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6.xml" ContentType="application/vnd.openxmlformats-officedocument.drawing+xml"/>
  <Override PartName="/xl/comments5.xml" ContentType="application/vnd.openxmlformats-officedocument.spreadsheetml.comment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9600" windowHeight="11880" tabRatio="821"/>
  </bookViews>
  <sheets>
    <sheet name="GeneralSettings" sheetId="1" r:id="rId1"/>
    <sheet name="EURON" sheetId="14" r:id="rId2"/>
    <sheet name="EUR1M" sheetId="20" r:id="rId3"/>
    <sheet name="EUR3M" sheetId="19" r:id="rId4"/>
    <sheet name="EUR6M" sheetId="23" r:id="rId5"/>
    <sheet name="EUR1Y" sheetId="22" r:id="rId6"/>
    <sheet name="EURSTD" sheetId="24" r:id="rId7"/>
    <sheet name="Euribor" sheetId="16" r:id="rId8"/>
    <sheet name="PastedValue" sheetId="8" r:id="rId9"/>
    <sheet name="Quote" sheetId="17" r:id="rId10"/>
  </sheets>
  <definedNames>
    <definedName name="Calendar">GeneralSettings!$D$7</definedName>
    <definedName name="Currency">GeneralSettings!$D$6</definedName>
    <definedName name="DataSelect">GeneralSettings!$D$11</definedName>
    <definedName name="dest1M">PastedValue!$AE$1</definedName>
    <definedName name="dest1Y">PastedValue!$AO$1</definedName>
    <definedName name="dest3M">PastedValue!$A$1</definedName>
    <definedName name="dest6M">PastedValue!$U$1</definedName>
    <definedName name="destOIS">PastedValue!$AY$1</definedName>
    <definedName name="DestStd">PastedValue!$K$1</definedName>
    <definedName name="Discounting">GeneralSettings!$D$10</definedName>
    <definedName name="Evaluationdate">GeneralSettings!$D$3</definedName>
    <definedName name="FamilyName">Euribor!$I$2</definedName>
    <definedName name="FutTenor" localSheetId="6">EURSTD!$I$1</definedName>
    <definedName name="IborIndex" localSheetId="2">EUR1M!$Z$16</definedName>
    <definedName name="IborIndex" localSheetId="5">EUR1Y!$Z$16</definedName>
    <definedName name="IborIndex" localSheetId="4">EUR6M!$Z$16</definedName>
    <definedName name="IborIndex" localSheetId="6">EURSTD!$Z$16</definedName>
    <definedName name="IborIndex">EUR3M!$Z$16</definedName>
    <definedName name="ImportedDate">PastedValue!$B$2</definedName>
    <definedName name="ObjectOverwrite">GeneralSettings!$D$9</definedName>
    <definedName name="Permanent">GeneralSettings!$D$8</definedName>
    <definedName name="RecalcTrigger" localSheetId="2">EUR1M!$K$21</definedName>
    <definedName name="RecalcTrigger" localSheetId="5">EUR1Y!$K$21</definedName>
    <definedName name="RecalcTrigger" localSheetId="4">EUR6M!$K$21</definedName>
    <definedName name="RecalcTrigger" localSheetId="6">EURSTD!#REF!</definedName>
    <definedName name="RecalcTrigger">EUR3M!$K$22</definedName>
    <definedName name="Settlementdate">GeneralSettings!$D$4</definedName>
    <definedName name="Stub">Quote!$AY$2</definedName>
    <definedName name="SwapTenor" localSheetId="6">EURSTD!$H$32</definedName>
    <definedName name="Tenor" localSheetId="2">EUR1M!$I$1</definedName>
    <definedName name="Tenor" localSheetId="5">EUR1Y!$I$1</definedName>
    <definedName name="Tenor" localSheetId="3">EUR3M!$I$1</definedName>
    <definedName name="Tenor" localSheetId="4">EUR6M!$I$1</definedName>
    <definedName name="Tenor" localSheetId="1">EURON!$I$1</definedName>
    <definedName name="Trigger">GeneralSettings!$D$5</definedName>
    <definedName name="Trigger12M">Quote!$AL$2</definedName>
    <definedName name="Trigger1M">Quote!$M$2</definedName>
    <definedName name="Trigger3M">Quote!$V$2</definedName>
    <definedName name="Trigger6M">Quote!$AE$2</definedName>
    <definedName name="TriggerON">Quote!$F$2</definedName>
    <definedName name="TriggerSTD">Quote!$AS$2</definedName>
    <definedName name="YieldCurve_1M">GeneralSettings!$D$31</definedName>
    <definedName name="YieldCurve_1Y">GeneralSettings!$I$47</definedName>
    <definedName name="YieldCurve_3M">GeneralSettings!$I$31</definedName>
    <definedName name="YieldCurve_6M">GeneralSettings!$D$47</definedName>
    <definedName name="YieldCurve_ON">GeneralSettings!$I$15</definedName>
    <definedName name="YieldCurve_STD">GeneralSettings!$D$15</definedName>
  </definedNames>
  <calcPr calcId="145621"/>
</workbook>
</file>

<file path=xl/calcChain.xml><?xml version="1.0" encoding="utf-8"?>
<calcChain xmlns="http://schemas.openxmlformats.org/spreadsheetml/2006/main">
  <c r="AS1" i="14" l="1"/>
  <c r="AR1" i="14"/>
  <c r="AU1" i="20"/>
  <c r="O19" i="24"/>
  <c r="O20" i="24"/>
  <c r="K20" i="24"/>
  <c r="J99" i="24"/>
  <c r="J91" i="24"/>
  <c r="J83" i="24"/>
  <c r="J75" i="24"/>
  <c r="J67" i="24"/>
  <c r="J59" i="24"/>
  <c r="J51" i="24"/>
  <c r="J43" i="24"/>
  <c r="J35" i="24"/>
  <c r="J66" i="24"/>
  <c r="J58" i="24"/>
  <c r="J42" i="24"/>
  <c r="J93" i="24"/>
  <c r="J61" i="24"/>
  <c r="J76" i="24"/>
  <c r="J44" i="24"/>
  <c r="J98" i="24"/>
  <c r="J90" i="24"/>
  <c r="J82" i="24"/>
  <c r="J74" i="24"/>
  <c r="J50" i="24"/>
  <c r="J45" i="24"/>
  <c r="J52" i="24"/>
  <c r="J97" i="24"/>
  <c r="J89" i="24"/>
  <c r="J81" i="24"/>
  <c r="J73" i="24"/>
  <c r="J65" i="24"/>
  <c r="J57" i="24"/>
  <c r="J49" i="24"/>
  <c r="J41" i="24"/>
  <c r="J87" i="24"/>
  <c r="J71" i="24"/>
  <c r="J55" i="24"/>
  <c r="J39" i="24"/>
  <c r="J54" i="24"/>
  <c r="J77" i="24"/>
  <c r="J37" i="24"/>
  <c r="J60" i="24"/>
  <c r="J96" i="24"/>
  <c r="J88" i="24"/>
  <c r="J80" i="24"/>
  <c r="J72" i="24"/>
  <c r="J64" i="24"/>
  <c r="J56" i="24"/>
  <c r="J48" i="24"/>
  <c r="J40" i="24"/>
  <c r="J95" i="24"/>
  <c r="J79" i="24"/>
  <c r="J63" i="24"/>
  <c r="J47" i="24"/>
  <c r="J62" i="24"/>
  <c r="J46" i="24"/>
  <c r="J85" i="24"/>
  <c r="J53" i="24"/>
  <c r="J84" i="24"/>
  <c r="J36" i="24"/>
  <c r="J94" i="24"/>
  <c r="J86" i="24"/>
  <c r="J78" i="24"/>
  <c r="J70" i="24"/>
  <c r="J38" i="24"/>
  <c r="J69" i="24"/>
  <c r="J92" i="24"/>
  <c r="J68" i="24"/>
  <c r="J34" i="24"/>
  <c r="C3" i="24" a="1"/>
  <c r="I3" i="24" a="1"/>
  <c r="AV1" i="20"/>
  <c r="BF1" i="22"/>
  <c r="BF1" i="23"/>
  <c r="BF1" i="19"/>
  <c r="AT2" i="14"/>
  <c r="C10" i="24" l="1"/>
  <c r="C18" i="24"/>
  <c r="C3" i="24"/>
  <c r="C11" i="24"/>
  <c r="C19" i="24"/>
  <c r="C4" i="24"/>
  <c r="C12" i="24"/>
  <c r="C20" i="24"/>
  <c r="C5" i="24"/>
  <c r="C13" i="24"/>
  <c r="C6" i="24"/>
  <c r="C14" i="24"/>
  <c r="C7" i="24"/>
  <c r="C15" i="24"/>
  <c r="C8" i="24"/>
  <c r="C16" i="24"/>
  <c r="C9" i="24"/>
  <c r="C17" i="24"/>
  <c r="I10" i="24"/>
  <c r="I18" i="24"/>
  <c r="I3" i="24"/>
  <c r="I11" i="24"/>
  <c r="I19" i="24"/>
  <c r="I4" i="24"/>
  <c r="I12" i="24"/>
  <c r="I20" i="24"/>
  <c r="I5" i="24"/>
  <c r="I13" i="24"/>
  <c r="I6" i="24"/>
  <c r="I14" i="24"/>
  <c r="I7" i="24"/>
  <c r="I15" i="24"/>
  <c r="I8" i="24"/>
  <c r="I16" i="24"/>
  <c r="I9" i="24"/>
  <c r="I17" i="24"/>
  <c r="AJ102" i="17"/>
  <c r="AJ101" i="17"/>
  <c r="AJ100" i="17"/>
  <c r="AJ99" i="17"/>
  <c r="AJ98" i="17"/>
  <c r="AJ97" i="17"/>
  <c r="AJ96" i="17"/>
  <c r="AJ95" i="17"/>
  <c r="AJ94" i="17"/>
  <c r="AJ93" i="17"/>
  <c r="AJ92" i="17"/>
  <c r="AJ91" i="17"/>
  <c r="AJ90" i="17"/>
  <c r="AJ89" i="17"/>
  <c r="AJ88" i="17"/>
  <c r="AJ87" i="17"/>
  <c r="AJ86" i="17"/>
  <c r="AJ85" i="17"/>
  <c r="AJ84" i="17"/>
  <c r="AJ83" i="17"/>
  <c r="AJ82" i="17"/>
  <c r="AJ81" i="17"/>
  <c r="AJ80" i="17"/>
  <c r="AJ79" i="17"/>
  <c r="AJ78" i="17"/>
  <c r="AJ77" i="17"/>
  <c r="AJ76" i="17"/>
  <c r="AJ75" i="17"/>
  <c r="AJ74" i="17"/>
  <c r="AJ73" i="17"/>
  <c r="AJ72" i="17"/>
  <c r="AJ71" i="17"/>
  <c r="AJ70" i="17"/>
  <c r="AJ69" i="17"/>
  <c r="AJ68" i="17"/>
  <c r="AJ67" i="17"/>
  <c r="AJ66" i="17"/>
  <c r="AJ65" i="17"/>
  <c r="AJ64" i="17"/>
  <c r="AJ63" i="17"/>
  <c r="AJ62" i="17"/>
  <c r="AJ61" i="17"/>
  <c r="AJ60" i="17"/>
  <c r="AJ59" i="17"/>
  <c r="AJ58" i="17"/>
  <c r="AJ57" i="17"/>
  <c r="AJ56" i="17"/>
  <c r="AJ55" i="17"/>
  <c r="AJ54" i="17"/>
  <c r="AJ53" i="17"/>
  <c r="AJ52" i="17"/>
  <c r="AJ51" i="17"/>
  <c r="AJ50" i="17"/>
  <c r="AJ49" i="17"/>
  <c r="AJ48" i="17"/>
  <c r="AJ47" i="17"/>
  <c r="AJ46" i="17"/>
  <c r="AJ45" i="17"/>
  <c r="AJ44" i="17"/>
  <c r="AJ43" i="17"/>
  <c r="AJ42" i="17"/>
  <c r="AJ41" i="17"/>
  <c r="AJ38" i="17"/>
  <c r="AJ35" i="17"/>
  <c r="AJ32" i="17"/>
  <c r="AA42" i="17"/>
  <c r="AA102" i="17"/>
  <c r="AA101" i="17"/>
  <c r="AA100" i="17"/>
  <c r="AA99" i="17"/>
  <c r="AA98" i="17"/>
  <c r="AA97" i="17"/>
  <c r="AA96" i="17"/>
  <c r="AA95" i="17"/>
  <c r="AA94" i="17"/>
  <c r="AA93" i="17"/>
  <c r="AA92" i="17"/>
  <c r="AA91" i="17"/>
  <c r="AA90" i="17"/>
  <c r="AA89" i="17"/>
  <c r="AA88" i="17"/>
  <c r="AA87" i="17"/>
  <c r="AA86" i="17"/>
  <c r="AA85" i="17"/>
  <c r="AA84" i="17"/>
  <c r="AA83" i="17"/>
  <c r="AA82" i="17"/>
  <c r="AA81" i="17"/>
  <c r="AA80" i="17"/>
  <c r="AA79" i="17"/>
  <c r="AA78" i="17"/>
  <c r="AA77" i="17"/>
  <c r="AA76" i="17"/>
  <c r="AA75" i="17"/>
  <c r="AA74" i="17"/>
  <c r="AA73" i="17"/>
  <c r="AA72" i="17"/>
  <c r="AA71" i="17"/>
  <c r="AA70" i="17"/>
  <c r="AA69" i="17"/>
  <c r="AA68" i="17"/>
  <c r="AA67" i="17"/>
  <c r="AA66" i="17"/>
  <c r="AA65" i="17"/>
  <c r="AA64" i="17"/>
  <c r="AA63" i="17"/>
  <c r="AA62" i="17"/>
  <c r="AA61" i="17"/>
  <c r="AA60" i="17"/>
  <c r="AA59" i="17"/>
  <c r="AA58" i="17"/>
  <c r="AA57" i="17"/>
  <c r="AA56" i="17"/>
  <c r="AA55" i="17"/>
  <c r="AA54" i="17"/>
  <c r="AA53" i="17"/>
  <c r="AA52" i="17"/>
  <c r="AA51" i="17"/>
  <c r="AA50" i="17"/>
  <c r="AA49" i="17"/>
  <c r="AA48" i="17"/>
  <c r="AA47" i="17"/>
  <c r="AA46" i="17"/>
  <c r="AA45" i="17"/>
  <c r="AA44" i="17"/>
  <c r="AA43" i="17"/>
  <c r="AA41" i="17"/>
  <c r="AA38" i="17"/>
  <c r="AA35" i="17"/>
  <c r="AA32" i="17"/>
  <c r="R32" i="17"/>
  <c r="R35" i="17"/>
  <c r="R38" i="17"/>
  <c r="R41" i="17"/>
  <c r="R42" i="17"/>
  <c r="R80" i="17"/>
  <c r="R81" i="17"/>
  <c r="R82" i="17"/>
  <c r="R83" i="17"/>
  <c r="R84" i="17"/>
  <c r="R85" i="17"/>
  <c r="R86" i="17"/>
  <c r="R87" i="17"/>
  <c r="R88" i="17"/>
  <c r="R89" i="17"/>
  <c r="R90" i="17"/>
  <c r="R91" i="17"/>
  <c r="R92" i="17"/>
  <c r="R93" i="17"/>
  <c r="R94" i="17"/>
  <c r="R95" i="17"/>
  <c r="R96" i="17"/>
  <c r="R97" i="17"/>
  <c r="R98" i="17"/>
  <c r="R99" i="17"/>
  <c r="R100" i="17"/>
  <c r="R101" i="17"/>
  <c r="R43" i="17"/>
  <c r="R44" i="17"/>
  <c r="J17" i="24"/>
  <c r="J15" i="24"/>
  <c r="AR21" i="17"/>
  <c r="AK76" i="17"/>
  <c r="AB72" i="17"/>
  <c r="S75" i="17"/>
  <c r="L11" i="17"/>
  <c r="E48" i="17"/>
  <c r="S65" i="17"/>
  <c r="E67" i="17"/>
  <c r="AK60" i="17"/>
  <c r="S49" i="17"/>
  <c r="AR74" i="17"/>
  <c r="AB68" i="17"/>
  <c r="E62" i="17"/>
  <c r="AK75" i="17"/>
  <c r="L67" i="17"/>
  <c r="AR78" i="17"/>
  <c r="AR72" i="17"/>
  <c r="AK49" i="17"/>
  <c r="AB20" i="17"/>
  <c r="E77" i="17"/>
  <c r="AK71" i="17"/>
  <c r="L72" i="17"/>
  <c r="AB15" i="17"/>
  <c r="AR61" i="17"/>
  <c r="L92" i="17"/>
  <c r="AR73" i="17"/>
  <c r="E18" i="17"/>
  <c r="S61" i="17"/>
  <c r="AK50" i="17"/>
  <c r="L10" i="17"/>
  <c r="AB92" i="17"/>
  <c r="S29" i="17"/>
  <c r="AK4" i="17"/>
  <c r="S21" i="17"/>
  <c r="AR51" i="17"/>
  <c r="S56" i="17"/>
  <c r="AK92" i="17"/>
  <c r="E82" i="17"/>
  <c r="E56" i="17"/>
  <c r="E40" i="17"/>
  <c r="AR11" i="17"/>
  <c r="L51" i="17"/>
  <c r="L73" i="17"/>
  <c r="E33" i="17"/>
  <c r="AR7" i="17"/>
  <c r="E64" i="17"/>
  <c r="AR63" i="17"/>
  <c r="AB62" i="17"/>
  <c r="S68" i="17"/>
  <c r="AK61" i="17"/>
  <c r="AK12" i="17"/>
  <c r="E55" i="17"/>
  <c r="AK11" i="17"/>
  <c r="S51" i="17"/>
  <c r="S9" i="17"/>
  <c r="S72" i="17"/>
  <c r="AR70" i="17"/>
  <c r="AK21" i="17"/>
  <c r="AR50" i="17"/>
  <c r="AR53" i="17"/>
  <c r="AB102" i="17"/>
  <c r="E66" i="17"/>
  <c r="AR19" i="17"/>
  <c r="AR80" i="17"/>
  <c r="AK57" i="17"/>
  <c r="AB50" i="17"/>
  <c r="S16" i="17"/>
  <c r="E8" i="17"/>
  <c r="L29" i="17"/>
  <c r="AK8" i="17"/>
  <c r="S78" i="17"/>
  <c r="AB46" i="17"/>
  <c r="AK67" i="17"/>
  <c r="S77" i="17"/>
  <c r="AB79" i="17"/>
  <c r="AK72" i="17"/>
  <c r="AB65" i="17"/>
  <c r="AB58" i="17"/>
  <c r="AR10" i="17"/>
  <c r="L78" i="17"/>
  <c r="L59" i="17"/>
  <c r="AK51" i="17"/>
  <c r="S45" i="17"/>
  <c r="AR20" i="17"/>
  <c r="J10" i="24"/>
  <c r="AR71" i="17"/>
  <c r="AK47" i="17"/>
  <c r="AB55" i="17"/>
  <c r="L82" i="17"/>
  <c r="AB5" i="17"/>
  <c r="AR69" i="17"/>
  <c r="AB52" i="17"/>
  <c r="AR52" i="17"/>
  <c r="S67" i="17"/>
  <c r="AB4" i="17"/>
  <c r="E47" i="17"/>
  <c r="L74" i="17"/>
  <c r="E9" i="17"/>
  <c r="AK62" i="17"/>
  <c r="L63" i="17"/>
  <c r="AB41" i="17"/>
  <c r="S48" i="17"/>
  <c r="AK17" i="17"/>
  <c r="J5" i="24"/>
  <c r="J16" i="24"/>
  <c r="AK13" i="17"/>
  <c r="E14" i="17"/>
  <c r="L80" i="17"/>
  <c r="E69" i="17"/>
  <c r="AR67" i="17"/>
  <c r="AK14" i="17"/>
  <c r="S71" i="17"/>
  <c r="S76" i="17"/>
  <c r="AB47" i="17"/>
  <c r="AK80" i="17"/>
  <c r="S70" i="17"/>
  <c r="L16" i="17"/>
  <c r="L79" i="17"/>
  <c r="E38" i="17"/>
  <c r="S54" i="17"/>
  <c r="AK10" i="17"/>
  <c r="AB71" i="17"/>
  <c r="J9" i="24"/>
  <c r="AR68" i="17"/>
  <c r="AK9" i="17"/>
  <c r="S22" i="17"/>
  <c r="AB8" i="17"/>
  <c r="L14" i="17"/>
  <c r="E7" i="17"/>
  <c r="L46" i="17"/>
  <c r="E68" i="17"/>
  <c r="AB11" i="17"/>
  <c r="E65" i="17"/>
  <c r="AK78" i="17"/>
  <c r="L7" i="17"/>
  <c r="E19" i="17"/>
  <c r="L53" i="17"/>
  <c r="S64" i="17"/>
  <c r="J18" i="24"/>
  <c r="E6" i="17"/>
  <c r="L45" i="17"/>
  <c r="S92" i="17"/>
  <c r="S102" i="17"/>
  <c r="AR9" i="17"/>
  <c r="AR59" i="17"/>
  <c r="AK68" i="17"/>
  <c r="AK15" i="17"/>
  <c r="AK53" i="17"/>
  <c r="AR48" i="17"/>
  <c r="AB59" i="17"/>
  <c r="E20" i="17"/>
  <c r="L19" i="17"/>
  <c r="AR62" i="17"/>
  <c r="L61" i="17"/>
  <c r="J13" i="24"/>
  <c r="AR5" i="17"/>
  <c r="L52" i="17"/>
  <c r="S10" i="17"/>
  <c r="AR75" i="17"/>
  <c r="L102" i="17"/>
  <c r="AR58" i="17"/>
  <c r="AK66" i="17"/>
  <c r="AB63" i="17"/>
  <c r="AB19" i="17"/>
  <c r="AK18" i="17"/>
  <c r="E31" i="17"/>
  <c r="AR29" i="17"/>
  <c r="E37" i="17"/>
  <c r="S20" i="17"/>
  <c r="E17" i="17"/>
  <c r="J3" i="24"/>
  <c r="J12" i="24"/>
  <c r="AR12" i="17"/>
  <c r="AK82" i="17"/>
  <c r="AB53" i="17"/>
  <c r="S50" i="17"/>
  <c r="L17" i="17"/>
  <c r="E50" i="17"/>
  <c r="S63" i="17"/>
  <c r="E32" i="17"/>
  <c r="AK41" i="17"/>
  <c r="L38" i="17"/>
  <c r="AR65" i="17"/>
  <c r="AB49" i="17"/>
  <c r="E51" i="17"/>
  <c r="AK55" i="17"/>
  <c r="L32" i="17"/>
  <c r="AR77" i="17"/>
  <c r="AK79" i="17"/>
  <c r="AB16" i="17"/>
  <c r="E34" i="17"/>
  <c r="E92" i="17"/>
  <c r="L50" i="17"/>
  <c r="S17" i="17"/>
  <c r="E54" i="17"/>
  <c r="AR22" i="17"/>
  <c r="L70" i="17"/>
  <c r="AR102" i="17"/>
  <c r="E30" i="17"/>
  <c r="AK65" i="17"/>
  <c r="J8" i="24"/>
  <c r="L47" i="17"/>
  <c r="E10" i="17"/>
  <c r="L66" i="17"/>
  <c r="E63" i="17"/>
  <c r="L8" i="17"/>
  <c r="AK20" i="17"/>
  <c r="E71" i="17"/>
  <c r="S6" i="17"/>
  <c r="E53" i="17"/>
  <c r="L13" i="17"/>
  <c r="S8" i="17"/>
  <c r="AK45" i="17"/>
  <c r="AK59" i="17"/>
  <c r="E72" i="17"/>
  <c r="AB10" i="17"/>
  <c r="J11" i="24"/>
  <c r="L41" i="17"/>
  <c r="AB51" i="17"/>
  <c r="S57" i="17"/>
  <c r="E60" i="17"/>
  <c r="AK16" i="17"/>
  <c r="AB12" i="17"/>
  <c r="AK7" i="17"/>
  <c r="AK69" i="17"/>
  <c r="AK70" i="17"/>
  <c r="L60" i="17"/>
  <c r="AB64" i="17"/>
  <c r="AB18" i="17"/>
  <c r="AB69" i="17"/>
  <c r="J14" i="24"/>
  <c r="S79" i="17"/>
  <c r="AB29" i="17"/>
  <c r="S47" i="17"/>
  <c r="E49" i="17"/>
  <c r="AB70" i="17"/>
  <c r="L56" i="17"/>
  <c r="S55" i="17"/>
  <c r="AR18" i="17"/>
  <c r="AK48" i="17"/>
  <c r="AB13" i="17"/>
  <c r="S74" i="17"/>
  <c r="S46" i="17"/>
  <c r="L6" i="17"/>
  <c r="L54" i="17"/>
  <c r="L9" i="17"/>
  <c r="E59" i="17"/>
  <c r="AR66" i="17"/>
  <c r="AK46" i="17"/>
  <c r="S73" i="17"/>
  <c r="AR45" i="17"/>
  <c r="S19" i="17"/>
  <c r="AB60" i="17"/>
  <c r="S82" i="17"/>
  <c r="AB48" i="17"/>
  <c r="L55" i="17"/>
  <c r="AR76" i="17"/>
  <c r="E12" i="17"/>
  <c r="E102" i="17"/>
  <c r="L58" i="17"/>
  <c r="AR13" i="17"/>
  <c r="AK77" i="17"/>
  <c r="E41" i="17"/>
  <c r="AB74" i="17"/>
  <c r="E36" i="17"/>
  <c r="E11" i="17"/>
  <c r="L65" i="17"/>
  <c r="AK5" i="17"/>
  <c r="AB75" i="17"/>
  <c r="E58" i="17"/>
  <c r="S59" i="17"/>
  <c r="AK102" i="17"/>
  <c r="AK74" i="17"/>
  <c r="L12" i="17"/>
  <c r="E70" i="17"/>
  <c r="AB17" i="17"/>
  <c r="S52" i="17"/>
  <c r="E29" i="17"/>
  <c r="AB61" i="17"/>
  <c r="J6" i="24"/>
  <c r="AR56" i="17"/>
  <c r="AR46" i="17"/>
  <c r="E16" i="17"/>
  <c r="AR47" i="17"/>
  <c r="E35" i="17"/>
  <c r="AR79" i="17"/>
  <c r="AB57" i="17"/>
  <c r="AK6" i="17"/>
  <c r="AK73" i="17"/>
  <c r="J20" i="24"/>
  <c r="AB22" i="17"/>
  <c r="L35" i="17"/>
  <c r="E39" i="17"/>
  <c r="AK64" i="17"/>
  <c r="AR92" i="17"/>
  <c r="L75" i="17"/>
  <c r="S69" i="17"/>
  <c r="AB80" i="17"/>
  <c r="L68" i="17"/>
  <c r="AK29" i="17"/>
  <c r="AB77" i="17"/>
  <c r="AR15" i="17"/>
  <c r="S66" i="17"/>
  <c r="AR54" i="17"/>
  <c r="AB9" i="17"/>
  <c r="AB81" i="17"/>
  <c r="AR82" i="17"/>
  <c r="AR14" i="17"/>
  <c r="AB7" i="17"/>
  <c r="AR60" i="17"/>
  <c r="AR55" i="17"/>
  <c r="AR17" i="17"/>
  <c r="AR49" i="17"/>
  <c r="E61" i="17"/>
  <c r="AK56" i="17"/>
  <c r="AB73" i="17"/>
  <c r="S62" i="17"/>
  <c r="L49" i="17"/>
  <c r="L76" i="17"/>
  <c r="J19" i="24"/>
  <c r="AB6" i="17"/>
  <c r="AR64" i="17"/>
  <c r="AK52" i="17"/>
  <c r="S53" i="17"/>
  <c r="AR4" i="17"/>
  <c r="AK58" i="17"/>
  <c r="AK19" i="17"/>
  <c r="AB76" i="17"/>
  <c r="E46" i="17"/>
  <c r="S58" i="17"/>
  <c r="S11" i="17"/>
  <c r="J7" i="24"/>
  <c r="AR8" i="17"/>
  <c r="S41" i="17"/>
  <c r="AB56" i="17"/>
  <c r="S60" i="17"/>
  <c r="S80" i="17"/>
  <c r="AB82" i="17"/>
  <c r="L62" i="17"/>
  <c r="S12" i="17"/>
  <c r="J4" i="24"/>
  <c r="E13" i="17"/>
  <c r="L48" i="17"/>
  <c r="AB45" i="17"/>
  <c r="AR57" i="17"/>
  <c r="AR16" i="17"/>
  <c r="AB14" i="17"/>
  <c r="E45" i="17"/>
  <c r="L69" i="17"/>
  <c r="S81" i="17"/>
  <c r="E21" i="17"/>
  <c r="AB67" i="17"/>
  <c r="L21" i="17"/>
  <c r="AB66" i="17"/>
  <c r="E52" i="17"/>
  <c r="S14" i="17"/>
  <c r="AK63" i="17"/>
  <c r="L20" i="17"/>
  <c r="L64" i="17"/>
  <c r="AB21" i="17"/>
  <c r="L71" i="17"/>
  <c r="S13" i="17"/>
  <c r="AB54" i="17"/>
  <c r="L15" i="17"/>
  <c r="L77" i="17"/>
  <c r="L18" i="17"/>
  <c r="AR6" i="17"/>
  <c r="S18" i="17"/>
  <c r="AB78" i="17"/>
  <c r="E57" i="17"/>
  <c r="S7" i="17"/>
  <c r="AK81" i="17"/>
  <c r="L81" i="17"/>
  <c r="AK54" i="17"/>
  <c r="AR41" i="17"/>
  <c r="AR81" i="17"/>
  <c r="S15" i="17"/>
  <c r="E15" i="17"/>
  <c r="L57" i="17"/>
  <c r="AK22" i="17"/>
  <c r="P20" i="24" l="1"/>
  <c r="P19" i="24"/>
  <c r="G31" i="22"/>
  <c r="G30" i="22"/>
  <c r="G29" i="22"/>
  <c r="G28" i="22"/>
  <c r="G27" i="22"/>
  <c r="G26" i="22"/>
  <c r="G25" i="22"/>
  <c r="G24" i="22"/>
  <c r="S5" i="17"/>
  <c r="S4" i="17"/>
  <c r="L5" i="17"/>
  <c r="L4" i="17"/>
  <c r="E5" i="17"/>
  <c r="E4" i="17"/>
  <c r="AR3" i="22"/>
  <c r="AR2" i="22"/>
  <c r="AR6" i="22"/>
  <c r="AR5" i="22"/>
  <c r="AR4" i="22"/>
  <c r="G31" i="23" l="1"/>
  <c r="G30" i="23"/>
  <c r="G29" i="23"/>
  <c r="G28" i="23"/>
  <c r="G27" i="23"/>
  <c r="G26" i="23"/>
  <c r="G25" i="23"/>
  <c r="G24" i="23"/>
  <c r="R95" i="23"/>
  <c r="R94" i="23"/>
  <c r="R93" i="23"/>
  <c r="R92" i="23"/>
  <c r="R91" i="23"/>
  <c r="R90" i="23"/>
  <c r="R89" i="23"/>
  <c r="R88" i="23"/>
  <c r="R87" i="23"/>
  <c r="R86" i="23"/>
  <c r="R85" i="23"/>
  <c r="R84" i="23"/>
  <c r="R83" i="23"/>
  <c r="R82" i="23"/>
  <c r="R81" i="23"/>
  <c r="R80" i="23"/>
  <c r="R79" i="23"/>
  <c r="R78" i="23"/>
  <c r="R77" i="23"/>
  <c r="R76" i="23"/>
  <c r="R75" i="23"/>
  <c r="R74" i="23"/>
  <c r="R73" i="23"/>
  <c r="R72" i="23"/>
  <c r="R71" i="23"/>
  <c r="R70" i="23"/>
  <c r="R69" i="23"/>
  <c r="R68" i="23"/>
  <c r="R67" i="23"/>
  <c r="R66" i="23"/>
  <c r="R65" i="23"/>
  <c r="R64" i="23"/>
  <c r="R63" i="23"/>
  <c r="R62" i="23"/>
  <c r="R61" i="23"/>
  <c r="R60" i="23"/>
  <c r="R59" i="23"/>
  <c r="R58" i="23"/>
  <c r="R57" i="23"/>
  <c r="R56" i="23"/>
  <c r="R55" i="23"/>
  <c r="R54" i="23"/>
  <c r="R53" i="23"/>
  <c r="R52" i="23"/>
  <c r="R51" i="23"/>
  <c r="R50" i="23"/>
  <c r="R49" i="23"/>
  <c r="R48" i="23"/>
  <c r="R47" i="23"/>
  <c r="R46" i="23"/>
  <c r="R45" i="23"/>
  <c r="R44" i="23"/>
  <c r="R43" i="23"/>
  <c r="R42" i="23"/>
  <c r="R41" i="23"/>
  <c r="R40" i="23"/>
  <c r="R39" i="23"/>
  <c r="R38" i="23"/>
  <c r="R37" i="23"/>
  <c r="R36" i="23"/>
  <c r="R35" i="23"/>
  <c r="R34" i="23"/>
  <c r="R33" i="23"/>
  <c r="R32" i="23"/>
  <c r="R31" i="23"/>
  <c r="R30" i="23"/>
  <c r="O20" i="22" l="1"/>
  <c r="O21" i="22"/>
  <c r="O21" i="23"/>
  <c r="O20" i="19"/>
  <c r="O21" i="19"/>
  <c r="O19" i="19"/>
  <c r="I21" i="22" a="1"/>
  <c r="C3" i="22" a="1"/>
  <c r="AR2" i="19"/>
  <c r="C3" i="22" l="1"/>
  <c r="C19" i="22"/>
  <c r="C4" i="22"/>
  <c r="C20" i="22"/>
  <c r="C5" i="22"/>
  <c r="C21" i="22"/>
  <c r="C6" i="22"/>
  <c r="C7" i="22"/>
  <c r="C8" i="22"/>
  <c r="C9" i="22"/>
  <c r="C10" i="22"/>
  <c r="C11" i="22"/>
  <c r="C12" i="22"/>
  <c r="C13" i="22"/>
  <c r="C14" i="22"/>
  <c r="C15" i="22"/>
  <c r="C16" i="22"/>
  <c r="C17" i="22"/>
  <c r="C18" i="22"/>
  <c r="I21" i="22"/>
  <c r="J19" i="22"/>
  <c r="J17" i="22"/>
  <c r="J18" i="22"/>
  <c r="J20" i="22"/>
  <c r="J21" i="22"/>
  <c r="C3" i="19" a="1"/>
  <c r="I21" i="19" a="1"/>
  <c r="C3" i="19" l="1"/>
  <c r="C19" i="19"/>
  <c r="C4" i="19"/>
  <c r="C20" i="19"/>
  <c r="C5" i="19"/>
  <c r="C21" i="19"/>
  <c r="C6" i="19"/>
  <c r="C7" i="19"/>
  <c r="C8" i="19"/>
  <c r="C9" i="19"/>
  <c r="C10" i="19"/>
  <c r="C11" i="19"/>
  <c r="C12" i="19"/>
  <c r="C13" i="19"/>
  <c r="C14" i="19"/>
  <c r="C15" i="19"/>
  <c r="C16" i="19"/>
  <c r="C17" i="19"/>
  <c r="C18" i="19"/>
  <c r="I21" i="19"/>
  <c r="J19" i="19"/>
  <c r="J17" i="19"/>
  <c r="J18" i="19"/>
  <c r="J20" i="19"/>
  <c r="J21" i="19"/>
  <c r="P21" i="19" l="1"/>
  <c r="P20" i="19"/>
  <c r="P19" i="19"/>
  <c r="R30" i="22"/>
  <c r="L33" i="22"/>
  <c r="AQ21" i="17" l="1"/>
  <c r="AQ20" i="17"/>
  <c r="AQ19" i="17"/>
  <c r="AQ18" i="17"/>
  <c r="AQ17" i="17"/>
  <c r="AQ16" i="17"/>
  <c r="AQ15" i="17"/>
  <c r="AQ14" i="17"/>
  <c r="AQ13" i="17"/>
  <c r="AQ12" i="17"/>
  <c r="AQ11" i="17"/>
  <c r="AQ10" i="17"/>
  <c r="AQ9" i="17"/>
  <c r="AQ8" i="17"/>
  <c r="AQ7" i="17"/>
  <c r="AQ6" i="17"/>
  <c r="AQ4" i="17"/>
  <c r="AQ5" i="17"/>
  <c r="AQ102" i="17"/>
  <c r="AO102" i="17"/>
  <c r="AQ92" i="17"/>
  <c r="AO92" i="17"/>
  <c r="AQ82" i="17"/>
  <c r="AO82" i="17"/>
  <c r="AQ81" i="17"/>
  <c r="AO81" i="17"/>
  <c r="AQ80" i="17"/>
  <c r="AO80" i="17"/>
  <c r="AQ79" i="17"/>
  <c r="AO79" i="17"/>
  <c r="AQ78" i="17"/>
  <c r="AO78" i="17"/>
  <c r="AQ77" i="17"/>
  <c r="AO77" i="17"/>
  <c r="AQ76" i="17"/>
  <c r="AO76" i="17"/>
  <c r="AQ75" i="17"/>
  <c r="AO75" i="17"/>
  <c r="AQ74" i="17"/>
  <c r="AO74" i="17"/>
  <c r="AQ73" i="17"/>
  <c r="AO73" i="17"/>
  <c r="AQ72" i="17"/>
  <c r="AO72" i="17"/>
  <c r="AQ71" i="17"/>
  <c r="AO71" i="17"/>
  <c r="AQ70" i="17"/>
  <c r="AO70" i="17"/>
  <c r="AQ69" i="17"/>
  <c r="AO69" i="17"/>
  <c r="AQ68" i="17"/>
  <c r="AO68" i="17"/>
  <c r="AQ67" i="17"/>
  <c r="AO67" i="17"/>
  <c r="AQ66" i="17"/>
  <c r="AO66" i="17"/>
  <c r="AQ65" i="17"/>
  <c r="AO65" i="17"/>
  <c r="AQ64" i="17"/>
  <c r="AO64" i="17"/>
  <c r="AQ63" i="17"/>
  <c r="AO63" i="17"/>
  <c r="AQ62" i="17"/>
  <c r="AO62" i="17"/>
  <c r="AQ61" i="17"/>
  <c r="AO61" i="17"/>
  <c r="AQ60" i="17"/>
  <c r="AO60" i="17"/>
  <c r="AQ59" i="17"/>
  <c r="AO59" i="17"/>
  <c r="AQ58" i="17"/>
  <c r="AO58" i="17"/>
  <c r="AQ57" i="17"/>
  <c r="AO57" i="17"/>
  <c r="AQ56" i="17"/>
  <c r="AO56" i="17"/>
  <c r="AQ55" i="17"/>
  <c r="AO55" i="17"/>
  <c r="AQ54" i="17"/>
  <c r="AO54" i="17"/>
  <c r="AQ53" i="17"/>
  <c r="AO53" i="17"/>
  <c r="AQ52" i="17"/>
  <c r="AO52" i="17"/>
  <c r="AQ51" i="17"/>
  <c r="AO51" i="17"/>
  <c r="AQ50" i="17"/>
  <c r="AO50" i="17"/>
  <c r="AQ49" i="17"/>
  <c r="AO49" i="17"/>
  <c r="AQ48" i="17"/>
  <c r="AO48" i="17"/>
  <c r="AQ47" i="17"/>
  <c r="AO47" i="17"/>
  <c r="AQ46" i="17"/>
  <c r="AO46" i="17"/>
  <c r="AQ45" i="17"/>
  <c r="AO45" i="17"/>
  <c r="AQ41" i="17"/>
  <c r="AO40" i="17"/>
  <c r="AO39" i="17"/>
  <c r="AQ38" i="17"/>
  <c r="AQ35" i="17"/>
  <c r="AQ32" i="17"/>
  <c r="AO30" i="17"/>
  <c r="AQ29" i="17"/>
  <c r="V1" i="24"/>
  <c r="G23" i="24"/>
  <c r="AT40" i="17"/>
  <c r="AS36" i="17"/>
  <c r="AS37" i="17"/>
  <c r="AT31" i="17"/>
  <c r="AT30" i="17"/>
  <c r="AS33" i="17"/>
  <c r="AS34" i="17"/>
  <c r="AS30" i="17"/>
  <c r="AT33" i="17"/>
  <c r="AT39" i="17"/>
  <c r="AT36" i="17"/>
  <c r="AT34" i="17"/>
  <c r="AS40" i="17"/>
  <c r="AS39" i="17"/>
  <c r="AT37" i="17"/>
  <c r="AS31" i="17"/>
  <c r="AS90" i="17"/>
  <c r="AS42" i="17"/>
  <c r="AS98" i="17"/>
  <c r="AS99" i="17"/>
  <c r="AS86" i="17"/>
  <c r="AS93" i="17"/>
  <c r="AS88" i="17"/>
  <c r="AS91" i="17"/>
  <c r="AT101" i="17"/>
  <c r="AT96" i="17"/>
  <c r="AT90" i="17"/>
  <c r="AS44" i="17"/>
  <c r="AT85" i="17"/>
  <c r="AS97" i="17"/>
  <c r="AT99" i="17"/>
  <c r="AT89" i="17"/>
  <c r="AT87" i="17"/>
  <c r="AS85" i="17"/>
  <c r="AS87" i="17"/>
  <c r="AT43" i="17"/>
  <c r="AS84" i="17"/>
  <c r="AT100" i="17"/>
  <c r="AS94" i="17"/>
  <c r="AS100" i="17"/>
  <c r="AT94" i="17"/>
  <c r="AS83" i="17"/>
  <c r="AT88" i="17"/>
  <c r="AS101" i="17"/>
  <c r="AS95" i="17"/>
  <c r="AT91" i="17"/>
  <c r="AT93" i="17"/>
  <c r="AS89" i="17"/>
  <c r="AT42" i="17"/>
  <c r="AT98" i="17"/>
  <c r="AT83" i="17"/>
  <c r="AS96" i="17"/>
  <c r="AT95" i="17"/>
  <c r="AT44" i="17"/>
  <c r="AT86" i="17"/>
  <c r="AS43" i="17"/>
  <c r="AT84" i="17"/>
  <c r="AT97" i="17"/>
  <c r="L32" i="24"/>
  <c r="L33" i="23"/>
  <c r="AS9" i="17"/>
  <c r="AS67" i="17"/>
  <c r="AS6" i="17"/>
  <c r="AS75" i="17"/>
  <c r="AS52" i="17"/>
  <c r="AS45" i="17"/>
  <c r="AT62" i="17"/>
  <c r="AS56" i="17"/>
  <c r="AS8" i="17"/>
  <c r="AS20" i="17"/>
  <c r="AS72" i="17"/>
  <c r="AT47" i="17"/>
  <c r="AT102" i="17"/>
  <c r="AT61" i="17"/>
  <c r="AS5" i="17"/>
  <c r="AS15" i="17"/>
  <c r="AS64" i="17"/>
  <c r="AT35" i="17"/>
  <c r="AT52" i="17"/>
  <c r="AS14" i="17"/>
  <c r="AS41" i="17"/>
  <c r="AT55" i="17"/>
  <c r="AT73" i="17"/>
  <c r="AT50" i="17"/>
  <c r="AT54" i="17"/>
  <c r="AS82" i="17"/>
  <c r="AS35" i="17"/>
  <c r="AT10" i="17"/>
  <c r="AT15" i="17"/>
  <c r="AS7" i="17"/>
  <c r="AT56" i="17"/>
  <c r="AS29" i="17"/>
  <c r="AT16" i="17"/>
  <c r="AT21" i="17"/>
  <c r="AS51" i="17"/>
  <c r="AS102" i="17"/>
  <c r="AT49" i="17"/>
  <c r="AS32" i="17"/>
  <c r="AS12" i="17"/>
  <c r="AT11" i="17"/>
  <c r="AT51" i="17"/>
  <c r="AT12" i="17"/>
  <c r="AT59" i="17"/>
  <c r="AT29" i="17"/>
  <c r="AT45" i="17"/>
  <c r="AT64" i="17"/>
  <c r="AS4" i="17"/>
  <c r="AS54" i="17"/>
  <c r="AS80" i="17"/>
  <c r="AT92" i="17"/>
  <c r="AT66" i="17"/>
  <c r="AT14" i="17"/>
  <c r="AS50" i="17"/>
  <c r="AT57" i="17"/>
  <c r="AS18" i="17"/>
  <c r="AS19" i="17"/>
  <c r="AT81" i="17"/>
  <c r="AS69" i="17"/>
  <c r="AT48" i="17"/>
  <c r="AS78" i="17"/>
  <c r="AT4" i="17"/>
  <c r="AS70" i="17"/>
  <c r="AT58" i="17"/>
  <c r="AS47" i="17"/>
  <c r="AT20" i="17"/>
  <c r="AT78" i="17"/>
  <c r="AS73" i="17"/>
  <c r="AT77" i="17"/>
  <c r="AS58" i="17"/>
  <c r="AS21" i="17"/>
  <c r="AT63" i="17"/>
  <c r="AT82" i="17"/>
  <c r="AS68" i="17"/>
  <c r="AS16" i="17"/>
  <c r="AS57" i="17"/>
  <c r="AT8" i="17"/>
  <c r="AS60" i="17"/>
  <c r="AS55" i="17"/>
  <c r="AS65" i="17"/>
  <c r="AS46" i="17"/>
  <c r="AS10" i="17"/>
  <c r="AT7" i="17"/>
  <c r="AT32" i="17"/>
  <c r="AS62" i="17"/>
  <c r="AT9" i="17"/>
  <c r="AT80" i="17"/>
  <c r="AT41" i="17"/>
  <c r="AS79" i="17"/>
  <c r="AT18" i="17"/>
  <c r="AT75" i="17"/>
  <c r="AS53" i="17"/>
  <c r="AT76" i="17"/>
  <c r="AS59" i="17"/>
  <c r="AT69" i="17"/>
  <c r="AT5" i="17"/>
  <c r="AS63" i="17"/>
  <c r="AT70" i="17"/>
  <c r="AS76" i="17"/>
  <c r="AT79" i="17"/>
  <c r="AS77" i="17"/>
  <c r="AS38" i="17"/>
  <c r="AT19" i="17"/>
  <c r="AS81" i="17"/>
  <c r="AT46" i="17"/>
  <c r="AS74" i="17"/>
  <c r="AT53" i="17"/>
  <c r="AS13" i="17"/>
  <c r="AT6" i="17"/>
  <c r="AT74" i="17"/>
  <c r="AT38" i="17"/>
  <c r="AT67" i="17"/>
  <c r="AT13" i="17"/>
  <c r="AS66" i="17"/>
  <c r="AS48" i="17"/>
  <c r="AT72" i="17"/>
  <c r="AT60" i="17"/>
  <c r="AS11" i="17"/>
  <c r="AT17" i="17"/>
  <c r="AT68" i="17"/>
  <c r="AS71" i="17"/>
  <c r="AT71" i="17"/>
  <c r="AT65" i="17"/>
  <c r="AS17" i="17"/>
  <c r="AS49" i="17"/>
  <c r="AS61" i="17"/>
  <c r="AS92" i="17"/>
  <c r="AU7" i="17" l="1"/>
  <c r="AU65" i="17"/>
  <c r="AU97" i="17"/>
  <c r="AU42" i="17"/>
  <c r="AU38" i="17"/>
  <c r="AU6" i="17"/>
  <c r="AU35" i="17"/>
  <c r="AU74" i="17"/>
  <c r="AU90" i="17"/>
  <c r="AU15" i="17"/>
  <c r="AU30" i="17"/>
  <c r="AU36" i="17"/>
  <c r="AU48" i="17"/>
  <c r="AU55" i="17"/>
  <c r="AU64" i="17"/>
  <c r="AU80" i="17"/>
  <c r="AU87" i="17"/>
  <c r="AU41" i="17"/>
  <c r="AU57" i="17"/>
  <c r="AU73" i="17"/>
  <c r="AU50" i="17"/>
  <c r="AU66" i="17"/>
  <c r="AU40" i="17"/>
  <c r="AU49" i="17"/>
  <c r="AU81" i="17"/>
  <c r="AU11" i="17"/>
  <c r="AU58" i="17"/>
  <c r="AU33" i="17"/>
  <c r="AU19" i="17"/>
  <c r="AU71" i="17"/>
  <c r="AU96" i="17"/>
  <c r="AU89" i="17"/>
  <c r="AU10" i="17"/>
  <c r="AU82" i="17"/>
  <c r="AU98" i="17"/>
  <c r="AU14" i="17"/>
  <c r="AU18" i="17"/>
  <c r="AU47" i="17"/>
  <c r="AU56" i="17"/>
  <c r="AU63" i="17"/>
  <c r="AU72" i="17"/>
  <c r="AU79" i="17"/>
  <c r="AU88" i="17"/>
  <c r="AU95" i="17"/>
  <c r="AU102" i="17"/>
  <c r="AU32" i="17"/>
  <c r="AU37" i="17"/>
  <c r="AU62" i="17"/>
  <c r="AU70" i="17"/>
  <c r="AU5" i="17"/>
  <c r="AU9" i="17"/>
  <c r="AU34" i="17"/>
  <c r="AU77" i="17"/>
  <c r="AU93" i="17"/>
  <c r="AU101" i="17"/>
  <c r="AU46" i="17"/>
  <c r="AU54" i="17"/>
  <c r="AU86" i="17"/>
  <c r="AU94" i="17"/>
  <c r="AU13" i="17"/>
  <c r="AU17" i="17"/>
  <c r="AU45" i="17"/>
  <c r="AU53" i="17"/>
  <c r="AU61" i="17"/>
  <c r="AU69" i="17"/>
  <c r="AU85" i="17"/>
  <c r="AU31" i="17"/>
  <c r="AU44" i="17"/>
  <c r="AU52" i="17"/>
  <c r="AU60" i="17"/>
  <c r="AU68" i="17"/>
  <c r="AU76" i="17"/>
  <c r="AU84" i="17"/>
  <c r="AU92" i="17"/>
  <c r="AU100" i="17"/>
  <c r="AU78" i="17"/>
  <c r="AU21" i="17"/>
  <c r="AU29" i="17"/>
  <c r="AU4" i="17"/>
  <c r="AU8" i="17"/>
  <c r="AU12" i="17"/>
  <c r="AU16" i="17"/>
  <c r="AU20" i="17"/>
  <c r="AU39" i="17"/>
  <c r="AU43" i="17"/>
  <c r="AU51" i="17"/>
  <c r="AU59" i="17"/>
  <c r="AU67" i="17"/>
  <c r="AU75" i="17"/>
  <c r="AU83" i="17"/>
  <c r="AU91" i="17"/>
  <c r="AU99" i="17"/>
  <c r="O94" i="24"/>
  <c r="O93" i="24"/>
  <c r="O92" i="24"/>
  <c r="O91" i="24"/>
  <c r="O90" i="24"/>
  <c r="O89" i="24"/>
  <c r="O88" i="24"/>
  <c r="O87" i="24"/>
  <c r="O86" i="24"/>
  <c r="O85" i="24"/>
  <c r="O84" i="24"/>
  <c r="O83" i="24"/>
  <c r="O82" i="24"/>
  <c r="O81" i="24"/>
  <c r="O80" i="24"/>
  <c r="O79" i="24"/>
  <c r="O78" i="24"/>
  <c r="O77" i="24"/>
  <c r="O76" i="24"/>
  <c r="O75" i="24"/>
  <c r="O74" i="24"/>
  <c r="O73" i="24"/>
  <c r="O72" i="24"/>
  <c r="O71" i="24"/>
  <c r="O70" i="24"/>
  <c r="O69" i="24"/>
  <c r="O68" i="24"/>
  <c r="O67" i="24"/>
  <c r="O66" i="24"/>
  <c r="O65" i="24"/>
  <c r="O64" i="24"/>
  <c r="O63" i="24"/>
  <c r="O62" i="24"/>
  <c r="O61" i="24"/>
  <c r="O60" i="24"/>
  <c r="O59" i="24"/>
  <c r="O58" i="24"/>
  <c r="O57" i="24"/>
  <c r="O56" i="24"/>
  <c r="O55" i="24"/>
  <c r="O54" i="24"/>
  <c r="O53" i="24"/>
  <c r="O52" i="24"/>
  <c r="O51" i="24"/>
  <c r="O50" i="24"/>
  <c r="O49" i="24"/>
  <c r="O48" i="24"/>
  <c r="O47" i="24"/>
  <c r="O46" i="24"/>
  <c r="O45" i="24"/>
  <c r="O44" i="24"/>
  <c r="O43" i="24"/>
  <c r="O42" i="24"/>
  <c r="O41" i="24"/>
  <c r="O40" i="24"/>
  <c r="O39" i="24"/>
  <c r="O38" i="24"/>
  <c r="O37" i="24"/>
  <c r="O36" i="24"/>
  <c r="O35" i="24"/>
  <c r="O34" i="24"/>
  <c r="O33" i="24"/>
  <c r="O32" i="24"/>
  <c r="O31" i="24"/>
  <c r="I30" i="24"/>
  <c r="G30" i="24"/>
  <c r="O30" i="24"/>
  <c r="I29" i="24"/>
  <c r="G29" i="24"/>
  <c r="O29" i="24"/>
  <c r="G28" i="24"/>
  <c r="O28" i="24"/>
  <c r="G27" i="24"/>
  <c r="O27" i="24"/>
  <c r="G26" i="24"/>
  <c r="O26" i="24"/>
  <c r="G25" i="24"/>
  <c r="O25" i="24"/>
  <c r="G24" i="24"/>
  <c r="O24" i="24"/>
  <c r="O23" i="24"/>
  <c r="O22" i="24"/>
  <c r="O21" i="24"/>
  <c r="O18" i="24"/>
  <c r="O17" i="24"/>
  <c r="O16" i="24"/>
  <c r="O15" i="24"/>
  <c r="O14" i="24"/>
  <c r="O13" i="24"/>
  <c r="O12" i="24"/>
  <c r="O11" i="24"/>
  <c r="O10" i="24"/>
  <c r="O9" i="24"/>
  <c r="O8" i="24"/>
  <c r="O7" i="24"/>
  <c r="O6" i="24"/>
  <c r="O5" i="24"/>
  <c r="O4" i="24"/>
  <c r="O3" i="24"/>
  <c r="AP13" i="22"/>
  <c r="AP12" i="22"/>
  <c r="AP11" i="22"/>
  <c r="AP10" i="22"/>
  <c r="AP9" i="22"/>
  <c r="AP8" i="22"/>
  <c r="AP7" i="22"/>
  <c r="AP6" i="22"/>
  <c r="AP5" i="22"/>
  <c r="AP4" i="22"/>
  <c r="AP3" i="22"/>
  <c r="AP2" i="22"/>
  <c r="AP13" i="23"/>
  <c r="AP12" i="23"/>
  <c r="AP11" i="23"/>
  <c r="AP10" i="23"/>
  <c r="AP9" i="23"/>
  <c r="AP8" i="23"/>
  <c r="AP7" i="23"/>
  <c r="AP6" i="23"/>
  <c r="AP5" i="23"/>
  <c r="AP4" i="23"/>
  <c r="AP3" i="23"/>
  <c r="AP2" i="23"/>
  <c r="I34" i="24" a="1"/>
  <c r="H23" i="24" a="1"/>
  <c r="C34" i="24" a="1"/>
  <c r="D23" i="24" a="1"/>
  <c r="AV8" i="17"/>
  <c r="AV21" i="17"/>
  <c r="AV20" i="17"/>
  <c r="AV18" i="17"/>
  <c r="AV19" i="17"/>
  <c r="AV15" i="17"/>
  <c r="AV4" i="17"/>
  <c r="AV7" i="17"/>
  <c r="AV9" i="17"/>
  <c r="AV11" i="17"/>
  <c r="AV17" i="17"/>
  <c r="AV5" i="17"/>
  <c r="AV14" i="17"/>
  <c r="AV16" i="17"/>
  <c r="AV6" i="17"/>
  <c r="AV13" i="17"/>
  <c r="AV10" i="17"/>
  <c r="AV12" i="17"/>
  <c r="I41" i="24" l="1"/>
  <c r="I49" i="24"/>
  <c r="I57" i="24"/>
  <c r="I65" i="24"/>
  <c r="I73" i="24"/>
  <c r="I81" i="24"/>
  <c r="I89" i="24"/>
  <c r="I97" i="24"/>
  <c r="I34" i="24"/>
  <c r="I42" i="24"/>
  <c r="I50" i="24"/>
  <c r="I58" i="24"/>
  <c r="I66" i="24"/>
  <c r="I74" i="24"/>
  <c r="I82" i="24"/>
  <c r="I90" i="24"/>
  <c r="I98" i="24"/>
  <c r="I35" i="24"/>
  <c r="I43" i="24"/>
  <c r="I51" i="24"/>
  <c r="I59" i="24"/>
  <c r="I67" i="24"/>
  <c r="I75" i="24"/>
  <c r="I83" i="24"/>
  <c r="I91" i="24"/>
  <c r="I99" i="24"/>
  <c r="I36" i="24"/>
  <c r="I44" i="24"/>
  <c r="I52" i="24"/>
  <c r="I60" i="24"/>
  <c r="I68" i="24"/>
  <c r="I76" i="24"/>
  <c r="I84" i="24"/>
  <c r="I92" i="24"/>
  <c r="I37" i="24"/>
  <c r="I45" i="24"/>
  <c r="I53" i="24"/>
  <c r="I61" i="24"/>
  <c r="I69" i="24"/>
  <c r="I77" i="24"/>
  <c r="I85" i="24"/>
  <c r="I93" i="24"/>
  <c r="I38" i="24"/>
  <c r="I46" i="24"/>
  <c r="I54" i="24"/>
  <c r="I62" i="24"/>
  <c r="I70" i="24"/>
  <c r="I78" i="24"/>
  <c r="I86" i="24"/>
  <c r="I94" i="24"/>
  <c r="I39" i="24"/>
  <c r="I47" i="24"/>
  <c r="I55" i="24"/>
  <c r="I63" i="24"/>
  <c r="I71" i="24"/>
  <c r="I79" i="24"/>
  <c r="I87" i="24"/>
  <c r="I95" i="24"/>
  <c r="I40" i="24"/>
  <c r="I48" i="24"/>
  <c r="I56" i="24"/>
  <c r="I64" i="24"/>
  <c r="I72" i="24"/>
  <c r="I80" i="24"/>
  <c r="I88" i="24"/>
  <c r="I96" i="24"/>
  <c r="H30" i="24"/>
  <c r="H23" i="24"/>
  <c r="H24" i="24"/>
  <c r="H25" i="24"/>
  <c r="H26" i="24"/>
  <c r="H27" i="24"/>
  <c r="H28" i="24"/>
  <c r="H29" i="24"/>
  <c r="D23" i="24"/>
  <c r="D24" i="24"/>
  <c r="D25" i="24"/>
  <c r="D26" i="24"/>
  <c r="D27" i="24"/>
  <c r="D28" i="24"/>
  <c r="D29" i="24"/>
  <c r="D30" i="24"/>
  <c r="C97" i="24"/>
  <c r="C89" i="24"/>
  <c r="C81" i="24"/>
  <c r="C73" i="24"/>
  <c r="C65" i="24"/>
  <c r="C57" i="24"/>
  <c r="C49" i="24"/>
  <c r="C41" i="24"/>
  <c r="C96" i="24"/>
  <c r="C88" i="24"/>
  <c r="C80" i="24"/>
  <c r="C72" i="24"/>
  <c r="C64" i="24"/>
  <c r="C56" i="24"/>
  <c r="C48" i="24"/>
  <c r="C40" i="24"/>
  <c r="C95" i="24"/>
  <c r="C87" i="24"/>
  <c r="C79" i="24"/>
  <c r="C71" i="24"/>
  <c r="C63" i="24"/>
  <c r="C55" i="24"/>
  <c r="C47" i="24"/>
  <c r="C39" i="24"/>
  <c r="C91" i="24"/>
  <c r="C77" i="24"/>
  <c r="C66" i="24"/>
  <c r="C52" i="24"/>
  <c r="C38" i="24"/>
  <c r="C85" i="24"/>
  <c r="C69" i="24"/>
  <c r="C54" i="24"/>
  <c r="C67" i="24"/>
  <c r="C42" i="24"/>
  <c r="C90" i="24"/>
  <c r="C76" i="24"/>
  <c r="C62" i="24"/>
  <c r="C51" i="24"/>
  <c r="C37" i="24"/>
  <c r="C86" i="24"/>
  <c r="C75" i="24"/>
  <c r="C61" i="24"/>
  <c r="C50" i="24"/>
  <c r="C36" i="24"/>
  <c r="C60" i="24"/>
  <c r="C94" i="24"/>
  <c r="C68" i="24"/>
  <c r="C78" i="24"/>
  <c r="C53" i="24"/>
  <c r="C99" i="24"/>
  <c r="C74" i="24"/>
  <c r="C46" i="24"/>
  <c r="C35" i="24"/>
  <c r="C98" i="24"/>
  <c r="C84" i="24"/>
  <c r="C70" i="24"/>
  <c r="C59" i="24"/>
  <c r="C45" i="24"/>
  <c r="C34" i="24"/>
  <c r="C83" i="24"/>
  <c r="C58" i="24"/>
  <c r="C92" i="24"/>
  <c r="C44" i="24"/>
  <c r="C82" i="24"/>
  <c r="C43" i="24"/>
  <c r="C93" i="24"/>
  <c r="O20" i="23"/>
  <c r="O95" i="23"/>
  <c r="O94" i="23"/>
  <c r="O93" i="23"/>
  <c r="O92" i="23"/>
  <c r="O91" i="23"/>
  <c r="O90" i="23"/>
  <c r="O89" i="23"/>
  <c r="O88" i="23"/>
  <c r="O87" i="23"/>
  <c r="O86" i="23"/>
  <c r="O85" i="23"/>
  <c r="O84" i="23"/>
  <c r="O83" i="23"/>
  <c r="O82" i="23"/>
  <c r="O81" i="23"/>
  <c r="O80" i="23"/>
  <c r="O79" i="23"/>
  <c r="O78" i="23"/>
  <c r="O77" i="23"/>
  <c r="O76" i="23"/>
  <c r="O75" i="23"/>
  <c r="O74" i="23"/>
  <c r="O73" i="23"/>
  <c r="O72" i="23"/>
  <c r="O71" i="23"/>
  <c r="O70" i="23"/>
  <c r="O69" i="23"/>
  <c r="O68" i="23"/>
  <c r="O67" i="23"/>
  <c r="O66" i="23"/>
  <c r="O65" i="23"/>
  <c r="O64" i="23"/>
  <c r="O63" i="23"/>
  <c r="O62" i="23"/>
  <c r="O61" i="23"/>
  <c r="O60" i="23"/>
  <c r="O59" i="23"/>
  <c r="O58" i="23"/>
  <c r="O57" i="23"/>
  <c r="O56" i="23"/>
  <c r="O55" i="23"/>
  <c r="O54" i="23"/>
  <c r="O53" i="23"/>
  <c r="O52" i="23"/>
  <c r="O51" i="23"/>
  <c r="O50" i="23"/>
  <c r="O49" i="23"/>
  <c r="O48" i="23"/>
  <c r="O47" i="23"/>
  <c r="O46" i="23"/>
  <c r="O45" i="23"/>
  <c r="O44" i="23"/>
  <c r="O43" i="23"/>
  <c r="O42" i="23"/>
  <c r="O41" i="23"/>
  <c r="O40" i="23"/>
  <c r="O39" i="23"/>
  <c r="O38" i="23"/>
  <c r="O37" i="23"/>
  <c r="O36" i="23"/>
  <c r="O35" i="23"/>
  <c r="O34" i="23"/>
  <c r="O33" i="23"/>
  <c r="O32" i="23"/>
  <c r="I31" i="23"/>
  <c r="O31" i="23"/>
  <c r="I30" i="23"/>
  <c r="O30" i="23"/>
  <c r="O29" i="23"/>
  <c r="O28" i="23"/>
  <c r="O27" i="23"/>
  <c r="O26" i="23"/>
  <c r="O25" i="23"/>
  <c r="O24" i="23"/>
  <c r="O23" i="23"/>
  <c r="O22" i="23"/>
  <c r="O19" i="23"/>
  <c r="O18" i="23"/>
  <c r="O17" i="23"/>
  <c r="O16" i="23"/>
  <c r="O15" i="23"/>
  <c r="O14" i="23"/>
  <c r="AQ13" i="23"/>
  <c r="O13" i="23"/>
  <c r="AQ12" i="23"/>
  <c r="O12" i="23"/>
  <c r="AQ11" i="23"/>
  <c r="O11" i="23"/>
  <c r="AQ10" i="23"/>
  <c r="O10" i="23"/>
  <c r="AQ9" i="23"/>
  <c r="O9" i="23"/>
  <c r="AQ8" i="23"/>
  <c r="O8" i="23"/>
  <c r="AQ7" i="23"/>
  <c r="O7" i="23"/>
  <c r="AQ6" i="23"/>
  <c r="O6" i="23"/>
  <c r="AQ5" i="23"/>
  <c r="O5" i="23"/>
  <c r="AQ4" i="23"/>
  <c r="O4" i="23"/>
  <c r="AQ3" i="23"/>
  <c r="O3" i="23"/>
  <c r="AQ2" i="23"/>
  <c r="BE1" i="23"/>
  <c r="BD1" i="23"/>
  <c r="V1" i="23"/>
  <c r="BE1" i="19"/>
  <c r="BD1" i="19"/>
  <c r="BE1" i="22"/>
  <c r="BD1" i="22"/>
  <c r="AT1" i="20"/>
  <c r="J29" i="24"/>
  <c r="J30" i="24"/>
  <c r="J23" i="24"/>
  <c r="J24" i="24"/>
  <c r="J25" i="24"/>
  <c r="J26" i="24"/>
  <c r="J27" i="24"/>
  <c r="J28" i="24"/>
  <c r="C35" i="23" a="1"/>
  <c r="I3" i="23" a="1"/>
  <c r="C3" i="23" a="1"/>
  <c r="I35" i="23" a="1"/>
  <c r="H24" i="23" a="1"/>
  <c r="D24" i="23" a="1"/>
  <c r="AR8" i="23"/>
  <c r="AS7" i="23"/>
  <c r="AS10" i="23"/>
  <c r="AR2" i="23"/>
  <c r="AR11" i="23"/>
  <c r="AS5" i="23"/>
  <c r="AS8" i="23"/>
  <c r="AS2" i="23"/>
  <c r="AR7" i="23"/>
  <c r="AS9" i="23"/>
  <c r="AS6" i="23"/>
  <c r="AR4" i="23"/>
  <c r="AR10" i="23"/>
  <c r="AR12" i="23"/>
  <c r="AS4" i="23"/>
  <c r="AR9" i="23"/>
  <c r="AS13" i="23"/>
  <c r="AR3" i="23"/>
  <c r="AS12" i="23"/>
  <c r="AR5" i="23"/>
  <c r="AR6" i="23"/>
  <c r="AS3" i="23"/>
  <c r="AR13" i="23"/>
  <c r="AS11" i="23"/>
  <c r="P14" i="24" l="1"/>
  <c r="P7" i="24"/>
  <c r="P15" i="24"/>
  <c r="P11" i="24"/>
  <c r="P4" i="24"/>
  <c r="P8" i="24"/>
  <c r="P6" i="24"/>
  <c r="P17" i="24"/>
  <c r="P10" i="24"/>
  <c r="P12" i="24"/>
  <c r="P18" i="24"/>
  <c r="P5" i="24"/>
  <c r="P16" i="24"/>
  <c r="P9" i="24"/>
  <c r="P13" i="24"/>
  <c r="P3" i="24"/>
  <c r="I35" i="23"/>
  <c r="I43" i="23"/>
  <c r="I51" i="23"/>
  <c r="I59" i="23"/>
  <c r="I67" i="23"/>
  <c r="I75" i="23"/>
  <c r="I83" i="23"/>
  <c r="I91" i="23"/>
  <c r="I99" i="23"/>
  <c r="I36" i="23"/>
  <c r="I44" i="23"/>
  <c r="I52" i="23"/>
  <c r="I60" i="23"/>
  <c r="I68" i="23"/>
  <c r="I76" i="23"/>
  <c r="I84" i="23"/>
  <c r="I92" i="23"/>
  <c r="I100" i="23"/>
  <c r="I37" i="23"/>
  <c r="I45" i="23"/>
  <c r="I53" i="23"/>
  <c r="I61" i="23"/>
  <c r="I69" i="23"/>
  <c r="I77" i="23"/>
  <c r="I85" i="23"/>
  <c r="I93" i="23"/>
  <c r="I38" i="23"/>
  <c r="I46" i="23"/>
  <c r="I54" i="23"/>
  <c r="I62" i="23"/>
  <c r="I70" i="23"/>
  <c r="I78" i="23"/>
  <c r="I86" i="23"/>
  <c r="I94" i="23"/>
  <c r="I39" i="23"/>
  <c r="I47" i="23"/>
  <c r="I55" i="23"/>
  <c r="I63" i="23"/>
  <c r="I71" i="23"/>
  <c r="I79" i="23"/>
  <c r="I87" i="23"/>
  <c r="I95" i="23"/>
  <c r="I40" i="23"/>
  <c r="I48" i="23"/>
  <c r="I56" i="23"/>
  <c r="I64" i="23"/>
  <c r="I72" i="23"/>
  <c r="I80" i="23"/>
  <c r="I88" i="23"/>
  <c r="I96" i="23"/>
  <c r="I41" i="23"/>
  <c r="I49" i="23"/>
  <c r="I57" i="23"/>
  <c r="I65" i="23"/>
  <c r="I73" i="23"/>
  <c r="I81" i="23"/>
  <c r="I89" i="23"/>
  <c r="I97" i="23"/>
  <c r="I42" i="23"/>
  <c r="I50" i="23"/>
  <c r="I58" i="23"/>
  <c r="I66" i="23"/>
  <c r="I74" i="23"/>
  <c r="I82" i="23"/>
  <c r="I90" i="23"/>
  <c r="I98" i="23"/>
  <c r="I10" i="23"/>
  <c r="I18" i="23"/>
  <c r="I3" i="23"/>
  <c r="I11" i="23"/>
  <c r="I19" i="23"/>
  <c r="I4" i="23"/>
  <c r="I12" i="23"/>
  <c r="I20" i="23"/>
  <c r="I5" i="23"/>
  <c r="I13" i="23"/>
  <c r="I21" i="23"/>
  <c r="I6" i="23"/>
  <c r="I14" i="23"/>
  <c r="I7" i="23"/>
  <c r="I15" i="23"/>
  <c r="I8" i="23"/>
  <c r="I16" i="23"/>
  <c r="I9" i="23"/>
  <c r="I17" i="23"/>
  <c r="C10" i="23"/>
  <c r="C18" i="23"/>
  <c r="C3" i="23"/>
  <c r="C11" i="23"/>
  <c r="C19" i="23"/>
  <c r="C4" i="23"/>
  <c r="C12" i="23"/>
  <c r="C20" i="23"/>
  <c r="C5" i="23"/>
  <c r="C13" i="23"/>
  <c r="C21" i="23"/>
  <c r="C6" i="23"/>
  <c r="C14" i="23"/>
  <c r="C7" i="23"/>
  <c r="C15" i="23"/>
  <c r="C8" i="23"/>
  <c r="C16" i="23"/>
  <c r="C9" i="23"/>
  <c r="C17" i="23"/>
  <c r="C42" i="23"/>
  <c r="C50" i="23"/>
  <c r="C58" i="23"/>
  <c r="C66" i="23"/>
  <c r="C74" i="23"/>
  <c r="C82" i="23"/>
  <c r="C90" i="23"/>
  <c r="C98" i="23"/>
  <c r="C35" i="23"/>
  <c r="C43" i="23"/>
  <c r="C51" i="23"/>
  <c r="C59" i="23"/>
  <c r="C67" i="23"/>
  <c r="C75" i="23"/>
  <c r="C83" i="23"/>
  <c r="C91" i="23"/>
  <c r="C99" i="23"/>
  <c r="C36" i="23"/>
  <c r="C44" i="23"/>
  <c r="C52" i="23"/>
  <c r="C60" i="23"/>
  <c r="C68" i="23"/>
  <c r="C76" i="23"/>
  <c r="C84" i="23"/>
  <c r="C92" i="23"/>
  <c r="C100" i="23"/>
  <c r="C37" i="23"/>
  <c r="C45" i="23"/>
  <c r="C53" i="23"/>
  <c r="C61" i="23"/>
  <c r="C69" i="23"/>
  <c r="C77" i="23"/>
  <c r="C85" i="23"/>
  <c r="C93" i="23"/>
  <c r="C38" i="23"/>
  <c r="C46" i="23"/>
  <c r="C54" i="23"/>
  <c r="C62" i="23"/>
  <c r="C70" i="23"/>
  <c r="C78" i="23"/>
  <c r="C86" i="23"/>
  <c r="C94" i="23"/>
  <c r="C39" i="23"/>
  <c r="C47" i="23"/>
  <c r="C55" i="23"/>
  <c r="C63" i="23"/>
  <c r="C71" i="23"/>
  <c r="C79" i="23"/>
  <c r="C87" i="23"/>
  <c r="C95" i="23"/>
  <c r="C40" i="23"/>
  <c r="C48" i="23"/>
  <c r="C56" i="23"/>
  <c r="C64" i="23"/>
  <c r="C72" i="23"/>
  <c r="C80" i="23"/>
  <c r="C88" i="23"/>
  <c r="C96" i="23"/>
  <c r="C41" i="23"/>
  <c r="C49" i="23"/>
  <c r="C57" i="23"/>
  <c r="C65" i="23"/>
  <c r="C73" i="23"/>
  <c r="C81" i="23"/>
  <c r="C89" i="23"/>
  <c r="C97" i="23"/>
  <c r="H31" i="23"/>
  <c r="H24" i="23"/>
  <c r="H25" i="23"/>
  <c r="H26" i="23"/>
  <c r="H27" i="23"/>
  <c r="H28" i="23"/>
  <c r="H29" i="23"/>
  <c r="H30" i="23"/>
  <c r="D31" i="23"/>
  <c r="D24" i="23"/>
  <c r="D25" i="23"/>
  <c r="D26" i="23"/>
  <c r="D27" i="23"/>
  <c r="D28" i="23"/>
  <c r="D29" i="23"/>
  <c r="D30" i="23"/>
  <c r="AT3" i="23"/>
  <c r="AT12" i="23"/>
  <c r="AT2" i="23"/>
  <c r="AT6" i="23"/>
  <c r="AT4" i="23"/>
  <c r="AT8" i="23"/>
  <c r="AT10" i="23"/>
  <c r="AT7" i="23"/>
  <c r="AT9" i="23"/>
  <c r="AT13" i="23"/>
  <c r="AT5" i="23"/>
  <c r="AT11" i="23"/>
  <c r="O95" i="22"/>
  <c r="O94" i="22"/>
  <c r="O93" i="22"/>
  <c r="O92" i="22"/>
  <c r="O91" i="22"/>
  <c r="O90" i="22"/>
  <c r="O89" i="22"/>
  <c r="O88" i="22"/>
  <c r="O87" i="22"/>
  <c r="O86" i="22"/>
  <c r="O85" i="22"/>
  <c r="O84" i="22"/>
  <c r="O83" i="22"/>
  <c r="O82" i="22"/>
  <c r="O81" i="22"/>
  <c r="O80" i="22"/>
  <c r="O79" i="22"/>
  <c r="O78" i="22"/>
  <c r="O77" i="22"/>
  <c r="O76" i="22"/>
  <c r="O75" i="22"/>
  <c r="O74" i="22"/>
  <c r="O73" i="22"/>
  <c r="O72" i="22"/>
  <c r="O71" i="22"/>
  <c r="O70" i="22"/>
  <c r="O69" i="22"/>
  <c r="O68" i="22"/>
  <c r="O67" i="22"/>
  <c r="O66" i="22"/>
  <c r="O65" i="22"/>
  <c r="O64" i="22"/>
  <c r="O63" i="22"/>
  <c r="O62" i="22"/>
  <c r="O61" i="22"/>
  <c r="O60" i="22"/>
  <c r="O59" i="22"/>
  <c r="O58" i="22"/>
  <c r="O57" i="22"/>
  <c r="O56" i="22"/>
  <c r="O55" i="22"/>
  <c r="O54" i="22"/>
  <c r="O53" i="22"/>
  <c r="O52" i="22"/>
  <c r="O51" i="22"/>
  <c r="O50" i="22"/>
  <c r="O49" i="22"/>
  <c r="O48" i="22"/>
  <c r="O47" i="22"/>
  <c r="O46" i="22"/>
  <c r="O45" i="22"/>
  <c r="O44" i="22"/>
  <c r="O43" i="22"/>
  <c r="O42" i="22"/>
  <c r="O41" i="22"/>
  <c r="O40" i="22"/>
  <c r="O39" i="22"/>
  <c r="O38" i="22"/>
  <c r="O37" i="22"/>
  <c r="O36" i="22"/>
  <c r="O35" i="22"/>
  <c r="O34" i="22"/>
  <c r="O33" i="22"/>
  <c r="O32" i="22"/>
  <c r="I31" i="22"/>
  <c r="O31" i="22"/>
  <c r="I30" i="22"/>
  <c r="O30" i="22"/>
  <c r="O29" i="22"/>
  <c r="O28" i="22"/>
  <c r="O27" i="22"/>
  <c r="O26" i="22"/>
  <c r="O25" i="22"/>
  <c r="O24" i="22"/>
  <c r="O23" i="22"/>
  <c r="O22" i="22"/>
  <c r="O19" i="22"/>
  <c r="O18" i="22"/>
  <c r="O17" i="22"/>
  <c r="O16" i="22"/>
  <c r="O15" i="22"/>
  <c r="O14" i="22"/>
  <c r="AQ13" i="22"/>
  <c r="O13" i="22"/>
  <c r="AQ12" i="22"/>
  <c r="O12" i="22"/>
  <c r="AQ11" i="22"/>
  <c r="O11" i="22"/>
  <c r="AQ10" i="22"/>
  <c r="O10" i="22"/>
  <c r="AQ9" i="22"/>
  <c r="O9" i="22"/>
  <c r="AQ8" i="22"/>
  <c r="O8" i="22"/>
  <c r="AQ7" i="22"/>
  <c r="O7" i="22"/>
  <c r="AQ6" i="22"/>
  <c r="O6" i="22"/>
  <c r="AQ5" i="22"/>
  <c r="O5" i="22"/>
  <c r="AQ4" i="22"/>
  <c r="O4" i="22"/>
  <c r="AQ3" i="22"/>
  <c r="O3" i="22"/>
  <c r="AQ2" i="22"/>
  <c r="V1" i="22"/>
  <c r="V1" i="19"/>
  <c r="V1" i="20"/>
  <c r="H24" i="22" a="1"/>
  <c r="I35" i="22" a="1"/>
  <c r="C35" i="22" a="1"/>
  <c r="I3" i="22" a="1"/>
  <c r="J11" i="23"/>
  <c r="J6" i="23"/>
  <c r="J42" i="23"/>
  <c r="J35" i="23"/>
  <c r="J99" i="23"/>
  <c r="J92" i="23"/>
  <c r="J85" i="23"/>
  <c r="J86" i="23"/>
  <c r="J87" i="23"/>
  <c r="J88" i="23"/>
  <c r="J89" i="23"/>
  <c r="J20" i="23"/>
  <c r="J8" i="23"/>
  <c r="J67" i="23"/>
  <c r="J55" i="23"/>
  <c r="J5" i="23"/>
  <c r="J16" i="23"/>
  <c r="J75" i="23"/>
  <c r="J62" i="23"/>
  <c r="J64" i="23"/>
  <c r="J9" i="23"/>
  <c r="J69" i="23"/>
  <c r="J3" i="23"/>
  <c r="J17" i="23"/>
  <c r="J98" i="23"/>
  <c r="J84" i="23"/>
  <c r="J78" i="23"/>
  <c r="J81" i="23"/>
  <c r="J19" i="23"/>
  <c r="J14" i="23"/>
  <c r="J50" i="23"/>
  <c r="J43" i="23"/>
  <c r="J36" i="23"/>
  <c r="J100" i="23"/>
  <c r="J93" i="23"/>
  <c r="J94" i="23"/>
  <c r="J95" i="23"/>
  <c r="J96" i="23"/>
  <c r="J97" i="23"/>
  <c r="J74" i="23"/>
  <c r="J60" i="23"/>
  <c r="J53" i="23"/>
  <c r="J54" i="23"/>
  <c r="J56" i="23"/>
  <c r="J57" i="23"/>
  <c r="J10" i="23"/>
  <c r="J82" i="23"/>
  <c r="J68" i="23"/>
  <c r="J61" i="23"/>
  <c r="J63" i="23"/>
  <c r="J65" i="23"/>
  <c r="J18" i="23"/>
  <c r="J13" i="23"/>
  <c r="J90" i="23"/>
  <c r="J83" i="23"/>
  <c r="J76" i="23"/>
  <c r="J70" i="23"/>
  <c r="J73" i="23"/>
  <c r="J21" i="23"/>
  <c r="J91" i="23"/>
  <c r="J77" i="23"/>
  <c r="J79" i="23"/>
  <c r="J4" i="23"/>
  <c r="J7" i="23"/>
  <c r="J58" i="23"/>
  <c r="J51" i="23"/>
  <c r="J44" i="23"/>
  <c r="J37" i="23"/>
  <c r="J38" i="23"/>
  <c r="J39" i="23"/>
  <c r="J40" i="23"/>
  <c r="J41" i="23"/>
  <c r="J71" i="23"/>
  <c r="J80" i="23"/>
  <c r="J12" i="23"/>
  <c r="J15" i="23"/>
  <c r="J66" i="23"/>
  <c r="J59" i="23"/>
  <c r="J52" i="23"/>
  <c r="J45" i="23"/>
  <c r="J46" i="23"/>
  <c r="J47" i="23"/>
  <c r="J48" i="23"/>
  <c r="J49" i="23"/>
  <c r="J72" i="23"/>
  <c r="J29" i="23"/>
  <c r="J30" i="23"/>
  <c r="J31" i="23"/>
  <c r="J24" i="23"/>
  <c r="J25" i="23"/>
  <c r="J26" i="23"/>
  <c r="J27" i="23"/>
  <c r="D24" i="22" a="1"/>
  <c r="J28" i="23"/>
  <c r="AS9" i="22"/>
  <c r="AS7" i="22"/>
  <c r="AS11" i="22"/>
  <c r="AR7" i="22"/>
  <c r="AS3" i="22"/>
  <c r="AR12" i="22"/>
  <c r="AR11" i="22"/>
  <c r="AS12" i="22"/>
  <c r="AS2" i="22"/>
  <c r="AR9" i="22"/>
  <c r="AS8" i="22"/>
  <c r="AS4" i="22"/>
  <c r="AS13" i="22"/>
  <c r="AS10" i="22"/>
  <c r="AS6" i="22"/>
  <c r="AS5" i="22"/>
  <c r="AR8" i="22"/>
  <c r="AR13" i="22"/>
  <c r="AR10" i="22"/>
  <c r="I42" i="22" l="1"/>
  <c r="I50" i="22"/>
  <c r="I58" i="22"/>
  <c r="I66" i="22"/>
  <c r="I74" i="22"/>
  <c r="I82" i="22"/>
  <c r="I90" i="22"/>
  <c r="I98" i="22"/>
  <c r="I35" i="22"/>
  <c r="I43" i="22"/>
  <c r="I51" i="22"/>
  <c r="I59" i="22"/>
  <c r="I67" i="22"/>
  <c r="I75" i="22"/>
  <c r="I83" i="22"/>
  <c r="I91" i="22"/>
  <c r="I99" i="22"/>
  <c r="I36" i="22"/>
  <c r="I44" i="22"/>
  <c r="I52" i="22"/>
  <c r="I60" i="22"/>
  <c r="I68" i="22"/>
  <c r="I76" i="22"/>
  <c r="I84" i="22"/>
  <c r="I92" i="22"/>
  <c r="I100" i="22"/>
  <c r="I37" i="22"/>
  <c r="I45" i="22"/>
  <c r="I53" i="22"/>
  <c r="I61" i="22"/>
  <c r="I69" i="22"/>
  <c r="I77" i="22"/>
  <c r="I85" i="22"/>
  <c r="I93" i="22"/>
  <c r="I38" i="22"/>
  <c r="I46" i="22"/>
  <c r="I54" i="22"/>
  <c r="I62" i="22"/>
  <c r="I70" i="22"/>
  <c r="I78" i="22"/>
  <c r="I86" i="22"/>
  <c r="I94" i="22"/>
  <c r="I39" i="22"/>
  <c r="I47" i="22"/>
  <c r="I55" i="22"/>
  <c r="I63" i="22"/>
  <c r="I71" i="22"/>
  <c r="I79" i="22"/>
  <c r="I87" i="22"/>
  <c r="I95" i="22"/>
  <c r="I40" i="22"/>
  <c r="I48" i="22"/>
  <c r="I56" i="22"/>
  <c r="I64" i="22"/>
  <c r="I72" i="22"/>
  <c r="I80" i="22"/>
  <c r="I88" i="22"/>
  <c r="I96" i="22"/>
  <c r="I41" i="22"/>
  <c r="I49" i="22"/>
  <c r="I57" i="22"/>
  <c r="I65" i="22"/>
  <c r="I73" i="22"/>
  <c r="I81" i="22"/>
  <c r="I89" i="22"/>
  <c r="I97" i="22"/>
  <c r="C42" i="22"/>
  <c r="C50" i="22"/>
  <c r="C58" i="22"/>
  <c r="C66" i="22"/>
  <c r="C74" i="22"/>
  <c r="C82" i="22"/>
  <c r="C90" i="22"/>
  <c r="C98" i="22"/>
  <c r="C35" i="22"/>
  <c r="C43" i="22"/>
  <c r="C51" i="22"/>
  <c r="C59" i="22"/>
  <c r="C67" i="22"/>
  <c r="C75" i="22"/>
  <c r="C83" i="22"/>
  <c r="C91" i="22"/>
  <c r="C99" i="22"/>
  <c r="C36" i="22"/>
  <c r="C44" i="22"/>
  <c r="C52" i="22"/>
  <c r="C60" i="22"/>
  <c r="C68" i="22"/>
  <c r="C76" i="22"/>
  <c r="C84" i="22"/>
  <c r="C92" i="22"/>
  <c r="C100" i="22"/>
  <c r="C37" i="22"/>
  <c r="C45" i="22"/>
  <c r="C53" i="22"/>
  <c r="C61" i="22"/>
  <c r="C69" i="22"/>
  <c r="C77" i="22"/>
  <c r="C85" i="22"/>
  <c r="C93" i="22"/>
  <c r="C38" i="22"/>
  <c r="C46" i="22"/>
  <c r="C54" i="22"/>
  <c r="C62" i="22"/>
  <c r="C70" i="22"/>
  <c r="C78" i="22"/>
  <c r="C86" i="22"/>
  <c r="C94" i="22"/>
  <c r="C39" i="22"/>
  <c r="C47" i="22"/>
  <c r="C55" i="22"/>
  <c r="C63" i="22"/>
  <c r="C71" i="22"/>
  <c r="C79" i="22"/>
  <c r="C87" i="22"/>
  <c r="C95" i="22"/>
  <c r="C40" i="22"/>
  <c r="C48" i="22"/>
  <c r="C56" i="22"/>
  <c r="C64" i="22"/>
  <c r="C72" i="22"/>
  <c r="C80" i="22"/>
  <c r="C88" i="22"/>
  <c r="C96" i="22"/>
  <c r="C41" i="22"/>
  <c r="C49" i="22"/>
  <c r="C57" i="22"/>
  <c r="C65" i="22"/>
  <c r="C73" i="22"/>
  <c r="C81" i="22"/>
  <c r="C89" i="22"/>
  <c r="C97" i="22"/>
  <c r="H31" i="22"/>
  <c r="H24" i="22"/>
  <c r="H25" i="22"/>
  <c r="H26" i="22"/>
  <c r="H27" i="22"/>
  <c r="H28" i="22"/>
  <c r="H29" i="22"/>
  <c r="H30" i="22"/>
  <c r="D31" i="22"/>
  <c r="D24" i="22"/>
  <c r="D25" i="22"/>
  <c r="D26" i="22"/>
  <c r="D27" i="22"/>
  <c r="D28" i="22"/>
  <c r="D29" i="22"/>
  <c r="D30" i="22"/>
  <c r="I10" i="22"/>
  <c r="I18" i="22"/>
  <c r="I3" i="22"/>
  <c r="I11" i="22"/>
  <c r="I19" i="22"/>
  <c r="I4" i="22"/>
  <c r="I12" i="22"/>
  <c r="I20" i="22"/>
  <c r="I5" i="22"/>
  <c r="I13" i="22"/>
  <c r="I6" i="22"/>
  <c r="I14" i="22"/>
  <c r="I7" i="22"/>
  <c r="I15" i="22"/>
  <c r="I8" i="22"/>
  <c r="I16" i="22"/>
  <c r="I9" i="22"/>
  <c r="I17" i="22"/>
  <c r="AT6" i="22"/>
  <c r="AT12" i="22"/>
  <c r="AT13" i="22"/>
  <c r="AT9" i="22"/>
  <c r="AT3" i="22"/>
  <c r="AT10" i="22"/>
  <c r="AT7" i="22"/>
  <c r="AT2" i="22"/>
  <c r="AT8" i="22"/>
  <c r="AT11" i="22"/>
  <c r="AT5" i="22"/>
  <c r="AT4" i="22"/>
  <c r="J90" i="22"/>
  <c r="J83" i="22"/>
  <c r="J76" i="22"/>
  <c r="J69" i="22"/>
  <c r="J70" i="22"/>
  <c r="J71" i="22"/>
  <c r="J72" i="22"/>
  <c r="J73" i="22"/>
  <c r="J7" i="22"/>
  <c r="J4" i="22"/>
  <c r="J42" i="22"/>
  <c r="J99" i="22"/>
  <c r="J92" i="22"/>
  <c r="J85" i="22"/>
  <c r="J87" i="22"/>
  <c r="J89" i="22"/>
  <c r="J8" i="22"/>
  <c r="J36" i="22"/>
  <c r="J94" i="22"/>
  <c r="J96" i="22"/>
  <c r="J16" i="22"/>
  <c r="J58" i="22"/>
  <c r="J44" i="22"/>
  <c r="J38" i="22"/>
  <c r="J40" i="22"/>
  <c r="J5" i="22"/>
  <c r="J66" i="22"/>
  <c r="J45" i="22"/>
  <c r="J48" i="22"/>
  <c r="J74" i="22"/>
  <c r="J60" i="22"/>
  <c r="J54" i="22"/>
  <c r="J56" i="22"/>
  <c r="J3" i="22"/>
  <c r="J75" i="22"/>
  <c r="J64" i="22"/>
  <c r="J11" i="22"/>
  <c r="J98" i="22"/>
  <c r="J91" i="22"/>
  <c r="J84" i="22"/>
  <c r="J77" i="22"/>
  <c r="J78" i="22"/>
  <c r="J79" i="22"/>
  <c r="J80" i="22"/>
  <c r="J81" i="22"/>
  <c r="J15" i="22"/>
  <c r="J35" i="22"/>
  <c r="J86" i="22"/>
  <c r="J88" i="22"/>
  <c r="J12" i="22"/>
  <c r="J50" i="22"/>
  <c r="J43" i="22"/>
  <c r="J100" i="22"/>
  <c r="J93" i="22"/>
  <c r="J95" i="22"/>
  <c r="J97" i="22"/>
  <c r="J51" i="22"/>
  <c r="J37" i="22"/>
  <c r="J39" i="22"/>
  <c r="J41" i="22"/>
  <c r="J10" i="22"/>
  <c r="J9" i="22"/>
  <c r="J59" i="22"/>
  <c r="J52" i="22"/>
  <c r="J46" i="22"/>
  <c r="J47" i="22"/>
  <c r="J49" i="22"/>
  <c r="J13" i="22"/>
  <c r="J67" i="22"/>
  <c r="J53" i="22"/>
  <c r="J55" i="22"/>
  <c r="J57" i="22"/>
  <c r="J6" i="22"/>
  <c r="J82" i="22"/>
  <c r="J68" i="22"/>
  <c r="J61" i="22"/>
  <c r="J62" i="22"/>
  <c r="J63" i="22"/>
  <c r="J65" i="22"/>
  <c r="J14" i="22"/>
  <c r="J27" i="22"/>
  <c r="J28" i="22"/>
  <c r="J29" i="22"/>
  <c r="J30" i="22"/>
  <c r="J31" i="22"/>
  <c r="J24" i="22"/>
  <c r="J25" i="22"/>
  <c r="J26" i="22"/>
  <c r="O95" i="20" l="1"/>
  <c r="O96" i="20"/>
  <c r="O85" i="20"/>
  <c r="O86" i="20"/>
  <c r="O87" i="20"/>
  <c r="O88" i="20"/>
  <c r="O89" i="20"/>
  <c r="O90" i="20"/>
  <c r="O91" i="20"/>
  <c r="O92" i="20"/>
  <c r="O93" i="20"/>
  <c r="O94" i="20"/>
  <c r="O84" i="20"/>
  <c r="O83" i="20"/>
  <c r="O82" i="20"/>
  <c r="O81" i="20"/>
  <c r="O80" i="20"/>
  <c r="O79" i="20"/>
  <c r="O78" i="20"/>
  <c r="O77" i="20"/>
  <c r="O76" i="20"/>
  <c r="O75" i="20"/>
  <c r="O74" i="20"/>
  <c r="O73" i="20"/>
  <c r="O72" i="20"/>
  <c r="O71" i="20"/>
  <c r="O70" i="20"/>
  <c r="O69" i="20"/>
  <c r="O68" i="20"/>
  <c r="O67" i="20"/>
  <c r="O66" i="20"/>
  <c r="O65" i="20"/>
  <c r="O64" i="20"/>
  <c r="O63" i="20"/>
  <c r="O62" i="20"/>
  <c r="O61" i="20"/>
  <c r="O60" i="20"/>
  <c r="O59" i="20"/>
  <c r="O58" i="20"/>
  <c r="O57" i="20"/>
  <c r="O56" i="20"/>
  <c r="O55" i="20"/>
  <c r="O54" i="20"/>
  <c r="O53" i="20"/>
  <c r="O52" i="20"/>
  <c r="O51" i="20"/>
  <c r="O50" i="20"/>
  <c r="O49" i="20"/>
  <c r="O48" i="20"/>
  <c r="O47" i="20"/>
  <c r="O46" i="20"/>
  <c r="O45" i="20"/>
  <c r="O44" i="20"/>
  <c r="O43" i="20"/>
  <c r="O42" i="20"/>
  <c r="O41" i="20"/>
  <c r="O40" i="20"/>
  <c r="O39" i="20"/>
  <c r="O38" i="20"/>
  <c r="O37" i="20"/>
  <c r="O36" i="20"/>
  <c r="O35" i="20"/>
  <c r="O34" i="20"/>
  <c r="O33" i="20"/>
  <c r="O32" i="20"/>
  <c r="O31" i="20"/>
  <c r="O30" i="20"/>
  <c r="O29" i="20"/>
  <c r="O28" i="20"/>
  <c r="O27" i="20"/>
  <c r="O26" i="20"/>
  <c r="O25" i="20"/>
  <c r="O24" i="20"/>
  <c r="O23" i="20"/>
  <c r="O22" i="20"/>
  <c r="O21" i="20"/>
  <c r="O20" i="20"/>
  <c r="O19" i="20"/>
  <c r="O18" i="20"/>
  <c r="O17" i="20"/>
  <c r="O16" i="20"/>
  <c r="O15" i="20"/>
  <c r="O14" i="20"/>
  <c r="O13" i="20"/>
  <c r="O12" i="20"/>
  <c r="O11" i="20"/>
  <c r="O10" i="20"/>
  <c r="O9" i="20"/>
  <c r="O8" i="20"/>
  <c r="O7" i="20"/>
  <c r="O6" i="20"/>
  <c r="O5" i="20"/>
  <c r="O4" i="20"/>
  <c r="O3" i="20"/>
  <c r="C3" i="20" a="1"/>
  <c r="I24" i="20" a="1"/>
  <c r="C24" i="20" a="1"/>
  <c r="I3" i="20" a="1"/>
  <c r="H24" i="19" a="1"/>
  <c r="L22" i="20"/>
  <c r="I31" i="20" l="1"/>
  <c r="I39" i="20"/>
  <c r="I47" i="20"/>
  <c r="I55" i="20"/>
  <c r="I63" i="20"/>
  <c r="I71" i="20"/>
  <c r="I79" i="20"/>
  <c r="I87" i="20"/>
  <c r="I95" i="20"/>
  <c r="I24" i="20"/>
  <c r="I32" i="20"/>
  <c r="I40" i="20"/>
  <c r="I48" i="20"/>
  <c r="I56" i="20"/>
  <c r="I64" i="20"/>
  <c r="I72" i="20"/>
  <c r="I80" i="20"/>
  <c r="I88" i="20"/>
  <c r="I96" i="20"/>
  <c r="I25" i="20"/>
  <c r="I33" i="20"/>
  <c r="I41" i="20"/>
  <c r="I49" i="20"/>
  <c r="I57" i="20"/>
  <c r="I65" i="20"/>
  <c r="I73" i="20"/>
  <c r="I81" i="20"/>
  <c r="I89" i="20"/>
  <c r="I97" i="20"/>
  <c r="I26" i="20"/>
  <c r="I34" i="20"/>
  <c r="I42" i="20"/>
  <c r="I50" i="20"/>
  <c r="I58" i="20"/>
  <c r="I66" i="20"/>
  <c r="I74" i="20"/>
  <c r="I82" i="20"/>
  <c r="I90" i="20"/>
  <c r="I98" i="20"/>
  <c r="I27" i="20"/>
  <c r="I35" i="20"/>
  <c r="I43" i="20"/>
  <c r="I51" i="20"/>
  <c r="I59" i="20"/>
  <c r="I67" i="20"/>
  <c r="I75" i="20"/>
  <c r="I83" i="20"/>
  <c r="I91" i="20"/>
  <c r="I99" i="20"/>
  <c r="I28" i="20"/>
  <c r="I36" i="20"/>
  <c r="I44" i="20"/>
  <c r="I52" i="20"/>
  <c r="I60" i="20"/>
  <c r="I68" i="20"/>
  <c r="I76" i="20"/>
  <c r="I84" i="20"/>
  <c r="I92" i="20"/>
  <c r="I100" i="20"/>
  <c r="I29" i="20"/>
  <c r="I37" i="20"/>
  <c r="I45" i="20"/>
  <c r="I53" i="20"/>
  <c r="I61" i="20"/>
  <c r="I69" i="20"/>
  <c r="I77" i="20"/>
  <c r="I85" i="20"/>
  <c r="I93" i="20"/>
  <c r="I30" i="20"/>
  <c r="I38" i="20"/>
  <c r="I46" i="20"/>
  <c r="I54" i="20"/>
  <c r="I62" i="20"/>
  <c r="I70" i="20"/>
  <c r="I78" i="20"/>
  <c r="I86" i="20"/>
  <c r="I94" i="20"/>
  <c r="C24" i="20"/>
  <c r="C32" i="20"/>
  <c r="C40" i="20"/>
  <c r="C48" i="20"/>
  <c r="C56" i="20"/>
  <c r="C64" i="20"/>
  <c r="C72" i="20"/>
  <c r="C80" i="20"/>
  <c r="C88" i="20"/>
  <c r="C96" i="20"/>
  <c r="C42" i="20"/>
  <c r="C58" i="20"/>
  <c r="C74" i="20"/>
  <c r="C82" i="20"/>
  <c r="C90" i="20"/>
  <c r="C98" i="20"/>
  <c r="C83" i="20"/>
  <c r="C99" i="20"/>
  <c r="C76" i="20"/>
  <c r="C79" i="20"/>
  <c r="C25" i="20"/>
  <c r="C33" i="20"/>
  <c r="C41" i="20"/>
  <c r="C49" i="20"/>
  <c r="C57" i="20"/>
  <c r="C65" i="20"/>
  <c r="C73" i="20"/>
  <c r="C81" i="20"/>
  <c r="C89" i="20"/>
  <c r="C97" i="20"/>
  <c r="C34" i="20"/>
  <c r="C66" i="20"/>
  <c r="C75" i="20"/>
  <c r="C91" i="20"/>
  <c r="C92" i="20"/>
  <c r="C63" i="20"/>
  <c r="C26" i="20"/>
  <c r="C50" i="20"/>
  <c r="C27" i="20"/>
  <c r="C35" i="20"/>
  <c r="C43" i="20"/>
  <c r="C51" i="20"/>
  <c r="C59" i="20"/>
  <c r="C67" i="20"/>
  <c r="C28" i="20"/>
  <c r="C36" i="20"/>
  <c r="C44" i="20"/>
  <c r="C52" i="20"/>
  <c r="C60" i="20"/>
  <c r="C68" i="20"/>
  <c r="C84" i="20"/>
  <c r="C100" i="20"/>
  <c r="C29" i="20"/>
  <c r="C37" i="20"/>
  <c r="C45" i="20"/>
  <c r="C53" i="20"/>
  <c r="C61" i="20"/>
  <c r="C69" i="20"/>
  <c r="C77" i="20"/>
  <c r="C85" i="20"/>
  <c r="C93" i="20"/>
  <c r="C30" i="20"/>
  <c r="C38" i="20"/>
  <c r="C46" i="20"/>
  <c r="C54" i="20"/>
  <c r="C62" i="20"/>
  <c r="C70" i="20"/>
  <c r="C78" i="20"/>
  <c r="C86" i="20"/>
  <c r="C94" i="20"/>
  <c r="C31" i="20"/>
  <c r="C39" i="20"/>
  <c r="C47" i="20"/>
  <c r="C55" i="20"/>
  <c r="C71" i="20"/>
  <c r="C87" i="20"/>
  <c r="C95" i="20"/>
  <c r="I10" i="20"/>
  <c r="I18" i="20"/>
  <c r="I3" i="20"/>
  <c r="I11" i="20"/>
  <c r="I19" i="20"/>
  <c r="I4" i="20"/>
  <c r="I12" i="20"/>
  <c r="I20" i="20"/>
  <c r="I5" i="20"/>
  <c r="I13" i="20"/>
  <c r="I6" i="20"/>
  <c r="I14" i="20"/>
  <c r="I7" i="20"/>
  <c r="I15" i="20"/>
  <c r="I8" i="20"/>
  <c r="I16" i="20"/>
  <c r="I9" i="20"/>
  <c r="I17" i="20"/>
  <c r="C10" i="20"/>
  <c r="C18" i="20"/>
  <c r="C3" i="20"/>
  <c r="C11" i="20"/>
  <c r="C19" i="20"/>
  <c r="C4" i="20"/>
  <c r="C12" i="20"/>
  <c r="C20" i="20"/>
  <c r="C5" i="20"/>
  <c r="C13" i="20"/>
  <c r="C6" i="20"/>
  <c r="C14" i="20"/>
  <c r="C7" i="20"/>
  <c r="C15" i="20"/>
  <c r="C8" i="20"/>
  <c r="C16" i="20"/>
  <c r="C9" i="20"/>
  <c r="C17" i="20"/>
  <c r="H31" i="19"/>
  <c r="H24" i="19"/>
  <c r="H25" i="19"/>
  <c r="H26" i="19"/>
  <c r="H27" i="19"/>
  <c r="H28" i="19"/>
  <c r="H29" i="19"/>
  <c r="H30" i="19"/>
  <c r="O31" i="19"/>
  <c r="O32" i="19"/>
  <c r="O33" i="19"/>
  <c r="O34" i="19"/>
  <c r="O35" i="19"/>
  <c r="O36" i="19"/>
  <c r="O37" i="19"/>
  <c r="O38" i="19"/>
  <c r="O39" i="19"/>
  <c r="O40" i="19"/>
  <c r="O41" i="19"/>
  <c r="O42" i="19"/>
  <c r="O43" i="19"/>
  <c r="O44" i="19"/>
  <c r="O45" i="19"/>
  <c r="O46" i="19"/>
  <c r="O47" i="19"/>
  <c r="O48" i="19"/>
  <c r="O49" i="19"/>
  <c r="O50" i="19"/>
  <c r="O51" i="19"/>
  <c r="O52" i="19"/>
  <c r="O53" i="19"/>
  <c r="O54" i="19"/>
  <c r="O55" i="19"/>
  <c r="O56" i="19"/>
  <c r="O57" i="19"/>
  <c r="O58" i="19"/>
  <c r="O59" i="19"/>
  <c r="O60" i="19"/>
  <c r="O61" i="19"/>
  <c r="O62" i="19"/>
  <c r="O63" i="19"/>
  <c r="O64" i="19"/>
  <c r="O65" i="19"/>
  <c r="O66" i="19"/>
  <c r="O67" i="19"/>
  <c r="O68" i="19"/>
  <c r="O69" i="19"/>
  <c r="O70" i="19"/>
  <c r="O71" i="19"/>
  <c r="O72" i="19"/>
  <c r="O73" i="19"/>
  <c r="O74" i="19"/>
  <c r="O75" i="19"/>
  <c r="O76" i="19"/>
  <c r="O77" i="19"/>
  <c r="O78" i="19"/>
  <c r="O79" i="19"/>
  <c r="O80" i="19"/>
  <c r="O81" i="19"/>
  <c r="O82" i="19"/>
  <c r="O83" i="19"/>
  <c r="O84" i="19"/>
  <c r="O85" i="19"/>
  <c r="O86" i="19"/>
  <c r="O87" i="19"/>
  <c r="O88" i="19"/>
  <c r="O89" i="19"/>
  <c r="O90" i="19"/>
  <c r="O91" i="19"/>
  <c r="O92" i="19"/>
  <c r="O93" i="19"/>
  <c r="O94" i="19"/>
  <c r="O95" i="19"/>
  <c r="G31" i="19"/>
  <c r="G30" i="19"/>
  <c r="G29" i="19"/>
  <c r="G28" i="19"/>
  <c r="G27" i="19"/>
  <c r="G26" i="19"/>
  <c r="G25" i="19"/>
  <c r="G24" i="19"/>
  <c r="J48" i="20"/>
  <c r="J58" i="20"/>
  <c r="J79" i="20"/>
  <c r="J81" i="20"/>
  <c r="J63" i="20"/>
  <c r="J67" i="20"/>
  <c r="J100" i="20"/>
  <c r="J85" i="20"/>
  <c r="J78" i="20"/>
  <c r="J87" i="20"/>
  <c r="J19" i="20"/>
  <c r="J7" i="20"/>
  <c r="J30" i="20"/>
  <c r="J12" i="20"/>
  <c r="J8" i="20"/>
  <c r="J31" i="20"/>
  <c r="J20" i="20"/>
  <c r="J80" i="20"/>
  <c r="J49" i="20"/>
  <c r="J35" i="20"/>
  <c r="J53" i="20"/>
  <c r="J5" i="20"/>
  <c r="J24" i="20"/>
  <c r="J83" i="20"/>
  <c r="J75" i="20"/>
  <c r="J60" i="20"/>
  <c r="J61" i="20"/>
  <c r="J47" i="20"/>
  <c r="J17" i="20"/>
  <c r="J69" i="20"/>
  <c r="J92" i="20"/>
  <c r="J56" i="20"/>
  <c r="J74" i="20"/>
  <c r="J25" i="20"/>
  <c r="J89" i="20"/>
  <c r="J26" i="20"/>
  <c r="J28" i="20"/>
  <c r="J29" i="20"/>
  <c r="J93" i="20"/>
  <c r="J86" i="20"/>
  <c r="J95" i="20"/>
  <c r="J4" i="20"/>
  <c r="J15" i="20"/>
  <c r="J37" i="20"/>
  <c r="J16" i="20"/>
  <c r="J98" i="20"/>
  <c r="J66" i="20"/>
  <c r="J52" i="20"/>
  <c r="J46" i="20"/>
  <c r="J10" i="20"/>
  <c r="J88" i="20"/>
  <c r="J57" i="20"/>
  <c r="J43" i="20"/>
  <c r="J54" i="20"/>
  <c r="J18" i="20"/>
  <c r="J13" i="20"/>
  <c r="J32" i="20"/>
  <c r="J96" i="20"/>
  <c r="J99" i="20"/>
  <c r="J65" i="20"/>
  <c r="J91" i="20"/>
  <c r="J51" i="20"/>
  <c r="J68" i="20"/>
  <c r="J62" i="20"/>
  <c r="J55" i="20"/>
  <c r="J3" i="20"/>
  <c r="J6" i="20"/>
  <c r="J42" i="20"/>
  <c r="J73" i="20"/>
  <c r="J59" i="20"/>
  <c r="J84" i="20"/>
  <c r="J77" i="20"/>
  <c r="J70" i="20"/>
  <c r="J71" i="20"/>
  <c r="J11" i="20"/>
  <c r="J64" i="20"/>
  <c r="J82" i="20"/>
  <c r="J33" i="20"/>
  <c r="J97" i="20"/>
  <c r="J50" i="20"/>
  <c r="J36" i="20"/>
  <c r="J94" i="20"/>
  <c r="J9" i="20"/>
  <c r="J40" i="20"/>
  <c r="J14" i="20"/>
  <c r="J72" i="20"/>
  <c r="J90" i="20"/>
  <c r="J41" i="20"/>
  <c r="J34" i="20"/>
  <c r="J27" i="20"/>
  <c r="J44" i="20"/>
  <c r="J45" i="20"/>
  <c r="J38" i="20"/>
  <c r="J39" i="20"/>
  <c r="J76" i="20"/>
  <c r="I3" i="14" a="1"/>
  <c r="B3" i="14" a="1"/>
  <c r="C35" i="19" a="1"/>
  <c r="I35" i="19" a="1"/>
  <c r="L1" i="14"/>
  <c r="L33" i="19"/>
  <c r="D3" i="1"/>
  <c r="D24" i="19" a="1"/>
  <c r="AO2" i="14" l="1"/>
  <c r="BA2" i="19"/>
  <c r="BA2" i="23"/>
  <c r="BA2" i="22"/>
  <c r="AQ2" i="20"/>
  <c r="P6" i="20"/>
  <c r="P13" i="20"/>
  <c r="P19" i="20"/>
  <c r="P7" i="20"/>
  <c r="P12" i="20"/>
  <c r="P15" i="20"/>
  <c r="P3" i="20"/>
  <c r="P4" i="20"/>
  <c r="P8" i="20"/>
  <c r="P17" i="20"/>
  <c r="P11" i="20"/>
  <c r="P18" i="20"/>
  <c r="P14" i="20"/>
  <c r="P10" i="20"/>
  <c r="P5" i="20"/>
  <c r="P9" i="20"/>
  <c r="P16" i="20"/>
  <c r="I10" i="14"/>
  <c r="I18" i="14"/>
  <c r="I26" i="14"/>
  <c r="I34" i="14"/>
  <c r="I42" i="14"/>
  <c r="I50" i="14"/>
  <c r="I58" i="14"/>
  <c r="I66" i="14"/>
  <c r="I3" i="14"/>
  <c r="I11" i="14"/>
  <c r="I19" i="14"/>
  <c r="I27" i="14"/>
  <c r="I35" i="14"/>
  <c r="I43" i="14"/>
  <c r="I51" i="14"/>
  <c r="I59" i="14"/>
  <c r="I67" i="14"/>
  <c r="I4" i="14"/>
  <c r="I12" i="14"/>
  <c r="I20" i="14"/>
  <c r="I28" i="14"/>
  <c r="I36" i="14"/>
  <c r="I44" i="14"/>
  <c r="I52" i="14"/>
  <c r="I60" i="14"/>
  <c r="I68" i="14"/>
  <c r="I5" i="14"/>
  <c r="I13" i="14"/>
  <c r="I21" i="14"/>
  <c r="I29" i="14"/>
  <c r="I37" i="14"/>
  <c r="I45" i="14"/>
  <c r="I53" i="14"/>
  <c r="I61" i="14"/>
  <c r="I69" i="14"/>
  <c r="I6" i="14"/>
  <c r="I14" i="14"/>
  <c r="I22" i="14"/>
  <c r="I30" i="14"/>
  <c r="I38" i="14"/>
  <c r="I46" i="14"/>
  <c r="I54" i="14"/>
  <c r="I62" i="14"/>
  <c r="I70" i="14"/>
  <c r="I7" i="14"/>
  <c r="I15" i="14"/>
  <c r="I23" i="14"/>
  <c r="I31" i="14"/>
  <c r="I39" i="14"/>
  <c r="I47" i="14"/>
  <c r="I55" i="14"/>
  <c r="I63" i="14"/>
  <c r="I71" i="14"/>
  <c r="I8" i="14"/>
  <c r="I16" i="14"/>
  <c r="I24" i="14"/>
  <c r="I32" i="14"/>
  <c r="I40" i="14"/>
  <c r="I48" i="14"/>
  <c r="I56" i="14"/>
  <c r="I64" i="14"/>
  <c r="I9" i="14"/>
  <c r="I17" i="14"/>
  <c r="I25" i="14"/>
  <c r="I33" i="14"/>
  <c r="I41" i="14"/>
  <c r="I49" i="14"/>
  <c r="I57" i="14"/>
  <c r="I65" i="14"/>
  <c r="B10" i="14"/>
  <c r="B18" i="14"/>
  <c r="B26" i="14"/>
  <c r="B34" i="14"/>
  <c r="B42" i="14"/>
  <c r="B50" i="14"/>
  <c r="B58" i="14"/>
  <c r="B66" i="14"/>
  <c r="B3" i="14"/>
  <c r="B11" i="14"/>
  <c r="B19" i="14"/>
  <c r="B27" i="14"/>
  <c r="B35" i="14"/>
  <c r="B43" i="14"/>
  <c r="B51" i="14"/>
  <c r="B59" i="14"/>
  <c r="B67" i="14"/>
  <c r="B4" i="14"/>
  <c r="B12" i="14"/>
  <c r="B20" i="14"/>
  <c r="B28" i="14"/>
  <c r="B36" i="14"/>
  <c r="B44" i="14"/>
  <c r="B52" i="14"/>
  <c r="B60" i="14"/>
  <c r="B68" i="14"/>
  <c r="B5" i="14"/>
  <c r="B13" i="14"/>
  <c r="B21" i="14"/>
  <c r="B29" i="14"/>
  <c r="B37" i="14"/>
  <c r="B45" i="14"/>
  <c r="B53" i="14"/>
  <c r="B61" i="14"/>
  <c r="B69" i="14"/>
  <c r="B6" i="14"/>
  <c r="B14" i="14"/>
  <c r="B22" i="14"/>
  <c r="B30" i="14"/>
  <c r="B38" i="14"/>
  <c r="B46" i="14"/>
  <c r="B54" i="14"/>
  <c r="B62" i="14"/>
  <c r="B70" i="14"/>
  <c r="B7" i="14"/>
  <c r="B15" i="14"/>
  <c r="B23" i="14"/>
  <c r="B31" i="14"/>
  <c r="B39" i="14"/>
  <c r="B47" i="14"/>
  <c r="B55" i="14"/>
  <c r="B63" i="14"/>
  <c r="B71" i="14"/>
  <c r="B8" i="14"/>
  <c r="B16" i="14"/>
  <c r="B24" i="14"/>
  <c r="B32" i="14"/>
  <c r="B40" i="14"/>
  <c r="B48" i="14"/>
  <c r="B56" i="14"/>
  <c r="B64" i="14"/>
  <c r="B9" i="14"/>
  <c r="B17" i="14"/>
  <c r="B25" i="14"/>
  <c r="B33" i="14"/>
  <c r="B41" i="14"/>
  <c r="B49" i="14"/>
  <c r="B57" i="14"/>
  <c r="B65" i="14"/>
  <c r="I42" i="19"/>
  <c r="I50" i="19"/>
  <c r="I58" i="19"/>
  <c r="I66" i="19"/>
  <c r="I74" i="19"/>
  <c r="I82" i="19"/>
  <c r="I90" i="19"/>
  <c r="I98" i="19"/>
  <c r="I35" i="19"/>
  <c r="I43" i="19"/>
  <c r="I51" i="19"/>
  <c r="I59" i="19"/>
  <c r="I67" i="19"/>
  <c r="I75" i="19"/>
  <c r="I83" i="19"/>
  <c r="I91" i="19"/>
  <c r="I99" i="19"/>
  <c r="I36" i="19"/>
  <c r="I44" i="19"/>
  <c r="I52" i="19"/>
  <c r="I60" i="19"/>
  <c r="I68" i="19"/>
  <c r="I76" i="19"/>
  <c r="I84" i="19"/>
  <c r="I92" i="19"/>
  <c r="I100" i="19"/>
  <c r="I37" i="19"/>
  <c r="I45" i="19"/>
  <c r="I53" i="19"/>
  <c r="I61" i="19"/>
  <c r="I69" i="19"/>
  <c r="I77" i="19"/>
  <c r="I85" i="19"/>
  <c r="I93" i="19"/>
  <c r="I38" i="19"/>
  <c r="I46" i="19"/>
  <c r="I54" i="19"/>
  <c r="I62" i="19"/>
  <c r="I70" i="19"/>
  <c r="I78" i="19"/>
  <c r="I86" i="19"/>
  <c r="I94" i="19"/>
  <c r="I39" i="19"/>
  <c r="I47" i="19"/>
  <c r="I55" i="19"/>
  <c r="I63" i="19"/>
  <c r="I71" i="19"/>
  <c r="I79" i="19"/>
  <c r="I87" i="19"/>
  <c r="I95" i="19"/>
  <c r="I40" i="19"/>
  <c r="I48" i="19"/>
  <c r="I56" i="19"/>
  <c r="I64" i="19"/>
  <c r="I72" i="19"/>
  <c r="I80" i="19"/>
  <c r="I88" i="19"/>
  <c r="I96" i="19"/>
  <c r="I41" i="19"/>
  <c r="I49" i="19"/>
  <c r="I57" i="19"/>
  <c r="I65" i="19"/>
  <c r="I73" i="19"/>
  <c r="I81" i="19"/>
  <c r="I89" i="19"/>
  <c r="I97" i="19"/>
  <c r="C42" i="19"/>
  <c r="C50" i="19"/>
  <c r="C58" i="19"/>
  <c r="C66" i="19"/>
  <c r="C74" i="19"/>
  <c r="C82" i="19"/>
  <c r="C90" i="19"/>
  <c r="C98" i="19"/>
  <c r="C35" i="19"/>
  <c r="C43" i="19"/>
  <c r="C51" i="19"/>
  <c r="C59" i="19"/>
  <c r="C67" i="19"/>
  <c r="C75" i="19"/>
  <c r="C83" i="19"/>
  <c r="C91" i="19"/>
  <c r="C99" i="19"/>
  <c r="C36" i="19"/>
  <c r="C44" i="19"/>
  <c r="C52" i="19"/>
  <c r="C60" i="19"/>
  <c r="C68" i="19"/>
  <c r="C76" i="19"/>
  <c r="C84" i="19"/>
  <c r="C92" i="19"/>
  <c r="C100" i="19"/>
  <c r="C37" i="19"/>
  <c r="C45" i="19"/>
  <c r="C53" i="19"/>
  <c r="C61" i="19"/>
  <c r="C69" i="19"/>
  <c r="C77" i="19"/>
  <c r="C85" i="19"/>
  <c r="C93" i="19"/>
  <c r="C38" i="19"/>
  <c r="C46" i="19"/>
  <c r="C54" i="19"/>
  <c r="C62" i="19"/>
  <c r="C70" i="19"/>
  <c r="C78" i="19"/>
  <c r="C86" i="19"/>
  <c r="C94" i="19"/>
  <c r="C39" i="19"/>
  <c r="C47" i="19"/>
  <c r="C55" i="19"/>
  <c r="C63" i="19"/>
  <c r="C71" i="19"/>
  <c r="C79" i="19"/>
  <c r="C87" i="19"/>
  <c r="C95" i="19"/>
  <c r="C40" i="19"/>
  <c r="C48" i="19"/>
  <c r="C56" i="19"/>
  <c r="C64" i="19"/>
  <c r="C72" i="19"/>
  <c r="C80" i="19"/>
  <c r="C88" i="19"/>
  <c r="C96" i="19"/>
  <c r="C41" i="19"/>
  <c r="C49" i="19"/>
  <c r="C57" i="19"/>
  <c r="C65" i="19"/>
  <c r="C73" i="19"/>
  <c r="C81" i="19"/>
  <c r="C89" i="19"/>
  <c r="C97" i="19"/>
  <c r="D31" i="19"/>
  <c r="D24" i="19"/>
  <c r="D25" i="19"/>
  <c r="D26" i="19"/>
  <c r="D27" i="19"/>
  <c r="D28" i="19"/>
  <c r="D29" i="19"/>
  <c r="D30" i="19"/>
  <c r="I102" i="17"/>
  <c r="I101" i="17"/>
  <c r="I100" i="17"/>
  <c r="I99" i="17"/>
  <c r="I98" i="17"/>
  <c r="I97" i="17"/>
  <c r="I96" i="17"/>
  <c r="I95" i="17"/>
  <c r="I94" i="17"/>
  <c r="I93" i="17"/>
  <c r="I92" i="17"/>
  <c r="I91" i="17"/>
  <c r="I90" i="17"/>
  <c r="I89" i="17"/>
  <c r="I88" i="17"/>
  <c r="I87" i="17"/>
  <c r="I86" i="17"/>
  <c r="I85" i="17"/>
  <c r="I84" i="17"/>
  <c r="I83" i="17"/>
  <c r="I82" i="17"/>
  <c r="I81" i="17"/>
  <c r="I80" i="17"/>
  <c r="I79" i="17"/>
  <c r="I78" i="17"/>
  <c r="I77" i="17"/>
  <c r="I76" i="17"/>
  <c r="I75" i="17"/>
  <c r="I74" i="17"/>
  <c r="I73" i="17"/>
  <c r="I72" i="17"/>
  <c r="I71" i="17"/>
  <c r="I70" i="17"/>
  <c r="I69" i="17"/>
  <c r="I68" i="17"/>
  <c r="I67" i="17"/>
  <c r="I66" i="17"/>
  <c r="I65" i="17"/>
  <c r="I64" i="17"/>
  <c r="I63" i="17"/>
  <c r="I62" i="17"/>
  <c r="I61" i="17"/>
  <c r="I60" i="17"/>
  <c r="I59" i="17"/>
  <c r="I58" i="17"/>
  <c r="I57" i="17"/>
  <c r="I56" i="17"/>
  <c r="I55" i="17"/>
  <c r="I54" i="17"/>
  <c r="I53" i="17"/>
  <c r="I52" i="17"/>
  <c r="I51" i="17"/>
  <c r="I50" i="17"/>
  <c r="I49" i="17"/>
  <c r="I48" i="17"/>
  <c r="I47" i="17"/>
  <c r="I46" i="17"/>
  <c r="I45" i="17"/>
  <c r="I44" i="17"/>
  <c r="I43" i="17"/>
  <c r="I42" i="17"/>
  <c r="I41" i="17"/>
  <c r="I40" i="17"/>
  <c r="I39" i="17"/>
  <c r="I38" i="17"/>
  <c r="I37" i="17"/>
  <c r="I36" i="17"/>
  <c r="I35" i="17"/>
  <c r="I34" i="17"/>
  <c r="I33" i="17"/>
  <c r="I32" i="17"/>
  <c r="I31" i="17"/>
  <c r="I30" i="17"/>
  <c r="AH102" i="17"/>
  <c r="AH92" i="17"/>
  <c r="AH82" i="17"/>
  <c r="AH81" i="17"/>
  <c r="AH80" i="17"/>
  <c r="AH79" i="17"/>
  <c r="AH78" i="17"/>
  <c r="AH77" i="17"/>
  <c r="AH76" i="17"/>
  <c r="AH75" i="17"/>
  <c r="AH74" i="17"/>
  <c r="AH73" i="17"/>
  <c r="AH72" i="17"/>
  <c r="AH71" i="17"/>
  <c r="AH70" i="17"/>
  <c r="AH69" i="17"/>
  <c r="AH68" i="17"/>
  <c r="AH67" i="17"/>
  <c r="AH66" i="17"/>
  <c r="AH65" i="17"/>
  <c r="AH64" i="17"/>
  <c r="AH63" i="17"/>
  <c r="AH62" i="17"/>
  <c r="AH61" i="17"/>
  <c r="AH60" i="17"/>
  <c r="AH59" i="17"/>
  <c r="AH58" i="17"/>
  <c r="AH57" i="17"/>
  <c r="AH56" i="17"/>
  <c r="AH55" i="17"/>
  <c r="AH54" i="17"/>
  <c r="AH53" i="17"/>
  <c r="AH52" i="17"/>
  <c r="AH51" i="17"/>
  <c r="AH50" i="17"/>
  <c r="AH49" i="17"/>
  <c r="AH48" i="17"/>
  <c r="AH47" i="17"/>
  <c r="AH46" i="17"/>
  <c r="AH45" i="17"/>
  <c r="Y102" i="17"/>
  <c r="Y92" i="17"/>
  <c r="Y82" i="17"/>
  <c r="Y81" i="17"/>
  <c r="Y80" i="17"/>
  <c r="Y79" i="17"/>
  <c r="Y78" i="17"/>
  <c r="Y77" i="17"/>
  <c r="Y76" i="17"/>
  <c r="Y75" i="17"/>
  <c r="Y74" i="17"/>
  <c r="Y73" i="17"/>
  <c r="Y72" i="17"/>
  <c r="Y71" i="17"/>
  <c r="Y70" i="17"/>
  <c r="Y69" i="17"/>
  <c r="Y68" i="17"/>
  <c r="Y67" i="17"/>
  <c r="Y66" i="17"/>
  <c r="Y65" i="17"/>
  <c r="Y64" i="17"/>
  <c r="Y63" i="17"/>
  <c r="Y62" i="17"/>
  <c r="Y61" i="17"/>
  <c r="Y60" i="17"/>
  <c r="Y59" i="17"/>
  <c r="Y58" i="17"/>
  <c r="Y57" i="17"/>
  <c r="Y56" i="17"/>
  <c r="Y55" i="17"/>
  <c r="Y54" i="17"/>
  <c r="Y53" i="17"/>
  <c r="Y52" i="17"/>
  <c r="Y51" i="17"/>
  <c r="Y50" i="17"/>
  <c r="Y49" i="17"/>
  <c r="Y48" i="17"/>
  <c r="Y47" i="17"/>
  <c r="Y46" i="17"/>
  <c r="Y45" i="17"/>
  <c r="Y40" i="17"/>
  <c r="Y31" i="17"/>
  <c r="Y30" i="17"/>
  <c r="P102" i="17"/>
  <c r="P92" i="17"/>
  <c r="P82" i="17"/>
  <c r="P81" i="17"/>
  <c r="P80" i="17"/>
  <c r="P79" i="17"/>
  <c r="P78" i="17"/>
  <c r="P77" i="17"/>
  <c r="P76" i="17"/>
  <c r="P75" i="17"/>
  <c r="P74" i="17"/>
  <c r="P73" i="17"/>
  <c r="P72" i="17"/>
  <c r="P71" i="17"/>
  <c r="P70" i="17"/>
  <c r="P69" i="17"/>
  <c r="P68" i="17"/>
  <c r="P67" i="17"/>
  <c r="P66" i="17"/>
  <c r="P65" i="17"/>
  <c r="P64" i="17"/>
  <c r="P63" i="17"/>
  <c r="P62" i="17"/>
  <c r="P61" i="17"/>
  <c r="P60" i="17"/>
  <c r="P59" i="17"/>
  <c r="P58" i="17"/>
  <c r="P57" i="17"/>
  <c r="P56" i="17"/>
  <c r="P55" i="17"/>
  <c r="P54" i="17"/>
  <c r="P53" i="17"/>
  <c r="P52" i="17"/>
  <c r="P51" i="17"/>
  <c r="P50" i="17"/>
  <c r="P49" i="17"/>
  <c r="P48" i="17"/>
  <c r="P47" i="17"/>
  <c r="P46" i="17"/>
  <c r="P45" i="17"/>
  <c r="P31" i="17"/>
  <c r="P30" i="17"/>
  <c r="J50" i="14"/>
  <c r="J43" i="14"/>
  <c r="J36" i="14"/>
  <c r="J29" i="14"/>
  <c r="J22" i="14"/>
  <c r="J15" i="14"/>
  <c r="J8" i="14"/>
  <c r="J9" i="14"/>
  <c r="J3" i="14"/>
  <c r="J60" i="14"/>
  <c r="J53" i="14"/>
  <c r="J39" i="14"/>
  <c r="J33" i="14"/>
  <c r="J18" i="14"/>
  <c r="J68" i="14"/>
  <c r="J47" i="14"/>
  <c r="J26" i="14"/>
  <c r="J5" i="14"/>
  <c r="J62" i="14"/>
  <c r="J48" i="14"/>
  <c r="J27" i="14"/>
  <c r="J13" i="14"/>
  <c r="J6" i="14"/>
  <c r="J63" i="14"/>
  <c r="J56" i="14"/>
  <c r="J65" i="14"/>
  <c r="J58" i="14"/>
  <c r="J51" i="14"/>
  <c r="J44" i="14"/>
  <c r="J37" i="14"/>
  <c r="J30" i="14"/>
  <c r="J23" i="14"/>
  <c r="J16" i="14"/>
  <c r="J17" i="14"/>
  <c r="J66" i="14"/>
  <c r="J59" i="14"/>
  <c r="J52" i="14"/>
  <c r="J45" i="14"/>
  <c r="J38" i="14"/>
  <c r="J31" i="14"/>
  <c r="J24" i="14"/>
  <c r="J25" i="14"/>
  <c r="J10" i="14"/>
  <c r="J67" i="14"/>
  <c r="J46" i="14"/>
  <c r="J32" i="14"/>
  <c r="J11" i="14"/>
  <c r="J4" i="14"/>
  <c r="J61" i="14"/>
  <c r="J54" i="14"/>
  <c r="J40" i="14"/>
  <c r="J41" i="14"/>
  <c r="J19" i="14"/>
  <c r="J12" i="14"/>
  <c r="J69" i="14"/>
  <c r="J55" i="14"/>
  <c r="J49" i="14"/>
  <c r="J34" i="14"/>
  <c r="J20" i="14"/>
  <c r="J70" i="14"/>
  <c r="J57" i="14"/>
  <c r="J21" i="14"/>
  <c r="J42" i="14"/>
  <c r="J35" i="14"/>
  <c r="J28" i="14"/>
  <c r="J14" i="14"/>
  <c r="J7" i="14"/>
  <c r="J71" i="14"/>
  <c r="J64" i="14"/>
  <c r="J90" i="19"/>
  <c r="J83" i="19"/>
  <c r="J76" i="19"/>
  <c r="J69" i="19"/>
  <c r="J70" i="19"/>
  <c r="J71" i="19"/>
  <c r="J72" i="19"/>
  <c r="J73" i="19"/>
  <c r="J50" i="19"/>
  <c r="J36" i="19"/>
  <c r="J93" i="19"/>
  <c r="J95" i="19"/>
  <c r="J97" i="19"/>
  <c r="J58" i="19"/>
  <c r="J44" i="19"/>
  <c r="J38" i="19"/>
  <c r="J41" i="19"/>
  <c r="J46" i="19"/>
  <c r="J68" i="19"/>
  <c r="J63" i="19"/>
  <c r="J65" i="19"/>
  <c r="J98" i="19"/>
  <c r="J91" i="19"/>
  <c r="J84" i="19"/>
  <c r="J77" i="19"/>
  <c r="J78" i="19"/>
  <c r="J79" i="19"/>
  <c r="J80" i="19"/>
  <c r="J81" i="19"/>
  <c r="J43" i="19"/>
  <c r="J100" i="19"/>
  <c r="J94" i="19"/>
  <c r="J96" i="19"/>
  <c r="J51" i="19"/>
  <c r="J37" i="19"/>
  <c r="J39" i="19"/>
  <c r="J40" i="19"/>
  <c r="J82" i="19"/>
  <c r="J62" i="19"/>
  <c r="J64" i="19"/>
  <c r="J42" i="19"/>
  <c r="J35" i="19"/>
  <c r="J99" i="19"/>
  <c r="J92" i="19"/>
  <c r="J85" i="19"/>
  <c r="J86" i="19"/>
  <c r="J87" i="19"/>
  <c r="J88" i="19"/>
  <c r="J89" i="19"/>
  <c r="I3" i="19" a="1"/>
  <c r="J66" i="19"/>
  <c r="J59" i="19"/>
  <c r="J52" i="19"/>
  <c r="J45" i="19"/>
  <c r="J47" i="19"/>
  <c r="J48" i="19"/>
  <c r="J49" i="19"/>
  <c r="J75" i="19"/>
  <c r="J74" i="19"/>
  <c r="J67" i="19"/>
  <c r="J60" i="19"/>
  <c r="J53" i="19"/>
  <c r="J54" i="19"/>
  <c r="J55" i="19"/>
  <c r="J56" i="19"/>
  <c r="J57" i="19"/>
  <c r="J61" i="19"/>
  <c r="J27" i="19"/>
  <c r="J28" i="19"/>
  <c r="AP16" i="19"/>
  <c r="AV16" i="19"/>
  <c r="J29" i="19"/>
  <c r="J30" i="19"/>
  <c r="J31" i="19"/>
  <c r="J24" i="19"/>
  <c r="J25" i="19"/>
  <c r="J26" i="19"/>
  <c r="D64" i="14" l="1"/>
  <c r="D71" i="14"/>
  <c r="D7" i="14"/>
  <c r="Q7" i="14" s="1"/>
  <c r="D14" i="14"/>
  <c r="Q14" i="14" s="1"/>
  <c r="D28" i="14"/>
  <c r="D35" i="14"/>
  <c r="D42" i="14"/>
  <c r="D21" i="14"/>
  <c r="Q21" i="14" s="1"/>
  <c r="D57" i="14"/>
  <c r="D70" i="14"/>
  <c r="D20" i="14"/>
  <c r="D34" i="14"/>
  <c r="D49" i="14"/>
  <c r="Q49" i="14" s="1"/>
  <c r="D55" i="14"/>
  <c r="D69" i="14"/>
  <c r="D12" i="14"/>
  <c r="D19" i="14"/>
  <c r="D41" i="14"/>
  <c r="D40" i="14"/>
  <c r="Q40" i="14" s="1"/>
  <c r="D54" i="14"/>
  <c r="D61" i="14"/>
  <c r="Q61" i="14" s="1"/>
  <c r="D4" i="14"/>
  <c r="D11" i="14"/>
  <c r="D32" i="14"/>
  <c r="D46" i="14"/>
  <c r="D67" i="14"/>
  <c r="D10" i="14"/>
  <c r="Q10" i="14" s="1"/>
  <c r="D25" i="14"/>
  <c r="Q25" i="14" s="1"/>
  <c r="D24" i="14"/>
  <c r="D31" i="14"/>
  <c r="Q31" i="14" s="1"/>
  <c r="D38" i="14"/>
  <c r="D45" i="14"/>
  <c r="D52" i="14"/>
  <c r="D59" i="14"/>
  <c r="D66" i="14"/>
  <c r="D17" i="14"/>
  <c r="D16" i="14"/>
  <c r="D23" i="14"/>
  <c r="D30" i="14"/>
  <c r="D37" i="14"/>
  <c r="D44" i="14"/>
  <c r="D51" i="14"/>
  <c r="D58" i="14"/>
  <c r="D65" i="14"/>
  <c r="D56" i="14"/>
  <c r="D63" i="14"/>
  <c r="D6" i="14"/>
  <c r="Q6" i="14" s="1"/>
  <c r="D13" i="14"/>
  <c r="Q13" i="14" s="1"/>
  <c r="D27" i="14"/>
  <c r="D48" i="14"/>
  <c r="D62" i="14"/>
  <c r="Q62" i="14" s="1"/>
  <c r="D5" i="14"/>
  <c r="D26" i="14"/>
  <c r="Q26" i="14" s="1"/>
  <c r="D47" i="14"/>
  <c r="Q47" i="14" s="1"/>
  <c r="D68" i="14"/>
  <c r="D18" i="14"/>
  <c r="D33" i="14"/>
  <c r="D39" i="14"/>
  <c r="D53" i="14"/>
  <c r="D60" i="14"/>
  <c r="D3" i="14"/>
  <c r="D9" i="14"/>
  <c r="D8" i="14"/>
  <c r="D15" i="14"/>
  <c r="D22" i="14"/>
  <c r="D29" i="14"/>
  <c r="D36" i="14"/>
  <c r="D43" i="14"/>
  <c r="D50" i="14"/>
  <c r="Q50" i="14" s="1"/>
  <c r="AQ16" i="19"/>
  <c r="Q48" i="14"/>
  <c r="Q19" i="14"/>
  <c r="Q33" i="14"/>
  <c r="Q46" i="14"/>
  <c r="Q67" i="14"/>
  <c r="Q24" i="14"/>
  <c r="Q51" i="14"/>
  <c r="Q22" i="14"/>
  <c r="Q64" i="14"/>
  <c r="Q71" i="14"/>
  <c r="Q5" i="14"/>
  <c r="Q39" i="14"/>
  <c r="Q53" i="14"/>
  <c r="Q60" i="14"/>
  <c r="Q3" i="14"/>
  <c r="Q52" i="14"/>
  <c r="Q59" i="14"/>
  <c r="Q66" i="14"/>
  <c r="Q17" i="14"/>
  <c r="Q23" i="14"/>
  <c r="Q44" i="14"/>
  <c r="Q57" i="14"/>
  <c r="Q70" i="14"/>
  <c r="Q27" i="14"/>
  <c r="I10" i="19"/>
  <c r="I18" i="19"/>
  <c r="I3" i="19"/>
  <c r="I11" i="19"/>
  <c r="I19" i="19"/>
  <c r="I4" i="19"/>
  <c r="I12" i="19"/>
  <c r="I20" i="19"/>
  <c r="I5" i="19"/>
  <c r="I13" i="19"/>
  <c r="I6" i="19"/>
  <c r="I14" i="19"/>
  <c r="I7" i="19"/>
  <c r="I15" i="19"/>
  <c r="I8" i="19"/>
  <c r="I16" i="19"/>
  <c r="I9" i="19"/>
  <c r="I17" i="19"/>
  <c r="K5" i="14"/>
  <c r="K4" i="14"/>
  <c r="K3" i="14"/>
  <c r="L64" i="14"/>
  <c r="L57" i="14"/>
  <c r="L19" i="14"/>
  <c r="L46" i="14"/>
  <c r="L52" i="14"/>
  <c r="L44" i="14"/>
  <c r="L27" i="14"/>
  <c r="L33" i="14"/>
  <c r="L22" i="14"/>
  <c r="L71" i="14"/>
  <c r="L70" i="14"/>
  <c r="L41" i="14"/>
  <c r="L67" i="14"/>
  <c r="L59" i="14"/>
  <c r="L51" i="14"/>
  <c r="L48" i="14"/>
  <c r="L39" i="14"/>
  <c r="L29" i="14"/>
  <c r="L7" i="14"/>
  <c r="L20" i="14"/>
  <c r="L40" i="14"/>
  <c r="L10" i="14"/>
  <c r="L66" i="14"/>
  <c r="L58" i="14"/>
  <c r="L62" i="14"/>
  <c r="L53" i="14"/>
  <c r="L36" i="14"/>
  <c r="L14" i="14"/>
  <c r="L34" i="14"/>
  <c r="L54" i="14"/>
  <c r="L25" i="14"/>
  <c r="L17" i="14"/>
  <c r="L65" i="14"/>
  <c r="L5" i="14"/>
  <c r="L60" i="14"/>
  <c r="L43" i="14"/>
  <c r="L28" i="14"/>
  <c r="L49" i="14"/>
  <c r="L61" i="14"/>
  <c r="L24" i="14"/>
  <c r="L16" i="14"/>
  <c r="L56" i="14"/>
  <c r="L26" i="14"/>
  <c r="L3" i="14"/>
  <c r="L50" i="14"/>
  <c r="L35" i="14"/>
  <c r="L55" i="14"/>
  <c r="L4" i="14"/>
  <c r="L31" i="14"/>
  <c r="L23" i="14"/>
  <c r="L63" i="14"/>
  <c r="L47" i="14"/>
  <c r="L9" i="14"/>
  <c r="L42" i="14"/>
  <c r="L69" i="14"/>
  <c r="L11" i="14"/>
  <c r="L38" i="14"/>
  <c r="L30" i="14"/>
  <c r="L6" i="14"/>
  <c r="L68" i="14"/>
  <c r="L8" i="14"/>
  <c r="L21" i="14"/>
  <c r="L12" i="14"/>
  <c r="L32" i="14"/>
  <c r="L45" i="14"/>
  <c r="L37" i="14"/>
  <c r="L13" i="14"/>
  <c r="L18" i="14"/>
  <c r="L15" i="14"/>
  <c r="J3" i="19"/>
  <c r="J6" i="19"/>
  <c r="J11" i="19"/>
  <c r="J14" i="19"/>
  <c r="J7" i="19"/>
  <c r="J4" i="19"/>
  <c r="J15" i="19"/>
  <c r="J12" i="19"/>
  <c r="J8" i="19"/>
  <c r="J16" i="19"/>
  <c r="J10" i="19"/>
  <c r="J5" i="19"/>
  <c r="J9" i="19"/>
  <c r="J13" i="19"/>
  <c r="AP17" i="19"/>
  <c r="AR16" i="19"/>
  <c r="AS16" i="19"/>
  <c r="AV17" i="19"/>
  <c r="AP18" i="19"/>
  <c r="AV18" i="19"/>
  <c r="AP19" i="19"/>
  <c r="AV19" i="19"/>
  <c r="Q37" i="14" l="1"/>
  <c r="Q15" i="14"/>
  <c r="Q12" i="14"/>
  <c r="Q8" i="14"/>
  <c r="Q63" i="14"/>
  <c r="Q9" i="14"/>
  <c r="Q56" i="14"/>
  <c r="Q55" i="14"/>
  <c r="Q11" i="14"/>
  <c r="Q32" i="14"/>
  <c r="Q34" i="14"/>
  <c r="Q42" i="14"/>
  <c r="Q65" i="14"/>
  <c r="Q30" i="14"/>
  <c r="Q68" i="14"/>
  <c r="Q18" i="14"/>
  <c r="Q36" i="14"/>
  <c r="Q35" i="14"/>
  <c r="Q43" i="14"/>
  <c r="Q16" i="14"/>
  <c r="Q54" i="14"/>
  <c r="Q20" i="14"/>
  <c r="Q58" i="14"/>
  <c r="Q38" i="14"/>
  <c r="Q4" i="14"/>
  <c r="Q28" i="14"/>
  <c r="Q29" i="14"/>
  <c r="Q45" i="14"/>
  <c r="Q41" i="14"/>
  <c r="Q69" i="14"/>
  <c r="AQ19" i="19"/>
  <c r="AQ18" i="19"/>
  <c r="AQ17" i="19"/>
  <c r="AY28" i="17"/>
  <c r="I29" i="22" s="1"/>
  <c r="AY27" i="17"/>
  <c r="I28" i="22" s="1"/>
  <c r="AY26" i="17"/>
  <c r="I27" i="22" s="1"/>
  <c r="AY25" i="17"/>
  <c r="I26" i="22" s="1"/>
  <c r="AY24" i="17"/>
  <c r="I25" i="22" s="1"/>
  <c r="AY23" i="17"/>
  <c r="I23" i="24" s="1"/>
  <c r="AP20" i="19"/>
  <c r="AS19" i="19"/>
  <c r="AR19" i="19"/>
  <c r="AR18" i="19"/>
  <c r="AS18" i="19"/>
  <c r="AR17" i="19"/>
  <c r="AS17" i="19"/>
  <c r="AP21" i="19"/>
  <c r="AV20" i="19"/>
  <c r="AV21" i="19"/>
  <c r="AP22" i="19"/>
  <c r="AV22" i="19"/>
  <c r="AP23" i="19"/>
  <c r="AQ23" i="19" l="1"/>
  <c r="AQ22" i="19"/>
  <c r="AQ21" i="19"/>
  <c r="AQ20" i="19"/>
  <c r="I24" i="24"/>
  <c r="I25" i="23"/>
  <c r="I25" i="24"/>
  <c r="I26" i="23"/>
  <c r="I26" i="24"/>
  <c r="I27" i="23"/>
  <c r="I27" i="24"/>
  <c r="I28" i="23"/>
  <c r="I28" i="24"/>
  <c r="I29" i="23"/>
  <c r="I24" i="23"/>
  <c r="I24" i="22"/>
  <c r="I31" i="19"/>
  <c r="I30" i="19"/>
  <c r="I29" i="19"/>
  <c r="I28" i="19"/>
  <c r="I27" i="19"/>
  <c r="I26" i="19"/>
  <c r="I25" i="19"/>
  <c r="I24" i="19"/>
  <c r="AP13" i="19"/>
  <c r="AQ13" i="19" s="1"/>
  <c r="AP12" i="19"/>
  <c r="AQ12" i="19" s="1"/>
  <c r="AP11" i="19"/>
  <c r="AQ11" i="19" s="1"/>
  <c r="AP10" i="19"/>
  <c r="AQ10" i="19" s="1"/>
  <c r="AP9" i="19"/>
  <c r="AQ9" i="19" s="1"/>
  <c r="AP8" i="19"/>
  <c r="AQ8" i="19" s="1"/>
  <c r="AP7" i="19"/>
  <c r="AQ7" i="19" s="1"/>
  <c r="AP6" i="19"/>
  <c r="AQ6" i="19" s="1"/>
  <c r="AP5" i="19"/>
  <c r="AQ5" i="19" s="1"/>
  <c r="AP4" i="19"/>
  <c r="AQ4" i="19" s="1"/>
  <c r="AP3" i="19"/>
  <c r="AQ3" i="19" s="1"/>
  <c r="AP2" i="19"/>
  <c r="AQ2" i="19" s="1"/>
  <c r="O30" i="19"/>
  <c r="O29" i="19"/>
  <c r="O28" i="19"/>
  <c r="O27" i="19"/>
  <c r="O26" i="19"/>
  <c r="O25" i="19"/>
  <c r="O24" i="19"/>
  <c r="O23" i="19"/>
  <c r="O22" i="19"/>
  <c r="O18" i="19"/>
  <c r="O17" i="19"/>
  <c r="O16" i="19"/>
  <c r="O15" i="19"/>
  <c r="O14" i="19"/>
  <c r="O13" i="19"/>
  <c r="O12" i="19"/>
  <c r="O11" i="19"/>
  <c r="O10" i="19"/>
  <c r="O9" i="19"/>
  <c r="O8" i="19"/>
  <c r="O7" i="19"/>
  <c r="O6" i="19"/>
  <c r="P5" i="19"/>
  <c r="O5" i="19"/>
  <c r="P4" i="19"/>
  <c r="O4" i="19"/>
  <c r="P3" i="19"/>
  <c r="O3" i="19"/>
  <c r="T30" i="17"/>
  <c r="U30" i="17"/>
  <c r="U31" i="17"/>
  <c r="T31" i="17"/>
  <c r="AV23" i="19"/>
  <c r="AR23" i="19"/>
  <c r="AS23" i="19"/>
  <c r="AR22" i="19"/>
  <c r="AS22" i="19"/>
  <c r="AR21" i="19"/>
  <c r="AS21" i="19"/>
  <c r="AR20" i="19"/>
  <c r="AS20" i="19"/>
  <c r="AS6" i="19"/>
  <c r="AR10" i="19"/>
  <c r="AR12" i="19"/>
  <c r="AS13" i="19"/>
  <c r="AR4" i="19"/>
  <c r="AS2" i="19"/>
  <c r="AS5" i="19"/>
  <c r="AR3" i="19"/>
  <c r="AS9" i="19"/>
  <c r="AS12" i="19"/>
  <c r="AR5" i="19"/>
  <c r="AR9" i="19"/>
  <c r="AR11" i="19"/>
  <c r="AR8" i="19"/>
  <c r="AS4" i="19"/>
  <c r="AR13" i="19"/>
  <c r="AS10" i="19"/>
  <c r="AS8" i="19"/>
  <c r="AR7" i="19"/>
  <c r="AS11" i="19"/>
  <c r="AS3" i="19"/>
  <c r="AR6" i="19"/>
  <c r="AS7" i="19"/>
  <c r="AT6" i="19" l="1"/>
  <c r="AT12" i="19"/>
  <c r="AT7" i="19"/>
  <c r="AT8" i="19"/>
  <c r="AT11" i="19"/>
  <c r="AT10" i="19"/>
  <c r="AT4" i="19"/>
  <c r="AT3" i="19"/>
  <c r="AT5" i="19"/>
  <c r="AT2" i="19"/>
  <c r="V31" i="17"/>
  <c r="V30" i="17"/>
  <c r="AT9" i="19"/>
  <c r="AT13" i="19"/>
  <c r="AD39" i="17"/>
  <c r="AC36" i="17"/>
  <c r="AD34" i="17"/>
  <c r="AC30" i="17"/>
  <c r="AC37" i="17"/>
  <c r="AC39" i="17"/>
  <c r="AD37" i="17"/>
  <c r="AC31" i="17"/>
  <c r="AD36" i="17"/>
  <c r="AD30" i="17"/>
  <c r="AC33" i="17"/>
  <c r="AD31" i="17"/>
  <c r="AD33" i="17"/>
  <c r="AC40" i="17"/>
  <c r="AC34" i="17"/>
  <c r="AD40" i="17"/>
  <c r="AA6" i="17" l="1"/>
  <c r="E5" i="14"/>
  <c r="E4" i="14"/>
  <c r="E3" i="14"/>
  <c r="AC6" i="17"/>
  <c r="AD6" i="17"/>
  <c r="AE6" i="17" l="1"/>
  <c r="AJ29" i="17"/>
  <c r="I28" i="17"/>
  <c r="I27" i="17"/>
  <c r="I26" i="17"/>
  <c r="I25" i="17"/>
  <c r="I24" i="17"/>
  <c r="I23" i="17"/>
  <c r="I22" i="17"/>
  <c r="K102" i="17"/>
  <c r="K101" i="17"/>
  <c r="K100" i="17"/>
  <c r="K99" i="17"/>
  <c r="K98" i="17"/>
  <c r="K97" i="17"/>
  <c r="K96" i="17"/>
  <c r="K95" i="17"/>
  <c r="K94" i="17"/>
  <c r="K93" i="17"/>
  <c r="K92" i="17"/>
  <c r="K91" i="17"/>
  <c r="K90" i="17"/>
  <c r="K89" i="17"/>
  <c r="K88" i="17"/>
  <c r="K87" i="17"/>
  <c r="K86" i="17"/>
  <c r="K85" i="17"/>
  <c r="K84" i="17"/>
  <c r="K83" i="17"/>
  <c r="K82" i="17"/>
  <c r="K81" i="17"/>
  <c r="K80" i="17"/>
  <c r="K79" i="17"/>
  <c r="K78" i="17"/>
  <c r="K77" i="17"/>
  <c r="K76" i="17"/>
  <c r="K75" i="17"/>
  <c r="K74" i="17"/>
  <c r="K73" i="17"/>
  <c r="K72" i="17"/>
  <c r="K71" i="17"/>
  <c r="K70" i="17"/>
  <c r="K69" i="17"/>
  <c r="K68" i="17"/>
  <c r="K67" i="17"/>
  <c r="K66" i="17"/>
  <c r="K65" i="17"/>
  <c r="K64" i="17"/>
  <c r="K63" i="17"/>
  <c r="K62" i="17"/>
  <c r="K61" i="17"/>
  <c r="K60" i="17"/>
  <c r="K59" i="17"/>
  <c r="K58" i="17"/>
  <c r="K57" i="17"/>
  <c r="K56" i="17"/>
  <c r="K55" i="17"/>
  <c r="K54" i="17"/>
  <c r="K53" i="17"/>
  <c r="K52" i="17"/>
  <c r="K51" i="17"/>
  <c r="K50" i="17"/>
  <c r="K49" i="17"/>
  <c r="K48" i="17"/>
  <c r="K47" i="17"/>
  <c r="K46" i="17"/>
  <c r="K45" i="17"/>
  <c r="K44" i="17"/>
  <c r="K43" i="17"/>
  <c r="K42" i="17"/>
  <c r="K41" i="17"/>
  <c r="K38" i="17"/>
  <c r="K35" i="17"/>
  <c r="K32" i="17"/>
  <c r="K29" i="17"/>
  <c r="K21" i="17"/>
  <c r="K20" i="17"/>
  <c r="K19" i="17"/>
  <c r="K18" i="17"/>
  <c r="K17" i="17"/>
  <c r="K16" i="17"/>
  <c r="K15" i="17"/>
  <c r="K14" i="17"/>
  <c r="K13" i="17"/>
  <c r="K12" i="17"/>
  <c r="K11" i="17"/>
  <c r="K7" i="17"/>
  <c r="K10" i="17"/>
  <c r="K9" i="17"/>
  <c r="K8" i="17"/>
  <c r="K6" i="17"/>
  <c r="K5" i="17"/>
  <c r="K4" i="17"/>
  <c r="L83" i="17"/>
  <c r="L96" i="17"/>
  <c r="L86" i="17"/>
  <c r="L99" i="17"/>
  <c r="L43" i="17"/>
  <c r="L101" i="17"/>
  <c r="L100" i="17"/>
  <c r="L88" i="17"/>
  <c r="L90" i="17"/>
  <c r="L95" i="17"/>
  <c r="L98" i="17"/>
  <c r="L42" i="17"/>
  <c r="L91" i="17"/>
  <c r="L89" i="17"/>
  <c r="L87" i="17"/>
  <c r="L84" i="17"/>
  <c r="L97" i="17"/>
  <c r="L94" i="17"/>
  <c r="L93" i="17"/>
  <c r="L85" i="17"/>
  <c r="L44" i="17"/>
  <c r="M66" i="17"/>
  <c r="M56" i="17"/>
  <c r="AL78" i="17"/>
  <c r="M100" i="17"/>
  <c r="AL43" i="17"/>
  <c r="M96" i="17"/>
  <c r="M72" i="17"/>
  <c r="M59" i="17"/>
  <c r="M47" i="17"/>
  <c r="AL48" i="17"/>
  <c r="AL74" i="17"/>
  <c r="M97" i="17"/>
  <c r="M84" i="17"/>
  <c r="AL69" i="17"/>
  <c r="M46" i="17"/>
  <c r="AL55" i="17"/>
  <c r="M60" i="17"/>
  <c r="AL59" i="17"/>
  <c r="M41" i="17"/>
  <c r="AL50" i="17"/>
  <c r="AL93" i="17"/>
  <c r="M94" i="17"/>
  <c r="M64" i="17"/>
  <c r="M54" i="17"/>
  <c r="AL62" i="17"/>
  <c r="M86" i="17"/>
  <c r="AL54" i="17"/>
  <c r="M76" i="17"/>
  <c r="AL73" i="17"/>
  <c r="AL58" i="17"/>
  <c r="M65" i="17"/>
  <c r="AL97" i="17"/>
  <c r="AL72" i="17"/>
  <c r="AL100" i="17"/>
  <c r="AL61" i="17"/>
  <c r="M43" i="17"/>
  <c r="AL52" i="17"/>
  <c r="M79" i="17"/>
  <c r="AL90" i="17"/>
  <c r="M101" i="17"/>
  <c r="M68" i="17"/>
  <c r="AL45" i="17"/>
  <c r="M44" i="17"/>
  <c r="M75" i="17"/>
  <c r="AL89" i="17"/>
  <c r="M57" i="17"/>
  <c r="M99" i="17"/>
  <c r="M88" i="17"/>
  <c r="M48" i="17"/>
  <c r="AL46" i="17"/>
  <c r="M87" i="17"/>
  <c r="M102" i="17"/>
  <c r="M85" i="17"/>
  <c r="M92" i="17"/>
  <c r="AL42" i="17"/>
  <c r="M58" i="17"/>
  <c r="M29" i="17"/>
  <c r="AL64" i="17"/>
  <c r="AL98" i="17"/>
  <c r="M67" i="17"/>
  <c r="AL83" i="17"/>
  <c r="AL71" i="17"/>
  <c r="AL96" i="17"/>
  <c r="M93" i="17"/>
  <c r="AL81" i="17"/>
  <c r="M32" i="17"/>
  <c r="AL68" i="17"/>
  <c r="M45" i="17"/>
  <c r="M82" i="17"/>
  <c r="AL84" i="17"/>
  <c r="M80" i="17"/>
  <c r="AL47" i="17"/>
  <c r="M51" i="17"/>
  <c r="M81" i="17"/>
  <c r="M53" i="17"/>
  <c r="M78" i="17"/>
  <c r="AL70" i="17"/>
  <c r="AL85" i="17"/>
  <c r="AL51" i="17"/>
  <c r="M71" i="17"/>
  <c r="AL67" i="17"/>
  <c r="AL41" i="17"/>
  <c r="AL49" i="17"/>
  <c r="M55" i="17"/>
  <c r="AL77" i="17"/>
  <c r="M73" i="17"/>
  <c r="AL63" i="17"/>
  <c r="M74" i="17"/>
  <c r="AL94" i="17"/>
  <c r="M95" i="17"/>
  <c r="AL65" i="17"/>
  <c r="AL102" i="17"/>
  <c r="M89" i="17"/>
  <c r="AL91" i="17"/>
  <c r="AL92" i="17"/>
  <c r="AL87" i="17"/>
  <c r="AL56" i="17"/>
  <c r="M50" i="17"/>
  <c r="AL53" i="17"/>
  <c r="AL29" i="17"/>
  <c r="AL66" i="17"/>
  <c r="M38" i="17"/>
  <c r="M61" i="17"/>
  <c r="M91" i="17"/>
  <c r="AL44" i="17"/>
  <c r="M69" i="17"/>
  <c r="M70" i="17"/>
  <c r="M77" i="17"/>
  <c r="M52" i="17"/>
  <c r="M35" i="17"/>
  <c r="AL57" i="17"/>
  <c r="AL82" i="17"/>
  <c r="AL99" i="17"/>
  <c r="M63" i="17"/>
  <c r="M62" i="17"/>
  <c r="M49" i="17"/>
  <c r="M83" i="17"/>
  <c r="M42" i="17"/>
  <c r="AL80" i="17"/>
  <c r="M90" i="17"/>
  <c r="AL76" i="17"/>
  <c r="M98" i="17"/>
  <c r="AL95" i="17"/>
  <c r="AL60" i="17"/>
  <c r="AL75" i="17"/>
  <c r="AL86" i="17"/>
  <c r="AL101" i="17"/>
  <c r="AL88" i="17"/>
  <c r="AL79" i="17"/>
  <c r="AJ21" i="17" l="1"/>
  <c r="AJ20" i="17"/>
  <c r="AJ19" i="17"/>
  <c r="AJ18" i="17"/>
  <c r="AJ17" i="17"/>
  <c r="AJ16" i="17"/>
  <c r="AJ15" i="17"/>
  <c r="AJ14" i="17"/>
  <c r="AJ13" i="17"/>
  <c r="AJ12" i="17"/>
  <c r="AJ11" i="17"/>
  <c r="AJ10" i="17"/>
  <c r="AJ9" i="17"/>
  <c r="AJ8" i="17"/>
  <c r="AJ7" i="17"/>
  <c r="AJ6" i="17"/>
  <c r="AJ5" i="17"/>
  <c r="AJ4" i="17"/>
  <c r="AA29" i="17"/>
  <c r="AA21" i="17"/>
  <c r="AA20" i="17"/>
  <c r="AA19" i="17"/>
  <c r="AA18" i="17"/>
  <c r="AA17" i="17"/>
  <c r="AA16" i="17"/>
  <c r="AA15" i="17"/>
  <c r="AA14" i="17"/>
  <c r="AA13" i="17"/>
  <c r="AA12" i="17"/>
  <c r="AA11" i="17"/>
  <c r="AA10" i="17"/>
  <c r="AA9" i="17"/>
  <c r="AA8" i="17"/>
  <c r="AA7" i="17"/>
  <c r="AA5" i="17"/>
  <c r="AA4" i="17"/>
  <c r="R102" i="17"/>
  <c r="R79" i="17"/>
  <c r="R78" i="17"/>
  <c r="R77" i="17"/>
  <c r="R76" i="17"/>
  <c r="R75" i="17"/>
  <c r="R74" i="17"/>
  <c r="R73" i="17"/>
  <c r="R72" i="17"/>
  <c r="R71" i="17"/>
  <c r="R70" i="17"/>
  <c r="R69" i="17"/>
  <c r="R68" i="17"/>
  <c r="R67" i="17"/>
  <c r="R66" i="17"/>
  <c r="R65" i="17"/>
  <c r="R64" i="17"/>
  <c r="R63" i="17"/>
  <c r="R62" i="17"/>
  <c r="R61" i="17"/>
  <c r="R60" i="17"/>
  <c r="R59" i="17"/>
  <c r="R58" i="17"/>
  <c r="R57" i="17"/>
  <c r="R56" i="17"/>
  <c r="R55" i="17"/>
  <c r="R54" i="17"/>
  <c r="R53" i="17"/>
  <c r="R52" i="17"/>
  <c r="R51" i="17"/>
  <c r="R50" i="17"/>
  <c r="R49" i="17"/>
  <c r="R48" i="17"/>
  <c r="R47" i="17"/>
  <c r="R46" i="17"/>
  <c r="R45" i="17"/>
  <c r="R29" i="17"/>
  <c r="R21" i="17"/>
  <c r="R20" i="17"/>
  <c r="R19" i="17"/>
  <c r="R18" i="17"/>
  <c r="R17" i="17"/>
  <c r="R16" i="17"/>
  <c r="R15" i="17"/>
  <c r="R14" i="17"/>
  <c r="R13" i="17"/>
  <c r="R12" i="17"/>
  <c r="R11" i="17"/>
  <c r="R10" i="17"/>
  <c r="R9" i="17"/>
  <c r="R8" i="17"/>
  <c r="R7" i="17"/>
  <c r="R6" i="17"/>
  <c r="R5" i="17"/>
  <c r="R4" i="17"/>
  <c r="AC7" i="17"/>
  <c r="N29" i="17"/>
  <c r="N32" i="17"/>
  <c r="N35" i="17"/>
  <c r="AE37" i="17" l="1"/>
  <c r="AE30" i="17"/>
  <c r="AE33" i="17"/>
  <c r="AE34" i="17"/>
  <c r="AE31" i="17"/>
  <c r="AE36" i="17"/>
  <c r="AE39" i="17"/>
  <c r="AE40" i="17"/>
  <c r="B22" i="17"/>
  <c r="D102" i="17"/>
  <c r="D101" i="17"/>
  <c r="D100" i="17"/>
  <c r="D99" i="17"/>
  <c r="D98" i="17"/>
  <c r="D97" i="17"/>
  <c r="D96" i="17"/>
  <c r="D95" i="17"/>
  <c r="D94" i="17"/>
  <c r="D93" i="17"/>
  <c r="D92" i="17"/>
  <c r="D91" i="17"/>
  <c r="D90" i="17"/>
  <c r="D89" i="17"/>
  <c r="D88" i="17"/>
  <c r="D87" i="17"/>
  <c r="D86" i="17"/>
  <c r="D85" i="17"/>
  <c r="D84" i="17"/>
  <c r="D83" i="17"/>
  <c r="D82" i="17"/>
  <c r="D81" i="17"/>
  <c r="D80" i="17"/>
  <c r="D79" i="17"/>
  <c r="D78" i="17"/>
  <c r="D77" i="17"/>
  <c r="D76" i="17"/>
  <c r="D75" i="17"/>
  <c r="D74" i="17"/>
  <c r="D73" i="17"/>
  <c r="D72" i="17"/>
  <c r="D71" i="17"/>
  <c r="D70" i="17"/>
  <c r="D69" i="17"/>
  <c r="D68" i="17"/>
  <c r="D67" i="17"/>
  <c r="D66" i="17"/>
  <c r="D65" i="17"/>
  <c r="D64" i="17"/>
  <c r="D63" i="17"/>
  <c r="D62" i="17"/>
  <c r="D61" i="17"/>
  <c r="D60" i="17"/>
  <c r="D59" i="17"/>
  <c r="D58" i="17"/>
  <c r="D57" i="17"/>
  <c r="D56" i="17"/>
  <c r="D55" i="17"/>
  <c r="D54" i="17"/>
  <c r="D53" i="17"/>
  <c r="D52" i="17"/>
  <c r="D51" i="17"/>
  <c r="D50" i="17"/>
  <c r="D49" i="17"/>
  <c r="D48" i="17"/>
  <c r="D47" i="17"/>
  <c r="D46" i="17"/>
  <c r="D45" i="17"/>
  <c r="D44" i="17"/>
  <c r="D43" i="17"/>
  <c r="D42" i="17"/>
  <c r="D41" i="17"/>
  <c r="D40" i="17"/>
  <c r="D39" i="17"/>
  <c r="D38" i="17"/>
  <c r="D37" i="17"/>
  <c r="D36" i="17"/>
  <c r="D35" i="17"/>
  <c r="D34" i="17"/>
  <c r="D33" i="17"/>
  <c r="D32" i="17"/>
  <c r="D31" i="17"/>
  <c r="D30" i="17"/>
  <c r="D29" i="17"/>
  <c r="D21" i="17"/>
  <c r="D20" i="17"/>
  <c r="D19" i="17"/>
  <c r="D18" i="17"/>
  <c r="D17" i="17"/>
  <c r="D16" i="17"/>
  <c r="D15" i="17"/>
  <c r="D14" i="17"/>
  <c r="D13" i="17"/>
  <c r="D12" i="17"/>
  <c r="D11" i="17"/>
  <c r="D10" i="17"/>
  <c r="D9" i="17"/>
  <c r="D8" i="17"/>
  <c r="D7" i="17"/>
  <c r="D6" i="17"/>
  <c r="D5" i="17"/>
  <c r="D4" i="17"/>
  <c r="E87" i="17"/>
  <c r="AD32" i="17"/>
  <c r="AD35" i="17"/>
  <c r="AC38" i="17"/>
  <c r="AD38" i="17"/>
  <c r="AC32" i="17"/>
  <c r="AC35" i="17"/>
  <c r="AE32" i="17" l="1"/>
  <c r="AE35" i="17"/>
  <c r="AE38" i="17"/>
  <c r="R4" i="16" l="1"/>
  <c r="K45" i="14" l="1"/>
  <c r="E45" i="14"/>
  <c r="K29" i="14"/>
  <c r="E29" i="14"/>
  <c r="K55" i="14"/>
  <c r="E55" i="14"/>
  <c r="K52" i="14"/>
  <c r="E52" i="14"/>
  <c r="K36" i="14"/>
  <c r="E36" i="14"/>
  <c r="K62" i="14"/>
  <c r="E62" i="14"/>
  <c r="K59" i="14"/>
  <c r="E59" i="14"/>
  <c r="K43" i="14"/>
  <c r="E43" i="14"/>
  <c r="K61" i="14"/>
  <c r="E61" i="14"/>
  <c r="K66" i="14"/>
  <c r="E66" i="14"/>
  <c r="K35" i="14"/>
  <c r="E35" i="14"/>
  <c r="K12" i="14"/>
  <c r="E12" i="14"/>
  <c r="K17" i="14"/>
  <c r="E17" i="14"/>
  <c r="K42" i="14"/>
  <c r="E42" i="14"/>
  <c r="K32" i="14"/>
  <c r="E32" i="14"/>
  <c r="K24" i="14"/>
  <c r="E24" i="14"/>
  <c r="K16" i="14"/>
  <c r="E16" i="14"/>
  <c r="K8" i="14"/>
  <c r="E8" i="14"/>
  <c r="K64" i="14"/>
  <c r="E64" i="14"/>
  <c r="K57" i="14"/>
  <c r="E57" i="14"/>
  <c r="K34" i="14"/>
  <c r="E34" i="14"/>
  <c r="K26" i="14"/>
  <c r="E26" i="14"/>
  <c r="K18" i="14"/>
  <c r="E18" i="14"/>
  <c r="K53" i="14"/>
  <c r="E53" i="14"/>
  <c r="K37" i="14"/>
  <c r="E37" i="14"/>
  <c r="K14" i="14"/>
  <c r="E14" i="14"/>
  <c r="K70" i="14"/>
  <c r="E70" i="14"/>
  <c r="K47" i="14"/>
  <c r="E47" i="14"/>
  <c r="K60" i="14"/>
  <c r="E60" i="14"/>
  <c r="K44" i="14"/>
  <c r="E44" i="14"/>
  <c r="K21" i="14"/>
  <c r="E21" i="14"/>
  <c r="K6" i="14"/>
  <c r="E6" i="14"/>
  <c r="K54" i="14"/>
  <c r="E54" i="14"/>
  <c r="K67" i="14"/>
  <c r="E67" i="14"/>
  <c r="K51" i="14"/>
  <c r="E51" i="14"/>
  <c r="K28" i="14"/>
  <c r="E28" i="14"/>
  <c r="K13" i="14"/>
  <c r="E13" i="14"/>
  <c r="K69" i="14"/>
  <c r="E69" i="14"/>
  <c r="K10" i="14"/>
  <c r="E10" i="14"/>
  <c r="K58" i="14"/>
  <c r="E58" i="14"/>
  <c r="K50" i="14"/>
  <c r="E50" i="14"/>
  <c r="K20" i="14"/>
  <c r="E20" i="14"/>
  <c r="K68" i="14"/>
  <c r="E68" i="14"/>
  <c r="K33" i="14"/>
  <c r="E33" i="14"/>
  <c r="K25" i="14"/>
  <c r="E25" i="14"/>
  <c r="K9" i="14"/>
  <c r="E9" i="14"/>
  <c r="K65" i="14"/>
  <c r="E65" i="14"/>
  <c r="K27" i="14"/>
  <c r="E27" i="14"/>
  <c r="K19" i="14"/>
  <c r="E19" i="14"/>
  <c r="K11" i="14"/>
  <c r="E11" i="14"/>
  <c r="K39" i="14"/>
  <c r="E39" i="14"/>
  <c r="K31" i="14"/>
  <c r="E31" i="14"/>
  <c r="K23" i="14"/>
  <c r="E23" i="14"/>
  <c r="K15" i="14"/>
  <c r="E15" i="14"/>
  <c r="K71" i="14"/>
  <c r="E71" i="14"/>
  <c r="K56" i="14"/>
  <c r="E56" i="14"/>
  <c r="K49" i="14"/>
  <c r="E49" i="14"/>
  <c r="K41" i="14"/>
  <c r="E41" i="14"/>
  <c r="K46" i="14"/>
  <c r="E46" i="14"/>
  <c r="K38" i="14"/>
  <c r="E38" i="14"/>
  <c r="K30" i="14"/>
  <c r="E30" i="14"/>
  <c r="K22" i="14"/>
  <c r="E22" i="14"/>
  <c r="K7" i="14"/>
  <c r="E7" i="14"/>
  <c r="K63" i="14"/>
  <c r="E63" i="14"/>
  <c r="K48" i="14"/>
  <c r="E48" i="14"/>
  <c r="K40" i="14"/>
  <c r="E40" i="14"/>
  <c r="G70" i="14"/>
  <c r="F70" i="14"/>
  <c r="G67" i="14"/>
  <c r="F67" i="14"/>
  <c r="G69" i="14"/>
  <c r="F69" i="14"/>
  <c r="G66" i="14"/>
  <c r="F66" i="14"/>
  <c r="F65" i="14"/>
  <c r="G65" i="14"/>
  <c r="G68" i="14"/>
  <c r="F68" i="14"/>
  <c r="F71" i="14"/>
  <c r="G71" i="14"/>
  <c r="AC65" i="17"/>
  <c r="T66" i="17"/>
  <c r="AM48" i="17"/>
  <c r="AM79" i="17"/>
  <c r="F62" i="17"/>
  <c r="M14" i="17"/>
  <c r="AM56" i="17"/>
  <c r="AD83" i="17"/>
  <c r="AC8" i="17"/>
  <c r="AD29" i="17"/>
  <c r="U51" i="17"/>
  <c r="T88" i="17"/>
  <c r="T67" i="17"/>
  <c r="U47" i="17"/>
  <c r="F78" i="17"/>
  <c r="F46" i="17"/>
  <c r="AD89" i="17"/>
  <c r="AC88" i="17"/>
  <c r="N74" i="17"/>
  <c r="T13" i="17"/>
  <c r="U17" i="17"/>
  <c r="M13" i="17"/>
  <c r="U13" i="17"/>
  <c r="AC5" i="17"/>
  <c r="AD46" i="17"/>
  <c r="AM83" i="17"/>
  <c r="AD95" i="17"/>
  <c r="U69" i="17"/>
  <c r="F60" i="17"/>
  <c r="N68" i="17"/>
  <c r="G46" i="17"/>
  <c r="U16" i="17"/>
  <c r="U19" i="17"/>
  <c r="AD43" i="17"/>
  <c r="F102" i="17"/>
  <c r="F91" i="17"/>
  <c r="U99" i="17"/>
  <c r="F73" i="17"/>
  <c r="M5" i="17"/>
  <c r="T64" i="17"/>
  <c r="AC45" i="17"/>
  <c r="N98" i="17"/>
  <c r="N63" i="17"/>
  <c r="U7" i="17"/>
  <c r="F15" i="17"/>
  <c r="U85" i="17"/>
  <c r="T89" i="17"/>
  <c r="AD42" i="17"/>
  <c r="T97" i="17"/>
  <c r="AC84" i="17"/>
  <c r="F50" i="17"/>
  <c r="F56" i="17"/>
  <c r="T92" i="17"/>
  <c r="AM76" i="17"/>
  <c r="T7" i="17"/>
  <c r="U57" i="17"/>
  <c r="T90" i="17"/>
  <c r="N47" i="17"/>
  <c r="U91" i="17"/>
  <c r="M12" i="17"/>
  <c r="AM101" i="17"/>
  <c r="AD54" i="17"/>
  <c r="AM72" i="17"/>
  <c r="U61" i="17"/>
  <c r="N42" i="17"/>
  <c r="N86" i="17"/>
  <c r="AC69" i="17"/>
  <c r="T10" i="17"/>
  <c r="F77" i="17"/>
  <c r="U11" i="17"/>
  <c r="F67" i="17"/>
  <c r="AC57" i="17"/>
  <c r="AC13" i="17"/>
  <c r="AC19" i="17"/>
  <c r="AC12" i="17"/>
  <c r="T75" i="17"/>
  <c r="F57" i="17"/>
  <c r="F59" i="17"/>
  <c r="T79" i="17"/>
  <c r="T9" i="17"/>
  <c r="N56" i="17"/>
  <c r="AD66" i="17"/>
  <c r="AD76" i="17"/>
  <c r="AD67" i="17"/>
  <c r="AC71" i="17"/>
  <c r="U44" i="17"/>
  <c r="T73" i="17"/>
  <c r="N99" i="17"/>
  <c r="T59" i="17"/>
  <c r="U42" i="17"/>
  <c r="N90" i="17"/>
  <c r="AC47" i="17"/>
  <c r="M9" i="17"/>
  <c r="F53" i="17"/>
  <c r="T82" i="17"/>
  <c r="U52" i="17"/>
  <c r="F93" i="17"/>
  <c r="F99" i="17"/>
  <c r="AM80" i="17"/>
  <c r="AD48" i="17"/>
  <c r="T100" i="17"/>
  <c r="N95" i="17"/>
  <c r="N55" i="17"/>
  <c r="AC52" i="17"/>
  <c r="AC17" i="17"/>
  <c r="AD68" i="17"/>
  <c r="U9" i="17"/>
  <c r="AD51" i="17"/>
  <c r="F14" i="17"/>
  <c r="AC73" i="17"/>
  <c r="AM77" i="17"/>
  <c r="AL9" i="17"/>
  <c r="T45" i="17"/>
  <c r="T19" i="17"/>
  <c r="F18" i="17"/>
  <c r="U45" i="17"/>
  <c r="F11" i="17"/>
  <c r="AL18" i="17"/>
  <c r="AL13" i="17"/>
  <c r="AL20" i="17"/>
  <c r="M17" i="17"/>
  <c r="N17" i="17" s="1"/>
  <c r="T15" i="17"/>
  <c r="AM78" i="17"/>
  <c r="AM86" i="17"/>
  <c r="F21" i="17"/>
  <c r="AD84" i="17"/>
  <c r="F80" i="17"/>
  <c r="AD21" i="17"/>
  <c r="U80" i="17"/>
  <c r="U50" i="17"/>
  <c r="AM90" i="17"/>
  <c r="AL8" i="17"/>
  <c r="U100" i="17"/>
  <c r="AC44" i="17"/>
  <c r="F10" i="17"/>
  <c r="AC77" i="17"/>
  <c r="U60" i="17"/>
  <c r="AC66" i="17"/>
  <c r="AC101" i="17"/>
  <c r="AC72" i="17"/>
  <c r="F7" i="17"/>
  <c r="AC42" i="17"/>
  <c r="M4" i="17"/>
  <c r="F101" i="17"/>
  <c r="F12" i="17"/>
  <c r="T76" i="17"/>
  <c r="F35" i="17"/>
  <c r="U72" i="17"/>
  <c r="G60" i="17"/>
  <c r="N70" i="17"/>
  <c r="AD7" i="17"/>
  <c r="AM42" i="17"/>
  <c r="T14" i="17"/>
  <c r="AM13" i="17"/>
  <c r="F72" i="17"/>
  <c r="F86" i="17"/>
  <c r="F51" i="17"/>
  <c r="AD73" i="17"/>
  <c r="F76" i="17"/>
  <c r="AM61" i="17"/>
  <c r="AD60" i="17"/>
  <c r="N87" i="17"/>
  <c r="F87" i="17"/>
  <c r="AC68" i="17"/>
  <c r="U67" i="17"/>
  <c r="U82" i="17"/>
  <c r="F83" i="17"/>
  <c r="AM95" i="17"/>
  <c r="AC99" i="17"/>
  <c r="N83" i="17"/>
  <c r="T18" i="17"/>
  <c r="T20" i="17"/>
  <c r="AD4" i="17"/>
  <c r="U64" i="17"/>
  <c r="AM99" i="17"/>
  <c r="U74" i="17"/>
  <c r="AM55" i="17"/>
  <c r="AM93" i="17"/>
  <c r="U93" i="17"/>
  <c r="F33" i="17"/>
  <c r="T93" i="17"/>
  <c r="N41" i="17"/>
  <c r="T29" i="17"/>
  <c r="F68" i="17"/>
  <c r="F39" i="17"/>
  <c r="N49" i="17"/>
  <c r="U55" i="17"/>
  <c r="F40" i="17"/>
  <c r="T51" i="17"/>
  <c r="U20" i="17"/>
  <c r="AC92" i="17"/>
  <c r="AC10" i="17"/>
  <c r="AM82" i="17"/>
  <c r="T70" i="17"/>
  <c r="N75" i="17"/>
  <c r="AD91" i="17"/>
  <c r="T60" i="17"/>
  <c r="N66" i="17"/>
  <c r="N65" i="17"/>
  <c r="AD85" i="17"/>
  <c r="AD72" i="17"/>
  <c r="U48" i="17"/>
  <c r="AM18" i="17"/>
  <c r="AD44" i="17"/>
  <c r="AC97" i="17"/>
  <c r="T49" i="17"/>
  <c r="AC20" i="17"/>
  <c r="AD70" i="17"/>
  <c r="U81" i="17"/>
  <c r="AM88" i="17"/>
  <c r="T71" i="17"/>
  <c r="AD88" i="17"/>
  <c r="F100" i="17"/>
  <c r="AD10" i="17"/>
  <c r="AC79" i="17"/>
  <c r="U59" i="17"/>
  <c r="U92" i="17"/>
  <c r="N82" i="17"/>
  <c r="F88" i="17"/>
  <c r="AD58" i="17"/>
  <c r="AM41" i="17"/>
  <c r="U53" i="17"/>
  <c r="AL12" i="17"/>
  <c r="N76" i="17"/>
  <c r="U14" i="17"/>
  <c r="U29" i="17"/>
  <c r="AM89" i="17"/>
  <c r="F96" i="17"/>
  <c r="F66" i="17"/>
  <c r="AD74" i="17"/>
  <c r="AD92" i="17"/>
  <c r="AD63" i="17"/>
  <c r="M8" i="17"/>
  <c r="N8" i="17" s="1"/>
  <c r="AM53" i="17"/>
  <c r="AM67" i="17"/>
  <c r="T96" i="17"/>
  <c r="AD71" i="17"/>
  <c r="G53" i="17"/>
  <c r="T48" i="17"/>
  <c r="N94" i="17"/>
  <c r="F65" i="17"/>
  <c r="AC91" i="17"/>
  <c r="AM43" i="17"/>
  <c r="U98" i="17"/>
  <c r="AM46" i="17"/>
  <c r="AC81" i="17"/>
  <c r="U73" i="17"/>
  <c r="U63" i="17"/>
  <c r="T11" i="17"/>
  <c r="AD19" i="17"/>
  <c r="AD64" i="17"/>
  <c r="T84" i="17"/>
  <c r="AM51" i="17"/>
  <c r="F79" i="17"/>
  <c r="U10" i="17"/>
  <c r="T6" i="17"/>
  <c r="N67" i="17"/>
  <c r="F85" i="17"/>
  <c r="AM52" i="17"/>
  <c r="AD82" i="17"/>
  <c r="AD17" i="17"/>
  <c r="AD49" i="17"/>
  <c r="U76" i="17"/>
  <c r="U71" i="17"/>
  <c r="F92" i="17"/>
  <c r="N73" i="17"/>
  <c r="T69" i="17"/>
  <c r="M18" i="17"/>
  <c r="N18" i="17" s="1"/>
  <c r="AD14" i="17"/>
  <c r="AL6" i="17"/>
  <c r="F70" i="17"/>
  <c r="T74" i="17"/>
  <c r="AD80" i="17"/>
  <c r="AM60" i="17"/>
  <c r="F13" i="17"/>
  <c r="N91" i="17"/>
  <c r="N57" i="17"/>
  <c r="N60" i="17"/>
  <c r="AC102" i="17"/>
  <c r="N96" i="17"/>
  <c r="N58" i="17"/>
  <c r="F95" i="17"/>
  <c r="AC76" i="17"/>
  <c r="U43" i="17"/>
  <c r="AM75" i="17"/>
  <c r="AD16" i="17"/>
  <c r="U56" i="17"/>
  <c r="T61" i="17"/>
  <c r="AC94" i="17"/>
  <c r="AM91" i="17"/>
  <c r="U87" i="17"/>
  <c r="AM66" i="17"/>
  <c r="AC100" i="17"/>
  <c r="T54" i="17"/>
  <c r="AC80" i="17"/>
  <c r="F32" i="17"/>
  <c r="T78" i="17"/>
  <c r="N51" i="17"/>
  <c r="G78" i="17"/>
  <c r="AM81" i="17"/>
  <c r="N50" i="17"/>
  <c r="AD78" i="17"/>
  <c r="N77" i="17"/>
  <c r="G83" i="17"/>
  <c r="U18" i="17"/>
  <c r="N89" i="17"/>
  <c r="T57" i="17"/>
  <c r="F49" i="17"/>
  <c r="F58" i="17"/>
  <c r="F29" i="17"/>
  <c r="AM58" i="17"/>
  <c r="AD41" i="17"/>
  <c r="AM49" i="17"/>
  <c r="F5" i="17"/>
  <c r="U89" i="17"/>
  <c r="G56" i="17"/>
  <c r="F20" i="17"/>
  <c r="AC4" i="17"/>
  <c r="AD50" i="17"/>
  <c r="AL5" i="17"/>
  <c r="AM5" i="17" s="1"/>
  <c r="M20" i="17"/>
  <c r="AD81" i="17"/>
  <c r="U62" i="17"/>
  <c r="T44" i="17"/>
  <c r="AC56" i="17"/>
  <c r="AL14" i="17"/>
  <c r="U66" i="17"/>
  <c r="T80" i="17"/>
  <c r="F6" i="17"/>
  <c r="U83" i="17"/>
  <c r="AL15" i="17"/>
  <c r="U95" i="17"/>
  <c r="T55" i="17"/>
  <c r="N54" i="17"/>
  <c r="U77" i="17"/>
  <c r="AM68" i="17"/>
  <c r="AL4" i="17"/>
  <c r="N84" i="17"/>
  <c r="M19" i="17"/>
  <c r="T5" i="17"/>
  <c r="AC59" i="17"/>
  <c r="T12" i="17"/>
  <c r="T68" i="17"/>
  <c r="T52" i="17"/>
  <c r="U4" i="17"/>
  <c r="F36" i="17"/>
  <c r="N52" i="17"/>
  <c r="N48" i="17"/>
  <c r="AC85" i="17"/>
  <c r="AM64" i="17"/>
  <c r="AD69" i="17"/>
  <c r="F31" i="17"/>
  <c r="AD93" i="17"/>
  <c r="T8" i="17"/>
  <c r="T21" i="17"/>
  <c r="F98" i="17"/>
  <c r="AD8" i="17"/>
  <c r="AM62" i="17"/>
  <c r="AM47" i="17"/>
  <c r="N81" i="17"/>
  <c r="M16" i="17"/>
  <c r="N59" i="17"/>
  <c r="U97" i="17"/>
  <c r="N5" i="17"/>
  <c r="U70" i="17"/>
  <c r="AD57" i="17"/>
  <c r="G11" i="17"/>
  <c r="N46" i="17"/>
  <c r="N69" i="17"/>
  <c r="AC54" i="17"/>
  <c r="AC74" i="17"/>
  <c r="F89" i="17"/>
  <c r="N79" i="17"/>
  <c r="AC96" i="17"/>
  <c r="AF6" i="17"/>
  <c r="U75" i="17"/>
  <c r="T95" i="17"/>
  <c r="AM50" i="17"/>
  <c r="U6" i="17"/>
  <c r="N80" i="17"/>
  <c r="AD94" i="17"/>
  <c r="F47" i="17"/>
  <c r="AD102" i="17"/>
  <c r="T42" i="17"/>
  <c r="AD56" i="17"/>
  <c r="AC83" i="17"/>
  <c r="AD100" i="17"/>
  <c r="U101" i="17"/>
  <c r="F71" i="17"/>
  <c r="U84" i="17"/>
  <c r="AC53" i="17"/>
  <c r="AC16" i="17"/>
  <c r="AM98" i="17"/>
  <c r="T62" i="17"/>
  <c r="AM94" i="17"/>
  <c r="N78" i="17"/>
  <c r="AC86" i="17"/>
  <c r="F55" i="17"/>
  <c r="G80" i="17"/>
  <c r="AD96" i="17"/>
  <c r="T4" i="17"/>
  <c r="AL10" i="17"/>
  <c r="AC89" i="17"/>
  <c r="F82" i="17"/>
  <c r="AM74" i="17"/>
  <c r="AC50" i="17"/>
  <c r="U41" i="17"/>
  <c r="AM87" i="17"/>
  <c r="F61" i="17"/>
  <c r="U90" i="17"/>
  <c r="U58" i="17"/>
  <c r="N100" i="17"/>
  <c r="AD77" i="17"/>
  <c r="AM97" i="17"/>
  <c r="T65" i="17"/>
  <c r="AD18" i="17"/>
  <c r="AD15" i="17"/>
  <c r="T58" i="17"/>
  <c r="AL11" i="17"/>
  <c r="AM11" i="17" s="1"/>
  <c r="AL7" i="17"/>
  <c r="AM7" i="17" s="1"/>
  <c r="U102" i="17"/>
  <c r="AD98" i="17"/>
  <c r="F48" i="17"/>
  <c r="F64" i="17"/>
  <c r="AD47" i="17"/>
  <c r="G101" i="17"/>
  <c r="G55" i="17"/>
  <c r="AC67" i="17"/>
  <c r="AD87" i="17"/>
  <c r="AC78" i="17"/>
  <c r="T72" i="17"/>
  <c r="T16" i="17"/>
  <c r="T50" i="17"/>
  <c r="N53" i="17"/>
  <c r="AD13" i="17"/>
  <c r="F54" i="17"/>
  <c r="AC18" i="17"/>
  <c r="F8" i="17"/>
  <c r="AC60" i="17"/>
  <c r="F43" i="17"/>
  <c r="N38" i="17"/>
  <c r="T56" i="17"/>
  <c r="G99" i="17"/>
  <c r="AM70" i="17"/>
  <c r="G18" i="17"/>
  <c r="T53" i="17"/>
  <c r="U88" i="17"/>
  <c r="AC98" i="17"/>
  <c r="G100" i="17"/>
  <c r="F69" i="17"/>
  <c r="N43" i="17"/>
  <c r="AD9" i="17"/>
  <c r="AM71" i="17"/>
  <c r="AC82" i="17"/>
  <c r="AD86" i="17"/>
  <c r="M11" i="17"/>
  <c r="N62" i="17"/>
  <c r="T87" i="17"/>
  <c r="AC75" i="17"/>
  <c r="G96" i="17"/>
  <c r="G13" i="17"/>
  <c r="AM63" i="17"/>
  <c r="AL19" i="17"/>
  <c r="AM57" i="17"/>
  <c r="F19" i="17"/>
  <c r="AC48" i="17"/>
  <c r="U15" i="17"/>
  <c r="N72" i="17"/>
  <c r="AD5" i="17"/>
  <c r="F30" i="17"/>
  <c r="AD20" i="17"/>
  <c r="F52" i="17"/>
  <c r="M7" i="17"/>
  <c r="T81" i="17"/>
  <c r="T94" i="17"/>
  <c r="G87" i="17"/>
  <c r="U5" i="17"/>
  <c r="N71" i="17"/>
  <c r="AD55" i="17"/>
  <c r="AM59" i="17"/>
  <c r="AD75" i="17"/>
  <c r="F9" i="17"/>
  <c r="AC46" i="17"/>
  <c r="AC11" i="17"/>
  <c r="U86" i="17"/>
  <c r="AC93" i="17"/>
  <c r="F37" i="17"/>
  <c r="U46" i="17"/>
  <c r="G93" i="17"/>
  <c r="F45" i="17"/>
  <c r="AM69" i="17"/>
  <c r="AL16" i="17"/>
  <c r="AD59" i="17"/>
  <c r="AC61" i="17"/>
  <c r="AM29" i="17"/>
  <c r="AM100" i="17"/>
  <c r="AD97" i="17"/>
  <c r="F41" i="17"/>
  <c r="T101" i="17"/>
  <c r="AC70" i="17"/>
  <c r="AC90" i="17"/>
  <c r="AM54" i="17"/>
  <c r="N64" i="17"/>
  <c r="AD11" i="17"/>
  <c r="AM45" i="17"/>
  <c r="N97" i="17"/>
  <c r="U21" i="17"/>
  <c r="U79" i="17"/>
  <c r="AD52" i="17"/>
  <c r="AD61" i="17"/>
  <c r="F75" i="17"/>
  <c r="AC87" i="17"/>
  <c r="U94" i="17"/>
  <c r="AD62" i="17"/>
  <c r="AC15" i="17"/>
  <c r="T99" i="17"/>
  <c r="F90" i="17"/>
  <c r="AC14" i="17"/>
  <c r="U68" i="17"/>
  <c r="AC58" i="17"/>
  <c r="U12" i="17"/>
  <c r="N61" i="17"/>
  <c r="T86" i="17"/>
  <c r="M15" i="17"/>
  <c r="M6" i="17"/>
  <c r="T83" i="17"/>
  <c r="T41" i="17"/>
  <c r="AC95" i="17"/>
  <c r="AD45" i="17"/>
  <c r="AC9" i="17"/>
  <c r="N88" i="17"/>
  <c r="U54" i="17"/>
  <c r="F42" i="17"/>
  <c r="AM92" i="17"/>
  <c r="AM65" i="17"/>
  <c r="AC62" i="17"/>
  <c r="T17" i="17"/>
  <c r="F17" i="17"/>
  <c r="F44" i="17"/>
  <c r="U96" i="17"/>
  <c r="AC63" i="17"/>
  <c r="AM102" i="17"/>
  <c r="U65" i="17"/>
  <c r="G49" i="17"/>
  <c r="U8" i="17"/>
  <c r="G73" i="17"/>
  <c r="G20" i="17"/>
  <c r="AL21" i="17"/>
  <c r="AL17" i="17"/>
  <c r="U49" i="17"/>
  <c r="AC51" i="17"/>
  <c r="F97" i="17"/>
  <c r="AC55" i="17"/>
  <c r="T63" i="17"/>
  <c r="T91" i="17"/>
  <c r="M21" i="17"/>
  <c r="N21" i="17" s="1"/>
  <c r="AC29" i="17"/>
  <c r="AD53" i="17"/>
  <c r="AM85" i="17"/>
  <c r="AM73" i="17"/>
  <c r="AC21" i="17"/>
  <c r="F16" i="17"/>
  <c r="T98" i="17"/>
  <c r="AM17" i="17"/>
  <c r="AM8" i="17"/>
  <c r="F34" i="17"/>
  <c r="T43" i="17"/>
  <c r="AD65" i="17"/>
  <c r="F84" i="17"/>
  <c r="T77" i="17"/>
  <c r="AD101" i="17"/>
  <c r="AC43" i="17"/>
  <c r="AD90" i="17"/>
  <c r="T47" i="17"/>
  <c r="T46" i="17"/>
  <c r="AM96" i="17"/>
  <c r="F81" i="17"/>
  <c r="N101" i="17"/>
  <c r="G62" i="17"/>
  <c r="N93" i="17"/>
  <c r="M10" i="17"/>
  <c r="N85" i="17"/>
  <c r="AC64" i="17"/>
  <c r="U78" i="17"/>
  <c r="N45" i="17"/>
  <c r="AD99" i="17"/>
  <c r="G76" i="17"/>
  <c r="F4" i="17"/>
  <c r="F94" i="17"/>
  <c r="AC49" i="17"/>
  <c r="AD12" i="17"/>
  <c r="N44" i="17"/>
  <c r="T85" i="17"/>
  <c r="G10" i="17"/>
  <c r="F74" i="17"/>
  <c r="N4" i="17"/>
  <c r="N92" i="17"/>
  <c r="AM44" i="17"/>
  <c r="T102" i="17"/>
  <c r="AD79" i="17"/>
  <c r="F38" i="17"/>
  <c r="AM84" i="17"/>
  <c r="AC41" i="17"/>
  <c r="F63" i="17"/>
  <c r="N102" i="17"/>
  <c r="N7" i="17"/>
  <c r="AM16" i="17"/>
  <c r="N20" i="17"/>
  <c r="AM6" i="17"/>
  <c r="AM20" i="17"/>
  <c r="AM21" i="17"/>
  <c r="AM14" i="17"/>
  <c r="N10" i="17"/>
  <c r="AM4" i="17"/>
  <c r="AM19" i="17"/>
  <c r="N11" i="17"/>
  <c r="N13" i="17"/>
  <c r="N9" i="17"/>
  <c r="N14" i="17"/>
  <c r="G21" i="17"/>
  <c r="G39" i="17"/>
  <c r="G88" i="17"/>
  <c r="G66" i="17"/>
  <c r="G65" i="17"/>
  <c r="G95" i="17"/>
  <c r="G29" i="17"/>
  <c r="G36" i="17"/>
  <c r="G31" i="17"/>
  <c r="G54" i="17"/>
  <c r="G8" i="17"/>
  <c r="G43" i="17"/>
  <c r="G19" i="17"/>
  <c r="G30" i="17"/>
  <c r="G9" i="17"/>
  <c r="G37" i="17"/>
  <c r="G90" i="17"/>
  <c r="M2" i="17"/>
  <c r="N6" i="17"/>
  <c r="G44" i="17"/>
  <c r="G34" i="17"/>
  <c r="G81" i="17"/>
  <c r="F2" i="17"/>
  <c r="G4" i="17"/>
  <c r="G74" i="17"/>
  <c r="AU2" i="20"/>
  <c r="AS2" i="14"/>
  <c r="B63" i="17" l="1"/>
  <c r="AE41" i="17"/>
  <c r="B38" i="17"/>
  <c r="V102" i="17"/>
  <c r="B74" i="17"/>
  <c r="V85" i="17"/>
  <c r="AE49" i="17"/>
  <c r="B94" i="17"/>
  <c r="B4" i="17"/>
  <c r="AE64" i="17"/>
  <c r="B81" i="17"/>
  <c r="V46" i="17"/>
  <c r="V47" i="17"/>
  <c r="AE43" i="17"/>
  <c r="V77" i="17"/>
  <c r="B84" i="17"/>
  <c r="V43" i="17"/>
  <c r="B34" i="17"/>
  <c r="V98" i="17"/>
  <c r="B16" i="17"/>
  <c r="AE21" i="17"/>
  <c r="AE29" i="17"/>
  <c r="V91" i="17"/>
  <c r="V63" i="17"/>
  <c r="AE55" i="17"/>
  <c r="B97" i="17"/>
  <c r="AE51" i="17"/>
  <c r="AE63" i="17"/>
  <c r="B44" i="17"/>
  <c r="B17" i="17"/>
  <c r="V17" i="17"/>
  <c r="AE62" i="17"/>
  <c r="B42" i="17"/>
  <c r="AE9" i="17"/>
  <c r="AE95" i="17"/>
  <c r="V41" i="17"/>
  <c r="V83" i="17"/>
  <c r="V86" i="17"/>
  <c r="AE58" i="17"/>
  <c r="AE14" i="17"/>
  <c r="B90" i="17"/>
  <c r="V99" i="17"/>
  <c r="AE15" i="17"/>
  <c r="AE87" i="17"/>
  <c r="B75" i="17"/>
  <c r="AE90" i="17"/>
  <c r="AE70" i="17"/>
  <c r="V101" i="17"/>
  <c r="B41" i="17"/>
  <c r="AE61" i="17"/>
  <c r="B45" i="17"/>
  <c r="B37" i="17"/>
  <c r="AE93" i="17"/>
  <c r="AE11" i="17"/>
  <c r="AE46" i="17"/>
  <c r="B9" i="17"/>
  <c r="V94" i="17"/>
  <c r="V81" i="17"/>
  <c r="B52" i="17"/>
  <c r="B30" i="17"/>
  <c r="AE48" i="17"/>
  <c r="B19" i="17"/>
  <c r="AE75" i="17"/>
  <c r="V87" i="17"/>
  <c r="AE82" i="17"/>
  <c r="B69" i="17"/>
  <c r="AE98" i="17"/>
  <c r="V53" i="17"/>
  <c r="V56" i="17"/>
  <c r="B43" i="17"/>
  <c r="AE60" i="17"/>
  <c r="B8" i="17"/>
  <c r="AE18" i="17"/>
  <c r="B54" i="17"/>
  <c r="V50" i="17"/>
  <c r="V16" i="17"/>
  <c r="V72" i="17"/>
  <c r="AE78" i="17"/>
  <c r="AE67" i="17"/>
  <c r="B64" i="17"/>
  <c r="B48" i="17"/>
  <c r="V58" i="17"/>
  <c r="V65" i="17"/>
  <c r="B61" i="17"/>
  <c r="AE50" i="17"/>
  <c r="B82" i="17"/>
  <c r="AE89" i="17"/>
  <c r="V4" i="17"/>
  <c r="B55" i="17"/>
  <c r="AE86" i="17"/>
  <c r="V62" i="17"/>
  <c r="AE16" i="17"/>
  <c r="AE53" i="17"/>
  <c r="B71" i="17"/>
  <c r="AE83" i="17"/>
  <c r="V42" i="17"/>
  <c r="B47" i="17"/>
  <c r="V95" i="17"/>
  <c r="AE96" i="17"/>
  <c r="B89" i="17"/>
  <c r="AE74" i="17"/>
  <c r="AE54" i="17"/>
  <c r="B98" i="17"/>
  <c r="V21" i="17"/>
  <c r="V8" i="17"/>
  <c r="B31" i="17"/>
  <c r="AE85" i="17"/>
  <c r="B36" i="17"/>
  <c r="V52" i="17"/>
  <c r="V68" i="17"/>
  <c r="V12" i="17"/>
  <c r="AE59" i="17"/>
  <c r="V5" i="17"/>
  <c r="V55" i="17"/>
  <c r="B6" i="17"/>
  <c r="V80" i="17"/>
  <c r="AE56" i="17"/>
  <c r="V44" i="17"/>
  <c r="AE4" i="17"/>
  <c r="B20" i="17"/>
  <c r="B5" i="17"/>
  <c r="B29" i="17"/>
  <c r="B58" i="17"/>
  <c r="B49" i="17"/>
  <c r="V57" i="17"/>
  <c r="V78" i="17"/>
  <c r="B32" i="17"/>
  <c r="AE80" i="17"/>
  <c r="V54" i="17"/>
  <c r="AE100" i="17"/>
  <c r="AE94" i="17"/>
  <c r="V61" i="17"/>
  <c r="AE76" i="17"/>
  <c r="B95" i="17"/>
  <c r="AE102" i="17"/>
  <c r="B13" i="17"/>
  <c r="V74" i="17"/>
  <c r="B70" i="17"/>
  <c r="V69" i="17"/>
  <c r="B92" i="17"/>
  <c r="B85" i="17"/>
  <c r="V6" i="17"/>
  <c r="B79" i="17"/>
  <c r="V84" i="17"/>
  <c r="V11" i="17"/>
  <c r="AE81" i="17"/>
  <c r="AE91" i="17"/>
  <c r="B65" i="17"/>
  <c r="V48" i="17"/>
  <c r="V96" i="17"/>
  <c r="B66" i="17"/>
  <c r="B96" i="17"/>
  <c r="B88" i="17"/>
  <c r="AE79" i="17"/>
  <c r="B100" i="17"/>
  <c r="V71" i="17"/>
  <c r="AE20" i="17"/>
  <c r="V49" i="17"/>
  <c r="AE97" i="17"/>
  <c r="V60" i="17"/>
  <c r="V70" i="17"/>
  <c r="AE10" i="17"/>
  <c r="AE92" i="17"/>
  <c r="V51" i="17"/>
  <c r="B40" i="17"/>
  <c r="B39" i="17"/>
  <c r="B68" i="17"/>
  <c r="V29" i="17"/>
  <c r="V93" i="17"/>
  <c r="B33" i="17"/>
  <c r="V20" i="17"/>
  <c r="V18" i="17"/>
  <c r="AE99" i="17"/>
  <c r="B83" i="17"/>
  <c r="AE68" i="17"/>
  <c r="B76" i="17"/>
  <c r="B51" i="17"/>
  <c r="B86" i="17"/>
  <c r="B72" i="17"/>
  <c r="V14" i="17"/>
  <c r="AE7" i="17"/>
  <c r="B35" i="17"/>
  <c r="V76" i="17"/>
  <c r="B12" i="17"/>
  <c r="B101" i="17"/>
  <c r="AE42" i="17"/>
  <c r="B7" i="17"/>
  <c r="AE72" i="17"/>
  <c r="AE101" i="17"/>
  <c r="AE66" i="17"/>
  <c r="AE77" i="17"/>
  <c r="B10" i="17"/>
  <c r="AE44" i="17"/>
  <c r="B80" i="17"/>
  <c r="B21" i="17"/>
  <c r="V15" i="17"/>
  <c r="B11" i="17"/>
  <c r="B18" i="17"/>
  <c r="V19" i="17"/>
  <c r="V45" i="17"/>
  <c r="AE73" i="17"/>
  <c r="B14" i="17"/>
  <c r="AE17" i="17"/>
  <c r="AE52" i="17"/>
  <c r="V100" i="17"/>
  <c r="B99" i="17"/>
  <c r="B93" i="17"/>
  <c r="V82" i="17"/>
  <c r="B53" i="17"/>
  <c r="AE47" i="17"/>
  <c r="V59" i="17"/>
  <c r="V73" i="17"/>
  <c r="AE71" i="17"/>
  <c r="V9" i="17"/>
  <c r="V79" i="17"/>
  <c r="B59" i="17"/>
  <c r="B57" i="17"/>
  <c r="V75" i="17"/>
  <c r="AE12" i="17"/>
  <c r="AE19" i="17"/>
  <c r="AE13" i="17"/>
  <c r="AE57" i="17"/>
  <c r="B67" i="17"/>
  <c r="B77" i="17"/>
  <c r="V10" i="17"/>
  <c r="AE69" i="17"/>
  <c r="V90" i="17"/>
  <c r="V7" i="17"/>
  <c r="V92" i="17"/>
  <c r="B56" i="17"/>
  <c r="B50" i="17"/>
  <c r="AE84" i="17"/>
  <c r="V97" i="17"/>
  <c r="V89" i="17"/>
  <c r="B15" i="17"/>
  <c r="AE45" i="17"/>
  <c r="V64" i="17"/>
  <c r="B73" i="17"/>
  <c r="B91" i="17"/>
  <c r="B102" i="17"/>
  <c r="B60" i="17"/>
  <c r="AE5" i="17"/>
  <c r="V13" i="17"/>
  <c r="AE88" i="17"/>
  <c r="B46" i="17"/>
  <c r="B78" i="17"/>
  <c r="V67" i="17"/>
  <c r="V88" i="17"/>
  <c r="AE8" i="17"/>
  <c r="B62" i="17"/>
  <c r="V66" i="17"/>
  <c r="AE65" i="17"/>
  <c r="R41" i="19"/>
  <c r="R44" i="19"/>
  <c r="R60" i="19"/>
  <c r="R58" i="19"/>
  <c r="R63" i="19"/>
  <c r="R64" i="19"/>
  <c r="R49" i="19"/>
  <c r="R40" i="19"/>
  <c r="R62" i="19"/>
  <c r="R25" i="19"/>
  <c r="R39" i="19"/>
  <c r="R42" i="19"/>
  <c r="R67" i="19"/>
  <c r="R69" i="19"/>
  <c r="R53" i="19"/>
  <c r="R46" i="19"/>
  <c r="R47" i="19"/>
  <c r="R55" i="19"/>
  <c r="R52" i="19"/>
  <c r="R27" i="19"/>
  <c r="R51" i="19"/>
  <c r="R35" i="19"/>
  <c r="R32" i="19"/>
  <c r="R28" i="19"/>
  <c r="R33" i="19"/>
  <c r="R48" i="19"/>
  <c r="R29" i="19"/>
  <c r="R45" i="19"/>
  <c r="R38" i="19"/>
  <c r="R68" i="19"/>
  <c r="R36" i="19"/>
  <c r="R61" i="19"/>
  <c r="R57" i="19"/>
  <c r="R65" i="19"/>
  <c r="R30" i="19"/>
  <c r="R56" i="19"/>
  <c r="R31" i="19"/>
  <c r="R37" i="19"/>
  <c r="R50" i="19"/>
  <c r="R34" i="19"/>
  <c r="R43" i="19"/>
  <c r="R54" i="19"/>
  <c r="R59" i="19"/>
  <c r="R66" i="19"/>
  <c r="R22" i="23"/>
  <c r="R28" i="23"/>
  <c r="R24" i="19"/>
  <c r="R22" i="19"/>
  <c r="R23" i="19"/>
  <c r="R26" i="19"/>
  <c r="D4" i="16"/>
  <c r="D5" i="16"/>
  <c r="D6" i="16"/>
  <c r="D7" i="16"/>
  <c r="D8" i="16"/>
  <c r="D3" i="16"/>
  <c r="G63" i="17"/>
  <c r="AF49" i="17"/>
  <c r="AF51" i="17"/>
  <c r="AF14" i="17"/>
  <c r="AF70" i="17"/>
  <c r="W50" i="17"/>
  <c r="G71" i="17"/>
  <c r="G89" i="17"/>
  <c r="W8" i="17"/>
  <c r="W5" i="17"/>
  <c r="W49" i="17"/>
  <c r="W20" i="17"/>
  <c r="G86" i="17"/>
  <c r="W76" i="17"/>
  <c r="AF17" i="17"/>
  <c r="W59" i="17"/>
  <c r="G77" i="17"/>
  <c r="AF45" i="17"/>
  <c r="AF5" i="17"/>
  <c r="G94" i="17"/>
  <c r="W77" i="17"/>
  <c r="AF21" i="17"/>
  <c r="AF63" i="17"/>
  <c r="AF9" i="17"/>
  <c r="W101" i="17"/>
  <c r="AF11" i="17"/>
  <c r="AF48" i="17"/>
  <c r="W53" i="17"/>
  <c r="W16" i="17"/>
  <c r="AM10" i="17"/>
  <c r="N19" i="17"/>
  <c r="AF4" i="17"/>
  <c r="W57" i="17"/>
  <c r="W61" i="17"/>
  <c r="W69" i="17"/>
  <c r="W84" i="17"/>
  <c r="W18" i="17"/>
  <c r="G12" i="17"/>
  <c r="AF66" i="17"/>
  <c r="AF52" i="17"/>
  <c r="W73" i="17"/>
  <c r="W75" i="17"/>
  <c r="W64" i="17"/>
  <c r="W13" i="17"/>
  <c r="W66" i="17"/>
  <c r="AF41" i="17"/>
  <c r="G84" i="17"/>
  <c r="AF29" i="17"/>
  <c r="W99" i="17"/>
  <c r="G41" i="17"/>
  <c r="AF46" i="17"/>
  <c r="W56" i="17"/>
  <c r="W72" i="17"/>
  <c r="W4" i="17"/>
  <c r="AF74" i="17"/>
  <c r="W55" i="17"/>
  <c r="W78" i="17"/>
  <c r="AF76" i="17"/>
  <c r="W11" i="17"/>
  <c r="AM12" i="17"/>
  <c r="G68" i="17"/>
  <c r="W100" i="17"/>
  <c r="W10" i="17"/>
  <c r="G61" i="17"/>
  <c r="G5" i="17"/>
  <c r="G91" i="17"/>
  <c r="W79" i="17"/>
  <c r="G102" i="17"/>
  <c r="W98" i="17"/>
  <c r="G52" i="17"/>
  <c r="AF18" i="17"/>
  <c r="AF16" i="17"/>
  <c r="G58" i="17"/>
  <c r="W48" i="17"/>
  <c r="G33" i="17"/>
  <c r="G16" i="17"/>
  <c r="G42" i="17"/>
  <c r="AF59" i="17"/>
  <c r="G79" i="17"/>
  <c r="W58" i="17"/>
  <c r="G50" i="17"/>
  <c r="W60" i="17"/>
  <c r="AF77" i="17"/>
  <c r="AF71" i="17"/>
  <c r="AF65" i="17"/>
  <c r="W93" i="17"/>
  <c r="W90" i="17"/>
  <c r="AF62" i="17"/>
  <c r="G48" i="17"/>
  <c r="G40" i="17"/>
  <c r="W92" i="17"/>
  <c r="W65" i="17"/>
  <c r="G92" i="17"/>
  <c r="G72" i="17"/>
  <c r="W19" i="17"/>
  <c r="AF12" i="17"/>
  <c r="AF81" i="17"/>
  <c r="W45" i="17"/>
  <c r="W9" i="17"/>
  <c r="AF69" i="17"/>
  <c r="AF13" i="17"/>
  <c r="AF92" i="17"/>
  <c r="W46" i="17"/>
  <c r="W95" i="17"/>
  <c r="W80" i="17"/>
  <c r="W74" i="17"/>
  <c r="W51" i="17"/>
  <c r="G35" i="17"/>
  <c r="G14" i="17"/>
  <c r="G15" i="17"/>
  <c r="W85" i="17"/>
  <c r="AF20" i="17"/>
  <c r="W15" i="17"/>
  <c r="G38" i="17"/>
  <c r="W91" i="17"/>
  <c r="G17" i="17"/>
  <c r="W41" i="17"/>
  <c r="AF15" i="17"/>
  <c r="AF75" i="17"/>
  <c r="AF78" i="17"/>
  <c r="AF54" i="17"/>
  <c r="AM15" i="17"/>
  <c r="G32" i="17"/>
  <c r="W70" i="17"/>
  <c r="AF19" i="17"/>
  <c r="N12" i="17"/>
  <c r="AF7" i="17"/>
  <c r="G59" i="17"/>
  <c r="AF57" i="17"/>
  <c r="G69" i="17"/>
  <c r="G82" i="17"/>
  <c r="W12" i="17"/>
  <c r="W54" i="17"/>
  <c r="W71" i="17"/>
  <c r="G51" i="17"/>
  <c r="W88" i="17"/>
  <c r="AF53" i="17"/>
  <c r="AF56" i="17"/>
  <c r="AF72" i="17"/>
  <c r="AF47" i="17"/>
  <c r="AF8" i="17"/>
  <c r="AF64" i="17"/>
  <c r="W63" i="17"/>
  <c r="W83" i="17"/>
  <c r="AF61" i="17"/>
  <c r="W94" i="17"/>
  <c r="W87" i="17"/>
  <c r="AF60" i="17"/>
  <c r="AF67" i="17"/>
  <c r="G47" i="17"/>
  <c r="N16" i="17"/>
  <c r="W52" i="17"/>
  <c r="G6" i="17"/>
  <c r="AF102" i="17"/>
  <c r="G85" i="17"/>
  <c r="AF79" i="17"/>
  <c r="AF10" i="17"/>
  <c r="W29" i="17"/>
  <c r="AF68" i="17"/>
  <c r="W14" i="17"/>
  <c r="AM9" i="17"/>
  <c r="W97" i="17"/>
  <c r="W82" i="17"/>
  <c r="W89" i="17"/>
  <c r="G97" i="17"/>
  <c r="W7" i="17"/>
  <c r="G70" i="17"/>
  <c r="G57" i="17"/>
  <c r="W102" i="17"/>
  <c r="AF55" i="17"/>
  <c r="W17" i="17"/>
  <c r="N15" i="17"/>
  <c r="G75" i="17"/>
  <c r="G45" i="17"/>
  <c r="W81" i="17"/>
  <c r="AF82" i="17"/>
  <c r="G64" i="17"/>
  <c r="AF50" i="17"/>
  <c r="W62" i="17"/>
  <c r="G98" i="17"/>
  <c r="W68" i="17"/>
  <c r="AF80" i="17"/>
  <c r="G7" i="17"/>
  <c r="AF73" i="17"/>
  <c r="W67" i="17"/>
  <c r="W86" i="17"/>
  <c r="W6" i="17"/>
  <c r="G67" i="17"/>
  <c r="W47" i="17"/>
  <c r="AF58" i="17"/>
  <c r="W21" i="17"/>
  <c r="W96" i="17"/>
  <c r="R23" i="23" l="1"/>
  <c r="R92" i="22"/>
  <c r="R94" i="22"/>
  <c r="R34" i="22"/>
  <c r="R44" i="22"/>
  <c r="R69" i="22"/>
  <c r="R25" i="22"/>
  <c r="R79" i="22"/>
  <c r="R22" i="22"/>
  <c r="R65" i="22"/>
  <c r="R38" i="22"/>
  <c r="R72" i="22"/>
  <c r="R60" i="22"/>
  <c r="R47" i="22"/>
  <c r="R71" i="22"/>
  <c r="R36" i="22"/>
  <c r="R83" i="22"/>
  <c r="R87" i="22"/>
  <c r="R26" i="22"/>
  <c r="R86" i="22"/>
  <c r="R29" i="22"/>
  <c r="R39" i="22"/>
  <c r="R32" i="22"/>
  <c r="R62" i="22"/>
  <c r="R91" i="22"/>
  <c r="R66" i="22"/>
  <c r="R75" i="22"/>
  <c r="R24" i="22"/>
  <c r="R37" i="22"/>
  <c r="R78" i="22"/>
  <c r="R68" i="22"/>
  <c r="R53" i="22"/>
  <c r="R48" i="22"/>
  <c r="R61" i="22"/>
  <c r="R56" i="22"/>
  <c r="R63" i="22"/>
  <c r="R81" i="22"/>
  <c r="R35" i="22"/>
  <c r="R31" i="22"/>
  <c r="R82" i="22"/>
  <c r="R77" i="22"/>
  <c r="R50" i="22"/>
  <c r="R59" i="22"/>
  <c r="R55" i="22"/>
  <c r="R51" i="22"/>
  <c r="R33" i="22"/>
  <c r="R49" i="22"/>
  <c r="R67" i="22"/>
  <c r="R88" i="22"/>
  <c r="R73" i="22"/>
  <c r="R64" i="22"/>
  <c r="R52" i="22"/>
  <c r="R23" i="22"/>
  <c r="R95" i="22"/>
  <c r="R85" i="22"/>
  <c r="R54" i="22"/>
  <c r="R93" i="22"/>
  <c r="R74" i="22"/>
  <c r="R46" i="22"/>
  <c r="R80" i="22"/>
  <c r="R89" i="22"/>
  <c r="R84" i="22"/>
  <c r="R57" i="22"/>
  <c r="R43" i="22"/>
  <c r="R70" i="22"/>
  <c r="R41" i="22"/>
  <c r="R40" i="22"/>
  <c r="R76" i="22"/>
  <c r="R42" i="22"/>
  <c r="R90" i="22"/>
  <c r="R45" i="22"/>
  <c r="R58" i="22"/>
  <c r="R27" i="22"/>
  <c r="R28" i="22"/>
  <c r="R17" i="20"/>
  <c r="R11" i="20"/>
  <c r="R21" i="20"/>
  <c r="R25" i="20"/>
  <c r="R10" i="20"/>
  <c r="R26" i="20"/>
  <c r="R12" i="20"/>
  <c r="R18" i="20"/>
  <c r="R28" i="20"/>
  <c r="R27" i="20"/>
  <c r="R20" i="20"/>
  <c r="R15" i="20"/>
  <c r="R24" i="20"/>
  <c r="R16" i="20"/>
  <c r="R14" i="20"/>
  <c r="R13" i="20"/>
  <c r="R19" i="20"/>
  <c r="R30" i="20"/>
  <c r="R29" i="20"/>
  <c r="R22" i="20"/>
  <c r="R23" i="20"/>
  <c r="R24" i="23"/>
  <c r="R29" i="23"/>
  <c r="R26" i="23"/>
  <c r="R27" i="23"/>
  <c r="R25" i="23"/>
  <c r="P6" i="16"/>
  <c r="P7" i="16"/>
  <c r="P8" i="16"/>
  <c r="P5" i="16"/>
  <c r="Q4" i="16"/>
  <c r="Q6" i="16"/>
  <c r="Q7" i="16"/>
  <c r="Q8" i="16"/>
  <c r="Q5" i="16"/>
  <c r="S6" i="16"/>
  <c r="S5" i="16"/>
  <c r="S4" i="16"/>
  <c r="S8" i="16"/>
  <c r="S7" i="16"/>
  <c r="R8" i="20" l="1"/>
  <c r="R9" i="20"/>
  <c r="R5" i="20"/>
  <c r="R3" i="20"/>
  <c r="R6" i="20"/>
  <c r="R4" i="20"/>
  <c r="R7" i="20"/>
  <c r="D14" i="16"/>
  <c r="C27" i="1"/>
  <c r="C43" i="1"/>
  <c r="H43" i="1"/>
  <c r="C59" i="1"/>
  <c r="H59" i="1"/>
  <c r="H27" i="1"/>
  <c r="H8" i="16"/>
  <c r="H7" i="16"/>
  <c r="H6" i="16"/>
  <c r="H5" i="16"/>
  <c r="L4" i="16"/>
  <c r="L5" i="16"/>
  <c r="E5" i="16"/>
  <c r="E4" i="16"/>
  <c r="E8" i="16"/>
  <c r="D4" i="1"/>
  <c r="AV5" i="23"/>
  <c r="AV8" i="23"/>
  <c r="AV8" i="22"/>
  <c r="AV13" i="19"/>
  <c r="AV5" i="22"/>
  <c r="AV2" i="22"/>
  <c r="AV11" i="22"/>
  <c r="AV2" i="19"/>
  <c r="AV2" i="23"/>
  <c r="E7" i="16"/>
  <c r="AV13" i="22"/>
  <c r="AV3" i="19"/>
  <c r="AV12" i="23"/>
  <c r="E6" i="16"/>
  <c r="AV9" i="23"/>
  <c r="AV7" i="23"/>
  <c r="AV3" i="22"/>
  <c r="E3" i="16"/>
  <c r="AV9" i="19"/>
  <c r="AV9" i="22"/>
  <c r="AV10" i="19"/>
  <c r="AV6" i="22"/>
  <c r="AV4" i="22"/>
  <c r="AV12" i="19"/>
  <c r="AV4" i="23"/>
  <c r="AV13" i="23"/>
  <c r="AV11" i="23"/>
  <c r="AV3" i="23"/>
  <c r="AV12" i="22"/>
  <c r="AV10" i="23"/>
  <c r="AV6" i="19"/>
  <c r="AV4" i="19"/>
  <c r="AV7" i="19"/>
  <c r="AV10" i="22"/>
  <c r="AV11" i="19"/>
  <c r="AV5" i="19"/>
  <c r="AV8" i="19"/>
  <c r="AV6" i="23"/>
  <c r="AV7" i="22"/>
  <c r="AP2" i="14" l="1"/>
  <c r="AY3" i="17"/>
  <c r="BB2" i="23"/>
  <c r="BB2" i="22"/>
  <c r="AR2" i="20"/>
  <c r="P17" i="19"/>
  <c r="P11" i="19"/>
  <c r="P8" i="19"/>
  <c r="P7" i="19"/>
  <c r="P16" i="19"/>
  <c r="P15" i="19"/>
  <c r="P13" i="19"/>
  <c r="P12" i="19"/>
  <c r="P6" i="19"/>
  <c r="P14" i="19"/>
  <c r="P10" i="19"/>
  <c r="P9" i="19"/>
  <c r="BB2" i="19"/>
  <c r="D15" i="16"/>
  <c r="D13" i="16" s="1"/>
  <c r="I8" i="16"/>
  <c r="BC2" i="22"/>
  <c r="AR3" i="20"/>
  <c r="F5" i="16"/>
  <c r="AS3" i="20"/>
  <c r="AX8" i="17"/>
  <c r="AS2" i="20"/>
  <c r="I5" i="16"/>
  <c r="AP3" i="14"/>
  <c r="AQ3" i="14" s="1"/>
  <c r="F8" i="16"/>
  <c r="AX9" i="17"/>
  <c r="AX10" i="17"/>
  <c r="AO3" i="14"/>
  <c r="AQ2" i="14"/>
  <c r="I6" i="16"/>
  <c r="BB3" i="19"/>
  <c r="AR4" i="20"/>
  <c r="AP4" i="14"/>
  <c r="I4" i="16"/>
  <c r="BB3" i="23"/>
  <c r="BC2" i="23"/>
  <c r="AY9" i="17"/>
  <c r="F3" i="16"/>
  <c r="AQ4" i="14"/>
  <c r="F4" i="16"/>
  <c r="AO4" i="14"/>
  <c r="I7" i="16"/>
  <c r="AP5" i="14"/>
  <c r="F6" i="16"/>
  <c r="F7" i="16"/>
  <c r="BB3" i="22"/>
  <c r="BC3" i="22" s="1"/>
  <c r="AY8" i="17"/>
  <c r="BC2" i="19"/>
  <c r="F12" i="16"/>
  <c r="AS3" i="14"/>
  <c r="AS4" i="14"/>
  <c r="BA3" i="23"/>
  <c r="BC3" i="23"/>
  <c r="AP6" i="14"/>
  <c r="AO5" i="14"/>
  <c r="AS5" i="14" s="1"/>
  <c r="AQ5" i="14"/>
  <c r="AP7" i="14"/>
  <c r="AO6" i="14"/>
  <c r="AS6" i="14" s="1"/>
  <c r="AQ6" i="14"/>
  <c r="AO7" i="14"/>
  <c r="AS7" i="14" s="1"/>
  <c r="AQ7" i="14"/>
  <c r="AP8" i="14"/>
  <c r="AP9" i="14"/>
  <c r="AO8" i="14"/>
  <c r="AS8" i="14" s="1"/>
  <c r="AQ8" i="14"/>
  <c r="AP10" i="14"/>
  <c r="AO9" i="14"/>
  <c r="AS9" i="14" s="1"/>
  <c r="AQ9" i="14"/>
  <c r="AQ10" i="14"/>
  <c r="AP11" i="14"/>
  <c r="AO10" i="14"/>
  <c r="AS10" i="14" s="1"/>
  <c r="AP12" i="14"/>
  <c r="AO11" i="14"/>
  <c r="AS11" i="14" s="1"/>
  <c r="AQ11" i="14"/>
  <c r="AP13" i="14"/>
  <c r="AO12" i="14"/>
  <c r="AS12" i="14" s="1"/>
  <c r="AQ12" i="14"/>
  <c r="AP14" i="14"/>
  <c r="AO13" i="14"/>
  <c r="AS13" i="14" s="1"/>
  <c r="AQ13" i="14"/>
  <c r="AP15" i="14"/>
  <c r="AO14" i="14"/>
  <c r="AS14" i="14" s="1"/>
  <c r="AQ14" i="14"/>
  <c r="AQ15" i="14"/>
  <c r="AO15" i="14"/>
  <c r="AS15" i="14" s="1"/>
  <c r="AP16" i="14"/>
  <c r="AP17" i="14"/>
  <c r="AO16" i="14"/>
  <c r="AS16" i="14" s="1"/>
  <c r="AQ16" i="14"/>
  <c r="AP18" i="14"/>
  <c r="AO17" i="14"/>
  <c r="AS17" i="14" s="1"/>
  <c r="AQ17" i="14"/>
  <c r="AQ18" i="14"/>
  <c r="AP19" i="14"/>
  <c r="AO18" i="14"/>
  <c r="AS18" i="14" s="1"/>
  <c r="AP20" i="14"/>
  <c r="AO19" i="14"/>
  <c r="AS19" i="14" s="1"/>
  <c r="AQ19" i="14"/>
  <c r="AP21" i="14"/>
  <c r="AO20" i="14"/>
  <c r="AS20" i="14" s="1"/>
  <c r="AQ20" i="14"/>
  <c r="AP22" i="14"/>
  <c r="AO21" i="14"/>
  <c r="AS21" i="14" s="1"/>
  <c r="AQ21" i="14"/>
  <c r="AP23" i="14"/>
  <c r="AO22" i="14"/>
  <c r="AS22" i="14" s="1"/>
  <c r="AQ22" i="14"/>
  <c r="AO23" i="14"/>
  <c r="AS23" i="14" s="1"/>
  <c r="AQ23" i="14"/>
  <c r="AP24" i="14"/>
  <c r="AP25" i="14"/>
  <c r="AO24" i="14"/>
  <c r="AS24" i="14" s="1"/>
  <c r="AQ24" i="14"/>
  <c r="AP26" i="14"/>
  <c r="AO25" i="14"/>
  <c r="AS25" i="14" s="1"/>
  <c r="AQ25" i="14"/>
  <c r="AQ26" i="14"/>
  <c r="AP27" i="14"/>
  <c r="AO26" i="14"/>
  <c r="AS26" i="14" s="1"/>
  <c r="AP28" i="14"/>
  <c r="AO27" i="14"/>
  <c r="AS27" i="14" s="1"/>
  <c r="AQ27" i="14"/>
  <c r="AP29" i="14"/>
  <c r="AO28" i="14"/>
  <c r="AS28" i="14" s="1"/>
  <c r="AQ28" i="14"/>
  <c r="AP30" i="14"/>
  <c r="AO29" i="14"/>
  <c r="AS29" i="14" s="1"/>
  <c r="AQ29" i="14"/>
  <c r="AP31" i="14"/>
  <c r="AO30" i="14"/>
  <c r="AS30" i="14" s="1"/>
  <c r="AQ30" i="14"/>
  <c r="AO31" i="14"/>
  <c r="AS31" i="14" s="1"/>
  <c r="AQ31" i="14"/>
  <c r="AP32" i="14"/>
  <c r="AP33" i="14"/>
  <c r="AO32" i="14"/>
  <c r="AS32" i="14" s="1"/>
  <c r="AQ32" i="14"/>
  <c r="AP34" i="14"/>
  <c r="AO33" i="14"/>
  <c r="AS33" i="14" s="1"/>
  <c r="AQ33" i="14"/>
  <c r="AQ34" i="14"/>
  <c r="AP35" i="14"/>
  <c r="AO34" i="14"/>
  <c r="AS34" i="14" s="1"/>
  <c r="AP36" i="14"/>
  <c r="AO35" i="14"/>
  <c r="AS35" i="14" s="1"/>
  <c r="AQ35" i="14"/>
  <c r="AP37" i="14"/>
  <c r="AO36" i="14"/>
  <c r="AS36" i="14" s="1"/>
  <c r="AQ36" i="14"/>
  <c r="AP38" i="14"/>
  <c r="AO37" i="14"/>
  <c r="AS37" i="14" s="1"/>
  <c r="AQ37" i="14"/>
  <c r="AP39" i="14"/>
  <c r="AO38" i="14"/>
  <c r="AS38" i="14" s="1"/>
  <c r="AQ38" i="14"/>
  <c r="AO39" i="14"/>
  <c r="AS39" i="14" s="1"/>
  <c r="AQ39" i="14"/>
  <c r="AP40" i="14"/>
  <c r="AP41" i="14"/>
  <c r="AO40" i="14"/>
  <c r="AS40" i="14" s="1"/>
  <c r="AQ40" i="14"/>
  <c r="AP42" i="14"/>
  <c r="AO41" i="14"/>
  <c r="AS41" i="14" s="1"/>
  <c r="AQ41" i="14"/>
  <c r="AQ42" i="14"/>
  <c r="AP43" i="14"/>
  <c r="AO42" i="14"/>
  <c r="AS42" i="14" s="1"/>
  <c r="AP44" i="14"/>
  <c r="AO43" i="14"/>
  <c r="AS43" i="14" s="1"/>
  <c r="AQ43" i="14"/>
  <c r="AP45" i="14"/>
  <c r="AO44" i="14"/>
  <c r="AS44" i="14" s="1"/>
  <c r="AQ44" i="14"/>
  <c r="AP46" i="14"/>
  <c r="AO45" i="14"/>
  <c r="AS45" i="14" s="1"/>
  <c r="AQ45" i="14"/>
  <c r="AP47" i="14"/>
  <c r="AO46" i="14"/>
  <c r="AS46" i="14" s="1"/>
  <c r="AQ46" i="14"/>
  <c r="AO47" i="14"/>
  <c r="AS47" i="14" s="1"/>
  <c r="AQ47" i="14"/>
  <c r="AP48" i="14"/>
  <c r="AP49" i="14"/>
  <c r="AO48" i="14"/>
  <c r="AS48" i="14" s="1"/>
  <c r="AQ48" i="14"/>
  <c r="AP50" i="14"/>
  <c r="AO49" i="14"/>
  <c r="AS49" i="14" s="1"/>
  <c r="AQ49" i="14"/>
  <c r="AQ50" i="14"/>
  <c r="AP51" i="14"/>
  <c r="AO50" i="14"/>
  <c r="AS50" i="14" s="1"/>
  <c r="AP52" i="14"/>
  <c r="AO51" i="14"/>
  <c r="AS51" i="14" s="1"/>
  <c r="AQ51" i="14"/>
  <c r="AP53" i="14"/>
  <c r="AO52" i="14"/>
  <c r="AS52" i="14" s="1"/>
  <c r="AQ52" i="14"/>
  <c r="AP54" i="14"/>
  <c r="AO53" i="14"/>
  <c r="AS53" i="14" s="1"/>
  <c r="AQ53" i="14"/>
  <c r="AP55" i="14"/>
  <c r="AO54" i="14"/>
  <c r="AS54" i="14" s="1"/>
  <c r="AQ54" i="14"/>
  <c r="AO55" i="14"/>
  <c r="AS55" i="14" s="1"/>
  <c r="AQ55" i="14"/>
  <c r="AP56" i="14"/>
  <c r="AP57" i="14"/>
  <c r="AO56" i="14"/>
  <c r="AS56" i="14" s="1"/>
  <c r="AQ56" i="14"/>
  <c r="AO57" i="14"/>
  <c r="AS57" i="14" s="1"/>
  <c r="AP58" i="14"/>
  <c r="AQ57" i="14"/>
  <c r="AQ58" i="14"/>
  <c r="AP59" i="14"/>
  <c r="AO58" i="14"/>
  <c r="AS58" i="14" s="1"/>
  <c r="AP60" i="14"/>
  <c r="AO59" i="14"/>
  <c r="AS59" i="14" s="1"/>
  <c r="AQ59" i="14"/>
  <c r="AP61" i="14"/>
  <c r="AO60" i="14"/>
  <c r="AS60" i="14" s="1"/>
  <c r="AQ60" i="14"/>
  <c r="AP62" i="14"/>
  <c r="AO61" i="14"/>
  <c r="AS61" i="14" s="1"/>
  <c r="AQ61" i="14"/>
  <c r="AP63" i="14"/>
  <c r="AO62" i="14"/>
  <c r="AS62" i="14" s="1"/>
  <c r="AQ62" i="14"/>
  <c r="AO63" i="14"/>
  <c r="AS63" i="14" s="1"/>
  <c r="AQ63" i="14"/>
  <c r="AP64" i="14"/>
  <c r="AP65" i="14"/>
  <c r="AO64" i="14"/>
  <c r="AS64" i="14" s="1"/>
  <c r="AQ64" i="14"/>
  <c r="AP66" i="14"/>
  <c r="AO65" i="14"/>
  <c r="AS65" i="14" s="1"/>
  <c r="AQ65" i="14"/>
  <c r="AQ66" i="14"/>
  <c r="AP67" i="14"/>
  <c r="AO66" i="14"/>
  <c r="AS66" i="14" s="1"/>
  <c r="AP68" i="14"/>
  <c r="AO67" i="14"/>
  <c r="AS67" i="14" s="1"/>
  <c r="AQ67" i="14"/>
  <c r="AP69" i="14"/>
  <c r="AO68" i="14"/>
  <c r="AS68" i="14" s="1"/>
  <c r="AQ68" i="14"/>
  <c r="AP70" i="14"/>
  <c r="AO69" i="14"/>
  <c r="AS69" i="14" s="1"/>
  <c r="AQ69" i="14"/>
  <c r="AP71" i="14"/>
  <c r="AO70" i="14"/>
  <c r="AS70" i="14" s="1"/>
  <c r="AQ70" i="14"/>
  <c r="AO71" i="14"/>
  <c r="AS71" i="14" s="1"/>
  <c r="AQ71" i="14"/>
  <c r="AP72" i="14"/>
  <c r="AP73" i="14"/>
  <c r="AO72" i="14"/>
  <c r="AS72" i="14" s="1"/>
  <c r="AQ72" i="14"/>
  <c r="AP74" i="14"/>
  <c r="AO73" i="14"/>
  <c r="AS73" i="14" s="1"/>
  <c r="AQ73" i="14"/>
  <c r="AQ74" i="14"/>
  <c r="AP75" i="14"/>
  <c r="AO74" i="14"/>
  <c r="AS74" i="14" s="1"/>
  <c r="AP76" i="14"/>
  <c r="AO75" i="14"/>
  <c r="AS75" i="14" s="1"/>
  <c r="AQ75" i="14"/>
  <c r="AP77" i="14"/>
  <c r="AO76" i="14"/>
  <c r="AS76" i="14" s="1"/>
  <c r="AQ76" i="14"/>
  <c r="AP78" i="14"/>
  <c r="AO77" i="14"/>
  <c r="AS77" i="14" s="1"/>
  <c r="AQ77" i="14"/>
  <c r="AP79" i="14"/>
  <c r="AO78" i="14"/>
  <c r="AS78" i="14" s="1"/>
  <c r="AQ78" i="14"/>
  <c r="AO79" i="14"/>
  <c r="AS79" i="14" s="1"/>
  <c r="AQ79" i="14"/>
  <c r="AP80" i="14"/>
  <c r="AP81" i="14"/>
  <c r="AO80" i="14"/>
  <c r="AS80" i="14" s="1"/>
  <c r="AQ80" i="14"/>
  <c r="AP82" i="14"/>
  <c r="AO81" i="14"/>
  <c r="AS81" i="14" s="1"/>
  <c r="AQ81" i="14"/>
  <c r="AQ82" i="14"/>
  <c r="AP83" i="14"/>
  <c r="AO82" i="14"/>
  <c r="AS82" i="14" s="1"/>
  <c r="AP84" i="14"/>
  <c r="AO83" i="14"/>
  <c r="AS83" i="14" s="1"/>
  <c r="AQ83" i="14"/>
  <c r="AO84" i="14"/>
  <c r="AS84" i="14" s="1"/>
  <c r="AQ84" i="14"/>
  <c r="AP85" i="14"/>
  <c r="AP86" i="14"/>
  <c r="AO85" i="14"/>
  <c r="AS85" i="14" s="1"/>
  <c r="AQ85" i="14"/>
  <c r="AP87" i="14"/>
  <c r="AO86" i="14"/>
  <c r="AS86" i="14" s="1"/>
  <c r="AQ86" i="14"/>
  <c r="AO87" i="14"/>
  <c r="AS87" i="14" s="1"/>
  <c r="AQ87" i="14"/>
  <c r="AP88" i="14"/>
  <c r="AP89" i="14"/>
  <c r="AO88" i="14"/>
  <c r="AS88" i="14" s="1"/>
  <c r="AQ88" i="14"/>
  <c r="AP90" i="14"/>
  <c r="AO89" i="14"/>
  <c r="AS89" i="14" s="1"/>
  <c r="AQ89" i="14"/>
  <c r="AQ90" i="14"/>
  <c r="AP91" i="14"/>
  <c r="AO90" i="14"/>
  <c r="AS90" i="14" s="1"/>
  <c r="AP92" i="14"/>
  <c r="AO91" i="14"/>
  <c r="AS91" i="14" s="1"/>
  <c r="AQ91" i="14"/>
  <c r="AP93" i="14"/>
  <c r="AO92" i="14"/>
  <c r="AS92" i="14" s="1"/>
  <c r="AQ92" i="14"/>
  <c r="AP94" i="14"/>
  <c r="AO93" i="14"/>
  <c r="AS93" i="14" s="1"/>
  <c r="AQ93" i="14"/>
  <c r="AP95" i="14"/>
  <c r="AO94" i="14"/>
  <c r="AS94" i="14" s="1"/>
  <c r="AQ94" i="14"/>
  <c r="AO95" i="14"/>
  <c r="AS95" i="14" s="1"/>
  <c r="AQ95" i="14"/>
  <c r="AP96" i="14"/>
  <c r="AP97" i="14"/>
  <c r="AO96" i="14"/>
  <c r="AS96" i="14" s="1"/>
  <c r="AQ96" i="14"/>
  <c r="AP98" i="14"/>
  <c r="AO97" i="14"/>
  <c r="AS97" i="14" s="1"/>
  <c r="AQ97" i="14"/>
  <c r="AQ98" i="14"/>
  <c r="AP99" i="14"/>
  <c r="AO98" i="14"/>
  <c r="AS98" i="14" s="1"/>
  <c r="AO99" i="14"/>
  <c r="AS99" i="14" s="1"/>
  <c r="AP100" i="14"/>
  <c r="AQ99" i="14"/>
  <c r="AP101" i="14"/>
  <c r="AO100" i="14"/>
  <c r="AS100" i="14" s="1"/>
  <c r="AQ100" i="14"/>
  <c r="AP102" i="14"/>
  <c r="AO101" i="14"/>
  <c r="AS101" i="14" s="1"/>
  <c r="AQ101" i="14"/>
  <c r="AP103" i="14"/>
  <c r="AO102" i="14"/>
  <c r="AS102" i="14" s="1"/>
  <c r="AQ102" i="14"/>
  <c r="AQ103" i="14"/>
  <c r="AO103" i="14"/>
  <c r="AS103" i="14" s="1"/>
  <c r="AP104" i="14"/>
  <c r="AP105" i="14"/>
  <c r="AO104" i="14"/>
  <c r="AS104" i="14" s="1"/>
  <c r="AQ104" i="14"/>
  <c r="AP106" i="14"/>
  <c r="AO105" i="14"/>
  <c r="AS105" i="14" s="1"/>
  <c r="AQ105" i="14"/>
  <c r="AQ106" i="14"/>
  <c r="AP107" i="14"/>
  <c r="AO106" i="14"/>
  <c r="AS106" i="14" s="1"/>
  <c r="AP108" i="14"/>
  <c r="AO107" i="14"/>
  <c r="AS107" i="14" s="1"/>
  <c r="AQ107" i="14"/>
  <c r="AP109" i="14"/>
  <c r="AO108" i="14"/>
  <c r="AS108" i="14" s="1"/>
  <c r="AQ108" i="14"/>
  <c r="AP110" i="14"/>
  <c r="AO109" i="14"/>
  <c r="AS109" i="14" s="1"/>
  <c r="AQ109" i="14"/>
  <c r="AP111" i="14"/>
  <c r="AO110" i="14"/>
  <c r="AS110" i="14" s="1"/>
  <c r="AQ110" i="14"/>
  <c r="AO111" i="14"/>
  <c r="AS111" i="14" s="1"/>
  <c r="AQ111" i="14"/>
  <c r="AP112" i="14"/>
  <c r="AP113" i="14"/>
  <c r="AO112" i="14"/>
  <c r="AS112" i="14" s="1"/>
  <c r="AQ112" i="14"/>
  <c r="AP114" i="14"/>
  <c r="AO113" i="14"/>
  <c r="AS113" i="14" s="1"/>
  <c r="AQ113" i="14"/>
  <c r="AQ114" i="14"/>
  <c r="AP115" i="14"/>
  <c r="AO114" i="14"/>
  <c r="AS114" i="14" s="1"/>
  <c r="AP116" i="14"/>
  <c r="AO115" i="14"/>
  <c r="AS115" i="14" s="1"/>
  <c r="AQ115" i="14"/>
  <c r="AQ116" i="14"/>
  <c r="AP117" i="14"/>
  <c r="AO116" i="14"/>
  <c r="AS116" i="14" s="1"/>
  <c r="AP118" i="14"/>
  <c r="AO117" i="14"/>
  <c r="AS117" i="14" s="1"/>
  <c r="AQ117" i="14"/>
  <c r="AP119" i="14"/>
  <c r="AO118" i="14"/>
  <c r="AS118" i="14" s="1"/>
  <c r="AQ118" i="14"/>
  <c r="AO119" i="14"/>
  <c r="AS119" i="14" s="1"/>
  <c r="AQ119" i="14"/>
  <c r="AP120" i="14"/>
  <c r="AP121" i="14"/>
  <c r="AO120" i="14"/>
  <c r="AS120" i="14" s="1"/>
  <c r="AQ120" i="14"/>
  <c r="AP122" i="14"/>
  <c r="AO121" i="14"/>
  <c r="AS121" i="14" s="1"/>
  <c r="AQ121" i="14"/>
  <c r="AQ122" i="14"/>
  <c r="AP123" i="14"/>
  <c r="AO122" i="14"/>
  <c r="AS122" i="14" s="1"/>
  <c r="AP124" i="14"/>
  <c r="AO123" i="14"/>
  <c r="AS123" i="14" s="1"/>
  <c r="AQ123" i="14"/>
  <c r="AO124" i="14"/>
  <c r="AS124" i="14" s="1"/>
  <c r="AQ124" i="14"/>
  <c r="AP125" i="14"/>
  <c r="AP126" i="14"/>
  <c r="AO125" i="14"/>
  <c r="AS125" i="14" s="1"/>
  <c r="AQ125" i="14"/>
  <c r="AP127" i="14"/>
  <c r="AO126" i="14"/>
  <c r="AS126" i="14" s="1"/>
  <c r="AQ126" i="14"/>
  <c r="AO127" i="14"/>
  <c r="AS127" i="14" s="1"/>
  <c r="AQ127" i="14"/>
  <c r="AP128" i="14"/>
  <c r="AP129" i="14"/>
  <c r="AO128" i="14"/>
  <c r="AS128" i="14" s="1"/>
  <c r="AQ128" i="14"/>
  <c r="AQ129" i="14"/>
  <c r="AP130" i="14"/>
  <c r="AO129" i="14"/>
  <c r="AS129" i="14" s="1"/>
  <c r="AQ130" i="14"/>
  <c r="AP131" i="14"/>
  <c r="AO130" i="14"/>
  <c r="AS130" i="14" s="1"/>
  <c r="AP132" i="14"/>
  <c r="AO131" i="14"/>
  <c r="AS131" i="14" s="1"/>
  <c r="AQ131" i="14"/>
  <c r="AP133" i="14"/>
  <c r="AO132" i="14"/>
  <c r="AS132" i="14" s="1"/>
  <c r="AQ132" i="14"/>
  <c r="AP134" i="14"/>
  <c r="AO133" i="14"/>
  <c r="AS133" i="14" s="1"/>
  <c r="AQ133" i="14"/>
  <c r="AP135" i="14"/>
  <c r="AO134" i="14"/>
  <c r="AS134" i="14" s="1"/>
  <c r="AQ134" i="14"/>
  <c r="AO135" i="14"/>
  <c r="AS135" i="14" s="1"/>
  <c r="AQ135" i="14"/>
  <c r="AP136" i="14"/>
  <c r="AP137" i="14"/>
  <c r="AO136" i="14"/>
  <c r="AS136" i="14" s="1"/>
  <c r="AQ136" i="14"/>
  <c r="AO137" i="14"/>
  <c r="AS137" i="14" s="1"/>
  <c r="AQ137" i="14"/>
  <c r="AP138" i="14"/>
  <c r="AQ138" i="14"/>
  <c r="AP139" i="14"/>
  <c r="AO138" i="14"/>
  <c r="AS138" i="14" s="1"/>
  <c r="AP140" i="14"/>
  <c r="AO139" i="14"/>
  <c r="AS139" i="14" s="1"/>
  <c r="AQ139" i="14"/>
  <c r="AP141" i="14"/>
  <c r="AO140" i="14"/>
  <c r="AS140" i="14" s="1"/>
  <c r="AQ140" i="14"/>
  <c r="AP142" i="14"/>
  <c r="AO141" i="14"/>
  <c r="AS141" i="14" s="1"/>
  <c r="AQ141" i="14"/>
  <c r="AQ142" i="14"/>
  <c r="AP143" i="14"/>
  <c r="AO142" i="14"/>
  <c r="AS142" i="14" s="1"/>
  <c r="AO143" i="14"/>
  <c r="AS143" i="14" s="1"/>
  <c r="AQ143" i="14"/>
  <c r="AP144" i="14"/>
  <c r="AP145" i="14"/>
  <c r="AO144" i="14"/>
  <c r="AS144" i="14" s="1"/>
  <c r="AQ144" i="14"/>
  <c r="AP146" i="14"/>
  <c r="AO145" i="14"/>
  <c r="AS145" i="14" s="1"/>
  <c r="AQ145" i="14"/>
  <c r="AQ146" i="14"/>
  <c r="AP147" i="14"/>
  <c r="AO146" i="14"/>
  <c r="AS146" i="14" s="1"/>
  <c r="AP148" i="14"/>
  <c r="AO147" i="14"/>
  <c r="AS147" i="14" s="1"/>
  <c r="AQ147" i="14"/>
  <c r="AP149" i="14"/>
  <c r="AO148" i="14"/>
  <c r="AS148" i="14" s="1"/>
  <c r="AQ148" i="14"/>
  <c r="AP150" i="14"/>
  <c r="AO149" i="14"/>
  <c r="AS149" i="14" s="1"/>
  <c r="AQ149" i="14"/>
  <c r="AO150" i="14"/>
  <c r="AS150" i="14" s="1"/>
  <c r="AQ150" i="14"/>
  <c r="AP151" i="14"/>
  <c r="AO151" i="14"/>
  <c r="AS151" i="14" s="1"/>
  <c r="AQ151" i="14"/>
  <c r="AP152" i="14"/>
  <c r="AP153" i="14"/>
  <c r="AO152" i="14"/>
  <c r="AS152" i="14" s="1"/>
  <c r="AQ152" i="14"/>
  <c r="AP154" i="14"/>
  <c r="AO153" i="14"/>
  <c r="AS153" i="14" s="1"/>
  <c r="AQ153" i="14"/>
  <c r="AQ154" i="14"/>
  <c r="AP155" i="14"/>
  <c r="AO154" i="14"/>
  <c r="AS154" i="14" s="1"/>
  <c r="AP156" i="14"/>
  <c r="AO155" i="14"/>
  <c r="AS155" i="14" s="1"/>
  <c r="AQ155" i="14"/>
  <c r="AP157" i="14"/>
  <c r="AO156" i="14"/>
  <c r="AS156" i="14" s="1"/>
  <c r="AQ156" i="14"/>
  <c r="AP158" i="14"/>
  <c r="AO157" i="14"/>
  <c r="AS157" i="14" s="1"/>
  <c r="AQ157" i="14"/>
  <c r="AP159" i="14"/>
  <c r="AO158" i="14"/>
  <c r="AS158" i="14" s="1"/>
  <c r="AQ158" i="14"/>
  <c r="AO159" i="14"/>
  <c r="AS159" i="14" s="1"/>
  <c r="AQ159" i="14"/>
  <c r="AP160" i="14"/>
  <c r="AP161" i="14"/>
  <c r="AO160" i="14"/>
  <c r="AS160" i="14" s="1"/>
  <c r="AQ160" i="14"/>
  <c r="AP162" i="14"/>
  <c r="AO161" i="14"/>
  <c r="AS161" i="14" s="1"/>
  <c r="AQ161" i="14"/>
  <c r="AQ162" i="14"/>
  <c r="AP163" i="14"/>
  <c r="AO162" i="14"/>
  <c r="AS162" i="14" s="1"/>
  <c r="AO163" i="14"/>
  <c r="AS163" i="14" s="1"/>
  <c r="AP164" i="14"/>
  <c r="AQ163" i="14"/>
  <c r="AP165" i="14"/>
  <c r="AO164" i="14"/>
  <c r="AS164" i="14" s="1"/>
  <c r="AQ164" i="14"/>
  <c r="AP166" i="14"/>
  <c r="AO165" i="14"/>
  <c r="AS165" i="14" s="1"/>
  <c r="AQ165" i="14"/>
  <c r="AP167" i="14"/>
  <c r="AO166" i="14"/>
  <c r="AS166" i="14" s="1"/>
  <c r="AQ166" i="14"/>
  <c r="AQ167" i="14"/>
  <c r="AO167" i="14"/>
  <c r="AS167" i="14" s="1"/>
  <c r="AP168" i="14"/>
  <c r="AP169" i="14"/>
  <c r="AO168" i="14"/>
  <c r="AS168" i="14" s="1"/>
  <c r="AQ168" i="14"/>
  <c r="AP170" i="14"/>
  <c r="AO169" i="14"/>
  <c r="AS169" i="14" s="1"/>
  <c r="AQ169" i="14"/>
  <c r="AQ170" i="14"/>
  <c r="AP171" i="14"/>
  <c r="AO170" i="14"/>
  <c r="AS170" i="14" s="1"/>
  <c r="AP172" i="14"/>
  <c r="AO171" i="14"/>
  <c r="AS171" i="14" s="1"/>
  <c r="AQ171" i="14"/>
  <c r="AP173" i="14"/>
  <c r="AO172" i="14"/>
  <c r="AS172" i="14" s="1"/>
  <c r="AQ172" i="14"/>
  <c r="AP174" i="14"/>
  <c r="AO173" i="14"/>
  <c r="AS173" i="14" s="1"/>
  <c r="AQ173" i="14"/>
  <c r="AP175" i="14"/>
  <c r="AO174" i="14"/>
  <c r="AS174" i="14" s="1"/>
  <c r="AQ174" i="14"/>
  <c r="AO175" i="14"/>
  <c r="AS175" i="14" s="1"/>
  <c r="AQ175" i="14"/>
  <c r="AP176" i="14"/>
  <c r="AP177" i="14"/>
  <c r="AO176" i="14"/>
  <c r="AS176" i="14" s="1"/>
  <c r="AQ176" i="14"/>
  <c r="AP178" i="14"/>
  <c r="AO177" i="14"/>
  <c r="AS177" i="14" s="1"/>
  <c r="AQ177" i="14"/>
  <c r="AQ178" i="14"/>
  <c r="AP179" i="14"/>
  <c r="AO178" i="14"/>
  <c r="AS178" i="14" s="1"/>
  <c r="AP180" i="14"/>
  <c r="AO179" i="14"/>
  <c r="AS179" i="14" s="1"/>
  <c r="AQ179" i="14"/>
  <c r="AQ180" i="14"/>
  <c r="AP181" i="14"/>
  <c r="AO180" i="14"/>
  <c r="AS180" i="14" s="1"/>
  <c r="AP182" i="14"/>
  <c r="AO181" i="14"/>
  <c r="AS181" i="14" s="1"/>
  <c r="AQ181" i="14"/>
  <c r="AP183" i="14"/>
  <c r="AO182" i="14"/>
  <c r="AS182" i="14" s="1"/>
  <c r="AQ182" i="14"/>
  <c r="AO183" i="14"/>
  <c r="AS183" i="14" s="1"/>
  <c r="AQ183" i="14"/>
  <c r="AP184" i="14"/>
  <c r="AP185" i="14"/>
  <c r="AO184" i="14"/>
  <c r="AS184" i="14" s="1"/>
  <c r="AQ184" i="14"/>
  <c r="AP186" i="14"/>
  <c r="AO185" i="14"/>
  <c r="AS185" i="14" s="1"/>
  <c r="AQ185" i="14"/>
  <c r="AQ186" i="14"/>
  <c r="AP187" i="14"/>
  <c r="AO186" i="14"/>
  <c r="AS186" i="14" s="1"/>
  <c r="AP188" i="14"/>
  <c r="AO187" i="14"/>
  <c r="AS187" i="14" s="1"/>
  <c r="AQ187" i="14"/>
  <c r="AO188" i="14"/>
  <c r="AS188" i="14" s="1"/>
  <c r="AQ188" i="14"/>
  <c r="AP189" i="14"/>
  <c r="AP190" i="14"/>
  <c r="AO189" i="14"/>
  <c r="AS189" i="14" s="1"/>
  <c r="AQ189" i="14"/>
  <c r="AP191" i="14"/>
  <c r="AO190" i="14"/>
  <c r="AS190" i="14" s="1"/>
  <c r="AQ190" i="14"/>
  <c r="AO191" i="14"/>
  <c r="AS191" i="14" s="1"/>
  <c r="AQ191" i="14"/>
  <c r="AP192" i="14"/>
  <c r="AP193" i="14"/>
  <c r="AO192" i="14"/>
  <c r="AS192" i="14" s="1"/>
  <c r="AQ192" i="14"/>
  <c r="AQ193" i="14"/>
  <c r="AP194" i="14"/>
  <c r="AO193" i="14"/>
  <c r="AS193" i="14" s="1"/>
  <c r="AQ194" i="14"/>
  <c r="AP195" i="14"/>
  <c r="AO194" i="14"/>
  <c r="AS194" i="14" s="1"/>
  <c r="AP196" i="14"/>
  <c r="AO195" i="14"/>
  <c r="AS195" i="14" s="1"/>
  <c r="AQ195" i="14"/>
  <c r="AP197" i="14"/>
  <c r="AO196" i="14"/>
  <c r="AS196" i="14" s="1"/>
  <c r="AQ196" i="14"/>
  <c r="AP198" i="14"/>
  <c r="AO197" i="14"/>
  <c r="AS197" i="14" s="1"/>
  <c r="AQ197" i="14"/>
  <c r="AP199" i="14"/>
  <c r="AO198" i="14"/>
  <c r="AS198" i="14" s="1"/>
  <c r="AQ198" i="14"/>
  <c r="AO199" i="14"/>
  <c r="AS199" i="14" s="1"/>
  <c r="AQ199" i="14"/>
  <c r="AP200" i="14"/>
  <c r="AP201" i="14"/>
  <c r="AO200" i="14"/>
  <c r="AS200" i="14" s="1"/>
  <c r="AQ200" i="14"/>
  <c r="AO201" i="14"/>
  <c r="AS201" i="14" s="1"/>
  <c r="AQ201" i="14"/>
  <c r="AP202" i="14"/>
  <c r="AQ202" i="14"/>
  <c r="AP203" i="14"/>
  <c r="AO202" i="14"/>
  <c r="AS202" i="14" s="1"/>
  <c r="AP204" i="14"/>
  <c r="AO203" i="14"/>
  <c r="AS203" i="14" s="1"/>
  <c r="AQ203" i="14"/>
  <c r="AP205" i="14"/>
  <c r="AO204" i="14"/>
  <c r="AS204" i="14" s="1"/>
  <c r="AQ204" i="14"/>
  <c r="AP206" i="14"/>
  <c r="AO205" i="14"/>
  <c r="AS205" i="14" s="1"/>
  <c r="AQ205" i="14"/>
  <c r="AQ206" i="14"/>
  <c r="AP207" i="14"/>
  <c r="AO206" i="14"/>
  <c r="AS206" i="14" s="1"/>
  <c r="AO207" i="14"/>
  <c r="AS207" i="14" s="1"/>
  <c r="AQ207" i="14"/>
  <c r="AP208" i="14"/>
  <c r="AP209" i="14"/>
  <c r="AO208" i="14"/>
  <c r="AS208" i="14" s="1"/>
  <c r="AQ208" i="14"/>
  <c r="AP210" i="14"/>
  <c r="AO209" i="14"/>
  <c r="AS209" i="14" s="1"/>
  <c r="AQ209" i="14"/>
  <c r="AQ210" i="14"/>
  <c r="AP211" i="14"/>
  <c r="AO210" i="14"/>
  <c r="AS210" i="14" s="1"/>
  <c r="AP212" i="14"/>
  <c r="AO211" i="14"/>
  <c r="AS211" i="14" s="1"/>
  <c r="AQ211" i="14"/>
  <c r="AP213" i="14"/>
  <c r="AO212" i="14"/>
  <c r="AS212" i="14" s="1"/>
  <c r="AQ212" i="14"/>
  <c r="AP214" i="14"/>
  <c r="AO213" i="14"/>
  <c r="AS213" i="14" s="1"/>
  <c r="AQ213" i="14"/>
  <c r="AO214" i="14"/>
  <c r="AS214" i="14" s="1"/>
  <c r="AQ214" i="14"/>
  <c r="AP215" i="14"/>
  <c r="AO215" i="14"/>
  <c r="AS215" i="14" s="1"/>
  <c r="AQ215" i="14"/>
  <c r="AP216" i="14"/>
  <c r="AP217" i="14"/>
  <c r="AO216" i="14"/>
  <c r="AS216" i="14" s="1"/>
  <c r="AQ216" i="14"/>
  <c r="AP218" i="14"/>
  <c r="AO217" i="14"/>
  <c r="AS217" i="14" s="1"/>
  <c r="AQ217" i="14"/>
  <c r="AQ218" i="14"/>
  <c r="AP219" i="14"/>
  <c r="AO218" i="14"/>
  <c r="AS218" i="14" s="1"/>
  <c r="AP220" i="14"/>
  <c r="AO219" i="14"/>
  <c r="AS219" i="14" s="1"/>
  <c r="AQ219" i="14"/>
  <c r="AP221" i="14"/>
  <c r="AO220" i="14"/>
  <c r="AS220" i="14" s="1"/>
  <c r="AQ220" i="14"/>
  <c r="AP222" i="14"/>
  <c r="AO221" i="14"/>
  <c r="AS221" i="14" s="1"/>
  <c r="AQ221" i="14"/>
  <c r="AP223" i="14"/>
  <c r="AO222" i="14"/>
  <c r="AS222" i="14" s="1"/>
  <c r="AQ222" i="14"/>
  <c r="AO223" i="14"/>
  <c r="AS223" i="14" s="1"/>
  <c r="AQ223" i="14"/>
  <c r="AP224" i="14"/>
  <c r="AP225" i="14"/>
  <c r="AO224" i="14"/>
  <c r="AS224" i="14" s="1"/>
  <c r="AQ224" i="14"/>
  <c r="AP226" i="14"/>
  <c r="AO225" i="14"/>
  <c r="AS225" i="14" s="1"/>
  <c r="AQ225" i="14"/>
  <c r="AQ226" i="14"/>
  <c r="AP227" i="14"/>
  <c r="AO226" i="14"/>
  <c r="AS226" i="14" s="1"/>
  <c r="AO227" i="14"/>
  <c r="AS227" i="14" s="1"/>
  <c r="AP228" i="14"/>
  <c r="AQ227" i="14"/>
  <c r="AP229" i="14"/>
  <c r="AO228" i="14"/>
  <c r="AS228" i="14" s="1"/>
  <c r="AQ228" i="14"/>
  <c r="AP230" i="14"/>
  <c r="AO229" i="14"/>
  <c r="AS229" i="14" s="1"/>
  <c r="AQ229" i="14"/>
  <c r="AP231" i="14"/>
  <c r="AO230" i="14"/>
  <c r="AS230" i="14" s="1"/>
  <c r="AQ230" i="14"/>
  <c r="AQ231" i="14"/>
  <c r="AO231" i="14"/>
  <c r="AS231" i="14" s="1"/>
  <c r="AP232" i="14"/>
  <c r="AP233" i="14"/>
  <c r="AO232" i="14"/>
  <c r="AS232" i="14" s="1"/>
  <c r="AQ232" i="14"/>
  <c r="AP234" i="14"/>
  <c r="AO233" i="14"/>
  <c r="AS233" i="14" s="1"/>
  <c r="AQ233" i="14"/>
  <c r="AQ234" i="14"/>
  <c r="AP235" i="14"/>
  <c r="AO234" i="14"/>
  <c r="AS234" i="14" s="1"/>
  <c r="AP236" i="14"/>
  <c r="AO235" i="14"/>
  <c r="AS235" i="14" s="1"/>
  <c r="AQ235" i="14"/>
  <c r="AP237" i="14"/>
  <c r="AO236" i="14"/>
  <c r="AS236" i="14" s="1"/>
  <c r="AQ236" i="14"/>
  <c r="AP238" i="14"/>
  <c r="AO237" i="14"/>
  <c r="AS237" i="14" s="1"/>
  <c r="AQ237" i="14"/>
  <c r="AP239" i="14"/>
  <c r="AO238" i="14"/>
  <c r="AS238" i="14" s="1"/>
  <c r="AQ238" i="14"/>
  <c r="AO239" i="14"/>
  <c r="AS239" i="14" s="1"/>
  <c r="AQ239" i="14"/>
  <c r="AP240" i="14"/>
  <c r="AP241" i="14"/>
  <c r="AO240" i="14"/>
  <c r="AS240" i="14" s="1"/>
  <c r="AQ240" i="14"/>
  <c r="AP242" i="14"/>
  <c r="AO241" i="14"/>
  <c r="AS241" i="14" s="1"/>
  <c r="AQ241" i="14"/>
  <c r="AQ242" i="14"/>
  <c r="AP243" i="14"/>
  <c r="AO242" i="14"/>
  <c r="AS242" i="14" s="1"/>
  <c r="AP244" i="14"/>
  <c r="AO243" i="14"/>
  <c r="AS243" i="14" s="1"/>
  <c r="AQ243" i="14"/>
  <c r="AQ244" i="14"/>
  <c r="AP245" i="14"/>
  <c r="AO244" i="14"/>
  <c r="AS244" i="14" s="1"/>
  <c r="AP246" i="14"/>
  <c r="AO245" i="14"/>
  <c r="AS245" i="14" s="1"/>
  <c r="AQ245" i="14"/>
  <c r="AP247" i="14"/>
  <c r="AO246" i="14"/>
  <c r="AS246" i="14" s="1"/>
  <c r="AQ246" i="14"/>
  <c r="AQ247" i="14"/>
  <c r="AO247" i="14"/>
  <c r="AS247" i="14" s="1"/>
  <c r="AP248" i="14"/>
  <c r="AP249" i="14"/>
  <c r="AO248" i="14"/>
  <c r="AS248" i="14" s="1"/>
  <c r="AQ248" i="14"/>
  <c r="AP250" i="14"/>
  <c r="AO249" i="14"/>
  <c r="AS249" i="14" s="1"/>
  <c r="AQ249" i="14"/>
  <c r="AQ250" i="14"/>
  <c r="AP251" i="14"/>
  <c r="AO250" i="14"/>
  <c r="AS250" i="14" s="1"/>
  <c r="AP252" i="14"/>
  <c r="AO251" i="14"/>
  <c r="AS251" i="14" s="1"/>
  <c r="AQ251" i="14"/>
  <c r="AO252" i="14"/>
  <c r="AS252" i="14" s="1"/>
  <c r="AQ252" i="14"/>
  <c r="AP253" i="14"/>
  <c r="AP254" i="14"/>
  <c r="AO253" i="14"/>
  <c r="AS253" i="14" s="1"/>
  <c r="AQ253" i="14"/>
  <c r="AP255" i="14"/>
  <c r="AO254" i="14"/>
  <c r="AS254" i="14" s="1"/>
  <c r="AQ254" i="14"/>
  <c r="AO255" i="14"/>
  <c r="AS255" i="14" s="1"/>
  <c r="AQ255" i="14"/>
  <c r="AP256" i="14"/>
  <c r="AP257" i="14"/>
  <c r="AO256" i="14"/>
  <c r="AS256" i="14" s="1"/>
  <c r="AQ256" i="14"/>
  <c r="AQ257" i="14"/>
  <c r="AP258" i="14"/>
  <c r="AO257" i="14"/>
  <c r="AS257" i="14" s="1"/>
  <c r="AQ258" i="14"/>
  <c r="AP259" i="14"/>
  <c r="AO258" i="14"/>
  <c r="AS258" i="14" s="1"/>
  <c r="AP260" i="14"/>
  <c r="AO259" i="14"/>
  <c r="AS259" i="14" s="1"/>
  <c r="AQ259" i="14"/>
  <c r="AQ260" i="14"/>
  <c r="AO260" i="14"/>
  <c r="AS260" i="14" s="1"/>
  <c r="AP261" i="14"/>
  <c r="AP262" i="14"/>
  <c r="AO261" i="14"/>
  <c r="AS261" i="14" s="1"/>
  <c r="AQ261" i="14"/>
  <c r="AP263" i="14"/>
  <c r="AO262" i="14"/>
  <c r="AS262" i="14" s="1"/>
  <c r="AQ262" i="14"/>
  <c r="AO263" i="14"/>
  <c r="AS263" i="14" s="1"/>
  <c r="AQ263" i="14"/>
  <c r="AP264" i="14"/>
  <c r="AP265" i="14"/>
  <c r="AO264" i="14"/>
  <c r="AS264" i="14" s="1"/>
  <c r="AQ264" i="14"/>
  <c r="AO265" i="14"/>
  <c r="AS265" i="14" s="1"/>
  <c r="AQ265" i="14"/>
  <c r="AP266" i="14"/>
  <c r="AQ266" i="14"/>
  <c r="AP267" i="14"/>
  <c r="AO266" i="14"/>
  <c r="AS266" i="14" s="1"/>
  <c r="AP268" i="14"/>
  <c r="AO267" i="14"/>
  <c r="AS267" i="14" s="1"/>
  <c r="AQ267" i="14"/>
  <c r="AQ268" i="14"/>
  <c r="AP269" i="14"/>
  <c r="AO268" i="14"/>
  <c r="AS268" i="14" s="1"/>
  <c r="AP270" i="14"/>
  <c r="AO269" i="14"/>
  <c r="AS269" i="14" s="1"/>
  <c r="AQ269" i="14"/>
  <c r="AQ270" i="14"/>
  <c r="AP271" i="14"/>
  <c r="AO270" i="14"/>
  <c r="AS270" i="14" s="1"/>
  <c r="AO271" i="14"/>
  <c r="AS271" i="14" s="1"/>
  <c r="AQ271" i="14"/>
  <c r="AP272" i="14"/>
  <c r="AP273" i="14"/>
  <c r="AO272" i="14"/>
  <c r="AS272" i="14" s="1"/>
  <c r="AQ272" i="14"/>
  <c r="AP274" i="14"/>
  <c r="AO273" i="14"/>
  <c r="AS273" i="14" s="1"/>
  <c r="AQ273" i="14"/>
  <c r="AQ274" i="14"/>
  <c r="AP275" i="14"/>
  <c r="AO274" i="14"/>
  <c r="AS274" i="14" s="1"/>
  <c r="AP276" i="14"/>
  <c r="AO275" i="14"/>
  <c r="AS275" i="14" s="1"/>
  <c r="AQ275" i="14"/>
  <c r="AP277" i="14"/>
  <c r="AO276" i="14"/>
  <c r="AS276" i="14" s="1"/>
  <c r="AQ276" i="14"/>
  <c r="AP278" i="14"/>
  <c r="AO277" i="14"/>
  <c r="AS277" i="14" s="1"/>
  <c r="AQ277" i="14"/>
  <c r="AO278" i="14"/>
  <c r="AS278" i="14" s="1"/>
  <c r="AQ278" i="14"/>
  <c r="AP279" i="14"/>
  <c r="AO279" i="14"/>
  <c r="AS279" i="14" s="1"/>
  <c r="AQ279" i="14"/>
  <c r="AP280" i="14"/>
  <c r="AP281" i="14"/>
  <c r="AO280" i="14"/>
  <c r="AS280" i="14" s="1"/>
  <c r="AQ280" i="14"/>
  <c r="AO281" i="14"/>
  <c r="AS281" i="14" s="1"/>
  <c r="AQ281" i="14"/>
  <c r="AP282" i="14"/>
  <c r="AQ282" i="14"/>
  <c r="AP283" i="14"/>
  <c r="AO282" i="14"/>
  <c r="AS282" i="14" s="1"/>
  <c r="AP284" i="14"/>
  <c r="AO283" i="14"/>
  <c r="AS283" i="14" s="1"/>
  <c r="AQ283" i="14"/>
  <c r="AP285" i="14"/>
  <c r="AO284" i="14"/>
  <c r="AS284" i="14" s="1"/>
  <c r="AQ284" i="14"/>
  <c r="AP286" i="14"/>
  <c r="AO285" i="14"/>
  <c r="AS285" i="14" s="1"/>
  <c r="AQ285" i="14"/>
  <c r="AP287" i="14"/>
  <c r="AO286" i="14"/>
  <c r="AS286" i="14" s="1"/>
  <c r="AQ286" i="14"/>
  <c r="AO287" i="14"/>
  <c r="AS287" i="14" s="1"/>
  <c r="AQ287" i="14"/>
  <c r="AP288" i="14"/>
  <c r="AP289" i="14"/>
  <c r="AO288" i="14"/>
  <c r="AS288" i="14" s="1"/>
  <c r="AQ288" i="14"/>
  <c r="AQ289" i="14"/>
  <c r="AP290" i="14"/>
  <c r="AO289" i="14"/>
  <c r="AS289" i="14" s="1"/>
  <c r="AQ290" i="14"/>
  <c r="AP291" i="14"/>
  <c r="AO290" i="14"/>
  <c r="AS290" i="14" s="1"/>
  <c r="AO291" i="14"/>
  <c r="AS291" i="14" s="1"/>
  <c r="AP292" i="14"/>
  <c r="AQ291" i="14"/>
  <c r="AP293" i="14"/>
  <c r="AO292" i="14"/>
  <c r="AS292" i="14" s="1"/>
  <c r="AQ292" i="14"/>
  <c r="AP294" i="14"/>
  <c r="AO293" i="14"/>
  <c r="AS293" i="14" s="1"/>
  <c r="AQ293" i="14"/>
  <c r="AP295" i="14"/>
  <c r="AO294" i="14"/>
  <c r="AS294" i="14" s="1"/>
  <c r="AQ294" i="14"/>
  <c r="AQ295" i="14"/>
  <c r="AO295" i="14"/>
  <c r="AS295" i="14" s="1"/>
  <c r="AP296" i="14"/>
  <c r="AP297" i="14"/>
  <c r="AO296" i="14"/>
  <c r="AS296" i="14" s="1"/>
  <c r="AQ296" i="14"/>
  <c r="AP298" i="14"/>
  <c r="AO297" i="14"/>
  <c r="AS297" i="14" s="1"/>
  <c r="AQ297" i="14"/>
  <c r="AQ298" i="14"/>
  <c r="AP299" i="14"/>
  <c r="AO298" i="14"/>
  <c r="AS298" i="14" s="1"/>
  <c r="AP300" i="14"/>
  <c r="AO299" i="14"/>
  <c r="AS299" i="14" s="1"/>
  <c r="AQ299" i="14"/>
  <c r="AP301" i="14"/>
  <c r="AO300" i="14"/>
  <c r="AS300" i="14" s="1"/>
  <c r="AQ300" i="14"/>
  <c r="AP302" i="14"/>
  <c r="AO301" i="14"/>
  <c r="AS301" i="14" s="1"/>
  <c r="AQ301" i="14"/>
  <c r="AO302" i="14"/>
  <c r="AS302" i="14" s="1"/>
  <c r="AQ302" i="14"/>
  <c r="AP303" i="14"/>
  <c r="AO303" i="14"/>
  <c r="AS303" i="14" s="1"/>
  <c r="AQ303" i="14"/>
  <c r="AP304" i="14"/>
  <c r="AP305" i="14"/>
  <c r="AO304" i="14"/>
  <c r="AS304" i="14" s="1"/>
  <c r="AQ304" i="14"/>
  <c r="AP306" i="14"/>
  <c r="AO305" i="14"/>
  <c r="AS305" i="14" s="1"/>
  <c r="AQ305" i="14"/>
  <c r="AQ306" i="14"/>
  <c r="AP307" i="14"/>
  <c r="AO306" i="14"/>
  <c r="AS306" i="14" s="1"/>
  <c r="AP308" i="14"/>
  <c r="AO307" i="14"/>
  <c r="AS307" i="14" s="1"/>
  <c r="AQ307" i="14"/>
  <c r="AQ308" i="14"/>
  <c r="AP309" i="14"/>
  <c r="AO308" i="14"/>
  <c r="AS308" i="14" s="1"/>
  <c r="AP310" i="14"/>
  <c r="AO309" i="14"/>
  <c r="AS309" i="14" s="1"/>
  <c r="AQ309" i="14"/>
  <c r="AP311" i="14"/>
  <c r="AO310" i="14"/>
  <c r="AS310" i="14" s="1"/>
  <c r="AQ310" i="14"/>
  <c r="AO311" i="14"/>
  <c r="AS311" i="14" s="1"/>
  <c r="AQ311" i="14"/>
  <c r="AP312" i="14"/>
  <c r="AP313" i="14"/>
  <c r="AO312" i="14"/>
  <c r="AS312" i="14" s="1"/>
  <c r="AQ312" i="14"/>
  <c r="AP314" i="14"/>
  <c r="AO313" i="14"/>
  <c r="AS313" i="14" s="1"/>
  <c r="AQ313" i="14"/>
  <c r="AQ314" i="14"/>
  <c r="AP315" i="14"/>
  <c r="AO314" i="14"/>
  <c r="AS314" i="14" s="1"/>
  <c r="AO315" i="14"/>
  <c r="AS315" i="14" s="1"/>
  <c r="AP316" i="14"/>
  <c r="AQ315" i="14"/>
  <c r="AO316" i="14"/>
  <c r="AS316" i="14" s="1"/>
  <c r="AQ316" i="14"/>
  <c r="AP317" i="14"/>
  <c r="AP318" i="14"/>
  <c r="AO317" i="14"/>
  <c r="AS317" i="14" s="1"/>
  <c r="AQ317" i="14"/>
  <c r="AP319" i="14"/>
  <c r="AO318" i="14"/>
  <c r="AS318" i="14" s="1"/>
  <c r="AQ318" i="14"/>
  <c r="AO319" i="14"/>
  <c r="AS319" i="14" s="1"/>
  <c r="AQ319" i="14"/>
  <c r="AP320" i="14"/>
  <c r="AP321" i="14"/>
  <c r="AO320" i="14"/>
  <c r="AS320" i="14" s="1"/>
  <c r="AQ320" i="14"/>
  <c r="AQ321" i="14"/>
  <c r="AP322" i="14"/>
  <c r="AO321" i="14"/>
  <c r="AS321" i="14" s="1"/>
  <c r="AQ322" i="14"/>
  <c r="AP323" i="14"/>
  <c r="AO322" i="14"/>
  <c r="AS322" i="14" s="1"/>
  <c r="AO323" i="14"/>
  <c r="AS323" i="14" s="1"/>
  <c r="AP324" i="14"/>
  <c r="AQ323" i="14"/>
  <c r="AP325" i="14"/>
  <c r="AO324" i="14"/>
  <c r="AS324" i="14" s="1"/>
  <c r="AQ324" i="14"/>
  <c r="AP326" i="14"/>
  <c r="AO325" i="14"/>
  <c r="AS325" i="14" s="1"/>
  <c r="AQ325" i="14"/>
  <c r="AP327" i="14"/>
  <c r="AO326" i="14"/>
  <c r="AS326" i="14" s="1"/>
  <c r="AQ326" i="14"/>
  <c r="AO327" i="14"/>
  <c r="AS327" i="14" s="1"/>
  <c r="AQ327" i="14"/>
  <c r="AP328" i="14"/>
  <c r="AP329" i="14"/>
  <c r="AO328" i="14"/>
  <c r="AS328" i="14" s="1"/>
  <c r="AQ328" i="14"/>
  <c r="AQ329" i="14"/>
  <c r="AO329" i="14"/>
  <c r="AS329" i="14" s="1"/>
  <c r="AP330" i="14"/>
  <c r="AQ330" i="14"/>
  <c r="AP331" i="14"/>
  <c r="AO330" i="14"/>
  <c r="AS330" i="14" s="1"/>
  <c r="AP332" i="14"/>
  <c r="AO331" i="14"/>
  <c r="AS331" i="14" s="1"/>
  <c r="AQ331" i="14"/>
  <c r="AP333" i="14"/>
  <c r="AO332" i="14"/>
  <c r="AS332" i="14" s="1"/>
  <c r="AQ332" i="14"/>
  <c r="AP334" i="14"/>
  <c r="AO333" i="14"/>
  <c r="AS333" i="14" s="1"/>
  <c r="AQ333" i="14"/>
  <c r="AP335" i="14"/>
  <c r="AO334" i="14"/>
  <c r="AS334" i="14" s="1"/>
  <c r="AQ334" i="14"/>
  <c r="AO335" i="14"/>
  <c r="AS335" i="14" s="1"/>
  <c r="AQ335" i="14"/>
  <c r="AP336" i="14"/>
  <c r="AP337" i="14"/>
  <c r="AO336" i="14"/>
  <c r="AS336" i="14" s="1"/>
  <c r="AQ336" i="14"/>
  <c r="AQ337" i="14"/>
  <c r="AP338" i="14"/>
  <c r="AO337" i="14"/>
  <c r="AS337" i="14" s="1"/>
  <c r="AQ338" i="14"/>
  <c r="AP339" i="14"/>
  <c r="AO338" i="14"/>
  <c r="AS338" i="14" s="1"/>
  <c r="AP340" i="14"/>
  <c r="AO339" i="14"/>
  <c r="AS339" i="14" s="1"/>
  <c r="AQ339" i="14"/>
  <c r="AQ340" i="14"/>
  <c r="AO340" i="14"/>
  <c r="AS340" i="14" s="1"/>
  <c r="AP341" i="14"/>
  <c r="AP342" i="14"/>
  <c r="AO341" i="14"/>
  <c r="AS341" i="14" s="1"/>
  <c r="AQ341" i="14"/>
  <c r="AP343" i="14"/>
  <c r="AO342" i="14"/>
  <c r="AS342" i="14" s="1"/>
  <c r="AQ342" i="14"/>
  <c r="AO343" i="14"/>
  <c r="AS343" i="14" s="1"/>
  <c r="AQ343" i="14"/>
  <c r="AP344" i="14"/>
  <c r="AO344" i="14"/>
  <c r="AS344" i="14" s="1"/>
  <c r="AP345" i="14"/>
  <c r="AQ344" i="14"/>
  <c r="AP346" i="14"/>
  <c r="AO345" i="14"/>
  <c r="AS345" i="14" s="1"/>
  <c r="AQ345" i="14"/>
  <c r="AQ346" i="14"/>
  <c r="AP347" i="14"/>
  <c r="AO346" i="14"/>
  <c r="AS346" i="14" s="1"/>
  <c r="AQ347" i="14"/>
  <c r="AP348" i="14"/>
  <c r="AO347" i="14"/>
  <c r="AS347" i="14" s="1"/>
  <c r="AP349" i="14"/>
  <c r="AO348" i="14"/>
  <c r="AS348" i="14" s="1"/>
  <c r="AQ348" i="14"/>
  <c r="AP350" i="14"/>
  <c r="AO349" i="14"/>
  <c r="AS349" i="14" s="1"/>
  <c r="AQ349" i="14"/>
  <c r="AP351" i="14"/>
  <c r="AO350" i="14"/>
  <c r="AS350" i="14" s="1"/>
  <c r="AQ350" i="14"/>
  <c r="AQ351" i="14"/>
  <c r="AO351" i="14"/>
  <c r="AS351" i="14" s="1"/>
  <c r="AP352" i="14"/>
  <c r="AP353" i="14"/>
  <c r="AO352" i="14"/>
  <c r="AS352" i="14" s="1"/>
  <c r="AQ352" i="14"/>
  <c r="AQ353" i="14"/>
  <c r="AP354" i="14"/>
  <c r="AO353" i="14"/>
  <c r="AS353" i="14" s="1"/>
  <c r="AQ354" i="14"/>
  <c r="AP355" i="14"/>
  <c r="AO354" i="14"/>
  <c r="AS354" i="14" s="1"/>
  <c r="AQ355" i="14"/>
  <c r="AP356" i="14"/>
  <c r="AO355" i="14"/>
  <c r="AS355" i="14" s="1"/>
  <c r="AP357" i="14"/>
  <c r="AO356" i="14"/>
  <c r="AS356" i="14" s="1"/>
  <c r="AQ356" i="14"/>
  <c r="AP358" i="14"/>
  <c r="AO357" i="14"/>
  <c r="AS357" i="14" s="1"/>
  <c r="AQ357" i="14"/>
  <c r="AQ358" i="14"/>
  <c r="AO358" i="14"/>
  <c r="AS358" i="14" s="1"/>
  <c r="AP359" i="14"/>
  <c r="AO359" i="14"/>
  <c r="AS359" i="14" s="1"/>
  <c r="AQ359" i="14"/>
  <c r="AP360" i="14"/>
  <c r="AP361" i="14"/>
  <c r="AO360" i="14"/>
  <c r="AS360" i="14" s="1"/>
  <c r="AQ360" i="14"/>
  <c r="AP362" i="14"/>
  <c r="AO361" i="14"/>
  <c r="AS361" i="14" s="1"/>
  <c r="AQ361" i="14"/>
  <c r="AQ362" i="14"/>
  <c r="AP363" i="14"/>
  <c r="AO362" i="14"/>
  <c r="AS362" i="14" s="1"/>
  <c r="AP364" i="14"/>
  <c r="AO363" i="14"/>
  <c r="AS363" i="14" s="1"/>
  <c r="AQ363" i="14"/>
  <c r="AQ364" i="14"/>
  <c r="AP365" i="14"/>
  <c r="AO364" i="14"/>
  <c r="AS364" i="14" s="1"/>
  <c r="AP366" i="14"/>
  <c r="AO365" i="14"/>
  <c r="AS365" i="14" s="1"/>
  <c r="AQ365" i="14"/>
  <c r="AP367" i="14"/>
  <c r="AO366" i="14"/>
  <c r="AS366" i="14" s="1"/>
  <c r="AQ366" i="14"/>
  <c r="AO367" i="14"/>
  <c r="AS367" i="14" s="1"/>
  <c r="AQ367" i="14"/>
  <c r="AP368" i="14"/>
  <c r="AP369" i="14"/>
  <c r="AO368" i="14"/>
  <c r="AS368" i="14" s="1"/>
  <c r="AQ368" i="14"/>
  <c r="AQ369" i="14"/>
  <c r="AP370" i="14"/>
  <c r="AO369" i="14"/>
  <c r="AS369" i="14" s="1"/>
  <c r="AQ370" i="14"/>
  <c r="AP371" i="14"/>
  <c r="AO370" i="14"/>
  <c r="AS370" i="14" s="1"/>
  <c r="AP372" i="14"/>
  <c r="AO371" i="14"/>
  <c r="AS371" i="14" s="1"/>
  <c r="AQ371" i="14"/>
  <c r="AO372" i="14"/>
  <c r="AS372" i="14" s="1"/>
  <c r="AQ372" i="14"/>
  <c r="AP373" i="14"/>
  <c r="AP374" i="14"/>
  <c r="AO373" i="14"/>
  <c r="AS373" i="14" s="1"/>
  <c r="AQ373" i="14"/>
  <c r="AP375" i="14"/>
  <c r="AO374" i="14"/>
  <c r="AS374" i="14" s="1"/>
  <c r="AQ374" i="14"/>
  <c r="AQ375" i="14"/>
  <c r="AO375" i="14"/>
  <c r="AS375" i="14" s="1"/>
  <c r="AP376" i="14"/>
  <c r="AO376" i="14"/>
  <c r="AS376" i="14" s="1"/>
  <c r="AP377" i="14"/>
  <c r="AQ376" i="14"/>
  <c r="AP378" i="14"/>
  <c r="AO377" i="14"/>
  <c r="AS377" i="14" s="1"/>
  <c r="AQ377" i="14"/>
  <c r="AQ378" i="14"/>
  <c r="AP379" i="14"/>
  <c r="AO378" i="14"/>
  <c r="AS378" i="14" s="1"/>
  <c r="AP380" i="14"/>
  <c r="AO379" i="14"/>
  <c r="AS379" i="14" s="1"/>
  <c r="AQ379" i="14"/>
  <c r="AP381" i="14"/>
  <c r="AO380" i="14"/>
  <c r="AS380" i="14" s="1"/>
  <c r="AQ380" i="14"/>
  <c r="AP382" i="14"/>
  <c r="AO381" i="14"/>
  <c r="AS381" i="14" s="1"/>
  <c r="AQ381" i="14"/>
  <c r="AP383" i="14"/>
  <c r="AO382" i="14"/>
  <c r="AS382" i="14" s="1"/>
  <c r="AQ382" i="14"/>
  <c r="AQ383" i="14"/>
  <c r="AO383" i="14"/>
  <c r="AS383" i="14" s="1"/>
  <c r="AP384" i="14"/>
  <c r="AP385" i="14"/>
  <c r="AO384" i="14"/>
  <c r="AS384" i="14" s="1"/>
  <c r="AQ384" i="14"/>
  <c r="AP386" i="14"/>
  <c r="AO385" i="14"/>
  <c r="AS385" i="14" s="1"/>
  <c r="AQ385" i="14"/>
  <c r="AQ386" i="14"/>
  <c r="AP387" i="14"/>
  <c r="AO386" i="14"/>
  <c r="AS386" i="14" s="1"/>
  <c r="AQ387" i="14"/>
  <c r="AP388" i="14"/>
  <c r="AO387" i="14"/>
  <c r="AS387" i="14" s="1"/>
  <c r="AP389" i="14"/>
  <c r="AO388" i="14"/>
  <c r="AS388" i="14" s="1"/>
  <c r="AQ388" i="14"/>
  <c r="AP390" i="14"/>
  <c r="AO389" i="14"/>
  <c r="AS389" i="14" s="1"/>
  <c r="AQ389" i="14"/>
  <c r="AO390" i="14"/>
  <c r="AS390" i="14" s="1"/>
  <c r="AQ390" i="14"/>
  <c r="AP391" i="14"/>
  <c r="AO391" i="14"/>
  <c r="AS391" i="14" s="1"/>
  <c r="AQ391" i="14"/>
  <c r="AP392" i="14"/>
  <c r="AP393" i="14"/>
  <c r="AO392" i="14"/>
  <c r="AS392" i="14" s="1"/>
  <c r="AQ392" i="14"/>
  <c r="AP394" i="14"/>
  <c r="AO393" i="14"/>
  <c r="AS393" i="14" s="1"/>
  <c r="AQ393" i="14"/>
  <c r="AQ394" i="14"/>
  <c r="AP395" i="14"/>
  <c r="AO394" i="14"/>
  <c r="AS394" i="14" s="1"/>
  <c r="AP396" i="14"/>
  <c r="AO395" i="14"/>
  <c r="AS395" i="14" s="1"/>
  <c r="AQ395" i="14"/>
  <c r="AP397" i="14"/>
  <c r="AO396" i="14"/>
  <c r="AS396" i="14" s="1"/>
  <c r="AQ396" i="14"/>
  <c r="AP398" i="14"/>
  <c r="AO397" i="14"/>
  <c r="AS397" i="14" s="1"/>
  <c r="AQ397" i="14"/>
  <c r="AP399" i="14"/>
  <c r="AO398" i="14"/>
  <c r="AS398" i="14" s="1"/>
  <c r="AQ398" i="14"/>
  <c r="AO399" i="14"/>
  <c r="AS399" i="14" s="1"/>
  <c r="AQ399" i="14"/>
  <c r="AP400" i="14"/>
  <c r="AP401" i="14"/>
  <c r="AO400" i="14"/>
  <c r="AS400" i="14" s="1"/>
  <c r="AQ400" i="14"/>
  <c r="AQ401" i="14"/>
  <c r="AP402" i="14"/>
  <c r="AO401" i="14"/>
  <c r="AS401" i="14" s="1"/>
  <c r="AQ402" i="14"/>
  <c r="AP403" i="14"/>
  <c r="AO402" i="14"/>
  <c r="AS402" i="14" s="1"/>
  <c r="AP404" i="14"/>
  <c r="AO403" i="14"/>
  <c r="AS403" i="14" s="1"/>
  <c r="AQ403" i="14"/>
  <c r="AO404" i="14"/>
  <c r="AS404" i="14" s="1"/>
  <c r="AQ404" i="14"/>
  <c r="AP405" i="14"/>
  <c r="AP406" i="14"/>
  <c r="AO405" i="14"/>
  <c r="AS405" i="14" s="1"/>
  <c r="AQ405" i="14"/>
  <c r="AP407" i="14"/>
  <c r="AO406" i="14"/>
  <c r="AS406" i="14" s="1"/>
  <c r="AQ406" i="14"/>
  <c r="AO407" i="14"/>
  <c r="AS407" i="14" s="1"/>
  <c r="AQ407" i="14"/>
  <c r="AP408" i="14"/>
  <c r="AO408" i="14"/>
  <c r="AS408" i="14" s="1"/>
  <c r="AP409" i="14"/>
  <c r="AQ408" i="14"/>
  <c r="AP410" i="14"/>
  <c r="AO409" i="14"/>
  <c r="AS409" i="14" s="1"/>
  <c r="AQ409" i="14"/>
  <c r="AQ410" i="14"/>
  <c r="AP411" i="14"/>
  <c r="AO410" i="14"/>
  <c r="AS410" i="14" s="1"/>
  <c r="AP412" i="14"/>
  <c r="AO411" i="14"/>
  <c r="AS411" i="14" s="1"/>
  <c r="AQ411" i="14"/>
  <c r="AP413" i="14"/>
  <c r="AO412" i="14"/>
  <c r="AS412" i="14" s="1"/>
  <c r="AQ412" i="14"/>
  <c r="AP414" i="14"/>
  <c r="AO413" i="14"/>
  <c r="AS413" i="14" s="1"/>
  <c r="AQ413" i="14"/>
  <c r="AP415" i="14"/>
  <c r="AO414" i="14"/>
  <c r="AS414" i="14" s="1"/>
  <c r="AQ414" i="14"/>
  <c r="AQ415" i="14"/>
  <c r="AO415" i="14"/>
  <c r="AS415" i="14" s="1"/>
  <c r="AP416" i="14"/>
  <c r="AP417" i="14"/>
  <c r="AO416" i="14"/>
  <c r="AS416" i="14" s="1"/>
  <c r="AQ416" i="14"/>
  <c r="AP418" i="14"/>
  <c r="AO417" i="14"/>
  <c r="AS417" i="14" s="1"/>
  <c r="AQ417" i="14"/>
  <c r="AQ418" i="14"/>
  <c r="AP419" i="14"/>
  <c r="AO418" i="14"/>
  <c r="AS418" i="14" s="1"/>
  <c r="AQ419" i="14"/>
  <c r="AP420" i="14"/>
  <c r="AO419" i="14"/>
  <c r="AS419" i="14" s="1"/>
  <c r="AP421" i="14"/>
  <c r="AO420" i="14"/>
  <c r="AS420" i="14" s="1"/>
  <c r="AQ420" i="14"/>
  <c r="AP422" i="14"/>
  <c r="AO421" i="14"/>
  <c r="AS421" i="14" s="1"/>
  <c r="AQ421" i="14"/>
  <c r="AO422" i="14"/>
  <c r="AS422" i="14" s="1"/>
  <c r="AQ422" i="14"/>
  <c r="AP423" i="14"/>
  <c r="AO423" i="14"/>
  <c r="AS423" i="14" s="1"/>
  <c r="AQ423" i="14"/>
  <c r="AP424" i="14"/>
  <c r="AP425" i="14"/>
  <c r="AO424" i="14"/>
  <c r="AS424" i="14" s="1"/>
  <c r="AQ424" i="14"/>
  <c r="AP426" i="14"/>
  <c r="AO425" i="14"/>
  <c r="AS425" i="14" s="1"/>
  <c r="AQ425" i="14"/>
  <c r="AQ426" i="14"/>
  <c r="AP427" i="14"/>
  <c r="AO426" i="14"/>
  <c r="AS426" i="14" s="1"/>
  <c r="AP428" i="14"/>
  <c r="AO427" i="14"/>
  <c r="AS427" i="14" s="1"/>
  <c r="AQ427" i="14"/>
  <c r="AP429" i="14"/>
  <c r="AO428" i="14"/>
  <c r="AS428" i="14" s="1"/>
  <c r="AQ428" i="14"/>
  <c r="AP430" i="14"/>
  <c r="AO429" i="14"/>
  <c r="AS429" i="14" s="1"/>
  <c r="AQ429" i="14"/>
  <c r="AP431" i="14"/>
  <c r="AO430" i="14"/>
  <c r="AS430" i="14" s="1"/>
  <c r="AQ430" i="14"/>
  <c r="AO431" i="14"/>
  <c r="AS431" i="14" s="1"/>
  <c r="AQ431" i="14"/>
  <c r="AP432" i="14"/>
  <c r="AO432" i="14"/>
  <c r="AS432" i="14" s="1"/>
  <c r="AP433" i="14"/>
  <c r="AQ432" i="14"/>
  <c r="AQ433" i="14"/>
  <c r="AP434" i="14"/>
  <c r="AO433" i="14"/>
  <c r="AS433" i="14" s="1"/>
  <c r="AQ434" i="14"/>
  <c r="AP435" i="14"/>
  <c r="AO434" i="14"/>
  <c r="AS434" i="14" s="1"/>
  <c r="AP436" i="14"/>
  <c r="AO435" i="14"/>
  <c r="AS435" i="14" s="1"/>
  <c r="AQ435" i="14"/>
  <c r="AO436" i="14"/>
  <c r="AS436" i="14" s="1"/>
  <c r="AQ436" i="14"/>
  <c r="AP437" i="14"/>
  <c r="AP438" i="14"/>
  <c r="AO437" i="14"/>
  <c r="AS437" i="14" s="1"/>
  <c r="AQ437" i="14"/>
  <c r="AO438" i="14"/>
  <c r="AS438" i="14" s="1"/>
  <c r="AP439" i="14"/>
  <c r="AQ438" i="14"/>
  <c r="AO439" i="14"/>
  <c r="AS439" i="14" s="1"/>
  <c r="AQ439" i="14"/>
  <c r="AP440" i="14"/>
  <c r="AO440" i="14"/>
  <c r="AS440" i="14" s="1"/>
  <c r="AP441" i="14"/>
  <c r="AQ440" i="14"/>
  <c r="AP442" i="14"/>
  <c r="AO441" i="14"/>
  <c r="AS441" i="14" s="1"/>
  <c r="AQ441" i="14"/>
  <c r="AQ442" i="14"/>
  <c r="AP443" i="14"/>
  <c r="AO442" i="14"/>
  <c r="AS442" i="14" s="1"/>
  <c r="AO443" i="14"/>
  <c r="AS443" i="14" s="1"/>
  <c r="AQ443" i="14"/>
  <c r="AP444" i="14"/>
  <c r="AP445" i="14"/>
  <c r="AO444" i="14"/>
  <c r="AS444" i="14" s="1"/>
  <c r="AQ444" i="14"/>
  <c r="AP446" i="14"/>
  <c r="AO445" i="14"/>
  <c r="AS445" i="14" s="1"/>
  <c r="AQ445" i="14"/>
  <c r="AP447" i="14"/>
  <c r="AO446" i="14"/>
  <c r="AS446" i="14" s="1"/>
  <c r="AQ446" i="14"/>
  <c r="AQ447" i="14"/>
  <c r="AO447" i="14"/>
  <c r="AS447" i="14" s="1"/>
  <c r="AP448" i="14"/>
  <c r="AP449" i="14"/>
  <c r="AO448" i="14"/>
  <c r="AS448" i="14" s="1"/>
  <c r="AQ448" i="14"/>
  <c r="AO449" i="14"/>
  <c r="AS449" i="14" s="1"/>
  <c r="AQ449" i="14"/>
  <c r="AP450" i="14"/>
  <c r="AQ450" i="14"/>
  <c r="AP451" i="14"/>
  <c r="AO450" i="14"/>
  <c r="AS450" i="14" s="1"/>
  <c r="AQ451" i="14"/>
  <c r="AP452" i="14"/>
  <c r="AO451" i="14"/>
  <c r="AS451" i="14" s="1"/>
  <c r="AP453" i="14"/>
  <c r="AO452" i="14"/>
  <c r="AS452" i="14" s="1"/>
  <c r="AQ452" i="14"/>
  <c r="AP454" i="14"/>
  <c r="AO453" i="14"/>
  <c r="AS453" i="14" s="1"/>
  <c r="AQ453" i="14"/>
  <c r="AO454" i="14"/>
  <c r="AS454" i="14" s="1"/>
  <c r="AQ454" i="14"/>
  <c r="AP455" i="14"/>
  <c r="AO455" i="14"/>
  <c r="AS455" i="14" s="1"/>
  <c r="AQ455" i="14"/>
  <c r="AP456" i="14"/>
  <c r="AP457" i="14"/>
  <c r="AO456" i="14"/>
  <c r="AS456" i="14" s="1"/>
  <c r="AQ456" i="14"/>
  <c r="AP458" i="14"/>
  <c r="AO457" i="14"/>
  <c r="AS457" i="14" s="1"/>
  <c r="AQ457" i="14"/>
  <c r="AQ458" i="14"/>
  <c r="AP459" i="14"/>
  <c r="AO458" i="14"/>
  <c r="AS458" i="14" s="1"/>
  <c r="AP460" i="14"/>
  <c r="AO459" i="14"/>
  <c r="AS459" i="14" s="1"/>
  <c r="AQ459" i="14"/>
  <c r="AO460" i="14"/>
  <c r="AS460" i="14" s="1"/>
  <c r="AQ460" i="14"/>
  <c r="AP461" i="14"/>
  <c r="AP462" i="14"/>
  <c r="AO461" i="14"/>
  <c r="AS461" i="14" s="1"/>
  <c r="AQ461" i="14"/>
  <c r="AP463" i="14"/>
  <c r="AO462" i="14"/>
  <c r="AS462" i="14" s="1"/>
  <c r="AQ462" i="14"/>
  <c r="AO463" i="14"/>
  <c r="AS463" i="14" s="1"/>
  <c r="AQ463" i="14"/>
  <c r="AP464" i="14"/>
  <c r="AP465" i="14"/>
  <c r="AO464" i="14"/>
  <c r="AS464" i="14" s="1"/>
  <c r="AQ464" i="14"/>
  <c r="AQ465" i="14"/>
  <c r="AP466" i="14"/>
  <c r="AO465" i="14"/>
  <c r="AS465" i="14" s="1"/>
  <c r="AQ466" i="14"/>
  <c r="AP467" i="14"/>
  <c r="AO466" i="14"/>
  <c r="AS466" i="14" s="1"/>
  <c r="AQ467" i="14"/>
  <c r="AP468" i="14"/>
  <c r="AO467" i="14"/>
  <c r="AS467" i="14" s="1"/>
  <c r="AO468" i="14"/>
  <c r="AS468" i="14" s="1"/>
  <c r="AQ468" i="14"/>
  <c r="AP469" i="14"/>
  <c r="AP470" i="14"/>
  <c r="AO469" i="14"/>
  <c r="AS469" i="14" s="1"/>
  <c r="AQ469" i="14"/>
  <c r="AP471" i="14"/>
  <c r="AO470" i="14"/>
  <c r="AS470" i="14" s="1"/>
  <c r="AQ470" i="14"/>
  <c r="AO471" i="14"/>
  <c r="AS471" i="14" s="1"/>
  <c r="AQ471" i="14"/>
  <c r="AP472" i="14"/>
  <c r="AO472" i="14"/>
  <c r="AS472" i="14" s="1"/>
  <c r="AP473" i="14"/>
  <c r="AQ472" i="14"/>
  <c r="AP474" i="14"/>
  <c r="AO473" i="14"/>
  <c r="AS473" i="14" s="1"/>
  <c r="AQ473" i="14"/>
  <c r="AQ474" i="14"/>
  <c r="AP475" i="14"/>
  <c r="AO474" i="14"/>
  <c r="AS474" i="14" s="1"/>
  <c r="AP476" i="14"/>
  <c r="AO475" i="14"/>
  <c r="AS475" i="14" s="1"/>
  <c r="AQ475" i="14"/>
  <c r="AP477" i="14"/>
  <c r="AO476" i="14"/>
  <c r="AS476" i="14" s="1"/>
  <c r="AQ476" i="14"/>
  <c r="AP478" i="14"/>
  <c r="AO477" i="14"/>
  <c r="AS477" i="14" s="1"/>
  <c r="AQ477" i="14"/>
  <c r="AQ478" i="14"/>
  <c r="AP479" i="14"/>
  <c r="AO478" i="14"/>
  <c r="AS478" i="14" s="1"/>
  <c r="AQ479" i="14"/>
  <c r="AO479" i="14"/>
  <c r="AS479" i="14" s="1"/>
  <c r="AP480" i="14"/>
  <c r="AP481" i="14"/>
  <c r="AO480" i="14"/>
  <c r="AS480" i="14" s="1"/>
  <c r="AQ480" i="14"/>
  <c r="AP482" i="14"/>
  <c r="AO481" i="14"/>
  <c r="AS481" i="14" s="1"/>
  <c r="AQ481" i="14"/>
  <c r="AQ482" i="14"/>
  <c r="AP483" i="14"/>
  <c r="AO482" i="14"/>
  <c r="AS482" i="14" s="1"/>
  <c r="AQ483" i="14"/>
  <c r="AP484" i="14"/>
  <c r="AO483" i="14"/>
  <c r="AS483" i="14" s="1"/>
  <c r="AP485" i="14"/>
  <c r="AO484" i="14"/>
  <c r="AS484" i="14" s="1"/>
  <c r="AQ484" i="14"/>
  <c r="AP486" i="14"/>
  <c r="AO485" i="14"/>
  <c r="AS485" i="14" s="1"/>
  <c r="AQ485" i="14"/>
  <c r="AO486" i="14"/>
  <c r="AS486" i="14" s="1"/>
  <c r="AQ486" i="14"/>
  <c r="AP487" i="14"/>
  <c r="AO487" i="14"/>
  <c r="AS487" i="14" s="1"/>
  <c r="AQ487" i="14"/>
  <c r="AP488" i="14"/>
  <c r="AP489" i="14"/>
  <c r="AO488" i="14"/>
  <c r="AS488" i="14" s="1"/>
  <c r="AQ488" i="14"/>
  <c r="AQ489" i="14"/>
  <c r="AP490" i="14"/>
  <c r="AO489" i="14"/>
  <c r="AS489" i="14" s="1"/>
  <c r="AQ490" i="14"/>
  <c r="AP491" i="14"/>
  <c r="AO490" i="14"/>
  <c r="AS490" i="14" s="1"/>
  <c r="AP492" i="14"/>
  <c r="AO491" i="14"/>
  <c r="AS491" i="14" s="1"/>
  <c r="AQ491" i="14"/>
  <c r="AP493" i="14"/>
  <c r="AO492" i="14"/>
  <c r="AS492" i="14" s="1"/>
  <c r="AQ492" i="14"/>
  <c r="AP494" i="14"/>
  <c r="AO493" i="14"/>
  <c r="AS493" i="14" s="1"/>
  <c r="AQ493" i="14"/>
  <c r="AP495" i="14"/>
  <c r="AO494" i="14"/>
  <c r="AS494" i="14" s="1"/>
  <c r="AQ494" i="14"/>
  <c r="AQ495" i="14"/>
  <c r="AO495" i="14"/>
  <c r="AS495" i="14" s="1"/>
  <c r="AP496" i="14"/>
  <c r="AP497" i="14"/>
  <c r="AO496" i="14"/>
  <c r="AS496" i="14" s="1"/>
  <c r="AQ496" i="14"/>
  <c r="AQ497" i="14"/>
  <c r="AP498" i="14"/>
  <c r="AO497" i="14"/>
  <c r="AS497" i="14" s="1"/>
  <c r="AP499" i="14"/>
  <c r="AQ498" i="14"/>
  <c r="AO498" i="14"/>
  <c r="AS498" i="14" s="1"/>
  <c r="AP500" i="14"/>
  <c r="AO499" i="14"/>
  <c r="AS499" i="14" s="1"/>
  <c r="AQ499" i="14"/>
  <c r="AQ500" i="14"/>
  <c r="AP501" i="14"/>
  <c r="AO500" i="14"/>
  <c r="AS500" i="14" s="1"/>
  <c r="AP502" i="14"/>
  <c r="AO501" i="14"/>
  <c r="AS501" i="14" s="1"/>
  <c r="AQ501" i="14"/>
  <c r="AP503" i="14"/>
  <c r="AO502" i="14"/>
  <c r="AS502" i="14" s="1"/>
  <c r="AQ502" i="14"/>
  <c r="AQ503" i="14"/>
  <c r="AO503" i="14"/>
  <c r="AS503" i="14" s="1"/>
  <c r="AP504" i="14"/>
  <c r="AP505" i="14"/>
  <c r="AO504" i="14"/>
  <c r="AS504" i="14" s="1"/>
  <c r="AQ504" i="14"/>
  <c r="AQ505" i="14"/>
  <c r="AP506" i="14"/>
  <c r="AO505" i="14"/>
  <c r="AS505" i="14" s="1"/>
  <c r="AQ506" i="14"/>
  <c r="AP507" i="14"/>
  <c r="AO506" i="14"/>
  <c r="AS506" i="14" s="1"/>
  <c r="AP508" i="14"/>
  <c r="AO507" i="14"/>
  <c r="AS507" i="14" s="1"/>
  <c r="AQ507" i="14"/>
  <c r="AP509" i="14"/>
  <c r="AO508" i="14"/>
  <c r="AS508" i="14" s="1"/>
  <c r="AQ508" i="14"/>
  <c r="AO509" i="14"/>
  <c r="AS509" i="14" s="1"/>
  <c r="AP510" i="14"/>
  <c r="AQ509" i="14"/>
  <c r="AP511" i="14"/>
  <c r="AO510" i="14"/>
  <c r="AS510" i="14" s="1"/>
  <c r="AQ510" i="14"/>
  <c r="AO511" i="14"/>
  <c r="AS511" i="14" s="1"/>
  <c r="AQ511" i="14"/>
  <c r="AP512" i="14"/>
  <c r="AO512" i="14"/>
  <c r="AS512" i="14" s="1"/>
  <c r="AQ512" i="14"/>
  <c r="AP513" i="14"/>
  <c r="AP514" i="14"/>
  <c r="AO513" i="14"/>
  <c r="AS513" i="14" s="1"/>
  <c r="AQ513" i="14"/>
  <c r="AP515" i="14"/>
  <c r="AQ514" i="14"/>
  <c r="AO514" i="14"/>
  <c r="AS514" i="14" s="1"/>
  <c r="AO515" i="14"/>
  <c r="AS515" i="14" s="1"/>
  <c r="AQ515" i="14"/>
  <c r="AP516" i="14"/>
  <c r="AP517" i="14"/>
  <c r="AO516" i="14"/>
  <c r="AS516" i="14" s="1"/>
  <c r="AQ516" i="14"/>
  <c r="AP518" i="14"/>
  <c r="AO517" i="14"/>
  <c r="AS517" i="14" s="1"/>
  <c r="AQ517" i="14"/>
  <c r="AO518" i="14"/>
  <c r="AS518" i="14" s="1"/>
  <c r="AQ518" i="14"/>
  <c r="AP519" i="14"/>
  <c r="AO519" i="14"/>
  <c r="AS519" i="14" s="1"/>
  <c r="AQ519" i="14"/>
  <c r="AP520" i="14"/>
  <c r="AQ520" i="14"/>
  <c r="AP521" i="14"/>
  <c r="AO520" i="14"/>
  <c r="AS520" i="14" s="1"/>
  <c r="AO521" i="14"/>
  <c r="AS521" i="14" s="1"/>
  <c r="AQ521" i="14"/>
  <c r="AP522" i="14"/>
  <c r="AP523" i="14"/>
  <c r="AQ522" i="14"/>
  <c r="AO522" i="14"/>
  <c r="AS522" i="14" s="1"/>
  <c r="AO523" i="14"/>
  <c r="AS523" i="14" s="1"/>
  <c r="AQ523" i="14"/>
  <c r="AP524" i="14"/>
  <c r="AQ524" i="14"/>
  <c r="AO524" i="14"/>
  <c r="AS524" i="14" s="1"/>
  <c r="AP525" i="14"/>
  <c r="AP526" i="14"/>
  <c r="AO525" i="14"/>
  <c r="AS525" i="14" s="1"/>
  <c r="AQ525" i="14"/>
  <c r="AP527" i="14"/>
  <c r="AO526" i="14"/>
  <c r="AS526" i="14" s="1"/>
  <c r="AQ526" i="14"/>
  <c r="AO527" i="14"/>
  <c r="AS527" i="14" s="1"/>
  <c r="AQ527" i="14"/>
  <c r="AP528" i="14"/>
  <c r="AP529" i="14"/>
  <c r="AO528" i="14"/>
  <c r="AS528" i="14" s="1"/>
  <c r="AQ528" i="14"/>
  <c r="AO529" i="14"/>
  <c r="AS529" i="14" s="1"/>
  <c r="AQ529" i="14"/>
  <c r="AP530" i="14"/>
  <c r="AP531" i="14"/>
  <c r="AQ530" i="14"/>
  <c r="AO530" i="14"/>
  <c r="AS530" i="14" s="1"/>
  <c r="AP532" i="14"/>
  <c r="AO531" i="14"/>
  <c r="AS531" i="14" s="1"/>
  <c r="AQ531" i="14"/>
  <c r="AP533" i="14"/>
  <c r="AO532" i="14"/>
  <c r="AS532" i="14" s="1"/>
  <c r="AQ532" i="14"/>
  <c r="AP534" i="14"/>
  <c r="AO533" i="14"/>
  <c r="AS533" i="14" s="1"/>
  <c r="AQ533" i="14"/>
  <c r="AP535" i="14"/>
  <c r="AO534" i="14"/>
  <c r="AS534" i="14" s="1"/>
  <c r="AQ534" i="14"/>
  <c r="AO535" i="14"/>
  <c r="AS535" i="14" s="1"/>
  <c r="AQ535" i="14"/>
  <c r="AP536" i="14"/>
  <c r="AP537" i="14"/>
  <c r="AO536" i="14"/>
  <c r="AS536" i="14" s="1"/>
  <c r="AQ536" i="14"/>
  <c r="AP538" i="14"/>
  <c r="AO537" i="14"/>
  <c r="AS537" i="14" s="1"/>
  <c r="AQ537" i="14"/>
  <c r="AP539" i="14"/>
  <c r="AQ538" i="14"/>
  <c r="AO538" i="14"/>
  <c r="AS538" i="14" s="1"/>
  <c r="AQ539" i="14"/>
  <c r="AP540" i="14"/>
  <c r="AO539" i="14"/>
  <c r="AS539" i="14" s="1"/>
  <c r="AP541" i="14"/>
  <c r="AO540" i="14"/>
  <c r="AS540" i="14" s="1"/>
  <c r="AQ540" i="14"/>
  <c r="AP542" i="14"/>
  <c r="AO541" i="14"/>
  <c r="AS541" i="14" s="1"/>
  <c r="AQ541" i="14"/>
  <c r="AO542" i="14"/>
  <c r="AS542" i="14" s="1"/>
  <c r="AQ542" i="14"/>
  <c r="AP543" i="14"/>
  <c r="AO543" i="14"/>
  <c r="AS543" i="14" s="1"/>
  <c r="AQ543" i="14"/>
  <c r="AP544" i="14"/>
  <c r="AO544" i="14"/>
  <c r="AS544" i="14" s="1"/>
  <c r="AP545" i="14"/>
  <c r="AQ544" i="14"/>
  <c r="AP546" i="14"/>
  <c r="AO545" i="14"/>
  <c r="AS545" i="14" s="1"/>
  <c r="AQ545" i="14"/>
  <c r="AP547" i="14"/>
  <c r="AQ546" i="14"/>
  <c r="AO546" i="14"/>
  <c r="AS546" i="14" s="1"/>
  <c r="AP548" i="14"/>
  <c r="AO547" i="14"/>
  <c r="AS547" i="14" s="1"/>
  <c r="AQ547" i="14"/>
  <c r="AO548" i="14"/>
  <c r="AS548" i="14" s="1"/>
  <c r="AQ548" i="14"/>
  <c r="AP549" i="14"/>
  <c r="AP550" i="14"/>
  <c r="AO549" i="14"/>
  <c r="AS549" i="14" s="1"/>
  <c r="AQ549" i="14"/>
  <c r="AP551" i="14"/>
  <c r="AO550" i="14"/>
  <c r="AS550" i="14" s="1"/>
  <c r="AQ550" i="14"/>
  <c r="AO551" i="14"/>
  <c r="AS551" i="14" s="1"/>
  <c r="AQ551" i="14"/>
  <c r="AP552" i="14"/>
  <c r="AQ552" i="14"/>
  <c r="AP553" i="14"/>
  <c r="AO552" i="14"/>
  <c r="AS552" i="14" s="1"/>
  <c r="AP554" i="14"/>
  <c r="AO553" i="14"/>
  <c r="AS553" i="14" s="1"/>
  <c r="AQ553" i="14"/>
  <c r="AP555" i="14"/>
  <c r="AQ554" i="14"/>
  <c r="AO554" i="14"/>
  <c r="AS554" i="14" s="1"/>
  <c r="AQ555" i="14"/>
  <c r="AP556" i="14"/>
  <c r="AO555" i="14"/>
  <c r="AS555" i="14" s="1"/>
  <c r="AP557" i="14"/>
  <c r="AO556" i="14"/>
  <c r="AS556" i="14" s="1"/>
  <c r="AQ556" i="14"/>
  <c r="AP558" i="14"/>
  <c r="AO557" i="14"/>
  <c r="AS557" i="14" s="1"/>
  <c r="AQ557" i="14"/>
  <c r="AQ558" i="14"/>
  <c r="AP559" i="14"/>
  <c r="AO558" i="14"/>
  <c r="AS558" i="14" s="1"/>
  <c r="AO559" i="14"/>
  <c r="AS559" i="14" s="1"/>
  <c r="AQ559" i="14"/>
  <c r="AP560" i="14"/>
  <c r="AP561" i="14"/>
  <c r="AO560" i="14"/>
  <c r="AS560" i="14" s="1"/>
  <c r="AQ560" i="14"/>
  <c r="AQ561" i="14"/>
  <c r="AP562" i="14"/>
  <c r="AO561" i="14"/>
  <c r="AS561" i="14" s="1"/>
  <c r="AP563" i="14"/>
  <c r="AQ562" i="14"/>
  <c r="AO562" i="14"/>
  <c r="AS562" i="14" s="1"/>
  <c r="AO563" i="14"/>
  <c r="AS563" i="14" s="1"/>
  <c r="AQ563" i="14"/>
  <c r="AP564" i="14"/>
  <c r="AQ564" i="14"/>
  <c r="AP565" i="14"/>
  <c r="AO564" i="14"/>
  <c r="AS564" i="14" s="1"/>
  <c r="AP566" i="14"/>
  <c r="AO565" i="14"/>
  <c r="AS565" i="14" s="1"/>
  <c r="AQ565" i="14"/>
  <c r="AP567" i="14"/>
  <c r="AO566" i="14"/>
  <c r="AS566" i="14" s="1"/>
  <c r="AQ566" i="14"/>
  <c r="AQ567" i="14"/>
  <c r="AO567" i="14"/>
  <c r="AS567" i="14" s="1"/>
  <c r="AP568" i="14"/>
  <c r="AP569" i="14"/>
  <c r="AO568" i="14"/>
  <c r="AS568" i="14" s="1"/>
  <c r="AQ568" i="14"/>
  <c r="AP570" i="14"/>
  <c r="AO569" i="14"/>
  <c r="AS569" i="14" s="1"/>
  <c r="AQ569" i="14"/>
  <c r="AQ570" i="14"/>
  <c r="AP571" i="14"/>
  <c r="AO570" i="14"/>
  <c r="AS570" i="14" s="1"/>
  <c r="AP572" i="14"/>
  <c r="AO571" i="14"/>
  <c r="AS571" i="14" s="1"/>
  <c r="AQ571" i="14"/>
  <c r="AQ572" i="14"/>
  <c r="AP573" i="14"/>
  <c r="AO572" i="14"/>
  <c r="AS572" i="14" s="1"/>
  <c r="AO573" i="14"/>
  <c r="AS573" i="14" s="1"/>
  <c r="AP574" i="14"/>
  <c r="AQ573" i="14"/>
  <c r="AP575" i="14"/>
  <c r="AO574" i="14"/>
  <c r="AS574" i="14" s="1"/>
  <c r="AQ574" i="14"/>
  <c r="AO575" i="14"/>
  <c r="AS575" i="14" s="1"/>
  <c r="AQ575" i="14"/>
  <c r="AP576" i="14"/>
  <c r="AO576" i="14"/>
  <c r="AS576" i="14" s="1"/>
  <c r="AQ576" i="14"/>
  <c r="AP577" i="14"/>
  <c r="AP578" i="14"/>
  <c r="AO577" i="14"/>
  <c r="AS577" i="14" s="1"/>
  <c r="AQ577" i="14"/>
  <c r="AQ578" i="14"/>
  <c r="AP579" i="14"/>
  <c r="AO578" i="14"/>
  <c r="AS578" i="14" s="1"/>
  <c r="AO579" i="14"/>
  <c r="AS579" i="14" s="1"/>
  <c r="AQ579" i="14"/>
  <c r="AP580" i="14"/>
  <c r="AP581" i="14"/>
  <c r="AO580" i="14"/>
  <c r="AS580" i="14" s="1"/>
  <c r="AQ580" i="14"/>
  <c r="AP582" i="14"/>
  <c r="AO581" i="14"/>
  <c r="AS581" i="14" s="1"/>
  <c r="AQ581" i="14"/>
  <c r="AO582" i="14"/>
  <c r="AS582" i="14" s="1"/>
  <c r="AQ582" i="14"/>
  <c r="AP583" i="14"/>
  <c r="AO583" i="14"/>
  <c r="AS583" i="14" s="1"/>
  <c r="AQ583" i="14"/>
  <c r="AP584" i="14"/>
  <c r="AP585" i="14"/>
  <c r="AO584" i="14"/>
  <c r="AS584" i="14" s="1"/>
  <c r="AQ584" i="14"/>
  <c r="AO585" i="14"/>
  <c r="AS585" i="14" s="1"/>
  <c r="AQ585" i="14"/>
  <c r="AP586" i="14"/>
  <c r="AP587" i="14"/>
  <c r="AQ586" i="14"/>
  <c r="AO586" i="14"/>
  <c r="AS586" i="14" s="1"/>
  <c r="AP588" i="14"/>
  <c r="AO587" i="14"/>
  <c r="AS587" i="14" s="1"/>
  <c r="AQ587" i="14"/>
  <c r="AO588" i="14"/>
  <c r="AS588" i="14" s="1"/>
  <c r="AQ588" i="14"/>
  <c r="AP589" i="14"/>
  <c r="AP590" i="14"/>
  <c r="AO589" i="14"/>
  <c r="AS589" i="14" s="1"/>
  <c r="AQ589" i="14"/>
  <c r="AP591" i="14"/>
  <c r="AO590" i="14"/>
  <c r="AS590" i="14" s="1"/>
  <c r="AQ590" i="14"/>
  <c r="AQ591" i="14"/>
  <c r="AO591" i="14"/>
  <c r="AS591" i="14" s="1"/>
  <c r="AP592" i="14"/>
  <c r="AP593" i="14"/>
  <c r="AO592" i="14"/>
  <c r="AS592" i="14" s="1"/>
  <c r="AQ592" i="14"/>
  <c r="AQ593" i="14"/>
  <c r="AP594" i="14"/>
  <c r="AO593" i="14"/>
  <c r="AS593" i="14" s="1"/>
  <c r="AP595" i="14"/>
  <c r="AQ594" i="14"/>
  <c r="AO594" i="14"/>
  <c r="AS594" i="14" s="1"/>
  <c r="AP596" i="14"/>
  <c r="AO595" i="14"/>
  <c r="AS595" i="14" s="1"/>
  <c r="AQ595" i="14"/>
  <c r="AP597" i="14"/>
  <c r="AO596" i="14"/>
  <c r="AS596" i="14" s="1"/>
  <c r="AQ596" i="14"/>
  <c r="AO597" i="14"/>
  <c r="AS597" i="14" s="1"/>
  <c r="AP598" i="14"/>
  <c r="AQ597" i="14"/>
  <c r="AP599" i="14"/>
  <c r="AO598" i="14"/>
  <c r="AS598" i="14" s="1"/>
  <c r="AQ598" i="14"/>
  <c r="AO599" i="14"/>
  <c r="AS599" i="14" s="1"/>
  <c r="AQ599" i="14"/>
  <c r="AP600" i="14"/>
  <c r="AP601" i="14"/>
  <c r="AO600" i="14"/>
  <c r="AS600" i="14" s="1"/>
  <c r="AQ600" i="14"/>
  <c r="AP602" i="14"/>
  <c r="AO601" i="14"/>
  <c r="AS601" i="14" s="1"/>
  <c r="AQ601" i="14"/>
  <c r="AO602" i="14"/>
  <c r="AS602" i="14" s="1"/>
  <c r="AQ602" i="14"/>
  <c r="AP603" i="14"/>
  <c r="AO603" i="14"/>
  <c r="AS603" i="14" s="1"/>
  <c r="AQ603" i="14"/>
  <c r="AP604" i="14"/>
  <c r="AP605" i="14"/>
  <c r="AO604" i="14"/>
  <c r="AS604" i="14" s="1"/>
  <c r="AQ604" i="14"/>
  <c r="AP606" i="14"/>
  <c r="AO605" i="14"/>
  <c r="AS605" i="14" s="1"/>
  <c r="AQ605" i="14"/>
  <c r="AQ606" i="14"/>
  <c r="AP607" i="14"/>
  <c r="AO606" i="14"/>
  <c r="AS606" i="14" s="1"/>
  <c r="AP608" i="14"/>
  <c r="AO607" i="14"/>
  <c r="AS607" i="14" s="1"/>
  <c r="AQ607" i="14"/>
  <c r="AP609" i="14"/>
  <c r="AO608" i="14"/>
  <c r="AS608" i="14" s="1"/>
  <c r="AQ608" i="14"/>
  <c r="AP610" i="14"/>
  <c r="AO609" i="14"/>
  <c r="AS609" i="14" s="1"/>
  <c r="AQ609" i="14"/>
  <c r="AQ610" i="14"/>
  <c r="AP611" i="14"/>
  <c r="AO610" i="14"/>
  <c r="AS610" i="14" s="1"/>
  <c r="AO611" i="14"/>
  <c r="AS611" i="14" s="1"/>
  <c r="AQ611" i="14"/>
  <c r="AP612" i="14"/>
  <c r="AP613" i="14"/>
  <c r="AO612" i="14"/>
  <c r="AS612" i="14" s="1"/>
  <c r="AQ612" i="14"/>
  <c r="AP614" i="14"/>
  <c r="AO613" i="14"/>
  <c r="AS613" i="14" s="1"/>
  <c r="AQ613" i="14"/>
  <c r="AQ614" i="14"/>
  <c r="AP615" i="14"/>
  <c r="AO614" i="14"/>
  <c r="AS614" i="14" s="1"/>
  <c r="AO615" i="14"/>
  <c r="AS615" i="14" s="1"/>
  <c r="AP616" i="14"/>
  <c r="AQ615" i="14"/>
  <c r="AP617" i="14"/>
  <c r="AO616" i="14"/>
  <c r="AS616" i="14" s="1"/>
  <c r="AQ616" i="14"/>
  <c r="AP618" i="14"/>
  <c r="AO617" i="14"/>
  <c r="AS617" i="14" s="1"/>
  <c r="AQ617" i="14"/>
  <c r="AP619" i="14"/>
  <c r="AO618" i="14"/>
  <c r="AS618" i="14" s="1"/>
  <c r="AQ618" i="14"/>
  <c r="AQ619" i="14"/>
  <c r="AO619" i="14"/>
  <c r="AS619" i="14" s="1"/>
  <c r="AP620" i="14"/>
  <c r="AP621" i="14"/>
  <c r="AO620" i="14"/>
  <c r="AS620" i="14" s="1"/>
  <c r="AQ620" i="14"/>
  <c r="AP622" i="14"/>
  <c r="AO621" i="14"/>
  <c r="AS621" i="14" s="1"/>
  <c r="AQ621" i="14"/>
  <c r="AQ622" i="14"/>
  <c r="AP623" i="14"/>
  <c r="AO622" i="14"/>
  <c r="AS622" i="14" s="1"/>
  <c r="AO623" i="14"/>
  <c r="AS623" i="14" s="1"/>
  <c r="AP624" i="14"/>
  <c r="AQ623" i="14"/>
  <c r="AP625" i="14"/>
  <c r="AO624" i="14"/>
  <c r="AS624" i="14" s="1"/>
  <c r="AQ624" i="14"/>
  <c r="AP626" i="14"/>
  <c r="AO625" i="14"/>
  <c r="AS625" i="14" s="1"/>
  <c r="AQ625" i="14"/>
  <c r="AP627" i="14"/>
  <c r="AO626" i="14"/>
  <c r="AS626" i="14" s="1"/>
  <c r="AQ626" i="14"/>
  <c r="AO627" i="14"/>
  <c r="AS627" i="14" s="1"/>
  <c r="AQ627" i="14"/>
  <c r="AP628" i="14"/>
  <c r="AP629" i="14"/>
  <c r="AO628" i="14"/>
  <c r="AS628" i="14" s="1"/>
  <c r="AQ628" i="14"/>
  <c r="AP630" i="14"/>
  <c r="AO629" i="14"/>
  <c r="AS629" i="14" s="1"/>
  <c r="AQ629" i="14"/>
  <c r="AQ630" i="14"/>
  <c r="AP631" i="14"/>
  <c r="AO630" i="14"/>
  <c r="AS630" i="14" s="1"/>
  <c r="AP632" i="14"/>
  <c r="AO631" i="14"/>
  <c r="AS631" i="14" s="1"/>
  <c r="AQ631" i="14"/>
  <c r="AQ632" i="14"/>
  <c r="AP633" i="14"/>
  <c r="AO632" i="14"/>
  <c r="AS632" i="14" s="1"/>
  <c r="AP634" i="14"/>
  <c r="AO633" i="14"/>
  <c r="AS633" i="14" s="1"/>
  <c r="AQ633" i="14"/>
  <c r="AP635" i="14"/>
  <c r="AO634" i="14"/>
  <c r="AS634" i="14" s="1"/>
  <c r="AQ634" i="14"/>
  <c r="AO635" i="14"/>
  <c r="AS635" i="14" s="1"/>
  <c r="AQ635" i="14"/>
  <c r="AP636" i="14"/>
  <c r="AP637" i="14"/>
  <c r="AO636" i="14"/>
  <c r="AS636" i="14" s="1"/>
  <c r="AQ636" i="14"/>
  <c r="AP638" i="14"/>
  <c r="AO637" i="14"/>
  <c r="AS637" i="14" s="1"/>
  <c r="AQ637" i="14"/>
  <c r="AQ638" i="14"/>
  <c r="AP639" i="14"/>
  <c r="AO638" i="14"/>
  <c r="AS638" i="14" s="1"/>
  <c r="AO639" i="14"/>
  <c r="AS639" i="14" s="1"/>
  <c r="AQ639" i="14"/>
  <c r="AP640" i="14"/>
  <c r="AP641" i="14"/>
  <c r="AO640" i="14"/>
  <c r="AS640" i="14" s="1"/>
  <c r="AQ640" i="14"/>
  <c r="AP642" i="14"/>
  <c r="AO641" i="14"/>
  <c r="AS641" i="14" s="1"/>
  <c r="AQ641" i="14"/>
  <c r="AQ642" i="14"/>
  <c r="AP643" i="14"/>
  <c r="AO642" i="14"/>
  <c r="AS642" i="14" s="1"/>
  <c r="AO643" i="14"/>
  <c r="AS643" i="14" s="1"/>
  <c r="AQ643" i="14"/>
  <c r="AP644" i="14"/>
  <c r="AP645" i="14"/>
  <c r="AO644" i="14"/>
  <c r="AS644" i="14" s="1"/>
  <c r="AQ644" i="14"/>
  <c r="AP646" i="14"/>
  <c r="AO645" i="14"/>
  <c r="AS645" i="14" s="1"/>
  <c r="AQ645" i="14"/>
  <c r="AQ646" i="14"/>
  <c r="AP647" i="14"/>
  <c r="AO646" i="14"/>
  <c r="AS646" i="14" s="1"/>
  <c r="AP648" i="14"/>
  <c r="AO647" i="14"/>
  <c r="AS647" i="14" s="1"/>
  <c r="AQ647" i="14"/>
  <c r="AQ648" i="14"/>
  <c r="AP649" i="14"/>
  <c r="AO648" i="14"/>
  <c r="AS648" i="14" s="1"/>
  <c r="AP650" i="14"/>
  <c r="AO649" i="14"/>
  <c r="AS649" i="14" s="1"/>
  <c r="AQ649" i="14"/>
  <c r="AQ650" i="14"/>
  <c r="AP651" i="14"/>
  <c r="AO650" i="14"/>
  <c r="AS650" i="14" s="1"/>
  <c r="AO651" i="14"/>
  <c r="AS651" i="14" s="1"/>
  <c r="AQ651" i="14"/>
  <c r="AP652" i="14"/>
  <c r="AP653" i="14"/>
  <c r="AO652" i="14"/>
  <c r="AS652" i="14" s="1"/>
  <c r="AQ652" i="14"/>
  <c r="AQ653" i="14"/>
  <c r="AO653" i="14"/>
  <c r="AS653" i="14" s="1"/>
  <c r="AP654" i="14"/>
  <c r="AQ654" i="14"/>
  <c r="AP655" i="14"/>
  <c r="AO654" i="14"/>
  <c r="AS654" i="14" s="1"/>
  <c r="AP656" i="14"/>
  <c r="AO655" i="14"/>
  <c r="AS655" i="14" s="1"/>
  <c r="AQ655" i="14"/>
  <c r="AP657" i="14"/>
  <c r="AO656" i="14"/>
  <c r="AS656" i="14" s="1"/>
  <c r="AQ656" i="14"/>
  <c r="AP658" i="14"/>
  <c r="AO657" i="14"/>
  <c r="AS657" i="14" s="1"/>
  <c r="AQ657" i="14"/>
  <c r="AP659" i="14"/>
  <c r="AO658" i="14"/>
  <c r="AS658" i="14" s="1"/>
  <c r="AQ658" i="14"/>
  <c r="AQ659" i="14"/>
  <c r="AO659" i="14"/>
  <c r="AS659" i="14" s="1"/>
  <c r="AP660" i="14"/>
  <c r="AP661" i="14"/>
  <c r="AO660" i="14"/>
  <c r="AS660" i="14" s="1"/>
  <c r="AQ660" i="14"/>
  <c r="AP662" i="14"/>
  <c r="AO661" i="14"/>
  <c r="AS661" i="14" s="1"/>
  <c r="AQ661" i="14"/>
  <c r="AQ662" i="14"/>
  <c r="AP663" i="14"/>
  <c r="AO662" i="14"/>
  <c r="AS662" i="14" s="1"/>
  <c r="AP664" i="14"/>
  <c r="AO663" i="14"/>
  <c r="AS663" i="14" s="1"/>
  <c r="AQ663" i="14"/>
  <c r="AQ664" i="14"/>
  <c r="AP665" i="14"/>
  <c r="AO664" i="14"/>
  <c r="AS664" i="14" s="1"/>
  <c r="AP666" i="14"/>
  <c r="AO665" i="14"/>
  <c r="AS665" i="14" s="1"/>
  <c r="AQ665" i="14"/>
  <c r="AP667" i="14"/>
  <c r="AO666" i="14"/>
  <c r="AS666" i="14" s="1"/>
  <c r="AQ666" i="14"/>
  <c r="AO667" i="14"/>
  <c r="AS667" i="14" s="1"/>
  <c r="AQ667" i="14"/>
  <c r="AP668" i="14"/>
  <c r="AP669" i="14"/>
  <c r="AO668" i="14"/>
  <c r="AS668" i="14" s="1"/>
  <c r="AQ668" i="14"/>
  <c r="AO669" i="14"/>
  <c r="AS669" i="14" s="1"/>
  <c r="AP670" i="14"/>
  <c r="AQ669" i="14"/>
  <c r="AQ670" i="14"/>
  <c r="AP671" i="14"/>
  <c r="AO670" i="14"/>
  <c r="AS670" i="14" s="1"/>
  <c r="AO671" i="14"/>
  <c r="AS671" i="14" s="1"/>
  <c r="AQ671" i="14"/>
  <c r="AP672" i="14"/>
  <c r="AP673" i="14"/>
  <c r="AO672" i="14"/>
  <c r="AS672" i="14" s="1"/>
  <c r="AQ672" i="14"/>
  <c r="AP674" i="14"/>
  <c r="AO673" i="14"/>
  <c r="AS673" i="14" s="1"/>
  <c r="AQ673" i="14"/>
  <c r="AP675" i="14"/>
  <c r="AO674" i="14"/>
  <c r="AS674" i="14" s="1"/>
  <c r="AQ674" i="14"/>
  <c r="AO675" i="14"/>
  <c r="AS675" i="14" s="1"/>
  <c r="AQ675" i="14"/>
  <c r="AP676" i="14"/>
  <c r="AP677" i="14"/>
  <c r="AO676" i="14"/>
  <c r="AS676" i="14" s="1"/>
  <c r="AQ676" i="14"/>
  <c r="AP678" i="14"/>
  <c r="AO677" i="14"/>
  <c r="AS677" i="14" s="1"/>
  <c r="AQ677" i="14"/>
  <c r="AQ678" i="14"/>
  <c r="AP679" i="14"/>
  <c r="AO678" i="14"/>
  <c r="AS678" i="14" s="1"/>
  <c r="AP680" i="14"/>
  <c r="AO679" i="14"/>
  <c r="AS679" i="14" s="1"/>
  <c r="AQ679" i="14"/>
  <c r="AP681" i="14"/>
  <c r="AO680" i="14"/>
  <c r="AS680" i="14" s="1"/>
  <c r="AQ680" i="14"/>
  <c r="AP682" i="14"/>
  <c r="AO681" i="14"/>
  <c r="AS681" i="14" s="1"/>
  <c r="AQ681" i="14"/>
  <c r="AQ682" i="14"/>
  <c r="AP683" i="14"/>
  <c r="AO682" i="14"/>
  <c r="AS682" i="14" s="1"/>
  <c r="AO683" i="14"/>
  <c r="AS683" i="14" s="1"/>
  <c r="AQ683" i="14"/>
  <c r="AP684" i="14"/>
  <c r="AP685" i="14"/>
  <c r="AO684" i="14"/>
  <c r="AS684" i="14" s="1"/>
  <c r="AQ684" i="14"/>
  <c r="AO685" i="14"/>
  <c r="AS685" i="14" s="1"/>
  <c r="AQ685" i="14"/>
  <c r="AP686" i="14"/>
  <c r="AQ686" i="14"/>
  <c r="AP687" i="14"/>
  <c r="AO686" i="14"/>
  <c r="AS686" i="14" s="1"/>
  <c r="AP688" i="14"/>
  <c r="AO687" i="14"/>
  <c r="AS687" i="14" s="1"/>
  <c r="AQ687" i="14"/>
  <c r="AP689" i="14"/>
  <c r="AO688" i="14"/>
  <c r="AS688" i="14" s="1"/>
  <c r="AQ688" i="14"/>
  <c r="AP690" i="14"/>
  <c r="AO689" i="14"/>
  <c r="AS689" i="14" s="1"/>
  <c r="AQ689" i="14"/>
  <c r="AP691" i="14"/>
  <c r="AO690" i="14"/>
  <c r="AS690" i="14" s="1"/>
  <c r="AQ690" i="14"/>
  <c r="AO691" i="14"/>
  <c r="AS691" i="14" s="1"/>
  <c r="AQ691" i="14"/>
  <c r="AP692" i="14"/>
  <c r="AP693" i="14"/>
  <c r="AO692" i="14"/>
  <c r="AS692" i="14" s="1"/>
  <c r="AQ692" i="14"/>
  <c r="AP694" i="14"/>
  <c r="AO693" i="14"/>
  <c r="AS693" i="14" s="1"/>
  <c r="AQ693" i="14"/>
  <c r="AQ694" i="14"/>
  <c r="AP695" i="14"/>
  <c r="AO694" i="14"/>
  <c r="AS694" i="14" s="1"/>
  <c r="AP696" i="14"/>
  <c r="AO695" i="14"/>
  <c r="AS695" i="14" s="1"/>
  <c r="AQ695" i="14"/>
  <c r="AQ696" i="14"/>
  <c r="AP697" i="14"/>
  <c r="AO696" i="14"/>
  <c r="AS696" i="14" s="1"/>
  <c r="AP698" i="14"/>
  <c r="AO697" i="14"/>
  <c r="AS697" i="14" s="1"/>
  <c r="AQ697" i="14"/>
  <c r="AQ698" i="14"/>
  <c r="AO698" i="14"/>
  <c r="AS698" i="14" s="1"/>
  <c r="AP699" i="14"/>
  <c r="AQ699" i="14"/>
  <c r="AO699" i="14"/>
  <c r="AS699" i="14" s="1"/>
  <c r="AP700" i="14"/>
  <c r="AP701" i="14"/>
  <c r="AO700" i="14"/>
  <c r="AS700" i="14" s="1"/>
  <c r="AQ700" i="14"/>
  <c r="AP702" i="14"/>
  <c r="AO701" i="14"/>
  <c r="AS701" i="14" s="1"/>
  <c r="AQ701" i="14"/>
  <c r="AQ702" i="14"/>
  <c r="AP703" i="14"/>
  <c r="AO702" i="14"/>
  <c r="AS702" i="14" s="1"/>
  <c r="AP704" i="14"/>
  <c r="AO703" i="14"/>
  <c r="AS703" i="14" s="1"/>
  <c r="AQ703" i="14"/>
  <c r="AP705" i="14"/>
  <c r="AO704" i="14"/>
  <c r="AS704" i="14" s="1"/>
  <c r="AQ704" i="14"/>
  <c r="AO705" i="14"/>
  <c r="AS705" i="14" s="1"/>
  <c r="AP706" i="14"/>
  <c r="AQ705" i="14"/>
  <c r="AP707" i="14"/>
  <c r="AO706" i="14"/>
  <c r="AS706" i="14" s="1"/>
  <c r="AQ706" i="14"/>
  <c r="AO707" i="14"/>
  <c r="AS707" i="14" s="1"/>
  <c r="AQ707" i="14"/>
  <c r="AP708" i="14"/>
  <c r="AQ708" i="14"/>
  <c r="AO708" i="14"/>
  <c r="AS708" i="14" s="1"/>
  <c r="AP709" i="14"/>
  <c r="AP710" i="14"/>
  <c r="AO709" i="14"/>
  <c r="AS709" i="14" s="1"/>
  <c r="AQ709" i="14"/>
  <c r="AP711" i="14"/>
  <c r="AQ710" i="14"/>
  <c r="AO710" i="14"/>
  <c r="AS710" i="14" s="1"/>
  <c r="AO711" i="14"/>
  <c r="AS711" i="14" s="1"/>
  <c r="AQ711" i="14"/>
  <c r="AP712" i="14"/>
  <c r="AP713" i="14"/>
  <c r="AO712" i="14"/>
  <c r="AS712" i="14" s="1"/>
  <c r="AQ712" i="14"/>
  <c r="AO713" i="14"/>
  <c r="AS713" i="14" s="1"/>
  <c r="AP714" i="14"/>
  <c r="AQ713" i="14"/>
  <c r="AO714" i="14"/>
  <c r="AS714" i="14" s="1"/>
  <c r="AQ714" i="14"/>
  <c r="AP715" i="14"/>
  <c r="AO715" i="14"/>
  <c r="AS715" i="14" s="1"/>
  <c r="AQ715" i="14"/>
  <c r="AP716" i="14"/>
  <c r="AP717" i="14"/>
  <c r="AO716" i="14"/>
  <c r="AS716" i="14" s="1"/>
  <c r="AQ716" i="14"/>
  <c r="AO717" i="14"/>
  <c r="AS717" i="14" s="1"/>
  <c r="AQ717" i="14"/>
  <c r="AP718" i="14"/>
  <c r="AP719" i="14"/>
  <c r="AQ718" i="14"/>
  <c r="AO718" i="14"/>
  <c r="AS718" i="14" s="1"/>
  <c r="AP720" i="14"/>
  <c r="AO719" i="14"/>
  <c r="AS719" i="14" s="1"/>
  <c r="AQ719" i="14"/>
  <c r="AO720" i="14"/>
  <c r="AS720" i="14" s="1"/>
  <c r="AQ720" i="14"/>
  <c r="AP721" i="14"/>
  <c r="AP722" i="14"/>
  <c r="AO721" i="14"/>
  <c r="AS721" i="14" s="1"/>
  <c r="AQ721" i="14"/>
  <c r="AP723" i="14"/>
  <c r="AO722" i="14"/>
  <c r="AS722" i="14" s="1"/>
  <c r="AQ722" i="14"/>
  <c r="AO723" i="14"/>
  <c r="AS723" i="14" s="1"/>
  <c r="AQ723" i="14"/>
  <c r="AP724" i="14"/>
  <c r="AP725" i="14"/>
  <c r="AO724" i="14"/>
  <c r="AS724" i="14" s="1"/>
  <c r="AQ724" i="14"/>
  <c r="AP726" i="14"/>
  <c r="AO725" i="14"/>
  <c r="AS725" i="14" s="1"/>
  <c r="AQ725" i="14"/>
  <c r="AP727" i="14"/>
  <c r="AQ726" i="14"/>
  <c r="AO726" i="14"/>
  <c r="AS726" i="14" s="1"/>
  <c r="AP728" i="14"/>
  <c r="AO727" i="14"/>
  <c r="AS727" i="14" s="1"/>
  <c r="AQ727" i="14"/>
  <c r="AQ728" i="14"/>
  <c r="AP729" i="14"/>
  <c r="AO728" i="14"/>
  <c r="AS728" i="14" s="1"/>
  <c r="AP730" i="14"/>
  <c r="AO729" i="14"/>
  <c r="AS729" i="14" s="1"/>
  <c r="AQ729" i="14"/>
  <c r="AP731" i="14"/>
  <c r="AO730" i="14"/>
  <c r="AS730" i="14" s="1"/>
  <c r="AQ730" i="14"/>
  <c r="AO731" i="14"/>
  <c r="AS731" i="14" s="1"/>
  <c r="AQ731" i="14"/>
  <c r="AP732" i="14"/>
  <c r="AO732" i="14"/>
  <c r="AS732" i="14" s="1"/>
  <c r="AQ732" i="14"/>
  <c r="AP733" i="14"/>
  <c r="AP734" i="14"/>
  <c r="AO733" i="14"/>
  <c r="AS733" i="14" s="1"/>
  <c r="AQ733" i="14"/>
  <c r="AP735" i="14"/>
  <c r="AQ734" i="14"/>
  <c r="AO734" i="14"/>
  <c r="AS734" i="14" s="1"/>
  <c r="AP736" i="14"/>
  <c r="AO735" i="14"/>
  <c r="AS735" i="14" s="1"/>
  <c r="AQ735" i="14"/>
  <c r="AP737" i="14"/>
  <c r="AO736" i="14"/>
  <c r="AS736" i="14" s="1"/>
  <c r="AQ736" i="14"/>
  <c r="AO737" i="14"/>
  <c r="AS737" i="14" s="1"/>
  <c r="AP738" i="14"/>
  <c r="AQ737" i="14"/>
  <c r="AP739" i="14"/>
  <c r="AO738" i="14"/>
  <c r="AS738" i="14" s="1"/>
  <c r="AQ738" i="14"/>
  <c r="AO739" i="14"/>
  <c r="AS739" i="14" s="1"/>
  <c r="AQ739" i="14"/>
  <c r="AP740" i="14"/>
  <c r="AP741" i="14"/>
  <c r="AO740" i="14"/>
  <c r="AS740" i="14" s="1"/>
  <c r="AQ740" i="14"/>
  <c r="AP742" i="14"/>
  <c r="AO741" i="14"/>
  <c r="AS741" i="14" s="1"/>
  <c r="AQ741" i="14"/>
  <c r="AP743" i="14"/>
  <c r="AQ742" i="14"/>
  <c r="AO742" i="14"/>
  <c r="AS742" i="14" s="1"/>
  <c r="AP744" i="14"/>
  <c r="AO743" i="14"/>
  <c r="AS743" i="14" s="1"/>
  <c r="AQ743" i="14"/>
  <c r="AP745" i="14"/>
  <c r="AO744" i="14"/>
  <c r="AS744" i="14" s="1"/>
  <c r="AQ744" i="14"/>
  <c r="AP746" i="14"/>
  <c r="AO745" i="14"/>
  <c r="AS745" i="14" s="1"/>
  <c r="AQ745" i="14"/>
  <c r="AP747" i="14"/>
  <c r="AO746" i="14"/>
  <c r="AS746" i="14" s="1"/>
  <c r="AQ746" i="14"/>
  <c r="AQ747" i="14"/>
  <c r="AO747" i="14"/>
  <c r="AS747" i="14" s="1"/>
  <c r="AP748" i="14"/>
  <c r="AQ748" i="14"/>
  <c r="AP749" i="14"/>
  <c r="AO748" i="14"/>
  <c r="AS748" i="14" s="1"/>
  <c r="AP750" i="14"/>
  <c r="AO749" i="14"/>
  <c r="AS749" i="14" s="1"/>
  <c r="AQ749" i="14"/>
  <c r="AP751" i="14"/>
  <c r="AQ750" i="14"/>
  <c r="AO750" i="14"/>
  <c r="AS750" i="14" s="1"/>
  <c r="AQ751" i="14"/>
  <c r="AP752" i="14"/>
  <c r="AO751" i="14"/>
  <c r="AS751" i="14" s="1"/>
  <c r="AO752" i="14"/>
  <c r="AS752" i="14" s="1"/>
  <c r="AP753" i="14"/>
  <c r="AQ752" i="14"/>
  <c r="AP754" i="14"/>
  <c r="AO753" i="14"/>
  <c r="AS753" i="14" s="1"/>
  <c r="AQ753" i="14"/>
  <c r="AQ754" i="14"/>
  <c r="AP755" i="14"/>
  <c r="AO754" i="14"/>
  <c r="AS754" i="14" s="1"/>
  <c r="AO755" i="14"/>
  <c r="AS755" i="14" s="1"/>
  <c r="AQ755" i="14"/>
  <c r="AP756" i="14"/>
  <c r="AO756" i="14"/>
  <c r="AS756" i="14" s="1"/>
  <c r="AQ756" i="14"/>
  <c r="AP757" i="14"/>
  <c r="AQ757" i="14"/>
  <c r="AP758" i="14"/>
  <c r="AO757" i="14"/>
  <c r="AS757" i="14" s="1"/>
  <c r="AP759" i="14"/>
  <c r="AQ758" i="14"/>
  <c r="AO758" i="14"/>
  <c r="AS758" i="14" s="1"/>
  <c r="AP760" i="14"/>
  <c r="AO759" i="14"/>
  <c r="AS759" i="14" s="1"/>
  <c r="AQ759" i="14"/>
  <c r="AQ760" i="14"/>
  <c r="AP761" i="14"/>
  <c r="AO760" i="14"/>
  <c r="AS760" i="14" s="1"/>
  <c r="AP762" i="14"/>
  <c r="AO761" i="14"/>
  <c r="AS761" i="14" s="1"/>
  <c r="AQ761" i="14"/>
  <c r="AQ762" i="14"/>
  <c r="AP763" i="14"/>
  <c r="AO762" i="14"/>
  <c r="AS762" i="14" s="1"/>
  <c r="AQ763" i="14"/>
  <c r="AO763" i="14"/>
  <c r="AS763" i="14" s="1"/>
  <c r="AP764" i="14"/>
  <c r="AP765" i="14"/>
  <c r="AO764" i="14"/>
  <c r="AS764" i="14" s="1"/>
  <c r="AQ764" i="14"/>
  <c r="AP766" i="14"/>
  <c r="AO765" i="14"/>
  <c r="AS765" i="14" s="1"/>
  <c r="AQ765" i="14"/>
  <c r="AQ766" i="14"/>
  <c r="AP767" i="14"/>
  <c r="AO766" i="14"/>
  <c r="AS766" i="14" s="1"/>
  <c r="AP768" i="14"/>
  <c r="AO767" i="14"/>
  <c r="AS767" i="14" s="1"/>
  <c r="AQ767" i="14"/>
  <c r="AP769" i="14"/>
  <c r="AO768" i="14"/>
  <c r="AS768" i="14" s="1"/>
  <c r="AQ768" i="14"/>
  <c r="AO769" i="14"/>
  <c r="AS769" i="14" s="1"/>
  <c r="AP770" i="14"/>
  <c r="AQ769" i="14"/>
  <c r="AP771" i="14"/>
  <c r="AO770" i="14"/>
  <c r="AS770" i="14" s="1"/>
  <c r="AQ770" i="14"/>
  <c r="AO771" i="14"/>
  <c r="AS771" i="14" s="1"/>
  <c r="AQ771" i="14"/>
  <c r="AP772" i="14"/>
  <c r="AO772" i="14"/>
  <c r="AS772" i="14" s="1"/>
  <c r="AQ772" i="14"/>
  <c r="AP773" i="14"/>
  <c r="AP774" i="14"/>
  <c r="AO773" i="14"/>
  <c r="AS773" i="14" s="1"/>
  <c r="AQ773" i="14"/>
  <c r="AP775" i="14"/>
  <c r="AQ774" i="14"/>
  <c r="AO774" i="14"/>
  <c r="AS774" i="14" s="1"/>
  <c r="AO775" i="14"/>
  <c r="AS775" i="14" s="1"/>
  <c r="AQ775" i="14"/>
  <c r="AP776" i="14"/>
  <c r="AP777" i="14"/>
  <c r="AO776" i="14"/>
  <c r="AS776" i="14" s="1"/>
  <c r="AQ776" i="14"/>
  <c r="AP778" i="14"/>
  <c r="AO777" i="14"/>
  <c r="AS777" i="14" s="1"/>
  <c r="AQ777" i="14"/>
  <c r="AO778" i="14"/>
  <c r="AS778" i="14" s="1"/>
  <c r="AQ778" i="14"/>
  <c r="AP779" i="14"/>
  <c r="AO779" i="14"/>
  <c r="AS779" i="14" s="1"/>
  <c r="AQ779" i="14"/>
  <c r="AP780" i="14"/>
  <c r="AP781" i="14"/>
  <c r="AO780" i="14"/>
  <c r="AS780" i="14" s="1"/>
  <c r="AQ780" i="14"/>
  <c r="AQ781" i="14"/>
  <c r="AO781" i="14"/>
  <c r="AS781" i="14" s="1"/>
  <c r="AP782" i="14"/>
  <c r="AP783" i="14"/>
  <c r="AQ782" i="14"/>
  <c r="AO782" i="14"/>
  <c r="AS782" i="14" s="1"/>
  <c r="AP784" i="14"/>
  <c r="AO783" i="14"/>
  <c r="AS783" i="14" s="1"/>
  <c r="AQ783" i="14"/>
  <c r="AO784" i="14"/>
  <c r="AS784" i="14" s="1"/>
  <c r="AQ784" i="14"/>
  <c r="AP785" i="14"/>
  <c r="AP786" i="14"/>
  <c r="AO785" i="14"/>
  <c r="AS785" i="14" s="1"/>
  <c r="AQ785" i="14"/>
  <c r="AQ786" i="14"/>
  <c r="AO786" i="14"/>
  <c r="AS786" i="14" s="1"/>
  <c r="AP787" i="14"/>
  <c r="AO787" i="14"/>
  <c r="AS787" i="14" s="1"/>
  <c r="AQ787" i="14"/>
  <c r="AP788" i="14"/>
  <c r="AP789" i="14"/>
  <c r="AO788" i="14"/>
  <c r="AS788" i="14" s="1"/>
  <c r="AQ788" i="14"/>
  <c r="AP790" i="14"/>
  <c r="AO789" i="14"/>
  <c r="AS789" i="14" s="1"/>
  <c r="AQ789" i="14"/>
  <c r="AP791" i="14"/>
  <c r="AQ790" i="14"/>
  <c r="AO790" i="14"/>
  <c r="AS790" i="14" s="1"/>
  <c r="AP792" i="14"/>
  <c r="AO791" i="14"/>
  <c r="AS791" i="14" s="1"/>
  <c r="AQ791" i="14"/>
  <c r="AP793" i="14"/>
  <c r="AO792" i="14"/>
  <c r="AS792" i="14" s="1"/>
  <c r="AQ792" i="14"/>
  <c r="AP794" i="14"/>
  <c r="AO793" i="14"/>
  <c r="AS793" i="14" s="1"/>
  <c r="AQ793" i="14"/>
  <c r="AP795" i="14"/>
  <c r="AO794" i="14"/>
  <c r="AS794" i="14" s="1"/>
  <c r="AQ794" i="14"/>
  <c r="AO795" i="14"/>
  <c r="AS795" i="14" s="1"/>
  <c r="AQ795" i="14"/>
  <c r="AP796" i="14"/>
  <c r="AQ796" i="14"/>
  <c r="AP797" i="14"/>
  <c r="AO796" i="14"/>
  <c r="AS796" i="14" s="1"/>
  <c r="AP798" i="14"/>
  <c r="AO797" i="14"/>
  <c r="AS797" i="14" s="1"/>
  <c r="AQ797" i="14"/>
  <c r="AP799" i="14"/>
  <c r="AQ798" i="14"/>
  <c r="AO798" i="14"/>
  <c r="AS798" i="14" s="1"/>
  <c r="AP800" i="14"/>
  <c r="AO799" i="14"/>
  <c r="AS799" i="14" s="1"/>
  <c r="AQ799" i="14"/>
  <c r="AP801" i="14"/>
  <c r="AO800" i="14"/>
  <c r="AS800" i="14" s="1"/>
  <c r="AQ800" i="14"/>
  <c r="AO801" i="14"/>
  <c r="AS801" i="14" s="1"/>
  <c r="AP802" i="14"/>
  <c r="AQ801" i="14"/>
  <c r="AP803" i="14"/>
  <c r="AO802" i="14"/>
  <c r="AS802" i="14" s="1"/>
  <c r="AQ802" i="14"/>
  <c r="AO803" i="14"/>
  <c r="AS803" i="14" s="1"/>
  <c r="AQ803" i="14"/>
  <c r="AP804" i="14"/>
  <c r="AP805" i="14"/>
  <c r="AO804" i="14"/>
  <c r="AS804" i="14" s="1"/>
  <c r="AQ804" i="14"/>
  <c r="AQ805" i="14"/>
  <c r="AO805" i="14"/>
  <c r="AS805" i="14" s="1"/>
  <c r="AP806" i="14"/>
  <c r="AP807" i="14"/>
  <c r="AQ806" i="14"/>
  <c r="AO806" i="14"/>
  <c r="AS806" i="14" s="1"/>
  <c r="AP808" i="14"/>
  <c r="AO807" i="14"/>
  <c r="AS807" i="14" s="1"/>
  <c r="AQ807" i="14"/>
  <c r="AP809" i="14"/>
  <c r="AO808" i="14"/>
  <c r="AS808" i="14" s="1"/>
  <c r="AQ808" i="14"/>
  <c r="AP810" i="14"/>
  <c r="AO809" i="14"/>
  <c r="AS809" i="14" s="1"/>
  <c r="AQ809" i="14"/>
  <c r="AP811" i="14"/>
  <c r="AO810" i="14"/>
  <c r="AS810" i="14" s="1"/>
  <c r="AQ810" i="14"/>
  <c r="AO811" i="14"/>
  <c r="AS811" i="14" s="1"/>
  <c r="AQ811" i="14"/>
  <c r="AP812" i="14"/>
  <c r="AQ812" i="14"/>
  <c r="AP813" i="14"/>
  <c r="AO812" i="14"/>
  <c r="AS812" i="14" s="1"/>
  <c r="AP814" i="14"/>
  <c r="AO813" i="14"/>
  <c r="AS813" i="14" s="1"/>
  <c r="AQ813" i="14"/>
  <c r="AP815" i="14"/>
  <c r="AQ814" i="14"/>
  <c r="AO814" i="14"/>
  <c r="AS814" i="14" s="1"/>
  <c r="AQ815" i="14"/>
  <c r="AP816" i="14"/>
  <c r="AO815" i="14"/>
  <c r="AS815" i="14" s="1"/>
  <c r="AP817" i="14"/>
  <c r="AO816" i="14"/>
  <c r="AS816" i="14" s="1"/>
  <c r="AQ816" i="14"/>
  <c r="AP818" i="14"/>
  <c r="AO817" i="14"/>
  <c r="AS817" i="14" s="1"/>
  <c r="AQ817" i="14"/>
  <c r="AQ818" i="14"/>
  <c r="AP819" i="14"/>
  <c r="AO818" i="14"/>
  <c r="AS818" i="14" s="1"/>
  <c r="AO819" i="14"/>
  <c r="AS819" i="14" s="1"/>
  <c r="AQ819" i="14"/>
  <c r="AP820" i="14"/>
  <c r="AO820" i="14"/>
  <c r="AS820" i="14" s="1"/>
  <c r="AQ820" i="14"/>
  <c r="AP821" i="14"/>
  <c r="AQ821" i="14"/>
  <c r="AP822" i="14"/>
  <c r="AO821" i="14"/>
  <c r="AS821" i="14" s="1"/>
  <c r="AP823" i="14"/>
  <c r="AQ822" i="14"/>
  <c r="AO822" i="14"/>
  <c r="AS822" i="14" s="1"/>
  <c r="AP824" i="14"/>
  <c r="AO823" i="14"/>
  <c r="AS823" i="14" s="1"/>
  <c r="AQ823" i="14"/>
  <c r="AQ824" i="14"/>
  <c r="AP825" i="14"/>
  <c r="AO824" i="14"/>
  <c r="AS824" i="14" s="1"/>
  <c r="AP826" i="14"/>
  <c r="AO825" i="14"/>
  <c r="AS825" i="14" s="1"/>
  <c r="AQ825" i="14"/>
  <c r="AP827" i="14"/>
  <c r="AO826" i="14"/>
  <c r="AS826" i="14" s="1"/>
  <c r="AQ826" i="14"/>
  <c r="AQ827" i="14"/>
  <c r="AO827" i="14"/>
  <c r="AS827" i="14" s="1"/>
  <c r="AP828" i="14"/>
  <c r="AP829" i="14"/>
  <c r="AO828" i="14"/>
  <c r="AS828" i="14" s="1"/>
  <c r="AQ828" i="14"/>
  <c r="AP830" i="14"/>
  <c r="AO829" i="14"/>
  <c r="AS829" i="14" s="1"/>
  <c r="AQ829" i="14"/>
  <c r="AQ830" i="14"/>
  <c r="AP831" i="14"/>
  <c r="AO830" i="14"/>
  <c r="AS830" i="14" s="1"/>
  <c r="AP832" i="14"/>
  <c r="AO831" i="14"/>
  <c r="AS831" i="14" s="1"/>
  <c r="AQ831" i="14"/>
  <c r="AP833" i="14"/>
  <c r="AO832" i="14"/>
  <c r="AS832" i="14" s="1"/>
  <c r="AQ832" i="14"/>
  <c r="AO833" i="14"/>
  <c r="AS833" i="14" s="1"/>
  <c r="AP834" i="14"/>
  <c r="AQ833" i="14"/>
  <c r="AP835" i="14"/>
  <c r="AO834" i="14"/>
  <c r="AS834" i="14" s="1"/>
  <c r="AQ834" i="14"/>
  <c r="AQ835" i="14"/>
  <c r="AO835" i="14"/>
  <c r="AS835" i="14" s="1"/>
  <c r="AP836" i="14"/>
  <c r="AO836" i="14"/>
  <c r="AS836" i="14" s="1"/>
  <c r="AQ836" i="14"/>
  <c r="AP837" i="14"/>
  <c r="AP838" i="14"/>
  <c r="AO837" i="14"/>
  <c r="AS837" i="14" s="1"/>
  <c r="AQ837" i="14"/>
  <c r="AP839" i="14"/>
  <c r="AQ838" i="14"/>
  <c r="AO838" i="14"/>
  <c r="AS838" i="14" s="1"/>
  <c r="AO839" i="14"/>
  <c r="AS839" i="14" s="1"/>
  <c r="AQ839" i="14"/>
  <c r="AP840" i="14"/>
  <c r="AP841" i="14"/>
  <c r="AO840" i="14"/>
  <c r="AS840" i="14" s="1"/>
  <c r="AQ840" i="14"/>
  <c r="AP842" i="14"/>
  <c r="AO841" i="14"/>
  <c r="AS841" i="14" s="1"/>
  <c r="AQ841" i="14"/>
  <c r="AO842" i="14"/>
  <c r="AS842" i="14" s="1"/>
  <c r="AQ842" i="14"/>
  <c r="AP843" i="14"/>
  <c r="AO843" i="14"/>
  <c r="AS843" i="14" s="1"/>
  <c r="AQ843" i="14"/>
  <c r="AP844" i="14"/>
  <c r="AO844" i="14"/>
  <c r="AS844" i="14" s="1"/>
  <c r="AQ844" i="14"/>
  <c r="AP845" i="14"/>
  <c r="AO845" i="14"/>
  <c r="AS845" i="14" s="1"/>
  <c r="AQ845" i="14"/>
  <c r="AP846" i="14"/>
  <c r="AP847" i="14"/>
  <c r="AQ846" i="14"/>
  <c r="AO846" i="14"/>
  <c r="AS846" i="14" s="1"/>
  <c r="AP848" i="14"/>
  <c r="AO847" i="14"/>
  <c r="AS847" i="14" s="1"/>
  <c r="AQ847" i="14"/>
  <c r="AO848" i="14"/>
  <c r="AS848" i="14" s="1"/>
  <c r="AQ848" i="14"/>
  <c r="AP849" i="14"/>
  <c r="AP850" i="14"/>
  <c r="AO849" i="14"/>
  <c r="AS849" i="14" s="1"/>
  <c r="AQ849" i="14"/>
  <c r="AQ850" i="14"/>
  <c r="AP851" i="14"/>
  <c r="AO850" i="14"/>
  <c r="AS850" i="14" s="1"/>
  <c r="AO851" i="14"/>
  <c r="AS851" i="14" s="1"/>
  <c r="AQ851" i="14"/>
  <c r="AP852" i="14"/>
  <c r="AP853" i="14"/>
  <c r="AO852" i="14"/>
  <c r="AS852" i="14" s="1"/>
  <c r="AQ852" i="14"/>
  <c r="AP854" i="14"/>
  <c r="AO853" i="14"/>
  <c r="AS853" i="14" s="1"/>
  <c r="AQ853" i="14"/>
  <c r="AQ854" i="14"/>
  <c r="AP855" i="14"/>
  <c r="AO854" i="14"/>
  <c r="AS854" i="14" s="1"/>
  <c r="AP856" i="14"/>
  <c r="AO855" i="14"/>
  <c r="AS855" i="14" s="1"/>
  <c r="AQ855" i="14"/>
  <c r="AP857" i="14"/>
  <c r="AO856" i="14"/>
  <c r="AS856" i="14" s="1"/>
  <c r="AQ856" i="14"/>
  <c r="AP858" i="14"/>
  <c r="AO857" i="14"/>
  <c r="AS857" i="14" s="1"/>
  <c r="AQ857" i="14"/>
  <c r="AP859" i="14"/>
  <c r="AO858" i="14"/>
  <c r="AS858" i="14" s="1"/>
  <c r="AQ858" i="14"/>
  <c r="AO859" i="14"/>
  <c r="AS859" i="14" s="1"/>
  <c r="AQ859" i="14"/>
  <c r="AP860" i="14"/>
  <c r="AP861" i="14"/>
  <c r="AO860" i="14"/>
  <c r="AS860" i="14" s="1"/>
  <c r="AQ860" i="14"/>
  <c r="AP862" i="14"/>
  <c r="AO861" i="14"/>
  <c r="AS861" i="14" s="1"/>
  <c r="AQ861" i="14"/>
  <c r="AP863" i="14"/>
  <c r="AQ862" i="14"/>
  <c r="AO862" i="14"/>
  <c r="AS862" i="14" s="1"/>
  <c r="AO863" i="14"/>
  <c r="AS863" i="14" s="1"/>
  <c r="AQ863" i="14"/>
  <c r="AP864" i="14"/>
  <c r="AP865" i="14"/>
  <c r="AO864" i="14"/>
  <c r="AS864" i="14" s="1"/>
  <c r="AQ864" i="14"/>
  <c r="AP866" i="14"/>
  <c r="AO865" i="14"/>
  <c r="AS865" i="14" s="1"/>
  <c r="AQ865" i="14"/>
  <c r="AP867" i="14"/>
  <c r="AO866" i="14"/>
  <c r="AS866" i="14" s="1"/>
  <c r="AQ866" i="14"/>
  <c r="AO867" i="14"/>
  <c r="AS867" i="14" s="1"/>
  <c r="AQ867" i="14"/>
  <c r="AP868" i="14"/>
  <c r="AP869" i="14"/>
  <c r="AO868" i="14"/>
  <c r="AS868" i="14" s="1"/>
  <c r="AQ868" i="14"/>
  <c r="AQ869" i="14"/>
  <c r="AP870" i="14"/>
  <c r="AO869" i="14"/>
  <c r="AS869" i="14" s="1"/>
  <c r="AP871" i="14"/>
  <c r="AO870" i="14"/>
  <c r="AS870" i="14" s="1"/>
  <c r="AQ870" i="14"/>
  <c r="AP872" i="14"/>
  <c r="AO871" i="14"/>
  <c r="AS871" i="14" s="1"/>
  <c r="AQ871" i="14"/>
  <c r="AO872" i="14"/>
  <c r="AS872" i="14" s="1"/>
  <c r="AQ872" i="14"/>
  <c r="AP873" i="14"/>
  <c r="AP874" i="14"/>
  <c r="AO873" i="14"/>
  <c r="AS873" i="14" s="1"/>
  <c r="AQ873" i="14"/>
  <c r="AP875" i="14"/>
  <c r="AO874" i="14"/>
  <c r="AS874" i="14" s="1"/>
  <c r="AQ874" i="14"/>
  <c r="AQ875" i="14"/>
  <c r="AP876" i="14"/>
  <c r="AO875" i="14"/>
  <c r="AS875" i="14" s="1"/>
  <c r="AP877" i="14"/>
  <c r="AO876" i="14"/>
  <c r="AS876" i="14" s="1"/>
  <c r="AQ876" i="14"/>
  <c r="AO877" i="14"/>
  <c r="AS877" i="14" s="1"/>
  <c r="AQ877" i="14"/>
  <c r="AP878" i="14"/>
  <c r="AP879" i="14"/>
  <c r="AO878" i="14"/>
  <c r="AS878" i="14" s="1"/>
  <c r="AQ878" i="14"/>
  <c r="AP880" i="14"/>
  <c r="AO879" i="14"/>
  <c r="AS879" i="14" s="1"/>
  <c r="AQ879" i="14"/>
  <c r="AO880" i="14"/>
  <c r="AS880" i="14" s="1"/>
  <c r="AQ880" i="14"/>
  <c r="AP881" i="14"/>
  <c r="AP882" i="14"/>
  <c r="AO881" i="14"/>
  <c r="AS881" i="14" s="1"/>
  <c r="AQ881" i="14"/>
  <c r="AQ882" i="14"/>
  <c r="AP883" i="14"/>
  <c r="AO882" i="14"/>
  <c r="AS882" i="14" s="1"/>
  <c r="AQ883" i="14"/>
  <c r="AP884" i="14"/>
  <c r="AO883" i="14"/>
  <c r="AS883" i="14" s="1"/>
  <c r="AP885" i="14"/>
  <c r="AO884" i="14"/>
  <c r="AS884" i="14" s="1"/>
  <c r="AQ884" i="14"/>
  <c r="AQ885" i="14"/>
  <c r="AP886" i="14"/>
  <c r="AO885" i="14"/>
  <c r="AS885" i="14" s="1"/>
  <c r="AP887" i="14"/>
  <c r="AO886" i="14"/>
  <c r="AS886" i="14" s="1"/>
  <c r="AQ886" i="14"/>
  <c r="AP888" i="14"/>
  <c r="AO887" i="14"/>
  <c r="AS887" i="14" s="1"/>
  <c r="AQ887" i="14"/>
  <c r="AO888" i="14"/>
  <c r="AS888" i="14" s="1"/>
  <c r="AQ888" i="14"/>
  <c r="AP889" i="14"/>
  <c r="AP890" i="14"/>
  <c r="AO889" i="14"/>
  <c r="AS889" i="14" s="1"/>
  <c r="AQ889" i="14"/>
  <c r="AO890" i="14"/>
  <c r="AS890" i="14" s="1"/>
  <c r="AQ890" i="14"/>
  <c r="AP891" i="14"/>
  <c r="AQ891" i="14"/>
  <c r="AP892" i="14"/>
  <c r="AO891" i="14"/>
  <c r="AS891" i="14" s="1"/>
  <c r="AP893" i="14"/>
  <c r="AO892" i="14"/>
  <c r="AS892" i="14" s="1"/>
  <c r="AQ892" i="14"/>
  <c r="AP894" i="14"/>
  <c r="AO893" i="14"/>
  <c r="AS893" i="14" s="1"/>
  <c r="AQ893" i="14"/>
  <c r="AP895" i="14"/>
  <c r="AO894" i="14"/>
  <c r="AS894" i="14" s="1"/>
  <c r="AQ894" i="14"/>
  <c r="AQ895" i="14"/>
  <c r="AP896" i="14"/>
  <c r="AO895" i="14"/>
  <c r="AS895" i="14" s="1"/>
  <c r="AO896" i="14"/>
  <c r="AS896" i="14" s="1"/>
  <c r="AQ896" i="14"/>
  <c r="AP897" i="14"/>
  <c r="AP898" i="14"/>
  <c r="AO897" i="14"/>
  <c r="AS897" i="14" s="1"/>
  <c r="AQ897" i="14"/>
  <c r="AO898" i="14"/>
  <c r="AS898" i="14" s="1"/>
  <c r="AQ898" i="14"/>
  <c r="AP899" i="14"/>
  <c r="AQ899" i="14"/>
  <c r="AP900" i="14"/>
  <c r="AO899" i="14"/>
  <c r="AS899" i="14" s="1"/>
  <c r="AP901" i="14"/>
  <c r="AO900" i="14"/>
  <c r="AS900" i="14" s="1"/>
  <c r="AQ900" i="14"/>
  <c r="AP902" i="14"/>
  <c r="AO901" i="14"/>
  <c r="AS901" i="14" s="1"/>
  <c r="AQ901" i="14"/>
  <c r="AP903" i="14"/>
  <c r="AO902" i="14"/>
  <c r="AS902" i="14" s="1"/>
  <c r="AQ902" i="14"/>
  <c r="AO903" i="14"/>
  <c r="AS903" i="14" s="1"/>
  <c r="AQ903" i="14"/>
  <c r="AP904" i="14"/>
  <c r="AO904" i="14"/>
  <c r="AS904" i="14" s="1"/>
  <c r="AQ904" i="14"/>
  <c r="AP905" i="14"/>
  <c r="AP906" i="14"/>
  <c r="AO905" i="14"/>
  <c r="AS905" i="14" s="1"/>
  <c r="AQ905" i="14"/>
  <c r="AQ906" i="14"/>
  <c r="AP907" i="14"/>
  <c r="AO906" i="14"/>
  <c r="AS906" i="14" s="1"/>
  <c r="AQ907" i="14"/>
  <c r="AP908" i="14"/>
  <c r="AO907" i="14"/>
  <c r="AS907" i="14" s="1"/>
  <c r="AP909" i="14"/>
  <c r="AO908" i="14"/>
  <c r="AS908" i="14" s="1"/>
  <c r="AQ908" i="14"/>
  <c r="AP910" i="14"/>
  <c r="AO909" i="14"/>
  <c r="AS909" i="14" s="1"/>
  <c r="AQ909" i="14"/>
  <c r="AP911" i="14"/>
  <c r="AO910" i="14"/>
  <c r="AS910" i="14" s="1"/>
  <c r="AQ910" i="14"/>
  <c r="AP912" i="14"/>
  <c r="AO911" i="14"/>
  <c r="AS911" i="14" s="1"/>
  <c r="AQ911" i="14"/>
  <c r="AO912" i="14"/>
  <c r="AS912" i="14" s="1"/>
  <c r="AQ912" i="14"/>
  <c r="AP913" i="14"/>
  <c r="AP914" i="14"/>
  <c r="AO913" i="14"/>
  <c r="AS913" i="14" s="1"/>
  <c r="AQ913" i="14"/>
  <c r="AP915" i="14"/>
  <c r="AO914" i="14"/>
  <c r="AS914" i="14" s="1"/>
  <c r="AQ914" i="14"/>
  <c r="AQ915" i="14"/>
  <c r="AP916" i="14"/>
  <c r="AO915" i="14"/>
  <c r="AS915" i="14" s="1"/>
  <c r="AO916" i="14"/>
  <c r="AS916" i="14" s="1"/>
  <c r="AP917" i="14"/>
  <c r="AQ916" i="14"/>
  <c r="AP918" i="14"/>
  <c r="AO917" i="14"/>
  <c r="AS917" i="14" s="1"/>
  <c r="AQ917" i="14"/>
  <c r="AP919" i="14"/>
  <c r="AO918" i="14"/>
  <c r="AS918" i="14" s="1"/>
  <c r="AQ918" i="14"/>
  <c r="AO919" i="14"/>
  <c r="AS919" i="14" s="1"/>
  <c r="AQ919" i="14"/>
  <c r="AP920" i="14"/>
  <c r="AQ920" i="14"/>
  <c r="AO920" i="14"/>
  <c r="AS920" i="14" s="1"/>
  <c r="AP921" i="14"/>
  <c r="AP922" i="14"/>
  <c r="AO921" i="14"/>
  <c r="AS921" i="14" s="1"/>
  <c r="AQ921" i="14"/>
  <c r="AP923" i="14"/>
  <c r="AO922" i="14"/>
  <c r="AS922" i="14" s="1"/>
  <c r="AQ922" i="14"/>
  <c r="AQ923" i="14"/>
  <c r="AP924" i="14"/>
  <c r="AO923" i="14"/>
  <c r="AS923" i="14" s="1"/>
  <c r="AP925" i="14"/>
  <c r="AO924" i="14"/>
  <c r="AS924" i="14" s="1"/>
  <c r="AQ924" i="14"/>
  <c r="AP926" i="14"/>
  <c r="AO925" i="14"/>
  <c r="AS925" i="14" s="1"/>
  <c r="AQ925" i="14"/>
  <c r="AP927" i="14"/>
  <c r="AO926" i="14"/>
  <c r="AS926" i="14" s="1"/>
  <c r="AQ926" i="14"/>
  <c r="AQ927" i="14"/>
  <c r="AP928" i="14"/>
  <c r="AO927" i="14"/>
  <c r="AS927" i="14" s="1"/>
  <c r="AO928" i="14"/>
  <c r="AS928" i="14" s="1"/>
  <c r="AQ928" i="14"/>
  <c r="AP929" i="14"/>
  <c r="AP930" i="14"/>
  <c r="AO929" i="14"/>
  <c r="AS929" i="14" s="1"/>
  <c r="AQ929" i="14"/>
  <c r="AP931" i="14"/>
  <c r="AO930" i="14"/>
  <c r="AS930" i="14" s="1"/>
  <c r="AQ930" i="14"/>
  <c r="AQ931" i="14"/>
  <c r="AP932" i="14"/>
  <c r="AO931" i="14"/>
  <c r="AS931" i="14" s="1"/>
  <c r="AP933" i="14"/>
  <c r="AO932" i="14"/>
  <c r="AS932" i="14" s="1"/>
  <c r="AQ932" i="14"/>
  <c r="AQ933" i="14"/>
  <c r="AP934" i="14"/>
  <c r="AO933" i="14"/>
  <c r="AS933" i="14" s="1"/>
  <c r="AP935" i="14"/>
  <c r="AO934" i="14"/>
  <c r="AS934" i="14" s="1"/>
  <c r="AQ934" i="14"/>
  <c r="AP936" i="14"/>
  <c r="AO935" i="14"/>
  <c r="AS935" i="14" s="1"/>
  <c r="AQ935" i="14"/>
  <c r="AO936" i="14"/>
  <c r="AS936" i="14" s="1"/>
  <c r="AQ936" i="14"/>
  <c r="AP937" i="14"/>
  <c r="AP938" i="14"/>
  <c r="AO937" i="14"/>
  <c r="AS937" i="14" s="1"/>
  <c r="AQ937" i="14"/>
  <c r="AP939" i="14"/>
  <c r="AO938" i="14"/>
  <c r="AS938" i="14" s="1"/>
  <c r="AQ938" i="14"/>
  <c r="AQ939" i="14"/>
  <c r="AP940" i="14"/>
  <c r="AO939" i="14"/>
  <c r="AS939" i="14" s="1"/>
  <c r="AO940" i="14"/>
  <c r="AS940" i="14" s="1"/>
  <c r="AP941" i="14"/>
  <c r="AQ940" i="14"/>
  <c r="AO941" i="14"/>
  <c r="AS941" i="14" s="1"/>
  <c r="AQ941" i="14"/>
  <c r="AP942" i="14"/>
  <c r="AP943" i="14"/>
  <c r="AO942" i="14"/>
  <c r="AS942" i="14" s="1"/>
  <c r="AQ942" i="14"/>
  <c r="AP944" i="14"/>
  <c r="AO943" i="14"/>
  <c r="AS943" i="14" s="1"/>
  <c r="AQ943" i="14"/>
  <c r="AO944" i="14"/>
  <c r="AS944" i="14" s="1"/>
  <c r="AQ944" i="14"/>
  <c r="AP945" i="14"/>
  <c r="AP946" i="14"/>
  <c r="AO945" i="14"/>
  <c r="AS945" i="14" s="1"/>
  <c r="AQ945" i="14"/>
  <c r="AQ946" i="14"/>
  <c r="AP947" i="14"/>
  <c r="AO946" i="14"/>
  <c r="AS946" i="14" s="1"/>
  <c r="AQ947" i="14"/>
  <c r="AP948" i="14"/>
  <c r="AO947" i="14"/>
  <c r="AS947" i="14" s="1"/>
  <c r="AP949" i="14"/>
  <c r="AO948" i="14"/>
  <c r="AS948" i="14" s="1"/>
  <c r="AQ948" i="14"/>
  <c r="AP950" i="14"/>
  <c r="AO949" i="14"/>
  <c r="AS949" i="14" s="1"/>
  <c r="AQ949" i="14"/>
  <c r="AP951" i="14"/>
  <c r="AO950" i="14"/>
  <c r="AS950" i="14" s="1"/>
  <c r="AQ950" i="14"/>
  <c r="AP952" i="14"/>
  <c r="AO951" i="14"/>
  <c r="AS951" i="14" s="1"/>
  <c r="AQ951" i="14"/>
  <c r="AO952" i="14"/>
  <c r="AS952" i="14" s="1"/>
  <c r="AQ952" i="14"/>
  <c r="AP953" i="14"/>
  <c r="AP954" i="14"/>
  <c r="AO953" i="14"/>
  <c r="AS953" i="14" s="1"/>
  <c r="AQ953" i="14"/>
  <c r="AO954" i="14"/>
  <c r="AS954" i="14" s="1"/>
  <c r="AQ954" i="14"/>
  <c r="AP955" i="14"/>
  <c r="AQ955" i="14"/>
  <c r="AP956" i="14"/>
  <c r="AO955" i="14"/>
  <c r="AS955" i="14" s="1"/>
  <c r="AP957" i="14"/>
  <c r="AO956" i="14"/>
  <c r="AS956" i="14" s="1"/>
  <c r="AQ956" i="14"/>
  <c r="AP958" i="14"/>
  <c r="AO957" i="14"/>
  <c r="AS957" i="14" s="1"/>
  <c r="AQ957" i="14"/>
  <c r="AP959" i="14"/>
  <c r="AO958" i="14"/>
  <c r="AS958" i="14" s="1"/>
  <c r="AQ958" i="14"/>
  <c r="AQ959" i="14"/>
  <c r="AP960" i="14"/>
  <c r="AO959" i="14"/>
  <c r="AS959" i="14" s="1"/>
  <c r="AO960" i="14"/>
  <c r="AS960" i="14" s="1"/>
  <c r="AQ960" i="14"/>
  <c r="AP961" i="14"/>
  <c r="AP962" i="14"/>
  <c r="AO961" i="14"/>
  <c r="AS961" i="14" s="1"/>
  <c r="AQ961" i="14"/>
  <c r="AP963" i="14"/>
  <c r="AO962" i="14"/>
  <c r="AS962" i="14" s="1"/>
  <c r="AQ962" i="14"/>
  <c r="AQ963" i="14"/>
  <c r="AP964" i="14"/>
  <c r="AO963" i="14"/>
  <c r="AS963" i="14" s="1"/>
  <c r="AP965" i="14"/>
  <c r="AO964" i="14"/>
  <c r="AS964" i="14" s="1"/>
  <c r="AQ964" i="14"/>
  <c r="AP966" i="14"/>
  <c r="AO965" i="14"/>
  <c r="AS965" i="14" s="1"/>
  <c r="AQ965" i="14"/>
  <c r="AP967" i="14"/>
  <c r="AO966" i="14"/>
  <c r="AS966" i="14" s="1"/>
  <c r="AQ966" i="14"/>
  <c r="AQ967" i="14"/>
  <c r="AO967" i="14"/>
  <c r="AS967" i="14" s="1"/>
  <c r="AP968" i="14"/>
  <c r="AO968" i="14"/>
  <c r="AS968" i="14" s="1"/>
  <c r="AQ968" i="14"/>
  <c r="AP969" i="14"/>
  <c r="AP970" i="14"/>
  <c r="AO969" i="14"/>
  <c r="AS969" i="14" s="1"/>
  <c r="AQ969" i="14"/>
  <c r="AP971" i="14"/>
  <c r="AO970" i="14"/>
  <c r="AS970" i="14" s="1"/>
  <c r="AQ970" i="14"/>
  <c r="AQ971" i="14"/>
  <c r="AP972" i="14"/>
  <c r="AO971" i="14"/>
  <c r="AS971" i="14" s="1"/>
  <c r="AP973" i="14"/>
  <c r="AO972" i="14"/>
  <c r="AS972" i="14" s="1"/>
  <c r="AQ972" i="14"/>
  <c r="AP974" i="14"/>
  <c r="AO973" i="14"/>
  <c r="AS973" i="14" s="1"/>
  <c r="AQ973" i="14"/>
  <c r="AP975" i="14"/>
  <c r="AO974" i="14"/>
  <c r="AS974" i="14" s="1"/>
  <c r="AQ974" i="14"/>
  <c r="AP976" i="14"/>
  <c r="AO975" i="14"/>
  <c r="AS975" i="14" s="1"/>
  <c r="AQ975" i="14"/>
  <c r="AO976" i="14"/>
  <c r="AS976" i="14" s="1"/>
  <c r="AQ976" i="14"/>
  <c r="AP977" i="14"/>
  <c r="AP978" i="14"/>
  <c r="AO977" i="14"/>
  <c r="AS977" i="14" s="1"/>
  <c r="AQ977" i="14"/>
  <c r="AP979" i="14"/>
  <c r="AO978" i="14"/>
  <c r="AS978" i="14" s="1"/>
  <c r="AQ978" i="14"/>
  <c r="AQ979" i="14"/>
  <c r="AP980" i="14"/>
  <c r="AO979" i="14"/>
  <c r="AS979" i="14" s="1"/>
  <c r="AO980" i="14"/>
  <c r="AS980" i="14" s="1"/>
  <c r="AP981" i="14"/>
  <c r="AQ980" i="14"/>
  <c r="AP982" i="14"/>
  <c r="AO981" i="14"/>
  <c r="AS981" i="14" s="1"/>
  <c r="AQ981" i="14"/>
  <c r="AP983" i="14"/>
  <c r="AO982" i="14"/>
  <c r="AS982" i="14" s="1"/>
  <c r="AQ982" i="14"/>
  <c r="AP984" i="14"/>
  <c r="AO983" i="14"/>
  <c r="AS983" i="14" s="1"/>
  <c r="AQ983" i="14"/>
  <c r="AQ984" i="14"/>
  <c r="AO984" i="14"/>
  <c r="AS984" i="14" s="1"/>
  <c r="AP985" i="14"/>
  <c r="AP986" i="14"/>
  <c r="AO985" i="14"/>
  <c r="AS985" i="14" s="1"/>
  <c r="AQ985" i="14"/>
  <c r="AP987" i="14"/>
  <c r="AO986" i="14"/>
  <c r="AS986" i="14" s="1"/>
  <c r="AQ986" i="14"/>
  <c r="AQ987" i="14"/>
  <c r="AP988" i="14"/>
  <c r="AO987" i="14"/>
  <c r="AS987" i="14" s="1"/>
  <c r="AP989" i="14"/>
  <c r="AO988" i="14"/>
  <c r="AS988" i="14" s="1"/>
  <c r="AQ988" i="14"/>
  <c r="AP990" i="14"/>
  <c r="AO989" i="14"/>
  <c r="AS989" i="14" s="1"/>
  <c r="AQ989" i="14"/>
  <c r="AP991" i="14"/>
  <c r="AO990" i="14"/>
  <c r="AS990" i="14" s="1"/>
  <c r="AQ990" i="14"/>
  <c r="AP992" i="14"/>
  <c r="AO991" i="14"/>
  <c r="AS991" i="14" s="1"/>
  <c r="AQ991" i="14"/>
  <c r="AO992" i="14"/>
  <c r="AS992" i="14" s="1"/>
  <c r="AQ992" i="14"/>
  <c r="AP993" i="14"/>
  <c r="AP994" i="14"/>
  <c r="AO993" i="14"/>
  <c r="AS993" i="14" s="1"/>
  <c r="AQ993" i="14"/>
  <c r="AP995" i="14"/>
  <c r="AO994" i="14"/>
  <c r="AS994" i="14" s="1"/>
  <c r="AQ994" i="14"/>
  <c r="AQ995" i="14"/>
  <c r="AP996" i="14"/>
  <c r="AO995" i="14"/>
  <c r="AS995" i="14" s="1"/>
  <c r="AP997" i="14"/>
  <c r="AO996" i="14"/>
  <c r="AS996" i="14" s="1"/>
  <c r="AQ996" i="14"/>
  <c r="AQ997" i="14"/>
  <c r="AP998" i="14"/>
  <c r="AO997" i="14"/>
  <c r="AS997" i="14" s="1"/>
  <c r="AP999" i="14"/>
  <c r="AO998" i="14"/>
  <c r="AS998" i="14" s="1"/>
  <c r="AQ998" i="14"/>
  <c r="AP1000" i="14"/>
  <c r="AO999" i="14"/>
  <c r="AS999" i="14" s="1"/>
  <c r="AQ999" i="14"/>
  <c r="AO1000" i="14"/>
  <c r="AS1000" i="14" s="1"/>
  <c r="AQ1000" i="14"/>
  <c r="AP1001" i="14"/>
  <c r="AP1002" i="14"/>
  <c r="AO1001" i="14"/>
  <c r="AS1001" i="14" s="1"/>
  <c r="AQ1001" i="14"/>
  <c r="AP1003" i="14"/>
  <c r="AO1002" i="14"/>
  <c r="AS1002" i="14" s="1"/>
  <c r="AQ1002" i="14"/>
  <c r="AQ1003" i="14"/>
  <c r="AP1004" i="14"/>
  <c r="AO1003" i="14"/>
  <c r="AS1003" i="14" s="1"/>
  <c r="AP1005" i="14"/>
  <c r="AO1004" i="14"/>
  <c r="AS1004" i="14" s="1"/>
  <c r="AQ1004" i="14"/>
  <c r="AO1005" i="14"/>
  <c r="AS1005" i="14" s="1"/>
  <c r="AQ1005" i="14"/>
  <c r="AP1006" i="14"/>
  <c r="AP1007" i="14"/>
  <c r="AO1006" i="14"/>
  <c r="AS1006" i="14" s="1"/>
  <c r="AQ1006" i="14"/>
  <c r="AP1008" i="14"/>
  <c r="AO1007" i="14"/>
  <c r="AS1007" i="14" s="1"/>
  <c r="AQ1007" i="14"/>
  <c r="AQ1008" i="14"/>
  <c r="AO1008" i="14"/>
  <c r="AS1008" i="14" s="1"/>
  <c r="AP1009" i="14"/>
  <c r="AP1010" i="14"/>
  <c r="AO1009" i="14"/>
  <c r="AS1009" i="14" s="1"/>
  <c r="AQ1009" i="14"/>
  <c r="AQ1010" i="14"/>
  <c r="AP1011" i="14"/>
  <c r="AO1010" i="14"/>
  <c r="AS1010" i="14" s="1"/>
  <c r="AQ1011" i="14"/>
  <c r="AP1012" i="14"/>
  <c r="AO1011" i="14"/>
  <c r="AS1011" i="14" s="1"/>
  <c r="AP1013" i="14"/>
  <c r="AO1012" i="14"/>
  <c r="AS1012" i="14" s="1"/>
  <c r="AQ1012" i="14"/>
  <c r="AP1014" i="14"/>
  <c r="AO1013" i="14"/>
  <c r="AS1013" i="14" s="1"/>
  <c r="AQ1013" i="14"/>
  <c r="AP1015" i="14"/>
  <c r="AO1014" i="14"/>
  <c r="AS1014" i="14" s="1"/>
  <c r="AQ1014" i="14"/>
  <c r="AP1016" i="14"/>
  <c r="AO1015" i="14"/>
  <c r="AS1015" i="14" s="1"/>
  <c r="AQ1015" i="14"/>
  <c r="AO1016" i="14"/>
  <c r="AS1016" i="14" s="1"/>
  <c r="AQ1016" i="14"/>
  <c r="AP1017" i="14"/>
  <c r="AP1018" i="14"/>
  <c r="AO1017" i="14"/>
  <c r="AS1017" i="14" s="1"/>
  <c r="AQ1017" i="14"/>
  <c r="AO1018" i="14"/>
  <c r="AS1018" i="14" s="1"/>
  <c r="AQ1018" i="14"/>
  <c r="AP1019" i="14"/>
  <c r="AQ1019" i="14"/>
  <c r="AP1020" i="14"/>
  <c r="AO1019" i="14"/>
  <c r="AS1019" i="14" s="1"/>
  <c r="AP1021" i="14"/>
  <c r="AO1020" i="14"/>
  <c r="AS1020" i="14" s="1"/>
  <c r="AQ1020" i="14"/>
  <c r="AO1021" i="14"/>
  <c r="AS1021" i="14" s="1"/>
  <c r="AQ1021" i="14"/>
  <c r="AP1022" i="14"/>
  <c r="AP1023" i="14"/>
  <c r="AO1022" i="14"/>
  <c r="AS1022" i="14" s="1"/>
  <c r="AQ1022" i="14"/>
  <c r="AQ1023" i="14"/>
  <c r="AP1024" i="14"/>
  <c r="AO1023" i="14"/>
  <c r="AS1023" i="14" s="1"/>
  <c r="AO1024" i="14"/>
  <c r="AS1024" i="14" s="1"/>
  <c r="AQ1024" i="14"/>
  <c r="AP1025" i="14"/>
  <c r="AP1026" i="14"/>
  <c r="AO1025" i="14"/>
  <c r="AS1025" i="14" s="1"/>
  <c r="AQ1025" i="14"/>
  <c r="AP1027" i="14"/>
  <c r="AO1026" i="14"/>
  <c r="AS1026" i="14" s="1"/>
  <c r="AQ1026" i="14"/>
  <c r="AQ1027" i="14"/>
  <c r="AP1028" i="14"/>
  <c r="AO1027" i="14"/>
  <c r="AS1027" i="14" s="1"/>
  <c r="AP1029" i="14"/>
  <c r="AO1028" i="14"/>
  <c r="AS1028" i="14" s="1"/>
  <c r="AQ1028" i="14"/>
  <c r="AQ1029" i="14"/>
  <c r="AP1030" i="14"/>
  <c r="AO1029" i="14"/>
  <c r="AS1029" i="14" s="1"/>
  <c r="AP1031" i="14"/>
  <c r="AO1030" i="14"/>
  <c r="AS1030" i="14" s="1"/>
  <c r="AQ1030" i="14"/>
  <c r="AO1031" i="14"/>
  <c r="AS1031" i="14" s="1"/>
  <c r="AQ1031" i="14"/>
  <c r="AP1032" i="14"/>
  <c r="AO1032" i="14"/>
  <c r="AS1032" i="14" s="1"/>
  <c r="AQ1032" i="14"/>
  <c r="AP1033" i="14"/>
  <c r="AP1034" i="14"/>
  <c r="AO1033" i="14"/>
  <c r="AS1033" i="14" s="1"/>
  <c r="AQ1033" i="14"/>
  <c r="AP1035" i="14"/>
  <c r="AO1034" i="14"/>
  <c r="AS1034" i="14" s="1"/>
  <c r="AQ1034" i="14"/>
  <c r="AQ1035" i="14"/>
  <c r="AP1036" i="14"/>
  <c r="AO1035" i="14"/>
  <c r="AS1035" i="14" s="1"/>
  <c r="AP1037" i="14"/>
  <c r="AO1036" i="14"/>
  <c r="AS1036" i="14" s="1"/>
  <c r="AQ1036" i="14"/>
  <c r="AP1038" i="14"/>
  <c r="AO1037" i="14"/>
  <c r="AS1037" i="14" s="1"/>
  <c r="AQ1037" i="14"/>
  <c r="AP1039" i="14"/>
  <c r="AO1038" i="14"/>
  <c r="AS1038" i="14" s="1"/>
  <c r="AQ1038" i="14"/>
  <c r="AP1040" i="14"/>
  <c r="AO1039" i="14"/>
  <c r="AS1039" i="14" s="1"/>
  <c r="AQ1039" i="14"/>
  <c r="AO1040" i="14"/>
  <c r="AS1040" i="14" s="1"/>
  <c r="AQ1040" i="14"/>
  <c r="AP1041" i="14"/>
  <c r="AP1042" i="14"/>
  <c r="AO1041" i="14"/>
  <c r="AS1041" i="14" s="1"/>
  <c r="AQ1041" i="14"/>
  <c r="AO1042" i="14"/>
  <c r="AS1042" i="14" s="1"/>
  <c r="AQ1042" i="14"/>
  <c r="AP1043" i="14"/>
  <c r="AQ1043" i="14"/>
  <c r="AP1044" i="14"/>
  <c r="AO1043" i="14"/>
  <c r="AS1043" i="14" s="1"/>
  <c r="AO1044" i="14"/>
  <c r="AS1044" i="14" s="1"/>
  <c r="AP1045" i="14"/>
  <c r="AQ1044" i="14"/>
  <c r="AP1046" i="14"/>
  <c r="AO1045" i="14"/>
  <c r="AS1045" i="14" s="1"/>
  <c r="AQ1045" i="14"/>
  <c r="AP1047" i="14"/>
  <c r="AO1046" i="14"/>
  <c r="AS1046" i="14" s="1"/>
  <c r="AQ1046" i="14"/>
  <c r="AP1048" i="14"/>
  <c r="AO1047" i="14"/>
  <c r="AS1047" i="14" s="1"/>
  <c r="AQ1047" i="14"/>
  <c r="AQ1048" i="14"/>
  <c r="AO1048" i="14"/>
  <c r="AS1048" i="14" s="1"/>
  <c r="AP1049" i="14"/>
  <c r="AP1050" i="14"/>
  <c r="AO1049" i="14"/>
  <c r="AS1049" i="14" s="1"/>
  <c r="AQ1049" i="14"/>
  <c r="AP1051" i="14"/>
  <c r="AO1050" i="14"/>
  <c r="AS1050" i="14" s="1"/>
  <c r="AQ1050" i="14"/>
  <c r="AQ1051" i="14"/>
  <c r="AP1052" i="14"/>
  <c r="AO1051" i="14"/>
  <c r="AS1051" i="14" s="1"/>
  <c r="AP1053" i="14"/>
  <c r="AO1052" i="14"/>
  <c r="AS1052" i="14" s="1"/>
  <c r="AQ1052" i="14"/>
  <c r="AP1054" i="14"/>
  <c r="AO1053" i="14"/>
  <c r="AS1053" i="14" s="1"/>
  <c r="AQ1053" i="14"/>
  <c r="AP1055" i="14"/>
  <c r="AO1054" i="14"/>
  <c r="AS1054" i="14" s="1"/>
  <c r="AQ1054" i="14"/>
  <c r="AP1056" i="14"/>
  <c r="AO1055" i="14"/>
  <c r="AS1055" i="14" s="1"/>
  <c r="AQ1055" i="14"/>
  <c r="AO1056" i="14"/>
  <c r="AS1056" i="14" s="1"/>
  <c r="AQ1056" i="14"/>
  <c r="AP1057" i="14"/>
  <c r="AP1058" i="14"/>
  <c r="AO1057" i="14"/>
  <c r="AS1057" i="14" s="1"/>
  <c r="AQ1057" i="14"/>
  <c r="AP1059" i="14"/>
  <c r="AO1058" i="14"/>
  <c r="AS1058" i="14" s="1"/>
  <c r="AQ1058" i="14"/>
  <c r="AQ1059" i="14"/>
  <c r="AP1060" i="14"/>
  <c r="AO1059" i="14"/>
  <c r="AS1059" i="14" s="1"/>
  <c r="AP1061" i="14"/>
  <c r="AO1060" i="14"/>
  <c r="AS1060" i="14" s="1"/>
  <c r="AQ1060" i="14"/>
  <c r="AQ1061" i="14"/>
  <c r="AP1062" i="14"/>
  <c r="AO1061" i="14"/>
  <c r="AS1061" i="14" s="1"/>
  <c r="AP1063" i="14"/>
  <c r="AO1062" i="14"/>
  <c r="AS1062" i="14" s="1"/>
  <c r="AQ1062" i="14"/>
  <c r="AO1063" i="14"/>
  <c r="AS1063" i="14" s="1"/>
  <c r="AP1064" i="14"/>
  <c r="AQ1063" i="14"/>
  <c r="AO1064" i="14"/>
  <c r="AS1064" i="14" s="1"/>
  <c r="AQ1064" i="14"/>
  <c r="AP1065" i="14"/>
  <c r="AP1066" i="14"/>
  <c r="AO1065" i="14"/>
  <c r="AS1065" i="14" s="1"/>
  <c r="AQ1065" i="14"/>
  <c r="AP1067" i="14"/>
  <c r="AO1066" i="14"/>
  <c r="AS1066" i="14" s="1"/>
  <c r="AQ1066" i="14"/>
  <c r="AP1068" i="14"/>
  <c r="AQ1067" i="14"/>
  <c r="AO1067" i="14"/>
  <c r="AS1067" i="14" s="1"/>
  <c r="AP1069" i="14"/>
  <c r="AO1068" i="14"/>
  <c r="AS1068" i="14" s="1"/>
  <c r="AQ1068" i="14"/>
  <c r="AQ1069" i="14"/>
  <c r="AP1070" i="14"/>
  <c r="AO1069" i="14"/>
  <c r="AS1069" i="14" s="1"/>
  <c r="AO1070" i="14"/>
  <c r="AS1070" i="14" s="1"/>
  <c r="AP1071" i="14"/>
  <c r="AQ1070" i="14"/>
  <c r="AP1072" i="14"/>
  <c r="AO1071" i="14"/>
  <c r="AS1071" i="14" s="1"/>
  <c r="AQ1071" i="14"/>
  <c r="AO1072" i="14"/>
  <c r="AS1072" i="14" s="1"/>
  <c r="AQ1072" i="14"/>
  <c r="AP1073" i="14"/>
  <c r="AP1074" i="14"/>
  <c r="AQ1073" i="14"/>
  <c r="AO1073" i="14"/>
  <c r="AS1073" i="14" s="1"/>
  <c r="AP1075" i="14"/>
  <c r="AO1074" i="14"/>
  <c r="AS1074" i="14" s="1"/>
  <c r="AQ1074" i="14"/>
  <c r="AP1076" i="14"/>
  <c r="AQ1075" i="14"/>
  <c r="AO1075" i="14"/>
  <c r="AS1075" i="14" s="1"/>
  <c r="AO1076" i="14"/>
  <c r="AS1076" i="14" s="1"/>
  <c r="AP1077" i="14"/>
  <c r="AQ1076" i="14"/>
  <c r="AP1078" i="14"/>
  <c r="AO1077" i="14"/>
  <c r="AS1077" i="14" s="1"/>
  <c r="AQ1077" i="14"/>
  <c r="AO1078" i="14"/>
  <c r="AS1078" i="14" s="1"/>
  <c r="AP1079" i="14"/>
  <c r="AQ1078" i="14"/>
  <c r="AP1080" i="14"/>
  <c r="AO1079" i="14"/>
  <c r="AS1079" i="14" s="1"/>
  <c r="AQ1079" i="14"/>
  <c r="AO1080" i="14"/>
  <c r="AS1080" i="14" s="1"/>
  <c r="AQ1080" i="14"/>
  <c r="AP1081" i="14"/>
  <c r="AP1082" i="14"/>
  <c r="AQ1081" i="14"/>
  <c r="AO1081" i="14"/>
  <c r="AS1081" i="14" s="1"/>
  <c r="AP1083" i="14"/>
  <c r="AO1082" i="14"/>
  <c r="AS1082" i="14" s="1"/>
  <c r="AQ1082" i="14"/>
  <c r="AQ1083" i="14"/>
  <c r="AP1084" i="14"/>
  <c r="AO1083" i="14"/>
  <c r="AS1083" i="14" s="1"/>
  <c r="AP1085" i="14"/>
  <c r="AO1084" i="14"/>
  <c r="AS1084" i="14" s="1"/>
  <c r="AQ1084" i="14"/>
  <c r="AP1086" i="14"/>
  <c r="AO1085" i="14"/>
  <c r="AS1085" i="14" s="1"/>
  <c r="AQ1085" i="14"/>
  <c r="AO1086" i="14"/>
  <c r="AS1086" i="14" s="1"/>
  <c r="AP1087" i="14"/>
  <c r="AQ1086" i="14"/>
  <c r="AQ1087" i="14"/>
  <c r="AP1088" i="14"/>
  <c r="AO1087" i="14"/>
  <c r="AS1087" i="14" s="1"/>
  <c r="AO1088" i="14"/>
  <c r="AS1088" i="14" s="1"/>
  <c r="AQ1088" i="14"/>
  <c r="AP1089" i="14"/>
  <c r="AP1090" i="14"/>
  <c r="AQ1089" i="14"/>
  <c r="AO1089" i="14"/>
  <c r="AS1089" i="14" s="1"/>
  <c r="AO1090" i="14"/>
  <c r="AS1090" i="14" s="1"/>
  <c r="AQ1090" i="14"/>
  <c r="AP1091" i="14"/>
  <c r="AP1092" i="14"/>
  <c r="AQ1091" i="14"/>
  <c r="AO1091" i="14"/>
  <c r="AS1091" i="14" s="1"/>
  <c r="AO1092" i="14"/>
  <c r="AS1092" i="14" s="1"/>
  <c r="AP1093" i="14"/>
  <c r="AQ1092" i="14"/>
  <c r="AP1094" i="14"/>
  <c r="AO1093" i="14"/>
  <c r="AS1093" i="14" s="1"/>
  <c r="AQ1093" i="14"/>
  <c r="AO1094" i="14"/>
  <c r="AS1094" i="14" s="1"/>
  <c r="AP1095" i="14"/>
  <c r="AQ1094" i="14"/>
  <c r="AP1096" i="14"/>
  <c r="AO1095" i="14"/>
  <c r="AS1095" i="14" s="1"/>
  <c r="AQ1095" i="14"/>
  <c r="AO1096" i="14"/>
  <c r="AS1096" i="14" s="1"/>
  <c r="AQ1096" i="14"/>
  <c r="AP1097" i="14"/>
  <c r="AQ1097" i="14"/>
  <c r="AP1098" i="14"/>
  <c r="AO1097" i="14"/>
  <c r="AS1097" i="14" s="1"/>
  <c r="AP1099" i="14"/>
  <c r="AO1098" i="14"/>
  <c r="AS1098" i="14" s="1"/>
  <c r="AQ1098" i="14"/>
  <c r="AP1100" i="14"/>
  <c r="AO1099" i="14"/>
  <c r="AS1099" i="14" s="1"/>
  <c r="AQ1099" i="14"/>
  <c r="AO1100" i="14"/>
  <c r="AS1100" i="14" s="1"/>
  <c r="AQ1100" i="14"/>
  <c r="AP1101" i="14"/>
  <c r="AP1102" i="14"/>
  <c r="AO1101" i="14"/>
  <c r="AS1101" i="14" s="1"/>
  <c r="AQ1101" i="14"/>
  <c r="AQ1102" i="14"/>
  <c r="AP1103" i="14"/>
  <c r="AO1102" i="14"/>
  <c r="AS1102" i="14" s="1"/>
  <c r="AQ1103" i="14"/>
  <c r="AP1104" i="14"/>
  <c r="AO1103" i="14"/>
  <c r="AS1103" i="14" s="1"/>
  <c r="AP1105" i="14"/>
  <c r="AO1104" i="14"/>
  <c r="AS1104" i="14" s="1"/>
  <c r="AQ1104" i="14"/>
  <c r="AP1106" i="14"/>
  <c r="AO1105" i="14"/>
  <c r="AS1105" i="14" s="1"/>
  <c r="AQ1105" i="14"/>
  <c r="AP1107" i="14"/>
  <c r="AO1106" i="14"/>
  <c r="AS1106" i="14" s="1"/>
  <c r="AQ1106" i="14"/>
  <c r="AP1108" i="14"/>
  <c r="AO1107" i="14"/>
  <c r="AS1107" i="14" s="1"/>
  <c r="AQ1107" i="14"/>
  <c r="AO1108" i="14"/>
  <c r="AS1108" i="14" s="1"/>
  <c r="AQ1108" i="14"/>
  <c r="AP1109" i="14"/>
  <c r="AP1110" i="14"/>
  <c r="AO1109" i="14"/>
  <c r="AS1109" i="14" s="1"/>
  <c r="AQ1109" i="14"/>
  <c r="AO1110" i="14"/>
  <c r="AS1110" i="14" s="1"/>
  <c r="AQ1110" i="14"/>
  <c r="AP1111" i="14"/>
  <c r="AQ1111" i="14"/>
  <c r="AP1112" i="14"/>
  <c r="AO1111" i="14"/>
  <c r="AS1111" i="14" s="1"/>
  <c r="AP1113" i="14"/>
  <c r="AO1112" i="14"/>
  <c r="AS1112" i="14" s="1"/>
  <c r="AQ1112" i="14"/>
  <c r="AP1114" i="14"/>
  <c r="AO1113" i="14"/>
  <c r="AS1113" i="14" s="1"/>
  <c r="AQ1113" i="14"/>
  <c r="AP1115" i="14"/>
  <c r="AO1114" i="14"/>
  <c r="AS1114" i="14" s="1"/>
  <c r="AQ1114" i="14"/>
  <c r="AQ1115" i="14"/>
  <c r="AP1116" i="14"/>
  <c r="AO1115" i="14"/>
  <c r="AS1115" i="14" s="1"/>
  <c r="AO1116" i="14"/>
  <c r="AS1116" i="14" s="1"/>
  <c r="AQ1116" i="14"/>
  <c r="AP1117" i="14"/>
  <c r="AP1118" i="14"/>
  <c r="AO1117" i="14"/>
  <c r="AS1117" i="14" s="1"/>
  <c r="AQ1117" i="14"/>
  <c r="AP1119" i="14"/>
  <c r="AO1118" i="14"/>
  <c r="AS1118" i="14" s="1"/>
  <c r="AQ1118" i="14"/>
  <c r="AQ1119" i="14"/>
  <c r="AP1120" i="14"/>
  <c r="AO1119" i="14"/>
  <c r="AS1119" i="14" s="1"/>
  <c r="AP1121" i="14"/>
  <c r="AO1120" i="14"/>
  <c r="AS1120" i="14" s="1"/>
  <c r="AQ1120" i="14"/>
  <c r="AP1122" i="14"/>
  <c r="AO1121" i="14"/>
  <c r="AS1121" i="14" s="1"/>
  <c r="AQ1121" i="14"/>
  <c r="AP1123" i="14"/>
  <c r="AO1122" i="14"/>
  <c r="AS1122" i="14" s="1"/>
  <c r="AQ1122" i="14"/>
  <c r="AO1123" i="14"/>
  <c r="AS1123" i="14" s="1"/>
  <c r="AQ1123" i="14"/>
  <c r="AP1124" i="14"/>
  <c r="AO1124" i="14"/>
  <c r="AS1124" i="14" s="1"/>
  <c r="AQ1124" i="14"/>
  <c r="AP1125" i="14"/>
  <c r="AP1126" i="14"/>
  <c r="AO1125" i="14"/>
  <c r="AS1125" i="14" s="1"/>
  <c r="AQ1125" i="14"/>
  <c r="AP1127" i="14"/>
  <c r="AO1126" i="14"/>
  <c r="AS1126" i="14" s="1"/>
  <c r="AQ1126" i="14"/>
  <c r="AQ1127" i="14"/>
  <c r="AP1128" i="14"/>
  <c r="AO1127" i="14"/>
  <c r="AS1127" i="14" s="1"/>
  <c r="AP1129" i="14"/>
  <c r="AO1128" i="14"/>
  <c r="AS1128" i="14" s="1"/>
  <c r="AQ1128" i="14"/>
  <c r="AP1130" i="14"/>
  <c r="AO1129" i="14"/>
  <c r="AS1129" i="14" s="1"/>
  <c r="AQ1129" i="14"/>
  <c r="AP1131" i="14"/>
  <c r="AO1130" i="14"/>
  <c r="AS1130" i="14" s="1"/>
  <c r="AQ1130" i="14"/>
  <c r="AP1132" i="14"/>
  <c r="AO1131" i="14"/>
  <c r="AS1131" i="14" s="1"/>
  <c r="AQ1131" i="14"/>
  <c r="AO1132" i="14"/>
  <c r="AS1132" i="14" s="1"/>
  <c r="AQ1132" i="14"/>
  <c r="AP1133" i="14"/>
  <c r="AP1134" i="14"/>
  <c r="AO1133" i="14"/>
  <c r="AS1133" i="14" s="1"/>
  <c r="AQ1133" i="14"/>
  <c r="AP1135" i="14"/>
  <c r="AO1134" i="14"/>
  <c r="AS1134" i="14" s="1"/>
  <c r="AQ1134" i="14"/>
  <c r="AQ1135" i="14"/>
  <c r="AP1136" i="14"/>
  <c r="AO1135" i="14"/>
  <c r="AS1135" i="14" s="1"/>
  <c r="AO1136" i="14"/>
  <c r="AS1136" i="14" s="1"/>
  <c r="AP1137" i="14"/>
  <c r="AQ1136" i="14"/>
  <c r="AP1138" i="14"/>
  <c r="AO1137" i="14"/>
  <c r="AS1137" i="14" s="1"/>
  <c r="AQ1137" i="14"/>
  <c r="AP1139" i="14"/>
  <c r="AO1138" i="14"/>
  <c r="AS1138" i="14" s="1"/>
  <c r="AQ1138" i="14"/>
  <c r="AP1140" i="14"/>
  <c r="AO1139" i="14"/>
  <c r="AS1139" i="14" s="1"/>
  <c r="AQ1139" i="14"/>
  <c r="AQ1140" i="14"/>
  <c r="AO1140" i="14"/>
  <c r="AS1140" i="14" s="1"/>
  <c r="AP1141" i="14"/>
  <c r="AP1142" i="14"/>
  <c r="AO1141" i="14"/>
  <c r="AS1141" i="14" s="1"/>
  <c r="AQ1141" i="14"/>
  <c r="AP1143" i="14"/>
  <c r="AO1142" i="14"/>
  <c r="AS1142" i="14" s="1"/>
  <c r="AQ1142" i="14"/>
  <c r="AQ1143" i="14"/>
  <c r="AP1144" i="14"/>
  <c r="AO1143" i="14"/>
  <c r="AS1143" i="14" s="1"/>
  <c r="AP1145" i="14"/>
  <c r="AO1144" i="14"/>
  <c r="AS1144" i="14" s="1"/>
  <c r="AQ1144" i="14"/>
  <c r="AP1146" i="14"/>
  <c r="AO1145" i="14"/>
  <c r="AS1145" i="14" s="1"/>
  <c r="AQ1145" i="14"/>
  <c r="AP1147" i="14"/>
  <c r="AO1146" i="14"/>
  <c r="AS1146" i="14" s="1"/>
  <c r="AQ1146" i="14"/>
  <c r="AP1148" i="14"/>
  <c r="AO1147" i="14"/>
  <c r="AS1147" i="14" s="1"/>
  <c r="AQ1147" i="14"/>
  <c r="AO1148" i="14"/>
  <c r="AS1148" i="14" s="1"/>
  <c r="AQ1148" i="14"/>
  <c r="AP1149" i="14"/>
  <c r="AP1150" i="14"/>
  <c r="AO1149" i="14"/>
  <c r="AS1149" i="14" s="1"/>
  <c r="AQ1149" i="14"/>
  <c r="AP1151" i="14"/>
  <c r="AO1150" i="14"/>
  <c r="AS1150" i="14" s="1"/>
  <c r="AQ1150" i="14"/>
  <c r="AQ1151" i="14"/>
  <c r="AP1152" i="14"/>
  <c r="AO1151" i="14"/>
  <c r="AS1151" i="14" s="1"/>
  <c r="AP1153" i="14"/>
  <c r="AO1152" i="14"/>
  <c r="AS1152" i="14" s="1"/>
  <c r="AQ1152" i="14"/>
  <c r="AQ1153" i="14"/>
  <c r="AP1154" i="14"/>
  <c r="AO1153" i="14"/>
  <c r="AS1153" i="14" s="1"/>
  <c r="AP1155" i="14"/>
  <c r="AO1154" i="14"/>
  <c r="AS1154" i="14" s="1"/>
  <c r="AQ1154" i="14"/>
  <c r="AP1156" i="14"/>
  <c r="AO1155" i="14"/>
  <c r="AS1155" i="14" s="1"/>
  <c r="AQ1155" i="14"/>
  <c r="AO1156" i="14"/>
  <c r="AS1156" i="14" s="1"/>
  <c r="AQ1156" i="14"/>
  <c r="AP1157" i="14"/>
  <c r="AP1158" i="14"/>
  <c r="AO1157" i="14"/>
  <c r="AS1157" i="14" s="1"/>
  <c r="AQ1157" i="14"/>
  <c r="AP1159" i="14"/>
  <c r="AO1158" i="14"/>
  <c r="AS1158" i="14" s="1"/>
  <c r="AQ1158" i="14"/>
  <c r="AQ1159" i="14"/>
  <c r="AP1160" i="14"/>
  <c r="AO1159" i="14"/>
  <c r="AS1159" i="14" s="1"/>
  <c r="AP1161" i="14"/>
  <c r="AO1160" i="14"/>
  <c r="AS1160" i="14" s="1"/>
  <c r="AQ1160" i="14"/>
  <c r="AO1161" i="14"/>
  <c r="AS1161" i="14" s="1"/>
  <c r="AQ1161" i="14"/>
  <c r="AP1162" i="14"/>
  <c r="AP1163" i="14"/>
  <c r="AO1162" i="14"/>
  <c r="AS1162" i="14" s="1"/>
  <c r="AQ1162" i="14"/>
  <c r="AP1164" i="14"/>
  <c r="AO1163" i="14"/>
  <c r="AS1163" i="14" s="1"/>
  <c r="AQ1163" i="14"/>
  <c r="AO1164" i="14"/>
  <c r="AS1164" i="14" s="1"/>
  <c r="AQ1164" i="14"/>
  <c r="AP1165" i="14"/>
  <c r="AP1166" i="14"/>
  <c r="AO1165" i="14"/>
  <c r="AS1165" i="14" s="1"/>
  <c r="AQ1165" i="14"/>
  <c r="AQ1166" i="14"/>
  <c r="AP1167" i="14"/>
  <c r="AO1166" i="14"/>
  <c r="AS1166" i="14" s="1"/>
  <c r="AQ1167" i="14"/>
  <c r="AP1168" i="14"/>
  <c r="AO1167" i="14"/>
  <c r="AS1167" i="14" s="1"/>
  <c r="AP1169" i="14"/>
  <c r="AO1168" i="14"/>
  <c r="AS1168" i="14" s="1"/>
  <c r="AQ1168" i="14"/>
  <c r="AO1169" i="14"/>
  <c r="AS1169" i="14" s="1"/>
  <c r="AP1170" i="14"/>
  <c r="AQ1169" i="14"/>
  <c r="AP1171" i="14"/>
  <c r="AO1170" i="14"/>
  <c r="AS1170" i="14" s="1"/>
  <c r="AQ1170" i="14"/>
  <c r="AP1172" i="14"/>
  <c r="AO1171" i="14"/>
  <c r="AS1171" i="14" s="1"/>
  <c r="AQ1171" i="14"/>
  <c r="AO1172" i="14"/>
  <c r="AS1172" i="14" s="1"/>
  <c r="AQ1172" i="14"/>
  <c r="AP1173" i="14"/>
  <c r="AP1174" i="14"/>
  <c r="AO1173" i="14"/>
  <c r="AS1173" i="14" s="1"/>
  <c r="AQ1173" i="14"/>
  <c r="AO1174" i="14"/>
  <c r="AS1174" i="14" s="1"/>
  <c r="AQ1174" i="14"/>
  <c r="AP1175" i="14"/>
  <c r="AQ1175" i="14"/>
  <c r="AP1176" i="14"/>
  <c r="AO1175" i="14"/>
  <c r="AS1175" i="14" s="1"/>
  <c r="AP1177" i="14"/>
  <c r="AO1176" i="14"/>
  <c r="AS1176" i="14" s="1"/>
  <c r="AQ1176" i="14"/>
  <c r="AP1178" i="14"/>
  <c r="AO1177" i="14"/>
  <c r="AS1177" i="14" s="1"/>
  <c r="AQ1177" i="14"/>
  <c r="AP1179" i="14"/>
  <c r="AO1178" i="14"/>
  <c r="AS1178" i="14" s="1"/>
  <c r="AQ1178" i="14"/>
  <c r="AQ1179" i="14"/>
  <c r="AP1180" i="14"/>
  <c r="AO1179" i="14"/>
  <c r="AS1179" i="14" s="1"/>
  <c r="AO1180" i="14"/>
  <c r="AS1180" i="14" s="1"/>
  <c r="AQ1180" i="14"/>
  <c r="AP1181" i="14"/>
  <c r="AP1182" i="14"/>
  <c r="AO1181" i="14"/>
  <c r="AS1181" i="14" s="1"/>
  <c r="AQ1181" i="14"/>
  <c r="AP1183" i="14"/>
  <c r="AO1182" i="14"/>
  <c r="AS1182" i="14" s="1"/>
  <c r="AQ1182" i="14"/>
  <c r="AQ1183" i="14"/>
  <c r="AP1184" i="14"/>
  <c r="AO1183" i="14"/>
  <c r="AS1183" i="14" s="1"/>
  <c r="AP1185" i="14"/>
  <c r="AO1184" i="14"/>
  <c r="AS1184" i="14" s="1"/>
  <c r="AQ1184" i="14"/>
  <c r="AP1186" i="14"/>
  <c r="AO1185" i="14"/>
  <c r="AS1185" i="14" s="1"/>
  <c r="AQ1185" i="14"/>
  <c r="AP1187" i="14"/>
  <c r="AO1186" i="14"/>
  <c r="AS1186" i="14" s="1"/>
  <c r="AQ1186" i="14"/>
  <c r="AQ1187" i="14"/>
  <c r="AO1187" i="14"/>
  <c r="AS1187" i="14" s="1"/>
  <c r="AP1188" i="14"/>
  <c r="AO1188" i="14"/>
  <c r="AS1188" i="14" s="1"/>
  <c r="AQ1188" i="14"/>
  <c r="AP1189" i="14"/>
  <c r="AP1190" i="14"/>
  <c r="AO1189" i="14"/>
  <c r="AS1189" i="14" s="1"/>
  <c r="AQ1189" i="14"/>
  <c r="AP1191" i="14"/>
  <c r="AO1190" i="14"/>
  <c r="AS1190" i="14" s="1"/>
  <c r="AQ1190" i="14"/>
  <c r="AQ1191" i="14"/>
  <c r="AP1192" i="14"/>
  <c r="AO1191" i="14"/>
  <c r="AS1191" i="14" s="1"/>
  <c r="AP1193" i="14"/>
  <c r="AO1192" i="14"/>
  <c r="AS1192" i="14" s="1"/>
  <c r="AQ1192" i="14"/>
  <c r="AP1194" i="14"/>
  <c r="AO1193" i="14"/>
  <c r="AS1193" i="14" s="1"/>
  <c r="AQ1193" i="14"/>
  <c r="AP1195" i="14"/>
  <c r="AO1194" i="14"/>
  <c r="AS1194" i="14" s="1"/>
  <c r="AQ1194" i="14"/>
  <c r="AP1196" i="14"/>
  <c r="AO1195" i="14"/>
  <c r="AS1195" i="14" s="1"/>
  <c r="AQ1195" i="14"/>
  <c r="AO1196" i="14"/>
  <c r="AS1196" i="14" s="1"/>
  <c r="AQ1196" i="14"/>
  <c r="AP1197" i="14"/>
  <c r="AP1198" i="14"/>
  <c r="AO1197" i="14"/>
  <c r="AS1197" i="14" s="1"/>
  <c r="AQ1197" i="14"/>
  <c r="AP1199" i="14"/>
  <c r="AO1198" i="14"/>
  <c r="AS1198" i="14" s="1"/>
  <c r="AQ1198" i="14"/>
  <c r="AQ1199" i="14"/>
  <c r="AP1200" i="14"/>
  <c r="AO1199" i="14"/>
  <c r="AS1199" i="14" s="1"/>
  <c r="AO1200" i="14"/>
  <c r="AS1200" i="14" s="1"/>
  <c r="AP1201" i="14"/>
  <c r="AQ1200" i="14"/>
  <c r="AP1202" i="14"/>
  <c r="AO1201" i="14"/>
  <c r="AS1201" i="14" s="1"/>
  <c r="AQ1201" i="14"/>
  <c r="AP1203" i="14"/>
  <c r="AO1202" i="14"/>
  <c r="AS1202" i="14" s="1"/>
  <c r="AQ1202" i="14"/>
  <c r="AP1204" i="14"/>
  <c r="AO1203" i="14"/>
  <c r="AS1203" i="14" s="1"/>
  <c r="AQ1203" i="14"/>
  <c r="AQ1204" i="14"/>
  <c r="AO1204" i="14"/>
  <c r="AS1204" i="14" s="1"/>
  <c r="AP1205" i="14"/>
  <c r="AP1206" i="14"/>
  <c r="AO1205" i="14"/>
  <c r="AS1205" i="14" s="1"/>
  <c r="AQ1205" i="14"/>
  <c r="AP1207" i="14"/>
  <c r="AO1206" i="14"/>
  <c r="AS1206" i="14" s="1"/>
  <c r="AQ1206" i="14"/>
  <c r="AQ1207" i="14"/>
  <c r="AP1208" i="14"/>
  <c r="AO1207" i="14"/>
  <c r="AS1207" i="14" s="1"/>
  <c r="AP1209" i="14"/>
  <c r="AO1208" i="14"/>
  <c r="AS1208" i="14" s="1"/>
  <c r="AQ1208" i="14"/>
  <c r="AP1210" i="14"/>
  <c r="AO1209" i="14"/>
  <c r="AS1209" i="14" s="1"/>
  <c r="AQ1209" i="14"/>
  <c r="AP1211" i="14"/>
  <c r="AO1210" i="14"/>
  <c r="AS1210" i="14" s="1"/>
  <c r="AQ1210" i="14"/>
  <c r="AP1212" i="14"/>
  <c r="AO1211" i="14"/>
  <c r="AS1211" i="14" s="1"/>
  <c r="AQ1211" i="14"/>
  <c r="AO1212" i="14"/>
  <c r="AS1212" i="14" s="1"/>
  <c r="AQ1212" i="14"/>
  <c r="AP1213" i="14"/>
  <c r="AP1214" i="14"/>
  <c r="AO1213" i="14"/>
  <c r="AS1213" i="14" s="1"/>
  <c r="AQ1213" i="14"/>
  <c r="AP1215" i="14"/>
  <c r="AO1214" i="14"/>
  <c r="AS1214" i="14" s="1"/>
  <c r="AQ1214" i="14"/>
  <c r="AQ1215" i="14"/>
  <c r="AP1216" i="14"/>
  <c r="AO1215" i="14"/>
  <c r="AS1215" i="14" s="1"/>
  <c r="AP1217" i="14"/>
  <c r="AO1216" i="14"/>
  <c r="AS1216" i="14" s="1"/>
  <c r="AQ1216" i="14"/>
  <c r="AQ1217" i="14"/>
  <c r="AP1218" i="14"/>
  <c r="AO1217" i="14"/>
  <c r="AS1217" i="14" s="1"/>
  <c r="AP1219" i="14"/>
  <c r="AO1218" i="14"/>
  <c r="AS1218" i="14" s="1"/>
  <c r="AQ1218" i="14"/>
  <c r="AP1220" i="14"/>
  <c r="AO1219" i="14"/>
  <c r="AS1219" i="14" s="1"/>
  <c r="AQ1219" i="14"/>
  <c r="AO1220" i="14"/>
  <c r="AS1220" i="14" s="1"/>
  <c r="AQ1220" i="14"/>
  <c r="AP1221" i="14"/>
  <c r="AP1222" i="14"/>
  <c r="AO1221" i="14"/>
  <c r="AS1221" i="14" s="1"/>
  <c r="AQ1221" i="14"/>
  <c r="AP1223" i="14"/>
  <c r="AO1222" i="14"/>
  <c r="AS1222" i="14" s="1"/>
  <c r="AQ1222" i="14"/>
  <c r="AQ1223" i="14"/>
  <c r="AP1224" i="14"/>
  <c r="AO1223" i="14"/>
  <c r="AS1223" i="14" s="1"/>
  <c r="AP1225" i="14"/>
  <c r="AO1224" i="14"/>
  <c r="AS1224" i="14" s="1"/>
  <c r="AQ1224" i="14"/>
  <c r="AO1225" i="14"/>
  <c r="AS1225" i="14" s="1"/>
  <c r="AQ1225" i="14"/>
  <c r="AP1226" i="14"/>
  <c r="AP1227" i="14"/>
  <c r="AO1226" i="14"/>
  <c r="AS1226" i="14" s="1"/>
  <c r="AQ1226" i="14"/>
  <c r="AP1228" i="14"/>
  <c r="AO1227" i="14"/>
  <c r="AS1227" i="14" s="1"/>
  <c r="AQ1227" i="14"/>
  <c r="AO1228" i="14"/>
  <c r="AS1228" i="14" s="1"/>
  <c r="AQ1228" i="14"/>
  <c r="AP1229" i="14"/>
  <c r="AP1230" i="14"/>
  <c r="AO1229" i="14"/>
  <c r="AS1229" i="14" s="1"/>
  <c r="AQ1229" i="14"/>
  <c r="AQ1230" i="14"/>
  <c r="AP1231" i="14"/>
  <c r="AO1230" i="14"/>
  <c r="AS1230" i="14" s="1"/>
  <c r="AQ1231" i="14"/>
  <c r="AP1232" i="14"/>
  <c r="AO1231" i="14"/>
  <c r="AS1231" i="14" s="1"/>
  <c r="AP1233" i="14"/>
  <c r="AO1232" i="14"/>
  <c r="AS1232" i="14" s="1"/>
  <c r="AQ1232" i="14"/>
  <c r="AP1234" i="14"/>
  <c r="AO1233" i="14"/>
  <c r="AS1233" i="14" s="1"/>
  <c r="AQ1233" i="14"/>
  <c r="AP1235" i="14"/>
  <c r="AO1234" i="14"/>
  <c r="AS1234" i="14" s="1"/>
  <c r="AQ1234" i="14"/>
  <c r="AP1236" i="14"/>
  <c r="AO1235" i="14"/>
  <c r="AS1235" i="14" s="1"/>
  <c r="AQ1235" i="14"/>
  <c r="AO1236" i="14"/>
  <c r="AS1236" i="14" s="1"/>
  <c r="AQ1236" i="14"/>
  <c r="AP1237" i="14"/>
  <c r="AP1238" i="14"/>
  <c r="AO1237" i="14"/>
  <c r="AS1237" i="14" s="1"/>
  <c r="AQ1237" i="14"/>
  <c r="AQ1238" i="14"/>
  <c r="AO1238" i="14"/>
  <c r="AS1238" i="14" s="1"/>
  <c r="AP1239" i="14"/>
  <c r="AQ1239" i="14"/>
  <c r="AP1240" i="14"/>
  <c r="AO1239" i="14"/>
  <c r="AS1239" i="14" s="1"/>
  <c r="AP1241" i="14"/>
  <c r="AO1240" i="14"/>
  <c r="AS1240" i="14" s="1"/>
  <c r="AQ1240" i="14"/>
  <c r="AP1242" i="14"/>
  <c r="AO1241" i="14"/>
  <c r="AS1241" i="14" s="1"/>
  <c r="AQ1241" i="14"/>
  <c r="AP1243" i="14"/>
  <c r="AO1242" i="14"/>
  <c r="AS1242" i="14" s="1"/>
  <c r="AQ1242" i="14"/>
  <c r="AQ1243" i="14"/>
  <c r="AP1244" i="14"/>
  <c r="AO1243" i="14"/>
  <c r="AS1243" i="14" s="1"/>
  <c r="AO1244" i="14"/>
  <c r="AS1244" i="14" s="1"/>
  <c r="AQ1244" i="14"/>
  <c r="AP1245" i="14"/>
  <c r="AP1246" i="14"/>
  <c r="AO1245" i="14"/>
  <c r="AS1245" i="14" s="1"/>
  <c r="AQ1245" i="14"/>
  <c r="AP1247" i="14"/>
  <c r="AO1246" i="14"/>
  <c r="AS1246" i="14" s="1"/>
  <c r="AQ1246" i="14"/>
  <c r="AQ1247" i="14"/>
  <c r="AP1248" i="14"/>
  <c r="AO1247" i="14"/>
  <c r="AS1247" i="14" s="1"/>
  <c r="AP1249" i="14"/>
  <c r="AO1248" i="14"/>
  <c r="AS1248" i="14" s="1"/>
  <c r="AQ1248" i="14"/>
  <c r="AO1249" i="14"/>
  <c r="AS1249" i="14" s="1"/>
  <c r="AP1250" i="14"/>
  <c r="AQ1249" i="14"/>
  <c r="AP1251" i="14"/>
  <c r="AO1250" i="14"/>
  <c r="AS1250" i="14" s="1"/>
  <c r="AQ1250" i="14"/>
  <c r="AO1251" i="14"/>
  <c r="AS1251" i="14" s="1"/>
  <c r="AQ1251" i="14"/>
  <c r="AP1252" i="14"/>
  <c r="AO1252" i="14"/>
  <c r="AS1252" i="14" s="1"/>
  <c r="AQ1252" i="14"/>
  <c r="AP1253" i="14"/>
  <c r="AP1254" i="14"/>
  <c r="AO1253" i="14"/>
  <c r="AS1253" i="14" s="1"/>
  <c r="AQ1253" i="14"/>
  <c r="AP1255" i="14"/>
  <c r="AQ1254" i="14"/>
  <c r="AO1254" i="14"/>
  <c r="AS1254" i="14" s="1"/>
  <c r="AQ1255" i="14"/>
  <c r="AP1256" i="14"/>
  <c r="AO1255" i="14"/>
  <c r="AS1255" i="14" s="1"/>
  <c r="AP1257" i="14"/>
  <c r="AO1256" i="14"/>
  <c r="AS1256" i="14" s="1"/>
  <c r="AQ1256" i="14"/>
  <c r="AP1258" i="14"/>
  <c r="AO1257" i="14"/>
  <c r="AS1257" i="14" s="1"/>
  <c r="AQ1257" i="14"/>
  <c r="AP1259" i="14"/>
  <c r="AO1258" i="14"/>
  <c r="AS1258" i="14" s="1"/>
  <c r="AQ1258" i="14"/>
  <c r="AP1260" i="14"/>
  <c r="AO1259" i="14"/>
  <c r="AS1259" i="14" s="1"/>
  <c r="AQ1259" i="14"/>
  <c r="AO1260" i="14"/>
  <c r="AS1260" i="14" s="1"/>
  <c r="AQ1260" i="14"/>
  <c r="AP1261" i="14"/>
  <c r="AP1262" i="14"/>
  <c r="AO1261" i="14"/>
  <c r="AS1261" i="14" s="1"/>
  <c r="AQ1261" i="14"/>
  <c r="AP1263" i="14"/>
  <c r="AO1262" i="14"/>
  <c r="AS1262" i="14" s="1"/>
  <c r="AQ1262" i="14"/>
  <c r="AQ1263" i="14"/>
  <c r="AP1264" i="14"/>
  <c r="AO1263" i="14"/>
  <c r="AS1263" i="14" s="1"/>
  <c r="AO1264" i="14"/>
  <c r="AS1264" i="14" s="1"/>
  <c r="AP1265" i="14"/>
  <c r="AQ1264" i="14"/>
  <c r="AP1266" i="14"/>
  <c r="AO1265" i="14"/>
  <c r="AS1265" i="14" s="1"/>
  <c r="AQ1265" i="14"/>
  <c r="AP1267" i="14"/>
  <c r="AO1266" i="14"/>
  <c r="AS1266" i="14" s="1"/>
  <c r="AQ1266" i="14"/>
  <c r="AP1268" i="14"/>
  <c r="AO1267" i="14"/>
  <c r="AS1267" i="14" s="1"/>
  <c r="AQ1267" i="14"/>
  <c r="AQ1268" i="14"/>
  <c r="AO1268" i="14"/>
  <c r="AS1268" i="14" s="1"/>
  <c r="AP1269" i="14"/>
  <c r="AP1270" i="14"/>
  <c r="AO1269" i="14"/>
  <c r="AS1269" i="14" s="1"/>
  <c r="AQ1269" i="14"/>
  <c r="AP1271" i="14"/>
  <c r="AO1270" i="14"/>
  <c r="AS1270" i="14" s="1"/>
  <c r="AQ1270" i="14"/>
  <c r="AQ1271" i="14"/>
  <c r="AP1272" i="14"/>
  <c r="AO1271" i="14"/>
  <c r="AS1271" i="14" s="1"/>
  <c r="AP1273" i="14"/>
  <c r="AO1272" i="14"/>
  <c r="AS1272" i="14" s="1"/>
  <c r="AQ1272" i="14"/>
  <c r="AP1274" i="14"/>
  <c r="AO1273" i="14"/>
  <c r="AS1273" i="14" s="1"/>
  <c r="AQ1273" i="14"/>
  <c r="AP1275" i="14"/>
  <c r="AO1274" i="14"/>
  <c r="AS1274" i="14" s="1"/>
  <c r="AQ1274" i="14"/>
  <c r="AP1276" i="14"/>
  <c r="AO1275" i="14"/>
  <c r="AS1275" i="14" s="1"/>
  <c r="AQ1275" i="14"/>
  <c r="AO1276" i="14"/>
  <c r="AS1276" i="14" s="1"/>
  <c r="AQ1276" i="14"/>
  <c r="AP1277" i="14"/>
  <c r="AP1278" i="14"/>
  <c r="AO1277" i="14"/>
  <c r="AS1277" i="14" s="1"/>
  <c r="AQ1277" i="14"/>
  <c r="AP1279" i="14"/>
  <c r="AO1278" i="14"/>
  <c r="AS1278" i="14" s="1"/>
  <c r="AQ1278" i="14"/>
  <c r="AQ1279" i="14"/>
  <c r="AP1280" i="14"/>
  <c r="AO1279" i="14"/>
  <c r="AS1279" i="14" s="1"/>
  <c r="AO1280" i="14"/>
  <c r="AS1280" i="14" s="1"/>
  <c r="AP1281" i="14"/>
  <c r="AQ1280" i="14"/>
  <c r="AQ1281" i="14"/>
  <c r="AP1282" i="14"/>
  <c r="AO1281" i="14"/>
  <c r="AS1281" i="14" s="1"/>
  <c r="AP1283" i="14"/>
  <c r="AO1282" i="14"/>
  <c r="AS1282" i="14" s="1"/>
  <c r="AQ1282" i="14"/>
  <c r="AP1284" i="14"/>
  <c r="AO1283" i="14"/>
  <c r="AS1283" i="14" s="1"/>
  <c r="AQ1283" i="14"/>
  <c r="AO1284" i="14"/>
  <c r="AS1284" i="14" s="1"/>
  <c r="AQ1284" i="14"/>
  <c r="AP1285" i="14"/>
  <c r="AP1286" i="14"/>
  <c r="AO1285" i="14"/>
  <c r="AS1285" i="14" s="1"/>
  <c r="AQ1285" i="14"/>
  <c r="AP1287" i="14"/>
  <c r="AO1286" i="14"/>
  <c r="AS1286" i="14" s="1"/>
  <c r="AQ1286" i="14"/>
  <c r="AQ1287" i="14"/>
  <c r="AP1288" i="14"/>
  <c r="AO1287" i="14"/>
  <c r="AS1287" i="14" s="1"/>
  <c r="AP1289" i="14"/>
  <c r="AO1288" i="14"/>
  <c r="AS1288" i="14" s="1"/>
  <c r="AQ1288" i="14"/>
  <c r="AO1289" i="14"/>
  <c r="AS1289" i="14" s="1"/>
  <c r="AQ1289" i="14"/>
  <c r="AP1290" i="14"/>
  <c r="AP1291" i="14"/>
  <c r="AO1290" i="14"/>
  <c r="AS1290" i="14" s="1"/>
  <c r="AQ1290" i="14"/>
  <c r="AP1292" i="14"/>
  <c r="AO1291" i="14"/>
  <c r="AS1291" i="14" s="1"/>
  <c r="AQ1291" i="14"/>
  <c r="AO1292" i="14"/>
  <c r="AS1292" i="14" s="1"/>
  <c r="AQ1292" i="14"/>
  <c r="AP1293" i="14"/>
  <c r="AP1294" i="14"/>
  <c r="AO1293" i="14"/>
  <c r="AS1293" i="14" s="1"/>
  <c r="AQ1293" i="14"/>
  <c r="AQ1294" i="14"/>
  <c r="AP1295" i="14"/>
  <c r="AO1294" i="14"/>
  <c r="AS1294" i="14" s="1"/>
  <c r="AQ1295" i="14"/>
  <c r="AP1296" i="14"/>
  <c r="AO1295" i="14"/>
  <c r="AS1295" i="14" s="1"/>
  <c r="AP1297" i="14"/>
  <c r="AO1296" i="14"/>
  <c r="AS1296" i="14" s="1"/>
  <c r="AQ1296" i="14"/>
  <c r="AQ1297" i="14"/>
  <c r="AP1298" i="14"/>
  <c r="AO1297" i="14"/>
  <c r="AS1297" i="14" s="1"/>
  <c r="AP1299" i="14"/>
  <c r="AO1298" i="14"/>
  <c r="AS1298" i="14" s="1"/>
  <c r="AQ1298" i="14"/>
  <c r="AP1300" i="14"/>
  <c r="AO1299" i="14"/>
  <c r="AS1299" i="14" s="1"/>
  <c r="AQ1299" i="14"/>
  <c r="AO1300" i="14"/>
  <c r="AS1300" i="14" s="1"/>
  <c r="AQ1300" i="14"/>
  <c r="AP1301" i="14"/>
  <c r="AP1302" i="14"/>
  <c r="AO1301" i="14"/>
  <c r="AS1301" i="14" s="1"/>
  <c r="AQ1301" i="14"/>
  <c r="AO1302" i="14"/>
  <c r="AS1302" i="14" s="1"/>
  <c r="AQ1302" i="14"/>
  <c r="AP1303" i="14"/>
  <c r="AQ1303" i="14"/>
  <c r="AP1304" i="14"/>
  <c r="AO1303" i="14"/>
  <c r="AS1303" i="14" s="1"/>
  <c r="AP1305" i="14"/>
  <c r="AO1304" i="14"/>
  <c r="AS1304" i="14" s="1"/>
  <c r="AQ1304" i="14"/>
  <c r="AO1305" i="14"/>
  <c r="AS1305" i="14" s="1"/>
  <c r="AQ1305" i="14"/>
  <c r="AP1306" i="14"/>
  <c r="AP1307" i="14"/>
  <c r="AO1306" i="14"/>
  <c r="AS1306" i="14" s="1"/>
  <c r="AQ1306" i="14"/>
  <c r="AQ1307" i="14"/>
  <c r="AP1308" i="14"/>
  <c r="AO1307" i="14"/>
  <c r="AS1307" i="14" s="1"/>
  <c r="AO1308" i="14"/>
  <c r="AS1308" i="14" s="1"/>
  <c r="AQ1308" i="14"/>
  <c r="AP1309" i="14"/>
  <c r="AP1310" i="14"/>
  <c r="AO1309" i="14"/>
  <c r="AS1309" i="14" s="1"/>
  <c r="AQ1309" i="14"/>
  <c r="AP1311" i="14"/>
  <c r="AO1310" i="14"/>
  <c r="AS1310" i="14" s="1"/>
  <c r="AQ1310" i="14"/>
  <c r="AQ1311" i="14"/>
  <c r="AP1312" i="14"/>
  <c r="AO1311" i="14"/>
  <c r="AS1311" i="14" s="1"/>
  <c r="AP1313" i="14"/>
  <c r="AO1312" i="14"/>
  <c r="AS1312" i="14" s="1"/>
  <c r="AQ1312" i="14"/>
  <c r="AP1314" i="14"/>
  <c r="AO1313" i="14"/>
  <c r="AS1313" i="14" s="1"/>
  <c r="AQ1313" i="14"/>
  <c r="AP1315" i="14"/>
  <c r="AO1314" i="14"/>
  <c r="AS1314" i="14" s="1"/>
  <c r="AQ1314" i="14"/>
  <c r="AO1315" i="14"/>
  <c r="AS1315" i="14" s="1"/>
  <c r="AQ1315" i="14"/>
  <c r="AP1316" i="14"/>
  <c r="AO1316" i="14"/>
  <c r="AS1316" i="14" s="1"/>
  <c r="AQ1316" i="14"/>
  <c r="AP1317" i="14"/>
  <c r="AP1318" i="14"/>
  <c r="AO1317" i="14"/>
  <c r="AS1317" i="14" s="1"/>
  <c r="AQ1317" i="14"/>
  <c r="AP1319" i="14"/>
  <c r="AO1318" i="14"/>
  <c r="AS1318" i="14" s="1"/>
  <c r="AQ1318" i="14"/>
  <c r="AQ1319" i="14"/>
  <c r="AP1320" i="14"/>
  <c r="AO1319" i="14"/>
  <c r="AS1319" i="14" s="1"/>
  <c r="AP1321" i="14"/>
  <c r="AO1320" i="14"/>
  <c r="AS1320" i="14" s="1"/>
  <c r="AQ1320" i="14"/>
  <c r="AP1322" i="14"/>
  <c r="AO1321" i="14"/>
  <c r="AS1321" i="14" s="1"/>
  <c r="AQ1321" i="14"/>
  <c r="AP1323" i="14"/>
  <c r="AO1322" i="14"/>
  <c r="AS1322" i="14" s="1"/>
  <c r="AQ1322" i="14"/>
  <c r="AQ1323" i="14"/>
  <c r="AP1324" i="14"/>
  <c r="AO1323" i="14"/>
  <c r="AS1323" i="14" s="1"/>
  <c r="AO1324" i="14"/>
  <c r="AS1324" i="14" s="1"/>
  <c r="AQ1324" i="14"/>
  <c r="AP1325" i="14"/>
  <c r="AP1326" i="14"/>
  <c r="AO1325" i="14"/>
  <c r="AS1325" i="14" s="1"/>
  <c r="AQ1325" i="14"/>
  <c r="AP1327" i="14"/>
  <c r="AO1326" i="14"/>
  <c r="AS1326" i="14" s="1"/>
  <c r="AQ1326" i="14"/>
  <c r="AQ1327" i="14"/>
  <c r="AP1328" i="14"/>
  <c r="AO1327" i="14"/>
  <c r="AS1327" i="14" s="1"/>
  <c r="AO1328" i="14"/>
  <c r="AS1328" i="14" s="1"/>
  <c r="AP1329" i="14"/>
  <c r="AQ1328" i="14"/>
  <c r="AP1330" i="14"/>
  <c r="AO1329" i="14"/>
  <c r="AS1329" i="14" s="1"/>
  <c r="AQ1329" i="14"/>
  <c r="AP1331" i="14"/>
  <c r="AO1330" i="14"/>
  <c r="AS1330" i="14" s="1"/>
  <c r="AQ1330" i="14"/>
  <c r="AO1331" i="14"/>
  <c r="AS1331" i="14" s="1"/>
  <c r="AQ1331" i="14"/>
  <c r="AP1332" i="14"/>
  <c r="AQ1332" i="14"/>
  <c r="AO1332" i="14"/>
  <c r="AS1332" i="14" s="1"/>
  <c r="AP1333" i="14"/>
  <c r="AP1334" i="14"/>
  <c r="AO1333" i="14"/>
  <c r="AS1333" i="14" s="1"/>
  <c r="AQ1333" i="14"/>
  <c r="AP1335" i="14"/>
  <c r="AO1334" i="14"/>
  <c r="AS1334" i="14" s="1"/>
  <c r="AQ1334" i="14"/>
  <c r="AQ1335" i="14"/>
  <c r="AP1336" i="14"/>
  <c r="AO1335" i="14"/>
  <c r="AS1335" i="14" s="1"/>
  <c r="AP1337" i="14"/>
  <c r="AO1336" i="14"/>
  <c r="AS1336" i="14" s="1"/>
  <c r="AQ1336" i="14"/>
  <c r="AP1338" i="14"/>
  <c r="AO1337" i="14"/>
  <c r="AS1337" i="14" s="1"/>
  <c r="AQ1337" i="14"/>
  <c r="AP1339" i="14"/>
  <c r="AO1338" i="14"/>
  <c r="AS1338" i="14" s="1"/>
  <c r="AQ1338" i="14"/>
  <c r="AP1340" i="14"/>
  <c r="AO1339" i="14"/>
  <c r="AS1339" i="14" s="1"/>
  <c r="AQ1339" i="14"/>
  <c r="AO1340" i="14"/>
  <c r="AS1340" i="14" s="1"/>
  <c r="AQ1340" i="14"/>
  <c r="AP1341" i="14"/>
  <c r="AP1342" i="14"/>
  <c r="AO1341" i="14"/>
  <c r="AS1341" i="14" s="1"/>
  <c r="AQ1341" i="14"/>
  <c r="AP1343" i="14"/>
  <c r="AO1342" i="14"/>
  <c r="AS1342" i="14" s="1"/>
  <c r="AQ1342" i="14"/>
  <c r="AQ1343" i="14"/>
  <c r="AP1344" i="14"/>
  <c r="AO1343" i="14"/>
  <c r="AS1343" i="14" s="1"/>
  <c r="AP1345" i="14"/>
  <c r="AO1344" i="14"/>
  <c r="AS1344" i="14" s="1"/>
  <c r="AQ1344" i="14"/>
  <c r="AQ1345" i="14"/>
  <c r="AP1346" i="14"/>
  <c r="AO1345" i="14"/>
  <c r="AS1345" i="14" s="1"/>
  <c r="AP1347" i="14"/>
  <c r="AO1346" i="14"/>
  <c r="AS1346" i="14" s="1"/>
  <c r="AQ1346" i="14"/>
  <c r="AP1348" i="14"/>
  <c r="AO1347" i="14"/>
  <c r="AS1347" i="14" s="1"/>
  <c r="AQ1347" i="14"/>
  <c r="AQ1348" i="14"/>
  <c r="AO1348" i="14"/>
  <c r="AS1348" i="14" s="1"/>
  <c r="AP1349" i="14"/>
  <c r="AP1350" i="14"/>
  <c r="AO1349" i="14"/>
  <c r="AS1349" i="14" s="1"/>
  <c r="AQ1349" i="14"/>
  <c r="AP1351" i="14"/>
  <c r="AO1350" i="14"/>
  <c r="AS1350" i="14" s="1"/>
  <c r="AQ1350" i="14"/>
  <c r="AQ1351" i="14"/>
  <c r="AP1352" i="14"/>
  <c r="AO1351" i="14"/>
  <c r="AS1351" i="14" s="1"/>
  <c r="AP1353" i="14"/>
  <c r="AO1352" i="14"/>
  <c r="AS1352" i="14" s="1"/>
  <c r="AQ1352" i="14"/>
  <c r="AO1353" i="14"/>
  <c r="AS1353" i="14" s="1"/>
  <c r="AQ1353" i="14"/>
  <c r="AP1354" i="14"/>
  <c r="AP1355" i="14"/>
  <c r="AO1354" i="14"/>
  <c r="AS1354" i="14" s="1"/>
  <c r="AQ1354" i="14"/>
  <c r="AP1356" i="14"/>
  <c r="AO1355" i="14"/>
  <c r="AS1355" i="14" s="1"/>
  <c r="AQ1355" i="14"/>
  <c r="AO1356" i="14"/>
  <c r="AS1356" i="14" s="1"/>
  <c r="AQ1356" i="14"/>
  <c r="AP1357" i="14"/>
  <c r="AP1358" i="14"/>
  <c r="AO1357" i="14"/>
  <c r="AS1357" i="14" s="1"/>
  <c r="AQ1357" i="14"/>
  <c r="AQ1358" i="14"/>
  <c r="AP1359" i="14"/>
  <c r="AO1358" i="14"/>
  <c r="AS1358" i="14" s="1"/>
  <c r="AQ1359" i="14"/>
  <c r="AP1360" i="14"/>
  <c r="AO1359" i="14"/>
  <c r="AS1359" i="14" s="1"/>
  <c r="AP1361" i="14"/>
  <c r="AO1360" i="14"/>
  <c r="AS1360" i="14" s="1"/>
  <c r="AQ1360" i="14"/>
  <c r="AP1362" i="14"/>
  <c r="AO1361" i="14"/>
  <c r="AS1361" i="14" s="1"/>
  <c r="AQ1361" i="14"/>
  <c r="AP1363" i="14"/>
  <c r="AO1362" i="14"/>
  <c r="AS1362" i="14" s="1"/>
  <c r="AQ1362" i="14"/>
  <c r="AP1364" i="14"/>
  <c r="AO1363" i="14"/>
  <c r="AS1363" i="14" s="1"/>
  <c r="AQ1363" i="14"/>
  <c r="AO1364" i="14"/>
  <c r="AS1364" i="14" s="1"/>
  <c r="AQ1364" i="14"/>
  <c r="AP1365" i="14"/>
  <c r="AO1365" i="14"/>
  <c r="AS1365" i="14" s="1"/>
  <c r="AP1366" i="14"/>
  <c r="AQ1365" i="14"/>
  <c r="AQ1366" i="14"/>
  <c r="AP1367" i="14"/>
  <c r="AO1366" i="14"/>
  <c r="AS1366" i="14" s="1"/>
  <c r="AQ1367" i="14"/>
  <c r="AP1368" i="14"/>
  <c r="AO1367" i="14"/>
  <c r="AS1367" i="14" s="1"/>
  <c r="AP1369" i="14"/>
  <c r="AO1368" i="14"/>
  <c r="AS1368" i="14" s="1"/>
  <c r="AQ1368" i="14"/>
  <c r="AO1369" i="14"/>
  <c r="AS1369" i="14" s="1"/>
  <c r="AQ1369" i="14"/>
  <c r="AP1370" i="14"/>
  <c r="AP1371" i="14"/>
  <c r="AO1370" i="14"/>
  <c r="AS1370" i="14" s="1"/>
  <c r="AQ1370" i="14"/>
  <c r="AP1372" i="14"/>
  <c r="AO1371" i="14"/>
  <c r="AS1371" i="14" s="1"/>
  <c r="AQ1371" i="14"/>
  <c r="AQ1372" i="14"/>
  <c r="AO1372" i="14"/>
  <c r="AS1372" i="14" s="1"/>
  <c r="AP1373" i="14"/>
  <c r="AO1373" i="14"/>
  <c r="AS1373" i="14" s="1"/>
  <c r="AP1374" i="14"/>
  <c r="AQ1373" i="14"/>
  <c r="AP1375" i="14"/>
  <c r="AO1374" i="14"/>
  <c r="AS1374" i="14" s="1"/>
  <c r="AQ1374" i="14"/>
  <c r="AQ1375" i="14"/>
  <c r="AP1376" i="14"/>
  <c r="AO1375" i="14"/>
  <c r="AS1375" i="14" s="1"/>
  <c r="AP1377" i="14"/>
  <c r="AO1376" i="14"/>
  <c r="AS1376" i="14" s="1"/>
  <c r="AQ1376" i="14"/>
  <c r="AP1378" i="14"/>
  <c r="AO1377" i="14"/>
  <c r="AS1377" i="14" s="1"/>
  <c r="AQ1377" i="14"/>
  <c r="AP1379" i="14"/>
  <c r="AO1378" i="14"/>
  <c r="AS1378" i="14" s="1"/>
  <c r="AQ1378" i="14"/>
  <c r="AQ1379" i="14"/>
  <c r="AP1380" i="14"/>
  <c r="AO1379" i="14"/>
  <c r="AS1379" i="14" s="1"/>
  <c r="AQ1380" i="14"/>
  <c r="AO1380" i="14"/>
  <c r="AS1380" i="14" s="1"/>
  <c r="AP1381" i="14"/>
  <c r="AP1382" i="14"/>
  <c r="AO1381" i="14"/>
  <c r="AS1381" i="14" s="1"/>
  <c r="AQ1381" i="14"/>
  <c r="AP1383" i="14"/>
  <c r="AO1382" i="14"/>
  <c r="AS1382" i="14" s="1"/>
  <c r="AQ1382" i="14"/>
  <c r="AQ1383" i="14"/>
  <c r="AP1384" i="14"/>
  <c r="AO1383" i="14"/>
  <c r="AS1383" i="14" s="1"/>
  <c r="AQ1384" i="14"/>
  <c r="AP1385" i="14"/>
  <c r="AO1384" i="14"/>
  <c r="AS1384" i="14" s="1"/>
  <c r="AP1386" i="14"/>
  <c r="AO1385" i="14"/>
  <c r="AS1385" i="14" s="1"/>
  <c r="AQ1385" i="14"/>
  <c r="AP1387" i="14"/>
  <c r="AO1386" i="14"/>
  <c r="AS1386" i="14" s="1"/>
  <c r="AQ1386" i="14"/>
  <c r="AO1387" i="14"/>
  <c r="AS1387" i="14" s="1"/>
  <c r="AQ1387" i="14"/>
  <c r="AP1388" i="14"/>
  <c r="AO1388" i="14"/>
  <c r="AS1388" i="14" s="1"/>
  <c r="AQ1388" i="14"/>
  <c r="AP1389" i="14"/>
  <c r="AP1390" i="14"/>
  <c r="AO1389" i="14"/>
  <c r="AS1389" i="14" s="1"/>
  <c r="AQ1389" i="14"/>
  <c r="AQ1390" i="14"/>
  <c r="AP1391" i="14"/>
  <c r="AO1390" i="14"/>
  <c r="AS1390" i="14" s="1"/>
  <c r="AQ1391" i="14"/>
  <c r="AP1392" i="14"/>
  <c r="AO1391" i="14"/>
  <c r="AS1391" i="14" s="1"/>
  <c r="AP1393" i="14"/>
  <c r="AO1392" i="14"/>
  <c r="AS1392" i="14" s="1"/>
  <c r="AQ1392" i="14"/>
  <c r="AP1394" i="14"/>
  <c r="AO1393" i="14"/>
  <c r="AS1393" i="14" s="1"/>
  <c r="AQ1393" i="14"/>
  <c r="AP1395" i="14"/>
  <c r="AO1394" i="14"/>
  <c r="AS1394" i="14" s="1"/>
  <c r="AQ1394" i="14"/>
  <c r="AP1396" i="14"/>
  <c r="AO1395" i="14"/>
  <c r="AS1395" i="14" s="1"/>
  <c r="AQ1395" i="14"/>
  <c r="AQ1396" i="14"/>
  <c r="AO1396" i="14"/>
  <c r="AS1396" i="14" s="1"/>
  <c r="AP1397" i="14"/>
  <c r="AP1398" i="14"/>
  <c r="AO1397" i="14"/>
  <c r="AS1397" i="14" s="1"/>
  <c r="AQ1397" i="14"/>
  <c r="AQ1398" i="14"/>
  <c r="AP1399" i="14"/>
  <c r="AO1398" i="14"/>
  <c r="AS1398" i="14" s="1"/>
  <c r="AQ1399" i="14"/>
  <c r="AP1400" i="14"/>
  <c r="AO1399" i="14"/>
  <c r="AS1399" i="14" s="1"/>
  <c r="AP1401" i="14"/>
  <c r="AO1400" i="14"/>
  <c r="AS1400" i="14" s="1"/>
  <c r="AQ1400" i="14"/>
  <c r="AQ1401" i="14"/>
  <c r="AO1401" i="14"/>
  <c r="AS1401" i="14" s="1"/>
  <c r="AP1402" i="14"/>
  <c r="AP1403" i="14"/>
  <c r="AO1402" i="14"/>
  <c r="AS1402" i="14" s="1"/>
  <c r="AQ1402" i="14"/>
  <c r="AP1404" i="14"/>
  <c r="AO1403" i="14"/>
  <c r="AS1403" i="14" s="1"/>
  <c r="AQ1403" i="14"/>
  <c r="AO1404" i="14"/>
  <c r="AS1404" i="14" s="1"/>
  <c r="AQ1404" i="14"/>
  <c r="AP1405" i="14"/>
  <c r="AO1405" i="14"/>
  <c r="AS1405" i="14" s="1"/>
  <c r="AP1406" i="14"/>
  <c r="AQ1405" i="14"/>
  <c r="AP1407" i="14"/>
  <c r="AO1406" i="14"/>
  <c r="AS1406" i="14" s="1"/>
  <c r="AQ1406" i="14"/>
  <c r="AQ1407" i="14"/>
  <c r="AP1408" i="14"/>
  <c r="AO1407" i="14"/>
  <c r="AS1407" i="14" s="1"/>
  <c r="AP1409" i="14"/>
  <c r="AO1408" i="14"/>
  <c r="AS1408" i="14" s="1"/>
  <c r="AQ1408" i="14"/>
  <c r="AP1410" i="14"/>
  <c r="AO1409" i="14"/>
  <c r="AS1409" i="14" s="1"/>
  <c r="AQ1409" i="14"/>
  <c r="AP1411" i="14"/>
  <c r="AO1410" i="14"/>
  <c r="AS1410" i="14" s="1"/>
  <c r="AQ1410" i="14"/>
  <c r="AP1412" i="14"/>
  <c r="AO1411" i="14"/>
  <c r="AS1411" i="14" s="1"/>
  <c r="AQ1411" i="14"/>
  <c r="AQ1412" i="14"/>
  <c r="AO1412" i="14"/>
  <c r="AS1412" i="14" s="1"/>
  <c r="AP1413" i="14"/>
  <c r="AP1414" i="14"/>
  <c r="AO1413" i="14"/>
  <c r="AS1413" i="14" s="1"/>
  <c r="AQ1413" i="14"/>
  <c r="AP1415" i="14"/>
  <c r="AO1414" i="14"/>
  <c r="AS1414" i="14" s="1"/>
  <c r="AQ1414" i="14"/>
  <c r="AQ1415" i="14"/>
  <c r="AP1416" i="14"/>
  <c r="AO1415" i="14"/>
  <c r="AS1415" i="14" s="1"/>
  <c r="AQ1416" i="14"/>
  <c r="AP1417" i="14"/>
  <c r="AO1416" i="14"/>
  <c r="AS1416" i="14" s="1"/>
  <c r="AP1418" i="14"/>
  <c r="AO1417" i="14"/>
  <c r="AS1417" i="14" s="1"/>
  <c r="AQ1417" i="14"/>
  <c r="AP1419" i="14"/>
  <c r="AO1418" i="14"/>
  <c r="AS1418" i="14" s="1"/>
  <c r="AQ1418" i="14"/>
  <c r="AO1419" i="14"/>
  <c r="AS1419" i="14" s="1"/>
  <c r="AQ1419" i="14"/>
  <c r="AP1420" i="14"/>
  <c r="AO1420" i="14"/>
  <c r="AS1420" i="14" s="1"/>
  <c r="AQ1420" i="14"/>
  <c r="AP1421" i="14"/>
  <c r="AP1422" i="14"/>
  <c r="AO1421" i="14"/>
  <c r="AS1421" i="14" s="1"/>
  <c r="AQ1421" i="14"/>
  <c r="AP1423" i="14"/>
  <c r="AO1422" i="14"/>
  <c r="AS1422" i="14" s="1"/>
  <c r="AQ1422" i="14"/>
  <c r="AQ1423" i="14"/>
  <c r="AP1424" i="14"/>
  <c r="AO1423" i="14"/>
  <c r="AS1423" i="14" s="1"/>
  <c r="AP1425" i="14"/>
  <c r="AO1424" i="14"/>
  <c r="AS1424" i="14" s="1"/>
  <c r="AQ1424" i="14"/>
  <c r="AP1426" i="14"/>
  <c r="AO1425" i="14"/>
  <c r="AS1425" i="14" s="1"/>
  <c r="AQ1425" i="14"/>
  <c r="AP1427" i="14"/>
  <c r="AO1426" i="14"/>
  <c r="AS1426" i="14" s="1"/>
  <c r="AQ1426" i="14"/>
  <c r="AP1428" i="14"/>
  <c r="AO1427" i="14"/>
  <c r="AS1427" i="14" s="1"/>
  <c r="AQ1427" i="14"/>
  <c r="AO1428" i="14"/>
  <c r="AS1428" i="14" s="1"/>
  <c r="AQ1428" i="14"/>
  <c r="AP1429" i="14"/>
  <c r="AP1430" i="14"/>
  <c r="AO1429" i="14"/>
  <c r="AS1429" i="14" s="1"/>
  <c r="AQ1429" i="14"/>
  <c r="AQ1430" i="14"/>
  <c r="AP1431" i="14"/>
  <c r="AO1430" i="14"/>
  <c r="AS1430" i="14" s="1"/>
  <c r="AP1432" i="14"/>
  <c r="AQ1431" i="14"/>
  <c r="AO1431" i="14"/>
  <c r="AS1431" i="14" s="1"/>
  <c r="AP1433" i="14"/>
  <c r="AO1432" i="14"/>
  <c r="AS1432" i="14" s="1"/>
  <c r="AQ1432" i="14"/>
  <c r="AQ1433" i="14"/>
  <c r="AP1434" i="14"/>
  <c r="AO1433" i="14"/>
  <c r="AS1433" i="14" s="1"/>
  <c r="AP1435" i="14"/>
  <c r="AO1434" i="14"/>
  <c r="AS1434" i="14" s="1"/>
  <c r="AQ1434" i="14"/>
  <c r="AQ1435" i="14"/>
  <c r="AP1436" i="14"/>
  <c r="AO1435" i="14"/>
  <c r="AS1435" i="14" s="1"/>
  <c r="AQ1436" i="14"/>
  <c r="AO1436" i="14"/>
  <c r="AS1436" i="14" s="1"/>
  <c r="AP1437" i="14"/>
  <c r="AP1438" i="14"/>
  <c r="AO1437" i="14"/>
  <c r="AS1437" i="14" s="1"/>
  <c r="AQ1437" i="14"/>
  <c r="AP1439" i="14"/>
  <c r="AO1438" i="14"/>
  <c r="AS1438" i="14" s="1"/>
  <c r="AQ1438" i="14"/>
  <c r="AQ1439" i="14"/>
  <c r="AP1440" i="14"/>
  <c r="AO1439" i="14"/>
  <c r="AS1439" i="14" s="1"/>
  <c r="AP1441" i="14"/>
  <c r="AO1440" i="14"/>
  <c r="AS1440" i="14" s="1"/>
  <c r="AQ1440" i="14"/>
  <c r="AP1442" i="14"/>
  <c r="AO1441" i="14"/>
  <c r="AS1441" i="14" s="1"/>
  <c r="AQ1441" i="14"/>
  <c r="AO1442" i="14"/>
  <c r="AS1442" i="14" s="1"/>
  <c r="AP1443" i="14"/>
  <c r="AQ1442" i="14"/>
  <c r="AP1444" i="14"/>
  <c r="AO1443" i="14"/>
  <c r="AS1443" i="14" s="1"/>
  <c r="AQ1443" i="14"/>
  <c r="AO1444" i="14"/>
  <c r="AS1444" i="14" s="1"/>
  <c r="AQ1444" i="14"/>
  <c r="AP1445" i="14"/>
  <c r="AO1445" i="14"/>
  <c r="AS1445" i="14" s="1"/>
  <c r="AQ1445" i="14"/>
  <c r="AP1446" i="14"/>
  <c r="AP1447" i="14"/>
  <c r="AO1446" i="14"/>
  <c r="AS1446" i="14" s="1"/>
  <c r="AQ1446" i="14"/>
  <c r="AP1448" i="14"/>
  <c r="AQ1447" i="14"/>
  <c r="AO1447" i="14"/>
  <c r="AS1447" i="14" s="1"/>
  <c r="AO1448" i="14"/>
  <c r="AS1448" i="14" s="1"/>
  <c r="AQ1448" i="14"/>
  <c r="AP1449" i="14"/>
  <c r="AP1450" i="14"/>
  <c r="AO1449" i="14"/>
  <c r="AS1449" i="14" s="1"/>
  <c r="AQ1449" i="14"/>
  <c r="AP1451" i="14"/>
  <c r="AO1450" i="14"/>
  <c r="AS1450" i="14" s="1"/>
  <c r="AQ1450" i="14"/>
  <c r="AO1451" i="14"/>
  <c r="AS1451" i="14" s="1"/>
  <c r="AQ1451" i="14"/>
  <c r="AP1452" i="14"/>
  <c r="AO1452" i="14"/>
  <c r="AS1452" i="14" s="1"/>
  <c r="AQ1452" i="14"/>
  <c r="AP1453" i="14"/>
  <c r="AP1454" i="14"/>
  <c r="AO1453" i="14"/>
  <c r="AS1453" i="14" s="1"/>
  <c r="AQ1453" i="14"/>
  <c r="AQ1454" i="14"/>
  <c r="AO1454" i="14"/>
  <c r="AS1454" i="14" s="1"/>
  <c r="AP1455" i="14"/>
  <c r="AP1456" i="14"/>
  <c r="AQ1455" i="14"/>
  <c r="AO1455" i="14"/>
  <c r="AS1455" i="14" s="1"/>
  <c r="AP1457" i="14"/>
  <c r="AO1456" i="14"/>
  <c r="AS1456" i="14" s="1"/>
  <c r="AQ1456" i="14"/>
  <c r="AO1457" i="14"/>
  <c r="AS1457" i="14" s="1"/>
  <c r="AQ1457" i="14"/>
  <c r="AP1458" i="14"/>
  <c r="AP1459" i="14"/>
  <c r="AO1458" i="14"/>
  <c r="AS1458" i="14" s="1"/>
  <c r="AQ1458" i="14"/>
  <c r="AO1459" i="14"/>
  <c r="AS1459" i="14" s="1"/>
  <c r="AQ1459" i="14"/>
  <c r="AP1460" i="14"/>
  <c r="AO1460" i="14"/>
  <c r="AS1460" i="14" s="1"/>
  <c r="AQ1460" i="14"/>
  <c r="AP1461" i="14"/>
  <c r="AP1462" i="14"/>
  <c r="AO1461" i="14"/>
  <c r="AS1461" i="14" s="1"/>
  <c r="AQ1461" i="14"/>
  <c r="AP1463" i="14"/>
  <c r="AO1462" i="14"/>
  <c r="AS1462" i="14" s="1"/>
  <c r="AQ1462" i="14"/>
  <c r="AP1464" i="14"/>
  <c r="AQ1463" i="14"/>
  <c r="AO1463" i="14"/>
  <c r="AS1463" i="14" s="1"/>
  <c r="AP1465" i="14"/>
  <c r="AO1464" i="14"/>
  <c r="AS1464" i="14" s="1"/>
  <c r="AQ1464" i="14"/>
  <c r="AP1466" i="14"/>
  <c r="AO1465" i="14"/>
  <c r="AS1465" i="14" s="1"/>
  <c r="AQ1465" i="14"/>
  <c r="AP1467" i="14"/>
  <c r="AO1466" i="14"/>
  <c r="AS1466" i="14" s="1"/>
  <c r="AQ1466" i="14"/>
  <c r="AP1468" i="14"/>
  <c r="AO1467" i="14"/>
  <c r="AS1467" i="14" s="1"/>
  <c r="AQ1467" i="14"/>
  <c r="AO1468" i="14"/>
  <c r="AS1468" i="14" s="1"/>
  <c r="AQ1468" i="14"/>
  <c r="AP1469" i="14"/>
  <c r="AQ1469" i="14"/>
  <c r="AP1470" i="14"/>
  <c r="AO1469" i="14"/>
  <c r="AS1469" i="14" s="1"/>
  <c r="AP1471" i="14"/>
  <c r="AO1470" i="14"/>
  <c r="AS1470" i="14" s="1"/>
  <c r="AQ1470" i="14"/>
  <c r="AP1472" i="14"/>
  <c r="AQ1471" i="14"/>
  <c r="AO1471" i="14"/>
  <c r="AS1471" i="14" s="1"/>
  <c r="AP1473" i="14"/>
  <c r="AO1472" i="14"/>
  <c r="AS1472" i="14" s="1"/>
  <c r="AQ1472" i="14"/>
  <c r="AP1474" i="14"/>
  <c r="AO1473" i="14"/>
  <c r="AS1473" i="14" s="1"/>
  <c r="AQ1473" i="14"/>
  <c r="AO1474" i="14"/>
  <c r="AS1474" i="14" s="1"/>
  <c r="AP1475" i="14"/>
  <c r="AQ1474" i="14"/>
  <c r="AP1476" i="14"/>
  <c r="AO1475" i="14"/>
  <c r="AS1475" i="14" s="1"/>
  <c r="AQ1475" i="14"/>
  <c r="AO1476" i="14"/>
  <c r="AS1476" i="14" s="1"/>
  <c r="AQ1476" i="14"/>
  <c r="AP1477" i="14"/>
  <c r="AP1478" i="14"/>
  <c r="AO1477" i="14"/>
  <c r="AS1477" i="14" s="1"/>
  <c r="AQ1477" i="14"/>
  <c r="AO1478" i="14"/>
  <c r="AS1478" i="14" s="1"/>
  <c r="AQ1478" i="14"/>
  <c r="AP1479" i="14"/>
  <c r="AP1480" i="14"/>
  <c r="AQ1479" i="14"/>
  <c r="AO1479" i="14"/>
  <c r="AS1479" i="14" s="1"/>
  <c r="AP1481" i="14"/>
  <c r="AO1480" i="14"/>
  <c r="AS1480" i="14" s="1"/>
  <c r="AQ1480" i="14"/>
  <c r="AP1482" i="14"/>
  <c r="AO1481" i="14"/>
  <c r="AS1481" i="14" s="1"/>
  <c r="AQ1481" i="14"/>
  <c r="AP1483" i="14"/>
  <c r="AO1482" i="14"/>
  <c r="AS1482" i="14" s="1"/>
  <c r="AQ1482" i="14"/>
  <c r="AP1484" i="14"/>
  <c r="AO1483" i="14"/>
  <c r="AS1483" i="14" s="1"/>
  <c r="AQ1483" i="14"/>
  <c r="AO1484" i="14"/>
  <c r="AS1484" i="14" s="1"/>
  <c r="AQ1484" i="14"/>
  <c r="AP1485" i="14"/>
  <c r="AQ1485" i="14"/>
  <c r="AP1486" i="14"/>
  <c r="AO1485" i="14"/>
  <c r="AS1485" i="14" s="1"/>
  <c r="AP1487" i="14"/>
  <c r="AO1486" i="14"/>
  <c r="AS1486" i="14" s="1"/>
  <c r="AQ1486" i="14"/>
  <c r="AP1488" i="14"/>
  <c r="AQ1487" i="14"/>
  <c r="AO1487" i="14"/>
  <c r="AS1487" i="14" s="1"/>
  <c r="AQ1488" i="14"/>
  <c r="AP1489" i="14"/>
  <c r="AO1488" i="14"/>
  <c r="AS1488" i="14" s="1"/>
  <c r="AP1490" i="14"/>
  <c r="AO1489" i="14"/>
  <c r="AS1489" i="14" s="1"/>
  <c r="AQ1489" i="14"/>
  <c r="AP1491" i="14"/>
  <c r="AO1490" i="14"/>
  <c r="AS1490" i="14" s="1"/>
  <c r="AQ1490" i="14"/>
  <c r="AQ1491" i="14"/>
  <c r="AP1492" i="14"/>
  <c r="AO1491" i="14"/>
  <c r="AS1491" i="14" s="1"/>
  <c r="AO1492" i="14"/>
  <c r="AS1492" i="14" s="1"/>
  <c r="AQ1492" i="14"/>
  <c r="AP1493" i="14"/>
  <c r="AO1493" i="14"/>
  <c r="AS1493" i="14" s="1"/>
  <c r="AQ1493" i="14"/>
  <c r="AP1494" i="14"/>
  <c r="AQ1494" i="14"/>
  <c r="AP1495" i="14"/>
  <c r="AO1494" i="14"/>
  <c r="AS1494" i="14" s="1"/>
  <c r="AP1496" i="14"/>
  <c r="AQ1495" i="14"/>
  <c r="AO1495" i="14"/>
  <c r="AS1495" i="14" s="1"/>
  <c r="AP1497" i="14"/>
  <c r="AO1496" i="14"/>
  <c r="AS1496" i="14" s="1"/>
  <c r="AQ1496" i="14"/>
  <c r="AQ1497" i="14"/>
  <c r="AP1498" i="14"/>
  <c r="AO1497" i="14"/>
  <c r="AS1497" i="14" s="1"/>
  <c r="AP1499" i="14"/>
  <c r="AO1498" i="14"/>
  <c r="AS1498" i="14" s="1"/>
  <c r="AQ1498" i="14"/>
  <c r="AP1500" i="14"/>
  <c r="AO1499" i="14"/>
  <c r="AS1499" i="14" s="1"/>
  <c r="AQ1499" i="14"/>
  <c r="AQ1500" i="14"/>
  <c r="AO1500" i="14"/>
  <c r="AS1500" i="14" s="1"/>
  <c r="AP1501" i="14"/>
  <c r="AP1502" i="14"/>
  <c r="AO1501" i="14"/>
  <c r="AS1501" i="14" s="1"/>
  <c r="AQ1501" i="14"/>
  <c r="AP1503" i="14"/>
  <c r="AO1502" i="14"/>
  <c r="AS1502" i="14" s="1"/>
  <c r="AQ1502" i="14"/>
  <c r="AQ1503" i="14"/>
  <c r="AP1504" i="14"/>
  <c r="AO1503" i="14"/>
  <c r="AS1503" i="14" s="1"/>
  <c r="AP1505" i="14"/>
  <c r="AO1504" i="14"/>
  <c r="AS1504" i="14" s="1"/>
  <c r="AQ1504" i="14"/>
  <c r="AP1506" i="14"/>
  <c r="AO1505" i="14"/>
  <c r="AS1505" i="14" s="1"/>
  <c r="AQ1505" i="14"/>
  <c r="AO1506" i="14"/>
  <c r="AS1506" i="14" s="1"/>
  <c r="AP1507" i="14"/>
  <c r="AQ1506" i="14"/>
  <c r="AP1508" i="14"/>
  <c r="AO1507" i="14"/>
  <c r="AS1507" i="14" s="1"/>
  <c r="AQ1507" i="14"/>
  <c r="AQ1508" i="14"/>
  <c r="AO1508" i="14"/>
  <c r="AS1508" i="14" s="1"/>
  <c r="AP1509" i="14"/>
  <c r="AO1509" i="14"/>
  <c r="AS1509" i="14" s="1"/>
  <c r="AQ1509" i="14"/>
  <c r="AP1510" i="14"/>
  <c r="AP1511" i="14"/>
  <c r="AO1510" i="14"/>
  <c r="AS1510" i="14" s="1"/>
  <c r="AQ1510" i="14"/>
  <c r="AP1512" i="14"/>
  <c r="AQ1511" i="14"/>
  <c r="AO1511" i="14"/>
  <c r="AS1511" i="14" s="1"/>
  <c r="AO1512" i="14"/>
  <c r="AS1512" i="14" s="1"/>
  <c r="AQ1512" i="14"/>
  <c r="AP1513" i="14"/>
  <c r="AP1514" i="14"/>
  <c r="AO1513" i="14"/>
  <c r="AS1513" i="14" s="1"/>
  <c r="AQ1513" i="14"/>
  <c r="AP1515" i="14"/>
  <c r="AO1514" i="14"/>
  <c r="AS1514" i="14" s="1"/>
  <c r="AQ1514" i="14"/>
  <c r="AO1515" i="14"/>
  <c r="AS1515" i="14" s="1"/>
  <c r="AQ1515" i="14"/>
  <c r="AP1516" i="14"/>
  <c r="AO1516" i="14"/>
  <c r="AS1516" i="14" s="1"/>
  <c r="AQ1516" i="14"/>
  <c r="AP1517" i="14"/>
  <c r="AP1518" i="14"/>
  <c r="AO1517" i="14"/>
  <c r="AS1517" i="14" s="1"/>
  <c r="AQ1517" i="14"/>
  <c r="AO1518" i="14"/>
  <c r="AS1518" i="14" s="1"/>
  <c r="AQ1518" i="14"/>
  <c r="AP1519" i="14"/>
  <c r="AP1520" i="14"/>
  <c r="AQ1519" i="14"/>
  <c r="AO1519" i="14"/>
  <c r="AS1519" i="14" s="1"/>
  <c r="AP1521" i="14"/>
  <c r="AO1520" i="14"/>
  <c r="AS1520" i="14" s="1"/>
  <c r="AQ1520" i="14"/>
  <c r="AO1521" i="14"/>
  <c r="AS1521" i="14" s="1"/>
  <c r="AQ1521" i="14"/>
  <c r="AP1522" i="14"/>
  <c r="AP1523" i="14"/>
  <c r="AO1522" i="14"/>
  <c r="AS1522" i="14" s="1"/>
  <c r="AQ1522" i="14"/>
  <c r="AQ1523" i="14"/>
  <c r="AP1524" i="14"/>
  <c r="AO1523" i="14"/>
  <c r="AS1523" i="14" s="1"/>
  <c r="AO1524" i="14"/>
  <c r="AS1524" i="14" s="1"/>
  <c r="AQ1524" i="14"/>
  <c r="AP1525" i="14"/>
  <c r="AP1526" i="14"/>
  <c r="AO1525" i="14"/>
  <c r="AS1525" i="14" s="1"/>
  <c r="AQ1525" i="14"/>
  <c r="AP1527" i="14"/>
  <c r="AO1526" i="14"/>
  <c r="AS1526" i="14" s="1"/>
  <c r="AQ1526" i="14"/>
  <c r="AQ1527" i="14"/>
  <c r="AP1528" i="14"/>
  <c r="AO1527" i="14"/>
  <c r="AS1527" i="14" s="1"/>
  <c r="AP1529" i="14"/>
  <c r="AO1528" i="14"/>
  <c r="AS1528" i="14" s="1"/>
  <c r="AQ1528" i="14"/>
  <c r="AP1530" i="14"/>
  <c r="AO1529" i="14"/>
  <c r="AS1529" i="14" s="1"/>
  <c r="AQ1529" i="14"/>
  <c r="AP1531" i="14"/>
  <c r="AO1530" i="14"/>
  <c r="AS1530" i="14" s="1"/>
  <c r="AQ1530" i="14"/>
  <c r="AP1532" i="14"/>
  <c r="AO1531" i="14"/>
  <c r="AS1531" i="14" s="1"/>
  <c r="AQ1531" i="14"/>
  <c r="AO1532" i="14"/>
  <c r="AS1532" i="14" s="1"/>
  <c r="AQ1532" i="14"/>
  <c r="AP1533" i="14"/>
  <c r="AP1534" i="14"/>
  <c r="AO1533" i="14"/>
  <c r="AS1533" i="14" s="1"/>
  <c r="AQ1533" i="14"/>
  <c r="AP1535" i="14"/>
  <c r="AO1534" i="14"/>
  <c r="AS1534" i="14" s="1"/>
  <c r="AQ1534" i="14"/>
  <c r="AP1536" i="14"/>
  <c r="AQ1535" i="14"/>
  <c r="AO1535" i="14"/>
  <c r="AS1535" i="14" s="1"/>
  <c r="AP1537" i="14"/>
  <c r="AO1536" i="14"/>
  <c r="AS1536" i="14" s="1"/>
  <c r="AQ1536" i="14"/>
  <c r="AP1538" i="14"/>
  <c r="AO1537" i="14"/>
  <c r="AS1537" i="14" s="1"/>
  <c r="AQ1537" i="14"/>
  <c r="AP1539" i="14"/>
  <c r="AO1538" i="14"/>
  <c r="AS1538" i="14" s="1"/>
  <c r="AQ1538" i="14"/>
  <c r="AP1540" i="14"/>
  <c r="AO1539" i="14"/>
  <c r="AS1539" i="14" s="1"/>
  <c r="AQ1539" i="14"/>
  <c r="AO1540" i="14"/>
  <c r="AS1540" i="14" s="1"/>
  <c r="AQ1540" i="14"/>
  <c r="AP1541" i="14"/>
  <c r="AP1542" i="14"/>
  <c r="AO1541" i="14"/>
  <c r="AS1541" i="14" s="1"/>
  <c r="AQ1541" i="14"/>
  <c r="AQ1542" i="14"/>
  <c r="AP1543" i="14"/>
  <c r="AO1542" i="14"/>
  <c r="AS1542" i="14" s="1"/>
  <c r="AP1544" i="14"/>
  <c r="AQ1543" i="14"/>
  <c r="AO1543" i="14"/>
  <c r="AS1543" i="14" s="1"/>
  <c r="AP1545" i="14"/>
  <c r="AO1544" i="14"/>
  <c r="AS1544" i="14" s="1"/>
  <c r="AQ1544" i="14"/>
  <c r="AP1546" i="14"/>
  <c r="AO1545" i="14"/>
  <c r="AS1545" i="14" s="1"/>
  <c r="AQ1545" i="14"/>
  <c r="AP1547" i="14"/>
  <c r="AO1546" i="14"/>
  <c r="AS1546" i="14" s="1"/>
  <c r="AQ1546" i="14"/>
  <c r="AO1547" i="14"/>
  <c r="AS1547" i="14" s="1"/>
  <c r="AP1548" i="14"/>
  <c r="AQ1547" i="14"/>
  <c r="AO1548" i="14"/>
  <c r="AS1548" i="14" s="1"/>
  <c r="AQ1548" i="14"/>
  <c r="AP1549" i="14"/>
  <c r="AQ1549" i="14"/>
  <c r="AP1550" i="14"/>
  <c r="AO1549" i="14"/>
  <c r="AS1549" i="14" s="1"/>
  <c r="AP1551" i="14"/>
  <c r="AO1550" i="14"/>
  <c r="AS1550" i="14" s="1"/>
  <c r="AQ1550" i="14"/>
  <c r="AP1552" i="14"/>
  <c r="AQ1551" i="14"/>
  <c r="AO1551" i="14"/>
  <c r="AS1551" i="14" s="1"/>
  <c r="AQ1552" i="14"/>
  <c r="AP1553" i="14"/>
  <c r="AO1552" i="14"/>
  <c r="AS1552" i="14" s="1"/>
  <c r="AP1554" i="14"/>
  <c r="AO1553" i="14"/>
  <c r="AS1553" i="14" s="1"/>
  <c r="AQ1553" i="14"/>
  <c r="AP1555" i="14"/>
  <c r="AO1554" i="14"/>
  <c r="AS1554" i="14" s="1"/>
  <c r="AQ1554" i="14"/>
  <c r="AQ1555" i="14"/>
  <c r="AP1556" i="14"/>
  <c r="AO1555" i="14"/>
  <c r="AS1555" i="14" s="1"/>
  <c r="AO1556" i="14"/>
  <c r="AS1556" i="14" s="1"/>
  <c r="AQ1556" i="14"/>
  <c r="AP1557" i="14"/>
  <c r="AQ1557" i="14"/>
  <c r="AP1558" i="14"/>
  <c r="AO1557" i="14"/>
  <c r="AS1557" i="14" s="1"/>
  <c r="AQ1558" i="14"/>
  <c r="AP1559" i="14"/>
  <c r="AO1558" i="14"/>
  <c r="AS1558" i="14" s="1"/>
  <c r="AP1560" i="14"/>
  <c r="AQ1559" i="14"/>
  <c r="AO1559" i="14"/>
  <c r="AS1559" i="14" s="1"/>
  <c r="AP1561" i="14"/>
  <c r="AO1560" i="14"/>
  <c r="AS1560" i="14" s="1"/>
  <c r="AQ1560" i="14"/>
  <c r="AQ1561" i="14"/>
  <c r="AP1562" i="14"/>
  <c r="AO1561" i="14"/>
  <c r="AS1561" i="14" s="1"/>
  <c r="AP1563" i="14"/>
  <c r="AO1562" i="14"/>
  <c r="AS1562" i="14" s="1"/>
  <c r="AQ1562" i="14"/>
  <c r="AP1564" i="14"/>
  <c r="AO1563" i="14"/>
  <c r="AS1563" i="14" s="1"/>
  <c r="AQ1563" i="14"/>
  <c r="AQ1564" i="14"/>
  <c r="AO1564" i="14"/>
  <c r="AS1564" i="14" s="1"/>
  <c r="AP1565" i="14"/>
  <c r="AP1566" i="14"/>
  <c r="AO1565" i="14"/>
  <c r="AS1565" i="14" s="1"/>
  <c r="AQ1565" i="14"/>
  <c r="AO1566" i="14"/>
  <c r="AS1566" i="14" s="1"/>
  <c r="AQ1566" i="14"/>
  <c r="AP1567" i="14"/>
  <c r="AQ1567" i="14"/>
  <c r="AP1568" i="14"/>
  <c r="AO1567" i="14"/>
  <c r="AS1567" i="14" s="1"/>
  <c r="AP1569" i="14"/>
  <c r="AO1568" i="14"/>
  <c r="AS1568" i="14" s="1"/>
  <c r="AQ1568" i="14"/>
  <c r="AP1570" i="14"/>
  <c r="AO1569" i="14"/>
  <c r="AS1569" i="14" s="1"/>
  <c r="AQ1569" i="14"/>
  <c r="AO1570" i="14"/>
  <c r="AS1570" i="14" s="1"/>
  <c r="AP1571" i="14"/>
  <c r="AQ1570" i="14"/>
  <c r="AP1572" i="14"/>
  <c r="AO1571" i="14"/>
  <c r="AS1571" i="14" s="1"/>
  <c r="AQ1571" i="14"/>
  <c r="AO1572" i="14"/>
  <c r="AS1572" i="14" s="1"/>
  <c r="AQ1572" i="14"/>
  <c r="AP1573" i="14"/>
  <c r="AO1573" i="14"/>
  <c r="AS1573" i="14" s="1"/>
  <c r="AQ1573" i="14"/>
  <c r="AP1574" i="14"/>
  <c r="AP1575" i="14"/>
  <c r="AO1574" i="14"/>
  <c r="AS1574" i="14" s="1"/>
  <c r="AQ1574" i="14"/>
  <c r="AP1576" i="14"/>
  <c r="AQ1575" i="14"/>
  <c r="AO1575" i="14"/>
  <c r="AS1575" i="14" s="1"/>
  <c r="AQ1576" i="14"/>
  <c r="AO1576" i="14"/>
  <c r="AS1576" i="14" s="1"/>
  <c r="AP1577" i="14"/>
  <c r="AP1578" i="14"/>
  <c r="AO1577" i="14"/>
  <c r="AS1577" i="14" s="1"/>
  <c r="AQ1577" i="14"/>
  <c r="AP1579" i="14"/>
  <c r="AO1578" i="14"/>
  <c r="AS1578" i="14" s="1"/>
  <c r="AQ1578" i="14"/>
  <c r="AO1579" i="14"/>
  <c r="AS1579" i="14" s="1"/>
  <c r="AQ1579" i="14"/>
  <c r="AP1580" i="14"/>
  <c r="AO1580" i="14"/>
  <c r="AS1580" i="14" s="1"/>
  <c r="AQ1580" i="14"/>
  <c r="AP1581" i="14"/>
  <c r="AO1581" i="14"/>
  <c r="AS1581" i="14" s="1"/>
  <c r="AQ1581" i="14"/>
  <c r="AP1582" i="14"/>
  <c r="AO1582" i="14"/>
  <c r="AS1582" i="14" s="1"/>
  <c r="AQ1582" i="14"/>
  <c r="AP1583" i="14"/>
  <c r="AP1584" i="14"/>
  <c r="AQ1583" i="14"/>
  <c r="AO1583" i="14"/>
  <c r="AS1583" i="14" s="1"/>
  <c r="AP1585" i="14"/>
  <c r="AO1584" i="14"/>
  <c r="AS1584" i="14" s="1"/>
  <c r="AQ1584" i="14"/>
  <c r="AO1585" i="14"/>
  <c r="AS1585" i="14" s="1"/>
  <c r="AQ1585" i="14"/>
  <c r="AP1586" i="14"/>
  <c r="AP1587" i="14"/>
  <c r="AO1586" i="14"/>
  <c r="AS1586" i="14" s="1"/>
  <c r="AQ1586" i="14"/>
  <c r="AP1588" i="14"/>
  <c r="AO1587" i="14"/>
  <c r="AS1587" i="14" s="1"/>
  <c r="AQ1587" i="14"/>
  <c r="AO1588" i="14"/>
  <c r="AS1588" i="14" s="1"/>
  <c r="AQ1588" i="14"/>
  <c r="AP1589" i="14"/>
  <c r="AP1590" i="14"/>
  <c r="AO1589" i="14"/>
  <c r="AS1589" i="14" s="1"/>
  <c r="AQ1589" i="14"/>
  <c r="AP1591" i="14"/>
  <c r="AO1590" i="14"/>
  <c r="AS1590" i="14" s="1"/>
  <c r="AQ1590" i="14"/>
  <c r="AP1592" i="14"/>
  <c r="AQ1591" i="14"/>
  <c r="AO1591" i="14"/>
  <c r="AS1591" i="14" s="1"/>
  <c r="AP1593" i="14"/>
  <c r="AO1592" i="14"/>
  <c r="AS1592" i="14" s="1"/>
  <c r="AQ1592" i="14"/>
  <c r="AP1594" i="14"/>
  <c r="AO1593" i="14"/>
  <c r="AS1593" i="14" s="1"/>
  <c r="AQ1593" i="14"/>
  <c r="AP1595" i="14"/>
  <c r="AO1594" i="14"/>
  <c r="AS1594" i="14" s="1"/>
  <c r="AQ1594" i="14"/>
  <c r="AP1596" i="14"/>
  <c r="AO1595" i="14"/>
  <c r="AS1595" i="14" s="1"/>
  <c r="AQ1595" i="14"/>
  <c r="AQ1596" i="14"/>
  <c r="AO1596" i="14"/>
  <c r="AS1596" i="14" s="1"/>
  <c r="AP1597" i="14"/>
  <c r="AP1598" i="14"/>
  <c r="AO1597" i="14"/>
  <c r="AS1597" i="14" s="1"/>
  <c r="AQ1597" i="14"/>
  <c r="AP1599" i="14"/>
  <c r="AO1598" i="14"/>
  <c r="AS1598" i="14" s="1"/>
  <c r="AQ1598" i="14"/>
  <c r="AP1600" i="14"/>
  <c r="AQ1599" i="14"/>
  <c r="AO1599" i="14"/>
  <c r="AS1599" i="14" s="1"/>
  <c r="AO1600" i="14"/>
  <c r="AS1600" i="14" s="1"/>
  <c r="AQ1600" i="14"/>
  <c r="AP1601" i="14"/>
  <c r="AP1602" i="14"/>
  <c r="AO1601" i="14"/>
  <c r="AS1601" i="14" s="1"/>
  <c r="AQ1601" i="14"/>
  <c r="AP1603" i="14"/>
  <c r="AO1602" i="14"/>
  <c r="AS1602" i="14" s="1"/>
  <c r="AQ1602" i="14"/>
  <c r="AO1603" i="14"/>
  <c r="AS1603" i="14" s="1"/>
  <c r="AQ1603" i="14"/>
  <c r="AP1604" i="14"/>
  <c r="AP1605" i="14"/>
  <c r="AO1604" i="14"/>
  <c r="AS1604" i="14" s="1"/>
  <c r="AQ1604" i="14"/>
  <c r="AQ1605" i="14"/>
  <c r="AP1606" i="14"/>
  <c r="AO1605" i="14"/>
  <c r="AS1605" i="14" s="1"/>
  <c r="AQ1606" i="14"/>
  <c r="AP1607" i="14"/>
  <c r="AO1606" i="14"/>
  <c r="AS1606" i="14" s="1"/>
  <c r="AP1608" i="14"/>
  <c r="AO1607" i="14"/>
  <c r="AS1607" i="14" s="1"/>
  <c r="AQ1607" i="14"/>
  <c r="AP1609" i="14"/>
  <c r="AO1608" i="14"/>
  <c r="AS1608" i="14" s="1"/>
  <c r="AQ1608" i="14"/>
  <c r="AP1610" i="14"/>
  <c r="AO1609" i="14"/>
  <c r="AS1609" i="14" s="1"/>
  <c r="AQ1609" i="14"/>
  <c r="AP1611" i="14"/>
  <c r="AO1610" i="14"/>
  <c r="AS1610" i="14" s="1"/>
  <c r="AQ1610" i="14"/>
  <c r="AO1611" i="14"/>
  <c r="AS1611" i="14" s="1"/>
  <c r="AQ1611" i="14"/>
  <c r="AP1612" i="14"/>
  <c r="AP1613" i="14"/>
  <c r="AO1612" i="14"/>
  <c r="AS1612" i="14" s="1"/>
  <c r="AQ1612" i="14"/>
  <c r="AQ1613" i="14"/>
  <c r="AO1613" i="14"/>
  <c r="AS1613" i="14" s="1"/>
  <c r="AP1614" i="14"/>
  <c r="AQ1614" i="14"/>
  <c r="AP1615" i="14"/>
  <c r="AO1614" i="14"/>
  <c r="AS1614" i="14" s="1"/>
  <c r="AP1616" i="14"/>
  <c r="AO1615" i="14"/>
  <c r="AS1615" i="14" s="1"/>
  <c r="AQ1615" i="14"/>
  <c r="AP1617" i="14"/>
  <c r="AO1616" i="14"/>
  <c r="AS1616" i="14" s="1"/>
  <c r="AQ1616" i="14"/>
  <c r="AP1618" i="14"/>
  <c r="AO1617" i="14"/>
  <c r="AS1617" i="14" s="1"/>
  <c r="AQ1617" i="14"/>
  <c r="AQ1618" i="14"/>
  <c r="AP1619" i="14"/>
  <c r="AO1618" i="14"/>
  <c r="AS1618" i="14" s="1"/>
  <c r="AO1619" i="14"/>
  <c r="AS1619" i="14" s="1"/>
  <c r="AQ1619" i="14"/>
  <c r="AP1620" i="14"/>
  <c r="AP1621" i="14"/>
  <c r="AO1620" i="14"/>
  <c r="AS1620" i="14" s="1"/>
  <c r="AQ1620" i="14"/>
  <c r="AO1621" i="14"/>
  <c r="AS1621" i="14" s="1"/>
  <c r="AP1622" i="14"/>
  <c r="AQ1621" i="14"/>
  <c r="AQ1622" i="14"/>
  <c r="AP1623" i="14"/>
  <c r="AO1622" i="14"/>
  <c r="AS1622" i="14" s="1"/>
  <c r="AP1624" i="14"/>
  <c r="AO1623" i="14"/>
  <c r="AS1623" i="14" s="1"/>
  <c r="AQ1623" i="14"/>
  <c r="AP1625" i="14"/>
  <c r="AO1624" i="14"/>
  <c r="AS1624" i="14" s="1"/>
  <c r="AQ1624" i="14"/>
  <c r="AP1626" i="14"/>
  <c r="AO1625" i="14"/>
  <c r="AS1625" i="14" s="1"/>
  <c r="AQ1625" i="14"/>
  <c r="AO1626" i="14"/>
  <c r="AS1626" i="14" s="1"/>
  <c r="AQ1626" i="14"/>
  <c r="AP1627" i="14"/>
  <c r="AO1627" i="14"/>
  <c r="AS1627" i="14" s="1"/>
  <c r="AQ1627" i="14"/>
  <c r="AP1628" i="14"/>
  <c r="AP1629" i="14"/>
  <c r="AO1628" i="14"/>
  <c r="AS1628" i="14" s="1"/>
  <c r="AQ1628" i="14"/>
  <c r="AP1630" i="14"/>
  <c r="AO1629" i="14"/>
  <c r="AS1629" i="14" s="1"/>
  <c r="AQ1629" i="14"/>
  <c r="AQ1630" i="14"/>
  <c r="AP1631" i="14"/>
  <c r="AO1630" i="14"/>
  <c r="AS1630" i="14" s="1"/>
  <c r="AP1632" i="14"/>
  <c r="AO1631" i="14"/>
  <c r="AS1631" i="14" s="1"/>
  <c r="AQ1631" i="14"/>
  <c r="AP1633" i="14"/>
  <c r="AO1632" i="14"/>
  <c r="AS1632" i="14" s="1"/>
  <c r="AQ1632" i="14"/>
  <c r="AP1634" i="14"/>
  <c r="AO1633" i="14"/>
  <c r="AS1633" i="14" s="1"/>
  <c r="AQ1633" i="14"/>
  <c r="AO1634" i="14"/>
  <c r="AS1634" i="14" s="1"/>
  <c r="AP1635" i="14"/>
  <c r="AQ1634" i="14"/>
  <c r="AO1635" i="14"/>
  <c r="AS1635" i="14" s="1"/>
  <c r="AQ1635" i="14"/>
  <c r="AP1636" i="14"/>
  <c r="AP1637" i="14"/>
  <c r="AO1636" i="14"/>
  <c r="AS1636" i="14" s="1"/>
  <c r="AQ1636" i="14"/>
  <c r="AP1638" i="14"/>
  <c r="AO1637" i="14"/>
  <c r="AS1637" i="14" s="1"/>
  <c r="AQ1637" i="14"/>
  <c r="AQ1638" i="14"/>
  <c r="AP1639" i="14"/>
  <c r="AO1638" i="14"/>
  <c r="AS1638" i="14" s="1"/>
  <c r="AO1639" i="14"/>
  <c r="AS1639" i="14" s="1"/>
  <c r="AP1640" i="14"/>
  <c r="AQ1639" i="14"/>
  <c r="AP1641" i="14"/>
  <c r="AO1640" i="14"/>
  <c r="AS1640" i="14" s="1"/>
  <c r="AQ1640" i="14"/>
  <c r="AP1642" i="14"/>
  <c r="AO1641" i="14"/>
  <c r="AS1641" i="14" s="1"/>
  <c r="AQ1641" i="14"/>
  <c r="AP1643" i="14"/>
  <c r="AO1642" i="14"/>
  <c r="AS1642" i="14" s="1"/>
  <c r="AQ1642" i="14"/>
  <c r="AQ1643" i="14"/>
  <c r="AO1643" i="14"/>
  <c r="AS1643" i="14" s="1"/>
  <c r="AP1644" i="14"/>
  <c r="AP1645" i="14"/>
  <c r="AO1644" i="14"/>
  <c r="AS1644" i="14" s="1"/>
  <c r="AQ1644" i="14"/>
  <c r="AP1646" i="14"/>
  <c r="AO1645" i="14"/>
  <c r="AS1645" i="14" s="1"/>
  <c r="AQ1645" i="14"/>
  <c r="AQ1646" i="14"/>
  <c r="AP1647" i="14"/>
  <c r="AO1646" i="14"/>
  <c r="AS1646" i="14" s="1"/>
  <c r="AO1647" i="14"/>
  <c r="AS1647" i="14" s="1"/>
  <c r="AP1648" i="14"/>
  <c r="AQ1647" i="14"/>
  <c r="AP1649" i="14"/>
  <c r="AO1648" i="14"/>
  <c r="AS1648" i="14" s="1"/>
  <c r="AQ1648" i="14"/>
  <c r="AP1650" i="14"/>
  <c r="AO1649" i="14"/>
  <c r="AS1649" i="14" s="1"/>
  <c r="AQ1649" i="14"/>
  <c r="AP1651" i="14"/>
  <c r="AO1650" i="14"/>
  <c r="AS1650" i="14" s="1"/>
  <c r="AQ1650" i="14"/>
  <c r="AO1651" i="14"/>
  <c r="AS1651" i="14" s="1"/>
  <c r="AQ1651" i="14"/>
  <c r="AP1652" i="14"/>
  <c r="AP1653" i="14"/>
  <c r="AO1652" i="14"/>
  <c r="AS1652" i="14" s="1"/>
  <c r="AQ1652" i="14"/>
  <c r="AP1654" i="14"/>
  <c r="AO1653" i="14"/>
  <c r="AS1653" i="14" s="1"/>
  <c r="AQ1653" i="14"/>
  <c r="AQ1654" i="14"/>
  <c r="AP1655" i="14"/>
  <c r="AO1654" i="14"/>
  <c r="AS1654" i="14" s="1"/>
  <c r="AP1656" i="14"/>
  <c r="AO1655" i="14"/>
  <c r="AS1655" i="14" s="1"/>
  <c r="AQ1655" i="14"/>
  <c r="AQ1656" i="14"/>
  <c r="AP1657" i="14"/>
  <c r="AO1656" i="14"/>
  <c r="AS1656" i="14" s="1"/>
  <c r="AP1658" i="14"/>
  <c r="AO1657" i="14"/>
  <c r="AS1657" i="14" s="1"/>
  <c r="AQ1657" i="14"/>
  <c r="AP1659" i="14"/>
  <c r="AQ1658" i="14"/>
  <c r="AO1658" i="14"/>
  <c r="AS1658" i="14" s="1"/>
  <c r="AO1659" i="14"/>
  <c r="AS1659" i="14" s="1"/>
  <c r="AQ1659" i="14"/>
  <c r="AP1660" i="14"/>
  <c r="AP1661" i="14"/>
  <c r="AO1660" i="14"/>
  <c r="AS1660" i="14" s="1"/>
  <c r="AQ1660" i="14"/>
  <c r="AP1662" i="14"/>
  <c r="AO1661" i="14"/>
  <c r="AS1661" i="14" s="1"/>
  <c r="AQ1661" i="14"/>
  <c r="AQ1662" i="14"/>
  <c r="AP1663" i="14"/>
  <c r="AO1662" i="14"/>
  <c r="AS1662" i="14" s="1"/>
  <c r="AP1664" i="14"/>
  <c r="AO1663" i="14"/>
  <c r="AS1663" i="14" s="1"/>
  <c r="AQ1663" i="14"/>
  <c r="AO1664" i="14"/>
  <c r="AS1664" i="14" s="1"/>
  <c r="AQ1664" i="14"/>
  <c r="AP1665" i="14"/>
  <c r="AP1666" i="14"/>
  <c r="AO1665" i="14"/>
  <c r="AS1665" i="14" s="1"/>
  <c r="AQ1665" i="14"/>
  <c r="AO1666" i="14"/>
  <c r="AS1666" i="14" s="1"/>
  <c r="AQ1666" i="14"/>
  <c r="AP1667" i="14"/>
  <c r="AO1667" i="14"/>
  <c r="AS1667" i="14" s="1"/>
  <c r="AQ1667" i="14"/>
  <c r="AP1668" i="14"/>
  <c r="AP1669" i="14"/>
  <c r="AO1668" i="14"/>
  <c r="AS1668" i="14" s="1"/>
  <c r="AQ1668" i="14"/>
  <c r="AQ1669" i="14"/>
  <c r="AP1670" i="14"/>
  <c r="AO1669" i="14"/>
  <c r="AS1669" i="14" s="1"/>
  <c r="AQ1670" i="14"/>
  <c r="AP1671" i="14"/>
  <c r="AO1670" i="14"/>
  <c r="AS1670" i="14" s="1"/>
  <c r="AP1672" i="14"/>
  <c r="AO1671" i="14"/>
  <c r="AS1671" i="14" s="1"/>
  <c r="AQ1671" i="14"/>
  <c r="AO1672" i="14"/>
  <c r="AS1672" i="14" s="1"/>
  <c r="AP1673" i="14"/>
  <c r="AQ1672" i="14"/>
  <c r="AP1674" i="14"/>
  <c r="AO1673" i="14"/>
  <c r="AS1673" i="14" s="1"/>
  <c r="AQ1673" i="14"/>
  <c r="AP1675" i="14"/>
  <c r="AO1674" i="14"/>
  <c r="AS1674" i="14" s="1"/>
  <c r="AQ1674" i="14"/>
  <c r="AO1675" i="14"/>
  <c r="AS1675" i="14" s="1"/>
  <c r="AQ1675" i="14"/>
  <c r="AP1676" i="14"/>
  <c r="AP1677" i="14"/>
  <c r="AO1676" i="14"/>
  <c r="AS1676" i="14" s="1"/>
  <c r="AQ1676" i="14"/>
  <c r="AO1677" i="14"/>
  <c r="AS1677" i="14" s="1"/>
  <c r="AQ1677" i="14"/>
  <c r="AP1678" i="14"/>
  <c r="AQ1678" i="14"/>
  <c r="AP1679" i="14"/>
  <c r="AO1678" i="14"/>
  <c r="AS1678" i="14" s="1"/>
  <c r="AP1680" i="14"/>
  <c r="AO1679" i="14"/>
  <c r="AS1679" i="14" s="1"/>
  <c r="AQ1679" i="14"/>
  <c r="AP1681" i="14"/>
  <c r="AO1680" i="14"/>
  <c r="AS1680" i="14" s="1"/>
  <c r="AQ1680" i="14"/>
  <c r="AP1682" i="14"/>
  <c r="AO1681" i="14"/>
  <c r="AS1681" i="14" s="1"/>
  <c r="AQ1681" i="14"/>
  <c r="AQ1682" i="14"/>
  <c r="AP1683" i="14"/>
  <c r="AO1682" i="14"/>
  <c r="AS1682" i="14" s="1"/>
  <c r="AO1683" i="14"/>
  <c r="AS1683" i="14" s="1"/>
  <c r="AQ1683" i="14"/>
  <c r="AP1684" i="14"/>
  <c r="AP1685" i="14"/>
  <c r="AO1684" i="14"/>
  <c r="AS1684" i="14" s="1"/>
  <c r="AQ1684" i="14"/>
  <c r="AP1686" i="14"/>
  <c r="AO1685" i="14"/>
  <c r="AS1685" i="14" s="1"/>
  <c r="AQ1685" i="14"/>
  <c r="AQ1686" i="14"/>
  <c r="AP1687" i="14"/>
  <c r="AO1686" i="14"/>
  <c r="AS1686" i="14" s="1"/>
  <c r="AP1688" i="14"/>
  <c r="AO1687" i="14"/>
  <c r="AS1687" i="14" s="1"/>
  <c r="AQ1687" i="14"/>
  <c r="AP1689" i="14"/>
  <c r="AO1688" i="14"/>
  <c r="AS1688" i="14" s="1"/>
  <c r="AQ1688" i="14"/>
  <c r="AP1690" i="14"/>
  <c r="AO1689" i="14"/>
  <c r="AS1689" i="14" s="1"/>
  <c r="AQ1689" i="14"/>
  <c r="AQ1690" i="14"/>
  <c r="AO1690" i="14"/>
  <c r="AS1690" i="14" s="1"/>
  <c r="AP1691" i="14"/>
  <c r="AO1691" i="14"/>
  <c r="AS1691" i="14" s="1"/>
  <c r="AQ1691" i="14"/>
  <c r="AP1692" i="14"/>
  <c r="AP1693" i="14"/>
  <c r="AO1692" i="14"/>
  <c r="AS1692" i="14" s="1"/>
  <c r="AQ1692" i="14"/>
  <c r="AP1694" i="14"/>
  <c r="AO1693" i="14"/>
  <c r="AS1693" i="14" s="1"/>
  <c r="AQ1693" i="14"/>
  <c r="AQ1694" i="14"/>
  <c r="AP1695" i="14"/>
  <c r="AO1694" i="14"/>
  <c r="AS1694" i="14" s="1"/>
  <c r="AP1696" i="14"/>
  <c r="AO1695" i="14"/>
  <c r="AS1695" i="14" s="1"/>
  <c r="AQ1695" i="14"/>
  <c r="AP1697" i="14"/>
  <c r="AO1696" i="14"/>
  <c r="AS1696" i="14" s="1"/>
  <c r="AQ1696" i="14"/>
  <c r="AP1698" i="14"/>
  <c r="AO1697" i="14"/>
  <c r="AS1697" i="14" s="1"/>
  <c r="AQ1697" i="14"/>
  <c r="AP1699" i="14"/>
  <c r="AO1698" i="14"/>
  <c r="AS1698" i="14" s="1"/>
  <c r="AQ1698" i="14"/>
  <c r="AO1699" i="14"/>
  <c r="AS1699" i="14" s="1"/>
  <c r="AQ1699" i="14"/>
  <c r="AP1700" i="14"/>
  <c r="AP1701" i="14"/>
  <c r="AO1700" i="14"/>
  <c r="AS1700" i="14" s="1"/>
  <c r="AQ1700" i="14"/>
  <c r="AP1702" i="14"/>
  <c r="AO1701" i="14"/>
  <c r="AS1701" i="14" s="1"/>
  <c r="AQ1701" i="14"/>
  <c r="AQ1702" i="14"/>
  <c r="AP1703" i="14"/>
  <c r="AO1702" i="14"/>
  <c r="AS1702" i="14" s="1"/>
  <c r="AO1703" i="14"/>
  <c r="AS1703" i="14" s="1"/>
  <c r="AP1704" i="14"/>
  <c r="AQ1703" i="14"/>
  <c r="AP1705" i="14"/>
  <c r="AO1704" i="14"/>
  <c r="AS1704" i="14" s="1"/>
  <c r="AQ1704" i="14"/>
  <c r="AP1706" i="14"/>
  <c r="AO1705" i="14"/>
  <c r="AS1705" i="14" s="1"/>
  <c r="AQ1705" i="14"/>
  <c r="AP1707" i="14"/>
  <c r="AO1706" i="14"/>
  <c r="AS1706" i="14" s="1"/>
  <c r="AQ1706" i="14"/>
  <c r="AQ1707" i="14"/>
  <c r="AO1707" i="14"/>
  <c r="AS1707" i="14" s="1"/>
  <c r="AP1708" i="14"/>
  <c r="AP1709" i="14"/>
  <c r="AO1708" i="14"/>
  <c r="AS1708" i="14" s="1"/>
  <c r="AQ1708" i="14"/>
  <c r="AP1710" i="14"/>
  <c r="AQ1709" i="14"/>
  <c r="AO1709" i="14"/>
  <c r="AS1709" i="14" s="1"/>
  <c r="AQ1710" i="14"/>
  <c r="AP1711" i="14"/>
  <c r="AO1710" i="14"/>
  <c r="AS1710" i="14" s="1"/>
  <c r="AP1712" i="14"/>
  <c r="AO1711" i="14"/>
  <c r="AS1711" i="14" s="1"/>
  <c r="AQ1711" i="14"/>
  <c r="AP1713" i="14"/>
  <c r="AO1712" i="14"/>
  <c r="AS1712" i="14" s="1"/>
  <c r="AQ1712" i="14"/>
  <c r="AP1714" i="14"/>
  <c r="AO1713" i="14"/>
  <c r="AS1713" i="14" s="1"/>
  <c r="AQ1713" i="14"/>
  <c r="AP1715" i="14"/>
  <c r="AO1714" i="14"/>
  <c r="AS1714" i="14" s="1"/>
  <c r="AQ1714" i="14"/>
  <c r="AO1715" i="14"/>
  <c r="AS1715" i="14" s="1"/>
  <c r="AQ1715" i="14"/>
  <c r="AP1716" i="14"/>
  <c r="AP1717" i="14"/>
  <c r="AO1716" i="14"/>
  <c r="AS1716" i="14" s="1"/>
  <c r="AQ1716" i="14"/>
  <c r="AP1718" i="14"/>
  <c r="AO1717" i="14"/>
  <c r="AS1717" i="14" s="1"/>
  <c r="AQ1717" i="14"/>
  <c r="AQ1718" i="14"/>
  <c r="AP1719" i="14"/>
  <c r="AO1718" i="14"/>
  <c r="AS1718" i="14" s="1"/>
  <c r="AP1720" i="14"/>
  <c r="AO1719" i="14"/>
  <c r="AS1719" i="14" s="1"/>
  <c r="AQ1719" i="14"/>
  <c r="AQ1720" i="14"/>
  <c r="AP1721" i="14"/>
  <c r="AO1720" i="14"/>
  <c r="AS1720" i="14" s="1"/>
  <c r="AP1722" i="14"/>
  <c r="AO1721" i="14"/>
  <c r="AS1721" i="14" s="1"/>
  <c r="AQ1721" i="14"/>
  <c r="AO1722" i="14"/>
  <c r="AS1722" i="14" s="1"/>
  <c r="AQ1722" i="14"/>
  <c r="AP1723" i="14"/>
  <c r="AO1723" i="14"/>
  <c r="AS1723" i="14" s="1"/>
  <c r="AQ1723" i="14"/>
  <c r="AP1724" i="14"/>
  <c r="AP1725" i="14"/>
  <c r="AO1724" i="14"/>
  <c r="AS1724" i="14" s="1"/>
  <c r="AQ1724" i="14"/>
  <c r="AP1726" i="14"/>
  <c r="AO1725" i="14"/>
  <c r="AS1725" i="14" s="1"/>
  <c r="AQ1725" i="14"/>
  <c r="AQ1726" i="14"/>
  <c r="AP1727" i="14"/>
  <c r="AO1726" i="14"/>
  <c r="AS1726" i="14" s="1"/>
  <c r="AP1728" i="14"/>
  <c r="AO1727" i="14"/>
  <c r="AS1727" i="14" s="1"/>
  <c r="AQ1727" i="14"/>
  <c r="AO1728" i="14"/>
  <c r="AS1728" i="14" s="1"/>
  <c r="AQ1728" i="14"/>
  <c r="AP1729" i="14"/>
  <c r="AP1730" i="14"/>
  <c r="AO1729" i="14"/>
  <c r="AS1729" i="14" s="1"/>
  <c r="AQ1729" i="14"/>
  <c r="AO1730" i="14"/>
  <c r="AS1730" i="14" s="1"/>
  <c r="AP1731" i="14"/>
  <c r="AQ1730" i="14"/>
  <c r="AO1731" i="14"/>
  <c r="AS1731" i="14" s="1"/>
  <c r="AQ1731" i="14"/>
  <c r="AP1732" i="14"/>
  <c r="AP1733" i="14"/>
  <c r="AO1732" i="14"/>
  <c r="AS1732" i="14" s="1"/>
  <c r="AQ1732" i="14"/>
  <c r="AQ1733" i="14"/>
  <c r="AP1734" i="14"/>
  <c r="AO1733" i="14"/>
  <c r="AS1733" i="14" s="1"/>
  <c r="AQ1734" i="14"/>
  <c r="AP1735" i="14"/>
  <c r="AO1734" i="14"/>
  <c r="AS1734" i="14" s="1"/>
  <c r="AP1736" i="14"/>
  <c r="AO1735" i="14"/>
  <c r="AS1735" i="14" s="1"/>
  <c r="AQ1735" i="14"/>
  <c r="AP1737" i="14"/>
  <c r="AO1736" i="14"/>
  <c r="AS1736" i="14" s="1"/>
  <c r="AQ1736" i="14"/>
  <c r="AP1738" i="14"/>
  <c r="AO1737" i="14"/>
  <c r="AS1737" i="14" s="1"/>
  <c r="AQ1737" i="14"/>
  <c r="AP1739" i="14"/>
  <c r="AO1738" i="14"/>
  <c r="AS1738" i="14" s="1"/>
  <c r="AQ1738" i="14"/>
  <c r="AO1739" i="14"/>
  <c r="AS1739" i="14" s="1"/>
  <c r="AQ1739" i="14"/>
  <c r="AP1740" i="14"/>
  <c r="AP1741" i="14"/>
  <c r="AO1740" i="14"/>
  <c r="AS1740" i="14" s="1"/>
  <c r="AQ1740" i="14"/>
  <c r="AQ1741" i="14"/>
  <c r="AO1741" i="14"/>
  <c r="AS1741" i="14" s="1"/>
  <c r="AP1742" i="14"/>
  <c r="AQ1742" i="14"/>
  <c r="AP1743" i="14"/>
  <c r="AO1742" i="14"/>
  <c r="AS1742" i="14" s="1"/>
  <c r="AP1744" i="14"/>
  <c r="AO1743" i="14"/>
  <c r="AS1743" i="14" s="1"/>
  <c r="AQ1743" i="14"/>
  <c r="AP1745" i="14"/>
  <c r="AO1744" i="14"/>
  <c r="AS1744" i="14" s="1"/>
  <c r="AQ1744" i="14"/>
  <c r="AP1746" i="14"/>
  <c r="AO1745" i="14"/>
  <c r="AS1745" i="14" s="1"/>
  <c r="AQ1745" i="14"/>
  <c r="AQ1746" i="14"/>
  <c r="AP1747" i="14"/>
  <c r="AO1746" i="14"/>
  <c r="AS1746" i="14" s="1"/>
  <c r="AQ1747" i="14"/>
  <c r="AO1747" i="14"/>
  <c r="AS1747" i="14" s="1"/>
  <c r="AP1748" i="14"/>
  <c r="AP1749" i="14"/>
  <c r="AO1748" i="14"/>
  <c r="AS1748" i="14" s="1"/>
  <c r="AQ1748" i="14"/>
  <c r="AP1750" i="14"/>
  <c r="AO1749" i="14"/>
  <c r="AS1749" i="14" s="1"/>
  <c r="AQ1749" i="14"/>
  <c r="AQ1750" i="14"/>
  <c r="AP1751" i="14"/>
  <c r="AO1750" i="14"/>
  <c r="AS1750" i="14" s="1"/>
  <c r="AP1752" i="14"/>
  <c r="AO1751" i="14"/>
  <c r="AS1751" i="14" s="1"/>
  <c r="AQ1751" i="14"/>
  <c r="AP1753" i="14"/>
  <c r="AO1752" i="14"/>
  <c r="AS1752" i="14" s="1"/>
  <c r="AQ1752" i="14"/>
  <c r="AP1754" i="14"/>
  <c r="AO1753" i="14"/>
  <c r="AS1753" i="14" s="1"/>
  <c r="AQ1753" i="14"/>
  <c r="AQ1754" i="14"/>
  <c r="AO1754" i="14"/>
  <c r="AS1754" i="14" s="1"/>
  <c r="AP1755" i="14"/>
  <c r="AO1755" i="14"/>
  <c r="AS1755" i="14" s="1"/>
  <c r="AQ1755" i="14"/>
  <c r="AP1756" i="14"/>
  <c r="AP1757" i="14"/>
  <c r="AO1756" i="14"/>
  <c r="AS1756" i="14" s="1"/>
  <c r="AQ1756" i="14"/>
  <c r="AP1758" i="14"/>
  <c r="AO1757" i="14"/>
  <c r="AS1757" i="14" s="1"/>
  <c r="AQ1757" i="14"/>
  <c r="AQ1758" i="14"/>
  <c r="AP1759" i="14"/>
  <c r="AO1758" i="14"/>
  <c r="AS1758" i="14" s="1"/>
  <c r="AP1760" i="14"/>
  <c r="AO1759" i="14"/>
  <c r="AS1759" i="14" s="1"/>
  <c r="AQ1759" i="14"/>
  <c r="AP1761" i="14"/>
  <c r="AO1760" i="14"/>
  <c r="AS1760" i="14" s="1"/>
  <c r="AQ1760" i="14"/>
  <c r="AP1762" i="14"/>
  <c r="AO1761" i="14"/>
  <c r="AS1761" i="14" s="1"/>
  <c r="AQ1761" i="14"/>
  <c r="AP1763" i="14"/>
  <c r="AO1762" i="14"/>
  <c r="AS1762" i="14" s="1"/>
  <c r="AQ1762" i="14"/>
  <c r="AO1763" i="14"/>
  <c r="AS1763" i="14" s="1"/>
  <c r="AQ1763" i="14"/>
  <c r="AP1764" i="14"/>
  <c r="AP1765" i="14"/>
  <c r="AO1764" i="14"/>
  <c r="AS1764" i="14" s="1"/>
  <c r="AQ1764" i="14"/>
  <c r="AP1766" i="14"/>
  <c r="AO1765" i="14"/>
  <c r="AS1765" i="14" s="1"/>
  <c r="AQ1765" i="14"/>
  <c r="AQ1766" i="14"/>
  <c r="AP1767" i="14"/>
  <c r="AO1766" i="14"/>
  <c r="AS1766" i="14" s="1"/>
  <c r="AO1767" i="14"/>
  <c r="AS1767" i="14" s="1"/>
  <c r="AP1768" i="14"/>
  <c r="AQ1767" i="14"/>
  <c r="AP1769" i="14"/>
  <c r="AO1768" i="14"/>
  <c r="AS1768" i="14" s="1"/>
  <c r="AQ1768" i="14"/>
  <c r="AP1770" i="14"/>
  <c r="AO1769" i="14"/>
  <c r="AS1769" i="14" s="1"/>
  <c r="AQ1769" i="14"/>
  <c r="AP1771" i="14"/>
  <c r="AO1770" i="14"/>
  <c r="AS1770" i="14" s="1"/>
  <c r="AQ1770" i="14"/>
  <c r="AQ1771" i="14"/>
  <c r="AO1771" i="14"/>
  <c r="AS1771" i="14" s="1"/>
  <c r="AP1772" i="14"/>
  <c r="AP1773" i="14"/>
  <c r="AO1772" i="14"/>
  <c r="AS1772" i="14" s="1"/>
  <c r="AQ1772" i="14"/>
  <c r="AP1774" i="14"/>
  <c r="AQ1773" i="14"/>
  <c r="AO1773" i="14"/>
  <c r="AS1773" i="14" s="1"/>
  <c r="AQ1774" i="14"/>
  <c r="AP1775" i="14"/>
  <c r="AO1774" i="14"/>
  <c r="AS1774" i="14" s="1"/>
  <c r="AO1775" i="14"/>
  <c r="AS1775" i="14" s="1"/>
  <c r="AP1776" i="14"/>
  <c r="AQ1775" i="14"/>
  <c r="AP1777" i="14"/>
  <c r="AO1776" i="14"/>
  <c r="AS1776" i="14" s="1"/>
  <c r="AQ1776" i="14"/>
  <c r="AP1778" i="14"/>
  <c r="AO1777" i="14"/>
  <c r="AS1777" i="14" s="1"/>
  <c r="AQ1777" i="14"/>
  <c r="AP1779" i="14"/>
  <c r="AO1778" i="14"/>
  <c r="AS1778" i="14" s="1"/>
  <c r="AQ1778" i="14"/>
  <c r="AO1779" i="14"/>
  <c r="AS1779" i="14" s="1"/>
  <c r="AQ1779" i="14"/>
  <c r="AP1780" i="14"/>
  <c r="AP1781" i="14"/>
  <c r="AO1780" i="14"/>
  <c r="AS1780" i="14" s="1"/>
  <c r="AQ1780" i="14"/>
  <c r="AO1781" i="14"/>
  <c r="AS1781" i="14" s="1"/>
  <c r="AP1782" i="14"/>
  <c r="AQ1781" i="14"/>
  <c r="AQ1782" i="14"/>
  <c r="AP1783" i="14"/>
  <c r="AO1782" i="14"/>
  <c r="AS1782" i="14" s="1"/>
  <c r="AP1784" i="14"/>
  <c r="AO1783" i="14"/>
  <c r="AS1783" i="14" s="1"/>
  <c r="AQ1783" i="14"/>
  <c r="AQ1784" i="14"/>
  <c r="AP1785" i="14"/>
  <c r="AO1784" i="14"/>
  <c r="AS1784" i="14" s="1"/>
  <c r="AP1786" i="14"/>
  <c r="AO1785" i="14"/>
  <c r="AS1785" i="14" s="1"/>
  <c r="AQ1785" i="14"/>
  <c r="AP1787" i="14"/>
  <c r="AQ1786" i="14"/>
  <c r="AO1786" i="14"/>
  <c r="AS1786" i="14" s="1"/>
  <c r="AO1787" i="14"/>
  <c r="AS1787" i="14" s="1"/>
  <c r="AQ1787" i="14"/>
  <c r="AP1788" i="14"/>
  <c r="AP1789" i="14"/>
  <c r="AO1788" i="14"/>
  <c r="AS1788" i="14" s="1"/>
  <c r="AQ1788" i="14"/>
  <c r="AP1790" i="14"/>
  <c r="AO1789" i="14"/>
  <c r="AS1789" i="14" s="1"/>
  <c r="AQ1789" i="14"/>
  <c r="AQ1790" i="14"/>
  <c r="AP1791" i="14"/>
  <c r="AO1790" i="14"/>
  <c r="AS1790" i="14" s="1"/>
  <c r="AP1792" i="14"/>
  <c r="AO1791" i="14"/>
  <c r="AS1791" i="14" s="1"/>
  <c r="AQ1791" i="14"/>
  <c r="AQ1792" i="14"/>
  <c r="AO1792" i="14"/>
  <c r="AS1792" i="14" s="1"/>
  <c r="AP1793" i="14"/>
  <c r="AP1794" i="14"/>
  <c r="AO1793" i="14"/>
  <c r="AS1793" i="14" s="1"/>
  <c r="AQ1793" i="14"/>
  <c r="AO1794" i="14"/>
  <c r="AS1794" i="14" s="1"/>
  <c r="AP1795" i="14"/>
  <c r="AQ1794" i="14"/>
  <c r="AO1795" i="14"/>
  <c r="AS1795" i="14" s="1"/>
  <c r="AQ1795" i="14"/>
  <c r="AP1796" i="14"/>
  <c r="AP1797" i="14"/>
  <c r="AO1796" i="14"/>
  <c r="AS1796" i="14" s="1"/>
  <c r="AQ1796" i="14"/>
  <c r="AQ1797" i="14"/>
  <c r="AP1798" i="14"/>
  <c r="AO1797" i="14"/>
  <c r="AS1797" i="14" s="1"/>
  <c r="AQ1798" i="14"/>
  <c r="AP1799" i="14"/>
  <c r="AO1798" i="14"/>
  <c r="AS1798" i="14" s="1"/>
  <c r="AP1800" i="14"/>
  <c r="AO1799" i="14"/>
  <c r="AS1799" i="14" s="1"/>
  <c r="AQ1799" i="14"/>
  <c r="AO1800" i="14"/>
  <c r="AS1800" i="14" s="1"/>
  <c r="AP1801" i="14"/>
  <c r="AQ1800" i="14"/>
  <c r="AP1802" i="14"/>
  <c r="AO1801" i="14"/>
  <c r="AS1801" i="14" s="1"/>
  <c r="AQ1801" i="14"/>
  <c r="AP1803" i="14"/>
  <c r="AO1802" i="14"/>
  <c r="AS1802" i="14" s="1"/>
  <c r="AQ1802" i="14"/>
  <c r="AO1803" i="14"/>
  <c r="AS1803" i="14" s="1"/>
  <c r="AQ1803" i="14"/>
  <c r="AP1804" i="14"/>
  <c r="AP1805" i="14"/>
  <c r="AO1804" i="14"/>
  <c r="AS1804" i="14" s="1"/>
  <c r="AQ1804" i="14"/>
  <c r="AQ1805" i="14"/>
  <c r="AO1805" i="14"/>
  <c r="AS1805" i="14" s="1"/>
  <c r="AP1806" i="14"/>
  <c r="AQ1806" i="14"/>
  <c r="AP1807" i="14"/>
  <c r="AO1806" i="14"/>
  <c r="AS1806" i="14" s="1"/>
  <c r="AO1807" i="14"/>
  <c r="AS1807" i="14" s="1"/>
  <c r="AP1808" i="14"/>
  <c r="AQ1807" i="14"/>
  <c r="AP1809" i="14"/>
  <c r="AO1808" i="14"/>
  <c r="AS1808" i="14" s="1"/>
  <c r="AQ1808" i="14"/>
  <c r="AP1810" i="14"/>
  <c r="AO1809" i="14"/>
  <c r="AS1809" i="14" s="1"/>
  <c r="AQ1809" i="14"/>
  <c r="AQ1810" i="14"/>
  <c r="AP1811" i="14"/>
  <c r="AO1810" i="14"/>
  <c r="AS1810" i="14" s="1"/>
  <c r="AO1811" i="14"/>
  <c r="AS1811" i="14" s="1"/>
  <c r="AQ1811" i="14"/>
  <c r="AP1812" i="14"/>
  <c r="AP1813" i="14"/>
  <c r="AO1812" i="14"/>
  <c r="AS1812" i="14" s="1"/>
  <c r="AQ1812" i="14"/>
  <c r="AP1814" i="14"/>
  <c r="AO1813" i="14"/>
  <c r="AS1813" i="14" s="1"/>
  <c r="AQ1813" i="14"/>
  <c r="AQ1814" i="14"/>
  <c r="AP1815" i="14"/>
  <c r="AO1814" i="14"/>
  <c r="AS1814" i="14" s="1"/>
  <c r="AP1816" i="14"/>
  <c r="AO1815" i="14"/>
  <c r="AS1815" i="14" s="1"/>
  <c r="AQ1815" i="14"/>
  <c r="AP1817" i="14"/>
  <c r="AO1816" i="14"/>
  <c r="AS1816" i="14" s="1"/>
  <c r="AQ1816" i="14"/>
  <c r="AP1818" i="14"/>
  <c r="AO1817" i="14"/>
  <c r="AS1817" i="14" s="1"/>
  <c r="AQ1817" i="14"/>
  <c r="AO1818" i="14"/>
  <c r="AS1818" i="14" s="1"/>
  <c r="AQ1818" i="14"/>
  <c r="AP1819" i="14"/>
  <c r="AO1819" i="14"/>
  <c r="AS1819" i="14" s="1"/>
  <c r="AQ1819" i="14"/>
  <c r="AP1820" i="14"/>
  <c r="AP1821" i="14"/>
  <c r="AO1820" i="14"/>
  <c r="AS1820" i="14" s="1"/>
  <c r="AQ1820" i="14"/>
  <c r="AP1822" i="14"/>
  <c r="AO1821" i="14"/>
  <c r="AS1821" i="14" s="1"/>
  <c r="AQ1821" i="14"/>
  <c r="AQ1822" i="14"/>
  <c r="AP1823" i="14"/>
  <c r="AO1822" i="14"/>
  <c r="AS1822" i="14" s="1"/>
  <c r="AP1824" i="14"/>
  <c r="AO1823" i="14"/>
  <c r="AS1823" i="14" s="1"/>
  <c r="AQ1823" i="14"/>
  <c r="AP1825" i="14"/>
  <c r="AO1824" i="14"/>
  <c r="AS1824" i="14" s="1"/>
  <c r="AQ1824" i="14"/>
  <c r="AP1826" i="14"/>
  <c r="AO1825" i="14"/>
  <c r="AS1825" i="14" s="1"/>
  <c r="AQ1825" i="14"/>
  <c r="AO1826" i="14"/>
  <c r="AS1826" i="14" s="1"/>
  <c r="AP1827" i="14"/>
  <c r="AQ1826" i="14"/>
  <c r="AO1827" i="14"/>
  <c r="AS1827" i="14" s="1"/>
  <c r="AQ1827" i="14"/>
  <c r="AP1828" i="14"/>
  <c r="AP1829" i="14"/>
  <c r="AO1828" i="14"/>
  <c r="AS1828" i="14" s="1"/>
  <c r="AQ1828" i="14"/>
  <c r="AP1830" i="14"/>
  <c r="AO1829" i="14"/>
  <c r="AS1829" i="14" s="1"/>
  <c r="AQ1829" i="14"/>
  <c r="AQ1830" i="14"/>
  <c r="AP1831" i="14"/>
  <c r="AO1830" i="14"/>
  <c r="AS1830" i="14" s="1"/>
  <c r="AO1831" i="14"/>
  <c r="AS1831" i="14" s="1"/>
  <c r="AP1832" i="14"/>
  <c r="AQ1831" i="14"/>
  <c r="AP1833" i="14"/>
  <c r="AO1832" i="14"/>
  <c r="AS1832" i="14" s="1"/>
  <c r="AQ1832" i="14"/>
  <c r="AP1834" i="14"/>
  <c r="AO1833" i="14"/>
  <c r="AS1833" i="14" s="1"/>
  <c r="AQ1833" i="14"/>
  <c r="AP1835" i="14"/>
  <c r="AO1834" i="14"/>
  <c r="AS1834" i="14" s="1"/>
  <c r="AQ1834" i="14"/>
  <c r="AQ1835" i="14"/>
  <c r="AO1835" i="14"/>
  <c r="AS1835" i="14" s="1"/>
  <c r="AP1836" i="14"/>
  <c r="AP1837" i="14"/>
  <c r="AO1836" i="14"/>
  <c r="AS1836" i="14" s="1"/>
  <c r="AQ1836" i="14"/>
  <c r="AP1838" i="14"/>
  <c r="AQ1837" i="14"/>
  <c r="AO1837" i="14"/>
  <c r="AS1837" i="14" s="1"/>
  <c r="AQ1838" i="14"/>
  <c r="AP1839" i="14"/>
  <c r="AO1838" i="14"/>
  <c r="AS1838" i="14" s="1"/>
  <c r="AO1839" i="14"/>
  <c r="AS1839" i="14" s="1"/>
  <c r="AP1840" i="14"/>
  <c r="AQ1839" i="14"/>
  <c r="AP1841" i="14"/>
  <c r="AO1840" i="14"/>
  <c r="AS1840" i="14" s="1"/>
  <c r="AQ1840" i="14"/>
  <c r="AP1842" i="14"/>
  <c r="AO1841" i="14"/>
  <c r="AS1841" i="14" s="1"/>
  <c r="AQ1841" i="14"/>
  <c r="AP1843" i="14"/>
  <c r="AQ1842" i="14"/>
  <c r="AO1842" i="14"/>
  <c r="AS1842" i="14" s="1"/>
  <c r="AQ1843" i="14"/>
  <c r="AO1843" i="14"/>
  <c r="AS1843" i="14" s="1"/>
  <c r="AP1844" i="14"/>
  <c r="AP1845" i="14"/>
  <c r="AO1844" i="14"/>
  <c r="AS1844" i="14" s="1"/>
  <c r="AQ1844" i="14"/>
  <c r="AP1846" i="14"/>
  <c r="AO1845" i="14"/>
  <c r="AS1845" i="14" s="1"/>
  <c r="AQ1845" i="14"/>
  <c r="AQ1846" i="14"/>
  <c r="AP1847" i="14"/>
  <c r="AO1846" i="14"/>
  <c r="AS1846" i="14" s="1"/>
  <c r="AP1848" i="14"/>
  <c r="AO1847" i="14"/>
  <c r="AS1847" i="14" s="1"/>
  <c r="AQ1847" i="14"/>
  <c r="AQ1848" i="14"/>
  <c r="AP1849" i="14"/>
  <c r="AO1848" i="14"/>
  <c r="AS1848" i="14" s="1"/>
  <c r="AP1850" i="14"/>
  <c r="AO1849" i="14"/>
  <c r="AS1849" i="14" s="1"/>
  <c r="AQ1849" i="14"/>
  <c r="AQ1850" i="14"/>
  <c r="AP1851" i="14"/>
  <c r="AO1850" i="14"/>
  <c r="AS1850" i="14" s="1"/>
  <c r="AO1851" i="14"/>
  <c r="AS1851" i="14" s="1"/>
  <c r="AQ1851" i="14"/>
  <c r="AP1852" i="14"/>
  <c r="AP1853" i="14"/>
  <c r="AO1852" i="14"/>
  <c r="AS1852" i="14" s="1"/>
  <c r="AQ1852" i="14"/>
  <c r="AP1854" i="14"/>
  <c r="AO1853" i="14"/>
  <c r="AS1853" i="14" s="1"/>
  <c r="AQ1853" i="14"/>
  <c r="AQ1854" i="14"/>
  <c r="AP1855" i="14"/>
  <c r="AO1854" i="14"/>
  <c r="AS1854" i="14" s="1"/>
  <c r="AP1856" i="14"/>
  <c r="AO1855" i="14"/>
  <c r="AS1855" i="14" s="1"/>
  <c r="AQ1855" i="14"/>
  <c r="AO1856" i="14"/>
  <c r="AS1856" i="14" s="1"/>
  <c r="AQ1856" i="14"/>
  <c r="AP1857" i="14"/>
  <c r="AP1858" i="14"/>
  <c r="AO1857" i="14"/>
  <c r="AS1857" i="14" s="1"/>
  <c r="AQ1857" i="14"/>
  <c r="AP1859" i="14"/>
  <c r="AO1858" i="14"/>
  <c r="AS1858" i="14" s="1"/>
  <c r="AQ1858" i="14"/>
  <c r="AO1859" i="14"/>
  <c r="AS1859" i="14" s="1"/>
  <c r="AQ1859" i="14"/>
  <c r="AP1860" i="14"/>
  <c r="AP1861" i="14"/>
  <c r="AO1860" i="14"/>
  <c r="AS1860" i="14" s="1"/>
  <c r="AQ1860" i="14"/>
  <c r="AQ1861" i="14"/>
  <c r="AP1862" i="14"/>
  <c r="AO1861" i="14"/>
  <c r="AS1861" i="14" s="1"/>
  <c r="AQ1862" i="14"/>
  <c r="AP1863" i="14"/>
  <c r="AO1862" i="14"/>
  <c r="AS1862" i="14" s="1"/>
  <c r="AP1864" i="14"/>
  <c r="AO1863" i="14"/>
  <c r="AS1863" i="14" s="1"/>
  <c r="AQ1863" i="14"/>
  <c r="AP1865" i="14"/>
  <c r="AQ1864" i="14"/>
  <c r="AO1864" i="14"/>
  <c r="AS1864" i="14" s="1"/>
  <c r="AP1866" i="14"/>
  <c r="AO1865" i="14"/>
  <c r="AS1865" i="14" s="1"/>
  <c r="AQ1865" i="14"/>
  <c r="AP1867" i="14"/>
  <c r="AO1866" i="14"/>
  <c r="AS1866" i="14" s="1"/>
  <c r="AQ1866" i="14"/>
  <c r="AO1867" i="14"/>
  <c r="AS1867" i="14" s="1"/>
  <c r="AQ1867" i="14"/>
  <c r="AP1868" i="14"/>
  <c r="AP1869" i="14"/>
  <c r="AO1868" i="14"/>
  <c r="AS1868" i="14" s="1"/>
  <c r="AQ1868" i="14"/>
  <c r="AO1869" i="14"/>
  <c r="AS1869" i="14" s="1"/>
  <c r="AQ1869" i="14"/>
  <c r="AP1870" i="14"/>
  <c r="AQ1870" i="14"/>
  <c r="AP1871" i="14"/>
  <c r="AO1870" i="14"/>
  <c r="AS1870" i="14" s="1"/>
  <c r="AO1871" i="14"/>
  <c r="AS1871" i="14" s="1"/>
  <c r="AP1872" i="14"/>
  <c r="AQ1871" i="14"/>
  <c r="AP1873" i="14"/>
  <c r="AO1872" i="14"/>
  <c r="AS1872" i="14" s="1"/>
  <c r="AQ1872" i="14"/>
  <c r="AP1874" i="14"/>
  <c r="AO1873" i="14"/>
  <c r="AS1873" i="14" s="1"/>
  <c r="AQ1873" i="14"/>
  <c r="AQ1874" i="14"/>
  <c r="AP1875" i="14"/>
  <c r="AO1874" i="14"/>
  <c r="AS1874" i="14" s="1"/>
  <c r="AO1875" i="14"/>
  <c r="AS1875" i="14" s="1"/>
  <c r="AQ1875" i="14"/>
  <c r="AP1876" i="14"/>
  <c r="AP1877" i="14"/>
  <c r="AO1876" i="14"/>
  <c r="AS1876" i="14" s="1"/>
  <c r="AQ1876" i="14"/>
  <c r="AP1878" i="14"/>
  <c r="AQ1877" i="14"/>
  <c r="AO1877" i="14"/>
  <c r="AS1877" i="14" s="1"/>
  <c r="AQ1878" i="14"/>
  <c r="AP1879" i="14"/>
  <c r="AO1878" i="14"/>
  <c r="AS1878" i="14" s="1"/>
  <c r="AP1880" i="14"/>
  <c r="AO1879" i="14"/>
  <c r="AS1879" i="14" s="1"/>
  <c r="AQ1879" i="14"/>
  <c r="AP1881" i="14"/>
  <c r="AO1880" i="14"/>
  <c r="AS1880" i="14" s="1"/>
  <c r="AQ1880" i="14"/>
  <c r="AP1882" i="14"/>
  <c r="AO1881" i="14"/>
  <c r="AS1881" i="14" s="1"/>
  <c r="AQ1881" i="14"/>
  <c r="AQ1882" i="14"/>
  <c r="AO1882" i="14"/>
  <c r="AS1882" i="14" s="1"/>
  <c r="AP1883" i="14"/>
  <c r="AO1883" i="14"/>
  <c r="AS1883" i="14" s="1"/>
  <c r="AQ1883" i="14"/>
  <c r="AP1884" i="14"/>
  <c r="AP1885" i="14"/>
  <c r="AO1884" i="14"/>
  <c r="AS1884" i="14" s="1"/>
  <c r="AQ1884" i="14"/>
  <c r="AP1886" i="14"/>
  <c r="AO1885" i="14"/>
  <c r="AS1885" i="14" s="1"/>
  <c r="AQ1885" i="14"/>
  <c r="AQ1886" i="14"/>
  <c r="AP1887" i="14"/>
  <c r="AO1886" i="14"/>
  <c r="AS1886" i="14" s="1"/>
  <c r="AP1888" i="14"/>
  <c r="AO1887" i="14"/>
  <c r="AS1887" i="14" s="1"/>
  <c r="AQ1887" i="14"/>
  <c r="AO1888" i="14"/>
  <c r="AS1888" i="14" s="1"/>
  <c r="AQ1888" i="14"/>
  <c r="AP1889" i="14"/>
  <c r="AP1890" i="14"/>
  <c r="AO1889" i="14"/>
  <c r="AS1889" i="14" s="1"/>
  <c r="AQ1889" i="14"/>
  <c r="AO1890" i="14"/>
  <c r="AS1890" i="14" s="1"/>
  <c r="AQ1890" i="14"/>
  <c r="AP1891" i="14"/>
  <c r="AO1891" i="14"/>
  <c r="AS1891" i="14" s="1"/>
  <c r="AQ1891" i="14"/>
  <c r="AP1892" i="14"/>
  <c r="AP1893" i="14"/>
  <c r="AO1892" i="14"/>
  <c r="AS1892" i="14" s="1"/>
  <c r="AQ1892" i="14"/>
  <c r="AO1893" i="14"/>
  <c r="AS1893" i="14" s="1"/>
  <c r="AP1894" i="14"/>
  <c r="AQ1893" i="14"/>
  <c r="AQ1894" i="14"/>
  <c r="AP1895" i="14"/>
  <c r="AO1894" i="14"/>
  <c r="AS1894" i="14" s="1"/>
  <c r="AO1895" i="14"/>
  <c r="AS1895" i="14" s="1"/>
  <c r="AP1896" i="14"/>
  <c r="AQ1895" i="14"/>
  <c r="AP1897" i="14"/>
  <c r="AO1896" i="14"/>
  <c r="AS1896" i="14" s="1"/>
  <c r="AQ1896" i="14"/>
  <c r="AP1898" i="14"/>
  <c r="AO1897" i="14"/>
  <c r="AS1897" i="14" s="1"/>
  <c r="AQ1897" i="14"/>
  <c r="AP1899" i="14"/>
  <c r="AO1898" i="14"/>
  <c r="AS1898" i="14" s="1"/>
  <c r="AQ1898" i="14"/>
  <c r="AQ1899" i="14"/>
  <c r="AO1899" i="14"/>
  <c r="AS1899" i="14" s="1"/>
  <c r="AP1900" i="14"/>
  <c r="AP1901" i="14"/>
  <c r="AO1900" i="14"/>
  <c r="AS1900" i="14" s="1"/>
  <c r="AQ1900" i="14"/>
  <c r="AQ1901" i="14"/>
  <c r="AP1902" i="14"/>
  <c r="AO1901" i="14"/>
  <c r="AS1901" i="14" s="1"/>
  <c r="AQ1902" i="14"/>
  <c r="AP1903" i="14"/>
  <c r="AO1902" i="14"/>
  <c r="AS1902" i="14" s="1"/>
  <c r="AO1903" i="14"/>
  <c r="AS1903" i="14" s="1"/>
  <c r="AP1904" i="14"/>
  <c r="AQ1903" i="14"/>
  <c r="AP1905" i="14"/>
  <c r="AO1904" i="14"/>
  <c r="AS1904" i="14" s="1"/>
  <c r="AQ1904" i="14"/>
  <c r="AP1906" i="14"/>
  <c r="AO1905" i="14"/>
  <c r="AS1905" i="14" s="1"/>
  <c r="AQ1905" i="14"/>
  <c r="AP1907" i="14"/>
  <c r="AO1906" i="14"/>
  <c r="AS1906" i="14" s="1"/>
  <c r="AQ1906" i="14"/>
  <c r="AQ1907" i="14"/>
  <c r="AO1907" i="14"/>
  <c r="AS1907" i="14" s="1"/>
  <c r="AP1908" i="14"/>
  <c r="AP1909" i="14"/>
  <c r="AO1908" i="14"/>
  <c r="AS1908" i="14" s="1"/>
  <c r="AQ1908" i="14"/>
  <c r="AO1909" i="14"/>
  <c r="AS1909" i="14" s="1"/>
  <c r="AQ1909" i="14"/>
  <c r="AP1910" i="14"/>
  <c r="AQ1910" i="14"/>
  <c r="AP1911" i="14"/>
  <c r="AO1910" i="14"/>
  <c r="AS1910" i="14" s="1"/>
  <c r="AO1911" i="14"/>
  <c r="AS1911" i="14" s="1"/>
  <c r="AP1912" i="14"/>
  <c r="AQ1911" i="14"/>
  <c r="AQ1912" i="14"/>
  <c r="AP1913" i="14"/>
  <c r="AO1912" i="14"/>
  <c r="AS1912" i="14" s="1"/>
  <c r="AP1914" i="14"/>
  <c r="AO1913" i="14"/>
  <c r="AS1913" i="14" s="1"/>
  <c r="AQ1913" i="14"/>
  <c r="AP1915" i="14"/>
  <c r="AO1914" i="14"/>
  <c r="AS1914" i="14" s="1"/>
  <c r="AQ1914" i="14"/>
  <c r="AQ1915" i="14"/>
  <c r="AO1915" i="14"/>
  <c r="AS1915" i="14" s="1"/>
  <c r="AP1916" i="14"/>
  <c r="AP1917" i="14"/>
  <c r="AO1916" i="14"/>
  <c r="AS1916" i="14" s="1"/>
  <c r="AQ1916" i="14"/>
  <c r="AP1918" i="14"/>
  <c r="AO1917" i="14"/>
  <c r="AS1917" i="14" s="1"/>
  <c r="AQ1917" i="14"/>
  <c r="AQ1918" i="14"/>
  <c r="AP1919" i="14"/>
  <c r="AO1918" i="14"/>
  <c r="AS1918" i="14" s="1"/>
  <c r="AP1920" i="14"/>
  <c r="AO1919" i="14"/>
  <c r="AS1919" i="14" s="1"/>
  <c r="AQ1919" i="14"/>
  <c r="AQ1920" i="14"/>
  <c r="AO1920" i="14"/>
  <c r="AS1920" i="14" s="1"/>
  <c r="AP1921" i="14"/>
  <c r="AP1922" i="14"/>
  <c r="AO1921" i="14"/>
  <c r="AS1921" i="14" s="1"/>
  <c r="AQ1921" i="14"/>
  <c r="AO1922" i="14"/>
  <c r="AS1922" i="14" s="1"/>
  <c r="AQ1922" i="14"/>
  <c r="AP1923" i="14"/>
  <c r="AO1923" i="14"/>
  <c r="AS1923" i="14" s="1"/>
  <c r="AQ1923" i="14"/>
  <c r="AP1924" i="14"/>
  <c r="AP1925" i="14"/>
  <c r="AO1924" i="14"/>
  <c r="AS1924" i="14" s="1"/>
  <c r="AQ1924" i="14"/>
  <c r="AQ1925" i="14"/>
  <c r="AP1926" i="14"/>
  <c r="AO1925" i="14"/>
  <c r="AS1925" i="14" s="1"/>
  <c r="AQ1926" i="14"/>
  <c r="AP1927" i="14"/>
  <c r="AO1926" i="14"/>
  <c r="AS1926" i="14" s="1"/>
  <c r="AO1927" i="14"/>
  <c r="AS1927" i="14" s="1"/>
  <c r="AP1928" i="14"/>
  <c r="AQ1927" i="14"/>
  <c r="AP1929" i="14"/>
  <c r="AO1928" i="14"/>
  <c r="AS1928" i="14" s="1"/>
  <c r="AQ1928" i="14"/>
  <c r="AP1930" i="14"/>
  <c r="AO1929" i="14"/>
  <c r="AS1929" i="14" s="1"/>
  <c r="AQ1929" i="14"/>
  <c r="AP1931" i="14"/>
  <c r="AO1930" i="14"/>
  <c r="AS1930" i="14" s="1"/>
  <c r="AQ1930" i="14"/>
  <c r="AO1931" i="14"/>
  <c r="AS1931" i="14" s="1"/>
  <c r="AQ1931" i="14"/>
  <c r="AP1932" i="14"/>
  <c r="AP1933" i="14"/>
  <c r="AO1932" i="14"/>
  <c r="AS1932" i="14" s="1"/>
  <c r="AQ1932" i="14"/>
  <c r="AO1933" i="14"/>
  <c r="AS1933" i="14" s="1"/>
  <c r="AQ1933" i="14"/>
  <c r="AP1934" i="14"/>
  <c r="AQ1934" i="14"/>
  <c r="AP1935" i="14"/>
  <c r="AO1934" i="14"/>
  <c r="AS1934" i="14" s="1"/>
  <c r="AP1936" i="14"/>
  <c r="AO1935" i="14"/>
  <c r="AS1935" i="14" s="1"/>
  <c r="AQ1935" i="14"/>
  <c r="AP1937" i="14"/>
  <c r="AO1936" i="14"/>
  <c r="AS1936" i="14" s="1"/>
  <c r="AQ1936" i="14"/>
  <c r="AP1938" i="14"/>
  <c r="AO1937" i="14"/>
  <c r="AS1937" i="14" s="1"/>
  <c r="AQ1937" i="14"/>
  <c r="AQ1938" i="14"/>
  <c r="AP1939" i="14"/>
  <c r="AO1938" i="14"/>
  <c r="AS1938" i="14" s="1"/>
  <c r="AQ1939" i="14"/>
  <c r="AO1939" i="14"/>
  <c r="AS1939" i="14" s="1"/>
  <c r="AP1940" i="14"/>
  <c r="AP1941" i="14"/>
  <c r="AO1940" i="14"/>
  <c r="AS1940" i="14" s="1"/>
  <c r="AQ1940" i="14"/>
  <c r="AP1942" i="14"/>
  <c r="AO1941" i="14"/>
  <c r="AS1941" i="14" s="1"/>
  <c r="AQ1941" i="14"/>
  <c r="AQ1942" i="14"/>
  <c r="AP1943" i="14"/>
  <c r="AO1942" i="14"/>
  <c r="AS1942" i="14" s="1"/>
  <c r="AP1944" i="14"/>
  <c r="AO1943" i="14"/>
  <c r="AS1943" i="14" s="1"/>
  <c r="AQ1943" i="14"/>
  <c r="AP1945" i="14"/>
  <c r="AQ1944" i="14"/>
  <c r="AO1944" i="14"/>
  <c r="AS1944" i="14" s="1"/>
  <c r="AP1946" i="14"/>
  <c r="AO1945" i="14"/>
  <c r="AS1945" i="14" s="1"/>
  <c r="AQ1945" i="14"/>
  <c r="AO1946" i="14"/>
  <c r="AS1946" i="14" s="1"/>
  <c r="AQ1946" i="14"/>
  <c r="AP1947" i="14"/>
  <c r="AO1947" i="14"/>
  <c r="AS1947" i="14" s="1"/>
  <c r="AQ1947" i="14"/>
  <c r="AP1948" i="14"/>
  <c r="AP1949" i="14"/>
  <c r="AO1948" i="14"/>
  <c r="AS1948" i="14" s="1"/>
  <c r="AQ1948" i="14"/>
  <c r="AO1949" i="14"/>
  <c r="AS1949" i="14" s="1"/>
  <c r="AP1950" i="14"/>
  <c r="AQ1949" i="14"/>
  <c r="AQ1950" i="14"/>
  <c r="AP1951" i="14"/>
  <c r="AO1950" i="14"/>
  <c r="AS1950" i="14" s="1"/>
  <c r="AP1952" i="14"/>
  <c r="AO1951" i="14"/>
  <c r="AS1951" i="14" s="1"/>
  <c r="AQ1951" i="14"/>
  <c r="AP1953" i="14"/>
  <c r="AQ1952" i="14"/>
  <c r="AO1952" i="14"/>
  <c r="AS1952" i="14" s="1"/>
  <c r="AP1954" i="14"/>
  <c r="AO1953" i="14"/>
  <c r="AS1953" i="14" s="1"/>
  <c r="AQ1953" i="14"/>
  <c r="AQ1954" i="14"/>
  <c r="AP1955" i="14"/>
  <c r="AO1954" i="14"/>
  <c r="AS1954" i="14" s="1"/>
  <c r="AO1955" i="14"/>
  <c r="AS1955" i="14" s="1"/>
  <c r="AQ1955" i="14"/>
  <c r="AP1956" i="14"/>
  <c r="AP1957" i="14"/>
  <c r="AO1956" i="14"/>
  <c r="AS1956" i="14" s="1"/>
  <c r="AQ1956" i="14"/>
  <c r="AP1958" i="14"/>
  <c r="AQ1957" i="14"/>
  <c r="AO1957" i="14"/>
  <c r="AS1957" i="14" s="1"/>
  <c r="AQ1958" i="14"/>
  <c r="AP1959" i="14"/>
  <c r="AO1958" i="14"/>
  <c r="AS1958" i="14" s="1"/>
  <c r="AO1959" i="14"/>
  <c r="AS1959" i="14" s="1"/>
  <c r="AP1960" i="14"/>
  <c r="AQ1959" i="14"/>
  <c r="AP1961" i="14"/>
  <c r="AO1960" i="14"/>
  <c r="AS1960" i="14" s="1"/>
  <c r="AQ1960" i="14"/>
  <c r="AP1962" i="14"/>
  <c r="AO1961" i="14"/>
  <c r="AS1961" i="14" s="1"/>
  <c r="AQ1961" i="14"/>
  <c r="AP1963" i="14"/>
  <c r="AO1962" i="14"/>
  <c r="AS1962" i="14" s="1"/>
  <c r="AQ1962" i="14"/>
  <c r="AQ1963" i="14"/>
  <c r="AO1963" i="14"/>
  <c r="AS1963" i="14" s="1"/>
  <c r="AP1964" i="14"/>
  <c r="AP1965" i="14"/>
  <c r="AO1964" i="14"/>
  <c r="AS1964" i="14" s="1"/>
  <c r="AQ1964" i="14"/>
  <c r="AQ1965" i="14"/>
  <c r="AP1966" i="14"/>
  <c r="AO1965" i="14"/>
  <c r="AS1965" i="14" s="1"/>
  <c r="AQ1966" i="14"/>
  <c r="AP1967" i="14"/>
  <c r="AO1966" i="14"/>
  <c r="AS1966" i="14" s="1"/>
  <c r="AP1968" i="14"/>
  <c r="AO1967" i="14"/>
  <c r="AS1967" i="14" s="1"/>
  <c r="AQ1967" i="14"/>
  <c r="AP1969" i="14"/>
  <c r="AO1968" i="14"/>
  <c r="AS1968" i="14" s="1"/>
  <c r="AQ1968" i="14"/>
  <c r="AP1970" i="14"/>
  <c r="AO1969" i="14"/>
  <c r="AS1969" i="14" s="1"/>
  <c r="AQ1969" i="14"/>
  <c r="AP1971" i="14"/>
  <c r="AO1970" i="14"/>
  <c r="AS1970" i="14" s="1"/>
  <c r="AQ1970" i="14"/>
  <c r="AQ1971" i="14"/>
  <c r="AO1971" i="14"/>
  <c r="AS1971" i="14" s="1"/>
  <c r="AP1972" i="14"/>
  <c r="AP1973" i="14"/>
  <c r="AO1972" i="14"/>
  <c r="AS1972" i="14" s="1"/>
  <c r="AQ1972" i="14"/>
  <c r="AO1973" i="14"/>
  <c r="AS1973" i="14" s="1"/>
  <c r="AQ1973" i="14"/>
  <c r="AP1974" i="14"/>
  <c r="AQ1974" i="14"/>
  <c r="AP1975" i="14"/>
  <c r="AO1974" i="14"/>
  <c r="AS1974" i="14" s="1"/>
  <c r="AP1976" i="14"/>
  <c r="AO1975" i="14"/>
  <c r="AS1975" i="14" s="1"/>
  <c r="AQ1975" i="14"/>
  <c r="AQ1976" i="14"/>
  <c r="AP1977" i="14"/>
  <c r="AO1976" i="14"/>
  <c r="AS1976" i="14" s="1"/>
  <c r="AP1978" i="14"/>
  <c r="AO1977" i="14"/>
  <c r="AS1977" i="14" s="1"/>
  <c r="AQ1977" i="14"/>
  <c r="AP1979" i="14"/>
  <c r="AQ1978" i="14"/>
  <c r="AO1978" i="14"/>
  <c r="AS1978" i="14" s="1"/>
  <c r="AO1979" i="14"/>
  <c r="AS1979" i="14" s="1"/>
  <c r="AQ1979" i="14"/>
  <c r="AP1980" i="14"/>
  <c r="AP1981" i="14"/>
  <c r="AO1980" i="14"/>
  <c r="AS1980" i="14" s="1"/>
  <c r="AQ1980" i="14"/>
  <c r="AP1982" i="14"/>
  <c r="AO1981" i="14"/>
  <c r="AS1981" i="14" s="1"/>
  <c r="AQ1981" i="14"/>
  <c r="AQ1982" i="14"/>
  <c r="AP1983" i="14"/>
  <c r="AO1982" i="14"/>
  <c r="AS1982" i="14" s="1"/>
  <c r="AP1984" i="14"/>
  <c r="AO1983" i="14"/>
  <c r="AS1983" i="14" s="1"/>
  <c r="AQ1983" i="14"/>
  <c r="AQ1984" i="14"/>
  <c r="AO1984" i="14"/>
  <c r="AS1984" i="14" s="1"/>
  <c r="AP1985" i="14"/>
  <c r="AP1986" i="14"/>
  <c r="AO1985" i="14"/>
  <c r="AS1985" i="14" s="1"/>
  <c r="AQ1985" i="14"/>
  <c r="AO1986" i="14"/>
  <c r="AS1986" i="14" s="1"/>
  <c r="AP1987" i="14"/>
  <c r="AQ1986" i="14"/>
  <c r="AO1987" i="14"/>
  <c r="AS1987" i="14" s="1"/>
  <c r="AQ1987" i="14"/>
  <c r="AP1988" i="14"/>
  <c r="AP1989" i="14"/>
  <c r="AO1988" i="14"/>
  <c r="AS1988" i="14" s="1"/>
  <c r="AQ1988" i="14"/>
  <c r="AQ1989" i="14"/>
  <c r="AP1990" i="14"/>
  <c r="AO1989" i="14"/>
  <c r="AS1989" i="14" s="1"/>
  <c r="AQ1990" i="14"/>
  <c r="AP1991" i="14"/>
  <c r="AO1990" i="14"/>
  <c r="AS1990" i="14" s="1"/>
  <c r="AP1992" i="14"/>
  <c r="AO1991" i="14"/>
  <c r="AS1991" i="14" s="1"/>
  <c r="AQ1991" i="14"/>
  <c r="AP1993" i="14"/>
  <c r="AO1992" i="14"/>
  <c r="AS1992" i="14" s="1"/>
  <c r="AQ1992" i="14"/>
  <c r="AP1994" i="14"/>
  <c r="AO1993" i="14"/>
  <c r="AS1993" i="14" s="1"/>
  <c r="AQ1993" i="14"/>
  <c r="AP1995" i="14"/>
  <c r="AO1994" i="14"/>
  <c r="AS1994" i="14" s="1"/>
  <c r="AQ1994" i="14"/>
  <c r="AO1995" i="14"/>
  <c r="AS1995" i="14" s="1"/>
  <c r="AQ1995" i="14"/>
  <c r="AP1996" i="14"/>
  <c r="AP1997" i="14"/>
  <c r="AO1996" i="14"/>
  <c r="AS1996" i="14" s="1"/>
  <c r="AQ1996" i="14"/>
  <c r="AO1997" i="14"/>
  <c r="AS1997" i="14" s="1"/>
  <c r="AQ1997" i="14"/>
  <c r="AP1998" i="14"/>
  <c r="AQ1998" i="14"/>
  <c r="AP1999" i="14"/>
  <c r="AO1998" i="14"/>
  <c r="AS1998" i="14" s="1"/>
  <c r="AP2000" i="14"/>
  <c r="AO1999" i="14"/>
  <c r="AS1999" i="14" s="1"/>
  <c r="AQ1999" i="14"/>
  <c r="AP2001" i="14"/>
  <c r="AO2000" i="14"/>
  <c r="AS2000" i="14" s="1"/>
  <c r="AQ2000" i="14"/>
  <c r="AP2002" i="14"/>
  <c r="AO2001" i="14"/>
  <c r="AS2001" i="14" s="1"/>
  <c r="AQ2001" i="14"/>
  <c r="AQ2002" i="14"/>
  <c r="AP2003" i="14"/>
  <c r="AO2002" i="14"/>
  <c r="AS2002" i="14" s="1"/>
  <c r="AQ2003" i="14"/>
  <c r="AO2003" i="14"/>
  <c r="AS2003" i="14" s="1"/>
  <c r="AP2004" i="14"/>
  <c r="AP2005" i="14"/>
  <c r="AO2004" i="14"/>
  <c r="AS2004" i="14" s="1"/>
  <c r="AQ2004" i="14"/>
  <c r="AQ2005" i="14"/>
  <c r="AP2006" i="14"/>
  <c r="AO2005" i="14"/>
  <c r="AS2005" i="14" s="1"/>
  <c r="AQ2006" i="14"/>
  <c r="AP2007" i="14"/>
  <c r="AO2006" i="14"/>
  <c r="AS2006" i="14" s="1"/>
  <c r="AP2008" i="14"/>
  <c r="AO2007" i="14"/>
  <c r="AS2007" i="14" s="1"/>
  <c r="AQ2007" i="14"/>
  <c r="AP2009" i="14"/>
  <c r="AO2008" i="14"/>
  <c r="AS2008" i="14" s="1"/>
  <c r="AQ2008" i="14"/>
  <c r="AP2010" i="14"/>
  <c r="AO2009" i="14"/>
  <c r="AS2009" i="14" s="1"/>
  <c r="AQ2009" i="14"/>
  <c r="AQ2010" i="14"/>
  <c r="AO2010" i="14"/>
  <c r="AS2010" i="14" s="1"/>
  <c r="AP2011" i="14"/>
  <c r="AO2011" i="14"/>
  <c r="AS2011" i="14" s="1"/>
  <c r="AQ2011" i="14"/>
  <c r="AP2012" i="14"/>
  <c r="AP2013" i="14"/>
  <c r="AO2012" i="14"/>
  <c r="AS2012" i="14" s="1"/>
  <c r="AQ2012" i="14"/>
  <c r="AP2014" i="14"/>
  <c r="AO2013" i="14"/>
  <c r="AS2013" i="14" s="1"/>
  <c r="AQ2013" i="14"/>
  <c r="AQ2014" i="14"/>
  <c r="AP2015" i="14"/>
  <c r="AO2014" i="14"/>
  <c r="AS2014" i="14" s="1"/>
  <c r="AP2016" i="14"/>
  <c r="AO2015" i="14"/>
  <c r="AS2015" i="14" s="1"/>
  <c r="AQ2015" i="14"/>
  <c r="AP2017" i="14"/>
  <c r="AQ2016" i="14"/>
  <c r="AO2016" i="14"/>
  <c r="AS2016" i="14" s="1"/>
  <c r="AP2018" i="14"/>
  <c r="AO2017" i="14"/>
  <c r="AS2017" i="14" s="1"/>
  <c r="AQ2017" i="14"/>
  <c r="AP2019" i="14"/>
  <c r="AO2018" i="14"/>
  <c r="AS2018" i="14" s="1"/>
  <c r="AQ2018" i="14"/>
  <c r="AO2019" i="14"/>
  <c r="AS2019" i="14" s="1"/>
  <c r="AQ2019" i="14"/>
  <c r="AP2020" i="14"/>
  <c r="AP2021" i="14"/>
  <c r="AO2020" i="14"/>
  <c r="AS2020" i="14" s="1"/>
  <c r="AQ2020" i="14"/>
  <c r="AO2021" i="14"/>
  <c r="AS2021" i="14" s="1"/>
  <c r="AP2022" i="14"/>
  <c r="AQ2021" i="14"/>
  <c r="AQ2022" i="14"/>
  <c r="AP2023" i="14"/>
  <c r="AO2022" i="14"/>
  <c r="AS2022" i="14" s="1"/>
  <c r="AO2023" i="14"/>
  <c r="AS2023" i="14" s="1"/>
  <c r="AP2024" i="14"/>
  <c r="AQ2023" i="14"/>
  <c r="AO2024" i="14"/>
  <c r="AS2024" i="14" s="1"/>
  <c r="AQ2024" i="14"/>
  <c r="AP2025" i="14"/>
  <c r="AP2026" i="14"/>
  <c r="AO2025" i="14"/>
  <c r="AS2025" i="14" s="1"/>
  <c r="AQ2025" i="14"/>
  <c r="AP2027" i="14"/>
  <c r="AO2026" i="14"/>
  <c r="AS2026" i="14" s="1"/>
  <c r="AQ2026" i="14"/>
  <c r="AQ2027" i="14"/>
  <c r="AO2027" i="14"/>
  <c r="AS2027" i="14" s="1"/>
  <c r="AP2028" i="14"/>
  <c r="AP2029" i="14"/>
  <c r="AO2028" i="14"/>
  <c r="AS2028" i="14" s="1"/>
  <c r="AQ2028" i="14"/>
  <c r="AP2030" i="14"/>
  <c r="AO2029" i="14"/>
  <c r="AS2029" i="14" s="1"/>
  <c r="AQ2029" i="14"/>
  <c r="AQ2030" i="14"/>
  <c r="AP2031" i="14"/>
  <c r="AO2030" i="14"/>
  <c r="AS2030" i="14" s="1"/>
  <c r="AP2032" i="14"/>
  <c r="AO2031" i="14"/>
  <c r="AS2031" i="14" s="1"/>
  <c r="AQ2031" i="14"/>
  <c r="AP2033" i="14"/>
  <c r="AO2032" i="14"/>
  <c r="AS2032" i="14" s="1"/>
  <c r="AQ2032" i="14"/>
  <c r="AP2034" i="14"/>
  <c r="AO2033" i="14"/>
  <c r="AS2033" i="14" s="1"/>
  <c r="AQ2033" i="14"/>
  <c r="AP2035" i="14"/>
  <c r="AO2034" i="14"/>
  <c r="AS2034" i="14" s="1"/>
  <c r="AQ2034" i="14"/>
  <c r="AQ2035" i="14"/>
  <c r="AO2035" i="14"/>
  <c r="AS2035" i="14" s="1"/>
  <c r="AP2036" i="14"/>
  <c r="AP2037" i="14"/>
  <c r="AO2036" i="14"/>
  <c r="AS2036" i="14" s="1"/>
  <c r="AQ2036" i="14"/>
  <c r="AO2037" i="14"/>
  <c r="AS2037" i="14" s="1"/>
  <c r="AQ2037" i="14"/>
  <c r="AP2038" i="14"/>
  <c r="AQ2038" i="14"/>
  <c r="AP2039" i="14"/>
  <c r="AO2038" i="14"/>
  <c r="AS2038" i="14" s="1"/>
  <c r="AP2040" i="14"/>
  <c r="AO2039" i="14"/>
  <c r="AS2039" i="14" s="1"/>
  <c r="AQ2039" i="14"/>
  <c r="AQ2040" i="14"/>
  <c r="AP2041" i="14"/>
  <c r="AO2040" i="14"/>
  <c r="AS2040" i="14" s="1"/>
  <c r="AP2042" i="14"/>
  <c r="AO2041" i="14"/>
  <c r="AS2041" i="14" s="1"/>
  <c r="AQ2041" i="14"/>
  <c r="AP2043" i="14"/>
  <c r="AO2042" i="14"/>
  <c r="AS2042" i="14" s="1"/>
  <c r="AQ2042" i="14"/>
  <c r="AO2043" i="14"/>
  <c r="AS2043" i="14" s="1"/>
  <c r="AQ2043" i="14"/>
  <c r="AP2044" i="14"/>
  <c r="AP2045" i="14"/>
  <c r="AO2044" i="14"/>
  <c r="AS2044" i="14" s="1"/>
  <c r="AQ2044" i="14"/>
  <c r="AP2046" i="14"/>
  <c r="AO2045" i="14"/>
  <c r="AS2045" i="14" s="1"/>
  <c r="AQ2045" i="14"/>
  <c r="AQ2046" i="14"/>
  <c r="AP2047" i="14"/>
  <c r="AO2046" i="14"/>
  <c r="AS2046" i="14" s="1"/>
  <c r="AO2047" i="14"/>
  <c r="AS2047" i="14" s="1"/>
  <c r="AP2048" i="14"/>
  <c r="AQ2047" i="14"/>
  <c r="AO2048" i="14"/>
  <c r="AS2048" i="14" s="1"/>
  <c r="AQ2048" i="14"/>
  <c r="AP2049" i="14"/>
  <c r="AP2050" i="14"/>
  <c r="AO2049" i="14"/>
  <c r="AS2049" i="14" s="1"/>
  <c r="AQ2049" i="14"/>
  <c r="AP2051" i="14"/>
  <c r="AO2050" i="14"/>
  <c r="AS2050" i="14" s="1"/>
  <c r="AQ2050" i="14"/>
  <c r="AO2051" i="14"/>
  <c r="AS2051" i="14" s="1"/>
  <c r="AQ2051" i="14"/>
  <c r="AP2052" i="14"/>
  <c r="AP2053" i="14"/>
  <c r="AO2052" i="14"/>
  <c r="AS2052" i="14" s="1"/>
  <c r="AQ2052" i="14"/>
  <c r="AQ2053" i="14"/>
  <c r="AP2054" i="14"/>
  <c r="AO2053" i="14"/>
  <c r="AS2053" i="14" s="1"/>
  <c r="AQ2054" i="14"/>
  <c r="AP2055" i="14"/>
  <c r="AO2054" i="14"/>
  <c r="AS2054" i="14" s="1"/>
  <c r="AP2056" i="14"/>
  <c r="AO2055" i="14"/>
  <c r="AS2055" i="14" s="1"/>
  <c r="AQ2055" i="14"/>
  <c r="AO2056" i="14"/>
  <c r="AS2056" i="14" s="1"/>
  <c r="AQ2056" i="14"/>
  <c r="AP2057" i="14"/>
  <c r="AP2058" i="14"/>
  <c r="AO2057" i="14"/>
  <c r="AS2057" i="14" s="1"/>
  <c r="AQ2057" i="14"/>
  <c r="AP2059" i="14"/>
  <c r="AO2058" i="14"/>
  <c r="AS2058" i="14" s="1"/>
  <c r="AQ2058" i="14"/>
  <c r="AO2059" i="14"/>
  <c r="AS2059" i="14" s="1"/>
  <c r="AQ2059" i="14"/>
  <c r="AP2060" i="14"/>
  <c r="AP2061" i="14"/>
  <c r="AO2060" i="14"/>
  <c r="AS2060" i="14" s="1"/>
  <c r="AQ2060" i="14"/>
  <c r="AQ2061" i="14"/>
  <c r="AO2061" i="14"/>
  <c r="AS2061" i="14" s="1"/>
  <c r="AP2062" i="14"/>
  <c r="AQ2062" i="14"/>
  <c r="AP2063" i="14"/>
  <c r="AO2062" i="14"/>
  <c r="AS2062" i="14" s="1"/>
  <c r="AP2064" i="14"/>
  <c r="AO2063" i="14"/>
  <c r="AS2063" i="14" s="1"/>
  <c r="AQ2063" i="14"/>
  <c r="AP2065" i="14"/>
  <c r="AO2064" i="14"/>
  <c r="AS2064" i="14" s="1"/>
  <c r="AQ2064" i="14"/>
  <c r="AP2066" i="14"/>
  <c r="AO2065" i="14"/>
  <c r="AS2065" i="14" s="1"/>
  <c r="AQ2065" i="14"/>
  <c r="AQ2066" i="14"/>
  <c r="AP2067" i="14"/>
  <c r="AO2066" i="14"/>
  <c r="AS2066" i="14" s="1"/>
  <c r="AQ2067" i="14"/>
  <c r="AO2067" i="14"/>
  <c r="AS2067" i="14" s="1"/>
  <c r="AP2068" i="14"/>
  <c r="AP2069" i="14"/>
  <c r="AO2068" i="14"/>
  <c r="AS2068" i="14" s="1"/>
  <c r="AQ2068" i="14"/>
  <c r="AP2070" i="14"/>
  <c r="AO2069" i="14"/>
  <c r="AS2069" i="14" s="1"/>
  <c r="AQ2069" i="14"/>
  <c r="AQ2070" i="14"/>
  <c r="AP2071" i="14"/>
  <c r="AO2070" i="14"/>
  <c r="AS2070" i="14" s="1"/>
  <c r="AP2072" i="14"/>
  <c r="AO2071" i="14"/>
  <c r="AS2071" i="14" s="1"/>
  <c r="AQ2071" i="14"/>
  <c r="AP2073" i="14"/>
  <c r="AO2072" i="14"/>
  <c r="AS2072" i="14" s="1"/>
  <c r="AQ2072" i="14"/>
  <c r="AP2074" i="14"/>
  <c r="AO2073" i="14"/>
  <c r="AS2073" i="14" s="1"/>
  <c r="AQ2073" i="14"/>
  <c r="AO2074" i="14"/>
  <c r="AS2074" i="14" s="1"/>
  <c r="AQ2074" i="14"/>
  <c r="AP2075" i="14"/>
  <c r="AO2075" i="14"/>
  <c r="AS2075" i="14" s="1"/>
  <c r="AQ2075" i="14"/>
  <c r="AP2076" i="14"/>
  <c r="AP2077" i="14"/>
  <c r="AO2076" i="14"/>
  <c r="AS2076" i="14" s="1"/>
  <c r="AQ2076" i="14"/>
  <c r="AP2078" i="14"/>
  <c r="AO2077" i="14"/>
  <c r="AS2077" i="14" s="1"/>
  <c r="AQ2077" i="14"/>
  <c r="AQ2078" i="14"/>
  <c r="AP2079" i="14"/>
  <c r="AO2078" i="14"/>
  <c r="AS2078" i="14" s="1"/>
  <c r="AP2080" i="14"/>
  <c r="AO2079" i="14"/>
  <c r="AS2079" i="14" s="1"/>
  <c r="AQ2079" i="14"/>
  <c r="AP2081" i="14"/>
  <c r="AO2080" i="14"/>
  <c r="AS2080" i="14" s="1"/>
  <c r="AQ2080" i="14"/>
  <c r="AP2082" i="14"/>
  <c r="AO2081" i="14"/>
  <c r="AS2081" i="14" s="1"/>
  <c r="AQ2081" i="14"/>
  <c r="AP2083" i="14"/>
  <c r="AQ2082" i="14"/>
  <c r="AO2082" i="14"/>
  <c r="AS2082" i="14" s="1"/>
  <c r="AO2083" i="14"/>
  <c r="AS2083" i="14" s="1"/>
  <c r="AQ2083" i="14"/>
  <c r="AP2084" i="14"/>
  <c r="AP2085" i="14"/>
  <c r="AO2084" i="14"/>
  <c r="AS2084" i="14" s="1"/>
  <c r="AQ2084" i="14"/>
  <c r="AP2086" i="14"/>
  <c r="AO2085" i="14"/>
  <c r="AS2085" i="14" s="1"/>
  <c r="AQ2085" i="14"/>
  <c r="AQ2086" i="14"/>
  <c r="AP2087" i="14"/>
  <c r="AO2086" i="14"/>
  <c r="AS2086" i="14" s="1"/>
  <c r="AO2087" i="14"/>
  <c r="AS2087" i="14" s="1"/>
  <c r="AP2088" i="14"/>
  <c r="AQ2087" i="14"/>
  <c r="AO2088" i="14"/>
  <c r="AS2088" i="14" s="1"/>
  <c r="AP2089" i="14"/>
  <c r="AQ2088" i="14"/>
  <c r="AP2090" i="14"/>
  <c r="AO2089" i="14"/>
  <c r="AS2089" i="14" s="1"/>
  <c r="AQ2089" i="14"/>
  <c r="AP2091" i="14"/>
  <c r="AO2090" i="14"/>
  <c r="AS2090" i="14" s="1"/>
  <c r="AQ2090" i="14"/>
  <c r="AO2091" i="14"/>
  <c r="AS2091" i="14" s="1"/>
  <c r="AQ2091" i="14"/>
  <c r="AP2092" i="14"/>
  <c r="AP2093" i="14"/>
  <c r="AO2092" i="14"/>
  <c r="AS2092" i="14" s="1"/>
  <c r="AQ2092" i="14"/>
  <c r="AP2094" i="14"/>
  <c r="AO2093" i="14"/>
  <c r="AS2093" i="14" s="1"/>
  <c r="AQ2093" i="14"/>
  <c r="AQ2094" i="14"/>
  <c r="AP2095" i="14"/>
  <c r="AO2094" i="14"/>
  <c r="AS2094" i="14" s="1"/>
  <c r="AP2096" i="14"/>
  <c r="AO2095" i="14"/>
  <c r="AS2095" i="14" s="1"/>
  <c r="AQ2095" i="14"/>
  <c r="AO2096" i="14"/>
  <c r="AS2096" i="14" s="1"/>
  <c r="AP2097" i="14"/>
  <c r="AQ2096" i="14"/>
  <c r="AP2098" i="14"/>
  <c r="AO2097" i="14"/>
  <c r="AS2097" i="14" s="1"/>
  <c r="AQ2097" i="14"/>
  <c r="AQ2098" i="14"/>
  <c r="AP2099" i="14"/>
  <c r="AO2098" i="14"/>
  <c r="AS2098" i="14" s="1"/>
  <c r="AO2099" i="14"/>
  <c r="AS2099" i="14" s="1"/>
  <c r="AQ2099" i="14"/>
  <c r="AP2100" i="14"/>
  <c r="AP2101" i="14"/>
  <c r="AO2100" i="14"/>
  <c r="AS2100" i="14" s="1"/>
  <c r="AQ2100" i="14"/>
  <c r="AQ2101" i="14"/>
  <c r="AO2101" i="14"/>
  <c r="AS2101" i="14" s="1"/>
  <c r="AP2102" i="14"/>
  <c r="AQ2102" i="14"/>
  <c r="AP2103" i="14"/>
  <c r="AO2102" i="14"/>
  <c r="AS2102" i="14" s="1"/>
  <c r="AP2104" i="14"/>
  <c r="AQ2103" i="14"/>
  <c r="AO2103" i="14"/>
  <c r="AS2103" i="14" s="1"/>
  <c r="AO2104" i="14"/>
  <c r="AS2104" i="14" s="1"/>
  <c r="AP2105" i="14"/>
  <c r="AQ2104" i="14"/>
  <c r="AP2106" i="14"/>
  <c r="AO2105" i="14"/>
  <c r="AS2105" i="14" s="1"/>
  <c r="AQ2105" i="14"/>
  <c r="AP2107" i="14"/>
  <c r="AO2106" i="14"/>
  <c r="AS2106" i="14" s="1"/>
  <c r="AQ2106" i="14"/>
  <c r="AO2107" i="14"/>
  <c r="AS2107" i="14" s="1"/>
  <c r="AQ2107" i="14"/>
  <c r="AP2108" i="14"/>
  <c r="AO2108" i="14"/>
  <c r="AS2108" i="14" s="1"/>
  <c r="AP2109" i="14"/>
  <c r="AQ2108" i="14"/>
  <c r="AP2110" i="14"/>
  <c r="AO2109" i="14"/>
  <c r="AS2109" i="14" s="1"/>
  <c r="AQ2109" i="14"/>
  <c r="AQ2110" i="14"/>
  <c r="AP2111" i="14"/>
  <c r="AO2110" i="14"/>
  <c r="AS2110" i="14" s="1"/>
  <c r="AO2111" i="14"/>
  <c r="AS2111" i="14" s="1"/>
  <c r="AQ2111" i="14"/>
  <c r="AP2112" i="14"/>
  <c r="AQ2112" i="14"/>
  <c r="AP2113" i="14"/>
  <c r="AO2112" i="14"/>
  <c r="AS2112" i="14" s="1"/>
  <c r="AP2114" i="14"/>
  <c r="AO2113" i="14"/>
  <c r="AS2113" i="14" s="1"/>
  <c r="AQ2113" i="14"/>
  <c r="AP2115" i="14"/>
  <c r="AO2114" i="14"/>
  <c r="AS2114" i="14" s="1"/>
  <c r="AQ2114" i="14"/>
  <c r="AO2115" i="14"/>
  <c r="AS2115" i="14" s="1"/>
  <c r="AQ2115" i="14"/>
  <c r="AP2116" i="14"/>
  <c r="AP2117" i="14"/>
  <c r="AO2116" i="14"/>
  <c r="AS2116" i="14" s="1"/>
  <c r="AQ2116" i="14"/>
  <c r="AP2118" i="14"/>
  <c r="AQ2117" i="14"/>
  <c r="AO2117" i="14"/>
  <c r="AS2117" i="14" s="1"/>
  <c r="AQ2118" i="14"/>
  <c r="AP2119" i="14"/>
  <c r="AO2118" i="14"/>
  <c r="AS2118" i="14" s="1"/>
  <c r="AO2119" i="14"/>
  <c r="AS2119" i="14" s="1"/>
  <c r="AQ2119" i="14"/>
  <c r="AP2120" i="14"/>
  <c r="AP2121" i="14"/>
  <c r="AO2120" i="14"/>
  <c r="AS2120" i="14" s="1"/>
  <c r="AQ2120" i="14"/>
  <c r="AP2122" i="14"/>
  <c r="AO2121" i="14"/>
  <c r="AS2121" i="14" s="1"/>
  <c r="AQ2121" i="14"/>
  <c r="AP2123" i="14"/>
  <c r="AO2122" i="14"/>
  <c r="AS2122" i="14" s="1"/>
  <c r="AQ2122" i="14"/>
  <c r="AO2123" i="14"/>
  <c r="AS2123" i="14" s="1"/>
  <c r="AQ2123" i="14"/>
  <c r="AP2124" i="14"/>
  <c r="AO2124" i="14"/>
  <c r="AS2124" i="14" s="1"/>
  <c r="AP2125" i="14"/>
  <c r="AQ2124" i="14"/>
  <c r="AP2126" i="14"/>
  <c r="AQ2125" i="14"/>
  <c r="AO2125" i="14"/>
  <c r="AS2125" i="14" s="1"/>
  <c r="AQ2126" i="14"/>
  <c r="AP2127" i="14"/>
  <c r="AO2126" i="14"/>
  <c r="AS2126" i="14" s="1"/>
  <c r="AP2128" i="14"/>
  <c r="AO2127" i="14"/>
  <c r="AS2127" i="14" s="1"/>
  <c r="AQ2127" i="14"/>
  <c r="AP2129" i="14"/>
  <c r="AO2128" i="14"/>
  <c r="AS2128" i="14" s="1"/>
  <c r="AQ2128" i="14"/>
  <c r="AP2130" i="14"/>
  <c r="AO2129" i="14"/>
  <c r="AS2129" i="14" s="1"/>
  <c r="AQ2129" i="14"/>
  <c r="AQ2130" i="14"/>
  <c r="AP2131" i="14"/>
  <c r="AO2130" i="14"/>
  <c r="AS2130" i="14" s="1"/>
  <c r="AO2131" i="14"/>
  <c r="AS2131" i="14" s="1"/>
  <c r="AQ2131" i="14"/>
  <c r="AP2132" i="14"/>
  <c r="AP2133" i="14"/>
  <c r="AO2132" i="14"/>
  <c r="AS2132" i="14" s="1"/>
  <c r="AQ2132" i="14"/>
  <c r="AQ2133" i="14"/>
  <c r="AO2133" i="14"/>
  <c r="AS2133" i="14" s="1"/>
  <c r="AP2134" i="14"/>
  <c r="AQ2134" i="14"/>
  <c r="AP2135" i="14"/>
  <c r="AO2134" i="14"/>
  <c r="AS2134" i="14" s="1"/>
  <c r="AP2136" i="14"/>
  <c r="AQ2135" i="14"/>
  <c r="AO2135" i="14"/>
  <c r="AS2135" i="14" s="1"/>
  <c r="AP2137" i="14"/>
  <c r="AO2136" i="14"/>
  <c r="AS2136" i="14" s="1"/>
  <c r="AQ2136" i="14"/>
  <c r="AP2138" i="14"/>
  <c r="AO2137" i="14"/>
  <c r="AS2137" i="14" s="1"/>
  <c r="AQ2137" i="14"/>
  <c r="AO2138" i="14"/>
  <c r="AS2138" i="14" s="1"/>
  <c r="AP2139" i="14"/>
  <c r="AQ2138" i="14"/>
  <c r="AO2139" i="14"/>
  <c r="AS2139" i="14" s="1"/>
  <c r="AQ2139" i="14"/>
  <c r="AP2140" i="14"/>
  <c r="AP2141" i="14"/>
  <c r="AO2140" i="14"/>
  <c r="AS2140" i="14" s="1"/>
  <c r="AQ2140" i="14"/>
  <c r="AP2142" i="14"/>
  <c r="AO2141" i="14"/>
  <c r="AS2141" i="14" s="1"/>
  <c r="AQ2141" i="14"/>
  <c r="AQ2142" i="14"/>
  <c r="AP2143" i="14"/>
  <c r="AO2142" i="14"/>
  <c r="AS2142" i="14" s="1"/>
  <c r="AP2144" i="14"/>
  <c r="AO2143" i="14"/>
  <c r="AS2143" i="14" s="1"/>
  <c r="AQ2143" i="14"/>
  <c r="AQ2144" i="14"/>
  <c r="AP2145" i="14"/>
  <c r="AO2144" i="14"/>
  <c r="AS2144" i="14" s="1"/>
  <c r="AP2146" i="14"/>
  <c r="AO2145" i="14"/>
  <c r="AS2145" i="14" s="1"/>
  <c r="AQ2145" i="14"/>
  <c r="AO2146" i="14"/>
  <c r="AS2146" i="14" s="1"/>
  <c r="AP2147" i="14"/>
  <c r="AQ2146" i="14"/>
  <c r="AQ2147" i="14"/>
  <c r="AO2147" i="14"/>
  <c r="AS2147" i="14" s="1"/>
  <c r="AP2148" i="14"/>
  <c r="AP2149" i="14"/>
  <c r="AO2148" i="14"/>
  <c r="AS2148" i="14" s="1"/>
  <c r="AQ2148" i="14"/>
  <c r="AP2150" i="14"/>
  <c r="AO2149" i="14"/>
  <c r="AS2149" i="14" s="1"/>
  <c r="AQ2149" i="14"/>
  <c r="AQ2150" i="14"/>
  <c r="AP2151" i="14"/>
  <c r="AO2150" i="14"/>
  <c r="AS2150" i="14" s="1"/>
  <c r="AQ2151" i="14"/>
  <c r="AO2151" i="14"/>
  <c r="AS2151" i="14" s="1"/>
  <c r="AP2152" i="14"/>
  <c r="AO2152" i="14"/>
  <c r="AS2152" i="14" s="1"/>
  <c r="AP2153" i="14"/>
  <c r="AQ2152" i="14"/>
  <c r="AP2154" i="14"/>
  <c r="AO2153" i="14"/>
  <c r="AS2153" i="14" s="1"/>
  <c r="AQ2153" i="14"/>
  <c r="AQ2154" i="14"/>
  <c r="AO2154" i="14"/>
  <c r="AS2154" i="14" s="1"/>
  <c r="AP2155" i="14"/>
  <c r="AO2155" i="14"/>
  <c r="AS2155" i="14" s="1"/>
  <c r="AQ2155" i="14"/>
  <c r="AP2156" i="14"/>
  <c r="AO2156" i="14"/>
  <c r="AS2156" i="14" s="1"/>
  <c r="AP2157" i="14"/>
  <c r="AQ2156" i="14"/>
  <c r="AP2158" i="14"/>
  <c r="AO2157" i="14"/>
  <c r="AS2157" i="14" s="1"/>
  <c r="AQ2157" i="14"/>
  <c r="AQ2158" i="14"/>
  <c r="AP2159" i="14"/>
  <c r="AO2158" i="14"/>
  <c r="AS2158" i="14" s="1"/>
  <c r="AP2160" i="14"/>
  <c r="AO2159" i="14"/>
  <c r="AS2159" i="14" s="1"/>
  <c r="AQ2159" i="14"/>
  <c r="AO2160" i="14"/>
  <c r="AS2160" i="14" s="1"/>
  <c r="AP2161" i="14"/>
  <c r="AQ2160" i="14"/>
  <c r="AP2162" i="14"/>
  <c r="AO2161" i="14"/>
  <c r="AS2161" i="14" s="1"/>
  <c r="AQ2161" i="14"/>
  <c r="AQ2162" i="14"/>
  <c r="AP2163" i="14"/>
  <c r="AO2162" i="14"/>
  <c r="AS2162" i="14" s="1"/>
  <c r="AQ2163" i="14"/>
  <c r="AO2163" i="14"/>
  <c r="AS2163" i="14" s="1"/>
  <c r="AP2164" i="14"/>
  <c r="AP2165" i="14"/>
  <c r="AO2164" i="14"/>
  <c r="AS2164" i="14" s="1"/>
  <c r="AQ2164" i="14"/>
  <c r="AO2165" i="14"/>
  <c r="AS2165" i="14" s="1"/>
  <c r="AQ2165" i="14"/>
  <c r="AP2166" i="14"/>
  <c r="AQ2166" i="14"/>
  <c r="AP2167" i="14"/>
  <c r="AO2166" i="14"/>
  <c r="AS2166" i="14" s="1"/>
  <c r="AP2168" i="14"/>
  <c r="AO2167" i="14"/>
  <c r="AS2167" i="14" s="1"/>
  <c r="AQ2167" i="14"/>
  <c r="AP2169" i="14"/>
  <c r="AQ2168" i="14"/>
  <c r="AO2168" i="14"/>
  <c r="AS2168" i="14" s="1"/>
  <c r="AP2170" i="14"/>
  <c r="AO2169" i="14"/>
  <c r="AS2169" i="14" s="1"/>
  <c r="AQ2169" i="14"/>
  <c r="AO2170" i="14"/>
  <c r="AS2170" i="14" s="1"/>
  <c r="AP2171" i="14"/>
  <c r="AQ2170" i="14"/>
  <c r="AO2171" i="14"/>
  <c r="AS2171" i="14" s="1"/>
  <c r="AQ2171" i="14"/>
  <c r="AP2172" i="14"/>
  <c r="AP2173" i="14"/>
  <c r="AO2172" i="14"/>
  <c r="AS2172" i="14" s="1"/>
  <c r="AQ2172" i="14"/>
  <c r="AP2174" i="14"/>
  <c r="AO2173" i="14"/>
  <c r="AS2173" i="14" s="1"/>
  <c r="AQ2173" i="14"/>
  <c r="AQ2174" i="14"/>
  <c r="AP2175" i="14"/>
  <c r="AO2174" i="14"/>
  <c r="AS2174" i="14" s="1"/>
  <c r="AP2176" i="14"/>
  <c r="AQ2175" i="14"/>
  <c r="AO2175" i="14"/>
  <c r="AS2175" i="14" s="1"/>
  <c r="AQ2176" i="14"/>
  <c r="AP2177" i="14"/>
  <c r="AO2176" i="14"/>
  <c r="AS2176" i="14" s="1"/>
  <c r="AP2178" i="14"/>
  <c r="AO2177" i="14"/>
  <c r="AS2177" i="14" s="1"/>
  <c r="AQ2177" i="14"/>
  <c r="AP2179" i="14"/>
  <c r="AO2178" i="14"/>
  <c r="AS2178" i="14" s="1"/>
  <c r="AQ2178" i="14"/>
  <c r="AO2179" i="14"/>
  <c r="AS2179" i="14" s="1"/>
  <c r="AQ2179" i="14"/>
  <c r="AP2180" i="14"/>
  <c r="AP2181" i="14"/>
  <c r="AO2180" i="14"/>
  <c r="AS2180" i="14" s="1"/>
  <c r="AQ2180" i="14"/>
  <c r="AP2182" i="14"/>
  <c r="AQ2181" i="14"/>
  <c r="AO2181" i="14"/>
  <c r="AS2181" i="14" s="1"/>
  <c r="AQ2182" i="14"/>
  <c r="AP2183" i="14"/>
  <c r="AO2182" i="14"/>
  <c r="AS2182" i="14" s="1"/>
  <c r="AO2183" i="14"/>
  <c r="AS2183" i="14" s="1"/>
  <c r="AQ2183" i="14"/>
  <c r="AP2184" i="14"/>
  <c r="AP2185" i="14"/>
  <c r="AO2184" i="14"/>
  <c r="AS2184" i="14" s="1"/>
  <c r="AQ2184" i="14"/>
  <c r="AP2186" i="14"/>
  <c r="AO2185" i="14"/>
  <c r="AS2185" i="14" s="1"/>
  <c r="AQ2185" i="14"/>
  <c r="AP2187" i="14"/>
  <c r="AO2186" i="14"/>
  <c r="AS2186" i="14" s="1"/>
  <c r="AQ2186" i="14"/>
  <c r="AO2187" i="14"/>
  <c r="AS2187" i="14" s="1"/>
  <c r="AQ2187" i="14"/>
  <c r="AP2188" i="14"/>
  <c r="AP2189" i="14"/>
  <c r="AQ2188" i="14"/>
  <c r="AO2188" i="14"/>
  <c r="AS2188" i="14" s="1"/>
  <c r="AO2189" i="14"/>
  <c r="AS2189" i="14" s="1"/>
  <c r="AQ2189" i="14"/>
  <c r="AP2190" i="14"/>
  <c r="AP2191" i="14"/>
  <c r="AQ2190" i="14"/>
  <c r="AO2190" i="14"/>
  <c r="AS2190" i="14" s="1"/>
  <c r="AP2192" i="14"/>
  <c r="AQ2191" i="14"/>
  <c r="AO2191" i="14"/>
  <c r="AS2191" i="14" s="1"/>
  <c r="AP2193" i="14"/>
  <c r="AO2192" i="14"/>
  <c r="AS2192" i="14" s="1"/>
  <c r="AQ2192" i="14"/>
  <c r="AP2194" i="14"/>
  <c r="AO2193" i="14"/>
  <c r="AS2193" i="14" s="1"/>
  <c r="AQ2193" i="14"/>
  <c r="AP2195" i="14"/>
  <c r="AO2194" i="14"/>
  <c r="AS2194" i="14" s="1"/>
  <c r="AQ2194" i="14"/>
  <c r="AO2195" i="14"/>
  <c r="AS2195" i="14" s="1"/>
  <c r="AQ2195" i="14"/>
  <c r="AP2196" i="14"/>
  <c r="AQ2196" i="14"/>
  <c r="AP2197" i="14"/>
  <c r="AO2196" i="14"/>
  <c r="AS2196" i="14" s="1"/>
  <c r="AP2198" i="14"/>
  <c r="AQ2197" i="14"/>
  <c r="AO2197" i="14"/>
  <c r="AS2197" i="14" s="1"/>
  <c r="AP2199" i="14"/>
  <c r="AQ2198" i="14"/>
  <c r="AO2198" i="14"/>
  <c r="AS2198" i="14" s="1"/>
  <c r="AQ2199" i="14"/>
  <c r="AP2200" i="14"/>
  <c r="AO2199" i="14"/>
  <c r="AS2199" i="14" s="1"/>
  <c r="AP2201" i="14"/>
  <c r="AQ2200" i="14"/>
  <c r="AO2200" i="14"/>
  <c r="AS2200" i="14" s="1"/>
  <c r="AO2201" i="14"/>
  <c r="AS2201" i="14" s="1"/>
  <c r="AP2202" i="14"/>
  <c r="AQ2201" i="14"/>
  <c r="AQ2202" i="14"/>
  <c r="AP2203" i="14"/>
  <c r="AO2202" i="14"/>
  <c r="AS2202" i="14" s="1"/>
  <c r="AO2203" i="14"/>
  <c r="AS2203" i="14" s="1"/>
  <c r="AQ2203" i="14"/>
  <c r="AP2204" i="14"/>
  <c r="AP2205" i="14"/>
  <c r="AO2204" i="14"/>
  <c r="AS2204" i="14" s="1"/>
  <c r="AQ2204" i="14"/>
  <c r="AQ2205" i="14"/>
  <c r="AP2206" i="14"/>
  <c r="AO2205" i="14"/>
  <c r="AS2205" i="14" s="1"/>
  <c r="AQ2206" i="14"/>
  <c r="AP2207" i="14"/>
  <c r="AO2206" i="14"/>
  <c r="AS2206" i="14" s="1"/>
  <c r="AQ2207" i="14"/>
  <c r="AP2208" i="14"/>
  <c r="AO2207" i="14"/>
  <c r="AS2207" i="14" s="1"/>
  <c r="AQ2208" i="14"/>
  <c r="AP2209" i="14"/>
  <c r="AO2208" i="14"/>
  <c r="AS2208" i="14" s="1"/>
  <c r="AO2209" i="14"/>
  <c r="AS2209" i="14" s="1"/>
  <c r="AP2210" i="14"/>
  <c r="AQ2209" i="14"/>
  <c r="AP2211" i="14"/>
  <c r="AO2210" i="14"/>
  <c r="AS2210" i="14" s="1"/>
  <c r="AQ2210" i="14"/>
  <c r="AQ2211" i="14"/>
  <c r="AO2211" i="14"/>
  <c r="AS2211" i="14" s="1"/>
  <c r="AP2212" i="14"/>
  <c r="AP2213" i="14"/>
  <c r="AO2212" i="14"/>
  <c r="AS2212" i="14" s="1"/>
  <c r="AQ2212" i="14"/>
  <c r="AP2214" i="14"/>
  <c r="AQ2213" i="14"/>
  <c r="AO2213" i="14"/>
  <c r="AS2213" i="14" s="1"/>
  <c r="AQ2214" i="14"/>
  <c r="AP2215" i="14"/>
  <c r="AO2214" i="14"/>
  <c r="AS2214" i="14" s="1"/>
  <c r="AO2215" i="14"/>
  <c r="AS2215" i="14" s="1"/>
  <c r="AQ2215" i="14"/>
  <c r="AP2216" i="14"/>
  <c r="AP2217" i="14"/>
  <c r="AO2216" i="14"/>
  <c r="AS2216" i="14" s="1"/>
  <c r="AQ2216" i="14"/>
  <c r="AO2217" i="14"/>
  <c r="AS2217" i="14" s="1"/>
  <c r="AP2218" i="14"/>
  <c r="AQ2217" i="14"/>
  <c r="AO2218" i="14"/>
  <c r="AS2218" i="14" s="1"/>
  <c r="AP2219" i="14"/>
  <c r="AQ2218" i="14"/>
  <c r="AO2219" i="14"/>
  <c r="AS2219" i="14" s="1"/>
  <c r="AQ2219" i="14"/>
  <c r="AP2220" i="14"/>
  <c r="AO2220" i="14"/>
  <c r="AS2220" i="14" s="1"/>
  <c r="AQ2220" i="14"/>
  <c r="AP2221" i="14"/>
  <c r="AP2222" i="14"/>
  <c r="AO2221" i="14"/>
  <c r="AS2221" i="14" s="1"/>
  <c r="AQ2221" i="14"/>
  <c r="AP2223" i="14"/>
  <c r="AQ2222" i="14"/>
  <c r="AO2222" i="14"/>
  <c r="AS2222" i="14" s="1"/>
  <c r="AQ2223" i="14"/>
  <c r="AO2223" i="14"/>
  <c r="AS2223" i="14" s="1"/>
  <c r="AP2224" i="14"/>
  <c r="AO2224" i="14"/>
  <c r="AS2224" i="14" s="1"/>
  <c r="AP2225" i="14"/>
  <c r="AQ2224" i="14"/>
  <c r="AP2226" i="14"/>
  <c r="AO2225" i="14"/>
  <c r="AS2225" i="14" s="1"/>
  <c r="AQ2225" i="14"/>
  <c r="AO2226" i="14"/>
  <c r="AS2226" i="14" s="1"/>
  <c r="AQ2226" i="14"/>
  <c r="AP2227" i="14"/>
  <c r="AO2227" i="14"/>
  <c r="AS2227" i="14" s="1"/>
  <c r="AQ2227" i="14"/>
  <c r="AP2228" i="14"/>
  <c r="AP2229" i="14"/>
  <c r="AO2228" i="14"/>
  <c r="AS2228" i="14" s="1"/>
  <c r="AQ2228" i="14"/>
  <c r="AQ2229" i="14"/>
  <c r="AO2229" i="14"/>
  <c r="AS2229" i="14" s="1"/>
  <c r="AP2230" i="14"/>
  <c r="AP2231" i="14"/>
  <c r="AQ2230" i="14"/>
  <c r="AO2230" i="14"/>
  <c r="AS2230" i="14" s="1"/>
  <c r="AO2231" i="14"/>
  <c r="AS2231" i="14" s="1"/>
  <c r="AP2232" i="14"/>
  <c r="AQ2231" i="14"/>
  <c r="AQ2232" i="14"/>
  <c r="AO2232" i="14"/>
  <c r="AS2232" i="14" s="1"/>
  <c r="AP2233" i="14"/>
  <c r="AP2234" i="14"/>
  <c r="AO2233" i="14"/>
  <c r="AS2233" i="14" s="1"/>
  <c r="AQ2233" i="14"/>
  <c r="AP2235" i="14"/>
  <c r="AO2234" i="14"/>
  <c r="AS2234" i="14" s="1"/>
  <c r="AQ2234" i="14"/>
  <c r="AO2235" i="14"/>
  <c r="AS2235" i="14" s="1"/>
  <c r="AQ2235" i="14"/>
  <c r="AP2236" i="14"/>
  <c r="AP2237" i="14"/>
  <c r="AO2236" i="14"/>
  <c r="AS2236" i="14" s="1"/>
  <c r="AQ2236" i="14"/>
  <c r="AP2238" i="14"/>
  <c r="AO2237" i="14"/>
  <c r="AS2237" i="14" s="1"/>
  <c r="AQ2237" i="14"/>
  <c r="AQ2238" i="14"/>
  <c r="AP2239" i="14"/>
  <c r="AO2238" i="14"/>
  <c r="AS2238" i="14" s="1"/>
  <c r="AP2240" i="14"/>
  <c r="AO2239" i="14"/>
  <c r="AS2239" i="14" s="1"/>
  <c r="AQ2239" i="14"/>
  <c r="AP2241" i="14"/>
  <c r="AO2240" i="14"/>
  <c r="AS2240" i="14" s="1"/>
  <c r="AQ2240" i="14"/>
  <c r="AP2242" i="14"/>
  <c r="AO2241" i="14"/>
  <c r="AS2241" i="14" s="1"/>
  <c r="AQ2241" i="14"/>
  <c r="AP2243" i="14"/>
  <c r="AO2242" i="14"/>
  <c r="AS2242" i="14" s="1"/>
  <c r="AQ2242" i="14"/>
  <c r="AO2243" i="14"/>
  <c r="AS2243" i="14" s="1"/>
  <c r="AQ2243" i="14"/>
  <c r="AP2244" i="14"/>
  <c r="AP2245" i="14"/>
  <c r="AQ2244" i="14"/>
  <c r="AO2244" i="14"/>
  <c r="AS2244" i="14" s="1"/>
  <c r="AP2246" i="14"/>
  <c r="AO2245" i="14"/>
  <c r="AS2245" i="14" s="1"/>
  <c r="AQ2245" i="14"/>
  <c r="AP2247" i="14"/>
  <c r="AQ2246" i="14"/>
  <c r="AO2246" i="14"/>
  <c r="AS2246" i="14" s="1"/>
  <c r="AO2247" i="14"/>
  <c r="AS2247" i="14" s="1"/>
  <c r="AP2248" i="14"/>
  <c r="AQ2247" i="14"/>
  <c r="AP2249" i="14"/>
  <c r="AO2248" i="14"/>
  <c r="AS2248" i="14" s="1"/>
  <c r="AQ2248" i="14"/>
  <c r="AP2250" i="14"/>
  <c r="AO2249" i="14"/>
  <c r="AS2249" i="14" s="1"/>
  <c r="AQ2249" i="14"/>
  <c r="AQ2250" i="14"/>
  <c r="AO2250" i="14"/>
  <c r="AS2250" i="14" s="1"/>
  <c r="AP2251" i="14"/>
  <c r="AO2251" i="14"/>
  <c r="AS2251" i="14" s="1"/>
  <c r="AQ2251" i="14"/>
  <c r="AP2252" i="14"/>
  <c r="AP2253" i="14"/>
  <c r="AQ2252" i="14"/>
  <c r="AO2252" i="14"/>
  <c r="AS2252" i="14" s="1"/>
  <c r="AP2254" i="14"/>
  <c r="AO2253" i="14"/>
  <c r="AS2253" i="14" s="1"/>
  <c r="AQ2253" i="14"/>
  <c r="AP2255" i="14"/>
  <c r="AQ2254" i="14"/>
  <c r="AO2254" i="14"/>
  <c r="AS2254" i="14" s="1"/>
  <c r="AP2256" i="14"/>
  <c r="AO2255" i="14"/>
  <c r="AS2255" i="14" s="1"/>
  <c r="AQ2255" i="14"/>
  <c r="AO2256" i="14"/>
  <c r="AS2256" i="14" s="1"/>
  <c r="AP2257" i="14"/>
  <c r="AQ2256" i="14"/>
  <c r="AP2258" i="14"/>
  <c r="AO2257" i="14"/>
  <c r="AS2257" i="14" s="1"/>
  <c r="AQ2257" i="14"/>
  <c r="AP2259" i="14"/>
  <c r="AQ2258" i="14"/>
  <c r="AO2258" i="14"/>
  <c r="AS2258" i="14" s="1"/>
  <c r="AQ2259" i="14"/>
  <c r="AO2259" i="14"/>
  <c r="AS2259" i="14" s="1"/>
  <c r="AP2260" i="14"/>
  <c r="AQ2260" i="14"/>
  <c r="AP2261" i="14"/>
  <c r="AO2260" i="14"/>
  <c r="AS2260" i="14" s="1"/>
  <c r="AP2262" i="14"/>
  <c r="AQ2261" i="14"/>
  <c r="AO2261" i="14"/>
  <c r="AS2261" i="14" s="1"/>
  <c r="AP2263" i="14"/>
  <c r="AQ2262" i="14"/>
  <c r="AO2262" i="14"/>
  <c r="AS2262" i="14" s="1"/>
  <c r="AQ2263" i="14"/>
  <c r="AP2264" i="14"/>
  <c r="AO2263" i="14"/>
  <c r="AS2263" i="14" s="1"/>
  <c r="AP2265" i="14"/>
  <c r="AO2264" i="14"/>
  <c r="AS2264" i="14" s="1"/>
  <c r="AQ2264" i="14"/>
  <c r="AP2266" i="14"/>
  <c r="AO2265" i="14"/>
  <c r="AS2265" i="14" s="1"/>
  <c r="AQ2265" i="14"/>
  <c r="AQ2266" i="14"/>
  <c r="AP2267" i="14"/>
  <c r="AO2266" i="14"/>
  <c r="AS2266" i="14" s="1"/>
  <c r="AQ2267" i="14"/>
  <c r="AO2267" i="14"/>
  <c r="AS2267" i="14" s="1"/>
  <c r="AP2268" i="14"/>
  <c r="AP2269" i="14"/>
  <c r="AO2268" i="14"/>
  <c r="AS2268" i="14" s="1"/>
  <c r="AQ2268" i="14"/>
  <c r="AQ2269" i="14"/>
  <c r="AP2270" i="14"/>
  <c r="AO2269" i="14"/>
  <c r="AS2269" i="14" s="1"/>
  <c r="AP2271" i="14"/>
  <c r="AQ2270" i="14"/>
  <c r="AO2270" i="14"/>
  <c r="AS2270" i="14" s="1"/>
  <c r="AP2272" i="14"/>
  <c r="AO2271" i="14"/>
  <c r="AS2271" i="14" s="1"/>
  <c r="AQ2271" i="14"/>
  <c r="AQ2272" i="14"/>
  <c r="AP2273" i="14"/>
  <c r="AO2272" i="14"/>
  <c r="AS2272" i="14" s="1"/>
  <c r="AO2273" i="14"/>
  <c r="AS2273" i="14" s="1"/>
  <c r="AP2274" i="14"/>
  <c r="AQ2273" i="14"/>
  <c r="AP2275" i="14"/>
  <c r="AO2274" i="14"/>
  <c r="AS2274" i="14" s="1"/>
  <c r="AQ2274" i="14"/>
  <c r="AQ2275" i="14"/>
  <c r="AO2275" i="14"/>
  <c r="AS2275" i="14" s="1"/>
  <c r="AP2276" i="14"/>
  <c r="AO2276" i="14"/>
  <c r="AS2276" i="14" s="1"/>
  <c r="AQ2276" i="14"/>
  <c r="AP2277" i="14"/>
  <c r="AP2278" i="14"/>
  <c r="AO2277" i="14"/>
  <c r="AS2277" i="14" s="1"/>
  <c r="AQ2277" i="14"/>
  <c r="AQ2278" i="14"/>
  <c r="AP2279" i="14"/>
  <c r="AO2278" i="14"/>
  <c r="AS2278" i="14" s="1"/>
  <c r="AP2280" i="14"/>
  <c r="AO2279" i="14"/>
  <c r="AS2279" i="14" s="1"/>
  <c r="AQ2279" i="14"/>
  <c r="AQ2280" i="14"/>
  <c r="AP2281" i="14"/>
  <c r="AO2280" i="14"/>
  <c r="AS2280" i="14" s="1"/>
  <c r="AO2281" i="14"/>
  <c r="AS2281" i="14" s="1"/>
  <c r="AP2282" i="14"/>
  <c r="AQ2281" i="14"/>
  <c r="AO2282" i="14"/>
  <c r="AS2282" i="14" s="1"/>
  <c r="AP2283" i="14"/>
  <c r="AQ2282" i="14"/>
  <c r="AO2283" i="14"/>
  <c r="AS2283" i="14" s="1"/>
  <c r="AQ2283" i="14"/>
  <c r="AP2284" i="14"/>
  <c r="AQ2284" i="14"/>
  <c r="AO2284" i="14"/>
  <c r="AS2284" i="14" s="1"/>
  <c r="AP2285" i="14"/>
  <c r="AO2285" i="14"/>
  <c r="AS2285" i="14" s="1"/>
  <c r="AQ2285" i="14"/>
  <c r="AP2286" i="14"/>
  <c r="AQ2286" i="14"/>
  <c r="AP2287" i="14"/>
  <c r="AO2286" i="14"/>
  <c r="AS2286" i="14" s="1"/>
  <c r="AQ2287" i="14"/>
  <c r="AO2287" i="14"/>
  <c r="AS2287" i="14" s="1"/>
  <c r="AP2288" i="14"/>
  <c r="AP2289" i="14"/>
  <c r="AO2288" i="14"/>
  <c r="AS2288" i="14" s="1"/>
  <c r="AQ2288" i="14"/>
  <c r="AP2290" i="14"/>
  <c r="AO2289" i="14"/>
  <c r="AS2289" i="14" s="1"/>
  <c r="AQ2289" i="14"/>
  <c r="AO2290" i="14"/>
  <c r="AS2290" i="14" s="1"/>
  <c r="AQ2290" i="14"/>
  <c r="AP2291" i="14"/>
  <c r="AO2291" i="14"/>
  <c r="AS2291" i="14" s="1"/>
  <c r="AQ2291" i="14"/>
  <c r="AP2292" i="14"/>
  <c r="AO2292" i="14"/>
  <c r="AS2292" i="14" s="1"/>
  <c r="AP2293" i="14"/>
  <c r="AQ2292" i="14"/>
  <c r="AO2293" i="14"/>
  <c r="AS2293" i="14" s="1"/>
  <c r="AQ2293" i="14"/>
  <c r="AP2294" i="14"/>
  <c r="AP2295" i="14"/>
  <c r="AQ2294" i="14"/>
  <c r="AO2294" i="14"/>
  <c r="AS2294" i="14" s="1"/>
  <c r="AP2296" i="14"/>
  <c r="AO2295" i="14"/>
  <c r="AS2295" i="14" s="1"/>
  <c r="AQ2295" i="14"/>
  <c r="AQ2296" i="14"/>
  <c r="AO2296" i="14"/>
  <c r="AS2296" i="14" s="1"/>
  <c r="AP2297" i="14"/>
  <c r="AP2298" i="14"/>
  <c r="AO2297" i="14"/>
  <c r="AS2297" i="14" s="1"/>
  <c r="AQ2297" i="14"/>
  <c r="AP2299" i="14"/>
  <c r="AO2298" i="14"/>
  <c r="AS2298" i="14" s="1"/>
  <c r="AQ2298" i="14"/>
  <c r="AQ2299" i="14"/>
  <c r="AO2299" i="14"/>
  <c r="AS2299" i="14" s="1"/>
  <c r="AP2300" i="14"/>
  <c r="AP2301" i="14"/>
  <c r="AO2300" i="14"/>
  <c r="AS2300" i="14" s="1"/>
  <c r="AQ2300" i="14"/>
  <c r="AP2302" i="14"/>
  <c r="AO2301" i="14"/>
  <c r="AS2301" i="14" s="1"/>
  <c r="AQ2301" i="14"/>
  <c r="AQ2302" i="14"/>
  <c r="AP2303" i="14"/>
  <c r="AO2302" i="14"/>
  <c r="AS2302" i="14" s="1"/>
  <c r="AP2304" i="14"/>
  <c r="AO2303" i="14"/>
  <c r="AS2303" i="14" s="1"/>
  <c r="AQ2303" i="14"/>
  <c r="AP2305" i="14"/>
  <c r="AO2304" i="14"/>
  <c r="AS2304" i="14" s="1"/>
  <c r="AQ2304" i="14"/>
  <c r="AO2305" i="14"/>
  <c r="AS2305" i="14" s="1"/>
  <c r="AP2306" i="14"/>
  <c r="AQ2305" i="14"/>
  <c r="AP2307" i="14"/>
  <c r="AO2306" i="14"/>
  <c r="AS2306" i="14" s="1"/>
  <c r="AQ2306" i="14"/>
  <c r="AO2307" i="14"/>
  <c r="AS2307" i="14" s="1"/>
  <c r="AQ2307" i="14"/>
  <c r="AP2308" i="14"/>
  <c r="AP2309" i="14"/>
  <c r="AO2308" i="14"/>
  <c r="AS2308" i="14" s="1"/>
  <c r="AQ2308" i="14"/>
  <c r="AP2310" i="14"/>
  <c r="AO2309" i="14"/>
  <c r="AS2309" i="14" s="1"/>
  <c r="AQ2309" i="14"/>
  <c r="AP2311" i="14"/>
  <c r="AQ2310" i="14"/>
  <c r="AO2310" i="14"/>
  <c r="AS2310" i="14" s="1"/>
  <c r="AQ2311" i="14"/>
  <c r="AP2312" i="14"/>
  <c r="AO2311" i="14"/>
  <c r="AS2311" i="14" s="1"/>
  <c r="AP2313" i="14"/>
  <c r="AO2312" i="14"/>
  <c r="AS2312" i="14" s="1"/>
  <c r="AQ2312" i="14"/>
  <c r="AP2314" i="14"/>
  <c r="AO2313" i="14"/>
  <c r="AS2313" i="14" s="1"/>
  <c r="AQ2313" i="14"/>
  <c r="AO2314" i="14"/>
  <c r="AS2314" i="14" s="1"/>
  <c r="AP2315" i="14"/>
  <c r="AQ2314" i="14"/>
  <c r="AO2315" i="14"/>
  <c r="AS2315" i="14" s="1"/>
  <c r="AQ2315" i="14"/>
  <c r="AP2316" i="14"/>
  <c r="AP2317" i="14"/>
  <c r="AQ2316" i="14"/>
  <c r="AO2316" i="14"/>
  <c r="AS2316" i="14" s="1"/>
  <c r="AO2317" i="14"/>
  <c r="AS2317" i="14" s="1"/>
  <c r="AP2318" i="14"/>
  <c r="AQ2317" i="14"/>
  <c r="AP2319" i="14"/>
  <c r="AQ2318" i="14"/>
  <c r="AO2318" i="14"/>
  <c r="AS2318" i="14" s="1"/>
  <c r="AP2320" i="14"/>
  <c r="AO2319" i="14"/>
  <c r="AS2319" i="14" s="1"/>
  <c r="AQ2319" i="14"/>
  <c r="AO2320" i="14"/>
  <c r="AS2320" i="14" s="1"/>
  <c r="AQ2320" i="14"/>
  <c r="AP2321" i="14"/>
  <c r="AP2322" i="14"/>
  <c r="AO2321" i="14"/>
  <c r="AS2321" i="14" s="1"/>
  <c r="AQ2321" i="14"/>
  <c r="AP2323" i="14"/>
  <c r="AQ2322" i="14"/>
  <c r="AO2322" i="14"/>
  <c r="AS2322" i="14" s="1"/>
  <c r="AO2323" i="14"/>
  <c r="AS2323" i="14" s="1"/>
  <c r="AQ2323" i="14"/>
  <c r="AP2324" i="14"/>
  <c r="AQ2324" i="14"/>
  <c r="AP2325" i="14"/>
  <c r="AO2324" i="14"/>
  <c r="AS2324" i="14" s="1"/>
  <c r="AP2326" i="14"/>
  <c r="AQ2325" i="14"/>
  <c r="AO2325" i="14"/>
  <c r="AS2325" i="14" s="1"/>
  <c r="AP2327" i="14"/>
  <c r="AQ2326" i="14"/>
  <c r="AO2326" i="14"/>
  <c r="AS2326" i="14" s="1"/>
  <c r="AQ2327" i="14"/>
  <c r="AP2328" i="14"/>
  <c r="AO2327" i="14"/>
  <c r="AS2327" i="14" s="1"/>
  <c r="AP2329" i="14"/>
  <c r="AO2328" i="14"/>
  <c r="AS2328" i="14" s="1"/>
  <c r="AQ2328" i="14"/>
  <c r="AP2330" i="14"/>
  <c r="AO2329" i="14"/>
  <c r="AS2329" i="14" s="1"/>
  <c r="AQ2329" i="14"/>
  <c r="AQ2330" i="14"/>
  <c r="AP2331" i="14"/>
  <c r="AO2330" i="14"/>
  <c r="AS2330" i="14" s="1"/>
  <c r="AQ2331" i="14"/>
  <c r="AO2331" i="14"/>
  <c r="AS2331" i="14" s="1"/>
  <c r="AP2332" i="14"/>
  <c r="AP2333" i="14"/>
  <c r="AO2332" i="14"/>
  <c r="AS2332" i="14" s="1"/>
  <c r="AQ2332" i="14"/>
  <c r="AQ2333" i="14"/>
  <c r="AP2334" i="14"/>
  <c r="AO2333" i="14"/>
  <c r="AS2333" i="14" s="1"/>
  <c r="AQ2334" i="14"/>
  <c r="AP2335" i="14"/>
  <c r="AO2334" i="14"/>
  <c r="AS2334" i="14" s="1"/>
  <c r="AO2335" i="14"/>
  <c r="AS2335" i="14" s="1"/>
  <c r="AQ2335" i="14"/>
  <c r="AP2336" i="14"/>
  <c r="AQ2336" i="14"/>
  <c r="AP2337" i="14"/>
  <c r="AO2336" i="14"/>
  <c r="AS2336" i="14" s="1"/>
  <c r="AP2338" i="14"/>
  <c r="AO2337" i="14"/>
  <c r="AS2337" i="14" s="1"/>
  <c r="AQ2337" i="14"/>
  <c r="AP2339" i="14"/>
  <c r="AO2338" i="14"/>
  <c r="AS2338" i="14" s="1"/>
  <c r="AQ2338" i="14"/>
  <c r="AQ2339" i="14"/>
  <c r="AO2339" i="14"/>
  <c r="AS2339" i="14" s="1"/>
  <c r="AP2340" i="14"/>
  <c r="AO2340" i="14"/>
  <c r="AS2340" i="14" s="1"/>
  <c r="AP2341" i="14"/>
  <c r="AQ2340" i="14"/>
  <c r="AP2342" i="14"/>
  <c r="AO2341" i="14"/>
  <c r="AS2341" i="14" s="1"/>
  <c r="AQ2341" i="14"/>
  <c r="AQ2342" i="14"/>
  <c r="AP2343" i="14"/>
  <c r="AO2342" i="14"/>
  <c r="AS2342" i="14" s="1"/>
  <c r="AO2343" i="14"/>
  <c r="AS2343" i="14" s="1"/>
  <c r="AP2344" i="14"/>
  <c r="AQ2343" i="14"/>
  <c r="AP2345" i="14"/>
  <c r="AO2344" i="14"/>
  <c r="AS2344" i="14" s="1"/>
  <c r="AQ2344" i="14"/>
  <c r="AO2345" i="14"/>
  <c r="AS2345" i="14" s="1"/>
  <c r="AP2346" i="14"/>
  <c r="AQ2345" i="14"/>
  <c r="AP2347" i="14"/>
  <c r="AO2346" i="14"/>
  <c r="AS2346" i="14" s="1"/>
  <c r="AQ2346" i="14"/>
  <c r="AQ2347" i="14"/>
  <c r="AO2347" i="14"/>
  <c r="AS2347" i="14" s="1"/>
  <c r="AP2348" i="14"/>
  <c r="AO2348" i="14"/>
  <c r="AS2348" i="14" s="1"/>
  <c r="AQ2348" i="14"/>
  <c r="AP2349" i="14"/>
  <c r="AO2349" i="14"/>
  <c r="AS2349" i="14" s="1"/>
  <c r="AP2350" i="14"/>
  <c r="AQ2349" i="14"/>
  <c r="AP2351" i="14"/>
  <c r="AQ2350" i="14"/>
  <c r="AO2350" i="14"/>
  <c r="AS2350" i="14" s="1"/>
  <c r="AO2351" i="14"/>
  <c r="AS2351" i="14" s="1"/>
  <c r="AQ2351" i="14"/>
  <c r="AP2352" i="14"/>
  <c r="AO2352" i="14"/>
  <c r="AS2352" i="14" s="1"/>
  <c r="AP2353" i="14"/>
  <c r="AQ2352" i="14"/>
  <c r="AO2353" i="14"/>
  <c r="AS2353" i="14" s="1"/>
  <c r="AP2354" i="14"/>
  <c r="AQ2353" i="14"/>
  <c r="AO2354" i="14"/>
  <c r="AS2354" i="14" s="1"/>
  <c r="AQ2354" i="14"/>
  <c r="AP2355" i="14"/>
  <c r="AO2355" i="14"/>
  <c r="AS2355" i="14" s="1"/>
  <c r="AQ2355" i="14"/>
  <c r="AP2356" i="14"/>
  <c r="AP2357" i="14"/>
  <c r="AO2356" i="14"/>
  <c r="AS2356" i="14" s="1"/>
  <c r="AQ2356" i="14"/>
  <c r="AQ2357" i="14"/>
  <c r="AO2357" i="14"/>
  <c r="AS2357" i="14" s="1"/>
  <c r="AP2358" i="14"/>
  <c r="AP2359" i="14"/>
  <c r="AQ2358" i="14"/>
  <c r="AO2358" i="14"/>
  <c r="AS2358" i="14" s="1"/>
  <c r="AO2359" i="14"/>
  <c r="AS2359" i="14" s="1"/>
  <c r="AP2360" i="14"/>
  <c r="AQ2359" i="14"/>
  <c r="AO2360" i="14"/>
  <c r="AS2360" i="14" s="1"/>
  <c r="AQ2360" i="14"/>
  <c r="AP2361" i="14"/>
  <c r="AP2362" i="14"/>
  <c r="AO2361" i="14"/>
  <c r="AS2361" i="14" s="1"/>
  <c r="AQ2361" i="14"/>
  <c r="AP2363" i="14"/>
  <c r="AO2362" i="14"/>
  <c r="AS2362" i="14" s="1"/>
  <c r="AQ2362" i="14"/>
  <c r="AO2363" i="14"/>
  <c r="AS2363" i="14" s="1"/>
  <c r="AQ2363" i="14"/>
  <c r="AP2364" i="14"/>
  <c r="AP2365" i="14"/>
  <c r="AO2364" i="14"/>
  <c r="AS2364" i="14" s="1"/>
  <c r="AQ2364" i="14"/>
  <c r="AP2366" i="14"/>
  <c r="AO2365" i="14"/>
  <c r="AS2365" i="14" s="1"/>
  <c r="AQ2365" i="14"/>
  <c r="AQ2366" i="14"/>
  <c r="AO2366" i="14"/>
  <c r="AS2366" i="14" s="1"/>
  <c r="P18" i="19" l="1"/>
  <c r="U4" i="16"/>
  <c r="U8" i="16"/>
  <c r="U6" i="16"/>
  <c r="U7" i="16"/>
  <c r="U5" i="16"/>
  <c r="P4" i="14"/>
  <c r="P5" i="14"/>
  <c r="P6" i="14"/>
  <c r="P7" i="14"/>
  <c r="P8" i="14"/>
  <c r="P9" i="14"/>
  <c r="P10" i="14"/>
  <c r="P11" i="14"/>
  <c r="P12" i="14"/>
  <c r="P13" i="14"/>
  <c r="P14" i="14"/>
  <c r="P15" i="14"/>
  <c r="P16" i="14"/>
  <c r="P17" i="14"/>
  <c r="P18" i="14"/>
  <c r="P19" i="14"/>
  <c r="P20" i="14"/>
  <c r="P21" i="14"/>
  <c r="P22" i="14"/>
  <c r="P23" i="14"/>
  <c r="P24" i="14"/>
  <c r="P25" i="14"/>
  <c r="P26" i="14"/>
  <c r="P27" i="14"/>
  <c r="P28" i="14"/>
  <c r="P29" i="14"/>
  <c r="P30" i="14"/>
  <c r="P31" i="14"/>
  <c r="P32" i="14"/>
  <c r="P33" i="14"/>
  <c r="P34" i="14"/>
  <c r="P35" i="14"/>
  <c r="P36" i="14"/>
  <c r="P37" i="14"/>
  <c r="P38" i="14"/>
  <c r="P39" i="14"/>
  <c r="P40" i="14"/>
  <c r="P41" i="14"/>
  <c r="P42" i="14"/>
  <c r="P43" i="14"/>
  <c r="P44" i="14"/>
  <c r="P45" i="14"/>
  <c r="P46" i="14"/>
  <c r="P47" i="14"/>
  <c r="P48" i="14"/>
  <c r="P49" i="14"/>
  <c r="P50" i="14"/>
  <c r="P51" i="14"/>
  <c r="P52" i="14"/>
  <c r="P53" i="14"/>
  <c r="P54" i="14"/>
  <c r="P55" i="14"/>
  <c r="P56" i="14"/>
  <c r="P57" i="14"/>
  <c r="P58" i="14"/>
  <c r="P59" i="14"/>
  <c r="P60" i="14"/>
  <c r="P61" i="14"/>
  <c r="P62" i="14"/>
  <c r="P63" i="14"/>
  <c r="P64" i="14"/>
  <c r="P65" i="14"/>
  <c r="P66" i="14"/>
  <c r="P67" i="14"/>
  <c r="P68" i="14"/>
  <c r="P69" i="14"/>
  <c r="P70" i="14"/>
  <c r="P71" i="14"/>
  <c r="T7" i="16"/>
  <c r="T6" i="16"/>
  <c r="T8" i="16"/>
  <c r="BA3" i="19"/>
  <c r="AR5" i="20"/>
  <c r="AQ4" i="20"/>
  <c r="J7" i="16"/>
  <c r="V5" i="16"/>
  <c r="AQ3" i="20"/>
  <c r="AS5" i="20"/>
  <c r="BA3" i="22"/>
  <c r="AY10" i="17"/>
  <c r="V4" i="16"/>
  <c r="K8" i="16"/>
  <c r="BB4" i="22"/>
  <c r="BC4" i="22" s="1"/>
  <c r="BC3" i="19"/>
  <c r="BA4" i="22"/>
  <c r="J8" i="16"/>
  <c r="J4" i="16"/>
  <c r="V8" i="16"/>
  <c r="V7" i="16"/>
  <c r="V6" i="16"/>
  <c r="J6" i="16"/>
  <c r="AS4" i="20"/>
  <c r="AQ5" i="20"/>
  <c r="BB4" i="19"/>
  <c r="BB4" i="23"/>
  <c r="BC4" i="23" s="1"/>
  <c r="K6" i="16"/>
  <c r="J5" i="16"/>
  <c r="BA4" i="23"/>
  <c r="K5" i="16"/>
  <c r="BC4" i="19"/>
  <c r="AU3" i="20"/>
  <c r="AU5" i="20"/>
  <c r="AU4" i="20"/>
  <c r="BB5" i="19"/>
  <c r="BC5" i="19" s="1"/>
  <c r="BA4" i="19"/>
  <c r="AY2" i="17" l="1"/>
  <c r="Q22" i="17" s="1"/>
  <c r="G18" i="14"/>
  <c r="G26" i="14"/>
  <c r="G34" i="14"/>
  <c r="G42" i="14"/>
  <c r="G50" i="14"/>
  <c r="G58" i="14"/>
  <c r="G19" i="14"/>
  <c r="G27" i="14"/>
  <c r="G35" i="14"/>
  <c r="G43" i="14"/>
  <c r="G51" i="14"/>
  <c r="G59" i="14"/>
  <c r="G20" i="14"/>
  <c r="G28" i="14"/>
  <c r="G36" i="14"/>
  <c r="G44" i="14"/>
  <c r="G52" i="14"/>
  <c r="G60" i="14"/>
  <c r="G30" i="14"/>
  <c r="G41" i="14"/>
  <c r="G55" i="14"/>
  <c r="G31" i="14"/>
  <c r="G45" i="14"/>
  <c r="G56" i="14"/>
  <c r="G21" i="14"/>
  <c r="G32" i="14"/>
  <c r="G46" i="14"/>
  <c r="G57" i="14"/>
  <c r="G22" i="14"/>
  <c r="G33" i="14"/>
  <c r="G47" i="14"/>
  <c r="G61" i="14"/>
  <c r="G23" i="14"/>
  <c r="G37" i="14"/>
  <c r="G48" i="14"/>
  <c r="G62" i="14"/>
  <c r="G24" i="14"/>
  <c r="G38" i="14"/>
  <c r="G49" i="14"/>
  <c r="G63" i="14"/>
  <c r="G25" i="14"/>
  <c r="G39" i="14"/>
  <c r="G53" i="14"/>
  <c r="G64" i="14"/>
  <c r="G29" i="14"/>
  <c r="G40" i="14"/>
  <c r="G54" i="14"/>
  <c r="T5" i="16"/>
  <c r="W8" i="16"/>
  <c r="W6" i="16"/>
  <c r="W7" i="16"/>
  <c r="T4" i="16"/>
  <c r="Z22" i="17" l="1"/>
  <c r="AP22" i="17"/>
  <c r="AY4" i="17"/>
  <c r="C22" i="17"/>
  <c r="J22" i="17"/>
  <c r="AI22" i="17"/>
  <c r="AA22" i="17"/>
  <c r="AQ22" i="17"/>
  <c r="R22" i="17"/>
  <c r="X8" i="16"/>
  <c r="Z8" i="16" s="1"/>
  <c r="X6" i="16"/>
  <c r="Z6" i="16" s="1"/>
  <c r="X7" i="16"/>
  <c r="Z7" i="16" s="1"/>
  <c r="R67" i="14"/>
  <c r="R69" i="14"/>
  <c r="F38" i="14"/>
  <c r="F21" i="14"/>
  <c r="F42" i="14"/>
  <c r="F32" i="14"/>
  <c r="F47" i="14"/>
  <c r="F52" i="14"/>
  <c r="F33" i="14"/>
  <c r="F51" i="14"/>
  <c r="F41" i="14"/>
  <c r="F50" i="14"/>
  <c r="F25" i="14"/>
  <c r="F56" i="14"/>
  <c r="F28" i="14"/>
  <c r="F54" i="14"/>
  <c r="F37" i="14"/>
  <c r="F45" i="14"/>
  <c r="F20" i="14"/>
  <c r="F27" i="14"/>
  <c r="F34" i="14"/>
  <c r="F61" i="14"/>
  <c r="F64" i="14"/>
  <c r="F55" i="14"/>
  <c r="F58" i="14"/>
  <c r="F39" i="14"/>
  <c r="F22" i="14"/>
  <c r="F36" i="14"/>
  <c r="F48" i="14"/>
  <c r="F35" i="14"/>
  <c r="F63" i="14"/>
  <c r="F23" i="14"/>
  <c r="F57" i="14"/>
  <c r="F31" i="14"/>
  <c r="F19" i="14"/>
  <c r="F26" i="14"/>
  <c r="F60" i="14"/>
  <c r="F24" i="14"/>
  <c r="F59" i="14"/>
  <c r="F53" i="14"/>
  <c r="F44" i="14"/>
  <c r="F62" i="14"/>
  <c r="F43" i="14"/>
  <c r="F30" i="14"/>
  <c r="F40" i="14"/>
  <c r="F29" i="14"/>
  <c r="F49" i="14"/>
  <c r="F46" i="14"/>
  <c r="F18" i="14"/>
  <c r="S69" i="14"/>
  <c r="S67" i="14"/>
  <c r="P3" i="14"/>
  <c r="W5" i="16"/>
  <c r="W4" i="16"/>
  <c r="AR6" i="20"/>
  <c r="AS6" i="20"/>
  <c r="BB5" i="23"/>
  <c r="BA5" i="23" s="1"/>
  <c r="BC5" i="23"/>
  <c r="BB5" i="22"/>
  <c r="BC5" i="22"/>
  <c r="BA5" i="22"/>
  <c r="BA5" i="19"/>
  <c r="BB6" i="19"/>
  <c r="BB7" i="19"/>
  <c r="BB8" i="19"/>
  <c r="BB9" i="19"/>
  <c r="Q23" i="17"/>
  <c r="Q24" i="17"/>
  <c r="AP23" i="17"/>
  <c r="BB6" i="22"/>
  <c r="BA6" i="22" s="1"/>
  <c r="BB6" i="23"/>
  <c r="BA6" i="23" s="1"/>
  <c r="Q25" i="17"/>
  <c r="AP24" i="17"/>
  <c r="AP25" i="17" s="1"/>
  <c r="AP26" i="17" s="1"/>
  <c r="AP27" i="17" s="1"/>
  <c r="AY5" i="17"/>
  <c r="BC6" i="22"/>
  <c r="AP28" i="17"/>
  <c r="BB7" i="23"/>
  <c r="Q26" i="17"/>
  <c r="B34" i="24" a="1"/>
  <c r="AQ6" i="20"/>
  <c r="BA7" i="23"/>
  <c r="AR7" i="20"/>
  <c r="C23" i="24" a="1"/>
  <c r="AU6" i="20"/>
  <c r="AC22" i="17"/>
  <c r="U22" i="17"/>
  <c r="T22" i="17"/>
  <c r="AS22" i="17"/>
  <c r="AT22" i="17"/>
  <c r="AD22" i="17"/>
  <c r="BA6" i="19"/>
  <c r="BC6" i="19"/>
  <c r="BA7" i="19"/>
  <c r="BC7" i="19"/>
  <c r="BA8" i="19"/>
  <c r="BC8" i="19"/>
  <c r="BB10" i="19"/>
  <c r="BA9" i="19"/>
  <c r="BC9" i="19"/>
  <c r="BB8" i="23"/>
  <c r="BC7" i="23"/>
  <c r="Q27" i="17"/>
  <c r="AQ7" i="20"/>
  <c r="AU7" i="20" s="1"/>
  <c r="BA10" i="19"/>
  <c r="BC10" i="19"/>
  <c r="BB11" i="19"/>
  <c r="BC8" i="23"/>
  <c r="BA8" i="23"/>
  <c r="Q28" i="17"/>
  <c r="BB12" i="19"/>
  <c r="BA11" i="19"/>
  <c r="BC11" i="19"/>
  <c r="B3" i="19" a="1"/>
  <c r="C24" i="19" a="1"/>
  <c r="B35" i="19" a="1"/>
  <c r="B21" i="19" a="1"/>
  <c r="BA12" i="19"/>
  <c r="BC12" i="19"/>
  <c r="BB13" i="19"/>
  <c r="BA13" i="19"/>
  <c r="BB14" i="19"/>
  <c r="BC13" i="19"/>
  <c r="BA14" i="19"/>
  <c r="BB15" i="19"/>
  <c r="BC14" i="19"/>
  <c r="BC15" i="19"/>
  <c r="BB16" i="19"/>
  <c r="BA15" i="19"/>
  <c r="BC16" i="19"/>
  <c r="BB17" i="19"/>
  <c r="BA16" i="19"/>
  <c r="BB18" i="19"/>
  <c r="BC17" i="19"/>
  <c r="BA17" i="19"/>
  <c r="BA18" i="19"/>
  <c r="BB19" i="19"/>
  <c r="BC18" i="19"/>
  <c r="BA19" i="19"/>
  <c r="BB20" i="19"/>
  <c r="BC19" i="19"/>
  <c r="BA20" i="19"/>
  <c r="BB21" i="19"/>
  <c r="BC20" i="19"/>
  <c r="BB22" i="19"/>
  <c r="BA21" i="19"/>
  <c r="BC21" i="19"/>
  <c r="BB23" i="19"/>
  <c r="BC22" i="19"/>
  <c r="BA22" i="19"/>
  <c r="BB24" i="19"/>
  <c r="BA23" i="19"/>
  <c r="BC23" i="19"/>
  <c r="BA24" i="19"/>
  <c r="BC24" i="19"/>
  <c r="BB25" i="19"/>
  <c r="BA25" i="19"/>
  <c r="BC25" i="19"/>
  <c r="BB26" i="19"/>
  <c r="BC26" i="19"/>
  <c r="BA26" i="19"/>
  <c r="BB27" i="19"/>
  <c r="BB28" i="19"/>
  <c r="BA27" i="19"/>
  <c r="BC27" i="19"/>
  <c r="BA28" i="19"/>
  <c r="BC28" i="19"/>
  <c r="BB29" i="19"/>
  <c r="BC29" i="19"/>
  <c r="BB30" i="19"/>
  <c r="BA29" i="19"/>
  <c r="BC30" i="19"/>
  <c r="BB31" i="19"/>
  <c r="BA30" i="19"/>
  <c r="BB32" i="19"/>
  <c r="BC31" i="19"/>
  <c r="BA31" i="19"/>
  <c r="BA32" i="19"/>
  <c r="BB33" i="19"/>
  <c r="BC32" i="19"/>
  <c r="BB34" i="19"/>
  <c r="BC33" i="19"/>
  <c r="BA33" i="19"/>
  <c r="BA34" i="19"/>
  <c r="BB35" i="19"/>
  <c r="BC34" i="19"/>
  <c r="BB36" i="19"/>
  <c r="BA35" i="19"/>
  <c r="BC35" i="19"/>
  <c r="BC36" i="19"/>
  <c r="BB37" i="19"/>
  <c r="BA36" i="19"/>
  <c r="BB38" i="19"/>
  <c r="BA37" i="19"/>
  <c r="BC37" i="19"/>
  <c r="BB39" i="19"/>
  <c r="BC38" i="19"/>
  <c r="BA38" i="19"/>
  <c r="BB40" i="19"/>
  <c r="BA39" i="19"/>
  <c r="BC39" i="19"/>
  <c r="BC40" i="19"/>
  <c r="BA40" i="19"/>
  <c r="BB41" i="19"/>
  <c r="BC41" i="19"/>
  <c r="BA41" i="19"/>
  <c r="BB42" i="19"/>
  <c r="BC42" i="19"/>
  <c r="BA42" i="19"/>
  <c r="BB43" i="19"/>
  <c r="BB44" i="19"/>
  <c r="BA43" i="19"/>
  <c r="BC43" i="19"/>
  <c r="BA44" i="19"/>
  <c r="BC44" i="19"/>
  <c r="BB45" i="19"/>
  <c r="BC45" i="19"/>
  <c r="BB46" i="19"/>
  <c r="BA45" i="19"/>
  <c r="BA46" i="19"/>
  <c r="BC46" i="19"/>
  <c r="BB47" i="19"/>
  <c r="BA47" i="19"/>
  <c r="BB48" i="19"/>
  <c r="BC47" i="19"/>
  <c r="BC48" i="19"/>
  <c r="BB49" i="19"/>
  <c r="BA48" i="19"/>
  <c r="BB50" i="19"/>
  <c r="BC49" i="19"/>
  <c r="BA49" i="19"/>
  <c r="BA50" i="19"/>
  <c r="BB51" i="19"/>
  <c r="BC50" i="19"/>
  <c r="BA51" i="19"/>
  <c r="BC51" i="19"/>
  <c r="BB52" i="19"/>
  <c r="BC52" i="19"/>
  <c r="BA52" i="19"/>
  <c r="BB53" i="19"/>
  <c r="BB54" i="19"/>
  <c r="BA53" i="19"/>
  <c r="BC53" i="19"/>
  <c r="BB55" i="19"/>
  <c r="BC54" i="19"/>
  <c r="BA54" i="19"/>
  <c r="BB56" i="19"/>
  <c r="BC55" i="19"/>
  <c r="BA55" i="19"/>
  <c r="BA56" i="19"/>
  <c r="BC56" i="19"/>
  <c r="BB57" i="19"/>
  <c r="BA57" i="19"/>
  <c r="BB58" i="19"/>
  <c r="BC57" i="19"/>
  <c r="BA58" i="19"/>
  <c r="BC58" i="19"/>
  <c r="BB59" i="19"/>
  <c r="BB60" i="19"/>
  <c r="BA59" i="19"/>
  <c r="BC59" i="19"/>
  <c r="BA60" i="19"/>
  <c r="BC60" i="19"/>
  <c r="BB61" i="19"/>
  <c r="BC61" i="19"/>
  <c r="BB62" i="19"/>
  <c r="BA61" i="19"/>
  <c r="BB63" i="19"/>
  <c r="BC62" i="19"/>
  <c r="BA62" i="19"/>
  <c r="BA63" i="19"/>
  <c r="BB64" i="19"/>
  <c r="BC63" i="19"/>
  <c r="BA64" i="19"/>
  <c r="BB65" i="19"/>
  <c r="BC64" i="19"/>
  <c r="BB66" i="19"/>
  <c r="BC65" i="19"/>
  <c r="BA65" i="19"/>
  <c r="BA66" i="19"/>
  <c r="BB67" i="19"/>
  <c r="BC66" i="19"/>
  <c r="BC67" i="19"/>
  <c r="BB68" i="19"/>
  <c r="BA67" i="19"/>
  <c r="BA68" i="19"/>
  <c r="BC68" i="19"/>
  <c r="BB69" i="19"/>
  <c r="BB70" i="19"/>
  <c r="BA69" i="19"/>
  <c r="BC69" i="19"/>
  <c r="BB71" i="19"/>
  <c r="BC70" i="19"/>
  <c r="BA70" i="19"/>
  <c r="BB72" i="19"/>
  <c r="BA71" i="19"/>
  <c r="BC71" i="19"/>
  <c r="BA72" i="19"/>
  <c r="BB73" i="19"/>
  <c r="BC72" i="19"/>
  <c r="BA73" i="19"/>
  <c r="BC73" i="19"/>
  <c r="BB74" i="19"/>
  <c r="BC74" i="19"/>
  <c r="BA74" i="19"/>
  <c r="BB75" i="19"/>
  <c r="BB76" i="19"/>
  <c r="BA75" i="19"/>
  <c r="BC75" i="19"/>
  <c r="BA76" i="19"/>
  <c r="BB77" i="19"/>
  <c r="BC76" i="19"/>
  <c r="BC77" i="19"/>
  <c r="BB78" i="19"/>
  <c r="BA77" i="19"/>
  <c r="BB79" i="19"/>
  <c r="BC78" i="19"/>
  <c r="BA78" i="19"/>
  <c r="BB80" i="19"/>
  <c r="BA79" i="19"/>
  <c r="BC79" i="19"/>
  <c r="BC80" i="19"/>
  <c r="BB81" i="19"/>
  <c r="BA80" i="19"/>
  <c r="BB82" i="19"/>
  <c r="BC81" i="19"/>
  <c r="BA81" i="19"/>
  <c r="BA82" i="19"/>
  <c r="BB83" i="19"/>
  <c r="BC82" i="19"/>
  <c r="BB84" i="19"/>
  <c r="BC83" i="19"/>
  <c r="BA83" i="19"/>
  <c r="BB85" i="19"/>
  <c r="BA84" i="19"/>
  <c r="BC84" i="19"/>
  <c r="BB86" i="19"/>
  <c r="BA85" i="19"/>
  <c r="BC85" i="19"/>
  <c r="BB87" i="19"/>
  <c r="BC86" i="19"/>
  <c r="BA86" i="19"/>
  <c r="BA87" i="19"/>
  <c r="BC87" i="19"/>
  <c r="BB88" i="19"/>
  <c r="BB89" i="19"/>
  <c r="BC88" i="19"/>
  <c r="BA88" i="19"/>
  <c r="BB90" i="19"/>
  <c r="BC89" i="19"/>
  <c r="BA89" i="19"/>
  <c r="BA90" i="19"/>
  <c r="BC90" i="19"/>
  <c r="BB91" i="19"/>
  <c r="BB92" i="19"/>
  <c r="BA91" i="19"/>
  <c r="BC91" i="19"/>
  <c r="BB93" i="19"/>
  <c r="BA92" i="19"/>
  <c r="BC92" i="19"/>
  <c r="BC93" i="19"/>
  <c r="BB94" i="19"/>
  <c r="BA93" i="19"/>
  <c r="BB95" i="19"/>
  <c r="BA94" i="19"/>
  <c r="BC94" i="19"/>
  <c r="BC95" i="19"/>
  <c r="BB96" i="19"/>
  <c r="BA95" i="19"/>
  <c r="BA96" i="19"/>
  <c r="BB97" i="19"/>
  <c r="BC96" i="19"/>
  <c r="BB98" i="19"/>
  <c r="BC97" i="19"/>
  <c r="BA97" i="19"/>
  <c r="BA98" i="19"/>
  <c r="BB99" i="19"/>
  <c r="BC98" i="19"/>
  <c r="BB100" i="19"/>
  <c r="BA99" i="19"/>
  <c r="BC99" i="19"/>
  <c r="BA100" i="19"/>
  <c r="BC100" i="19"/>
  <c r="BB101" i="19"/>
  <c r="BB102" i="19"/>
  <c r="BA101" i="19"/>
  <c r="BC101" i="19"/>
  <c r="BB103" i="19"/>
  <c r="BC102" i="19"/>
  <c r="BA102" i="19"/>
  <c r="BB104" i="19"/>
  <c r="BC103" i="19"/>
  <c r="BA103" i="19"/>
  <c r="BB105" i="19"/>
  <c r="BC104" i="19"/>
  <c r="BA104" i="19"/>
  <c r="BA105" i="19"/>
  <c r="BB106" i="19"/>
  <c r="BC105" i="19"/>
  <c r="BA106" i="19"/>
  <c r="BC106" i="19"/>
  <c r="BB107" i="19"/>
  <c r="BB108" i="19"/>
  <c r="BA107" i="19"/>
  <c r="BC107" i="19"/>
  <c r="BB109" i="19"/>
  <c r="BC108" i="19"/>
  <c r="BA108" i="19"/>
  <c r="BC109" i="19"/>
  <c r="BB110" i="19"/>
  <c r="BA109" i="19"/>
  <c r="BB111" i="19"/>
  <c r="BC110" i="19"/>
  <c r="BA110" i="19"/>
  <c r="BC111" i="19"/>
  <c r="BB112" i="19"/>
  <c r="BA111" i="19"/>
  <c r="BC112" i="19"/>
  <c r="BB113" i="19"/>
  <c r="BA112" i="19"/>
  <c r="BB114" i="19"/>
  <c r="BC113" i="19"/>
  <c r="BA113" i="19"/>
  <c r="BB115" i="19"/>
  <c r="BA114" i="19"/>
  <c r="BC114" i="19"/>
  <c r="BA115" i="19"/>
  <c r="BB116" i="19"/>
  <c r="BC115" i="19"/>
  <c r="BB117" i="19"/>
  <c r="BA116" i="19"/>
  <c r="BC116" i="19"/>
  <c r="BB118" i="19"/>
  <c r="BA117" i="19"/>
  <c r="BC117" i="19"/>
  <c r="BB119" i="19"/>
  <c r="BC118" i="19"/>
  <c r="BA118" i="19"/>
  <c r="BB120" i="19"/>
  <c r="BA119" i="19"/>
  <c r="BC119" i="19"/>
  <c r="BA120" i="19"/>
  <c r="BB121" i="19"/>
  <c r="BC120" i="19"/>
  <c r="BC121" i="19"/>
  <c r="BA121" i="19"/>
  <c r="BB122" i="19"/>
  <c r="BA122" i="19"/>
  <c r="BC122" i="19"/>
  <c r="BB123" i="19"/>
  <c r="BB124" i="19"/>
  <c r="BA123" i="19"/>
  <c r="BC123" i="19"/>
  <c r="BA124" i="19"/>
  <c r="BB125" i="19"/>
  <c r="BC124" i="19"/>
  <c r="BC125" i="19"/>
  <c r="BB126" i="19"/>
  <c r="BA125" i="19"/>
  <c r="BA126" i="19"/>
  <c r="BB127" i="19"/>
  <c r="BC126" i="19"/>
  <c r="BB128" i="19"/>
  <c r="BC127" i="19"/>
  <c r="BA127" i="19"/>
  <c r="BA128" i="19"/>
  <c r="BB129" i="19"/>
  <c r="BC128" i="19"/>
  <c r="BB130" i="19"/>
  <c r="BC129" i="19"/>
  <c r="BA129" i="19"/>
  <c r="BB131" i="19"/>
  <c r="BA130" i="19"/>
  <c r="BC130" i="19"/>
  <c r="BB132" i="19"/>
  <c r="BA131" i="19"/>
  <c r="BC131" i="19"/>
  <c r="BA132" i="19"/>
  <c r="BB133" i="19"/>
  <c r="BC132" i="19"/>
  <c r="BB134" i="19"/>
  <c r="BA133" i="19"/>
  <c r="BC133" i="19"/>
  <c r="BB135" i="19"/>
  <c r="BA134" i="19"/>
  <c r="BC134" i="19"/>
  <c r="BB136" i="19"/>
  <c r="BC135" i="19"/>
  <c r="BA135" i="19"/>
  <c r="BB137" i="19"/>
  <c r="BC136" i="19"/>
  <c r="BA136" i="19"/>
  <c r="BA137" i="19"/>
  <c r="BB138" i="19"/>
  <c r="BC137" i="19"/>
  <c r="BA138" i="19"/>
  <c r="BC138" i="19"/>
  <c r="BB139" i="19"/>
  <c r="BB140" i="19"/>
  <c r="BA139" i="19"/>
  <c r="BC139" i="19"/>
  <c r="BA140" i="19"/>
  <c r="BC140" i="19"/>
  <c r="BB141" i="19"/>
  <c r="BA141" i="19"/>
  <c r="BB142" i="19"/>
  <c r="BC141" i="19"/>
  <c r="BA142" i="19"/>
  <c r="BC142" i="19"/>
  <c r="BB143" i="19"/>
  <c r="BB144" i="19"/>
  <c r="BA143" i="19"/>
  <c r="BC143" i="19"/>
  <c r="BC144" i="19"/>
  <c r="BB145" i="19"/>
  <c r="BA144" i="19"/>
  <c r="BB146" i="19"/>
  <c r="BC145" i="19"/>
  <c r="BA145" i="19"/>
  <c r="BB147" i="19"/>
  <c r="BA146" i="19"/>
  <c r="BC146" i="19"/>
  <c r="BA147" i="19"/>
  <c r="BB148" i="19"/>
  <c r="BC147" i="19"/>
  <c r="BB149" i="19"/>
  <c r="BA148" i="19"/>
  <c r="BC148" i="19"/>
  <c r="BB150" i="19"/>
  <c r="BA149" i="19"/>
  <c r="BC149" i="19"/>
  <c r="BB151" i="19"/>
  <c r="BC150" i="19"/>
  <c r="BA150" i="19"/>
  <c r="BC151" i="19"/>
  <c r="BA151" i="19"/>
  <c r="BB152" i="19"/>
  <c r="BC152" i="19"/>
  <c r="BB153" i="19"/>
  <c r="BA152" i="19"/>
  <c r="BC153" i="19"/>
  <c r="BA153" i="19"/>
  <c r="BB154" i="19"/>
  <c r="BA154" i="19"/>
  <c r="BC154" i="19"/>
  <c r="BB155" i="19"/>
  <c r="BB156" i="19"/>
  <c r="BA155" i="19"/>
  <c r="BC155" i="19"/>
  <c r="BB157" i="19"/>
  <c r="BA156" i="19"/>
  <c r="BC156" i="19"/>
  <c r="BC157" i="19"/>
  <c r="BB158" i="19"/>
  <c r="BA157" i="19"/>
  <c r="BC158" i="19"/>
  <c r="BA158" i="19"/>
  <c r="BB159" i="19"/>
  <c r="BA159" i="19"/>
  <c r="BC159" i="19"/>
  <c r="BB160" i="19"/>
  <c r="BA160" i="19"/>
  <c r="BB161" i="19"/>
  <c r="BC160" i="19"/>
  <c r="BB162" i="19"/>
  <c r="BC161" i="19"/>
  <c r="BA161" i="19"/>
  <c r="BA162" i="19"/>
  <c r="BB163" i="19"/>
  <c r="BC162" i="19"/>
  <c r="BB164" i="19"/>
  <c r="BA163" i="19"/>
  <c r="BC163" i="19"/>
  <c r="BC164" i="19"/>
  <c r="BA164" i="19"/>
  <c r="BB165" i="19"/>
  <c r="BB166" i="19"/>
  <c r="BA165" i="19"/>
  <c r="BC165" i="19"/>
  <c r="BB167" i="19"/>
  <c r="BC166" i="19"/>
  <c r="BA166" i="19"/>
  <c r="BB168" i="19"/>
  <c r="BC167" i="19"/>
  <c r="BA167" i="19"/>
  <c r="BA168" i="19"/>
  <c r="BB169" i="19"/>
  <c r="BC168" i="19"/>
  <c r="BC169" i="19"/>
  <c r="BB170" i="19"/>
  <c r="BA169" i="19"/>
  <c r="BC170" i="19"/>
  <c r="BA170" i="19"/>
  <c r="BB171" i="19"/>
  <c r="BB172" i="19"/>
  <c r="BA171" i="19"/>
  <c r="BC171" i="19"/>
  <c r="BC172" i="19"/>
  <c r="BA172" i="19"/>
  <c r="BB173" i="19"/>
  <c r="BC173" i="19"/>
  <c r="BB174" i="19"/>
  <c r="BA173" i="19"/>
  <c r="BC174" i="19"/>
  <c r="BA174" i="19"/>
  <c r="BB175" i="19"/>
  <c r="BC175" i="19"/>
  <c r="BB176" i="19"/>
  <c r="BA175" i="19"/>
  <c r="BC176" i="19"/>
  <c r="BB177" i="19"/>
  <c r="BA176" i="19"/>
  <c r="BB178" i="19"/>
  <c r="BA177" i="19"/>
  <c r="BC177" i="19"/>
  <c r="BA178" i="19"/>
  <c r="BB179" i="19"/>
  <c r="BC178" i="19"/>
  <c r="BB180" i="19"/>
  <c r="BA179" i="19"/>
  <c r="BC179" i="19"/>
  <c r="BC180" i="19"/>
  <c r="BA180" i="19"/>
  <c r="BB181" i="19"/>
  <c r="BB182" i="19"/>
  <c r="BA181" i="19"/>
  <c r="BC181" i="19"/>
  <c r="BB183" i="19"/>
  <c r="BC182" i="19"/>
  <c r="BA182" i="19"/>
  <c r="BA183" i="19"/>
  <c r="BC183" i="19"/>
  <c r="BB184" i="19"/>
  <c r="BC184" i="19"/>
  <c r="BA184" i="19"/>
  <c r="BB185" i="19"/>
  <c r="BB186" i="19"/>
  <c r="BA185" i="19"/>
  <c r="BC185" i="19"/>
  <c r="BA186" i="19"/>
  <c r="BC186" i="19"/>
  <c r="BB187" i="19"/>
  <c r="BB188" i="19"/>
  <c r="BA187" i="19"/>
  <c r="BC187" i="19"/>
  <c r="BA188" i="19"/>
  <c r="BB189" i="19"/>
  <c r="BC188" i="19"/>
  <c r="BC189" i="19"/>
  <c r="BB190" i="19"/>
  <c r="BA189" i="19"/>
  <c r="BB191" i="19"/>
  <c r="BA190" i="19"/>
  <c r="BC190" i="19"/>
  <c r="BC191" i="19"/>
  <c r="BB192" i="19"/>
  <c r="BA191" i="19"/>
  <c r="BA192" i="19"/>
  <c r="BB193" i="19"/>
  <c r="BC192" i="19"/>
  <c r="BA193" i="19"/>
  <c r="BC193" i="19"/>
  <c r="BB194" i="19"/>
  <c r="BB195" i="19"/>
  <c r="BA194" i="19"/>
  <c r="BC194" i="19"/>
  <c r="BA195" i="19"/>
  <c r="BC195" i="19"/>
  <c r="BB196" i="19"/>
  <c r="BB197" i="19"/>
  <c r="BC196" i="19"/>
  <c r="BA196" i="19"/>
  <c r="BB198" i="19"/>
  <c r="BA197" i="19"/>
  <c r="BC197" i="19"/>
  <c r="BC198" i="19"/>
  <c r="BA198" i="19"/>
  <c r="BB199" i="19"/>
  <c r="BA199" i="19"/>
  <c r="BC199" i="19"/>
  <c r="BB200" i="19"/>
  <c r="BA200" i="19"/>
  <c r="BC200" i="19"/>
  <c r="BB201" i="19"/>
  <c r="BC201" i="19"/>
  <c r="BB202" i="19"/>
  <c r="BA201" i="19"/>
  <c r="BA202" i="19"/>
  <c r="BC202" i="19"/>
  <c r="BB203" i="19"/>
  <c r="BB204" i="19"/>
  <c r="BA203" i="19"/>
  <c r="BC203" i="19"/>
  <c r="BA204" i="19"/>
  <c r="BC204" i="19"/>
  <c r="BB205" i="19"/>
  <c r="BC205" i="19"/>
  <c r="BB206" i="19"/>
  <c r="BA205" i="19"/>
  <c r="BA206" i="19"/>
  <c r="BC206" i="19"/>
  <c r="BB207" i="19"/>
  <c r="BB208" i="19"/>
  <c r="BA207" i="19"/>
  <c r="BC207" i="19"/>
  <c r="BC208" i="19"/>
  <c r="BB209" i="19"/>
  <c r="BA208" i="19"/>
  <c r="BA209" i="19"/>
  <c r="BB210" i="19"/>
  <c r="BC209" i="19"/>
  <c r="BA210" i="19"/>
  <c r="BB211" i="19"/>
  <c r="BC210" i="19"/>
  <c r="BB212" i="19"/>
  <c r="BA211" i="19"/>
  <c r="BC211" i="19"/>
  <c r="BC212" i="19"/>
  <c r="BB213" i="19"/>
  <c r="BA212" i="19"/>
  <c r="BB214" i="19"/>
  <c r="BA213" i="19"/>
  <c r="BC213" i="19"/>
  <c r="BC214" i="19"/>
  <c r="BA214" i="19"/>
  <c r="BB215" i="19"/>
  <c r="BA215" i="19"/>
  <c r="BB216" i="19"/>
  <c r="BC215" i="19"/>
  <c r="BA216" i="19"/>
  <c r="BB217" i="19"/>
  <c r="BC216" i="19"/>
  <c r="BC217" i="19"/>
  <c r="BA217" i="19"/>
  <c r="BB218" i="19"/>
  <c r="BC218" i="19"/>
  <c r="BB219" i="19"/>
  <c r="BA218" i="19"/>
  <c r="BA219" i="19"/>
  <c r="BC219" i="19"/>
  <c r="BB220" i="19"/>
  <c r="BA220" i="19"/>
  <c r="BC220" i="19"/>
  <c r="BB221" i="19"/>
  <c r="BB222" i="19"/>
  <c r="BA221" i="19"/>
  <c r="BC221" i="19"/>
  <c r="BA222" i="19"/>
  <c r="BC222" i="19"/>
  <c r="BB223" i="19"/>
  <c r="BB224" i="19"/>
  <c r="BA223" i="19"/>
  <c r="BC223" i="19"/>
  <c r="BA224" i="19"/>
  <c r="BC224" i="19"/>
  <c r="BB225" i="19"/>
  <c r="BA225" i="19"/>
  <c r="BC225" i="19"/>
  <c r="BB226" i="19"/>
  <c r="BA226" i="19"/>
  <c r="BC226" i="19"/>
  <c r="BB227" i="19"/>
  <c r="BA227" i="19"/>
  <c r="BC227" i="19"/>
  <c r="BB228" i="19"/>
  <c r="BA228" i="19"/>
  <c r="BB229" i="19"/>
  <c r="BC228" i="19"/>
  <c r="BA229" i="19"/>
  <c r="BB230" i="19"/>
  <c r="BC229" i="19"/>
  <c r="BA230" i="19"/>
  <c r="BC230" i="19"/>
  <c r="BB231" i="19"/>
  <c r="BA231" i="19"/>
  <c r="BC231" i="19"/>
  <c r="BB232" i="19"/>
  <c r="BA232" i="19"/>
  <c r="BC232" i="19"/>
  <c r="BB233" i="19"/>
  <c r="BC233" i="19"/>
  <c r="BA233" i="19"/>
  <c r="BB234" i="19"/>
  <c r="BA234" i="19"/>
  <c r="BC234" i="19"/>
  <c r="BB235" i="19"/>
  <c r="BC235" i="19"/>
  <c r="BA235" i="19"/>
  <c r="BB236" i="19"/>
  <c r="BB237" i="19"/>
  <c r="BA236" i="19"/>
  <c r="BC236" i="19"/>
  <c r="BA237" i="19"/>
  <c r="BB238" i="19"/>
  <c r="BC237" i="19"/>
  <c r="BB239" i="19"/>
  <c r="BA238" i="19"/>
  <c r="BC238" i="19"/>
  <c r="BC239" i="19"/>
  <c r="BB240" i="19"/>
  <c r="BA239" i="19"/>
  <c r="BA240" i="19"/>
  <c r="BB241" i="19"/>
  <c r="BC240" i="19"/>
  <c r="BC241" i="19"/>
  <c r="BB242" i="19"/>
  <c r="BA241" i="19"/>
  <c r="BA242" i="19"/>
  <c r="BC242" i="19"/>
  <c r="BB243" i="19"/>
  <c r="BC243" i="19"/>
  <c r="BA243" i="19"/>
  <c r="BB244" i="19"/>
  <c r="BC244" i="19"/>
  <c r="BA244" i="19"/>
  <c r="BB245" i="19"/>
  <c r="BB246" i="19"/>
  <c r="BA245" i="19"/>
  <c r="BC245" i="19"/>
  <c r="BC246" i="19"/>
  <c r="BA246" i="19"/>
  <c r="BB247" i="19"/>
  <c r="BC247" i="19"/>
  <c r="BB248" i="19"/>
  <c r="BA247" i="19"/>
  <c r="BA248" i="19"/>
  <c r="BC248" i="19"/>
  <c r="BB249" i="19"/>
  <c r="BA249" i="19"/>
  <c r="BB250" i="19"/>
  <c r="BC249" i="19"/>
  <c r="BA250" i="19"/>
  <c r="BC250" i="19"/>
  <c r="BB251" i="19"/>
  <c r="BA251" i="19"/>
  <c r="BC251" i="19"/>
  <c r="BB252" i="19"/>
  <c r="BB253" i="19"/>
  <c r="BC252" i="19"/>
  <c r="BA252" i="19"/>
  <c r="BB254" i="19"/>
  <c r="BA253" i="19"/>
  <c r="BC253" i="19"/>
  <c r="BC254" i="19"/>
  <c r="BA254" i="19"/>
  <c r="BB255" i="19"/>
  <c r="BA255" i="19"/>
  <c r="BB256" i="19"/>
  <c r="BC255" i="19"/>
  <c r="BA256" i="19"/>
  <c r="BC256" i="19"/>
  <c r="BB257" i="19"/>
  <c r="BA257" i="19"/>
  <c r="BC257" i="19"/>
  <c r="BB258" i="19"/>
  <c r="BA258" i="19"/>
  <c r="BB259" i="19"/>
  <c r="BC258" i="19"/>
  <c r="BC259" i="19"/>
  <c r="BB260" i="19"/>
  <c r="BA259" i="19"/>
  <c r="BA260" i="19"/>
  <c r="BB261" i="19"/>
  <c r="BC260" i="19"/>
  <c r="BB262" i="19"/>
  <c r="BC261" i="19"/>
  <c r="BA261" i="19"/>
  <c r="BB263" i="19"/>
  <c r="BA262" i="19"/>
  <c r="BC262" i="19"/>
  <c r="BB264" i="19"/>
  <c r="BC263" i="19"/>
  <c r="BA263" i="19"/>
  <c r="BA264" i="19"/>
  <c r="BC264" i="19"/>
  <c r="BB265" i="19"/>
  <c r="BA265" i="19"/>
  <c r="BB266" i="19"/>
  <c r="BC265" i="19"/>
  <c r="BA266" i="19"/>
  <c r="BC266" i="19"/>
  <c r="BB267" i="19"/>
  <c r="BA267" i="19"/>
  <c r="BC267" i="19"/>
  <c r="BB268" i="19"/>
  <c r="BA268" i="19"/>
  <c r="BC268" i="19"/>
  <c r="BB269" i="19"/>
  <c r="BA269" i="19"/>
  <c r="BB270" i="19"/>
  <c r="BC269" i="19"/>
  <c r="BB271" i="19"/>
  <c r="BC270" i="19"/>
  <c r="BA270" i="19"/>
  <c r="BA271" i="19"/>
  <c r="BB272" i="19"/>
  <c r="BC271" i="19"/>
  <c r="BA272" i="19"/>
  <c r="BB273" i="19"/>
  <c r="BC272" i="19"/>
  <c r="BB274" i="19"/>
  <c r="BA273" i="19"/>
  <c r="BC273" i="19"/>
  <c r="BB275" i="19"/>
  <c r="BC274" i="19"/>
  <c r="BA274" i="19"/>
  <c r="BB276" i="19"/>
  <c r="BC275" i="19"/>
  <c r="BA275" i="19"/>
  <c r="BA276" i="19"/>
  <c r="BB277" i="19"/>
  <c r="BC276" i="19"/>
  <c r="BB278" i="19"/>
  <c r="BA277" i="19"/>
  <c r="BC277" i="19"/>
  <c r="BB279" i="19"/>
  <c r="BA278" i="19"/>
  <c r="BC278" i="19"/>
  <c r="BC279" i="19"/>
  <c r="BB280" i="19"/>
  <c r="BA279" i="19"/>
  <c r="BC280" i="19"/>
  <c r="BA280" i="19"/>
  <c r="BB281" i="19"/>
  <c r="BB282" i="19"/>
  <c r="BA281" i="19"/>
  <c r="BC281" i="19"/>
  <c r="BA282" i="19"/>
  <c r="BC282" i="19"/>
  <c r="BB283" i="19"/>
  <c r="BC283" i="19"/>
  <c r="BA283" i="19"/>
  <c r="BB284" i="19"/>
  <c r="BA284" i="19"/>
  <c r="BC284" i="19"/>
  <c r="BB285" i="19"/>
  <c r="BB286" i="19"/>
  <c r="BA285" i="19"/>
  <c r="BC285" i="19"/>
  <c r="BC286" i="19"/>
  <c r="BA286" i="19"/>
  <c r="BB287" i="19"/>
  <c r="BA287" i="19"/>
  <c r="BB288" i="19"/>
  <c r="BC287" i="19"/>
  <c r="BA288" i="19"/>
  <c r="BC288" i="19"/>
  <c r="BB289" i="19"/>
  <c r="BA289" i="19"/>
  <c r="BC289" i="19"/>
  <c r="BB290" i="19"/>
  <c r="BA290" i="19"/>
  <c r="BB291" i="19"/>
  <c r="BC290" i="19"/>
  <c r="BB292" i="19"/>
  <c r="BC291" i="19"/>
  <c r="BA291" i="19"/>
  <c r="BB293" i="19"/>
  <c r="BA292" i="19"/>
  <c r="BC292" i="19"/>
  <c r="BB294" i="19"/>
  <c r="BC293" i="19"/>
  <c r="BA293" i="19"/>
  <c r="BC294" i="19"/>
  <c r="BB295" i="19"/>
  <c r="BA294" i="19"/>
  <c r="BA295" i="19"/>
  <c r="BB296" i="19"/>
  <c r="BC295" i="19"/>
  <c r="BC296" i="19"/>
  <c r="BA296" i="19"/>
  <c r="BB297" i="19"/>
  <c r="BB298" i="19"/>
  <c r="BC297" i="19"/>
  <c r="BA297" i="19"/>
  <c r="BA298" i="19"/>
  <c r="BC298" i="19"/>
  <c r="BB299" i="19"/>
  <c r="BC299" i="19"/>
  <c r="BA299" i="19"/>
  <c r="BB300" i="19"/>
  <c r="BC300" i="19"/>
  <c r="BA300" i="19"/>
  <c r="BB301" i="19"/>
  <c r="BC301" i="19"/>
  <c r="BB302" i="19"/>
  <c r="BA301" i="19"/>
  <c r="BB303" i="19"/>
  <c r="BC302" i="19"/>
  <c r="BA302" i="19"/>
  <c r="BB304" i="19"/>
  <c r="BC303" i="19"/>
  <c r="BA303" i="19"/>
  <c r="BA304" i="19"/>
  <c r="BC304" i="19"/>
  <c r="BB305" i="19"/>
  <c r="BC305" i="19"/>
  <c r="BB306" i="19"/>
  <c r="BA305" i="19"/>
  <c r="BB307" i="19"/>
  <c r="BA306" i="19"/>
  <c r="BC306" i="19"/>
  <c r="BB308" i="19"/>
  <c r="BA307" i="19"/>
  <c r="BC307" i="19"/>
  <c r="BA308" i="19"/>
  <c r="BB309" i="19"/>
  <c r="BC308" i="19"/>
  <c r="BA309" i="19"/>
  <c r="BB310" i="19"/>
  <c r="BC309" i="19"/>
  <c r="BB311" i="19"/>
  <c r="BA310" i="19"/>
  <c r="BC310" i="19"/>
  <c r="BC311" i="19"/>
  <c r="BA311" i="19"/>
  <c r="BB312" i="19"/>
  <c r="BC312" i="19"/>
  <c r="BB313" i="19"/>
  <c r="BA312" i="19"/>
  <c r="BA313" i="19"/>
  <c r="BB314" i="19"/>
  <c r="BC313" i="19"/>
  <c r="BC314" i="19"/>
  <c r="BA314" i="19"/>
  <c r="BB315" i="19"/>
  <c r="BC315" i="19"/>
  <c r="BB316" i="19"/>
  <c r="BA315" i="19"/>
  <c r="BA316" i="19"/>
  <c r="BB317" i="19"/>
  <c r="BC316" i="19"/>
  <c r="BB318" i="19"/>
  <c r="BC317" i="19"/>
  <c r="BA317" i="19"/>
  <c r="BB319" i="19"/>
  <c r="BA318" i="19"/>
  <c r="BC318" i="19"/>
  <c r="BA319" i="19"/>
  <c r="BB320" i="19"/>
  <c r="BC319" i="19"/>
  <c r="BA320" i="19"/>
  <c r="BC320" i="19"/>
  <c r="BB321" i="19"/>
  <c r="BA321" i="19"/>
  <c r="BB322" i="19"/>
  <c r="BC321" i="19"/>
  <c r="BA322" i="19"/>
  <c r="BB323" i="19"/>
  <c r="BC322" i="19"/>
  <c r="BA323" i="19"/>
  <c r="BB324" i="19"/>
  <c r="BC323" i="19"/>
  <c r="BB325" i="19"/>
  <c r="BA324" i="19"/>
  <c r="BC324" i="19"/>
  <c r="BB326" i="19"/>
  <c r="BA325" i="19"/>
  <c r="BC325" i="19"/>
  <c r="BA326" i="19"/>
  <c r="BB327" i="19"/>
  <c r="BC326" i="19"/>
  <c r="BA327" i="19"/>
  <c r="BC327" i="19"/>
  <c r="BB328" i="19"/>
  <c r="BA328" i="19"/>
  <c r="BB329" i="19"/>
  <c r="BC328" i="19"/>
  <c r="BA329" i="19"/>
  <c r="BB330" i="19"/>
  <c r="BC329" i="19"/>
  <c r="BC330" i="19"/>
  <c r="BA330" i="19"/>
  <c r="BB331" i="19"/>
  <c r="BA331" i="19"/>
  <c r="BC331" i="19"/>
  <c r="BB332" i="19"/>
  <c r="BA332" i="19"/>
  <c r="BB333" i="19"/>
  <c r="BC332" i="19"/>
  <c r="BB334" i="19"/>
  <c r="BA333" i="19"/>
  <c r="BC333" i="19"/>
  <c r="BA334" i="19"/>
  <c r="BB335" i="19"/>
  <c r="BC334" i="19"/>
  <c r="BC335" i="19"/>
  <c r="BB336" i="19"/>
  <c r="BA335" i="19"/>
  <c r="BC336" i="19"/>
  <c r="BA336" i="19"/>
  <c r="BB337" i="19"/>
  <c r="BC337" i="19"/>
  <c r="BA337" i="19"/>
  <c r="BB338" i="19"/>
  <c r="BA338" i="19"/>
  <c r="BB339" i="19"/>
  <c r="BC338" i="19"/>
  <c r="BA339" i="19"/>
  <c r="BB340" i="19"/>
  <c r="BC339" i="19"/>
  <c r="BB341" i="19"/>
  <c r="BA340" i="19"/>
  <c r="BC340" i="19"/>
  <c r="BA341" i="19"/>
  <c r="BB342" i="19"/>
  <c r="BC341" i="19"/>
  <c r="BC342" i="19"/>
  <c r="BA342" i="19"/>
  <c r="BB343" i="19"/>
  <c r="BC343" i="19"/>
  <c r="BB344" i="19"/>
  <c r="BA343" i="19"/>
  <c r="BC344" i="19"/>
  <c r="BB345" i="19"/>
  <c r="BA344" i="19"/>
  <c r="BB346" i="19"/>
  <c r="BC345" i="19"/>
  <c r="BA345" i="19"/>
  <c r="BA346" i="19"/>
  <c r="BB347" i="19"/>
  <c r="BC346" i="19"/>
  <c r="BB348" i="19"/>
  <c r="BA347" i="19"/>
  <c r="BC347" i="19"/>
  <c r="BA348" i="19"/>
  <c r="BC348" i="19"/>
  <c r="BB349" i="19"/>
  <c r="BA349" i="19"/>
  <c r="BC349" i="19"/>
  <c r="BB350" i="19"/>
  <c r="BA350" i="19"/>
  <c r="BB351" i="19"/>
  <c r="BC350" i="19"/>
  <c r="BB352" i="19"/>
  <c r="BC351" i="19"/>
  <c r="BA351" i="19"/>
  <c r="BA352" i="19"/>
  <c r="BC352" i="19"/>
  <c r="BB353" i="19"/>
  <c r="BB354" i="19"/>
  <c r="BC353" i="19"/>
  <c r="BA353" i="19"/>
  <c r="BC354" i="19"/>
  <c r="BA354" i="19"/>
  <c r="BB355" i="19"/>
  <c r="BB356" i="19"/>
  <c r="BA355" i="19"/>
  <c r="BC355" i="19"/>
  <c r="BB357" i="19"/>
  <c r="BA356" i="19"/>
  <c r="BC356" i="19"/>
  <c r="BA357" i="19"/>
  <c r="BB358" i="19"/>
  <c r="BC357" i="19"/>
  <c r="BA358" i="19"/>
  <c r="BB359" i="19"/>
  <c r="BC358" i="19"/>
  <c r="BA359" i="19"/>
  <c r="BB360" i="19"/>
  <c r="BC359" i="19"/>
  <c r="BC360" i="19"/>
  <c r="BB361" i="19"/>
  <c r="BA360" i="19"/>
  <c r="BB362" i="19"/>
  <c r="BC361" i="19"/>
  <c r="BA361" i="19"/>
  <c r="BA362" i="19"/>
  <c r="BB363" i="19"/>
  <c r="BC362" i="19"/>
  <c r="BA363" i="19"/>
  <c r="BC363" i="19"/>
  <c r="BB364" i="19"/>
  <c r="BB365" i="19"/>
  <c r="BA364" i="19"/>
  <c r="BC364" i="19"/>
  <c r="BB366" i="19"/>
  <c r="BC365" i="19"/>
  <c r="BA365" i="19"/>
  <c r="BC366" i="19"/>
  <c r="BA366" i="19"/>
  <c r="BB367" i="19"/>
  <c r="BB368" i="19"/>
  <c r="BA367" i="19"/>
  <c r="BC367" i="19"/>
  <c r="BB369" i="19"/>
  <c r="BA368" i="19"/>
  <c r="BC368" i="19"/>
  <c r="BA369" i="19"/>
  <c r="BB370" i="19"/>
  <c r="BC369" i="19"/>
  <c r="BC370" i="19"/>
  <c r="BA370" i="19"/>
  <c r="BB371" i="19"/>
  <c r="BA371" i="19"/>
  <c r="BC371" i="19"/>
  <c r="BB372" i="19"/>
  <c r="BA372" i="19"/>
  <c r="BB373" i="19"/>
  <c r="BC372" i="19"/>
  <c r="BB374" i="19"/>
  <c r="BA373" i="19"/>
  <c r="BC373" i="19"/>
  <c r="BB375" i="19"/>
  <c r="BC374" i="19"/>
  <c r="BA374" i="19"/>
  <c r="BA375" i="19"/>
  <c r="BB376" i="19"/>
  <c r="BC375" i="19"/>
  <c r="BC376" i="19"/>
  <c r="BA376" i="19"/>
  <c r="BB377" i="19"/>
  <c r="BC377" i="19"/>
  <c r="BB378" i="19"/>
  <c r="BA377" i="19"/>
  <c r="BA378" i="19"/>
  <c r="BC378" i="19"/>
  <c r="BB379" i="19"/>
  <c r="BA379" i="19"/>
  <c r="BC379" i="19"/>
  <c r="BB380" i="19"/>
  <c r="BA380" i="19"/>
  <c r="BB381" i="19"/>
  <c r="BC380" i="19"/>
  <c r="BB382" i="19"/>
  <c r="BA381" i="19"/>
  <c r="BC381" i="19"/>
  <c r="BB383" i="19"/>
  <c r="BA382" i="19"/>
  <c r="BC382" i="19"/>
  <c r="BB384" i="19"/>
  <c r="BA383" i="19"/>
  <c r="BC383" i="19"/>
  <c r="BA384" i="19"/>
  <c r="BC384" i="19"/>
  <c r="BB385" i="19"/>
  <c r="BA385" i="19"/>
  <c r="BB386" i="19"/>
  <c r="BC385" i="19"/>
  <c r="BC386" i="19"/>
  <c r="BB387" i="19"/>
  <c r="BA386" i="19"/>
  <c r="BC387" i="19"/>
  <c r="BA387" i="19"/>
  <c r="BB388" i="19"/>
  <c r="BB389" i="19"/>
  <c r="BA388" i="19"/>
  <c r="BC388" i="19"/>
  <c r="BA389" i="19"/>
  <c r="BC389" i="19"/>
  <c r="BB390" i="19"/>
  <c r="BA390" i="19"/>
  <c r="BB391" i="19"/>
  <c r="BC390" i="19"/>
  <c r="BA391" i="19"/>
  <c r="BB392" i="19"/>
  <c r="BC391" i="19"/>
  <c r="BA392" i="19"/>
  <c r="BC392" i="19"/>
  <c r="BB393" i="19"/>
  <c r="BB394" i="19"/>
  <c r="BA393" i="19"/>
  <c r="BC393" i="19"/>
  <c r="BC394" i="19"/>
  <c r="BB395" i="19"/>
  <c r="BA394" i="19"/>
  <c r="BA395" i="19"/>
  <c r="BC395" i="19"/>
  <c r="BB396" i="19"/>
  <c r="BA396" i="19"/>
  <c r="BB397" i="19"/>
  <c r="BC396" i="19"/>
  <c r="BB398" i="19"/>
  <c r="BA397" i="19"/>
  <c r="BC397" i="19"/>
  <c r="BC398" i="19"/>
  <c r="BA398" i="19"/>
  <c r="BB399" i="19"/>
  <c r="BC399" i="19"/>
  <c r="BB400" i="19"/>
  <c r="BA399" i="19"/>
  <c r="BA400" i="19"/>
  <c r="BB401" i="19"/>
  <c r="BC400" i="19"/>
  <c r="BB402" i="19"/>
  <c r="BC401" i="19"/>
  <c r="BA401" i="19"/>
  <c r="BB403" i="19"/>
  <c r="BA402" i="19"/>
  <c r="BC402" i="19"/>
  <c r="BB404" i="19"/>
  <c r="BC403" i="19"/>
  <c r="BA403" i="19"/>
  <c r="BB405" i="19"/>
  <c r="BA404" i="19"/>
  <c r="BC404" i="19"/>
  <c r="BB406" i="19"/>
  <c r="BA405" i="19"/>
  <c r="BC405" i="19"/>
  <c r="BA406" i="19"/>
  <c r="BC406" i="19"/>
  <c r="BB407" i="19"/>
  <c r="BC407" i="19"/>
  <c r="BB408" i="19"/>
  <c r="BA407" i="19"/>
  <c r="BB409" i="19"/>
  <c r="BA408" i="19"/>
  <c r="BC408" i="19"/>
  <c r="BB410" i="19"/>
  <c r="BA409" i="19"/>
  <c r="BC409" i="19"/>
  <c r="BA410" i="19"/>
  <c r="BB411" i="19"/>
  <c r="BC410" i="19"/>
  <c r="BB412" i="19"/>
  <c r="BA411" i="19"/>
  <c r="BC411" i="19"/>
  <c r="BC412" i="19"/>
  <c r="BB413" i="19"/>
  <c r="BA412" i="19"/>
  <c r="BA413" i="19"/>
  <c r="BC413" i="19"/>
  <c r="BB414" i="19"/>
  <c r="BC414" i="19"/>
  <c r="BA414" i="19"/>
  <c r="BB415" i="19"/>
  <c r="BB416" i="19"/>
  <c r="BC415" i="19"/>
  <c r="BA415" i="19"/>
  <c r="BA416" i="19"/>
  <c r="BC416" i="19"/>
  <c r="BB417" i="19"/>
  <c r="BB418" i="19"/>
  <c r="BC417" i="19"/>
  <c r="BA417" i="19"/>
  <c r="BA418" i="19"/>
  <c r="BB419" i="19"/>
  <c r="BC418" i="19"/>
  <c r="BA419" i="19"/>
  <c r="BC419" i="19"/>
  <c r="BB420" i="19"/>
  <c r="BC420" i="19"/>
  <c r="BB421" i="19"/>
  <c r="BA420" i="19"/>
  <c r="BA421" i="19"/>
  <c r="BB422" i="19"/>
  <c r="BC421" i="19"/>
  <c r="BA422" i="19"/>
  <c r="BC422" i="19"/>
  <c r="BB423" i="19"/>
  <c r="BA423" i="19"/>
  <c r="BB424" i="19"/>
  <c r="BC423" i="19"/>
  <c r="BA424" i="19"/>
  <c r="BB425" i="19"/>
  <c r="BC424" i="19"/>
  <c r="BA425" i="19"/>
  <c r="BC425" i="19"/>
  <c r="BB426" i="19"/>
  <c r="BB427" i="19"/>
  <c r="BA426" i="19"/>
  <c r="BC426" i="19"/>
  <c r="BA427" i="19"/>
  <c r="BC427" i="19"/>
  <c r="BB428" i="19"/>
  <c r="BB429" i="19"/>
  <c r="BA428" i="19"/>
  <c r="BC428" i="19"/>
  <c r="BC429" i="19"/>
  <c r="BB430" i="19"/>
  <c r="BA429" i="19"/>
  <c r="BA430" i="19"/>
  <c r="BB431" i="19"/>
  <c r="BC430" i="19"/>
  <c r="BB432" i="19"/>
  <c r="BC431" i="19"/>
  <c r="BA431" i="19"/>
  <c r="BA432" i="19"/>
  <c r="BB433" i="19"/>
  <c r="BC432" i="19"/>
  <c r="BC433" i="19"/>
  <c r="BA433" i="19"/>
  <c r="BB434" i="19"/>
  <c r="BA434" i="19"/>
  <c r="BB435" i="19"/>
  <c r="BC434" i="19"/>
  <c r="BA435" i="19"/>
  <c r="BC435" i="19"/>
  <c r="BB436" i="19"/>
  <c r="BB437" i="19"/>
  <c r="BA436" i="19"/>
  <c r="BC436" i="19"/>
  <c r="BB438" i="19"/>
  <c r="BA437" i="19"/>
  <c r="BC437" i="19"/>
  <c r="BC438" i="19"/>
  <c r="BB439" i="19"/>
  <c r="BA438" i="19"/>
  <c r="BC439" i="19"/>
  <c r="BB440" i="19"/>
  <c r="BA439" i="19"/>
  <c r="BB441" i="19"/>
  <c r="BA440" i="19"/>
  <c r="BC440" i="19"/>
  <c r="BB442" i="19"/>
  <c r="BC441" i="19"/>
  <c r="BA441" i="19"/>
  <c r="BA442" i="19"/>
  <c r="BC442" i="19"/>
  <c r="BB443" i="19"/>
  <c r="BB444" i="19"/>
  <c r="BA443" i="19"/>
  <c r="BC443" i="19"/>
  <c r="BC444" i="19"/>
  <c r="BA444" i="19"/>
  <c r="BB445" i="19"/>
  <c r="BA445" i="19"/>
  <c r="BC445" i="19"/>
  <c r="BB446" i="19"/>
  <c r="BA446" i="19"/>
  <c r="BC446" i="19"/>
  <c r="BB447" i="19"/>
  <c r="BA447" i="19"/>
  <c r="BB448" i="19"/>
  <c r="BC447" i="19"/>
  <c r="BB449" i="19"/>
  <c r="BC448" i="19"/>
  <c r="BA448" i="19"/>
  <c r="BC449" i="19"/>
  <c r="BA449" i="19"/>
  <c r="BB450" i="19"/>
  <c r="BA450" i="19"/>
  <c r="BB451" i="19"/>
  <c r="BC450" i="19"/>
  <c r="BC451" i="19"/>
  <c r="BB452" i="19"/>
  <c r="BA451" i="19"/>
  <c r="BC452" i="19"/>
  <c r="BB453" i="19"/>
  <c r="BA452" i="19"/>
  <c r="BA453" i="19"/>
  <c r="BB454" i="19"/>
  <c r="BC453" i="19"/>
  <c r="BC454" i="19"/>
  <c r="BA454" i="19"/>
  <c r="BB455" i="19"/>
  <c r="BC455" i="19"/>
  <c r="BA455" i="19"/>
  <c r="BB456" i="19"/>
  <c r="BC456" i="19"/>
  <c r="BB457" i="19"/>
  <c r="BA456" i="19"/>
  <c r="BB458" i="19"/>
  <c r="BA457" i="19"/>
  <c r="BC457" i="19"/>
  <c r="BC458" i="19"/>
  <c r="BB459" i="19"/>
  <c r="BA458" i="19"/>
  <c r="BC459" i="19"/>
  <c r="BA459" i="19"/>
  <c r="BB460" i="19"/>
  <c r="BA460" i="19"/>
  <c r="BB461" i="19"/>
  <c r="BC460" i="19"/>
  <c r="BB462" i="19"/>
  <c r="BC461" i="19"/>
  <c r="BA461" i="19"/>
  <c r="BC462" i="19"/>
  <c r="BB463" i="19"/>
  <c r="BA462" i="19"/>
  <c r="BB464" i="19"/>
  <c r="BA463" i="19"/>
  <c r="BC463" i="19"/>
  <c r="BA464" i="19"/>
  <c r="BB465" i="19"/>
  <c r="BC464" i="19"/>
  <c r="BB466" i="19"/>
  <c r="BC465" i="19"/>
  <c r="BA465" i="19"/>
  <c r="BC466" i="19"/>
  <c r="BA466" i="19"/>
  <c r="BB467" i="19"/>
  <c r="BB468" i="19"/>
  <c r="BC467" i="19"/>
  <c r="BA467" i="19"/>
  <c r="BC468" i="19"/>
  <c r="BB469" i="19"/>
  <c r="BA468" i="19"/>
  <c r="BA469" i="19"/>
  <c r="BB470" i="19"/>
  <c r="BC469" i="19"/>
  <c r="BC470" i="19"/>
  <c r="BA470" i="19"/>
  <c r="BB471" i="19"/>
  <c r="BC471" i="19"/>
  <c r="BA471" i="19"/>
  <c r="BB472" i="19"/>
  <c r="BB473" i="19"/>
  <c r="BC472" i="19"/>
  <c r="BA472" i="19"/>
  <c r="BC473" i="19"/>
  <c r="BA473" i="19"/>
  <c r="BB474" i="19"/>
  <c r="BB475" i="19"/>
  <c r="BC474" i="19"/>
  <c r="BA474" i="19"/>
  <c r="BB476" i="19"/>
  <c r="BC475" i="19"/>
  <c r="BA475" i="19"/>
  <c r="BC476" i="19"/>
  <c r="BA476" i="19"/>
  <c r="BB477" i="19"/>
  <c r="BB478" i="19"/>
  <c r="BA477" i="19"/>
  <c r="BC477" i="19"/>
  <c r="BC478" i="19"/>
  <c r="BA478" i="19"/>
  <c r="BB479" i="19"/>
  <c r="BC479" i="19"/>
  <c r="BA479" i="19"/>
  <c r="BB480" i="19"/>
  <c r="BC480" i="19"/>
  <c r="BA480" i="19"/>
  <c r="BB481" i="19"/>
  <c r="BC481" i="19"/>
  <c r="BB482" i="19"/>
  <c r="BA481" i="19"/>
  <c r="BB483" i="19"/>
  <c r="BC482" i="19"/>
  <c r="BA482" i="19"/>
  <c r="BB484" i="19"/>
  <c r="BA483" i="19"/>
  <c r="BC483" i="19"/>
  <c r="BA484" i="19"/>
  <c r="BC484" i="19"/>
  <c r="BB485" i="19"/>
  <c r="BA485" i="19"/>
  <c r="BC485" i="19"/>
  <c r="BB486" i="19"/>
  <c r="BC486" i="19"/>
  <c r="BA486" i="19"/>
  <c r="BB487" i="19"/>
  <c r="BB488" i="19"/>
  <c r="BC487" i="19"/>
  <c r="BA487" i="19"/>
  <c r="BC488" i="19"/>
  <c r="BB489" i="19"/>
  <c r="BA488" i="19"/>
  <c r="BA489" i="19"/>
  <c r="BC489" i="19"/>
  <c r="BB490" i="19"/>
  <c r="BB491" i="19"/>
  <c r="BC490" i="19"/>
  <c r="BA490" i="19"/>
  <c r="BB492" i="19"/>
  <c r="BC491" i="19"/>
  <c r="BA491" i="19"/>
  <c r="BA492" i="19"/>
  <c r="BC492" i="19"/>
  <c r="BB493" i="19"/>
  <c r="BA493" i="19"/>
  <c r="BB494" i="19"/>
  <c r="BC493" i="19"/>
  <c r="BC494" i="19"/>
  <c r="BA494" i="19"/>
  <c r="BB495" i="19"/>
  <c r="BB496" i="19"/>
  <c r="BA495" i="19"/>
  <c r="BC495" i="19"/>
  <c r="BA496" i="19"/>
  <c r="BB497" i="19"/>
  <c r="BC496" i="19"/>
  <c r="BA497" i="19"/>
  <c r="BC497" i="19"/>
  <c r="BB498" i="19"/>
  <c r="BA498" i="19"/>
  <c r="BC498" i="19"/>
  <c r="BB499" i="19"/>
  <c r="BB500" i="19"/>
  <c r="BC499" i="19"/>
  <c r="BA499" i="19"/>
  <c r="BB501" i="19"/>
  <c r="BC500" i="19"/>
  <c r="BA500" i="19"/>
  <c r="BB502" i="19"/>
  <c r="BA501" i="19"/>
  <c r="BC501" i="19"/>
  <c r="BB503" i="19"/>
  <c r="BA502" i="19"/>
  <c r="BC502" i="19"/>
  <c r="BC503" i="19"/>
  <c r="BB504" i="19"/>
  <c r="BA503" i="19"/>
  <c r="BA504" i="19"/>
  <c r="BB505" i="19"/>
  <c r="BC504" i="19"/>
  <c r="BB506" i="19"/>
  <c r="BC505" i="19"/>
  <c r="BA505" i="19"/>
  <c r="BC506" i="19"/>
  <c r="BB507" i="19"/>
  <c r="BA506" i="19"/>
  <c r="BA507" i="19"/>
  <c r="BC507" i="19"/>
  <c r="BB508" i="19"/>
  <c r="BA508" i="19"/>
  <c r="BB509" i="19"/>
  <c r="BC508" i="19"/>
  <c r="BB510" i="19"/>
  <c r="BA509" i="19"/>
  <c r="BC509" i="19"/>
  <c r="BB511" i="19"/>
  <c r="BC510" i="19"/>
  <c r="BA510" i="19"/>
  <c r="BB512" i="19"/>
  <c r="BA511" i="19"/>
  <c r="BC511" i="19"/>
  <c r="BA512" i="19"/>
  <c r="BC512" i="19"/>
  <c r="BB513" i="19"/>
  <c r="BA513" i="19"/>
  <c r="BB514" i="19"/>
  <c r="BC513" i="19"/>
  <c r="BA514" i="19"/>
  <c r="BC514" i="19"/>
  <c r="BB515" i="19"/>
  <c r="BB516" i="19"/>
  <c r="BC515" i="19"/>
  <c r="BA515" i="19"/>
  <c r="BB517" i="19"/>
  <c r="BA516" i="19"/>
  <c r="BC516" i="19"/>
  <c r="BB518" i="19"/>
  <c r="BA517" i="19"/>
  <c r="BC517" i="19"/>
  <c r="BC518" i="19"/>
  <c r="BB519" i="19"/>
  <c r="BA518" i="19"/>
  <c r="BA519" i="19"/>
  <c r="BB520" i="19"/>
  <c r="BC519" i="19"/>
  <c r="BA520" i="19"/>
  <c r="BB521" i="19"/>
  <c r="BC520" i="19"/>
  <c r="BA521" i="19"/>
  <c r="BB522" i="19"/>
  <c r="BC521" i="19"/>
  <c r="BB523" i="19"/>
  <c r="BC522" i="19"/>
  <c r="BA522" i="19"/>
  <c r="BA523" i="19"/>
  <c r="BB524" i="19"/>
  <c r="BC523" i="19"/>
  <c r="BA524" i="19"/>
  <c r="BC524" i="19"/>
  <c r="BB525" i="19"/>
  <c r="BA525" i="19"/>
  <c r="BB526" i="19"/>
  <c r="BC525" i="19"/>
  <c r="BC526" i="19"/>
  <c r="BB527" i="19"/>
  <c r="BA526" i="19"/>
  <c r="BB528" i="19"/>
  <c r="BA527" i="19"/>
  <c r="BC527" i="19"/>
  <c r="BC528" i="19"/>
  <c r="BB529" i="19"/>
  <c r="BA528" i="19"/>
  <c r="BA529" i="19"/>
  <c r="BC529" i="19"/>
  <c r="BB530" i="19"/>
  <c r="BC530" i="19"/>
  <c r="BB531" i="19"/>
  <c r="BA530" i="19"/>
  <c r="BC531" i="19"/>
  <c r="BA531" i="19"/>
  <c r="BB532" i="19"/>
  <c r="BB533" i="19"/>
  <c r="BC532" i="19"/>
  <c r="BA532" i="19"/>
  <c r="BA533" i="19"/>
  <c r="BC533" i="19"/>
  <c r="BB534" i="19"/>
  <c r="BB535" i="19"/>
  <c r="BC534" i="19"/>
  <c r="BA534" i="19"/>
  <c r="BC535" i="19"/>
  <c r="BB536" i="19"/>
  <c r="BA535" i="19"/>
  <c r="BB537" i="19"/>
  <c r="BA536" i="19"/>
  <c r="BC536" i="19"/>
  <c r="BB538" i="19"/>
  <c r="BC537" i="19"/>
  <c r="BA537" i="19"/>
  <c r="BC538" i="19"/>
  <c r="BB539" i="19"/>
  <c r="BA538" i="19"/>
  <c r="BC539" i="19"/>
  <c r="BA539" i="19"/>
  <c r="BB540" i="19"/>
  <c r="BC540" i="19"/>
  <c r="BB541" i="19"/>
  <c r="BA540" i="19"/>
  <c r="BA541" i="19"/>
  <c r="BC541" i="19"/>
  <c r="BB542" i="19"/>
  <c r="BB543" i="19"/>
  <c r="BA542" i="19"/>
  <c r="BC542" i="19"/>
  <c r="BA543" i="19"/>
  <c r="BB544" i="19"/>
  <c r="BC543" i="19"/>
  <c r="BB545" i="19"/>
  <c r="BA544" i="19"/>
  <c r="BC544" i="19"/>
  <c r="BA545" i="19"/>
  <c r="BC545" i="19"/>
  <c r="BB546" i="19"/>
  <c r="BC546" i="19"/>
  <c r="BB547" i="19"/>
  <c r="BA546" i="19"/>
  <c r="BC547" i="19"/>
  <c r="BB548" i="19"/>
  <c r="BA547" i="19"/>
  <c r="BC548" i="19"/>
  <c r="BA548" i="19"/>
  <c r="BB549" i="19"/>
  <c r="BC549" i="19"/>
  <c r="BA549" i="19"/>
  <c r="BB550" i="19"/>
  <c r="BC550" i="19"/>
  <c r="BA550" i="19"/>
  <c r="BB551" i="19"/>
  <c r="BA551" i="19"/>
  <c r="BB552" i="19"/>
  <c r="BC551" i="19"/>
  <c r="BC552" i="19"/>
  <c r="BB553" i="19"/>
  <c r="BA552" i="19"/>
  <c r="BA553" i="19"/>
  <c r="BB554" i="19"/>
  <c r="BC553" i="19"/>
  <c r="BA554" i="19"/>
  <c r="BC554" i="19"/>
  <c r="BB555" i="19"/>
  <c r="BB556" i="19"/>
  <c r="BC555" i="19"/>
  <c r="BA555" i="19"/>
  <c r="BA556" i="19"/>
  <c r="BB557" i="19"/>
  <c r="BC556" i="19"/>
  <c r="BC557" i="19"/>
  <c r="BA557" i="19"/>
  <c r="BB558" i="19"/>
  <c r="BB559" i="19"/>
  <c r="BC558" i="19"/>
  <c r="BA558" i="19"/>
  <c r="BB560" i="19"/>
  <c r="BC559" i="19"/>
  <c r="BA559" i="19"/>
  <c r="BC560" i="19"/>
  <c r="BA560" i="19"/>
  <c r="BB561" i="19"/>
  <c r="BC561" i="19"/>
  <c r="BB562" i="19"/>
  <c r="BA561" i="19"/>
  <c r="BC562" i="19"/>
  <c r="BA562" i="19"/>
  <c r="BB563" i="19"/>
  <c r="BC563" i="19"/>
  <c r="BB564" i="19"/>
  <c r="BA563" i="19"/>
  <c r="BC564" i="19"/>
  <c r="BA564" i="19"/>
  <c r="BB565" i="19"/>
  <c r="BC565" i="19"/>
  <c r="BA565" i="19"/>
  <c r="BB566" i="19"/>
  <c r="BC566" i="19"/>
  <c r="BB567" i="19"/>
  <c r="BA566" i="19"/>
  <c r="BB568" i="19"/>
  <c r="BC567" i="19"/>
  <c r="BA567" i="19"/>
  <c r="BC568" i="19"/>
  <c r="BB569" i="19"/>
  <c r="BA568" i="19"/>
  <c r="BC569" i="19"/>
  <c r="BB570" i="19"/>
  <c r="BA569" i="19"/>
  <c r="BB571" i="19"/>
  <c r="BA570" i="19"/>
  <c r="BC570" i="19"/>
  <c r="BB572" i="19"/>
  <c r="BA571" i="19"/>
  <c r="BC571" i="19"/>
  <c r="BA572" i="19"/>
  <c r="BC572" i="19"/>
  <c r="BB573" i="19"/>
  <c r="BB574" i="19"/>
  <c r="BA573" i="19"/>
  <c r="BC573" i="19"/>
  <c r="BB575" i="19"/>
  <c r="BA574" i="19"/>
  <c r="BC574" i="19"/>
  <c r="BC575" i="19"/>
  <c r="BB576" i="19"/>
  <c r="BA575" i="19"/>
  <c r="BA576" i="19"/>
  <c r="BC576" i="19"/>
  <c r="BB577" i="19"/>
  <c r="BC577" i="19"/>
  <c r="BA577" i="19"/>
  <c r="BB578" i="19"/>
  <c r="BA578" i="19"/>
  <c r="BB579" i="19"/>
  <c r="BC578" i="19"/>
  <c r="BC579" i="19"/>
  <c r="BB580" i="19"/>
  <c r="BA579" i="19"/>
  <c r="BC580" i="19"/>
  <c r="BB581" i="19"/>
  <c r="BA580" i="19"/>
  <c r="BA581" i="19"/>
  <c r="BB582" i="19"/>
  <c r="BC581" i="19"/>
  <c r="BB583" i="19"/>
  <c r="BC582" i="19"/>
  <c r="BA582" i="19"/>
  <c r="BC583" i="19"/>
  <c r="BA583" i="19"/>
  <c r="BB584" i="19"/>
  <c r="BB585" i="19"/>
  <c r="BA584" i="19"/>
  <c r="BC584" i="19"/>
  <c r="BB586" i="19"/>
  <c r="BC585" i="19"/>
  <c r="BA585" i="19"/>
  <c r="BA586" i="19"/>
  <c r="BB587" i="19"/>
  <c r="BC586" i="19"/>
  <c r="BB588" i="19"/>
  <c r="BA587" i="19"/>
  <c r="BC587" i="19"/>
  <c r="BB589" i="19"/>
  <c r="BC588" i="19"/>
  <c r="BA588" i="19"/>
  <c r="BB590" i="19"/>
  <c r="BC589" i="19"/>
  <c r="BA589" i="19"/>
  <c r="BA590" i="19"/>
  <c r="BB591" i="19"/>
  <c r="BC590" i="19"/>
  <c r="BA591" i="19"/>
  <c r="BB592" i="19"/>
  <c r="BC591" i="19"/>
  <c r="BC592" i="19"/>
  <c r="BA592" i="19"/>
  <c r="BB593" i="19"/>
  <c r="BA593" i="19"/>
  <c r="BC593" i="19"/>
  <c r="BB594" i="19"/>
  <c r="BC594" i="19"/>
  <c r="BA594" i="19"/>
  <c r="BB595" i="19"/>
  <c r="BC595" i="19"/>
  <c r="BB596" i="19"/>
  <c r="BA595" i="19"/>
  <c r="BB597" i="19"/>
  <c r="BC596" i="19"/>
  <c r="BA596" i="19"/>
  <c r="BB598" i="19"/>
  <c r="BA597" i="19"/>
  <c r="BC597" i="19"/>
  <c r="BB599" i="19"/>
  <c r="BC598" i="19"/>
  <c r="BA598" i="19"/>
  <c r="BB600" i="19"/>
  <c r="BA599" i="19"/>
  <c r="BC599" i="19"/>
  <c r="BC600" i="19"/>
  <c r="BB601" i="19"/>
  <c r="BA600" i="19"/>
  <c r="BA601" i="19"/>
  <c r="BC601" i="19"/>
  <c r="BB602" i="19"/>
  <c r="BA602" i="19"/>
  <c r="BC602" i="19"/>
  <c r="BB603" i="19"/>
  <c r="BB604" i="19"/>
  <c r="BC603" i="19"/>
  <c r="BA603" i="19"/>
  <c r="BA604" i="19"/>
  <c r="BC604" i="19"/>
  <c r="BB605" i="19"/>
  <c r="BC605" i="19"/>
  <c r="BA605" i="19"/>
  <c r="BB606" i="19"/>
  <c r="BB607" i="19"/>
  <c r="BA606" i="19"/>
  <c r="BC606" i="19"/>
  <c r="BB608" i="19"/>
  <c r="BC607" i="19"/>
  <c r="BA607" i="19"/>
  <c r="BB609" i="19"/>
  <c r="BC608" i="19"/>
  <c r="BA608" i="19"/>
  <c r="BC609" i="19"/>
  <c r="BB610" i="19"/>
  <c r="BA609" i="19"/>
  <c r="BB611" i="19"/>
  <c r="BC610" i="19"/>
  <c r="BA610" i="19"/>
  <c r="BB612" i="19"/>
  <c r="BC611" i="19"/>
  <c r="BA611" i="19"/>
  <c r="BB613" i="19"/>
  <c r="BA612" i="19"/>
  <c r="BC612" i="19"/>
  <c r="BB614" i="19"/>
  <c r="BC613" i="19"/>
  <c r="BA613" i="19"/>
  <c r="BA614" i="19"/>
  <c r="BB615" i="19"/>
  <c r="BC614" i="19"/>
  <c r="BC615" i="19"/>
  <c r="BB616" i="19"/>
  <c r="BA615" i="19"/>
  <c r="BA616" i="19"/>
  <c r="BB617" i="19"/>
  <c r="BC616" i="19"/>
  <c r="BB618" i="19"/>
  <c r="BC617" i="19"/>
  <c r="BA617" i="19"/>
  <c r="BA618" i="19"/>
  <c r="BB619" i="19"/>
  <c r="BC618" i="19"/>
  <c r="BC619" i="19"/>
  <c r="BB620" i="19"/>
  <c r="BA619" i="19"/>
  <c r="BC620" i="19"/>
  <c r="BA620" i="19"/>
  <c r="BB621" i="19"/>
  <c r="BC621" i="19"/>
  <c r="BA621" i="19"/>
  <c r="BB622" i="19"/>
  <c r="BA622" i="19"/>
  <c r="BB623" i="19"/>
  <c r="BC622" i="19"/>
  <c r="BB624" i="19"/>
  <c r="BC623" i="19"/>
  <c r="BA623" i="19"/>
  <c r="BB625" i="19"/>
  <c r="BC624" i="19"/>
  <c r="BA624" i="19"/>
  <c r="BA625" i="19"/>
  <c r="BC625" i="19"/>
  <c r="BB626" i="19"/>
  <c r="BA626" i="19"/>
  <c r="BC626" i="19"/>
  <c r="BB627" i="19"/>
  <c r="BB628" i="19"/>
  <c r="BC627" i="19"/>
  <c r="BA627" i="19"/>
  <c r="BC628" i="19"/>
  <c r="BA628" i="19"/>
  <c r="BB629" i="19"/>
  <c r="BC629" i="19"/>
  <c r="BB630" i="19"/>
  <c r="BA629" i="19"/>
  <c r="BA630" i="19"/>
  <c r="BB631" i="19"/>
  <c r="BC630" i="19"/>
  <c r="BA631" i="19"/>
  <c r="BB632" i="19"/>
  <c r="BC631" i="19"/>
  <c r="BC632" i="19"/>
  <c r="BB633" i="19"/>
  <c r="BA632" i="19"/>
  <c r="BB634" i="19"/>
  <c r="BA633" i="19"/>
  <c r="BC633" i="19"/>
  <c r="BB635" i="19"/>
  <c r="BC634" i="19"/>
  <c r="BA634" i="19"/>
  <c r="BB636" i="19"/>
  <c r="BC635" i="19"/>
  <c r="BA635" i="19"/>
  <c r="BB637" i="19"/>
  <c r="BA636" i="19"/>
  <c r="BC636" i="19"/>
  <c r="BA637" i="19"/>
  <c r="BB638" i="19"/>
  <c r="BC637" i="19"/>
  <c r="BA638" i="19"/>
  <c r="BB639" i="19"/>
  <c r="BC638" i="19"/>
  <c r="BA639" i="19"/>
  <c r="BC639" i="19"/>
  <c r="BB640" i="19"/>
  <c r="BA640" i="19"/>
  <c r="BC640" i="19"/>
  <c r="BB641" i="19"/>
  <c r="BB642" i="19"/>
  <c r="BA641" i="19"/>
  <c r="BC641" i="19"/>
  <c r="BA642" i="19"/>
  <c r="BB643" i="19"/>
  <c r="BC642" i="19"/>
  <c r="BC643" i="19"/>
  <c r="BA643" i="19"/>
  <c r="BB644" i="19"/>
  <c r="BA644" i="19"/>
  <c r="BC644" i="19"/>
  <c r="BB645" i="19"/>
  <c r="BC645" i="19"/>
  <c r="BA645" i="19"/>
  <c r="BB646" i="19"/>
  <c r="BB647" i="19"/>
  <c r="BA646" i="19"/>
  <c r="BC646" i="19"/>
  <c r="BA647" i="19"/>
  <c r="BB648" i="19"/>
  <c r="BC647" i="19"/>
  <c r="BC648" i="19"/>
  <c r="BB649" i="19"/>
  <c r="BA648" i="19"/>
  <c r="BB650" i="19"/>
  <c r="BA649" i="19"/>
  <c r="BC649" i="19"/>
  <c r="BC650" i="19"/>
  <c r="BB651" i="19"/>
  <c r="BA650" i="19"/>
  <c r="BA651" i="19"/>
  <c r="BB652" i="19"/>
  <c r="BC651" i="19"/>
  <c r="BB653" i="19"/>
  <c r="BA652" i="19"/>
  <c r="BC652" i="19"/>
  <c r="BC653" i="19"/>
  <c r="BA653" i="19"/>
  <c r="BB654" i="19"/>
  <c r="BA654" i="19"/>
  <c r="BC654" i="19"/>
  <c r="BB655" i="19"/>
  <c r="BA655" i="19"/>
  <c r="BC655" i="19"/>
  <c r="BB656" i="19"/>
  <c r="BB657" i="19"/>
  <c r="BA656" i="19"/>
  <c r="BC656" i="19"/>
  <c r="BA657" i="19"/>
  <c r="BC657" i="19"/>
  <c r="BB658" i="19"/>
  <c r="BA658" i="19"/>
  <c r="BC658" i="19"/>
  <c r="BB659" i="19"/>
  <c r="BC659" i="19"/>
  <c r="BB660" i="19"/>
  <c r="BA659" i="19"/>
  <c r="BC660" i="19"/>
  <c r="BB661" i="19"/>
  <c r="BA660" i="19"/>
  <c r="BA661" i="19"/>
  <c r="BB662" i="19"/>
  <c r="BC661" i="19"/>
  <c r="BA662" i="19"/>
  <c r="BB663" i="19"/>
  <c r="BC662" i="19"/>
  <c r="BC663" i="19"/>
  <c r="BB664" i="19"/>
  <c r="BA663" i="19"/>
  <c r="BB665" i="19"/>
  <c r="BA664" i="19"/>
  <c r="BC664" i="19"/>
  <c r="BA665" i="19"/>
  <c r="BC665" i="19"/>
  <c r="BB666" i="19"/>
  <c r="BA666" i="19"/>
  <c r="BC666" i="19"/>
  <c r="BB667" i="19"/>
  <c r="BA667" i="19"/>
  <c r="BB668" i="19"/>
  <c r="BC667" i="19"/>
  <c r="BB669" i="19"/>
  <c r="BA668" i="19"/>
  <c r="BC668" i="19"/>
  <c r="BC669" i="19"/>
  <c r="BB670" i="19"/>
  <c r="BA669" i="19"/>
  <c r="BB671" i="19"/>
  <c r="BA670" i="19"/>
  <c r="BC670" i="19"/>
  <c r="BA671" i="19"/>
  <c r="BC671" i="19"/>
  <c r="BB672" i="19"/>
  <c r="BC672" i="19"/>
  <c r="BB673" i="19"/>
  <c r="BA672" i="19"/>
  <c r="BA673" i="19"/>
  <c r="BB674" i="19"/>
  <c r="BC673" i="19"/>
  <c r="BA674" i="19"/>
  <c r="BB675" i="19"/>
  <c r="BC674" i="19"/>
  <c r="BB676" i="19"/>
  <c r="BA675" i="19"/>
  <c r="BC675" i="19"/>
  <c r="BB677" i="19"/>
  <c r="BA676" i="19"/>
  <c r="BC676" i="19"/>
  <c r="BA677" i="19"/>
  <c r="BC677" i="19"/>
  <c r="BB678" i="19"/>
  <c r="BA678" i="19"/>
  <c r="BB679" i="19"/>
  <c r="BC678" i="19"/>
  <c r="BB680" i="19"/>
  <c r="BA679" i="19"/>
  <c r="BC679" i="19"/>
  <c r="BA680" i="19"/>
  <c r="BB681" i="19"/>
  <c r="BC680" i="19"/>
  <c r="BC681" i="19"/>
  <c r="BB682" i="19"/>
  <c r="BA681" i="19"/>
  <c r="BA682" i="19"/>
  <c r="BB683" i="19"/>
  <c r="BC682" i="19"/>
  <c r="BA683" i="19"/>
  <c r="BC683" i="19"/>
  <c r="BB684" i="19"/>
  <c r="BB685" i="19"/>
  <c r="BC684" i="19"/>
  <c r="BA684" i="19"/>
  <c r="BC685" i="19"/>
  <c r="BB686" i="19"/>
  <c r="BA685" i="19"/>
  <c r="BB687" i="19"/>
  <c r="BC686" i="19"/>
  <c r="BA686" i="19"/>
  <c r="BC687" i="19"/>
  <c r="BA687" i="19"/>
  <c r="BB688" i="19"/>
  <c r="BC688" i="19"/>
  <c r="BA688" i="19"/>
  <c r="BB689" i="19"/>
  <c r="BB690" i="19"/>
  <c r="BA689" i="19"/>
  <c r="BC689" i="19"/>
  <c r="BA690" i="19"/>
  <c r="BC690" i="19"/>
  <c r="BB691" i="19"/>
  <c r="BC691" i="19"/>
  <c r="BA691" i="19"/>
  <c r="BB692" i="19"/>
  <c r="BB693" i="19"/>
  <c r="BA692" i="19"/>
  <c r="BC692" i="19"/>
  <c r="BA693" i="19"/>
  <c r="BC693" i="19"/>
  <c r="BB694" i="19"/>
  <c r="BC694" i="19"/>
  <c r="BA694" i="19"/>
  <c r="BB695" i="19"/>
  <c r="BB696" i="19"/>
  <c r="BA695" i="19"/>
  <c r="BC695" i="19"/>
  <c r="BB697" i="19"/>
  <c r="BC696" i="19"/>
  <c r="BA696" i="19"/>
  <c r="BA697" i="19"/>
  <c r="BC697" i="19"/>
  <c r="BB698" i="19"/>
  <c r="BC698" i="19"/>
  <c r="BB699" i="19"/>
  <c r="BA698" i="19"/>
  <c r="BB700" i="19"/>
  <c r="BA699" i="19"/>
  <c r="BC699" i="19"/>
  <c r="BA700" i="19"/>
  <c r="BC700" i="19"/>
  <c r="BB701" i="19"/>
  <c r="BC701" i="19"/>
  <c r="BB702" i="19"/>
  <c r="BA701" i="19"/>
  <c r="BC702" i="19"/>
  <c r="BA702" i="19"/>
  <c r="BB703" i="19"/>
  <c r="BA703" i="19"/>
  <c r="BB704" i="19"/>
  <c r="BC703" i="19"/>
  <c r="BA704" i="19"/>
  <c r="BC704" i="19"/>
  <c r="BB705" i="19"/>
  <c r="BB706" i="19"/>
  <c r="BC705" i="19"/>
  <c r="BA705" i="19"/>
  <c r="BB707" i="19"/>
  <c r="BA706" i="19"/>
  <c r="BC706" i="19"/>
  <c r="BA707" i="19"/>
  <c r="BC707" i="19"/>
  <c r="BB708" i="19"/>
  <c r="BA708" i="19"/>
  <c r="BB709" i="19"/>
  <c r="BC708" i="19"/>
  <c r="BC709" i="19"/>
  <c r="BB710" i="19"/>
  <c r="BA709" i="19"/>
  <c r="BA710" i="19"/>
  <c r="BC710" i="19"/>
  <c r="BB711" i="19"/>
  <c r="BB712" i="19"/>
  <c r="BC711" i="19"/>
  <c r="BA711" i="19"/>
  <c r="BB713" i="19"/>
  <c r="BC712" i="19"/>
  <c r="BA712" i="19"/>
  <c r="BC713" i="19"/>
  <c r="BB714" i="19"/>
  <c r="BA713" i="19"/>
  <c r="BB715" i="19"/>
  <c r="BC714" i="19"/>
  <c r="BA714" i="19"/>
  <c r="BC715" i="19"/>
  <c r="BB716" i="19"/>
  <c r="BA715" i="19"/>
  <c r="BA716" i="19"/>
  <c r="BC716" i="19"/>
  <c r="BB717" i="19"/>
  <c r="BC717" i="19"/>
  <c r="BB718" i="19"/>
  <c r="BA717" i="19"/>
  <c r="BA718" i="19"/>
  <c r="BB719" i="19"/>
  <c r="BC718" i="19"/>
  <c r="BA719" i="19"/>
  <c r="BB720" i="19"/>
  <c r="BC719" i="19"/>
  <c r="BB721" i="19"/>
  <c r="BC720" i="19"/>
  <c r="BA720" i="19"/>
  <c r="BA721" i="19"/>
  <c r="BB722" i="19"/>
  <c r="BC721" i="19"/>
  <c r="BC722" i="19"/>
  <c r="BB723" i="19"/>
  <c r="BA722" i="19"/>
  <c r="BB724" i="19"/>
  <c r="BA723" i="19"/>
  <c r="BC723" i="19"/>
  <c r="BB725" i="19"/>
  <c r="BA724" i="19"/>
  <c r="BC724" i="19"/>
  <c r="BB726" i="19"/>
  <c r="BA725" i="19"/>
  <c r="BC725" i="19"/>
  <c r="BB727" i="19"/>
  <c r="BA726" i="19"/>
  <c r="BC726" i="19"/>
  <c r="BC727" i="19"/>
  <c r="BA727" i="19"/>
  <c r="BB728" i="19"/>
  <c r="BB729" i="19"/>
  <c r="BA728" i="19"/>
  <c r="BC728" i="19"/>
  <c r="BB730" i="19"/>
  <c r="BA729" i="19"/>
  <c r="BC729" i="19"/>
  <c r="BA730" i="19"/>
  <c r="BB731" i="19"/>
  <c r="BC730" i="19"/>
  <c r="BA731" i="19"/>
  <c r="BB732" i="19"/>
  <c r="BC731" i="19"/>
  <c r="BA732" i="19"/>
  <c r="BB733" i="19"/>
  <c r="BC732" i="19"/>
  <c r="BA733" i="19"/>
  <c r="BB734" i="19"/>
  <c r="BC733" i="19"/>
  <c r="BB735" i="19"/>
  <c r="BA734" i="19"/>
  <c r="BC734" i="19"/>
  <c r="BA735" i="19"/>
  <c r="BC735" i="19"/>
  <c r="BB736" i="19"/>
  <c r="BA736" i="19"/>
  <c r="BB737" i="19"/>
  <c r="BC736" i="19"/>
  <c r="BB738" i="19"/>
  <c r="BC737" i="19"/>
  <c r="BA737" i="19"/>
  <c r="BB739" i="19"/>
  <c r="BC738" i="19"/>
  <c r="BA738" i="19"/>
  <c r="BA739" i="19"/>
  <c r="BC739" i="19"/>
  <c r="BB740" i="19"/>
  <c r="BC740" i="19"/>
  <c r="BB741" i="19"/>
  <c r="BA740" i="19"/>
  <c r="BB742" i="19"/>
  <c r="BC741" i="19"/>
  <c r="BA741" i="19"/>
  <c r="BB743" i="19"/>
  <c r="BA742" i="19"/>
  <c r="BC742" i="19"/>
  <c r="BA743" i="19"/>
  <c r="BB744" i="19"/>
  <c r="BC743" i="19"/>
  <c r="BB745" i="19"/>
  <c r="BA744" i="19"/>
  <c r="BC744" i="19"/>
  <c r="BA745" i="19"/>
  <c r="BB746" i="19"/>
  <c r="BC745" i="19"/>
  <c r="BC746" i="19"/>
  <c r="BB747" i="19"/>
  <c r="BA746" i="19"/>
  <c r="BC747" i="19"/>
  <c r="BB748" i="19"/>
  <c r="BA747" i="19"/>
  <c r="BA748" i="19"/>
  <c r="BC748" i="19"/>
  <c r="BB749" i="19"/>
  <c r="BC749" i="19"/>
  <c r="BB750" i="19"/>
  <c r="BA749" i="19"/>
  <c r="BB751" i="19"/>
  <c r="BA750" i="19"/>
  <c r="BC750" i="19"/>
  <c r="BA751" i="19"/>
  <c r="BC751" i="19"/>
  <c r="BB752" i="19"/>
  <c r="BC752" i="19"/>
  <c r="BB753" i="19"/>
  <c r="BA752" i="19"/>
  <c r="BA753" i="19"/>
  <c r="BB754" i="19"/>
  <c r="BC753" i="19"/>
  <c r="BB755" i="19"/>
  <c r="BC754" i="19"/>
  <c r="BA754" i="19"/>
  <c r="BC755" i="19"/>
  <c r="BB756" i="19"/>
  <c r="BA755" i="19"/>
  <c r="BA756" i="19"/>
  <c r="BC756" i="19"/>
  <c r="BB757" i="19"/>
  <c r="BB758" i="19"/>
  <c r="BA757" i="19"/>
  <c r="BC757" i="19"/>
  <c r="BA758" i="19"/>
  <c r="BB759" i="19"/>
  <c r="BC758" i="19"/>
  <c r="BC759" i="19"/>
  <c r="BA759" i="19"/>
  <c r="BB760" i="19"/>
  <c r="BA760" i="19"/>
  <c r="BC760" i="19"/>
  <c r="BB761" i="19"/>
  <c r="BB762" i="19"/>
  <c r="BA761" i="19"/>
  <c r="BC761" i="19"/>
  <c r="BC762" i="19"/>
  <c r="BB763" i="19"/>
  <c r="BA762" i="19"/>
  <c r="BC763" i="19"/>
  <c r="BA763" i="19"/>
  <c r="BB764" i="19"/>
  <c r="BB765" i="19"/>
  <c r="BC764" i="19"/>
  <c r="BA764" i="19"/>
  <c r="BA765" i="19"/>
  <c r="BC765" i="19"/>
  <c r="BB766" i="19"/>
  <c r="BC766" i="19"/>
  <c r="BB767" i="19"/>
  <c r="BA766" i="19"/>
  <c r="BA767" i="19"/>
  <c r="BB768" i="19"/>
  <c r="BC767" i="19"/>
  <c r="BA768" i="19"/>
  <c r="BC768" i="19"/>
  <c r="BB769" i="19"/>
  <c r="BB770" i="19"/>
  <c r="BA769" i="19"/>
  <c r="BC769" i="19"/>
  <c r="BB771" i="19"/>
  <c r="BA770" i="19"/>
  <c r="BC770" i="19"/>
  <c r="BA771" i="19"/>
  <c r="BB772" i="19"/>
  <c r="BC771" i="19"/>
  <c r="BA772" i="19"/>
  <c r="BC772" i="19"/>
  <c r="BB773" i="19"/>
  <c r="BC773" i="19"/>
  <c r="BB774" i="19"/>
  <c r="BA773" i="19"/>
  <c r="BC774" i="19"/>
  <c r="BA774" i="19"/>
  <c r="BB775" i="19"/>
  <c r="BB776" i="19"/>
  <c r="BC775" i="19"/>
  <c r="BA775" i="19"/>
  <c r="BA776" i="19"/>
  <c r="BC776" i="19"/>
  <c r="BB777" i="19"/>
  <c r="BA777" i="19"/>
  <c r="BC777" i="19"/>
  <c r="BB778" i="19"/>
  <c r="BC778" i="19"/>
  <c r="BB779" i="19"/>
  <c r="BA778" i="19"/>
  <c r="BC779" i="19"/>
  <c r="BB780" i="19"/>
  <c r="BA779" i="19"/>
  <c r="BC780" i="19"/>
  <c r="BA780" i="19"/>
  <c r="BB781" i="19"/>
  <c r="BC781" i="19"/>
  <c r="BA781" i="19"/>
  <c r="BB782" i="19"/>
  <c r="BC782" i="19"/>
  <c r="BA782" i="19"/>
  <c r="BB783" i="19"/>
  <c r="BB784" i="19"/>
  <c r="BA783" i="19"/>
  <c r="BC783" i="19"/>
  <c r="BA784" i="19"/>
  <c r="BB785" i="19"/>
  <c r="BC784" i="19"/>
  <c r="BB786" i="19"/>
  <c r="BA785" i="19"/>
  <c r="BC785" i="19"/>
  <c r="BC786" i="19"/>
  <c r="BA786" i="19"/>
  <c r="BB787" i="19"/>
  <c r="BA787" i="19"/>
  <c r="BC787" i="19"/>
  <c r="BB788" i="19"/>
  <c r="BB789" i="19"/>
  <c r="BC788" i="19"/>
  <c r="BA788" i="19"/>
  <c r="BB790" i="19"/>
  <c r="BC789" i="19"/>
  <c r="BA789" i="19"/>
  <c r="BB791" i="19"/>
  <c r="BC790" i="19"/>
  <c r="BA790" i="19"/>
  <c r="BB792" i="19"/>
  <c r="BA791" i="19"/>
  <c r="BC791" i="19"/>
  <c r="BA792" i="19"/>
  <c r="BB793" i="19"/>
  <c r="BC792" i="19"/>
  <c r="BA793" i="19"/>
  <c r="BB794" i="19"/>
  <c r="BC793" i="19"/>
  <c r="BA794" i="19"/>
  <c r="BC794" i="19"/>
  <c r="BB795" i="19"/>
  <c r="BA795" i="19"/>
  <c r="BC795" i="19"/>
  <c r="BB796" i="19"/>
  <c r="BC796" i="19"/>
  <c r="BB797" i="19"/>
  <c r="BA796" i="19"/>
  <c r="BC797" i="19"/>
  <c r="BB798" i="19"/>
  <c r="BA797" i="19"/>
  <c r="BB799" i="19"/>
  <c r="BA798" i="19"/>
  <c r="BC798" i="19"/>
  <c r="BC799" i="19"/>
  <c r="BA799" i="19"/>
  <c r="BB800" i="19"/>
  <c r="BC800" i="19"/>
  <c r="BB801" i="19"/>
  <c r="BA800" i="19"/>
  <c r="BB802" i="19"/>
  <c r="BA801" i="19"/>
  <c r="BC801" i="19"/>
  <c r="BB803" i="19"/>
  <c r="BC802" i="19"/>
  <c r="BA802" i="19"/>
  <c r="BA803" i="19"/>
  <c r="BB804" i="19"/>
  <c r="BC803" i="19"/>
  <c r="BC804" i="19"/>
  <c r="BA804" i="19"/>
  <c r="BB805" i="19"/>
  <c r="BB806" i="19"/>
  <c r="BC805" i="19"/>
  <c r="BA805" i="19"/>
  <c r="BB807" i="19"/>
  <c r="BC806" i="19"/>
  <c r="BA806" i="19"/>
  <c r="BB808" i="19"/>
  <c r="BA807" i="19"/>
  <c r="BC807" i="19"/>
  <c r="BB809" i="19"/>
  <c r="BA808" i="19"/>
  <c r="BC808" i="19"/>
  <c r="BA809" i="19"/>
  <c r="BB810" i="19"/>
  <c r="BC809" i="19"/>
  <c r="BA810" i="19"/>
  <c r="BC810" i="19"/>
  <c r="BB811" i="19"/>
  <c r="BA811" i="19"/>
  <c r="BC811" i="19"/>
  <c r="BB812" i="19"/>
  <c r="BA812" i="19"/>
  <c r="BB813" i="19"/>
  <c r="BC812" i="19"/>
  <c r="BA813" i="19"/>
  <c r="BC813" i="19"/>
  <c r="BB814" i="19"/>
  <c r="BA814" i="19"/>
  <c r="BC814" i="19"/>
  <c r="BB815" i="19"/>
  <c r="BB816" i="19"/>
  <c r="BA815" i="19"/>
  <c r="BC815" i="19"/>
  <c r="BA816" i="19"/>
  <c r="BB817" i="19"/>
  <c r="BC816" i="19"/>
  <c r="BB818" i="19"/>
  <c r="BC817" i="19"/>
  <c r="BA817" i="19"/>
  <c r="BC818" i="19"/>
  <c r="BB819" i="19"/>
  <c r="BA818" i="19"/>
  <c r="BB820" i="19"/>
  <c r="BC819" i="19"/>
  <c r="BA819" i="19"/>
  <c r="BA820" i="19"/>
  <c r="BC820" i="19"/>
  <c r="BB821" i="19"/>
  <c r="BA821" i="19"/>
  <c r="BC821" i="19"/>
  <c r="BB822" i="19"/>
  <c r="BB823" i="19"/>
  <c r="BC822" i="19"/>
  <c r="BA822" i="19"/>
  <c r="BA823" i="19"/>
  <c r="BB824" i="19"/>
  <c r="BC823" i="19"/>
  <c r="BA824" i="19"/>
  <c r="BB825" i="19"/>
  <c r="BC824" i="19"/>
  <c r="BC825" i="19"/>
  <c r="BB826" i="19"/>
  <c r="BA825" i="19"/>
  <c r="BB827" i="19"/>
  <c r="BA826" i="19"/>
  <c r="BC826" i="19"/>
  <c r="BB828" i="19"/>
  <c r="BA827" i="19"/>
  <c r="BC827" i="19"/>
  <c r="BB829" i="19"/>
  <c r="BC828" i="19"/>
  <c r="BA828" i="19"/>
  <c r="BC829" i="19"/>
  <c r="BB830" i="19"/>
  <c r="BA829" i="19"/>
  <c r="BC830" i="19"/>
  <c r="BB831" i="19"/>
  <c r="BA830" i="19"/>
  <c r="BA831" i="19"/>
  <c r="BC831" i="19"/>
  <c r="BB832" i="19"/>
  <c r="BA832" i="19"/>
  <c r="BC832" i="19"/>
  <c r="BB833" i="19"/>
  <c r="BC833" i="19"/>
  <c r="BA833" i="19"/>
  <c r="BB834" i="19"/>
  <c r="BA834" i="19"/>
  <c r="BC834" i="19"/>
  <c r="BB835" i="19"/>
  <c r="BA835" i="19"/>
  <c r="BB836" i="19"/>
  <c r="BC835" i="19"/>
  <c r="BA836" i="19"/>
  <c r="BB837" i="19"/>
  <c r="BC836" i="19"/>
  <c r="BB838" i="19"/>
  <c r="BA837" i="19"/>
  <c r="BC837" i="19"/>
  <c r="BC838" i="19"/>
  <c r="BA838" i="19"/>
  <c r="BB839" i="19"/>
  <c r="BB840" i="19"/>
  <c r="BA839" i="19"/>
  <c r="BC839" i="19"/>
  <c r="BB841" i="19"/>
  <c r="BC840" i="19"/>
  <c r="BA840" i="19"/>
  <c r="BB842" i="19"/>
  <c r="BA841" i="19"/>
  <c r="BC841" i="19"/>
  <c r="BA842" i="19"/>
  <c r="BC842" i="19"/>
  <c r="BB843" i="19"/>
  <c r="BB844" i="19"/>
  <c r="BA843" i="19"/>
  <c r="BC843" i="19"/>
  <c r="BA844" i="19"/>
  <c r="BC844" i="19"/>
  <c r="BB845" i="19"/>
  <c r="BC845" i="19"/>
  <c r="BB846" i="19"/>
  <c r="BA845" i="19"/>
  <c r="BA846" i="19"/>
  <c r="BB847" i="19"/>
  <c r="BC846" i="19"/>
  <c r="BC847" i="19"/>
  <c r="BA847" i="19"/>
  <c r="BB848" i="19"/>
  <c r="BB849" i="19"/>
  <c r="BC848" i="19"/>
  <c r="BA848" i="19"/>
  <c r="BA849" i="19"/>
  <c r="BB850" i="19"/>
  <c r="BC849" i="19"/>
  <c r="BB851" i="19"/>
  <c r="BA850" i="19"/>
  <c r="BC850" i="19"/>
  <c r="BB852" i="19"/>
  <c r="BA851" i="19"/>
  <c r="BC851" i="19"/>
  <c r="BA852" i="19"/>
  <c r="BB853" i="19"/>
  <c r="BC852" i="19"/>
  <c r="BB854" i="19"/>
  <c r="BA853" i="19"/>
  <c r="BC853" i="19"/>
  <c r="BC854" i="19"/>
  <c r="BB855" i="19"/>
  <c r="BA854" i="19"/>
  <c r="BC855" i="19"/>
  <c r="BB856" i="19"/>
  <c r="BA855" i="19"/>
  <c r="BC856" i="19"/>
  <c r="BB857" i="19"/>
  <c r="BA856" i="19"/>
  <c r="BC857" i="19"/>
  <c r="BA857" i="19"/>
  <c r="BB858" i="19"/>
  <c r="BC858" i="19"/>
  <c r="BA858" i="19"/>
  <c r="BB859" i="19"/>
  <c r="BC859" i="19"/>
  <c r="BB860" i="19"/>
  <c r="BA859" i="19"/>
  <c r="BA860" i="19"/>
  <c r="BC860" i="19"/>
  <c r="BB861" i="19"/>
  <c r="BA861" i="19"/>
  <c r="BB862" i="19"/>
  <c r="BC861" i="19"/>
  <c r="BC862" i="19"/>
  <c r="BB863" i="19"/>
  <c r="BA862" i="19"/>
  <c r="BC863" i="19"/>
  <c r="BB864" i="19"/>
  <c r="BA863" i="19"/>
  <c r="BA864" i="19"/>
  <c r="BC864" i="19"/>
  <c r="BB865" i="19"/>
  <c r="BB866" i="19"/>
  <c r="BA865" i="19"/>
  <c r="BC865" i="19"/>
  <c r="BA866" i="19"/>
  <c r="BB867" i="19"/>
  <c r="BC866" i="19"/>
  <c r="BA867" i="19"/>
  <c r="BB868" i="19"/>
  <c r="BC867" i="19"/>
  <c r="BC868" i="19"/>
  <c r="BB869" i="19"/>
  <c r="BA868" i="19"/>
  <c r="BA869" i="19"/>
  <c r="BB870" i="19"/>
  <c r="BC869" i="19"/>
  <c r="BA870" i="19"/>
  <c r="BB871" i="19"/>
  <c r="BC870" i="19"/>
  <c r="BA871" i="19"/>
  <c r="BC871" i="19"/>
  <c r="BB872" i="19"/>
  <c r="BA872" i="19"/>
  <c r="BB873" i="19"/>
  <c r="BC872" i="19"/>
  <c r="BB874" i="19"/>
  <c r="BC873" i="19"/>
  <c r="BA873" i="19"/>
  <c r="BB875" i="19"/>
  <c r="BC874" i="19"/>
  <c r="BA874" i="19"/>
  <c r="BA875" i="19"/>
  <c r="BB876" i="19"/>
  <c r="BC875" i="19"/>
  <c r="BA876" i="19"/>
  <c r="BC876" i="19"/>
  <c r="BB877" i="19"/>
  <c r="BA877" i="19"/>
  <c r="BC877" i="19"/>
  <c r="BB878" i="19"/>
  <c r="BA878" i="19"/>
  <c r="BC878" i="19"/>
  <c r="BB879" i="19"/>
  <c r="BA879" i="19"/>
  <c r="BB880" i="19"/>
  <c r="BC879" i="19"/>
  <c r="BB881" i="19"/>
  <c r="BA880" i="19"/>
  <c r="BC880" i="19"/>
  <c r="BA881" i="19"/>
  <c r="BC881" i="19"/>
  <c r="BB882" i="19"/>
  <c r="BB883" i="19"/>
  <c r="BC882" i="19"/>
  <c r="BA882" i="19"/>
  <c r="BB884" i="19"/>
  <c r="BA883" i="19"/>
  <c r="BC883" i="19"/>
  <c r="BC884" i="19"/>
  <c r="BB885" i="19"/>
  <c r="BA884" i="19"/>
  <c r="BB886" i="19"/>
  <c r="BC885" i="19"/>
  <c r="BA885" i="19"/>
  <c r="BC886" i="19"/>
  <c r="BB887" i="19"/>
  <c r="BA886" i="19"/>
  <c r="BB888" i="19"/>
  <c r="BC887" i="19"/>
  <c r="BA887" i="19"/>
  <c r="BA888" i="19"/>
  <c r="BC888" i="19"/>
  <c r="BB889" i="19"/>
  <c r="BC889" i="19"/>
  <c r="BA889" i="19"/>
  <c r="BB890" i="19"/>
  <c r="BC890" i="19"/>
  <c r="BB891" i="19"/>
  <c r="BA890" i="19"/>
  <c r="BB892" i="19"/>
  <c r="BA891" i="19"/>
  <c r="BC891" i="19"/>
  <c r="BA892" i="19"/>
  <c r="BC892" i="19"/>
  <c r="BB893" i="19"/>
  <c r="BA893" i="19"/>
  <c r="BB894" i="19"/>
  <c r="BC893" i="19"/>
  <c r="BA894" i="19"/>
  <c r="BC894" i="19"/>
  <c r="BB895" i="19"/>
  <c r="BC895" i="19"/>
  <c r="BB896" i="19"/>
  <c r="BA895" i="19"/>
  <c r="BC896" i="19"/>
  <c r="BB897" i="19"/>
  <c r="BA896" i="19"/>
  <c r="BB898" i="19"/>
  <c r="BA897" i="19"/>
  <c r="BC897" i="19"/>
  <c r="BC898" i="19"/>
  <c r="BA898" i="19"/>
  <c r="BB899" i="19"/>
  <c r="BB900" i="19"/>
  <c r="BC899" i="19"/>
  <c r="BA899" i="19"/>
  <c r="BC900" i="19"/>
  <c r="BB901" i="19"/>
  <c r="BA900" i="19"/>
  <c r="BB902" i="19"/>
  <c r="BA901" i="19"/>
  <c r="BC901" i="19"/>
  <c r="BC902" i="19"/>
  <c r="BB903" i="19"/>
  <c r="BA902" i="19"/>
  <c r="BA903" i="19"/>
  <c r="BB904" i="19"/>
  <c r="BC903" i="19"/>
  <c r="BB905" i="19"/>
  <c r="BA904" i="19"/>
  <c r="BC904" i="19"/>
  <c r="BA905" i="19"/>
  <c r="BB906" i="19"/>
  <c r="BC905" i="19"/>
  <c r="BB907" i="19"/>
  <c r="BC906" i="19"/>
  <c r="BA906" i="19"/>
  <c r="BC907" i="19"/>
  <c r="BA907" i="19"/>
  <c r="BB908" i="19"/>
  <c r="BB909" i="19"/>
  <c r="BC908" i="19"/>
  <c r="BA908" i="19"/>
  <c r="BB910" i="19"/>
  <c r="BC909" i="19"/>
  <c r="BA909" i="19"/>
  <c r="BC910" i="19"/>
  <c r="BA910" i="19"/>
  <c r="BB911" i="19"/>
  <c r="BB912" i="19"/>
  <c r="BC911" i="19"/>
  <c r="BA911" i="19"/>
  <c r="BB913" i="19"/>
  <c r="BA912" i="19"/>
  <c r="BC912" i="19"/>
  <c r="BC913" i="19"/>
  <c r="BB914" i="19"/>
  <c r="BA913" i="19"/>
  <c r="BC914" i="19"/>
  <c r="BA914" i="19"/>
  <c r="BB915" i="19"/>
  <c r="BC915" i="19"/>
  <c r="BA915" i="19"/>
  <c r="BB916" i="19"/>
  <c r="BC916" i="19"/>
  <c r="BB917" i="19"/>
  <c r="BA916" i="19"/>
  <c r="BB918" i="19"/>
  <c r="BC917" i="19"/>
  <c r="BA917" i="19"/>
  <c r="BC918" i="19"/>
  <c r="BB919" i="19"/>
  <c r="BA918" i="19"/>
  <c r="BC919" i="19"/>
  <c r="BB920" i="19"/>
  <c r="BA919" i="19"/>
  <c r="BA920" i="19"/>
  <c r="BC920" i="19"/>
  <c r="BB921" i="19"/>
  <c r="BB922" i="19"/>
  <c r="BC921" i="19"/>
  <c r="BA921" i="19"/>
  <c r="BA922" i="19"/>
  <c r="BB923" i="19"/>
  <c r="BC922" i="19"/>
  <c r="BB924" i="19"/>
  <c r="BA923" i="19"/>
  <c r="BC923" i="19"/>
  <c r="BB925" i="19"/>
  <c r="BA924" i="19"/>
  <c r="BC924" i="19"/>
  <c r="BB926" i="19"/>
  <c r="BC925" i="19"/>
  <c r="BA925" i="19"/>
  <c r="BC926" i="19"/>
  <c r="BB927" i="19"/>
  <c r="BA926" i="19"/>
  <c r="BC927" i="19"/>
  <c r="BB928" i="19"/>
  <c r="BA927" i="19"/>
  <c r="BA928" i="19"/>
  <c r="BB929" i="19"/>
  <c r="BC928" i="19"/>
  <c r="BC929" i="19"/>
  <c r="BA929" i="19"/>
  <c r="BB930" i="19"/>
  <c r="BC930" i="19"/>
  <c r="BB931" i="19"/>
  <c r="BA930" i="19"/>
  <c r="BB932" i="19"/>
  <c r="BA931" i="19"/>
  <c r="BC931" i="19"/>
  <c r="BA932" i="19"/>
  <c r="BC932" i="19"/>
  <c r="BB933" i="19"/>
  <c r="BC933" i="19"/>
  <c r="BB934" i="19"/>
  <c r="BA933" i="19"/>
  <c r="BA934" i="19"/>
  <c r="BC934" i="19"/>
  <c r="BB935" i="19"/>
  <c r="BB936" i="19"/>
  <c r="BC935" i="19"/>
  <c r="BA935" i="19"/>
  <c r="BB937" i="19"/>
  <c r="BA936" i="19"/>
  <c r="BC936" i="19"/>
  <c r="BC937" i="19"/>
  <c r="BB938" i="19"/>
  <c r="BA937" i="19"/>
  <c r="BC938" i="19"/>
  <c r="BB939" i="19"/>
  <c r="BA938" i="19"/>
  <c r="BA939" i="19"/>
  <c r="BB940" i="19"/>
  <c r="BC939" i="19"/>
  <c r="BA940" i="19"/>
  <c r="BB941" i="19"/>
  <c r="BC940" i="19"/>
  <c r="BA941" i="19"/>
  <c r="BB942" i="19"/>
  <c r="BC941" i="19"/>
  <c r="BB943" i="19"/>
  <c r="BA942" i="19"/>
  <c r="BC942" i="19"/>
  <c r="BB944" i="19"/>
  <c r="BC943" i="19"/>
  <c r="BA943" i="19"/>
  <c r="BB945" i="19"/>
  <c r="BA944" i="19"/>
  <c r="BC944" i="19"/>
  <c r="BB946" i="19"/>
  <c r="BC945" i="19"/>
  <c r="BA945" i="19"/>
  <c r="BC946" i="19"/>
  <c r="BA946" i="19"/>
  <c r="BB947" i="19"/>
  <c r="BA947" i="19"/>
  <c r="BB948" i="19"/>
  <c r="BC947" i="19"/>
  <c r="BC948" i="19"/>
  <c r="BB949" i="19"/>
  <c r="BA948" i="19"/>
  <c r="BC949" i="19"/>
  <c r="BB950" i="19"/>
  <c r="BA949" i="19"/>
  <c r="BB951" i="19"/>
  <c r="BC950" i="19"/>
  <c r="BA950" i="19"/>
  <c r="BB952" i="19"/>
  <c r="BA951" i="19"/>
  <c r="BC951" i="19"/>
  <c r="BB953" i="19"/>
  <c r="BC952" i="19"/>
  <c r="BA952" i="19"/>
  <c r="BA953" i="19"/>
  <c r="BB954" i="19"/>
  <c r="BC953" i="19"/>
  <c r="BB955" i="19"/>
  <c r="BA954" i="19"/>
  <c r="BC954" i="19"/>
  <c r="BA955" i="19"/>
  <c r="BC955" i="19"/>
  <c r="BB956" i="19"/>
  <c r="BB957" i="19"/>
  <c r="BA956" i="19"/>
  <c r="BC956" i="19"/>
  <c r="BA957" i="19"/>
  <c r="BB958" i="19"/>
  <c r="BC957" i="19"/>
  <c r="BB959" i="19"/>
  <c r="BC958" i="19"/>
  <c r="BA958" i="19"/>
  <c r="BB960" i="19"/>
  <c r="BA959" i="19"/>
  <c r="BC959" i="19"/>
  <c r="BB961" i="19"/>
  <c r="BA960" i="19"/>
  <c r="BC960" i="19"/>
  <c r="BC961" i="19"/>
  <c r="BA961" i="19"/>
  <c r="BB962" i="19"/>
  <c r="BB963" i="19"/>
  <c r="BC962" i="19"/>
  <c r="BA962" i="19"/>
  <c r="BA963" i="19"/>
  <c r="BC963" i="19"/>
  <c r="BB964" i="19"/>
  <c r="BB965" i="19"/>
  <c r="BC964" i="19"/>
  <c r="BA964" i="19"/>
  <c r="BC965" i="19"/>
  <c r="BA965" i="19"/>
  <c r="BB966" i="19"/>
  <c r="BB967" i="19"/>
  <c r="BC966" i="19"/>
  <c r="BA966" i="19"/>
  <c r="BB968" i="19"/>
  <c r="BA967" i="19"/>
  <c r="BC967" i="19"/>
  <c r="BB969" i="19"/>
  <c r="BC968" i="19"/>
  <c r="BA968" i="19"/>
  <c r="BB970" i="19"/>
  <c r="BC969" i="19"/>
  <c r="BA969" i="19"/>
  <c r="BA970" i="19"/>
  <c r="BC970" i="19"/>
  <c r="BB971" i="19"/>
  <c r="BC971" i="19"/>
  <c r="BB972" i="19"/>
  <c r="BA971" i="19"/>
  <c r="BA972" i="19"/>
  <c r="BC972" i="19"/>
  <c r="BB973" i="19"/>
  <c r="BB974" i="19"/>
  <c r="BC973" i="19"/>
  <c r="BA973" i="19"/>
  <c r="BA974" i="19"/>
  <c r="BB975" i="19"/>
  <c r="BC974" i="19"/>
  <c r="BC975" i="19"/>
  <c r="BB976" i="19"/>
  <c r="BA975" i="19"/>
  <c r="BC976" i="19"/>
  <c r="BA976" i="19"/>
  <c r="BB977" i="19"/>
  <c r="BC977" i="19"/>
  <c r="BA977" i="19"/>
  <c r="BB978" i="19"/>
  <c r="BA978" i="19"/>
  <c r="BB979" i="19"/>
  <c r="BC978" i="19"/>
  <c r="BB980" i="19"/>
  <c r="BA979" i="19"/>
  <c r="BC979" i="19"/>
  <c r="BA980" i="19"/>
  <c r="BB981" i="19"/>
  <c r="BC980" i="19"/>
  <c r="BC981" i="19"/>
  <c r="BA981" i="19"/>
  <c r="BB982" i="19"/>
  <c r="BC982" i="19"/>
  <c r="BA982" i="19"/>
  <c r="BB983" i="19"/>
  <c r="BA983" i="19"/>
  <c r="BB984" i="19"/>
  <c r="BC983" i="19"/>
  <c r="BC984" i="19"/>
  <c r="BB985" i="19"/>
  <c r="BA984" i="19"/>
  <c r="BA985" i="19"/>
  <c r="BC985" i="19"/>
  <c r="BB986" i="19"/>
  <c r="BA986" i="19"/>
  <c r="BC986" i="19"/>
  <c r="BB987" i="19"/>
  <c r="BC987" i="19"/>
  <c r="BB988" i="19"/>
  <c r="BA987" i="19"/>
  <c r="BC988" i="19"/>
  <c r="BB989" i="19"/>
  <c r="BA988" i="19"/>
  <c r="BB990" i="19"/>
  <c r="BC989" i="19"/>
  <c r="BA989" i="19"/>
  <c r="BA990" i="19"/>
  <c r="BB991" i="19"/>
  <c r="BC990" i="19"/>
  <c r="BA991" i="19"/>
  <c r="BB992" i="19"/>
  <c r="BC991" i="19"/>
  <c r="BC992" i="19"/>
  <c r="BB993" i="19"/>
  <c r="BA992" i="19"/>
  <c r="BC993" i="19"/>
  <c r="BA993" i="19"/>
  <c r="BB994" i="19"/>
  <c r="BB995" i="19"/>
  <c r="BC994" i="19"/>
  <c r="BA994" i="19"/>
  <c r="BC995" i="19"/>
  <c r="BA995" i="19"/>
  <c r="BB996" i="19"/>
  <c r="BA996" i="19"/>
  <c r="BC996" i="19"/>
  <c r="BB997" i="19"/>
  <c r="BA997" i="19"/>
  <c r="BB998" i="19"/>
  <c r="BC997" i="19"/>
  <c r="BA998" i="19"/>
  <c r="BB999" i="19"/>
  <c r="BC998" i="19"/>
  <c r="BC999" i="19"/>
  <c r="BA999" i="19"/>
  <c r="BB1000" i="19"/>
  <c r="BB1001" i="19"/>
  <c r="BA1000" i="19"/>
  <c r="BC1000" i="19"/>
  <c r="BC1001" i="19"/>
  <c r="BB1002" i="19"/>
  <c r="BA1001" i="19"/>
  <c r="BA1002" i="19"/>
  <c r="BC1002" i="19"/>
  <c r="BB1003" i="19"/>
  <c r="BB1004" i="19"/>
  <c r="BA1003" i="19"/>
  <c r="BC1003" i="19"/>
  <c r="BB1005" i="19"/>
  <c r="BC1004" i="19"/>
  <c r="BA1004" i="19"/>
  <c r="BB1006" i="19"/>
  <c r="BA1005" i="19"/>
  <c r="BC1005" i="19"/>
  <c r="BA1006" i="19"/>
  <c r="BC1006" i="19"/>
  <c r="BB1007" i="19"/>
  <c r="BB1008" i="19"/>
  <c r="BC1007" i="19"/>
  <c r="BA1007" i="19"/>
  <c r="BA1008" i="19"/>
  <c r="BC1008" i="19"/>
  <c r="BB1009" i="19"/>
  <c r="BB1010" i="19"/>
  <c r="BA1009" i="19"/>
  <c r="BC1009" i="19"/>
  <c r="BA1010" i="19"/>
  <c r="BC1010" i="19"/>
  <c r="BB1011" i="19"/>
  <c r="BA1011" i="19"/>
  <c r="BB1012" i="19"/>
  <c r="BC1011" i="19"/>
  <c r="BC1012" i="19"/>
  <c r="BA1012" i="19"/>
  <c r="BB1013" i="19"/>
  <c r="BC1013" i="19"/>
  <c r="BA1013" i="19"/>
  <c r="BB1014" i="19"/>
  <c r="BC1014" i="19"/>
  <c r="BB1015" i="19"/>
  <c r="BA1014" i="19"/>
  <c r="BA1015" i="19"/>
  <c r="BB1016" i="19"/>
  <c r="BC1015" i="19"/>
  <c r="BC1016" i="19"/>
  <c r="BB1017" i="19"/>
  <c r="BA1016" i="19"/>
  <c r="BB1018" i="19"/>
  <c r="BC1017" i="19"/>
  <c r="BA1017" i="19"/>
  <c r="BA1018" i="19"/>
  <c r="BB1019" i="19"/>
  <c r="BC1018" i="19"/>
  <c r="BA1019" i="19"/>
  <c r="BB1020" i="19"/>
  <c r="BC1019" i="19"/>
  <c r="BA1020" i="19"/>
  <c r="BB1021" i="19"/>
  <c r="BC1020" i="19"/>
  <c r="BB1022" i="19"/>
  <c r="BC1021" i="19"/>
  <c r="BA1021" i="19"/>
  <c r="BB1023" i="19"/>
  <c r="BC1022" i="19"/>
  <c r="BA1022" i="19"/>
  <c r="BC1023" i="19"/>
  <c r="BB1024" i="19"/>
  <c r="BA1023" i="19"/>
  <c r="BA1024" i="19"/>
  <c r="BC1024" i="19"/>
  <c r="BB1025" i="19"/>
  <c r="BB1026" i="19"/>
  <c r="BA1025" i="19"/>
  <c r="BC1025" i="19"/>
  <c r="BB1027" i="19"/>
  <c r="BC1026" i="19"/>
  <c r="BA1026" i="19"/>
  <c r="BB1028" i="19"/>
  <c r="BA1027" i="19"/>
  <c r="BC1027" i="19"/>
  <c r="BC1028" i="19"/>
  <c r="BB1029" i="19"/>
  <c r="BA1028" i="19"/>
  <c r="BA1029" i="19"/>
  <c r="BB1030" i="19"/>
  <c r="BC1029" i="19"/>
  <c r="BA1030" i="19"/>
  <c r="BB1031" i="19"/>
  <c r="BC1030" i="19"/>
  <c r="BC1031" i="19"/>
  <c r="BB1032" i="19"/>
  <c r="BA1031" i="19"/>
  <c r="BA1032" i="19"/>
  <c r="BB1033" i="19"/>
  <c r="BC1032" i="19"/>
  <c r="BC1033" i="19"/>
  <c r="BA1033" i="19"/>
  <c r="BB1034" i="19"/>
  <c r="BA1034" i="19"/>
  <c r="BC1034" i="19"/>
  <c r="BB1035" i="19"/>
  <c r="BC1035" i="19"/>
  <c r="BB1036" i="19"/>
  <c r="BA1035" i="19"/>
  <c r="BA1036" i="19"/>
  <c r="BC1036" i="19"/>
  <c r="BB1037" i="19"/>
  <c r="BA1037" i="19"/>
  <c r="BC1037" i="19"/>
  <c r="BB1038" i="19"/>
  <c r="BB1039" i="19"/>
  <c r="BC1038" i="19"/>
  <c r="BA1038" i="19"/>
  <c r="BA1039" i="19"/>
  <c r="BC1039" i="19"/>
  <c r="BB1040" i="19"/>
  <c r="BB1041" i="19"/>
  <c r="BC1040" i="19"/>
  <c r="BA1040" i="19"/>
  <c r="BA1041" i="19"/>
  <c r="BC1041" i="19"/>
  <c r="BB1042" i="19"/>
  <c r="BC1042" i="19"/>
  <c r="BA1042" i="19"/>
  <c r="BB1043" i="19"/>
  <c r="BA1043" i="19"/>
  <c r="BB1044" i="19"/>
  <c r="BC1043" i="19"/>
  <c r="BB1045" i="19"/>
  <c r="BC1044" i="19"/>
  <c r="BA1044" i="19"/>
  <c r="BA1045" i="19"/>
  <c r="BC1045" i="19"/>
  <c r="BB1046" i="19"/>
  <c r="BC1046" i="19"/>
  <c r="BB1047" i="19"/>
  <c r="BA1046" i="19"/>
  <c r="BB1048" i="19"/>
  <c r="BA1047" i="19"/>
  <c r="BC1047" i="19"/>
  <c r="BC1048" i="19"/>
  <c r="BB1049" i="19"/>
  <c r="BA1048" i="19"/>
  <c r="BC1049" i="19"/>
  <c r="BA1049" i="19"/>
  <c r="BB1050" i="19"/>
  <c r="BB1051" i="19"/>
  <c r="BA1050" i="19"/>
  <c r="BC1050" i="19"/>
  <c r="BC1051" i="19"/>
  <c r="BB1052" i="19"/>
  <c r="BA1051" i="19"/>
  <c r="BC1052" i="19"/>
  <c r="BA1052" i="19"/>
  <c r="BB1053" i="19"/>
  <c r="BC1053" i="19"/>
  <c r="BA1053" i="19"/>
  <c r="BB1054" i="19"/>
  <c r="BC1054" i="19"/>
  <c r="BB1055" i="19"/>
  <c r="BA1054" i="19"/>
  <c r="BA1055" i="19"/>
  <c r="BC1055" i="19"/>
  <c r="BB1056" i="19"/>
  <c r="BC1056" i="19"/>
  <c r="BB1057" i="19"/>
  <c r="BA1056" i="19"/>
  <c r="BC1057" i="19"/>
  <c r="BB1058" i="19"/>
  <c r="BA1057" i="19"/>
  <c r="BA1058" i="19"/>
  <c r="BB1059" i="19"/>
  <c r="BC1058" i="19"/>
  <c r="BB1060" i="19"/>
  <c r="BA1059" i="19"/>
  <c r="BC1059" i="19"/>
  <c r="BA1060" i="19"/>
  <c r="BC1060" i="19"/>
  <c r="BB1061" i="19"/>
  <c r="BC1061" i="19"/>
  <c r="BB1062" i="19"/>
  <c r="BA1061" i="19"/>
  <c r="BB1063" i="19"/>
  <c r="BA1062" i="19"/>
  <c r="BC1062" i="19"/>
  <c r="BC1063" i="19"/>
  <c r="BA1063" i="19"/>
  <c r="BB1064" i="19"/>
  <c r="BC1064" i="19"/>
  <c r="BA1064" i="19"/>
  <c r="BB1065" i="19"/>
  <c r="BA1065" i="19"/>
  <c r="BB1066" i="19"/>
  <c r="BC1065" i="19"/>
  <c r="BA1066" i="19"/>
  <c r="BC1066" i="19"/>
  <c r="BB1067" i="19"/>
  <c r="BC1067" i="19"/>
  <c r="BB1068" i="19"/>
  <c r="BA1067" i="19"/>
  <c r="BA1068" i="19"/>
  <c r="BB1069" i="19"/>
  <c r="BC1068" i="19"/>
  <c r="BA1069" i="19"/>
  <c r="BC1069" i="19"/>
  <c r="BB1070" i="19"/>
  <c r="BA1070" i="19"/>
  <c r="BC1070" i="19"/>
  <c r="BB1071" i="19"/>
  <c r="BA1071" i="19"/>
  <c r="BB1072" i="19"/>
  <c r="BC1071" i="19"/>
  <c r="BC1072" i="19"/>
  <c r="BB1073" i="19"/>
  <c r="BA1072" i="19"/>
  <c r="BB1074" i="19"/>
  <c r="BC1073" i="19"/>
  <c r="BA1073" i="19"/>
  <c r="BA1074" i="19"/>
  <c r="BB1075" i="19"/>
  <c r="BC1074" i="19"/>
  <c r="BC1075" i="19"/>
  <c r="BB1076" i="19"/>
  <c r="BA1075" i="19"/>
  <c r="BC1076" i="19"/>
  <c r="BB1077" i="19"/>
  <c r="BA1076" i="19"/>
  <c r="BB1078" i="19"/>
  <c r="BC1077" i="19"/>
  <c r="BA1077" i="19"/>
  <c r="BA1078" i="19"/>
  <c r="BC1078" i="19"/>
  <c r="BB1079" i="19"/>
  <c r="BC1079" i="19"/>
  <c r="BA1079" i="19"/>
  <c r="BB1080" i="19"/>
  <c r="BA1080" i="19"/>
  <c r="BC1080" i="19"/>
  <c r="BB1081" i="19"/>
  <c r="BB1082" i="19"/>
  <c r="BC1081" i="19"/>
  <c r="BA1081" i="19"/>
  <c r="BA1082" i="19"/>
  <c r="BC1082" i="19"/>
  <c r="BB1083" i="19"/>
  <c r="BA1083" i="19"/>
  <c r="BC1083" i="19"/>
  <c r="BB1084" i="19"/>
  <c r="BC1084" i="19"/>
  <c r="BB1085" i="19"/>
  <c r="BA1084" i="19"/>
  <c r="BB1086" i="19"/>
  <c r="BC1085" i="19"/>
  <c r="BA1085" i="19"/>
  <c r="BB1087" i="19"/>
  <c r="BC1086" i="19"/>
  <c r="BA1086" i="19"/>
  <c r="BA1087" i="19"/>
  <c r="BB1088" i="19"/>
  <c r="BC1087" i="19"/>
  <c r="BC1088" i="19"/>
  <c r="BB1089" i="19"/>
  <c r="BA1088" i="19"/>
  <c r="BA1089" i="19"/>
  <c r="BB1090" i="19"/>
  <c r="BC1089" i="19"/>
  <c r="BA1090" i="19"/>
  <c r="BB1091" i="19"/>
  <c r="BC1090" i="19"/>
  <c r="BC1091" i="19"/>
  <c r="BB1092" i="19"/>
  <c r="BA1091" i="19"/>
  <c r="BC1092" i="19"/>
  <c r="BB1093" i="19"/>
  <c r="BA1092" i="19"/>
  <c r="BC1093" i="19"/>
  <c r="BB1094" i="19"/>
  <c r="BA1093" i="19"/>
  <c r="BB1095" i="19"/>
  <c r="BA1094" i="19"/>
  <c r="BC1094" i="19"/>
  <c r="BA1095" i="19"/>
  <c r="BC1095" i="19"/>
  <c r="BB1096" i="19"/>
  <c r="BB1097" i="19"/>
  <c r="BA1096" i="19"/>
  <c r="BC1096" i="19"/>
  <c r="BA1097" i="19"/>
  <c r="BB1098" i="19"/>
  <c r="BC1097" i="19"/>
  <c r="BC1098" i="19"/>
  <c r="BB1099" i="19"/>
  <c r="BA1098" i="19"/>
  <c r="BB1100" i="19"/>
  <c r="BA1099" i="19"/>
  <c r="BC1099" i="19"/>
  <c r="BB1101" i="19"/>
  <c r="BC1100" i="19"/>
  <c r="BA1100" i="19"/>
  <c r="BC1101" i="19"/>
  <c r="BB1102" i="19"/>
  <c r="BA1101" i="19"/>
  <c r="BB1103" i="19"/>
  <c r="BA1102" i="19"/>
  <c r="BC1102" i="19"/>
  <c r="BC1103" i="19"/>
  <c r="BA1103" i="19"/>
  <c r="BB1104" i="19"/>
  <c r="BB1105" i="19"/>
  <c r="BA1104" i="19"/>
  <c r="BC1104" i="19"/>
  <c r="BB1106" i="19"/>
  <c r="BC1105" i="19"/>
  <c r="BA1105" i="19"/>
  <c r="BA1106" i="19"/>
  <c r="BB1107" i="19"/>
  <c r="BC1106" i="19"/>
  <c r="BB1108" i="19"/>
  <c r="BC1107" i="19"/>
  <c r="BA1107" i="19"/>
  <c r="BB1109" i="19"/>
  <c r="BC1108" i="19"/>
  <c r="BA1108" i="19"/>
  <c r="BC1109" i="19"/>
  <c r="BA1109" i="19"/>
  <c r="BB1110" i="19"/>
  <c r="BC1110" i="19"/>
  <c r="BA1110" i="19"/>
  <c r="BB1111" i="19"/>
  <c r="BB1112" i="19"/>
  <c r="BA1111" i="19"/>
  <c r="BC1111" i="19"/>
  <c r="BA1112" i="19"/>
  <c r="BB1113" i="19"/>
  <c r="BC1112" i="19"/>
  <c r="BA1113" i="19"/>
  <c r="BB1114" i="19"/>
  <c r="BC1113" i="19"/>
  <c r="BB1115" i="19"/>
  <c r="BC1114" i="19"/>
  <c r="BA1114" i="19"/>
  <c r="BC1115" i="19"/>
  <c r="BA1115" i="19"/>
  <c r="BB1116" i="19"/>
  <c r="BC1116" i="19"/>
  <c r="BB1117" i="19"/>
  <c r="BA1116" i="19"/>
  <c r="BB1118" i="19"/>
  <c r="BC1117" i="19"/>
  <c r="BA1117" i="19"/>
  <c r="BC1118" i="19"/>
  <c r="BB1119" i="19"/>
  <c r="BA1118" i="19"/>
  <c r="BA1119" i="19"/>
  <c r="BC1119" i="19"/>
  <c r="BB1120" i="19"/>
  <c r="BB1121" i="19"/>
  <c r="BA1120" i="19"/>
  <c r="BC1120" i="19"/>
  <c r="BA1121" i="19"/>
  <c r="BC1121" i="19"/>
  <c r="BB1122" i="19"/>
  <c r="BC1122" i="19"/>
  <c r="BA1122" i="19"/>
  <c r="BB1123" i="19"/>
  <c r="BB1124" i="19"/>
  <c r="BA1123" i="19"/>
  <c r="BC1123" i="19"/>
  <c r="BC1124" i="19"/>
  <c r="BA1124" i="19"/>
  <c r="BB1125" i="19"/>
  <c r="BC1125" i="19"/>
  <c r="BB1126" i="19"/>
  <c r="BA1125" i="19"/>
  <c r="BB1127" i="19"/>
  <c r="BC1126" i="19"/>
  <c r="BA1126" i="19"/>
  <c r="BC1127" i="19"/>
  <c r="BA1127" i="19"/>
  <c r="BB1128" i="19"/>
  <c r="BA1128" i="19"/>
  <c r="BC1128" i="19"/>
  <c r="BB1129" i="19"/>
  <c r="BB1130" i="19"/>
  <c r="BC1129" i="19"/>
  <c r="BA1129" i="19"/>
  <c r="BA1130" i="19"/>
  <c r="BC1130" i="19"/>
  <c r="BB1131" i="19"/>
  <c r="BC1131" i="19"/>
  <c r="BB1132" i="19"/>
  <c r="BA1131" i="19"/>
  <c r="BB1133" i="19"/>
  <c r="BA1132" i="19"/>
  <c r="BC1132" i="19"/>
  <c r="BB1134" i="19"/>
  <c r="BC1133" i="19"/>
  <c r="BA1133" i="19"/>
  <c r="BB1135" i="19"/>
  <c r="BA1134" i="19"/>
  <c r="BC1134" i="19"/>
  <c r="BA1135" i="19"/>
  <c r="BC1135" i="19"/>
  <c r="BB1136" i="19"/>
  <c r="BC1136" i="19"/>
  <c r="BA1136" i="19"/>
  <c r="BB1137" i="19"/>
  <c r="BC1137" i="19"/>
  <c r="BA1137" i="19"/>
  <c r="BB1138" i="19"/>
  <c r="BB1139" i="19"/>
  <c r="BC1138" i="19"/>
  <c r="BA1138" i="19"/>
  <c r="BB1140" i="19"/>
  <c r="BA1139" i="19"/>
  <c r="BC1139" i="19"/>
  <c r="BC1140" i="19"/>
  <c r="BB1141" i="19"/>
  <c r="BA1140" i="19"/>
  <c r="BA1141" i="19"/>
  <c r="BC1141" i="19"/>
  <c r="BB1142" i="19"/>
  <c r="BC1142" i="19"/>
  <c r="BA1142" i="19"/>
  <c r="BB1143" i="19"/>
  <c r="BB1144" i="19"/>
  <c r="BC1143" i="19"/>
  <c r="BA1143" i="19"/>
  <c r="BB1145" i="19"/>
  <c r="BA1144" i="19"/>
  <c r="BC1144" i="19"/>
  <c r="BA1145" i="19"/>
  <c r="BC1145" i="19"/>
  <c r="BB1146" i="19"/>
  <c r="BB1147" i="19"/>
  <c r="BA1146" i="19"/>
  <c r="BC1146" i="19"/>
  <c r="BC1147" i="19"/>
  <c r="BA1147" i="19"/>
  <c r="BB1148" i="19"/>
  <c r="BB1149" i="19"/>
  <c r="BA1148" i="19"/>
  <c r="BC1148" i="19"/>
  <c r="BB1150" i="19"/>
  <c r="BA1149" i="19"/>
  <c r="BC1149" i="19"/>
  <c r="BC1150" i="19"/>
  <c r="BB1151" i="19"/>
  <c r="BA1150" i="19"/>
  <c r="BB1152" i="19"/>
  <c r="BC1151" i="19"/>
  <c r="BA1151" i="19"/>
  <c r="BB1153" i="19"/>
  <c r="BC1152" i="19"/>
  <c r="BA1152" i="19"/>
  <c r="BA1153" i="19"/>
  <c r="BC1153" i="19"/>
  <c r="BB1154" i="19"/>
  <c r="BC1154" i="19"/>
  <c r="BA1154" i="19"/>
  <c r="BB1155" i="19"/>
  <c r="BA1155" i="19"/>
  <c r="BB1156" i="19"/>
  <c r="BC1155" i="19"/>
  <c r="BA1156" i="19"/>
  <c r="BC1156" i="19"/>
  <c r="BB1157" i="19"/>
  <c r="BC1157" i="19"/>
  <c r="BB1158" i="19"/>
  <c r="BA1157" i="19"/>
  <c r="BB1159" i="19"/>
  <c r="BC1158" i="19"/>
  <c r="BA1158" i="19"/>
  <c r="BA1159" i="19"/>
  <c r="BB1160" i="19"/>
  <c r="BC1159" i="19"/>
  <c r="BB1161" i="19"/>
  <c r="BC1160" i="19"/>
  <c r="BA1160" i="19"/>
  <c r="BA1161" i="19"/>
  <c r="BC1161" i="19"/>
  <c r="BB1162" i="19"/>
  <c r="BC1162" i="19"/>
  <c r="BB1163" i="19"/>
  <c r="BA1162" i="19"/>
  <c r="BB1164" i="19"/>
  <c r="BA1163" i="19"/>
  <c r="BC1163" i="19"/>
  <c r="BB1165" i="19"/>
  <c r="BA1164" i="19"/>
  <c r="BC1164" i="19"/>
  <c r="BB1166" i="19"/>
  <c r="BA1165" i="19"/>
  <c r="BC1165" i="19"/>
  <c r="BB1167" i="19"/>
  <c r="BA1166" i="19"/>
  <c r="BC1166" i="19"/>
  <c r="BC1167" i="19"/>
  <c r="BB1168" i="19"/>
  <c r="BA1167" i="19"/>
  <c r="BC1168" i="19"/>
  <c r="BA1168" i="19"/>
  <c r="BB1169" i="19"/>
  <c r="BA1169" i="19"/>
  <c r="BB1170" i="19"/>
  <c r="BC1169" i="19"/>
  <c r="BB1171" i="19"/>
  <c r="BA1170" i="19"/>
  <c r="BC1170" i="19"/>
  <c r="BC1171" i="19"/>
  <c r="BA1171" i="19"/>
  <c r="BB1172" i="19"/>
  <c r="BB1173" i="19"/>
  <c r="BA1172" i="19"/>
  <c r="BC1172" i="19"/>
  <c r="BA1173" i="19"/>
  <c r="BC1173" i="19"/>
  <c r="BB1174" i="19"/>
  <c r="BB1175" i="19"/>
  <c r="BA1174" i="19"/>
  <c r="BC1174" i="19"/>
  <c r="BA1175" i="19"/>
  <c r="BB1176" i="19"/>
  <c r="BC1175" i="19"/>
  <c r="BB1177" i="19"/>
  <c r="BA1176" i="19"/>
  <c r="BC1176" i="19"/>
  <c r="BB1178" i="19"/>
  <c r="BC1177" i="19"/>
  <c r="BA1177" i="19"/>
  <c r="BA1178" i="19"/>
  <c r="BB1179" i="19"/>
  <c r="BC1178" i="19"/>
  <c r="BC1179" i="19"/>
  <c r="BB1180" i="19"/>
  <c r="BA1179" i="19"/>
  <c r="BC1180" i="19"/>
  <c r="BA1180" i="19"/>
  <c r="BB1181" i="19"/>
  <c r="BB1182" i="19"/>
  <c r="BC1181" i="19"/>
  <c r="BA1181" i="19"/>
  <c r="BA1182" i="19"/>
  <c r="BB1183" i="19"/>
  <c r="BC1182" i="19"/>
  <c r="BB1184" i="19"/>
  <c r="BA1183" i="19"/>
  <c r="BC1183" i="19"/>
  <c r="BB1185" i="19"/>
  <c r="BC1184" i="19"/>
  <c r="BA1184" i="19"/>
  <c r="BB1186" i="19"/>
  <c r="BA1185" i="19"/>
  <c r="BC1185" i="19"/>
  <c r="BB1187" i="19"/>
  <c r="BA1186" i="19"/>
  <c r="BC1186" i="19"/>
  <c r="BB1188" i="19"/>
  <c r="BC1187" i="19"/>
  <c r="BA1187" i="19"/>
  <c r="BA1188" i="19"/>
  <c r="BC1188" i="19"/>
  <c r="BB1189" i="19"/>
  <c r="BA1189" i="19"/>
  <c r="BB1190" i="19"/>
  <c r="BC1189" i="19"/>
  <c r="BC1190" i="19"/>
  <c r="BA1190" i="19"/>
  <c r="BB1191" i="19"/>
  <c r="BB1192" i="19"/>
  <c r="BC1191" i="19"/>
  <c r="BA1191" i="19"/>
  <c r="BC1192" i="19"/>
  <c r="BA1192" i="19"/>
  <c r="BB1193" i="19"/>
  <c r="BC1193" i="19"/>
  <c r="BB1194" i="19"/>
  <c r="BA1193" i="19"/>
  <c r="BB1195" i="19"/>
  <c r="BC1194" i="19"/>
  <c r="BA1194" i="19"/>
  <c r="BA1195" i="19"/>
  <c r="BC1195" i="19"/>
  <c r="BB1196" i="19"/>
  <c r="BA1196" i="19"/>
  <c r="BC1196" i="19"/>
  <c r="BB1197" i="19"/>
  <c r="BB1198" i="19"/>
  <c r="BC1197" i="19"/>
  <c r="BA1197" i="19"/>
  <c r="BA1198" i="19"/>
  <c r="BB1199" i="19"/>
  <c r="BC1198" i="19"/>
  <c r="BC1199" i="19"/>
  <c r="BB1200" i="19"/>
  <c r="BA1199" i="19"/>
  <c r="BB1201" i="19"/>
  <c r="BC1200" i="19"/>
  <c r="BA1200" i="19"/>
  <c r="BA1201" i="19"/>
  <c r="BB1202" i="19"/>
  <c r="BC1201" i="19"/>
  <c r="BA1202" i="19"/>
  <c r="BC1202" i="19"/>
  <c r="BB1203" i="19"/>
  <c r="BA1203" i="19"/>
  <c r="BC1203" i="19"/>
  <c r="BB1204" i="19"/>
  <c r="BB1205" i="19"/>
  <c r="BC1204" i="19"/>
  <c r="BA1204" i="19"/>
  <c r="BB1206" i="19"/>
  <c r="BA1205" i="19"/>
  <c r="BC1205" i="19"/>
  <c r="BC1206" i="19"/>
  <c r="BB1207" i="19"/>
  <c r="BA1206" i="19"/>
  <c r="BC1207" i="19"/>
  <c r="BB1208" i="19"/>
  <c r="BA1207" i="19"/>
  <c r="BC1208" i="19"/>
  <c r="BA1208" i="19"/>
  <c r="BB1209" i="19"/>
  <c r="BC1209" i="19"/>
  <c r="BA1209" i="19"/>
  <c r="BB1210" i="19"/>
  <c r="BC1210" i="19"/>
  <c r="BA1210" i="19"/>
  <c r="BB1211" i="19"/>
  <c r="BC1211" i="19"/>
  <c r="BB1212" i="19"/>
  <c r="BA1211" i="19"/>
  <c r="BC1212" i="19"/>
  <c r="BB1213" i="19"/>
  <c r="BA1212" i="19"/>
  <c r="BA1213" i="19"/>
  <c r="BB1214" i="19"/>
  <c r="BC1213" i="19"/>
  <c r="BA1214" i="19"/>
  <c r="BC1214" i="19"/>
  <c r="BB1215" i="19"/>
  <c r="BB1216" i="19"/>
  <c r="BA1215" i="19"/>
  <c r="BC1215" i="19"/>
  <c r="BA1216" i="19"/>
  <c r="BC1216" i="19"/>
  <c r="BB1217" i="19"/>
  <c r="BB1218" i="19"/>
  <c r="BA1217" i="19"/>
  <c r="BC1217" i="19"/>
  <c r="BA1218" i="19"/>
  <c r="BB1219" i="19"/>
  <c r="BC1218" i="19"/>
  <c r="BB1220" i="19"/>
  <c r="BC1219" i="19"/>
  <c r="BA1219" i="19"/>
  <c r="BA1220" i="19"/>
  <c r="BB1221" i="19"/>
  <c r="BC1220" i="19"/>
  <c r="BA1221" i="19"/>
  <c r="BC1221" i="19"/>
  <c r="BB1222" i="19"/>
  <c r="BC1222" i="19"/>
  <c r="BB1223" i="19"/>
  <c r="BA1222" i="19"/>
  <c r="BC1223" i="19"/>
  <c r="BA1223" i="19"/>
  <c r="BB1224" i="19"/>
  <c r="BA1224" i="19"/>
  <c r="BC1224" i="19"/>
  <c r="BB1225" i="19"/>
  <c r="BC1225" i="19"/>
  <c r="BA1225" i="19"/>
  <c r="BB1226" i="19"/>
  <c r="BC1226" i="19"/>
  <c r="BA1226" i="19"/>
  <c r="BB1227" i="19"/>
  <c r="BC1227" i="19"/>
  <c r="BB1228" i="19"/>
  <c r="BA1227" i="19"/>
  <c r="BB1229" i="19"/>
  <c r="BC1228" i="19"/>
  <c r="BA1228" i="19"/>
  <c r="BC1229" i="19"/>
  <c r="BA1229" i="19"/>
  <c r="BB1230" i="19"/>
  <c r="BA1230" i="19"/>
  <c r="BC1230" i="19"/>
  <c r="BB1231" i="19"/>
  <c r="BA1231" i="19"/>
  <c r="BB1232" i="19"/>
  <c r="BC1231" i="19"/>
  <c r="BC1232" i="19"/>
  <c r="BB1233" i="19"/>
  <c r="BA1232" i="19"/>
  <c r="BC1233" i="19"/>
  <c r="BB1234" i="19"/>
  <c r="BA1233" i="19"/>
  <c r="BC1234" i="19"/>
  <c r="BB1235" i="19"/>
  <c r="BA1234" i="19"/>
  <c r="BC1235" i="19"/>
  <c r="BA1235" i="19"/>
  <c r="BB1236" i="19"/>
  <c r="BC1236" i="19"/>
  <c r="BB1237" i="19"/>
  <c r="BA1236" i="19"/>
  <c r="BA1237" i="19"/>
  <c r="BB1238" i="19"/>
  <c r="BC1237" i="19"/>
  <c r="BB1239" i="19"/>
  <c r="BC1238" i="19"/>
  <c r="BA1238" i="19"/>
  <c r="BB1240" i="19"/>
  <c r="BA1239" i="19"/>
  <c r="BC1239" i="19"/>
  <c r="BA1240" i="19"/>
  <c r="BC1240" i="19"/>
  <c r="BB1241" i="19"/>
  <c r="BA1241" i="19"/>
  <c r="BB1242" i="19"/>
  <c r="BC1241" i="19"/>
  <c r="BB1243" i="19"/>
  <c r="BC1242" i="19"/>
  <c r="BA1242" i="19"/>
  <c r="BC1243" i="19"/>
  <c r="BA1243" i="19"/>
  <c r="BB1244" i="19"/>
  <c r="BC1244" i="19"/>
  <c r="BA1244" i="19"/>
  <c r="BB1245" i="19"/>
  <c r="BB1246" i="19"/>
  <c r="BA1245" i="19"/>
  <c r="BC1245" i="19"/>
  <c r="BB1247" i="19"/>
  <c r="BC1246" i="19"/>
  <c r="BA1246" i="19"/>
  <c r="BB1248" i="19"/>
  <c r="BA1247" i="19"/>
  <c r="BC1247" i="19"/>
  <c r="BC1248" i="19"/>
  <c r="BB1249" i="19"/>
  <c r="BA1248" i="19"/>
  <c r="BA1249" i="19"/>
  <c r="BC1249" i="19"/>
  <c r="BB1250" i="19"/>
  <c r="BB1251" i="19"/>
  <c r="BC1250" i="19"/>
  <c r="BA1250" i="19"/>
  <c r="BA1251" i="19"/>
  <c r="BC1251" i="19"/>
  <c r="BB1252" i="19"/>
  <c r="BA1252" i="19"/>
  <c r="BC1252" i="19"/>
  <c r="BB1253" i="19"/>
  <c r="BC1253" i="19"/>
  <c r="BA1253" i="19"/>
  <c r="BB1254" i="19"/>
  <c r="BB1255" i="19"/>
  <c r="BC1254" i="19"/>
  <c r="BA1254" i="19"/>
  <c r="BB1256" i="19"/>
  <c r="BC1255" i="19"/>
  <c r="BA1255" i="19"/>
  <c r="BA1256" i="19"/>
  <c r="BB1257" i="19"/>
  <c r="BC1256" i="19"/>
  <c r="BA1257" i="19"/>
  <c r="BC1257" i="19"/>
  <c r="BB1258" i="19"/>
  <c r="BC1258" i="19"/>
  <c r="BA1258" i="19"/>
  <c r="BB1259" i="19"/>
  <c r="BB1260" i="19"/>
  <c r="BC1259" i="19"/>
  <c r="BA1259" i="19"/>
  <c r="BB1261" i="19"/>
  <c r="BC1260" i="19"/>
  <c r="BA1260" i="19"/>
  <c r="BB1262" i="19"/>
  <c r="BC1261" i="19"/>
  <c r="BA1261" i="19"/>
  <c r="BC1262" i="19"/>
  <c r="BA1262" i="19"/>
  <c r="BB1263" i="19"/>
  <c r="BA1263" i="19"/>
  <c r="BB1264" i="19"/>
  <c r="BC1263" i="19"/>
  <c r="BC1264" i="19"/>
  <c r="BB1265" i="19"/>
  <c r="BA1264" i="19"/>
  <c r="BB1266" i="19"/>
  <c r="BA1265" i="19"/>
  <c r="BC1265" i="19"/>
  <c r="BA1266" i="19"/>
  <c r="BC1266" i="19"/>
  <c r="BB1267" i="19"/>
  <c r="BA1267" i="19"/>
  <c r="BC1267" i="19"/>
  <c r="BB1268" i="19"/>
  <c r="BB1269" i="19"/>
  <c r="BA1268" i="19"/>
  <c r="BC1268" i="19"/>
  <c r="BB1270" i="19"/>
  <c r="BA1269" i="19"/>
  <c r="BC1269" i="19"/>
  <c r="BA1270" i="19"/>
  <c r="BC1270" i="19"/>
  <c r="BB1271" i="19"/>
  <c r="BB1272" i="19"/>
  <c r="BA1271" i="19"/>
  <c r="BC1271" i="19"/>
  <c r="BB1273" i="19"/>
  <c r="BC1272" i="19"/>
  <c r="BA1272" i="19"/>
  <c r="BA1273" i="19"/>
  <c r="BB1274" i="19"/>
  <c r="BC1273" i="19"/>
  <c r="BC1274" i="19"/>
  <c r="BA1274" i="19"/>
  <c r="BB1275" i="19"/>
  <c r="BB1276" i="19"/>
  <c r="BC1275" i="19"/>
  <c r="BA1275" i="19"/>
  <c r="BB1277" i="19"/>
  <c r="BA1276" i="19"/>
  <c r="BC1276" i="19"/>
  <c r="BB1278" i="19"/>
  <c r="BA1277" i="19"/>
  <c r="BC1277" i="19"/>
  <c r="BB1279" i="19"/>
  <c r="BC1278" i="19"/>
  <c r="BA1278" i="19"/>
  <c r="BB1280" i="19"/>
  <c r="BC1279" i="19"/>
  <c r="BA1279" i="19"/>
  <c r="BA1280" i="19"/>
  <c r="BC1280" i="19"/>
  <c r="BB1281" i="19"/>
  <c r="BA1281" i="19"/>
  <c r="BC1281" i="19"/>
  <c r="BB1282" i="19"/>
  <c r="BC1282" i="19"/>
  <c r="BA1282" i="19"/>
  <c r="BB1283" i="19"/>
  <c r="BB1284" i="19"/>
  <c r="BA1283" i="19"/>
  <c r="BC1283" i="19"/>
  <c r="BA1284" i="19"/>
  <c r="BC1284" i="19"/>
  <c r="BB1285" i="19"/>
  <c r="BA1285" i="19"/>
  <c r="BC1285" i="19"/>
  <c r="BB1286" i="19"/>
  <c r="BC1286" i="19"/>
  <c r="BB1287" i="19"/>
  <c r="BA1286" i="19"/>
  <c r="BB1288" i="19"/>
  <c r="BC1287" i="19"/>
  <c r="BA1287" i="19"/>
  <c r="BA1288" i="19"/>
  <c r="BC1288" i="19"/>
  <c r="BB1289" i="19"/>
  <c r="BC1289" i="19"/>
  <c r="BA1289" i="19"/>
  <c r="BB1290" i="19"/>
  <c r="BC1290" i="19"/>
  <c r="BA1290" i="19"/>
  <c r="BB1291" i="19"/>
  <c r="BC1291" i="19"/>
  <c r="BA1291" i="19"/>
  <c r="BB1292" i="19"/>
  <c r="BB1293" i="19"/>
  <c r="BA1292" i="19"/>
  <c r="BC1292" i="19"/>
  <c r="BB1294" i="19"/>
  <c r="BA1293" i="19"/>
  <c r="BC1293" i="19"/>
  <c r="BB1295" i="19"/>
  <c r="BC1294" i="19"/>
  <c r="BA1294" i="19"/>
  <c r="BC1295" i="19"/>
  <c r="BB1296" i="19"/>
  <c r="BA1295" i="19"/>
  <c r="BC1296" i="19"/>
  <c r="BA1296" i="19"/>
  <c r="BB1297" i="19"/>
  <c r="BA1297" i="19"/>
  <c r="BC1297" i="19"/>
  <c r="BB1298" i="19"/>
  <c r="BB1299" i="19"/>
  <c r="BA1298" i="19"/>
  <c r="BC1298" i="19"/>
  <c r="BC1299" i="19"/>
  <c r="BA1299" i="19"/>
  <c r="BB1300" i="19"/>
  <c r="BC1300" i="19"/>
  <c r="BA1300" i="19"/>
  <c r="BB1301" i="19"/>
  <c r="BC1301" i="19"/>
  <c r="BA1301" i="19"/>
  <c r="BB1302" i="19"/>
  <c r="BC1302" i="19"/>
  <c r="BB1303" i="19"/>
  <c r="BA1302" i="19"/>
  <c r="BA1303" i="19"/>
  <c r="BB1304" i="19"/>
  <c r="BC1303" i="19"/>
  <c r="BB1305" i="19"/>
  <c r="BA1304" i="19"/>
  <c r="BC1304" i="19"/>
  <c r="BA1305" i="19"/>
  <c r="BC1305" i="19"/>
  <c r="BB1306" i="19"/>
  <c r="BA1306" i="19"/>
  <c r="BC1306" i="19"/>
  <c r="BB1307" i="19"/>
  <c r="BB1308" i="19"/>
  <c r="BC1307" i="19"/>
  <c r="BA1307" i="19"/>
  <c r="BA1308" i="19"/>
  <c r="BB1309" i="19"/>
  <c r="BC1308" i="19"/>
  <c r="BB1310" i="19"/>
  <c r="BA1309" i="19"/>
  <c r="BC1309" i="19"/>
  <c r="BB1311" i="19"/>
  <c r="BA1310" i="19"/>
  <c r="BC1310" i="19"/>
  <c r="BC1311" i="19"/>
  <c r="BB1312" i="19"/>
  <c r="BA1311" i="19"/>
  <c r="BC1312" i="19"/>
  <c r="BB1313" i="19"/>
  <c r="BA1312" i="19"/>
  <c r="BC1313" i="19"/>
  <c r="BA1313" i="19"/>
  <c r="BB1314" i="19"/>
  <c r="BC1314" i="19"/>
  <c r="BB1315" i="19"/>
  <c r="BA1314" i="19"/>
  <c r="BC1315" i="19"/>
  <c r="BA1315" i="19"/>
  <c r="BB1316" i="19"/>
  <c r="BC1316" i="19"/>
  <c r="BB1317" i="19"/>
  <c r="BA1316" i="19"/>
  <c r="BB1318" i="19"/>
  <c r="BA1317" i="19"/>
  <c r="BC1317" i="19"/>
  <c r="BC1318" i="19"/>
  <c r="BB1319" i="19"/>
  <c r="BA1318" i="19"/>
  <c r="BA1319" i="19"/>
  <c r="BB1320" i="19"/>
  <c r="BC1319" i="19"/>
  <c r="BB1321" i="19"/>
  <c r="BA1320" i="19"/>
  <c r="BC1320" i="19"/>
  <c r="BA1321" i="19"/>
  <c r="BB1322" i="19"/>
  <c r="BC1321" i="19"/>
  <c r="BC1322" i="19"/>
  <c r="BB1323" i="19"/>
  <c r="BA1322" i="19"/>
  <c r="BC1323" i="19"/>
  <c r="BA1323" i="19"/>
  <c r="BB1324" i="19"/>
  <c r="BA1324" i="19"/>
  <c r="BB1325" i="19"/>
  <c r="BC1324" i="19"/>
  <c r="BC1325" i="19"/>
  <c r="BA1325" i="19"/>
  <c r="BB1326" i="19"/>
  <c r="BB1327" i="19"/>
  <c r="BC1326" i="19"/>
  <c r="BA1326" i="19"/>
  <c r="BC1327" i="19"/>
  <c r="BA1327" i="19"/>
  <c r="BB1328" i="19"/>
  <c r="BA1328" i="19"/>
  <c r="BC1328" i="19"/>
  <c r="BB1329" i="19"/>
  <c r="BA1329" i="19"/>
  <c r="BB1330" i="19"/>
  <c r="BC1329" i="19"/>
  <c r="BA1330" i="19"/>
  <c r="BB1331" i="19"/>
  <c r="BC1330" i="19"/>
  <c r="BB1332" i="19"/>
  <c r="BC1331" i="19"/>
  <c r="BA1331" i="19"/>
  <c r="BB1333" i="19"/>
  <c r="BC1332" i="19"/>
  <c r="BA1332" i="19"/>
  <c r="BA1333" i="19"/>
  <c r="BC1333" i="19"/>
  <c r="BB1334" i="19"/>
  <c r="BB1335" i="19"/>
  <c r="BA1334" i="19"/>
  <c r="BC1334" i="19"/>
  <c r="BC1335" i="19"/>
  <c r="BA1335" i="19"/>
  <c r="BB1336" i="19"/>
  <c r="BA1336" i="19"/>
  <c r="BB1337" i="19"/>
  <c r="BC1336" i="19"/>
  <c r="BC1337" i="19"/>
  <c r="BB1338" i="19"/>
  <c r="BA1337" i="19"/>
  <c r="BC1338" i="19"/>
  <c r="BB1339" i="19"/>
  <c r="BA1338" i="19"/>
  <c r="BB1340" i="19"/>
  <c r="BA1339" i="19"/>
  <c r="BC1339" i="19"/>
  <c r="BC1340" i="19"/>
  <c r="BB1341" i="19"/>
  <c r="BA1340" i="19"/>
  <c r="BA1341" i="19"/>
  <c r="BB1342" i="19"/>
  <c r="BC1341" i="19"/>
  <c r="BA1342" i="19"/>
  <c r="BB1343" i="19"/>
  <c r="BC1342" i="19"/>
  <c r="BC1343" i="19"/>
  <c r="BA1343" i="19"/>
  <c r="BB1344" i="19"/>
  <c r="BB1345" i="19"/>
  <c r="BA1344" i="19"/>
  <c r="BC1344" i="19"/>
  <c r="BA1345" i="19"/>
  <c r="BC1345" i="19"/>
  <c r="BB1346" i="19"/>
  <c r="BA1346" i="19"/>
  <c r="BC1346" i="19"/>
  <c r="BB1347" i="19"/>
  <c r="BC1347" i="19"/>
  <c r="BA1347" i="19"/>
  <c r="BB1348" i="19"/>
  <c r="BC1348" i="19"/>
  <c r="BB1349" i="19"/>
  <c r="BA1348" i="19"/>
  <c r="BB1350" i="19"/>
  <c r="BA1349" i="19"/>
  <c r="BC1349" i="19"/>
  <c r="BA1350" i="19"/>
  <c r="BC1350" i="19"/>
  <c r="BB1351" i="19"/>
  <c r="BB1352" i="19"/>
  <c r="BA1351" i="19"/>
  <c r="BC1351" i="19"/>
  <c r="BA1352" i="19"/>
  <c r="BC1352" i="19"/>
  <c r="BB1353" i="19"/>
  <c r="BB1354" i="19"/>
  <c r="BC1353" i="19"/>
  <c r="BA1353" i="19"/>
  <c r="BC1354" i="19"/>
  <c r="BA1354" i="19"/>
  <c r="BB1355" i="19"/>
  <c r="BB1356" i="19"/>
  <c r="BA1355" i="19"/>
  <c r="BC1355" i="19"/>
  <c r="BA1356" i="19"/>
  <c r="BB1357" i="19"/>
  <c r="BC1356" i="19"/>
  <c r="BB1358" i="19"/>
  <c r="BA1357" i="19"/>
  <c r="BC1357" i="19"/>
  <c r="BA1358" i="19"/>
  <c r="BC1358" i="19"/>
  <c r="BB1359" i="19"/>
  <c r="BB1360" i="19"/>
  <c r="BC1359" i="19"/>
  <c r="BA1359" i="19"/>
  <c r="BA1360" i="19"/>
  <c r="BB1361" i="19"/>
  <c r="BC1360" i="19"/>
  <c r="BC1361" i="19"/>
  <c r="BA1361" i="19"/>
  <c r="BB1362" i="19"/>
  <c r="BA1362" i="19"/>
  <c r="BB1363" i="19"/>
  <c r="BC1362" i="19"/>
  <c r="BB1364" i="19"/>
  <c r="BA1363" i="19"/>
  <c r="BC1363" i="19"/>
  <c r="BB1365" i="19"/>
  <c r="BC1364" i="19"/>
  <c r="BA1364" i="19"/>
  <c r="BC1365" i="19"/>
  <c r="BA1365" i="19"/>
  <c r="BB1366" i="19"/>
  <c r="BA1366" i="19"/>
  <c r="BB1367" i="19"/>
  <c r="BC1366" i="19"/>
  <c r="BB1368" i="19"/>
  <c r="BC1367" i="19"/>
  <c r="BA1367" i="19"/>
  <c r="BC1368" i="19"/>
  <c r="BA1368" i="19"/>
  <c r="BB1369" i="19"/>
  <c r="BA1369" i="19"/>
  <c r="BB1370" i="19"/>
  <c r="BC1369" i="19"/>
  <c r="BB1371" i="19"/>
  <c r="BC1370" i="19"/>
  <c r="BA1370" i="19"/>
  <c r="BA1371" i="19"/>
  <c r="BB1372" i="19"/>
  <c r="BC1371" i="19"/>
  <c r="BC1372" i="19"/>
  <c r="BB1373" i="19"/>
  <c r="BA1372" i="19"/>
  <c r="BC1373" i="19"/>
  <c r="BA1373" i="19"/>
  <c r="BB1374" i="19"/>
  <c r="BA1374" i="19"/>
  <c r="BB1375" i="19"/>
  <c r="BC1374" i="19"/>
  <c r="BA1375" i="19"/>
  <c r="BB1376" i="19"/>
  <c r="BC1375" i="19"/>
  <c r="BB1377" i="19"/>
  <c r="BC1376" i="19"/>
  <c r="BA1376" i="19"/>
  <c r="BA1377" i="19"/>
  <c r="BC1377" i="19"/>
  <c r="BB1378" i="19"/>
  <c r="BC1378" i="19"/>
  <c r="BB1379" i="19"/>
  <c r="BA1378" i="19"/>
  <c r="BC1379" i="19"/>
  <c r="BA1379" i="19"/>
  <c r="BB1380" i="19"/>
  <c r="BC1380" i="19"/>
  <c r="BB1381" i="19"/>
  <c r="BA1380" i="19"/>
  <c r="BA1381" i="19"/>
  <c r="BB1382" i="19"/>
  <c r="BC1381" i="19"/>
  <c r="BA1382" i="19"/>
  <c r="BC1382" i="19"/>
  <c r="BB1383" i="19"/>
  <c r="BC1383" i="19"/>
  <c r="BA1383" i="19"/>
  <c r="BB1384" i="19"/>
  <c r="BA1384" i="19"/>
  <c r="BC1384" i="19"/>
  <c r="BB1385" i="19"/>
  <c r="BC1385" i="19"/>
  <c r="BA1385" i="19"/>
  <c r="BB1386" i="19"/>
  <c r="BC1386" i="19"/>
  <c r="BA1386" i="19"/>
  <c r="BB1387" i="19"/>
  <c r="BA1387" i="19"/>
  <c r="BC1387" i="19"/>
  <c r="BB1388" i="19"/>
  <c r="BB1389" i="19"/>
  <c r="BA1388" i="19"/>
  <c r="BC1388" i="19"/>
  <c r="BB1390" i="19"/>
  <c r="BA1389" i="19"/>
  <c r="BC1389" i="19"/>
  <c r="BB1391" i="19"/>
  <c r="BC1390" i="19"/>
  <c r="BA1390" i="19"/>
  <c r="BC1391" i="19"/>
  <c r="BB1392" i="19"/>
  <c r="BA1391" i="19"/>
  <c r="BA1392" i="19"/>
  <c r="BB1393" i="19"/>
  <c r="BC1392" i="19"/>
  <c r="BC1393" i="19"/>
  <c r="BB1394" i="19"/>
  <c r="BA1393" i="19"/>
  <c r="BC1394" i="19"/>
  <c r="BB1395" i="19"/>
  <c r="BA1394" i="19"/>
  <c r="BC1395" i="19"/>
  <c r="BA1395" i="19"/>
  <c r="BB1396" i="19"/>
  <c r="BB1397" i="19"/>
  <c r="BA1396" i="19"/>
  <c r="BC1396" i="19"/>
  <c r="BC1397" i="19"/>
  <c r="BA1397" i="19"/>
  <c r="BB1398" i="19"/>
  <c r="BB1399" i="19"/>
  <c r="BA1398" i="19"/>
  <c r="BC1398" i="19"/>
  <c r="BC1399" i="19"/>
  <c r="BA1399" i="19"/>
  <c r="BB1400" i="19"/>
  <c r="BA1400" i="19"/>
  <c r="BC1400" i="19"/>
  <c r="BB1401" i="19"/>
  <c r="BB1402" i="19"/>
  <c r="BA1401" i="19"/>
  <c r="BC1401" i="19"/>
  <c r="BA1402" i="19"/>
  <c r="BC1402" i="19"/>
  <c r="BB1403" i="19"/>
  <c r="BC1403" i="19"/>
  <c r="BA1403" i="19"/>
  <c r="BB1404" i="19"/>
  <c r="BA1404" i="19"/>
  <c r="BB1405" i="19"/>
  <c r="BC1404" i="19"/>
  <c r="BC1405" i="19"/>
  <c r="BA1405" i="19"/>
  <c r="BB1406" i="19"/>
  <c r="BC1406" i="19"/>
  <c r="BB1407" i="19"/>
  <c r="BA1406" i="19"/>
  <c r="BC1407" i="19"/>
  <c r="BB1408" i="19"/>
  <c r="BA1407" i="19"/>
  <c r="BB1409" i="19"/>
  <c r="BA1408" i="19"/>
  <c r="BC1408" i="19"/>
  <c r="BA1409" i="19"/>
  <c r="BB1410" i="19"/>
  <c r="BC1409" i="19"/>
  <c r="BA1410" i="19"/>
  <c r="BB1411" i="19"/>
  <c r="BC1410" i="19"/>
  <c r="BB1412" i="19"/>
  <c r="BA1411" i="19"/>
  <c r="BC1411" i="19"/>
  <c r="BA1412" i="19"/>
  <c r="BC1412" i="19"/>
  <c r="BB1413" i="19"/>
  <c r="BB1414" i="19"/>
  <c r="BA1413" i="19"/>
  <c r="BC1413" i="19"/>
  <c r="BA1414" i="19"/>
  <c r="BB1415" i="19"/>
  <c r="BC1414" i="19"/>
  <c r="BB1416" i="19"/>
  <c r="BC1415" i="19"/>
  <c r="BA1415" i="19"/>
  <c r="BC1416" i="19"/>
  <c r="BB1417" i="19"/>
  <c r="BA1416" i="19"/>
  <c r="BB1418" i="19"/>
  <c r="BA1417" i="19"/>
  <c r="BC1417" i="19"/>
  <c r="BC1418" i="19"/>
  <c r="BA1418" i="19"/>
  <c r="BB1419" i="19"/>
  <c r="BA1419" i="19"/>
  <c r="BC1419" i="19"/>
  <c r="BB1420" i="19"/>
  <c r="BA1420" i="19"/>
  <c r="BB1421" i="19"/>
  <c r="BC1420" i="19"/>
  <c r="BB1422" i="19"/>
  <c r="BA1421" i="19"/>
  <c r="BC1421" i="19"/>
  <c r="BB1423" i="19"/>
  <c r="BA1422" i="19"/>
  <c r="BC1422" i="19"/>
  <c r="BC1423" i="19"/>
  <c r="BB1424" i="19"/>
  <c r="BA1423" i="19"/>
  <c r="BB1425" i="19"/>
  <c r="BC1424" i="19"/>
  <c r="BA1424" i="19"/>
  <c r="BA1425" i="19"/>
  <c r="BC1425" i="19"/>
  <c r="BB1426" i="19"/>
  <c r="BC1426" i="19"/>
  <c r="BB1427" i="19"/>
  <c r="BA1426" i="19"/>
  <c r="BA1427" i="19"/>
  <c r="BC1427" i="19"/>
  <c r="BB1428" i="19"/>
  <c r="BA1428" i="19"/>
  <c r="BC1428" i="19"/>
  <c r="BB1429" i="19"/>
  <c r="BB1430" i="19"/>
  <c r="BA1429" i="19"/>
  <c r="BC1429" i="19"/>
  <c r="BA1430" i="19"/>
  <c r="BC1430" i="19"/>
  <c r="BB1431" i="19"/>
  <c r="BC1431" i="19"/>
  <c r="BB1432" i="19"/>
  <c r="BA1431" i="19"/>
  <c r="BA1432" i="19"/>
  <c r="BB1433" i="19"/>
  <c r="BC1432" i="19"/>
  <c r="BA1433" i="19"/>
  <c r="BB1434" i="19"/>
  <c r="BC1433" i="19"/>
  <c r="BA1434" i="19"/>
  <c r="BC1434" i="19"/>
  <c r="BB1435" i="19"/>
  <c r="BB1436" i="19"/>
  <c r="BA1435" i="19"/>
  <c r="BC1435" i="19"/>
  <c r="BB1437" i="19"/>
  <c r="BA1436" i="19"/>
  <c r="BC1436" i="19"/>
  <c r="BC1437" i="19"/>
  <c r="BA1437" i="19"/>
  <c r="BB1438" i="19"/>
  <c r="BA1438" i="19"/>
  <c r="BC1438" i="19"/>
  <c r="BB1439" i="19"/>
  <c r="BC1439" i="19"/>
  <c r="BA1439" i="19"/>
  <c r="BB1440" i="19"/>
  <c r="BB1441" i="19"/>
  <c r="BA1440" i="19"/>
  <c r="BC1440" i="19"/>
  <c r="BB1442" i="19"/>
  <c r="BA1441" i="19"/>
  <c r="BC1441" i="19"/>
  <c r="BC1442" i="19"/>
  <c r="BB1443" i="19"/>
  <c r="BA1442" i="19"/>
  <c r="BA1443" i="19"/>
  <c r="BB1444" i="19"/>
  <c r="BC1443" i="19"/>
  <c r="BA1444" i="19"/>
  <c r="BC1444" i="19"/>
  <c r="BB1445" i="19"/>
  <c r="BB1446" i="19"/>
  <c r="BC1445" i="19"/>
  <c r="BA1445" i="19"/>
  <c r="BA1446" i="19"/>
  <c r="BB1447" i="19"/>
  <c r="BC1446" i="19"/>
  <c r="BB1448" i="19"/>
  <c r="BA1447" i="19"/>
  <c r="BC1447" i="19"/>
  <c r="BA1448" i="19"/>
  <c r="BB1449" i="19"/>
  <c r="BC1448" i="19"/>
  <c r="BC1449" i="19"/>
  <c r="BB1450" i="19"/>
  <c r="BA1449" i="19"/>
  <c r="BA1450" i="19"/>
  <c r="BC1450" i="19"/>
  <c r="BB1451" i="19"/>
  <c r="BA1451" i="19"/>
  <c r="BC1451" i="19"/>
  <c r="BB1452" i="19"/>
  <c r="BB1453" i="19"/>
  <c r="BA1452" i="19"/>
  <c r="BC1452" i="19"/>
  <c r="BA1453" i="19"/>
  <c r="BB1454" i="19"/>
  <c r="BC1453" i="19"/>
  <c r="BB1455" i="19"/>
  <c r="BA1454" i="19"/>
  <c r="BC1454" i="19"/>
  <c r="BB1456" i="19"/>
  <c r="BC1455" i="19"/>
  <c r="BA1455" i="19"/>
  <c r="BB1457" i="19"/>
  <c r="BC1456" i="19"/>
  <c r="BA1456" i="19"/>
  <c r="BB1458" i="19"/>
  <c r="BC1457" i="19"/>
  <c r="BA1457" i="19"/>
  <c r="BC1458" i="19"/>
  <c r="BB1459" i="19"/>
  <c r="BA1458" i="19"/>
  <c r="BC1459" i="19"/>
  <c r="BB1460" i="19"/>
  <c r="BA1459" i="19"/>
  <c r="BB1461" i="19"/>
  <c r="BC1460" i="19"/>
  <c r="BA1460" i="19"/>
  <c r="BA1461" i="19"/>
  <c r="BB1462" i="19"/>
  <c r="BC1461" i="19"/>
  <c r="BC1462" i="19"/>
  <c r="BA1462" i="19"/>
  <c r="BB1463" i="19"/>
  <c r="BC1463" i="19"/>
  <c r="BB1464" i="19"/>
  <c r="BA1463" i="19"/>
  <c r="BB1465" i="19"/>
  <c r="BA1464" i="19"/>
  <c r="BC1464" i="19"/>
  <c r="BA1465" i="19"/>
  <c r="BB1466" i="19"/>
  <c r="BC1465" i="19"/>
  <c r="BA1466" i="19"/>
  <c r="BC1466" i="19"/>
  <c r="BB1467" i="19"/>
  <c r="BC1467" i="19"/>
  <c r="BB1468" i="19"/>
  <c r="BA1467" i="19"/>
  <c r="BB1469" i="19"/>
  <c r="BA1468" i="19"/>
  <c r="BC1468" i="19"/>
  <c r="BA1469" i="19"/>
  <c r="BC1469" i="19"/>
  <c r="BB1470" i="19"/>
  <c r="BA1470" i="19"/>
  <c r="BC1470" i="19"/>
  <c r="BB1471" i="19"/>
  <c r="BB1472" i="19"/>
  <c r="BA1471" i="19"/>
  <c r="BC1471" i="19"/>
  <c r="BB1473" i="19"/>
  <c r="BC1472" i="19"/>
  <c r="BA1472" i="19"/>
  <c r="BA1473" i="19"/>
  <c r="BB1474" i="19"/>
  <c r="BC1473" i="19"/>
  <c r="BB1475" i="19"/>
  <c r="BA1474" i="19"/>
  <c r="BC1474" i="19"/>
  <c r="BB1476" i="19"/>
  <c r="BC1475" i="19"/>
  <c r="BA1475" i="19"/>
  <c r="BC1476" i="19"/>
  <c r="BA1476" i="19"/>
  <c r="BB1477" i="19"/>
  <c r="BB1478" i="19"/>
  <c r="BA1477" i="19"/>
  <c r="BC1477" i="19"/>
  <c r="BB1479" i="19"/>
  <c r="BA1478" i="19"/>
  <c r="BC1478" i="19"/>
  <c r="BB1480" i="19"/>
  <c r="BA1479" i="19"/>
  <c r="BC1479" i="19"/>
  <c r="BC1480" i="19"/>
  <c r="BB1481" i="19"/>
  <c r="BA1480" i="19"/>
  <c r="BB1482" i="19"/>
  <c r="BC1481" i="19"/>
  <c r="BA1481" i="19"/>
  <c r="BB1483" i="19"/>
  <c r="BC1482" i="19"/>
  <c r="BA1482" i="19"/>
  <c r="BC1483" i="19"/>
  <c r="BB1484" i="19"/>
  <c r="BA1483" i="19"/>
  <c r="BB1485" i="19"/>
  <c r="BA1484" i="19"/>
  <c r="BC1484" i="19"/>
  <c r="BC1485" i="19"/>
  <c r="BB1486" i="19"/>
  <c r="BA1485" i="19"/>
  <c r="BB1487" i="19"/>
  <c r="BC1486" i="19"/>
  <c r="BA1486" i="19"/>
  <c r="BC1487" i="19"/>
  <c r="BB1488" i="19"/>
  <c r="BA1487" i="19"/>
  <c r="BB1489" i="19"/>
  <c r="BC1488" i="19"/>
  <c r="BA1488" i="19"/>
  <c r="BA1489" i="19"/>
  <c r="BC1489" i="19"/>
  <c r="BB1490" i="19"/>
  <c r="BA1490" i="19"/>
  <c r="BC1490" i="19"/>
  <c r="BB1491" i="19"/>
  <c r="BB1492" i="19"/>
  <c r="BC1491" i="19"/>
  <c r="BA1491" i="19"/>
  <c r="BB1493" i="19"/>
  <c r="BC1492" i="19"/>
  <c r="BA1492" i="19"/>
  <c r="BC1493" i="19"/>
  <c r="BA1493" i="19"/>
  <c r="BB1494" i="19"/>
  <c r="BC1494" i="19"/>
  <c r="BA1494" i="19"/>
  <c r="BB1495" i="19"/>
  <c r="BC1495" i="19"/>
  <c r="BB1496" i="19"/>
  <c r="BA1495" i="19"/>
  <c r="BA1496" i="19"/>
  <c r="BC1496" i="19"/>
  <c r="BB1497" i="19"/>
  <c r="BA1497" i="19"/>
  <c r="BB1498" i="19"/>
  <c r="BC1497" i="19"/>
  <c r="BA1498" i="19"/>
  <c r="BC1498" i="19"/>
  <c r="BB1499" i="19"/>
  <c r="BC1499" i="19"/>
  <c r="BA1499" i="19"/>
  <c r="BB1500" i="19"/>
  <c r="BC1500" i="19"/>
  <c r="BB1501" i="19"/>
  <c r="BA1500" i="19"/>
  <c r="BB1502" i="19"/>
  <c r="BC1501" i="19"/>
  <c r="BA1501" i="19"/>
  <c r="BA1502" i="19"/>
  <c r="BC1502" i="19"/>
  <c r="BB1503" i="19"/>
  <c r="BC1503" i="19"/>
  <c r="BA1503" i="19"/>
  <c r="BB1504" i="19"/>
  <c r="BA1504" i="19"/>
  <c r="BB1505" i="19"/>
  <c r="BC1504" i="19"/>
  <c r="BB1506" i="19"/>
  <c r="BC1505" i="19"/>
  <c r="BA1505" i="19"/>
  <c r="BA1506" i="19"/>
  <c r="BC1506" i="19"/>
  <c r="BB1507" i="19"/>
  <c r="BB1508" i="19"/>
  <c r="BC1507" i="19"/>
  <c r="BA1507" i="19"/>
  <c r="BA1508" i="19"/>
  <c r="BC1508" i="19"/>
  <c r="BB1509" i="19"/>
  <c r="BA1509" i="19"/>
  <c r="BC1509" i="19"/>
  <c r="BB1510" i="19"/>
  <c r="BA1510" i="19"/>
  <c r="BB1511" i="19"/>
  <c r="BC1510" i="19"/>
  <c r="BB1512" i="19"/>
  <c r="BA1511" i="19"/>
  <c r="BC1511" i="19"/>
  <c r="BC1512" i="19"/>
  <c r="BA1512" i="19"/>
  <c r="BB1513" i="19"/>
  <c r="BB1514" i="19"/>
  <c r="BA1513" i="19"/>
  <c r="BC1513" i="19"/>
  <c r="BA1514" i="19"/>
  <c r="BC1514" i="19"/>
  <c r="BB1515" i="19"/>
  <c r="BC1515" i="19"/>
  <c r="BA1515" i="19"/>
  <c r="BB1516" i="19"/>
  <c r="BC1516" i="19"/>
  <c r="BA1516" i="19"/>
  <c r="BB1517" i="19"/>
  <c r="BA1517" i="19"/>
  <c r="BC1517" i="19"/>
  <c r="BB1518" i="19"/>
  <c r="BC1518" i="19"/>
  <c r="BB1519" i="19"/>
  <c r="BA1518" i="19"/>
  <c r="BB1520" i="19"/>
  <c r="BA1519" i="19"/>
  <c r="BC1519" i="19"/>
  <c r="BB1521" i="19"/>
  <c r="BA1520" i="19"/>
  <c r="BC1520" i="19"/>
  <c r="BB1522" i="19"/>
  <c r="BC1521" i="19"/>
  <c r="BA1521" i="19"/>
  <c r="BA1522" i="19"/>
  <c r="BC1522" i="19"/>
  <c r="BB1523" i="19"/>
  <c r="BC1523" i="19"/>
  <c r="BB1524" i="19"/>
  <c r="BA1523" i="19"/>
  <c r="BB1525" i="19"/>
  <c r="BC1524" i="19"/>
  <c r="BA1524" i="19"/>
  <c r="BB1526" i="19"/>
  <c r="BC1525" i="19"/>
  <c r="BA1525" i="19"/>
  <c r="BA1526" i="19"/>
  <c r="BC1526" i="19"/>
  <c r="BB1527" i="19"/>
  <c r="BB1528" i="19"/>
  <c r="BA1527" i="19"/>
  <c r="BC1527" i="19"/>
  <c r="BC1528" i="19"/>
  <c r="BB1529" i="19"/>
  <c r="BA1528" i="19"/>
  <c r="BC1529" i="19"/>
  <c r="BA1529" i="19"/>
  <c r="BB1530" i="19"/>
  <c r="BB1531" i="19"/>
  <c r="BA1530" i="19"/>
  <c r="BC1530" i="19"/>
  <c r="BB1532" i="19"/>
  <c r="BC1531" i="19"/>
  <c r="BA1531" i="19"/>
  <c r="BC1532" i="19"/>
  <c r="BB1533" i="19"/>
  <c r="BA1532" i="19"/>
  <c r="BA1533" i="19"/>
  <c r="BB1534" i="19"/>
  <c r="BC1533" i="19"/>
  <c r="BB1535" i="19"/>
  <c r="BA1534" i="19"/>
  <c r="BC1534" i="19"/>
  <c r="BC1535" i="19"/>
  <c r="BB1536" i="19"/>
  <c r="BA1535" i="19"/>
  <c r="BA1536" i="19"/>
  <c r="BB1537" i="19"/>
  <c r="BC1536" i="19"/>
  <c r="BB1538" i="19"/>
  <c r="BA1537" i="19"/>
  <c r="BC1537" i="19"/>
  <c r="BA1538" i="19"/>
  <c r="BC1538" i="19"/>
  <c r="BB1539" i="19"/>
  <c r="BB1540" i="19"/>
  <c r="BA1539" i="19"/>
  <c r="BC1539" i="19"/>
  <c r="BA1540" i="19"/>
  <c r="BC1540" i="19"/>
  <c r="BB1541" i="19"/>
  <c r="BB1542" i="19"/>
  <c r="BC1541" i="19"/>
  <c r="BA1541" i="19"/>
  <c r="BC1542" i="19"/>
  <c r="BB1543" i="19"/>
  <c r="BA1542" i="19"/>
  <c r="BC1543" i="19"/>
  <c r="BB1544" i="19"/>
  <c r="BA1543" i="19"/>
  <c r="BB1545" i="19"/>
  <c r="BA1544" i="19"/>
  <c r="BC1544" i="19"/>
  <c r="BB1546" i="19"/>
  <c r="BA1545" i="19"/>
  <c r="BC1545" i="19"/>
  <c r="BC1546" i="19"/>
  <c r="BB1547" i="19"/>
  <c r="BA1546" i="19"/>
  <c r="BC1547" i="19"/>
  <c r="BA1547" i="19"/>
  <c r="BB1548" i="19"/>
  <c r="BA1548" i="19"/>
  <c r="BB1549" i="19"/>
  <c r="BC1548" i="19"/>
  <c r="BA1549" i="19"/>
  <c r="BB1550" i="19"/>
  <c r="BC1549" i="19"/>
  <c r="BB1551" i="19"/>
  <c r="BC1550" i="19"/>
  <c r="BA1550" i="19"/>
  <c r="BC1551" i="19"/>
  <c r="BB1552" i="19"/>
  <c r="BA1551" i="19"/>
  <c r="BB1553" i="19"/>
  <c r="BA1552" i="19"/>
  <c r="BC1552" i="19"/>
  <c r="BB1554" i="19"/>
  <c r="BC1553" i="19"/>
  <c r="BA1553" i="19"/>
  <c r="BA1554" i="19"/>
  <c r="BC1554" i="19"/>
  <c r="BB1555" i="19"/>
  <c r="BA1555" i="19"/>
  <c r="BC1555" i="19"/>
  <c r="BB1556" i="19"/>
  <c r="BA1556" i="19"/>
  <c r="BB1557" i="19"/>
  <c r="BC1556" i="19"/>
  <c r="BC1557" i="19"/>
  <c r="BA1557" i="19"/>
  <c r="BB1558" i="19"/>
  <c r="BC1558" i="19"/>
  <c r="BA1558" i="19"/>
  <c r="BB1559" i="19"/>
  <c r="BA1559" i="19"/>
  <c r="BC1559" i="19"/>
  <c r="BB1560" i="19"/>
  <c r="BC1560" i="19"/>
  <c r="BB1561" i="19"/>
  <c r="BA1560" i="19"/>
  <c r="BC1561" i="19"/>
  <c r="BA1561" i="19"/>
  <c r="BB1562" i="19"/>
  <c r="BC1562" i="19"/>
  <c r="BB1563" i="19"/>
  <c r="BA1562" i="19"/>
  <c r="BC1563" i="19"/>
  <c r="BB1564" i="19"/>
  <c r="BA1563" i="19"/>
  <c r="BB1565" i="19"/>
  <c r="BC1564" i="19"/>
  <c r="BA1564" i="19"/>
  <c r="BB1566" i="19"/>
  <c r="BC1565" i="19"/>
  <c r="BA1565" i="19"/>
  <c r="BB1567" i="19"/>
  <c r="BA1566" i="19"/>
  <c r="BC1566" i="19"/>
  <c r="BB1568" i="19"/>
  <c r="BC1567" i="19"/>
  <c r="BA1567" i="19"/>
  <c r="BC1568" i="19"/>
  <c r="BB1569" i="19"/>
  <c r="BA1568" i="19"/>
  <c r="BA1569" i="19"/>
  <c r="BB1570" i="19"/>
  <c r="BC1569" i="19"/>
  <c r="BB1571" i="19"/>
  <c r="BC1570" i="19"/>
  <c r="BA1570" i="19"/>
  <c r="BA1571" i="19"/>
  <c r="BC1571" i="19"/>
  <c r="BB1572" i="19"/>
  <c r="BC1572" i="19"/>
  <c r="BB1573" i="19"/>
  <c r="BA1572" i="19"/>
  <c r="BC1573" i="19"/>
  <c r="BB1574" i="19"/>
  <c r="BA1573" i="19"/>
  <c r="BC1574" i="19"/>
  <c r="BA1574" i="19"/>
  <c r="BB1575" i="19"/>
  <c r="BA1575" i="19"/>
  <c r="BC1575" i="19"/>
  <c r="BB1576" i="19"/>
  <c r="BC1576" i="19"/>
  <c r="BB1577" i="19"/>
  <c r="BA1576" i="19"/>
  <c r="BC1577" i="19"/>
  <c r="BB1578" i="19"/>
  <c r="BA1577" i="19"/>
  <c r="BC1578" i="19"/>
  <c r="BA1578" i="19"/>
  <c r="BB1579" i="19"/>
  <c r="BB1580" i="19"/>
  <c r="BC1579" i="19"/>
  <c r="BA1579" i="19"/>
  <c r="BB1581" i="19"/>
  <c r="BC1580" i="19"/>
  <c r="BA1580" i="19"/>
  <c r="BB1582" i="19"/>
  <c r="BC1581" i="19"/>
  <c r="BA1581" i="19"/>
  <c r="BB1583" i="19"/>
  <c r="BA1582" i="19"/>
  <c r="BC1582" i="19"/>
  <c r="BC1583" i="19"/>
  <c r="BB1584" i="19"/>
  <c r="BA1583" i="19"/>
  <c r="BC1584" i="19"/>
  <c r="BA1584" i="19"/>
  <c r="BB1585" i="19"/>
  <c r="BB1586" i="19"/>
  <c r="BA1585" i="19"/>
  <c r="BC1585" i="19"/>
  <c r="BB1587" i="19"/>
  <c r="BA1586" i="19"/>
  <c r="BC1586" i="19"/>
  <c r="BA1587" i="19"/>
  <c r="BC1587" i="19"/>
  <c r="BB1588" i="19"/>
  <c r="BC1588" i="19"/>
  <c r="BA1588" i="19"/>
  <c r="BB1589" i="19"/>
  <c r="BC1589" i="19"/>
  <c r="BA1589" i="19"/>
  <c r="BB1590" i="19"/>
  <c r="BA1590" i="19"/>
  <c r="BC1590" i="19"/>
  <c r="BB1591" i="19"/>
  <c r="BB1592" i="19"/>
  <c r="BA1591" i="19"/>
  <c r="BC1591" i="19"/>
  <c r="BC1592" i="19"/>
  <c r="BA1592" i="19"/>
  <c r="BB1593" i="19"/>
  <c r="BC1593" i="19"/>
  <c r="BB1594" i="19"/>
  <c r="BA1593" i="19"/>
  <c r="BB1595" i="19"/>
  <c r="BC1594" i="19"/>
  <c r="BA1594" i="19"/>
  <c r="BC1595" i="19"/>
  <c r="BB1596" i="19"/>
  <c r="BA1595" i="19"/>
  <c r="BA1596" i="19"/>
  <c r="BC1596" i="19"/>
  <c r="BB1597" i="19"/>
  <c r="BC1597" i="19"/>
  <c r="BB1598" i="19"/>
  <c r="BA1597" i="19"/>
  <c r="BC1598" i="19"/>
  <c r="BB1599" i="19"/>
  <c r="BA1598" i="19"/>
  <c r="BC1599" i="19"/>
  <c r="BA1599" i="19"/>
  <c r="BB1600" i="19"/>
  <c r="BB1601" i="19"/>
  <c r="BC1600" i="19"/>
  <c r="BA1600" i="19"/>
  <c r="BC1601" i="19"/>
  <c r="BB1602" i="19"/>
  <c r="BA1601" i="19"/>
  <c r="BA1602" i="19"/>
  <c r="BB1603" i="19"/>
  <c r="BC1602" i="19"/>
  <c r="BC1603" i="19"/>
  <c r="BB1604" i="19"/>
  <c r="BA1603" i="19"/>
  <c r="BB1605" i="19"/>
  <c r="BC1604" i="19"/>
  <c r="BA1604" i="19"/>
  <c r="BB1606" i="19"/>
  <c r="BA1605" i="19"/>
  <c r="BC1605" i="19"/>
  <c r="BC1606" i="19"/>
  <c r="BB1607" i="19"/>
  <c r="BA1606" i="19"/>
  <c r="BB1608" i="19"/>
  <c r="BA1607" i="19"/>
  <c r="BC1607" i="19"/>
  <c r="BC1608" i="19"/>
  <c r="BB1609" i="19"/>
  <c r="BA1608" i="19"/>
  <c r="BB1610" i="19"/>
  <c r="BA1609" i="19"/>
  <c r="BC1609" i="19"/>
  <c r="BB1611" i="19"/>
  <c r="BC1610" i="19"/>
  <c r="BA1610" i="19"/>
  <c r="BA1611" i="19"/>
  <c r="BC1611" i="19"/>
  <c r="BB1612" i="19"/>
  <c r="BC1612" i="19"/>
  <c r="BB1613" i="19"/>
  <c r="BA1612" i="19"/>
  <c r="BA1613" i="19"/>
  <c r="BB1614" i="19"/>
  <c r="BC1613" i="19"/>
  <c r="BA1614" i="19"/>
  <c r="BC1614" i="19"/>
  <c r="BB1615" i="19"/>
  <c r="BB1616" i="19"/>
  <c r="BA1615" i="19"/>
  <c r="BC1615" i="19"/>
  <c r="BB1617" i="19"/>
  <c r="BC1616" i="19"/>
  <c r="BA1616" i="19"/>
  <c r="BA1617" i="19"/>
  <c r="BC1617" i="19"/>
  <c r="BB1618" i="19"/>
  <c r="BB1619" i="19"/>
  <c r="BC1618" i="19"/>
  <c r="BA1618" i="19"/>
  <c r="BC1619" i="19"/>
  <c r="BB1620" i="19"/>
  <c r="BA1619" i="19"/>
  <c r="BC1620" i="19"/>
  <c r="BB1621" i="19"/>
  <c r="BA1620" i="19"/>
  <c r="BB1622" i="19"/>
  <c r="BA1621" i="19"/>
  <c r="BC1621" i="19"/>
  <c r="BC1622" i="19"/>
  <c r="BA1622" i="19"/>
  <c r="BB1623" i="19"/>
  <c r="BA1623" i="19"/>
  <c r="BC1623" i="19"/>
  <c r="BB1624" i="19"/>
  <c r="BB1625" i="19"/>
  <c r="BA1624" i="19"/>
  <c r="BC1624" i="19"/>
  <c r="BA1625" i="19"/>
  <c r="BB1626" i="19"/>
  <c r="BC1625" i="19"/>
  <c r="BB1627" i="19"/>
  <c r="BA1626" i="19"/>
  <c r="BC1626" i="19"/>
  <c r="BA1627" i="19"/>
  <c r="BC1627" i="19"/>
  <c r="BB1628" i="19"/>
  <c r="BB1629" i="19"/>
  <c r="BC1628" i="19"/>
  <c r="BA1628" i="19"/>
  <c r="BC1629" i="19"/>
  <c r="BA1629" i="19"/>
  <c r="BB1630" i="19"/>
  <c r="BB1631" i="19"/>
  <c r="BC1630" i="19"/>
  <c r="BA1630" i="19"/>
  <c r="BB1632" i="19"/>
  <c r="BA1631" i="19"/>
  <c r="BC1631" i="19"/>
  <c r="BB1633" i="19"/>
  <c r="BA1632" i="19"/>
  <c r="BC1632" i="19"/>
  <c r="BC1633" i="19"/>
  <c r="BB1634" i="19"/>
  <c r="BA1633" i="19"/>
  <c r="BB1635" i="19"/>
  <c r="BC1634" i="19"/>
  <c r="BA1634" i="19"/>
  <c r="BB1636" i="19"/>
  <c r="BC1635" i="19"/>
  <c r="BA1635" i="19"/>
  <c r="BB1637" i="19"/>
  <c r="BC1636" i="19"/>
  <c r="BA1636" i="19"/>
  <c r="BB1638" i="19"/>
  <c r="BC1637" i="19"/>
  <c r="BA1637" i="19"/>
  <c r="BB1639" i="19"/>
  <c r="BA1638" i="19"/>
  <c r="BC1638" i="19"/>
  <c r="BA1639" i="19"/>
  <c r="BC1639" i="19"/>
  <c r="BB1640" i="19"/>
  <c r="BC1640" i="19"/>
  <c r="BB1641" i="19"/>
  <c r="BA1640" i="19"/>
  <c r="BB1642" i="19"/>
  <c r="BA1641" i="19"/>
  <c r="BC1641" i="19"/>
  <c r="BA1642" i="19"/>
  <c r="BC1642" i="19"/>
  <c r="BB1643" i="19"/>
  <c r="BB1644" i="19"/>
  <c r="BA1643" i="19"/>
  <c r="BC1643" i="19"/>
  <c r="BB1645" i="19"/>
  <c r="BC1644" i="19"/>
  <c r="BA1644" i="19"/>
  <c r="BA1645" i="19"/>
  <c r="BC1645" i="19"/>
  <c r="BB1646" i="19"/>
  <c r="BC1646" i="19"/>
  <c r="BB1647" i="19"/>
  <c r="BA1646" i="19"/>
  <c r="BC1647" i="19"/>
  <c r="BB1648" i="19"/>
  <c r="BA1647" i="19"/>
  <c r="BB1649" i="19"/>
  <c r="BA1648" i="19"/>
  <c r="BC1648" i="19"/>
  <c r="BA1649" i="19"/>
  <c r="BC1649" i="19"/>
  <c r="BB1650" i="19"/>
  <c r="BC1650" i="19"/>
  <c r="BA1650" i="19"/>
  <c r="BB1651" i="19"/>
  <c r="BC1651" i="19"/>
  <c r="BA1651" i="19"/>
  <c r="BB1652" i="19"/>
  <c r="BA1652" i="19"/>
  <c r="BB1653" i="19"/>
  <c r="BC1652" i="19"/>
  <c r="BB1654" i="19"/>
  <c r="BA1653" i="19"/>
  <c r="BC1653" i="19"/>
  <c r="BC1654" i="19"/>
  <c r="BA1654" i="19"/>
  <c r="BB1655" i="19"/>
  <c r="BA1655" i="19"/>
  <c r="BC1655" i="19"/>
  <c r="BB1656" i="19"/>
  <c r="BA1656" i="19"/>
  <c r="BC1656" i="19"/>
  <c r="BB1657" i="19"/>
  <c r="BB1658" i="19"/>
  <c r="BC1657" i="19"/>
  <c r="BA1657" i="19"/>
  <c r="BC1658" i="19"/>
  <c r="BB1659" i="19"/>
  <c r="BA1658" i="19"/>
  <c r="BC1659" i="19"/>
  <c r="BB1660" i="19"/>
  <c r="BA1659" i="19"/>
  <c r="BB1661" i="19"/>
  <c r="BA1660" i="19"/>
  <c r="BC1660" i="19"/>
  <c r="BA1661" i="19"/>
  <c r="BC1661" i="19"/>
  <c r="BB1662" i="19"/>
  <c r="BC1662" i="19"/>
  <c r="BB1663" i="19"/>
  <c r="BA1662" i="19"/>
  <c r="BC1663" i="19"/>
  <c r="BA1663" i="19"/>
  <c r="BB1664" i="19"/>
  <c r="BC1664" i="19"/>
  <c r="BB1665" i="19"/>
  <c r="BA1664" i="19"/>
  <c r="BC1665" i="19"/>
  <c r="BB1666" i="19"/>
  <c r="BA1665" i="19"/>
  <c r="BB1667" i="19"/>
  <c r="BC1666" i="19"/>
  <c r="BA1666" i="19"/>
  <c r="BC1667" i="19"/>
  <c r="BA1667" i="19"/>
  <c r="BB1668" i="19"/>
  <c r="BC1668" i="19"/>
  <c r="BA1668" i="19"/>
  <c r="BB1669" i="19"/>
  <c r="BC1669" i="19"/>
  <c r="BA1669" i="19"/>
  <c r="BB1670" i="19"/>
  <c r="BB1671" i="19"/>
  <c r="BC1670" i="19"/>
  <c r="BA1670" i="19"/>
  <c r="BA1671" i="19"/>
  <c r="BB1672" i="19"/>
  <c r="BC1671" i="19"/>
  <c r="BC1672" i="19"/>
  <c r="BB1673" i="19"/>
  <c r="BA1672" i="19"/>
  <c r="BC1673" i="19"/>
  <c r="BB1674" i="19"/>
  <c r="BA1673" i="19"/>
  <c r="BC1674" i="19"/>
  <c r="BB1675" i="19"/>
  <c r="BA1674" i="19"/>
  <c r="BC1675" i="19"/>
  <c r="BA1675" i="19"/>
  <c r="BB1676" i="19"/>
  <c r="BB1677" i="19"/>
  <c r="BC1676" i="19"/>
  <c r="BA1676" i="19"/>
  <c r="BC1677" i="19"/>
  <c r="BA1677" i="19"/>
  <c r="BB1678" i="19"/>
  <c r="BC1678" i="19"/>
  <c r="BB1679" i="19"/>
  <c r="BA1678" i="19"/>
  <c r="BB1680" i="19"/>
  <c r="BA1679" i="19"/>
  <c r="BC1679" i="19"/>
  <c r="BB1681" i="19"/>
  <c r="BC1680" i="19"/>
  <c r="BA1680" i="19"/>
  <c r="BA1681" i="19"/>
  <c r="BC1681" i="19"/>
  <c r="BB1682" i="19"/>
  <c r="BC1682" i="19"/>
  <c r="BB1683" i="19"/>
  <c r="BA1682" i="19"/>
  <c r="BB1684" i="19"/>
  <c r="BC1683" i="19"/>
  <c r="BA1683" i="19"/>
  <c r="BB1685" i="19"/>
  <c r="BC1684" i="19"/>
  <c r="BA1684" i="19"/>
  <c r="BB1686" i="19"/>
  <c r="BA1685" i="19"/>
  <c r="BC1685" i="19"/>
  <c r="BB1687" i="19"/>
  <c r="BC1686" i="19"/>
  <c r="BA1686" i="19"/>
  <c r="BB1688" i="19"/>
  <c r="BA1687" i="19"/>
  <c r="BC1687" i="19"/>
  <c r="BB1689" i="19"/>
  <c r="BA1688" i="19"/>
  <c r="BC1688" i="19"/>
  <c r="BC1689" i="19"/>
  <c r="BB1690" i="19"/>
  <c r="BA1689" i="19"/>
  <c r="BC1690" i="19"/>
  <c r="BA1690" i="19"/>
  <c r="BB1691" i="19"/>
  <c r="BC1691" i="19"/>
  <c r="BB1692" i="19"/>
  <c r="BA1691" i="19"/>
  <c r="BA1692" i="19"/>
  <c r="BC1692" i="19"/>
  <c r="BB1693" i="19"/>
  <c r="BC1693" i="19"/>
  <c r="BA1693" i="19"/>
  <c r="BB1694" i="19"/>
  <c r="BB1695" i="19"/>
  <c r="BC1694" i="19"/>
  <c r="BA1694" i="19"/>
  <c r="BB1696" i="19"/>
  <c r="BA1695" i="19"/>
  <c r="BC1695" i="19"/>
  <c r="BC1696" i="19"/>
  <c r="BB1697" i="19"/>
  <c r="BA1696" i="19"/>
  <c r="BC1697" i="19"/>
  <c r="BB1698" i="19"/>
  <c r="BA1697" i="19"/>
  <c r="BB1699" i="19"/>
  <c r="BC1698" i="19"/>
  <c r="BA1698" i="19"/>
  <c r="BC1699" i="19"/>
  <c r="BA1699" i="19"/>
  <c r="BB1700" i="19"/>
  <c r="BB1701" i="19"/>
  <c r="BC1700" i="19"/>
  <c r="BA1700" i="19"/>
  <c r="BB1702" i="19"/>
  <c r="BA1701" i="19"/>
  <c r="BC1701" i="19"/>
  <c r="BC1702" i="19"/>
  <c r="BA1702" i="19"/>
  <c r="BB1703" i="19"/>
  <c r="BC1703" i="19"/>
  <c r="BA1703" i="19"/>
  <c r="BB1704" i="19"/>
  <c r="BC1704" i="19"/>
  <c r="BB1705" i="19"/>
  <c r="BA1704" i="19"/>
  <c r="BA1705" i="19"/>
  <c r="BC1705" i="19"/>
  <c r="BB1706" i="19"/>
  <c r="BA1706" i="19"/>
  <c r="BB1707" i="19"/>
  <c r="BC1706" i="19"/>
  <c r="BC1707" i="19"/>
  <c r="BA1707" i="19"/>
  <c r="BB1708" i="19"/>
  <c r="BB1709" i="19"/>
  <c r="BA1708" i="19"/>
  <c r="BC1708" i="19"/>
  <c r="BC1709" i="19"/>
  <c r="BA1709" i="19"/>
  <c r="BB1710" i="19"/>
  <c r="BA1710" i="19"/>
  <c r="BB1711" i="19"/>
  <c r="BC1710" i="19"/>
  <c r="BC1711" i="19"/>
  <c r="BB1712" i="19"/>
  <c r="BA1711" i="19"/>
  <c r="BB1713" i="19"/>
  <c r="BC1712" i="19"/>
  <c r="BA1712" i="19"/>
  <c r="BB1714" i="19"/>
  <c r="BA1713" i="19"/>
  <c r="BC1713" i="19"/>
  <c r="BC1714" i="19"/>
  <c r="BA1714" i="19"/>
  <c r="BB1715" i="19"/>
  <c r="BA1715" i="19"/>
  <c r="BC1715" i="19"/>
  <c r="BB1716" i="19"/>
  <c r="BA1716" i="19"/>
  <c r="BB1717" i="19"/>
  <c r="BC1716" i="19"/>
  <c r="BB1718" i="19"/>
  <c r="BC1717" i="19"/>
  <c r="BA1717" i="19"/>
  <c r="BC1718" i="19"/>
  <c r="BB1719" i="19"/>
  <c r="BA1718" i="19"/>
  <c r="BA1719" i="19"/>
  <c r="BB1720" i="19"/>
  <c r="BC1719" i="19"/>
  <c r="BC1720" i="19"/>
  <c r="BA1720" i="19"/>
  <c r="BB1721" i="19"/>
  <c r="BC1721" i="19"/>
  <c r="BA1721" i="19"/>
  <c r="BB1722" i="19"/>
  <c r="BC1722" i="19"/>
  <c r="BA1722" i="19"/>
  <c r="BB1723" i="19"/>
  <c r="BB1724" i="19"/>
  <c r="BA1723" i="19"/>
  <c r="BC1723" i="19"/>
  <c r="BC1724" i="19"/>
  <c r="BB1725" i="19"/>
  <c r="BA1724" i="19"/>
  <c r="BC1725" i="19"/>
  <c r="BB1726" i="19"/>
  <c r="BA1725" i="19"/>
  <c r="BA1726" i="19"/>
  <c r="BB1727" i="19"/>
  <c r="BC1726" i="19"/>
  <c r="BA1727" i="19"/>
  <c r="BC1727" i="19"/>
  <c r="BB1728" i="19"/>
  <c r="BA1728" i="19"/>
  <c r="BB1729" i="19"/>
  <c r="BC1728" i="19"/>
  <c r="BB1730" i="19"/>
  <c r="BA1729" i="19"/>
  <c r="BC1729" i="19"/>
  <c r="BA1730" i="19"/>
  <c r="BC1730" i="19"/>
  <c r="BB1731" i="19"/>
  <c r="BC1731" i="19"/>
  <c r="BB1732" i="19"/>
  <c r="BA1731" i="19"/>
  <c r="BA1732" i="19"/>
  <c r="BC1732" i="19"/>
  <c r="BB1733" i="19"/>
  <c r="BA1733" i="19"/>
  <c r="BB1734" i="19"/>
  <c r="BC1733" i="19"/>
  <c r="BA1734" i="19"/>
  <c r="BC1734" i="19"/>
  <c r="BB1735" i="19"/>
  <c r="BB1736" i="19"/>
  <c r="BC1735" i="19"/>
  <c r="BA1735" i="19"/>
  <c r="BB1737" i="19"/>
  <c r="BC1736" i="19"/>
  <c r="BA1736" i="19"/>
  <c r="BA1737" i="19"/>
  <c r="BB1738" i="19"/>
  <c r="BC1737" i="19"/>
  <c r="BB1739" i="19"/>
  <c r="BA1738" i="19"/>
  <c r="BC1738" i="19"/>
  <c r="BC1739" i="19"/>
  <c r="BB1740" i="19"/>
  <c r="BA1739" i="19"/>
  <c r="BC1740" i="19"/>
  <c r="BA1740" i="19"/>
  <c r="BB1741" i="19"/>
  <c r="BB1742" i="19"/>
  <c r="BA1741" i="19"/>
  <c r="BC1741" i="19"/>
  <c r="BA1742" i="19"/>
  <c r="BB1743" i="19"/>
  <c r="BC1742" i="19"/>
  <c r="BB1744" i="19"/>
  <c r="BA1743" i="19"/>
  <c r="BC1743" i="19"/>
  <c r="BC1744" i="19"/>
  <c r="BA1744" i="19"/>
  <c r="BB1745" i="19"/>
  <c r="BC1745" i="19"/>
  <c r="BB1746" i="19"/>
  <c r="BA1745" i="19"/>
  <c r="BC1746" i="19"/>
  <c r="BA1746" i="19"/>
  <c r="BB1747" i="19"/>
  <c r="BB1748" i="19"/>
  <c r="BC1747" i="19"/>
  <c r="BA1747" i="19"/>
  <c r="BB1749" i="19"/>
  <c r="BA1748" i="19"/>
  <c r="BC1748" i="19"/>
  <c r="BB1750" i="19"/>
  <c r="BA1749" i="19"/>
  <c r="BC1749" i="19"/>
  <c r="BC1750" i="19"/>
  <c r="BB1751" i="19"/>
  <c r="BA1750" i="19"/>
  <c r="BA1751" i="19"/>
  <c r="BC1751" i="19"/>
  <c r="BB1752" i="19"/>
  <c r="BB1753" i="19"/>
  <c r="BC1752" i="19"/>
  <c r="BA1752" i="19"/>
  <c r="BA1753" i="19"/>
  <c r="BC1753" i="19"/>
  <c r="BB1754" i="19"/>
  <c r="BA1754" i="19"/>
  <c r="BC1754" i="19"/>
  <c r="BB1755" i="19"/>
  <c r="BA1755" i="19"/>
  <c r="BB1756" i="19"/>
  <c r="BC1755" i="19"/>
  <c r="BC1756" i="19"/>
  <c r="BB1757" i="19"/>
  <c r="BA1756" i="19"/>
  <c r="BB1758" i="19"/>
  <c r="BC1757" i="19"/>
  <c r="BA1757" i="19"/>
  <c r="BB1759" i="19"/>
  <c r="BC1758" i="19"/>
  <c r="BA1758" i="19"/>
  <c r="BA1759" i="19"/>
  <c r="BC1759" i="19"/>
  <c r="BB1760" i="19"/>
  <c r="BA1760" i="19"/>
  <c r="BC1760" i="19"/>
  <c r="BB1761" i="19"/>
  <c r="BA1761" i="19"/>
  <c r="BB1762" i="19"/>
  <c r="BC1761" i="19"/>
  <c r="BC1762" i="19"/>
  <c r="BA1762" i="19"/>
  <c r="BB1763" i="19"/>
  <c r="BC1763" i="19"/>
  <c r="BA1763" i="19"/>
  <c r="BB1764" i="19"/>
  <c r="BB1765" i="19"/>
  <c r="BA1764" i="19"/>
  <c r="BC1764" i="19"/>
  <c r="BC1765" i="19"/>
  <c r="BA1765" i="19"/>
  <c r="BB1766" i="19"/>
  <c r="BC1766" i="19"/>
  <c r="BA1766" i="19"/>
  <c r="BB1767" i="19"/>
  <c r="BB1768" i="19"/>
  <c r="BA1767" i="19"/>
  <c r="BC1767" i="19"/>
  <c r="BC1768" i="19"/>
  <c r="BA1768" i="19"/>
  <c r="BB1769" i="19"/>
  <c r="BA1769" i="19"/>
  <c r="BB1770" i="19"/>
  <c r="BC1769" i="19"/>
  <c r="BA1770" i="19"/>
  <c r="BC1770" i="19"/>
  <c r="BB1771" i="19"/>
  <c r="BC1771" i="19"/>
  <c r="BA1771" i="19"/>
  <c r="BB1772" i="19"/>
  <c r="BC1772" i="19"/>
  <c r="BB1773" i="19"/>
  <c r="BA1772" i="19"/>
  <c r="BB1774" i="19"/>
  <c r="BA1773" i="19"/>
  <c r="BC1773" i="19"/>
  <c r="BC1774" i="19"/>
  <c r="BB1775" i="19"/>
  <c r="BA1774" i="19"/>
  <c r="BC1775" i="19"/>
  <c r="BA1775" i="19"/>
  <c r="BB1776" i="19"/>
  <c r="BC1776" i="19"/>
  <c r="BB1777" i="19"/>
  <c r="BA1776" i="19"/>
  <c r="BB1778" i="19"/>
  <c r="BC1777" i="19"/>
  <c r="BA1777" i="19"/>
  <c r="BA1778" i="19"/>
  <c r="BC1778" i="19"/>
  <c r="BB1779" i="19"/>
  <c r="BB1780" i="19"/>
  <c r="BC1779" i="19"/>
  <c r="BA1779" i="19"/>
  <c r="BC1780" i="19"/>
  <c r="BA1780" i="19"/>
  <c r="BB1781" i="19"/>
  <c r="BC1781" i="19"/>
  <c r="BA1781" i="19"/>
  <c r="BB1782" i="19"/>
  <c r="BB1783" i="19"/>
  <c r="BA1782" i="19"/>
  <c r="BC1782" i="19"/>
  <c r="BA1783" i="19"/>
  <c r="BB1784" i="19"/>
  <c r="BC1783" i="19"/>
  <c r="BB1785" i="19"/>
  <c r="BA1784" i="19"/>
  <c r="BC1784" i="19"/>
  <c r="BB1786" i="19"/>
  <c r="BC1785" i="19"/>
  <c r="BA1785" i="19"/>
  <c r="BC1786" i="19"/>
  <c r="BB1787" i="19"/>
  <c r="BA1786" i="19"/>
  <c r="BA1787" i="19"/>
  <c r="BB1788" i="19"/>
  <c r="BC1787" i="19"/>
  <c r="BC1788" i="19"/>
  <c r="BA1788" i="19"/>
  <c r="BB1789" i="19"/>
  <c r="BC1789" i="19"/>
  <c r="BB1790" i="19"/>
  <c r="BA1789" i="19"/>
  <c r="BA1790" i="19"/>
  <c r="BC1790" i="19"/>
  <c r="BB1791" i="19"/>
  <c r="BA1791" i="19"/>
  <c r="BB1792" i="19"/>
  <c r="BC1791" i="19"/>
  <c r="BC1792" i="19"/>
  <c r="BA1792" i="19"/>
  <c r="BB1793" i="19"/>
  <c r="BC1793" i="19"/>
  <c r="BA1793" i="19"/>
  <c r="BB1794" i="19"/>
  <c r="BA1794" i="19"/>
  <c r="BB1795" i="19"/>
  <c r="BC1794" i="19"/>
  <c r="BC1795" i="19"/>
  <c r="BB1796" i="19"/>
  <c r="BA1795" i="19"/>
  <c r="BA1796" i="19"/>
  <c r="BB1797" i="19"/>
  <c r="BC1796" i="19"/>
  <c r="BB1798" i="19"/>
  <c r="BA1797" i="19"/>
  <c r="BC1797" i="19"/>
  <c r="BA1798" i="19"/>
  <c r="BB1799" i="19"/>
  <c r="BC1798" i="19"/>
  <c r="BB1800" i="19"/>
  <c r="BC1799" i="19"/>
  <c r="BA1799" i="19"/>
  <c r="BA1800" i="19"/>
  <c r="BC1800" i="19"/>
  <c r="BB1801" i="19"/>
  <c r="BA1801" i="19"/>
  <c r="BB1802" i="19"/>
  <c r="BC1801" i="19"/>
  <c r="BC1802" i="19"/>
  <c r="BA1802" i="19"/>
  <c r="BB1803" i="19"/>
  <c r="BB1804" i="19"/>
  <c r="BA1803" i="19"/>
  <c r="BC1803" i="19"/>
  <c r="BB1805" i="19"/>
  <c r="BC1804" i="19"/>
  <c r="BA1804" i="19"/>
  <c r="BB1806" i="19"/>
  <c r="BA1805" i="19"/>
  <c r="BC1805" i="19"/>
  <c r="BC1806" i="19"/>
  <c r="BA1806" i="19"/>
  <c r="BB1807" i="19"/>
  <c r="BA1807" i="19"/>
  <c r="BC1807" i="19"/>
  <c r="BB1808" i="19"/>
  <c r="BA1808" i="19"/>
  <c r="BB1809" i="19"/>
  <c r="BC1808" i="19"/>
  <c r="BC1809" i="19"/>
  <c r="BA1809" i="19"/>
  <c r="BB1810" i="19"/>
  <c r="BA1810" i="19"/>
  <c r="BC1810" i="19"/>
  <c r="BB1811" i="19"/>
  <c r="BA1811" i="19"/>
  <c r="BC1811" i="19"/>
  <c r="BB1812" i="19"/>
  <c r="BB1813" i="19"/>
  <c r="BA1812" i="19"/>
  <c r="BC1812" i="19"/>
  <c r="BC1813" i="19"/>
  <c r="BB1814" i="19"/>
  <c r="BA1813" i="19"/>
  <c r="BA1814" i="19"/>
  <c r="BC1814" i="19"/>
  <c r="BB1815" i="19"/>
  <c r="BB1816" i="19"/>
  <c r="BA1815" i="19"/>
  <c r="BC1815" i="19"/>
  <c r="BC1816" i="19"/>
  <c r="BA1816" i="19"/>
  <c r="BB1817" i="19"/>
  <c r="BA1817" i="19"/>
  <c r="BB1818" i="19"/>
  <c r="BC1817" i="19"/>
  <c r="BA1818" i="19"/>
  <c r="BB1819" i="19"/>
  <c r="BC1818" i="19"/>
  <c r="BB1820" i="19"/>
  <c r="BC1819" i="19"/>
  <c r="BA1819" i="19"/>
  <c r="BB1821" i="19"/>
  <c r="BC1820" i="19"/>
  <c r="BA1820" i="19"/>
  <c r="BC1821" i="19"/>
  <c r="BA1821" i="19"/>
  <c r="BB1822" i="19"/>
  <c r="BB1823" i="19"/>
  <c r="BC1822" i="19"/>
  <c r="BA1822" i="19"/>
  <c r="BC1823" i="19"/>
  <c r="BA1823" i="19"/>
  <c r="BB1824" i="19"/>
  <c r="BC1824" i="19"/>
  <c r="BB1825" i="19"/>
  <c r="BA1824" i="19"/>
  <c r="BC1825" i="19"/>
  <c r="BB1826" i="19"/>
  <c r="BA1825" i="19"/>
  <c r="BB1827" i="19"/>
  <c r="BC1826" i="19"/>
  <c r="BA1826" i="19"/>
  <c r="BA1827" i="19"/>
  <c r="BB1828" i="19"/>
  <c r="BC1827" i="19"/>
  <c r="BC1828" i="19"/>
  <c r="BB1829" i="19"/>
  <c r="BA1828" i="19"/>
  <c r="BB1830" i="19"/>
  <c r="BA1829" i="19"/>
  <c r="BC1829" i="19"/>
  <c r="BB1831" i="19"/>
  <c r="BA1830" i="19"/>
  <c r="BC1830" i="19"/>
  <c r="BB1832" i="19"/>
  <c r="BA1831" i="19"/>
  <c r="BC1831" i="19"/>
  <c r="BC1832" i="19"/>
  <c r="BA1832" i="19"/>
  <c r="BB1833" i="19"/>
  <c r="BC1833" i="19"/>
  <c r="BA1833" i="19"/>
  <c r="BB1834" i="19"/>
  <c r="BB1835" i="19"/>
  <c r="BA1834" i="19"/>
  <c r="BC1834" i="19"/>
  <c r="BA1835" i="19"/>
  <c r="BC1835" i="19"/>
  <c r="BB1836" i="19"/>
  <c r="BB1837" i="19"/>
  <c r="BA1836" i="19"/>
  <c r="BC1836" i="19"/>
  <c r="BB1838" i="19"/>
  <c r="BC1837" i="19"/>
  <c r="BA1837" i="19"/>
  <c r="BC1838" i="19"/>
  <c r="BA1838" i="19"/>
  <c r="BB1839" i="19"/>
  <c r="BA1839" i="19"/>
  <c r="BC1839" i="19"/>
  <c r="BB1840" i="19"/>
  <c r="BA1840" i="19"/>
  <c r="BB1841" i="19"/>
  <c r="BC1840" i="19"/>
  <c r="BA1841" i="19"/>
  <c r="BC1841" i="19"/>
  <c r="BB1842" i="19"/>
  <c r="BC1842" i="19"/>
  <c r="BA1842" i="19"/>
  <c r="BB1843" i="19"/>
  <c r="BB1844" i="19"/>
  <c r="BA1843" i="19"/>
  <c r="BC1843" i="19"/>
  <c r="BA1844" i="19"/>
  <c r="BC1844" i="19"/>
  <c r="BB1845" i="19"/>
  <c r="BC1845" i="19"/>
  <c r="BB1846" i="19"/>
  <c r="BA1845" i="19"/>
  <c r="BC1846" i="19"/>
  <c r="BB1847" i="19"/>
  <c r="BA1846" i="19"/>
  <c r="BC1847" i="19"/>
  <c r="BA1847" i="19"/>
  <c r="BB1848" i="19"/>
  <c r="BA1848" i="19"/>
  <c r="BB1849" i="19"/>
  <c r="BC1848" i="19"/>
  <c r="BA1849" i="19"/>
  <c r="BC1849" i="19"/>
  <c r="BB1850" i="19"/>
  <c r="BC1850" i="19"/>
  <c r="BB1851" i="19"/>
  <c r="BA1850" i="19"/>
  <c r="BA1851" i="19"/>
  <c r="BB1852" i="19"/>
  <c r="BC1851" i="19"/>
  <c r="BA1852" i="19"/>
  <c r="BC1852" i="19"/>
  <c r="BB1853" i="19"/>
  <c r="BC1853" i="19"/>
  <c r="BB1854" i="19"/>
  <c r="BA1853" i="19"/>
  <c r="BA1854" i="19"/>
  <c r="BC1854" i="19"/>
  <c r="BB1855" i="19"/>
  <c r="BA1855" i="19"/>
  <c r="BC1855" i="19"/>
  <c r="BB1856" i="19"/>
  <c r="BC1856" i="19"/>
  <c r="BB1857" i="19"/>
  <c r="BA1856" i="19"/>
  <c r="BC1857" i="19"/>
  <c r="BB1858" i="19"/>
  <c r="BA1857" i="19"/>
  <c r="BA1858" i="19"/>
  <c r="BB1859" i="19"/>
  <c r="BC1858" i="19"/>
  <c r="BA1859" i="19"/>
  <c r="BB1860" i="19"/>
  <c r="BC1859" i="19"/>
  <c r="BB1861" i="19"/>
  <c r="BA1860" i="19"/>
  <c r="BC1860" i="19"/>
  <c r="BA1861" i="19"/>
  <c r="BC1861" i="19"/>
  <c r="BB1862" i="19"/>
  <c r="BA1862" i="19"/>
  <c r="BB1863" i="19"/>
  <c r="BC1862" i="19"/>
  <c r="BA1863" i="19"/>
  <c r="BB1864" i="19"/>
  <c r="BC1863" i="19"/>
  <c r="BC1864" i="19"/>
  <c r="BA1864" i="19"/>
  <c r="BB1865" i="19"/>
  <c r="BB1866" i="19"/>
  <c r="BC1865" i="19"/>
  <c r="BA1865" i="19"/>
  <c r="BA1866" i="19"/>
  <c r="BC1866" i="19"/>
  <c r="BB1867" i="19"/>
  <c r="BA1867" i="19"/>
  <c r="BC1867" i="19"/>
  <c r="BB1868" i="19"/>
  <c r="BC1868" i="19"/>
  <c r="BB1869" i="19"/>
  <c r="BA1868" i="19"/>
  <c r="BC1869" i="19"/>
  <c r="BB1870" i="19"/>
  <c r="BA1869" i="19"/>
  <c r="BC1870" i="19"/>
  <c r="BA1870" i="19"/>
  <c r="BB1871" i="19"/>
  <c r="BA1871" i="19"/>
  <c r="BB1872" i="19"/>
  <c r="BC1871" i="19"/>
  <c r="BA1872" i="19"/>
  <c r="BC1872" i="19"/>
  <c r="BB1873" i="19"/>
  <c r="BB1874" i="19"/>
  <c r="BA1873" i="19"/>
  <c r="BC1873" i="19"/>
  <c r="BC1874" i="19"/>
  <c r="BB1875" i="19"/>
  <c r="BA1874" i="19"/>
  <c r="BA1875" i="19"/>
  <c r="BB1876" i="19"/>
  <c r="BC1875" i="19"/>
  <c r="BB1877" i="19"/>
  <c r="BC1876" i="19"/>
  <c r="BA1876" i="19"/>
  <c r="BB1878" i="19"/>
  <c r="BA1877" i="19"/>
  <c r="BC1877" i="19"/>
  <c r="BA1878" i="19"/>
  <c r="BC1878" i="19"/>
  <c r="BB1879" i="19"/>
  <c r="BC1879" i="19"/>
  <c r="BB1880" i="19"/>
  <c r="BA1879" i="19"/>
  <c r="BC1880" i="19"/>
  <c r="BB1881" i="19"/>
  <c r="BA1880" i="19"/>
  <c r="BB1882" i="19"/>
  <c r="BA1881" i="19"/>
  <c r="BC1881" i="19"/>
  <c r="BC1882" i="19"/>
  <c r="BB1883" i="19"/>
  <c r="BA1882" i="19"/>
  <c r="BA1883" i="19"/>
  <c r="BC1883" i="19"/>
  <c r="BB1884" i="19"/>
  <c r="BB1885" i="19"/>
  <c r="BA1884" i="19"/>
  <c r="BC1884" i="19"/>
  <c r="BB1886" i="19"/>
  <c r="BC1885" i="19"/>
  <c r="BA1885" i="19"/>
  <c r="BA1886" i="19"/>
  <c r="BB1887" i="19"/>
  <c r="BC1886" i="19"/>
  <c r="BC1887" i="19"/>
  <c r="BA1887" i="19"/>
  <c r="BB1888" i="19"/>
  <c r="BA1888" i="19"/>
  <c r="BC1888" i="19"/>
  <c r="BB1889" i="19"/>
  <c r="BB1890" i="19"/>
  <c r="BC1889" i="19"/>
  <c r="BA1889" i="19"/>
  <c r="BB1891" i="19"/>
  <c r="BA1890" i="19"/>
  <c r="BC1890" i="19"/>
  <c r="BB1892" i="19"/>
  <c r="BA1891" i="19"/>
  <c r="BC1891" i="19"/>
  <c r="BC1892" i="19"/>
  <c r="BB1893" i="19"/>
  <c r="BA1892" i="19"/>
  <c r="BA1893" i="19"/>
  <c r="BC1893" i="19"/>
  <c r="BB1894" i="19"/>
  <c r="BC1894" i="19"/>
  <c r="BB1895" i="19"/>
  <c r="BA1894" i="19"/>
  <c r="BA1895" i="19"/>
  <c r="BC1895" i="19"/>
  <c r="BB1896" i="19"/>
  <c r="BC1896" i="19"/>
  <c r="BA1896" i="19"/>
  <c r="BB1897" i="19"/>
  <c r="BC1897" i="19"/>
  <c r="BA1897" i="19"/>
  <c r="BB1898" i="19"/>
  <c r="BC1898" i="19"/>
  <c r="BB1899" i="19"/>
  <c r="BA1898" i="19"/>
  <c r="BA1899" i="19"/>
  <c r="BC1899" i="19"/>
  <c r="BB1900" i="19"/>
  <c r="BB1901" i="19"/>
  <c r="BC1900" i="19"/>
  <c r="BA1900" i="19"/>
  <c r="BA1901" i="19"/>
  <c r="BB1902" i="19"/>
  <c r="BC1901" i="19"/>
  <c r="BA1902" i="19"/>
  <c r="BB1903" i="19"/>
  <c r="BC1902" i="19"/>
  <c r="BB1904" i="19"/>
  <c r="BC1903" i="19"/>
  <c r="BA1903" i="19"/>
  <c r="BC1904" i="19"/>
  <c r="BA1904" i="19"/>
  <c r="BB1905" i="19"/>
  <c r="BB1906" i="19"/>
  <c r="BA1905" i="19"/>
  <c r="BC1905" i="19"/>
  <c r="BC1906" i="19"/>
  <c r="BB1907" i="19"/>
  <c r="BA1906" i="19"/>
  <c r="BA1907" i="19"/>
  <c r="BC1907" i="19"/>
  <c r="BB1908" i="19"/>
  <c r="BA1908" i="19"/>
  <c r="BC1908" i="19"/>
  <c r="BB1909" i="19"/>
  <c r="BB1910" i="19"/>
  <c r="BA1909" i="19"/>
  <c r="BC1909" i="19"/>
  <c r="BA1910" i="19"/>
  <c r="BB1911" i="19"/>
  <c r="BC1910" i="19"/>
  <c r="BC1911" i="19"/>
  <c r="BB1912" i="19"/>
  <c r="BA1911" i="19"/>
  <c r="BC1912" i="19"/>
  <c r="BA1912" i="19"/>
  <c r="BB1913" i="19"/>
  <c r="BA1913" i="19"/>
  <c r="BC1913" i="19"/>
  <c r="BB1914" i="19"/>
  <c r="BA1914" i="19"/>
  <c r="BB1915" i="19"/>
  <c r="BC1914" i="19"/>
  <c r="BC1915" i="19"/>
  <c r="BB1916" i="19"/>
  <c r="BA1915" i="19"/>
  <c r="BB1917" i="19"/>
  <c r="BA1916" i="19"/>
  <c r="BC1916" i="19"/>
  <c r="BB1918" i="19"/>
  <c r="BA1917" i="19"/>
  <c r="BC1917" i="19"/>
  <c r="BC1918" i="19"/>
  <c r="BA1918" i="19"/>
  <c r="BB1919" i="19"/>
  <c r="BA1919" i="19"/>
  <c r="BB1920" i="19"/>
  <c r="BC1919" i="19"/>
  <c r="BB1921" i="19"/>
  <c r="BA1920" i="19"/>
  <c r="BC1920" i="19"/>
  <c r="BA1921" i="19"/>
  <c r="BB1922" i="19"/>
  <c r="BC1921" i="19"/>
  <c r="BA1922" i="19"/>
  <c r="BB1923" i="19"/>
  <c r="BC1922" i="19"/>
  <c r="BC1923" i="19"/>
  <c r="BB1924" i="19"/>
  <c r="BA1923" i="19"/>
  <c r="BA1924" i="19"/>
  <c r="BC1924" i="19"/>
  <c r="BB1925" i="19"/>
  <c r="BA1925" i="19"/>
  <c r="BC1925" i="19"/>
  <c r="BB1926" i="19"/>
  <c r="BA1926" i="19"/>
  <c r="BB1927" i="19"/>
  <c r="BC1926" i="19"/>
  <c r="BB1928" i="19"/>
  <c r="BC1927" i="19"/>
  <c r="BA1927" i="19"/>
  <c r="BC1928" i="19"/>
  <c r="BA1928" i="19"/>
  <c r="BB1929" i="19"/>
  <c r="BA1929" i="19"/>
  <c r="BB1930" i="19"/>
  <c r="BC1929" i="19"/>
  <c r="BC1930" i="19"/>
  <c r="BA1930" i="19"/>
  <c r="BB1931" i="19"/>
  <c r="BC1931" i="19"/>
  <c r="BB1932" i="19"/>
  <c r="BA1931" i="19"/>
  <c r="BB1933" i="19"/>
  <c r="BA1932" i="19"/>
  <c r="BC1932" i="19"/>
  <c r="BB1934" i="19"/>
  <c r="BA1933" i="19"/>
  <c r="BC1933" i="19"/>
  <c r="BC1934" i="19"/>
  <c r="BB1935" i="19"/>
  <c r="BA1934" i="19"/>
  <c r="BC1935" i="19"/>
  <c r="BB1936" i="19"/>
  <c r="BA1935" i="19"/>
  <c r="BB1937" i="19"/>
  <c r="BA1936" i="19"/>
  <c r="BC1936" i="19"/>
  <c r="BC1937" i="19"/>
  <c r="BA1937" i="19"/>
  <c r="BB1938" i="19"/>
  <c r="BC1938" i="19"/>
  <c r="BB1939" i="19"/>
  <c r="BA1938" i="19"/>
  <c r="BB1940" i="19"/>
  <c r="BC1939" i="19"/>
  <c r="BA1939" i="19"/>
  <c r="BC1940" i="19"/>
  <c r="BA1940" i="19"/>
  <c r="BB1941" i="19"/>
  <c r="BC1941" i="19"/>
  <c r="BA1941" i="19"/>
  <c r="BB1942" i="19"/>
  <c r="BB1943" i="19"/>
  <c r="BA1942" i="19"/>
  <c r="BC1942" i="19"/>
  <c r="BC1943" i="19"/>
  <c r="BB1944" i="19"/>
  <c r="BA1943" i="19"/>
  <c r="BC1944" i="19"/>
  <c r="BB1945" i="19"/>
  <c r="BA1944" i="19"/>
  <c r="BB1946" i="19"/>
  <c r="BC1945" i="19"/>
  <c r="BA1945" i="19"/>
  <c r="BA1946" i="19"/>
  <c r="BC1946" i="19"/>
  <c r="BB1947" i="19"/>
  <c r="BB1948" i="19"/>
  <c r="BA1947" i="19"/>
  <c r="BC1947" i="19"/>
  <c r="BA1948" i="19"/>
  <c r="BC1948" i="19"/>
  <c r="BB1949" i="19"/>
  <c r="BB1950" i="19"/>
  <c r="BA1949" i="19"/>
  <c r="BC1949" i="19"/>
  <c r="BC1950" i="19"/>
  <c r="BB1951" i="19"/>
  <c r="BA1950" i="19"/>
  <c r="BA1951" i="19"/>
  <c r="BB1952" i="19"/>
  <c r="BC1951" i="19"/>
  <c r="BA1952" i="19"/>
  <c r="BC1952" i="19"/>
  <c r="BB1953" i="19"/>
  <c r="BA1953" i="19"/>
  <c r="BB1954" i="19"/>
  <c r="BC1953" i="19"/>
  <c r="BC1954" i="19"/>
  <c r="BA1954" i="19"/>
  <c r="BB1955" i="19"/>
  <c r="BB1956" i="19"/>
  <c r="BA1955" i="19"/>
  <c r="BC1955" i="19"/>
  <c r="BC1956" i="19"/>
  <c r="BB1957" i="19"/>
  <c r="BA1956" i="19"/>
  <c r="BC1957" i="19"/>
  <c r="BA1957" i="19"/>
  <c r="BB1958" i="19"/>
  <c r="BC1958" i="19"/>
  <c r="BB1959" i="19"/>
  <c r="BA1958" i="19"/>
  <c r="BB1960" i="19"/>
  <c r="BA1959" i="19"/>
  <c r="BC1959" i="19"/>
  <c r="BC1960" i="19"/>
  <c r="BB1961" i="19"/>
  <c r="BA1960" i="19"/>
  <c r="BA1961" i="19"/>
  <c r="BC1961" i="19"/>
  <c r="BB1962" i="19"/>
  <c r="BB1963" i="19"/>
  <c r="BC1962" i="19"/>
  <c r="BA1962" i="19"/>
  <c r="BA1963" i="19"/>
  <c r="BB1964" i="19"/>
  <c r="BC1963" i="19"/>
  <c r="BC1964" i="19"/>
  <c r="BA1964" i="19"/>
  <c r="BB1965" i="19"/>
  <c r="BC1965" i="19"/>
  <c r="BB1966" i="19"/>
  <c r="BA1965" i="19"/>
  <c r="BC1966" i="19"/>
  <c r="BB1967" i="19"/>
  <c r="BA1966" i="19"/>
  <c r="BB1968" i="19"/>
  <c r="BA1967" i="19"/>
  <c r="BC1967" i="19"/>
  <c r="BC1968" i="19"/>
  <c r="BA1968" i="19"/>
  <c r="BB1969" i="19"/>
  <c r="BB1970" i="19"/>
  <c r="BA1969" i="19"/>
  <c r="BC1969" i="19"/>
  <c r="BC1970" i="19"/>
  <c r="BB1971" i="19"/>
  <c r="BA1970" i="19"/>
  <c r="BA1971" i="19"/>
  <c r="BC1971" i="19"/>
  <c r="BB1972" i="19"/>
  <c r="BC1972" i="19"/>
  <c r="BB1973" i="19"/>
  <c r="BA1972" i="19"/>
  <c r="BB1974" i="19"/>
  <c r="BC1973" i="19"/>
  <c r="BA1973" i="19"/>
  <c r="BA1974" i="19"/>
  <c r="BB1975" i="19"/>
  <c r="BC1974" i="19"/>
  <c r="BB1976" i="19"/>
  <c r="BC1975" i="19"/>
  <c r="BA1975" i="19"/>
  <c r="BC1976" i="19"/>
  <c r="BA1976" i="19"/>
  <c r="BB1977" i="19"/>
  <c r="BC1977" i="19"/>
  <c r="BB1978" i="19"/>
  <c r="BA1977" i="19"/>
  <c r="BA1978" i="19"/>
  <c r="BC1978" i="19"/>
  <c r="BB1979" i="19"/>
  <c r="BB1980" i="19"/>
  <c r="BC1979" i="19"/>
  <c r="BA1979" i="19"/>
  <c r="BC1980" i="19"/>
  <c r="BB1981" i="19"/>
  <c r="BA1980" i="19"/>
  <c r="BA1981" i="19"/>
  <c r="BB1982" i="19"/>
  <c r="BC1981" i="19"/>
  <c r="BC1982" i="19"/>
  <c r="BA1982" i="19"/>
  <c r="BB1983" i="19"/>
  <c r="BC1983" i="19"/>
  <c r="BA1983" i="19"/>
  <c r="BB1984" i="19"/>
  <c r="BB1985" i="19"/>
  <c r="BC1984" i="19"/>
  <c r="BA1984" i="19"/>
  <c r="BA1985" i="19"/>
  <c r="BC1985" i="19"/>
  <c r="BB1986" i="19"/>
  <c r="BA1986" i="19"/>
  <c r="BC1986" i="19"/>
  <c r="BB1987" i="19"/>
  <c r="BB1988" i="19"/>
  <c r="BA1987" i="19"/>
  <c r="BC1987" i="19"/>
  <c r="BA1988" i="19"/>
  <c r="BC1988" i="19"/>
  <c r="BB1989" i="19"/>
  <c r="BC1989" i="19"/>
  <c r="BA1989" i="19"/>
  <c r="BB1990" i="19"/>
  <c r="BA1990" i="19"/>
  <c r="BB1991" i="19"/>
  <c r="BC1990" i="19"/>
  <c r="BC1991" i="19"/>
  <c r="BB1992" i="19"/>
  <c r="BA1991" i="19"/>
  <c r="BC1992" i="19"/>
  <c r="BB1993" i="19"/>
  <c r="BA1992" i="19"/>
  <c r="BB1994" i="19"/>
  <c r="BA1993" i="19"/>
  <c r="BC1993" i="19"/>
  <c r="BB1995" i="19"/>
  <c r="BA1994" i="19"/>
  <c r="BC1994" i="19"/>
  <c r="BB1996" i="19"/>
  <c r="BC1995" i="19"/>
  <c r="BA1995" i="19"/>
  <c r="BB1997" i="19"/>
  <c r="BA1996" i="19"/>
  <c r="BC1996" i="19"/>
  <c r="BA1997" i="19"/>
  <c r="BC1997" i="19"/>
  <c r="BB1998" i="19"/>
  <c r="BB1999" i="19"/>
  <c r="BA1998" i="19"/>
  <c r="BC1998" i="19"/>
  <c r="BC1999" i="19"/>
  <c r="BB2000" i="19"/>
  <c r="BA1999" i="19"/>
  <c r="BA2000" i="19"/>
  <c r="BC2000" i="19"/>
  <c r="BB2001" i="19"/>
  <c r="BC2001" i="19"/>
  <c r="BB2002" i="19"/>
  <c r="BA2001" i="19"/>
  <c r="BA2002" i="19"/>
  <c r="BB2003" i="19"/>
  <c r="BC2002" i="19"/>
  <c r="BC2003" i="19"/>
  <c r="BA2003" i="19"/>
  <c r="BB2004" i="19"/>
  <c r="BB2005" i="19"/>
  <c r="BC2004" i="19"/>
  <c r="BA2004" i="19"/>
  <c r="BA2005" i="19"/>
  <c r="BC2005" i="19"/>
  <c r="BB2006" i="19"/>
  <c r="BA2006" i="19"/>
  <c r="BB2007" i="19"/>
  <c r="BC2006" i="19"/>
  <c r="BA2007" i="19"/>
  <c r="BB2008" i="19"/>
  <c r="BC2007" i="19"/>
  <c r="BB2009" i="19"/>
  <c r="BC2008" i="19"/>
  <c r="BA2008" i="19"/>
  <c r="BC2009" i="19"/>
  <c r="BB2010" i="19"/>
  <c r="BA2009" i="19"/>
  <c r="BA2010" i="19"/>
  <c r="BC2010" i="19"/>
  <c r="BB2011" i="19"/>
  <c r="BA2011" i="19"/>
  <c r="BB2012" i="19"/>
  <c r="BC2011" i="19"/>
  <c r="BA2012" i="19"/>
  <c r="BB2013" i="19"/>
  <c r="BC2012" i="19"/>
  <c r="BA2013" i="19"/>
  <c r="BB2014" i="19"/>
  <c r="BC2013" i="19"/>
  <c r="BB2015" i="19"/>
  <c r="BA2014" i="19"/>
  <c r="BC2014" i="19"/>
  <c r="BA2015" i="19"/>
  <c r="BC2015" i="19"/>
  <c r="BB2016" i="19"/>
  <c r="BB2017" i="19"/>
  <c r="BC2016" i="19"/>
  <c r="BA2016" i="19"/>
  <c r="BC2017" i="19"/>
  <c r="BB2018" i="19"/>
  <c r="BA2017" i="19"/>
  <c r="BC2018" i="19"/>
  <c r="BA2018" i="19"/>
  <c r="BB2019" i="19"/>
  <c r="BA2019" i="19"/>
  <c r="BB2020" i="19"/>
  <c r="BC2019" i="19"/>
  <c r="BC2020" i="19"/>
  <c r="BB2021" i="19"/>
  <c r="BA2020" i="19"/>
  <c r="BC2021" i="19"/>
  <c r="BB2022" i="19"/>
  <c r="BA2021" i="19"/>
  <c r="BB2023" i="19"/>
  <c r="BC2022" i="19"/>
  <c r="BA2022" i="19"/>
  <c r="BC2023" i="19"/>
  <c r="BB2024" i="19"/>
  <c r="BA2023" i="19"/>
  <c r="BA2024" i="19"/>
  <c r="BC2024" i="19"/>
  <c r="BB2025" i="19"/>
  <c r="BC2025" i="19"/>
  <c r="BA2025" i="19"/>
  <c r="BB2026" i="19"/>
  <c r="BC2026" i="19"/>
  <c r="BB2027" i="19"/>
  <c r="BA2026" i="19"/>
  <c r="BA2027" i="19"/>
  <c r="BB2028" i="19"/>
  <c r="BC2027" i="19"/>
  <c r="BA2028" i="19"/>
  <c r="BC2028" i="19"/>
  <c r="BB2029" i="19"/>
  <c r="BB2030" i="19"/>
  <c r="BA2029" i="19"/>
  <c r="BC2029" i="19"/>
  <c r="BC2030" i="19"/>
  <c r="BB2031" i="19"/>
  <c r="BA2030" i="19"/>
  <c r="BB2032" i="19"/>
  <c r="BC2031" i="19"/>
  <c r="BA2031" i="19"/>
  <c r="BB2033" i="19"/>
  <c r="BA2032" i="19"/>
  <c r="BC2032" i="19"/>
  <c r="BA2033" i="19"/>
  <c r="BB2034" i="19"/>
  <c r="BC2033" i="19"/>
  <c r="BC2034" i="19"/>
  <c r="BA2034" i="19"/>
  <c r="BB2035" i="19"/>
  <c r="BA2035" i="19"/>
  <c r="BC2035" i="19"/>
  <c r="BB2036" i="19"/>
  <c r="BB2037" i="19"/>
  <c r="BA2036" i="19"/>
  <c r="BC2036" i="19"/>
  <c r="BB2038" i="19"/>
  <c r="BA2037" i="19"/>
  <c r="BC2037" i="19"/>
  <c r="BB2039" i="19"/>
  <c r="BA2038" i="19"/>
  <c r="BC2038" i="19"/>
  <c r="BB2040" i="19"/>
  <c r="BC2039" i="19"/>
  <c r="BA2039" i="19"/>
  <c r="BA2040" i="19"/>
  <c r="BC2040" i="19"/>
  <c r="BB2041" i="19"/>
  <c r="BB2042" i="19"/>
  <c r="BC2041" i="19"/>
  <c r="BA2041" i="19"/>
  <c r="BB2043" i="19"/>
  <c r="BA2042" i="19"/>
  <c r="BC2042" i="19"/>
  <c r="BB2044" i="19"/>
  <c r="BC2043" i="19"/>
  <c r="BA2043" i="19"/>
  <c r="BA2044" i="19"/>
  <c r="BB2045" i="19"/>
  <c r="BC2044" i="19"/>
  <c r="BB2046" i="19"/>
  <c r="BC2045" i="19"/>
  <c r="BA2045" i="19"/>
  <c r="BB2047" i="19"/>
  <c r="BC2046" i="19"/>
  <c r="BA2046" i="19"/>
  <c r="BB2048" i="19"/>
  <c r="BC2047" i="19"/>
  <c r="BA2047" i="19"/>
  <c r="BB2049" i="19"/>
  <c r="BA2048" i="19"/>
  <c r="BC2048" i="19"/>
  <c r="BC2049" i="19"/>
  <c r="BB2050" i="19"/>
  <c r="BA2049" i="19"/>
  <c r="BC2050" i="19"/>
  <c r="BA2050" i="19"/>
  <c r="BB2051" i="19"/>
  <c r="BC2051" i="19"/>
  <c r="BA2051" i="19"/>
  <c r="BB2052" i="19"/>
  <c r="BB2053" i="19"/>
  <c r="BC2052" i="19"/>
  <c r="BA2052" i="19"/>
  <c r="BA2053" i="19"/>
  <c r="BB2054" i="19"/>
  <c r="BC2053" i="19"/>
  <c r="BC2054" i="19"/>
  <c r="BB2055" i="19"/>
  <c r="BA2054" i="19"/>
  <c r="BC2055" i="19"/>
  <c r="BB2056" i="19"/>
  <c r="BA2055" i="19"/>
  <c r="BC2056" i="19"/>
  <c r="BA2056" i="19"/>
  <c r="BB2057" i="19"/>
  <c r="BA2057" i="19"/>
  <c r="BC2057" i="19"/>
  <c r="BB2058" i="19"/>
  <c r="BA2058" i="19"/>
  <c r="BB2059" i="19"/>
  <c r="BC2058" i="19"/>
  <c r="BC2059" i="19"/>
  <c r="BA2059" i="19"/>
  <c r="BB2060" i="19"/>
  <c r="BB2061" i="19"/>
  <c r="BA2060" i="19"/>
  <c r="BC2060" i="19"/>
  <c r="BA2061" i="19"/>
  <c r="BB2062" i="19"/>
  <c r="BC2061" i="19"/>
  <c r="BA2062" i="19"/>
  <c r="BC2062" i="19"/>
  <c r="BB2063" i="19"/>
  <c r="BB2064" i="19"/>
  <c r="BC2063" i="19"/>
  <c r="BA2063" i="19"/>
  <c r="BC2064" i="19"/>
  <c r="BA2064" i="19"/>
  <c r="BB2065" i="19"/>
  <c r="BB2066" i="19"/>
  <c r="BA2065" i="19"/>
  <c r="BC2065" i="19"/>
  <c r="BB2067" i="19"/>
  <c r="BC2066" i="19"/>
  <c r="BA2066" i="19"/>
  <c r="BB2068" i="19"/>
  <c r="BC2067" i="19"/>
  <c r="BA2067" i="19"/>
  <c r="BC2068" i="19"/>
  <c r="BA2068" i="19"/>
  <c r="BB2069" i="19"/>
  <c r="BC2069" i="19"/>
  <c r="BA2069" i="19"/>
  <c r="BB2070" i="19"/>
  <c r="BB2071" i="19"/>
  <c r="BC2070" i="19"/>
  <c r="BA2070" i="19"/>
  <c r="BB2072" i="19"/>
  <c r="BA2071" i="19"/>
  <c r="BC2071" i="19"/>
  <c r="BC2072" i="19"/>
  <c r="BB2073" i="19"/>
  <c r="BA2072" i="19"/>
  <c r="BB2074" i="19"/>
  <c r="BA2073" i="19"/>
  <c r="BC2073" i="19"/>
  <c r="BB2075" i="19"/>
  <c r="BA2074" i="19"/>
  <c r="BC2074" i="19"/>
  <c r="BC2075" i="19"/>
  <c r="BB2076" i="19"/>
  <c r="BA2075" i="19"/>
  <c r="BB2077" i="19"/>
  <c r="BA2076" i="19"/>
  <c r="BC2076" i="19"/>
  <c r="BA2077" i="19"/>
  <c r="BC2077" i="19"/>
  <c r="BB2078" i="19"/>
  <c r="BC2078" i="19"/>
  <c r="BA2078" i="19"/>
  <c r="BB2079" i="19"/>
  <c r="BB2080" i="19"/>
  <c r="BA2079" i="19"/>
  <c r="BC2079" i="19"/>
  <c r="BC2080" i="19"/>
  <c r="BB2081" i="19"/>
  <c r="BA2080" i="19"/>
  <c r="BB2082" i="19"/>
  <c r="BA2081" i="19"/>
  <c r="BC2081" i="19"/>
  <c r="BB2083" i="19"/>
  <c r="BC2082" i="19"/>
  <c r="BA2082" i="19"/>
  <c r="BA2083" i="19"/>
  <c r="BC2083" i="19"/>
  <c r="BB2084" i="19"/>
  <c r="BC2084" i="19"/>
  <c r="BB2085" i="19"/>
  <c r="BA2084" i="19"/>
  <c r="BA2085" i="19"/>
  <c r="BB2086" i="19"/>
  <c r="BC2085" i="19"/>
  <c r="BA2086" i="19"/>
  <c r="BB2087" i="19"/>
  <c r="BC2086" i="19"/>
  <c r="BC2087" i="19"/>
  <c r="BB2088" i="19"/>
  <c r="BA2087" i="19"/>
  <c r="BB2089" i="19"/>
  <c r="BA2088" i="19"/>
  <c r="BC2088" i="19"/>
  <c r="BB2090" i="19"/>
  <c r="BA2089" i="19"/>
  <c r="BC2089" i="19"/>
  <c r="BA2090" i="19"/>
  <c r="BC2090" i="19"/>
  <c r="BB2091" i="19"/>
  <c r="BA2091" i="19"/>
  <c r="BB2092" i="19"/>
  <c r="BC2091" i="19"/>
  <c r="BA2092" i="19"/>
  <c r="BB2093" i="19"/>
  <c r="BC2092" i="19"/>
  <c r="BA2093" i="19"/>
  <c r="BB2094" i="19"/>
  <c r="BC2093" i="19"/>
  <c r="BB2095" i="19"/>
  <c r="BC2094" i="19"/>
  <c r="BA2094" i="19"/>
  <c r="BC2095" i="19"/>
  <c r="BB2096" i="19"/>
  <c r="BA2095" i="19"/>
  <c r="BC2096" i="19"/>
  <c r="BB2097" i="19"/>
  <c r="BA2096" i="19"/>
  <c r="BC2097" i="19"/>
  <c r="BA2097" i="19"/>
  <c r="BB2098" i="19"/>
  <c r="BC2098" i="19"/>
  <c r="BB2099" i="19"/>
  <c r="BA2098" i="19"/>
  <c r="BB2100" i="19"/>
  <c r="BC2099" i="19"/>
  <c r="BA2099" i="19"/>
  <c r="BB2101" i="19"/>
  <c r="BC2100" i="19"/>
  <c r="BA2100" i="19"/>
  <c r="BA2101" i="19"/>
  <c r="BC2101" i="19"/>
  <c r="BB2102" i="19"/>
  <c r="BC2102" i="19"/>
  <c r="BA2102" i="19"/>
  <c r="BB2103" i="19"/>
  <c r="BB2104" i="19"/>
  <c r="BA2103" i="19"/>
  <c r="BC2103" i="19"/>
  <c r="BA2104" i="19"/>
  <c r="BC2104" i="19"/>
  <c r="BB2105" i="19"/>
  <c r="BB2106" i="19"/>
  <c r="BC2105" i="19"/>
  <c r="BA2105" i="19"/>
  <c r="BB2107" i="19"/>
  <c r="BA2106" i="19"/>
  <c r="BC2106" i="19"/>
  <c r="BC2107" i="19"/>
  <c r="BB2108" i="19"/>
  <c r="BA2107" i="19"/>
  <c r="BC2108" i="19"/>
  <c r="BB2109" i="19"/>
  <c r="BA2108" i="19"/>
  <c r="BB2110" i="19"/>
  <c r="BC2109" i="19"/>
  <c r="BA2109" i="19"/>
  <c r="BB2111" i="19"/>
  <c r="BC2110" i="19"/>
  <c r="BA2110" i="19"/>
  <c r="BB2112" i="19"/>
  <c r="BC2111" i="19"/>
  <c r="BA2111" i="19"/>
  <c r="BA2112" i="19"/>
  <c r="BC2112" i="19"/>
  <c r="BB2113" i="19"/>
  <c r="BB2114" i="19"/>
  <c r="BA2113" i="19"/>
  <c r="BC2113" i="19"/>
  <c r="BC2114" i="19"/>
  <c r="BB2115" i="19"/>
  <c r="BA2114" i="19"/>
  <c r="BB2116" i="19"/>
  <c r="BC2115" i="19"/>
  <c r="BA2115" i="19"/>
  <c r="BC2116" i="19"/>
  <c r="BA2116" i="19"/>
  <c r="BB2117" i="19"/>
  <c r="BA2117" i="19"/>
  <c r="BB2118" i="19"/>
  <c r="BC2117" i="19"/>
  <c r="BB2119" i="19"/>
  <c r="BA2118" i="19"/>
  <c r="BC2118" i="19"/>
  <c r="BC2119" i="19"/>
  <c r="BB2120" i="19"/>
  <c r="BA2119" i="19"/>
  <c r="BB2121" i="19"/>
  <c r="BC2120" i="19"/>
  <c r="BA2120" i="19"/>
  <c r="BC2121" i="19"/>
  <c r="BB2122" i="19"/>
  <c r="BA2121" i="19"/>
  <c r="BA2122" i="19"/>
  <c r="BB2123" i="19"/>
  <c r="BC2122" i="19"/>
  <c r="BC2123" i="19"/>
  <c r="BB2124" i="19"/>
  <c r="BA2123" i="19"/>
  <c r="BA2124" i="19"/>
  <c r="BC2124" i="19"/>
  <c r="BB2125" i="19"/>
  <c r="BC2125" i="19"/>
  <c r="BA2125" i="19"/>
  <c r="BB2126" i="19"/>
  <c r="BC2126" i="19"/>
  <c r="BB2127" i="19"/>
  <c r="BA2126" i="19"/>
  <c r="BA2127" i="19"/>
  <c r="BC2127" i="19"/>
  <c r="BB2128" i="19"/>
  <c r="BC2128" i="19"/>
  <c r="BB2129" i="19"/>
  <c r="BA2128" i="19"/>
  <c r="BC2129" i="19"/>
  <c r="BA2129" i="19"/>
  <c r="BB2130" i="19"/>
  <c r="BC2130" i="19"/>
  <c r="BA2130" i="19"/>
  <c r="BB2131" i="19"/>
  <c r="BB2132" i="19"/>
  <c r="BC2131" i="19"/>
  <c r="BA2131" i="19"/>
  <c r="BB2133" i="19"/>
  <c r="BA2132" i="19"/>
  <c r="BC2132" i="19"/>
  <c r="BB2134" i="19"/>
  <c r="BC2133" i="19"/>
  <c r="BA2133" i="19"/>
  <c r="BB2135" i="19"/>
  <c r="BA2134" i="19"/>
  <c r="BC2134" i="19"/>
  <c r="BB2136" i="19"/>
  <c r="BA2135" i="19"/>
  <c r="BC2135" i="19"/>
  <c r="BC2136" i="19"/>
  <c r="BB2137" i="19"/>
  <c r="BA2136" i="19"/>
  <c r="BC2137" i="19"/>
  <c r="BA2137" i="19"/>
  <c r="BB2138" i="19"/>
  <c r="BA2138" i="19"/>
  <c r="BB2139" i="19"/>
  <c r="BC2138" i="19"/>
  <c r="BA2139" i="19"/>
  <c r="BB2140" i="19"/>
  <c r="BC2139" i="19"/>
  <c r="BC2140" i="19"/>
  <c r="BB2141" i="19"/>
  <c r="BA2140" i="19"/>
  <c r="BA2141" i="19"/>
  <c r="BC2141" i="19"/>
  <c r="BB2142" i="19"/>
  <c r="BC2142" i="19"/>
  <c r="BB2143" i="19"/>
  <c r="BA2142" i="19"/>
  <c r="BB2144" i="19"/>
  <c r="BC2143" i="19"/>
  <c r="BA2143" i="19"/>
  <c r="BB2145" i="19"/>
  <c r="BA2144" i="19"/>
  <c r="BC2144" i="19"/>
  <c r="BA2145" i="19"/>
  <c r="BB2146" i="19"/>
  <c r="BC2145" i="19"/>
  <c r="BB2147" i="19"/>
  <c r="BA2146" i="19"/>
  <c r="BC2146" i="19"/>
  <c r="BA2147" i="19"/>
  <c r="BC2147" i="19"/>
  <c r="BB2148" i="19"/>
  <c r="BA2148" i="19"/>
  <c r="BC2148" i="19"/>
  <c r="BB2149" i="19"/>
  <c r="BA2149" i="19"/>
  <c r="BB2150" i="19"/>
  <c r="BC2149" i="19"/>
  <c r="BC2150" i="19"/>
  <c r="BA2150" i="19"/>
  <c r="BB2151" i="19"/>
  <c r="BA2151" i="19"/>
  <c r="BB2152" i="19"/>
  <c r="BC2151" i="19"/>
  <c r="BA2152" i="19"/>
  <c r="BB2153" i="19"/>
  <c r="BC2152" i="19"/>
  <c r="BC2153" i="19"/>
  <c r="BA2153" i="19"/>
  <c r="BB2154" i="19"/>
  <c r="BA2154" i="19"/>
  <c r="BB2155" i="19"/>
  <c r="BC2154" i="19"/>
  <c r="BA2155" i="19"/>
  <c r="BB2156" i="19"/>
  <c r="BC2155" i="19"/>
  <c r="BB2157" i="19"/>
  <c r="BA2156" i="19"/>
  <c r="BC2156" i="19"/>
  <c r="BA2157" i="19"/>
  <c r="BB2158" i="19"/>
  <c r="BC2157" i="19"/>
  <c r="BA2158" i="19"/>
  <c r="BB2159" i="19"/>
  <c r="BC2158" i="19"/>
  <c r="BC2159" i="19"/>
  <c r="BB2160" i="19"/>
  <c r="BA2159" i="19"/>
  <c r="BC2160" i="19"/>
  <c r="BA2160" i="19"/>
  <c r="BB2161" i="19"/>
  <c r="BB2162" i="19"/>
  <c r="BA2161" i="19"/>
  <c r="BC2161" i="19"/>
  <c r="BB2163" i="19"/>
  <c r="BC2162" i="19"/>
  <c r="BA2162" i="19"/>
  <c r="BA2163" i="19"/>
  <c r="BC2163" i="19"/>
  <c r="BB2164" i="19"/>
  <c r="BB2165" i="19"/>
  <c r="BA2164" i="19"/>
  <c r="BC2164" i="19"/>
  <c r="BB2166" i="19"/>
  <c r="BC2165" i="19"/>
  <c r="BA2165" i="19"/>
  <c r="BB2167" i="19"/>
  <c r="BC2166" i="19"/>
  <c r="BA2166" i="19"/>
  <c r="BC2167" i="19"/>
  <c r="BA2167" i="19"/>
  <c r="BB2168" i="19"/>
  <c r="BA2168" i="19"/>
  <c r="BB2169" i="19"/>
  <c r="BC2168" i="19"/>
  <c r="BA2169" i="19"/>
  <c r="BB2170" i="19"/>
  <c r="BC2169" i="19"/>
  <c r="BC2170" i="19"/>
  <c r="BA2170" i="19"/>
  <c r="BB2171" i="19"/>
  <c r="BA2171" i="19"/>
  <c r="BC2171" i="19"/>
  <c r="BB2172" i="19"/>
  <c r="BA2172" i="19"/>
  <c r="BC2172" i="19"/>
  <c r="BB2173" i="19"/>
  <c r="BC2173" i="19"/>
  <c r="BB2174" i="19"/>
  <c r="BA2173" i="19"/>
  <c r="BC2174" i="19"/>
  <c r="BB2175" i="19"/>
  <c r="BA2174" i="19"/>
  <c r="BB2176" i="19"/>
  <c r="BA2175" i="19"/>
  <c r="BC2175" i="19"/>
  <c r="BA2176" i="19"/>
  <c r="BC2176" i="19"/>
  <c r="BB2177" i="19"/>
  <c r="BA2177" i="19"/>
  <c r="BC2177" i="19"/>
  <c r="BB2178" i="19"/>
  <c r="BC2178" i="19"/>
  <c r="BA2178" i="19"/>
  <c r="BB2179" i="19"/>
  <c r="BB2180" i="19"/>
  <c r="BC2179" i="19"/>
  <c r="BA2179" i="19"/>
  <c r="BA2180" i="19"/>
  <c r="BB2181" i="19"/>
  <c r="BC2180" i="19"/>
  <c r="BA2181" i="19"/>
  <c r="BC2181" i="19"/>
  <c r="BB2182" i="19"/>
  <c r="BB2183" i="19"/>
  <c r="BC2182" i="19"/>
  <c r="BA2182" i="19"/>
  <c r="BC2183" i="19"/>
  <c r="BB2184" i="19"/>
  <c r="BA2183" i="19"/>
  <c r="BC2184" i="19"/>
  <c r="BB2185" i="19"/>
  <c r="BA2184" i="19"/>
  <c r="BA2185" i="19"/>
  <c r="BC2185" i="19"/>
  <c r="BB2186" i="19"/>
  <c r="BC2186" i="19"/>
  <c r="BA2186" i="19"/>
  <c r="BB2187" i="19"/>
  <c r="BC2187" i="19"/>
  <c r="BB2188" i="19"/>
  <c r="BA2187" i="19"/>
  <c r="BA2188" i="19"/>
  <c r="BC2188" i="19"/>
  <c r="BB2189" i="19"/>
  <c r="BA2189" i="19"/>
  <c r="BC2189" i="19"/>
  <c r="BB2190" i="19"/>
  <c r="BC2190" i="19"/>
  <c r="BB2191" i="19"/>
  <c r="BA2190" i="19"/>
  <c r="BB2192" i="19"/>
  <c r="BA2191" i="19"/>
  <c r="BC2191" i="19"/>
  <c r="BB2193" i="19"/>
  <c r="BA2192" i="19"/>
  <c r="BC2192" i="19"/>
  <c r="BA2193" i="19"/>
  <c r="BC2193" i="19"/>
  <c r="BB2194" i="19"/>
  <c r="BB2195" i="19"/>
  <c r="BA2194" i="19"/>
  <c r="BC2194" i="19"/>
  <c r="BB2196" i="19"/>
  <c r="BA2195" i="19"/>
  <c r="BC2195" i="19"/>
  <c r="BA2196" i="19"/>
  <c r="BC2196" i="19"/>
  <c r="BB2197" i="19"/>
  <c r="BA2197" i="19"/>
  <c r="BB2198" i="19"/>
  <c r="BC2197" i="19"/>
  <c r="BA2198" i="19"/>
  <c r="BB2199" i="19"/>
  <c r="BC2198" i="19"/>
  <c r="BC2199" i="19"/>
  <c r="BB2200" i="19"/>
  <c r="BA2199" i="19"/>
  <c r="BB2201" i="19"/>
  <c r="BA2200" i="19"/>
  <c r="BC2200" i="19"/>
  <c r="BC2201" i="19"/>
  <c r="BA2201" i="19"/>
  <c r="BB2202" i="19"/>
  <c r="BA2202" i="19"/>
  <c r="BB2203" i="19"/>
  <c r="BC2202" i="19"/>
  <c r="BC2203" i="19"/>
  <c r="BB2204" i="19"/>
  <c r="BA2203" i="19"/>
  <c r="BC2204" i="19"/>
  <c r="BA2204" i="19"/>
  <c r="BB2205" i="19"/>
  <c r="BC2205" i="19"/>
  <c r="BA2205" i="19"/>
  <c r="BB2206" i="19"/>
  <c r="BC2206" i="19"/>
  <c r="BB2207" i="19"/>
  <c r="BA2206" i="19"/>
  <c r="BB2208" i="19"/>
  <c r="BA2207" i="19"/>
  <c r="BC2207" i="19"/>
  <c r="BA2208" i="19"/>
  <c r="BC2208" i="19"/>
  <c r="BB2209" i="19"/>
  <c r="BC2209" i="19"/>
  <c r="BB2210" i="19"/>
  <c r="BA2209" i="19"/>
  <c r="BC2210" i="19"/>
  <c r="BB2211" i="19"/>
  <c r="BA2210" i="19"/>
  <c r="BC2211" i="19"/>
  <c r="BB2212" i="19"/>
  <c r="BA2211" i="19"/>
  <c r="BB2213" i="19"/>
  <c r="BC2212" i="19"/>
  <c r="BA2212" i="19"/>
  <c r="BC2213" i="19"/>
  <c r="BA2213" i="19"/>
  <c r="BB2214" i="19"/>
  <c r="BB2215" i="19"/>
  <c r="BC2214" i="19"/>
  <c r="BA2214" i="19"/>
  <c r="BB2216" i="19"/>
  <c r="BC2215" i="19"/>
  <c r="BA2215" i="19"/>
  <c r="BC2216" i="19"/>
  <c r="BA2216" i="19"/>
  <c r="BB2217" i="19"/>
  <c r="BB2218" i="19"/>
  <c r="BA2217" i="19"/>
  <c r="BC2217" i="19"/>
  <c r="BC2218" i="19"/>
  <c r="BB2219" i="19"/>
  <c r="BA2218" i="19"/>
  <c r="BC2219" i="19"/>
  <c r="BA2219" i="19"/>
  <c r="BB2220" i="19"/>
  <c r="BB2221" i="19"/>
  <c r="BC2220" i="19"/>
  <c r="BA2220" i="19"/>
  <c r="BC2221" i="19"/>
  <c r="BB2222" i="19"/>
  <c r="BA2221" i="19"/>
  <c r="BC2222" i="19"/>
  <c r="BB2223" i="19"/>
  <c r="BA2222" i="19"/>
  <c r="BA2223" i="19"/>
  <c r="BB2224" i="19"/>
  <c r="BC2223" i="19"/>
  <c r="BA2224" i="19"/>
  <c r="BB2225" i="19"/>
  <c r="BC2224" i="19"/>
  <c r="BA2225" i="19"/>
  <c r="BC2225" i="19"/>
  <c r="BB2226" i="19"/>
  <c r="BA2226" i="19"/>
  <c r="BB2227" i="19"/>
  <c r="BC2226" i="19"/>
  <c r="BA2227" i="19"/>
  <c r="BB2228" i="19"/>
  <c r="BC2227" i="19"/>
  <c r="BA2228" i="19"/>
  <c r="BC2228" i="19"/>
  <c r="BB2229" i="19"/>
  <c r="BC2229" i="19"/>
  <c r="BB2230" i="19"/>
  <c r="BA2229" i="19"/>
  <c r="BB2231" i="19"/>
  <c r="BC2230" i="19"/>
  <c r="BA2230" i="19"/>
  <c r="BB2232" i="19"/>
  <c r="BC2231" i="19"/>
  <c r="BA2231" i="19"/>
  <c r="BA2232" i="19"/>
  <c r="BC2232" i="19"/>
  <c r="BB2233" i="19"/>
  <c r="BC2233" i="19"/>
  <c r="BA2233" i="19"/>
  <c r="BB2234" i="19"/>
  <c r="BA2234" i="19"/>
  <c r="BC2234" i="19"/>
  <c r="BB2235" i="19"/>
  <c r="BB2236" i="19"/>
  <c r="BC2235" i="19"/>
  <c r="BA2235" i="19"/>
  <c r="BA2236" i="19"/>
  <c r="BB2237" i="19"/>
  <c r="BC2236" i="19"/>
  <c r="BC2237" i="19"/>
  <c r="BA2237" i="19"/>
  <c r="BB2238" i="19"/>
  <c r="BC2238" i="19"/>
  <c r="BA2238" i="19"/>
  <c r="BB2239" i="19"/>
  <c r="BC2239" i="19"/>
  <c r="BB2240" i="19"/>
  <c r="BA2239" i="19"/>
  <c r="BA2240" i="19"/>
  <c r="BC2240" i="19"/>
  <c r="BB2241" i="19"/>
  <c r="BC2241" i="19"/>
  <c r="BA2241" i="19"/>
  <c r="BB2242" i="19"/>
  <c r="BC2242" i="19"/>
  <c r="BA2242" i="19"/>
  <c r="BB2243" i="19"/>
  <c r="BB2244" i="19"/>
  <c r="BA2243" i="19"/>
  <c r="BC2243" i="19"/>
  <c r="BC2244" i="19"/>
  <c r="BA2244" i="19"/>
  <c r="BB2245" i="19"/>
  <c r="BB2246" i="19"/>
  <c r="BA2245" i="19"/>
  <c r="BC2245" i="19"/>
  <c r="BC2246" i="19"/>
  <c r="BB2247" i="19"/>
  <c r="BA2246" i="19"/>
  <c r="BA2247" i="19"/>
  <c r="BC2247" i="19"/>
  <c r="BB2248" i="19"/>
  <c r="BA2248" i="19"/>
  <c r="BC2248" i="19"/>
  <c r="BB2249" i="19"/>
  <c r="BA2249" i="19"/>
  <c r="BC2249" i="19"/>
  <c r="BB2250" i="19"/>
  <c r="BC2250" i="19"/>
  <c r="BA2250" i="19"/>
  <c r="BB2251" i="19"/>
  <c r="BB2252" i="19"/>
  <c r="BC2251" i="19"/>
  <c r="BA2251" i="19"/>
  <c r="BB2253" i="19"/>
  <c r="BC2252" i="19"/>
  <c r="BA2252" i="19"/>
  <c r="BB2254" i="19"/>
  <c r="BA2253" i="19"/>
  <c r="BC2253" i="19"/>
  <c r="BB2255" i="19"/>
  <c r="BA2254" i="19"/>
  <c r="BC2254" i="19"/>
  <c r="BA2255" i="19"/>
  <c r="BC2255" i="19"/>
  <c r="BB2256" i="19"/>
  <c r="BA2256" i="19"/>
  <c r="BC2256" i="19"/>
  <c r="BB2257" i="19"/>
  <c r="BB2258" i="19"/>
  <c r="BA2257" i="19"/>
  <c r="BC2257" i="19"/>
  <c r="BC2258" i="19"/>
  <c r="BB2259" i="19"/>
  <c r="BA2258" i="19"/>
  <c r="BA2259" i="19"/>
  <c r="BC2259" i="19"/>
  <c r="BB2260" i="19"/>
  <c r="BA2260" i="19"/>
  <c r="BC2260" i="19"/>
  <c r="BB2261" i="19"/>
  <c r="BA2261" i="19"/>
  <c r="BB2262" i="19"/>
  <c r="BC2261" i="19"/>
  <c r="BB2263" i="19"/>
  <c r="BC2262" i="19"/>
  <c r="BA2262" i="19"/>
  <c r="BC2263" i="19"/>
  <c r="BB2264" i="19"/>
  <c r="BA2263" i="19"/>
  <c r="BC2264" i="19"/>
  <c r="BA2264" i="19"/>
  <c r="BB2265" i="19"/>
  <c r="BA2265" i="19"/>
  <c r="BB2266" i="19"/>
  <c r="BC2265" i="19"/>
  <c r="BB2267" i="19"/>
  <c r="BA2266" i="19"/>
  <c r="BC2266" i="19"/>
  <c r="BC2267" i="19"/>
  <c r="BA2267" i="19"/>
  <c r="BB2268" i="19"/>
  <c r="BA2268" i="19"/>
  <c r="BC2268" i="19"/>
  <c r="BB2269" i="19"/>
  <c r="BB2270" i="19"/>
  <c r="BC2269" i="19"/>
  <c r="BA2269" i="19"/>
  <c r="BC2270" i="19"/>
  <c r="BA2270" i="19"/>
  <c r="BB2271" i="19"/>
  <c r="BA2271" i="19"/>
  <c r="BC2271" i="19"/>
  <c r="BB2272" i="19"/>
  <c r="BA2272" i="19"/>
  <c r="BB2273" i="19"/>
  <c r="BC2272" i="19"/>
  <c r="BB2274" i="19"/>
  <c r="BA2273" i="19"/>
  <c r="BC2273" i="19"/>
  <c r="BB2275" i="19"/>
  <c r="BC2274" i="19"/>
  <c r="BA2274" i="19"/>
  <c r="BC2275" i="19"/>
  <c r="BA2275" i="19"/>
  <c r="BB2276" i="19"/>
  <c r="BC2276" i="19"/>
  <c r="BB2277" i="19"/>
  <c r="BA2276" i="19"/>
  <c r="BC2277" i="19"/>
  <c r="BB2278" i="19"/>
  <c r="BA2277" i="19"/>
  <c r="BB2279" i="19"/>
  <c r="BA2278" i="19"/>
  <c r="BC2278" i="19"/>
  <c r="BC2279" i="19"/>
  <c r="BA2279" i="19"/>
  <c r="BB2280" i="19"/>
  <c r="BC2280" i="19"/>
  <c r="BA2280" i="19"/>
  <c r="BB2281" i="19"/>
  <c r="BB2282" i="19"/>
  <c r="BA2281" i="19"/>
  <c r="BC2281" i="19"/>
  <c r="BA2282" i="19"/>
  <c r="BC2282" i="19"/>
  <c r="BB2283" i="19"/>
  <c r="BC2283" i="19"/>
  <c r="BA2283" i="19"/>
  <c r="BB2284" i="19"/>
  <c r="BB2285" i="19"/>
  <c r="BC2284" i="19"/>
  <c r="BA2284" i="19"/>
  <c r="BA2285" i="19"/>
  <c r="BB2286" i="19"/>
  <c r="BC2285" i="19"/>
  <c r="BB2287" i="19"/>
  <c r="BC2286" i="19"/>
  <c r="BA2286" i="19"/>
  <c r="BB2288" i="19"/>
  <c r="BC2287" i="19"/>
  <c r="BA2287" i="19"/>
  <c r="BB2289" i="19"/>
  <c r="BA2288" i="19"/>
  <c r="BC2288" i="19"/>
  <c r="BA2289" i="19"/>
  <c r="BB2290" i="19"/>
  <c r="BC2289" i="19"/>
  <c r="BB2291" i="19"/>
  <c r="BA2290" i="19"/>
  <c r="BC2290" i="19"/>
  <c r="BC2291" i="19"/>
  <c r="BA2291" i="19"/>
  <c r="BB2292" i="19"/>
  <c r="BA2292" i="19"/>
  <c r="BC2292" i="19"/>
  <c r="BB2293" i="19"/>
  <c r="BC2293" i="19"/>
  <c r="BA2293" i="19"/>
  <c r="BB2294" i="19"/>
  <c r="BC2294" i="19"/>
  <c r="BA2294" i="19"/>
  <c r="BB2295" i="19"/>
  <c r="BC2295" i="19"/>
  <c r="BA2295" i="19"/>
  <c r="BB2296" i="19"/>
  <c r="BA2296" i="19"/>
  <c r="BB2297" i="19"/>
  <c r="BC2296" i="19"/>
  <c r="BB2298" i="19"/>
  <c r="BA2297" i="19"/>
  <c r="BC2297" i="19"/>
  <c r="BC2298" i="19"/>
  <c r="BB2299" i="19"/>
  <c r="BA2298" i="19"/>
  <c r="BC2299" i="19"/>
  <c r="BA2299" i="19"/>
  <c r="BB2300" i="19"/>
  <c r="BB2301" i="19"/>
  <c r="BA2300" i="19"/>
  <c r="BC2300" i="19"/>
  <c r="BC2301" i="19"/>
  <c r="BA2301" i="19"/>
  <c r="BB2302" i="19"/>
  <c r="BB2303" i="19"/>
  <c r="BC2302" i="19"/>
  <c r="BA2302" i="19"/>
  <c r="BB2304" i="19"/>
  <c r="BA2303" i="19"/>
  <c r="BC2303" i="19"/>
  <c r="BC2304" i="19"/>
  <c r="BB2305" i="19"/>
  <c r="BA2304" i="19"/>
  <c r="BA2305" i="19"/>
  <c r="BB2306" i="19"/>
  <c r="BC2305" i="19"/>
  <c r="BB2307" i="19"/>
  <c r="BC2306" i="19"/>
  <c r="BA2306" i="19"/>
  <c r="BA2307" i="19"/>
  <c r="BC2307" i="19"/>
  <c r="BB2308" i="19"/>
  <c r="BB2309" i="19"/>
  <c r="BA2308" i="19"/>
  <c r="BC2308" i="19"/>
  <c r="BC2309" i="19"/>
  <c r="BA2309" i="19"/>
  <c r="BB2310" i="19"/>
  <c r="BA2310" i="19"/>
  <c r="BC2310" i="19"/>
  <c r="BB2311" i="19"/>
  <c r="BA2311" i="19"/>
  <c r="BB2312" i="19"/>
  <c r="BC2311" i="19"/>
  <c r="BA2312" i="19"/>
  <c r="BC2312" i="19"/>
  <c r="BB2313" i="19"/>
  <c r="BB2314" i="19"/>
  <c r="BC2313" i="19"/>
  <c r="BA2313" i="19"/>
  <c r="BA2314" i="19"/>
  <c r="BC2314" i="19"/>
  <c r="BB2315" i="19"/>
  <c r="BC2315" i="19"/>
  <c r="BB2316" i="19"/>
  <c r="BA2315" i="19"/>
  <c r="BB2317" i="19"/>
  <c r="BA2316" i="19"/>
  <c r="BC2316" i="19"/>
  <c r="BB2318" i="19"/>
  <c r="BA2317" i="19"/>
  <c r="BC2317" i="19"/>
  <c r="BC2318" i="19"/>
  <c r="BA2318" i="19"/>
  <c r="BB2319" i="19"/>
  <c r="BB2320" i="19"/>
  <c r="BA2319" i="19"/>
  <c r="BC2319" i="19"/>
  <c r="BA2320" i="19"/>
  <c r="BB2321" i="19"/>
  <c r="BC2320" i="19"/>
  <c r="BC2321" i="19"/>
  <c r="BA2321" i="19"/>
  <c r="BB2322" i="19"/>
  <c r="BA2322" i="19"/>
  <c r="BB2323" i="19"/>
  <c r="BC2322" i="19"/>
  <c r="BC2323" i="19"/>
  <c r="BA2323" i="19"/>
  <c r="BB2324" i="19"/>
  <c r="BA2324" i="19"/>
  <c r="BC2324" i="19"/>
  <c r="BB2325" i="19"/>
  <c r="BC2325" i="19"/>
  <c r="BB2326" i="19"/>
  <c r="BA2325" i="19"/>
  <c r="BB2327" i="19"/>
  <c r="BC2326" i="19"/>
  <c r="BA2326" i="19"/>
  <c r="BA2327" i="19"/>
  <c r="BB2328" i="19"/>
  <c r="BC2327" i="19"/>
  <c r="BC2328" i="19"/>
  <c r="BB2329" i="19"/>
  <c r="BA2328" i="19"/>
  <c r="BC2329" i="19"/>
  <c r="BA2329" i="19"/>
  <c r="BB2330" i="19"/>
  <c r="BC2330" i="19"/>
  <c r="BB2331" i="19"/>
  <c r="BA2330" i="19"/>
  <c r="BB2332" i="19"/>
  <c r="BA2331" i="19"/>
  <c r="BC2331" i="19"/>
  <c r="BC2332" i="19"/>
  <c r="BB2333" i="19"/>
  <c r="BA2332" i="19"/>
  <c r="BC2333" i="19"/>
  <c r="BA2333" i="19"/>
  <c r="BB2334" i="19"/>
  <c r="BC2334" i="19"/>
  <c r="BB2335" i="19"/>
  <c r="BA2334" i="19"/>
  <c r="BA2335" i="19"/>
  <c r="BB2336" i="19"/>
  <c r="BC2335" i="19"/>
  <c r="BB2337" i="19"/>
  <c r="BA2336" i="19"/>
  <c r="BC2336" i="19"/>
  <c r="BB2338" i="19"/>
  <c r="BA2337" i="19"/>
  <c r="BC2337" i="19"/>
  <c r="BA2338" i="19"/>
  <c r="BC2338" i="19"/>
  <c r="BB2339" i="19"/>
  <c r="BA2339" i="19"/>
  <c r="BB2340" i="19"/>
  <c r="BC2339" i="19"/>
  <c r="BC2340" i="19"/>
  <c r="BA2340" i="19"/>
  <c r="BB2341" i="19"/>
  <c r="BC2341" i="19"/>
  <c r="BB2342" i="19"/>
  <c r="BA2341" i="19"/>
  <c r="BB2343" i="19"/>
  <c r="BC2342" i="19"/>
  <c r="BA2342" i="19"/>
  <c r="BC2343" i="19"/>
  <c r="BB2344" i="19"/>
  <c r="BA2343" i="19"/>
  <c r="BA2344" i="19"/>
  <c r="BB2345" i="19"/>
  <c r="BC2344" i="19"/>
  <c r="BC2345" i="19"/>
  <c r="BB2346" i="19"/>
  <c r="BA2345" i="19"/>
  <c r="BC2346" i="19"/>
  <c r="BA2346" i="19"/>
  <c r="BB2347" i="19"/>
  <c r="BA2347" i="19"/>
  <c r="BB2348" i="19"/>
  <c r="BC2347" i="19"/>
  <c r="BC2348" i="19"/>
  <c r="BB2349" i="19"/>
  <c r="BA2348" i="19"/>
  <c r="BB2350" i="19"/>
  <c r="BC2349" i="19"/>
  <c r="BA2349" i="19"/>
  <c r="BB2351" i="19"/>
  <c r="BA2350" i="19"/>
  <c r="BC2350" i="19"/>
  <c r="BC2351" i="19"/>
  <c r="BB2352" i="19"/>
  <c r="BA2351" i="19"/>
  <c r="BB2353" i="19"/>
  <c r="BC2352" i="19"/>
  <c r="BA2352" i="19"/>
  <c r="BC2353" i="19"/>
  <c r="BB2354" i="19"/>
  <c r="BA2353" i="19"/>
  <c r="BA2354" i="19"/>
  <c r="BC2354" i="19"/>
  <c r="BB2355" i="19"/>
  <c r="BC2355" i="19"/>
  <c r="BA2355" i="19"/>
  <c r="BB2356" i="19"/>
  <c r="BA2356" i="19"/>
  <c r="BC2356" i="19"/>
  <c r="BB2357" i="19"/>
  <c r="BA2357" i="19"/>
  <c r="BB2358" i="19"/>
  <c r="BC2357" i="19"/>
  <c r="BB2359" i="19"/>
  <c r="BC2358" i="19"/>
  <c r="BA2358" i="19"/>
  <c r="BC2359" i="19"/>
  <c r="BA2359" i="19"/>
  <c r="BB2360" i="19"/>
  <c r="BA2360" i="19"/>
  <c r="BC2360" i="19"/>
  <c r="BB2361" i="19"/>
  <c r="BB2362" i="19"/>
  <c r="BA2361" i="19"/>
  <c r="BC2361" i="19"/>
  <c r="BA2362" i="19"/>
  <c r="BB2363" i="19"/>
  <c r="BC2362" i="19"/>
  <c r="BC2363" i="19"/>
  <c r="BA2363" i="19"/>
  <c r="BB2364" i="19"/>
  <c r="BA2364" i="19"/>
  <c r="BB2365" i="19"/>
  <c r="BC2364" i="19"/>
  <c r="BC2365" i="19"/>
  <c r="BA2365" i="19"/>
  <c r="BB2366" i="19"/>
  <c r="BC2366" i="19"/>
  <c r="BA2366" i="19"/>
  <c r="B6" i="19" l="1"/>
  <c r="B3" i="19"/>
  <c r="K3" i="19" s="1"/>
  <c r="B20" i="19"/>
  <c r="D20" i="19" s="1"/>
  <c r="B10" i="19"/>
  <c r="D10" i="19" s="1"/>
  <c r="B9" i="19"/>
  <c r="K9" i="19" s="1"/>
  <c r="B8" i="19"/>
  <c r="K8" i="19" s="1"/>
  <c r="B7" i="19"/>
  <c r="D7" i="19" s="1"/>
  <c r="B17" i="19"/>
  <c r="D17" i="19" s="1"/>
  <c r="B15" i="19"/>
  <c r="B19" i="19"/>
  <c r="K19" i="19" s="1"/>
  <c r="B18" i="19"/>
  <c r="K18" i="19" s="1"/>
  <c r="B16" i="19"/>
  <c r="B13" i="19"/>
  <c r="D13" i="19" s="1"/>
  <c r="B14" i="19"/>
  <c r="K14" i="19" s="1"/>
  <c r="B5" i="19"/>
  <c r="D5" i="19" s="1"/>
  <c r="B4" i="19"/>
  <c r="K4" i="19" s="1"/>
  <c r="B11" i="19"/>
  <c r="K11" i="19" s="1"/>
  <c r="B12" i="19"/>
  <c r="K12" i="19" s="1"/>
  <c r="B86" i="19"/>
  <c r="P81" i="19" s="1"/>
  <c r="B56" i="19"/>
  <c r="K56" i="19" s="1"/>
  <c r="B36" i="19"/>
  <c r="D36" i="19" s="1"/>
  <c r="B96" i="19"/>
  <c r="K96" i="19" s="1"/>
  <c r="B90" i="19"/>
  <c r="K90" i="19" s="1"/>
  <c r="B49" i="19"/>
  <c r="D49" i="19" s="1"/>
  <c r="B75" i="19"/>
  <c r="K75" i="19" s="1"/>
  <c r="B84" i="19"/>
  <c r="D84" i="19" s="1"/>
  <c r="B87" i="19"/>
  <c r="K87" i="19" s="1"/>
  <c r="B98" i="19"/>
  <c r="D98" i="19" s="1"/>
  <c r="B37" i="19"/>
  <c r="D37" i="19" s="1"/>
  <c r="B93" i="19"/>
  <c r="P88" i="19" s="1"/>
  <c r="B78" i="19"/>
  <c r="D78" i="19" s="1"/>
  <c r="B67" i="19"/>
  <c r="D67" i="19" s="1"/>
  <c r="B61" i="19"/>
  <c r="P56" i="19" s="1"/>
  <c r="B63" i="19"/>
  <c r="P58" i="19" s="1"/>
  <c r="B100" i="19"/>
  <c r="D100" i="19" s="1"/>
  <c r="B64" i="19"/>
  <c r="D64" i="19" s="1"/>
  <c r="B66" i="19"/>
  <c r="K66" i="19" s="1"/>
  <c r="B71" i="19"/>
  <c r="P66" i="19" s="1"/>
  <c r="B68" i="19"/>
  <c r="D68" i="19" s="1"/>
  <c r="B81" i="19"/>
  <c r="P76" i="19" s="1"/>
  <c r="B88" i="19"/>
  <c r="P83" i="19" s="1"/>
  <c r="B91" i="19"/>
  <c r="P86" i="19" s="1"/>
  <c r="B59" i="19"/>
  <c r="D59" i="19" s="1"/>
  <c r="B72" i="19"/>
  <c r="D72" i="19" s="1"/>
  <c r="B35" i="19"/>
  <c r="P30" i="19" s="1"/>
  <c r="B54" i="19"/>
  <c r="P49" i="19" s="1"/>
  <c r="B73" i="19"/>
  <c r="D73" i="19" s="1"/>
  <c r="B62" i="19"/>
  <c r="P57" i="19" s="1"/>
  <c r="B69" i="19"/>
  <c r="P64" i="19" s="1"/>
  <c r="B94" i="19"/>
  <c r="K94" i="19" s="1"/>
  <c r="B43" i="19"/>
  <c r="D43" i="19" s="1"/>
  <c r="B99" i="19"/>
  <c r="K99" i="19" s="1"/>
  <c r="B85" i="19"/>
  <c r="D85" i="19" s="1"/>
  <c r="B58" i="19"/>
  <c r="D58" i="19" s="1"/>
  <c r="B74" i="19"/>
  <c r="K74" i="19" s="1"/>
  <c r="B79" i="19"/>
  <c r="P74" i="19" s="1"/>
  <c r="B70" i="19"/>
  <c r="K70" i="19" s="1"/>
  <c r="B60" i="19"/>
  <c r="P55" i="19" s="1"/>
  <c r="B53" i="19"/>
  <c r="D53" i="19" s="1"/>
  <c r="B83" i="19"/>
  <c r="D83" i="19" s="1"/>
  <c r="B39" i="19"/>
  <c r="P34" i="19" s="1"/>
  <c r="B40" i="19"/>
  <c r="P35" i="19" s="1"/>
  <c r="B77" i="19"/>
  <c r="D77" i="19" s="1"/>
  <c r="B92" i="19"/>
  <c r="K92" i="19" s="1"/>
  <c r="B52" i="19"/>
  <c r="P47" i="19" s="1"/>
  <c r="B44" i="19"/>
  <c r="D44" i="19" s="1"/>
  <c r="B42" i="19"/>
  <c r="P37" i="19" s="1"/>
  <c r="B41" i="19"/>
  <c r="K41" i="19" s="1"/>
  <c r="B57" i="19"/>
  <c r="D57" i="19" s="1"/>
  <c r="B89" i="19"/>
  <c r="D89" i="19" s="1"/>
  <c r="B97" i="19"/>
  <c r="D97" i="19" s="1"/>
  <c r="B48" i="19"/>
  <c r="K48" i="19" s="1"/>
  <c r="B82" i="19"/>
  <c r="P77" i="19" s="1"/>
  <c r="B80" i="19"/>
  <c r="K80" i="19" s="1"/>
  <c r="B65" i="19"/>
  <c r="K65" i="19" s="1"/>
  <c r="B51" i="19"/>
  <c r="P46" i="19" s="1"/>
  <c r="B95" i="19"/>
  <c r="P90" i="19" s="1"/>
  <c r="B46" i="19"/>
  <c r="P41" i="19" s="1"/>
  <c r="B50" i="19"/>
  <c r="D50" i="19" s="1"/>
  <c r="B76" i="19"/>
  <c r="P71" i="19" s="1"/>
  <c r="B45" i="19"/>
  <c r="K45" i="19" s="1"/>
  <c r="B47" i="19"/>
  <c r="D47" i="19" s="1"/>
  <c r="B38" i="19"/>
  <c r="P33" i="19" s="1"/>
  <c r="B55" i="19"/>
  <c r="D55" i="19" s="1"/>
  <c r="C24" i="19"/>
  <c r="E24" i="19" s="1"/>
  <c r="C25" i="19"/>
  <c r="E25" i="19" s="1"/>
  <c r="C28" i="19"/>
  <c r="K28" i="19" s="1"/>
  <c r="C29" i="19"/>
  <c r="K29" i="19" s="1"/>
  <c r="C30" i="19"/>
  <c r="K30" i="19" s="1"/>
  <c r="C31" i="19"/>
  <c r="E31" i="19" s="1"/>
  <c r="C26" i="19"/>
  <c r="K26" i="19" s="1"/>
  <c r="C27" i="19"/>
  <c r="K27" i="19" s="1"/>
  <c r="B21" i="19"/>
  <c r="K21" i="19" s="1"/>
  <c r="B95" i="24"/>
  <c r="K95" i="24" s="1"/>
  <c r="B39" i="24"/>
  <c r="P34" i="24" s="1"/>
  <c r="B47" i="24"/>
  <c r="P42" i="24" s="1"/>
  <c r="B55" i="24"/>
  <c r="K55" i="24" s="1"/>
  <c r="B63" i="24"/>
  <c r="K63" i="24" s="1"/>
  <c r="B71" i="24"/>
  <c r="D71" i="24" s="1"/>
  <c r="B79" i="24"/>
  <c r="D79" i="24" s="1"/>
  <c r="B85" i="24"/>
  <c r="K85" i="24" s="1"/>
  <c r="B49" i="24"/>
  <c r="K49" i="24" s="1"/>
  <c r="B96" i="24"/>
  <c r="K96" i="24" s="1"/>
  <c r="B40" i="24"/>
  <c r="D40" i="24" s="1"/>
  <c r="B48" i="24"/>
  <c r="P43" i="24" s="1"/>
  <c r="B56" i="24"/>
  <c r="P51" i="24" s="1"/>
  <c r="B64" i="24"/>
  <c r="K64" i="24" s="1"/>
  <c r="B72" i="24"/>
  <c r="K72" i="24" s="1"/>
  <c r="B80" i="24"/>
  <c r="P75" i="24" s="1"/>
  <c r="B87" i="24"/>
  <c r="K87" i="24" s="1"/>
  <c r="B35" i="24"/>
  <c r="D35" i="24" s="1"/>
  <c r="B50" i="24"/>
  <c r="K50" i="24" s="1"/>
  <c r="B42" i="24"/>
  <c r="B57" i="24"/>
  <c r="D57" i="24" s="1"/>
  <c r="B65" i="24"/>
  <c r="K65" i="24" s="1"/>
  <c r="B73" i="24"/>
  <c r="P68" i="24" s="1"/>
  <c r="B81" i="24"/>
  <c r="K81" i="24" s="1"/>
  <c r="B89" i="24"/>
  <c r="K89" i="24" s="1"/>
  <c r="B97" i="24"/>
  <c r="K97" i="24" s="1"/>
  <c r="B41" i="24"/>
  <c r="D41" i="24" s="1"/>
  <c r="B98" i="24"/>
  <c r="K98" i="24" s="1"/>
  <c r="B43" i="24"/>
  <c r="D43" i="24" s="1"/>
  <c r="B46" i="24"/>
  <c r="D46" i="24" s="1"/>
  <c r="B60" i="24"/>
  <c r="K60" i="24" s="1"/>
  <c r="B90" i="24"/>
  <c r="K90" i="24" s="1"/>
  <c r="B86" i="24"/>
  <c r="K86" i="24" s="1"/>
  <c r="B36" i="24"/>
  <c r="K36" i="24" s="1"/>
  <c r="B66" i="24"/>
  <c r="P61" i="24" s="1"/>
  <c r="B61" i="24"/>
  <c r="K61" i="24" s="1"/>
  <c r="B83" i="24"/>
  <c r="D83" i="24" s="1"/>
  <c r="B34" i="24"/>
  <c r="K34" i="24" s="1"/>
  <c r="B37" i="24"/>
  <c r="K37" i="24" s="1"/>
  <c r="B59" i="24"/>
  <c r="K59" i="24" s="1"/>
  <c r="B62" i="24"/>
  <c r="P57" i="24" s="1"/>
  <c r="B76" i="24"/>
  <c r="K76" i="24" s="1"/>
  <c r="B38" i="24"/>
  <c r="D38" i="24" s="1"/>
  <c r="B52" i="24"/>
  <c r="P47" i="24" s="1"/>
  <c r="B82" i="24"/>
  <c r="K82" i="24" s="1"/>
  <c r="B77" i="24"/>
  <c r="D77" i="24" s="1"/>
  <c r="B99" i="24"/>
  <c r="P94" i="24" s="1"/>
  <c r="B58" i="24"/>
  <c r="K58" i="24" s="1"/>
  <c r="B53" i="24"/>
  <c r="P48" i="24" s="1"/>
  <c r="B75" i="24"/>
  <c r="D75" i="24" s="1"/>
  <c r="B78" i="24"/>
  <c r="K78" i="24" s="1"/>
  <c r="B54" i="24"/>
  <c r="K54" i="24" s="1"/>
  <c r="B44" i="24"/>
  <c r="P39" i="24" s="1"/>
  <c r="B74" i="24"/>
  <c r="K74" i="24" s="1"/>
  <c r="B69" i="24"/>
  <c r="K69" i="24" s="1"/>
  <c r="B91" i="24"/>
  <c r="K91" i="24" s="1"/>
  <c r="B45" i="24"/>
  <c r="K45" i="24" s="1"/>
  <c r="B70" i="24"/>
  <c r="K70" i="24" s="1"/>
  <c r="B92" i="24"/>
  <c r="K92" i="24" s="1"/>
  <c r="B51" i="24"/>
  <c r="P46" i="24" s="1"/>
  <c r="B68" i="24"/>
  <c r="P63" i="24" s="1"/>
  <c r="B88" i="24"/>
  <c r="K88" i="24" s="1"/>
  <c r="B93" i="24"/>
  <c r="K93" i="24" s="1"/>
  <c r="B94" i="24"/>
  <c r="K94" i="24" s="1"/>
  <c r="B67" i="24"/>
  <c r="K67" i="24" s="1"/>
  <c r="B84" i="24"/>
  <c r="D84" i="24" s="1"/>
  <c r="C26" i="24"/>
  <c r="K26" i="24" s="1"/>
  <c r="C27" i="24"/>
  <c r="C28" i="24"/>
  <c r="K28" i="24" s="1"/>
  <c r="C29" i="24"/>
  <c r="K29" i="24" s="1"/>
  <c r="C23" i="24"/>
  <c r="K23" i="24" s="1"/>
  <c r="C30" i="24"/>
  <c r="K30" i="24" s="1"/>
  <c r="C24" i="24"/>
  <c r="K24" i="24" s="1"/>
  <c r="C25" i="24"/>
  <c r="K25" i="24" s="1"/>
  <c r="C28" i="17"/>
  <c r="AI28" i="17"/>
  <c r="AJ28" i="17" s="1"/>
  <c r="R28" i="17"/>
  <c r="Z28" i="17"/>
  <c r="AA28" i="17" s="1"/>
  <c r="J28" i="17"/>
  <c r="AQ28" i="17"/>
  <c r="C27" i="17"/>
  <c r="AI27" i="17"/>
  <c r="AJ27" i="17" s="1"/>
  <c r="Z27" i="17"/>
  <c r="AA27" i="17" s="1"/>
  <c r="J27" i="17"/>
  <c r="R27" i="17"/>
  <c r="AQ27" i="17"/>
  <c r="J26" i="17"/>
  <c r="R26" i="17"/>
  <c r="C26" i="17"/>
  <c r="Z26" i="17"/>
  <c r="AA26" i="17" s="1"/>
  <c r="AI26" i="17"/>
  <c r="AJ26" i="17" s="1"/>
  <c r="AQ26" i="17"/>
  <c r="J25" i="17"/>
  <c r="Z25" i="17"/>
  <c r="AA25" i="17" s="1"/>
  <c r="R25" i="17"/>
  <c r="AI25" i="17"/>
  <c r="AJ25" i="17" s="1"/>
  <c r="C25" i="17"/>
  <c r="AQ25" i="17"/>
  <c r="AI24" i="17"/>
  <c r="AJ24" i="17" s="1"/>
  <c r="Z24" i="17"/>
  <c r="AA24" i="17" s="1"/>
  <c r="C24" i="17"/>
  <c r="R24" i="17"/>
  <c r="J24" i="17"/>
  <c r="AQ24" i="17"/>
  <c r="AI23" i="17"/>
  <c r="J23" i="17"/>
  <c r="Z23" i="17"/>
  <c r="C23" i="17"/>
  <c r="R23" i="17"/>
  <c r="AQ23" i="17"/>
  <c r="AJ22" i="17"/>
  <c r="AU22" i="17"/>
  <c r="AE22" i="17"/>
  <c r="V22" i="17"/>
  <c r="D69" i="19"/>
  <c r="D15" i="19"/>
  <c r="K15" i="19"/>
  <c r="E26" i="19"/>
  <c r="K60" i="19"/>
  <c r="D82" i="19"/>
  <c r="D19" i="19"/>
  <c r="D70" i="19"/>
  <c r="P65" i="19"/>
  <c r="D45" i="19"/>
  <c r="D54" i="24"/>
  <c r="P49" i="24"/>
  <c r="E25" i="24"/>
  <c r="D61" i="24"/>
  <c r="P89" i="19"/>
  <c r="K68" i="24"/>
  <c r="D68" i="24"/>
  <c r="D52" i="24"/>
  <c r="D44" i="24"/>
  <c r="D6" i="19"/>
  <c r="K6" i="19"/>
  <c r="D75" i="19"/>
  <c r="D56" i="19"/>
  <c r="K71" i="24"/>
  <c r="P66" i="24"/>
  <c r="D63" i="24"/>
  <c r="D55" i="24"/>
  <c r="E30" i="19"/>
  <c r="D80" i="19"/>
  <c r="D51" i="24"/>
  <c r="D99" i="24"/>
  <c r="D52" i="19"/>
  <c r="K52" i="19"/>
  <c r="D91" i="19"/>
  <c r="D88" i="19"/>
  <c r="K88" i="19"/>
  <c r="D98" i="24"/>
  <c r="K42" i="24"/>
  <c r="D42" i="24"/>
  <c r="P37" i="24"/>
  <c r="D11" i="19"/>
  <c r="D63" i="19"/>
  <c r="K63" i="19"/>
  <c r="D61" i="19"/>
  <c r="D87" i="19"/>
  <c r="D56" i="24"/>
  <c r="K48" i="24"/>
  <c r="D48" i="24"/>
  <c r="R65" i="14"/>
  <c r="S65" i="14"/>
  <c r="S71" i="14"/>
  <c r="R71" i="14"/>
  <c r="R70" i="14"/>
  <c r="S70" i="14"/>
  <c r="R68" i="14"/>
  <c r="S68" i="14"/>
  <c r="R66" i="14"/>
  <c r="S66" i="14"/>
  <c r="X5" i="16"/>
  <c r="Z5" i="16" s="1"/>
  <c r="X4" i="16"/>
  <c r="Z4" i="16" s="1"/>
  <c r="G16" i="14"/>
  <c r="G8" i="14"/>
  <c r="G11" i="14"/>
  <c r="G10" i="14"/>
  <c r="G6" i="14"/>
  <c r="G4" i="14"/>
  <c r="G17" i="14"/>
  <c r="G5" i="14"/>
  <c r="G15" i="14"/>
  <c r="G13" i="14"/>
  <c r="G12" i="14"/>
  <c r="G9" i="14"/>
  <c r="G7" i="14"/>
  <c r="G14" i="14"/>
  <c r="L61" i="24"/>
  <c r="L55" i="24"/>
  <c r="L71" i="24"/>
  <c r="L68" i="24"/>
  <c r="L42" i="24"/>
  <c r="L54" i="24"/>
  <c r="L25" i="24"/>
  <c r="L63" i="24"/>
  <c r="L48" i="24"/>
  <c r="L98" i="24"/>
  <c r="AS7" i="20"/>
  <c r="F26" i="19"/>
  <c r="AK28" i="17"/>
  <c r="AR27" i="17"/>
  <c r="F30" i="19"/>
  <c r="AR24" i="17"/>
  <c r="B3" i="24" a="1"/>
  <c r="D16" i="19"/>
  <c r="L70" i="19"/>
  <c r="B3" i="22" a="1"/>
  <c r="AK27" i="17"/>
  <c r="AK26" i="17"/>
  <c r="AB24" i="17"/>
  <c r="S24" i="17"/>
  <c r="AR8" i="20"/>
  <c r="AR23" i="17"/>
  <c r="C24" i="22" a="1"/>
  <c r="S28" i="17"/>
  <c r="AR28" i="17"/>
  <c r="BC6" i="23"/>
  <c r="L80" i="19"/>
  <c r="L87" i="19"/>
  <c r="B21" i="23" a="1"/>
  <c r="L88" i="19"/>
  <c r="B35" i="22" a="1"/>
  <c r="AB26" i="17"/>
  <c r="AK24" i="17"/>
  <c r="D21" i="19"/>
  <c r="L63" i="19"/>
  <c r="AR25" i="17"/>
  <c r="B3" i="23" a="1"/>
  <c r="BB9" i="23"/>
  <c r="AR26" i="17"/>
  <c r="F31" i="19"/>
  <c r="AQ8" i="20"/>
  <c r="L26" i="19"/>
  <c r="L45" i="19"/>
  <c r="L75" i="19"/>
  <c r="L30" i="19"/>
  <c r="L52" i="19"/>
  <c r="B21" i="22" a="1"/>
  <c r="B3" i="20" a="1"/>
  <c r="C24" i="23" a="1"/>
  <c r="S27" i="17"/>
  <c r="S26" i="17"/>
  <c r="BB7" i="22"/>
  <c r="BA9" i="23"/>
  <c r="B35" i="23" a="1"/>
  <c r="S25" i="17"/>
  <c r="L56" i="19"/>
  <c r="F24" i="19"/>
  <c r="BC9" i="23"/>
  <c r="AB27" i="17"/>
  <c r="AB25" i="17"/>
  <c r="BB10" i="23"/>
  <c r="B24" i="20" a="1"/>
  <c r="S23" i="17"/>
  <c r="AK25" i="17"/>
  <c r="AB28" i="17"/>
  <c r="F25" i="19"/>
  <c r="F25" i="24"/>
  <c r="AL27" i="17"/>
  <c r="U28" i="17"/>
  <c r="AD25" i="17"/>
  <c r="AS28" i="17"/>
  <c r="T25" i="17"/>
  <c r="AF22" i="17"/>
  <c r="AM27" i="17"/>
  <c r="AL24" i="17"/>
  <c r="AS26" i="17"/>
  <c r="T28" i="17"/>
  <c r="AD28" i="17"/>
  <c r="AT28" i="17"/>
  <c r="W22" i="17"/>
  <c r="AC26" i="17"/>
  <c r="AM24" i="17"/>
  <c r="AT26" i="17"/>
  <c r="AC28" i="17"/>
  <c r="U24" i="17"/>
  <c r="AL22" i="17"/>
  <c r="AM22" i="17" s="1"/>
  <c r="AU8" i="20"/>
  <c r="AD26" i="17"/>
  <c r="T27" i="17"/>
  <c r="T24" i="17"/>
  <c r="T26" i="17"/>
  <c r="U27" i="17"/>
  <c r="AT25" i="17"/>
  <c r="AD24" i="17"/>
  <c r="AT23" i="17"/>
  <c r="AS24" i="17"/>
  <c r="AL25" i="17"/>
  <c r="AL26" i="17"/>
  <c r="AM26" i="17" s="1"/>
  <c r="AC25" i="17"/>
  <c r="U25" i="17"/>
  <c r="AC24" i="17"/>
  <c r="AC27" i="17"/>
  <c r="AT27" i="17"/>
  <c r="U23" i="17"/>
  <c r="T23" i="17"/>
  <c r="AV22" i="17"/>
  <c r="AD27" i="17"/>
  <c r="AS27" i="17"/>
  <c r="U26" i="17"/>
  <c r="AT24" i="17"/>
  <c r="AS25" i="17"/>
  <c r="AS23" i="17"/>
  <c r="AL28" i="17"/>
  <c r="AM28" i="17" s="1"/>
  <c r="AM25" i="17"/>
  <c r="BC7" i="22"/>
  <c r="BA7" i="22"/>
  <c r="BB8" i="22"/>
  <c r="BA10" i="23"/>
  <c r="BC10" i="23"/>
  <c r="BB11" i="23"/>
  <c r="BC8" i="22"/>
  <c r="BB9" i="22"/>
  <c r="BA8" i="22"/>
  <c r="BA11" i="23"/>
  <c r="BC11" i="23"/>
  <c r="D66" i="19" l="1"/>
  <c r="D8" i="19"/>
  <c r="D3" i="19"/>
  <c r="D12" i="19"/>
  <c r="B19" i="24"/>
  <c r="B5" i="24"/>
  <c r="K5" i="24" s="1"/>
  <c r="B7" i="24"/>
  <c r="K7" i="24" s="1"/>
  <c r="B9" i="24"/>
  <c r="B3" i="24"/>
  <c r="B4" i="24"/>
  <c r="K4" i="24" s="1"/>
  <c r="B13" i="24"/>
  <c r="K13" i="24" s="1"/>
  <c r="B12" i="24"/>
  <c r="B6" i="24"/>
  <c r="K6" i="24" s="1"/>
  <c r="B15" i="24"/>
  <c r="B17" i="24"/>
  <c r="B10" i="24"/>
  <c r="K10" i="24" s="1"/>
  <c r="B11" i="24"/>
  <c r="D11" i="24" s="1"/>
  <c r="B8" i="24"/>
  <c r="K8" i="24" s="1"/>
  <c r="B18" i="24"/>
  <c r="K18" i="24" s="1"/>
  <c r="B14" i="24"/>
  <c r="B20" i="24"/>
  <c r="B16" i="24"/>
  <c r="P70" i="19"/>
  <c r="P56" i="24"/>
  <c r="K69" i="19"/>
  <c r="P36" i="19"/>
  <c r="K51" i="24"/>
  <c r="K77" i="24"/>
  <c r="K52" i="24"/>
  <c r="P38" i="24"/>
  <c r="P52" i="24"/>
  <c r="K43" i="24"/>
  <c r="P41" i="24"/>
  <c r="P93" i="24"/>
  <c r="P50" i="24"/>
  <c r="K46" i="24"/>
  <c r="K31" i="19"/>
  <c r="K61" i="19"/>
  <c r="P40" i="19"/>
  <c r="K82" i="19"/>
  <c r="P61" i="19"/>
  <c r="P60" i="24"/>
  <c r="K56" i="24"/>
  <c r="K91" i="19"/>
  <c r="P75" i="19"/>
  <c r="K43" i="19"/>
  <c r="P38" i="19"/>
  <c r="P79" i="19"/>
  <c r="P29" i="24"/>
  <c r="P59" i="24"/>
  <c r="D64" i="24"/>
  <c r="K44" i="24"/>
  <c r="K73" i="24"/>
  <c r="D53" i="24"/>
  <c r="E27" i="24"/>
  <c r="K27" i="24"/>
  <c r="P69" i="24"/>
  <c r="D34" i="24"/>
  <c r="D82" i="24"/>
  <c r="K47" i="19"/>
  <c r="P60" i="19"/>
  <c r="D60" i="19"/>
  <c r="D93" i="19"/>
  <c r="D39" i="19"/>
  <c r="D74" i="24"/>
  <c r="K83" i="24"/>
  <c r="P51" i="19"/>
  <c r="P88" i="24"/>
  <c r="K72" i="19"/>
  <c r="D9" i="19"/>
  <c r="P93" i="19"/>
  <c r="K57" i="24"/>
  <c r="P77" i="24"/>
  <c r="P78" i="24"/>
  <c r="K84" i="19"/>
  <c r="P42" i="19"/>
  <c r="K97" i="19"/>
  <c r="K44" i="19"/>
  <c r="K35" i="19"/>
  <c r="P85" i="24"/>
  <c r="P82" i="24"/>
  <c r="D4" i="24"/>
  <c r="P64" i="24"/>
  <c r="K95" i="19"/>
  <c r="P83" i="24"/>
  <c r="K53" i="24"/>
  <c r="D90" i="24"/>
  <c r="D87" i="24"/>
  <c r="D65" i="24"/>
  <c r="P53" i="24"/>
  <c r="D18" i="19"/>
  <c r="E18" i="19" s="1"/>
  <c r="K36" i="19"/>
  <c r="P72" i="24"/>
  <c r="D65" i="19"/>
  <c r="D69" i="24"/>
  <c r="K16" i="19"/>
  <c r="D73" i="24"/>
  <c r="K100" i="19"/>
  <c r="D58" i="24"/>
  <c r="K59" i="19"/>
  <c r="E26" i="24"/>
  <c r="P58" i="24"/>
  <c r="D94" i="19"/>
  <c r="P92" i="19"/>
  <c r="P39" i="19"/>
  <c r="P85" i="19"/>
  <c r="P54" i="24"/>
  <c r="K40" i="19"/>
  <c r="P92" i="24"/>
  <c r="D40" i="19"/>
  <c r="D47" i="24"/>
  <c r="D35" i="19"/>
  <c r="D90" i="19"/>
  <c r="D95" i="19"/>
  <c r="P35" i="24"/>
  <c r="K81" i="19"/>
  <c r="K75" i="24"/>
  <c r="E27" i="19"/>
  <c r="D41" i="19"/>
  <c r="K50" i="19"/>
  <c r="P84" i="19"/>
  <c r="K98" i="19"/>
  <c r="P50" i="19"/>
  <c r="K99" i="24"/>
  <c r="K89" i="19"/>
  <c r="D93" i="24"/>
  <c r="K37" i="19"/>
  <c r="D42" i="19"/>
  <c r="D97" i="24"/>
  <c r="P59" i="19"/>
  <c r="D13" i="24"/>
  <c r="D14" i="19"/>
  <c r="K79" i="24"/>
  <c r="K20" i="19"/>
  <c r="P65" i="24"/>
  <c r="P67" i="24"/>
  <c r="K93" i="19"/>
  <c r="K10" i="19"/>
  <c r="D70" i="24"/>
  <c r="P78" i="19"/>
  <c r="P32" i="24"/>
  <c r="K66" i="24"/>
  <c r="P45" i="19"/>
  <c r="P73" i="19"/>
  <c r="K79" i="19"/>
  <c r="P36" i="24"/>
  <c r="D76" i="24"/>
  <c r="D79" i="19"/>
  <c r="P31" i="19"/>
  <c r="D81" i="19"/>
  <c r="K40" i="24"/>
  <c r="D66" i="24"/>
  <c r="E28" i="19"/>
  <c r="P44" i="24"/>
  <c r="K78" i="19"/>
  <c r="K62" i="19"/>
  <c r="E29" i="24"/>
  <c r="P76" i="24"/>
  <c r="K7" i="19"/>
  <c r="P53" i="19"/>
  <c r="D59" i="24"/>
  <c r="P86" i="24"/>
  <c r="P90" i="24"/>
  <c r="K84" i="24"/>
  <c r="K85" i="19"/>
  <c r="D49" i="24"/>
  <c r="D72" i="24"/>
  <c r="D62" i="19"/>
  <c r="K41" i="24"/>
  <c r="P45" i="24"/>
  <c r="K58" i="19"/>
  <c r="E23" i="24"/>
  <c r="D92" i="24"/>
  <c r="P43" i="19"/>
  <c r="K83" i="19"/>
  <c r="K51" i="19"/>
  <c r="K67" i="19"/>
  <c r="P48" i="19"/>
  <c r="K64" i="19"/>
  <c r="D50" i="24"/>
  <c r="D88" i="24"/>
  <c r="D96" i="19"/>
  <c r="E30" i="24"/>
  <c r="P55" i="24"/>
  <c r="D48" i="19"/>
  <c r="D99" i="19"/>
  <c r="D94" i="24"/>
  <c r="D62" i="24"/>
  <c r="K46" i="19"/>
  <c r="D92" i="19"/>
  <c r="D8" i="24"/>
  <c r="D74" i="19"/>
  <c r="D51" i="19"/>
  <c r="K47" i="24"/>
  <c r="P71" i="24"/>
  <c r="K11" i="24"/>
  <c r="D71" i="19"/>
  <c r="K35" i="24"/>
  <c r="P80" i="24"/>
  <c r="P87" i="24"/>
  <c r="P52" i="19"/>
  <c r="D81" i="24"/>
  <c r="K76" i="19"/>
  <c r="D91" i="24"/>
  <c r="D39" i="24"/>
  <c r="D85" i="24"/>
  <c r="P91" i="19"/>
  <c r="K57" i="19"/>
  <c r="P89" i="24"/>
  <c r="P87" i="19"/>
  <c r="P67" i="19"/>
  <c r="D80" i="24"/>
  <c r="K42" i="19"/>
  <c r="E28" i="24"/>
  <c r="D76" i="19"/>
  <c r="P62" i="24"/>
  <c r="K39" i="24"/>
  <c r="P91" i="24"/>
  <c r="K80" i="24"/>
  <c r="P32" i="19"/>
  <c r="K53" i="19"/>
  <c r="P84" i="24"/>
  <c r="P63" i="19"/>
  <c r="D38" i="19"/>
  <c r="D67" i="24"/>
  <c r="D86" i="19"/>
  <c r="P31" i="24"/>
  <c r="K38" i="24"/>
  <c r="K62" i="24"/>
  <c r="D54" i="19"/>
  <c r="D46" i="19"/>
  <c r="AU24" i="17"/>
  <c r="V25" i="17"/>
  <c r="V26" i="17"/>
  <c r="AU28" i="17"/>
  <c r="AU23" i="17"/>
  <c r="V24" i="17"/>
  <c r="AE25" i="17"/>
  <c r="AU27" i="17"/>
  <c r="AE28" i="17"/>
  <c r="V23" i="17"/>
  <c r="V27" i="17"/>
  <c r="V28" i="17"/>
  <c r="E21" i="19"/>
  <c r="AE24" i="17"/>
  <c r="AU26" i="17"/>
  <c r="B21" i="23"/>
  <c r="B35" i="23"/>
  <c r="B38" i="23"/>
  <c r="B74" i="23"/>
  <c r="B82" i="23"/>
  <c r="B100" i="23"/>
  <c r="B99" i="23"/>
  <c r="B50" i="23"/>
  <c r="B61" i="23"/>
  <c r="B53" i="23"/>
  <c r="B39" i="23"/>
  <c r="B77" i="23"/>
  <c r="B36" i="23"/>
  <c r="B58" i="23"/>
  <c r="B67" i="23"/>
  <c r="B79" i="23"/>
  <c r="B63" i="23"/>
  <c r="B57" i="23"/>
  <c r="B42" i="23"/>
  <c r="B56" i="23"/>
  <c r="B84" i="23"/>
  <c r="B40" i="23"/>
  <c r="B75" i="23"/>
  <c r="B83" i="23"/>
  <c r="B70" i="23"/>
  <c r="B68" i="23"/>
  <c r="B55" i="23"/>
  <c r="B41" i="23"/>
  <c r="B65" i="23"/>
  <c r="B45" i="23"/>
  <c r="B85" i="23"/>
  <c r="B86" i="23"/>
  <c r="B95" i="23"/>
  <c r="B81" i="23"/>
  <c r="B44" i="23"/>
  <c r="B59" i="23"/>
  <c r="B76" i="23"/>
  <c r="B93" i="23"/>
  <c r="B37" i="23"/>
  <c r="B52" i="23"/>
  <c r="B48" i="23"/>
  <c r="B60" i="23"/>
  <c r="B47" i="23"/>
  <c r="B88" i="23"/>
  <c r="B92" i="23"/>
  <c r="B62" i="23"/>
  <c r="B80" i="23"/>
  <c r="B78" i="23"/>
  <c r="B94" i="23"/>
  <c r="B73" i="23"/>
  <c r="B97" i="23"/>
  <c r="B43" i="23"/>
  <c r="B54" i="23"/>
  <c r="B64" i="23"/>
  <c r="B46" i="23"/>
  <c r="B98" i="23"/>
  <c r="B66" i="23"/>
  <c r="B89" i="23"/>
  <c r="B91" i="23"/>
  <c r="B96" i="23"/>
  <c r="B90" i="23"/>
  <c r="B49" i="23"/>
  <c r="B69" i="23"/>
  <c r="B51" i="23"/>
  <c r="B72" i="23"/>
  <c r="B87" i="23"/>
  <c r="B71" i="23"/>
  <c r="C31" i="23"/>
  <c r="C29" i="23"/>
  <c r="C30" i="23"/>
  <c r="C28" i="23"/>
  <c r="C27" i="23"/>
  <c r="C24" i="23"/>
  <c r="C26" i="23"/>
  <c r="C25" i="23"/>
  <c r="B6" i="23"/>
  <c r="B20" i="23"/>
  <c r="B5" i="23"/>
  <c r="B8" i="23"/>
  <c r="B19" i="23"/>
  <c r="B9" i="23"/>
  <c r="B11" i="23"/>
  <c r="B4" i="23"/>
  <c r="B15" i="23"/>
  <c r="B18" i="23"/>
  <c r="B17" i="23"/>
  <c r="B16" i="23"/>
  <c r="B14" i="23"/>
  <c r="B12" i="23"/>
  <c r="B10" i="23"/>
  <c r="B3" i="23"/>
  <c r="B7" i="23"/>
  <c r="B13" i="23"/>
  <c r="AE27" i="17"/>
  <c r="B34" i="20"/>
  <c r="B65" i="20"/>
  <c r="B58" i="20"/>
  <c r="B95" i="20"/>
  <c r="B24" i="20"/>
  <c r="B68" i="20"/>
  <c r="B28" i="20"/>
  <c r="B39" i="20"/>
  <c r="B43" i="20"/>
  <c r="B60" i="20"/>
  <c r="B88" i="20"/>
  <c r="B83" i="20"/>
  <c r="B66" i="20"/>
  <c r="B50" i="20"/>
  <c r="B57" i="20"/>
  <c r="B71" i="20"/>
  <c r="B41" i="20"/>
  <c r="B36" i="20"/>
  <c r="B82" i="20"/>
  <c r="B31" i="20"/>
  <c r="B70" i="20"/>
  <c r="B55" i="20"/>
  <c r="B78" i="20"/>
  <c r="B67" i="20"/>
  <c r="B91" i="20"/>
  <c r="B89" i="20"/>
  <c r="B53" i="20"/>
  <c r="B98" i="20"/>
  <c r="B46" i="20"/>
  <c r="B86" i="20"/>
  <c r="B63" i="20"/>
  <c r="B29" i="20"/>
  <c r="B97" i="20"/>
  <c r="B96" i="20"/>
  <c r="B33" i="20"/>
  <c r="B62" i="20"/>
  <c r="B35" i="20"/>
  <c r="B59" i="20"/>
  <c r="B56" i="20"/>
  <c r="B81" i="20"/>
  <c r="B51" i="20"/>
  <c r="B45" i="20"/>
  <c r="B69" i="20"/>
  <c r="B84" i="20"/>
  <c r="B80" i="20"/>
  <c r="B38" i="20"/>
  <c r="B72" i="20"/>
  <c r="B44" i="20"/>
  <c r="B64" i="20"/>
  <c r="B73" i="20"/>
  <c r="B27" i="20"/>
  <c r="B25" i="20"/>
  <c r="B49" i="20"/>
  <c r="B93" i="20"/>
  <c r="B87" i="20"/>
  <c r="B42" i="20"/>
  <c r="B54" i="20"/>
  <c r="B40" i="20"/>
  <c r="B37" i="20"/>
  <c r="B76" i="20"/>
  <c r="B30" i="20"/>
  <c r="B85" i="20"/>
  <c r="B75" i="20"/>
  <c r="B74" i="20"/>
  <c r="B48" i="20"/>
  <c r="B79" i="20"/>
  <c r="B61" i="20"/>
  <c r="B100" i="20"/>
  <c r="B90" i="20"/>
  <c r="B77" i="20"/>
  <c r="B94" i="20"/>
  <c r="B26" i="20"/>
  <c r="B47" i="20"/>
  <c r="B52" i="20"/>
  <c r="B99" i="20"/>
  <c r="B32" i="20"/>
  <c r="B92" i="20"/>
  <c r="B3" i="20"/>
  <c r="B20" i="20"/>
  <c r="B9" i="20"/>
  <c r="B5" i="20"/>
  <c r="B8" i="20"/>
  <c r="B11" i="20"/>
  <c r="B12" i="20"/>
  <c r="B7" i="20"/>
  <c r="B14" i="20"/>
  <c r="B10" i="20"/>
  <c r="B15" i="20"/>
  <c r="B19" i="20"/>
  <c r="B6" i="20"/>
  <c r="B13" i="20"/>
  <c r="B4" i="20"/>
  <c r="B17" i="20"/>
  <c r="B16" i="20"/>
  <c r="B18" i="20"/>
  <c r="AU25" i="17"/>
  <c r="AE26" i="17"/>
  <c r="B21" i="22"/>
  <c r="C30" i="22"/>
  <c r="C26" i="22"/>
  <c r="C29" i="22"/>
  <c r="C28" i="22"/>
  <c r="C24" i="22"/>
  <c r="C25" i="22"/>
  <c r="C27" i="22"/>
  <c r="C31" i="22"/>
  <c r="B50" i="22"/>
  <c r="B89" i="22"/>
  <c r="B60" i="22"/>
  <c r="B45" i="22"/>
  <c r="B72" i="22"/>
  <c r="B54" i="22"/>
  <c r="B66" i="22"/>
  <c r="B51" i="22"/>
  <c r="B86" i="22"/>
  <c r="B47" i="22"/>
  <c r="B78" i="22"/>
  <c r="B42" i="22"/>
  <c r="B40" i="22"/>
  <c r="B100" i="22"/>
  <c r="B77" i="22"/>
  <c r="B57" i="22"/>
  <c r="B73" i="22"/>
  <c r="B91" i="22"/>
  <c r="B39" i="22"/>
  <c r="B85" i="22"/>
  <c r="B68" i="22"/>
  <c r="B67" i="22"/>
  <c r="B81" i="22"/>
  <c r="B63" i="22"/>
  <c r="B83" i="22"/>
  <c r="B82" i="22"/>
  <c r="B95" i="22"/>
  <c r="B80" i="22"/>
  <c r="B44" i="22"/>
  <c r="B62" i="22"/>
  <c r="B71" i="22"/>
  <c r="B38" i="22"/>
  <c r="B94" i="22"/>
  <c r="B61" i="22"/>
  <c r="B56" i="22"/>
  <c r="B84" i="22"/>
  <c r="B65" i="22"/>
  <c r="B87" i="22"/>
  <c r="B93" i="22"/>
  <c r="B96" i="22"/>
  <c r="B88" i="22"/>
  <c r="B64" i="22"/>
  <c r="B58" i="22"/>
  <c r="B36" i="22"/>
  <c r="B37" i="22"/>
  <c r="B52" i="22"/>
  <c r="B70" i="22"/>
  <c r="B41" i="22"/>
  <c r="B90" i="22"/>
  <c r="B97" i="22"/>
  <c r="B55" i="22"/>
  <c r="B99" i="22"/>
  <c r="B49" i="22"/>
  <c r="B43" i="22"/>
  <c r="B98" i="22"/>
  <c r="B48" i="22"/>
  <c r="B59" i="22"/>
  <c r="B69" i="22"/>
  <c r="B75" i="22"/>
  <c r="B76" i="22"/>
  <c r="B92" i="22"/>
  <c r="B74" i="22"/>
  <c r="B53" i="22"/>
  <c r="B46" i="22"/>
  <c r="B35" i="22"/>
  <c r="B79" i="22"/>
  <c r="B17" i="22"/>
  <c r="B15" i="22"/>
  <c r="B3" i="22"/>
  <c r="B16" i="22"/>
  <c r="B10" i="22"/>
  <c r="B18" i="22"/>
  <c r="B4" i="22"/>
  <c r="B13" i="22"/>
  <c r="B7" i="22"/>
  <c r="B6" i="22"/>
  <c r="B5" i="22"/>
  <c r="B8" i="22"/>
  <c r="B14" i="22"/>
  <c r="B12" i="22"/>
  <c r="B9" i="22"/>
  <c r="B11" i="22"/>
  <c r="B20" i="22"/>
  <c r="B19" i="22"/>
  <c r="K68" i="19"/>
  <c r="E29" i="19"/>
  <c r="D95" i="24"/>
  <c r="P44" i="19"/>
  <c r="D36" i="24"/>
  <c r="P40" i="24"/>
  <c r="P73" i="24"/>
  <c r="P72" i="19"/>
  <c r="P80" i="19"/>
  <c r="P68" i="19"/>
  <c r="D37" i="24"/>
  <c r="P81" i="24"/>
  <c r="AA23" i="17"/>
  <c r="D96" i="24"/>
  <c r="P82" i="19"/>
  <c r="P62" i="19"/>
  <c r="K25" i="19"/>
  <c r="K55" i="19"/>
  <c r="D89" i="24"/>
  <c r="P95" i="19"/>
  <c r="K71" i="19"/>
  <c r="K17" i="19"/>
  <c r="P30" i="24"/>
  <c r="P54" i="19"/>
  <c r="K38" i="19"/>
  <c r="P70" i="24"/>
  <c r="P74" i="24"/>
  <c r="K86" i="19"/>
  <c r="K49" i="19"/>
  <c r="K24" i="19"/>
  <c r="D60" i="24"/>
  <c r="P79" i="24"/>
  <c r="K39" i="19"/>
  <c r="K13" i="19"/>
  <c r="E24" i="24"/>
  <c r="D45" i="24"/>
  <c r="P94" i="19"/>
  <c r="P33" i="24"/>
  <c r="D78" i="24"/>
  <c r="K77" i="19"/>
  <c r="K54" i="19"/>
  <c r="D4" i="19"/>
  <c r="K73" i="19"/>
  <c r="D86" i="24"/>
  <c r="P69" i="19"/>
  <c r="K5" i="19"/>
  <c r="AJ23" i="17"/>
  <c r="Q51" i="19"/>
  <c r="M63" i="24"/>
  <c r="R58" i="24" s="1"/>
  <c r="Q58" i="24"/>
  <c r="Q63" i="24"/>
  <c r="M68" i="24"/>
  <c r="R63" i="24" s="1"/>
  <c r="Q56" i="24"/>
  <c r="M61" i="24"/>
  <c r="R56" i="24" s="1"/>
  <c r="Q24" i="19"/>
  <c r="Q58" i="19"/>
  <c r="Q40" i="19"/>
  <c r="Q47" i="19"/>
  <c r="Q23" i="24"/>
  <c r="M25" i="24"/>
  <c r="R23" i="24" s="1"/>
  <c r="Q83" i="19"/>
  <c r="M88" i="19"/>
  <c r="R83" i="19" s="1"/>
  <c r="Q28" i="19"/>
  <c r="Q65" i="19"/>
  <c r="Q43" i="24"/>
  <c r="M48" i="24"/>
  <c r="R43" i="24" s="1"/>
  <c r="Q49" i="24"/>
  <c r="M54" i="24"/>
  <c r="R49" i="24" s="1"/>
  <c r="M71" i="24"/>
  <c r="R66" i="24" s="1"/>
  <c r="Q66" i="24"/>
  <c r="Q82" i="19"/>
  <c r="M87" i="19"/>
  <c r="R82" i="19" s="1"/>
  <c r="M80" i="19"/>
  <c r="R75" i="19" s="1"/>
  <c r="Q75" i="19"/>
  <c r="M55" i="24"/>
  <c r="R50" i="24" s="1"/>
  <c r="Q50" i="24"/>
  <c r="M42" i="24"/>
  <c r="R37" i="24" s="1"/>
  <c r="Q37" i="24"/>
  <c r="M98" i="24"/>
  <c r="R93" i="24" s="1"/>
  <c r="Q93" i="24"/>
  <c r="M75" i="19"/>
  <c r="R70" i="19" s="1"/>
  <c r="Q70" i="19"/>
  <c r="E6" i="19"/>
  <c r="E12" i="19"/>
  <c r="E3" i="19"/>
  <c r="P23" i="24"/>
  <c r="P24" i="19"/>
  <c r="P29" i="19"/>
  <c r="E8" i="19"/>
  <c r="E19" i="19"/>
  <c r="E15" i="19"/>
  <c r="E11" i="19"/>
  <c r="E7" i="19"/>
  <c r="P28" i="19"/>
  <c r="E20" i="19"/>
  <c r="E16" i="19"/>
  <c r="E10" i="19"/>
  <c r="P23" i="19"/>
  <c r="E17" i="19"/>
  <c r="P22" i="19"/>
  <c r="E13" i="19"/>
  <c r="E11" i="24"/>
  <c r="E5" i="19"/>
  <c r="S34" i="14"/>
  <c r="R34" i="14"/>
  <c r="R22" i="14"/>
  <c r="S22" i="14"/>
  <c r="R45" i="14"/>
  <c r="S45" i="14"/>
  <c r="S40" i="14"/>
  <c r="R40" i="14"/>
  <c r="R20" i="14"/>
  <c r="S20" i="14"/>
  <c r="R25" i="14"/>
  <c r="S25" i="14"/>
  <c r="S61" i="14"/>
  <c r="R61" i="14"/>
  <c r="S31" i="14"/>
  <c r="R31" i="14"/>
  <c r="S24" i="14"/>
  <c r="R24" i="14"/>
  <c r="R51" i="14"/>
  <c r="S51" i="14"/>
  <c r="R32" i="14"/>
  <c r="S32" i="14"/>
  <c r="R63" i="14"/>
  <c r="S63" i="14"/>
  <c r="R43" i="14"/>
  <c r="S43" i="14"/>
  <c r="R47" i="14"/>
  <c r="S47" i="14"/>
  <c r="S37" i="14"/>
  <c r="R37" i="14"/>
  <c r="R52" i="14"/>
  <c r="S52" i="14"/>
  <c r="S21" i="14"/>
  <c r="R21" i="14"/>
  <c r="R35" i="14"/>
  <c r="S35" i="14"/>
  <c r="S62" i="14"/>
  <c r="R62" i="14"/>
  <c r="R44" i="14"/>
  <c r="S44" i="14"/>
  <c r="R54" i="14"/>
  <c r="S54" i="14"/>
  <c r="R27" i="14"/>
  <c r="S27" i="14"/>
  <c r="R49" i="14"/>
  <c r="S49" i="14"/>
  <c r="S64" i="14"/>
  <c r="R64" i="14"/>
  <c r="R23" i="14"/>
  <c r="S23" i="14"/>
  <c r="R59" i="14"/>
  <c r="S59" i="14"/>
  <c r="S56" i="14"/>
  <c r="R56" i="14"/>
  <c r="S30" i="14"/>
  <c r="R30" i="14"/>
  <c r="R46" i="14"/>
  <c r="S46" i="14"/>
  <c r="S38" i="14"/>
  <c r="R38" i="14"/>
  <c r="S48" i="14"/>
  <c r="R48" i="14"/>
  <c r="R39" i="14"/>
  <c r="S39" i="14"/>
  <c r="S53" i="14"/>
  <c r="R53" i="14"/>
  <c r="S18" i="14"/>
  <c r="R18" i="14"/>
  <c r="S55" i="14"/>
  <c r="R55" i="14"/>
  <c r="S26" i="14"/>
  <c r="R26" i="14"/>
  <c r="R57" i="14"/>
  <c r="S57" i="14"/>
  <c r="R33" i="14"/>
  <c r="S33" i="14"/>
  <c r="R41" i="14"/>
  <c r="S41" i="14"/>
  <c r="R29" i="14"/>
  <c r="S29" i="14"/>
  <c r="R50" i="14"/>
  <c r="S50" i="14"/>
  <c r="R36" i="14"/>
  <c r="S36" i="14"/>
  <c r="S28" i="14"/>
  <c r="R28" i="14"/>
  <c r="S19" i="14"/>
  <c r="R19" i="14"/>
  <c r="S58" i="14"/>
  <c r="R58" i="14"/>
  <c r="S60" i="14"/>
  <c r="R60" i="14"/>
  <c r="S42" i="14"/>
  <c r="R42" i="14"/>
  <c r="X2" i="16"/>
  <c r="F3" i="14"/>
  <c r="G3" i="14"/>
  <c r="F8" i="14"/>
  <c r="F16" i="14"/>
  <c r="F14" i="14"/>
  <c r="F7" i="14"/>
  <c r="F13" i="14"/>
  <c r="F15" i="14"/>
  <c r="F5" i="14"/>
  <c r="F17" i="14"/>
  <c r="F4" i="14"/>
  <c r="F6" i="14"/>
  <c r="F9" i="14"/>
  <c r="F10" i="14"/>
  <c r="F12" i="14"/>
  <c r="F11" i="14"/>
  <c r="L66" i="19"/>
  <c r="L69" i="19"/>
  <c r="L37" i="19"/>
  <c r="L35" i="24"/>
  <c r="L53" i="19"/>
  <c r="L41" i="24"/>
  <c r="L49" i="19"/>
  <c r="L52" i="24"/>
  <c r="L24" i="19"/>
  <c r="L64" i="19"/>
  <c r="L79" i="24"/>
  <c r="L84" i="24"/>
  <c r="L38" i="24"/>
  <c r="L83" i="24"/>
  <c r="L100" i="19"/>
  <c r="L50" i="19"/>
  <c r="L40" i="24"/>
  <c r="L83" i="19"/>
  <c r="L73" i="19"/>
  <c r="L31" i="19"/>
  <c r="L99" i="24"/>
  <c r="L58" i="19"/>
  <c r="L89" i="19"/>
  <c r="L25" i="19"/>
  <c r="L51" i="24"/>
  <c r="L56" i="24"/>
  <c r="L84" i="19"/>
  <c r="L57" i="19"/>
  <c r="L59" i="19"/>
  <c r="L98" i="19"/>
  <c r="L67" i="19"/>
  <c r="L97" i="19"/>
  <c r="L68" i="19"/>
  <c r="L77" i="24"/>
  <c r="L46" i="24"/>
  <c r="L91" i="19"/>
  <c r="L44" i="24"/>
  <c r="L47" i="19"/>
  <c r="L36" i="19"/>
  <c r="L61" i="19"/>
  <c r="L75" i="24"/>
  <c r="L55" i="19"/>
  <c r="L72" i="19"/>
  <c r="L44" i="19"/>
  <c r="L77" i="19"/>
  <c r="L43" i="19"/>
  <c r="L78" i="19"/>
  <c r="L85" i="19"/>
  <c r="L43" i="24"/>
  <c r="L82" i="19"/>
  <c r="L57" i="24"/>
  <c r="L26" i="24"/>
  <c r="L81" i="24"/>
  <c r="L67" i="24"/>
  <c r="L53" i="24"/>
  <c r="L70" i="24"/>
  <c r="L76" i="24"/>
  <c r="L94" i="24"/>
  <c r="L60" i="24"/>
  <c r="L78" i="24"/>
  <c r="L47" i="24"/>
  <c r="L92" i="24"/>
  <c r="L65" i="24"/>
  <c r="L49" i="24"/>
  <c r="L85" i="24"/>
  <c r="L95" i="24"/>
  <c r="L89" i="24"/>
  <c r="L34" i="24"/>
  <c r="L72" i="24"/>
  <c r="L28" i="24"/>
  <c r="L58" i="24"/>
  <c r="L66" i="24"/>
  <c r="L45" i="24"/>
  <c r="L17" i="19"/>
  <c r="L73" i="24"/>
  <c r="L59" i="24"/>
  <c r="L27" i="24"/>
  <c r="L90" i="24"/>
  <c r="L69" i="24"/>
  <c r="L23" i="24"/>
  <c r="L50" i="24"/>
  <c r="L62" i="24"/>
  <c r="L91" i="24"/>
  <c r="L80" i="24"/>
  <c r="L20" i="19"/>
  <c r="L87" i="24"/>
  <c r="L29" i="24"/>
  <c r="L88" i="24"/>
  <c r="L39" i="24"/>
  <c r="L11" i="24"/>
  <c r="L74" i="24"/>
  <c r="L37" i="24"/>
  <c r="L30" i="24"/>
  <c r="L24" i="24"/>
  <c r="L97" i="24"/>
  <c r="L36" i="24"/>
  <c r="L96" i="24"/>
  <c r="L93" i="24"/>
  <c r="L19" i="19"/>
  <c r="L64" i="24"/>
  <c r="L82" i="24"/>
  <c r="L86" i="24"/>
  <c r="BA9" i="22"/>
  <c r="L41" i="19"/>
  <c r="L71" i="19"/>
  <c r="L29" i="19"/>
  <c r="L12" i="19"/>
  <c r="L8" i="19"/>
  <c r="L13" i="19"/>
  <c r="F29" i="24"/>
  <c r="AR9" i="20"/>
  <c r="AQ9" i="20"/>
  <c r="L10" i="19"/>
  <c r="AK23" i="17"/>
  <c r="L76" i="19"/>
  <c r="BB10" i="22"/>
  <c r="BC10" i="22" s="1"/>
  <c r="L65" i="19"/>
  <c r="L51" i="19"/>
  <c r="F26" i="24"/>
  <c r="BC9" i="22"/>
  <c r="F29" i="19"/>
  <c r="L21" i="19"/>
  <c r="L18" i="19"/>
  <c r="L35" i="19"/>
  <c r="L42" i="19"/>
  <c r="L81" i="19"/>
  <c r="L96" i="19"/>
  <c r="L92" i="19"/>
  <c r="F28" i="19"/>
  <c r="AB23" i="17"/>
  <c r="AS8" i="20"/>
  <c r="AS9" i="20"/>
  <c r="L54" i="19"/>
  <c r="L5" i="19"/>
  <c r="BB11" i="22"/>
  <c r="BA11" i="22" s="1"/>
  <c r="L16" i="19"/>
  <c r="L90" i="19"/>
  <c r="L7" i="19"/>
  <c r="BC11" i="22"/>
  <c r="F27" i="24"/>
  <c r="F28" i="24"/>
  <c r="D20" i="24"/>
  <c r="L95" i="19"/>
  <c r="L62" i="19"/>
  <c r="L74" i="19"/>
  <c r="L46" i="19"/>
  <c r="L3" i="19"/>
  <c r="L60" i="19"/>
  <c r="L48" i="19"/>
  <c r="L38" i="19"/>
  <c r="F23" i="24"/>
  <c r="BB12" i="23"/>
  <c r="L28" i="19"/>
  <c r="L15" i="19"/>
  <c r="F27" i="19"/>
  <c r="L11" i="19"/>
  <c r="F24" i="24"/>
  <c r="L93" i="19"/>
  <c r="L99" i="19"/>
  <c r="BB12" i="22"/>
  <c r="F30" i="24"/>
  <c r="L39" i="19"/>
  <c r="L94" i="19"/>
  <c r="L40" i="19"/>
  <c r="L86" i="19"/>
  <c r="L27" i="19"/>
  <c r="L79" i="19"/>
  <c r="L6" i="19"/>
  <c r="BA12" i="22"/>
  <c r="BC12" i="22"/>
  <c r="M82" i="19" l="1"/>
  <c r="R77" i="19" s="1"/>
  <c r="Q77" i="19"/>
  <c r="Q38" i="24"/>
  <c r="M43" i="24"/>
  <c r="R38" i="24" s="1"/>
  <c r="Q38" i="19"/>
  <c r="Q56" i="19"/>
  <c r="M91" i="19"/>
  <c r="R86" i="19" s="1"/>
  <c r="Q86" i="19"/>
  <c r="M46" i="24"/>
  <c r="R41" i="24" s="1"/>
  <c r="Q41" i="24"/>
  <c r="M77" i="24"/>
  <c r="R72" i="24" s="1"/>
  <c r="Q72" i="24"/>
  <c r="M56" i="24"/>
  <c r="R51" i="24" s="1"/>
  <c r="Q51" i="24"/>
  <c r="M51" i="24"/>
  <c r="R46" i="24" s="1"/>
  <c r="Q46" i="24"/>
  <c r="Q29" i="19"/>
  <c r="Q47" i="24"/>
  <c r="M52" i="24"/>
  <c r="R47" i="24" s="1"/>
  <c r="Q64" i="19"/>
  <c r="Q61" i="19"/>
  <c r="K9" i="24"/>
  <c r="D9" i="24"/>
  <c r="K19" i="24"/>
  <c r="D19" i="24"/>
  <c r="K17" i="24"/>
  <c r="D17" i="24"/>
  <c r="D7" i="24"/>
  <c r="K14" i="24"/>
  <c r="D14" i="24"/>
  <c r="K12" i="24"/>
  <c r="D12" i="24"/>
  <c r="K15" i="24"/>
  <c r="D15" i="24"/>
  <c r="K16" i="24"/>
  <c r="D16" i="24"/>
  <c r="D5" i="24"/>
  <c r="D18" i="24"/>
  <c r="E18" i="24" s="1"/>
  <c r="D10" i="24"/>
  <c r="D6" i="24"/>
  <c r="E6" i="24" s="1"/>
  <c r="K3" i="24"/>
  <c r="D3" i="24"/>
  <c r="E7" i="24"/>
  <c r="P22" i="24"/>
  <c r="P28" i="24"/>
  <c r="E4" i="24"/>
  <c r="E10" i="24"/>
  <c r="P27" i="24"/>
  <c r="P21" i="24"/>
  <c r="P25" i="24"/>
  <c r="E8" i="24"/>
  <c r="P26" i="24"/>
  <c r="E13" i="24"/>
  <c r="P24" i="24"/>
  <c r="E20" i="24"/>
  <c r="E14" i="19"/>
  <c r="P26" i="19"/>
  <c r="E4" i="19"/>
  <c r="E9" i="19"/>
  <c r="P27" i="19"/>
  <c r="M21" i="19"/>
  <c r="R21" i="19" s="1"/>
  <c r="M8" i="19"/>
  <c r="R8" i="19" s="1"/>
  <c r="M16" i="19"/>
  <c r="R16" i="19" s="1"/>
  <c r="M10" i="19"/>
  <c r="R10" i="19" s="1"/>
  <c r="M6" i="19"/>
  <c r="R6" i="19" s="1"/>
  <c r="M17" i="19"/>
  <c r="R17" i="19" s="1"/>
  <c r="M18" i="19"/>
  <c r="R18" i="19" s="1"/>
  <c r="M13" i="19"/>
  <c r="R13" i="19" s="1"/>
  <c r="M15" i="19"/>
  <c r="R15" i="19" s="1"/>
  <c r="M11" i="19"/>
  <c r="R11" i="19" s="1"/>
  <c r="M7" i="19"/>
  <c r="R7" i="19" s="1"/>
  <c r="M20" i="19"/>
  <c r="R20" i="19" s="1"/>
  <c r="M3" i="19"/>
  <c r="R3" i="19" s="1"/>
  <c r="M5" i="19"/>
  <c r="R5" i="19" s="1"/>
  <c r="M12" i="19"/>
  <c r="R12" i="19" s="1"/>
  <c r="M19" i="19"/>
  <c r="R19" i="19" s="1"/>
  <c r="Q59" i="24"/>
  <c r="M64" i="24"/>
  <c r="R59" i="24" s="1"/>
  <c r="Q39" i="24"/>
  <c r="M44" i="24"/>
  <c r="R39" i="24" s="1"/>
  <c r="Q25" i="24"/>
  <c r="M27" i="24"/>
  <c r="R25" i="24" s="1"/>
  <c r="Q55" i="19"/>
  <c r="Q42" i="19"/>
  <c r="Q77" i="24"/>
  <c r="M82" i="24"/>
  <c r="R77" i="24" s="1"/>
  <c r="M34" i="24"/>
  <c r="R29" i="24" s="1"/>
  <c r="Q29" i="24"/>
  <c r="Q78" i="24"/>
  <c r="M83" i="24"/>
  <c r="R78" i="24" s="1"/>
  <c r="Q69" i="24"/>
  <c r="M74" i="24"/>
  <c r="R69" i="24" s="1"/>
  <c r="Q67" i="19"/>
  <c r="Q92" i="19"/>
  <c r="M97" i="19"/>
  <c r="R92" i="19" s="1"/>
  <c r="Q79" i="19"/>
  <c r="M84" i="19"/>
  <c r="R79" i="19" s="1"/>
  <c r="M57" i="24"/>
  <c r="R52" i="24" s="1"/>
  <c r="Q52" i="24"/>
  <c r="Q39" i="19"/>
  <c r="M53" i="24"/>
  <c r="R48" i="24" s="1"/>
  <c r="Q48" i="24"/>
  <c r="Q54" i="19"/>
  <c r="Q31" i="19"/>
  <c r="Q24" i="24"/>
  <c r="M26" i="24"/>
  <c r="R24" i="24" s="1"/>
  <c r="Q53" i="24"/>
  <c r="M58" i="24"/>
  <c r="R53" i="24" s="1"/>
  <c r="Q60" i="19"/>
  <c r="Q95" i="19"/>
  <c r="M100" i="19"/>
  <c r="R95" i="19" s="1"/>
  <c r="M73" i="24"/>
  <c r="R68" i="24" s="1"/>
  <c r="Q68" i="24"/>
  <c r="Q60" i="24"/>
  <c r="M65" i="24"/>
  <c r="R60" i="24" s="1"/>
  <c r="M94" i="19"/>
  <c r="R89" i="19" s="1"/>
  <c r="Q89" i="19"/>
  <c r="Q82" i="24"/>
  <c r="M87" i="24"/>
  <c r="R82" i="24" s="1"/>
  <c r="M69" i="24"/>
  <c r="R64" i="24" s="1"/>
  <c r="Q64" i="24"/>
  <c r="M90" i="24"/>
  <c r="R85" i="24" s="1"/>
  <c r="Q85" i="24"/>
  <c r="Q32" i="19"/>
  <c r="Q36" i="19"/>
  <c r="M93" i="24"/>
  <c r="R88" i="24" s="1"/>
  <c r="Q88" i="24"/>
  <c r="Q25" i="19"/>
  <c r="M70" i="24"/>
  <c r="R65" i="24" s="1"/>
  <c r="Q65" i="24"/>
  <c r="M79" i="24"/>
  <c r="R74" i="24" s="1"/>
  <c r="Q74" i="24"/>
  <c r="M89" i="19"/>
  <c r="R84" i="19" s="1"/>
  <c r="Q84" i="19"/>
  <c r="M75" i="24"/>
  <c r="R70" i="24" s="1"/>
  <c r="Q70" i="24"/>
  <c r="Q94" i="24"/>
  <c r="M99" i="24"/>
  <c r="R94" i="24" s="1"/>
  <c r="Q35" i="19"/>
  <c r="M98" i="19"/>
  <c r="R93" i="19" s="1"/>
  <c r="Q93" i="19"/>
  <c r="M95" i="19"/>
  <c r="R90" i="19" s="1"/>
  <c r="Q90" i="19"/>
  <c r="M97" i="24"/>
  <c r="R92" i="24" s="1"/>
  <c r="Q92" i="24"/>
  <c r="M90" i="19"/>
  <c r="R85" i="19" s="1"/>
  <c r="Q85" i="19"/>
  <c r="M93" i="19"/>
  <c r="R88" i="19" s="1"/>
  <c r="Q88" i="19"/>
  <c r="Q45" i="19"/>
  <c r="Q30" i="19"/>
  <c r="P25" i="19"/>
  <c r="M38" i="24"/>
  <c r="R33" i="24" s="1"/>
  <c r="Q33" i="24"/>
  <c r="Q37" i="19"/>
  <c r="Q41" i="19"/>
  <c r="M88" i="24"/>
  <c r="R83" i="24" s="1"/>
  <c r="Q83" i="24"/>
  <c r="M92" i="24"/>
  <c r="R87" i="24" s="1"/>
  <c r="Q87" i="24"/>
  <c r="M85" i="19"/>
  <c r="R80" i="19" s="1"/>
  <c r="Q80" i="19"/>
  <c r="Q27" i="24"/>
  <c r="M29" i="24"/>
  <c r="R27" i="24" s="1"/>
  <c r="M80" i="24"/>
  <c r="R75" i="24" s="1"/>
  <c r="Q75" i="24"/>
  <c r="Q86" i="24"/>
  <c r="M91" i="24"/>
  <c r="R86" i="24" s="1"/>
  <c r="Q45" i="24"/>
  <c r="M50" i="24"/>
  <c r="R45" i="24" s="1"/>
  <c r="M23" i="24"/>
  <c r="R21" i="24" s="1"/>
  <c r="Q21" i="24"/>
  <c r="M84" i="24"/>
  <c r="R79" i="24" s="1"/>
  <c r="Q79" i="24"/>
  <c r="Q57" i="19"/>
  <c r="Q71" i="19"/>
  <c r="M76" i="19"/>
  <c r="R71" i="19" s="1"/>
  <c r="Q89" i="24"/>
  <c r="M94" i="24"/>
  <c r="R89" i="24" s="1"/>
  <c r="Q59" i="19"/>
  <c r="Q53" i="19"/>
  <c r="M78" i="19"/>
  <c r="R73" i="19" s="1"/>
  <c r="Q73" i="19"/>
  <c r="M76" i="24"/>
  <c r="R71" i="24" s="1"/>
  <c r="Q71" i="24"/>
  <c r="Q62" i="24"/>
  <c r="M67" i="24"/>
  <c r="R62" i="24" s="1"/>
  <c r="Q34" i="24"/>
  <c r="M39" i="24"/>
  <c r="R34" i="24" s="1"/>
  <c r="Q76" i="24"/>
  <c r="M81" i="24"/>
  <c r="R76" i="24" s="1"/>
  <c r="Q42" i="24"/>
  <c r="M47" i="24"/>
  <c r="R42" i="24" s="1"/>
  <c r="M99" i="19"/>
  <c r="R94" i="19" s="1"/>
  <c r="Q94" i="19"/>
  <c r="Q43" i="19"/>
  <c r="Q62" i="19"/>
  <c r="M41" i="24"/>
  <c r="R36" i="24" s="1"/>
  <c r="Q36" i="24"/>
  <c r="Q54" i="24"/>
  <c r="M59" i="24"/>
  <c r="R54" i="24" s="1"/>
  <c r="Q26" i="19"/>
  <c r="Q74" i="19"/>
  <c r="M79" i="19"/>
  <c r="R74" i="19" s="1"/>
  <c r="Q52" i="19"/>
  <c r="Q69" i="19"/>
  <c r="Q46" i="19"/>
  <c r="Q26" i="24"/>
  <c r="M28" i="24"/>
  <c r="R26" i="24" s="1"/>
  <c r="M30" i="24"/>
  <c r="R28" i="24" s="1"/>
  <c r="Q28" i="24"/>
  <c r="Q78" i="19"/>
  <c r="M83" i="19"/>
  <c r="R78" i="19" s="1"/>
  <c r="Q67" i="24"/>
  <c r="M72" i="24"/>
  <c r="R67" i="24" s="1"/>
  <c r="Q35" i="24"/>
  <c r="M40" i="24"/>
  <c r="R35" i="24" s="1"/>
  <c r="Q57" i="24"/>
  <c r="M62" i="24"/>
  <c r="R57" i="24" s="1"/>
  <c r="Q48" i="19"/>
  <c r="Q80" i="24"/>
  <c r="M85" i="24"/>
  <c r="R80" i="24" s="1"/>
  <c r="M35" i="24"/>
  <c r="R30" i="24" s="1"/>
  <c r="Q30" i="24"/>
  <c r="M92" i="19"/>
  <c r="R87" i="19" s="1"/>
  <c r="Q87" i="19"/>
  <c r="Q91" i="19"/>
  <c r="M96" i="19"/>
  <c r="R91" i="19" s="1"/>
  <c r="M49" i="24"/>
  <c r="R44" i="24" s="1"/>
  <c r="Q44" i="24"/>
  <c r="Q76" i="19"/>
  <c r="M81" i="19"/>
  <c r="R76" i="19" s="1"/>
  <c r="M66" i="24"/>
  <c r="R61" i="24" s="1"/>
  <c r="Q61" i="24"/>
  <c r="M89" i="24"/>
  <c r="R84" i="24" s="1"/>
  <c r="Q84" i="24"/>
  <c r="M37" i="24"/>
  <c r="R32" i="24" s="1"/>
  <c r="Q32" i="24"/>
  <c r="M95" i="24"/>
  <c r="R90" i="24" s="1"/>
  <c r="Q90" i="24"/>
  <c r="Q21" i="19"/>
  <c r="Q23" i="19"/>
  <c r="Q63" i="19"/>
  <c r="Q73" i="24"/>
  <c r="M78" i="24"/>
  <c r="R73" i="24" s="1"/>
  <c r="M60" i="24"/>
  <c r="R55" i="24" s="1"/>
  <c r="Q55" i="24"/>
  <c r="Q33" i="19"/>
  <c r="Q22" i="19"/>
  <c r="Q34" i="19"/>
  <c r="Q44" i="19"/>
  <c r="M96" i="24"/>
  <c r="R91" i="24" s="1"/>
  <c r="Q91" i="24"/>
  <c r="Q50" i="19"/>
  <c r="M77" i="19"/>
  <c r="R72" i="19" s="1"/>
  <c r="Q72" i="19"/>
  <c r="Q81" i="24"/>
  <c r="M86" i="24"/>
  <c r="R81" i="24" s="1"/>
  <c r="Q40" i="24"/>
  <c r="M45" i="24"/>
  <c r="R40" i="24" s="1"/>
  <c r="M86" i="19"/>
  <c r="R81" i="19" s="1"/>
  <c r="Q81" i="19"/>
  <c r="Q66" i="19"/>
  <c r="Q31" i="24"/>
  <c r="M36" i="24"/>
  <c r="R31" i="24" s="1"/>
  <c r="Q49" i="19"/>
  <c r="Q27" i="19"/>
  <c r="Q68" i="19"/>
  <c r="M24" i="24"/>
  <c r="R22" i="24" s="1"/>
  <c r="Q22" i="24"/>
  <c r="D14" i="22"/>
  <c r="K14" i="22"/>
  <c r="D10" i="22"/>
  <c r="K10" i="22"/>
  <c r="K53" i="22"/>
  <c r="D53" i="22"/>
  <c r="K98" i="22"/>
  <c r="D98" i="22"/>
  <c r="K70" i="22"/>
  <c r="D70" i="22"/>
  <c r="K93" i="22"/>
  <c r="D93" i="22"/>
  <c r="K71" i="22"/>
  <c r="D71" i="22"/>
  <c r="K81" i="22"/>
  <c r="D81" i="22"/>
  <c r="K77" i="22"/>
  <c r="D77" i="22"/>
  <c r="K66" i="22"/>
  <c r="D66" i="22"/>
  <c r="K27" i="22"/>
  <c r="E27" i="22"/>
  <c r="K19" i="20"/>
  <c r="D19" i="20"/>
  <c r="K5" i="20"/>
  <c r="D5" i="20"/>
  <c r="D47" i="20"/>
  <c r="P43" i="20"/>
  <c r="K47" i="20"/>
  <c r="D48" i="20"/>
  <c r="P44" i="20"/>
  <c r="K48" i="20"/>
  <c r="D54" i="20"/>
  <c r="K54" i="20"/>
  <c r="P50" i="20"/>
  <c r="D64" i="20"/>
  <c r="K64" i="20"/>
  <c r="P60" i="20"/>
  <c r="P47" i="20"/>
  <c r="K51" i="20"/>
  <c r="D51" i="20"/>
  <c r="K97" i="20"/>
  <c r="P93" i="20"/>
  <c r="D97" i="20"/>
  <c r="D91" i="20"/>
  <c r="K91" i="20"/>
  <c r="P87" i="20"/>
  <c r="K41" i="20"/>
  <c r="D41" i="20"/>
  <c r="P37" i="20"/>
  <c r="K43" i="20"/>
  <c r="P39" i="20"/>
  <c r="D43" i="20"/>
  <c r="K34" i="20"/>
  <c r="D34" i="20"/>
  <c r="P30" i="20"/>
  <c r="K16" i="23"/>
  <c r="D8" i="23"/>
  <c r="K8" i="23"/>
  <c r="E28" i="23"/>
  <c r="K28" i="23"/>
  <c r="P64" i="23"/>
  <c r="K69" i="23"/>
  <c r="D69" i="23"/>
  <c r="K46" i="23"/>
  <c r="D46" i="23"/>
  <c r="P41" i="23"/>
  <c r="P75" i="23"/>
  <c r="K80" i="23"/>
  <c r="D80" i="23"/>
  <c r="D37" i="23"/>
  <c r="K37" i="23"/>
  <c r="P32" i="23"/>
  <c r="D85" i="23"/>
  <c r="P80" i="23"/>
  <c r="K85" i="23"/>
  <c r="P70" i="23"/>
  <c r="D75" i="23"/>
  <c r="K75" i="23"/>
  <c r="D67" i="23"/>
  <c r="K67" i="23"/>
  <c r="P62" i="23"/>
  <c r="P94" i="23"/>
  <c r="D99" i="23"/>
  <c r="K99" i="23"/>
  <c r="K44" i="20"/>
  <c r="D44" i="20"/>
  <c r="P40" i="20"/>
  <c r="D64" i="23"/>
  <c r="K64" i="23"/>
  <c r="P59" i="23"/>
  <c r="D62" i="23"/>
  <c r="P57" i="23"/>
  <c r="K62" i="23"/>
  <c r="K5" i="22"/>
  <c r="D5" i="22"/>
  <c r="D3" i="22"/>
  <c r="K3" i="22"/>
  <c r="K92" i="22"/>
  <c r="D92" i="22"/>
  <c r="K49" i="22"/>
  <c r="D49" i="22"/>
  <c r="K37" i="22"/>
  <c r="D37" i="22"/>
  <c r="K65" i="22"/>
  <c r="D65" i="22"/>
  <c r="K44" i="22"/>
  <c r="D44" i="22"/>
  <c r="K68" i="22"/>
  <c r="D68" i="22"/>
  <c r="K40" i="22"/>
  <c r="D40" i="22"/>
  <c r="K72" i="22"/>
  <c r="D72" i="22"/>
  <c r="E24" i="22"/>
  <c r="K24" i="22"/>
  <c r="D18" i="20"/>
  <c r="K18" i="20"/>
  <c r="K10" i="20"/>
  <c r="D10" i="20"/>
  <c r="K20" i="20"/>
  <c r="D20" i="20"/>
  <c r="D94" i="20"/>
  <c r="K94" i="20"/>
  <c r="P90" i="20"/>
  <c r="K75" i="20"/>
  <c r="P71" i="20"/>
  <c r="D75" i="20"/>
  <c r="P83" i="20"/>
  <c r="K87" i="20"/>
  <c r="D87" i="20"/>
  <c r="P68" i="20"/>
  <c r="K72" i="20"/>
  <c r="D72" i="20"/>
  <c r="K56" i="20"/>
  <c r="D56" i="20"/>
  <c r="P52" i="20"/>
  <c r="K63" i="20"/>
  <c r="D63" i="20"/>
  <c r="P59" i="20"/>
  <c r="D78" i="20"/>
  <c r="P74" i="20"/>
  <c r="K78" i="20"/>
  <c r="K57" i="20"/>
  <c r="D57" i="20"/>
  <c r="P53" i="20"/>
  <c r="P24" i="20"/>
  <c r="K28" i="20"/>
  <c r="D28" i="20"/>
  <c r="K13" i="23"/>
  <c r="D13" i="23"/>
  <c r="D20" i="23"/>
  <c r="K20" i="23"/>
  <c r="E29" i="23"/>
  <c r="K29" i="23"/>
  <c r="K90" i="23"/>
  <c r="D90" i="23"/>
  <c r="P85" i="23"/>
  <c r="P87" i="23"/>
  <c r="K92" i="23"/>
  <c r="D92" i="23"/>
  <c r="K76" i="23"/>
  <c r="D76" i="23"/>
  <c r="P71" i="23"/>
  <c r="D65" i="23"/>
  <c r="P60" i="23"/>
  <c r="K65" i="23"/>
  <c r="K36" i="23"/>
  <c r="D36" i="23"/>
  <c r="P31" i="23"/>
  <c r="K82" i="23"/>
  <c r="D82" i="23"/>
  <c r="P77" i="23"/>
  <c r="P95" i="23"/>
  <c r="D100" i="23"/>
  <c r="K100" i="23"/>
  <c r="K19" i="22"/>
  <c r="D19" i="22"/>
  <c r="D6" i="22"/>
  <c r="K6" i="22"/>
  <c r="D15" i="22"/>
  <c r="K15" i="22"/>
  <c r="D76" i="22"/>
  <c r="K76" i="22"/>
  <c r="D99" i="22"/>
  <c r="K99" i="22"/>
  <c r="K36" i="22"/>
  <c r="D36" i="22"/>
  <c r="D84" i="22"/>
  <c r="K84" i="22"/>
  <c r="K80" i="22"/>
  <c r="D80" i="22"/>
  <c r="K85" i="22"/>
  <c r="D85" i="22"/>
  <c r="D42" i="22"/>
  <c r="K42" i="22"/>
  <c r="K45" i="22"/>
  <c r="D45" i="22"/>
  <c r="K28" i="22"/>
  <c r="E28" i="22"/>
  <c r="D16" i="20"/>
  <c r="K16" i="20"/>
  <c r="K14" i="20"/>
  <c r="D14" i="20"/>
  <c r="K3" i="20"/>
  <c r="D3" i="20"/>
  <c r="D77" i="20"/>
  <c r="P73" i="20"/>
  <c r="K77" i="20"/>
  <c r="P81" i="20"/>
  <c r="D85" i="20"/>
  <c r="K85" i="20"/>
  <c r="K93" i="20"/>
  <c r="P89" i="20"/>
  <c r="D93" i="20"/>
  <c r="K38" i="20"/>
  <c r="D38" i="20"/>
  <c r="P34" i="20"/>
  <c r="D59" i="20"/>
  <c r="P55" i="20"/>
  <c r="K59" i="20"/>
  <c r="D86" i="20"/>
  <c r="K86" i="20"/>
  <c r="P82" i="20"/>
  <c r="K55" i="20"/>
  <c r="D55" i="20"/>
  <c r="P51" i="20"/>
  <c r="K50" i="20"/>
  <c r="D50" i="20"/>
  <c r="P46" i="20"/>
  <c r="P64" i="20"/>
  <c r="D68" i="20"/>
  <c r="K68" i="20"/>
  <c r="D7" i="23"/>
  <c r="K7" i="23"/>
  <c r="K15" i="23"/>
  <c r="D15" i="23"/>
  <c r="D6" i="23"/>
  <c r="K6" i="23"/>
  <c r="K31" i="23"/>
  <c r="E31" i="23"/>
  <c r="D96" i="23"/>
  <c r="P91" i="23"/>
  <c r="K96" i="23"/>
  <c r="P38" i="23"/>
  <c r="D43" i="23"/>
  <c r="K43" i="23"/>
  <c r="D88" i="23"/>
  <c r="K88" i="23"/>
  <c r="P83" i="23"/>
  <c r="K59" i="23"/>
  <c r="P54" i="23"/>
  <c r="D59" i="23"/>
  <c r="D41" i="23"/>
  <c r="P36" i="23"/>
  <c r="K41" i="23"/>
  <c r="D56" i="23"/>
  <c r="P51" i="23"/>
  <c r="K56" i="23"/>
  <c r="D77" i="23"/>
  <c r="P72" i="23"/>
  <c r="K77" i="23"/>
  <c r="D74" i="23"/>
  <c r="K74" i="23"/>
  <c r="P69" i="23"/>
  <c r="P88" i="23"/>
  <c r="K93" i="23"/>
  <c r="D93" i="23"/>
  <c r="K20" i="22"/>
  <c r="D20" i="22"/>
  <c r="D7" i="22"/>
  <c r="K7" i="22"/>
  <c r="K17" i="22"/>
  <c r="D17" i="22"/>
  <c r="K75" i="22"/>
  <c r="D75" i="22"/>
  <c r="D55" i="22"/>
  <c r="K55" i="22"/>
  <c r="K58" i="22"/>
  <c r="D58" i="22"/>
  <c r="K56" i="22"/>
  <c r="D56" i="22"/>
  <c r="K95" i="22"/>
  <c r="D95" i="22"/>
  <c r="K39" i="22"/>
  <c r="D39" i="22"/>
  <c r="K78" i="22"/>
  <c r="D78" i="22"/>
  <c r="D60" i="22"/>
  <c r="K60" i="22"/>
  <c r="K29" i="22"/>
  <c r="E29" i="22"/>
  <c r="D17" i="20"/>
  <c r="K17" i="20"/>
  <c r="K7" i="20"/>
  <c r="D7" i="20"/>
  <c r="D92" i="20"/>
  <c r="K92" i="20"/>
  <c r="P88" i="20"/>
  <c r="D90" i="20"/>
  <c r="P86" i="20"/>
  <c r="K90" i="20"/>
  <c r="K30" i="20"/>
  <c r="D30" i="20"/>
  <c r="P26" i="20"/>
  <c r="D49" i="20"/>
  <c r="P45" i="20"/>
  <c r="K49" i="20"/>
  <c r="D80" i="20"/>
  <c r="K80" i="20"/>
  <c r="P76" i="20"/>
  <c r="K35" i="20"/>
  <c r="D35" i="20"/>
  <c r="P31" i="20"/>
  <c r="P42" i="20"/>
  <c r="K46" i="20"/>
  <c r="D46" i="20"/>
  <c r="D70" i="20"/>
  <c r="P66" i="20"/>
  <c r="K70" i="20"/>
  <c r="D66" i="20"/>
  <c r="K66" i="20"/>
  <c r="P62" i="20"/>
  <c r="D24" i="20"/>
  <c r="K24" i="20"/>
  <c r="P20" i="20"/>
  <c r="D3" i="23"/>
  <c r="K3" i="23"/>
  <c r="D4" i="23"/>
  <c r="K4" i="23"/>
  <c r="E25" i="23"/>
  <c r="K25" i="23"/>
  <c r="D71" i="23"/>
  <c r="P66" i="23"/>
  <c r="K71" i="23"/>
  <c r="P86" i="23"/>
  <c r="K91" i="23"/>
  <c r="D91" i="23"/>
  <c r="P92" i="23"/>
  <c r="K97" i="23"/>
  <c r="D97" i="23"/>
  <c r="D47" i="23"/>
  <c r="K47" i="23"/>
  <c r="P42" i="23"/>
  <c r="K44" i="23"/>
  <c r="D44" i="23"/>
  <c r="P39" i="23"/>
  <c r="P50" i="23"/>
  <c r="D55" i="23"/>
  <c r="K55" i="23"/>
  <c r="K42" i="23"/>
  <c r="D42" i="23"/>
  <c r="P37" i="23"/>
  <c r="K39" i="23"/>
  <c r="P34" i="23"/>
  <c r="D39" i="23"/>
  <c r="K38" i="23"/>
  <c r="D38" i="23"/>
  <c r="P33" i="23"/>
  <c r="K16" i="22"/>
  <c r="D15" i="20"/>
  <c r="K15" i="20"/>
  <c r="D9" i="20"/>
  <c r="K9" i="20"/>
  <c r="D26" i="20"/>
  <c r="P22" i="20"/>
  <c r="K26" i="20"/>
  <c r="P38" i="20"/>
  <c r="K42" i="20"/>
  <c r="D42" i="20"/>
  <c r="P77" i="20"/>
  <c r="K81" i="20"/>
  <c r="D81" i="20"/>
  <c r="K67" i="20"/>
  <c r="D67" i="20"/>
  <c r="P63" i="20"/>
  <c r="P35" i="20"/>
  <c r="D39" i="20"/>
  <c r="K39" i="20"/>
  <c r="K17" i="23"/>
  <c r="D17" i="23"/>
  <c r="K49" i="23"/>
  <c r="D49" i="23"/>
  <c r="P44" i="23"/>
  <c r="P40" i="23"/>
  <c r="K45" i="23"/>
  <c r="D45" i="23"/>
  <c r="P79" i="23"/>
  <c r="K84" i="23"/>
  <c r="D84" i="23"/>
  <c r="D11" i="22"/>
  <c r="K11" i="22"/>
  <c r="D13" i="22"/>
  <c r="K13" i="22"/>
  <c r="D79" i="22"/>
  <c r="K79" i="22"/>
  <c r="K69" i="22"/>
  <c r="D69" i="22"/>
  <c r="K97" i="22"/>
  <c r="D97" i="22"/>
  <c r="D64" i="22"/>
  <c r="K64" i="22"/>
  <c r="K61" i="22"/>
  <c r="D61" i="22"/>
  <c r="K82" i="22"/>
  <c r="D82" i="22"/>
  <c r="K91" i="22"/>
  <c r="D91" i="22"/>
  <c r="K47" i="22"/>
  <c r="D47" i="22"/>
  <c r="K89" i="22"/>
  <c r="D89" i="22"/>
  <c r="K26" i="22"/>
  <c r="E26" i="22"/>
  <c r="D4" i="20"/>
  <c r="K4" i="20"/>
  <c r="D12" i="20"/>
  <c r="K12" i="20"/>
  <c r="P28" i="20"/>
  <c r="D32" i="20"/>
  <c r="K32" i="20"/>
  <c r="D100" i="20"/>
  <c r="K100" i="20"/>
  <c r="P96" i="20"/>
  <c r="K76" i="20"/>
  <c r="D76" i="20"/>
  <c r="P72" i="20"/>
  <c r="K25" i="20"/>
  <c r="D25" i="20"/>
  <c r="P21" i="20"/>
  <c r="P80" i="20"/>
  <c r="K84" i="20"/>
  <c r="D84" i="20"/>
  <c r="K62" i="20"/>
  <c r="D62" i="20"/>
  <c r="P58" i="20"/>
  <c r="P94" i="20"/>
  <c r="K98" i="20"/>
  <c r="D98" i="20"/>
  <c r="K31" i="20"/>
  <c r="D31" i="20"/>
  <c r="P27" i="20"/>
  <c r="D83" i="20"/>
  <c r="P79" i="20"/>
  <c r="K83" i="20"/>
  <c r="D95" i="20"/>
  <c r="K95" i="20"/>
  <c r="P91" i="20"/>
  <c r="K10" i="23"/>
  <c r="D10" i="23"/>
  <c r="D11" i="23"/>
  <c r="K11" i="23"/>
  <c r="E26" i="23"/>
  <c r="K26" i="23"/>
  <c r="K87" i="23"/>
  <c r="D87" i="23"/>
  <c r="P82" i="23"/>
  <c r="K89" i="23"/>
  <c r="P84" i="23"/>
  <c r="D89" i="23"/>
  <c r="D73" i="23"/>
  <c r="P68" i="23"/>
  <c r="K73" i="23"/>
  <c r="D60" i="23"/>
  <c r="P55" i="23"/>
  <c r="K60" i="23"/>
  <c r="P76" i="23"/>
  <c r="D81" i="23"/>
  <c r="K81" i="23"/>
  <c r="P63" i="23"/>
  <c r="K68" i="23"/>
  <c r="D68" i="23"/>
  <c r="D57" i="23"/>
  <c r="P52" i="23"/>
  <c r="K57" i="23"/>
  <c r="K53" i="23"/>
  <c r="D53" i="23"/>
  <c r="P48" i="23"/>
  <c r="P30" i="23"/>
  <c r="K35" i="23"/>
  <c r="D35" i="23"/>
  <c r="D8" i="22"/>
  <c r="K8" i="22"/>
  <c r="D43" i="22"/>
  <c r="K43" i="22"/>
  <c r="K52" i="22"/>
  <c r="D52" i="22"/>
  <c r="K62" i="22"/>
  <c r="D62" i="22"/>
  <c r="K67" i="22"/>
  <c r="D67" i="22"/>
  <c r="K100" i="22"/>
  <c r="D100" i="22"/>
  <c r="K54" i="22"/>
  <c r="D54" i="22"/>
  <c r="P70" i="20"/>
  <c r="D74" i="20"/>
  <c r="K74" i="20"/>
  <c r="P25" i="20"/>
  <c r="D29" i="20"/>
  <c r="K29" i="20"/>
  <c r="K71" i="20"/>
  <c r="D71" i="20"/>
  <c r="P67" i="20"/>
  <c r="E30" i="23"/>
  <c r="K30" i="23"/>
  <c r="K40" i="23"/>
  <c r="P35" i="23"/>
  <c r="D40" i="23"/>
  <c r="D18" i="23"/>
  <c r="K18" i="23"/>
  <c r="D9" i="22"/>
  <c r="K9" i="22"/>
  <c r="D4" i="22"/>
  <c r="K4" i="22"/>
  <c r="K35" i="22"/>
  <c r="D35" i="22"/>
  <c r="D59" i="22"/>
  <c r="K59" i="22"/>
  <c r="K90" i="22"/>
  <c r="D90" i="22"/>
  <c r="D88" i="22"/>
  <c r="K88" i="22"/>
  <c r="K94" i="22"/>
  <c r="D94" i="22"/>
  <c r="K83" i="22"/>
  <c r="D83" i="22"/>
  <c r="D73" i="22"/>
  <c r="K73" i="22"/>
  <c r="D86" i="22"/>
  <c r="K86" i="22"/>
  <c r="K50" i="22"/>
  <c r="D50" i="22"/>
  <c r="K30" i="22"/>
  <c r="E30" i="22"/>
  <c r="D13" i="20"/>
  <c r="K13" i="20"/>
  <c r="K11" i="20"/>
  <c r="D11" i="20"/>
  <c r="D99" i="20"/>
  <c r="P95" i="20"/>
  <c r="K99" i="20"/>
  <c r="K61" i="20"/>
  <c r="D61" i="20"/>
  <c r="P57" i="20"/>
  <c r="D37" i="20"/>
  <c r="P33" i="20"/>
  <c r="K37" i="20"/>
  <c r="D27" i="20"/>
  <c r="K27" i="20"/>
  <c r="P23" i="20"/>
  <c r="D69" i="20"/>
  <c r="P65" i="20"/>
  <c r="K69" i="20"/>
  <c r="P29" i="20"/>
  <c r="K33" i="20"/>
  <c r="D33" i="20"/>
  <c r="P49" i="20"/>
  <c r="K53" i="20"/>
  <c r="D53" i="20"/>
  <c r="P78" i="20"/>
  <c r="D82" i="20"/>
  <c r="K82" i="20"/>
  <c r="P84" i="20"/>
  <c r="K88" i="20"/>
  <c r="D88" i="20"/>
  <c r="D58" i="20"/>
  <c r="K58" i="20"/>
  <c r="P54" i="20"/>
  <c r="K12" i="23"/>
  <c r="D12" i="23"/>
  <c r="D9" i="23"/>
  <c r="K9" i="23"/>
  <c r="E24" i="23"/>
  <c r="K24" i="23"/>
  <c r="K72" i="23"/>
  <c r="D72" i="23"/>
  <c r="P67" i="23"/>
  <c r="D66" i="23"/>
  <c r="P61" i="23"/>
  <c r="K66" i="23"/>
  <c r="P89" i="23"/>
  <c r="K94" i="23"/>
  <c r="D94" i="23"/>
  <c r="K48" i="23"/>
  <c r="D48" i="23"/>
  <c r="P43" i="23"/>
  <c r="D95" i="23"/>
  <c r="P90" i="23"/>
  <c r="K95" i="23"/>
  <c r="K70" i="23"/>
  <c r="D70" i="23"/>
  <c r="P65" i="23"/>
  <c r="D63" i="23"/>
  <c r="P58" i="23"/>
  <c r="K63" i="23"/>
  <c r="P56" i="23"/>
  <c r="K61" i="23"/>
  <c r="D61" i="23"/>
  <c r="K21" i="23"/>
  <c r="D74" i="22"/>
  <c r="K74" i="22"/>
  <c r="K87" i="22"/>
  <c r="D87" i="22"/>
  <c r="K25" i="22"/>
  <c r="E25" i="22"/>
  <c r="K5" i="23"/>
  <c r="D5" i="23"/>
  <c r="K58" i="23"/>
  <c r="P53" i="23"/>
  <c r="D58" i="23"/>
  <c r="D54" i="23"/>
  <c r="P49" i="23"/>
  <c r="K54" i="23"/>
  <c r="E5" i="24"/>
  <c r="D12" i="22"/>
  <c r="K12" i="22"/>
  <c r="D18" i="22"/>
  <c r="K18" i="22"/>
  <c r="K46" i="22"/>
  <c r="D46" i="22"/>
  <c r="K48" i="22"/>
  <c r="D48" i="22"/>
  <c r="K41" i="22"/>
  <c r="D41" i="22"/>
  <c r="K96" i="22"/>
  <c r="D96" i="22"/>
  <c r="K38" i="22"/>
  <c r="D38" i="22"/>
  <c r="K63" i="22"/>
  <c r="D63" i="22"/>
  <c r="K57" i="22"/>
  <c r="D57" i="22"/>
  <c r="K51" i="22"/>
  <c r="D51" i="22"/>
  <c r="E31" i="22"/>
  <c r="K31" i="22"/>
  <c r="K21" i="22"/>
  <c r="K6" i="20"/>
  <c r="D6" i="20"/>
  <c r="D8" i="20"/>
  <c r="K8" i="20"/>
  <c r="D52" i="20"/>
  <c r="K52" i="20"/>
  <c r="P48" i="20"/>
  <c r="K79" i="20"/>
  <c r="D79" i="20"/>
  <c r="P75" i="20"/>
  <c r="P36" i="20"/>
  <c r="D40" i="20"/>
  <c r="K40" i="20"/>
  <c r="D73" i="20"/>
  <c r="K73" i="20"/>
  <c r="P69" i="20"/>
  <c r="D45" i="20"/>
  <c r="P41" i="20"/>
  <c r="K45" i="20"/>
  <c r="D96" i="20"/>
  <c r="P92" i="20"/>
  <c r="K96" i="20"/>
  <c r="K89" i="20"/>
  <c r="D89" i="20"/>
  <c r="P85" i="20"/>
  <c r="K36" i="20"/>
  <c r="D36" i="20"/>
  <c r="P32" i="20"/>
  <c r="D60" i="20"/>
  <c r="P56" i="20"/>
  <c r="K60" i="20"/>
  <c r="P61" i="20"/>
  <c r="D65" i="20"/>
  <c r="K65" i="20"/>
  <c r="K14" i="23"/>
  <c r="D14" i="23"/>
  <c r="K19" i="23"/>
  <c r="D19" i="23"/>
  <c r="K27" i="23"/>
  <c r="E27" i="23"/>
  <c r="K51" i="23"/>
  <c r="D51" i="23"/>
  <c r="P46" i="23"/>
  <c r="K98" i="23"/>
  <c r="P93" i="23"/>
  <c r="D98" i="23"/>
  <c r="K78" i="23"/>
  <c r="D78" i="23"/>
  <c r="P73" i="23"/>
  <c r="P47" i="23"/>
  <c r="K52" i="23"/>
  <c r="D52" i="23"/>
  <c r="P81" i="23"/>
  <c r="K86" i="23"/>
  <c r="D86" i="23"/>
  <c r="P78" i="23"/>
  <c r="K83" i="23"/>
  <c r="D83" i="23"/>
  <c r="D79" i="23"/>
  <c r="P74" i="23"/>
  <c r="K79" i="23"/>
  <c r="D50" i="23"/>
  <c r="P45" i="23"/>
  <c r="K50" i="23"/>
  <c r="Q12" i="19"/>
  <c r="Q3" i="19"/>
  <c r="Q8" i="19"/>
  <c r="Q5" i="19"/>
  <c r="Q15" i="19"/>
  <c r="Q10" i="19"/>
  <c r="Q11" i="19"/>
  <c r="M11" i="24"/>
  <c r="R11" i="24" s="1"/>
  <c r="Q11" i="24"/>
  <c r="Q18" i="19"/>
  <c r="Q13" i="19"/>
  <c r="Q17" i="19"/>
  <c r="Q19" i="19"/>
  <c r="Q20" i="19"/>
  <c r="Q16" i="19"/>
  <c r="Q7" i="19"/>
  <c r="Q6" i="19"/>
  <c r="R15" i="14"/>
  <c r="R17" i="14"/>
  <c r="R16" i="14"/>
  <c r="R14" i="14"/>
  <c r="R12" i="14"/>
  <c r="R10" i="14"/>
  <c r="R9" i="14"/>
  <c r="R6" i="14"/>
  <c r="R8" i="14"/>
  <c r="R13" i="14"/>
  <c r="R7" i="14"/>
  <c r="R11" i="14"/>
  <c r="S15" i="14"/>
  <c r="S16" i="14"/>
  <c r="S17" i="14"/>
  <c r="S10" i="14"/>
  <c r="S13" i="14"/>
  <c r="S8" i="14"/>
  <c r="S11" i="14"/>
  <c r="S9" i="14"/>
  <c r="S6" i="14"/>
  <c r="S14" i="14"/>
  <c r="S12" i="14"/>
  <c r="S7" i="14"/>
  <c r="L20" i="24"/>
  <c r="L7" i="24"/>
  <c r="L5" i="24"/>
  <c r="L8" i="24"/>
  <c r="L4" i="24"/>
  <c r="L18" i="24"/>
  <c r="L13" i="24"/>
  <c r="L10" i="24"/>
  <c r="L6" i="24"/>
  <c r="BC12" i="23"/>
  <c r="L34" i="20"/>
  <c r="L37" i="23"/>
  <c r="L44" i="20"/>
  <c r="L100" i="23"/>
  <c r="L76" i="22"/>
  <c r="L77" i="20"/>
  <c r="L93" i="20"/>
  <c r="L74" i="23"/>
  <c r="L67" i="20"/>
  <c r="L49" i="23"/>
  <c r="L98" i="20"/>
  <c r="L52" i="22"/>
  <c r="L54" i="22"/>
  <c r="L71" i="20"/>
  <c r="L83" i="22"/>
  <c r="L30" i="22"/>
  <c r="L58" i="20"/>
  <c r="L61" i="23"/>
  <c r="L48" i="22"/>
  <c r="L63" i="22"/>
  <c r="L79" i="20"/>
  <c r="L45" i="20"/>
  <c r="L65" i="20"/>
  <c r="F24" i="22"/>
  <c r="F26" i="23"/>
  <c r="F26" i="22"/>
  <c r="F28" i="22"/>
  <c r="F25" i="23"/>
  <c r="F24" i="23"/>
  <c r="F30" i="22"/>
  <c r="L16" i="20"/>
  <c r="L92" i="20"/>
  <c r="L64" i="22"/>
  <c r="L12" i="20"/>
  <c r="L57" i="23"/>
  <c r="L74" i="20"/>
  <c r="L72" i="23"/>
  <c r="L57" i="22"/>
  <c r="L36" i="20"/>
  <c r="L79" i="23"/>
  <c r="D16" i="22"/>
  <c r="L88" i="22"/>
  <c r="L82" i="20"/>
  <c r="L48" i="23"/>
  <c r="L96" i="20"/>
  <c r="Y8" i="16"/>
  <c r="D21" i="22"/>
  <c r="L58" i="23"/>
  <c r="F29" i="23"/>
  <c r="L31" i="22"/>
  <c r="L50" i="23"/>
  <c r="F30" i="23"/>
  <c r="Y7" i="16"/>
  <c r="L9" i="19"/>
  <c r="L98" i="22"/>
  <c r="L81" i="22"/>
  <c r="L19" i="20"/>
  <c r="L69" i="23"/>
  <c r="L67" i="23"/>
  <c r="L37" i="22"/>
  <c r="L40" i="22"/>
  <c r="L10" i="20"/>
  <c r="L75" i="20"/>
  <c r="L56" i="20"/>
  <c r="L80" i="22"/>
  <c r="L28" i="22"/>
  <c r="L68" i="20"/>
  <c r="L88" i="23"/>
  <c r="L58" i="22"/>
  <c r="L78" i="22"/>
  <c r="L30" i="20"/>
  <c r="L42" i="23"/>
  <c r="L97" i="22"/>
  <c r="L91" i="22"/>
  <c r="L87" i="23"/>
  <c r="L60" i="23"/>
  <c r="L68" i="23"/>
  <c r="L73" i="22"/>
  <c r="L13" i="20"/>
  <c r="L61" i="20"/>
  <c r="L69" i="20"/>
  <c r="L53" i="20"/>
  <c r="L94" i="23"/>
  <c r="L70" i="23"/>
  <c r="L51" i="23"/>
  <c r="L83" i="23"/>
  <c r="F31" i="22"/>
  <c r="L31" i="23"/>
  <c r="L56" i="23"/>
  <c r="L60" i="22"/>
  <c r="L66" i="20"/>
  <c r="L84" i="20"/>
  <c r="L31" i="20"/>
  <c r="L62" i="22"/>
  <c r="L30" i="23"/>
  <c r="L90" i="22"/>
  <c r="L41" i="22"/>
  <c r="L8" i="16"/>
  <c r="L7" i="16"/>
  <c r="F25" i="22"/>
  <c r="L86" i="22"/>
  <c r="L52" i="23"/>
  <c r="D16" i="23"/>
  <c r="L54" i="23"/>
  <c r="D21" i="23"/>
  <c r="L54" i="20"/>
  <c r="L51" i="20"/>
  <c r="L41" i="20"/>
  <c r="L64" i="23"/>
  <c r="L57" i="20"/>
  <c r="L92" i="23"/>
  <c r="L36" i="23"/>
  <c r="L99" i="22"/>
  <c r="L38" i="20"/>
  <c r="L35" i="20"/>
  <c r="L15" i="20"/>
  <c r="L35" i="23"/>
  <c r="L74" i="22"/>
  <c r="Y5" i="16"/>
  <c r="BB13" i="22"/>
  <c r="L60" i="20"/>
  <c r="BA12" i="23"/>
  <c r="L87" i="22"/>
  <c r="F29" i="22"/>
  <c r="L70" i="22"/>
  <c r="L77" i="22"/>
  <c r="L46" i="23"/>
  <c r="L85" i="23"/>
  <c r="L65" i="22"/>
  <c r="L72" i="22"/>
  <c r="L20" i="20"/>
  <c r="L29" i="23"/>
  <c r="L85" i="22"/>
  <c r="L55" i="20"/>
  <c r="L96" i="23"/>
  <c r="L56" i="22"/>
  <c r="L49" i="20"/>
  <c r="L91" i="23"/>
  <c r="L44" i="23"/>
  <c r="L42" i="20"/>
  <c r="L39" i="20"/>
  <c r="L47" i="22"/>
  <c r="L76" i="20"/>
  <c r="L37" i="20"/>
  <c r="L63" i="23"/>
  <c r="L40" i="20"/>
  <c r="L6" i="16"/>
  <c r="L51" i="22"/>
  <c r="F27" i="23"/>
  <c r="Y6" i="16"/>
  <c r="L14" i="19"/>
  <c r="L47" i="20"/>
  <c r="L24" i="22"/>
  <c r="L94" i="20"/>
  <c r="L87" i="20"/>
  <c r="L63" i="20"/>
  <c r="L76" i="23"/>
  <c r="L42" i="22"/>
  <c r="L85" i="20"/>
  <c r="L59" i="20"/>
  <c r="L25" i="23"/>
  <c r="L45" i="23"/>
  <c r="L79" i="22"/>
  <c r="L62" i="20"/>
  <c r="L83" i="20"/>
  <c r="L67" i="22"/>
  <c r="L11" i="20"/>
  <c r="L66" i="23"/>
  <c r="L96" i="22"/>
  <c r="L52" i="20"/>
  <c r="F28" i="23"/>
  <c r="BA13" i="22"/>
  <c r="L93" i="22"/>
  <c r="L66" i="22"/>
  <c r="L64" i="20"/>
  <c r="L97" i="20"/>
  <c r="L28" i="23"/>
  <c r="L99" i="23"/>
  <c r="L62" i="23"/>
  <c r="L92" i="22"/>
  <c r="L44" i="22"/>
  <c r="L82" i="23"/>
  <c r="L36" i="22"/>
  <c r="L14" i="20"/>
  <c r="L77" i="23"/>
  <c r="L93" i="23"/>
  <c r="L75" i="22"/>
  <c r="L95" i="22"/>
  <c r="L29" i="22"/>
  <c r="L90" i="20"/>
  <c r="L24" i="20"/>
  <c r="L39" i="23"/>
  <c r="L61" i="22"/>
  <c r="L89" i="22"/>
  <c r="L32" i="20"/>
  <c r="L89" i="23"/>
  <c r="L81" i="23"/>
  <c r="L43" i="22"/>
  <c r="L29" i="20"/>
  <c r="L99" i="20"/>
  <c r="L95" i="23"/>
  <c r="L73" i="20"/>
  <c r="L98" i="23"/>
  <c r="F31" i="23"/>
  <c r="L91" i="20"/>
  <c r="L43" i="20"/>
  <c r="L18" i="20"/>
  <c r="L78" i="20"/>
  <c r="L28" i="20"/>
  <c r="L90" i="23"/>
  <c r="L65" i="23"/>
  <c r="L84" i="22"/>
  <c r="L50" i="20"/>
  <c r="L59" i="23"/>
  <c r="L55" i="22"/>
  <c r="L17" i="20"/>
  <c r="L80" i="20"/>
  <c r="L46" i="20"/>
  <c r="L71" i="23"/>
  <c r="L97" i="23"/>
  <c r="L55" i="23"/>
  <c r="L26" i="20"/>
  <c r="L81" i="20"/>
  <c r="L25" i="20"/>
  <c r="L26" i="23"/>
  <c r="L73" i="23"/>
  <c r="L53" i="23"/>
  <c r="L100" i="22"/>
  <c r="L40" i="23"/>
  <c r="L35" i="22"/>
  <c r="L94" i="22"/>
  <c r="L50" i="22"/>
  <c r="L27" i="20"/>
  <c r="L33" i="20"/>
  <c r="L46" i="22"/>
  <c r="L38" i="22"/>
  <c r="L86" i="23"/>
  <c r="L4" i="19"/>
  <c r="L53" i="22"/>
  <c r="L71" i="22"/>
  <c r="L27" i="22"/>
  <c r="L48" i="20"/>
  <c r="L80" i="23"/>
  <c r="L75" i="23"/>
  <c r="L49" i="22"/>
  <c r="L68" i="22"/>
  <c r="L72" i="20"/>
  <c r="L45" i="22"/>
  <c r="L86" i="20"/>
  <c r="L43" i="23"/>
  <c r="L41" i="23"/>
  <c r="L39" i="22"/>
  <c r="L70" i="20"/>
  <c r="L47" i="23"/>
  <c r="L38" i="23"/>
  <c r="L84" i="23"/>
  <c r="L69" i="22"/>
  <c r="L82" i="22"/>
  <c r="L26" i="22"/>
  <c r="L100" i="20"/>
  <c r="L95" i="20"/>
  <c r="L59" i="22"/>
  <c r="L88" i="20"/>
  <c r="L24" i="23"/>
  <c r="L25" i="22"/>
  <c r="L89" i="20"/>
  <c r="L27" i="23"/>
  <c r="L78" i="23"/>
  <c r="BA10" i="22"/>
  <c r="F27" i="22"/>
  <c r="BB13" i="23"/>
  <c r="Y4" i="16"/>
  <c r="AR10" i="20"/>
  <c r="AQ10" i="20" s="1"/>
  <c r="AF28" i="17"/>
  <c r="AF24" i="17"/>
  <c r="AF26" i="17"/>
  <c r="AD23" i="17"/>
  <c r="AL23" i="17"/>
  <c r="AF27" i="17"/>
  <c r="AC23" i="17"/>
  <c r="AM23" i="17"/>
  <c r="W26" i="17"/>
  <c r="V2" i="17"/>
  <c r="W27" i="17"/>
  <c r="W24" i="17"/>
  <c r="AU9" i="20"/>
  <c r="AT19" i="19"/>
  <c r="BE673" i="19"/>
  <c r="BE756" i="19"/>
  <c r="BE595" i="19"/>
  <c r="BE1233" i="19"/>
  <c r="BE1085" i="19"/>
  <c r="BE940" i="19"/>
  <c r="BE398" i="19"/>
  <c r="BE323" i="19"/>
  <c r="BE197" i="19"/>
  <c r="BE84" i="19"/>
  <c r="BE85" i="19"/>
  <c r="BE195" i="19"/>
  <c r="BE827" i="19"/>
  <c r="BE171" i="19"/>
  <c r="BE741" i="19"/>
  <c r="BE5" i="19"/>
  <c r="BE420" i="19"/>
  <c r="BE1147" i="19"/>
  <c r="BE148" i="19"/>
  <c r="BE598" i="19"/>
  <c r="BE1349" i="19"/>
  <c r="BE174" i="19"/>
  <c r="BE518" i="19"/>
  <c r="BE1092" i="19"/>
  <c r="BE111" i="19"/>
  <c r="BE443" i="19"/>
  <c r="BE1012" i="19"/>
  <c r="BE2080" i="19"/>
  <c r="BE589" i="19"/>
  <c r="BE68" i="19"/>
  <c r="BE658" i="19"/>
  <c r="BE2163" i="19"/>
  <c r="BE404" i="19"/>
  <c r="BE1115" i="19"/>
  <c r="BE173" i="19"/>
  <c r="BE639" i="19"/>
  <c r="BE1426" i="19"/>
  <c r="BE238" i="19"/>
  <c r="BE724" i="19"/>
  <c r="BE1567" i="19"/>
  <c r="BE283" i="19"/>
  <c r="BE731" i="19"/>
  <c r="BE1444" i="19"/>
  <c r="BE140" i="19"/>
  <c r="BE380" i="19"/>
  <c r="BE691" i="19"/>
  <c r="BE1074" i="19"/>
  <c r="BE1364" i="19"/>
  <c r="BE1831" i="19"/>
  <c r="BE231" i="19"/>
  <c r="BE850" i="19"/>
  <c r="BE157" i="19"/>
  <c r="BE700" i="19"/>
  <c r="BE2009" i="19"/>
  <c r="BE436" i="19"/>
  <c r="BE1086" i="19"/>
  <c r="BE123" i="19"/>
  <c r="BE556" i="19"/>
  <c r="BE1283" i="19"/>
  <c r="BE149" i="19"/>
  <c r="BE486" i="19"/>
  <c r="BE1031" i="19"/>
  <c r="BE47" i="19"/>
  <c r="W23" i="17"/>
  <c r="AT18" i="19"/>
  <c r="BE2" i="19"/>
  <c r="BE875" i="19"/>
  <c r="BE1047" i="19"/>
  <c r="BE858" i="19"/>
  <c r="BE1595" i="19"/>
  <c r="BE1421" i="19"/>
  <c r="BE1244" i="19"/>
  <c r="BE693" i="19"/>
  <c r="BE451" i="19"/>
  <c r="BE324" i="19"/>
  <c r="BE223" i="19"/>
  <c r="BE620" i="19"/>
  <c r="BE245" i="19"/>
  <c r="BE958" i="19"/>
  <c r="BE235" i="19"/>
  <c r="BE834" i="19"/>
  <c r="BE55" i="19"/>
  <c r="BE484" i="19"/>
  <c r="BE1315" i="19"/>
  <c r="BE198" i="19"/>
  <c r="BE660" i="19"/>
  <c r="BE1508" i="19"/>
  <c r="BE213" i="19"/>
  <c r="BE578" i="19"/>
  <c r="BE1180" i="19"/>
  <c r="BE139" i="19"/>
  <c r="BE507" i="19"/>
  <c r="BE1101" i="19"/>
  <c r="BE28" i="19"/>
  <c r="BE714" i="19"/>
  <c r="BE132" i="19"/>
  <c r="BE721" i="19"/>
  <c r="BE19" i="19"/>
  <c r="BE468" i="19"/>
  <c r="BE1211" i="19"/>
  <c r="BE237" i="19"/>
  <c r="BE702" i="19"/>
  <c r="BE1565" i="19"/>
  <c r="BE294" i="19"/>
  <c r="BE813" i="19"/>
  <c r="BE1929" i="19"/>
  <c r="BE331" i="19"/>
  <c r="BE797" i="19"/>
  <c r="BE1522" i="19"/>
  <c r="BE165" i="19"/>
  <c r="BE412" i="19"/>
  <c r="BE754" i="19"/>
  <c r="BE1102" i="19"/>
  <c r="BE1408" i="19"/>
  <c r="BE1962" i="19"/>
  <c r="BE286" i="19"/>
  <c r="BE1019" i="19"/>
  <c r="W25" i="17"/>
  <c r="W28" i="17"/>
  <c r="AF25" i="17"/>
  <c r="AT23" i="19"/>
  <c r="BE53" i="19"/>
  <c r="BE1165" i="19"/>
  <c r="BE1372" i="19"/>
  <c r="BE1603" i="19"/>
  <c r="BE4" i="19"/>
  <c r="BE1656" i="19"/>
  <c r="BE1666" i="19"/>
  <c r="BE987" i="19"/>
  <c r="BE617" i="19"/>
  <c r="BE452" i="19"/>
  <c r="BE341" i="19"/>
  <c r="BE1284" i="19"/>
  <c r="BE302" i="19"/>
  <c r="BE1105" i="19"/>
  <c r="BE275" i="19"/>
  <c r="BE967" i="19"/>
  <c r="BE108" i="19"/>
  <c r="BE575" i="19"/>
  <c r="BE1423" i="19"/>
  <c r="BE251" i="19"/>
  <c r="BE745" i="19"/>
  <c r="BE1667" i="19"/>
  <c r="BE252" i="19"/>
  <c r="BE662" i="19"/>
  <c r="BE1317" i="19"/>
  <c r="BE175" i="19"/>
  <c r="BE564" i="19"/>
  <c r="BE1261" i="19"/>
  <c r="BE103" i="19"/>
  <c r="BE802" i="19"/>
  <c r="BE196" i="19"/>
  <c r="BE810" i="19"/>
  <c r="BE83" i="19"/>
  <c r="BE534" i="19"/>
  <c r="BE1385" i="19"/>
  <c r="BE277" i="19"/>
  <c r="BE788" i="19"/>
  <c r="BE2217" i="19"/>
  <c r="BE342" i="19"/>
  <c r="BE886" i="19"/>
  <c r="BE22" i="19"/>
  <c r="BE379" i="19"/>
  <c r="BE870" i="19"/>
  <c r="BE1943" i="19"/>
  <c r="BE190" i="19"/>
  <c r="BE444" i="19"/>
  <c r="BE799" i="19"/>
  <c r="BE1131" i="19"/>
  <c r="BE1445" i="19"/>
  <c r="BE30" i="19"/>
  <c r="BE619" i="19"/>
  <c r="BE1121" i="19"/>
  <c r="BE846" i="19"/>
  <c r="BE332" i="19"/>
  <c r="BE927" i="19"/>
  <c r="BE180" i="19"/>
  <c r="BE413" i="19"/>
  <c r="BE713" i="19"/>
  <c r="BE1132" i="19"/>
  <c r="BE1976" i="19"/>
  <c r="BE1811" i="19"/>
  <c r="BE1755" i="19"/>
  <c r="BE303" i="19"/>
  <c r="BE1201" i="19"/>
  <c r="BE1509" i="19"/>
  <c r="BE1847" i="19"/>
  <c r="BE2281" i="19"/>
  <c r="BE631" i="19"/>
  <c r="BE1049" i="19"/>
  <c r="BE256" i="19"/>
  <c r="BE612" i="19"/>
  <c r="BE781" i="19"/>
  <c r="BE964" i="19"/>
  <c r="BE1123" i="19"/>
  <c r="BE1357" i="19"/>
  <c r="BE1629" i="19"/>
  <c r="BE1954" i="19"/>
  <c r="BE399" i="19"/>
  <c r="BE779" i="19"/>
  <c r="BE144" i="19"/>
  <c r="BE504" i="19"/>
  <c r="BE89" i="19"/>
  <c r="BE337" i="19"/>
  <c r="BE521" i="19"/>
  <c r="BE686" i="19"/>
  <c r="BE843" i="19"/>
  <c r="BE994" i="19"/>
  <c r="BE1203" i="19"/>
  <c r="BE1399" i="19"/>
  <c r="BE1682" i="19"/>
  <c r="BE2131" i="19"/>
  <c r="BE439" i="19"/>
  <c r="BE931" i="19"/>
  <c r="BE104" i="19"/>
  <c r="BE424" i="19"/>
  <c r="BE65" i="19"/>
  <c r="BE225" i="19"/>
  <c r="BE433" i="19"/>
  <c r="BE34" i="19"/>
  <c r="BE146" i="19"/>
  <c r="BE258" i="19"/>
  <c r="BE346" i="19"/>
  <c r="BE458" i="19"/>
  <c r="BE553" i="19"/>
  <c r="BE699" i="19"/>
  <c r="BE857" i="19"/>
  <c r="BE1011" i="19"/>
  <c r="BE1222" i="19"/>
  <c r="BE1420" i="19"/>
  <c r="BE1712" i="19"/>
  <c r="BE2179" i="19"/>
  <c r="BE2242" i="19"/>
  <c r="BE1775" i="19"/>
  <c r="BE1945" i="19"/>
  <c r="BE2186" i="19"/>
  <c r="BE823" i="19"/>
  <c r="BE924" i="19"/>
  <c r="BE1052" i="19"/>
  <c r="BE1153" i="19"/>
  <c r="BE1300" i="19"/>
  <c r="BE1464" i="19"/>
  <c r="BE1596" i="19"/>
  <c r="BE1792" i="19"/>
  <c r="BE1964" i="19"/>
  <c r="BE2208" i="19"/>
  <c r="BE953" i="19"/>
  <c r="BE1053" i="19"/>
  <c r="BE1185" i="19"/>
  <c r="BE1301" i="19"/>
  <c r="BE1465" i="19"/>
  <c r="BE1636" i="19"/>
  <c r="BE1793" i="19"/>
  <c r="BE2018" i="19"/>
  <c r="BE2209" i="19"/>
  <c r="BE579" i="19"/>
  <c r="BE707" i="19"/>
  <c r="BE807" i="19"/>
  <c r="BE935" i="19"/>
  <c r="BE1036" i="19"/>
  <c r="BE1164" i="19"/>
  <c r="BE1314" i="19"/>
  <c r="BE1441" i="19"/>
  <c r="BE1612" i="19"/>
  <c r="BE1765" i="19"/>
  <c r="BE1986" i="19"/>
  <c r="BE2232" i="19"/>
  <c r="BE2243" i="19"/>
  <c r="BE1679" i="19"/>
  <c r="BE1779" i="19"/>
  <c r="BE1914" i="19"/>
  <c r="BE2064" i="19"/>
  <c r="BE2180" i="19"/>
  <c r="BE2330" i="19"/>
  <c r="BE1223" i="19"/>
  <c r="BE1335" i="19"/>
  <c r="BE1442" i="19"/>
  <c r="BE1543" i="19"/>
  <c r="BE1634" i="19"/>
  <c r="BE1735" i="19"/>
  <c r="BE1835" i="19"/>
  <c r="BE1937" i="19"/>
  <c r="BE2055" i="19"/>
  <c r="BE2171" i="19"/>
  <c r="BE2279" i="19"/>
  <c r="BE552" i="19"/>
  <c r="BE640" i="19"/>
  <c r="BE720" i="19"/>
  <c r="BE808" i="19"/>
  <c r="BE896" i="19"/>
  <c r="BE968" i="19"/>
  <c r="BE1040" i="19"/>
  <c r="BE1112" i="19"/>
  <c r="BE1184" i="19"/>
  <c r="BE1248" i="19"/>
  <c r="BE1312" i="19"/>
  <c r="BE1379" i="19"/>
  <c r="BE1452" i="19"/>
  <c r="BE1525" i="19"/>
  <c r="BE1599" i="19"/>
  <c r="BE1672" i="19"/>
  <c r="BE1745" i="19"/>
  <c r="BE1818" i="19"/>
  <c r="BE1896" i="19"/>
  <c r="BE1980" i="19"/>
  <c r="BE2066" i="19"/>
  <c r="BE2152" i="19"/>
  <c r="BE2236" i="19"/>
  <c r="BE2322" i="19"/>
  <c r="BE1893" i="19"/>
  <c r="BE1957" i="19"/>
  <c r="BE2021" i="19"/>
  <c r="BE2085" i="19"/>
  <c r="BE2149" i="19"/>
  <c r="BE2213" i="19"/>
  <c r="BE2277" i="19"/>
  <c r="BE2341" i="19"/>
  <c r="BE1390" i="19"/>
  <c r="BE1454" i="19"/>
  <c r="BE1518" i="19"/>
  <c r="BE1582" i="19"/>
  <c r="BE1646" i="19"/>
  <c r="BE1710" i="19"/>
  <c r="BE1774" i="19"/>
  <c r="BE1838" i="19"/>
  <c r="BE1902" i="19"/>
  <c r="BE1966" i="19"/>
  <c r="BE2030" i="19"/>
  <c r="BE2094" i="19"/>
  <c r="BE2158" i="19"/>
  <c r="BE2222" i="19"/>
  <c r="BE2286" i="19"/>
  <c r="BE2350" i="19"/>
  <c r="BE1343" i="19"/>
  <c r="BE2183" i="19"/>
  <c r="BE568" i="19"/>
  <c r="BE728" i="19"/>
  <c r="BE904" i="19"/>
  <c r="BE1048" i="19"/>
  <c r="BE1128" i="19"/>
  <c r="BE1256" i="19"/>
  <c r="BE1320" i="19"/>
  <c r="BE1461" i="19"/>
  <c r="BE1608" i="19"/>
  <c r="BE1754" i="19"/>
  <c r="BE1906" i="19"/>
  <c r="BE1992" i="19"/>
  <c r="BE2162" i="19"/>
  <c r="BE2332" i="19"/>
  <c r="BE1965" i="19"/>
  <c r="BE2029" i="19"/>
  <c r="BE2157" i="19"/>
  <c r="BE2221" i="19"/>
  <c r="BE2349" i="19"/>
  <c r="BE1462" i="19"/>
  <c r="BE1590" i="19"/>
  <c r="BE1718" i="19"/>
  <c r="BE1846" i="19"/>
  <c r="BE1974" i="19"/>
  <c r="BE2102" i="19"/>
  <c r="BE2166" i="19"/>
  <c r="BE2294" i="19"/>
  <c r="BE350" i="19"/>
  <c r="BE396" i="19"/>
  <c r="BE445" i="19"/>
  <c r="BE1197" i="19"/>
  <c r="BE1812" i="19"/>
  <c r="BE1547" i="19"/>
  <c r="BE1911" i="19"/>
  <c r="BE32" i="19"/>
  <c r="BE654" i="19"/>
  <c r="BE1202" i="19"/>
  <c r="BE2127" i="19"/>
  <c r="BE1020" i="19"/>
  <c r="BE185" i="19"/>
  <c r="BE708" i="19"/>
  <c r="BE1241" i="19"/>
  <c r="BE2239" i="19"/>
  <c r="BE224" i="19"/>
  <c r="BE305" i="19"/>
  <c r="BE74" i="19"/>
  <c r="BE386" i="19"/>
  <c r="BE474" i="19"/>
  <c r="BE882" i="19"/>
  <c r="BE1519" i="19"/>
  <c r="BE2303" i="19"/>
  <c r="BE2031" i="19"/>
  <c r="BE842" i="19"/>
  <c r="BE1204" i="19"/>
  <c r="BE1658" i="19"/>
  <c r="BE2250" i="19"/>
  <c r="BE1099" i="19"/>
  <c r="BE1355" i="19"/>
  <c r="BE1659" i="19"/>
  <c r="BE2315" i="19"/>
  <c r="BE853" i="19"/>
  <c r="BE1082" i="19"/>
  <c r="BE1503" i="19"/>
  <c r="BE2019" i="19"/>
  <c r="BE2297" i="19"/>
  <c r="BE1936" i="19"/>
  <c r="BE2352" i="19"/>
  <c r="BE1469" i="19"/>
  <c r="BE1661" i="19"/>
  <c r="BE1969" i="19"/>
  <c r="BE2311" i="19"/>
  <c r="BE656" i="19"/>
  <c r="BE912" i="19"/>
  <c r="BE1136" i="19"/>
  <c r="BE1328" i="19"/>
  <c r="BE1471" i="19"/>
  <c r="BE1690" i="19"/>
  <c r="BE1916" i="19"/>
  <c r="BE2088" i="19"/>
  <c r="BE2344" i="19"/>
  <c r="BE2037" i="19"/>
  <c r="BE2229" i="19"/>
  <c r="BE2357" i="19"/>
  <c r="BE1534" i="19"/>
  <c r="BE1726" i="19"/>
  <c r="BE1854" i="19"/>
  <c r="BE2046" i="19"/>
  <c r="BE2238" i="19"/>
  <c r="BE1819" i="19"/>
  <c r="BE851" i="19"/>
  <c r="BE1365" i="19"/>
  <c r="BE1833" i="19"/>
  <c r="BE980" i="19"/>
  <c r="BE1367" i="19"/>
  <c r="BE1881" i="19"/>
  <c r="BE634" i="19"/>
  <c r="BE1091" i="19"/>
  <c r="BE1514" i="19"/>
  <c r="BE1851" i="19"/>
  <c r="BE2307" i="19"/>
  <c r="BE1978" i="19"/>
  <c r="BE2362" i="19"/>
  <c r="BE1479" i="19"/>
  <c r="BE1771" i="19"/>
  <c r="BE2097" i="19"/>
  <c r="BE584" i="19"/>
  <c r="BE840" i="19"/>
  <c r="BE1072" i="19"/>
  <c r="BE1208" i="19"/>
  <c r="BE1480" i="19"/>
  <c r="BE1699" i="19"/>
  <c r="BE1928" i="19"/>
  <c r="BE2184" i="19"/>
  <c r="BE1917" i="19"/>
  <c r="BE2045" i="19"/>
  <c r="BE2237" i="19"/>
  <c r="BE1414" i="19"/>
  <c r="BE1606" i="19"/>
  <c r="BE1798" i="19"/>
  <c r="BE1990" i="19"/>
  <c r="BE2246" i="19"/>
  <c r="BE121" i="19"/>
  <c r="BE988" i="19"/>
  <c r="BE1687" i="19"/>
  <c r="BE2356" i="19"/>
  <c r="BE1259" i="19"/>
  <c r="BE1691" i="19"/>
  <c r="BE2359" i="19"/>
  <c r="BE871" i="19"/>
  <c r="BE1238" i="19"/>
  <c r="BE1867" i="19"/>
  <c r="BE2319" i="19"/>
  <c r="BE1843" i="19"/>
  <c r="BE2256" i="19"/>
  <c r="BE1279" i="19"/>
  <c r="BE1689" i="19"/>
  <c r="BE2001" i="19"/>
  <c r="BE592" i="19"/>
  <c r="BE848" i="19"/>
  <c r="BE1152" i="19"/>
  <c r="BE1344" i="19"/>
  <c r="BE1635" i="19"/>
  <c r="BE1938" i="19"/>
  <c r="BE2194" i="19"/>
  <c r="BE1989" i="19"/>
  <c r="BE2245" i="19"/>
  <c r="BE1486" i="19"/>
  <c r="BE1742" i="19"/>
  <c r="BE1998" i="19"/>
  <c r="BE2254" i="19"/>
  <c r="BE1125" i="19"/>
  <c r="BE525" i="19"/>
  <c r="BE2099" i="19"/>
  <c r="BE94" i="19"/>
  <c r="BE682" i="19"/>
  <c r="BE1213" i="19"/>
  <c r="BE923" i="19"/>
  <c r="BE364" i="19"/>
  <c r="BE985" i="19"/>
  <c r="BE191" i="19"/>
  <c r="BE429" i="19"/>
  <c r="BE733" i="19"/>
  <c r="BE1161" i="19"/>
  <c r="BE2113" i="19"/>
  <c r="BE1840" i="19"/>
  <c r="BE1784" i="19"/>
  <c r="BE383" i="19"/>
  <c r="BE1318" i="19"/>
  <c r="BE1530" i="19"/>
  <c r="BE1876" i="19"/>
  <c r="BE2327" i="19"/>
  <c r="BE674" i="19"/>
  <c r="BE8" i="19"/>
  <c r="BE280" i="19"/>
  <c r="BE633" i="19"/>
  <c r="BE793" i="19"/>
  <c r="BE977" i="19"/>
  <c r="BE1187" i="19"/>
  <c r="BE1375" i="19"/>
  <c r="BE1650" i="19"/>
  <c r="BE1987" i="19"/>
  <c r="BE431" i="19"/>
  <c r="BE947" i="19"/>
  <c r="BE168" i="19"/>
  <c r="BE529" i="19"/>
  <c r="BE105" i="19"/>
  <c r="BE353" i="19"/>
  <c r="BE572" i="19"/>
  <c r="BE697" i="19"/>
  <c r="BE855" i="19"/>
  <c r="BE1010" i="19"/>
  <c r="BE1221" i="19"/>
  <c r="BE1474" i="19"/>
  <c r="BE1711" i="19"/>
  <c r="BE2178" i="19"/>
  <c r="BE463" i="19"/>
  <c r="BE975" i="19"/>
  <c r="BE200" i="19"/>
  <c r="BE440" i="19"/>
  <c r="BE81" i="19"/>
  <c r="BE241" i="19"/>
  <c r="BE449" i="19"/>
  <c r="BE66" i="19"/>
  <c r="BE154" i="19"/>
  <c r="BE266" i="19"/>
  <c r="BE354" i="19"/>
  <c r="BE466" i="19"/>
  <c r="BE594" i="19"/>
  <c r="BE709" i="19"/>
  <c r="BE868" i="19"/>
  <c r="BE1023" i="19"/>
  <c r="BE1242" i="19"/>
  <c r="BE1496" i="19"/>
  <c r="BE1740" i="19"/>
  <c r="BE2240" i="19"/>
  <c r="BE2264" i="19"/>
  <c r="BE1787" i="19"/>
  <c r="BE2016" i="19"/>
  <c r="BE2207" i="19"/>
  <c r="BE833" i="19"/>
  <c r="BE933" i="19"/>
  <c r="BE1061" i="19"/>
  <c r="BE1194" i="19"/>
  <c r="BE1310" i="19"/>
  <c r="BE1475" i="19"/>
  <c r="BE1610" i="19"/>
  <c r="BE1804" i="19"/>
  <c r="BE2035" i="19"/>
  <c r="BE2228" i="19"/>
  <c r="BE962" i="19"/>
  <c r="BE1062" i="19"/>
  <c r="BE1195" i="19"/>
  <c r="BE1345" i="19"/>
  <c r="BE1476" i="19"/>
  <c r="BE1648" i="19"/>
  <c r="BE1805" i="19"/>
  <c r="BE2036" i="19"/>
  <c r="BE2295" i="19"/>
  <c r="BE588" i="19"/>
  <c r="BE716" i="19"/>
  <c r="BE817" i="19"/>
  <c r="BE945" i="19"/>
  <c r="BE1073" i="19"/>
  <c r="BE1174" i="19"/>
  <c r="BE1324" i="19"/>
  <c r="BE1455" i="19"/>
  <c r="BE1624" i="19"/>
  <c r="BE1823" i="19"/>
  <c r="BE2004" i="19"/>
  <c r="BE2252" i="19"/>
  <c r="BE2255" i="19"/>
  <c r="BE1688" i="19"/>
  <c r="BE1816" i="19"/>
  <c r="BE1924" i="19"/>
  <c r="BE2074" i="19"/>
  <c r="BE2192" i="19"/>
  <c r="BE2340" i="19"/>
  <c r="BE1255" i="19"/>
  <c r="BE1460" i="19"/>
  <c r="BE1552" i="19"/>
  <c r="BE1643" i="19"/>
  <c r="BE1753" i="19"/>
  <c r="BE1844" i="19"/>
  <c r="BE1947" i="19"/>
  <c r="BE2075" i="19"/>
  <c r="BE2289" i="19"/>
  <c r="BE648" i="19"/>
  <c r="BE824" i="19"/>
  <c r="BE976" i="19"/>
  <c r="BE1192" i="19"/>
  <c r="BE1388" i="19"/>
  <c r="BE1535" i="19"/>
  <c r="BE1681" i="19"/>
  <c r="BE1827" i="19"/>
  <c r="BE2076" i="19"/>
  <c r="BE2248" i="19"/>
  <c r="BE1901" i="19"/>
  <c r="BE2093" i="19"/>
  <c r="BE2285" i="19"/>
  <c r="BE1398" i="19"/>
  <c r="BE1526" i="19"/>
  <c r="BE1654" i="19"/>
  <c r="BE1782" i="19"/>
  <c r="BE1910" i="19"/>
  <c r="BE2038" i="19"/>
  <c r="BE2230" i="19"/>
  <c r="BE2358" i="19"/>
  <c r="BE500" i="19"/>
  <c r="BE1401" i="19"/>
  <c r="BE205" i="19"/>
  <c r="BE755" i="19"/>
  <c r="BE1868" i="19"/>
  <c r="BE1338" i="19"/>
  <c r="BE694" i="19"/>
  <c r="BE304" i="19"/>
  <c r="BE993" i="19"/>
  <c r="BE1395" i="19"/>
  <c r="BE455" i="19"/>
  <c r="BE559" i="19"/>
  <c r="BE593" i="19"/>
  <c r="BE1067" i="19"/>
  <c r="BE1739" i="19"/>
  <c r="BE1033" i="19"/>
  <c r="BE464" i="19"/>
  <c r="BE465" i="19"/>
  <c r="BE274" i="19"/>
  <c r="BE719" i="19"/>
  <c r="BE1084" i="19"/>
  <c r="BE1769" i="19"/>
  <c r="BE2348" i="19"/>
  <c r="BE2227" i="19"/>
  <c r="BE1070" i="19"/>
  <c r="BE1487" i="19"/>
  <c r="BE1820" i="19"/>
  <c r="BE971" i="19"/>
  <c r="BE1490" i="19"/>
  <c r="BE2051" i="19"/>
  <c r="BE597" i="19"/>
  <c r="BE954" i="19"/>
  <c r="BE1334" i="19"/>
  <c r="BE1637" i="19"/>
  <c r="BE2274" i="19"/>
  <c r="BE1825" i="19"/>
  <c r="BE2234" i="19"/>
  <c r="BE1263" i="19"/>
  <c r="BE1561" i="19"/>
  <c r="BE1853" i="19"/>
  <c r="BE2087" i="19"/>
  <c r="BE576" i="19"/>
  <c r="BE832" i="19"/>
  <c r="BE1064" i="19"/>
  <c r="BE1200" i="19"/>
  <c r="BE1397" i="19"/>
  <c r="BE1617" i="19"/>
  <c r="BE1836" i="19"/>
  <c r="BE2002" i="19"/>
  <c r="BE2258" i="19"/>
  <c r="BE1973" i="19"/>
  <c r="BE2101" i="19"/>
  <c r="BE2293" i="19"/>
  <c r="BE1470" i="19"/>
  <c r="BE1598" i="19"/>
  <c r="BE1790" i="19"/>
  <c r="BE1982" i="19"/>
  <c r="BE2174" i="19"/>
  <c r="BE2302" i="19"/>
  <c r="BE1657" i="19"/>
  <c r="BE979" i="19"/>
  <c r="BE1500" i="19"/>
  <c r="BE2068" i="19"/>
  <c r="BE1108" i="19"/>
  <c r="BE1538" i="19"/>
  <c r="BE2071" i="19"/>
  <c r="BE963" i="19"/>
  <c r="BE1346" i="19"/>
  <c r="BE2090" i="19"/>
  <c r="BE1706" i="19"/>
  <c r="BE2096" i="19"/>
  <c r="BE1271" i="19"/>
  <c r="BE1570" i="19"/>
  <c r="BE1991" i="19"/>
  <c r="BE2331" i="19"/>
  <c r="BE760" i="19"/>
  <c r="BE1000" i="19"/>
  <c r="BE1272" i="19"/>
  <c r="BE1553" i="19"/>
  <c r="BE1845" i="19"/>
  <c r="BE2098" i="19"/>
  <c r="BE2354" i="19"/>
  <c r="BE2109" i="19"/>
  <c r="BE2301" i="19"/>
  <c r="BE1478" i="19"/>
  <c r="BE1670" i="19"/>
  <c r="BE1862" i="19"/>
  <c r="BE2054" i="19"/>
  <c r="BE2182" i="19"/>
  <c r="BE329" i="19"/>
  <c r="BE860" i="19"/>
  <c r="BE1512" i="19"/>
  <c r="BE2083" i="19"/>
  <c r="BE1380" i="19"/>
  <c r="BE1899" i="19"/>
  <c r="BE643" i="19"/>
  <c r="BE999" i="19"/>
  <c r="BE1356" i="19"/>
  <c r="BE2316" i="19"/>
  <c r="BE1988" i="19"/>
  <c r="BE1191" i="19"/>
  <c r="BE1588" i="19"/>
  <c r="BE1883" i="19"/>
  <c r="BE2343" i="19"/>
  <c r="BE768" i="19"/>
  <c r="BE1080" i="19"/>
  <c r="BE1280" i="19"/>
  <c r="BE1562" i="19"/>
  <c r="BE1855" i="19"/>
  <c r="BE2024" i="19"/>
  <c r="BE2364" i="19"/>
  <c r="BE2117" i="19"/>
  <c r="BE1358" i="19"/>
  <c r="BE1614" i="19"/>
  <c r="BE1870" i="19"/>
  <c r="BE2126" i="19"/>
  <c r="BE1391" i="19"/>
  <c r="BE2155" i="19"/>
  <c r="BE1386" i="19"/>
  <c r="BE86" i="19"/>
  <c r="BE1193" i="19"/>
  <c r="BE2324" i="19"/>
  <c r="BE447" i="19"/>
  <c r="BE351" i="19"/>
  <c r="BE841" i="19"/>
  <c r="BE1677" i="19"/>
  <c r="BE192" i="19"/>
  <c r="BE369" i="19"/>
  <c r="BE867" i="19"/>
  <c r="BE1495" i="19"/>
  <c r="BE590" i="19"/>
  <c r="BE97" i="19"/>
  <c r="BE162" i="19"/>
  <c r="BE604" i="19"/>
  <c r="BE1257" i="19"/>
  <c r="BE1803" i="19"/>
  <c r="BE970" i="19"/>
  <c r="BE1322" i="19"/>
  <c r="BE2050" i="19"/>
  <c r="BE1205" i="19"/>
  <c r="BE1866" i="19"/>
  <c r="BE725" i="19"/>
  <c r="BE1186" i="19"/>
  <c r="BE1839" i="19"/>
  <c r="BE1697" i="19"/>
  <c r="BE2084" i="19"/>
  <c r="BE1351" i="19"/>
  <c r="BE1762" i="19"/>
  <c r="BE2193" i="19"/>
  <c r="BE744" i="19"/>
  <c r="BE984" i="19"/>
  <c r="BE1264" i="19"/>
  <c r="BE1544" i="19"/>
  <c r="BE1763" i="19"/>
  <c r="BE2172" i="19"/>
  <c r="BE1909" i="19"/>
  <c r="BE2165" i="19"/>
  <c r="BE1406" i="19"/>
  <c r="BE1662" i="19"/>
  <c r="BE1918" i="19"/>
  <c r="BE2110" i="19"/>
  <c r="BE2366" i="19"/>
  <c r="BE2049" i="19"/>
  <c r="BE1079" i="19"/>
  <c r="BE1674" i="19"/>
  <c r="BE2336" i="19"/>
  <c r="BE1217" i="19"/>
  <c r="BE1675" i="19"/>
  <c r="BE2337" i="19"/>
  <c r="BE862" i="19"/>
  <c r="BE1228" i="19"/>
  <c r="BE1649" i="19"/>
  <c r="BE2296" i="19"/>
  <c r="BE1834" i="19"/>
  <c r="BE2244" i="19"/>
  <c r="BE1387" i="19"/>
  <c r="BE1680" i="19"/>
  <c r="BE1863" i="19"/>
  <c r="BE2203" i="19"/>
  <c r="BE664" i="19"/>
  <c r="BE920" i="19"/>
  <c r="BE1144" i="19"/>
  <c r="BE1336" i="19"/>
  <c r="BE1626" i="19"/>
  <c r="BE1772" i="19"/>
  <c r="BE2012" i="19"/>
  <c r="BE2268" i="19"/>
  <c r="BE1981" i="19"/>
  <c r="BE2173" i="19"/>
  <c r="BE2365" i="19"/>
  <c r="BE1542" i="19"/>
  <c r="BE1734" i="19"/>
  <c r="BE1926" i="19"/>
  <c r="BE2118" i="19"/>
  <c r="BE2310" i="19"/>
  <c r="BE264" i="19"/>
  <c r="BE1116" i="19"/>
  <c r="BE1898" i="19"/>
  <c r="BE989" i="19"/>
  <c r="BE1549" i="19"/>
  <c r="BE2137" i="19"/>
  <c r="BE743" i="19"/>
  <c r="BE1100" i="19"/>
  <c r="BE1528" i="19"/>
  <c r="BE2105" i="19"/>
  <c r="BE1743" i="19"/>
  <c r="BE2106" i="19"/>
  <c r="BE1396" i="19"/>
  <c r="BE1780" i="19"/>
  <c r="BE2225" i="19"/>
  <c r="BE680" i="19"/>
  <c r="BE1008" i="19"/>
  <c r="BE1216" i="19"/>
  <c r="BE1489" i="19"/>
  <c r="BE1781" i="19"/>
  <c r="BE2108" i="19"/>
  <c r="BE1925" i="19"/>
  <c r="BE2181" i="19"/>
  <c r="BE1422" i="19"/>
  <c r="BE1678" i="19"/>
  <c r="BE1934" i="19"/>
  <c r="BE2190" i="19"/>
  <c r="BE1560" i="19"/>
  <c r="BE1919" i="19"/>
  <c r="BE881" i="19"/>
  <c r="BE1133" i="19"/>
  <c r="BE555" i="19"/>
  <c r="BE1467" i="19"/>
  <c r="BE125" i="19"/>
  <c r="BE1578" i="19"/>
  <c r="BE428" i="19"/>
  <c r="BE13" i="19"/>
  <c r="BE219" i="19"/>
  <c r="BE461" i="19"/>
  <c r="BE775" i="19"/>
  <c r="BE1230" i="19"/>
  <c r="BE1504" i="19"/>
  <c r="BE1903" i="19"/>
  <c r="BE1841" i="19"/>
  <c r="BE495" i="19"/>
  <c r="BE1353" i="19"/>
  <c r="BE1628" i="19"/>
  <c r="BE1944" i="19"/>
  <c r="BE375" i="19"/>
  <c r="BE726" i="19"/>
  <c r="BE64" i="19"/>
  <c r="BE392" i="19"/>
  <c r="BE675" i="19"/>
  <c r="BE854" i="19"/>
  <c r="BE1005" i="19"/>
  <c r="BE1220" i="19"/>
  <c r="BE1473" i="19"/>
  <c r="BE1709" i="19"/>
  <c r="BE2177" i="19"/>
  <c r="BE479" i="19"/>
  <c r="BE1077" i="19"/>
  <c r="BE296" i="19"/>
  <c r="BE602" i="19"/>
  <c r="BE201" i="19"/>
  <c r="BE385" i="19"/>
  <c r="BE603" i="19"/>
  <c r="BE749" i="19"/>
  <c r="BE879" i="19"/>
  <c r="BE1083" i="19"/>
  <c r="BE1254" i="19"/>
  <c r="BE1517" i="19"/>
  <c r="BE1857" i="19"/>
  <c r="BE2283" i="19"/>
  <c r="BE611" i="19"/>
  <c r="BE1065" i="19"/>
  <c r="BE240" i="19"/>
  <c r="BE571" i="19"/>
  <c r="BE113" i="19"/>
  <c r="BE321" i="19"/>
  <c r="BE481" i="19"/>
  <c r="BE82" i="19"/>
  <c r="BE194" i="19"/>
  <c r="BE282" i="19"/>
  <c r="BE394" i="19"/>
  <c r="BE482" i="19"/>
  <c r="BE614" i="19"/>
  <c r="BE761" i="19"/>
  <c r="BE893" i="19"/>
  <c r="BE1097" i="19"/>
  <c r="BE1275" i="19"/>
  <c r="BE1536" i="19"/>
  <c r="BE1890" i="19"/>
  <c r="BE2347" i="19"/>
  <c r="BE2313" i="19"/>
  <c r="BE1214" i="19"/>
  <c r="BE734" i="19"/>
  <c r="BE1407" i="19"/>
  <c r="BE1377" i="19"/>
  <c r="BE2107" i="19"/>
  <c r="BE1416" i="19"/>
  <c r="BE2280" i="19"/>
  <c r="BE2309" i="19"/>
  <c r="BE1806" i="19"/>
  <c r="BE2318" i="19"/>
  <c r="BE2103" i="19"/>
  <c r="BE780" i="19"/>
  <c r="BE221" i="19"/>
  <c r="BE1178" i="19"/>
  <c r="BE188" i="19"/>
  <c r="BE363" i="19"/>
  <c r="BE2263" i="19"/>
  <c r="BE586" i="19"/>
  <c r="BE77" i="19"/>
  <c r="BE285" i="19"/>
  <c r="BE546" i="19"/>
  <c r="BE900" i="19"/>
  <c r="BE1409" i="19"/>
  <c r="BE1602" i="19"/>
  <c r="BE2073" i="19"/>
  <c r="BE2008" i="19"/>
  <c r="BE852" i="19"/>
  <c r="BE1373" i="19"/>
  <c r="BE1645" i="19"/>
  <c r="BE1977" i="19"/>
  <c r="BE407" i="19"/>
  <c r="BE889" i="19"/>
  <c r="BE88" i="19"/>
  <c r="BE416" i="19"/>
  <c r="BE685" i="19"/>
  <c r="BE866" i="19"/>
  <c r="BE1066" i="19"/>
  <c r="BE1235" i="19"/>
  <c r="BE1493" i="19"/>
  <c r="BE1738" i="19"/>
  <c r="BE2219" i="19"/>
  <c r="BE621" i="19"/>
  <c r="BE1138" i="19"/>
  <c r="BE328" i="19"/>
  <c r="BE644" i="19"/>
  <c r="BE217" i="19"/>
  <c r="BE457" i="19"/>
  <c r="BE613" i="19"/>
  <c r="BE759" i="19"/>
  <c r="BE892" i="19"/>
  <c r="BE1095" i="19"/>
  <c r="BE1325" i="19"/>
  <c r="BE1532" i="19"/>
  <c r="BE1889" i="19"/>
  <c r="BE2346" i="19"/>
  <c r="BE642" i="19"/>
  <c r="BE16" i="19"/>
  <c r="BE591" i="19"/>
  <c r="BE582" i="19"/>
  <c r="BE90" i="19"/>
  <c r="BE202" i="19"/>
  <c r="BE290" i="19"/>
  <c r="BE402" i="19"/>
  <c r="BE514" i="19"/>
  <c r="BE626" i="19"/>
  <c r="BE772" i="19"/>
  <c r="BE909" i="19"/>
  <c r="BE1113" i="19"/>
  <c r="BE1341" i="19"/>
  <c r="BE1556" i="19"/>
  <c r="BE1923" i="19"/>
  <c r="BE2114" i="19"/>
  <c r="BE1673" i="19"/>
  <c r="BE1879" i="19"/>
  <c r="BE2067" i="19"/>
  <c r="BE2335" i="19"/>
  <c r="BE1226" i="19"/>
  <c r="BE1117" i="19"/>
  <c r="BE1705" i="19"/>
  <c r="BE1488" i="19"/>
  <c r="BE936" i="19"/>
  <c r="BE1708" i="19"/>
  <c r="BE2053" i="19"/>
  <c r="BE1550" i="19"/>
  <c r="BE2062" i="19"/>
  <c r="BE1913" i="19"/>
  <c r="BE291" i="19"/>
  <c r="BE1348" i="19"/>
  <c r="BE227" i="19"/>
  <c r="BE411" i="19"/>
  <c r="BE151" i="19"/>
  <c r="BE628" i="19"/>
  <c r="BE91" i="19"/>
  <c r="BE301" i="19"/>
  <c r="BE566" i="19"/>
  <c r="BE929" i="19"/>
  <c r="BE1447" i="19"/>
  <c r="BE1619" i="19"/>
  <c r="BE2111" i="19"/>
  <c r="BE2041" i="19"/>
  <c r="BE991" i="19"/>
  <c r="BE1394" i="19"/>
  <c r="BE1668" i="19"/>
  <c r="BE2124" i="19"/>
  <c r="BE423" i="19"/>
  <c r="BE918" i="19"/>
  <c r="BE112" i="19"/>
  <c r="BE448" i="19"/>
  <c r="BE738" i="19"/>
  <c r="BE877" i="19"/>
  <c r="BE1078" i="19"/>
  <c r="BE1253" i="19"/>
  <c r="BE1511" i="19"/>
  <c r="BE1856" i="19"/>
  <c r="BE2282" i="19"/>
  <c r="BE663" i="19"/>
  <c r="BE1305" i="19"/>
  <c r="BE352" i="19"/>
  <c r="BE41" i="19"/>
  <c r="BE233" i="19"/>
  <c r="BE473" i="19"/>
  <c r="BE623" i="19"/>
  <c r="BE770" i="19"/>
  <c r="BE949" i="19"/>
  <c r="BE1111" i="19"/>
  <c r="BE1340" i="19"/>
  <c r="BE1555" i="19"/>
  <c r="BE1922" i="19"/>
  <c r="BE359" i="19"/>
  <c r="BE684" i="19"/>
  <c r="BE40" i="19"/>
  <c r="BE288" i="19"/>
  <c r="BE622" i="19"/>
  <c r="BE177" i="19"/>
  <c r="BE345" i="19"/>
  <c r="BE10" i="19"/>
  <c r="BE98" i="19"/>
  <c r="BE210" i="19"/>
  <c r="BE322" i="19"/>
  <c r="BE410" i="19"/>
  <c r="BE522" i="19"/>
  <c r="BE636" i="19"/>
  <c r="BE783" i="19"/>
  <c r="BE966" i="19"/>
  <c r="BE1129" i="19"/>
  <c r="BE1362" i="19"/>
  <c r="BE1577" i="19"/>
  <c r="BE1961" i="19"/>
  <c r="BE2185" i="19"/>
  <c r="BE1685" i="19"/>
  <c r="BE1897" i="19"/>
  <c r="BE2082" i="19"/>
  <c r="BE2355" i="19"/>
  <c r="BE897" i="19"/>
  <c r="BE997" i="19"/>
  <c r="BE1236" i="19"/>
  <c r="BE1703" i="19"/>
  <c r="BE898" i="19"/>
  <c r="BE1026" i="19"/>
  <c r="BE1126" i="19"/>
  <c r="BE1269" i="19"/>
  <c r="BE1392" i="19"/>
  <c r="BE1563" i="19"/>
  <c r="BE1748" i="19"/>
  <c r="BE652" i="19"/>
  <c r="BE785" i="19"/>
  <c r="BE159" i="19"/>
  <c r="BE537" i="19"/>
  <c r="BE459" i="19"/>
  <c r="BE179" i="19"/>
  <c r="BE669" i="19"/>
  <c r="BE102" i="19"/>
  <c r="BE317" i="19"/>
  <c r="BE587" i="19"/>
  <c r="BE957" i="19"/>
  <c r="BE1484" i="19"/>
  <c r="BE1640" i="19"/>
  <c r="BE2146" i="19"/>
  <c r="BE2079" i="19"/>
  <c r="BE1093" i="19"/>
  <c r="BE1472" i="19"/>
  <c r="BE1700" i="19"/>
  <c r="BE2164" i="19"/>
  <c r="BE471" i="19"/>
  <c r="BE959" i="19"/>
  <c r="BE208" i="19"/>
  <c r="BE472" i="19"/>
  <c r="BE758" i="19"/>
  <c r="BE891" i="19"/>
  <c r="BE1094" i="19"/>
  <c r="BE1321" i="19"/>
  <c r="BE1531" i="19"/>
  <c r="BE1888" i="19"/>
  <c r="BE2345" i="19"/>
  <c r="BE705" i="19"/>
  <c r="BE96" i="19"/>
  <c r="BE910" i="19"/>
  <c r="BE212" i="19"/>
  <c r="BE599" i="19"/>
  <c r="BE773" i="19"/>
  <c r="BE204" i="19"/>
  <c r="BE711" i="19"/>
  <c r="BE116" i="19"/>
  <c r="BE333" i="19"/>
  <c r="BE609" i="19"/>
  <c r="BE986" i="19"/>
  <c r="BE1540" i="19"/>
  <c r="BE1665" i="19"/>
  <c r="BE2196" i="19"/>
  <c r="BE2112" i="19"/>
  <c r="BE1150" i="19"/>
  <c r="BE1492" i="19"/>
  <c r="BE1729" i="19"/>
  <c r="BE2218" i="19"/>
  <c r="BE601" i="19"/>
  <c r="BE1004" i="19"/>
  <c r="BE232" i="19"/>
  <c r="BE496" i="19"/>
  <c r="BE769" i="19"/>
  <c r="BE948" i="19"/>
  <c r="BE1110" i="19"/>
  <c r="BE1339" i="19"/>
  <c r="BE1554" i="19"/>
  <c r="BE1921" i="19"/>
  <c r="BE367" i="19"/>
  <c r="BE737" i="19"/>
  <c r="BE120" i="19"/>
  <c r="BE408" i="19"/>
  <c r="BE73" i="19"/>
  <c r="BE384" i="19"/>
  <c r="BE782" i="19"/>
  <c r="BE1631" i="19"/>
  <c r="BE56" i="19"/>
  <c r="BE361" i="19"/>
  <c r="BE330" i="19"/>
  <c r="BE795" i="19"/>
  <c r="BE1655" i="19"/>
  <c r="BE1912" i="19"/>
  <c r="BE1006" i="19"/>
  <c r="BE1573" i="19"/>
  <c r="BE907" i="19"/>
  <c r="BE1440" i="19"/>
  <c r="BE2175" i="19"/>
  <c r="BE890" i="19"/>
  <c r="BE1250" i="19"/>
  <c r="BE1601" i="19"/>
  <c r="BE2143" i="19"/>
  <c r="BE1752" i="19"/>
  <c r="BE2020" i="19"/>
  <c r="BE1207" i="19"/>
  <c r="BE1497" i="19"/>
  <c r="BE1716" i="19"/>
  <c r="BE2023" i="19"/>
  <c r="BE2353" i="19"/>
  <c r="BE712" i="19"/>
  <c r="BE952" i="19"/>
  <c r="BE1160" i="19"/>
  <c r="BE1304" i="19"/>
  <c r="BE1507" i="19"/>
  <c r="BE1717" i="19"/>
  <c r="BE1884" i="19"/>
  <c r="BE2130" i="19"/>
  <c r="BE1869" i="19"/>
  <c r="BE2013" i="19"/>
  <c r="BE2197" i="19"/>
  <c r="BE1366" i="19"/>
  <c r="BE1510" i="19"/>
  <c r="BE1694" i="19"/>
  <c r="BE1878" i="19"/>
  <c r="BE2022" i="19"/>
  <c r="BE2206" i="19"/>
  <c r="BE57" i="19"/>
  <c r="BE794" i="19"/>
  <c r="BE1651" i="19"/>
  <c r="BE80" i="19"/>
  <c r="BE425" i="19"/>
  <c r="BE338" i="19"/>
  <c r="BE809" i="19"/>
  <c r="BE1930" i="19"/>
  <c r="BE1043" i="19"/>
  <c r="BE1585" i="19"/>
  <c r="BE916" i="19"/>
  <c r="BE1453" i="19"/>
  <c r="BE2188" i="19"/>
  <c r="BE926" i="19"/>
  <c r="BE1260" i="19"/>
  <c r="BE1721" i="19"/>
  <c r="BE1761" i="19"/>
  <c r="BE2148" i="19"/>
  <c r="BE1215" i="19"/>
  <c r="BE1789" i="19"/>
  <c r="BE2033" i="19"/>
  <c r="BE776" i="19"/>
  <c r="BE960" i="19"/>
  <c r="BE1352" i="19"/>
  <c r="BE1727" i="19"/>
  <c r="BE2140" i="19"/>
  <c r="BE1877" i="19"/>
  <c r="BE2205" i="19"/>
  <c r="BE1558" i="19"/>
  <c r="BE1886" i="19"/>
  <c r="BE2214" i="19"/>
  <c r="BE1016" i="19"/>
  <c r="BE1571" i="19"/>
  <c r="BE1960" i="19"/>
  <c r="BE2069" i="19"/>
  <c r="BE1382" i="19"/>
  <c r="BE1894" i="19"/>
  <c r="BE978" i="19"/>
  <c r="BE995" i="19"/>
  <c r="BE1143" i="19"/>
  <c r="BE1586" i="19"/>
  <c r="BE1404" i="19"/>
  <c r="BE2170" i="19"/>
  <c r="BE1826" i="19"/>
  <c r="BE792" i="19"/>
  <c r="BE1370" i="19"/>
  <c r="BE1791" i="19"/>
  <c r="BE1933" i="19"/>
  <c r="BE1430" i="19"/>
  <c r="BE2086" i="19"/>
  <c r="BE1124" i="19"/>
  <c r="BE130" i="19"/>
  <c r="BE2200" i="19"/>
  <c r="BE1931" i="19"/>
  <c r="BE661" i="19"/>
  <c r="BE1887" i="19"/>
  <c r="BE2266" i="19"/>
  <c r="BE1905" i="19"/>
  <c r="BE856" i="19"/>
  <c r="BE1589" i="19"/>
  <c r="BE2125" i="19"/>
  <c r="BE748" i="19"/>
  <c r="BE1173" i="19"/>
  <c r="BE1109" i="19"/>
  <c r="BE2329" i="19"/>
  <c r="BE1405" i="19"/>
  <c r="BE632" i="19"/>
  <c r="BE1240" i="19"/>
  <c r="BE1809" i="19"/>
  <c r="BE2317" i="19"/>
  <c r="BE1814" i="19"/>
  <c r="BE2326" i="19"/>
  <c r="BE715" i="19"/>
  <c r="BE1383" i="19"/>
  <c r="BE1402" i="19"/>
  <c r="BE1932" i="19"/>
  <c r="BE1539" i="19"/>
  <c r="BE2000" i="19"/>
  <c r="BE1927" i="19"/>
  <c r="BE888" i="19"/>
  <c r="BE1864" i="19"/>
  <c r="BE2141" i="19"/>
  <c r="BE1638" i="19"/>
  <c r="BE2334" i="19"/>
  <c r="BE1376" i="19"/>
  <c r="BE915" i="19"/>
  <c r="BE2003" i="19"/>
  <c r="BE2123" i="19"/>
  <c r="BE1199" i="19"/>
  <c r="BE2011" i="19"/>
  <c r="BE1296" i="19"/>
  <c r="BE1874" i="19"/>
  <c r="BE2189" i="19"/>
  <c r="BE1830" i="19"/>
  <c r="BE1683" i="19"/>
  <c r="BE2156" i="19"/>
  <c r="BE1515" i="19"/>
  <c r="BE2363" i="19"/>
  <c r="BE1168" i="19"/>
  <c r="BE1516" i="19"/>
  <c r="BE1948" i="19"/>
  <c r="BE2061" i="19"/>
  <c r="BE1374" i="19"/>
  <c r="BE1702" i="19"/>
  <c r="BE2070" i="19"/>
  <c r="BE1361" i="19"/>
  <c r="BE2204" i="19"/>
  <c r="BE2253" i="19"/>
  <c r="BE1750" i="19"/>
  <c r="BE2078" i="19"/>
  <c r="BE313" i="19"/>
  <c r="BE2027" i="19"/>
  <c r="BE1776" i="19"/>
  <c r="BE570" i="19"/>
  <c r="BE1749" i="19"/>
  <c r="BE1319" i="19"/>
  <c r="BE600" i="19"/>
  <c r="BE1224" i="19"/>
  <c r="BE1970" i="19"/>
  <c r="BE2077" i="19"/>
  <c r="BE1758" i="19"/>
  <c r="BE2270" i="19"/>
  <c r="BE391" i="19"/>
  <c r="BE665" i="19"/>
  <c r="BE531" i="19"/>
  <c r="BE778" i="19"/>
  <c r="BE1764" i="19"/>
  <c r="BE1418" i="19"/>
  <c r="BE1892" i="19"/>
  <c r="BE1616" i="19"/>
  <c r="BE616" i="19"/>
  <c r="BE1232" i="19"/>
  <c r="BE2226" i="19"/>
  <c r="BE1950" i="19"/>
  <c r="BE541" i="19"/>
  <c r="BE1777" i="19"/>
  <c r="BE1429" i="19"/>
  <c r="BE1904" i="19"/>
  <c r="BE1625" i="19"/>
  <c r="BE1088" i="19"/>
  <c r="BE1644" i="19"/>
  <c r="BE1949" i="19"/>
  <c r="BE1446" i="19"/>
  <c r="BE1958" i="19"/>
  <c r="BE666" i="19"/>
  <c r="BE1701" i="19"/>
  <c r="BE1281" i="19"/>
  <c r="BE1971" i="19"/>
  <c r="BE1415" i="19"/>
  <c r="BE696" i="19"/>
  <c r="BE1288" i="19"/>
  <c r="BE2300" i="19"/>
  <c r="BE1494" i="19"/>
  <c r="BE2150" i="19"/>
  <c r="BE876" i="19"/>
  <c r="BE1759" i="19"/>
  <c r="BE1291" i="19"/>
  <c r="BE1669" i="19"/>
  <c r="BE1424" i="19"/>
  <c r="BE704" i="19"/>
  <c r="BE1498" i="19"/>
  <c r="BE2120" i="19"/>
  <c r="BE2333" i="19"/>
  <c r="BE2014" i="19"/>
  <c r="BE249" i="19"/>
  <c r="BE965" i="19"/>
  <c r="BE1955" i="19"/>
  <c r="BE376" i="19"/>
  <c r="BE18" i="19"/>
  <c r="BE418" i="19"/>
  <c r="BE982" i="19"/>
  <c r="BE1994" i="19"/>
  <c r="BE2153" i="19"/>
  <c r="BE1134" i="19"/>
  <c r="BE1719" i="19"/>
  <c r="BE1035" i="19"/>
  <c r="BE1575" i="19"/>
  <c r="BE561" i="19"/>
  <c r="BE1009" i="19"/>
  <c r="BE1270" i="19"/>
  <c r="BE1737" i="19"/>
  <c r="BE2211" i="19"/>
  <c r="BE1770" i="19"/>
  <c r="BE2160" i="19"/>
  <c r="BE1287" i="19"/>
  <c r="BE1533" i="19"/>
  <c r="BE1808" i="19"/>
  <c r="BE2119" i="19"/>
  <c r="BE536" i="19"/>
  <c r="BE784" i="19"/>
  <c r="BE1176" i="19"/>
  <c r="BE1736" i="19"/>
  <c r="BE1885" i="19"/>
  <c r="BE1566" i="19"/>
  <c r="BE2262" i="19"/>
  <c r="BE1993" i="19"/>
  <c r="BE400" i="19"/>
  <c r="BE26" i="19"/>
  <c r="BE450" i="19"/>
  <c r="BE2168" i="19"/>
  <c r="BE1044" i="19"/>
  <c r="BE1018" i="19"/>
  <c r="BE2223" i="19"/>
  <c r="BE1607" i="19"/>
  <c r="BE2139" i="19"/>
  <c r="BE1024" i="19"/>
  <c r="BE1580" i="19"/>
  <c r="BE2216" i="19"/>
  <c r="BE2261" i="19"/>
  <c r="BE1574" i="19"/>
  <c r="BE1942" i="19"/>
  <c r="BE489" i="19"/>
  <c r="BE1141" i="19"/>
  <c r="BE1278" i="19"/>
  <c r="BE1135" i="19"/>
  <c r="BE1027" i="19"/>
  <c r="BE2233" i="19"/>
  <c r="BE1327" i="19"/>
  <c r="BE2161" i="19"/>
  <c r="BE1032" i="19"/>
  <c r="BE1425" i="19"/>
  <c r="BE1800" i="19"/>
  <c r="BE2034" i="19"/>
  <c r="BE1941" i="19"/>
  <c r="BE2269" i="19"/>
  <c r="BE1438" i="19"/>
  <c r="BE1622" i="19"/>
  <c r="BE1766" i="19"/>
  <c r="BE2134" i="19"/>
  <c r="BE2278" i="19"/>
  <c r="BE505" i="19"/>
  <c r="BE1188" i="19"/>
  <c r="BE415" i="19"/>
  <c r="BE138" i="19"/>
  <c r="BE2220" i="19"/>
  <c r="BE787" i="19"/>
  <c r="BE1290" i="19"/>
  <c r="BE1951" i="19"/>
  <c r="BE670" i="19"/>
  <c r="BE1953" i="19"/>
  <c r="BE2276" i="19"/>
  <c r="BE1915" i="19"/>
  <c r="BE872" i="19"/>
  <c r="BE1434" i="19"/>
  <c r="BE2044" i="19"/>
  <c r="BE2133" i="19"/>
  <c r="BE1630" i="19"/>
  <c r="BE2142" i="19"/>
  <c r="BE1359" i="19"/>
  <c r="BE677" i="19"/>
  <c r="BE2169" i="19"/>
  <c r="BE789" i="19"/>
  <c r="BE2339" i="19"/>
  <c r="BE2320" i="19"/>
  <c r="BE2257" i="19"/>
  <c r="BE1096" i="19"/>
  <c r="BE1653" i="19"/>
  <c r="BE1997" i="19"/>
  <c r="BE2325" i="19"/>
  <c r="BE1822" i="19"/>
  <c r="BE676" i="19"/>
  <c r="BE687" i="19"/>
  <c r="BE1400" i="19"/>
  <c r="BE1413" i="19"/>
  <c r="BE2187" i="19"/>
  <c r="BE1155" i="19"/>
  <c r="BE2010" i="19"/>
  <c r="BE1707" i="19"/>
  <c r="BE944" i="19"/>
  <c r="BE1663" i="19"/>
  <c r="BE2312" i="19"/>
  <c r="BE1502" i="19"/>
  <c r="BE2198" i="19"/>
  <c r="BE1852" i="19"/>
  <c r="BE1209" i="19"/>
  <c r="BE2247" i="19"/>
  <c r="BE2290" i="19"/>
  <c r="BE193" i="19"/>
  <c r="BE906" i="19"/>
  <c r="BE1146" i="19"/>
  <c r="BE1698" i="19"/>
  <c r="BE2056" i="19"/>
  <c r="BE2006" i="19"/>
  <c r="BE226" i="19"/>
  <c r="BE798" i="19"/>
  <c r="BE2267" i="19"/>
  <c r="BE2005" i="19"/>
  <c r="BE2342" i="19"/>
  <c r="BE218" i="19"/>
  <c r="BE1443" i="19"/>
  <c r="BE209" i="19"/>
  <c r="BE1551" i="19"/>
  <c r="BE1104" i="19"/>
  <c r="BE1686" i="19"/>
  <c r="AU10" i="20"/>
  <c r="BE126" i="19"/>
  <c r="BE1294" i="19"/>
  <c r="BE710" i="19"/>
  <c r="BE315" i="19"/>
  <c r="BE11" i="19"/>
  <c r="BE946" i="19"/>
  <c r="BE438" i="19"/>
  <c r="BE110" i="19"/>
  <c r="BE1148" i="19"/>
  <c r="BE485" i="19"/>
  <c r="BE70" i="19"/>
  <c r="BE911" i="19"/>
  <c r="BE372" i="19"/>
  <c r="BE1499" i="19"/>
  <c r="BE637" i="19"/>
  <c r="BE107" i="19"/>
  <c r="BE777" i="19"/>
  <c r="BE181" i="19"/>
  <c r="BE1713" i="19"/>
  <c r="BE1330" i="19"/>
  <c r="BE1042" i="19"/>
  <c r="BE649" i="19"/>
  <c r="BE348" i="19"/>
  <c r="BE115" i="19"/>
  <c r="BE1329" i="19"/>
  <c r="BE647" i="19"/>
  <c r="BE239" i="19"/>
  <c r="BE1389" i="19"/>
  <c r="BE641" i="19"/>
  <c r="BE199" i="19"/>
  <c r="BE1316" i="19"/>
  <c r="BE577" i="19"/>
  <c r="BE134" i="19"/>
  <c r="BE1029" i="19"/>
  <c r="BE340" i="19"/>
  <c r="BE1459" i="19"/>
  <c r="BE554" i="19"/>
  <c r="BE2145" i="19"/>
  <c r="BE478" i="19"/>
  <c r="BE1813" i="19"/>
  <c r="BE894" i="19"/>
  <c r="BE395" i="19"/>
  <c r="BE75" i="19"/>
  <c r="BE1003" i="19"/>
  <c r="BE470" i="19"/>
  <c r="BE135" i="19"/>
  <c r="BE1245" i="19"/>
  <c r="BE535" i="19"/>
  <c r="BE109" i="19"/>
  <c r="BE1058" i="19"/>
  <c r="BE356" i="19"/>
  <c r="BE1875" i="19"/>
  <c r="BE678" i="19"/>
  <c r="BE93" i="19"/>
  <c r="BE735" i="19"/>
  <c r="BE117" i="19"/>
  <c r="BE1785" i="19"/>
  <c r="BE1773" i="19"/>
  <c r="BE44" i="19"/>
  <c r="BE207" i="19"/>
  <c r="BE142" i="19"/>
  <c r="BE701" i="19"/>
  <c r="BE763" i="19"/>
  <c r="BE901" i="19"/>
  <c r="BE387" i="19"/>
  <c r="BE430" i="19"/>
  <c r="BE527" i="19"/>
  <c r="AT16" i="19"/>
  <c r="BE2323" i="19"/>
  <c r="BE1975" i="19"/>
  <c r="BE1723" i="19"/>
  <c r="BE2040" i="19"/>
  <c r="BE1783" i="19"/>
  <c r="BE1581" i="19"/>
  <c r="BE1842" i="19"/>
  <c r="BE1371" i="19"/>
  <c r="BE1103" i="19"/>
  <c r="BE874" i="19"/>
  <c r="BE692" i="19"/>
  <c r="BE526" i="19"/>
  <c r="BE397" i="19"/>
  <c r="BE269" i="19"/>
  <c r="BE166" i="19"/>
  <c r="BE63" i="19"/>
  <c r="BE873" i="19"/>
  <c r="BE545" i="19"/>
  <c r="BE300" i="19"/>
  <c r="BE101" i="19"/>
  <c r="BE1225" i="19"/>
  <c r="BE668" i="19"/>
  <c r="BE267" i="19"/>
  <c r="BE1802" i="19"/>
  <c r="BE863" i="19"/>
  <c r="BE406" i="19"/>
  <c r="BE60" i="19"/>
  <c r="BE1059" i="19"/>
  <c r="BE437" i="19"/>
  <c r="BE20" i="19"/>
  <c r="BE836" i="19"/>
  <c r="BE292" i="19"/>
  <c r="BE1347" i="19"/>
  <c r="BE532" i="19"/>
  <c r="BE54" i="19"/>
  <c r="BE651" i="19"/>
  <c r="BE92" i="19"/>
  <c r="BE1639" i="19"/>
  <c r="BE1297" i="19"/>
  <c r="BE1013" i="19"/>
  <c r="BE607" i="19"/>
  <c r="BE316" i="19"/>
  <c r="BE87" i="19"/>
  <c r="BE1190" i="19"/>
  <c r="BE585" i="19"/>
  <c r="BE203" i="19"/>
  <c r="BE1251" i="19"/>
  <c r="BE557" i="19"/>
  <c r="BE163" i="19"/>
  <c r="BE1179" i="19"/>
  <c r="BE501" i="19"/>
  <c r="BE95" i="19"/>
  <c r="BE884" i="19"/>
  <c r="BE276" i="19"/>
  <c r="BE1276" i="19"/>
  <c r="BE483" i="19"/>
  <c r="BE1410" i="19"/>
  <c r="BE414" i="19"/>
  <c r="BE1696" i="19"/>
  <c r="BE821" i="19"/>
  <c r="BE347" i="19"/>
  <c r="BE36" i="19"/>
  <c r="BE914" i="19"/>
  <c r="BE422" i="19"/>
  <c r="BE99" i="19"/>
  <c r="BE1119" i="19"/>
  <c r="BE469" i="19"/>
  <c r="BE59" i="19"/>
  <c r="BE969" i="19"/>
  <c r="BE308" i="19"/>
  <c r="BE1546" i="19"/>
  <c r="BE574" i="19"/>
  <c r="BE29" i="19"/>
  <c r="BE610" i="19"/>
  <c r="BE67" i="19"/>
  <c r="BE1212" i="19"/>
  <c r="BE1277" i="19"/>
  <c r="BE1756" i="19"/>
  <c r="BE118" i="19"/>
  <c r="BE1002" i="19"/>
  <c r="BE516" i="19"/>
  <c r="BE515" i="19"/>
  <c r="BE630" i="19"/>
  <c r="BE246" i="19"/>
  <c r="BE156" i="19"/>
  <c r="BE366" i="19"/>
  <c r="AT20" i="19"/>
  <c r="BE880" i="19"/>
  <c r="BE816" i="19"/>
  <c r="BE752" i="19"/>
  <c r="BE688" i="19"/>
  <c r="BE624" i="19"/>
  <c r="BE560" i="19"/>
  <c r="BE2321" i="19"/>
  <c r="BE2235" i="19"/>
  <c r="BE2151" i="19"/>
  <c r="BE2065" i="19"/>
  <c r="BE1979" i="19"/>
  <c r="BE1895" i="19"/>
  <c r="BE1817" i="19"/>
  <c r="BE1744" i="19"/>
  <c r="BE1671" i="19"/>
  <c r="BE1597" i="19"/>
  <c r="BE1524" i="19"/>
  <c r="BE1451" i="19"/>
  <c r="BE1378" i="19"/>
  <c r="BE1311" i="19"/>
  <c r="BE1247" i="19"/>
  <c r="BE1183" i="19"/>
  <c r="BE2308" i="19"/>
  <c r="BE2224" i="19"/>
  <c r="BE2138" i="19"/>
  <c r="BE2052" i="19"/>
  <c r="BE1968" i="19"/>
  <c r="BE1882" i="19"/>
  <c r="BE1807" i="19"/>
  <c r="BE1733" i="19"/>
  <c r="BE1660" i="19"/>
  <c r="BE2287" i="19"/>
  <c r="BE2201" i="19"/>
  <c r="BE2210" i="19"/>
  <c r="BE2072" i="19"/>
  <c r="BE1935" i="19"/>
  <c r="BE1810" i="19"/>
  <c r="BE1692" i="19"/>
  <c r="BE1587" i="19"/>
  <c r="BE1491" i="19"/>
  <c r="BE1393" i="19"/>
  <c r="BE1302" i="19"/>
  <c r="BE1218" i="19"/>
  <c r="BE1137" i="19"/>
  <c r="BE1063" i="19"/>
  <c r="BE990" i="19"/>
  <c r="BE917" i="19"/>
  <c r="BE844" i="19"/>
  <c r="BE771" i="19"/>
  <c r="BE698" i="19"/>
  <c r="BE625" i="19"/>
  <c r="BE551" i="19"/>
  <c r="BE2273" i="19"/>
  <c r="BE2122" i="19"/>
  <c r="BE1985" i="19"/>
  <c r="BE1850" i="19"/>
  <c r="BE1732" i="19"/>
  <c r="BE1623" i="19"/>
  <c r="BE1527" i="19"/>
  <c r="BE1428" i="19"/>
  <c r="BE1333" i="19"/>
  <c r="BE1249" i="19"/>
  <c r="BE1163" i="19"/>
  <c r="BE1090" i="19"/>
  <c r="BE1017" i="19"/>
  <c r="BE943" i="19"/>
  <c r="BE2314" i="19"/>
  <c r="BE2154" i="19"/>
  <c r="BE2017" i="19"/>
  <c r="BE1880" i="19"/>
  <c r="BE1760" i="19"/>
  <c r="BE1647" i="19"/>
  <c r="BE1548" i="19"/>
  <c r="BE1450" i="19"/>
  <c r="BE1354" i="19"/>
  <c r="BE1268" i="19"/>
  <c r="BE1182" i="19"/>
  <c r="BE1107" i="19"/>
  <c r="BE1034" i="19"/>
  <c r="BE961" i="19"/>
  <c r="BE887" i="19"/>
  <c r="BE814" i="19"/>
  <c r="BE2291" i="19"/>
  <c r="BE2135" i="19"/>
  <c r="BE1996" i="19"/>
  <c r="BE1860" i="19"/>
  <c r="BE1746" i="19"/>
  <c r="BE2328" i="19"/>
  <c r="BE2167" i="19"/>
  <c r="BE2144" i="19"/>
  <c r="BE1858" i="19"/>
  <c r="BE1632" i="19"/>
  <c r="BE1481" i="19"/>
  <c r="BE1326" i="19"/>
  <c r="BE1189" i="19"/>
  <c r="BE1068" i="19"/>
  <c r="BE950" i="19"/>
  <c r="BE845" i="19"/>
  <c r="BE750" i="19"/>
  <c r="BE667" i="19"/>
  <c r="BE583" i="19"/>
  <c r="BE506" i="19"/>
  <c r="BE442" i="19"/>
  <c r="BE378" i="19"/>
  <c r="BE314" i="19"/>
  <c r="BE250" i="19"/>
  <c r="BE186" i="19"/>
  <c r="BE122" i="19"/>
  <c r="BE58" i="19"/>
  <c r="BE530" i="19"/>
  <c r="BE409" i="19"/>
  <c r="BE289" i="19"/>
  <c r="BE169" i="19"/>
  <c r="BE49" i="19"/>
  <c r="BE539" i="19"/>
  <c r="BE360" i="19"/>
  <c r="BE176" i="19"/>
  <c r="BE1267" i="19"/>
  <c r="BE828" i="19"/>
  <c r="BE538" i="19"/>
  <c r="BE335" i="19"/>
  <c r="BE2092" i="19"/>
  <c r="BE1828" i="19"/>
  <c r="BE1613" i="19"/>
  <c r="BE1457" i="19"/>
  <c r="BE1307" i="19"/>
  <c r="BE1170" i="19"/>
  <c r="BE1051" i="19"/>
  <c r="BE937" i="19"/>
  <c r="BE830" i="19"/>
  <c r="BE739" i="19"/>
  <c r="BE655" i="19"/>
  <c r="BE562" i="19"/>
  <c r="BE441" i="19"/>
  <c r="BE297" i="19"/>
  <c r="BE161" i="19"/>
  <c r="BE25" i="19"/>
  <c r="BE480" i="19"/>
  <c r="BE272" i="19"/>
  <c r="BE72" i="19"/>
  <c r="BE902" i="19"/>
  <c r="BE580" i="19"/>
  <c r="BE343" i="19"/>
  <c r="BE2091" i="19"/>
  <c r="BE1824" i="19"/>
  <c r="BE1609" i="19"/>
  <c r="BE1456" i="19"/>
  <c r="BE1306" i="19"/>
  <c r="BE1169" i="19"/>
  <c r="BE1050" i="19"/>
  <c r="BE932" i="19"/>
  <c r="BE829" i="19"/>
  <c r="BE717" i="19"/>
  <c r="BE581" i="19"/>
  <c r="BE368" i="19"/>
  <c r="BE184" i="19"/>
  <c r="BE1252" i="19"/>
  <c r="BE839" i="19"/>
  <c r="BE558" i="19"/>
  <c r="BE327" i="19"/>
  <c r="BE2081" i="19"/>
  <c r="BE1815" i="19"/>
  <c r="BE1605" i="19"/>
  <c r="BE1449" i="19"/>
  <c r="BE1285" i="19"/>
  <c r="BE747" i="19"/>
  <c r="BE2260" i="19"/>
  <c r="BE1940" i="19"/>
  <c r="BE1695" i="19"/>
  <c r="BE2007" i="19"/>
  <c r="BE1751" i="19"/>
  <c r="BE1559" i="19"/>
  <c r="BE1728" i="19"/>
  <c r="BE1331" i="19"/>
  <c r="BE1075" i="19"/>
  <c r="BE849" i="19"/>
  <c r="BE671" i="19"/>
  <c r="BE509" i="19"/>
  <c r="BE381" i="19"/>
  <c r="BE255" i="19"/>
  <c r="BE155" i="19"/>
  <c r="BE52" i="19"/>
  <c r="BE822" i="19"/>
  <c r="BE508" i="19"/>
  <c r="BE284" i="19"/>
  <c r="BE76" i="19"/>
  <c r="BE1158" i="19"/>
  <c r="BE605" i="19"/>
  <c r="BE228" i="19"/>
  <c r="BE1620" i="19"/>
  <c r="BE790" i="19"/>
  <c r="BE358" i="19"/>
  <c r="BE21" i="19"/>
  <c r="BE941" i="19"/>
  <c r="BE373" i="19"/>
  <c r="BE2028" i="19"/>
  <c r="BE742" i="19"/>
  <c r="BE247" i="19"/>
  <c r="BE1243" i="19"/>
  <c r="BE467" i="19"/>
  <c r="BE1859" i="19"/>
  <c r="BE567" i="19"/>
  <c r="BE39" i="19"/>
  <c r="BE1583" i="19"/>
  <c r="BE1262" i="19"/>
  <c r="BE956" i="19"/>
  <c r="BE565" i="19"/>
  <c r="BE268" i="19"/>
  <c r="BE62" i="19"/>
  <c r="BE1130" i="19"/>
  <c r="BE523" i="19"/>
  <c r="BE150" i="19"/>
  <c r="BE1149" i="19"/>
  <c r="BE502" i="19"/>
  <c r="BE124" i="19"/>
  <c r="BE1087" i="19"/>
  <c r="BE453" i="19"/>
  <c r="BE45" i="19"/>
  <c r="BE811" i="19"/>
  <c r="BE222" i="19"/>
  <c r="BE1177" i="19"/>
  <c r="BE403" i="19"/>
  <c r="BE1198" i="19"/>
  <c r="BE334" i="19"/>
  <c r="BE1627" i="19"/>
  <c r="BE751" i="19"/>
  <c r="BE299" i="19"/>
  <c r="BE2063" i="19"/>
  <c r="BE838" i="19"/>
  <c r="BE374" i="19"/>
  <c r="BE46" i="19"/>
  <c r="BE1030" i="19"/>
  <c r="BE421" i="19"/>
  <c r="BE6" i="19"/>
  <c r="BE859" i="19"/>
  <c r="BE261" i="19"/>
  <c r="BE1309" i="19"/>
  <c r="BE499" i="19"/>
  <c r="BE1995" i="19"/>
  <c r="BE510" i="19"/>
  <c r="BE14" i="19"/>
  <c r="BE913" i="19"/>
  <c r="BE1001" i="19"/>
  <c r="BE1384" i="19"/>
  <c r="BE15" i="19"/>
  <c r="BE405" i="19"/>
  <c r="BE388" i="19"/>
  <c r="BE307" i="19"/>
  <c r="BE318" i="19"/>
  <c r="BE143" i="19"/>
  <c r="BE547" i="19"/>
  <c r="BE270" i="19"/>
  <c r="AT17" i="19"/>
  <c r="BE1369" i="19"/>
  <c r="BE1303" i="19"/>
  <c r="BE1239" i="19"/>
  <c r="BE1175" i="19"/>
  <c r="BE2298" i="19"/>
  <c r="BE2212" i="19"/>
  <c r="BE2128" i="19"/>
  <c r="BE2042" i="19"/>
  <c r="BE1956" i="19"/>
  <c r="BE1872" i="19"/>
  <c r="BE1797" i="19"/>
  <c r="BE1724" i="19"/>
  <c r="BE2361" i="19"/>
  <c r="BE2275" i="19"/>
  <c r="BE2360" i="19"/>
  <c r="BE2191" i="19"/>
  <c r="BE2057" i="19"/>
  <c r="BE1920" i="19"/>
  <c r="BE1794" i="19"/>
  <c r="BE1676" i="19"/>
  <c r="BE1576" i="19"/>
  <c r="BE1477" i="19"/>
  <c r="BE1381" i="19"/>
  <c r="BE1292" i="19"/>
  <c r="BE1206" i="19"/>
  <c r="BE1127" i="19"/>
  <c r="BE1054" i="19"/>
  <c r="BE981" i="19"/>
  <c r="BE908" i="19"/>
  <c r="BE835" i="19"/>
  <c r="BE762" i="19"/>
  <c r="BE689" i="19"/>
  <c r="BE615" i="19"/>
  <c r="BE542" i="19"/>
  <c r="BE2251" i="19"/>
  <c r="BE2104" i="19"/>
  <c r="BE1967" i="19"/>
  <c r="BE1837" i="19"/>
  <c r="BE1720" i="19"/>
  <c r="BE1611" i="19"/>
  <c r="BE1513" i="19"/>
  <c r="BE1417" i="19"/>
  <c r="BE1323" i="19"/>
  <c r="BE1237" i="19"/>
  <c r="BE1154" i="19"/>
  <c r="BE1081" i="19"/>
  <c r="BE1007" i="19"/>
  <c r="BE934" i="19"/>
  <c r="BE2292" i="19"/>
  <c r="BE2136" i="19"/>
  <c r="BE1999" i="19"/>
  <c r="BE1865" i="19"/>
  <c r="BE1747" i="19"/>
  <c r="BE1633" i="19"/>
  <c r="BE1537" i="19"/>
  <c r="BE1439" i="19"/>
  <c r="BE1342" i="19"/>
  <c r="BE1258" i="19"/>
  <c r="BE1172" i="19"/>
  <c r="BE1098" i="19"/>
  <c r="BE1025" i="19"/>
  <c r="BE951" i="19"/>
  <c r="BE878" i="19"/>
  <c r="BE805" i="19"/>
  <c r="BE2271" i="19"/>
  <c r="BE2115" i="19"/>
  <c r="BE1983" i="19"/>
  <c r="BE1848" i="19"/>
  <c r="BE1730" i="19"/>
  <c r="BE2306" i="19"/>
  <c r="BE2147" i="19"/>
  <c r="BE2095" i="19"/>
  <c r="BE1829" i="19"/>
  <c r="BE1615" i="19"/>
  <c r="BE1458" i="19"/>
  <c r="BE1308" i="19"/>
  <c r="BE1171" i="19"/>
  <c r="BE1055" i="19"/>
  <c r="BE938" i="19"/>
  <c r="BE831" i="19"/>
  <c r="BE740" i="19"/>
  <c r="BE657" i="19"/>
  <c r="BE573" i="19"/>
  <c r="BE498" i="19"/>
  <c r="BE434" i="19"/>
  <c r="BE370" i="19"/>
  <c r="BE306" i="19"/>
  <c r="BE242" i="19"/>
  <c r="BE178" i="19"/>
  <c r="BE114" i="19"/>
  <c r="BE50" i="19"/>
  <c r="BE513" i="19"/>
  <c r="BE393" i="19"/>
  <c r="BE273" i="19"/>
  <c r="BE153" i="19"/>
  <c r="BE33" i="19"/>
  <c r="BE512" i="19"/>
  <c r="BE336" i="19"/>
  <c r="BE152" i="19"/>
  <c r="BE1181" i="19"/>
  <c r="BE791" i="19"/>
  <c r="BE519" i="19"/>
  <c r="BE311" i="19"/>
  <c r="BE2059" i="19"/>
  <c r="BE1796" i="19"/>
  <c r="BE1593" i="19"/>
  <c r="BE1436" i="19"/>
  <c r="BE1289" i="19"/>
  <c r="BE1156" i="19"/>
  <c r="BE1038" i="19"/>
  <c r="BE921" i="19"/>
  <c r="BE819" i="19"/>
  <c r="BE729" i="19"/>
  <c r="BE645" i="19"/>
  <c r="BE550" i="19"/>
  <c r="BE417" i="19"/>
  <c r="BE281" i="19"/>
  <c r="BE145" i="19"/>
  <c r="BE9" i="19"/>
  <c r="BE456" i="19"/>
  <c r="BE248" i="19"/>
  <c r="BE48" i="19"/>
  <c r="BE865" i="19"/>
  <c r="BE548" i="19"/>
  <c r="BE319" i="19"/>
  <c r="BE2058" i="19"/>
  <c r="BE1795" i="19"/>
  <c r="BE1592" i="19"/>
  <c r="BE1435" i="19"/>
  <c r="BE1286" i="19"/>
  <c r="BE1151" i="19"/>
  <c r="BE1037" i="19"/>
  <c r="BE919" i="19"/>
  <c r="BE818" i="19"/>
  <c r="BE706" i="19"/>
  <c r="BE549" i="19"/>
  <c r="BE344" i="19"/>
  <c r="BE160" i="19"/>
  <c r="BE1166" i="19"/>
  <c r="BE803" i="19"/>
  <c r="BE528" i="19"/>
  <c r="BE295" i="19"/>
  <c r="BE2048" i="19"/>
  <c r="BE1786" i="19"/>
  <c r="BE1591" i="19"/>
  <c r="BE1432" i="19"/>
  <c r="BE1234" i="19"/>
  <c r="BE653" i="19"/>
  <c r="BE2199" i="19"/>
  <c r="BE1907" i="19"/>
  <c r="BE2305" i="19"/>
  <c r="BE1972" i="19"/>
  <c r="BE1722" i="19"/>
  <c r="BE1541" i="19"/>
  <c r="BE1641" i="19"/>
  <c r="BE1298" i="19"/>
  <c r="BE1046" i="19"/>
  <c r="BE825" i="19"/>
  <c r="BE650" i="19"/>
  <c r="BE493" i="19"/>
  <c r="BE365" i="19"/>
  <c r="BE244" i="19"/>
  <c r="BE141" i="19"/>
  <c r="BE38" i="19"/>
  <c r="BE774" i="19"/>
  <c r="BE476" i="19"/>
  <c r="BE254" i="19"/>
  <c r="BE51" i="19"/>
  <c r="BE1069" i="19"/>
  <c r="BE543" i="19"/>
  <c r="BE189" i="19"/>
  <c r="BE1468" i="19"/>
  <c r="BE746" i="19"/>
  <c r="BE310" i="19"/>
  <c r="BE2047" i="19"/>
  <c r="BE837" i="19"/>
  <c r="BE309" i="19"/>
  <c r="BE1557" i="19"/>
  <c r="BE681" i="19"/>
  <c r="BE172" i="19"/>
  <c r="BE1142" i="19"/>
  <c r="BE419" i="19"/>
  <c r="BE1485" i="19"/>
  <c r="BE494" i="19"/>
  <c r="BE3" i="19"/>
  <c r="BE1529" i="19"/>
  <c r="BE1229" i="19"/>
  <c r="BE895" i="19"/>
  <c r="BE524" i="19"/>
  <c r="BE243" i="19"/>
  <c r="BE37" i="19"/>
  <c r="BE1041" i="19"/>
  <c r="BE475" i="19"/>
  <c r="BE100" i="19"/>
  <c r="BE1060" i="19"/>
  <c r="BE454" i="19"/>
  <c r="BE71" i="19"/>
  <c r="BE973" i="19"/>
  <c r="BE389" i="19"/>
  <c r="BE2195" i="19"/>
  <c r="BE722" i="19"/>
  <c r="BE158" i="19"/>
  <c r="BE1028" i="19"/>
  <c r="BE339" i="19"/>
  <c r="BE1076" i="19"/>
  <c r="BE259" i="19"/>
  <c r="BE1482" i="19"/>
  <c r="BE690" i="19"/>
  <c r="BE253" i="19"/>
  <c r="BE1520" i="19"/>
  <c r="BE766" i="19"/>
  <c r="BE326" i="19"/>
  <c r="BE7" i="19"/>
  <c r="BE885" i="19"/>
  <c r="BE357" i="19"/>
  <c r="BE1891" i="19"/>
  <c r="BE764" i="19"/>
  <c r="BE183" i="19"/>
  <c r="BE1210" i="19"/>
  <c r="BE435" i="19"/>
  <c r="BE1448" i="19"/>
  <c r="BE462" i="19"/>
  <c r="BE2241" i="19"/>
  <c r="BE723" i="19"/>
  <c r="BE786" i="19"/>
  <c r="BE1114" i="19"/>
  <c r="BE1642" i="19"/>
  <c r="BE187" i="19"/>
  <c r="BE236" i="19"/>
  <c r="BE182" i="19"/>
  <c r="BE78" i="19"/>
  <c r="BE43" i="19"/>
  <c r="BE167" i="19"/>
  <c r="BE206" i="19"/>
  <c r="AT21" i="19"/>
  <c r="BE1120" i="19"/>
  <c r="BE1056" i="19"/>
  <c r="BE992" i="19"/>
  <c r="BE928" i="19"/>
  <c r="BE864" i="19"/>
  <c r="BE800" i="19"/>
  <c r="BE736" i="19"/>
  <c r="BE672" i="19"/>
  <c r="BE608" i="19"/>
  <c r="BE544" i="19"/>
  <c r="BE2299" i="19"/>
  <c r="BE2215" i="19"/>
  <c r="BE2129" i="19"/>
  <c r="BE2043" i="19"/>
  <c r="BE1959" i="19"/>
  <c r="BE1873" i="19"/>
  <c r="BE1799" i="19"/>
  <c r="BE1725" i="19"/>
  <c r="BE1652" i="19"/>
  <c r="BE1579" i="19"/>
  <c r="BE1506" i="19"/>
  <c r="BE1433" i="19"/>
  <c r="BE1360" i="19"/>
  <c r="BE1295" i="19"/>
  <c r="BE1231" i="19"/>
  <c r="BE1167" i="19"/>
  <c r="BE2288" i="19"/>
  <c r="BE2202" i="19"/>
  <c r="BE2116" i="19"/>
  <c r="BE2032" i="19"/>
  <c r="BE1946" i="19"/>
  <c r="BE1861" i="19"/>
  <c r="BE1788" i="19"/>
  <c r="BE1715" i="19"/>
  <c r="BE2351" i="19"/>
  <c r="BE2265" i="19"/>
  <c r="BE2338" i="19"/>
  <c r="BE2176" i="19"/>
  <c r="BE2039" i="19"/>
  <c r="BE1900" i="19"/>
  <c r="BE1778" i="19"/>
  <c r="BE1664" i="19"/>
  <c r="BE1564" i="19"/>
  <c r="BE1466" i="19"/>
  <c r="BE1368" i="19"/>
  <c r="BE1282" i="19"/>
  <c r="BE1196" i="19"/>
  <c r="BE1118" i="19"/>
  <c r="BE1045" i="19"/>
  <c r="BE972" i="19"/>
  <c r="BE899" i="19"/>
  <c r="BE826" i="19"/>
  <c r="BE753" i="19"/>
  <c r="BE679" i="19"/>
  <c r="BE606" i="19"/>
  <c r="BE533" i="19"/>
  <c r="BE2231" i="19"/>
  <c r="BE2089" i="19"/>
  <c r="BE1952" i="19"/>
  <c r="BE1821" i="19"/>
  <c r="BE1704" i="19"/>
  <c r="BE1600" i="19"/>
  <c r="BE1501" i="19"/>
  <c r="BE1403" i="19"/>
  <c r="BE1313" i="19"/>
  <c r="BE1227" i="19"/>
  <c r="BE1145" i="19"/>
  <c r="BE1071" i="19"/>
  <c r="BE998" i="19"/>
  <c r="BE925" i="19"/>
  <c r="BE2272" i="19"/>
  <c r="BE2121" i="19"/>
  <c r="BE1984" i="19"/>
  <c r="BE1849" i="19"/>
  <c r="BE1731" i="19"/>
  <c r="BE1621" i="19"/>
  <c r="BE1523" i="19"/>
  <c r="BE1427" i="19"/>
  <c r="BE1332" i="19"/>
  <c r="BE1246" i="19"/>
  <c r="BE1162" i="19"/>
  <c r="BE1089" i="19"/>
  <c r="BE1015" i="19"/>
  <c r="BE942" i="19"/>
  <c r="BE869" i="19"/>
  <c r="BE796" i="19"/>
  <c r="BE2249" i="19"/>
  <c r="BE2100" i="19"/>
  <c r="BE1963" i="19"/>
  <c r="BE1832" i="19"/>
  <c r="BE1714" i="19"/>
  <c r="BE2284" i="19"/>
  <c r="BE2132" i="19"/>
  <c r="BE2060" i="19"/>
  <c r="BE1801" i="19"/>
  <c r="BE1594" i="19"/>
  <c r="BE1437" i="19"/>
  <c r="BE1293" i="19"/>
  <c r="BE1157" i="19"/>
  <c r="BE1039" i="19"/>
  <c r="BE922" i="19"/>
  <c r="BE820" i="19"/>
  <c r="BE730" i="19"/>
  <c r="BE646" i="19"/>
  <c r="BE563" i="19"/>
  <c r="BE490" i="19"/>
  <c r="BE426" i="19"/>
  <c r="BE362" i="19"/>
  <c r="BE298" i="19"/>
  <c r="BE234" i="19"/>
  <c r="BE170" i="19"/>
  <c r="BE106" i="19"/>
  <c r="BE42" i="19"/>
  <c r="BE497" i="19"/>
  <c r="BE377" i="19"/>
  <c r="BE257" i="19"/>
  <c r="BE137" i="19"/>
  <c r="BE17" i="19"/>
  <c r="BE488" i="19"/>
  <c r="BE312" i="19"/>
  <c r="BE128" i="19"/>
  <c r="BE1122" i="19"/>
  <c r="BE757" i="19"/>
  <c r="BE487" i="19"/>
  <c r="BE287" i="19"/>
  <c r="BE2026" i="19"/>
  <c r="BE1768" i="19"/>
  <c r="BE1572" i="19"/>
  <c r="BE1419" i="19"/>
  <c r="BE1274" i="19"/>
  <c r="BE1140" i="19"/>
  <c r="BE1022" i="19"/>
  <c r="BE905" i="19"/>
  <c r="BE806" i="19"/>
  <c r="BE718" i="19"/>
  <c r="BE635" i="19"/>
  <c r="BE540" i="19"/>
  <c r="BE401" i="19"/>
  <c r="BE265" i="19"/>
  <c r="BE129" i="19"/>
  <c r="BE727" i="19"/>
  <c r="BE432" i="19"/>
  <c r="BE216" i="19"/>
  <c r="BE24" i="19"/>
  <c r="BE815" i="19"/>
  <c r="BE511" i="19"/>
  <c r="BE279" i="19"/>
  <c r="BE2025" i="19"/>
  <c r="BE1767" i="19"/>
  <c r="BE1569" i="19"/>
  <c r="BE1412" i="19"/>
  <c r="BE1273" i="19"/>
  <c r="BE1139" i="19"/>
  <c r="BE1021" i="19"/>
  <c r="BE903" i="19"/>
  <c r="BE804" i="19"/>
  <c r="BE695" i="19"/>
  <c r="BE520" i="19"/>
  <c r="BE320" i="19"/>
  <c r="BE136" i="19"/>
  <c r="BE1106" i="19"/>
  <c r="BE767" i="19"/>
  <c r="BE503" i="19"/>
  <c r="BE271" i="19"/>
  <c r="BE2015" i="19"/>
  <c r="BE1757" i="19"/>
  <c r="BE1568" i="19"/>
  <c r="BE1411" i="19"/>
  <c r="BE1219" i="19"/>
  <c r="BE569" i="19"/>
  <c r="BE2159" i="19"/>
  <c r="BE1871" i="19"/>
  <c r="BE2259" i="19"/>
  <c r="BE1939" i="19"/>
  <c r="BE1693" i="19"/>
  <c r="BE1521" i="19"/>
  <c r="BE1584" i="19"/>
  <c r="BE1265" i="19"/>
  <c r="BE1014" i="19"/>
  <c r="BE801" i="19"/>
  <c r="BE629" i="19"/>
  <c r="BE477" i="19"/>
  <c r="BE349" i="19"/>
  <c r="BE230" i="19"/>
  <c r="BE127" i="19"/>
  <c r="BE27" i="19"/>
  <c r="BE732" i="19"/>
  <c r="BE460" i="19"/>
  <c r="BE229" i="19"/>
  <c r="BE23" i="19"/>
  <c r="BE983" i="19"/>
  <c r="BE491" i="19"/>
  <c r="BE164" i="19"/>
  <c r="BE1350" i="19"/>
  <c r="BE683" i="19"/>
  <c r="BE263" i="19"/>
  <c r="BE1618" i="19"/>
  <c r="BE765" i="19"/>
  <c r="BE262" i="19"/>
  <c r="BE1463" i="19"/>
  <c r="BE618" i="19"/>
  <c r="BE133" i="19"/>
  <c r="BE996" i="19"/>
  <c r="BE371" i="19"/>
  <c r="BE1337" i="19"/>
  <c r="BE446" i="19"/>
  <c r="BE2304" i="19"/>
  <c r="BE1483" i="19"/>
  <c r="BE1159" i="19"/>
  <c r="BE847" i="19"/>
  <c r="BE492" i="19"/>
  <c r="BE215" i="19"/>
  <c r="BE12" i="19"/>
  <c r="BE955" i="19"/>
  <c r="BE427" i="19"/>
  <c r="BE61" i="19"/>
  <c r="BE974" i="19"/>
  <c r="BE390" i="19"/>
  <c r="BE35" i="19"/>
  <c r="BE861" i="19"/>
  <c r="BE325" i="19"/>
  <c r="BE1505" i="19"/>
  <c r="BE638" i="19"/>
  <c r="BE119" i="19"/>
  <c r="BE939" i="19"/>
  <c r="BE260" i="19"/>
  <c r="BE930" i="19"/>
  <c r="BE220" i="19"/>
  <c r="BE1363" i="19"/>
  <c r="BE627" i="19"/>
  <c r="BE214" i="19"/>
  <c r="BE1431" i="19"/>
  <c r="BE703" i="19"/>
  <c r="BE278" i="19"/>
  <c r="BE1908" i="19"/>
  <c r="BE812" i="19"/>
  <c r="BE293" i="19"/>
  <c r="BE1604" i="19"/>
  <c r="BE659" i="19"/>
  <c r="BE147" i="19"/>
  <c r="BE1057" i="19"/>
  <c r="BE355" i="19"/>
  <c r="BE1266" i="19"/>
  <c r="BE382" i="19"/>
  <c r="BE1684" i="19"/>
  <c r="BE517" i="19"/>
  <c r="BE596" i="19"/>
  <c r="BE883" i="19"/>
  <c r="BE1299" i="19"/>
  <c r="BE31" i="19"/>
  <c r="BE69" i="19"/>
  <c r="BE79" i="19"/>
  <c r="BE211" i="19"/>
  <c r="BE1741" i="19"/>
  <c r="BE1545" i="19"/>
  <c r="BE131" i="19"/>
  <c r="AT22" i="19"/>
  <c r="E9" i="24" l="1"/>
  <c r="E14" i="24"/>
  <c r="E16" i="24"/>
  <c r="E17" i="24"/>
  <c r="E3" i="24"/>
  <c r="E15" i="24"/>
  <c r="E12" i="24"/>
  <c r="E19" i="24"/>
  <c r="M6" i="24"/>
  <c r="R6" i="24" s="1"/>
  <c r="Q6" i="24"/>
  <c r="M10" i="24"/>
  <c r="R10" i="24" s="1"/>
  <c r="Q10" i="24"/>
  <c r="M13" i="24"/>
  <c r="R13" i="24" s="1"/>
  <c r="Q13" i="24"/>
  <c r="Q18" i="24"/>
  <c r="M18" i="24"/>
  <c r="R18" i="24" s="1"/>
  <c r="M4" i="24"/>
  <c r="R4" i="24" s="1"/>
  <c r="Q4" i="24"/>
  <c r="M8" i="24"/>
  <c r="R8" i="24" s="1"/>
  <c r="Q8" i="24"/>
  <c r="M7" i="24"/>
  <c r="R7" i="24" s="1"/>
  <c r="Q7" i="24"/>
  <c r="M4" i="19"/>
  <c r="R4" i="19" s="1"/>
  <c r="Q4" i="19"/>
  <c r="M14" i="19"/>
  <c r="R14" i="19" s="1"/>
  <c r="Q14" i="19"/>
  <c r="M9" i="19"/>
  <c r="R9" i="19" s="1"/>
  <c r="Q9" i="19"/>
  <c r="M20" i="24"/>
  <c r="R20" i="24" s="1"/>
  <c r="Q20" i="24"/>
  <c r="P54" i="22"/>
  <c r="P77" i="22"/>
  <c r="P64" i="22"/>
  <c r="P34" i="22"/>
  <c r="P40" i="22"/>
  <c r="P63" i="22"/>
  <c r="P44" i="22"/>
  <c r="P66" i="22"/>
  <c r="P48" i="22"/>
  <c r="P33" i="22"/>
  <c r="P41" i="22"/>
  <c r="P45" i="22"/>
  <c r="P89" i="22"/>
  <c r="P30" i="22"/>
  <c r="P95" i="22"/>
  <c r="P50" i="22"/>
  <c r="P79" i="22"/>
  <c r="P38" i="22"/>
  <c r="P84" i="22"/>
  <c r="P56" i="22"/>
  <c r="P90" i="22"/>
  <c r="P70" i="22"/>
  <c r="P31" i="22"/>
  <c r="P39" i="22"/>
  <c r="P87" i="22"/>
  <c r="P61" i="22"/>
  <c r="P88" i="22"/>
  <c r="P91" i="22"/>
  <c r="P62" i="22"/>
  <c r="P74" i="22"/>
  <c r="P37" i="22"/>
  <c r="P46" i="22"/>
  <c r="P42" i="22"/>
  <c r="P51" i="22"/>
  <c r="P80" i="22"/>
  <c r="P67" i="22"/>
  <c r="P60" i="22"/>
  <c r="P72" i="22"/>
  <c r="P65" i="22"/>
  <c r="P82" i="22"/>
  <c r="P69" i="22"/>
  <c r="P94" i="22"/>
  <c r="P81" i="22"/>
  <c r="P36" i="22"/>
  <c r="P85" i="22"/>
  <c r="P57" i="22"/>
  <c r="P55" i="22"/>
  <c r="P68" i="22"/>
  <c r="P86" i="22"/>
  <c r="P92" i="22"/>
  <c r="P73" i="22"/>
  <c r="P53" i="22"/>
  <c r="P75" i="22"/>
  <c r="P35" i="22"/>
  <c r="P32" i="22"/>
  <c r="P76" i="22"/>
  <c r="P93" i="22"/>
  <c r="P83" i="22"/>
  <c r="P52" i="22"/>
  <c r="P59" i="22"/>
  <c r="P58" i="22"/>
  <c r="P43" i="22"/>
  <c r="P78" i="22"/>
  <c r="P49" i="22"/>
  <c r="P47" i="22"/>
  <c r="P71" i="22"/>
  <c r="AE23" i="17"/>
  <c r="Q45" i="23"/>
  <c r="P21" i="23"/>
  <c r="E21" i="23"/>
  <c r="Q30" i="23"/>
  <c r="Q80" i="20"/>
  <c r="M84" i="20"/>
  <c r="R80" i="20" s="1"/>
  <c r="Q39" i="23"/>
  <c r="Q51" i="22"/>
  <c r="Q64" i="20"/>
  <c r="M68" i="20"/>
  <c r="R64" i="20" s="1"/>
  <c r="P21" i="22"/>
  <c r="E21" i="22"/>
  <c r="Q43" i="22"/>
  <c r="Q89" i="23"/>
  <c r="Q22" i="23"/>
  <c r="Q49" i="20"/>
  <c r="M53" i="20"/>
  <c r="R49" i="20" s="1"/>
  <c r="Q57" i="20"/>
  <c r="M61" i="20"/>
  <c r="R57" i="20" s="1"/>
  <c r="Q54" i="22"/>
  <c r="Q63" i="23"/>
  <c r="Q68" i="23"/>
  <c r="Q82" i="23"/>
  <c r="M95" i="20"/>
  <c r="R91" i="20" s="1"/>
  <c r="Q91" i="20"/>
  <c r="M100" i="20"/>
  <c r="R96" i="20" s="1"/>
  <c r="Q96" i="20"/>
  <c r="Q86" i="22"/>
  <c r="Q92" i="22"/>
  <c r="Q22" i="20"/>
  <c r="Q66" i="20"/>
  <c r="M70" i="20"/>
  <c r="R66" i="20" s="1"/>
  <c r="Q31" i="20"/>
  <c r="M35" i="20"/>
  <c r="R31" i="20" s="1"/>
  <c r="Q69" i="23"/>
  <c r="Q36" i="23"/>
  <c r="Q29" i="23"/>
  <c r="M38" i="20"/>
  <c r="R34" i="20" s="1"/>
  <c r="Q34" i="20"/>
  <c r="Q71" i="22"/>
  <c r="Q95" i="23"/>
  <c r="Q31" i="23"/>
  <c r="Q87" i="23"/>
  <c r="M57" i="20"/>
  <c r="R53" i="20" s="1"/>
  <c r="Q53" i="20"/>
  <c r="Q32" i="23"/>
  <c r="Q72" i="22"/>
  <c r="Q65" i="22"/>
  <c r="Q75" i="20"/>
  <c r="M79" i="20"/>
  <c r="R75" i="20" s="1"/>
  <c r="Q67" i="23"/>
  <c r="Q57" i="22"/>
  <c r="Q27" i="20"/>
  <c r="Q86" i="23"/>
  <c r="Q83" i="23"/>
  <c r="M55" i="20"/>
  <c r="R51" i="20" s="1"/>
  <c r="Q51" i="20"/>
  <c r="M77" i="20"/>
  <c r="R73" i="20" s="1"/>
  <c r="Q73" i="20"/>
  <c r="Q80" i="22"/>
  <c r="Q67" i="22"/>
  <c r="Q60" i="22"/>
  <c r="Q62" i="23"/>
  <c r="Q41" i="23"/>
  <c r="Q93" i="20"/>
  <c r="M97" i="20"/>
  <c r="R93" i="20" s="1"/>
  <c r="Q50" i="20"/>
  <c r="M54" i="20"/>
  <c r="R50" i="20" s="1"/>
  <c r="Q73" i="23"/>
  <c r="Q25" i="23"/>
  <c r="M60" i="20"/>
  <c r="R56" i="20" s="1"/>
  <c r="Q56" i="20"/>
  <c r="Q85" i="20"/>
  <c r="M89" i="20"/>
  <c r="R85" i="20" s="1"/>
  <c r="Q69" i="20"/>
  <c r="M73" i="20"/>
  <c r="R69" i="20" s="1"/>
  <c r="Q58" i="22"/>
  <c r="Q49" i="23"/>
  <c r="Q65" i="23"/>
  <c r="Q81" i="23"/>
  <c r="Q92" i="20"/>
  <c r="M96" i="20"/>
  <c r="R92" i="20" s="1"/>
  <c r="Q48" i="20"/>
  <c r="M52" i="20"/>
  <c r="R48" i="20" s="1"/>
  <c r="Q29" i="22"/>
  <c r="Q23" i="22"/>
  <c r="Q56" i="23"/>
  <c r="Q90" i="23"/>
  <c r="Q23" i="20"/>
  <c r="Q95" i="20"/>
  <c r="M99" i="20"/>
  <c r="R95" i="20" s="1"/>
  <c r="Q28" i="22"/>
  <c r="Q78" i="22"/>
  <c r="Q67" i="20"/>
  <c r="M71" i="20"/>
  <c r="R67" i="20" s="1"/>
  <c r="Q49" i="22"/>
  <c r="Q47" i="22"/>
  <c r="Q24" i="23"/>
  <c r="M98" i="20"/>
  <c r="R94" i="20" s="1"/>
  <c r="Q94" i="20"/>
  <c r="Q44" i="23"/>
  <c r="Q63" i="20"/>
  <c r="M67" i="20"/>
  <c r="R63" i="20" s="1"/>
  <c r="Q37" i="23"/>
  <c r="Q42" i="23"/>
  <c r="Q66" i="23"/>
  <c r="Q26" i="20"/>
  <c r="Q73" i="22"/>
  <c r="Q53" i="22"/>
  <c r="Q38" i="23"/>
  <c r="Q82" i="20"/>
  <c r="M86" i="20"/>
  <c r="R82" i="20" s="1"/>
  <c r="Q26" i="22"/>
  <c r="Q75" i="22"/>
  <c r="Q60" i="23"/>
  <c r="M78" i="20"/>
  <c r="R74" i="20" s="1"/>
  <c r="Q74" i="20"/>
  <c r="M56" i="20"/>
  <c r="R52" i="20" s="1"/>
  <c r="Q52" i="20"/>
  <c r="Q35" i="22"/>
  <c r="Q32" i="22"/>
  <c r="Q70" i="23"/>
  <c r="Q64" i="23"/>
  <c r="M41" i="20"/>
  <c r="R37" i="20" s="1"/>
  <c r="Q37" i="20"/>
  <c r="M51" i="20"/>
  <c r="R47" i="20" s="1"/>
  <c r="Q47" i="20"/>
  <c r="Q44" i="20"/>
  <c r="M48" i="20"/>
  <c r="R44" i="20" s="1"/>
  <c r="Q5" i="24"/>
  <c r="M5" i="24"/>
  <c r="R5" i="24" s="1"/>
  <c r="M58" i="20"/>
  <c r="R54" i="20" s="1"/>
  <c r="Q54" i="20"/>
  <c r="Q85" i="22"/>
  <c r="Q74" i="23"/>
  <c r="M40" i="20"/>
  <c r="R36" i="20" s="1"/>
  <c r="Q36" i="20"/>
  <c r="Q33" i="22"/>
  <c r="Q41" i="22"/>
  <c r="Q61" i="23"/>
  <c r="Q84" i="20"/>
  <c r="M88" i="20"/>
  <c r="R84" i="20" s="1"/>
  <c r="Q25" i="20"/>
  <c r="Q38" i="22"/>
  <c r="Q76" i="23"/>
  <c r="M83" i="20"/>
  <c r="R79" i="20" s="1"/>
  <c r="Q79" i="20"/>
  <c r="Q28" i="20"/>
  <c r="Q24" i="22"/>
  <c r="Q77" i="22"/>
  <c r="Q64" i="22"/>
  <c r="Q79" i="23"/>
  <c r="Q50" i="23"/>
  <c r="Q76" i="20"/>
  <c r="M80" i="20"/>
  <c r="R76" i="20" s="1"/>
  <c r="M90" i="20"/>
  <c r="R86" i="20" s="1"/>
  <c r="Q86" i="20"/>
  <c r="Q50" i="22"/>
  <c r="Q72" i="23"/>
  <c r="Q79" i="22"/>
  <c r="M75" i="20"/>
  <c r="R71" i="20" s="1"/>
  <c r="Q71" i="20"/>
  <c r="Q57" i="23"/>
  <c r="M44" i="20"/>
  <c r="R40" i="20" s="1"/>
  <c r="Q40" i="20"/>
  <c r="Q76" i="22"/>
  <c r="Q93" i="22"/>
  <c r="Q82" i="22"/>
  <c r="Q58" i="23"/>
  <c r="Q29" i="20"/>
  <c r="Q45" i="22"/>
  <c r="Q20" i="20"/>
  <c r="Q34" i="22"/>
  <c r="M59" i="20"/>
  <c r="R55" i="20" s="1"/>
  <c r="Q55" i="20"/>
  <c r="M93" i="20"/>
  <c r="R89" i="20" s="1"/>
  <c r="Q89" i="20"/>
  <c r="Q89" i="22"/>
  <c r="Q95" i="22"/>
  <c r="Q21" i="20"/>
  <c r="Q40" i="22"/>
  <c r="M72" i="20"/>
  <c r="R68" i="20" s="1"/>
  <c r="Q68" i="20"/>
  <c r="Q63" i="22"/>
  <c r="Q44" i="22"/>
  <c r="Q94" i="23"/>
  <c r="Q75" i="23"/>
  <c r="Q26" i="23"/>
  <c r="Q30" i="20"/>
  <c r="M91" i="20"/>
  <c r="R87" i="20" s="1"/>
  <c r="Q87" i="20"/>
  <c r="Q47" i="23"/>
  <c r="M45" i="20"/>
  <c r="R41" i="20" s="1"/>
  <c r="Q41" i="20"/>
  <c r="Q46" i="22"/>
  <c r="Q91" i="22"/>
  <c r="Q69" i="22"/>
  <c r="Q78" i="20"/>
  <c r="M82" i="20"/>
  <c r="R78" i="20" s="1"/>
  <c r="Q81" i="22"/>
  <c r="Q83" i="22"/>
  <c r="Q35" i="23"/>
  <c r="Q52" i="23"/>
  <c r="Q84" i="22"/>
  <c r="Q56" i="22"/>
  <c r="Q35" i="20"/>
  <c r="M39" i="20"/>
  <c r="R35" i="20" s="1"/>
  <c r="Q92" i="23"/>
  <c r="Q23" i="23"/>
  <c r="Q42" i="20"/>
  <c r="M46" i="20"/>
  <c r="R42" i="20" s="1"/>
  <c r="M49" i="20"/>
  <c r="R45" i="20" s="1"/>
  <c r="Q45" i="20"/>
  <c r="Q91" i="23"/>
  <c r="Q46" i="20"/>
  <c r="M50" i="20"/>
  <c r="R46" i="20" s="1"/>
  <c r="Q81" i="20"/>
  <c r="M85" i="20"/>
  <c r="R81" i="20" s="1"/>
  <c r="Q37" i="22"/>
  <c r="Q85" i="23"/>
  <c r="Q24" i="20"/>
  <c r="Q90" i="20"/>
  <c r="M94" i="20"/>
  <c r="R90" i="20" s="1"/>
  <c r="Q22" i="22"/>
  <c r="Q80" i="23"/>
  <c r="Q60" i="20"/>
  <c r="M64" i="20"/>
  <c r="R60" i="20" s="1"/>
  <c r="Q43" i="20"/>
  <c r="M47" i="20"/>
  <c r="R43" i="20" s="1"/>
  <c r="Q25" i="22"/>
  <c r="Q66" i="22"/>
  <c r="Q48" i="22"/>
  <c r="Q93" i="23"/>
  <c r="Q33" i="20"/>
  <c r="M37" i="20"/>
  <c r="R33" i="20" s="1"/>
  <c r="Q30" i="22"/>
  <c r="Q48" i="23"/>
  <c r="Q74" i="22"/>
  <c r="M81" i="20"/>
  <c r="R77" i="20" s="1"/>
  <c r="Q77" i="20"/>
  <c r="Q33" i="23"/>
  <c r="M62" i="20"/>
  <c r="R58" i="20" s="1"/>
  <c r="Q58" i="20"/>
  <c r="Q59" i="22"/>
  <c r="Q40" i="23"/>
  <c r="Q27" i="22"/>
  <c r="Q90" i="22"/>
  <c r="Q70" i="22"/>
  <c r="Q88" i="23"/>
  <c r="Q51" i="23"/>
  <c r="Q54" i="23"/>
  <c r="Q31" i="22"/>
  <c r="Q77" i="23"/>
  <c r="Q27" i="23"/>
  <c r="Q39" i="22"/>
  <c r="Q87" i="22"/>
  <c r="Q61" i="20"/>
  <c r="M65" i="20"/>
  <c r="R61" i="20" s="1"/>
  <c r="Q32" i="20"/>
  <c r="M36" i="20"/>
  <c r="R32" i="20" s="1"/>
  <c r="Q53" i="23"/>
  <c r="Q65" i="20"/>
  <c r="M69" i="20"/>
  <c r="R65" i="20" s="1"/>
  <c r="Q28" i="23"/>
  <c r="Q70" i="20"/>
  <c r="M74" i="20"/>
  <c r="R70" i="20" s="1"/>
  <c r="Q62" i="22"/>
  <c r="Q55" i="23"/>
  <c r="Q84" i="23"/>
  <c r="Q78" i="23"/>
  <c r="Q46" i="23"/>
  <c r="Q52" i="22"/>
  <c r="Q36" i="22"/>
  <c r="Q43" i="23"/>
  <c r="Q68" i="22"/>
  <c r="M76" i="20"/>
  <c r="R72" i="20" s="1"/>
  <c r="Q72" i="20"/>
  <c r="Q42" i="22"/>
  <c r="M42" i="20"/>
  <c r="R38" i="20" s="1"/>
  <c r="Q38" i="20"/>
  <c r="Q34" i="23"/>
  <c r="Q62" i="20"/>
  <c r="M66" i="20"/>
  <c r="R62" i="20" s="1"/>
  <c r="Q88" i="20"/>
  <c r="M92" i="20"/>
  <c r="R88" i="20" s="1"/>
  <c r="Q55" i="22"/>
  <c r="Q94" i="22"/>
  <c r="Q71" i="23"/>
  <c r="Q59" i="20"/>
  <c r="M63" i="20"/>
  <c r="R59" i="20" s="1"/>
  <c r="Q83" i="20"/>
  <c r="M87" i="20"/>
  <c r="R83" i="20" s="1"/>
  <c r="Q59" i="23"/>
  <c r="M43" i="20"/>
  <c r="R39" i="20" s="1"/>
  <c r="Q39" i="20"/>
  <c r="Q61" i="22"/>
  <c r="Q88" i="22"/>
  <c r="P4" i="23"/>
  <c r="E4" i="23"/>
  <c r="E16" i="20"/>
  <c r="P23" i="22"/>
  <c r="P28" i="22"/>
  <c r="E4" i="20"/>
  <c r="E11" i="22"/>
  <c r="P11" i="22"/>
  <c r="E7" i="20"/>
  <c r="P26" i="22"/>
  <c r="P20" i="23"/>
  <c r="E20" i="23"/>
  <c r="E10" i="20"/>
  <c r="P5" i="22"/>
  <c r="E5" i="22"/>
  <c r="P14" i="22"/>
  <c r="E14" i="22"/>
  <c r="P9" i="22"/>
  <c r="E9" i="22"/>
  <c r="E16" i="22"/>
  <c r="P16" i="22"/>
  <c r="P29" i="23"/>
  <c r="P3" i="22"/>
  <c r="E3" i="22"/>
  <c r="P16" i="23"/>
  <c r="E16" i="23"/>
  <c r="E5" i="20"/>
  <c r="P19" i="23"/>
  <c r="E19" i="23"/>
  <c r="P22" i="23"/>
  <c r="P18" i="23"/>
  <c r="E18" i="23"/>
  <c r="P24" i="22"/>
  <c r="P3" i="23"/>
  <c r="E3" i="23"/>
  <c r="E7" i="22"/>
  <c r="P7" i="22"/>
  <c r="P13" i="23"/>
  <c r="E13" i="23"/>
  <c r="E19" i="20"/>
  <c r="P25" i="23"/>
  <c r="E13" i="20"/>
  <c r="P29" i="22"/>
  <c r="P24" i="23"/>
  <c r="E17" i="23"/>
  <c r="P17" i="23"/>
  <c r="E20" i="22"/>
  <c r="P20" i="22"/>
  <c r="E6" i="23"/>
  <c r="P6" i="23"/>
  <c r="E3" i="20"/>
  <c r="P14" i="23"/>
  <c r="E14" i="23"/>
  <c r="E17" i="20"/>
  <c r="E15" i="23"/>
  <c r="P15" i="23"/>
  <c r="E15" i="22"/>
  <c r="P15" i="22"/>
  <c r="E18" i="20"/>
  <c r="P25" i="22"/>
  <c r="E8" i="20"/>
  <c r="P18" i="22"/>
  <c r="E18" i="22"/>
  <c r="P12" i="23"/>
  <c r="E12" i="23"/>
  <c r="E11" i="20"/>
  <c r="P11" i="23"/>
  <c r="E11" i="23"/>
  <c r="E9" i="20"/>
  <c r="P27" i="22"/>
  <c r="E14" i="20"/>
  <c r="P26" i="23"/>
  <c r="E9" i="23"/>
  <c r="P9" i="23"/>
  <c r="P23" i="23"/>
  <c r="P6" i="22"/>
  <c r="E6" i="22"/>
  <c r="P22" i="22"/>
  <c r="E6" i="20"/>
  <c r="P4" i="22"/>
  <c r="E4" i="22"/>
  <c r="P8" i="22"/>
  <c r="E8" i="22"/>
  <c r="E10" i="23"/>
  <c r="P10" i="23"/>
  <c r="P12" i="22"/>
  <c r="E12" i="22"/>
  <c r="E5" i="23"/>
  <c r="P5" i="23"/>
  <c r="P28" i="23"/>
  <c r="E12" i="20"/>
  <c r="P13" i="22"/>
  <c r="E13" i="22"/>
  <c r="E15" i="20"/>
  <c r="P17" i="22"/>
  <c r="E17" i="22"/>
  <c r="E7" i="23"/>
  <c r="P7" i="23"/>
  <c r="P19" i="22"/>
  <c r="E19" i="22"/>
  <c r="P27" i="23"/>
  <c r="E20" i="20"/>
  <c r="P8" i="23"/>
  <c r="E8" i="23"/>
  <c r="P10" i="22"/>
  <c r="E10" i="22"/>
  <c r="R5" i="14"/>
  <c r="S5" i="14"/>
  <c r="S3" i="14"/>
  <c r="R3" i="14"/>
  <c r="R4" i="14"/>
  <c r="S4" i="14"/>
  <c r="L9" i="24"/>
  <c r="L17" i="24"/>
  <c r="L15" i="24"/>
  <c r="L12" i="24"/>
  <c r="L19" i="24"/>
  <c r="L14" i="24"/>
  <c r="L3" i="24"/>
  <c r="L16" i="24"/>
  <c r="L20" i="22"/>
  <c r="L18" i="22"/>
  <c r="L18" i="23"/>
  <c r="L17" i="22"/>
  <c r="L20" i="23"/>
  <c r="L19" i="22"/>
  <c r="L19" i="23"/>
  <c r="L17" i="23"/>
  <c r="BA13" i="23"/>
  <c r="L11" i="22"/>
  <c r="L5" i="22"/>
  <c r="L13" i="23"/>
  <c r="L15" i="23"/>
  <c r="L6" i="20"/>
  <c r="L12" i="22"/>
  <c r="T3" i="14" a="1"/>
  <c r="L9" i="22"/>
  <c r="L3" i="20"/>
  <c r="L8" i="22"/>
  <c r="BB14" i="23"/>
  <c r="L16" i="22"/>
  <c r="L8" i="20"/>
  <c r="L3" i="22"/>
  <c r="L5" i="23"/>
  <c r="L8" i="23"/>
  <c r="L10" i="22"/>
  <c r="AR11" i="20"/>
  <c r="AS11" i="20" s="1"/>
  <c r="L3" i="23"/>
  <c r="L16" i="23"/>
  <c r="L9" i="20"/>
  <c r="L4" i="20"/>
  <c r="L7" i="20"/>
  <c r="L14" i="22"/>
  <c r="L6" i="23"/>
  <c r="L15" i="22"/>
  <c r="L12" i="23"/>
  <c r="L9" i="23"/>
  <c r="L4" i="22"/>
  <c r="L7" i="23"/>
  <c r="AR12" i="20"/>
  <c r="AQ12" i="20" s="1"/>
  <c r="L5" i="20"/>
  <c r="AS12" i="20"/>
  <c r="L7" i="22"/>
  <c r="L6" i="22"/>
  <c r="BC13" i="23"/>
  <c r="BC13" i="22"/>
  <c r="L21" i="22"/>
  <c r="L4" i="23"/>
  <c r="L10" i="23"/>
  <c r="BB14" i="22"/>
  <c r="L21" i="23"/>
  <c r="AS10" i="20"/>
  <c r="L11" i="23"/>
  <c r="L14" i="23"/>
  <c r="L13" i="22"/>
  <c r="AF23" i="17"/>
  <c r="AE2" i="17"/>
  <c r="AL2" i="17"/>
  <c r="AU12" i="20"/>
  <c r="BE2" i="23"/>
  <c r="BE4" i="23"/>
  <c r="BE3" i="23"/>
  <c r="BE10" i="23"/>
  <c r="BE11" i="23"/>
  <c r="BE6" i="23"/>
  <c r="AY6" i="17"/>
  <c r="BE5" i="23"/>
  <c r="BE9" i="23"/>
  <c r="BE12" i="23"/>
  <c r="BE13" i="23"/>
  <c r="BE7" i="23"/>
  <c r="BE8" i="23"/>
  <c r="BE10" i="22"/>
  <c r="BE13" i="22"/>
  <c r="BE7" i="22"/>
  <c r="BE9" i="22"/>
  <c r="BE8" i="22"/>
  <c r="BE5" i="22"/>
  <c r="BE6" i="22"/>
  <c r="BE2" i="22"/>
  <c r="BE12" i="22"/>
  <c r="BE3" i="22"/>
  <c r="BE4" i="22"/>
  <c r="BE11" i="22"/>
  <c r="BC14" i="23"/>
  <c r="M16" i="24" l="1"/>
  <c r="R16" i="24" s="1"/>
  <c r="Q16" i="24"/>
  <c r="M3" i="24"/>
  <c r="R3" i="24" s="1"/>
  <c r="Q3" i="24"/>
  <c r="Q14" i="24"/>
  <c r="M14" i="24"/>
  <c r="R14" i="24" s="1"/>
  <c r="M19" i="24"/>
  <c r="R19" i="24" s="1"/>
  <c r="Q19" i="24"/>
  <c r="Q12" i="24"/>
  <c r="M12" i="24"/>
  <c r="R12" i="24" s="1"/>
  <c r="Q15" i="24"/>
  <c r="M15" i="24"/>
  <c r="R15" i="24" s="1"/>
  <c r="Q17" i="24"/>
  <c r="M17" i="24"/>
  <c r="R17" i="24" s="1"/>
  <c r="M9" i="24"/>
  <c r="R9" i="24" s="1"/>
  <c r="Q9" i="24"/>
  <c r="M17" i="23"/>
  <c r="R17" i="23" s="1"/>
  <c r="M19" i="23"/>
  <c r="R19" i="23" s="1"/>
  <c r="M19" i="22"/>
  <c r="R19" i="22" s="1"/>
  <c r="M20" i="23"/>
  <c r="R20" i="23" s="1"/>
  <c r="M17" i="22"/>
  <c r="R17" i="22" s="1"/>
  <c r="M18" i="23"/>
  <c r="R18" i="23" s="1"/>
  <c r="M18" i="22"/>
  <c r="R18" i="22" s="1"/>
  <c r="M20" i="22"/>
  <c r="R20" i="22" s="1"/>
  <c r="M13" i="22"/>
  <c r="R13" i="22" s="1"/>
  <c r="M14" i="23"/>
  <c r="R14" i="23" s="1"/>
  <c r="M11" i="23"/>
  <c r="R11" i="23" s="1"/>
  <c r="M21" i="23"/>
  <c r="R21" i="23" s="1"/>
  <c r="M10" i="23"/>
  <c r="R10" i="23" s="1"/>
  <c r="M4" i="23"/>
  <c r="R4" i="23" s="1"/>
  <c r="M21" i="22"/>
  <c r="R21" i="22" s="1"/>
  <c r="M6" i="22"/>
  <c r="R6" i="22" s="1"/>
  <c r="M7" i="22"/>
  <c r="R7" i="22" s="1"/>
  <c r="M7" i="23"/>
  <c r="R7" i="23" s="1"/>
  <c r="M4" i="22"/>
  <c r="R4" i="22" s="1"/>
  <c r="M9" i="23"/>
  <c r="R9" i="23" s="1"/>
  <c r="M12" i="23"/>
  <c r="R12" i="23" s="1"/>
  <c r="M15" i="22"/>
  <c r="R15" i="22" s="1"/>
  <c r="M6" i="23"/>
  <c r="R6" i="23" s="1"/>
  <c r="M14" i="22"/>
  <c r="R14" i="22" s="1"/>
  <c r="M16" i="23"/>
  <c r="R16" i="23" s="1"/>
  <c r="M3" i="23"/>
  <c r="R3" i="23" s="1"/>
  <c r="M10" i="22"/>
  <c r="R10" i="22" s="1"/>
  <c r="M8" i="23"/>
  <c r="R8" i="23" s="1"/>
  <c r="M5" i="23"/>
  <c r="R5" i="23" s="1"/>
  <c r="M3" i="22"/>
  <c r="R3" i="22" s="1"/>
  <c r="M16" i="22"/>
  <c r="R16" i="22" s="1"/>
  <c r="M8" i="22"/>
  <c r="R8" i="22" s="1"/>
  <c r="M9" i="22"/>
  <c r="R9" i="22" s="1"/>
  <c r="M12" i="22"/>
  <c r="R12" i="22" s="1"/>
  <c r="M15" i="23"/>
  <c r="R15" i="23" s="1"/>
  <c r="M13" i="23"/>
  <c r="R13" i="23" s="1"/>
  <c r="M5" i="22"/>
  <c r="R5" i="22" s="1"/>
  <c r="M11" i="22"/>
  <c r="R11" i="22" s="1"/>
  <c r="Q14" i="23"/>
  <c r="Q15" i="23"/>
  <c r="Q8" i="23"/>
  <c r="Q8" i="20"/>
  <c r="Q19" i="20"/>
  <c r="Q15" i="22"/>
  <c r="Q8" i="22"/>
  <c r="Q10" i="20"/>
  <c r="Q14" i="20"/>
  <c r="Q3" i="22"/>
  <c r="Q6" i="23"/>
  <c r="Q14" i="22"/>
  <c r="Q17" i="22"/>
  <c r="Q4" i="20"/>
  <c r="Q21" i="23"/>
  <c r="Q5" i="23"/>
  <c r="Q9" i="22"/>
  <c r="Q6" i="22"/>
  <c r="Q3" i="23"/>
  <c r="Q21" i="22"/>
  <c r="Q5" i="20"/>
  <c r="Q17" i="20"/>
  <c r="Q11" i="23"/>
  <c r="Q5" i="22"/>
  <c r="Q13" i="22"/>
  <c r="Q3" i="20"/>
  <c r="Q16" i="20"/>
  <c r="Q11" i="20"/>
  <c r="Q17" i="23"/>
  <c r="Q19" i="23"/>
  <c r="Q11" i="22"/>
  <c r="Q12" i="22"/>
  <c r="Q9" i="20"/>
  <c r="Q4" i="23"/>
  <c r="Q10" i="22"/>
  <c r="Q12" i="20"/>
  <c r="Q4" i="22"/>
  <c r="Q18" i="20"/>
  <c r="Q13" i="23"/>
  <c r="Q18" i="23"/>
  <c r="Q16" i="22"/>
  <c r="Q19" i="22"/>
  <c r="Q10" i="23"/>
  <c r="Q6" i="20"/>
  <c r="Q9" i="23"/>
  <c r="Q18" i="22"/>
  <c r="Q7" i="22"/>
  <c r="Q15" i="20"/>
  <c r="Q7" i="23"/>
  <c r="Q12" i="23"/>
  <c r="Q20" i="23"/>
  <c r="Q20" i="22"/>
  <c r="Q13" i="20"/>
  <c r="Q16" i="23"/>
  <c r="Q7" i="20"/>
  <c r="T5" i="14"/>
  <c r="T67" i="14"/>
  <c r="T47" i="14"/>
  <c r="T65" i="14"/>
  <c r="T18" i="14"/>
  <c r="T20" i="14"/>
  <c r="T27" i="14"/>
  <c r="T15" i="14"/>
  <c r="T13" i="14"/>
  <c r="T59" i="14"/>
  <c r="T8" i="14"/>
  <c r="T68" i="14"/>
  <c r="T62" i="14"/>
  <c r="T19" i="14"/>
  <c r="T45" i="14"/>
  <c r="T37" i="14"/>
  <c r="T32" i="14"/>
  <c r="T64" i="14"/>
  <c r="T70" i="14"/>
  <c r="T28" i="14"/>
  <c r="T55" i="14"/>
  <c r="T4" i="14"/>
  <c r="T66" i="14"/>
  <c r="T24" i="14"/>
  <c r="T52" i="14"/>
  <c r="T51" i="14"/>
  <c r="T40" i="14"/>
  <c r="T54" i="14"/>
  <c r="T34" i="14"/>
  <c r="T44" i="14"/>
  <c r="T12" i="14"/>
  <c r="T3" i="14"/>
  <c r="T57" i="14"/>
  <c r="T58" i="14"/>
  <c r="T41" i="14"/>
  <c r="T49" i="14"/>
  <c r="T48" i="14"/>
  <c r="T71" i="14"/>
  <c r="T16" i="14"/>
  <c r="T7" i="14"/>
  <c r="T42" i="14"/>
  <c r="T33" i="14"/>
  <c r="T31" i="14"/>
  <c r="T30" i="14"/>
  <c r="T21" i="14"/>
  <c r="T25" i="14"/>
  <c r="T53" i="14"/>
  <c r="T69" i="14"/>
  <c r="T26" i="14"/>
  <c r="T60" i="14"/>
  <c r="T61" i="14"/>
  <c r="T39" i="14"/>
  <c r="T63" i="14"/>
  <c r="T14" i="14"/>
  <c r="T38" i="14"/>
  <c r="T11" i="14"/>
  <c r="T35" i="14"/>
  <c r="T23" i="14"/>
  <c r="T29" i="14"/>
  <c r="T9" i="14"/>
  <c r="T43" i="14"/>
  <c r="T10" i="14"/>
  <c r="T6" i="14"/>
  <c r="T22" i="14"/>
  <c r="T56" i="14"/>
  <c r="T17" i="14"/>
  <c r="T50" i="14"/>
  <c r="T36" i="14"/>
  <c r="T46" i="14"/>
  <c r="BA14" i="23"/>
  <c r="BE14" i="23" s="1"/>
  <c r="X24" i="14"/>
  <c r="Y66" i="14"/>
  <c r="X48" i="14"/>
  <c r="X22" i="14"/>
  <c r="U3" i="24" a="1"/>
  <c r="Y10" i="14"/>
  <c r="U7" i="14"/>
  <c r="X69" i="14"/>
  <c r="U41" i="14"/>
  <c r="U26" i="14"/>
  <c r="W42" i="14"/>
  <c r="W60" i="14"/>
  <c r="Y33" i="14"/>
  <c r="Y58" i="14"/>
  <c r="W8" i="14"/>
  <c r="W37" i="14"/>
  <c r="W62" i="14"/>
  <c r="U20" i="14"/>
  <c r="Y50" i="14"/>
  <c r="W56" i="14"/>
  <c r="W51" i="14"/>
  <c r="X11" i="14"/>
  <c r="U17" i="14"/>
  <c r="X19" i="14"/>
  <c r="Y62" i="14"/>
  <c r="X58" i="14"/>
  <c r="W40" i="14"/>
  <c r="X38" i="14"/>
  <c r="W50" i="14"/>
  <c r="U66" i="14"/>
  <c r="U44" i="14"/>
  <c r="Y59" i="14"/>
  <c r="W30" i="14"/>
  <c r="W38" i="14"/>
  <c r="X23" i="14"/>
  <c r="X57" i="14"/>
  <c r="Y3" i="14"/>
  <c r="X40" i="14"/>
  <c r="AR13" i="20"/>
  <c r="X60" i="14"/>
  <c r="X16" i="14"/>
  <c r="Y28" i="14"/>
  <c r="W15" i="14"/>
  <c r="W14" i="14"/>
  <c r="W46" i="14"/>
  <c r="W18" i="14"/>
  <c r="W36" i="14"/>
  <c r="X65" i="14"/>
  <c r="U60" i="14"/>
  <c r="U3" i="23" a="1"/>
  <c r="X12" i="14"/>
  <c r="BB15" i="22"/>
  <c r="BC15" i="22" s="1"/>
  <c r="U8" i="14"/>
  <c r="W52" i="14"/>
  <c r="Y39" i="14"/>
  <c r="X56" i="14"/>
  <c r="U54" i="14"/>
  <c r="U71" i="14"/>
  <c r="Y55" i="14"/>
  <c r="W65" i="14"/>
  <c r="U68" i="14"/>
  <c r="W64" i="14"/>
  <c r="W48" i="14"/>
  <c r="AR14" i="20"/>
  <c r="U30" i="14"/>
  <c r="Y40" i="14"/>
  <c r="X15" i="14"/>
  <c r="Y8" i="14"/>
  <c r="U59" i="14"/>
  <c r="X10" i="14"/>
  <c r="Y51" i="14"/>
  <c r="U46" i="14"/>
  <c r="U70" i="14"/>
  <c r="W20" i="14"/>
  <c r="W13" i="14"/>
  <c r="U22" i="14"/>
  <c r="U32" i="14"/>
  <c r="Y22" i="14"/>
  <c r="W61" i="14"/>
  <c r="W25" i="14"/>
  <c r="Y41" i="14"/>
  <c r="Y16" i="14"/>
  <c r="X46" i="14"/>
  <c r="X30" i="14"/>
  <c r="X49" i="14"/>
  <c r="U16" i="14"/>
  <c r="U57" i="14"/>
  <c r="W35" i="14"/>
  <c r="U37" i="14"/>
  <c r="Y57" i="14"/>
  <c r="X54" i="14"/>
  <c r="U3" i="14"/>
  <c r="X14" i="14"/>
  <c r="W39" i="14"/>
  <c r="Y18" i="14"/>
  <c r="Y60" i="14"/>
  <c r="W6" i="14"/>
  <c r="Y35" i="14"/>
  <c r="Y20" i="14"/>
  <c r="I15" i="1"/>
  <c r="Y48" i="14"/>
  <c r="U34" i="14"/>
  <c r="Y17" i="14"/>
  <c r="AQ14" i="20"/>
  <c r="W59" i="14"/>
  <c r="W17" i="14"/>
  <c r="X21" i="14"/>
  <c r="Y19" i="14"/>
  <c r="X17" i="14"/>
  <c r="W28" i="14"/>
  <c r="W33" i="14"/>
  <c r="U23" i="14"/>
  <c r="Y29" i="14"/>
  <c r="X39" i="14"/>
  <c r="W4" i="14"/>
  <c r="X66" i="14"/>
  <c r="Y32" i="14"/>
  <c r="U50" i="14"/>
  <c r="BC14" i="22"/>
  <c r="Y42" i="14"/>
  <c r="Y52" i="14"/>
  <c r="U27" i="14"/>
  <c r="Y25" i="14"/>
  <c r="U36" i="14"/>
  <c r="X68" i="14"/>
  <c r="U62" i="14"/>
  <c r="W58" i="14"/>
  <c r="Y47" i="14"/>
  <c r="W68" i="14"/>
  <c r="U12" i="14"/>
  <c r="Y63" i="14"/>
  <c r="X27" i="14"/>
  <c r="Y69" i="14"/>
  <c r="X43" i="14"/>
  <c r="AR15" i="20"/>
  <c r="AR16" i="20" s="1"/>
  <c r="U18" i="14"/>
  <c r="Y68" i="14"/>
  <c r="U4" i="14"/>
  <c r="Y26" i="14"/>
  <c r="X37" i="14"/>
  <c r="W11" i="14"/>
  <c r="X26" i="14"/>
  <c r="X71" i="14"/>
  <c r="U33" i="14"/>
  <c r="BA14" i="22"/>
  <c r="BE14" i="22" s="1"/>
  <c r="W49" i="14"/>
  <c r="U9" i="14"/>
  <c r="Y21" i="14"/>
  <c r="W69" i="14"/>
  <c r="X67" i="14"/>
  <c r="U38" i="14"/>
  <c r="W44" i="14"/>
  <c r="Y49" i="14"/>
  <c r="U40" i="14"/>
  <c r="AQ13" i="20"/>
  <c r="W45" i="14"/>
  <c r="U39" i="14"/>
  <c r="W67" i="14"/>
  <c r="W19" i="14"/>
  <c r="U67" i="14"/>
  <c r="U25" i="14"/>
  <c r="X64" i="14"/>
  <c r="U29" i="14"/>
  <c r="Y67" i="14"/>
  <c r="X5" i="14"/>
  <c r="W70" i="14"/>
  <c r="X20" i="14"/>
  <c r="Y65" i="14"/>
  <c r="W32" i="14"/>
  <c r="U58" i="14"/>
  <c r="X52" i="14"/>
  <c r="W71" i="14"/>
  <c r="X36" i="14"/>
  <c r="X6" i="14"/>
  <c r="W22" i="14"/>
  <c r="W7" i="14"/>
  <c r="W34" i="14"/>
  <c r="Y4" i="14"/>
  <c r="X47" i="14"/>
  <c r="Y36" i="14"/>
  <c r="W63" i="14"/>
  <c r="W12" i="14"/>
  <c r="AS15" i="20"/>
  <c r="W43" i="14"/>
  <c r="W16" i="14"/>
  <c r="W47" i="14"/>
  <c r="X25" i="14"/>
  <c r="U19" i="14"/>
  <c r="U53" i="14"/>
  <c r="U52" i="14"/>
  <c r="X7" i="14"/>
  <c r="Y70" i="14"/>
  <c r="U13" i="14"/>
  <c r="W41" i="14"/>
  <c r="Y38" i="14"/>
  <c r="Y5" i="14"/>
  <c r="AS13" i="20"/>
  <c r="W31" i="14"/>
  <c r="Y56" i="14"/>
  <c r="U47" i="14"/>
  <c r="X44" i="14"/>
  <c r="X59" i="14"/>
  <c r="Y64" i="14"/>
  <c r="W5" i="14"/>
  <c r="W23" i="14"/>
  <c r="X33" i="14"/>
  <c r="W66" i="14"/>
  <c r="Y11" i="14"/>
  <c r="W29" i="14"/>
  <c r="U24" i="14"/>
  <c r="X63" i="14"/>
  <c r="X31" i="14"/>
  <c r="U64" i="14"/>
  <c r="Y37" i="14"/>
  <c r="U6" i="14"/>
  <c r="X3" i="14"/>
  <c r="U35" i="14"/>
  <c r="AQ11" i="20"/>
  <c r="Y43" i="14"/>
  <c r="W9" i="14"/>
  <c r="AQ15" i="20"/>
  <c r="AS16" i="20"/>
  <c r="Y53" i="14"/>
  <c r="X32" i="14"/>
  <c r="X35" i="14"/>
  <c r="W21" i="14"/>
  <c r="Y34" i="14"/>
  <c r="U11" i="14"/>
  <c r="Y71" i="14"/>
  <c r="U3" i="20" a="1"/>
  <c r="Y23" i="14"/>
  <c r="U49" i="14"/>
  <c r="W53" i="14"/>
  <c r="U43" i="14"/>
  <c r="X41" i="14"/>
  <c r="W55" i="14"/>
  <c r="X4" i="14"/>
  <c r="U10" i="14"/>
  <c r="Y46" i="14"/>
  <c r="Y24" i="14"/>
  <c r="BB16" i="22"/>
  <c r="U69" i="14"/>
  <c r="U31" i="14"/>
  <c r="Y13" i="14"/>
  <c r="U28" i="14"/>
  <c r="Y12" i="14"/>
  <c r="U42" i="14"/>
  <c r="X45" i="14"/>
  <c r="X62" i="14"/>
  <c r="X29" i="14"/>
  <c r="U55" i="14"/>
  <c r="Y30" i="14"/>
  <c r="U63" i="14"/>
  <c r="Y6" i="14"/>
  <c r="X8" i="14"/>
  <c r="W10" i="14"/>
  <c r="U48" i="14"/>
  <c r="W3" i="14"/>
  <c r="X13" i="14"/>
  <c r="X61" i="14"/>
  <c r="H24" i="1"/>
  <c r="AR17" i="20"/>
  <c r="X18" i="14"/>
  <c r="U45" i="14"/>
  <c r="Y44" i="14"/>
  <c r="X50" i="14"/>
  <c r="Y7" i="14"/>
  <c r="Y45" i="14"/>
  <c r="X34" i="14"/>
  <c r="Y61" i="14"/>
  <c r="W54" i="14"/>
  <c r="X55" i="14"/>
  <c r="X42" i="14"/>
  <c r="Y9" i="14"/>
  <c r="X9" i="14"/>
  <c r="Z2" i="14" a="1"/>
  <c r="X53" i="14"/>
  <c r="U56" i="14"/>
  <c r="Y14" i="14"/>
  <c r="U15" i="14"/>
  <c r="U51" i="14"/>
  <c r="X28" i="14"/>
  <c r="X51" i="14"/>
  <c r="W24" i="14"/>
  <c r="W27" i="14"/>
  <c r="Y15" i="14"/>
  <c r="Y54" i="14"/>
  <c r="U14" i="14"/>
  <c r="X70" i="14"/>
  <c r="Y31" i="14"/>
  <c r="Y27" i="14"/>
  <c r="BB15" i="23"/>
  <c r="U3" i="22" a="1"/>
  <c r="U65" i="14"/>
  <c r="I16" i="1"/>
  <c r="W57" i="14"/>
  <c r="U21" i="14"/>
  <c r="U61" i="14"/>
  <c r="W26" i="14"/>
  <c r="U5" i="14"/>
  <c r="V45" i="14"/>
  <c r="V30" i="14"/>
  <c r="V20" i="14"/>
  <c r="V13" i="14"/>
  <c r="V41" i="14"/>
  <c r="V17" i="14"/>
  <c r="V21" i="14"/>
  <c r="V55" i="14"/>
  <c r="V48" i="14"/>
  <c r="V8" i="14"/>
  <c r="V38" i="14"/>
  <c r="V61" i="14"/>
  <c r="V23" i="14"/>
  <c r="V26" i="14"/>
  <c r="V46" i="14"/>
  <c r="V12" i="14"/>
  <c r="V64" i="14"/>
  <c r="V44" i="14"/>
  <c r="V31" i="14"/>
  <c r="V29" i="14"/>
  <c r="V40" i="14"/>
  <c r="V10" i="14"/>
  <c r="V4" i="14"/>
  <c r="V25" i="14"/>
  <c r="AU14" i="20"/>
  <c r="V33" i="14"/>
  <c r="V11" i="14"/>
  <c r="V59" i="14"/>
  <c r="V49" i="14"/>
  <c r="V71" i="14"/>
  <c r="V65" i="14"/>
  <c r="V27" i="14"/>
  <c r="V47" i="14"/>
  <c r="V70" i="14"/>
  <c r="AU15" i="20"/>
  <c r="V3" i="14"/>
  <c r="V57" i="14"/>
  <c r="V35" i="14"/>
  <c r="V50" i="14"/>
  <c r="V15" i="14"/>
  <c r="AU2" i="17"/>
  <c r="V39" i="14"/>
  <c r="V24" i="14"/>
  <c r="V34" i="14"/>
  <c r="V68" i="14"/>
  <c r="AU13" i="20"/>
  <c r="V60" i="14"/>
  <c r="V66" i="14"/>
  <c r="V32" i="14"/>
  <c r="V37" i="14"/>
  <c r="V62" i="14"/>
  <c r="V16" i="14"/>
  <c r="V52" i="14"/>
  <c r="V7" i="14"/>
  <c r="V69" i="14"/>
  <c r="AU11" i="20"/>
  <c r="V19" i="14"/>
  <c r="V54" i="14"/>
  <c r="V28" i="14"/>
  <c r="V63" i="14"/>
  <c r="V42" i="14"/>
  <c r="V22" i="14"/>
  <c r="V51" i="14"/>
  <c r="V6" i="14"/>
  <c r="V36" i="14"/>
  <c r="V9" i="14"/>
  <c r="V43" i="14"/>
  <c r="V67" i="14"/>
  <c r="V53" i="14"/>
  <c r="V5" i="14"/>
  <c r="V56" i="14"/>
  <c r="V14" i="14"/>
  <c r="V18" i="14"/>
  <c r="V58" i="14"/>
  <c r="H25" i="1"/>
  <c r="BB17" i="22"/>
  <c r="BC16" i="22"/>
  <c r="AR18" i="20"/>
  <c r="AQ17" i="20"/>
  <c r="AU17" i="20" s="1"/>
  <c r="AS17" i="20"/>
  <c r="BB16" i="23"/>
  <c r="BC15" i="23"/>
  <c r="BB18" i="22"/>
  <c r="BA17" i="22"/>
  <c r="BE17" i="22" s="1"/>
  <c r="AR19" i="20"/>
  <c r="AS18" i="20"/>
  <c r="AQ18" i="20"/>
  <c r="AU18" i="20" s="1"/>
  <c r="BC16" i="23"/>
  <c r="BB17" i="23"/>
  <c r="BC18" i="22"/>
  <c r="BA18" i="22"/>
  <c r="BE18" i="22" s="1"/>
  <c r="AR20" i="20"/>
  <c r="AS19" i="20"/>
  <c r="AQ19" i="20"/>
  <c r="AU19" i="20" s="1"/>
  <c r="BA17" i="23"/>
  <c r="BE17" i="23" s="1"/>
  <c r="BB18" i="23"/>
  <c r="BC17" i="23"/>
  <c r="AR21" i="20"/>
  <c r="AS20" i="20"/>
  <c r="AQ20" i="20"/>
  <c r="AU20" i="20" s="1"/>
  <c r="BA18" i="23"/>
  <c r="BE18" i="23" s="1"/>
  <c r="BC18" i="23"/>
  <c r="BB19" i="23"/>
  <c r="AQ21" i="20"/>
  <c r="AU21" i="20" s="1"/>
  <c r="AS21" i="20"/>
  <c r="AR22" i="20"/>
  <c r="BB20" i="23"/>
  <c r="BA19" i="23"/>
  <c r="BE19" i="23" s="1"/>
  <c r="BC19" i="23"/>
  <c r="AQ22" i="20"/>
  <c r="AU22" i="20" s="1"/>
  <c r="AS22" i="20"/>
  <c r="AR23" i="20"/>
  <c r="BB21" i="23"/>
  <c r="BC20" i="23"/>
  <c r="BA20" i="23"/>
  <c r="BE20" i="23" s="1"/>
  <c r="AR24" i="20"/>
  <c r="AS23" i="20"/>
  <c r="AQ23" i="20"/>
  <c r="AU23" i="20" s="1"/>
  <c r="BC21" i="23"/>
  <c r="BA21" i="23"/>
  <c r="BE21" i="23" s="1"/>
  <c r="BB22" i="23"/>
  <c r="AS24" i="20"/>
  <c r="AR25" i="20"/>
  <c r="AQ24" i="20"/>
  <c r="AU24" i="20" s="1"/>
  <c r="BA22" i="23"/>
  <c r="BE22" i="23" s="1"/>
  <c r="BC22" i="23"/>
  <c r="AS25" i="20"/>
  <c r="AQ25" i="20"/>
  <c r="AU25" i="20" s="1"/>
  <c r="AR26" i="20"/>
  <c r="AR27" i="20"/>
  <c r="AS26" i="20"/>
  <c r="AQ26" i="20"/>
  <c r="AU26" i="20" s="1"/>
  <c r="AS27" i="20"/>
  <c r="AQ27" i="20"/>
  <c r="AU27" i="20" s="1"/>
  <c r="AR28" i="20"/>
  <c r="AS28" i="20"/>
  <c r="AR29" i="20"/>
  <c r="AQ28" i="20"/>
  <c r="AU28" i="20" s="1"/>
  <c r="AS29" i="20"/>
  <c r="AQ29" i="20"/>
  <c r="AU29" i="20" s="1"/>
  <c r="AR30" i="20"/>
  <c r="AR31" i="20"/>
  <c r="AQ30" i="20"/>
  <c r="AU30" i="20" s="1"/>
  <c r="AS30" i="20"/>
  <c r="AS31" i="20"/>
  <c r="AQ31" i="20"/>
  <c r="AU31" i="20" s="1"/>
  <c r="AR32" i="20"/>
  <c r="AQ32" i="20"/>
  <c r="AU32" i="20" s="1"/>
  <c r="AS32" i="20"/>
  <c r="AR33" i="20"/>
  <c r="AQ33" i="20"/>
  <c r="AU33" i="20" s="1"/>
  <c r="AR34" i="20"/>
  <c r="AS33" i="20"/>
  <c r="AR35" i="20"/>
  <c r="AS34" i="20"/>
  <c r="AQ34" i="20"/>
  <c r="AU34" i="20" s="1"/>
  <c r="AQ35" i="20"/>
  <c r="AU35" i="20" s="1"/>
  <c r="AR36" i="20"/>
  <c r="AS35" i="20"/>
  <c r="AQ36" i="20"/>
  <c r="AU36" i="20" s="1"/>
  <c r="AR37" i="20"/>
  <c r="AS36" i="20"/>
  <c r="AQ37" i="20"/>
  <c r="AU37" i="20" s="1"/>
  <c r="AR38" i="20"/>
  <c r="AS37" i="20"/>
  <c r="AQ38" i="20"/>
  <c r="AU38" i="20" s="1"/>
  <c r="AS38" i="20"/>
  <c r="AR39" i="20"/>
  <c r="AR40" i="20"/>
  <c r="AS39" i="20"/>
  <c r="AQ39" i="20"/>
  <c r="AU39" i="20" s="1"/>
  <c r="AS40" i="20"/>
  <c r="AQ40" i="20"/>
  <c r="AU40" i="20" s="1"/>
  <c r="AR41" i="20"/>
  <c r="AQ41" i="20"/>
  <c r="AU41" i="20" s="1"/>
  <c r="AR42" i="20"/>
  <c r="AS41" i="20"/>
  <c r="AQ42" i="20"/>
  <c r="AU42" i="20" s="1"/>
  <c r="AS42" i="20"/>
  <c r="AR43" i="20"/>
  <c r="AQ43" i="20"/>
  <c r="AU43" i="20" s="1"/>
  <c r="AR44" i="20"/>
  <c r="AS43" i="20"/>
  <c r="AS44" i="20"/>
  <c r="AQ44" i="20"/>
  <c r="AU44" i="20" s="1"/>
  <c r="AR45" i="20"/>
  <c r="AR46" i="20"/>
  <c r="AQ45" i="20"/>
  <c r="AU45" i="20" s="1"/>
  <c r="AS45" i="20"/>
  <c r="AS46" i="20"/>
  <c r="AQ46" i="20"/>
  <c r="AU46" i="20" s="1"/>
  <c r="AR47" i="20"/>
  <c r="AR48" i="20"/>
  <c r="AQ47" i="20"/>
  <c r="AU47" i="20" s="1"/>
  <c r="AS47" i="20"/>
  <c r="AQ48" i="20"/>
  <c r="AU48" i="20" s="1"/>
  <c r="AS48" i="20"/>
  <c r="AR49" i="20"/>
  <c r="AQ49" i="20"/>
  <c r="AU49" i="20" s="1"/>
  <c r="AS49" i="20"/>
  <c r="AR50" i="20"/>
  <c r="AR51" i="20"/>
  <c r="AQ50" i="20"/>
  <c r="AU50" i="20" s="1"/>
  <c r="AS50" i="20"/>
  <c r="AQ51" i="20"/>
  <c r="AU51" i="20" s="1"/>
  <c r="AS51" i="20"/>
  <c r="AR52" i="20"/>
  <c r="AR53" i="20"/>
  <c r="AS52" i="20"/>
  <c r="AQ52" i="20"/>
  <c r="AU52" i="20" s="1"/>
  <c r="AQ53" i="20"/>
  <c r="AU53" i="20" s="1"/>
  <c r="AS53" i="20"/>
  <c r="AR54" i="20"/>
  <c r="AS54" i="20"/>
  <c r="AQ54" i="20"/>
  <c r="AU54" i="20" s="1"/>
  <c r="AR55" i="20"/>
  <c r="AR56" i="20"/>
  <c r="AQ55" i="20"/>
  <c r="AU55" i="20" s="1"/>
  <c r="AS55" i="20"/>
  <c r="AQ56" i="20"/>
  <c r="AU56" i="20" s="1"/>
  <c r="AR57" i="20"/>
  <c r="AS56" i="20"/>
  <c r="AS57" i="20"/>
  <c r="AQ57" i="20"/>
  <c r="AU57" i="20" s="1"/>
  <c r="AR58" i="20"/>
  <c r="AQ58" i="20"/>
  <c r="AU58" i="20" s="1"/>
  <c r="AS58" i="20"/>
  <c r="AR59" i="20"/>
  <c r="AQ59" i="20"/>
  <c r="AU59" i="20" s="1"/>
  <c r="AS59" i="20"/>
  <c r="AR60" i="20"/>
  <c r="AR61" i="20"/>
  <c r="AQ60" i="20"/>
  <c r="AU60" i="20" s="1"/>
  <c r="AS60" i="20"/>
  <c r="AR62" i="20"/>
  <c r="AQ61" i="20"/>
  <c r="AU61" i="20" s="1"/>
  <c r="AS61" i="20"/>
  <c r="AS62" i="20"/>
  <c r="AQ62" i="20"/>
  <c r="AU62" i="20" s="1"/>
  <c r="AR63" i="20"/>
  <c r="AR64" i="20"/>
  <c r="AQ63" i="20"/>
  <c r="AU63" i="20" s="1"/>
  <c r="AS63" i="20"/>
  <c r="AS64" i="20"/>
  <c r="AR65" i="20"/>
  <c r="AQ64" i="20"/>
  <c r="AU64" i="20" s="1"/>
  <c r="AS65" i="20"/>
  <c r="AQ65" i="20"/>
  <c r="AU65" i="20" s="1"/>
  <c r="AR66" i="20"/>
  <c r="AS66" i="20"/>
  <c r="AQ66" i="20"/>
  <c r="AU66" i="20" s="1"/>
  <c r="AR67" i="20"/>
  <c r="AQ67" i="20"/>
  <c r="AU67" i="20" s="1"/>
  <c r="AR68" i="20"/>
  <c r="AS67" i="20"/>
  <c r="AR69" i="20"/>
  <c r="AQ68" i="20"/>
  <c r="AU68" i="20" s="1"/>
  <c r="AS68" i="20"/>
  <c r="AR70" i="20"/>
  <c r="AQ69" i="20"/>
  <c r="AU69" i="20" s="1"/>
  <c r="AS69" i="20"/>
  <c r="AQ70" i="20"/>
  <c r="AU70" i="20" s="1"/>
  <c r="AR71" i="20"/>
  <c r="AS70" i="20"/>
  <c r="AQ71" i="20"/>
  <c r="AU71" i="20" s="1"/>
  <c r="AR72" i="20"/>
  <c r="AS71" i="20"/>
  <c r="AQ72" i="20"/>
  <c r="AU72" i="20" s="1"/>
  <c r="AS72" i="20"/>
  <c r="AR73" i="20"/>
  <c r="AR74" i="20"/>
  <c r="AS73" i="20"/>
  <c r="AQ73" i="20"/>
  <c r="AU73" i="20" s="1"/>
  <c r="AS74" i="20"/>
  <c r="AQ74" i="20"/>
  <c r="AU74" i="20" s="1"/>
  <c r="AR75" i="20"/>
  <c r="AS75" i="20"/>
  <c r="AR76" i="20"/>
  <c r="AQ75" i="20"/>
  <c r="AU75" i="20" s="1"/>
  <c r="AS76" i="20"/>
  <c r="AQ76" i="20"/>
  <c r="AU76" i="20" s="1"/>
  <c r="AR77" i="20"/>
  <c r="AS77" i="20"/>
  <c r="AQ77" i="20"/>
  <c r="AU77" i="20" s="1"/>
  <c r="AR78" i="20"/>
  <c r="AQ78" i="20"/>
  <c r="AU78" i="20" s="1"/>
  <c r="AR79" i="20"/>
  <c r="AS78" i="20"/>
  <c r="AQ79" i="20"/>
  <c r="AU79" i="20" s="1"/>
  <c r="AR80" i="20"/>
  <c r="AS79" i="20"/>
  <c r="AR81" i="20"/>
  <c r="AQ80" i="20"/>
  <c r="AU80" i="20" s="1"/>
  <c r="AS80" i="20"/>
  <c r="AQ81" i="20"/>
  <c r="AU81" i="20" s="1"/>
  <c r="AR82" i="20"/>
  <c r="AS81" i="20"/>
  <c r="AS82" i="20"/>
  <c r="AQ82" i="20"/>
  <c r="AU82" i="20" s="1"/>
  <c r="AR83" i="20"/>
  <c r="AS83" i="20"/>
  <c r="AR84" i="20"/>
  <c r="AQ83" i="20"/>
  <c r="AU83" i="20" s="1"/>
  <c r="AR85" i="20"/>
  <c r="AS84" i="20"/>
  <c r="AQ84" i="20"/>
  <c r="AU84" i="20" s="1"/>
  <c r="AQ85" i="20"/>
  <c r="AU85" i="20" s="1"/>
  <c r="AS85" i="20"/>
  <c r="AR86" i="20"/>
  <c r="AS86" i="20"/>
  <c r="AQ86" i="20"/>
  <c r="AU86" i="20" s="1"/>
  <c r="AR87" i="20"/>
  <c r="AQ87" i="20"/>
  <c r="AU87" i="20" s="1"/>
  <c r="AS87" i="20"/>
  <c r="AR88" i="20"/>
  <c r="AQ88" i="20"/>
  <c r="AU88" i="20" s="1"/>
  <c r="AR89" i="20"/>
  <c r="AS88" i="20"/>
  <c r="AQ89" i="20"/>
  <c r="AU89" i="20" s="1"/>
  <c r="AR90" i="20"/>
  <c r="AS89" i="20"/>
  <c r="AQ90" i="20"/>
  <c r="AU90" i="20" s="1"/>
  <c r="AR91" i="20"/>
  <c r="AS90" i="20"/>
  <c r="AR92" i="20"/>
  <c r="AS91" i="20"/>
  <c r="AQ91" i="20"/>
  <c r="AU91" i="20" s="1"/>
  <c r="AR93" i="20"/>
  <c r="AS92" i="20"/>
  <c r="AQ92" i="20"/>
  <c r="AU92" i="20" s="1"/>
  <c r="AS93" i="20"/>
  <c r="AQ93" i="20"/>
  <c r="AU93" i="20" s="1"/>
  <c r="AR94" i="20"/>
  <c r="AS94" i="20"/>
  <c r="AR95" i="20"/>
  <c r="AQ94" i="20"/>
  <c r="AU94" i="20" s="1"/>
  <c r="AR96" i="20"/>
  <c r="AS95" i="20"/>
  <c r="AQ95" i="20"/>
  <c r="AU95" i="20" s="1"/>
  <c r="AS96" i="20"/>
  <c r="AR97" i="20"/>
  <c r="AQ96" i="20"/>
  <c r="AU96" i="20" s="1"/>
  <c r="AS97" i="20"/>
  <c r="AQ97" i="20"/>
  <c r="AU97" i="20" s="1"/>
  <c r="AR98" i="20"/>
  <c r="AS98" i="20"/>
  <c r="AR99" i="20"/>
  <c r="AQ98" i="20"/>
  <c r="AU98" i="20" s="1"/>
  <c r="AQ99" i="20"/>
  <c r="AU99" i="20" s="1"/>
  <c r="AR100" i="20"/>
  <c r="AS99" i="20"/>
  <c r="AQ100" i="20"/>
  <c r="AU100" i="20" s="1"/>
  <c r="AS100" i="20"/>
  <c r="AR101" i="20"/>
  <c r="AR102" i="20"/>
  <c r="AQ101" i="20"/>
  <c r="AU101" i="20" s="1"/>
  <c r="AS101" i="20"/>
  <c r="AS102" i="20"/>
  <c r="AR103" i="20"/>
  <c r="AQ102" i="20"/>
  <c r="AU102" i="20" s="1"/>
  <c r="AS103" i="20"/>
  <c r="AQ103" i="20"/>
  <c r="AU103" i="20" s="1"/>
  <c r="AR104" i="20"/>
  <c r="AQ104" i="20"/>
  <c r="AU104" i="20" s="1"/>
  <c r="AS104" i="20"/>
  <c r="AR105" i="20"/>
  <c r="AS105" i="20"/>
  <c r="AR106" i="20"/>
  <c r="AQ105" i="20"/>
  <c r="AU105" i="20" s="1"/>
  <c r="AS106" i="20"/>
  <c r="AR107" i="20"/>
  <c r="AQ106" i="20"/>
  <c r="AU106" i="20" s="1"/>
  <c r="AR108" i="20"/>
  <c r="AS107" i="20"/>
  <c r="AQ107" i="20"/>
  <c r="AU107" i="20" s="1"/>
  <c r="AS108" i="20"/>
  <c r="AR109" i="20"/>
  <c r="AQ108" i="20"/>
  <c r="AU108" i="20" s="1"/>
  <c r="AS109" i="20"/>
  <c r="AR110" i="20"/>
  <c r="AQ109" i="20"/>
  <c r="AU109" i="20" s="1"/>
  <c r="AS110" i="20"/>
  <c r="AR111" i="20"/>
  <c r="AQ110" i="20"/>
  <c r="AU110" i="20" s="1"/>
  <c r="AR112" i="20"/>
  <c r="AS111" i="20"/>
  <c r="AQ111" i="20"/>
  <c r="AU111" i="20" s="1"/>
  <c r="AS112" i="20"/>
  <c r="AQ112" i="20"/>
  <c r="AU112" i="20" s="1"/>
  <c r="AR113" i="20"/>
  <c r="AR114" i="20"/>
  <c r="AS113" i="20"/>
  <c r="AQ113" i="20"/>
  <c r="AU113" i="20" s="1"/>
  <c r="AS114" i="20"/>
  <c r="AR115" i="20"/>
  <c r="AQ114" i="20"/>
  <c r="AU114" i="20" s="1"/>
  <c r="AS115" i="20"/>
  <c r="AR116" i="20"/>
  <c r="AQ115" i="20"/>
  <c r="AU115" i="20" s="1"/>
  <c r="AR117" i="20"/>
  <c r="AQ116" i="20"/>
  <c r="AU116" i="20" s="1"/>
  <c r="AS116" i="20"/>
  <c r="AQ117" i="20"/>
  <c r="AU117" i="20" s="1"/>
  <c r="AS117" i="20"/>
  <c r="AR118" i="20"/>
  <c r="AQ118" i="20"/>
  <c r="AU118" i="20" s="1"/>
  <c r="AR119" i="20"/>
  <c r="AS118" i="20"/>
  <c r="AS119" i="20"/>
  <c r="AR120" i="20"/>
  <c r="AQ119" i="20"/>
  <c r="AU119" i="20" s="1"/>
  <c r="AQ120" i="20"/>
  <c r="AU120" i="20" s="1"/>
  <c r="AR121" i="20"/>
  <c r="AS120" i="20"/>
  <c r="AS121" i="20"/>
  <c r="AR122" i="20"/>
  <c r="AQ121" i="20"/>
  <c r="AU121" i="20" s="1"/>
  <c r="AS122" i="20"/>
  <c r="AQ122" i="20"/>
  <c r="AU122" i="20" s="1"/>
  <c r="AR123" i="20"/>
  <c r="AS123" i="20"/>
  <c r="AR124" i="20"/>
  <c r="AQ123" i="20"/>
  <c r="AU123" i="20" s="1"/>
  <c r="AS124" i="20"/>
  <c r="AQ124" i="20"/>
  <c r="AU124" i="20" s="1"/>
  <c r="AR125" i="20"/>
  <c r="AQ125" i="20"/>
  <c r="AU125" i="20" s="1"/>
  <c r="AR126" i="20"/>
  <c r="AS125" i="20"/>
  <c r="AQ126" i="20"/>
  <c r="AU126" i="20" s="1"/>
  <c r="AR127" i="20"/>
  <c r="AS126" i="20"/>
  <c r="AR128" i="20"/>
  <c r="AQ127" i="20"/>
  <c r="AU127" i="20" s="1"/>
  <c r="AS127" i="20"/>
  <c r="AS128" i="20"/>
  <c r="AR129" i="20"/>
  <c r="AQ128" i="20"/>
  <c r="AU128" i="20" s="1"/>
  <c r="AS129" i="20"/>
  <c r="AQ129" i="20"/>
  <c r="AU129" i="20" s="1"/>
  <c r="AR130" i="20"/>
  <c r="AS130" i="20"/>
  <c r="AR131" i="20"/>
  <c r="AQ130" i="20"/>
  <c r="AU130" i="20" s="1"/>
  <c r="AQ131" i="20"/>
  <c r="AU131" i="20" s="1"/>
  <c r="AS131" i="20"/>
  <c r="AR132" i="20"/>
  <c r="AR133" i="20"/>
  <c r="AS132" i="20"/>
  <c r="AQ132" i="20"/>
  <c r="AU132" i="20" s="1"/>
  <c r="AS133" i="20"/>
  <c r="AR134" i="20"/>
  <c r="AQ133" i="20"/>
  <c r="AU133" i="20" s="1"/>
  <c r="AS134" i="20"/>
  <c r="AQ134" i="20"/>
  <c r="AU134" i="20" s="1"/>
  <c r="AR135" i="20"/>
  <c r="AS135" i="20"/>
  <c r="AR136" i="20"/>
  <c r="AQ135" i="20"/>
  <c r="AU135" i="20" s="1"/>
  <c r="AR137" i="20"/>
  <c r="AS136" i="20"/>
  <c r="AQ136" i="20"/>
  <c r="AU136" i="20" s="1"/>
  <c r="AQ137" i="20"/>
  <c r="AU137" i="20" s="1"/>
  <c r="AR138" i="20"/>
  <c r="AS137" i="20"/>
  <c r="AS138" i="20"/>
  <c r="AQ138" i="20"/>
  <c r="AU138" i="20" s="1"/>
  <c r="AR139" i="20"/>
  <c r="AS139" i="20"/>
  <c r="AQ139" i="20"/>
  <c r="AU139" i="20" s="1"/>
  <c r="AR140" i="20"/>
  <c r="AS140" i="20"/>
  <c r="AQ140" i="20"/>
  <c r="AU140" i="20" s="1"/>
  <c r="AR141" i="20"/>
  <c r="AQ141" i="20"/>
  <c r="AU141" i="20" s="1"/>
  <c r="AS141" i="20"/>
  <c r="AR142" i="20"/>
  <c r="AR143" i="20"/>
  <c r="AS142" i="20"/>
  <c r="AQ142" i="20"/>
  <c r="AU142" i="20" s="1"/>
  <c r="AS143" i="20"/>
  <c r="AR144" i="20"/>
  <c r="AQ143" i="20"/>
  <c r="AU143" i="20" s="1"/>
  <c r="AR145" i="20"/>
  <c r="AS144" i="20"/>
  <c r="AQ144" i="20"/>
  <c r="AU144" i="20" s="1"/>
  <c r="AS145" i="20"/>
  <c r="AR146" i="20"/>
  <c r="AQ145" i="20"/>
  <c r="AU145" i="20" s="1"/>
  <c r="AQ146" i="20"/>
  <c r="AU146" i="20" s="1"/>
  <c r="AS146" i="20"/>
  <c r="AR147" i="20"/>
  <c r="AR148" i="20"/>
  <c r="AS147" i="20"/>
  <c r="AQ147" i="20"/>
  <c r="AU147" i="20" s="1"/>
  <c r="AQ148" i="20"/>
  <c r="AU148" i="20" s="1"/>
  <c r="AS148" i="20"/>
  <c r="AR149" i="20"/>
  <c r="AR150" i="20"/>
  <c r="AS149" i="20"/>
  <c r="AQ149" i="20"/>
  <c r="AU149" i="20" s="1"/>
  <c r="AS150" i="20"/>
  <c r="AR151" i="20"/>
  <c r="AQ150" i="20"/>
  <c r="AU150" i="20" s="1"/>
  <c r="AQ151" i="20"/>
  <c r="AU151" i="20" s="1"/>
  <c r="AR152" i="20"/>
  <c r="AS151" i="20"/>
  <c r="AQ152" i="20"/>
  <c r="AU152" i="20" s="1"/>
  <c r="AR153" i="20"/>
  <c r="AS152" i="20"/>
  <c r="AQ153" i="20"/>
  <c r="AU153" i="20" s="1"/>
  <c r="AR154" i="20"/>
  <c r="AS153" i="20"/>
  <c r="AR155" i="20"/>
  <c r="AS154" i="20"/>
  <c r="AQ154" i="20"/>
  <c r="AU154" i="20" s="1"/>
  <c r="AQ155" i="20"/>
  <c r="AU155" i="20" s="1"/>
  <c r="AS155" i="20"/>
  <c r="AR156" i="20"/>
  <c r="AQ156" i="20"/>
  <c r="AU156" i="20" s="1"/>
  <c r="AS156" i="20"/>
  <c r="AR157" i="20"/>
  <c r="AS157" i="20"/>
  <c r="AQ157" i="20"/>
  <c r="AU157" i="20" s="1"/>
  <c r="AR158" i="20"/>
  <c r="AR159" i="20"/>
  <c r="AS158" i="20"/>
  <c r="AQ158" i="20"/>
  <c r="AU158" i="20" s="1"/>
  <c r="AR160" i="20"/>
  <c r="AS159" i="20"/>
  <c r="AQ159" i="20"/>
  <c r="AU159" i="20" s="1"/>
  <c r="AQ160" i="20"/>
  <c r="AU160" i="20" s="1"/>
  <c r="AR161" i="20"/>
  <c r="AS160" i="20"/>
  <c r="AS161" i="20"/>
  <c r="AR162" i="20"/>
  <c r="AQ161" i="20"/>
  <c r="AU161" i="20" s="1"/>
  <c r="AQ162" i="20"/>
  <c r="AU162" i="20" s="1"/>
  <c r="AR163" i="20"/>
  <c r="AS162" i="20"/>
  <c r="AQ163" i="20"/>
  <c r="AU163" i="20" s="1"/>
  <c r="AS163" i="20"/>
  <c r="AR164" i="20"/>
  <c r="AR165" i="20"/>
  <c r="AS164" i="20"/>
  <c r="AQ164" i="20"/>
  <c r="AU164" i="20" s="1"/>
  <c r="AS165" i="20"/>
  <c r="AR166" i="20"/>
  <c r="AQ165" i="20"/>
  <c r="AU165" i="20" s="1"/>
  <c r="AR167" i="20"/>
  <c r="AS166" i="20"/>
  <c r="AQ166" i="20"/>
  <c r="AU166" i="20" s="1"/>
  <c r="AS167" i="20"/>
  <c r="AQ167" i="20"/>
  <c r="AU167" i="20" s="1"/>
  <c r="AR168" i="20"/>
  <c r="AS168" i="20"/>
  <c r="AR169" i="20"/>
  <c r="AQ168" i="20"/>
  <c r="AU168" i="20" s="1"/>
  <c r="AR170" i="20"/>
  <c r="AQ169" i="20"/>
  <c r="AU169" i="20" s="1"/>
  <c r="AS169" i="20"/>
  <c r="AR171" i="20"/>
  <c r="AQ170" i="20"/>
  <c r="AU170" i="20" s="1"/>
  <c r="AS170" i="20"/>
  <c r="AS171" i="20"/>
  <c r="AR172" i="20"/>
  <c r="AQ171" i="20"/>
  <c r="AU171" i="20" s="1"/>
  <c r="AR173" i="20"/>
  <c r="AS172" i="20"/>
  <c r="AQ172" i="20"/>
  <c r="AU172" i="20" s="1"/>
  <c r="AQ173" i="20"/>
  <c r="AU173" i="20" s="1"/>
  <c r="AS173" i="20"/>
  <c r="AR174" i="20"/>
  <c r="AS174" i="20"/>
  <c r="AR175" i="20"/>
  <c r="AQ174" i="20"/>
  <c r="AU174" i="20" s="1"/>
  <c r="AS175" i="20"/>
  <c r="AQ175" i="20"/>
  <c r="AU175" i="20" s="1"/>
  <c r="AR176" i="20"/>
  <c r="AQ176" i="20"/>
  <c r="AU176" i="20" s="1"/>
  <c r="AR177" i="20"/>
  <c r="AS176" i="20"/>
  <c r="AS177" i="20"/>
  <c r="AR178" i="20"/>
  <c r="AQ177" i="20"/>
  <c r="AU177" i="20" s="1"/>
  <c r="AQ178" i="20"/>
  <c r="AU178" i="20" s="1"/>
  <c r="AS178" i="20"/>
  <c r="AR179" i="20"/>
  <c r="AS179" i="20"/>
  <c r="AQ179" i="20"/>
  <c r="AU179" i="20" s="1"/>
  <c r="AR180" i="20"/>
  <c r="AQ180" i="20"/>
  <c r="AU180" i="20" s="1"/>
  <c r="AR181" i="20"/>
  <c r="AS180" i="20"/>
  <c r="AS181" i="20"/>
  <c r="AQ181" i="20"/>
  <c r="AU181" i="20" s="1"/>
  <c r="AR182" i="20"/>
  <c r="AS182" i="20"/>
  <c r="AQ182" i="20"/>
  <c r="AU182" i="20" s="1"/>
  <c r="AR183" i="20"/>
  <c r="AR184" i="20"/>
  <c r="AQ183" i="20"/>
  <c r="AU183" i="20" s="1"/>
  <c r="AS183" i="20"/>
  <c r="AR185" i="20"/>
  <c r="AS184" i="20"/>
  <c r="AQ184" i="20"/>
  <c r="AU184" i="20" s="1"/>
  <c r="AS185" i="20"/>
  <c r="AQ185" i="20"/>
  <c r="AU185" i="20" s="1"/>
  <c r="AR186" i="20"/>
  <c r="AQ186" i="20"/>
  <c r="AU186" i="20" s="1"/>
  <c r="AS186" i="20"/>
  <c r="AR187" i="20"/>
  <c r="AR188" i="20"/>
  <c r="AQ187" i="20"/>
  <c r="AU187" i="20" s="1"/>
  <c r="AS187" i="20"/>
  <c r="AS188" i="20"/>
  <c r="AQ188" i="20"/>
  <c r="AU188" i="20" s="1"/>
  <c r="AR189" i="20"/>
  <c r="AQ189" i="20"/>
  <c r="AU189" i="20" s="1"/>
  <c r="AR190" i="20"/>
  <c r="AS189" i="20"/>
  <c r="AS190" i="20"/>
  <c r="AR191" i="20"/>
  <c r="AQ190" i="20"/>
  <c r="AU190" i="20" s="1"/>
  <c r="AR192" i="20"/>
  <c r="AQ191" i="20"/>
  <c r="AU191" i="20" s="1"/>
  <c r="AS191" i="20"/>
  <c r="AR193" i="20"/>
  <c r="AS192" i="20"/>
  <c r="AQ192" i="20"/>
  <c r="AU192" i="20" s="1"/>
  <c r="AS193" i="20"/>
  <c r="AQ193" i="20"/>
  <c r="AU193" i="20" s="1"/>
  <c r="AR194" i="20"/>
  <c r="AS194" i="20"/>
  <c r="AQ194" i="20"/>
  <c r="AU194" i="20" s="1"/>
  <c r="AR195" i="20"/>
  <c r="AQ195" i="20"/>
  <c r="AU195" i="20" s="1"/>
  <c r="AS195" i="20"/>
  <c r="AR196" i="20"/>
  <c r="AR197" i="20"/>
  <c r="AQ196" i="20"/>
  <c r="AU196" i="20" s="1"/>
  <c r="AS196" i="20"/>
  <c r="AS197" i="20"/>
  <c r="AR198" i="20"/>
  <c r="AQ197" i="20"/>
  <c r="AU197" i="20" s="1"/>
  <c r="AQ198" i="20"/>
  <c r="AU198" i="20" s="1"/>
  <c r="AR199" i="20"/>
  <c r="AS198" i="20"/>
  <c r="AS199" i="20"/>
  <c r="AR200" i="20"/>
  <c r="AQ199" i="20"/>
  <c r="AU199" i="20" s="1"/>
  <c r="AR201" i="20"/>
  <c r="AS200" i="20"/>
  <c r="AQ200" i="20"/>
  <c r="AU200" i="20" s="1"/>
  <c r="AS201" i="20"/>
  <c r="AR202" i="20"/>
  <c r="AQ201" i="20"/>
  <c r="AU201" i="20" s="1"/>
  <c r="AR203" i="20"/>
  <c r="AS202" i="20"/>
  <c r="AQ202" i="20"/>
  <c r="AU202" i="20" s="1"/>
  <c r="AS203" i="20"/>
  <c r="AR204" i="20"/>
  <c r="AQ203" i="20"/>
  <c r="AU203" i="20" s="1"/>
  <c r="AR205" i="20"/>
  <c r="AQ204" i="20"/>
  <c r="AU204" i="20" s="1"/>
  <c r="AS204" i="20"/>
  <c r="AR206" i="20"/>
  <c r="AQ205" i="20"/>
  <c r="AU205" i="20" s="1"/>
  <c r="AS205" i="20"/>
  <c r="AQ206" i="20"/>
  <c r="AU206" i="20" s="1"/>
  <c r="AR207" i="20"/>
  <c r="AS206" i="20"/>
  <c r="AR208" i="20"/>
  <c r="AS207" i="20"/>
  <c r="AQ207" i="20"/>
  <c r="AU207" i="20" s="1"/>
  <c r="AS208" i="20"/>
  <c r="AR209" i="20"/>
  <c r="AQ208" i="20"/>
  <c r="AU208" i="20" s="1"/>
  <c r="AS209" i="20"/>
  <c r="AR210" i="20"/>
  <c r="AQ209" i="20"/>
  <c r="AU209" i="20" s="1"/>
  <c r="AQ210" i="20"/>
  <c r="AU210" i="20" s="1"/>
  <c r="AR211" i="20"/>
  <c r="AS210" i="20"/>
  <c r="AQ211" i="20"/>
  <c r="AU211" i="20" s="1"/>
  <c r="AS211" i="20"/>
  <c r="AR212" i="20"/>
  <c r="AR213" i="20"/>
  <c r="AQ212" i="20"/>
  <c r="AU212" i="20" s="1"/>
  <c r="AS212" i="20"/>
  <c r="AS213" i="20"/>
  <c r="AR214" i="20"/>
  <c r="AQ213" i="20"/>
  <c r="AU213" i="20" s="1"/>
  <c r="AS214" i="20"/>
  <c r="AR215" i="20"/>
  <c r="AQ214" i="20"/>
  <c r="AU214" i="20" s="1"/>
  <c r="AR216" i="20"/>
  <c r="AS215" i="20"/>
  <c r="AQ215" i="20"/>
  <c r="AU215" i="20" s="1"/>
  <c r="AR217" i="20"/>
  <c r="AS216" i="20"/>
  <c r="AQ216" i="20"/>
  <c r="AU216" i="20" s="1"/>
  <c r="AR218" i="20"/>
  <c r="AQ217" i="20"/>
  <c r="AU217" i="20" s="1"/>
  <c r="AS217" i="20"/>
  <c r="AS218" i="20"/>
  <c r="AQ218" i="20"/>
  <c r="AU218" i="20" s="1"/>
  <c r="AR219" i="20"/>
  <c r="AR220" i="20"/>
  <c r="AQ219" i="20"/>
  <c r="AU219" i="20" s="1"/>
  <c r="AS219" i="20"/>
  <c r="AQ220" i="20"/>
  <c r="AU220" i="20" s="1"/>
  <c r="AR221" i="20"/>
  <c r="AS220" i="20"/>
  <c r="AQ221" i="20"/>
  <c r="AU221" i="20" s="1"/>
  <c r="AR222" i="20"/>
  <c r="AS221" i="20"/>
  <c r="AS222" i="20"/>
  <c r="AR223" i="20"/>
  <c r="AQ222" i="20"/>
  <c r="AU222" i="20" s="1"/>
  <c r="AQ223" i="20"/>
  <c r="AU223" i="20" s="1"/>
  <c r="AR224" i="20"/>
  <c r="AS223" i="20"/>
  <c r="AR225" i="20"/>
  <c r="AQ224" i="20"/>
  <c r="AU224" i="20" s="1"/>
  <c r="AS224" i="20"/>
  <c r="AS225" i="20"/>
  <c r="AR226" i="20"/>
  <c r="AQ225" i="20"/>
  <c r="AU225" i="20" s="1"/>
  <c r="AS226" i="20"/>
  <c r="AR227" i="20"/>
  <c r="AQ226" i="20"/>
  <c r="AU226" i="20" s="1"/>
  <c r="AS227" i="20"/>
  <c r="AR228" i="20"/>
  <c r="AQ227" i="20"/>
  <c r="AU227" i="20" s="1"/>
  <c r="AQ228" i="20"/>
  <c r="AU228" i="20" s="1"/>
  <c r="AR229" i="20"/>
  <c r="AS228" i="20"/>
  <c r="AS229" i="20"/>
  <c r="AR230" i="20"/>
  <c r="AQ229" i="20"/>
  <c r="AU229" i="20" s="1"/>
  <c r="AR231" i="20"/>
  <c r="AS230" i="20"/>
  <c r="AQ230" i="20"/>
  <c r="AU230" i="20" s="1"/>
  <c r="AQ231" i="20"/>
  <c r="AU231" i="20" s="1"/>
  <c r="AS231" i="20"/>
  <c r="AR232" i="20"/>
  <c r="AS232" i="20"/>
  <c r="AQ232" i="20"/>
  <c r="AU232" i="20" s="1"/>
  <c r="AR233" i="20"/>
  <c r="AQ233" i="20"/>
  <c r="AU233" i="20" s="1"/>
  <c r="AS233" i="20"/>
  <c r="AR234" i="20"/>
  <c r="AR235" i="20"/>
  <c r="AQ234" i="20"/>
  <c r="AU234" i="20" s="1"/>
  <c r="AS234" i="20"/>
  <c r="AR236" i="20"/>
  <c r="AQ235" i="20"/>
  <c r="AU235" i="20" s="1"/>
  <c r="AS235" i="20"/>
  <c r="AQ236" i="20"/>
  <c r="AU236" i="20" s="1"/>
  <c r="AS236" i="20"/>
  <c r="AR237" i="20"/>
  <c r="AS237" i="20"/>
  <c r="AQ237" i="20"/>
  <c r="AU237" i="20" s="1"/>
  <c r="AR238" i="20"/>
  <c r="AQ238" i="20"/>
  <c r="AU238" i="20" s="1"/>
  <c r="AR239" i="20"/>
  <c r="AS238" i="20"/>
  <c r="AR240" i="20"/>
  <c r="AS239" i="20"/>
  <c r="AQ239" i="20"/>
  <c r="AU239" i="20" s="1"/>
  <c r="AS240" i="20"/>
  <c r="AR241" i="20"/>
  <c r="AQ240" i="20"/>
  <c r="AU240" i="20" s="1"/>
  <c r="AS241" i="20"/>
  <c r="AQ241" i="20"/>
  <c r="AU241" i="20" s="1"/>
  <c r="AR242" i="20"/>
  <c r="AQ242" i="20"/>
  <c r="AU242" i="20" s="1"/>
  <c r="AS242" i="20"/>
  <c r="AR243" i="20"/>
  <c r="AQ243" i="20"/>
  <c r="AU243" i="20" s="1"/>
  <c r="AR244" i="20"/>
  <c r="AS243" i="20"/>
  <c r="AQ244" i="20"/>
  <c r="AU244" i="20" s="1"/>
  <c r="AS244" i="20"/>
  <c r="AR245" i="20"/>
  <c r="AQ245" i="20"/>
  <c r="AU245" i="20" s="1"/>
  <c r="AS245" i="20"/>
  <c r="AR246" i="20"/>
  <c r="AQ246" i="20"/>
  <c r="AU246" i="20" s="1"/>
  <c r="AS246" i="20"/>
  <c r="AR247" i="20"/>
  <c r="AR248" i="20"/>
  <c r="AQ247" i="20"/>
  <c r="AU247" i="20" s="1"/>
  <c r="AS247" i="20"/>
  <c r="AS248" i="20"/>
  <c r="AQ248" i="20"/>
  <c r="AU248" i="20" s="1"/>
  <c r="AR249" i="20"/>
  <c r="AS249" i="20"/>
  <c r="AR250" i="20"/>
  <c r="AQ249" i="20"/>
  <c r="AU249" i="20" s="1"/>
  <c r="AQ250" i="20"/>
  <c r="AU250" i="20" s="1"/>
  <c r="AS250" i="20"/>
  <c r="AR251" i="20"/>
  <c r="AR252" i="20"/>
  <c r="AQ251" i="20"/>
  <c r="AU251" i="20" s="1"/>
  <c r="AS251" i="20"/>
  <c r="AQ252" i="20"/>
  <c r="AU252" i="20" s="1"/>
  <c r="AR253" i="20"/>
  <c r="AS252" i="20"/>
  <c r="AS253" i="20"/>
  <c r="AR254" i="20"/>
  <c r="AQ253" i="20"/>
  <c r="AU253" i="20" s="1"/>
  <c r="AS254" i="20"/>
  <c r="AQ254" i="20"/>
  <c r="AU254" i="20" s="1"/>
  <c r="AR255" i="20"/>
  <c r="AR256" i="20"/>
  <c r="AQ255" i="20"/>
  <c r="AU255" i="20" s="1"/>
  <c r="AS255" i="20"/>
  <c r="AQ256" i="20"/>
  <c r="AU256" i="20" s="1"/>
  <c r="AR257" i="20"/>
  <c r="AS256" i="20"/>
  <c r="AS257" i="20"/>
  <c r="AQ257" i="20"/>
  <c r="AU257" i="20" s="1"/>
  <c r="AR258" i="20"/>
  <c r="AR259" i="20"/>
  <c r="AQ258" i="20"/>
  <c r="AU258" i="20" s="1"/>
  <c r="AS258" i="20"/>
  <c r="AS259" i="20"/>
  <c r="AR260" i="20"/>
  <c r="AQ259" i="20"/>
  <c r="AU259" i="20" s="1"/>
  <c r="AQ260" i="20"/>
  <c r="AU260" i="20" s="1"/>
  <c r="AS260" i="20"/>
  <c r="AR261" i="20"/>
  <c r="AR262" i="20"/>
  <c r="AQ261" i="20"/>
  <c r="AU261" i="20" s="1"/>
  <c r="AS261" i="20"/>
  <c r="AR263" i="20"/>
  <c r="AQ262" i="20"/>
  <c r="AU262" i="20" s="1"/>
  <c r="AS262" i="20"/>
  <c r="AR264" i="20"/>
  <c r="AQ263" i="20"/>
  <c r="AU263" i="20" s="1"/>
  <c r="AS263" i="20"/>
  <c r="AQ264" i="20"/>
  <c r="AU264" i="20" s="1"/>
  <c r="AS264" i="20"/>
  <c r="AR265" i="20"/>
  <c r="AS265" i="20"/>
  <c r="AR266" i="20"/>
  <c r="AQ265" i="20"/>
  <c r="AU265" i="20" s="1"/>
  <c r="AR267" i="20"/>
  <c r="AS266" i="20"/>
  <c r="AQ266" i="20"/>
  <c r="AU266" i="20" s="1"/>
  <c r="AR268" i="20"/>
  <c r="AS267" i="20"/>
  <c r="AQ267" i="20"/>
  <c r="AU267" i="20" s="1"/>
  <c r="AQ268" i="20"/>
  <c r="AU268" i="20" s="1"/>
  <c r="AR269" i="20"/>
  <c r="AS268" i="20"/>
  <c r="AR270" i="20"/>
  <c r="AQ269" i="20"/>
  <c r="AU269" i="20" s="1"/>
  <c r="AS269" i="20"/>
  <c r="AS270" i="20"/>
  <c r="AQ270" i="20"/>
  <c r="AU270" i="20" s="1"/>
  <c r="AR271" i="20"/>
  <c r="AQ271" i="20"/>
  <c r="AU271" i="20" s="1"/>
  <c r="AR272" i="20"/>
  <c r="AS271" i="20"/>
  <c r="AR273" i="20"/>
  <c r="AQ272" i="20"/>
  <c r="AU272" i="20" s="1"/>
  <c r="AS272" i="20"/>
  <c r="AS273" i="20"/>
  <c r="AQ273" i="20"/>
  <c r="AU273" i="20" s="1"/>
  <c r="AR274" i="20"/>
  <c r="AR275" i="20"/>
  <c r="AS274" i="20"/>
  <c r="AQ274" i="20"/>
  <c r="AU274" i="20" s="1"/>
  <c r="AQ275" i="20"/>
  <c r="AU275" i="20" s="1"/>
  <c r="AS275" i="20"/>
  <c r="AR276" i="20"/>
  <c r="AR277" i="20"/>
  <c r="AQ276" i="20"/>
  <c r="AU276" i="20" s="1"/>
  <c r="AS276" i="20"/>
  <c r="AS277" i="20"/>
  <c r="AQ277" i="20"/>
  <c r="AU277" i="20" s="1"/>
  <c r="AR278" i="20"/>
  <c r="AS278" i="20"/>
  <c r="AQ278" i="20"/>
  <c r="AU278" i="20" s="1"/>
  <c r="AR279" i="20"/>
  <c r="AS279" i="20"/>
  <c r="AQ279" i="20"/>
  <c r="AU279" i="20" s="1"/>
  <c r="AR280" i="20"/>
  <c r="AS280" i="20"/>
  <c r="AR281" i="20"/>
  <c r="AQ280" i="20"/>
  <c r="AU280" i="20" s="1"/>
  <c r="AR282" i="20"/>
  <c r="AQ281" i="20"/>
  <c r="AU281" i="20" s="1"/>
  <c r="AS281" i="20"/>
  <c r="AR283" i="20"/>
  <c r="AQ282" i="20"/>
  <c r="AU282" i="20" s="1"/>
  <c r="AS282" i="20"/>
  <c r="AS283" i="20"/>
  <c r="AQ283" i="20"/>
  <c r="AU283" i="20" s="1"/>
  <c r="AR284" i="20"/>
  <c r="AQ284" i="20"/>
  <c r="AU284" i="20" s="1"/>
  <c r="AS284" i="20"/>
  <c r="AR285" i="20"/>
  <c r="AS285" i="20"/>
  <c r="AR286" i="20"/>
  <c r="AQ285" i="20"/>
  <c r="AU285" i="20" s="1"/>
  <c r="AS286" i="20"/>
  <c r="AQ286" i="20"/>
  <c r="AU286" i="20" s="1"/>
  <c r="AR287" i="20"/>
  <c r="AQ287" i="20"/>
  <c r="AU287" i="20" s="1"/>
  <c r="AR288" i="20"/>
  <c r="AS287" i="20"/>
  <c r="AS288" i="20"/>
  <c r="AQ288" i="20"/>
  <c r="AU288" i="20" s="1"/>
  <c r="AR289" i="20"/>
  <c r="AQ289" i="20"/>
  <c r="AU289" i="20" s="1"/>
  <c r="AR290" i="20"/>
  <c r="AS289" i="20"/>
  <c r="AS290" i="20"/>
  <c r="AR291" i="20"/>
  <c r="AQ290" i="20"/>
  <c r="AU290" i="20" s="1"/>
  <c r="AS291" i="20"/>
  <c r="AR292" i="20"/>
  <c r="AQ291" i="20"/>
  <c r="AU291" i="20" s="1"/>
  <c r="AQ292" i="20"/>
  <c r="AU292" i="20" s="1"/>
  <c r="AR293" i="20"/>
  <c r="AS292" i="20"/>
  <c r="AS293" i="20"/>
  <c r="AQ293" i="20"/>
  <c r="AU293" i="20" s="1"/>
  <c r="AR294" i="20"/>
  <c r="AS294" i="20"/>
  <c r="AR295" i="20"/>
  <c r="AQ294" i="20"/>
  <c r="AU294" i="20" s="1"/>
  <c r="AR296" i="20"/>
  <c r="AS295" i="20"/>
  <c r="AQ295" i="20"/>
  <c r="AU295" i="20" s="1"/>
  <c r="AS296" i="20"/>
  <c r="AR297" i="20"/>
  <c r="AQ296" i="20"/>
  <c r="AU296" i="20" s="1"/>
  <c r="AR298" i="20"/>
  <c r="AS297" i="20"/>
  <c r="AQ297" i="20"/>
  <c r="AU297" i="20" s="1"/>
  <c r="AQ298" i="20"/>
  <c r="AU298" i="20" s="1"/>
  <c r="AR299" i="20"/>
  <c r="AS298" i="20"/>
  <c r="AR300" i="20"/>
  <c r="AS299" i="20"/>
  <c r="AQ299" i="20"/>
  <c r="AU299" i="20" s="1"/>
  <c r="AS300" i="20"/>
  <c r="AQ300" i="20"/>
  <c r="AU300" i="20" s="1"/>
  <c r="AR301" i="20"/>
  <c r="AS301" i="20"/>
  <c r="AQ301" i="20"/>
  <c r="AU301" i="20" s="1"/>
  <c r="AR302" i="20"/>
  <c r="AQ302" i="20"/>
  <c r="AU302" i="20" s="1"/>
  <c r="AS302" i="20"/>
  <c r="AR303" i="20"/>
  <c r="AQ303" i="20"/>
  <c r="AU303" i="20" s="1"/>
  <c r="AR304" i="20"/>
  <c r="AS303" i="20"/>
  <c r="AR305" i="20"/>
  <c r="AQ304" i="20"/>
  <c r="AU304" i="20" s="1"/>
  <c r="AS304" i="20"/>
  <c r="AQ305" i="20"/>
  <c r="AU305" i="20" s="1"/>
  <c r="AS305" i="20"/>
  <c r="AR306" i="20"/>
  <c r="AS306" i="20"/>
  <c r="AR307" i="20"/>
  <c r="AQ306" i="20"/>
  <c r="AU306" i="20" s="1"/>
  <c r="AS307" i="20"/>
  <c r="AR308" i="20"/>
  <c r="AQ307" i="20"/>
  <c r="AU307" i="20" s="1"/>
  <c r="AR309" i="20"/>
  <c r="AS308" i="20"/>
  <c r="AQ308" i="20"/>
  <c r="AU308" i="20" s="1"/>
  <c r="AR310" i="20"/>
  <c r="AS309" i="20"/>
  <c r="AQ309" i="20"/>
  <c r="AU309" i="20" s="1"/>
  <c r="AR311" i="20"/>
  <c r="AQ310" i="20"/>
  <c r="AU310" i="20" s="1"/>
  <c r="AS310" i="20"/>
  <c r="AR312" i="20"/>
  <c r="AQ311" i="20"/>
  <c r="AU311" i="20" s="1"/>
  <c r="AS311" i="20"/>
  <c r="AR313" i="20"/>
  <c r="AS312" i="20"/>
  <c r="AQ312" i="20"/>
  <c r="AU312" i="20" s="1"/>
  <c r="AQ313" i="20"/>
  <c r="AU313" i="20" s="1"/>
  <c r="AS313" i="20"/>
  <c r="AR314" i="20"/>
  <c r="AQ314" i="20"/>
  <c r="AU314" i="20" s="1"/>
  <c r="AR315" i="20"/>
  <c r="AS314" i="20"/>
  <c r="AQ315" i="20"/>
  <c r="AU315" i="20" s="1"/>
  <c r="AS315" i="20"/>
  <c r="AR316" i="20"/>
  <c r="AR317" i="20"/>
  <c r="AS316" i="20"/>
  <c r="AQ316" i="20"/>
  <c r="AU316" i="20" s="1"/>
  <c r="AR318" i="20"/>
  <c r="AQ317" i="20"/>
  <c r="AU317" i="20" s="1"/>
  <c r="AS317" i="20"/>
  <c r="AR319" i="20"/>
  <c r="AQ318" i="20"/>
  <c r="AU318" i="20" s="1"/>
  <c r="AS318" i="20"/>
  <c r="AR320" i="20"/>
  <c r="AS319" i="20"/>
  <c r="AQ319" i="20"/>
  <c r="AU319" i="20" s="1"/>
  <c r="AS320" i="20"/>
  <c r="AQ320" i="20"/>
  <c r="AU320" i="20" s="1"/>
  <c r="AR321" i="20"/>
  <c r="AS321" i="20"/>
  <c r="AR322" i="20"/>
  <c r="AQ321" i="20"/>
  <c r="AU321" i="20" s="1"/>
  <c r="AQ322" i="20"/>
  <c r="AU322" i="20" s="1"/>
  <c r="AR323" i="20"/>
  <c r="AS322" i="20"/>
  <c r="AR324" i="20"/>
  <c r="AQ323" i="20"/>
  <c r="AU323" i="20" s="1"/>
  <c r="AS323" i="20"/>
  <c r="AR325" i="20"/>
  <c r="AQ324" i="20"/>
  <c r="AU324" i="20" s="1"/>
  <c r="AS324" i="20"/>
  <c r="AS325" i="20"/>
  <c r="AR326" i="20"/>
  <c r="AQ325" i="20"/>
  <c r="AU325" i="20" s="1"/>
  <c r="AS326" i="20"/>
  <c r="AQ326" i="20"/>
  <c r="AU326" i="20" s="1"/>
  <c r="AR327" i="20"/>
  <c r="AR328" i="20"/>
  <c r="AS327" i="20"/>
  <c r="AQ327" i="20"/>
  <c r="AU327" i="20" s="1"/>
  <c r="AR329" i="20"/>
  <c r="AQ328" i="20"/>
  <c r="AU328" i="20" s="1"/>
  <c r="AS328" i="20"/>
  <c r="AS329" i="20"/>
  <c r="AQ329" i="20"/>
  <c r="AU329" i="20" s="1"/>
  <c r="AR330" i="20"/>
  <c r="AR331" i="20"/>
  <c r="AQ330" i="20"/>
  <c r="AU330" i="20" s="1"/>
  <c r="AS330" i="20"/>
  <c r="AS331" i="20"/>
  <c r="AQ331" i="20"/>
  <c r="AU331" i="20" s="1"/>
  <c r="AR332" i="20"/>
  <c r="AR333" i="20"/>
  <c r="AQ332" i="20"/>
  <c r="AU332" i="20" s="1"/>
  <c r="AS332" i="20"/>
  <c r="AS333" i="20"/>
  <c r="AR334" i="20"/>
  <c r="AQ333" i="20"/>
  <c r="AU333" i="20" s="1"/>
  <c r="AQ334" i="20"/>
  <c r="AU334" i="20" s="1"/>
  <c r="AR335" i="20"/>
  <c r="AS334" i="20"/>
  <c r="AR336" i="20"/>
  <c r="AS335" i="20"/>
  <c r="AQ335" i="20"/>
  <c r="AU335" i="20" s="1"/>
  <c r="AS336" i="20"/>
  <c r="AQ336" i="20"/>
  <c r="AU336" i="20" s="1"/>
  <c r="AR337" i="20"/>
  <c r="AR338" i="20"/>
  <c r="AS337" i="20"/>
  <c r="AQ337" i="20"/>
  <c r="AU337" i="20" s="1"/>
  <c r="AQ338" i="20"/>
  <c r="AU338" i="20" s="1"/>
  <c r="AR339" i="20"/>
  <c r="AS338" i="20"/>
  <c r="AR340" i="20"/>
  <c r="AQ339" i="20"/>
  <c r="AU339" i="20" s="1"/>
  <c r="AS339" i="20"/>
  <c r="AR341" i="20"/>
  <c r="AS340" i="20"/>
  <c r="AQ340" i="20"/>
  <c r="AU340" i="20" s="1"/>
  <c r="AS341" i="20"/>
  <c r="AR342" i="20"/>
  <c r="AQ341" i="20"/>
  <c r="AU341" i="20" s="1"/>
  <c r="AQ342" i="20"/>
  <c r="AU342" i="20" s="1"/>
  <c r="AS342" i="20"/>
  <c r="AR343" i="20"/>
  <c r="AR344" i="20"/>
  <c r="AS343" i="20"/>
  <c r="AQ343" i="20"/>
  <c r="AU343" i="20" s="1"/>
  <c r="AS344" i="20"/>
  <c r="AR345" i="20"/>
  <c r="AQ344" i="20"/>
  <c r="AU344" i="20" s="1"/>
  <c r="AQ345" i="20"/>
  <c r="AU345" i="20" s="1"/>
  <c r="AS345" i="20"/>
  <c r="AR346" i="20"/>
  <c r="AQ346" i="20"/>
  <c r="AU346" i="20" s="1"/>
  <c r="AR347" i="20"/>
  <c r="AS346" i="20"/>
  <c r="AQ347" i="20"/>
  <c r="AU347" i="20" s="1"/>
  <c r="AR348" i="20"/>
  <c r="AS347" i="20"/>
  <c r="AQ348" i="20"/>
  <c r="AU348" i="20" s="1"/>
  <c r="AR349" i="20"/>
  <c r="AS348" i="20"/>
  <c r="AQ349" i="20"/>
  <c r="AU349" i="20" s="1"/>
  <c r="AR350" i="20"/>
  <c r="AS349" i="20"/>
  <c r="AR351" i="20"/>
  <c r="AS350" i="20"/>
  <c r="AQ350" i="20"/>
  <c r="AU350" i="20" s="1"/>
  <c r="AS351" i="20"/>
  <c r="AR352" i="20"/>
  <c r="AQ351" i="20"/>
  <c r="AU351" i="20" s="1"/>
  <c r="AS352" i="20"/>
  <c r="AQ352" i="20"/>
  <c r="AU352" i="20" s="1"/>
  <c r="AR353" i="20"/>
  <c r="AS353" i="20"/>
  <c r="AQ353" i="20"/>
  <c r="AU353" i="20" s="1"/>
  <c r="AR354" i="20"/>
  <c r="AR355" i="20"/>
  <c r="AS354" i="20"/>
  <c r="AQ354" i="20"/>
  <c r="AU354" i="20" s="1"/>
  <c r="AS355" i="20"/>
  <c r="AR356" i="20"/>
  <c r="AQ355" i="20"/>
  <c r="AU355" i="20" s="1"/>
  <c r="AR357" i="20"/>
  <c r="AQ356" i="20"/>
  <c r="AU356" i="20" s="1"/>
  <c r="AS356" i="20"/>
  <c r="AR358" i="20"/>
  <c r="AQ357" i="20"/>
  <c r="AU357" i="20" s="1"/>
  <c r="AS357" i="20"/>
  <c r="AQ358" i="20"/>
  <c r="AU358" i="20" s="1"/>
  <c r="AS358" i="20"/>
  <c r="AR359" i="20"/>
  <c r="AQ359" i="20"/>
  <c r="AU359" i="20" s="1"/>
  <c r="AS359" i="20"/>
  <c r="AR360" i="20"/>
  <c r="AR361" i="20"/>
  <c r="AS360" i="20"/>
  <c r="AQ360" i="20"/>
  <c r="AU360" i="20" s="1"/>
  <c r="AR362" i="20"/>
  <c r="AQ361" i="20"/>
  <c r="AU361" i="20" s="1"/>
  <c r="AS361" i="20"/>
  <c r="AQ362" i="20"/>
  <c r="AU362" i="20" s="1"/>
  <c r="AS362" i="20"/>
  <c r="AR363" i="20"/>
  <c r="AS363" i="20"/>
  <c r="AR364" i="20"/>
  <c r="AQ363" i="20"/>
  <c r="AU363" i="20" s="1"/>
  <c r="AS364" i="20"/>
  <c r="AQ364" i="20"/>
  <c r="AU364" i="20" s="1"/>
  <c r="AR365" i="20"/>
  <c r="AQ365" i="20"/>
  <c r="AU365" i="20" s="1"/>
  <c r="AS365" i="20"/>
  <c r="AR366" i="20"/>
  <c r="AR367" i="20"/>
  <c r="AQ366" i="20"/>
  <c r="AU366" i="20" s="1"/>
  <c r="AS366" i="20"/>
  <c r="AQ367" i="20"/>
  <c r="AU367" i="20" s="1"/>
  <c r="AS367" i="20"/>
  <c r="AR368" i="20"/>
  <c r="AQ368" i="20"/>
  <c r="AU368" i="20" s="1"/>
  <c r="AS368" i="20"/>
  <c r="AR369" i="20"/>
  <c r="AQ369" i="20"/>
  <c r="AU369" i="20" s="1"/>
  <c r="AS369" i="20"/>
  <c r="AR370" i="20"/>
  <c r="AQ370" i="20"/>
  <c r="AU370" i="20" s="1"/>
  <c r="AS370" i="20"/>
  <c r="AR371" i="20"/>
  <c r="AR372" i="20"/>
  <c r="AS371" i="20"/>
  <c r="AQ371" i="20"/>
  <c r="AU371" i="20" s="1"/>
  <c r="AS372" i="20"/>
  <c r="AQ372" i="20"/>
  <c r="AU372" i="20" s="1"/>
  <c r="AR373" i="20"/>
  <c r="AS373" i="20"/>
  <c r="AR374" i="20"/>
  <c r="AQ373" i="20"/>
  <c r="AU373" i="20" s="1"/>
  <c r="AS374" i="20"/>
  <c r="AR375" i="20"/>
  <c r="AQ374" i="20"/>
  <c r="AU374" i="20" s="1"/>
  <c r="AR376" i="20"/>
  <c r="AQ375" i="20"/>
  <c r="AU375" i="20" s="1"/>
  <c r="AS375" i="20"/>
  <c r="AS376" i="20"/>
  <c r="AQ376" i="20"/>
  <c r="AU376" i="20" s="1"/>
  <c r="AR377" i="20"/>
  <c r="AS377" i="20"/>
  <c r="AR378" i="20"/>
  <c r="AQ377" i="20"/>
  <c r="AU377" i="20" s="1"/>
  <c r="AS378" i="20"/>
  <c r="AQ378" i="20"/>
  <c r="AU378" i="20" s="1"/>
  <c r="AR379" i="20"/>
  <c r="AR380" i="20"/>
  <c r="AS379" i="20"/>
  <c r="AQ379" i="20"/>
  <c r="AU379" i="20" s="1"/>
  <c r="AR381" i="20"/>
  <c r="AS380" i="20"/>
  <c r="AQ380" i="20"/>
  <c r="AU380" i="20" s="1"/>
  <c r="AQ381" i="20"/>
  <c r="AU381" i="20" s="1"/>
  <c r="AR382" i="20"/>
  <c r="AS381" i="20"/>
  <c r="AQ382" i="20"/>
  <c r="AU382" i="20" s="1"/>
  <c r="AR383" i="20"/>
  <c r="AS382" i="20"/>
  <c r="AR384" i="20"/>
  <c r="AQ383" i="20"/>
  <c r="AU383" i="20" s="1"/>
  <c r="AS383" i="20"/>
  <c r="AQ384" i="20"/>
  <c r="AU384" i="20" s="1"/>
  <c r="AS384" i="20"/>
  <c r="AR385" i="20"/>
  <c r="AR386" i="20"/>
  <c r="AQ385" i="20"/>
  <c r="AU385" i="20" s="1"/>
  <c r="AS385" i="20"/>
  <c r="AS386" i="20"/>
  <c r="AR387" i="20"/>
  <c r="AQ386" i="20"/>
  <c r="AU386" i="20" s="1"/>
  <c r="AR388" i="20"/>
  <c r="AQ387" i="20"/>
  <c r="AU387" i="20" s="1"/>
  <c r="AS387" i="20"/>
  <c r="AR389" i="20"/>
  <c r="AS388" i="20"/>
  <c r="AQ388" i="20"/>
  <c r="AU388" i="20" s="1"/>
  <c r="AS389" i="20"/>
  <c r="AQ389" i="20"/>
  <c r="AU389" i="20" s="1"/>
  <c r="AR390" i="20"/>
  <c r="AS390" i="20"/>
  <c r="AQ390" i="20"/>
  <c r="AU390" i="20" s="1"/>
  <c r="AR391" i="20"/>
  <c r="AR392" i="20"/>
  <c r="AS391" i="20"/>
  <c r="AQ391" i="20"/>
  <c r="AU391" i="20" s="1"/>
  <c r="AS392" i="20"/>
  <c r="AR393" i="20"/>
  <c r="AQ392" i="20"/>
  <c r="AU392" i="20" s="1"/>
  <c r="AQ393" i="20"/>
  <c r="AU393" i="20" s="1"/>
  <c r="AS393" i="20"/>
  <c r="AR394" i="20"/>
  <c r="AQ394" i="20"/>
  <c r="AU394" i="20" s="1"/>
  <c r="AS394" i="20"/>
  <c r="AR395" i="20"/>
  <c r="AS395" i="20"/>
  <c r="AQ395" i="20"/>
  <c r="AU395" i="20" s="1"/>
  <c r="AR396" i="20"/>
  <c r="AQ396" i="20"/>
  <c r="AU396" i="20" s="1"/>
  <c r="AR397" i="20"/>
  <c r="AS396" i="20"/>
  <c r="AS397" i="20"/>
  <c r="AQ397" i="20"/>
  <c r="AU397" i="20" s="1"/>
  <c r="AR398" i="20"/>
  <c r="AQ398" i="20"/>
  <c r="AU398" i="20" s="1"/>
  <c r="AR399" i="20"/>
  <c r="AS398" i="20"/>
  <c r="AR400" i="20"/>
  <c r="AS399" i="20"/>
  <c r="AQ399" i="20"/>
  <c r="AU399" i="20" s="1"/>
  <c r="AQ400" i="20"/>
  <c r="AU400" i="20" s="1"/>
  <c r="AR401" i="20"/>
  <c r="AS400" i="20"/>
  <c r="AS401" i="20"/>
  <c r="AR402" i="20"/>
  <c r="AQ401" i="20"/>
  <c r="AU401" i="20" s="1"/>
  <c r="AR403" i="20"/>
  <c r="AS402" i="20"/>
  <c r="AQ402" i="20"/>
  <c r="AU402" i="20" s="1"/>
  <c r="AQ403" i="20"/>
  <c r="AU403" i="20" s="1"/>
  <c r="AR404" i="20"/>
  <c r="AS403" i="20"/>
  <c r="AS404" i="20"/>
  <c r="AQ404" i="20"/>
  <c r="AU404" i="20" s="1"/>
  <c r="AR405" i="20"/>
  <c r="AR406" i="20"/>
  <c r="AQ405" i="20"/>
  <c r="AU405" i="20" s="1"/>
  <c r="AS405" i="20"/>
  <c r="AR407" i="20"/>
  <c r="AS406" i="20"/>
  <c r="AQ406" i="20"/>
  <c r="AU406" i="20" s="1"/>
  <c r="AQ407" i="20"/>
  <c r="AU407" i="20" s="1"/>
  <c r="AR408" i="20"/>
  <c r="AS407" i="20"/>
  <c r="AR409" i="20"/>
  <c r="AS408" i="20"/>
  <c r="AQ408" i="20"/>
  <c r="AU408" i="20" s="1"/>
  <c r="AQ409" i="20"/>
  <c r="AU409" i="20" s="1"/>
  <c r="AR410" i="20"/>
  <c r="AS409" i="20"/>
  <c r="AS410" i="20"/>
  <c r="AR411" i="20"/>
  <c r="AQ410" i="20"/>
  <c r="AU410" i="20" s="1"/>
  <c r="AQ411" i="20"/>
  <c r="AU411" i="20" s="1"/>
  <c r="AS411" i="20"/>
  <c r="AR412" i="20"/>
  <c r="AR413" i="20"/>
  <c r="AS412" i="20"/>
  <c r="AQ412" i="20"/>
  <c r="AU412" i="20" s="1"/>
  <c r="AQ413" i="20"/>
  <c r="AU413" i="20" s="1"/>
  <c r="AR414" i="20"/>
  <c r="AS413" i="20"/>
  <c r="AR415" i="20"/>
  <c r="AQ414" i="20"/>
  <c r="AU414" i="20" s="1"/>
  <c r="AS414" i="20"/>
  <c r="AR416" i="20"/>
  <c r="AQ415" i="20"/>
  <c r="AU415" i="20" s="1"/>
  <c r="AS415" i="20"/>
  <c r="AS416" i="20"/>
  <c r="AQ416" i="20"/>
  <c r="AU416" i="20" s="1"/>
  <c r="AR417" i="20"/>
  <c r="AQ417" i="20"/>
  <c r="AU417" i="20" s="1"/>
  <c r="AR418" i="20"/>
  <c r="AS417" i="20"/>
  <c r="AR419" i="20"/>
  <c r="AS418" i="20"/>
  <c r="AQ418" i="20"/>
  <c r="AU418" i="20" s="1"/>
  <c r="AS419" i="20"/>
  <c r="AR420" i="20"/>
  <c r="AQ419" i="20"/>
  <c r="AU419" i="20" s="1"/>
  <c r="AQ420" i="20"/>
  <c r="AU420" i="20" s="1"/>
  <c r="AS420" i="20"/>
  <c r="AR421" i="20"/>
  <c r="AR422" i="20"/>
  <c r="AS421" i="20"/>
  <c r="AQ421" i="20"/>
  <c r="AU421" i="20" s="1"/>
  <c r="AR423" i="20"/>
  <c r="AQ422" i="20"/>
  <c r="AU422" i="20" s="1"/>
  <c r="AS422" i="20"/>
  <c r="AR424" i="20"/>
  <c r="AS423" i="20"/>
  <c r="AQ423" i="20"/>
  <c r="AU423" i="20" s="1"/>
  <c r="AS424" i="20"/>
  <c r="AR425" i="20"/>
  <c r="AQ424" i="20"/>
  <c r="AU424" i="20" s="1"/>
  <c r="AS425" i="20"/>
  <c r="AR426" i="20"/>
  <c r="AQ425" i="20"/>
  <c r="AU425" i="20" s="1"/>
  <c r="AS426" i="20"/>
  <c r="AQ426" i="20"/>
  <c r="AU426" i="20" s="1"/>
  <c r="AR427" i="20"/>
  <c r="AS427" i="20"/>
  <c r="AQ427" i="20"/>
  <c r="AU427" i="20" s="1"/>
  <c r="AR428" i="20"/>
  <c r="AS428" i="20"/>
  <c r="AR429" i="20"/>
  <c r="AQ428" i="20"/>
  <c r="AU428" i="20" s="1"/>
  <c r="AQ429" i="20"/>
  <c r="AU429" i="20" s="1"/>
  <c r="AS429" i="20"/>
  <c r="AR430" i="20"/>
  <c r="AR431" i="20"/>
  <c r="AS430" i="20"/>
  <c r="AQ430" i="20"/>
  <c r="AU430" i="20" s="1"/>
  <c r="AR432" i="20"/>
  <c r="AQ431" i="20"/>
  <c r="AU431" i="20" s="1"/>
  <c r="AS431" i="20"/>
  <c r="AS432" i="20"/>
  <c r="AQ432" i="20"/>
  <c r="AU432" i="20" s="1"/>
  <c r="AR433" i="20"/>
  <c r="AS433" i="20"/>
  <c r="AR434" i="20"/>
  <c r="AQ433" i="20"/>
  <c r="AU433" i="20" s="1"/>
  <c r="AS434" i="20"/>
  <c r="AR435" i="20"/>
  <c r="AQ434" i="20"/>
  <c r="AU434" i="20" s="1"/>
  <c r="AS435" i="20"/>
  <c r="AQ435" i="20"/>
  <c r="AU435" i="20" s="1"/>
  <c r="AR436" i="20"/>
  <c r="AR437" i="20"/>
  <c r="AS436" i="20"/>
  <c r="AQ436" i="20"/>
  <c r="AU436" i="20" s="1"/>
  <c r="AS437" i="20"/>
  <c r="AR438" i="20"/>
  <c r="AQ437" i="20"/>
  <c r="AU437" i="20" s="1"/>
  <c r="AS438" i="20"/>
  <c r="AR439" i="20"/>
  <c r="AQ438" i="20"/>
  <c r="AU438" i="20" s="1"/>
  <c r="AR440" i="20"/>
  <c r="AQ439" i="20"/>
  <c r="AU439" i="20" s="1"/>
  <c r="AS439" i="20"/>
  <c r="AR441" i="20"/>
  <c r="AS440" i="20"/>
  <c r="AQ440" i="20"/>
  <c r="AU440" i="20" s="1"/>
  <c r="AR442" i="20"/>
  <c r="AQ441" i="20"/>
  <c r="AU441" i="20" s="1"/>
  <c r="AS441" i="20"/>
  <c r="AQ442" i="20"/>
  <c r="AU442" i="20" s="1"/>
  <c r="AR443" i="20"/>
  <c r="AS442" i="20"/>
  <c r="AS443" i="20"/>
  <c r="AQ443" i="20"/>
  <c r="AU443" i="20" s="1"/>
  <c r="AR444" i="20"/>
  <c r="AR445" i="20"/>
  <c r="AS444" i="20"/>
  <c r="AQ444" i="20"/>
  <c r="AU444" i="20" s="1"/>
  <c r="AR446" i="20"/>
  <c r="AQ445" i="20"/>
  <c r="AU445" i="20" s="1"/>
  <c r="AS445" i="20"/>
  <c r="AR447" i="20"/>
  <c r="AQ446" i="20"/>
  <c r="AU446" i="20" s="1"/>
  <c r="AS446" i="20"/>
  <c r="AR448" i="20"/>
  <c r="AQ447" i="20"/>
  <c r="AU447" i="20" s="1"/>
  <c r="AS447" i="20"/>
  <c r="AR449" i="20"/>
  <c r="AQ448" i="20"/>
  <c r="AU448" i="20" s="1"/>
  <c r="AS448" i="20"/>
  <c r="AR450" i="20"/>
  <c r="AQ449" i="20"/>
  <c r="AU449" i="20" s="1"/>
  <c r="AS449" i="20"/>
  <c r="AR451" i="20"/>
  <c r="AQ450" i="20"/>
  <c r="AU450" i="20" s="1"/>
  <c r="AS450" i="20"/>
  <c r="AQ451" i="20"/>
  <c r="AU451" i="20" s="1"/>
  <c r="AR452" i="20"/>
  <c r="AS451" i="20"/>
  <c r="AR453" i="20"/>
  <c r="AQ452" i="20"/>
  <c r="AU452" i="20" s="1"/>
  <c r="AS452" i="20"/>
  <c r="AS453" i="20"/>
  <c r="AQ453" i="20"/>
  <c r="AU453" i="20" s="1"/>
  <c r="AR454" i="20"/>
  <c r="AR455" i="20"/>
  <c r="AQ454" i="20"/>
  <c r="AU454" i="20" s="1"/>
  <c r="AS454" i="20"/>
  <c r="AS455" i="20"/>
  <c r="AR456" i="20"/>
  <c r="AQ455" i="20"/>
  <c r="AU455" i="20" s="1"/>
  <c r="AS456" i="20"/>
  <c r="AR457" i="20"/>
  <c r="AQ456" i="20"/>
  <c r="AU456" i="20" s="1"/>
  <c r="AR458" i="20"/>
  <c r="AQ457" i="20"/>
  <c r="AU457" i="20" s="1"/>
  <c r="AS457" i="20"/>
  <c r="AQ458" i="20"/>
  <c r="AU458" i="20" s="1"/>
  <c r="AR459" i="20"/>
  <c r="AS458" i="20"/>
  <c r="AS459" i="20"/>
  <c r="AR460" i="20"/>
  <c r="AQ459" i="20"/>
  <c r="AU459" i="20" s="1"/>
  <c r="AR461" i="20"/>
  <c r="AQ460" i="20"/>
  <c r="AU460" i="20" s="1"/>
  <c r="AS460" i="20"/>
  <c r="AS461" i="20"/>
  <c r="AQ461" i="20"/>
  <c r="AU461" i="20" s="1"/>
  <c r="AR462" i="20"/>
  <c r="AQ462" i="20"/>
  <c r="AU462" i="20" s="1"/>
  <c r="AS462" i="20"/>
  <c r="AR463" i="20"/>
  <c r="AR464" i="20"/>
  <c r="AQ463" i="20"/>
  <c r="AU463" i="20" s="1"/>
  <c r="AS463" i="20"/>
  <c r="AQ464" i="20"/>
  <c r="AU464" i="20" s="1"/>
  <c r="AS464" i="20"/>
  <c r="AR465" i="20"/>
  <c r="AR466" i="20"/>
  <c r="AQ465" i="20"/>
  <c r="AU465" i="20" s="1"/>
  <c r="AS465" i="20"/>
  <c r="AR467" i="20"/>
  <c r="AQ466" i="20"/>
  <c r="AU466" i="20" s="1"/>
  <c r="AS466" i="20"/>
  <c r="AQ467" i="20"/>
  <c r="AU467" i="20" s="1"/>
  <c r="AS467" i="20"/>
  <c r="AR468" i="20"/>
  <c r="AR469" i="20"/>
  <c r="AQ468" i="20"/>
  <c r="AU468" i="20" s="1"/>
  <c r="AS468" i="20"/>
  <c r="AR470" i="20"/>
  <c r="AS469" i="20"/>
  <c r="AQ469" i="20"/>
  <c r="AU469" i="20" s="1"/>
  <c r="AR471" i="20"/>
  <c r="AS470" i="20"/>
  <c r="AQ470" i="20"/>
  <c r="AU470" i="20" s="1"/>
  <c r="AS471" i="20"/>
  <c r="AQ471" i="20"/>
  <c r="AU471" i="20" s="1"/>
  <c r="AR472" i="20"/>
  <c r="AR473" i="20"/>
  <c r="AS472" i="20"/>
  <c r="AQ472" i="20"/>
  <c r="AU472" i="20" s="1"/>
  <c r="AS473" i="20"/>
  <c r="AQ473" i="20"/>
  <c r="AU473" i="20" s="1"/>
  <c r="AR474" i="20"/>
  <c r="AS474" i="20"/>
  <c r="AR475" i="20"/>
  <c r="AQ474" i="20"/>
  <c r="AU474" i="20" s="1"/>
  <c r="AS475" i="20"/>
  <c r="AQ475" i="20"/>
  <c r="AU475" i="20" s="1"/>
  <c r="AR476" i="20"/>
  <c r="AR477" i="20"/>
  <c r="AQ476" i="20"/>
  <c r="AU476" i="20" s="1"/>
  <c r="AS476" i="20"/>
  <c r="AS477" i="20"/>
  <c r="AQ477" i="20"/>
  <c r="AU477" i="20" s="1"/>
  <c r="AR478" i="20"/>
  <c r="AQ478" i="20"/>
  <c r="AU478" i="20" s="1"/>
  <c r="AS478" i="20"/>
  <c r="AR479" i="20"/>
  <c r="AQ479" i="20"/>
  <c r="AU479" i="20" s="1"/>
  <c r="AR480" i="20"/>
  <c r="AS479" i="20"/>
  <c r="AS480" i="20"/>
  <c r="AR481" i="20"/>
  <c r="AQ480" i="20"/>
  <c r="AU480" i="20" s="1"/>
  <c r="AS481" i="20"/>
  <c r="AR482" i="20"/>
  <c r="AQ481" i="20"/>
  <c r="AU481" i="20" s="1"/>
  <c r="AR483" i="20"/>
  <c r="AQ482" i="20"/>
  <c r="AU482" i="20" s="1"/>
  <c r="AS482" i="20"/>
  <c r="AQ483" i="20"/>
  <c r="AU483" i="20" s="1"/>
  <c r="AS483" i="20"/>
  <c r="AR484" i="20"/>
  <c r="AS484" i="20"/>
  <c r="AR485" i="20"/>
  <c r="AQ484" i="20"/>
  <c r="AU484" i="20" s="1"/>
  <c r="AS485" i="20"/>
  <c r="AQ485" i="20"/>
  <c r="AU485" i="20" s="1"/>
  <c r="AR486" i="20"/>
  <c r="AR487" i="20"/>
  <c r="AQ486" i="20"/>
  <c r="AU486" i="20" s="1"/>
  <c r="AS486" i="20"/>
  <c r="AQ487" i="20"/>
  <c r="AU487" i="20" s="1"/>
  <c r="AR488" i="20"/>
  <c r="AS487" i="20"/>
  <c r="AR489" i="20"/>
  <c r="AQ488" i="20"/>
  <c r="AU488" i="20" s="1"/>
  <c r="AS488" i="20"/>
  <c r="AQ489" i="20"/>
  <c r="AU489" i="20" s="1"/>
  <c r="AR490" i="20"/>
  <c r="AS489" i="20"/>
  <c r="AS490" i="20"/>
  <c r="AR491" i="20"/>
  <c r="AQ490" i="20"/>
  <c r="AU490" i="20" s="1"/>
  <c r="AQ491" i="20"/>
  <c r="AU491" i="20" s="1"/>
  <c r="AR492" i="20"/>
  <c r="AS491" i="20"/>
  <c r="AS492" i="20"/>
  <c r="AQ492" i="20"/>
  <c r="AU492" i="20" s="1"/>
  <c r="AR493" i="20"/>
  <c r="AR494" i="20"/>
  <c r="AQ493" i="20"/>
  <c r="AU493" i="20" s="1"/>
  <c r="AS493" i="20"/>
  <c r="AS494" i="20"/>
  <c r="AQ494" i="20"/>
  <c r="AU494" i="20" s="1"/>
  <c r="AR495" i="20"/>
  <c r="AQ495" i="20"/>
  <c r="AU495" i="20" s="1"/>
  <c r="AS495" i="20"/>
  <c r="AR496" i="20"/>
  <c r="AS496" i="20"/>
  <c r="AR497" i="20"/>
  <c r="AQ496" i="20"/>
  <c r="AU496" i="20" s="1"/>
  <c r="AQ497" i="20"/>
  <c r="AU497" i="20" s="1"/>
  <c r="AS497" i="20"/>
  <c r="AR498" i="20"/>
  <c r="AQ498" i="20"/>
  <c r="AU498" i="20" s="1"/>
  <c r="AR499" i="20"/>
  <c r="AS498" i="20"/>
  <c r="AR500" i="20"/>
  <c r="AS499" i="20"/>
  <c r="AQ499" i="20"/>
  <c r="AU499" i="20" s="1"/>
  <c r="AQ500" i="20"/>
  <c r="AU500" i="20" s="1"/>
  <c r="AS500" i="20"/>
  <c r="AR501" i="20"/>
  <c r="AQ501" i="20"/>
  <c r="AU501" i="20" s="1"/>
  <c r="AS501" i="20"/>
  <c r="AR502" i="20"/>
  <c r="AR503" i="20"/>
  <c r="AS502" i="20"/>
  <c r="AQ502" i="20"/>
  <c r="AU502" i="20" s="1"/>
  <c r="AR504" i="20"/>
  <c r="AS503" i="20"/>
  <c r="AQ503" i="20"/>
  <c r="AU503" i="20" s="1"/>
  <c r="AS504" i="20"/>
  <c r="AQ504" i="20"/>
  <c r="AU504" i="20" s="1"/>
  <c r="AR505" i="20"/>
  <c r="AR506" i="20"/>
  <c r="AQ505" i="20"/>
  <c r="AU505" i="20" s="1"/>
  <c r="AS505" i="20"/>
  <c r="AR507" i="20"/>
  <c r="AS506" i="20"/>
  <c r="AQ506" i="20"/>
  <c r="AU506" i="20" s="1"/>
  <c r="AS507" i="20"/>
  <c r="AR508" i="20"/>
  <c r="AQ507" i="20"/>
  <c r="AU507" i="20" s="1"/>
  <c r="AS508" i="20"/>
  <c r="AR509" i="20"/>
  <c r="AQ508" i="20"/>
  <c r="AU508" i="20" s="1"/>
  <c r="AS509" i="20"/>
  <c r="AQ509" i="20"/>
  <c r="AU509" i="20" s="1"/>
  <c r="AR510" i="20"/>
  <c r="AQ510" i="20"/>
  <c r="AU510" i="20" s="1"/>
  <c r="AR511" i="20"/>
  <c r="AS510" i="20"/>
  <c r="AR512" i="20"/>
  <c r="AS511" i="20"/>
  <c r="AQ511" i="20"/>
  <c r="AU511" i="20" s="1"/>
  <c r="AR513" i="20"/>
  <c r="AQ512" i="20"/>
  <c r="AU512" i="20" s="1"/>
  <c r="AS512" i="20"/>
  <c r="AQ513" i="20"/>
  <c r="AU513" i="20" s="1"/>
  <c r="AS513" i="20"/>
  <c r="AR514" i="20"/>
  <c r="AS514" i="20"/>
  <c r="AR515" i="20"/>
  <c r="AQ514" i="20"/>
  <c r="AU514" i="20" s="1"/>
  <c r="AR516" i="20"/>
  <c r="AQ515" i="20"/>
  <c r="AU515" i="20" s="1"/>
  <c r="AS515" i="20"/>
  <c r="AR517" i="20"/>
  <c r="AQ516" i="20"/>
  <c r="AU516" i="20" s="1"/>
  <c r="AS516" i="20"/>
  <c r="AR518" i="20"/>
  <c r="AS517" i="20"/>
  <c r="AQ517" i="20"/>
  <c r="AU517" i="20" s="1"/>
  <c r="AR519" i="20"/>
  <c r="AS518" i="20"/>
  <c r="AQ518" i="20"/>
  <c r="AU518" i="20" s="1"/>
  <c r="AR520" i="20"/>
  <c r="AS519" i="20"/>
  <c r="AQ519" i="20"/>
  <c r="AU519" i="20" s="1"/>
  <c r="AS520" i="20"/>
  <c r="AQ520" i="20"/>
  <c r="AU520" i="20" s="1"/>
  <c r="AR521" i="20"/>
  <c r="AQ521" i="20"/>
  <c r="AU521" i="20" s="1"/>
  <c r="AS521" i="20"/>
  <c r="AR522" i="20"/>
  <c r="AR523" i="20"/>
  <c r="AS522" i="20"/>
  <c r="AQ522" i="20"/>
  <c r="AU522" i="20" s="1"/>
  <c r="AS523" i="20"/>
  <c r="AQ523" i="20"/>
  <c r="AU523" i="20" s="1"/>
  <c r="AR524" i="20"/>
  <c r="AS524" i="20"/>
  <c r="AR525" i="20"/>
  <c r="AQ524" i="20"/>
  <c r="AU524" i="20" s="1"/>
  <c r="AQ525" i="20"/>
  <c r="AU525" i="20" s="1"/>
  <c r="AS525" i="20"/>
  <c r="AR526" i="20"/>
  <c r="AS526" i="20"/>
  <c r="AR527" i="20"/>
  <c r="AQ526" i="20"/>
  <c r="AU526" i="20" s="1"/>
  <c r="AS527" i="20"/>
  <c r="AQ527" i="20"/>
  <c r="AU527" i="20" s="1"/>
  <c r="AR528" i="20"/>
  <c r="AR529" i="20"/>
  <c r="AQ528" i="20"/>
  <c r="AU528" i="20" s="1"/>
  <c r="AS528" i="20"/>
  <c r="AS529" i="20"/>
  <c r="AR530" i="20"/>
  <c r="AQ529" i="20"/>
  <c r="AU529" i="20" s="1"/>
  <c r="AQ530" i="20"/>
  <c r="AU530" i="20" s="1"/>
  <c r="AR531" i="20"/>
  <c r="AS530" i="20"/>
  <c r="AS531" i="20"/>
  <c r="AQ531" i="20"/>
  <c r="AU531" i="20" s="1"/>
  <c r="AR532" i="20"/>
  <c r="AQ532" i="20"/>
  <c r="AU532" i="20" s="1"/>
  <c r="AR533" i="20"/>
  <c r="AS532" i="20"/>
  <c r="AS533" i="20"/>
  <c r="AQ533" i="20"/>
  <c r="AU533" i="20" s="1"/>
  <c r="AR534" i="20"/>
  <c r="AS534" i="20"/>
  <c r="AR535" i="20"/>
  <c r="AQ534" i="20"/>
  <c r="AU534" i="20" s="1"/>
  <c r="AQ535" i="20"/>
  <c r="AU535" i="20" s="1"/>
  <c r="AS535" i="20"/>
  <c r="AR536" i="20"/>
  <c r="AR537" i="20"/>
  <c r="AS536" i="20"/>
  <c r="AQ536" i="20"/>
  <c r="AU536" i="20" s="1"/>
  <c r="AR538" i="20"/>
  <c r="AQ537" i="20"/>
  <c r="AU537" i="20" s="1"/>
  <c r="AS537" i="20"/>
  <c r="AR539" i="20"/>
  <c r="AQ538" i="20"/>
  <c r="AU538" i="20" s="1"/>
  <c r="AS538" i="20"/>
  <c r="AR540" i="20"/>
  <c r="AQ539" i="20"/>
  <c r="AU539" i="20" s="1"/>
  <c r="AS539" i="20"/>
  <c r="AQ540" i="20"/>
  <c r="AU540" i="20" s="1"/>
  <c r="AR541" i="20"/>
  <c r="AS540" i="20"/>
  <c r="AS541" i="20"/>
  <c r="AQ541" i="20"/>
  <c r="AU541" i="20" s="1"/>
  <c r="AR542" i="20"/>
  <c r="AQ542" i="20"/>
  <c r="AU542" i="20" s="1"/>
  <c r="AS542" i="20"/>
  <c r="AR543" i="20"/>
  <c r="AR544" i="20"/>
  <c r="AQ543" i="20"/>
  <c r="AU543" i="20" s="1"/>
  <c r="AS543" i="20"/>
  <c r="AR545" i="20"/>
  <c r="AQ544" i="20"/>
  <c r="AU544" i="20" s="1"/>
  <c r="AS544" i="20"/>
  <c r="AQ545" i="20"/>
  <c r="AU545" i="20" s="1"/>
  <c r="AS545" i="20"/>
  <c r="AR546" i="20"/>
  <c r="AR547" i="20"/>
  <c r="AQ546" i="20"/>
  <c r="AU546" i="20" s="1"/>
  <c r="AS546" i="20"/>
  <c r="AR548" i="20"/>
  <c r="AS547" i="20"/>
  <c r="AQ547" i="20"/>
  <c r="AU547" i="20" s="1"/>
  <c r="AS548" i="20"/>
  <c r="AQ548" i="20"/>
  <c r="AU548" i="20" s="1"/>
  <c r="AR549" i="20"/>
  <c r="AQ549" i="20"/>
  <c r="AU549" i="20" s="1"/>
  <c r="AR550" i="20"/>
  <c r="AS549" i="20"/>
  <c r="AR551" i="20"/>
  <c r="AQ550" i="20"/>
  <c r="AU550" i="20" s="1"/>
  <c r="AS550" i="20"/>
  <c r="AR552" i="20"/>
  <c r="AQ551" i="20"/>
  <c r="AU551" i="20" s="1"/>
  <c r="AS551" i="20"/>
  <c r="AS552" i="20"/>
  <c r="AR553" i="20"/>
  <c r="AQ552" i="20"/>
  <c r="AU552" i="20" s="1"/>
  <c r="AS553" i="20"/>
  <c r="AQ553" i="20"/>
  <c r="AU553" i="20" s="1"/>
  <c r="AR554" i="20"/>
  <c r="AS554" i="20"/>
  <c r="AQ554" i="20"/>
  <c r="AU554" i="20" s="1"/>
  <c r="AR555" i="20"/>
  <c r="AR556" i="20"/>
  <c r="AS555" i="20"/>
  <c r="AQ555" i="20"/>
  <c r="AU555" i="20" s="1"/>
  <c r="AS556" i="20"/>
  <c r="AQ556" i="20"/>
  <c r="AU556" i="20" s="1"/>
  <c r="AR557" i="20"/>
  <c r="AR558" i="20"/>
  <c r="AQ557" i="20"/>
  <c r="AU557" i="20" s="1"/>
  <c r="AS557" i="20"/>
  <c r="AQ558" i="20"/>
  <c r="AU558" i="20" s="1"/>
  <c r="AR559" i="20"/>
  <c r="AS558" i="20"/>
  <c r="AS559" i="20"/>
  <c r="AR560" i="20"/>
  <c r="AQ559" i="20"/>
  <c r="AU559" i="20" s="1"/>
  <c r="AQ560" i="20"/>
  <c r="AU560" i="20" s="1"/>
  <c r="AS560" i="20"/>
  <c r="AR561" i="20"/>
  <c r="AR562" i="20"/>
  <c r="AQ561" i="20"/>
  <c r="AU561" i="20" s="1"/>
  <c r="AS561" i="20"/>
  <c r="AR563" i="20"/>
  <c r="AQ562" i="20"/>
  <c r="AU562" i="20" s="1"/>
  <c r="AS562" i="20"/>
  <c r="AR564" i="20"/>
  <c r="AQ563" i="20"/>
  <c r="AU563" i="20" s="1"/>
  <c r="AS563" i="20"/>
  <c r="AQ564" i="20"/>
  <c r="AU564" i="20" s="1"/>
  <c r="AR565" i="20"/>
  <c r="AS564" i="20"/>
  <c r="AS565" i="20"/>
  <c r="AQ565" i="20"/>
  <c r="AU565" i="20" s="1"/>
  <c r="AR566" i="20"/>
  <c r="AQ566" i="20"/>
  <c r="AU566" i="20" s="1"/>
  <c r="AS566" i="20"/>
  <c r="AR567" i="20"/>
  <c r="AQ567" i="20"/>
  <c r="AU567" i="20" s="1"/>
  <c r="AR568" i="20"/>
  <c r="AS567" i="20"/>
  <c r="AS568" i="20"/>
  <c r="AR569" i="20"/>
  <c r="AQ568" i="20"/>
  <c r="AU568" i="20" s="1"/>
  <c r="AQ569" i="20"/>
  <c r="AU569" i="20" s="1"/>
  <c r="AS569" i="20"/>
  <c r="AR570" i="20"/>
  <c r="AR571" i="20"/>
  <c r="AS570" i="20"/>
  <c r="AQ570" i="20"/>
  <c r="AU570" i="20" s="1"/>
  <c r="AQ571" i="20"/>
  <c r="AU571" i="20" s="1"/>
  <c r="AS571" i="20"/>
  <c r="AR572" i="20"/>
  <c r="AS572" i="20"/>
  <c r="AR573" i="20"/>
  <c r="AQ572" i="20"/>
  <c r="AU572" i="20" s="1"/>
  <c r="AS573" i="20"/>
  <c r="AQ573" i="20"/>
  <c r="AU573" i="20" s="1"/>
  <c r="AR574" i="20"/>
  <c r="AR575" i="20"/>
  <c r="AQ574" i="20"/>
  <c r="AU574" i="20" s="1"/>
  <c r="AS574" i="20"/>
  <c r="AR576" i="20"/>
  <c r="AQ575" i="20"/>
  <c r="AU575" i="20" s="1"/>
  <c r="AS575" i="20"/>
  <c r="AR577" i="20"/>
  <c r="AS576" i="20"/>
  <c r="AQ576" i="20"/>
  <c r="AU576" i="20" s="1"/>
  <c r="AS577" i="20"/>
  <c r="AR578" i="20"/>
  <c r="AQ577" i="20"/>
  <c r="AU577" i="20" s="1"/>
  <c r="AQ578" i="20"/>
  <c r="AU578" i="20" s="1"/>
  <c r="AR579" i="20"/>
  <c r="AS578" i="20"/>
  <c r="AQ579" i="20"/>
  <c r="AU579" i="20" s="1"/>
  <c r="AS579" i="20"/>
  <c r="AR580" i="20"/>
  <c r="AQ580" i="20"/>
  <c r="AU580" i="20" s="1"/>
  <c r="AS580" i="20"/>
  <c r="AR581" i="20"/>
  <c r="AR582" i="20"/>
  <c r="AQ581" i="20"/>
  <c r="AU581" i="20" s="1"/>
  <c r="AS581" i="20"/>
  <c r="AR583" i="20"/>
  <c r="AS582" i="20"/>
  <c r="AQ582" i="20"/>
  <c r="AU582" i="20" s="1"/>
  <c r="AR584" i="20"/>
  <c r="AS583" i="20"/>
  <c r="AQ583" i="20"/>
  <c r="AU583" i="20" s="1"/>
  <c r="AQ584" i="20"/>
  <c r="AU584" i="20" s="1"/>
  <c r="AS584" i="20"/>
  <c r="AR585" i="20"/>
  <c r="AR586" i="20"/>
  <c r="AQ585" i="20"/>
  <c r="AU585" i="20" s="1"/>
  <c r="AS585" i="20"/>
  <c r="AS586" i="20"/>
  <c r="AQ586" i="20"/>
  <c r="AU586" i="20" s="1"/>
  <c r="AR587" i="20"/>
  <c r="AQ587" i="20"/>
  <c r="AU587" i="20" s="1"/>
  <c r="AS587" i="20"/>
  <c r="AR588" i="20"/>
  <c r="AQ588" i="20"/>
  <c r="AU588" i="20" s="1"/>
  <c r="AR589" i="20"/>
  <c r="AS588" i="20"/>
  <c r="AS589" i="20"/>
  <c r="AR590" i="20"/>
  <c r="AQ589" i="20"/>
  <c r="AU589" i="20" s="1"/>
  <c r="AQ590" i="20"/>
  <c r="AU590" i="20" s="1"/>
  <c r="AR591" i="20"/>
  <c r="AS590" i="20"/>
  <c r="AS591" i="20"/>
  <c r="AR592" i="20"/>
  <c r="AQ591" i="20"/>
  <c r="AU591" i="20" s="1"/>
  <c r="AQ592" i="20"/>
  <c r="AU592" i="20" s="1"/>
  <c r="AR593" i="20"/>
  <c r="AS592" i="20"/>
  <c r="AR594" i="20"/>
  <c r="AS593" i="20"/>
  <c r="AQ593" i="20"/>
  <c r="AU593" i="20" s="1"/>
  <c r="AS594" i="20"/>
  <c r="AQ594" i="20"/>
  <c r="AU594" i="20" s="1"/>
  <c r="AR595" i="20"/>
  <c r="AQ595" i="20"/>
  <c r="AU595" i="20" s="1"/>
  <c r="AR596" i="20"/>
  <c r="AS595" i="20"/>
  <c r="AR597" i="20"/>
  <c r="AS596" i="20"/>
  <c r="AQ596" i="20"/>
  <c r="AU596" i="20" s="1"/>
  <c r="AQ597" i="20"/>
  <c r="AU597" i="20" s="1"/>
  <c r="AR598" i="20"/>
  <c r="AS597" i="20"/>
  <c r="AQ598" i="20"/>
  <c r="AU598" i="20" s="1"/>
  <c r="AS598" i="20"/>
  <c r="AR599" i="20"/>
  <c r="AQ599" i="20"/>
  <c r="AU599" i="20" s="1"/>
  <c r="AS599" i="20"/>
  <c r="AR600" i="20"/>
  <c r="AR601" i="20"/>
  <c r="AQ600" i="20"/>
  <c r="AU600" i="20" s="1"/>
  <c r="AS600" i="20"/>
  <c r="AS601" i="20"/>
  <c r="AQ601" i="20"/>
  <c r="AU601" i="20" s="1"/>
  <c r="AR602" i="20"/>
  <c r="AR603" i="20"/>
  <c r="AS602" i="20"/>
  <c r="AQ602" i="20"/>
  <c r="AU602" i="20" s="1"/>
  <c r="AS603" i="20"/>
  <c r="AR604" i="20"/>
  <c r="AQ603" i="20"/>
  <c r="AU603" i="20" s="1"/>
  <c r="AR605" i="20"/>
  <c r="AS604" i="20"/>
  <c r="AQ604" i="20"/>
  <c r="AU604" i="20" s="1"/>
  <c r="AS605" i="20"/>
  <c r="AQ605" i="20"/>
  <c r="AU605" i="20" s="1"/>
  <c r="AR606" i="20"/>
  <c r="AS606" i="20"/>
  <c r="AQ606" i="20"/>
  <c r="AU606" i="20" s="1"/>
  <c r="AR607" i="20"/>
  <c r="AS607" i="20"/>
  <c r="AQ607" i="20"/>
  <c r="AU607" i="20" s="1"/>
  <c r="AR608" i="20"/>
  <c r="AS608" i="20"/>
  <c r="AR609" i="20"/>
  <c r="AQ608" i="20"/>
  <c r="AU608" i="20" s="1"/>
  <c r="AR610" i="20"/>
  <c r="AQ609" i="20"/>
  <c r="AU609" i="20" s="1"/>
  <c r="AS609" i="20"/>
  <c r="AQ610" i="20"/>
  <c r="AU610" i="20" s="1"/>
  <c r="AR611" i="20"/>
  <c r="AS610" i="20"/>
  <c r="AQ611" i="20"/>
  <c r="AU611" i="20" s="1"/>
  <c r="AR612" i="20"/>
  <c r="AS611" i="20"/>
  <c r="AQ612" i="20"/>
  <c r="AU612" i="20" s="1"/>
  <c r="AR613" i="20"/>
  <c r="AS612" i="20"/>
  <c r="AS613" i="20"/>
  <c r="AQ613" i="20"/>
  <c r="AU613" i="20" s="1"/>
  <c r="AR614" i="20"/>
  <c r="AQ614" i="20"/>
  <c r="AU614" i="20" s="1"/>
  <c r="AR615" i="20"/>
  <c r="AS614" i="20"/>
  <c r="AS615" i="20"/>
  <c r="AR616" i="20"/>
  <c r="AQ615" i="20"/>
  <c r="AU615" i="20" s="1"/>
  <c r="AR617" i="20"/>
  <c r="AQ616" i="20"/>
  <c r="AU616" i="20" s="1"/>
  <c r="AS616" i="20"/>
  <c r="AQ617" i="20"/>
  <c r="AU617" i="20" s="1"/>
  <c r="AS617" i="20"/>
  <c r="AR618" i="20"/>
  <c r="AS618" i="20"/>
  <c r="AR619" i="20"/>
  <c r="AQ618" i="20"/>
  <c r="AU618" i="20" s="1"/>
  <c r="AS619" i="20"/>
  <c r="AQ619" i="20"/>
  <c r="AU619" i="20" s="1"/>
  <c r="AR620" i="20"/>
  <c r="AR621" i="20"/>
  <c r="AS620" i="20"/>
  <c r="AQ620" i="20"/>
  <c r="AU620" i="20" s="1"/>
  <c r="AR622" i="20"/>
  <c r="AQ621" i="20"/>
  <c r="AU621" i="20" s="1"/>
  <c r="AS621" i="20"/>
  <c r="AQ622" i="20"/>
  <c r="AU622" i="20" s="1"/>
  <c r="AS622" i="20"/>
  <c r="AR623" i="20"/>
  <c r="AQ623" i="20"/>
  <c r="AU623" i="20" s="1"/>
  <c r="AS623" i="20"/>
  <c r="AR624" i="20"/>
  <c r="AR625" i="20"/>
  <c r="AQ624" i="20"/>
  <c r="AU624" i="20" s="1"/>
  <c r="AS624" i="20"/>
  <c r="AR626" i="20"/>
  <c r="AQ625" i="20"/>
  <c r="AU625" i="20" s="1"/>
  <c r="AS625" i="20"/>
  <c r="AR627" i="20"/>
  <c r="AS626" i="20"/>
  <c r="AQ626" i="20"/>
  <c r="AU626" i="20" s="1"/>
  <c r="AQ627" i="20"/>
  <c r="AU627" i="20" s="1"/>
  <c r="AS627" i="20"/>
  <c r="AR628" i="20"/>
  <c r="AQ628" i="20"/>
  <c r="AU628" i="20" s="1"/>
  <c r="AR629" i="20"/>
  <c r="AS628" i="20"/>
  <c r="AQ629" i="20"/>
  <c r="AU629" i="20" s="1"/>
  <c r="AR630" i="20"/>
  <c r="AS629" i="20"/>
  <c r="AQ630" i="20"/>
  <c r="AU630" i="20" s="1"/>
  <c r="AR631" i="20"/>
  <c r="AS630" i="20"/>
  <c r="AS631" i="20"/>
  <c r="AQ631" i="20"/>
  <c r="AU631" i="20" s="1"/>
  <c r="AR632" i="20"/>
  <c r="AS632" i="20"/>
  <c r="AQ632" i="20"/>
  <c r="AU632" i="20" s="1"/>
  <c r="AR633" i="20"/>
  <c r="AQ633" i="20"/>
  <c r="AU633" i="20" s="1"/>
  <c r="AS633" i="20"/>
  <c r="AR634" i="20"/>
  <c r="AQ634" i="20"/>
  <c r="AU634" i="20" s="1"/>
  <c r="AR635" i="20"/>
  <c r="AS634" i="20"/>
  <c r="AR636" i="20"/>
  <c r="AQ635" i="20"/>
  <c r="AU635" i="20" s="1"/>
  <c r="AS635" i="20"/>
  <c r="AQ636" i="20"/>
  <c r="AU636" i="20" s="1"/>
  <c r="AS636" i="20"/>
  <c r="AR637" i="20"/>
  <c r="AQ637" i="20"/>
  <c r="AU637" i="20" s="1"/>
  <c r="AR638" i="20"/>
  <c r="AS637" i="20"/>
  <c r="AR639" i="20"/>
  <c r="AQ638" i="20"/>
  <c r="AU638" i="20" s="1"/>
  <c r="AS638" i="20"/>
  <c r="AQ639" i="20"/>
  <c r="AU639" i="20" s="1"/>
  <c r="AR640" i="20"/>
  <c r="AS639" i="20"/>
  <c r="AQ640" i="20"/>
  <c r="AU640" i="20" s="1"/>
  <c r="AS640" i="20"/>
  <c r="AR641" i="20"/>
  <c r="AS641" i="20"/>
  <c r="AQ641" i="20"/>
  <c r="AU641" i="20" s="1"/>
  <c r="AR642" i="20"/>
  <c r="AR643" i="20"/>
  <c r="AS642" i="20"/>
  <c r="AQ642" i="20"/>
  <c r="AU642" i="20" s="1"/>
  <c r="AS643" i="20"/>
  <c r="AR644" i="20"/>
  <c r="AQ643" i="20"/>
  <c r="AU643" i="20" s="1"/>
  <c r="AR645" i="20"/>
  <c r="AQ644" i="20"/>
  <c r="AU644" i="20" s="1"/>
  <c r="AS644" i="20"/>
  <c r="AS645" i="20"/>
  <c r="AQ645" i="20"/>
  <c r="AU645" i="20" s="1"/>
  <c r="AR646" i="20"/>
  <c r="AS646" i="20"/>
  <c r="AR647" i="20"/>
  <c r="AQ646" i="20"/>
  <c r="AU646" i="20" s="1"/>
  <c r="AQ647" i="20"/>
  <c r="AU647" i="20" s="1"/>
  <c r="AR648" i="20"/>
  <c r="AS647" i="20"/>
  <c r="AR649" i="20"/>
  <c r="AS648" i="20"/>
  <c r="AQ648" i="20"/>
  <c r="AU648" i="20" s="1"/>
  <c r="AS649" i="20"/>
  <c r="AR650" i="20"/>
  <c r="AQ649" i="20"/>
  <c r="AU649" i="20" s="1"/>
  <c r="AR651" i="20"/>
  <c r="AQ650" i="20"/>
  <c r="AU650" i="20" s="1"/>
  <c r="AS650" i="20"/>
  <c r="AQ651" i="20"/>
  <c r="AU651" i="20" s="1"/>
  <c r="AR652" i="20"/>
  <c r="AS651" i="20"/>
  <c r="AQ652" i="20"/>
  <c r="AU652" i="20" s="1"/>
  <c r="AS652" i="20"/>
  <c r="AR653" i="20"/>
  <c r="AQ653" i="20"/>
  <c r="AU653" i="20" s="1"/>
  <c r="AS653" i="20"/>
  <c r="AR654" i="20"/>
  <c r="AQ654" i="20"/>
  <c r="AU654" i="20" s="1"/>
  <c r="AR655" i="20"/>
  <c r="AS654" i="20"/>
  <c r="AR656" i="20"/>
  <c r="AS655" i="20"/>
  <c r="AQ655" i="20"/>
  <c r="AU655" i="20" s="1"/>
  <c r="AR657" i="20"/>
  <c r="AS656" i="20"/>
  <c r="AQ656" i="20"/>
  <c r="AU656" i="20" s="1"/>
  <c r="AQ657" i="20"/>
  <c r="AU657" i="20" s="1"/>
  <c r="AS657" i="20"/>
  <c r="AR658" i="20"/>
  <c r="AS658" i="20"/>
  <c r="AR659" i="20"/>
  <c r="AQ658" i="20"/>
  <c r="AU658" i="20" s="1"/>
  <c r="AS659" i="20"/>
  <c r="AR660" i="20"/>
  <c r="AQ659" i="20"/>
  <c r="AU659" i="20" s="1"/>
  <c r="AQ660" i="20"/>
  <c r="AU660" i="20" s="1"/>
  <c r="AS660" i="20"/>
  <c r="AR661" i="20"/>
  <c r="AS661" i="20"/>
  <c r="AR662" i="20"/>
  <c r="AQ661" i="20"/>
  <c r="AU661" i="20" s="1"/>
  <c r="AQ662" i="20"/>
  <c r="AU662" i="20" s="1"/>
  <c r="AS662" i="20"/>
  <c r="AR663" i="20"/>
  <c r="AQ663" i="20"/>
  <c r="AU663" i="20" s="1"/>
  <c r="AR664" i="20"/>
  <c r="AS663" i="20"/>
  <c r="AR665" i="20"/>
  <c r="AQ664" i="20"/>
  <c r="AU664" i="20" s="1"/>
  <c r="AS664" i="20"/>
  <c r="AR666" i="20"/>
  <c r="AQ665" i="20"/>
  <c r="AU665" i="20" s="1"/>
  <c r="AS665" i="20"/>
  <c r="AS666" i="20"/>
  <c r="AQ666" i="20"/>
  <c r="AU666" i="20" s="1"/>
  <c r="AR667" i="20"/>
  <c r="AS667" i="20"/>
  <c r="AQ667" i="20"/>
  <c r="AU667" i="20" s="1"/>
  <c r="AR668" i="20"/>
  <c r="AQ668" i="20"/>
  <c r="AU668" i="20" s="1"/>
  <c r="AR669" i="20"/>
  <c r="AS668" i="20"/>
  <c r="AR670" i="20"/>
  <c r="AS669" i="20"/>
  <c r="AQ669" i="20"/>
  <c r="AU669" i="20" s="1"/>
  <c r="AQ670" i="20"/>
  <c r="AU670" i="20" s="1"/>
  <c r="AR671" i="20"/>
  <c r="AS670" i="20"/>
  <c r="AR672" i="20"/>
  <c r="AS671" i="20"/>
  <c r="AQ671" i="20"/>
  <c r="AU671" i="20" s="1"/>
  <c r="AQ672" i="20"/>
  <c r="AU672" i="20" s="1"/>
  <c r="AS672" i="20"/>
  <c r="AR673" i="20"/>
  <c r="AQ673" i="20"/>
  <c r="AU673" i="20" s="1"/>
  <c r="AS673" i="20"/>
  <c r="AR674" i="20"/>
  <c r="AQ674" i="20"/>
  <c r="AU674" i="20" s="1"/>
  <c r="AS674" i="20"/>
  <c r="AR675" i="20"/>
  <c r="AS675" i="20"/>
  <c r="AR676" i="20"/>
  <c r="AQ675" i="20"/>
  <c r="AU675" i="20" s="1"/>
  <c r="AS676" i="20"/>
  <c r="AR677" i="20"/>
  <c r="AQ676" i="20"/>
  <c r="AU676" i="20" s="1"/>
  <c r="AS677" i="20"/>
  <c r="AQ677" i="20"/>
  <c r="AU677" i="20" s="1"/>
  <c r="AR678" i="20"/>
  <c r="AQ678" i="20"/>
  <c r="AU678" i="20" s="1"/>
  <c r="AR679" i="20"/>
  <c r="AS678" i="20"/>
  <c r="AQ679" i="20"/>
  <c r="AU679" i="20" s="1"/>
  <c r="AR680" i="20"/>
  <c r="AS679" i="20"/>
  <c r="AS680" i="20"/>
  <c r="AQ680" i="20"/>
  <c r="AU680" i="20" s="1"/>
  <c r="AR681" i="20"/>
  <c r="AQ681" i="20"/>
  <c r="AU681" i="20" s="1"/>
  <c r="AS681" i="20"/>
  <c r="AR682" i="20"/>
  <c r="AR683" i="20"/>
  <c r="AQ682" i="20"/>
  <c r="AU682" i="20" s="1"/>
  <c r="AS682" i="20"/>
  <c r="AR684" i="20"/>
  <c r="AS683" i="20"/>
  <c r="AQ683" i="20"/>
  <c r="AU683" i="20" s="1"/>
  <c r="AR685" i="20"/>
  <c r="AQ684" i="20"/>
  <c r="AU684" i="20" s="1"/>
  <c r="AS684" i="20"/>
  <c r="AS685" i="20"/>
  <c r="AQ685" i="20"/>
  <c r="AU685" i="20" s="1"/>
  <c r="AR686" i="20"/>
  <c r="AR687" i="20"/>
  <c r="AS686" i="20"/>
  <c r="AQ686" i="20"/>
  <c r="AU686" i="20" s="1"/>
  <c r="AS687" i="20"/>
  <c r="AQ687" i="20"/>
  <c r="AU687" i="20" s="1"/>
  <c r="AR688" i="20"/>
  <c r="AS688" i="20"/>
  <c r="AR689" i="20"/>
  <c r="AQ688" i="20"/>
  <c r="AU688" i="20" s="1"/>
  <c r="AQ689" i="20"/>
  <c r="AU689" i="20" s="1"/>
  <c r="AS689" i="20"/>
  <c r="AR690" i="20"/>
  <c r="AQ690" i="20"/>
  <c r="AU690" i="20" s="1"/>
  <c r="AS690" i="20"/>
  <c r="AR691" i="20"/>
  <c r="AR692" i="20"/>
  <c r="AS691" i="20"/>
  <c r="AQ691" i="20"/>
  <c r="AU691" i="20" s="1"/>
  <c r="AS692" i="20"/>
  <c r="AQ692" i="20"/>
  <c r="AU692" i="20" s="1"/>
  <c r="AR693" i="20"/>
  <c r="AS693" i="20"/>
  <c r="AR694" i="20"/>
  <c r="AQ693" i="20"/>
  <c r="AU693" i="20" s="1"/>
  <c r="AR695" i="20"/>
  <c r="AQ694" i="20"/>
  <c r="AU694" i="20" s="1"/>
  <c r="AS694" i="20"/>
  <c r="AS695" i="20"/>
  <c r="AR696" i="20"/>
  <c r="AQ695" i="20"/>
  <c r="AU695" i="20" s="1"/>
  <c r="AS696" i="20"/>
  <c r="AQ696" i="20"/>
  <c r="AU696" i="20" s="1"/>
  <c r="AR697" i="20"/>
  <c r="AQ697" i="20"/>
  <c r="AU697" i="20" s="1"/>
  <c r="AR698" i="20"/>
  <c r="AS697" i="20"/>
  <c r="AS698" i="20"/>
  <c r="AR699" i="20"/>
  <c r="AQ698" i="20"/>
  <c r="AU698" i="20" s="1"/>
  <c r="AQ699" i="20"/>
  <c r="AU699" i="20" s="1"/>
  <c r="AS699" i="20"/>
  <c r="AR700" i="20"/>
  <c r="AR701" i="20"/>
  <c r="AS700" i="20"/>
  <c r="AQ700" i="20"/>
  <c r="AU700" i="20" s="1"/>
  <c r="AQ701" i="20"/>
  <c r="AU701" i="20" s="1"/>
  <c r="AS701" i="20"/>
  <c r="AR702" i="20"/>
  <c r="AS702" i="20"/>
  <c r="AQ702" i="20"/>
  <c r="AU702" i="20" s="1"/>
  <c r="AR703" i="20"/>
  <c r="AS703" i="20"/>
  <c r="AR704" i="20"/>
  <c r="AQ703" i="20"/>
  <c r="AU703" i="20" s="1"/>
  <c r="AR705" i="20"/>
  <c r="AS704" i="20"/>
  <c r="AQ704" i="20"/>
  <c r="AU704" i="20" s="1"/>
  <c r="AS705" i="20"/>
  <c r="AR706" i="20"/>
  <c r="AQ705" i="20"/>
  <c r="AU705" i="20" s="1"/>
  <c r="AQ706" i="20"/>
  <c r="AU706" i="20" s="1"/>
  <c r="AR707" i="20"/>
  <c r="AS706" i="20"/>
  <c r="AR708" i="20"/>
  <c r="AQ707" i="20"/>
  <c r="AU707" i="20" s="1"/>
  <c r="AS707" i="20"/>
  <c r="AR709" i="20"/>
  <c r="AS708" i="20"/>
  <c r="AQ708" i="20"/>
  <c r="AU708" i="20" s="1"/>
  <c r="AR710" i="20"/>
  <c r="AQ709" i="20"/>
  <c r="AU709" i="20" s="1"/>
  <c r="AS709" i="20"/>
  <c r="AS710" i="20"/>
  <c r="AQ710" i="20"/>
  <c r="AU710" i="20" s="1"/>
  <c r="AR711" i="20"/>
  <c r="AQ711" i="20"/>
  <c r="AU711" i="20" s="1"/>
  <c r="AR712" i="20"/>
  <c r="AS711" i="20"/>
  <c r="AS712" i="20"/>
  <c r="AR713" i="20"/>
  <c r="AQ712" i="20"/>
  <c r="AU712" i="20" s="1"/>
  <c r="AQ713" i="20"/>
  <c r="AU713" i="20" s="1"/>
  <c r="AS713" i="20"/>
  <c r="AR714" i="20"/>
  <c r="AR715" i="20"/>
  <c r="AQ714" i="20"/>
  <c r="AU714" i="20" s="1"/>
  <c r="AS714" i="20"/>
  <c r="AR716" i="20"/>
  <c r="AQ715" i="20"/>
  <c r="AU715" i="20" s="1"/>
  <c r="AS715" i="20"/>
  <c r="AQ716" i="20"/>
  <c r="AU716" i="20" s="1"/>
  <c r="AS716" i="20"/>
  <c r="AR717" i="20"/>
  <c r="AS717" i="20"/>
  <c r="AR718" i="20"/>
  <c r="AQ717" i="20"/>
  <c r="AU717" i="20" s="1"/>
  <c r="AS718" i="20"/>
  <c r="AR719" i="20"/>
  <c r="AQ718" i="20"/>
  <c r="AU718" i="20" s="1"/>
  <c r="AQ719" i="20"/>
  <c r="AU719" i="20" s="1"/>
  <c r="AR720" i="20"/>
  <c r="AS719" i="20"/>
  <c r="AR721" i="20"/>
  <c r="AS720" i="20"/>
  <c r="AQ720" i="20"/>
  <c r="AU720" i="20" s="1"/>
  <c r="AS721" i="20"/>
  <c r="AR722" i="20"/>
  <c r="AQ721" i="20"/>
  <c r="AU721" i="20" s="1"/>
  <c r="AQ722" i="20"/>
  <c r="AU722" i="20" s="1"/>
  <c r="AR723" i="20"/>
  <c r="AS722" i="20"/>
  <c r="AR724" i="20"/>
  <c r="AQ723" i="20"/>
  <c r="AU723" i="20" s="1"/>
  <c r="AS723" i="20"/>
  <c r="AQ724" i="20"/>
  <c r="AU724" i="20" s="1"/>
  <c r="AS724" i="20"/>
  <c r="AR725" i="20"/>
  <c r="AQ725" i="20"/>
  <c r="AU725" i="20" s="1"/>
  <c r="AR726" i="20"/>
  <c r="AS725" i="20"/>
  <c r="AR727" i="20"/>
  <c r="AQ726" i="20"/>
  <c r="AU726" i="20" s="1"/>
  <c r="AS726" i="20"/>
  <c r="AS727" i="20"/>
  <c r="AR728" i="20"/>
  <c r="AQ727" i="20"/>
  <c r="AU727" i="20" s="1"/>
  <c r="AQ728" i="20"/>
  <c r="AU728" i="20" s="1"/>
  <c r="AS728" i="20"/>
  <c r="AR729" i="20"/>
  <c r="AR730" i="20"/>
  <c r="AS729" i="20"/>
  <c r="AQ729" i="20"/>
  <c r="AU729" i="20" s="1"/>
  <c r="AR731" i="20"/>
  <c r="AQ730" i="20"/>
  <c r="AU730" i="20" s="1"/>
  <c r="AS730" i="20"/>
  <c r="AS731" i="20"/>
  <c r="AR732" i="20"/>
  <c r="AQ731" i="20"/>
  <c r="AU731" i="20" s="1"/>
  <c r="AQ732" i="20"/>
  <c r="AU732" i="20" s="1"/>
  <c r="AS732" i="20"/>
  <c r="AR733" i="20"/>
  <c r="AQ733" i="20"/>
  <c r="AU733" i="20" s="1"/>
  <c r="AS733" i="20"/>
  <c r="AR734" i="20"/>
  <c r="AQ734" i="20"/>
  <c r="AU734" i="20" s="1"/>
  <c r="AR735" i="20"/>
  <c r="AS734" i="20"/>
  <c r="AS735" i="20"/>
  <c r="AQ735" i="20"/>
  <c r="AU735" i="20" s="1"/>
  <c r="AR736" i="20"/>
  <c r="AQ736" i="20"/>
  <c r="AU736" i="20" s="1"/>
  <c r="AR737" i="20"/>
  <c r="AS736" i="20"/>
  <c r="AQ737" i="20"/>
  <c r="AU737" i="20" s="1"/>
  <c r="AS737" i="20"/>
  <c r="AR738" i="20"/>
  <c r="AS738" i="20"/>
  <c r="AR739" i="20"/>
  <c r="AQ738" i="20"/>
  <c r="AU738" i="20" s="1"/>
  <c r="AS739" i="20"/>
  <c r="AR740" i="20"/>
  <c r="AQ739" i="20"/>
  <c r="AU739" i="20" s="1"/>
  <c r="AS740" i="20"/>
  <c r="AR741" i="20"/>
  <c r="AQ740" i="20"/>
  <c r="AU740" i="20" s="1"/>
  <c r="AS741" i="20"/>
  <c r="AR742" i="20"/>
  <c r="AQ741" i="20"/>
  <c r="AU741" i="20" s="1"/>
  <c r="AS742" i="20"/>
  <c r="AR743" i="20"/>
  <c r="AQ742" i="20"/>
  <c r="AU742" i="20" s="1"/>
  <c r="AR744" i="20"/>
  <c r="AS743" i="20"/>
  <c r="AQ743" i="20"/>
  <c r="AU743" i="20" s="1"/>
  <c r="AQ744" i="20"/>
  <c r="AU744" i="20" s="1"/>
  <c r="AS744" i="20"/>
  <c r="AR745" i="20"/>
  <c r="AR746" i="20"/>
  <c r="AS745" i="20"/>
  <c r="AQ745" i="20"/>
  <c r="AU745" i="20" s="1"/>
  <c r="AQ746" i="20"/>
  <c r="AU746" i="20" s="1"/>
  <c r="AR747" i="20"/>
  <c r="AS746" i="20"/>
  <c r="AS747" i="20"/>
  <c r="AQ747" i="20"/>
  <c r="AU747" i="20" s="1"/>
  <c r="AR748" i="20"/>
  <c r="AS748" i="20"/>
  <c r="AR749" i="20"/>
  <c r="AQ748" i="20"/>
  <c r="AU748" i="20" s="1"/>
  <c r="AR750" i="20"/>
  <c r="AS749" i="20"/>
  <c r="AQ749" i="20"/>
  <c r="AU749" i="20" s="1"/>
  <c r="AQ750" i="20"/>
  <c r="AU750" i="20" s="1"/>
  <c r="AS750" i="20"/>
  <c r="AR751" i="20"/>
  <c r="AR752" i="20"/>
  <c r="AQ751" i="20"/>
  <c r="AU751" i="20" s="1"/>
  <c r="AS751" i="20"/>
  <c r="AR753" i="20"/>
  <c r="AQ752" i="20"/>
  <c r="AU752" i="20" s="1"/>
  <c r="AS752" i="20"/>
  <c r="AS753" i="20"/>
  <c r="AR754" i="20"/>
  <c r="AQ753" i="20"/>
  <c r="AU753" i="20" s="1"/>
  <c r="AS754" i="20"/>
  <c r="AR755" i="20"/>
  <c r="AQ754" i="20"/>
  <c r="AU754" i="20" s="1"/>
  <c r="AQ755" i="20"/>
  <c r="AU755" i="20" s="1"/>
  <c r="AS755" i="20"/>
  <c r="AR756" i="20"/>
  <c r="AS756" i="20"/>
  <c r="AQ756" i="20"/>
  <c r="AU756" i="20" s="1"/>
  <c r="AR757" i="20"/>
  <c r="AQ757" i="20"/>
  <c r="AU757" i="20" s="1"/>
  <c r="AR758" i="20"/>
  <c r="AS757" i="20"/>
  <c r="AS758" i="20"/>
  <c r="AQ758" i="20"/>
  <c r="AU758" i="20" s="1"/>
  <c r="AR759" i="20"/>
  <c r="AS759" i="20"/>
  <c r="AR760" i="20"/>
  <c r="AQ759" i="20"/>
  <c r="AU759" i="20" s="1"/>
  <c r="AQ760" i="20"/>
  <c r="AU760" i="20" s="1"/>
  <c r="AR761" i="20"/>
  <c r="AS760" i="20"/>
  <c r="AR762" i="20"/>
  <c r="AQ761" i="20"/>
  <c r="AU761" i="20" s="1"/>
  <c r="AS761" i="20"/>
  <c r="AR763" i="20"/>
  <c r="AQ762" i="20"/>
  <c r="AU762" i="20" s="1"/>
  <c r="AS762" i="20"/>
  <c r="AS763" i="20"/>
  <c r="AQ763" i="20"/>
  <c r="AU763" i="20" s="1"/>
  <c r="AR764" i="20"/>
  <c r="AS764" i="20"/>
  <c r="AQ764" i="20"/>
  <c r="AU764" i="20" s="1"/>
  <c r="AR765" i="20"/>
  <c r="AQ765" i="20"/>
  <c r="AU765" i="20" s="1"/>
  <c r="AR766" i="20"/>
  <c r="AS765" i="20"/>
  <c r="AS766" i="20"/>
  <c r="AQ766" i="20"/>
  <c r="AU766" i="20" s="1"/>
  <c r="AR767" i="20"/>
  <c r="AS767" i="20"/>
  <c r="AQ767" i="20"/>
  <c r="AU767" i="20" s="1"/>
  <c r="AR768" i="20"/>
  <c r="AR769" i="20"/>
  <c r="AQ768" i="20"/>
  <c r="AU768" i="20" s="1"/>
  <c r="AS768" i="20"/>
  <c r="AQ769" i="20"/>
  <c r="AU769" i="20" s="1"/>
  <c r="AR770" i="20"/>
  <c r="AS769" i="20"/>
  <c r="AS770" i="20"/>
  <c r="AQ770" i="20"/>
  <c r="AU770" i="20" s="1"/>
  <c r="AR771" i="20"/>
  <c r="AQ771" i="20"/>
  <c r="AU771" i="20" s="1"/>
  <c r="AS771" i="20"/>
  <c r="AR772" i="20"/>
  <c r="AS772" i="20"/>
  <c r="AQ772" i="20"/>
  <c r="AU772" i="20" s="1"/>
  <c r="AR773" i="20"/>
  <c r="AS773" i="20"/>
  <c r="AQ773" i="20"/>
  <c r="AU773" i="20" s="1"/>
  <c r="AR774" i="20"/>
  <c r="AR775" i="20"/>
  <c r="AS774" i="20"/>
  <c r="AQ774" i="20"/>
  <c r="AU774" i="20" s="1"/>
  <c r="AS775" i="20"/>
  <c r="AR776" i="20"/>
  <c r="AQ775" i="20"/>
  <c r="AU775" i="20" s="1"/>
  <c r="AQ776" i="20"/>
  <c r="AU776" i="20" s="1"/>
  <c r="AS776" i="20"/>
  <c r="AR777" i="20"/>
  <c r="AR778" i="20"/>
  <c r="AS777" i="20"/>
  <c r="AQ777" i="20"/>
  <c r="AU777" i="20" s="1"/>
  <c r="AQ778" i="20"/>
  <c r="AU778" i="20" s="1"/>
  <c r="AS778" i="20"/>
  <c r="AR779" i="20"/>
  <c r="AR780" i="20"/>
  <c r="AS779" i="20"/>
  <c r="AQ779" i="20"/>
  <c r="AU779" i="20" s="1"/>
  <c r="AQ780" i="20"/>
  <c r="AU780" i="20" s="1"/>
  <c r="AS780" i="20"/>
  <c r="AR781" i="20"/>
  <c r="AS781" i="20"/>
  <c r="AQ781" i="20"/>
  <c r="AU781" i="20" s="1"/>
  <c r="AR782" i="20"/>
  <c r="AR783" i="20"/>
  <c r="AQ782" i="20"/>
  <c r="AU782" i="20" s="1"/>
  <c r="AS782" i="20"/>
  <c r="AS783" i="20"/>
  <c r="AR784" i="20"/>
  <c r="AQ783" i="20"/>
  <c r="AU783" i="20" s="1"/>
  <c r="AQ784" i="20"/>
  <c r="AU784" i="20" s="1"/>
  <c r="AR785" i="20"/>
  <c r="AS784" i="20"/>
  <c r="AR786" i="20"/>
  <c r="AS785" i="20"/>
  <c r="AQ785" i="20"/>
  <c r="AU785" i="20" s="1"/>
  <c r="AS786" i="20"/>
  <c r="AQ786" i="20"/>
  <c r="AU786" i="20" s="1"/>
  <c r="AR787" i="20"/>
  <c r="AS787" i="20"/>
  <c r="AQ787" i="20"/>
  <c r="AU787" i="20" s="1"/>
  <c r="AR788" i="20"/>
  <c r="AS788" i="20"/>
  <c r="AR789" i="20"/>
  <c r="AQ788" i="20"/>
  <c r="AU788" i="20" s="1"/>
  <c r="AS789" i="20"/>
  <c r="AR790" i="20"/>
  <c r="AQ789" i="20"/>
  <c r="AU789" i="20" s="1"/>
  <c r="AS790" i="20"/>
  <c r="AR791" i="20"/>
  <c r="AQ790" i="20"/>
  <c r="AU790" i="20" s="1"/>
  <c r="AS791" i="20"/>
  <c r="AR792" i="20"/>
  <c r="AQ791" i="20"/>
  <c r="AU791" i="20" s="1"/>
  <c r="AR793" i="20"/>
  <c r="AS792" i="20"/>
  <c r="AQ792" i="20"/>
  <c r="AU792" i="20" s="1"/>
  <c r="AS793" i="20"/>
  <c r="AR794" i="20"/>
  <c r="AQ793" i="20"/>
  <c r="AU793" i="20" s="1"/>
  <c r="AS794" i="20"/>
  <c r="AR795" i="20"/>
  <c r="AQ794" i="20"/>
  <c r="AU794" i="20" s="1"/>
  <c r="AR796" i="20"/>
  <c r="AS795" i="20"/>
  <c r="AQ795" i="20"/>
  <c r="AU795" i="20" s="1"/>
  <c r="AQ796" i="20"/>
  <c r="AU796" i="20" s="1"/>
  <c r="AR797" i="20"/>
  <c r="AS796" i="20"/>
  <c r="AQ797" i="20"/>
  <c r="AU797" i="20" s="1"/>
  <c r="AS797" i="20"/>
  <c r="AR798" i="20"/>
  <c r="AQ798" i="20"/>
  <c r="AU798" i="20" s="1"/>
  <c r="AS798" i="20"/>
  <c r="AR799" i="20"/>
  <c r="AS799" i="20"/>
  <c r="AQ799" i="20"/>
  <c r="AU799" i="20" s="1"/>
  <c r="AR800" i="20"/>
  <c r="AQ800" i="20"/>
  <c r="AU800" i="20" s="1"/>
  <c r="AS800" i="20"/>
  <c r="AR801" i="20"/>
  <c r="AS801" i="20"/>
  <c r="AQ801" i="20"/>
  <c r="AU801" i="20" s="1"/>
  <c r="AR802" i="20"/>
  <c r="AS802" i="20"/>
  <c r="AR803" i="20"/>
  <c r="AQ802" i="20"/>
  <c r="AU802" i="20" s="1"/>
  <c r="AQ803" i="20"/>
  <c r="AU803" i="20" s="1"/>
  <c r="AR804" i="20"/>
  <c r="AS803" i="20"/>
  <c r="AQ804" i="20"/>
  <c r="AU804" i="20" s="1"/>
  <c r="AR805" i="20"/>
  <c r="AS804" i="20"/>
  <c r="AS805" i="20"/>
  <c r="AQ805" i="20"/>
  <c r="AU805" i="20" s="1"/>
  <c r="AR806" i="20"/>
  <c r="AQ806" i="20"/>
  <c r="AU806" i="20" s="1"/>
  <c r="AR807" i="20"/>
  <c r="AS806" i="20"/>
  <c r="AQ807" i="20"/>
  <c r="AU807" i="20" s="1"/>
  <c r="AR808" i="20"/>
  <c r="AS807" i="20"/>
  <c r="AQ808" i="20"/>
  <c r="AU808" i="20" s="1"/>
  <c r="AS808" i="20"/>
  <c r="AR809" i="20"/>
  <c r="AS809" i="20"/>
  <c r="AR810" i="20"/>
  <c r="AQ809" i="20"/>
  <c r="AU809" i="20" s="1"/>
  <c r="AR811" i="20"/>
  <c r="AQ810" i="20"/>
  <c r="AU810" i="20" s="1"/>
  <c r="AS810" i="20"/>
  <c r="AQ811" i="20"/>
  <c r="AU811" i="20" s="1"/>
  <c r="AR812" i="20"/>
  <c r="AS811" i="20"/>
  <c r="AQ812" i="20"/>
  <c r="AU812" i="20" s="1"/>
  <c r="AR813" i="20"/>
  <c r="AS812" i="20"/>
  <c r="AS813" i="20"/>
  <c r="AQ813" i="20"/>
  <c r="AU813" i="20" s="1"/>
  <c r="AR814" i="20"/>
  <c r="AQ814" i="20"/>
  <c r="AU814" i="20" s="1"/>
  <c r="AS814" i="20"/>
  <c r="AR815" i="20"/>
  <c r="AQ815" i="20"/>
  <c r="AU815" i="20" s="1"/>
  <c r="AS815" i="20"/>
  <c r="AR816" i="20"/>
  <c r="AR817" i="20"/>
  <c r="AQ816" i="20"/>
  <c r="AU816" i="20" s="1"/>
  <c r="AS816" i="20"/>
  <c r="AR818" i="20"/>
  <c r="AQ817" i="20"/>
  <c r="AU817" i="20" s="1"/>
  <c r="AS817" i="20"/>
  <c r="AR819" i="20"/>
  <c r="AS818" i="20"/>
  <c r="AQ818" i="20"/>
  <c r="AU818" i="20" s="1"/>
  <c r="AQ819" i="20"/>
  <c r="AU819" i="20" s="1"/>
  <c r="AS819" i="20"/>
  <c r="AR820" i="20"/>
  <c r="AS820" i="20"/>
  <c r="AR821" i="20"/>
  <c r="AQ820" i="20"/>
  <c r="AU820" i="20" s="1"/>
  <c r="AR822" i="20"/>
  <c r="AQ821" i="20"/>
  <c r="AU821" i="20" s="1"/>
  <c r="AS821" i="20"/>
  <c r="AR823" i="20"/>
  <c r="AQ822" i="20"/>
  <c r="AU822" i="20" s="1"/>
  <c r="AS822" i="20"/>
  <c r="AQ823" i="20"/>
  <c r="AU823" i="20" s="1"/>
  <c r="AS823" i="20"/>
  <c r="AR824" i="20"/>
  <c r="AS824" i="20"/>
  <c r="AQ824" i="20"/>
  <c r="AU824" i="20" s="1"/>
  <c r="AR825" i="20"/>
  <c r="AS825" i="20"/>
  <c r="AR826" i="20"/>
  <c r="AQ825" i="20"/>
  <c r="AU825" i="20" s="1"/>
  <c r="AQ826" i="20"/>
  <c r="AU826" i="20" s="1"/>
  <c r="AR827" i="20"/>
  <c r="AS826" i="20"/>
  <c r="AR828" i="20"/>
  <c r="AQ827" i="20"/>
  <c r="AU827" i="20" s="1"/>
  <c r="AS827" i="20"/>
  <c r="AS828" i="20"/>
  <c r="AQ828" i="20"/>
  <c r="AU828" i="20" s="1"/>
  <c r="AR829" i="20"/>
  <c r="AR830" i="20"/>
  <c r="AS829" i="20"/>
  <c r="AQ829" i="20"/>
  <c r="AU829" i="20" s="1"/>
  <c r="AR831" i="20"/>
  <c r="AS830" i="20"/>
  <c r="AQ830" i="20"/>
  <c r="AU830" i="20" s="1"/>
  <c r="AQ831" i="20"/>
  <c r="AU831" i="20" s="1"/>
  <c r="AS831" i="20"/>
  <c r="AR832" i="20"/>
  <c r="AS832" i="20"/>
  <c r="AQ832" i="20"/>
  <c r="AU832" i="20" s="1"/>
  <c r="AR833" i="20"/>
  <c r="AQ833" i="20"/>
  <c r="AU833" i="20" s="1"/>
  <c r="AS833" i="20"/>
  <c r="AR834" i="20"/>
  <c r="AQ834" i="20"/>
  <c r="AU834" i="20" s="1"/>
  <c r="AR835" i="20"/>
  <c r="AS834" i="20"/>
  <c r="AR836" i="20"/>
  <c r="AQ835" i="20"/>
  <c r="AU835" i="20" s="1"/>
  <c r="AS835" i="20"/>
  <c r="AQ836" i="20"/>
  <c r="AU836" i="20" s="1"/>
  <c r="AS836" i="20"/>
  <c r="AR837" i="20"/>
  <c r="AR838" i="20"/>
  <c r="AS837" i="20"/>
  <c r="AQ837" i="20"/>
  <c r="AU837" i="20" s="1"/>
  <c r="AQ838" i="20"/>
  <c r="AU838" i="20" s="1"/>
  <c r="AS838" i="20"/>
  <c r="AR839" i="20"/>
  <c r="AS839" i="20"/>
  <c r="AR840" i="20"/>
  <c r="AQ839" i="20"/>
  <c r="AU839" i="20" s="1"/>
  <c r="AR841" i="20"/>
  <c r="AS840" i="20"/>
  <c r="AQ840" i="20"/>
  <c r="AU840" i="20" s="1"/>
  <c r="AS841" i="20"/>
  <c r="AQ841" i="20"/>
  <c r="AU841" i="20" s="1"/>
  <c r="AR842" i="20"/>
  <c r="AS842" i="20"/>
  <c r="AQ842" i="20"/>
  <c r="AU842" i="20" s="1"/>
  <c r="AR843" i="20"/>
  <c r="AS843" i="20"/>
  <c r="AR844" i="20"/>
  <c r="AQ843" i="20"/>
  <c r="AU843" i="20" s="1"/>
  <c r="AS844" i="20"/>
  <c r="AQ844" i="20"/>
  <c r="AU844" i="20" s="1"/>
  <c r="AR845" i="20"/>
  <c r="AR846" i="20"/>
  <c r="AS845" i="20"/>
  <c r="AQ845" i="20"/>
  <c r="AU845" i="20" s="1"/>
  <c r="AQ846" i="20"/>
  <c r="AU846" i="20" s="1"/>
  <c r="AR847" i="20"/>
  <c r="AS846" i="20"/>
  <c r="AS847" i="20"/>
  <c r="AR848" i="20"/>
  <c r="AQ847" i="20"/>
  <c r="AU847" i="20" s="1"/>
  <c r="AQ848" i="20"/>
  <c r="AU848" i="20" s="1"/>
  <c r="AS848" i="20"/>
  <c r="AR849" i="20"/>
  <c r="AQ849" i="20"/>
  <c r="AU849" i="20" s="1"/>
  <c r="AR850" i="20"/>
  <c r="AS849" i="20"/>
  <c r="AS850" i="20"/>
  <c r="AQ850" i="20"/>
  <c r="AU850" i="20" s="1"/>
  <c r="AR851" i="20"/>
  <c r="AQ851" i="20"/>
  <c r="AU851" i="20" s="1"/>
  <c r="AS851" i="20"/>
  <c r="AR852" i="20"/>
  <c r="AQ852" i="20"/>
  <c r="AU852" i="20" s="1"/>
  <c r="AR853" i="20"/>
  <c r="AS852" i="20"/>
  <c r="AS853" i="20"/>
  <c r="AR854" i="20"/>
  <c r="AQ853" i="20"/>
  <c r="AU853" i="20" s="1"/>
  <c r="AS854" i="20"/>
  <c r="AR855" i="20"/>
  <c r="AQ854" i="20"/>
  <c r="AU854" i="20" s="1"/>
  <c r="AR856" i="20"/>
  <c r="AQ855" i="20"/>
  <c r="AU855" i="20" s="1"/>
  <c r="AS855" i="20"/>
  <c r="AS856" i="20"/>
  <c r="AR857" i="20"/>
  <c r="AQ856" i="20"/>
  <c r="AU856" i="20" s="1"/>
  <c r="AQ857" i="20"/>
  <c r="AU857" i="20" s="1"/>
  <c r="AS857" i="20"/>
  <c r="AR858" i="20"/>
  <c r="AR859" i="20"/>
  <c r="AQ858" i="20"/>
  <c r="AU858" i="20" s="1"/>
  <c r="AS858" i="20"/>
  <c r="AR860" i="20"/>
  <c r="AQ859" i="20"/>
  <c r="AU859" i="20" s="1"/>
  <c r="AS859" i="20"/>
  <c r="AS860" i="20"/>
  <c r="AQ860" i="20"/>
  <c r="AU860" i="20" s="1"/>
  <c r="AR861" i="20"/>
  <c r="AR862" i="20"/>
  <c r="AS861" i="20"/>
  <c r="AQ861" i="20"/>
  <c r="AU861" i="20" s="1"/>
  <c r="AS862" i="20"/>
  <c r="AR863" i="20"/>
  <c r="AQ862" i="20"/>
  <c r="AU862" i="20" s="1"/>
  <c r="AS863" i="20"/>
  <c r="AR864" i="20"/>
  <c r="AQ863" i="20"/>
  <c r="AU863" i="20" s="1"/>
  <c r="AS864" i="20"/>
  <c r="AQ864" i="20"/>
  <c r="AU864" i="20" s="1"/>
  <c r="AR865" i="20"/>
  <c r="AQ865" i="20"/>
  <c r="AU865" i="20" s="1"/>
  <c r="AR866" i="20"/>
  <c r="AS865" i="20"/>
  <c r="AS866" i="20"/>
  <c r="AQ866" i="20"/>
  <c r="AU866" i="20" s="1"/>
  <c r="AR867" i="20"/>
  <c r="AR868" i="20"/>
  <c r="AS867" i="20"/>
  <c r="AQ867" i="20"/>
  <c r="AU867" i="20" s="1"/>
  <c r="AQ868" i="20"/>
  <c r="AU868" i="20" s="1"/>
  <c r="AR869" i="20"/>
  <c r="AS868" i="20"/>
  <c r="AQ869" i="20"/>
  <c r="AU869" i="20" s="1"/>
  <c r="AS869" i="20"/>
  <c r="AR870" i="20"/>
  <c r="AQ870" i="20"/>
  <c r="AU870" i="20" s="1"/>
  <c r="AR871" i="20"/>
  <c r="AS870" i="20"/>
  <c r="AR872" i="20"/>
  <c r="AS871" i="20"/>
  <c r="AQ871" i="20"/>
  <c r="AU871" i="20" s="1"/>
  <c r="AQ872" i="20"/>
  <c r="AU872" i="20" s="1"/>
  <c r="AR873" i="20"/>
  <c r="AS872" i="20"/>
  <c r="AS873" i="20"/>
  <c r="AQ873" i="20"/>
  <c r="AU873" i="20" s="1"/>
  <c r="AR874" i="20"/>
  <c r="AR875" i="20"/>
  <c r="AQ874" i="20"/>
  <c r="AU874" i="20" s="1"/>
  <c r="AS874" i="20"/>
  <c r="AR876" i="20"/>
  <c r="AQ875" i="20"/>
  <c r="AU875" i="20" s="1"/>
  <c r="AS875" i="20"/>
  <c r="AS876" i="20"/>
  <c r="AQ876" i="20"/>
  <c r="AU876" i="20" s="1"/>
  <c r="AR877" i="20"/>
  <c r="AS877" i="20"/>
  <c r="AR878" i="20"/>
  <c r="AQ877" i="20"/>
  <c r="AU877" i="20" s="1"/>
  <c r="AQ878" i="20"/>
  <c r="AU878" i="20" s="1"/>
  <c r="AS878" i="20"/>
  <c r="AR879" i="20"/>
  <c r="AR880" i="20"/>
  <c r="AS879" i="20"/>
  <c r="AQ879" i="20"/>
  <c r="AU879" i="20" s="1"/>
  <c r="AQ880" i="20"/>
  <c r="AU880" i="20" s="1"/>
  <c r="AS880" i="20"/>
  <c r="AR881" i="20"/>
  <c r="AS881" i="20"/>
  <c r="AR882" i="20"/>
  <c r="AQ881" i="20"/>
  <c r="AU881" i="20" s="1"/>
  <c r="AR883" i="20"/>
  <c r="AS882" i="20"/>
  <c r="AQ882" i="20"/>
  <c r="AU882" i="20" s="1"/>
  <c r="AS883" i="20"/>
  <c r="AR884" i="20"/>
  <c r="AQ883" i="20"/>
  <c r="AU883" i="20" s="1"/>
  <c r="AQ884" i="20"/>
  <c r="AU884" i="20" s="1"/>
  <c r="AS884" i="20"/>
  <c r="AR885" i="20"/>
  <c r="AQ885" i="20"/>
  <c r="AU885" i="20" s="1"/>
  <c r="AR886" i="20"/>
  <c r="AS885" i="20"/>
  <c r="AQ886" i="20"/>
  <c r="AU886" i="20" s="1"/>
  <c r="AR887" i="20"/>
  <c r="AS886" i="20"/>
  <c r="AQ887" i="20"/>
  <c r="AU887" i="20" s="1"/>
  <c r="AR888" i="20"/>
  <c r="AS887" i="20"/>
  <c r="AS888" i="20"/>
  <c r="AR889" i="20"/>
  <c r="AQ888" i="20"/>
  <c r="AU888" i="20" s="1"/>
  <c r="AR890" i="20"/>
  <c r="AQ889" i="20"/>
  <c r="AU889" i="20" s="1"/>
  <c r="AS889" i="20"/>
  <c r="AS890" i="20"/>
  <c r="AR891" i="20"/>
  <c r="AQ890" i="20"/>
  <c r="AU890" i="20" s="1"/>
  <c r="AQ891" i="20"/>
  <c r="AU891" i="20" s="1"/>
  <c r="AR892" i="20"/>
  <c r="AS891" i="20"/>
  <c r="AQ892" i="20"/>
  <c r="AU892" i="20" s="1"/>
  <c r="AS892" i="20"/>
  <c r="AR893" i="20"/>
  <c r="AR894" i="20"/>
  <c r="AQ893" i="20"/>
  <c r="AU893" i="20" s="1"/>
  <c r="AS893" i="20"/>
  <c r="AR895" i="20"/>
  <c r="AS894" i="20"/>
  <c r="AQ894" i="20"/>
  <c r="AU894" i="20" s="1"/>
  <c r="AS895" i="20"/>
  <c r="AR896" i="20"/>
  <c r="AQ895" i="20"/>
  <c r="AU895" i="20" s="1"/>
  <c r="AS896" i="20"/>
  <c r="AR897" i="20"/>
  <c r="AQ896" i="20"/>
  <c r="AU896" i="20" s="1"/>
  <c r="AS897" i="20"/>
  <c r="AQ897" i="20"/>
  <c r="AU897" i="20" s="1"/>
  <c r="AR898" i="20"/>
  <c r="AS898" i="20"/>
  <c r="AQ898" i="20"/>
  <c r="AU898" i="20" s="1"/>
  <c r="AR899" i="20"/>
  <c r="AS899" i="20"/>
  <c r="AQ899" i="20"/>
  <c r="AU899" i="20" s="1"/>
  <c r="AR900" i="20"/>
  <c r="AS900" i="20"/>
  <c r="AR901" i="20"/>
  <c r="AQ900" i="20"/>
  <c r="AU900" i="20" s="1"/>
  <c r="AQ901" i="20"/>
  <c r="AU901" i="20" s="1"/>
  <c r="AS901" i="20"/>
  <c r="AR902" i="20"/>
  <c r="AQ902" i="20"/>
  <c r="AU902" i="20" s="1"/>
  <c r="AR903" i="20"/>
  <c r="AS902" i="20"/>
  <c r="AQ903" i="20"/>
  <c r="AU903" i="20" s="1"/>
  <c r="AS903" i="20"/>
  <c r="AR904" i="20"/>
  <c r="AQ904" i="20"/>
  <c r="AU904" i="20" s="1"/>
  <c r="AR905" i="20"/>
  <c r="AS904" i="20"/>
  <c r="AS905" i="20"/>
  <c r="AQ905" i="20"/>
  <c r="AU905" i="20" s="1"/>
  <c r="AR906" i="20"/>
  <c r="AS906" i="20"/>
  <c r="AQ906" i="20"/>
  <c r="AU906" i="20" s="1"/>
  <c r="AR907" i="20"/>
  <c r="AS907" i="20"/>
  <c r="AQ907" i="20"/>
  <c r="AU907" i="20" s="1"/>
  <c r="AR908" i="20"/>
  <c r="AR909" i="20"/>
  <c r="AS908" i="20"/>
  <c r="AQ908" i="20"/>
  <c r="AU908" i="20" s="1"/>
  <c r="AR910" i="20"/>
  <c r="AS909" i="20"/>
  <c r="AQ909" i="20"/>
  <c r="AU909" i="20" s="1"/>
  <c r="AR911" i="20"/>
  <c r="AS910" i="20"/>
  <c r="AQ910" i="20"/>
  <c r="AU910" i="20" s="1"/>
  <c r="AR912" i="20"/>
  <c r="AQ911" i="20"/>
  <c r="AU911" i="20" s="1"/>
  <c r="AS911" i="20"/>
  <c r="AS912" i="20"/>
  <c r="AR913" i="20"/>
  <c r="AQ912" i="20"/>
  <c r="AU912" i="20" s="1"/>
  <c r="AS913" i="20"/>
  <c r="AR914" i="20"/>
  <c r="AQ913" i="20"/>
  <c r="AU913" i="20" s="1"/>
  <c r="AR915" i="20"/>
  <c r="AS914" i="20"/>
  <c r="AQ914" i="20"/>
  <c r="AU914" i="20" s="1"/>
  <c r="AR916" i="20"/>
  <c r="AS915" i="20"/>
  <c r="AQ915" i="20"/>
  <c r="AU915" i="20" s="1"/>
  <c r="AQ916" i="20"/>
  <c r="AU916" i="20" s="1"/>
  <c r="AR917" i="20"/>
  <c r="AS916" i="20"/>
  <c r="AS917" i="20"/>
  <c r="AQ917" i="20"/>
  <c r="AU917" i="20" s="1"/>
  <c r="AR918" i="20"/>
  <c r="AR919" i="20"/>
  <c r="AS918" i="20"/>
  <c r="AQ918" i="20"/>
  <c r="AU918" i="20" s="1"/>
  <c r="AR920" i="20"/>
  <c r="AQ919" i="20"/>
  <c r="AU919" i="20" s="1"/>
  <c r="AS919" i="20"/>
  <c r="AS920" i="20"/>
  <c r="AQ920" i="20"/>
  <c r="AU920" i="20" s="1"/>
  <c r="AR921" i="20"/>
  <c r="AR922" i="20"/>
  <c r="AQ921" i="20"/>
  <c r="AU921" i="20" s="1"/>
  <c r="AS921" i="20"/>
  <c r="AR923" i="20"/>
  <c r="AQ922" i="20"/>
  <c r="AU922" i="20" s="1"/>
  <c r="AS922" i="20"/>
  <c r="AQ923" i="20"/>
  <c r="AU923" i="20" s="1"/>
  <c r="AR924" i="20"/>
  <c r="AS923" i="20"/>
  <c r="AS924" i="20"/>
  <c r="AQ924" i="20"/>
  <c r="AU924" i="20" s="1"/>
  <c r="AR925" i="20"/>
  <c r="AR926" i="20"/>
  <c r="AQ925" i="20"/>
  <c r="AU925" i="20" s="1"/>
  <c r="AS925" i="20"/>
  <c r="AQ926" i="20"/>
  <c r="AU926" i="20" s="1"/>
  <c r="AR927" i="20"/>
  <c r="AS926" i="20"/>
  <c r="AR928" i="20"/>
  <c r="AS927" i="20"/>
  <c r="AQ927" i="20"/>
  <c r="AU927" i="20" s="1"/>
  <c r="AQ928" i="20"/>
  <c r="AU928" i="20" s="1"/>
  <c r="AS928" i="20"/>
  <c r="AR929" i="20"/>
  <c r="AR930" i="20"/>
  <c r="AS929" i="20"/>
  <c r="AQ929" i="20"/>
  <c r="AU929" i="20" s="1"/>
  <c r="AQ930" i="20"/>
  <c r="AU930" i="20" s="1"/>
  <c r="AS930" i="20"/>
  <c r="AR931" i="20"/>
  <c r="AQ931" i="20"/>
  <c r="AU931" i="20" s="1"/>
  <c r="AS931" i="20"/>
  <c r="AR932" i="20"/>
  <c r="AS932" i="20"/>
  <c r="AR933" i="20"/>
  <c r="AQ932" i="20"/>
  <c r="AU932" i="20" s="1"/>
  <c r="AQ933" i="20"/>
  <c r="AU933" i="20" s="1"/>
  <c r="AS933" i="20"/>
  <c r="AR934" i="20"/>
  <c r="AS934" i="20"/>
  <c r="AR935" i="20"/>
  <c r="AQ934" i="20"/>
  <c r="AU934" i="20" s="1"/>
  <c r="AS935" i="20"/>
  <c r="AQ935" i="20"/>
  <c r="AU935" i="20" s="1"/>
  <c r="AR936" i="20"/>
  <c r="AQ936" i="20"/>
  <c r="AU936" i="20" s="1"/>
  <c r="AR937" i="20"/>
  <c r="AS936" i="20"/>
  <c r="AR938" i="20"/>
  <c r="AQ937" i="20"/>
  <c r="AU937" i="20" s="1"/>
  <c r="AS937" i="20"/>
  <c r="AS938" i="20"/>
  <c r="AR939" i="20"/>
  <c r="AQ938" i="20"/>
  <c r="AU938" i="20" s="1"/>
  <c r="AR940" i="20"/>
  <c r="AQ939" i="20"/>
  <c r="AU939" i="20" s="1"/>
  <c r="AS939" i="20"/>
  <c r="AQ940" i="20"/>
  <c r="AU940" i="20" s="1"/>
  <c r="AS940" i="20"/>
  <c r="AR941" i="20"/>
  <c r="AR942" i="20"/>
  <c r="AS941" i="20"/>
  <c r="AQ941" i="20"/>
  <c r="AU941" i="20" s="1"/>
  <c r="AR943" i="20"/>
  <c r="AS942" i="20"/>
  <c r="AQ942" i="20"/>
  <c r="AU942" i="20" s="1"/>
  <c r="AR944" i="20"/>
  <c r="AQ943" i="20"/>
  <c r="AU943" i="20" s="1"/>
  <c r="AS943" i="20"/>
  <c r="AR945" i="20"/>
  <c r="AQ944" i="20"/>
  <c r="AU944" i="20" s="1"/>
  <c r="AS944" i="20"/>
  <c r="AQ945" i="20"/>
  <c r="AU945" i="20" s="1"/>
  <c r="AR946" i="20"/>
  <c r="AS945" i="20"/>
  <c r="AR947" i="20"/>
  <c r="AS946" i="20"/>
  <c r="AQ946" i="20"/>
  <c r="AU946" i="20" s="1"/>
  <c r="AQ947" i="20"/>
  <c r="AU947" i="20" s="1"/>
  <c r="AS947" i="20"/>
  <c r="AR948" i="20"/>
  <c r="AQ948" i="20"/>
  <c r="AU948" i="20" s="1"/>
  <c r="AR949" i="20"/>
  <c r="AS948" i="20"/>
  <c r="AS949" i="20"/>
  <c r="AR950" i="20"/>
  <c r="AQ949" i="20"/>
  <c r="AU949" i="20" s="1"/>
  <c r="AQ950" i="20"/>
  <c r="AU950" i="20" s="1"/>
  <c r="AS950" i="20"/>
  <c r="AR951" i="20"/>
  <c r="AR952" i="20"/>
  <c r="AS951" i="20"/>
  <c r="AQ951" i="20"/>
  <c r="AU951" i="20" s="1"/>
  <c r="AS952" i="20"/>
  <c r="AQ952" i="20"/>
  <c r="AU952" i="20" s="1"/>
  <c r="AR953" i="20"/>
  <c r="AR954" i="20"/>
  <c r="AS953" i="20"/>
  <c r="AQ953" i="20"/>
  <c r="AU953" i="20" s="1"/>
  <c r="AS954" i="20"/>
  <c r="AR955" i="20"/>
  <c r="AQ954" i="20"/>
  <c r="AU954" i="20" s="1"/>
  <c r="AS955" i="20"/>
  <c r="AQ955" i="20"/>
  <c r="AU955" i="20" s="1"/>
  <c r="AR956" i="20"/>
  <c r="AS956" i="20"/>
  <c r="AR957" i="20"/>
  <c r="AQ956" i="20"/>
  <c r="AU956" i="20" s="1"/>
  <c r="AR958" i="20"/>
  <c r="AQ957" i="20"/>
  <c r="AU957" i="20" s="1"/>
  <c r="AS957" i="20"/>
  <c r="AR959" i="20"/>
  <c r="AQ958" i="20"/>
  <c r="AU958" i="20" s="1"/>
  <c r="AS958" i="20"/>
  <c r="AR960" i="20"/>
  <c r="AS959" i="20"/>
  <c r="AQ959" i="20"/>
  <c r="AU959" i="20" s="1"/>
  <c r="AS960" i="20"/>
  <c r="AQ960" i="20"/>
  <c r="AU960" i="20" s="1"/>
  <c r="AR961" i="20"/>
  <c r="AQ961" i="20"/>
  <c r="AU961" i="20" s="1"/>
  <c r="AS961" i="20"/>
  <c r="AR962" i="20"/>
  <c r="AS962" i="20"/>
  <c r="AQ962" i="20"/>
  <c r="AU962" i="20" s="1"/>
  <c r="AR963" i="20"/>
  <c r="AS963" i="20"/>
  <c r="AR964" i="20"/>
  <c r="AQ963" i="20"/>
  <c r="AU963" i="20" s="1"/>
  <c r="AS964" i="20"/>
  <c r="AQ964" i="20"/>
  <c r="AU964" i="20" s="1"/>
  <c r="AR965" i="20"/>
  <c r="AS965" i="20"/>
  <c r="AR966" i="20"/>
  <c r="AQ965" i="20"/>
  <c r="AU965" i="20" s="1"/>
  <c r="AQ966" i="20"/>
  <c r="AU966" i="20" s="1"/>
  <c r="AS966" i="20"/>
  <c r="AR967" i="20"/>
  <c r="AQ967" i="20"/>
  <c r="AU967" i="20" s="1"/>
  <c r="AS967" i="20"/>
  <c r="AR968" i="20"/>
  <c r="AS968" i="20"/>
  <c r="AQ968" i="20"/>
  <c r="AU968" i="20" s="1"/>
  <c r="AR969" i="20"/>
  <c r="AQ969" i="20"/>
  <c r="AU969" i="20" s="1"/>
  <c r="AR970" i="20"/>
  <c r="AS969" i="20"/>
  <c r="AS970" i="20"/>
  <c r="AQ970" i="20"/>
  <c r="AU970" i="20" s="1"/>
  <c r="AR971" i="20"/>
  <c r="AQ971" i="20"/>
  <c r="AU971" i="20" s="1"/>
  <c r="AS971" i="20"/>
  <c r="AR972" i="20"/>
  <c r="AQ972" i="20"/>
  <c r="AU972" i="20" s="1"/>
  <c r="AS972" i="20"/>
  <c r="AR973" i="20"/>
  <c r="AR974" i="20"/>
  <c r="AS973" i="20"/>
  <c r="AQ973" i="20"/>
  <c r="AU973" i="20" s="1"/>
  <c r="AQ974" i="20"/>
  <c r="AU974" i="20" s="1"/>
  <c r="AR975" i="20"/>
  <c r="AS974" i="20"/>
  <c r="AS975" i="20"/>
  <c r="AQ975" i="20"/>
  <c r="AU975" i="20" s="1"/>
  <c r="AR976" i="20"/>
  <c r="AS976" i="20"/>
  <c r="AR977" i="20"/>
  <c r="AQ976" i="20"/>
  <c r="AU976" i="20" s="1"/>
  <c r="AR978" i="20"/>
  <c r="AS977" i="20"/>
  <c r="AQ977" i="20"/>
  <c r="AU977" i="20" s="1"/>
  <c r="AS978" i="20"/>
  <c r="AR979" i="20"/>
  <c r="AQ978" i="20"/>
  <c r="AU978" i="20" s="1"/>
  <c r="AQ979" i="20"/>
  <c r="AU979" i="20" s="1"/>
  <c r="AS979" i="20"/>
  <c r="AR980" i="20"/>
  <c r="AR981" i="20"/>
  <c r="AS980" i="20"/>
  <c r="AQ980" i="20"/>
  <c r="AU980" i="20" s="1"/>
  <c r="AQ981" i="20"/>
  <c r="AU981" i="20" s="1"/>
  <c r="AR982" i="20"/>
  <c r="AS981" i="20"/>
  <c r="AS982" i="20"/>
  <c r="AQ982" i="20"/>
  <c r="AU982" i="20" s="1"/>
  <c r="AR983" i="20"/>
  <c r="AQ983" i="20"/>
  <c r="AU983" i="20" s="1"/>
  <c r="AR984" i="20"/>
  <c r="AS983" i="20"/>
  <c r="AS984" i="20"/>
  <c r="AQ984" i="20"/>
  <c r="AU984" i="20" s="1"/>
  <c r="AR985" i="20"/>
  <c r="AR986" i="20"/>
  <c r="AQ985" i="20"/>
  <c r="AU985" i="20" s="1"/>
  <c r="AS985" i="20"/>
  <c r="AQ986" i="20"/>
  <c r="AU986" i="20" s="1"/>
  <c r="AR987" i="20"/>
  <c r="AS986" i="20"/>
  <c r="AQ987" i="20"/>
  <c r="AU987" i="20" s="1"/>
  <c r="AS987" i="20"/>
  <c r="AR988" i="20"/>
  <c r="AR989" i="20"/>
  <c r="AS988" i="20"/>
  <c r="AQ988" i="20"/>
  <c r="AU988" i="20" s="1"/>
  <c r="AS989" i="20"/>
  <c r="AR990" i="20"/>
  <c r="AQ989" i="20"/>
  <c r="AU989" i="20" s="1"/>
  <c r="AS990" i="20"/>
  <c r="AR991" i="20"/>
  <c r="AQ990" i="20"/>
  <c r="AU990" i="20" s="1"/>
  <c r="AQ991" i="20"/>
  <c r="AU991" i="20" s="1"/>
  <c r="AR992" i="20"/>
  <c r="AS991" i="20"/>
  <c r="AS992" i="20"/>
  <c r="AQ992" i="20"/>
  <c r="AU992" i="20" s="1"/>
  <c r="AR993" i="20"/>
  <c r="AQ993" i="20"/>
  <c r="AU993" i="20" s="1"/>
  <c r="AR994" i="20"/>
  <c r="AS993" i="20"/>
  <c r="AS994" i="20"/>
  <c r="AR995" i="20"/>
  <c r="AQ994" i="20"/>
  <c r="AU994" i="20" s="1"/>
  <c r="AS995" i="20"/>
  <c r="AR996" i="20"/>
  <c r="AQ995" i="20"/>
  <c r="AU995" i="20" s="1"/>
  <c r="AS996" i="20"/>
  <c r="AQ996" i="20"/>
  <c r="AU996" i="20" s="1"/>
  <c r="AR997" i="20"/>
  <c r="AS997" i="20"/>
  <c r="AR998" i="20"/>
  <c r="AQ997" i="20"/>
  <c r="AU997" i="20" s="1"/>
  <c r="AQ998" i="20"/>
  <c r="AU998" i="20" s="1"/>
  <c r="AS998" i="20"/>
  <c r="AR999" i="20"/>
  <c r="AS999" i="20"/>
  <c r="AQ999" i="20"/>
  <c r="AU999" i="20" s="1"/>
  <c r="AR1000" i="20"/>
  <c r="AS1000" i="20"/>
  <c r="AQ1000" i="20"/>
  <c r="AU1000" i="20" s="1"/>
  <c r="AR1001" i="20"/>
  <c r="AQ1001" i="20"/>
  <c r="AU1001" i="20" s="1"/>
  <c r="AR1002" i="20"/>
  <c r="AS1001" i="20"/>
  <c r="AR1003" i="20"/>
  <c r="AS1002" i="20"/>
  <c r="AQ1002" i="20"/>
  <c r="AU1002" i="20" s="1"/>
  <c r="AQ1003" i="20"/>
  <c r="AU1003" i="20" s="1"/>
  <c r="AR1004" i="20"/>
  <c r="AS1003" i="20"/>
  <c r="AR1005" i="20"/>
  <c r="AQ1004" i="20"/>
  <c r="AU1004" i="20" s="1"/>
  <c r="AS1004" i="20"/>
  <c r="AS1005" i="20"/>
  <c r="AR1006" i="20"/>
  <c r="AQ1005" i="20"/>
  <c r="AU1005" i="20" s="1"/>
  <c r="AS1006" i="20"/>
  <c r="AQ1006" i="20"/>
  <c r="AU1006" i="20" s="1"/>
  <c r="AR1007" i="20"/>
  <c r="AS1007" i="20"/>
  <c r="AQ1007" i="20"/>
  <c r="AU1007" i="20" s="1"/>
  <c r="AR1008" i="20"/>
  <c r="AQ1008" i="20"/>
  <c r="AU1008" i="20" s="1"/>
  <c r="AS1008" i="20"/>
  <c r="AR1009" i="20"/>
  <c r="AQ1009" i="20"/>
  <c r="AU1009" i="20" s="1"/>
  <c r="AR1010" i="20"/>
  <c r="AS1009" i="20"/>
  <c r="AS1010" i="20"/>
  <c r="AR1011" i="20"/>
  <c r="AQ1010" i="20"/>
  <c r="AU1010" i="20" s="1"/>
  <c r="AQ1011" i="20"/>
  <c r="AU1011" i="20" s="1"/>
  <c r="AS1011" i="20"/>
  <c r="AR1012" i="20"/>
  <c r="AR1013" i="20"/>
  <c r="AQ1012" i="20"/>
  <c r="AU1012" i="20" s="1"/>
  <c r="AS1012" i="20"/>
  <c r="AR1014" i="20"/>
  <c r="AS1013" i="20"/>
  <c r="AQ1013" i="20"/>
  <c r="AU1013" i="20" s="1"/>
  <c r="AS1014" i="20"/>
  <c r="AQ1014" i="20"/>
  <c r="AU1014" i="20" s="1"/>
  <c r="AR1015" i="20"/>
  <c r="AR1016" i="20"/>
  <c r="AQ1015" i="20"/>
  <c r="AU1015" i="20" s="1"/>
  <c r="AS1015" i="20"/>
  <c r="AS1016" i="20"/>
  <c r="AR1017" i="20"/>
  <c r="AQ1016" i="20"/>
  <c r="AU1016" i="20" s="1"/>
  <c r="AR1018" i="20"/>
  <c r="AS1017" i="20"/>
  <c r="AQ1017" i="20"/>
  <c r="AU1017" i="20" s="1"/>
  <c r="AR1019" i="20"/>
  <c r="AQ1018" i="20"/>
  <c r="AU1018" i="20" s="1"/>
  <c r="AS1018" i="20"/>
  <c r="AQ1019" i="20"/>
  <c r="AU1019" i="20" s="1"/>
  <c r="AR1020" i="20"/>
  <c r="AS1019" i="20"/>
  <c r="AS1020" i="20"/>
  <c r="AR1021" i="20"/>
  <c r="AQ1020" i="20"/>
  <c r="AU1020" i="20" s="1"/>
  <c r="AS1021" i="20"/>
  <c r="AQ1021" i="20"/>
  <c r="AU1021" i="20" s="1"/>
  <c r="AR1022" i="20"/>
  <c r="AQ1022" i="20"/>
  <c r="AU1022" i="20" s="1"/>
  <c r="AR1023" i="20"/>
  <c r="AS1022" i="20"/>
  <c r="AQ1023" i="20"/>
  <c r="AU1023" i="20" s="1"/>
  <c r="AR1024" i="20"/>
  <c r="AS1023" i="20"/>
  <c r="AR1025" i="20"/>
  <c r="AQ1024" i="20"/>
  <c r="AU1024" i="20" s="1"/>
  <c r="AS1024" i="20"/>
  <c r="AQ1025" i="20"/>
  <c r="AU1025" i="20" s="1"/>
  <c r="AR1026" i="20"/>
  <c r="AS1025" i="20"/>
  <c r="AS1026" i="20"/>
  <c r="AQ1026" i="20"/>
  <c r="AU1026" i="20" s="1"/>
  <c r="AR1027" i="20"/>
  <c r="AQ1027" i="20"/>
  <c r="AU1027" i="20" s="1"/>
  <c r="AR1028" i="20"/>
  <c r="AS1027" i="20"/>
  <c r="AR1029" i="20"/>
  <c r="AQ1028" i="20"/>
  <c r="AU1028" i="20" s="1"/>
  <c r="AS1028" i="20"/>
  <c r="AQ1029" i="20"/>
  <c r="AU1029" i="20" s="1"/>
  <c r="AR1030" i="20"/>
  <c r="AS1029" i="20"/>
  <c r="AQ1030" i="20"/>
  <c r="AU1030" i="20" s="1"/>
  <c r="AR1031" i="20"/>
  <c r="AS1030" i="20"/>
  <c r="AQ1031" i="20"/>
  <c r="AU1031" i="20" s="1"/>
  <c r="AR1032" i="20"/>
  <c r="AS1031" i="20"/>
  <c r="AR1033" i="20"/>
  <c r="AQ1032" i="20"/>
  <c r="AU1032" i="20" s="1"/>
  <c r="AS1032" i="20"/>
  <c r="AQ1033" i="20"/>
  <c r="AU1033" i="20" s="1"/>
  <c r="AR1034" i="20"/>
  <c r="AS1033" i="20"/>
  <c r="AQ1034" i="20"/>
  <c r="AU1034" i="20" s="1"/>
  <c r="AR1035" i="20"/>
  <c r="AS1034" i="20"/>
  <c r="AS1035" i="20"/>
  <c r="AR1036" i="20"/>
  <c r="AQ1035" i="20"/>
  <c r="AU1035" i="20" s="1"/>
  <c r="AS1036" i="20"/>
  <c r="AR1037" i="20"/>
  <c r="AQ1036" i="20"/>
  <c r="AU1036" i="20" s="1"/>
  <c r="AQ1037" i="20"/>
  <c r="AU1037" i="20" s="1"/>
  <c r="AR1038" i="20"/>
  <c r="AS1037" i="20"/>
  <c r="AR1039" i="20"/>
  <c r="AS1038" i="20"/>
  <c r="AQ1038" i="20"/>
  <c r="AU1038" i="20" s="1"/>
  <c r="AR1040" i="20"/>
  <c r="AS1039" i="20"/>
  <c r="AQ1039" i="20"/>
  <c r="AU1039" i="20" s="1"/>
  <c r="AS1040" i="20"/>
  <c r="AQ1040" i="20"/>
  <c r="AU1040" i="20" s="1"/>
  <c r="AR1041" i="20"/>
  <c r="AR1042" i="20"/>
  <c r="AS1041" i="20"/>
  <c r="AQ1041" i="20"/>
  <c r="AU1041" i="20" s="1"/>
  <c r="AS1042" i="20"/>
  <c r="AQ1042" i="20"/>
  <c r="AU1042" i="20" s="1"/>
  <c r="AR1043" i="20"/>
  <c r="AS1043" i="20"/>
  <c r="AQ1043" i="20"/>
  <c r="AU1043" i="20" s="1"/>
  <c r="AR1044" i="20"/>
  <c r="AR1045" i="20"/>
  <c r="AS1044" i="20"/>
  <c r="AQ1044" i="20"/>
  <c r="AU1044" i="20" s="1"/>
  <c r="AS1045" i="20"/>
  <c r="AQ1045" i="20"/>
  <c r="AU1045" i="20" s="1"/>
  <c r="AR1046" i="20"/>
  <c r="AS1046" i="20"/>
  <c r="AQ1046" i="20"/>
  <c r="AU1046" i="20" s="1"/>
  <c r="AR1047" i="20"/>
  <c r="AQ1047" i="20"/>
  <c r="AU1047" i="20" s="1"/>
  <c r="AS1047" i="20"/>
  <c r="AR1048" i="20"/>
  <c r="AS1048" i="20"/>
  <c r="AQ1048" i="20"/>
  <c r="AU1048" i="20" s="1"/>
  <c r="AR1049" i="20"/>
  <c r="AR1050" i="20"/>
  <c r="AQ1049" i="20"/>
  <c r="AU1049" i="20" s="1"/>
  <c r="AS1049" i="20"/>
  <c r="AS1050" i="20"/>
  <c r="AQ1050" i="20"/>
  <c r="AU1050" i="20" s="1"/>
  <c r="AR1051" i="20"/>
  <c r="AS1051" i="20"/>
  <c r="AQ1051" i="20"/>
  <c r="AU1051" i="20" s="1"/>
  <c r="AR1052" i="20"/>
  <c r="AS1052" i="20"/>
  <c r="AQ1052" i="20"/>
  <c r="AU1052" i="20" s="1"/>
  <c r="AR1053" i="20"/>
  <c r="AS1053" i="20"/>
  <c r="AQ1053" i="20"/>
  <c r="AU1053" i="20" s="1"/>
  <c r="AR1054" i="20"/>
  <c r="AQ1054" i="20"/>
  <c r="AU1054" i="20" s="1"/>
  <c r="AR1055" i="20"/>
  <c r="AS1054" i="20"/>
  <c r="AR1056" i="20"/>
  <c r="AQ1055" i="20"/>
  <c r="AU1055" i="20" s="1"/>
  <c r="AS1055" i="20"/>
  <c r="AR1057" i="20"/>
  <c r="AS1056" i="20"/>
  <c r="AQ1056" i="20"/>
  <c r="AU1056" i="20" s="1"/>
  <c r="AS1057" i="20"/>
  <c r="AQ1057" i="20"/>
  <c r="AU1057" i="20" s="1"/>
  <c r="AR1058" i="20"/>
  <c r="AQ1058" i="20"/>
  <c r="AU1058" i="20" s="1"/>
  <c r="AR1059" i="20"/>
  <c r="AS1058" i="20"/>
  <c r="AQ1059" i="20"/>
  <c r="AU1059" i="20" s="1"/>
  <c r="AS1059" i="20"/>
  <c r="AR1060" i="20"/>
  <c r="AR1061" i="20"/>
  <c r="AS1060" i="20"/>
  <c r="AQ1060" i="20"/>
  <c r="AU1060" i="20" s="1"/>
  <c r="AS1061" i="20"/>
  <c r="AR1062" i="20"/>
  <c r="AQ1061" i="20"/>
  <c r="AU1061" i="20" s="1"/>
  <c r="AS1062" i="20"/>
  <c r="AQ1062" i="20"/>
  <c r="AU1062" i="20" s="1"/>
  <c r="AR1063" i="20"/>
  <c r="AS1063" i="20"/>
  <c r="AQ1063" i="20"/>
  <c r="AU1063" i="20" s="1"/>
  <c r="AR1064" i="20"/>
  <c r="AQ1064" i="20"/>
  <c r="AU1064" i="20" s="1"/>
  <c r="AS1064" i="20"/>
  <c r="AR1065" i="20"/>
  <c r="AQ1065" i="20"/>
  <c r="AU1065" i="20" s="1"/>
  <c r="AR1066" i="20"/>
  <c r="AS1065" i="20"/>
  <c r="AQ1066" i="20"/>
  <c r="AU1066" i="20" s="1"/>
  <c r="AS1066" i="20"/>
  <c r="AR1067" i="20"/>
  <c r="AR1068" i="20"/>
  <c r="AQ1067" i="20"/>
  <c r="AU1067" i="20" s="1"/>
  <c r="AS1067" i="20"/>
  <c r="AR1069" i="20"/>
  <c r="AQ1068" i="20"/>
  <c r="AU1068" i="20" s="1"/>
  <c r="AS1068" i="20"/>
  <c r="AQ1069" i="20"/>
  <c r="AU1069" i="20" s="1"/>
  <c r="AS1069" i="20"/>
  <c r="AR1070" i="20"/>
  <c r="AS1070" i="20"/>
  <c r="AQ1070" i="20"/>
  <c r="AU1070" i="20" s="1"/>
  <c r="AR1071" i="20"/>
  <c r="AS1071" i="20"/>
  <c r="AR1072" i="20"/>
  <c r="AQ1071" i="20"/>
  <c r="AU1071" i="20" s="1"/>
  <c r="AS1072" i="20"/>
  <c r="AR1073" i="20"/>
  <c r="AQ1072" i="20"/>
  <c r="AU1072" i="20" s="1"/>
  <c r="AQ1073" i="20"/>
  <c r="AU1073" i="20" s="1"/>
  <c r="AR1074" i="20"/>
  <c r="AS1073" i="20"/>
  <c r="AS1074" i="20"/>
  <c r="AQ1074" i="20"/>
  <c r="AU1074" i="20" s="1"/>
  <c r="AR1075" i="20"/>
  <c r="AS1075" i="20"/>
  <c r="AQ1075" i="20"/>
  <c r="AU1075" i="20" s="1"/>
  <c r="AR1076" i="20"/>
  <c r="AQ1076" i="20"/>
  <c r="AU1076" i="20" s="1"/>
  <c r="AR1077" i="20"/>
  <c r="AS1076" i="20"/>
  <c r="AR1078" i="20"/>
  <c r="AQ1077" i="20"/>
  <c r="AU1077" i="20" s="1"/>
  <c r="AS1077" i="20"/>
  <c r="AR1079" i="20"/>
  <c r="AS1078" i="20"/>
  <c r="AQ1078" i="20"/>
  <c r="AU1078" i="20" s="1"/>
  <c r="AR1080" i="20"/>
  <c r="AQ1079" i="20"/>
  <c r="AU1079" i="20" s="1"/>
  <c r="AS1079" i="20"/>
  <c r="AR1081" i="20"/>
  <c r="AS1080" i="20"/>
  <c r="AQ1080" i="20"/>
  <c r="AU1080" i="20" s="1"/>
  <c r="AS1081" i="20"/>
  <c r="AQ1081" i="20"/>
  <c r="AU1081" i="20" s="1"/>
  <c r="AR1082" i="20"/>
  <c r="AS1082" i="20"/>
  <c r="AR1083" i="20"/>
  <c r="AQ1082" i="20"/>
  <c r="AU1082" i="20" s="1"/>
  <c r="AS1083" i="20"/>
  <c r="AQ1083" i="20"/>
  <c r="AU1083" i="20" s="1"/>
  <c r="AR1084" i="20"/>
  <c r="AR1085" i="20"/>
  <c r="AQ1084" i="20"/>
  <c r="AU1084" i="20" s="1"/>
  <c r="AS1084" i="20"/>
  <c r="AQ1085" i="20"/>
  <c r="AU1085" i="20" s="1"/>
  <c r="AS1085" i="20"/>
  <c r="AR1086" i="20"/>
  <c r="AR1087" i="20"/>
  <c r="AS1086" i="20"/>
  <c r="AQ1086" i="20"/>
  <c r="AU1086" i="20" s="1"/>
  <c r="AR1088" i="20"/>
  <c r="AS1087" i="20"/>
  <c r="AQ1087" i="20"/>
  <c r="AU1087" i="20" s="1"/>
  <c r="AR1089" i="20"/>
  <c r="AQ1088" i="20"/>
  <c r="AU1088" i="20" s="1"/>
  <c r="AS1088" i="20"/>
  <c r="AR1090" i="20"/>
  <c r="AS1089" i="20"/>
  <c r="AQ1089" i="20"/>
  <c r="AU1089" i="20" s="1"/>
  <c r="AR1091" i="20"/>
  <c r="AS1090" i="20"/>
  <c r="AQ1090" i="20"/>
  <c r="AU1090" i="20" s="1"/>
  <c r="AR1092" i="20"/>
  <c r="AS1091" i="20"/>
  <c r="AQ1091" i="20"/>
  <c r="AU1091" i="20" s="1"/>
  <c r="AR1093" i="20"/>
  <c r="AS1092" i="20"/>
  <c r="AQ1092" i="20"/>
  <c r="AU1092" i="20" s="1"/>
  <c r="AS1093" i="20"/>
  <c r="AQ1093" i="20"/>
  <c r="AU1093" i="20" s="1"/>
  <c r="AR1094" i="20"/>
  <c r="AR1095" i="20"/>
  <c r="AQ1094" i="20"/>
  <c r="AU1094" i="20" s="1"/>
  <c r="AS1094" i="20"/>
  <c r="AQ1095" i="20"/>
  <c r="AU1095" i="20" s="1"/>
  <c r="AR1096" i="20"/>
  <c r="AS1095" i="20"/>
  <c r="AS1096" i="20"/>
  <c r="AQ1096" i="20"/>
  <c r="AU1096" i="20" s="1"/>
  <c r="AR1097" i="20"/>
  <c r="AS1097" i="20"/>
  <c r="AQ1097" i="20"/>
  <c r="AU1097" i="20" s="1"/>
  <c r="AR1098" i="20"/>
  <c r="AS1098" i="20"/>
  <c r="AR1099" i="20"/>
  <c r="AQ1098" i="20"/>
  <c r="AU1098" i="20" s="1"/>
  <c r="AR1100" i="20"/>
  <c r="AS1099" i="20"/>
  <c r="AQ1099" i="20"/>
  <c r="AU1099" i="20" s="1"/>
  <c r="AQ1100" i="20"/>
  <c r="AU1100" i="20" s="1"/>
  <c r="AS1100" i="20"/>
  <c r="AR1101" i="20"/>
  <c r="AQ1101" i="20"/>
  <c r="AU1101" i="20" s="1"/>
  <c r="AR1102" i="20"/>
  <c r="AS1101" i="20"/>
  <c r="AS1102" i="20"/>
  <c r="AQ1102" i="20"/>
  <c r="AU1102" i="20" s="1"/>
  <c r="AR1103" i="20"/>
  <c r="AQ1103" i="20"/>
  <c r="AU1103" i="20" s="1"/>
  <c r="AS1103" i="20"/>
  <c r="AR1104" i="20"/>
  <c r="AR1105" i="20"/>
  <c r="AQ1104" i="20"/>
  <c r="AU1104" i="20" s="1"/>
  <c r="AS1104" i="20"/>
  <c r="AR1106" i="20"/>
  <c r="AQ1105" i="20"/>
  <c r="AU1105" i="20" s="1"/>
  <c r="AS1105" i="20"/>
  <c r="AQ1106" i="20"/>
  <c r="AU1106" i="20" s="1"/>
  <c r="AR1107" i="20"/>
  <c r="AS1106" i="20"/>
  <c r="AQ1107" i="20"/>
  <c r="AU1107" i="20" s="1"/>
  <c r="AS1107" i="20"/>
  <c r="AR1108" i="20"/>
  <c r="AR1109" i="20"/>
  <c r="AQ1108" i="20"/>
  <c r="AU1108" i="20" s="1"/>
  <c r="AS1108" i="20"/>
  <c r="AQ1109" i="20"/>
  <c r="AU1109" i="20" s="1"/>
  <c r="AR1110" i="20"/>
  <c r="AS1109" i="20"/>
  <c r="AR1111" i="20"/>
  <c r="AS1110" i="20"/>
  <c r="AQ1110" i="20"/>
  <c r="AU1110" i="20" s="1"/>
  <c r="AR1112" i="20"/>
  <c r="AS1111" i="20"/>
  <c r="AQ1111" i="20"/>
  <c r="AU1111" i="20" s="1"/>
  <c r="AS1112" i="20"/>
  <c r="AR1113" i="20"/>
  <c r="AQ1112" i="20"/>
  <c r="AU1112" i="20" s="1"/>
  <c r="AS1113" i="20"/>
  <c r="AQ1113" i="20"/>
  <c r="AU1113" i="20" s="1"/>
  <c r="AR1114" i="20"/>
  <c r="AS1114" i="20"/>
  <c r="AR1115" i="20"/>
  <c r="AQ1114" i="20"/>
  <c r="AU1114" i="20" s="1"/>
  <c r="AQ1115" i="20"/>
  <c r="AU1115" i="20" s="1"/>
  <c r="AR1116" i="20"/>
  <c r="AS1115" i="20"/>
  <c r="AQ1116" i="20"/>
  <c r="AU1116" i="20" s="1"/>
  <c r="AR1117" i="20"/>
  <c r="AS1116" i="20"/>
  <c r="AR1118" i="20"/>
  <c r="AS1117" i="20"/>
  <c r="AQ1117" i="20"/>
  <c r="AU1117" i="20" s="1"/>
  <c r="AR1119" i="20"/>
  <c r="AQ1118" i="20"/>
  <c r="AU1118" i="20" s="1"/>
  <c r="AS1118" i="20"/>
  <c r="AS1119" i="20"/>
  <c r="AQ1119" i="20"/>
  <c r="AU1119" i="20" s="1"/>
  <c r="AR1120" i="20"/>
  <c r="AR1121" i="20"/>
  <c r="AQ1120" i="20"/>
  <c r="AU1120" i="20" s="1"/>
  <c r="AS1120" i="20"/>
  <c r="AQ1121" i="20"/>
  <c r="AU1121" i="20" s="1"/>
  <c r="AR1122" i="20"/>
  <c r="AS1121" i="20"/>
  <c r="AR1123" i="20"/>
  <c r="AQ1122" i="20"/>
  <c r="AU1122" i="20" s="1"/>
  <c r="AS1122" i="20"/>
  <c r="AQ1123" i="20"/>
  <c r="AU1123" i="20" s="1"/>
  <c r="AR1124" i="20"/>
  <c r="AS1123" i="20"/>
  <c r="AR1125" i="20"/>
  <c r="AQ1124" i="20"/>
  <c r="AU1124" i="20" s="1"/>
  <c r="AS1124" i="20"/>
  <c r="AR1126" i="20"/>
  <c r="AQ1125" i="20"/>
  <c r="AU1125" i="20" s="1"/>
  <c r="AS1125" i="20"/>
  <c r="AS1126" i="20"/>
  <c r="AQ1126" i="20"/>
  <c r="AU1126" i="20" s="1"/>
  <c r="AR1127" i="20"/>
  <c r="AS1127" i="20"/>
  <c r="AR1128" i="20"/>
  <c r="AQ1127" i="20"/>
  <c r="AU1127" i="20" s="1"/>
  <c r="AS1128" i="20"/>
  <c r="AQ1128" i="20"/>
  <c r="AU1128" i="20" s="1"/>
  <c r="AR1129" i="20"/>
  <c r="AR1130" i="20"/>
  <c r="AS1129" i="20"/>
  <c r="AQ1129" i="20"/>
  <c r="AU1129" i="20" s="1"/>
  <c r="AR1131" i="20"/>
  <c r="AQ1130" i="20"/>
  <c r="AU1130" i="20" s="1"/>
  <c r="AS1130" i="20"/>
  <c r="AQ1131" i="20"/>
  <c r="AU1131" i="20" s="1"/>
  <c r="AS1131" i="20"/>
  <c r="AR1132" i="20"/>
  <c r="AR1133" i="20"/>
  <c r="AS1132" i="20"/>
  <c r="AQ1132" i="20"/>
  <c r="AU1132" i="20" s="1"/>
  <c r="AQ1133" i="20"/>
  <c r="AU1133" i="20" s="1"/>
  <c r="AR1134" i="20"/>
  <c r="AS1133" i="20"/>
  <c r="AR1135" i="20"/>
  <c r="AS1134" i="20"/>
  <c r="AQ1134" i="20"/>
  <c r="AU1134" i="20" s="1"/>
  <c r="AR1136" i="20"/>
  <c r="AS1135" i="20"/>
  <c r="AQ1135" i="20"/>
  <c r="AU1135" i="20" s="1"/>
  <c r="AS1136" i="20"/>
  <c r="AQ1136" i="20"/>
  <c r="AU1136" i="20" s="1"/>
  <c r="AR1137" i="20"/>
  <c r="AS1137" i="20"/>
  <c r="AR1138" i="20"/>
  <c r="AQ1137" i="20"/>
  <c r="AU1137" i="20" s="1"/>
  <c r="AR1139" i="20"/>
  <c r="AQ1138" i="20"/>
  <c r="AU1138" i="20" s="1"/>
  <c r="AS1138" i="20"/>
  <c r="AR1140" i="20"/>
  <c r="AS1139" i="20"/>
  <c r="AQ1139" i="20"/>
  <c r="AU1139" i="20" s="1"/>
  <c r="AR1141" i="20"/>
  <c r="AS1140" i="20"/>
  <c r="AQ1140" i="20"/>
  <c r="AU1140" i="20" s="1"/>
  <c r="AQ1141" i="20"/>
  <c r="AU1141" i="20" s="1"/>
  <c r="AS1141" i="20"/>
  <c r="AR1142" i="20"/>
  <c r="AQ1142" i="20"/>
  <c r="AU1142" i="20" s="1"/>
  <c r="AS1142" i="20"/>
  <c r="AR1143" i="20"/>
  <c r="AS1143" i="20"/>
  <c r="AR1144" i="20"/>
  <c r="AQ1143" i="20"/>
  <c r="AU1143" i="20" s="1"/>
  <c r="AS1144" i="20"/>
  <c r="AQ1144" i="20"/>
  <c r="AU1144" i="20" s="1"/>
  <c r="AR1145" i="20"/>
  <c r="AS1145" i="20"/>
  <c r="AQ1145" i="20"/>
  <c r="AU1145" i="20" s="1"/>
  <c r="AR1146" i="20"/>
  <c r="AQ1146" i="20"/>
  <c r="AU1146" i="20" s="1"/>
  <c r="AR1147" i="20"/>
  <c r="AS1146" i="20"/>
  <c r="AR1148" i="20"/>
  <c r="AQ1147" i="20"/>
  <c r="AU1147" i="20" s="1"/>
  <c r="AS1147" i="20"/>
  <c r="AS1148" i="20"/>
  <c r="AR1149" i="20"/>
  <c r="AQ1148" i="20"/>
  <c r="AU1148" i="20" s="1"/>
  <c r="AR1150" i="20"/>
  <c r="AS1149" i="20"/>
  <c r="AQ1149" i="20"/>
  <c r="AU1149" i="20" s="1"/>
  <c r="AR1151" i="20"/>
  <c r="AS1150" i="20"/>
  <c r="AQ1150" i="20"/>
  <c r="AU1150" i="20" s="1"/>
  <c r="AQ1151" i="20"/>
  <c r="AU1151" i="20" s="1"/>
  <c r="AS1151" i="20"/>
  <c r="AR1152" i="20"/>
  <c r="AQ1152" i="20"/>
  <c r="AU1152" i="20" s="1"/>
  <c r="AS1152" i="20"/>
  <c r="AR1153" i="20"/>
  <c r="AQ1153" i="20"/>
  <c r="AU1153" i="20" s="1"/>
  <c r="AS1153" i="20"/>
  <c r="AR1154" i="20"/>
  <c r="AS1154" i="20"/>
  <c r="AR1155" i="20"/>
  <c r="AQ1154" i="20"/>
  <c r="AU1154" i="20" s="1"/>
  <c r="AQ1155" i="20"/>
  <c r="AU1155" i="20" s="1"/>
  <c r="AS1155" i="20"/>
  <c r="AR1156" i="20"/>
  <c r="AR1157" i="20"/>
  <c r="AS1156" i="20"/>
  <c r="AQ1156" i="20"/>
  <c r="AU1156" i="20" s="1"/>
  <c r="AQ1157" i="20"/>
  <c r="AU1157" i="20" s="1"/>
  <c r="AS1157" i="20"/>
  <c r="AR1158" i="20"/>
  <c r="AQ1158" i="20"/>
  <c r="AU1158" i="20" s="1"/>
  <c r="AR1159" i="20"/>
  <c r="AS1158" i="20"/>
  <c r="AS1159" i="20"/>
  <c r="AQ1159" i="20"/>
  <c r="AU1159" i="20" s="1"/>
  <c r="AR1160" i="20"/>
  <c r="AQ1160" i="20"/>
  <c r="AU1160" i="20" s="1"/>
  <c r="AR1161" i="20"/>
  <c r="AS1160" i="20"/>
  <c r="AQ1161" i="20"/>
  <c r="AU1161" i="20" s="1"/>
  <c r="AR1162" i="20"/>
  <c r="AS1161" i="20"/>
  <c r="AR1163" i="20"/>
  <c r="AQ1162" i="20"/>
  <c r="AU1162" i="20" s="1"/>
  <c r="AS1162" i="20"/>
  <c r="AS1163" i="20"/>
  <c r="AQ1163" i="20"/>
  <c r="AU1163" i="20" s="1"/>
  <c r="AR1164" i="20"/>
  <c r="AS1164" i="20"/>
  <c r="AQ1164" i="20"/>
  <c r="AU1164" i="20" s="1"/>
  <c r="AR1165" i="20"/>
  <c r="AQ1165" i="20"/>
  <c r="AU1165" i="20" s="1"/>
  <c r="AR1166" i="20"/>
  <c r="AS1165" i="20"/>
  <c r="AQ1166" i="20"/>
  <c r="AU1166" i="20" s="1"/>
  <c r="AS1166" i="20"/>
  <c r="AR1167" i="20"/>
  <c r="AQ1167" i="20"/>
  <c r="AU1167" i="20" s="1"/>
  <c r="AR1168" i="20"/>
  <c r="AS1167" i="20"/>
  <c r="AS1168" i="20"/>
  <c r="AR1169" i="20"/>
  <c r="AQ1168" i="20"/>
  <c r="AU1168" i="20" s="1"/>
  <c r="AS1169" i="20"/>
  <c r="AQ1169" i="20"/>
  <c r="AU1169" i="20" s="1"/>
  <c r="AR1170" i="20"/>
  <c r="AR1171" i="20"/>
  <c r="AS1170" i="20"/>
  <c r="AQ1170" i="20"/>
  <c r="AU1170" i="20" s="1"/>
  <c r="AQ1171" i="20"/>
  <c r="AU1171" i="20" s="1"/>
  <c r="AR1172" i="20"/>
  <c r="AS1171" i="20"/>
  <c r="AS1172" i="20"/>
  <c r="AR1173" i="20"/>
  <c r="AQ1172" i="20"/>
  <c r="AU1172" i="20" s="1"/>
  <c r="AR1174" i="20"/>
  <c r="AQ1173" i="20"/>
  <c r="AU1173" i="20" s="1"/>
  <c r="AS1173" i="20"/>
  <c r="AS1174" i="20"/>
  <c r="AQ1174" i="20"/>
  <c r="AU1174" i="20" s="1"/>
  <c r="AR1175" i="20"/>
  <c r="AQ1175" i="20"/>
  <c r="AU1175" i="20" s="1"/>
  <c r="AS1175" i="20"/>
  <c r="AR1176" i="20"/>
  <c r="AS1176" i="20"/>
  <c r="AR1177" i="20"/>
  <c r="AQ1176" i="20"/>
  <c r="AU1176" i="20" s="1"/>
  <c r="AS1177" i="20"/>
  <c r="AR1178" i="20"/>
  <c r="AQ1177" i="20"/>
  <c r="AU1177" i="20" s="1"/>
  <c r="AR1179" i="20"/>
  <c r="AQ1178" i="20"/>
  <c r="AU1178" i="20" s="1"/>
  <c r="AS1178" i="20"/>
  <c r="AR1180" i="20"/>
  <c r="AQ1179" i="20"/>
  <c r="AU1179" i="20" s="1"/>
  <c r="AS1179" i="20"/>
  <c r="AS1180" i="20"/>
  <c r="AQ1180" i="20"/>
  <c r="AU1180" i="20" s="1"/>
  <c r="AR1181" i="20"/>
  <c r="AS1181" i="20"/>
  <c r="AQ1181" i="20"/>
  <c r="AU1181" i="20" s="1"/>
  <c r="AR1182" i="20"/>
  <c r="AS1182" i="20"/>
  <c r="AR1183" i="20"/>
  <c r="AQ1182" i="20"/>
  <c r="AU1182" i="20" s="1"/>
  <c r="AR1184" i="20"/>
  <c r="AS1183" i="20"/>
  <c r="AQ1183" i="20"/>
  <c r="AU1183" i="20" s="1"/>
  <c r="AQ1184" i="20"/>
  <c r="AU1184" i="20" s="1"/>
  <c r="AS1184" i="20"/>
  <c r="AR1185" i="20"/>
  <c r="AS1185" i="20"/>
  <c r="AQ1185" i="20"/>
  <c r="AU1185" i="20" s="1"/>
  <c r="AR1186" i="20"/>
  <c r="AQ1186" i="20"/>
  <c r="AU1186" i="20" s="1"/>
  <c r="AR1187" i="20"/>
  <c r="AS1186" i="20"/>
  <c r="AQ1187" i="20"/>
  <c r="AU1187" i="20" s="1"/>
  <c r="AR1188" i="20"/>
  <c r="AS1187" i="20"/>
  <c r="AS1188" i="20"/>
  <c r="AR1189" i="20"/>
  <c r="AQ1188" i="20"/>
  <c r="AU1188" i="20" s="1"/>
  <c r="AQ1189" i="20"/>
  <c r="AU1189" i="20" s="1"/>
  <c r="AS1189" i="20"/>
  <c r="AR1190" i="20"/>
  <c r="AS1190" i="20"/>
  <c r="AQ1190" i="20"/>
  <c r="AU1190" i="20" s="1"/>
  <c r="AR1191" i="20"/>
  <c r="AQ1191" i="20"/>
  <c r="AU1191" i="20" s="1"/>
  <c r="AS1191" i="20"/>
  <c r="AR1192" i="20"/>
  <c r="AR1193" i="20"/>
  <c r="AS1192" i="20"/>
  <c r="AQ1192" i="20"/>
  <c r="AU1192" i="20" s="1"/>
  <c r="AR1194" i="20"/>
  <c r="AQ1193" i="20"/>
  <c r="AU1193" i="20" s="1"/>
  <c r="AS1193" i="20"/>
  <c r="AR1195" i="20"/>
  <c r="AS1194" i="20"/>
  <c r="AQ1194" i="20"/>
  <c r="AU1194" i="20" s="1"/>
  <c r="AS1195" i="20"/>
  <c r="AQ1195" i="20"/>
  <c r="AU1195" i="20" s="1"/>
  <c r="AR1196" i="20"/>
  <c r="AS1196" i="20"/>
  <c r="AR1197" i="20"/>
  <c r="AQ1196" i="20"/>
  <c r="AU1196" i="20" s="1"/>
  <c r="AQ1197" i="20"/>
  <c r="AU1197" i="20" s="1"/>
  <c r="AR1198" i="20"/>
  <c r="AS1197" i="20"/>
  <c r="AQ1198" i="20"/>
  <c r="AU1198" i="20" s="1"/>
  <c r="AR1199" i="20"/>
  <c r="AS1198" i="20"/>
  <c r="AR1200" i="20"/>
  <c r="AQ1199" i="20"/>
  <c r="AU1199" i="20" s="1"/>
  <c r="AS1199" i="20"/>
  <c r="AR1201" i="20"/>
  <c r="AQ1200" i="20"/>
  <c r="AU1200" i="20" s="1"/>
  <c r="AS1200" i="20"/>
  <c r="AR1202" i="20"/>
  <c r="AS1201" i="20"/>
  <c r="AQ1201" i="20"/>
  <c r="AU1201" i="20" s="1"/>
  <c r="AR1203" i="20"/>
  <c r="AS1202" i="20"/>
  <c r="AQ1202" i="20"/>
  <c r="AU1202" i="20" s="1"/>
  <c r="AR1204" i="20"/>
  <c r="AQ1203" i="20"/>
  <c r="AU1203" i="20" s="1"/>
  <c r="AS1203" i="20"/>
  <c r="AQ1204" i="20"/>
  <c r="AU1204" i="20" s="1"/>
  <c r="AR1205" i="20"/>
  <c r="AS1204" i="20"/>
  <c r="AR1206" i="20"/>
  <c r="AS1205" i="20"/>
  <c r="AQ1205" i="20"/>
  <c r="AU1205" i="20" s="1"/>
  <c r="AS1206" i="20"/>
  <c r="AR1207" i="20"/>
  <c r="AQ1206" i="20"/>
  <c r="AU1206" i="20" s="1"/>
  <c r="AQ1207" i="20"/>
  <c r="AU1207" i="20" s="1"/>
  <c r="AS1207" i="20"/>
  <c r="AR1208" i="20"/>
  <c r="AR1209" i="20"/>
  <c r="AS1208" i="20"/>
  <c r="AQ1208" i="20"/>
  <c r="AU1208" i="20" s="1"/>
  <c r="AR1210" i="20"/>
  <c r="AQ1209" i="20"/>
  <c r="AU1209" i="20" s="1"/>
  <c r="AS1209" i="20"/>
  <c r="AQ1210" i="20"/>
  <c r="AU1210" i="20" s="1"/>
  <c r="AR1211" i="20"/>
  <c r="AS1210" i="20"/>
  <c r="AR1212" i="20"/>
  <c r="AQ1211" i="20"/>
  <c r="AU1211" i="20" s="1"/>
  <c r="AS1211" i="20"/>
  <c r="AQ1212" i="20"/>
  <c r="AU1212" i="20" s="1"/>
  <c r="AR1213" i="20"/>
  <c r="AS1212" i="20"/>
  <c r="AS1213" i="20"/>
  <c r="AQ1213" i="20"/>
  <c r="AU1213" i="20" s="1"/>
  <c r="AR1214" i="20"/>
  <c r="AQ1214" i="20"/>
  <c r="AU1214" i="20" s="1"/>
  <c r="AS1214" i="20"/>
  <c r="AR1215" i="20"/>
  <c r="AR1216" i="20"/>
  <c r="AQ1215" i="20"/>
  <c r="AU1215" i="20" s="1"/>
  <c r="AS1215" i="20"/>
  <c r="AQ1216" i="20"/>
  <c r="AU1216" i="20" s="1"/>
  <c r="AR1217" i="20"/>
  <c r="AS1216" i="20"/>
  <c r="AQ1217" i="20"/>
  <c r="AU1217" i="20" s="1"/>
  <c r="AS1217" i="20"/>
  <c r="AR1218" i="20"/>
  <c r="AS1218" i="20"/>
  <c r="AR1219" i="20"/>
  <c r="AQ1218" i="20"/>
  <c r="AU1218" i="20" s="1"/>
  <c r="AS1219" i="20"/>
  <c r="AR1220" i="20"/>
  <c r="AQ1219" i="20"/>
  <c r="AU1219" i="20" s="1"/>
  <c r="AS1220" i="20"/>
  <c r="AQ1220" i="20"/>
  <c r="AU1220" i="20" s="1"/>
  <c r="AR1221" i="20"/>
  <c r="AR1222" i="20"/>
  <c r="AQ1221" i="20"/>
  <c r="AU1221" i="20" s="1"/>
  <c r="AS1221" i="20"/>
  <c r="AS1222" i="20"/>
  <c r="AQ1222" i="20"/>
  <c r="AU1222" i="20" s="1"/>
  <c r="AR1223" i="20"/>
  <c r="AR1224" i="20"/>
  <c r="AQ1223" i="20"/>
  <c r="AU1223" i="20" s="1"/>
  <c r="AS1223" i="20"/>
  <c r="AQ1224" i="20"/>
  <c r="AU1224" i="20" s="1"/>
  <c r="AS1224" i="20"/>
  <c r="AR1225" i="20"/>
  <c r="AS1225" i="20"/>
  <c r="AR1226" i="20"/>
  <c r="AQ1225" i="20"/>
  <c r="AU1225" i="20" s="1"/>
  <c r="AS1226" i="20"/>
  <c r="AR1227" i="20"/>
  <c r="AQ1226" i="20"/>
  <c r="AU1226" i="20" s="1"/>
  <c r="AR1228" i="20"/>
  <c r="AQ1227" i="20"/>
  <c r="AU1227" i="20" s="1"/>
  <c r="AS1227" i="20"/>
  <c r="AS1228" i="20"/>
  <c r="AR1229" i="20"/>
  <c r="AQ1228" i="20"/>
  <c r="AU1228" i="20" s="1"/>
  <c r="AR1230" i="20"/>
  <c r="AS1229" i="20"/>
  <c r="AQ1229" i="20"/>
  <c r="AU1229" i="20" s="1"/>
  <c r="AR1231" i="20"/>
  <c r="AQ1230" i="20"/>
  <c r="AU1230" i="20" s="1"/>
  <c r="AS1230" i="20"/>
  <c r="AS1231" i="20"/>
  <c r="AQ1231" i="20"/>
  <c r="AU1231" i="20" s="1"/>
  <c r="AR1232" i="20"/>
  <c r="AR1233" i="20"/>
  <c r="AQ1232" i="20"/>
  <c r="AU1232" i="20" s="1"/>
  <c r="AS1232" i="20"/>
  <c r="AQ1233" i="20"/>
  <c r="AU1233" i="20" s="1"/>
  <c r="AS1233" i="20"/>
  <c r="AR1234" i="20"/>
  <c r="AQ1234" i="20"/>
  <c r="AU1234" i="20" s="1"/>
  <c r="AR1235" i="20"/>
  <c r="AS1234" i="20"/>
  <c r="AQ1235" i="20"/>
  <c r="AU1235" i="20" s="1"/>
  <c r="AR1236" i="20"/>
  <c r="AS1235" i="20"/>
  <c r="AS1236" i="20"/>
  <c r="AQ1236" i="20"/>
  <c r="AU1236" i="20" s="1"/>
  <c r="AR1237" i="20"/>
  <c r="AQ1237" i="20"/>
  <c r="AU1237" i="20" s="1"/>
  <c r="AR1238" i="20"/>
  <c r="AS1237" i="20"/>
  <c r="AQ1238" i="20"/>
  <c r="AU1238" i="20" s="1"/>
  <c r="AR1239" i="20"/>
  <c r="AS1238" i="20"/>
  <c r="AR1240" i="20"/>
  <c r="AQ1239" i="20"/>
  <c r="AU1239" i="20" s="1"/>
  <c r="AS1239" i="20"/>
  <c r="AR1241" i="20"/>
  <c r="AQ1240" i="20"/>
  <c r="AU1240" i="20" s="1"/>
  <c r="AS1240" i="20"/>
  <c r="AR1242" i="20"/>
  <c r="AS1241" i="20"/>
  <c r="AQ1241" i="20"/>
  <c r="AU1241" i="20" s="1"/>
  <c r="AR1243" i="20"/>
  <c r="AQ1242" i="20"/>
  <c r="AU1242" i="20" s="1"/>
  <c r="AS1242" i="20"/>
  <c r="AQ1243" i="20"/>
  <c r="AU1243" i="20" s="1"/>
  <c r="AR1244" i="20"/>
  <c r="AS1243" i="20"/>
  <c r="AS1244" i="20"/>
  <c r="AQ1244" i="20"/>
  <c r="AU1244" i="20" s="1"/>
  <c r="AR1245" i="20"/>
  <c r="AR1246" i="20"/>
  <c r="AS1245" i="20"/>
  <c r="AQ1245" i="20"/>
  <c r="AU1245" i="20" s="1"/>
  <c r="AR1247" i="20"/>
  <c r="AS1246" i="20"/>
  <c r="AQ1246" i="20"/>
  <c r="AU1246" i="20" s="1"/>
  <c r="AR1248" i="20"/>
  <c r="AQ1247" i="20"/>
  <c r="AU1247" i="20" s="1"/>
  <c r="AS1247" i="20"/>
  <c r="AQ1248" i="20"/>
  <c r="AU1248" i="20" s="1"/>
  <c r="AR1249" i="20"/>
  <c r="AS1248" i="20"/>
  <c r="AQ1249" i="20"/>
  <c r="AU1249" i="20" s="1"/>
  <c r="AR1250" i="20"/>
  <c r="AS1249" i="20"/>
  <c r="AQ1250" i="20"/>
  <c r="AU1250" i="20" s="1"/>
  <c r="AS1250" i="20"/>
  <c r="AR1251" i="20"/>
  <c r="AS1251" i="20"/>
  <c r="AQ1251" i="20"/>
  <c r="AU1251" i="20" s="1"/>
  <c r="AR1252" i="20"/>
  <c r="AS1252" i="20"/>
  <c r="AR1253" i="20"/>
  <c r="AQ1252" i="20"/>
  <c r="AU1252" i="20" s="1"/>
  <c r="AQ1253" i="20"/>
  <c r="AU1253" i="20" s="1"/>
  <c r="AS1253" i="20"/>
  <c r="AR1254" i="20"/>
  <c r="AQ1254" i="20"/>
  <c r="AU1254" i="20" s="1"/>
  <c r="AS1254" i="20"/>
  <c r="AR1255" i="20"/>
  <c r="AR1256" i="20"/>
  <c r="AQ1255" i="20"/>
  <c r="AU1255" i="20" s="1"/>
  <c r="AS1255" i="20"/>
  <c r="AR1257" i="20"/>
  <c r="AS1256" i="20"/>
  <c r="AQ1256" i="20"/>
  <c r="AU1256" i="20" s="1"/>
  <c r="AS1257" i="20"/>
  <c r="AQ1257" i="20"/>
  <c r="AU1257" i="20" s="1"/>
  <c r="AR1258" i="20"/>
  <c r="AR1259" i="20"/>
  <c r="AQ1258" i="20"/>
  <c r="AU1258" i="20" s="1"/>
  <c r="AS1258" i="20"/>
  <c r="AR1260" i="20"/>
  <c r="AS1259" i="20"/>
  <c r="AQ1259" i="20"/>
  <c r="AU1259" i="20" s="1"/>
  <c r="AS1260" i="20"/>
  <c r="AR1261" i="20"/>
  <c r="AQ1260" i="20"/>
  <c r="AU1260" i="20" s="1"/>
  <c r="AQ1261" i="20"/>
  <c r="AU1261" i="20" s="1"/>
  <c r="AR1262" i="20"/>
  <c r="AS1261" i="20"/>
  <c r="AS1262" i="20"/>
  <c r="AQ1262" i="20"/>
  <c r="AU1262" i="20" s="1"/>
  <c r="AR1263" i="20"/>
  <c r="AQ1263" i="20"/>
  <c r="AU1263" i="20" s="1"/>
  <c r="AR1264" i="20"/>
  <c r="AS1263" i="20"/>
  <c r="AQ1264" i="20"/>
  <c r="AU1264" i="20" s="1"/>
  <c r="AS1264" i="20"/>
  <c r="AR1265" i="20"/>
  <c r="AR1266" i="20"/>
  <c r="AQ1265" i="20"/>
  <c r="AU1265" i="20" s="1"/>
  <c r="AS1265" i="20"/>
  <c r="AQ1266" i="20"/>
  <c r="AU1266" i="20" s="1"/>
  <c r="AS1266" i="20"/>
  <c r="AR1267" i="20"/>
  <c r="AS1267" i="20"/>
  <c r="AQ1267" i="20"/>
  <c r="AU1267" i="20" s="1"/>
  <c r="AR1268" i="20"/>
  <c r="AS1268" i="20"/>
  <c r="AQ1268" i="20"/>
  <c r="AU1268" i="20" s="1"/>
  <c r="AR1269" i="20"/>
  <c r="AQ1269" i="20"/>
  <c r="AU1269" i="20" s="1"/>
  <c r="AR1270" i="20"/>
  <c r="AS1269" i="20"/>
  <c r="AS1270" i="20"/>
  <c r="AQ1270" i="20"/>
  <c r="AU1270" i="20" s="1"/>
  <c r="AR1271" i="20"/>
  <c r="AR1272" i="20"/>
  <c r="AS1271" i="20"/>
  <c r="AQ1271" i="20"/>
  <c r="AU1271" i="20" s="1"/>
  <c r="AR1273" i="20"/>
  <c r="AS1272" i="20"/>
  <c r="AQ1272" i="20"/>
  <c r="AU1272" i="20" s="1"/>
  <c r="AR1274" i="20"/>
  <c r="AS1273" i="20"/>
  <c r="AQ1273" i="20"/>
  <c r="AU1273" i="20" s="1"/>
  <c r="AQ1274" i="20"/>
  <c r="AU1274" i="20" s="1"/>
  <c r="AR1275" i="20"/>
  <c r="AS1274" i="20"/>
  <c r="AQ1275" i="20"/>
  <c r="AU1275" i="20" s="1"/>
  <c r="AR1276" i="20"/>
  <c r="AS1275" i="20"/>
  <c r="AR1277" i="20"/>
  <c r="AS1276" i="20"/>
  <c r="AQ1276" i="20"/>
  <c r="AU1276" i="20" s="1"/>
  <c r="AR1278" i="20"/>
  <c r="AQ1277" i="20"/>
  <c r="AU1277" i="20" s="1"/>
  <c r="AS1277" i="20"/>
  <c r="AS1278" i="20"/>
  <c r="AQ1278" i="20"/>
  <c r="AU1278" i="20" s="1"/>
  <c r="AR1279" i="20"/>
  <c r="AQ1279" i="20"/>
  <c r="AU1279" i="20" s="1"/>
  <c r="AS1279" i="20"/>
  <c r="AR1280" i="20"/>
  <c r="AR1281" i="20"/>
  <c r="AQ1280" i="20"/>
  <c r="AU1280" i="20" s="1"/>
  <c r="AS1280" i="20"/>
  <c r="AS1281" i="20"/>
  <c r="AR1282" i="20"/>
  <c r="AQ1281" i="20"/>
  <c r="AU1281" i="20" s="1"/>
  <c r="AQ1282" i="20"/>
  <c r="AU1282" i="20" s="1"/>
  <c r="AR1283" i="20"/>
  <c r="AS1282" i="20"/>
  <c r="AS1283" i="20"/>
  <c r="AQ1283" i="20"/>
  <c r="AU1283" i="20" s="1"/>
  <c r="AR1284" i="20"/>
  <c r="AR1285" i="20"/>
  <c r="AS1284" i="20"/>
  <c r="AQ1284" i="20"/>
  <c r="AU1284" i="20" s="1"/>
  <c r="AS1285" i="20"/>
  <c r="AQ1285" i="20"/>
  <c r="AU1285" i="20" s="1"/>
  <c r="AR1286" i="20"/>
  <c r="AQ1286" i="20"/>
  <c r="AU1286" i="20" s="1"/>
  <c r="AR1287" i="20"/>
  <c r="AS1286" i="20"/>
  <c r="AQ1287" i="20"/>
  <c r="AU1287" i="20" s="1"/>
  <c r="AS1287" i="20"/>
  <c r="AR1288" i="20"/>
  <c r="AQ1288" i="20"/>
  <c r="AU1288" i="20" s="1"/>
  <c r="AS1288" i="20"/>
  <c r="AR1289" i="20"/>
  <c r="AQ1289" i="20"/>
  <c r="AU1289" i="20" s="1"/>
  <c r="AS1289" i="20"/>
  <c r="AR1290" i="20"/>
  <c r="AR1291" i="20"/>
  <c r="AQ1290" i="20"/>
  <c r="AU1290" i="20" s="1"/>
  <c r="AS1290" i="20"/>
  <c r="AQ1291" i="20"/>
  <c r="AU1291" i="20" s="1"/>
  <c r="AS1291" i="20"/>
  <c r="AR1292" i="20"/>
  <c r="AQ1292" i="20"/>
  <c r="AU1292" i="20" s="1"/>
  <c r="AS1292" i="20"/>
  <c r="AR1293" i="20"/>
  <c r="AQ1293" i="20"/>
  <c r="AU1293" i="20" s="1"/>
  <c r="AR1294" i="20"/>
  <c r="AS1293" i="20"/>
  <c r="AS1294" i="20"/>
  <c r="AQ1294" i="20"/>
  <c r="AU1294" i="20" s="1"/>
  <c r="AR1295" i="20"/>
  <c r="AR1296" i="20"/>
  <c r="AQ1295" i="20"/>
  <c r="AU1295" i="20" s="1"/>
  <c r="AS1295" i="20"/>
  <c r="AQ1296" i="20"/>
  <c r="AU1296" i="20" s="1"/>
  <c r="AR1297" i="20"/>
  <c r="AS1296" i="20"/>
  <c r="AS1297" i="20"/>
  <c r="AQ1297" i="20"/>
  <c r="AU1297" i="20" s="1"/>
  <c r="AR1298" i="20"/>
  <c r="AR1299" i="20"/>
  <c r="AS1298" i="20"/>
  <c r="AQ1298" i="20"/>
  <c r="AU1298" i="20" s="1"/>
  <c r="AR1300" i="20"/>
  <c r="AQ1299" i="20"/>
  <c r="AU1299" i="20" s="1"/>
  <c r="AS1299" i="20"/>
  <c r="AQ1300" i="20"/>
  <c r="AU1300" i="20" s="1"/>
  <c r="AS1300" i="20"/>
  <c r="AR1301" i="20"/>
  <c r="AR1302" i="20"/>
  <c r="AQ1301" i="20"/>
  <c r="AU1301" i="20" s="1"/>
  <c r="AS1301" i="20"/>
  <c r="AR1303" i="20"/>
  <c r="AQ1302" i="20"/>
  <c r="AU1302" i="20" s="1"/>
  <c r="AS1302" i="20"/>
  <c r="AS1303" i="20"/>
  <c r="AQ1303" i="20"/>
  <c r="AU1303" i="20" s="1"/>
  <c r="AR1304" i="20"/>
  <c r="AQ1304" i="20"/>
  <c r="AU1304" i="20" s="1"/>
  <c r="AR1305" i="20"/>
  <c r="AS1304" i="20"/>
  <c r="AR1306" i="20"/>
  <c r="AS1305" i="20"/>
  <c r="AQ1305" i="20"/>
  <c r="AU1305" i="20" s="1"/>
  <c r="AR1307" i="20"/>
  <c r="AQ1306" i="20"/>
  <c r="AU1306" i="20" s="1"/>
  <c r="AS1306" i="20"/>
  <c r="AR1308" i="20"/>
  <c r="AS1307" i="20"/>
  <c r="AQ1307" i="20"/>
  <c r="AU1307" i="20" s="1"/>
  <c r="AQ1308" i="20"/>
  <c r="AU1308" i="20" s="1"/>
  <c r="AR1309" i="20"/>
  <c r="AS1308" i="20"/>
  <c r="AQ1309" i="20"/>
  <c r="AU1309" i="20" s="1"/>
  <c r="AR1310" i="20"/>
  <c r="AS1309" i="20"/>
  <c r="AQ1310" i="20"/>
  <c r="AU1310" i="20" s="1"/>
  <c r="AS1310" i="20"/>
  <c r="AR1311" i="20"/>
  <c r="AR1312" i="20"/>
  <c r="AQ1311" i="20"/>
  <c r="AU1311" i="20" s="1"/>
  <c r="AS1311" i="20"/>
  <c r="AQ1312" i="20"/>
  <c r="AU1312" i="20" s="1"/>
  <c r="AR1313" i="20"/>
  <c r="AS1312" i="20"/>
  <c r="AR1314" i="20"/>
  <c r="AQ1313" i="20"/>
  <c r="AU1313" i="20" s="1"/>
  <c r="AS1313" i="20"/>
  <c r="AS1314" i="20"/>
  <c r="AR1315" i="20"/>
  <c r="AQ1314" i="20"/>
  <c r="AU1314" i="20" s="1"/>
  <c r="AR1316" i="20"/>
  <c r="AS1315" i="20"/>
  <c r="AQ1315" i="20"/>
  <c r="AU1315" i="20" s="1"/>
  <c r="AS1316" i="20"/>
  <c r="AR1317" i="20"/>
  <c r="AQ1316" i="20"/>
  <c r="AU1316" i="20" s="1"/>
  <c r="AR1318" i="20"/>
  <c r="AS1317" i="20"/>
  <c r="AQ1317" i="20"/>
  <c r="AU1317" i="20" s="1"/>
  <c r="AS1318" i="20"/>
  <c r="AQ1318" i="20"/>
  <c r="AU1318" i="20" s="1"/>
  <c r="AR1319" i="20"/>
  <c r="AR1320" i="20"/>
  <c r="AQ1319" i="20"/>
  <c r="AU1319" i="20" s="1"/>
  <c r="AS1319" i="20"/>
  <c r="AQ1320" i="20"/>
  <c r="AU1320" i="20" s="1"/>
  <c r="AR1321" i="20"/>
  <c r="AS1320" i="20"/>
  <c r="AQ1321" i="20"/>
  <c r="AU1321" i="20" s="1"/>
  <c r="AR1322" i="20"/>
  <c r="AS1321" i="20"/>
  <c r="AQ1322" i="20"/>
  <c r="AU1322" i="20" s="1"/>
  <c r="AS1322" i="20"/>
  <c r="AR1323" i="20"/>
  <c r="AR1324" i="20"/>
  <c r="AQ1323" i="20"/>
  <c r="AU1323" i="20" s="1"/>
  <c r="AS1323" i="20"/>
  <c r="AS1324" i="20"/>
  <c r="AR1325" i="20"/>
  <c r="AQ1324" i="20"/>
  <c r="AU1324" i="20" s="1"/>
  <c r="AR1326" i="20"/>
  <c r="AQ1325" i="20"/>
  <c r="AU1325" i="20" s="1"/>
  <c r="AS1325" i="20"/>
  <c r="AR1327" i="20"/>
  <c r="AS1326" i="20"/>
  <c r="AQ1326" i="20"/>
  <c r="AU1326" i="20" s="1"/>
  <c r="AS1327" i="20"/>
  <c r="AQ1327" i="20"/>
  <c r="AU1327" i="20" s="1"/>
  <c r="AR1328" i="20"/>
  <c r="AS1328" i="20"/>
  <c r="AQ1328" i="20"/>
  <c r="AU1328" i="20" s="1"/>
  <c r="AR1329" i="20"/>
  <c r="AQ1329" i="20"/>
  <c r="AU1329" i="20" s="1"/>
  <c r="AR1330" i="20"/>
  <c r="AS1329" i="20"/>
  <c r="AS1330" i="20"/>
  <c r="AR1331" i="20"/>
  <c r="AQ1330" i="20"/>
  <c r="AU1330" i="20" s="1"/>
  <c r="AS1331" i="20"/>
  <c r="AQ1331" i="20"/>
  <c r="AU1331" i="20" s="1"/>
  <c r="AR1332" i="20"/>
  <c r="AR1333" i="20"/>
  <c r="AQ1332" i="20"/>
  <c r="AU1332" i="20" s="1"/>
  <c r="AS1332" i="20"/>
  <c r="AQ1333" i="20"/>
  <c r="AU1333" i="20" s="1"/>
  <c r="AR1334" i="20"/>
  <c r="AS1333" i="20"/>
  <c r="AS1334" i="20"/>
  <c r="AQ1334" i="20"/>
  <c r="AU1334" i="20" s="1"/>
  <c r="AR1335" i="20"/>
  <c r="AS1335" i="20"/>
  <c r="AR1336" i="20"/>
  <c r="AQ1335" i="20"/>
  <c r="AU1335" i="20" s="1"/>
  <c r="AR1337" i="20"/>
  <c r="AS1336" i="20"/>
  <c r="AQ1336" i="20"/>
  <c r="AU1336" i="20" s="1"/>
  <c r="AQ1337" i="20"/>
  <c r="AU1337" i="20" s="1"/>
  <c r="AR1338" i="20"/>
  <c r="AS1337" i="20"/>
  <c r="AQ1338" i="20"/>
  <c r="AU1338" i="20" s="1"/>
  <c r="AS1338" i="20"/>
  <c r="AR1339" i="20"/>
  <c r="AR1340" i="20"/>
  <c r="AS1339" i="20"/>
  <c r="AQ1339" i="20"/>
  <c r="AU1339" i="20" s="1"/>
  <c r="AS1340" i="20"/>
  <c r="AQ1340" i="20"/>
  <c r="AU1340" i="20" s="1"/>
  <c r="AR1341" i="20"/>
  <c r="AR1342" i="20"/>
  <c r="AS1341" i="20"/>
  <c r="AQ1341" i="20"/>
  <c r="AU1341" i="20" s="1"/>
  <c r="AR1343" i="20"/>
  <c r="AS1342" i="20"/>
  <c r="AQ1342" i="20"/>
  <c r="AU1342" i="20" s="1"/>
  <c r="AS1343" i="20"/>
  <c r="AQ1343" i="20"/>
  <c r="AU1343" i="20" s="1"/>
  <c r="AR1344" i="20"/>
  <c r="AS1344" i="20"/>
  <c r="AR1345" i="20"/>
  <c r="AQ1344" i="20"/>
  <c r="AU1344" i="20" s="1"/>
  <c r="AS1345" i="20"/>
  <c r="AQ1345" i="20"/>
  <c r="AU1345" i="20" s="1"/>
  <c r="AR1346" i="20"/>
  <c r="AR1347" i="20"/>
  <c r="AQ1346" i="20"/>
  <c r="AU1346" i="20" s="1"/>
  <c r="AS1346" i="20"/>
  <c r="AR1348" i="20"/>
  <c r="AS1347" i="20"/>
  <c r="AQ1347" i="20"/>
  <c r="AU1347" i="20" s="1"/>
  <c r="AS1348" i="20"/>
  <c r="AQ1348" i="20"/>
  <c r="AU1348" i="20" s="1"/>
  <c r="AR1349" i="20"/>
  <c r="AS1349" i="20"/>
  <c r="AQ1349" i="20"/>
  <c r="AU1349" i="20" s="1"/>
  <c r="AR1350" i="20"/>
  <c r="AS1350" i="20"/>
  <c r="AQ1350" i="20"/>
  <c r="AU1350" i="20" s="1"/>
  <c r="AR1351" i="20"/>
  <c r="AS1351" i="20"/>
  <c r="AR1352" i="20"/>
  <c r="AQ1351" i="20"/>
  <c r="AU1351" i="20" s="1"/>
  <c r="AR1353" i="20"/>
  <c r="AS1352" i="20"/>
  <c r="AQ1352" i="20"/>
  <c r="AU1352" i="20" s="1"/>
  <c r="AR1354" i="20"/>
  <c r="AQ1353" i="20"/>
  <c r="AU1353" i="20" s="1"/>
  <c r="AS1353" i="20"/>
  <c r="AS1354" i="20"/>
  <c r="AQ1354" i="20"/>
  <c r="AU1354" i="20" s="1"/>
  <c r="AR1355" i="20"/>
  <c r="AS1355" i="20"/>
  <c r="AR1356" i="20"/>
  <c r="AQ1355" i="20"/>
  <c r="AU1355" i="20" s="1"/>
  <c r="AR1357" i="20"/>
  <c r="AS1356" i="20"/>
  <c r="AQ1356" i="20"/>
  <c r="AU1356" i="20" s="1"/>
  <c r="AQ1357" i="20"/>
  <c r="AU1357" i="20" s="1"/>
  <c r="AR1358" i="20"/>
  <c r="AS1357" i="20"/>
  <c r="AQ1358" i="20"/>
  <c r="AU1358" i="20" s="1"/>
  <c r="AS1358" i="20"/>
  <c r="AR1359" i="20"/>
  <c r="AQ1359" i="20"/>
  <c r="AU1359" i="20" s="1"/>
  <c r="AS1359" i="20"/>
  <c r="AR1360" i="20"/>
  <c r="AQ1360" i="20"/>
  <c r="AU1360" i="20" s="1"/>
  <c r="AR1361" i="20"/>
  <c r="AS1360" i="20"/>
  <c r="AQ1361" i="20"/>
  <c r="AU1361" i="20" s="1"/>
  <c r="AR1362" i="20"/>
  <c r="AS1361" i="20"/>
  <c r="AQ1362" i="20"/>
  <c r="AU1362" i="20" s="1"/>
  <c r="AS1362" i="20"/>
  <c r="AR1363" i="20"/>
  <c r="AR1364" i="20"/>
  <c r="AQ1363" i="20"/>
  <c r="AU1363" i="20" s="1"/>
  <c r="AS1363" i="20"/>
  <c r="AQ1364" i="20"/>
  <c r="AU1364" i="20" s="1"/>
  <c r="AS1364" i="20"/>
  <c r="AR1365" i="20"/>
  <c r="AR1366" i="20"/>
  <c r="AS1365" i="20"/>
  <c r="AQ1365" i="20"/>
  <c r="AU1365" i="20" s="1"/>
  <c r="AR1367" i="20"/>
  <c r="AS1366" i="20"/>
  <c r="AQ1366" i="20"/>
  <c r="AU1366" i="20" s="1"/>
  <c r="AS1367" i="20"/>
  <c r="AR1368" i="20"/>
  <c r="AQ1367" i="20"/>
  <c r="AU1367" i="20" s="1"/>
  <c r="AQ1368" i="20"/>
  <c r="AU1368" i="20" s="1"/>
  <c r="AS1368" i="20"/>
  <c r="AR1369" i="20"/>
  <c r="AR1370" i="20"/>
  <c r="AS1369" i="20"/>
  <c r="AQ1369" i="20"/>
  <c r="AU1369" i="20" s="1"/>
  <c r="AQ1370" i="20"/>
  <c r="AU1370" i="20" s="1"/>
  <c r="AS1370" i="20"/>
  <c r="AR1371" i="20"/>
  <c r="AQ1371" i="20"/>
  <c r="AU1371" i="20" s="1"/>
  <c r="AS1371" i="20"/>
  <c r="AR1372" i="20"/>
  <c r="AR1373" i="20"/>
  <c r="AQ1372" i="20"/>
  <c r="AU1372" i="20" s="1"/>
  <c r="AS1372" i="20"/>
  <c r="AS1373" i="20"/>
  <c r="AR1374" i="20"/>
  <c r="AQ1373" i="20"/>
  <c r="AU1373" i="20" s="1"/>
  <c r="AR1375" i="20"/>
  <c r="AS1374" i="20"/>
  <c r="AQ1374" i="20"/>
  <c r="AU1374" i="20" s="1"/>
  <c r="AQ1375" i="20"/>
  <c r="AU1375" i="20" s="1"/>
  <c r="AR1376" i="20"/>
  <c r="AS1375" i="20"/>
  <c r="AR1377" i="20"/>
  <c r="AQ1376" i="20"/>
  <c r="AU1376" i="20" s="1"/>
  <c r="AS1376" i="20"/>
  <c r="AQ1377" i="20"/>
  <c r="AU1377" i="20" s="1"/>
  <c r="AR1378" i="20"/>
  <c r="AS1377" i="20"/>
  <c r="AR1379" i="20"/>
  <c r="AQ1378" i="20"/>
  <c r="AU1378" i="20" s="1"/>
  <c r="AS1378" i="20"/>
  <c r="AS1379" i="20"/>
  <c r="AR1380" i="20"/>
  <c r="AQ1379" i="20"/>
  <c r="AU1379" i="20" s="1"/>
  <c r="AQ1380" i="20"/>
  <c r="AU1380" i="20" s="1"/>
  <c r="AS1380" i="20"/>
  <c r="AR1381" i="20"/>
  <c r="AQ1381" i="20"/>
  <c r="AU1381" i="20" s="1"/>
  <c r="AS1381" i="20"/>
  <c r="AR1382" i="20"/>
  <c r="AR1383" i="20"/>
  <c r="AQ1382" i="20"/>
  <c r="AU1382" i="20" s="1"/>
  <c r="AS1382" i="20"/>
  <c r="AQ1383" i="20"/>
  <c r="AU1383" i="20" s="1"/>
  <c r="AR1384" i="20"/>
  <c r="AS1383" i="20"/>
  <c r="AS1384" i="20"/>
  <c r="AQ1384" i="20"/>
  <c r="AU1384" i="20" s="1"/>
  <c r="AR1385" i="20"/>
  <c r="AQ1385" i="20"/>
  <c r="AU1385" i="20" s="1"/>
  <c r="AR1386" i="20"/>
  <c r="AS1385" i="20"/>
  <c r="AS1386" i="20"/>
  <c r="AR1387" i="20"/>
  <c r="AQ1386" i="20"/>
  <c r="AU1386" i="20" s="1"/>
  <c r="AR1388" i="20"/>
  <c r="AS1387" i="20"/>
  <c r="AQ1387" i="20"/>
  <c r="AU1387" i="20" s="1"/>
  <c r="AS1388" i="20"/>
  <c r="AQ1388" i="20"/>
  <c r="AU1388" i="20" s="1"/>
  <c r="AR1389" i="20"/>
  <c r="AR1390" i="20"/>
  <c r="AS1389" i="20"/>
  <c r="AQ1389" i="20"/>
  <c r="AU1389" i="20" s="1"/>
  <c r="AS1390" i="20"/>
  <c r="AR1391" i="20"/>
  <c r="AQ1390" i="20"/>
  <c r="AU1390" i="20" s="1"/>
  <c r="AS1391" i="20"/>
  <c r="AR1392" i="20"/>
  <c r="AQ1391" i="20"/>
  <c r="AU1391" i="20" s="1"/>
  <c r="AR1393" i="20"/>
  <c r="AQ1392" i="20"/>
  <c r="AU1392" i="20" s="1"/>
  <c r="AS1392" i="20"/>
  <c r="AS1393" i="20"/>
  <c r="AR1394" i="20"/>
  <c r="AQ1393" i="20"/>
  <c r="AU1393" i="20" s="1"/>
  <c r="AS1394" i="20"/>
  <c r="AQ1394" i="20"/>
  <c r="AU1394" i="20" s="1"/>
  <c r="AR1395" i="20"/>
  <c r="AS1395" i="20"/>
  <c r="AQ1395" i="20"/>
  <c r="AU1395" i="20" s="1"/>
  <c r="AR1396" i="20"/>
  <c r="AS1396" i="20"/>
  <c r="AR1397" i="20"/>
  <c r="AQ1396" i="20"/>
  <c r="AU1396" i="20" s="1"/>
  <c r="AS1397" i="20"/>
  <c r="AQ1397" i="20"/>
  <c r="AU1397" i="20" s="1"/>
  <c r="AR1398" i="20"/>
  <c r="AQ1398" i="20"/>
  <c r="AU1398" i="20" s="1"/>
  <c r="AS1398" i="20"/>
  <c r="AR1399" i="20"/>
  <c r="AS1399" i="20"/>
  <c r="AQ1399" i="20"/>
  <c r="AU1399" i="20" s="1"/>
  <c r="AR1400" i="20"/>
  <c r="AR1401" i="20"/>
  <c r="AQ1400" i="20"/>
  <c r="AU1400" i="20" s="1"/>
  <c r="AS1400" i="20"/>
  <c r="AR1402" i="20"/>
  <c r="AS1401" i="20"/>
  <c r="AQ1401" i="20"/>
  <c r="AU1401" i="20" s="1"/>
  <c r="AQ1402" i="20"/>
  <c r="AU1402" i="20" s="1"/>
  <c r="AR1403" i="20"/>
  <c r="AS1402" i="20"/>
  <c r="AQ1403" i="20"/>
  <c r="AU1403" i="20" s="1"/>
  <c r="AR1404" i="20"/>
  <c r="AS1403" i="20"/>
  <c r="AS1404" i="20"/>
  <c r="AR1405" i="20"/>
  <c r="AQ1404" i="20"/>
  <c r="AU1404" i="20" s="1"/>
  <c r="AS1405" i="20"/>
  <c r="AR1406" i="20"/>
  <c r="AQ1405" i="20"/>
  <c r="AU1405" i="20" s="1"/>
  <c r="AS1406" i="20"/>
  <c r="AR1407" i="20"/>
  <c r="AQ1406" i="20"/>
  <c r="AU1406" i="20" s="1"/>
  <c r="AQ1407" i="20"/>
  <c r="AU1407" i="20" s="1"/>
  <c r="AS1407" i="20"/>
  <c r="AR1408" i="20"/>
  <c r="AS1408" i="20"/>
  <c r="AR1409" i="20"/>
  <c r="AQ1408" i="20"/>
  <c r="AU1408" i="20" s="1"/>
  <c r="AQ1409" i="20"/>
  <c r="AU1409" i="20" s="1"/>
  <c r="AR1410" i="20"/>
  <c r="AS1409" i="20"/>
  <c r="AQ1410" i="20"/>
  <c r="AU1410" i="20" s="1"/>
  <c r="AR1411" i="20"/>
  <c r="AS1410" i="20"/>
  <c r="AR1412" i="20"/>
  <c r="AS1411" i="20"/>
  <c r="AQ1411" i="20"/>
  <c r="AU1411" i="20" s="1"/>
  <c r="AS1412" i="20"/>
  <c r="AQ1412" i="20"/>
  <c r="AU1412" i="20" s="1"/>
  <c r="AR1413" i="20"/>
  <c r="AR1414" i="20"/>
  <c r="AQ1413" i="20"/>
  <c r="AU1413" i="20" s="1"/>
  <c r="AS1413" i="20"/>
  <c r="AS1414" i="20"/>
  <c r="AR1415" i="20"/>
  <c r="AQ1414" i="20"/>
  <c r="AU1414" i="20" s="1"/>
  <c r="AQ1415" i="20"/>
  <c r="AU1415" i="20" s="1"/>
  <c r="AR1416" i="20"/>
  <c r="AS1415" i="20"/>
  <c r="AS1416" i="20"/>
  <c r="AQ1416" i="20"/>
  <c r="AU1416" i="20" s="1"/>
  <c r="AR1417" i="20"/>
  <c r="AQ1417" i="20"/>
  <c r="AU1417" i="20" s="1"/>
  <c r="AS1417" i="20"/>
  <c r="AR1418" i="20"/>
  <c r="AQ1418" i="20"/>
  <c r="AU1418" i="20" s="1"/>
  <c r="AS1418" i="20"/>
  <c r="AR1419" i="20"/>
  <c r="AR1420" i="20"/>
  <c r="AQ1419" i="20"/>
  <c r="AU1419" i="20" s="1"/>
  <c r="AS1419" i="20"/>
  <c r="AS1420" i="20"/>
  <c r="AR1421" i="20"/>
  <c r="AQ1420" i="20"/>
  <c r="AU1420" i="20" s="1"/>
  <c r="AS1421" i="20"/>
  <c r="AQ1421" i="20"/>
  <c r="AU1421" i="20" s="1"/>
  <c r="AR1422" i="20"/>
  <c r="AQ1422" i="20"/>
  <c r="AU1422" i="20" s="1"/>
  <c r="AR1423" i="20"/>
  <c r="AS1422" i="20"/>
  <c r="AR1424" i="20"/>
  <c r="AS1423" i="20"/>
  <c r="AQ1423" i="20"/>
  <c r="AU1423" i="20" s="1"/>
  <c r="AR1425" i="20"/>
  <c r="AS1424" i="20"/>
  <c r="AQ1424" i="20"/>
  <c r="AU1424" i="20" s="1"/>
  <c r="AS1425" i="20"/>
  <c r="AQ1425" i="20"/>
  <c r="AU1425" i="20" s="1"/>
  <c r="AR1426" i="20"/>
  <c r="AQ1426" i="20"/>
  <c r="AU1426" i="20" s="1"/>
  <c r="AR1427" i="20"/>
  <c r="AS1426" i="20"/>
  <c r="AR1428" i="20"/>
  <c r="AS1427" i="20"/>
  <c r="AQ1427" i="20"/>
  <c r="AU1427" i="20" s="1"/>
  <c r="AS1428" i="20"/>
  <c r="AQ1428" i="20"/>
  <c r="AU1428" i="20" s="1"/>
  <c r="AR1429" i="20"/>
  <c r="AQ1429" i="20"/>
  <c r="AU1429" i="20" s="1"/>
  <c r="AR1430" i="20"/>
  <c r="AS1429" i="20"/>
  <c r="AR1431" i="20"/>
  <c r="AQ1430" i="20"/>
  <c r="AU1430" i="20" s="1"/>
  <c r="AS1430" i="20"/>
  <c r="AQ1431" i="20"/>
  <c r="AU1431" i="20" s="1"/>
  <c r="AS1431" i="20"/>
  <c r="AR1432" i="20"/>
  <c r="AS1432" i="20"/>
  <c r="AQ1432" i="20"/>
  <c r="AU1432" i="20" s="1"/>
  <c r="AR1433" i="20"/>
  <c r="AQ1433" i="20"/>
  <c r="AU1433" i="20" s="1"/>
  <c r="AR1434" i="20"/>
  <c r="AS1433" i="20"/>
  <c r="AS1434" i="20"/>
  <c r="AR1435" i="20"/>
  <c r="AQ1434" i="20"/>
  <c r="AU1434" i="20" s="1"/>
  <c r="AQ1435" i="20"/>
  <c r="AU1435" i="20" s="1"/>
  <c r="AS1435" i="20"/>
  <c r="AR1436" i="20"/>
  <c r="AR1437" i="20"/>
  <c r="AS1436" i="20"/>
  <c r="AQ1436" i="20"/>
  <c r="AU1436" i="20" s="1"/>
  <c r="AR1438" i="20"/>
  <c r="AS1437" i="20"/>
  <c r="AQ1437" i="20"/>
  <c r="AU1437" i="20" s="1"/>
  <c r="AR1439" i="20"/>
  <c r="AQ1438" i="20"/>
  <c r="AU1438" i="20" s="1"/>
  <c r="AS1438" i="20"/>
  <c r="AR1440" i="20"/>
  <c r="AS1439" i="20"/>
  <c r="AQ1439" i="20"/>
  <c r="AU1439" i="20" s="1"/>
  <c r="AR1441" i="20"/>
  <c r="AS1440" i="20"/>
  <c r="AQ1440" i="20"/>
  <c r="AU1440" i="20" s="1"/>
  <c r="AQ1441" i="20"/>
  <c r="AU1441" i="20" s="1"/>
  <c r="AR1442" i="20"/>
  <c r="AS1441" i="20"/>
  <c r="AS1442" i="20"/>
  <c r="AR1443" i="20"/>
  <c r="AQ1442" i="20"/>
  <c r="AU1442" i="20" s="1"/>
  <c r="AQ1443" i="20"/>
  <c r="AU1443" i="20" s="1"/>
  <c r="AR1444" i="20"/>
  <c r="AS1443" i="20"/>
  <c r="AS1444" i="20"/>
  <c r="AR1445" i="20"/>
  <c r="AQ1444" i="20"/>
  <c r="AU1444" i="20" s="1"/>
  <c r="AS1445" i="20"/>
  <c r="AQ1445" i="20"/>
  <c r="AU1445" i="20" s="1"/>
  <c r="AR1446" i="20"/>
  <c r="AS1446" i="20"/>
  <c r="AQ1446" i="20"/>
  <c r="AU1446" i="20" s="1"/>
  <c r="AR1447" i="20"/>
  <c r="AS1447" i="20"/>
  <c r="AQ1447" i="20"/>
  <c r="AU1447" i="20" s="1"/>
  <c r="AR1448" i="20"/>
  <c r="AQ1448" i="20"/>
  <c r="AU1448" i="20" s="1"/>
  <c r="AS1448" i="20"/>
  <c r="AR1449" i="20"/>
  <c r="AS1449" i="20"/>
  <c r="AR1450" i="20"/>
  <c r="AQ1449" i="20"/>
  <c r="AU1449" i="20" s="1"/>
  <c r="AS1450" i="20"/>
  <c r="AQ1450" i="20"/>
  <c r="AU1450" i="20" s="1"/>
  <c r="AR1451" i="20"/>
  <c r="AS1451" i="20"/>
  <c r="AQ1451" i="20"/>
  <c r="AU1451" i="20" s="1"/>
  <c r="AR1452" i="20"/>
  <c r="AQ1452" i="20"/>
  <c r="AU1452" i="20" s="1"/>
  <c r="AR1453" i="20"/>
  <c r="AS1452" i="20"/>
  <c r="AS1453" i="20"/>
  <c r="AQ1453" i="20"/>
  <c r="AU1453" i="20" s="1"/>
  <c r="AR1454" i="20"/>
  <c r="AQ1454" i="20"/>
  <c r="AU1454" i="20" s="1"/>
  <c r="AR1455" i="20"/>
  <c r="AS1454" i="20"/>
  <c r="AQ1455" i="20"/>
  <c r="AU1455" i="20" s="1"/>
  <c r="AS1455" i="20"/>
  <c r="AR1456" i="20"/>
  <c r="AS1456" i="20"/>
  <c r="AQ1456" i="20"/>
  <c r="AU1456" i="20" s="1"/>
  <c r="AR1457" i="20"/>
  <c r="AR1458" i="20"/>
  <c r="AQ1457" i="20"/>
  <c r="AU1457" i="20" s="1"/>
  <c r="AS1457" i="20"/>
  <c r="AQ1458" i="20"/>
  <c r="AU1458" i="20" s="1"/>
  <c r="AS1458" i="20"/>
  <c r="AR1459" i="20"/>
  <c r="AR1460" i="20"/>
  <c r="AS1459" i="20"/>
  <c r="AQ1459" i="20"/>
  <c r="AU1459" i="20" s="1"/>
  <c r="AS1460" i="20"/>
  <c r="AQ1460" i="20"/>
  <c r="AU1460" i="20" s="1"/>
  <c r="AR1461" i="20"/>
  <c r="AS1461" i="20"/>
  <c r="AQ1461" i="20"/>
  <c r="AU1461" i="20" s="1"/>
  <c r="AR1462" i="20"/>
  <c r="AQ1462" i="20"/>
  <c r="AU1462" i="20" s="1"/>
  <c r="AR1463" i="20"/>
  <c r="AS1462" i="20"/>
  <c r="AR1464" i="20"/>
  <c r="AQ1463" i="20"/>
  <c r="AU1463" i="20" s="1"/>
  <c r="AS1463" i="20"/>
  <c r="AR1465" i="20"/>
  <c r="AQ1464" i="20"/>
  <c r="AU1464" i="20" s="1"/>
  <c r="AS1464" i="20"/>
  <c r="AS1465" i="20"/>
  <c r="AR1466" i="20"/>
  <c r="AQ1465" i="20"/>
  <c r="AU1465" i="20" s="1"/>
  <c r="AR1467" i="20"/>
  <c r="AQ1466" i="20"/>
  <c r="AU1466" i="20" s="1"/>
  <c r="AS1466" i="20"/>
  <c r="AR1468" i="20"/>
  <c r="AQ1467" i="20"/>
  <c r="AU1467" i="20" s="1"/>
  <c r="AS1467" i="20"/>
  <c r="AS1468" i="20"/>
  <c r="AQ1468" i="20"/>
  <c r="AU1468" i="20" s="1"/>
  <c r="AR1469" i="20"/>
  <c r="AS1469" i="20"/>
  <c r="AQ1469" i="20"/>
  <c r="AU1469" i="20" s="1"/>
  <c r="AR1470" i="20"/>
  <c r="AR1471" i="20"/>
  <c r="AQ1470" i="20"/>
  <c r="AU1470" i="20" s="1"/>
  <c r="AS1470" i="20"/>
  <c r="AQ1471" i="20"/>
  <c r="AU1471" i="20" s="1"/>
  <c r="AS1471" i="20"/>
  <c r="AR1472" i="20"/>
  <c r="AS1472" i="20"/>
  <c r="AQ1472" i="20"/>
  <c r="AU1472" i="20" s="1"/>
  <c r="AR1473" i="20"/>
  <c r="AR1474" i="20"/>
  <c r="AQ1473" i="20"/>
  <c r="AU1473" i="20" s="1"/>
  <c r="AS1473" i="20"/>
  <c r="AQ1474" i="20"/>
  <c r="AU1474" i="20" s="1"/>
  <c r="AR1475" i="20"/>
  <c r="AS1474" i="20"/>
  <c r="AQ1475" i="20"/>
  <c r="AU1475" i="20" s="1"/>
  <c r="AR1476" i="20"/>
  <c r="AS1475" i="20"/>
  <c r="AQ1476" i="20"/>
  <c r="AU1476" i="20" s="1"/>
  <c r="AS1476" i="20"/>
  <c r="AR1477" i="20"/>
  <c r="AQ1477" i="20"/>
  <c r="AU1477" i="20" s="1"/>
  <c r="AR1478" i="20"/>
  <c r="AS1477" i="20"/>
  <c r="AQ1478" i="20"/>
  <c r="AU1478" i="20" s="1"/>
  <c r="AR1479" i="20"/>
  <c r="AS1478" i="20"/>
  <c r="AS1479" i="20"/>
  <c r="AQ1479" i="20"/>
  <c r="AU1479" i="20" s="1"/>
  <c r="AR1480" i="20"/>
  <c r="AS1480" i="20"/>
  <c r="AR1481" i="20"/>
  <c r="AQ1480" i="20"/>
  <c r="AU1480" i="20" s="1"/>
  <c r="AR1482" i="20"/>
  <c r="AQ1481" i="20"/>
  <c r="AU1481" i="20" s="1"/>
  <c r="AS1481" i="20"/>
  <c r="AR1483" i="20"/>
  <c r="AQ1482" i="20"/>
  <c r="AU1482" i="20" s="1"/>
  <c r="AS1482" i="20"/>
  <c r="AQ1483" i="20"/>
  <c r="AU1483" i="20" s="1"/>
  <c r="AS1483" i="20"/>
  <c r="AR1484" i="20"/>
  <c r="AR1485" i="20"/>
  <c r="AS1484" i="20"/>
  <c r="AQ1484" i="20"/>
  <c r="AU1484" i="20" s="1"/>
  <c r="AS1485" i="20"/>
  <c r="AR1486" i="20"/>
  <c r="AQ1485" i="20"/>
  <c r="AU1485" i="20" s="1"/>
  <c r="AR1487" i="20"/>
  <c r="AS1486" i="20"/>
  <c r="AQ1486" i="20"/>
  <c r="AU1486" i="20" s="1"/>
  <c r="AR1488" i="20"/>
  <c r="AS1487" i="20"/>
  <c r="AQ1487" i="20"/>
  <c r="AU1487" i="20" s="1"/>
  <c r="AQ1488" i="20"/>
  <c r="AU1488" i="20" s="1"/>
  <c r="AS1488" i="20"/>
  <c r="AR1489" i="20"/>
  <c r="AS1489" i="20"/>
  <c r="AQ1489" i="20"/>
  <c r="AU1489" i="20" s="1"/>
  <c r="AR1490" i="20"/>
  <c r="AQ1490" i="20"/>
  <c r="AU1490" i="20" s="1"/>
  <c r="AR1491" i="20"/>
  <c r="AS1490" i="20"/>
  <c r="AQ1491" i="20"/>
  <c r="AU1491" i="20" s="1"/>
  <c r="AR1492" i="20"/>
  <c r="AS1491" i="20"/>
  <c r="AR1493" i="20"/>
  <c r="AS1492" i="20"/>
  <c r="AQ1492" i="20"/>
  <c r="AU1492" i="20" s="1"/>
  <c r="AR1494" i="20"/>
  <c r="AQ1493" i="20"/>
  <c r="AU1493" i="20" s="1"/>
  <c r="AS1493" i="20"/>
  <c r="AS1494" i="20"/>
  <c r="AQ1494" i="20"/>
  <c r="AU1494" i="20" s="1"/>
  <c r="AR1495" i="20"/>
  <c r="AQ1495" i="20"/>
  <c r="AU1495" i="20" s="1"/>
  <c r="AS1495" i="20"/>
  <c r="AR1496" i="20"/>
  <c r="AS1496" i="20"/>
  <c r="AR1497" i="20"/>
  <c r="AQ1496" i="20"/>
  <c r="AU1496" i="20" s="1"/>
  <c r="AS1497" i="20"/>
  <c r="AR1498" i="20"/>
  <c r="AQ1497" i="20"/>
  <c r="AU1497" i="20" s="1"/>
  <c r="AQ1498" i="20"/>
  <c r="AU1498" i="20" s="1"/>
  <c r="AR1499" i="20"/>
  <c r="AS1498" i="20"/>
  <c r="AR1500" i="20"/>
  <c r="AS1499" i="20"/>
  <c r="AQ1499" i="20"/>
  <c r="AU1499" i="20" s="1"/>
  <c r="AR1501" i="20"/>
  <c r="AS1500" i="20"/>
  <c r="AQ1500" i="20"/>
  <c r="AU1500" i="20" s="1"/>
  <c r="AS1501" i="20"/>
  <c r="AR1502" i="20"/>
  <c r="AQ1501" i="20"/>
  <c r="AU1501" i="20" s="1"/>
  <c r="AS1502" i="20"/>
  <c r="AR1503" i="20"/>
  <c r="AQ1502" i="20"/>
  <c r="AU1502" i="20" s="1"/>
  <c r="AS1503" i="20"/>
  <c r="AR1504" i="20"/>
  <c r="AQ1503" i="20"/>
  <c r="AU1503" i="20" s="1"/>
  <c r="AR1505" i="20"/>
  <c r="AQ1504" i="20"/>
  <c r="AU1504" i="20" s="1"/>
  <c r="AS1504" i="20"/>
  <c r="AQ1505" i="20"/>
  <c r="AU1505" i="20" s="1"/>
  <c r="AS1505" i="20"/>
  <c r="AR1506" i="20"/>
  <c r="AR1507" i="20"/>
  <c r="AQ1506" i="20"/>
  <c r="AU1506" i="20" s="1"/>
  <c r="AS1506" i="20"/>
  <c r="AR1508" i="20"/>
  <c r="AS1507" i="20"/>
  <c r="AQ1507" i="20"/>
  <c r="AU1507" i="20" s="1"/>
  <c r="AQ1508" i="20"/>
  <c r="AU1508" i="20" s="1"/>
  <c r="AS1508" i="20"/>
  <c r="AR1509" i="20"/>
  <c r="AS1509" i="20"/>
  <c r="AQ1509" i="20"/>
  <c r="AU1509" i="20" s="1"/>
  <c r="AR1510" i="20"/>
  <c r="AR1511" i="20"/>
  <c r="AS1510" i="20"/>
  <c r="AQ1510" i="20"/>
  <c r="AU1510" i="20" s="1"/>
  <c r="AQ1511" i="20"/>
  <c r="AU1511" i="20" s="1"/>
  <c r="AR1512" i="20"/>
  <c r="AS1511" i="20"/>
  <c r="AQ1512" i="20"/>
  <c r="AU1512" i="20" s="1"/>
  <c r="AR1513" i="20"/>
  <c r="AS1512" i="20"/>
  <c r="AR1514" i="20"/>
  <c r="AS1513" i="20"/>
  <c r="AQ1513" i="20"/>
  <c r="AU1513" i="20" s="1"/>
  <c r="AQ1514" i="20"/>
  <c r="AU1514" i="20" s="1"/>
  <c r="AS1514" i="20"/>
  <c r="AR1515" i="20"/>
  <c r="AS1515" i="20"/>
  <c r="AQ1515" i="20"/>
  <c r="AU1515" i="20" s="1"/>
  <c r="AR1516" i="20"/>
  <c r="AQ1516" i="20"/>
  <c r="AU1516" i="20" s="1"/>
  <c r="AS1516" i="20"/>
  <c r="AR1517" i="20"/>
  <c r="AQ1517" i="20"/>
  <c r="AU1517" i="20" s="1"/>
  <c r="AS1517" i="20"/>
  <c r="AR1518" i="20"/>
  <c r="AS1518" i="20"/>
  <c r="AR1519" i="20"/>
  <c r="AQ1518" i="20"/>
  <c r="AU1518" i="20" s="1"/>
  <c r="AR1520" i="20"/>
  <c r="AS1519" i="20"/>
  <c r="AQ1519" i="20"/>
  <c r="AU1519" i="20" s="1"/>
  <c r="AR1521" i="20"/>
  <c r="AQ1520" i="20"/>
  <c r="AU1520" i="20" s="1"/>
  <c r="AS1520" i="20"/>
  <c r="AR1522" i="20"/>
  <c r="AS1521" i="20"/>
  <c r="AQ1521" i="20"/>
  <c r="AU1521" i="20" s="1"/>
  <c r="AS1522" i="20"/>
  <c r="AR1523" i="20"/>
  <c r="AQ1522" i="20"/>
  <c r="AU1522" i="20" s="1"/>
  <c r="AS1523" i="20"/>
  <c r="AQ1523" i="20"/>
  <c r="AU1523" i="20" s="1"/>
  <c r="AR1524" i="20"/>
  <c r="AS1524" i="20"/>
  <c r="AR1525" i="20"/>
  <c r="AQ1524" i="20"/>
  <c r="AU1524" i="20" s="1"/>
  <c r="AQ1525" i="20"/>
  <c r="AU1525" i="20" s="1"/>
  <c r="AR1526" i="20"/>
  <c r="AS1525" i="20"/>
  <c r="AQ1526" i="20"/>
  <c r="AU1526" i="20" s="1"/>
  <c r="AS1526" i="20"/>
  <c r="AR1527" i="20"/>
  <c r="AR1528" i="20"/>
  <c r="AS1527" i="20"/>
  <c r="AQ1527" i="20"/>
  <c r="AU1527" i="20" s="1"/>
  <c r="AR1529" i="20"/>
  <c r="AQ1528" i="20"/>
  <c r="AU1528" i="20" s="1"/>
  <c r="AS1528" i="20"/>
  <c r="AQ1529" i="20"/>
  <c r="AU1529" i="20" s="1"/>
  <c r="AS1529" i="20"/>
  <c r="AR1530" i="20"/>
  <c r="AQ1530" i="20"/>
  <c r="AU1530" i="20" s="1"/>
  <c r="AR1531" i="20"/>
  <c r="AS1530" i="20"/>
  <c r="AQ1531" i="20"/>
  <c r="AU1531" i="20" s="1"/>
  <c r="AR1532" i="20"/>
  <c r="AS1531" i="20"/>
  <c r="AQ1532" i="20"/>
  <c r="AU1532" i="20" s="1"/>
  <c r="AS1532" i="20"/>
  <c r="AR1533" i="20"/>
  <c r="AS1533" i="20"/>
  <c r="AQ1533" i="20"/>
  <c r="AU1533" i="20" s="1"/>
  <c r="AR1534" i="20"/>
  <c r="AS1534" i="20"/>
  <c r="AR1535" i="20"/>
  <c r="AQ1534" i="20"/>
  <c r="AU1534" i="20" s="1"/>
  <c r="AQ1535" i="20"/>
  <c r="AU1535" i="20" s="1"/>
  <c r="AR1536" i="20"/>
  <c r="AS1535" i="20"/>
  <c r="AR1537" i="20"/>
  <c r="AS1536" i="20"/>
  <c r="AQ1536" i="20"/>
  <c r="AU1536" i="20" s="1"/>
  <c r="AR1538" i="20"/>
  <c r="AS1537" i="20"/>
  <c r="AQ1537" i="20"/>
  <c r="AU1537" i="20" s="1"/>
  <c r="AS1538" i="20"/>
  <c r="AR1539" i="20"/>
  <c r="AQ1538" i="20"/>
  <c r="AU1538" i="20" s="1"/>
  <c r="AQ1539" i="20"/>
  <c r="AU1539" i="20" s="1"/>
  <c r="AS1539" i="20"/>
  <c r="AR1540" i="20"/>
  <c r="AS1540" i="20"/>
  <c r="AR1541" i="20"/>
  <c r="AQ1540" i="20"/>
  <c r="AU1540" i="20" s="1"/>
  <c r="AS1541" i="20"/>
  <c r="AR1542" i="20"/>
  <c r="AQ1541" i="20"/>
  <c r="AU1541" i="20" s="1"/>
  <c r="AR1543" i="20"/>
  <c r="AQ1542" i="20"/>
  <c r="AU1542" i="20" s="1"/>
  <c r="AS1542" i="20"/>
  <c r="AS1543" i="20"/>
  <c r="AQ1543" i="20"/>
  <c r="AU1543" i="20" s="1"/>
  <c r="AR1544" i="20"/>
  <c r="AR1545" i="20"/>
  <c r="AQ1544" i="20"/>
  <c r="AU1544" i="20" s="1"/>
  <c r="AS1544" i="20"/>
  <c r="AS1545" i="20"/>
  <c r="AQ1545" i="20"/>
  <c r="AU1545" i="20" s="1"/>
  <c r="AR1546" i="20"/>
  <c r="AQ1546" i="20"/>
  <c r="AU1546" i="20" s="1"/>
  <c r="AR1547" i="20"/>
  <c r="AS1546" i="20"/>
  <c r="AR1548" i="20"/>
  <c r="AQ1547" i="20"/>
  <c r="AU1547" i="20" s="1"/>
  <c r="AS1547" i="20"/>
  <c r="AQ1548" i="20"/>
  <c r="AU1548" i="20" s="1"/>
  <c r="AR1549" i="20"/>
  <c r="AS1548" i="20"/>
  <c r="AQ1549" i="20"/>
  <c r="AU1549" i="20" s="1"/>
  <c r="AR1550" i="20"/>
  <c r="AS1549" i="20"/>
  <c r="AR1551" i="20"/>
  <c r="AQ1550" i="20"/>
  <c r="AU1550" i="20" s="1"/>
  <c r="AS1550" i="20"/>
  <c r="AR1552" i="20"/>
  <c r="AS1551" i="20"/>
  <c r="AQ1551" i="20"/>
  <c r="AU1551" i="20" s="1"/>
  <c r="AR1553" i="20"/>
  <c r="AS1552" i="20"/>
  <c r="AQ1552" i="20"/>
  <c r="AU1552" i="20" s="1"/>
  <c r="AR1554" i="20"/>
  <c r="AS1553" i="20"/>
  <c r="AQ1553" i="20"/>
  <c r="AU1553" i="20" s="1"/>
  <c r="AR1555" i="20"/>
  <c r="AS1554" i="20"/>
  <c r="AQ1554" i="20"/>
  <c r="AU1554" i="20" s="1"/>
  <c r="AR1556" i="20"/>
  <c r="AS1555" i="20"/>
  <c r="AQ1555" i="20"/>
  <c r="AU1555" i="20" s="1"/>
  <c r="AR1557" i="20"/>
  <c r="AS1556" i="20"/>
  <c r="AQ1556" i="20"/>
  <c r="AU1556" i="20" s="1"/>
  <c r="AS1557" i="20"/>
  <c r="AQ1557" i="20"/>
  <c r="AU1557" i="20" s="1"/>
  <c r="AR1558" i="20"/>
  <c r="AR1559" i="20"/>
  <c r="AS1558" i="20"/>
  <c r="AQ1558" i="20"/>
  <c r="AU1558" i="20" s="1"/>
  <c r="AS1559" i="20"/>
  <c r="AQ1559" i="20"/>
  <c r="AU1559" i="20" s="1"/>
  <c r="AR1560" i="20"/>
  <c r="AR1561" i="20"/>
  <c r="AQ1560" i="20"/>
  <c r="AU1560" i="20" s="1"/>
  <c r="AS1560" i="20"/>
  <c r="AQ1561" i="20"/>
  <c r="AU1561" i="20" s="1"/>
  <c r="AR1562" i="20"/>
  <c r="AS1561" i="20"/>
  <c r="AQ1562" i="20"/>
  <c r="AU1562" i="20" s="1"/>
  <c r="AS1562" i="20"/>
  <c r="AR1563" i="20"/>
  <c r="AS1563" i="20"/>
  <c r="AQ1563" i="20"/>
  <c r="AU1563" i="20" s="1"/>
  <c r="AR1564" i="20"/>
  <c r="AS1564" i="20"/>
  <c r="AQ1564" i="20"/>
  <c r="AU1564" i="20" s="1"/>
  <c r="AR1565" i="20"/>
  <c r="AS1565" i="20"/>
  <c r="AQ1565" i="20"/>
  <c r="AU1565" i="20" s="1"/>
  <c r="AR1566" i="20"/>
  <c r="AR1567" i="20"/>
  <c r="AS1566" i="20"/>
  <c r="AQ1566" i="20"/>
  <c r="AU1566" i="20" s="1"/>
  <c r="AS1567" i="20"/>
  <c r="AQ1567" i="20"/>
  <c r="AU1567" i="20" s="1"/>
  <c r="AR1568" i="20"/>
  <c r="AR1569" i="20"/>
  <c r="AS1568" i="20"/>
  <c r="AQ1568" i="20"/>
  <c r="AU1568" i="20" s="1"/>
  <c r="AS1569" i="20"/>
  <c r="AQ1569" i="20"/>
  <c r="AU1569" i="20" s="1"/>
  <c r="AR1570" i="20"/>
  <c r="AR1571" i="20"/>
  <c r="AS1570" i="20"/>
  <c r="AQ1570" i="20"/>
  <c r="AU1570" i="20" s="1"/>
  <c r="AS1571" i="20"/>
  <c r="AQ1571" i="20"/>
  <c r="AU1571" i="20" s="1"/>
  <c r="AR1572" i="20"/>
  <c r="AQ1572" i="20"/>
  <c r="AU1572" i="20" s="1"/>
  <c r="AR1573" i="20"/>
  <c r="AS1572" i="20"/>
  <c r="AR1574" i="20"/>
  <c r="AQ1573" i="20"/>
  <c r="AU1573" i="20" s="1"/>
  <c r="AS1573" i="20"/>
  <c r="AR1575" i="20"/>
  <c r="AQ1574" i="20"/>
  <c r="AU1574" i="20" s="1"/>
  <c r="AS1574" i="20"/>
  <c r="AS1575" i="20"/>
  <c r="AR1576" i="20"/>
  <c r="AQ1575" i="20"/>
  <c r="AU1575" i="20" s="1"/>
  <c r="AS1576" i="20"/>
  <c r="AQ1576" i="20"/>
  <c r="AU1576" i="20" s="1"/>
  <c r="AR1577" i="20"/>
  <c r="AS1577" i="20"/>
  <c r="AR1578" i="20"/>
  <c r="AQ1577" i="20"/>
  <c r="AU1577" i="20" s="1"/>
  <c r="AS1578" i="20"/>
  <c r="AQ1578" i="20"/>
  <c r="AU1578" i="20" s="1"/>
  <c r="AR1579" i="20"/>
  <c r="AQ1579" i="20"/>
  <c r="AU1579" i="20" s="1"/>
  <c r="AR1580" i="20"/>
  <c r="AS1579" i="20"/>
  <c r="AS1580" i="20"/>
  <c r="AQ1580" i="20"/>
  <c r="AU1580" i="20" s="1"/>
  <c r="AR1581" i="20"/>
  <c r="AS1581" i="20"/>
  <c r="AQ1581" i="20"/>
  <c r="AU1581" i="20" s="1"/>
  <c r="AR1582" i="20"/>
  <c r="AR1583" i="20"/>
  <c r="AQ1582" i="20"/>
  <c r="AU1582" i="20" s="1"/>
  <c r="AS1582" i="20"/>
  <c r="AS1583" i="20"/>
  <c r="AQ1583" i="20"/>
  <c r="AU1583" i="20" s="1"/>
  <c r="AR1584" i="20"/>
  <c r="AS1584" i="20"/>
  <c r="AR1585" i="20"/>
  <c r="AQ1584" i="20"/>
  <c r="AU1584" i="20" s="1"/>
  <c r="AQ1585" i="20"/>
  <c r="AU1585" i="20" s="1"/>
  <c r="AR1586" i="20"/>
  <c r="AS1585" i="20"/>
  <c r="AQ1586" i="20"/>
  <c r="AU1586" i="20" s="1"/>
  <c r="AS1586" i="20"/>
  <c r="AR1587" i="20"/>
  <c r="AS1587" i="20"/>
  <c r="AQ1587" i="20"/>
  <c r="AU1587" i="20" s="1"/>
  <c r="AR1588" i="20"/>
  <c r="AS1588" i="20"/>
  <c r="AQ1588" i="20"/>
  <c r="AU1588" i="20" s="1"/>
  <c r="AR1589" i="20"/>
  <c r="AR1590" i="20"/>
  <c r="AQ1589" i="20"/>
  <c r="AU1589" i="20" s="1"/>
  <c r="AS1589" i="20"/>
  <c r="AQ1590" i="20"/>
  <c r="AU1590" i="20" s="1"/>
  <c r="AR1591" i="20"/>
  <c r="AS1590" i="20"/>
  <c r="AS1591" i="20"/>
  <c r="AQ1591" i="20"/>
  <c r="AU1591" i="20" s="1"/>
  <c r="AR1592" i="20"/>
  <c r="AR1593" i="20"/>
  <c r="AQ1592" i="20"/>
  <c r="AU1592" i="20" s="1"/>
  <c r="AS1592" i="20"/>
  <c r="AS1593" i="20"/>
  <c r="AR1594" i="20"/>
  <c r="AQ1593" i="20"/>
  <c r="AU1593" i="20" s="1"/>
  <c r="AQ1594" i="20"/>
  <c r="AU1594" i="20" s="1"/>
  <c r="AS1594" i="20"/>
  <c r="AR1595" i="20"/>
  <c r="AR1596" i="20"/>
  <c r="AQ1595" i="20"/>
  <c r="AU1595" i="20" s="1"/>
  <c r="AS1595" i="20"/>
  <c r="AQ1596" i="20"/>
  <c r="AU1596" i="20" s="1"/>
  <c r="AR1597" i="20"/>
  <c r="AS1596" i="20"/>
  <c r="AR1598" i="20"/>
  <c r="AS1597" i="20"/>
  <c r="AQ1597" i="20"/>
  <c r="AU1597" i="20" s="1"/>
  <c r="AQ1598" i="20"/>
  <c r="AU1598" i="20" s="1"/>
  <c r="AR1599" i="20"/>
  <c r="AS1598" i="20"/>
  <c r="AR1600" i="20"/>
  <c r="AQ1599" i="20"/>
  <c r="AU1599" i="20" s="1"/>
  <c r="AS1599" i="20"/>
  <c r="AQ1600" i="20"/>
  <c r="AU1600" i="20" s="1"/>
  <c r="AR1601" i="20"/>
  <c r="AS1600" i="20"/>
  <c r="AS1601" i="20"/>
  <c r="AQ1601" i="20"/>
  <c r="AU1601" i="20" s="1"/>
  <c r="AR1602" i="20"/>
  <c r="AQ1602" i="20"/>
  <c r="AU1602" i="20" s="1"/>
  <c r="AR1603" i="20"/>
  <c r="AS1602" i="20"/>
  <c r="AR1604" i="20"/>
  <c r="AS1603" i="20"/>
  <c r="AQ1603" i="20"/>
  <c r="AU1603" i="20" s="1"/>
  <c r="AR1605" i="20"/>
  <c r="AS1604" i="20"/>
  <c r="AQ1604" i="20"/>
  <c r="AU1604" i="20" s="1"/>
  <c r="AR1606" i="20"/>
  <c r="AQ1605" i="20"/>
  <c r="AU1605" i="20" s="1"/>
  <c r="AS1605" i="20"/>
  <c r="AS1606" i="20"/>
  <c r="AQ1606" i="20"/>
  <c r="AU1606" i="20" s="1"/>
  <c r="AR1607" i="20"/>
  <c r="AQ1607" i="20"/>
  <c r="AU1607" i="20" s="1"/>
  <c r="AR1608" i="20"/>
  <c r="AS1607" i="20"/>
  <c r="AQ1608" i="20"/>
  <c r="AU1608" i="20" s="1"/>
  <c r="AS1608" i="20"/>
  <c r="AR1609" i="20"/>
  <c r="AR1610" i="20"/>
  <c r="AQ1609" i="20"/>
  <c r="AU1609" i="20" s="1"/>
  <c r="AS1609" i="20"/>
  <c r="AQ1610" i="20"/>
  <c r="AU1610" i="20" s="1"/>
  <c r="AR1611" i="20"/>
  <c r="AS1610" i="20"/>
  <c r="AQ1611" i="20"/>
  <c r="AU1611" i="20" s="1"/>
  <c r="AR1612" i="20"/>
  <c r="AS1611" i="20"/>
  <c r="AS1612" i="20"/>
  <c r="AQ1612" i="20"/>
  <c r="AU1612" i="20" s="1"/>
  <c r="AR1613" i="20"/>
  <c r="AQ1613" i="20"/>
  <c r="AU1613" i="20" s="1"/>
  <c r="AS1613" i="20"/>
  <c r="AR1614" i="20"/>
  <c r="AQ1614" i="20"/>
  <c r="AU1614" i="20" s="1"/>
  <c r="AS1614" i="20"/>
  <c r="AR1615" i="20"/>
  <c r="AR1616" i="20"/>
  <c r="AQ1615" i="20"/>
  <c r="AU1615" i="20" s="1"/>
  <c r="AS1615" i="20"/>
  <c r="AS1616" i="20"/>
  <c r="AR1617" i="20"/>
  <c r="AQ1616" i="20"/>
  <c r="AU1616" i="20" s="1"/>
  <c r="AR1618" i="20"/>
  <c r="AS1617" i="20"/>
  <c r="AQ1617" i="20"/>
  <c r="AU1617" i="20" s="1"/>
  <c r="AS1618" i="20"/>
  <c r="AR1619" i="20"/>
  <c r="AQ1618" i="20"/>
  <c r="AU1618" i="20" s="1"/>
  <c r="AS1619" i="20"/>
  <c r="AQ1619" i="20"/>
  <c r="AU1619" i="20" s="1"/>
  <c r="AR1620" i="20"/>
  <c r="AQ1620" i="20"/>
  <c r="AU1620" i="20" s="1"/>
  <c r="AR1621" i="20"/>
  <c r="AS1620" i="20"/>
  <c r="AS1621" i="20"/>
  <c r="AR1622" i="20"/>
  <c r="AQ1621" i="20"/>
  <c r="AU1621" i="20" s="1"/>
  <c r="AS1622" i="20"/>
  <c r="AQ1622" i="20"/>
  <c r="AU1622" i="20" s="1"/>
  <c r="AR1623" i="20"/>
  <c r="AR1624" i="20"/>
  <c r="AS1623" i="20"/>
  <c r="AQ1623" i="20"/>
  <c r="AU1623" i="20" s="1"/>
  <c r="AR1625" i="20"/>
  <c r="AS1624" i="20"/>
  <c r="AQ1624" i="20"/>
  <c r="AU1624" i="20" s="1"/>
  <c r="AS1625" i="20"/>
  <c r="AQ1625" i="20"/>
  <c r="AU1625" i="20" s="1"/>
  <c r="AR1626" i="20"/>
  <c r="AQ1626" i="20"/>
  <c r="AU1626" i="20" s="1"/>
  <c r="AR1627" i="20"/>
  <c r="AS1626" i="20"/>
  <c r="AS1627" i="20"/>
  <c r="AQ1627" i="20"/>
  <c r="AU1627" i="20" s="1"/>
  <c r="AR1628" i="20"/>
  <c r="AR1629" i="20"/>
  <c r="AQ1628" i="20"/>
  <c r="AU1628" i="20" s="1"/>
  <c r="AS1628" i="20"/>
  <c r="AR1630" i="20"/>
  <c r="AQ1629" i="20"/>
  <c r="AU1629" i="20" s="1"/>
  <c r="AS1629" i="20"/>
  <c r="AS1630" i="20"/>
  <c r="AR1631" i="20"/>
  <c r="AQ1630" i="20"/>
  <c r="AU1630" i="20" s="1"/>
  <c r="AQ1631" i="20"/>
  <c r="AU1631" i="20" s="1"/>
  <c r="AR1632" i="20"/>
  <c r="AS1631" i="20"/>
  <c r="AQ1632" i="20"/>
  <c r="AU1632" i="20" s="1"/>
  <c r="AR1633" i="20"/>
  <c r="AS1632" i="20"/>
  <c r="AS1633" i="20"/>
  <c r="AQ1633" i="20"/>
  <c r="AU1633" i="20" s="1"/>
  <c r="AR1634" i="20"/>
  <c r="AQ1634" i="20"/>
  <c r="AU1634" i="20" s="1"/>
  <c r="AS1634" i="20"/>
  <c r="AR1635" i="20"/>
  <c r="AQ1635" i="20"/>
  <c r="AU1635" i="20" s="1"/>
  <c r="AS1635" i="20"/>
  <c r="AR1636" i="20"/>
  <c r="AQ1636" i="20"/>
  <c r="AU1636" i="20" s="1"/>
  <c r="AS1636" i="20"/>
  <c r="AR1637" i="20"/>
  <c r="AS1637" i="20"/>
  <c r="AQ1637" i="20"/>
  <c r="AU1637" i="20" s="1"/>
  <c r="AR1638" i="20"/>
  <c r="AQ1638" i="20"/>
  <c r="AU1638" i="20" s="1"/>
  <c r="AR1639" i="20"/>
  <c r="AS1638" i="20"/>
  <c r="AS1639" i="20"/>
  <c r="AQ1639" i="20"/>
  <c r="AU1639" i="20" s="1"/>
  <c r="AR1640" i="20"/>
  <c r="AQ1640" i="20"/>
  <c r="AU1640" i="20" s="1"/>
  <c r="AS1640" i="20"/>
  <c r="AR1641" i="20"/>
  <c r="AQ1641" i="20"/>
  <c r="AU1641" i="20" s="1"/>
  <c r="AR1642" i="20"/>
  <c r="AS1641" i="20"/>
  <c r="AQ1642" i="20"/>
  <c r="AU1642" i="20" s="1"/>
  <c r="AR1643" i="20"/>
  <c r="AS1642" i="20"/>
  <c r="AS1643" i="20"/>
  <c r="AQ1643" i="20"/>
  <c r="AU1643" i="20" s="1"/>
  <c r="AR1644" i="20"/>
  <c r="AR1645" i="20"/>
  <c r="AS1644" i="20"/>
  <c r="AQ1644" i="20"/>
  <c r="AU1644" i="20" s="1"/>
  <c r="AS1645" i="20"/>
  <c r="AQ1645" i="20"/>
  <c r="AU1645" i="20" s="1"/>
  <c r="AR1646" i="20"/>
  <c r="AQ1646" i="20"/>
  <c r="AU1646" i="20" s="1"/>
  <c r="AS1646" i="20"/>
  <c r="AR1647" i="20"/>
  <c r="AQ1647" i="20"/>
  <c r="AU1647" i="20" s="1"/>
  <c r="AS1647" i="20"/>
  <c r="AR1648" i="20"/>
  <c r="AR1649" i="20"/>
  <c r="AS1648" i="20"/>
  <c r="AQ1648" i="20"/>
  <c r="AU1648" i="20" s="1"/>
  <c r="AR1650" i="20"/>
  <c r="AQ1649" i="20"/>
  <c r="AU1649" i="20" s="1"/>
  <c r="AS1649" i="20"/>
  <c r="AS1650" i="20"/>
  <c r="AQ1650" i="20"/>
  <c r="AU1650" i="20" s="1"/>
  <c r="AR1651" i="20"/>
  <c r="AQ1651" i="20"/>
  <c r="AU1651" i="20" s="1"/>
  <c r="AS1651" i="20"/>
  <c r="AR1652" i="20"/>
  <c r="AS1652" i="20"/>
  <c r="AR1653" i="20"/>
  <c r="AQ1652" i="20"/>
  <c r="AU1652" i="20" s="1"/>
  <c r="AS1653" i="20"/>
  <c r="AQ1653" i="20"/>
  <c r="AU1653" i="20" s="1"/>
  <c r="AR1654" i="20"/>
  <c r="AQ1654" i="20"/>
  <c r="AU1654" i="20" s="1"/>
  <c r="AR1655" i="20"/>
  <c r="AS1654" i="20"/>
  <c r="AR1656" i="20"/>
  <c r="AQ1655" i="20"/>
  <c r="AU1655" i="20" s="1"/>
  <c r="AS1655" i="20"/>
  <c r="AQ1656" i="20"/>
  <c r="AU1656" i="20" s="1"/>
  <c r="AR1657" i="20"/>
  <c r="AS1656" i="20"/>
  <c r="AR1658" i="20"/>
  <c r="AQ1657" i="20"/>
  <c r="AU1657" i="20" s="1"/>
  <c r="AS1657" i="20"/>
  <c r="AQ1658" i="20"/>
  <c r="AU1658" i="20" s="1"/>
  <c r="AR1659" i="20"/>
  <c r="AS1658" i="20"/>
  <c r="AS1659" i="20"/>
  <c r="AQ1659" i="20"/>
  <c r="AU1659" i="20" s="1"/>
  <c r="AR1660" i="20"/>
  <c r="AS1660" i="20"/>
  <c r="AR1661" i="20"/>
  <c r="AQ1660" i="20"/>
  <c r="AU1660" i="20" s="1"/>
  <c r="AS1661" i="20"/>
  <c r="AQ1661" i="20"/>
  <c r="AU1661" i="20" s="1"/>
  <c r="AR1662" i="20"/>
  <c r="AQ1662" i="20"/>
  <c r="AU1662" i="20" s="1"/>
  <c r="AR1663" i="20"/>
  <c r="AS1662" i="20"/>
  <c r="AS1663" i="20"/>
  <c r="AQ1663" i="20"/>
  <c r="AU1663" i="20" s="1"/>
  <c r="AR1664" i="20"/>
  <c r="AS1664" i="20"/>
  <c r="AR1665" i="20"/>
  <c r="AQ1664" i="20"/>
  <c r="AU1664" i="20" s="1"/>
  <c r="AR1666" i="20"/>
  <c r="AQ1665" i="20"/>
  <c r="AU1665" i="20" s="1"/>
  <c r="AS1665" i="20"/>
  <c r="AS1666" i="20"/>
  <c r="AR1667" i="20"/>
  <c r="AQ1666" i="20"/>
  <c r="AU1666" i="20" s="1"/>
  <c r="AS1667" i="20"/>
  <c r="AR1668" i="20"/>
  <c r="AQ1667" i="20"/>
  <c r="AU1667" i="20" s="1"/>
  <c r="AR1669" i="20"/>
  <c r="AQ1668" i="20"/>
  <c r="AU1668" i="20" s="1"/>
  <c r="AS1668" i="20"/>
  <c r="AS1669" i="20"/>
  <c r="AQ1669" i="20"/>
  <c r="AU1669" i="20" s="1"/>
  <c r="AR1670" i="20"/>
  <c r="AR1671" i="20"/>
  <c r="AS1670" i="20"/>
  <c r="AQ1670" i="20"/>
  <c r="AU1670" i="20" s="1"/>
  <c r="AR1672" i="20"/>
  <c r="AQ1671" i="20"/>
  <c r="AU1671" i="20" s="1"/>
  <c r="AS1671" i="20"/>
  <c r="AQ1672" i="20"/>
  <c r="AU1672" i="20" s="1"/>
  <c r="AR1673" i="20"/>
  <c r="AS1672" i="20"/>
  <c r="AS1673" i="20"/>
  <c r="AR1674" i="20"/>
  <c r="AQ1673" i="20"/>
  <c r="AU1673" i="20" s="1"/>
  <c r="AQ1674" i="20"/>
  <c r="AU1674" i="20" s="1"/>
  <c r="AS1674" i="20"/>
  <c r="AR1675" i="20"/>
  <c r="AR1676" i="20"/>
  <c r="AS1675" i="20"/>
  <c r="AQ1675" i="20"/>
  <c r="AU1675" i="20" s="1"/>
  <c r="AS1676" i="20"/>
  <c r="AQ1676" i="20"/>
  <c r="AU1676" i="20" s="1"/>
  <c r="AR1677" i="20"/>
  <c r="AQ1677" i="20"/>
  <c r="AU1677" i="20" s="1"/>
  <c r="AS1677" i="20"/>
  <c r="AR1678" i="20"/>
  <c r="AR1679" i="20"/>
  <c r="AQ1678" i="20"/>
  <c r="AU1678" i="20" s="1"/>
  <c r="AS1678" i="20"/>
  <c r="AS1679" i="20"/>
  <c r="AQ1679" i="20"/>
  <c r="AU1679" i="20" s="1"/>
  <c r="AR1680" i="20"/>
  <c r="AQ1680" i="20"/>
  <c r="AU1680" i="20" s="1"/>
  <c r="AR1681" i="20"/>
  <c r="AS1680" i="20"/>
  <c r="AR1682" i="20"/>
  <c r="AQ1681" i="20"/>
  <c r="AU1681" i="20" s="1"/>
  <c r="AS1681" i="20"/>
  <c r="AQ1682" i="20"/>
  <c r="AU1682" i="20" s="1"/>
  <c r="AS1682" i="20"/>
  <c r="AR1683" i="20"/>
  <c r="AS1683" i="20"/>
  <c r="AQ1683" i="20"/>
  <c r="AU1683" i="20" s="1"/>
  <c r="AR1684" i="20"/>
  <c r="AR1685" i="20"/>
  <c r="AS1684" i="20"/>
  <c r="AQ1684" i="20"/>
  <c r="AU1684" i="20" s="1"/>
  <c r="AR1686" i="20"/>
  <c r="AQ1685" i="20"/>
  <c r="AU1685" i="20" s="1"/>
  <c r="AS1685" i="20"/>
  <c r="AS1686" i="20"/>
  <c r="AR1687" i="20"/>
  <c r="AQ1686" i="20"/>
  <c r="AU1686" i="20" s="1"/>
  <c r="AS1687" i="20"/>
  <c r="AQ1687" i="20"/>
  <c r="AU1687" i="20" s="1"/>
  <c r="AR1688" i="20"/>
  <c r="AS1688" i="20"/>
  <c r="AR1689" i="20"/>
  <c r="AQ1688" i="20"/>
  <c r="AU1688" i="20" s="1"/>
  <c r="AR1690" i="20"/>
  <c r="AQ1689" i="20"/>
  <c r="AU1689" i="20" s="1"/>
  <c r="AS1689" i="20"/>
  <c r="AS1690" i="20"/>
  <c r="AQ1690" i="20"/>
  <c r="AU1690" i="20" s="1"/>
  <c r="AR1691" i="20"/>
  <c r="AR1692" i="20"/>
  <c r="AQ1691" i="20"/>
  <c r="AU1691" i="20" s="1"/>
  <c r="AS1691" i="20"/>
  <c r="AR1693" i="20"/>
  <c r="AS1692" i="20"/>
  <c r="AQ1692" i="20"/>
  <c r="AU1692" i="20" s="1"/>
  <c r="AQ1693" i="20"/>
  <c r="AU1693" i="20" s="1"/>
  <c r="AS1693" i="20"/>
  <c r="AR1694" i="20"/>
  <c r="AR1695" i="20"/>
  <c r="AS1694" i="20"/>
  <c r="AQ1694" i="20"/>
  <c r="AU1694" i="20" s="1"/>
  <c r="AR1696" i="20"/>
  <c r="AS1695" i="20"/>
  <c r="AQ1695" i="20"/>
  <c r="AU1695" i="20" s="1"/>
  <c r="AS1696" i="20"/>
  <c r="AQ1696" i="20"/>
  <c r="AU1696" i="20" s="1"/>
  <c r="AR1697" i="20"/>
  <c r="AQ1697" i="20"/>
  <c r="AU1697" i="20" s="1"/>
  <c r="AS1697" i="20"/>
  <c r="AR1698" i="20"/>
  <c r="AQ1698" i="20"/>
  <c r="AU1698" i="20" s="1"/>
  <c r="AS1698" i="20"/>
  <c r="AR1699" i="20"/>
  <c r="AR1700" i="20"/>
  <c r="AQ1699" i="20"/>
  <c r="AU1699" i="20" s="1"/>
  <c r="AS1699" i="20"/>
  <c r="AR1701" i="20"/>
  <c r="AS1700" i="20"/>
  <c r="AQ1700" i="20"/>
  <c r="AU1700" i="20" s="1"/>
  <c r="AS1701" i="20"/>
  <c r="AR1702" i="20"/>
  <c r="AQ1701" i="20"/>
  <c r="AU1701" i="20" s="1"/>
  <c r="AQ1702" i="20"/>
  <c r="AU1702" i="20" s="1"/>
  <c r="AS1702" i="20"/>
  <c r="AR1703" i="20"/>
  <c r="AQ1703" i="20"/>
  <c r="AU1703" i="20" s="1"/>
  <c r="AS1703" i="20"/>
  <c r="AR1704" i="20"/>
  <c r="AR1705" i="20"/>
  <c r="AQ1704" i="20"/>
  <c r="AU1704" i="20" s="1"/>
  <c r="AS1704" i="20"/>
  <c r="AR1706" i="20"/>
  <c r="AQ1705" i="20"/>
  <c r="AU1705" i="20" s="1"/>
  <c r="AS1705" i="20"/>
  <c r="AQ1706" i="20"/>
  <c r="AU1706" i="20" s="1"/>
  <c r="AR1707" i="20"/>
  <c r="AS1706" i="20"/>
  <c r="AQ1707" i="20"/>
  <c r="AU1707" i="20" s="1"/>
  <c r="AR1708" i="20"/>
  <c r="AS1707" i="20"/>
  <c r="AR1709" i="20"/>
  <c r="AQ1708" i="20"/>
  <c r="AU1708" i="20" s="1"/>
  <c r="AS1708" i="20"/>
  <c r="AS1709" i="20"/>
  <c r="AQ1709" i="20"/>
  <c r="AU1709" i="20" s="1"/>
  <c r="AR1710" i="20"/>
  <c r="AS1710" i="20"/>
  <c r="AQ1710" i="20"/>
  <c r="AU1710" i="20" s="1"/>
  <c r="AR1711" i="20"/>
  <c r="AS1711" i="20"/>
  <c r="AR1712" i="20"/>
  <c r="AQ1711" i="20"/>
  <c r="AU1711" i="20" s="1"/>
  <c r="AQ1712" i="20"/>
  <c r="AU1712" i="20" s="1"/>
  <c r="AR1713" i="20"/>
  <c r="AS1712" i="20"/>
  <c r="AR1714" i="20"/>
  <c r="AS1713" i="20"/>
  <c r="AQ1713" i="20"/>
  <c r="AU1713" i="20" s="1"/>
  <c r="AQ1714" i="20"/>
  <c r="AU1714" i="20" s="1"/>
  <c r="AR1715" i="20"/>
  <c r="AS1714" i="20"/>
  <c r="AQ1715" i="20"/>
  <c r="AU1715" i="20" s="1"/>
  <c r="AR1716" i="20"/>
  <c r="AS1715" i="20"/>
  <c r="AS1716" i="20"/>
  <c r="AQ1716" i="20"/>
  <c r="AU1716" i="20" s="1"/>
  <c r="AR1717" i="20"/>
  <c r="AS1717" i="20"/>
  <c r="AR1718" i="20"/>
  <c r="AQ1717" i="20"/>
  <c r="AU1717" i="20" s="1"/>
  <c r="AR1719" i="20"/>
  <c r="AS1718" i="20"/>
  <c r="AQ1718" i="20"/>
  <c r="AU1718" i="20" s="1"/>
  <c r="AR1720" i="20"/>
  <c r="AQ1719" i="20"/>
  <c r="AU1719" i="20" s="1"/>
  <c r="AS1719" i="20"/>
  <c r="AS1720" i="20"/>
  <c r="AR1721" i="20"/>
  <c r="AQ1720" i="20"/>
  <c r="AU1720" i="20" s="1"/>
  <c r="AR1722" i="20"/>
  <c r="AQ1721" i="20"/>
  <c r="AU1721" i="20" s="1"/>
  <c r="AS1721" i="20"/>
  <c r="AS1722" i="20"/>
  <c r="AR1723" i="20"/>
  <c r="AQ1722" i="20"/>
  <c r="AU1722" i="20" s="1"/>
  <c r="AR1724" i="20"/>
  <c r="AS1723" i="20"/>
  <c r="AQ1723" i="20"/>
  <c r="AU1723" i="20" s="1"/>
  <c r="AR1725" i="20"/>
  <c r="AQ1724" i="20"/>
  <c r="AU1724" i="20" s="1"/>
  <c r="AS1724" i="20"/>
  <c r="AR1726" i="20"/>
  <c r="AQ1725" i="20"/>
  <c r="AU1725" i="20" s="1"/>
  <c r="AS1725" i="20"/>
  <c r="AS1726" i="20"/>
  <c r="AQ1726" i="20"/>
  <c r="AU1726" i="20" s="1"/>
  <c r="AR1727" i="20"/>
  <c r="AS1727" i="20"/>
  <c r="AR1728" i="20"/>
  <c r="AQ1727" i="20"/>
  <c r="AU1727" i="20" s="1"/>
  <c r="AR1729" i="20"/>
  <c r="AQ1728" i="20"/>
  <c r="AU1728" i="20" s="1"/>
  <c r="AS1728" i="20"/>
  <c r="AR1730" i="20"/>
  <c r="AS1729" i="20"/>
  <c r="AQ1729" i="20"/>
  <c r="AU1729" i="20" s="1"/>
  <c r="AR1731" i="20"/>
  <c r="AQ1730" i="20"/>
  <c r="AU1730" i="20" s="1"/>
  <c r="AS1730" i="20"/>
  <c r="AR1732" i="20"/>
  <c r="AQ1731" i="20"/>
  <c r="AU1731" i="20" s="1"/>
  <c r="AS1731" i="20"/>
  <c r="AS1732" i="20"/>
  <c r="AR1733" i="20"/>
  <c r="AQ1732" i="20"/>
  <c r="AU1732" i="20" s="1"/>
  <c r="AQ1733" i="20"/>
  <c r="AU1733" i="20" s="1"/>
  <c r="AS1733" i="20"/>
  <c r="AR1734" i="20"/>
  <c r="AR1735" i="20"/>
  <c r="AQ1734" i="20"/>
  <c r="AU1734" i="20" s="1"/>
  <c r="AS1734" i="20"/>
  <c r="AR1736" i="20"/>
  <c r="AQ1735" i="20"/>
  <c r="AU1735" i="20" s="1"/>
  <c r="AS1735" i="20"/>
  <c r="AQ1736" i="20"/>
  <c r="AU1736" i="20" s="1"/>
  <c r="AS1736" i="20"/>
  <c r="AR1737" i="20"/>
  <c r="AS1737" i="20"/>
  <c r="AR1738" i="20"/>
  <c r="AQ1737" i="20"/>
  <c r="AU1737" i="20" s="1"/>
  <c r="AQ1738" i="20"/>
  <c r="AU1738" i="20" s="1"/>
  <c r="AR1739" i="20"/>
  <c r="AS1738" i="20"/>
  <c r="AR1740" i="20"/>
  <c r="AS1739" i="20"/>
  <c r="AQ1739" i="20"/>
  <c r="AU1739" i="20" s="1"/>
  <c r="AR1741" i="20"/>
  <c r="AS1740" i="20"/>
  <c r="AQ1740" i="20"/>
  <c r="AU1740" i="20" s="1"/>
  <c r="AQ1741" i="20"/>
  <c r="AU1741" i="20" s="1"/>
  <c r="AR1742" i="20"/>
  <c r="AS1741" i="20"/>
  <c r="AQ1742" i="20"/>
  <c r="AU1742" i="20" s="1"/>
  <c r="AS1742" i="20"/>
  <c r="AR1743" i="20"/>
  <c r="AQ1743" i="20"/>
  <c r="AU1743" i="20" s="1"/>
  <c r="AS1743" i="20"/>
  <c r="AR1744" i="20"/>
  <c r="AR1745" i="20"/>
  <c r="AQ1744" i="20"/>
  <c r="AU1744" i="20" s="1"/>
  <c r="AS1744" i="20"/>
  <c r="AS1745" i="20"/>
  <c r="AQ1745" i="20"/>
  <c r="AU1745" i="20" s="1"/>
  <c r="AR1746" i="20"/>
  <c r="AQ1746" i="20"/>
  <c r="AU1746" i="20" s="1"/>
  <c r="AR1747" i="20"/>
  <c r="AS1746" i="20"/>
  <c r="AR1748" i="20"/>
  <c r="AQ1747" i="20"/>
  <c r="AU1747" i="20" s="1"/>
  <c r="AS1747" i="20"/>
  <c r="AS1748" i="20"/>
  <c r="AQ1748" i="20"/>
  <c r="AU1748" i="20" s="1"/>
  <c r="AR1749" i="20"/>
  <c r="AS1749" i="20"/>
  <c r="AR1750" i="20"/>
  <c r="AQ1749" i="20"/>
  <c r="AU1749" i="20" s="1"/>
  <c r="AR1751" i="20"/>
  <c r="AQ1750" i="20"/>
  <c r="AU1750" i="20" s="1"/>
  <c r="AS1750" i="20"/>
  <c r="AQ1751" i="20"/>
  <c r="AU1751" i="20" s="1"/>
  <c r="AS1751" i="20"/>
  <c r="AR1752" i="20"/>
  <c r="AS1752" i="20"/>
  <c r="AR1753" i="20"/>
  <c r="AQ1752" i="20"/>
  <c r="AU1752" i="20" s="1"/>
  <c r="AQ1753" i="20"/>
  <c r="AU1753" i="20" s="1"/>
  <c r="AR1754" i="20"/>
  <c r="AS1753" i="20"/>
  <c r="AR1755" i="20"/>
  <c r="AS1754" i="20"/>
  <c r="AQ1754" i="20"/>
  <c r="AU1754" i="20" s="1"/>
  <c r="AR1756" i="20"/>
  <c r="AS1755" i="20"/>
  <c r="AQ1755" i="20"/>
  <c r="AU1755" i="20" s="1"/>
  <c r="AR1757" i="20"/>
  <c r="AQ1756" i="20"/>
  <c r="AU1756" i="20" s="1"/>
  <c r="AS1756" i="20"/>
  <c r="AQ1757" i="20"/>
  <c r="AU1757" i="20" s="1"/>
  <c r="AR1758" i="20"/>
  <c r="AS1757" i="20"/>
  <c r="AQ1758" i="20"/>
  <c r="AU1758" i="20" s="1"/>
  <c r="AR1759" i="20"/>
  <c r="AS1758" i="20"/>
  <c r="AS1759" i="20"/>
  <c r="AR1760" i="20"/>
  <c r="AQ1759" i="20"/>
  <c r="AU1759" i="20" s="1"/>
  <c r="AQ1760" i="20"/>
  <c r="AU1760" i="20" s="1"/>
  <c r="AS1760" i="20"/>
  <c r="AR1761" i="20"/>
  <c r="AQ1761" i="20"/>
  <c r="AU1761" i="20" s="1"/>
  <c r="AR1762" i="20"/>
  <c r="AS1761" i="20"/>
  <c r="AR1763" i="20"/>
  <c r="AQ1762" i="20"/>
  <c r="AU1762" i="20" s="1"/>
  <c r="AS1762" i="20"/>
  <c r="AQ1763" i="20"/>
  <c r="AU1763" i="20" s="1"/>
  <c r="AR1764" i="20"/>
  <c r="AS1763" i="20"/>
  <c r="AQ1764" i="20"/>
  <c r="AU1764" i="20" s="1"/>
  <c r="AR1765" i="20"/>
  <c r="AS1764" i="20"/>
  <c r="AS1765" i="20"/>
  <c r="AR1766" i="20"/>
  <c r="AQ1765" i="20"/>
  <c r="AU1765" i="20" s="1"/>
  <c r="AQ1766" i="20"/>
  <c r="AU1766" i="20" s="1"/>
  <c r="AS1766" i="20"/>
  <c r="AR1767" i="20"/>
  <c r="AQ1767" i="20"/>
  <c r="AU1767" i="20" s="1"/>
  <c r="AS1767" i="20"/>
  <c r="AR1768" i="20"/>
  <c r="AS1768" i="20"/>
  <c r="AQ1768" i="20"/>
  <c r="AU1768" i="20" s="1"/>
  <c r="AR1769" i="20"/>
  <c r="AS1769" i="20"/>
  <c r="AR1770" i="20"/>
  <c r="AQ1769" i="20"/>
  <c r="AU1769" i="20" s="1"/>
  <c r="AQ1770" i="20"/>
  <c r="AU1770" i="20" s="1"/>
  <c r="AR1771" i="20"/>
  <c r="AS1770" i="20"/>
  <c r="AS1771" i="20"/>
  <c r="AQ1771" i="20"/>
  <c r="AU1771" i="20" s="1"/>
  <c r="AR1772" i="20"/>
  <c r="AQ1772" i="20"/>
  <c r="AU1772" i="20" s="1"/>
  <c r="AR1773" i="20"/>
  <c r="AS1772" i="20"/>
  <c r="AQ1773" i="20"/>
  <c r="AU1773" i="20" s="1"/>
  <c r="AR1774" i="20"/>
  <c r="AS1773" i="20"/>
  <c r="AS1774" i="20"/>
  <c r="AR1775" i="20"/>
  <c r="AQ1774" i="20"/>
  <c r="AU1774" i="20" s="1"/>
  <c r="AR1776" i="20"/>
  <c r="AQ1775" i="20"/>
  <c r="AU1775" i="20" s="1"/>
  <c r="AS1775" i="20"/>
  <c r="AQ1776" i="20"/>
  <c r="AU1776" i="20" s="1"/>
  <c r="AS1776" i="20"/>
  <c r="AR1777" i="20"/>
  <c r="AS1777" i="20"/>
  <c r="AQ1777" i="20"/>
  <c r="AU1777" i="20" s="1"/>
  <c r="AR1778" i="20"/>
  <c r="AS1778" i="20"/>
  <c r="AQ1778" i="20"/>
  <c r="AU1778" i="20" s="1"/>
  <c r="AR1779" i="20"/>
  <c r="AQ1779" i="20"/>
  <c r="AU1779" i="20" s="1"/>
  <c r="AR1780" i="20"/>
  <c r="AS1779" i="20"/>
  <c r="AR1781" i="20"/>
  <c r="AQ1780" i="20"/>
  <c r="AU1780" i="20" s="1"/>
  <c r="AS1780" i="20"/>
  <c r="AS1781" i="20"/>
  <c r="AR1782" i="20"/>
  <c r="AQ1781" i="20"/>
  <c r="AU1781" i="20" s="1"/>
  <c r="AR1783" i="20"/>
  <c r="AS1782" i="20"/>
  <c r="AQ1782" i="20"/>
  <c r="AU1782" i="20" s="1"/>
  <c r="AR1784" i="20"/>
  <c r="AQ1783" i="20"/>
  <c r="AU1783" i="20" s="1"/>
  <c r="AS1783" i="20"/>
  <c r="AS1784" i="20"/>
  <c r="AQ1784" i="20"/>
  <c r="AU1784" i="20" s="1"/>
  <c r="AR1785" i="20"/>
  <c r="AQ1785" i="20"/>
  <c r="AU1785" i="20" s="1"/>
  <c r="AS1785" i="20"/>
  <c r="AR1786" i="20"/>
  <c r="AQ1786" i="20"/>
  <c r="AU1786" i="20" s="1"/>
  <c r="AS1786" i="20"/>
  <c r="AR1787" i="20"/>
  <c r="AS1787" i="20"/>
  <c r="AR1788" i="20"/>
  <c r="AQ1787" i="20"/>
  <c r="AU1787" i="20" s="1"/>
  <c r="AR1789" i="20"/>
  <c r="AS1788" i="20"/>
  <c r="AQ1788" i="20"/>
  <c r="AU1788" i="20" s="1"/>
  <c r="AR1790" i="20"/>
  <c r="AQ1789" i="20"/>
  <c r="AU1789" i="20" s="1"/>
  <c r="AS1789" i="20"/>
  <c r="AS1790" i="20"/>
  <c r="AR1791" i="20"/>
  <c r="AQ1790" i="20"/>
  <c r="AU1790" i="20" s="1"/>
  <c r="AR1792" i="20"/>
  <c r="AS1791" i="20"/>
  <c r="AQ1791" i="20"/>
  <c r="AU1791" i="20" s="1"/>
  <c r="AQ1792" i="20"/>
  <c r="AU1792" i="20" s="1"/>
  <c r="AS1792" i="20"/>
  <c r="AR1793" i="20"/>
  <c r="AR1794" i="20"/>
  <c r="AQ1793" i="20"/>
  <c r="AU1793" i="20" s="1"/>
  <c r="AS1793" i="20"/>
  <c r="AQ1794" i="20"/>
  <c r="AU1794" i="20" s="1"/>
  <c r="AR1795" i="20"/>
  <c r="AS1794" i="20"/>
  <c r="AS1795" i="20"/>
  <c r="AQ1795" i="20"/>
  <c r="AU1795" i="20" s="1"/>
  <c r="AR1796" i="20"/>
  <c r="AQ1796" i="20"/>
  <c r="AU1796" i="20" s="1"/>
  <c r="AS1796" i="20"/>
  <c r="AR1797" i="20"/>
  <c r="AS1797" i="20"/>
  <c r="AR1798" i="20"/>
  <c r="AQ1797" i="20"/>
  <c r="AU1797" i="20" s="1"/>
  <c r="AR1799" i="20"/>
  <c r="AQ1798" i="20"/>
  <c r="AU1798" i="20" s="1"/>
  <c r="AS1798" i="20"/>
  <c r="AR1800" i="20"/>
  <c r="AQ1799" i="20"/>
  <c r="AU1799" i="20" s="1"/>
  <c r="AS1799" i="20"/>
  <c r="AS1800" i="20"/>
  <c r="AR1801" i="20"/>
  <c r="AQ1800" i="20"/>
  <c r="AU1800" i="20" s="1"/>
  <c r="AR1802" i="20"/>
  <c r="AS1801" i="20"/>
  <c r="AQ1801" i="20"/>
  <c r="AU1801" i="20" s="1"/>
  <c r="AS1802" i="20"/>
  <c r="AQ1802" i="20"/>
  <c r="AU1802" i="20" s="1"/>
  <c r="AR1803" i="20"/>
  <c r="AQ1803" i="20"/>
  <c r="AU1803" i="20" s="1"/>
  <c r="AR1804" i="20"/>
  <c r="AS1803" i="20"/>
  <c r="AS1804" i="20"/>
  <c r="AQ1804" i="20"/>
  <c r="AU1804" i="20" s="1"/>
  <c r="AR1805" i="20"/>
  <c r="AS1805" i="20"/>
  <c r="AR1806" i="20"/>
  <c r="AQ1805" i="20"/>
  <c r="AU1805" i="20" s="1"/>
  <c r="AS1806" i="20"/>
  <c r="AQ1806" i="20"/>
  <c r="AU1806" i="20" s="1"/>
  <c r="AR1807" i="20"/>
  <c r="AQ1807" i="20"/>
  <c r="AU1807" i="20" s="1"/>
  <c r="AS1807" i="20"/>
  <c r="AR1808" i="20"/>
  <c r="AR1809" i="20"/>
  <c r="AQ1808" i="20"/>
  <c r="AU1808" i="20" s="1"/>
  <c r="AS1808" i="20"/>
  <c r="AR1810" i="20"/>
  <c r="AS1809" i="20"/>
  <c r="AQ1809" i="20"/>
  <c r="AU1809" i="20" s="1"/>
  <c r="AR1811" i="20"/>
  <c r="AS1810" i="20"/>
  <c r="AQ1810" i="20"/>
  <c r="AU1810" i="20" s="1"/>
  <c r="AQ1811" i="20"/>
  <c r="AU1811" i="20" s="1"/>
  <c r="AS1811" i="20"/>
  <c r="AR1812" i="20"/>
  <c r="AQ1812" i="20"/>
  <c r="AU1812" i="20" s="1"/>
  <c r="AS1812" i="20"/>
  <c r="AR1813" i="20"/>
  <c r="AS1813" i="20"/>
  <c r="AR1814" i="20"/>
  <c r="AQ1813" i="20"/>
  <c r="AU1813" i="20" s="1"/>
  <c r="AQ1814" i="20"/>
  <c r="AU1814" i="20" s="1"/>
  <c r="AR1815" i="20"/>
  <c r="AS1814" i="20"/>
  <c r="AR1816" i="20"/>
  <c r="AQ1815" i="20"/>
  <c r="AU1815" i="20" s="1"/>
  <c r="AS1815" i="20"/>
  <c r="AS1816" i="20"/>
  <c r="AQ1816" i="20"/>
  <c r="AU1816" i="20" s="1"/>
  <c r="AR1817" i="20"/>
  <c r="AR1818" i="20"/>
  <c r="AS1817" i="20"/>
  <c r="AQ1817" i="20"/>
  <c r="AU1817" i="20" s="1"/>
  <c r="AR1819" i="20"/>
  <c r="AS1818" i="20"/>
  <c r="AQ1818" i="20"/>
  <c r="AU1818" i="20" s="1"/>
  <c r="AR1820" i="20"/>
  <c r="AQ1819" i="20"/>
  <c r="AU1819" i="20" s="1"/>
  <c r="AS1819" i="20"/>
  <c r="AS1820" i="20"/>
  <c r="AQ1820" i="20"/>
  <c r="AU1820" i="20" s="1"/>
  <c r="AR1821" i="20"/>
  <c r="AR1822" i="20"/>
  <c r="AQ1821" i="20"/>
  <c r="AU1821" i="20" s="1"/>
  <c r="AS1821" i="20"/>
  <c r="AS1822" i="20"/>
  <c r="AQ1822" i="20"/>
  <c r="AU1822" i="20" s="1"/>
  <c r="AR1823" i="20"/>
  <c r="AQ1823" i="20"/>
  <c r="AU1823" i="20" s="1"/>
  <c r="AR1824" i="20"/>
  <c r="AS1823" i="20"/>
  <c r="AS1824" i="20"/>
  <c r="AR1825" i="20"/>
  <c r="AQ1824" i="20"/>
  <c r="AU1824" i="20" s="1"/>
  <c r="AR1826" i="20"/>
  <c r="AS1825" i="20"/>
  <c r="AQ1825" i="20"/>
  <c r="AU1825" i="20" s="1"/>
  <c r="AS1826" i="20"/>
  <c r="AR1827" i="20"/>
  <c r="AQ1826" i="20"/>
  <c r="AU1826" i="20" s="1"/>
  <c r="AR1828" i="20"/>
  <c r="AS1827" i="20"/>
  <c r="AQ1827" i="20"/>
  <c r="AU1827" i="20" s="1"/>
  <c r="AS1828" i="20"/>
  <c r="AQ1828" i="20"/>
  <c r="AU1828" i="20" s="1"/>
  <c r="AR1829" i="20"/>
  <c r="AQ1829" i="20"/>
  <c r="AU1829" i="20" s="1"/>
  <c r="AR1830" i="20"/>
  <c r="AS1829" i="20"/>
  <c r="AQ1830" i="20"/>
  <c r="AU1830" i="20" s="1"/>
  <c r="AR1831" i="20"/>
  <c r="AS1830" i="20"/>
  <c r="AS1831" i="20"/>
  <c r="AR1832" i="20"/>
  <c r="AQ1831" i="20"/>
  <c r="AU1831" i="20" s="1"/>
  <c r="AR1833" i="20"/>
  <c r="AS1832" i="20"/>
  <c r="AQ1832" i="20"/>
  <c r="AU1832" i="20" s="1"/>
  <c r="AR1834" i="20"/>
  <c r="AS1833" i="20"/>
  <c r="AQ1833" i="20"/>
  <c r="AU1833" i="20" s="1"/>
  <c r="AS1834" i="20"/>
  <c r="AQ1834" i="20"/>
  <c r="AU1834" i="20" s="1"/>
  <c r="AR1835" i="20"/>
  <c r="AQ1835" i="20"/>
  <c r="AU1835" i="20" s="1"/>
  <c r="AR1836" i="20"/>
  <c r="AS1835" i="20"/>
  <c r="AQ1836" i="20"/>
  <c r="AU1836" i="20" s="1"/>
  <c r="AS1836" i="20"/>
  <c r="AR1837" i="20"/>
  <c r="AR1838" i="20"/>
  <c r="AS1837" i="20"/>
  <c r="AQ1837" i="20"/>
  <c r="AU1837" i="20" s="1"/>
  <c r="AS1838" i="20"/>
  <c r="AQ1838" i="20"/>
  <c r="AU1838" i="20" s="1"/>
  <c r="AR1839" i="20"/>
  <c r="AR1840" i="20"/>
  <c r="AS1839" i="20"/>
  <c r="AQ1839" i="20"/>
  <c r="AU1839" i="20" s="1"/>
  <c r="AQ1840" i="20"/>
  <c r="AU1840" i="20" s="1"/>
  <c r="AS1840" i="20"/>
  <c r="AR1841" i="20"/>
  <c r="AQ1841" i="20"/>
  <c r="AU1841" i="20" s="1"/>
  <c r="AR1842" i="20"/>
  <c r="AS1841" i="20"/>
  <c r="AR1843" i="20"/>
  <c r="AQ1842" i="20"/>
  <c r="AU1842" i="20" s="1"/>
  <c r="AS1842" i="20"/>
  <c r="AQ1843" i="20"/>
  <c r="AU1843" i="20" s="1"/>
  <c r="AS1843" i="20"/>
  <c r="AR1844" i="20"/>
  <c r="AR1845" i="20"/>
  <c r="AQ1844" i="20"/>
  <c r="AU1844" i="20" s="1"/>
  <c r="AS1844" i="20"/>
  <c r="AR1846" i="20"/>
  <c r="AQ1845" i="20"/>
  <c r="AU1845" i="20" s="1"/>
  <c r="AS1845" i="20"/>
  <c r="AS1846" i="20"/>
  <c r="AQ1846" i="20"/>
  <c r="AU1846" i="20" s="1"/>
  <c r="AR1847" i="20"/>
  <c r="AQ1847" i="20"/>
  <c r="AU1847" i="20" s="1"/>
  <c r="AS1847" i="20"/>
  <c r="AR1848" i="20"/>
  <c r="AS1848" i="20"/>
  <c r="AR1849" i="20"/>
  <c r="AQ1848" i="20"/>
  <c r="AU1848" i="20" s="1"/>
  <c r="AS1849" i="20"/>
  <c r="AR1850" i="20"/>
  <c r="AQ1849" i="20"/>
  <c r="AU1849" i="20" s="1"/>
  <c r="AS1850" i="20"/>
  <c r="AR1851" i="20"/>
  <c r="AQ1850" i="20"/>
  <c r="AU1850" i="20" s="1"/>
  <c r="AR1852" i="20"/>
  <c r="AQ1851" i="20"/>
  <c r="AU1851" i="20" s="1"/>
  <c r="AS1851" i="20"/>
  <c r="AR1853" i="20"/>
  <c r="AS1852" i="20"/>
  <c r="AQ1852" i="20"/>
  <c r="AU1852" i="20" s="1"/>
  <c r="AR1854" i="20"/>
  <c r="AS1853" i="20"/>
  <c r="AQ1853" i="20"/>
  <c r="AU1853" i="20" s="1"/>
  <c r="AR1855" i="20"/>
  <c r="AQ1854" i="20"/>
  <c r="AU1854" i="20" s="1"/>
  <c r="AS1854" i="20"/>
  <c r="AR1856" i="20"/>
  <c r="AQ1855" i="20"/>
  <c r="AU1855" i="20" s="1"/>
  <c r="AS1855" i="20"/>
  <c r="AS1856" i="20"/>
  <c r="AQ1856" i="20"/>
  <c r="AU1856" i="20" s="1"/>
  <c r="AR1857" i="20"/>
  <c r="AR1858" i="20"/>
  <c r="AQ1857" i="20"/>
  <c r="AU1857" i="20" s="1"/>
  <c r="AS1857" i="20"/>
  <c r="AQ1858" i="20"/>
  <c r="AU1858" i="20" s="1"/>
  <c r="AS1858" i="20"/>
  <c r="AR1859" i="20"/>
  <c r="AR1860" i="20"/>
  <c r="AQ1859" i="20"/>
  <c r="AU1859" i="20" s="1"/>
  <c r="AS1859" i="20"/>
  <c r="AQ1860" i="20"/>
  <c r="AU1860" i="20" s="1"/>
  <c r="AS1860" i="20"/>
  <c r="AR1861" i="20"/>
  <c r="AR1862" i="20"/>
  <c r="AQ1861" i="20"/>
  <c r="AU1861" i="20" s="1"/>
  <c r="AS1861" i="20"/>
  <c r="AQ1862" i="20"/>
  <c r="AU1862" i="20" s="1"/>
  <c r="AR1863" i="20"/>
  <c r="AS1862" i="20"/>
  <c r="AR1864" i="20"/>
  <c r="AS1863" i="20"/>
  <c r="AQ1863" i="20"/>
  <c r="AU1863" i="20" s="1"/>
  <c r="AQ1864" i="20"/>
  <c r="AU1864" i="20" s="1"/>
  <c r="AS1864" i="20"/>
  <c r="AR1865" i="20"/>
  <c r="AS1865" i="20"/>
  <c r="AR1866" i="20"/>
  <c r="AQ1865" i="20"/>
  <c r="AU1865" i="20" s="1"/>
  <c r="AR1867" i="20"/>
  <c r="AS1866" i="20"/>
  <c r="AQ1866" i="20"/>
  <c r="AU1866" i="20" s="1"/>
  <c r="AS1867" i="20"/>
  <c r="AR1868" i="20"/>
  <c r="AQ1867" i="20"/>
  <c r="AU1867" i="20" s="1"/>
  <c r="AS1868" i="20"/>
  <c r="AR1869" i="20"/>
  <c r="AQ1868" i="20"/>
  <c r="AU1868" i="20" s="1"/>
  <c r="AQ1869" i="20"/>
  <c r="AU1869" i="20" s="1"/>
  <c r="AS1869" i="20"/>
  <c r="AR1870" i="20"/>
  <c r="AR1871" i="20"/>
  <c r="AS1870" i="20"/>
  <c r="AQ1870" i="20"/>
  <c r="AU1870" i="20" s="1"/>
  <c r="AQ1871" i="20"/>
  <c r="AU1871" i="20" s="1"/>
  <c r="AS1871" i="20"/>
  <c r="AR1872" i="20"/>
  <c r="AQ1872" i="20"/>
  <c r="AU1872" i="20" s="1"/>
  <c r="AR1873" i="20"/>
  <c r="AS1872" i="20"/>
  <c r="AR1874" i="20"/>
  <c r="AS1873" i="20"/>
  <c r="AQ1873" i="20"/>
  <c r="AU1873" i="20" s="1"/>
  <c r="AR1875" i="20"/>
  <c r="AQ1874" i="20"/>
  <c r="AU1874" i="20" s="1"/>
  <c r="AS1874" i="20"/>
  <c r="AR1876" i="20"/>
  <c r="AQ1875" i="20"/>
  <c r="AU1875" i="20" s="1"/>
  <c r="AS1875" i="20"/>
  <c r="AR1877" i="20"/>
  <c r="AS1876" i="20"/>
  <c r="AQ1876" i="20"/>
  <c r="AU1876" i="20" s="1"/>
  <c r="AQ1877" i="20"/>
  <c r="AU1877" i="20" s="1"/>
  <c r="AS1877" i="20"/>
  <c r="AR1878" i="20"/>
  <c r="AS1878" i="20"/>
  <c r="AR1879" i="20"/>
  <c r="AQ1878" i="20"/>
  <c r="AU1878" i="20" s="1"/>
  <c r="AQ1879" i="20"/>
  <c r="AU1879" i="20" s="1"/>
  <c r="AR1880" i="20"/>
  <c r="AS1879" i="20"/>
  <c r="AS1880" i="20"/>
  <c r="AQ1880" i="20"/>
  <c r="AU1880" i="20" s="1"/>
  <c r="AR1881" i="20"/>
  <c r="AQ1881" i="20"/>
  <c r="AU1881" i="20" s="1"/>
  <c r="AS1881" i="20"/>
  <c r="AR1882" i="20"/>
  <c r="AS1882" i="20"/>
  <c r="AR1883" i="20"/>
  <c r="AQ1882" i="20"/>
  <c r="AU1882" i="20" s="1"/>
  <c r="AQ1883" i="20"/>
  <c r="AU1883" i="20" s="1"/>
  <c r="AR1884" i="20"/>
  <c r="AS1883" i="20"/>
  <c r="AR1885" i="20"/>
  <c r="AS1884" i="20"/>
  <c r="AQ1884" i="20"/>
  <c r="AU1884" i="20" s="1"/>
  <c r="AS1885" i="20"/>
  <c r="AQ1885" i="20"/>
  <c r="AU1885" i="20" s="1"/>
  <c r="AR1886" i="20"/>
  <c r="AS1886" i="20"/>
  <c r="AQ1886" i="20"/>
  <c r="AU1886" i="20" s="1"/>
  <c r="AR1887" i="20"/>
  <c r="AS1887" i="20"/>
  <c r="AQ1887" i="20"/>
  <c r="AU1887" i="20" s="1"/>
  <c r="AR1888" i="20"/>
  <c r="AQ1888" i="20"/>
  <c r="AU1888" i="20" s="1"/>
  <c r="AS1888" i="20"/>
  <c r="AR1889" i="20"/>
  <c r="AS1889" i="20"/>
  <c r="AQ1889" i="20"/>
  <c r="AU1889" i="20" s="1"/>
  <c r="AR1890" i="20"/>
  <c r="AR1891" i="20"/>
  <c r="AQ1890" i="20"/>
  <c r="AU1890" i="20" s="1"/>
  <c r="AS1890" i="20"/>
  <c r="AR1892" i="20"/>
  <c r="AQ1891" i="20"/>
  <c r="AU1891" i="20" s="1"/>
  <c r="AS1891" i="20"/>
  <c r="AQ1892" i="20"/>
  <c r="AU1892" i="20" s="1"/>
  <c r="AR1893" i="20"/>
  <c r="AS1892" i="20"/>
  <c r="AQ1893" i="20"/>
  <c r="AU1893" i="20" s="1"/>
  <c r="AR1894" i="20"/>
  <c r="AS1893" i="20"/>
  <c r="AQ1894" i="20"/>
  <c r="AU1894" i="20" s="1"/>
  <c r="AR1895" i="20"/>
  <c r="AS1894" i="20"/>
  <c r="AR1896" i="20"/>
  <c r="AS1895" i="20"/>
  <c r="AQ1895" i="20"/>
  <c r="AU1895" i="20" s="1"/>
  <c r="AQ1896" i="20"/>
  <c r="AU1896" i="20" s="1"/>
  <c r="AS1896" i="20"/>
  <c r="AR1897" i="20"/>
  <c r="AS1897" i="20"/>
  <c r="AQ1897" i="20"/>
  <c r="AU1897" i="20" s="1"/>
  <c r="AR1898" i="20"/>
  <c r="AS1898" i="20"/>
  <c r="AQ1898" i="20"/>
  <c r="AU1898" i="20" s="1"/>
  <c r="AR1899" i="20"/>
  <c r="AR1900" i="20"/>
  <c r="AQ1899" i="20"/>
  <c r="AU1899" i="20" s="1"/>
  <c r="AS1899" i="20"/>
  <c r="AS1900" i="20"/>
  <c r="AQ1900" i="20"/>
  <c r="AU1900" i="20" s="1"/>
  <c r="AR1901" i="20"/>
  <c r="AS1901" i="20"/>
  <c r="AR1902" i="20"/>
  <c r="AQ1901" i="20"/>
  <c r="AU1901" i="20" s="1"/>
  <c r="AS1902" i="20"/>
  <c r="AQ1902" i="20"/>
  <c r="AU1902" i="20" s="1"/>
  <c r="AR1903" i="20"/>
  <c r="AR1904" i="20"/>
  <c r="AQ1903" i="20"/>
  <c r="AU1903" i="20" s="1"/>
  <c r="AS1903" i="20"/>
  <c r="AS1904" i="20"/>
  <c r="AQ1904" i="20"/>
  <c r="AU1904" i="20" s="1"/>
  <c r="AR1905" i="20"/>
  <c r="AS1905" i="20"/>
  <c r="AR1906" i="20"/>
  <c r="AQ1905" i="20"/>
  <c r="AU1905" i="20" s="1"/>
  <c r="AS1906" i="20"/>
  <c r="AR1907" i="20"/>
  <c r="AQ1906" i="20"/>
  <c r="AU1906" i="20" s="1"/>
  <c r="AS1907" i="20"/>
  <c r="AR1908" i="20"/>
  <c r="AQ1907" i="20"/>
  <c r="AU1907" i="20" s="1"/>
  <c r="AQ1908" i="20"/>
  <c r="AU1908" i="20" s="1"/>
  <c r="AS1908" i="20"/>
  <c r="AR1909" i="20"/>
  <c r="AS1909" i="20"/>
  <c r="AQ1909" i="20"/>
  <c r="AU1909" i="20" s="1"/>
  <c r="AR1910" i="20"/>
  <c r="AQ1910" i="20"/>
  <c r="AU1910" i="20" s="1"/>
  <c r="AS1910" i="20"/>
  <c r="AR1911" i="20"/>
  <c r="AR1912" i="20"/>
  <c r="AQ1911" i="20"/>
  <c r="AU1911" i="20" s="1"/>
  <c r="AS1911" i="20"/>
  <c r="AS1912" i="20"/>
  <c r="AR1913" i="20"/>
  <c r="AQ1912" i="20"/>
  <c r="AU1912" i="20" s="1"/>
  <c r="AQ1913" i="20"/>
  <c r="AU1913" i="20" s="1"/>
  <c r="AR1914" i="20"/>
  <c r="AS1913" i="20"/>
  <c r="AS1914" i="20"/>
  <c r="AR1915" i="20"/>
  <c r="AQ1914" i="20"/>
  <c r="AU1914" i="20" s="1"/>
  <c r="AQ1915" i="20"/>
  <c r="AU1915" i="20" s="1"/>
  <c r="AR1916" i="20"/>
  <c r="AS1915" i="20"/>
  <c r="AR1917" i="20"/>
  <c r="AQ1916" i="20"/>
  <c r="AU1916" i="20" s="1"/>
  <c r="AS1916" i="20"/>
  <c r="AR1918" i="20"/>
  <c r="AS1917" i="20"/>
  <c r="AQ1917" i="20"/>
  <c r="AU1917" i="20" s="1"/>
  <c r="AQ1918" i="20"/>
  <c r="AU1918" i="20" s="1"/>
  <c r="AS1918" i="20"/>
  <c r="AR1919" i="20"/>
  <c r="AR1920" i="20"/>
  <c r="AS1919" i="20"/>
  <c r="AQ1919" i="20"/>
  <c r="AU1919" i="20" s="1"/>
  <c r="AS1920" i="20"/>
  <c r="AQ1920" i="20"/>
  <c r="AU1920" i="20" s="1"/>
  <c r="AR1921" i="20"/>
  <c r="AS1921" i="20"/>
  <c r="AR1922" i="20"/>
  <c r="AQ1921" i="20"/>
  <c r="AU1921" i="20" s="1"/>
  <c r="AR1923" i="20"/>
  <c r="AQ1922" i="20"/>
  <c r="AU1922" i="20" s="1"/>
  <c r="AS1922" i="20"/>
  <c r="AR1924" i="20"/>
  <c r="AQ1923" i="20"/>
  <c r="AU1923" i="20" s="1"/>
  <c r="AS1923" i="20"/>
  <c r="AR1925" i="20"/>
  <c r="AS1924" i="20"/>
  <c r="AQ1924" i="20"/>
  <c r="AU1924" i="20" s="1"/>
  <c r="AQ1925" i="20"/>
  <c r="AU1925" i="20" s="1"/>
  <c r="AR1926" i="20"/>
  <c r="AS1925" i="20"/>
  <c r="AQ1926" i="20"/>
  <c r="AU1926" i="20" s="1"/>
  <c r="AR1927" i="20"/>
  <c r="AS1926" i="20"/>
  <c r="AR1928" i="20"/>
  <c r="AQ1927" i="20"/>
  <c r="AU1927" i="20" s="1"/>
  <c r="AS1927" i="20"/>
  <c r="AQ1928" i="20"/>
  <c r="AU1928" i="20" s="1"/>
  <c r="AR1929" i="20"/>
  <c r="AS1928" i="20"/>
  <c r="AS1929" i="20"/>
  <c r="AQ1929" i="20"/>
  <c r="AU1929" i="20" s="1"/>
  <c r="AR1930" i="20"/>
  <c r="AS1930" i="20"/>
  <c r="AQ1930" i="20"/>
  <c r="AU1930" i="20" s="1"/>
  <c r="AR1931" i="20"/>
  <c r="AS1931" i="20"/>
  <c r="AQ1931" i="20"/>
  <c r="AU1931" i="20" s="1"/>
  <c r="AR1932" i="20"/>
  <c r="AS1932" i="20"/>
  <c r="AR1933" i="20"/>
  <c r="AQ1932" i="20"/>
  <c r="AU1932" i="20" s="1"/>
  <c r="AS1933" i="20"/>
  <c r="AR1934" i="20"/>
  <c r="AQ1933" i="20"/>
  <c r="AU1933" i="20" s="1"/>
  <c r="AQ1934" i="20"/>
  <c r="AU1934" i="20" s="1"/>
  <c r="AR1935" i="20"/>
  <c r="AS1934" i="20"/>
  <c r="AS1935" i="20"/>
  <c r="AQ1935" i="20"/>
  <c r="AU1935" i="20" s="1"/>
  <c r="AR1936" i="20"/>
  <c r="AS1936" i="20"/>
  <c r="AQ1936" i="20"/>
  <c r="AU1936" i="20" s="1"/>
  <c r="AR1937" i="20"/>
  <c r="AR1938" i="20"/>
  <c r="AS1937" i="20"/>
  <c r="AQ1937" i="20"/>
  <c r="AU1937" i="20" s="1"/>
  <c r="AS1938" i="20"/>
  <c r="AR1939" i="20"/>
  <c r="AQ1938" i="20"/>
  <c r="AU1938" i="20" s="1"/>
  <c r="AQ1939" i="20"/>
  <c r="AU1939" i="20" s="1"/>
  <c r="AS1939" i="20"/>
  <c r="AR1940" i="20"/>
  <c r="AR1941" i="20"/>
  <c r="AQ1940" i="20"/>
  <c r="AU1940" i="20" s="1"/>
  <c r="AS1940" i="20"/>
  <c r="AR1942" i="20"/>
  <c r="AQ1941" i="20"/>
  <c r="AU1941" i="20" s="1"/>
  <c r="AS1941" i="20"/>
  <c r="AQ1942" i="20"/>
  <c r="AU1942" i="20" s="1"/>
  <c r="AR1943" i="20"/>
  <c r="AS1942" i="20"/>
  <c r="AQ1943" i="20"/>
  <c r="AU1943" i="20" s="1"/>
  <c r="AR1944" i="20"/>
  <c r="AS1943" i="20"/>
  <c r="AS1944" i="20"/>
  <c r="AQ1944" i="20"/>
  <c r="AU1944" i="20" s="1"/>
  <c r="AR1945" i="20"/>
  <c r="AQ1945" i="20"/>
  <c r="AU1945" i="20" s="1"/>
  <c r="AS1945" i="20"/>
  <c r="AR1946" i="20"/>
  <c r="AS1946" i="20"/>
  <c r="AR1947" i="20"/>
  <c r="AQ1946" i="20"/>
  <c r="AU1946" i="20" s="1"/>
  <c r="AQ1947" i="20"/>
  <c r="AU1947" i="20" s="1"/>
  <c r="AS1947" i="20"/>
  <c r="AR1948" i="20"/>
  <c r="AQ1948" i="20"/>
  <c r="AU1948" i="20" s="1"/>
  <c r="AR1949" i="20"/>
  <c r="AS1948" i="20"/>
  <c r="AQ1949" i="20"/>
  <c r="AU1949" i="20" s="1"/>
  <c r="AS1949" i="20"/>
  <c r="AR1950" i="20"/>
  <c r="AS1950" i="20"/>
  <c r="AQ1950" i="20"/>
  <c r="AU1950" i="20" s="1"/>
  <c r="AR1951" i="20"/>
  <c r="AS1951" i="20"/>
  <c r="AQ1951" i="20"/>
  <c r="AU1951" i="20" s="1"/>
  <c r="AR1952" i="20"/>
  <c r="AQ1952" i="20"/>
  <c r="AU1952" i="20" s="1"/>
  <c r="AS1952" i="20"/>
  <c r="AR1953" i="20"/>
  <c r="AS1953" i="20"/>
  <c r="AQ1953" i="20"/>
  <c r="AU1953" i="20" s="1"/>
  <c r="AR1954" i="20"/>
  <c r="AR1955" i="20"/>
  <c r="AS1954" i="20"/>
  <c r="AQ1954" i="20"/>
  <c r="AU1954" i="20" s="1"/>
  <c r="AS1955" i="20"/>
  <c r="AR1956" i="20"/>
  <c r="AQ1955" i="20"/>
  <c r="AU1955" i="20" s="1"/>
  <c r="AQ1956" i="20"/>
  <c r="AU1956" i="20" s="1"/>
  <c r="AS1956" i="20"/>
  <c r="AR1957" i="20"/>
  <c r="AS1957" i="20"/>
  <c r="AR1958" i="20"/>
  <c r="AQ1957" i="20"/>
  <c r="AU1957" i="20" s="1"/>
  <c r="AS1958" i="20"/>
  <c r="AR1959" i="20"/>
  <c r="AQ1958" i="20"/>
  <c r="AU1958" i="20" s="1"/>
  <c r="AQ1959" i="20"/>
  <c r="AU1959" i="20" s="1"/>
  <c r="AR1960" i="20"/>
  <c r="AS1959" i="20"/>
  <c r="AR1961" i="20"/>
  <c r="AQ1960" i="20"/>
  <c r="AU1960" i="20" s="1"/>
  <c r="AS1960" i="20"/>
  <c r="AQ1961" i="20"/>
  <c r="AU1961" i="20" s="1"/>
  <c r="AR1962" i="20"/>
  <c r="AS1961" i="20"/>
  <c r="AR1963" i="20"/>
  <c r="AS1962" i="20"/>
  <c r="AQ1962" i="20"/>
  <c r="AU1962" i="20" s="1"/>
  <c r="AS1963" i="20"/>
  <c r="AR1964" i="20"/>
  <c r="AQ1963" i="20"/>
  <c r="AU1963" i="20" s="1"/>
  <c r="AS1964" i="20"/>
  <c r="AR1965" i="20"/>
  <c r="AQ1964" i="20"/>
  <c r="AU1964" i="20" s="1"/>
  <c r="AS1965" i="20"/>
  <c r="AR1966" i="20"/>
  <c r="AQ1965" i="20"/>
  <c r="AU1965" i="20" s="1"/>
  <c r="AS1966" i="20"/>
  <c r="AQ1966" i="20"/>
  <c r="AU1966" i="20" s="1"/>
  <c r="AR1967" i="20"/>
  <c r="AQ1967" i="20"/>
  <c r="AU1967" i="20" s="1"/>
  <c r="AR1968" i="20"/>
  <c r="AS1967" i="20"/>
  <c r="AS1968" i="20"/>
  <c r="AR1969" i="20"/>
  <c r="AQ1968" i="20"/>
  <c r="AU1968" i="20" s="1"/>
  <c r="AR1970" i="20"/>
  <c r="AS1969" i="20"/>
  <c r="AQ1969" i="20"/>
  <c r="AU1969" i="20" s="1"/>
  <c r="AS1970" i="20"/>
  <c r="AQ1970" i="20"/>
  <c r="AU1970" i="20" s="1"/>
  <c r="AR1971" i="20"/>
  <c r="AS1971" i="20"/>
  <c r="AR1972" i="20"/>
  <c r="AQ1971" i="20"/>
  <c r="AU1971" i="20" s="1"/>
  <c r="AR1973" i="20"/>
  <c r="AQ1972" i="20"/>
  <c r="AU1972" i="20" s="1"/>
  <c r="AS1972" i="20"/>
  <c r="AR1974" i="20"/>
  <c r="AQ1973" i="20"/>
  <c r="AU1973" i="20" s="1"/>
  <c r="AS1973" i="20"/>
  <c r="AQ1974" i="20"/>
  <c r="AU1974" i="20" s="1"/>
  <c r="AS1974" i="20"/>
  <c r="AR1975" i="20"/>
  <c r="AS1975" i="20"/>
  <c r="AQ1975" i="20"/>
  <c r="AU1975" i="20" s="1"/>
  <c r="AR1976" i="20"/>
  <c r="AS1976" i="20"/>
  <c r="AQ1976" i="20"/>
  <c r="AU1976" i="20" s="1"/>
  <c r="AR1977" i="20"/>
  <c r="AQ1977" i="20"/>
  <c r="AU1977" i="20" s="1"/>
  <c r="AR1978" i="20"/>
  <c r="AS1977" i="20"/>
  <c r="AR1979" i="20"/>
  <c r="AS1978" i="20"/>
  <c r="AQ1978" i="20"/>
  <c r="AU1978" i="20" s="1"/>
  <c r="AR1980" i="20"/>
  <c r="AS1979" i="20"/>
  <c r="AQ1979" i="20"/>
  <c r="AU1979" i="20" s="1"/>
  <c r="AR1981" i="20"/>
  <c r="AS1980" i="20"/>
  <c r="AQ1980" i="20"/>
  <c r="AU1980" i="20" s="1"/>
  <c r="AQ1981" i="20"/>
  <c r="AU1981" i="20" s="1"/>
  <c r="AR1982" i="20"/>
  <c r="AS1981" i="20"/>
  <c r="AR1983" i="20"/>
  <c r="AQ1982" i="20"/>
  <c r="AU1982" i="20" s="1"/>
  <c r="AS1982" i="20"/>
  <c r="AQ1983" i="20"/>
  <c r="AU1983" i="20" s="1"/>
  <c r="AR1984" i="20"/>
  <c r="AS1983" i="20"/>
  <c r="AQ1984" i="20"/>
  <c r="AU1984" i="20" s="1"/>
  <c r="AR1985" i="20"/>
  <c r="AS1984" i="20"/>
  <c r="AS1985" i="20"/>
  <c r="AQ1985" i="20"/>
  <c r="AU1985" i="20" s="1"/>
  <c r="AR1986" i="20"/>
  <c r="AS1986" i="20"/>
  <c r="AQ1986" i="20"/>
  <c r="AU1986" i="20" s="1"/>
  <c r="AR1987" i="20"/>
  <c r="AS1987" i="20"/>
  <c r="AQ1987" i="20"/>
  <c r="AU1987" i="20" s="1"/>
  <c r="AR1988" i="20"/>
  <c r="AQ1988" i="20"/>
  <c r="AU1988" i="20" s="1"/>
  <c r="AR1989" i="20"/>
  <c r="AS1988" i="20"/>
  <c r="AS1989" i="20"/>
  <c r="AR1990" i="20"/>
  <c r="AQ1989" i="20"/>
  <c r="AU1989" i="20" s="1"/>
  <c r="AR1991" i="20"/>
  <c r="AQ1990" i="20"/>
  <c r="AU1990" i="20" s="1"/>
  <c r="AS1990" i="20"/>
  <c r="AR1992" i="20"/>
  <c r="AS1991" i="20"/>
  <c r="AQ1991" i="20"/>
  <c r="AU1991" i="20" s="1"/>
  <c r="AR1993" i="20"/>
  <c r="AQ1992" i="20"/>
  <c r="AU1992" i="20" s="1"/>
  <c r="AS1992" i="20"/>
  <c r="AQ1993" i="20"/>
  <c r="AU1993" i="20" s="1"/>
  <c r="AS1993" i="20"/>
  <c r="AR1994" i="20"/>
  <c r="AS1994" i="20"/>
  <c r="AQ1994" i="20"/>
  <c r="AU1994" i="20" s="1"/>
  <c r="AR1995" i="20"/>
  <c r="AR1996" i="20"/>
  <c r="AS1995" i="20"/>
  <c r="AQ1995" i="20"/>
  <c r="AU1995" i="20" s="1"/>
  <c r="AR1997" i="20"/>
  <c r="AS1996" i="20"/>
  <c r="AQ1996" i="20"/>
  <c r="AU1996" i="20" s="1"/>
  <c r="AS1997" i="20"/>
  <c r="AR1998" i="20"/>
  <c r="AQ1997" i="20"/>
  <c r="AU1997" i="20" s="1"/>
  <c r="AQ1998" i="20"/>
  <c r="AU1998" i="20" s="1"/>
  <c r="AR1999" i="20"/>
  <c r="AS1998" i="20"/>
  <c r="AQ1999" i="20"/>
  <c r="AU1999" i="20" s="1"/>
  <c r="AR2000" i="20"/>
  <c r="AS1999" i="20"/>
  <c r="AS2000" i="20"/>
  <c r="AQ2000" i="20"/>
  <c r="AU2000" i="20" s="1"/>
  <c r="AR2001" i="20"/>
  <c r="AR2002" i="20"/>
  <c r="AQ2001" i="20"/>
  <c r="AU2001" i="20" s="1"/>
  <c r="AS2001" i="20"/>
  <c r="AR2003" i="20"/>
  <c r="AQ2002" i="20"/>
  <c r="AU2002" i="20" s="1"/>
  <c r="AS2002" i="20"/>
  <c r="AR2004" i="20"/>
  <c r="AS2003" i="20"/>
  <c r="AQ2003" i="20"/>
  <c r="AU2003" i="20" s="1"/>
  <c r="AS2004" i="20"/>
  <c r="AQ2004" i="20"/>
  <c r="AU2004" i="20" s="1"/>
  <c r="AR2005" i="20"/>
  <c r="AS2005" i="20"/>
  <c r="AQ2005" i="20"/>
  <c r="AU2005" i="20" s="1"/>
  <c r="AR2006" i="20"/>
  <c r="AS2006" i="20"/>
  <c r="AQ2006" i="20"/>
  <c r="AU2006" i="20" s="1"/>
  <c r="AR2007" i="20"/>
  <c r="AR2008" i="20"/>
  <c r="AS2007" i="20"/>
  <c r="AQ2007" i="20"/>
  <c r="AU2007" i="20" s="1"/>
  <c r="AS2008" i="20"/>
  <c r="AQ2008" i="20"/>
  <c r="AU2008" i="20" s="1"/>
  <c r="AR2009" i="20"/>
  <c r="AS2009" i="20"/>
  <c r="AQ2009" i="20"/>
  <c r="AU2009" i="20" s="1"/>
  <c r="AR2010" i="20"/>
  <c r="AQ2010" i="20"/>
  <c r="AU2010" i="20" s="1"/>
  <c r="AS2010" i="20"/>
  <c r="AR2011" i="20"/>
  <c r="AS2011" i="20"/>
  <c r="AQ2011" i="20"/>
  <c r="AU2011" i="20" s="1"/>
  <c r="AR2012" i="20"/>
  <c r="AS2012" i="20"/>
  <c r="AR2013" i="20"/>
  <c r="AQ2012" i="20"/>
  <c r="AU2012" i="20" s="1"/>
  <c r="AR2014" i="20"/>
  <c r="AS2013" i="20"/>
  <c r="AQ2013" i="20"/>
  <c r="AU2013" i="20" s="1"/>
  <c r="AR2015" i="20"/>
  <c r="AQ2014" i="20"/>
  <c r="AU2014" i="20" s="1"/>
  <c r="AS2014" i="20"/>
  <c r="AR2016" i="20"/>
  <c r="AQ2015" i="20"/>
  <c r="AU2015" i="20" s="1"/>
  <c r="AS2015" i="20"/>
  <c r="AQ2016" i="20"/>
  <c r="AU2016" i="20" s="1"/>
  <c r="AS2016" i="20"/>
  <c r="AR2017" i="20"/>
  <c r="AS2017" i="20"/>
  <c r="AQ2017" i="20"/>
  <c r="AU2017" i="20" s="1"/>
  <c r="AR2018" i="20"/>
  <c r="AR2019" i="20"/>
  <c r="AS2018" i="20"/>
  <c r="AQ2018" i="20"/>
  <c r="AU2018" i="20" s="1"/>
  <c r="AQ2019" i="20"/>
  <c r="AU2019" i="20" s="1"/>
  <c r="AS2019" i="20"/>
  <c r="AR2020" i="20"/>
  <c r="AQ2020" i="20"/>
  <c r="AU2020" i="20" s="1"/>
  <c r="AS2020" i="20"/>
  <c r="AR2021" i="20"/>
  <c r="AQ2021" i="20"/>
  <c r="AU2021" i="20" s="1"/>
  <c r="AS2021" i="20"/>
  <c r="AR2022" i="20"/>
  <c r="AQ2022" i="20"/>
  <c r="AU2022" i="20" s="1"/>
  <c r="AR2023" i="20"/>
  <c r="AS2022" i="20"/>
  <c r="AR2024" i="20"/>
  <c r="AS2023" i="20"/>
  <c r="AQ2023" i="20"/>
  <c r="AU2023" i="20" s="1"/>
  <c r="AS2024" i="20"/>
  <c r="AR2025" i="20"/>
  <c r="AQ2024" i="20"/>
  <c r="AU2024" i="20" s="1"/>
  <c r="AS2025" i="20"/>
  <c r="AR2026" i="20"/>
  <c r="AQ2025" i="20"/>
  <c r="AU2025" i="20" s="1"/>
  <c r="AQ2026" i="20"/>
  <c r="AU2026" i="20" s="1"/>
  <c r="AS2026" i="20"/>
  <c r="AR2027" i="20"/>
  <c r="AQ2027" i="20"/>
  <c r="AU2027" i="20" s="1"/>
  <c r="AS2027" i="20"/>
  <c r="AR2028" i="20"/>
  <c r="AS2028" i="20"/>
  <c r="AR2029" i="20"/>
  <c r="AQ2028" i="20"/>
  <c r="AU2028" i="20" s="1"/>
  <c r="AS2029" i="20"/>
  <c r="AR2030" i="20"/>
  <c r="AQ2029" i="20"/>
  <c r="AU2029" i="20" s="1"/>
  <c r="AS2030" i="20"/>
  <c r="AR2031" i="20"/>
  <c r="AQ2030" i="20"/>
  <c r="AU2030" i="20" s="1"/>
  <c r="AR2032" i="20"/>
  <c r="AS2031" i="20"/>
  <c r="AQ2031" i="20"/>
  <c r="AU2031" i="20" s="1"/>
  <c r="AQ2032" i="20"/>
  <c r="AU2032" i="20" s="1"/>
  <c r="AS2032" i="20"/>
  <c r="AR2033" i="20"/>
  <c r="AR2034" i="20"/>
  <c r="AQ2033" i="20"/>
  <c r="AU2033" i="20" s="1"/>
  <c r="AS2033" i="20"/>
  <c r="AS2034" i="20"/>
  <c r="AQ2034" i="20"/>
  <c r="AU2034" i="20" s="1"/>
  <c r="AR2035" i="20"/>
  <c r="AQ2035" i="20"/>
  <c r="AU2035" i="20" s="1"/>
  <c r="AR2036" i="20"/>
  <c r="AS2035" i="20"/>
  <c r="AR2037" i="20"/>
  <c r="AQ2036" i="20"/>
  <c r="AU2036" i="20" s="1"/>
  <c r="AS2036" i="20"/>
  <c r="AQ2037" i="20"/>
  <c r="AU2037" i="20" s="1"/>
  <c r="AR2038" i="20"/>
  <c r="AS2037" i="20"/>
  <c r="AQ2038" i="20"/>
  <c r="AU2038" i="20" s="1"/>
  <c r="AS2038" i="20"/>
  <c r="AR2039" i="20"/>
  <c r="AR2040" i="20"/>
  <c r="AQ2039" i="20"/>
  <c r="AU2039" i="20" s="1"/>
  <c r="AS2039" i="20"/>
  <c r="AQ2040" i="20"/>
  <c r="AU2040" i="20" s="1"/>
  <c r="AR2041" i="20"/>
  <c r="AS2040" i="20"/>
  <c r="AS2041" i="20"/>
  <c r="AR2042" i="20"/>
  <c r="AQ2041" i="20"/>
  <c r="AU2041" i="20" s="1"/>
  <c r="AQ2042" i="20"/>
  <c r="AU2042" i="20" s="1"/>
  <c r="AS2042" i="20"/>
  <c r="AR2043" i="20"/>
  <c r="AS2043" i="20"/>
  <c r="AQ2043" i="20"/>
  <c r="AU2043" i="20" s="1"/>
  <c r="AR2044" i="20"/>
  <c r="AS2044" i="20"/>
  <c r="AR2045" i="20"/>
  <c r="AQ2044" i="20"/>
  <c r="AU2044" i="20" s="1"/>
  <c r="AQ2045" i="20"/>
  <c r="AU2045" i="20" s="1"/>
  <c r="AS2045" i="20"/>
  <c r="AR2046" i="20"/>
  <c r="AQ2046" i="20"/>
  <c r="AU2046" i="20" s="1"/>
  <c r="AS2046" i="20"/>
  <c r="AR2047" i="20"/>
  <c r="AR2048" i="20"/>
  <c r="AQ2047" i="20"/>
  <c r="AU2047" i="20" s="1"/>
  <c r="AS2047" i="20"/>
  <c r="AR2049" i="20"/>
  <c r="AQ2048" i="20"/>
  <c r="AU2048" i="20" s="1"/>
  <c r="AS2048" i="20"/>
  <c r="AQ2049" i="20"/>
  <c r="AU2049" i="20" s="1"/>
  <c r="AS2049" i="20"/>
  <c r="AR2050" i="20"/>
  <c r="AQ2050" i="20"/>
  <c r="AU2050" i="20" s="1"/>
  <c r="AR2051" i="20"/>
  <c r="AS2050" i="20"/>
  <c r="AQ2051" i="20"/>
  <c r="AU2051" i="20" s="1"/>
  <c r="AR2052" i="20"/>
  <c r="AS2051" i="20"/>
  <c r="AS2052" i="20"/>
  <c r="AQ2052" i="20"/>
  <c r="AU2052" i="20" s="1"/>
  <c r="AR2053" i="20"/>
  <c r="AS2053" i="20"/>
  <c r="AR2054" i="20"/>
  <c r="AQ2053" i="20"/>
  <c r="AU2053" i="20" s="1"/>
  <c r="AS2054" i="20"/>
  <c r="AR2055" i="20"/>
  <c r="AQ2054" i="20"/>
  <c r="AU2054" i="20" s="1"/>
  <c r="AS2055" i="20"/>
  <c r="AR2056" i="20"/>
  <c r="AQ2055" i="20"/>
  <c r="AU2055" i="20" s="1"/>
  <c r="AR2057" i="20"/>
  <c r="AQ2056" i="20"/>
  <c r="AU2056" i="20" s="1"/>
  <c r="AS2056" i="20"/>
  <c r="AR2058" i="20"/>
  <c r="AQ2057" i="20"/>
  <c r="AU2057" i="20" s="1"/>
  <c r="AS2057" i="20"/>
  <c r="AQ2058" i="20"/>
  <c r="AU2058" i="20" s="1"/>
  <c r="AR2059" i="20"/>
  <c r="AS2058" i="20"/>
  <c r="AQ2059" i="20"/>
  <c r="AU2059" i="20" s="1"/>
  <c r="AS2059" i="20"/>
  <c r="AR2060" i="20"/>
  <c r="AR2061" i="20"/>
  <c r="AS2060" i="20"/>
  <c r="AQ2060" i="20"/>
  <c r="AU2060" i="20" s="1"/>
  <c r="AR2062" i="20"/>
  <c r="AQ2061" i="20"/>
  <c r="AU2061" i="20" s="1"/>
  <c r="AS2061" i="20"/>
  <c r="AQ2062" i="20"/>
  <c r="AU2062" i="20" s="1"/>
  <c r="AS2062" i="20"/>
  <c r="AR2063" i="20"/>
  <c r="AR2064" i="20"/>
  <c r="AS2063" i="20"/>
  <c r="AQ2063" i="20"/>
  <c r="AU2063" i="20" s="1"/>
  <c r="AS2064" i="20"/>
  <c r="AR2065" i="20"/>
  <c r="AQ2064" i="20"/>
  <c r="AU2064" i="20" s="1"/>
  <c r="AR2066" i="20"/>
  <c r="AQ2065" i="20"/>
  <c r="AU2065" i="20" s="1"/>
  <c r="AS2065" i="20"/>
  <c r="AS2066" i="20"/>
  <c r="AQ2066" i="20"/>
  <c r="AU2066" i="20" s="1"/>
  <c r="AR2067" i="20"/>
  <c r="AR2068" i="20"/>
  <c r="AQ2067" i="20"/>
  <c r="AU2067" i="20" s="1"/>
  <c r="AS2067" i="20"/>
  <c r="AS2068" i="20"/>
  <c r="AR2069" i="20"/>
  <c r="AQ2068" i="20"/>
  <c r="AU2068" i="20" s="1"/>
  <c r="AR2070" i="20"/>
  <c r="AS2069" i="20"/>
  <c r="AQ2069" i="20"/>
  <c r="AU2069" i="20" s="1"/>
  <c r="AS2070" i="20"/>
  <c r="AQ2070" i="20"/>
  <c r="AU2070" i="20" s="1"/>
  <c r="AR2071" i="20"/>
  <c r="AQ2071" i="20"/>
  <c r="AU2071" i="20" s="1"/>
  <c r="AR2072" i="20"/>
  <c r="AS2071" i="20"/>
  <c r="AS2072" i="20"/>
  <c r="AR2073" i="20"/>
  <c r="AQ2072" i="20"/>
  <c r="AU2072" i="20" s="1"/>
  <c r="AS2073" i="20"/>
  <c r="AQ2073" i="20"/>
  <c r="AU2073" i="20" s="1"/>
  <c r="AR2074" i="20"/>
  <c r="AR2075" i="20"/>
  <c r="AQ2074" i="20"/>
  <c r="AU2074" i="20" s="1"/>
  <c r="AS2074" i="20"/>
  <c r="AS2075" i="20"/>
  <c r="AR2076" i="20"/>
  <c r="AQ2075" i="20"/>
  <c r="AU2075" i="20" s="1"/>
  <c r="AQ2076" i="20"/>
  <c r="AU2076" i="20" s="1"/>
  <c r="AS2076" i="20"/>
  <c r="AR2077" i="20"/>
  <c r="AQ2077" i="20"/>
  <c r="AU2077" i="20" s="1"/>
  <c r="AR2078" i="20"/>
  <c r="AS2077" i="20"/>
  <c r="AR2079" i="20"/>
  <c r="AS2078" i="20"/>
  <c r="AQ2078" i="20"/>
  <c r="AU2078" i="20" s="1"/>
  <c r="AS2079" i="20"/>
  <c r="AR2080" i="20"/>
  <c r="AQ2079" i="20"/>
  <c r="AU2079" i="20" s="1"/>
  <c r="AQ2080" i="20"/>
  <c r="AU2080" i="20" s="1"/>
  <c r="AS2080" i="20"/>
  <c r="AR2081" i="20"/>
  <c r="AS2081" i="20"/>
  <c r="AR2082" i="20"/>
  <c r="AQ2081" i="20"/>
  <c r="AU2081" i="20" s="1"/>
  <c r="AQ2082" i="20"/>
  <c r="AU2082" i="20" s="1"/>
  <c r="AR2083" i="20"/>
  <c r="AS2082" i="20"/>
  <c r="AQ2083" i="20"/>
  <c r="AU2083" i="20" s="1"/>
  <c r="AS2083" i="20"/>
  <c r="AR2084" i="20"/>
  <c r="AR2085" i="20"/>
  <c r="AQ2084" i="20"/>
  <c r="AU2084" i="20" s="1"/>
  <c r="AS2084" i="20"/>
  <c r="AS2085" i="20"/>
  <c r="AQ2085" i="20"/>
  <c r="AU2085" i="20" s="1"/>
  <c r="AR2086" i="20"/>
  <c r="AQ2086" i="20"/>
  <c r="AU2086" i="20" s="1"/>
  <c r="AR2087" i="20"/>
  <c r="AS2086" i="20"/>
  <c r="AQ2087" i="20"/>
  <c r="AU2087" i="20" s="1"/>
  <c r="AS2087" i="20"/>
  <c r="AR2088" i="20"/>
  <c r="AQ2088" i="20"/>
  <c r="AU2088" i="20" s="1"/>
  <c r="AS2088" i="20"/>
  <c r="AR2089" i="20"/>
  <c r="AS2089" i="20"/>
  <c r="AQ2089" i="20"/>
  <c r="AU2089" i="20" s="1"/>
  <c r="AR2090" i="20"/>
  <c r="AR2091" i="20"/>
  <c r="AQ2090" i="20"/>
  <c r="AU2090" i="20" s="1"/>
  <c r="AS2090" i="20"/>
  <c r="AQ2091" i="20"/>
  <c r="AU2091" i="20" s="1"/>
  <c r="AR2092" i="20"/>
  <c r="AS2091" i="20"/>
  <c r="AR2093" i="20"/>
  <c r="AQ2092" i="20"/>
  <c r="AU2092" i="20" s="1"/>
  <c r="AS2092" i="20"/>
  <c r="AQ2093" i="20"/>
  <c r="AU2093" i="20" s="1"/>
  <c r="AR2094" i="20"/>
  <c r="AS2093" i="20"/>
  <c r="AR2095" i="20"/>
  <c r="AQ2094" i="20"/>
  <c r="AU2094" i="20" s="1"/>
  <c r="AS2094" i="20"/>
  <c r="AQ2095" i="20"/>
  <c r="AU2095" i="20" s="1"/>
  <c r="AS2095" i="20"/>
  <c r="AR2096" i="20"/>
  <c r="AQ2096" i="20"/>
  <c r="AU2096" i="20" s="1"/>
  <c r="AS2096" i="20"/>
  <c r="AR2097" i="20"/>
  <c r="AQ2097" i="20"/>
  <c r="AU2097" i="20" s="1"/>
  <c r="AR2098" i="20"/>
  <c r="AS2097" i="20"/>
  <c r="AS2098" i="20"/>
  <c r="AQ2098" i="20"/>
  <c r="AU2098" i="20" s="1"/>
  <c r="AR2099" i="20"/>
  <c r="AR2100" i="20"/>
  <c r="AS2099" i="20"/>
  <c r="AQ2099" i="20"/>
  <c r="AU2099" i="20" s="1"/>
  <c r="AS2100" i="20"/>
  <c r="AR2101" i="20"/>
  <c r="AQ2100" i="20"/>
  <c r="AU2100" i="20" s="1"/>
  <c r="AQ2101" i="20"/>
  <c r="AU2101" i="20" s="1"/>
  <c r="AR2102" i="20"/>
  <c r="AS2101" i="20"/>
  <c r="AR2103" i="20"/>
  <c r="AQ2102" i="20"/>
  <c r="AU2102" i="20" s="1"/>
  <c r="AS2102" i="20"/>
  <c r="AQ2103" i="20"/>
  <c r="AU2103" i="20" s="1"/>
  <c r="AR2104" i="20"/>
  <c r="AS2103" i="20"/>
  <c r="AR2105" i="20"/>
  <c r="AQ2104" i="20"/>
  <c r="AU2104" i="20" s="1"/>
  <c r="AS2104" i="20"/>
  <c r="AS2105" i="20"/>
  <c r="AQ2105" i="20"/>
  <c r="AU2105" i="20" s="1"/>
  <c r="AR2106" i="20"/>
  <c r="AS2106" i="20"/>
  <c r="AR2107" i="20"/>
  <c r="AQ2106" i="20"/>
  <c r="AU2106" i="20" s="1"/>
  <c r="AS2107" i="20"/>
  <c r="AR2108" i="20"/>
  <c r="AQ2107" i="20"/>
  <c r="AU2107" i="20" s="1"/>
  <c r="AQ2108" i="20"/>
  <c r="AU2108" i="20" s="1"/>
  <c r="AR2109" i="20"/>
  <c r="AS2108" i="20"/>
  <c r="AQ2109" i="20"/>
  <c r="AU2109" i="20" s="1"/>
  <c r="AR2110" i="20"/>
  <c r="AS2109" i="20"/>
  <c r="AQ2110" i="20"/>
  <c r="AU2110" i="20" s="1"/>
  <c r="AS2110" i="20"/>
  <c r="AR2111" i="20"/>
  <c r="AR2112" i="20"/>
  <c r="AQ2111" i="20"/>
  <c r="AU2111" i="20" s="1"/>
  <c r="AS2111" i="20"/>
  <c r="AS2112" i="20"/>
  <c r="AQ2112" i="20"/>
  <c r="AU2112" i="20" s="1"/>
  <c r="AR2113" i="20"/>
  <c r="AR2114" i="20"/>
  <c r="AS2113" i="20"/>
  <c r="AQ2113" i="20"/>
  <c r="AU2113" i="20" s="1"/>
  <c r="AR2115" i="20"/>
  <c r="AS2114" i="20"/>
  <c r="AQ2114" i="20"/>
  <c r="AU2114" i="20" s="1"/>
  <c r="AR2116" i="20"/>
  <c r="AS2115" i="20"/>
  <c r="AQ2115" i="20"/>
  <c r="AU2115" i="20" s="1"/>
  <c r="AS2116" i="20"/>
  <c r="AR2117" i="20"/>
  <c r="AQ2116" i="20"/>
  <c r="AU2116" i="20" s="1"/>
  <c r="AR2118" i="20"/>
  <c r="AS2117" i="20"/>
  <c r="AQ2117" i="20"/>
  <c r="AU2117" i="20" s="1"/>
  <c r="AS2118" i="20"/>
  <c r="AR2119" i="20"/>
  <c r="AQ2118" i="20"/>
  <c r="AU2118" i="20" s="1"/>
  <c r="AS2119" i="20"/>
  <c r="AR2120" i="20"/>
  <c r="AQ2119" i="20"/>
  <c r="AU2119" i="20" s="1"/>
  <c r="AS2120" i="20"/>
  <c r="AQ2120" i="20"/>
  <c r="AU2120" i="20" s="1"/>
  <c r="AR2121" i="20"/>
  <c r="AR2122" i="20"/>
  <c r="AS2121" i="20"/>
  <c r="AQ2121" i="20"/>
  <c r="AU2121" i="20" s="1"/>
  <c r="AS2122" i="20"/>
  <c r="AQ2122" i="20"/>
  <c r="AU2122" i="20" s="1"/>
  <c r="AR2123" i="20"/>
  <c r="AQ2123" i="20"/>
  <c r="AU2123" i="20" s="1"/>
  <c r="AR2124" i="20"/>
  <c r="AS2123" i="20"/>
  <c r="AS2124" i="20"/>
  <c r="AR2125" i="20"/>
  <c r="AQ2124" i="20"/>
  <c r="AU2124" i="20" s="1"/>
  <c r="AS2125" i="20"/>
  <c r="AQ2125" i="20"/>
  <c r="AU2125" i="20" s="1"/>
  <c r="AR2126" i="20"/>
  <c r="AR2127" i="20"/>
  <c r="AS2126" i="20"/>
  <c r="AQ2126" i="20"/>
  <c r="AU2126" i="20" s="1"/>
  <c r="AQ2127" i="20"/>
  <c r="AU2127" i="20" s="1"/>
  <c r="AS2127" i="20"/>
  <c r="AR2128" i="20"/>
  <c r="AQ2128" i="20"/>
  <c r="AU2128" i="20" s="1"/>
  <c r="AS2128" i="20"/>
  <c r="AR2129" i="20"/>
  <c r="AS2129" i="20"/>
  <c r="AQ2129" i="20"/>
  <c r="AU2129" i="20" s="1"/>
  <c r="AR2130" i="20"/>
  <c r="AS2130" i="20"/>
  <c r="AR2131" i="20"/>
  <c r="AQ2130" i="20"/>
  <c r="AU2130" i="20" s="1"/>
  <c r="AR2132" i="20"/>
  <c r="AS2131" i="20"/>
  <c r="AQ2131" i="20"/>
  <c r="AU2131" i="20" s="1"/>
  <c r="AS2132" i="20"/>
  <c r="AR2133" i="20"/>
  <c r="AQ2132" i="20"/>
  <c r="AU2132" i="20" s="1"/>
  <c r="AR2134" i="20"/>
  <c r="AS2133" i="20"/>
  <c r="AQ2133" i="20"/>
  <c r="AU2133" i="20" s="1"/>
  <c r="AR2135" i="20"/>
  <c r="AS2134" i="20"/>
  <c r="AQ2134" i="20"/>
  <c r="AU2134" i="20" s="1"/>
  <c r="AS2135" i="20"/>
  <c r="AR2136" i="20"/>
  <c r="AQ2135" i="20"/>
  <c r="AU2135" i="20" s="1"/>
  <c r="AR2137" i="20"/>
  <c r="AS2136" i="20"/>
  <c r="AQ2136" i="20"/>
  <c r="AU2136" i="20" s="1"/>
  <c r="AQ2137" i="20"/>
  <c r="AU2137" i="20" s="1"/>
  <c r="AS2137" i="20"/>
  <c r="AR2138" i="20"/>
  <c r="AQ2138" i="20"/>
  <c r="AU2138" i="20" s="1"/>
  <c r="AS2138" i="20"/>
  <c r="AR2139" i="20"/>
  <c r="AS2139" i="20"/>
  <c r="AR2140" i="20"/>
  <c r="AQ2139" i="20"/>
  <c r="AU2139" i="20" s="1"/>
  <c r="AS2140" i="20"/>
  <c r="AQ2140" i="20"/>
  <c r="AU2140" i="20" s="1"/>
  <c r="AR2141" i="20"/>
  <c r="AQ2141" i="20"/>
  <c r="AU2141" i="20" s="1"/>
  <c r="AR2142" i="20"/>
  <c r="AS2141" i="20"/>
  <c r="AQ2142" i="20"/>
  <c r="AU2142" i="20" s="1"/>
  <c r="AS2142" i="20"/>
  <c r="AR2143" i="20"/>
  <c r="AS2143" i="20"/>
  <c r="AQ2143" i="20"/>
  <c r="AU2143" i="20" s="1"/>
  <c r="AR2144" i="20"/>
  <c r="AQ2144" i="20"/>
  <c r="AU2144" i="20" s="1"/>
  <c r="AR2145" i="20"/>
  <c r="AS2144" i="20"/>
  <c r="AQ2145" i="20"/>
  <c r="AU2145" i="20" s="1"/>
  <c r="AR2146" i="20"/>
  <c r="AS2145" i="20"/>
  <c r="AS2146" i="20"/>
  <c r="AQ2146" i="20"/>
  <c r="AU2146" i="20" s="1"/>
  <c r="AR2147" i="20"/>
  <c r="AR2148" i="20"/>
  <c r="AQ2147" i="20"/>
  <c r="AU2147" i="20" s="1"/>
  <c r="AS2147" i="20"/>
  <c r="AS2148" i="20"/>
  <c r="AQ2148" i="20"/>
  <c r="AU2148" i="20" s="1"/>
  <c r="AR2149" i="20"/>
  <c r="AQ2149" i="20"/>
  <c r="AU2149" i="20" s="1"/>
  <c r="AS2149" i="20"/>
  <c r="AR2150" i="20"/>
  <c r="AQ2150" i="20"/>
  <c r="AU2150" i="20" s="1"/>
  <c r="AS2150" i="20"/>
  <c r="AR2151" i="20"/>
  <c r="AQ2151" i="20"/>
  <c r="AU2151" i="20" s="1"/>
  <c r="AR2152" i="20"/>
  <c r="AS2151" i="20"/>
  <c r="AR2153" i="20"/>
  <c r="AQ2152" i="20"/>
  <c r="AU2152" i="20" s="1"/>
  <c r="AS2152" i="20"/>
  <c r="AQ2153" i="20"/>
  <c r="AU2153" i="20" s="1"/>
  <c r="AR2154" i="20"/>
  <c r="AS2153" i="20"/>
  <c r="AQ2154" i="20"/>
  <c r="AU2154" i="20" s="1"/>
  <c r="AR2155" i="20"/>
  <c r="AS2154" i="20"/>
  <c r="AS2155" i="20"/>
  <c r="AR2156" i="20"/>
  <c r="AQ2155" i="20"/>
  <c r="AU2155" i="20" s="1"/>
  <c r="AS2156" i="20"/>
  <c r="AR2157" i="20"/>
  <c r="AQ2156" i="20"/>
  <c r="AU2156" i="20" s="1"/>
  <c r="AQ2157" i="20"/>
  <c r="AU2157" i="20" s="1"/>
  <c r="AS2157" i="20"/>
  <c r="AR2158" i="20"/>
  <c r="AQ2158" i="20"/>
  <c r="AU2158" i="20" s="1"/>
  <c r="AR2159" i="20"/>
  <c r="AS2158" i="20"/>
  <c r="AR2160" i="20"/>
  <c r="AS2159" i="20"/>
  <c r="AQ2159" i="20"/>
  <c r="AU2159" i="20" s="1"/>
  <c r="AR2161" i="20"/>
  <c r="AQ2160" i="20"/>
  <c r="AU2160" i="20" s="1"/>
  <c r="AS2160" i="20"/>
  <c r="AS2161" i="20"/>
  <c r="AQ2161" i="20"/>
  <c r="AU2161" i="20" s="1"/>
  <c r="AR2162" i="20"/>
  <c r="AS2162" i="20"/>
  <c r="AQ2162" i="20"/>
  <c r="AU2162" i="20" s="1"/>
  <c r="AR2163" i="20"/>
  <c r="AR2164" i="20"/>
  <c r="AS2163" i="20"/>
  <c r="AQ2163" i="20"/>
  <c r="AU2163" i="20" s="1"/>
  <c r="AR2165" i="20"/>
  <c r="AS2164" i="20"/>
  <c r="AQ2164" i="20"/>
  <c r="AU2164" i="20" s="1"/>
  <c r="AS2165" i="20"/>
  <c r="AR2166" i="20"/>
  <c r="AQ2165" i="20"/>
  <c r="AU2165" i="20" s="1"/>
  <c r="AR2167" i="20"/>
  <c r="AQ2166" i="20"/>
  <c r="AU2166" i="20" s="1"/>
  <c r="AS2166" i="20"/>
  <c r="AS2167" i="20"/>
  <c r="AQ2167" i="20"/>
  <c r="AU2167" i="20" s="1"/>
  <c r="AR2168" i="20"/>
  <c r="AS2168" i="20"/>
  <c r="AR2169" i="20"/>
  <c r="AQ2168" i="20"/>
  <c r="AU2168" i="20" s="1"/>
  <c r="AS2169" i="20"/>
  <c r="AQ2169" i="20"/>
  <c r="AU2169" i="20" s="1"/>
  <c r="AR2170" i="20"/>
  <c r="AR2171" i="20"/>
  <c r="AS2170" i="20"/>
  <c r="AQ2170" i="20"/>
  <c r="AU2170" i="20" s="1"/>
  <c r="AR2172" i="20"/>
  <c r="AQ2171" i="20"/>
  <c r="AU2171" i="20" s="1"/>
  <c r="AS2171" i="20"/>
  <c r="AQ2172" i="20"/>
  <c r="AU2172" i="20" s="1"/>
  <c r="AR2173" i="20"/>
  <c r="AS2172" i="20"/>
  <c r="AQ2173" i="20"/>
  <c r="AU2173" i="20" s="1"/>
  <c r="AR2174" i="20"/>
  <c r="AS2173" i="20"/>
  <c r="AS2174" i="20"/>
  <c r="AQ2174" i="20"/>
  <c r="AU2174" i="20" s="1"/>
  <c r="AR2175" i="20"/>
  <c r="AQ2175" i="20"/>
  <c r="AU2175" i="20" s="1"/>
  <c r="AR2176" i="20"/>
  <c r="AS2175" i="20"/>
  <c r="AR2177" i="20"/>
  <c r="AQ2176" i="20"/>
  <c r="AU2176" i="20" s="1"/>
  <c r="AS2176" i="20"/>
  <c r="AQ2177" i="20"/>
  <c r="AU2177" i="20" s="1"/>
  <c r="AR2178" i="20"/>
  <c r="AS2177" i="20"/>
  <c r="AR2179" i="20"/>
  <c r="AS2178" i="20"/>
  <c r="AQ2178" i="20"/>
  <c r="AU2178" i="20" s="1"/>
  <c r="AS2179" i="20"/>
  <c r="AR2180" i="20"/>
  <c r="AQ2179" i="20"/>
  <c r="AU2179" i="20" s="1"/>
  <c r="AQ2180" i="20"/>
  <c r="AU2180" i="20" s="1"/>
  <c r="AR2181" i="20"/>
  <c r="AS2180" i="20"/>
  <c r="AQ2181" i="20"/>
  <c r="AU2181" i="20" s="1"/>
  <c r="AR2182" i="20"/>
  <c r="AS2181" i="20"/>
  <c r="AR2183" i="20"/>
  <c r="AQ2182" i="20"/>
  <c r="AU2182" i="20" s="1"/>
  <c r="AS2182" i="20"/>
  <c r="AQ2183" i="20"/>
  <c r="AU2183" i="20" s="1"/>
  <c r="AS2183" i="20"/>
  <c r="AR2184" i="20"/>
  <c r="AQ2184" i="20"/>
  <c r="AU2184" i="20" s="1"/>
  <c r="AS2184" i="20"/>
  <c r="AR2185" i="20"/>
  <c r="AQ2185" i="20"/>
  <c r="AU2185" i="20" s="1"/>
  <c r="AS2185" i="20"/>
  <c r="AR2186" i="20"/>
  <c r="AQ2186" i="20"/>
  <c r="AU2186" i="20" s="1"/>
  <c r="AS2186" i="20"/>
  <c r="AR2187" i="20"/>
  <c r="AS2187" i="20"/>
  <c r="AQ2187" i="20"/>
  <c r="AU2187" i="20" s="1"/>
  <c r="AR2188" i="20"/>
  <c r="AQ2188" i="20"/>
  <c r="AU2188" i="20" s="1"/>
  <c r="AS2188" i="20"/>
  <c r="AR2189" i="20"/>
  <c r="AR2190" i="20"/>
  <c r="AQ2189" i="20"/>
  <c r="AU2189" i="20" s="1"/>
  <c r="AS2189" i="20"/>
  <c r="AS2190" i="20"/>
  <c r="AQ2190" i="20"/>
  <c r="AU2190" i="20" s="1"/>
  <c r="AR2191" i="20"/>
  <c r="AS2191" i="20"/>
  <c r="AR2192" i="20"/>
  <c r="AQ2191" i="20"/>
  <c r="AU2191" i="20" s="1"/>
  <c r="AR2193" i="20"/>
  <c r="AS2192" i="20"/>
  <c r="AQ2192" i="20"/>
  <c r="AU2192" i="20" s="1"/>
  <c r="AS2193" i="20"/>
  <c r="AQ2193" i="20"/>
  <c r="AU2193" i="20" s="1"/>
  <c r="AR2194" i="20"/>
  <c r="AR2195" i="20"/>
  <c r="AS2194" i="20"/>
  <c r="AQ2194" i="20"/>
  <c r="AU2194" i="20" s="1"/>
  <c r="AS2195" i="20"/>
  <c r="AR2196" i="20"/>
  <c r="AQ2195" i="20"/>
  <c r="AU2195" i="20" s="1"/>
  <c r="AS2196" i="20"/>
  <c r="AQ2196" i="20"/>
  <c r="AU2196" i="20" s="1"/>
  <c r="AR2197" i="20"/>
  <c r="AS2197" i="20"/>
  <c r="AR2198" i="20"/>
  <c r="AQ2197" i="20"/>
  <c r="AU2197" i="20" s="1"/>
  <c r="AR2199" i="20"/>
  <c r="AQ2198" i="20"/>
  <c r="AU2198" i="20" s="1"/>
  <c r="AS2198" i="20"/>
  <c r="AQ2199" i="20"/>
  <c r="AU2199" i="20" s="1"/>
  <c r="AR2200" i="20"/>
  <c r="AS2199" i="20"/>
  <c r="AR2201" i="20"/>
  <c r="AQ2200" i="20"/>
  <c r="AU2200" i="20" s="1"/>
  <c r="AS2200" i="20"/>
  <c r="AR2202" i="20"/>
  <c r="AS2201" i="20"/>
  <c r="AQ2201" i="20"/>
  <c r="AU2201" i="20" s="1"/>
  <c r="AQ2202" i="20"/>
  <c r="AU2202" i="20" s="1"/>
  <c r="AS2202" i="20"/>
  <c r="AR2203" i="20"/>
  <c r="AQ2203" i="20"/>
  <c r="AU2203" i="20" s="1"/>
  <c r="AR2204" i="20"/>
  <c r="AS2203" i="20"/>
  <c r="AR2205" i="20"/>
  <c r="AQ2204" i="20"/>
  <c r="AU2204" i="20" s="1"/>
  <c r="AS2204" i="20"/>
  <c r="AQ2205" i="20"/>
  <c r="AU2205" i="20" s="1"/>
  <c r="AS2205" i="20"/>
  <c r="AR2206" i="20"/>
  <c r="AS2206" i="20"/>
  <c r="AR2207" i="20"/>
  <c r="AQ2206" i="20"/>
  <c r="AU2206" i="20" s="1"/>
  <c r="AR2208" i="20"/>
  <c r="AQ2207" i="20"/>
  <c r="AU2207" i="20" s="1"/>
  <c r="AS2207" i="20"/>
  <c r="AQ2208" i="20"/>
  <c r="AU2208" i="20" s="1"/>
  <c r="AS2208" i="20"/>
  <c r="AR2209" i="20"/>
  <c r="AQ2209" i="20"/>
  <c r="AU2209" i="20" s="1"/>
  <c r="AS2209" i="20"/>
  <c r="AR2210" i="20"/>
  <c r="AQ2210" i="20"/>
  <c r="AU2210" i="20" s="1"/>
  <c r="AS2210" i="20"/>
  <c r="AR2211" i="20"/>
  <c r="AQ2211" i="20"/>
  <c r="AU2211" i="20" s="1"/>
  <c r="AR2212" i="20"/>
  <c r="AS2211" i="20"/>
  <c r="AR2213" i="20"/>
  <c r="AS2212" i="20"/>
  <c r="AQ2212" i="20"/>
  <c r="AU2212" i="20" s="1"/>
  <c r="AQ2213" i="20"/>
  <c r="AU2213" i="20" s="1"/>
  <c r="AR2214" i="20"/>
  <c r="AS2213" i="20"/>
  <c r="AR2215" i="20"/>
  <c r="AS2214" i="20"/>
  <c r="AQ2214" i="20"/>
  <c r="AU2214" i="20" s="1"/>
  <c r="AR2216" i="20"/>
  <c r="AQ2215" i="20"/>
  <c r="AU2215" i="20" s="1"/>
  <c r="AS2215" i="20"/>
  <c r="AQ2216" i="20"/>
  <c r="AU2216" i="20" s="1"/>
  <c r="AR2217" i="20"/>
  <c r="AS2216" i="20"/>
  <c r="AR2218" i="20"/>
  <c r="AQ2217" i="20"/>
  <c r="AU2217" i="20" s="1"/>
  <c r="AS2217" i="20"/>
  <c r="AS2218" i="20"/>
  <c r="AR2219" i="20"/>
  <c r="AQ2218" i="20"/>
  <c r="AU2218" i="20" s="1"/>
  <c r="AS2219" i="20"/>
  <c r="AR2220" i="20"/>
  <c r="AQ2219" i="20"/>
  <c r="AU2219" i="20" s="1"/>
  <c r="AS2220" i="20"/>
  <c r="AQ2220" i="20"/>
  <c r="AU2220" i="20" s="1"/>
  <c r="AR2221" i="20"/>
  <c r="AS2221" i="20"/>
  <c r="AR2222" i="20"/>
  <c r="AQ2221" i="20"/>
  <c r="AU2221" i="20" s="1"/>
  <c r="AR2223" i="20"/>
  <c r="AS2222" i="20"/>
  <c r="AQ2222" i="20"/>
  <c r="AU2222" i="20" s="1"/>
  <c r="AQ2223" i="20"/>
  <c r="AU2223" i="20" s="1"/>
  <c r="AR2224" i="20"/>
  <c r="AS2223" i="20"/>
  <c r="AQ2224" i="20"/>
  <c r="AU2224" i="20" s="1"/>
  <c r="AR2225" i="20"/>
  <c r="AS2224" i="20"/>
  <c r="AS2225" i="20"/>
  <c r="AR2226" i="20"/>
  <c r="AQ2225" i="20"/>
  <c r="AU2225" i="20" s="1"/>
  <c r="AS2226" i="20"/>
  <c r="AR2227" i="20"/>
  <c r="AQ2226" i="20"/>
  <c r="AU2226" i="20" s="1"/>
  <c r="AS2227" i="20"/>
  <c r="AQ2227" i="20"/>
  <c r="AU2227" i="20" s="1"/>
  <c r="AR2228" i="20"/>
  <c r="AQ2228" i="20"/>
  <c r="AU2228" i="20" s="1"/>
  <c r="AR2229" i="20"/>
  <c r="AS2228" i="20"/>
  <c r="AQ2229" i="20"/>
  <c r="AU2229" i="20" s="1"/>
  <c r="AR2230" i="20"/>
  <c r="AS2229" i="20"/>
  <c r="AR2231" i="20"/>
  <c r="AQ2230" i="20"/>
  <c r="AU2230" i="20" s="1"/>
  <c r="AS2230" i="20"/>
  <c r="AS2231" i="20"/>
  <c r="AR2232" i="20"/>
  <c r="AQ2231" i="20"/>
  <c r="AU2231" i="20" s="1"/>
  <c r="AQ2232" i="20"/>
  <c r="AU2232" i="20" s="1"/>
  <c r="AS2232" i="20"/>
  <c r="AR2233" i="20"/>
  <c r="AS2233" i="20"/>
  <c r="AR2234" i="20"/>
  <c r="AQ2233" i="20"/>
  <c r="AU2233" i="20" s="1"/>
  <c r="AR2235" i="20"/>
  <c r="AQ2234" i="20"/>
  <c r="AU2234" i="20" s="1"/>
  <c r="AS2234" i="20"/>
  <c r="AQ2235" i="20"/>
  <c r="AU2235" i="20" s="1"/>
  <c r="AS2235" i="20"/>
  <c r="AR2236" i="20"/>
  <c r="AQ2236" i="20"/>
  <c r="AU2236" i="20" s="1"/>
  <c r="AR2237" i="20"/>
  <c r="AS2236" i="20"/>
  <c r="AQ2237" i="20"/>
  <c r="AU2237" i="20" s="1"/>
  <c r="AS2237" i="20"/>
  <c r="AR2238" i="20"/>
  <c r="AR2239" i="20"/>
  <c r="AS2238" i="20"/>
  <c r="AQ2238" i="20"/>
  <c r="AU2238" i="20" s="1"/>
  <c r="AR2240" i="20"/>
  <c r="AS2239" i="20"/>
  <c r="AQ2239" i="20"/>
  <c r="AU2239" i="20" s="1"/>
  <c r="AR2241" i="20"/>
  <c r="AQ2240" i="20"/>
  <c r="AU2240" i="20" s="1"/>
  <c r="AS2240" i="20"/>
  <c r="AS2241" i="20"/>
  <c r="AQ2241" i="20"/>
  <c r="AU2241" i="20" s="1"/>
  <c r="AR2242" i="20"/>
  <c r="AR2243" i="20"/>
  <c r="AS2242" i="20"/>
  <c r="AQ2242" i="20"/>
  <c r="AU2242" i="20" s="1"/>
  <c r="AS2243" i="20"/>
  <c r="AR2244" i="20"/>
  <c r="AQ2243" i="20"/>
  <c r="AU2243" i="20" s="1"/>
  <c r="AR2245" i="20"/>
  <c r="AS2244" i="20"/>
  <c r="AQ2244" i="20"/>
  <c r="AU2244" i="20" s="1"/>
  <c r="AS2245" i="20"/>
  <c r="AR2246" i="20"/>
  <c r="AQ2245" i="20"/>
  <c r="AU2245" i="20" s="1"/>
  <c r="AS2246" i="20"/>
  <c r="AQ2246" i="20"/>
  <c r="AU2246" i="20" s="1"/>
  <c r="AR2247" i="20"/>
  <c r="AQ2247" i="20"/>
  <c r="AU2247" i="20" s="1"/>
  <c r="AS2247" i="20"/>
  <c r="AR2248" i="20"/>
  <c r="AS2248" i="20"/>
  <c r="AQ2248" i="20"/>
  <c r="AU2248" i="20" s="1"/>
  <c r="AR2249" i="20"/>
  <c r="AS2249" i="20"/>
  <c r="AQ2249" i="20"/>
  <c r="AU2249" i="20" s="1"/>
  <c r="AR2250" i="20"/>
  <c r="AQ2250" i="20"/>
  <c r="AU2250" i="20" s="1"/>
  <c r="AS2250" i="20"/>
  <c r="AR2251" i="20"/>
  <c r="AR2252" i="20"/>
  <c r="AQ2251" i="20"/>
  <c r="AU2251" i="20" s="1"/>
  <c r="AS2251" i="20"/>
  <c r="AQ2252" i="20"/>
  <c r="AU2252" i="20" s="1"/>
  <c r="AS2252" i="20"/>
  <c r="AR2253" i="20"/>
  <c r="AS2253" i="20"/>
  <c r="AQ2253" i="20"/>
  <c r="AU2253" i="20" s="1"/>
  <c r="AR2254" i="20"/>
  <c r="AS2254" i="20"/>
  <c r="AR2255" i="20"/>
  <c r="AQ2254" i="20"/>
  <c r="AU2254" i="20" s="1"/>
  <c r="AS2255" i="20"/>
  <c r="AR2256" i="20"/>
  <c r="AQ2255" i="20"/>
  <c r="AU2255" i="20" s="1"/>
  <c r="AQ2256" i="20"/>
  <c r="AU2256" i="20" s="1"/>
  <c r="AS2256" i="20"/>
  <c r="AR2257" i="20"/>
  <c r="AR2258" i="20"/>
  <c r="AQ2257" i="20"/>
  <c r="AU2257" i="20" s="1"/>
  <c r="AS2257" i="20"/>
  <c r="AR2259" i="20"/>
  <c r="AS2258" i="20"/>
  <c r="AQ2258" i="20"/>
  <c r="AU2258" i="20" s="1"/>
  <c r="AQ2259" i="20"/>
  <c r="AU2259" i="20" s="1"/>
  <c r="AR2260" i="20"/>
  <c r="AS2259" i="20"/>
  <c r="AS2260" i="20"/>
  <c r="AQ2260" i="20"/>
  <c r="AU2260" i="20" s="1"/>
  <c r="AR2261" i="20"/>
  <c r="AQ2261" i="20"/>
  <c r="AU2261" i="20" s="1"/>
  <c r="AR2262" i="20"/>
  <c r="AS2261" i="20"/>
  <c r="AS2262" i="20"/>
  <c r="AQ2262" i="20"/>
  <c r="AU2262" i="20" s="1"/>
  <c r="AR2263" i="20"/>
  <c r="AR2264" i="20"/>
  <c r="AQ2263" i="20"/>
  <c r="AU2263" i="20" s="1"/>
  <c r="AS2263" i="20"/>
  <c r="AR2265" i="20"/>
  <c r="AQ2264" i="20"/>
  <c r="AU2264" i="20" s="1"/>
  <c r="AS2264" i="20"/>
  <c r="AR2266" i="20"/>
  <c r="AQ2265" i="20"/>
  <c r="AU2265" i="20" s="1"/>
  <c r="AS2265" i="20"/>
  <c r="AS2266" i="20"/>
  <c r="AR2267" i="20"/>
  <c r="AQ2266" i="20"/>
  <c r="AU2266" i="20" s="1"/>
  <c r="AS2267" i="20"/>
  <c r="AQ2267" i="20"/>
  <c r="AU2267" i="20" s="1"/>
  <c r="AR2268" i="20"/>
  <c r="AQ2268" i="20"/>
  <c r="AU2268" i="20" s="1"/>
  <c r="AR2269" i="20"/>
  <c r="AS2268" i="20"/>
  <c r="AR2270" i="20"/>
  <c r="AS2269" i="20"/>
  <c r="AQ2269" i="20"/>
  <c r="AU2269" i="20" s="1"/>
  <c r="AQ2270" i="20"/>
  <c r="AU2270" i="20" s="1"/>
  <c r="AS2270" i="20"/>
  <c r="AR2271" i="20"/>
  <c r="AS2271" i="20"/>
  <c r="AQ2271" i="20"/>
  <c r="AU2271" i="20" s="1"/>
  <c r="AR2272" i="20"/>
  <c r="AQ2272" i="20"/>
  <c r="AU2272" i="20" s="1"/>
  <c r="AR2273" i="20"/>
  <c r="AS2272" i="20"/>
  <c r="AS2273" i="20"/>
  <c r="AQ2273" i="20"/>
  <c r="AU2273" i="20" s="1"/>
  <c r="AR2274" i="20"/>
  <c r="AQ2274" i="20"/>
  <c r="AU2274" i="20" s="1"/>
  <c r="AS2274" i="20"/>
  <c r="AR2275" i="20"/>
  <c r="AR2276" i="20"/>
  <c r="AS2275" i="20"/>
  <c r="AQ2275" i="20"/>
  <c r="AU2275" i="20" s="1"/>
  <c r="AR2277" i="20"/>
  <c r="AS2276" i="20"/>
  <c r="AQ2276" i="20"/>
  <c r="AU2276" i="20" s="1"/>
  <c r="AR2278" i="20"/>
  <c r="AQ2277" i="20"/>
  <c r="AU2277" i="20" s="1"/>
  <c r="AS2277" i="20"/>
  <c r="AS2278" i="20"/>
  <c r="AQ2278" i="20"/>
  <c r="AU2278" i="20" s="1"/>
  <c r="AR2279" i="20"/>
  <c r="AR2280" i="20"/>
  <c r="AQ2279" i="20"/>
  <c r="AU2279" i="20" s="1"/>
  <c r="AS2279" i="20"/>
  <c r="AQ2280" i="20"/>
  <c r="AU2280" i="20" s="1"/>
  <c r="AS2280" i="20"/>
  <c r="AR2281" i="20"/>
  <c r="AQ2281" i="20"/>
  <c r="AU2281" i="20" s="1"/>
  <c r="AR2282" i="20"/>
  <c r="AS2281" i="20"/>
  <c r="AR2283" i="20"/>
  <c r="AQ2282" i="20"/>
  <c r="AU2282" i="20" s="1"/>
  <c r="AS2282" i="20"/>
  <c r="AQ2283" i="20"/>
  <c r="AU2283" i="20" s="1"/>
  <c r="AR2284" i="20"/>
  <c r="AS2283" i="20"/>
  <c r="AR2285" i="20"/>
  <c r="AQ2284" i="20"/>
  <c r="AU2284" i="20" s="1"/>
  <c r="AS2284" i="20"/>
  <c r="AR2286" i="20"/>
  <c r="AQ2285" i="20"/>
  <c r="AU2285" i="20" s="1"/>
  <c r="AS2285" i="20"/>
  <c r="AR2287" i="20"/>
  <c r="AS2286" i="20"/>
  <c r="AQ2286" i="20"/>
  <c r="AU2286" i="20" s="1"/>
  <c r="AR2288" i="20"/>
  <c r="AS2287" i="20"/>
  <c r="AQ2287" i="20"/>
  <c r="AU2287" i="20" s="1"/>
  <c r="AR2289" i="20"/>
  <c r="AQ2288" i="20"/>
  <c r="AU2288" i="20" s="1"/>
  <c r="AS2288" i="20"/>
  <c r="AQ2289" i="20"/>
  <c r="AU2289" i="20" s="1"/>
  <c r="AR2290" i="20"/>
  <c r="AS2289" i="20"/>
  <c r="AS2290" i="20"/>
  <c r="AR2291" i="20"/>
  <c r="AQ2290" i="20"/>
  <c r="AU2290" i="20" s="1"/>
  <c r="AQ2291" i="20"/>
  <c r="AU2291" i="20" s="1"/>
  <c r="AS2291" i="20"/>
  <c r="AR2292" i="20"/>
  <c r="AS2292" i="20"/>
  <c r="AQ2292" i="20"/>
  <c r="AU2292" i="20" s="1"/>
  <c r="AR2293" i="20"/>
  <c r="AQ2293" i="20"/>
  <c r="AU2293" i="20" s="1"/>
  <c r="AR2294" i="20"/>
  <c r="AS2293" i="20"/>
  <c r="AQ2294" i="20"/>
  <c r="AU2294" i="20" s="1"/>
  <c r="AR2295" i="20"/>
  <c r="AS2294" i="20"/>
  <c r="AS2295" i="20"/>
  <c r="AQ2295" i="20"/>
  <c r="AU2295" i="20" s="1"/>
  <c r="AR2296" i="20"/>
  <c r="AS2296" i="20"/>
  <c r="AQ2296" i="20"/>
  <c r="AU2296" i="20" s="1"/>
  <c r="AR2297" i="20"/>
  <c r="AS2297" i="20"/>
  <c r="AQ2297" i="20"/>
  <c r="AU2297" i="20" s="1"/>
  <c r="AR2298" i="20"/>
  <c r="AQ2298" i="20"/>
  <c r="AU2298" i="20" s="1"/>
  <c r="AR2299" i="20"/>
  <c r="AS2298" i="20"/>
  <c r="AS2299" i="20"/>
  <c r="AQ2299" i="20"/>
  <c r="AU2299" i="20" s="1"/>
  <c r="AR2300" i="20"/>
  <c r="AQ2300" i="20"/>
  <c r="AU2300" i="20" s="1"/>
  <c r="AS2300" i="20"/>
  <c r="AR2301" i="20"/>
  <c r="AR2302" i="20"/>
  <c r="AS2301" i="20"/>
  <c r="AQ2301" i="20"/>
  <c r="AU2301" i="20" s="1"/>
  <c r="AS2302" i="20"/>
  <c r="AR2303" i="20"/>
  <c r="AQ2302" i="20"/>
  <c r="AU2302" i="20" s="1"/>
  <c r="AQ2303" i="20"/>
  <c r="AU2303" i="20" s="1"/>
  <c r="AS2303" i="20"/>
  <c r="AR2304" i="20"/>
  <c r="AQ2304" i="20"/>
  <c r="AU2304" i="20" s="1"/>
  <c r="AS2304" i="20"/>
  <c r="AR2305" i="20"/>
  <c r="AR2306" i="20"/>
  <c r="AS2305" i="20"/>
  <c r="AQ2305" i="20"/>
  <c r="AU2305" i="20" s="1"/>
  <c r="AS2306" i="20"/>
  <c r="AR2307" i="20"/>
  <c r="AQ2306" i="20"/>
  <c r="AU2306" i="20" s="1"/>
  <c r="AQ2307" i="20"/>
  <c r="AU2307" i="20" s="1"/>
  <c r="AS2307" i="20"/>
  <c r="AR2308" i="20"/>
  <c r="AQ2308" i="20"/>
  <c r="AU2308" i="20" s="1"/>
  <c r="AS2308" i="20"/>
  <c r="AR2309" i="20"/>
  <c r="AS2309" i="20"/>
  <c r="AQ2309" i="20"/>
  <c r="AU2309" i="20" s="1"/>
  <c r="AR2310" i="20"/>
  <c r="AQ2310" i="20"/>
  <c r="AU2310" i="20" s="1"/>
  <c r="AR2311" i="20"/>
  <c r="AS2310" i="20"/>
  <c r="AS2311" i="20"/>
  <c r="AR2312" i="20"/>
  <c r="AQ2311" i="20"/>
  <c r="AU2311" i="20" s="1"/>
  <c r="AQ2312" i="20"/>
  <c r="AU2312" i="20" s="1"/>
  <c r="AS2312" i="20"/>
  <c r="AR2313" i="20"/>
  <c r="AQ2313" i="20"/>
  <c r="AU2313" i="20" s="1"/>
  <c r="AR2314" i="20"/>
  <c r="AS2313" i="20"/>
  <c r="AS2314" i="20"/>
  <c r="AQ2314" i="20"/>
  <c r="AU2314" i="20" s="1"/>
  <c r="AR2315" i="20"/>
  <c r="AQ2315" i="20"/>
  <c r="AU2315" i="20" s="1"/>
  <c r="AR2316" i="20"/>
  <c r="AS2315" i="20"/>
  <c r="AQ2316" i="20"/>
  <c r="AU2316" i="20" s="1"/>
  <c r="AS2316" i="20"/>
  <c r="AR2317" i="20"/>
  <c r="AQ2317" i="20"/>
  <c r="AU2317" i="20" s="1"/>
  <c r="AS2317" i="20"/>
  <c r="AR2318" i="20"/>
  <c r="AS2318" i="20"/>
  <c r="AQ2318" i="20"/>
  <c r="AU2318" i="20" s="1"/>
  <c r="AR2319" i="20"/>
  <c r="AR2320" i="20"/>
  <c r="AQ2319" i="20"/>
  <c r="AU2319" i="20" s="1"/>
  <c r="AS2319" i="20"/>
  <c r="AS2320" i="20"/>
  <c r="AQ2320" i="20"/>
  <c r="AU2320" i="20" s="1"/>
  <c r="AR2321" i="20"/>
  <c r="AR2322" i="20"/>
  <c r="AQ2321" i="20"/>
  <c r="AU2321" i="20" s="1"/>
  <c r="AS2321" i="20"/>
  <c r="AR2323" i="20"/>
  <c r="AQ2322" i="20"/>
  <c r="AU2322" i="20" s="1"/>
  <c r="AS2322" i="20"/>
  <c r="AQ2323" i="20"/>
  <c r="AU2323" i="20" s="1"/>
  <c r="AR2324" i="20"/>
  <c r="AS2323" i="20"/>
  <c r="AQ2324" i="20"/>
  <c r="AU2324" i="20" s="1"/>
  <c r="AR2325" i="20"/>
  <c r="AS2324" i="20"/>
  <c r="AS2325" i="20"/>
  <c r="AQ2325" i="20"/>
  <c r="AU2325" i="20" s="1"/>
  <c r="AR2326" i="20"/>
  <c r="AR2327" i="20"/>
  <c r="AS2326" i="20"/>
  <c r="AQ2326" i="20"/>
  <c r="AU2326" i="20" s="1"/>
  <c r="AR2328" i="20"/>
  <c r="AS2327" i="20"/>
  <c r="AQ2327" i="20"/>
  <c r="AU2327" i="20" s="1"/>
  <c r="AR2329" i="20"/>
  <c r="AQ2328" i="20"/>
  <c r="AU2328" i="20" s="1"/>
  <c r="AS2328" i="20"/>
  <c r="AQ2329" i="20"/>
  <c r="AU2329" i="20" s="1"/>
  <c r="AR2330" i="20"/>
  <c r="AS2329" i="20"/>
  <c r="AR2331" i="20"/>
  <c r="AS2330" i="20"/>
  <c r="AQ2330" i="20"/>
  <c r="AU2330" i="20" s="1"/>
  <c r="AQ2331" i="20"/>
  <c r="AU2331" i="20" s="1"/>
  <c r="AS2331" i="20"/>
  <c r="AR2332" i="20"/>
  <c r="AR2333" i="20"/>
  <c r="AS2332" i="20"/>
  <c r="AQ2332" i="20"/>
  <c r="AU2332" i="20" s="1"/>
  <c r="AS2333" i="20"/>
  <c r="AR2334" i="20"/>
  <c r="AQ2333" i="20"/>
  <c r="AU2333" i="20" s="1"/>
  <c r="AR2335" i="20"/>
  <c r="AS2334" i="20"/>
  <c r="AQ2334" i="20"/>
  <c r="AU2334" i="20" s="1"/>
  <c r="AQ2335" i="20"/>
  <c r="AU2335" i="20" s="1"/>
  <c r="AS2335" i="20"/>
  <c r="AR2336" i="20"/>
  <c r="AS2336" i="20"/>
  <c r="AR2337" i="20"/>
  <c r="AQ2336" i="20"/>
  <c r="AU2336" i="20" s="1"/>
  <c r="AR2338" i="20"/>
  <c r="AQ2337" i="20"/>
  <c r="AU2337" i="20" s="1"/>
  <c r="AS2337" i="20"/>
  <c r="AQ2338" i="20"/>
  <c r="AU2338" i="20" s="1"/>
  <c r="AS2338" i="20"/>
  <c r="AR2339" i="20"/>
  <c r="AQ2339" i="20"/>
  <c r="AU2339" i="20" s="1"/>
  <c r="AR2340" i="20"/>
  <c r="AS2339" i="20"/>
  <c r="AQ2340" i="20"/>
  <c r="AU2340" i="20" s="1"/>
  <c r="AR2341" i="20"/>
  <c r="AS2340" i="20"/>
  <c r="AR2342" i="20"/>
  <c r="AQ2341" i="20"/>
  <c r="AU2341" i="20" s="1"/>
  <c r="AS2341" i="20"/>
  <c r="AR2343" i="20"/>
  <c r="AQ2342" i="20"/>
  <c r="AU2342" i="20" s="1"/>
  <c r="AS2342" i="20"/>
  <c r="AQ2343" i="20"/>
  <c r="AU2343" i="20" s="1"/>
  <c r="AR2344" i="20"/>
  <c r="AS2343" i="20"/>
  <c r="AQ2344" i="20"/>
  <c r="AU2344" i="20" s="1"/>
  <c r="AR2345" i="20"/>
  <c r="AS2344" i="20"/>
  <c r="AQ2345" i="20"/>
  <c r="AU2345" i="20" s="1"/>
  <c r="AR2346" i="20"/>
  <c r="AS2345" i="20"/>
  <c r="AS2346" i="20"/>
  <c r="AQ2346" i="20"/>
  <c r="AU2346" i="20" s="1"/>
  <c r="AR2347" i="20"/>
  <c r="AR2348" i="20"/>
  <c r="AS2347" i="20"/>
  <c r="AQ2347" i="20"/>
  <c r="AU2347" i="20" s="1"/>
  <c r="AQ2348" i="20"/>
  <c r="AU2348" i="20" s="1"/>
  <c r="AS2348" i="20"/>
  <c r="AR2349" i="20"/>
  <c r="AQ2349" i="20"/>
  <c r="AU2349" i="20" s="1"/>
  <c r="AS2349" i="20"/>
  <c r="AR2350" i="20"/>
  <c r="AQ2350" i="20"/>
  <c r="AU2350" i="20" s="1"/>
  <c r="AS2350" i="20"/>
  <c r="AR2351" i="20"/>
  <c r="AQ2351" i="20"/>
  <c r="AU2351" i="20" s="1"/>
  <c r="AS2351" i="20"/>
  <c r="AR2352" i="20"/>
  <c r="AS2352" i="20"/>
  <c r="AR2353" i="20"/>
  <c r="AQ2352" i="20"/>
  <c r="AU2352" i="20" s="1"/>
  <c r="AR2354" i="20"/>
  <c r="AQ2353" i="20"/>
  <c r="AU2353" i="20" s="1"/>
  <c r="AS2353" i="20"/>
  <c r="AQ2354" i="20"/>
  <c r="AU2354" i="20" s="1"/>
  <c r="AS2354" i="20"/>
  <c r="AR2355" i="20"/>
  <c r="AR2356" i="20"/>
  <c r="AS2355" i="20"/>
  <c r="AQ2355" i="20"/>
  <c r="AU2355" i="20" s="1"/>
  <c r="AR2357" i="20"/>
  <c r="AS2356" i="20"/>
  <c r="AQ2356" i="20"/>
  <c r="AU2356" i="20" s="1"/>
  <c r="AQ2357" i="20"/>
  <c r="AU2357" i="20" s="1"/>
  <c r="AS2357" i="20"/>
  <c r="AR2358" i="20"/>
  <c r="AS2358" i="20"/>
  <c r="AR2359" i="20"/>
  <c r="AQ2358" i="20"/>
  <c r="AU2358" i="20" s="1"/>
  <c r="AR2360" i="20"/>
  <c r="AQ2359" i="20"/>
  <c r="AU2359" i="20" s="1"/>
  <c r="AS2359" i="20"/>
  <c r="AS2360" i="20"/>
  <c r="AQ2360" i="20"/>
  <c r="AU2360" i="20" s="1"/>
  <c r="AR2361" i="20"/>
  <c r="AS2361" i="20"/>
  <c r="AQ2361" i="20"/>
  <c r="AU2361" i="20" s="1"/>
  <c r="AR2362" i="20"/>
  <c r="AQ2362" i="20"/>
  <c r="AU2362" i="20" s="1"/>
  <c r="AS2362" i="20"/>
  <c r="AR2363" i="20"/>
  <c r="AQ2363" i="20"/>
  <c r="AU2363" i="20" s="1"/>
  <c r="AR2364" i="20"/>
  <c r="AS2363" i="20"/>
  <c r="AS2364" i="20"/>
  <c r="AR2365" i="20"/>
  <c r="AQ2364" i="20"/>
  <c r="AU2364" i="20" s="1"/>
  <c r="AQ2365" i="20"/>
  <c r="AU2365" i="20" s="1"/>
  <c r="AR2366" i="20"/>
  <c r="AS2365" i="20"/>
  <c r="AS2366" i="20"/>
  <c r="AQ2366" i="20"/>
  <c r="AU2366" i="20" s="1"/>
  <c r="U5" i="22" l="1"/>
  <c r="U78" i="22"/>
  <c r="U31" i="22"/>
  <c r="U93" i="22"/>
  <c r="U83" i="22"/>
  <c r="U90" i="22"/>
  <c r="U18" i="22"/>
  <c r="U38" i="22"/>
  <c r="U86" i="22"/>
  <c r="U26" i="22"/>
  <c r="U33" i="22"/>
  <c r="U61" i="22"/>
  <c r="U22" i="22"/>
  <c r="U68" i="22"/>
  <c r="U95" i="22"/>
  <c r="U91" i="22"/>
  <c r="U64" i="22"/>
  <c r="U57" i="22"/>
  <c r="U89" i="22"/>
  <c r="U12" i="22"/>
  <c r="U47" i="22"/>
  <c r="U13" i="22"/>
  <c r="U41" i="22"/>
  <c r="U66" i="22"/>
  <c r="U72" i="22"/>
  <c r="U74" i="22"/>
  <c r="U88" i="22"/>
  <c r="U87" i="22"/>
  <c r="U50" i="22"/>
  <c r="U48" i="22"/>
  <c r="U77" i="22"/>
  <c r="U10" i="22"/>
  <c r="U52" i="22"/>
  <c r="U24" i="22"/>
  <c r="U34" i="22"/>
  <c r="U54" i="22"/>
  <c r="U4" i="22"/>
  <c r="U35" i="22"/>
  <c r="U46" i="22"/>
  <c r="U69" i="22"/>
  <c r="U19" i="22"/>
  <c r="U81" i="22"/>
  <c r="U36" i="22"/>
  <c r="U40" i="22"/>
  <c r="U43" i="22"/>
  <c r="U63" i="22"/>
  <c r="U6" i="22"/>
  <c r="U17" i="22"/>
  <c r="U3" i="22"/>
  <c r="U82" i="22"/>
  <c r="U28" i="22"/>
  <c r="U49" i="22"/>
  <c r="U32" i="22"/>
  <c r="U53" i="22"/>
  <c r="U59" i="22"/>
  <c r="U75" i="22"/>
  <c r="U16" i="22"/>
  <c r="U27" i="22"/>
  <c r="U29" i="22"/>
  <c r="U73" i="22"/>
  <c r="U37" i="22"/>
  <c r="U56" i="22"/>
  <c r="U76" i="22"/>
  <c r="U55" i="22"/>
  <c r="U7" i="22"/>
  <c r="U85" i="22"/>
  <c r="U60" i="22"/>
  <c r="U44" i="22"/>
  <c r="U80" i="22"/>
  <c r="U23" i="22"/>
  <c r="U30" i="22"/>
  <c r="U70" i="22"/>
  <c r="U14" i="22"/>
  <c r="U21" i="22"/>
  <c r="U79" i="22"/>
  <c r="U71" i="22"/>
  <c r="U94" i="22"/>
  <c r="U25" i="22"/>
  <c r="U58" i="22"/>
  <c r="U62" i="22"/>
  <c r="U15" i="22"/>
  <c r="U39" i="22"/>
  <c r="U9" i="22"/>
  <c r="U20" i="22"/>
  <c r="U42" i="22"/>
  <c r="U11" i="22"/>
  <c r="U67" i="22"/>
  <c r="U51" i="22"/>
  <c r="U45" i="22"/>
  <c r="U84" i="22"/>
  <c r="U65" i="22"/>
  <c r="U8" i="22"/>
  <c r="U92" i="22"/>
  <c r="U48" i="24"/>
  <c r="U35" i="24"/>
  <c r="U32" i="24"/>
  <c r="U50" i="24"/>
  <c r="U74" i="24"/>
  <c r="U5" i="24"/>
  <c r="U24" i="24"/>
  <c r="U60" i="24"/>
  <c r="U14" i="24"/>
  <c r="U33" i="24"/>
  <c r="U93" i="24"/>
  <c r="U30" i="24"/>
  <c r="U15" i="24"/>
  <c r="U67" i="24"/>
  <c r="U85" i="24"/>
  <c r="U8" i="24"/>
  <c r="U52" i="24"/>
  <c r="U63" i="24"/>
  <c r="U41" i="24"/>
  <c r="U47" i="24"/>
  <c r="U10" i="24"/>
  <c r="U49" i="24"/>
  <c r="U6" i="24"/>
  <c r="U17" i="24"/>
  <c r="U55" i="24"/>
  <c r="U26" i="24"/>
  <c r="U83" i="24"/>
  <c r="U86" i="24"/>
  <c r="U45" i="24"/>
  <c r="U56" i="24"/>
  <c r="U7" i="24"/>
  <c r="U51" i="24"/>
  <c r="U91" i="24"/>
  <c r="U29" i="24"/>
  <c r="U70" i="24"/>
  <c r="U27" i="24"/>
  <c r="U87" i="24"/>
  <c r="U4" i="24"/>
  <c r="U20" i="24"/>
  <c r="U40" i="24"/>
  <c r="U68" i="24"/>
  <c r="U25" i="24"/>
  <c r="U71" i="24"/>
  <c r="U9" i="24"/>
  <c r="U92" i="24"/>
  <c r="U21" i="24"/>
  <c r="U34" i="24"/>
  <c r="U16" i="24"/>
  <c r="U44" i="24"/>
  <c r="U64" i="24"/>
  <c r="U73" i="24"/>
  <c r="U11" i="24"/>
  <c r="U78" i="24"/>
  <c r="U3" i="24"/>
  <c r="U18" i="24"/>
  <c r="U37" i="24"/>
  <c r="U90" i="24"/>
  <c r="U82" i="24"/>
  <c r="U81" i="24"/>
  <c r="U23" i="24"/>
  <c r="U61" i="24"/>
  <c r="U54" i="24"/>
  <c r="U58" i="24"/>
  <c r="U72" i="24"/>
  <c r="U43" i="24"/>
  <c r="U19" i="24"/>
  <c r="U38" i="24"/>
  <c r="U12" i="24"/>
  <c r="U53" i="24"/>
  <c r="U57" i="24"/>
  <c r="U65" i="24"/>
  <c r="U46" i="24"/>
  <c r="U88" i="24"/>
  <c r="U76" i="24"/>
  <c r="U22" i="24"/>
  <c r="U75" i="24"/>
  <c r="U28" i="24"/>
  <c r="U39" i="24"/>
  <c r="U89" i="24"/>
  <c r="U77" i="24"/>
  <c r="U66" i="24"/>
  <c r="U69" i="24"/>
  <c r="U59" i="24"/>
  <c r="U31" i="24"/>
  <c r="U13" i="24"/>
  <c r="U80" i="24"/>
  <c r="U42" i="24"/>
  <c r="U84" i="24"/>
  <c r="U79" i="24"/>
  <c r="U62" i="24"/>
  <c r="U36" i="24"/>
  <c r="U22" i="23"/>
  <c r="U67" i="23"/>
  <c r="U13" i="23"/>
  <c r="U92" i="23"/>
  <c r="U36" i="23"/>
  <c r="U33" i="23"/>
  <c r="U83" i="23"/>
  <c r="U62" i="23"/>
  <c r="U74" i="23"/>
  <c r="U31" i="23"/>
  <c r="U23" i="23"/>
  <c r="U86" i="23"/>
  <c r="U5" i="23"/>
  <c r="U46" i="23"/>
  <c r="U61" i="23"/>
  <c r="U48" i="23"/>
  <c r="U10" i="23"/>
  <c r="U21" i="23"/>
  <c r="U8" i="23"/>
  <c r="U45" i="23"/>
  <c r="U35" i="23"/>
  <c r="U60" i="23"/>
  <c r="U18" i="23"/>
  <c r="U55" i="23"/>
  <c r="U38" i="23"/>
  <c r="U79" i="23"/>
  <c r="U30" i="23"/>
  <c r="U42" i="23"/>
  <c r="U43" i="23"/>
  <c r="U54" i="23"/>
  <c r="U49" i="23"/>
  <c r="U78" i="23"/>
  <c r="U6" i="23"/>
  <c r="U72" i="23"/>
  <c r="U82" i="23"/>
  <c r="U32" i="23"/>
  <c r="U7" i="23"/>
  <c r="U56" i="23"/>
  <c r="U94" i="23"/>
  <c r="U77" i="23"/>
  <c r="U76" i="23"/>
  <c r="U87" i="23"/>
  <c r="U66" i="23"/>
  <c r="U24" i="23"/>
  <c r="U80" i="23"/>
  <c r="U68" i="23"/>
  <c r="U51" i="23"/>
  <c r="U9" i="23"/>
  <c r="U71" i="23"/>
  <c r="U26" i="23"/>
  <c r="U63" i="23"/>
  <c r="U69" i="23"/>
  <c r="U14" i="23"/>
  <c r="U41" i="23"/>
  <c r="U4" i="23"/>
  <c r="U65" i="23"/>
  <c r="U37" i="23"/>
  <c r="U93" i="23"/>
  <c r="U20" i="23"/>
  <c r="U73" i="23"/>
  <c r="U25" i="23"/>
  <c r="U90" i="23"/>
  <c r="U40" i="23"/>
  <c r="U11" i="23"/>
  <c r="U47" i="23"/>
  <c r="U58" i="23"/>
  <c r="U70" i="23"/>
  <c r="U85" i="23"/>
  <c r="U12" i="23"/>
  <c r="U39" i="23"/>
  <c r="U84" i="23"/>
  <c r="U34" i="23"/>
  <c r="U89" i="23"/>
  <c r="U59" i="23"/>
  <c r="U17" i="23"/>
  <c r="U44" i="23"/>
  <c r="U88" i="23"/>
  <c r="U91" i="23"/>
  <c r="U16" i="23"/>
  <c r="U64" i="23"/>
  <c r="U19" i="23"/>
  <c r="U53" i="23"/>
  <c r="U3" i="23"/>
  <c r="U75" i="23"/>
  <c r="U28" i="23"/>
  <c r="U81" i="23"/>
  <c r="U15" i="23"/>
  <c r="U50" i="23"/>
  <c r="U29" i="23"/>
  <c r="U57" i="23"/>
  <c r="U27" i="23"/>
  <c r="U52" i="23"/>
  <c r="U41" i="20"/>
  <c r="U15" i="20"/>
  <c r="U42" i="20"/>
  <c r="U16" i="20"/>
  <c r="U85" i="20"/>
  <c r="U96" i="20"/>
  <c r="U3" i="20"/>
  <c r="U46" i="20"/>
  <c r="U76" i="20"/>
  <c r="U87" i="20"/>
  <c r="U68" i="20"/>
  <c r="U93" i="20"/>
  <c r="U36" i="20"/>
  <c r="U10" i="20"/>
  <c r="U50" i="20"/>
  <c r="U90" i="20"/>
  <c r="U73" i="20"/>
  <c r="U13" i="20"/>
  <c r="U12" i="20"/>
  <c r="U54" i="20"/>
  <c r="U55" i="20"/>
  <c r="U25" i="20"/>
  <c r="U51" i="20"/>
  <c r="U39" i="20"/>
  <c r="U57" i="20"/>
  <c r="U47" i="20"/>
  <c r="U65" i="20"/>
  <c r="U32" i="20"/>
  <c r="U61" i="20"/>
  <c r="U77" i="20"/>
  <c r="U33" i="20"/>
  <c r="U27" i="20"/>
  <c r="U92" i="20"/>
  <c r="U6" i="20"/>
  <c r="U88" i="20"/>
  <c r="U44" i="20"/>
  <c r="U84" i="20"/>
  <c r="U91" i="20"/>
  <c r="U43" i="20"/>
  <c r="U86" i="20"/>
  <c r="U34" i="20"/>
  <c r="U30" i="20"/>
  <c r="U35" i="20"/>
  <c r="U19" i="20"/>
  <c r="U23" i="20"/>
  <c r="U31" i="20"/>
  <c r="U17" i="20"/>
  <c r="U78" i="20"/>
  <c r="U63" i="20"/>
  <c r="U89" i="20"/>
  <c r="U62" i="20"/>
  <c r="U24" i="20"/>
  <c r="U9" i="20"/>
  <c r="U94" i="20"/>
  <c r="U82" i="20"/>
  <c r="U8" i="20"/>
  <c r="U53" i="20"/>
  <c r="U29" i="20"/>
  <c r="U38" i="20"/>
  <c r="U37" i="20"/>
  <c r="U48" i="20"/>
  <c r="U18" i="20"/>
  <c r="U64" i="20"/>
  <c r="U14" i="20"/>
  <c r="U4" i="20"/>
  <c r="U70" i="20"/>
  <c r="U69" i="20"/>
  <c r="U21" i="20"/>
  <c r="U95" i="20"/>
  <c r="U40" i="20"/>
  <c r="U26" i="20"/>
  <c r="U75" i="20"/>
  <c r="U28" i="20"/>
  <c r="U71" i="20"/>
  <c r="U67" i="20"/>
  <c r="U11" i="20"/>
  <c r="U45" i="20"/>
  <c r="U22" i="20"/>
  <c r="U49" i="20"/>
  <c r="U79" i="20"/>
  <c r="U56" i="20"/>
  <c r="U20" i="20"/>
  <c r="U58" i="20"/>
  <c r="U5" i="20"/>
  <c r="U74" i="20"/>
  <c r="U83" i="20"/>
  <c r="U59" i="20"/>
  <c r="U60" i="20"/>
  <c r="U7" i="20"/>
  <c r="U72" i="20"/>
  <c r="U52" i="20"/>
  <c r="U81" i="20"/>
  <c r="U66" i="20"/>
  <c r="U80" i="20"/>
  <c r="Z31" i="14"/>
  <c r="Z68" i="14"/>
  <c r="Z32" i="14"/>
  <c r="Z3" i="14"/>
  <c r="Z70" i="14"/>
  <c r="Z29" i="14"/>
  <c r="Z54" i="14"/>
  <c r="Z21" i="14"/>
  <c r="Z16" i="14"/>
  <c r="Z51" i="14"/>
  <c r="Z17" i="14"/>
  <c r="Z59" i="14"/>
  <c r="Z57" i="14"/>
  <c r="Z26" i="14"/>
  <c r="Z56" i="14"/>
  <c r="Z47" i="14"/>
  <c r="Z52" i="14"/>
  <c r="Z55" i="14"/>
  <c r="Z36" i="14"/>
  <c r="Z66" i="14"/>
  <c r="Z30" i="14"/>
  <c r="Z62" i="14"/>
  <c r="Z4" i="14"/>
  <c r="Z34" i="14"/>
  <c r="Z35" i="14"/>
  <c r="Z8" i="14"/>
  <c r="Z60" i="14"/>
  <c r="Z37" i="14"/>
  <c r="Z15" i="14"/>
  <c r="Z46" i="14"/>
  <c r="Z45" i="14"/>
  <c r="Z43" i="14"/>
  <c r="Z71" i="14"/>
  <c r="Z11" i="14"/>
  <c r="Z39" i="14"/>
  <c r="Z40" i="14"/>
  <c r="Z41" i="14"/>
  <c r="Z20" i="14"/>
  <c r="Z2" i="14"/>
  <c r="Z50" i="14"/>
  <c r="Z9" i="14"/>
  <c r="Z61" i="14"/>
  <c r="Z10" i="14"/>
  <c r="Z23" i="14"/>
  <c r="Z48" i="14"/>
  <c r="Z7" i="14"/>
  <c r="Z42" i="14"/>
  <c r="Z69" i="14"/>
  <c r="Z6" i="14"/>
  <c r="Z14" i="14"/>
  <c r="Z28" i="14"/>
  <c r="Z12" i="14"/>
  <c r="Z13" i="14"/>
  <c r="Z63" i="14"/>
  <c r="Z64" i="14"/>
  <c r="Z24" i="14"/>
  <c r="Z65" i="14"/>
  <c r="Z53" i="14"/>
  <c r="Z49" i="14"/>
  <c r="Z38" i="14"/>
  <c r="Z22" i="14"/>
  <c r="Z18" i="14"/>
  <c r="Z19" i="14"/>
  <c r="Z5" i="14"/>
  <c r="Z25" i="14"/>
  <c r="Z58" i="14"/>
  <c r="Z44" i="14"/>
  <c r="Z27" i="14"/>
  <c r="Z33" i="14"/>
  <c r="Z67" i="14"/>
  <c r="I25" i="1"/>
  <c r="Y11" i="20"/>
  <c r="W85" i="24"/>
  <c r="Y72" i="23"/>
  <c r="X4" i="20"/>
  <c r="Y69" i="23"/>
  <c r="X5" i="20"/>
  <c r="X8" i="24"/>
  <c r="Z82" i="23"/>
  <c r="Y70" i="20"/>
  <c r="X90" i="24"/>
  <c r="Z81" i="20"/>
  <c r="X37" i="20"/>
  <c r="Z83" i="24"/>
  <c r="W50" i="24"/>
  <c r="Z18" i="23"/>
  <c r="X18" i="20"/>
  <c r="V80" i="24"/>
  <c r="Z74" i="22"/>
  <c r="V29" i="22"/>
  <c r="Z50" i="22"/>
  <c r="Z92" i="24"/>
  <c r="Z64" i="23"/>
  <c r="V56" i="22"/>
  <c r="X86" i="20"/>
  <c r="Y84" i="20"/>
  <c r="Y22" i="24"/>
  <c r="W87" i="24"/>
  <c r="X82" i="20"/>
  <c r="Z86" i="20"/>
  <c r="V19" i="22"/>
  <c r="X28" i="22"/>
  <c r="X12" i="24"/>
  <c r="X14" i="20"/>
  <c r="X37" i="22"/>
  <c r="X5" i="24"/>
  <c r="Y62" i="20"/>
  <c r="W47" i="24"/>
  <c r="V29" i="23"/>
  <c r="Y74" i="24"/>
  <c r="Z54" i="24"/>
  <c r="X23" i="24"/>
  <c r="V65" i="20"/>
  <c r="W28" i="24"/>
  <c r="Z93" i="20"/>
  <c r="Y4" i="22"/>
  <c r="Y8" i="20"/>
  <c r="Y43" i="24"/>
  <c r="X13" i="20"/>
  <c r="Y90" i="23"/>
  <c r="V78" i="20"/>
  <c r="Z13" i="24"/>
  <c r="X75" i="20"/>
  <c r="V76" i="22"/>
  <c r="Z42" i="24"/>
  <c r="X73" i="20"/>
  <c r="X68" i="24"/>
  <c r="V29" i="24"/>
  <c r="V55" i="22"/>
  <c r="V77" i="24"/>
  <c r="Z13" i="20"/>
  <c r="X7" i="22"/>
  <c r="Z27" i="22"/>
  <c r="Y54" i="20"/>
  <c r="Y36" i="20"/>
  <c r="Z49" i="22"/>
  <c r="V12" i="24"/>
  <c r="Y10" i="20"/>
  <c r="Z11" i="22"/>
  <c r="X45" i="23"/>
  <c r="Z74" i="20"/>
  <c r="Z43" i="20"/>
  <c r="X62" i="22"/>
  <c r="X91" i="24"/>
  <c r="Y45" i="20"/>
  <c r="X91" i="20"/>
  <c r="Z62" i="24"/>
  <c r="X28" i="24"/>
  <c r="Y82" i="24"/>
  <c r="Y28" i="22"/>
  <c r="Z40" i="23"/>
  <c r="Y19" i="24"/>
  <c r="V65" i="23"/>
  <c r="W38" i="24"/>
  <c r="V76" i="23"/>
  <c r="W15" i="24"/>
  <c r="V82" i="24"/>
  <c r="Y83" i="22"/>
  <c r="Y71" i="23"/>
  <c r="X92" i="20"/>
  <c r="Y70" i="23"/>
  <c r="Y46" i="23"/>
  <c r="Y21" i="24"/>
  <c r="V9" i="23"/>
  <c r="Y75" i="20"/>
  <c r="Y76" i="22"/>
  <c r="V42" i="24"/>
  <c r="V57" i="20"/>
  <c r="W68" i="24"/>
  <c r="X29" i="24"/>
  <c r="Y55" i="22"/>
  <c r="Z8" i="23"/>
  <c r="Z75" i="23"/>
  <c r="Z8" i="22"/>
  <c r="Z29" i="23"/>
  <c r="Z78" i="24"/>
  <c r="Z79" i="22"/>
  <c r="Y31" i="22"/>
  <c r="W75" i="24"/>
  <c r="Z27" i="20"/>
  <c r="Z80" i="22"/>
  <c r="W49" i="24"/>
  <c r="Y49" i="23"/>
  <c r="W63" i="24"/>
  <c r="V34" i="23"/>
  <c r="Y65" i="20"/>
  <c r="Z34" i="23"/>
  <c r="V24" i="24"/>
  <c r="Y16" i="20"/>
  <c r="V67" i="20"/>
  <c r="Z84" i="23"/>
  <c r="V92" i="22"/>
  <c r="BA15" i="23"/>
  <c r="Z59" i="22"/>
  <c r="Z65" i="24"/>
  <c r="X76" i="20"/>
  <c r="X55" i="24"/>
  <c r="Y35" i="24"/>
  <c r="X75" i="22"/>
  <c r="W46" i="24"/>
  <c r="V87" i="20"/>
  <c r="Z91" i="24"/>
  <c r="Y90" i="20"/>
  <c r="Z49" i="24"/>
  <c r="X46" i="22"/>
  <c r="Z58" i="24"/>
  <c r="Y57" i="23"/>
  <c r="Z45" i="22"/>
  <c r="Z26" i="22"/>
  <c r="Z69" i="22"/>
  <c r="Y72" i="24"/>
  <c r="X27" i="23"/>
  <c r="V52" i="22"/>
  <c r="V75" i="23"/>
  <c r="Z39" i="22"/>
  <c r="Z45" i="20"/>
  <c r="Y71" i="22"/>
  <c r="X73" i="24"/>
  <c r="X49" i="20"/>
  <c r="V22" i="24"/>
  <c r="Y18" i="22"/>
  <c r="V20" i="24"/>
  <c r="V93" i="23"/>
  <c r="Y7" i="20"/>
  <c r="Z42" i="20"/>
  <c r="Z38" i="22"/>
  <c r="Z40" i="24"/>
  <c r="Z20" i="23"/>
  <c r="Y72" i="20"/>
  <c r="Y86" i="23"/>
  <c r="V73" i="23"/>
  <c r="V28" i="22"/>
  <c r="V61" i="20"/>
  <c r="Z86" i="24"/>
  <c r="Z51" i="23"/>
  <c r="X83" i="20"/>
  <c r="Y78" i="20"/>
  <c r="V58" i="22"/>
  <c r="Y74" i="23"/>
  <c r="V59" i="22"/>
  <c r="Z89" i="24"/>
  <c r="Z73" i="20"/>
  <c r="V55" i="24"/>
  <c r="V35" i="24"/>
  <c r="V75" i="22"/>
  <c r="W77" i="24"/>
  <c r="Y87" i="20"/>
  <c r="V3" i="22"/>
  <c r="X67" i="20"/>
  <c r="Y35" i="23"/>
  <c r="Z39" i="23"/>
  <c r="X49" i="22"/>
  <c r="Y12" i="24"/>
  <c r="Z10" i="20"/>
  <c r="Y23" i="22"/>
  <c r="X78" i="20"/>
  <c r="Y7" i="23"/>
  <c r="V55" i="20"/>
  <c r="W74" i="24"/>
  <c r="V78" i="23"/>
  <c r="Y26" i="20"/>
  <c r="V10" i="23"/>
  <c r="Z34" i="22"/>
  <c r="Z7" i="24"/>
  <c r="X35" i="24"/>
  <c r="Z85" i="23"/>
  <c r="Y18" i="23"/>
  <c r="Z43" i="22"/>
  <c r="V41" i="23"/>
  <c r="I24" i="1"/>
  <c r="X91" i="23"/>
  <c r="Y7" i="24"/>
  <c r="V26" i="23"/>
  <c r="X56" i="20"/>
  <c r="X52" i="23"/>
  <c r="Z85" i="20"/>
  <c r="W51" i="24"/>
  <c r="Z63" i="23"/>
  <c r="Y20" i="20"/>
  <c r="Z79" i="24"/>
  <c r="V44" i="24"/>
  <c r="Z88" i="22"/>
  <c r="V90" i="23"/>
  <c r="X47" i="24"/>
  <c r="Y94" i="23"/>
  <c r="X22" i="20"/>
  <c r="V38" i="23"/>
  <c r="V82" i="22"/>
  <c r="Z73" i="24"/>
  <c r="V43" i="22"/>
  <c r="X61" i="24"/>
  <c r="Y3" i="20"/>
  <c r="W5" i="24"/>
  <c r="Y79" i="20"/>
  <c r="Y66" i="20"/>
  <c r="X81" i="23"/>
  <c r="Y61" i="24"/>
  <c r="Z26" i="20"/>
  <c r="V12" i="20"/>
  <c r="Z90" i="24"/>
  <c r="Y56" i="23"/>
  <c r="X49" i="23"/>
  <c r="Y82" i="22"/>
  <c r="X45" i="24"/>
  <c r="V39" i="24"/>
  <c r="W93" i="24"/>
  <c r="W23" i="24"/>
  <c r="Y45" i="23"/>
  <c r="Z87" i="24"/>
  <c r="Y47" i="23"/>
  <c r="Y61" i="23"/>
  <c r="Z21" i="22"/>
  <c r="Z65" i="23"/>
  <c r="V38" i="24"/>
  <c r="V74" i="24"/>
  <c r="X82" i="24"/>
  <c r="V88" i="20"/>
  <c r="Z20" i="20"/>
  <c r="Y54" i="22"/>
  <c r="V21" i="22"/>
  <c r="V51" i="20"/>
  <c r="W33" i="24"/>
  <c r="X58" i="22"/>
  <c r="Z67" i="23"/>
  <c r="Z92" i="20"/>
  <c r="Z43" i="24"/>
  <c r="Y76" i="24"/>
  <c r="Y62" i="22"/>
  <c r="Y13" i="23"/>
  <c r="Y6" i="20"/>
  <c r="Y48" i="24"/>
  <c r="X26" i="24"/>
  <c r="W70" i="24"/>
  <c r="X45" i="20"/>
  <c r="V44" i="22"/>
  <c r="Z31" i="24"/>
  <c r="Y77" i="20"/>
  <c r="W56" i="24"/>
  <c r="X78" i="22"/>
  <c r="Y50" i="22"/>
  <c r="V59" i="20"/>
  <c r="Y63" i="23"/>
  <c r="W79" i="24"/>
  <c r="Y61" i="22"/>
  <c r="V83" i="20"/>
  <c r="X89" i="22"/>
  <c r="X77" i="23"/>
  <c r="W41" i="24"/>
  <c r="V56" i="23"/>
  <c r="Y91" i="20"/>
  <c r="Z89" i="22"/>
  <c r="Y34" i="23"/>
  <c r="Z31" i="22"/>
  <c r="Z78" i="20"/>
  <c r="W53" i="24"/>
  <c r="X79" i="22"/>
  <c r="Y80" i="22"/>
  <c r="V85" i="22"/>
  <c r="V14" i="22"/>
  <c r="V6" i="20"/>
  <c r="X83" i="24"/>
  <c r="V39" i="20"/>
  <c r="V3" i="20"/>
  <c r="V69" i="24"/>
  <c r="Z58" i="22"/>
  <c r="Z31" i="23"/>
  <c r="V34" i="20"/>
  <c r="W66" i="24"/>
  <c r="X43" i="23"/>
  <c r="V60" i="24"/>
  <c r="Y82" i="23"/>
  <c r="Y36" i="23"/>
  <c r="V27" i="24"/>
  <c r="Z78" i="22"/>
  <c r="Y62" i="23"/>
  <c r="X84" i="20"/>
  <c r="Z81" i="24"/>
  <c r="Z49" i="23"/>
  <c r="V78" i="22"/>
  <c r="Z15" i="24"/>
  <c r="Y6" i="23"/>
  <c r="Y16" i="23"/>
  <c r="X24" i="20"/>
  <c r="Y33" i="20"/>
  <c r="Z25" i="24"/>
  <c r="V33" i="20"/>
  <c r="V89" i="24"/>
  <c r="X10" i="22"/>
  <c r="Z73" i="23"/>
  <c r="Z18" i="20"/>
  <c r="W10" i="24"/>
  <c r="Z75" i="20"/>
  <c r="X30" i="22"/>
  <c r="X42" i="24"/>
  <c r="Z57" i="20"/>
  <c r="Y68" i="24"/>
  <c r="Z29" i="24"/>
  <c r="X70" i="22"/>
  <c r="Y84" i="24"/>
  <c r="X47" i="20"/>
  <c r="X88" i="24"/>
  <c r="Y48" i="20"/>
  <c r="BB23" i="23"/>
  <c r="X59" i="22"/>
  <c r="W89" i="24"/>
  <c r="V76" i="20"/>
  <c r="Z55" i="24"/>
  <c r="W35" i="24"/>
  <c r="Z75" i="22"/>
  <c r="Z46" i="24"/>
  <c r="Z87" i="20"/>
  <c r="Y3" i="22"/>
  <c r="X62" i="20"/>
  <c r="X64" i="24"/>
  <c r="X60" i="22"/>
  <c r="X8" i="22"/>
  <c r="V47" i="22"/>
  <c r="V19" i="23"/>
  <c r="X48" i="23"/>
  <c r="Z41" i="22"/>
  <c r="Z18" i="24"/>
  <c r="X59" i="23"/>
  <c r="Z16" i="22"/>
  <c r="Z38" i="20"/>
  <c r="X66" i="22"/>
  <c r="W16" i="24"/>
  <c r="V17" i="23"/>
  <c r="Y86" i="22"/>
  <c r="V85" i="23"/>
  <c r="Y69" i="20"/>
  <c r="V81" i="24"/>
  <c r="X61" i="22"/>
  <c r="W27" i="24"/>
  <c r="X40" i="23"/>
  <c r="V68" i="22"/>
  <c r="V60" i="20"/>
  <c r="X17" i="22"/>
  <c r="Z33" i="24"/>
  <c r="V30" i="22"/>
  <c r="V67" i="23"/>
  <c r="V92" i="20"/>
  <c r="X43" i="24"/>
  <c r="X76" i="24"/>
  <c r="V70" i="22"/>
  <c r="Z84" i="24"/>
  <c r="Y47" i="20"/>
  <c r="Z15" i="22"/>
  <c r="Z26" i="24"/>
  <c r="Z21" i="20"/>
  <c r="V9" i="20"/>
  <c r="Y44" i="22"/>
  <c r="Y75" i="24"/>
  <c r="V77" i="20"/>
  <c r="V67" i="24"/>
  <c r="X60" i="20"/>
  <c r="X14" i="23"/>
  <c r="X95" i="20"/>
  <c r="V10" i="24"/>
  <c r="Y9" i="23"/>
  <c r="Y59" i="20"/>
  <c r="V71" i="23"/>
  <c r="X41" i="24"/>
  <c r="X67" i="23"/>
  <c r="V85" i="20"/>
  <c r="X44" i="24"/>
  <c r="V10" i="20"/>
  <c r="X74" i="24"/>
  <c r="AT1" i="14"/>
  <c r="V95" i="22"/>
  <c r="V34" i="24"/>
  <c r="Y58" i="23"/>
  <c r="Z72" i="22"/>
  <c r="X88" i="20"/>
  <c r="X91" i="22"/>
  <c r="Y40" i="24"/>
  <c r="Z70" i="23"/>
  <c r="Z5" i="22"/>
  <c r="Z86" i="23"/>
  <c r="V35" i="20"/>
  <c r="Z32" i="24"/>
  <c r="V93" i="22"/>
  <c r="W86" i="24"/>
  <c r="Y4" i="23"/>
  <c r="Y80" i="20"/>
  <c r="X37" i="23"/>
  <c r="X63" i="24"/>
  <c r="X22" i="24"/>
  <c r="V37" i="22"/>
  <c r="Y28" i="24"/>
  <c r="Z51" i="20"/>
  <c r="X4" i="24"/>
  <c r="Z12" i="20"/>
  <c r="V14" i="20"/>
  <c r="X23" i="20"/>
  <c r="Z28" i="24"/>
  <c r="Z13" i="22"/>
  <c r="W82" i="24"/>
  <c r="Z24" i="23"/>
  <c r="Y60" i="22"/>
  <c r="Y25" i="20"/>
  <c r="Z19" i="24"/>
  <c r="W61" i="24"/>
  <c r="V47" i="23"/>
  <c r="Z52" i="20"/>
  <c r="Y31" i="24"/>
  <c r="Z82" i="22"/>
  <c r="V28" i="24"/>
  <c r="V79" i="20"/>
  <c r="Y51" i="23"/>
  <c r="Z14" i="23"/>
  <c r="V50" i="20"/>
  <c r="Z48" i="20"/>
  <c r="W92" i="24"/>
  <c r="V12" i="23"/>
  <c r="W76" i="24"/>
  <c r="Z48" i="24"/>
  <c r="Y86" i="24"/>
  <c r="V14" i="23"/>
  <c r="Z59" i="20"/>
  <c r="Z12" i="23"/>
  <c r="W24" i="24"/>
  <c r="V21" i="23"/>
  <c r="X63" i="20"/>
  <c r="V92" i="23"/>
  <c r="X16" i="20"/>
  <c r="Y60" i="24"/>
  <c r="V8" i="23"/>
  <c r="Y89" i="20"/>
  <c r="Y91" i="24"/>
  <c r="X28" i="23"/>
  <c r="X84" i="22"/>
  <c r="V60" i="22"/>
  <c r="Z20" i="22"/>
  <c r="X83" i="23"/>
  <c r="Y31" i="20"/>
  <c r="X21" i="24"/>
  <c r="Y74" i="22"/>
  <c r="Z94" i="22"/>
  <c r="Y56" i="22"/>
  <c r="V15" i="20"/>
  <c r="Y27" i="22"/>
  <c r="Y73" i="22"/>
  <c r="I27" i="1"/>
  <c r="Y36" i="24"/>
  <c r="X50" i="23"/>
  <c r="V66" i="20"/>
  <c r="V45" i="20"/>
  <c r="Z68" i="22"/>
  <c r="X36" i="24"/>
  <c r="X33" i="20"/>
  <c r="Y47" i="24"/>
  <c r="Z24" i="22"/>
  <c r="Y77" i="23"/>
  <c r="Z41" i="23"/>
  <c r="Z10" i="24"/>
  <c r="X38" i="24"/>
  <c r="Z92" i="23"/>
  <c r="V5" i="22"/>
  <c r="V49" i="22"/>
  <c r="Y57" i="22"/>
  <c r="V26" i="20"/>
  <c r="Y12" i="23"/>
  <c r="X24" i="24"/>
  <c r="Y79" i="23"/>
  <c r="X53" i="20"/>
  <c r="X92" i="23"/>
  <c r="Z44" i="20"/>
  <c r="V51" i="24"/>
  <c r="X70" i="23"/>
  <c r="Z35" i="20"/>
  <c r="V31" i="24"/>
  <c r="Z63" i="24"/>
  <c r="Y65" i="23"/>
  <c r="X48" i="24"/>
  <c r="V36" i="20"/>
  <c r="Z16" i="23"/>
  <c r="V63" i="24"/>
  <c r="Y78" i="24"/>
  <c r="Y86" i="20"/>
  <c r="Z91" i="20"/>
  <c r="Z36" i="24"/>
  <c r="Z90" i="22"/>
  <c r="Y36" i="22"/>
  <c r="Y63" i="22"/>
  <c r="Y26" i="23"/>
  <c r="W40" i="24"/>
  <c r="Y84" i="22"/>
  <c r="X48" i="22"/>
  <c r="X78" i="23"/>
  <c r="Z69" i="24"/>
  <c r="V67" i="22"/>
  <c r="V31" i="23"/>
  <c r="Z34" i="20"/>
  <c r="X66" i="24"/>
  <c r="Y43" i="23"/>
  <c r="V51" i="22"/>
  <c r="X23" i="23"/>
  <c r="V30" i="20"/>
  <c r="X75" i="23"/>
  <c r="V18" i="24"/>
  <c r="V75" i="20"/>
  <c r="Z30" i="22"/>
  <c r="Y42" i="24"/>
  <c r="Y57" i="20"/>
  <c r="Z68" i="24"/>
  <c r="W29" i="24"/>
  <c r="Y70" i="22"/>
  <c r="X84" i="24"/>
  <c r="V47" i="20"/>
  <c r="X15" i="22"/>
  <c r="V27" i="22"/>
  <c r="V54" i="20"/>
  <c r="Y33" i="23"/>
  <c r="Y27" i="24"/>
  <c r="V45" i="24"/>
  <c r="V79" i="22"/>
  <c r="Z19" i="23"/>
  <c r="Z46" i="22"/>
  <c r="V58" i="24"/>
  <c r="Z57" i="23"/>
  <c r="Y45" i="22"/>
  <c r="X26" i="22"/>
  <c r="Y69" i="22"/>
  <c r="X72" i="24"/>
  <c r="Y27" i="23"/>
  <c r="Z52" i="22"/>
  <c r="Y68" i="20"/>
  <c r="X39" i="22"/>
  <c r="X46" i="23"/>
  <c r="Y87" i="22"/>
  <c r="V11" i="24"/>
  <c r="X16" i="23"/>
  <c r="X35" i="22"/>
  <c r="Z57" i="22"/>
  <c r="V81" i="20"/>
  <c r="Y69" i="24"/>
  <c r="Z67" i="22"/>
  <c r="X21" i="23"/>
  <c r="Z63" i="20"/>
  <c r="V66" i="24"/>
  <c r="Z16" i="20"/>
  <c r="Z51" i="22"/>
  <c r="Z23" i="23"/>
  <c r="Y30" i="20"/>
  <c r="W52" i="24"/>
  <c r="Z28" i="23"/>
  <c r="Z84" i="22"/>
  <c r="Y33" i="22"/>
  <c r="X20" i="22"/>
  <c r="Z83" i="23"/>
  <c r="Z31" i="20"/>
  <c r="V21" i="24"/>
  <c r="Z65" i="20"/>
  <c r="Y24" i="20"/>
  <c r="X83" i="22"/>
  <c r="Y45" i="24"/>
  <c r="V11" i="23"/>
  <c r="X13" i="22"/>
  <c r="X19" i="23"/>
  <c r="Y38" i="24"/>
  <c r="V58" i="23"/>
  <c r="BC17" i="22"/>
  <c r="Y21" i="20"/>
  <c r="Y22" i="20"/>
  <c r="Z53" i="24"/>
  <c r="AS14" i="20"/>
  <c r="V77" i="22"/>
  <c r="W18" i="24"/>
  <c r="V53" i="23"/>
  <c r="X14" i="22"/>
  <c r="Z58" i="20"/>
  <c r="V10" i="22"/>
  <c r="X37" i="24"/>
  <c r="V3" i="23"/>
  <c r="Y64" i="22"/>
  <c r="Y85" i="23"/>
  <c r="Y52" i="20"/>
  <c r="Z59" i="24"/>
  <c r="Z12" i="22"/>
  <c r="V9" i="24"/>
  <c r="Y84" i="23"/>
  <c r="Y48" i="22"/>
  <c r="X29" i="23"/>
  <c r="X25" i="24"/>
  <c r="X54" i="23"/>
  <c r="X94" i="22"/>
  <c r="Y13" i="24"/>
  <c r="V43" i="20"/>
  <c r="Z3" i="24"/>
  <c r="Y85" i="22"/>
  <c r="Y63" i="24"/>
  <c r="Y22" i="22"/>
  <c r="V48" i="23"/>
  <c r="Y5" i="24"/>
  <c r="Y34" i="22"/>
  <c r="V62" i="20"/>
  <c r="X61" i="20"/>
  <c r="X94" i="20"/>
  <c r="V80" i="23"/>
  <c r="V55" i="23"/>
  <c r="V86" i="20"/>
  <c r="Z5" i="23"/>
  <c r="X51" i="23"/>
  <c r="Y80" i="23"/>
  <c r="Y55" i="23"/>
  <c r="Z82" i="24"/>
  <c r="Z96" i="20"/>
  <c r="Z65" i="22"/>
  <c r="Z49" i="20"/>
  <c r="W67" i="24"/>
  <c r="Z62" i="23"/>
  <c r="X6" i="22"/>
  <c r="Z91" i="22"/>
  <c r="X86" i="23"/>
  <c r="Y83" i="23"/>
  <c r="V24" i="20"/>
  <c r="W3" i="24"/>
  <c r="X11" i="20"/>
  <c r="Y6" i="24"/>
  <c r="Z72" i="23"/>
  <c r="Z4" i="20"/>
  <c r="Z69" i="23"/>
  <c r="Y5" i="20"/>
  <c r="W8" i="24"/>
  <c r="X82" i="23"/>
  <c r="Z70" i="20"/>
  <c r="Y90" i="24"/>
  <c r="X81" i="20"/>
  <c r="Z37" i="20"/>
  <c r="Y83" i="24"/>
  <c r="V50" i="24"/>
  <c r="V18" i="23"/>
  <c r="Y18" i="20"/>
  <c r="W80" i="24"/>
  <c r="X82" i="22"/>
  <c r="Y10" i="24"/>
  <c r="W4" i="24"/>
  <c r="V13" i="20"/>
  <c r="V93" i="24"/>
  <c r="Y50" i="24"/>
  <c r="X56" i="24"/>
  <c r="V74" i="20"/>
  <c r="Y17" i="20"/>
  <c r="Y15" i="22"/>
  <c r="Z61" i="20"/>
  <c r="Z23" i="22"/>
  <c r="Y95" i="20"/>
  <c r="V63" i="22"/>
  <c r="W31" i="24"/>
  <c r="X19" i="24"/>
  <c r="Y50" i="23"/>
  <c r="X23" i="22"/>
  <c r="V78" i="24"/>
  <c r="V33" i="24"/>
  <c r="Z81" i="22"/>
  <c r="Z7" i="22"/>
  <c r="Z9" i="24"/>
  <c r="Z7" i="23"/>
  <c r="Y13" i="22"/>
  <c r="Z11" i="20"/>
  <c r="Z6" i="24"/>
  <c r="Z87" i="23"/>
  <c r="Z28" i="20"/>
  <c r="X69" i="23"/>
  <c r="X71" i="24"/>
  <c r="Z16" i="24"/>
  <c r="X3" i="23"/>
  <c r="Z70" i="24"/>
  <c r="V51" i="23"/>
  <c r="V88" i="23"/>
  <c r="Z33" i="20"/>
  <c r="V79" i="24"/>
  <c r="Z60" i="22"/>
  <c r="Y94" i="20"/>
  <c r="V62" i="24"/>
  <c r="V62" i="23"/>
  <c r="V93" i="20"/>
  <c r="Y83" i="20"/>
  <c r="Z95" i="20"/>
  <c r="Z25" i="22"/>
  <c r="W22" i="24"/>
  <c r="Z10" i="23"/>
  <c r="Z53" i="23"/>
  <c r="X8" i="23"/>
  <c r="X81" i="24"/>
  <c r="Y76" i="23"/>
  <c r="X43" i="20"/>
  <c r="Y32" i="20"/>
  <c r="Z24" i="24"/>
  <c r="X79" i="23"/>
  <c r="Z53" i="20"/>
  <c r="V32" i="23"/>
  <c r="X44" i="20"/>
  <c r="W60" i="24"/>
  <c r="V30" i="23"/>
  <c r="V29" i="20"/>
  <c r="V70" i="24"/>
  <c r="Z51" i="24"/>
  <c r="X69" i="24"/>
  <c r="Y67" i="22"/>
  <c r="X31" i="23"/>
  <c r="X34" i="20"/>
  <c r="Z66" i="24"/>
  <c r="Z43" i="23"/>
  <c r="X51" i="22"/>
  <c r="Y23" i="23"/>
  <c r="Z30" i="20"/>
  <c r="Z52" i="24"/>
  <c r="X36" i="23"/>
  <c r="X70" i="24"/>
  <c r="Y61" i="20"/>
  <c r="Z75" i="24"/>
  <c r="X62" i="23"/>
  <c r="V85" i="24"/>
  <c r="Z74" i="23"/>
  <c r="Y59" i="22"/>
  <c r="X89" i="24"/>
  <c r="Y76" i="20"/>
  <c r="W55" i="24"/>
  <c r="Z35" i="24"/>
  <c r="Y75" i="22"/>
  <c r="Z77" i="24"/>
  <c r="X87" i="20"/>
  <c r="X3" i="22"/>
  <c r="Z67" i="20"/>
  <c r="X35" i="23"/>
  <c r="X39" i="23"/>
  <c r="X40" i="22"/>
  <c r="Y23" i="24"/>
  <c r="Y96" i="20"/>
  <c r="Z21" i="24"/>
  <c r="X7" i="23"/>
  <c r="Z30" i="24"/>
  <c r="V32" i="20"/>
  <c r="Y85" i="24"/>
  <c r="V72" i="23"/>
  <c r="V4" i="20"/>
  <c r="X32" i="23"/>
  <c r="V5" i="20"/>
  <c r="Y8" i="24"/>
  <c r="Z30" i="23"/>
  <c r="Z29" i="20"/>
  <c r="V90" i="24"/>
  <c r="Y81" i="20"/>
  <c r="V37" i="20"/>
  <c r="V83" i="24"/>
  <c r="Z50" i="24"/>
  <c r="X18" i="23"/>
  <c r="V18" i="20"/>
  <c r="Z57" i="24"/>
  <c r="X57" i="22"/>
  <c r="V36" i="22"/>
  <c r="Z47" i="22"/>
  <c r="Y92" i="24"/>
  <c r="X64" i="23"/>
  <c r="X56" i="22"/>
  <c r="X90" i="20"/>
  <c r="Y41" i="23"/>
  <c r="V41" i="20"/>
  <c r="V82" i="23"/>
  <c r="W32" i="24"/>
  <c r="X11" i="22"/>
  <c r="Z11" i="23"/>
  <c r="BB19" i="22"/>
  <c r="V6" i="22"/>
  <c r="X65" i="24"/>
  <c r="Z41" i="20"/>
  <c r="W14" i="24"/>
  <c r="Y81" i="22"/>
  <c r="Z17" i="22"/>
  <c r="X46" i="24"/>
  <c r="Y15" i="20"/>
  <c r="X19" i="22"/>
  <c r="X68" i="20"/>
  <c r="V64" i="24"/>
  <c r="V46" i="23"/>
  <c r="Z54" i="22"/>
  <c r="Z11" i="24"/>
  <c r="X15" i="23"/>
  <c r="X53" i="22"/>
  <c r="X27" i="20"/>
  <c r="Y62" i="24"/>
  <c r="Y81" i="23"/>
  <c r="X92" i="22"/>
  <c r="Z48" i="23"/>
  <c r="Y82" i="20"/>
  <c r="Z39" i="24"/>
  <c r="X25" i="23"/>
  <c r="W62" i="24"/>
  <c r="Y43" i="22"/>
  <c r="Z78" i="23"/>
  <c r="V3" i="24"/>
  <c r="V41" i="24"/>
  <c r="V19" i="20"/>
  <c r="X87" i="22"/>
  <c r="Z48" i="22"/>
  <c r="Z29" i="22"/>
  <c r="X34" i="23"/>
  <c r="X12" i="20"/>
  <c r="W59" i="24"/>
  <c r="Z25" i="20"/>
  <c r="X29" i="22"/>
  <c r="V50" i="23"/>
  <c r="Z60" i="23"/>
  <c r="V40" i="20"/>
  <c r="Z55" i="20"/>
  <c r="V49" i="24"/>
  <c r="Y21" i="22"/>
  <c r="Z50" i="20"/>
  <c r="V65" i="24"/>
  <c r="V8" i="24"/>
  <c r="Y28" i="23"/>
  <c r="Z15" i="23"/>
  <c r="V81" i="23"/>
  <c r="Y42" i="23"/>
  <c r="Y91" i="23"/>
  <c r="W7" i="24"/>
  <c r="X26" i="23"/>
  <c r="V56" i="20"/>
  <c r="V52" i="23"/>
  <c r="X85" i="20"/>
  <c r="X51" i="24"/>
  <c r="X63" i="23"/>
  <c r="X20" i="20"/>
  <c r="Y79" i="24"/>
  <c r="Z44" i="24"/>
  <c r="Y88" i="22"/>
  <c r="X90" i="23"/>
  <c r="Z47" i="24"/>
  <c r="V94" i="23"/>
  <c r="Z22" i="20"/>
  <c r="Y38" i="23"/>
  <c r="Y25" i="24"/>
  <c r="X78" i="24"/>
  <c r="X6" i="23"/>
  <c r="X89" i="20"/>
  <c r="X52" i="20"/>
  <c r="Z23" i="24"/>
  <c r="X38" i="23"/>
  <c r="X43" i="22"/>
  <c r="Y49" i="20"/>
  <c r="X24" i="23"/>
  <c r="Z40" i="22"/>
  <c r="V56" i="24"/>
  <c r="V4" i="22"/>
  <c r="Y4" i="24"/>
  <c r="Y40" i="23"/>
  <c r="X36" i="22"/>
  <c r="V64" i="20"/>
  <c r="V24" i="22"/>
  <c r="X55" i="23"/>
  <c r="V91" i="23"/>
  <c r="Z5" i="20"/>
  <c r="Z88" i="24"/>
  <c r="V75" i="24"/>
  <c r="V65" i="22"/>
  <c r="W39" i="24"/>
  <c r="Z91" i="23"/>
  <c r="V7" i="24"/>
  <c r="Z93" i="23"/>
  <c r="X7" i="20"/>
  <c r="Y52" i="23"/>
  <c r="Y85" i="20"/>
  <c r="V37" i="24"/>
  <c r="X6" i="20"/>
  <c r="X32" i="24"/>
  <c r="V96" i="20"/>
  <c r="Y73" i="24"/>
  <c r="Y90" i="22"/>
  <c r="V36" i="23"/>
  <c r="Z61" i="22"/>
  <c r="Z83" i="20"/>
  <c r="Z88" i="23"/>
  <c r="Z77" i="23"/>
  <c r="Y79" i="22"/>
  <c r="V23" i="22"/>
  <c r="V32" i="22"/>
  <c r="Y10" i="23"/>
  <c r="Y47" i="22"/>
  <c r="V42" i="23"/>
  <c r="Y4" i="20"/>
  <c r="Z3" i="23"/>
  <c r="X33" i="22"/>
  <c r="Z60" i="20"/>
  <c r="V5" i="24"/>
  <c r="Z9" i="22"/>
  <c r="X6" i="24"/>
  <c r="Y87" i="23"/>
  <c r="V28" i="20"/>
  <c r="V44" i="23"/>
  <c r="W71" i="24"/>
  <c r="Y17" i="24"/>
  <c r="Z66" i="23"/>
  <c r="Y71" i="20"/>
  <c r="X96" i="20"/>
  <c r="Z35" i="23"/>
  <c r="X32" i="20"/>
  <c r="X85" i="24"/>
  <c r="V79" i="23"/>
  <c r="Y53" i="20"/>
  <c r="Y32" i="23"/>
  <c r="Y44" i="20"/>
  <c r="X60" i="24"/>
  <c r="X30" i="23"/>
  <c r="X29" i="20"/>
  <c r="V91" i="24"/>
  <c r="Y19" i="20"/>
  <c r="Z28" i="22"/>
  <c r="V61" i="22"/>
  <c r="V25" i="20"/>
  <c r="V17" i="20"/>
  <c r="Z55" i="22"/>
  <c r="Y33" i="24"/>
  <c r="Y30" i="22"/>
  <c r="W42" i="24"/>
  <c r="X57" i="20"/>
  <c r="V43" i="24"/>
  <c r="Z76" i="24"/>
  <c r="Z70" i="22"/>
  <c r="V84" i="24"/>
  <c r="Z47" i="20"/>
  <c r="V15" i="22"/>
  <c r="Y26" i="24"/>
  <c r="V21" i="20"/>
  <c r="X9" i="20"/>
  <c r="Z73" i="22"/>
  <c r="X75" i="24"/>
  <c r="X25" i="20"/>
  <c r="Z22" i="23"/>
  <c r="Z32" i="22"/>
  <c r="X22" i="23"/>
  <c r="V9" i="22"/>
  <c r="X7" i="24"/>
  <c r="Z26" i="23"/>
  <c r="Z56" i="20"/>
  <c r="Z44" i="23"/>
  <c r="Z71" i="24"/>
  <c r="V17" i="24"/>
  <c r="X66" i="23"/>
  <c r="Z71" i="20"/>
  <c r="V88" i="24"/>
  <c r="Z93" i="24"/>
  <c r="X88" i="22"/>
  <c r="Z90" i="23"/>
  <c r="V30" i="24"/>
  <c r="X94" i="23"/>
  <c r="V22" i="20"/>
  <c r="Y22" i="23"/>
  <c r="X24" i="22"/>
  <c r="Y65" i="22"/>
  <c r="Z4" i="22"/>
  <c r="Z61" i="24"/>
  <c r="X3" i="20"/>
  <c r="Z5" i="24"/>
  <c r="Z8" i="20"/>
  <c r="X48" i="20"/>
  <c r="Y63" i="20"/>
  <c r="Z15" i="20"/>
  <c r="Z9" i="20"/>
  <c r="X89" i="23"/>
  <c r="Z82" i="20"/>
  <c r="BC23" i="23"/>
  <c r="V74" i="23"/>
  <c r="X76" i="22"/>
  <c r="Y89" i="24"/>
  <c r="Y73" i="20"/>
  <c r="V68" i="24"/>
  <c r="Y29" i="24"/>
  <c r="X55" i="22"/>
  <c r="X77" i="24"/>
  <c r="Y13" i="20"/>
  <c r="Y7" i="22"/>
  <c r="Y67" i="20"/>
  <c r="V35" i="23"/>
  <c r="V39" i="23"/>
  <c r="Y49" i="22"/>
  <c r="Z12" i="24"/>
  <c r="X10" i="20"/>
  <c r="V11" i="22"/>
  <c r="Y14" i="20"/>
  <c r="Z80" i="23"/>
  <c r="V23" i="20"/>
  <c r="X15" i="24"/>
  <c r="Y78" i="23"/>
  <c r="X26" i="20"/>
  <c r="Z6" i="23"/>
  <c r="V34" i="22"/>
  <c r="Y88" i="23"/>
  <c r="Z37" i="22"/>
  <c r="X11" i="23"/>
  <c r="Y39" i="24"/>
  <c r="V84" i="20"/>
  <c r="Y44" i="24"/>
  <c r="Z71" i="22"/>
  <c r="Y11" i="22"/>
  <c r="Y54" i="23"/>
  <c r="Y50" i="20"/>
  <c r="X93" i="20"/>
  <c r="Z33" i="23"/>
  <c r="X40" i="20"/>
  <c r="X68" i="23"/>
  <c r="Z17" i="20"/>
  <c r="X66" i="20"/>
  <c r="Y35" i="22"/>
  <c r="X4" i="22"/>
  <c r="V54" i="24"/>
  <c r="Z24" i="20"/>
  <c r="Z64" i="20"/>
  <c r="X72" i="23"/>
  <c r="V72" i="24"/>
  <c r="Y39" i="22"/>
  <c r="X31" i="20"/>
  <c r="X50" i="22"/>
  <c r="X34" i="22"/>
  <c r="X95" i="22"/>
  <c r="W34" i="24"/>
  <c r="X58" i="23"/>
  <c r="X72" i="22"/>
  <c r="Y88" i="20"/>
  <c r="V91" i="22"/>
  <c r="X16" i="24"/>
  <c r="V70" i="23"/>
  <c r="Y5" i="22"/>
  <c r="V24" i="23"/>
  <c r="X35" i="20"/>
  <c r="V32" i="24"/>
  <c r="Z93" i="22"/>
  <c r="X86" i="24"/>
  <c r="Z4" i="23"/>
  <c r="Z80" i="20"/>
  <c r="Y37" i="23"/>
  <c r="X80" i="23"/>
  <c r="X13" i="24"/>
  <c r="X79" i="20"/>
  <c r="X70" i="20"/>
  <c r="Z54" i="20"/>
  <c r="Z61" i="23"/>
  <c r="V27" i="20"/>
  <c r="V94" i="22"/>
  <c r="Y25" i="22"/>
  <c r="X27" i="22"/>
  <c r="Y30" i="24"/>
  <c r="Z38" i="23"/>
  <c r="X42" i="22"/>
  <c r="X39" i="24"/>
  <c r="Z94" i="20"/>
  <c r="Z68" i="23"/>
  <c r="X63" i="22"/>
  <c r="V19" i="24"/>
  <c r="Z50" i="23"/>
  <c r="Z76" i="22"/>
  <c r="V62" i="22"/>
  <c r="V26" i="24"/>
  <c r="Z94" i="23"/>
  <c r="X74" i="20"/>
  <c r="X85" i="22"/>
  <c r="Z95" i="22"/>
  <c r="Y34" i="24"/>
  <c r="V59" i="23"/>
  <c r="V16" i="22"/>
  <c r="Z88" i="20"/>
  <c r="Y91" i="22"/>
  <c r="Y46" i="24"/>
  <c r="V20" i="20"/>
  <c r="Z36" i="20"/>
  <c r="Y40" i="20"/>
  <c r="Z81" i="23"/>
  <c r="V4" i="24"/>
  <c r="Z19" i="20"/>
  <c r="V73" i="22"/>
  <c r="Z35" i="22"/>
  <c r="W73" i="24"/>
  <c r="X50" i="20"/>
  <c r="Z84" i="20"/>
  <c r="V22" i="23"/>
  <c r="Z74" i="24"/>
  <c r="V90" i="20"/>
  <c r="Y42" i="22"/>
  <c r="Y93" i="20"/>
  <c r="V14" i="24"/>
  <c r="V89" i="20"/>
  <c r="X12" i="22"/>
  <c r="X62" i="24"/>
  <c r="X10" i="23"/>
  <c r="Z18" i="22"/>
  <c r="Y20" i="24"/>
  <c r="Y93" i="23"/>
  <c r="V7" i="20"/>
  <c r="X42" i="20"/>
  <c r="Y38" i="22"/>
  <c r="Y51" i="24"/>
  <c r="Y20" i="23"/>
  <c r="Z72" i="20"/>
  <c r="W36" i="24"/>
  <c r="X4" i="23"/>
  <c r="Y9" i="22"/>
  <c r="V6" i="24"/>
  <c r="V87" i="23"/>
  <c r="Y28" i="20"/>
  <c r="Y44" i="23"/>
  <c r="Y71" i="24"/>
  <c r="Z17" i="24"/>
  <c r="Y66" i="23"/>
  <c r="V71" i="20"/>
  <c r="Y88" i="24"/>
  <c r="Y93" i="24"/>
  <c r="V59" i="24"/>
  <c r="Z87" i="22"/>
  <c r="Y67" i="24"/>
  <c r="Z4" i="24"/>
  <c r="Z68" i="20"/>
  <c r="W69" i="24"/>
  <c r="X67" i="22"/>
  <c r="Y31" i="23"/>
  <c r="Y34" i="20"/>
  <c r="Y66" i="24"/>
  <c r="V43" i="23"/>
  <c r="Y51" i="22"/>
  <c r="V23" i="23"/>
  <c r="X30" i="20"/>
  <c r="V52" i="24"/>
  <c r="Z36" i="23"/>
  <c r="Y70" i="24"/>
  <c r="Z33" i="22"/>
  <c r="X71" i="22"/>
  <c r="BA16" i="23"/>
  <c r="V91" i="20"/>
  <c r="Z76" i="23"/>
  <c r="X65" i="23"/>
  <c r="Z23" i="20"/>
  <c r="X18" i="22"/>
  <c r="W20" i="24"/>
  <c r="Z58" i="23"/>
  <c r="V72" i="22"/>
  <c r="Y42" i="20"/>
  <c r="X38" i="22"/>
  <c r="X40" i="24"/>
  <c r="V20" i="23"/>
  <c r="V72" i="20"/>
  <c r="V86" i="23"/>
  <c r="X73" i="23"/>
  <c r="Y32" i="24"/>
  <c r="Y93" i="22"/>
  <c r="V86" i="24"/>
  <c r="V4" i="23"/>
  <c r="X80" i="20"/>
  <c r="X76" i="23"/>
  <c r="X21" i="22"/>
  <c r="Z22" i="24"/>
  <c r="Y32" i="22"/>
  <c r="V53" i="24"/>
  <c r="X51" i="20"/>
  <c r="Y49" i="24"/>
  <c r="Z42" i="23"/>
  <c r="BA23" i="23"/>
  <c r="Y72" i="22"/>
  <c r="V70" i="20"/>
  <c r="X93" i="22"/>
  <c r="X65" i="20"/>
  <c r="Z56" i="22"/>
  <c r="BB24" i="23"/>
  <c r="X33" i="24"/>
  <c r="Y58" i="22"/>
  <c r="Y67" i="23"/>
  <c r="Y92" i="20"/>
  <c r="W43" i="24"/>
  <c r="V76" i="24"/>
  <c r="Z62" i="22"/>
  <c r="Z13" i="23"/>
  <c r="Z6" i="20"/>
  <c r="V48" i="24"/>
  <c r="W26" i="24"/>
  <c r="X21" i="20"/>
  <c r="Y9" i="20"/>
  <c r="Z44" i="22"/>
  <c r="X31" i="24"/>
  <c r="X77" i="20"/>
  <c r="Z56" i="24"/>
  <c r="V45" i="23"/>
  <c r="X88" i="23"/>
  <c r="Y74" i="20"/>
  <c r="X10" i="24"/>
  <c r="Z9" i="23"/>
  <c r="X59" i="20"/>
  <c r="X47" i="23"/>
  <c r="Z41" i="24"/>
  <c r="Y89" i="22"/>
  <c r="Y92" i="22"/>
  <c r="Y64" i="23"/>
  <c r="Z47" i="23"/>
  <c r="Z66" i="20"/>
  <c r="W64" i="24"/>
  <c r="V47" i="24"/>
  <c r="W57" i="24"/>
  <c r="Y23" i="20"/>
  <c r="X64" i="20"/>
  <c r="Y60" i="23"/>
  <c r="V87" i="22"/>
  <c r="Z67" i="24"/>
  <c r="Z83" i="22"/>
  <c r="V49" i="20"/>
  <c r="Y81" i="24"/>
  <c r="V57" i="24"/>
  <c r="V42" i="22"/>
  <c r="Y19" i="23"/>
  <c r="V68" i="23"/>
  <c r="X25" i="22"/>
  <c r="V73" i="20"/>
  <c r="Y77" i="24"/>
  <c r="V88" i="22"/>
  <c r="Z53" i="22"/>
  <c r="Y94" i="22"/>
  <c r="V48" i="20"/>
  <c r="Z77" i="22"/>
  <c r="X18" i="24"/>
  <c r="X53" i="23"/>
  <c r="Y14" i="22"/>
  <c r="V58" i="20"/>
  <c r="Y10" i="22"/>
  <c r="W37" i="24"/>
  <c r="Y3" i="23"/>
  <c r="Z64" i="22"/>
  <c r="Y75" i="23"/>
  <c r="V52" i="20"/>
  <c r="Y59" i="24"/>
  <c r="V12" i="22"/>
  <c r="X9" i="24"/>
  <c r="V84" i="23"/>
  <c r="V48" i="22"/>
  <c r="Y29" i="23"/>
  <c r="Y29" i="22"/>
  <c r="X9" i="23"/>
  <c r="Z25" i="23"/>
  <c r="X5" i="22"/>
  <c r="V31" i="22"/>
  <c r="V40" i="23"/>
  <c r="Z45" i="23"/>
  <c r="V15" i="24"/>
  <c r="Y54" i="24"/>
  <c r="W44" i="24"/>
  <c r="W9" i="24"/>
  <c r="Z14" i="20"/>
  <c r="Z45" i="24"/>
  <c r="X46" i="20"/>
  <c r="X68" i="22"/>
  <c r="V83" i="22"/>
  <c r="X71" i="23"/>
  <c r="Y14" i="23"/>
  <c r="X17" i="20"/>
  <c r="Z20" i="24"/>
  <c r="Y37" i="24"/>
  <c r="X69" i="20"/>
  <c r="Z77" i="20"/>
  <c r="Y37" i="22"/>
  <c r="Z38" i="24"/>
  <c r="X77" i="22"/>
  <c r="W58" i="24"/>
  <c r="V57" i="23"/>
  <c r="X45" i="22"/>
  <c r="X58" i="20"/>
  <c r="Z10" i="22"/>
  <c r="W84" i="24"/>
  <c r="X64" i="22"/>
  <c r="V33" i="23"/>
  <c r="Y53" i="22"/>
  <c r="V50" i="22"/>
  <c r="V6" i="23"/>
  <c r="Y35" i="20"/>
  <c r="V8" i="22"/>
  <c r="X57" i="24"/>
  <c r="X55" i="20"/>
  <c r="Y64" i="20"/>
  <c r="Y5" i="23"/>
  <c r="Y39" i="20"/>
  <c r="W78" i="24"/>
  <c r="AQ16" i="20"/>
  <c r="W45" i="24"/>
  <c r="X74" i="23"/>
  <c r="V69" i="23"/>
  <c r="Y19" i="22"/>
  <c r="X50" i="24"/>
  <c r="Z36" i="22"/>
  <c r="X8" i="20"/>
  <c r="V41" i="22"/>
  <c r="Z34" i="24"/>
  <c r="Y59" i="23"/>
  <c r="X16" i="22"/>
  <c r="V38" i="20"/>
  <c r="Z66" i="22"/>
  <c r="Y16" i="24"/>
  <c r="X17" i="23"/>
  <c r="Z86" i="22"/>
  <c r="V77" i="23"/>
  <c r="Y24" i="22"/>
  <c r="V18" i="22"/>
  <c r="X20" i="24"/>
  <c r="X93" i="23"/>
  <c r="Z7" i="20"/>
  <c r="V42" i="20"/>
  <c r="V38" i="22"/>
  <c r="V40" i="24"/>
  <c r="X20" i="23"/>
  <c r="X72" i="20"/>
  <c r="X79" i="24"/>
  <c r="Y73" i="23"/>
  <c r="Z56" i="23"/>
  <c r="Y40" i="22"/>
  <c r="Y60" i="20"/>
  <c r="Y55" i="20"/>
  <c r="Y20" i="22"/>
  <c r="Z32" i="20"/>
  <c r="Z85" i="24"/>
  <c r="Z79" i="23"/>
  <c r="V53" i="20"/>
  <c r="Z32" i="23"/>
  <c r="V44" i="20"/>
  <c r="Z8" i="24"/>
  <c r="Y30" i="23"/>
  <c r="Y29" i="20"/>
  <c r="W91" i="24"/>
  <c r="X19" i="20"/>
  <c r="X5" i="23"/>
  <c r="W83" i="24"/>
  <c r="Y8" i="22"/>
  <c r="V61" i="23"/>
  <c r="V94" i="20"/>
  <c r="V89" i="23"/>
  <c r="Y3" i="24"/>
  <c r="V64" i="23"/>
  <c r="X41" i="22"/>
  <c r="Y18" i="24"/>
  <c r="Y53" i="23"/>
  <c r="Z14" i="22"/>
  <c r="X38" i="20"/>
  <c r="Y66" i="22"/>
  <c r="Z37" i="24"/>
  <c r="Z17" i="23"/>
  <c r="V86" i="22"/>
  <c r="X85" i="23"/>
  <c r="V69" i="20"/>
  <c r="W81" i="24"/>
  <c r="Y12" i="22"/>
  <c r="Z27" i="24"/>
  <c r="X84" i="23"/>
  <c r="Y68" i="22"/>
  <c r="Z89" i="23"/>
  <c r="V25" i="24"/>
  <c r="V36" i="24"/>
  <c r="V80" i="22"/>
  <c r="V13" i="24"/>
  <c r="Y43" i="20"/>
  <c r="X3" i="24"/>
  <c r="Z85" i="22"/>
  <c r="V11" i="20"/>
  <c r="Y55" i="24"/>
  <c r="V64" i="22"/>
  <c r="X44" i="22"/>
  <c r="W25" i="24"/>
  <c r="Z71" i="23"/>
  <c r="X12" i="23"/>
  <c r="Y24" i="24"/>
  <c r="Y21" i="23"/>
  <c r="V63" i="20"/>
  <c r="Y92" i="23"/>
  <c r="V16" i="20"/>
  <c r="Z60" i="24"/>
  <c r="Y8" i="23"/>
  <c r="Z89" i="20"/>
  <c r="Y52" i="24"/>
  <c r="V28" i="23"/>
  <c r="V84" i="22"/>
  <c r="V33" i="22"/>
  <c r="V20" i="22"/>
  <c r="V83" i="23"/>
  <c r="V31" i="20"/>
  <c r="W21" i="24"/>
  <c r="Y78" i="22"/>
  <c r="V89" i="22"/>
  <c r="X22" i="22"/>
  <c r="Y87" i="24"/>
  <c r="Y11" i="23"/>
  <c r="V13" i="22"/>
  <c r="V46" i="20"/>
  <c r="X60" i="23"/>
  <c r="V73" i="24"/>
  <c r="Y15" i="24"/>
  <c r="Y51" i="20"/>
  <c r="Z46" i="20"/>
  <c r="W17" i="24"/>
  <c r="V5" i="23"/>
  <c r="Y9" i="24"/>
  <c r="Z37" i="23"/>
  <c r="Z22" i="22"/>
  <c r="Z63" i="22"/>
  <c r="Z3" i="22"/>
  <c r="V71" i="22"/>
  <c r="Z80" i="24"/>
  <c r="X32" i="22"/>
  <c r="V25" i="22"/>
  <c r="X30" i="24"/>
  <c r="Y89" i="23"/>
  <c r="V92" i="24"/>
  <c r="X42" i="23"/>
  <c r="V95" i="20"/>
  <c r="X54" i="24"/>
  <c r="Y56" i="20"/>
  <c r="V63" i="23"/>
  <c r="Y39" i="23"/>
  <c r="X80" i="24"/>
  <c r="X92" i="24"/>
  <c r="BA16" i="22"/>
  <c r="Y6" i="22"/>
  <c r="Y65" i="24"/>
  <c r="X41" i="20"/>
  <c r="Y14" i="24"/>
  <c r="V81" i="22"/>
  <c r="Y17" i="22"/>
  <c r="V46" i="24"/>
  <c r="X15" i="20"/>
  <c r="Z19" i="22"/>
  <c r="Z62" i="20"/>
  <c r="Z64" i="24"/>
  <c r="X56" i="23"/>
  <c r="X54" i="22"/>
  <c r="V23" i="24"/>
  <c r="V15" i="23"/>
  <c r="V53" i="22"/>
  <c r="Y27" i="20"/>
  <c r="Z54" i="23"/>
  <c r="Z3" i="20"/>
  <c r="V60" i="23"/>
  <c r="V7" i="22"/>
  <c r="X59" i="24"/>
  <c r="V16" i="23"/>
  <c r="X74" i="22"/>
  <c r="X87" i="24"/>
  <c r="Y46" i="20"/>
  <c r="X54" i="20"/>
  <c r="X61" i="23"/>
  <c r="V74" i="22"/>
  <c r="Y53" i="24"/>
  <c r="Y12" i="20"/>
  <c r="Y56" i="24"/>
  <c r="X80" i="22"/>
  <c r="V8" i="20"/>
  <c r="X65" i="22"/>
  <c r="X49" i="24"/>
  <c r="Z21" i="23"/>
  <c r="V13" i="23"/>
  <c r="Y37" i="20"/>
  <c r="V80" i="20"/>
  <c r="V61" i="24"/>
  <c r="BA15" i="22"/>
  <c r="Z6" i="22"/>
  <c r="W65" i="24"/>
  <c r="Z76" i="20"/>
  <c r="Z14" i="24"/>
  <c r="X81" i="22"/>
  <c r="V17" i="22"/>
  <c r="X13" i="23"/>
  <c r="W48" i="24"/>
  <c r="V40" i="22"/>
  <c r="Y80" i="24"/>
  <c r="Z92" i="22"/>
  <c r="Z79" i="20"/>
  <c r="Y64" i="24"/>
  <c r="X27" i="24"/>
  <c r="V37" i="23"/>
  <c r="X47" i="22"/>
  <c r="V90" i="22"/>
  <c r="Y11" i="24"/>
  <c r="V57" i="22"/>
  <c r="Z55" i="23"/>
  <c r="Y57" i="24"/>
  <c r="W13" i="24"/>
  <c r="Y95" i="22"/>
  <c r="Y58" i="20"/>
  <c r="W90" i="24"/>
  <c r="W12" i="24"/>
  <c r="V22" i="22"/>
  <c r="Y41" i="24"/>
  <c r="V46" i="22"/>
  <c r="X58" i="24"/>
  <c r="X57" i="23"/>
  <c r="V45" i="22"/>
  <c r="Y26" i="22"/>
  <c r="X69" i="22"/>
  <c r="Z72" i="24"/>
  <c r="Z27" i="23"/>
  <c r="Y52" i="22"/>
  <c r="X90" i="22"/>
  <c r="V87" i="24"/>
  <c r="Y41" i="22"/>
  <c r="X34" i="24"/>
  <c r="Z59" i="23"/>
  <c r="Y16" i="22"/>
  <c r="Y38" i="20"/>
  <c r="V66" i="22"/>
  <c r="V16" i="24"/>
  <c r="Y17" i="23"/>
  <c r="X86" i="22"/>
  <c r="Y24" i="23"/>
  <c r="Z69" i="20"/>
  <c r="X36" i="20"/>
  <c r="X73" i="22"/>
  <c r="V7" i="23"/>
  <c r="X53" i="24"/>
  <c r="X67" i="24"/>
  <c r="X9" i="22"/>
  <c r="W6" i="24"/>
  <c r="X87" i="23"/>
  <c r="X28" i="20"/>
  <c r="X44" i="23"/>
  <c r="V71" i="24"/>
  <c r="X17" i="24"/>
  <c r="V66" i="23"/>
  <c r="X71" i="20"/>
  <c r="W88" i="24"/>
  <c r="X93" i="24"/>
  <c r="X31" i="22"/>
  <c r="X33" i="23"/>
  <c r="W30" i="24"/>
  <c r="V49" i="23"/>
  <c r="Z40" i="20"/>
  <c r="X39" i="20"/>
  <c r="X41" i="23"/>
  <c r="Z90" i="20"/>
  <c r="Y46" i="22"/>
  <c r="Y58" i="24"/>
  <c r="Y41" i="20"/>
  <c r="X14" i="24"/>
  <c r="V26" i="22"/>
  <c r="V69" i="22"/>
  <c r="W72" i="24"/>
  <c r="V27" i="23"/>
  <c r="X52" i="22"/>
  <c r="V68" i="20"/>
  <c r="V39" i="22"/>
  <c r="Z46" i="23"/>
  <c r="V54" i="22"/>
  <c r="X11" i="24"/>
  <c r="Y15" i="23"/>
  <c r="V35" i="22"/>
  <c r="Z39" i="20"/>
  <c r="W19" i="24"/>
  <c r="Y68" i="23"/>
  <c r="Z42" i="22"/>
  <c r="Y48" i="23"/>
  <c r="V82" i="20"/>
  <c r="W54" i="24"/>
  <c r="V25" i="23"/>
  <c r="Y77" i="22"/>
  <c r="Z52" i="23"/>
  <c r="X52" i="24"/>
  <c r="W11" i="24"/>
  <c r="V54" i="23"/>
  <c r="Y25" i="23"/>
  <c r="BB25" i="23"/>
  <c r="D31" i="1"/>
  <c r="D47" i="1"/>
  <c r="C40" i="1"/>
  <c r="AD5" i="23"/>
  <c r="D32" i="1"/>
  <c r="C41" i="1"/>
  <c r="D41" i="1" s="1"/>
  <c r="C56" i="1"/>
  <c r="AU8" i="23"/>
  <c r="D48" i="1"/>
  <c r="W92" i="20"/>
  <c r="W15" i="22"/>
  <c r="W52" i="23"/>
  <c r="W73" i="23"/>
  <c r="W7" i="20"/>
  <c r="W82" i="23"/>
  <c r="W52" i="20"/>
  <c r="W44" i="23"/>
  <c r="W6" i="20"/>
  <c r="W87" i="23"/>
  <c r="W57" i="20"/>
  <c r="W53" i="20"/>
  <c r="W59" i="23"/>
  <c r="W84" i="23"/>
  <c r="W78" i="23"/>
  <c r="W43" i="20"/>
  <c r="W42" i="22"/>
  <c r="W36" i="20"/>
  <c r="W23" i="22"/>
  <c r="W55" i="23"/>
  <c r="W82" i="20"/>
  <c r="W61" i="22"/>
  <c r="W87" i="22"/>
  <c r="W19" i="23"/>
  <c r="W84" i="22"/>
  <c r="W65" i="22"/>
  <c r="W46" i="23"/>
  <c r="W30" i="20"/>
  <c r="W71" i="22"/>
  <c r="W39" i="20"/>
  <c r="W74" i="22"/>
  <c r="W25" i="20"/>
  <c r="W55" i="20"/>
  <c r="W8" i="20"/>
  <c r="W41" i="23"/>
  <c r="BE16" i="23"/>
  <c r="BE23" i="23"/>
  <c r="W45" i="22"/>
  <c r="W39" i="23"/>
  <c r="W81" i="22"/>
  <c r="W35" i="23"/>
  <c r="W16" i="22"/>
  <c r="W17" i="23"/>
  <c r="W21" i="20"/>
  <c r="W16" i="20"/>
  <c r="W20" i="20"/>
  <c r="W53" i="23"/>
  <c r="W69" i="23"/>
  <c r="W4" i="20"/>
  <c r="W72" i="22"/>
  <c r="W31" i="20"/>
  <c r="W9" i="23"/>
  <c r="W42" i="23"/>
  <c r="W65" i="23"/>
  <c r="W90" i="23"/>
  <c r="W78" i="20"/>
  <c r="W17" i="20"/>
  <c r="W47" i="23"/>
  <c r="W40" i="22"/>
  <c r="W91" i="20"/>
  <c r="W55" i="22"/>
  <c r="W88" i="22"/>
  <c r="W95" i="20"/>
  <c r="W93" i="22"/>
  <c r="W86" i="23"/>
  <c r="W80" i="20"/>
  <c r="W92" i="22"/>
  <c r="W86" i="20"/>
  <c r="W35" i="22"/>
  <c r="W37" i="22"/>
  <c r="W85" i="22"/>
  <c r="W83" i="23"/>
  <c r="AU16" i="20"/>
  <c r="W43" i="23"/>
  <c r="W33" i="22"/>
  <c r="W44" i="20"/>
  <c r="W45" i="20"/>
  <c r="W32" i="23"/>
  <c r="W5" i="22"/>
  <c r="W18" i="22"/>
  <c r="W70" i="22"/>
  <c r="W64" i="22"/>
  <c r="W41" i="20"/>
  <c r="W26" i="22"/>
  <c r="W56" i="20"/>
  <c r="W14" i="22"/>
  <c r="W83" i="20"/>
  <c r="W64" i="20"/>
  <c r="W48" i="20"/>
  <c r="W56" i="22"/>
  <c r="W49" i="22"/>
  <c r="W14" i="20"/>
  <c r="W77" i="23"/>
  <c r="W20" i="23"/>
  <c r="W44" i="22"/>
  <c r="W45" i="23"/>
  <c r="W24" i="23"/>
  <c r="W56" i="23"/>
  <c r="W38" i="22"/>
  <c r="W94" i="23"/>
  <c r="W19" i="20"/>
  <c r="W29" i="23"/>
  <c r="W93" i="20"/>
  <c r="W25" i="23"/>
  <c r="W12" i="20"/>
  <c r="W51" i="20"/>
  <c r="W51" i="23"/>
  <c r="W68" i="22"/>
  <c r="BE16" i="22"/>
  <c r="BE15" i="22"/>
  <c r="W69" i="22"/>
  <c r="W61" i="20"/>
  <c r="W15" i="20"/>
  <c r="W75" i="20"/>
  <c r="W58" i="20"/>
  <c r="W52" i="22"/>
  <c r="W76" i="22"/>
  <c r="W13" i="23"/>
  <c r="W3" i="22"/>
  <c r="W76" i="20"/>
  <c r="W74" i="23"/>
  <c r="W38" i="20"/>
  <c r="W42" i="20"/>
  <c r="W48" i="22"/>
  <c r="W46" i="20"/>
  <c r="W11" i="23"/>
  <c r="W90" i="20"/>
  <c r="W8" i="22"/>
  <c r="W21" i="22"/>
  <c r="W50" i="23"/>
  <c r="W71" i="20"/>
  <c r="W10" i="20"/>
  <c r="W57" i="22"/>
  <c r="W5" i="23"/>
  <c r="W33" i="23"/>
  <c r="W66" i="22"/>
  <c r="W16" i="23"/>
  <c r="W35" i="20"/>
  <c r="W47" i="22"/>
  <c r="W68" i="23"/>
  <c r="W60" i="23"/>
  <c r="W15" i="23"/>
  <c r="W76" i="23"/>
  <c r="W6" i="23"/>
  <c r="W34" i="22"/>
  <c r="BE15" i="23"/>
  <c r="W17" i="22"/>
  <c r="W11" i="20"/>
  <c r="W86" i="22"/>
  <c r="W41" i="22"/>
  <c r="W85" i="20"/>
  <c r="W7" i="22"/>
  <c r="W67" i="22"/>
  <c r="W23" i="23"/>
  <c r="W81" i="20"/>
  <c r="W34" i="20"/>
  <c r="W91" i="23"/>
  <c r="W95" i="22"/>
  <c r="W70" i="23"/>
  <c r="W24" i="22"/>
  <c r="W66" i="20"/>
  <c r="W13" i="22"/>
  <c r="W79" i="22"/>
  <c r="W40" i="23"/>
  <c r="W89" i="22"/>
  <c r="W18" i="23"/>
  <c r="W72" i="20"/>
  <c r="W82" i="22"/>
  <c r="W14" i="23"/>
  <c r="W10" i="22"/>
  <c r="W4" i="23"/>
  <c r="W47" i="20"/>
  <c r="W89" i="23"/>
  <c r="W54" i="20"/>
  <c r="W3" i="20"/>
  <c r="W80" i="22"/>
  <c r="W94" i="22"/>
  <c r="W27" i="20"/>
  <c r="W26" i="20"/>
  <c r="W61" i="23"/>
  <c r="W12" i="23"/>
  <c r="W62" i="22"/>
  <c r="W9" i="22"/>
  <c r="W85" i="23"/>
  <c r="W77" i="22"/>
  <c r="W91" i="22"/>
  <c r="W62" i="20"/>
  <c r="W63" i="20"/>
  <c r="W66" i="23"/>
  <c r="W6" i="22"/>
  <c r="W32" i="20"/>
  <c r="W8" i="23"/>
  <c r="W79" i="23"/>
  <c r="W75" i="23"/>
  <c r="W30" i="22"/>
  <c r="W75" i="22"/>
  <c r="W36" i="23"/>
  <c r="W28" i="20"/>
  <c r="W63" i="23"/>
  <c r="W21" i="23"/>
  <c r="W5" i="20"/>
  <c r="W58" i="22"/>
  <c r="W31" i="23"/>
  <c r="W27" i="22"/>
  <c r="W50" i="22"/>
  <c r="W62" i="23"/>
  <c r="W22" i="23"/>
  <c r="W19" i="22"/>
  <c r="W22" i="20"/>
  <c r="W74" i="20"/>
  <c r="W81" i="23"/>
  <c r="W9" i="20"/>
  <c r="W29" i="22"/>
  <c r="W33" i="20"/>
  <c r="W68" i="20"/>
  <c r="W40" i="20"/>
  <c r="W39" i="22"/>
  <c r="W24" i="20"/>
  <c r="W27" i="23"/>
  <c r="W71" i="23"/>
  <c r="W90" i="22"/>
  <c r="W60" i="20"/>
  <c r="W64" i="23"/>
  <c r="W78" i="22"/>
  <c r="W88" i="23"/>
  <c r="W57" i="23"/>
  <c r="W70" i="20"/>
  <c r="W58" i="23"/>
  <c r="W67" i="20"/>
  <c r="W67" i="23"/>
  <c r="W30" i="23"/>
  <c r="W28" i="23"/>
  <c r="W92" i="23"/>
  <c r="W13" i="20"/>
  <c r="W72" i="23"/>
  <c r="W73" i="20"/>
  <c r="W93" i="23"/>
  <c r="W26" i="23"/>
  <c r="W54" i="22"/>
  <c r="W4" i="22"/>
  <c r="W34" i="23"/>
  <c r="W7" i="23"/>
  <c r="W31" i="22"/>
  <c r="W53" i="22"/>
  <c r="W32" i="22"/>
  <c r="W43" i="22"/>
  <c r="W60" i="22"/>
  <c r="W49" i="20"/>
  <c r="W25" i="22"/>
  <c r="W69" i="20"/>
  <c r="W11" i="22"/>
  <c r="W37" i="20"/>
  <c r="W3" i="23"/>
  <c r="W73" i="22"/>
  <c r="W96" i="20"/>
  <c r="W94" i="20"/>
  <c r="W20" i="22"/>
  <c r="W63" i="22"/>
  <c r="W59" i="20"/>
  <c r="W10" i="23"/>
  <c r="W88" i="20"/>
  <c r="W18" i="20"/>
  <c r="W89" i="20"/>
  <c r="W65" i="20"/>
  <c r="W59" i="22"/>
  <c r="W54" i="23"/>
  <c r="W80" i="23"/>
  <c r="W46" i="22"/>
  <c r="W37" i="23"/>
  <c r="W51" i="22"/>
  <c r="W87" i="20"/>
  <c r="W28" i="22"/>
  <c r="W50" i="20"/>
  <c r="W23" i="20"/>
  <c r="W36" i="22"/>
  <c r="W38" i="23"/>
  <c r="W83" i="22"/>
  <c r="W48" i="23"/>
  <c r="W49" i="23"/>
  <c r="W79" i="20"/>
  <c r="W29" i="20"/>
  <c r="W22" i="22"/>
  <c r="W84" i="20"/>
  <c r="W77" i="20"/>
  <c r="W12" i="22"/>
  <c r="BD15" i="23"/>
  <c r="BD6" i="23"/>
  <c r="BD11" i="23"/>
  <c r="BD2" i="23"/>
  <c r="BD14" i="23"/>
  <c r="AR87" i="14"/>
  <c r="AR248" i="14"/>
  <c r="AR386" i="14"/>
  <c r="AR451" i="14"/>
  <c r="AR489" i="14"/>
  <c r="AR519" i="14"/>
  <c r="AR554" i="14"/>
  <c r="AR593" i="14"/>
  <c r="AR642" i="14"/>
  <c r="AR695" i="14"/>
  <c r="AR745" i="14"/>
  <c r="AR795" i="14"/>
  <c r="AR848" i="14"/>
  <c r="AR898" i="14"/>
  <c r="AR962" i="14"/>
  <c r="AR1065" i="14"/>
  <c r="AR1168" i="14"/>
  <c r="AR1271" i="14"/>
  <c r="AR1385" i="14"/>
  <c r="AR1521" i="14"/>
  <c r="AR1695" i="14"/>
  <c r="AR1864" i="14"/>
  <c r="AR2125" i="14"/>
  <c r="AR1401" i="14"/>
  <c r="AR1544" i="14"/>
  <c r="AR3" i="14"/>
  <c r="AR223" i="14"/>
  <c r="AR491" i="14"/>
  <c r="AR656" i="14"/>
  <c r="AR859" i="14"/>
  <c r="AR912" i="14"/>
  <c r="AR987" i="14"/>
  <c r="AR1417" i="14"/>
  <c r="AR1567" i="14"/>
  <c r="AR1736" i="14"/>
  <c r="AR2198" i="14"/>
  <c r="AR455" i="14"/>
  <c r="AR391" i="14"/>
  <c r="AR66" i="14"/>
  <c r="AR224" i="14"/>
  <c r="AR427" i="14"/>
  <c r="AR530" i="14"/>
  <c r="AR760" i="14"/>
  <c r="AR863" i="14"/>
  <c r="AR1001" i="14"/>
  <c r="AR1307" i="14"/>
  <c r="AR2228" i="14"/>
  <c r="AR425" i="14"/>
  <c r="AR1919" i="14"/>
  <c r="AR11" i="14"/>
  <c r="AR159" i="14"/>
  <c r="AR194" i="14"/>
  <c r="AR297" i="14"/>
  <c r="AR400" i="14"/>
  <c r="AR465" i="14"/>
  <c r="AR503" i="14"/>
  <c r="AR707" i="14"/>
  <c r="AR810" i="14"/>
  <c r="AR913" i="14"/>
  <c r="AR1104" i="14"/>
  <c r="AR1207" i="14"/>
  <c r="AR1585" i="14"/>
  <c r="AR13" i="14"/>
  <c r="AR1015" i="14"/>
  <c r="AR2263" i="14"/>
  <c r="AR111" i="14"/>
  <c r="AR210" i="14"/>
  <c r="AR351" i="14"/>
  <c r="AR33" i="14"/>
  <c r="AR119" i="14"/>
  <c r="AR219" i="14"/>
  <c r="AR322" i="14"/>
  <c r="AR490" i="14"/>
  <c r="AR603" i="14"/>
  <c r="AR746" i="14"/>
  <c r="AR849" i="14"/>
  <c r="AR1079" i="14"/>
  <c r="AR1713" i="14"/>
  <c r="AR65" i="14"/>
  <c r="AR155" i="14"/>
  <c r="AR288" i="14"/>
  <c r="AR426" i="14"/>
  <c r="AR567" i="14"/>
  <c r="AR759" i="14"/>
  <c r="AR1193" i="14"/>
  <c r="AR35" i="14"/>
  <c r="AR259" i="14"/>
  <c r="AR568" i="14"/>
  <c r="AR1433" i="14"/>
  <c r="AR98" i="14"/>
  <c r="AR195" i="14"/>
  <c r="AR298" i="14"/>
  <c r="AR401" i="14"/>
  <c r="AR504" i="14"/>
  <c r="AR618" i="14"/>
  <c r="AR770" i="14"/>
  <c r="AR923" i="14"/>
  <c r="AR1321" i="14"/>
  <c r="AR1777" i="14"/>
  <c r="AR75" i="14"/>
  <c r="AR169" i="14"/>
  <c r="AR272" i="14"/>
  <c r="AR375" i="14"/>
  <c r="AR505" i="14"/>
  <c r="AR578" i="14"/>
  <c r="AR721" i="14"/>
  <c r="AR824" i="14"/>
  <c r="AR927" i="14"/>
  <c r="AR1129" i="14"/>
  <c r="AR1337" i="14"/>
  <c r="AR1631" i="14"/>
  <c r="AR2301" i="14"/>
  <c r="AR56" i="14"/>
  <c r="AR183" i="14"/>
  <c r="AR313" i="14"/>
  <c r="AR2" i="14"/>
  <c r="AR88" i="14"/>
  <c r="AR184" i="14"/>
  <c r="AR287" i="14"/>
  <c r="AR387" i="14"/>
  <c r="AR555" i="14"/>
  <c r="AR696" i="14"/>
  <c r="AR899" i="14"/>
  <c r="AR1282" i="14"/>
  <c r="AR2163" i="14"/>
  <c r="AR34" i="14"/>
  <c r="AR120" i="14"/>
  <c r="AR258" i="14"/>
  <c r="AR361" i="14"/>
  <c r="AR529" i="14"/>
  <c r="AR706" i="14"/>
  <c r="AR1090" i="14"/>
  <c r="AR121" i="14"/>
  <c r="AR362" i="14"/>
  <c r="AR657" i="14"/>
  <c r="AR1957" i="14"/>
  <c r="AR67" i="14"/>
  <c r="AR160" i="14"/>
  <c r="AR263" i="14"/>
  <c r="AR363" i="14"/>
  <c r="AR466" i="14"/>
  <c r="AR569" i="14"/>
  <c r="AR720" i="14"/>
  <c r="AR873" i="14"/>
  <c r="AR1218" i="14"/>
  <c r="AR1608" i="14"/>
  <c r="AR15" i="14"/>
  <c r="AR99" i="14"/>
  <c r="AR199" i="14"/>
  <c r="AR337" i="14"/>
  <c r="AR440" i="14"/>
  <c r="AR631" i="14"/>
  <c r="AR1800" i="14"/>
  <c r="AR23" i="14"/>
  <c r="AR47" i="14"/>
  <c r="AR77" i="14"/>
  <c r="AR107" i="14"/>
  <c r="AR135" i="14"/>
  <c r="AR170" i="14"/>
  <c r="AR208" i="14"/>
  <c r="AR235" i="14"/>
  <c r="AR273" i="14"/>
  <c r="AR311" i="14"/>
  <c r="AR338" i="14"/>
  <c r="AR376" i="14"/>
  <c r="AR411" i="14"/>
  <c r="AR441" i="14"/>
  <c r="AR479" i="14"/>
  <c r="AR514" i="14"/>
  <c r="AR544" i="14"/>
  <c r="AR579" i="14"/>
  <c r="AR632" i="14"/>
  <c r="AR681" i="14"/>
  <c r="AR731" i="14"/>
  <c r="AR784" i="14"/>
  <c r="AR834" i="14"/>
  <c r="AR887" i="14"/>
  <c r="AR937" i="14"/>
  <c r="AR1040" i="14"/>
  <c r="AR1143" i="14"/>
  <c r="AR1243" i="14"/>
  <c r="AR1353" i="14"/>
  <c r="AR1481" i="14"/>
  <c r="AR1649" i="14"/>
  <c r="AR1823" i="14"/>
  <c r="AR2060" i="14"/>
  <c r="AR2331" i="14"/>
  <c r="AR25" i="14"/>
  <c r="AR145" i="14"/>
  <c r="AR283" i="14"/>
  <c r="AR416" i="14"/>
  <c r="AR57" i="14"/>
  <c r="AR146" i="14"/>
  <c r="AR249" i="14"/>
  <c r="AR352" i="14"/>
  <c r="AR528" i="14"/>
  <c r="AR643" i="14"/>
  <c r="AR799" i="14"/>
  <c r="AR976" i="14"/>
  <c r="AR1179" i="14"/>
  <c r="AR1892" i="14"/>
  <c r="AR89" i="14"/>
  <c r="AR185" i="14"/>
  <c r="AR323" i="14"/>
  <c r="AR464" i="14"/>
  <c r="AR607" i="14"/>
  <c r="AR809" i="14"/>
  <c r="AR1296" i="14"/>
  <c r="AR97" i="14"/>
  <c r="AR327" i="14"/>
  <c r="AR617" i="14"/>
  <c r="AR1759" i="14"/>
  <c r="AR43" i="14"/>
  <c r="AR130" i="14"/>
  <c r="AR233" i="14"/>
  <c r="AR336" i="14"/>
  <c r="AR439" i="14"/>
  <c r="AR539" i="14"/>
  <c r="AR667" i="14"/>
  <c r="AR823" i="14"/>
  <c r="AR1115" i="14"/>
  <c r="AR1449" i="14"/>
  <c r="AR1995" i="14"/>
  <c r="AR45" i="14"/>
  <c r="AR131" i="14"/>
  <c r="AR234" i="14"/>
  <c r="AR299" i="14"/>
  <c r="AR402" i="14"/>
  <c r="AR475" i="14"/>
  <c r="AR543" i="14"/>
  <c r="AR671" i="14"/>
  <c r="AR771" i="14"/>
  <c r="AR874" i="14"/>
  <c r="AR1026" i="14"/>
  <c r="AR1232" i="14"/>
  <c r="AR1465" i="14"/>
  <c r="AR2022" i="14"/>
  <c r="AR24" i="14"/>
  <c r="AR55" i="14"/>
  <c r="AR79" i="14"/>
  <c r="AR109" i="14"/>
  <c r="AR144" i="14"/>
  <c r="AR171" i="14"/>
  <c r="AR209" i="14"/>
  <c r="AR247" i="14"/>
  <c r="AR274" i="14"/>
  <c r="AR312" i="14"/>
  <c r="AR347" i="14"/>
  <c r="AR377" i="14"/>
  <c r="AR415" i="14"/>
  <c r="AR450" i="14"/>
  <c r="AR480" i="14"/>
  <c r="AR515" i="14"/>
  <c r="AR553" i="14"/>
  <c r="AR592" i="14"/>
  <c r="AR633" i="14"/>
  <c r="AR682" i="14"/>
  <c r="AR735" i="14"/>
  <c r="AR785" i="14"/>
  <c r="AR835" i="14"/>
  <c r="AR888" i="14"/>
  <c r="AR951" i="14"/>
  <c r="AR1051" i="14"/>
  <c r="AR1154" i="14"/>
  <c r="AR1257" i="14"/>
  <c r="AR1369" i="14"/>
  <c r="AR1503" i="14"/>
  <c r="AR1672" i="14"/>
  <c r="AR1841" i="14"/>
  <c r="AR2095" i="14"/>
  <c r="AR2366" i="14"/>
  <c r="AR938" i="14"/>
  <c r="AR952" i="14"/>
  <c r="AR963" i="14"/>
  <c r="AR977" i="14"/>
  <c r="AR991" i="14"/>
  <c r="AR1002" i="14"/>
  <c r="AR1016" i="14"/>
  <c r="AR1027" i="14"/>
  <c r="AR1041" i="14"/>
  <c r="AR1055" i="14"/>
  <c r="AR1066" i="14"/>
  <c r="AR1080" i="14"/>
  <c r="AR1091" i="14"/>
  <c r="AR1105" i="14"/>
  <c r="AR1119" i="14"/>
  <c r="AR1130" i="14"/>
  <c r="AR1144" i="14"/>
  <c r="AR1155" i="14"/>
  <c r="AR1169" i="14"/>
  <c r="AR1183" i="14"/>
  <c r="AR1194" i="14"/>
  <c r="AR1208" i="14"/>
  <c r="AR1219" i="14"/>
  <c r="AR1233" i="14"/>
  <c r="AR1247" i="14"/>
  <c r="AR1258" i="14"/>
  <c r="AR1272" i="14"/>
  <c r="AR1283" i="14"/>
  <c r="AR1297" i="14"/>
  <c r="AR1311" i="14"/>
  <c r="AR1322" i="14"/>
  <c r="AR1338" i="14"/>
  <c r="AR1354" i="14"/>
  <c r="AR1370" i="14"/>
  <c r="AR1386" i="14"/>
  <c r="AR1402" i="14"/>
  <c r="AR1418" i="14"/>
  <c r="AR1434" i="14"/>
  <c r="AR1450" i="14"/>
  <c r="AR1466" i="14"/>
  <c r="AR1482" i="14"/>
  <c r="AR1504" i="14"/>
  <c r="AR1527" i="14"/>
  <c r="AR1545" i="14"/>
  <c r="AR1568" i="14"/>
  <c r="AR1591" i="14"/>
  <c r="AR1609" i="14"/>
  <c r="AR1632" i="14"/>
  <c r="AR1655" i="14"/>
  <c r="AR1673" i="14"/>
  <c r="AR1696" i="14"/>
  <c r="AR1719" i="14"/>
  <c r="AR1737" i="14"/>
  <c r="AR1760" i="14"/>
  <c r="AR1783" i="14"/>
  <c r="AR1801" i="14"/>
  <c r="AR1824" i="14"/>
  <c r="AR1847" i="14"/>
  <c r="AR1865" i="14"/>
  <c r="AR1893" i="14"/>
  <c r="AR1931" i="14"/>
  <c r="AR1958" i="14"/>
  <c r="AR1996" i="14"/>
  <c r="AR2031" i="14"/>
  <c r="AR2061" i="14"/>
  <c r="AR2099" i="14"/>
  <c r="AR2134" i="14"/>
  <c r="AR2164" i="14"/>
  <c r="AR2199" i="14"/>
  <c r="AR2237" i="14"/>
  <c r="AR2267" i="14"/>
  <c r="AR2302" i="14"/>
  <c r="AR2340" i="14"/>
  <c r="AR811" i="14"/>
  <c r="AR939" i="14"/>
  <c r="AR967" i="14"/>
  <c r="AR978" i="14"/>
  <c r="AR992" i="14"/>
  <c r="AR1003" i="14"/>
  <c r="AR1017" i="14"/>
  <c r="AR1031" i="14"/>
  <c r="AR1042" i="14"/>
  <c r="AR1106" i="14"/>
  <c r="AR1120" i="14"/>
  <c r="AR1131" i="14"/>
  <c r="AR1145" i="14"/>
  <c r="AR1159" i="14"/>
  <c r="AR1170" i="14"/>
  <c r="AR1184" i="14"/>
  <c r="AR1195" i="14"/>
  <c r="AR1209" i="14"/>
  <c r="AR1223" i="14"/>
  <c r="AR1234" i="14"/>
  <c r="AR1248" i="14"/>
  <c r="AR1259" i="14"/>
  <c r="AR1273" i="14"/>
  <c r="AR1287" i="14"/>
  <c r="AR1298" i="14"/>
  <c r="AR1312" i="14"/>
  <c r="AR1327" i="14"/>
  <c r="AR1343" i="14"/>
  <c r="AR1359" i="14"/>
  <c r="AR1375" i="14"/>
  <c r="AR1391" i="14"/>
  <c r="AR1407" i="14"/>
  <c r="AR1423" i="14"/>
  <c r="AR1439" i="14"/>
  <c r="AR1455" i="14"/>
  <c r="AR1471" i="14"/>
  <c r="AR1487" i="14"/>
  <c r="AR1505" i="14"/>
  <c r="AR1528" i="14"/>
  <c r="AR1551" i="14"/>
  <c r="AR1569" i="14"/>
  <c r="AR1592" i="14"/>
  <c r="AR1615" i="14"/>
  <c r="AR1633" i="14"/>
  <c r="AR1656" i="14"/>
  <c r="AR1679" i="14"/>
  <c r="AR1697" i="14"/>
  <c r="AR1720" i="14"/>
  <c r="AR1743" i="14"/>
  <c r="AR1761" i="14"/>
  <c r="AR1784" i="14"/>
  <c r="AR1807" i="14"/>
  <c r="AR1825" i="14"/>
  <c r="AR1848" i="14"/>
  <c r="AR1871" i="14"/>
  <c r="AR1894" i="14"/>
  <c r="AR1932" i="14"/>
  <c r="AR1967" i="14"/>
  <c r="AR1997" i="14"/>
  <c r="AR2035" i="14"/>
  <c r="AR2070" i="14"/>
  <c r="AR2100" i="14"/>
  <c r="AR2135" i="14"/>
  <c r="AR2173" i="14"/>
  <c r="AR2203" i="14"/>
  <c r="AR2238" i="14"/>
  <c r="AR2276" i="14"/>
  <c r="AR2303" i="14"/>
  <c r="AR2341" i="14"/>
  <c r="AR378" i="14"/>
  <c r="AR915" i="14"/>
  <c r="AR1171" i="14"/>
  <c r="AR1249" i="14"/>
  <c r="AR1299" i="14"/>
  <c r="AR1328" i="14"/>
  <c r="AR1344" i="14"/>
  <c r="AR1360" i="14"/>
  <c r="AR1376" i="14"/>
  <c r="AR1392" i="14"/>
  <c r="AR1408" i="14"/>
  <c r="AR1424" i="14"/>
  <c r="AR1440" i="14"/>
  <c r="AR1456" i="14"/>
  <c r="AR1472" i="14"/>
  <c r="AR1488" i="14"/>
  <c r="AR1511" i="14"/>
  <c r="AR1529" i="14"/>
  <c r="AR1552" i="14"/>
  <c r="AR1575" i="14"/>
  <c r="AR1593" i="14"/>
  <c r="AR1616" i="14"/>
  <c r="AR1639" i="14"/>
  <c r="AR1657" i="14"/>
  <c r="AR1680" i="14"/>
  <c r="AR1703" i="14"/>
  <c r="AR1721" i="14"/>
  <c r="AR1744" i="14"/>
  <c r="AR1767" i="14"/>
  <c r="AR1785" i="14"/>
  <c r="AR1808" i="14"/>
  <c r="AR1831" i="14"/>
  <c r="AR1849" i="14"/>
  <c r="AR1872" i="14"/>
  <c r="AR1903" i="14"/>
  <c r="AR1933" i="14"/>
  <c r="AR1971" i="14"/>
  <c r="AR2006" i="14"/>
  <c r="AR2036" i="14"/>
  <c r="AR2071" i="14"/>
  <c r="AR2109" i="14"/>
  <c r="AR2139" i="14"/>
  <c r="AR2174" i="14"/>
  <c r="AR2212" i="14"/>
  <c r="AR2239" i="14"/>
  <c r="AR2277" i="14"/>
  <c r="AR2315" i="14"/>
  <c r="AR2342" i="14"/>
  <c r="AR619" i="14"/>
  <c r="AR683" i="14"/>
  <c r="AR736" i="14"/>
  <c r="AR786" i="14"/>
  <c r="AR864" i="14"/>
  <c r="AR953" i="14"/>
  <c r="AR1056" i="14"/>
  <c r="AR26" i="14"/>
  <c r="AR112" i="14"/>
  <c r="AR186" i="14"/>
  <c r="AR264" i="14"/>
  <c r="AR328" i="14"/>
  <c r="AR431" i="14"/>
  <c r="AR495" i="14"/>
  <c r="AR570" i="14"/>
  <c r="AR648" i="14"/>
  <c r="AR712" i="14"/>
  <c r="AR787" i="14"/>
  <c r="AR865" i="14"/>
  <c r="AR954" i="14"/>
  <c r="AR1032" i="14"/>
  <c r="AR1096" i="14"/>
  <c r="AR1185" i="14"/>
  <c r="AR1263" i="14"/>
  <c r="AR39" i="14"/>
  <c r="AR113" i="14"/>
  <c r="AR215" i="14"/>
  <c r="AR304" i="14"/>
  <c r="AR379" i="14"/>
  <c r="AR482" i="14"/>
  <c r="AR560" i="14"/>
  <c r="AR649" i="14"/>
  <c r="AR763" i="14"/>
  <c r="AR855" i="14"/>
  <c r="AR944" i="14"/>
  <c r="AR1019" i="14"/>
  <c r="AR1097" i="14"/>
  <c r="AR1200" i="14"/>
  <c r="AR1289" i="14"/>
  <c r="AR1393" i="14"/>
  <c r="AR1512" i="14"/>
  <c r="AR1617" i="14"/>
  <c r="AR1681" i="14"/>
  <c r="AR1704" i="14"/>
  <c r="AR1727" i="14"/>
  <c r="AR1745" i="14"/>
  <c r="AR1791" i="14"/>
  <c r="AR1809" i="14"/>
  <c r="AR1832" i="14"/>
  <c r="AR1855" i="14"/>
  <c r="AR1942" i="14"/>
  <c r="AR1972" i="14"/>
  <c r="AR2007" i="14"/>
  <c r="AR2045" i="14"/>
  <c r="AR2075" i="14"/>
  <c r="AR2110" i="14"/>
  <c r="AR2148" i="14"/>
  <c r="AR2175" i="14"/>
  <c r="AR2213" i="14"/>
  <c r="AR2251" i="14"/>
  <c r="AR2278" i="14"/>
  <c r="AR2316" i="14"/>
  <c r="AR2351" i="14"/>
  <c r="AR608" i="14"/>
  <c r="AR672" i="14"/>
  <c r="AR711" i="14"/>
  <c r="AR761" i="14"/>
  <c r="AR825" i="14"/>
  <c r="AR875" i="14"/>
  <c r="AR914" i="14"/>
  <c r="AR1081" i="14"/>
  <c r="AR16" i="14"/>
  <c r="AR48" i="14"/>
  <c r="AR80" i="14"/>
  <c r="AR122" i="14"/>
  <c r="AR161" i="14"/>
  <c r="AR211" i="14"/>
  <c r="AR239" i="14"/>
  <c r="AR289" i="14"/>
  <c r="AR339" i="14"/>
  <c r="AR392" i="14"/>
  <c r="AR442" i="14"/>
  <c r="AR481" i="14"/>
  <c r="AR531" i="14"/>
  <c r="AR584" i="14"/>
  <c r="AR609" i="14"/>
  <c r="AR659" i="14"/>
  <c r="AR698" i="14"/>
  <c r="AR751" i="14"/>
  <c r="AR801" i="14"/>
  <c r="AR840" i="14"/>
  <c r="AR879" i="14"/>
  <c r="AR929" i="14"/>
  <c r="AR993" i="14"/>
  <c r="AR1043" i="14"/>
  <c r="AR1082" i="14"/>
  <c r="AR1135" i="14"/>
  <c r="AR1199" i="14"/>
  <c r="AR1235" i="14"/>
  <c r="AR1274" i="14"/>
  <c r="AR7" i="14"/>
  <c r="AR49" i="14"/>
  <c r="AR81" i="14"/>
  <c r="AR123" i="14"/>
  <c r="AR162" i="14"/>
  <c r="AR187" i="14"/>
  <c r="AR240" i="14"/>
  <c r="AR279" i="14"/>
  <c r="AR329" i="14"/>
  <c r="AR354" i="14"/>
  <c r="AR432" i="14"/>
  <c r="AR457" i="14"/>
  <c r="AR507" i="14"/>
  <c r="AR546" i="14"/>
  <c r="AR599" i="14"/>
  <c r="AR624" i="14"/>
  <c r="AR674" i="14"/>
  <c r="AR713" i="14"/>
  <c r="AR752" i="14"/>
  <c r="AR802" i="14"/>
  <c r="AR841" i="14"/>
  <c r="AR880" i="14"/>
  <c r="AR919" i="14"/>
  <c r="AR969" i="14"/>
  <c r="AR1008" i="14"/>
  <c r="AR1058" i="14"/>
  <c r="AR1122" i="14"/>
  <c r="AR1161" i="14"/>
  <c r="AR1211" i="14"/>
  <c r="AR1250" i="14"/>
  <c r="AR1275" i="14"/>
  <c r="AR1329" i="14"/>
  <c r="AR1361" i="14"/>
  <c r="AR1409" i="14"/>
  <c r="AR1457" i="14"/>
  <c r="AR1535" i="14"/>
  <c r="AR1599" i="14"/>
  <c r="AR1663" i="14"/>
  <c r="AR1907" i="14"/>
  <c r="AR8" i="14"/>
  <c r="AR18" i="14"/>
  <c r="AR29" i="14"/>
  <c r="AR40" i="14"/>
  <c r="AR50" i="14"/>
  <c r="AR61" i="14"/>
  <c r="AR72" i="14"/>
  <c r="AR82" i="14"/>
  <c r="AR93" i="14"/>
  <c r="AR104" i="14"/>
  <c r="AR114" i="14"/>
  <c r="AR127" i="14"/>
  <c r="AR138" i="14"/>
  <c r="AR152" i="14"/>
  <c r="AR163" i="14"/>
  <c r="AR177" i="14"/>
  <c r="AR191" i="14"/>
  <c r="AR202" i="14"/>
  <c r="AR216" i="14"/>
  <c r="AR227" i="14"/>
  <c r="AR241" i="14"/>
  <c r="AR255" i="14"/>
  <c r="AR266" i="14"/>
  <c r="AR280" i="14"/>
  <c r="AR291" i="14"/>
  <c r="AR305" i="14"/>
  <c r="AR319" i="14"/>
  <c r="AR330" i="14"/>
  <c r="AR344" i="14"/>
  <c r="AR355" i="14"/>
  <c r="AR369" i="14"/>
  <c r="AR383" i="14"/>
  <c r="AR394" i="14"/>
  <c r="AR408" i="14"/>
  <c r="AR419" i="14"/>
  <c r="AR433" i="14"/>
  <c r="AR447" i="14"/>
  <c r="AR458" i="14"/>
  <c r="AR472" i="14"/>
  <c r="AR483" i="14"/>
  <c r="AR497" i="14"/>
  <c r="AR511" i="14"/>
  <c r="AR522" i="14"/>
  <c r="AR536" i="14"/>
  <c r="AR547" i="14"/>
  <c r="AR561" i="14"/>
  <c r="AR575" i="14"/>
  <c r="AR586" i="14"/>
  <c r="AR600" i="14"/>
  <c r="AR611" i="14"/>
  <c r="AR625" i="14"/>
  <c r="AR639" i="14"/>
  <c r="AR650" i="14"/>
  <c r="AR664" i="14"/>
  <c r="AR675" i="14"/>
  <c r="AR689" i="14"/>
  <c r="AR703" i="14"/>
  <c r="AR714" i="14"/>
  <c r="AR728" i="14"/>
  <c r="AR739" i="14"/>
  <c r="AR753" i="14"/>
  <c r="AR767" i="14"/>
  <c r="AR778" i="14"/>
  <c r="AR792" i="14"/>
  <c r="AR803" i="14"/>
  <c r="AR817" i="14"/>
  <c r="AR831" i="14"/>
  <c r="AR842" i="14"/>
  <c r="AR856" i="14"/>
  <c r="AR867" i="14"/>
  <c r="AR881" i="14"/>
  <c r="AR895" i="14"/>
  <c r="AR906" i="14"/>
  <c r="AR920" i="14"/>
  <c r="AR931" i="14"/>
  <c r="AR945" i="14"/>
  <c r="AR959" i="14"/>
  <c r="AR970" i="14"/>
  <c r="AR984" i="14"/>
  <c r="AR995" i="14"/>
  <c r="AR1009" i="14"/>
  <c r="AR1023" i="14"/>
  <c r="AR1034" i="14"/>
  <c r="AR1048" i="14"/>
  <c r="AR1059" i="14"/>
  <c r="AR1073" i="14"/>
  <c r="AR1087" i="14"/>
  <c r="AR1098" i="14"/>
  <c r="AR1112" i="14"/>
  <c r="AR1123" i="14"/>
  <c r="AR1137" i="14"/>
  <c r="AR1151" i="14"/>
  <c r="AR1162" i="14"/>
  <c r="AR1176" i="14"/>
  <c r="AR1187" i="14"/>
  <c r="AR1201" i="14"/>
  <c r="AR1215" i="14"/>
  <c r="AR1226" i="14"/>
  <c r="AR1240" i="14"/>
  <c r="AR1251" i="14"/>
  <c r="AR1265" i="14"/>
  <c r="AR1279" i="14"/>
  <c r="AR1290" i="14"/>
  <c r="AR1304" i="14"/>
  <c r="AR1315" i="14"/>
  <c r="AR1330" i="14"/>
  <c r="AR1346" i="14"/>
  <c r="AR1362" i="14"/>
  <c r="AR1378" i="14"/>
  <c r="AR1394" i="14"/>
  <c r="AR1410" i="14"/>
  <c r="AR1426" i="14"/>
  <c r="AR1442" i="14"/>
  <c r="AR1458" i="14"/>
  <c r="AR1474" i="14"/>
  <c r="AR1495" i="14"/>
  <c r="AR1513" i="14"/>
  <c r="AR1536" i="14"/>
  <c r="AR1559" i="14"/>
  <c r="AR1577" i="14"/>
  <c r="AR1600" i="14"/>
  <c r="AR1623" i="14"/>
  <c r="AR1641" i="14"/>
  <c r="AR1664" i="14"/>
  <c r="AR1687" i="14"/>
  <c r="AR1705" i="14"/>
  <c r="AR1728" i="14"/>
  <c r="AR1751" i="14"/>
  <c r="AR1769" i="14"/>
  <c r="AR1792" i="14"/>
  <c r="AR1815" i="14"/>
  <c r="AR1833" i="14"/>
  <c r="AR1856" i="14"/>
  <c r="AR1879" i="14"/>
  <c r="AR1908" i="14"/>
  <c r="AR1943" i="14"/>
  <c r="AR1981" i="14"/>
  <c r="AR2011" i="14"/>
  <c r="AR2046" i="14"/>
  <c r="AR2084" i="14"/>
  <c r="AR2111" i="14"/>
  <c r="AR2149" i="14"/>
  <c r="AR2187" i="14"/>
  <c r="AR2214" i="14"/>
  <c r="AR2252" i="14"/>
  <c r="AR2287" i="14"/>
  <c r="AR2317" i="14"/>
  <c r="AR2355" i="14"/>
  <c r="AR594" i="14"/>
  <c r="AR658" i="14"/>
  <c r="AR722" i="14"/>
  <c r="AR775" i="14"/>
  <c r="AR839" i="14"/>
  <c r="AR889" i="14"/>
  <c r="AR928" i="14"/>
  <c r="AR1067" i="14"/>
  <c r="AR5" i="14"/>
  <c r="AR58" i="14"/>
  <c r="AR101" i="14"/>
  <c r="AR147" i="14"/>
  <c r="AR200" i="14"/>
  <c r="AR250" i="14"/>
  <c r="AR303" i="14"/>
  <c r="AR353" i="14"/>
  <c r="AR403" i="14"/>
  <c r="AR456" i="14"/>
  <c r="AR506" i="14"/>
  <c r="AR545" i="14"/>
  <c r="AR623" i="14"/>
  <c r="AR673" i="14"/>
  <c r="AR737" i="14"/>
  <c r="AR776" i="14"/>
  <c r="AR826" i="14"/>
  <c r="AR890" i="14"/>
  <c r="AR943" i="14"/>
  <c r="AR1007" i="14"/>
  <c r="AR1057" i="14"/>
  <c r="AR1107" i="14"/>
  <c r="AR1160" i="14"/>
  <c r="AR1224" i="14"/>
  <c r="AR1288" i="14"/>
  <c r="AR17" i="14"/>
  <c r="AR59" i="14"/>
  <c r="AR103" i="14"/>
  <c r="AR151" i="14"/>
  <c r="AR201" i="14"/>
  <c r="AR265" i="14"/>
  <c r="AR315" i="14"/>
  <c r="AR368" i="14"/>
  <c r="AR407" i="14"/>
  <c r="AR471" i="14"/>
  <c r="AR521" i="14"/>
  <c r="AR585" i="14"/>
  <c r="AR635" i="14"/>
  <c r="AR688" i="14"/>
  <c r="AR727" i="14"/>
  <c r="AR777" i="14"/>
  <c r="AR827" i="14"/>
  <c r="AR891" i="14"/>
  <c r="AR955" i="14"/>
  <c r="AR994" i="14"/>
  <c r="AR1047" i="14"/>
  <c r="AR1083" i="14"/>
  <c r="AR1136" i="14"/>
  <c r="AR1186" i="14"/>
  <c r="AR1239" i="14"/>
  <c r="AR1303" i="14"/>
  <c r="AR1345" i="14"/>
  <c r="AR1441" i="14"/>
  <c r="AR1489" i="14"/>
  <c r="AR1553" i="14"/>
  <c r="AR1640" i="14"/>
  <c r="AR1873" i="14"/>
  <c r="AR9" i="14"/>
  <c r="AR19" i="14"/>
  <c r="AR31" i="14"/>
  <c r="AR41" i="14"/>
  <c r="AR51" i="14"/>
  <c r="AR63" i="14"/>
  <c r="AR73" i="14"/>
  <c r="AR83" i="14"/>
  <c r="AR95" i="14"/>
  <c r="AR105" i="14"/>
  <c r="AR115" i="14"/>
  <c r="AR128" i="14"/>
  <c r="AR139" i="14"/>
  <c r="AR153" i="14"/>
  <c r="AR167" i="14"/>
  <c r="AR178" i="14"/>
  <c r="AR192" i="14"/>
  <c r="AR203" i="14"/>
  <c r="AR217" i="14"/>
  <c r="AR231" i="14"/>
  <c r="AR242" i="14"/>
  <c r="AR256" i="14"/>
  <c r="AR267" i="14"/>
  <c r="AR281" i="14"/>
  <c r="AR295" i="14"/>
  <c r="AR306" i="14"/>
  <c r="AR320" i="14"/>
  <c r="AR331" i="14"/>
  <c r="AR345" i="14"/>
  <c r="AR359" i="14"/>
  <c r="AR370" i="14"/>
  <c r="AR384" i="14"/>
  <c r="AR395" i="14"/>
  <c r="AR409" i="14"/>
  <c r="AR423" i="14"/>
  <c r="AR434" i="14"/>
  <c r="AR448" i="14"/>
  <c r="AR459" i="14"/>
  <c r="AR473" i="14"/>
  <c r="AR487" i="14"/>
  <c r="AR498" i="14"/>
  <c r="AR512" i="14"/>
  <c r="AR523" i="14"/>
  <c r="AR537" i="14"/>
  <c r="AR551" i="14"/>
  <c r="AR562" i="14"/>
  <c r="AR576" i="14"/>
  <c r="AR587" i="14"/>
  <c r="AR601" i="14"/>
  <c r="AR615" i="14"/>
  <c r="AR626" i="14"/>
  <c r="AR640" i="14"/>
  <c r="AR651" i="14"/>
  <c r="AR665" i="14"/>
  <c r="AR679" i="14"/>
  <c r="AR690" i="14"/>
  <c r="AR704" i="14"/>
  <c r="AR715" i="14"/>
  <c r="AR729" i="14"/>
  <c r="AR743" i="14"/>
  <c r="AR754" i="14"/>
  <c r="AR768" i="14"/>
  <c r="AR779" i="14"/>
  <c r="AR793" i="14"/>
  <c r="AR807" i="14"/>
  <c r="AR818" i="14"/>
  <c r="AR832" i="14"/>
  <c r="AR843" i="14"/>
  <c r="AR857" i="14"/>
  <c r="AR871" i="14"/>
  <c r="AR882" i="14"/>
  <c r="AR896" i="14"/>
  <c r="AR907" i="14"/>
  <c r="AR921" i="14"/>
  <c r="AR935" i="14"/>
  <c r="AR946" i="14"/>
  <c r="AR960" i="14"/>
  <c r="AR971" i="14"/>
  <c r="AR985" i="14"/>
  <c r="AR999" i="14"/>
  <c r="AR1010" i="14"/>
  <c r="AR1024" i="14"/>
  <c r="AR1035" i="14"/>
  <c r="AR1049" i="14"/>
  <c r="AR1063" i="14"/>
  <c r="AR1074" i="14"/>
  <c r="AR1088" i="14"/>
  <c r="AR1099" i="14"/>
  <c r="AR1113" i="14"/>
  <c r="AR1127" i="14"/>
  <c r="AR1138" i="14"/>
  <c r="AR1152" i="14"/>
  <c r="AR1163" i="14"/>
  <c r="AR1177" i="14"/>
  <c r="AR1191" i="14"/>
  <c r="AR1202" i="14"/>
  <c r="AR1216" i="14"/>
  <c r="AR1227" i="14"/>
  <c r="AR1241" i="14"/>
  <c r="AR1255" i="14"/>
  <c r="AR1266" i="14"/>
  <c r="AR1280" i="14"/>
  <c r="AR1291" i="14"/>
  <c r="AR1305" i="14"/>
  <c r="AR1319" i="14"/>
  <c r="AR1335" i="14"/>
  <c r="AR1351" i="14"/>
  <c r="AR1367" i="14"/>
  <c r="AR1383" i="14"/>
  <c r="AR1399" i="14"/>
  <c r="AR1415" i="14"/>
  <c r="AR1431" i="14"/>
  <c r="AR1447" i="14"/>
  <c r="AR1463" i="14"/>
  <c r="AR1479" i="14"/>
  <c r="AR1496" i="14"/>
  <c r="AR1519" i="14"/>
  <c r="AR1537" i="14"/>
  <c r="AR1560" i="14"/>
  <c r="AR1583" i="14"/>
  <c r="AR1601" i="14"/>
  <c r="AR1624" i="14"/>
  <c r="AR1647" i="14"/>
  <c r="AR1665" i="14"/>
  <c r="AR1688" i="14"/>
  <c r="AR1711" i="14"/>
  <c r="AR1729" i="14"/>
  <c r="AR1752" i="14"/>
  <c r="AR1775" i="14"/>
  <c r="AR1793" i="14"/>
  <c r="AR1816" i="14"/>
  <c r="AR1839" i="14"/>
  <c r="AR1857" i="14"/>
  <c r="AR1881" i="14"/>
  <c r="AR1917" i="14"/>
  <c r="AR1947" i="14"/>
  <c r="AR1982" i="14"/>
  <c r="AR2020" i="14"/>
  <c r="AR2047" i="14"/>
  <c r="AR2085" i="14"/>
  <c r="AR2123" i="14"/>
  <c r="AR2150" i="14"/>
  <c r="AR2188" i="14"/>
  <c r="AR2223" i="14"/>
  <c r="AR2253" i="14"/>
  <c r="AR2291" i="14"/>
  <c r="AR2326" i="14"/>
  <c r="AR2356" i="14"/>
  <c r="AR583" i="14"/>
  <c r="AR647" i="14"/>
  <c r="AR697" i="14"/>
  <c r="AR747" i="14"/>
  <c r="AR800" i="14"/>
  <c r="AR850" i="14"/>
  <c r="AR903" i="14"/>
  <c r="AR1095" i="14"/>
  <c r="AR37" i="14"/>
  <c r="AR69" i="14"/>
  <c r="AR90" i="14"/>
  <c r="AR136" i="14"/>
  <c r="AR175" i="14"/>
  <c r="AR225" i="14"/>
  <c r="AR275" i="14"/>
  <c r="AR314" i="14"/>
  <c r="AR367" i="14"/>
  <c r="AR417" i="14"/>
  <c r="AR467" i="14"/>
  <c r="AR520" i="14"/>
  <c r="AR559" i="14"/>
  <c r="AR595" i="14"/>
  <c r="AR634" i="14"/>
  <c r="AR687" i="14"/>
  <c r="AR723" i="14"/>
  <c r="AR762" i="14"/>
  <c r="AR815" i="14"/>
  <c r="AR851" i="14"/>
  <c r="AR904" i="14"/>
  <c r="AR968" i="14"/>
  <c r="AR979" i="14"/>
  <c r="AR1018" i="14"/>
  <c r="AR1071" i="14"/>
  <c r="AR1121" i="14"/>
  <c r="AR1146" i="14"/>
  <c r="AR1210" i="14"/>
  <c r="AR1313" i="14"/>
  <c r="AR27" i="14"/>
  <c r="AR71" i="14"/>
  <c r="AR91" i="14"/>
  <c r="AR137" i="14"/>
  <c r="AR176" i="14"/>
  <c r="AR226" i="14"/>
  <c r="AR251" i="14"/>
  <c r="AR290" i="14"/>
  <c r="AR343" i="14"/>
  <c r="AR393" i="14"/>
  <c r="AR418" i="14"/>
  <c r="AR443" i="14"/>
  <c r="AR496" i="14"/>
  <c r="AR535" i="14"/>
  <c r="AR571" i="14"/>
  <c r="AR610" i="14"/>
  <c r="AR663" i="14"/>
  <c r="AR699" i="14"/>
  <c r="AR738" i="14"/>
  <c r="AR791" i="14"/>
  <c r="AR816" i="14"/>
  <c r="AR866" i="14"/>
  <c r="AR905" i="14"/>
  <c r="AR930" i="14"/>
  <c r="AR983" i="14"/>
  <c r="AR1033" i="14"/>
  <c r="AR1072" i="14"/>
  <c r="AR1111" i="14"/>
  <c r="AR1147" i="14"/>
  <c r="AR1175" i="14"/>
  <c r="AR1225" i="14"/>
  <c r="AR1264" i="14"/>
  <c r="AR1314" i="14"/>
  <c r="AR1377" i="14"/>
  <c r="AR1425" i="14"/>
  <c r="AR1473" i="14"/>
  <c r="AR1576" i="14"/>
  <c r="AR1768" i="14"/>
  <c r="AR10" i="14"/>
  <c r="AR21" i="14"/>
  <c r="AR32" i="14"/>
  <c r="AR42" i="14"/>
  <c r="AR53" i="14"/>
  <c r="AR64" i="14"/>
  <c r="AR74" i="14"/>
  <c r="AR85" i="14"/>
  <c r="AR96" i="14"/>
  <c r="AR106" i="14"/>
  <c r="AR117" i="14"/>
  <c r="AR129" i="14"/>
  <c r="AR143" i="14"/>
  <c r="AR154" i="14"/>
  <c r="AR168" i="14"/>
  <c r="AR179" i="14"/>
  <c r="AR193" i="14"/>
  <c r="AR207" i="14"/>
  <c r="AR218" i="14"/>
  <c r="AR232" i="14"/>
  <c r="AR243" i="14"/>
  <c r="AR257" i="14"/>
  <c r="AR271" i="14"/>
  <c r="AR282" i="14"/>
  <c r="AR296" i="14"/>
  <c r="AR307" i="14"/>
  <c r="AR321" i="14"/>
  <c r="AR335" i="14"/>
  <c r="AR346" i="14"/>
  <c r="AR360" i="14"/>
  <c r="AR371" i="14"/>
  <c r="AR385" i="14"/>
  <c r="AR399" i="14"/>
  <c r="AR410" i="14"/>
  <c r="AR424" i="14"/>
  <c r="AR435" i="14"/>
  <c r="AR449" i="14"/>
  <c r="AR463" i="14"/>
  <c r="AR474" i="14"/>
  <c r="AR488" i="14"/>
  <c r="AR499" i="14"/>
  <c r="AR513" i="14"/>
  <c r="AR527" i="14"/>
  <c r="AR538" i="14"/>
  <c r="AR552" i="14"/>
  <c r="AR563" i="14"/>
  <c r="AR577" i="14"/>
  <c r="AR591" i="14"/>
  <c r="AR602" i="14"/>
  <c r="AR616" i="14"/>
  <c r="AR627" i="14"/>
  <c r="AR641" i="14"/>
  <c r="AR655" i="14"/>
  <c r="AR666" i="14"/>
  <c r="AR680" i="14"/>
  <c r="AR691" i="14"/>
  <c r="AR705" i="14"/>
  <c r="AR719" i="14"/>
  <c r="AR730" i="14"/>
  <c r="AR744" i="14"/>
  <c r="AR755" i="14"/>
  <c r="AR769" i="14"/>
  <c r="AR783" i="14"/>
  <c r="AR794" i="14"/>
  <c r="AR808" i="14"/>
  <c r="AR819" i="14"/>
  <c r="AR833" i="14"/>
  <c r="AR847" i="14"/>
  <c r="AR858" i="14"/>
  <c r="AR872" i="14"/>
  <c r="AR883" i="14"/>
  <c r="AR897" i="14"/>
  <c r="AR911" i="14"/>
  <c r="AR922" i="14"/>
  <c r="AR936" i="14"/>
  <c r="AR947" i="14"/>
  <c r="AR961" i="14"/>
  <c r="AR975" i="14"/>
  <c r="AR986" i="14"/>
  <c r="AR1000" i="14"/>
  <c r="AR1011" i="14"/>
  <c r="AR1025" i="14"/>
  <c r="AR1039" i="14"/>
  <c r="AR1050" i="14"/>
  <c r="AR1064" i="14"/>
  <c r="AR1075" i="14"/>
  <c r="AR1089" i="14"/>
  <c r="AR1103" i="14"/>
  <c r="AR1114" i="14"/>
  <c r="AR1128" i="14"/>
  <c r="AR1139" i="14"/>
  <c r="AR1153" i="14"/>
  <c r="AR1167" i="14"/>
  <c r="AR1178" i="14"/>
  <c r="AR1192" i="14"/>
  <c r="AR1203" i="14"/>
  <c r="AR1217" i="14"/>
  <c r="AR1231" i="14"/>
  <c r="AR1242" i="14"/>
  <c r="AR1256" i="14"/>
  <c r="AR1267" i="14"/>
  <c r="AR1281" i="14"/>
  <c r="AR1295" i="14"/>
  <c r="AR1306" i="14"/>
  <c r="AR1320" i="14"/>
  <c r="AR1336" i="14"/>
  <c r="AR1352" i="14"/>
  <c r="AR1368" i="14"/>
  <c r="AR1384" i="14"/>
  <c r="AR1400" i="14"/>
  <c r="AR1416" i="14"/>
  <c r="AR1432" i="14"/>
  <c r="AR1448" i="14"/>
  <c r="AR1464" i="14"/>
  <c r="AR1480" i="14"/>
  <c r="AR1497" i="14"/>
  <c r="AR1520" i="14"/>
  <c r="AR1543" i="14"/>
  <c r="AR1561" i="14"/>
  <c r="AR1584" i="14"/>
  <c r="AR1607" i="14"/>
  <c r="AR1625" i="14"/>
  <c r="AR1648" i="14"/>
  <c r="AR1671" i="14"/>
  <c r="AR1689" i="14"/>
  <c r="AR1712" i="14"/>
  <c r="AR1735" i="14"/>
  <c r="AR1753" i="14"/>
  <c r="AR1776" i="14"/>
  <c r="AR1799" i="14"/>
  <c r="AR1817" i="14"/>
  <c r="AR1840" i="14"/>
  <c r="AR1863" i="14"/>
  <c r="AR1883" i="14"/>
  <c r="AR1918" i="14"/>
  <c r="AR1956" i="14"/>
  <c r="AR1983" i="14"/>
  <c r="AR2021" i="14"/>
  <c r="AR2059" i="14"/>
  <c r="AR2086" i="14"/>
  <c r="AR2124" i="14"/>
  <c r="AR2159" i="14"/>
  <c r="AR2189" i="14"/>
  <c r="AR2227" i="14"/>
  <c r="AR2262" i="14"/>
  <c r="AR2292" i="14"/>
  <c r="AR2327" i="14"/>
  <c r="AR2365" i="14"/>
  <c r="AR1490" i="14"/>
  <c r="AR1498" i="14"/>
  <c r="AR1506" i="14"/>
  <c r="AR1514" i="14"/>
  <c r="AR1522" i="14"/>
  <c r="AR1530" i="14"/>
  <c r="AR1538" i="14"/>
  <c r="AR1546" i="14"/>
  <c r="AR1554" i="14"/>
  <c r="AR1562" i="14"/>
  <c r="AR1570" i="14"/>
  <c r="AR1578" i="14"/>
  <c r="AR1586" i="14"/>
  <c r="AR1594" i="14"/>
  <c r="AR1602" i="14"/>
  <c r="AR1610" i="14"/>
  <c r="AR1618" i="14"/>
  <c r="AR1626" i="14"/>
  <c r="AR1634" i="14"/>
  <c r="AR1642" i="14"/>
  <c r="AR1650" i="14"/>
  <c r="AR1658" i="14"/>
  <c r="AR1666" i="14"/>
  <c r="AR1674" i="14"/>
  <c r="AR1682" i="14"/>
  <c r="AR1690" i="14"/>
  <c r="AR1698" i="14"/>
  <c r="AR1706" i="14"/>
  <c r="AR1714" i="14"/>
  <c r="AR1722" i="14"/>
  <c r="AR1730" i="14"/>
  <c r="AR1738" i="14"/>
  <c r="AR1746" i="14"/>
  <c r="AR1754" i="14"/>
  <c r="AR1762" i="14"/>
  <c r="AR1770" i="14"/>
  <c r="AR1778" i="14"/>
  <c r="AR1786" i="14"/>
  <c r="AR1794" i="14"/>
  <c r="AR1802" i="14"/>
  <c r="AR1810" i="14"/>
  <c r="AR1818" i="14"/>
  <c r="AR1826" i="14"/>
  <c r="AR1834" i="14"/>
  <c r="AR1842" i="14"/>
  <c r="AR1850" i="14"/>
  <c r="AR1858" i="14"/>
  <c r="AR1866" i="14"/>
  <c r="AR1874" i="14"/>
  <c r="AR1884" i="14"/>
  <c r="AR1895" i="14"/>
  <c r="AR1909" i="14"/>
  <c r="AR1923" i="14"/>
  <c r="AR1934" i="14"/>
  <c r="AR1948" i="14"/>
  <c r="AR1959" i="14"/>
  <c r="AR1973" i="14"/>
  <c r="AR1987" i="14"/>
  <c r="AR1998" i="14"/>
  <c r="AR2012" i="14"/>
  <c r="AR2023" i="14"/>
  <c r="AR2037" i="14"/>
  <c r="AR2051" i="14"/>
  <c r="AR2062" i="14"/>
  <c r="AR2076" i="14"/>
  <c r="AR2087" i="14"/>
  <c r="AR2101" i="14"/>
  <c r="AR2115" i="14"/>
  <c r="AR2126" i="14"/>
  <c r="AR2140" i="14"/>
  <c r="AR2151" i="14"/>
  <c r="AR2165" i="14"/>
  <c r="AR2179" i="14"/>
  <c r="AR2190" i="14"/>
  <c r="AR2204" i="14"/>
  <c r="AR2215" i="14"/>
  <c r="AR2229" i="14"/>
  <c r="AR2243" i="14"/>
  <c r="AR2254" i="14"/>
  <c r="AR2268" i="14"/>
  <c r="AR2279" i="14"/>
  <c r="AR2293" i="14"/>
  <c r="AR2307" i="14"/>
  <c r="AR2318" i="14"/>
  <c r="AR2332" i="14"/>
  <c r="AR2343" i="14"/>
  <c r="AR2357" i="14"/>
  <c r="AR1323" i="14"/>
  <c r="AR1339" i="14"/>
  <c r="AR1347" i="14"/>
  <c r="AR1355" i="14"/>
  <c r="AR1363" i="14"/>
  <c r="AR1371" i="14"/>
  <c r="AR1379" i="14"/>
  <c r="AR1387" i="14"/>
  <c r="AR1395" i="14"/>
  <c r="AR1403" i="14"/>
  <c r="AR1411" i="14"/>
  <c r="AR1419" i="14"/>
  <c r="AR1427" i="14"/>
  <c r="AR1443" i="14"/>
  <c r="AR1451" i="14"/>
  <c r="AR1459" i="14"/>
  <c r="AR1467" i="14"/>
  <c r="AR1475" i="14"/>
  <c r="AR1483" i="14"/>
  <c r="AR1491" i="14"/>
  <c r="AR1499" i="14"/>
  <c r="AR1507" i="14"/>
  <c r="AR1515" i="14"/>
  <c r="AR1523" i="14"/>
  <c r="AR1531" i="14"/>
  <c r="AR1539" i="14"/>
  <c r="AR1547" i="14"/>
  <c r="AR1555" i="14"/>
  <c r="AR1563" i="14"/>
  <c r="AR1571" i="14"/>
  <c r="AR1579" i="14"/>
  <c r="AR1587" i="14"/>
  <c r="AR1595" i="14"/>
  <c r="AR1603" i="14"/>
  <c r="AR1611" i="14"/>
  <c r="AR1619" i="14"/>
  <c r="AR1627" i="14"/>
  <c r="AR1635" i="14"/>
  <c r="AR1643" i="14"/>
  <c r="AR1651" i="14"/>
  <c r="AR1659" i="14"/>
  <c r="AR1667" i="14"/>
  <c r="AR1675" i="14"/>
  <c r="AR1683" i="14"/>
  <c r="AR1691" i="14"/>
  <c r="AR1699" i="14"/>
  <c r="AR1707" i="14"/>
  <c r="AR1715" i="14"/>
  <c r="AR1723" i="14"/>
  <c r="AR1731" i="14"/>
  <c r="AR1739" i="14"/>
  <c r="AR1747" i="14"/>
  <c r="AR1755" i="14"/>
  <c r="AR1763" i="14"/>
  <c r="AR1771" i="14"/>
  <c r="AR1779" i="14"/>
  <c r="AR1787" i="14"/>
  <c r="AR1795" i="14"/>
  <c r="AR1803" i="14"/>
  <c r="AR1811" i="14"/>
  <c r="AR1819" i="14"/>
  <c r="AR1827" i="14"/>
  <c r="AR1835" i="14"/>
  <c r="AR1843" i="14"/>
  <c r="AR1851" i="14"/>
  <c r="AR1859" i="14"/>
  <c r="AR1867" i="14"/>
  <c r="AR1875" i="14"/>
  <c r="AR1885" i="14"/>
  <c r="AR1899" i="14"/>
  <c r="AR1910" i="14"/>
  <c r="AR1924" i="14"/>
  <c r="AR1935" i="14"/>
  <c r="AR1949" i="14"/>
  <c r="AR1963" i="14"/>
  <c r="AR1974" i="14"/>
  <c r="AR1988" i="14"/>
  <c r="AR1999" i="14"/>
  <c r="AR2013" i="14"/>
  <c r="AR2027" i="14"/>
  <c r="AR2038" i="14"/>
  <c r="AR2052" i="14"/>
  <c r="AR2063" i="14"/>
  <c r="AR2077" i="14"/>
  <c r="AR2091" i="14"/>
  <c r="AR2102" i="14"/>
  <c r="AR2116" i="14"/>
  <c r="AR2127" i="14"/>
  <c r="AR2141" i="14"/>
  <c r="AR2155" i="14"/>
  <c r="AR2166" i="14"/>
  <c r="AR2180" i="14"/>
  <c r="AR2191" i="14"/>
  <c r="AR2205" i="14"/>
  <c r="AR2219" i="14"/>
  <c r="AR2230" i="14"/>
  <c r="AR2244" i="14"/>
  <c r="AR2255" i="14"/>
  <c r="AR2269" i="14"/>
  <c r="AR2283" i="14"/>
  <c r="AR2294" i="14"/>
  <c r="AR2308" i="14"/>
  <c r="AR2319" i="14"/>
  <c r="AR2333" i="14"/>
  <c r="AR2347" i="14"/>
  <c r="AR2358" i="14"/>
  <c r="AR1331" i="14"/>
  <c r="AR1435" i="14"/>
  <c r="AR4" i="14"/>
  <c r="AR12" i="14"/>
  <c r="AR20" i="14"/>
  <c r="AR28" i="14"/>
  <c r="AR36" i="14"/>
  <c r="AR44" i="14"/>
  <c r="AR52" i="14"/>
  <c r="AR60" i="14"/>
  <c r="AR68" i="14"/>
  <c r="AR76" i="14"/>
  <c r="AR84" i="14"/>
  <c r="AR92" i="14"/>
  <c r="AR100" i="14"/>
  <c r="AR108" i="14"/>
  <c r="AR116" i="14"/>
  <c r="AR124" i="14"/>
  <c r="AR132" i="14"/>
  <c r="AR140" i="14"/>
  <c r="AR148" i="14"/>
  <c r="AR156" i="14"/>
  <c r="AR164" i="14"/>
  <c r="AR172" i="14"/>
  <c r="AR180" i="14"/>
  <c r="AR188" i="14"/>
  <c r="AR196" i="14"/>
  <c r="AR204" i="14"/>
  <c r="AR212" i="14"/>
  <c r="AR220" i="14"/>
  <c r="AR228" i="14"/>
  <c r="AR236" i="14"/>
  <c r="AR244" i="14"/>
  <c r="AR252" i="14"/>
  <c r="AR260" i="14"/>
  <c r="AR268" i="14"/>
  <c r="AR276" i="14"/>
  <c r="AR284" i="14"/>
  <c r="AR292" i="14"/>
  <c r="AR300" i="14"/>
  <c r="AR308" i="14"/>
  <c r="AR316" i="14"/>
  <c r="AR324" i="14"/>
  <c r="AR332" i="14"/>
  <c r="AR340" i="14"/>
  <c r="AR348" i="14"/>
  <c r="AR356" i="14"/>
  <c r="AR364" i="14"/>
  <c r="AR372" i="14"/>
  <c r="AR380" i="14"/>
  <c r="AR388" i="14"/>
  <c r="AR396" i="14"/>
  <c r="AR404" i="14"/>
  <c r="AR412" i="14"/>
  <c r="AR420" i="14"/>
  <c r="AR428" i="14"/>
  <c r="AR436" i="14"/>
  <c r="AR444" i="14"/>
  <c r="AR452" i="14"/>
  <c r="AR460" i="14"/>
  <c r="AR468" i="14"/>
  <c r="AR476" i="14"/>
  <c r="AR484" i="14"/>
  <c r="AR492" i="14"/>
  <c r="AR500" i="14"/>
  <c r="AR508" i="14"/>
  <c r="AR516" i="14"/>
  <c r="AR524" i="14"/>
  <c r="AR532" i="14"/>
  <c r="AR540" i="14"/>
  <c r="AR548" i="14"/>
  <c r="AR556" i="14"/>
  <c r="AR564" i="14"/>
  <c r="AR572" i="14"/>
  <c r="AR580" i="14"/>
  <c r="AR588" i="14"/>
  <c r="AR596" i="14"/>
  <c r="AR604" i="14"/>
  <c r="AR612" i="14"/>
  <c r="AR620" i="14"/>
  <c r="AR628" i="14"/>
  <c r="AR636" i="14"/>
  <c r="AR644" i="14"/>
  <c r="AR652" i="14"/>
  <c r="AR660" i="14"/>
  <c r="AR668" i="14"/>
  <c r="AR676" i="14"/>
  <c r="AR684" i="14"/>
  <c r="AR692" i="14"/>
  <c r="AR700" i="14"/>
  <c r="AR708" i="14"/>
  <c r="AR716" i="14"/>
  <c r="AR724" i="14"/>
  <c r="AR732" i="14"/>
  <c r="AR740" i="14"/>
  <c r="AR748" i="14"/>
  <c r="AR756" i="14"/>
  <c r="AR764" i="14"/>
  <c r="AR772" i="14"/>
  <c r="AR780" i="14"/>
  <c r="AR788" i="14"/>
  <c r="AR796" i="14"/>
  <c r="AR804" i="14"/>
  <c r="AR812" i="14"/>
  <c r="AR820" i="14"/>
  <c r="AR828" i="14"/>
  <c r="AR836" i="14"/>
  <c r="AR844" i="14"/>
  <c r="AR852" i="14"/>
  <c r="AR860" i="14"/>
  <c r="AR868" i="14"/>
  <c r="AR876" i="14"/>
  <c r="AR884" i="14"/>
  <c r="AR892" i="14"/>
  <c r="AR900" i="14"/>
  <c r="AR908" i="14"/>
  <c r="AR916" i="14"/>
  <c r="AR924" i="14"/>
  <c r="AR932" i="14"/>
  <c r="AR940" i="14"/>
  <c r="AR948" i="14"/>
  <c r="AR956" i="14"/>
  <c r="AR964" i="14"/>
  <c r="AR972" i="14"/>
  <c r="AR980" i="14"/>
  <c r="AR988" i="14"/>
  <c r="AR996" i="14"/>
  <c r="AR1004" i="14"/>
  <c r="AR1012" i="14"/>
  <c r="AR1020" i="14"/>
  <c r="AR1028" i="14"/>
  <c r="AR1036" i="14"/>
  <c r="AR1044" i="14"/>
  <c r="AR1052" i="14"/>
  <c r="AR1060" i="14"/>
  <c r="AR1068" i="14"/>
  <c r="AR1076" i="14"/>
  <c r="AR1084" i="14"/>
  <c r="AR1092" i="14"/>
  <c r="AR1100" i="14"/>
  <c r="AR1108" i="14"/>
  <c r="AR1116" i="14"/>
  <c r="AR1124" i="14"/>
  <c r="AR1132" i="14"/>
  <c r="AR1140" i="14"/>
  <c r="AR1148" i="14"/>
  <c r="AR1156" i="14"/>
  <c r="AR1164" i="14"/>
  <c r="AR1172" i="14"/>
  <c r="AR1180" i="14"/>
  <c r="AR1188" i="14"/>
  <c r="AR1196" i="14"/>
  <c r="AR1204" i="14"/>
  <c r="AR1212" i="14"/>
  <c r="AR1220" i="14"/>
  <c r="AR1228" i="14"/>
  <c r="AR1236" i="14"/>
  <c r="AR1244" i="14"/>
  <c r="AR1252" i="14"/>
  <c r="AR1260" i="14"/>
  <c r="AR1268" i="14"/>
  <c r="AR1276" i="14"/>
  <c r="AR1284" i="14"/>
  <c r="AR1292" i="14"/>
  <c r="AR1300" i="14"/>
  <c r="AR1308" i="14"/>
  <c r="AR1316" i="14"/>
  <c r="AR1324" i="14"/>
  <c r="AR1332" i="14"/>
  <c r="AR1340" i="14"/>
  <c r="AR1348" i="14"/>
  <c r="AR1356" i="14"/>
  <c r="AR1364" i="14"/>
  <c r="AR1372" i="14"/>
  <c r="AR1380" i="14"/>
  <c r="AR1388" i="14"/>
  <c r="AR1396" i="14"/>
  <c r="AR1404" i="14"/>
  <c r="AR1412" i="14"/>
  <c r="AR1420" i="14"/>
  <c r="AR1428" i="14"/>
  <c r="AR1436" i="14"/>
  <c r="AR1444" i="14"/>
  <c r="AR1452" i="14"/>
  <c r="AR1460" i="14"/>
  <c r="AR1468" i="14"/>
  <c r="AR1476" i="14"/>
  <c r="AR1484" i="14"/>
  <c r="AR1492" i="14"/>
  <c r="AR1500" i="14"/>
  <c r="AR1508" i="14"/>
  <c r="AR1516" i="14"/>
  <c r="AR1524" i="14"/>
  <c r="AR1532" i="14"/>
  <c r="AR1540" i="14"/>
  <c r="AR1548" i="14"/>
  <c r="AR1556" i="14"/>
  <c r="AR1564" i="14"/>
  <c r="AR1572" i="14"/>
  <c r="AR1580" i="14"/>
  <c r="AR1588" i="14"/>
  <c r="AR1596" i="14"/>
  <c r="AR1604" i="14"/>
  <c r="AR1612" i="14"/>
  <c r="AR1620" i="14"/>
  <c r="AR1628" i="14"/>
  <c r="AR1636" i="14"/>
  <c r="AR1644" i="14"/>
  <c r="AR1652" i="14"/>
  <c r="AR1660" i="14"/>
  <c r="AR1668" i="14"/>
  <c r="AR1676" i="14"/>
  <c r="AR1684" i="14"/>
  <c r="AR1692" i="14"/>
  <c r="AR1700" i="14"/>
  <c r="AR1708" i="14"/>
  <c r="AR1716" i="14"/>
  <c r="AR1724" i="14"/>
  <c r="AR1732" i="14"/>
  <c r="AR1740" i="14"/>
  <c r="AR1748" i="14"/>
  <c r="AR1756" i="14"/>
  <c r="AR1764" i="14"/>
  <c r="AR1772" i="14"/>
  <c r="AR1780" i="14"/>
  <c r="AR1788" i="14"/>
  <c r="AR1796" i="14"/>
  <c r="AR1804" i="14"/>
  <c r="AR1812" i="14"/>
  <c r="AR1820" i="14"/>
  <c r="AR1828" i="14"/>
  <c r="AR1836" i="14"/>
  <c r="AR1844" i="14"/>
  <c r="AR1852" i="14"/>
  <c r="AR1860" i="14"/>
  <c r="AR1868" i="14"/>
  <c r="AR1876" i="14"/>
  <c r="AR1886" i="14"/>
  <c r="AR1900" i="14"/>
  <c r="AR1911" i="14"/>
  <c r="AR1925" i="14"/>
  <c r="AR1939" i="14"/>
  <c r="AR1950" i="14"/>
  <c r="AR1964" i="14"/>
  <c r="AR1975" i="14"/>
  <c r="AR1989" i="14"/>
  <c r="AR2003" i="14"/>
  <c r="AR2014" i="14"/>
  <c r="AR2028" i="14"/>
  <c r="AR2039" i="14"/>
  <c r="AR2053" i="14"/>
  <c r="AR2067" i="14"/>
  <c r="AR2078" i="14"/>
  <c r="AR2092" i="14"/>
  <c r="AR2103" i="14"/>
  <c r="AR2117" i="14"/>
  <c r="AR2131" i="14"/>
  <c r="AR2142" i="14"/>
  <c r="AR2156" i="14"/>
  <c r="AR2167" i="14"/>
  <c r="AR2181" i="14"/>
  <c r="AR2195" i="14"/>
  <c r="AR2206" i="14"/>
  <c r="AR2220" i="14"/>
  <c r="AR2231" i="14"/>
  <c r="AR2245" i="14"/>
  <c r="AR2259" i="14"/>
  <c r="AR2270" i="14"/>
  <c r="AR2284" i="14"/>
  <c r="AR2295" i="14"/>
  <c r="AR2309" i="14"/>
  <c r="AR2323" i="14"/>
  <c r="AR2334" i="14"/>
  <c r="AR2348" i="14"/>
  <c r="AR2359" i="14"/>
  <c r="AR125" i="14"/>
  <c r="AR149" i="14"/>
  <c r="AR165" i="14"/>
  <c r="AR181" i="14"/>
  <c r="AR197" i="14"/>
  <c r="AR213" i="14"/>
  <c r="AR237" i="14"/>
  <c r="AR253" i="14"/>
  <c r="AR269" i="14"/>
  <c r="AR293" i="14"/>
  <c r="AR309" i="14"/>
  <c r="AR325" i="14"/>
  <c r="AR341" i="14"/>
  <c r="AR357" i="14"/>
  <c r="AR365" i="14"/>
  <c r="AR373" i="14"/>
  <c r="AR381" i="14"/>
  <c r="AR397" i="14"/>
  <c r="AR405" i="14"/>
  <c r="AR413" i="14"/>
  <c r="AR421" i="14"/>
  <c r="AR429" i="14"/>
  <c r="AR437" i="14"/>
  <c r="AR445" i="14"/>
  <c r="AR453" i="14"/>
  <c r="AR461" i="14"/>
  <c r="AR469" i="14"/>
  <c r="AR477" i="14"/>
  <c r="AR485" i="14"/>
  <c r="AR493" i="14"/>
  <c r="AR501" i="14"/>
  <c r="AR509" i="14"/>
  <c r="AR517" i="14"/>
  <c r="AR525" i="14"/>
  <c r="AR533" i="14"/>
  <c r="AR541" i="14"/>
  <c r="AR549" i="14"/>
  <c r="AR557" i="14"/>
  <c r="AR565" i="14"/>
  <c r="AR573" i="14"/>
  <c r="AR581" i="14"/>
  <c r="AR589" i="14"/>
  <c r="AR597" i="14"/>
  <c r="AR605" i="14"/>
  <c r="AR613" i="14"/>
  <c r="AR621" i="14"/>
  <c r="AR629" i="14"/>
  <c r="AR637" i="14"/>
  <c r="AR645" i="14"/>
  <c r="AR653" i="14"/>
  <c r="AR661" i="14"/>
  <c r="AR669" i="14"/>
  <c r="AR677" i="14"/>
  <c r="AR685" i="14"/>
  <c r="AR693" i="14"/>
  <c r="AR701" i="14"/>
  <c r="AR709" i="14"/>
  <c r="AR717" i="14"/>
  <c r="AR725" i="14"/>
  <c r="AR733" i="14"/>
  <c r="AR741" i="14"/>
  <c r="AR749" i="14"/>
  <c r="AR757" i="14"/>
  <c r="AR765" i="14"/>
  <c r="AR773" i="14"/>
  <c r="AR781" i="14"/>
  <c r="AR789" i="14"/>
  <c r="AR797" i="14"/>
  <c r="AR805" i="14"/>
  <c r="AR813" i="14"/>
  <c r="AR821" i="14"/>
  <c r="AR829" i="14"/>
  <c r="AR837" i="14"/>
  <c r="AR845" i="14"/>
  <c r="AR853" i="14"/>
  <c r="AR861" i="14"/>
  <c r="AR869" i="14"/>
  <c r="AR877" i="14"/>
  <c r="AR885" i="14"/>
  <c r="AR893" i="14"/>
  <c r="AR901" i="14"/>
  <c r="AR909" i="14"/>
  <c r="AR917" i="14"/>
  <c r="AR925" i="14"/>
  <c r="AR933" i="14"/>
  <c r="AR941" i="14"/>
  <c r="AR949" i="14"/>
  <c r="AR957" i="14"/>
  <c r="AR965" i="14"/>
  <c r="AR973" i="14"/>
  <c r="AR981" i="14"/>
  <c r="AR989" i="14"/>
  <c r="AR997" i="14"/>
  <c r="AR1005" i="14"/>
  <c r="AR1013" i="14"/>
  <c r="AR1021" i="14"/>
  <c r="AR1029" i="14"/>
  <c r="AR1037" i="14"/>
  <c r="AR1045" i="14"/>
  <c r="AR1053" i="14"/>
  <c r="AR1061" i="14"/>
  <c r="AR1069" i="14"/>
  <c r="AR1077" i="14"/>
  <c r="AR1085" i="14"/>
  <c r="AR1093" i="14"/>
  <c r="AR1101" i="14"/>
  <c r="AR1109" i="14"/>
  <c r="AR1117" i="14"/>
  <c r="AR1125" i="14"/>
  <c r="AR1133" i="14"/>
  <c r="AR1141" i="14"/>
  <c r="AR1149" i="14"/>
  <c r="AR1157" i="14"/>
  <c r="AR1165" i="14"/>
  <c r="AR1173" i="14"/>
  <c r="AR1181" i="14"/>
  <c r="AR1189" i="14"/>
  <c r="AR1197" i="14"/>
  <c r="AR1205" i="14"/>
  <c r="AR1213" i="14"/>
  <c r="AR1221" i="14"/>
  <c r="AR1229" i="14"/>
  <c r="AR1237" i="14"/>
  <c r="AR1245" i="14"/>
  <c r="AR1253" i="14"/>
  <c r="AR1261" i="14"/>
  <c r="AR1269" i="14"/>
  <c r="AR1277" i="14"/>
  <c r="AR1285" i="14"/>
  <c r="AR1293" i="14"/>
  <c r="AR1301" i="14"/>
  <c r="AR1309" i="14"/>
  <c r="AR1317" i="14"/>
  <c r="AR1325" i="14"/>
  <c r="AR1333" i="14"/>
  <c r="AR1341" i="14"/>
  <c r="AR1349" i="14"/>
  <c r="AR1357" i="14"/>
  <c r="AR1365" i="14"/>
  <c r="AR1373" i="14"/>
  <c r="AR1381" i="14"/>
  <c r="AR1389" i="14"/>
  <c r="AR1397" i="14"/>
  <c r="AR1405" i="14"/>
  <c r="AR1413" i="14"/>
  <c r="AR1421" i="14"/>
  <c r="AR1429" i="14"/>
  <c r="AR1437" i="14"/>
  <c r="AR1445" i="14"/>
  <c r="AR1453" i="14"/>
  <c r="AR1461" i="14"/>
  <c r="AR1469" i="14"/>
  <c r="AR1477" i="14"/>
  <c r="AR1485" i="14"/>
  <c r="AR1493" i="14"/>
  <c r="AR1501" i="14"/>
  <c r="AR1509" i="14"/>
  <c r="AR1517" i="14"/>
  <c r="AR1525" i="14"/>
  <c r="AR1533" i="14"/>
  <c r="AR1541" i="14"/>
  <c r="AR1549" i="14"/>
  <c r="AR1557" i="14"/>
  <c r="AR1565" i="14"/>
  <c r="AR1573" i="14"/>
  <c r="AR1581" i="14"/>
  <c r="AR1589" i="14"/>
  <c r="AR1597" i="14"/>
  <c r="AR1605" i="14"/>
  <c r="AR1613" i="14"/>
  <c r="AR1621" i="14"/>
  <c r="AR1629" i="14"/>
  <c r="AR1637" i="14"/>
  <c r="AR1645" i="14"/>
  <c r="AR1653" i="14"/>
  <c r="AR1661" i="14"/>
  <c r="AR1669" i="14"/>
  <c r="AR1677" i="14"/>
  <c r="AR1685" i="14"/>
  <c r="AR1693" i="14"/>
  <c r="AR1701" i="14"/>
  <c r="AR1709" i="14"/>
  <c r="AR1717" i="14"/>
  <c r="AR1725" i="14"/>
  <c r="AR1733" i="14"/>
  <c r="AR1741" i="14"/>
  <c r="AR1749" i="14"/>
  <c r="AR1757" i="14"/>
  <c r="AR1765" i="14"/>
  <c r="AR1773" i="14"/>
  <c r="AR1781" i="14"/>
  <c r="AR1789" i="14"/>
  <c r="AR1797" i="14"/>
  <c r="AR1805" i="14"/>
  <c r="AR1813" i="14"/>
  <c r="AR1821" i="14"/>
  <c r="AR1829" i="14"/>
  <c r="AR1837" i="14"/>
  <c r="AR1845" i="14"/>
  <c r="AR1853" i="14"/>
  <c r="AR1861" i="14"/>
  <c r="AR1869" i="14"/>
  <c r="AR1877" i="14"/>
  <c r="AR1887" i="14"/>
  <c r="AR1901" i="14"/>
  <c r="AR1915" i="14"/>
  <c r="AR1926" i="14"/>
  <c r="AR1940" i="14"/>
  <c r="AR1951" i="14"/>
  <c r="AR1965" i="14"/>
  <c r="AR1979" i="14"/>
  <c r="AR1990" i="14"/>
  <c r="AR2004" i="14"/>
  <c r="AR2015" i="14"/>
  <c r="AR2029" i="14"/>
  <c r="AR2043" i="14"/>
  <c r="AR2054" i="14"/>
  <c r="AR2068" i="14"/>
  <c r="AR2079" i="14"/>
  <c r="AR2093" i="14"/>
  <c r="AR2107" i="14"/>
  <c r="AR2118" i="14"/>
  <c r="AR2132" i="14"/>
  <c r="AR2143" i="14"/>
  <c r="AR2157" i="14"/>
  <c r="AR2171" i="14"/>
  <c r="AR2182" i="14"/>
  <c r="AR2196" i="14"/>
  <c r="AR2207" i="14"/>
  <c r="AR2221" i="14"/>
  <c r="AR2235" i="14"/>
  <c r="AR2246" i="14"/>
  <c r="AR2260" i="14"/>
  <c r="AR2271" i="14"/>
  <c r="AR2285" i="14"/>
  <c r="AR2299" i="14"/>
  <c r="AR2310" i="14"/>
  <c r="AR2324" i="14"/>
  <c r="AR2335" i="14"/>
  <c r="AR2349" i="14"/>
  <c r="AR2363" i="14"/>
  <c r="AR133" i="14"/>
  <c r="AR141" i="14"/>
  <c r="AR157" i="14"/>
  <c r="AR173" i="14"/>
  <c r="AR189" i="14"/>
  <c r="AR205" i="14"/>
  <c r="AR221" i="14"/>
  <c r="AR229" i="14"/>
  <c r="AR245" i="14"/>
  <c r="AR261" i="14"/>
  <c r="AR277" i="14"/>
  <c r="AR285" i="14"/>
  <c r="AR301" i="14"/>
  <c r="AR317" i="14"/>
  <c r="AR333" i="14"/>
  <c r="AR349" i="14"/>
  <c r="AR389" i="14"/>
  <c r="AR6" i="14"/>
  <c r="AR14" i="14"/>
  <c r="AR22" i="14"/>
  <c r="AR30" i="14"/>
  <c r="AR38" i="14"/>
  <c r="AR46" i="14"/>
  <c r="AR54" i="14"/>
  <c r="AR62" i="14"/>
  <c r="AR70" i="14"/>
  <c r="AR78" i="14"/>
  <c r="AR86" i="14"/>
  <c r="AR94" i="14"/>
  <c r="AR102" i="14"/>
  <c r="AR110" i="14"/>
  <c r="AR118" i="14"/>
  <c r="AR126" i="14"/>
  <c r="AR134" i="14"/>
  <c r="AR142" i="14"/>
  <c r="AR150" i="14"/>
  <c r="AR158" i="14"/>
  <c r="AR166" i="14"/>
  <c r="AR174" i="14"/>
  <c r="AR182" i="14"/>
  <c r="AR190" i="14"/>
  <c r="AR198" i="14"/>
  <c r="AR206" i="14"/>
  <c r="AR214" i="14"/>
  <c r="AR222" i="14"/>
  <c r="AR230" i="14"/>
  <c r="AR238" i="14"/>
  <c r="AR246" i="14"/>
  <c r="AR254" i="14"/>
  <c r="AR262" i="14"/>
  <c r="AR270" i="14"/>
  <c r="AR278" i="14"/>
  <c r="AR286" i="14"/>
  <c r="AR294" i="14"/>
  <c r="AR302" i="14"/>
  <c r="AR310" i="14"/>
  <c r="AR318" i="14"/>
  <c r="AR326" i="14"/>
  <c r="AR334" i="14"/>
  <c r="AR342" i="14"/>
  <c r="AR350" i="14"/>
  <c r="AR358" i="14"/>
  <c r="AR366" i="14"/>
  <c r="AR374" i="14"/>
  <c r="AR382" i="14"/>
  <c r="AR390" i="14"/>
  <c r="AR398" i="14"/>
  <c r="AR406" i="14"/>
  <c r="AR414" i="14"/>
  <c r="AR422" i="14"/>
  <c r="AR430" i="14"/>
  <c r="AR438" i="14"/>
  <c r="AR446" i="14"/>
  <c r="AR454" i="14"/>
  <c r="AR462" i="14"/>
  <c r="AR470" i="14"/>
  <c r="AR478" i="14"/>
  <c r="AR486" i="14"/>
  <c r="AR494" i="14"/>
  <c r="AR502" i="14"/>
  <c r="AR510" i="14"/>
  <c r="AR518" i="14"/>
  <c r="AR526" i="14"/>
  <c r="AR534" i="14"/>
  <c r="AR542" i="14"/>
  <c r="AR550" i="14"/>
  <c r="AR558" i="14"/>
  <c r="AR566" i="14"/>
  <c r="AR574" i="14"/>
  <c r="AR582" i="14"/>
  <c r="AR590" i="14"/>
  <c r="AR598" i="14"/>
  <c r="AR606" i="14"/>
  <c r="AR614" i="14"/>
  <c r="AR622" i="14"/>
  <c r="AR630" i="14"/>
  <c r="AR638" i="14"/>
  <c r="AR646" i="14"/>
  <c r="AR654" i="14"/>
  <c r="AR662" i="14"/>
  <c r="AR670" i="14"/>
  <c r="AR678" i="14"/>
  <c r="AR686" i="14"/>
  <c r="AR694" i="14"/>
  <c r="AR702" i="14"/>
  <c r="AR710" i="14"/>
  <c r="AR718" i="14"/>
  <c r="AR726" i="14"/>
  <c r="AR734" i="14"/>
  <c r="AR742" i="14"/>
  <c r="AR750" i="14"/>
  <c r="AR758" i="14"/>
  <c r="AR766" i="14"/>
  <c r="AR774" i="14"/>
  <c r="AR782" i="14"/>
  <c r="AR790" i="14"/>
  <c r="AR798" i="14"/>
  <c r="AR806" i="14"/>
  <c r="AR814" i="14"/>
  <c r="AR822" i="14"/>
  <c r="AR830" i="14"/>
  <c r="AR838" i="14"/>
  <c r="AR846" i="14"/>
  <c r="AR854" i="14"/>
  <c r="AR862" i="14"/>
  <c r="AR870" i="14"/>
  <c r="AR878" i="14"/>
  <c r="AR886" i="14"/>
  <c r="AR894" i="14"/>
  <c r="AR902" i="14"/>
  <c r="AR910" i="14"/>
  <c r="AR918" i="14"/>
  <c r="AR926" i="14"/>
  <c r="AR934" i="14"/>
  <c r="AR942" i="14"/>
  <c r="AR950" i="14"/>
  <c r="AR958" i="14"/>
  <c r="AR966" i="14"/>
  <c r="AR974" i="14"/>
  <c r="AR982" i="14"/>
  <c r="AR990" i="14"/>
  <c r="AR998" i="14"/>
  <c r="AR1006" i="14"/>
  <c r="AR1014" i="14"/>
  <c r="AR1022" i="14"/>
  <c r="AR1030" i="14"/>
  <c r="AR1038" i="14"/>
  <c r="AR1046" i="14"/>
  <c r="AR1054" i="14"/>
  <c r="AR1062" i="14"/>
  <c r="AR1070" i="14"/>
  <c r="AR1078" i="14"/>
  <c r="AR1086" i="14"/>
  <c r="AR1094" i="14"/>
  <c r="AR1102" i="14"/>
  <c r="AR1110" i="14"/>
  <c r="AR1118" i="14"/>
  <c r="AR1126" i="14"/>
  <c r="AR1134" i="14"/>
  <c r="AR1142" i="14"/>
  <c r="AR1150" i="14"/>
  <c r="AR1158" i="14"/>
  <c r="AR1166" i="14"/>
  <c r="AR1174" i="14"/>
  <c r="AR1182" i="14"/>
  <c r="AR1190" i="14"/>
  <c r="AR1198" i="14"/>
  <c r="AR1206" i="14"/>
  <c r="AR1214" i="14"/>
  <c r="AR1222" i="14"/>
  <c r="AR1230" i="14"/>
  <c r="AR1238" i="14"/>
  <c r="AR1246" i="14"/>
  <c r="AR1254" i="14"/>
  <c r="AR1262" i="14"/>
  <c r="AR1270" i="14"/>
  <c r="AR1278" i="14"/>
  <c r="AR1286" i="14"/>
  <c r="AR1294" i="14"/>
  <c r="AR1302" i="14"/>
  <c r="AR1310" i="14"/>
  <c r="AR1318" i="14"/>
  <c r="AR1326" i="14"/>
  <c r="AR1334" i="14"/>
  <c r="AR1342" i="14"/>
  <c r="AR1350" i="14"/>
  <c r="AR1358" i="14"/>
  <c r="AR1366" i="14"/>
  <c r="AR1374" i="14"/>
  <c r="AR1382" i="14"/>
  <c r="AR1390" i="14"/>
  <c r="AR1398" i="14"/>
  <c r="AR1406" i="14"/>
  <c r="AR1414" i="14"/>
  <c r="AR1422" i="14"/>
  <c r="AR1430" i="14"/>
  <c r="AR1438" i="14"/>
  <c r="AR1446" i="14"/>
  <c r="AR1454" i="14"/>
  <c r="AR1462" i="14"/>
  <c r="AR1470" i="14"/>
  <c r="AR1478" i="14"/>
  <c r="AR1486" i="14"/>
  <c r="AR1494" i="14"/>
  <c r="AR1502" i="14"/>
  <c r="AR1510" i="14"/>
  <c r="AR1518" i="14"/>
  <c r="AR1526" i="14"/>
  <c r="AR1534" i="14"/>
  <c r="AR1542" i="14"/>
  <c r="AR1550" i="14"/>
  <c r="AR1558" i="14"/>
  <c r="AR1566" i="14"/>
  <c r="AR1574" i="14"/>
  <c r="AR1582" i="14"/>
  <c r="AR1590" i="14"/>
  <c r="AR1598" i="14"/>
  <c r="AR1606" i="14"/>
  <c r="AR1614" i="14"/>
  <c r="AR1622" i="14"/>
  <c r="AR1630" i="14"/>
  <c r="AR1638" i="14"/>
  <c r="AR1646" i="14"/>
  <c r="AR1654" i="14"/>
  <c r="AR1662" i="14"/>
  <c r="AR1670" i="14"/>
  <c r="AR1678" i="14"/>
  <c r="AR1686" i="14"/>
  <c r="AR1694" i="14"/>
  <c r="AR1702" i="14"/>
  <c r="AR1710" i="14"/>
  <c r="AR1718" i="14"/>
  <c r="AR1726" i="14"/>
  <c r="AR1734" i="14"/>
  <c r="AR1742" i="14"/>
  <c r="AR1750" i="14"/>
  <c r="AR1758" i="14"/>
  <c r="AR1766" i="14"/>
  <c r="AR1774" i="14"/>
  <c r="AR1782" i="14"/>
  <c r="AR1790" i="14"/>
  <c r="AR1798" i="14"/>
  <c r="AR1806" i="14"/>
  <c r="AR1814" i="14"/>
  <c r="AR1822" i="14"/>
  <c r="AR1830" i="14"/>
  <c r="AR1838" i="14"/>
  <c r="AR1846" i="14"/>
  <c r="AR1854" i="14"/>
  <c r="AR1862" i="14"/>
  <c r="AR1870" i="14"/>
  <c r="AR1878" i="14"/>
  <c r="AR1891" i="14"/>
  <c r="AR1902" i="14"/>
  <c r="AR1916" i="14"/>
  <c r="AR1927" i="14"/>
  <c r="AR1941" i="14"/>
  <c r="AR1955" i="14"/>
  <c r="AR1966" i="14"/>
  <c r="AR1980" i="14"/>
  <c r="AR1991" i="14"/>
  <c r="AR2005" i="14"/>
  <c r="AR2019" i="14"/>
  <c r="AR2030" i="14"/>
  <c r="AR2044" i="14"/>
  <c r="AR2055" i="14"/>
  <c r="AR2069" i="14"/>
  <c r="AR2083" i="14"/>
  <c r="AR2094" i="14"/>
  <c r="AR2108" i="14"/>
  <c r="AR2119" i="14"/>
  <c r="AR2133" i="14"/>
  <c r="AR2147" i="14"/>
  <c r="AR2158" i="14"/>
  <c r="AR2172" i="14"/>
  <c r="AR2183" i="14"/>
  <c r="AR2197" i="14"/>
  <c r="AR2211" i="14"/>
  <c r="AR2222" i="14"/>
  <c r="AR2236" i="14"/>
  <c r="AR2247" i="14"/>
  <c r="AR2261" i="14"/>
  <c r="AR2275" i="14"/>
  <c r="AR2286" i="14"/>
  <c r="AR2300" i="14"/>
  <c r="AR2311" i="14"/>
  <c r="AR2325" i="14"/>
  <c r="AR2339" i="14"/>
  <c r="AR2350" i="14"/>
  <c r="AR2364" i="14"/>
  <c r="AR1880" i="14"/>
  <c r="AR1888" i="14"/>
  <c r="AR1896" i="14"/>
  <c r="AR1904" i="14"/>
  <c r="AR1912" i="14"/>
  <c r="AR1920" i="14"/>
  <c r="AR1928" i="14"/>
  <c r="AR1936" i="14"/>
  <c r="AR1944" i="14"/>
  <c r="AR1952" i="14"/>
  <c r="AR1960" i="14"/>
  <c r="AR1968" i="14"/>
  <c r="AR1976" i="14"/>
  <c r="AR1984" i="14"/>
  <c r="AR1992" i="14"/>
  <c r="AR2000" i="14"/>
  <c r="AR2008" i="14"/>
  <c r="AR2016" i="14"/>
  <c r="AR2024" i="14"/>
  <c r="AR2032" i="14"/>
  <c r="AR2040" i="14"/>
  <c r="AR2048" i="14"/>
  <c r="AR2056" i="14"/>
  <c r="AR2064" i="14"/>
  <c r="AR2072" i="14"/>
  <c r="AR2080" i="14"/>
  <c r="AR2088" i="14"/>
  <c r="AR2096" i="14"/>
  <c r="AR2104" i="14"/>
  <c r="AR2112" i="14"/>
  <c r="AR2120" i="14"/>
  <c r="AR2128" i="14"/>
  <c r="AR2136" i="14"/>
  <c r="AR2144" i="14"/>
  <c r="AR2152" i="14"/>
  <c r="AR2160" i="14"/>
  <c r="AR2168" i="14"/>
  <c r="AR2176" i="14"/>
  <c r="AR2184" i="14"/>
  <c r="AR2192" i="14"/>
  <c r="AR2200" i="14"/>
  <c r="AR2208" i="14"/>
  <c r="AR2216" i="14"/>
  <c r="AR2224" i="14"/>
  <c r="AR2232" i="14"/>
  <c r="AR2240" i="14"/>
  <c r="AR2248" i="14"/>
  <c r="AR2256" i="14"/>
  <c r="AR2264" i="14"/>
  <c r="AR2272" i="14"/>
  <c r="AR2280" i="14"/>
  <c r="AR2288" i="14"/>
  <c r="AR2296" i="14"/>
  <c r="AR2304" i="14"/>
  <c r="AR2312" i="14"/>
  <c r="AR2320" i="14"/>
  <c r="AR2328" i="14"/>
  <c r="AR2336" i="14"/>
  <c r="AR2344" i="14"/>
  <c r="AR2352" i="14"/>
  <c r="AR2360" i="14"/>
  <c r="AR1889" i="14"/>
  <c r="AR1897" i="14"/>
  <c r="AR1905" i="14"/>
  <c r="AR1913" i="14"/>
  <c r="AR1921" i="14"/>
  <c r="AR1929" i="14"/>
  <c r="AR1937" i="14"/>
  <c r="AR1945" i="14"/>
  <c r="AR1953" i="14"/>
  <c r="AR1961" i="14"/>
  <c r="AR1969" i="14"/>
  <c r="AR1977" i="14"/>
  <c r="AR1985" i="14"/>
  <c r="AR1993" i="14"/>
  <c r="AR2001" i="14"/>
  <c r="AR2009" i="14"/>
  <c r="AR2017" i="14"/>
  <c r="AR2025" i="14"/>
  <c r="AR2033" i="14"/>
  <c r="AR2041" i="14"/>
  <c r="AR2049" i="14"/>
  <c r="AR2057" i="14"/>
  <c r="AR2065" i="14"/>
  <c r="AR2073" i="14"/>
  <c r="AR2081" i="14"/>
  <c r="AR2089" i="14"/>
  <c r="AR2097" i="14"/>
  <c r="AR2105" i="14"/>
  <c r="AR2113" i="14"/>
  <c r="AR2121" i="14"/>
  <c r="AR2129" i="14"/>
  <c r="AR2137" i="14"/>
  <c r="AR2145" i="14"/>
  <c r="AR2153" i="14"/>
  <c r="AR2161" i="14"/>
  <c r="AR2169" i="14"/>
  <c r="AR2177" i="14"/>
  <c r="AR2185" i="14"/>
  <c r="AR2193" i="14"/>
  <c r="AR2201" i="14"/>
  <c r="AR2209" i="14"/>
  <c r="AR2217" i="14"/>
  <c r="AR2225" i="14"/>
  <c r="AR2233" i="14"/>
  <c r="AR2241" i="14"/>
  <c r="AR2249" i="14"/>
  <c r="AR2257" i="14"/>
  <c r="AR2265" i="14"/>
  <c r="AR2273" i="14"/>
  <c r="AR2281" i="14"/>
  <c r="AR2289" i="14"/>
  <c r="AR2297" i="14"/>
  <c r="AR2305" i="14"/>
  <c r="AR2313" i="14"/>
  <c r="AR2321" i="14"/>
  <c r="AR2329" i="14"/>
  <c r="AR2337" i="14"/>
  <c r="AR2345" i="14"/>
  <c r="AR2353" i="14"/>
  <c r="AR2361" i="14"/>
  <c r="AR1882" i="14"/>
  <c r="AR1890" i="14"/>
  <c r="AR1898" i="14"/>
  <c r="AR1906" i="14"/>
  <c r="AR1914" i="14"/>
  <c r="AR1922" i="14"/>
  <c r="AR1930" i="14"/>
  <c r="AR1938" i="14"/>
  <c r="AR1946" i="14"/>
  <c r="AR1954" i="14"/>
  <c r="AR1962" i="14"/>
  <c r="AR1970" i="14"/>
  <c r="AR1978" i="14"/>
  <c r="AR1986" i="14"/>
  <c r="AR1994" i="14"/>
  <c r="AR2002" i="14"/>
  <c r="AR2010" i="14"/>
  <c r="AR2018" i="14"/>
  <c r="AR2026" i="14"/>
  <c r="AR2034" i="14"/>
  <c r="AR2042" i="14"/>
  <c r="AR2050" i="14"/>
  <c r="AR2058" i="14"/>
  <c r="AR2066" i="14"/>
  <c r="AR2074" i="14"/>
  <c r="AR2082" i="14"/>
  <c r="AR2090" i="14"/>
  <c r="AR2098" i="14"/>
  <c r="AR2106" i="14"/>
  <c r="AR2114" i="14"/>
  <c r="AR2122" i="14"/>
  <c r="AR2130" i="14"/>
  <c r="AR2138" i="14"/>
  <c r="AR2146" i="14"/>
  <c r="AR2154" i="14"/>
  <c r="AR2162" i="14"/>
  <c r="AR2170" i="14"/>
  <c r="AR2178" i="14"/>
  <c r="AR2186" i="14"/>
  <c r="AR2194" i="14"/>
  <c r="AR2202" i="14"/>
  <c r="AR2210" i="14"/>
  <c r="AR2218" i="14"/>
  <c r="AR2226" i="14"/>
  <c r="AR2234" i="14"/>
  <c r="AR2242" i="14"/>
  <c r="AR2250" i="14"/>
  <c r="AR2258" i="14"/>
  <c r="AR2266" i="14"/>
  <c r="AR2274" i="14"/>
  <c r="AR2282" i="14"/>
  <c r="AR2290" i="14"/>
  <c r="AR2298" i="14"/>
  <c r="AR2306" i="14"/>
  <c r="AR2314" i="14"/>
  <c r="AR2322" i="14"/>
  <c r="AR2330" i="14"/>
  <c r="AR2338" i="14"/>
  <c r="AR2346" i="14"/>
  <c r="AR2354" i="14"/>
  <c r="AR2362" i="14"/>
  <c r="BA19" i="22"/>
  <c r="BE19" i="22" s="1"/>
  <c r="BC19" i="22"/>
  <c r="BB20" i="22"/>
  <c r="BC24" i="23"/>
  <c r="BA24" i="23"/>
  <c r="BE24" i="23" s="1"/>
  <c r="BA25" i="23"/>
  <c r="BE25" i="23" s="1"/>
  <c r="BC25" i="23"/>
  <c r="BB26" i="23"/>
  <c r="D43" i="1"/>
  <c r="AA2" i="20" a="1"/>
  <c r="D40" i="1"/>
  <c r="D59" i="1"/>
  <c r="C57" i="1"/>
  <c r="AU9" i="23"/>
  <c r="AW9" i="23" s="1"/>
  <c r="AU11" i="23"/>
  <c r="AU10" i="23"/>
  <c r="AU4" i="23"/>
  <c r="AW4" i="23" s="1"/>
  <c r="AU2" i="23"/>
  <c r="BC20" i="22"/>
  <c r="BA20" i="22"/>
  <c r="BE20" i="22" s="1"/>
  <c r="BB21" i="22"/>
  <c r="BB27" i="23"/>
  <c r="BA26" i="23"/>
  <c r="BE26" i="23" s="1"/>
  <c r="BC26" i="23"/>
  <c r="BA21" i="22"/>
  <c r="BE21" i="22" s="1"/>
  <c r="BB22" i="22"/>
  <c r="BC21" i="22"/>
  <c r="BA27" i="23"/>
  <c r="BE27" i="23" s="1"/>
  <c r="BB28" i="23"/>
  <c r="BC27" i="23"/>
  <c r="BA22" i="22"/>
  <c r="BE22" i="22" s="1"/>
  <c r="BB23" i="22"/>
  <c r="BC22" i="22"/>
  <c r="BA28" i="23"/>
  <c r="BE28" i="23" s="1"/>
  <c r="BC28" i="23"/>
  <c r="BB29" i="23"/>
  <c r="BA23" i="22"/>
  <c r="BE23" i="22" s="1"/>
  <c r="BC23" i="22"/>
  <c r="BB24" i="22"/>
  <c r="BC29" i="23"/>
  <c r="BA29" i="23"/>
  <c r="BE29" i="23" s="1"/>
  <c r="BB30" i="23"/>
  <c r="BA24" i="22"/>
  <c r="BE24" i="22" s="1"/>
  <c r="BB25" i="22"/>
  <c r="BC24" i="22"/>
  <c r="BB31" i="23"/>
  <c r="BA30" i="23"/>
  <c r="BE30" i="23" s="1"/>
  <c r="BC30" i="23"/>
  <c r="BA25" i="22"/>
  <c r="BE25" i="22" s="1"/>
  <c r="BC25" i="22"/>
  <c r="BB26" i="22"/>
  <c r="BA31" i="23"/>
  <c r="BE31" i="23" s="1"/>
  <c r="BB32" i="23"/>
  <c r="BC31" i="23"/>
  <c r="BB27" i="22"/>
  <c r="BA26" i="22"/>
  <c r="BE26" i="22" s="1"/>
  <c r="BC26" i="22"/>
  <c r="BC32" i="23"/>
  <c r="BB33" i="23"/>
  <c r="BA32" i="23"/>
  <c r="BE32" i="23" s="1"/>
  <c r="BB28" i="22"/>
  <c r="BA27" i="22"/>
  <c r="BE27" i="22" s="1"/>
  <c r="BC27" i="22"/>
  <c r="BB34" i="23"/>
  <c r="BC33" i="23"/>
  <c r="BA33" i="23"/>
  <c r="BE33" i="23" s="1"/>
  <c r="BB29" i="22"/>
  <c r="BA28" i="22"/>
  <c r="BE28" i="22" s="1"/>
  <c r="BC28" i="22"/>
  <c r="BA34" i="23"/>
  <c r="BE34" i="23" s="1"/>
  <c r="BC34" i="23"/>
  <c r="BB35" i="23"/>
  <c r="BC29" i="22"/>
  <c r="BA29" i="22"/>
  <c r="BE29" i="22" s="1"/>
  <c r="BB30" i="22"/>
  <c r="BC35" i="23"/>
  <c r="BB36" i="23"/>
  <c r="BA35" i="23"/>
  <c r="BE35" i="23" s="1"/>
  <c r="BA30" i="22"/>
  <c r="BE30" i="22" s="1"/>
  <c r="BB31" i="22"/>
  <c r="BC30" i="22"/>
  <c r="BC36" i="23"/>
  <c r="BA36" i="23"/>
  <c r="BE36" i="23" s="1"/>
  <c r="BB37" i="23"/>
  <c r="BB32" i="22"/>
  <c r="BC31" i="22"/>
  <c r="BA31" i="22"/>
  <c r="BE31" i="22" s="1"/>
  <c r="BC37" i="23"/>
  <c r="BA37" i="23"/>
  <c r="BE37" i="23" s="1"/>
  <c r="BB38" i="23"/>
  <c r="BC32" i="22"/>
  <c r="BB33" i="22"/>
  <c r="BA32" i="22"/>
  <c r="BE32" i="22" s="1"/>
  <c r="BB39" i="23"/>
  <c r="BA38" i="23"/>
  <c r="BE38" i="23" s="1"/>
  <c r="BC38" i="23"/>
  <c r="BB34" i="22"/>
  <c r="BC33" i="22"/>
  <c r="BA33" i="22"/>
  <c r="BE33" i="22" s="1"/>
  <c r="BB40" i="23"/>
  <c r="BC39" i="23"/>
  <c r="BA39" i="23"/>
  <c r="BE39" i="23" s="1"/>
  <c r="BC34" i="22"/>
  <c r="BA34" i="22"/>
  <c r="BE34" i="22" s="1"/>
  <c r="BB35" i="22"/>
  <c r="BC40" i="23"/>
  <c r="BB41" i="23"/>
  <c r="BA40" i="23"/>
  <c r="BE40" i="23" s="1"/>
  <c r="BB36" i="22"/>
  <c r="BC35" i="22"/>
  <c r="BA35" i="22"/>
  <c r="BE35" i="22" s="1"/>
  <c r="BB42" i="23"/>
  <c r="BA41" i="23"/>
  <c r="BE41" i="23" s="1"/>
  <c r="BC41" i="23"/>
  <c r="BC36" i="22"/>
  <c r="BA36" i="22"/>
  <c r="BE36" i="22" s="1"/>
  <c r="BB37" i="22"/>
  <c r="BC42" i="23"/>
  <c r="BA42" i="23"/>
  <c r="BE42" i="23" s="1"/>
  <c r="BB43" i="23"/>
  <c r="BC37" i="22"/>
  <c r="BA37" i="22"/>
  <c r="BE37" i="22" s="1"/>
  <c r="BB38" i="22"/>
  <c r="BC43" i="23"/>
  <c r="BB44" i="23"/>
  <c r="BA43" i="23"/>
  <c r="BE43" i="23" s="1"/>
  <c r="BA38" i="22"/>
  <c r="BE38" i="22" s="1"/>
  <c r="BB39" i="22"/>
  <c r="BC38" i="22"/>
  <c r="BA44" i="23"/>
  <c r="BE44" i="23" s="1"/>
  <c r="BC44" i="23"/>
  <c r="BB45" i="23"/>
  <c r="BC39" i="22"/>
  <c r="BB40" i="22"/>
  <c r="BA39" i="22"/>
  <c r="BE39" i="22" s="1"/>
  <c r="BB46" i="23"/>
  <c r="BA45" i="23"/>
  <c r="BE45" i="23" s="1"/>
  <c r="BC45" i="23"/>
  <c r="BB41" i="22"/>
  <c r="BA40" i="22"/>
  <c r="BE40" i="22" s="1"/>
  <c r="BC40" i="22"/>
  <c r="BA46" i="23"/>
  <c r="BE46" i="23" s="1"/>
  <c r="BB47" i="23"/>
  <c r="BC46" i="23"/>
  <c r="BA41" i="22"/>
  <c r="BE41" i="22" s="1"/>
  <c r="BC41" i="22"/>
  <c r="BB42" i="22"/>
  <c r="BC47" i="23"/>
  <c r="BA47" i="23"/>
  <c r="BE47" i="23" s="1"/>
  <c r="BB48" i="23"/>
  <c r="BC42" i="22"/>
  <c r="BB43" i="22"/>
  <c r="BA42" i="22"/>
  <c r="BE42" i="22" s="1"/>
  <c r="BA48" i="23"/>
  <c r="BE48" i="23" s="1"/>
  <c r="BB49" i="23"/>
  <c r="BC48" i="23"/>
  <c r="BB44" i="22"/>
  <c r="BA43" i="22"/>
  <c r="BE43" i="22" s="1"/>
  <c r="BC43" i="22"/>
  <c r="BB50" i="23"/>
  <c r="BA49" i="23"/>
  <c r="BE49" i="23" s="1"/>
  <c r="BC49" i="23"/>
  <c r="BA44" i="22"/>
  <c r="BE44" i="22" s="1"/>
  <c r="BB45" i="22"/>
  <c r="BC44" i="22"/>
  <c r="BA50" i="23"/>
  <c r="BE50" i="23" s="1"/>
  <c r="BB51" i="23"/>
  <c r="BC50" i="23"/>
  <c r="BB46" i="22"/>
  <c r="BC45" i="22"/>
  <c r="BA45" i="22"/>
  <c r="BE45" i="22" s="1"/>
  <c r="BC51" i="23"/>
  <c r="BA51" i="23"/>
  <c r="BE51" i="23" s="1"/>
  <c r="BB52" i="23"/>
  <c r="BC46" i="22"/>
  <c r="BB47" i="22"/>
  <c r="BA46" i="22"/>
  <c r="BE46" i="22" s="1"/>
  <c r="BA52" i="23"/>
  <c r="BE52" i="23" s="1"/>
  <c r="BB53" i="23"/>
  <c r="BC52" i="23"/>
  <c r="BB48" i="22"/>
  <c r="BC47" i="22"/>
  <c r="BA47" i="22"/>
  <c r="BE47" i="22" s="1"/>
  <c r="BB54" i="23"/>
  <c r="BA53" i="23"/>
  <c r="BE53" i="23" s="1"/>
  <c r="BC53" i="23"/>
  <c r="BB49" i="22"/>
  <c r="BC48" i="22"/>
  <c r="BA48" i="22"/>
  <c r="BE48" i="22" s="1"/>
  <c r="BB55" i="23"/>
  <c r="BC54" i="23"/>
  <c r="BA54" i="23"/>
  <c r="BE54" i="23" s="1"/>
  <c r="BC49" i="22"/>
  <c r="BA49" i="22"/>
  <c r="BE49" i="22" s="1"/>
  <c r="BB50" i="22"/>
  <c r="BC55" i="23"/>
  <c r="BA55" i="23"/>
  <c r="BE55" i="23" s="1"/>
  <c r="BB56" i="23"/>
  <c r="BA50" i="22"/>
  <c r="BE50" i="22" s="1"/>
  <c r="BC50" i="22"/>
  <c r="BB51" i="22"/>
  <c r="BC56" i="23"/>
  <c r="BA56" i="23"/>
  <c r="BE56" i="23" s="1"/>
  <c r="BB57" i="23"/>
  <c r="BC51" i="22"/>
  <c r="BA51" i="22"/>
  <c r="BE51" i="22" s="1"/>
  <c r="BB52" i="22"/>
  <c r="BA57" i="23"/>
  <c r="BE57" i="23" s="1"/>
  <c r="BC57" i="23"/>
  <c r="BB58" i="23"/>
  <c r="BC52" i="22"/>
  <c r="BB53" i="22"/>
  <c r="BA52" i="22"/>
  <c r="BE52" i="22" s="1"/>
  <c r="BC58" i="23"/>
  <c r="BA58" i="23"/>
  <c r="BE58" i="23" s="1"/>
  <c r="BB59" i="23"/>
  <c r="BB54" i="22"/>
  <c r="BA53" i="22"/>
  <c r="BE53" i="22" s="1"/>
  <c r="BC53" i="22"/>
  <c r="BA59" i="23"/>
  <c r="BE59" i="23" s="1"/>
  <c r="BB60" i="23"/>
  <c r="BC59" i="23"/>
  <c r="BB55" i="22"/>
  <c r="BA54" i="22"/>
  <c r="BE54" i="22" s="1"/>
  <c r="BC54" i="22"/>
  <c r="BA60" i="23"/>
  <c r="BE60" i="23" s="1"/>
  <c r="BC60" i="23"/>
  <c r="BB61" i="23"/>
  <c r="BB56" i="22"/>
  <c r="BA55" i="22"/>
  <c r="BE55" i="22" s="1"/>
  <c r="BC55" i="22"/>
  <c r="BA61" i="23"/>
  <c r="BE61" i="23" s="1"/>
  <c r="BC61" i="23"/>
  <c r="BB62" i="23"/>
  <c r="BB57" i="22"/>
  <c r="BC56" i="22"/>
  <c r="BA56" i="22"/>
  <c r="BE56" i="22" s="1"/>
  <c r="BB63" i="23"/>
  <c r="BC62" i="23"/>
  <c r="BA62" i="23"/>
  <c r="BE62" i="23" s="1"/>
  <c r="BB58" i="22"/>
  <c r="BA57" i="22"/>
  <c r="BE57" i="22" s="1"/>
  <c r="BC57" i="22"/>
  <c r="BA63" i="23"/>
  <c r="BE63" i="23" s="1"/>
  <c r="BB64" i="23"/>
  <c r="BC63" i="23"/>
  <c r="BB59" i="22"/>
  <c r="BA58" i="22"/>
  <c r="BE58" i="22" s="1"/>
  <c r="BC58" i="22"/>
  <c r="BA64" i="23"/>
  <c r="BE64" i="23" s="1"/>
  <c r="BC64" i="23"/>
  <c r="BB65" i="23"/>
  <c r="BB60" i="22"/>
  <c r="BC59" i="22"/>
  <c r="BA59" i="22"/>
  <c r="BE59" i="22" s="1"/>
  <c r="BA65" i="23"/>
  <c r="BE65" i="23" s="1"/>
  <c r="BC65" i="23"/>
  <c r="BB66" i="23"/>
  <c r="BB61" i="22"/>
  <c r="BA60" i="22"/>
  <c r="BE60" i="22" s="1"/>
  <c r="BC60" i="22"/>
  <c r="BC66" i="23"/>
  <c r="BA66" i="23"/>
  <c r="BE66" i="23" s="1"/>
  <c r="BB67" i="23"/>
  <c r="BB62" i="22"/>
  <c r="BA61" i="22"/>
  <c r="BE61" i="22" s="1"/>
  <c r="BC61" i="22"/>
  <c r="BC67" i="23"/>
  <c r="BB68" i="23"/>
  <c r="BA67" i="23"/>
  <c r="BE67" i="23" s="1"/>
  <c r="BB63" i="22"/>
  <c r="BC62" i="22"/>
  <c r="BA62" i="22"/>
  <c r="BE62" i="22" s="1"/>
  <c r="BA68" i="23"/>
  <c r="BE68" i="23" s="1"/>
  <c r="BC68" i="23"/>
  <c r="BB69" i="23"/>
  <c r="BC63" i="22"/>
  <c r="BA63" i="22"/>
  <c r="BE63" i="22" s="1"/>
  <c r="BB64" i="22"/>
  <c r="BB70" i="23"/>
  <c r="BC69" i="23"/>
  <c r="BA69" i="23"/>
  <c r="BE69" i="23" s="1"/>
  <c r="BA64" i="22"/>
  <c r="BE64" i="22" s="1"/>
  <c r="BB65" i="22"/>
  <c r="BC64" i="22"/>
  <c r="BB71" i="23"/>
  <c r="BC70" i="23"/>
  <c r="BA70" i="23"/>
  <c r="BE70" i="23" s="1"/>
  <c r="BA65" i="22"/>
  <c r="BE65" i="22" s="1"/>
  <c r="BC65" i="22"/>
  <c r="BB66" i="22"/>
  <c r="BB72" i="23"/>
  <c r="BA71" i="23"/>
  <c r="BE71" i="23" s="1"/>
  <c r="BC71" i="23"/>
  <c r="BB67" i="22"/>
  <c r="BA66" i="22"/>
  <c r="BE66" i="22" s="1"/>
  <c r="BC66" i="22"/>
  <c r="BC72" i="23"/>
  <c r="BB73" i="23"/>
  <c r="BA72" i="23"/>
  <c r="BE72" i="23" s="1"/>
  <c r="BC67" i="22"/>
  <c r="BA67" i="22"/>
  <c r="BE67" i="22" s="1"/>
  <c r="BB68" i="22"/>
  <c r="BA73" i="23"/>
  <c r="BE73" i="23" s="1"/>
  <c r="BC73" i="23"/>
  <c r="BB74" i="23"/>
  <c r="BC68" i="22"/>
  <c r="BA68" i="22"/>
  <c r="BE68" i="22" s="1"/>
  <c r="BB69" i="22"/>
  <c r="BC74" i="23"/>
  <c r="BB75" i="23"/>
  <c r="BA74" i="23"/>
  <c r="BE74" i="23" s="1"/>
  <c r="BB70" i="22"/>
  <c r="BC69" i="22"/>
  <c r="BA69" i="22"/>
  <c r="BE69" i="22" s="1"/>
  <c r="BB76" i="23"/>
  <c r="BA75" i="23"/>
  <c r="BE75" i="23" s="1"/>
  <c r="BC75" i="23"/>
  <c r="BA70" i="22"/>
  <c r="BE70" i="22" s="1"/>
  <c r="BB71" i="22"/>
  <c r="BC70" i="22"/>
  <c r="BA76" i="23"/>
  <c r="BE76" i="23" s="1"/>
  <c r="BC76" i="23"/>
  <c r="BB77" i="23"/>
  <c r="BA71" i="22"/>
  <c r="BE71" i="22" s="1"/>
  <c r="BB72" i="22"/>
  <c r="BC71" i="22"/>
  <c r="BA77" i="23"/>
  <c r="BE77" i="23" s="1"/>
  <c r="BC77" i="23"/>
  <c r="BB78" i="23"/>
  <c r="BB73" i="22"/>
  <c r="BA72" i="22"/>
  <c r="BE72" i="22" s="1"/>
  <c r="BC72" i="22"/>
  <c r="BC78" i="23"/>
  <c r="BB79" i="23"/>
  <c r="BA78" i="23"/>
  <c r="BE78" i="23" s="1"/>
  <c r="BC73" i="22"/>
  <c r="BB74" i="22"/>
  <c r="BA73" i="22"/>
  <c r="BE73" i="22" s="1"/>
  <c r="BA79" i="23"/>
  <c r="BE79" i="23" s="1"/>
  <c r="BC79" i="23"/>
  <c r="BB80" i="23"/>
  <c r="BC74" i="22"/>
  <c r="BA74" i="22"/>
  <c r="BE74" i="22" s="1"/>
  <c r="BB75" i="22"/>
  <c r="BB81" i="23"/>
  <c r="BA80" i="23"/>
  <c r="BE80" i="23" s="1"/>
  <c r="BC80" i="23"/>
  <c r="BC75" i="22"/>
  <c r="BA75" i="22"/>
  <c r="BE75" i="22" s="1"/>
  <c r="BB76" i="22"/>
  <c r="BA81" i="23"/>
  <c r="BE81" i="23" s="1"/>
  <c r="BB82" i="23"/>
  <c r="BC81" i="23"/>
  <c r="BA76" i="22"/>
  <c r="BE76" i="22" s="1"/>
  <c r="BC76" i="22"/>
  <c r="BB77" i="22"/>
  <c r="BC82" i="23"/>
  <c r="BA82" i="23"/>
  <c r="BE82" i="23" s="1"/>
  <c r="BB83" i="23"/>
  <c r="BA77" i="22"/>
  <c r="BE77" i="22" s="1"/>
  <c r="BC77" i="22"/>
  <c r="BB78" i="22"/>
  <c r="BA83" i="23"/>
  <c r="BE83" i="23" s="1"/>
  <c r="BB84" i="23"/>
  <c r="BC83" i="23"/>
  <c r="BB79" i="22"/>
  <c r="BA78" i="22"/>
  <c r="BE78" i="22" s="1"/>
  <c r="BC78" i="22"/>
  <c r="BB85" i="23"/>
  <c r="BA84" i="23"/>
  <c r="BE84" i="23" s="1"/>
  <c r="BC84" i="23"/>
  <c r="BB80" i="22"/>
  <c r="BA79" i="22"/>
  <c r="BE79" i="22" s="1"/>
  <c r="BC79" i="22"/>
  <c r="BC85" i="23"/>
  <c r="BB86" i="23"/>
  <c r="BA85" i="23"/>
  <c r="BE85" i="23" s="1"/>
  <c r="BB81" i="22"/>
  <c r="BC80" i="22"/>
  <c r="BA80" i="22"/>
  <c r="BE80" i="22" s="1"/>
  <c r="BA86" i="23"/>
  <c r="BE86" i="23" s="1"/>
  <c r="BB87" i="23"/>
  <c r="BC86" i="23"/>
  <c r="BA81" i="22"/>
  <c r="BE81" i="22" s="1"/>
  <c r="BC81" i="22"/>
  <c r="BB82" i="22"/>
  <c r="BC87" i="23"/>
  <c r="BA87" i="23"/>
  <c r="BE87" i="23" s="1"/>
  <c r="BB88" i="23"/>
  <c r="BC82" i="22"/>
  <c r="BB83" i="22"/>
  <c r="BA82" i="22"/>
  <c r="BE82" i="22" s="1"/>
  <c r="BB89" i="23"/>
  <c r="BC88" i="23"/>
  <c r="BA88" i="23"/>
  <c r="BE88" i="23" s="1"/>
  <c r="BA83" i="22"/>
  <c r="BE83" i="22" s="1"/>
  <c r="BC83" i="22"/>
  <c r="BB84" i="22"/>
  <c r="BC89" i="23"/>
  <c r="BA89" i="23"/>
  <c r="BE89" i="23" s="1"/>
  <c r="BB90" i="23"/>
  <c r="BC84" i="22"/>
  <c r="BB85" i="22"/>
  <c r="BA84" i="22"/>
  <c r="BE84" i="22" s="1"/>
  <c r="BC90" i="23"/>
  <c r="BA90" i="23"/>
  <c r="BE90" i="23" s="1"/>
  <c r="BB91" i="23"/>
  <c r="BA85" i="22"/>
  <c r="BE85" i="22" s="1"/>
  <c r="BC85" i="22"/>
  <c r="BB86" i="22"/>
  <c r="BB92" i="23"/>
  <c r="BC91" i="23"/>
  <c r="BA91" i="23"/>
  <c r="BE91" i="23" s="1"/>
  <c r="BB87" i="22"/>
  <c r="BA86" i="22"/>
  <c r="BE86" i="22" s="1"/>
  <c r="BC86" i="22"/>
  <c r="BC92" i="23"/>
  <c r="BA92" i="23"/>
  <c r="BE92" i="23" s="1"/>
  <c r="BB93" i="23"/>
  <c r="BC87" i="22"/>
  <c r="BB88" i="22"/>
  <c r="BA87" i="22"/>
  <c r="BE87" i="22" s="1"/>
  <c r="BA93" i="23"/>
  <c r="BE93" i="23" s="1"/>
  <c r="BC93" i="23"/>
  <c r="BB94" i="23"/>
  <c r="BC88" i="22"/>
  <c r="BA88" i="22"/>
  <c r="BE88" i="22" s="1"/>
  <c r="BB89" i="22"/>
  <c r="BB95" i="23"/>
  <c r="BC94" i="23"/>
  <c r="BA94" i="23"/>
  <c r="BE94" i="23" s="1"/>
  <c r="BA89" i="22"/>
  <c r="BE89" i="22" s="1"/>
  <c r="BB90" i="22"/>
  <c r="BC89" i="22"/>
  <c r="BC95" i="23"/>
  <c r="BB96" i="23"/>
  <c r="BA95" i="23"/>
  <c r="BE95" i="23" s="1"/>
  <c r="BA90" i="22"/>
  <c r="BE90" i="22" s="1"/>
  <c r="BC90" i="22"/>
  <c r="BB91" i="22"/>
  <c r="BA96" i="23"/>
  <c r="BE96" i="23" s="1"/>
  <c r="BC96" i="23"/>
  <c r="BB97" i="23"/>
  <c r="BA91" i="22"/>
  <c r="BE91" i="22" s="1"/>
  <c r="BC91" i="22"/>
  <c r="BB92" i="22"/>
  <c r="BB98" i="23"/>
  <c r="BA97" i="23"/>
  <c r="BE97" i="23" s="1"/>
  <c r="BC97" i="23"/>
  <c r="BA92" i="22"/>
  <c r="BE92" i="22" s="1"/>
  <c r="BB93" i="22"/>
  <c r="BC92" i="22"/>
  <c r="BA98" i="23"/>
  <c r="BE98" i="23" s="1"/>
  <c r="BB99" i="23"/>
  <c r="BC98" i="23"/>
  <c r="BA93" i="22"/>
  <c r="BE93" i="22" s="1"/>
  <c r="BB94" i="22"/>
  <c r="BC93" i="22"/>
  <c r="BA99" i="23"/>
  <c r="BE99" i="23" s="1"/>
  <c r="BC99" i="23"/>
  <c r="BB100" i="23"/>
  <c r="BA94" i="22"/>
  <c r="BE94" i="22" s="1"/>
  <c r="BB95" i="22"/>
  <c r="BC94" i="22"/>
  <c r="BB101" i="23"/>
  <c r="BC100" i="23"/>
  <c r="BA100" i="23"/>
  <c r="BE100" i="23" s="1"/>
  <c r="BC95" i="22"/>
  <c r="BA95" i="22"/>
  <c r="BE95" i="22" s="1"/>
  <c r="BB96" i="22"/>
  <c r="BC101" i="23"/>
  <c r="BA101" i="23"/>
  <c r="BE101" i="23" s="1"/>
  <c r="BB102" i="23"/>
  <c r="BA96" i="22"/>
  <c r="BE96" i="22" s="1"/>
  <c r="BC96" i="22"/>
  <c r="BB97" i="22"/>
  <c r="BA102" i="23"/>
  <c r="BE102" i="23" s="1"/>
  <c r="BB103" i="23"/>
  <c r="BC102" i="23"/>
  <c r="BA97" i="22"/>
  <c r="BE97" i="22" s="1"/>
  <c r="BB98" i="22"/>
  <c r="BC97" i="22"/>
  <c r="BA103" i="23"/>
  <c r="BE103" i="23" s="1"/>
  <c r="BC103" i="23"/>
  <c r="BB104" i="23"/>
  <c r="BC98" i="22"/>
  <c r="BB99" i="22"/>
  <c r="BA98" i="22"/>
  <c r="BE98" i="22" s="1"/>
  <c r="BC104" i="23"/>
  <c r="BA104" i="23"/>
  <c r="BE104" i="23" s="1"/>
  <c r="BB105" i="23"/>
  <c r="BB100" i="22"/>
  <c r="BA99" i="22"/>
  <c r="BE99" i="22" s="1"/>
  <c r="BC99" i="22"/>
  <c r="BA105" i="23"/>
  <c r="BE105" i="23" s="1"/>
  <c r="BC105" i="23"/>
  <c r="BB106" i="23"/>
  <c r="BC100" i="22"/>
  <c r="BB101" i="22"/>
  <c r="BA100" i="22"/>
  <c r="BE100" i="22" s="1"/>
  <c r="BC106" i="23"/>
  <c r="BA106" i="23"/>
  <c r="BE106" i="23" s="1"/>
  <c r="BB107" i="23"/>
  <c r="BB102" i="22"/>
  <c r="BA101" i="22"/>
  <c r="BE101" i="22" s="1"/>
  <c r="BC101" i="22"/>
  <c r="BA107" i="23"/>
  <c r="BE107" i="23" s="1"/>
  <c r="BC107" i="23"/>
  <c r="BB108" i="23"/>
  <c r="BC102" i="22"/>
  <c r="BB103" i="22"/>
  <c r="BA102" i="22"/>
  <c r="BE102" i="22" s="1"/>
  <c r="BB109" i="23"/>
  <c r="BC108" i="23"/>
  <c r="BA108" i="23"/>
  <c r="BE108" i="23" s="1"/>
  <c r="BB104" i="22"/>
  <c r="BC103" i="22"/>
  <c r="BA103" i="22"/>
  <c r="BE103" i="22" s="1"/>
  <c r="BC109" i="23"/>
  <c r="BA109" i="23"/>
  <c r="BE109" i="23" s="1"/>
  <c r="BB110" i="23"/>
  <c r="BC104" i="22"/>
  <c r="BA104" i="22"/>
  <c r="BE104" i="22" s="1"/>
  <c r="BB105" i="22"/>
  <c r="BB111" i="23"/>
  <c r="BC110" i="23"/>
  <c r="BA110" i="23"/>
  <c r="BE110" i="23" s="1"/>
  <c r="BC105" i="22"/>
  <c r="BA105" i="22"/>
  <c r="BE105" i="22" s="1"/>
  <c r="BB106" i="22"/>
  <c r="BC111" i="23"/>
  <c r="BB112" i="23"/>
  <c r="BA111" i="23"/>
  <c r="BE111" i="23" s="1"/>
  <c r="BA106" i="22"/>
  <c r="BE106" i="22" s="1"/>
  <c r="BB107" i="22"/>
  <c r="BC106" i="22"/>
  <c r="BA112" i="23"/>
  <c r="BE112" i="23" s="1"/>
  <c r="BC112" i="23"/>
  <c r="BB113" i="23"/>
  <c r="BB108" i="22"/>
  <c r="BA107" i="22"/>
  <c r="BE107" i="22" s="1"/>
  <c r="BC107" i="22"/>
  <c r="BA113" i="23"/>
  <c r="BE113" i="23" s="1"/>
  <c r="BC113" i="23"/>
  <c r="BB114" i="23"/>
  <c r="BA108" i="22"/>
  <c r="BE108" i="22" s="1"/>
  <c r="BB109" i="22"/>
  <c r="BC108" i="22"/>
  <c r="BC114" i="23"/>
  <c r="BB115" i="23"/>
  <c r="BA114" i="23"/>
  <c r="BE114" i="23" s="1"/>
  <c r="BC109" i="22"/>
  <c r="BB110" i="22"/>
  <c r="BA109" i="22"/>
  <c r="BE109" i="22" s="1"/>
  <c r="BB116" i="23"/>
  <c r="BC115" i="23"/>
  <c r="BA115" i="23"/>
  <c r="BE115" i="23" s="1"/>
  <c r="BA110" i="22"/>
  <c r="BE110" i="22" s="1"/>
  <c r="BB111" i="22"/>
  <c r="BC110" i="22"/>
  <c r="BA116" i="23"/>
  <c r="BE116" i="23" s="1"/>
  <c r="BB117" i="23"/>
  <c r="BC116" i="23"/>
  <c r="BA111" i="22"/>
  <c r="BE111" i="22" s="1"/>
  <c r="BB112" i="22"/>
  <c r="BC111" i="22"/>
  <c r="BC117" i="23"/>
  <c r="BB118" i="23"/>
  <c r="BA117" i="23"/>
  <c r="BE117" i="23" s="1"/>
  <c r="BC112" i="22"/>
  <c r="BA112" i="22"/>
  <c r="BE112" i="22" s="1"/>
  <c r="BB113" i="22"/>
  <c r="BC118" i="23"/>
  <c r="BA118" i="23"/>
  <c r="BE118" i="23" s="1"/>
  <c r="BB119" i="23"/>
  <c r="BB114" i="22"/>
  <c r="BC113" i="22"/>
  <c r="BA113" i="22"/>
  <c r="BE113" i="22" s="1"/>
  <c r="BC119" i="23"/>
  <c r="BB120" i="23"/>
  <c r="BA119" i="23"/>
  <c r="BE119" i="23" s="1"/>
  <c r="BC114" i="22"/>
  <c r="BA114" i="22"/>
  <c r="BE114" i="22" s="1"/>
  <c r="BB115" i="22"/>
  <c r="BA120" i="23"/>
  <c r="BE120" i="23" s="1"/>
  <c r="BB121" i="23"/>
  <c r="BC120" i="23"/>
  <c r="BB116" i="22"/>
  <c r="BC115" i="22"/>
  <c r="BA115" i="22"/>
  <c r="BE115" i="22" s="1"/>
  <c r="BC121" i="23"/>
  <c r="BB122" i="23"/>
  <c r="BA121" i="23"/>
  <c r="BE121" i="23" s="1"/>
  <c r="BC116" i="22"/>
  <c r="BA116" i="22"/>
  <c r="BE116" i="22" s="1"/>
  <c r="BB117" i="22"/>
  <c r="BA122" i="23"/>
  <c r="BE122" i="23" s="1"/>
  <c r="BB123" i="23"/>
  <c r="BC122" i="23"/>
  <c r="BA117" i="22"/>
  <c r="BE117" i="22" s="1"/>
  <c r="BC117" i="22"/>
  <c r="BB118" i="22"/>
  <c r="BB124" i="23"/>
  <c r="BC123" i="23"/>
  <c r="BA123" i="23"/>
  <c r="BE123" i="23" s="1"/>
  <c r="BB119" i="22"/>
  <c r="BA118" i="22"/>
  <c r="BE118" i="22" s="1"/>
  <c r="BC118" i="22"/>
  <c r="BB125" i="23"/>
  <c r="BA124" i="23"/>
  <c r="BE124" i="23" s="1"/>
  <c r="BC124" i="23"/>
  <c r="BB120" i="22"/>
  <c r="BA119" i="22"/>
  <c r="BE119" i="22" s="1"/>
  <c r="BC119" i="22"/>
  <c r="BA125" i="23"/>
  <c r="BE125" i="23" s="1"/>
  <c r="BB126" i="23"/>
  <c r="BC125" i="23"/>
  <c r="BB121" i="22"/>
  <c r="BC120" i="22"/>
  <c r="BA120" i="22"/>
  <c r="BE120" i="22" s="1"/>
  <c r="BC126" i="23"/>
  <c r="BB127" i="23"/>
  <c r="BA126" i="23"/>
  <c r="BE126" i="23" s="1"/>
  <c r="BB122" i="22"/>
  <c r="BC121" i="22"/>
  <c r="BA121" i="22"/>
  <c r="BE121" i="22" s="1"/>
  <c r="BA127" i="23"/>
  <c r="BE127" i="23" s="1"/>
  <c r="BC127" i="23"/>
  <c r="BB128" i="23"/>
  <c r="BB123" i="22"/>
  <c r="BC122" i="22"/>
  <c r="BA122" i="22"/>
  <c r="BE122" i="22" s="1"/>
  <c r="BC128" i="23"/>
  <c r="BB129" i="23"/>
  <c r="BA128" i="23"/>
  <c r="BE128" i="23" s="1"/>
  <c r="BB124" i="22"/>
  <c r="BC123" i="22"/>
  <c r="BA123" i="22"/>
  <c r="BE123" i="22" s="1"/>
  <c r="BA129" i="23"/>
  <c r="BE129" i="23" s="1"/>
  <c r="BB130" i="23"/>
  <c r="BC129" i="23"/>
  <c r="BA124" i="22"/>
  <c r="BE124" i="22" s="1"/>
  <c r="BC124" i="22"/>
  <c r="BB125" i="22"/>
  <c r="BA130" i="23"/>
  <c r="BE130" i="23" s="1"/>
  <c r="BC130" i="23"/>
  <c r="BB131" i="23"/>
  <c r="BA125" i="22"/>
  <c r="BE125" i="22" s="1"/>
  <c r="BC125" i="22"/>
  <c r="BB126" i="22"/>
  <c r="BB132" i="23"/>
  <c r="BA131" i="23"/>
  <c r="BE131" i="23" s="1"/>
  <c r="BC131" i="23"/>
  <c r="BC126" i="22"/>
  <c r="BB127" i="22"/>
  <c r="BA126" i="22"/>
  <c r="BE126" i="22" s="1"/>
  <c r="BA132" i="23"/>
  <c r="BE132" i="23" s="1"/>
  <c r="BB133" i="23"/>
  <c r="BC132" i="23"/>
  <c r="BB128" i="22"/>
  <c r="BA127" i="22"/>
  <c r="BE127" i="22" s="1"/>
  <c r="BC127" i="22"/>
  <c r="BA133" i="23"/>
  <c r="BE133" i="23" s="1"/>
  <c r="BB134" i="23"/>
  <c r="BC133" i="23"/>
  <c r="BB129" i="22"/>
  <c r="BC128" i="22"/>
  <c r="BA128" i="22"/>
  <c r="BE128" i="22" s="1"/>
  <c r="BA134" i="23"/>
  <c r="BE134" i="23" s="1"/>
  <c r="BC134" i="23"/>
  <c r="BB135" i="23"/>
  <c r="BB130" i="22"/>
  <c r="BA129" i="22"/>
  <c r="BE129" i="22" s="1"/>
  <c r="BC129" i="22"/>
  <c r="BB136" i="23"/>
  <c r="BA135" i="23"/>
  <c r="BE135" i="23" s="1"/>
  <c r="BC135" i="23"/>
  <c r="BC130" i="22"/>
  <c r="BA130" i="22"/>
  <c r="BE130" i="22" s="1"/>
  <c r="BB131" i="22"/>
  <c r="BC136" i="23"/>
  <c r="BA136" i="23"/>
  <c r="BE136" i="23" s="1"/>
  <c r="BB137" i="23"/>
  <c r="BC131" i="22"/>
  <c r="BA131" i="22"/>
  <c r="BE131" i="22" s="1"/>
  <c r="BB132" i="22"/>
  <c r="BB138" i="23"/>
  <c r="BA137" i="23"/>
  <c r="BE137" i="23" s="1"/>
  <c r="BC137" i="23"/>
  <c r="BC132" i="22"/>
  <c r="BA132" i="22"/>
  <c r="BE132" i="22" s="1"/>
  <c r="BB133" i="22"/>
  <c r="BC138" i="23"/>
  <c r="BA138" i="23"/>
  <c r="BE138" i="23" s="1"/>
  <c r="BB139" i="23"/>
  <c r="BB134" i="22"/>
  <c r="BC133" i="22"/>
  <c r="BA133" i="22"/>
  <c r="BE133" i="22" s="1"/>
  <c r="BA139" i="23"/>
  <c r="BE139" i="23" s="1"/>
  <c r="BB140" i="23"/>
  <c r="BC139" i="23"/>
  <c r="BC134" i="22"/>
  <c r="BA134" i="22"/>
  <c r="BE134" i="22" s="1"/>
  <c r="BB135" i="22"/>
  <c r="BA140" i="23"/>
  <c r="BE140" i="23" s="1"/>
  <c r="BC140" i="23"/>
  <c r="BB141" i="23"/>
  <c r="BC135" i="22"/>
  <c r="BA135" i="22"/>
  <c r="BE135" i="22" s="1"/>
  <c r="BB136" i="22"/>
  <c r="BC141" i="23"/>
  <c r="BA141" i="23"/>
  <c r="BE141" i="23" s="1"/>
  <c r="BB142" i="23"/>
  <c r="BB137" i="22"/>
  <c r="BA136" i="22"/>
  <c r="BE136" i="22" s="1"/>
  <c r="BC136" i="22"/>
  <c r="BA142" i="23"/>
  <c r="BE142" i="23" s="1"/>
  <c r="BB143" i="23"/>
  <c r="BC142" i="23"/>
  <c r="BC137" i="22"/>
  <c r="BA137" i="22"/>
  <c r="BE137" i="22" s="1"/>
  <c r="BB138" i="22"/>
  <c r="BC143" i="23"/>
  <c r="BA143" i="23"/>
  <c r="BE143" i="23" s="1"/>
  <c r="BB144" i="23"/>
  <c r="BA138" i="22"/>
  <c r="BE138" i="22" s="1"/>
  <c r="BB139" i="22"/>
  <c r="BC138" i="22"/>
  <c r="BA144" i="23"/>
  <c r="BE144" i="23" s="1"/>
  <c r="BC144" i="23"/>
  <c r="BB145" i="23"/>
  <c r="BA139" i="22"/>
  <c r="BE139" i="22" s="1"/>
  <c r="BC139" i="22"/>
  <c r="BB140" i="22"/>
  <c r="BA145" i="23"/>
  <c r="BE145" i="23" s="1"/>
  <c r="BC145" i="23"/>
  <c r="BB146" i="23"/>
  <c r="BB141" i="22"/>
  <c r="BA140" i="22"/>
  <c r="BE140" i="22" s="1"/>
  <c r="BC140" i="22"/>
  <c r="BC146" i="23"/>
  <c r="BB147" i="23"/>
  <c r="BA146" i="23"/>
  <c r="BE146" i="23" s="1"/>
  <c r="BB142" i="22"/>
  <c r="BC141" i="22"/>
  <c r="BA141" i="22"/>
  <c r="BE141" i="22" s="1"/>
  <c r="BB148" i="23"/>
  <c r="BC147" i="23"/>
  <c r="BA147" i="23"/>
  <c r="BE147" i="23" s="1"/>
  <c r="BA142" i="22"/>
  <c r="BE142" i="22" s="1"/>
  <c r="BB143" i="22"/>
  <c r="BC142" i="22"/>
  <c r="BC148" i="23"/>
  <c r="BA148" i="23"/>
  <c r="BE148" i="23" s="1"/>
  <c r="BB149" i="23"/>
  <c r="BC143" i="22"/>
  <c r="BB144" i="22"/>
  <c r="BA143" i="22"/>
  <c r="BE143" i="22" s="1"/>
  <c r="BC149" i="23"/>
  <c r="BB150" i="23"/>
  <c r="BA149" i="23"/>
  <c r="BE149" i="23" s="1"/>
  <c r="BB145" i="22"/>
  <c r="BA144" i="22"/>
  <c r="BE144" i="22" s="1"/>
  <c r="BC144" i="22"/>
  <c r="BC150" i="23"/>
  <c r="BB151" i="23"/>
  <c r="BA150" i="23"/>
  <c r="BE150" i="23" s="1"/>
  <c r="BC145" i="22"/>
  <c r="BB146" i="22"/>
  <c r="BA145" i="22"/>
  <c r="BE145" i="22" s="1"/>
  <c r="BA151" i="23"/>
  <c r="BE151" i="23" s="1"/>
  <c r="BC151" i="23"/>
  <c r="BB152" i="23"/>
  <c r="BC146" i="22"/>
  <c r="BA146" i="22"/>
  <c r="BE146" i="22" s="1"/>
  <c r="BB147" i="22"/>
  <c r="BA152" i="23"/>
  <c r="BE152" i="23" s="1"/>
  <c r="BC152" i="23"/>
  <c r="BB153" i="23"/>
  <c r="BA147" i="22"/>
  <c r="BE147" i="22" s="1"/>
  <c r="BC147" i="22"/>
  <c r="BB148" i="22"/>
  <c r="BC153" i="23"/>
  <c r="BA153" i="23"/>
  <c r="BE153" i="23" s="1"/>
  <c r="BB154" i="23"/>
  <c r="BB149" i="22"/>
  <c r="BA148" i="22"/>
  <c r="BE148" i="22" s="1"/>
  <c r="BC148" i="22"/>
  <c r="BA154" i="23"/>
  <c r="BE154" i="23" s="1"/>
  <c r="BC154" i="23"/>
  <c r="BB155" i="23"/>
  <c r="BC149" i="22"/>
  <c r="BB150" i="22"/>
  <c r="BA149" i="22"/>
  <c r="BE149" i="22" s="1"/>
  <c r="BC155" i="23"/>
  <c r="BB156" i="23"/>
  <c r="BA155" i="23"/>
  <c r="BE155" i="23" s="1"/>
  <c r="BC150" i="22"/>
  <c r="BB151" i="22"/>
  <c r="BA150" i="22"/>
  <c r="BE150" i="22" s="1"/>
  <c r="BA156" i="23"/>
  <c r="BE156" i="23" s="1"/>
  <c r="BB157" i="23"/>
  <c r="BC156" i="23"/>
  <c r="BB152" i="22"/>
  <c r="BA151" i="22"/>
  <c r="BE151" i="22" s="1"/>
  <c r="BC151" i="22"/>
  <c r="BA157" i="23"/>
  <c r="BE157" i="23" s="1"/>
  <c r="BB158" i="23"/>
  <c r="BC157" i="23"/>
  <c r="BC152" i="22"/>
  <c r="BA152" i="22"/>
  <c r="BE152" i="22" s="1"/>
  <c r="BB153" i="22"/>
  <c r="BC158" i="23"/>
  <c r="BA158" i="23"/>
  <c r="BE158" i="23" s="1"/>
  <c r="BB159" i="23"/>
  <c r="BC153" i="22"/>
  <c r="BA153" i="22"/>
  <c r="BE153" i="22" s="1"/>
  <c r="BB154" i="22"/>
  <c r="BA159" i="23"/>
  <c r="BE159" i="23" s="1"/>
  <c r="BC159" i="23"/>
  <c r="BB160" i="23"/>
  <c r="BC154" i="22"/>
  <c r="BA154" i="22"/>
  <c r="BE154" i="22" s="1"/>
  <c r="BB155" i="22"/>
  <c r="BB161" i="23"/>
  <c r="BC160" i="23"/>
  <c r="BA160" i="23"/>
  <c r="BE160" i="23" s="1"/>
  <c r="BA155" i="22"/>
  <c r="BE155" i="22" s="1"/>
  <c r="BB156" i="22"/>
  <c r="BC155" i="22"/>
  <c r="BB162" i="23"/>
  <c r="BC161" i="23"/>
  <c r="BA161" i="23"/>
  <c r="BE161" i="23" s="1"/>
  <c r="BB157" i="22"/>
  <c r="BC156" i="22"/>
  <c r="BA156" i="22"/>
  <c r="BE156" i="22" s="1"/>
  <c r="BB163" i="23"/>
  <c r="BC162" i="23"/>
  <c r="BA162" i="23"/>
  <c r="BE162" i="23" s="1"/>
  <c r="BB158" i="22"/>
  <c r="BC157" i="22"/>
  <c r="BA157" i="22"/>
  <c r="BE157" i="22" s="1"/>
  <c r="BA163" i="23"/>
  <c r="BE163" i="23" s="1"/>
  <c r="BC163" i="23"/>
  <c r="BB164" i="23"/>
  <c r="BB159" i="22"/>
  <c r="BC158" i="22"/>
  <c r="BA158" i="22"/>
  <c r="BE158" i="22" s="1"/>
  <c r="BA164" i="23"/>
  <c r="BE164" i="23" s="1"/>
  <c r="BB165" i="23"/>
  <c r="BC164" i="23"/>
  <c r="BA159" i="22"/>
  <c r="BE159" i="22" s="1"/>
  <c r="BC159" i="22"/>
  <c r="BB160" i="22"/>
  <c r="BA165" i="23"/>
  <c r="BE165" i="23" s="1"/>
  <c r="BB166" i="23"/>
  <c r="BC165" i="23"/>
  <c r="BA160" i="22"/>
  <c r="BE160" i="22" s="1"/>
  <c r="BB161" i="22"/>
  <c r="BC160" i="22"/>
  <c r="BA166" i="23"/>
  <c r="BE166" i="23" s="1"/>
  <c r="BC166" i="23"/>
  <c r="BB167" i="23"/>
  <c r="BB162" i="22"/>
  <c r="BA161" i="22"/>
  <c r="BE161" i="22" s="1"/>
  <c r="BC161" i="22"/>
  <c r="BA167" i="23"/>
  <c r="BE167" i="23" s="1"/>
  <c r="BB168" i="23"/>
  <c r="BC167" i="23"/>
  <c r="BC162" i="22"/>
  <c r="BA162" i="22"/>
  <c r="BE162" i="22" s="1"/>
  <c r="BB163" i="22"/>
  <c r="BB169" i="23"/>
  <c r="BA168" i="23"/>
  <c r="BE168" i="23" s="1"/>
  <c r="BC168" i="23"/>
  <c r="BB164" i="22"/>
  <c r="BA163" i="22"/>
  <c r="BE163" i="22" s="1"/>
  <c r="BC163" i="22"/>
  <c r="BC169" i="23"/>
  <c r="BA169" i="23"/>
  <c r="BE169" i="23" s="1"/>
  <c r="BB170" i="23"/>
  <c r="BC164" i="22"/>
  <c r="BB165" i="22"/>
  <c r="BA164" i="22"/>
  <c r="BE164" i="22" s="1"/>
  <c r="BA170" i="23"/>
  <c r="BE170" i="23" s="1"/>
  <c r="BC170" i="23"/>
  <c r="BB171" i="23"/>
  <c r="BB166" i="22"/>
  <c r="BC165" i="22"/>
  <c r="BA165" i="22"/>
  <c r="BE165" i="22" s="1"/>
  <c r="BB172" i="23"/>
  <c r="BC171" i="23"/>
  <c r="BA171" i="23"/>
  <c r="BE171" i="23" s="1"/>
  <c r="BB167" i="22"/>
  <c r="BC166" i="22"/>
  <c r="BA166" i="22"/>
  <c r="BE166" i="22" s="1"/>
  <c r="BB173" i="23"/>
  <c r="BA172" i="23"/>
  <c r="BE172" i="23" s="1"/>
  <c r="BC172" i="23"/>
  <c r="BB168" i="22"/>
  <c r="BC167" i="22"/>
  <c r="BA167" i="22"/>
  <c r="BE167" i="22" s="1"/>
  <c r="BC173" i="23"/>
  <c r="BA173" i="23"/>
  <c r="BE173" i="23" s="1"/>
  <c r="BB174" i="23"/>
  <c r="BC168" i="22"/>
  <c r="BB169" i="22"/>
  <c r="BA168" i="22"/>
  <c r="BE168" i="22" s="1"/>
  <c r="BA174" i="23"/>
  <c r="BE174" i="23" s="1"/>
  <c r="BB175" i="23"/>
  <c r="BC174" i="23"/>
  <c r="BB170" i="22"/>
  <c r="BC169" i="22"/>
  <c r="BA169" i="22"/>
  <c r="BE169" i="22" s="1"/>
  <c r="BB176" i="23"/>
  <c r="BC175" i="23"/>
  <c r="BA175" i="23"/>
  <c r="BE175" i="23" s="1"/>
  <c r="BC170" i="22"/>
  <c r="BA170" i="22"/>
  <c r="BE170" i="22" s="1"/>
  <c r="BB171" i="22"/>
  <c r="BC176" i="23"/>
  <c r="BB177" i="23"/>
  <c r="BA176" i="23"/>
  <c r="BE176" i="23" s="1"/>
  <c r="BB172" i="22"/>
  <c r="BA171" i="22"/>
  <c r="BE171" i="22" s="1"/>
  <c r="BC171" i="22"/>
  <c r="BC177" i="23"/>
  <c r="BB178" i="23"/>
  <c r="BA177" i="23"/>
  <c r="BE177" i="23" s="1"/>
  <c r="BB173" i="22"/>
  <c r="BC172" i="22"/>
  <c r="BA172" i="22"/>
  <c r="BE172" i="22" s="1"/>
  <c r="BC178" i="23"/>
  <c r="BB179" i="23"/>
  <c r="BA178" i="23"/>
  <c r="BE178" i="23" s="1"/>
  <c r="BA173" i="22"/>
  <c r="BE173" i="22" s="1"/>
  <c r="BC173" i="22"/>
  <c r="BB174" i="22"/>
  <c r="BB180" i="23"/>
  <c r="BA179" i="23"/>
  <c r="BE179" i="23" s="1"/>
  <c r="BC179" i="23"/>
  <c r="BA174" i="22"/>
  <c r="BE174" i="22" s="1"/>
  <c r="BC174" i="22"/>
  <c r="BB175" i="22"/>
  <c r="BA180" i="23"/>
  <c r="BE180" i="23" s="1"/>
  <c r="BC180" i="23"/>
  <c r="BB181" i="23"/>
  <c r="BB176" i="22"/>
  <c r="BA175" i="22"/>
  <c r="BE175" i="22" s="1"/>
  <c r="BC175" i="22"/>
  <c r="BC181" i="23"/>
  <c r="BA181" i="23"/>
  <c r="BE181" i="23" s="1"/>
  <c r="BB182" i="23"/>
  <c r="BA176" i="22"/>
  <c r="BE176" i="22" s="1"/>
  <c r="BC176" i="22"/>
  <c r="BB177" i="22"/>
  <c r="BC182" i="23"/>
  <c r="BA182" i="23"/>
  <c r="BE182" i="23" s="1"/>
  <c r="BB183" i="23"/>
  <c r="BB178" i="22"/>
  <c r="BA177" i="22"/>
  <c r="BE177" i="22" s="1"/>
  <c r="BC177" i="22"/>
  <c r="BB184" i="23"/>
  <c r="BC183" i="23"/>
  <c r="BA183" i="23"/>
  <c r="BE183" i="23" s="1"/>
  <c r="BB179" i="22"/>
  <c r="BC178" i="22"/>
  <c r="BA178" i="22"/>
  <c r="BE178" i="22" s="1"/>
  <c r="BC184" i="23"/>
  <c r="BA184" i="23"/>
  <c r="BE184" i="23" s="1"/>
  <c r="BB185" i="23"/>
  <c r="BB180" i="22"/>
  <c r="BA179" i="22"/>
  <c r="BE179" i="22" s="1"/>
  <c r="BC179" i="22"/>
  <c r="BB186" i="23"/>
  <c r="BA185" i="23"/>
  <c r="BE185" i="23" s="1"/>
  <c r="BC185" i="23"/>
  <c r="BA180" i="22"/>
  <c r="BE180" i="22" s="1"/>
  <c r="BB181" i="22"/>
  <c r="BC180" i="22"/>
  <c r="BB187" i="23"/>
  <c r="BC186" i="23"/>
  <c r="BA186" i="23"/>
  <c r="BE186" i="23" s="1"/>
  <c r="BA181" i="22"/>
  <c r="BE181" i="22" s="1"/>
  <c r="BC181" i="22"/>
  <c r="BB182" i="22"/>
  <c r="BB188" i="23"/>
  <c r="BC187" i="23"/>
  <c r="BA187" i="23"/>
  <c r="BE187" i="23" s="1"/>
  <c r="BC182" i="22"/>
  <c r="BA182" i="22"/>
  <c r="BE182" i="22" s="1"/>
  <c r="BB183" i="22"/>
  <c r="BB189" i="23"/>
  <c r="BA188" i="23"/>
  <c r="BE188" i="23" s="1"/>
  <c r="BC188" i="23"/>
  <c r="BA183" i="22"/>
  <c r="BE183" i="22" s="1"/>
  <c r="BB184" i="22"/>
  <c r="BC183" i="22"/>
  <c r="BA189" i="23"/>
  <c r="BE189" i="23" s="1"/>
  <c r="BC189" i="23"/>
  <c r="BB190" i="23"/>
  <c r="BA184" i="22"/>
  <c r="BE184" i="22" s="1"/>
  <c r="BB185" i="22"/>
  <c r="BC184" i="22"/>
  <c r="BC190" i="23"/>
  <c r="BB191" i="23"/>
  <c r="BA190" i="23"/>
  <c r="BE190" i="23" s="1"/>
  <c r="BB186" i="22"/>
  <c r="BC185" i="22"/>
  <c r="BA185" i="22"/>
  <c r="BE185" i="22" s="1"/>
  <c r="BB192" i="23"/>
  <c r="BA191" i="23"/>
  <c r="BE191" i="23" s="1"/>
  <c r="BC191" i="23"/>
  <c r="BA186" i="22"/>
  <c r="BE186" i="22" s="1"/>
  <c r="BB187" i="22"/>
  <c r="BC186" i="22"/>
  <c r="BA192" i="23"/>
  <c r="BE192" i="23" s="1"/>
  <c r="BC192" i="23"/>
  <c r="BB193" i="23"/>
  <c r="BC187" i="22"/>
  <c r="BB188" i="22"/>
  <c r="BA187" i="22"/>
  <c r="BE187" i="22" s="1"/>
  <c r="BB194" i="23"/>
  <c r="BC193" i="23"/>
  <c r="BA193" i="23"/>
  <c r="BE193" i="23" s="1"/>
  <c r="BB189" i="22"/>
  <c r="BA188" i="22"/>
  <c r="BE188" i="22" s="1"/>
  <c r="BC188" i="22"/>
  <c r="BB195" i="23"/>
  <c r="BC194" i="23"/>
  <c r="BA194" i="23"/>
  <c r="BE194" i="23" s="1"/>
  <c r="BB190" i="22"/>
  <c r="BA189" i="22"/>
  <c r="BE189" i="22" s="1"/>
  <c r="BC189" i="22"/>
  <c r="BC195" i="23"/>
  <c r="BB196" i="23"/>
  <c r="BA195" i="23"/>
  <c r="BE195" i="23" s="1"/>
  <c r="BB191" i="22"/>
  <c r="BC190" i="22"/>
  <c r="BA190" i="22"/>
  <c r="BE190" i="22" s="1"/>
  <c r="BC196" i="23"/>
  <c r="BA196" i="23"/>
  <c r="BE196" i="23" s="1"/>
  <c r="BB197" i="23"/>
  <c r="BB192" i="22"/>
  <c r="BA191" i="22"/>
  <c r="BE191" i="22" s="1"/>
  <c r="BC191" i="22"/>
  <c r="BB198" i="23"/>
  <c r="BC197" i="23"/>
  <c r="BA197" i="23"/>
  <c r="BE197" i="23" s="1"/>
  <c r="BC192" i="22"/>
  <c r="BA192" i="22"/>
  <c r="BE192" i="22" s="1"/>
  <c r="BB193" i="22"/>
  <c r="BA198" i="23"/>
  <c r="BE198" i="23" s="1"/>
  <c r="BC198" i="23"/>
  <c r="BB199" i="23"/>
  <c r="BC193" i="22"/>
  <c r="BA193" i="22"/>
  <c r="BE193" i="22" s="1"/>
  <c r="BB194" i="22"/>
  <c r="BB200" i="23"/>
  <c r="BC199" i="23"/>
  <c r="BA199" i="23"/>
  <c r="BE199" i="23" s="1"/>
  <c r="BC194" i="22"/>
  <c r="BB195" i="22"/>
  <c r="BA194" i="22"/>
  <c r="BE194" i="22" s="1"/>
  <c r="BC200" i="23"/>
  <c r="BA200" i="23"/>
  <c r="BE200" i="23" s="1"/>
  <c r="BB201" i="23"/>
  <c r="BB196" i="22"/>
  <c r="BC195" i="22"/>
  <c r="BA195" i="22"/>
  <c r="BE195" i="22" s="1"/>
  <c r="BC201" i="23"/>
  <c r="BB202" i="23"/>
  <c r="BA201" i="23"/>
  <c r="BE201" i="23" s="1"/>
  <c r="BA196" i="22"/>
  <c r="BE196" i="22" s="1"/>
  <c r="BB197" i="22"/>
  <c r="BC196" i="22"/>
  <c r="BC202" i="23"/>
  <c r="BA202" i="23"/>
  <c r="BE202" i="23" s="1"/>
  <c r="BB203" i="23"/>
  <c r="BC197" i="22"/>
  <c r="BA197" i="22"/>
  <c r="BE197" i="22" s="1"/>
  <c r="BB198" i="22"/>
  <c r="BB204" i="23"/>
  <c r="BA203" i="23"/>
  <c r="BE203" i="23" s="1"/>
  <c r="BC203" i="23"/>
  <c r="BB199" i="22"/>
  <c r="BA198" i="22"/>
  <c r="BE198" i="22" s="1"/>
  <c r="BC198" i="22"/>
  <c r="BA204" i="23"/>
  <c r="BE204" i="23" s="1"/>
  <c r="BC204" i="23"/>
  <c r="BB205" i="23"/>
  <c r="BC199" i="22"/>
  <c r="BB200" i="22"/>
  <c r="BA199" i="22"/>
  <c r="BE199" i="22" s="1"/>
  <c r="BA205" i="23"/>
  <c r="BE205" i="23" s="1"/>
  <c r="BB206" i="23"/>
  <c r="BC205" i="23"/>
  <c r="BC200" i="22"/>
  <c r="BB201" i="22"/>
  <c r="BA200" i="22"/>
  <c r="BE200" i="22" s="1"/>
  <c r="BB207" i="23"/>
  <c r="BA206" i="23"/>
  <c r="BE206" i="23" s="1"/>
  <c r="BC206" i="23"/>
  <c r="BA201" i="22"/>
  <c r="BE201" i="22" s="1"/>
  <c r="BB202" i="22"/>
  <c r="BC201" i="22"/>
  <c r="BA207" i="23"/>
  <c r="BE207" i="23" s="1"/>
  <c r="BC207" i="23"/>
  <c r="BB208" i="23"/>
  <c r="BA202" i="22"/>
  <c r="BE202" i="22" s="1"/>
  <c r="BC202" i="22"/>
  <c r="BB203" i="22"/>
  <c r="BC208" i="23"/>
  <c r="BB209" i="23"/>
  <c r="BA208" i="23"/>
  <c r="BE208" i="23" s="1"/>
  <c r="BC203" i="22"/>
  <c r="BB204" i="22"/>
  <c r="BA203" i="22"/>
  <c r="BE203" i="22" s="1"/>
  <c r="BA209" i="23"/>
  <c r="BE209" i="23" s="1"/>
  <c r="BC209" i="23"/>
  <c r="BB210" i="23"/>
  <c r="BB205" i="22"/>
  <c r="BA204" i="22"/>
  <c r="BE204" i="22" s="1"/>
  <c r="BC204" i="22"/>
  <c r="BC210" i="23"/>
  <c r="BA210" i="23"/>
  <c r="BE210" i="23" s="1"/>
  <c r="BB211" i="23"/>
  <c r="BC205" i="22"/>
  <c r="BB206" i="22"/>
  <c r="BA205" i="22"/>
  <c r="BE205" i="22" s="1"/>
  <c r="BC211" i="23"/>
  <c r="BB212" i="23"/>
  <c r="BA211" i="23"/>
  <c r="BE211" i="23" s="1"/>
  <c r="BC206" i="22"/>
  <c r="BB207" i="22"/>
  <c r="BA206" i="22"/>
  <c r="BE206" i="22" s="1"/>
  <c r="BA212" i="23"/>
  <c r="BE212" i="23" s="1"/>
  <c r="BC212" i="23"/>
  <c r="BB213" i="23"/>
  <c r="BB208" i="22"/>
  <c r="BA207" i="22"/>
  <c r="BE207" i="22" s="1"/>
  <c r="BC207" i="22"/>
  <c r="BB214" i="23"/>
  <c r="BA213" i="23"/>
  <c r="BE213" i="23" s="1"/>
  <c r="BC213" i="23"/>
  <c r="BC208" i="22"/>
  <c r="BB209" i="22"/>
  <c r="BA208" i="22"/>
  <c r="BE208" i="22" s="1"/>
  <c r="BA214" i="23"/>
  <c r="BE214" i="23" s="1"/>
  <c r="BC214" i="23"/>
  <c r="BB215" i="23"/>
  <c r="BC209" i="22"/>
  <c r="BA209" i="22"/>
  <c r="BE209" i="22" s="1"/>
  <c r="BB210" i="22"/>
  <c r="BA215" i="23"/>
  <c r="BE215" i="23" s="1"/>
  <c r="BB216" i="23"/>
  <c r="BC215" i="23"/>
  <c r="BC210" i="22"/>
  <c r="BA210" i="22"/>
  <c r="BE210" i="22" s="1"/>
  <c r="BB211" i="22"/>
  <c r="BB217" i="23"/>
  <c r="BC216" i="23"/>
  <c r="BA216" i="23"/>
  <c r="BE216" i="23" s="1"/>
  <c r="BA211" i="22"/>
  <c r="BE211" i="22" s="1"/>
  <c r="BC211" i="22"/>
  <c r="BB212" i="22"/>
  <c r="BA217" i="23"/>
  <c r="BE217" i="23" s="1"/>
  <c r="BC217" i="23"/>
  <c r="BB218" i="23"/>
  <c r="BC212" i="22"/>
  <c r="BB213" i="22"/>
  <c r="BA212" i="22"/>
  <c r="BE212" i="22" s="1"/>
  <c r="BA218" i="23"/>
  <c r="BE218" i="23" s="1"/>
  <c r="BC218" i="23"/>
  <c r="BB219" i="23"/>
  <c r="BB214" i="22"/>
  <c r="BC213" i="22"/>
  <c r="BA213" i="22"/>
  <c r="BE213" i="22" s="1"/>
  <c r="BC219" i="23"/>
  <c r="BB220" i="23"/>
  <c r="BA219" i="23"/>
  <c r="BE219" i="23" s="1"/>
  <c r="BA214" i="22"/>
  <c r="BE214" i="22" s="1"/>
  <c r="BC214" i="22"/>
  <c r="BB215" i="22"/>
  <c r="BB221" i="23"/>
  <c r="BC220" i="23"/>
  <c r="BA220" i="23"/>
  <c r="BE220" i="23" s="1"/>
  <c r="BA215" i="22"/>
  <c r="BE215" i="22" s="1"/>
  <c r="BC215" i="22"/>
  <c r="BB216" i="22"/>
  <c r="BC221" i="23"/>
  <c r="BB222" i="23"/>
  <c r="BA221" i="23"/>
  <c r="BE221" i="23" s="1"/>
  <c r="BB217" i="22"/>
  <c r="BC216" i="22"/>
  <c r="BA216" i="22"/>
  <c r="BE216" i="22" s="1"/>
  <c r="BC222" i="23"/>
  <c r="BA222" i="23"/>
  <c r="BE222" i="23" s="1"/>
  <c r="BB223" i="23"/>
  <c r="BB218" i="22"/>
  <c r="BA217" i="22"/>
  <c r="BE217" i="22" s="1"/>
  <c r="BC217" i="22"/>
  <c r="BB224" i="23"/>
  <c r="BA223" i="23"/>
  <c r="BE223" i="23" s="1"/>
  <c r="BC223" i="23"/>
  <c r="BC218" i="22"/>
  <c r="BB219" i="22"/>
  <c r="BA218" i="22"/>
  <c r="BE218" i="22" s="1"/>
  <c r="BC224" i="23"/>
  <c r="BA224" i="23"/>
  <c r="BE224" i="23" s="1"/>
  <c r="BB225" i="23"/>
  <c r="BC219" i="22"/>
  <c r="BA219" i="22"/>
  <c r="BE219" i="22" s="1"/>
  <c r="BB220" i="22"/>
  <c r="BB226" i="23"/>
  <c r="BC225" i="23"/>
  <c r="BA225" i="23"/>
  <c r="BE225" i="23" s="1"/>
  <c r="BA220" i="22"/>
  <c r="BE220" i="22" s="1"/>
  <c r="BB221" i="22"/>
  <c r="BC220" i="22"/>
  <c r="BB227" i="23"/>
  <c r="BC226" i="23"/>
  <c r="BA226" i="23"/>
  <c r="BE226" i="23" s="1"/>
  <c r="BC221" i="22"/>
  <c r="BA221" i="22"/>
  <c r="BE221" i="22" s="1"/>
  <c r="BB222" i="22"/>
  <c r="BA227" i="23"/>
  <c r="BE227" i="23" s="1"/>
  <c r="BB228" i="23"/>
  <c r="BC227" i="23"/>
  <c r="BC222" i="22"/>
  <c r="BB223" i="22"/>
  <c r="BA222" i="22"/>
  <c r="BE222" i="22" s="1"/>
  <c r="BA228" i="23"/>
  <c r="BE228" i="23" s="1"/>
  <c r="BB229" i="23"/>
  <c r="BC228" i="23"/>
  <c r="BB224" i="22"/>
  <c r="BA223" i="22"/>
  <c r="BE223" i="22" s="1"/>
  <c r="BC223" i="22"/>
  <c r="BA229" i="23"/>
  <c r="BE229" i="23" s="1"/>
  <c r="BB230" i="23"/>
  <c r="BC229" i="23"/>
  <c r="BB225" i="22"/>
  <c r="BA224" i="22"/>
  <c r="BE224" i="22" s="1"/>
  <c r="BC224" i="22"/>
  <c r="BC230" i="23"/>
  <c r="BA230" i="23"/>
  <c r="BE230" i="23" s="1"/>
  <c r="BB231" i="23"/>
  <c r="BA225" i="22"/>
  <c r="BE225" i="22" s="1"/>
  <c r="BC225" i="22"/>
  <c r="BB226" i="22"/>
  <c r="BA231" i="23"/>
  <c r="BE231" i="23" s="1"/>
  <c r="BC231" i="23"/>
  <c r="BB232" i="23"/>
  <c r="BB227" i="22"/>
  <c r="BA226" i="22"/>
  <c r="BE226" i="22" s="1"/>
  <c r="BC226" i="22"/>
  <c r="BB233" i="23"/>
  <c r="BC232" i="23"/>
  <c r="BA232" i="23"/>
  <c r="BE232" i="23" s="1"/>
  <c r="BA227" i="22"/>
  <c r="BE227" i="22" s="1"/>
  <c r="BC227" i="22"/>
  <c r="BB228" i="22"/>
  <c r="BA233" i="23"/>
  <c r="BE233" i="23" s="1"/>
  <c r="BC233" i="23"/>
  <c r="BB234" i="23"/>
  <c r="BC228" i="22"/>
  <c r="BA228" i="22"/>
  <c r="BE228" i="22" s="1"/>
  <c r="BB229" i="22"/>
  <c r="BC234" i="23"/>
  <c r="BB235" i="23"/>
  <c r="BA234" i="23"/>
  <c r="BE234" i="23" s="1"/>
  <c r="BA229" i="22"/>
  <c r="BE229" i="22" s="1"/>
  <c r="BC229" i="22"/>
  <c r="BB230" i="22"/>
  <c r="BA235" i="23"/>
  <c r="BE235" i="23" s="1"/>
  <c r="BB236" i="23"/>
  <c r="BC235" i="23"/>
  <c r="BB231" i="22"/>
  <c r="BA230" i="22"/>
  <c r="BE230" i="22" s="1"/>
  <c r="BC230" i="22"/>
  <c r="BC236" i="23"/>
  <c r="BA236" i="23"/>
  <c r="BE236" i="23" s="1"/>
  <c r="BB237" i="23"/>
  <c r="BB232" i="22"/>
  <c r="BC231" i="22"/>
  <c r="BA231" i="22"/>
  <c r="BE231" i="22" s="1"/>
  <c r="BC237" i="23"/>
  <c r="BB238" i="23"/>
  <c r="BA237" i="23"/>
  <c r="BE237" i="23" s="1"/>
  <c r="BA232" i="22"/>
  <c r="BE232" i="22" s="1"/>
  <c r="BC232" i="22"/>
  <c r="BB233" i="22"/>
  <c r="BB239" i="23"/>
  <c r="BC238" i="23"/>
  <c r="BA238" i="23"/>
  <c r="BE238" i="23" s="1"/>
  <c r="BB234" i="22"/>
  <c r="BA233" i="22"/>
  <c r="BE233" i="22" s="1"/>
  <c r="BC233" i="22"/>
  <c r="BB240" i="23"/>
  <c r="BC239" i="23"/>
  <c r="BA239" i="23"/>
  <c r="BE239" i="23" s="1"/>
  <c r="BB235" i="22"/>
  <c r="BA234" i="22"/>
  <c r="BE234" i="22" s="1"/>
  <c r="BC234" i="22"/>
  <c r="BB241" i="23"/>
  <c r="BA240" i="23"/>
  <c r="BE240" i="23" s="1"/>
  <c r="BC240" i="23"/>
  <c r="BC235" i="22"/>
  <c r="BA235" i="22"/>
  <c r="BE235" i="22" s="1"/>
  <c r="BB236" i="22"/>
  <c r="BA241" i="23"/>
  <c r="BE241" i="23" s="1"/>
  <c r="BC241" i="23"/>
  <c r="BB242" i="23"/>
  <c r="BC236" i="22"/>
  <c r="BB237" i="22"/>
  <c r="BA236" i="22"/>
  <c r="BE236" i="22" s="1"/>
  <c r="BA242" i="23"/>
  <c r="BE242" i="23" s="1"/>
  <c r="BB243" i="23"/>
  <c r="BC242" i="23"/>
  <c r="BB238" i="22"/>
  <c r="BC237" i="22"/>
  <c r="BA237" i="22"/>
  <c r="BE237" i="22" s="1"/>
  <c r="BA243" i="23"/>
  <c r="BE243" i="23" s="1"/>
  <c r="BB244" i="23"/>
  <c r="BC243" i="23"/>
  <c r="BA238" i="22"/>
  <c r="BE238" i="22" s="1"/>
  <c r="BC238" i="22"/>
  <c r="BB239" i="22"/>
  <c r="BC244" i="23"/>
  <c r="BA244" i="23"/>
  <c r="BE244" i="23" s="1"/>
  <c r="BB245" i="23"/>
  <c r="BA239" i="22"/>
  <c r="BE239" i="22" s="1"/>
  <c r="BB240" i="22"/>
  <c r="BC239" i="22"/>
  <c r="BC245" i="23"/>
  <c r="BA245" i="23"/>
  <c r="BE245" i="23" s="1"/>
  <c r="BB246" i="23"/>
  <c r="BA240" i="22"/>
  <c r="BE240" i="22" s="1"/>
  <c r="BC240" i="22"/>
  <c r="BB241" i="22"/>
  <c r="BC246" i="23"/>
  <c r="BB247" i="23"/>
  <c r="BA246" i="23"/>
  <c r="BE246" i="23" s="1"/>
  <c r="BB242" i="22"/>
  <c r="BC241" i="22"/>
  <c r="BA241" i="22"/>
  <c r="BE241" i="22" s="1"/>
  <c r="BC247" i="23"/>
  <c r="BA247" i="23"/>
  <c r="BE247" i="23" s="1"/>
  <c r="BB248" i="23"/>
  <c r="BB243" i="22"/>
  <c r="BC242" i="22"/>
  <c r="BA242" i="22"/>
  <c r="BE242" i="22" s="1"/>
  <c r="BA248" i="23"/>
  <c r="BE248" i="23" s="1"/>
  <c r="BB249" i="23"/>
  <c r="BC248" i="23"/>
  <c r="BB244" i="22"/>
  <c r="BC243" i="22"/>
  <c r="BA243" i="22"/>
  <c r="BE243" i="22" s="1"/>
  <c r="BC249" i="23"/>
  <c r="BB250" i="23"/>
  <c r="BA249" i="23"/>
  <c r="BE249" i="23" s="1"/>
  <c r="BA244" i="22"/>
  <c r="BE244" i="22" s="1"/>
  <c r="BB245" i="22"/>
  <c r="BC244" i="22"/>
  <c r="BC250" i="23"/>
  <c r="BB251" i="23"/>
  <c r="BA250" i="23"/>
  <c r="BE250" i="23" s="1"/>
  <c r="BC245" i="22"/>
  <c r="BB246" i="22"/>
  <c r="BA245" i="22"/>
  <c r="BE245" i="22" s="1"/>
  <c r="BB252" i="23"/>
  <c r="BC251" i="23"/>
  <c r="BA251" i="23"/>
  <c r="BE251" i="23" s="1"/>
  <c r="BC246" i="22"/>
  <c r="BA246" i="22"/>
  <c r="BE246" i="22" s="1"/>
  <c r="BB247" i="22"/>
  <c r="BC252" i="23"/>
  <c r="BA252" i="23"/>
  <c r="BE252" i="23" s="1"/>
  <c r="BB253" i="23"/>
  <c r="BA247" i="22"/>
  <c r="BE247" i="22" s="1"/>
  <c r="BC247" i="22"/>
  <c r="BB248" i="22"/>
  <c r="BC253" i="23"/>
  <c r="BA253" i="23"/>
  <c r="BE253" i="23" s="1"/>
  <c r="BB254" i="23"/>
  <c r="BA248" i="22"/>
  <c r="BE248" i="22" s="1"/>
  <c r="BC248" i="22"/>
  <c r="BB249" i="22"/>
  <c r="BB255" i="23"/>
  <c r="BC254" i="23"/>
  <c r="BA254" i="23"/>
  <c r="BE254" i="23" s="1"/>
  <c r="BB250" i="22"/>
  <c r="BC249" i="22"/>
  <c r="BA249" i="22"/>
  <c r="BE249" i="22" s="1"/>
  <c r="BC255" i="23"/>
  <c r="BB256" i="23"/>
  <c r="BA255" i="23"/>
  <c r="BE255" i="23" s="1"/>
  <c r="BA250" i="22"/>
  <c r="BE250" i="22" s="1"/>
  <c r="BB251" i="22"/>
  <c r="BC250" i="22"/>
  <c r="BA256" i="23"/>
  <c r="BE256" i="23" s="1"/>
  <c r="BB257" i="23"/>
  <c r="BC256" i="23"/>
  <c r="BA251" i="22"/>
  <c r="BE251" i="22" s="1"/>
  <c r="BC251" i="22"/>
  <c r="BB252" i="22"/>
  <c r="BA257" i="23"/>
  <c r="BE257" i="23" s="1"/>
  <c r="BC257" i="23"/>
  <c r="BB258" i="23"/>
  <c r="BA252" i="22"/>
  <c r="BE252" i="22" s="1"/>
  <c r="BB253" i="22"/>
  <c r="BC252" i="22"/>
  <c r="BB259" i="23"/>
  <c r="BA258" i="23"/>
  <c r="BE258" i="23" s="1"/>
  <c r="BC258" i="23"/>
  <c r="BC253" i="22"/>
  <c r="BB254" i="22"/>
  <c r="BA253" i="22"/>
  <c r="BE253" i="22" s="1"/>
  <c r="BA259" i="23"/>
  <c r="BE259" i="23" s="1"/>
  <c r="BC259" i="23"/>
  <c r="BB260" i="23"/>
  <c r="BA254" i="22"/>
  <c r="BE254" i="22" s="1"/>
  <c r="BB255" i="22"/>
  <c r="BC254" i="22"/>
  <c r="BC260" i="23"/>
  <c r="BB261" i="23"/>
  <c r="BA260" i="23"/>
  <c r="BE260" i="23" s="1"/>
  <c r="BB256" i="22"/>
  <c r="BC255" i="22"/>
  <c r="BA255" i="22"/>
  <c r="BE255" i="22" s="1"/>
  <c r="BA261" i="23"/>
  <c r="BE261" i="23" s="1"/>
  <c r="BC261" i="23"/>
  <c r="BB262" i="23"/>
  <c r="BC256" i="22"/>
  <c r="BA256" i="22"/>
  <c r="BE256" i="22" s="1"/>
  <c r="BB257" i="22"/>
  <c r="BC262" i="23"/>
  <c r="BB263" i="23"/>
  <c r="BA262" i="23"/>
  <c r="BE262" i="23" s="1"/>
  <c r="BB258" i="22"/>
  <c r="BA257" i="22"/>
  <c r="BE257" i="22" s="1"/>
  <c r="BC257" i="22"/>
  <c r="BB264" i="23"/>
  <c r="BA263" i="23"/>
  <c r="BE263" i="23" s="1"/>
  <c r="BC263" i="23"/>
  <c r="BA258" i="22"/>
  <c r="BE258" i="22" s="1"/>
  <c r="BB259" i="22"/>
  <c r="BC258" i="22"/>
  <c r="BA264" i="23"/>
  <c r="BE264" i="23" s="1"/>
  <c r="BB265" i="23"/>
  <c r="BC264" i="23"/>
  <c r="BC259" i="22"/>
  <c r="BB260" i="22"/>
  <c r="BA259" i="22"/>
  <c r="BE259" i="22" s="1"/>
  <c r="BB266" i="23"/>
  <c r="BC265" i="23"/>
  <c r="BA265" i="23"/>
  <c r="BE265" i="23" s="1"/>
  <c r="BB261" i="22"/>
  <c r="BA260" i="22"/>
  <c r="BE260" i="22" s="1"/>
  <c r="BC260" i="22"/>
  <c r="BB267" i="23"/>
  <c r="BC266" i="23"/>
  <c r="BA266" i="23"/>
  <c r="BE266" i="23" s="1"/>
  <c r="BB262" i="22"/>
  <c r="BC261" i="22"/>
  <c r="BA261" i="22"/>
  <c r="BE261" i="22" s="1"/>
  <c r="BA267" i="23"/>
  <c r="BE267" i="23" s="1"/>
  <c r="BC267" i="23"/>
  <c r="BB268" i="23"/>
  <c r="BC262" i="22"/>
  <c r="BB263" i="22"/>
  <c r="BA262" i="22"/>
  <c r="BE262" i="22" s="1"/>
  <c r="BC268" i="23"/>
  <c r="BA268" i="23"/>
  <c r="BE268" i="23" s="1"/>
  <c r="BB269" i="23"/>
  <c r="BB264" i="22"/>
  <c r="BA263" i="22"/>
  <c r="BE263" i="22" s="1"/>
  <c r="BC263" i="22"/>
  <c r="BB270" i="23"/>
  <c r="BC269" i="23"/>
  <c r="BA269" i="23"/>
  <c r="BE269" i="23" s="1"/>
  <c r="BC264" i="22"/>
  <c r="BA264" i="22"/>
  <c r="BE264" i="22" s="1"/>
  <c r="BB265" i="22"/>
  <c r="BA270" i="23"/>
  <c r="BE270" i="23" s="1"/>
  <c r="BC270" i="23"/>
  <c r="BB271" i="23"/>
  <c r="BC265" i="22"/>
  <c r="BA265" i="22"/>
  <c r="BE265" i="22" s="1"/>
  <c r="BB266" i="22"/>
  <c r="BA271" i="23"/>
  <c r="BE271" i="23" s="1"/>
  <c r="BC271" i="23"/>
  <c r="BB272" i="23"/>
  <c r="BC266" i="22"/>
  <c r="BA266" i="22"/>
  <c r="BE266" i="22" s="1"/>
  <c r="BB267" i="22"/>
  <c r="BA272" i="23"/>
  <c r="BE272" i="23" s="1"/>
  <c r="BB273" i="23"/>
  <c r="BC272" i="23"/>
  <c r="BC267" i="22"/>
  <c r="BB268" i="22"/>
  <c r="BA267" i="22"/>
  <c r="BE267" i="22" s="1"/>
  <c r="BC273" i="23"/>
  <c r="BB274" i="23"/>
  <c r="BA273" i="23"/>
  <c r="BE273" i="23" s="1"/>
  <c r="BA268" i="22"/>
  <c r="BE268" i="22" s="1"/>
  <c r="BB269" i="22"/>
  <c r="BC268" i="22"/>
  <c r="BC274" i="23"/>
  <c r="BB275" i="23"/>
  <c r="BA274" i="23"/>
  <c r="BE274" i="23" s="1"/>
  <c r="BB270" i="22"/>
  <c r="BA269" i="22"/>
  <c r="BE269" i="22" s="1"/>
  <c r="BC269" i="22"/>
  <c r="BC275" i="23"/>
  <c r="BA275" i="23"/>
  <c r="BE275" i="23" s="1"/>
  <c r="BB276" i="23"/>
  <c r="BB271" i="22"/>
  <c r="BC270" i="22"/>
  <c r="BA270" i="22"/>
  <c r="BE270" i="22" s="1"/>
  <c r="BC276" i="23"/>
  <c r="BA276" i="23"/>
  <c r="BE276" i="23" s="1"/>
  <c r="BB277" i="23"/>
  <c r="BC271" i="22"/>
  <c r="BB272" i="22"/>
  <c r="BA271" i="22"/>
  <c r="BE271" i="22" s="1"/>
  <c r="BB278" i="23"/>
  <c r="BC277" i="23"/>
  <c r="BA277" i="23"/>
  <c r="BE277" i="23" s="1"/>
  <c r="BB273" i="22"/>
  <c r="BC272" i="22"/>
  <c r="BA272" i="22"/>
  <c r="BE272" i="22" s="1"/>
  <c r="BA278" i="23"/>
  <c r="BE278" i="23" s="1"/>
  <c r="BB279" i="23"/>
  <c r="BC278" i="23"/>
  <c r="BB274" i="22"/>
  <c r="BC273" i="22"/>
  <c r="BA273" i="22"/>
  <c r="BE273" i="22" s="1"/>
  <c r="BC279" i="23"/>
  <c r="BA279" i="23"/>
  <c r="BE279" i="23" s="1"/>
  <c r="BB280" i="23"/>
  <c r="BA274" i="22"/>
  <c r="BE274" i="22" s="1"/>
  <c r="BC274" i="22"/>
  <c r="BB275" i="22"/>
  <c r="BA280" i="23"/>
  <c r="BE280" i="23" s="1"/>
  <c r="BC280" i="23"/>
  <c r="BB281" i="23"/>
  <c r="BB276" i="22"/>
  <c r="BA275" i="22"/>
  <c r="BE275" i="22" s="1"/>
  <c r="BC275" i="22"/>
  <c r="BA281" i="23"/>
  <c r="BE281" i="23" s="1"/>
  <c r="BB282" i="23"/>
  <c r="BC281" i="23"/>
  <c r="BA276" i="22"/>
  <c r="BE276" i="22" s="1"/>
  <c r="BB277" i="22"/>
  <c r="BC276" i="22"/>
  <c r="BC282" i="23"/>
  <c r="BB283" i="23"/>
  <c r="BA282" i="23"/>
  <c r="BE282" i="23" s="1"/>
  <c r="BA277" i="22"/>
  <c r="BE277" i="22" s="1"/>
  <c r="BB278" i="22"/>
  <c r="BC277" i="22"/>
  <c r="BA283" i="23"/>
  <c r="BE283" i="23" s="1"/>
  <c r="BB284" i="23"/>
  <c r="BC283" i="23"/>
  <c r="BC278" i="22"/>
  <c r="BB279" i="22"/>
  <c r="BA278" i="22"/>
  <c r="BE278" i="22" s="1"/>
  <c r="BC284" i="23"/>
  <c r="BA284" i="23"/>
  <c r="BE284" i="23" s="1"/>
  <c r="BB285" i="23"/>
  <c r="BB280" i="22"/>
  <c r="BC279" i="22"/>
  <c r="BA279" i="22"/>
  <c r="BE279" i="22" s="1"/>
  <c r="BC285" i="23"/>
  <c r="BA285" i="23"/>
  <c r="BE285" i="23" s="1"/>
  <c r="BB286" i="23"/>
  <c r="BC280" i="22"/>
  <c r="BB281" i="22"/>
  <c r="BA280" i="22"/>
  <c r="BE280" i="22" s="1"/>
  <c r="BB287" i="23"/>
  <c r="BA286" i="23"/>
  <c r="BE286" i="23" s="1"/>
  <c r="BC286" i="23"/>
  <c r="BC281" i="22"/>
  <c r="BA281" i="22"/>
  <c r="BE281" i="22" s="1"/>
  <c r="BB282" i="22"/>
  <c r="BC287" i="23"/>
  <c r="BA287" i="23"/>
  <c r="BE287" i="23" s="1"/>
  <c r="BB288" i="23"/>
  <c r="BC282" i="22"/>
  <c r="BB283" i="22"/>
  <c r="BA282" i="22"/>
  <c r="BE282" i="22" s="1"/>
  <c r="BA288" i="23"/>
  <c r="BE288" i="23" s="1"/>
  <c r="BB289" i="23"/>
  <c r="BC288" i="23"/>
  <c r="BC283" i="22"/>
  <c r="BA283" i="22"/>
  <c r="BE283" i="22" s="1"/>
  <c r="BB284" i="22"/>
  <c r="BB290" i="23"/>
  <c r="BC289" i="23"/>
  <c r="BA289" i="23"/>
  <c r="BE289" i="23" s="1"/>
  <c r="BB285" i="22"/>
  <c r="BC284" i="22"/>
  <c r="BA284" i="22"/>
  <c r="BE284" i="22" s="1"/>
  <c r="BB291" i="23"/>
  <c r="BC290" i="23"/>
  <c r="BA290" i="23"/>
  <c r="BE290" i="23" s="1"/>
  <c r="BB286" i="22"/>
  <c r="BC285" i="22"/>
  <c r="BA285" i="22"/>
  <c r="BE285" i="22" s="1"/>
  <c r="BA291" i="23"/>
  <c r="BE291" i="23" s="1"/>
  <c r="BB292" i="23"/>
  <c r="BC291" i="23"/>
  <c r="BA286" i="22"/>
  <c r="BE286" i="22" s="1"/>
  <c r="BC286" i="22"/>
  <c r="BB287" i="22"/>
  <c r="BA292" i="23"/>
  <c r="BE292" i="23" s="1"/>
  <c r="BC292" i="23"/>
  <c r="BB293" i="23"/>
  <c r="BB288" i="22"/>
  <c r="BA287" i="22"/>
  <c r="BE287" i="22" s="1"/>
  <c r="BC287" i="22"/>
  <c r="BC293" i="23"/>
  <c r="BB294" i="23"/>
  <c r="BA293" i="23"/>
  <c r="BE293" i="23" s="1"/>
  <c r="BB289" i="22"/>
  <c r="BC288" i="22"/>
  <c r="BA288" i="22"/>
  <c r="BE288" i="22" s="1"/>
  <c r="BA294" i="23"/>
  <c r="BE294" i="23" s="1"/>
  <c r="BC294" i="23"/>
  <c r="BB295" i="23"/>
  <c r="BA289" i="22"/>
  <c r="BE289" i="22" s="1"/>
  <c r="BC289" i="22"/>
  <c r="BB290" i="22"/>
  <c r="BC295" i="23"/>
  <c r="BB296" i="23"/>
  <c r="BA295" i="23"/>
  <c r="BE295" i="23" s="1"/>
  <c r="BB291" i="22"/>
  <c r="BC290" i="22"/>
  <c r="BA290" i="22"/>
  <c r="BE290" i="22" s="1"/>
  <c r="BC296" i="23"/>
  <c r="BB297" i="23"/>
  <c r="BA296" i="23"/>
  <c r="BE296" i="23" s="1"/>
  <c r="BC291" i="22"/>
  <c r="BB292" i="22"/>
  <c r="BA291" i="22"/>
  <c r="BE291" i="22" s="1"/>
  <c r="BB298" i="23"/>
  <c r="BC297" i="23"/>
  <c r="BA297" i="23"/>
  <c r="BE297" i="23" s="1"/>
  <c r="BB293" i="22"/>
  <c r="BC292" i="22"/>
  <c r="BA292" i="22"/>
  <c r="BE292" i="22" s="1"/>
  <c r="BA298" i="23"/>
  <c r="BE298" i="23" s="1"/>
  <c r="BB299" i="23"/>
  <c r="BC298" i="23"/>
  <c r="BA293" i="22"/>
  <c r="BE293" i="22" s="1"/>
  <c r="BB294" i="22"/>
  <c r="BC293" i="22"/>
  <c r="BC299" i="23"/>
  <c r="BA299" i="23"/>
  <c r="BE299" i="23" s="1"/>
  <c r="BB300" i="23"/>
  <c r="BB295" i="22"/>
  <c r="BC294" i="22"/>
  <c r="BA294" i="22"/>
  <c r="BE294" i="22" s="1"/>
  <c r="BC300" i="23"/>
  <c r="BA300" i="23"/>
  <c r="BE300" i="23" s="1"/>
  <c r="BB301" i="23"/>
  <c r="BB296" i="22"/>
  <c r="BC295" i="22"/>
  <c r="BA295" i="22"/>
  <c r="BE295" i="22" s="1"/>
  <c r="BA301" i="23"/>
  <c r="BE301" i="23" s="1"/>
  <c r="BB302" i="23"/>
  <c r="BC301" i="23"/>
  <c r="BB297" i="22"/>
  <c r="BA296" i="22"/>
  <c r="BE296" i="22" s="1"/>
  <c r="BC296" i="22"/>
  <c r="BC302" i="23"/>
  <c r="BA302" i="23"/>
  <c r="BE302" i="23" s="1"/>
  <c r="BB303" i="23"/>
  <c r="BA297" i="22"/>
  <c r="BE297" i="22" s="1"/>
  <c r="BC297" i="22"/>
  <c r="BB298" i="22"/>
  <c r="BC303" i="23"/>
  <c r="BA303" i="23"/>
  <c r="BE303" i="23" s="1"/>
  <c r="BB304" i="23"/>
  <c r="BB299" i="22"/>
  <c r="BC298" i="22"/>
  <c r="BA298" i="22"/>
  <c r="BE298" i="22" s="1"/>
  <c r="BA304" i="23"/>
  <c r="BE304" i="23" s="1"/>
  <c r="BB305" i="23"/>
  <c r="BC304" i="23"/>
  <c r="BC299" i="22"/>
  <c r="BB300" i="22"/>
  <c r="BA299" i="22"/>
  <c r="BE299" i="22" s="1"/>
  <c r="BA305" i="23"/>
  <c r="BE305" i="23" s="1"/>
  <c r="BC305" i="23"/>
  <c r="BB306" i="23"/>
  <c r="BC300" i="22"/>
  <c r="BB301" i="22"/>
  <c r="BA300" i="22"/>
  <c r="BE300" i="22" s="1"/>
  <c r="BB307" i="23"/>
  <c r="BC306" i="23"/>
  <c r="BA306" i="23"/>
  <c r="BE306" i="23" s="1"/>
  <c r="BC301" i="22"/>
  <c r="BA301" i="22"/>
  <c r="BE301" i="22" s="1"/>
  <c r="BB302" i="22"/>
  <c r="BA307" i="23"/>
  <c r="BE307" i="23" s="1"/>
  <c r="BC307" i="23"/>
  <c r="BB308" i="23"/>
  <c r="BB303" i="22"/>
  <c r="BC302" i="22"/>
  <c r="BA302" i="22"/>
  <c r="BE302" i="22" s="1"/>
  <c r="BC308" i="23"/>
  <c r="BB309" i="23"/>
  <c r="BA308" i="23"/>
  <c r="BE308" i="23" s="1"/>
  <c r="BB304" i="22"/>
  <c r="BC303" i="22"/>
  <c r="BA303" i="22"/>
  <c r="BE303" i="22" s="1"/>
  <c r="BC309" i="23"/>
  <c r="BB310" i="23"/>
  <c r="BA309" i="23"/>
  <c r="BE309" i="23" s="1"/>
  <c r="BC304" i="22"/>
  <c r="BB305" i="22"/>
  <c r="BA304" i="22"/>
  <c r="BE304" i="22" s="1"/>
  <c r="BA310" i="23"/>
  <c r="BE310" i="23" s="1"/>
  <c r="BC310" i="23"/>
  <c r="BB311" i="23"/>
  <c r="BA305" i="22"/>
  <c r="BE305" i="22" s="1"/>
  <c r="BC305" i="22"/>
  <c r="BB306" i="22"/>
  <c r="BC311" i="23"/>
  <c r="BB312" i="23"/>
  <c r="BA311" i="23"/>
  <c r="BE311" i="23" s="1"/>
  <c r="BC306" i="22"/>
  <c r="BB307" i="22"/>
  <c r="BA306" i="22"/>
  <c r="BE306" i="22" s="1"/>
  <c r="BA312" i="23"/>
  <c r="BE312" i="23" s="1"/>
  <c r="BC312" i="23"/>
  <c r="BB313" i="23"/>
  <c r="BA307" i="22"/>
  <c r="BE307" i="22" s="1"/>
  <c r="BC307" i="22"/>
  <c r="BB308" i="22"/>
  <c r="BC313" i="23"/>
  <c r="BA313" i="23"/>
  <c r="BE313" i="23" s="1"/>
  <c r="BB314" i="23"/>
  <c r="BA308" i="22"/>
  <c r="BE308" i="22" s="1"/>
  <c r="BB309" i="22"/>
  <c r="BC308" i="22"/>
  <c r="BA314" i="23"/>
  <c r="BE314" i="23" s="1"/>
  <c r="BB315" i="23"/>
  <c r="BC314" i="23"/>
  <c r="BA309" i="22"/>
  <c r="BE309" i="22" s="1"/>
  <c r="BC309" i="22"/>
  <c r="BB310" i="22"/>
  <c r="BA315" i="23"/>
  <c r="BE315" i="23" s="1"/>
  <c r="BC315" i="23"/>
  <c r="BB316" i="23"/>
  <c r="BA310" i="22"/>
  <c r="BE310" i="22" s="1"/>
  <c r="BB311" i="22"/>
  <c r="BC310" i="22"/>
  <c r="BA316" i="23"/>
  <c r="BE316" i="23" s="1"/>
  <c r="BC316" i="23"/>
  <c r="BB317" i="23"/>
  <c r="BB312" i="22"/>
  <c r="BC311" i="22"/>
  <c r="BA311" i="22"/>
  <c r="BE311" i="22" s="1"/>
  <c r="BC317" i="23"/>
  <c r="BA317" i="23"/>
  <c r="BE317" i="23" s="1"/>
  <c r="BB318" i="23"/>
  <c r="BC312" i="22"/>
  <c r="BB313" i="22"/>
  <c r="BA312" i="22"/>
  <c r="BE312" i="22" s="1"/>
  <c r="BA318" i="23"/>
  <c r="BE318" i="23" s="1"/>
  <c r="BC318" i="23"/>
  <c r="BB319" i="23"/>
  <c r="BB314" i="22"/>
  <c r="BC313" i="22"/>
  <c r="BA313" i="22"/>
  <c r="BE313" i="22" s="1"/>
  <c r="BC319" i="23"/>
  <c r="BA319" i="23"/>
  <c r="BE319" i="23" s="1"/>
  <c r="BB320" i="23"/>
  <c r="BC314" i="22"/>
  <c r="BA314" i="22"/>
  <c r="BE314" i="22" s="1"/>
  <c r="BB315" i="22"/>
  <c r="BC320" i="23"/>
  <c r="BA320" i="23"/>
  <c r="BE320" i="23" s="1"/>
  <c r="BB321" i="23"/>
  <c r="BB316" i="22"/>
  <c r="BC315" i="22"/>
  <c r="BA315" i="22"/>
  <c r="BE315" i="22" s="1"/>
  <c r="BB322" i="23"/>
  <c r="BA321" i="23"/>
  <c r="BE321" i="23" s="1"/>
  <c r="BC321" i="23"/>
  <c r="BB317" i="22"/>
  <c r="BA316" i="22"/>
  <c r="BE316" i="22" s="1"/>
  <c r="BC316" i="22"/>
  <c r="BC322" i="23"/>
  <c r="BA322" i="23"/>
  <c r="BE322" i="23" s="1"/>
  <c r="BB323" i="23"/>
  <c r="BA317" i="22"/>
  <c r="BE317" i="22" s="1"/>
  <c r="BB318" i="22"/>
  <c r="BC317" i="22"/>
  <c r="BC323" i="23"/>
  <c r="BA323" i="23"/>
  <c r="BE323" i="23" s="1"/>
  <c r="BB324" i="23"/>
  <c r="BB319" i="22"/>
  <c r="BC318" i="22"/>
  <c r="BA318" i="22"/>
  <c r="BE318" i="22" s="1"/>
  <c r="BA324" i="23"/>
  <c r="BE324" i="23" s="1"/>
  <c r="BC324" i="23"/>
  <c r="BB325" i="23"/>
  <c r="BC319" i="22"/>
  <c r="BA319" i="22"/>
  <c r="BE319" i="22" s="1"/>
  <c r="BB320" i="22"/>
  <c r="BA325" i="23"/>
  <c r="BE325" i="23" s="1"/>
  <c r="BB326" i="23"/>
  <c r="BC325" i="23"/>
  <c r="BB321" i="22"/>
  <c r="BC320" i="22"/>
  <c r="BA320" i="22"/>
  <c r="BE320" i="22" s="1"/>
  <c r="BA326" i="23"/>
  <c r="BE326" i="23" s="1"/>
  <c r="BC326" i="23"/>
  <c r="BB327" i="23"/>
  <c r="BA321" i="22"/>
  <c r="BE321" i="22" s="1"/>
  <c r="BB322" i="22"/>
  <c r="BC321" i="22"/>
  <c r="BA327" i="23"/>
  <c r="BE327" i="23" s="1"/>
  <c r="BC327" i="23"/>
  <c r="BB328" i="23"/>
  <c r="BC322" i="22"/>
  <c r="BA322" i="22"/>
  <c r="BE322" i="22" s="1"/>
  <c r="BB323" i="22"/>
  <c r="BC328" i="23"/>
  <c r="BB329" i="23"/>
  <c r="BA328" i="23"/>
  <c r="BE328" i="23" s="1"/>
  <c r="BB324" i="22"/>
  <c r="BA323" i="22"/>
  <c r="BE323" i="22" s="1"/>
  <c r="BC323" i="22"/>
  <c r="BA329" i="23"/>
  <c r="BE329" i="23" s="1"/>
  <c r="BB330" i="23"/>
  <c r="BC329" i="23"/>
  <c r="BA324" i="22"/>
  <c r="BE324" i="22" s="1"/>
  <c r="BB325" i="22"/>
  <c r="BC324" i="22"/>
  <c r="BC330" i="23"/>
  <c r="BB331" i="23"/>
  <c r="BA330" i="23"/>
  <c r="BE330" i="23" s="1"/>
  <c r="BB326" i="22"/>
  <c r="BC325" i="22"/>
  <c r="BA325" i="22"/>
  <c r="BE325" i="22" s="1"/>
  <c r="BC331" i="23"/>
  <c r="BA331" i="23"/>
  <c r="BE331" i="23" s="1"/>
  <c r="BB332" i="23"/>
  <c r="BA326" i="22"/>
  <c r="BE326" i="22" s="1"/>
  <c r="BB327" i="22"/>
  <c r="BC326" i="22"/>
  <c r="BC332" i="23"/>
  <c r="BB333" i="23"/>
  <c r="BA332" i="23"/>
  <c r="BE332" i="23" s="1"/>
  <c r="BA327" i="22"/>
  <c r="BE327" i="22" s="1"/>
  <c r="BB328" i="22"/>
  <c r="BC327" i="22"/>
  <c r="BC333" i="23"/>
  <c r="BA333" i="23"/>
  <c r="BE333" i="23" s="1"/>
  <c r="BB334" i="23"/>
  <c r="BC328" i="22"/>
  <c r="BA328" i="22"/>
  <c r="BE328" i="22" s="1"/>
  <c r="BB329" i="22"/>
  <c r="BB335" i="23"/>
  <c r="BC334" i="23"/>
  <c r="BA334" i="23"/>
  <c r="BE334" i="23" s="1"/>
  <c r="BA329" i="22"/>
  <c r="BE329" i="22" s="1"/>
  <c r="BB330" i="22"/>
  <c r="BC329" i="22"/>
  <c r="BA335" i="23"/>
  <c r="BE335" i="23" s="1"/>
  <c r="BB336" i="23"/>
  <c r="BC335" i="23"/>
  <c r="BB331" i="22"/>
  <c r="BC330" i="22"/>
  <c r="BA330" i="22"/>
  <c r="BE330" i="22" s="1"/>
  <c r="BC336" i="23"/>
  <c r="BA336" i="23"/>
  <c r="BE336" i="23" s="1"/>
  <c r="BB337" i="23"/>
  <c r="BB332" i="22"/>
  <c r="BA331" i="22"/>
  <c r="BE331" i="22" s="1"/>
  <c r="BC331" i="22"/>
  <c r="BA337" i="23"/>
  <c r="BE337" i="23" s="1"/>
  <c r="BC337" i="23"/>
  <c r="BB338" i="23"/>
  <c r="BC332" i="22"/>
  <c r="BB333" i="22"/>
  <c r="BA332" i="22"/>
  <c r="BE332" i="22" s="1"/>
  <c r="BA338" i="23"/>
  <c r="BE338" i="23" s="1"/>
  <c r="BB339" i="23"/>
  <c r="BC338" i="23"/>
  <c r="BC333" i="22"/>
  <c r="BB334" i="22"/>
  <c r="BA333" i="22"/>
  <c r="BE333" i="22" s="1"/>
  <c r="BB340" i="23"/>
  <c r="BC339" i="23"/>
  <c r="BA339" i="23"/>
  <c r="BE339" i="23" s="1"/>
  <c r="BA334" i="22"/>
  <c r="BE334" i="22" s="1"/>
  <c r="BB335" i="22"/>
  <c r="BC334" i="22"/>
  <c r="BA340" i="23"/>
  <c r="BE340" i="23" s="1"/>
  <c r="BC340" i="23"/>
  <c r="BB341" i="23"/>
  <c r="BA335" i="22"/>
  <c r="BE335" i="22" s="1"/>
  <c r="BC335" i="22"/>
  <c r="BB336" i="22"/>
  <c r="BA341" i="23"/>
  <c r="BE341" i="23" s="1"/>
  <c r="BB342" i="23"/>
  <c r="BC341" i="23"/>
  <c r="BC336" i="22"/>
  <c r="BA336" i="22"/>
  <c r="BE336" i="22" s="1"/>
  <c r="BB337" i="22"/>
  <c r="BA342" i="23"/>
  <c r="BE342" i="23" s="1"/>
  <c r="BB343" i="23"/>
  <c r="BC342" i="23"/>
  <c r="BB338" i="22"/>
  <c r="BC337" i="22"/>
  <c r="BA337" i="22"/>
  <c r="BE337" i="22" s="1"/>
  <c r="BA343" i="23"/>
  <c r="BE343" i="23" s="1"/>
  <c r="BC343" i="23"/>
  <c r="BB344" i="23"/>
  <c r="BC338" i="22"/>
  <c r="BB339" i="22"/>
  <c r="BA338" i="22"/>
  <c r="BE338" i="22" s="1"/>
  <c r="BA344" i="23"/>
  <c r="BE344" i="23" s="1"/>
  <c r="BB345" i="23"/>
  <c r="BC344" i="23"/>
  <c r="BA339" i="22"/>
  <c r="BE339" i="22" s="1"/>
  <c r="BC339" i="22"/>
  <c r="BB340" i="22"/>
  <c r="BA345" i="23"/>
  <c r="BE345" i="23" s="1"/>
  <c r="BB346" i="23"/>
  <c r="BC345" i="23"/>
  <c r="BB341" i="22"/>
  <c r="BA340" i="22"/>
  <c r="BE340" i="22" s="1"/>
  <c r="BC340" i="22"/>
  <c r="BA346" i="23"/>
  <c r="BE346" i="23" s="1"/>
  <c r="BC346" i="23"/>
  <c r="BB347" i="23"/>
  <c r="BA341" i="22"/>
  <c r="BE341" i="22" s="1"/>
  <c r="BB342" i="22"/>
  <c r="BC341" i="22"/>
  <c r="BA347" i="23"/>
  <c r="BE347" i="23" s="1"/>
  <c r="BB348" i="23"/>
  <c r="BC347" i="23"/>
  <c r="BC342" i="22"/>
  <c r="BA342" i="22"/>
  <c r="BE342" i="22" s="1"/>
  <c r="BB343" i="22"/>
  <c r="BC348" i="23"/>
  <c r="BB349" i="23"/>
  <c r="BA348" i="23"/>
  <c r="BE348" i="23" s="1"/>
  <c r="BB344" i="22"/>
  <c r="BC343" i="22"/>
  <c r="BA343" i="22"/>
  <c r="BE343" i="22" s="1"/>
  <c r="BC349" i="23"/>
  <c r="BA349" i="23"/>
  <c r="BE349" i="23" s="1"/>
  <c r="BB350" i="23"/>
  <c r="BA344" i="22"/>
  <c r="BE344" i="22" s="1"/>
  <c r="BB345" i="22"/>
  <c r="BC344" i="22"/>
  <c r="BC350" i="23"/>
  <c r="BA350" i="23"/>
  <c r="BE350" i="23" s="1"/>
  <c r="BB351" i="23"/>
  <c r="BC345" i="22"/>
  <c r="BA345" i="22"/>
  <c r="BE345" i="22" s="1"/>
  <c r="BB346" i="22"/>
  <c r="BA351" i="23"/>
  <c r="BE351" i="23" s="1"/>
  <c r="BC351" i="23"/>
  <c r="BB352" i="23"/>
  <c r="BC346" i="22"/>
  <c r="BB347" i="22"/>
  <c r="BA346" i="22"/>
  <c r="BE346" i="22" s="1"/>
  <c r="BC352" i="23"/>
  <c r="BB353" i="23"/>
  <c r="BA352" i="23"/>
  <c r="BE352" i="23" s="1"/>
  <c r="BA347" i="22"/>
  <c r="BE347" i="22" s="1"/>
  <c r="BB348" i="22"/>
  <c r="BC347" i="22"/>
  <c r="BC353" i="23"/>
  <c r="BB354" i="23"/>
  <c r="BA353" i="23"/>
  <c r="BE353" i="23" s="1"/>
  <c r="BC348" i="22"/>
  <c r="BB349" i="22"/>
  <c r="BA348" i="22"/>
  <c r="BE348" i="22" s="1"/>
  <c r="BA354" i="23"/>
  <c r="BE354" i="23" s="1"/>
  <c r="BC354" i="23"/>
  <c r="BB355" i="23"/>
  <c r="BB350" i="22"/>
  <c r="BA349" i="22"/>
  <c r="BE349" i="22" s="1"/>
  <c r="BC349" i="22"/>
  <c r="BA355" i="23"/>
  <c r="BE355" i="23" s="1"/>
  <c r="BB356" i="23"/>
  <c r="BC355" i="23"/>
  <c r="BB351" i="22"/>
  <c r="BC350" i="22"/>
  <c r="BA350" i="22"/>
  <c r="BE350" i="22" s="1"/>
  <c r="BB357" i="23"/>
  <c r="BC356" i="23"/>
  <c r="BA356" i="23"/>
  <c r="BE356" i="23" s="1"/>
  <c r="BA351" i="22"/>
  <c r="BE351" i="22" s="1"/>
  <c r="BB352" i="22"/>
  <c r="BC351" i="22"/>
  <c r="BB358" i="23"/>
  <c r="BA357" i="23"/>
  <c r="BE357" i="23" s="1"/>
  <c r="BC357" i="23"/>
  <c r="BB353" i="22"/>
  <c r="BA352" i="22"/>
  <c r="BE352" i="22" s="1"/>
  <c r="BC352" i="22"/>
  <c r="BB359" i="23"/>
  <c r="BA358" i="23"/>
  <c r="BE358" i="23" s="1"/>
  <c r="BC358" i="23"/>
  <c r="BA353" i="22"/>
  <c r="BE353" i="22" s="1"/>
  <c r="BC353" i="22"/>
  <c r="BB354" i="22"/>
  <c r="BA359" i="23"/>
  <c r="BE359" i="23" s="1"/>
  <c r="BC359" i="23"/>
  <c r="BB360" i="23"/>
  <c r="BB355" i="22"/>
  <c r="BA354" i="22"/>
  <c r="BE354" i="22" s="1"/>
  <c r="BC354" i="22"/>
  <c r="BC360" i="23"/>
  <c r="BB361" i="23"/>
  <c r="BA360" i="23"/>
  <c r="BE360" i="23" s="1"/>
  <c r="BA355" i="22"/>
  <c r="BE355" i="22" s="1"/>
  <c r="BC355" i="22"/>
  <c r="BB356" i="22"/>
  <c r="BB362" i="23"/>
  <c r="BC361" i="23"/>
  <c r="BA361" i="23"/>
  <c r="BE361" i="23" s="1"/>
  <c r="BC356" i="22"/>
  <c r="BA356" i="22"/>
  <c r="BE356" i="22" s="1"/>
  <c r="BB357" i="22"/>
  <c r="BC362" i="23"/>
  <c r="BB363" i="23"/>
  <c r="BA362" i="23"/>
  <c r="BE362" i="23" s="1"/>
  <c r="BB358" i="22"/>
  <c r="BA357" i="22"/>
  <c r="BE357" i="22" s="1"/>
  <c r="BC357" i="22"/>
  <c r="BB364" i="23"/>
  <c r="BC363" i="23"/>
  <c r="BA363" i="23"/>
  <c r="BE363" i="23" s="1"/>
  <c r="BB359" i="22"/>
  <c r="BA358" i="22"/>
  <c r="BE358" i="22" s="1"/>
  <c r="BC358" i="22"/>
  <c r="BA364" i="23"/>
  <c r="BE364" i="23" s="1"/>
  <c r="BC364" i="23"/>
  <c r="BB365" i="23"/>
  <c r="BA359" i="22"/>
  <c r="BE359" i="22" s="1"/>
  <c r="BC359" i="22"/>
  <c r="BB360" i="22"/>
  <c r="BC365" i="23"/>
  <c r="BA365" i="23"/>
  <c r="BE365" i="23" s="1"/>
  <c r="BB366" i="23"/>
  <c r="BA360" i="22"/>
  <c r="BE360" i="22" s="1"/>
  <c r="BC360" i="22"/>
  <c r="BB361" i="22"/>
  <c r="BA366" i="23"/>
  <c r="BE366" i="23" s="1"/>
  <c r="BB367" i="23"/>
  <c r="BC366" i="23"/>
  <c r="BA361" i="22"/>
  <c r="BE361" i="22" s="1"/>
  <c r="BB362" i="22"/>
  <c r="BC361" i="22"/>
  <c r="BC367" i="23"/>
  <c r="BB368" i="23"/>
  <c r="BA367" i="23"/>
  <c r="BE367" i="23" s="1"/>
  <c r="BA362" i="22"/>
  <c r="BE362" i="22" s="1"/>
  <c r="BB363" i="22"/>
  <c r="BC362" i="22"/>
  <c r="BB369" i="23"/>
  <c r="BA368" i="23"/>
  <c r="BE368" i="23" s="1"/>
  <c r="BC368" i="23"/>
  <c r="BA363" i="22"/>
  <c r="BE363" i="22" s="1"/>
  <c r="BB364" i="22"/>
  <c r="BC363" i="22"/>
  <c r="BC369" i="23"/>
  <c r="BA369" i="23"/>
  <c r="BE369" i="23" s="1"/>
  <c r="BB370" i="23"/>
  <c r="BA364" i="22"/>
  <c r="BE364" i="22" s="1"/>
  <c r="BC364" i="22"/>
  <c r="BB365" i="22"/>
  <c r="BA370" i="23"/>
  <c r="BE370" i="23" s="1"/>
  <c r="BC370" i="23"/>
  <c r="BB371" i="23"/>
  <c r="BC365" i="22"/>
  <c r="BA365" i="22"/>
  <c r="BE365" i="22" s="1"/>
  <c r="BB366" i="22"/>
  <c r="BA371" i="23"/>
  <c r="BE371" i="23" s="1"/>
  <c r="BB372" i="23"/>
  <c r="BC371" i="23"/>
  <c r="BB367" i="22"/>
  <c r="BC366" i="22"/>
  <c r="BA366" i="22"/>
  <c r="BE366" i="22" s="1"/>
  <c r="BA372" i="23"/>
  <c r="BE372" i="23" s="1"/>
  <c r="BC372" i="23"/>
  <c r="BB373" i="23"/>
  <c r="BA367" i="22"/>
  <c r="BE367" i="22" s="1"/>
  <c r="BB368" i="22"/>
  <c r="BC367" i="22"/>
  <c r="BB374" i="23"/>
  <c r="BA373" i="23"/>
  <c r="BE373" i="23" s="1"/>
  <c r="BC373" i="23"/>
  <c r="BA368" i="22"/>
  <c r="BE368" i="22" s="1"/>
  <c r="BB369" i="22"/>
  <c r="BC368" i="22"/>
  <c r="BA374" i="23"/>
  <c r="BE374" i="23" s="1"/>
  <c r="BC374" i="23"/>
  <c r="BB375" i="23"/>
  <c r="BA369" i="22"/>
  <c r="BE369" i="22" s="1"/>
  <c r="BC369" i="22"/>
  <c r="BB370" i="22"/>
  <c r="BC375" i="23"/>
  <c r="BB376" i="23"/>
  <c r="BA375" i="23"/>
  <c r="BE375" i="23" s="1"/>
  <c r="BB371" i="22"/>
  <c r="BC370" i="22"/>
  <c r="BA370" i="22"/>
  <c r="BE370" i="22" s="1"/>
  <c r="BB377" i="23"/>
  <c r="BC376" i="23"/>
  <c r="BA376" i="23"/>
  <c r="BE376" i="23" s="1"/>
  <c r="BB372" i="22"/>
  <c r="BA371" i="22"/>
  <c r="BE371" i="22" s="1"/>
  <c r="BC371" i="22"/>
  <c r="BB378" i="23"/>
  <c r="BC377" i="23"/>
  <c r="BA377" i="23"/>
  <c r="BE377" i="23" s="1"/>
  <c r="BC372" i="22"/>
  <c r="BA372" i="22"/>
  <c r="BE372" i="22" s="1"/>
  <c r="BB373" i="22"/>
  <c r="BA378" i="23"/>
  <c r="BE378" i="23" s="1"/>
  <c r="BC378" i="23"/>
  <c r="BB379" i="23"/>
  <c r="BB374" i="22"/>
  <c r="BC373" i="22"/>
  <c r="BA373" i="22"/>
  <c r="BE373" i="22" s="1"/>
  <c r="BA379" i="23"/>
  <c r="BE379" i="23" s="1"/>
  <c r="BC379" i="23"/>
  <c r="BB380" i="23"/>
  <c r="BC374" i="22"/>
  <c r="BA374" i="22"/>
  <c r="BE374" i="22" s="1"/>
  <c r="BB375" i="22"/>
  <c r="BA380" i="23"/>
  <c r="BE380" i="23" s="1"/>
  <c r="BC380" i="23"/>
  <c r="BB381" i="23"/>
  <c r="BA375" i="22"/>
  <c r="BE375" i="22" s="1"/>
  <c r="BC375" i="22"/>
  <c r="BB376" i="22"/>
  <c r="BC381" i="23"/>
  <c r="BA381" i="23"/>
  <c r="BE381" i="23" s="1"/>
  <c r="BB382" i="23"/>
  <c r="BA376" i="22"/>
  <c r="BE376" i="22" s="1"/>
  <c r="BC376" i="22"/>
  <c r="BB377" i="22"/>
  <c r="BA382" i="23"/>
  <c r="BE382" i="23" s="1"/>
  <c r="BB383" i="23"/>
  <c r="BC382" i="23"/>
  <c r="BB378" i="22"/>
  <c r="BA377" i="22"/>
  <c r="BE377" i="22" s="1"/>
  <c r="BC377" i="22"/>
  <c r="BC383" i="23"/>
  <c r="BA383" i="23"/>
  <c r="BE383" i="23" s="1"/>
  <c r="BB384" i="23"/>
  <c r="BB379" i="22"/>
  <c r="BC378" i="22"/>
  <c r="BA378" i="22"/>
  <c r="BE378" i="22" s="1"/>
  <c r="BC384" i="23"/>
  <c r="BA384" i="23"/>
  <c r="BE384" i="23" s="1"/>
  <c r="BB385" i="23"/>
  <c r="BA379" i="22"/>
  <c r="BE379" i="22" s="1"/>
  <c r="BC379" i="22"/>
  <c r="BB380" i="22"/>
  <c r="BB386" i="23"/>
  <c r="BA385" i="23"/>
  <c r="BE385" i="23" s="1"/>
  <c r="BC385" i="23"/>
  <c r="BC380" i="22"/>
  <c r="BA380" i="22"/>
  <c r="BE380" i="22" s="1"/>
  <c r="BB381" i="22"/>
  <c r="BB387" i="23"/>
  <c r="BC386" i="23"/>
  <c r="BA386" i="23"/>
  <c r="BE386" i="23" s="1"/>
  <c r="BB382" i="22"/>
  <c r="BC381" i="22"/>
  <c r="BA381" i="22"/>
  <c r="BE381" i="22" s="1"/>
  <c r="BB388" i="23"/>
  <c r="BA387" i="23"/>
  <c r="BE387" i="23" s="1"/>
  <c r="BC387" i="23"/>
  <c r="BC382" i="22"/>
  <c r="BB383" i="22"/>
  <c r="BA382" i="22"/>
  <c r="BE382" i="22" s="1"/>
  <c r="BA388" i="23"/>
  <c r="BE388" i="23" s="1"/>
  <c r="BB389" i="23"/>
  <c r="BC388" i="23"/>
  <c r="BB384" i="22"/>
  <c r="BC383" i="22"/>
  <c r="BA383" i="22"/>
  <c r="BE383" i="22" s="1"/>
  <c r="BA389" i="23"/>
  <c r="BE389" i="23" s="1"/>
  <c r="BC389" i="23"/>
  <c r="BB390" i="23"/>
  <c r="BA384" i="22"/>
  <c r="BE384" i="22" s="1"/>
  <c r="BC384" i="22"/>
  <c r="BB385" i="22"/>
  <c r="BB391" i="23"/>
  <c r="BC390" i="23"/>
  <c r="BA390" i="23"/>
  <c r="BE390" i="23" s="1"/>
  <c r="BA385" i="22"/>
  <c r="BE385" i="22" s="1"/>
  <c r="BB386" i="22"/>
  <c r="BC385" i="22"/>
  <c r="BB392" i="23"/>
  <c r="BA391" i="23"/>
  <c r="BE391" i="23" s="1"/>
  <c r="BC391" i="23"/>
  <c r="BB387" i="22"/>
  <c r="BA386" i="22"/>
  <c r="BE386" i="22" s="1"/>
  <c r="BC386" i="22"/>
  <c r="BB393" i="23"/>
  <c r="BC392" i="23"/>
  <c r="BA392" i="23"/>
  <c r="BE392" i="23" s="1"/>
  <c r="BC387" i="22"/>
  <c r="BB388" i="22"/>
  <c r="BA387" i="22"/>
  <c r="BE387" i="22" s="1"/>
  <c r="BA393" i="23"/>
  <c r="BE393" i="23" s="1"/>
  <c r="BB394" i="23"/>
  <c r="BC393" i="23"/>
  <c r="BC388" i="22"/>
  <c r="BB389" i="22"/>
  <c r="BA388" i="22"/>
  <c r="BE388" i="22" s="1"/>
  <c r="BA394" i="23"/>
  <c r="BE394" i="23" s="1"/>
  <c r="BB395" i="23"/>
  <c r="BC394" i="23"/>
  <c r="BA389" i="22"/>
  <c r="BE389" i="22" s="1"/>
  <c r="BB390" i="22"/>
  <c r="BC389" i="22"/>
  <c r="BC395" i="23"/>
  <c r="BB396" i="23"/>
  <c r="BA395" i="23"/>
  <c r="BE395" i="23" s="1"/>
  <c r="BA390" i="22"/>
  <c r="BE390" i="22" s="1"/>
  <c r="BC390" i="22"/>
  <c r="BB391" i="22"/>
  <c r="BC396" i="23"/>
  <c r="BA396" i="23"/>
  <c r="BE396" i="23" s="1"/>
  <c r="BB397" i="23"/>
  <c r="BC391" i="22"/>
  <c r="BB392" i="22"/>
  <c r="BA391" i="22"/>
  <c r="BE391" i="22" s="1"/>
  <c r="BB398" i="23"/>
  <c r="BA397" i="23"/>
  <c r="BE397" i="23" s="1"/>
  <c r="BC397" i="23"/>
  <c r="BA392" i="22"/>
  <c r="BE392" i="22" s="1"/>
  <c r="BC392" i="22"/>
  <c r="BB393" i="22"/>
  <c r="BB399" i="23"/>
  <c r="BA398" i="23"/>
  <c r="BE398" i="23" s="1"/>
  <c r="BC398" i="23"/>
  <c r="BB394" i="22"/>
  <c r="BA393" i="22"/>
  <c r="BE393" i="22" s="1"/>
  <c r="BC393" i="22"/>
  <c r="BB400" i="23"/>
  <c r="BC399" i="23"/>
  <c r="BA399" i="23"/>
  <c r="BE399" i="23" s="1"/>
  <c r="BA394" i="22"/>
  <c r="BE394" i="22" s="1"/>
  <c r="BB395" i="22"/>
  <c r="BC394" i="22"/>
  <c r="BA400" i="23"/>
  <c r="BE400" i="23" s="1"/>
  <c r="BB401" i="23"/>
  <c r="BC400" i="23"/>
  <c r="BC395" i="22"/>
  <c r="BA395" i="22"/>
  <c r="BE395" i="22" s="1"/>
  <c r="BB396" i="22"/>
  <c r="BC401" i="23"/>
  <c r="BB402" i="23"/>
  <c r="BA401" i="23"/>
  <c r="BE401" i="23" s="1"/>
  <c r="BB397" i="22"/>
  <c r="BC396" i="22"/>
  <c r="BA396" i="22"/>
  <c r="BE396" i="22" s="1"/>
  <c r="BB403" i="23"/>
  <c r="BA402" i="23"/>
  <c r="BE402" i="23" s="1"/>
  <c r="BC402" i="23"/>
  <c r="BB398" i="22"/>
  <c r="BA397" i="22"/>
  <c r="BE397" i="22" s="1"/>
  <c r="BC397" i="22"/>
  <c r="BC403" i="23"/>
  <c r="BA403" i="23"/>
  <c r="BE403" i="23" s="1"/>
  <c r="BB404" i="23"/>
  <c r="BC398" i="22"/>
  <c r="BA398" i="22"/>
  <c r="BE398" i="22" s="1"/>
  <c r="BB399" i="22"/>
  <c r="BB405" i="23"/>
  <c r="BA404" i="23"/>
  <c r="BE404" i="23" s="1"/>
  <c r="BC404" i="23"/>
  <c r="BC399" i="22"/>
  <c r="BA399" i="22"/>
  <c r="BE399" i="22" s="1"/>
  <c r="BB400" i="22"/>
  <c r="BB406" i="23"/>
  <c r="BA405" i="23"/>
  <c r="BE405" i="23" s="1"/>
  <c r="BC405" i="23"/>
  <c r="BA400" i="22"/>
  <c r="BE400" i="22" s="1"/>
  <c r="BC400" i="22"/>
  <c r="BB401" i="22"/>
  <c r="BC406" i="23"/>
  <c r="BA406" i="23"/>
  <c r="BE406" i="23" s="1"/>
  <c r="BB407" i="23"/>
  <c r="BB402" i="22"/>
  <c r="BC401" i="22"/>
  <c r="BA401" i="22"/>
  <c r="BE401" i="22" s="1"/>
  <c r="BB408" i="23"/>
  <c r="BC407" i="23"/>
  <c r="BA407" i="23"/>
  <c r="BE407" i="23" s="1"/>
  <c r="BB403" i="22"/>
  <c r="BA402" i="22"/>
  <c r="BE402" i="22" s="1"/>
  <c r="BC402" i="22"/>
  <c r="BB409" i="23"/>
  <c r="BC408" i="23"/>
  <c r="BA408" i="23"/>
  <c r="BE408" i="23" s="1"/>
  <c r="BA403" i="22"/>
  <c r="BE403" i="22" s="1"/>
  <c r="BC403" i="22"/>
  <c r="BB404" i="22"/>
  <c r="BC409" i="23"/>
  <c r="BB410" i="23"/>
  <c r="BA409" i="23"/>
  <c r="BE409" i="23" s="1"/>
  <c r="BA404" i="22"/>
  <c r="BE404" i="22" s="1"/>
  <c r="BB405" i="22"/>
  <c r="BC404" i="22"/>
  <c r="BB411" i="23"/>
  <c r="BC410" i="23"/>
  <c r="BA410" i="23"/>
  <c r="BE410" i="23" s="1"/>
  <c r="BC405" i="22"/>
  <c r="BB406" i="22"/>
  <c r="BA405" i="22"/>
  <c r="BE405" i="22" s="1"/>
  <c r="BA411" i="23"/>
  <c r="BE411" i="23" s="1"/>
  <c r="BC411" i="23"/>
  <c r="BB412" i="23"/>
  <c r="BC406" i="22"/>
  <c r="BA406" i="22"/>
  <c r="BE406" i="22" s="1"/>
  <c r="BB407" i="22"/>
  <c r="BB413" i="23"/>
  <c r="BA412" i="23"/>
  <c r="BE412" i="23" s="1"/>
  <c r="BC412" i="23"/>
  <c r="BA407" i="22"/>
  <c r="BE407" i="22" s="1"/>
  <c r="BB408" i="22"/>
  <c r="BC407" i="22"/>
  <c r="BC413" i="23"/>
  <c r="BA413" i="23"/>
  <c r="BE413" i="23" s="1"/>
  <c r="BB414" i="23"/>
  <c r="BC408" i="22"/>
  <c r="BA408" i="22"/>
  <c r="BE408" i="22" s="1"/>
  <c r="BB409" i="22"/>
  <c r="BA414" i="23"/>
  <c r="BE414" i="23" s="1"/>
  <c r="BB415" i="23"/>
  <c r="BC414" i="23"/>
  <c r="BB410" i="22"/>
  <c r="BC409" i="22"/>
  <c r="BA409" i="22"/>
  <c r="BE409" i="22" s="1"/>
  <c r="BA415" i="23"/>
  <c r="BE415" i="23" s="1"/>
  <c r="BC415" i="23"/>
  <c r="BB416" i="23"/>
  <c r="BC410" i="22"/>
  <c r="BB411" i="22"/>
  <c r="BA410" i="22"/>
  <c r="BE410" i="22" s="1"/>
  <c r="BC416" i="23"/>
  <c r="BA416" i="23"/>
  <c r="BE416" i="23" s="1"/>
  <c r="BB417" i="23"/>
  <c r="BA411" i="22"/>
  <c r="BE411" i="22" s="1"/>
  <c r="BB412" i="22"/>
  <c r="BC411" i="22"/>
  <c r="BA417" i="23"/>
  <c r="BE417" i="23" s="1"/>
  <c r="BC417" i="23"/>
  <c r="BB418" i="23"/>
  <c r="BB413" i="22"/>
  <c r="BC412" i="22"/>
  <c r="BA412" i="22"/>
  <c r="BE412" i="22" s="1"/>
  <c r="BA418" i="23"/>
  <c r="BE418" i="23" s="1"/>
  <c r="BB419" i="23"/>
  <c r="BC418" i="23"/>
  <c r="BA413" i="22"/>
  <c r="BE413" i="22" s="1"/>
  <c r="BB414" i="22"/>
  <c r="BC413" i="22"/>
  <c r="BC419" i="23"/>
  <c r="BA419" i="23"/>
  <c r="BE419" i="23" s="1"/>
  <c r="BB420" i="23"/>
  <c r="BB415" i="22"/>
  <c r="BA414" i="22"/>
  <c r="BE414" i="22" s="1"/>
  <c r="BC414" i="22"/>
  <c r="BB421" i="23"/>
  <c r="BA420" i="23"/>
  <c r="BE420" i="23" s="1"/>
  <c r="BC420" i="23"/>
  <c r="BB416" i="22"/>
  <c r="BC415" i="22"/>
  <c r="BA415" i="22"/>
  <c r="BE415" i="22" s="1"/>
  <c r="BC421" i="23"/>
  <c r="BA421" i="23"/>
  <c r="BE421" i="23" s="1"/>
  <c r="BB422" i="23"/>
  <c r="BA416" i="22"/>
  <c r="BE416" i="22" s="1"/>
  <c r="BC416" i="22"/>
  <c r="BB417" i="22"/>
  <c r="BC422" i="23"/>
  <c r="BB423" i="23"/>
  <c r="BA422" i="23"/>
  <c r="BE422" i="23" s="1"/>
  <c r="BB418" i="22"/>
  <c r="BA417" i="22"/>
  <c r="BE417" i="22" s="1"/>
  <c r="BC417" i="22"/>
  <c r="BC423" i="23"/>
  <c r="BB424" i="23"/>
  <c r="BA423" i="23"/>
  <c r="BE423" i="23" s="1"/>
  <c r="BB419" i="22"/>
  <c r="BA418" i="22"/>
  <c r="BE418" i="22" s="1"/>
  <c r="BC418" i="22"/>
  <c r="BC424" i="23"/>
  <c r="BB425" i="23"/>
  <c r="BA424" i="23"/>
  <c r="BE424" i="23" s="1"/>
  <c r="BA419" i="22"/>
  <c r="BE419" i="22" s="1"/>
  <c r="BC419" i="22"/>
  <c r="BB420" i="22"/>
  <c r="BC425" i="23"/>
  <c r="BA425" i="23"/>
  <c r="BE425" i="23" s="1"/>
  <c r="BB426" i="23"/>
  <c r="BA420" i="22"/>
  <c r="BE420" i="22" s="1"/>
  <c r="BC420" i="22"/>
  <c r="BB421" i="22"/>
  <c r="BC426" i="23"/>
  <c r="BA426" i="23"/>
  <c r="BE426" i="23" s="1"/>
  <c r="BB427" i="23"/>
  <c r="BC421" i="22"/>
  <c r="BB422" i="22"/>
  <c r="BA421" i="22"/>
  <c r="BE421" i="22" s="1"/>
  <c r="BC427" i="23"/>
  <c r="BA427" i="23"/>
  <c r="BE427" i="23" s="1"/>
  <c r="BB428" i="23"/>
  <c r="BC422" i="22"/>
  <c r="BB423" i="22"/>
  <c r="BA422" i="22"/>
  <c r="BE422" i="22" s="1"/>
  <c r="BC428" i="23"/>
  <c r="BB429" i="23"/>
  <c r="BA428" i="23"/>
  <c r="BE428" i="23" s="1"/>
  <c r="BC423" i="22"/>
  <c r="BA423" i="22"/>
  <c r="BE423" i="22" s="1"/>
  <c r="BB424" i="22"/>
  <c r="BB430" i="23"/>
  <c r="BA429" i="23"/>
  <c r="BE429" i="23" s="1"/>
  <c r="BC429" i="23"/>
  <c r="BC424" i="22"/>
  <c r="BA424" i="22"/>
  <c r="BE424" i="22" s="1"/>
  <c r="BB425" i="22"/>
  <c r="BC430" i="23"/>
  <c r="BB431" i="23"/>
  <c r="BA430" i="23"/>
  <c r="BE430" i="23" s="1"/>
  <c r="BB426" i="22"/>
  <c r="BC425" i="22"/>
  <c r="BA425" i="22"/>
  <c r="BE425" i="22" s="1"/>
  <c r="BA431" i="23"/>
  <c r="BE431" i="23" s="1"/>
  <c r="BC431" i="23"/>
  <c r="BB432" i="23"/>
  <c r="BA426" i="22"/>
  <c r="BE426" i="22" s="1"/>
  <c r="BC426" i="22"/>
  <c r="BB427" i="22"/>
  <c r="BB433" i="23"/>
  <c r="BA432" i="23"/>
  <c r="BE432" i="23" s="1"/>
  <c r="BC432" i="23"/>
  <c r="BC427" i="22"/>
  <c r="BB428" i="22"/>
  <c r="BA427" i="22"/>
  <c r="BE427" i="22" s="1"/>
  <c r="BC433" i="23"/>
  <c r="BA433" i="23"/>
  <c r="BE433" i="23" s="1"/>
  <c r="BB434" i="23"/>
  <c r="BA428" i="22"/>
  <c r="BE428" i="22" s="1"/>
  <c r="BC428" i="22"/>
  <c r="BB429" i="22"/>
  <c r="BB435" i="23"/>
  <c r="BC434" i="23"/>
  <c r="BA434" i="23"/>
  <c r="BE434" i="23" s="1"/>
  <c r="BA429" i="22"/>
  <c r="BE429" i="22" s="1"/>
  <c r="BC429" i="22"/>
  <c r="BB430" i="22"/>
  <c r="BA435" i="23"/>
  <c r="BE435" i="23" s="1"/>
  <c r="BC435" i="23"/>
  <c r="BB436" i="23"/>
  <c r="BB431" i="22"/>
  <c r="BA430" i="22"/>
  <c r="BE430" i="22" s="1"/>
  <c r="BC430" i="22"/>
  <c r="BC436" i="23"/>
  <c r="BB437" i="23"/>
  <c r="BA436" i="23"/>
  <c r="BE436" i="23" s="1"/>
  <c r="BB432" i="22"/>
  <c r="BA431" i="22"/>
  <c r="BE431" i="22" s="1"/>
  <c r="BC431" i="22"/>
  <c r="BB438" i="23"/>
  <c r="BC437" i="23"/>
  <c r="BA437" i="23"/>
  <c r="BE437" i="23" s="1"/>
  <c r="BB433" i="22"/>
  <c r="BC432" i="22"/>
  <c r="BA432" i="22"/>
  <c r="BE432" i="22" s="1"/>
  <c r="BC438" i="23"/>
  <c r="BB439" i="23"/>
  <c r="BA438" i="23"/>
  <c r="BE438" i="23" s="1"/>
  <c r="BB434" i="22"/>
  <c r="BA433" i="22"/>
  <c r="BE433" i="22" s="1"/>
  <c r="BC433" i="22"/>
  <c r="BC439" i="23"/>
  <c r="BB440" i="23"/>
  <c r="BA439" i="23"/>
  <c r="BE439" i="23" s="1"/>
  <c r="BB435" i="22"/>
  <c r="BC434" i="22"/>
  <c r="BA434" i="22"/>
  <c r="BE434" i="22" s="1"/>
  <c r="BA440" i="23"/>
  <c r="BE440" i="23" s="1"/>
  <c r="BC440" i="23"/>
  <c r="BB441" i="23"/>
  <c r="BC435" i="22"/>
  <c r="BA435" i="22"/>
  <c r="BE435" i="22" s="1"/>
  <c r="BB436" i="22"/>
  <c r="BB442" i="23"/>
  <c r="BC441" i="23"/>
  <c r="BA441" i="23"/>
  <c r="BE441" i="23" s="1"/>
  <c r="BA436" i="22"/>
  <c r="BE436" i="22" s="1"/>
  <c r="BC436" i="22"/>
  <c r="BB437" i="22"/>
  <c r="BB443" i="23"/>
  <c r="BC442" i="23"/>
  <c r="BA442" i="23"/>
  <c r="BE442" i="23" s="1"/>
  <c r="BA437" i="22"/>
  <c r="BE437" i="22" s="1"/>
  <c r="BB438" i="22"/>
  <c r="BC437" i="22"/>
  <c r="BA443" i="23"/>
  <c r="BE443" i="23" s="1"/>
  <c r="BB444" i="23"/>
  <c r="BC443" i="23"/>
  <c r="BC438" i="22"/>
  <c r="BA438" i="22"/>
  <c r="BE438" i="22" s="1"/>
  <c r="BB439" i="22"/>
  <c r="BB445" i="23"/>
  <c r="BA444" i="23"/>
  <c r="BE444" i="23" s="1"/>
  <c r="BC444" i="23"/>
  <c r="BC439" i="22"/>
  <c r="BA439" i="22"/>
  <c r="BE439" i="22" s="1"/>
  <c r="BB440" i="22"/>
  <c r="BB446" i="23"/>
  <c r="BC445" i="23"/>
  <c r="BA445" i="23"/>
  <c r="BE445" i="23" s="1"/>
  <c r="BC440" i="22"/>
  <c r="BA440" i="22"/>
  <c r="BE440" i="22" s="1"/>
  <c r="BB441" i="22"/>
  <c r="BC446" i="23"/>
  <c r="BB447" i="23"/>
  <c r="BA446" i="23"/>
  <c r="BE446" i="23" s="1"/>
  <c r="BC441" i="22"/>
  <c r="BA441" i="22"/>
  <c r="BE441" i="22" s="1"/>
  <c r="BB442" i="22"/>
  <c r="BC447" i="23"/>
  <c r="BB448" i="23"/>
  <c r="BA447" i="23"/>
  <c r="BE447" i="23" s="1"/>
  <c r="BC442" i="22"/>
  <c r="BA442" i="22"/>
  <c r="BE442" i="22" s="1"/>
  <c r="BB443" i="22"/>
  <c r="BB449" i="23"/>
  <c r="BC448" i="23"/>
  <c r="BA448" i="23"/>
  <c r="BE448" i="23" s="1"/>
  <c r="BA443" i="22"/>
  <c r="BE443" i="22" s="1"/>
  <c r="BC443" i="22"/>
  <c r="BB444" i="22"/>
  <c r="BC449" i="23"/>
  <c r="BA449" i="23"/>
  <c r="BE449" i="23" s="1"/>
  <c r="BB450" i="23"/>
  <c r="BB445" i="22"/>
  <c r="BC444" i="22"/>
  <c r="BA444" i="22"/>
  <c r="BE444" i="22" s="1"/>
  <c r="BB451" i="23"/>
  <c r="BC450" i="23"/>
  <c r="BA450" i="23"/>
  <c r="BE450" i="23" s="1"/>
  <c r="BA445" i="22"/>
  <c r="BE445" i="22" s="1"/>
  <c r="BB446" i="22"/>
  <c r="BC445" i="22"/>
  <c r="BA451" i="23"/>
  <c r="BE451" i="23" s="1"/>
  <c r="BB452" i="23"/>
  <c r="BC451" i="23"/>
  <c r="BA446" i="22"/>
  <c r="BE446" i="22" s="1"/>
  <c r="BC446" i="22"/>
  <c r="BB447" i="22"/>
  <c r="BB453" i="23"/>
  <c r="BC452" i="23"/>
  <c r="BA452" i="23"/>
  <c r="BE452" i="23" s="1"/>
  <c r="BA447" i="22"/>
  <c r="BE447" i="22" s="1"/>
  <c r="BC447" i="22"/>
  <c r="BB448" i="22"/>
  <c r="BC453" i="23"/>
  <c r="BB454" i="23"/>
  <c r="BA453" i="23"/>
  <c r="BE453" i="23" s="1"/>
  <c r="BC448" i="22"/>
  <c r="BB449" i="22"/>
  <c r="BA448" i="22"/>
  <c r="BE448" i="22" s="1"/>
  <c r="BB455" i="23"/>
  <c r="BC454" i="23"/>
  <c r="BA454" i="23"/>
  <c r="BE454" i="23" s="1"/>
  <c r="BB450" i="22"/>
  <c r="BC449" i="22"/>
  <c r="BA449" i="22"/>
  <c r="BE449" i="22" s="1"/>
  <c r="BB456" i="23"/>
  <c r="BA455" i="23"/>
  <c r="BE455" i="23" s="1"/>
  <c r="BC455" i="23"/>
  <c r="BA450" i="22"/>
  <c r="BE450" i="22" s="1"/>
  <c r="BB451" i="22"/>
  <c r="BC450" i="22"/>
  <c r="BA456" i="23"/>
  <c r="BE456" i="23" s="1"/>
  <c r="BB457" i="23"/>
  <c r="BC456" i="23"/>
  <c r="BA451" i="22"/>
  <c r="BE451" i="22" s="1"/>
  <c r="BC451" i="22"/>
  <c r="BB452" i="22"/>
  <c r="BA457" i="23"/>
  <c r="BE457" i="23" s="1"/>
  <c r="BB458" i="23"/>
  <c r="BC457" i="23"/>
  <c r="BB453" i="22"/>
  <c r="BA452" i="22"/>
  <c r="BE452" i="22" s="1"/>
  <c r="BC452" i="22"/>
  <c r="BB459" i="23"/>
  <c r="BA458" i="23"/>
  <c r="BE458" i="23" s="1"/>
  <c r="BC458" i="23"/>
  <c r="BC453" i="22"/>
  <c r="BB454" i="22"/>
  <c r="BA453" i="22"/>
  <c r="BE453" i="22" s="1"/>
  <c r="BB460" i="23"/>
  <c r="BA459" i="23"/>
  <c r="BE459" i="23" s="1"/>
  <c r="BC459" i="23"/>
  <c r="BB455" i="22"/>
  <c r="BC454" i="22"/>
  <c r="BA454" i="22"/>
  <c r="BE454" i="22" s="1"/>
  <c r="BA460" i="23"/>
  <c r="BE460" i="23" s="1"/>
  <c r="BB461" i="23"/>
  <c r="BC460" i="23"/>
  <c r="BA455" i="22"/>
  <c r="BE455" i="22" s="1"/>
  <c r="BB456" i="22"/>
  <c r="BC455" i="22"/>
  <c r="BA461" i="23"/>
  <c r="BE461" i="23" s="1"/>
  <c r="BC461" i="23"/>
  <c r="BB462" i="23"/>
  <c r="BA456" i="22"/>
  <c r="BE456" i="22" s="1"/>
  <c r="BC456" i="22"/>
  <c r="BB457" i="22"/>
  <c r="BC462" i="23"/>
  <c r="BB463" i="23"/>
  <c r="BA462" i="23"/>
  <c r="BE462" i="23" s="1"/>
  <c r="BA457" i="22"/>
  <c r="BE457" i="22" s="1"/>
  <c r="BB458" i="22"/>
  <c r="BC457" i="22"/>
  <c r="BC463" i="23"/>
  <c r="BA463" i="23"/>
  <c r="BE463" i="23" s="1"/>
  <c r="BB464" i="23"/>
  <c r="BA458" i="22"/>
  <c r="BE458" i="22" s="1"/>
  <c r="BC458" i="22"/>
  <c r="BB459" i="22"/>
  <c r="BB465" i="23"/>
  <c r="BA464" i="23"/>
  <c r="BE464" i="23" s="1"/>
  <c r="BC464" i="23"/>
  <c r="BC459" i="22"/>
  <c r="BA459" i="22"/>
  <c r="BE459" i="22" s="1"/>
  <c r="BB460" i="22"/>
  <c r="BB466" i="23"/>
  <c r="BA465" i="23"/>
  <c r="BE465" i="23" s="1"/>
  <c r="BC465" i="23"/>
  <c r="BC460" i="22"/>
  <c r="BA460" i="22"/>
  <c r="BE460" i="22" s="1"/>
  <c r="BB461" i="22"/>
  <c r="BA466" i="23"/>
  <c r="BE466" i="23" s="1"/>
  <c r="BB467" i="23"/>
  <c r="BC466" i="23"/>
  <c r="BA461" i="22"/>
  <c r="BE461" i="22" s="1"/>
  <c r="BB462" i="22"/>
  <c r="BC461" i="22"/>
  <c r="BB468" i="23"/>
  <c r="BC467" i="23"/>
  <c r="BA467" i="23"/>
  <c r="BE467" i="23" s="1"/>
  <c r="BA462" i="22"/>
  <c r="BE462" i="22" s="1"/>
  <c r="BC462" i="22"/>
  <c r="BB463" i="22"/>
  <c r="BC468" i="23"/>
  <c r="BB469" i="23"/>
  <c r="BA468" i="23"/>
  <c r="BE468" i="23" s="1"/>
  <c r="BA463" i="22"/>
  <c r="BE463" i="22" s="1"/>
  <c r="BB464" i="22"/>
  <c r="BC463" i="22"/>
  <c r="BB470" i="23"/>
  <c r="BC469" i="23"/>
  <c r="BA469" i="23"/>
  <c r="BE469" i="23" s="1"/>
  <c r="BC464" i="22"/>
  <c r="BB465" i="22"/>
  <c r="BA464" i="22"/>
  <c r="BE464" i="22" s="1"/>
  <c r="BA470" i="23"/>
  <c r="BE470" i="23" s="1"/>
  <c r="BB471" i="23"/>
  <c r="BC470" i="23"/>
  <c r="BB466" i="22"/>
  <c r="BC465" i="22"/>
  <c r="BA465" i="22"/>
  <c r="BE465" i="22" s="1"/>
  <c r="BB472" i="23"/>
  <c r="BC471" i="23"/>
  <c r="BA471" i="23"/>
  <c r="BE471" i="23" s="1"/>
  <c r="BA466" i="22"/>
  <c r="BE466" i="22" s="1"/>
  <c r="BC466" i="22"/>
  <c r="BB467" i="22"/>
  <c r="BA472" i="23"/>
  <c r="BE472" i="23" s="1"/>
  <c r="BC472" i="23"/>
  <c r="BB473" i="23"/>
  <c r="BB468" i="22"/>
  <c r="BA467" i="22"/>
  <c r="BE467" i="22" s="1"/>
  <c r="BC467" i="22"/>
  <c r="BB474" i="23"/>
  <c r="BA473" i="23"/>
  <c r="BE473" i="23" s="1"/>
  <c r="BC473" i="23"/>
  <c r="BC468" i="22"/>
  <c r="BA468" i="22"/>
  <c r="BE468" i="22" s="1"/>
  <c r="BB469" i="22"/>
  <c r="BC474" i="23"/>
  <c r="BB475" i="23"/>
  <c r="BA474" i="23"/>
  <c r="BE474" i="23" s="1"/>
  <c r="BC469" i="22"/>
  <c r="BB470" i="22"/>
  <c r="BA469" i="22"/>
  <c r="BE469" i="22" s="1"/>
  <c r="BB476" i="23"/>
  <c r="BC475" i="23"/>
  <c r="BA475" i="23"/>
  <c r="BE475" i="23" s="1"/>
  <c r="BA470" i="22"/>
  <c r="BE470" i="22" s="1"/>
  <c r="BC470" i="22"/>
  <c r="BB471" i="22"/>
  <c r="BC476" i="23"/>
  <c r="BB477" i="23"/>
  <c r="BA476" i="23"/>
  <c r="BE476" i="23" s="1"/>
  <c r="BB472" i="22"/>
  <c r="BC471" i="22"/>
  <c r="BA471" i="22"/>
  <c r="BE471" i="22" s="1"/>
  <c r="BA477" i="23"/>
  <c r="BE477" i="23" s="1"/>
  <c r="BB478" i="23"/>
  <c r="BC477" i="23"/>
  <c r="BC472" i="22"/>
  <c r="BA472" i="22"/>
  <c r="BE472" i="22" s="1"/>
  <c r="BB473" i="22"/>
  <c r="BC478" i="23"/>
  <c r="BA478" i="23"/>
  <c r="BE478" i="23" s="1"/>
  <c r="BB479" i="23"/>
  <c r="BA473" i="22"/>
  <c r="BE473" i="22" s="1"/>
  <c r="BC473" i="22"/>
  <c r="BB474" i="22"/>
  <c r="BC479" i="23"/>
  <c r="BA479" i="23"/>
  <c r="BE479" i="23" s="1"/>
  <c r="BB480" i="23"/>
  <c r="BC474" i="22"/>
  <c r="BB475" i="22"/>
  <c r="BA474" i="22"/>
  <c r="BE474" i="22" s="1"/>
  <c r="BC480" i="23"/>
  <c r="BA480" i="23"/>
  <c r="BE480" i="23" s="1"/>
  <c r="BB481" i="23"/>
  <c r="BC475" i="22"/>
  <c r="BB476" i="22"/>
  <c r="BA475" i="22"/>
  <c r="BE475" i="22" s="1"/>
  <c r="BB482" i="23"/>
  <c r="BC481" i="23"/>
  <c r="BA481" i="23"/>
  <c r="BE481" i="23" s="1"/>
  <c r="BB477" i="22"/>
  <c r="BC476" i="22"/>
  <c r="BA476" i="22"/>
  <c r="BE476" i="22" s="1"/>
  <c r="BA482" i="23"/>
  <c r="BE482" i="23" s="1"/>
  <c r="BB483" i="23"/>
  <c r="BC482" i="23"/>
  <c r="BB478" i="22"/>
  <c r="BC477" i="22"/>
  <c r="BA477" i="22"/>
  <c r="BE477" i="22" s="1"/>
  <c r="BB484" i="23"/>
  <c r="BA483" i="23"/>
  <c r="BE483" i="23" s="1"/>
  <c r="BC483" i="23"/>
  <c r="BB479" i="22"/>
  <c r="BC478" i="22"/>
  <c r="BA478" i="22"/>
  <c r="BE478" i="22" s="1"/>
  <c r="BB485" i="23"/>
  <c r="BC484" i="23"/>
  <c r="BA484" i="23"/>
  <c r="BE484" i="23" s="1"/>
  <c r="BC479" i="22"/>
  <c r="BA479" i="22"/>
  <c r="BE479" i="22" s="1"/>
  <c r="BB480" i="22"/>
  <c r="BB486" i="23"/>
  <c r="BC485" i="23"/>
  <c r="BA485" i="23"/>
  <c r="BE485" i="23" s="1"/>
  <c r="BB481" i="22"/>
  <c r="BC480" i="22"/>
  <c r="BA480" i="22"/>
  <c r="BE480" i="22" s="1"/>
  <c r="BC486" i="23"/>
  <c r="BB487" i="23"/>
  <c r="BA486" i="23"/>
  <c r="BE486" i="23" s="1"/>
  <c r="BC481" i="22"/>
  <c r="BB482" i="22"/>
  <c r="BA481" i="22"/>
  <c r="BE481" i="22" s="1"/>
  <c r="BC487" i="23"/>
  <c r="BA487" i="23"/>
  <c r="BE487" i="23" s="1"/>
  <c r="BB488" i="23"/>
  <c r="BC482" i="22"/>
  <c r="BA482" i="22"/>
  <c r="BE482" i="22" s="1"/>
  <c r="BB483" i="22"/>
  <c r="BA488" i="23"/>
  <c r="BE488" i="23" s="1"/>
  <c r="BC488" i="23"/>
  <c r="BB489" i="23"/>
  <c r="BC483" i="22"/>
  <c r="BB484" i="22"/>
  <c r="BA483" i="22"/>
  <c r="BE483" i="22" s="1"/>
  <c r="BB490" i="23"/>
  <c r="BA489" i="23"/>
  <c r="BE489" i="23" s="1"/>
  <c r="BC489" i="23"/>
  <c r="BA484" i="22"/>
  <c r="BE484" i="22" s="1"/>
  <c r="BB485" i="22"/>
  <c r="BC484" i="22"/>
  <c r="BC490" i="23"/>
  <c r="BA490" i="23"/>
  <c r="BE490" i="23" s="1"/>
  <c r="BB491" i="23"/>
  <c r="BB486" i="22"/>
  <c r="BC485" i="22"/>
  <c r="BA485" i="22"/>
  <c r="BE485" i="22" s="1"/>
  <c r="BB492" i="23"/>
  <c r="BA491" i="23"/>
  <c r="BE491" i="23" s="1"/>
  <c r="BC491" i="23"/>
  <c r="BA486" i="22"/>
  <c r="BE486" i="22" s="1"/>
  <c r="BB487" i="22"/>
  <c r="BC486" i="22"/>
  <c r="BA492" i="23"/>
  <c r="BE492" i="23" s="1"/>
  <c r="BB493" i="23"/>
  <c r="BC492" i="23"/>
  <c r="BC487" i="22"/>
  <c r="BA487" i="22"/>
  <c r="BE487" i="22" s="1"/>
  <c r="BB488" i="22"/>
  <c r="BA493" i="23"/>
  <c r="BE493" i="23" s="1"/>
  <c r="BB494" i="23"/>
  <c r="BC493" i="23"/>
  <c r="BC488" i="22"/>
  <c r="BA488" i="22"/>
  <c r="BE488" i="22" s="1"/>
  <c r="BB489" i="22"/>
  <c r="BC494" i="23"/>
  <c r="BA494" i="23"/>
  <c r="BE494" i="23" s="1"/>
  <c r="BB495" i="23"/>
  <c r="BB490" i="22"/>
  <c r="BA489" i="22"/>
  <c r="BE489" i="22" s="1"/>
  <c r="BC489" i="22"/>
  <c r="BC495" i="23"/>
  <c r="BB496" i="23"/>
  <c r="BA495" i="23"/>
  <c r="BE495" i="23" s="1"/>
  <c r="BA490" i="22"/>
  <c r="BE490" i="22" s="1"/>
  <c r="BC490" i="22"/>
  <c r="BB491" i="22"/>
  <c r="BC496" i="23"/>
  <c r="BA496" i="23"/>
  <c r="BE496" i="23" s="1"/>
  <c r="BB497" i="23"/>
  <c r="BB492" i="22"/>
  <c r="BA491" i="22"/>
  <c r="BE491" i="22" s="1"/>
  <c r="BC491" i="22"/>
  <c r="BC497" i="23"/>
  <c r="BB498" i="23"/>
  <c r="BA497" i="23"/>
  <c r="BE497" i="23" s="1"/>
  <c r="BA492" i="22"/>
  <c r="BE492" i="22" s="1"/>
  <c r="BC492" i="22"/>
  <c r="BB493" i="22"/>
  <c r="BC498" i="23"/>
  <c r="BB499" i="23"/>
  <c r="BA498" i="23"/>
  <c r="BE498" i="23" s="1"/>
  <c r="BA493" i="22"/>
  <c r="BE493" i="22" s="1"/>
  <c r="BB494" i="22"/>
  <c r="BC493" i="22"/>
  <c r="BC499" i="23"/>
  <c r="BA499" i="23"/>
  <c r="BE499" i="23" s="1"/>
  <c r="BB500" i="23"/>
  <c r="BA494" i="22"/>
  <c r="BE494" i="22" s="1"/>
  <c r="BC494" i="22"/>
  <c r="BB495" i="22"/>
  <c r="BA500" i="23"/>
  <c r="BE500" i="23" s="1"/>
  <c r="BB501" i="23"/>
  <c r="BC500" i="23"/>
  <c r="BC495" i="22"/>
  <c r="BA495" i="22"/>
  <c r="BE495" i="22" s="1"/>
  <c r="BB496" i="22"/>
  <c r="BA501" i="23"/>
  <c r="BE501" i="23" s="1"/>
  <c r="BC501" i="23"/>
  <c r="BB502" i="23"/>
  <c r="BA496" i="22"/>
  <c r="BE496" i="22" s="1"/>
  <c r="BC496" i="22"/>
  <c r="BB497" i="22"/>
  <c r="BC502" i="23"/>
  <c r="BA502" i="23"/>
  <c r="BE502" i="23" s="1"/>
  <c r="BB503" i="23"/>
  <c r="BA497" i="22"/>
  <c r="BE497" i="22" s="1"/>
  <c r="BC497" i="22"/>
  <c r="BB498" i="22"/>
  <c r="BA503" i="23"/>
  <c r="BE503" i="23" s="1"/>
  <c r="BC503" i="23"/>
  <c r="BB504" i="23"/>
  <c r="BB499" i="22"/>
  <c r="BA498" i="22"/>
  <c r="BE498" i="22" s="1"/>
  <c r="BC498" i="22"/>
  <c r="BA504" i="23"/>
  <c r="BE504" i="23" s="1"/>
  <c r="BB505" i="23"/>
  <c r="BC504" i="23"/>
  <c r="BC499" i="22"/>
  <c r="BA499" i="22"/>
  <c r="BE499" i="22" s="1"/>
  <c r="BB500" i="22"/>
  <c r="BB506" i="23"/>
  <c r="BC505" i="23"/>
  <c r="BA505" i="23"/>
  <c r="BE505" i="23" s="1"/>
  <c r="BA500" i="22"/>
  <c r="BE500" i="22" s="1"/>
  <c r="BC500" i="22"/>
  <c r="BB501" i="22"/>
  <c r="BB507" i="23"/>
  <c r="BA506" i="23"/>
  <c r="BE506" i="23" s="1"/>
  <c r="BC506" i="23"/>
  <c r="BA501" i="22"/>
  <c r="BE501" i="22" s="1"/>
  <c r="BB502" i="22"/>
  <c r="BC501" i="22"/>
  <c r="BB508" i="23"/>
  <c r="BA507" i="23"/>
  <c r="BE507" i="23" s="1"/>
  <c r="BC507" i="23"/>
  <c r="BA502" i="22"/>
  <c r="BE502" i="22" s="1"/>
  <c r="BC502" i="22"/>
  <c r="BB503" i="22"/>
  <c r="BB509" i="23"/>
  <c r="BA508" i="23"/>
  <c r="BE508" i="23" s="1"/>
  <c r="BC508" i="23"/>
  <c r="BA503" i="22"/>
  <c r="BE503" i="22" s="1"/>
  <c r="BB504" i="22"/>
  <c r="BC503" i="22"/>
  <c r="BB510" i="23"/>
  <c r="BC509" i="23"/>
  <c r="BA509" i="23"/>
  <c r="BE509" i="23" s="1"/>
  <c r="BA504" i="22"/>
  <c r="BE504" i="22" s="1"/>
  <c r="BB505" i="22"/>
  <c r="BC504" i="22"/>
  <c r="BB511" i="23"/>
  <c r="BC510" i="23"/>
  <c r="BA510" i="23"/>
  <c r="BE510" i="23" s="1"/>
  <c r="BC505" i="22"/>
  <c r="BA505" i="22"/>
  <c r="BE505" i="22" s="1"/>
  <c r="BB506" i="22"/>
  <c r="BC511" i="23"/>
  <c r="BA511" i="23"/>
  <c r="BE511" i="23" s="1"/>
  <c r="BB512" i="23"/>
  <c r="BA506" i="22"/>
  <c r="BE506" i="22" s="1"/>
  <c r="BC506" i="22"/>
  <c r="BB507" i="22"/>
  <c r="BC512" i="23"/>
  <c r="BB513" i="23"/>
  <c r="BA512" i="23"/>
  <c r="BE512" i="23" s="1"/>
  <c r="BB508" i="22"/>
  <c r="BA507" i="22"/>
  <c r="BE507" i="22" s="1"/>
  <c r="BC507" i="22"/>
  <c r="BB514" i="23"/>
  <c r="BA513" i="23"/>
  <c r="BE513" i="23" s="1"/>
  <c r="BC513" i="23"/>
  <c r="BA508" i="22"/>
  <c r="BE508" i="22" s="1"/>
  <c r="BB509" i="22"/>
  <c r="BC508" i="22"/>
  <c r="BC514" i="23"/>
  <c r="BB515" i="23"/>
  <c r="BA514" i="23"/>
  <c r="BE514" i="23" s="1"/>
  <c r="BA509" i="22"/>
  <c r="BE509" i="22" s="1"/>
  <c r="BC509" i="22"/>
  <c r="BB510" i="22"/>
  <c r="BA515" i="23"/>
  <c r="BE515" i="23" s="1"/>
  <c r="BB516" i="23"/>
  <c r="BC515" i="23"/>
  <c r="BA510" i="22"/>
  <c r="BE510" i="22" s="1"/>
  <c r="BC510" i="22"/>
  <c r="BB511" i="22"/>
  <c r="BC516" i="23"/>
  <c r="BA516" i="23"/>
  <c r="BE516" i="23" s="1"/>
  <c r="BB517" i="23"/>
  <c r="BC511" i="22"/>
  <c r="BA511" i="22"/>
  <c r="BE511" i="22" s="1"/>
  <c r="BB512" i="22"/>
  <c r="BA517" i="23"/>
  <c r="BE517" i="23" s="1"/>
  <c r="BB518" i="23"/>
  <c r="BC517" i="23"/>
  <c r="BC512" i="22"/>
  <c r="BA512" i="22"/>
  <c r="BE512" i="22" s="1"/>
  <c r="BB513" i="22"/>
  <c r="BA518" i="23"/>
  <c r="BE518" i="23" s="1"/>
  <c r="BB519" i="23"/>
  <c r="BC518" i="23"/>
  <c r="BB514" i="22"/>
  <c r="BA513" i="22"/>
  <c r="BE513" i="22" s="1"/>
  <c r="BC513" i="22"/>
  <c r="BC519" i="23"/>
  <c r="BA519" i="23"/>
  <c r="BE519" i="23" s="1"/>
  <c r="BB520" i="23"/>
  <c r="BB515" i="22"/>
  <c r="BA514" i="22"/>
  <c r="BE514" i="22" s="1"/>
  <c r="BC514" i="22"/>
  <c r="BC520" i="23"/>
  <c r="BA520" i="23"/>
  <c r="BE520" i="23" s="1"/>
  <c r="BB521" i="23"/>
  <c r="BC515" i="22"/>
  <c r="BA515" i="22"/>
  <c r="BE515" i="22" s="1"/>
  <c r="BB516" i="22"/>
  <c r="BA521" i="23"/>
  <c r="BE521" i="23" s="1"/>
  <c r="BB522" i="23"/>
  <c r="BC521" i="23"/>
  <c r="BB517" i="22"/>
  <c r="BA516" i="22"/>
  <c r="BE516" i="22" s="1"/>
  <c r="BC516" i="22"/>
  <c r="BB523" i="23"/>
  <c r="BC522" i="23"/>
  <c r="BA522" i="23"/>
  <c r="BE522" i="23" s="1"/>
  <c r="BA517" i="22"/>
  <c r="BE517" i="22" s="1"/>
  <c r="BB518" i="22"/>
  <c r="BC517" i="22"/>
  <c r="BC523" i="23"/>
  <c r="BB524" i="23"/>
  <c r="BA523" i="23"/>
  <c r="BE523" i="23" s="1"/>
  <c r="BB519" i="22"/>
  <c r="BC518" i="22"/>
  <c r="BA518" i="22"/>
  <c r="BE518" i="22" s="1"/>
  <c r="BA524" i="23"/>
  <c r="BE524" i="23" s="1"/>
  <c r="BC524" i="23"/>
  <c r="BB525" i="23"/>
  <c r="BC519" i="22"/>
  <c r="BA519" i="22"/>
  <c r="BE519" i="22" s="1"/>
  <c r="BB520" i="22"/>
  <c r="BB526" i="23"/>
  <c r="BA525" i="23"/>
  <c r="BE525" i="23" s="1"/>
  <c r="BC525" i="23"/>
  <c r="BA520" i="22"/>
  <c r="BE520" i="22" s="1"/>
  <c r="BC520" i="22"/>
  <c r="BB521" i="22"/>
  <c r="BC526" i="23"/>
  <c r="BA526" i="23"/>
  <c r="BE526" i="23" s="1"/>
  <c r="BB527" i="23"/>
  <c r="BB522" i="22"/>
  <c r="BA521" i="22"/>
  <c r="BE521" i="22" s="1"/>
  <c r="BC521" i="22"/>
  <c r="BA527" i="23"/>
  <c r="BE527" i="23" s="1"/>
  <c r="BB528" i="23"/>
  <c r="BC527" i="23"/>
  <c r="BA522" i="22"/>
  <c r="BE522" i="22" s="1"/>
  <c r="BC522" i="22"/>
  <c r="BB523" i="22"/>
  <c r="BC528" i="23"/>
  <c r="BB529" i="23"/>
  <c r="BA528" i="23"/>
  <c r="BE528" i="23" s="1"/>
  <c r="BA523" i="22"/>
  <c r="BE523" i="22" s="1"/>
  <c r="BB524" i="22"/>
  <c r="BC523" i="22"/>
  <c r="BC529" i="23"/>
  <c r="BB530" i="23"/>
  <c r="BA529" i="23"/>
  <c r="BE529" i="23" s="1"/>
  <c r="BB525" i="22"/>
  <c r="BC524" i="22"/>
  <c r="BA524" i="22"/>
  <c r="BE524" i="22" s="1"/>
  <c r="BA530" i="23"/>
  <c r="BE530" i="23" s="1"/>
  <c r="BC530" i="23"/>
  <c r="BB531" i="23"/>
  <c r="BA525" i="22"/>
  <c r="BE525" i="22" s="1"/>
  <c r="BC525" i="22"/>
  <c r="BB526" i="22"/>
  <c r="BA531" i="23"/>
  <c r="BE531" i="23" s="1"/>
  <c r="BB532" i="23"/>
  <c r="BC531" i="23"/>
  <c r="BB527" i="22"/>
  <c r="BC526" i="22"/>
  <c r="BA526" i="22"/>
  <c r="BE526" i="22" s="1"/>
  <c r="BB533" i="23"/>
  <c r="BA532" i="23"/>
  <c r="BE532" i="23" s="1"/>
  <c r="BC532" i="23"/>
  <c r="BC527" i="22"/>
  <c r="BA527" i="22"/>
  <c r="BE527" i="22" s="1"/>
  <c r="BB528" i="22"/>
  <c r="BC533" i="23"/>
  <c r="BA533" i="23"/>
  <c r="BE533" i="23" s="1"/>
  <c r="BB534" i="23"/>
  <c r="BC528" i="22"/>
  <c r="BA528" i="22"/>
  <c r="BE528" i="22" s="1"/>
  <c r="BB529" i="22"/>
  <c r="BA534" i="23"/>
  <c r="BE534" i="23" s="1"/>
  <c r="BC534" i="23"/>
  <c r="BB535" i="23"/>
  <c r="BB530" i="22"/>
  <c r="BC529" i="22"/>
  <c r="BA529" i="22"/>
  <c r="BE529" i="22" s="1"/>
  <c r="BC535" i="23"/>
  <c r="BA535" i="23"/>
  <c r="BE535" i="23" s="1"/>
  <c r="BB536" i="23"/>
  <c r="BC530" i="22"/>
  <c r="BB531" i="22"/>
  <c r="BA530" i="22"/>
  <c r="BE530" i="22" s="1"/>
  <c r="BC536" i="23"/>
  <c r="BA536" i="23"/>
  <c r="BE536" i="23" s="1"/>
  <c r="BB537" i="23"/>
  <c r="BC531" i="22"/>
  <c r="BA531" i="22"/>
  <c r="BE531" i="22" s="1"/>
  <c r="BB532" i="22"/>
  <c r="BB538" i="23"/>
  <c r="BA537" i="23"/>
  <c r="BE537" i="23" s="1"/>
  <c r="BC537" i="23"/>
  <c r="BA532" i="22"/>
  <c r="BE532" i="22" s="1"/>
  <c r="BC532" i="22"/>
  <c r="BB533" i="22"/>
  <c r="BC538" i="23"/>
  <c r="BB539" i="23"/>
  <c r="BA538" i="23"/>
  <c r="BE538" i="23" s="1"/>
  <c r="BA533" i="22"/>
  <c r="BE533" i="22" s="1"/>
  <c r="BB534" i="22"/>
  <c r="BC533" i="22"/>
  <c r="BA539" i="23"/>
  <c r="BE539" i="23" s="1"/>
  <c r="BC539" i="23"/>
  <c r="BB540" i="23"/>
  <c r="BA534" i="22"/>
  <c r="BE534" i="22" s="1"/>
  <c r="BC534" i="22"/>
  <c r="BB535" i="22"/>
  <c r="BB541" i="23"/>
  <c r="BC540" i="23"/>
  <c r="BA540" i="23"/>
  <c r="BE540" i="23" s="1"/>
  <c r="BA535" i="22"/>
  <c r="BE535" i="22" s="1"/>
  <c r="BB536" i="22"/>
  <c r="BC535" i="22"/>
  <c r="BB542" i="23"/>
  <c r="BC541" i="23"/>
  <c r="BA541" i="23"/>
  <c r="BE541" i="23" s="1"/>
  <c r="BB537" i="22"/>
  <c r="BC536" i="22"/>
  <c r="BA536" i="22"/>
  <c r="BE536" i="22" s="1"/>
  <c r="BC542" i="23"/>
  <c r="BA542" i="23"/>
  <c r="BE542" i="23" s="1"/>
  <c r="BB543" i="23"/>
  <c r="BB538" i="22"/>
  <c r="BC537" i="22"/>
  <c r="BA537" i="22"/>
  <c r="BE537" i="22" s="1"/>
  <c r="BC543" i="23"/>
  <c r="BA543" i="23"/>
  <c r="BE543" i="23" s="1"/>
  <c r="BB544" i="23"/>
  <c r="BB539" i="22"/>
  <c r="BC538" i="22"/>
  <c r="BA538" i="22"/>
  <c r="BE538" i="22" s="1"/>
  <c r="BA544" i="23"/>
  <c r="BE544" i="23" s="1"/>
  <c r="BB545" i="23"/>
  <c r="BC544" i="23"/>
  <c r="BB540" i="22"/>
  <c r="BA539" i="22"/>
  <c r="BE539" i="22" s="1"/>
  <c r="BC539" i="22"/>
  <c r="BA545" i="23"/>
  <c r="BE545" i="23" s="1"/>
  <c r="BB546" i="23"/>
  <c r="BC545" i="23"/>
  <c r="BA540" i="22"/>
  <c r="BE540" i="22" s="1"/>
  <c r="BB541" i="22"/>
  <c r="BC540" i="22"/>
  <c r="BC546" i="23"/>
  <c r="BB547" i="23"/>
  <c r="BA546" i="23"/>
  <c r="BE546" i="23" s="1"/>
  <c r="BC541" i="22"/>
  <c r="BB542" i="22"/>
  <c r="BA541" i="22"/>
  <c r="BE541" i="22" s="1"/>
  <c r="BB548" i="23"/>
  <c r="BA547" i="23"/>
  <c r="BE547" i="23" s="1"/>
  <c r="BC547" i="23"/>
  <c r="BC542" i="22"/>
  <c r="BA542" i="22"/>
  <c r="BE542" i="22" s="1"/>
  <c r="BB543" i="22"/>
  <c r="BA548" i="23"/>
  <c r="BE548" i="23" s="1"/>
  <c r="BB549" i="23"/>
  <c r="BC548" i="23"/>
  <c r="BB544" i="22"/>
  <c r="BC543" i="22"/>
  <c r="BA543" i="22"/>
  <c r="BE543" i="22" s="1"/>
  <c r="BC549" i="23"/>
  <c r="BA549" i="23"/>
  <c r="BE549" i="23" s="1"/>
  <c r="BB550" i="23"/>
  <c r="BC544" i="22"/>
  <c r="BB545" i="22"/>
  <c r="BA544" i="22"/>
  <c r="BE544" i="22" s="1"/>
  <c r="BC550" i="23"/>
  <c r="BA550" i="23"/>
  <c r="BE550" i="23" s="1"/>
  <c r="BB551" i="23"/>
  <c r="BA545" i="22"/>
  <c r="BE545" i="22" s="1"/>
  <c r="BC545" i="22"/>
  <c r="BB546" i="22"/>
  <c r="BA551" i="23"/>
  <c r="BE551" i="23" s="1"/>
  <c r="BC551" i="23"/>
  <c r="BB552" i="23"/>
  <c r="BA546" i="22"/>
  <c r="BE546" i="22" s="1"/>
  <c r="BB547" i="22"/>
  <c r="BC546" i="22"/>
  <c r="BC552" i="23"/>
  <c r="BB553" i="23"/>
  <c r="BA552" i="23"/>
  <c r="BE552" i="23" s="1"/>
  <c r="BA547" i="22"/>
  <c r="BE547" i="22" s="1"/>
  <c r="BC547" i="22"/>
  <c r="BB548" i="22"/>
  <c r="BB554" i="23"/>
  <c r="BC553" i="23"/>
  <c r="BA553" i="23"/>
  <c r="BE553" i="23" s="1"/>
  <c r="BA548" i="22"/>
  <c r="BE548" i="22" s="1"/>
  <c r="BC548" i="22"/>
  <c r="BB549" i="22"/>
  <c r="BA554" i="23"/>
  <c r="BE554" i="23" s="1"/>
  <c r="BB555" i="23"/>
  <c r="BC554" i="23"/>
  <c r="BB550" i="22"/>
  <c r="BA549" i="22"/>
  <c r="BE549" i="22" s="1"/>
  <c r="BC549" i="22"/>
  <c r="BC555" i="23"/>
  <c r="BB556" i="23"/>
  <c r="BA555" i="23"/>
  <c r="BE555" i="23" s="1"/>
  <c r="BA550" i="22"/>
  <c r="BE550" i="22" s="1"/>
  <c r="BC550" i="22"/>
  <c r="BB551" i="22"/>
  <c r="BA556" i="23"/>
  <c r="BE556" i="23" s="1"/>
  <c r="BC556" i="23"/>
  <c r="BB557" i="23"/>
  <c r="BB552" i="22"/>
  <c r="BA551" i="22"/>
  <c r="BE551" i="22" s="1"/>
  <c r="BC551" i="22"/>
  <c r="BB558" i="23"/>
  <c r="BC557" i="23"/>
  <c r="BA557" i="23"/>
  <c r="BE557" i="23" s="1"/>
  <c r="BA552" i="22"/>
  <c r="BE552" i="22" s="1"/>
  <c r="BC552" i="22"/>
  <c r="BB553" i="22"/>
  <c r="BB559" i="23"/>
  <c r="BC558" i="23"/>
  <c r="BA558" i="23"/>
  <c r="BE558" i="23" s="1"/>
  <c r="BC553" i="22"/>
  <c r="BB554" i="22"/>
  <c r="BA553" i="22"/>
  <c r="BE553" i="22" s="1"/>
  <c r="BA559" i="23"/>
  <c r="BE559" i="23" s="1"/>
  <c r="BB560" i="23"/>
  <c r="BC559" i="23"/>
  <c r="BA554" i="22"/>
  <c r="BE554" i="22" s="1"/>
  <c r="BC554" i="22"/>
  <c r="BB555" i="22"/>
  <c r="BC560" i="23"/>
  <c r="BA560" i="23"/>
  <c r="BE560" i="23" s="1"/>
  <c r="BB561" i="23"/>
  <c r="BB556" i="22"/>
  <c r="BA555" i="22"/>
  <c r="BE555" i="22" s="1"/>
  <c r="BC555" i="22"/>
  <c r="BC561" i="23"/>
  <c r="BB562" i="23"/>
  <c r="BA561" i="23"/>
  <c r="BE561" i="23" s="1"/>
  <c r="BA556" i="22"/>
  <c r="BE556" i="22" s="1"/>
  <c r="BB557" i="22"/>
  <c r="BC556" i="22"/>
  <c r="BC562" i="23"/>
  <c r="BB563" i="23"/>
  <c r="BA562" i="23"/>
  <c r="BE562" i="23" s="1"/>
  <c r="BB558" i="22"/>
  <c r="BC557" i="22"/>
  <c r="BA557" i="22"/>
  <c r="BE557" i="22" s="1"/>
  <c r="BA563" i="23"/>
  <c r="BE563" i="23" s="1"/>
  <c r="BB564" i="23"/>
  <c r="BC563" i="23"/>
  <c r="BA558" i="22"/>
  <c r="BE558" i="22" s="1"/>
  <c r="BB559" i="22"/>
  <c r="BC558" i="22"/>
  <c r="BA564" i="23"/>
  <c r="BE564" i="23" s="1"/>
  <c r="BC564" i="23"/>
  <c r="BB565" i="23"/>
  <c r="BA559" i="22"/>
  <c r="BE559" i="22" s="1"/>
  <c r="BB560" i="22"/>
  <c r="BC559" i="22"/>
  <c r="BC565" i="23"/>
  <c r="BB566" i="23"/>
  <c r="BA565" i="23"/>
  <c r="BE565" i="23" s="1"/>
  <c r="BB561" i="22"/>
  <c r="BC560" i="22"/>
  <c r="BA560" i="22"/>
  <c r="BE560" i="22" s="1"/>
  <c r="BA566" i="23"/>
  <c r="BE566" i="23" s="1"/>
  <c r="BC566" i="23"/>
  <c r="BB567" i="23"/>
  <c r="BA561" i="22"/>
  <c r="BE561" i="22" s="1"/>
  <c r="BC561" i="22"/>
  <c r="BB562" i="22"/>
  <c r="BB568" i="23"/>
  <c r="BA567" i="23"/>
  <c r="BE567" i="23" s="1"/>
  <c r="BC567" i="23"/>
  <c r="BC562" i="22"/>
  <c r="BB563" i="22"/>
  <c r="BA562" i="22"/>
  <c r="BE562" i="22" s="1"/>
  <c r="BC568" i="23"/>
  <c r="BA568" i="23"/>
  <c r="BE568" i="23" s="1"/>
  <c r="BB569" i="23"/>
  <c r="BC563" i="22"/>
  <c r="BB564" i="22"/>
  <c r="BA563" i="22"/>
  <c r="BE563" i="22" s="1"/>
  <c r="BC569" i="23"/>
  <c r="BB570" i="23"/>
  <c r="BA569" i="23"/>
  <c r="BE569" i="23" s="1"/>
  <c r="BA564" i="22"/>
  <c r="BE564" i="22" s="1"/>
  <c r="BB565" i="22"/>
  <c r="BC564" i="22"/>
  <c r="BB571" i="23"/>
  <c r="BA570" i="23"/>
  <c r="BE570" i="23" s="1"/>
  <c r="BC570" i="23"/>
  <c r="BA565" i="22"/>
  <c r="BE565" i="22" s="1"/>
  <c r="BB566" i="22"/>
  <c r="BC565" i="22"/>
  <c r="BC571" i="23"/>
  <c r="BB572" i="23"/>
  <c r="BA571" i="23"/>
  <c r="BE571" i="23" s="1"/>
  <c r="BC566" i="22"/>
  <c r="BA566" i="22"/>
  <c r="BE566" i="22" s="1"/>
  <c r="BB567" i="22"/>
  <c r="BC572" i="23"/>
  <c r="BB573" i="23"/>
  <c r="BA572" i="23"/>
  <c r="BE572" i="23" s="1"/>
  <c r="BA567" i="22"/>
  <c r="BE567" i="22" s="1"/>
  <c r="BC567" i="22"/>
  <c r="BB568" i="22"/>
  <c r="BB574" i="23"/>
  <c r="BC573" i="23"/>
  <c r="BA573" i="23"/>
  <c r="BE573" i="23" s="1"/>
  <c r="BA568" i="22"/>
  <c r="BE568" i="22" s="1"/>
  <c r="BB569" i="22"/>
  <c r="BC568" i="22"/>
  <c r="BA574" i="23"/>
  <c r="BE574" i="23" s="1"/>
  <c r="BC574" i="23"/>
  <c r="BB575" i="23"/>
  <c r="BB570" i="22"/>
  <c r="BC569" i="22"/>
  <c r="BA569" i="22"/>
  <c r="BE569" i="22" s="1"/>
  <c r="BA575" i="23"/>
  <c r="BE575" i="23" s="1"/>
  <c r="BB576" i="23"/>
  <c r="BC575" i="23"/>
  <c r="BA570" i="22"/>
  <c r="BE570" i="22" s="1"/>
  <c r="BB571" i="22"/>
  <c r="BC570" i="22"/>
  <c r="BA576" i="23"/>
  <c r="BE576" i="23" s="1"/>
  <c r="BB577" i="23"/>
  <c r="BC576" i="23"/>
  <c r="BB572" i="22"/>
  <c r="BC571" i="22"/>
  <c r="BA571" i="22"/>
  <c r="BE571" i="22" s="1"/>
  <c r="BB578" i="23"/>
  <c r="BA577" i="23"/>
  <c r="BE577" i="23" s="1"/>
  <c r="BC577" i="23"/>
  <c r="BA572" i="22"/>
  <c r="BE572" i="22" s="1"/>
  <c r="BC572" i="22"/>
  <c r="BB573" i="22"/>
  <c r="BC578" i="23"/>
  <c r="BB579" i="23"/>
  <c r="BA578" i="23"/>
  <c r="BE578" i="23" s="1"/>
  <c r="BA573" i="22"/>
  <c r="BE573" i="22" s="1"/>
  <c r="BB574" i="22"/>
  <c r="BC573" i="22"/>
  <c r="BB580" i="23"/>
  <c r="BA579" i="23"/>
  <c r="BE579" i="23" s="1"/>
  <c r="BC579" i="23"/>
  <c r="BA574" i="22"/>
  <c r="BE574" i="22" s="1"/>
  <c r="BB575" i="22"/>
  <c r="BC574" i="22"/>
  <c r="BA580" i="23"/>
  <c r="BE580" i="23" s="1"/>
  <c r="BC580" i="23"/>
  <c r="BB581" i="23"/>
  <c r="BC575" i="22"/>
  <c r="BB576" i="22"/>
  <c r="BA575" i="22"/>
  <c r="BE575" i="22" s="1"/>
  <c r="BB582" i="23"/>
  <c r="BC581" i="23"/>
  <c r="BA581" i="23"/>
  <c r="BE581" i="23" s="1"/>
  <c r="BB577" i="22"/>
  <c r="BC576" i="22"/>
  <c r="BA576" i="22"/>
  <c r="BE576" i="22" s="1"/>
  <c r="BC582" i="23"/>
  <c r="BA582" i="23"/>
  <c r="BE582" i="23" s="1"/>
  <c r="BB583" i="23"/>
  <c r="BA577" i="22"/>
  <c r="BE577" i="22" s="1"/>
  <c r="BB578" i="22"/>
  <c r="BC577" i="22"/>
  <c r="BA583" i="23"/>
  <c r="BE583" i="23" s="1"/>
  <c r="BC583" i="23"/>
  <c r="BB584" i="23"/>
  <c r="BA578" i="22"/>
  <c r="BE578" i="22" s="1"/>
  <c r="BC578" i="22"/>
  <c r="BB579" i="22"/>
  <c r="BC584" i="23"/>
  <c r="BB585" i="23"/>
  <c r="BA584" i="23"/>
  <c r="BE584" i="23" s="1"/>
  <c r="BA579" i="22"/>
  <c r="BE579" i="22" s="1"/>
  <c r="BB580" i="22"/>
  <c r="BC579" i="22"/>
  <c r="BA585" i="23"/>
  <c r="BE585" i="23" s="1"/>
  <c r="BB586" i="23"/>
  <c r="BC585" i="23"/>
  <c r="BC580" i="22"/>
  <c r="BA580" i="22"/>
  <c r="BE580" i="22" s="1"/>
  <c r="BB581" i="22"/>
  <c r="BA586" i="23"/>
  <c r="BE586" i="23" s="1"/>
  <c r="BB587" i="23"/>
  <c r="BC586" i="23"/>
  <c r="BC581" i="22"/>
  <c r="BB582" i="22"/>
  <c r="BA581" i="22"/>
  <c r="BE581" i="22" s="1"/>
  <c r="BA587" i="23"/>
  <c r="BE587" i="23" s="1"/>
  <c r="BB588" i="23"/>
  <c r="BC587" i="23"/>
  <c r="BA582" i="22"/>
  <c r="BE582" i="22" s="1"/>
  <c r="BB583" i="22"/>
  <c r="BC582" i="22"/>
  <c r="BB589" i="23"/>
  <c r="BA588" i="23"/>
  <c r="BE588" i="23" s="1"/>
  <c r="BC588" i="23"/>
  <c r="BC583" i="22"/>
  <c r="BB584" i="22"/>
  <c r="BA583" i="22"/>
  <c r="BE583" i="22" s="1"/>
  <c r="BA589" i="23"/>
  <c r="BE589" i="23" s="1"/>
  <c r="BC589" i="23"/>
  <c r="BB590" i="23"/>
  <c r="BA584" i="22"/>
  <c r="BE584" i="22" s="1"/>
  <c r="BB585" i="22"/>
  <c r="BC584" i="22"/>
  <c r="BB591" i="23"/>
  <c r="BC590" i="23"/>
  <c r="BA590" i="23"/>
  <c r="BE590" i="23" s="1"/>
  <c r="BB586" i="22"/>
  <c r="BC585" i="22"/>
  <c r="BA585" i="22"/>
  <c r="BE585" i="22" s="1"/>
  <c r="BC591" i="23"/>
  <c r="BA591" i="23"/>
  <c r="BE591" i="23" s="1"/>
  <c r="BB592" i="23"/>
  <c r="BA586" i="22"/>
  <c r="BE586" i="22" s="1"/>
  <c r="BC586" i="22"/>
  <c r="BB587" i="22"/>
  <c r="BA592" i="23"/>
  <c r="BE592" i="23" s="1"/>
  <c r="BC592" i="23"/>
  <c r="BB593" i="23"/>
  <c r="BA587" i="22"/>
  <c r="BE587" i="22" s="1"/>
  <c r="BC587" i="22"/>
  <c r="BB588" i="22"/>
  <c r="BB594" i="23"/>
  <c r="BC593" i="23"/>
  <c r="BA593" i="23"/>
  <c r="BE593" i="23" s="1"/>
  <c r="BC588" i="22"/>
  <c r="BB589" i="22"/>
  <c r="BA588" i="22"/>
  <c r="BE588" i="22" s="1"/>
  <c r="BA594" i="23"/>
  <c r="BE594" i="23" s="1"/>
  <c r="BB595" i="23"/>
  <c r="BC594" i="23"/>
  <c r="BC589" i="22"/>
  <c r="BA589" i="22"/>
  <c r="BE589" i="22" s="1"/>
  <c r="BB590" i="22"/>
  <c r="BB596" i="23"/>
  <c r="BC595" i="23"/>
  <c r="BA595" i="23"/>
  <c r="BE595" i="23" s="1"/>
  <c r="BA590" i="22"/>
  <c r="BE590" i="22" s="1"/>
  <c r="BB591" i="22"/>
  <c r="BC590" i="22"/>
  <c r="BC596" i="23"/>
  <c r="BA596" i="23"/>
  <c r="BE596" i="23" s="1"/>
  <c r="BB597" i="23"/>
  <c r="BA591" i="22"/>
  <c r="BE591" i="22" s="1"/>
  <c r="BC591" i="22"/>
  <c r="BB592" i="22"/>
  <c r="BA597" i="23"/>
  <c r="BE597" i="23" s="1"/>
  <c r="BC597" i="23"/>
  <c r="BB598" i="23"/>
  <c r="BA592" i="22"/>
  <c r="BE592" i="22" s="1"/>
  <c r="BC592" i="22"/>
  <c r="BB593" i="22"/>
  <c r="BB599" i="23"/>
  <c r="BA598" i="23"/>
  <c r="BE598" i="23" s="1"/>
  <c r="BC598" i="23"/>
  <c r="BC593" i="22"/>
  <c r="BB594" i="22"/>
  <c r="BA593" i="22"/>
  <c r="BE593" i="22" s="1"/>
  <c r="BC599" i="23"/>
  <c r="BA599" i="23"/>
  <c r="BE599" i="23" s="1"/>
  <c r="BB600" i="23"/>
  <c r="BC594" i="22"/>
  <c r="BB595" i="22"/>
  <c r="BA594" i="22"/>
  <c r="BE594" i="22" s="1"/>
  <c r="BB601" i="23"/>
  <c r="BA600" i="23"/>
  <c r="BE600" i="23" s="1"/>
  <c r="BC600" i="23"/>
  <c r="BB596" i="22"/>
  <c r="BC595" i="22"/>
  <c r="BA595" i="22"/>
  <c r="BE595" i="22" s="1"/>
  <c r="BC601" i="23"/>
  <c r="BB602" i="23"/>
  <c r="BA601" i="23"/>
  <c r="BE601" i="23" s="1"/>
  <c r="BA596" i="22"/>
  <c r="BE596" i="22" s="1"/>
  <c r="BB597" i="22"/>
  <c r="BC596" i="22"/>
  <c r="BC602" i="23"/>
  <c r="BB603" i="23"/>
  <c r="BA602" i="23"/>
  <c r="BE602" i="23" s="1"/>
  <c r="BA597" i="22"/>
  <c r="BE597" i="22" s="1"/>
  <c r="BB598" i="22"/>
  <c r="BC597" i="22"/>
  <c r="BC603" i="23"/>
  <c r="BA603" i="23"/>
  <c r="BE603" i="23" s="1"/>
  <c r="BB604" i="23"/>
  <c r="BC598" i="22"/>
  <c r="BA598" i="22"/>
  <c r="BE598" i="22" s="1"/>
  <c r="BB599" i="22"/>
  <c r="BC604" i="23"/>
  <c r="BB605" i="23"/>
  <c r="BA604" i="23"/>
  <c r="BE604" i="23" s="1"/>
  <c r="BA599" i="22"/>
  <c r="BE599" i="22" s="1"/>
  <c r="BC599" i="22"/>
  <c r="BB600" i="22"/>
  <c r="BB606" i="23"/>
  <c r="BA605" i="23"/>
  <c r="BE605" i="23" s="1"/>
  <c r="BC605" i="23"/>
  <c r="BB601" i="22"/>
  <c r="BC600" i="22"/>
  <c r="BA600" i="22"/>
  <c r="BE600" i="22" s="1"/>
  <c r="BB607" i="23"/>
  <c r="BC606" i="23"/>
  <c r="BA606" i="23"/>
  <c r="BE606" i="23" s="1"/>
  <c r="BB602" i="22"/>
  <c r="BC601" i="22"/>
  <c r="BA601" i="22"/>
  <c r="BE601" i="22" s="1"/>
  <c r="BA607" i="23"/>
  <c r="BE607" i="23" s="1"/>
  <c r="BB608" i="23"/>
  <c r="BC607" i="23"/>
  <c r="BC602" i="22"/>
  <c r="BB603" i="22"/>
  <c r="BA602" i="22"/>
  <c r="BE602" i="22" s="1"/>
  <c r="BC608" i="23"/>
  <c r="BA608" i="23"/>
  <c r="BE608" i="23" s="1"/>
  <c r="BB609" i="23"/>
  <c r="BA603" i="22"/>
  <c r="BE603" i="22" s="1"/>
  <c r="BC603" i="22"/>
  <c r="BB604" i="22"/>
  <c r="BC609" i="23"/>
  <c r="BA609" i="23"/>
  <c r="BE609" i="23" s="1"/>
  <c r="BB610" i="23"/>
  <c r="BB605" i="22"/>
  <c r="BA604" i="22"/>
  <c r="BE604" i="22" s="1"/>
  <c r="BC604" i="22"/>
  <c r="BA610" i="23"/>
  <c r="BE610" i="23" s="1"/>
  <c r="BB611" i="23"/>
  <c r="BC610" i="23"/>
  <c r="BC605" i="22"/>
  <c r="BB606" i="22"/>
  <c r="BA605" i="22"/>
  <c r="BE605" i="22" s="1"/>
  <c r="BB612" i="23"/>
  <c r="BC611" i="23"/>
  <c r="BA611" i="23"/>
  <c r="BE611" i="23" s="1"/>
  <c r="BA606" i="22"/>
  <c r="BE606" i="22" s="1"/>
  <c r="BB607" i="22"/>
  <c r="BC606" i="22"/>
  <c r="BC612" i="23"/>
  <c r="BA612" i="23"/>
  <c r="BE612" i="23" s="1"/>
  <c r="BB613" i="23"/>
  <c r="BA607" i="22"/>
  <c r="BE607" i="22" s="1"/>
  <c r="BB608" i="22"/>
  <c r="BC607" i="22"/>
  <c r="BC613" i="23"/>
  <c r="BA613" i="23"/>
  <c r="BE613" i="23" s="1"/>
  <c r="BB614" i="23"/>
  <c r="BB609" i="22"/>
  <c r="BA608" i="22"/>
  <c r="BE608" i="22" s="1"/>
  <c r="BC608" i="22"/>
  <c r="BC614" i="23"/>
  <c r="BB615" i="23"/>
  <c r="BA614" i="23"/>
  <c r="BE614" i="23" s="1"/>
  <c r="BB610" i="22"/>
  <c r="BA609" i="22"/>
  <c r="BE609" i="22" s="1"/>
  <c r="BC609" i="22"/>
  <c r="BA615" i="23"/>
  <c r="BE615" i="23" s="1"/>
  <c r="BB616" i="23"/>
  <c r="BC615" i="23"/>
  <c r="BC610" i="22"/>
  <c r="BA610" i="22"/>
  <c r="BE610" i="22" s="1"/>
  <c r="BB611" i="22"/>
  <c r="BC616" i="23"/>
  <c r="BB617" i="23"/>
  <c r="BA616" i="23"/>
  <c r="BE616" i="23" s="1"/>
  <c r="BC611" i="22"/>
  <c r="BB612" i="22"/>
  <c r="BA611" i="22"/>
  <c r="BE611" i="22" s="1"/>
  <c r="BA617" i="23"/>
  <c r="BE617" i="23" s="1"/>
  <c r="BC617" i="23"/>
  <c r="BB618" i="23"/>
  <c r="BC612" i="22"/>
  <c r="BA612" i="22"/>
  <c r="BE612" i="22" s="1"/>
  <c r="BB613" i="22"/>
  <c r="BA618" i="23"/>
  <c r="BE618" i="23" s="1"/>
  <c r="BC618" i="23"/>
  <c r="BB619" i="23"/>
  <c r="BC613" i="22"/>
  <c r="BB614" i="22"/>
  <c r="BA613" i="22"/>
  <c r="BE613" i="22" s="1"/>
  <c r="BA619" i="23"/>
  <c r="BE619" i="23" s="1"/>
  <c r="BC619" i="23"/>
  <c r="BB620" i="23"/>
  <c r="BA614" i="22"/>
  <c r="BE614" i="22" s="1"/>
  <c r="BC614" i="22"/>
  <c r="BB615" i="22"/>
  <c r="BC620" i="23"/>
  <c r="BB621" i="23"/>
  <c r="BA620" i="23"/>
  <c r="BE620" i="23" s="1"/>
  <c r="BB616" i="22"/>
  <c r="BC615" i="22"/>
  <c r="BA615" i="22"/>
  <c r="BE615" i="22" s="1"/>
  <c r="BA621" i="23"/>
  <c r="BE621" i="23" s="1"/>
  <c r="BC621" i="23"/>
  <c r="BB622" i="23"/>
  <c r="BB617" i="22"/>
  <c r="BA616" i="22"/>
  <c r="BE616" i="22" s="1"/>
  <c r="BC616" i="22"/>
  <c r="BB623" i="23"/>
  <c r="BA622" i="23"/>
  <c r="BE622" i="23" s="1"/>
  <c r="BC622" i="23"/>
  <c r="BC617" i="22"/>
  <c r="BB618" i="22"/>
  <c r="BA617" i="22"/>
  <c r="BE617" i="22" s="1"/>
  <c r="BC623" i="23"/>
  <c r="BB624" i="23"/>
  <c r="BA623" i="23"/>
  <c r="BE623" i="23" s="1"/>
  <c r="BB619" i="22"/>
  <c r="BC618" i="22"/>
  <c r="BA618" i="22"/>
  <c r="BE618" i="22" s="1"/>
  <c r="BA624" i="23"/>
  <c r="BE624" i="23" s="1"/>
  <c r="BB625" i="23"/>
  <c r="BC624" i="23"/>
  <c r="BB620" i="22"/>
  <c r="BC619" i="22"/>
  <c r="BA619" i="22"/>
  <c r="BE619" i="22" s="1"/>
  <c r="BC625" i="23"/>
  <c r="BA625" i="23"/>
  <c r="BE625" i="23" s="1"/>
  <c r="BB626" i="23"/>
  <c r="BA620" i="22"/>
  <c r="BE620" i="22" s="1"/>
  <c r="BC620" i="22"/>
  <c r="BB621" i="22"/>
  <c r="BC626" i="23"/>
  <c r="BB627" i="23"/>
  <c r="BA626" i="23"/>
  <c r="BE626" i="23" s="1"/>
  <c r="BA621" i="22"/>
  <c r="BE621" i="22" s="1"/>
  <c r="BB622" i="22"/>
  <c r="BC621" i="22"/>
  <c r="BB628" i="23"/>
  <c r="BA627" i="23"/>
  <c r="BE627" i="23" s="1"/>
  <c r="BC627" i="23"/>
  <c r="BB623" i="22"/>
  <c r="BC622" i="22"/>
  <c r="BA622" i="22"/>
  <c r="BE622" i="22" s="1"/>
  <c r="BA628" i="23"/>
  <c r="BE628" i="23" s="1"/>
  <c r="BC628" i="23"/>
  <c r="BB629" i="23"/>
  <c r="BA623" i="22"/>
  <c r="BE623" i="22" s="1"/>
  <c r="BB624" i="22"/>
  <c r="BC623" i="22"/>
  <c r="BC629" i="23"/>
  <c r="BB630" i="23"/>
  <c r="BA629" i="23"/>
  <c r="BE629" i="23" s="1"/>
  <c r="BA624" i="22"/>
  <c r="BE624" i="22" s="1"/>
  <c r="BC624" i="22"/>
  <c r="BB625" i="22"/>
  <c r="BC630" i="23"/>
  <c r="BA630" i="23"/>
  <c r="BE630" i="23" s="1"/>
  <c r="BB631" i="23"/>
  <c r="BC625" i="22"/>
  <c r="BA625" i="22"/>
  <c r="BE625" i="22" s="1"/>
  <c r="BB626" i="22"/>
  <c r="BB632" i="23"/>
  <c r="BC631" i="23"/>
  <c r="BA631" i="23"/>
  <c r="BE631" i="23" s="1"/>
  <c r="BB627" i="22"/>
  <c r="BC626" i="22"/>
  <c r="BA626" i="22"/>
  <c r="BE626" i="22" s="1"/>
  <c r="BB633" i="23"/>
  <c r="BC632" i="23"/>
  <c r="BA632" i="23"/>
  <c r="BE632" i="23" s="1"/>
  <c r="BB628" i="22"/>
  <c r="BA627" i="22"/>
  <c r="BE627" i="22" s="1"/>
  <c r="BC627" i="22"/>
  <c r="BB634" i="23"/>
  <c r="BA633" i="23"/>
  <c r="BE633" i="23" s="1"/>
  <c r="BC633" i="23"/>
  <c r="BC628" i="22"/>
  <c r="BA628" i="22"/>
  <c r="BE628" i="22" s="1"/>
  <c r="BB629" i="22"/>
  <c r="BB635" i="23"/>
  <c r="BA634" i="23"/>
  <c r="BE634" i="23" s="1"/>
  <c r="BC634" i="23"/>
  <c r="BA629" i="22"/>
  <c r="BE629" i="22" s="1"/>
  <c r="BB630" i="22"/>
  <c r="BC629" i="22"/>
  <c r="BB636" i="23"/>
  <c r="BA635" i="23"/>
  <c r="BE635" i="23" s="1"/>
  <c r="BC635" i="23"/>
  <c r="BA630" i="22"/>
  <c r="BE630" i="22" s="1"/>
  <c r="BB631" i="22"/>
  <c r="BC630" i="22"/>
  <c r="BA636" i="23"/>
  <c r="BE636" i="23" s="1"/>
  <c r="BC636" i="23"/>
  <c r="BB637" i="23"/>
  <c r="BA631" i="22"/>
  <c r="BE631" i="22" s="1"/>
  <c r="BB632" i="22"/>
  <c r="BC631" i="22"/>
  <c r="BB638" i="23"/>
  <c r="BC637" i="23"/>
  <c r="BA637" i="23"/>
  <c r="BE637" i="23" s="1"/>
  <c r="BB633" i="22"/>
  <c r="BC632" i="22"/>
  <c r="BA632" i="22"/>
  <c r="BE632" i="22" s="1"/>
  <c r="BC638" i="23"/>
  <c r="BA638" i="23"/>
  <c r="BE638" i="23" s="1"/>
  <c r="BB639" i="23"/>
  <c r="BC633" i="22"/>
  <c r="BB634" i="22"/>
  <c r="BA633" i="22"/>
  <c r="BE633" i="22" s="1"/>
  <c r="BB640" i="23"/>
  <c r="BC639" i="23"/>
  <c r="BA639" i="23"/>
  <c r="BE639" i="23" s="1"/>
  <c r="BC634" i="22"/>
  <c r="BA634" i="22"/>
  <c r="BE634" i="22" s="1"/>
  <c r="BB635" i="22"/>
  <c r="BA640" i="23"/>
  <c r="BE640" i="23" s="1"/>
  <c r="BB641" i="23"/>
  <c r="BC640" i="23"/>
  <c r="BB636" i="22"/>
  <c r="BA635" i="22"/>
  <c r="BE635" i="22" s="1"/>
  <c r="BC635" i="22"/>
  <c r="BB642" i="23"/>
  <c r="BC641" i="23"/>
  <c r="BA641" i="23"/>
  <c r="BE641" i="23" s="1"/>
  <c r="BC636" i="22"/>
  <c r="BB637" i="22"/>
  <c r="BA636" i="22"/>
  <c r="BE636" i="22" s="1"/>
  <c r="BA642" i="23"/>
  <c r="BE642" i="23" s="1"/>
  <c r="BB643" i="23"/>
  <c r="BC642" i="23"/>
  <c r="BC637" i="22"/>
  <c r="BA637" i="22"/>
  <c r="BE637" i="22" s="1"/>
  <c r="BB638" i="22"/>
  <c r="BC643" i="23"/>
  <c r="BB644" i="23"/>
  <c r="BA643" i="23"/>
  <c r="BE643" i="23" s="1"/>
  <c r="BC638" i="22"/>
  <c r="BB639" i="22"/>
  <c r="BA638" i="22"/>
  <c r="BE638" i="22" s="1"/>
  <c r="BA644" i="23"/>
  <c r="BE644" i="23" s="1"/>
  <c r="BB645" i="23"/>
  <c r="BC644" i="23"/>
  <c r="BC639" i="22"/>
  <c r="BB640" i="22"/>
  <c r="BA639" i="22"/>
  <c r="BE639" i="22" s="1"/>
  <c r="BC645" i="23"/>
  <c r="BB646" i="23"/>
  <c r="BA645" i="23"/>
  <c r="BE645" i="23" s="1"/>
  <c r="BC640" i="22"/>
  <c r="BB641" i="22"/>
  <c r="BA640" i="22"/>
  <c r="BE640" i="22" s="1"/>
  <c r="BA646" i="23"/>
  <c r="BE646" i="23" s="1"/>
  <c r="BB647" i="23"/>
  <c r="BC646" i="23"/>
  <c r="BC641" i="22"/>
  <c r="BA641" i="22"/>
  <c r="BE641" i="22" s="1"/>
  <c r="BB642" i="22"/>
  <c r="BA647" i="23"/>
  <c r="BE647" i="23" s="1"/>
  <c r="BC647" i="23"/>
  <c r="BB648" i="23"/>
  <c r="BC642" i="22"/>
  <c r="BA642" i="22"/>
  <c r="BE642" i="22" s="1"/>
  <c r="BB643" i="22"/>
  <c r="BC648" i="23"/>
  <c r="BB649" i="23"/>
  <c r="BA648" i="23"/>
  <c r="BE648" i="23" s="1"/>
  <c r="BB644" i="22"/>
  <c r="BC643" i="22"/>
  <c r="BA643" i="22"/>
  <c r="BE643" i="22" s="1"/>
  <c r="BA649" i="23"/>
  <c r="BE649" i="23" s="1"/>
  <c r="BC649" i="23"/>
  <c r="BB650" i="23"/>
  <c r="BC644" i="22"/>
  <c r="BA644" i="22"/>
  <c r="BE644" i="22" s="1"/>
  <c r="BB645" i="22"/>
  <c r="BB651" i="23"/>
  <c r="BA650" i="23"/>
  <c r="BE650" i="23" s="1"/>
  <c r="BC650" i="23"/>
  <c r="BB646" i="22"/>
  <c r="BA645" i="22"/>
  <c r="BE645" i="22" s="1"/>
  <c r="BC645" i="22"/>
  <c r="BB652" i="23"/>
  <c r="BA651" i="23"/>
  <c r="BE651" i="23" s="1"/>
  <c r="BC651" i="23"/>
  <c r="BC646" i="22"/>
  <c r="BB647" i="22"/>
  <c r="BA646" i="22"/>
  <c r="BE646" i="22" s="1"/>
  <c r="BC652" i="23"/>
  <c r="BA652" i="23"/>
  <c r="BE652" i="23" s="1"/>
  <c r="BB653" i="23"/>
  <c r="BB648" i="22"/>
  <c r="BC647" i="22"/>
  <c r="BA647" i="22"/>
  <c r="BE647" i="22" s="1"/>
  <c r="BB654" i="23"/>
  <c r="BA653" i="23"/>
  <c r="BE653" i="23" s="1"/>
  <c r="BC653" i="23"/>
  <c r="BC648" i="22"/>
  <c r="BB649" i="22"/>
  <c r="BA648" i="22"/>
  <c r="BE648" i="22" s="1"/>
  <c r="BC654" i="23"/>
  <c r="BA654" i="23"/>
  <c r="BE654" i="23" s="1"/>
  <c r="BB655" i="23"/>
  <c r="BA649" i="22"/>
  <c r="BE649" i="22" s="1"/>
  <c r="BC649" i="22"/>
  <c r="BB650" i="22"/>
  <c r="BB656" i="23"/>
  <c r="BC655" i="23"/>
  <c r="BA655" i="23"/>
  <c r="BE655" i="23" s="1"/>
  <c r="BB651" i="22"/>
  <c r="BC650" i="22"/>
  <c r="BA650" i="22"/>
  <c r="BE650" i="22" s="1"/>
  <c r="BA656" i="23"/>
  <c r="BE656" i="23" s="1"/>
  <c r="BC656" i="23"/>
  <c r="BB657" i="23"/>
  <c r="BC651" i="22"/>
  <c r="BB652" i="22"/>
  <c r="BA651" i="22"/>
  <c r="BE651" i="22" s="1"/>
  <c r="BB658" i="23"/>
  <c r="BA657" i="23"/>
  <c r="BE657" i="23" s="1"/>
  <c r="BC657" i="23"/>
  <c r="BA652" i="22"/>
  <c r="BE652" i="22" s="1"/>
  <c r="BC652" i="22"/>
  <c r="BB653" i="22"/>
  <c r="BC658" i="23"/>
  <c r="BB659" i="23"/>
  <c r="BA658" i="23"/>
  <c r="BE658" i="23" s="1"/>
  <c r="BB654" i="22"/>
  <c r="BC653" i="22"/>
  <c r="BA653" i="22"/>
  <c r="BE653" i="22" s="1"/>
  <c r="BB660" i="23"/>
  <c r="BC659" i="23"/>
  <c r="BA659" i="23"/>
  <c r="BE659" i="23" s="1"/>
  <c r="BA654" i="22"/>
  <c r="BE654" i="22" s="1"/>
  <c r="BB655" i="22"/>
  <c r="BC654" i="22"/>
  <c r="BA660" i="23"/>
  <c r="BE660" i="23" s="1"/>
  <c r="BB661" i="23"/>
  <c r="BC660" i="23"/>
  <c r="BC655" i="22"/>
  <c r="BB656" i="22"/>
  <c r="BA655" i="22"/>
  <c r="BE655" i="22" s="1"/>
  <c r="BC661" i="23"/>
  <c r="BA661" i="23"/>
  <c r="BE661" i="23" s="1"/>
  <c r="BB662" i="23"/>
  <c r="BA656" i="22"/>
  <c r="BE656" i="22" s="1"/>
  <c r="BC656" i="22"/>
  <c r="BB657" i="22"/>
  <c r="BC662" i="23"/>
  <c r="BA662" i="23"/>
  <c r="BE662" i="23" s="1"/>
  <c r="BB663" i="23"/>
  <c r="BA657" i="22"/>
  <c r="BE657" i="22" s="1"/>
  <c r="BC657" i="22"/>
  <c r="BB658" i="22"/>
  <c r="BC663" i="23"/>
  <c r="BB664" i="23"/>
  <c r="BA663" i="23"/>
  <c r="BE663" i="23" s="1"/>
  <c r="BB659" i="22"/>
  <c r="BA658" i="22"/>
  <c r="BE658" i="22" s="1"/>
  <c r="BC658" i="22"/>
  <c r="BA664" i="23"/>
  <c r="BE664" i="23" s="1"/>
  <c r="BB665" i="23"/>
  <c r="BC664" i="23"/>
  <c r="BA659" i="22"/>
  <c r="BE659" i="22" s="1"/>
  <c r="BC659" i="22"/>
  <c r="BB660" i="22"/>
  <c r="BB666" i="23"/>
  <c r="BC665" i="23"/>
  <c r="BA665" i="23"/>
  <c r="BE665" i="23" s="1"/>
  <c r="BA660" i="22"/>
  <c r="BE660" i="22" s="1"/>
  <c r="BC660" i="22"/>
  <c r="BB661" i="22"/>
  <c r="BC666" i="23"/>
  <c r="BB667" i="23"/>
  <c r="BA666" i="23"/>
  <c r="BE666" i="23" s="1"/>
  <c r="BC661" i="22"/>
  <c r="BA661" i="22"/>
  <c r="BE661" i="22" s="1"/>
  <c r="BB662" i="22"/>
  <c r="BC667" i="23"/>
  <c r="BB668" i="23"/>
  <c r="BA667" i="23"/>
  <c r="BE667" i="23" s="1"/>
  <c r="BC662" i="22"/>
  <c r="BB663" i="22"/>
  <c r="BA662" i="22"/>
  <c r="BE662" i="22" s="1"/>
  <c r="BA668" i="23"/>
  <c r="BE668" i="23" s="1"/>
  <c r="BC668" i="23"/>
  <c r="BB669" i="23"/>
  <c r="BC663" i="22"/>
  <c r="BA663" i="22"/>
  <c r="BE663" i="22" s="1"/>
  <c r="BB664" i="22"/>
  <c r="BC669" i="23"/>
  <c r="BB670" i="23"/>
  <c r="BA669" i="23"/>
  <c r="BE669" i="23" s="1"/>
  <c r="BA664" i="22"/>
  <c r="BE664" i="22" s="1"/>
  <c r="BC664" i="22"/>
  <c r="BB665" i="22"/>
  <c r="BA670" i="23"/>
  <c r="BE670" i="23" s="1"/>
  <c r="BC670" i="23"/>
  <c r="BB671" i="23"/>
  <c r="BB666" i="22"/>
  <c r="BC665" i="22"/>
  <c r="BA665" i="22"/>
  <c r="BE665" i="22" s="1"/>
  <c r="BC671" i="23"/>
  <c r="BA671" i="23"/>
  <c r="BE671" i="23" s="1"/>
  <c r="BB672" i="23"/>
  <c r="BB667" i="22"/>
  <c r="BC666" i="22"/>
  <c r="BA666" i="22"/>
  <c r="BE666" i="22" s="1"/>
  <c r="BC672" i="23"/>
  <c r="BB673" i="23"/>
  <c r="BA672" i="23"/>
  <c r="BE672" i="23" s="1"/>
  <c r="BB668" i="22"/>
  <c r="BA667" i="22"/>
  <c r="BE667" i="22" s="1"/>
  <c r="BC667" i="22"/>
  <c r="BC673" i="23"/>
  <c r="BA673" i="23"/>
  <c r="BE673" i="23" s="1"/>
  <c r="BB674" i="23"/>
  <c r="BA668" i="22"/>
  <c r="BE668" i="22" s="1"/>
  <c r="BB669" i="22"/>
  <c r="BC668" i="22"/>
  <c r="BA674" i="23"/>
  <c r="BE674" i="23" s="1"/>
  <c r="BB675" i="23"/>
  <c r="BC674" i="23"/>
  <c r="BA669" i="22"/>
  <c r="BE669" i="22" s="1"/>
  <c r="BB670" i="22"/>
  <c r="BC669" i="22"/>
  <c r="BA675" i="23"/>
  <c r="BE675" i="23" s="1"/>
  <c r="BC675" i="23"/>
  <c r="BB676" i="23"/>
  <c r="BB671" i="22"/>
  <c r="BC670" i="22"/>
  <c r="BA670" i="22"/>
  <c r="BE670" i="22" s="1"/>
  <c r="BA676" i="23"/>
  <c r="BE676" i="23" s="1"/>
  <c r="BB677" i="23"/>
  <c r="BC676" i="23"/>
  <c r="BC671" i="22"/>
  <c r="BA671" i="22"/>
  <c r="BE671" i="22" s="1"/>
  <c r="BB672" i="22"/>
  <c r="BC677" i="23"/>
  <c r="BB678" i="23"/>
  <c r="BA677" i="23"/>
  <c r="BE677" i="23" s="1"/>
  <c r="BB673" i="22"/>
  <c r="BC672" i="22"/>
  <c r="BA672" i="22"/>
  <c r="BE672" i="22" s="1"/>
  <c r="BA678" i="23"/>
  <c r="BE678" i="23" s="1"/>
  <c r="BC678" i="23"/>
  <c r="BB679" i="23"/>
  <c r="BC673" i="22"/>
  <c r="BA673" i="22"/>
  <c r="BE673" i="22" s="1"/>
  <c r="BB674" i="22"/>
  <c r="BA679" i="23"/>
  <c r="BE679" i="23" s="1"/>
  <c r="BC679" i="23"/>
  <c r="BB680" i="23"/>
  <c r="BB675" i="22"/>
  <c r="BC674" i="22"/>
  <c r="BA674" i="22"/>
  <c r="BE674" i="22" s="1"/>
  <c r="BC680" i="23"/>
  <c r="BB681" i="23"/>
  <c r="BA680" i="23"/>
  <c r="BE680" i="23" s="1"/>
  <c r="BC675" i="22"/>
  <c r="BA675" i="22"/>
  <c r="BE675" i="22" s="1"/>
  <c r="BB676" i="22"/>
  <c r="BC681" i="23"/>
  <c r="BA681" i="23"/>
  <c r="BE681" i="23" s="1"/>
  <c r="BB682" i="23"/>
  <c r="BC676" i="22"/>
  <c r="BA676" i="22"/>
  <c r="BE676" i="22" s="1"/>
  <c r="BB677" i="22"/>
  <c r="BC682" i="23"/>
  <c r="BB683" i="23"/>
  <c r="BA682" i="23"/>
  <c r="BE682" i="23" s="1"/>
  <c r="BB678" i="22"/>
  <c r="BC677" i="22"/>
  <c r="BA677" i="22"/>
  <c r="BE677" i="22" s="1"/>
  <c r="BB684" i="23"/>
  <c r="BC683" i="23"/>
  <c r="BA683" i="23"/>
  <c r="BE683" i="23" s="1"/>
  <c r="BA678" i="22"/>
  <c r="BE678" i="22" s="1"/>
  <c r="BB679" i="22"/>
  <c r="BC678" i="22"/>
  <c r="BC684" i="23"/>
  <c r="BA684" i="23"/>
  <c r="BE684" i="23" s="1"/>
  <c r="BB685" i="23"/>
  <c r="BC679" i="22"/>
  <c r="BB680" i="22"/>
  <c r="BA679" i="22"/>
  <c r="BE679" i="22" s="1"/>
  <c r="BB686" i="23"/>
  <c r="BA685" i="23"/>
  <c r="BE685" i="23" s="1"/>
  <c r="BC685" i="23"/>
  <c r="BA680" i="22"/>
  <c r="BE680" i="22" s="1"/>
  <c r="BB681" i="22"/>
  <c r="BC680" i="22"/>
  <c r="BC686" i="23"/>
  <c r="BA686" i="23"/>
  <c r="BE686" i="23" s="1"/>
  <c r="BB687" i="23"/>
  <c r="BC681" i="22"/>
  <c r="BA681" i="22"/>
  <c r="BE681" i="22" s="1"/>
  <c r="BB682" i="22"/>
  <c r="BB688" i="23"/>
  <c r="BC687" i="23"/>
  <c r="BA687" i="23"/>
  <c r="BE687" i="23" s="1"/>
  <c r="BA682" i="22"/>
  <c r="BE682" i="22" s="1"/>
  <c r="BC682" i="22"/>
  <c r="BB683" i="22"/>
  <c r="BC688" i="23"/>
  <c r="BA688" i="23"/>
  <c r="BE688" i="23" s="1"/>
  <c r="BB689" i="23"/>
  <c r="BA683" i="22"/>
  <c r="BE683" i="22" s="1"/>
  <c r="BB684" i="22"/>
  <c r="BC683" i="22"/>
  <c r="BB690" i="23"/>
  <c r="BA689" i="23"/>
  <c r="BE689" i="23" s="1"/>
  <c r="BC689" i="23"/>
  <c r="BA684" i="22"/>
  <c r="BE684" i="22" s="1"/>
  <c r="BC684" i="22"/>
  <c r="BB685" i="22"/>
  <c r="BA690" i="23"/>
  <c r="BE690" i="23" s="1"/>
  <c r="BC690" i="23"/>
  <c r="BB691" i="23"/>
  <c r="BC685" i="22"/>
  <c r="BB686" i="22"/>
  <c r="BA685" i="22"/>
  <c r="BE685" i="22" s="1"/>
  <c r="BC691" i="23"/>
  <c r="BB692" i="23"/>
  <c r="BA691" i="23"/>
  <c r="BE691" i="23" s="1"/>
  <c r="BC686" i="22"/>
  <c r="BB687" i="22"/>
  <c r="BA686" i="22"/>
  <c r="BE686" i="22" s="1"/>
  <c r="BC692" i="23"/>
  <c r="BA692" i="23"/>
  <c r="BE692" i="23" s="1"/>
  <c r="BB693" i="23"/>
  <c r="BC687" i="22"/>
  <c r="BA687" i="22"/>
  <c r="BE687" i="22" s="1"/>
  <c r="BB688" i="22"/>
  <c r="BA693" i="23"/>
  <c r="BE693" i="23" s="1"/>
  <c r="BC693" i="23"/>
  <c r="BB694" i="23"/>
  <c r="BB689" i="22"/>
  <c r="BC688" i="22"/>
  <c r="BA688" i="22"/>
  <c r="BE688" i="22" s="1"/>
  <c r="BA694" i="23"/>
  <c r="BE694" i="23" s="1"/>
  <c r="BB695" i="23"/>
  <c r="BC694" i="23"/>
  <c r="BA689" i="22"/>
  <c r="BE689" i="22" s="1"/>
  <c r="BC689" i="22"/>
  <c r="BB690" i="22"/>
  <c r="BB696" i="23"/>
  <c r="BA695" i="23"/>
  <c r="BE695" i="23" s="1"/>
  <c r="BC695" i="23"/>
  <c r="BC690" i="22"/>
  <c r="BA690" i="22"/>
  <c r="BE690" i="22" s="1"/>
  <c r="BB691" i="22"/>
  <c r="BB697" i="23"/>
  <c r="BC696" i="23"/>
  <c r="BA696" i="23"/>
  <c r="BE696" i="23" s="1"/>
  <c r="BC691" i="22"/>
  <c r="BA691" i="22"/>
  <c r="BE691" i="22" s="1"/>
  <c r="BB692" i="22"/>
  <c r="BC697" i="23"/>
  <c r="BB698" i="23"/>
  <c r="BA697" i="23"/>
  <c r="BE697" i="23" s="1"/>
  <c r="BB693" i="22"/>
  <c r="BA692" i="22"/>
  <c r="BE692" i="22" s="1"/>
  <c r="BC692" i="22"/>
  <c r="BC698" i="23"/>
  <c r="BB699" i="23"/>
  <c r="BA698" i="23"/>
  <c r="BE698" i="23" s="1"/>
  <c r="BB694" i="22"/>
  <c r="BA693" i="22"/>
  <c r="BE693" i="22" s="1"/>
  <c r="BC693" i="22"/>
  <c r="BA699" i="23"/>
  <c r="BE699" i="23" s="1"/>
  <c r="BB700" i="23"/>
  <c r="BC699" i="23"/>
  <c r="BA694" i="22"/>
  <c r="BE694" i="22" s="1"/>
  <c r="BB695" i="22"/>
  <c r="BC694" i="22"/>
  <c r="BC700" i="23"/>
  <c r="BA700" i="23"/>
  <c r="BE700" i="23" s="1"/>
  <c r="BB701" i="23"/>
  <c r="BA695" i="22"/>
  <c r="BE695" i="22" s="1"/>
  <c r="BB696" i="22"/>
  <c r="BC695" i="22"/>
  <c r="BC701" i="23"/>
  <c r="BB702" i="23"/>
  <c r="BA701" i="23"/>
  <c r="BE701" i="23" s="1"/>
  <c r="BB697" i="22"/>
  <c r="BA696" i="22"/>
  <c r="BE696" i="22" s="1"/>
  <c r="BC696" i="22"/>
  <c r="BC702" i="23"/>
  <c r="BA702" i="23"/>
  <c r="BE702" i="23" s="1"/>
  <c r="BB703" i="23"/>
  <c r="BB698" i="22"/>
  <c r="BA697" i="22"/>
  <c r="BE697" i="22" s="1"/>
  <c r="BC697" i="22"/>
  <c r="BC703" i="23"/>
  <c r="BB704" i="23"/>
  <c r="BA703" i="23"/>
  <c r="BE703" i="23" s="1"/>
  <c r="BA698" i="22"/>
  <c r="BE698" i="22" s="1"/>
  <c r="BC698" i="22"/>
  <c r="BB699" i="22"/>
  <c r="BA704" i="23"/>
  <c r="BE704" i="23" s="1"/>
  <c r="BB705" i="23"/>
  <c r="BC704" i="23"/>
  <c r="BC699" i="22"/>
  <c r="BA699" i="22"/>
  <c r="BE699" i="22" s="1"/>
  <c r="BB700" i="22"/>
  <c r="BB706" i="23"/>
  <c r="BC705" i="23"/>
  <c r="BA705" i="23"/>
  <c r="BE705" i="23" s="1"/>
  <c r="BB701" i="22"/>
  <c r="BC700" i="22"/>
  <c r="BA700" i="22"/>
  <c r="BE700" i="22" s="1"/>
  <c r="BB707" i="23"/>
  <c r="BA706" i="23"/>
  <c r="BE706" i="23" s="1"/>
  <c r="BC706" i="23"/>
  <c r="BC701" i="22"/>
  <c r="BA701" i="22"/>
  <c r="BE701" i="22" s="1"/>
  <c r="BB702" i="22"/>
  <c r="BC707" i="23"/>
  <c r="BB708" i="23"/>
  <c r="BA707" i="23"/>
  <c r="BE707" i="23" s="1"/>
  <c r="BA702" i="22"/>
  <c r="BE702" i="22" s="1"/>
  <c r="BB703" i="22"/>
  <c r="BC702" i="22"/>
  <c r="BA708" i="23"/>
  <c r="BE708" i="23" s="1"/>
  <c r="BC708" i="23"/>
  <c r="BB709" i="23"/>
  <c r="BB704" i="22"/>
  <c r="BA703" i="22"/>
  <c r="BE703" i="22" s="1"/>
  <c r="BC703" i="22"/>
  <c r="BB710" i="23"/>
  <c r="BA709" i="23"/>
  <c r="BE709" i="23" s="1"/>
  <c r="BC709" i="23"/>
  <c r="BA704" i="22"/>
  <c r="BE704" i="22" s="1"/>
  <c r="BB705" i="22"/>
  <c r="BC704" i="22"/>
  <c r="BC710" i="23"/>
  <c r="BB711" i="23"/>
  <c r="BA710" i="23"/>
  <c r="BE710" i="23" s="1"/>
  <c r="BC705" i="22"/>
  <c r="BA705" i="22"/>
  <c r="BE705" i="22" s="1"/>
  <c r="BB706" i="22"/>
  <c r="BB712" i="23"/>
  <c r="BA711" i="23"/>
  <c r="BE711" i="23" s="1"/>
  <c r="BC711" i="23"/>
  <c r="BB707" i="22"/>
  <c r="BC706" i="22"/>
  <c r="BA706" i="22"/>
  <c r="BE706" i="22" s="1"/>
  <c r="BA712" i="23"/>
  <c r="BE712" i="23" s="1"/>
  <c r="BC712" i="23"/>
  <c r="BB713" i="23"/>
  <c r="BA707" i="22"/>
  <c r="BE707" i="22" s="1"/>
  <c r="BB708" i="22"/>
  <c r="BC707" i="22"/>
  <c r="BC713" i="23"/>
  <c r="BA713" i="23"/>
  <c r="BE713" i="23" s="1"/>
  <c r="BB714" i="23"/>
  <c r="BA708" i="22"/>
  <c r="BE708" i="22" s="1"/>
  <c r="BC708" i="22"/>
  <c r="BB709" i="22"/>
  <c r="BA714" i="23"/>
  <c r="BE714" i="23" s="1"/>
  <c r="BC714" i="23"/>
  <c r="BB715" i="23"/>
  <c r="BB710" i="22"/>
  <c r="BC709" i="22"/>
  <c r="BA709" i="22"/>
  <c r="BE709" i="22" s="1"/>
  <c r="BC715" i="23"/>
  <c r="BA715" i="23"/>
  <c r="BE715" i="23" s="1"/>
  <c r="BB716" i="23"/>
  <c r="BC710" i="22"/>
  <c r="BA710" i="22"/>
  <c r="BE710" i="22" s="1"/>
  <c r="BB711" i="22"/>
  <c r="BB717" i="23"/>
  <c r="BA716" i="23"/>
  <c r="BE716" i="23" s="1"/>
  <c r="BC716" i="23"/>
  <c r="BB712" i="22"/>
  <c r="BA711" i="22"/>
  <c r="BE711" i="22" s="1"/>
  <c r="BC711" i="22"/>
  <c r="BC717" i="23"/>
  <c r="BB718" i="23"/>
  <c r="BA717" i="23"/>
  <c r="BE717" i="23" s="1"/>
  <c r="BA712" i="22"/>
  <c r="BE712" i="22" s="1"/>
  <c r="BB713" i="22"/>
  <c r="BC712" i="22"/>
  <c r="BA718" i="23"/>
  <c r="BE718" i="23" s="1"/>
  <c r="BC718" i="23"/>
  <c r="BB719" i="23"/>
  <c r="BC713" i="22"/>
  <c r="BB714" i="22"/>
  <c r="BA713" i="22"/>
  <c r="BE713" i="22" s="1"/>
  <c r="BA719" i="23"/>
  <c r="BE719" i="23" s="1"/>
  <c r="BB720" i="23"/>
  <c r="BC719" i="23"/>
  <c r="BB715" i="22"/>
  <c r="BA714" i="22"/>
  <c r="BE714" i="22" s="1"/>
  <c r="BC714" i="22"/>
  <c r="BA720" i="23"/>
  <c r="BE720" i="23" s="1"/>
  <c r="BC720" i="23"/>
  <c r="BB721" i="23"/>
  <c r="BC715" i="22"/>
  <c r="BA715" i="22"/>
  <c r="BE715" i="22" s="1"/>
  <c r="BB716" i="22"/>
  <c r="BC721" i="23"/>
  <c r="BA721" i="23"/>
  <c r="BE721" i="23" s="1"/>
  <c r="BB722" i="23"/>
  <c r="BA716" i="22"/>
  <c r="BE716" i="22" s="1"/>
  <c r="BC716" i="22"/>
  <c r="BB717" i="22"/>
  <c r="BB723" i="23"/>
  <c r="BC722" i="23"/>
  <c r="BA722" i="23"/>
  <c r="BE722" i="23" s="1"/>
  <c r="BC717" i="22"/>
  <c r="BA717" i="22"/>
  <c r="BE717" i="22" s="1"/>
  <c r="BB718" i="22"/>
  <c r="BB724" i="23"/>
  <c r="BC723" i="23"/>
  <c r="BA723" i="23"/>
  <c r="BE723" i="23" s="1"/>
  <c r="BB719" i="22"/>
  <c r="BA718" i="22"/>
  <c r="BE718" i="22" s="1"/>
  <c r="BC718" i="22"/>
  <c r="BA724" i="23"/>
  <c r="BE724" i="23" s="1"/>
  <c r="BC724" i="23"/>
  <c r="BB725" i="23"/>
  <c r="BC719" i="22"/>
  <c r="BB720" i="22"/>
  <c r="BA719" i="22"/>
  <c r="BE719" i="22" s="1"/>
  <c r="BA725" i="23"/>
  <c r="BE725" i="23" s="1"/>
  <c r="BC725" i="23"/>
  <c r="BB726" i="23"/>
  <c r="BA720" i="22"/>
  <c r="BE720" i="22" s="1"/>
  <c r="BB721" i="22"/>
  <c r="BC720" i="22"/>
  <c r="BB727" i="23"/>
  <c r="BA726" i="23"/>
  <c r="BE726" i="23" s="1"/>
  <c r="BC726" i="23"/>
  <c r="BC721" i="22"/>
  <c r="BB722" i="22"/>
  <c r="BA721" i="22"/>
  <c r="BE721" i="22" s="1"/>
  <c r="BB728" i="23"/>
  <c r="BC727" i="23"/>
  <c r="BA727" i="23"/>
  <c r="BE727" i="23" s="1"/>
  <c r="BB723" i="22"/>
  <c r="BC722" i="22"/>
  <c r="BA722" i="22"/>
  <c r="BE722" i="22" s="1"/>
  <c r="BA728" i="23"/>
  <c r="BE728" i="23" s="1"/>
  <c r="BB729" i="23"/>
  <c r="BC728" i="23"/>
  <c r="BA723" i="22"/>
  <c r="BE723" i="22" s="1"/>
  <c r="BC723" i="22"/>
  <c r="BB724" i="22"/>
  <c r="BA729" i="23"/>
  <c r="BE729" i="23" s="1"/>
  <c r="BB730" i="23"/>
  <c r="BC729" i="23"/>
  <c r="BB725" i="22"/>
  <c r="BC724" i="22"/>
  <c r="BA724" i="22"/>
  <c r="BE724" i="22" s="1"/>
  <c r="BB731" i="23"/>
  <c r="BA730" i="23"/>
  <c r="BE730" i="23" s="1"/>
  <c r="BC730" i="23"/>
  <c r="BC725" i="22"/>
  <c r="BA725" i="22"/>
  <c r="BE725" i="22" s="1"/>
  <c r="BB726" i="22"/>
  <c r="BA731" i="23"/>
  <c r="BE731" i="23" s="1"/>
  <c r="BC731" i="23"/>
  <c r="BB732" i="23"/>
  <c r="BB727" i="22"/>
  <c r="BC726" i="22"/>
  <c r="BA726" i="22"/>
  <c r="BE726" i="22" s="1"/>
  <c r="BC732" i="23"/>
  <c r="BB733" i="23"/>
  <c r="BA732" i="23"/>
  <c r="BE732" i="23" s="1"/>
  <c r="BB728" i="22"/>
  <c r="BC727" i="22"/>
  <c r="BA727" i="22"/>
  <c r="BE727" i="22" s="1"/>
  <c r="BB734" i="23"/>
  <c r="BA733" i="23"/>
  <c r="BE733" i="23" s="1"/>
  <c r="BC733" i="23"/>
  <c r="BA728" i="22"/>
  <c r="BE728" i="22" s="1"/>
  <c r="BB729" i="22"/>
  <c r="BC728" i="22"/>
  <c r="BB735" i="23"/>
  <c r="BC734" i="23"/>
  <c r="BA734" i="23"/>
  <c r="BE734" i="23" s="1"/>
  <c r="BA729" i="22"/>
  <c r="BE729" i="22" s="1"/>
  <c r="BB730" i="22"/>
  <c r="BC729" i="22"/>
  <c r="BB736" i="23"/>
  <c r="BC735" i="23"/>
  <c r="BA735" i="23"/>
  <c r="BE735" i="23" s="1"/>
  <c r="BB731" i="22"/>
  <c r="BC730" i="22"/>
  <c r="BA730" i="22"/>
  <c r="BE730" i="22" s="1"/>
  <c r="BC736" i="23"/>
  <c r="BA736" i="23"/>
  <c r="BE736" i="23" s="1"/>
  <c r="BB737" i="23"/>
  <c r="BB732" i="22"/>
  <c r="BA731" i="22"/>
  <c r="BE731" i="22" s="1"/>
  <c r="BC731" i="22"/>
  <c r="BA737" i="23"/>
  <c r="BE737" i="23" s="1"/>
  <c r="BB738" i="23"/>
  <c r="BC737" i="23"/>
  <c r="BB733" i="22"/>
  <c r="BA732" i="22"/>
  <c r="BE732" i="22" s="1"/>
  <c r="BC732" i="22"/>
  <c r="BB739" i="23"/>
  <c r="BC738" i="23"/>
  <c r="BA738" i="23"/>
  <c r="BE738" i="23" s="1"/>
  <c r="BB734" i="22"/>
  <c r="BA733" i="22"/>
  <c r="BE733" i="22" s="1"/>
  <c r="BC733" i="22"/>
  <c r="BB740" i="23"/>
  <c r="BC739" i="23"/>
  <c r="BA739" i="23"/>
  <c r="BE739" i="23" s="1"/>
  <c r="BB735" i="22"/>
  <c r="BC734" i="22"/>
  <c r="BA734" i="22"/>
  <c r="BE734" i="22" s="1"/>
  <c r="BB741" i="23"/>
  <c r="BA740" i="23"/>
  <c r="BE740" i="23" s="1"/>
  <c r="BC740" i="23"/>
  <c r="BC735" i="22"/>
  <c r="BB736" i="22"/>
  <c r="BA735" i="22"/>
  <c r="BE735" i="22" s="1"/>
  <c r="BC741" i="23"/>
  <c r="BB742" i="23"/>
  <c r="BA741" i="23"/>
  <c r="BE741" i="23" s="1"/>
  <c r="BC736" i="22"/>
  <c r="BB737" i="22"/>
  <c r="BA736" i="22"/>
  <c r="BE736" i="22" s="1"/>
  <c r="BC742" i="23"/>
  <c r="BA742" i="23"/>
  <c r="BE742" i="23" s="1"/>
  <c r="BB743" i="23"/>
  <c r="BA737" i="22"/>
  <c r="BE737" i="22" s="1"/>
  <c r="BC737" i="22"/>
  <c r="BB738" i="22"/>
  <c r="BC743" i="23"/>
  <c r="BA743" i="23"/>
  <c r="BE743" i="23" s="1"/>
  <c r="BB744" i="23"/>
  <c r="BB739" i="22"/>
  <c r="BA738" i="22"/>
  <c r="BE738" i="22" s="1"/>
  <c r="BC738" i="22"/>
  <c r="BC744" i="23"/>
  <c r="BA744" i="23"/>
  <c r="BE744" i="23" s="1"/>
  <c r="BB745" i="23"/>
  <c r="BC739" i="22"/>
  <c r="BB740" i="22"/>
  <c r="BA739" i="22"/>
  <c r="BE739" i="22" s="1"/>
  <c r="BC745" i="23"/>
  <c r="BA745" i="23"/>
  <c r="BE745" i="23" s="1"/>
  <c r="BB746" i="23"/>
  <c r="BC740" i="22"/>
  <c r="BA740" i="22"/>
  <c r="BE740" i="22" s="1"/>
  <c r="BB741" i="22"/>
  <c r="BC746" i="23"/>
  <c r="BB747" i="23"/>
  <c r="BA746" i="23"/>
  <c r="BE746" i="23" s="1"/>
  <c r="BA741" i="22"/>
  <c r="BE741" i="22" s="1"/>
  <c r="BB742" i="22"/>
  <c r="BC741" i="22"/>
  <c r="BA747" i="23"/>
  <c r="BE747" i="23" s="1"/>
  <c r="BB748" i="23"/>
  <c r="BC747" i="23"/>
  <c r="BC742" i="22"/>
  <c r="BB743" i="22"/>
  <c r="BA742" i="22"/>
  <c r="BE742" i="22" s="1"/>
  <c r="BB749" i="23"/>
  <c r="BC748" i="23"/>
  <c r="BA748" i="23"/>
  <c r="BE748" i="23" s="1"/>
  <c r="BC743" i="22"/>
  <c r="BA743" i="22"/>
  <c r="BE743" i="22" s="1"/>
  <c r="BB744" i="22"/>
  <c r="BB750" i="23"/>
  <c r="BA749" i="23"/>
  <c r="BE749" i="23" s="1"/>
  <c r="BC749" i="23"/>
  <c r="BB745" i="22"/>
  <c r="BC744" i="22"/>
  <c r="BA744" i="22"/>
  <c r="BE744" i="22" s="1"/>
  <c r="BB751" i="23"/>
  <c r="BA750" i="23"/>
  <c r="BE750" i="23" s="1"/>
  <c r="BC750" i="23"/>
  <c r="BA745" i="22"/>
  <c r="BE745" i="22" s="1"/>
  <c r="BB746" i="22"/>
  <c r="BC745" i="22"/>
  <c r="BA751" i="23"/>
  <c r="BE751" i="23" s="1"/>
  <c r="BC751" i="23"/>
  <c r="BB752" i="23"/>
  <c r="BC746" i="22"/>
  <c r="BA746" i="22"/>
  <c r="BE746" i="22" s="1"/>
  <c r="BB747" i="22"/>
  <c r="BC752" i="23"/>
  <c r="BB753" i="23"/>
  <c r="BA752" i="23"/>
  <c r="BE752" i="23" s="1"/>
  <c r="BC747" i="22"/>
  <c r="BA747" i="22"/>
  <c r="BE747" i="22" s="1"/>
  <c r="BB748" i="22"/>
  <c r="BA753" i="23"/>
  <c r="BE753" i="23" s="1"/>
  <c r="BC753" i="23"/>
  <c r="BB754" i="23"/>
  <c r="BB749" i="22"/>
  <c r="BC748" i="22"/>
  <c r="BA748" i="22"/>
  <c r="BE748" i="22" s="1"/>
  <c r="BA754" i="23"/>
  <c r="BE754" i="23" s="1"/>
  <c r="BB755" i="23"/>
  <c r="BC754" i="23"/>
  <c r="BC749" i="22"/>
  <c r="BA749" i="22"/>
  <c r="BE749" i="22" s="1"/>
  <c r="BB750" i="22"/>
  <c r="BA755" i="23"/>
  <c r="BE755" i="23" s="1"/>
  <c r="BB756" i="23"/>
  <c r="BC755" i="23"/>
  <c r="BC750" i="22"/>
  <c r="BB751" i="22"/>
  <c r="BA750" i="22"/>
  <c r="BE750" i="22" s="1"/>
  <c r="BA756" i="23"/>
  <c r="BE756" i="23" s="1"/>
  <c r="BC756" i="23"/>
  <c r="BB757" i="23"/>
  <c r="BC751" i="22"/>
  <c r="BB752" i="22"/>
  <c r="BA751" i="22"/>
  <c r="BE751" i="22" s="1"/>
  <c r="BB758" i="23"/>
  <c r="BA757" i="23"/>
  <c r="BE757" i="23" s="1"/>
  <c r="BC757" i="23"/>
  <c r="BA752" i="22"/>
  <c r="BE752" i="22" s="1"/>
  <c r="BB753" i="22"/>
  <c r="BC752" i="22"/>
  <c r="BA758" i="23"/>
  <c r="BE758" i="23" s="1"/>
  <c r="BC758" i="23"/>
  <c r="BB759" i="23"/>
  <c r="BA753" i="22"/>
  <c r="BE753" i="22" s="1"/>
  <c r="BB754" i="22"/>
  <c r="BC753" i="22"/>
  <c r="BC759" i="23"/>
  <c r="BB760" i="23"/>
  <c r="BA759" i="23"/>
  <c r="BE759" i="23" s="1"/>
  <c r="BB755" i="22"/>
  <c r="BC754" i="22"/>
  <c r="BA754" i="22"/>
  <c r="BE754" i="22" s="1"/>
  <c r="BA760" i="23"/>
  <c r="BE760" i="23" s="1"/>
  <c r="BB761" i="23"/>
  <c r="BC760" i="23"/>
  <c r="BC755" i="22"/>
  <c r="BA755" i="22"/>
  <c r="BE755" i="22" s="1"/>
  <c r="BB756" i="22"/>
  <c r="BA761" i="23"/>
  <c r="BE761" i="23" s="1"/>
  <c r="BC761" i="23"/>
  <c r="BB762" i="23"/>
  <c r="BC756" i="22"/>
  <c r="BA756" i="22"/>
  <c r="BE756" i="22" s="1"/>
  <c r="BB757" i="22"/>
  <c r="BB763" i="23"/>
  <c r="BC762" i="23"/>
  <c r="BA762" i="23"/>
  <c r="BE762" i="23" s="1"/>
  <c r="BC757" i="22"/>
  <c r="BA757" i="22"/>
  <c r="BE757" i="22" s="1"/>
  <c r="BB758" i="22"/>
  <c r="BA763" i="23"/>
  <c r="BE763" i="23" s="1"/>
  <c r="BB764" i="23"/>
  <c r="BC763" i="23"/>
  <c r="BA758" i="22"/>
  <c r="BE758" i="22" s="1"/>
  <c r="BB759" i="22"/>
  <c r="BC758" i="22"/>
  <c r="BB765" i="23"/>
  <c r="BC764" i="23"/>
  <c r="BA764" i="23"/>
  <c r="BE764" i="23" s="1"/>
  <c r="BA759" i="22"/>
  <c r="BE759" i="22" s="1"/>
  <c r="BC759" i="22"/>
  <c r="BB760" i="22"/>
  <c r="BB766" i="23"/>
  <c r="BA765" i="23"/>
  <c r="BE765" i="23" s="1"/>
  <c r="BC765" i="23"/>
  <c r="BC760" i="22"/>
  <c r="BB761" i="22"/>
  <c r="BA760" i="22"/>
  <c r="BE760" i="22" s="1"/>
  <c r="BC766" i="23"/>
  <c r="BB767" i="23"/>
  <c r="BA766" i="23"/>
  <c r="BE766" i="23" s="1"/>
  <c r="BA761" i="22"/>
  <c r="BE761" i="22" s="1"/>
  <c r="BC761" i="22"/>
  <c r="BB762" i="22"/>
  <c r="BA767" i="23"/>
  <c r="BE767" i="23" s="1"/>
  <c r="BB768" i="23"/>
  <c r="BC767" i="23"/>
  <c r="BB763" i="22"/>
  <c r="BA762" i="22"/>
  <c r="BE762" i="22" s="1"/>
  <c r="BC762" i="22"/>
  <c r="BC768" i="23"/>
  <c r="BA768" i="23"/>
  <c r="BE768" i="23" s="1"/>
  <c r="BB769" i="23"/>
  <c r="BB764" i="22"/>
  <c r="BA763" i="22"/>
  <c r="BE763" i="22" s="1"/>
  <c r="BC763" i="22"/>
  <c r="BB770" i="23"/>
  <c r="BA769" i="23"/>
  <c r="BE769" i="23" s="1"/>
  <c r="BC769" i="23"/>
  <c r="BA764" i="22"/>
  <c r="BE764" i="22" s="1"/>
  <c r="BC764" i="22"/>
  <c r="BB765" i="22"/>
  <c r="BA770" i="23"/>
  <c r="BE770" i="23" s="1"/>
  <c r="BB771" i="23"/>
  <c r="BC770" i="23"/>
  <c r="BA765" i="22"/>
  <c r="BE765" i="22" s="1"/>
  <c r="BC765" i="22"/>
  <c r="BB766" i="22"/>
  <c r="BA771" i="23"/>
  <c r="BE771" i="23" s="1"/>
  <c r="BB772" i="23"/>
  <c r="BC771" i="23"/>
  <c r="BA766" i="22"/>
  <c r="BE766" i="22" s="1"/>
  <c r="BC766" i="22"/>
  <c r="BB767" i="22"/>
  <c r="BC772" i="23"/>
  <c r="BB773" i="23"/>
  <c r="BA772" i="23"/>
  <c r="BE772" i="23" s="1"/>
  <c r="BA767" i="22"/>
  <c r="BE767" i="22" s="1"/>
  <c r="BB768" i="22"/>
  <c r="BC767" i="22"/>
  <c r="BA773" i="23"/>
  <c r="BE773" i="23" s="1"/>
  <c r="BC773" i="23"/>
  <c r="BB774" i="23"/>
  <c r="BC768" i="22"/>
  <c r="BB769" i="22"/>
  <c r="BA768" i="22"/>
  <c r="BE768" i="22" s="1"/>
  <c r="BC774" i="23"/>
  <c r="BA774" i="23"/>
  <c r="BE774" i="23" s="1"/>
  <c r="BB775" i="23"/>
  <c r="BB770" i="22"/>
  <c r="BC769" i="22"/>
  <c r="BA769" i="22"/>
  <c r="BE769" i="22" s="1"/>
  <c r="BA775" i="23"/>
  <c r="BE775" i="23" s="1"/>
  <c r="BB776" i="23"/>
  <c r="BC775" i="23"/>
  <c r="BC770" i="22"/>
  <c r="BA770" i="22"/>
  <c r="BE770" i="22" s="1"/>
  <c r="BB771" i="22"/>
  <c r="BB777" i="23"/>
  <c r="BC776" i="23"/>
  <c r="BA776" i="23"/>
  <c r="BE776" i="23" s="1"/>
  <c r="BC771" i="22"/>
  <c r="BA771" i="22"/>
  <c r="BE771" i="22" s="1"/>
  <c r="BB772" i="22"/>
  <c r="BB778" i="23"/>
  <c r="BA777" i="23"/>
  <c r="BE777" i="23" s="1"/>
  <c r="BC777" i="23"/>
  <c r="BA772" i="22"/>
  <c r="BE772" i="22" s="1"/>
  <c r="BC772" i="22"/>
  <c r="BB773" i="22"/>
  <c r="BB779" i="23"/>
  <c r="BA778" i="23"/>
  <c r="BE778" i="23" s="1"/>
  <c r="BC778" i="23"/>
  <c r="BB774" i="22"/>
  <c r="BC773" i="22"/>
  <c r="BA773" i="22"/>
  <c r="BE773" i="22" s="1"/>
  <c r="BC779" i="23"/>
  <c r="BB780" i="23"/>
  <c r="BA779" i="23"/>
  <c r="BE779" i="23" s="1"/>
  <c r="BB775" i="22"/>
  <c r="BC774" i="22"/>
  <c r="BA774" i="22"/>
  <c r="BE774" i="22" s="1"/>
  <c r="BB781" i="23"/>
  <c r="BC780" i="23"/>
  <c r="BA780" i="23"/>
  <c r="BE780" i="23" s="1"/>
  <c r="BC775" i="22"/>
  <c r="BB776" i="22"/>
  <c r="BA775" i="22"/>
  <c r="BE775" i="22" s="1"/>
  <c r="BB782" i="23"/>
  <c r="BC781" i="23"/>
  <c r="BA781" i="23"/>
  <c r="BE781" i="23" s="1"/>
  <c r="BB777" i="22"/>
  <c r="BA776" i="22"/>
  <c r="BE776" i="22" s="1"/>
  <c r="BC776" i="22"/>
  <c r="BC782" i="23"/>
  <c r="BA782" i="23"/>
  <c r="BE782" i="23" s="1"/>
  <c r="BB783" i="23"/>
  <c r="BC777" i="22"/>
  <c r="BB778" i="22"/>
  <c r="BA777" i="22"/>
  <c r="BE777" i="22" s="1"/>
  <c r="BB784" i="23"/>
  <c r="BA783" i="23"/>
  <c r="BE783" i="23" s="1"/>
  <c r="BC783" i="23"/>
  <c r="BB779" i="22"/>
  <c r="BA778" i="22"/>
  <c r="BE778" i="22" s="1"/>
  <c r="BC778" i="22"/>
  <c r="BC784" i="23"/>
  <c r="BB785" i="23"/>
  <c r="BA784" i="23"/>
  <c r="BE784" i="23" s="1"/>
  <c r="BC779" i="22"/>
  <c r="BB780" i="22"/>
  <c r="BA779" i="22"/>
  <c r="BE779" i="22" s="1"/>
  <c r="BB786" i="23"/>
  <c r="BA785" i="23"/>
  <c r="BE785" i="23" s="1"/>
  <c r="BC785" i="23"/>
  <c r="BC780" i="22"/>
  <c r="BB781" i="22"/>
  <c r="BA780" i="22"/>
  <c r="BE780" i="22" s="1"/>
  <c r="BC786" i="23"/>
  <c r="BB787" i="23"/>
  <c r="BA786" i="23"/>
  <c r="BE786" i="23" s="1"/>
  <c r="BC781" i="22"/>
  <c r="BA781" i="22"/>
  <c r="BE781" i="22" s="1"/>
  <c r="BB782" i="22"/>
  <c r="BC787" i="23"/>
  <c r="BB788" i="23"/>
  <c r="BA787" i="23"/>
  <c r="BE787" i="23" s="1"/>
  <c r="BC782" i="22"/>
  <c r="BA782" i="22"/>
  <c r="BE782" i="22" s="1"/>
  <c r="BB783" i="22"/>
  <c r="BB789" i="23"/>
  <c r="BC788" i="23"/>
  <c r="BA788" i="23"/>
  <c r="BE788" i="23" s="1"/>
  <c r="BC783" i="22"/>
  <c r="BB784" i="22"/>
  <c r="BA783" i="22"/>
  <c r="BE783" i="22" s="1"/>
  <c r="BA789" i="23"/>
  <c r="BE789" i="23" s="1"/>
  <c r="BB790" i="23"/>
  <c r="BC789" i="23"/>
  <c r="BB785" i="22"/>
  <c r="BA784" i="22"/>
  <c r="BE784" i="22" s="1"/>
  <c r="BC784" i="22"/>
  <c r="BA790" i="23"/>
  <c r="BE790" i="23" s="1"/>
  <c r="BC790" i="23"/>
  <c r="BB791" i="23"/>
  <c r="BC785" i="22"/>
  <c r="BA785" i="22"/>
  <c r="BE785" i="22" s="1"/>
  <c r="BB786" i="22"/>
  <c r="BA791" i="23"/>
  <c r="BE791" i="23" s="1"/>
  <c r="BC791" i="23"/>
  <c r="BB792" i="23"/>
  <c r="BA786" i="22"/>
  <c r="BE786" i="22" s="1"/>
  <c r="BC786" i="22"/>
  <c r="BB787" i="22"/>
  <c r="BC792" i="23"/>
  <c r="BA792" i="23"/>
  <c r="BE792" i="23" s="1"/>
  <c r="BB793" i="23"/>
  <c r="BA787" i="22"/>
  <c r="BE787" i="22" s="1"/>
  <c r="BB788" i="22"/>
  <c r="BC787" i="22"/>
  <c r="BA793" i="23"/>
  <c r="BE793" i="23" s="1"/>
  <c r="BB794" i="23"/>
  <c r="BC793" i="23"/>
  <c r="BA788" i="22"/>
  <c r="BE788" i="22" s="1"/>
  <c r="BB789" i="22"/>
  <c r="BC788" i="22"/>
  <c r="BC794" i="23"/>
  <c r="BA794" i="23"/>
  <c r="BE794" i="23" s="1"/>
  <c r="BB795" i="23"/>
  <c r="BC789" i="22"/>
  <c r="BA789" i="22"/>
  <c r="BE789" i="22" s="1"/>
  <c r="BB790" i="22"/>
  <c r="BA795" i="23"/>
  <c r="BE795" i="23" s="1"/>
  <c r="BB796" i="23"/>
  <c r="BC795" i="23"/>
  <c r="BA790" i="22"/>
  <c r="BE790" i="22" s="1"/>
  <c r="BB791" i="22"/>
  <c r="BC790" i="22"/>
  <c r="BC796" i="23"/>
  <c r="BA796" i="23"/>
  <c r="BE796" i="23" s="1"/>
  <c r="BB797" i="23"/>
  <c r="BC791" i="22"/>
  <c r="BA791" i="22"/>
  <c r="BE791" i="22" s="1"/>
  <c r="BB792" i="22"/>
  <c r="BB798" i="23"/>
  <c r="BA797" i="23"/>
  <c r="BE797" i="23" s="1"/>
  <c r="BC797" i="23"/>
  <c r="BB793" i="22"/>
  <c r="BA792" i="22"/>
  <c r="BE792" i="22" s="1"/>
  <c r="BC792" i="22"/>
  <c r="BC798" i="23"/>
  <c r="BB799" i="23"/>
  <c r="BA798" i="23"/>
  <c r="BE798" i="23" s="1"/>
  <c r="BC793" i="22"/>
  <c r="BA793" i="22"/>
  <c r="BE793" i="22" s="1"/>
  <c r="BB794" i="22"/>
  <c r="BA799" i="23"/>
  <c r="BE799" i="23" s="1"/>
  <c r="BB800" i="23"/>
  <c r="BC799" i="23"/>
  <c r="BB795" i="22"/>
  <c r="BC794" i="22"/>
  <c r="BA794" i="22"/>
  <c r="BE794" i="22" s="1"/>
  <c r="BC800" i="23"/>
  <c r="BA800" i="23"/>
  <c r="BE800" i="23" s="1"/>
  <c r="BB801" i="23"/>
  <c r="BB796" i="22"/>
  <c r="BA795" i="22"/>
  <c r="BE795" i="22" s="1"/>
  <c r="BC795" i="22"/>
  <c r="BB802" i="23"/>
  <c r="BA801" i="23"/>
  <c r="BE801" i="23" s="1"/>
  <c r="BC801" i="23"/>
  <c r="BC796" i="22"/>
  <c r="BB797" i="22"/>
  <c r="BA796" i="22"/>
  <c r="BE796" i="22" s="1"/>
  <c r="BB803" i="23"/>
  <c r="BC802" i="23"/>
  <c r="BA802" i="23"/>
  <c r="BE802" i="23" s="1"/>
  <c r="BB798" i="22"/>
  <c r="BC797" i="22"/>
  <c r="BA797" i="22"/>
  <c r="BE797" i="22" s="1"/>
  <c r="BA803" i="23"/>
  <c r="BE803" i="23" s="1"/>
  <c r="BB804" i="23"/>
  <c r="BC803" i="23"/>
  <c r="BC798" i="22"/>
  <c r="BA798" i="22"/>
  <c r="BE798" i="22" s="1"/>
  <c r="BB799" i="22"/>
  <c r="BA804" i="23"/>
  <c r="BE804" i="23" s="1"/>
  <c r="BC804" i="23"/>
  <c r="BB805" i="23"/>
  <c r="BA799" i="22"/>
  <c r="BE799" i="22" s="1"/>
  <c r="BB800" i="22"/>
  <c r="BC799" i="22"/>
  <c r="BB806" i="23"/>
  <c r="BA805" i="23"/>
  <c r="BE805" i="23" s="1"/>
  <c r="BC805" i="23"/>
  <c r="BA800" i="22"/>
  <c r="BE800" i="22" s="1"/>
  <c r="BB801" i="22"/>
  <c r="BC800" i="22"/>
  <c r="BA806" i="23"/>
  <c r="BE806" i="23" s="1"/>
  <c r="BC806" i="23"/>
  <c r="BB807" i="23"/>
  <c r="BC801" i="22"/>
  <c r="BA801" i="22"/>
  <c r="BE801" i="22" s="1"/>
  <c r="BB802" i="22"/>
  <c r="BC807" i="23"/>
  <c r="BA807" i="23"/>
  <c r="BE807" i="23" s="1"/>
  <c r="BB808" i="23"/>
  <c r="BB803" i="22"/>
  <c r="BA802" i="22"/>
  <c r="BE802" i="22" s="1"/>
  <c r="BC802" i="22"/>
  <c r="BB809" i="23"/>
  <c r="BA808" i="23"/>
  <c r="BE808" i="23" s="1"/>
  <c r="BC808" i="23"/>
  <c r="BA803" i="22"/>
  <c r="BE803" i="22" s="1"/>
  <c r="BB804" i="22"/>
  <c r="BC803" i="22"/>
  <c r="BA809" i="23"/>
  <c r="BE809" i="23" s="1"/>
  <c r="BB810" i="23"/>
  <c r="BC809" i="23"/>
  <c r="BC804" i="22"/>
  <c r="BA804" i="22"/>
  <c r="BE804" i="22" s="1"/>
  <c r="BB805" i="22"/>
  <c r="BC810" i="23"/>
  <c r="BB811" i="23"/>
  <c r="BA810" i="23"/>
  <c r="BE810" i="23" s="1"/>
  <c r="BB806" i="22"/>
  <c r="BA805" i="22"/>
  <c r="BE805" i="22" s="1"/>
  <c r="BC805" i="22"/>
  <c r="BC811" i="23"/>
  <c r="BA811" i="23"/>
  <c r="BE811" i="23" s="1"/>
  <c r="BB812" i="23"/>
  <c r="BC806" i="22"/>
  <c r="BB807" i="22"/>
  <c r="BA806" i="22"/>
  <c r="BE806" i="22" s="1"/>
  <c r="BC812" i="23"/>
  <c r="BA812" i="23"/>
  <c r="BE812" i="23" s="1"/>
  <c r="BB813" i="23"/>
  <c r="BB808" i="22"/>
  <c r="BA807" i="22"/>
  <c r="BE807" i="22" s="1"/>
  <c r="BC807" i="22"/>
  <c r="BB814" i="23"/>
  <c r="BA813" i="23"/>
  <c r="BE813" i="23" s="1"/>
  <c r="BC813" i="23"/>
  <c r="BA808" i="22"/>
  <c r="BE808" i="22" s="1"/>
  <c r="BC808" i="22"/>
  <c r="BB809" i="22"/>
  <c r="BB815" i="23"/>
  <c r="BC814" i="23"/>
  <c r="BA814" i="23"/>
  <c r="BE814" i="23" s="1"/>
  <c r="BA809" i="22"/>
  <c r="BE809" i="22" s="1"/>
  <c r="BC809" i="22"/>
  <c r="BB810" i="22"/>
  <c r="BC815" i="23"/>
  <c r="BB816" i="23"/>
  <c r="BA815" i="23"/>
  <c r="BE815" i="23" s="1"/>
  <c r="BB811" i="22"/>
  <c r="BA810" i="22"/>
  <c r="BE810" i="22" s="1"/>
  <c r="BC810" i="22"/>
  <c r="BA816" i="23"/>
  <c r="BE816" i="23" s="1"/>
  <c r="BB817" i="23"/>
  <c r="BC816" i="23"/>
  <c r="BA811" i="22"/>
  <c r="BE811" i="22" s="1"/>
  <c r="BC811" i="22"/>
  <c r="BB812" i="22"/>
  <c r="BB818" i="23"/>
  <c r="BA817" i="23"/>
  <c r="BE817" i="23" s="1"/>
  <c r="BC817" i="23"/>
  <c r="BB813" i="22"/>
  <c r="BC812" i="22"/>
  <c r="BA812" i="22"/>
  <c r="BE812" i="22" s="1"/>
  <c r="BA818" i="23"/>
  <c r="BE818" i="23" s="1"/>
  <c r="BC818" i="23"/>
  <c r="BB819" i="23"/>
  <c r="BB814" i="22"/>
  <c r="BC813" i="22"/>
  <c r="BA813" i="22"/>
  <c r="BE813" i="22" s="1"/>
  <c r="BC819" i="23"/>
  <c r="BB820" i="23"/>
  <c r="BA819" i="23"/>
  <c r="BE819" i="23" s="1"/>
  <c r="BB815" i="22"/>
  <c r="BA814" i="22"/>
  <c r="BE814" i="22" s="1"/>
  <c r="BC814" i="22"/>
  <c r="BA820" i="23"/>
  <c r="BE820" i="23" s="1"/>
  <c r="BC820" i="23"/>
  <c r="BB821" i="23"/>
  <c r="BC815" i="22"/>
  <c r="BA815" i="22"/>
  <c r="BE815" i="22" s="1"/>
  <c r="BB816" i="22"/>
  <c r="BA821" i="23"/>
  <c r="BE821" i="23" s="1"/>
  <c r="BB822" i="23"/>
  <c r="BC821" i="23"/>
  <c r="BC816" i="22"/>
  <c r="BB817" i="22"/>
  <c r="BA816" i="22"/>
  <c r="BE816" i="22" s="1"/>
  <c r="BC822" i="23"/>
  <c r="BA822" i="23"/>
  <c r="BE822" i="23" s="1"/>
  <c r="BB823" i="23"/>
  <c r="BA817" i="22"/>
  <c r="BE817" i="22" s="1"/>
  <c r="BB818" i="22"/>
  <c r="BC817" i="22"/>
  <c r="BB824" i="23"/>
  <c r="BA823" i="23"/>
  <c r="BE823" i="23" s="1"/>
  <c r="BC823" i="23"/>
  <c r="BB819" i="22"/>
  <c r="BC818" i="22"/>
  <c r="BA818" i="22"/>
  <c r="BE818" i="22" s="1"/>
  <c r="BB825" i="23"/>
  <c r="BA824" i="23"/>
  <c r="BE824" i="23" s="1"/>
  <c r="BC824" i="23"/>
  <c r="BA819" i="22"/>
  <c r="BE819" i="22" s="1"/>
  <c r="BC819" i="22"/>
  <c r="BB820" i="22"/>
  <c r="BA825" i="23"/>
  <c r="BE825" i="23" s="1"/>
  <c r="BB826" i="23"/>
  <c r="BC825" i="23"/>
  <c r="BB821" i="22"/>
  <c r="BA820" i="22"/>
  <c r="BE820" i="22" s="1"/>
  <c r="BC820" i="22"/>
  <c r="BA826" i="23"/>
  <c r="BE826" i="23" s="1"/>
  <c r="BB827" i="23"/>
  <c r="BC826" i="23"/>
  <c r="BB822" i="22"/>
  <c r="BC821" i="22"/>
  <c r="BA821" i="22"/>
  <c r="BE821" i="22" s="1"/>
  <c r="BA827" i="23"/>
  <c r="BE827" i="23" s="1"/>
  <c r="BB828" i="23"/>
  <c r="BC827" i="23"/>
  <c r="BB823" i="22"/>
  <c r="BA822" i="22"/>
  <c r="BE822" i="22" s="1"/>
  <c r="BC822" i="22"/>
  <c r="BB829" i="23"/>
  <c r="BA828" i="23"/>
  <c r="BE828" i="23" s="1"/>
  <c r="BC828" i="23"/>
  <c r="BA823" i="22"/>
  <c r="BE823" i="22" s="1"/>
  <c r="BC823" i="22"/>
  <c r="BB824" i="22"/>
  <c r="BB830" i="23"/>
  <c r="BA829" i="23"/>
  <c r="BE829" i="23" s="1"/>
  <c r="BC829" i="23"/>
  <c r="BB825" i="22"/>
  <c r="BC824" i="22"/>
  <c r="BA824" i="22"/>
  <c r="BE824" i="22" s="1"/>
  <c r="BC830" i="23"/>
  <c r="BB831" i="23"/>
  <c r="BA830" i="23"/>
  <c r="BE830" i="23" s="1"/>
  <c r="BB826" i="22"/>
  <c r="BC825" i="22"/>
  <c r="BA825" i="22"/>
  <c r="BE825" i="22" s="1"/>
  <c r="BB832" i="23"/>
  <c r="BC831" i="23"/>
  <c r="BA831" i="23"/>
  <c r="BE831" i="23" s="1"/>
  <c r="BA826" i="22"/>
  <c r="BE826" i="22" s="1"/>
  <c r="BB827" i="22"/>
  <c r="BC826" i="22"/>
  <c r="BA832" i="23"/>
  <c r="BE832" i="23" s="1"/>
  <c r="BB833" i="23"/>
  <c r="BC832" i="23"/>
  <c r="BA827" i="22"/>
  <c r="BE827" i="22" s="1"/>
  <c r="BC827" i="22"/>
  <c r="BB828" i="22"/>
  <c r="BA833" i="23"/>
  <c r="BE833" i="23" s="1"/>
  <c r="BB834" i="23"/>
  <c r="BC833" i="23"/>
  <c r="BB829" i="22"/>
  <c r="BC828" i="22"/>
  <c r="BA828" i="22"/>
  <c r="BE828" i="22" s="1"/>
  <c r="BA834" i="23"/>
  <c r="BE834" i="23" s="1"/>
  <c r="BB835" i="23"/>
  <c r="BC834" i="23"/>
  <c r="BC829" i="22"/>
  <c r="BA829" i="22"/>
  <c r="BE829" i="22" s="1"/>
  <c r="BB830" i="22"/>
  <c r="BA835" i="23"/>
  <c r="BE835" i="23" s="1"/>
  <c r="BC835" i="23"/>
  <c r="BB836" i="23"/>
  <c r="BC830" i="22"/>
  <c r="BB831" i="22"/>
  <c r="BA830" i="22"/>
  <c r="BE830" i="22" s="1"/>
  <c r="BC836" i="23"/>
  <c r="BB837" i="23"/>
  <c r="BA836" i="23"/>
  <c r="BE836" i="23" s="1"/>
  <c r="BA831" i="22"/>
  <c r="BE831" i="22" s="1"/>
  <c r="BC831" i="22"/>
  <c r="BB832" i="22"/>
  <c r="BA837" i="23"/>
  <c r="BE837" i="23" s="1"/>
  <c r="BC837" i="23"/>
  <c r="BB838" i="23"/>
  <c r="BA832" i="22"/>
  <c r="BE832" i="22" s="1"/>
  <c r="BB833" i="22"/>
  <c r="BC832" i="22"/>
  <c r="BC838" i="23"/>
  <c r="BA838" i="23"/>
  <c r="BE838" i="23" s="1"/>
  <c r="BB839" i="23"/>
  <c r="BB834" i="22"/>
  <c r="BA833" i="22"/>
  <c r="BE833" i="22" s="1"/>
  <c r="BC833" i="22"/>
  <c r="BA839" i="23"/>
  <c r="BE839" i="23" s="1"/>
  <c r="BB840" i="23"/>
  <c r="BC839" i="23"/>
  <c r="BA834" i="22"/>
  <c r="BE834" i="22" s="1"/>
  <c r="BC834" i="22"/>
  <c r="BB835" i="22"/>
  <c r="BA840" i="23"/>
  <c r="BE840" i="23" s="1"/>
  <c r="BB841" i="23"/>
  <c r="BC840" i="23"/>
  <c r="BA835" i="22"/>
  <c r="BE835" i="22" s="1"/>
  <c r="BB836" i="22"/>
  <c r="BC835" i="22"/>
  <c r="BC841" i="23"/>
  <c r="BA841" i="23"/>
  <c r="BE841" i="23" s="1"/>
  <c r="BB842" i="23"/>
  <c r="BC836" i="22"/>
  <c r="BA836" i="22"/>
  <c r="BE836" i="22" s="1"/>
  <c r="BB837" i="22"/>
  <c r="BC842" i="23"/>
  <c r="BB843" i="23"/>
  <c r="BA842" i="23"/>
  <c r="BE842" i="23" s="1"/>
  <c r="BB838" i="22"/>
  <c r="BC837" i="22"/>
  <c r="BA837" i="22"/>
  <c r="BE837" i="22" s="1"/>
  <c r="BC843" i="23"/>
  <c r="BB844" i="23"/>
  <c r="BA843" i="23"/>
  <c r="BE843" i="23" s="1"/>
  <c r="BC838" i="22"/>
  <c r="BB839" i="22"/>
  <c r="BA838" i="22"/>
  <c r="BE838" i="22" s="1"/>
  <c r="BA844" i="23"/>
  <c r="BE844" i="23" s="1"/>
  <c r="BC844" i="23"/>
  <c r="BB845" i="23"/>
  <c r="BA839" i="22"/>
  <c r="BE839" i="22" s="1"/>
  <c r="BB840" i="22"/>
  <c r="BC839" i="22"/>
  <c r="BC845" i="23"/>
  <c r="BA845" i="23"/>
  <c r="BE845" i="23" s="1"/>
  <c r="BB846" i="23"/>
  <c r="BC840" i="22"/>
  <c r="BB841" i="22"/>
  <c r="BA840" i="22"/>
  <c r="BE840" i="22" s="1"/>
  <c r="BA846" i="23"/>
  <c r="BE846" i="23" s="1"/>
  <c r="BB847" i="23"/>
  <c r="BC846" i="23"/>
  <c r="BB842" i="22"/>
  <c r="BA841" i="22"/>
  <c r="BE841" i="22" s="1"/>
  <c r="BC841" i="22"/>
  <c r="BA847" i="23"/>
  <c r="BE847" i="23" s="1"/>
  <c r="BB848" i="23"/>
  <c r="BC847" i="23"/>
  <c r="BB843" i="22"/>
  <c r="BA842" i="22"/>
  <c r="BE842" i="22" s="1"/>
  <c r="BC842" i="22"/>
  <c r="BB849" i="23"/>
  <c r="BA848" i="23"/>
  <c r="BE848" i="23" s="1"/>
  <c r="BC848" i="23"/>
  <c r="BA843" i="22"/>
  <c r="BE843" i="22" s="1"/>
  <c r="BB844" i="22"/>
  <c r="BC843" i="22"/>
  <c r="BB850" i="23"/>
  <c r="BA849" i="23"/>
  <c r="BE849" i="23" s="1"/>
  <c r="BC849" i="23"/>
  <c r="BB845" i="22"/>
  <c r="BA844" i="22"/>
  <c r="BE844" i="22" s="1"/>
  <c r="BC844" i="22"/>
  <c r="BA850" i="23"/>
  <c r="BE850" i="23" s="1"/>
  <c r="BC850" i="23"/>
  <c r="BB851" i="23"/>
  <c r="BB846" i="22"/>
  <c r="BC845" i="22"/>
  <c r="BA845" i="22"/>
  <c r="BE845" i="22" s="1"/>
  <c r="BA851" i="23"/>
  <c r="BE851" i="23" s="1"/>
  <c r="BC851" i="23"/>
  <c r="BB852" i="23"/>
  <c r="BC846" i="22"/>
  <c r="BA846" i="22"/>
  <c r="BE846" i="22" s="1"/>
  <c r="BB847" i="22"/>
  <c r="BC852" i="23"/>
  <c r="BA852" i="23"/>
  <c r="BE852" i="23" s="1"/>
  <c r="BB853" i="23"/>
  <c r="BC847" i="22"/>
  <c r="BA847" i="22"/>
  <c r="BE847" i="22" s="1"/>
  <c r="BB848" i="22"/>
  <c r="BB854" i="23"/>
  <c r="BC853" i="23"/>
  <c r="BA853" i="23"/>
  <c r="BE853" i="23" s="1"/>
  <c r="BA848" i="22"/>
  <c r="BE848" i="22" s="1"/>
  <c r="BC848" i="22"/>
  <c r="BB849" i="22"/>
  <c r="BA854" i="23"/>
  <c r="BE854" i="23" s="1"/>
  <c r="BB855" i="23"/>
  <c r="BC854" i="23"/>
  <c r="BC849" i="22"/>
  <c r="BB850" i="22"/>
  <c r="BA849" i="22"/>
  <c r="BE849" i="22" s="1"/>
  <c r="BC855" i="23"/>
  <c r="BA855" i="23"/>
  <c r="BE855" i="23" s="1"/>
  <c r="BB856" i="23"/>
  <c r="BC850" i="22"/>
  <c r="BB851" i="22"/>
  <c r="BA850" i="22"/>
  <c r="BE850" i="22" s="1"/>
  <c r="BB857" i="23"/>
  <c r="BC856" i="23"/>
  <c r="BA856" i="23"/>
  <c r="BE856" i="23" s="1"/>
  <c r="BC851" i="22"/>
  <c r="BB852" i="22"/>
  <c r="BA851" i="22"/>
  <c r="BE851" i="22" s="1"/>
  <c r="BB858" i="23"/>
  <c r="BA857" i="23"/>
  <c r="BE857" i="23" s="1"/>
  <c r="BC857" i="23"/>
  <c r="BB853" i="22"/>
  <c r="BA852" i="22"/>
  <c r="BE852" i="22" s="1"/>
  <c r="BC852" i="22"/>
  <c r="BB859" i="23"/>
  <c r="BA858" i="23"/>
  <c r="BE858" i="23" s="1"/>
  <c r="BC858" i="23"/>
  <c r="BB854" i="22"/>
  <c r="BA853" i="22"/>
  <c r="BE853" i="22" s="1"/>
  <c r="BC853" i="22"/>
  <c r="BC859" i="23"/>
  <c r="BA859" i="23"/>
  <c r="BE859" i="23" s="1"/>
  <c r="BB860" i="23"/>
  <c r="BA854" i="22"/>
  <c r="BE854" i="22" s="1"/>
  <c r="BC854" i="22"/>
  <c r="BB855" i="22"/>
  <c r="BA860" i="23"/>
  <c r="BE860" i="23" s="1"/>
  <c r="BB861" i="23"/>
  <c r="BC860" i="23"/>
  <c r="BB856" i="22"/>
  <c r="BC855" i="22"/>
  <c r="BA855" i="22"/>
  <c r="BE855" i="22" s="1"/>
  <c r="BA861" i="23"/>
  <c r="BE861" i="23" s="1"/>
  <c r="BB862" i="23"/>
  <c r="BC861" i="23"/>
  <c r="BC856" i="22"/>
  <c r="BA856" i="22"/>
  <c r="BE856" i="22" s="1"/>
  <c r="BB857" i="22"/>
  <c r="BC862" i="23"/>
  <c r="BB863" i="23"/>
  <c r="BA862" i="23"/>
  <c r="BE862" i="23" s="1"/>
  <c r="BB858" i="22"/>
  <c r="BA857" i="22"/>
  <c r="BE857" i="22" s="1"/>
  <c r="BC857" i="22"/>
  <c r="BA863" i="23"/>
  <c r="BE863" i="23" s="1"/>
  <c r="BC863" i="23"/>
  <c r="BB864" i="23"/>
  <c r="BB859" i="22"/>
  <c r="BC858" i="22"/>
  <c r="BA858" i="22"/>
  <c r="BE858" i="22" s="1"/>
  <c r="BB865" i="23"/>
  <c r="BC864" i="23"/>
  <c r="BA864" i="23"/>
  <c r="BE864" i="23" s="1"/>
  <c r="BB860" i="22"/>
  <c r="BA859" i="22"/>
  <c r="BE859" i="22" s="1"/>
  <c r="BC859" i="22"/>
  <c r="BB866" i="23"/>
  <c r="BC865" i="23"/>
  <c r="BA865" i="23"/>
  <c r="BE865" i="23" s="1"/>
  <c r="BC860" i="22"/>
  <c r="BB861" i="22"/>
  <c r="BA860" i="22"/>
  <c r="BE860" i="22" s="1"/>
  <c r="BC866" i="23"/>
  <c r="BB867" i="23"/>
  <c r="BA866" i="23"/>
  <c r="BE866" i="23" s="1"/>
  <c r="BA861" i="22"/>
  <c r="BE861" i="22" s="1"/>
  <c r="BB862" i="22"/>
  <c r="BC861" i="22"/>
  <c r="BB868" i="23"/>
  <c r="BA867" i="23"/>
  <c r="BE867" i="23" s="1"/>
  <c r="BC867" i="23"/>
  <c r="BC862" i="22"/>
  <c r="BA862" i="22"/>
  <c r="BE862" i="22" s="1"/>
  <c r="BB863" i="22"/>
  <c r="BB869" i="23"/>
  <c r="BA868" i="23"/>
  <c r="BE868" i="23" s="1"/>
  <c r="BC868" i="23"/>
  <c r="BB864" i="22"/>
  <c r="BA863" i="22"/>
  <c r="BE863" i="22" s="1"/>
  <c r="BC863" i="22"/>
  <c r="BB870" i="23"/>
  <c r="BA869" i="23"/>
  <c r="BE869" i="23" s="1"/>
  <c r="BC869" i="23"/>
  <c r="BC864" i="22"/>
  <c r="BB865" i="22"/>
  <c r="BA864" i="22"/>
  <c r="BE864" i="22" s="1"/>
  <c r="BC870" i="23"/>
  <c r="BA870" i="23"/>
  <c r="BE870" i="23" s="1"/>
  <c r="BB871" i="23"/>
  <c r="BB866" i="22"/>
  <c r="BA865" i="22"/>
  <c r="BE865" i="22" s="1"/>
  <c r="BC865" i="22"/>
  <c r="BA871" i="23"/>
  <c r="BE871" i="23" s="1"/>
  <c r="BB872" i="23"/>
  <c r="BC871" i="23"/>
  <c r="BC866" i="22"/>
  <c r="BA866" i="22"/>
  <c r="BE866" i="22" s="1"/>
  <c r="BB867" i="22"/>
  <c r="BB873" i="23"/>
  <c r="BA872" i="23"/>
  <c r="BE872" i="23" s="1"/>
  <c r="BC872" i="23"/>
  <c r="BA867" i="22"/>
  <c r="BE867" i="22" s="1"/>
  <c r="BC867" i="22"/>
  <c r="BB868" i="22"/>
  <c r="BC873" i="23"/>
  <c r="BA873" i="23"/>
  <c r="BE873" i="23" s="1"/>
  <c r="BB874" i="23"/>
  <c r="BA868" i="22"/>
  <c r="BE868" i="22" s="1"/>
  <c r="BC868" i="22"/>
  <c r="BB869" i="22"/>
  <c r="BC874" i="23"/>
  <c r="BB875" i="23"/>
  <c r="BA874" i="23"/>
  <c r="BE874" i="23" s="1"/>
  <c r="BC869" i="22"/>
  <c r="BB870" i="22"/>
  <c r="BA869" i="22"/>
  <c r="BE869" i="22" s="1"/>
  <c r="BB876" i="23"/>
  <c r="BC875" i="23"/>
  <c r="BA875" i="23"/>
  <c r="BE875" i="23" s="1"/>
  <c r="BC870" i="22"/>
  <c r="BB871" i="22"/>
  <c r="BA870" i="22"/>
  <c r="BE870" i="22" s="1"/>
  <c r="BA876" i="23"/>
  <c r="BE876" i="23" s="1"/>
  <c r="BB877" i="23"/>
  <c r="BC876" i="23"/>
  <c r="BC871" i="22"/>
  <c r="BB872" i="22"/>
  <c r="BA871" i="22"/>
  <c r="BE871" i="22" s="1"/>
  <c r="BB878" i="23"/>
  <c r="BC877" i="23"/>
  <c r="BA877" i="23"/>
  <c r="BE877" i="23" s="1"/>
  <c r="BA872" i="22"/>
  <c r="BE872" i="22" s="1"/>
  <c r="BC872" i="22"/>
  <c r="BB873" i="22"/>
  <c r="BA878" i="23"/>
  <c r="BE878" i="23" s="1"/>
  <c r="BB879" i="23"/>
  <c r="BC878" i="23"/>
  <c r="BC873" i="22"/>
  <c r="BA873" i="22"/>
  <c r="BE873" i="22" s="1"/>
  <c r="BB874" i="22"/>
  <c r="BB880" i="23"/>
  <c r="BA879" i="23"/>
  <c r="BE879" i="23" s="1"/>
  <c r="BC879" i="23"/>
  <c r="BA874" i="22"/>
  <c r="BE874" i="22" s="1"/>
  <c r="BB875" i="22"/>
  <c r="BC874" i="22"/>
  <c r="BC880" i="23"/>
  <c r="BB881" i="23"/>
  <c r="BA880" i="23"/>
  <c r="BE880" i="23" s="1"/>
  <c r="BC875" i="22"/>
  <c r="BA875" i="22"/>
  <c r="BE875" i="22" s="1"/>
  <c r="BB876" i="22"/>
  <c r="BB882" i="23"/>
  <c r="BA881" i="23"/>
  <c r="BE881" i="23" s="1"/>
  <c r="BC881" i="23"/>
  <c r="BC876" i="22"/>
  <c r="BA876" i="22"/>
  <c r="BE876" i="22" s="1"/>
  <c r="BB877" i="22"/>
  <c r="BB883" i="23"/>
  <c r="BA882" i="23"/>
  <c r="BE882" i="23" s="1"/>
  <c r="BC882" i="23"/>
  <c r="BC877" i="22"/>
  <c r="BB878" i="22"/>
  <c r="BA877" i="22"/>
  <c r="BE877" i="22" s="1"/>
  <c r="BB884" i="23"/>
  <c r="BA883" i="23"/>
  <c r="BE883" i="23" s="1"/>
  <c r="BC883" i="23"/>
  <c r="BC878" i="22"/>
  <c r="BA878" i="22"/>
  <c r="BE878" i="22" s="1"/>
  <c r="BB879" i="22"/>
  <c r="BA884" i="23"/>
  <c r="BE884" i="23" s="1"/>
  <c r="BB885" i="23"/>
  <c r="BC884" i="23"/>
  <c r="BB880" i="22"/>
  <c r="BA879" i="22"/>
  <c r="BE879" i="22" s="1"/>
  <c r="BC879" i="22"/>
  <c r="BA885" i="23"/>
  <c r="BE885" i="23" s="1"/>
  <c r="BC885" i="23"/>
  <c r="BB886" i="23"/>
  <c r="BC880" i="22"/>
  <c r="BA880" i="22"/>
  <c r="BE880" i="22" s="1"/>
  <c r="BB881" i="22"/>
  <c r="BC886" i="23"/>
  <c r="BA886" i="23"/>
  <c r="BE886" i="23" s="1"/>
  <c r="BB887" i="23"/>
  <c r="BC881" i="22"/>
  <c r="BA881" i="22"/>
  <c r="BE881" i="22" s="1"/>
  <c r="BB882" i="22"/>
  <c r="BA887" i="23"/>
  <c r="BE887" i="23" s="1"/>
  <c r="BC887" i="23"/>
  <c r="BB888" i="23"/>
  <c r="BA882" i="22"/>
  <c r="BE882" i="22" s="1"/>
  <c r="BB883" i="22"/>
  <c r="BC882" i="22"/>
  <c r="BA888" i="23"/>
  <c r="BE888" i="23" s="1"/>
  <c r="BC888" i="23"/>
  <c r="BB889" i="23"/>
  <c r="BB884" i="22"/>
  <c r="BA883" i="22"/>
  <c r="BE883" i="22" s="1"/>
  <c r="BC883" i="22"/>
  <c r="BB890" i="23"/>
  <c r="BC889" i="23"/>
  <c r="BA889" i="23"/>
  <c r="BE889" i="23" s="1"/>
  <c r="BA884" i="22"/>
  <c r="BE884" i="22" s="1"/>
  <c r="BC884" i="22"/>
  <c r="BB885" i="22"/>
  <c r="BC890" i="23"/>
  <c r="BB891" i="23"/>
  <c r="BA890" i="23"/>
  <c r="BE890" i="23" s="1"/>
  <c r="BA885" i="22"/>
  <c r="BE885" i="22" s="1"/>
  <c r="BB886" i="22"/>
  <c r="BC885" i="22"/>
  <c r="BB892" i="23"/>
  <c r="BA891" i="23"/>
  <c r="BE891" i="23" s="1"/>
  <c r="BC891" i="23"/>
  <c r="BC886" i="22"/>
  <c r="BA886" i="22"/>
  <c r="BE886" i="22" s="1"/>
  <c r="BB887" i="22"/>
  <c r="BC892" i="23"/>
  <c r="BB893" i="23"/>
  <c r="BA892" i="23"/>
  <c r="BE892" i="23" s="1"/>
  <c r="BB888" i="22"/>
  <c r="BC887" i="22"/>
  <c r="BA887" i="22"/>
  <c r="BE887" i="22" s="1"/>
  <c r="BA893" i="23"/>
  <c r="BE893" i="23" s="1"/>
  <c r="BC893" i="23"/>
  <c r="BB894" i="23"/>
  <c r="BA888" i="22"/>
  <c r="BE888" i="22" s="1"/>
  <c r="BB889" i="22"/>
  <c r="BC888" i="22"/>
  <c r="BC894" i="23"/>
  <c r="BB895" i="23"/>
  <c r="BA894" i="23"/>
  <c r="BE894" i="23" s="1"/>
  <c r="BA889" i="22"/>
  <c r="BE889" i="22" s="1"/>
  <c r="BC889" i="22"/>
  <c r="BB890" i="22"/>
  <c r="BA895" i="23"/>
  <c r="BE895" i="23" s="1"/>
  <c r="BC895" i="23"/>
  <c r="BB896" i="23"/>
  <c r="BC890" i="22"/>
  <c r="BA890" i="22"/>
  <c r="BE890" i="22" s="1"/>
  <c r="BB891" i="22"/>
  <c r="BA896" i="23"/>
  <c r="BE896" i="23" s="1"/>
  <c r="BB897" i="23"/>
  <c r="BC896" i="23"/>
  <c r="BA891" i="22"/>
  <c r="BE891" i="22" s="1"/>
  <c r="BB892" i="22"/>
  <c r="BC891" i="22"/>
  <c r="BC897" i="23"/>
  <c r="BB898" i="23"/>
  <c r="BA897" i="23"/>
  <c r="BE897" i="23" s="1"/>
  <c r="BB893" i="22"/>
  <c r="BC892" i="22"/>
  <c r="BA892" i="22"/>
  <c r="BE892" i="22" s="1"/>
  <c r="BB899" i="23"/>
  <c r="BC898" i="23"/>
  <c r="BA898" i="23"/>
  <c r="BE898" i="23" s="1"/>
  <c r="BA893" i="22"/>
  <c r="BE893" i="22" s="1"/>
  <c r="BB894" i="22"/>
  <c r="BC893" i="22"/>
  <c r="BB900" i="23"/>
  <c r="BA899" i="23"/>
  <c r="BE899" i="23" s="1"/>
  <c r="BC899" i="23"/>
  <c r="BB895" i="22"/>
  <c r="BA894" i="22"/>
  <c r="BE894" i="22" s="1"/>
  <c r="BC894" i="22"/>
  <c r="BB901" i="23"/>
  <c r="BA900" i="23"/>
  <c r="BE900" i="23" s="1"/>
  <c r="BC900" i="23"/>
  <c r="BB896" i="22"/>
  <c r="BC895" i="22"/>
  <c r="BA895" i="22"/>
  <c r="BE895" i="22" s="1"/>
  <c r="BA901" i="23"/>
  <c r="BE901" i="23" s="1"/>
  <c r="BC901" i="23"/>
  <c r="BB902" i="23"/>
  <c r="BA896" i="22"/>
  <c r="BE896" i="22" s="1"/>
  <c r="BC896" i="22"/>
  <c r="BB897" i="22"/>
  <c r="BC902" i="23"/>
  <c r="BB903" i="23"/>
  <c r="BA902" i="23"/>
  <c r="BE902" i="23" s="1"/>
  <c r="BA897" i="22"/>
  <c r="BE897" i="22" s="1"/>
  <c r="BB898" i="22"/>
  <c r="BC897" i="22"/>
  <c r="BC903" i="23"/>
  <c r="BB904" i="23"/>
  <c r="BA903" i="23"/>
  <c r="BE903" i="23" s="1"/>
  <c r="BC898" i="22"/>
  <c r="BB899" i="22"/>
  <c r="BA898" i="22"/>
  <c r="BE898" i="22" s="1"/>
  <c r="BB905" i="23"/>
  <c r="BA904" i="23"/>
  <c r="BE904" i="23" s="1"/>
  <c r="BC904" i="23"/>
  <c r="BA899" i="22"/>
  <c r="BE899" i="22" s="1"/>
  <c r="BB900" i="22"/>
  <c r="BC899" i="22"/>
  <c r="BB906" i="23"/>
  <c r="BA905" i="23"/>
  <c r="BE905" i="23" s="1"/>
  <c r="BC905" i="23"/>
  <c r="BC900" i="22"/>
  <c r="BB901" i="22"/>
  <c r="BA900" i="22"/>
  <c r="BE900" i="22" s="1"/>
  <c r="BB907" i="23"/>
  <c r="BA906" i="23"/>
  <c r="BE906" i="23" s="1"/>
  <c r="BC906" i="23"/>
  <c r="BA901" i="22"/>
  <c r="BE901" i="22" s="1"/>
  <c r="BC901" i="22"/>
  <c r="BB902" i="22"/>
  <c r="BA907" i="23"/>
  <c r="BE907" i="23" s="1"/>
  <c r="BC907" i="23"/>
  <c r="BB908" i="23"/>
  <c r="BA902" i="22"/>
  <c r="BE902" i="22" s="1"/>
  <c r="BC902" i="22"/>
  <c r="BB903" i="22"/>
  <c r="BB909" i="23"/>
  <c r="BA908" i="23"/>
  <c r="BE908" i="23" s="1"/>
  <c r="BC908" i="23"/>
  <c r="BC903" i="22"/>
  <c r="BA903" i="22"/>
  <c r="BE903" i="22" s="1"/>
  <c r="BB904" i="22"/>
  <c r="BC909" i="23"/>
  <c r="BA909" i="23"/>
  <c r="BE909" i="23" s="1"/>
  <c r="BB910" i="23"/>
  <c r="BC904" i="22"/>
  <c r="BA904" i="22"/>
  <c r="BE904" i="22" s="1"/>
  <c r="BB905" i="22"/>
  <c r="BA910" i="23"/>
  <c r="BE910" i="23" s="1"/>
  <c r="BC910" i="23"/>
  <c r="BB911" i="23"/>
  <c r="BC905" i="22"/>
  <c r="BB906" i="22"/>
  <c r="BA905" i="22"/>
  <c r="BE905" i="22" s="1"/>
  <c r="BA911" i="23"/>
  <c r="BE911" i="23" s="1"/>
  <c r="BB912" i="23"/>
  <c r="BC911" i="23"/>
  <c r="BB907" i="22"/>
  <c r="BA906" i="22"/>
  <c r="BE906" i="22" s="1"/>
  <c r="BC906" i="22"/>
  <c r="BC912" i="23"/>
  <c r="BA912" i="23"/>
  <c r="BE912" i="23" s="1"/>
  <c r="BB913" i="23"/>
  <c r="BC907" i="22"/>
  <c r="BB908" i="22"/>
  <c r="BA907" i="22"/>
  <c r="BE907" i="22" s="1"/>
  <c r="BC913" i="23"/>
  <c r="BA913" i="23"/>
  <c r="BE913" i="23" s="1"/>
  <c r="BB914" i="23"/>
  <c r="BB909" i="22"/>
  <c r="BA908" i="22"/>
  <c r="BE908" i="22" s="1"/>
  <c r="BC908" i="22"/>
  <c r="BA914" i="23"/>
  <c r="BE914" i="23" s="1"/>
  <c r="BB915" i="23"/>
  <c r="BC914" i="23"/>
  <c r="BA909" i="22"/>
  <c r="BE909" i="22" s="1"/>
  <c r="BC909" i="22"/>
  <c r="BB910" i="22"/>
  <c r="BC915" i="23"/>
  <c r="BB916" i="23"/>
  <c r="BA915" i="23"/>
  <c r="BE915" i="23" s="1"/>
  <c r="BB911" i="22"/>
  <c r="BA910" i="22"/>
  <c r="BE910" i="22" s="1"/>
  <c r="BC910" i="22"/>
  <c r="BC916" i="23"/>
  <c r="BA916" i="23"/>
  <c r="BE916" i="23" s="1"/>
  <c r="BB917" i="23"/>
  <c r="BA911" i="22"/>
  <c r="BE911" i="22" s="1"/>
  <c r="BC911" i="22"/>
  <c r="BB912" i="22"/>
  <c r="BB918" i="23"/>
  <c r="BC917" i="23"/>
  <c r="BA917" i="23"/>
  <c r="BE917" i="23" s="1"/>
  <c r="BB913" i="22"/>
  <c r="BA912" i="22"/>
  <c r="BE912" i="22" s="1"/>
  <c r="BC912" i="22"/>
  <c r="BA918" i="23"/>
  <c r="BE918" i="23" s="1"/>
  <c r="BB919" i="23"/>
  <c r="BC918" i="23"/>
  <c r="BB914" i="22"/>
  <c r="BC913" i="22"/>
  <c r="BA913" i="22"/>
  <c r="BE913" i="22" s="1"/>
  <c r="BA919" i="23"/>
  <c r="BE919" i="23" s="1"/>
  <c r="BC919" i="23"/>
  <c r="BB920" i="23"/>
  <c r="BC914" i="22"/>
  <c r="BB915" i="22"/>
  <c r="BA914" i="22"/>
  <c r="BE914" i="22" s="1"/>
  <c r="BA920" i="23"/>
  <c r="BE920" i="23" s="1"/>
  <c r="BB921" i="23"/>
  <c r="BC920" i="23"/>
  <c r="BB916" i="22"/>
  <c r="BC915" i="22"/>
  <c r="BA915" i="22"/>
  <c r="BE915" i="22" s="1"/>
  <c r="BB922" i="23"/>
  <c r="BC921" i="23"/>
  <c r="BA921" i="23"/>
  <c r="BE921" i="23" s="1"/>
  <c r="BC916" i="22"/>
  <c r="BA916" i="22"/>
  <c r="BE916" i="22" s="1"/>
  <c r="BB917" i="22"/>
  <c r="BC922" i="23"/>
  <c r="BB923" i="23"/>
  <c r="BA922" i="23"/>
  <c r="BE922" i="23" s="1"/>
  <c r="BC917" i="22"/>
  <c r="BB918" i="22"/>
  <c r="BA917" i="22"/>
  <c r="BE917" i="22" s="1"/>
  <c r="BA923" i="23"/>
  <c r="BE923" i="23" s="1"/>
  <c r="BB924" i="23"/>
  <c r="BC923" i="23"/>
  <c r="BC918" i="22"/>
  <c r="BA918" i="22"/>
  <c r="BE918" i="22" s="1"/>
  <c r="BB919" i="22"/>
  <c r="BA924" i="23"/>
  <c r="BE924" i="23" s="1"/>
  <c r="BB925" i="23"/>
  <c r="BC924" i="23"/>
  <c r="BA919" i="22"/>
  <c r="BE919" i="22" s="1"/>
  <c r="BC919" i="22"/>
  <c r="BB920" i="22"/>
  <c r="BB926" i="23"/>
  <c r="BC925" i="23"/>
  <c r="BA925" i="23"/>
  <c r="BE925" i="23" s="1"/>
  <c r="BB921" i="22"/>
  <c r="BC920" i="22"/>
  <c r="BA920" i="22"/>
  <c r="BE920" i="22" s="1"/>
  <c r="BC926" i="23"/>
  <c r="BA926" i="23"/>
  <c r="BE926" i="23" s="1"/>
  <c r="BB927" i="23"/>
  <c r="BC921" i="22"/>
  <c r="BB922" i="22"/>
  <c r="BA921" i="22"/>
  <c r="BE921" i="22" s="1"/>
  <c r="BA927" i="23"/>
  <c r="BE927" i="23" s="1"/>
  <c r="BB928" i="23"/>
  <c r="BC927" i="23"/>
  <c r="BB923" i="22"/>
  <c r="BC922" i="22"/>
  <c r="BA922" i="22"/>
  <c r="BE922" i="22" s="1"/>
  <c r="BB929" i="23"/>
  <c r="BA928" i="23"/>
  <c r="BE928" i="23" s="1"/>
  <c r="BC928" i="23"/>
  <c r="BA923" i="22"/>
  <c r="BE923" i="22" s="1"/>
  <c r="BB924" i="22"/>
  <c r="BC923" i="22"/>
  <c r="BB930" i="23"/>
  <c r="BC929" i="23"/>
  <c r="BA929" i="23"/>
  <c r="BE929" i="23" s="1"/>
  <c r="BC924" i="22"/>
  <c r="BA924" i="22"/>
  <c r="BE924" i="22" s="1"/>
  <c r="BB925" i="22"/>
  <c r="BC930" i="23"/>
  <c r="BA930" i="23"/>
  <c r="BE930" i="23" s="1"/>
  <c r="BB931" i="23"/>
  <c r="BB926" i="22"/>
  <c r="BA925" i="22"/>
  <c r="BE925" i="22" s="1"/>
  <c r="BC925" i="22"/>
  <c r="BC931" i="23"/>
  <c r="BA931" i="23"/>
  <c r="BE931" i="23" s="1"/>
  <c r="BB932" i="23"/>
  <c r="BA926" i="22"/>
  <c r="BE926" i="22" s="1"/>
  <c r="BB927" i="22"/>
  <c r="BC926" i="22"/>
  <c r="BA932" i="23"/>
  <c r="BE932" i="23" s="1"/>
  <c r="BC932" i="23"/>
  <c r="BB933" i="23"/>
  <c r="BC927" i="22"/>
  <c r="BA927" i="22"/>
  <c r="BE927" i="22" s="1"/>
  <c r="BB928" i="22"/>
  <c r="BA933" i="23"/>
  <c r="BE933" i="23" s="1"/>
  <c r="BB934" i="23"/>
  <c r="BC933" i="23"/>
  <c r="BC928" i="22"/>
  <c r="BB929" i="22"/>
  <c r="BA928" i="22"/>
  <c r="BE928" i="22" s="1"/>
  <c r="BA934" i="23"/>
  <c r="BE934" i="23" s="1"/>
  <c r="BC934" i="23"/>
  <c r="BB935" i="23"/>
  <c r="BC929" i="22"/>
  <c r="BB930" i="22"/>
  <c r="BA929" i="22"/>
  <c r="BE929" i="22" s="1"/>
  <c r="BA935" i="23"/>
  <c r="BE935" i="23" s="1"/>
  <c r="BB936" i="23"/>
  <c r="BC935" i="23"/>
  <c r="BA930" i="22"/>
  <c r="BE930" i="22" s="1"/>
  <c r="BC930" i="22"/>
  <c r="BB931" i="22"/>
  <c r="BC936" i="23"/>
  <c r="BA936" i="23"/>
  <c r="BE936" i="23" s="1"/>
  <c r="BB937" i="23"/>
  <c r="BA931" i="22"/>
  <c r="BE931" i="22" s="1"/>
  <c r="BB932" i="22"/>
  <c r="BC931" i="22"/>
  <c r="BC937" i="23"/>
  <c r="BA937" i="23"/>
  <c r="BE937" i="23" s="1"/>
  <c r="BB938" i="23"/>
  <c r="BB933" i="22"/>
  <c r="BA932" i="22"/>
  <c r="BE932" i="22" s="1"/>
  <c r="BC932" i="22"/>
  <c r="BB939" i="23"/>
  <c r="BA938" i="23"/>
  <c r="BE938" i="23" s="1"/>
  <c r="BC938" i="23"/>
  <c r="BA933" i="22"/>
  <c r="BE933" i="22" s="1"/>
  <c r="BC933" i="22"/>
  <c r="BB934" i="22"/>
  <c r="BB940" i="23"/>
  <c r="BA939" i="23"/>
  <c r="BE939" i="23" s="1"/>
  <c r="BC939" i="23"/>
  <c r="BA934" i="22"/>
  <c r="BE934" i="22" s="1"/>
  <c r="BC934" i="22"/>
  <c r="BB935" i="22"/>
  <c r="BC940" i="23"/>
  <c r="BA940" i="23"/>
  <c r="BE940" i="23" s="1"/>
  <c r="BB941" i="23"/>
  <c r="BA935" i="22"/>
  <c r="BE935" i="22" s="1"/>
  <c r="BC935" i="22"/>
  <c r="BB936" i="22"/>
  <c r="BA941" i="23"/>
  <c r="BE941" i="23" s="1"/>
  <c r="BB942" i="23"/>
  <c r="BC941" i="23"/>
  <c r="BC936" i="22"/>
  <c r="BA936" i="22"/>
  <c r="BE936" i="22" s="1"/>
  <c r="BB937" i="22"/>
  <c r="BC942" i="23"/>
  <c r="BB943" i="23"/>
  <c r="BA942" i="23"/>
  <c r="BE942" i="23" s="1"/>
  <c r="BA937" i="22"/>
  <c r="BE937" i="22" s="1"/>
  <c r="BB938" i="22"/>
  <c r="BC937" i="22"/>
  <c r="BA943" i="23"/>
  <c r="BE943" i="23" s="1"/>
  <c r="BB944" i="23"/>
  <c r="BC943" i="23"/>
  <c r="BB939" i="22"/>
  <c r="BC938" i="22"/>
  <c r="BA938" i="22"/>
  <c r="BE938" i="22" s="1"/>
  <c r="BA944" i="23"/>
  <c r="BE944" i="23" s="1"/>
  <c r="BC944" i="23"/>
  <c r="BB945" i="23"/>
  <c r="BC939" i="22"/>
  <c r="BB940" i="22"/>
  <c r="BA939" i="22"/>
  <c r="BE939" i="22" s="1"/>
  <c r="BB946" i="23"/>
  <c r="BC945" i="23"/>
  <c r="BA945" i="23"/>
  <c r="BE945" i="23" s="1"/>
  <c r="BA940" i="22"/>
  <c r="BE940" i="22" s="1"/>
  <c r="BC940" i="22"/>
  <c r="BB941" i="22"/>
  <c r="BA946" i="23"/>
  <c r="BE946" i="23" s="1"/>
  <c r="BB947" i="23"/>
  <c r="BC946" i="23"/>
  <c r="BA941" i="22"/>
  <c r="BE941" i="22" s="1"/>
  <c r="BB942" i="22"/>
  <c r="BC941" i="22"/>
  <c r="BC947" i="23"/>
  <c r="BA947" i="23"/>
  <c r="BE947" i="23" s="1"/>
  <c r="BB948" i="23"/>
  <c r="BB943" i="22"/>
  <c r="BA942" i="22"/>
  <c r="BE942" i="22" s="1"/>
  <c r="BC942" i="22"/>
  <c r="BB949" i="23"/>
  <c r="BA948" i="23"/>
  <c r="BE948" i="23" s="1"/>
  <c r="BC948" i="23"/>
  <c r="BA943" i="22"/>
  <c r="BE943" i="22" s="1"/>
  <c r="BB944" i="22"/>
  <c r="BC943" i="22"/>
  <c r="BB950" i="23"/>
  <c r="BA949" i="23"/>
  <c r="BE949" i="23" s="1"/>
  <c r="BC949" i="23"/>
  <c r="BA944" i="22"/>
  <c r="BE944" i="22" s="1"/>
  <c r="BC944" i="22"/>
  <c r="BB945" i="22"/>
  <c r="BB951" i="23"/>
  <c r="BC950" i="23"/>
  <c r="BA950" i="23"/>
  <c r="BE950" i="23" s="1"/>
  <c r="BC945" i="22"/>
  <c r="BA945" i="22"/>
  <c r="BE945" i="22" s="1"/>
  <c r="BB946" i="22"/>
  <c r="BC951" i="23"/>
  <c r="BA951" i="23"/>
  <c r="BE951" i="23" s="1"/>
  <c r="BB952" i="23"/>
  <c r="BA946" i="22"/>
  <c r="BE946" i="22" s="1"/>
  <c r="BC946" i="22"/>
  <c r="BB947" i="22"/>
  <c r="BB953" i="23"/>
  <c r="BA952" i="23"/>
  <c r="BE952" i="23" s="1"/>
  <c r="BC952" i="23"/>
  <c r="BA947" i="22"/>
  <c r="BE947" i="22" s="1"/>
  <c r="BC947" i="22"/>
  <c r="BB948" i="22"/>
  <c r="BC953" i="23"/>
  <c r="BB954" i="23"/>
  <c r="BA953" i="23"/>
  <c r="BE953" i="23" s="1"/>
  <c r="BB949" i="22"/>
  <c r="BC948" i="22"/>
  <c r="BA948" i="22"/>
  <c r="BE948" i="22" s="1"/>
  <c r="BB955" i="23"/>
  <c r="BA954" i="23"/>
  <c r="BE954" i="23" s="1"/>
  <c r="BC954" i="23"/>
  <c r="BB950" i="22"/>
  <c r="BC949" i="22"/>
  <c r="BA949" i="22"/>
  <c r="BE949" i="22" s="1"/>
  <c r="BC955" i="23"/>
  <c r="BA955" i="23"/>
  <c r="BE955" i="23" s="1"/>
  <c r="BB956" i="23"/>
  <c r="BA950" i="22"/>
  <c r="BE950" i="22" s="1"/>
  <c r="BB951" i="22"/>
  <c r="BC950" i="22"/>
  <c r="BC956" i="23"/>
  <c r="BA956" i="23"/>
  <c r="BE956" i="23" s="1"/>
  <c r="BB957" i="23"/>
  <c r="BA951" i="22"/>
  <c r="BE951" i="22" s="1"/>
  <c r="BB952" i="22"/>
  <c r="BC951" i="22"/>
  <c r="BA957" i="23"/>
  <c r="BE957" i="23" s="1"/>
  <c r="BC957" i="23"/>
  <c r="BB958" i="23"/>
  <c r="BA952" i="22"/>
  <c r="BE952" i="22" s="1"/>
  <c r="BB953" i="22"/>
  <c r="BC952" i="22"/>
  <c r="BC958" i="23"/>
  <c r="BB959" i="23"/>
  <c r="BA958" i="23"/>
  <c r="BE958" i="23" s="1"/>
  <c r="BB954" i="22"/>
  <c r="BA953" i="22"/>
  <c r="BE953" i="22" s="1"/>
  <c r="BC953" i="22"/>
  <c r="BC959" i="23"/>
  <c r="BB960" i="23"/>
  <c r="BA959" i="23"/>
  <c r="BE959" i="23" s="1"/>
  <c r="BB955" i="22"/>
  <c r="BA954" i="22"/>
  <c r="BE954" i="22" s="1"/>
  <c r="BC954" i="22"/>
  <c r="BA960" i="23"/>
  <c r="BE960" i="23" s="1"/>
  <c r="BC960" i="23"/>
  <c r="BB961" i="23"/>
  <c r="BC955" i="22"/>
  <c r="BB956" i="22"/>
  <c r="BA955" i="22"/>
  <c r="BE955" i="22" s="1"/>
  <c r="BB962" i="23"/>
  <c r="BC961" i="23"/>
  <c r="BA961" i="23"/>
  <c r="BE961" i="23" s="1"/>
  <c r="BC956" i="22"/>
  <c r="BA956" i="22"/>
  <c r="BE956" i="22" s="1"/>
  <c r="BB957" i="22"/>
  <c r="BC962" i="23"/>
  <c r="BB963" i="23"/>
  <c r="BA962" i="23"/>
  <c r="BE962" i="23" s="1"/>
  <c r="BA957" i="22"/>
  <c r="BE957" i="22" s="1"/>
  <c r="BC957" i="22"/>
  <c r="BB958" i="22"/>
  <c r="BA963" i="23"/>
  <c r="BE963" i="23" s="1"/>
  <c r="BB964" i="23"/>
  <c r="BC963" i="23"/>
  <c r="BB959" i="22"/>
  <c r="BA958" i="22"/>
  <c r="BE958" i="22" s="1"/>
  <c r="BC958" i="22"/>
  <c r="BB965" i="23"/>
  <c r="BC964" i="23"/>
  <c r="BA964" i="23"/>
  <c r="BE964" i="23" s="1"/>
  <c r="BC959" i="22"/>
  <c r="BA959" i="22"/>
  <c r="BE959" i="22" s="1"/>
  <c r="BB960" i="22"/>
  <c r="BB966" i="23"/>
  <c r="BA965" i="23"/>
  <c r="BE965" i="23" s="1"/>
  <c r="BC965" i="23"/>
  <c r="BA960" i="22"/>
  <c r="BE960" i="22" s="1"/>
  <c r="BC960" i="22"/>
  <c r="BB961" i="22"/>
  <c r="BC966" i="23"/>
  <c r="BB967" i="23"/>
  <c r="BA966" i="23"/>
  <c r="BE966" i="23" s="1"/>
  <c r="BC961" i="22"/>
  <c r="BA961" i="22"/>
  <c r="BE961" i="22" s="1"/>
  <c r="BB962" i="22"/>
  <c r="BC967" i="23"/>
  <c r="BA967" i="23"/>
  <c r="BE967" i="23" s="1"/>
  <c r="BB968" i="23"/>
  <c r="BB963" i="22"/>
  <c r="BA962" i="22"/>
  <c r="BE962" i="22" s="1"/>
  <c r="BC962" i="22"/>
  <c r="BA968" i="23"/>
  <c r="BE968" i="23" s="1"/>
  <c r="BB969" i="23"/>
  <c r="BC968" i="23"/>
  <c r="BB964" i="22"/>
  <c r="BC963" i="22"/>
  <c r="BA963" i="22"/>
  <c r="BE963" i="22" s="1"/>
  <c r="BB970" i="23"/>
  <c r="BC969" i="23"/>
  <c r="BA969" i="23"/>
  <c r="BE969" i="23" s="1"/>
  <c r="BC964" i="22"/>
  <c r="BA964" i="22"/>
  <c r="BE964" i="22" s="1"/>
  <c r="BB965" i="22"/>
  <c r="BB971" i="23"/>
  <c r="BC970" i="23"/>
  <c r="BA970" i="23"/>
  <c r="BE970" i="23" s="1"/>
  <c r="BB966" i="22"/>
  <c r="BC965" i="22"/>
  <c r="BA965" i="22"/>
  <c r="BE965" i="22" s="1"/>
  <c r="BB972" i="23"/>
  <c r="BC971" i="23"/>
  <c r="BA971" i="23"/>
  <c r="BE971" i="23" s="1"/>
  <c r="BC966" i="22"/>
  <c r="BA966" i="22"/>
  <c r="BE966" i="22" s="1"/>
  <c r="BB967" i="22"/>
  <c r="BC972" i="23"/>
  <c r="BB973" i="23"/>
  <c r="BA972" i="23"/>
  <c r="BE972" i="23" s="1"/>
  <c r="BA967" i="22"/>
  <c r="BE967" i="22" s="1"/>
  <c r="BB968" i="22"/>
  <c r="BC967" i="22"/>
  <c r="BB974" i="23"/>
  <c r="BC973" i="23"/>
  <c r="BA973" i="23"/>
  <c r="BE973" i="23" s="1"/>
  <c r="BA968" i="22"/>
  <c r="BE968" i="22" s="1"/>
  <c r="BC968" i="22"/>
  <c r="BB969" i="22"/>
  <c r="BC974" i="23"/>
  <c r="BB975" i="23"/>
  <c r="BA974" i="23"/>
  <c r="BE974" i="23" s="1"/>
  <c r="BC969" i="22"/>
  <c r="BB970" i="22"/>
  <c r="BA969" i="22"/>
  <c r="BE969" i="22" s="1"/>
  <c r="BA975" i="23"/>
  <c r="BE975" i="23" s="1"/>
  <c r="BB976" i="23"/>
  <c r="BC975" i="23"/>
  <c r="BC970" i="22"/>
  <c r="BA970" i="22"/>
  <c r="BE970" i="22" s="1"/>
  <c r="BB971" i="22"/>
  <c r="BC976" i="23"/>
  <c r="BB977" i="23"/>
  <c r="BA976" i="23"/>
  <c r="BE976" i="23" s="1"/>
  <c r="BC971" i="22"/>
  <c r="BA971" i="22"/>
  <c r="BE971" i="22" s="1"/>
  <c r="BB972" i="22"/>
  <c r="BB978" i="23"/>
  <c r="BA977" i="23"/>
  <c r="BE977" i="23" s="1"/>
  <c r="BC977" i="23"/>
  <c r="BC972" i="22"/>
  <c r="BA972" i="22"/>
  <c r="BE972" i="22" s="1"/>
  <c r="BB973" i="22"/>
  <c r="BA978" i="23"/>
  <c r="BE978" i="23" s="1"/>
  <c r="BB979" i="23"/>
  <c r="BC978" i="23"/>
  <c r="BA973" i="22"/>
  <c r="BE973" i="22" s="1"/>
  <c r="BB974" i="22"/>
  <c r="BC973" i="22"/>
  <c r="BB980" i="23"/>
  <c r="BC979" i="23"/>
  <c r="BA979" i="23"/>
  <c r="BE979" i="23" s="1"/>
  <c r="BA974" i="22"/>
  <c r="BE974" i="22" s="1"/>
  <c r="BB975" i="22"/>
  <c r="BC974" i="22"/>
  <c r="BB981" i="23"/>
  <c r="BC980" i="23"/>
  <c r="BA980" i="23"/>
  <c r="BE980" i="23" s="1"/>
  <c r="BC975" i="22"/>
  <c r="BA975" i="22"/>
  <c r="BE975" i="22" s="1"/>
  <c r="BB976" i="22"/>
  <c r="BA981" i="23"/>
  <c r="BE981" i="23" s="1"/>
  <c r="BC981" i="23"/>
  <c r="BB982" i="23"/>
  <c r="BC976" i="22"/>
  <c r="BA976" i="22"/>
  <c r="BE976" i="22" s="1"/>
  <c r="BB977" i="22"/>
  <c r="BB983" i="23"/>
  <c r="BA982" i="23"/>
  <c r="BE982" i="23" s="1"/>
  <c r="BC982" i="23"/>
  <c r="BA977" i="22"/>
  <c r="BE977" i="22" s="1"/>
  <c r="BC977" i="22"/>
  <c r="BB978" i="22"/>
  <c r="BB984" i="23"/>
  <c r="BC983" i="23"/>
  <c r="BA983" i="23"/>
  <c r="BE983" i="23" s="1"/>
  <c r="BB979" i="22"/>
  <c r="BC978" i="22"/>
  <c r="BA978" i="22"/>
  <c r="BE978" i="22" s="1"/>
  <c r="BA984" i="23"/>
  <c r="BE984" i="23" s="1"/>
  <c r="BC984" i="23"/>
  <c r="BB985" i="23"/>
  <c r="BC979" i="22"/>
  <c r="BA979" i="22"/>
  <c r="BE979" i="22" s="1"/>
  <c r="BB980" i="22"/>
  <c r="BC985" i="23"/>
  <c r="BA985" i="23"/>
  <c r="BE985" i="23" s="1"/>
  <c r="BB986" i="23"/>
  <c r="BB981" i="22"/>
  <c r="BA980" i="22"/>
  <c r="BE980" i="22" s="1"/>
  <c r="BC980" i="22"/>
  <c r="BC986" i="23"/>
  <c r="BB987" i="23"/>
  <c r="BA986" i="23"/>
  <c r="BE986" i="23" s="1"/>
  <c r="BB982" i="22"/>
  <c r="BA981" i="22"/>
  <c r="BE981" i="22" s="1"/>
  <c r="BC981" i="22"/>
  <c r="BC987" i="23"/>
  <c r="BA987" i="23"/>
  <c r="BE987" i="23" s="1"/>
  <c r="BB988" i="23"/>
  <c r="BB983" i="22"/>
  <c r="BA982" i="22"/>
  <c r="BE982" i="22" s="1"/>
  <c r="BC982" i="22"/>
  <c r="BA988" i="23"/>
  <c r="BE988" i="23" s="1"/>
  <c r="BC988" i="23"/>
  <c r="BB989" i="23"/>
  <c r="BA983" i="22"/>
  <c r="BE983" i="22" s="1"/>
  <c r="BC983" i="22"/>
  <c r="BB984" i="22"/>
  <c r="BC989" i="23"/>
  <c r="BB990" i="23"/>
  <c r="BA989" i="23"/>
  <c r="BE989" i="23" s="1"/>
  <c r="BC984" i="22"/>
  <c r="BA984" i="22"/>
  <c r="BE984" i="22" s="1"/>
  <c r="BB985" i="22"/>
  <c r="BA990" i="23"/>
  <c r="BE990" i="23" s="1"/>
  <c r="BB991" i="23"/>
  <c r="BC990" i="23"/>
  <c r="BC985" i="22"/>
  <c r="BA985" i="22"/>
  <c r="BE985" i="22" s="1"/>
  <c r="BB986" i="22"/>
  <c r="BA991" i="23"/>
  <c r="BE991" i="23" s="1"/>
  <c r="BC991" i="23"/>
  <c r="BB992" i="23"/>
  <c r="BC986" i="22"/>
  <c r="BB987" i="22"/>
  <c r="BA986" i="22"/>
  <c r="BE986" i="22" s="1"/>
  <c r="BA992" i="23"/>
  <c r="BE992" i="23" s="1"/>
  <c r="BB993" i="23"/>
  <c r="BC992" i="23"/>
  <c r="BC987" i="22"/>
  <c r="BA987" i="22"/>
  <c r="BE987" i="22" s="1"/>
  <c r="BB988" i="22"/>
  <c r="BC993" i="23"/>
  <c r="BA993" i="23"/>
  <c r="BE993" i="23" s="1"/>
  <c r="BB994" i="23"/>
  <c r="BB989" i="22"/>
  <c r="BC988" i="22"/>
  <c r="BA988" i="22"/>
  <c r="BE988" i="22" s="1"/>
  <c r="BA994" i="23"/>
  <c r="BE994" i="23" s="1"/>
  <c r="BB995" i="23"/>
  <c r="BC994" i="23"/>
  <c r="BC989" i="22"/>
  <c r="BB990" i="22"/>
  <c r="BA989" i="22"/>
  <c r="BE989" i="22" s="1"/>
  <c r="BB996" i="23"/>
  <c r="BC995" i="23"/>
  <c r="BA995" i="23"/>
  <c r="BE995" i="23" s="1"/>
  <c r="BA990" i="22"/>
  <c r="BE990" i="22" s="1"/>
  <c r="BB991" i="22"/>
  <c r="BC990" i="22"/>
  <c r="BB997" i="23"/>
  <c r="BC996" i="23"/>
  <c r="BA996" i="23"/>
  <c r="BE996" i="23" s="1"/>
  <c r="BC991" i="22"/>
  <c r="BA991" i="22"/>
  <c r="BE991" i="22" s="1"/>
  <c r="BB992" i="22"/>
  <c r="BB998" i="23"/>
  <c r="BC997" i="23"/>
  <c r="BA997" i="23"/>
  <c r="BE997" i="23" s="1"/>
  <c r="BA992" i="22"/>
  <c r="BE992" i="22" s="1"/>
  <c r="BB993" i="22"/>
  <c r="BC992" i="22"/>
  <c r="BA998" i="23"/>
  <c r="BE998" i="23" s="1"/>
  <c r="BB999" i="23"/>
  <c r="BC998" i="23"/>
  <c r="BC993" i="22"/>
  <c r="BB994" i="22"/>
  <c r="BA993" i="22"/>
  <c r="BE993" i="22" s="1"/>
  <c r="BA999" i="23"/>
  <c r="BE999" i="23" s="1"/>
  <c r="BB1000" i="23"/>
  <c r="BC999" i="23"/>
  <c r="BB995" i="22"/>
  <c r="BA994" i="22"/>
  <c r="BE994" i="22" s="1"/>
  <c r="BC994" i="22"/>
  <c r="BA1000" i="23"/>
  <c r="BE1000" i="23" s="1"/>
  <c r="BC1000" i="23"/>
  <c r="BB1001" i="23"/>
  <c r="BA995" i="22"/>
  <c r="BE995" i="22" s="1"/>
  <c r="BB996" i="22"/>
  <c r="BC995" i="22"/>
  <c r="BB1002" i="23"/>
  <c r="BA1001" i="23"/>
  <c r="BE1001" i="23" s="1"/>
  <c r="BC1001" i="23"/>
  <c r="BB997" i="22"/>
  <c r="BA996" i="22"/>
  <c r="BE996" i="22" s="1"/>
  <c r="BC996" i="22"/>
  <c r="BB1003" i="23"/>
  <c r="BC1002" i="23"/>
  <c r="BA1002" i="23"/>
  <c r="BE1002" i="23" s="1"/>
  <c r="BA997" i="22"/>
  <c r="BE997" i="22" s="1"/>
  <c r="BB998" i="22"/>
  <c r="BC997" i="22"/>
  <c r="BC1003" i="23"/>
  <c r="BB1004" i="23"/>
  <c r="BA1003" i="23"/>
  <c r="BE1003" i="23" s="1"/>
  <c r="BB999" i="22"/>
  <c r="BA998" i="22"/>
  <c r="BE998" i="22" s="1"/>
  <c r="BC998" i="22"/>
  <c r="BC1004" i="23"/>
  <c r="BA1004" i="23"/>
  <c r="BE1004" i="23" s="1"/>
  <c r="BB1005" i="23"/>
  <c r="BA999" i="22"/>
  <c r="BE999" i="22" s="1"/>
  <c r="BB1000" i="22"/>
  <c r="BC999" i="22"/>
  <c r="BA1005" i="23"/>
  <c r="BE1005" i="23" s="1"/>
  <c r="BB1006" i="23"/>
  <c r="BC1005" i="23"/>
  <c r="BA1000" i="22"/>
  <c r="BE1000" i="22" s="1"/>
  <c r="BC1000" i="22"/>
  <c r="BB1001" i="22"/>
  <c r="BC1006" i="23"/>
  <c r="BB1007" i="23"/>
  <c r="BA1006" i="23"/>
  <c r="BE1006" i="23" s="1"/>
  <c r="BB1002" i="22"/>
  <c r="BC1001" i="22"/>
  <c r="BA1001" i="22"/>
  <c r="BE1001" i="22" s="1"/>
  <c r="BC1007" i="23"/>
  <c r="BA1007" i="23"/>
  <c r="BE1007" i="23" s="1"/>
  <c r="BB1008" i="23"/>
  <c r="BC1002" i="22"/>
  <c r="BB1003" i="22"/>
  <c r="BA1002" i="22"/>
  <c r="BE1002" i="22" s="1"/>
  <c r="BB1009" i="23"/>
  <c r="BC1008" i="23"/>
  <c r="BA1008" i="23"/>
  <c r="BE1008" i="23" s="1"/>
  <c r="BB1004" i="22"/>
  <c r="BC1003" i="22"/>
  <c r="BA1003" i="22"/>
  <c r="BE1003" i="22" s="1"/>
  <c r="BC1009" i="23"/>
  <c r="BB1010" i="23"/>
  <c r="BA1009" i="23"/>
  <c r="BE1009" i="23" s="1"/>
  <c r="BB1005" i="22"/>
  <c r="BC1004" i="22"/>
  <c r="BA1004" i="22"/>
  <c r="BE1004" i="22" s="1"/>
  <c r="BC1010" i="23"/>
  <c r="BA1010" i="23"/>
  <c r="BE1010" i="23" s="1"/>
  <c r="BB1011" i="23"/>
  <c r="BA1005" i="22"/>
  <c r="BE1005" i="22" s="1"/>
  <c r="BB1006" i="22"/>
  <c r="BC1005" i="22"/>
  <c r="BB1012" i="23"/>
  <c r="BA1011" i="23"/>
  <c r="BE1011" i="23" s="1"/>
  <c r="BC1011" i="23"/>
  <c r="BA1006" i="22"/>
  <c r="BE1006" i="22" s="1"/>
  <c r="BB1007" i="22"/>
  <c r="BC1006" i="22"/>
  <c r="BA1012" i="23"/>
  <c r="BE1012" i="23" s="1"/>
  <c r="BC1012" i="23"/>
  <c r="BB1013" i="23"/>
  <c r="BB1008" i="22"/>
  <c r="BC1007" i="22"/>
  <c r="BA1007" i="22"/>
  <c r="BE1007" i="22" s="1"/>
  <c r="BB1014" i="23"/>
  <c r="BC1013" i="23"/>
  <c r="BA1013" i="23"/>
  <c r="BE1013" i="23" s="1"/>
  <c r="BB1009" i="22"/>
  <c r="BA1008" i="22"/>
  <c r="BE1008" i="22" s="1"/>
  <c r="BC1008" i="22"/>
  <c r="BA1014" i="23"/>
  <c r="BE1014" i="23" s="1"/>
  <c r="BC1014" i="23"/>
  <c r="BB1015" i="23"/>
  <c r="BA1009" i="22"/>
  <c r="BE1009" i="22" s="1"/>
  <c r="BB1010" i="22"/>
  <c r="BC1009" i="22"/>
  <c r="BA1015" i="23"/>
  <c r="BE1015" i="23" s="1"/>
  <c r="BB1016" i="23"/>
  <c r="BC1015" i="23"/>
  <c r="BC1010" i="22"/>
  <c r="BB1011" i="22"/>
  <c r="BA1010" i="22"/>
  <c r="BE1010" i="22" s="1"/>
  <c r="BC1016" i="23"/>
  <c r="BA1016" i="23"/>
  <c r="BE1016" i="23" s="1"/>
  <c r="BB1017" i="23"/>
  <c r="BC1011" i="22"/>
  <c r="BA1011" i="22"/>
  <c r="BE1011" i="22" s="1"/>
  <c r="BB1012" i="22"/>
  <c r="BC1017" i="23"/>
  <c r="BB1018" i="23"/>
  <c r="BA1017" i="23"/>
  <c r="BE1017" i="23" s="1"/>
  <c r="BC1012" i="22"/>
  <c r="BB1013" i="22"/>
  <c r="BA1012" i="22"/>
  <c r="BE1012" i="22" s="1"/>
  <c r="BC1018" i="23"/>
  <c r="BB1019" i="23"/>
  <c r="BA1018" i="23"/>
  <c r="BE1018" i="23" s="1"/>
  <c r="BC1013" i="22"/>
  <c r="BA1013" i="22"/>
  <c r="BE1013" i="22" s="1"/>
  <c r="BB1014" i="22"/>
  <c r="BB1020" i="23"/>
  <c r="BC1019" i="23"/>
  <c r="BA1019" i="23"/>
  <c r="BE1019" i="23" s="1"/>
  <c r="BC1014" i="22"/>
  <c r="BA1014" i="22"/>
  <c r="BE1014" i="22" s="1"/>
  <c r="BB1015" i="22"/>
  <c r="BC1020" i="23"/>
  <c r="BA1020" i="23"/>
  <c r="BE1020" i="23" s="1"/>
  <c r="BB1021" i="23"/>
  <c r="BB1016" i="22"/>
  <c r="BA1015" i="22"/>
  <c r="BE1015" i="22" s="1"/>
  <c r="BC1015" i="22"/>
  <c r="BA1021" i="23"/>
  <c r="BE1021" i="23" s="1"/>
  <c r="BB1022" i="23"/>
  <c r="BC1021" i="23"/>
  <c r="BB1017" i="22"/>
  <c r="BC1016" i="22"/>
  <c r="BA1016" i="22"/>
  <c r="BE1016" i="22" s="1"/>
  <c r="BC1022" i="23"/>
  <c r="BB1023" i="23"/>
  <c r="BA1022" i="23"/>
  <c r="BE1022" i="23" s="1"/>
  <c r="BC1017" i="22"/>
  <c r="BA1017" i="22"/>
  <c r="BE1017" i="22" s="1"/>
  <c r="BB1018" i="22"/>
  <c r="BC1023" i="23"/>
  <c r="BA1023" i="23"/>
  <c r="BE1023" i="23" s="1"/>
  <c r="BB1024" i="23"/>
  <c r="BC1018" i="22"/>
  <c r="BA1018" i="22"/>
  <c r="BE1018" i="22" s="1"/>
  <c r="BB1019" i="22"/>
  <c r="BC1024" i="23"/>
  <c r="BA1024" i="23"/>
  <c r="BE1024" i="23" s="1"/>
  <c r="BB1025" i="23"/>
  <c r="BA1019" i="22"/>
  <c r="BE1019" i="22" s="1"/>
  <c r="BC1019" i="22"/>
  <c r="BB1020" i="22"/>
  <c r="BC1025" i="23"/>
  <c r="BA1025" i="23"/>
  <c r="BE1025" i="23" s="1"/>
  <c r="BB1026" i="23"/>
  <c r="BC1020" i="22"/>
  <c r="BB1021" i="22"/>
  <c r="BA1020" i="22"/>
  <c r="BE1020" i="22" s="1"/>
  <c r="BC1026" i="23"/>
  <c r="BA1026" i="23"/>
  <c r="BE1026" i="23" s="1"/>
  <c r="BB1027" i="23"/>
  <c r="BC1021" i="22"/>
  <c r="BA1021" i="22"/>
  <c r="BE1021" i="22" s="1"/>
  <c r="BB1022" i="22"/>
  <c r="BC1027" i="23"/>
  <c r="BA1027" i="23"/>
  <c r="BE1027" i="23" s="1"/>
  <c r="BB1028" i="23"/>
  <c r="BC1022" i="22"/>
  <c r="BB1023" i="22"/>
  <c r="BA1022" i="22"/>
  <c r="BE1022" i="22" s="1"/>
  <c r="BC1028" i="23"/>
  <c r="BB1029" i="23"/>
  <c r="BA1028" i="23"/>
  <c r="BE1028" i="23" s="1"/>
  <c r="BC1023" i="22"/>
  <c r="BA1023" i="22"/>
  <c r="BE1023" i="22" s="1"/>
  <c r="BB1024" i="22"/>
  <c r="BC1029" i="23"/>
  <c r="BB1030" i="23"/>
  <c r="BA1029" i="23"/>
  <c r="BE1029" i="23" s="1"/>
  <c r="BA1024" i="22"/>
  <c r="BE1024" i="22" s="1"/>
  <c r="BB1025" i="22"/>
  <c r="BC1024" i="22"/>
  <c r="BC1030" i="23"/>
  <c r="BA1030" i="23"/>
  <c r="BE1030" i="23" s="1"/>
  <c r="BB1031" i="23"/>
  <c r="BC1025" i="22"/>
  <c r="BA1025" i="22"/>
  <c r="BE1025" i="22" s="1"/>
  <c r="BB1026" i="22"/>
  <c r="BA1031" i="23"/>
  <c r="BE1031" i="23" s="1"/>
  <c r="BC1031" i="23"/>
  <c r="BB1032" i="23"/>
  <c r="BA1026" i="22"/>
  <c r="BE1026" i="22" s="1"/>
  <c r="BB1027" i="22"/>
  <c r="BC1026" i="22"/>
  <c r="BA1032" i="23"/>
  <c r="BE1032" i="23" s="1"/>
  <c r="BB1033" i="23"/>
  <c r="BC1032" i="23"/>
  <c r="BB1028" i="22"/>
  <c r="BC1027" i="22"/>
  <c r="BA1027" i="22"/>
  <c r="BE1027" i="22" s="1"/>
  <c r="BC1033" i="23"/>
  <c r="BB1034" i="23"/>
  <c r="BA1033" i="23"/>
  <c r="BE1033" i="23" s="1"/>
  <c r="BC1028" i="22"/>
  <c r="BB1029" i="22"/>
  <c r="BA1028" i="22"/>
  <c r="BE1028" i="22" s="1"/>
  <c r="BA1034" i="23"/>
  <c r="BE1034" i="23" s="1"/>
  <c r="BC1034" i="23"/>
  <c r="BB1035" i="23"/>
  <c r="BA1029" i="22"/>
  <c r="BE1029" i="22" s="1"/>
  <c r="BC1029" i="22"/>
  <c r="BB1030" i="22"/>
  <c r="BA1035" i="23"/>
  <c r="BE1035" i="23" s="1"/>
  <c r="BC1035" i="23"/>
  <c r="BB1036" i="23"/>
  <c r="BB1031" i="22"/>
  <c r="BC1030" i="22"/>
  <c r="BA1030" i="22"/>
  <c r="BE1030" i="22" s="1"/>
  <c r="BA1036" i="23"/>
  <c r="BE1036" i="23" s="1"/>
  <c r="BC1036" i="23"/>
  <c r="BB1037" i="23"/>
  <c r="BA1031" i="22"/>
  <c r="BE1031" i="22" s="1"/>
  <c r="BC1031" i="22"/>
  <c r="BB1032" i="22"/>
  <c r="BB1038" i="23"/>
  <c r="BA1037" i="23"/>
  <c r="BE1037" i="23" s="1"/>
  <c r="BC1037" i="23"/>
  <c r="BA1032" i="22"/>
  <c r="BE1032" i="22" s="1"/>
  <c r="BC1032" i="22"/>
  <c r="BB1033" i="22"/>
  <c r="BB1039" i="23"/>
  <c r="BC1038" i="23"/>
  <c r="BA1038" i="23"/>
  <c r="BE1038" i="23" s="1"/>
  <c r="BA1033" i="22"/>
  <c r="BE1033" i="22" s="1"/>
  <c r="BC1033" i="22"/>
  <c r="BB1034" i="22"/>
  <c r="BC1039" i="23"/>
  <c r="BA1039" i="23"/>
  <c r="BE1039" i="23" s="1"/>
  <c r="BB1040" i="23"/>
  <c r="BB1035" i="22"/>
  <c r="BC1034" i="22"/>
  <c r="BA1034" i="22"/>
  <c r="BE1034" i="22" s="1"/>
  <c r="BB1041" i="23"/>
  <c r="BC1040" i="23"/>
  <c r="BA1040" i="23"/>
  <c r="BE1040" i="23" s="1"/>
  <c r="BC1035" i="22"/>
  <c r="BB1036" i="22"/>
  <c r="BA1035" i="22"/>
  <c r="BE1035" i="22" s="1"/>
  <c r="BC1041" i="23"/>
  <c r="BA1041" i="23"/>
  <c r="BE1041" i="23" s="1"/>
  <c r="BB1042" i="23"/>
  <c r="BB1037" i="22"/>
  <c r="BA1036" i="22"/>
  <c r="BE1036" i="22" s="1"/>
  <c r="BC1036" i="22"/>
  <c r="BC1042" i="23"/>
  <c r="BB1043" i="23"/>
  <c r="BA1042" i="23"/>
  <c r="BE1042" i="23" s="1"/>
  <c r="BA1037" i="22"/>
  <c r="BE1037" i="22" s="1"/>
  <c r="BB1038" i="22"/>
  <c r="BC1037" i="22"/>
  <c r="BC1043" i="23"/>
  <c r="BA1043" i="23"/>
  <c r="BE1043" i="23" s="1"/>
  <c r="BB1044" i="23"/>
  <c r="BC1038" i="22"/>
  <c r="BA1038" i="22"/>
  <c r="BE1038" i="22" s="1"/>
  <c r="BB1039" i="22"/>
  <c r="BB1045" i="23"/>
  <c r="BA1044" i="23"/>
  <c r="BE1044" i="23" s="1"/>
  <c r="BC1044" i="23"/>
  <c r="BB1040" i="22"/>
  <c r="BA1039" i="22"/>
  <c r="BE1039" i="22" s="1"/>
  <c r="BC1039" i="22"/>
  <c r="BC1045" i="23"/>
  <c r="BA1045" i="23"/>
  <c r="BE1045" i="23" s="1"/>
  <c r="BB1046" i="23"/>
  <c r="BA1040" i="22"/>
  <c r="BE1040" i="22" s="1"/>
  <c r="BB1041" i="22"/>
  <c r="BC1040" i="22"/>
  <c r="BB1047" i="23"/>
  <c r="BC1046" i="23"/>
  <c r="BA1046" i="23"/>
  <c r="BE1046" i="23" s="1"/>
  <c r="BC1041" i="22"/>
  <c r="BB1042" i="22"/>
  <c r="BA1041" i="22"/>
  <c r="BE1041" i="22" s="1"/>
  <c r="BC1047" i="23"/>
  <c r="BA1047" i="23"/>
  <c r="BE1047" i="23" s="1"/>
  <c r="BB1048" i="23"/>
  <c r="BB1043" i="22"/>
  <c r="BC1042" i="22"/>
  <c r="BA1042" i="22"/>
  <c r="BE1042" i="22" s="1"/>
  <c r="BC1048" i="23"/>
  <c r="BA1048" i="23"/>
  <c r="BE1048" i="23" s="1"/>
  <c r="BB1049" i="23"/>
  <c r="BC1043" i="22"/>
  <c r="BB1044" i="22"/>
  <c r="BA1043" i="22"/>
  <c r="BE1043" i="22" s="1"/>
  <c r="BA1049" i="23"/>
  <c r="BE1049" i="23" s="1"/>
  <c r="BB1050" i="23"/>
  <c r="BC1049" i="23"/>
  <c r="BB1045" i="22"/>
  <c r="BC1044" i="22"/>
  <c r="BA1044" i="22"/>
  <c r="BE1044" i="22" s="1"/>
  <c r="BC1050" i="23"/>
  <c r="BB1051" i="23"/>
  <c r="BA1050" i="23"/>
  <c r="BE1050" i="23" s="1"/>
  <c r="BC1045" i="22"/>
  <c r="BA1045" i="22"/>
  <c r="BE1045" i="22" s="1"/>
  <c r="BB1046" i="22"/>
  <c r="BB1052" i="23"/>
  <c r="BA1051" i="23"/>
  <c r="BE1051" i="23" s="1"/>
  <c r="BC1051" i="23"/>
  <c r="BB1047" i="22"/>
  <c r="BC1046" i="22"/>
  <c r="BA1046" i="22"/>
  <c r="BE1046" i="22" s="1"/>
  <c r="BA1052" i="23"/>
  <c r="BE1052" i="23" s="1"/>
  <c r="BC1052" i="23"/>
  <c r="BB1053" i="23"/>
  <c r="BA1047" i="22"/>
  <c r="BE1047" i="22" s="1"/>
  <c r="BC1047" i="22"/>
  <c r="BB1048" i="22"/>
  <c r="BC1053" i="23"/>
  <c r="BA1053" i="23"/>
  <c r="BE1053" i="23" s="1"/>
  <c r="BB1054" i="23"/>
  <c r="BB1049" i="22"/>
  <c r="BC1048" i="22"/>
  <c r="BA1048" i="22"/>
  <c r="BE1048" i="22" s="1"/>
  <c r="BC1054" i="23"/>
  <c r="BB1055" i="23"/>
  <c r="BA1054" i="23"/>
  <c r="BE1054" i="23" s="1"/>
  <c r="BB1050" i="22"/>
  <c r="BA1049" i="22"/>
  <c r="BE1049" i="22" s="1"/>
  <c r="BC1049" i="22"/>
  <c r="BC1055" i="23"/>
  <c r="BB1056" i="23"/>
  <c r="BA1055" i="23"/>
  <c r="BE1055" i="23" s="1"/>
  <c r="BB1051" i="22"/>
  <c r="BC1050" i="22"/>
  <c r="BA1050" i="22"/>
  <c r="BE1050" i="22" s="1"/>
  <c r="BC1056" i="23"/>
  <c r="BB1057" i="23"/>
  <c r="BA1056" i="23"/>
  <c r="BE1056" i="23" s="1"/>
  <c r="BC1051" i="22"/>
  <c r="BA1051" i="22"/>
  <c r="BE1051" i="22" s="1"/>
  <c r="BB1052" i="22"/>
  <c r="BC1057" i="23"/>
  <c r="BB1058" i="23"/>
  <c r="BA1057" i="23"/>
  <c r="BE1057" i="23" s="1"/>
  <c r="BC1052" i="22"/>
  <c r="BA1052" i="22"/>
  <c r="BE1052" i="22" s="1"/>
  <c r="BB1053" i="22"/>
  <c r="BA1058" i="23"/>
  <c r="BE1058" i="23" s="1"/>
  <c r="BC1058" i="23"/>
  <c r="BB1059" i="23"/>
  <c r="BB1054" i="22"/>
  <c r="BA1053" i="22"/>
  <c r="BE1053" i="22" s="1"/>
  <c r="BC1053" i="22"/>
  <c r="BB1060" i="23"/>
  <c r="BA1059" i="23"/>
  <c r="BE1059" i="23" s="1"/>
  <c r="BC1059" i="23"/>
  <c r="BB1055" i="22"/>
  <c r="BA1054" i="22"/>
  <c r="BE1054" i="22" s="1"/>
  <c r="BC1054" i="22"/>
  <c r="BB1061" i="23"/>
  <c r="BA1060" i="23"/>
  <c r="BE1060" i="23" s="1"/>
  <c r="BC1060" i="23"/>
  <c r="BB1056" i="22"/>
  <c r="BC1055" i="22"/>
  <c r="BA1055" i="22"/>
  <c r="BE1055" i="22" s="1"/>
  <c r="BA1061" i="23"/>
  <c r="BE1061" i="23" s="1"/>
  <c r="BB1062" i="23"/>
  <c r="BC1061" i="23"/>
  <c r="BB1057" i="22"/>
  <c r="BA1056" i="22"/>
  <c r="BE1056" i="22" s="1"/>
  <c r="BC1056" i="22"/>
  <c r="BA1062" i="23"/>
  <c r="BE1062" i="23" s="1"/>
  <c r="BC1062" i="23"/>
  <c r="BB1063" i="23"/>
  <c r="BA1057" i="22"/>
  <c r="BE1057" i="22" s="1"/>
  <c r="BC1057" i="22"/>
  <c r="BB1058" i="22"/>
  <c r="BB1064" i="23"/>
  <c r="BC1063" i="23"/>
  <c r="BA1063" i="23"/>
  <c r="BE1063" i="23" s="1"/>
  <c r="BC1058" i="22"/>
  <c r="BA1058" i="22"/>
  <c r="BE1058" i="22" s="1"/>
  <c r="BB1059" i="22"/>
  <c r="BC1064" i="23"/>
  <c r="BB1065" i="23"/>
  <c r="BA1064" i="23"/>
  <c r="BE1064" i="23" s="1"/>
  <c r="BC1059" i="22"/>
  <c r="BA1059" i="22"/>
  <c r="BE1059" i="22" s="1"/>
  <c r="BB1060" i="22"/>
  <c r="BA1065" i="23"/>
  <c r="BE1065" i="23" s="1"/>
  <c r="BC1065" i="23"/>
  <c r="BB1066" i="23"/>
  <c r="BB1061" i="22"/>
  <c r="BA1060" i="22"/>
  <c r="BE1060" i="22" s="1"/>
  <c r="BC1060" i="22"/>
  <c r="BA1066" i="23"/>
  <c r="BE1066" i="23" s="1"/>
  <c r="BB1067" i="23"/>
  <c r="BC1066" i="23"/>
  <c r="BC1061" i="22"/>
  <c r="BA1061" i="22"/>
  <c r="BE1061" i="22" s="1"/>
  <c r="BB1062" i="22"/>
  <c r="BB1068" i="23"/>
  <c r="BA1067" i="23"/>
  <c r="BE1067" i="23" s="1"/>
  <c r="BC1067" i="23"/>
  <c r="BA1062" i="22"/>
  <c r="BE1062" i="22" s="1"/>
  <c r="BC1062" i="22"/>
  <c r="BB1063" i="22"/>
  <c r="BB1069" i="23"/>
  <c r="BC1068" i="23"/>
  <c r="BA1068" i="23"/>
  <c r="BE1068" i="23" s="1"/>
  <c r="BA1063" i="22"/>
  <c r="BE1063" i="22" s="1"/>
  <c r="BC1063" i="22"/>
  <c r="BB1064" i="22"/>
  <c r="BC1069" i="23"/>
  <c r="BB1070" i="23"/>
  <c r="BA1069" i="23"/>
  <c r="BE1069" i="23" s="1"/>
  <c r="BA1064" i="22"/>
  <c r="BE1064" i="22" s="1"/>
  <c r="BC1064" i="22"/>
  <c r="BB1065" i="22"/>
  <c r="BB1071" i="23"/>
  <c r="BC1070" i="23"/>
  <c r="BA1070" i="23"/>
  <c r="BE1070" i="23" s="1"/>
  <c r="BB1066" i="22"/>
  <c r="BA1065" i="22"/>
  <c r="BE1065" i="22" s="1"/>
  <c r="BC1065" i="22"/>
  <c r="BC1071" i="23"/>
  <c r="BA1071" i="23"/>
  <c r="BE1071" i="23" s="1"/>
  <c r="BB1072" i="23"/>
  <c r="BA1066" i="22"/>
  <c r="BE1066" i="22" s="1"/>
  <c r="BC1066" i="22"/>
  <c r="BB1067" i="22"/>
  <c r="BB1073" i="23"/>
  <c r="BA1072" i="23"/>
  <c r="BE1072" i="23" s="1"/>
  <c r="BC1072" i="23"/>
  <c r="BB1068" i="22"/>
  <c r="BC1067" i="22"/>
  <c r="BA1067" i="22"/>
  <c r="BE1067" i="22" s="1"/>
  <c r="BA1073" i="23"/>
  <c r="BE1073" i="23" s="1"/>
  <c r="BC1073" i="23"/>
  <c r="BB1074" i="23"/>
  <c r="BC1068" i="22"/>
  <c r="BB1069" i="22"/>
  <c r="BA1068" i="22"/>
  <c r="BE1068" i="22" s="1"/>
  <c r="BC1074" i="23"/>
  <c r="BA1074" i="23"/>
  <c r="BE1074" i="23" s="1"/>
  <c r="BB1075" i="23"/>
  <c r="BA1069" i="22"/>
  <c r="BE1069" i="22" s="1"/>
  <c r="BC1069" i="22"/>
  <c r="BB1070" i="22"/>
  <c r="BB1076" i="23"/>
  <c r="BC1075" i="23"/>
  <c r="BA1075" i="23"/>
  <c r="BE1075" i="23" s="1"/>
  <c r="BA1070" i="22"/>
  <c r="BE1070" i="22" s="1"/>
  <c r="BB1071" i="22"/>
  <c r="BC1070" i="22"/>
  <c r="BB1077" i="23"/>
  <c r="BA1076" i="23"/>
  <c r="BE1076" i="23" s="1"/>
  <c r="BC1076" i="23"/>
  <c r="BB1072" i="22"/>
  <c r="BA1071" i="22"/>
  <c r="BE1071" i="22" s="1"/>
  <c r="BC1071" i="22"/>
  <c r="BA1077" i="23"/>
  <c r="BE1077" i="23" s="1"/>
  <c r="BB1078" i="23"/>
  <c r="BC1077" i="23"/>
  <c r="BC1072" i="22"/>
  <c r="BA1072" i="22"/>
  <c r="BE1072" i="22" s="1"/>
  <c r="BB1073" i="22"/>
  <c r="BC1078" i="23"/>
  <c r="BA1078" i="23"/>
  <c r="BE1078" i="23" s="1"/>
  <c r="BB1079" i="23"/>
  <c r="BC1073" i="22"/>
  <c r="BB1074" i="22"/>
  <c r="BA1073" i="22"/>
  <c r="BE1073" i="22" s="1"/>
  <c r="BA1079" i="23"/>
  <c r="BE1079" i="23" s="1"/>
  <c r="BB1080" i="23"/>
  <c r="BC1079" i="23"/>
  <c r="BB1075" i="22"/>
  <c r="BA1074" i="22"/>
  <c r="BE1074" i="22" s="1"/>
  <c r="BC1074" i="22"/>
  <c r="BC1080" i="23"/>
  <c r="BA1080" i="23"/>
  <c r="BE1080" i="23" s="1"/>
  <c r="BB1081" i="23"/>
  <c r="BA1075" i="22"/>
  <c r="BE1075" i="22" s="1"/>
  <c r="BC1075" i="22"/>
  <c r="BB1076" i="22"/>
  <c r="BB1082" i="23"/>
  <c r="BC1081" i="23"/>
  <c r="BA1081" i="23"/>
  <c r="BE1081" i="23" s="1"/>
  <c r="BA1076" i="22"/>
  <c r="BE1076" i="22" s="1"/>
  <c r="BB1077" i="22"/>
  <c r="BC1076" i="22"/>
  <c r="BC1082" i="23"/>
  <c r="BA1082" i="23"/>
  <c r="BE1082" i="23" s="1"/>
  <c r="BB1083" i="23"/>
  <c r="BC1077" i="22"/>
  <c r="BA1077" i="22"/>
  <c r="BE1077" i="22" s="1"/>
  <c r="BB1078" i="22"/>
  <c r="BB1084" i="23"/>
  <c r="BA1083" i="23"/>
  <c r="BE1083" i="23" s="1"/>
  <c r="BC1083" i="23"/>
  <c r="BA1078" i="22"/>
  <c r="BE1078" i="22" s="1"/>
  <c r="BC1078" i="22"/>
  <c r="BB1079" i="22"/>
  <c r="BB1085" i="23"/>
  <c r="BC1084" i="23"/>
  <c r="BA1084" i="23"/>
  <c r="BE1084" i="23" s="1"/>
  <c r="BC1079" i="22"/>
  <c r="BB1080" i="22"/>
  <c r="BA1079" i="22"/>
  <c r="BE1079" i="22" s="1"/>
  <c r="BA1085" i="23"/>
  <c r="BE1085" i="23" s="1"/>
  <c r="BB1086" i="23"/>
  <c r="BC1085" i="23"/>
  <c r="BA1080" i="22"/>
  <c r="BE1080" i="22" s="1"/>
  <c r="BB1081" i="22"/>
  <c r="BC1080" i="22"/>
  <c r="BC1086" i="23"/>
  <c r="BA1086" i="23"/>
  <c r="BE1086" i="23" s="1"/>
  <c r="BB1087" i="23"/>
  <c r="BA1081" i="22"/>
  <c r="BE1081" i="22" s="1"/>
  <c r="BC1081" i="22"/>
  <c r="BB1082" i="22"/>
  <c r="BC1087" i="23"/>
  <c r="BB1088" i="23"/>
  <c r="BA1087" i="23"/>
  <c r="BE1087" i="23" s="1"/>
  <c r="BA1082" i="22"/>
  <c r="BE1082" i="22" s="1"/>
  <c r="BB1083" i="22"/>
  <c r="BC1082" i="22"/>
  <c r="BC1088" i="23"/>
  <c r="BB1089" i="23"/>
  <c r="BA1088" i="23"/>
  <c r="BE1088" i="23" s="1"/>
  <c r="BB1084" i="22"/>
  <c r="BC1083" i="22"/>
  <c r="BA1083" i="22"/>
  <c r="BE1083" i="22" s="1"/>
  <c r="BB1090" i="23"/>
  <c r="BC1089" i="23"/>
  <c r="BA1089" i="23"/>
  <c r="BE1089" i="23" s="1"/>
  <c r="BB1085" i="22"/>
  <c r="BC1084" i="22"/>
  <c r="BA1084" i="22"/>
  <c r="BE1084" i="22" s="1"/>
  <c r="BB1091" i="23"/>
  <c r="BC1090" i="23"/>
  <c r="BA1090" i="23"/>
  <c r="BE1090" i="23" s="1"/>
  <c r="BA1085" i="22"/>
  <c r="BE1085" i="22" s="1"/>
  <c r="BC1085" i="22"/>
  <c r="BB1086" i="22"/>
  <c r="BC1091" i="23"/>
  <c r="BA1091" i="23"/>
  <c r="BE1091" i="23" s="1"/>
  <c r="BB1092" i="23"/>
  <c r="BC1086" i="22"/>
  <c r="BA1086" i="22"/>
  <c r="BE1086" i="22" s="1"/>
  <c r="BB1087" i="22"/>
  <c r="BC1092" i="23"/>
  <c r="BA1092" i="23"/>
  <c r="BE1092" i="23" s="1"/>
  <c r="BB1093" i="23"/>
  <c r="BA1087" i="22"/>
  <c r="BE1087" i="22" s="1"/>
  <c r="BC1087" i="22"/>
  <c r="BB1088" i="22"/>
  <c r="BC1093" i="23"/>
  <c r="BA1093" i="23"/>
  <c r="BE1093" i="23" s="1"/>
  <c r="BB1094" i="23"/>
  <c r="BB1089" i="22"/>
  <c r="BC1088" i="22"/>
  <c r="BA1088" i="22"/>
  <c r="BE1088" i="22" s="1"/>
  <c r="BB1095" i="23"/>
  <c r="BA1094" i="23"/>
  <c r="BE1094" i="23" s="1"/>
  <c r="BC1094" i="23"/>
  <c r="BA1089" i="22"/>
  <c r="BE1089" i="22" s="1"/>
  <c r="BB1090" i="22"/>
  <c r="BC1089" i="22"/>
  <c r="BA1095" i="23"/>
  <c r="BE1095" i="23" s="1"/>
  <c r="BC1095" i="23"/>
  <c r="BB1096" i="23"/>
  <c r="BB1091" i="22"/>
  <c r="BA1090" i="22"/>
  <c r="BE1090" i="22" s="1"/>
  <c r="BC1090" i="22"/>
  <c r="BC1096" i="23"/>
  <c r="BA1096" i="23"/>
  <c r="BE1096" i="23" s="1"/>
  <c r="BB1097" i="23"/>
  <c r="BB1092" i="22"/>
  <c r="BC1091" i="22"/>
  <c r="BA1091" i="22"/>
  <c r="BE1091" i="22" s="1"/>
  <c r="BB1098" i="23"/>
  <c r="BA1097" i="23"/>
  <c r="BE1097" i="23" s="1"/>
  <c r="BC1097" i="23"/>
  <c r="BC1092" i="22"/>
  <c r="BA1092" i="22"/>
  <c r="BE1092" i="22" s="1"/>
  <c r="BB1093" i="22"/>
  <c r="BB1099" i="23"/>
  <c r="BA1098" i="23"/>
  <c r="BE1098" i="23" s="1"/>
  <c r="BC1098" i="23"/>
  <c r="BB1094" i="22"/>
  <c r="BC1093" i="22"/>
  <c r="BA1093" i="22"/>
  <c r="BE1093" i="22" s="1"/>
  <c r="BA1099" i="23"/>
  <c r="BE1099" i="23" s="1"/>
  <c r="BB1100" i="23"/>
  <c r="BC1099" i="23"/>
  <c r="BC1094" i="22"/>
  <c r="BB1095" i="22"/>
  <c r="BA1094" i="22"/>
  <c r="BE1094" i="22" s="1"/>
  <c r="BC1100" i="23"/>
  <c r="BB1101" i="23"/>
  <c r="BA1100" i="23"/>
  <c r="BE1100" i="23" s="1"/>
  <c r="BB1096" i="22"/>
  <c r="BC1095" i="22"/>
  <c r="BA1095" i="22"/>
  <c r="BE1095" i="22" s="1"/>
  <c r="BB1102" i="23"/>
  <c r="BA1101" i="23"/>
  <c r="BE1101" i="23" s="1"/>
  <c r="BC1101" i="23"/>
  <c r="BA1096" i="22"/>
  <c r="BE1096" i="22" s="1"/>
  <c r="BB1097" i="22"/>
  <c r="BC1096" i="22"/>
  <c r="BC1102" i="23"/>
  <c r="BB1103" i="23"/>
  <c r="BA1102" i="23"/>
  <c r="BE1102" i="23" s="1"/>
  <c r="BB1098" i="22"/>
  <c r="BA1097" i="22"/>
  <c r="BE1097" i="22" s="1"/>
  <c r="BC1097" i="22"/>
  <c r="BC1103" i="23"/>
  <c r="BA1103" i="23"/>
  <c r="BE1103" i="23" s="1"/>
  <c r="BB1104" i="23"/>
  <c r="BB1099" i="22"/>
  <c r="BA1098" i="22"/>
  <c r="BE1098" i="22" s="1"/>
  <c r="BC1098" i="22"/>
  <c r="BB1105" i="23"/>
  <c r="BC1104" i="23"/>
  <c r="BA1104" i="23"/>
  <c r="BE1104" i="23" s="1"/>
  <c r="BC1099" i="22"/>
  <c r="BA1099" i="22"/>
  <c r="BE1099" i="22" s="1"/>
  <c r="BB1100" i="22"/>
  <c r="BB1106" i="23"/>
  <c r="BA1105" i="23"/>
  <c r="BE1105" i="23" s="1"/>
  <c r="BC1105" i="23"/>
  <c r="BA1100" i="22"/>
  <c r="BE1100" i="22" s="1"/>
  <c r="BB1101" i="22"/>
  <c r="BC1100" i="22"/>
  <c r="BA1106" i="23"/>
  <c r="BE1106" i="23" s="1"/>
  <c r="BC1106" i="23"/>
  <c r="BB1107" i="23"/>
  <c r="BA1101" i="22"/>
  <c r="BE1101" i="22" s="1"/>
  <c r="BB1102" i="22"/>
  <c r="BC1101" i="22"/>
  <c r="BB1108" i="23"/>
  <c r="BC1107" i="23"/>
  <c r="BA1107" i="23"/>
  <c r="BE1107" i="23" s="1"/>
  <c r="BA1102" i="22"/>
  <c r="BE1102" i="22" s="1"/>
  <c r="BC1102" i="22"/>
  <c r="BB1103" i="22"/>
  <c r="BB1109" i="23"/>
  <c r="BC1108" i="23"/>
  <c r="BA1108" i="23"/>
  <c r="BE1108" i="23" s="1"/>
  <c r="BB1104" i="22"/>
  <c r="BC1103" i="22"/>
  <c r="BA1103" i="22"/>
  <c r="BE1103" i="22" s="1"/>
  <c r="BC1109" i="23"/>
  <c r="BB1110" i="23"/>
  <c r="BA1109" i="23"/>
  <c r="BE1109" i="23" s="1"/>
  <c r="BA1104" i="22"/>
  <c r="BE1104" i="22" s="1"/>
  <c r="BC1104" i="22"/>
  <c r="BB1105" i="22"/>
  <c r="BB1111" i="23"/>
  <c r="BA1110" i="23"/>
  <c r="BE1110" i="23" s="1"/>
  <c r="BC1110" i="23"/>
  <c r="BB1106" i="22"/>
  <c r="BC1105" i="22"/>
  <c r="BA1105" i="22"/>
  <c r="BE1105" i="22" s="1"/>
  <c r="BB1112" i="23"/>
  <c r="BC1111" i="23"/>
  <c r="BA1111" i="23"/>
  <c r="BE1111" i="23" s="1"/>
  <c r="BC1106" i="22"/>
  <c r="BA1106" i="22"/>
  <c r="BE1106" i="22" s="1"/>
  <c r="BB1107" i="22"/>
  <c r="BA1112" i="23"/>
  <c r="BE1112" i="23" s="1"/>
  <c r="BC1112" i="23"/>
  <c r="BB1113" i="23"/>
  <c r="BB1108" i="22"/>
  <c r="BA1107" i="22"/>
  <c r="BE1107" i="22" s="1"/>
  <c r="BC1107" i="22"/>
  <c r="BB1114" i="23"/>
  <c r="BC1113" i="23"/>
  <c r="BA1113" i="23"/>
  <c r="BE1113" i="23" s="1"/>
  <c r="BB1109" i="22"/>
  <c r="BA1108" i="22"/>
  <c r="BE1108" i="22" s="1"/>
  <c r="BC1108" i="22"/>
  <c r="BB1115" i="23"/>
  <c r="BA1114" i="23"/>
  <c r="BE1114" i="23" s="1"/>
  <c r="BC1114" i="23"/>
  <c r="BB1110" i="22"/>
  <c r="BA1109" i="22"/>
  <c r="BE1109" i="22" s="1"/>
  <c r="BC1109" i="22"/>
  <c r="BC1115" i="23"/>
  <c r="BA1115" i="23"/>
  <c r="BE1115" i="23" s="1"/>
  <c r="BB1116" i="23"/>
  <c r="BA1110" i="22"/>
  <c r="BE1110" i="22" s="1"/>
  <c r="BC1110" i="22"/>
  <c r="BB1111" i="22"/>
  <c r="BA1116" i="23"/>
  <c r="BE1116" i="23" s="1"/>
  <c r="BB1117" i="23"/>
  <c r="BC1116" i="23"/>
  <c r="BC1111" i="22"/>
  <c r="BA1111" i="22"/>
  <c r="BE1111" i="22" s="1"/>
  <c r="BB1112" i="22"/>
  <c r="BC1117" i="23"/>
  <c r="BB1118" i="23"/>
  <c r="BA1117" i="23"/>
  <c r="BE1117" i="23" s="1"/>
  <c r="BB1113" i="22"/>
  <c r="BC1112" i="22"/>
  <c r="BA1112" i="22"/>
  <c r="BE1112" i="22" s="1"/>
  <c r="BC1118" i="23"/>
  <c r="BA1118" i="23"/>
  <c r="BE1118" i="23" s="1"/>
  <c r="BB1119" i="23"/>
  <c r="BA1113" i="22"/>
  <c r="BE1113" i="22" s="1"/>
  <c r="BB1114" i="22"/>
  <c r="BC1113" i="22"/>
  <c r="BA1119" i="23"/>
  <c r="BE1119" i="23" s="1"/>
  <c r="BB1120" i="23"/>
  <c r="BC1119" i="23"/>
  <c r="BB1115" i="22"/>
  <c r="BC1114" i="22"/>
  <c r="BA1114" i="22"/>
  <c r="BE1114" i="22" s="1"/>
  <c r="BB1121" i="23"/>
  <c r="BA1120" i="23"/>
  <c r="BE1120" i="23" s="1"/>
  <c r="BC1120" i="23"/>
  <c r="BC1115" i="22"/>
  <c r="BA1115" i="22"/>
  <c r="BE1115" i="22" s="1"/>
  <c r="BB1116" i="22"/>
  <c r="BC1121" i="23"/>
  <c r="BA1121" i="23"/>
  <c r="BE1121" i="23" s="1"/>
  <c r="BB1122" i="23"/>
  <c r="BA1116" i="22"/>
  <c r="BE1116" i="22" s="1"/>
  <c r="BB1117" i="22"/>
  <c r="BC1116" i="22"/>
  <c r="BA1122" i="23"/>
  <c r="BE1122" i="23" s="1"/>
  <c r="BC1122" i="23"/>
  <c r="BB1123" i="23"/>
  <c r="BA1117" i="22"/>
  <c r="BE1117" i="22" s="1"/>
  <c r="BC1117" i="22"/>
  <c r="BB1118" i="22"/>
  <c r="BC1123" i="23"/>
  <c r="BA1123" i="23"/>
  <c r="BE1123" i="23" s="1"/>
  <c r="BB1124" i="23"/>
  <c r="BB1119" i="22"/>
  <c r="BC1118" i="22"/>
  <c r="BA1118" i="22"/>
  <c r="BE1118" i="22" s="1"/>
  <c r="BC1124" i="23"/>
  <c r="BA1124" i="23"/>
  <c r="BE1124" i="23" s="1"/>
  <c r="BB1125" i="23"/>
  <c r="BC1119" i="22"/>
  <c r="BA1119" i="22"/>
  <c r="BE1119" i="22" s="1"/>
  <c r="BB1120" i="22"/>
  <c r="BA1125" i="23"/>
  <c r="BE1125" i="23" s="1"/>
  <c r="BC1125" i="23"/>
  <c r="BB1126" i="23"/>
  <c r="BC1120" i="22"/>
  <c r="BA1120" i="22"/>
  <c r="BE1120" i="22" s="1"/>
  <c r="BB1121" i="22"/>
  <c r="BC1126" i="23"/>
  <c r="BA1126" i="23"/>
  <c r="BE1126" i="23" s="1"/>
  <c r="BB1127" i="23"/>
  <c r="BB1122" i="22"/>
  <c r="BC1121" i="22"/>
  <c r="BA1121" i="22"/>
  <c r="BE1121" i="22" s="1"/>
  <c r="BB1128" i="23"/>
  <c r="BA1127" i="23"/>
  <c r="BE1127" i="23" s="1"/>
  <c r="BC1127" i="23"/>
  <c r="BB1123" i="22"/>
  <c r="BA1122" i="22"/>
  <c r="BE1122" i="22" s="1"/>
  <c r="BC1122" i="22"/>
  <c r="BC1128" i="23"/>
  <c r="BB1129" i="23"/>
  <c r="BA1128" i="23"/>
  <c r="BE1128" i="23" s="1"/>
  <c r="BB1124" i="22"/>
  <c r="BC1123" i="22"/>
  <c r="BA1123" i="22"/>
  <c r="BE1123" i="22" s="1"/>
  <c r="BA1129" i="23"/>
  <c r="BE1129" i="23" s="1"/>
  <c r="BC1129" i="23"/>
  <c r="BB1130" i="23"/>
  <c r="BA1124" i="22"/>
  <c r="BE1124" i="22" s="1"/>
  <c r="BB1125" i="22"/>
  <c r="BC1124" i="22"/>
  <c r="BB1131" i="23"/>
  <c r="BA1130" i="23"/>
  <c r="BE1130" i="23" s="1"/>
  <c r="BC1130" i="23"/>
  <c r="BC1125" i="22"/>
  <c r="BA1125" i="22"/>
  <c r="BE1125" i="22" s="1"/>
  <c r="BB1126" i="22"/>
  <c r="BA1131" i="23"/>
  <c r="BE1131" i="23" s="1"/>
  <c r="BC1131" i="23"/>
  <c r="BB1132" i="23"/>
  <c r="BB1127" i="22"/>
  <c r="BA1126" i="22"/>
  <c r="BE1126" i="22" s="1"/>
  <c r="BC1126" i="22"/>
  <c r="BA1132" i="23"/>
  <c r="BE1132" i="23" s="1"/>
  <c r="BB1133" i="23"/>
  <c r="BC1132" i="23"/>
  <c r="BC1127" i="22"/>
  <c r="BB1128" i="22"/>
  <c r="BA1127" i="22"/>
  <c r="BE1127" i="22" s="1"/>
  <c r="BB1134" i="23"/>
  <c r="BA1133" i="23"/>
  <c r="BE1133" i="23" s="1"/>
  <c r="BC1133" i="23"/>
  <c r="BB1129" i="22"/>
  <c r="BC1128" i="22"/>
  <c r="BA1128" i="22"/>
  <c r="BE1128" i="22" s="1"/>
  <c r="BA1134" i="23"/>
  <c r="BE1134" i="23" s="1"/>
  <c r="BB1135" i="23"/>
  <c r="BC1134" i="23"/>
  <c r="BA1129" i="22"/>
  <c r="BE1129" i="22" s="1"/>
  <c r="BB1130" i="22"/>
  <c r="BC1129" i="22"/>
  <c r="BA1135" i="23"/>
  <c r="BE1135" i="23" s="1"/>
  <c r="BB1136" i="23"/>
  <c r="BC1135" i="23"/>
  <c r="BB1131" i="22"/>
  <c r="BC1130" i="22"/>
  <c r="BA1130" i="22"/>
  <c r="BE1130" i="22" s="1"/>
  <c r="BB1137" i="23"/>
  <c r="BC1136" i="23"/>
  <c r="BA1136" i="23"/>
  <c r="BE1136" i="23" s="1"/>
  <c r="BB1132" i="22"/>
  <c r="BA1131" i="22"/>
  <c r="BE1131" i="22" s="1"/>
  <c r="BC1131" i="22"/>
  <c r="BC1137" i="23"/>
  <c r="BA1137" i="23"/>
  <c r="BE1137" i="23" s="1"/>
  <c r="BB1138" i="23"/>
  <c r="BB1133" i="22"/>
  <c r="BA1132" i="22"/>
  <c r="BE1132" i="22" s="1"/>
  <c r="BC1132" i="22"/>
  <c r="BC1138" i="23"/>
  <c r="BA1138" i="23"/>
  <c r="BE1138" i="23" s="1"/>
  <c r="BB1139" i="23"/>
  <c r="BC1133" i="22"/>
  <c r="BA1133" i="22"/>
  <c r="BE1133" i="22" s="1"/>
  <c r="BB1134" i="22"/>
  <c r="BC1139" i="23"/>
  <c r="BB1140" i="23"/>
  <c r="BA1139" i="23"/>
  <c r="BE1139" i="23" s="1"/>
  <c r="BB1135" i="22"/>
  <c r="BC1134" i="22"/>
  <c r="BA1134" i="22"/>
  <c r="BE1134" i="22" s="1"/>
  <c r="BA1140" i="23"/>
  <c r="BE1140" i="23" s="1"/>
  <c r="BC1140" i="23"/>
  <c r="BB1141" i="23"/>
  <c r="BB1136" i="22"/>
  <c r="BA1135" i="22"/>
  <c r="BE1135" i="22" s="1"/>
  <c r="BC1135" i="22"/>
  <c r="BA1141" i="23"/>
  <c r="BE1141" i="23" s="1"/>
  <c r="BB1142" i="23"/>
  <c r="BC1141" i="23"/>
  <c r="BB1137" i="22"/>
  <c r="BA1136" i="22"/>
  <c r="BE1136" i="22" s="1"/>
  <c r="BC1136" i="22"/>
  <c r="BA1142" i="23"/>
  <c r="BE1142" i="23" s="1"/>
  <c r="BC1142" i="23"/>
  <c r="BB1143" i="23"/>
  <c r="BC1137" i="22"/>
  <c r="BA1137" i="22"/>
  <c r="BE1137" i="22" s="1"/>
  <c r="BB1138" i="22"/>
  <c r="BC1143" i="23"/>
  <c r="BA1143" i="23"/>
  <c r="BE1143" i="23" s="1"/>
  <c r="BB1144" i="23"/>
  <c r="BB1139" i="22"/>
  <c r="BC1138" i="22"/>
  <c r="BA1138" i="22"/>
  <c r="BE1138" i="22" s="1"/>
  <c r="BC1144" i="23"/>
  <c r="BA1144" i="23"/>
  <c r="BE1144" i="23" s="1"/>
  <c r="BB1145" i="23"/>
  <c r="BB1140" i="22"/>
  <c r="BA1139" i="22"/>
  <c r="BE1139" i="22" s="1"/>
  <c r="BC1139" i="22"/>
  <c r="BB1146" i="23"/>
  <c r="BC1145" i="23"/>
  <c r="BA1145" i="23"/>
  <c r="BE1145" i="23" s="1"/>
  <c r="BB1141" i="22"/>
  <c r="BC1140" i="22"/>
  <c r="BA1140" i="22"/>
  <c r="BE1140" i="22" s="1"/>
  <c r="BA1146" i="23"/>
  <c r="BE1146" i="23" s="1"/>
  <c r="BB1147" i="23"/>
  <c r="BC1146" i="23"/>
  <c r="BC1141" i="22"/>
  <c r="BB1142" i="22"/>
  <c r="BA1141" i="22"/>
  <c r="BE1141" i="22" s="1"/>
  <c r="BA1147" i="23"/>
  <c r="BE1147" i="23" s="1"/>
  <c r="BC1147" i="23"/>
  <c r="BB1148" i="23"/>
  <c r="BC1142" i="22"/>
  <c r="BB1143" i="22"/>
  <c r="BA1142" i="22"/>
  <c r="BE1142" i="22" s="1"/>
  <c r="BC1148" i="23"/>
  <c r="BB1149" i="23"/>
  <c r="BA1148" i="23"/>
  <c r="BE1148" i="23" s="1"/>
  <c r="BA1143" i="22"/>
  <c r="BE1143" i="22" s="1"/>
  <c r="BB1144" i="22"/>
  <c r="BC1143" i="22"/>
  <c r="BC1149" i="23"/>
  <c r="BA1149" i="23"/>
  <c r="BE1149" i="23" s="1"/>
  <c r="BB1150" i="23"/>
  <c r="BC1144" i="22"/>
  <c r="BA1144" i="22"/>
  <c r="BE1144" i="22" s="1"/>
  <c r="BB1145" i="22"/>
  <c r="BC1150" i="23"/>
  <c r="BA1150" i="23"/>
  <c r="BE1150" i="23" s="1"/>
  <c r="BB1151" i="23"/>
  <c r="BA1145" i="22"/>
  <c r="BE1145" i="22" s="1"/>
  <c r="BC1145" i="22"/>
  <c r="BB1146" i="22"/>
  <c r="BB1152" i="23"/>
  <c r="BC1151" i="23"/>
  <c r="BA1151" i="23"/>
  <c r="BE1151" i="23" s="1"/>
  <c r="BB1147" i="22"/>
  <c r="BC1146" i="22"/>
  <c r="BA1146" i="22"/>
  <c r="BE1146" i="22" s="1"/>
  <c r="BB1153" i="23"/>
  <c r="BC1152" i="23"/>
  <c r="BA1152" i="23"/>
  <c r="BE1152" i="23" s="1"/>
  <c r="BC1147" i="22"/>
  <c r="BA1147" i="22"/>
  <c r="BE1147" i="22" s="1"/>
  <c r="BB1148" i="22"/>
  <c r="BA1153" i="23"/>
  <c r="BE1153" i="23" s="1"/>
  <c r="BC1153" i="23"/>
  <c r="BB1154" i="23"/>
  <c r="BC1148" i="22"/>
  <c r="BA1148" i="22"/>
  <c r="BE1148" i="22" s="1"/>
  <c r="BB1149" i="22"/>
  <c r="BA1154" i="23"/>
  <c r="BE1154" i="23" s="1"/>
  <c r="BB1155" i="23"/>
  <c r="BC1154" i="23"/>
  <c r="BC1149" i="22"/>
  <c r="BA1149" i="22"/>
  <c r="BE1149" i="22" s="1"/>
  <c r="BB1150" i="22"/>
  <c r="BA1155" i="23"/>
  <c r="BE1155" i="23" s="1"/>
  <c r="BB1156" i="23"/>
  <c r="BC1155" i="23"/>
  <c r="BA1150" i="22"/>
  <c r="BE1150" i="22" s="1"/>
  <c r="BB1151" i="22"/>
  <c r="BC1150" i="22"/>
  <c r="BA1156" i="23"/>
  <c r="BE1156" i="23" s="1"/>
  <c r="BC1156" i="23"/>
  <c r="BB1157" i="23"/>
  <c r="BC1151" i="22"/>
  <c r="BB1152" i="22"/>
  <c r="BA1151" i="22"/>
  <c r="BE1151" i="22" s="1"/>
  <c r="BA1157" i="23"/>
  <c r="BE1157" i="23" s="1"/>
  <c r="BB1158" i="23"/>
  <c r="BC1157" i="23"/>
  <c r="BB1153" i="22"/>
  <c r="BA1152" i="22"/>
  <c r="BE1152" i="22" s="1"/>
  <c r="BC1152" i="22"/>
  <c r="BB1159" i="23"/>
  <c r="BC1158" i="23"/>
  <c r="BA1158" i="23"/>
  <c r="BE1158" i="23" s="1"/>
  <c r="BB1154" i="22"/>
  <c r="BC1153" i="22"/>
  <c r="BA1153" i="22"/>
  <c r="BE1153" i="22" s="1"/>
  <c r="BB1160" i="23"/>
  <c r="BA1159" i="23"/>
  <c r="BE1159" i="23" s="1"/>
  <c r="BC1159" i="23"/>
  <c r="BA1154" i="22"/>
  <c r="BE1154" i="22" s="1"/>
  <c r="BB1155" i="22"/>
  <c r="BC1154" i="22"/>
  <c r="BC1160" i="23"/>
  <c r="BA1160" i="23"/>
  <c r="BE1160" i="23" s="1"/>
  <c r="BB1161" i="23"/>
  <c r="BB1156" i="22"/>
  <c r="BA1155" i="22"/>
  <c r="BE1155" i="22" s="1"/>
  <c r="BC1155" i="22"/>
  <c r="BB1162" i="23"/>
  <c r="BC1161" i="23"/>
  <c r="BA1161" i="23"/>
  <c r="BE1161" i="23" s="1"/>
  <c r="BA1156" i="22"/>
  <c r="BE1156" i="22" s="1"/>
  <c r="BB1157" i="22"/>
  <c r="BC1156" i="22"/>
  <c r="BA1162" i="23"/>
  <c r="BE1162" i="23" s="1"/>
  <c r="BB1163" i="23"/>
  <c r="BC1162" i="23"/>
  <c r="BB1158" i="22"/>
  <c r="BC1157" i="22"/>
  <c r="BA1157" i="22"/>
  <c r="BE1157" i="22" s="1"/>
  <c r="BA1163" i="23"/>
  <c r="BE1163" i="23" s="1"/>
  <c r="BC1163" i="23"/>
  <c r="BB1164" i="23"/>
  <c r="BC1158" i="22"/>
  <c r="BB1159" i="22"/>
  <c r="BA1158" i="22"/>
  <c r="BE1158" i="22" s="1"/>
  <c r="BA1164" i="23"/>
  <c r="BE1164" i="23" s="1"/>
  <c r="BC1164" i="23"/>
  <c r="BB1165" i="23"/>
  <c r="BA1159" i="22"/>
  <c r="BE1159" i="22" s="1"/>
  <c r="BB1160" i="22"/>
  <c r="BC1159" i="22"/>
  <c r="BC1165" i="23"/>
  <c r="BB1166" i="23"/>
  <c r="BA1165" i="23"/>
  <c r="BE1165" i="23" s="1"/>
  <c r="BB1161" i="22"/>
  <c r="BC1160" i="22"/>
  <c r="BA1160" i="22"/>
  <c r="BE1160" i="22" s="1"/>
  <c r="BB1167" i="23"/>
  <c r="BA1166" i="23"/>
  <c r="BE1166" i="23" s="1"/>
  <c r="BC1166" i="23"/>
  <c r="BC1161" i="22"/>
  <c r="BB1162" i="22"/>
  <c r="BA1161" i="22"/>
  <c r="BE1161" i="22" s="1"/>
  <c r="BA1167" i="23"/>
  <c r="BE1167" i="23" s="1"/>
  <c r="BC1167" i="23"/>
  <c r="BB1168" i="23"/>
  <c r="BA1162" i="22"/>
  <c r="BE1162" i="22" s="1"/>
  <c r="BC1162" i="22"/>
  <c r="BB1163" i="22"/>
  <c r="BC1168" i="23"/>
  <c r="BA1168" i="23"/>
  <c r="BE1168" i="23" s="1"/>
  <c r="BB1169" i="23"/>
  <c r="BC1163" i="22"/>
  <c r="BA1163" i="22"/>
  <c r="BE1163" i="22" s="1"/>
  <c r="BB1164" i="22"/>
  <c r="BB1170" i="23"/>
  <c r="BC1169" i="23"/>
  <c r="BA1169" i="23"/>
  <c r="BE1169" i="23" s="1"/>
  <c r="BC1164" i="22"/>
  <c r="BB1165" i="22"/>
  <c r="BA1164" i="22"/>
  <c r="BE1164" i="22" s="1"/>
  <c r="BA1170" i="23"/>
  <c r="BE1170" i="23" s="1"/>
  <c r="BC1170" i="23"/>
  <c r="BB1171" i="23"/>
  <c r="BA1165" i="22"/>
  <c r="BE1165" i="22" s="1"/>
  <c r="BB1166" i="22"/>
  <c r="BC1165" i="22"/>
  <c r="BB1172" i="23"/>
  <c r="BA1171" i="23"/>
  <c r="BE1171" i="23" s="1"/>
  <c r="BC1171" i="23"/>
  <c r="BB1167" i="22"/>
  <c r="BA1166" i="22"/>
  <c r="BE1166" i="22" s="1"/>
  <c r="BC1166" i="22"/>
  <c r="BA1172" i="23"/>
  <c r="BE1172" i="23" s="1"/>
  <c r="BB1173" i="23"/>
  <c r="BC1172" i="23"/>
  <c r="BB1168" i="22"/>
  <c r="BA1167" i="22"/>
  <c r="BE1167" i="22" s="1"/>
  <c r="BC1167" i="22"/>
  <c r="BA1173" i="23"/>
  <c r="BE1173" i="23" s="1"/>
  <c r="BC1173" i="23"/>
  <c r="BB1174" i="23"/>
  <c r="BB1169" i="22"/>
  <c r="BC1168" i="22"/>
  <c r="BA1168" i="22"/>
  <c r="BE1168" i="22" s="1"/>
  <c r="BC1174" i="23"/>
  <c r="BB1175" i="23"/>
  <c r="BA1174" i="23"/>
  <c r="BE1174" i="23" s="1"/>
  <c r="BB1170" i="22"/>
  <c r="BA1169" i="22"/>
  <c r="BE1169" i="22" s="1"/>
  <c r="BC1169" i="22"/>
  <c r="BC1175" i="23"/>
  <c r="BA1175" i="23"/>
  <c r="BE1175" i="23" s="1"/>
  <c r="BB1176" i="23"/>
  <c r="BC1170" i="22"/>
  <c r="BB1171" i="22"/>
  <c r="BA1170" i="22"/>
  <c r="BE1170" i="22" s="1"/>
  <c r="BB1177" i="23"/>
  <c r="BA1176" i="23"/>
  <c r="BE1176" i="23" s="1"/>
  <c r="BC1176" i="23"/>
  <c r="BA1171" i="22"/>
  <c r="BE1171" i="22" s="1"/>
  <c r="BB1172" i="22"/>
  <c r="BC1171" i="22"/>
  <c r="BC1177" i="23"/>
  <c r="BA1177" i="23"/>
  <c r="BE1177" i="23" s="1"/>
  <c r="BB1178" i="23"/>
  <c r="BA1172" i="22"/>
  <c r="BE1172" i="22" s="1"/>
  <c r="BC1172" i="22"/>
  <c r="BB1173" i="22"/>
  <c r="BB1179" i="23"/>
  <c r="BA1178" i="23"/>
  <c r="BE1178" i="23" s="1"/>
  <c r="BC1178" i="23"/>
  <c r="BC1173" i="22"/>
  <c r="BB1174" i="22"/>
  <c r="BA1173" i="22"/>
  <c r="BE1173" i="22" s="1"/>
  <c r="BC1179" i="23"/>
  <c r="BB1180" i="23"/>
  <c r="BA1179" i="23"/>
  <c r="BE1179" i="23" s="1"/>
  <c r="BA1174" i="22"/>
  <c r="BE1174" i="22" s="1"/>
  <c r="BB1175" i="22"/>
  <c r="BC1174" i="22"/>
  <c r="BC1180" i="23"/>
  <c r="BB1181" i="23"/>
  <c r="BA1180" i="23"/>
  <c r="BE1180" i="23" s="1"/>
  <c r="BA1175" i="22"/>
  <c r="BE1175" i="22" s="1"/>
  <c r="BC1175" i="22"/>
  <c r="BB1176" i="22"/>
  <c r="BA1181" i="23"/>
  <c r="BE1181" i="23" s="1"/>
  <c r="BC1181" i="23"/>
  <c r="BB1182" i="23"/>
  <c r="BC1176" i="22"/>
  <c r="BB1177" i="22"/>
  <c r="BA1176" i="22"/>
  <c r="BE1176" i="22" s="1"/>
  <c r="BC1182" i="23"/>
  <c r="BA1182" i="23"/>
  <c r="BE1182" i="23" s="1"/>
  <c r="BB1183" i="23"/>
  <c r="BA1177" i="22"/>
  <c r="BE1177" i="22" s="1"/>
  <c r="BC1177" i="22"/>
  <c r="BB1178" i="22"/>
  <c r="BA1183" i="23"/>
  <c r="BE1183" i="23" s="1"/>
  <c r="BB1184" i="23"/>
  <c r="BC1183" i="23"/>
  <c r="BC1178" i="22"/>
  <c r="BA1178" i="22"/>
  <c r="BE1178" i="22" s="1"/>
  <c r="BB1179" i="22"/>
  <c r="BB1185" i="23"/>
  <c r="BA1184" i="23"/>
  <c r="BE1184" i="23" s="1"/>
  <c r="BC1184" i="23"/>
  <c r="BA1179" i="22"/>
  <c r="BE1179" i="22" s="1"/>
  <c r="BB1180" i="22"/>
  <c r="BC1179" i="22"/>
  <c r="BC1185" i="23"/>
  <c r="BA1185" i="23"/>
  <c r="BE1185" i="23" s="1"/>
  <c r="BB1186" i="23"/>
  <c r="BA1180" i="22"/>
  <c r="BE1180" i="22" s="1"/>
  <c r="BC1180" i="22"/>
  <c r="BB1181" i="22"/>
  <c r="BB1187" i="23"/>
  <c r="BA1186" i="23"/>
  <c r="BE1186" i="23" s="1"/>
  <c r="BC1186" i="23"/>
  <c r="BB1182" i="22"/>
  <c r="BA1181" i="22"/>
  <c r="BE1181" i="22" s="1"/>
  <c r="BC1181" i="22"/>
  <c r="BC1187" i="23"/>
  <c r="BB1188" i="23"/>
  <c r="BA1187" i="23"/>
  <c r="BE1187" i="23" s="1"/>
  <c r="BB1183" i="22"/>
  <c r="BC1182" i="22"/>
  <c r="BA1182" i="22"/>
  <c r="BE1182" i="22" s="1"/>
  <c r="BA1188" i="23"/>
  <c r="BE1188" i="23" s="1"/>
  <c r="BB1189" i="23"/>
  <c r="BC1188" i="23"/>
  <c r="BA1183" i="22"/>
  <c r="BE1183" i="22" s="1"/>
  <c r="BC1183" i="22"/>
  <c r="BB1184" i="22"/>
  <c r="BA1189" i="23"/>
  <c r="BE1189" i="23" s="1"/>
  <c r="BC1189" i="23"/>
  <c r="BB1190" i="23"/>
  <c r="BA1184" i="22"/>
  <c r="BE1184" i="22" s="1"/>
  <c r="BC1184" i="22"/>
  <c r="BB1185" i="22"/>
  <c r="BA1190" i="23"/>
  <c r="BE1190" i="23" s="1"/>
  <c r="BB1191" i="23"/>
  <c r="BC1190" i="23"/>
  <c r="BC1185" i="22"/>
  <c r="BA1185" i="22"/>
  <c r="BE1185" i="22" s="1"/>
  <c r="BB1186" i="22"/>
  <c r="BB1192" i="23"/>
  <c r="BC1191" i="23"/>
  <c r="BA1191" i="23"/>
  <c r="BE1191" i="23" s="1"/>
  <c r="BC1186" i="22"/>
  <c r="BB1187" i="22"/>
  <c r="BA1186" i="22"/>
  <c r="BE1186" i="22" s="1"/>
  <c r="BB1193" i="23"/>
  <c r="BC1192" i="23"/>
  <c r="BA1192" i="23"/>
  <c r="BE1192" i="23" s="1"/>
  <c r="BB1188" i="22"/>
  <c r="BC1187" i="22"/>
  <c r="BA1187" i="22"/>
  <c r="BE1187" i="22" s="1"/>
  <c r="BC1193" i="23"/>
  <c r="BA1193" i="23"/>
  <c r="BE1193" i="23" s="1"/>
  <c r="BB1194" i="23"/>
  <c r="BA1188" i="22"/>
  <c r="BE1188" i="22" s="1"/>
  <c r="BC1188" i="22"/>
  <c r="BB1189" i="22"/>
  <c r="BC1194" i="23"/>
  <c r="BA1194" i="23"/>
  <c r="BE1194" i="23" s="1"/>
  <c r="BB1195" i="23"/>
  <c r="BA1189" i="22"/>
  <c r="BE1189" i="22" s="1"/>
  <c r="BC1189" i="22"/>
  <c r="BB1190" i="22"/>
  <c r="BC1195" i="23"/>
  <c r="BA1195" i="23"/>
  <c r="BE1195" i="23" s="1"/>
  <c r="BB1196" i="23"/>
  <c r="BB1191" i="22"/>
  <c r="BA1190" i="22"/>
  <c r="BE1190" i="22" s="1"/>
  <c r="BC1190" i="22"/>
  <c r="BC1196" i="23"/>
  <c r="BA1196" i="23"/>
  <c r="BE1196" i="23" s="1"/>
  <c r="BB1197" i="23"/>
  <c r="BC1191" i="22"/>
  <c r="BA1191" i="22"/>
  <c r="BE1191" i="22" s="1"/>
  <c r="BB1192" i="22"/>
  <c r="BB1198" i="23"/>
  <c r="BC1197" i="23"/>
  <c r="BA1197" i="23"/>
  <c r="BE1197" i="23" s="1"/>
  <c r="BB1193" i="22"/>
  <c r="BA1192" i="22"/>
  <c r="BE1192" i="22" s="1"/>
  <c r="BC1192" i="22"/>
  <c r="BB1199" i="23"/>
  <c r="BA1198" i="23"/>
  <c r="BE1198" i="23" s="1"/>
  <c r="BC1198" i="23"/>
  <c r="BC1193" i="22"/>
  <c r="BB1194" i="22"/>
  <c r="BA1193" i="22"/>
  <c r="BE1193" i="22" s="1"/>
  <c r="BC1199" i="23"/>
  <c r="BA1199" i="23"/>
  <c r="BE1199" i="23" s="1"/>
  <c r="BB1200" i="23"/>
  <c r="BB1195" i="22"/>
  <c r="BA1194" i="22"/>
  <c r="BE1194" i="22" s="1"/>
  <c r="BC1194" i="22"/>
  <c r="BA1200" i="23"/>
  <c r="BE1200" i="23" s="1"/>
  <c r="BC1200" i="23"/>
  <c r="BB1201" i="23"/>
  <c r="BB1196" i="22"/>
  <c r="BA1195" i="22"/>
  <c r="BE1195" i="22" s="1"/>
  <c r="BC1195" i="22"/>
  <c r="BA1201" i="23"/>
  <c r="BE1201" i="23" s="1"/>
  <c r="BC1201" i="23"/>
  <c r="BB1202" i="23"/>
  <c r="BC1196" i="22"/>
  <c r="BB1197" i="22"/>
  <c r="BA1196" i="22"/>
  <c r="BE1196" i="22" s="1"/>
  <c r="BA1202" i="23"/>
  <c r="BE1202" i="23" s="1"/>
  <c r="BB1203" i="23"/>
  <c r="BC1202" i="23"/>
  <c r="BA1197" i="22"/>
  <c r="BE1197" i="22" s="1"/>
  <c r="BB1198" i="22"/>
  <c r="BC1197" i="22"/>
  <c r="BA1203" i="23"/>
  <c r="BE1203" i="23" s="1"/>
  <c r="BC1203" i="23"/>
  <c r="BB1204" i="23"/>
  <c r="BB1199" i="22"/>
  <c r="BC1198" i="22"/>
  <c r="BA1198" i="22"/>
  <c r="BE1198" i="22" s="1"/>
  <c r="BC1204" i="23"/>
  <c r="BB1205" i="23"/>
  <c r="BA1204" i="23"/>
  <c r="BE1204" i="23" s="1"/>
  <c r="BC1199" i="22"/>
  <c r="BA1199" i="22"/>
  <c r="BE1199" i="22" s="1"/>
  <c r="BB1200" i="22"/>
  <c r="BB1206" i="23"/>
  <c r="BC1205" i="23"/>
  <c r="BA1205" i="23"/>
  <c r="BE1205" i="23" s="1"/>
  <c r="BC1200" i="22"/>
  <c r="BA1200" i="22"/>
  <c r="BE1200" i="22" s="1"/>
  <c r="BB1201" i="22"/>
  <c r="BA1206" i="23"/>
  <c r="BE1206" i="23" s="1"/>
  <c r="BC1206" i="23"/>
  <c r="BB1207" i="23"/>
  <c r="BA1201" i="22"/>
  <c r="BE1201" i="22" s="1"/>
  <c r="BC1201" i="22"/>
  <c r="BB1202" i="22"/>
  <c r="BB1208" i="23"/>
  <c r="BA1207" i="23"/>
  <c r="BE1207" i="23" s="1"/>
  <c r="BC1207" i="23"/>
  <c r="BC1202" i="22"/>
  <c r="BA1202" i="22"/>
  <c r="BE1202" i="22" s="1"/>
  <c r="BB1203" i="22"/>
  <c r="BB1209" i="23"/>
  <c r="BA1208" i="23"/>
  <c r="BE1208" i="23" s="1"/>
  <c r="BC1208" i="23"/>
  <c r="BA1203" i="22"/>
  <c r="BE1203" i="22" s="1"/>
  <c r="BC1203" i="22"/>
  <c r="BB1204" i="22"/>
  <c r="BA1209" i="23"/>
  <c r="BE1209" i="23" s="1"/>
  <c r="BC1209" i="23"/>
  <c r="BB1210" i="23"/>
  <c r="BA1204" i="22"/>
  <c r="BE1204" i="22" s="1"/>
  <c r="BB1205" i="22"/>
  <c r="BC1204" i="22"/>
  <c r="BA1210" i="23"/>
  <c r="BE1210" i="23" s="1"/>
  <c r="BB1211" i="23"/>
  <c r="BC1210" i="23"/>
  <c r="BA1205" i="22"/>
  <c r="BE1205" i="22" s="1"/>
  <c r="BC1205" i="22"/>
  <c r="BB1206" i="22"/>
  <c r="BC1211" i="23"/>
  <c r="BB1212" i="23"/>
  <c r="BA1211" i="23"/>
  <c r="BE1211" i="23" s="1"/>
  <c r="BB1207" i="22"/>
  <c r="BC1206" i="22"/>
  <c r="BA1206" i="22"/>
  <c r="BE1206" i="22" s="1"/>
  <c r="BB1213" i="23"/>
  <c r="BC1212" i="23"/>
  <c r="BA1212" i="23"/>
  <c r="BE1212" i="23" s="1"/>
  <c r="BC1207" i="22"/>
  <c r="BA1207" i="22"/>
  <c r="BE1207" i="22" s="1"/>
  <c r="BB1208" i="22"/>
  <c r="BC1213" i="23"/>
  <c r="BB1214" i="23"/>
  <c r="BA1213" i="23"/>
  <c r="BE1213" i="23" s="1"/>
  <c r="BC1208" i="22"/>
  <c r="BB1209" i="22"/>
  <c r="BA1208" i="22"/>
  <c r="BE1208" i="22" s="1"/>
  <c r="BB1215" i="23"/>
  <c r="BC1214" i="23"/>
  <c r="BA1214" i="23"/>
  <c r="BE1214" i="23" s="1"/>
  <c r="BB1210" i="22"/>
  <c r="BA1209" i="22"/>
  <c r="BE1209" i="22" s="1"/>
  <c r="BC1209" i="22"/>
  <c r="BA1215" i="23"/>
  <c r="BE1215" i="23" s="1"/>
  <c r="BB1216" i="23"/>
  <c r="BC1215" i="23"/>
  <c r="BC1210" i="22"/>
  <c r="BA1210" i="22"/>
  <c r="BE1210" i="22" s="1"/>
  <c r="BB1211" i="22"/>
  <c r="BC1216" i="23"/>
  <c r="BB1217" i="23"/>
  <c r="BA1216" i="23"/>
  <c r="BE1216" i="23" s="1"/>
  <c r="BA1211" i="22"/>
  <c r="BE1211" i="22" s="1"/>
  <c r="BB1212" i="22"/>
  <c r="BC1211" i="22"/>
  <c r="BC1217" i="23"/>
  <c r="BB1218" i="23"/>
  <c r="BA1217" i="23"/>
  <c r="BE1217" i="23" s="1"/>
  <c r="BC1212" i="22"/>
  <c r="BB1213" i="22"/>
  <c r="BA1212" i="22"/>
  <c r="BE1212" i="22" s="1"/>
  <c r="BC1218" i="23"/>
  <c r="BA1218" i="23"/>
  <c r="BE1218" i="23" s="1"/>
  <c r="BB1219" i="23"/>
  <c r="BA1213" i="22"/>
  <c r="BE1213" i="22" s="1"/>
  <c r="BB1214" i="22"/>
  <c r="BC1213" i="22"/>
  <c r="BA1219" i="23"/>
  <c r="BE1219" i="23" s="1"/>
  <c r="BB1220" i="23"/>
  <c r="BC1219" i="23"/>
  <c r="BB1215" i="22"/>
  <c r="BC1214" i="22"/>
  <c r="BA1214" i="22"/>
  <c r="BE1214" i="22" s="1"/>
  <c r="BB1221" i="23"/>
  <c r="BA1220" i="23"/>
  <c r="BE1220" i="23" s="1"/>
  <c r="BC1220" i="23"/>
  <c r="BA1215" i="22"/>
  <c r="BE1215" i="22" s="1"/>
  <c r="BB1216" i="22"/>
  <c r="BC1215" i="22"/>
  <c r="BA1221" i="23"/>
  <c r="BE1221" i="23" s="1"/>
  <c r="BC1221" i="23"/>
  <c r="BB1222" i="23"/>
  <c r="BC1216" i="22"/>
  <c r="BB1217" i="22"/>
  <c r="BA1216" i="22"/>
  <c r="BE1216" i="22" s="1"/>
  <c r="BB1223" i="23"/>
  <c r="BC1222" i="23"/>
  <c r="BA1222" i="23"/>
  <c r="BE1222" i="23" s="1"/>
  <c r="BC1217" i="22"/>
  <c r="BA1217" i="22"/>
  <c r="BE1217" i="22" s="1"/>
  <c r="BB1218" i="22"/>
  <c r="BB1224" i="23"/>
  <c r="BC1223" i="23"/>
  <c r="BA1223" i="23"/>
  <c r="BE1223" i="23" s="1"/>
  <c r="BB1219" i="22"/>
  <c r="BA1218" i="22"/>
  <c r="BE1218" i="22" s="1"/>
  <c r="BC1218" i="22"/>
  <c r="BC1224" i="23"/>
  <c r="BA1224" i="23"/>
  <c r="BE1224" i="23" s="1"/>
  <c r="BB1225" i="23"/>
  <c r="BC1219" i="22"/>
  <c r="BB1220" i="22"/>
  <c r="BA1219" i="22"/>
  <c r="BE1219" i="22" s="1"/>
  <c r="BA1225" i="23"/>
  <c r="BE1225" i="23" s="1"/>
  <c r="BB1226" i="23"/>
  <c r="BC1225" i="23"/>
  <c r="BA1220" i="22"/>
  <c r="BE1220" i="22" s="1"/>
  <c r="BB1221" i="22"/>
  <c r="BC1220" i="22"/>
  <c r="BC1226" i="23"/>
  <c r="BB1227" i="23"/>
  <c r="BA1226" i="23"/>
  <c r="BE1226" i="23" s="1"/>
  <c r="BA1221" i="22"/>
  <c r="BE1221" i="22" s="1"/>
  <c r="BB1222" i="22"/>
  <c r="BC1221" i="22"/>
  <c r="BB1228" i="23"/>
  <c r="BC1227" i="23"/>
  <c r="BA1227" i="23"/>
  <c r="BE1227" i="23" s="1"/>
  <c r="BA1222" i="22"/>
  <c r="BE1222" i="22" s="1"/>
  <c r="BB1223" i="22"/>
  <c r="BC1222" i="22"/>
  <c r="BC1228" i="23"/>
  <c r="BA1228" i="23"/>
  <c r="BE1228" i="23" s="1"/>
  <c r="BB1229" i="23"/>
  <c r="BC1223" i="22"/>
  <c r="BA1223" i="22"/>
  <c r="BE1223" i="22" s="1"/>
  <c r="BB1224" i="22"/>
  <c r="BA1229" i="23"/>
  <c r="BE1229" i="23" s="1"/>
  <c r="BB1230" i="23"/>
  <c r="BC1229" i="23"/>
  <c r="BC1224" i="22"/>
  <c r="BA1224" i="22"/>
  <c r="BE1224" i="22" s="1"/>
  <c r="BB1225" i="22"/>
  <c r="BC1230" i="23"/>
  <c r="BA1230" i="23"/>
  <c r="BE1230" i="23" s="1"/>
  <c r="BB1231" i="23"/>
  <c r="BC1225" i="22"/>
  <c r="BB1226" i="22"/>
  <c r="BA1225" i="22"/>
  <c r="BE1225" i="22" s="1"/>
  <c r="BC1231" i="23"/>
  <c r="BA1231" i="23"/>
  <c r="BE1231" i="23" s="1"/>
  <c r="BB1232" i="23"/>
  <c r="BB1227" i="22"/>
  <c r="BC1226" i="22"/>
  <c r="BA1226" i="22"/>
  <c r="BE1226" i="22" s="1"/>
  <c r="BB1233" i="23"/>
  <c r="BA1232" i="23"/>
  <c r="BE1232" i="23" s="1"/>
  <c r="BC1232" i="23"/>
  <c r="BA1227" i="22"/>
  <c r="BE1227" i="22" s="1"/>
  <c r="BC1227" i="22"/>
  <c r="BB1228" i="22"/>
  <c r="BC1233" i="23"/>
  <c r="BA1233" i="23"/>
  <c r="BE1233" i="23" s="1"/>
  <c r="BB1234" i="23"/>
  <c r="BA1228" i="22"/>
  <c r="BE1228" i="22" s="1"/>
  <c r="BB1229" i="22"/>
  <c r="BC1228" i="22"/>
  <c r="BB1235" i="23"/>
  <c r="BA1234" i="23"/>
  <c r="BE1234" i="23" s="1"/>
  <c r="BC1234" i="23"/>
  <c r="BC1229" i="22"/>
  <c r="BA1229" i="22"/>
  <c r="BE1229" i="22" s="1"/>
  <c r="BB1230" i="22"/>
  <c r="BB1236" i="23"/>
  <c r="BC1235" i="23"/>
  <c r="BA1235" i="23"/>
  <c r="BE1235" i="23" s="1"/>
  <c r="BA1230" i="22"/>
  <c r="BE1230" i="22" s="1"/>
  <c r="BB1231" i="22"/>
  <c r="BC1230" i="22"/>
  <c r="BC1236" i="23"/>
  <c r="BA1236" i="23"/>
  <c r="BE1236" i="23" s="1"/>
  <c r="BB1237" i="23"/>
  <c r="BC1231" i="22"/>
  <c r="BB1232" i="22"/>
  <c r="BA1231" i="22"/>
  <c r="BE1231" i="22" s="1"/>
  <c r="BB1238" i="23"/>
  <c r="BC1237" i="23"/>
  <c r="BA1237" i="23"/>
  <c r="BE1237" i="23" s="1"/>
  <c r="BB1233" i="22"/>
  <c r="BA1232" i="22"/>
  <c r="BE1232" i="22" s="1"/>
  <c r="BC1232" i="22"/>
  <c r="BC1238" i="23"/>
  <c r="BA1238" i="23"/>
  <c r="BE1238" i="23" s="1"/>
  <c r="BB1239" i="23"/>
  <c r="BB1234" i="22"/>
  <c r="BA1233" i="22"/>
  <c r="BE1233" i="22" s="1"/>
  <c r="BC1233" i="22"/>
  <c r="BA1239" i="23"/>
  <c r="BE1239" i="23" s="1"/>
  <c r="BC1239" i="23"/>
  <c r="BB1240" i="23"/>
  <c r="BC1234" i="22"/>
  <c r="BB1235" i="22"/>
  <c r="BA1234" i="22"/>
  <c r="BE1234" i="22" s="1"/>
  <c r="BB1241" i="23"/>
  <c r="BC1240" i="23"/>
  <c r="BA1240" i="23"/>
  <c r="BE1240" i="23" s="1"/>
  <c r="BC1235" i="22"/>
  <c r="BA1235" i="22"/>
  <c r="BE1235" i="22" s="1"/>
  <c r="BB1236" i="22"/>
  <c r="BC1241" i="23"/>
  <c r="BB1242" i="23"/>
  <c r="BA1241" i="23"/>
  <c r="BE1241" i="23" s="1"/>
  <c r="BB1237" i="22"/>
  <c r="BC1236" i="22"/>
  <c r="BA1236" i="22"/>
  <c r="BE1236" i="22" s="1"/>
  <c r="BB1243" i="23"/>
  <c r="BC1242" i="23"/>
  <c r="BA1242" i="23"/>
  <c r="BE1242" i="23" s="1"/>
  <c r="BB1238" i="22"/>
  <c r="BA1237" i="22"/>
  <c r="BE1237" i="22" s="1"/>
  <c r="BC1237" i="22"/>
  <c r="BA1243" i="23"/>
  <c r="BE1243" i="23" s="1"/>
  <c r="BB1244" i="23"/>
  <c r="BC1243" i="23"/>
  <c r="BC1238" i="22"/>
  <c r="BB1239" i="22"/>
  <c r="BA1238" i="22"/>
  <c r="BE1238" i="22" s="1"/>
  <c r="BC1244" i="23"/>
  <c r="BA1244" i="23"/>
  <c r="BE1244" i="23" s="1"/>
  <c r="BB1245" i="23"/>
  <c r="BB1240" i="22"/>
  <c r="BC1239" i="22"/>
  <c r="BA1239" i="22"/>
  <c r="BE1239" i="22" s="1"/>
  <c r="BA1245" i="23"/>
  <c r="BE1245" i="23" s="1"/>
  <c r="BC1245" i="23"/>
  <c r="BB1246" i="23"/>
  <c r="BA1240" i="22"/>
  <c r="BE1240" i="22" s="1"/>
  <c r="BB1241" i="22"/>
  <c r="BC1240" i="22"/>
  <c r="BC1246" i="23"/>
  <c r="BB1247" i="23"/>
  <c r="BA1246" i="23"/>
  <c r="BE1246" i="23" s="1"/>
  <c r="BC1241" i="22"/>
  <c r="BA1241" i="22"/>
  <c r="BE1241" i="22" s="1"/>
  <c r="BB1242" i="22"/>
  <c r="BB1248" i="23"/>
  <c r="BC1247" i="23"/>
  <c r="BA1247" i="23"/>
  <c r="BE1247" i="23" s="1"/>
  <c r="BC1242" i="22"/>
  <c r="BA1242" i="22"/>
  <c r="BE1242" i="22" s="1"/>
  <c r="BB1243" i="22"/>
  <c r="BC1248" i="23"/>
  <c r="BA1248" i="23"/>
  <c r="BE1248" i="23" s="1"/>
  <c r="BB1249" i="23"/>
  <c r="BB1244" i="22"/>
  <c r="BA1243" i="22"/>
  <c r="BE1243" i="22" s="1"/>
  <c r="BC1243" i="22"/>
  <c r="BA1249" i="23"/>
  <c r="BE1249" i="23" s="1"/>
  <c r="BC1249" i="23"/>
  <c r="BB1250" i="23"/>
  <c r="BA1244" i="22"/>
  <c r="BE1244" i="22" s="1"/>
  <c r="BC1244" i="22"/>
  <c r="BB1245" i="22"/>
  <c r="BA1250" i="23"/>
  <c r="BE1250" i="23" s="1"/>
  <c r="BC1250" i="23"/>
  <c r="BB1251" i="23"/>
  <c r="BA1245" i="22"/>
  <c r="BE1245" i="22" s="1"/>
  <c r="BC1245" i="22"/>
  <c r="BB1246" i="22"/>
  <c r="BA1251" i="23"/>
  <c r="BE1251" i="23" s="1"/>
  <c r="BB1252" i="23"/>
  <c r="BC1251" i="23"/>
  <c r="BB1247" i="22"/>
  <c r="BC1246" i="22"/>
  <c r="BA1246" i="22"/>
  <c r="BE1246" i="22" s="1"/>
  <c r="BB1253" i="23"/>
  <c r="BC1252" i="23"/>
  <c r="BA1252" i="23"/>
  <c r="BE1252" i="23" s="1"/>
  <c r="BA1247" i="22"/>
  <c r="BE1247" i="22" s="1"/>
  <c r="BB1248" i="22"/>
  <c r="BC1247" i="22"/>
  <c r="BA1253" i="23"/>
  <c r="BE1253" i="23" s="1"/>
  <c r="BB1254" i="23"/>
  <c r="BC1253" i="23"/>
  <c r="BB1249" i="22"/>
  <c r="BA1248" i="22"/>
  <c r="BE1248" i="22" s="1"/>
  <c r="BC1248" i="22"/>
  <c r="BC1254" i="23"/>
  <c r="BB1255" i="23"/>
  <c r="BA1254" i="23"/>
  <c r="BE1254" i="23" s="1"/>
  <c r="BC1249" i="22"/>
  <c r="BA1249" i="22"/>
  <c r="BE1249" i="22" s="1"/>
  <c r="BB1250" i="22"/>
  <c r="BC1255" i="23"/>
  <c r="BA1255" i="23"/>
  <c r="BE1255" i="23" s="1"/>
  <c r="BB1256" i="23"/>
  <c r="BC1250" i="22"/>
  <c r="BB1251" i="22"/>
  <c r="BA1250" i="22"/>
  <c r="BE1250" i="22" s="1"/>
  <c r="BA1256" i="23"/>
  <c r="BE1256" i="23" s="1"/>
  <c r="BB1257" i="23"/>
  <c r="BC1256" i="23"/>
  <c r="BB1252" i="22"/>
  <c r="BA1251" i="22"/>
  <c r="BE1251" i="22" s="1"/>
  <c r="BC1251" i="22"/>
  <c r="BB1258" i="23"/>
  <c r="BA1257" i="23"/>
  <c r="BE1257" i="23" s="1"/>
  <c r="BC1257" i="23"/>
  <c r="BB1253" i="22"/>
  <c r="BA1252" i="22"/>
  <c r="BE1252" i="22" s="1"/>
  <c r="BC1252" i="22"/>
  <c r="BA1258" i="23"/>
  <c r="BE1258" i="23" s="1"/>
  <c r="BB1259" i="23"/>
  <c r="BC1258" i="23"/>
  <c r="BC1253" i="22"/>
  <c r="BB1254" i="22"/>
  <c r="BA1253" i="22"/>
  <c r="BE1253" i="22" s="1"/>
  <c r="BB1260" i="23"/>
  <c r="BC1259" i="23"/>
  <c r="BA1259" i="23"/>
  <c r="BE1259" i="23" s="1"/>
  <c r="BA1254" i="22"/>
  <c r="BE1254" i="22" s="1"/>
  <c r="BC1254" i="22"/>
  <c r="BB1255" i="22"/>
  <c r="BC1260" i="23"/>
  <c r="BB1261" i="23"/>
  <c r="BA1260" i="23"/>
  <c r="BE1260" i="23" s="1"/>
  <c r="BC1255" i="22"/>
  <c r="BA1255" i="22"/>
  <c r="BE1255" i="22" s="1"/>
  <c r="BB1256" i="22"/>
  <c r="BB1262" i="23"/>
  <c r="BC1261" i="23"/>
  <c r="BA1261" i="23"/>
  <c r="BE1261" i="23" s="1"/>
  <c r="BB1257" i="22"/>
  <c r="BA1256" i="22"/>
  <c r="BE1256" i="22" s="1"/>
  <c r="BC1256" i="22"/>
  <c r="BB1263" i="23"/>
  <c r="BA1262" i="23"/>
  <c r="BE1262" i="23" s="1"/>
  <c r="BC1262" i="23"/>
  <c r="BC1257" i="22"/>
  <c r="BB1258" i="22"/>
  <c r="BA1257" i="22"/>
  <c r="BE1257" i="22" s="1"/>
  <c r="BA1263" i="23"/>
  <c r="BE1263" i="23" s="1"/>
  <c r="BB1264" i="23"/>
  <c r="BC1263" i="23"/>
  <c r="BB1259" i="22"/>
  <c r="BA1258" i="22"/>
  <c r="BE1258" i="22" s="1"/>
  <c r="BC1258" i="22"/>
  <c r="BC1264" i="23"/>
  <c r="BB1265" i="23"/>
  <c r="BA1264" i="23"/>
  <c r="BE1264" i="23" s="1"/>
  <c r="BB1260" i="22"/>
  <c r="BC1259" i="22"/>
  <c r="BA1259" i="22"/>
  <c r="BE1259" i="22" s="1"/>
  <c r="BA1265" i="23"/>
  <c r="BE1265" i="23" s="1"/>
  <c r="BC1265" i="23"/>
  <c r="BB1266" i="23"/>
  <c r="BC1260" i="22"/>
  <c r="BB1261" i="22"/>
  <c r="BA1260" i="22"/>
  <c r="BE1260" i="22" s="1"/>
  <c r="BC1266" i="23"/>
  <c r="BA1266" i="23"/>
  <c r="BE1266" i="23" s="1"/>
  <c r="BB1267" i="23"/>
  <c r="BB1262" i="22"/>
  <c r="BC1261" i="22"/>
  <c r="BA1261" i="22"/>
  <c r="BE1261" i="22" s="1"/>
  <c r="BC1267" i="23"/>
  <c r="BA1267" i="23"/>
  <c r="BE1267" i="23" s="1"/>
  <c r="BB1268" i="23"/>
  <c r="BB1263" i="22"/>
  <c r="BA1262" i="22"/>
  <c r="BE1262" i="22" s="1"/>
  <c r="BC1262" i="22"/>
  <c r="BC1268" i="23"/>
  <c r="BA1268" i="23"/>
  <c r="BE1268" i="23" s="1"/>
  <c r="BB1269" i="23"/>
  <c r="BC1263" i="22"/>
  <c r="BA1263" i="22"/>
  <c r="BE1263" i="22" s="1"/>
  <c r="BB1264" i="22"/>
  <c r="BA1269" i="23"/>
  <c r="BE1269" i="23" s="1"/>
  <c r="BC1269" i="23"/>
  <c r="BB1270" i="23"/>
  <c r="BA1264" i="22"/>
  <c r="BE1264" i="22" s="1"/>
  <c r="BB1265" i="22"/>
  <c r="BC1264" i="22"/>
  <c r="BA1270" i="23"/>
  <c r="BE1270" i="23" s="1"/>
  <c r="BC1270" i="23"/>
  <c r="BB1271" i="23"/>
  <c r="BC1265" i="22"/>
  <c r="BB1266" i="22"/>
  <c r="BA1265" i="22"/>
  <c r="BE1265" i="22" s="1"/>
  <c r="BC1271" i="23"/>
  <c r="BB1272" i="23"/>
  <c r="BA1271" i="23"/>
  <c r="BE1271" i="23" s="1"/>
  <c r="BC1266" i="22"/>
  <c r="BB1267" i="22"/>
  <c r="BA1266" i="22"/>
  <c r="BE1266" i="22" s="1"/>
  <c r="BA1272" i="23"/>
  <c r="BE1272" i="23" s="1"/>
  <c r="BB1273" i="23"/>
  <c r="BC1272" i="23"/>
  <c r="BC1267" i="22"/>
  <c r="BA1267" i="22"/>
  <c r="BE1267" i="22" s="1"/>
  <c r="BB1268" i="22"/>
  <c r="BA1273" i="23"/>
  <c r="BE1273" i="23" s="1"/>
  <c r="BC1273" i="23"/>
  <c r="BB1274" i="23"/>
  <c r="BB1269" i="22"/>
  <c r="BC1268" i="22"/>
  <c r="BA1268" i="22"/>
  <c r="BE1268" i="22" s="1"/>
  <c r="BA1274" i="23"/>
  <c r="BE1274" i="23" s="1"/>
  <c r="BC1274" i="23"/>
  <c r="BB1275" i="23"/>
  <c r="BA1269" i="22"/>
  <c r="BE1269" i="22" s="1"/>
  <c r="BB1270" i="22"/>
  <c r="BC1269" i="22"/>
  <c r="BA1275" i="23"/>
  <c r="BE1275" i="23" s="1"/>
  <c r="BB1276" i="23"/>
  <c r="BC1275" i="23"/>
  <c r="BB1271" i="22"/>
  <c r="BA1270" i="22"/>
  <c r="BE1270" i="22" s="1"/>
  <c r="BC1270" i="22"/>
  <c r="BC1276" i="23"/>
  <c r="BA1276" i="23"/>
  <c r="BE1276" i="23" s="1"/>
  <c r="BB1277" i="23"/>
  <c r="BC1271" i="22"/>
  <c r="BA1271" i="22"/>
  <c r="BE1271" i="22" s="1"/>
  <c r="BB1272" i="22"/>
  <c r="BC1277" i="23"/>
  <c r="BB1278" i="23"/>
  <c r="BA1277" i="23"/>
  <c r="BE1277" i="23" s="1"/>
  <c r="BC1272" i="22"/>
  <c r="BA1272" i="22"/>
  <c r="BE1272" i="22" s="1"/>
  <c r="BB1273" i="22"/>
  <c r="BB1279" i="23"/>
  <c r="BA1278" i="23"/>
  <c r="BE1278" i="23" s="1"/>
  <c r="BC1278" i="23"/>
  <c r="BA1273" i="22"/>
  <c r="BE1273" i="22" s="1"/>
  <c r="BC1273" i="22"/>
  <c r="BB1274" i="22"/>
  <c r="BC1279" i="23"/>
  <c r="BA1279" i="23"/>
  <c r="BE1279" i="23" s="1"/>
  <c r="BB1280" i="23"/>
  <c r="BC1274" i="22"/>
  <c r="BA1274" i="22"/>
  <c r="BE1274" i="22" s="1"/>
  <c r="BB1275" i="22"/>
  <c r="BC1280" i="23"/>
  <c r="BB1281" i="23"/>
  <c r="BA1280" i="23"/>
  <c r="BE1280" i="23" s="1"/>
  <c r="BA1275" i="22"/>
  <c r="BE1275" i="22" s="1"/>
  <c r="BB1276" i="22"/>
  <c r="BC1275" i="22"/>
  <c r="BB1282" i="23"/>
  <c r="BC1281" i="23"/>
  <c r="BA1281" i="23"/>
  <c r="BE1281" i="23" s="1"/>
  <c r="BC1276" i="22"/>
  <c r="BB1277" i="22"/>
  <c r="BA1276" i="22"/>
  <c r="BE1276" i="22" s="1"/>
  <c r="BA1282" i="23"/>
  <c r="BE1282" i="23" s="1"/>
  <c r="BB1283" i="23"/>
  <c r="BC1282" i="23"/>
  <c r="BC1277" i="22"/>
  <c r="BB1278" i="22"/>
  <c r="BA1277" i="22"/>
  <c r="BE1277" i="22" s="1"/>
  <c r="BB1284" i="23"/>
  <c r="BA1283" i="23"/>
  <c r="BE1283" i="23" s="1"/>
  <c r="BC1283" i="23"/>
  <c r="BC1278" i="22"/>
  <c r="BA1278" i="22"/>
  <c r="BE1278" i="22" s="1"/>
  <c r="BB1279" i="22"/>
  <c r="BA1284" i="23"/>
  <c r="BE1284" i="23" s="1"/>
  <c r="BB1285" i="23"/>
  <c r="BC1284" i="23"/>
  <c r="BB1280" i="22"/>
  <c r="BA1279" i="22"/>
  <c r="BE1279" i="22" s="1"/>
  <c r="BC1279" i="22"/>
  <c r="BC1285" i="23"/>
  <c r="BA1285" i="23"/>
  <c r="BE1285" i="23" s="1"/>
  <c r="BB1286" i="23"/>
  <c r="BC1280" i="22"/>
  <c r="BB1281" i="22"/>
  <c r="BA1280" i="22"/>
  <c r="BE1280" i="22" s="1"/>
  <c r="BA1286" i="23"/>
  <c r="BE1286" i="23" s="1"/>
  <c r="BC1286" i="23"/>
  <c r="BB1287" i="23"/>
  <c r="BC1281" i="22"/>
  <c r="BA1281" i="22"/>
  <c r="BE1281" i="22" s="1"/>
  <c r="BB1282" i="22"/>
  <c r="BB1288" i="23"/>
  <c r="BC1287" i="23"/>
  <c r="BA1287" i="23"/>
  <c r="BE1287" i="23" s="1"/>
  <c r="BB1283" i="22"/>
  <c r="BA1282" i="22"/>
  <c r="BE1282" i="22" s="1"/>
  <c r="BC1282" i="22"/>
  <c r="BC1288" i="23"/>
  <c r="BA1288" i="23"/>
  <c r="BE1288" i="23" s="1"/>
  <c r="BB1289" i="23"/>
  <c r="BA1283" i="22"/>
  <c r="BE1283" i="22" s="1"/>
  <c r="BB1284" i="22"/>
  <c r="BC1283" i="22"/>
  <c r="BC1289" i="23"/>
  <c r="BA1289" i="23"/>
  <c r="BE1289" i="23" s="1"/>
  <c r="BB1290" i="23"/>
  <c r="BB1285" i="22"/>
  <c r="BC1284" i="22"/>
  <c r="BA1284" i="22"/>
  <c r="BE1284" i="22" s="1"/>
  <c r="BC1290" i="23"/>
  <c r="BA1290" i="23"/>
  <c r="BE1290" i="23" s="1"/>
  <c r="BB1291" i="23"/>
  <c r="BC1285" i="22"/>
  <c r="BB1286" i="22"/>
  <c r="BA1285" i="22"/>
  <c r="BE1285" i="22" s="1"/>
  <c r="BA1291" i="23"/>
  <c r="BE1291" i="23" s="1"/>
  <c r="BB1292" i="23"/>
  <c r="BC1291" i="23"/>
  <c r="BC1286" i="22"/>
  <c r="BB1287" i="22"/>
  <c r="BA1286" i="22"/>
  <c r="BE1286" i="22" s="1"/>
  <c r="BB1293" i="23"/>
  <c r="BA1292" i="23"/>
  <c r="BE1292" i="23" s="1"/>
  <c r="BC1292" i="23"/>
  <c r="BB1288" i="22"/>
  <c r="BA1287" i="22"/>
  <c r="BE1287" i="22" s="1"/>
  <c r="BC1287" i="22"/>
  <c r="BC1293" i="23"/>
  <c r="BB1294" i="23"/>
  <c r="BA1293" i="23"/>
  <c r="BE1293" i="23" s="1"/>
  <c r="BC1288" i="22"/>
  <c r="BB1289" i="22"/>
  <c r="BA1288" i="22"/>
  <c r="BE1288" i="22" s="1"/>
  <c r="BA1294" i="23"/>
  <c r="BE1294" i="23" s="1"/>
  <c r="BB1295" i="23"/>
  <c r="BC1294" i="23"/>
  <c r="BA1289" i="22"/>
  <c r="BE1289" i="22" s="1"/>
  <c r="BB1290" i="22"/>
  <c r="BC1289" i="22"/>
  <c r="BA1295" i="23"/>
  <c r="BE1295" i="23" s="1"/>
  <c r="BC1295" i="23"/>
  <c r="BB1296" i="23"/>
  <c r="BC1290" i="22"/>
  <c r="BB1291" i="22"/>
  <c r="BA1290" i="22"/>
  <c r="BE1290" i="22" s="1"/>
  <c r="BA1296" i="23"/>
  <c r="BE1296" i="23" s="1"/>
  <c r="BC1296" i="23"/>
  <c r="BB1297" i="23"/>
  <c r="BB1292" i="22"/>
  <c r="BC1291" i="22"/>
  <c r="BA1291" i="22"/>
  <c r="BE1291" i="22" s="1"/>
  <c r="BC1297" i="23"/>
  <c r="BA1297" i="23"/>
  <c r="BE1297" i="23" s="1"/>
  <c r="BB1298" i="23"/>
  <c r="BB1293" i="22"/>
  <c r="BA1292" i="22"/>
  <c r="BE1292" i="22" s="1"/>
  <c r="BC1292" i="22"/>
  <c r="BC1298" i="23"/>
  <c r="BB1299" i="23"/>
  <c r="BA1298" i="23"/>
  <c r="BE1298" i="23" s="1"/>
  <c r="BA1293" i="22"/>
  <c r="BE1293" i="22" s="1"/>
  <c r="BC1293" i="22"/>
  <c r="BB1294" i="22"/>
  <c r="BA1299" i="23"/>
  <c r="BE1299" i="23" s="1"/>
  <c r="BC1299" i="23"/>
  <c r="BB1300" i="23"/>
  <c r="BB1295" i="22"/>
  <c r="BC1294" i="22"/>
  <c r="BA1294" i="22"/>
  <c r="BE1294" i="22" s="1"/>
  <c r="BB1301" i="23"/>
  <c r="BA1300" i="23"/>
  <c r="BE1300" i="23" s="1"/>
  <c r="BC1300" i="23"/>
  <c r="BB1296" i="22"/>
  <c r="BA1295" i="22"/>
  <c r="BE1295" i="22" s="1"/>
  <c r="BC1295" i="22"/>
  <c r="BB1302" i="23"/>
  <c r="BA1301" i="23"/>
  <c r="BE1301" i="23" s="1"/>
  <c r="BC1301" i="23"/>
  <c r="BC1296" i="22"/>
  <c r="BB1297" i="22"/>
  <c r="BA1296" i="22"/>
  <c r="BE1296" i="22" s="1"/>
  <c r="BC1302" i="23"/>
  <c r="BA1302" i="23"/>
  <c r="BE1302" i="23" s="1"/>
  <c r="BB1303" i="23"/>
  <c r="BA1297" i="22"/>
  <c r="BE1297" i="22" s="1"/>
  <c r="BC1297" i="22"/>
  <c r="BB1298" i="22"/>
  <c r="BB1304" i="23"/>
  <c r="BA1303" i="23"/>
  <c r="BE1303" i="23" s="1"/>
  <c r="BC1303" i="23"/>
  <c r="BA1298" i="22"/>
  <c r="BE1298" i="22" s="1"/>
  <c r="BB1299" i="22"/>
  <c r="BC1298" i="22"/>
  <c r="BA1304" i="23"/>
  <c r="BE1304" i="23" s="1"/>
  <c r="BC1304" i="23"/>
  <c r="BB1305" i="23"/>
  <c r="BA1299" i="22"/>
  <c r="BE1299" i="22" s="1"/>
  <c r="BB1300" i="22"/>
  <c r="BC1299" i="22"/>
  <c r="BB1306" i="23"/>
  <c r="BA1305" i="23"/>
  <c r="BE1305" i="23" s="1"/>
  <c r="BC1305" i="23"/>
  <c r="BA1300" i="22"/>
  <c r="BE1300" i="22" s="1"/>
  <c r="BC1300" i="22"/>
  <c r="BB1301" i="22"/>
  <c r="BA1306" i="23"/>
  <c r="BE1306" i="23" s="1"/>
  <c r="BC1306" i="23"/>
  <c r="BB1307" i="23"/>
  <c r="BB1302" i="22"/>
  <c r="BC1301" i="22"/>
  <c r="BA1301" i="22"/>
  <c r="BE1301" i="22" s="1"/>
  <c r="BB1308" i="23"/>
  <c r="BC1307" i="23"/>
  <c r="BA1307" i="23"/>
  <c r="BE1307" i="23" s="1"/>
  <c r="BC1302" i="22"/>
  <c r="BB1303" i="22"/>
  <c r="BA1302" i="22"/>
  <c r="BE1302" i="22" s="1"/>
  <c r="BA1308" i="23"/>
  <c r="BE1308" i="23" s="1"/>
  <c r="BC1308" i="23"/>
  <c r="BB1309" i="23"/>
  <c r="BC1303" i="22"/>
  <c r="BB1304" i="22"/>
  <c r="BA1303" i="22"/>
  <c r="BE1303" i="22" s="1"/>
  <c r="BC1309" i="23"/>
  <c r="BA1309" i="23"/>
  <c r="BE1309" i="23" s="1"/>
  <c r="BB1310" i="23"/>
  <c r="BC1304" i="22"/>
  <c r="BA1304" i="22"/>
  <c r="BE1304" i="22" s="1"/>
  <c r="BB1305" i="22"/>
  <c r="BA1310" i="23"/>
  <c r="BE1310" i="23" s="1"/>
  <c r="BC1310" i="23"/>
  <c r="BB1311" i="23"/>
  <c r="BC1305" i="22"/>
  <c r="BA1305" i="22"/>
  <c r="BE1305" i="22" s="1"/>
  <c r="BB1306" i="22"/>
  <c r="BA1311" i="23"/>
  <c r="BE1311" i="23" s="1"/>
  <c r="BB1312" i="23"/>
  <c r="BC1311" i="23"/>
  <c r="BB1307" i="22"/>
  <c r="BA1306" i="22"/>
  <c r="BE1306" i="22" s="1"/>
  <c r="BC1306" i="22"/>
  <c r="BA1312" i="23"/>
  <c r="BE1312" i="23" s="1"/>
  <c r="BC1312" i="23"/>
  <c r="BB1313" i="23"/>
  <c r="BC1307" i="22"/>
  <c r="BA1307" i="22"/>
  <c r="BE1307" i="22" s="1"/>
  <c r="BB1308" i="22"/>
  <c r="BA1313" i="23"/>
  <c r="BE1313" i="23" s="1"/>
  <c r="BB1314" i="23"/>
  <c r="BC1313" i="23"/>
  <c r="BB1309" i="22"/>
  <c r="BA1308" i="22"/>
  <c r="BE1308" i="22" s="1"/>
  <c r="BC1308" i="22"/>
  <c r="BC1314" i="23"/>
  <c r="BB1315" i="23"/>
  <c r="BA1314" i="23"/>
  <c r="BE1314" i="23" s="1"/>
  <c r="BC1309" i="22"/>
  <c r="BB1310" i="22"/>
  <c r="BA1309" i="22"/>
  <c r="BE1309" i="22" s="1"/>
  <c r="BC1315" i="23"/>
  <c r="BA1315" i="23"/>
  <c r="BE1315" i="23" s="1"/>
  <c r="BB1316" i="23"/>
  <c r="BB1311" i="22"/>
  <c r="BC1310" i="22"/>
  <c r="BA1310" i="22"/>
  <c r="BE1310" i="22" s="1"/>
  <c r="BA1316" i="23"/>
  <c r="BE1316" i="23" s="1"/>
  <c r="BB1317" i="23"/>
  <c r="BC1316" i="23"/>
  <c r="BC1311" i="22"/>
  <c r="BB1312" i="22"/>
  <c r="BA1311" i="22"/>
  <c r="BE1311" i="22" s="1"/>
  <c r="BA1317" i="23"/>
  <c r="BE1317" i="23" s="1"/>
  <c r="BB1318" i="23"/>
  <c r="BC1317" i="23"/>
  <c r="BB1313" i="22"/>
  <c r="BC1312" i="22"/>
  <c r="BA1312" i="22"/>
  <c r="BE1312" i="22" s="1"/>
  <c r="BC1318" i="23"/>
  <c r="BA1318" i="23"/>
  <c r="BE1318" i="23" s="1"/>
  <c r="BB1319" i="23"/>
  <c r="BC1313" i="22"/>
  <c r="BA1313" i="22"/>
  <c r="BE1313" i="22" s="1"/>
  <c r="BB1314" i="22"/>
  <c r="BB1320" i="23"/>
  <c r="BC1319" i="23"/>
  <c r="BA1319" i="23"/>
  <c r="BE1319" i="23" s="1"/>
  <c r="BC1314" i="22"/>
  <c r="BB1315" i="22"/>
  <c r="BA1314" i="22"/>
  <c r="BE1314" i="22" s="1"/>
  <c r="BA1320" i="23"/>
  <c r="BE1320" i="23" s="1"/>
  <c r="BC1320" i="23"/>
  <c r="BB1321" i="23"/>
  <c r="BA1315" i="22"/>
  <c r="BE1315" i="22" s="1"/>
  <c r="BC1315" i="22"/>
  <c r="BB1316" i="22"/>
  <c r="BA1321" i="23"/>
  <c r="BE1321" i="23" s="1"/>
  <c r="BC1321" i="23"/>
  <c r="BB1322" i="23"/>
  <c r="BA1316" i="22"/>
  <c r="BE1316" i="22" s="1"/>
  <c r="BC1316" i="22"/>
  <c r="BB1317" i="22"/>
  <c r="BA1322" i="23"/>
  <c r="BE1322" i="23" s="1"/>
  <c r="BB1323" i="23"/>
  <c r="BC1322" i="23"/>
  <c r="BC1317" i="22"/>
  <c r="BA1317" i="22"/>
  <c r="BE1317" i="22" s="1"/>
  <c r="BB1318" i="22"/>
  <c r="BC1323" i="23"/>
  <c r="BA1323" i="23"/>
  <c r="BE1323" i="23" s="1"/>
  <c r="BB1324" i="23"/>
  <c r="BA1318" i="22"/>
  <c r="BE1318" i="22" s="1"/>
  <c r="BB1319" i="22"/>
  <c r="BC1318" i="22"/>
  <c r="BC1324" i="23"/>
  <c r="BA1324" i="23"/>
  <c r="BE1324" i="23" s="1"/>
  <c r="BB1325" i="23"/>
  <c r="BC1319" i="22"/>
  <c r="BA1319" i="22"/>
  <c r="BE1319" i="22" s="1"/>
  <c r="BB1320" i="22"/>
  <c r="BB1326" i="23"/>
  <c r="BA1325" i="23"/>
  <c r="BE1325" i="23" s="1"/>
  <c r="BC1325" i="23"/>
  <c r="BB1321" i="22"/>
  <c r="BC1320" i="22"/>
  <c r="BA1320" i="22"/>
  <c r="BE1320" i="22" s="1"/>
  <c r="BB1327" i="23"/>
  <c r="BC1326" i="23"/>
  <c r="BA1326" i="23"/>
  <c r="BE1326" i="23" s="1"/>
  <c r="BC1321" i="22"/>
  <c r="BB1322" i="22"/>
  <c r="BA1321" i="22"/>
  <c r="BE1321" i="22" s="1"/>
  <c r="BA1327" i="23"/>
  <c r="BE1327" i="23" s="1"/>
  <c r="BB1328" i="23"/>
  <c r="BC1327" i="23"/>
  <c r="BB1323" i="22"/>
  <c r="BC1322" i="22"/>
  <c r="BA1322" i="22"/>
  <c r="BE1322" i="22" s="1"/>
  <c r="BA1328" i="23"/>
  <c r="BE1328" i="23" s="1"/>
  <c r="BC1328" i="23"/>
  <c r="BB1329" i="23"/>
  <c r="BA1323" i="22"/>
  <c r="BE1323" i="22" s="1"/>
  <c r="BC1323" i="22"/>
  <c r="BB1324" i="22"/>
  <c r="BC1329" i="23"/>
  <c r="BA1329" i="23"/>
  <c r="BE1329" i="23" s="1"/>
  <c r="BB1330" i="23"/>
  <c r="BA1324" i="22"/>
  <c r="BE1324" i="22" s="1"/>
  <c r="BC1324" i="22"/>
  <c r="BB1325" i="22"/>
  <c r="BA1330" i="23"/>
  <c r="BE1330" i="23" s="1"/>
  <c r="BB1331" i="23"/>
  <c r="BC1330" i="23"/>
  <c r="BC1325" i="22"/>
  <c r="BB1326" i="22"/>
  <c r="BA1325" i="22"/>
  <c r="BE1325" i="22" s="1"/>
  <c r="BB1332" i="23"/>
  <c r="BA1331" i="23"/>
  <c r="BE1331" i="23" s="1"/>
  <c r="BC1331" i="23"/>
  <c r="BC1326" i="22"/>
  <c r="BB1327" i="22"/>
  <c r="BA1326" i="22"/>
  <c r="BE1326" i="22" s="1"/>
  <c r="BB1333" i="23"/>
  <c r="BC1332" i="23"/>
  <c r="BA1332" i="23"/>
  <c r="BE1332" i="23" s="1"/>
  <c r="BC1327" i="22"/>
  <c r="BB1328" i="22"/>
  <c r="BA1327" i="22"/>
  <c r="BE1327" i="22" s="1"/>
  <c r="BA1333" i="23"/>
  <c r="BE1333" i="23" s="1"/>
  <c r="BB1334" i="23"/>
  <c r="BC1333" i="23"/>
  <c r="BA1328" i="22"/>
  <c r="BE1328" i="22" s="1"/>
  <c r="BB1329" i="22"/>
  <c r="BC1328" i="22"/>
  <c r="BC1334" i="23"/>
  <c r="BB1335" i="23"/>
  <c r="BA1334" i="23"/>
  <c r="BE1334" i="23" s="1"/>
  <c r="BC1329" i="22"/>
  <c r="BA1329" i="22"/>
  <c r="BE1329" i="22" s="1"/>
  <c r="BB1330" i="22"/>
  <c r="BA1335" i="23"/>
  <c r="BE1335" i="23" s="1"/>
  <c r="BC1335" i="23"/>
  <c r="BB1336" i="23"/>
  <c r="BA1330" i="22"/>
  <c r="BE1330" i="22" s="1"/>
  <c r="BC1330" i="22"/>
  <c r="BB1331" i="22"/>
  <c r="BB1337" i="23"/>
  <c r="BA1336" i="23"/>
  <c r="BE1336" i="23" s="1"/>
  <c r="BC1336" i="23"/>
  <c r="BA1331" i="22"/>
  <c r="BE1331" i="22" s="1"/>
  <c r="BC1331" i="22"/>
  <c r="BB1332" i="22"/>
  <c r="BC1337" i="23"/>
  <c r="BB1338" i="23"/>
  <c r="BA1337" i="23"/>
  <c r="BE1337" i="23" s="1"/>
  <c r="BB1333" i="22"/>
  <c r="BA1332" i="22"/>
  <c r="BE1332" i="22" s="1"/>
  <c r="BC1332" i="22"/>
  <c r="BB1339" i="23"/>
  <c r="BA1338" i="23"/>
  <c r="BE1338" i="23" s="1"/>
  <c r="BC1338" i="23"/>
  <c r="BB1334" i="22"/>
  <c r="BC1333" i="22"/>
  <c r="BA1333" i="22"/>
  <c r="BE1333" i="22" s="1"/>
  <c r="BA1339" i="23"/>
  <c r="BE1339" i="23" s="1"/>
  <c r="BB1340" i="23"/>
  <c r="BC1339" i="23"/>
  <c r="BB1335" i="22"/>
  <c r="BC1334" i="22"/>
  <c r="BA1334" i="22"/>
  <c r="BE1334" i="22" s="1"/>
  <c r="BC1340" i="23"/>
  <c r="BA1340" i="23"/>
  <c r="BE1340" i="23" s="1"/>
  <c r="BB1341" i="23"/>
  <c r="BC1335" i="22"/>
  <c r="BA1335" i="22"/>
  <c r="BE1335" i="22" s="1"/>
  <c r="BB1336" i="22"/>
  <c r="BC1341" i="23"/>
  <c r="BB1342" i="23"/>
  <c r="BA1341" i="23"/>
  <c r="BE1341" i="23" s="1"/>
  <c r="BA1336" i="22"/>
  <c r="BE1336" i="22" s="1"/>
  <c r="BB1337" i="22"/>
  <c r="BC1336" i="22"/>
  <c r="BC1342" i="23"/>
  <c r="BB1343" i="23"/>
  <c r="BA1342" i="23"/>
  <c r="BE1342" i="23" s="1"/>
  <c r="BB1338" i="22"/>
  <c r="BA1337" i="22"/>
  <c r="BE1337" i="22" s="1"/>
  <c r="BC1337" i="22"/>
  <c r="BA1343" i="23"/>
  <c r="BE1343" i="23" s="1"/>
  <c r="BB1344" i="23"/>
  <c r="BC1343" i="23"/>
  <c r="BA1338" i="22"/>
  <c r="BE1338" i="22" s="1"/>
  <c r="BB1339" i="22"/>
  <c r="BC1338" i="22"/>
  <c r="BB1345" i="23"/>
  <c r="BC1344" i="23"/>
  <c r="BA1344" i="23"/>
  <c r="BE1344" i="23" s="1"/>
  <c r="BA1339" i="22"/>
  <c r="BE1339" i="22" s="1"/>
  <c r="BB1340" i="22"/>
  <c r="BC1339" i="22"/>
  <c r="BA1345" i="23"/>
  <c r="BE1345" i="23" s="1"/>
  <c r="BB1346" i="23"/>
  <c r="BC1345" i="23"/>
  <c r="BC1340" i="22"/>
  <c r="BA1340" i="22"/>
  <c r="BE1340" i="22" s="1"/>
  <c r="BB1341" i="22"/>
  <c r="BB1347" i="23"/>
  <c r="BC1346" i="23"/>
  <c r="BA1346" i="23"/>
  <c r="BE1346" i="23" s="1"/>
  <c r="BB1342" i="22"/>
  <c r="BA1341" i="22"/>
  <c r="BE1341" i="22" s="1"/>
  <c r="BC1341" i="22"/>
  <c r="BB1348" i="23"/>
  <c r="BA1347" i="23"/>
  <c r="BE1347" i="23" s="1"/>
  <c r="BC1347" i="23"/>
  <c r="BC1342" i="22"/>
  <c r="BB1343" i="22"/>
  <c r="BA1342" i="22"/>
  <c r="BE1342" i="22" s="1"/>
  <c r="BB1349" i="23"/>
  <c r="BA1348" i="23"/>
  <c r="BE1348" i="23" s="1"/>
  <c r="BC1348" i="23"/>
  <c r="BA1343" i="22"/>
  <c r="BE1343" i="22" s="1"/>
  <c r="BC1343" i="22"/>
  <c r="BB1344" i="22"/>
  <c r="BC1349" i="23"/>
  <c r="BA1349" i="23"/>
  <c r="BE1349" i="23" s="1"/>
  <c r="BB1350" i="23"/>
  <c r="BC1344" i="22"/>
  <c r="BB1345" i="22"/>
  <c r="BA1344" i="22"/>
  <c r="BE1344" i="22" s="1"/>
  <c r="BA1350" i="23"/>
  <c r="BE1350" i="23" s="1"/>
  <c r="BC1350" i="23"/>
  <c r="BB1351" i="23"/>
  <c r="BC1345" i="22"/>
  <c r="BA1345" i="22"/>
  <c r="BE1345" i="22" s="1"/>
  <c r="BB1346" i="22"/>
  <c r="BB1352" i="23"/>
  <c r="BC1351" i="23"/>
  <c r="BA1351" i="23"/>
  <c r="BE1351" i="23" s="1"/>
  <c r="BA1346" i="22"/>
  <c r="BE1346" i="22" s="1"/>
  <c r="BB1347" i="22"/>
  <c r="BC1346" i="22"/>
  <c r="BC1352" i="23"/>
  <c r="BB1353" i="23"/>
  <c r="BA1352" i="23"/>
  <c r="BE1352" i="23" s="1"/>
  <c r="BA1347" i="22"/>
  <c r="BE1347" i="22" s="1"/>
  <c r="BB1348" i="22"/>
  <c r="BC1347" i="22"/>
  <c r="BC1353" i="23"/>
  <c r="BA1353" i="23"/>
  <c r="BE1353" i="23" s="1"/>
  <c r="BB1354" i="23"/>
  <c r="BC1348" i="22"/>
  <c r="BA1348" i="22"/>
  <c r="BE1348" i="22" s="1"/>
  <c r="BB1349" i="22"/>
  <c r="BB1355" i="23"/>
  <c r="BA1354" i="23"/>
  <c r="BE1354" i="23" s="1"/>
  <c r="BC1354" i="23"/>
  <c r="BC1349" i="22"/>
  <c r="BB1350" i="22"/>
  <c r="BA1349" i="22"/>
  <c r="BE1349" i="22" s="1"/>
  <c r="BA1355" i="23"/>
  <c r="BE1355" i="23" s="1"/>
  <c r="BC1355" i="23"/>
  <c r="BB1356" i="23"/>
  <c r="BC1350" i="22"/>
  <c r="BA1350" i="22"/>
  <c r="BE1350" i="22" s="1"/>
  <c r="BB1351" i="22"/>
  <c r="BB1357" i="23"/>
  <c r="BC1356" i="23"/>
  <c r="BA1356" i="23"/>
  <c r="BE1356" i="23" s="1"/>
  <c r="BA1351" i="22"/>
  <c r="BE1351" i="22" s="1"/>
  <c r="BB1352" i="22"/>
  <c r="BC1351" i="22"/>
  <c r="BC1357" i="23"/>
  <c r="BA1357" i="23"/>
  <c r="BE1357" i="23" s="1"/>
  <c r="BB1358" i="23"/>
  <c r="BA1352" i="22"/>
  <c r="BE1352" i="22" s="1"/>
  <c r="BB1353" i="22"/>
  <c r="BC1352" i="22"/>
  <c r="BC1358" i="23"/>
  <c r="BA1358" i="23"/>
  <c r="BE1358" i="23" s="1"/>
  <c r="BB1359" i="23"/>
  <c r="BA1353" i="22"/>
  <c r="BE1353" i="22" s="1"/>
  <c r="BB1354" i="22"/>
  <c r="BC1353" i="22"/>
  <c r="BC1359" i="23"/>
  <c r="BA1359" i="23"/>
  <c r="BE1359" i="23" s="1"/>
  <c r="BB1360" i="23"/>
  <c r="BC1354" i="22"/>
  <c r="BA1354" i="22"/>
  <c r="BE1354" i="22" s="1"/>
  <c r="BB1355" i="22"/>
  <c r="BA1360" i="23"/>
  <c r="BE1360" i="23" s="1"/>
  <c r="BB1361" i="23"/>
  <c r="BC1360" i="23"/>
  <c r="BC1355" i="22"/>
  <c r="BB1356" i="22"/>
  <c r="BA1355" i="22"/>
  <c r="BE1355" i="22" s="1"/>
  <c r="BC1361" i="23"/>
  <c r="BB1362" i="23"/>
  <c r="BA1361" i="23"/>
  <c r="BE1361" i="23" s="1"/>
  <c r="BB1357" i="22"/>
  <c r="BC1356" i="22"/>
  <c r="BA1356" i="22"/>
  <c r="BE1356" i="22" s="1"/>
  <c r="BA1362" i="23"/>
  <c r="BE1362" i="23" s="1"/>
  <c r="BB1363" i="23"/>
  <c r="BC1362" i="23"/>
  <c r="BA1357" i="22"/>
  <c r="BE1357" i="22" s="1"/>
  <c r="BC1357" i="22"/>
  <c r="BB1358" i="22"/>
  <c r="BC1363" i="23"/>
  <c r="BB1364" i="23"/>
  <c r="BA1363" i="23"/>
  <c r="BE1363" i="23" s="1"/>
  <c r="BC1358" i="22"/>
  <c r="BB1359" i="22"/>
  <c r="BA1358" i="22"/>
  <c r="BE1358" i="22" s="1"/>
  <c r="BB1365" i="23"/>
  <c r="BA1364" i="23"/>
  <c r="BE1364" i="23" s="1"/>
  <c r="BC1364" i="23"/>
  <c r="BA1359" i="22"/>
  <c r="BE1359" i="22" s="1"/>
  <c r="BB1360" i="22"/>
  <c r="BC1359" i="22"/>
  <c r="BC1365" i="23"/>
  <c r="BA1365" i="23"/>
  <c r="BE1365" i="23" s="1"/>
  <c r="BB1366" i="23"/>
  <c r="BC1360" i="22"/>
  <c r="BA1360" i="22"/>
  <c r="BE1360" i="22" s="1"/>
  <c r="BB1361" i="22"/>
  <c r="BA1366" i="23"/>
  <c r="BE1366" i="23" s="1"/>
  <c r="BB1367" i="23"/>
  <c r="BC1366" i="23"/>
  <c r="BA1361" i="22"/>
  <c r="BE1361" i="22" s="1"/>
  <c r="BC1361" i="22"/>
  <c r="BB1362" i="22"/>
  <c r="BC1367" i="23"/>
  <c r="BA1367" i="23"/>
  <c r="BE1367" i="23" s="1"/>
  <c r="BB1368" i="23"/>
  <c r="BC1362" i="22"/>
  <c r="BB1363" i="22"/>
  <c r="BA1362" i="22"/>
  <c r="BE1362" i="22" s="1"/>
  <c r="BC1368" i="23"/>
  <c r="BB1369" i="23"/>
  <c r="BA1368" i="23"/>
  <c r="BE1368" i="23" s="1"/>
  <c r="BC1363" i="22"/>
  <c r="BA1363" i="22"/>
  <c r="BE1363" i="22" s="1"/>
  <c r="BB1364" i="22"/>
  <c r="BC1369" i="23"/>
  <c r="BA1369" i="23"/>
  <c r="BE1369" i="23" s="1"/>
  <c r="BB1370" i="23"/>
  <c r="BA1364" i="22"/>
  <c r="BE1364" i="22" s="1"/>
  <c r="BB1365" i="22"/>
  <c r="BC1364" i="22"/>
  <c r="BA1370" i="23"/>
  <c r="BE1370" i="23" s="1"/>
  <c r="BC1370" i="23"/>
  <c r="BB1371" i="23"/>
  <c r="BB1366" i="22"/>
  <c r="BA1365" i="22"/>
  <c r="BE1365" i="22" s="1"/>
  <c r="BC1365" i="22"/>
  <c r="BA1371" i="23"/>
  <c r="BE1371" i="23" s="1"/>
  <c r="BC1371" i="23"/>
  <c r="BB1372" i="23"/>
  <c r="BA1366" i="22"/>
  <c r="BE1366" i="22" s="1"/>
  <c r="BC1366" i="22"/>
  <c r="BB1367" i="22"/>
  <c r="BC1372" i="23"/>
  <c r="BA1372" i="23"/>
  <c r="BE1372" i="23" s="1"/>
  <c r="BB1373" i="23"/>
  <c r="BB1368" i="22"/>
  <c r="BC1367" i="22"/>
  <c r="BA1367" i="22"/>
  <c r="BE1367" i="22" s="1"/>
  <c r="BA1373" i="23"/>
  <c r="BE1373" i="23" s="1"/>
  <c r="BB1374" i="23"/>
  <c r="BC1373" i="23"/>
  <c r="BC1368" i="22"/>
  <c r="BB1369" i="22"/>
  <c r="BA1368" i="22"/>
  <c r="BE1368" i="22" s="1"/>
  <c r="BB1375" i="23"/>
  <c r="BA1374" i="23"/>
  <c r="BE1374" i="23" s="1"/>
  <c r="BC1374" i="23"/>
  <c r="BC1369" i="22"/>
  <c r="BA1369" i="22"/>
  <c r="BE1369" i="22" s="1"/>
  <c r="BB1370" i="22"/>
  <c r="BB1376" i="23"/>
  <c r="BC1375" i="23"/>
  <c r="BA1375" i="23"/>
  <c r="BE1375" i="23" s="1"/>
  <c r="BC1370" i="22"/>
  <c r="BA1370" i="22"/>
  <c r="BE1370" i="22" s="1"/>
  <c r="BB1371" i="22"/>
  <c r="BB1377" i="23"/>
  <c r="BC1376" i="23"/>
  <c r="BA1376" i="23"/>
  <c r="BE1376" i="23" s="1"/>
  <c r="BC1371" i="22"/>
  <c r="BB1372" i="22"/>
  <c r="BA1371" i="22"/>
  <c r="BE1371" i="22" s="1"/>
  <c r="BC1377" i="23"/>
  <c r="BB1378" i="23"/>
  <c r="BA1377" i="23"/>
  <c r="BE1377" i="23" s="1"/>
  <c r="BC1372" i="22"/>
  <c r="BB1373" i="22"/>
  <c r="BA1372" i="22"/>
  <c r="BE1372" i="22" s="1"/>
  <c r="BC1378" i="23"/>
  <c r="BB1379" i="23"/>
  <c r="BA1378" i="23"/>
  <c r="BE1378" i="23" s="1"/>
  <c r="BC1373" i="22"/>
  <c r="BA1373" i="22"/>
  <c r="BE1373" i="22" s="1"/>
  <c r="BB1374" i="22"/>
  <c r="BC1379" i="23"/>
  <c r="BB1380" i="23"/>
  <c r="BA1379" i="23"/>
  <c r="BE1379" i="23" s="1"/>
  <c r="BB1375" i="22"/>
  <c r="BA1374" i="22"/>
  <c r="BE1374" i="22" s="1"/>
  <c r="BC1374" i="22"/>
  <c r="BA1380" i="23"/>
  <c r="BE1380" i="23" s="1"/>
  <c r="BB1381" i="23"/>
  <c r="BC1380" i="23"/>
  <c r="BA1375" i="22"/>
  <c r="BE1375" i="22" s="1"/>
  <c r="BB1376" i="22"/>
  <c r="BC1375" i="22"/>
  <c r="BA1381" i="23"/>
  <c r="BE1381" i="23" s="1"/>
  <c r="BC1381" i="23"/>
  <c r="BB1382" i="23"/>
  <c r="BA1376" i="22"/>
  <c r="BE1376" i="22" s="1"/>
  <c r="BC1376" i="22"/>
  <c r="BB1377" i="22"/>
  <c r="BC1382" i="23"/>
  <c r="BA1382" i="23"/>
  <c r="BE1382" i="23" s="1"/>
  <c r="BB1383" i="23"/>
  <c r="BA1377" i="22"/>
  <c r="BE1377" i="22" s="1"/>
  <c r="BB1378" i="22"/>
  <c r="BC1377" i="22"/>
  <c r="BB1384" i="23"/>
  <c r="BC1383" i="23"/>
  <c r="BA1383" i="23"/>
  <c r="BE1383" i="23" s="1"/>
  <c r="BB1379" i="22"/>
  <c r="BC1378" i="22"/>
  <c r="BA1378" i="22"/>
  <c r="BE1378" i="22" s="1"/>
  <c r="BA1384" i="23"/>
  <c r="BE1384" i="23" s="1"/>
  <c r="BC1384" i="23"/>
  <c r="BB1385" i="23"/>
  <c r="BC1379" i="22"/>
  <c r="BA1379" i="22"/>
  <c r="BE1379" i="22" s="1"/>
  <c r="BB1380" i="22"/>
  <c r="BA1385" i="23"/>
  <c r="BE1385" i="23" s="1"/>
  <c r="BB1386" i="23"/>
  <c r="BC1385" i="23"/>
  <c r="BB1381" i="22"/>
  <c r="BC1380" i="22"/>
  <c r="BA1380" i="22"/>
  <c r="BE1380" i="22" s="1"/>
  <c r="BC1386" i="23"/>
  <c r="BB1387" i="23"/>
  <c r="BA1386" i="23"/>
  <c r="BE1386" i="23" s="1"/>
  <c r="BA1381" i="22"/>
  <c r="BE1381" i="22" s="1"/>
  <c r="BC1381" i="22"/>
  <c r="BB1382" i="22"/>
  <c r="BA1387" i="23"/>
  <c r="BE1387" i="23" s="1"/>
  <c r="BB1388" i="23"/>
  <c r="BC1387" i="23"/>
  <c r="BB1383" i="22"/>
  <c r="BA1382" i="22"/>
  <c r="BE1382" i="22" s="1"/>
  <c r="BC1382" i="22"/>
  <c r="BA1388" i="23"/>
  <c r="BE1388" i="23" s="1"/>
  <c r="BB1389" i="23"/>
  <c r="BC1388" i="23"/>
  <c r="BC1383" i="22"/>
  <c r="BB1384" i="22"/>
  <c r="BA1383" i="22"/>
  <c r="BE1383" i="22" s="1"/>
  <c r="BC1389" i="23"/>
  <c r="BA1389" i="23"/>
  <c r="BE1389" i="23" s="1"/>
  <c r="BB1390" i="23"/>
  <c r="BB1385" i="22"/>
  <c r="BC1384" i="22"/>
  <c r="BA1384" i="22"/>
  <c r="BE1384" i="22" s="1"/>
  <c r="BA1390" i="23"/>
  <c r="BE1390" i="23" s="1"/>
  <c r="BB1391" i="23"/>
  <c r="BC1390" i="23"/>
  <c r="BA1385" i="22"/>
  <c r="BE1385" i="22" s="1"/>
  <c r="BB1386" i="22"/>
  <c r="BC1385" i="22"/>
  <c r="BC1391" i="23"/>
  <c r="BA1391" i="23"/>
  <c r="BE1391" i="23" s="1"/>
  <c r="BB1392" i="23"/>
  <c r="BC1386" i="22"/>
  <c r="BB1387" i="22"/>
  <c r="BA1386" i="22"/>
  <c r="BE1386" i="22" s="1"/>
  <c r="BB1393" i="23"/>
  <c r="BA1392" i="23"/>
  <c r="BE1392" i="23" s="1"/>
  <c r="BC1392" i="23"/>
  <c r="BB1388" i="22"/>
  <c r="BC1387" i="22"/>
  <c r="BA1387" i="22"/>
  <c r="BE1387" i="22" s="1"/>
  <c r="BA1393" i="23"/>
  <c r="BE1393" i="23" s="1"/>
  <c r="BC1393" i="23"/>
  <c r="BB1394" i="23"/>
  <c r="BC1388" i="22"/>
  <c r="BB1389" i="22"/>
  <c r="BA1388" i="22"/>
  <c r="BE1388" i="22" s="1"/>
  <c r="BB1395" i="23"/>
  <c r="BA1394" i="23"/>
  <c r="BE1394" i="23" s="1"/>
  <c r="BC1394" i="23"/>
  <c r="BA1389" i="22"/>
  <c r="BE1389" i="22" s="1"/>
  <c r="BC1389" i="22"/>
  <c r="BB1390" i="22"/>
  <c r="BC1395" i="23"/>
  <c r="BA1395" i="23"/>
  <c r="BE1395" i="23" s="1"/>
  <c r="BB1396" i="23"/>
  <c r="BC1390" i="22"/>
  <c r="BA1390" i="22"/>
  <c r="BE1390" i="22" s="1"/>
  <c r="BB1391" i="22"/>
  <c r="BB1397" i="23"/>
  <c r="BC1396" i="23"/>
  <c r="BA1396" i="23"/>
  <c r="BE1396" i="23" s="1"/>
  <c r="BB1392" i="22"/>
  <c r="BA1391" i="22"/>
  <c r="BE1391" i="22" s="1"/>
  <c r="BC1391" i="22"/>
  <c r="BA1397" i="23"/>
  <c r="BE1397" i="23" s="1"/>
  <c r="BC1397" i="23"/>
  <c r="BB1398" i="23"/>
  <c r="BC1392" i="22"/>
  <c r="BB1393" i="22"/>
  <c r="BA1392" i="22"/>
  <c r="BE1392" i="22" s="1"/>
  <c r="BA1398" i="23"/>
  <c r="BE1398" i="23" s="1"/>
  <c r="BC1398" i="23"/>
  <c r="BB1399" i="23"/>
  <c r="BC1393" i="22"/>
  <c r="BB1394" i="22"/>
  <c r="BA1393" i="22"/>
  <c r="BE1393" i="22" s="1"/>
  <c r="BA1399" i="23"/>
  <c r="BE1399" i="23" s="1"/>
  <c r="BB1400" i="23"/>
  <c r="BC1399" i="23"/>
  <c r="BC1394" i="22"/>
  <c r="BB1395" i="22"/>
  <c r="BA1394" i="22"/>
  <c r="BE1394" i="22" s="1"/>
  <c r="BB1401" i="23"/>
  <c r="BA1400" i="23"/>
  <c r="BE1400" i="23" s="1"/>
  <c r="BC1400" i="23"/>
  <c r="BB1396" i="22"/>
  <c r="BC1395" i="22"/>
  <c r="BA1395" i="22"/>
  <c r="BE1395" i="22" s="1"/>
  <c r="BB1402" i="23"/>
  <c r="BC1401" i="23"/>
  <c r="BA1401" i="23"/>
  <c r="BE1401" i="23" s="1"/>
  <c r="BB1397" i="22"/>
  <c r="BA1396" i="22"/>
  <c r="BE1396" i="22" s="1"/>
  <c r="BC1396" i="22"/>
  <c r="BC1402" i="23"/>
  <c r="BB1403" i="23"/>
  <c r="BA1402" i="23"/>
  <c r="BE1402" i="23" s="1"/>
  <c r="BA1397" i="22"/>
  <c r="BE1397" i="22" s="1"/>
  <c r="BC1397" i="22"/>
  <c r="BB1398" i="22"/>
  <c r="BB1404" i="23"/>
  <c r="BC1403" i="23"/>
  <c r="BA1403" i="23"/>
  <c r="BE1403" i="23" s="1"/>
  <c r="BC1398" i="22"/>
  <c r="BA1398" i="22"/>
  <c r="BE1398" i="22" s="1"/>
  <c r="BB1399" i="22"/>
  <c r="BC1404" i="23"/>
  <c r="BA1404" i="23"/>
  <c r="BE1404" i="23" s="1"/>
  <c r="BB1405" i="23"/>
  <c r="BA1399" i="22"/>
  <c r="BE1399" i="22" s="1"/>
  <c r="BC1399" i="22"/>
  <c r="BB1400" i="22"/>
  <c r="BA1405" i="23"/>
  <c r="BE1405" i="23" s="1"/>
  <c r="BC1405" i="23"/>
  <c r="BB1406" i="23"/>
  <c r="BC1400" i="22"/>
  <c r="BB1401" i="22"/>
  <c r="BA1400" i="22"/>
  <c r="BE1400" i="22" s="1"/>
  <c r="BA1406" i="23"/>
  <c r="BE1406" i="23" s="1"/>
  <c r="BB1407" i="23"/>
  <c r="BC1406" i="23"/>
  <c r="BC1401" i="22"/>
  <c r="BA1401" i="22"/>
  <c r="BE1401" i="22" s="1"/>
  <c r="BB1402" i="22"/>
  <c r="BC1407" i="23"/>
  <c r="BA1407" i="23"/>
  <c r="BE1407" i="23" s="1"/>
  <c r="BB1408" i="23"/>
  <c r="BB1403" i="22"/>
  <c r="BC1402" i="22"/>
  <c r="BA1402" i="22"/>
  <c r="BE1402" i="22" s="1"/>
  <c r="BB1409" i="23"/>
  <c r="BC1408" i="23"/>
  <c r="BA1408" i="23"/>
  <c r="BE1408" i="23" s="1"/>
  <c r="BC1403" i="22"/>
  <c r="BA1403" i="22"/>
  <c r="BE1403" i="22" s="1"/>
  <c r="BB1404" i="22"/>
  <c r="BC1409" i="23"/>
  <c r="BA1409" i="23"/>
  <c r="BE1409" i="23" s="1"/>
  <c r="BB1410" i="23"/>
  <c r="BB1405" i="22"/>
  <c r="BA1404" i="22"/>
  <c r="BE1404" i="22" s="1"/>
  <c r="BC1404" i="22"/>
  <c r="BA1410" i="23"/>
  <c r="BE1410" i="23" s="1"/>
  <c r="BC1410" i="23"/>
  <c r="BB1411" i="23"/>
  <c r="BA1405" i="22"/>
  <c r="BE1405" i="22" s="1"/>
  <c r="BB1406" i="22"/>
  <c r="BC1405" i="22"/>
  <c r="BB1412" i="23"/>
  <c r="BC1411" i="23"/>
  <c r="BA1411" i="23"/>
  <c r="BE1411" i="23" s="1"/>
  <c r="BA1406" i="22"/>
  <c r="BE1406" i="22" s="1"/>
  <c r="BB1407" i="22"/>
  <c r="BC1406" i="22"/>
  <c r="BA1412" i="23"/>
  <c r="BE1412" i="23" s="1"/>
  <c r="BB1413" i="23"/>
  <c r="BC1412" i="23"/>
  <c r="BA1407" i="22"/>
  <c r="BE1407" i="22" s="1"/>
  <c r="BC1407" i="22"/>
  <c r="BB1408" i="22"/>
  <c r="BB1414" i="23"/>
  <c r="BA1413" i="23"/>
  <c r="BE1413" i="23" s="1"/>
  <c r="BC1413" i="23"/>
  <c r="BC1408" i="22"/>
  <c r="BB1409" i="22"/>
  <c r="BA1408" i="22"/>
  <c r="BE1408" i="22" s="1"/>
  <c r="BA1414" i="23"/>
  <c r="BE1414" i="23" s="1"/>
  <c r="BB1415" i="23"/>
  <c r="BC1414" i="23"/>
  <c r="BC1409" i="22"/>
  <c r="BB1410" i="22"/>
  <c r="BA1409" i="22"/>
  <c r="BE1409" i="22" s="1"/>
  <c r="BB1416" i="23"/>
  <c r="BA1415" i="23"/>
  <c r="BE1415" i="23" s="1"/>
  <c r="BC1415" i="23"/>
  <c r="BC1410" i="22"/>
  <c r="BB1411" i="22"/>
  <c r="BA1410" i="22"/>
  <c r="BE1410" i="22" s="1"/>
  <c r="BA1416" i="23"/>
  <c r="BE1416" i="23" s="1"/>
  <c r="BC1416" i="23"/>
  <c r="BB1417" i="23"/>
  <c r="BB1412" i="22"/>
  <c r="BA1411" i="22"/>
  <c r="BE1411" i="22" s="1"/>
  <c r="BC1411" i="22"/>
  <c r="BC1417" i="23"/>
  <c r="BB1418" i="23"/>
  <c r="BA1417" i="23"/>
  <c r="BE1417" i="23" s="1"/>
  <c r="BC1412" i="22"/>
  <c r="BB1413" i="22"/>
  <c r="BA1412" i="22"/>
  <c r="BE1412" i="22" s="1"/>
  <c r="BA1418" i="23"/>
  <c r="BE1418" i="23" s="1"/>
  <c r="BB1419" i="23"/>
  <c r="BC1418" i="23"/>
  <c r="BC1413" i="22"/>
  <c r="BB1414" i="22"/>
  <c r="BA1413" i="22"/>
  <c r="BE1413" i="22" s="1"/>
  <c r="BA1419" i="23"/>
  <c r="BE1419" i="23" s="1"/>
  <c r="BB1420" i="23"/>
  <c r="BC1419" i="23"/>
  <c r="BA1414" i="22"/>
  <c r="BE1414" i="22" s="1"/>
  <c r="BC1414" i="22"/>
  <c r="BB1415" i="22"/>
  <c r="BB1421" i="23"/>
  <c r="BA1420" i="23"/>
  <c r="BE1420" i="23" s="1"/>
  <c r="BC1420" i="23"/>
  <c r="BC1415" i="22"/>
  <c r="BB1416" i="22"/>
  <c r="BA1415" i="22"/>
  <c r="BE1415" i="22" s="1"/>
  <c r="BA1421" i="23"/>
  <c r="BE1421" i="23" s="1"/>
  <c r="BC1421" i="23"/>
  <c r="BB1422" i="23"/>
  <c r="BA1416" i="22"/>
  <c r="BE1416" i="22" s="1"/>
  <c r="BB1417" i="22"/>
  <c r="BC1416" i="22"/>
  <c r="BA1422" i="23"/>
  <c r="BE1422" i="23" s="1"/>
  <c r="BB1423" i="23"/>
  <c r="BC1422" i="23"/>
  <c r="BA1417" i="22"/>
  <c r="BE1417" i="22" s="1"/>
  <c r="BB1418" i="22"/>
  <c r="BC1417" i="22"/>
  <c r="BA1423" i="23"/>
  <c r="BE1423" i="23" s="1"/>
  <c r="BC1423" i="23"/>
  <c r="BB1424" i="23"/>
  <c r="BB1419" i="22"/>
  <c r="BA1418" i="22"/>
  <c r="BE1418" i="22" s="1"/>
  <c r="BC1418" i="22"/>
  <c r="BB1425" i="23"/>
  <c r="BC1424" i="23"/>
  <c r="BA1424" i="23"/>
  <c r="BE1424" i="23" s="1"/>
  <c r="BC1419" i="22"/>
  <c r="BB1420" i="22"/>
  <c r="BA1419" i="22"/>
  <c r="BE1419" i="22" s="1"/>
  <c r="BA1425" i="23"/>
  <c r="BE1425" i="23" s="1"/>
  <c r="BC1425" i="23"/>
  <c r="BB1426" i="23"/>
  <c r="BC1420" i="22"/>
  <c r="BB1421" i="22"/>
  <c r="BA1420" i="22"/>
  <c r="BE1420" i="22" s="1"/>
  <c r="BA1426" i="23"/>
  <c r="BE1426" i="23" s="1"/>
  <c r="BC1426" i="23"/>
  <c r="BB1427" i="23"/>
  <c r="BC1421" i="22"/>
  <c r="BA1421" i="22"/>
  <c r="BE1421" i="22" s="1"/>
  <c r="BB1422" i="22"/>
  <c r="BA1427" i="23"/>
  <c r="BE1427" i="23" s="1"/>
  <c r="BB1428" i="23"/>
  <c r="BC1427" i="23"/>
  <c r="BC1422" i="22"/>
  <c r="BA1422" i="22"/>
  <c r="BE1422" i="22" s="1"/>
  <c r="BB1423" i="22"/>
  <c r="BC1428" i="23"/>
  <c r="BB1429" i="23"/>
  <c r="BA1428" i="23"/>
  <c r="BE1428" i="23" s="1"/>
  <c r="BC1423" i="22"/>
  <c r="BA1423" i="22"/>
  <c r="BE1423" i="22" s="1"/>
  <c r="BB1424" i="22"/>
  <c r="BA1429" i="23"/>
  <c r="BE1429" i="23" s="1"/>
  <c r="BB1430" i="23"/>
  <c r="BC1429" i="23"/>
  <c r="BB1425" i="22"/>
  <c r="BA1424" i="22"/>
  <c r="BE1424" i="22" s="1"/>
  <c r="BC1424" i="22"/>
  <c r="BA1430" i="23"/>
  <c r="BE1430" i="23" s="1"/>
  <c r="BC1430" i="23"/>
  <c r="BB1431" i="23"/>
  <c r="BC1425" i="22"/>
  <c r="BB1426" i="22"/>
  <c r="BA1425" i="22"/>
  <c r="BE1425" i="22" s="1"/>
  <c r="BB1432" i="23"/>
  <c r="BC1431" i="23"/>
  <c r="BA1431" i="23"/>
  <c r="BE1431" i="23" s="1"/>
  <c r="BB1427" i="22"/>
  <c r="BC1426" i="22"/>
  <c r="BA1426" i="22"/>
  <c r="BE1426" i="22" s="1"/>
  <c r="BC1432" i="23"/>
  <c r="BA1432" i="23"/>
  <c r="BE1432" i="23" s="1"/>
  <c r="BB1433" i="23"/>
  <c r="BC1427" i="22"/>
  <c r="BA1427" i="22"/>
  <c r="BE1427" i="22" s="1"/>
  <c r="BB1428" i="22"/>
  <c r="BA1433" i="23"/>
  <c r="BE1433" i="23" s="1"/>
  <c r="BB1434" i="23"/>
  <c r="BC1433" i="23"/>
  <c r="BA1428" i="22"/>
  <c r="BE1428" i="22" s="1"/>
  <c r="BB1429" i="22"/>
  <c r="BC1428" i="22"/>
  <c r="BC1434" i="23"/>
  <c r="BA1434" i="23"/>
  <c r="BE1434" i="23" s="1"/>
  <c r="BB1435" i="23"/>
  <c r="BA1429" i="22"/>
  <c r="BE1429" i="22" s="1"/>
  <c r="BC1429" i="22"/>
  <c r="BB1430" i="22"/>
  <c r="BA1435" i="23"/>
  <c r="BE1435" i="23" s="1"/>
  <c r="BB1436" i="23"/>
  <c r="BC1435" i="23"/>
  <c r="BC1430" i="22"/>
  <c r="BA1430" i="22"/>
  <c r="BE1430" i="22" s="1"/>
  <c r="BB1431" i="22"/>
  <c r="BA1436" i="23"/>
  <c r="BE1436" i="23" s="1"/>
  <c r="BB1437" i="23"/>
  <c r="BC1436" i="23"/>
  <c r="BB1432" i="22"/>
  <c r="BC1431" i="22"/>
  <c r="BA1431" i="22"/>
  <c r="BE1431" i="22" s="1"/>
  <c r="BC1437" i="23"/>
  <c r="BB1438" i="23"/>
  <c r="BA1437" i="23"/>
  <c r="BE1437" i="23" s="1"/>
  <c r="BB1433" i="22"/>
  <c r="BC1432" i="22"/>
  <c r="BA1432" i="22"/>
  <c r="BE1432" i="22" s="1"/>
  <c r="BA1438" i="23"/>
  <c r="BE1438" i="23" s="1"/>
  <c r="BC1438" i="23"/>
  <c r="BB1439" i="23"/>
  <c r="BA1433" i="22"/>
  <c r="BE1433" i="22" s="1"/>
  <c r="BB1434" i="22"/>
  <c r="BC1433" i="22"/>
  <c r="BB1440" i="23"/>
  <c r="BC1439" i="23"/>
  <c r="BA1439" i="23"/>
  <c r="BE1439" i="23" s="1"/>
  <c r="BC1434" i="22"/>
  <c r="BB1435" i="22"/>
  <c r="BA1434" i="22"/>
  <c r="BE1434" i="22" s="1"/>
  <c r="BA1440" i="23"/>
  <c r="BE1440" i="23" s="1"/>
  <c r="BC1440" i="23"/>
  <c r="BB1441" i="23"/>
  <c r="BC1435" i="22"/>
  <c r="BB1436" i="22"/>
  <c r="BA1435" i="22"/>
  <c r="BE1435" i="22" s="1"/>
  <c r="BC1441" i="23"/>
  <c r="BB1442" i="23"/>
  <c r="BA1441" i="23"/>
  <c r="BE1441" i="23" s="1"/>
  <c r="BB1437" i="22"/>
  <c r="BC1436" i="22"/>
  <c r="BA1436" i="22"/>
  <c r="BE1436" i="22" s="1"/>
  <c r="BB1443" i="23"/>
  <c r="BA1442" i="23"/>
  <c r="BE1442" i="23" s="1"/>
  <c r="BC1442" i="23"/>
  <c r="BB1438" i="22"/>
  <c r="BC1437" i="22"/>
  <c r="BA1437" i="22"/>
  <c r="BE1437" i="22" s="1"/>
  <c r="BB1444" i="23"/>
  <c r="BA1443" i="23"/>
  <c r="BE1443" i="23" s="1"/>
  <c r="BC1443" i="23"/>
  <c r="BB1439" i="22"/>
  <c r="BA1438" i="22"/>
  <c r="BE1438" i="22" s="1"/>
  <c r="BC1438" i="22"/>
  <c r="BA1444" i="23"/>
  <c r="BE1444" i="23" s="1"/>
  <c r="BB1445" i="23"/>
  <c r="BC1444" i="23"/>
  <c r="BB1440" i="22"/>
  <c r="BC1439" i="22"/>
  <c r="BA1439" i="22"/>
  <c r="BE1439" i="22" s="1"/>
  <c r="BB1446" i="23"/>
  <c r="BC1445" i="23"/>
  <c r="BA1445" i="23"/>
  <c r="BE1445" i="23" s="1"/>
  <c r="BC1440" i="22"/>
  <c r="BA1440" i="22"/>
  <c r="BE1440" i="22" s="1"/>
  <c r="BB1441" i="22"/>
  <c r="BC1446" i="23"/>
  <c r="BB1447" i="23"/>
  <c r="BA1446" i="23"/>
  <c r="BE1446" i="23" s="1"/>
  <c r="BB1442" i="22"/>
  <c r="BC1441" i="22"/>
  <c r="BA1441" i="22"/>
  <c r="BE1441" i="22" s="1"/>
  <c r="BB1448" i="23"/>
  <c r="BA1447" i="23"/>
  <c r="BE1447" i="23" s="1"/>
  <c r="BC1447" i="23"/>
  <c r="BA1442" i="22"/>
  <c r="BE1442" i="22" s="1"/>
  <c r="BC1442" i="22"/>
  <c r="BB1443" i="22"/>
  <c r="BA1448" i="23"/>
  <c r="BE1448" i="23" s="1"/>
  <c r="BB1449" i="23"/>
  <c r="BC1448" i="23"/>
  <c r="BB1444" i="22"/>
  <c r="BA1443" i="22"/>
  <c r="BE1443" i="22" s="1"/>
  <c r="BC1443" i="22"/>
  <c r="BB1450" i="23"/>
  <c r="BC1449" i="23"/>
  <c r="BA1449" i="23"/>
  <c r="BE1449" i="23" s="1"/>
  <c r="BA1444" i="22"/>
  <c r="BE1444" i="22" s="1"/>
  <c r="BB1445" i="22"/>
  <c r="BC1444" i="22"/>
  <c r="BC1450" i="23"/>
  <c r="BB1451" i="23"/>
  <c r="BA1450" i="23"/>
  <c r="BE1450" i="23" s="1"/>
  <c r="BC1445" i="22"/>
  <c r="BA1445" i="22"/>
  <c r="BE1445" i="22" s="1"/>
  <c r="BB1446" i="22"/>
  <c r="BB1452" i="23"/>
  <c r="BA1451" i="23"/>
  <c r="BE1451" i="23" s="1"/>
  <c r="BC1451" i="23"/>
  <c r="BC1446" i="22"/>
  <c r="BB1447" i="22"/>
  <c r="BA1446" i="22"/>
  <c r="BE1446" i="22" s="1"/>
  <c r="BC1452" i="23"/>
  <c r="BB1453" i="23"/>
  <c r="BA1452" i="23"/>
  <c r="BE1452" i="23" s="1"/>
  <c r="BA1447" i="22"/>
  <c r="BE1447" i="22" s="1"/>
  <c r="BB1448" i="22"/>
  <c r="BC1447" i="22"/>
  <c r="BA1453" i="23"/>
  <c r="BE1453" i="23" s="1"/>
  <c r="BC1453" i="23"/>
  <c r="BB1454" i="23"/>
  <c r="BB1449" i="22"/>
  <c r="BC1448" i="22"/>
  <c r="BA1448" i="22"/>
  <c r="BE1448" i="22" s="1"/>
  <c r="BA1454" i="23"/>
  <c r="BE1454" i="23" s="1"/>
  <c r="BC1454" i="23"/>
  <c r="BB1455" i="23"/>
  <c r="BB1450" i="22"/>
  <c r="BC1449" i="22"/>
  <c r="BA1449" i="22"/>
  <c r="BE1449" i="22" s="1"/>
  <c r="BB1456" i="23"/>
  <c r="BC1455" i="23"/>
  <c r="BA1455" i="23"/>
  <c r="BE1455" i="23" s="1"/>
  <c r="BA1450" i="22"/>
  <c r="BE1450" i="22" s="1"/>
  <c r="BC1450" i="22"/>
  <c r="BB1451" i="22"/>
  <c r="BA1456" i="23"/>
  <c r="BE1456" i="23" s="1"/>
  <c r="BB1457" i="23"/>
  <c r="BC1456" i="23"/>
  <c r="BA1451" i="22"/>
  <c r="BE1451" i="22" s="1"/>
  <c r="BC1451" i="22"/>
  <c r="BB1452" i="22"/>
  <c r="BC1457" i="23"/>
  <c r="BA1457" i="23"/>
  <c r="BE1457" i="23" s="1"/>
  <c r="BB1458" i="23"/>
  <c r="BA1452" i="22"/>
  <c r="BE1452" i="22" s="1"/>
  <c r="BC1452" i="22"/>
  <c r="BB1453" i="22"/>
  <c r="BB1459" i="23"/>
  <c r="BA1458" i="23"/>
  <c r="BE1458" i="23" s="1"/>
  <c r="BC1458" i="23"/>
  <c r="BC1453" i="22"/>
  <c r="BA1453" i="22"/>
  <c r="BE1453" i="22" s="1"/>
  <c r="BB1454" i="22"/>
  <c r="BB1460" i="23"/>
  <c r="BC1459" i="23"/>
  <c r="BA1459" i="23"/>
  <c r="BE1459" i="23" s="1"/>
  <c r="BA1454" i="22"/>
  <c r="BE1454" i="22" s="1"/>
  <c r="BB1455" i="22"/>
  <c r="BC1454" i="22"/>
  <c r="BB1461" i="23"/>
  <c r="BC1460" i="23"/>
  <c r="BA1460" i="23"/>
  <c r="BE1460" i="23" s="1"/>
  <c r="BA1455" i="22"/>
  <c r="BE1455" i="22" s="1"/>
  <c r="BB1456" i="22"/>
  <c r="BC1455" i="22"/>
  <c r="BB1462" i="23"/>
  <c r="BC1461" i="23"/>
  <c r="BA1461" i="23"/>
  <c r="BE1461" i="23" s="1"/>
  <c r="BB1457" i="22"/>
  <c r="BA1456" i="22"/>
  <c r="BE1456" i="22" s="1"/>
  <c r="BC1456" i="22"/>
  <c r="BC1462" i="23"/>
  <c r="BA1462" i="23"/>
  <c r="BE1462" i="23" s="1"/>
  <c r="BB1463" i="23"/>
  <c r="BB1458" i="22"/>
  <c r="BA1457" i="22"/>
  <c r="BE1457" i="22" s="1"/>
  <c r="BC1457" i="22"/>
  <c r="BC1463" i="23"/>
  <c r="BA1463" i="23"/>
  <c r="BE1463" i="23" s="1"/>
  <c r="BB1464" i="23"/>
  <c r="BA1458" i="22"/>
  <c r="BE1458" i="22" s="1"/>
  <c r="BC1458" i="22"/>
  <c r="BB1459" i="22"/>
  <c r="BC1464" i="23"/>
  <c r="BB1465" i="23"/>
  <c r="BA1464" i="23"/>
  <c r="BE1464" i="23" s="1"/>
  <c r="BC1459" i="22"/>
  <c r="BA1459" i="22"/>
  <c r="BE1459" i="22" s="1"/>
  <c r="BB1460" i="22"/>
  <c r="BC1465" i="23"/>
  <c r="BA1465" i="23"/>
  <c r="BE1465" i="23" s="1"/>
  <c r="BB1466" i="23"/>
  <c r="BA1460" i="22"/>
  <c r="BE1460" i="22" s="1"/>
  <c r="BC1460" i="22"/>
  <c r="BB1461" i="22"/>
  <c r="BC1466" i="23"/>
  <c r="BB1467" i="23"/>
  <c r="BA1466" i="23"/>
  <c r="BE1466" i="23" s="1"/>
  <c r="BA1461" i="22"/>
  <c r="BE1461" i="22" s="1"/>
  <c r="BC1461" i="22"/>
  <c r="BB1462" i="22"/>
  <c r="BA1467" i="23"/>
  <c r="BE1467" i="23" s="1"/>
  <c r="BB1468" i="23"/>
  <c r="BC1467" i="23"/>
  <c r="BA1462" i="22"/>
  <c r="BE1462" i="22" s="1"/>
  <c r="BC1462" i="22"/>
  <c r="BB1463" i="22"/>
  <c r="BB1469" i="23"/>
  <c r="BC1468" i="23"/>
  <c r="BA1468" i="23"/>
  <c r="BE1468" i="23" s="1"/>
  <c r="BA1463" i="22"/>
  <c r="BE1463" i="22" s="1"/>
  <c r="BC1463" i="22"/>
  <c r="BB1464" i="22"/>
  <c r="BC1469" i="23"/>
  <c r="BB1470" i="23"/>
  <c r="BA1469" i="23"/>
  <c r="BE1469" i="23" s="1"/>
  <c r="BB1465" i="22"/>
  <c r="BA1464" i="22"/>
  <c r="BE1464" i="22" s="1"/>
  <c r="BC1464" i="22"/>
  <c r="BB1471" i="23"/>
  <c r="BC1470" i="23"/>
  <c r="BA1470" i="23"/>
  <c r="BE1470" i="23" s="1"/>
  <c r="BC1465" i="22"/>
  <c r="BA1465" i="22"/>
  <c r="BE1465" i="22" s="1"/>
  <c r="BB1466" i="22"/>
  <c r="BA1471" i="23"/>
  <c r="BE1471" i="23" s="1"/>
  <c r="BB1472" i="23"/>
  <c r="BC1471" i="23"/>
  <c r="BA1466" i="22"/>
  <c r="BE1466" i="22" s="1"/>
  <c r="BC1466" i="22"/>
  <c r="BB1467" i="22"/>
  <c r="BB1473" i="23"/>
  <c r="BC1472" i="23"/>
  <c r="BA1472" i="23"/>
  <c r="BE1472" i="23" s="1"/>
  <c r="BA1467" i="22"/>
  <c r="BE1467" i="22" s="1"/>
  <c r="BB1468" i="22"/>
  <c r="BC1467" i="22"/>
  <c r="BB1474" i="23"/>
  <c r="BC1473" i="23"/>
  <c r="BA1473" i="23"/>
  <c r="BE1473" i="23" s="1"/>
  <c r="BA1468" i="22"/>
  <c r="BE1468" i="22" s="1"/>
  <c r="BC1468" i="22"/>
  <c r="BB1469" i="22"/>
  <c r="BA1474" i="23"/>
  <c r="BE1474" i="23" s="1"/>
  <c r="BC1474" i="23"/>
  <c r="BB1475" i="23"/>
  <c r="BC1469" i="22"/>
  <c r="BA1469" i="22"/>
  <c r="BE1469" i="22" s="1"/>
  <c r="BB1470" i="22"/>
  <c r="BA1475" i="23"/>
  <c r="BE1475" i="23" s="1"/>
  <c r="BB1476" i="23"/>
  <c r="BC1475" i="23"/>
  <c r="BB1471" i="22"/>
  <c r="BA1470" i="22"/>
  <c r="BE1470" i="22" s="1"/>
  <c r="BC1470" i="22"/>
  <c r="BB1477" i="23"/>
  <c r="BC1476" i="23"/>
  <c r="BA1476" i="23"/>
  <c r="BE1476" i="23" s="1"/>
  <c r="BC1471" i="22"/>
  <c r="BA1471" i="22"/>
  <c r="BE1471" i="22" s="1"/>
  <c r="BB1472" i="22"/>
  <c r="BC1477" i="23"/>
  <c r="BB1478" i="23"/>
  <c r="BA1477" i="23"/>
  <c r="BE1477" i="23" s="1"/>
  <c r="BA1472" i="22"/>
  <c r="BE1472" i="22" s="1"/>
  <c r="BC1472" i="22"/>
  <c r="BB1473" i="22"/>
  <c r="BA1478" i="23"/>
  <c r="BE1478" i="23" s="1"/>
  <c r="BC1478" i="23"/>
  <c r="BB1479" i="23"/>
  <c r="BC1473" i="22"/>
  <c r="BB1474" i="22"/>
  <c r="BA1473" i="22"/>
  <c r="BE1473" i="22" s="1"/>
  <c r="BB1480" i="23"/>
  <c r="BC1479" i="23"/>
  <c r="BA1479" i="23"/>
  <c r="BE1479" i="23" s="1"/>
  <c r="BC1474" i="22"/>
  <c r="BA1474" i="22"/>
  <c r="BE1474" i="22" s="1"/>
  <c r="BB1475" i="22"/>
  <c r="BB1481" i="23"/>
  <c r="BC1480" i="23"/>
  <c r="BA1480" i="23"/>
  <c r="BE1480" i="23" s="1"/>
  <c r="BC1475" i="22"/>
  <c r="BB1476" i="22"/>
  <c r="BA1475" i="22"/>
  <c r="BE1475" i="22" s="1"/>
  <c r="BB1482" i="23"/>
  <c r="BA1481" i="23"/>
  <c r="BE1481" i="23" s="1"/>
  <c r="BC1481" i="23"/>
  <c r="BB1477" i="22"/>
  <c r="BC1476" i="22"/>
  <c r="BA1476" i="22"/>
  <c r="BE1476" i="22" s="1"/>
  <c r="BC1482" i="23"/>
  <c r="BA1482" i="23"/>
  <c r="BE1482" i="23" s="1"/>
  <c r="BB1483" i="23"/>
  <c r="BC1477" i="22"/>
  <c r="BB1478" i="22"/>
  <c r="BA1477" i="22"/>
  <c r="BE1477" i="22" s="1"/>
  <c r="BA1483" i="23"/>
  <c r="BE1483" i="23" s="1"/>
  <c r="BB1484" i="23"/>
  <c r="BC1483" i="23"/>
  <c r="BC1478" i="22"/>
  <c r="BA1478" i="22"/>
  <c r="BE1478" i="22" s="1"/>
  <c r="BB1479" i="22"/>
  <c r="BB1485" i="23"/>
  <c r="BC1484" i="23"/>
  <c r="BA1484" i="23"/>
  <c r="BE1484" i="23" s="1"/>
  <c r="BB1480" i="22"/>
  <c r="BC1479" i="22"/>
  <c r="BA1479" i="22"/>
  <c r="BE1479" i="22" s="1"/>
  <c r="BA1485" i="23"/>
  <c r="BE1485" i="23" s="1"/>
  <c r="BB1486" i="23"/>
  <c r="BC1485" i="23"/>
  <c r="BA1480" i="22"/>
  <c r="BE1480" i="22" s="1"/>
  <c r="BC1480" i="22"/>
  <c r="BB1481" i="22"/>
  <c r="BC1486" i="23"/>
  <c r="BA1486" i="23"/>
  <c r="BE1486" i="23" s="1"/>
  <c r="BB1487" i="23"/>
  <c r="BC1481" i="22"/>
  <c r="BA1481" i="22"/>
  <c r="BE1481" i="22" s="1"/>
  <c r="BB1482" i="22"/>
  <c r="BB1488" i="23"/>
  <c r="BC1487" i="23"/>
  <c r="BA1487" i="23"/>
  <c r="BE1487" i="23" s="1"/>
  <c r="BB1483" i="22"/>
  <c r="BC1482" i="22"/>
  <c r="BA1482" i="22"/>
  <c r="BE1482" i="22" s="1"/>
  <c r="BB1489" i="23"/>
  <c r="BC1488" i="23"/>
  <c r="BA1488" i="23"/>
  <c r="BE1488" i="23" s="1"/>
  <c r="BA1483" i="22"/>
  <c r="BE1483" i="22" s="1"/>
  <c r="BB1484" i="22"/>
  <c r="BC1483" i="22"/>
  <c r="BC1489" i="23"/>
  <c r="BA1489" i="23"/>
  <c r="BE1489" i="23" s="1"/>
  <c r="BB1490" i="23"/>
  <c r="BC1484" i="22"/>
  <c r="BA1484" i="22"/>
  <c r="BE1484" i="22" s="1"/>
  <c r="BB1485" i="22"/>
  <c r="BA1490" i="23"/>
  <c r="BE1490" i="23" s="1"/>
  <c r="BC1490" i="23"/>
  <c r="BB1491" i="23"/>
  <c r="BA1485" i="22"/>
  <c r="BE1485" i="22" s="1"/>
  <c r="BC1485" i="22"/>
  <c r="BB1486" i="22"/>
  <c r="BC1491" i="23"/>
  <c r="BA1491" i="23"/>
  <c r="BE1491" i="23" s="1"/>
  <c r="BB1492" i="23"/>
  <c r="BB1487" i="22"/>
  <c r="BA1486" i="22"/>
  <c r="BE1486" i="22" s="1"/>
  <c r="BC1486" i="22"/>
  <c r="BA1492" i="23"/>
  <c r="BE1492" i="23" s="1"/>
  <c r="BB1493" i="23"/>
  <c r="BC1492" i="23"/>
  <c r="BC1487" i="22"/>
  <c r="BA1487" i="22"/>
  <c r="BE1487" i="22" s="1"/>
  <c r="BB1488" i="22"/>
  <c r="BC1493" i="23"/>
  <c r="BA1493" i="23"/>
  <c r="BE1493" i="23" s="1"/>
  <c r="BB1494" i="23"/>
  <c r="BA1488" i="22"/>
  <c r="BE1488" i="22" s="1"/>
  <c r="BB1489" i="22"/>
  <c r="BC1488" i="22"/>
  <c r="BB1495" i="23"/>
  <c r="BC1494" i="23"/>
  <c r="BA1494" i="23"/>
  <c r="BE1494" i="23" s="1"/>
  <c r="BA1489" i="22"/>
  <c r="BE1489" i="22" s="1"/>
  <c r="BC1489" i="22"/>
  <c r="BB1490" i="22"/>
  <c r="BC1495" i="23"/>
  <c r="BB1496" i="23"/>
  <c r="BA1495" i="23"/>
  <c r="BE1495" i="23" s="1"/>
  <c r="BC1490" i="22"/>
  <c r="BB1491" i="22"/>
  <c r="BA1490" i="22"/>
  <c r="BE1490" i="22" s="1"/>
  <c r="BC1496" i="23"/>
  <c r="BB1497" i="23"/>
  <c r="BA1496" i="23"/>
  <c r="BE1496" i="23" s="1"/>
  <c r="BC1491" i="22"/>
  <c r="BB1492" i="22"/>
  <c r="BA1491" i="22"/>
  <c r="BE1491" i="22" s="1"/>
  <c r="BC1497" i="23"/>
  <c r="BA1497" i="23"/>
  <c r="BE1497" i="23" s="1"/>
  <c r="BB1498" i="23"/>
  <c r="BC1492" i="22"/>
  <c r="BA1492" i="22"/>
  <c r="BE1492" i="22" s="1"/>
  <c r="BB1493" i="22"/>
  <c r="BB1499" i="23"/>
  <c r="BC1498" i="23"/>
  <c r="BA1498" i="23"/>
  <c r="BE1498" i="23" s="1"/>
  <c r="BB1494" i="22"/>
  <c r="BA1493" i="22"/>
  <c r="BE1493" i="22" s="1"/>
  <c r="BC1493" i="22"/>
  <c r="BB1500" i="23"/>
  <c r="BC1499" i="23"/>
  <c r="BA1499" i="23"/>
  <c r="BE1499" i="23" s="1"/>
  <c r="BA1494" i="22"/>
  <c r="BE1494" i="22" s="1"/>
  <c r="BB1495" i="22"/>
  <c r="BC1494" i="22"/>
  <c r="BA1500" i="23"/>
  <c r="BE1500" i="23" s="1"/>
  <c r="BB1501" i="23"/>
  <c r="BC1500" i="23"/>
  <c r="BA1495" i="22"/>
  <c r="BE1495" i="22" s="1"/>
  <c r="BC1495" i="22"/>
  <c r="BB1496" i="22"/>
  <c r="BA1501" i="23"/>
  <c r="BE1501" i="23" s="1"/>
  <c r="BB1502" i="23"/>
  <c r="BC1501" i="23"/>
  <c r="BB1497" i="22"/>
  <c r="BC1496" i="22"/>
  <c r="BA1496" i="22"/>
  <c r="BE1496" i="22" s="1"/>
  <c r="BB1503" i="23"/>
  <c r="BC1502" i="23"/>
  <c r="BA1502" i="23"/>
  <c r="BE1502" i="23" s="1"/>
  <c r="BC1497" i="22"/>
  <c r="BA1497" i="22"/>
  <c r="BE1497" i="22" s="1"/>
  <c r="BB1498" i="22"/>
  <c r="BA1503" i="23"/>
  <c r="BE1503" i="23" s="1"/>
  <c r="BB1504" i="23"/>
  <c r="BC1503" i="23"/>
  <c r="BB1499" i="22"/>
  <c r="BA1498" i="22"/>
  <c r="BE1498" i="22" s="1"/>
  <c r="BC1498" i="22"/>
  <c r="BC1504" i="23"/>
  <c r="BA1504" i="23"/>
  <c r="BE1504" i="23" s="1"/>
  <c r="BB1505" i="23"/>
  <c r="BC1499" i="22"/>
  <c r="BB1500" i="22"/>
  <c r="BA1499" i="22"/>
  <c r="BE1499" i="22" s="1"/>
  <c r="BB1506" i="23"/>
  <c r="BC1505" i="23"/>
  <c r="BA1505" i="23"/>
  <c r="BE1505" i="23" s="1"/>
  <c r="BC1500" i="22"/>
  <c r="BA1500" i="22"/>
  <c r="BE1500" i="22" s="1"/>
  <c r="BB1501" i="22"/>
  <c r="BC1506" i="23"/>
  <c r="BA1506" i="23"/>
  <c r="BE1506" i="23" s="1"/>
  <c r="BB1507" i="23"/>
  <c r="BA1501" i="22"/>
  <c r="BE1501" i="22" s="1"/>
  <c r="BB1502" i="22"/>
  <c r="BC1501" i="22"/>
  <c r="BA1507" i="23"/>
  <c r="BE1507" i="23" s="1"/>
  <c r="BB1508" i="23"/>
  <c r="BC1507" i="23"/>
  <c r="BA1502" i="22"/>
  <c r="BE1502" i="22" s="1"/>
  <c r="BB1503" i="22"/>
  <c r="BC1502" i="22"/>
  <c r="BB1509" i="23"/>
  <c r="BC1508" i="23"/>
  <c r="BA1508" i="23"/>
  <c r="BE1508" i="23" s="1"/>
  <c r="BB1504" i="22"/>
  <c r="BC1503" i="22"/>
  <c r="BA1503" i="22"/>
  <c r="BE1503" i="22" s="1"/>
  <c r="BC1509" i="23"/>
  <c r="BA1509" i="23"/>
  <c r="BE1509" i="23" s="1"/>
  <c r="BB1510" i="23"/>
  <c r="BC1504" i="22"/>
  <c r="BB1505" i="22"/>
  <c r="BA1504" i="22"/>
  <c r="BE1504" i="22" s="1"/>
  <c r="BB1511" i="23"/>
  <c r="BC1510" i="23"/>
  <c r="BA1510" i="23"/>
  <c r="BE1510" i="23" s="1"/>
  <c r="BB1506" i="22"/>
  <c r="BA1505" i="22"/>
  <c r="BE1505" i="22" s="1"/>
  <c r="BC1505" i="22"/>
  <c r="BA1511" i="23"/>
  <c r="BE1511" i="23" s="1"/>
  <c r="BB1512" i="23"/>
  <c r="BC1511" i="23"/>
  <c r="BC1506" i="22"/>
  <c r="BA1506" i="22"/>
  <c r="BE1506" i="22" s="1"/>
  <c r="BB1507" i="22"/>
  <c r="BB1513" i="23"/>
  <c r="BA1512" i="23"/>
  <c r="BE1512" i="23" s="1"/>
  <c r="BC1512" i="23"/>
  <c r="BB1508" i="22"/>
  <c r="BC1507" i="22"/>
  <c r="BA1507" i="22"/>
  <c r="BE1507" i="22" s="1"/>
  <c r="BB1514" i="23"/>
  <c r="BC1513" i="23"/>
  <c r="BA1513" i="23"/>
  <c r="BE1513" i="23" s="1"/>
  <c r="BC1508" i="22"/>
  <c r="BB1509" i="22"/>
  <c r="BA1508" i="22"/>
  <c r="BE1508" i="22" s="1"/>
  <c r="BC1514" i="23"/>
  <c r="BA1514" i="23"/>
  <c r="BE1514" i="23" s="1"/>
  <c r="BB1515" i="23"/>
  <c r="BC1509" i="22"/>
  <c r="BB1510" i="22"/>
  <c r="BA1509" i="22"/>
  <c r="BE1509" i="22" s="1"/>
  <c r="BB1516" i="23"/>
  <c r="BC1515" i="23"/>
  <c r="BA1515" i="23"/>
  <c r="BE1515" i="23" s="1"/>
  <c r="BC1510" i="22"/>
  <c r="BB1511" i="22"/>
  <c r="BA1510" i="22"/>
  <c r="BE1510" i="22" s="1"/>
  <c r="BC1516" i="23"/>
  <c r="BB1517" i="23"/>
  <c r="BA1516" i="23"/>
  <c r="BE1516" i="23" s="1"/>
  <c r="BB1512" i="22"/>
  <c r="BC1511" i="22"/>
  <c r="BA1511" i="22"/>
  <c r="BE1511" i="22" s="1"/>
  <c r="BA1517" i="23"/>
  <c r="BE1517" i="23" s="1"/>
  <c r="BB1518" i="23"/>
  <c r="BC1517" i="23"/>
  <c r="BB1513" i="22"/>
  <c r="BC1512" i="22"/>
  <c r="BA1512" i="22"/>
  <c r="BE1512" i="22" s="1"/>
  <c r="BA1518" i="23"/>
  <c r="BE1518" i="23" s="1"/>
  <c r="BC1518" i="23"/>
  <c r="BB1519" i="23"/>
  <c r="BA1513" i="22"/>
  <c r="BE1513" i="22" s="1"/>
  <c r="BC1513" i="22"/>
  <c r="BB1514" i="22"/>
  <c r="BA1519" i="23"/>
  <c r="BE1519" i="23" s="1"/>
  <c r="BC1519" i="23"/>
  <c r="BB1520" i="23"/>
  <c r="BA1514" i="22"/>
  <c r="BE1514" i="22" s="1"/>
  <c r="BB1515" i="22"/>
  <c r="BC1514" i="22"/>
  <c r="BC1520" i="23"/>
  <c r="BA1520" i="23"/>
  <c r="BE1520" i="23" s="1"/>
  <c r="BB1521" i="23"/>
  <c r="BB1516" i="22"/>
  <c r="BC1515" i="22"/>
  <c r="BA1515" i="22"/>
  <c r="BE1515" i="22" s="1"/>
  <c r="BA1521" i="23"/>
  <c r="BE1521" i="23" s="1"/>
  <c r="BB1522" i="23"/>
  <c r="BC1521" i="23"/>
  <c r="BB1517" i="22"/>
  <c r="BA1516" i="22"/>
  <c r="BE1516" i="22" s="1"/>
  <c r="BC1516" i="22"/>
  <c r="BC1522" i="23"/>
  <c r="BA1522" i="23"/>
  <c r="BE1522" i="23" s="1"/>
  <c r="BB1523" i="23"/>
  <c r="BB1518" i="22"/>
  <c r="BA1517" i="22"/>
  <c r="BE1517" i="22" s="1"/>
  <c r="BC1517" i="22"/>
  <c r="BB1524" i="23"/>
  <c r="BC1523" i="23"/>
  <c r="BA1523" i="23"/>
  <c r="BE1523" i="23" s="1"/>
  <c r="BA1518" i="22"/>
  <c r="BE1518" i="22" s="1"/>
  <c r="BB1519" i="22"/>
  <c r="BC1518" i="22"/>
  <c r="BC1524" i="23"/>
  <c r="BB1525" i="23"/>
  <c r="BA1524" i="23"/>
  <c r="BE1524" i="23" s="1"/>
  <c r="BC1519" i="22"/>
  <c r="BB1520" i="22"/>
  <c r="BA1519" i="22"/>
  <c r="BE1519" i="22" s="1"/>
  <c r="BB1526" i="23"/>
  <c r="BA1525" i="23"/>
  <c r="BE1525" i="23" s="1"/>
  <c r="BC1525" i="23"/>
  <c r="BA1520" i="22"/>
  <c r="BE1520" i="22" s="1"/>
  <c r="BB1521" i="22"/>
  <c r="BC1520" i="22"/>
  <c r="BC1526" i="23"/>
  <c r="BB1527" i="23"/>
  <c r="BA1526" i="23"/>
  <c r="BE1526" i="23" s="1"/>
  <c r="BC1521" i="22"/>
  <c r="BA1521" i="22"/>
  <c r="BE1521" i="22" s="1"/>
  <c r="BB1522" i="22"/>
  <c r="BC1527" i="23"/>
  <c r="BA1527" i="23"/>
  <c r="BE1527" i="23" s="1"/>
  <c r="BB1528" i="23"/>
  <c r="BB1523" i="22"/>
  <c r="BA1522" i="22"/>
  <c r="BE1522" i="22" s="1"/>
  <c r="BC1522" i="22"/>
  <c r="BA1528" i="23"/>
  <c r="BE1528" i="23" s="1"/>
  <c r="BC1528" i="23"/>
  <c r="BB1529" i="23"/>
  <c r="BA1523" i="22"/>
  <c r="BE1523" i="22" s="1"/>
  <c r="BB1524" i="22"/>
  <c r="BC1523" i="22"/>
  <c r="BB1530" i="23"/>
  <c r="BC1529" i="23"/>
  <c r="BA1529" i="23"/>
  <c r="BE1529" i="23" s="1"/>
  <c r="BB1525" i="22"/>
  <c r="BA1524" i="22"/>
  <c r="BE1524" i="22" s="1"/>
  <c r="BC1524" i="22"/>
  <c r="BC1530" i="23"/>
  <c r="BA1530" i="23"/>
  <c r="BE1530" i="23" s="1"/>
  <c r="BB1531" i="23"/>
  <c r="BC1525" i="22"/>
  <c r="BA1525" i="22"/>
  <c r="BE1525" i="22" s="1"/>
  <c r="BB1526" i="22"/>
  <c r="BA1531" i="23"/>
  <c r="BE1531" i="23" s="1"/>
  <c r="BB1532" i="23"/>
  <c r="BC1531" i="23"/>
  <c r="BA1526" i="22"/>
  <c r="BE1526" i="22" s="1"/>
  <c r="BC1526" i="22"/>
  <c r="BB1527" i="22"/>
  <c r="BC1532" i="23"/>
  <c r="BA1532" i="23"/>
  <c r="BE1532" i="23" s="1"/>
  <c r="BB1533" i="23"/>
  <c r="BC1527" i="22"/>
  <c r="BB1528" i="22"/>
  <c r="BA1527" i="22"/>
  <c r="BE1527" i="22" s="1"/>
  <c r="BC1533" i="23"/>
  <c r="BA1533" i="23"/>
  <c r="BE1533" i="23" s="1"/>
  <c r="BB1534" i="23"/>
  <c r="BC1528" i="22"/>
  <c r="BB1529" i="22"/>
  <c r="BA1528" i="22"/>
  <c r="BE1528" i="22" s="1"/>
  <c r="BB1535" i="23"/>
  <c r="BC1534" i="23"/>
  <c r="BA1534" i="23"/>
  <c r="BE1534" i="23" s="1"/>
  <c r="BC1529" i="22"/>
  <c r="BA1529" i="22"/>
  <c r="BE1529" i="22" s="1"/>
  <c r="BB1530" i="22"/>
  <c r="BA1535" i="23"/>
  <c r="BE1535" i="23" s="1"/>
  <c r="BC1535" i="23"/>
  <c r="BB1536" i="23"/>
  <c r="BA1530" i="22"/>
  <c r="BE1530" i="22" s="1"/>
  <c r="BB1531" i="22"/>
  <c r="BC1530" i="22"/>
  <c r="BB1537" i="23"/>
  <c r="BA1536" i="23"/>
  <c r="BE1536" i="23" s="1"/>
  <c r="BC1536" i="23"/>
  <c r="BA1531" i="22"/>
  <c r="BE1531" i="22" s="1"/>
  <c r="BC1531" i="22"/>
  <c r="BB1532" i="22"/>
  <c r="BA1537" i="23"/>
  <c r="BE1537" i="23" s="1"/>
  <c r="BC1537" i="23"/>
  <c r="BB1538" i="23"/>
  <c r="BB1533" i="22"/>
  <c r="BC1532" i="22"/>
  <c r="BA1532" i="22"/>
  <c r="BE1532" i="22" s="1"/>
  <c r="BA1538" i="23"/>
  <c r="BE1538" i="23" s="1"/>
  <c r="BC1538" i="23"/>
  <c r="BB1539" i="23"/>
  <c r="BA1533" i="22"/>
  <c r="BE1533" i="22" s="1"/>
  <c r="BB1534" i="22"/>
  <c r="BC1533" i="22"/>
  <c r="BB1540" i="23"/>
  <c r="BC1539" i="23"/>
  <c r="BA1539" i="23"/>
  <c r="BE1539" i="23" s="1"/>
  <c r="BB1535" i="22"/>
  <c r="BA1534" i="22"/>
  <c r="BE1534" i="22" s="1"/>
  <c r="BC1534" i="22"/>
  <c r="BA1540" i="23"/>
  <c r="BE1540" i="23" s="1"/>
  <c r="BC1540" i="23"/>
  <c r="BB1541" i="23"/>
  <c r="BA1535" i="22"/>
  <c r="BE1535" i="22" s="1"/>
  <c r="BC1535" i="22"/>
  <c r="BB1536" i="22"/>
  <c r="BA1541" i="23"/>
  <c r="BE1541" i="23" s="1"/>
  <c r="BB1542" i="23"/>
  <c r="BC1541" i="23"/>
  <c r="BB1537" i="22"/>
  <c r="BA1536" i="22"/>
  <c r="BE1536" i="22" s="1"/>
  <c r="BC1536" i="22"/>
  <c r="BA1542" i="23"/>
  <c r="BE1542" i="23" s="1"/>
  <c r="BB1543" i="23"/>
  <c r="BC1542" i="23"/>
  <c r="BC1537" i="22"/>
  <c r="BB1538" i="22"/>
  <c r="BA1537" i="22"/>
  <c r="BE1537" i="22" s="1"/>
  <c r="BA1543" i="23"/>
  <c r="BE1543" i="23" s="1"/>
  <c r="BB1544" i="23"/>
  <c r="BC1543" i="23"/>
  <c r="BB1539" i="22"/>
  <c r="BC1538" i="22"/>
  <c r="BA1538" i="22"/>
  <c r="BE1538" i="22" s="1"/>
  <c r="BA1544" i="23"/>
  <c r="BE1544" i="23" s="1"/>
  <c r="BB1545" i="23"/>
  <c r="BC1544" i="23"/>
  <c r="BC1539" i="22"/>
  <c r="BB1540" i="22"/>
  <c r="BA1539" i="22"/>
  <c r="BE1539" i="22" s="1"/>
  <c r="BB1546" i="23"/>
  <c r="BA1545" i="23"/>
  <c r="BE1545" i="23" s="1"/>
  <c r="BC1545" i="23"/>
  <c r="BB1541" i="22"/>
  <c r="BC1540" i="22"/>
  <c r="BA1540" i="22"/>
  <c r="BE1540" i="22" s="1"/>
  <c r="BC1546" i="23"/>
  <c r="BA1546" i="23"/>
  <c r="BE1546" i="23" s="1"/>
  <c r="BB1547" i="23"/>
  <c r="BC1541" i="22"/>
  <c r="BB1542" i="22"/>
  <c r="BA1541" i="22"/>
  <c r="BE1541" i="22" s="1"/>
  <c r="BC1547" i="23"/>
  <c r="BA1547" i="23"/>
  <c r="BE1547" i="23" s="1"/>
  <c r="BB1548" i="23"/>
  <c r="BC1542" i="22"/>
  <c r="BA1542" i="22"/>
  <c r="BE1542" i="22" s="1"/>
  <c r="BB1543" i="22"/>
  <c r="BC1548" i="23"/>
  <c r="BB1549" i="23"/>
  <c r="BA1548" i="23"/>
  <c r="BE1548" i="23" s="1"/>
  <c r="BC1543" i="22"/>
  <c r="BA1543" i="22"/>
  <c r="BE1543" i="22" s="1"/>
  <c r="BB1544" i="22"/>
  <c r="BC1549" i="23"/>
  <c r="BB1550" i="23"/>
  <c r="BA1549" i="23"/>
  <c r="BE1549" i="23" s="1"/>
  <c r="BA1544" i="22"/>
  <c r="BE1544" i="22" s="1"/>
  <c r="BB1545" i="22"/>
  <c r="BC1544" i="22"/>
  <c r="BA1550" i="23"/>
  <c r="BE1550" i="23" s="1"/>
  <c r="BC1550" i="23"/>
  <c r="BB1551" i="23"/>
  <c r="BA1545" i="22"/>
  <c r="BE1545" i="22" s="1"/>
  <c r="BB1546" i="22"/>
  <c r="BC1545" i="22"/>
  <c r="BA1551" i="23"/>
  <c r="BE1551" i="23" s="1"/>
  <c r="BC1551" i="23"/>
  <c r="BB1552" i="23"/>
  <c r="BA1546" i="22"/>
  <c r="BE1546" i="22" s="1"/>
  <c r="BC1546" i="22"/>
  <c r="BB1547" i="22"/>
  <c r="BC1552" i="23"/>
  <c r="BA1552" i="23"/>
  <c r="BE1552" i="23" s="1"/>
  <c r="BB1553" i="23"/>
  <c r="BA1547" i="22"/>
  <c r="BE1547" i="22" s="1"/>
  <c r="BB1548" i="22"/>
  <c r="BC1547" i="22"/>
  <c r="BC1553" i="23"/>
  <c r="BA1553" i="23"/>
  <c r="BE1553" i="23" s="1"/>
  <c r="BB1554" i="23"/>
  <c r="BB1549" i="22"/>
  <c r="BC1548" i="22"/>
  <c r="BA1548" i="22"/>
  <c r="BE1548" i="22" s="1"/>
  <c r="BC1554" i="23"/>
  <c r="BA1554" i="23"/>
  <c r="BE1554" i="23" s="1"/>
  <c r="BB1555" i="23"/>
  <c r="BC1549" i="22"/>
  <c r="BB1550" i="22"/>
  <c r="BA1549" i="22"/>
  <c r="BE1549" i="22" s="1"/>
  <c r="BA1555" i="23"/>
  <c r="BE1555" i="23" s="1"/>
  <c r="BB1556" i="23"/>
  <c r="BC1555" i="23"/>
  <c r="BB1551" i="22"/>
  <c r="BC1550" i="22"/>
  <c r="BA1550" i="22"/>
  <c r="BE1550" i="22" s="1"/>
  <c r="BC1556" i="23"/>
  <c r="BB1557" i="23"/>
  <c r="BA1556" i="23"/>
  <c r="BE1556" i="23" s="1"/>
  <c r="BC1551" i="22"/>
  <c r="BB1552" i="22"/>
  <c r="BA1551" i="22"/>
  <c r="BE1551" i="22" s="1"/>
  <c r="BA1557" i="23"/>
  <c r="BE1557" i="23" s="1"/>
  <c r="BC1557" i="23"/>
  <c r="BB1558" i="23"/>
  <c r="BB1553" i="22"/>
  <c r="BC1552" i="22"/>
  <c r="BA1552" i="22"/>
  <c r="BE1552" i="22" s="1"/>
  <c r="BA1558" i="23"/>
  <c r="BE1558" i="23" s="1"/>
  <c r="BB1559" i="23"/>
  <c r="BC1558" i="23"/>
  <c r="BC1553" i="22"/>
  <c r="BA1553" i="22"/>
  <c r="BE1553" i="22" s="1"/>
  <c r="BB1554" i="22"/>
  <c r="BA1559" i="23"/>
  <c r="BE1559" i="23" s="1"/>
  <c r="BB1560" i="23"/>
  <c r="BC1559" i="23"/>
  <c r="BC1554" i="22"/>
  <c r="BA1554" i="22"/>
  <c r="BE1554" i="22" s="1"/>
  <c r="BB1555" i="22"/>
  <c r="BB1561" i="23"/>
  <c r="BA1560" i="23"/>
  <c r="BE1560" i="23" s="1"/>
  <c r="BC1560" i="23"/>
  <c r="BB1556" i="22"/>
  <c r="BA1555" i="22"/>
  <c r="BE1555" i="22" s="1"/>
  <c r="BC1555" i="22"/>
  <c r="BA1561" i="23"/>
  <c r="BE1561" i="23" s="1"/>
  <c r="BB1562" i="23"/>
  <c r="BC1561" i="23"/>
  <c r="BA1556" i="22"/>
  <c r="BE1556" i="22" s="1"/>
  <c r="BB1557" i="22"/>
  <c r="BC1556" i="22"/>
  <c r="BB1563" i="23"/>
  <c r="BC1562" i="23"/>
  <c r="BA1562" i="23"/>
  <c r="BE1562" i="23" s="1"/>
  <c r="BA1557" i="22"/>
  <c r="BE1557" i="22" s="1"/>
  <c r="BC1557" i="22"/>
  <c r="BB1558" i="22"/>
  <c r="BC1563" i="23"/>
  <c r="BA1563" i="23"/>
  <c r="BE1563" i="23" s="1"/>
  <c r="BB1564" i="23"/>
  <c r="BA1558" i="22"/>
  <c r="BE1558" i="22" s="1"/>
  <c r="BC1558" i="22"/>
  <c r="BB1559" i="22"/>
  <c r="BA1564" i="23"/>
  <c r="BE1564" i="23" s="1"/>
  <c r="BB1565" i="23"/>
  <c r="BC1564" i="23"/>
  <c r="BC1559" i="22"/>
  <c r="BA1559" i="22"/>
  <c r="BE1559" i="22" s="1"/>
  <c r="BB1560" i="22"/>
  <c r="BB1566" i="23"/>
  <c r="BC1565" i="23"/>
  <c r="BA1565" i="23"/>
  <c r="BE1565" i="23" s="1"/>
  <c r="BA1560" i="22"/>
  <c r="BE1560" i="22" s="1"/>
  <c r="BB1561" i="22"/>
  <c r="BC1560" i="22"/>
  <c r="BC1566" i="23"/>
  <c r="BB1567" i="23"/>
  <c r="BA1566" i="23"/>
  <c r="BE1566" i="23" s="1"/>
  <c r="BB1562" i="22"/>
  <c r="BA1561" i="22"/>
  <c r="BE1561" i="22" s="1"/>
  <c r="BC1561" i="22"/>
  <c r="BC1567" i="23"/>
  <c r="BB1568" i="23"/>
  <c r="BA1567" i="23"/>
  <c r="BE1567" i="23" s="1"/>
  <c r="BA1562" i="22"/>
  <c r="BE1562" i="22" s="1"/>
  <c r="BC1562" i="22"/>
  <c r="BB1563" i="22"/>
  <c r="BA1568" i="23"/>
  <c r="BE1568" i="23" s="1"/>
  <c r="BB1569" i="23"/>
  <c r="BC1568" i="23"/>
  <c r="BC1563" i="22"/>
  <c r="BB1564" i="22"/>
  <c r="BA1563" i="22"/>
  <c r="BE1563" i="22" s="1"/>
  <c r="BA1569" i="23"/>
  <c r="BE1569" i="23" s="1"/>
  <c r="BC1569" i="23"/>
  <c r="BB1570" i="23"/>
  <c r="BA1564" i="22"/>
  <c r="BE1564" i="22" s="1"/>
  <c r="BB1565" i="22"/>
  <c r="BC1564" i="22"/>
  <c r="BA1570" i="23"/>
  <c r="BE1570" i="23" s="1"/>
  <c r="BB1571" i="23"/>
  <c r="BC1570" i="23"/>
  <c r="BA1565" i="22"/>
  <c r="BE1565" i="22" s="1"/>
  <c r="BC1565" i="22"/>
  <c r="BB1566" i="22"/>
  <c r="BC1571" i="23"/>
  <c r="BA1571" i="23"/>
  <c r="BE1571" i="23" s="1"/>
  <c r="BB1572" i="23"/>
  <c r="BC1566" i="22"/>
  <c r="BB1567" i="22"/>
  <c r="BA1566" i="22"/>
  <c r="BE1566" i="22" s="1"/>
  <c r="BB1573" i="23"/>
  <c r="BC1572" i="23"/>
  <c r="BA1572" i="23"/>
  <c r="BE1572" i="23" s="1"/>
  <c r="BB1568" i="22"/>
  <c r="BC1567" i="22"/>
  <c r="BA1567" i="22"/>
  <c r="BE1567" i="22" s="1"/>
  <c r="BB1574" i="23"/>
  <c r="BA1573" i="23"/>
  <c r="BE1573" i="23" s="1"/>
  <c r="BC1573" i="23"/>
  <c r="BC1568" i="22"/>
  <c r="BB1569" i="22"/>
  <c r="BA1568" i="22"/>
  <c r="BE1568" i="22" s="1"/>
  <c r="BA1574" i="23"/>
  <c r="BE1574" i="23" s="1"/>
  <c r="BC1574" i="23"/>
  <c r="BB1575" i="23"/>
  <c r="BC1569" i="22"/>
  <c r="BA1569" i="22"/>
  <c r="BE1569" i="22" s="1"/>
  <c r="BB1570" i="22"/>
  <c r="BA1575" i="23"/>
  <c r="BE1575" i="23" s="1"/>
  <c r="BB1576" i="23"/>
  <c r="BC1575" i="23"/>
  <c r="BC1570" i="22"/>
  <c r="BB1571" i="22"/>
  <c r="BA1570" i="22"/>
  <c r="BE1570" i="22" s="1"/>
  <c r="BC1576" i="23"/>
  <c r="BB1577" i="23"/>
  <c r="BA1576" i="23"/>
  <c r="BE1576" i="23" s="1"/>
  <c r="BB1572" i="22"/>
  <c r="BA1571" i="22"/>
  <c r="BE1571" i="22" s="1"/>
  <c r="BC1571" i="22"/>
  <c r="BA1577" i="23"/>
  <c r="BE1577" i="23" s="1"/>
  <c r="BB1578" i="23"/>
  <c r="BC1577" i="23"/>
  <c r="BA1572" i="22"/>
  <c r="BE1572" i="22" s="1"/>
  <c r="BC1572" i="22"/>
  <c r="BB1573" i="22"/>
  <c r="BA1578" i="23"/>
  <c r="BE1578" i="23" s="1"/>
  <c r="BC1578" i="23"/>
  <c r="BB1579" i="23"/>
  <c r="BC1573" i="22"/>
  <c r="BA1573" i="22"/>
  <c r="BE1573" i="22" s="1"/>
  <c r="BB1574" i="22"/>
  <c r="BA1579" i="23"/>
  <c r="BE1579" i="23" s="1"/>
  <c r="BC1579" i="23"/>
  <c r="BB1580" i="23"/>
  <c r="BB1575" i="22"/>
  <c r="BA1574" i="22"/>
  <c r="BE1574" i="22" s="1"/>
  <c r="BC1574" i="22"/>
  <c r="BA1580" i="23"/>
  <c r="BE1580" i="23" s="1"/>
  <c r="BC1580" i="23"/>
  <c r="BB1581" i="23"/>
  <c r="BA1575" i="22"/>
  <c r="BE1575" i="22" s="1"/>
  <c r="BB1576" i="22"/>
  <c r="BC1575" i="22"/>
  <c r="BC1581" i="23"/>
  <c r="BA1581" i="23"/>
  <c r="BE1581" i="23" s="1"/>
  <c r="BB1582" i="23"/>
  <c r="BC1576" i="22"/>
  <c r="BB1577" i="22"/>
  <c r="BA1576" i="22"/>
  <c r="BE1576" i="22" s="1"/>
  <c r="BB1583" i="23"/>
  <c r="BC1582" i="23"/>
  <c r="BA1582" i="23"/>
  <c r="BE1582" i="23" s="1"/>
  <c r="BB1578" i="22"/>
  <c r="BC1577" i="22"/>
  <c r="BA1577" i="22"/>
  <c r="BE1577" i="22" s="1"/>
  <c r="BC1583" i="23"/>
  <c r="BA1583" i="23"/>
  <c r="BE1583" i="23" s="1"/>
  <c r="BB1584" i="23"/>
  <c r="BB1579" i="22"/>
  <c r="BC1578" i="22"/>
  <c r="BA1578" i="22"/>
  <c r="BE1578" i="22" s="1"/>
  <c r="BA1584" i="23"/>
  <c r="BE1584" i="23" s="1"/>
  <c r="BC1584" i="23"/>
  <c r="BB1585" i="23"/>
  <c r="BA1579" i="22"/>
  <c r="BE1579" i="22" s="1"/>
  <c r="BC1579" i="22"/>
  <c r="BB1580" i="22"/>
  <c r="BA1585" i="23"/>
  <c r="BE1585" i="23" s="1"/>
  <c r="BB1586" i="23"/>
  <c r="BC1585" i="23"/>
  <c r="BB1581" i="22"/>
  <c r="BA1580" i="22"/>
  <c r="BE1580" i="22" s="1"/>
  <c r="BC1580" i="22"/>
  <c r="BB1587" i="23"/>
  <c r="BA1586" i="23"/>
  <c r="BE1586" i="23" s="1"/>
  <c r="BC1586" i="23"/>
  <c r="BC1581" i="22"/>
  <c r="BB1582" i="22"/>
  <c r="BA1581" i="22"/>
  <c r="BE1581" i="22" s="1"/>
  <c r="BA1587" i="23"/>
  <c r="BE1587" i="23" s="1"/>
  <c r="BB1588" i="23"/>
  <c r="BC1587" i="23"/>
  <c r="BA1582" i="22"/>
  <c r="BE1582" i="22" s="1"/>
  <c r="BC1582" i="22"/>
  <c r="BB1583" i="22"/>
  <c r="BA1588" i="23"/>
  <c r="BE1588" i="23" s="1"/>
  <c r="BB1589" i="23"/>
  <c r="BC1588" i="23"/>
  <c r="BB1584" i="22"/>
  <c r="BC1583" i="22"/>
  <c r="BA1583" i="22"/>
  <c r="BE1583" i="22" s="1"/>
  <c r="BA1589" i="23"/>
  <c r="BE1589" i="23" s="1"/>
  <c r="BC1589" i="23"/>
  <c r="BB1590" i="23"/>
  <c r="BA1584" i="22"/>
  <c r="BE1584" i="22" s="1"/>
  <c r="BB1585" i="22"/>
  <c r="BC1584" i="22"/>
  <c r="BA1590" i="23"/>
  <c r="BE1590" i="23" s="1"/>
  <c r="BC1590" i="23"/>
  <c r="BB1591" i="23"/>
  <c r="BA1585" i="22"/>
  <c r="BE1585" i="22" s="1"/>
  <c r="BC1585" i="22"/>
  <c r="BB1586" i="22"/>
  <c r="BB1592" i="23"/>
  <c r="BC1591" i="23"/>
  <c r="BA1591" i="23"/>
  <c r="BE1591" i="23" s="1"/>
  <c r="BC1586" i="22"/>
  <c r="BA1586" i="22"/>
  <c r="BE1586" i="22" s="1"/>
  <c r="BB1587" i="22"/>
  <c r="BC1592" i="23"/>
  <c r="BB1593" i="23"/>
  <c r="BA1592" i="23"/>
  <c r="BE1592" i="23" s="1"/>
  <c r="BC1587" i="22"/>
  <c r="BB1588" i="22"/>
  <c r="BA1587" i="22"/>
  <c r="BE1587" i="22" s="1"/>
  <c r="BB1594" i="23"/>
  <c r="BA1593" i="23"/>
  <c r="BE1593" i="23" s="1"/>
  <c r="BC1593" i="23"/>
  <c r="BC1588" i="22"/>
  <c r="BA1588" i="22"/>
  <c r="BE1588" i="22" s="1"/>
  <c r="BB1589" i="22"/>
  <c r="BA1594" i="23"/>
  <c r="BE1594" i="23" s="1"/>
  <c r="BC1594" i="23"/>
  <c r="BB1595" i="23"/>
  <c r="BB1590" i="22"/>
  <c r="BA1589" i="22"/>
  <c r="BE1589" i="22" s="1"/>
  <c r="BC1589" i="22"/>
  <c r="BC1595" i="23"/>
  <c r="BB1596" i="23"/>
  <c r="BA1595" i="23"/>
  <c r="BE1595" i="23" s="1"/>
  <c r="BB1591" i="22"/>
  <c r="BA1590" i="22"/>
  <c r="BE1590" i="22" s="1"/>
  <c r="BC1590" i="22"/>
  <c r="BC1596" i="23"/>
  <c r="BA1596" i="23"/>
  <c r="BE1596" i="23" s="1"/>
  <c r="BB1597" i="23"/>
  <c r="BA1591" i="22"/>
  <c r="BE1591" i="22" s="1"/>
  <c r="BC1591" i="22"/>
  <c r="BB1592" i="22"/>
  <c r="BA1597" i="23"/>
  <c r="BE1597" i="23" s="1"/>
  <c r="BC1597" i="23"/>
  <c r="BB1598" i="23"/>
  <c r="BA1592" i="22"/>
  <c r="BE1592" i="22" s="1"/>
  <c r="BB1593" i="22"/>
  <c r="BC1592" i="22"/>
  <c r="BB1599" i="23"/>
  <c r="BC1598" i="23"/>
  <c r="BA1598" i="23"/>
  <c r="BE1598" i="23" s="1"/>
  <c r="BC1593" i="22"/>
  <c r="BB1594" i="22"/>
  <c r="BA1593" i="22"/>
  <c r="BE1593" i="22" s="1"/>
  <c r="BA1599" i="23"/>
  <c r="BE1599" i="23" s="1"/>
  <c r="BB1600" i="23"/>
  <c r="BC1599" i="23"/>
  <c r="BC1594" i="22"/>
  <c r="BB1595" i="22"/>
  <c r="BA1594" i="22"/>
  <c r="BE1594" i="22" s="1"/>
  <c r="BC1600" i="23"/>
  <c r="BA1600" i="23"/>
  <c r="BE1600" i="23" s="1"/>
  <c r="BB1601" i="23"/>
  <c r="BC1595" i="22"/>
  <c r="BB1596" i="22"/>
  <c r="BA1595" i="22"/>
  <c r="BE1595" i="22" s="1"/>
  <c r="BB1602" i="23"/>
  <c r="BC1601" i="23"/>
  <c r="BA1601" i="23"/>
  <c r="BE1601" i="23" s="1"/>
  <c r="BB1597" i="22"/>
  <c r="BC1596" i="22"/>
  <c r="BA1596" i="22"/>
  <c r="BE1596" i="22" s="1"/>
  <c r="BA1602" i="23"/>
  <c r="BE1602" i="23" s="1"/>
  <c r="BB1603" i="23"/>
  <c r="BC1602" i="23"/>
  <c r="BC1597" i="22"/>
  <c r="BA1597" i="22"/>
  <c r="BE1597" i="22" s="1"/>
  <c r="BB1598" i="22"/>
  <c r="BC1603" i="23"/>
  <c r="BA1603" i="23"/>
  <c r="BE1603" i="23" s="1"/>
  <c r="BB1604" i="23"/>
  <c r="BB1599" i="22"/>
  <c r="BA1598" i="22"/>
  <c r="BE1598" i="22" s="1"/>
  <c r="BC1598" i="22"/>
  <c r="BA1604" i="23"/>
  <c r="BE1604" i="23" s="1"/>
  <c r="BB1605" i="23"/>
  <c r="BC1604" i="23"/>
  <c r="BB1600" i="22"/>
  <c r="BC1599" i="22"/>
  <c r="BA1599" i="22"/>
  <c r="BE1599" i="22" s="1"/>
  <c r="BA1605" i="23"/>
  <c r="BE1605" i="23" s="1"/>
  <c r="BC1605" i="23"/>
  <c r="BB1606" i="23"/>
  <c r="BC1600" i="22"/>
  <c r="BA1600" i="22"/>
  <c r="BE1600" i="22" s="1"/>
  <c r="BB1601" i="22"/>
  <c r="BC1606" i="23"/>
  <c r="BA1606" i="23"/>
  <c r="BE1606" i="23" s="1"/>
  <c r="BB1607" i="23"/>
  <c r="BB1602" i="22"/>
  <c r="BA1601" i="22"/>
  <c r="BE1601" i="22" s="1"/>
  <c r="BC1601" i="22"/>
  <c r="BA1607" i="23"/>
  <c r="BE1607" i="23" s="1"/>
  <c r="BB1608" i="23"/>
  <c r="BC1607" i="23"/>
  <c r="BC1602" i="22"/>
  <c r="BB1603" i="22"/>
  <c r="BA1602" i="22"/>
  <c r="BE1602" i="22" s="1"/>
  <c r="BB1609" i="23"/>
  <c r="BA1608" i="23"/>
  <c r="BE1608" i="23" s="1"/>
  <c r="BC1608" i="23"/>
  <c r="BA1603" i="22"/>
  <c r="BE1603" i="22" s="1"/>
  <c r="BC1603" i="22"/>
  <c r="BB1604" i="22"/>
  <c r="BB1610" i="23"/>
  <c r="BC1609" i="23"/>
  <c r="BA1609" i="23"/>
  <c r="BE1609" i="23" s="1"/>
  <c r="BB1605" i="22"/>
  <c r="BC1604" i="22"/>
  <c r="BA1604" i="22"/>
  <c r="BE1604" i="22" s="1"/>
  <c r="BB1611" i="23"/>
  <c r="BC1610" i="23"/>
  <c r="BA1610" i="23"/>
  <c r="BE1610" i="23" s="1"/>
  <c r="BB1606" i="22"/>
  <c r="BA1605" i="22"/>
  <c r="BE1605" i="22" s="1"/>
  <c r="BC1605" i="22"/>
  <c r="BA1611" i="23"/>
  <c r="BE1611" i="23" s="1"/>
  <c r="BB1612" i="23"/>
  <c r="BC1611" i="23"/>
  <c r="BA1606" i="22"/>
  <c r="BE1606" i="22" s="1"/>
  <c r="BC1606" i="22"/>
  <c r="BB1607" i="22"/>
  <c r="BC1612" i="23"/>
  <c r="BB1613" i="23"/>
  <c r="BA1612" i="23"/>
  <c r="BE1612" i="23" s="1"/>
  <c r="BA1607" i="22"/>
  <c r="BE1607" i="22" s="1"/>
  <c r="BC1607" i="22"/>
  <c r="BB1608" i="22"/>
  <c r="BA1613" i="23"/>
  <c r="BE1613" i="23" s="1"/>
  <c r="BC1613" i="23"/>
  <c r="BB1614" i="23"/>
  <c r="BC1608" i="22"/>
  <c r="BA1608" i="22"/>
  <c r="BE1608" i="22" s="1"/>
  <c r="BB1609" i="22"/>
  <c r="BA1614" i="23"/>
  <c r="BE1614" i="23" s="1"/>
  <c r="BB1615" i="23"/>
  <c r="BC1614" i="23"/>
  <c r="BC1609" i="22"/>
  <c r="BA1609" i="22"/>
  <c r="BE1609" i="22" s="1"/>
  <c r="BB1610" i="22"/>
  <c r="BB1616" i="23"/>
  <c r="BA1615" i="23"/>
  <c r="BE1615" i="23" s="1"/>
  <c r="BC1615" i="23"/>
  <c r="BC1610" i="22"/>
  <c r="BA1610" i="22"/>
  <c r="BE1610" i="22" s="1"/>
  <c r="BB1611" i="22"/>
  <c r="BA1616" i="23"/>
  <c r="BE1616" i="23" s="1"/>
  <c r="BC1616" i="23"/>
  <c r="BB1617" i="23"/>
  <c r="BC1611" i="22"/>
  <c r="BB1612" i="22"/>
  <c r="BA1611" i="22"/>
  <c r="BE1611" i="22" s="1"/>
  <c r="BC1617" i="23"/>
  <c r="BA1617" i="23"/>
  <c r="BE1617" i="23" s="1"/>
  <c r="BB1618" i="23"/>
  <c r="BB1613" i="22"/>
  <c r="BA1612" i="22"/>
  <c r="BE1612" i="22" s="1"/>
  <c r="BC1612" i="22"/>
  <c r="BC1618" i="23"/>
  <c r="BA1618" i="23"/>
  <c r="BE1618" i="23" s="1"/>
  <c r="BB1619" i="23"/>
  <c r="BC1613" i="22"/>
  <c r="BA1613" i="22"/>
  <c r="BE1613" i="22" s="1"/>
  <c r="BB1614" i="22"/>
  <c r="BA1619" i="23"/>
  <c r="BE1619" i="23" s="1"/>
  <c r="BB1620" i="23"/>
  <c r="BC1619" i="23"/>
  <c r="BB1615" i="22"/>
  <c r="BA1614" i="22"/>
  <c r="BE1614" i="22" s="1"/>
  <c r="BC1614" i="22"/>
  <c r="BB1621" i="23"/>
  <c r="BC1620" i="23"/>
  <c r="BA1620" i="23"/>
  <c r="BE1620" i="23" s="1"/>
  <c r="BC1615" i="22"/>
  <c r="BA1615" i="22"/>
  <c r="BE1615" i="22" s="1"/>
  <c r="BB1616" i="22"/>
  <c r="BA1621" i="23"/>
  <c r="BE1621" i="23" s="1"/>
  <c r="BB1622" i="23"/>
  <c r="BC1621" i="23"/>
  <c r="BB1617" i="22"/>
  <c r="BC1616" i="22"/>
  <c r="BA1616" i="22"/>
  <c r="BE1616" i="22" s="1"/>
  <c r="BA1622" i="23"/>
  <c r="BE1622" i="23" s="1"/>
  <c r="BC1622" i="23"/>
  <c r="BB1623" i="23"/>
  <c r="BB1618" i="22"/>
  <c r="BA1617" i="22"/>
  <c r="BE1617" i="22" s="1"/>
  <c r="BC1617" i="22"/>
  <c r="BB1624" i="23"/>
  <c r="BA1623" i="23"/>
  <c r="BE1623" i="23" s="1"/>
  <c r="BC1623" i="23"/>
  <c r="BA1618" i="22"/>
  <c r="BE1618" i="22" s="1"/>
  <c r="BC1618" i="22"/>
  <c r="BB1619" i="22"/>
  <c r="BA1624" i="23"/>
  <c r="BE1624" i="23" s="1"/>
  <c r="BC1624" i="23"/>
  <c r="BB1625" i="23"/>
  <c r="BB1620" i="22"/>
  <c r="BA1619" i="22"/>
  <c r="BE1619" i="22" s="1"/>
  <c r="BC1619" i="22"/>
  <c r="BB1626" i="23"/>
  <c r="BC1625" i="23"/>
  <c r="BA1625" i="23"/>
  <c r="BE1625" i="23" s="1"/>
  <c r="BC1620" i="22"/>
  <c r="BB1621" i="22"/>
  <c r="BA1620" i="22"/>
  <c r="BE1620" i="22" s="1"/>
  <c r="BB1627" i="23"/>
  <c r="BC1626" i="23"/>
  <c r="BA1626" i="23"/>
  <c r="BE1626" i="23" s="1"/>
  <c r="BB1622" i="22"/>
  <c r="BC1621" i="22"/>
  <c r="BA1621" i="22"/>
  <c r="BE1621" i="22" s="1"/>
  <c r="BC1627" i="23"/>
  <c r="BB1628" i="23"/>
  <c r="BA1627" i="23"/>
  <c r="BE1627" i="23" s="1"/>
  <c r="BC1622" i="22"/>
  <c r="BB1623" i="22"/>
  <c r="BA1622" i="22"/>
  <c r="BE1622" i="22" s="1"/>
  <c r="BB1629" i="23"/>
  <c r="BA1628" i="23"/>
  <c r="BE1628" i="23" s="1"/>
  <c r="BC1628" i="23"/>
  <c r="BB1624" i="22"/>
  <c r="BA1623" i="22"/>
  <c r="BE1623" i="22" s="1"/>
  <c r="BC1623" i="22"/>
  <c r="BC1629" i="23"/>
  <c r="BA1629" i="23"/>
  <c r="BE1629" i="23" s="1"/>
  <c r="BB1630" i="23"/>
  <c r="BB1625" i="22"/>
  <c r="BA1624" i="22"/>
  <c r="BE1624" i="22" s="1"/>
  <c r="BC1624" i="22"/>
  <c r="BC1630" i="23"/>
  <c r="BB1631" i="23"/>
  <c r="BA1630" i="23"/>
  <c r="BE1630" i="23" s="1"/>
  <c r="BB1626" i="22"/>
  <c r="BC1625" i="22"/>
  <c r="BA1625" i="22"/>
  <c r="BE1625" i="22" s="1"/>
  <c r="BC1631" i="23"/>
  <c r="BB1632" i="23"/>
  <c r="BA1631" i="23"/>
  <c r="BE1631" i="23" s="1"/>
  <c r="BC1626" i="22"/>
  <c r="BB1627" i="22"/>
  <c r="BA1626" i="22"/>
  <c r="BE1626" i="22" s="1"/>
  <c r="BB1633" i="23"/>
  <c r="BC1632" i="23"/>
  <c r="BA1632" i="23"/>
  <c r="BE1632" i="23" s="1"/>
  <c r="BA1627" i="22"/>
  <c r="BE1627" i="22" s="1"/>
  <c r="BB1628" i="22"/>
  <c r="BC1627" i="22"/>
  <c r="BC1633" i="23"/>
  <c r="BB1634" i="23"/>
  <c r="BA1633" i="23"/>
  <c r="BE1633" i="23" s="1"/>
  <c r="BA1628" i="22"/>
  <c r="BE1628" i="22" s="1"/>
  <c r="BB1629" i="22"/>
  <c r="BC1628" i="22"/>
  <c r="BA1634" i="23"/>
  <c r="BE1634" i="23" s="1"/>
  <c r="BC1634" i="23"/>
  <c r="BB1635" i="23"/>
  <c r="BB1630" i="22"/>
  <c r="BC1629" i="22"/>
  <c r="BA1629" i="22"/>
  <c r="BE1629" i="22" s="1"/>
  <c r="BC1635" i="23"/>
  <c r="BA1635" i="23"/>
  <c r="BE1635" i="23" s="1"/>
  <c r="BB1636" i="23"/>
  <c r="BC1630" i="22"/>
  <c r="BB1631" i="22"/>
  <c r="BA1630" i="22"/>
  <c r="BE1630" i="22" s="1"/>
  <c r="BA1636" i="23"/>
  <c r="BE1636" i="23" s="1"/>
  <c r="BB1637" i="23"/>
  <c r="BC1636" i="23"/>
  <c r="BC1631" i="22"/>
  <c r="BB1632" i="22"/>
  <c r="BA1631" i="22"/>
  <c r="BE1631" i="22" s="1"/>
  <c r="BA1637" i="23"/>
  <c r="BE1637" i="23" s="1"/>
  <c r="BB1638" i="23"/>
  <c r="BC1637" i="23"/>
  <c r="BC1632" i="22"/>
  <c r="BB1633" i="22"/>
  <c r="BA1632" i="22"/>
  <c r="BE1632" i="22" s="1"/>
  <c r="BA1638" i="23"/>
  <c r="BE1638" i="23" s="1"/>
  <c r="BC1638" i="23"/>
  <c r="BB1639" i="23"/>
  <c r="BA1633" i="22"/>
  <c r="BE1633" i="22" s="1"/>
  <c r="BC1633" i="22"/>
  <c r="BB1634" i="22"/>
  <c r="BC1639" i="23"/>
  <c r="BB1640" i="23"/>
  <c r="BA1639" i="23"/>
  <c r="BE1639" i="23" s="1"/>
  <c r="BB1635" i="22"/>
  <c r="BC1634" i="22"/>
  <c r="BA1634" i="22"/>
  <c r="BE1634" i="22" s="1"/>
  <c r="BA1640" i="23"/>
  <c r="BE1640" i="23" s="1"/>
  <c r="BC1640" i="23"/>
  <c r="BB1641" i="23"/>
  <c r="BB1636" i="22"/>
  <c r="BC1635" i="22"/>
  <c r="BA1635" i="22"/>
  <c r="BE1635" i="22" s="1"/>
  <c r="BC1641" i="23"/>
  <c r="BB1642" i="23"/>
  <c r="BA1641" i="23"/>
  <c r="BE1641" i="23" s="1"/>
  <c r="BA1636" i="22"/>
  <c r="BE1636" i="22" s="1"/>
  <c r="BC1636" i="22"/>
  <c r="BB1637" i="22"/>
  <c r="BC1642" i="23"/>
  <c r="BB1643" i="23"/>
  <c r="BA1642" i="23"/>
  <c r="BE1642" i="23" s="1"/>
  <c r="BC1637" i="22"/>
  <c r="BB1638" i="22"/>
  <c r="BA1637" i="22"/>
  <c r="BE1637" i="22" s="1"/>
  <c r="BB1644" i="23"/>
  <c r="BC1643" i="23"/>
  <c r="BA1643" i="23"/>
  <c r="BE1643" i="23" s="1"/>
  <c r="BB1639" i="22"/>
  <c r="BA1638" i="22"/>
  <c r="BE1638" i="22" s="1"/>
  <c r="BC1638" i="22"/>
  <c r="BA1644" i="23"/>
  <c r="BE1644" i="23" s="1"/>
  <c r="BB1645" i="23"/>
  <c r="BC1644" i="23"/>
  <c r="BB1640" i="22"/>
  <c r="BA1639" i="22"/>
  <c r="BE1639" i="22" s="1"/>
  <c r="BC1639" i="22"/>
  <c r="BA1645" i="23"/>
  <c r="BE1645" i="23" s="1"/>
  <c r="BC1645" i="23"/>
  <c r="BB1646" i="23"/>
  <c r="BA1640" i="22"/>
  <c r="BE1640" i="22" s="1"/>
  <c r="BC1640" i="22"/>
  <c r="BB1641" i="22"/>
  <c r="BA1646" i="23"/>
  <c r="BE1646" i="23" s="1"/>
  <c r="BC1646" i="23"/>
  <c r="BB1647" i="23"/>
  <c r="BC1641" i="22"/>
  <c r="BA1641" i="22"/>
  <c r="BE1641" i="22" s="1"/>
  <c r="BB1642" i="22"/>
  <c r="BB1648" i="23"/>
  <c r="BA1647" i="23"/>
  <c r="BE1647" i="23" s="1"/>
  <c r="BC1647" i="23"/>
  <c r="BA1642" i="22"/>
  <c r="BE1642" i="22" s="1"/>
  <c r="BB1643" i="22"/>
  <c r="BC1642" i="22"/>
  <c r="BB1649" i="23"/>
  <c r="BA1648" i="23"/>
  <c r="BE1648" i="23" s="1"/>
  <c r="BC1648" i="23"/>
  <c r="BC1643" i="22"/>
  <c r="BA1643" i="22"/>
  <c r="BE1643" i="22" s="1"/>
  <c r="BB1644" i="22"/>
  <c r="BC1649" i="23"/>
  <c r="BB1650" i="23"/>
  <c r="BA1649" i="23"/>
  <c r="BE1649" i="23" s="1"/>
  <c r="BC1644" i="22"/>
  <c r="BA1644" i="22"/>
  <c r="BE1644" i="22" s="1"/>
  <c r="BB1645" i="22"/>
  <c r="BC1650" i="23"/>
  <c r="BB1651" i="23"/>
  <c r="BA1650" i="23"/>
  <c r="BE1650" i="23" s="1"/>
  <c r="BB1646" i="22"/>
  <c r="BC1645" i="22"/>
  <c r="BA1645" i="22"/>
  <c r="BE1645" i="22" s="1"/>
  <c r="BC1651" i="23"/>
  <c r="BB1652" i="23"/>
  <c r="BA1651" i="23"/>
  <c r="BE1651" i="23" s="1"/>
  <c r="BA1646" i="22"/>
  <c r="BE1646" i="22" s="1"/>
  <c r="BB1647" i="22"/>
  <c r="BC1646" i="22"/>
  <c r="BB1653" i="23"/>
  <c r="BA1652" i="23"/>
  <c r="BE1652" i="23" s="1"/>
  <c r="BC1652" i="23"/>
  <c r="BC1647" i="22"/>
  <c r="BA1647" i="22"/>
  <c r="BE1647" i="22" s="1"/>
  <c r="BB1648" i="22"/>
  <c r="BA1653" i="23"/>
  <c r="BE1653" i="23" s="1"/>
  <c r="BB1654" i="23"/>
  <c r="BC1653" i="23"/>
  <c r="BA1648" i="22"/>
  <c r="BE1648" i="22" s="1"/>
  <c r="BB1649" i="22"/>
  <c r="BC1648" i="22"/>
  <c r="BB1655" i="23"/>
  <c r="BA1654" i="23"/>
  <c r="BE1654" i="23" s="1"/>
  <c r="BC1654" i="23"/>
  <c r="BC1649" i="22"/>
  <c r="BA1649" i="22"/>
  <c r="BE1649" i="22" s="1"/>
  <c r="BB1650" i="22"/>
  <c r="BC1655" i="23"/>
  <c r="BB1656" i="23"/>
  <c r="BA1655" i="23"/>
  <c r="BE1655" i="23" s="1"/>
  <c r="BC1650" i="22"/>
  <c r="BA1650" i="22"/>
  <c r="BE1650" i="22" s="1"/>
  <c r="BB1651" i="22"/>
  <c r="BA1656" i="23"/>
  <c r="BE1656" i="23" s="1"/>
  <c r="BC1656" i="23"/>
  <c r="BB1657" i="23"/>
  <c r="BB1652" i="22"/>
  <c r="BA1651" i="22"/>
  <c r="BE1651" i="22" s="1"/>
  <c r="BC1651" i="22"/>
  <c r="BB1658" i="23"/>
  <c r="BA1657" i="23"/>
  <c r="BE1657" i="23" s="1"/>
  <c r="BC1657" i="23"/>
  <c r="BC1652" i="22"/>
  <c r="BA1652" i="22"/>
  <c r="BE1652" i="22" s="1"/>
  <c r="BB1653" i="22"/>
  <c r="BB1659" i="23"/>
  <c r="BA1658" i="23"/>
  <c r="BE1658" i="23" s="1"/>
  <c r="BC1658" i="23"/>
  <c r="BA1653" i="22"/>
  <c r="BE1653" i="22" s="1"/>
  <c r="BB1654" i="22"/>
  <c r="BC1653" i="22"/>
  <c r="BA1659" i="23"/>
  <c r="BE1659" i="23" s="1"/>
  <c r="BC1659" i="23"/>
  <c r="BB1660" i="23"/>
  <c r="BA1654" i="22"/>
  <c r="BE1654" i="22" s="1"/>
  <c r="BB1655" i="22"/>
  <c r="BC1654" i="22"/>
  <c r="BA1660" i="23"/>
  <c r="BE1660" i="23" s="1"/>
  <c r="BB1661" i="23"/>
  <c r="BC1660" i="23"/>
  <c r="BA1655" i="22"/>
  <c r="BE1655" i="22" s="1"/>
  <c r="BC1655" i="22"/>
  <c r="BB1656" i="22"/>
  <c r="BC1661" i="23"/>
  <c r="BB1662" i="23"/>
  <c r="BA1661" i="23"/>
  <c r="BE1661" i="23" s="1"/>
  <c r="BB1657" i="22"/>
  <c r="BA1656" i="22"/>
  <c r="BE1656" i="22" s="1"/>
  <c r="BC1656" i="22"/>
  <c r="BA1662" i="23"/>
  <c r="BE1662" i="23" s="1"/>
  <c r="BB1663" i="23"/>
  <c r="BC1662" i="23"/>
  <c r="BC1657" i="22"/>
  <c r="BB1658" i="22"/>
  <c r="BA1657" i="22"/>
  <c r="BE1657" i="22" s="1"/>
  <c r="BA1663" i="23"/>
  <c r="BE1663" i="23" s="1"/>
  <c r="BB1664" i="23"/>
  <c r="BC1663" i="23"/>
  <c r="BC1658" i="22"/>
  <c r="BB1659" i="22"/>
  <c r="BA1658" i="22"/>
  <c r="BE1658" i="22" s="1"/>
  <c r="BA1664" i="23"/>
  <c r="BE1664" i="23" s="1"/>
  <c r="BB1665" i="23"/>
  <c r="BC1664" i="23"/>
  <c r="BA1659" i="22"/>
  <c r="BE1659" i="22" s="1"/>
  <c r="BC1659" i="22"/>
  <c r="BB1660" i="22"/>
  <c r="BC1665" i="23"/>
  <c r="BB1666" i="23"/>
  <c r="BA1665" i="23"/>
  <c r="BE1665" i="23" s="1"/>
  <c r="BC1660" i="22"/>
  <c r="BB1661" i="22"/>
  <c r="BA1660" i="22"/>
  <c r="BE1660" i="22" s="1"/>
  <c r="BB1667" i="23"/>
  <c r="BA1666" i="23"/>
  <c r="BE1666" i="23" s="1"/>
  <c r="BC1666" i="23"/>
  <c r="BB1662" i="22"/>
  <c r="BA1661" i="22"/>
  <c r="BE1661" i="22" s="1"/>
  <c r="BC1661" i="22"/>
  <c r="BC1667" i="23"/>
  <c r="BB1668" i="23"/>
  <c r="BA1667" i="23"/>
  <c r="BE1667" i="23" s="1"/>
  <c r="BC1662" i="22"/>
  <c r="BB1663" i="22"/>
  <c r="BA1662" i="22"/>
  <c r="BE1662" i="22" s="1"/>
  <c r="BC1668" i="23"/>
  <c r="BB1669" i="23"/>
  <c r="BA1668" i="23"/>
  <c r="BE1668" i="23" s="1"/>
  <c r="BB1664" i="22"/>
  <c r="BA1663" i="22"/>
  <c r="BE1663" i="22" s="1"/>
  <c r="BC1663" i="22"/>
  <c r="BA1669" i="23"/>
  <c r="BE1669" i="23" s="1"/>
  <c r="BB1670" i="23"/>
  <c r="BC1669" i="23"/>
  <c r="BC1664" i="22"/>
  <c r="BA1664" i="22"/>
  <c r="BE1664" i="22" s="1"/>
  <c r="BB1665" i="22"/>
  <c r="BC1670" i="23"/>
  <c r="BA1670" i="23"/>
  <c r="BE1670" i="23" s="1"/>
  <c r="BB1671" i="23"/>
  <c r="BA1665" i="22"/>
  <c r="BE1665" i="22" s="1"/>
  <c r="BC1665" i="22"/>
  <c r="BB1666" i="22"/>
  <c r="BC1671" i="23"/>
  <c r="BA1671" i="23"/>
  <c r="BE1671" i="23" s="1"/>
  <c r="BB1672" i="23"/>
  <c r="BA1666" i="22"/>
  <c r="BE1666" i="22" s="1"/>
  <c r="BB1667" i="22"/>
  <c r="BC1666" i="22"/>
  <c r="BB1673" i="23"/>
  <c r="BC1672" i="23"/>
  <c r="BA1672" i="23"/>
  <c r="BE1672" i="23" s="1"/>
  <c r="BB1668" i="22"/>
  <c r="BA1667" i="22"/>
  <c r="BE1667" i="22" s="1"/>
  <c r="BC1667" i="22"/>
  <c r="BC1673" i="23"/>
  <c r="BB1674" i="23"/>
  <c r="BA1673" i="23"/>
  <c r="BE1673" i="23" s="1"/>
  <c r="BC1668" i="22"/>
  <c r="BA1668" i="22"/>
  <c r="BE1668" i="22" s="1"/>
  <c r="BB1669" i="22"/>
  <c r="BA1674" i="23"/>
  <c r="BE1674" i="23" s="1"/>
  <c r="BC1674" i="23"/>
  <c r="BB1675" i="23"/>
  <c r="BC1669" i="22"/>
  <c r="BA1669" i="22"/>
  <c r="BE1669" i="22" s="1"/>
  <c r="BB1670" i="22"/>
  <c r="BB1676" i="23"/>
  <c r="BA1675" i="23"/>
  <c r="BE1675" i="23" s="1"/>
  <c r="BC1675" i="23"/>
  <c r="BB1671" i="22"/>
  <c r="BA1670" i="22"/>
  <c r="BE1670" i="22" s="1"/>
  <c r="BC1670" i="22"/>
  <c r="BC1676" i="23"/>
  <c r="BB1677" i="23"/>
  <c r="BA1676" i="23"/>
  <c r="BE1676" i="23" s="1"/>
  <c r="BC1671" i="22"/>
  <c r="BB1672" i="22"/>
  <c r="BA1671" i="22"/>
  <c r="BE1671" i="22" s="1"/>
  <c r="BA1677" i="23"/>
  <c r="BE1677" i="23" s="1"/>
  <c r="BC1677" i="23"/>
  <c r="BB1678" i="23"/>
  <c r="BC1672" i="22"/>
  <c r="BA1672" i="22"/>
  <c r="BE1672" i="22" s="1"/>
  <c r="BB1673" i="22"/>
  <c r="BC1678" i="23"/>
  <c r="BA1678" i="23"/>
  <c r="BE1678" i="23" s="1"/>
  <c r="BB1679" i="23"/>
  <c r="BA1673" i="22"/>
  <c r="BE1673" i="22" s="1"/>
  <c r="BB1674" i="22"/>
  <c r="BC1673" i="22"/>
  <c r="BC1679" i="23"/>
  <c r="BA1679" i="23"/>
  <c r="BE1679" i="23" s="1"/>
  <c r="BB1680" i="23"/>
  <c r="BB1675" i="22"/>
  <c r="BA1674" i="22"/>
  <c r="BE1674" i="22" s="1"/>
  <c r="BC1674" i="22"/>
  <c r="BA1680" i="23"/>
  <c r="BE1680" i="23" s="1"/>
  <c r="BB1681" i="23"/>
  <c r="BC1680" i="23"/>
  <c r="BC1675" i="22"/>
  <c r="BB1676" i="22"/>
  <c r="BA1675" i="22"/>
  <c r="BE1675" i="22" s="1"/>
  <c r="BC1681" i="23"/>
  <c r="BA1681" i="23"/>
  <c r="BE1681" i="23" s="1"/>
  <c r="BB1682" i="23"/>
  <c r="BC1676" i="22"/>
  <c r="BB1677" i="22"/>
  <c r="BA1676" i="22"/>
  <c r="BE1676" i="22" s="1"/>
  <c r="BA1682" i="23"/>
  <c r="BE1682" i="23" s="1"/>
  <c r="BC1682" i="23"/>
  <c r="BB1683" i="23"/>
  <c r="BA1677" i="22"/>
  <c r="BE1677" i="22" s="1"/>
  <c r="BC1677" i="22"/>
  <c r="BB1678" i="22"/>
  <c r="BC1683" i="23"/>
  <c r="BA1683" i="23"/>
  <c r="BE1683" i="23" s="1"/>
  <c r="BB1684" i="23"/>
  <c r="BC1678" i="22"/>
  <c r="BB1679" i="22"/>
  <c r="BA1678" i="22"/>
  <c r="BE1678" i="22" s="1"/>
  <c r="BA1684" i="23"/>
  <c r="BE1684" i="23" s="1"/>
  <c r="BB1685" i="23"/>
  <c r="BC1684" i="23"/>
  <c r="BC1679" i="22"/>
  <c r="BA1679" i="22"/>
  <c r="BE1679" i="22" s="1"/>
  <c r="BB1680" i="22"/>
  <c r="BA1685" i="23"/>
  <c r="BE1685" i="23" s="1"/>
  <c r="BB1686" i="23"/>
  <c r="BC1685" i="23"/>
  <c r="BC1680" i="22"/>
  <c r="BB1681" i="22"/>
  <c r="BA1680" i="22"/>
  <c r="BE1680" i="22" s="1"/>
  <c r="BA1686" i="23"/>
  <c r="BE1686" i="23" s="1"/>
  <c r="BB1687" i="23"/>
  <c r="BC1686" i="23"/>
  <c r="BC1681" i="22"/>
  <c r="BB1682" i="22"/>
  <c r="BA1681" i="22"/>
  <c r="BE1681" i="22" s="1"/>
  <c r="BB1688" i="23"/>
  <c r="BC1687" i="23"/>
  <c r="BA1687" i="23"/>
  <c r="BE1687" i="23" s="1"/>
  <c r="BB1683" i="22"/>
  <c r="BA1682" i="22"/>
  <c r="BE1682" i="22" s="1"/>
  <c r="BC1682" i="22"/>
  <c r="BA1688" i="23"/>
  <c r="BE1688" i="23" s="1"/>
  <c r="BB1689" i="23"/>
  <c r="BC1688" i="23"/>
  <c r="BB1684" i="22"/>
  <c r="BA1683" i="22"/>
  <c r="BE1683" i="22" s="1"/>
  <c r="BC1683" i="22"/>
  <c r="BC1689" i="23"/>
  <c r="BB1690" i="23"/>
  <c r="BA1689" i="23"/>
  <c r="BE1689" i="23" s="1"/>
  <c r="BB1685" i="22"/>
  <c r="BC1684" i="22"/>
  <c r="BA1684" i="22"/>
  <c r="BE1684" i="22" s="1"/>
  <c r="BA1690" i="23"/>
  <c r="BE1690" i="23" s="1"/>
  <c r="BC1690" i="23"/>
  <c r="BB1691" i="23"/>
  <c r="BB1686" i="22"/>
  <c r="BC1685" i="22"/>
  <c r="BA1685" i="22"/>
  <c r="BE1685" i="22" s="1"/>
  <c r="BB1692" i="23"/>
  <c r="BA1691" i="23"/>
  <c r="BE1691" i="23" s="1"/>
  <c r="BC1691" i="23"/>
  <c r="BC1686" i="22"/>
  <c r="BA1686" i="22"/>
  <c r="BE1686" i="22" s="1"/>
  <c r="BB1687" i="22"/>
  <c r="BA1692" i="23"/>
  <c r="BE1692" i="23" s="1"/>
  <c r="BC1692" i="23"/>
  <c r="BB1693" i="23"/>
  <c r="BB1688" i="22"/>
  <c r="BA1687" i="22"/>
  <c r="BE1687" i="22" s="1"/>
  <c r="BC1687" i="22"/>
  <c r="BC1693" i="23"/>
  <c r="BB1694" i="23"/>
  <c r="BA1693" i="23"/>
  <c r="BE1693" i="23" s="1"/>
  <c r="BA1688" i="22"/>
  <c r="BE1688" i="22" s="1"/>
  <c r="BB1689" i="22"/>
  <c r="BC1688" i="22"/>
  <c r="BA1694" i="23"/>
  <c r="BE1694" i="23" s="1"/>
  <c r="BC1694" i="23"/>
  <c r="BB1695" i="23"/>
  <c r="BA1689" i="22"/>
  <c r="BE1689" i="22" s="1"/>
  <c r="BC1689" i="22"/>
  <c r="BB1690" i="22"/>
  <c r="BC1695" i="23"/>
  <c r="BA1695" i="23"/>
  <c r="BE1695" i="23" s="1"/>
  <c r="BB1696" i="23"/>
  <c r="BB1691" i="22"/>
  <c r="BC1690" i="22"/>
  <c r="BA1690" i="22"/>
  <c r="BE1690" i="22" s="1"/>
  <c r="BC1696" i="23"/>
  <c r="BA1696" i="23"/>
  <c r="BE1696" i="23" s="1"/>
  <c r="BB1697" i="23"/>
  <c r="BA1691" i="22"/>
  <c r="BE1691" i="22" s="1"/>
  <c r="BC1691" i="22"/>
  <c r="BB1692" i="22"/>
  <c r="BA1697" i="23"/>
  <c r="BE1697" i="23" s="1"/>
  <c r="BB1698" i="23"/>
  <c r="BC1697" i="23"/>
  <c r="BB1693" i="22"/>
  <c r="BC1692" i="22"/>
  <c r="BA1692" i="22"/>
  <c r="BE1692" i="22" s="1"/>
  <c r="BA1698" i="23"/>
  <c r="BE1698" i="23" s="1"/>
  <c r="BB1699" i="23"/>
  <c r="BC1698" i="23"/>
  <c r="BA1693" i="22"/>
  <c r="BE1693" i="22" s="1"/>
  <c r="BC1693" i="22"/>
  <c r="BB1694" i="22"/>
  <c r="BA1699" i="23"/>
  <c r="BE1699" i="23" s="1"/>
  <c r="BB1700" i="23"/>
  <c r="BC1699" i="23"/>
  <c r="BB1695" i="22"/>
  <c r="BA1694" i="22"/>
  <c r="BE1694" i="22" s="1"/>
  <c r="BC1694" i="22"/>
  <c r="BA1700" i="23"/>
  <c r="BE1700" i="23" s="1"/>
  <c r="BC1700" i="23"/>
  <c r="BB1701" i="23"/>
  <c r="BA1695" i="22"/>
  <c r="BE1695" i="22" s="1"/>
  <c r="BB1696" i="22"/>
  <c r="BC1695" i="22"/>
  <c r="BC1701" i="23"/>
  <c r="BB1702" i="23"/>
  <c r="BA1701" i="23"/>
  <c r="BE1701" i="23" s="1"/>
  <c r="BB1697" i="22"/>
  <c r="BA1696" i="22"/>
  <c r="BE1696" i="22" s="1"/>
  <c r="BC1696" i="22"/>
  <c r="BC1702" i="23"/>
  <c r="BB1703" i="23"/>
  <c r="BA1702" i="23"/>
  <c r="BE1702" i="23" s="1"/>
  <c r="BC1697" i="22"/>
  <c r="BA1697" i="22"/>
  <c r="BE1697" i="22" s="1"/>
  <c r="BB1698" i="22"/>
  <c r="BB1704" i="23"/>
  <c r="BC1703" i="23"/>
  <c r="BA1703" i="23"/>
  <c r="BE1703" i="23" s="1"/>
  <c r="BB1699" i="22"/>
  <c r="BA1698" i="22"/>
  <c r="BE1698" i="22" s="1"/>
  <c r="BC1698" i="22"/>
  <c r="BB1705" i="23"/>
  <c r="BC1704" i="23"/>
  <c r="BA1704" i="23"/>
  <c r="BE1704" i="23" s="1"/>
  <c r="BC1699" i="22"/>
  <c r="BA1699" i="22"/>
  <c r="BE1699" i="22" s="1"/>
  <c r="BB1700" i="22"/>
  <c r="BA1705" i="23"/>
  <c r="BE1705" i="23" s="1"/>
  <c r="BB1706" i="23"/>
  <c r="BC1705" i="23"/>
  <c r="BC1700" i="22"/>
  <c r="BA1700" i="22"/>
  <c r="BE1700" i="22" s="1"/>
  <c r="BB1701" i="22"/>
  <c r="BA1706" i="23"/>
  <c r="BE1706" i="23" s="1"/>
  <c r="BB1707" i="23"/>
  <c r="BC1706" i="23"/>
  <c r="BC1701" i="22"/>
  <c r="BB1702" i="22"/>
  <c r="BA1701" i="22"/>
  <c r="BE1701" i="22" s="1"/>
  <c r="BA1707" i="23"/>
  <c r="BE1707" i="23" s="1"/>
  <c r="BB1708" i="23"/>
  <c r="BC1707" i="23"/>
  <c r="BC1702" i="22"/>
  <c r="BB1703" i="22"/>
  <c r="BA1702" i="22"/>
  <c r="BE1702" i="22" s="1"/>
  <c r="BB1709" i="23"/>
  <c r="BA1708" i="23"/>
  <c r="BE1708" i="23" s="1"/>
  <c r="BC1708" i="23"/>
  <c r="BC1703" i="22"/>
  <c r="BA1703" i="22"/>
  <c r="BE1703" i="22" s="1"/>
  <c r="BB1704" i="22"/>
  <c r="BC1709" i="23"/>
  <c r="BA1709" i="23"/>
  <c r="BE1709" i="23" s="1"/>
  <c r="BB1710" i="23"/>
  <c r="BA1704" i="22"/>
  <c r="BE1704" i="22" s="1"/>
  <c r="BB1705" i="22"/>
  <c r="BC1704" i="22"/>
  <c r="BB1711" i="23"/>
  <c r="BA1710" i="23"/>
  <c r="BE1710" i="23" s="1"/>
  <c r="BC1710" i="23"/>
  <c r="BC1705" i="22"/>
  <c r="BA1705" i="22"/>
  <c r="BE1705" i="22" s="1"/>
  <c r="BB1706" i="22"/>
  <c r="BC1711" i="23"/>
  <c r="BA1711" i="23"/>
  <c r="BE1711" i="23" s="1"/>
  <c r="BB1712" i="23"/>
  <c r="BB1707" i="22"/>
  <c r="BA1706" i="22"/>
  <c r="BE1706" i="22" s="1"/>
  <c r="BC1706" i="22"/>
  <c r="BA1712" i="23"/>
  <c r="BE1712" i="23" s="1"/>
  <c r="BB1713" i="23"/>
  <c r="BC1712" i="23"/>
  <c r="BB1708" i="22"/>
  <c r="BC1707" i="22"/>
  <c r="BA1707" i="22"/>
  <c r="BE1707" i="22" s="1"/>
  <c r="BB1714" i="23"/>
  <c r="BA1713" i="23"/>
  <c r="BE1713" i="23" s="1"/>
  <c r="BC1713" i="23"/>
  <c r="BC1708" i="22"/>
  <c r="BB1709" i="22"/>
  <c r="BA1708" i="22"/>
  <c r="BE1708" i="22" s="1"/>
  <c r="BB1715" i="23"/>
  <c r="BC1714" i="23"/>
  <c r="BA1714" i="23"/>
  <c r="BE1714" i="23" s="1"/>
  <c r="BB1710" i="22"/>
  <c r="BA1709" i="22"/>
  <c r="BE1709" i="22" s="1"/>
  <c r="BC1709" i="22"/>
  <c r="BC1715" i="23"/>
  <c r="BB1716" i="23"/>
  <c r="BA1715" i="23"/>
  <c r="BE1715" i="23" s="1"/>
  <c r="BC1710" i="22"/>
  <c r="BB1711" i="22"/>
  <c r="BA1710" i="22"/>
  <c r="BE1710" i="22" s="1"/>
  <c r="BC1716" i="23"/>
  <c r="BB1717" i="23"/>
  <c r="BA1716" i="23"/>
  <c r="BE1716" i="23" s="1"/>
  <c r="BB1712" i="22"/>
  <c r="BC1711" i="22"/>
  <c r="BA1711" i="22"/>
  <c r="BE1711" i="22" s="1"/>
  <c r="BB1718" i="23"/>
  <c r="BC1717" i="23"/>
  <c r="BA1717" i="23"/>
  <c r="BE1717" i="23" s="1"/>
  <c r="BC1712" i="22"/>
  <c r="BA1712" i="22"/>
  <c r="BE1712" i="22" s="1"/>
  <c r="BB1713" i="22"/>
  <c r="BC1718" i="23"/>
  <c r="BB1719" i="23"/>
  <c r="BA1718" i="23"/>
  <c r="BE1718" i="23" s="1"/>
  <c r="BC1713" i="22"/>
  <c r="BA1713" i="22"/>
  <c r="BE1713" i="22" s="1"/>
  <c r="BB1714" i="22"/>
  <c r="BA1719" i="23"/>
  <c r="BE1719" i="23" s="1"/>
  <c r="BC1719" i="23"/>
  <c r="BB1720" i="23"/>
  <c r="BC1714" i="22"/>
  <c r="BB1715" i="22"/>
  <c r="BA1714" i="22"/>
  <c r="BE1714" i="22" s="1"/>
  <c r="BB1721" i="23"/>
  <c r="BC1720" i="23"/>
  <c r="BA1720" i="23"/>
  <c r="BE1720" i="23" s="1"/>
  <c r="BB1716" i="22"/>
  <c r="BA1715" i="22"/>
  <c r="BE1715" i="22" s="1"/>
  <c r="BC1715" i="22"/>
  <c r="BB1722" i="23"/>
  <c r="BA1721" i="23"/>
  <c r="BE1721" i="23" s="1"/>
  <c r="BC1721" i="23"/>
  <c r="BC1716" i="22"/>
  <c r="BB1717" i="22"/>
  <c r="BA1716" i="22"/>
  <c r="BE1716" i="22" s="1"/>
  <c r="BA1722" i="23"/>
  <c r="BE1722" i="23" s="1"/>
  <c r="BC1722" i="23"/>
  <c r="BB1723" i="23"/>
  <c r="BA1717" i="22"/>
  <c r="BE1717" i="22" s="1"/>
  <c r="BC1717" i="22"/>
  <c r="BB1718" i="22"/>
  <c r="BC1723" i="23"/>
  <c r="BB1724" i="23"/>
  <c r="BA1723" i="23"/>
  <c r="BE1723" i="23" s="1"/>
  <c r="BB1719" i="22"/>
  <c r="BC1718" i="22"/>
  <c r="BA1718" i="22"/>
  <c r="BE1718" i="22" s="1"/>
  <c r="BB1725" i="23"/>
  <c r="BA1724" i="23"/>
  <c r="BE1724" i="23" s="1"/>
  <c r="BC1724" i="23"/>
  <c r="BB1720" i="22"/>
  <c r="BC1719" i="22"/>
  <c r="BA1719" i="22"/>
  <c r="BE1719" i="22" s="1"/>
  <c r="BC1725" i="23"/>
  <c r="BB1726" i="23"/>
  <c r="BA1725" i="23"/>
  <c r="BE1725" i="23" s="1"/>
  <c r="BB1721" i="22"/>
  <c r="BA1720" i="22"/>
  <c r="BE1720" i="22" s="1"/>
  <c r="BC1720" i="22"/>
  <c r="BA1726" i="23"/>
  <c r="BE1726" i="23" s="1"/>
  <c r="BC1726" i="23"/>
  <c r="BB1727" i="23"/>
  <c r="BC1721" i="22"/>
  <c r="BB1722" i="22"/>
  <c r="BA1721" i="22"/>
  <c r="BE1721" i="22" s="1"/>
  <c r="BA1727" i="23"/>
  <c r="BE1727" i="23" s="1"/>
  <c r="BB1728" i="23"/>
  <c r="BC1727" i="23"/>
  <c r="BA1722" i="22"/>
  <c r="BE1722" i="22" s="1"/>
  <c r="BC1722" i="22"/>
  <c r="BB1723" i="22"/>
  <c r="BA1728" i="23"/>
  <c r="BE1728" i="23" s="1"/>
  <c r="BB1729" i="23"/>
  <c r="BC1728" i="23"/>
  <c r="BC1723" i="22"/>
  <c r="BA1723" i="22"/>
  <c r="BE1723" i="22" s="1"/>
  <c r="BB1724" i="22"/>
  <c r="BA1729" i="23"/>
  <c r="BE1729" i="23" s="1"/>
  <c r="BC1729" i="23"/>
  <c r="BB1730" i="23"/>
  <c r="BC1724" i="22"/>
  <c r="BA1724" i="22"/>
  <c r="BE1724" i="22" s="1"/>
  <c r="BB1725" i="22"/>
  <c r="BB1731" i="23"/>
  <c r="BC1730" i="23"/>
  <c r="BA1730" i="23"/>
  <c r="BE1730" i="23" s="1"/>
  <c r="BA1725" i="22"/>
  <c r="BE1725" i="22" s="1"/>
  <c r="BC1725" i="22"/>
  <c r="BB1726" i="22"/>
  <c r="BA1731" i="23"/>
  <c r="BE1731" i="23" s="1"/>
  <c r="BB1732" i="23"/>
  <c r="BC1731" i="23"/>
  <c r="BC1726" i="22"/>
  <c r="BB1727" i="22"/>
  <c r="BA1726" i="22"/>
  <c r="BE1726" i="22" s="1"/>
  <c r="BB1733" i="23"/>
  <c r="BC1732" i="23"/>
  <c r="BA1732" i="23"/>
  <c r="BE1732" i="23" s="1"/>
  <c r="BB1728" i="22"/>
  <c r="BA1727" i="22"/>
  <c r="BE1727" i="22" s="1"/>
  <c r="BC1727" i="22"/>
  <c r="BA1733" i="23"/>
  <c r="BE1733" i="23" s="1"/>
  <c r="BC1733" i="23"/>
  <c r="BB1734" i="23"/>
  <c r="BC1728" i="22"/>
  <c r="BA1728" i="22"/>
  <c r="BE1728" i="22" s="1"/>
  <c r="BB1729" i="22"/>
  <c r="BA1734" i="23"/>
  <c r="BE1734" i="23" s="1"/>
  <c r="BC1734" i="23"/>
  <c r="BB1735" i="23"/>
  <c r="BC1729" i="22"/>
  <c r="BB1730" i="22"/>
  <c r="BA1729" i="22"/>
  <c r="BE1729" i="22" s="1"/>
  <c r="BA1735" i="23"/>
  <c r="BE1735" i="23" s="1"/>
  <c r="BB1736" i="23"/>
  <c r="BC1735" i="23"/>
  <c r="BC1730" i="22"/>
  <c r="BB1731" i="22"/>
  <c r="BA1730" i="22"/>
  <c r="BE1730" i="22" s="1"/>
  <c r="BB1737" i="23"/>
  <c r="BA1736" i="23"/>
  <c r="BE1736" i="23" s="1"/>
  <c r="BC1736" i="23"/>
  <c r="BC1731" i="22"/>
  <c r="BB1732" i="22"/>
  <c r="BA1731" i="22"/>
  <c r="BE1731" i="22" s="1"/>
  <c r="BB1738" i="23"/>
  <c r="BA1737" i="23"/>
  <c r="BE1737" i="23" s="1"/>
  <c r="BC1737" i="23"/>
  <c r="BC1732" i="22"/>
  <c r="BB1733" i="22"/>
  <c r="BA1732" i="22"/>
  <c r="BE1732" i="22" s="1"/>
  <c r="BA1738" i="23"/>
  <c r="BE1738" i="23" s="1"/>
  <c r="BB1739" i="23"/>
  <c r="BC1738" i="23"/>
  <c r="BC1733" i="22"/>
  <c r="BB1734" i="22"/>
  <c r="BA1733" i="22"/>
  <c r="BE1733" i="22" s="1"/>
  <c r="BC1739" i="23"/>
  <c r="BA1739" i="23"/>
  <c r="BE1739" i="23" s="1"/>
  <c r="BB1740" i="23"/>
  <c r="BA1734" i="22"/>
  <c r="BE1734" i="22" s="1"/>
  <c r="BB1735" i="22"/>
  <c r="BC1734" i="22"/>
  <c r="BC1740" i="23"/>
  <c r="BA1740" i="23"/>
  <c r="BE1740" i="23" s="1"/>
  <c r="BB1741" i="23"/>
  <c r="BC1735" i="22"/>
  <c r="BB1736" i="22"/>
  <c r="BA1735" i="22"/>
  <c r="BE1735" i="22" s="1"/>
  <c r="BC1741" i="23"/>
  <c r="BA1741" i="23"/>
  <c r="BE1741" i="23" s="1"/>
  <c r="BB1742" i="23"/>
  <c r="BC1736" i="22"/>
  <c r="BB1737" i="22"/>
  <c r="BA1736" i="22"/>
  <c r="BE1736" i="22" s="1"/>
  <c r="BA1742" i="23"/>
  <c r="BE1742" i="23" s="1"/>
  <c r="BC1742" i="23"/>
  <c r="BB1743" i="23"/>
  <c r="BA1737" i="22"/>
  <c r="BE1737" i="22" s="1"/>
  <c r="BB1738" i="22"/>
  <c r="BC1737" i="22"/>
  <c r="BB1744" i="23"/>
  <c r="BA1743" i="23"/>
  <c r="BE1743" i="23" s="1"/>
  <c r="BC1743" i="23"/>
  <c r="BB1739" i="22"/>
  <c r="BC1738" i="22"/>
  <c r="BA1738" i="22"/>
  <c r="BE1738" i="22" s="1"/>
  <c r="BC1744" i="23"/>
  <c r="BA1744" i="23"/>
  <c r="BE1744" i="23" s="1"/>
  <c r="BB1745" i="23"/>
  <c r="BA1739" i="22"/>
  <c r="BE1739" i="22" s="1"/>
  <c r="BB1740" i="22"/>
  <c r="BC1739" i="22"/>
  <c r="BC1745" i="23"/>
  <c r="BA1745" i="23"/>
  <c r="BE1745" i="23" s="1"/>
  <c r="BB1746" i="23"/>
  <c r="BA1740" i="22"/>
  <c r="BE1740" i="22" s="1"/>
  <c r="BB1741" i="22"/>
  <c r="BC1740" i="22"/>
  <c r="BB1747" i="23"/>
  <c r="BA1746" i="23"/>
  <c r="BE1746" i="23" s="1"/>
  <c r="BC1746" i="23"/>
  <c r="BB1742" i="22"/>
  <c r="BA1741" i="22"/>
  <c r="BE1741" i="22" s="1"/>
  <c r="BC1741" i="22"/>
  <c r="BC1747" i="23"/>
  <c r="BB1748" i="23"/>
  <c r="BA1747" i="23"/>
  <c r="BE1747" i="23" s="1"/>
  <c r="BC1742" i="22"/>
  <c r="BB1743" i="22"/>
  <c r="BA1742" i="22"/>
  <c r="BE1742" i="22" s="1"/>
  <c r="BA1748" i="23"/>
  <c r="BE1748" i="23" s="1"/>
  <c r="BB1749" i="23"/>
  <c r="BC1748" i="23"/>
  <c r="BA1743" i="22"/>
  <c r="BE1743" i="22" s="1"/>
  <c r="BC1743" i="22"/>
  <c r="BB1744" i="22"/>
  <c r="BB1750" i="23"/>
  <c r="BA1749" i="23"/>
  <c r="BE1749" i="23" s="1"/>
  <c r="BC1749" i="23"/>
  <c r="BB1745" i="22"/>
  <c r="BA1744" i="22"/>
  <c r="BE1744" i="22" s="1"/>
  <c r="BC1744" i="22"/>
  <c r="BB1751" i="23"/>
  <c r="BC1750" i="23"/>
  <c r="BA1750" i="23"/>
  <c r="BE1750" i="23" s="1"/>
  <c r="BB1746" i="22"/>
  <c r="BC1745" i="22"/>
  <c r="BA1745" i="22"/>
  <c r="BE1745" i="22" s="1"/>
  <c r="BC1751" i="23"/>
  <c r="BB1752" i="23"/>
  <c r="BA1751" i="23"/>
  <c r="BE1751" i="23" s="1"/>
  <c r="BB1747" i="22"/>
  <c r="BA1746" i="22"/>
  <c r="BE1746" i="22" s="1"/>
  <c r="BC1746" i="22"/>
  <c r="BC1752" i="23"/>
  <c r="BA1752" i="23"/>
  <c r="BE1752" i="23" s="1"/>
  <c r="BB1753" i="23"/>
  <c r="BB1748" i="22"/>
  <c r="BC1747" i="22"/>
  <c r="BA1747" i="22"/>
  <c r="BE1747" i="22" s="1"/>
  <c r="BB1754" i="23"/>
  <c r="BC1753" i="23"/>
  <c r="BA1753" i="23"/>
  <c r="BE1753" i="23" s="1"/>
  <c r="BB1749" i="22"/>
  <c r="BC1748" i="22"/>
  <c r="BA1748" i="22"/>
  <c r="BE1748" i="22" s="1"/>
  <c r="BB1755" i="23"/>
  <c r="BA1754" i="23"/>
  <c r="BE1754" i="23" s="1"/>
  <c r="BC1754" i="23"/>
  <c r="BB1750" i="22"/>
  <c r="BA1749" i="22"/>
  <c r="BE1749" i="22" s="1"/>
  <c r="BC1749" i="22"/>
  <c r="BC1755" i="23"/>
  <c r="BB1756" i="23"/>
  <c r="BA1755" i="23"/>
  <c r="BE1755" i="23" s="1"/>
  <c r="BA1750" i="22"/>
  <c r="BE1750" i="22" s="1"/>
  <c r="BC1750" i="22"/>
  <c r="BB1751" i="22"/>
  <c r="BA1756" i="23"/>
  <c r="BE1756" i="23" s="1"/>
  <c r="BC1756" i="23"/>
  <c r="BB1757" i="23"/>
  <c r="BC1751" i="22"/>
  <c r="BB1752" i="22"/>
  <c r="BA1751" i="22"/>
  <c r="BE1751" i="22" s="1"/>
  <c r="BB1758" i="23"/>
  <c r="BA1757" i="23"/>
  <c r="BE1757" i="23" s="1"/>
  <c r="BC1757" i="23"/>
  <c r="BC1752" i="22"/>
  <c r="BB1753" i="22"/>
  <c r="BA1752" i="22"/>
  <c r="BE1752" i="22" s="1"/>
  <c r="BA1758" i="23"/>
  <c r="BE1758" i="23" s="1"/>
  <c r="BC1758" i="23"/>
  <c r="BB1759" i="23"/>
  <c r="BB1754" i="22"/>
  <c r="BC1753" i="22"/>
  <c r="BA1753" i="22"/>
  <c r="BE1753" i="22" s="1"/>
  <c r="BB1760" i="23"/>
  <c r="BC1759" i="23"/>
  <c r="BA1759" i="23"/>
  <c r="BE1759" i="23" s="1"/>
  <c r="BA1754" i="22"/>
  <c r="BE1754" i="22" s="1"/>
  <c r="BB1755" i="22"/>
  <c r="BC1754" i="22"/>
  <c r="BB1761" i="23"/>
  <c r="BC1760" i="23"/>
  <c r="BA1760" i="23"/>
  <c r="BE1760" i="23" s="1"/>
  <c r="BB1756" i="22"/>
  <c r="BA1755" i="22"/>
  <c r="BE1755" i="22" s="1"/>
  <c r="BC1755" i="22"/>
  <c r="BB1762" i="23"/>
  <c r="BA1761" i="23"/>
  <c r="BE1761" i="23" s="1"/>
  <c r="BC1761" i="23"/>
  <c r="BC1756" i="22"/>
  <c r="BA1756" i="22"/>
  <c r="BE1756" i="22" s="1"/>
  <c r="BB1757" i="22"/>
  <c r="BC1762" i="23"/>
  <c r="BB1763" i="23"/>
  <c r="BA1762" i="23"/>
  <c r="BE1762" i="23" s="1"/>
  <c r="BA1757" i="22"/>
  <c r="BE1757" i="22" s="1"/>
  <c r="BC1757" i="22"/>
  <c r="BB1758" i="22"/>
  <c r="BA1763" i="23"/>
  <c r="BE1763" i="23" s="1"/>
  <c r="BC1763" i="23"/>
  <c r="BB1764" i="23"/>
  <c r="BA1758" i="22"/>
  <c r="BE1758" i="22" s="1"/>
  <c r="BC1758" i="22"/>
  <c r="BB1759" i="22"/>
  <c r="BA1764" i="23"/>
  <c r="BE1764" i="23" s="1"/>
  <c r="BB1765" i="23"/>
  <c r="BC1764" i="23"/>
  <c r="BC1759" i="22"/>
  <c r="BA1759" i="22"/>
  <c r="BE1759" i="22" s="1"/>
  <c r="BB1760" i="22"/>
  <c r="BA1765" i="23"/>
  <c r="BE1765" i="23" s="1"/>
  <c r="BC1765" i="23"/>
  <c r="BB1766" i="23"/>
  <c r="BB1761" i="22"/>
  <c r="BC1760" i="22"/>
  <c r="BA1760" i="22"/>
  <c r="BE1760" i="22" s="1"/>
  <c r="BB1767" i="23"/>
  <c r="BC1766" i="23"/>
  <c r="BA1766" i="23"/>
  <c r="BE1766" i="23" s="1"/>
  <c r="BC1761" i="22"/>
  <c r="BB1762" i="22"/>
  <c r="BA1761" i="22"/>
  <c r="BE1761" i="22" s="1"/>
  <c r="BA1767" i="23"/>
  <c r="BE1767" i="23" s="1"/>
  <c r="BB1768" i="23"/>
  <c r="BC1767" i="23"/>
  <c r="BA1762" i="22"/>
  <c r="BE1762" i="22" s="1"/>
  <c r="BB1763" i="22"/>
  <c r="BC1762" i="22"/>
  <c r="BB1769" i="23"/>
  <c r="BA1768" i="23"/>
  <c r="BE1768" i="23" s="1"/>
  <c r="BC1768" i="23"/>
  <c r="BC1763" i="22"/>
  <c r="BB1764" i="22"/>
  <c r="BA1763" i="22"/>
  <c r="BE1763" i="22" s="1"/>
  <c r="BA1769" i="23"/>
  <c r="BE1769" i="23" s="1"/>
  <c r="BC1769" i="23"/>
  <c r="BB1770" i="23"/>
  <c r="BC1764" i="22"/>
  <c r="BA1764" i="22"/>
  <c r="BE1764" i="22" s="1"/>
  <c r="BB1765" i="22"/>
  <c r="BB1771" i="23"/>
  <c r="BA1770" i="23"/>
  <c r="BE1770" i="23" s="1"/>
  <c r="BC1770" i="23"/>
  <c r="BC1765" i="22"/>
  <c r="BB1766" i="22"/>
  <c r="BA1765" i="22"/>
  <c r="BE1765" i="22" s="1"/>
  <c r="BA1771" i="23"/>
  <c r="BE1771" i="23" s="1"/>
  <c r="BB1772" i="23"/>
  <c r="BC1771" i="23"/>
  <c r="BC1766" i="22"/>
  <c r="BA1766" i="22"/>
  <c r="BE1766" i="22" s="1"/>
  <c r="BB1767" i="22"/>
  <c r="BB1773" i="23"/>
  <c r="BC1772" i="23"/>
  <c r="BA1772" i="23"/>
  <c r="BE1772" i="23" s="1"/>
  <c r="BA1767" i="22"/>
  <c r="BE1767" i="22" s="1"/>
  <c r="BB1768" i="22"/>
  <c r="BC1767" i="22"/>
  <c r="BC1773" i="23"/>
  <c r="BA1773" i="23"/>
  <c r="BE1773" i="23" s="1"/>
  <c r="BB1774" i="23"/>
  <c r="BC1768" i="22"/>
  <c r="BA1768" i="22"/>
  <c r="BE1768" i="22" s="1"/>
  <c r="BB1769" i="22"/>
  <c r="BB1775" i="23"/>
  <c r="BA1774" i="23"/>
  <c r="BE1774" i="23" s="1"/>
  <c r="BC1774" i="23"/>
  <c r="BA1769" i="22"/>
  <c r="BE1769" i="22" s="1"/>
  <c r="BC1769" i="22"/>
  <c r="BB1770" i="22"/>
  <c r="BB1776" i="23"/>
  <c r="BC1775" i="23"/>
  <c r="BA1775" i="23"/>
  <c r="BE1775" i="23" s="1"/>
  <c r="BB1771" i="22"/>
  <c r="BC1770" i="22"/>
  <c r="BA1770" i="22"/>
  <c r="BE1770" i="22" s="1"/>
  <c r="BC1776" i="23"/>
  <c r="BA1776" i="23"/>
  <c r="BE1776" i="23" s="1"/>
  <c r="BB1777" i="23"/>
  <c r="BC1771" i="22"/>
  <c r="BB1772" i="22"/>
  <c r="BA1771" i="22"/>
  <c r="BE1771" i="22" s="1"/>
  <c r="BC1777" i="23"/>
  <c r="BB1778" i="23"/>
  <c r="BA1777" i="23"/>
  <c r="BE1777" i="23" s="1"/>
  <c r="BC1772" i="22"/>
  <c r="BB1773" i="22"/>
  <c r="BA1772" i="22"/>
  <c r="BE1772" i="22" s="1"/>
  <c r="BB1779" i="23"/>
  <c r="BA1778" i="23"/>
  <c r="BE1778" i="23" s="1"/>
  <c r="BC1778" i="23"/>
  <c r="BA1773" i="22"/>
  <c r="BE1773" i="22" s="1"/>
  <c r="BB1774" i="22"/>
  <c r="BC1773" i="22"/>
  <c r="BA1779" i="23"/>
  <c r="BE1779" i="23" s="1"/>
  <c r="BC1779" i="23"/>
  <c r="BB1780" i="23"/>
  <c r="BA1774" i="22"/>
  <c r="BE1774" i="22" s="1"/>
  <c r="BC1774" i="22"/>
  <c r="BB1775" i="22"/>
  <c r="BC1780" i="23"/>
  <c r="BA1780" i="23"/>
  <c r="BE1780" i="23" s="1"/>
  <c r="BB1781" i="23"/>
  <c r="BC1775" i="22"/>
  <c r="BB1776" i="22"/>
  <c r="BA1775" i="22"/>
  <c r="BE1775" i="22" s="1"/>
  <c r="BC1781" i="23"/>
  <c r="BB1782" i="23"/>
  <c r="BA1781" i="23"/>
  <c r="BE1781" i="23" s="1"/>
  <c r="BC1776" i="22"/>
  <c r="BA1776" i="22"/>
  <c r="BE1776" i="22" s="1"/>
  <c r="BB1777" i="22"/>
  <c r="BC1782" i="23"/>
  <c r="BB1783" i="23"/>
  <c r="BA1782" i="23"/>
  <c r="BE1782" i="23" s="1"/>
  <c r="BB1778" i="22"/>
  <c r="BA1777" i="22"/>
  <c r="BE1777" i="22" s="1"/>
  <c r="BC1777" i="22"/>
  <c r="BC1783" i="23"/>
  <c r="BA1783" i="23"/>
  <c r="BE1783" i="23" s="1"/>
  <c r="BB1784" i="23"/>
  <c r="BC1778" i="22"/>
  <c r="BB1779" i="22"/>
  <c r="BA1778" i="22"/>
  <c r="BE1778" i="22" s="1"/>
  <c r="BB1785" i="23"/>
  <c r="BC1784" i="23"/>
  <c r="BA1784" i="23"/>
  <c r="BE1784" i="23" s="1"/>
  <c r="BB1780" i="22"/>
  <c r="BC1779" i="22"/>
  <c r="BA1779" i="22"/>
  <c r="BE1779" i="22" s="1"/>
  <c r="BC1785" i="23"/>
  <c r="BB1786" i="23"/>
  <c r="BA1785" i="23"/>
  <c r="BE1785" i="23" s="1"/>
  <c r="BA1780" i="22"/>
  <c r="BE1780" i="22" s="1"/>
  <c r="BB1781" i="22"/>
  <c r="BC1780" i="22"/>
  <c r="BB1787" i="23"/>
  <c r="BA1786" i="23"/>
  <c r="BE1786" i="23" s="1"/>
  <c r="BC1786" i="23"/>
  <c r="BC1781" i="22"/>
  <c r="BB1782" i="22"/>
  <c r="BA1781" i="22"/>
  <c r="BE1781" i="22" s="1"/>
  <c r="BB1788" i="23"/>
  <c r="BC1787" i="23"/>
  <c r="BA1787" i="23"/>
  <c r="BE1787" i="23" s="1"/>
  <c r="BA1782" i="22"/>
  <c r="BE1782" i="22" s="1"/>
  <c r="BB1783" i="22"/>
  <c r="BC1782" i="22"/>
  <c r="BA1788" i="23"/>
  <c r="BE1788" i="23" s="1"/>
  <c r="BC1788" i="23"/>
  <c r="BB1789" i="23"/>
  <c r="BB1784" i="22"/>
  <c r="BA1783" i="22"/>
  <c r="BE1783" i="22" s="1"/>
  <c r="BC1783" i="22"/>
  <c r="BA1789" i="23"/>
  <c r="BE1789" i="23" s="1"/>
  <c r="BB1790" i="23"/>
  <c r="BC1789" i="23"/>
  <c r="BC1784" i="22"/>
  <c r="BA1784" i="22"/>
  <c r="BE1784" i="22" s="1"/>
  <c r="BB1785" i="22"/>
  <c r="BB1791" i="23"/>
  <c r="BC1790" i="23"/>
  <c r="BA1790" i="23"/>
  <c r="BE1790" i="23" s="1"/>
  <c r="BA1785" i="22"/>
  <c r="BE1785" i="22" s="1"/>
  <c r="BB1786" i="22"/>
  <c r="BC1785" i="22"/>
  <c r="BA1791" i="23"/>
  <c r="BE1791" i="23" s="1"/>
  <c r="BC1791" i="23"/>
  <c r="BB1792" i="23"/>
  <c r="BB1787" i="22"/>
  <c r="BC1786" i="22"/>
  <c r="BA1786" i="22"/>
  <c r="BE1786" i="22" s="1"/>
  <c r="BC1792" i="23"/>
  <c r="BA1792" i="23"/>
  <c r="BE1792" i="23" s="1"/>
  <c r="BB1793" i="23"/>
  <c r="BA1787" i="22"/>
  <c r="BE1787" i="22" s="1"/>
  <c r="BB1788" i="22"/>
  <c r="BC1787" i="22"/>
  <c r="BA1793" i="23"/>
  <c r="BE1793" i="23" s="1"/>
  <c r="BC1793" i="23"/>
  <c r="BB1794" i="23"/>
  <c r="BC1788" i="22"/>
  <c r="BA1788" i="22"/>
  <c r="BE1788" i="22" s="1"/>
  <c r="BB1789" i="22"/>
  <c r="BC1794" i="23"/>
  <c r="BA1794" i="23"/>
  <c r="BE1794" i="23" s="1"/>
  <c r="BB1795" i="23"/>
  <c r="BB1790" i="22"/>
  <c r="BA1789" i="22"/>
  <c r="BE1789" i="22" s="1"/>
  <c r="BC1789" i="22"/>
  <c r="BC1795" i="23"/>
  <c r="BA1795" i="23"/>
  <c r="BE1795" i="23" s="1"/>
  <c r="BB1796" i="23"/>
  <c r="BC1790" i="22"/>
  <c r="BB1791" i="22"/>
  <c r="BA1790" i="22"/>
  <c r="BE1790" i="22" s="1"/>
  <c r="BC1796" i="23"/>
  <c r="BA1796" i="23"/>
  <c r="BE1796" i="23" s="1"/>
  <c r="BB1797" i="23"/>
  <c r="BC1791" i="22"/>
  <c r="BA1791" i="22"/>
  <c r="BE1791" i="22" s="1"/>
  <c r="BB1792" i="22"/>
  <c r="BA1797" i="23"/>
  <c r="BE1797" i="23" s="1"/>
  <c r="BC1797" i="23"/>
  <c r="BB1798" i="23"/>
  <c r="BB1793" i="22"/>
  <c r="BC1792" i="22"/>
  <c r="BA1792" i="22"/>
  <c r="BE1792" i="22" s="1"/>
  <c r="BC1798" i="23"/>
  <c r="BA1798" i="23"/>
  <c r="BE1798" i="23" s="1"/>
  <c r="BB1799" i="23"/>
  <c r="BB1794" i="22"/>
  <c r="BC1793" i="22"/>
  <c r="BA1793" i="22"/>
  <c r="BE1793" i="22" s="1"/>
  <c r="BC1799" i="23"/>
  <c r="BB1800" i="23"/>
  <c r="BA1799" i="23"/>
  <c r="BE1799" i="23" s="1"/>
  <c r="BB1795" i="22"/>
  <c r="BC1794" i="22"/>
  <c r="BA1794" i="22"/>
  <c r="BE1794" i="22" s="1"/>
  <c r="BC1800" i="23"/>
  <c r="BA1800" i="23"/>
  <c r="BE1800" i="23" s="1"/>
  <c r="BB1801" i="23"/>
  <c r="BC1795" i="22"/>
  <c r="BB1796" i="22"/>
  <c r="BA1795" i="22"/>
  <c r="BE1795" i="22" s="1"/>
  <c r="BA1801" i="23"/>
  <c r="BE1801" i="23" s="1"/>
  <c r="BC1801" i="23"/>
  <c r="BB1802" i="23"/>
  <c r="BA1796" i="22"/>
  <c r="BE1796" i="22" s="1"/>
  <c r="BB1797" i="22"/>
  <c r="BC1796" i="22"/>
  <c r="BB1803" i="23"/>
  <c r="BC1802" i="23"/>
  <c r="BA1802" i="23"/>
  <c r="BE1802" i="23" s="1"/>
  <c r="BB1798" i="22"/>
  <c r="BA1797" i="22"/>
  <c r="BE1797" i="22" s="1"/>
  <c r="BC1797" i="22"/>
  <c r="BB1804" i="23"/>
  <c r="BC1803" i="23"/>
  <c r="BA1803" i="23"/>
  <c r="BE1803" i="23" s="1"/>
  <c r="BB1799" i="22"/>
  <c r="BC1798" i="22"/>
  <c r="BA1798" i="22"/>
  <c r="BE1798" i="22" s="1"/>
  <c r="BC1804" i="23"/>
  <c r="BB1805" i="23"/>
  <c r="BA1804" i="23"/>
  <c r="BE1804" i="23" s="1"/>
  <c r="BC1799" i="22"/>
  <c r="BA1799" i="22"/>
  <c r="BE1799" i="22" s="1"/>
  <c r="BB1800" i="22"/>
  <c r="BB1806" i="23"/>
  <c r="BC1805" i="23"/>
  <c r="BA1805" i="23"/>
  <c r="BE1805" i="23" s="1"/>
  <c r="BC1800" i="22"/>
  <c r="BB1801" i="22"/>
  <c r="BA1800" i="22"/>
  <c r="BE1800" i="22" s="1"/>
  <c r="BA1806" i="23"/>
  <c r="BE1806" i="23" s="1"/>
  <c r="BB1807" i="23"/>
  <c r="BC1806" i="23"/>
  <c r="BB1802" i="22"/>
  <c r="BA1801" i="22"/>
  <c r="BE1801" i="22" s="1"/>
  <c r="BC1801" i="22"/>
  <c r="BC1807" i="23"/>
  <c r="BB1808" i="23"/>
  <c r="BA1807" i="23"/>
  <c r="BE1807" i="23" s="1"/>
  <c r="BB1803" i="22"/>
  <c r="BC1802" i="22"/>
  <c r="BA1802" i="22"/>
  <c r="BE1802" i="22" s="1"/>
  <c r="BC1808" i="23"/>
  <c r="BA1808" i="23"/>
  <c r="BE1808" i="23" s="1"/>
  <c r="BB1809" i="23"/>
  <c r="BB1804" i="22"/>
  <c r="BC1803" i="22"/>
  <c r="BA1803" i="22"/>
  <c r="BE1803" i="22" s="1"/>
  <c r="BB1810" i="23"/>
  <c r="BA1809" i="23"/>
  <c r="BE1809" i="23" s="1"/>
  <c r="BC1809" i="23"/>
  <c r="BB1805" i="22"/>
  <c r="BA1804" i="22"/>
  <c r="BE1804" i="22" s="1"/>
  <c r="BC1804" i="22"/>
  <c r="BA1810" i="23"/>
  <c r="BE1810" i="23" s="1"/>
  <c r="BC1810" i="23"/>
  <c r="BB1811" i="23"/>
  <c r="BC1805" i="22"/>
  <c r="BA1805" i="22"/>
  <c r="BE1805" i="22" s="1"/>
  <c r="BB1806" i="22"/>
  <c r="BA1811" i="23"/>
  <c r="BE1811" i="23" s="1"/>
  <c r="BC1811" i="23"/>
  <c r="BB1812" i="23"/>
  <c r="BC1806" i="22"/>
  <c r="BB1807" i="22"/>
  <c r="BA1806" i="22"/>
  <c r="BE1806" i="22" s="1"/>
  <c r="BC1812" i="23"/>
  <c r="BB1813" i="23"/>
  <c r="BA1812" i="23"/>
  <c r="BE1812" i="23" s="1"/>
  <c r="BB1808" i="22"/>
  <c r="BA1807" i="22"/>
  <c r="BE1807" i="22" s="1"/>
  <c r="BC1807" i="22"/>
  <c r="BA1813" i="23"/>
  <c r="BE1813" i="23" s="1"/>
  <c r="BC1813" i="23"/>
  <c r="BB1814" i="23"/>
  <c r="BC1808" i="22"/>
  <c r="BB1809" i="22"/>
  <c r="BA1808" i="22"/>
  <c r="BE1808" i="22" s="1"/>
  <c r="BA1814" i="23"/>
  <c r="BE1814" i="23" s="1"/>
  <c r="BB1815" i="23"/>
  <c r="BC1814" i="23"/>
  <c r="BB1810" i="22"/>
  <c r="BA1809" i="22"/>
  <c r="BE1809" i="22" s="1"/>
  <c r="BC1809" i="22"/>
  <c r="BB1816" i="23"/>
  <c r="BC1815" i="23"/>
  <c r="BA1815" i="23"/>
  <c r="BE1815" i="23" s="1"/>
  <c r="BC1810" i="22"/>
  <c r="BA1810" i="22"/>
  <c r="BE1810" i="22" s="1"/>
  <c r="BB1811" i="22"/>
  <c r="BB1817" i="23"/>
  <c r="BC1816" i="23"/>
  <c r="BA1816" i="23"/>
  <c r="BE1816" i="23" s="1"/>
  <c r="BA1811" i="22"/>
  <c r="BE1811" i="22" s="1"/>
  <c r="BC1811" i="22"/>
  <c r="BB1812" i="22"/>
  <c r="BC1817" i="23"/>
  <c r="BB1818" i="23"/>
  <c r="BA1817" i="23"/>
  <c r="BE1817" i="23" s="1"/>
  <c r="BC1812" i="22"/>
  <c r="BA1812" i="22"/>
  <c r="BE1812" i="22" s="1"/>
  <c r="BB1813" i="22"/>
  <c r="BC1818" i="23"/>
  <c r="BB1819" i="23"/>
  <c r="BA1818" i="23"/>
  <c r="BE1818" i="23" s="1"/>
  <c r="BC1813" i="22"/>
  <c r="BA1813" i="22"/>
  <c r="BE1813" i="22" s="1"/>
  <c r="BB1814" i="22"/>
  <c r="BC1819" i="23"/>
  <c r="BA1819" i="23"/>
  <c r="BE1819" i="23" s="1"/>
  <c r="BB1820" i="23"/>
  <c r="BB1815" i="22"/>
  <c r="BA1814" i="22"/>
  <c r="BE1814" i="22" s="1"/>
  <c r="BC1814" i="22"/>
  <c r="BB1821" i="23"/>
  <c r="BA1820" i="23"/>
  <c r="BE1820" i="23" s="1"/>
  <c r="BC1820" i="23"/>
  <c r="BC1815" i="22"/>
  <c r="BB1816" i="22"/>
  <c r="BA1815" i="22"/>
  <c r="BE1815" i="22" s="1"/>
  <c r="BA1821" i="23"/>
  <c r="BE1821" i="23" s="1"/>
  <c r="BB1822" i="23"/>
  <c r="BC1821" i="23"/>
  <c r="BB1817" i="22"/>
  <c r="BC1816" i="22"/>
  <c r="BA1816" i="22"/>
  <c r="BE1816" i="22" s="1"/>
  <c r="BC1822" i="23"/>
  <c r="BB1823" i="23"/>
  <c r="BA1822" i="23"/>
  <c r="BE1822" i="23" s="1"/>
  <c r="BB1818" i="22"/>
  <c r="BA1817" i="22"/>
  <c r="BE1817" i="22" s="1"/>
  <c r="BC1817" i="22"/>
  <c r="BC1823" i="23"/>
  <c r="BB1824" i="23"/>
  <c r="BA1823" i="23"/>
  <c r="BE1823" i="23" s="1"/>
  <c r="BC1818" i="22"/>
  <c r="BA1818" i="22"/>
  <c r="BE1818" i="22" s="1"/>
  <c r="BB1819" i="22"/>
  <c r="BB1825" i="23"/>
  <c r="BC1824" i="23"/>
  <c r="BA1824" i="23"/>
  <c r="BE1824" i="23" s="1"/>
  <c r="BC1819" i="22"/>
  <c r="BB1820" i="22"/>
  <c r="BA1819" i="22"/>
  <c r="BE1819" i="22" s="1"/>
  <c r="BA1825" i="23"/>
  <c r="BE1825" i="23" s="1"/>
  <c r="BB1826" i="23"/>
  <c r="BC1825" i="23"/>
  <c r="BA1820" i="22"/>
  <c r="BE1820" i="22" s="1"/>
  <c r="BC1820" i="22"/>
  <c r="BB1821" i="22"/>
  <c r="BB1827" i="23"/>
  <c r="BA1826" i="23"/>
  <c r="BE1826" i="23" s="1"/>
  <c r="BC1826" i="23"/>
  <c r="BA1821" i="22"/>
  <c r="BE1821" i="22" s="1"/>
  <c r="BB1822" i="22"/>
  <c r="BC1821" i="22"/>
  <c r="BB1828" i="23"/>
  <c r="BA1827" i="23"/>
  <c r="BE1827" i="23" s="1"/>
  <c r="BC1827" i="23"/>
  <c r="BA1822" i="22"/>
  <c r="BE1822" i="22" s="1"/>
  <c r="BC1822" i="22"/>
  <c r="BB1823" i="22"/>
  <c r="BC1828" i="23"/>
  <c r="BA1828" i="23"/>
  <c r="BE1828" i="23" s="1"/>
  <c r="BB1829" i="23"/>
  <c r="BB1824" i="22"/>
  <c r="BA1823" i="22"/>
  <c r="BE1823" i="22" s="1"/>
  <c r="BC1823" i="22"/>
  <c r="BA1829" i="23"/>
  <c r="BE1829" i="23" s="1"/>
  <c r="BB1830" i="23"/>
  <c r="BC1829" i="23"/>
  <c r="BA1824" i="22"/>
  <c r="BE1824" i="22" s="1"/>
  <c r="BB1825" i="22"/>
  <c r="BC1824" i="22"/>
  <c r="BB1831" i="23"/>
  <c r="BA1830" i="23"/>
  <c r="BE1830" i="23" s="1"/>
  <c r="BC1830" i="23"/>
  <c r="BA1825" i="22"/>
  <c r="BE1825" i="22" s="1"/>
  <c r="BB1826" i="22"/>
  <c r="BC1825" i="22"/>
  <c r="BB1832" i="23"/>
  <c r="BA1831" i="23"/>
  <c r="BE1831" i="23" s="1"/>
  <c r="BC1831" i="23"/>
  <c r="BB1827" i="22"/>
  <c r="BC1826" i="22"/>
  <c r="BA1826" i="22"/>
  <c r="BE1826" i="22" s="1"/>
  <c r="BC1832" i="23"/>
  <c r="BA1832" i="23"/>
  <c r="BE1832" i="23" s="1"/>
  <c r="BB1833" i="23"/>
  <c r="BC1827" i="22"/>
  <c r="BA1827" i="22"/>
  <c r="BE1827" i="22" s="1"/>
  <c r="BB1828" i="22"/>
  <c r="BC1833" i="23"/>
  <c r="BA1833" i="23"/>
  <c r="BE1833" i="23" s="1"/>
  <c r="BB1834" i="23"/>
  <c r="BB1829" i="22"/>
  <c r="BC1828" i="22"/>
  <c r="BA1828" i="22"/>
  <c r="BE1828" i="22" s="1"/>
  <c r="BC1834" i="23"/>
  <c r="BA1834" i="23"/>
  <c r="BE1834" i="23" s="1"/>
  <c r="BB1835" i="23"/>
  <c r="BB1830" i="22"/>
  <c r="BC1829" i="22"/>
  <c r="BA1829" i="22"/>
  <c r="BE1829" i="22" s="1"/>
  <c r="BC1835" i="23"/>
  <c r="BB1836" i="23"/>
  <c r="BA1835" i="23"/>
  <c r="BE1835" i="23" s="1"/>
  <c r="BC1830" i="22"/>
  <c r="BB1831" i="22"/>
  <c r="BA1830" i="22"/>
  <c r="BE1830" i="22" s="1"/>
  <c r="BB1837" i="23"/>
  <c r="BA1836" i="23"/>
  <c r="BE1836" i="23" s="1"/>
  <c r="BC1836" i="23"/>
  <c r="BA1831" i="22"/>
  <c r="BE1831" i="22" s="1"/>
  <c r="BC1831" i="22"/>
  <c r="BB1832" i="22"/>
  <c r="BB1838" i="23"/>
  <c r="BC1837" i="23"/>
  <c r="BA1837" i="23"/>
  <c r="BE1837" i="23" s="1"/>
  <c r="BB1833" i="22"/>
  <c r="BA1832" i="22"/>
  <c r="BE1832" i="22" s="1"/>
  <c r="BC1832" i="22"/>
  <c r="BA1838" i="23"/>
  <c r="BE1838" i="23" s="1"/>
  <c r="BB1839" i="23"/>
  <c r="BC1838" i="23"/>
  <c r="BB1834" i="22"/>
  <c r="BC1833" i="22"/>
  <c r="BA1833" i="22"/>
  <c r="BE1833" i="22" s="1"/>
  <c r="BC1839" i="23"/>
  <c r="BB1840" i="23"/>
  <c r="BA1839" i="23"/>
  <c r="BE1839" i="23" s="1"/>
  <c r="BC1834" i="22"/>
  <c r="BA1834" i="22"/>
  <c r="BE1834" i="22" s="1"/>
  <c r="BB1835" i="22"/>
  <c r="BB1841" i="23"/>
  <c r="BA1840" i="23"/>
  <c r="BE1840" i="23" s="1"/>
  <c r="BC1840" i="23"/>
  <c r="BA1835" i="22"/>
  <c r="BE1835" i="22" s="1"/>
  <c r="BC1835" i="22"/>
  <c r="BB1836" i="22"/>
  <c r="BA1841" i="23"/>
  <c r="BE1841" i="23" s="1"/>
  <c r="BC1841" i="23"/>
  <c r="BB1842" i="23"/>
  <c r="BC1836" i="22"/>
  <c r="BA1836" i="22"/>
  <c r="BE1836" i="22" s="1"/>
  <c r="BB1837" i="22"/>
  <c r="BB1843" i="23"/>
  <c r="BA1842" i="23"/>
  <c r="BE1842" i="23" s="1"/>
  <c r="BC1842" i="23"/>
  <c r="BC1837" i="22"/>
  <c r="BA1837" i="22"/>
  <c r="BE1837" i="22" s="1"/>
  <c r="BB1838" i="22"/>
  <c r="BA1843" i="23"/>
  <c r="BE1843" i="23" s="1"/>
  <c r="BB1844" i="23"/>
  <c r="BC1843" i="23"/>
  <c r="BC1838" i="22"/>
  <c r="BA1838" i="22"/>
  <c r="BE1838" i="22" s="1"/>
  <c r="BB1839" i="22"/>
  <c r="BA1844" i="23"/>
  <c r="BE1844" i="23" s="1"/>
  <c r="BC1844" i="23"/>
  <c r="BB1845" i="23"/>
  <c r="BC1839" i="22"/>
  <c r="BA1839" i="22"/>
  <c r="BE1839" i="22" s="1"/>
  <c r="BB1840" i="22"/>
  <c r="BC1845" i="23"/>
  <c r="BB1846" i="23"/>
  <c r="BA1845" i="23"/>
  <c r="BE1845" i="23" s="1"/>
  <c r="BC1840" i="22"/>
  <c r="BB1841" i="22"/>
  <c r="BA1840" i="22"/>
  <c r="BE1840" i="22" s="1"/>
  <c r="BB1847" i="23"/>
  <c r="BA1846" i="23"/>
  <c r="BE1846" i="23" s="1"/>
  <c r="BC1846" i="23"/>
  <c r="BA1841" i="22"/>
  <c r="BE1841" i="22" s="1"/>
  <c r="BC1841" i="22"/>
  <c r="BB1842" i="22"/>
  <c r="BB1848" i="23"/>
  <c r="BC1847" i="23"/>
  <c r="BA1847" i="23"/>
  <c r="BE1847" i="23" s="1"/>
  <c r="BC1842" i="22"/>
  <c r="BB1843" i="22"/>
  <c r="BA1842" i="22"/>
  <c r="BE1842" i="22" s="1"/>
  <c r="BC1848" i="23"/>
  <c r="BA1848" i="23"/>
  <c r="BE1848" i="23" s="1"/>
  <c r="BB1849" i="23"/>
  <c r="BC1843" i="22"/>
  <c r="BB1844" i="22"/>
  <c r="BA1843" i="22"/>
  <c r="BE1843" i="22" s="1"/>
  <c r="BA1849" i="23"/>
  <c r="BE1849" i="23" s="1"/>
  <c r="BB1850" i="23"/>
  <c r="BC1849" i="23"/>
  <c r="BA1844" i="22"/>
  <c r="BE1844" i="22" s="1"/>
  <c r="BC1844" i="22"/>
  <c r="BB1845" i="22"/>
  <c r="BA1850" i="23"/>
  <c r="BE1850" i="23" s="1"/>
  <c r="BB1851" i="23"/>
  <c r="BC1850" i="23"/>
  <c r="BB1846" i="22"/>
  <c r="BC1845" i="22"/>
  <c r="BA1845" i="22"/>
  <c r="BE1845" i="22" s="1"/>
  <c r="BB1852" i="23"/>
  <c r="BC1851" i="23"/>
  <c r="BA1851" i="23"/>
  <c r="BE1851" i="23" s="1"/>
  <c r="BA1846" i="22"/>
  <c r="BE1846" i="22" s="1"/>
  <c r="BB1847" i="22"/>
  <c r="BC1846" i="22"/>
  <c r="BC1852" i="23"/>
  <c r="BA1852" i="23"/>
  <c r="BE1852" i="23" s="1"/>
  <c r="BB1853" i="23"/>
  <c r="BB1848" i="22"/>
  <c r="BA1847" i="22"/>
  <c r="BE1847" i="22" s="1"/>
  <c r="BC1847" i="22"/>
  <c r="BA1853" i="23"/>
  <c r="BE1853" i="23" s="1"/>
  <c r="BC1853" i="23"/>
  <c r="BB1854" i="23"/>
  <c r="BB1849" i="22"/>
  <c r="BA1848" i="22"/>
  <c r="BE1848" i="22" s="1"/>
  <c r="BC1848" i="22"/>
  <c r="BA1854" i="23"/>
  <c r="BE1854" i="23" s="1"/>
  <c r="BB1855" i="23"/>
  <c r="BC1854" i="23"/>
  <c r="BA1849" i="22"/>
  <c r="BE1849" i="22" s="1"/>
  <c r="BC1849" i="22"/>
  <c r="BB1850" i="22"/>
  <c r="BA1855" i="23"/>
  <c r="BE1855" i="23" s="1"/>
  <c r="BC1855" i="23"/>
  <c r="BB1856" i="23"/>
  <c r="BA1850" i="22"/>
  <c r="BE1850" i="22" s="1"/>
  <c r="BC1850" i="22"/>
  <c r="BB1851" i="22"/>
  <c r="BC1856" i="23"/>
  <c r="BA1856" i="23"/>
  <c r="BE1856" i="23" s="1"/>
  <c r="BB1857" i="23"/>
  <c r="BC1851" i="22"/>
  <c r="BB1852" i="22"/>
  <c r="BA1851" i="22"/>
  <c r="BE1851" i="22" s="1"/>
  <c r="BC1857" i="23"/>
  <c r="BB1858" i="23"/>
  <c r="BA1857" i="23"/>
  <c r="BE1857" i="23" s="1"/>
  <c r="BA1852" i="22"/>
  <c r="BE1852" i="22" s="1"/>
  <c r="BB1853" i="22"/>
  <c r="BC1852" i="22"/>
  <c r="BC1858" i="23"/>
  <c r="BB1859" i="23"/>
  <c r="BA1858" i="23"/>
  <c r="BE1858" i="23" s="1"/>
  <c r="BB1854" i="22"/>
  <c r="BA1853" i="22"/>
  <c r="BE1853" i="22" s="1"/>
  <c r="BC1853" i="22"/>
  <c r="BA1859" i="23"/>
  <c r="BE1859" i="23" s="1"/>
  <c r="BC1859" i="23"/>
  <c r="BB1860" i="23"/>
  <c r="BA1854" i="22"/>
  <c r="BE1854" i="22" s="1"/>
  <c r="BB1855" i="22"/>
  <c r="BC1854" i="22"/>
  <c r="BB1861" i="23"/>
  <c r="BA1860" i="23"/>
  <c r="BE1860" i="23" s="1"/>
  <c r="BC1860" i="23"/>
  <c r="BC1855" i="22"/>
  <c r="BB1856" i="22"/>
  <c r="BA1855" i="22"/>
  <c r="BE1855" i="22" s="1"/>
  <c r="BC1861" i="23"/>
  <c r="BA1861" i="23"/>
  <c r="BE1861" i="23" s="1"/>
  <c r="BB1862" i="23"/>
  <c r="BC1856" i="22"/>
  <c r="BB1857" i="22"/>
  <c r="BA1856" i="22"/>
  <c r="BE1856" i="22" s="1"/>
  <c r="BA1862" i="23"/>
  <c r="BE1862" i="23" s="1"/>
  <c r="BB1863" i="23"/>
  <c r="BC1862" i="23"/>
  <c r="BA1857" i="22"/>
  <c r="BE1857" i="22" s="1"/>
  <c r="BC1857" i="22"/>
  <c r="BB1858" i="22"/>
  <c r="BC1863" i="23"/>
  <c r="BA1863" i="23"/>
  <c r="BE1863" i="23" s="1"/>
  <c r="BB1864" i="23"/>
  <c r="BB1859" i="22"/>
  <c r="BC1858" i="22"/>
  <c r="BA1858" i="22"/>
  <c r="BE1858" i="22" s="1"/>
  <c r="BC1864" i="23"/>
  <c r="BB1865" i="23"/>
  <c r="BA1864" i="23"/>
  <c r="BE1864" i="23" s="1"/>
  <c r="BC1859" i="22"/>
  <c r="BB1860" i="22"/>
  <c r="BA1859" i="22"/>
  <c r="BE1859" i="22" s="1"/>
  <c r="BB1866" i="23"/>
  <c r="BC1865" i="23"/>
  <c r="BA1865" i="23"/>
  <c r="BE1865" i="23" s="1"/>
  <c r="BA1860" i="22"/>
  <c r="BE1860" i="22" s="1"/>
  <c r="BB1861" i="22"/>
  <c r="BC1860" i="22"/>
  <c r="BA1866" i="23"/>
  <c r="BE1866" i="23" s="1"/>
  <c r="BB1867" i="23"/>
  <c r="BC1866" i="23"/>
  <c r="BB1862" i="22"/>
  <c r="BC1861" i="22"/>
  <c r="BA1861" i="22"/>
  <c r="BE1861" i="22" s="1"/>
  <c r="BA1867" i="23"/>
  <c r="BE1867" i="23" s="1"/>
  <c r="BC1867" i="23"/>
  <c r="BB1868" i="23"/>
  <c r="BA1862" i="22"/>
  <c r="BE1862" i="22" s="1"/>
  <c r="BB1863" i="22"/>
  <c r="BC1862" i="22"/>
  <c r="BC1868" i="23"/>
  <c r="BB1869" i="23"/>
  <c r="BA1868" i="23"/>
  <c r="BE1868" i="23" s="1"/>
  <c r="BB1864" i="22"/>
  <c r="BC1863" i="22"/>
  <c r="BA1863" i="22"/>
  <c r="BE1863" i="22" s="1"/>
  <c r="BA1869" i="23"/>
  <c r="BE1869" i="23" s="1"/>
  <c r="BB1870" i="23"/>
  <c r="BC1869" i="23"/>
  <c r="BB1865" i="22"/>
  <c r="BA1864" i="22"/>
  <c r="BE1864" i="22" s="1"/>
  <c r="BC1864" i="22"/>
  <c r="BA1870" i="23"/>
  <c r="BE1870" i="23" s="1"/>
  <c r="BB1871" i="23"/>
  <c r="BC1870" i="23"/>
  <c r="BC1865" i="22"/>
  <c r="BA1865" i="22"/>
  <c r="BE1865" i="22" s="1"/>
  <c r="BB1866" i="22"/>
  <c r="BC1871" i="23"/>
  <c r="BB1872" i="23"/>
  <c r="BA1871" i="23"/>
  <c r="BE1871" i="23" s="1"/>
  <c r="BC1866" i="22"/>
  <c r="BB1867" i="22"/>
  <c r="BA1866" i="22"/>
  <c r="BE1866" i="22" s="1"/>
  <c r="BC1872" i="23"/>
  <c r="BA1872" i="23"/>
  <c r="BE1872" i="23" s="1"/>
  <c r="BB1873" i="23"/>
  <c r="BA1867" i="22"/>
  <c r="BE1867" i="22" s="1"/>
  <c r="BB1868" i="22"/>
  <c r="BC1867" i="22"/>
  <c r="BB1874" i="23"/>
  <c r="BC1873" i="23"/>
  <c r="BA1873" i="23"/>
  <c r="BE1873" i="23" s="1"/>
  <c r="BC1868" i="22"/>
  <c r="BB1869" i="22"/>
  <c r="BA1868" i="22"/>
  <c r="BE1868" i="22" s="1"/>
  <c r="BB1875" i="23"/>
  <c r="BC1874" i="23"/>
  <c r="BA1874" i="23"/>
  <c r="BE1874" i="23" s="1"/>
  <c r="BC1869" i="22"/>
  <c r="BA1869" i="22"/>
  <c r="BE1869" i="22" s="1"/>
  <c r="BB1870" i="22"/>
  <c r="BA1875" i="23"/>
  <c r="BE1875" i="23" s="1"/>
  <c r="BB1876" i="23"/>
  <c r="BC1875" i="23"/>
  <c r="BB1871" i="22"/>
  <c r="BA1870" i="22"/>
  <c r="BE1870" i="22" s="1"/>
  <c r="BC1870" i="22"/>
  <c r="BC1876" i="23"/>
  <c r="BA1876" i="23"/>
  <c r="BE1876" i="23" s="1"/>
  <c r="BB1877" i="23"/>
  <c r="BA1871" i="22"/>
  <c r="BE1871" i="22" s="1"/>
  <c r="BB1872" i="22"/>
  <c r="BC1871" i="22"/>
  <c r="BA1877" i="23"/>
  <c r="BE1877" i="23" s="1"/>
  <c r="BC1877" i="23"/>
  <c r="BB1878" i="23"/>
  <c r="BA1872" i="22"/>
  <c r="BE1872" i="22" s="1"/>
  <c r="BC1872" i="22"/>
  <c r="BB1873" i="22"/>
  <c r="BA1878" i="23"/>
  <c r="BE1878" i="23" s="1"/>
  <c r="BC1878" i="23"/>
  <c r="BB1879" i="23"/>
  <c r="BA1873" i="22"/>
  <c r="BE1873" i="22" s="1"/>
  <c r="BC1873" i="22"/>
  <c r="BB1874" i="22"/>
  <c r="BA1879" i="23"/>
  <c r="BE1879" i="23" s="1"/>
  <c r="BC1879" i="23"/>
  <c r="BB1880" i="23"/>
  <c r="BB1875" i="22"/>
  <c r="BC1874" i="22"/>
  <c r="BA1874" i="22"/>
  <c r="BE1874" i="22" s="1"/>
  <c r="BB1881" i="23"/>
  <c r="BA1880" i="23"/>
  <c r="BE1880" i="23" s="1"/>
  <c r="BC1880" i="23"/>
  <c r="BA1875" i="22"/>
  <c r="BE1875" i="22" s="1"/>
  <c r="BC1875" i="22"/>
  <c r="BB1876" i="22"/>
  <c r="BB1882" i="23"/>
  <c r="BA1881" i="23"/>
  <c r="BE1881" i="23" s="1"/>
  <c r="BC1881" i="23"/>
  <c r="BC1876" i="22"/>
  <c r="BB1877" i="22"/>
  <c r="BA1876" i="22"/>
  <c r="BE1876" i="22" s="1"/>
  <c r="BC1882" i="23"/>
  <c r="BA1882" i="23"/>
  <c r="BE1882" i="23" s="1"/>
  <c r="BB1883" i="23"/>
  <c r="BB1878" i="22"/>
  <c r="BC1877" i="22"/>
  <c r="BA1877" i="22"/>
  <c r="BE1877" i="22" s="1"/>
  <c r="BA1883" i="23"/>
  <c r="BE1883" i="23" s="1"/>
  <c r="BB1884" i="23"/>
  <c r="BC1883" i="23"/>
  <c r="BA1878" i="22"/>
  <c r="BE1878" i="22" s="1"/>
  <c r="BB1879" i="22"/>
  <c r="BC1878" i="22"/>
  <c r="BC1884" i="23"/>
  <c r="BB1885" i="23"/>
  <c r="BA1884" i="23"/>
  <c r="BE1884" i="23" s="1"/>
  <c r="BC1879" i="22"/>
  <c r="BB1880" i="22"/>
  <c r="BA1879" i="22"/>
  <c r="BE1879" i="22" s="1"/>
  <c r="BB1886" i="23"/>
  <c r="BA1885" i="23"/>
  <c r="BE1885" i="23" s="1"/>
  <c r="BC1885" i="23"/>
  <c r="BA1880" i="22"/>
  <c r="BE1880" i="22" s="1"/>
  <c r="BB1881" i="22"/>
  <c r="BC1880" i="22"/>
  <c r="BC1886" i="23"/>
  <c r="BB1887" i="23"/>
  <c r="BA1886" i="23"/>
  <c r="BE1886" i="23" s="1"/>
  <c r="BA1881" i="22"/>
  <c r="BE1881" i="22" s="1"/>
  <c r="BC1881" i="22"/>
  <c r="BB1882" i="22"/>
  <c r="BC1887" i="23"/>
  <c r="BB1888" i="23"/>
  <c r="BA1887" i="23"/>
  <c r="BE1887" i="23" s="1"/>
  <c r="BC1882" i="22"/>
  <c r="BB1883" i="22"/>
  <c r="BA1882" i="22"/>
  <c r="BE1882" i="22" s="1"/>
  <c r="BC1888" i="23"/>
  <c r="BA1888" i="23"/>
  <c r="BE1888" i="23" s="1"/>
  <c r="BB1889" i="23"/>
  <c r="BB1884" i="22"/>
  <c r="BA1883" i="22"/>
  <c r="BE1883" i="22" s="1"/>
  <c r="BC1883" i="22"/>
  <c r="BA1889" i="23"/>
  <c r="BE1889" i="23" s="1"/>
  <c r="BB1890" i="23"/>
  <c r="BC1889" i="23"/>
  <c r="BC1884" i="22"/>
  <c r="BA1884" i="22"/>
  <c r="BE1884" i="22" s="1"/>
  <c r="BB1885" i="22"/>
  <c r="BB1891" i="23"/>
  <c r="BC1890" i="23"/>
  <c r="BA1890" i="23"/>
  <c r="BE1890" i="23" s="1"/>
  <c r="BC1885" i="22"/>
  <c r="BB1886" i="22"/>
  <c r="BA1885" i="22"/>
  <c r="BE1885" i="22" s="1"/>
  <c r="BC1891" i="23"/>
  <c r="BB1892" i="23"/>
  <c r="BA1891" i="23"/>
  <c r="BE1891" i="23" s="1"/>
  <c r="BB1887" i="22"/>
  <c r="BC1886" i="22"/>
  <c r="BA1886" i="22"/>
  <c r="BE1886" i="22" s="1"/>
  <c r="BA1892" i="23"/>
  <c r="BE1892" i="23" s="1"/>
  <c r="BB1893" i="23"/>
  <c r="BC1892" i="23"/>
  <c r="BA1887" i="22"/>
  <c r="BE1887" i="22" s="1"/>
  <c r="BC1887" i="22"/>
  <c r="BB1888" i="22"/>
  <c r="BC1893" i="23"/>
  <c r="BB1894" i="23"/>
  <c r="BA1893" i="23"/>
  <c r="BE1893" i="23" s="1"/>
  <c r="BB1889" i="22"/>
  <c r="BA1888" i="22"/>
  <c r="BE1888" i="22" s="1"/>
  <c r="BC1888" i="22"/>
  <c r="BB1895" i="23"/>
  <c r="BC1894" i="23"/>
  <c r="BA1894" i="23"/>
  <c r="BE1894" i="23" s="1"/>
  <c r="BA1889" i="22"/>
  <c r="BE1889" i="22" s="1"/>
  <c r="BC1889" i="22"/>
  <c r="BB1890" i="22"/>
  <c r="BA1895" i="23"/>
  <c r="BE1895" i="23" s="1"/>
  <c r="BC1895" i="23"/>
  <c r="BB1896" i="23"/>
  <c r="BB1891" i="22"/>
  <c r="BC1890" i="22"/>
  <c r="BA1890" i="22"/>
  <c r="BE1890" i="22" s="1"/>
  <c r="BA1896" i="23"/>
  <c r="BE1896" i="23" s="1"/>
  <c r="BC1896" i="23"/>
  <c r="BB1897" i="23"/>
  <c r="BA1891" i="22"/>
  <c r="BE1891" i="22" s="1"/>
  <c r="BB1892" i="22"/>
  <c r="BC1891" i="22"/>
  <c r="BB1898" i="23"/>
  <c r="BA1897" i="23"/>
  <c r="BE1897" i="23" s="1"/>
  <c r="BC1897" i="23"/>
  <c r="BA1892" i="22"/>
  <c r="BE1892" i="22" s="1"/>
  <c r="BC1892" i="22"/>
  <c r="BB1893" i="22"/>
  <c r="BA1898" i="23"/>
  <c r="BE1898" i="23" s="1"/>
  <c r="BC1898" i="23"/>
  <c r="BB1899" i="23"/>
  <c r="BC1893" i="22"/>
  <c r="BA1893" i="22"/>
  <c r="BE1893" i="22" s="1"/>
  <c r="BB1894" i="22"/>
  <c r="BC1899" i="23"/>
  <c r="BB1900" i="23"/>
  <c r="BA1899" i="23"/>
  <c r="BE1899" i="23" s="1"/>
  <c r="BB1895" i="22"/>
  <c r="BA1894" i="22"/>
  <c r="BE1894" i="22" s="1"/>
  <c r="BC1894" i="22"/>
  <c r="BB1901" i="23"/>
  <c r="BA1900" i="23"/>
  <c r="BE1900" i="23" s="1"/>
  <c r="BC1900" i="23"/>
  <c r="BC1895" i="22"/>
  <c r="BA1895" i="22"/>
  <c r="BE1895" i="22" s="1"/>
  <c r="BB1896" i="22"/>
  <c r="BB1902" i="23"/>
  <c r="BA1901" i="23"/>
  <c r="BE1901" i="23" s="1"/>
  <c r="BC1901" i="23"/>
  <c r="BA1896" i="22"/>
  <c r="BE1896" i="22" s="1"/>
  <c r="BC1896" i="22"/>
  <c r="BB1897" i="22"/>
  <c r="BB1903" i="23"/>
  <c r="BA1902" i="23"/>
  <c r="BE1902" i="23" s="1"/>
  <c r="BC1902" i="23"/>
  <c r="BA1897" i="22"/>
  <c r="BE1897" i="22" s="1"/>
  <c r="BB1898" i="22"/>
  <c r="BC1897" i="22"/>
  <c r="BA1903" i="23"/>
  <c r="BE1903" i="23" s="1"/>
  <c r="BB1904" i="23"/>
  <c r="BC1903" i="23"/>
  <c r="BB1899" i="22"/>
  <c r="BC1898" i="22"/>
  <c r="BA1898" i="22"/>
  <c r="BE1898" i="22" s="1"/>
  <c r="BC1904" i="23"/>
  <c r="BA1904" i="23"/>
  <c r="BE1904" i="23" s="1"/>
  <c r="BB1905" i="23"/>
  <c r="BB1900" i="22"/>
  <c r="BA1899" i="22"/>
  <c r="BE1899" i="22" s="1"/>
  <c r="BC1899" i="22"/>
  <c r="BB1906" i="23"/>
  <c r="BA1905" i="23"/>
  <c r="BE1905" i="23" s="1"/>
  <c r="BC1905" i="23"/>
  <c r="BB1901" i="22"/>
  <c r="BA1900" i="22"/>
  <c r="BE1900" i="22" s="1"/>
  <c r="BC1900" i="22"/>
  <c r="BC1906" i="23"/>
  <c r="BB1907" i="23"/>
  <c r="BA1906" i="23"/>
  <c r="BE1906" i="23" s="1"/>
  <c r="BB1902" i="22"/>
  <c r="BC1901" i="22"/>
  <c r="BA1901" i="22"/>
  <c r="BE1901" i="22" s="1"/>
  <c r="BB1908" i="23"/>
  <c r="BC1907" i="23"/>
  <c r="BA1907" i="23"/>
  <c r="BE1907" i="23" s="1"/>
  <c r="BC1902" i="22"/>
  <c r="BA1902" i="22"/>
  <c r="BE1902" i="22" s="1"/>
  <c r="BB1903" i="22"/>
  <c r="BC1908" i="23"/>
  <c r="BA1908" i="23"/>
  <c r="BE1908" i="23" s="1"/>
  <c r="BB1909" i="23"/>
  <c r="BB1904" i="22"/>
  <c r="BC1903" i="22"/>
  <c r="BA1903" i="22"/>
  <c r="BE1903" i="22" s="1"/>
  <c r="BC1909" i="23"/>
  <c r="BB1910" i="23"/>
  <c r="BA1909" i="23"/>
  <c r="BE1909" i="23" s="1"/>
  <c r="BB1905" i="22"/>
  <c r="BC1904" i="22"/>
  <c r="BA1904" i="22"/>
  <c r="BE1904" i="22" s="1"/>
  <c r="BC1910" i="23"/>
  <c r="BA1910" i="23"/>
  <c r="BE1910" i="23" s="1"/>
  <c r="BB1911" i="23"/>
  <c r="BC1905" i="22"/>
  <c r="BA1905" i="22"/>
  <c r="BE1905" i="22" s="1"/>
  <c r="BB1906" i="22"/>
  <c r="BA1911" i="23"/>
  <c r="BE1911" i="23" s="1"/>
  <c r="BC1911" i="23"/>
  <c r="BB1912" i="23"/>
  <c r="BA1906" i="22"/>
  <c r="BE1906" i="22" s="1"/>
  <c r="BB1907" i="22"/>
  <c r="BC1906" i="22"/>
  <c r="BB1913" i="23"/>
  <c r="BA1912" i="23"/>
  <c r="BE1912" i="23" s="1"/>
  <c r="BC1912" i="23"/>
  <c r="BA1907" i="22"/>
  <c r="BE1907" i="22" s="1"/>
  <c r="BC1907" i="22"/>
  <c r="BB1908" i="22"/>
  <c r="BC1913" i="23"/>
  <c r="BA1913" i="23"/>
  <c r="BE1913" i="23" s="1"/>
  <c r="BB1914" i="23"/>
  <c r="BC1908" i="22"/>
  <c r="BB1909" i="22"/>
  <c r="BA1908" i="22"/>
  <c r="BE1908" i="22" s="1"/>
  <c r="BC1914" i="23"/>
  <c r="BA1914" i="23"/>
  <c r="BE1914" i="23" s="1"/>
  <c r="BB1915" i="23"/>
  <c r="BC1909" i="22"/>
  <c r="BB1910" i="22"/>
  <c r="BA1909" i="22"/>
  <c r="BE1909" i="22" s="1"/>
  <c r="BB1916" i="23"/>
  <c r="BC1915" i="23"/>
  <c r="BA1915" i="23"/>
  <c r="BE1915" i="23" s="1"/>
  <c r="BB1911" i="22"/>
  <c r="BA1910" i="22"/>
  <c r="BE1910" i="22" s="1"/>
  <c r="BC1910" i="22"/>
  <c r="BC1916" i="23"/>
  <c r="BA1916" i="23"/>
  <c r="BE1916" i="23" s="1"/>
  <c r="BB1917" i="23"/>
  <c r="BB1912" i="22"/>
  <c r="BA1911" i="22"/>
  <c r="BE1911" i="22" s="1"/>
  <c r="BC1911" i="22"/>
  <c r="BA1917" i="23"/>
  <c r="BE1917" i="23" s="1"/>
  <c r="BB1918" i="23"/>
  <c r="BC1917" i="23"/>
  <c r="BB1913" i="22"/>
  <c r="BC1912" i="22"/>
  <c r="BA1912" i="22"/>
  <c r="BE1912" i="22" s="1"/>
  <c r="BC1918" i="23"/>
  <c r="BA1918" i="23"/>
  <c r="BE1918" i="23" s="1"/>
  <c r="BB1919" i="23"/>
  <c r="BC1913" i="22"/>
  <c r="BA1913" i="22"/>
  <c r="BE1913" i="22" s="1"/>
  <c r="BB1914" i="22"/>
  <c r="BA1919" i="23"/>
  <c r="BE1919" i="23" s="1"/>
  <c r="BC1919" i="23"/>
  <c r="BB1920" i="23"/>
  <c r="BB1915" i="22"/>
  <c r="BC1914" i="22"/>
  <c r="BA1914" i="22"/>
  <c r="BE1914" i="22" s="1"/>
  <c r="BB1921" i="23"/>
  <c r="BC1920" i="23"/>
  <c r="BA1920" i="23"/>
  <c r="BE1920" i="23" s="1"/>
  <c r="BC1915" i="22"/>
  <c r="BB1916" i="22"/>
  <c r="BA1915" i="22"/>
  <c r="BE1915" i="22" s="1"/>
  <c r="BB1922" i="23"/>
  <c r="BC1921" i="23"/>
  <c r="BA1921" i="23"/>
  <c r="BE1921" i="23" s="1"/>
  <c r="BC1916" i="22"/>
  <c r="BA1916" i="22"/>
  <c r="BE1916" i="22" s="1"/>
  <c r="BB1917" i="22"/>
  <c r="BC1922" i="23"/>
  <c r="BA1922" i="23"/>
  <c r="BE1922" i="23" s="1"/>
  <c r="BB1923" i="23"/>
  <c r="BA1917" i="22"/>
  <c r="BE1917" i="22" s="1"/>
  <c r="BC1917" i="22"/>
  <c r="BB1918" i="22"/>
  <c r="BB1924" i="23"/>
  <c r="BA1923" i="23"/>
  <c r="BE1923" i="23" s="1"/>
  <c r="BC1923" i="23"/>
  <c r="BB1919" i="22"/>
  <c r="BA1918" i="22"/>
  <c r="BE1918" i="22" s="1"/>
  <c r="BC1918" i="22"/>
  <c r="BA1924" i="23"/>
  <c r="BE1924" i="23" s="1"/>
  <c r="BB1925" i="23"/>
  <c r="BC1924" i="23"/>
  <c r="BA1919" i="22"/>
  <c r="BE1919" i="22" s="1"/>
  <c r="BB1920" i="22"/>
  <c r="BC1919" i="22"/>
  <c r="BC1925" i="23"/>
  <c r="BB1926" i="23"/>
  <c r="BA1925" i="23"/>
  <c r="BE1925" i="23" s="1"/>
  <c r="BC1920" i="22"/>
  <c r="BB1921" i="22"/>
  <c r="BA1920" i="22"/>
  <c r="BE1920" i="22" s="1"/>
  <c r="BC1926" i="23"/>
  <c r="BA1926" i="23"/>
  <c r="BE1926" i="23" s="1"/>
  <c r="BB1927" i="23"/>
  <c r="BB1922" i="22"/>
  <c r="BC1921" i="22"/>
  <c r="BA1921" i="22"/>
  <c r="BE1921" i="22" s="1"/>
  <c r="BB1928" i="23"/>
  <c r="BC1927" i="23"/>
  <c r="BA1927" i="23"/>
  <c r="BE1927" i="23" s="1"/>
  <c r="BA1922" i="22"/>
  <c r="BE1922" i="22" s="1"/>
  <c r="BB1923" i="22"/>
  <c r="BC1922" i="22"/>
  <c r="BB1929" i="23"/>
  <c r="BC1928" i="23"/>
  <c r="BA1928" i="23"/>
  <c r="BE1928" i="23" s="1"/>
  <c r="BC1923" i="22"/>
  <c r="BB1924" i="22"/>
  <c r="BA1923" i="22"/>
  <c r="BE1923" i="22" s="1"/>
  <c r="BC1929" i="23"/>
  <c r="BA1929" i="23"/>
  <c r="BE1929" i="23" s="1"/>
  <c r="BB1930" i="23"/>
  <c r="BC1924" i="22"/>
  <c r="BB1925" i="22"/>
  <c r="BA1924" i="22"/>
  <c r="BE1924" i="22" s="1"/>
  <c r="BA1930" i="23"/>
  <c r="BE1930" i="23" s="1"/>
  <c r="BC1930" i="23"/>
  <c r="BB1931" i="23"/>
  <c r="BA1925" i="22"/>
  <c r="BE1925" i="22" s="1"/>
  <c r="BC1925" i="22"/>
  <c r="BB1926" i="22"/>
  <c r="BB1932" i="23"/>
  <c r="BA1931" i="23"/>
  <c r="BE1931" i="23" s="1"/>
  <c r="BC1931" i="23"/>
  <c r="BA1926" i="22"/>
  <c r="BE1926" i="22" s="1"/>
  <c r="BB1927" i="22"/>
  <c r="BC1926" i="22"/>
  <c r="BA1932" i="23"/>
  <c r="BE1932" i="23" s="1"/>
  <c r="BB1933" i="23"/>
  <c r="BC1932" i="23"/>
  <c r="BB1928" i="22"/>
  <c r="BA1927" i="22"/>
  <c r="BE1927" i="22" s="1"/>
  <c r="BC1927" i="22"/>
  <c r="BA1933" i="23"/>
  <c r="BE1933" i="23" s="1"/>
  <c r="BB1934" i="23"/>
  <c r="BC1933" i="23"/>
  <c r="BB1929" i="22"/>
  <c r="BC1928" i="22"/>
  <c r="BA1928" i="22"/>
  <c r="BE1928" i="22" s="1"/>
  <c r="BA1934" i="23"/>
  <c r="BE1934" i="23" s="1"/>
  <c r="BB1935" i="23"/>
  <c r="BC1934" i="23"/>
  <c r="BA1929" i="22"/>
  <c r="BE1929" i="22" s="1"/>
  <c r="BB1930" i="22"/>
  <c r="BC1929" i="22"/>
  <c r="BB1936" i="23"/>
  <c r="BA1935" i="23"/>
  <c r="BE1935" i="23" s="1"/>
  <c r="BC1935" i="23"/>
  <c r="BC1930" i="22"/>
  <c r="BB1931" i="22"/>
  <c r="BA1930" i="22"/>
  <c r="BE1930" i="22" s="1"/>
  <c r="BA1936" i="23"/>
  <c r="BE1936" i="23" s="1"/>
  <c r="BB1937" i="23"/>
  <c r="BC1936" i="23"/>
  <c r="BB1932" i="22"/>
  <c r="BA1931" i="22"/>
  <c r="BE1931" i="22" s="1"/>
  <c r="BC1931" i="22"/>
  <c r="BB1938" i="23"/>
  <c r="BC1937" i="23"/>
  <c r="BA1937" i="23"/>
  <c r="BE1937" i="23" s="1"/>
  <c r="BC1932" i="22"/>
  <c r="BB1933" i="22"/>
  <c r="BA1932" i="22"/>
  <c r="BE1932" i="22" s="1"/>
  <c r="BB1939" i="23"/>
  <c r="BA1938" i="23"/>
  <c r="BE1938" i="23" s="1"/>
  <c r="BC1938" i="23"/>
  <c r="BA1933" i="22"/>
  <c r="BE1933" i="22" s="1"/>
  <c r="BC1933" i="22"/>
  <c r="BB1934" i="22"/>
  <c r="BC1939" i="23"/>
  <c r="BB1940" i="23"/>
  <c r="BA1939" i="23"/>
  <c r="BE1939" i="23" s="1"/>
  <c r="BC1934" i="22"/>
  <c r="BB1935" i="22"/>
  <c r="BA1934" i="22"/>
  <c r="BE1934" i="22" s="1"/>
  <c r="BC1940" i="23"/>
  <c r="BB1941" i="23"/>
  <c r="BA1940" i="23"/>
  <c r="BE1940" i="23" s="1"/>
  <c r="BB1936" i="22"/>
  <c r="BA1935" i="22"/>
  <c r="BE1935" i="22" s="1"/>
  <c r="BC1935" i="22"/>
  <c r="BB1942" i="23"/>
  <c r="BC1941" i="23"/>
  <c r="BA1941" i="23"/>
  <c r="BE1941" i="23" s="1"/>
  <c r="BB1937" i="22"/>
  <c r="BC1936" i="22"/>
  <c r="BA1936" i="22"/>
  <c r="BE1936" i="22" s="1"/>
  <c r="BB1943" i="23"/>
  <c r="BC1942" i="23"/>
  <c r="BA1942" i="23"/>
  <c r="BE1942" i="23" s="1"/>
  <c r="BA1937" i="22"/>
  <c r="BE1937" i="22" s="1"/>
  <c r="BB1938" i="22"/>
  <c r="BC1937" i="22"/>
  <c r="BB1944" i="23"/>
  <c r="BA1943" i="23"/>
  <c r="BE1943" i="23" s="1"/>
  <c r="BC1943" i="23"/>
  <c r="BB1939" i="22"/>
  <c r="BA1938" i="22"/>
  <c r="BE1938" i="22" s="1"/>
  <c r="BC1938" i="22"/>
  <c r="BB1945" i="23"/>
  <c r="BA1944" i="23"/>
  <c r="BE1944" i="23" s="1"/>
  <c r="BC1944" i="23"/>
  <c r="BB1940" i="22"/>
  <c r="BA1939" i="22"/>
  <c r="BE1939" i="22" s="1"/>
  <c r="BC1939" i="22"/>
  <c r="BA1945" i="23"/>
  <c r="BE1945" i="23" s="1"/>
  <c r="BC1945" i="23"/>
  <c r="BB1946" i="23"/>
  <c r="BA1940" i="22"/>
  <c r="BE1940" i="22" s="1"/>
  <c r="BB1941" i="22"/>
  <c r="BC1940" i="22"/>
  <c r="BA1946" i="23"/>
  <c r="BE1946" i="23" s="1"/>
  <c r="BC1946" i="23"/>
  <c r="BB1947" i="23"/>
  <c r="BC1941" i="22"/>
  <c r="BA1941" i="22"/>
  <c r="BE1941" i="22" s="1"/>
  <c r="BB1942" i="22"/>
  <c r="BC1947" i="23"/>
  <c r="BA1947" i="23"/>
  <c r="BE1947" i="23" s="1"/>
  <c r="BB1948" i="23"/>
  <c r="BA1942" i="22"/>
  <c r="BE1942" i="22" s="1"/>
  <c r="BC1942" i="22"/>
  <c r="BB1943" i="22"/>
  <c r="BC1948" i="23"/>
  <c r="BA1948" i="23"/>
  <c r="BE1948" i="23" s="1"/>
  <c r="BB1949" i="23"/>
  <c r="BA1943" i="22"/>
  <c r="BE1943" i="22" s="1"/>
  <c r="BB1944" i="22"/>
  <c r="BC1943" i="22"/>
  <c r="BA1949" i="23"/>
  <c r="BE1949" i="23" s="1"/>
  <c r="BB1950" i="23"/>
  <c r="BC1949" i="23"/>
  <c r="BB1945" i="22"/>
  <c r="BC1944" i="22"/>
  <c r="BA1944" i="22"/>
  <c r="BE1944" i="22" s="1"/>
  <c r="BA1950" i="23"/>
  <c r="BE1950" i="23" s="1"/>
  <c r="BC1950" i="23"/>
  <c r="BB1951" i="23"/>
  <c r="BA1945" i="22"/>
  <c r="BE1945" i="22" s="1"/>
  <c r="BC1945" i="22"/>
  <c r="BB1946" i="22"/>
  <c r="BC1951" i="23"/>
  <c r="BB1952" i="23"/>
  <c r="BA1951" i="23"/>
  <c r="BE1951" i="23" s="1"/>
  <c r="BC1946" i="22"/>
  <c r="BA1946" i="22"/>
  <c r="BE1946" i="22" s="1"/>
  <c r="BB1947" i="22"/>
  <c r="BA1952" i="23"/>
  <c r="BE1952" i="23" s="1"/>
  <c r="BC1952" i="23"/>
  <c r="BB1953" i="23"/>
  <c r="BC1947" i="22"/>
  <c r="BA1947" i="22"/>
  <c r="BE1947" i="22" s="1"/>
  <c r="BB1948" i="22"/>
  <c r="BA1953" i="23"/>
  <c r="BE1953" i="23" s="1"/>
  <c r="BB1954" i="23"/>
  <c r="BC1953" i="23"/>
  <c r="BA1948" i="22"/>
  <c r="BE1948" i="22" s="1"/>
  <c r="BC1948" i="22"/>
  <c r="BB1949" i="22"/>
  <c r="BA1954" i="23"/>
  <c r="BE1954" i="23" s="1"/>
  <c r="BC1954" i="23"/>
  <c r="BB1955" i="23"/>
  <c r="BC1949" i="22"/>
  <c r="BB1950" i="22"/>
  <c r="BA1949" i="22"/>
  <c r="BE1949" i="22" s="1"/>
  <c r="BC1955" i="23"/>
  <c r="BB1956" i="23"/>
  <c r="BA1955" i="23"/>
  <c r="BE1955" i="23" s="1"/>
  <c r="BB1951" i="22"/>
  <c r="BC1950" i="22"/>
  <c r="BA1950" i="22"/>
  <c r="BE1950" i="22" s="1"/>
  <c r="BC1956" i="23"/>
  <c r="BB1957" i="23"/>
  <c r="BA1956" i="23"/>
  <c r="BE1956" i="23" s="1"/>
  <c r="BA1951" i="22"/>
  <c r="BE1951" i="22" s="1"/>
  <c r="BB1952" i="22"/>
  <c r="BC1951" i="22"/>
  <c r="BB1958" i="23"/>
  <c r="BC1957" i="23"/>
  <c r="BA1957" i="23"/>
  <c r="BE1957" i="23" s="1"/>
  <c r="BA1952" i="22"/>
  <c r="BE1952" i="22" s="1"/>
  <c r="BB1953" i="22"/>
  <c r="BC1952" i="22"/>
  <c r="BB1959" i="23"/>
  <c r="BA1958" i="23"/>
  <c r="BE1958" i="23" s="1"/>
  <c r="BC1958" i="23"/>
  <c r="BA1953" i="22"/>
  <c r="BE1953" i="22" s="1"/>
  <c r="BC1953" i="22"/>
  <c r="BB1954" i="22"/>
  <c r="BC1959" i="23"/>
  <c r="BB1960" i="23"/>
  <c r="BA1959" i="23"/>
  <c r="BE1959" i="23" s="1"/>
  <c r="BA1954" i="22"/>
  <c r="BE1954" i="22" s="1"/>
  <c r="BC1954" i="22"/>
  <c r="BB1955" i="22"/>
  <c r="BC1960" i="23"/>
  <c r="BA1960" i="23"/>
  <c r="BE1960" i="23" s="1"/>
  <c r="BB1961" i="23"/>
  <c r="BA1955" i="22"/>
  <c r="BE1955" i="22" s="1"/>
  <c r="BC1955" i="22"/>
  <c r="BB1956" i="22"/>
  <c r="BA1961" i="23"/>
  <c r="BE1961" i="23" s="1"/>
  <c r="BC1961" i="23"/>
  <c r="BB1962" i="23"/>
  <c r="BB1957" i="22"/>
  <c r="BA1956" i="22"/>
  <c r="BE1956" i="22" s="1"/>
  <c r="BC1956" i="22"/>
  <c r="BA1962" i="23"/>
  <c r="BE1962" i="23" s="1"/>
  <c r="BC1962" i="23"/>
  <c r="BB1963" i="23"/>
  <c r="BC1957" i="22"/>
  <c r="BA1957" i="22"/>
  <c r="BE1957" i="22" s="1"/>
  <c r="BB1958" i="22"/>
  <c r="BB1964" i="23"/>
  <c r="BC1963" i="23"/>
  <c r="BA1963" i="23"/>
  <c r="BE1963" i="23" s="1"/>
  <c r="BA1958" i="22"/>
  <c r="BE1958" i="22" s="1"/>
  <c r="BC1958" i="22"/>
  <c r="BB1959" i="22"/>
  <c r="BB1965" i="23"/>
  <c r="BC1964" i="23"/>
  <c r="BA1964" i="23"/>
  <c r="BE1964" i="23" s="1"/>
  <c r="BA1959" i="22"/>
  <c r="BE1959" i="22" s="1"/>
  <c r="BB1960" i="22"/>
  <c r="BC1959" i="22"/>
  <c r="BA1965" i="23"/>
  <c r="BE1965" i="23" s="1"/>
  <c r="BC1965" i="23"/>
  <c r="BB1966" i="23"/>
  <c r="BC1960" i="22"/>
  <c r="BA1960" i="22"/>
  <c r="BE1960" i="22" s="1"/>
  <c r="BB1961" i="22"/>
  <c r="BB1967" i="23"/>
  <c r="BA1966" i="23"/>
  <c r="BE1966" i="23" s="1"/>
  <c r="BC1966" i="23"/>
  <c r="BB1962" i="22"/>
  <c r="BC1961" i="22"/>
  <c r="BA1961" i="22"/>
  <c r="BE1961" i="22" s="1"/>
  <c r="BC1967" i="23"/>
  <c r="BA1967" i="23"/>
  <c r="BE1967" i="23" s="1"/>
  <c r="BB1968" i="23"/>
  <c r="BC1962" i="22"/>
  <c r="BA1962" i="22"/>
  <c r="BE1962" i="22" s="1"/>
  <c r="BB1963" i="22"/>
  <c r="BB1969" i="23"/>
  <c r="BC1968" i="23"/>
  <c r="BA1968" i="23"/>
  <c r="BE1968" i="23" s="1"/>
  <c r="BA1963" i="22"/>
  <c r="BE1963" i="22" s="1"/>
  <c r="BC1963" i="22"/>
  <c r="BB1964" i="22"/>
  <c r="BA1969" i="23"/>
  <c r="BE1969" i="23" s="1"/>
  <c r="BB1970" i="23"/>
  <c r="BC1969" i="23"/>
  <c r="BB1965" i="22"/>
  <c r="BA1964" i="22"/>
  <c r="BE1964" i="22" s="1"/>
  <c r="BC1964" i="22"/>
  <c r="BA1970" i="23"/>
  <c r="BE1970" i="23" s="1"/>
  <c r="BC1970" i="23"/>
  <c r="BB1971" i="23"/>
  <c r="BA1965" i="22"/>
  <c r="BE1965" i="22" s="1"/>
  <c r="BC1965" i="22"/>
  <c r="BB1966" i="22"/>
  <c r="BA1971" i="23"/>
  <c r="BE1971" i="23" s="1"/>
  <c r="BB1972" i="23"/>
  <c r="BC1971" i="23"/>
  <c r="BA1966" i="22"/>
  <c r="BE1966" i="22" s="1"/>
  <c r="BB1967" i="22"/>
  <c r="BC1966" i="22"/>
  <c r="BB1973" i="23"/>
  <c r="BC1972" i="23"/>
  <c r="BA1972" i="23"/>
  <c r="BE1972" i="23" s="1"/>
  <c r="BA1967" i="22"/>
  <c r="BE1967" i="22" s="1"/>
  <c r="BC1967" i="22"/>
  <c r="BB1968" i="22"/>
  <c r="BB1974" i="23"/>
  <c r="BC1973" i="23"/>
  <c r="BA1973" i="23"/>
  <c r="BE1973" i="23" s="1"/>
  <c r="BA1968" i="22"/>
  <c r="BE1968" i="22" s="1"/>
  <c r="BB1969" i="22"/>
  <c r="BC1968" i="22"/>
  <c r="BA1974" i="23"/>
  <c r="BE1974" i="23" s="1"/>
  <c r="BC1974" i="23"/>
  <c r="BB1975" i="23"/>
  <c r="BC1969" i="22"/>
  <c r="BB1970" i="22"/>
  <c r="BA1969" i="22"/>
  <c r="BE1969" i="22" s="1"/>
  <c r="BA1975" i="23"/>
  <c r="BE1975" i="23" s="1"/>
  <c r="BB1976" i="23"/>
  <c r="BC1975" i="23"/>
  <c r="BB1971" i="22"/>
  <c r="BC1970" i="22"/>
  <c r="BA1970" i="22"/>
  <c r="BE1970" i="22" s="1"/>
  <c r="BC1976" i="23"/>
  <c r="BA1976" i="23"/>
  <c r="BE1976" i="23" s="1"/>
  <c r="BB1977" i="23"/>
  <c r="BA1971" i="22"/>
  <c r="BE1971" i="22" s="1"/>
  <c r="BB1972" i="22"/>
  <c r="BC1971" i="22"/>
  <c r="BA1977" i="23"/>
  <c r="BE1977" i="23" s="1"/>
  <c r="BB1978" i="23"/>
  <c r="BC1977" i="23"/>
  <c r="BC1972" i="22"/>
  <c r="BA1972" i="22"/>
  <c r="BE1972" i="22" s="1"/>
  <c r="BB1973" i="22"/>
  <c r="BC1978" i="23"/>
  <c r="BA1978" i="23"/>
  <c r="BE1978" i="23" s="1"/>
  <c r="BB1979" i="23"/>
  <c r="BC1973" i="22"/>
  <c r="BB1974" i="22"/>
  <c r="BA1973" i="22"/>
  <c r="BE1973" i="22" s="1"/>
  <c r="BA1979" i="23"/>
  <c r="BE1979" i="23" s="1"/>
  <c r="BB1980" i="23"/>
  <c r="BC1979" i="23"/>
  <c r="BA1974" i="22"/>
  <c r="BE1974" i="22" s="1"/>
  <c r="BB1975" i="22"/>
  <c r="BC1974" i="22"/>
  <c r="BC1980" i="23"/>
  <c r="BA1980" i="23"/>
  <c r="BE1980" i="23" s="1"/>
  <c r="BB1981" i="23"/>
  <c r="BC1975" i="22"/>
  <c r="BB1976" i="22"/>
  <c r="BA1975" i="22"/>
  <c r="BE1975" i="22" s="1"/>
  <c r="BC1981" i="23"/>
  <c r="BA1981" i="23"/>
  <c r="BE1981" i="23" s="1"/>
  <c r="BB1982" i="23"/>
  <c r="BA1976" i="22"/>
  <c r="BE1976" i="22" s="1"/>
  <c r="BC1976" i="22"/>
  <c r="BB1977" i="22"/>
  <c r="BB1983" i="23"/>
  <c r="BC1982" i="23"/>
  <c r="BA1982" i="23"/>
  <c r="BE1982" i="23" s="1"/>
  <c r="BA1977" i="22"/>
  <c r="BE1977" i="22" s="1"/>
  <c r="BB1978" i="22"/>
  <c r="BC1977" i="22"/>
  <c r="BB1984" i="23"/>
  <c r="BA1983" i="23"/>
  <c r="BE1983" i="23" s="1"/>
  <c r="BC1983" i="23"/>
  <c r="BA1978" i="22"/>
  <c r="BE1978" i="22" s="1"/>
  <c r="BC1978" i="22"/>
  <c r="BB1979" i="22"/>
  <c r="BB1985" i="23"/>
  <c r="BA1984" i="23"/>
  <c r="BE1984" i="23" s="1"/>
  <c r="BC1984" i="23"/>
  <c r="BA1979" i="22"/>
  <c r="BE1979" i="22" s="1"/>
  <c r="BB1980" i="22"/>
  <c r="BC1979" i="22"/>
  <c r="BA1985" i="23"/>
  <c r="BE1985" i="23" s="1"/>
  <c r="BB1986" i="23"/>
  <c r="BC1985" i="23"/>
  <c r="BB1981" i="22"/>
  <c r="BC1980" i="22"/>
  <c r="BA1980" i="22"/>
  <c r="BE1980" i="22" s="1"/>
  <c r="BC1986" i="23"/>
  <c r="BB1987" i="23"/>
  <c r="BA1986" i="23"/>
  <c r="BE1986" i="23" s="1"/>
  <c r="BA1981" i="22"/>
  <c r="BE1981" i="22" s="1"/>
  <c r="BB1982" i="22"/>
  <c r="BC1981" i="22"/>
  <c r="BC1987" i="23"/>
  <c r="BA1987" i="23"/>
  <c r="BE1987" i="23" s="1"/>
  <c r="BB1988" i="23"/>
  <c r="BC1982" i="22"/>
  <c r="BA1982" i="22"/>
  <c r="BE1982" i="22" s="1"/>
  <c r="BB1983" i="22"/>
  <c r="BC1988" i="23"/>
  <c r="BB1989" i="23"/>
  <c r="BA1988" i="23"/>
  <c r="BE1988" i="23" s="1"/>
  <c r="BC1983" i="22"/>
  <c r="BB1984" i="22"/>
  <c r="BA1983" i="22"/>
  <c r="BE1983" i="22" s="1"/>
  <c r="BA1989" i="23"/>
  <c r="BE1989" i="23" s="1"/>
  <c r="BB1990" i="23"/>
  <c r="BC1989" i="23"/>
  <c r="BB1985" i="22"/>
  <c r="BC1984" i="22"/>
  <c r="BA1984" i="22"/>
  <c r="BE1984" i="22" s="1"/>
  <c r="BA1990" i="23"/>
  <c r="BE1990" i="23" s="1"/>
  <c r="BB1991" i="23"/>
  <c r="BC1990" i="23"/>
  <c r="BC1985" i="22"/>
  <c r="BA1985" i="22"/>
  <c r="BE1985" i="22" s="1"/>
  <c r="BB1986" i="22"/>
  <c r="BA1991" i="23"/>
  <c r="BE1991" i="23" s="1"/>
  <c r="BB1992" i="23"/>
  <c r="BC1991" i="23"/>
  <c r="BB1987" i="22"/>
  <c r="BC1986" i="22"/>
  <c r="BA1986" i="22"/>
  <c r="BE1986" i="22" s="1"/>
  <c r="BB1993" i="23"/>
  <c r="BC1992" i="23"/>
  <c r="BA1992" i="23"/>
  <c r="BE1992" i="23" s="1"/>
  <c r="BB1988" i="22"/>
  <c r="BC1987" i="22"/>
  <c r="BA1987" i="22"/>
  <c r="BE1987" i="22" s="1"/>
  <c r="BC1993" i="23"/>
  <c r="BB1994" i="23"/>
  <c r="BA1993" i="23"/>
  <c r="BE1993" i="23" s="1"/>
  <c r="BA1988" i="22"/>
  <c r="BE1988" i="22" s="1"/>
  <c r="BC1988" i="22"/>
  <c r="BB1989" i="22"/>
  <c r="BC1994" i="23"/>
  <c r="BB1995" i="23"/>
  <c r="BA1994" i="23"/>
  <c r="BE1994" i="23" s="1"/>
  <c r="BC1989" i="22"/>
  <c r="BA1989" i="22"/>
  <c r="BE1989" i="22" s="1"/>
  <c r="BB1990" i="22"/>
  <c r="BA1995" i="23"/>
  <c r="BE1995" i="23" s="1"/>
  <c r="BC1995" i="23"/>
  <c r="BB1996" i="23"/>
  <c r="BB1991" i="22"/>
  <c r="BC1990" i="22"/>
  <c r="BA1990" i="22"/>
  <c r="BE1990" i="22" s="1"/>
  <c r="BC1996" i="23"/>
  <c r="BB1997" i="23"/>
  <c r="BA1996" i="23"/>
  <c r="BE1996" i="23" s="1"/>
  <c r="BA1991" i="22"/>
  <c r="BE1991" i="22" s="1"/>
  <c r="BC1991" i="22"/>
  <c r="BB1992" i="22"/>
  <c r="BA1997" i="23"/>
  <c r="BE1997" i="23" s="1"/>
  <c r="BB1998" i="23"/>
  <c r="BC1997" i="23"/>
  <c r="BC1992" i="22"/>
  <c r="BB1993" i="22"/>
  <c r="BA1992" i="22"/>
  <c r="BE1992" i="22" s="1"/>
  <c r="BB1999" i="23"/>
  <c r="BC1998" i="23"/>
  <c r="BA1998" i="23"/>
  <c r="BE1998" i="23" s="1"/>
  <c r="BA1993" i="22"/>
  <c r="BE1993" i="22" s="1"/>
  <c r="BC1993" i="22"/>
  <c r="BB1994" i="22"/>
  <c r="BB2000" i="23"/>
  <c r="BA1999" i="23"/>
  <c r="BE1999" i="23" s="1"/>
  <c r="BC1999" i="23"/>
  <c r="BA1994" i="22"/>
  <c r="BE1994" i="22" s="1"/>
  <c r="BC1994" i="22"/>
  <c r="BB1995" i="22"/>
  <c r="BA2000" i="23"/>
  <c r="BE2000" i="23" s="1"/>
  <c r="BB2001" i="23"/>
  <c r="BC2000" i="23"/>
  <c r="BB1996" i="22"/>
  <c r="BC1995" i="22"/>
  <c r="BA1995" i="22"/>
  <c r="BE1995" i="22" s="1"/>
  <c r="BA2001" i="23"/>
  <c r="BE2001" i="23" s="1"/>
  <c r="BB2002" i="23"/>
  <c r="BC2001" i="23"/>
  <c r="BB1997" i="22"/>
  <c r="BA1996" i="22"/>
  <c r="BE1996" i="22" s="1"/>
  <c r="BC1996" i="22"/>
  <c r="BB2003" i="23"/>
  <c r="BC2002" i="23"/>
  <c r="BA2002" i="23"/>
  <c r="BE2002" i="23" s="1"/>
  <c r="BA1997" i="22"/>
  <c r="BE1997" i="22" s="1"/>
  <c r="BC1997" i="22"/>
  <c r="BB1998" i="22"/>
  <c r="BC2003" i="23"/>
  <c r="BB2004" i="23"/>
  <c r="BA2003" i="23"/>
  <c r="BE2003" i="23" s="1"/>
  <c r="BC1998" i="22"/>
  <c r="BB1999" i="22"/>
  <c r="BA1998" i="22"/>
  <c r="BE1998" i="22" s="1"/>
  <c r="BB2005" i="23"/>
  <c r="BA2004" i="23"/>
  <c r="BE2004" i="23" s="1"/>
  <c r="BC2004" i="23"/>
  <c r="BA1999" i="22"/>
  <c r="BE1999" i="22" s="1"/>
  <c r="BB2000" i="22"/>
  <c r="BC1999" i="22"/>
  <c r="BB2006" i="23"/>
  <c r="BC2005" i="23"/>
  <c r="BA2005" i="23"/>
  <c r="BE2005" i="23" s="1"/>
  <c r="BC2000" i="22"/>
  <c r="BA2000" i="22"/>
  <c r="BE2000" i="22" s="1"/>
  <c r="BB2001" i="22"/>
  <c r="BC2006" i="23"/>
  <c r="BA2006" i="23"/>
  <c r="BE2006" i="23" s="1"/>
  <c r="BB2007" i="23"/>
  <c r="BA2001" i="22"/>
  <c r="BE2001" i="22" s="1"/>
  <c r="BC2001" i="22"/>
  <c r="BB2002" i="22"/>
  <c r="BC2007" i="23"/>
  <c r="BA2007" i="23"/>
  <c r="BE2007" i="23" s="1"/>
  <c r="BB2008" i="23"/>
  <c r="BC2002" i="22"/>
  <c r="BA2002" i="22"/>
  <c r="BE2002" i="22" s="1"/>
  <c r="BB2003" i="22"/>
  <c r="BA2008" i="23"/>
  <c r="BE2008" i="23" s="1"/>
  <c r="BC2008" i="23"/>
  <c r="BB2009" i="23"/>
  <c r="BB2004" i="22"/>
  <c r="BA2003" i="22"/>
  <c r="BE2003" i="22" s="1"/>
  <c r="BC2003" i="22"/>
  <c r="BC2009" i="23"/>
  <c r="BA2009" i="23"/>
  <c r="BE2009" i="23" s="1"/>
  <c r="BB2010" i="23"/>
  <c r="BC2004" i="22"/>
  <c r="BA2004" i="22"/>
  <c r="BE2004" i="22" s="1"/>
  <c r="BB2005" i="22"/>
  <c r="BA2010" i="23"/>
  <c r="BE2010" i="23" s="1"/>
  <c r="BC2010" i="23"/>
  <c r="BB2011" i="23"/>
  <c r="BB2006" i="22"/>
  <c r="BA2005" i="22"/>
  <c r="BE2005" i="22" s="1"/>
  <c r="BC2005" i="22"/>
  <c r="BA2011" i="23"/>
  <c r="BE2011" i="23" s="1"/>
  <c r="BC2011" i="23"/>
  <c r="BB2012" i="23"/>
  <c r="BB2007" i="22"/>
  <c r="BC2006" i="22"/>
  <c r="BA2006" i="22"/>
  <c r="BE2006" i="22" s="1"/>
  <c r="BC2012" i="23"/>
  <c r="BA2012" i="23"/>
  <c r="BE2012" i="23" s="1"/>
  <c r="BB2013" i="23"/>
  <c r="BB2008" i="22"/>
  <c r="BA2007" i="22"/>
  <c r="BE2007" i="22" s="1"/>
  <c r="BC2007" i="22"/>
  <c r="BA2013" i="23"/>
  <c r="BE2013" i="23" s="1"/>
  <c r="BB2014" i="23"/>
  <c r="BC2013" i="23"/>
  <c r="BB2009" i="22"/>
  <c r="BC2008" i="22"/>
  <c r="BA2008" i="22"/>
  <c r="BE2008" i="22" s="1"/>
  <c r="BB2015" i="23"/>
  <c r="BC2014" i="23"/>
  <c r="BA2014" i="23"/>
  <c r="BE2014" i="23" s="1"/>
  <c r="BA2009" i="22"/>
  <c r="BE2009" i="22" s="1"/>
  <c r="BC2009" i="22"/>
  <c r="BB2010" i="22"/>
  <c r="BA2015" i="23"/>
  <c r="BE2015" i="23" s="1"/>
  <c r="BC2015" i="23"/>
  <c r="BB2016" i="23"/>
  <c r="BA2010" i="22"/>
  <c r="BE2010" i="22" s="1"/>
  <c r="BB2011" i="22"/>
  <c r="BC2010" i="22"/>
  <c r="BC2016" i="23"/>
  <c r="BB2017" i="23"/>
  <c r="BA2016" i="23"/>
  <c r="BE2016" i="23" s="1"/>
  <c r="BA2011" i="22"/>
  <c r="BE2011" i="22" s="1"/>
  <c r="BB2012" i="22"/>
  <c r="BC2011" i="22"/>
  <c r="BC2017" i="23"/>
  <c r="BB2018" i="23"/>
  <c r="BA2017" i="23"/>
  <c r="BE2017" i="23" s="1"/>
  <c r="BA2012" i="22"/>
  <c r="BE2012" i="22" s="1"/>
  <c r="BB2013" i="22"/>
  <c r="BC2012" i="22"/>
  <c r="BA2018" i="23"/>
  <c r="BE2018" i="23" s="1"/>
  <c r="BC2018" i="23"/>
  <c r="BB2019" i="23"/>
  <c r="BC2013" i="22"/>
  <c r="BA2013" i="22"/>
  <c r="BE2013" i="22" s="1"/>
  <c r="BB2014" i="22"/>
  <c r="BB2020" i="23"/>
  <c r="BC2019" i="23"/>
  <c r="BA2019" i="23"/>
  <c r="BE2019" i="23" s="1"/>
  <c r="BA2014" i="22"/>
  <c r="BE2014" i="22" s="1"/>
  <c r="BC2014" i="22"/>
  <c r="BB2015" i="22"/>
  <c r="BA2020" i="23"/>
  <c r="BE2020" i="23" s="1"/>
  <c r="BC2020" i="23"/>
  <c r="BB2021" i="23"/>
  <c r="BA2015" i="22"/>
  <c r="BE2015" i="22" s="1"/>
  <c r="BC2015" i="22"/>
  <c r="BB2016" i="22"/>
  <c r="BA2021" i="23"/>
  <c r="BE2021" i="23" s="1"/>
  <c r="BB2022" i="23"/>
  <c r="BC2021" i="23"/>
  <c r="BB2017" i="22"/>
  <c r="BC2016" i="22"/>
  <c r="BA2016" i="22"/>
  <c r="BE2016" i="22" s="1"/>
  <c r="BB2023" i="23"/>
  <c r="BC2022" i="23"/>
  <c r="BA2022" i="23"/>
  <c r="BE2022" i="23" s="1"/>
  <c r="BB2018" i="22"/>
  <c r="BA2017" i="22"/>
  <c r="BE2017" i="22" s="1"/>
  <c r="BC2017" i="22"/>
  <c r="BA2023" i="23"/>
  <c r="BE2023" i="23" s="1"/>
  <c r="BC2023" i="23"/>
  <c r="BB2024" i="23"/>
  <c r="BA2018" i="22"/>
  <c r="BE2018" i="22" s="1"/>
  <c r="BC2018" i="22"/>
  <c r="BB2019" i="22"/>
  <c r="BA2024" i="23"/>
  <c r="BE2024" i="23" s="1"/>
  <c r="BC2024" i="23"/>
  <c r="BB2025" i="23"/>
  <c r="BC2019" i="22"/>
  <c r="BB2020" i="22"/>
  <c r="BA2019" i="22"/>
  <c r="BE2019" i="22" s="1"/>
  <c r="BC2025" i="23"/>
  <c r="BA2025" i="23"/>
  <c r="BE2025" i="23" s="1"/>
  <c r="BB2026" i="23"/>
  <c r="BB2021" i="22"/>
  <c r="BA2020" i="22"/>
  <c r="BE2020" i="22" s="1"/>
  <c r="BC2020" i="22"/>
  <c r="BB2027" i="23"/>
  <c r="BC2026" i="23"/>
  <c r="BA2026" i="23"/>
  <c r="BE2026" i="23" s="1"/>
  <c r="BB2022" i="22"/>
  <c r="BA2021" i="22"/>
  <c r="BE2021" i="22" s="1"/>
  <c r="BC2021" i="22"/>
  <c r="BB2028" i="23"/>
  <c r="BC2027" i="23"/>
  <c r="BA2027" i="23"/>
  <c r="BE2027" i="23" s="1"/>
  <c r="BA2022" i="22"/>
  <c r="BE2022" i="22" s="1"/>
  <c r="BC2022" i="22"/>
  <c r="BB2023" i="22"/>
  <c r="BA2028" i="23"/>
  <c r="BE2028" i="23" s="1"/>
  <c r="BC2028" i="23"/>
  <c r="BB2029" i="23"/>
  <c r="BC2023" i="22"/>
  <c r="BB2024" i="22"/>
  <c r="BA2023" i="22"/>
  <c r="BE2023" i="22" s="1"/>
  <c r="BA2029" i="23"/>
  <c r="BE2029" i="23" s="1"/>
  <c r="BC2029" i="23"/>
  <c r="BB2030" i="23"/>
  <c r="BC2024" i="22"/>
  <c r="BA2024" i="22"/>
  <c r="BE2024" i="22" s="1"/>
  <c r="BB2025" i="22"/>
  <c r="BB2031" i="23"/>
  <c r="BA2030" i="23"/>
  <c r="BE2030" i="23" s="1"/>
  <c r="BC2030" i="23"/>
  <c r="BC2025" i="22"/>
  <c r="BB2026" i="22"/>
  <c r="BA2025" i="22"/>
  <c r="BE2025" i="22" s="1"/>
  <c r="BC2031" i="23"/>
  <c r="BB2032" i="23"/>
  <c r="BA2031" i="23"/>
  <c r="BE2031" i="23" s="1"/>
  <c r="BC2026" i="22"/>
  <c r="BA2026" i="22"/>
  <c r="BE2026" i="22" s="1"/>
  <c r="BB2027" i="22"/>
  <c r="BC2032" i="23"/>
  <c r="BA2032" i="23"/>
  <c r="BE2032" i="23" s="1"/>
  <c r="BB2033" i="23"/>
  <c r="BC2027" i="22"/>
  <c r="BA2027" i="22"/>
  <c r="BE2027" i="22" s="1"/>
  <c r="BB2028" i="22"/>
  <c r="BA2033" i="23"/>
  <c r="BE2033" i="23" s="1"/>
  <c r="BC2033" i="23"/>
  <c r="BB2034" i="23"/>
  <c r="BC2028" i="22"/>
  <c r="BA2028" i="22"/>
  <c r="BE2028" i="22" s="1"/>
  <c r="BB2029" i="22"/>
  <c r="BC2034" i="23"/>
  <c r="BB2035" i="23"/>
  <c r="BA2034" i="23"/>
  <c r="BE2034" i="23" s="1"/>
  <c r="BC2029" i="22"/>
  <c r="BB2030" i="22"/>
  <c r="BA2029" i="22"/>
  <c r="BE2029" i="22" s="1"/>
  <c r="BC2035" i="23"/>
  <c r="BB2036" i="23"/>
  <c r="BA2035" i="23"/>
  <c r="BE2035" i="23" s="1"/>
  <c r="BA2030" i="22"/>
  <c r="BE2030" i="22" s="1"/>
  <c r="BC2030" i="22"/>
  <c r="BB2031" i="22"/>
  <c r="BA2036" i="23"/>
  <c r="BE2036" i="23" s="1"/>
  <c r="BB2037" i="23"/>
  <c r="BC2036" i="23"/>
  <c r="BC2031" i="22"/>
  <c r="BA2031" i="22"/>
  <c r="BE2031" i="22" s="1"/>
  <c r="BB2032" i="22"/>
  <c r="BA2037" i="23"/>
  <c r="BE2037" i="23" s="1"/>
  <c r="BB2038" i="23"/>
  <c r="BC2037" i="23"/>
  <c r="BB2033" i="22"/>
  <c r="BA2032" i="22"/>
  <c r="BE2032" i="22" s="1"/>
  <c r="BC2032" i="22"/>
  <c r="BA2038" i="23"/>
  <c r="BE2038" i="23" s="1"/>
  <c r="BC2038" i="23"/>
  <c r="BB2039" i="23"/>
  <c r="BC2033" i="22"/>
  <c r="BA2033" i="22"/>
  <c r="BE2033" i="22" s="1"/>
  <c r="BB2034" i="22"/>
  <c r="BC2039" i="23"/>
  <c r="BB2040" i="23"/>
  <c r="BA2039" i="23"/>
  <c r="BE2039" i="23" s="1"/>
  <c r="BC2034" i="22"/>
  <c r="BA2034" i="22"/>
  <c r="BE2034" i="22" s="1"/>
  <c r="BB2035" i="22"/>
  <c r="BB2041" i="23"/>
  <c r="BC2040" i="23"/>
  <c r="BA2040" i="23"/>
  <c r="BE2040" i="23" s="1"/>
  <c r="BA2035" i="22"/>
  <c r="BE2035" i="22" s="1"/>
  <c r="BB2036" i="22"/>
  <c r="BC2035" i="22"/>
  <c r="BC2041" i="23"/>
  <c r="BA2041" i="23"/>
  <c r="BE2041" i="23" s="1"/>
  <c r="BB2042" i="23"/>
  <c r="BB2037" i="22"/>
  <c r="BC2036" i="22"/>
  <c r="BA2036" i="22"/>
  <c r="BE2036" i="22" s="1"/>
  <c r="BC2042" i="23"/>
  <c r="BA2042" i="23"/>
  <c r="BE2042" i="23" s="1"/>
  <c r="BB2043" i="23"/>
  <c r="BA2037" i="22"/>
  <c r="BE2037" i="22" s="1"/>
  <c r="BB2038" i="22"/>
  <c r="BC2037" i="22"/>
  <c r="BC2043" i="23"/>
  <c r="BA2043" i="23"/>
  <c r="BE2043" i="23" s="1"/>
  <c r="BB2044" i="23"/>
  <c r="BA2038" i="22"/>
  <c r="BE2038" i="22" s="1"/>
  <c r="BB2039" i="22"/>
  <c r="BC2038" i="22"/>
  <c r="BC2044" i="23"/>
  <c r="BB2045" i="23"/>
  <c r="BA2044" i="23"/>
  <c r="BE2044" i="23" s="1"/>
  <c r="BC2039" i="22"/>
  <c r="BA2039" i="22"/>
  <c r="BE2039" i="22" s="1"/>
  <c r="BB2040" i="22"/>
  <c r="BC2045" i="23"/>
  <c r="BB2046" i="23"/>
  <c r="BA2045" i="23"/>
  <c r="BE2045" i="23" s="1"/>
  <c r="BA2040" i="22"/>
  <c r="BE2040" i="22" s="1"/>
  <c r="BC2040" i="22"/>
  <c r="BB2041" i="22"/>
  <c r="BC2046" i="23"/>
  <c r="BA2046" i="23"/>
  <c r="BE2046" i="23" s="1"/>
  <c r="BB2047" i="23"/>
  <c r="BB2042" i="22"/>
  <c r="BC2041" i="22"/>
  <c r="BA2041" i="22"/>
  <c r="BE2041" i="22" s="1"/>
  <c r="BA2047" i="23"/>
  <c r="BE2047" i="23" s="1"/>
  <c r="BB2048" i="23"/>
  <c r="BC2047" i="23"/>
  <c r="BB2043" i="22"/>
  <c r="BC2042" i="22"/>
  <c r="BA2042" i="22"/>
  <c r="BE2042" i="22" s="1"/>
  <c r="BA2048" i="23"/>
  <c r="BE2048" i="23" s="1"/>
  <c r="BC2048" i="23"/>
  <c r="BB2049" i="23"/>
  <c r="BB2044" i="22"/>
  <c r="BC2043" i="22"/>
  <c r="BA2043" i="22"/>
  <c r="BE2043" i="22" s="1"/>
  <c r="BC2049" i="23"/>
  <c r="BA2049" i="23"/>
  <c r="BE2049" i="23" s="1"/>
  <c r="BB2050" i="23"/>
  <c r="BB2045" i="22"/>
  <c r="BC2044" i="22"/>
  <c r="BA2044" i="22"/>
  <c r="BE2044" i="22" s="1"/>
  <c r="BA2050" i="23"/>
  <c r="BE2050" i="23" s="1"/>
  <c r="BC2050" i="23"/>
  <c r="BB2051" i="23"/>
  <c r="BB2046" i="22"/>
  <c r="BA2045" i="22"/>
  <c r="BE2045" i="22" s="1"/>
  <c r="BC2045" i="22"/>
  <c r="BA2051" i="23"/>
  <c r="BE2051" i="23" s="1"/>
  <c r="BC2051" i="23"/>
  <c r="BB2052" i="23"/>
  <c r="BA2046" i="22"/>
  <c r="BE2046" i="22" s="1"/>
  <c r="BC2046" i="22"/>
  <c r="BB2047" i="22"/>
  <c r="BB2053" i="23"/>
  <c r="BC2052" i="23"/>
  <c r="BA2052" i="23"/>
  <c r="BE2052" i="23" s="1"/>
  <c r="BB2048" i="22"/>
  <c r="BC2047" i="22"/>
  <c r="BA2047" i="22"/>
  <c r="BE2047" i="22" s="1"/>
  <c r="BC2053" i="23"/>
  <c r="BA2053" i="23"/>
  <c r="BE2053" i="23" s="1"/>
  <c r="BB2054" i="23"/>
  <c r="BC2048" i="22"/>
  <c r="BA2048" i="22"/>
  <c r="BE2048" i="22" s="1"/>
  <c r="BB2049" i="22"/>
  <c r="BA2054" i="23"/>
  <c r="BE2054" i="23" s="1"/>
  <c r="BC2054" i="23"/>
  <c r="BB2055" i="23"/>
  <c r="BC2049" i="22"/>
  <c r="BA2049" i="22"/>
  <c r="BE2049" i="22" s="1"/>
  <c r="BB2050" i="22"/>
  <c r="BC2055" i="23"/>
  <c r="BB2056" i="23"/>
  <c r="BA2055" i="23"/>
  <c r="BE2055" i="23" s="1"/>
  <c r="BC2050" i="22"/>
  <c r="BA2050" i="22"/>
  <c r="BE2050" i="22" s="1"/>
  <c r="BB2051" i="22"/>
  <c r="BB2057" i="23"/>
  <c r="BC2056" i="23"/>
  <c r="BA2056" i="23"/>
  <c r="BE2056" i="23" s="1"/>
  <c r="BA2051" i="22"/>
  <c r="BE2051" i="22" s="1"/>
  <c r="BB2052" i="22"/>
  <c r="BC2051" i="22"/>
  <c r="BC2057" i="23"/>
  <c r="BA2057" i="23"/>
  <c r="BE2057" i="23" s="1"/>
  <c r="BB2058" i="23"/>
  <c r="BB2053" i="22"/>
  <c r="BA2052" i="22"/>
  <c r="BE2052" i="22" s="1"/>
  <c r="BC2052" i="22"/>
  <c r="BA2058" i="23"/>
  <c r="BE2058" i="23" s="1"/>
  <c r="BC2058" i="23"/>
  <c r="BB2059" i="23"/>
  <c r="BB2054" i="22"/>
  <c r="BA2053" i="22"/>
  <c r="BE2053" i="22" s="1"/>
  <c r="BC2053" i="22"/>
  <c r="BA2059" i="23"/>
  <c r="BE2059" i="23" s="1"/>
  <c r="BB2060" i="23"/>
  <c r="BC2059" i="23"/>
  <c r="BA2054" i="22"/>
  <c r="BE2054" i="22" s="1"/>
  <c r="BB2055" i="22"/>
  <c r="BC2054" i="22"/>
  <c r="BA2060" i="23"/>
  <c r="BE2060" i="23" s="1"/>
  <c r="BB2061" i="23"/>
  <c r="BC2060" i="23"/>
  <c r="BB2056" i="22"/>
  <c r="BA2055" i="22"/>
  <c r="BE2055" i="22" s="1"/>
  <c r="BC2055" i="22"/>
  <c r="BA2061" i="23"/>
  <c r="BE2061" i="23" s="1"/>
  <c r="BB2062" i="23"/>
  <c r="BC2061" i="23"/>
  <c r="BA2056" i="22"/>
  <c r="BE2056" i="22" s="1"/>
  <c r="BC2056" i="22"/>
  <c r="BB2057" i="22"/>
  <c r="BB2063" i="23"/>
  <c r="BC2062" i="23"/>
  <c r="BA2062" i="23"/>
  <c r="BE2062" i="23" s="1"/>
  <c r="BA2057" i="22"/>
  <c r="BE2057" i="22" s="1"/>
  <c r="BB2058" i="22"/>
  <c r="BC2057" i="22"/>
  <c r="BA2063" i="23"/>
  <c r="BE2063" i="23" s="1"/>
  <c r="BC2063" i="23"/>
  <c r="BB2064" i="23"/>
  <c r="BC2058" i="22"/>
  <c r="BA2058" i="22"/>
  <c r="BE2058" i="22" s="1"/>
  <c r="BB2059" i="22"/>
  <c r="BA2064" i="23"/>
  <c r="BE2064" i="23" s="1"/>
  <c r="BC2064" i="23"/>
  <c r="BB2065" i="23"/>
  <c r="BC2059" i="22"/>
  <c r="BB2060" i="22"/>
  <c r="BA2059" i="22"/>
  <c r="BE2059" i="22" s="1"/>
  <c r="BA2065" i="23"/>
  <c r="BE2065" i="23" s="1"/>
  <c r="BB2066" i="23"/>
  <c r="BC2065" i="23"/>
  <c r="BC2060" i="22"/>
  <c r="BB2061" i="22"/>
  <c r="BA2060" i="22"/>
  <c r="BE2060" i="22" s="1"/>
  <c r="BB2067" i="23"/>
  <c r="BA2066" i="23"/>
  <c r="BE2066" i="23" s="1"/>
  <c r="BC2066" i="23"/>
  <c r="BB2062" i="22"/>
  <c r="BA2061" i="22"/>
  <c r="BE2061" i="22" s="1"/>
  <c r="BC2061" i="22"/>
  <c r="BA2067" i="23"/>
  <c r="BE2067" i="23" s="1"/>
  <c r="BC2067" i="23"/>
  <c r="BB2068" i="23"/>
  <c r="BB2063" i="22"/>
  <c r="BA2062" i="22"/>
  <c r="BE2062" i="22" s="1"/>
  <c r="BC2062" i="22"/>
  <c r="BA2068" i="23"/>
  <c r="BE2068" i="23" s="1"/>
  <c r="BB2069" i="23"/>
  <c r="BC2068" i="23"/>
  <c r="BB2064" i="22"/>
  <c r="BA2063" i="22"/>
  <c r="BE2063" i="22" s="1"/>
  <c r="BC2063" i="22"/>
  <c r="BB2070" i="23"/>
  <c r="BA2069" i="23"/>
  <c r="BE2069" i="23" s="1"/>
  <c r="BC2069" i="23"/>
  <c r="BB2065" i="22"/>
  <c r="BC2064" i="22"/>
  <c r="BA2064" i="22"/>
  <c r="BE2064" i="22" s="1"/>
  <c r="BB2071" i="23"/>
  <c r="BA2070" i="23"/>
  <c r="BE2070" i="23" s="1"/>
  <c r="BC2070" i="23"/>
  <c r="BB2066" i="22"/>
  <c r="BC2065" i="22"/>
  <c r="BA2065" i="22"/>
  <c r="BE2065" i="22" s="1"/>
  <c r="BC2071" i="23"/>
  <c r="BA2071" i="23"/>
  <c r="BE2071" i="23" s="1"/>
  <c r="BB2072" i="23"/>
  <c r="BC2066" i="22"/>
  <c r="BB2067" i="22"/>
  <c r="BA2066" i="22"/>
  <c r="BE2066" i="22" s="1"/>
  <c r="BA2072" i="23"/>
  <c r="BE2072" i="23" s="1"/>
  <c r="BB2073" i="23"/>
  <c r="BC2072" i="23"/>
  <c r="BA2067" i="22"/>
  <c r="BE2067" i="22" s="1"/>
  <c r="BC2067" i="22"/>
  <c r="BB2068" i="22"/>
  <c r="BB2074" i="23"/>
  <c r="BA2073" i="23"/>
  <c r="BE2073" i="23" s="1"/>
  <c r="BC2073" i="23"/>
  <c r="BC2068" i="22"/>
  <c r="BB2069" i="22"/>
  <c r="BA2068" i="22"/>
  <c r="BE2068" i="22" s="1"/>
  <c r="BB2075" i="23"/>
  <c r="BC2074" i="23"/>
  <c r="BA2074" i="23"/>
  <c r="BE2074" i="23" s="1"/>
  <c r="BC2069" i="22"/>
  <c r="BB2070" i="22"/>
  <c r="BA2069" i="22"/>
  <c r="BE2069" i="22" s="1"/>
  <c r="BA2075" i="23"/>
  <c r="BE2075" i="23" s="1"/>
  <c r="BB2076" i="23"/>
  <c r="BC2075" i="23"/>
  <c r="BB2071" i="22"/>
  <c r="BC2070" i="22"/>
  <c r="BA2070" i="22"/>
  <c r="BE2070" i="22" s="1"/>
  <c r="BC2076" i="23"/>
  <c r="BB2077" i="23"/>
  <c r="BA2076" i="23"/>
  <c r="BE2076" i="23" s="1"/>
  <c r="BA2071" i="22"/>
  <c r="BE2071" i="22" s="1"/>
  <c r="BC2071" i="22"/>
  <c r="BB2072" i="22"/>
  <c r="BA2077" i="23"/>
  <c r="BE2077" i="23" s="1"/>
  <c r="BC2077" i="23"/>
  <c r="BB2078" i="23"/>
  <c r="BB2073" i="22"/>
  <c r="BA2072" i="22"/>
  <c r="BE2072" i="22" s="1"/>
  <c r="BC2072" i="22"/>
  <c r="BC2078" i="23"/>
  <c r="BB2079" i="23"/>
  <c r="BA2078" i="23"/>
  <c r="BE2078" i="23" s="1"/>
  <c r="BB2074" i="22"/>
  <c r="BA2073" i="22"/>
  <c r="BE2073" i="22" s="1"/>
  <c r="BC2073" i="22"/>
  <c r="BB2080" i="23"/>
  <c r="BA2079" i="23"/>
  <c r="BE2079" i="23" s="1"/>
  <c r="BC2079" i="23"/>
  <c r="BB2075" i="22"/>
  <c r="BA2074" i="22"/>
  <c r="BE2074" i="22" s="1"/>
  <c r="BC2074" i="22"/>
  <c r="BB2081" i="23"/>
  <c r="BA2080" i="23"/>
  <c r="BE2080" i="23" s="1"/>
  <c r="BC2080" i="23"/>
  <c r="BA2075" i="22"/>
  <c r="BE2075" i="22" s="1"/>
  <c r="BB2076" i="22"/>
  <c r="BC2075" i="22"/>
  <c r="BB2082" i="23"/>
  <c r="BA2081" i="23"/>
  <c r="BE2081" i="23" s="1"/>
  <c r="BC2081" i="23"/>
  <c r="BA2076" i="22"/>
  <c r="BE2076" i="22" s="1"/>
  <c r="BB2077" i="22"/>
  <c r="BC2076" i="22"/>
  <c r="BB2083" i="23"/>
  <c r="BA2082" i="23"/>
  <c r="BE2082" i="23" s="1"/>
  <c r="BC2082" i="23"/>
  <c r="BB2078" i="22"/>
  <c r="BA2077" i="22"/>
  <c r="BE2077" i="22" s="1"/>
  <c r="BC2077" i="22"/>
  <c r="BB2084" i="23"/>
  <c r="BC2083" i="23"/>
  <c r="BA2083" i="23"/>
  <c r="BE2083" i="23" s="1"/>
  <c r="BA2078" i="22"/>
  <c r="BE2078" i="22" s="1"/>
  <c r="BB2079" i="22"/>
  <c r="BC2078" i="22"/>
  <c r="BA2084" i="23"/>
  <c r="BE2084" i="23" s="1"/>
  <c r="BB2085" i="23"/>
  <c r="BC2084" i="23"/>
  <c r="BA2079" i="22"/>
  <c r="BE2079" i="22" s="1"/>
  <c r="BB2080" i="22"/>
  <c r="BC2079" i="22"/>
  <c r="BA2085" i="23"/>
  <c r="BE2085" i="23" s="1"/>
  <c r="BC2085" i="23"/>
  <c r="BB2086" i="23"/>
  <c r="BA2080" i="22"/>
  <c r="BE2080" i="22" s="1"/>
  <c r="BB2081" i="22"/>
  <c r="BC2080" i="22"/>
  <c r="BA2086" i="23"/>
  <c r="BE2086" i="23" s="1"/>
  <c r="BC2086" i="23"/>
  <c r="BB2087" i="23"/>
  <c r="BC2081" i="22"/>
  <c r="BB2082" i="22"/>
  <c r="BA2081" i="22"/>
  <c r="BE2081" i="22" s="1"/>
  <c r="BB2088" i="23"/>
  <c r="BC2087" i="23"/>
  <c r="BA2087" i="23"/>
  <c r="BE2087" i="23" s="1"/>
  <c r="BA2082" i="22"/>
  <c r="BE2082" i="22" s="1"/>
  <c r="BC2082" i="22"/>
  <c r="BB2083" i="22"/>
  <c r="BB2089" i="23"/>
  <c r="BC2088" i="23"/>
  <c r="BA2088" i="23"/>
  <c r="BE2088" i="23" s="1"/>
  <c r="BC2083" i="22"/>
  <c r="BB2084" i="22"/>
  <c r="BA2083" i="22"/>
  <c r="BE2083" i="22" s="1"/>
  <c r="BC2089" i="23"/>
  <c r="BA2089" i="23"/>
  <c r="BE2089" i="23" s="1"/>
  <c r="BB2090" i="23"/>
  <c r="BB2085" i="22"/>
  <c r="BA2084" i="22"/>
  <c r="BE2084" i="22" s="1"/>
  <c r="BC2084" i="22"/>
  <c r="BB2091" i="23"/>
  <c r="BA2090" i="23"/>
  <c r="BE2090" i="23" s="1"/>
  <c r="BC2090" i="23"/>
  <c r="BB2086" i="22"/>
  <c r="BA2085" i="22"/>
  <c r="BE2085" i="22" s="1"/>
  <c r="BC2085" i="22"/>
  <c r="BB2092" i="23"/>
  <c r="BC2091" i="23"/>
  <c r="BA2091" i="23"/>
  <c r="BE2091" i="23" s="1"/>
  <c r="BA2086" i="22"/>
  <c r="BE2086" i="22" s="1"/>
  <c r="BC2086" i="22"/>
  <c r="BB2087" i="22"/>
  <c r="BB2093" i="23"/>
  <c r="BC2092" i="23"/>
  <c r="BA2092" i="23"/>
  <c r="BE2092" i="23" s="1"/>
  <c r="BC2087" i="22"/>
  <c r="BB2088" i="22"/>
  <c r="BA2087" i="22"/>
  <c r="BE2087" i="22" s="1"/>
  <c r="BC2093" i="23"/>
  <c r="BB2094" i="23"/>
  <c r="BA2093" i="23"/>
  <c r="BE2093" i="23" s="1"/>
  <c r="BB2089" i="22"/>
  <c r="BA2088" i="22"/>
  <c r="BE2088" i="22" s="1"/>
  <c r="BC2088" i="22"/>
  <c r="BC2094" i="23"/>
  <c r="BA2094" i="23"/>
  <c r="BE2094" i="23" s="1"/>
  <c r="BB2095" i="23"/>
  <c r="BC2089" i="22"/>
  <c r="BA2089" i="22"/>
  <c r="BE2089" i="22" s="1"/>
  <c r="BB2090" i="22"/>
  <c r="BA2095" i="23"/>
  <c r="BE2095" i="23" s="1"/>
  <c r="BC2095" i="23"/>
  <c r="BB2096" i="23"/>
  <c r="BB2091" i="22"/>
  <c r="BC2090" i="22"/>
  <c r="BA2090" i="22"/>
  <c r="BE2090" i="22" s="1"/>
  <c r="BC2096" i="23"/>
  <c r="BB2097" i="23"/>
  <c r="BA2096" i="23"/>
  <c r="BE2096" i="23" s="1"/>
  <c r="BA2091" i="22"/>
  <c r="BE2091" i="22" s="1"/>
  <c r="BC2091" i="22"/>
  <c r="BB2092" i="22"/>
  <c r="BB2098" i="23"/>
  <c r="BA2097" i="23"/>
  <c r="BE2097" i="23" s="1"/>
  <c r="BC2097" i="23"/>
  <c r="BB2093" i="22"/>
  <c r="BC2092" i="22"/>
  <c r="BA2092" i="22"/>
  <c r="BE2092" i="22" s="1"/>
  <c r="BC2098" i="23"/>
  <c r="BB2099" i="23"/>
  <c r="BA2098" i="23"/>
  <c r="BE2098" i="23" s="1"/>
  <c r="BB2094" i="22"/>
  <c r="BA2093" i="22"/>
  <c r="BE2093" i="22" s="1"/>
  <c r="BC2093" i="22"/>
  <c r="BB2100" i="23"/>
  <c r="BC2099" i="23"/>
  <c r="BA2099" i="23"/>
  <c r="BE2099" i="23" s="1"/>
  <c r="BB2095" i="22"/>
  <c r="BC2094" i="22"/>
  <c r="BA2094" i="22"/>
  <c r="BE2094" i="22" s="1"/>
  <c r="BC2100" i="23"/>
  <c r="BA2100" i="23"/>
  <c r="BE2100" i="23" s="1"/>
  <c r="BB2101" i="23"/>
  <c r="BC2095" i="22"/>
  <c r="BA2095" i="22"/>
  <c r="BE2095" i="22" s="1"/>
  <c r="BB2096" i="22"/>
  <c r="BA2101" i="23"/>
  <c r="BE2101" i="23" s="1"/>
  <c r="BC2101" i="23"/>
  <c r="BB2102" i="23"/>
  <c r="BA2096" i="22"/>
  <c r="BE2096" i="22" s="1"/>
  <c r="BC2096" i="22"/>
  <c r="BB2097" i="22"/>
  <c r="BC2102" i="23"/>
  <c r="BA2102" i="23"/>
  <c r="BE2102" i="23" s="1"/>
  <c r="BB2103" i="23"/>
  <c r="BB2098" i="22"/>
  <c r="BA2097" i="22"/>
  <c r="BE2097" i="22" s="1"/>
  <c r="BC2097" i="22"/>
  <c r="BC2103" i="23"/>
  <c r="BA2103" i="23"/>
  <c r="BE2103" i="23" s="1"/>
  <c r="BB2104" i="23"/>
  <c r="BC2098" i="22"/>
  <c r="BA2098" i="22"/>
  <c r="BE2098" i="22" s="1"/>
  <c r="BB2099" i="22"/>
  <c r="BB2105" i="23"/>
  <c r="BC2104" i="23"/>
  <c r="BA2104" i="23"/>
  <c r="BE2104" i="23" s="1"/>
  <c r="BC2099" i="22"/>
  <c r="BA2099" i="22"/>
  <c r="BE2099" i="22" s="1"/>
  <c r="BB2100" i="22"/>
  <c r="BA2105" i="23"/>
  <c r="BE2105" i="23" s="1"/>
  <c r="BC2105" i="23"/>
  <c r="BB2106" i="23"/>
  <c r="BB2101" i="22"/>
  <c r="BA2100" i="22"/>
  <c r="BE2100" i="22" s="1"/>
  <c r="BC2100" i="22"/>
  <c r="BA2106" i="23"/>
  <c r="BE2106" i="23" s="1"/>
  <c r="BC2106" i="23"/>
  <c r="BB2107" i="23"/>
  <c r="BC2101" i="22"/>
  <c r="BB2102" i="22"/>
  <c r="BA2101" i="22"/>
  <c r="BE2101" i="22" s="1"/>
  <c r="BB2108" i="23"/>
  <c r="BC2107" i="23"/>
  <c r="BA2107" i="23"/>
  <c r="BE2107" i="23" s="1"/>
  <c r="BB2103" i="22"/>
  <c r="BC2102" i="22"/>
  <c r="BA2102" i="22"/>
  <c r="BE2102" i="22" s="1"/>
  <c r="BB2109" i="23"/>
  <c r="BA2108" i="23"/>
  <c r="BE2108" i="23" s="1"/>
  <c r="BC2108" i="23"/>
  <c r="BC2103" i="22"/>
  <c r="BB2104" i="22"/>
  <c r="BA2103" i="22"/>
  <c r="BE2103" i="22" s="1"/>
  <c r="BA2109" i="23"/>
  <c r="BE2109" i="23" s="1"/>
  <c r="BC2109" i="23"/>
  <c r="BB2110" i="23"/>
  <c r="BC2104" i="22"/>
  <c r="BA2104" i="22"/>
  <c r="BE2104" i="22" s="1"/>
  <c r="BB2105" i="22"/>
  <c r="BA2110" i="23"/>
  <c r="BE2110" i="23" s="1"/>
  <c r="BB2111" i="23"/>
  <c r="BC2110" i="23"/>
  <c r="BA2105" i="22"/>
  <c r="BE2105" i="22" s="1"/>
  <c r="BC2105" i="22"/>
  <c r="BB2106" i="22"/>
  <c r="BB2112" i="23"/>
  <c r="BC2111" i="23"/>
  <c r="BA2111" i="23"/>
  <c r="BE2111" i="23" s="1"/>
  <c r="BC2106" i="22"/>
  <c r="BA2106" i="22"/>
  <c r="BE2106" i="22" s="1"/>
  <c r="BB2107" i="22"/>
  <c r="BA2112" i="23"/>
  <c r="BE2112" i="23" s="1"/>
  <c r="BB2113" i="23"/>
  <c r="BC2112" i="23"/>
  <c r="BC2107" i="22"/>
  <c r="BA2107" i="22"/>
  <c r="BE2107" i="22" s="1"/>
  <c r="BB2108" i="22"/>
  <c r="BA2113" i="23"/>
  <c r="BE2113" i="23" s="1"/>
  <c r="BC2113" i="23"/>
  <c r="BB2114" i="23"/>
  <c r="BC2108" i="22"/>
  <c r="BB2109" i="22"/>
  <c r="BA2108" i="22"/>
  <c r="BE2108" i="22" s="1"/>
  <c r="BB2115" i="23"/>
  <c r="BA2114" i="23"/>
  <c r="BE2114" i="23" s="1"/>
  <c r="BC2114" i="23"/>
  <c r="BB2110" i="22"/>
  <c r="BA2109" i="22"/>
  <c r="BE2109" i="22" s="1"/>
  <c r="BC2109" i="22"/>
  <c r="BA2115" i="23"/>
  <c r="BE2115" i="23" s="1"/>
  <c r="BB2116" i="23"/>
  <c r="BC2115" i="23"/>
  <c r="BC2110" i="22"/>
  <c r="BA2110" i="22"/>
  <c r="BE2110" i="22" s="1"/>
  <c r="BB2111" i="22"/>
  <c r="BA2116" i="23"/>
  <c r="BE2116" i="23" s="1"/>
  <c r="BB2117" i="23"/>
  <c r="BC2116" i="23"/>
  <c r="BA2111" i="22"/>
  <c r="BE2111" i="22" s="1"/>
  <c r="BB2112" i="22"/>
  <c r="BC2111" i="22"/>
  <c r="BC2117" i="23"/>
  <c r="BA2117" i="23"/>
  <c r="BE2117" i="23" s="1"/>
  <c r="BB2118" i="23"/>
  <c r="BB2113" i="22"/>
  <c r="BA2112" i="22"/>
  <c r="BE2112" i="22" s="1"/>
  <c r="BC2112" i="22"/>
  <c r="BA2118" i="23"/>
  <c r="BE2118" i="23" s="1"/>
  <c r="BC2118" i="23"/>
  <c r="BB2119" i="23"/>
  <c r="BB2114" i="22"/>
  <c r="BA2113" i="22"/>
  <c r="BE2113" i="22" s="1"/>
  <c r="BC2113" i="22"/>
  <c r="BA2119" i="23"/>
  <c r="BE2119" i="23" s="1"/>
  <c r="BC2119" i="23"/>
  <c r="BB2120" i="23"/>
  <c r="BB2115" i="22"/>
  <c r="BC2114" i="22"/>
  <c r="BA2114" i="22"/>
  <c r="BE2114" i="22" s="1"/>
  <c r="BA2120" i="23"/>
  <c r="BE2120" i="23" s="1"/>
  <c r="BC2120" i="23"/>
  <c r="BB2121" i="23"/>
  <c r="BA2115" i="22"/>
  <c r="BE2115" i="22" s="1"/>
  <c r="BB2116" i="22"/>
  <c r="BC2115" i="22"/>
  <c r="BA2121" i="23"/>
  <c r="BE2121" i="23" s="1"/>
  <c r="BB2122" i="23"/>
  <c r="BC2121" i="23"/>
  <c r="BA2116" i="22"/>
  <c r="BE2116" i="22" s="1"/>
  <c r="BC2116" i="22"/>
  <c r="BB2117" i="22"/>
  <c r="BC2122" i="23"/>
  <c r="BB2123" i="23"/>
  <c r="BA2122" i="23"/>
  <c r="BE2122" i="23" s="1"/>
  <c r="BA2117" i="22"/>
  <c r="BE2117" i="22" s="1"/>
  <c r="BB2118" i="22"/>
  <c r="BC2117" i="22"/>
  <c r="BA2123" i="23"/>
  <c r="BE2123" i="23" s="1"/>
  <c r="BC2123" i="23"/>
  <c r="BB2124" i="23"/>
  <c r="BB2119" i="22"/>
  <c r="BA2118" i="22"/>
  <c r="BE2118" i="22" s="1"/>
  <c r="BC2118" i="22"/>
  <c r="BA2124" i="23"/>
  <c r="BE2124" i="23" s="1"/>
  <c r="BB2125" i="23"/>
  <c r="BC2124" i="23"/>
  <c r="BA2119" i="22"/>
  <c r="BE2119" i="22" s="1"/>
  <c r="BB2120" i="22"/>
  <c r="BC2119" i="22"/>
  <c r="BA2125" i="23"/>
  <c r="BE2125" i="23" s="1"/>
  <c r="BB2126" i="23"/>
  <c r="BC2125" i="23"/>
  <c r="BC2120" i="22"/>
  <c r="BA2120" i="22"/>
  <c r="BE2120" i="22" s="1"/>
  <c r="BB2121" i="22"/>
  <c r="BA2126" i="23"/>
  <c r="BE2126" i="23" s="1"/>
  <c r="BB2127" i="23"/>
  <c r="BC2126" i="23"/>
  <c r="BA2121" i="22"/>
  <c r="BE2121" i="22" s="1"/>
  <c r="BC2121" i="22"/>
  <c r="BB2122" i="22"/>
  <c r="BC2127" i="23"/>
  <c r="BB2128" i="23"/>
  <c r="BA2127" i="23"/>
  <c r="BE2127" i="23" s="1"/>
  <c r="BB2123" i="22"/>
  <c r="BA2122" i="22"/>
  <c r="BE2122" i="22" s="1"/>
  <c r="BC2122" i="22"/>
  <c r="BB2129" i="23"/>
  <c r="BA2128" i="23"/>
  <c r="BE2128" i="23" s="1"/>
  <c r="BC2128" i="23"/>
  <c r="BC2123" i="22"/>
  <c r="BA2123" i="22"/>
  <c r="BE2123" i="22" s="1"/>
  <c r="BB2124" i="22"/>
  <c r="BA2129" i="23"/>
  <c r="BE2129" i="23" s="1"/>
  <c r="BB2130" i="23"/>
  <c r="BC2129" i="23"/>
  <c r="BC2124" i="22"/>
  <c r="BB2125" i="22"/>
  <c r="BA2124" i="22"/>
  <c r="BE2124" i="22" s="1"/>
  <c r="BC2130" i="23"/>
  <c r="BB2131" i="23"/>
  <c r="BA2130" i="23"/>
  <c r="BE2130" i="23" s="1"/>
  <c r="BC2125" i="22"/>
  <c r="BA2125" i="22"/>
  <c r="BE2125" i="22" s="1"/>
  <c r="BB2126" i="22"/>
  <c r="BC2131" i="23"/>
  <c r="BA2131" i="23"/>
  <c r="BE2131" i="23" s="1"/>
  <c r="BB2132" i="23"/>
  <c r="BA2126" i="22"/>
  <c r="BE2126" i="22" s="1"/>
  <c r="BB2127" i="22"/>
  <c r="BC2126" i="22"/>
  <c r="BA2132" i="23"/>
  <c r="BE2132" i="23" s="1"/>
  <c r="BC2132" i="23"/>
  <c r="BB2133" i="23"/>
  <c r="BC2127" i="22"/>
  <c r="BA2127" i="22"/>
  <c r="BE2127" i="22" s="1"/>
  <c r="BB2128" i="22"/>
  <c r="BB2134" i="23"/>
  <c r="BA2133" i="23"/>
  <c r="BE2133" i="23" s="1"/>
  <c r="BC2133" i="23"/>
  <c r="BC2128" i="22"/>
  <c r="BA2128" i="22"/>
  <c r="BE2128" i="22" s="1"/>
  <c r="BB2129" i="22"/>
  <c r="BC2134" i="23"/>
  <c r="BB2135" i="23"/>
  <c r="BA2134" i="23"/>
  <c r="BE2134" i="23" s="1"/>
  <c r="BB2130" i="22"/>
  <c r="BA2129" i="22"/>
  <c r="BE2129" i="22" s="1"/>
  <c r="BC2129" i="22"/>
  <c r="BC2135" i="23"/>
  <c r="BA2135" i="23"/>
  <c r="BE2135" i="23" s="1"/>
  <c r="BB2136" i="23"/>
  <c r="BB2131" i="22"/>
  <c r="BA2130" i="22"/>
  <c r="BE2130" i="22" s="1"/>
  <c r="BC2130" i="22"/>
  <c r="BB2137" i="23"/>
  <c r="BA2136" i="23"/>
  <c r="BE2136" i="23" s="1"/>
  <c r="BC2136" i="23"/>
  <c r="BC2131" i="22"/>
  <c r="BB2132" i="22"/>
  <c r="BA2131" i="22"/>
  <c r="BE2131" i="22" s="1"/>
  <c r="BA2137" i="23"/>
  <c r="BE2137" i="23" s="1"/>
  <c r="BC2137" i="23"/>
  <c r="BB2138" i="23"/>
  <c r="BB2133" i="22"/>
  <c r="BC2132" i="22"/>
  <c r="BA2132" i="22"/>
  <c r="BE2132" i="22" s="1"/>
  <c r="BB2139" i="23"/>
  <c r="BC2138" i="23"/>
  <c r="BA2138" i="23"/>
  <c r="BE2138" i="23" s="1"/>
  <c r="BA2133" i="22"/>
  <c r="BE2133" i="22" s="1"/>
  <c r="BB2134" i="22"/>
  <c r="BC2133" i="22"/>
  <c r="BC2139" i="23"/>
  <c r="BB2140" i="23"/>
  <c r="BA2139" i="23"/>
  <c r="BE2139" i="23" s="1"/>
  <c r="BB2135" i="22"/>
  <c r="BC2134" i="22"/>
  <c r="BA2134" i="22"/>
  <c r="BE2134" i="22" s="1"/>
  <c r="BA2140" i="23"/>
  <c r="BE2140" i="23" s="1"/>
  <c r="BB2141" i="23"/>
  <c r="BC2140" i="23"/>
  <c r="BB2136" i="22"/>
  <c r="BA2135" i="22"/>
  <c r="BE2135" i="22" s="1"/>
  <c r="BC2135" i="22"/>
  <c r="BB2142" i="23"/>
  <c r="BA2141" i="23"/>
  <c r="BE2141" i="23" s="1"/>
  <c r="BC2141" i="23"/>
  <c r="BA2136" i="22"/>
  <c r="BE2136" i="22" s="1"/>
  <c r="BB2137" i="22"/>
  <c r="BC2136" i="22"/>
  <c r="BB2143" i="23"/>
  <c r="BA2142" i="23"/>
  <c r="BE2142" i="23" s="1"/>
  <c r="BC2142" i="23"/>
  <c r="BA2137" i="22"/>
  <c r="BE2137" i="22" s="1"/>
  <c r="BC2137" i="22"/>
  <c r="BB2138" i="22"/>
  <c r="BA2143" i="23"/>
  <c r="BE2143" i="23" s="1"/>
  <c r="BC2143" i="23"/>
  <c r="BB2144" i="23"/>
  <c r="BA2138" i="22"/>
  <c r="BE2138" i="22" s="1"/>
  <c r="BC2138" i="22"/>
  <c r="BB2139" i="22"/>
  <c r="BA2144" i="23"/>
  <c r="BE2144" i="23" s="1"/>
  <c r="BC2144" i="23"/>
  <c r="BB2145" i="23"/>
  <c r="BC2139" i="22"/>
  <c r="BA2139" i="22"/>
  <c r="BE2139" i="22" s="1"/>
  <c r="BB2140" i="22"/>
  <c r="BC2145" i="23"/>
  <c r="BA2145" i="23"/>
  <c r="BE2145" i="23" s="1"/>
  <c r="BB2146" i="23"/>
  <c r="BC2140" i="22"/>
  <c r="BB2141" i="22"/>
  <c r="BA2140" i="22"/>
  <c r="BE2140" i="22" s="1"/>
  <c r="BA2146" i="23"/>
  <c r="BE2146" i="23" s="1"/>
  <c r="BB2147" i="23"/>
  <c r="BC2146" i="23"/>
  <c r="BB2142" i="22"/>
  <c r="BA2141" i="22"/>
  <c r="BE2141" i="22" s="1"/>
  <c r="BC2141" i="22"/>
  <c r="BC2147" i="23"/>
  <c r="BB2148" i="23"/>
  <c r="BA2147" i="23"/>
  <c r="BE2147" i="23" s="1"/>
  <c r="BB2143" i="22"/>
  <c r="BA2142" i="22"/>
  <c r="BE2142" i="22" s="1"/>
  <c r="BC2142" i="22"/>
  <c r="BA2148" i="23"/>
  <c r="BE2148" i="23" s="1"/>
  <c r="BC2148" i="23"/>
  <c r="BB2149" i="23"/>
  <c r="BA2143" i="22"/>
  <c r="BE2143" i="22" s="1"/>
  <c r="BC2143" i="22"/>
  <c r="BB2144" i="22"/>
  <c r="BB2150" i="23"/>
  <c r="BC2149" i="23"/>
  <c r="BA2149" i="23"/>
  <c r="BE2149" i="23" s="1"/>
  <c r="BC2144" i="22"/>
  <c r="BA2144" i="22"/>
  <c r="BE2144" i="22" s="1"/>
  <c r="BB2145" i="22"/>
  <c r="BC2150" i="23"/>
  <c r="BB2151" i="23"/>
  <c r="BA2150" i="23"/>
  <c r="BE2150" i="23" s="1"/>
  <c r="BC2145" i="22"/>
  <c r="BA2145" i="22"/>
  <c r="BE2145" i="22" s="1"/>
  <c r="BB2146" i="22"/>
  <c r="BA2151" i="23"/>
  <c r="BE2151" i="23" s="1"/>
  <c r="BB2152" i="23"/>
  <c r="BC2151" i="23"/>
  <c r="BB2147" i="22"/>
  <c r="BC2146" i="22"/>
  <c r="BA2146" i="22"/>
  <c r="BE2146" i="22" s="1"/>
  <c r="BA2152" i="23"/>
  <c r="BE2152" i="23" s="1"/>
  <c r="BB2153" i="23"/>
  <c r="BC2152" i="23"/>
  <c r="BC2147" i="22"/>
  <c r="BB2148" i="22"/>
  <c r="BA2147" i="22"/>
  <c r="BE2147" i="22" s="1"/>
  <c r="BC2153" i="23"/>
  <c r="BB2154" i="23"/>
  <c r="BA2153" i="23"/>
  <c r="BE2153" i="23" s="1"/>
  <c r="BA2148" i="22"/>
  <c r="BE2148" i="22" s="1"/>
  <c r="BC2148" i="22"/>
  <c r="BB2149" i="22"/>
  <c r="BC2154" i="23"/>
  <c r="BB2155" i="23"/>
  <c r="BA2154" i="23"/>
  <c r="BE2154" i="23" s="1"/>
  <c r="BB2150" i="22"/>
  <c r="BC2149" i="22"/>
  <c r="BA2149" i="22"/>
  <c r="BE2149" i="22" s="1"/>
  <c r="BA2155" i="23"/>
  <c r="BE2155" i="23" s="1"/>
  <c r="BB2156" i="23"/>
  <c r="BC2155" i="23"/>
  <c r="BC2150" i="22"/>
  <c r="BA2150" i="22"/>
  <c r="BE2150" i="22" s="1"/>
  <c r="BB2151" i="22"/>
  <c r="BA2156" i="23"/>
  <c r="BE2156" i="23" s="1"/>
  <c r="BC2156" i="23"/>
  <c r="BB2157" i="23"/>
  <c r="BC2151" i="22"/>
  <c r="BA2151" i="22"/>
  <c r="BE2151" i="22" s="1"/>
  <c r="BB2152" i="22"/>
  <c r="BC2157" i="23"/>
  <c r="BA2157" i="23"/>
  <c r="BE2157" i="23" s="1"/>
  <c r="BB2158" i="23"/>
  <c r="BC2152" i="22"/>
  <c r="BB2153" i="22"/>
  <c r="BA2152" i="22"/>
  <c r="BE2152" i="22" s="1"/>
  <c r="BB2159" i="23"/>
  <c r="BC2158" i="23"/>
  <c r="BA2158" i="23"/>
  <c r="BE2158" i="23" s="1"/>
  <c r="BB2154" i="22"/>
  <c r="BA2153" i="22"/>
  <c r="BE2153" i="22" s="1"/>
  <c r="BC2153" i="22"/>
  <c r="BC2159" i="23"/>
  <c r="BB2160" i="23"/>
  <c r="BA2159" i="23"/>
  <c r="BE2159" i="23" s="1"/>
  <c r="BB2155" i="22"/>
  <c r="BC2154" i="22"/>
  <c r="BA2154" i="22"/>
  <c r="BE2154" i="22" s="1"/>
  <c r="BB2161" i="23"/>
  <c r="BA2160" i="23"/>
  <c r="BE2160" i="23" s="1"/>
  <c r="BC2160" i="23"/>
  <c r="BC2155" i="22"/>
  <c r="BB2156" i="22"/>
  <c r="BA2155" i="22"/>
  <c r="BE2155" i="22" s="1"/>
  <c r="BC2161" i="23"/>
  <c r="BB2162" i="23"/>
  <c r="BA2161" i="23"/>
  <c r="BE2161" i="23" s="1"/>
  <c r="BC2156" i="22"/>
  <c r="BA2156" i="22"/>
  <c r="BE2156" i="22" s="1"/>
  <c r="BB2157" i="22"/>
  <c r="BB2163" i="23"/>
  <c r="BC2162" i="23"/>
  <c r="BA2162" i="23"/>
  <c r="BE2162" i="23" s="1"/>
  <c r="BB2158" i="22"/>
  <c r="BA2157" i="22"/>
  <c r="BE2157" i="22" s="1"/>
  <c r="BC2157" i="22"/>
  <c r="BB2164" i="23"/>
  <c r="BC2163" i="23"/>
  <c r="BA2163" i="23"/>
  <c r="BE2163" i="23" s="1"/>
  <c r="BC2158" i="22"/>
  <c r="BB2159" i="22"/>
  <c r="BA2158" i="22"/>
  <c r="BE2158" i="22" s="1"/>
  <c r="BC2164" i="23"/>
  <c r="BB2165" i="23"/>
  <c r="BA2164" i="23"/>
  <c r="BE2164" i="23" s="1"/>
  <c r="BC2159" i="22"/>
  <c r="BA2159" i="22"/>
  <c r="BE2159" i="22" s="1"/>
  <c r="BB2160" i="22"/>
  <c r="BB2166" i="23"/>
  <c r="BA2165" i="23"/>
  <c r="BE2165" i="23" s="1"/>
  <c r="BC2165" i="23"/>
  <c r="BA2160" i="22"/>
  <c r="BE2160" i="22" s="1"/>
  <c r="BB2161" i="22"/>
  <c r="BC2160" i="22"/>
  <c r="BC2166" i="23"/>
  <c r="BA2166" i="23"/>
  <c r="BE2166" i="23" s="1"/>
  <c r="BB2167" i="23"/>
  <c r="BC2161" i="22"/>
  <c r="BB2162" i="22"/>
  <c r="BA2161" i="22"/>
  <c r="BE2161" i="22" s="1"/>
  <c r="BC2167" i="23"/>
  <c r="BA2167" i="23"/>
  <c r="BE2167" i="23" s="1"/>
  <c r="BB2168" i="23"/>
  <c r="BA2162" i="22"/>
  <c r="BE2162" i="22" s="1"/>
  <c r="BC2162" i="22"/>
  <c r="BB2163" i="22"/>
  <c r="BC2168" i="23"/>
  <c r="BA2168" i="23"/>
  <c r="BE2168" i="23" s="1"/>
  <c r="BB2169" i="23"/>
  <c r="BA2163" i="22"/>
  <c r="BE2163" i="22" s="1"/>
  <c r="BC2163" i="22"/>
  <c r="BB2164" i="22"/>
  <c r="BB2170" i="23"/>
  <c r="BA2169" i="23"/>
  <c r="BE2169" i="23" s="1"/>
  <c r="BC2169" i="23"/>
  <c r="BC2164" i="22"/>
  <c r="BB2165" i="22"/>
  <c r="BA2164" i="22"/>
  <c r="BE2164" i="22" s="1"/>
  <c r="BC2170" i="23"/>
  <c r="BB2171" i="23"/>
  <c r="BA2170" i="23"/>
  <c r="BE2170" i="23" s="1"/>
  <c r="BC2165" i="22"/>
  <c r="BB2166" i="22"/>
  <c r="BA2165" i="22"/>
  <c r="BE2165" i="22" s="1"/>
  <c r="BA2171" i="23"/>
  <c r="BE2171" i="23" s="1"/>
  <c r="BC2171" i="23"/>
  <c r="BB2172" i="23"/>
  <c r="BC2166" i="22"/>
  <c r="BA2166" i="22"/>
  <c r="BE2166" i="22" s="1"/>
  <c r="BB2167" i="22"/>
  <c r="BC2172" i="23"/>
  <c r="BA2172" i="23"/>
  <c r="BE2172" i="23" s="1"/>
  <c r="BB2173" i="23"/>
  <c r="BC2167" i="22"/>
  <c r="BA2167" i="22"/>
  <c r="BE2167" i="22" s="1"/>
  <c r="BB2168" i="22"/>
  <c r="BA2173" i="23"/>
  <c r="BE2173" i="23" s="1"/>
  <c r="BC2173" i="23"/>
  <c r="BB2174" i="23"/>
  <c r="BA2168" i="22"/>
  <c r="BE2168" i="22" s="1"/>
  <c r="BC2168" i="22"/>
  <c r="BB2169" i="22"/>
  <c r="BC2174" i="23"/>
  <c r="BA2174" i="23"/>
  <c r="BE2174" i="23" s="1"/>
  <c r="BB2175" i="23"/>
  <c r="BC2169" i="22"/>
  <c r="BB2170" i="22"/>
  <c r="BA2169" i="22"/>
  <c r="BE2169" i="22" s="1"/>
  <c r="BA2175" i="23"/>
  <c r="BE2175" i="23" s="1"/>
  <c r="BB2176" i="23"/>
  <c r="BC2175" i="23"/>
  <c r="BA2170" i="22"/>
  <c r="BE2170" i="22" s="1"/>
  <c r="BC2170" i="22"/>
  <c r="BB2171" i="22"/>
  <c r="BB2177" i="23"/>
  <c r="BC2176" i="23"/>
  <c r="BA2176" i="23"/>
  <c r="BE2176" i="23" s="1"/>
  <c r="BC2171" i="22"/>
  <c r="BA2171" i="22"/>
  <c r="BE2171" i="22" s="1"/>
  <c r="BB2172" i="22"/>
  <c r="BC2177" i="23"/>
  <c r="BB2178" i="23"/>
  <c r="BA2177" i="23"/>
  <c r="BE2177" i="23" s="1"/>
  <c r="BC2172" i="22"/>
  <c r="BA2172" i="22"/>
  <c r="BE2172" i="22" s="1"/>
  <c r="BB2173" i="22"/>
  <c r="BA2178" i="23"/>
  <c r="BE2178" i="23" s="1"/>
  <c r="BC2178" i="23"/>
  <c r="BB2179" i="23"/>
  <c r="BA2173" i="22"/>
  <c r="BE2173" i="22" s="1"/>
  <c r="BB2174" i="22"/>
  <c r="BC2173" i="22"/>
  <c r="BC2179" i="23"/>
  <c r="BA2179" i="23"/>
  <c r="BE2179" i="23" s="1"/>
  <c r="BB2180" i="23"/>
  <c r="BC2174" i="22"/>
  <c r="BB2175" i="22"/>
  <c r="BA2174" i="22"/>
  <c r="BE2174" i="22" s="1"/>
  <c r="BB2181" i="23"/>
  <c r="BC2180" i="23"/>
  <c r="BA2180" i="23"/>
  <c r="BE2180" i="23" s="1"/>
  <c r="BB2176" i="22"/>
  <c r="BC2175" i="22"/>
  <c r="BA2175" i="22"/>
  <c r="BE2175" i="22" s="1"/>
  <c r="BA2181" i="23"/>
  <c r="BE2181" i="23" s="1"/>
  <c r="BB2182" i="23"/>
  <c r="BC2181" i="23"/>
  <c r="BA2176" i="22"/>
  <c r="BE2176" i="22" s="1"/>
  <c r="BC2176" i="22"/>
  <c r="BB2177" i="22"/>
  <c r="BA2182" i="23"/>
  <c r="BE2182" i="23" s="1"/>
  <c r="BC2182" i="23"/>
  <c r="BB2183" i="23"/>
  <c r="BC2177" i="22"/>
  <c r="BA2177" i="22"/>
  <c r="BE2177" i="22" s="1"/>
  <c r="BB2178" i="22"/>
  <c r="BB2184" i="23"/>
  <c r="BA2183" i="23"/>
  <c r="BE2183" i="23" s="1"/>
  <c r="BC2183" i="23"/>
  <c r="BB2179" i="22"/>
  <c r="BA2178" i="22"/>
  <c r="BE2178" i="22" s="1"/>
  <c r="BC2178" i="22"/>
  <c r="BA2184" i="23"/>
  <c r="BE2184" i="23" s="1"/>
  <c r="BB2185" i="23"/>
  <c r="BC2184" i="23"/>
  <c r="BC2179" i="22"/>
  <c r="BB2180" i="22"/>
  <c r="BA2179" i="22"/>
  <c r="BE2179" i="22" s="1"/>
  <c r="BC2185" i="23"/>
  <c r="BB2186" i="23"/>
  <c r="BA2185" i="23"/>
  <c r="BE2185" i="23" s="1"/>
  <c r="BB2181" i="22"/>
  <c r="BA2180" i="22"/>
  <c r="BE2180" i="22" s="1"/>
  <c r="BC2180" i="22"/>
  <c r="BC2186" i="23"/>
  <c r="BB2187" i="23"/>
  <c r="BA2186" i="23"/>
  <c r="BE2186" i="23" s="1"/>
  <c r="BA2181" i="22"/>
  <c r="BE2181" i="22" s="1"/>
  <c r="BB2182" i="22"/>
  <c r="BC2181" i="22"/>
  <c r="BA2187" i="23"/>
  <c r="BE2187" i="23" s="1"/>
  <c r="BC2187" i="23"/>
  <c r="BB2188" i="23"/>
  <c r="BB2183" i="22"/>
  <c r="BC2182" i="22"/>
  <c r="BA2182" i="22"/>
  <c r="BE2182" i="22" s="1"/>
  <c r="BA2188" i="23"/>
  <c r="BE2188" i="23" s="1"/>
  <c r="BB2189" i="23"/>
  <c r="BC2188" i="23"/>
  <c r="BA2183" i="22"/>
  <c r="BE2183" i="22" s="1"/>
  <c r="BB2184" i="22"/>
  <c r="BC2183" i="22"/>
  <c r="BA2189" i="23"/>
  <c r="BE2189" i="23" s="1"/>
  <c r="BC2189" i="23"/>
  <c r="BB2190" i="23"/>
  <c r="BC2184" i="22"/>
  <c r="BA2184" i="22"/>
  <c r="BE2184" i="22" s="1"/>
  <c r="BB2185" i="22"/>
  <c r="BB2191" i="23"/>
  <c r="BA2190" i="23"/>
  <c r="BE2190" i="23" s="1"/>
  <c r="BC2190" i="23"/>
  <c r="BB2186" i="22"/>
  <c r="BC2185" i="22"/>
  <c r="BA2185" i="22"/>
  <c r="BE2185" i="22" s="1"/>
  <c r="BC2191" i="23"/>
  <c r="BA2191" i="23"/>
  <c r="BE2191" i="23" s="1"/>
  <c r="BB2192" i="23"/>
  <c r="BB2187" i="22"/>
  <c r="BC2186" i="22"/>
  <c r="BA2186" i="22"/>
  <c r="BE2186" i="22" s="1"/>
  <c r="BA2192" i="23"/>
  <c r="BE2192" i="23" s="1"/>
  <c r="BC2192" i="23"/>
  <c r="BB2193" i="23"/>
  <c r="BB2188" i="22"/>
  <c r="BA2187" i="22"/>
  <c r="BE2187" i="22" s="1"/>
  <c r="BC2187" i="22"/>
  <c r="BA2193" i="23"/>
  <c r="BE2193" i="23" s="1"/>
  <c r="BC2193" i="23"/>
  <c r="BB2194" i="23"/>
  <c r="BB2189" i="22"/>
  <c r="BC2188" i="22"/>
  <c r="BA2188" i="22"/>
  <c r="BE2188" i="22" s="1"/>
  <c r="BA2194" i="23"/>
  <c r="BE2194" i="23" s="1"/>
  <c r="BB2195" i="23"/>
  <c r="BC2194" i="23"/>
  <c r="BC2189" i="22"/>
  <c r="BA2189" i="22"/>
  <c r="BE2189" i="22" s="1"/>
  <c r="BB2190" i="22"/>
  <c r="BB2196" i="23"/>
  <c r="BA2195" i="23"/>
  <c r="BE2195" i="23" s="1"/>
  <c r="BC2195" i="23"/>
  <c r="BA2190" i="22"/>
  <c r="BE2190" i="22" s="1"/>
  <c r="BC2190" i="22"/>
  <c r="BB2191" i="22"/>
  <c r="BB2197" i="23"/>
  <c r="BA2196" i="23"/>
  <c r="BE2196" i="23" s="1"/>
  <c r="BC2196" i="23"/>
  <c r="BB2192" i="22"/>
  <c r="BC2191" i="22"/>
  <c r="BA2191" i="22"/>
  <c r="BE2191" i="22" s="1"/>
  <c r="BA2197" i="23"/>
  <c r="BE2197" i="23" s="1"/>
  <c r="BB2198" i="23"/>
  <c r="BC2197" i="23"/>
  <c r="BC2192" i="22"/>
  <c r="BB2193" i="22"/>
  <c r="BA2192" i="22"/>
  <c r="BE2192" i="22" s="1"/>
  <c r="BB2199" i="23"/>
  <c r="BA2198" i="23"/>
  <c r="BE2198" i="23" s="1"/>
  <c r="BC2198" i="23"/>
  <c r="BA2193" i="22"/>
  <c r="BE2193" i="22" s="1"/>
  <c r="BB2194" i="22"/>
  <c r="BC2193" i="22"/>
  <c r="BA2199" i="23"/>
  <c r="BE2199" i="23" s="1"/>
  <c r="BC2199" i="23"/>
  <c r="BB2200" i="23"/>
  <c r="BB2195" i="22"/>
  <c r="BA2194" i="22"/>
  <c r="BE2194" i="22" s="1"/>
  <c r="BC2194" i="22"/>
  <c r="BA2200" i="23"/>
  <c r="BE2200" i="23" s="1"/>
  <c r="BC2200" i="23"/>
  <c r="BB2201" i="23"/>
  <c r="BC2195" i="22"/>
  <c r="BB2196" i="22"/>
  <c r="BA2195" i="22"/>
  <c r="BE2195" i="22" s="1"/>
  <c r="BB2202" i="23"/>
  <c r="BA2201" i="23"/>
  <c r="BE2201" i="23" s="1"/>
  <c r="BC2201" i="23"/>
  <c r="BB2197" i="22"/>
  <c r="BA2196" i="22"/>
  <c r="BE2196" i="22" s="1"/>
  <c r="BC2196" i="22"/>
  <c r="BB2203" i="23"/>
  <c r="BC2202" i="23"/>
  <c r="BA2202" i="23"/>
  <c r="BE2202" i="23" s="1"/>
  <c r="BA2197" i="22"/>
  <c r="BE2197" i="22" s="1"/>
  <c r="BC2197" i="22"/>
  <c r="BB2198" i="22"/>
  <c r="BB2204" i="23"/>
  <c r="BA2203" i="23"/>
  <c r="BE2203" i="23" s="1"/>
  <c r="BC2203" i="23"/>
  <c r="BA2198" i="22"/>
  <c r="BE2198" i="22" s="1"/>
  <c r="BC2198" i="22"/>
  <c r="BB2199" i="22"/>
  <c r="BC2204" i="23"/>
  <c r="BB2205" i="23"/>
  <c r="BA2204" i="23"/>
  <c r="BE2204" i="23" s="1"/>
  <c r="BB2200" i="22"/>
  <c r="BA2199" i="22"/>
  <c r="BE2199" i="22" s="1"/>
  <c r="BC2199" i="22"/>
  <c r="BB2206" i="23"/>
  <c r="BA2205" i="23"/>
  <c r="BE2205" i="23" s="1"/>
  <c r="BC2205" i="23"/>
  <c r="BC2200" i="22"/>
  <c r="BB2201" i="22"/>
  <c r="BA2200" i="22"/>
  <c r="BE2200" i="22" s="1"/>
  <c r="BB2207" i="23"/>
  <c r="BA2206" i="23"/>
  <c r="BE2206" i="23" s="1"/>
  <c r="BC2206" i="23"/>
  <c r="BC2201" i="22"/>
  <c r="BA2201" i="22"/>
  <c r="BE2201" i="22" s="1"/>
  <c r="BB2202" i="22"/>
  <c r="BC2207" i="23"/>
  <c r="BB2208" i="23"/>
  <c r="BA2207" i="23"/>
  <c r="BE2207" i="23" s="1"/>
  <c r="BB2203" i="22"/>
  <c r="BC2202" i="22"/>
  <c r="BA2202" i="22"/>
  <c r="BE2202" i="22" s="1"/>
  <c r="BA2208" i="23"/>
  <c r="BE2208" i="23" s="1"/>
  <c r="BB2209" i="23"/>
  <c r="BC2208" i="23"/>
  <c r="BC2203" i="22"/>
  <c r="BB2204" i="22"/>
  <c r="BA2203" i="22"/>
  <c r="BE2203" i="22" s="1"/>
  <c r="BC2209" i="23"/>
  <c r="BA2209" i="23"/>
  <c r="BE2209" i="23" s="1"/>
  <c r="BB2210" i="23"/>
  <c r="BB2205" i="22"/>
  <c r="BA2204" i="22"/>
  <c r="BE2204" i="22" s="1"/>
  <c r="BC2204" i="22"/>
  <c r="BB2211" i="23"/>
  <c r="BC2210" i="23"/>
  <c r="BA2210" i="23"/>
  <c r="BE2210" i="23" s="1"/>
  <c r="BC2205" i="22"/>
  <c r="BA2205" i="22"/>
  <c r="BE2205" i="22" s="1"/>
  <c r="BB2206" i="22"/>
  <c r="BC2211" i="23"/>
  <c r="BA2211" i="23"/>
  <c r="BE2211" i="23" s="1"/>
  <c r="BB2212" i="23"/>
  <c r="BC2206" i="22"/>
  <c r="BA2206" i="22"/>
  <c r="BE2206" i="22" s="1"/>
  <c r="BB2207" i="22"/>
  <c r="BA2212" i="23"/>
  <c r="BE2212" i="23" s="1"/>
  <c r="BB2213" i="23"/>
  <c r="BC2212" i="23"/>
  <c r="BA2207" i="22"/>
  <c r="BE2207" i="22" s="1"/>
  <c r="BB2208" i="22"/>
  <c r="BC2207" i="22"/>
  <c r="BA2213" i="23"/>
  <c r="BE2213" i="23" s="1"/>
  <c r="BB2214" i="23"/>
  <c r="BC2213" i="23"/>
  <c r="BB2209" i="22"/>
  <c r="BA2208" i="22"/>
  <c r="BE2208" i="22" s="1"/>
  <c r="BC2208" i="22"/>
  <c r="BB2215" i="23"/>
  <c r="BC2214" i="23"/>
  <c r="BA2214" i="23"/>
  <c r="BE2214" i="23" s="1"/>
  <c r="BC2209" i="22"/>
  <c r="BA2209" i="22"/>
  <c r="BE2209" i="22" s="1"/>
  <c r="BB2210" i="22"/>
  <c r="BC2215" i="23"/>
  <c r="BA2215" i="23"/>
  <c r="BE2215" i="23" s="1"/>
  <c r="BB2216" i="23"/>
  <c r="BB2211" i="22"/>
  <c r="BC2210" i="22"/>
  <c r="BA2210" i="22"/>
  <c r="BE2210" i="22" s="1"/>
  <c r="BB2217" i="23"/>
  <c r="BC2216" i="23"/>
  <c r="BA2216" i="23"/>
  <c r="BE2216" i="23" s="1"/>
  <c r="BC2211" i="22"/>
  <c r="BB2212" i="22"/>
  <c r="BA2211" i="22"/>
  <c r="BE2211" i="22" s="1"/>
  <c r="BC2217" i="23"/>
  <c r="BB2218" i="23"/>
  <c r="BA2217" i="23"/>
  <c r="BE2217" i="23" s="1"/>
  <c r="BA2212" i="22"/>
  <c r="BE2212" i="22" s="1"/>
  <c r="BC2212" i="22"/>
  <c r="BB2213" i="22"/>
  <c r="BB2219" i="23"/>
  <c r="BC2218" i="23"/>
  <c r="BA2218" i="23"/>
  <c r="BE2218" i="23" s="1"/>
  <c r="BB2214" i="22"/>
  <c r="BC2213" i="22"/>
  <c r="BA2213" i="22"/>
  <c r="BE2213" i="22" s="1"/>
  <c r="BC2219" i="23"/>
  <c r="BA2219" i="23"/>
  <c r="BE2219" i="23" s="1"/>
  <c r="BB2220" i="23"/>
  <c r="BA2214" i="22"/>
  <c r="BE2214" i="22" s="1"/>
  <c r="BC2214" i="22"/>
  <c r="BB2215" i="22"/>
  <c r="BA2220" i="23"/>
  <c r="BE2220" i="23" s="1"/>
  <c r="BB2221" i="23"/>
  <c r="BC2220" i="23"/>
  <c r="BC2215" i="22"/>
  <c r="BB2216" i="22"/>
  <c r="BA2215" i="22"/>
  <c r="BE2215" i="22" s="1"/>
  <c r="BB2222" i="23"/>
  <c r="BC2221" i="23"/>
  <c r="BA2221" i="23"/>
  <c r="BE2221" i="23" s="1"/>
  <c r="BB2217" i="22"/>
  <c r="BC2216" i="22"/>
  <c r="BA2216" i="22"/>
  <c r="BE2216" i="22" s="1"/>
  <c r="BB2223" i="23"/>
  <c r="BC2222" i="23"/>
  <c r="BA2222" i="23"/>
  <c r="BE2222" i="23" s="1"/>
  <c r="BB2218" i="22"/>
  <c r="BA2217" i="22"/>
  <c r="BE2217" i="22" s="1"/>
  <c r="BC2217" i="22"/>
  <c r="BA2223" i="23"/>
  <c r="BE2223" i="23" s="1"/>
  <c r="BC2223" i="23"/>
  <c r="BB2224" i="23"/>
  <c r="BC2218" i="22"/>
  <c r="BA2218" i="22"/>
  <c r="BE2218" i="22" s="1"/>
  <c r="BB2219" i="22"/>
  <c r="BA2224" i="23"/>
  <c r="BE2224" i="23" s="1"/>
  <c r="BC2224" i="23"/>
  <c r="BB2225" i="23"/>
  <c r="BC2219" i="22"/>
  <c r="BB2220" i="22"/>
  <c r="BA2219" i="22"/>
  <c r="BE2219" i="22" s="1"/>
  <c r="BC2225" i="23"/>
  <c r="BB2226" i="23"/>
  <c r="BA2225" i="23"/>
  <c r="BE2225" i="23" s="1"/>
  <c r="BA2220" i="22"/>
  <c r="BE2220" i="22" s="1"/>
  <c r="BB2221" i="22"/>
  <c r="BC2220" i="22"/>
  <c r="BB2227" i="23"/>
  <c r="BA2226" i="23"/>
  <c r="BE2226" i="23" s="1"/>
  <c r="BC2226" i="23"/>
  <c r="BC2221" i="22"/>
  <c r="BB2222" i="22"/>
  <c r="BA2221" i="22"/>
  <c r="BE2221" i="22" s="1"/>
  <c r="BC2227" i="23"/>
  <c r="BA2227" i="23"/>
  <c r="BE2227" i="23" s="1"/>
  <c r="BB2228" i="23"/>
  <c r="BC2222" i="22"/>
  <c r="BB2223" i="22"/>
  <c r="BA2222" i="22"/>
  <c r="BE2222" i="22" s="1"/>
  <c r="BA2228" i="23"/>
  <c r="BE2228" i="23" s="1"/>
  <c r="BB2229" i="23"/>
  <c r="BC2228" i="23"/>
  <c r="BA2223" i="22"/>
  <c r="BE2223" i="22" s="1"/>
  <c r="BB2224" i="22"/>
  <c r="BC2223" i="22"/>
  <c r="BC2229" i="23"/>
  <c r="BB2230" i="23"/>
  <c r="BA2229" i="23"/>
  <c r="BE2229" i="23" s="1"/>
  <c r="BA2224" i="22"/>
  <c r="BE2224" i="22" s="1"/>
  <c r="BC2224" i="22"/>
  <c r="BB2225" i="22"/>
  <c r="BC2230" i="23"/>
  <c r="BB2231" i="23"/>
  <c r="BA2230" i="23"/>
  <c r="BE2230" i="23" s="1"/>
  <c r="BB2226" i="22"/>
  <c r="BA2225" i="22"/>
  <c r="BE2225" i="22" s="1"/>
  <c r="BC2225" i="22"/>
  <c r="BA2231" i="23"/>
  <c r="BE2231" i="23" s="1"/>
  <c r="BB2232" i="23"/>
  <c r="BC2231" i="23"/>
  <c r="BB2227" i="22"/>
  <c r="BA2226" i="22"/>
  <c r="BE2226" i="22" s="1"/>
  <c r="BC2226" i="22"/>
  <c r="BA2232" i="23"/>
  <c r="BE2232" i="23" s="1"/>
  <c r="BB2233" i="23"/>
  <c r="BC2232" i="23"/>
  <c r="BC2227" i="22"/>
  <c r="BB2228" i="22"/>
  <c r="BA2227" i="22"/>
  <c r="BE2227" i="22" s="1"/>
  <c r="BC2233" i="23"/>
  <c r="BB2234" i="23"/>
  <c r="BA2233" i="23"/>
  <c r="BE2233" i="23" s="1"/>
  <c r="BC2228" i="22"/>
  <c r="BA2228" i="22"/>
  <c r="BE2228" i="22" s="1"/>
  <c r="BB2229" i="22"/>
  <c r="BC2234" i="23"/>
  <c r="BB2235" i="23"/>
  <c r="BA2234" i="23"/>
  <c r="BE2234" i="23" s="1"/>
  <c r="BB2230" i="22"/>
  <c r="BC2229" i="22"/>
  <c r="BA2229" i="22"/>
  <c r="BE2229" i="22" s="1"/>
  <c r="BA2235" i="23"/>
  <c r="BE2235" i="23" s="1"/>
  <c r="BC2235" i="23"/>
  <c r="BB2236" i="23"/>
  <c r="BC2230" i="22"/>
  <c r="BB2231" i="22"/>
  <c r="BA2230" i="22"/>
  <c r="BE2230" i="22" s="1"/>
  <c r="BB2237" i="23"/>
  <c r="BC2236" i="23"/>
  <c r="BA2236" i="23"/>
  <c r="BE2236" i="23" s="1"/>
  <c r="BB2232" i="22"/>
  <c r="BA2231" i="22"/>
  <c r="BE2231" i="22" s="1"/>
  <c r="BC2231" i="22"/>
  <c r="BA2237" i="23"/>
  <c r="BE2237" i="23" s="1"/>
  <c r="BB2238" i="23"/>
  <c r="BC2237" i="23"/>
  <c r="BC2232" i="22"/>
  <c r="BB2233" i="22"/>
  <c r="BA2232" i="22"/>
  <c r="BE2232" i="22" s="1"/>
  <c r="BC2238" i="23"/>
  <c r="BA2238" i="23"/>
  <c r="BE2238" i="23" s="1"/>
  <c r="BB2239" i="23"/>
  <c r="BB2234" i="22"/>
  <c r="BA2233" i="22"/>
  <c r="BE2233" i="22" s="1"/>
  <c r="BC2233" i="22"/>
  <c r="BC2239" i="23"/>
  <c r="BB2240" i="23"/>
  <c r="BA2239" i="23"/>
  <c r="BE2239" i="23" s="1"/>
  <c r="BA2234" i="22"/>
  <c r="BE2234" i="22" s="1"/>
  <c r="BC2234" i="22"/>
  <c r="BB2235" i="22"/>
  <c r="BC2240" i="23"/>
  <c r="BB2241" i="23"/>
  <c r="BA2240" i="23"/>
  <c r="BE2240" i="23" s="1"/>
  <c r="BA2235" i="22"/>
  <c r="BE2235" i="22" s="1"/>
  <c r="BC2235" i="22"/>
  <c r="BB2236" i="22"/>
  <c r="BA2241" i="23"/>
  <c r="BE2241" i="23" s="1"/>
  <c r="BC2241" i="23"/>
  <c r="BB2242" i="23"/>
  <c r="BA2236" i="22"/>
  <c r="BE2236" i="22" s="1"/>
  <c r="BC2236" i="22"/>
  <c r="BB2237" i="22"/>
  <c r="BA2242" i="23"/>
  <c r="BE2242" i="23" s="1"/>
  <c r="BB2243" i="23"/>
  <c r="BC2242" i="23"/>
  <c r="BC2237" i="22"/>
  <c r="BA2237" i="22"/>
  <c r="BE2237" i="22" s="1"/>
  <c r="BB2238" i="22"/>
  <c r="BA2243" i="23"/>
  <c r="BE2243" i="23" s="1"/>
  <c r="BB2244" i="23"/>
  <c r="BC2243" i="23"/>
  <c r="BB2239" i="22"/>
  <c r="BA2238" i="22"/>
  <c r="BE2238" i="22" s="1"/>
  <c r="BC2238" i="22"/>
  <c r="BA2244" i="23"/>
  <c r="BE2244" i="23" s="1"/>
  <c r="BB2245" i="23"/>
  <c r="BC2244" i="23"/>
  <c r="BA2239" i="22"/>
  <c r="BE2239" i="22" s="1"/>
  <c r="BB2240" i="22"/>
  <c r="BC2239" i="22"/>
  <c r="BA2245" i="23"/>
  <c r="BE2245" i="23" s="1"/>
  <c r="BB2246" i="23"/>
  <c r="BC2245" i="23"/>
  <c r="BC2240" i="22"/>
  <c r="BB2241" i="22"/>
  <c r="BA2240" i="22"/>
  <c r="BE2240" i="22" s="1"/>
  <c r="BB2247" i="23"/>
  <c r="BA2246" i="23"/>
  <c r="BE2246" i="23" s="1"/>
  <c r="BC2246" i="23"/>
  <c r="BA2241" i="22"/>
  <c r="BE2241" i="22" s="1"/>
  <c r="BB2242" i="22"/>
  <c r="BC2241" i="22"/>
  <c r="BB2248" i="23"/>
  <c r="BC2247" i="23"/>
  <c r="BA2247" i="23"/>
  <c r="BE2247" i="23" s="1"/>
  <c r="BA2242" i="22"/>
  <c r="BE2242" i="22" s="1"/>
  <c r="BC2242" i="22"/>
  <c r="BB2243" i="22"/>
  <c r="BC2248" i="23"/>
  <c r="BB2249" i="23"/>
  <c r="BA2248" i="23"/>
  <c r="BE2248" i="23" s="1"/>
  <c r="BC2243" i="22"/>
  <c r="BA2243" i="22"/>
  <c r="BE2243" i="22" s="1"/>
  <c r="BB2244" i="22"/>
  <c r="BA2249" i="23"/>
  <c r="BE2249" i="23" s="1"/>
  <c r="BC2249" i="23"/>
  <c r="BB2250" i="23"/>
  <c r="BC2244" i="22"/>
  <c r="BA2244" i="22"/>
  <c r="BE2244" i="22" s="1"/>
  <c r="BB2245" i="22"/>
  <c r="BA2250" i="23"/>
  <c r="BE2250" i="23" s="1"/>
  <c r="BC2250" i="23"/>
  <c r="BB2251" i="23"/>
  <c r="BA2245" i="22"/>
  <c r="BE2245" i="22" s="1"/>
  <c r="BC2245" i="22"/>
  <c r="BB2246" i="22"/>
  <c r="BB2252" i="23"/>
  <c r="BA2251" i="23"/>
  <c r="BE2251" i="23" s="1"/>
  <c r="BC2251" i="23"/>
  <c r="BB2247" i="22"/>
  <c r="BA2246" i="22"/>
  <c r="BE2246" i="22" s="1"/>
  <c r="BC2246" i="22"/>
  <c r="BB2253" i="23"/>
  <c r="BA2252" i="23"/>
  <c r="BE2252" i="23" s="1"/>
  <c r="BC2252" i="23"/>
  <c r="BA2247" i="22"/>
  <c r="BE2247" i="22" s="1"/>
  <c r="BC2247" i="22"/>
  <c r="BB2248" i="22"/>
  <c r="BC2253" i="23"/>
  <c r="BA2253" i="23"/>
  <c r="BE2253" i="23" s="1"/>
  <c r="BB2254" i="23"/>
  <c r="BB2249" i="22"/>
  <c r="BC2248" i="22"/>
  <c r="BA2248" i="22"/>
  <c r="BE2248" i="22" s="1"/>
  <c r="BC2254" i="23"/>
  <c r="BB2255" i="23"/>
  <c r="BA2254" i="23"/>
  <c r="BE2254" i="23" s="1"/>
  <c r="BC2249" i="22"/>
  <c r="BB2250" i="22"/>
  <c r="BA2249" i="22"/>
  <c r="BE2249" i="22" s="1"/>
  <c r="BA2255" i="23"/>
  <c r="BE2255" i="23" s="1"/>
  <c r="BB2256" i="23"/>
  <c r="BC2255" i="23"/>
  <c r="BC2250" i="22"/>
  <c r="BA2250" i="22"/>
  <c r="BE2250" i="22" s="1"/>
  <c r="BB2251" i="22"/>
  <c r="BA2256" i="23"/>
  <c r="BE2256" i="23" s="1"/>
  <c r="BC2256" i="23"/>
  <c r="BB2257" i="23"/>
  <c r="BB2252" i="22"/>
  <c r="BC2251" i="22"/>
  <c r="BA2251" i="22"/>
  <c r="BE2251" i="22" s="1"/>
  <c r="BA2257" i="23"/>
  <c r="BE2257" i="23" s="1"/>
  <c r="BB2258" i="23"/>
  <c r="BC2257" i="23"/>
  <c r="BB2253" i="22"/>
  <c r="BC2252" i="22"/>
  <c r="BA2252" i="22"/>
  <c r="BE2252" i="22" s="1"/>
  <c r="BB2259" i="23"/>
  <c r="BA2258" i="23"/>
  <c r="BE2258" i="23" s="1"/>
  <c r="BC2258" i="23"/>
  <c r="BA2253" i="22"/>
  <c r="BE2253" i="22" s="1"/>
  <c r="BC2253" i="22"/>
  <c r="BB2254" i="22"/>
  <c r="BB2260" i="23"/>
  <c r="BA2259" i="23"/>
  <c r="BE2259" i="23" s="1"/>
  <c r="BC2259" i="23"/>
  <c r="BC2254" i="22"/>
  <c r="BB2255" i="22"/>
  <c r="BA2254" i="22"/>
  <c r="BE2254" i="22" s="1"/>
  <c r="BA2260" i="23"/>
  <c r="BE2260" i="23" s="1"/>
  <c r="BC2260" i="23"/>
  <c r="BB2261" i="23"/>
  <c r="BA2255" i="22"/>
  <c r="BE2255" i="22" s="1"/>
  <c r="BC2255" i="22"/>
  <c r="BB2256" i="22"/>
  <c r="BC2261" i="23"/>
  <c r="BB2262" i="23"/>
  <c r="BA2261" i="23"/>
  <c r="BE2261" i="23" s="1"/>
  <c r="BC2256" i="22"/>
  <c r="BA2256" i="22"/>
  <c r="BE2256" i="22" s="1"/>
  <c r="BB2257" i="22"/>
  <c r="BB2263" i="23"/>
  <c r="BA2262" i="23"/>
  <c r="BE2262" i="23" s="1"/>
  <c r="BC2262" i="23"/>
  <c r="BC2257" i="22"/>
  <c r="BB2258" i="22"/>
  <c r="BA2257" i="22"/>
  <c r="BE2257" i="22" s="1"/>
  <c r="BB2264" i="23"/>
  <c r="BA2263" i="23"/>
  <c r="BE2263" i="23" s="1"/>
  <c r="BC2263" i="23"/>
  <c r="BA2258" i="22"/>
  <c r="BE2258" i="22" s="1"/>
  <c r="BC2258" i="22"/>
  <c r="BB2259" i="22"/>
  <c r="BA2264" i="23"/>
  <c r="BE2264" i="23" s="1"/>
  <c r="BC2264" i="23"/>
  <c r="BB2265" i="23"/>
  <c r="BA2259" i="22"/>
  <c r="BE2259" i="22" s="1"/>
  <c r="BB2260" i="22"/>
  <c r="BC2259" i="22"/>
  <c r="BA2265" i="23"/>
  <c r="BE2265" i="23" s="1"/>
  <c r="BC2265" i="23"/>
  <c r="BB2266" i="23"/>
  <c r="BB2261" i="22"/>
  <c r="BA2260" i="22"/>
  <c r="BE2260" i="22" s="1"/>
  <c r="BC2260" i="22"/>
  <c r="BC2266" i="23"/>
  <c r="BA2266" i="23"/>
  <c r="BE2266" i="23" s="1"/>
  <c r="BB2267" i="23"/>
  <c r="BA2261" i="22"/>
  <c r="BE2261" i="22" s="1"/>
  <c r="BC2261" i="22"/>
  <c r="BB2262" i="22"/>
  <c r="BB2268" i="23"/>
  <c r="BA2267" i="23"/>
  <c r="BE2267" i="23" s="1"/>
  <c r="BC2267" i="23"/>
  <c r="BB2263" i="22"/>
  <c r="BA2262" i="22"/>
  <c r="BE2262" i="22" s="1"/>
  <c r="BC2262" i="22"/>
  <c r="BC2268" i="23"/>
  <c r="BA2268" i="23"/>
  <c r="BE2268" i="23" s="1"/>
  <c r="BB2269" i="23"/>
  <c r="BB2264" i="22"/>
  <c r="BA2263" i="22"/>
  <c r="BE2263" i="22" s="1"/>
  <c r="BC2263" i="22"/>
  <c r="BB2270" i="23"/>
  <c r="BC2269" i="23"/>
  <c r="BA2269" i="23"/>
  <c r="BE2269" i="23" s="1"/>
  <c r="BB2265" i="22"/>
  <c r="BA2264" i="22"/>
  <c r="BE2264" i="22" s="1"/>
  <c r="BC2264" i="22"/>
  <c r="BC2270" i="23"/>
  <c r="BB2271" i="23"/>
  <c r="BA2270" i="23"/>
  <c r="BE2270" i="23" s="1"/>
  <c r="BC2265" i="22"/>
  <c r="BB2266" i="22"/>
  <c r="BA2265" i="22"/>
  <c r="BE2265" i="22" s="1"/>
  <c r="BC2271" i="23"/>
  <c r="BB2272" i="23"/>
  <c r="BA2271" i="23"/>
  <c r="BE2271" i="23" s="1"/>
  <c r="BB2267" i="22"/>
  <c r="BA2266" i="22"/>
  <c r="BE2266" i="22" s="1"/>
  <c r="BC2266" i="22"/>
  <c r="BA2272" i="23"/>
  <c r="BE2272" i="23" s="1"/>
  <c r="BB2273" i="23"/>
  <c r="BC2272" i="23"/>
  <c r="BC2267" i="22"/>
  <c r="BA2267" i="22"/>
  <c r="BE2267" i="22" s="1"/>
  <c r="BB2268" i="22"/>
  <c r="BA2273" i="23"/>
  <c r="BE2273" i="23" s="1"/>
  <c r="BB2274" i="23"/>
  <c r="BC2273" i="23"/>
  <c r="BA2268" i="22"/>
  <c r="BE2268" i="22" s="1"/>
  <c r="BC2268" i="22"/>
  <c r="BB2269" i="22"/>
  <c r="BB2275" i="23"/>
  <c r="BA2274" i="23"/>
  <c r="BE2274" i="23" s="1"/>
  <c r="BC2274" i="23"/>
  <c r="BA2269" i="22"/>
  <c r="BE2269" i="22" s="1"/>
  <c r="BC2269" i="22"/>
  <c r="BB2270" i="22"/>
  <c r="BB2276" i="23"/>
  <c r="BC2275" i="23"/>
  <c r="BA2275" i="23"/>
  <c r="BE2275" i="23" s="1"/>
  <c r="BC2270" i="22"/>
  <c r="BA2270" i="22"/>
  <c r="BE2270" i="22" s="1"/>
  <c r="BB2271" i="22"/>
  <c r="BC2276" i="23"/>
  <c r="BB2277" i="23"/>
  <c r="BA2276" i="23"/>
  <c r="BE2276" i="23" s="1"/>
  <c r="BB2272" i="22"/>
  <c r="BC2271" i="22"/>
  <c r="BA2271" i="22"/>
  <c r="BE2271" i="22" s="1"/>
  <c r="BA2277" i="23"/>
  <c r="BE2277" i="23" s="1"/>
  <c r="BC2277" i="23"/>
  <c r="BB2278" i="23"/>
  <c r="BA2272" i="22"/>
  <c r="BE2272" i="22" s="1"/>
  <c r="BC2272" i="22"/>
  <c r="BB2273" i="22"/>
  <c r="BB2279" i="23"/>
  <c r="BC2278" i="23"/>
  <c r="BA2278" i="23"/>
  <c r="BE2278" i="23" s="1"/>
  <c r="BC2273" i="22"/>
  <c r="BB2274" i="22"/>
  <c r="BA2273" i="22"/>
  <c r="BE2273" i="22" s="1"/>
  <c r="BB2280" i="23"/>
  <c r="BC2279" i="23"/>
  <c r="BA2279" i="23"/>
  <c r="BE2279" i="23" s="1"/>
  <c r="BC2274" i="22"/>
  <c r="BA2274" i="22"/>
  <c r="BE2274" i="22" s="1"/>
  <c r="BB2275" i="22"/>
  <c r="BC2280" i="23"/>
  <c r="BA2280" i="23"/>
  <c r="BE2280" i="23" s="1"/>
  <c r="BB2281" i="23"/>
  <c r="BC2275" i="22"/>
  <c r="BB2276" i="22"/>
  <c r="BA2275" i="22"/>
  <c r="BE2275" i="22" s="1"/>
  <c r="BB2282" i="23"/>
  <c r="BC2281" i="23"/>
  <c r="BA2281" i="23"/>
  <c r="BE2281" i="23" s="1"/>
  <c r="BB2277" i="22"/>
  <c r="BA2276" i="22"/>
  <c r="BE2276" i="22" s="1"/>
  <c r="BC2276" i="22"/>
  <c r="BC2282" i="23"/>
  <c r="BA2282" i="23"/>
  <c r="BE2282" i="23" s="1"/>
  <c r="BB2283" i="23"/>
  <c r="BB2278" i="22"/>
  <c r="BA2277" i="22"/>
  <c r="BE2277" i="22" s="1"/>
  <c r="BC2277" i="22"/>
  <c r="BB2284" i="23"/>
  <c r="BC2283" i="23"/>
  <c r="BA2283" i="23"/>
  <c r="BE2283" i="23" s="1"/>
  <c r="BC2278" i="22"/>
  <c r="BA2278" i="22"/>
  <c r="BE2278" i="22" s="1"/>
  <c r="BB2279" i="22"/>
  <c r="BC2284" i="23"/>
  <c r="BB2285" i="23"/>
  <c r="BA2284" i="23"/>
  <c r="BE2284" i="23" s="1"/>
  <c r="BA2279" i="22"/>
  <c r="BE2279" i="22" s="1"/>
  <c r="BB2280" i="22"/>
  <c r="BC2279" i="22"/>
  <c r="BA2285" i="23"/>
  <c r="BE2285" i="23" s="1"/>
  <c r="BB2286" i="23"/>
  <c r="BC2285" i="23"/>
  <c r="BC2280" i="22"/>
  <c r="BA2280" i="22"/>
  <c r="BE2280" i="22" s="1"/>
  <c r="BB2281" i="22"/>
  <c r="BA2286" i="23"/>
  <c r="BE2286" i="23" s="1"/>
  <c r="BB2287" i="23"/>
  <c r="BC2286" i="23"/>
  <c r="BA2281" i="22"/>
  <c r="BE2281" i="22" s="1"/>
  <c r="BC2281" i="22"/>
  <c r="BB2282" i="22"/>
  <c r="BC2287" i="23"/>
  <c r="BA2287" i="23"/>
  <c r="BE2287" i="23" s="1"/>
  <c r="BB2288" i="23"/>
  <c r="BA2282" i="22"/>
  <c r="BE2282" i="22" s="1"/>
  <c r="BC2282" i="22"/>
  <c r="BB2283" i="22"/>
  <c r="BA2288" i="23"/>
  <c r="BE2288" i="23" s="1"/>
  <c r="BB2289" i="23"/>
  <c r="BC2288" i="23"/>
  <c r="BC2283" i="22"/>
  <c r="BB2284" i="22"/>
  <c r="BA2283" i="22"/>
  <c r="BE2283" i="22" s="1"/>
  <c r="BB2290" i="23"/>
  <c r="BA2289" i="23"/>
  <c r="BE2289" i="23" s="1"/>
  <c r="BC2289" i="23"/>
  <c r="BA2284" i="22"/>
  <c r="BE2284" i="22" s="1"/>
  <c r="BB2285" i="22"/>
  <c r="BC2284" i="22"/>
  <c r="BC2290" i="23"/>
  <c r="BB2291" i="23"/>
  <c r="BA2290" i="23"/>
  <c r="BE2290" i="23" s="1"/>
  <c r="BC2285" i="22"/>
  <c r="BA2285" i="22"/>
  <c r="BE2285" i="22" s="1"/>
  <c r="BB2286" i="22"/>
  <c r="BA2291" i="23"/>
  <c r="BE2291" i="23" s="1"/>
  <c r="BB2292" i="23"/>
  <c r="BC2291" i="23"/>
  <c r="BA2286" i="22"/>
  <c r="BE2286" i="22" s="1"/>
  <c r="BC2286" i="22"/>
  <c r="BB2287" i="22"/>
  <c r="BA2292" i="23"/>
  <c r="BE2292" i="23" s="1"/>
  <c r="BC2292" i="23"/>
  <c r="BB2293" i="23"/>
  <c r="BA2287" i="22"/>
  <c r="BE2287" i="22" s="1"/>
  <c r="BB2288" i="22"/>
  <c r="BC2287" i="22"/>
  <c r="BC2293" i="23"/>
  <c r="BB2294" i="23"/>
  <c r="BA2293" i="23"/>
  <c r="BE2293" i="23" s="1"/>
  <c r="BC2288" i="22"/>
  <c r="BB2289" i="22"/>
  <c r="BA2288" i="22"/>
  <c r="BE2288" i="22" s="1"/>
  <c r="BC2294" i="23"/>
  <c r="BB2295" i="23"/>
  <c r="BA2294" i="23"/>
  <c r="BE2294" i="23" s="1"/>
  <c r="BA2289" i="22"/>
  <c r="BE2289" i="22" s="1"/>
  <c r="BB2290" i="22"/>
  <c r="BC2289" i="22"/>
  <c r="BA2295" i="23"/>
  <c r="BE2295" i="23" s="1"/>
  <c r="BC2295" i="23"/>
  <c r="BB2296" i="23"/>
  <c r="BC2290" i="22"/>
  <c r="BB2291" i="22"/>
  <c r="BA2290" i="22"/>
  <c r="BE2290" i="22" s="1"/>
  <c r="BB2297" i="23"/>
  <c r="BC2296" i="23"/>
  <c r="BA2296" i="23"/>
  <c r="BE2296" i="23" s="1"/>
  <c r="BA2291" i="22"/>
  <c r="BE2291" i="22" s="1"/>
  <c r="BC2291" i="22"/>
  <c r="BB2292" i="22"/>
  <c r="BC2297" i="23"/>
  <c r="BB2298" i="23"/>
  <c r="BA2297" i="23"/>
  <c r="BE2297" i="23" s="1"/>
  <c r="BC2292" i="22"/>
  <c r="BB2293" i="22"/>
  <c r="BA2292" i="22"/>
  <c r="BE2292" i="22" s="1"/>
  <c r="BA2298" i="23"/>
  <c r="BE2298" i="23" s="1"/>
  <c r="BC2298" i="23"/>
  <c r="BB2299" i="23"/>
  <c r="BA2293" i="22"/>
  <c r="BE2293" i="22" s="1"/>
  <c r="BB2294" i="22"/>
  <c r="BC2293" i="22"/>
  <c r="BA2299" i="23"/>
  <c r="BE2299" i="23" s="1"/>
  <c r="BC2299" i="23"/>
  <c r="BB2300" i="23"/>
  <c r="BA2294" i="22"/>
  <c r="BE2294" i="22" s="1"/>
  <c r="BB2295" i="22"/>
  <c r="BC2294" i="22"/>
  <c r="BB2301" i="23"/>
  <c r="BA2300" i="23"/>
  <c r="BE2300" i="23" s="1"/>
  <c r="BC2300" i="23"/>
  <c r="BB2296" i="22"/>
  <c r="BC2295" i="22"/>
  <c r="BA2295" i="22"/>
  <c r="BE2295" i="22" s="1"/>
  <c r="BA2301" i="23"/>
  <c r="BE2301" i="23" s="1"/>
  <c r="BC2301" i="23"/>
  <c r="BB2302" i="23"/>
  <c r="BB2297" i="22"/>
  <c r="BA2296" i="22"/>
  <c r="BE2296" i="22" s="1"/>
  <c r="BC2296" i="22"/>
  <c r="BA2302" i="23"/>
  <c r="BE2302" i="23" s="1"/>
  <c r="BB2303" i="23"/>
  <c r="BC2302" i="23"/>
  <c r="BC2297" i="22"/>
  <c r="BA2297" i="22"/>
  <c r="BE2297" i="22" s="1"/>
  <c r="BB2298" i="22"/>
  <c r="BA2303" i="23"/>
  <c r="BE2303" i="23" s="1"/>
  <c r="BC2303" i="23"/>
  <c r="BB2304" i="23"/>
  <c r="BA2298" i="22"/>
  <c r="BE2298" i="22" s="1"/>
  <c r="BB2299" i="22"/>
  <c r="BC2298" i="22"/>
  <c r="BC2304" i="23"/>
  <c r="BA2304" i="23"/>
  <c r="BE2304" i="23" s="1"/>
  <c r="BB2305" i="23"/>
  <c r="BC2299" i="22"/>
  <c r="BA2299" i="22"/>
  <c r="BE2299" i="22" s="1"/>
  <c r="BB2300" i="22"/>
  <c r="BC2305" i="23"/>
  <c r="BA2305" i="23"/>
  <c r="BE2305" i="23" s="1"/>
  <c r="BB2306" i="23"/>
  <c r="BA2300" i="22"/>
  <c r="BE2300" i="22" s="1"/>
  <c r="BB2301" i="22"/>
  <c r="BC2300" i="22"/>
  <c r="BC2306" i="23"/>
  <c r="BA2306" i="23"/>
  <c r="BE2306" i="23" s="1"/>
  <c r="BB2307" i="23"/>
  <c r="BC2301" i="22"/>
  <c r="BA2301" i="22"/>
  <c r="BE2301" i="22" s="1"/>
  <c r="BB2302" i="22"/>
  <c r="BC2307" i="23"/>
  <c r="BB2308" i="23"/>
  <c r="BA2307" i="23"/>
  <c r="BE2307" i="23" s="1"/>
  <c r="BA2302" i="22"/>
  <c r="BE2302" i="22" s="1"/>
  <c r="BB2303" i="22"/>
  <c r="BC2302" i="22"/>
  <c r="BA2308" i="23"/>
  <c r="BE2308" i="23" s="1"/>
  <c r="BC2308" i="23"/>
  <c r="BB2309" i="23"/>
  <c r="BC2303" i="22"/>
  <c r="BB2304" i="22"/>
  <c r="BA2303" i="22"/>
  <c r="BE2303" i="22" s="1"/>
  <c r="BB2310" i="23"/>
  <c r="BC2309" i="23"/>
  <c r="BA2309" i="23"/>
  <c r="BE2309" i="23" s="1"/>
  <c r="BB2305" i="22"/>
  <c r="BC2304" i="22"/>
  <c r="BA2304" i="22"/>
  <c r="BE2304" i="22" s="1"/>
  <c r="BC2310" i="23"/>
  <c r="BA2310" i="23"/>
  <c r="BE2310" i="23" s="1"/>
  <c r="BB2311" i="23"/>
  <c r="BB2306" i="22"/>
  <c r="BA2305" i="22"/>
  <c r="BE2305" i="22" s="1"/>
  <c r="BC2305" i="22"/>
  <c r="BB2312" i="23"/>
  <c r="BC2311" i="23"/>
  <c r="BA2311" i="23"/>
  <c r="BE2311" i="23" s="1"/>
  <c r="BC2306" i="22"/>
  <c r="BA2306" i="22"/>
  <c r="BE2306" i="22" s="1"/>
  <c r="BB2307" i="22"/>
  <c r="BC2312" i="23"/>
  <c r="BB2313" i="23"/>
  <c r="BA2312" i="23"/>
  <c r="BE2312" i="23" s="1"/>
  <c r="BB2308" i="22"/>
  <c r="BC2307" i="22"/>
  <c r="BA2307" i="22"/>
  <c r="BE2307" i="22" s="1"/>
  <c r="BB2314" i="23"/>
  <c r="BC2313" i="23"/>
  <c r="BA2313" i="23"/>
  <c r="BE2313" i="23" s="1"/>
  <c r="BA2308" i="22"/>
  <c r="BE2308" i="22" s="1"/>
  <c r="BC2308" i="22"/>
  <c r="BB2309" i="22"/>
  <c r="BB2315" i="23"/>
  <c r="BA2314" i="23"/>
  <c r="BE2314" i="23" s="1"/>
  <c r="BC2314" i="23"/>
  <c r="BC2309" i="22"/>
  <c r="BA2309" i="22"/>
  <c r="BE2309" i="22" s="1"/>
  <c r="BB2310" i="22"/>
  <c r="BC2315" i="23"/>
  <c r="BB2316" i="23"/>
  <c r="BA2315" i="23"/>
  <c r="BE2315" i="23" s="1"/>
  <c r="BA2310" i="22"/>
  <c r="BE2310" i="22" s="1"/>
  <c r="BC2310" i="22"/>
  <c r="BB2311" i="22"/>
  <c r="BA2316" i="23"/>
  <c r="BE2316" i="23" s="1"/>
  <c r="BC2316" i="23"/>
  <c r="BB2317" i="23"/>
  <c r="BB2312" i="22"/>
  <c r="BC2311" i="22"/>
  <c r="BA2311" i="22"/>
  <c r="BE2311" i="22" s="1"/>
  <c r="BA2317" i="23"/>
  <c r="BE2317" i="23" s="1"/>
  <c r="BC2317" i="23"/>
  <c r="BB2318" i="23"/>
  <c r="BB2313" i="22"/>
  <c r="BC2312" i="22"/>
  <c r="BA2312" i="22"/>
  <c r="BE2312" i="22" s="1"/>
  <c r="BB2319" i="23"/>
  <c r="BC2318" i="23"/>
  <c r="BA2318" i="23"/>
  <c r="BE2318" i="23" s="1"/>
  <c r="BB2314" i="22"/>
  <c r="BC2313" i="22"/>
  <c r="BA2313" i="22"/>
  <c r="BE2313" i="22" s="1"/>
  <c r="BA2319" i="23"/>
  <c r="BE2319" i="23" s="1"/>
  <c r="BC2319" i="23"/>
  <c r="BB2320" i="23"/>
  <c r="BA2314" i="22"/>
  <c r="BE2314" i="22" s="1"/>
  <c r="BB2315" i="22"/>
  <c r="BC2314" i="22"/>
  <c r="BA2320" i="23"/>
  <c r="BE2320" i="23" s="1"/>
  <c r="BC2320" i="23"/>
  <c r="BB2321" i="23"/>
  <c r="BB2316" i="22"/>
  <c r="BA2315" i="22"/>
  <c r="BE2315" i="22" s="1"/>
  <c r="BC2315" i="22"/>
  <c r="BA2321" i="23"/>
  <c r="BE2321" i="23" s="1"/>
  <c r="BC2321" i="23"/>
  <c r="BB2322" i="23"/>
  <c r="BC2316" i="22"/>
  <c r="BB2317" i="22"/>
  <c r="BA2316" i="22"/>
  <c r="BE2316" i="22" s="1"/>
  <c r="BB2323" i="23"/>
  <c r="BA2322" i="23"/>
  <c r="BE2322" i="23" s="1"/>
  <c r="BC2322" i="23"/>
  <c r="BC2317" i="22"/>
  <c r="BA2317" i="22"/>
  <c r="BE2317" i="22" s="1"/>
  <c r="BB2318" i="22"/>
  <c r="BC2323" i="23"/>
  <c r="BA2323" i="23"/>
  <c r="BE2323" i="23" s="1"/>
  <c r="BB2324" i="23"/>
  <c r="BA2318" i="22"/>
  <c r="BE2318" i="22" s="1"/>
  <c r="BC2318" i="22"/>
  <c r="BB2319" i="22"/>
  <c r="BB2325" i="23"/>
  <c r="BA2324" i="23"/>
  <c r="BE2324" i="23" s="1"/>
  <c r="BC2324" i="23"/>
  <c r="BC2319" i="22"/>
  <c r="BB2320" i="22"/>
  <c r="BA2319" i="22"/>
  <c r="BE2319" i="22" s="1"/>
  <c r="BC2325" i="23"/>
  <c r="BB2326" i="23"/>
  <c r="BA2325" i="23"/>
  <c r="BE2325" i="23" s="1"/>
  <c r="BC2320" i="22"/>
  <c r="BA2320" i="22"/>
  <c r="BE2320" i="22" s="1"/>
  <c r="BB2321" i="22"/>
  <c r="BB2327" i="23"/>
  <c r="BC2326" i="23"/>
  <c r="BA2326" i="23"/>
  <c r="BE2326" i="23" s="1"/>
  <c r="BC2321" i="22"/>
  <c r="BB2322" i="22"/>
  <c r="BA2321" i="22"/>
  <c r="BE2321" i="22" s="1"/>
  <c r="BA2327" i="23"/>
  <c r="BE2327" i="23" s="1"/>
  <c r="BC2327" i="23"/>
  <c r="BB2328" i="23"/>
  <c r="BA2322" i="22"/>
  <c r="BE2322" i="22" s="1"/>
  <c r="BC2322" i="22"/>
  <c r="BB2323" i="22"/>
  <c r="BC2328" i="23"/>
  <c r="BA2328" i="23"/>
  <c r="BE2328" i="23" s="1"/>
  <c r="BB2329" i="23"/>
  <c r="BC2323" i="22"/>
  <c r="BA2323" i="22"/>
  <c r="BE2323" i="22" s="1"/>
  <c r="BB2324" i="22"/>
  <c r="BC2329" i="23"/>
  <c r="BA2329" i="23"/>
  <c r="BE2329" i="23" s="1"/>
  <c r="BB2330" i="23"/>
  <c r="BA2324" i="22"/>
  <c r="BE2324" i="22" s="1"/>
  <c r="BC2324" i="22"/>
  <c r="BB2325" i="22"/>
  <c r="BB2331" i="23"/>
  <c r="BA2330" i="23"/>
  <c r="BE2330" i="23" s="1"/>
  <c r="BC2330" i="23"/>
  <c r="BC2325" i="22"/>
  <c r="BA2325" i="22"/>
  <c r="BE2325" i="22" s="1"/>
  <c r="BB2326" i="22"/>
  <c r="BB2332" i="23"/>
  <c r="BC2331" i="23"/>
  <c r="BA2331" i="23"/>
  <c r="BE2331" i="23" s="1"/>
  <c r="BB2327" i="22"/>
  <c r="BA2326" i="22"/>
  <c r="BE2326" i="22" s="1"/>
  <c r="BC2326" i="22"/>
  <c r="BA2332" i="23"/>
  <c r="BE2332" i="23" s="1"/>
  <c r="BB2333" i="23"/>
  <c r="BC2332" i="23"/>
  <c r="BB2328" i="22"/>
  <c r="BC2327" i="22"/>
  <c r="BA2327" i="22"/>
  <c r="BE2327" i="22" s="1"/>
  <c r="BB2334" i="23"/>
  <c r="BA2333" i="23"/>
  <c r="BE2333" i="23" s="1"/>
  <c r="BC2333" i="23"/>
  <c r="BC2328" i="22"/>
  <c r="BA2328" i="22"/>
  <c r="BE2328" i="22" s="1"/>
  <c r="BB2329" i="22"/>
  <c r="BC2334" i="23"/>
  <c r="BB2335" i="23"/>
  <c r="BA2334" i="23"/>
  <c r="BE2334" i="23" s="1"/>
  <c r="BA2329" i="22"/>
  <c r="BE2329" i="22" s="1"/>
  <c r="BC2329" i="22"/>
  <c r="BB2330" i="22"/>
  <c r="BC2335" i="23"/>
  <c r="BB2336" i="23"/>
  <c r="BA2335" i="23"/>
  <c r="BE2335" i="23" s="1"/>
  <c r="BC2330" i="22"/>
  <c r="BB2331" i="22"/>
  <c r="BA2330" i="22"/>
  <c r="BE2330" i="22" s="1"/>
  <c r="BB2337" i="23"/>
  <c r="BC2336" i="23"/>
  <c r="BA2336" i="23"/>
  <c r="BE2336" i="23" s="1"/>
  <c r="BC2331" i="22"/>
  <c r="BB2332" i="22"/>
  <c r="BA2331" i="22"/>
  <c r="BE2331" i="22" s="1"/>
  <c r="BA2337" i="23"/>
  <c r="BE2337" i="23" s="1"/>
  <c r="BB2338" i="23"/>
  <c r="BC2337" i="23"/>
  <c r="BA2332" i="22"/>
  <c r="BE2332" i="22" s="1"/>
  <c r="BB2333" i="22"/>
  <c r="BC2332" i="22"/>
  <c r="BC2338" i="23"/>
  <c r="BB2339" i="23"/>
  <c r="BA2338" i="23"/>
  <c r="BE2338" i="23" s="1"/>
  <c r="BC2333" i="22"/>
  <c r="BB2334" i="22"/>
  <c r="BA2333" i="22"/>
  <c r="BE2333" i="22" s="1"/>
  <c r="BC2339" i="23"/>
  <c r="BB2340" i="23"/>
  <c r="BA2339" i="23"/>
  <c r="BE2339" i="23" s="1"/>
  <c r="BA2334" i="22"/>
  <c r="BE2334" i="22" s="1"/>
  <c r="BC2334" i="22"/>
  <c r="BB2335" i="22"/>
  <c r="BB2341" i="23"/>
  <c r="BA2340" i="23"/>
  <c r="BE2340" i="23" s="1"/>
  <c r="BC2340" i="23"/>
  <c r="BA2335" i="22"/>
  <c r="BE2335" i="22" s="1"/>
  <c r="BC2335" i="22"/>
  <c r="BB2336" i="22"/>
  <c r="BB2342" i="23"/>
  <c r="BC2341" i="23"/>
  <c r="BA2341" i="23"/>
  <c r="BE2341" i="23" s="1"/>
  <c r="BB2337" i="22"/>
  <c r="BC2336" i="22"/>
  <c r="BA2336" i="22"/>
  <c r="BE2336" i="22" s="1"/>
  <c r="BC2342" i="23"/>
  <c r="BA2342" i="23"/>
  <c r="BE2342" i="23" s="1"/>
  <c r="BB2343" i="23"/>
  <c r="BA2337" i="22"/>
  <c r="BE2337" i="22" s="1"/>
  <c r="BB2338" i="22"/>
  <c r="BC2337" i="22"/>
  <c r="BB2344" i="23"/>
  <c r="BC2343" i="23"/>
  <c r="BA2343" i="23"/>
  <c r="BE2343" i="23" s="1"/>
  <c r="BC2338" i="22"/>
  <c r="BB2339" i="22"/>
  <c r="BA2338" i="22"/>
  <c r="BE2338" i="22" s="1"/>
  <c r="BB2345" i="23"/>
  <c r="BA2344" i="23"/>
  <c r="BE2344" i="23" s="1"/>
  <c r="BC2344" i="23"/>
  <c r="BB2340" i="22"/>
  <c r="BC2339" i="22"/>
  <c r="BA2339" i="22"/>
  <c r="BE2339" i="22" s="1"/>
  <c r="BA2345" i="23"/>
  <c r="BE2345" i="23" s="1"/>
  <c r="BC2345" i="23"/>
  <c r="BB2346" i="23"/>
  <c r="BC2340" i="22"/>
  <c r="BA2340" i="22"/>
  <c r="BE2340" i="22" s="1"/>
  <c r="BB2341" i="22"/>
  <c r="BA2346" i="23"/>
  <c r="BE2346" i="23" s="1"/>
  <c r="BC2346" i="23"/>
  <c r="BB2347" i="23"/>
  <c r="BA2341" i="22"/>
  <c r="BE2341" i="22" s="1"/>
  <c r="BC2341" i="22"/>
  <c r="BB2342" i="22"/>
  <c r="BC2347" i="23"/>
  <c r="BA2347" i="23"/>
  <c r="BE2347" i="23" s="1"/>
  <c r="BB2348" i="23"/>
  <c r="BA2342" i="22"/>
  <c r="BE2342" i="22" s="1"/>
  <c r="BC2342" i="22"/>
  <c r="BB2343" i="22"/>
  <c r="BA2348" i="23"/>
  <c r="BE2348" i="23" s="1"/>
  <c r="BB2349" i="23"/>
  <c r="BC2348" i="23"/>
  <c r="BB2344" i="22"/>
  <c r="BA2343" i="22"/>
  <c r="BE2343" i="22" s="1"/>
  <c r="BC2343" i="22"/>
  <c r="BA2349" i="23"/>
  <c r="BE2349" i="23" s="1"/>
  <c r="BB2350" i="23"/>
  <c r="BC2349" i="23"/>
  <c r="BB2345" i="22"/>
  <c r="BC2344" i="22"/>
  <c r="BA2344" i="22"/>
  <c r="BE2344" i="22" s="1"/>
  <c r="BA2350" i="23"/>
  <c r="BE2350" i="23" s="1"/>
  <c r="BB2351" i="23"/>
  <c r="BC2350" i="23"/>
  <c r="BB2346" i="22"/>
  <c r="BA2345" i="22"/>
  <c r="BE2345" i="22" s="1"/>
  <c r="BC2345" i="22"/>
  <c r="BC2351" i="23"/>
  <c r="BA2351" i="23"/>
  <c r="BE2351" i="23" s="1"/>
  <c r="BB2352" i="23"/>
  <c r="BA2346" i="22"/>
  <c r="BE2346" i="22" s="1"/>
  <c r="BC2346" i="22"/>
  <c r="BB2347" i="22"/>
  <c r="BA2352" i="23"/>
  <c r="BE2352" i="23" s="1"/>
  <c r="BC2352" i="23"/>
  <c r="BB2353" i="23"/>
  <c r="BB2348" i="22"/>
  <c r="BA2347" i="22"/>
  <c r="BE2347" i="22" s="1"/>
  <c r="BC2347" i="22"/>
  <c r="BB2354" i="23"/>
  <c r="BC2353" i="23"/>
  <c r="BA2353" i="23"/>
  <c r="BE2353" i="23" s="1"/>
  <c r="BA2348" i="22"/>
  <c r="BE2348" i="22" s="1"/>
  <c r="BC2348" i="22"/>
  <c r="BB2349" i="22"/>
  <c r="BA2354" i="23"/>
  <c r="BE2354" i="23" s="1"/>
  <c r="BB2355" i="23"/>
  <c r="BC2354" i="23"/>
  <c r="BC2349" i="22"/>
  <c r="BB2350" i="22"/>
  <c r="BA2349" i="22"/>
  <c r="BE2349" i="22" s="1"/>
  <c r="BB2356" i="23"/>
  <c r="BC2355" i="23"/>
  <c r="BA2355" i="23"/>
  <c r="BE2355" i="23" s="1"/>
  <c r="BA2350" i="22"/>
  <c r="BE2350" i="22" s="1"/>
  <c r="BC2350" i="22"/>
  <c r="BB2351" i="22"/>
  <c r="BA2356" i="23"/>
  <c r="BE2356" i="23" s="1"/>
  <c r="BB2357" i="23"/>
  <c r="BC2356" i="23"/>
  <c r="BC2351" i="22"/>
  <c r="BB2352" i="22"/>
  <c r="BA2351" i="22"/>
  <c r="BE2351" i="22" s="1"/>
  <c r="BA2357" i="23"/>
  <c r="BE2357" i="23" s="1"/>
  <c r="BC2357" i="23"/>
  <c r="BB2358" i="23"/>
  <c r="BC2352" i="22"/>
  <c r="BA2352" i="22"/>
  <c r="BE2352" i="22" s="1"/>
  <c r="BB2353" i="22"/>
  <c r="BB2359" i="23"/>
  <c r="BA2358" i="23"/>
  <c r="BE2358" i="23" s="1"/>
  <c r="BC2358" i="23"/>
  <c r="BA2353" i="22"/>
  <c r="BE2353" i="22" s="1"/>
  <c r="BC2353" i="22"/>
  <c r="BB2354" i="22"/>
  <c r="BC2359" i="23"/>
  <c r="BB2360" i="23"/>
  <c r="BA2359" i="23"/>
  <c r="BE2359" i="23" s="1"/>
  <c r="BB2355" i="22"/>
  <c r="BA2354" i="22"/>
  <c r="BE2354" i="22" s="1"/>
  <c r="BC2354" i="22"/>
  <c r="BC2360" i="23"/>
  <c r="BB2361" i="23"/>
  <c r="BA2360" i="23"/>
  <c r="BE2360" i="23" s="1"/>
  <c r="BC2355" i="22"/>
  <c r="BA2355" i="22"/>
  <c r="BE2355" i="22" s="1"/>
  <c r="BB2356" i="22"/>
  <c r="BC2361" i="23"/>
  <c r="BA2361" i="23"/>
  <c r="BE2361" i="23" s="1"/>
  <c r="BB2362" i="23"/>
  <c r="BB2357" i="22"/>
  <c r="BA2356" i="22"/>
  <c r="BE2356" i="22" s="1"/>
  <c r="BC2356" i="22"/>
  <c r="BB2363" i="23"/>
  <c r="BA2362" i="23"/>
  <c r="BE2362" i="23" s="1"/>
  <c r="BC2362" i="23"/>
  <c r="BA2357" i="22"/>
  <c r="BE2357" i="22" s="1"/>
  <c r="BC2357" i="22"/>
  <c r="BB2358" i="22"/>
  <c r="BB2364" i="23"/>
  <c r="BC2363" i="23"/>
  <c r="BA2363" i="23"/>
  <c r="BE2363" i="23" s="1"/>
  <c r="BC2358" i="22"/>
  <c r="BA2358" i="22"/>
  <c r="BE2358" i="22" s="1"/>
  <c r="BB2359" i="22"/>
  <c r="BB2365" i="23"/>
  <c r="BC2364" i="23"/>
  <c r="BA2364" i="23"/>
  <c r="BE2364" i="23" s="1"/>
  <c r="BC2359" i="22"/>
  <c r="BB2360" i="22"/>
  <c r="BA2359" i="22"/>
  <c r="BE2359" i="22" s="1"/>
  <c r="BB2366" i="23"/>
  <c r="BA2365" i="23"/>
  <c r="BE2365" i="23" s="1"/>
  <c r="BC2365" i="23"/>
  <c r="BA2360" i="22"/>
  <c r="BE2360" i="22" s="1"/>
  <c r="BB2361" i="22"/>
  <c r="BC2360" i="22"/>
  <c r="BA2366" i="23"/>
  <c r="BE2366" i="23" s="1"/>
  <c r="BC2366" i="23"/>
  <c r="BA2361" i="22"/>
  <c r="BE2361" i="22" s="1"/>
  <c r="BB2362" i="22"/>
  <c r="BC2361" i="22"/>
  <c r="BB2363" i="22"/>
  <c r="BC2362" i="22"/>
  <c r="BA2362" i="22"/>
  <c r="BE2362" i="22" s="1"/>
  <c r="BC2363" i="22"/>
  <c r="BB2364" i="22"/>
  <c r="BA2363" i="22"/>
  <c r="BE2363" i="22" s="1"/>
  <c r="BA2364" i="22"/>
  <c r="BE2364" i="22" s="1"/>
  <c r="BB2365" i="22"/>
  <c r="BC2364" i="22"/>
  <c r="BA2365" i="22"/>
  <c r="BE2365" i="22" s="1"/>
  <c r="BB2366" i="22"/>
  <c r="BC2365" i="22"/>
  <c r="BC2366" i="22"/>
  <c r="BA2366" i="22"/>
  <c r="BE2366" i="22" s="1"/>
  <c r="AA46" i="20" l="1"/>
  <c r="AA13" i="20"/>
  <c r="AA80" i="20"/>
  <c r="AA40" i="20"/>
  <c r="AA90" i="20"/>
  <c r="AA54" i="20"/>
  <c r="AA61" i="20"/>
  <c r="AA19" i="20"/>
  <c r="AA31" i="20"/>
  <c r="AA88" i="20"/>
  <c r="AA59" i="20"/>
  <c r="AA23" i="20"/>
  <c r="AA49" i="20"/>
  <c r="AA57" i="20"/>
  <c r="AA18" i="20"/>
  <c r="AA43" i="20"/>
  <c r="AA17" i="20"/>
  <c r="AA11" i="20"/>
  <c r="AA83" i="20"/>
  <c r="AA50" i="20"/>
  <c r="AA94" i="20"/>
  <c r="AA28" i="20"/>
  <c r="AA47" i="20"/>
  <c r="AA39" i="20"/>
  <c r="AA2" i="20"/>
  <c r="AA96" i="20"/>
  <c r="AA24" i="20"/>
  <c r="AA73" i="20"/>
  <c r="AA34" i="20"/>
  <c r="AA60" i="20"/>
  <c r="AA33" i="20"/>
  <c r="AA63" i="20"/>
  <c r="AA30" i="20"/>
  <c r="AA22" i="20"/>
  <c r="AA79" i="20"/>
  <c r="AA85" i="20"/>
  <c r="AA25" i="20"/>
  <c r="AA87" i="20"/>
  <c r="AA76" i="20"/>
  <c r="AA55" i="20"/>
  <c r="AA67" i="20"/>
  <c r="AA69" i="20"/>
  <c r="AA51" i="20"/>
  <c r="AA93" i="20"/>
  <c r="AA95" i="20"/>
  <c r="AA15" i="20"/>
  <c r="AA5" i="20"/>
  <c r="AA66" i="20"/>
  <c r="AA92" i="20"/>
  <c r="AA14" i="20"/>
  <c r="AA41" i="20"/>
  <c r="AA42" i="20"/>
  <c r="AA75" i="20"/>
  <c r="AA27" i="20"/>
  <c r="AA62" i="20"/>
  <c r="AA29" i="20"/>
  <c r="AA84" i="20"/>
  <c r="AA91" i="20"/>
  <c r="AA21" i="20"/>
  <c r="AA7" i="20"/>
  <c r="AA26" i="20"/>
  <c r="AA4" i="20"/>
  <c r="AA56" i="20"/>
  <c r="AA52" i="20"/>
  <c r="AA70" i="20"/>
  <c r="AA8" i="20"/>
  <c r="AA64" i="20"/>
  <c r="AA53" i="20"/>
  <c r="AA20" i="20"/>
  <c r="AA58" i="20"/>
  <c r="AA44" i="20"/>
  <c r="AA45" i="20"/>
  <c r="AA68" i="20"/>
  <c r="AA35" i="20"/>
  <c r="AA65" i="20"/>
  <c r="AA78" i="20"/>
  <c r="AA12" i="20"/>
  <c r="AA9" i="20"/>
  <c r="AA71" i="20"/>
  <c r="AA10" i="20"/>
  <c r="AA32" i="20"/>
  <c r="AA37" i="20"/>
  <c r="AA38" i="20"/>
  <c r="AA16" i="20"/>
  <c r="AA77" i="20"/>
  <c r="AA3" i="20"/>
  <c r="AA72" i="20"/>
  <c r="AA6" i="20"/>
  <c r="AA81" i="20"/>
  <c r="AA36" i="20"/>
  <c r="AA74" i="20"/>
  <c r="AA48" i="20"/>
  <c r="AA89" i="20"/>
  <c r="AA82" i="20"/>
  <c r="AA86" i="20"/>
  <c r="AX4" i="23"/>
  <c r="AX9" i="23"/>
  <c r="AD5" i="20"/>
  <c r="AU6" i="23"/>
  <c r="AW11" i="23"/>
  <c r="AT12" i="20"/>
  <c r="AT3" i="20"/>
  <c r="AT7" i="20"/>
  <c r="AT11" i="20"/>
  <c r="AT14" i="20"/>
  <c r="AT16" i="20"/>
  <c r="AT2" i="20"/>
  <c r="AT9" i="20"/>
  <c r="AT13" i="20"/>
  <c r="AT4" i="20"/>
  <c r="AT10" i="20"/>
  <c r="AT8" i="20"/>
  <c r="AT6" i="20"/>
  <c r="AT15" i="20"/>
  <c r="AT5" i="20"/>
  <c r="AX11" i="23" l="1"/>
  <c r="AU7" i="23"/>
  <c r="AW6" i="23"/>
  <c r="BD17" i="23"/>
  <c r="AX6" i="23" l="1"/>
  <c r="AU12" i="23"/>
  <c r="AW7" i="23"/>
  <c r="AX7" i="23" l="1"/>
  <c r="AW12" i="23"/>
  <c r="AW10" i="23"/>
  <c r="AX12" i="23" l="1"/>
  <c r="AX10" i="23"/>
  <c r="AU3" i="23"/>
  <c r="AU5" i="23"/>
  <c r="AW3" i="23"/>
  <c r="BD16" i="23"/>
  <c r="BD4" i="23"/>
  <c r="AX3" i="23" l="1"/>
  <c r="AW5" i="23"/>
  <c r="BD7" i="23"/>
  <c r="AW8" i="23"/>
  <c r="AX5" i="23" l="1"/>
  <c r="AX8" i="23"/>
  <c r="AU13" i="23"/>
  <c r="D56" i="1"/>
  <c r="AA2" i="23" a="1"/>
  <c r="D57" i="1"/>
  <c r="D15" i="1"/>
  <c r="AA2" i="24" a="1"/>
  <c r="BD8" i="23"/>
  <c r="BD20" i="23"/>
  <c r="AW2" i="23"/>
  <c r="BD9" i="23"/>
  <c r="BD3" i="23"/>
  <c r="BD5" i="23"/>
  <c r="AW13" i="23"/>
  <c r="BD18" i="23"/>
  <c r="BD10" i="23"/>
  <c r="BD12" i="23"/>
  <c r="AT17" i="20"/>
  <c r="BD13" i="23"/>
  <c r="AA22" i="23" l="1"/>
  <c r="AA18" i="23"/>
  <c r="AA34" i="23"/>
  <c r="AA10" i="23"/>
  <c r="AA38" i="23"/>
  <c r="AA13" i="23"/>
  <c r="AA19" i="23"/>
  <c r="AA47" i="23"/>
  <c r="AA36" i="23"/>
  <c r="AA92" i="23"/>
  <c r="AA4" i="23"/>
  <c r="AA53" i="23"/>
  <c r="AA84" i="23"/>
  <c r="AA62" i="23"/>
  <c r="AA44" i="23"/>
  <c r="AA69" i="23"/>
  <c r="AA28" i="23"/>
  <c r="AA63" i="23"/>
  <c r="AA25" i="23"/>
  <c r="AA40" i="23"/>
  <c r="AA20" i="23"/>
  <c r="AA46" i="23"/>
  <c r="AA43" i="23"/>
  <c r="AA2" i="23"/>
  <c r="AA45" i="23"/>
  <c r="AA64" i="23"/>
  <c r="AA82" i="23"/>
  <c r="AA65" i="23"/>
  <c r="AA78" i="23"/>
  <c r="AA23" i="23"/>
  <c r="AA85" i="23"/>
  <c r="AA67" i="23"/>
  <c r="AA88" i="23"/>
  <c r="AA52" i="23"/>
  <c r="AA31" i="23"/>
  <c r="AA80" i="23"/>
  <c r="AA49" i="23"/>
  <c r="AA41" i="23"/>
  <c r="AA58" i="23"/>
  <c r="AA93" i="23"/>
  <c r="AA17" i="23"/>
  <c r="AA74" i="23"/>
  <c r="AA55" i="23"/>
  <c r="AA68" i="23"/>
  <c r="AA29" i="23"/>
  <c r="AA7" i="23"/>
  <c r="AA56" i="23"/>
  <c r="AA16" i="23"/>
  <c r="AA14" i="23"/>
  <c r="AA33" i="23"/>
  <c r="AA66" i="23"/>
  <c r="AA70" i="23"/>
  <c r="AA32" i="23"/>
  <c r="AA81" i="23"/>
  <c r="AA54" i="23"/>
  <c r="AA27" i="23"/>
  <c r="AA75" i="23"/>
  <c r="AA8" i="23"/>
  <c r="AA26" i="23"/>
  <c r="AA83" i="23"/>
  <c r="AA76" i="23"/>
  <c r="AA11" i="23"/>
  <c r="AA86" i="23"/>
  <c r="AA24" i="23"/>
  <c r="AA21" i="23"/>
  <c r="AA71" i="23"/>
  <c r="AA60" i="23"/>
  <c r="AA94" i="23"/>
  <c r="AA30" i="23"/>
  <c r="AA77" i="23"/>
  <c r="AA50" i="23"/>
  <c r="AA9" i="23"/>
  <c r="AA51" i="23"/>
  <c r="AA3" i="23"/>
  <c r="AA79" i="23"/>
  <c r="AA61" i="23"/>
  <c r="AA42" i="23"/>
  <c r="AA59" i="23"/>
  <c r="AA37" i="23"/>
  <c r="AA6" i="23"/>
  <c r="AA12" i="23"/>
  <c r="AA72" i="23"/>
  <c r="AA48" i="23"/>
  <c r="AA91" i="23"/>
  <c r="AA35" i="23"/>
  <c r="AA5" i="23"/>
  <c r="AA39" i="23"/>
  <c r="AA90" i="23"/>
  <c r="AA15" i="23"/>
  <c r="AA87" i="23"/>
  <c r="AA57" i="23"/>
  <c r="AA89" i="23"/>
  <c r="AA73" i="23"/>
  <c r="AX2" i="23"/>
  <c r="AX13" i="23"/>
  <c r="AA77" i="24"/>
  <c r="AA44" i="24"/>
  <c r="AA33" i="24"/>
  <c r="AA80" i="24"/>
  <c r="AA88" i="24"/>
  <c r="AA73" i="24"/>
  <c r="AA35" i="24"/>
  <c r="AA28" i="24"/>
  <c r="AA59" i="24"/>
  <c r="AA52" i="24"/>
  <c r="AA45" i="24"/>
  <c r="AA43" i="24"/>
  <c r="AA26" i="24"/>
  <c r="AA3" i="24"/>
  <c r="AA34" i="24"/>
  <c r="AA29" i="24"/>
  <c r="AA87" i="24"/>
  <c r="AA66" i="24"/>
  <c r="AA6" i="24"/>
  <c r="AA37" i="24"/>
  <c r="AA90" i="24"/>
  <c r="AA91" i="24"/>
  <c r="AA84" i="24"/>
  <c r="AA41" i="24"/>
  <c r="AA49" i="24"/>
  <c r="AA5" i="24"/>
  <c r="AA42" i="24"/>
  <c r="AA86" i="24"/>
  <c r="AA46" i="24"/>
  <c r="AA58" i="24"/>
  <c r="AA25" i="24"/>
  <c r="AA68" i="24"/>
  <c r="AA56" i="24"/>
  <c r="AA13" i="24"/>
  <c r="AA67" i="24"/>
  <c r="AA93" i="24"/>
  <c r="AA16" i="24"/>
  <c r="AA78" i="24"/>
  <c r="AA76" i="24"/>
  <c r="AA30" i="24"/>
  <c r="AA50" i="24"/>
  <c r="AA79" i="24"/>
  <c r="AA72" i="24"/>
  <c r="AA18" i="24"/>
  <c r="AA19" i="24"/>
  <c r="AA71" i="24"/>
  <c r="AA51" i="24"/>
  <c r="AA11" i="24"/>
  <c r="AA39" i="24"/>
  <c r="AA8" i="24"/>
  <c r="AA17" i="24"/>
  <c r="AA54" i="24"/>
  <c r="AA81" i="24"/>
  <c r="AA12" i="24"/>
  <c r="AA63" i="24"/>
  <c r="AA83" i="24"/>
  <c r="AA23" i="24"/>
  <c r="AA74" i="24"/>
  <c r="AA62" i="24"/>
  <c r="AA55" i="24"/>
  <c r="AA32" i="24"/>
  <c r="AA7" i="24"/>
  <c r="AA10" i="24"/>
  <c r="AA27" i="24"/>
  <c r="AA47" i="24"/>
  <c r="AA31" i="24"/>
  <c r="AA14" i="24"/>
  <c r="AA40" i="24"/>
  <c r="AA22" i="24"/>
  <c r="AA36" i="24"/>
  <c r="AA75" i="24"/>
  <c r="AA15" i="24"/>
  <c r="AA89" i="24"/>
  <c r="AA24" i="24"/>
  <c r="AA61" i="24"/>
  <c r="AA48" i="24"/>
  <c r="AA92" i="24"/>
  <c r="AA9" i="24"/>
  <c r="AA2" i="24"/>
  <c r="AA4" i="24"/>
  <c r="AA53" i="24"/>
  <c r="AA20" i="24"/>
  <c r="AA82" i="24"/>
  <c r="AA38" i="24"/>
  <c r="AA65" i="24"/>
  <c r="AA60" i="24"/>
  <c r="AA70" i="24"/>
  <c r="AA85" i="24"/>
  <c r="AA21" i="24"/>
  <c r="AA57" i="24"/>
  <c r="AA69" i="24"/>
  <c r="AA64" i="24"/>
  <c r="C24" i="1"/>
  <c r="U3" i="19" a="1"/>
  <c r="I47" i="1"/>
  <c r="C25" i="1"/>
  <c r="D16" i="1"/>
  <c r="D25" i="1"/>
  <c r="H56" i="1"/>
  <c r="AD5" i="22"/>
  <c r="AU13" i="22"/>
  <c r="D27" i="1"/>
  <c r="AU10" i="22"/>
  <c r="BD147" i="23"/>
  <c r="AT412" i="20"/>
  <c r="AT708" i="20"/>
  <c r="AT53" i="20"/>
  <c r="AT279" i="20"/>
  <c r="AT564" i="20"/>
  <c r="AT867" i="20"/>
  <c r="BD110" i="23"/>
  <c r="AT36" i="20"/>
  <c r="AT187" i="20"/>
  <c r="AT473" i="20"/>
  <c r="AT761" i="20"/>
  <c r="AT1403" i="20"/>
  <c r="AT1804" i="20"/>
  <c r="AT2060" i="20"/>
  <c r="AT2316" i="20"/>
  <c r="AT914" i="20"/>
  <c r="AT1436" i="20"/>
  <c r="AT1998" i="20"/>
  <c r="AT1171" i="20"/>
  <c r="AT1683" i="20"/>
  <c r="AT1945" i="20"/>
  <c r="AT2201" i="20"/>
  <c r="AT1778" i="20"/>
  <c r="AT1158" i="20"/>
  <c r="AT854" i="20"/>
  <c r="AT1456" i="20"/>
  <c r="AT1127" i="20"/>
  <c r="AT1639" i="20"/>
  <c r="AT992" i="20"/>
  <c r="AT1508" i="20"/>
  <c r="AT2303" i="20"/>
  <c r="AT2358" i="20"/>
  <c r="AT2274" i="20"/>
  <c r="AT1242" i="20"/>
  <c r="AT2243" i="20"/>
  <c r="AT546" i="20"/>
  <c r="AT634" i="20"/>
  <c r="AT318" i="20"/>
  <c r="BD376" i="23"/>
  <c r="BD656" i="23"/>
  <c r="BD817" i="23"/>
  <c r="BD200" i="23"/>
  <c r="BD507" i="23"/>
  <c r="BD796" i="23"/>
  <c r="BD965" i="23"/>
  <c r="BD454" i="23"/>
  <c r="BD734" i="23"/>
  <c r="BD25" i="23"/>
  <c r="AT161" i="20"/>
  <c r="AT450" i="20"/>
  <c r="AT749" i="20"/>
  <c r="AT92" i="20"/>
  <c r="AT323" i="20"/>
  <c r="AT611" i="20"/>
  <c r="AT907" i="20"/>
  <c r="AT120" i="20"/>
  <c r="BD88" i="23"/>
  <c r="AT232" i="20"/>
  <c r="AT515" i="20"/>
  <c r="AT920" i="20"/>
  <c r="AT1472" i="20"/>
  <c r="AT1840" i="20"/>
  <c r="AT2096" i="20"/>
  <c r="AT2352" i="20"/>
  <c r="AT993" i="20"/>
  <c r="AT1509" i="20"/>
  <c r="AT570" i="20"/>
  <c r="AT1240" i="20"/>
  <c r="AT1725" i="20"/>
  <c r="AT1981" i="20"/>
  <c r="AT2237" i="20"/>
  <c r="AT1898" i="20"/>
  <c r="AT1231" i="20"/>
  <c r="AT999" i="20"/>
  <c r="AT1538" i="20"/>
  <c r="AT1196" i="20"/>
  <c r="AT389" i="20"/>
  <c r="AT1069" i="20"/>
  <c r="AT1581" i="20"/>
  <c r="AT2023" i="20"/>
  <c r="AT1416" i="20"/>
  <c r="AT1999" i="20"/>
  <c r="AT2330" i="20"/>
  <c r="AT1146" i="20"/>
  <c r="AT622" i="20"/>
  <c r="AT837" i="20"/>
  <c r="AT747" i="20"/>
  <c r="BD415" i="23"/>
  <c r="BD697" i="23"/>
  <c r="BD574" i="23"/>
  <c r="BD258" i="23"/>
  <c r="BD548" i="23"/>
  <c r="BD835" i="23"/>
  <c r="BD1003" i="23"/>
  <c r="BD491" i="23"/>
  <c r="BD775" i="23"/>
  <c r="AT52" i="20"/>
  <c r="AT203" i="20"/>
  <c r="AT487" i="20"/>
  <c r="AT790" i="20"/>
  <c r="BD120" i="23"/>
  <c r="AT360" i="20"/>
  <c r="AT655" i="20"/>
  <c r="AT949" i="20"/>
  <c r="AT141" i="20"/>
  <c r="AT43" i="20"/>
  <c r="AT273" i="20"/>
  <c r="AT557" i="20"/>
  <c r="AT1032" i="20"/>
  <c r="AT1545" i="20"/>
  <c r="AT1876" i="20"/>
  <c r="AT2132" i="20"/>
  <c r="AT1652" i="20"/>
  <c r="AT1070" i="20"/>
  <c r="AT1582" i="20"/>
  <c r="AT660" i="20"/>
  <c r="AT1313" i="20"/>
  <c r="AT1761" i="20"/>
  <c r="AT2017" i="20"/>
  <c r="AT2273" i="20"/>
  <c r="AT2022" i="20"/>
  <c r="AT1300" i="20"/>
  <c r="AT1072" i="20"/>
  <c r="AT1806" i="20"/>
  <c r="AT1269" i="20"/>
  <c r="AT607" i="20"/>
  <c r="AT1142" i="20"/>
  <c r="AT1654" i="20"/>
  <c r="AT1867" i="20"/>
  <c r="AT1799" i="20"/>
  <c r="AT2363" i="20"/>
  <c r="AT2350" i="20"/>
  <c r="AT1727" i="20"/>
  <c r="AT653" i="20"/>
  <c r="AT629" i="20"/>
  <c r="AT33" i="20"/>
  <c r="BD457" i="23"/>
  <c r="BD736" i="23"/>
  <c r="BD920" i="23"/>
  <c r="BD300" i="23"/>
  <c r="BD586" i="23"/>
  <c r="BD873" i="23"/>
  <c r="BD241" i="23"/>
  <c r="BD531" i="23"/>
  <c r="BD819" i="23"/>
  <c r="BD67" i="23"/>
  <c r="AT283" i="20"/>
  <c r="AT567" i="20"/>
  <c r="AT872" i="20"/>
  <c r="BD158" i="23"/>
  <c r="AT434" i="20"/>
  <c r="AT732" i="20"/>
  <c r="AT56" i="20"/>
  <c r="AT205" i="20"/>
  <c r="AT105" i="20"/>
  <c r="AT349" i="20"/>
  <c r="AT644" i="20"/>
  <c r="AT1170" i="20"/>
  <c r="AT1682" i="20"/>
  <c r="AT1944" i="20"/>
  <c r="AT2200" i="20"/>
  <c r="AT1858" i="20"/>
  <c r="AT1207" i="20"/>
  <c r="AT1519" i="20"/>
  <c r="AT892" i="20"/>
  <c r="AT1450" i="20"/>
  <c r="BD137" i="23"/>
  <c r="AT396" i="20"/>
  <c r="AT691" i="20"/>
  <c r="BD41" i="23"/>
  <c r="AT260" i="20"/>
  <c r="AT544" i="20"/>
  <c r="AT847" i="20"/>
  <c r="BD102" i="23"/>
  <c r="AT324" i="20"/>
  <c r="AT169" i="20"/>
  <c r="AT457" i="20"/>
  <c r="AT448" i="20"/>
  <c r="AT1371" i="20"/>
  <c r="AT1788" i="20"/>
  <c r="AT2044" i="20"/>
  <c r="AT2300" i="20"/>
  <c r="AT860" i="20"/>
  <c r="AT67" i="20"/>
  <c r="AT293" i="20"/>
  <c r="AT579" i="20"/>
  <c r="AT881" i="20"/>
  <c r="AT154" i="20"/>
  <c r="AT442" i="20"/>
  <c r="AT741" i="20"/>
  <c r="BD75" i="23"/>
  <c r="AT216" i="20"/>
  <c r="BD119" i="23"/>
  <c r="AT358" i="20"/>
  <c r="AT652" i="20"/>
  <c r="AT1184" i="20"/>
  <c r="AT1696" i="20"/>
  <c r="AT1952" i="20"/>
  <c r="AT2208" i="20"/>
  <c r="AT1890" i="20"/>
  <c r="AT1221" i="20"/>
  <c r="AT1606" i="20"/>
  <c r="BD141" i="23"/>
  <c r="AT404" i="20"/>
  <c r="AT699" i="20"/>
  <c r="AT44" i="20"/>
  <c r="AT271" i="20"/>
  <c r="AT555" i="20"/>
  <c r="AT857" i="20"/>
  <c r="BD106" i="23"/>
  <c r="AT24" i="20"/>
  <c r="AT178" i="20"/>
  <c r="AT465" i="20"/>
  <c r="AT518" i="20"/>
  <c r="AT1385" i="20"/>
  <c r="AT1796" i="20"/>
  <c r="AT2052" i="20"/>
  <c r="AT2308" i="20"/>
  <c r="AT897" i="20"/>
  <c r="BD126" i="23"/>
  <c r="AT373" i="20"/>
  <c r="AT667" i="20"/>
  <c r="BD96" i="23"/>
  <c r="AT238" i="20"/>
  <c r="AT521" i="20"/>
  <c r="AT825" i="20"/>
  <c r="BD81" i="23"/>
  <c r="AT300" i="20"/>
  <c r="BD159" i="23"/>
  <c r="AT436" i="20"/>
  <c r="AT734" i="20"/>
  <c r="AT1330" i="20"/>
  <c r="AT1768" i="20"/>
  <c r="AT2024" i="20"/>
  <c r="AT2280" i="20"/>
  <c r="AT439" i="20"/>
  <c r="AT1674" i="20"/>
  <c r="AT2097" i="20"/>
  <c r="AT1954" i="20"/>
  <c r="AT361" i="20"/>
  <c r="AT513" i="20"/>
  <c r="AT1630" i="20"/>
  <c r="AT1302" i="20"/>
  <c r="AT1571" i="20"/>
  <c r="AT1715" i="20"/>
  <c r="AT1393" i="20"/>
  <c r="AT947" i="20"/>
  <c r="AT535" i="20"/>
  <c r="BD432" i="23"/>
  <c r="BD890" i="23"/>
  <c r="BD341" i="23"/>
  <c r="BD790" i="23"/>
  <c r="BD334" i="23"/>
  <c r="BD797" i="23"/>
  <c r="BD431" i="23"/>
  <c r="BD713" i="23"/>
  <c r="BD1066" i="23"/>
  <c r="BD1100" i="23"/>
  <c r="BD963" i="23"/>
  <c r="BD1283" i="23"/>
  <c r="BD1539" i="23"/>
  <c r="BD1795" i="23"/>
  <c r="BD2051" i="23"/>
  <c r="BD2307" i="23"/>
  <c r="BD1304" i="23"/>
  <c r="BD1560" i="23"/>
  <c r="BD1816" i="23"/>
  <c r="BD2072" i="23"/>
  <c r="BD2328" i="23"/>
  <c r="BD1345" i="23"/>
  <c r="BD1941" i="23"/>
  <c r="BD2346" i="23"/>
  <c r="BD2322" i="23"/>
  <c r="BD1782" i="23"/>
  <c r="BD2270" i="23"/>
  <c r="BD1749" i="23"/>
  <c r="BD1342" i="23"/>
  <c r="BD1933" i="23"/>
  <c r="BD168" i="22"/>
  <c r="BD654" i="22"/>
  <c r="BD1018" i="22"/>
  <c r="BD149" i="22"/>
  <c r="BD1926" i="22"/>
  <c r="BD1983" i="22"/>
  <c r="BD1242" i="22"/>
  <c r="BD1423" i="22"/>
  <c r="BD1148" i="22"/>
  <c r="BD2167" i="22"/>
  <c r="BD159" i="22"/>
  <c r="BD282" i="22"/>
  <c r="BD1585" i="22"/>
  <c r="BD50" i="22"/>
  <c r="BD2318" i="22"/>
  <c r="BD1146" i="22"/>
  <c r="BD996" i="22"/>
  <c r="BD1714" i="22"/>
  <c r="BD257" i="22"/>
  <c r="BD1271" i="22"/>
  <c r="AT1838" i="20"/>
  <c r="AT1592" i="20"/>
  <c r="AT2057" i="20"/>
  <c r="AT1822" i="20"/>
  <c r="AT1506" i="20"/>
  <c r="AT1634" i="20"/>
  <c r="AT1548" i="20"/>
  <c r="AT1220" i="20"/>
  <c r="AT2343" i="20"/>
  <c r="AT2271" i="20"/>
  <c r="AT2083" i="20"/>
  <c r="AT2246" i="20"/>
  <c r="BD179" i="23"/>
  <c r="BD389" i="23"/>
  <c r="BD834" i="23"/>
  <c r="BD281" i="23"/>
  <c r="BD742" i="23"/>
  <c r="BD286" i="23"/>
  <c r="BD747" i="23"/>
  <c r="BD401" i="23"/>
  <c r="BD683" i="23"/>
  <c r="BD987" i="23"/>
  <c r="BD1040" i="23"/>
  <c r="BD544" i="23"/>
  <c r="BD1255" i="23"/>
  <c r="BD1511" i="23"/>
  <c r="BD1767" i="23"/>
  <c r="BD2023" i="23"/>
  <c r="BD2279" i="23"/>
  <c r="BD1276" i="23"/>
  <c r="BD1532" i="23"/>
  <c r="BD1788" i="23"/>
  <c r="BD2044" i="23"/>
  <c r="AT1620" i="20"/>
  <c r="AT1482" i="20"/>
  <c r="AT2005" i="20"/>
  <c r="AT1433" i="20"/>
  <c r="AT1396" i="20"/>
  <c r="AT1488" i="20"/>
  <c r="AT1470" i="20"/>
  <c r="AT1119" i="20"/>
  <c r="AT2167" i="20"/>
  <c r="AT2046" i="20"/>
  <c r="AT2154" i="20"/>
  <c r="AT1763" i="20"/>
  <c r="AT583" i="20"/>
  <c r="BD328" i="23"/>
  <c r="BD789" i="23"/>
  <c r="BD235" i="23"/>
  <c r="BD698" i="23"/>
  <c r="BD227" i="23"/>
  <c r="BD690" i="23"/>
  <c r="BD368" i="23"/>
  <c r="BD650" i="23"/>
  <c r="BD233" i="23"/>
  <c r="BD947" i="23"/>
  <c r="BD1063" i="23"/>
  <c r="BD1227" i="23"/>
  <c r="BD1483" i="23"/>
  <c r="BD1739" i="23"/>
  <c r="BD1995" i="23"/>
  <c r="BD2251" i="23"/>
  <c r="BD1248" i="23"/>
  <c r="BD1504" i="23"/>
  <c r="BD1760" i="23"/>
  <c r="BD2016" i="23"/>
  <c r="BD2272" i="23"/>
  <c r="BD1270" i="23"/>
  <c r="BD1745" i="23"/>
  <c r="BD2109" i="23"/>
  <c r="BD2262" i="23"/>
  <c r="BD1658" i="23"/>
  <c r="BD2033" i="23"/>
  <c r="BD1637" i="23"/>
  <c r="BD2041" i="23"/>
  <c r="BD1742" i="23"/>
  <c r="BD1978" i="23"/>
  <c r="BD1526" i="22"/>
  <c r="BD1560" i="22"/>
  <c r="BD334" i="22"/>
  <c r="BD776" i="22"/>
  <c r="BD1913" i="22"/>
  <c r="BD2140" i="22"/>
  <c r="BD1139" i="22"/>
  <c r="AT1675" i="20"/>
  <c r="AT769" i="20"/>
  <c r="AT1765" i="20"/>
  <c r="AT2165" i="20"/>
  <c r="AT831" i="20"/>
  <c r="AT948" i="20"/>
  <c r="AT959" i="20"/>
  <c r="AT616" i="20"/>
  <c r="AT1439" i="20"/>
  <c r="AT2282" i="20"/>
  <c r="AT1690" i="20"/>
  <c r="AT2259" i="20"/>
  <c r="BD35" i="23"/>
  <c r="AT444" i="20"/>
  <c r="BD506" i="23"/>
  <c r="BD903" i="23"/>
  <c r="BD420" i="23"/>
  <c r="BD877" i="23"/>
  <c r="BD412" i="23"/>
  <c r="BD870" i="23"/>
  <c r="BD480" i="23"/>
  <c r="BD763" i="23"/>
  <c r="BD224" i="23"/>
  <c r="BD1004" i="23"/>
  <c r="BD1080" i="23"/>
  <c r="BD1327" i="23"/>
  <c r="BD1583" i="23"/>
  <c r="BD1839" i="23"/>
  <c r="BD2095" i="23"/>
  <c r="BD2351" i="23"/>
  <c r="BD1348" i="23"/>
  <c r="BD1604" i="23"/>
  <c r="AT612" i="20"/>
  <c r="AT1713" i="20"/>
  <c r="AT2125" i="20"/>
  <c r="AT385" i="20"/>
  <c r="AT751" i="20"/>
  <c r="AT802" i="20"/>
  <c r="AT1685" i="20"/>
  <c r="AT1357" i="20"/>
  <c r="AT1915" i="20"/>
  <c r="AT2079" i="20"/>
  <c r="AT1649" i="20"/>
  <c r="AT580" i="20"/>
  <c r="AT384" i="20"/>
  <c r="BD465" i="23"/>
  <c r="BD204" i="23"/>
  <c r="BD361" i="23"/>
  <c r="BD822" i="23"/>
  <c r="BD367" i="23"/>
  <c r="BD827" i="23"/>
  <c r="BD451" i="23"/>
  <c r="BD731" i="23"/>
  <c r="AT1468" i="20"/>
  <c r="AT1281" i="20"/>
  <c r="AT1929" i="20"/>
  <c r="AT2341" i="20"/>
  <c r="AT1213" i="20"/>
  <c r="AT1296" i="20"/>
  <c r="AT1292" i="20"/>
  <c r="AT966" i="20"/>
  <c r="AT1667" i="20"/>
  <c r="AT1306" i="20"/>
  <c r="AT2322" i="20"/>
  <c r="AT2074" i="20"/>
  <c r="AT311" i="20"/>
  <c r="BD239" i="23"/>
  <c r="BD688" i="23"/>
  <c r="BD1036" i="23"/>
  <c r="BD598" i="23"/>
  <c r="BD949" i="23"/>
  <c r="BD604" i="23"/>
  <c r="BD308" i="23"/>
  <c r="BD592" i="23"/>
  <c r="BD879" i="23"/>
  <c r="BD1075" i="23"/>
  <c r="BD400" i="23"/>
  <c r="BD1175" i="23"/>
  <c r="BD1431" i="23"/>
  <c r="BD1687" i="23"/>
  <c r="BD1943" i="23"/>
  <c r="BD2199" i="23"/>
  <c r="BD1196" i="23"/>
  <c r="BD1452" i="23"/>
  <c r="BD1708" i="23"/>
  <c r="AT1660" i="20"/>
  <c r="AT1418" i="20"/>
  <c r="AT1989" i="20"/>
  <c r="AT1556" i="20"/>
  <c r="AT1332" i="20"/>
  <c r="AT1419" i="20"/>
  <c r="AT1415" i="20"/>
  <c r="AT1087" i="20"/>
  <c r="AT1991" i="20"/>
  <c r="AT1863" i="20"/>
  <c r="AT1059" i="20"/>
  <c r="AT1370" i="20"/>
  <c r="AT542" i="20"/>
  <c r="BD294" i="23"/>
  <c r="BD755" i="23"/>
  <c r="BD1101" i="23"/>
  <c r="BD667" i="23"/>
  <c r="BD1011" i="23"/>
  <c r="BD658" i="23"/>
  <c r="BD349" i="23"/>
  <c r="BD630" i="23"/>
  <c r="BD203" i="23"/>
  <c r="BD805" i="23"/>
  <c r="BD1024" i="23"/>
  <c r="BD1211" i="23"/>
  <c r="BD1467" i="23"/>
  <c r="BD1723" i="23"/>
  <c r="BD1979" i="23"/>
  <c r="AT1495" i="20"/>
  <c r="AT1331" i="20"/>
  <c r="AT1937" i="20"/>
  <c r="AT2349" i="20"/>
  <c r="AT1254" i="20"/>
  <c r="AT1337" i="20"/>
  <c r="AT1310" i="20"/>
  <c r="AT982" i="20"/>
  <c r="AT1735" i="20"/>
  <c r="AT1635" i="20"/>
  <c r="AT1919" i="20"/>
  <c r="AT2054" i="20"/>
  <c r="AT354" i="20"/>
  <c r="BD247" i="23"/>
  <c r="BD709" i="23"/>
  <c r="BD27" i="23"/>
  <c r="AT157" i="20"/>
  <c r="AT446" i="20"/>
  <c r="AT744" i="20"/>
  <c r="AT87" i="20"/>
  <c r="AT319" i="20"/>
  <c r="AT606" i="20"/>
  <c r="AT903" i="20"/>
  <c r="AT118" i="20"/>
  <c r="AT74" i="20"/>
  <c r="AT226" i="20"/>
  <c r="AT510" i="20"/>
  <c r="AT902" i="20"/>
  <c r="AT1467" i="20"/>
  <c r="AT1836" i="20"/>
  <c r="AT2092" i="20"/>
  <c r="AT2348" i="20"/>
  <c r="AT983" i="20"/>
  <c r="AT1500" i="20"/>
  <c r="AT545" i="20"/>
  <c r="AT1235" i="20"/>
  <c r="AT1721" i="20"/>
  <c r="AT1977" i="20"/>
  <c r="AT2233" i="20"/>
  <c r="AT1882" i="20"/>
  <c r="AT1222" i="20"/>
  <c r="AT990" i="20"/>
  <c r="AT1529" i="20"/>
  <c r="AT1191" i="20"/>
  <c r="AT352" i="20"/>
  <c r="AT1060" i="20"/>
  <c r="AT1572" i="20"/>
  <c r="AT1743" i="20"/>
  <c r="AT1379" i="20"/>
  <c r="AT1935" i="20"/>
  <c r="AT2298" i="20"/>
  <c r="AT1073" i="20"/>
  <c r="AT679" i="20"/>
  <c r="AT59" i="20"/>
  <c r="AT268" i="20"/>
  <c r="BD410" i="23"/>
  <c r="BD692" i="23"/>
  <c r="BD761" i="23"/>
  <c r="BD252" i="23"/>
  <c r="BD543" i="23"/>
  <c r="BD830" i="23"/>
  <c r="BD999" i="23"/>
  <c r="BD487" i="23"/>
  <c r="BD771" i="23"/>
  <c r="BD55" i="23"/>
  <c r="AT198" i="20"/>
  <c r="AT482" i="20"/>
  <c r="AT785" i="20"/>
  <c r="BD118" i="23"/>
  <c r="AT356" i="20"/>
  <c r="AT650" i="20"/>
  <c r="AT944" i="20"/>
  <c r="BD148" i="23"/>
  <c r="BD49" i="23"/>
  <c r="AT267" i="20"/>
  <c r="AT552" i="20"/>
  <c r="AT1020" i="20"/>
  <c r="AT1536" i="20"/>
  <c r="AT1872" i="20"/>
  <c r="AT2128" i="20"/>
  <c r="AT1597" i="20"/>
  <c r="AT1061" i="20"/>
  <c r="AT1573" i="20"/>
  <c r="AT651" i="20"/>
  <c r="AT1304" i="20"/>
  <c r="AT1757" i="20"/>
  <c r="AT2013" i="20"/>
  <c r="AT2269" i="20"/>
  <c r="AT2006" i="20"/>
  <c r="AT1295" i="20"/>
  <c r="AT1067" i="20"/>
  <c r="AT1750" i="20"/>
  <c r="AT1260" i="20"/>
  <c r="AT598" i="20"/>
  <c r="AT1133" i="20"/>
  <c r="AT1645" i="20"/>
  <c r="AT1819" i="20"/>
  <c r="AT1783" i="20"/>
  <c r="AT2331" i="20"/>
  <c r="AT2238" i="20"/>
  <c r="AT1658" i="20"/>
  <c r="AT49" i="20"/>
  <c r="BD48" i="23"/>
  <c r="AT840" i="20"/>
  <c r="BD452" i="23"/>
  <c r="BD732" i="23"/>
  <c r="BD915" i="23"/>
  <c r="BD295" i="23"/>
  <c r="BD582" i="23"/>
  <c r="BD869" i="23"/>
  <c r="BD237" i="23"/>
  <c r="BD527" i="23"/>
  <c r="BD814" i="23"/>
  <c r="AT86" i="20"/>
  <c r="AT241" i="20"/>
  <c r="AT525" i="20"/>
  <c r="AT828" i="20"/>
  <c r="AT128" i="20"/>
  <c r="AT397" i="20"/>
  <c r="AT692" i="20"/>
  <c r="AT981" i="20"/>
  <c r="AT163" i="20"/>
  <c r="AT79" i="20"/>
  <c r="AT310" i="20"/>
  <c r="AT599" i="20"/>
  <c r="AT1097" i="20"/>
  <c r="AT1609" i="20"/>
  <c r="AT1908" i="20"/>
  <c r="AT2164" i="20"/>
  <c r="AT1730" i="20"/>
  <c r="AT1134" i="20"/>
  <c r="AT1646" i="20"/>
  <c r="AT733" i="20"/>
  <c r="AT1377" i="20"/>
  <c r="AT1793" i="20"/>
  <c r="AT2049" i="20"/>
  <c r="AT2305" i="20"/>
  <c r="AT757" i="20"/>
  <c r="AT1364" i="20"/>
  <c r="AT1136" i="20"/>
  <c r="AT476" i="20"/>
  <c r="AT1333" i="20"/>
  <c r="AT684" i="20"/>
  <c r="AT1206" i="20"/>
  <c r="AT1082" i="20"/>
  <c r="AT2162" i="20"/>
  <c r="AT1927" i="20"/>
  <c r="AT976" i="20"/>
  <c r="AT1320" i="20"/>
  <c r="AT2214" i="20"/>
  <c r="BD172" i="23"/>
  <c r="BD169" i="23"/>
  <c r="BD215" i="23"/>
  <c r="BD489" i="23"/>
  <c r="BD773" i="23"/>
  <c r="BD952" i="23"/>
  <c r="BD337" i="23"/>
  <c r="BD619" i="23"/>
  <c r="BD910" i="23"/>
  <c r="BD278" i="23"/>
  <c r="BD565" i="23"/>
  <c r="BD853" i="23"/>
  <c r="BD101" i="23"/>
  <c r="AT322" i="20"/>
  <c r="AT610" i="20"/>
  <c r="BD40" i="23"/>
  <c r="AT181" i="20"/>
  <c r="AT467" i="20"/>
  <c r="AT767" i="20"/>
  <c r="AT90" i="20"/>
  <c r="AT243" i="20"/>
  <c r="BD132" i="23"/>
  <c r="AT386" i="20"/>
  <c r="AT681" i="20"/>
  <c r="AT1234" i="20"/>
  <c r="AT1720" i="20"/>
  <c r="AT1976" i="20"/>
  <c r="AT2232" i="20"/>
  <c r="AT1970" i="20"/>
  <c r="AT1271" i="20"/>
  <c r="AT1648" i="20"/>
  <c r="AT998" i="20"/>
  <c r="AT1514" i="20"/>
  <c r="AT146" i="20"/>
  <c r="AT429" i="20"/>
  <c r="AT727" i="20"/>
  <c r="AT71" i="20"/>
  <c r="AT298" i="20"/>
  <c r="AT586" i="20"/>
  <c r="AT887" i="20"/>
  <c r="AT109" i="20"/>
  <c r="BD66" i="23"/>
  <c r="AT206" i="20"/>
  <c r="AT491" i="20"/>
  <c r="AT835" i="20"/>
  <c r="AT1435" i="20"/>
  <c r="AT1820" i="20"/>
  <c r="AT2076" i="20"/>
  <c r="AT2332" i="20"/>
  <c r="AT951" i="20"/>
  <c r="BD105" i="23"/>
  <c r="AT330" i="20"/>
  <c r="AT618" i="20"/>
  <c r="BD50" i="23"/>
  <c r="AT189" i="20"/>
  <c r="AT475" i="20"/>
  <c r="AT776" i="20"/>
  <c r="BD33" i="23"/>
  <c r="AT253" i="20"/>
  <c r="AT127" i="20"/>
  <c r="AT395" i="20"/>
  <c r="AT689" i="20"/>
  <c r="AT1248" i="20"/>
  <c r="AT1728" i="20"/>
  <c r="AT1984" i="20"/>
  <c r="AT2240" i="20"/>
  <c r="AT2002" i="20"/>
  <c r="AT1285" i="20"/>
  <c r="AT1710" i="20"/>
  <c r="AT150" i="20"/>
  <c r="AT437" i="20"/>
  <c r="AT736" i="20"/>
  <c r="AT80" i="20"/>
  <c r="AT308" i="20"/>
  <c r="AT597" i="20"/>
  <c r="AT895" i="20"/>
  <c r="AT113" i="20"/>
  <c r="AT64" i="20"/>
  <c r="AT217" i="20"/>
  <c r="AT500" i="20"/>
  <c r="AT875" i="20"/>
  <c r="AT1449" i="20"/>
  <c r="AT1828" i="20"/>
  <c r="AT2084" i="20"/>
  <c r="AT2340" i="20"/>
  <c r="AT967" i="20"/>
  <c r="BD144" i="23"/>
  <c r="AT408" i="20"/>
  <c r="AT704" i="20"/>
  <c r="BD59" i="23"/>
  <c r="AT275" i="20"/>
  <c r="AT560" i="20"/>
  <c r="AT863" i="20"/>
  <c r="BD108" i="23"/>
  <c r="BD39" i="23"/>
  <c r="AT183" i="20"/>
  <c r="AT469" i="20"/>
  <c r="AT556" i="20"/>
  <c r="AT1394" i="20"/>
  <c r="AT1800" i="20"/>
  <c r="AT2056" i="20"/>
  <c r="AT2312" i="20"/>
  <c r="AT688" i="20"/>
  <c r="AT1741" i="20"/>
  <c r="AT2153" i="20"/>
  <c r="AT764" i="20"/>
  <c r="AT826" i="20"/>
  <c r="AT905" i="20"/>
  <c r="AT527" i="20"/>
  <c r="AT1412" i="20"/>
  <c r="AT2186" i="20"/>
  <c r="AT2226" i="20"/>
  <c r="AT1871" i="20"/>
  <c r="BD173" i="23"/>
  <c r="AT821" i="20"/>
  <c r="BD493" i="23"/>
  <c r="BD726" i="23"/>
  <c r="BD394" i="23"/>
  <c r="BD852" i="23"/>
  <c r="BD399" i="23"/>
  <c r="BD857" i="23"/>
  <c r="BD468" i="23"/>
  <c r="BD748" i="23"/>
  <c r="BD738" i="23"/>
  <c r="BD959" i="23"/>
  <c r="BD1056" i="23"/>
  <c r="BD1315" i="23"/>
  <c r="BD1571" i="23"/>
  <c r="BD1827" i="23"/>
  <c r="BD2083" i="23"/>
  <c r="BD2339" i="23"/>
  <c r="BD1336" i="23"/>
  <c r="BD1592" i="23"/>
  <c r="BD1848" i="23"/>
  <c r="BD2104" i="23"/>
  <c r="BD2360" i="23"/>
  <c r="BD1409" i="23"/>
  <c r="BD2069" i="23"/>
  <c r="BD2098" i="23"/>
  <c r="BD1322" i="23"/>
  <c r="BD1917" i="23"/>
  <c r="BD1301" i="23"/>
  <c r="BD1861" i="23"/>
  <c r="BD1406" i="23"/>
  <c r="BD2061" i="23"/>
  <c r="BD1236" i="22"/>
  <c r="BD850" i="22"/>
  <c r="BD972" i="22"/>
  <c r="BD1475" i="22"/>
  <c r="BD522" i="22"/>
  <c r="BD228" i="22"/>
  <c r="BD1946" i="22"/>
  <c r="BD2231" i="22"/>
  <c r="BD1779" i="22"/>
  <c r="BD611" i="22"/>
  <c r="BD1460" i="22"/>
  <c r="BD632" i="22"/>
  <c r="BD1409" i="22"/>
  <c r="BD1372" i="22"/>
  <c r="BD1609" i="22"/>
  <c r="BD2241" i="22"/>
  <c r="BD21" i="22"/>
  <c r="BD540" i="22"/>
  <c r="BD76" i="22"/>
  <c r="BD1422" i="22"/>
  <c r="AT472" i="20"/>
  <c r="AT1701" i="20"/>
  <c r="AT2101" i="20"/>
  <c r="AT1966" i="20"/>
  <c r="AT398" i="20"/>
  <c r="AT551" i="20"/>
  <c r="AT1662" i="20"/>
  <c r="AT1311" i="20"/>
  <c r="AT1681" i="20"/>
  <c r="AT1771" i="20"/>
  <c r="AT1466" i="20"/>
  <c r="AT299" i="20"/>
  <c r="AT199" i="20"/>
  <c r="BD438" i="23"/>
  <c r="BD894" i="23"/>
  <c r="BD347" i="23"/>
  <c r="BD809" i="23"/>
  <c r="BD338" i="23"/>
  <c r="BD801" i="23"/>
  <c r="BD437" i="23"/>
  <c r="BD717" i="23"/>
  <c r="BD1074" i="23"/>
  <c r="BD838" i="23"/>
  <c r="BD974" i="23"/>
  <c r="BD1287" i="23"/>
  <c r="BD1543" i="23"/>
  <c r="BD1799" i="23"/>
  <c r="BD2055" i="23"/>
  <c r="BD2311" i="23"/>
  <c r="BD1308" i="23"/>
  <c r="BD1564" i="23"/>
  <c r="BD1820" i="23"/>
  <c r="BD2076" i="23"/>
  <c r="AT1854" i="20"/>
  <c r="AT1601" i="20"/>
  <c r="AT2061" i="20"/>
  <c r="AT1834" i="20"/>
  <c r="AT1602" i="20"/>
  <c r="AT1657" i="20"/>
  <c r="AT1557" i="20"/>
  <c r="AT1229" i="20"/>
  <c r="AT2359" i="20"/>
  <c r="AT2351" i="20"/>
  <c r="AT1955" i="20"/>
  <c r="AT735" i="20"/>
  <c r="BD184" i="23"/>
  <c r="BD393" i="23"/>
  <c r="BD851" i="23"/>
  <c r="BD285" i="23"/>
  <c r="BD746" i="23"/>
  <c r="BD292" i="23"/>
  <c r="BD752" i="23"/>
  <c r="BD405" i="23"/>
  <c r="BD687" i="23"/>
  <c r="BD1009" i="23"/>
  <c r="BD1051" i="23"/>
  <c r="BD624" i="23"/>
  <c r="BD1259" i="23"/>
  <c r="BD1515" i="23"/>
  <c r="BD1771" i="23"/>
  <c r="BD2027" i="23"/>
  <c r="BD2283" i="23"/>
  <c r="BD1280" i="23"/>
  <c r="BD1536" i="23"/>
  <c r="BD1792" i="23"/>
  <c r="BD2048" i="23"/>
  <c r="BD2304" i="23"/>
  <c r="BD1297" i="23"/>
  <c r="BD1845" i="23"/>
  <c r="BD2358" i="23"/>
  <c r="BD2142" i="23"/>
  <c r="BD1722" i="23"/>
  <c r="BD2257" i="23"/>
  <c r="BD1701" i="23"/>
  <c r="BD1294" i="23"/>
  <c r="BD1837" i="23"/>
  <c r="BD2106" i="23"/>
  <c r="BD72" i="22"/>
  <c r="BD1562" i="22"/>
  <c r="BD1358" i="22"/>
  <c r="BD1107" i="22"/>
  <c r="BD835" i="22"/>
  <c r="BD1420" i="22"/>
  <c r="BD1827" i="22"/>
  <c r="AT1047" i="20"/>
  <c r="AT1007" i="20"/>
  <c r="AT1809" i="20"/>
  <c r="AT2221" i="20"/>
  <c r="AT994" i="20"/>
  <c r="AT1081" i="20"/>
  <c r="AT1054" i="20"/>
  <c r="AT721" i="20"/>
  <c r="AT1549" i="20"/>
  <c r="AT2039" i="20"/>
  <c r="AT2042" i="20"/>
  <c r="AT991" i="20"/>
  <c r="BD52" i="23"/>
  <c r="AT664" i="20"/>
  <c r="BD567" i="23"/>
  <c r="BD924" i="23"/>
  <c r="BD470" i="23"/>
  <c r="BD221" i="23"/>
  <c r="BD475" i="23"/>
  <c r="BD174" i="23"/>
  <c r="BD513" i="23"/>
  <c r="BD802" i="23"/>
  <c r="BD214" i="23"/>
  <c r="BD1078" i="23"/>
  <c r="BD1054" i="23"/>
  <c r="BD1359" i="23"/>
  <c r="BD1615" i="23"/>
  <c r="BD1871" i="23"/>
  <c r="BD2127" i="23"/>
  <c r="BD1124" i="23"/>
  <c r="BD1380" i="23"/>
  <c r="AT1802" i="20"/>
  <c r="AT777" i="20"/>
  <c r="AT1769" i="20"/>
  <c r="AT2181" i="20"/>
  <c r="AT839" i="20"/>
  <c r="AT964" i="20"/>
  <c r="AT970" i="20"/>
  <c r="AT627" i="20"/>
  <c r="AT1471" i="20"/>
  <c r="AT2314" i="20"/>
  <c r="AT1775" i="20"/>
  <c r="AT2315" i="20"/>
  <c r="AT483" i="20"/>
  <c r="AT288" i="20"/>
  <c r="BD510" i="23"/>
  <c r="BD414" i="23"/>
  <c r="BD424" i="23"/>
  <c r="BD881" i="23"/>
  <c r="BD430" i="23"/>
  <c r="BD874" i="23"/>
  <c r="BD484" i="23"/>
  <c r="BD767" i="23"/>
  <c r="AT1623" i="20"/>
  <c r="AT1409" i="20"/>
  <c r="AT1973" i="20"/>
  <c r="AT1542" i="20"/>
  <c r="AT1327" i="20"/>
  <c r="AT1410" i="20"/>
  <c r="AT1406" i="20"/>
  <c r="AT1055" i="20"/>
  <c r="AT1975" i="20"/>
  <c r="AT1847" i="20"/>
  <c r="AT2302" i="20"/>
  <c r="AT1297" i="20"/>
  <c r="AT250" i="20"/>
  <c r="BD289" i="23"/>
  <c r="BD750" i="23"/>
  <c r="BD1097" i="23"/>
  <c r="BD662" i="23"/>
  <c r="BD995" i="23"/>
  <c r="BD654" i="23"/>
  <c r="BD343" i="23"/>
  <c r="BD626" i="23"/>
  <c r="BD193" i="23"/>
  <c r="BD649" i="23"/>
  <c r="BD1016" i="23"/>
  <c r="BD1207" i="23"/>
  <c r="BD1463" i="23"/>
  <c r="BD1719" i="23"/>
  <c r="BD1975" i="23"/>
  <c r="BD2231" i="23"/>
  <c r="BD1228" i="23"/>
  <c r="BD1484" i="23"/>
  <c r="BD1740" i="23"/>
  <c r="AT1734" i="20"/>
  <c r="AT1546" i="20"/>
  <c r="AT2033" i="20"/>
  <c r="AT1742" i="20"/>
  <c r="AT1455" i="20"/>
  <c r="AT1552" i="20"/>
  <c r="AT1502" i="20"/>
  <c r="AT1174" i="20"/>
  <c r="AT2263" i="20"/>
  <c r="AT2207" i="20"/>
  <c r="AT2139" i="20"/>
  <c r="AT1827" i="20"/>
  <c r="AT1029" i="20"/>
  <c r="BD360" i="23"/>
  <c r="BD821" i="23"/>
  <c r="BD266" i="23"/>
  <c r="BD715" i="23"/>
  <c r="BD259" i="23"/>
  <c r="BD720" i="23"/>
  <c r="BD388" i="23"/>
  <c r="BD669" i="23"/>
  <c r="BD943" i="23"/>
  <c r="BD1013" i="23"/>
  <c r="BD1095" i="23"/>
  <c r="BD1243" i="23"/>
  <c r="BD1499" i="23"/>
  <c r="BD1755" i="23"/>
  <c r="BD2011" i="23"/>
  <c r="AT1678" i="20"/>
  <c r="AT1459" i="20"/>
  <c r="AT1993" i="20"/>
  <c r="AT1629" i="20"/>
  <c r="AT1341" i="20"/>
  <c r="AT1424" i="20"/>
  <c r="AT1420" i="20"/>
  <c r="AT1092" i="20"/>
  <c r="AT2135" i="20"/>
  <c r="AT1879" i="20"/>
  <c r="AT1096" i="20"/>
  <c r="AT1443" i="20"/>
  <c r="AT270" i="20"/>
  <c r="BD315" i="23"/>
  <c r="AT40" i="20"/>
  <c r="AT193" i="20"/>
  <c r="AT478" i="20"/>
  <c r="AT780" i="20"/>
  <c r="AT106" i="20"/>
  <c r="AT351" i="20"/>
  <c r="AT646" i="20"/>
  <c r="AT940" i="20"/>
  <c r="BD146" i="23"/>
  <c r="BD42" i="23"/>
  <c r="AT263" i="20"/>
  <c r="AT547" i="20"/>
  <c r="AT1015" i="20"/>
  <c r="AT1531" i="20"/>
  <c r="AT1868" i="20"/>
  <c r="AT2124" i="20"/>
  <c r="AT1583" i="20"/>
  <c r="AT1052" i="20"/>
  <c r="AT1564" i="20"/>
  <c r="AT643" i="20"/>
  <c r="AT1299" i="20"/>
  <c r="AT1753" i="20"/>
  <c r="AT2009" i="20"/>
  <c r="AT2265" i="20"/>
  <c r="AT1994" i="20"/>
  <c r="AT1286" i="20"/>
  <c r="AT1058" i="20"/>
  <c r="AT1702" i="20"/>
  <c r="AT1255" i="20"/>
  <c r="AT587" i="20"/>
  <c r="AT1124" i="20"/>
  <c r="AT1636" i="20"/>
  <c r="AT1787" i="20"/>
  <c r="AT1767" i="20"/>
  <c r="AT2291" i="20"/>
  <c r="AT2142" i="20"/>
  <c r="AT1585" i="20"/>
  <c r="AT375" i="20"/>
  <c r="AT42" i="20"/>
  <c r="AT848" i="20"/>
  <c r="BD447" i="23"/>
  <c r="BD727" i="23"/>
  <c r="BD287" i="23"/>
  <c r="BD291" i="23"/>
  <c r="BD578" i="23"/>
  <c r="BD865" i="23"/>
  <c r="BD231" i="23"/>
  <c r="BD521" i="23"/>
  <c r="BD810" i="23"/>
  <c r="BD91" i="23"/>
  <c r="AT237" i="20"/>
  <c r="AT520" i="20"/>
  <c r="AT824" i="20"/>
  <c r="AT126" i="20"/>
  <c r="AT393" i="20"/>
  <c r="AT687" i="20"/>
  <c r="AT977" i="20"/>
  <c r="AT159" i="20"/>
  <c r="BD86" i="23"/>
  <c r="AT306" i="20"/>
  <c r="AT593" i="20"/>
  <c r="AT1088" i="20"/>
  <c r="AT1600" i="20"/>
  <c r="AT1904" i="20"/>
  <c r="AT2160" i="20"/>
  <c r="AT1718" i="20"/>
  <c r="AT1125" i="20"/>
  <c r="AT1637" i="20"/>
  <c r="AT725" i="20"/>
  <c r="AT1368" i="20"/>
  <c r="AT1789" i="20"/>
  <c r="AT2045" i="20"/>
  <c r="AT2301" i="20"/>
  <c r="AT561" i="20"/>
  <c r="AT1359" i="20"/>
  <c r="AT1131" i="20"/>
  <c r="AT443" i="20"/>
  <c r="AT1324" i="20"/>
  <c r="AT675" i="20"/>
  <c r="AT1197" i="20"/>
  <c r="AT1005" i="20"/>
  <c r="AT2130" i="20"/>
  <c r="AT1911" i="20"/>
  <c r="AT2342" i="20"/>
  <c r="AT1283" i="20"/>
  <c r="AT2174" i="20"/>
  <c r="AT524" i="20"/>
  <c r="BD163" i="23"/>
  <c r="BD209" i="23"/>
  <c r="BD485" i="23"/>
  <c r="BD769" i="23"/>
  <c r="BD948" i="23"/>
  <c r="BD333" i="23"/>
  <c r="BD615" i="23"/>
  <c r="BD905" i="23"/>
  <c r="BD273" i="23"/>
  <c r="BD561" i="23"/>
  <c r="BD849" i="23"/>
  <c r="AT55" i="20"/>
  <c r="AT278" i="20"/>
  <c r="AT563" i="20"/>
  <c r="AT866" i="20"/>
  <c r="BD156" i="23"/>
  <c r="AT430" i="20"/>
  <c r="AT728" i="20"/>
  <c r="AT50" i="20"/>
  <c r="AT201" i="20"/>
  <c r="AT103" i="20"/>
  <c r="AT345" i="20"/>
  <c r="AT640" i="20"/>
  <c r="AT1161" i="20"/>
  <c r="AT1673" i="20"/>
  <c r="AT1940" i="20"/>
  <c r="AT2196" i="20"/>
  <c r="AT1842" i="20"/>
  <c r="AT1198" i="20"/>
  <c r="AT1469" i="20"/>
  <c r="AT884" i="20"/>
  <c r="AT1441" i="20"/>
  <c r="AT1825" i="20"/>
  <c r="AT2081" i="20"/>
  <c r="AT2337" i="20"/>
  <c r="AT904" i="20"/>
  <c r="AT1437" i="20"/>
  <c r="AT1200" i="20"/>
  <c r="AT849" i="20"/>
  <c r="AT1397" i="20"/>
  <c r="AT760" i="20"/>
  <c r="AT1270" i="20"/>
  <c r="AT1594" i="20"/>
  <c r="AT2059" i="20"/>
  <c r="AT2175" i="20"/>
  <c r="AT2090" i="20"/>
  <c r="AT1288" i="20"/>
  <c r="AT1224" i="20"/>
  <c r="AT594" i="20"/>
  <c r="AT624" i="20"/>
  <c r="BD234" i="23"/>
  <c r="BD525" i="23"/>
  <c r="BD812" i="23"/>
  <c r="BD985" i="23"/>
  <c r="BD377" i="23"/>
  <c r="BD657" i="23"/>
  <c r="BD664" i="23"/>
  <c r="BD317" i="23"/>
  <c r="BD599" i="23"/>
  <c r="BD886" i="23"/>
  <c r="AT108" i="20"/>
  <c r="AT355" i="20"/>
  <c r="AT649" i="20"/>
  <c r="BD80" i="23"/>
  <c r="AT219" i="20"/>
  <c r="AT502" i="20"/>
  <c r="AT804" i="20"/>
  <c r="AT54" i="20"/>
  <c r="AT280" i="20"/>
  <c r="BD151" i="23"/>
  <c r="AT419" i="20"/>
  <c r="AT717" i="20"/>
  <c r="AT1298" i="20"/>
  <c r="AT1752" i="20"/>
  <c r="AT2008" i="20"/>
  <c r="AT2264" i="20"/>
  <c r="AT460" i="20"/>
  <c r="AT1335" i="20"/>
  <c r="AT1798" i="20"/>
  <c r="AT1066" i="20"/>
  <c r="BD29" i="23"/>
  <c r="AT175" i="20"/>
  <c r="AT462" i="20"/>
  <c r="AT762" i="20"/>
  <c r="AT98" i="20"/>
  <c r="AT335" i="20"/>
  <c r="AT626" i="20"/>
  <c r="AT921" i="20"/>
  <c r="BD136" i="23"/>
  <c r="BD100" i="23"/>
  <c r="AT245" i="20"/>
  <c r="AT528" i="20"/>
  <c r="AT972" i="20"/>
  <c r="AT1499" i="20"/>
  <c r="AT1852" i="20"/>
  <c r="AT2108" i="20"/>
  <c r="AT2364" i="20"/>
  <c r="AT1016" i="20"/>
  <c r="AT112" i="20"/>
  <c r="AT363" i="20"/>
  <c r="AT658" i="20"/>
  <c r="BD87" i="23"/>
  <c r="AT229" i="20"/>
  <c r="AT512" i="20"/>
  <c r="AT813" i="20"/>
  <c r="BD73" i="23"/>
  <c r="AT291" i="20"/>
  <c r="BD155" i="23"/>
  <c r="AT428" i="20"/>
  <c r="AT726" i="20"/>
  <c r="AT1312" i="20"/>
  <c r="AT1760" i="20"/>
  <c r="AT2016" i="20"/>
  <c r="AT2272" i="20"/>
  <c r="AT531" i="20"/>
  <c r="AT1349" i="20"/>
  <c r="AT30" i="20"/>
  <c r="AT184" i="20"/>
  <c r="AT470" i="20"/>
  <c r="AT770" i="20"/>
  <c r="AT102" i="20"/>
  <c r="AT343" i="20"/>
  <c r="AT637" i="20"/>
  <c r="AT931" i="20"/>
  <c r="BD140" i="23"/>
  <c r="AT22" i="20"/>
  <c r="AT254" i="20"/>
  <c r="AT537" i="20"/>
  <c r="AT997" i="20"/>
  <c r="AT1513" i="20"/>
  <c r="AT1860" i="20"/>
  <c r="AT2116" i="20"/>
  <c r="AT1524" i="20"/>
  <c r="BD22" i="23"/>
  <c r="AT152" i="20"/>
  <c r="AT441" i="20"/>
  <c r="AT740" i="20"/>
  <c r="BD94" i="23"/>
  <c r="AT313" i="20"/>
  <c r="AT601" i="20"/>
  <c r="AT899" i="20"/>
  <c r="AT115" i="20"/>
  <c r="AT69" i="20"/>
  <c r="AT221" i="20"/>
  <c r="AT504" i="20"/>
  <c r="AT883" i="20"/>
  <c r="AT1458" i="20"/>
  <c r="AT1832" i="20"/>
  <c r="AT2088" i="20"/>
  <c r="AT908" i="20"/>
  <c r="AT916" i="20"/>
  <c r="AT1797" i="20"/>
  <c r="AT2197" i="20"/>
  <c r="AT941" i="20"/>
  <c r="AT1034" i="20"/>
  <c r="AT1030" i="20"/>
  <c r="AT693" i="20"/>
  <c r="AT1503" i="20"/>
  <c r="AT1755" i="20"/>
  <c r="AT2195" i="20"/>
  <c r="AT2190" i="20"/>
  <c r="AT639" i="20"/>
  <c r="AT713" i="20"/>
  <c r="BD542" i="23"/>
  <c r="BD449" i="23"/>
  <c r="BD458" i="23"/>
  <c r="BD165" i="23"/>
  <c r="BD450" i="23"/>
  <c r="BD906" i="23"/>
  <c r="BD500" i="23"/>
  <c r="BD788" i="23"/>
  <c r="BD966" i="23"/>
  <c r="BD1053" i="23"/>
  <c r="BD1047" i="23"/>
  <c r="BD1347" i="23"/>
  <c r="BD1603" i="23"/>
  <c r="BD1859" i="23"/>
  <c r="BD2115" i="23"/>
  <c r="BD1112" i="23"/>
  <c r="BD1368" i="23"/>
  <c r="BD1624" i="23"/>
  <c r="BD1880" i="23"/>
  <c r="BD2136" i="23"/>
  <c r="BD1134" i="23"/>
  <c r="BD1473" i="23"/>
  <c r="BD2197" i="23"/>
  <c r="BD1145" i="23"/>
  <c r="BD1386" i="23"/>
  <c r="BD2002" i="23"/>
  <c r="BD1365" i="23"/>
  <c r="BD2014" i="23"/>
  <c r="BD1470" i="23"/>
  <c r="BD2189" i="23"/>
  <c r="BD983" i="22"/>
  <c r="BD715" i="22"/>
  <c r="BD342" i="22"/>
  <c r="BD771" i="22"/>
  <c r="BD2130" i="22"/>
  <c r="BD2341" i="22"/>
  <c r="BD2223" i="22"/>
  <c r="BD2177" i="22"/>
  <c r="BD847" i="22"/>
  <c r="BD1479" i="22"/>
  <c r="BD128" i="22"/>
  <c r="BD551" i="22"/>
  <c r="BD1270" i="22"/>
  <c r="BD727" i="22"/>
  <c r="BD1043" i="22"/>
  <c r="BD768" i="22"/>
  <c r="BD1073" i="22"/>
  <c r="BD1326" i="22"/>
  <c r="BD68" i="22"/>
  <c r="AT2344" i="20"/>
  <c r="AT697" i="20"/>
  <c r="AT1745" i="20"/>
  <c r="AT2157" i="20"/>
  <c r="AT793" i="20"/>
  <c r="AT910" i="20"/>
  <c r="AT918" i="20"/>
  <c r="AT565" i="20"/>
  <c r="AT1421" i="20"/>
  <c r="AT2218" i="20"/>
  <c r="AT2050" i="20"/>
  <c r="AT1951" i="20"/>
  <c r="BD178" i="23"/>
  <c r="BD182" i="23"/>
  <c r="BD497" i="23"/>
  <c r="BD236" i="23"/>
  <c r="BD398" i="23"/>
  <c r="BD856" i="23"/>
  <c r="BD404" i="23"/>
  <c r="BD861" i="23"/>
  <c r="BD472" i="23"/>
  <c r="BD754" i="23"/>
  <c r="BD346" i="23"/>
  <c r="BD970" i="23"/>
  <c r="BD1064" i="23"/>
  <c r="BD1319" i="23"/>
  <c r="BD1575" i="23"/>
  <c r="BD1831" i="23"/>
  <c r="BD2087" i="23"/>
  <c r="BD2343" i="23"/>
  <c r="BD1340" i="23"/>
  <c r="BD1596" i="23"/>
  <c r="BD1852" i="23"/>
  <c r="BD2108" i="23"/>
  <c r="AT508" i="20"/>
  <c r="AT1705" i="20"/>
  <c r="AT2117" i="20"/>
  <c r="AT1986" i="20"/>
  <c r="AT431" i="20"/>
  <c r="AT765" i="20"/>
  <c r="AT1671" i="20"/>
  <c r="AT1343" i="20"/>
  <c r="AT1747" i="20"/>
  <c r="AT1803" i="20"/>
  <c r="AT1539" i="20"/>
  <c r="AT807" i="20"/>
  <c r="BD125" i="23"/>
  <c r="BD443" i="23"/>
  <c r="BD898" i="23"/>
  <c r="BD351" i="23"/>
  <c r="BD813" i="23"/>
  <c r="BD358" i="23"/>
  <c r="BD806" i="23"/>
  <c r="BD441" i="23"/>
  <c r="BD721" i="23"/>
  <c r="BD1082" i="23"/>
  <c r="BD301" i="23"/>
  <c r="BD997" i="23"/>
  <c r="BD1291" i="23"/>
  <c r="BD1547" i="23"/>
  <c r="BD1803" i="23"/>
  <c r="BD2059" i="23"/>
  <c r="BD2315" i="23"/>
  <c r="BD1312" i="23"/>
  <c r="BD1568" i="23"/>
  <c r="BD1824" i="23"/>
  <c r="BD2080" i="23"/>
  <c r="BD2336" i="23"/>
  <c r="BD1361" i="23"/>
  <c r="BD1973" i="23"/>
  <c r="BD2021" i="23"/>
  <c r="BD1229" i="23"/>
  <c r="BD1814" i="23"/>
  <c r="BD2194" i="23"/>
  <c r="BD1765" i="23"/>
  <c r="BD1358" i="23"/>
  <c r="BD1965" i="23"/>
  <c r="BD202" i="22"/>
  <c r="BD1678" i="22"/>
  <c r="BD1056" i="22"/>
  <c r="BD591" i="22"/>
  <c r="BD81" i="22"/>
  <c r="BD2275" i="22"/>
  <c r="BD460" i="22"/>
  <c r="BD844" i="22"/>
  <c r="AT1239" i="20"/>
  <c r="AT1139" i="20"/>
  <c r="AT1865" i="20"/>
  <c r="AT2277" i="20"/>
  <c r="AT1085" i="20"/>
  <c r="AT1168" i="20"/>
  <c r="AT1164" i="20"/>
  <c r="AT746" i="20"/>
  <c r="AT1663" i="20"/>
  <c r="AT2106" i="20"/>
  <c r="AT1201" i="20"/>
  <c r="AT2326" i="20"/>
  <c r="AT720" i="20"/>
  <c r="BD164" i="23"/>
  <c r="BD614" i="23"/>
  <c r="BD968" i="23"/>
  <c r="BD530" i="23"/>
  <c r="BD518" i="23"/>
  <c r="BD536" i="23"/>
  <c r="BD260" i="23"/>
  <c r="BD550" i="23"/>
  <c r="BD837" i="23"/>
  <c r="BD967" i="23"/>
  <c r="BD678" i="23"/>
  <c r="BD1135" i="23"/>
  <c r="BD1391" i="23"/>
  <c r="BD1647" i="23"/>
  <c r="BD1903" i="23"/>
  <c r="BD2159" i="23"/>
  <c r="BD1156" i="23"/>
  <c r="BD1412" i="23"/>
  <c r="AT1102" i="20"/>
  <c r="AT1012" i="20"/>
  <c r="AT1813" i="20"/>
  <c r="AT2225" i="20"/>
  <c r="AT1003" i="20"/>
  <c r="AT1090" i="20"/>
  <c r="AT1086" i="20"/>
  <c r="AT729" i="20"/>
  <c r="AT1558" i="20"/>
  <c r="AT2094" i="20"/>
  <c r="AT1971" i="20"/>
  <c r="AT1361" i="20"/>
  <c r="AT878" i="20"/>
  <c r="AT596" i="20"/>
  <c r="BD571" i="23"/>
  <c r="BD928" i="23"/>
  <c r="BD486" i="23"/>
  <c r="BD314" i="23"/>
  <c r="BD479" i="23"/>
  <c r="BD198" i="23"/>
  <c r="BD517" i="23"/>
  <c r="BD807" i="23"/>
  <c r="AT1722" i="20"/>
  <c r="AT1537" i="20"/>
  <c r="AT2029" i="20"/>
  <c r="AT1726" i="20"/>
  <c r="AT1446" i="20"/>
  <c r="AT1520" i="20"/>
  <c r="AT1493" i="20"/>
  <c r="AT1165" i="20"/>
  <c r="AT2247" i="20"/>
  <c r="AT2191" i="20"/>
  <c r="AT2258" i="20"/>
  <c r="AT1811" i="20"/>
  <c r="AT514" i="20"/>
  <c r="BD354" i="23"/>
  <c r="BD816" i="23"/>
  <c r="BD248" i="23"/>
  <c r="BD710" i="23"/>
  <c r="BD254" i="23"/>
  <c r="BD716" i="23"/>
  <c r="BD384" i="23"/>
  <c r="BD665" i="23"/>
  <c r="BD922" i="23"/>
  <c r="BD991" i="23"/>
  <c r="BD1087" i="23"/>
  <c r="BD1239" i="23"/>
  <c r="BD1495" i="23"/>
  <c r="BD1751" i="23"/>
  <c r="BD2007" i="23"/>
  <c r="BD2263" i="23"/>
  <c r="BD1260" i="23"/>
  <c r="BD1516" i="23"/>
  <c r="BD1772" i="23"/>
  <c r="AT1978" i="20"/>
  <c r="AT1656" i="20"/>
  <c r="AT2089" i="20"/>
  <c r="AT1922" i="20"/>
  <c r="AT1846" i="20"/>
  <c r="AT340" i="20"/>
  <c r="AT1612" i="20"/>
  <c r="AT1284" i="20"/>
  <c r="AT827" i="20"/>
  <c r="AT2067" i="20"/>
  <c r="AT1064" i="20"/>
  <c r="AT868" i="20"/>
  <c r="BD167" i="23"/>
  <c r="BD423" i="23"/>
  <c r="BD868" i="23"/>
  <c r="BD320" i="23"/>
  <c r="BD780" i="23"/>
  <c r="BD325" i="23"/>
  <c r="BD787" i="23"/>
  <c r="BD422" i="23"/>
  <c r="BD704" i="23"/>
  <c r="BD1048" i="23"/>
  <c r="BD1084" i="23"/>
  <c r="BD931" i="23"/>
  <c r="BD1275" i="23"/>
  <c r="BD1531" i="23"/>
  <c r="BD1787" i="23"/>
  <c r="BD2043" i="23"/>
  <c r="AT1814" i="20"/>
  <c r="AT1578" i="20"/>
  <c r="AT2037" i="20"/>
  <c r="AT1758" i="20"/>
  <c r="AT1510" i="20"/>
  <c r="AT1561" i="20"/>
  <c r="AT1534" i="20"/>
  <c r="AT1183" i="20"/>
  <c r="AT2279" i="20"/>
  <c r="AT2231" i="20"/>
  <c r="AT2227" i="20"/>
  <c r="AT2003" i="20"/>
  <c r="AT668" i="20"/>
  <c r="BD364" i="23"/>
  <c r="AT77" i="20"/>
  <c r="AT233" i="20"/>
  <c r="AT516" i="20"/>
  <c r="AT817" i="20"/>
  <c r="BD133" i="23"/>
  <c r="AT388" i="20"/>
  <c r="AT683" i="20"/>
  <c r="AT973" i="20"/>
  <c r="AT155" i="20"/>
  <c r="AT72" i="20"/>
  <c r="AT301" i="20"/>
  <c r="AT588" i="20"/>
  <c r="AT1083" i="20"/>
  <c r="AT1595" i="20"/>
  <c r="AT1900" i="20"/>
  <c r="AT2156" i="20"/>
  <c r="AT1706" i="20"/>
  <c r="AT1116" i="20"/>
  <c r="AT1628" i="20"/>
  <c r="AT715" i="20"/>
  <c r="AT1363" i="20"/>
  <c r="AT1785" i="20"/>
  <c r="AT2041" i="20"/>
  <c r="AT2297" i="20"/>
  <c r="AT522" i="20"/>
  <c r="AT1350" i="20"/>
  <c r="AT1122" i="20"/>
  <c r="AT410" i="20"/>
  <c r="AT1319" i="20"/>
  <c r="AT665" i="20"/>
  <c r="AT1188" i="20"/>
  <c r="AT865" i="20"/>
  <c r="AT2102" i="20"/>
  <c r="AT1895" i="20"/>
  <c r="AT2310" i="20"/>
  <c r="AT1210" i="20"/>
  <c r="AT2126" i="20"/>
  <c r="BD176" i="23"/>
  <c r="AT136" i="20"/>
  <c r="BD205" i="23"/>
  <c r="BD481" i="23"/>
  <c r="BD764" i="23"/>
  <c r="BD944" i="23"/>
  <c r="BD329" i="23"/>
  <c r="BD611" i="23"/>
  <c r="BD899" i="23"/>
  <c r="BD267" i="23"/>
  <c r="BD557" i="23"/>
  <c r="BD845" i="23"/>
  <c r="BD58" i="23"/>
  <c r="AT274" i="20"/>
  <c r="AT559" i="20"/>
  <c r="AT861" i="20"/>
  <c r="BD154" i="23"/>
  <c r="AT426" i="20"/>
  <c r="AT724" i="20"/>
  <c r="BD56" i="23"/>
  <c r="AT196" i="20"/>
  <c r="AT101" i="20"/>
  <c r="AT341" i="20"/>
  <c r="AT635" i="20"/>
  <c r="AT1152" i="20"/>
  <c r="AT1664" i="20"/>
  <c r="AT1936" i="20"/>
  <c r="AT2192" i="20"/>
  <c r="AT1826" i="20"/>
  <c r="AT1189" i="20"/>
  <c r="AT1373" i="20"/>
  <c r="AT853" i="20"/>
  <c r="AT1432" i="20"/>
  <c r="AT1821" i="20"/>
  <c r="AT2077" i="20"/>
  <c r="AT2333" i="20"/>
  <c r="AT879" i="20"/>
  <c r="AT1428" i="20"/>
  <c r="AT1195" i="20"/>
  <c r="AT841" i="20"/>
  <c r="AT1388" i="20"/>
  <c r="AT752" i="20"/>
  <c r="AT1261" i="20"/>
  <c r="AT1521" i="20"/>
  <c r="AT2027" i="20"/>
  <c r="AT2151" i="20"/>
  <c r="AT1384" i="20"/>
  <c r="AT1751" i="20"/>
  <c r="AT1187" i="20"/>
  <c r="AT89" i="20"/>
  <c r="AT244" i="20"/>
  <c r="BD229" i="23"/>
  <c r="BD519" i="23"/>
  <c r="BD808" i="23"/>
  <c r="BD981" i="23"/>
  <c r="BD372" i="23"/>
  <c r="BD653" i="23"/>
  <c r="BD908" i="23"/>
  <c r="BD311" i="23"/>
  <c r="BD595" i="23"/>
  <c r="BD882" i="23"/>
  <c r="BD98" i="23"/>
  <c r="AT317" i="20"/>
  <c r="AT605" i="20"/>
  <c r="AT25" i="20"/>
  <c r="AT176" i="20"/>
  <c r="AT463" i="20"/>
  <c r="AT763" i="20"/>
  <c r="AT85" i="20"/>
  <c r="AT239" i="20"/>
  <c r="BD130" i="23"/>
  <c r="AT381" i="20"/>
  <c r="AT676" i="20"/>
  <c r="AT1225" i="20"/>
  <c r="AT1716" i="20"/>
  <c r="AT1972" i="20"/>
  <c r="AT2228" i="20"/>
  <c r="AT1958" i="20"/>
  <c r="AT1262" i="20"/>
  <c r="AT1625" i="20"/>
  <c r="AT989" i="20"/>
  <c r="AT1505" i="20"/>
  <c r="AT1857" i="20"/>
  <c r="AT2113" i="20"/>
  <c r="AT1460" i="20"/>
  <c r="AT974" i="20"/>
  <c r="AT1593" i="20"/>
  <c r="AT1264" i="20"/>
  <c r="AT942" i="20"/>
  <c r="AT1461" i="20"/>
  <c r="AT503" i="20"/>
  <c r="AT1334" i="20"/>
  <c r="AT2075" i="20"/>
  <c r="AT1967" i="20"/>
  <c r="AT2335" i="20"/>
  <c r="AT2210" i="20"/>
  <c r="AT2171" i="20"/>
  <c r="AT1731" i="20"/>
  <c r="AT51" i="20"/>
  <c r="BD185" i="23"/>
  <c r="BD269" i="23"/>
  <c r="BD559" i="23"/>
  <c r="BD847" i="23"/>
  <c r="BD1018" i="23"/>
  <c r="BD411" i="23"/>
  <c r="BD693" i="23"/>
  <c r="BD344" i="23"/>
  <c r="BD352" i="23"/>
  <c r="BD634" i="23"/>
  <c r="BD212" i="23"/>
  <c r="BD135" i="23"/>
  <c r="AT392" i="20"/>
  <c r="AT686" i="20"/>
  <c r="BD38" i="23"/>
  <c r="AT256" i="20"/>
  <c r="AT539" i="20"/>
  <c r="AT843" i="20"/>
  <c r="BD97" i="23"/>
  <c r="AT320" i="20"/>
  <c r="AT164" i="20"/>
  <c r="AT453" i="20"/>
  <c r="AT414" i="20"/>
  <c r="AT1362" i="20"/>
  <c r="AT1784" i="20"/>
  <c r="AT2040" i="20"/>
  <c r="AT2296" i="20"/>
  <c r="AT830" i="20"/>
  <c r="AT1399" i="20"/>
  <c r="AT1914" i="20"/>
  <c r="AT1130" i="20"/>
  <c r="AT60" i="20"/>
  <c r="AT213" i="20"/>
  <c r="AT497" i="20"/>
  <c r="AT799" i="20"/>
  <c r="BD124" i="23"/>
  <c r="AT370" i="20"/>
  <c r="AT663" i="20"/>
  <c r="AT957" i="20"/>
  <c r="AT145" i="20"/>
  <c r="BD64" i="23"/>
  <c r="AT282" i="20"/>
  <c r="AT566" i="20"/>
  <c r="AT1051" i="20"/>
  <c r="AT1563" i="20"/>
  <c r="AT1884" i="20"/>
  <c r="AT2140" i="20"/>
  <c r="AT1693" i="20"/>
  <c r="AT1084" i="20"/>
  <c r="BD139" i="23"/>
  <c r="AT400" i="20"/>
  <c r="AT695" i="20"/>
  <c r="BD47" i="23"/>
  <c r="AT265" i="20"/>
  <c r="AT550" i="20"/>
  <c r="AT852" i="20"/>
  <c r="BD104" i="23"/>
  <c r="BD31" i="23"/>
  <c r="AT173" i="20"/>
  <c r="AT461" i="20"/>
  <c r="AT480" i="20"/>
  <c r="AT1376" i="20"/>
  <c r="AT1792" i="20"/>
  <c r="AT2048" i="20"/>
  <c r="AT2304" i="20"/>
  <c r="AT870" i="20"/>
  <c r="AT1413" i="20"/>
  <c r="BD79" i="23"/>
  <c r="AT223" i="20"/>
  <c r="AT506" i="20"/>
  <c r="AT808" i="20"/>
  <c r="BD129" i="23"/>
  <c r="AT379" i="20"/>
  <c r="AT674" i="20"/>
  <c r="AT965" i="20"/>
  <c r="AT149" i="20"/>
  <c r="AT62" i="20"/>
  <c r="AT292" i="20"/>
  <c r="AT578" i="20"/>
  <c r="AT1065" i="20"/>
  <c r="AT1577" i="20"/>
  <c r="AT1892" i="20"/>
  <c r="AT2148" i="20"/>
  <c r="AT1616" i="20"/>
  <c r="BD46" i="23"/>
  <c r="AT188" i="20"/>
  <c r="AT474" i="20"/>
  <c r="AT775" i="20"/>
  <c r="AT104" i="20"/>
  <c r="AT347" i="20"/>
  <c r="AT642" i="20"/>
  <c r="AT935" i="20"/>
  <c r="BD142" i="23"/>
  <c r="AT27" i="20"/>
  <c r="AT258" i="20"/>
  <c r="AT541" i="20"/>
  <c r="AT1006" i="20"/>
  <c r="AT1522" i="20"/>
  <c r="AT1864" i="20"/>
  <c r="AT2120" i="20"/>
  <c r="AT1175" i="20"/>
  <c r="AT1080" i="20"/>
  <c r="AT1841" i="20"/>
  <c r="AT2253" i="20"/>
  <c r="AT1062" i="20"/>
  <c r="AT1145" i="20"/>
  <c r="AT1118" i="20"/>
  <c r="AT365" i="20"/>
  <c r="AT1613" i="20"/>
  <c r="AT2307" i="20"/>
  <c r="AT1014" i="20"/>
  <c r="AT2155" i="20"/>
  <c r="BD77" i="23"/>
  <c r="AT70" i="20"/>
  <c r="BD601" i="23"/>
  <c r="BD53" i="23"/>
  <c r="AT269" i="20"/>
  <c r="AT553" i="20"/>
  <c r="AT856" i="20"/>
  <c r="BD152" i="23"/>
  <c r="AT421" i="20"/>
  <c r="AT719" i="20"/>
  <c r="AT41" i="20"/>
  <c r="AT191" i="20"/>
  <c r="AT99" i="20"/>
  <c r="AT337" i="20"/>
  <c r="AT628" i="20"/>
  <c r="AT1147" i="20"/>
  <c r="AT1659" i="20"/>
  <c r="AT1932" i="20"/>
  <c r="AT2188" i="20"/>
  <c r="AT1818" i="20"/>
  <c r="AT1180" i="20"/>
  <c r="AT1692" i="20"/>
  <c r="AT845" i="20"/>
  <c r="AT1427" i="20"/>
  <c r="AT1817" i="20"/>
  <c r="AT2073" i="20"/>
  <c r="AT2329" i="20"/>
  <c r="AT871" i="20"/>
  <c r="AT1423" i="20"/>
  <c r="AT1186" i="20"/>
  <c r="AT810" i="20"/>
  <c r="AT1383" i="20"/>
  <c r="AT738" i="20"/>
  <c r="AT1252" i="20"/>
  <c r="AT1448" i="20"/>
  <c r="AT2346" i="20"/>
  <c r="AT2127" i="20"/>
  <c r="AT1347" i="20"/>
  <c r="AT1719" i="20"/>
  <c r="AT1114" i="20"/>
  <c r="AT211" i="20"/>
  <c r="AT862" i="20"/>
  <c r="BD225" i="23"/>
  <c r="BD514" i="23"/>
  <c r="BD803" i="23"/>
  <c r="BD977" i="23"/>
  <c r="BD366" i="23"/>
  <c r="BD647" i="23"/>
  <c r="BD524" i="23"/>
  <c r="BD306" i="23"/>
  <c r="BD591" i="23"/>
  <c r="BD878" i="23"/>
  <c r="AT84" i="20"/>
  <c r="AT312" i="20"/>
  <c r="AT600" i="20"/>
  <c r="AT20" i="20"/>
  <c r="AT171" i="20"/>
  <c r="AT459" i="20"/>
  <c r="AT759" i="20"/>
  <c r="BD92" i="23"/>
  <c r="AT235" i="20"/>
  <c r="BD128" i="23"/>
  <c r="AT377" i="20"/>
  <c r="AT671" i="20"/>
  <c r="AT1216" i="20"/>
  <c r="AT1712" i="20"/>
  <c r="AT1968" i="20"/>
  <c r="AT2224" i="20"/>
  <c r="AT1946" i="20"/>
  <c r="AT1253" i="20"/>
  <c r="AT1684" i="20"/>
  <c r="AT984" i="20"/>
  <c r="AT1496" i="20"/>
  <c r="AT1853" i="20"/>
  <c r="AT2109" i="20"/>
  <c r="AT2365" i="20"/>
  <c r="AT963" i="20"/>
  <c r="AT1584" i="20"/>
  <c r="AT1259" i="20"/>
  <c r="AT937" i="20"/>
  <c r="AT1452" i="20"/>
  <c r="AT468" i="20"/>
  <c r="AT1325" i="20"/>
  <c r="AT2066" i="20"/>
  <c r="AT1887" i="20"/>
  <c r="AT2311" i="20"/>
  <c r="AT2194" i="20"/>
  <c r="AT2062" i="20"/>
  <c r="AT1699" i="20"/>
  <c r="AT924" i="20"/>
  <c r="BD127" i="23"/>
  <c r="BD265" i="23"/>
  <c r="BD555" i="23"/>
  <c r="BD843" i="23"/>
  <c r="BD1014" i="23"/>
  <c r="BD407" i="23"/>
  <c r="BD689" i="23"/>
  <c r="BD307" i="23"/>
  <c r="BD348" i="23"/>
  <c r="BD629" i="23"/>
  <c r="BD202" i="23"/>
  <c r="BD115" i="23"/>
  <c r="AT350" i="20"/>
  <c r="AT645" i="20"/>
  <c r="AT65" i="20"/>
  <c r="AT214" i="20"/>
  <c r="AT498" i="20"/>
  <c r="AT800" i="20"/>
  <c r="AT47" i="20"/>
  <c r="AT276" i="20"/>
  <c r="AT139" i="20"/>
  <c r="AT415" i="20"/>
  <c r="AT711" i="20"/>
  <c r="AT1289" i="20"/>
  <c r="AT1748" i="20"/>
  <c r="AT2004" i="20"/>
  <c r="AT2260" i="20"/>
  <c r="AT427" i="20"/>
  <c r="AT1326" i="20"/>
  <c r="AT1786" i="20"/>
  <c r="AT1057" i="20"/>
  <c r="AT1569" i="20"/>
  <c r="AT1889" i="20"/>
  <c r="AT2145" i="20"/>
  <c r="AT1615" i="20"/>
  <c r="AT1044" i="20"/>
  <c r="AT1974" i="20"/>
  <c r="AT1328" i="20"/>
  <c r="AT1009" i="20"/>
  <c r="AT1525" i="20"/>
  <c r="AT858" i="20"/>
  <c r="AT1398" i="20"/>
  <c r="AT2119" i="20"/>
  <c r="AT2251" i="20"/>
  <c r="AT1425" i="20"/>
  <c r="AT1178" i="20"/>
  <c r="AT2086" i="20"/>
  <c r="AT1891" i="20"/>
  <c r="AT819" i="20"/>
  <c r="AT35" i="20"/>
  <c r="BD309" i="23"/>
  <c r="BD593" i="23"/>
  <c r="BD880" i="23"/>
  <c r="BD1057" i="23"/>
  <c r="BD448" i="23"/>
  <c r="BD729" i="23"/>
  <c r="BD429" i="23"/>
  <c r="BD391" i="23"/>
  <c r="BD672" i="23"/>
  <c r="BD238" i="23"/>
  <c r="AT144" i="20"/>
  <c r="AT425" i="20"/>
  <c r="AT723" i="20"/>
  <c r="AT68" i="20"/>
  <c r="AT294" i="20"/>
  <c r="AT581" i="20"/>
  <c r="AT882" i="20"/>
  <c r="AT107" i="20"/>
  <c r="BD61" i="23"/>
  <c r="AT202" i="20"/>
  <c r="AT486" i="20"/>
  <c r="AT805" i="20"/>
  <c r="AT1426" i="20"/>
  <c r="AT1816" i="20"/>
  <c r="AT2072" i="20"/>
  <c r="AT2328" i="20"/>
  <c r="AT945" i="20"/>
  <c r="AT1463" i="20"/>
  <c r="AT371" i="20"/>
  <c r="AT1194" i="20"/>
  <c r="BD32" i="23"/>
  <c r="AT251" i="20"/>
  <c r="AT533" i="20"/>
  <c r="AT836" i="20"/>
  <c r="AT132" i="20"/>
  <c r="AT405" i="20"/>
  <c r="AT700" i="20"/>
  <c r="AT21" i="20"/>
  <c r="AT172" i="20"/>
  <c r="AT88" i="20"/>
  <c r="AT321" i="20"/>
  <c r="AT608" i="20"/>
  <c r="AT1115" i="20"/>
  <c r="AT1627" i="20"/>
  <c r="AT1916" i="20"/>
  <c r="AT2172" i="20"/>
  <c r="AT1762" i="20"/>
  <c r="BD23" i="23"/>
  <c r="AT148" i="20"/>
  <c r="AT433" i="20"/>
  <c r="AT731" i="20"/>
  <c r="BD85" i="23"/>
  <c r="AT303" i="20"/>
  <c r="AT590" i="20"/>
  <c r="AT891" i="20"/>
  <c r="AT111" i="20"/>
  <c r="BD71" i="23"/>
  <c r="AT212" i="20"/>
  <c r="AT496" i="20"/>
  <c r="AT844" i="20"/>
  <c r="AT1440" i="20"/>
  <c r="AT1824" i="20"/>
  <c r="AT2080" i="20"/>
  <c r="AT2336" i="20"/>
  <c r="AT962" i="20"/>
  <c r="AT1477" i="20"/>
  <c r="BD43" i="23"/>
  <c r="AT259" i="20"/>
  <c r="AT543" i="20"/>
  <c r="AT846" i="20"/>
  <c r="AT138" i="20"/>
  <c r="AT413" i="20"/>
  <c r="AT709" i="20"/>
  <c r="AT29" i="20"/>
  <c r="AT182" i="20"/>
  <c r="AT95" i="20"/>
  <c r="AT329" i="20"/>
  <c r="AT617" i="20"/>
  <c r="AT1129" i="20"/>
  <c r="AT1641" i="20"/>
  <c r="AT1924" i="20"/>
  <c r="AT2180" i="20"/>
  <c r="AT1782" i="20"/>
  <c r="BD84" i="23"/>
  <c r="AT227" i="20"/>
  <c r="AT511" i="20"/>
  <c r="AT812" i="20"/>
  <c r="BD131" i="23"/>
  <c r="AT383" i="20"/>
  <c r="AT678" i="20"/>
  <c r="BD89" i="23"/>
  <c r="AT307" i="20"/>
  <c r="AT595" i="20"/>
  <c r="AT894" i="20"/>
  <c r="AT166" i="20"/>
  <c r="AT455" i="20"/>
  <c r="AT755" i="20"/>
  <c r="AT78" i="20"/>
  <c r="AT230" i="20"/>
  <c r="AT116" i="20"/>
  <c r="AT372" i="20"/>
  <c r="AT666" i="20"/>
  <c r="AT1211" i="20"/>
  <c r="AT1708" i="20"/>
  <c r="AT1964" i="20"/>
  <c r="AT2220" i="20"/>
  <c r="AT1930" i="20"/>
  <c r="AT1244" i="20"/>
  <c r="AT1670" i="20"/>
  <c r="AT968" i="20"/>
  <c r="AT1491" i="20"/>
  <c r="AT1849" i="20"/>
  <c r="AT2105" i="20"/>
  <c r="AT2361" i="20"/>
  <c r="AT958" i="20"/>
  <c r="AT1570" i="20"/>
  <c r="AT1250" i="20"/>
  <c r="AT925" i="20"/>
  <c r="AT1447" i="20"/>
  <c r="AT435" i="20"/>
  <c r="AT1316" i="20"/>
  <c r="AT2043" i="20"/>
  <c r="AT1855" i="20"/>
  <c r="AT2295" i="20"/>
  <c r="AT2170" i="20"/>
  <c r="AT1983" i="20"/>
  <c r="AT1626" i="20"/>
  <c r="BD183" i="23"/>
  <c r="AT1037" i="20"/>
  <c r="BD261" i="23"/>
  <c r="BD551" i="23"/>
  <c r="BD839" i="23"/>
  <c r="BD1010" i="23"/>
  <c r="BD403" i="23"/>
  <c r="BD685" i="23"/>
  <c r="BD777" i="23"/>
  <c r="BD342" i="23"/>
  <c r="BD625" i="23"/>
  <c r="BD181" i="23"/>
  <c r="BD113" i="23"/>
  <c r="AT346" i="20"/>
  <c r="AT641" i="20"/>
  <c r="BD70" i="23"/>
  <c r="AT209" i="20"/>
  <c r="AT493" i="20"/>
  <c r="AT795" i="20"/>
  <c r="BD54" i="23"/>
  <c r="AT272" i="20"/>
  <c r="AT137" i="20"/>
  <c r="AT411" i="20"/>
  <c r="AT707" i="20"/>
  <c r="AT1280" i="20"/>
  <c r="AT1744" i="20"/>
  <c r="AT2000" i="20"/>
  <c r="AT2256" i="20"/>
  <c r="AT394" i="20"/>
  <c r="AT1317" i="20"/>
  <c r="AT1774" i="20"/>
  <c r="AT1048" i="20"/>
  <c r="AT1560" i="20"/>
  <c r="AT1885" i="20"/>
  <c r="AT2141" i="20"/>
  <c r="AT1588" i="20"/>
  <c r="AT1039" i="20"/>
  <c r="AT1938" i="20"/>
  <c r="AT1323" i="20"/>
  <c r="AT1000" i="20"/>
  <c r="AT1516" i="20"/>
  <c r="AT850" i="20"/>
  <c r="AT1389" i="20"/>
  <c r="AT2087" i="20"/>
  <c r="AT2219" i="20"/>
  <c r="AT1315" i="20"/>
  <c r="AT2082" i="20"/>
  <c r="AT2031" i="20"/>
  <c r="AT1859" i="20"/>
  <c r="AT305" i="20"/>
  <c r="AT366" i="20"/>
  <c r="BD304" i="23"/>
  <c r="BD589" i="23"/>
  <c r="BD876" i="23"/>
  <c r="BD1052" i="23"/>
  <c r="BD444" i="23"/>
  <c r="BD723" i="23"/>
  <c r="BD290" i="23"/>
  <c r="BD387" i="23"/>
  <c r="BD668" i="23"/>
  <c r="BD232" i="23"/>
  <c r="AT123" i="20"/>
  <c r="AT387" i="20"/>
  <c r="AT682" i="20"/>
  <c r="AT23" i="20"/>
  <c r="AT252" i="20"/>
  <c r="AT534" i="20"/>
  <c r="AT838" i="20"/>
  <c r="AT83" i="20"/>
  <c r="AT314" i="20"/>
  <c r="AT160" i="20"/>
  <c r="AT449" i="20"/>
  <c r="AT380" i="20"/>
  <c r="AT1353" i="20"/>
  <c r="AT1780" i="20"/>
  <c r="AT2036" i="20"/>
  <c r="AT2292" i="20"/>
  <c r="AT822" i="20"/>
  <c r="AT1390" i="20"/>
  <c r="AT1902" i="20"/>
  <c r="AT1121" i="20"/>
  <c r="AT1633" i="20"/>
  <c r="AT1921" i="20"/>
  <c r="AT2177" i="20"/>
  <c r="AT1698" i="20"/>
  <c r="AT1108" i="20"/>
  <c r="AT743" i="20"/>
  <c r="AT1392" i="20"/>
  <c r="AT1077" i="20"/>
  <c r="AT1589" i="20"/>
  <c r="AT950" i="20"/>
  <c r="AT1462" i="20"/>
  <c r="AT2223" i="20"/>
  <c r="AT2134" i="20"/>
  <c r="AT2038" i="20"/>
  <c r="AT2095" i="20"/>
  <c r="AT1251" i="20"/>
  <c r="AT558" i="20"/>
  <c r="AT576" i="20"/>
  <c r="AT190" i="20"/>
  <c r="BD345" i="23"/>
  <c r="BD627" i="23"/>
  <c r="BD194" i="23"/>
  <c r="BD1089" i="23"/>
  <c r="BD482" i="23"/>
  <c r="BD765" i="23"/>
  <c r="BD941" i="23"/>
  <c r="BD425" i="23"/>
  <c r="BD707" i="23"/>
  <c r="BD24" i="23"/>
  <c r="AT170" i="20"/>
  <c r="AT458" i="20"/>
  <c r="AT758" i="20"/>
  <c r="AT96" i="20"/>
  <c r="AT331" i="20"/>
  <c r="AT619" i="20"/>
  <c r="AT917" i="20"/>
  <c r="AT124" i="20"/>
  <c r="BD95" i="23"/>
  <c r="AT240" i="20"/>
  <c r="AT523" i="20"/>
  <c r="AT956" i="20"/>
  <c r="AT1490" i="20"/>
  <c r="AT1848" i="20"/>
  <c r="AT2104" i="20"/>
  <c r="AT2360" i="20"/>
  <c r="AT1011" i="20"/>
  <c r="AT1527" i="20"/>
  <c r="AT591" i="20"/>
  <c r="AT1258" i="20"/>
  <c r="BD72" i="23"/>
  <c r="AT289" i="20"/>
  <c r="AT572" i="20"/>
  <c r="AT876" i="20"/>
  <c r="BD160" i="23"/>
  <c r="AT438" i="20"/>
  <c r="AT737" i="20"/>
  <c r="AT61" i="20"/>
  <c r="AT210" i="20"/>
  <c r="BD117" i="23"/>
  <c r="AT353" i="20"/>
  <c r="AT648" i="20"/>
  <c r="AT1179" i="20"/>
  <c r="AT1691" i="20"/>
  <c r="AT1948" i="20"/>
  <c r="AT2204" i="20"/>
  <c r="AT1878" i="20"/>
  <c r="BD34" i="23"/>
  <c r="AT179" i="20"/>
  <c r="AT466" i="20"/>
  <c r="AT766" i="20"/>
  <c r="AT100" i="20"/>
  <c r="AT339" i="20"/>
  <c r="AT631" i="20"/>
  <c r="AT927" i="20"/>
  <c r="BD138" i="23"/>
  <c r="AT19" i="20"/>
  <c r="AT249" i="20"/>
  <c r="AT532" i="20"/>
  <c r="AT988" i="20"/>
  <c r="AT1504" i="20"/>
  <c r="AT1856" i="20"/>
  <c r="AT2112" i="20"/>
  <c r="AT1492" i="20"/>
  <c r="AT1026" i="20"/>
  <c r="AT1541" i="20"/>
  <c r="BD82" i="23"/>
  <c r="AT297" i="20"/>
  <c r="AT585" i="20"/>
  <c r="AT886" i="20"/>
  <c r="AT158" i="20"/>
  <c r="AT447" i="20"/>
  <c r="AT745" i="20"/>
  <c r="BD78" i="23"/>
  <c r="AT220" i="20"/>
  <c r="BD121" i="23"/>
  <c r="AT362" i="20"/>
  <c r="AT657" i="20"/>
  <c r="AT1193" i="20"/>
  <c r="AT1700" i="20"/>
  <c r="AT1956" i="20"/>
  <c r="AT2212" i="20"/>
  <c r="AT1906" i="20"/>
  <c r="AT37" i="20"/>
  <c r="AT264" i="20"/>
  <c r="AT548" i="20"/>
  <c r="AT851" i="20"/>
  <c r="BD150" i="23"/>
  <c r="AT417" i="20"/>
  <c r="AT714" i="20"/>
  <c r="BD45" i="23"/>
  <c r="AT186" i="20"/>
  <c r="AT97" i="20"/>
  <c r="AT333" i="20"/>
  <c r="AT621" i="20"/>
  <c r="AT1138" i="20"/>
  <c r="AT1650" i="20"/>
  <c r="AT1928" i="20"/>
  <c r="AT2184" i="20"/>
  <c r="AT1532" i="20"/>
  <c r="AT1336" i="20"/>
  <c r="AT1941" i="20"/>
  <c r="AT2353" i="20"/>
  <c r="AT1263" i="20"/>
  <c r="AT1346" i="20"/>
  <c r="AT1342" i="20"/>
  <c r="AT987" i="20"/>
  <c r="AT2019" i="20"/>
  <c r="AT1672" i="20"/>
  <c r="AT2071" i="20"/>
  <c r="AT2270" i="20"/>
  <c r="BD143" i="23"/>
  <c r="BD251" i="23"/>
  <c r="BD714" i="23"/>
  <c r="BD1065" i="23"/>
  <c r="BD111" i="23"/>
  <c r="AT342" i="20"/>
  <c r="AT636" i="20"/>
  <c r="BD65" i="23"/>
  <c r="AT204" i="20"/>
  <c r="AT488" i="20"/>
  <c r="AT791" i="20"/>
  <c r="AT39" i="20"/>
  <c r="AT266" i="20"/>
  <c r="AT133" i="20"/>
  <c r="AT407" i="20"/>
  <c r="AT703" i="20"/>
  <c r="AT1275" i="20"/>
  <c r="AT1740" i="20"/>
  <c r="AT1996" i="20"/>
  <c r="AT2252" i="20"/>
  <c r="AT357" i="20"/>
  <c r="AT1308" i="20"/>
  <c r="AT1754" i="20"/>
  <c r="AT1043" i="20"/>
  <c r="AT1555" i="20"/>
  <c r="AT1881" i="20"/>
  <c r="AT2137" i="20"/>
  <c r="AT1574" i="20"/>
  <c r="AT1028" i="20"/>
  <c r="AT1894" i="20"/>
  <c r="AT1314" i="20"/>
  <c r="AT995" i="20"/>
  <c r="AT1511" i="20"/>
  <c r="AT820" i="20"/>
  <c r="AT1380" i="20"/>
  <c r="AT2055" i="20"/>
  <c r="AT2187" i="20"/>
  <c r="AT2099" i="20"/>
  <c r="AT2362" i="20"/>
  <c r="AT1875" i="20"/>
  <c r="AT1843" i="20"/>
  <c r="AT1027" i="20"/>
  <c r="AT915" i="20"/>
  <c r="BD299" i="23"/>
  <c r="BD585" i="23"/>
  <c r="BD872" i="23"/>
  <c r="BD1046" i="23"/>
  <c r="BD439" i="23"/>
  <c r="BD719" i="23"/>
  <c r="BD355" i="23"/>
  <c r="BD383" i="23"/>
  <c r="BD663" i="23"/>
  <c r="BD228" i="23"/>
  <c r="AT121" i="20"/>
  <c r="AT382" i="20"/>
  <c r="AT677" i="20"/>
  <c r="BD26" i="23"/>
  <c r="AT247" i="20"/>
  <c r="AT530" i="20"/>
  <c r="AT833" i="20"/>
  <c r="BD90" i="23"/>
  <c r="AT309" i="20"/>
  <c r="AT156" i="20"/>
  <c r="AT445" i="20"/>
  <c r="AT344" i="20"/>
  <c r="AT1344" i="20"/>
  <c r="AT1776" i="20"/>
  <c r="AT2032" i="20"/>
  <c r="AT2288" i="20"/>
  <c r="AT792" i="20"/>
  <c r="AT1381" i="20"/>
  <c r="AT1886" i="20"/>
  <c r="AT1112" i="20"/>
  <c r="AT1624" i="20"/>
  <c r="AT1917" i="20"/>
  <c r="AT2173" i="20"/>
  <c r="AT1680" i="20"/>
  <c r="AT1103" i="20"/>
  <c r="AT536" i="20"/>
  <c r="AT1387" i="20"/>
  <c r="AT1068" i="20"/>
  <c r="AT1580" i="20"/>
  <c r="AT938" i="20"/>
  <c r="AT1453" i="20"/>
  <c r="AT2215" i="20"/>
  <c r="AT2063" i="20"/>
  <c r="AT1995" i="20"/>
  <c r="AT1987" i="20"/>
  <c r="AT1105" i="20"/>
  <c r="AT823" i="20"/>
  <c r="BD30" i="23"/>
  <c r="AT592" i="20"/>
  <c r="BD340" i="23"/>
  <c r="BD622" i="23"/>
  <c r="BD171" i="23"/>
  <c r="BD1085" i="23"/>
  <c r="BD478" i="23"/>
  <c r="BD760" i="23"/>
  <c r="BD937" i="23"/>
  <c r="BD421" i="23"/>
  <c r="BD703" i="23"/>
  <c r="BD19" i="23"/>
  <c r="AT142" i="20"/>
  <c r="AT420" i="20"/>
  <c r="AT718" i="20"/>
  <c r="AT63" i="20"/>
  <c r="AT290" i="20"/>
  <c r="AT573" i="20"/>
  <c r="AT877" i="20"/>
  <c r="BD114" i="23"/>
  <c r="AT45" i="20"/>
  <c r="AT197" i="20"/>
  <c r="AT481" i="20"/>
  <c r="AT798" i="20"/>
  <c r="AT1417" i="20"/>
  <c r="AT1812" i="20"/>
  <c r="AT2068" i="20"/>
  <c r="AT2324" i="20"/>
  <c r="AT933" i="20"/>
  <c r="AT1454" i="20"/>
  <c r="AT336" i="20"/>
  <c r="AT1185" i="20"/>
  <c r="AT1697" i="20"/>
  <c r="AT1953" i="20"/>
  <c r="AT2209" i="20"/>
  <c r="AT1810" i="20"/>
  <c r="AT1172" i="20"/>
  <c r="AT893" i="20"/>
  <c r="AT1474" i="20"/>
  <c r="AT1141" i="20"/>
  <c r="AT1653" i="20"/>
  <c r="AT1010" i="20"/>
  <c r="AT1526" i="20"/>
  <c r="AT2327" i="20"/>
  <c r="AT926" i="20"/>
  <c r="AT2354" i="20"/>
  <c r="AT1963" i="20"/>
  <c r="AT1939" i="20"/>
  <c r="AT31" i="20"/>
  <c r="AT509" i="20"/>
  <c r="BD145" i="23"/>
  <c r="BD385" i="23"/>
  <c r="BD666" i="23"/>
  <c r="BD602" i="23"/>
  <c r="BD226" i="23"/>
  <c r="BD515" i="23"/>
  <c r="BD804" i="23"/>
  <c r="BD973" i="23"/>
  <c r="BD463" i="23"/>
  <c r="BD743" i="23"/>
  <c r="AT57" i="20"/>
  <c r="AT208" i="20"/>
  <c r="AT492" i="20"/>
  <c r="AT794" i="20"/>
  <c r="BD122" i="23"/>
  <c r="AT364" i="20"/>
  <c r="AT659" i="20"/>
  <c r="AT953" i="20"/>
  <c r="AT143" i="20"/>
  <c r="AT48" i="20"/>
  <c r="AT277" i="20"/>
  <c r="AT562" i="20"/>
  <c r="AT1042" i="20"/>
  <c r="AT1554" i="20"/>
  <c r="AT1880" i="20"/>
  <c r="AT2136" i="20"/>
  <c r="AT1679" i="20"/>
  <c r="AT1079" i="20"/>
  <c r="AT1591" i="20"/>
  <c r="AT670" i="20"/>
  <c r="AT1322" i="20"/>
  <c r="BD103" i="23"/>
  <c r="AT326" i="20"/>
  <c r="AT614" i="20"/>
  <c r="AT34" i="20"/>
  <c r="AT185" i="20"/>
  <c r="AT471" i="20"/>
  <c r="AT772" i="20"/>
  <c r="BD28" i="23"/>
  <c r="AT248" i="20"/>
  <c r="AT125" i="20"/>
  <c r="AT391" i="20"/>
  <c r="AT685" i="20"/>
  <c r="AT1243" i="20"/>
  <c r="AT1724" i="20"/>
  <c r="AT1980" i="20"/>
  <c r="AT2236" i="20"/>
  <c r="AT1990" i="20"/>
  <c r="BD74" i="23"/>
  <c r="AT218" i="20"/>
  <c r="AT501" i="20"/>
  <c r="AT803" i="20"/>
  <c r="AT117" i="20"/>
  <c r="AT374" i="20"/>
  <c r="AT669" i="20"/>
  <c r="AT961" i="20"/>
  <c r="AT147" i="20"/>
  <c r="BD69" i="23"/>
  <c r="AT287" i="20"/>
  <c r="AT571" i="20"/>
  <c r="AT1056" i="20"/>
  <c r="AT1568" i="20"/>
  <c r="AT1888" i="20"/>
  <c r="AT2144" i="20"/>
  <c r="AT1442" i="20"/>
  <c r="AT1093" i="20"/>
  <c r="AT1605" i="20"/>
  <c r="BD107" i="23"/>
  <c r="AT334" i="20"/>
  <c r="AT625" i="20"/>
  <c r="AT46" i="20"/>
  <c r="AT195" i="20"/>
  <c r="AT479" i="20"/>
  <c r="AT781" i="20"/>
  <c r="BD36" i="23"/>
  <c r="AT257" i="20"/>
  <c r="AT129" i="20"/>
  <c r="AT399" i="20"/>
  <c r="AT694" i="20"/>
  <c r="AT1257" i="20"/>
  <c r="AT1732" i="20"/>
  <c r="AT1988" i="20"/>
  <c r="AT2244" i="20"/>
  <c r="AT2010" i="20"/>
  <c r="AT75" i="20"/>
  <c r="AT302" i="20"/>
  <c r="AT589" i="20"/>
  <c r="AT890" i="20"/>
  <c r="AT162" i="20"/>
  <c r="AT451" i="20"/>
  <c r="AT750" i="20"/>
  <c r="BD83" i="23"/>
  <c r="AT225" i="20"/>
  <c r="BD123" i="23"/>
  <c r="AT367" i="20"/>
  <c r="AT661" i="20"/>
  <c r="AT1202" i="20"/>
  <c r="AT1704" i="20"/>
  <c r="AT1960" i="20"/>
  <c r="AT2216" i="20"/>
  <c r="AT1687" i="20"/>
  <c r="AT1464" i="20"/>
  <c r="AT1997" i="20"/>
  <c r="AT1647" i="20"/>
  <c r="AT1382" i="20"/>
  <c r="AT1451" i="20"/>
  <c r="AT1429" i="20"/>
  <c r="AT1101" i="20"/>
  <c r="AT119" i="20"/>
  <c r="AT378" i="20"/>
  <c r="AT672" i="20"/>
  <c r="BD99" i="23"/>
  <c r="AT242" i="20"/>
  <c r="AT526" i="20"/>
  <c r="AT829" i="20"/>
  <c r="AT76" i="20"/>
  <c r="AT304" i="20"/>
  <c r="BD161" i="23"/>
  <c r="AT440" i="20"/>
  <c r="AT739" i="20"/>
  <c r="AT1339" i="20"/>
  <c r="AT1772" i="20"/>
  <c r="AT2028" i="20"/>
  <c r="AT2284" i="20"/>
  <c r="AT784" i="20"/>
  <c r="AT1372" i="20"/>
  <c r="AT1870" i="20"/>
  <c r="AT1107" i="20"/>
  <c r="AT1619" i="20"/>
  <c r="AT1913" i="20"/>
  <c r="AT2169" i="20"/>
  <c r="AT1666" i="20"/>
  <c r="AT1094" i="20"/>
  <c r="AT499" i="20"/>
  <c r="AT1378" i="20"/>
  <c r="AT1063" i="20"/>
  <c r="AT1575" i="20"/>
  <c r="AT932" i="20"/>
  <c r="AT1444" i="20"/>
  <c r="AT2199" i="20"/>
  <c r="AT1923" i="20"/>
  <c r="AT1931" i="20"/>
  <c r="AT2355" i="20"/>
  <c r="AT1031" i="20"/>
  <c r="AT194" i="20"/>
  <c r="AT153" i="20"/>
  <c r="BD37" i="23"/>
  <c r="BD336" i="23"/>
  <c r="BD618" i="23"/>
  <c r="BD909" i="23"/>
  <c r="BD1081" i="23"/>
  <c r="BD474" i="23"/>
  <c r="BD756" i="23"/>
  <c r="BD933" i="23"/>
  <c r="BD417" i="23"/>
  <c r="BD699" i="23"/>
  <c r="AT18" i="20"/>
  <c r="BD149" i="23"/>
  <c r="AT416" i="20"/>
  <c r="AT712" i="20"/>
  <c r="AT58" i="20"/>
  <c r="AT285" i="20"/>
  <c r="AT569" i="20"/>
  <c r="AT873" i="20"/>
  <c r="BD112" i="23"/>
  <c r="BD51" i="23"/>
  <c r="AT192" i="20"/>
  <c r="AT477" i="20"/>
  <c r="AT768" i="20"/>
  <c r="AT1408" i="20"/>
  <c r="AT1808" i="20"/>
  <c r="AT2064" i="20"/>
  <c r="AT2320" i="20"/>
  <c r="AT928" i="20"/>
  <c r="AT1445" i="20"/>
  <c r="AT2014" i="20"/>
  <c r="AT1176" i="20"/>
  <c r="AT1688" i="20"/>
  <c r="AT1949" i="20"/>
  <c r="AT2205" i="20"/>
  <c r="AT1794" i="20"/>
  <c r="AT1167" i="20"/>
  <c r="AT864" i="20"/>
  <c r="AT1465" i="20"/>
  <c r="AT1132" i="20"/>
  <c r="AT1644" i="20"/>
  <c r="AT1001" i="20"/>
  <c r="AT1517" i="20"/>
  <c r="AT2319" i="20"/>
  <c r="AT874" i="20"/>
  <c r="AT2306" i="20"/>
  <c r="AT1835" i="20"/>
  <c r="AT2323" i="20"/>
  <c r="BD134" i="23"/>
  <c r="AT316" i="20"/>
  <c r="AT568" i="20"/>
  <c r="BD381" i="23"/>
  <c r="BD661" i="23"/>
  <c r="BD728" i="23"/>
  <c r="BD216" i="23"/>
  <c r="BD511" i="23"/>
  <c r="BD800" i="23"/>
  <c r="BD969" i="23"/>
  <c r="BD459" i="23"/>
  <c r="BD739" i="23"/>
  <c r="BD21" i="23"/>
  <c r="AT165" i="20"/>
  <c r="AT454" i="20"/>
  <c r="AT754" i="20"/>
  <c r="AT94" i="20"/>
  <c r="AT327" i="20"/>
  <c r="AT615" i="20"/>
  <c r="AT912" i="20"/>
  <c r="AT122" i="20"/>
  <c r="AT81" i="20"/>
  <c r="AT236" i="20"/>
  <c r="AT519" i="20"/>
  <c r="AT939" i="20"/>
  <c r="AT1481" i="20"/>
  <c r="AT1844" i="20"/>
  <c r="AT2100" i="20"/>
  <c r="AT2356" i="20"/>
  <c r="AT1002" i="20"/>
  <c r="AT1518" i="20"/>
  <c r="AT582" i="20"/>
  <c r="AT1249" i="20"/>
  <c r="AT1729" i="20"/>
  <c r="AT1985" i="20"/>
  <c r="AT2241" i="20"/>
  <c r="AT1910" i="20"/>
  <c r="AT1236" i="20"/>
  <c r="AT1004" i="20"/>
  <c r="AT1547" i="20"/>
  <c r="AT1205" i="20"/>
  <c r="AT422" i="20"/>
  <c r="AT1078" i="20"/>
  <c r="AT1590" i="20"/>
  <c r="AT2058" i="20"/>
  <c r="AT1489" i="20"/>
  <c r="AT2103" i="20"/>
  <c r="AT1903" i="20"/>
  <c r="AT1219" i="20"/>
  <c r="AT368" i="20"/>
  <c r="AT936" i="20"/>
  <c r="AT716" i="20"/>
  <c r="BD419" i="23"/>
  <c r="BD701" i="23"/>
  <c r="BD887" i="23"/>
  <c r="BD262" i="23"/>
  <c r="BD552" i="23"/>
  <c r="BD840" i="23"/>
  <c r="BD1007" i="23"/>
  <c r="BD495" i="23"/>
  <c r="BD782" i="23"/>
  <c r="AT91" i="20"/>
  <c r="AT246" i="20"/>
  <c r="AT529" i="20"/>
  <c r="AT832" i="20"/>
  <c r="AT130" i="20"/>
  <c r="AT401" i="20"/>
  <c r="AT696" i="20"/>
  <c r="AT985" i="20"/>
  <c r="AT167" i="20"/>
  <c r="BD93" i="23"/>
  <c r="AT315" i="20"/>
  <c r="AT603" i="20"/>
  <c r="AT1106" i="20"/>
  <c r="AT1618" i="20"/>
  <c r="AT1912" i="20"/>
  <c r="AT2168" i="20"/>
  <c r="AT1746" i="20"/>
  <c r="AT1143" i="20"/>
  <c r="AT1655" i="20"/>
  <c r="AT742" i="20"/>
  <c r="AT1386" i="20"/>
  <c r="AT110" i="20"/>
  <c r="AT359" i="20"/>
  <c r="AT654" i="20"/>
  <c r="AT73" i="20"/>
  <c r="AT224" i="20"/>
  <c r="AT507" i="20"/>
  <c r="AT809" i="20"/>
  <c r="BD68" i="23"/>
  <c r="AT286" i="20"/>
  <c r="BD153" i="23"/>
  <c r="AT423" i="20"/>
  <c r="AT722" i="20"/>
  <c r="AT1307" i="20"/>
  <c r="AT1756" i="20"/>
  <c r="AT2012" i="20"/>
  <c r="AT2268" i="20"/>
  <c r="AT494" i="20"/>
  <c r="AT28" i="20"/>
  <c r="AT255" i="20"/>
  <c r="AT538" i="20"/>
  <c r="AT842" i="20"/>
  <c r="AT135" i="20"/>
  <c r="AT409" i="20"/>
  <c r="AT705" i="20"/>
  <c r="AT26" i="20"/>
  <c r="AT177" i="20"/>
  <c r="AT93" i="20"/>
  <c r="AT325" i="20"/>
  <c r="AT613" i="20"/>
  <c r="AT1120" i="20"/>
  <c r="AT1632" i="20"/>
  <c r="AT1920" i="20"/>
  <c r="AT2176" i="20"/>
  <c r="AT1770" i="20"/>
  <c r="AT1157" i="20"/>
  <c r="AT1669" i="20"/>
  <c r="AT114" i="20"/>
  <c r="AT369" i="20"/>
  <c r="AT662" i="20"/>
  <c r="AT82" i="20"/>
  <c r="AT234" i="20"/>
  <c r="AT517" i="20"/>
  <c r="AT818" i="20"/>
  <c r="AT66" i="20"/>
  <c r="AT295" i="20"/>
  <c r="BD157" i="23"/>
  <c r="AT432" i="20"/>
  <c r="AT730" i="20"/>
  <c r="AT1321" i="20"/>
  <c r="AT1764" i="20"/>
  <c r="AT2020" i="20"/>
  <c r="AT2276" i="20"/>
  <c r="AT748" i="20"/>
  <c r="BD109" i="23"/>
  <c r="AT338" i="20"/>
  <c r="AT630" i="20"/>
  <c r="BD62" i="23"/>
  <c r="AT200" i="20"/>
  <c r="AT484" i="20"/>
  <c r="AT786" i="20"/>
  <c r="AT32" i="20"/>
  <c r="AT261" i="20"/>
  <c r="AT131" i="20"/>
  <c r="AT403" i="20"/>
  <c r="AT698" i="20"/>
  <c r="AT1266" i="20"/>
  <c r="AT1736" i="20"/>
  <c r="AT1992" i="20"/>
  <c r="AT2248" i="20"/>
  <c r="AT1830" i="20"/>
  <c r="AT1587" i="20"/>
  <c r="AT2053" i="20"/>
  <c r="AT1766" i="20"/>
  <c r="AT1565" i="20"/>
  <c r="AT969" i="20"/>
  <c r="AT2152" i="20"/>
  <c r="AT1228" i="20"/>
  <c r="AT1959" i="20"/>
  <c r="AT262" i="20"/>
  <c r="BD829" i="23"/>
  <c r="BD675" i="23"/>
  <c r="BD569" i="23"/>
  <c r="BD396" i="23"/>
  <c r="BD893" i="23"/>
  <c r="BD778" i="23"/>
  <c r="BD1219" i="23"/>
  <c r="BD1667" i="23"/>
  <c r="BD2019" i="23"/>
  <c r="BD1208" i="23"/>
  <c r="BD1656" i="23"/>
  <c r="BD2008" i="23"/>
  <c r="BD1198" i="23"/>
  <c r="BD1813" i="23"/>
  <c r="BD2249" i="23"/>
  <c r="BD1117" i="23"/>
  <c r="BD1621" i="23"/>
  <c r="BD1598" i="23"/>
  <c r="BD2074" i="23"/>
  <c r="BD75" i="22"/>
  <c r="BD1885" i="22"/>
  <c r="BD575" i="22"/>
  <c r="BD1763" i="22"/>
  <c r="BD1709" i="22"/>
  <c r="BD2045" i="22"/>
  <c r="BD454" i="22"/>
  <c r="BD5" i="22"/>
  <c r="BD1437" i="22"/>
  <c r="BD2320" i="22"/>
  <c r="BD41" i="22"/>
  <c r="AT978" i="20"/>
  <c r="AT1345" i="20"/>
  <c r="AT2257" i="20"/>
  <c r="AT1391" i="20"/>
  <c r="AT1237" i="20"/>
  <c r="AT1535" i="20"/>
  <c r="AT1707" i="20"/>
  <c r="AT2150" i="20"/>
  <c r="AT922" i="20"/>
  <c r="BD670" i="23"/>
  <c r="BD462" i="23"/>
  <c r="BD978" i="23"/>
  <c r="BD250" i="23"/>
  <c r="BD644" i="23"/>
  <c r="BD1039" i="23"/>
  <c r="BD1034" i="23"/>
  <c r="BD1447" i="23"/>
  <c r="BD1895" i="23"/>
  <c r="BD2247" i="23"/>
  <c r="BD1436" i="23"/>
  <c r="BD1884" i="23"/>
  <c r="AT1404" i="20"/>
  <c r="AT1805" i="20"/>
  <c r="AT1478" i="20"/>
  <c r="AT1163" i="20"/>
  <c r="AT575" i="20"/>
  <c r="AT1265" i="20"/>
  <c r="AT2267" i="20"/>
  <c r="AT2366" i="20"/>
  <c r="AT168" i="20"/>
  <c r="BD695" i="23"/>
  <c r="BD572" i="23"/>
  <c r="BD471" i="23"/>
  <c r="BD331" i="23"/>
  <c r="BD832" i="23"/>
  <c r="BD992" i="23"/>
  <c r="BD1163" i="23"/>
  <c r="BD1611" i="23"/>
  <c r="BD1963" i="23"/>
  <c r="BD1152" i="23"/>
  <c r="BD1600" i="23"/>
  <c r="BD1952" i="23"/>
  <c r="BD1142" i="23"/>
  <c r="BD1681" i="23"/>
  <c r="BD1826" i="23"/>
  <c r="BD2045" i="23"/>
  <c r="BD1509" i="23"/>
  <c r="BD1486" i="23"/>
  <c r="BD1850" i="23"/>
  <c r="BD1156" i="22"/>
  <c r="BD1748" i="22"/>
  <c r="BD920" i="22"/>
  <c r="BD880" i="22"/>
  <c r="BD808" i="22"/>
  <c r="AT1523" i="20"/>
  <c r="AT2321" i="20"/>
  <c r="AT1611" i="20"/>
  <c r="AT1365" i="20"/>
  <c r="AT1348" i="20"/>
  <c r="AT2078" i="20"/>
  <c r="AT1759" i="20"/>
  <c r="AT796" i="20"/>
  <c r="BD741" i="23"/>
  <c r="BD356" i="23"/>
  <c r="BD245" i="23"/>
  <c r="BD298" i="23"/>
  <c r="BD691" i="23"/>
  <c r="BD1106" i="23"/>
  <c r="BD1008" i="23"/>
  <c r="BD1487" i="23"/>
  <c r="BD1935" i="23"/>
  <c r="BD2287" i="23"/>
  <c r="BD1476" i="23"/>
  <c r="AT1950" i="20"/>
  <c r="AT1969" i="20"/>
  <c r="AT1117" i="20"/>
  <c r="AT1515" i="20"/>
  <c r="AT955" i="20"/>
  <c r="AT1603" i="20"/>
  <c r="AT2198" i="20"/>
  <c r="AT771" i="20"/>
  <c r="BD350" i="23"/>
  <c r="BD1031" i="23"/>
  <c r="BD770" i="23"/>
  <c r="BD648" i="23"/>
  <c r="BD554" i="23"/>
  <c r="AT1111" i="20"/>
  <c r="AT1717" i="20"/>
  <c r="AT2285" i="20"/>
  <c r="AT980" i="20"/>
  <c r="AT1607" i="20"/>
  <c r="AT1567" i="20"/>
  <c r="AT2122" i="20"/>
  <c r="AT996" i="20"/>
  <c r="AT816" i="20"/>
  <c r="BD864" i="23"/>
  <c r="BD490" i="23"/>
  <c r="BD373" i="23"/>
  <c r="BD268" i="23"/>
  <c r="BD772" i="23"/>
  <c r="BD1076" i="23"/>
  <c r="BD1111" i="23"/>
  <c r="BD1559" i="23"/>
  <c r="BD1911" i="23"/>
  <c r="BD2359" i="23"/>
  <c r="BD1548" i="23"/>
  <c r="AT1303" i="20"/>
  <c r="AT1777" i="20"/>
  <c r="AT2345" i="20"/>
  <c r="AT1104" i="20"/>
  <c r="AT456" i="20"/>
  <c r="AT1686" i="20"/>
  <c r="AT2131" i="20"/>
  <c r="AT1907" i="20"/>
  <c r="AT424" i="20"/>
  <c r="BD270" i="23"/>
  <c r="BD556" i="23"/>
  <c r="BD440" i="23"/>
  <c r="BD313" i="23"/>
  <c r="BD815" i="23"/>
  <c r="BD927" i="23"/>
  <c r="BD1147" i="23"/>
  <c r="BD1595" i="23"/>
  <c r="BD1947" i="23"/>
  <c r="AT898" i="20"/>
  <c r="AT2093" i="20"/>
  <c r="AT1053" i="20"/>
  <c r="AT900" i="20"/>
  <c r="AT889" i="20"/>
  <c r="AT1507" i="20"/>
  <c r="AT1137" i="20"/>
  <c r="AT390" i="20"/>
  <c r="BD477" i="23"/>
  <c r="BD256" i="23"/>
  <c r="BD453" i="23"/>
  <c r="BD895" i="23"/>
  <c r="BD445" i="23"/>
  <c r="BD901" i="23"/>
  <c r="BD496" i="23"/>
  <c r="BD783" i="23"/>
  <c r="BD955" i="23"/>
  <c r="BD1042" i="23"/>
  <c r="BD975" i="23"/>
  <c r="BD1343" i="23"/>
  <c r="BD1599" i="23"/>
  <c r="BD912" i="23"/>
  <c r="BD2143" i="23"/>
  <c r="BD1576" i="23"/>
  <c r="BD2036" i="23"/>
  <c r="BD1138" i="23"/>
  <c r="BD1649" i="23"/>
  <c r="BD2154" i="23"/>
  <c r="BD1394" i="23"/>
  <c r="BD1841" i="23"/>
  <c r="BD1717" i="23"/>
  <c r="BD1478" i="23"/>
  <c r="BD1786" i="23"/>
  <c r="BD393" i="22"/>
  <c r="BD726" i="22"/>
  <c r="BD2280" i="22"/>
  <c r="BD1440" i="22"/>
  <c r="BD1257" i="22"/>
  <c r="BD2215" i="22"/>
  <c r="BD1324" i="22"/>
  <c r="BD1085" i="22"/>
  <c r="BD441" i="22"/>
  <c r="BD873" i="22"/>
  <c r="BD74" i="22"/>
  <c r="BD1877" i="22"/>
  <c r="BD2150" i="22"/>
  <c r="BD2047" i="23"/>
  <c r="BD1492" i="23"/>
  <c r="BD1996" i="23"/>
  <c r="BD2356" i="23"/>
  <c r="BD1577" i="23"/>
  <c r="BD2134" i="23"/>
  <c r="BD1314" i="23"/>
  <c r="BD1197" i="23"/>
  <c r="BD1645" i="23"/>
  <c r="BD1398" i="23"/>
  <c r="BD2298" i="23"/>
  <c r="BD1936" i="22"/>
  <c r="BD480" i="22"/>
  <c r="BD1067" i="22"/>
  <c r="BD703" i="22"/>
  <c r="BD2172" i="22"/>
  <c r="BD709" i="22"/>
  <c r="BD1781" i="22"/>
  <c r="BD419" i="22"/>
  <c r="BD363" i="22"/>
  <c r="BD689" i="22"/>
  <c r="BD1100" i="22"/>
  <c r="BD2126" i="22"/>
  <c r="BD885" i="22"/>
  <c r="BD862" i="23"/>
  <c r="BD2335" i="23"/>
  <c r="BD1732" i="23"/>
  <c r="BD2152" i="23"/>
  <c r="BD1234" i="23"/>
  <c r="BD1909" i="23"/>
  <c r="BD1217" i="23"/>
  <c r="BD1586" i="23"/>
  <c r="BD2117" i="23"/>
  <c r="BD2009" i="23"/>
  <c r="BD1670" i="23"/>
  <c r="BD2241" i="23"/>
  <c r="BD1408" i="22"/>
  <c r="BD392" i="22"/>
  <c r="BD223" i="22"/>
  <c r="BD1536" i="22"/>
  <c r="BD1762" i="22"/>
  <c r="BD1944" i="22"/>
  <c r="BD1208" i="22"/>
  <c r="BD1733" i="22"/>
  <c r="BD679" i="22"/>
  <c r="BD1955" i="22"/>
  <c r="BD87" i="22"/>
  <c r="BD1401" i="22"/>
  <c r="BD1821" i="22"/>
  <c r="BD1299" i="23"/>
  <c r="BD1172" i="23"/>
  <c r="BD1800" i="23"/>
  <c r="BD2196" i="23"/>
  <c r="BD1282" i="23"/>
  <c r="BD2126" i="23"/>
  <c r="BD1986" i="23"/>
  <c r="BD1682" i="23"/>
  <c r="BD1325" i="23"/>
  <c r="BD1153" i="23"/>
  <c r="BD1766" i="23"/>
  <c r="BD471" i="22"/>
  <c r="BD1088" i="23"/>
  <c r="BD2363" i="23"/>
  <c r="BD1744" i="23"/>
  <c r="BD2160" i="23"/>
  <c r="BD1246" i="23"/>
  <c r="BD1966" i="23"/>
  <c r="BD1281" i="23"/>
  <c r="BD1610" i="23"/>
  <c r="BD2309" i="23"/>
  <c r="BD2073" i="23"/>
  <c r="BD1694" i="23"/>
  <c r="BD105" i="22"/>
  <c r="BD263" i="22"/>
  <c r="BD974" i="22"/>
  <c r="BD1615" i="22"/>
  <c r="BD1812" i="22"/>
  <c r="BD402" i="22"/>
  <c r="BD704" i="22"/>
  <c r="BD1108" i="22"/>
  <c r="BD353" i="22"/>
  <c r="BD224" i="22"/>
  <c r="BD1790" i="22"/>
  <c r="BD1173" i="22"/>
  <c r="BD744" i="22"/>
  <c r="BD2111" i="23"/>
  <c r="BD1544" i="23"/>
  <c r="BD2024" i="23"/>
  <c r="BD1122" i="23"/>
  <c r="BD1625" i="23"/>
  <c r="BD2269" i="23"/>
  <c r="BD1362" i="23"/>
  <c r="BD1802" i="23"/>
  <c r="BD1677" i="23"/>
  <c r="BD1446" i="23"/>
  <c r="BD1189" i="23"/>
  <c r="BD36" i="22"/>
  <c r="BD86" i="22"/>
  <c r="BD1887" i="22"/>
  <c r="BD533" i="22"/>
  <c r="BD1139" i="23"/>
  <c r="BD1128" i="23"/>
  <c r="BD1764" i="23"/>
  <c r="BD2172" i="23"/>
  <c r="BD1254" i="23"/>
  <c r="BD2005" i="23"/>
  <c r="BD1801" i="23"/>
  <c r="BD1626" i="23"/>
  <c r="BD1221" i="23"/>
  <c r="BD2265" i="23"/>
  <c r="BD1710" i="23"/>
  <c r="BD366" i="22"/>
  <c r="BD304" i="22"/>
  <c r="BD457" i="22"/>
  <c r="BD1243" i="22"/>
  <c r="BD2163" i="22"/>
  <c r="BD1657" i="22"/>
  <c r="BD1439" i="22"/>
  <c r="BD1844" i="22"/>
  <c r="BD1050" i="22"/>
  <c r="BD39" i="22"/>
  <c r="BD526" i="22"/>
  <c r="BD1986" i="22"/>
  <c r="BD1610" i="22"/>
  <c r="BD1455" i="22"/>
  <c r="BD732" i="22"/>
  <c r="BD1999" i="22"/>
  <c r="BD1543" i="22"/>
  <c r="BD27" i="22"/>
  <c r="BD840" i="22"/>
  <c r="BD740" i="22"/>
  <c r="BD1746" i="22"/>
  <c r="BD1683" i="23"/>
  <c r="BD1300" i="23"/>
  <c r="BD1876" i="23"/>
  <c r="BD2260" i="23"/>
  <c r="BD1554" i="23"/>
  <c r="BD206" i="22"/>
  <c r="BD1216" i="22"/>
  <c r="BD127" i="22"/>
  <c r="BD2206" i="22"/>
  <c r="BD417" i="22"/>
  <c r="BD174" i="22"/>
  <c r="BD216" i="22"/>
  <c r="BD1658" i="22"/>
  <c r="BD373" i="22"/>
  <c r="BD985" i="22"/>
  <c r="BD64" i="22"/>
  <c r="BD1417" i="22"/>
  <c r="BD1879" i="22"/>
  <c r="BD109" i="22"/>
  <c r="BD2301" i="22"/>
  <c r="BD2365" i="22"/>
  <c r="BD481" i="22"/>
  <c r="BD984" i="22"/>
  <c r="BD833" i="22"/>
  <c r="BD1284" i="22"/>
  <c r="BD2003" i="22"/>
  <c r="BD1943" i="22"/>
  <c r="BD179" i="22"/>
  <c r="BD1589" i="22"/>
  <c r="BD1634" i="23"/>
  <c r="BD1477" i="22"/>
  <c r="BD924" i="22"/>
  <c r="BD318" i="22"/>
  <c r="BD1564" i="22"/>
  <c r="BD287" i="22"/>
  <c r="BD46" i="22"/>
  <c r="BD775" i="22"/>
  <c r="BD609" i="22"/>
  <c r="BD1089" i="22"/>
  <c r="BD380" i="22"/>
  <c r="BD969" i="22"/>
  <c r="BD1078" i="22"/>
  <c r="BD816" i="22"/>
  <c r="BD2216" i="22"/>
  <c r="BD1859" i="22"/>
  <c r="BD2364" i="22"/>
  <c r="BD32" i="22"/>
  <c r="BD834" i="22"/>
  <c r="BD1029" i="22"/>
  <c r="BD1718" i="22"/>
  <c r="BD1307" i="22"/>
  <c r="BD131" i="22"/>
  <c r="BD1355" i="22"/>
  <c r="BD2099" i="22"/>
  <c r="BD2146" i="23"/>
  <c r="BD1614" i="22"/>
  <c r="BD1449" i="22"/>
  <c r="BD1185" i="22"/>
  <c r="BD1134" i="22"/>
  <c r="BD2060" i="22"/>
  <c r="BD1198" i="22"/>
  <c r="BD670" i="22"/>
  <c r="BD1393" i="22"/>
  <c r="BD559" i="22"/>
  <c r="BD2083" i="22"/>
  <c r="BD348" i="22"/>
  <c r="BD650" i="22"/>
  <c r="BD1908" i="22"/>
  <c r="BD1544" i="22"/>
  <c r="BD1428" i="22"/>
  <c r="AT151" i="20"/>
  <c r="AT1358" i="20"/>
  <c r="AT1543" i="20"/>
  <c r="AT2255" i="20"/>
  <c r="BD63" i="23"/>
  <c r="BD956" i="23"/>
  <c r="BD737" i="23"/>
  <c r="BD616" i="23"/>
  <c r="BD537" i="23"/>
  <c r="BD312" i="23"/>
  <c r="BD983" i="23"/>
  <c r="BD1251" i="23"/>
  <c r="BD1699" i="23"/>
  <c r="BD2147" i="23"/>
  <c r="BD1240" i="23"/>
  <c r="BD1688" i="23"/>
  <c r="BD2040" i="23"/>
  <c r="BD1230" i="23"/>
  <c r="BD2325" i="23"/>
  <c r="BD2205" i="23"/>
  <c r="BD1273" i="23"/>
  <c r="BD1685" i="23"/>
  <c r="BD1662" i="23"/>
  <c r="BD725" i="22"/>
  <c r="BD513" i="22"/>
  <c r="BD1340" i="22"/>
  <c r="BD95" i="22"/>
  <c r="BD2159" i="22"/>
  <c r="BD1327" i="22"/>
  <c r="BD953" i="22"/>
  <c r="BD517" i="22"/>
  <c r="BD2076" i="22"/>
  <c r="BD275" i="22"/>
  <c r="BD736" i="22"/>
  <c r="BD663" i="22"/>
  <c r="AT1212" i="20"/>
  <c r="AT1473" i="20"/>
  <c r="AT2313" i="20"/>
  <c r="AT1040" i="20"/>
  <c r="AT1351" i="20"/>
  <c r="AT1622" i="20"/>
  <c r="AT2007" i="20"/>
  <c r="AT1475" i="20"/>
  <c r="AT549" i="20"/>
  <c r="BD718" i="23"/>
  <c r="BD520" i="23"/>
  <c r="BD217" i="23"/>
  <c r="BD288" i="23"/>
  <c r="BD794" i="23"/>
  <c r="BD916" i="23"/>
  <c r="BD1127" i="23"/>
  <c r="BD1479" i="23"/>
  <c r="BD1927" i="23"/>
  <c r="BD1116" i="23"/>
  <c r="BD1468" i="23"/>
  <c r="BD1916" i="23"/>
  <c r="AT1559" i="20"/>
  <c r="AT1861" i="20"/>
  <c r="AT801" i="20"/>
  <c r="AT1273" i="20"/>
  <c r="AT710" i="20"/>
  <c r="AT2098" i="20"/>
  <c r="AT1128" i="20"/>
  <c r="AT134" i="20"/>
  <c r="BD188" i="23"/>
  <c r="BD503" i="23"/>
  <c r="BD633" i="23"/>
  <c r="BD516" i="23"/>
  <c r="BD476" i="23"/>
  <c r="BD867" i="23"/>
  <c r="BD1070" i="23"/>
  <c r="BD1195" i="23"/>
  <c r="BD1643" i="23"/>
  <c r="BD2091" i="23"/>
  <c r="BD1184" i="23"/>
  <c r="BD1632" i="23"/>
  <c r="BD1984" i="23"/>
  <c r="BD1174" i="23"/>
  <c r="BD2101" i="23"/>
  <c r="BD2057" i="23"/>
  <c r="BD2130" i="23"/>
  <c r="BD1573" i="23"/>
  <c r="BD1550" i="23"/>
  <c r="BD811" i="22"/>
  <c r="BD647" i="22"/>
  <c r="BD1066" i="22"/>
  <c r="BD2321" i="22"/>
  <c r="BD1626" i="22"/>
  <c r="AT1422" i="20"/>
  <c r="AT1610" i="20"/>
  <c r="AT1487" i="20"/>
  <c r="AT464" i="20"/>
  <c r="AT1479" i="20"/>
  <c r="AT1338" i="20"/>
  <c r="AT1530" i="20"/>
  <c r="AT960" i="20"/>
  <c r="AT554" i="20"/>
  <c r="BD795" i="23"/>
  <c r="BD590" i="23"/>
  <c r="BD297" i="23"/>
  <c r="BD335" i="23"/>
  <c r="BD725" i="23"/>
  <c r="BD958" i="23"/>
  <c r="BD1167" i="23"/>
  <c r="BD1519" i="23"/>
  <c r="BD1967" i="23"/>
  <c r="BD2319" i="23"/>
  <c r="BD1508" i="23"/>
  <c r="AT1144" i="20"/>
  <c r="AT2025" i="20"/>
  <c r="AT1204" i="20"/>
  <c r="AT1926" i="20"/>
  <c r="AT1046" i="20"/>
  <c r="AT2182" i="20"/>
  <c r="AT2234" i="20"/>
  <c r="AT574" i="20"/>
  <c r="BD402" i="23"/>
  <c r="BD1093" i="23"/>
  <c r="BD640" i="23"/>
  <c r="BD711" i="23"/>
  <c r="BD588" i="23"/>
  <c r="AT1294" i="20"/>
  <c r="AT1773" i="20"/>
  <c r="AT1874" i="20"/>
  <c r="AT1099" i="20"/>
  <c r="AT1694" i="20"/>
  <c r="AT1677" i="20"/>
  <c r="AT1839" i="20"/>
  <c r="AT885" i="20"/>
  <c r="AT174" i="20"/>
  <c r="BD220" i="23"/>
  <c r="BD539" i="23"/>
  <c r="BD435" i="23"/>
  <c r="BD418" i="23"/>
  <c r="BD811" i="23"/>
  <c r="BD793" i="23"/>
  <c r="BD1143" i="23"/>
  <c r="BD1591" i="23"/>
  <c r="BD2039" i="23"/>
  <c r="BD1132" i="23"/>
  <c r="BD1580" i="23"/>
  <c r="AT1486" i="20"/>
  <c r="AT1833" i="20"/>
  <c r="AT452" i="20"/>
  <c r="AT1218" i="20"/>
  <c r="AT647" i="20"/>
  <c r="AT1703" i="20"/>
  <c r="AT2222" i="20"/>
  <c r="AT281" i="20"/>
  <c r="BD197" i="23"/>
  <c r="BD196" i="23"/>
  <c r="BD603" i="23"/>
  <c r="BD499" i="23"/>
  <c r="BD460" i="23"/>
  <c r="BD850" i="23"/>
  <c r="BD1032" i="23"/>
  <c r="BD1179" i="23"/>
  <c r="BD1627" i="23"/>
  <c r="BD2075" i="23"/>
  <c r="AT1075" i="20"/>
  <c r="AT2149" i="20"/>
  <c r="AT1140" i="20"/>
  <c r="AT1018" i="20"/>
  <c r="AT1293" i="20"/>
  <c r="AT2283" i="20"/>
  <c r="AT1807" i="20"/>
  <c r="AT859" i="20"/>
  <c r="BD538" i="23"/>
  <c r="BD940" i="23"/>
  <c r="BD498" i="23"/>
  <c r="BD442" i="23"/>
  <c r="BD504" i="23"/>
  <c r="BD242" i="23"/>
  <c r="BD532" i="23"/>
  <c r="BD820" i="23"/>
  <c r="BD749" i="23"/>
  <c r="BD781" i="23"/>
  <c r="BD1119" i="23"/>
  <c r="BD1375" i="23"/>
  <c r="BD1631" i="23"/>
  <c r="BD379" i="23"/>
  <c r="BD2235" i="23"/>
  <c r="BD1648" i="23"/>
  <c r="BD2092" i="23"/>
  <c r="BD1182" i="23"/>
  <c r="BD1737" i="23"/>
  <c r="BD2238" i="23"/>
  <c r="BD1482" i="23"/>
  <c r="BD2026" i="23"/>
  <c r="BD1829" i="23"/>
  <c r="BD1566" i="23"/>
  <c r="BD1953" i="23"/>
  <c r="BD1816" i="22"/>
  <c r="BD136" i="22"/>
  <c r="BD932" i="22"/>
  <c r="BD1283" i="22"/>
  <c r="BD1666" i="22"/>
  <c r="BD1914" i="22"/>
  <c r="BD1845" i="22"/>
  <c r="BD2006" i="22"/>
  <c r="BD935" i="22"/>
  <c r="BD37" i="22"/>
  <c r="BD723" i="22"/>
  <c r="BD1105" i="22"/>
  <c r="BD326" i="23"/>
  <c r="BD2163" i="23"/>
  <c r="BD1584" i="23"/>
  <c r="BD2052" i="23"/>
  <c r="BD1146" i="23"/>
  <c r="BD1657" i="23"/>
  <c r="BD2186" i="23"/>
  <c r="BD1410" i="23"/>
  <c r="BD1866" i="23"/>
  <c r="BD1725" i="23"/>
  <c r="BD1494" i="23"/>
  <c r="BD1793" i="23"/>
  <c r="BD234" i="22"/>
  <c r="BD854" i="22"/>
  <c r="BD188" i="22"/>
  <c r="BD1623" i="22"/>
  <c r="BD1554" i="22"/>
  <c r="BD1199" i="22"/>
  <c r="BD1138" i="22"/>
  <c r="BD931" i="22"/>
  <c r="BD313" i="22"/>
  <c r="BD301" i="22"/>
  <c r="BD680" i="22"/>
  <c r="BD1674" i="22"/>
  <c r="BD1997" i="22"/>
  <c r="BD1267" i="23"/>
  <c r="BD1168" i="23"/>
  <c r="BD1796" i="23"/>
  <c r="BD2192" i="23"/>
  <c r="BD1278" i="23"/>
  <c r="BD2094" i="23"/>
  <c r="BD1929" i="23"/>
  <c r="BD1674" i="23"/>
  <c r="BD1309" i="23"/>
  <c r="BD1137" i="23"/>
  <c r="BD1758" i="23"/>
  <c r="BD502" i="22"/>
  <c r="BD897" i="22"/>
  <c r="BD123" i="22"/>
  <c r="BD1789" i="22"/>
  <c r="BD1217" i="22"/>
  <c r="BD1963" i="22"/>
  <c r="BD2000" i="22"/>
  <c r="BD1109" i="22"/>
  <c r="BD354" i="22"/>
  <c r="BD326" i="22"/>
  <c r="BD690" i="22"/>
  <c r="BD1559" i="22"/>
  <c r="BD2250" i="22"/>
  <c r="BD2286" i="22"/>
  <c r="BD1555" i="23"/>
  <c r="BD1264" i="23"/>
  <c r="BD1860" i="23"/>
  <c r="BD2244" i="23"/>
  <c r="BD1337" i="23"/>
  <c r="BD2286" i="23"/>
  <c r="BD1974" i="23"/>
  <c r="BD1762" i="23"/>
  <c r="BD1405" i="23"/>
  <c r="BD1874" i="23"/>
  <c r="BD1926" i="23"/>
  <c r="BD1510" i="22"/>
  <c r="BD1331" i="23"/>
  <c r="BD1192" i="23"/>
  <c r="BD1808" i="23"/>
  <c r="BD2204" i="23"/>
  <c r="BD1205" i="23"/>
  <c r="BD2133" i="23"/>
  <c r="BD2050" i="23"/>
  <c r="BD1690" i="23"/>
  <c r="BD1333" i="23"/>
  <c r="BD1185" i="23"/>
  <c r="BD1773" i="23"/>
  <c r="BD211" i="22"/>
  <c r="BD798" i="22"/>
  <c r="BD770" i="22"/>
  <c r="BD1130" i="22"/>
  <c r="BD2239" i="22"/>
  <c r="BD1223" i="22"/>
  <c r="BD1520" i="22"/>
  <c r="BD1773" i="22"/>
  <c r="BD1048" i="22"/>
  <c r="BD1835" i="22"/>
  <c r="BD774" i="22"/>
  <c r="BD2121" i="22"/>
  <c r="BD369" i="23"/>
  <c r="BD2203" i="23"/>
  <c r="BD1620" i="23"/>
  <c r="BD2068" i="23"/>
  <c r="BD1162" i="23"/>
  <c r="BD1705" i="23"/>
  <c r="BD2046" i="23"/>
  <c r="BD1442" i="23"/>
  <c r="BD1962" i="23"/>
  <c r="BD1790" i="23"/>
  <c r="BD1526" i="23"/>
  <c r="BD1889" i="23"/>
  <c r="BD1682" i="22"/>
  <c r="BD567" i="22"/>
  <c r="BD1103" i="22"/>
  <c r="BD586" i="22"/>
  <c r="BD1395" i="23"/>
  <c r="BD1204" i="23"/>
  <c r="BD1828" i="23"/>
  <c r="BD2216" i="23"/>
  <c r="BD1289" i="23"/>
  <c r="BD2165" i="23"/>
  <c r="BD2114" i="23"/>
  <c r="BD1714" i="23"/>
  <c r="BD1349" i="23"/>
  <c r="BD1265" i="23"/>
  <c r="BD1830" i="23"/>
  <c r="BD1921" i="22"/>
  <c r="BD344" i="22"/>
  <c r="BD635" i="22"/>
  <c r="BD114" i="22"/>
  <c r="BD1567" i="22"/>
  <c r="BD1958" i="22"/>
  <c r="BD49" i="22"/>
  <c r="BD2303" i="22"/>
  <c r="BD1459" i="22"/>
  <c r="BD1192" i="22"/>
  <c r="BD22" i="22"/>
  <c r="BD2158" i="22"/>
  <c r="BD801" i="22"/>
  <c r="BD2094" i="22"/>
  <c r="BD1304" i="22"/>
  <c r="BD1329" i="22"/>
  <c r="BD76" i="23"/>
  <c r="AT1208" i="20"/>
  <c r="AT896" i="20"/>
  <c r="AT2047" i="20"/>
  <c r="BD175" i="23"/>
  <c r="BD1002" i="23"/>
  <c r="BD768" i="23"/>
  <c r="BD682" i="23"/>
  <c r="BD570" i="23"/>
  <c r="BD976" i="23"/>
  <c r="BD930" i="23"/>
  <c r="BD1379" i="23"/>
  <c r="BD1731" i="23"/>
  <c r="BD2179" i="23"/>
  <c r="BD1272" i="23"/>
  <c r="BD1720" i="23"/>
  <c r="BD2168" i="23"/>
  <c r="BD1262" i="23"/>
  <c r="BD1993" i="23"/>
  <c r="BD2085" i="23"/>
  <c r="BD1873" i="23"/>
  <c r="BD2226" i="23"/>
  <c r="BD1726" i="23"/>
  <c r="BD1849" i="22"/>
  <c r="BD515" i="22"/>
  <c r="BD1154" i="22"/>
  <c r="BD339" i="22"/>
  <c r="BD2074" i="22"/>
  <c r="BD800" i="22"/>
  <c r="BD572" i="22"/>
  <c r="BD1698" i="22"/>
  <c r="BD2282" i="22"/>
  <c r="BD1195" i="22"/>
  <c r="BD355" i="22"/>
  <c r="BD566" i="22"/>
  <c r="AT1367" i="20"/>
  <c r="AT1801" i="20"/>
  <c r="AT2357" i="20"/>
  <c r="AT1154" i="20"/>
  <c r="AT1438" i="20"/>
  <c r="AT1192" i="20"/>
  <c r="AT2235" i="20"/>
  <c r="AT2294" i="20"/>
  <c r="AT701" i="20"/>
  <c r="BD785" i="23"/>
  <c r="BD568" i="23"/>
  <c r="BD467" i="23"/>
  <c r="BD327" i="23"/>
  <c r="BD828" i="23"/>
  <c r="BD926" i="23"/>
  <c r="BD1159" i="23"/>
  <c r="BD1607" i="23"/>
  <c r="BD1959" i="23"/>
  <c r="BD1148" i="23"/>
  <c r="BD1500" i="23"/>
  <c r="BD1948" i="23"/>
  <c r="AT706" i="20"/>
  <c r="AT1905" i="20"/>
  <c r="AT979" i="20"/>
  <c r="AT1360" i="20"/>
  <c r="AT540" i="20"/>
  <c r="AT2250" i="20"/>
  <c r="AT2242" i="20"/>
  <c r="AT495" i="20"/>
  <c r="BD275" i="23"/>
  <c r="BD964" i="23"/>
  <c r="BD860" i="23"/>
  <c r="BD579" i="23"/>
  <c r="BD509" i="23"/>
  <c r="BD902" i="23"/>
  <c r="BD434" i="23"/>
  <c r="BD1323" i="23"/>
  <c r="BD1675" i="23"/>
  <c r="BD2123" i="23"/>
  <c r="BD1216" i="23"/>
  <c r="BD1664" i="23"/>
  <c r="BD2112" i="23"/>
  <c r="BD1206" i="23"/>
  <c r="BD2229" i="23"/>
  <c r="BD2345" i="23"/>
  <c r="BD1149" i="23"/>
  <c r="BD1893" i="23"/>
  <c r="BD1614" i="23"/>
  <c r="BD700" i="22"/>
  <c r="BD158" i="22"/>
  <c r="BD384" i="22"/>
  <c r="BD1233" i="22"/>
  <c r="BD738" i="22"/>
  <c r="AT1596" i="20"/>
  <c r="AT1709" i="20"/>
  <c r="AT1643" i="20"/>
  <c r="AT1282" i="20"/>
  <c r="AT1566" i="20"/>
  <c r="AT2107" i="20"/>
  <c r="AT1883" i="20"/>
  <c r="AT1779" i="20"/>
  <c r="BD199" i="23"/>
  <c r="BD855" i="23"/>
  <c r="BD637" i="23"/>
  <c r="BD362" i="23"/>
  <c r="BD375" i="23"/>
  <c r="BD871" i="23"/>
  <c r="BD1060" i="23"/>
  <c r="BD1199" i="23"/>
  <c r="BD1551" i="23"/>
  <c r="BD1999" i="23"/>
  <c r="BD1188" i="23"/>
  <c r="BD1540" i="23"/>
  <c r="AT1272" i="20"/>
  <c r="AT2069" i="20"/>
  <c r="AT1318" i="20"/>
  <c r="AT1173" i="20"/>
  <c r="AT1156" i="20"/>
  <c r="AT1233" i="20"/>
  <c r="AT943" i="20"/>
  <c r="AT782" i="20"/>
  <c r="BD632" i="23"/>
  <c r="BD244" i="23"/>
  <c r="BD945" i="23"/>
  <c r="BD762" i="23"/>
  <c r="BD621" i="23"/>
  <c r="AT1962" i="20"/>
  <c r="AT1829" i="20"/>
  <c r="AT418" i="20"/>
  <c r="AT1209" i="20"/>
  <c r="AT638" i="20"/>
  <c r="AT1640" i="20"/>
  <c r="AT2166" i="20"/>
  <c r="AT690" i="20"/>
  <c r="BD192" i="23"/>
  <c r="BD533" i="23"/>
  <c r="BD774" i="23"/>
  <c r="BD483" i="23"/>
  <c r="BD455" i="23"/>
  <c r="BD846" i="23"/>
  <c r="BD1023" i="23"/>
  <c r="BD1271" i="23"/>
  <c r="BD1623" i="23"/>
  <c r="BD2071" i="23"/>
  <c r="BD1164" i="23"/>
  <c r="BD1612" i="23"/>
  <c r="AT633" i="20"/>
  <c r="AT1877" i="20"/>
  <c r="AT923" i="20"/>
  <c r="AT1305" i="20"/>
  <c r="AT797" i="20"/>
  <c r="AT2011" i="20"/>
  <c r="AT1851" i="20"/>
  <c r="AT577" i="20"/>
  <c r="BD243" i="23"/>
  <c r="BD936" i="23"/>
  <c r="BD844" i="23"/>
  <c r="BD549" i="23"/>
  <c r="BD492" i="23"/>
  <c r="BD883" i="23"/>
  <c r="BD1102" i="23"/>
  <c r="BD1307" i="23"/>
  <c r="BD1659" i="23"/>
  <c r="BD2107" i="23"/>
  <c r="AT1203" i="20"/>
  <c r="AT2193" i="20"/>
  <c r="AT328" i="20"/>
  <c r="AT1109" i="20"/>
  <c r="AT1407" i="20"/>
  <c r="AT2286" i="20"/>
  <c r="AT2158" i="20"/>
  <c r="BD186" i="23"/>
  <c r="BD597" i="23"/>
  <c r="BD998" i="23"/>
  <c r="BD560" i="23"/>
  <c r="BD792" i="23"/>
  <c r="BD553" i="23"/>
  <c r="BD279" i="23"/>
  <c r="BD566" i="23"/>
  <c r="BD854" i="23"/>
  <c r="BD1020" i="23"/>
  <c r="BD971" i="23"/>
  <c r="BD1151" i="23"/>
  <c r="BD1407" i="23"/>
  <c r="BD1663" i="23"/>
  <c r="BD996" i="23"/>
  <c r="BD2323" i="23"/>
  <c r="BD1712" i="23"/>
  <c r="BD2140" i="23"/>
  <c r="BD1222" i="23"/>
  <c r="BD1877" i="23"/>
  <c r="BD1161" i="23"/>
  <c r="BD1562" i="23"/>
  <c r="BD2314" i="23"/>
  <c r="BD2245" i="23"/>
  <c r="BD1646" i="23"/>
  <c r="BD2145" i="23"/>
  <c r="BD47" i="22"/>
  <c r="BD42" i="22"/>
  <c r="BD1516" i="22"/>
  <c r="BD1331" i="22"/>
  <c r="BD1047" i="22"/>
  <c r="AT296" i="20"/>
  <c r="AT1897" i="20"/>
  <c r="AT1215" i="20"/>
  <c r="AT1169" i="20"/>
  <c r="BD219" i="23"/>
  <c r="BD189" i="23"/>
  <c r="BD917" i="23"/>
  <c r="BD730" i="23"/>
  <c r="BD605" i="23"/>
  <c r="BD913" i="23"/>
  <c r="BD1043" i="23"/>
  <c r="BD1411" i="23"/>
  <c r="BD1763" i="23"/>
  <c r="BD2211" i="23"/>
  <c r="BD1400" i="23"/>
  <c r="BD1752" i="23"/>
  <c r="BD2200" i="23"/>
  <c r="BD1269" i="23"/>
  <c r="BD2281" i="23"/>
  <c r="BD1450" i="23"/>
  <c r="BD2001" i="23"/>
  <c r="BD1169" i="23"/>
  <c r="BD1805" i="23"/>
  <c r="BD440" i="22"/>
  <c r="BD439" i="22"/>
  <c r="BD386" i="22"/>
  <c r="BD867" i="22"/>
  <c r="BD2180" i="22"/>
  <c r="BD2119" i="22"/>
  <c r="BD909" i="22"/>
  <c r="BD1822" i="22"/>
  <c r="BD1266" i="22"/>
  <c r="BD2089" i="22"/>
  <c r="BD1579" i="22"/>
  <c r="BD66" i="22"/>
  <c r="AT1550" i="20"/>
  <c r="AT1845" i="20"/>
  <c r="AT1661" i="20"/>
  <c r="AT1241" i="20"/>
  <c r="AT702" i="20"/>
  <c r="AT2034" i="20"/>
  <c r="AT1091" i="20"/>
  <c r="AT1553" i="20"/>
  <c r="BD223" i="23"/>
  <c r="BD631" i="23"/>
  <c r="BD628" i="23"/>
  <c r="BD512" i="23"/>
  <c r="BD363" i="23"/>
  <c r="BD863" i="23"/>
  <c r="BD1062" i="23"/>
  <c r="BD1191" i="23"/>
  <c r="BD1639" i="23"/>
  <c r="BD1991" i="23"/>
  <c r="BD1180" i="23"/>
  <c r="BD1628" i="23"/>
  <c r="BD1980" i="23"/>
  <c r="AT952" i="20"/>
  <c r="AT1961" i="20"/>
  <c r="AT1076" i="20"/>
  <c r="AT954" i="20"/>
  <c r="AT913" i="20"/>
  <c r="AT2015" i="20"/>
  <c r="AT2203" i="20"/>
  <c r="AT505" i="20"/>
  <c r="BD501" i="23"/>
  <c r="BD1022" i="23"/>
  <c r="BD210" i="23"/>
  <c r="BD638" i="23"/>
  <c r="BD546" i="23"/>
  <c r="BD712" i="23"/>
  <c r="BD276" i="23"/>
  <c r="BD1355" i="23"/>
  <c r="BD1707" i="23"/>
  <c r="BD2155" i="23"/>
  <c r="BD1344" i="23"/>
  <c r="BD1696" i="23"/>
  <c r="BD2144" i="23"/>
  <c r="BD1238" i="23"/>
  <c r="BD2357" i="23"/>
  <c r="BD1338" i="23"/>
  <c r="BD1777" i="23"/>
  <c r="BD2334" i="23"/>
  <c r="BD1678" i="23"/>
  <c r="BD2271" i="22"/>
  <c r="BD1910" i="22"/>
  <c r="BD1613" i="22"/>
  <c r="BD2243" i="22"/>
  <c r="BD1830" i="22"/>
  <c r="AT1638" i="20"/>
  <c r="AT1909" i="20"/>
  <c r="AT1850" i="20"/>
  <c r="AT1369" i="20"/>
  <c r="AT1676" i="20"/>
  <c r="AT2183" i="20"/>
  <c r="AT2266" i="20"/>
  <c r="AT231" i="20"/>
  <c r="BD280" i="23"/>
  <c r="BD904" i="23"/>
  <c r="BD702" i="23"/>
  <c r="BD583" i="23"/>
  <c r="BD409" i="23"/>
  <c r="BD907" i="23"/>
  <c r="BD522" i="23"/>
  <c r="BD1231" i="23"/>
  <c r="BD1679" i="23"/>
  <c r="BD2031" i="23"/>
  <c r="BD1220" i="23"/>
  <c r="BD1572" i="23"/>
  <c r="AT1400" i="20"/>
  <c r="AT2281" i="20"/>
  <c r="AT1414" i="20"/>
  <c r="AT1287" i="20"/>
  <c r="AT1247" i="20"/>
  <c r="AT1831" i="20"/>
  <c r="AT906" i="20"/>
  <c r="AT623" i="20"/>
  <c r="BD684" i="23"/>
  <c r="BD310" i="23"/>
  <c r="BD990" i="23"/>
  <c r="BD264" i="23"/>
  <c r="BD659" i="23"/>
  <c r="AT620" i="20"/>
  <c r="AT1873" i="20"/>
  <c r="AT909" i="20"/>
  <c r="AT1982" i="20"/>
  <c r="AT789" i="20"/>
  <c r="AT1947" i="20"/>
  <c r="AT1352" i="20"/>
  <c r="AT911" i="20"/>
  <c r="BD406" i="23"/>
  <c r="BD932" i="23"/>
  <c r="BD826" i="23"/>
  <c r="BD545" i="23"/>
  <c r="BD488" i="23"/>
  <c r="BD1037" i="23"/>
  <c r="BD1094" i="23"/>
  <c r="BD1303" i="23"/>
  <c r="BD1655" i="23"/>
  <c r="BD2103" i="23"/>
  <c r="BD1292" i="23"/>
  <c r="BD1644" i="23"/>
  <c r="AT814" i="20"/>
  <c r="AT1933" i="20"/>
  <c r="AT1017" i="20"/>
  <c r="AT888" i="20"/>
  <c r="AT811" i="20"/>
  <c r="AT1434" i="20"/>
  <c r="AT2338" i="20"/>
  <c r="BD116" i="23"/>
  <c r="BD473" i="23"/>
  <c r="BD994" i="23"/>
  <c r="BD891" i="23"/>
  <c r="BD608" i="23"/>
  <c r="BD528" i="23"/>
  <c r="BD993" i="23"/>
  <c r="BD950" i="23"/>
  <c r="BD1339" i="23"/>
  <c r="BD1691" i="23"/>
  <c r="AT756" i="20"/>
  <c r="AT1665" i="20"/>
  <c r="AT2249" i="20"/>
  <c r="AT815" i="20"/>
  <c r="AT1223" i="20"/>
  <c r="AT1494" i="20"/>
  <c r="AT1608" i="20"/>
  <c r="AT2030" i="20"/>
  <c r="BD177" i="23"/>
  <c r="BD645" i="23"/>
  <c r="BD1061" i="23"/>
  <c r="BD607" i="23"/>
  <c r="BD957" i="23"/>
  <c r="BD612" i="23"/>
  <c r="BD318" i="23"/>
  <c r="BD600" i="23"/>
  <c r="BD889" i="23"/>
  <c r="BD1091" i="23"/>
  <c r="BD919" i="23"/>
  <c r="BD1183" i="23"/>
  <c r="BD1439" i="23"/>
  <c r="BD1695" i="23"/>
  <c r="BD1203" i="23"/>
  <c r="BD1140" i="23"/>
  <c r="BD1776" i="23"/>
  <c r="BD2184" i="23"/>
  <c r="BD1266" i="23"/>
  <c r="BD2037" i="23"/>
  <c r="BD1858" i="23"/>
  <c r="BD1650" i="23"/>
  <c r="BD1285" i="23"/>
  <c r="BD2266" i="23"/>
  <c r="BD1734" i="23"/>
  <c r="BD1518" i="22"/>
  <c r="BD2336" i="22"/>
  <c r="BD462" i="22"/>
  <c r="BD77" i="22"/>
  <c r="BD2084" i="22"/>
  <c r="BD1462" i="22"/>
  <c r="AT584" i="20"/>
  <c r="AT2309" i="20"/>
  <c r="AT1155" i="20"/>
  <c r="AT2299" i="20"/>
  <c r="BD319" i="23"/>
  <c r="BD277" i="23"/>
  <c r="BD961" i="23"/>
  <c r="BD246" i="23"/>
  <c r="BD639" i="23"/>
  <c r="BD1029" i="23"/>
  <c r="BD371" i="23"/>
  <c r="BD1443" i="23"/>
  <c r="BD1891" i="23"/>
  <c r="BD2243" i="23"/>
  <c r="BD1432" i="23"/>
  <c r="BD1784" i="23"/>
  <c r="BD2232" i="23"/>
  <c r="BD1537" i="23"/>
  <c r="BD2038" i="23"/>
  <c r="BD1514" i="23"/>
  <c r="BD2161" i="23"/>
  <c r="BD1817" i="23"/>
  <c r="BD2317" i="23"/>
  <c r="BD1918" i="22"/>
  <c r="BD520" i="22"/>
  <c r="BD818" i="22"/>
  <c r="BD804" i="22"/>
  <c r="BD177" i="22"/>
  <c r="BD484" i="22"/>
  <c r="BD1594" i="22"/>
  <c r="BD153" i="22"/>
  <c r="BD1224" i="22"/>
  <c r="BD1593" i="22"/>
  <c r="BD324" i="22"/>
  <c r="BD378" i="22"/>
  <c r="AT1533" i="20"/>
  <c r="AT1901" i="20"/>
  <c r="AT946" i="20"/>
  <c r="AT1355" i="20"/>
  <c r="AT402" i="20"/>
  <c r="AT2159" i="20"/>
  <c r="AT2138" i="20"/>
  <c r="AT673" i="20"/>
  <c r="BD257" i="23"/>
  <c r="BD960" i="23"/>
  <c r="BD681" i="23"/>
  <c r="BD573" i="23"/>
  <c r="BD505" i="23"/>
  <c r="BD897" i="23"/>
  <c r="BD900" i="23"/>
  <c r="BD1223" i="23"/>
  <c r="BD1671" i="23"/>
  <c r="BD2119" i="23"/>
  <c r="BD1212" i="23"/>
  <c r="BD1660" i="23"/>
  <c r="BD2012" i="23"/>
  <c r="AT1098" i="20"/>
  <c r="AT2161" i="20"/>
  <c r="AT1190" i="20"/>
  <c r="AT1045" i="20"/>
  <c r="AT1024" i="20"/>
  <c r="AT2051" i="20"/>
  <c r="AT2211" i="20"/>
  <c r="AT284" i="20"/>
  <c r="BD563" i="23"/>
  <c r="BD1073" i="23"/>
  <c r="BD576" i="23"/>
  <c r="BD866" i="23"/>
  <c r="BD580" i="23"/>
  <c r="BD1000" i="23"/>
  <c r="BD962" i="23"/>
  <c r="BD1387" i="23"/>
  <c r="BD1835" i="23"/>
  <c r="BD2187" i="23"/>
  <c r="BD1376" i="23"/>
  <c r="BD1728" i="23"/>
  <c r="BD2176" i="23"/>
  <c r="BD1425" i="23"/>
  <c r="BD2089" i="23"/>
  <c r="BD1402" i="23"/>
  <c r="BD1905" i="23"/>
  <c r="BD2354" i="23"/>
  <c r="BD2093" i="23"/>
  <c r="BD1603" i="22"/>
  <c r="BD598" i="22"/>
  <c r="BD415" i="22"/>
  <c r="BD1269" i="22"/>
  <c r="BD1627" i="22"/>
  <c r="AT1934" i="20"/>
  <c r="AT1965" i="20"/>
  <c r="AT348" i="20"/>
  <c r="AT1497" i="20"/>
  <c r="AT919" i="20"/>
  <c r="AT1457" i="20"/>
  <c r="AT2275" i="20"/>
  <c r="AT632" i="20"/>
  <c r="BD332" i="23"/>
  <c r="BD1027" i="23"/>
  <c r="BD751" i="23"/>
  <c r="BD643" i="23"/>
  <c r="BD446" i="23"/>
  <c r="BD296" i="23"/>
  <c r="BD660" i="23"/>
  <c r="BD1263" i="23"/>
  <c r="BD1711" i="23"/>
  <c r="BD2063" i="23"/>
  <c r="BD1252" i="23"/>
  <c r="AT1276" i="20"/>
  <c r="AT1528" i="20"/>
  <c r="AT2325" i="20"/>
  <c r="AT1738" i="20"/>
  <c r="AT1374" i="20"/>
  <c r="AT1668" i="20"/>
  <c r="AT2110" i="20"/>
  <c r="AT2018" i="20"/>
  <c r="AT855" i="20"/>
  <c r="BD745" i="23"/>
  <c r="BD535" i="23"/>
  <c r="BD249" i="23"/>
  <c r="BD303" i="23"/>
  <c r="BD696" i="23"/>
  <c r="AT806" i="20"/>
  <c r="AT2085" i="20"/>
  <c r="AT1008" i="20"/>
  <c r="AT880" i="20"/>
  <c r="AT783" i="20"/>
  <c r="AT2091" i="20"/>
  <c r="AT1023" i="20"/>
  <c r="AT215" i="20"/>
  <c r="BD469" i="23"/>
  <c r="BD989" i="23"/>
  <c r="BD885" i="23"/>
  <c r="BD766" i="23"/>
  <c r="BD523" i="23"/>
  <c r="BD1025" i="23"/>
  <c r="BD939" i="23"/>
  <c r="BD1335" i="23"/>
  <c r="BD1783" i="23"/>
  <c r="BD2135" i="23"/>
  <c r="BD1324" i="23"/>
  <c r="BD1676" i="23"/>
  <c r="AT1033" i="20"/>
  <c r="AT2133" i="20"/>
  <c r="AT1074" i="20"/>
  <c r="AT1149" i="20"/>
  <c r="AT2143" i="20"/>
  <c r="AT1402" i="20"/>
  <c r="BD370" i="23"/>
  <c r="BD502" i="23"/>
  <c r="BD206" i="23"/>
  <c r="BD283" i="23"/>
  <c r="BD679" i="23"/>
  <c r="BD1099" i="23"/>
  <c r="BD1123" i="23"/>
  <c r="BD1475" i="23"/>
  <c r="BD1923" i="23"/>
  <c r="BD2275" i="23"/>
  <c r="BD1464" i="23"/>
  <c r="BD1912" i="23"/>
  <c r="BD2264" i="23"/>
  <c r="BD1601" i="23"/>
  <c r="BD2301" i="23"/>
  <c r="BD1578" i="23"/>
  <c r="BD1429" i="23"/>
  <c r="BD1945" i="23"/>
  <c r="BD1141" i="23"/>
  <c r="BD790" i="22"/>
  <c r="BD170" i="22"/>
  <c r="BD1318" i="22"/>
  <c r="BD1471" i="22"/>
  <c r="BD2145" i="22"/>
  <c r="BD976" i="22"/>
  <c r="BD352" i="22"/>
  <c r="BD106" i="22"/>
  <c r="BD1337" i="22"/>
  <c r="BD2287" i="22"/>
  <c r="BD1032" i="22"/>
  <c r="BD550" i="22"/>
  <c r="AT934" i="20"/>
  <c r="AT1957" i="20"/>
  <c r="AT1071" i="20"/>
  <c r="AT1483" i="20"/>
  <c r="AT901" i="20"/>
  <c r="AT1791" i="20"/>
  <c r="AT2147" i="20"/>
  <c r="BD168" i="23"/>
  <c r="BD323" i="23"/>
  <c r="BD1006" i="23"/>
  <c r="BD195" i="23"/>
  <c r="BD620" i="23"/>
  <c r="BD541" i="23"/>
  <c r="BD374" i="23"/>
  <c r="BD1005" i="23"/>
  <c r="BD1351" i="23"/>
  <c r="BD1703" i="23"/>
  <c r="BD2151" i="23"/>
  <c r="BD1244" i="23"/>
  <c r="BD1692" i="23"/>
  <c r="AT1551" i="20"/>
  <c r="AT1226" i="20"/>
  <c r="AT2217" i="20"/>
  <c r="AT1277" i="20"/>
  <c r="AT1159" i="20"/>
  <c r="AT1430" i="20"/>
  <c r="AT1123" i="20"/>
  <c r="AT2334" i="20"/>
  <c r="BD57" i="23"/>
  <c r="BD610" i="23"/>
  <c r="BD416" i="23"/>
  <c r="BD925" i="23"/>
  <c r="BD222" i="23"/>
  <c r="BD613" i="23"/>
  <c r="BD946" i="23"/>
  <c r="BD1072" i="23"/>
  <c r="BD1419" i="23"/>
  <c r="BD1867" i="23"/>
  <c r="BD2219" i="23"/>
  <c r="BD1408" i="23"/>
  <c r="BD1856" i="23"/>
  <c r="BD2208" i="23"/>
  <c r="BD1489" i="23"/>
  <c r="BD2313" i="23"/>
  <c r="BD1466" i="23"/>
  <c r="BD1317" i="23"/>
  <c r="BD1201" i="23"/>
  <c r="BD2221" i="23"/>
  <c r="BD218" i="22"/>
  <c r="BD695" i="22"/>
  <c r="BD1055" i="22"/>
  <c r="BD756" i="22"/>
  <c r="BD1690" i="22"/>
  <c r="AT602" i="20"/>
  <c r="AT2021" i="20"/>
  <c r="AT1199" i="20"/>
  <c r="AT1866" i="20"/>
  <c r="AT1036" i="20"/>
  <c r="AT1899" i="20"/>
  <c r="AT2202" i="20"/>
  <c r="AT609" i="20"/>
  <c r="BD397" i="23"/>
  <c r="BD1077" i="23"/>
  <c r="BD818" i="23"/>
  <c r="BD694" i="23"/>
  <c r="BD584" i="23"/>
  <c r="BD1019" i="23"/>
  <c r="BD984" i="23"/>
  <c r="BD1295" i="23"/>
  <c r="BD1743" i="23"/>
  <c r="BD2191" i="23"/>
  <c r="BD1284" i="23"/>
  <c r="AT1431" i="20"/>
  <c r="AT1642" i="20"/>
  <c r="AT1501" i="20"/>
  <c r="AT1177" i="20"/>
  <c r="AT1484" i="20"/>
  <c r="AT1411" i="20"/>
  <c r="AT1711" i="20"/>
  <c r="AT1041" i="20"/>
  <c r="BD187" i="23"/>
  <c r="BD799" i="23"/>
  <c r="BD594" i="23"/>
  <c r="BD302" i="23"/>
  <c r="BD339" i="23"/>
  <c r="BD842" i="23"/>
  <c r="AT1021" i="20"/>
  <c r="AT2129" i="20"/>
  <c r="AT1126" i="20"/>
  <c r="AT975" i="20"/>
  <c r="AT1279" i="20"/>
  <c r="AT2123" i="20"/>
  <c r="AT1617" i="20"/>
  <c r="AT207" i="20"/>
  <c r="BD529" i="23"/>
  <c r="BD316" i="23"/>
  <c r="BD646" i="23"/>
  <c r="BD831" i="23"/>
  <c r="BD558" i="23"/>
  <c r="BD923" i="23"/>
  <c r="BD357" i="23"/>
  <c r="BD1367" i="23"/>
  <c r="BD1815" i="23"/>
  <c r="BD2167" i="23"/>
  <c r="BD1356" i="23"/>
  <c r="BD1804" i="23"/>
  <c r="AT1162" i="20"/>
  <c r="AT2189" i="20"/>
  <c r="AT1245" i="20"/>
  <c r="AT1100" i="20"/>
  <c r="AT1375" i="20"/>
  <c r="AT2254" i="20"/>
  <c r="AT2115" i="20"/>
  <c r="AT869" i="20"/>
  <c r="BD581" i="23"/>
  <c r="BD386" i="23"/>
  <c r="BD253" i="23"/>
  <c r="BD896" i="23"/>
  <c r="BD596" i="23"/>
  <c r="BD888" i="23"/>
  <c r="BD1035" i="23"/>
  <c r="BD1403" i="23"/>
  <c r="BD1851" i="23"/>
  <c r="AT1340" i="20"/>
  <c r="AT1781" i="20"/>
  <c r="AT1942" i="20"/>
  <c r="AT1113" i="20"/>
  <c r="AT490" i="20"/>
  <c r="AT1695" i="20"/>
  <c r="AT2179" i="20"/>
  <c r="AT489" i="20"/>
  <c r="AT778" i="20"/>
  <c r="BD825" i="23"/>
  <c r="BD271" i="23"/>
  <c r="BD733" i="23"/>
  <c r="BD263" i="23"/>
  <c r="BD724" i="23"/>
  <c r="BD392" i="23"/>
  <c r="BD673" i="23"/>
  <c r="BD954" i="23"/>
  <c r="BD1021" i="23"/>
  <c r="BD1103" i="23"/>
  <c r="BD1247" i="23"/>
  <c r="BD1503" i="23"/>
  <c r="BD1759" i="23"/>
  <c r="BD1715" i="23"/>
  <c r="BD1320" i="23"/>
  <c r="BD1892" i="23"/>
  <c r="BD2268" i="23"/>
  <c r="BD1393" i="23"/>
  <c r="BD1897" i="23"/>
  <c r="BD2237" i="23"/>
  <c r="BD1878" i="23"/>
  <c r="BD1461" i="23"/>
  <c r="BD1977" i="23"/>
  <c r="BD2029" i="23"/>
  <c r="BD1729" i="22"/>
  <c r="BD1014" i="22"/>
  <c r="BD1338" i="22"/>
  <c r="BD2183" i="22"/>
  <c r="BD2002" i="22"/>
  <c r="BD1667" i="22"/>
  <c r="BD1201" i="22"/>
  <c r="BD1026" i="22"/>
  <c r="BD125" i="22"/>
  <c r="BD926" i="22"/>
  <c r="BD2025" i="22"/>
  <c r="BD1688" i="22"/>
  <c r="BD803" i="22"/>
  <c r="BD1491" i="23"/>
  <c r="BD1236" i="23"/>
  <c r="BD1840" i="23"/>
  <c r="BD2228" i="23"/>
  <c r="BD1321" i="23"/>
  <c r="BD2254" i="23"/>
  <c r="BD2217" i="23"/>
  <c r="BD1746" i="23"/>
  <c r="BD1389" i="23"/>
  <c r="BD1810" i="23"/>
  <c r="BD1894" i="23"/>
  <c r="BD1414" i="22"/>
  <c r="BD122" i="22"/>
  <c r="BD1870" i="22"/>
  <c r="BD245" i="22"/>
  <c r="BD1196" i="22"/>
  <c r="BD1831" i="22"/>
  <c r="BD1537" i="22"/>
  <c r="BD2354" i="22"/>
  <c r="BD1458" i="22"/>
  <c r="BD869" i="22"/>
  <c r="BD121" i="22"/>
  <c r="BD2098" i="22"/>
  <c r="BD1992" i="22"/>
  <c r="BD476" i="22"/>
  <c r="BD2067" i="23"/>
  <c r="BD1512" i="23"/>
  <c r="BD2000" i="23"/>
  <c r="BD2364" i="23"/>
  <c r="BD1585" i="23"/>
  <c r="BD2173" i="23"/>
  <c r="BD1330" i="23"/>
  <c r="BD1209" i="23"/>
  <c r="BD1653" i="23"/>
  <c r="BD1414" i="23"/>
  <c r="BD1109" i="23"/>
  <c r="AT1586" i="20"/>
  <c r="AT1232" i="20"/>
  <c r="AT2287" i="20"/>
  <c r="AT1480" i="20"/>
  <c r="BD651" i="23"/>
  <c r="BD564" i="23"/>
  <c r="BD282" i="23"/>
  <c r="BD322" i="23"/>
  <c r="BD824" i="23"/>
  <c r="BD914" i="23"/>
  <c r="BD1155" i="23"/>
  <c r="BD1507" i="23"/>
  <c r="BD1955" i="23"/>
  <c r="BD1144" i="23"/>
  <c r="BD1496" i="23"/>
  <c r="BD1944" i="23"/>
  <c r="BD2296" i="23"/>
  <c r="BD1665" i="23"/>
  <c r="BD1794" i="23"/>
  <c r="BD1642" i="23"/>
  <c r="BD1493" i="23"/>
  <c r="BD1277" i="23"/>
  <c r="BD1818" i="23"/>
  <c r="BD627" i="22"/>
  <c r="BD78" i="22"/>
  <c r="BD255" i="22"/>
  <c r="BD399" i="22"/>
  <c r="BD1608" i="22"/>
  <c r="BD2251" i="22"/>
  <c r="BD1214" i="22"/>
  <c r="BD1392" i="22"/>
  <c r="BD777" i="22"/>
  <c r="BD857" i="22"/>
  <c r="BD302" i="22"/>
  <c r="BD452" i="22"/>
  <c r="AT1089" i="20"/>
  <c r="AT2001" i="20"/>
  <c r="AT1181" i="20"/>
  <c r="AT1035" i="20"/>
  <c r="AT1019" i="20"/>
  <c r="AT2339" i="20"/>
  <c r="AT2111" i="20"/>
  <c r="BD170" i="23"/>
  <c r="BD547" i="23"/>
  <c r="BD1069" i="23"/>
  <c r="BD436" i="23"/>
  <c r="BD686" i="23"/>
  <c r="BD575" i="23"/>
  <c r="BD988" i="23"/>
  <c r="BD951" i="23"/>
  <c r="BD1383" i="23"/>
  <c r="BD1735" i="23"/>
  <c r="BD2183" i="23"/>
  <c r="BD1372" i="23"/>
  <c r="BD1724" i="23"/>
  <c r="AT1038" i="20"/>
  <c r="AT1354" i="20"/>
  <c r="AT2261" i="20"/>
  <c r="AT930" i="20"/>
  <c r="AT1246" i="20"/>
  <c r="AT1540" i="20"/>
  <c r="AT1739" i="20"/>
  <c r="AT2230" i="20"/>
  <c r="AT1025" i="20"/>
  <c r="BD674" i="23"/>
  <c r="BD466" i="23"/>
  <c r="BD982" i="23"/>
  <c r="BD255" i="23"/>
  <c r="BD758" i="23"/>
  <c r="BD1050" i="23"/>
  <c r="BD1045" i="23"/>
  <c r="BD1451" i="23"/>
  <c r="BD1899" i="23"/>
  <c r="BD2347" i="23"/>
  <c r="BD1440" i="23"/>
  <c r="BD1888" i="23"/>
  <c r="BD2240" i="23"/>
  <c r="BD1553" i="23"/>
  <c r="BD2169" i="23"/>
  <c r="BD1530" i="23"/>
  <c r="BD1381" i="23"/>
  <c r="BD1849" i="23"/>
  <c r="BD2349" i="23"/>
  <c r="BD44" i="22"/>
  <c r="BD73" i="22"/>
  <c r="BD1504" i="22"/>
  <c r="BD1505" i="22"/>
  <c r="BD1980" i="22"/>
  <c r="AT1267" i="20"/>
  <c r="AT2065" i="20"/>
  <c r="AT1309" i="20"/>
  <c r="AT773" i="20"/>
  <c r="AT1151" i="20"/>
  <c r="AT1160" i="20"/>
  <c r="AT834" i="20"/>
  <c r="BD44" i="23"/>
  <c r="BD461" i="23"/>
  <c r="BD240" i="23"/>
  <c r="BD929" i="23"/>
  <c r="BD757" i="23"/>
  <c r="BD617" i="23"/>
  <c r="BD1090" i="23"/>
  <c r="BD1071" i="23"/>
  <c r="BD1423" i="23"/>
  <c r="BD1775" i="23"/>
  <c r="BD2223" i="23"/>
  <c r="BD1316" i="23"/>
  <c r="AT1614" i="20"/>
  <c r="AT1869" i="20"/>
  <c r="AT1714" i="20"/>
  <c r="AT1291" i="20"/>
  <c r="AT1598" i="20"/>
  <c r="AT1943" i="20"/>
  <c r="AT1274" i="20"/>
  <c r="AT1795" i="20"/>
  <c r="BD208" i="23"/>
  <c r="BD859" i="23"/>
  <c r="BD642" i="23"/>
  <c r="BD540" i="23"/>
  <c r="BD380" i="23"/>
  <c r="BD875" i="23"/>
  <c r="AT1153" i="20"/>
  <c r="AT2185" i="20"/>
  <c r="AT1790" i="20"/>
  <c r="AT1095" i="20"/>
  <c r="AT1366" i="20"/>
  <c r="AT2206" i="20"/>
  <c r="AT2347" i="20"/>
  <c r="BD166" i="23"/>
  <c r="BD577" i="23"/>
  <c r="BD382" i="23"/>
  <c r="BD753" i="23"/>
  <c r="BD892" i="23"/>
  <c r="BD700" i="23"/>
  <c r="BD652" i="23"/>
  <c r="BD1026" i="23"/>
  <c r="BD1399" i="23"/>
  <c r="BD1847" i="23"/>
  <c r="BD2295" i="23"/>
  <c r="BD1388" i="23"/>
  <c r="AT2026" i="20"/>
  <c r="AT1290" i="20"/>
  <c r="AT2245" i="20"/>
  <c r="AT788" i="20"/>
  <c r="AT1214" i="20"/>
  <c r="AT1485" i="20"/>
  <c r="AT1562" i="20"/>
  <c r="AT1823" i="20"/>
  <c r="AT753" i="20"/>
  <c r="BD641" i="23"/>
  <c r="BD433" i="23"/>
  <c r="BD953" i="23"/>
  <c r="BD218" i="23"/>
  <c r="BD740" i="23"/>
  <c r="BD1012" i="23"/>
  <c r="BD1104" i="23"/>
  <c r="BD1435" i="23"/>
  <c r="BD1883" i="23"/>
  <c r="AT406" i="20"/>
  <c r="AT1837" i="20"/>
  <c r="AT485" i="20"/>
  <c r="AT1227" i="20"/>
  <c r="AT656" i="20"/>
  <c r="AT1498" i="20"/>
  <c r="AT2278" i="20"/>
  <c r="BD162" i="23"/>
  <c r="BD201" i="23"/>
  <c r="BD884" i="23"/>
  <c r="BD324" i="23"/>
  <c r="BD786" i="23"/>
  <c r="BD330" i="23"/>
  <c r="BD791" i="23"/>
  <c r="BD426" i="23"/>
  <c r="BD708" i="23"/>
  <c r="BD1058" i="23"/>
  <c r="BD1092" i="23"/>
  <c r="BD942" i="23"/>
  <c r="BD1279" i="23"/>
  <c r="BD1535" i="23"/>
  <c r="BD1791" i="23"/>
  <c r="BD1907" i="23"/>
  <c r="BD1396" i="23"/>
  <c r="BD1936" i="23"/>
  <c r="BD2312" i="23"/>
  <c r="BD1481" i="23"/>
  <c r="BD2210" i="23"/>
  <c r="BD2206" i="23"/>
  <c r="BD2066" i="23"/>
  <c r="BD1541" i="23"/>
  <c r="BD1310" i="23"/>
  <c r="BD2214" i="23"/>
  <c r="BD359" i="22"/>
  <c r="BD2232" i="22"/>
  <c r="BD1203" i="22"/>
  <c r="BD1865" i="22"/>
  <c r="BD93" i="22"/>
  <c r="BD2123" i="22"/>
  <c r="BD1194" i="22"/>
  <c r="BD1909" i="22"/>
  <c r="BD958" i="22"/>
  <c r="BD519" i="22"/>
  <c r="BD191" i="22"/>
  <c r="BD979" i="22"/>
  <c r="BD1213" i="22"/>
  <c r="BD1747" i="23"/>
  <c r="BD1328" i="23"/>
  <c r="BD1896" i="23"/>
  <c r="BD2276" i="23"/>
  <c r="BD1401" i="23"/>
  <c r="BD1922" i="23"/>
  <c r="BD2294" i="23"/>
  <c r="BD1910" i="23"/>
  <c r="BD1469" i="23"/>
  <c r="BD2233" i="23"/>
  <c r="BD2054" i="23"/>
  <c r="BD1320" i="22"/>
  <c r="BD1970" i="22"/>
  <c r="BD1611" i="22"/>
  <c r="BD2337" i="22"/>
  <c r="BD1121" i="22"/>
  <c r="BD1189" i="22"/>
  <c r="BD2170" i="22"/>
  <c r="BD468" i="22"/>
  <c r="BD1982" i="22"/>
  <c r="BD542" i="22"/>
  <c r="BD1007" i="22"/>
  <c r="BD1416" i="22"/>
  <c r="BD496" i="22"/>
  <c r="BD1028" i="23"/>
  <c r="BD2171" i="23"/>
  <c r="BD1588" i="23"/>
  <c r="BD2056" i="23"/>
  <c r="BD1150" i="23"/>
  <c r="BD1673" i="23"/>
  <c r="BD2225" i="23"/>
  <c r="BD1418" i="23"/>
  <c r="BD1898" i="23"/>
  <c r="BD1733" i="23"/>
  <c r="BD1502" i="23"/>
  <c r="BD1825" i="23"/>
  <c r="BD981" i="22"/>
  <c r="BD1546" i="22"/>
  <c r="BD1204" i="22"/>
  <c r="BD952" i="22"/>
  <c r="BD767" i="22"/>
  <c r="BD2346" i="22"/>
  <c r="BD1601" i="22"/>
  <c r="BD193" i="22"/>
  <c r="BD235" i="22"/>
  <c r="BD678" i="22"/>
  <c r="BD1687" i="22"/>
  <c r="BD1588" i="22"/>
  <c r="BD434" i="22"/>
  <c r="BD365" i="23"/>
  <c r="BD2267" i="23"/>
  <c r="AT1896" i="20"/>
  <c r="AT1579" i="20"/>
  <c r="AT2318" i="20"/>
  <c r="AT2118" i="20"/>
  <c r="BD779" i="23"/>
  <c r="BD623" i="23"/>
  <c r="BD508" i="23"/>
  <c r="BD359" i="23"/>
  <c r="BD858" i="23"/>
  <c r="BD1030" i="23"/>
  <c r="BD1187" i="23"/>
  <c r="BD1635" i="23"/>
  <c r="BD1987" i="23"/>
  <c r="BD1176" i="23"/>
  <c r="BD1528" i="23"/>
  <c r="BD1976" i="23"/>
  <c r="BD1166" i="23"/>
  <c r="BD1729" i="23"/>
  <c r="BD2025" i="23"/>
  <c r="BD1706" i="23"/>
  <c r="BD1557" i="23"/>
  <c r="BD1534" i="23"/>
  <c r="BD1946" i="23"/>
  <c r="BD806" i="22"/>
  <c r="BD1102" i="22"/>
  <c r="BD2039" i="22"/>
  <c r="BD1128" i="22"/>
  <c r="BD1757" i="22"/>
  <c r="BD786" i="22"/>
  <c r="BD190" i="22"/>
  <c r="BD683" i="22"/>
  <c r="BD2031" i="22"/>
  <c r="BD1638" i="22"/>
  <c r="BD394" i="22"/>
  <c r="BD1017" i="22"/>
  <c r="AT1217" i="20"/>
  <c r="AT2213" i="20"/>
  <c r="AT1268" i="20"/>
  <c r="AT1150" i="20"/>
  <c r="AT1110" i="20"/>
  <c r="AT1050" i="20"/>
  <c r="AT2262" i="20"/>
  <c r="AT787" i="20"/>
  <c r="BD606" i="23"/>
  <c r="BD230" i="23"/>
  <c r="BD921" i="23"/>
  <c r="BD911" i="23"/>
  <c r="BD609" i="23"/>
  <c r="BD935" i="23"/>
  <c r="BD1055" i="23"/>
  <c r="BD1415" i="23"/>
  <c r="BD1863" i="23"/>
  <c r="BD2215" i="23"/>
  <c r="BD1404" i="23"/>
  <c r="BD1756" i="23"/>
  <c r="AT1230" i="20"/>
  <c r="AT1749" i="20"/>
  <c r="AT2317" i="20"/>
  <c r="AT1049" i="20"/>
  <c r="AT1356" i="20"/>
  <c r="AT1631" i="20"/>
  <c r="AT2114" i="20"/>
  <c r="AT1512" i="20"/>
  <c r="AT222" i="20"/>
  <c r="BD722" i="23"/>
  <c r="BD526" i="23"/>
  <c r="BD408" i="23"/>
  <c r="BD293" i="23"/>
  <c r="BD798" i="23"/>
  <c r="BD1049" i="23"/>
  <c r="BD1131" i="23"/>
  <c r="BD1579" i="23"/>
  <c r="BD1931" i="23"/>
  <c r="BD1120" i="23"/>
  <c r="BD1472" i="23"/>
  <c r="BD1920" i="23"/>
  <c r="BD1110" i="23"/>
  <c r="BD1617" i="23"/>
  <c r="BD1177" i="23"/>
  <c r="BD1594" i="23"/>
  <c r="BD1445" i="23"/>
  <c r="BD1422" i="23"/>
  <c r="BD1173" i="23"/>
  <c r="BD697" i="22"/>
  <c r="BD426" i="22"/>
  <c r="BD1684" i="22"/>
  <c r="BD65" i="22"/>
  <c r="BD1651" i="22"/>
  <c r="AT1395" i="20"/>
  <c r="AT2121" i="20"/>
  <c r="AT1405" i="20"/>
  <c r="AT1278" i="20"/>
  <c r="AT1238" i="20"/>
  <c r="AT1815" i="20"/>
  <c r="AT1576" i="20"/>
  <c r="AT38" i="20"/>
  <c r="BD680" i="23"/>
  <c r="BD305" i="23"/>
  <c r="BD986" i="23"/>
  <c r="BD823" i="23"/>
  <c r="BD655" i="23"/>
  <c r="BD1059" i="23"/>
  <c r="BD272" i="23"/>
  <c r="BD1455" i="23"/>
  <c r="BD1807" i="23"/>
  <c r="BD2255" i="23"/>
  <c r="BD1444" i="23"/>
  <c r="AT1689" i="20"/>
  <c r="AT1925" i="20"/>
  <c r="AT1862" i="20"/>
  <c r="AT1401" i="20"/>
  <c r="AT774" i="20"/>
  <c r="AT2239" i="20"/>
  <c r="AT2290" i="20"/>
  <c r="AT180" i="20"/>
  <c r="BD284" i="23"/>
  <c r="BD972" i="23"/>
  <c r="BD706" i="23"/>
  <c r="BD587" i="23"/>
  <c r="BD413" i="23"/>
  <c r="AT1918" i="20"/>
  <c r="AT1651" i="20"/>
  <c r="AT2229" i="20"/>
  <c r="AT779" i="20"/>
  <c r="AT1182" i="20"/>
  <c r="AT1476" i="20"/>
  <c r="AT2035" i="20"/>
  <c r="AT1544" i="20"/>
  <c r="AT140" i="20"/>
  <c r="BD636" i="23"/>
  <c r="BD428" i="23"/>
  <c r="BD321" i="23"/>
  <c r="BD207" i="23"/>
  <c r="BD735" i="23"/>
  <c r="BD1001" i="23"/>
  <c r="BD1096" i="23"/>
  <c r="BD1527" i="23"/>
  <c r="BD1879" i="23"/>
  <c r="BD2327" i="23"/>
  <c r="BD1420" i="23"/>
  <c r="AT1148" i="20"/>
  <c r="AT1733" i="20"/>
  <c r="AT2289" i="20"/>
  <c r="AT1013" i="20"/>
  <c r="AT1301" i="20"/>
  <c r="AT1599" i="20"/>
  <c r="AT2146" i="20"/>
  <c r="AT1256" i="20"/>
  <c r="AT604" i="20"/>
  <c r="BD705" i="23"/>
  <c r="BD494" i="23"/>
  <c r="BD378" i="23"/>
  <c r="BD274" i="23"/>
  <c r="BD776" i="23"/>
  <c r="BD1083" i="23"/>
  <c r="BD1115" i="23"/>
  <c r="BD1563" i="23"/>
  <c r="BD1915" i="23"/>
  <c r="AT680" i="20"/>
  <c r="AT1893" i="20"/>
  <c r="AT929" i="20"/>
  <c r="AT376" i="20"/>
  <c r="AT332" i="20"/>
  <c r="AT2070" i="20"/>
  <c r="AT1135" i="20"/>
  <c r="BD833" i="23"/>
  <c r="AT1737" i="20"/>
  <c r="BD60" i="23"/>
  <c r="BD848" i="23"/>
  <c r="BD744" i="23"/>
  <c r="BD1311" i="23"/>
  <c r="BD1488" i="23"/>
  <c r="BD2070" i="23"/>
  <c r="BD1390" i="23"/>
  <c r="BD930" i="22"/>
  <c r="BD1788" i="22"/>
  <c r="BD1186" i="22"/>
  <c r="BD831" i="22"/>
  <c r="BD1381" i="22"/>
  <c r="BD2331" i="23"/>
  <c r="BD2148" i="23"/>
  <c r="BD1902" i="23"/>
  <c r="BD1570" i="23"/>
  <c r="BD1970" i="23"/>
  <c r="BD2170" i="23"/>
  <c r="BD298" i="22"/>
  <c r="BD2194" i="22"/>
  <c r="BD2212" i="22"/>
  <c r="BD565" i="22"/>
  <c r="BD265" i="22"/>
  <c r="BD2263" i="22"/>
  <c r="BD1779" i="23"/>
  <c r="BD1900" i="23"/>
  <c r="BD1417" i="23"/>
  <c r="BD2326" i="23"/>
  <c r="BD1477" i="23"/>
  <c r="BD2086" i="23"/>
  <c r="BD38" i="22"/>
  <c r="BD1476" i="22"/>
  <c r="BD1770" i="22"/>
  <c r="BD162" i="22"/>
  <c r="BD18" i="22"/>
  <c r="BD1058" i="22"/>
  <c r="BD2079" i="22"/>
  <c r="BD778" i="22"/>
  <c r="BD1017" i="23"/>
  <c r="BD1520" i="23"/>
  <c r="BD2116" i="23"/>
  <c r="BD1433" i="23"/>
  <c r="BD2198" i="23"/>
  <c r="BD1506" i="23"/>
  <c r="BD1485" i="23"/>
  <c r="BD1430" i="23"/>
  <c r="BD2017" i="23"/>
  <c r="BD1587" i="23"/>
  <c r="BD1448" i="23"/>
  <c r="BD2064" i="23"/>
  <c r="BD1353" i="23"/>
  <c r="BD1885" i="23"/>
  <c r="BD1434" i="23"/>
  <c r="BD1413" i="23"/>
  <c r="BD1350" i="23"/>
  <c r="BD1882" i="23"/>
  <c r="BD1425" i="22"/>
  <c r="BD1750" i="22"/>
  <c r="BD2052" i="22"/>
  <c r="BD1008" i="22"/>
  <c r="BD1235" i="22"/>
  <c r="BD1323" i="22"/>
  <c r="BD1287" i="22"/>
  <c r="BD1646" i="22"/>
  <c r="BD1769" i="22"/>
  <c r="BD2291" i="23"/>
  <c r="BD1812" i="23"/>
  <c r="BD2292" i="23"/>
  <c r="BD1806" i="23"/>
  <c r="BD2082" i="23"/>
  <c r="BD2353" i="23"/>
  <c r="BD1950" i="23"/>
  <c r="BD1798" i="23"/>
  <c r="BD510" i="22"/>
  <c r="BD329" i="22"/>
  <c r="BD1795" i="22"/>
  <c r="BD979" i="23"/>
  <c r="BD1296" i="23"/>
  <c r="BD1972" i="23"/>
  <c r="BD1170" i="23"/>
  <c r="BD2350" i="23"/>
  <c r="BD1290" i="23"/>
  <c r="BD1969" i="23"/>
  <c r="BD1913" i="23"/>
  <c r="BD2342" i="23"/>
  <c r="BD849" i="22"/>
  <c r="BD1486" i="22"/>
  <c r="BD1503" i="22"/>
  <c r="BD2009" i="22"/>
  <c r="BD2261" i="22"/>
  <c r="BD277" i="22"/>
  <c r="BD26" i="22"/>
  <c r="BD638" i="22"/>
  <c r="BD1620" i="22"/>
  <c r="BD1183" i="22"/>
  <c r="BD1838" i="22"/>
  <c r="BD203" i="22"/>
  <c r="BD2355" i="22"/>
  <c r="BD2295" i="22"/>
  <c r="BD2224" i="22"/>
  <c r="BD341" i="22"/>
  <c r="BD2015" i="23"/>
  <c r="BD1556" i="23"/>
  <c r="BD2088" i="23"/>
  <c r="BD1218" i="23"/>
  <c r="BD1407" i="22"/>
  <c r="BD1829" i="22"/>
  <c r="BD574" i="22"/>
  <c r="BD372" i="22"/>
  <c r="BD2120" i="22"/>
  <c r="BD821" i="22"/>
  <c r="BD1389" i="22"/>
  <c r="BD1981" i="22"/>
  <c r="BD445" i="22"/>
  <c r="BD2334" i="22"/>
  <c r="BD284" i="22"/>
  <c r="BD1164" i="22"/>
  <c r="BD1488" i="22"/>
  <c r="BD937" i="22"/>
  <c r="BD333" i="22"/>
  <c r="BD1295" i="22"/>
  <c r="BD617" i="22"/>
  <c r="BD1506" i="22"/>
  <c r="BD2059" i="22"/>
  <c r="BD1357" i="22"/>
  <c r="BD455" i="22"/>
  <c r="BD2030" i="23"/>
  <c r="BD846" i="22"/>
  <c r="BD2053" i="22"/>
  <c r="BD1179" i="22"/>
  <c r="BD1649" i="22"/>
  <c r="BD543" i="22"/>
  <c r="BD365" i="22"/>
  <c r="BD312" i="22"/>
  <c r="BD1036" i="22"/>
  <c r="BD369" i="22"/>
  <c r="BD2219" i="22"/>
  <c r="BD1924" i="22"/>
  <c r="BD85" i="22"/>
  <c r="BD1556" i="22"/>
  <c r="BD289" i="22"/>
  <c r="BD925" i="22"/>
  <c r="BD493" i="22"/>
  <c r="BD296" i="22"/>
  <c r="BD1197" i="22"/>
  <c r="BD1890" i="22"/>
  <c r="BD1221" i="22"/>
  <c r="BD327" i="22"/>
  <c r="BD2190" i="23"/>
  <c r="BD2152" i="22"/>
  <c r="BD229" i="22"/>
  <c r="BD1602" i="22"/>
  <c r="BD2027" i="22"/>
  <c r="BD1851" i="22"/>
  <c r="BD716" i="22"/>
  <c r="BD743" i="22"/>
  <c r="BD1444" i="22"/>
  <c r="BD2254" i="22"/>
  <c r="BD1390" i="22"/>
  <c r="BD1906" i="22"/>
  <c r="BD1776" i="22"/>
  <c r="BD1842" i="22"/>
  <c r="BD2276" i="22"/>
  <c r="BD674" i="22"/>
  <c r="BD1021" i="22"/>
  <c r="BD636" i="22"/>
  <c r="BD1786" i="22"/>
  <c r="BD2283" i="22"/>
  <c r="BD1819" i="22"/>
  <c r="BD412" i="22"/>
  <c r="BD102" i="22"/>
  <c r="BD1865" i="23"/>
  <c r="BD303" i="22"/>
  <c r="BD1384" i="22"/>
  <c r="BD1052" i="22"/>
  <c r="BD534" i="22"/>
  <c r="BD2322" i="22"/>
  <c r="BD97" i="22"/>
  <c r="BD735" i="22"/>
  <c r="BD1406" i="22"/>
  <c r="BD2129" i="22"/>
  <c r="BD978" i="22"/>
  <c r="BD1119" i="22"/>
  <c r="BD2278" i="22"/>
  <c r="BD1013" i="22"/>
  <c r="BD1592" i="22"/>
  <c r="BD1604" i="22"/>
  <c r="BD2035" i="22"/>
  <c r="BD512" i="22"/>
  <c r="BD656" i="22"/>
  <c r="BD2273" i="22"/>
  <c r="BD1927" i="22"/>
  <c r="BD2108" i="22"/>
  <c r="BD2201" i="22"/>
  <c r="BD948" i="22"/>
  <c r="BD152" i="22"/>
  <c r="BD1465" i="23"/>
  <c r="BD1888" i="22"/>
  <c r="BD1747" i="22"/>
  <c r="BD1227" i="22"/>
  <c r="BD999" i="22"/>
  <c r="BD1798" i="22"/>
  <c r="BD1987" i="22"/>
  <c r="BD67" i="22"/>
  <c r="BD1366" i="22"/>
  <c r="BD1848" i="22"/>
  <c r="BD1737" i="22"/>
  <c r="BD2348" i="22"/>
  <c r="BD2299" i="22"/>
  <c r="BD2204" i="22"/>
  <c r="BD469" i="22"/>
  <c r="BD424" i="22"/>
  <c r="BD2244" i="22"/>
  <c r="BD1415" i="22"/>
  <c r="BD720" i="22"/>
  <c r="BD433" i="22"/>
  <c r="BD1212" i="22"/>
  <c r="BD1832" i="22"/>
  <c r="BD1453" i="22"/>
  <c r="BD2038" i="22"/>
  <c r="BD2013" i="23"/>
  <c r="BD648" i="22"/>
  <c r="BD1383" i="22"/>
  <c r="BD1595" i="22"/>
  <c r="BD842" i="22"/>
  <c r="BD1755" i="22"/>
  <c r="BD91" i="22"/>
  <c r="BD739" i="22"/>
  <c r="BD3" i="22"/>
  <c r="BD1939" i="22"/>
  <c r="BD82" i="22"/>
  <c r="BD444" i="22"/>
  <c r="BD628" i="22"/>
  <c r="BD1713" i="22"/>
  <c r="BD1925" i="22"/>
  <c r="BD994" i="22"/>
  <c r="BD1968" i="22"/>
  <c r="BD1777" i="22"/>
  <c r="BD241" i="22"/>
  <c r="BD1725" i="22"/>
  <c r="BD2116" i="22"/>
  <c r="BD371" i="22"/>
  <c r="BD950" i="22"/>
  <c r="BD478" i="22"/>
  <c r="BD973" i="22"/>
  <c r="BD1462" i="23"/>
  <c r="BD1445" i="22"/>
  <c r="BD660" i="22"/>
  <c r="BD691" i="22"/>
  <c r="BD1396" i="22"/>
  <c r="BD1305" i="22"/>
  <c r="BD1699" i="22"/>
  <c r="BD346" i="22"/>
  <c r="BD1916" i="22"/>
  <c r="BD1011" i="22"/>
  <c r="BD1308" i="22"/>
  <c r="BD2050" i="22"/>
  <c r="BD2188" i="22"/>
  <c r="BD1775" i="22"/>
  <c r="BD1375" i="22"/>
  <c r="BD2316" i="22"/>
  <c r="BD1030" i="22"/>
  <c r="BD306" i="22"/>
  <c r="BD1303" i="22"/>
  <c r="BD176" i="22"/>
  <c r="BD1268" i="22"/>
  <c r="BD1079" i="22"/>
  <c r="BD1765" i="22"/>
  <c r="BD2324" i="22"/>
  <c r="BD1474" i="23"/>
  <c r="BD251" i="22"/>
  <c r="BD895" i="22"/>
  <c r="BD564" i="22"/>
  <c r="BD655" i="22"/>
  <c r="BD1346" i="22"/>
  <c r="BD138" i="22"/>
  <c r="BD2057" i="22"/>
  <c r="BD1784" i="22"/>
  <c r="BD1019" i="22"/>
  <c r="BD145" i="22"/>
  <c r="BD1075" i="22"/>
  <c r="BD1333" i="22"/>
  <c r="BD1930" i="22"/>
  <c r="BD631" i="22"/>
  <c r="BD1599" i="22"/>
  <c r="BD2110" i="22"/>
  <c r="BD1345" i="22"/>
  <c r="BD852" i="22"/>
  <c r="BD539" i="22"/>
  <c r="BD2012" i="22"/>
  <c r="BD581" i="22"/>
  <c r="BD987" i="22"/>
  <c r="BD1246" i="22"/>
  <c r="BD1487" i="22"/>
  <c r="BD1574" i="22"/>
  <c r="AW10" i="22"/>
  <c r="BD2022" i="22"/>
  <c r="BD943" i="22"/>
  <c r="BD2154" i="22"/>
  <c r="BD1404" i="22"/>
  <c r="BD1245" i="22"/>
  <c r="BD1857" i="22"/>
  <c r="BD531" i="22"/>
  <c r="BD1301" i="22"/>
  <c r="BD573" i="22"/>
  <c r="BD552" i="22"/>
  <c r="BD2049" i="22"/>
  <c r="BD1391" i="22"/>
  <c r="BD762" i="22"/>
  <c r="BD1286" i="22"/>
  <c r="BD172" i="22"/>
  <c r="BD1112" i="22"/>
  <c r="BD2028" i="22"/>
  <c r="BD858" i="22"/>
  <c r="BD1279" i="22"/>
  <c r="BD971" i="22"/>
  <c r="BD1575" i="22"/>
  <c r="BD1728" i="22"/>
  <c r="BD144" i="22"/>
  <c r="BD2277" i="23"/>
  <c r="BD563" i="22"/>
  <c r="BD692" i="22"/>
  <c r="BD528" i="22"/>
  <c r="BD1896" i="22"/>
  <c r="BD2063" i="22"/>
  <c r="BD2105" i="22"/>
  <c r="BD20" i="22"/>
  <c r="BD658" i="22"/>
  <c r="BD2066" i="22"/>
  <c r="BD382" i="22"/>
  <c r="BD1466" i="22"/>
  <c r="BD2173" i="22"/>
  <c r="BD429" i="22"/>
  <c r="BD1349" i="22"/>
  <c r="BD620" i="22"/>
  <c r="BD25" i="22"/>
  <c r="BD1309" i="22"/>
  <c r="BD19" i="22"/>
  <c r="BD825" i="22"/>
  <c r="BD986" i="22"/>
  <c r="BD2161" i="22"/>
  <c r="BD1461" i="22"/>
  <c r="BD795" i="22"/>
  <c r="BD1558" i="23"/>
  <c r="BD1833" i="22"/>
  <c r="BD362" i="22"/>
  <c r="BD874" i="22"/>
  <c r="BD1581" i="22"/>
  <c r="BD1654" i="22"/>
  <c r="BD783" i="22"/>
  <c r="BD699" i="22"/>
  <c r="BD1648" i="22"/>
  <c r="BD1807" i="22"/>
  <c r="BD1061" i="22"/>
  <c r="BD747" i="22"/>
  <c r="BD523" i="22"/>
  <c r="BD2249" i="22"/>
  <c r="BD602" i="22"/>
  <c r="BD1509" i="22"/>
  <c r="BD2067" i="22"/>
  <c r="BD962" i="22"/>
  <c r="BD1237" i="22"/>
  <c r="BD1533" i="22"/>
  <c r="BD595" i="22"/>
  <c r="BD1880" i="22"/>
  <c r="BD616" i="22"/>
  <c r="BD2294" i="22"/>
  <c r="BD1814" i="22"/>
  <c r="BD1206" i="22"/>
  <c r="BD2055" i="22"/>
  <c r="BD1382" i="23"/>
  <c r="BD294" i="22"/>
  <c r="BD2104" i="22"/>
  <c r="BD2146" i="22"/>
  <c r="BD2111" i="22"/>
  <c r="BD547" i="22"/>
  <c r="BD907" i="22"/>
  <c r="BD1220" i="22"/>
  <c r="BD585" i="22"/>
  <c r="BD1322" i="22"/>
  <c r="BD266" i="22"/>
  <c r="BD2269" i="22"/>
  <c r="BD1532" i="22"/>
  <c r="BD761" i="22"/>
  <c r="BD2338" i="22"/>
  <c r="BD1373" i="22"/>
  <c r="BD1708" i="22"/>
  <c r="BD1738" i="22"/>
  <c r="BD887" i="22"/>
  <c r="BD2064" i="22"/>
  <c r="BD1325" i="22"/>
  <c r="BD1523" i="22"/>
  <c r="BD870" i="22"/>
  <c r="BD279" i="22"/>
  <c r="BD207" i="22"/>
  <c r="BD345" i="22"/>
  <c r="BD2097" i="22"/>
  <c r="BD1850" i="22"/>
  <c r="BD1584" i="22"/>
  <c r="BD758" i="22"/>
  <c r="BD525" i="22"/>
  <c r="BD1565" i="22"/>
  <c r="BD1378" i="23"/>
  <c r="BD893" i="22"/>
  <c r="BD1267" i="22"/>
  <c r="BD246" i="22"/>
  <c r="BD1586" i="22"/>
  <c r="BD1991" i="22"/>
  <c r="BD1631" i="22"/>
  <c r="BD886" i="22"/>
  <c r="BD171" i="22"/>
  <c r="BD872" i="22"/>
  <c r="BD1044" i="22"/>
  <c r="BD764" i="22"/>
  <c r="BD1840" i="22"/>
  <c r="BD1541" i="22"/>
  <c r="BD989" i="22"/>
  <c r="BD966" i="22"/>
  <c r="BD1093" i="22"/>
  <c r="BD1306" i="22"/>
  <c r="BD2228" i="22"/>
  <c r="BD1800" i="22"/>
  <c r="BD1412" i="22"/>
  <c r="BD244" i="22"/>
  <c r="BD1764" i="22"/>
  <c r="BD422" i="22"/>
  <c r="BD1996" i="22"/>
  <c r="BD1656" i="22"/>
  <c r="BD1881" i="22"/>
  <c r="BD17" i="22"/>
  <c r="BD220" i="22"/>
  <c r="BD1834" i="23"/>
  <c r="BD23" i="22"/>
  <c r="BD34" i="22"/>
  <c r="BD1211" i="22"/>
  <c r="BD1761" i="22"/>
  <c r="BD1721" i="23"/>
  <c r="BD2312" i="22"/>
  <c r="BD1597" i="22"/>
  <c r="BD1591" i="22"/>
  <c r="BD1431" i="22"/>
  <c r="BD848" i="22"/>
  <c r="BD1398" i="22"/>
  <c r="BD2217" i="22"/>
  <c r="BD814" i="22"/>
  <c r="BD1552" i="22"/>
  <c r="BD1893" i="22"/>
  <c r="BD1502" i="22"/>
  <c r="BD2026" i="22"/>
  <c r="BD2362" i="22"/>
  <c r="BD1028" i="22"/>
  <c r="BD938" i="22"/>
  <c r="BD2213" i="23"/>
  <c r="BD1693" i="22"/>
  <c r="BD934" i="22"/>
  <c r="BD2209" i="22"/>
  <c r="BD80" i="22"/>
  <c r="BD1162" i="22"/>
  <c r="AT986" i="20"/>
  <c r="BD836" i="23"/>
  <c r="AT2293" i="20"/>
  <c r="AT228" i="20"/>
  <c r="BD190" i="23"/>
  <c r="BD213" i="23"/>
  <c r="BD1471" i="23"/>
  <c r="BD1836" i="23"/>
  <c r="BD2178" i="23"/>
  <c r="BD1869" i="23"/>
  <c r="BD2186" i="22"/>
  <c r="BD1804" i="22"/>
  <c r="BD1731" i="22"/>
  <c r="BD90" i="22"/>
  <c r="BD2210" i="22"/>
  <c r="BD1160" i="23"/>
  <c r="BD2188" i="23"/>
  <c r="BD2062" i="23"/>
  <c r="BD1666" i="23"/>
  <c r="BD1121" i="23"/>
  <c r="BD435" i="22"/>
  <c r="BD590" i="22"/>
  <c r="BD2284" i="22"/>
  <c r="BD2147" i="22"/>
  <c r="BD1049" i="22"/>
  <c r="BD1663" i="22"/>
  <c r="BD2124" i="22"/>
  <c r="BD1939" i="23"/>
  <c r="BD1956" i="23"/>
  <c r="BD1505" i="23"/>
  <c r="BD2366" i="23"/>
  <c r="BD1565" i="23"/>
  <c r="BD2253" i="23"/>
  <c r="BD459" i="22"/>
  <c r="BD621" i="22"/>
  <c r="BD2033" i="22"/>
  <c r="BD1717" i="22"/>
  <c r="BD1636" i="22"/>
  <c r="BD544" i="22"/>
  <c r="BD210" i="22"/>
  <c r="BD1736" i="22"/>
  <c r="BD1811" i="23"/>
  <c r="BD1608" i="23"/>
  <c r="BD2156" i="23"/>
  <c r="BD1513" i="23"/>
  <c r="BD2321" i="23"/>
  <c r="BD1602" i="23"/>
  <c r="BD1581" i="23"/>
  <c r="BD1510" i="23"/>
  <c r="BD2362" i="23"/>
  <c r="BD1843" i="23"/>
  <c r="BD1524" i="23"/>
  <c r="BD2120" i="23"/>
  <c r="BD1441" i="23"/>
  <c r="BD2230" i="23"/>
  <c r="BD1522" i="23"/>
  <c r="BD1501" i="23"/>
  <c r="BD1438" i="23"/>
  <c r="BD2042" i="23"/>
  <c r="BD576" i="22"/>
  <c r="BD949" i="22"/>
  <c r="BD1692" i="22"/>
  <c r="BD827" i="22"/>
  <c r="BD258" i="22"/>
  <c r="BD1732" i="22"/>
  <c r="BD250" i="22"/>
  <c r="BD2307" i="22"/>
  <c r="BD1122" i="22"/>
  <c r="BD1108" i="23"/>
  <c r="BD1868" i="23"/>
  <c r="BD2340" i="23"/>
  <c r="BD1998" i="23"/>
  <c r="BD2077" i="23"/>
  <c r="BD2337" i="23"/>
  <c r="BD2105" i="23"/>
  <c r="BD1990" i="23"/>
  <c r="BD150" i="22"/>
  <c r="BD507" i="22"/>
  <c r="BD1501" i="22"/>
  <c r="BD918" i="23"/>
  <c r="BD1384" i="23"/>
  <c r="BD2028" i="23"/>
  <c r="BD1214" i="23"/>
  <c r="BD2153" i="23"/>
  <c r="BD1370" i="23"/>
  <c r="BD2193" i="23"/>
  <c r="BD1286" i="23"/>
  <c r="BD1225" i="23"/>
  <c r="BD2088" i="22"/>
  <c r="BD1065" i="22"/>
  <c r="BD83" i="22"/>
  <c r="BD995" i="22"/>
  <c r="BD939" i="22"/>
  <c r="BD1090" i="22"/>
  <c r="BD248" i="22"/>
  <c r="BD1988" i="22"/>
  <c r="BD53" i="22"/>
  <c r="BD1081" i="22"/>
  <c r="BD686" i="22"/>
  <c r="BD166" i="22"/>
  <c r="BD1551" i="22"/>
  <c r="BD458" i="22"/>
  <c r="BD1481" i="22"/>
  <c r="BD927" i="22"/>
  <c r="BD2139" i="23"/>
  <c r="BD1640" i="23"/>
  <c r="BD2132" i="23"/>
  <c r="BD1870" i="23"/>
  <c r="BD1950" i="22"/>
  <c r="BD2298" i="22"/>
  <c r="BD120" i="22"/>
  <c r="BD2069" i="22"/>
  <c r="BD733" i="22"/>
  <c r="BD916" i="22"/>
  <c r="BD696" i="22"/>
  <c r="BD1377" i="22"/>
  <c r="BD796" i="22"/>
  <c r="BD1231" i="22"/>
  <c r="BD687" i="22"/>
  <c r="BD530" i="22"/>
  <c r="BD2137" i="22"/>
  <c r="BD175" i="22"/>
  <c r="BD1142" i="22"/>
  <c r="BD693" i="22"/>
  <c r="BD2279" i="22"/>
  <c r="BD861" i="22"/>
  <c r="BD308" i="22"/>
  <c r="BD1903" i="22"/>
  <c r="BD358" i="22"/>
  <c r="BD1833" i="23"/>
  <c r="BD1432" i="22"/>
  <c r="BD538" i="22"/>
  <c r="BD1310" i="22"/>
  <c r="BD33" i="22"/>
  <c r="BD541" i="22"/>
  <c r="BD1561" i="22"/>
  <c r="BD2309" i="22"/>
  <c r="BD1451" i="22"/>
  <c r="BD1797" i="22"/>
  <c r="BD963" i="22"/>
  <c r="BD1540" i="22"/>
  <c r="BD1956" i="22"/>
  <c r="BD1911" i="22"/>
  <c r="BD1791" i="22"/>
  <c r="BD428" i="22"/>
  <c r="BD1665" i="22"/>
  <c r="BD2178" i="22"/>
  <c r="BD236" i="22"/>
  <c r="BD2220" i="22"/>
  <c r="BD1766" i="22"/>
  <c r="BD230" i="22"/>
  <c r="BD1730" i="23"/>
  <c r="BD2268" i="22"/>
  <c r="BD2258" i="22"/>
  <c r="BD331" i="22"/>
  <c r="BD1041" i="22"/>
  <c r="BD323" i="22"/>
  <c r="BD1152" i="22"/>
  <c r="BD140" i="22"/>
  <c r="BD2043" i="22"/>
  <c r="BD1434" i="22"/>
  <c r="BD1700" i="22"/>
  <c r="BD1359" i="22"/>
  <c r="BD1891" i="22"/>
  <c r="BD622" i="22"/>
  <c r="BD1876" i="22"/>
  <c r="BD1299" i="22"/>
  <c r="BD673" i="22"/>
  <c r="BD1181" i="22"/>
  <c r="BD1447" i="22"/>
  <c r="BD1115" i="22"/>
  <c r="BD370" i="22"/>
  <c r="BD1219" i="22"/>
  <c r="BD483" i="22"/>
  <c r="BD2166" i="23"/>
  <c r="BD183" i="22"/>
  <c r="BD1521" i="22"/>
  <c r="BD911" i="22"/>
  <c r="BD1912" i="22"/>
  <c r="BD141" i="22"/>
  <c r="BD731" i="22"/>
  <c r="BD713" i="22"/>
  <c r="BD103" i="22"/>
  <c r="BD1126" i="22"/>
  <c r="BD682" i="22"/>
  <c r="BD871" i="22"/>
  <c r="BD1352" i="22"/>
  <c r="BD1403" i="22"/>
  <c r="BD2252" i="22"/>
  <c r="BD367" i="22"/>
  <c r="BD1361" i="22"/>
  <c r="BD2046" i="22"/>
  <c r="BD1977" i="22"/>
  <c r="BD1539" i="22"/>
  <c r="BD1855" i="22"/>
  <c r="BD1379" i="22"/>
  <c r="BD698" i="22"/>
  <c r="BD1493" i="22"/>
  <c r="BD71" i="22"/>
  <c r="BD2185" i="23"/>
  <c r="BD2141" i="22"/>
  <c r="BD403" i="22"/>
  <c r="BD755" i="22"/>
  <c r="BD1180" i="22"/>
  <c r="BD2149" i="22"/>
  <c r="BD322" i="22"/>
  <c r="BD587" i="22"/>
  <c r="BD967" i="22"/>
  <c r="BD688" i="22"/>
  <c r="BD1088" i="22"/>
  <c r="BD2242" i="22"/>
  <c r="BD2122" i="22"/>
  <c r="BD1675" i="22"/>
  <c r="BD1166" i="22"/>
  <c r="BD666" i="22"/>
  <c r="BD1281" i="22"/>
  <c r="BD256" i="22"/>
  <c r="BD243" i="22"/>
  <c r="BD1823" i="22"/>
  <c r="BD708" i="22"/>
  <c r="BD634" i="22"/>
  <c r="BD549" i="22"/>
  <c r="BD946" i="22"/>
  <c r="BD1298" i="23"/>
  <c r="BD2021" i="22"/>
  <c r="BD2176" i="22"/>
  <c r="BD1726" i="22"/>
  <c r="BD1332" i="22"/>
  <c r="BD1035" i="22"/>
  <c r="BD488" i="22"/>
  <c r="BD1817" i="22"/>
  <c r="BD1724" i="22"/>
  <c r="BD1513" i="22"/>
  <c r="BD2353" i="22"/>
  <c r="BD599" i="22"/>
  <c r="BD1583" i="22"/>
  <c r="BD1256" i="22"/>
  <c r="BD285" i="22"/>
  <c r="BD178" i="22"/>
  <c r="BD940" i="22"/>
  <c r="BD1002" i="22"/>
  <c r="BD568" i="22"/>
  <c r="BD2181" i="22"/>
  <c r="BD1808" i="22"/>
  <c r="BD1005" i="22"/>
  <c r="BD644" i="22"/>
  <c r="BD139" i="22"/>
  <c r="BD643" i="22"/>
  <c r="BD1257" i="23"/>
  <c r="BD1883" i="22"/>
  <c r="BD2166" i="22"/>
  <c r="BD1022" i="22"/>
  <c r="BD859" i="22"/>
  <c r="BD1577" i="22"/>
  <c r="BD712" i="22"/>
  <c r="BD1365" i="22"/>
  <c r="BD1290" i="22"/>
  <c r="BD1371" i="22"/>
  <c r="BD2068" i="22"/>
  <c r="BD1948" i="22"/>
  <c r="BD1856" i="22"/>
  <c r="BD1705" i="22"/>
  <c r="BD1990" i="22"/>
  <c r="BD2313" i="22"/>
  <c r="BD1640" i="22"/>
  <c r="BD1000" i="22"/>
  <c r="BD1824" i="22"/>
  <c r="BD1847" i="22"/>
  <c r="BD2292" i="22"/>
  <c r="BD111" i="22"/>
  <c r="BD613" i="22"/>
  <c r="BD2034" i="22"/>
  <c r="BD1994" i="23"/>
  <c r="BD1612" i="22"/>
  <c r="BD2227" i="22"/>
  <c r="BD1086" i="22"/>
  <c r="BD748" i="22"/>
  <c r="BD545" i="22"/>
  <c r="BD232" i="22"/>
  <c r="BD495" i="22"/>
  <c r="BD494" i="22"/>
  <c r="BD1743" i="22"/>
  <c r="BD2132" i="22"/>
  <c r="BD208" i="22"/>
  <c r="BD876" i="22"/>
  <c r="BD741" i="22"/>
  <c r="BD377" i="22"/>
  <c r="BD841" i="22"/>
  <c r="BD881" i="22"/>
  <c r="BD1387" i="22"/>
  <c r="BD1938" i="22"/>
  <c r="BD335" i="22"/>
  <c r="BD1771" i="22"/>
  <c r="BD1160" i="22"/>
  <c r="BD623" i="22"/>
  <c r="BD222" i="22"/>
  <c r="BD882" i="22"/>
  <c r="BD1313" i="22"/>
  <c r="BD447" i="22"/>
  <c r="BD1275" i="22"/>
  <c r="BD271" i="22"/>
  <c r="BD1228" i="22"/>
  <c r="BD2352" i="22"/>
  <c r="BD2014" i="22"/>
  <c r="BD1952" i="22"/>
  <c r="BD603" i="22"/>
  <c r="BD780" i="22"/>
  <c r="BD1104" i="22"/>
  <c r="BD2143" i="22"/>
  <c r="BD215" i="22"/>
  <c r="BD862" i="22"/>
  <c r="BD794" i="22"/>
  <c r="BD1794" i="22"/>
  <c r="BD7" i="22"/>
  <c r="BD2171" i="22"/>
  <c r="BD1133" i="22"/>
  <c r="BD701" i="22"/>
  <c r="BD1123" i="22"/>
  <c r="BD1082" i="22"/>
  <c r="BD1202" i="22"/>
  <c r="BD1892" i="22"/>
  <c r="BD343" i="22"/>
  <c r="BD400" i="22"/>
  <c r="BD2351" i="22"/>
  <c r="BD2339" i="22"/>
  <c r="BD1244" i="22"/>
  <c r="BD606" i="22"/>
  <c r="BD2062" i="22"/>
  <c r="BD1170" i="22"/>
  <c r="BD1527" i="22"/>
  <c r="BD1229" i="22"/>
  <c r="BD1165" i="22"/>
  <c r="BD1605" i="22"/>
  <c r="BD839" i="22"/>
  <c r="BD594" i="22"/>
  <c r="BD558" i="22"/>
  <c r="BD554" i="22"/>
  <c r="BD1247" i="22"/>
  <c r="BD843" i="22"/>
  <c r="BD15" i="22"/>
  <c r="BD2115" i="22"/>
  <c r="BD2016" i="22"/>
  <c r="BD1497" i="22"/>
  <c r="BD891" i="22"/>
  <c r="BD2315" i="22"/>
  <c r="BD826" i="22"/>
  <c r="BD2010" i="22"/>
  <c r="BD1045" i="22"/>
  <c r="BD1494" i="22"/>
  <c r="BD431" i="22"/>
  <c r="BD781" i="22"/>
  <c r="BD896" i="22"/>
  <c r="BD1137" i="22"/>
  <c r="BD917" i="22"/>
  <c r="BD640" i="22"/>
  <c r="BD1448" i="22"/>
  <c r="BD1730" i="22"/>
  <c r="BD240" i="22"/>
  <c r="BD2096" i="22"/>
  <c r="BD1127" i="22"/>
  <c r="BD1758" i="22"/>
  <c r="BD1740" i="22"/>
  <c r="BD389" i="22"/>
  <c r="BD2103" i="22"/>
  <c r="BD2345" i="22"/>
  <c r="BD2198" i="22"/>
  <c r="BD299" i="22"/>
  <c r="BD1276" i="22"/>
  <c r="BD1803" i="22"/>
  <c r="BD1760" i="22"/>
  <c r="BD2218" i="22"/>
  <c r="BD1178" i="22"/>
  <c r="BD672" i="22"/>
  <c r="BD1704" i="22"/>
  <c r="BD1446" i="22"/>
  <c r="BD2090" i="23"/>
  <c r="BD2308" i="22"/>
  <c r="BD1673" i="22"/>
  <c r="BD500" i="22"/>
  <c r="BD1722" i="22"/>
  <c r="BD1538" i="22"/>
  <c r="BD11" i="22"/>
  <c r="BD2325" i="22"/>
  <c r="BD1169" i="22"/>
  <c r="BD1263" i="22"/>
  <c r="BD1367" i="22"/>
  <c r="BD1500" i="22"/>
  <c r="BD181" i="22"/>
  <c r="BD406" i="22"/>
  <c r="BD1394" i="22"/>
  <c r="BD1904" i="22"/>
  <c r="BD1681" i="22"/>
  <c r="BD1697" i="22"/>
  <c r="BD1555" i="22"/>
  <c r="BD1474" i="22"/>
  <c r="BD675" i="22"/>
  <c r="BD1273" i="22"/>
  <c r="BD929" i="22"/>
  <c r="BD360" i="22"/>
  <c r="BD357" i="22"/>
  <c r="BD1167" i="22"/>
  <c r="BD933" i="22"/>
  <c r="BD89" i="22"/>
  <c r="BD1297" i="22"/>
  <c r="BD1441" i="22"/>
  <c r="BD464" i="22"/>
  <c r="BD788" i="22"/>
  <c r="BD604" i="22"/>
  <c r="BD2285" i="22"/>
  <c r="BD321" i="22"/>
  <c r="BD466" i="22"/>
  <c r="BD1040" i="22"/>
  <c r="BD724" i="22"/>
  <c r="BD1668" i="22"/>
  <c r="BD1330" i="22"/>
  <c r="BD1248" i="22"/>
  <c r="BD793" i="22"/>
  <c r="BD239" i="22"/>
  <c r="BD1902" i="22"/>
  <c r="BD1241" i="22"/>
  <c r="BD863" i="22"/>
  <c r="BD1759" i="22"/>
  <c r="BD1723" i="22"/>
  <c r="BD1051" i="22"/>
  <c r="BD1633" i="22"/>
  <c r="BD2226" i="22"/>
  <c r="BD765" i="22"/>
  <c r="BD1706" i="22"/>
  <c r="BD51" i="22"/>
  <c r="BD1710" i="22"/>
  <c r="BD2179" i="22"/>
  <c r="BD351" i="22"/>
  <c r="BD629" i="22"/>
  <c r="BD233" i="22"/>
  <c r="BD2229" i="22"/>
  <c r="BD1561" i="23"/>
  <c r="BD2253" i="22"/>
  <c r="BD1193" i="22"/>
  <c r="BD2200" i="22"/>
  <c r="BD1143" i="22"/>
  <c r="BD1200" i="22"/>
  <c r="BD1254" i="22"/>
  <c r="BD401" i="22"/>
  <c r="BD719" i="22"/>
  <c r="BD614" i="22"/>
  <c r="BD757" i="22"/>
  <c r="BD1689" i="22"/>
  <c r="BD1473" i="22"/>
  <c r="BD2156" i="22"/>
  <c r="AT971" i="20"/>
  <c r="BD562" i="23"/>
  <c r="AT1022" i="20"/>
  <c r="BD427" i="23"/>
  <c r="BD395" i="23"/>
  <c r="BD1038" i="23"/>
  <c r="BD1567" i="23"/>
  <c r="BD1992" i="23"/>
  <c r="BD1306" i="23"/>
  <c r="BD2273" i="23"/>
  <c r="BD317" i="22"/>
  <c r="BD1962" i="22"/>
  <c r="BD491" i="22"/>
  <c r="BD1920" i="22"/>
  <c r="BD204" i="22"/>
  <c r="BD1416" i="23"/>
  <c r="BD2316" i="23"/>
  <c r="BD2242" i="23"/>
  <c r="BD2162" i="23"/>
  <c r="BD1318" i="23"/>
  <c r="BD56" i="22"/>
  <c r="BD1339" i="22"/>
  <c r="BD259" i="22"/>
  <c r="BD117" i="22"/>
  <c r="BD830" i="22"/>
  <c r="BD577" i="22"/>
  <c r="BD1010" i="22"/>
  <c r="BD2259" i="23"/>
  <c r="BD2100" i="23"/>
  <c r="BD1761" i="23"/>
  <c r="BD1498" i="23"/>
  <c r="BD1886" i="23"/>
  <c r="BD2010" i="23"/>
  <c r="BD514" i="22"/>
  <c r="BD1249" i="22"/>
  <c r="BD866" i="22"/>
  <c r="BD1234" i="22"/>
  <c r="BD773" i="22"/>
  <c r="BD293" i="22"/>
  <c r="BD597" i="22"/>
  <c r="BD48" i="22"/>
  <c r="BD1951" i="23"/>
  <c r="BD1672" i="23"/>
  <c r="BD2284" i="23"/>
  <c r="BD1593" i="23"/>
  <c r="BD2201" i="23"/>
  <c r="BD2141" i="23"/>
  <c r="BD1661" i="23"/>
  <c r="BD1590" i="23"/>
  <c r="BD173" i="22"/>
  <c r="BD1971" i="23"/>
  <c r="BD1616" i="23"/>
  <c r="BD2248" i="23"/>
  <c r="BD1521" i="23"/>
  <c r="BD1982" i="23"/>
  <c r="BD1789" i="23"/>
  <c r="BD1589" i="23"/>
  <c r="BD1518" i="23"/>
  <c r="BD1296" i="22"/>
  <c r="BD79" i="22"/>
  <c r="BD653" i="22"/>
  <c r="BD2007" i="22"/>
  <c r="BD1370" i="22"/>
  <c r="BD2304" i="22"/>
  <c r="BD1598" i="22"/>
  <c r="BD1039" i="22"/>
  <c r="BD1382" i="22"/>
  <c r="BD1086" i="23"/>
  <c r="BD1200" i="23"/>
  <c r="BD1924" i="23"/>
  <c r="BD1210" i="23"/>
  <c r="BD2158" i="23"/>
  <c r="BD2250" i="23"/>
  <c r="BD2129" i="23"/>
  <c r="BD1233" i="23"/>
  <c r="BD2150" i="23"/>
  <c r="BD1994" i="22"/>
  <c r="BD1230" i="22"/>
  <c r="BD1319" i="22"/>
  <c r="BD1651" i="23"/>
  <c r="BD1460" i="23"/>
  <c r="BD2084" i="23"/>
  <c r="BD1377" i="23"/>
  <c r="BD1981" i="23"/>
  <c r="BD1458" i="23"/>
  <c r="BD1437" i="23"/>
  <c r="BD1374" i="23"/>
  <c r="BD1914" i="23"/>
  <c r="BD1566" i="22"/>
  <c r="BD592" i="22"/>
  <c r="BD1063" i="22"/>
  <c r="BD291" i="22"/>
  <c r="BD1768" i="22"/>
  <c r="BD356" i="22"/>
  <c r="BD1016" i="22"/>
  <c r="BD2288" i="22"/>
  <c r="BD1846" i="22"/>
  <c r="BD506" i="22"/>
  <c r="BD219" i="22"/>
  <c r="BD1858" i="22"/>
  <c r="BD964" i="22"/>
  <c r="BD2001" i="22"/>
  <c r="BD2270" i="22"/>
  <c r="BD1277" i="22"/>
  <c r="BD2227" i="23"/>
  <c r="BD1704" i="23"/>
  <c r="BD2180" i="23"/>
  <c r="BD1129" i="23"/>
  <c r="BD772" i="22"/>
  <c r="BD2340" i="22"/>
  <c r="BD868" i="22"/>
  <c r="BD1467" i="22"/>
  <c r="BD890" i="22"/>
  <c r="BD714" i="22"/>
  <c r="BD1012" i="22"/>
  <c r="BD2013" i="22"/>
  <c r="BD1976" i="22"/>
  <c r="BD642" i="22"/>
  <c r="BD260" i="22"/>
  <c r="BD2114" i="22"/>
  <c r="BD2078" i="22"/>
  <c r="BD451" i="22"/>
  <c r="BD1059" i="22"/>
  <c r="BD1801" i="22"/>
  <c r="BD2259" i="22"/>
  <c r="BD1023" i="22"/>
  <c r="BD1343" i="22"/>
  <c r="BD792" i="22"/>
  <c r="BD1094" i="22"/>
  <c r="BD1253" i="23"/>
  <c r="BD1161" i="22"/>
  <c r="BD921" i="22"/>
  <c r="BD2125" i="22"/>
  <c r="BD1111" i="22"/>
  <c r="BD1031" i="22"/>
  <c r="BD1054" i="22"/>
  <c r="BD1783" i="22"/>
  <c r="BD1360" i="22"/>
  <c r="BD1796" i="22"/>
  <c r="BD2102" i="22"/>
  <c r="BD1641" i="22"/>
  <c r="BD28" i="22"/>
  <c r="BD2030" i="22"/>
  <c r="BD1606" i="22"/>
  <c r="BD1003" i="22"/>
  <c r="BD13" i="22"/>
  <c r="BD1225" i="22"/>
  <c r="BD1711" i="22"/>
  <c r="BD1157" i="22"/>
  <c r="BD618" i="22"/>
  <c r="BD1369" i="22"/>
  <c r="BD1357" i="23"/>
  <c r="BD1259" i="22"/>
  <c r="BD2018" i="22"/>
  <c r="BD548" i="22"/>
  <c r="BD624" i="22"/>
  <c r="BD889" i="22"/>
  <c r="BD391" i="22"/>
  <c r="BD436" i="22"/>
  <c r="BD968" i="22"/>
  <c r="BD1616" i="22"/>
  <c r="BD677" i="22"/>
  <c r="BD2266" i="22"/>
  <c r="BD1027" i="22"/>
  <c r="BD2357" i="22"/>
  <c r="BD1315" i="22"/>
  <c r="BD2236" i="22"/>
  <c r="BD272" i="22"/>
  <c r="BD812" i="22"/>
  <c r="BD349" i="22"/>
  <c r="BD1644" i="22"/>
  <c r="BD1670" i="22"/>
  <c r="BD1886" i="22"/>
  <c r="BD2290" i="22"/>
  <c r="BD1853" i="23"/>
  <c r="BD381" i="22"/>
  <c r="BD1915" i="22"/>
  <c r="BD908" i="22"/>
  <c r="BD155" i="22"/>
  <c r="BD2234" i="22"/>
  <c r="BD1070" i="22"/>
  <c r="BD286" i="22"/>
  <c r="BD196" i="22"/>
  <c r="BD2091" i="22"/>
  <c r="BD1917" i="22"/>
  <c r="BD1894" i="22"/>
  <c r="BD1826" i="22"/>
  <c r="BD684" i="22"/>
  <c r="BD787" i="22"/>
  <c r="BD330" i="22"/>
  <c r="BD1174" i="22"/>
  <c r="BD261" i="22"/>
  <c r="BD877" i="22"/>
  <c r="BD1871" i="22"/>
  <c r="BD1515" i="22"/>
  <c r="BD2082" i="22"/>
  <c r="BD1637" i="22"/>
  <c r="BD180" i="22"/>
  <c r="BD1553" i="22"/>
  <c r="BD2174" i="23"/>
  <c r="BD8" i="22"/>
  <c r="BD2306" i="22"/>
  <c r="BD1868" i="22"/>
  <c r="BD374" i="22"/>
  <c r="BD1931" i="22"/>
  <c r="BD942" i="22"/>
  <c r="BD1175" i="22"/>
  <c r="BD810" i="22"/>
  <c r="BD705" i="22"/>
  <c r="BD1413" i="22"/>
  <c r="BD2107" i="22"/>
  <c r="BD1813" i="22"/>
  <c r="BD1376" i="22"/>
  <c r="BD829" i="22"/>
  <c r="BD1535" i="22"/>
  <c r="BD450" i="22"/>
  <c r="BD1933" i="22"/>
  <c r="BD2328" i="22"/>
  <c r="BD1782" i="22"/>
  <c r="BD2164" i="22"/>
  <c r="BD1282" i="22"/>
  <c r="BD1397" i="22"/>
  <c r="BD1630" i="22"/>
  <c r="BD1165" i="23"/>
  <c r="BD448" i="22"/>
  <c r="BD746" i="22"/>
  <c r="BD569" i="22"/>
  <c r="BD2189" i="22"/>
  <c r="BD129" i="22"/>
  <c r="BD151" i="22"/>
  <c r="BD398" i="22"/>
  <c r="BD1531" i="22"/>
  <c r="BD745" i="22"/>
  <c r="BD649" i="22"/>
  <c r="BD1421" i="22"/>
  <c r="BD914" i="22"/>
  <c r="BD2203" i="22"/>
  <c r="BD1280" i="22"/>
  <c r="BD1853" i="22"/>
  <c r="BD2333" i="22"/>
  <c r="BD1863" i="22"/>
  <c r="BD588" i="22"/>
  <c r="BD116" i="22"/>
  <c r="BD1945" i="22"/>
  <c r="BD1159" i="22"/>
  <c r="BD1767" i="22"/>
  <c r="BD217" i="22"/>
  <c r="BD40" i="22"/>
  <c r="BD456" i="22"/>
  <c r="BD2197" i="22"/>
  <c r="BD499" i="22"/>
  <c r="BD1141" i="22"/>
  <c r="BD1820" i="22"/>
  <c r="BD1966" i="22"/>
  <c r="BD281" i="22"/>
  <c r="BD242" i="22"/>
  <c r="BD2293" i="22"/>
  <c r="BD578" i="22"/>
  <c r="BD1837" i="22"/>
  <c r="BD1621" i="22"/>
  <c r="BD2160" i="22"/>
  <c r="BD137" i="22"/>
  <c r="BD2048" i="22"/>
  <c r="BD2349" i="22"/>
  <c r="BD1571" i="22"/>
  <c r="BD2072" i="22"/>
  <c r="BD878" i="22"/>
  <c r="BD1557" i="22"/>
  <c r="BD864" i="22"/>
  <c r="BD1124" i="22"/>
  <c r="BD1374" i="22"/>
  <c r="BD274" i="22"/>
  <c r="BD1822" i="23"/>
  <c r="BD2061" i="22"/>
  <c r="BD556" i="22"/>
  <c r="BD376" i="22"/>
  <c r="BD992" i="22"/>
  <c r="BD2248" i="22"/>
  <c r="BD822" i="22"/>
  <c r="BD490" i="22"/>
  <c r="BD2300" i="22"/>
  <c r="BD1062" i="22"/>
  <c r="BD2131" i="22"/>
  <c r="BD437" i="22"/>
  <c r="BD1676" i="22"/>
  <c r="BD1350" i="22"/>
  <c r="BD2020" i="22"/>
  <c r="BD2134" i="22"/>
  <c r="BD1937" i="22"/>
  <c r="BD2095" i="22"/>
  <c r="BD1664" i="22"/>
  <c r="BD1959" i="22"/>
  <c r="BD1240" i="22"/>
  <c r="BD2202" i="22"/>
  <c r="BD212" i="22"/>
  <c r="BD314" i="22"/>
  <c r="BD368" i="22"/>
  <c r="BD1117" i="22"/>
  <c r="BD489" i="22"/>
  <c r="BD904" i="22"/>
  <c r="BD681" i="22"/>
  <c r="BD1895" i="22"/>
  <c r="BD1995" i="22"/>
  <c r="BD1778" i="23"/>
  <c r="BD759" i="22"/>
  <c r="BD194" i="22"/>
  <c r="BD485" i="22"/>
  <c r="BD1793" i="22"/>
  <c r="BD982" i="22"/>
  <c r="BD1184" i="22"/>
  <c r="BD1453" i="23"/>
  <c r="BD107" i="22"/>
  <c r="BD475" i="22"/>
  <c r="BD1113" i="22"/>
  <c r="BD2323" i="22"/>
  <c r="BD1096" i="22"/>
  <c r="BD467" i="22"/>
  <c r="BD899" i="22"/>
  <c r="BD805" i="22"/>
  <c r="BD1025" i="22"/>
  <c r="BD1898" i="22"/>
  <c r="BD347" i="22"/>
  <c r="BD2162" i="22"/>
  <c r="BD1072" i="22"/>
  <c r="BD2128" i="22"/>
  <c r="BD465" i="22"/>
  <c r="BD730" i="22"/>
  <c r="BD1613" i="23"/>
  <c r="BD1426" i="22"/>
  <c r="BD449" i="22"/>
  <c r="BD1810" i="22"/>
  <c r="BD2047" i="22"/>
  <c r="BD1514" i="22"/>
  <c r="BD2008" i="22"/>
  <c r="BD1889" i="22"/>
  <c r="BD1641" i="23"/>
  <c r="BD2281" i="22"/>
  <c r="BD1205" i="22"/>
  <c r="BD1262" i="22"/>
  <c r="BD1669" i="22"/>
  <c r="BD126" i="22"/>
  <c r="BD2235" i="22"/>
  <c r="BD2213" i="22"/>
  <c r="BD350" i="22"/>
  <c r="BD1252" i="22"/>
  <c r="BD1940" i="22"/>
  <c r="BD1617" i="22"/>
  <c r="BD319" i="22"/>
  <c r="BD4" i="22"/>
  <c r="BD1969" i="22"/>
  <c r="BD418" i="22"/>
  <c r="BD1971" i="22"/>
  <c r="BD664" i="22"/>
  <c r="BD990" i="22"/>
  <c r="BD1570" i="22"/>
  <c r="BD2019" i="22"/>
  <c r="BD1618" i="22"/>
  <c r="BD838" i="22"/>
  <c r="BD297" i="22"/>
  <c r="BD1650" i="22"/>
  <c r="BD605" i="22"/>
  <c r="BD2073" i="22"/>
  <c r="BD45" i="22"/>
  <c r="BD1464" i="22"/>
  <c r="BD1533" i="23"/>
  <c r="BD154" i="22"/>
  <c r="BD782" i="22"/>
  <c r="BD1250" i="22"/>
  <c r="BD1436" i="22"/>
  <c r="BD2100" i="22"/>
  <c r="BD954" i="22"/>
  <c r="BD813" i="22"/>
  <c r="BD35" i="22"/>
  <c r="BD1442" i="22"/>
  <c r="BD1215" i="22"/>
  <c r="BD1954" i="22"/>
  <c r="BD1691" i="22"/>
  <c r="BD1292" i="22"/>
  <c r="BD742" i="22"/>
  <c r="BD509" i="22"/>
  <c r="BD1482" i="22"/>
  <c r="BD955" i="22"/>
  <c r="BD2184" i="22"/>
  <c r="BD115" i="22"/>
  <c r="BD231" i="22"/>
  <c r="BD442" i="22"/>
  <c r="BD1921" i="23"/>
  <c r="BD1934" i="22"/>
  <c r="BD2327" i="22"/>
  <c r="BD1860" i="22"/>
  <c r="BD1291" i="22"/>
  <c r="BD112" i="22"/>
  <c r="BD583" i="22"/>
  <c r="BD596" i="22"/>
  <c r="BD2036" i="22"/>
  <c r="BD1344" i="22"/>
  <c r="BD2138" i="23"/>
  <c r="BD1435" i="22"/>
  <c r="BD1171" i="22"/>
  <c r="BD991" i="22"/>
  <c r="BD1232" i="22"/>
  <c r="BD819" i="22"/>
  <c r="BD1901" i="22"/>
  <c r="BD1580" i="22"/>
  <c r="BD998" i="22"/>
  <c r="BD1512" i="22"/>
  <c r="BD63" i="22"/>
  <c r="BD1530" i="22"/>
  <c r="BD945" i="22"/>
  <c r="BD1006" i="22"/>
  <c r="BD1639" i="22"/>
  <c r="BD1293" i="22"/>
  <c r="BD1258" i="22"/>
  <c r="BD817" i="22"/>
  <c r="BD397" i="22"/>
  <c r="BD947" i="22"/>
  <c r="BD110" i="22"/>
  <c r="BD2182" i="23"/>
  <c r="BD2360" i="22"/>
  <c r="BD766" i="22"/>
  <c r="BD1074" i="22"/>
  <c r="BD532" i="22"/>
  <c r="BD1351" i="22"/>
  <c r="BD1872" i="22"/>
  <c r="BD316" i="22"/>
  <c r="BD96" i="22"/>
  <c r="BD860" i="22"/>
  <c r="BD315" i="22"/>
  <c r="BD1106" i="22"/>
  <c r="BD337" i="22"/>
  <c r="BD57" i="22"/>
  <c r="BD571" i="22"/>
  <c r="BD1145" i="22"/>
  <c r="BD957" i="22"/>
  <c r="BD1314" i="22"/>
  <c r="BD2277" i="22"/>
  <c r="BD1274" i="22"/>
  <c r="BD1652" i="22"/>
  <c r="BD1647" i="22"/>
  <c r="BD1328" i="22"/>
  <c r="BD2195" i="22"/>
  <c r="AW13" i="22"/>
  <c r="BD2214" i="22"/>
  <c r="BD1356" i="22"/>
  <c r="BD1751" i="22"/>
  <c r="BD960" i="22"/>
  <c r="BD2208" i="22"/>
  <c r="BD1260" i="22"/>
  <c r="BD1685" i="22"/>
  <c r="BD2011" i="22"/>
  <c r="BD2155" i="22"/>
  <c r="BD1568" i="22"/>
  <c r="BD1083" i="22"/>
  <c r="BD1120" i="22"/>
  <c r="BD600" i="22"/>
  <c r="BD420" i="22"/>
  <c r="BD1778" i="22"/>
  <c r="AT2163" i="20"/>
  <c r="BD934" i="23"/>
  <c r="AT1621" i="20"/>
  <c r="BD759" i="23"/>
  <c r="BD677" i="23"/>
  <c r="BD456" i="23"/>
  <c r="BD1727" i="23"/>
  <c r="BD2224" i="23"/>
  <c r="BD1738" i="23"/>
  <c r="BD815" i="22"/>
  <c r="BD146" i="22"/>
  <c r="BD1480" i="22"/>
  <c r="BD710" i="22"/>
  <c r="BD1095" i="22"/>
  <c r="BD980" i="23"/>
  <c r="BD1652" i="23"/>
  <c r="BD1186" i="23"/>
  <c r="BD2302" i="23"/>
  <c r="BD2058" i="23"/>
  <c r="BD1574" i="23"/>
  <c r="BD269" i="22"/>
  <c r="BD1069" i="22"/>
  <c r="BD113" i="22"/>
  <c r="BD1457" i="22"/>
  <c r="BD807" i="22"/>
  <c r="BD1961" i="22"/>
  <c r="BD2041" i="22"/>
  <c r="BD1256" i="23"/>
  <c r="BD2236" i="23"/>
  <c r="BD2261" i="23"/>
  <c r="BD1754" i="23"/>
  <c r="BD1842" i="23"/>
  <c r="BD1919" i="22"/>
  <c r="BD892" i="22"/>
  <c r="BD657" i="22"/>
  <c r="BD1815" i="22"/>
  <c r="BD2192" i="22"/>
  <c r="BD752" i="22"/>
  <c r="BD30" i="22"/>
  <c r="BD1735" i="22"/>
  <c r="BD479" i="22"/>
  <c r="BD2079" i="23"/>
  <c r="BD1736" i="23"/>
  <c r="BD2324" i="23"/>
  <c r="BD1689" i="23"/>
  <c r="BD1249" i="23"/>
  <c r="BD2361" i="23"/>
  <c r="BD1741" i="23"/>
  <c r="BD1686" i="23"/>
  <c r="BD1210" i="22"/>
  <c r="BD2099" i="23"/>
  <c r="BD1680" i="23"/>
  <c r="BD2288" i="23"/>
  <c r="BD1609" i="23"/>
  <c r="BD2177" i="23"/>
  <c r="BD2282" i="23"/>
  <c r="BD1669" i="23"/>
  <c r="BD1606" i="23"/>
  <c r="BD721" i="22"/>
  <c r="BD311" i="22"/>
  <c r="BD307" i="22"/>
  <c r="BD580" i="22"/>
  <c r="BD1942" i="22"/>
  <c r="BD195" i="22"/>
  <c r="BD446" i="22"/>
  <c r="BD492" i="22"/>
  <c r="BD2329" i="22"/>
  <c r="BD1107" i="23"/>
  <c r="BD1288" i="23"/>
  <c r="BD1968" i="23"/>
  <c r="BD1250" i="23"/>
  <c r="BD2318" i="23"/>
  <c r="BD1261" i="23"/>
  <c r="BD2297" i="23"/>
  <c r="BD1906" i="23"/>
  <c r="BD2310" i="23"/>
  <c r="BD88" i="22"/>
  <c r="BD928" i="22"/>
  <c r="BD1935" i="22"/>
  <c r="BD1875" i="23"/>
  <c r="BD1552" i="23"/>
  <c r="BD2128" i="23"/>
  <c r="BD1457" i="23"/>
  <c r="BD2333" i="23"/>
  <c r="BD1546" i="23"/>
  <c r="BD1525" i="23"/>
  <c r="BD1454" i="23"/>
  <c r="BD2081" i="23"/>
  <c r="BD1153" i="22"/>
  <c r="BD593" i="22"/>
  <c r="BD865" i="22"/>
  <c r="BD2350" i="22"/>
  <c r="BD101" i="22"/>
  <c r="BD2264" i="22"/>
  <c r="BD292" i="22"/>
  <c r="BD1511" i="22"/>
  <c r="BD1967" i="22"/>
  <c r="BD1619" i="22"/>
  <c r="BD169" i="22"/>
  <c r="BD1818" i="22"/>
  <c r="BD2081" i="22"/>
  <c r="BD1400" i="22"/>
  <c r="BD1978" i="22"/>
  <c r="BD1067" i="23"/>
  <c r="BD2303" i="23"/>
  <c r="BD1768" i="23"/>
  <c r="BD2220" i="23"/>
  <c r="BD2289" i="23"/>
  <c r="BD340" i="22"/>
  <c r="BD1064" i="22"/>
  <c r="BD2199" i="22"/>
  <c r="BD1300" i="22"/>
  <c r="BD1168" i="22"/>
  <c r="BD1438" i="22"/>
  <c r="BD965" i="22"/>
  <c r="BD1642" i="22"/>
  <c r="BD1975" i="22"/>
  <c r="BD737" i="22"/>
  <c r="BD1905" i="22"/>
  <c r="BD477" i="22"/>
  <c r="BD1645" i="22"/>
  <c r="BD1873" i="22"/>
  <c r="BD1207" i="22"/>
  <c r="BD2148" i="22"/>
  <c r="BD1492" i="22"/>
  <c r="BD1900" i="22"/>
  <c r="BD2202" i="23"/>
  <c r="BD1878" i="22"/>
  <c r="BD192" i="22"/>
  <c r="BD142" i="22"/>
  <c r="BD1454" i="22"/>
  <c r="BD1752" i="22"/>
  <c r="BD474" i="22"/>
  <c r="BD1951" i="22"/>
  <c r="BD1922" i="22"/>
  <c r="BD1573" i="22"/>
  <c r="BD2139" i="22"/>
  <c r="BD961" i="22"/>
  <c r="BD1468" i="22"/>
  <c r="BD1957" i="22"/>
  <c r="BD1470" i="22"/>
  <c r="BD1683" i="22"/>
  <c r="BD2187" i="22"/>
  <c r="BD486" i="22"/>
  <c r="BD1150" i="22"/>
  <c r="BD2058" i="22"/>
  <c r="BD2359" i="22"/>
  <c r="BD789" i="22"/>
  <c r="BD584" i="22"/>
  <c r="BD413" i="22"/>
  <c r="BD2330" i="22"/>
  <c r="BD1628" i="22"/>
  <c r="BD1020" i="22"/>
  <c r="BD661" i="22"/>
  <c r="BD1132" i="22"/>
  <c r="BD1092" i="22"/>
  <c r="BD205" i="22"/>
  <c r="BD2342" i="22"/>
  <c r="BD430" i="22"/>
  <c r="BD276" i="22"/>
  <c r="AT1723" i="20"/>
  <c r="BD191" i="23"/>
  <c r="AT1604" i="20"/>
  <c r="BD211" i="23"/>
  <c r="BD841" i="23"/>
  <c r="BD938" i="23"/>
  <c r="BD1823" i="23"/>
  <c r="BD2352" i="23"/>
  <c r="BD1181" i="23"/>
  <c r="BD463" i="22"/>
  <c r="BD1679" i="22"/>
  <c r="BD2017" i="22"/>
  <c r="BD133" i="22"/>
  <c r="BD784" i="22"/>
  <c r="BD1079" i="23"/>
  <c r="BD1716" i="23"/>
  <c r="BD1226" i="23"/>
  <c r="BD1193" i="23"/>
  <c r="BD2078" i="23"/>
  <c r="BD1654" i="23"/>
  <c r="BD336" i="22"/>
  <c r="BD1653" i="22"/>
  <c r="BD1695" i="22"/>
  <c r="BD1298" i="22"/>
  <c r="BD582" i="22"/>
  <c r="BD1929" i="22"/>
  <c r="BD856" i="22"/>
  <c r="BD1332" i="23"/>
  <c r="BD2280" i="23"/>
  <c r="BD1954" i="23"/>
  <c r="BD1949" i="23"/>
  <c r="BD2329" i="23"/>
  <c r="BD2093" i="22"/>
  <c r="BD55" i="22"/>
  <c r="BD2169" i="22"/>
  <c r="BD1600" i="22"/>
  <c r="BD1261" i="22"/>
  <c r="BD1321" i="22"/>
  <c r="BD227" i="22"/>
  <c r="BD1756" i="22"/>
  <c r="BD562" i="22"/>
  <c r="BD2175" i="23"/>
  <c r="BD1904" i="23"/>
  <c r="BD1114" i="23"/>
  <c r="BD1774" i="23"/>
  <c r="BD2365" i="23"/>
  <c r="BD1241" i="23"/>
  <c r="BD1918" i="23"/>
  <c r="BD2118" i="23"/>
  <c r="BD43" i="22"/>
  <c r="BD2195" i="23"/>
  <c r="BD1864" i="23"/>
  <c r="BD2332" i="23"/>
  <c r="BD1697" i="23"/>
  <c r="BD2006" i="23"/>
  <c r="BD2209" i="23"/>
  <c r="BD1757" i="23"/>
  <c r="BD1958" i="23"/>
  <c r="BD555" i="22"/>
  <c r="BD201" i="22"/>
  <c r="BD1131" i="22"/>
  <c r="BD1484" i="22"/>
  <c r="BD1907" i="22"/>
  <c r="BD84" i="22"/>
  <c r="BD410" i="22"/>
  <c r="BD1550" i="22"/>
  <c r="BD1155" i="22"/>
  <c r="BD1363" i="23"/>
  <c r="BD1364" i="23"/>
  <c r="BD2124" i="23"/>
  <c r="BD1237" i="23"/>
  <c r="BD2121" i="23"/>
  <c r="BD1538" i="23"/>
  <c r="BD1341" i="23"/>
  <c r="BD1245" i="23"/>
  <c r="BD2049" i="23"/>
  <c r="BD1182" i="22"/>
  <c r="BD383" i="22"/>
  <c r="BD2260" i="22"/>
  <c r="BD2003" i="23"/>
  <c r="BD1636" i="23"/>
  <c r="BD2256" i="23"/>
  <c r="BD1545" i="23"/>
  <c r="BD2181" i="23"/>
  <c r="BD1846" i="23"/>
  <c r="BD1605" i="23"/>
  <c r="BD1542" i="23"/>
  <c r="BD1547" i="22"/>
  <c r="BD1875" i="22"/>
  <c r="BD2023" i="22"/>
  <c r="BD1923" i="22"/>
  <c r="BD1490" i="22"/>
  <c r="BD802" i="22"/>
  <c r="BD2004" i="22"/>
  <c r="BD472" i="22"/>
  <c r="BD238" i="22"/>
  <c r="BD2032" i="22"/>
  <c r="BD163" i="22"/>
  <c r="BD535" i="22"/>
  <c r="BD521" i="22"/>
  <c r="BD901" i="22"/>
  <c r="BD2366" i="22"/>
  <c r="BD524" i="22"/>
  <c r="BD676" i="23"/>
  <c r="BD1136" i="23"/>
  <c r="BD1832" i="23"/>
  <c r="BD2308" i="23"/>
  <c r="BD1989" i="23"/>
  <c r="BD1087" i="22"/>
  <c r="BD29" i="22"/>
  <c r="BD1038" i="22"/>
  <c r="BD1456" i="22"/>
  <c r="BD1582" i="22"/>
  <c r="BD1522" i="22"/>
  <c r="BD667" i="22"/>
  <c r="BD608" i="22"/>
  <c r="BD1424" i="22"/>
  <c r="BD1302" i="22"/>
  <c r="BD2221" i="22"/>
  <c r="BD1411" i="22"/>
  <c r="BD941" i="22"/>
  <c r="BD2144" i="22"/>
  <c r="BD1932" i="22"/>
  <c r="BD1495" i="22"/>
  <c r="BD1336" i="22"/>
  <c r="BD165" i="22"/>
  <c r="BD561" i="22"/>
  <c r="BD1118" i="22"/>
  <c r="BD898" i="22"/>
  <c r="BD1718" i="23"/>
  <c r="BD639" i="22"/>
  <c r="BD1226" i="22"/>
  <c r="BD134" i="22"/>
  <c r="BD132" i="22"/>
  <c r="BD553" i="22"/>
  <c r="BD2344" i="22"/>
  <c r="BD1265" i="22"/>
  <c r="BD2211" i="22"/>
  <c r="BD278" i="22"/>
  <c r="BD1046" i="22"/>
  <c r="BD1430" i="22"/>
  <c r="BD832" i="22"/>
  <c r="BD2157" i="22"/>
  <c r="BD1399" i="22"/>
  <c r="BD1866" i="22"/>
  <c r="BD1452" i="22"/>
  <c r="BD1949" i="22"/>
  <c r="BD2240" i="22"/>
  <c r="BD1862" i="23"/>
  <c r="BD1405" i="22"/>
  <c r="BD799" i="22"/>
  <c r="BD1985" i="22"/>
  <c r="BD60" i="22"/>
  <c r="BD425" i="22"/>
  <c r="BD1545" i="22"/>
  <c r="BD1558" i="22"/>
  <c r="BD1993" i="22"/>
  <c r="BD505" i="22"/>
  <c r="BD993" i="22"/>
  <c r="BD1053" i="22"/>
  <c r="BD1097" i="22"/>
  <c r="BD980" i="22"/>
  <c r="BD1938" i="23"/>
  <c r="BD1712" i="22"/>
  <c r="BD2310" i="22"/>
  <c r="BD361" i="22"/>
  <c r="BD267" i="22"/>
  <c r="BD320" i="22"/>
  <c r="BD2237" i="22"/>
  <c r="BD1001" i="22"/>
  <c r="BD2080" i="22"/>
  <c r="BD1799" i="22"/>
  <c r="BD1899" i="22"/>
  <c r="BD900" i="22"/>
  <c r="BD1091" i="22"/>
  <c r="BD1745" i="22"/>
  <c r="BD2135" i="22"/>
  <c r="BD633" i="22"/>
  <c r="BD2054" i="22"/>
  <c r="BD1386" i="22"/>
  <c r="BD24" i="22"/>
  <c r="BD1264" i="22"/>
  <c r="BD1176" i="22"/>
  <c r="BD2335" i="22"/>
  <c r="BD270" i="22"/>
  <c r="BD1965" i="22"/>
  <c r="BD646" i="22"/>
  <c r="BD130" i="22"/>
  <c r="BD1753" i="22"/>
  <c r="BD1528" i="22"/>
  <c r="BD1754" i="22"/>
  <c r="BD879" i="22"/>
  <c r="BD405" i="22"/>
  <c r="BD180" i="23"/>
  <c r="BD1371" i="23"/>
  <c r="AT2178" i="20"/>
  <c r="BD1105" i="23"/>
  <c r="BD353" i="23"/>
  <c r="BD1033" i="23"/>
  <c r="BD1459" i="23"/>
  <c r="BD1313" i="23"/>
  <c r="BD1373" i="23"/>
  <c r="BD409" i="22"/>
  <c r="BD2205" i="22"/>
  <c r="BD2133" i="22"/>
  <c r="BD1288" i="22"/>
  <c r="BD1519" i="22"/>
  <c r="BD1235" i="23"/>
  <c r="BD1780" i="23"/>
  <c r="BD1274" i="23"/>
  <c r="BD1890" i="23"/>
  <c r="BD1293" i="23"/>
  <c r="BD1750" i="23"/>
  <c r="BD763" i="22"/>
  <c r="BD820" i="22"/>
  <c r="BD1861" i="22"/>
  <c r="BD1843" i="22"/>
  <c r="BD1034" i="22"/>
  <c r="BD1491" i="22"/>
  <c r="BD1569" i="22"/>
  <c r="BD1424" i="23"/>
  <c r="BD2320" i="23"/>
  <c r="BD2306" i="23"/>
  <c r="BD2258" i="23"/>
  <c r="BD1326" i="23"/>
  <c r="BD659" i="22"/>
  <c r="BD718" i="22"/>
  <c r="BD951" i="22"/>
  <c r="BD1563" i="22"/>
  <c r="BD922" i="22"/>
  <c r="BD1854" i="22"/>
  <c r="BD328" i="22"/>
  <c r="BD1077" i="22"/>
  <c r="BD1385" i="22"/>
  <c r="BD2355" i="23"/>
  <c r="BD1960" i="23"/>
  <c r="BD1154" i="23"/>
  <c r="BD1934" i="23"/>
  <c r="BD2290" i="23"/>
  <c r="BD1930" i="23"/>
  <c r="BD2034" i="23"/>
  <c r="BD2278" i="23"/>
  <c r="BD1255" i="22"/>
  <c r="BD2271" i="23"/>
  <c r="BD1908" i="23"/>
  <c r="BD1118" i="23"/>
  <c r="BD1781" i="23"/>
  <c r="BD2218" i="23"/>
  <c r="BD1770" i="23"/>
  <c r="BD1925" i="23"/>
  <c r="BD2125" i="23"/>
  <c r="BD1294" i="22"/>
  <c r="BD379" i="22"/>
  <c r="BD1525" i="22"/>
  <c r="BD1825" i="22"/>
  <c r="BD1469" i="22"/>
  <c r="BD1363" i="22"/>
  <c r="BD504" i="22"/>
  <c r="BD247" i="22"/>
  <c r="BD1780" i="22"/>
  <c r="BD1619" i="23"/>
  <c r="BD1456" i="23"/>
  <c r="BD2164" i="23"/>
  <c r="BD1369" i="23"/>
  <c r="BD1942" i="23"/>
  <c r="BD1618" i="23"/>
  <c r="BD1421" i="23"/>
  <c r="BD1366" i="23"/>
  <c r="BD283" i="22"/>
  <c r="BD1834" i="22"/>
  <c r="BD157" i="22"/>
  <c r="BD906" i="22"/>
  <c r="BD2131" i="23"/>
  <c r="BD1700" i="23"/>
  <c r="BD2300" i="23"/>
  <c r="BD1633" i="23"/>
  <c r="BD1113" i="23"/>
  <c r="BD2053" i="23"/>
  <c r="BD1693" i="23"/>
  <c r="BD1630" i="23"/>
  <c r="BD390" i="22"/>
  <c r="BD1251" i="22"/>
  <c r="BD160" i="22"/>
  <c r="BD1149" i="22"/>
  <c r="BD1719" i="22"/>
  <c r="BD529" i="22"/>
  <c r="BD751" i="22"/>
  <c r="BD1110" i="22"/>
  <c r="BD2" i="22"/>
  <c r="BD1239" i="22"/>
  <c r="BD754" i="22"/>
  <c r="BD310" i="22"/>
  <c r="BD669" i="22"/>
  <c r="BD225" i="22"/>
  <c r="BD1147" i="22"/>
  <c r="BD14" i="22"/>
  <c r="BD1171" i="23"/>
  <c r="BD1224" i="23"/>
  <c r="BD1932" i="23"/>
  <c r="BD2348" i="23"/>
  <c r="BD1638" i="23"/>
  <c r="BD1836" i="22"/>
  <c r="BD883" i="22"/>
  <c r="BD487" i="22"/>
  <c r="BD1080" i="22"/>
  <c r="BD10" i="22"/>
  <c r="BD516" i="22"/>
  <c r="BD1696" i="22"/>
  <c r="BD2191" i="22"/>
  <c r="BD119" i="22"/>
  <c r="BD2256" i="22"/>
  <c r="BD1702" i="22"/>
  <c r="BD662" i="22"/>
  <c r="BD1190" i="22"/>
  <c r="BD1672" i="22"/>
  <c r="BD2356" i="22"/>
  <c r="BD2265" i="22"/>
  <c r="BD2246" i="22"/>
  <c r="BD338" i="22"/>
  <c r="BD837" i="22"/>
  <c r="BD94" i="22"/>
  <c r="BD1960" i="22"/>
  <c r="BD975" i="22"/>
  <c r="BD221" i="22"/>
  <c r="BD1596" i="22"/>
  <c r="BD641" i="22"/>
  <c r="BD936" i="22"/>
  <c r="BD919" i="22"/>
  <c r="BD997" i="22"/>
  <c r="BD226" i="22"/>
  <c r="BD497" i="22"/>
  <c r="BD1662" i="22"/>
  <c r="BD2127" i="22"/>
  <c r="BD1395" i="22"/>
  <c r="BD262" i="22"/>
  <c r="BD2015" i="22"/>
  <c r="BD637" i="22"/>
  <c r="BD1129" i="22"/>
  <c r="BD1042" i="22"/>
  <c r="BD2042" i="22"/>
  <c r="BD1828" i="22"/>
  <c r="BD676" i="22"/>
  <c r="BD651" i="22"/>
  <c r="BD1004" i="22"/>
  <c r="BD69" i="22"/>
  <c r="BD959" i="22"/>
  <c r="BD1187" i="22"/>
  <c r="BD2331" i="22"/>
  <c r="BD779" i="22"/>
  <c r="BD791" i="22"/>
  <c r="BD268" i="22"/>
  <c r="BD2255" i="22"/>
  <c r="BD1973" i="22"/>
  <c r="BD2332" i="22"/>
  <c r="BD2272" i="22"/>
  <c r="BD2207" i="22"/>
  <c r="BD1882" i="22"/>
  <c r="BD560" i="22"/>
  <c r="BD1811" i="22"/>
  <c r="BD2319" i="22"/>
  <c r="BD1734" i="22"/>
  <c r="BD1928" i="22"/>
  <c r="BD1489" i="22"/>
  <c r="BD1707" i="22"/>
  <c r="BD2168" i="22"/>
  <c r="BD601" i="22"/>
  <c r="BD645" i="22"/>
  <c r="BD2022" i="23"/>
  <c r="BD2138" i="22"/>
  <c r="BD1418" i="22"/>
  <c r="BD760" i="22"/>
  <c r="BD749" i="22"/>
  <c r="BD912" i="22"/>
  <c r="BD407" i="22"/>
  <c r="BD1136" i="22"/>
  <c r="BD855" i="22"/>
  <c r="BD2363" i="22"/>
  <c r="BD824" i="22"/>
  <c r="BD2302" i="22"/>
  <c r="BD1402" i="22"/>
  <c r="BD2065" i="22"/>
  <c r="BD722" i="22"/>
  <c r="BD785" i="22"/>
  <c r="BD1285" i="22"/>
  <c r="BD421" i="22"/>
  <c r="BD671" i="22"/>
  <c r="BD118" i="22"/>
  <c r="BD2117" i="22"/>
  <c r="BD977" i="22"/>
  <c r="BD252" i="22"/>
  <c r="BD734" i="22"/>
  <c r="BD1548" i="22"/>
  <c r="BD1302" i="23"/>
  <c r="BD2037" i="22"/>
  <c r="BD2118" i="22"/>
  <c r="BD198" i="22"/>
  <c r="BD1071" i="22"/>
  <c r="BD570" i="22"/>
  <c r="BD59" i="22"/>
  <c r="BD1316" i="22"/>
  <c r="BD309" i="22"/>
  <c r="BD2289" i="22"/>
  <c r="BD2092" i="22"/>
  <c r="BD1472" i="22"/>
  <c r="BD579" i="22"/>
  <c r="BD1163" i="22"/>
  <c r="BD1334" i="22"/>
  <c r="BD1483" i="22"/>
  <c r="BD1060" i="22"/>
  <c r="BD2087" i="22"/>
  <c r="BD707" i="22"/>
  <c r="BD1625" i="22"/>
  <c r="BD288" i="22"/>
  <c r="BD2151" i="22"/>
  <c r="BD1703" i="22"/>
  <c r="BD1661" i="22"/>
  <c r="BD711" i="22"/>
  <c r="BD769" i="22"/>
  <c r="BD453" i="22"/>
  <c r="BD498" i="22"/>
  <c r="BD305" i="22"/>
  <c r="BD630" i="22"/>
  <c r="BD147" i="22"/>
  <c r="BD1033" i="22"/>
  <c r="BD2044" i="22"/>
  <c r="BD1140" i="22"/>
  <c r="BD2225" i="22"/>
  <c r="BD2077" i="22"/>
  <c r="BD534" i="23"/>
  <c r="BD1819" i="23"/>
  <c r="AT1979" i="20"/>
  <c r="BD390" i="23"/>
  <c r="BD464" i="23"/>
  <c r="BD1044" i="23"/>
  <c r="BD2035" i="23"/>
  <c r="BD1569" i="23"/>
  <c r="BD1629" i="23"/>
  <c r="BD31" i="22"/>
  <c r="BD1125" i="22"/>
  <c r="BD626" i="22"/>
  <c r="BD1341" i="22"/>
  <c r="BD1809" i="22"/>
  <c r="BD1919" i="23"/>
  <c r="BD1940" i="23"/>
  <c r="BD1497" i="23"/>
  <c r="BD2341" i="23"/>
  <c r="BD1549" i="23"/>
  <c r="BD2246" i="23"/>
  <c r="BD325" i="22"/>
  <c r="BD2185" i="22"/>
  <c r="BD1787" i="22"/>
  <c r="BD1772" i="22"/>
  <c r="BD135" i="22"/>
  <c r="BD461" i="22"/>
  <c r="BD1068" i="23"/>
  <c r="BD1668" i="23"/>
  <c r="BD1190" i="23"/>
  <c r="BD2137" i="23"/>
  <c r="BD2065" i="23"/>
  <c r="BD1582" i="23"/>
  <c r="BD249" i="22"/>
  <c r="BD1998" i="22"/>
  <c r="BD1805" i="22"/>
  <c r="BD2106" i="22"/>
  <c r="BD1659" i="22"/>
  <c r="BD702" i="22"/>
  <c r="BD1253" i="22"/>
  <c r="BD1624" i="22"/>
  <c r="BD253" i="22"/>
  <c r="BD1352" i="23"/>
  <c r="BD2004" i="23"/>
  <c r="BD1194" i="23"/>
  <c r="BD1961" i="23"/>
  <c r="BD1346" i="23"/>
  <c r="BD2097" i="23"/>
  <c r="BD2305" i="23"/>
  <c r="BD1125" i="23"/>
  <c r="BD784" i="23"/>
  <c r="BD1268" i="23"/>
  <c r="BD1964" i="23"/>
  <c r="BD1158" i="23"/>
  <c r="BD2293" i="23"/>
  <c r="BD2330" i="23"/>
  <c r="BD1937" i="23"/>
  <c r="BD1881" i="23"/>
  <c r="BD2285" i="23"/>
  <c r="BD1272" i="22"/>
  <c r="BD156" i="22"/>
  <c r="BD1347" i="22"/>
  <c r="BD1311" i="22"/>
  <c r="BD2233" i="22"/>
  <c r="BD913" i="22"/>
  <c r="BD295" i="22"/>
  <c r="BD728" i="22"/>
  <c r="BD237" i="22"/>
  <c r="BD1855" i="23"/>
  <c r="BD1684" i="23"/>
  <c r="BD2212" i="23"/>
  <c r="BD1449" i="23"/>
  <c r="BD2234" i="23"/>
  <c r="BD1698" i="23"/>
  <c r="BD1517" i="23"/>
  <c r="BD1622" i="23"/>
  <c r="BD1238" i="22"/>
  <c r="BD1465" i="22"/>
  <c r="BD970" i="22"/>
  <c r="BD2247" i="22"/>
  <c r="BD2207" i="23"/>
  <c r="BD1872" i="23"/>
  <c r="BD2344" i="23"/>
  <c r="BD1713" i="23"/>
  <c r="BD2102" i="23"/>
  <c r="BD1133" i="23"/>
  <c r="BD1797" i="23"/>
  <c r="BD1997" i="23"/>
  <c r="BD894" i="22"/>
  <c r="BD214" i="22"/>
  <c r="BD1974" i="22"/>
  <c r="BD52" i="22"/>
  <c r="BD557" i="22"/>
  <c r="BD610" i="22"/>
  <c r="BD1342" i="22"/>
  <c r="BD853" i="22"/>
  <c r="BD2071" i="22"/>
  <c r="BD1576" i="22"/>
  <c r="BD1716" i="22"/>
  <c r="BD1289" i="22"/>
  <c r="BD427" i="22"/>
  <c r="BD1177" i="22"/>
  <c r="BD2005" i="22"/>
  <c r="BD254" i="22"/>
  <c r="BD1427" i="23"/>
  <c r="BD1392" i="23"/>
  <c r="BD1988" i="23"/>
  <c r="BD1130" i="23"/>
  <c r="BD2113" i="23"/>
  <c r="BD1643" i="22"/>
  <c r="BD1499" i="22"/>
  <c r="BD1101" i="22"/>
  <c r="BD1209" i="22"/>
  <c r="BD104" i="22"/>
  <c r="BD1953" i="22"/>
  <c r="BD1802" i="22"/>
  <c r="BD1984" i="22"/>
  <c r="BD1116" i="22"/>
  <c r="BD1897" i="22"/>
  <c r="BD1671" i="22"/>
  <c r="BD615" i="22"/>
  <c r="BD1632" i="22"/>
  <c r="BD1677" i="22"/>
  <c r="BD1317" i="22"/>
  <c r="BD1635" i="22"/>
  <c r="BD1979" i="22"/>
  <c r="BD148" i="22"/>
  <c r="BD416" i="22"/>
  <c r="BD186" i="22"/>
  <c r="BD1099" i="22"/>
  <c r="BD851" i="22"/>
  <c r="BD404" i="22"/>
  <c r="BD1867" i="22"/>
  <c r="BD92" i="22"/>
  <c r="BD100" i="22"/>
  <c r="BD438" i="22"/>
  <c r="BD200" i="22"/>
  <c r="BD432" i="22"/>
  <c r="BD1701" i="22"/>
  <c r="BD2230" i="22"/>
  <c r="BD482" i="22"/>
  <c r="BD2343" i="22"/>
  <c r="BD501" i="22"/>
  <c r="BD1037" i="22"/>
  <c r="BD1353" i="22"/>
  <c r="BD164" i="22"/>
  <c r="BD2317" i="22"/>
  <c r="BD923" i="22"/>
  <c r="BD1368" i="22"/>
  <c r="BD189" i="22"/>
  <c r="BD58" i="22"/>
  <c r="BD1774" i="22"/>
  <c r="BD1972" i="22"/>
  <c r="BD2051" i="22"/>
  <c r="BD619" i="22"/>
  <c r="BD1947" i="22"/>
  <c r="BD1068" i="22"/>
  <c r="BD182" i="22"/>
  <c r="BD503" i="22"/>
  <c r="BD589" i="22"/>
  <c r="BD1429" i="22"/>
  <c r="BD1542" i="22"/>
  <c r="BD2291" i="22"/>
  <c r="BD706" i="22"/>
  <c r="BD2193" i="22"/>
  <c r="BD2245" i="22"/>
  <c r="BD1009" i="22"/>
  <c r="BD915" i="22"/>
  <c r="BD1622" i="22"/>
  <c r="BD508" i="22"/>
  <c r="BD2311" i="22"/>
  <c r="BD1549" i="22"/>
  <c r="BD1084" i="22"/>
  <c r="BD280" i="22"/>
  <c r="BD750" i="22"/>
  <c r="BD902" i="22"/>
  <c r="BD2029" i="22"/>
  <c r="BD1660" i="22"/>
  <c r="BD537" i="22"/>
  <c r="BD1498" i="22"/>
  <c r="BD1443" i="22"/>
  <c r="BD54" i="22"/>
  <c r="BD1806" i="22"/>
  <c r="BD1862" i="22"/>
  <c r="BD1419" i="22"/>
  <c r="BD1433" i="22"/>
  <c r="BD1335" i="22"/>
  <c r="BD607" i="22"/>
  <c r="BD1463" i="22"/>
  <c r="BD2262" i="22"/>
  <c r="BD1572" i="22"/>
  <c r="BD395" i="22"/>
  <c r="BD124" i="22"/>
  <c r="BD1785" i="22"/>
  <c r="BD665" i="22"/>
  <c r="BD1380" i="22"/>
  <c r="BD197" i="22"/>
  <c r="BD1694" i="22"/>
  <c r="BD905" i="22"/>
  <c r="BD1874" i="22"/>
  <c r="BD1744" i="22"/>
  <c r="BD209" i="22"/>
  <c r="BD300" i="22"/>
  <c r="BD1114" i="22"/>
  <c r="BD414" i="22"/>
  <c r="BD1191" i="22"/>
  <c r="BD797" i="22"/>
  <c r="BD1041" i="23"/>
  <c r="AT1166" i="20"/>
  <c r="AT1329" i="20"/>
  <c r="BD671" i="23"/>
  <c r="BD635" i="23"/>
  <c r="BD1215" i="23"/>
  <c r="BD1232" i="23"/>
  <c r="BD2222" i="23"/>
  <c r="BD1785" i="23"/>
  <c r="BD1742" i="22"/>
  <c r="BD546" i="22"/>
  <c r="BD753" i="22"/>
  <c r="BD187" i="22"/>
  <c r="BD61" i="22"/>
  <c r="BD2239" i="23"/>
  <c r="BD2096" i="23"/>
  <c r="BD1753" i="23"/>
  <c r="BD1490" i="23"/>
  <c r="BD1854" i="23"/>
  <c r="BD1985" i="23"/>
  <c r="BD264" i="22"/>
  <c r="BD845" i="22"/>
  <c r="BD1024" i="22"/>
  <c r="BD1869" i="22"/>
  <c r="BD1680" i="22"/>
  <c r="BD685" i="22"/>
  <c r="BD1523" i="23"/>
  <c r="BD1844" i="23"/>
  <c r="BD1329" i="23"/>
  <c r="BD2274" i="23"/>
  <c r="BD1397" i="23"/>
  <c r="BD1901" i="23"/>
  <c r="BD443" i="22"/>
  <c r="BD1884" i="22"/>
  <c r="BD1507" i="22"/>
  <c r="BD1517" i="22"/>
  <c r="BD2112" i="22"/>
  <c r="BD185" i="22"/>
  <c r="BD184" i="22"/>
  <c r="BD2238" i="22"/>
  <c r="BD1098" i="23"/>
  <c r="BD1428" i="23"/>
  <c r="BD2060" i="23"/>
  <c r="BD1242" i="23"/>
  <c r="BD2338" i="23"/>
  <c r="BD1426" i="23"/>
  <c r="BD2149" i="23"/>
  <c r="BD1334" i="23"/>
  <c r="BD1857" i="23"/>
  <c r="BD1015" i="23"/>
  <c r="BD1360" i="23"/>
  <c r="BD2020" i="23"/>
  <c r="BD1202" i="23"/>
  <c r="BD2018" i="23"/>
  <c r="BD1354" i="23"/>
  <c r="BD2122" i="23"/>
  <c r="BD1213" i="23"/>
  <c r="BD1157" i="23"/>
  <c r="BD1721" i="22"/>
  <c r="BD1749" i="22"/>
  <c r="BD161" i="22"/>
  <c r="BD1144" i="22"/>
  <c r="BD836" i="22"/>
  <c r="BD385" i="22"/>
  <c r="BD70" i="22"/>
  <c r="BD213" i="22"/>
  <c r="BD1655" i="22"/>
  <c r="BD1983" i="23"/>
  <c r="BD1748" i="23"/>
  <c r="BD2252" i="23"/>
  <c r="BD1529" i="23"/>
  <c r="BD1769" i="23"/>
  <c r="BD1821" i="23"/>
  <c r="BD1597" i="23"/>
  <c r="BD1702" i="23"/>
  <c r="BD2165" i="22"/>
  <c r="BD1057" i="22"/>
  <c r="BD527" i="22"/>
  <c r="BD625" i="22"/>
  <c r="BD2299" i="23"/>
  <c r="BD1928" i="23"/>
  <c r="BD1126" i="23"/>
  <c r="BD1838" i="23"/>
  <c r="BD2110" i="23"/>
  <c r="BD1809" i="23"/>
  <c r="BD1957" i="23"/>
  <c r="BD2157" i="23"/>
  <c r="BD375" i="22"/>
  <c r="BD823" i="22"/>
  <c r="BD1864" i="22"/>
  <c r="BD1076" i="22"/>
  <c r="BD1218" i="22"/>
  <c r="BD1410" i="22"/>
  <c r="BD62" i="22"/>
  <c r="BD1135" i="22"/>
  <c r="BD2174" i="22"/>
  <c r="BD888" i="22"/>
  <c r="BD98" i="22"/>
  <c r="BD1151" i="22"/>
  <c r="BD6" i="22"/>
  <c r="BD717" i="22"/>
  <c r="BD1098" i="22"/>
  <c r="BD511" i="22"/>
  <c r="BD1887" i="23"/>
  <c r="BD1480" i="23"/>
  <c r="BD2032" i="23"/>
  <c r="BD1178" i="23"/>
  <c r="BD16" i="22"/>
  <c r="BD1496" i="22"/>
  <c r="BD2136" i="22"/>
  <c r="BD1485" i="22"/>
  <c r="BD332" i="22"/>
  <c r="BD694" i="22"/>
  <c r="BD9" i="22"/>
  <c r="BD1348" i="22"/>
  <c r="BD1964" i="22"/>
  <c r="BD2257" i="22"/>
  <c r="BD988" i="22"/>
  <c r="BD387" i="22"/>
  <c r="BD2024" i="22"/>
  <c r="BD1378" i="22"/>
  <c r="BD1634" i="22"/>
  <c r="BD396" i="22"/>
  <c r="BD2305" i="22"/>
  <c r="BD828" i="22"/>
  <c r="BD612" i="22"/>
  <c r="BD1188" i="22"/>
  <c r="BD536" i="22"/>
  <c r="BD1258" i="23"/>
  <c r="BD1015" i="22"/>
  <c r="BD2196" i="22"/>
  <c r="BD423" i="22"/>
  <c r="BD2175" i="22"/>
  <c r="BD1989" i="22"/>
  <c r="BD2075" i="22"/>
  <c r="BD668" i="22"/>
  <c r="BD1720" i="22"/>
  <c r="BD2361" i="22"/>
  <c r="BD1354" i="22"/>
  <c r="BD652" i="22"/>
  <c r="BD956" i="22"/>
  <c r="BD2153" i="22"/>
  <c r="BD388" i="22"/>
  <c r="BD2326" i="22"/>
  <c r="BD1158" i="22"/>
  <c r="BD2056" i="22"/>
  <c r="BD2090" i="22"/>
  <c r="BD143" i="22"/>
  <c r="BD2296" i="22"/>
  <c r="BD408" i="22"/>
  <c r="BD1305" i="23"/>
  <c r="BD470" i="22"/>
  <c r="BD2086" i="22"/>
  <c r="BD167" i="22"/>
  <c r="BD875" i="22"/>
  <c r="BD1852" i="22"/>
  <c r="BD1727" i="22"/>
  <c r="BD12" i="22"/>
  <c r="BD1450" i="22"/>
  <c r="BD1529" i="22"/>
  <c r="BD1686" i="22"/>
  <c r="BD108" i="22"/>
  <c r="BD1388" i="22"/>
  <c r="BD2314" i="22"/>
  <c r="BD2142" i="22"/>
  <c r="BD2190" i="22"/>
  <c r="BD2109" i="22"/>
  <c r="BD1362" i="22"/>
  <c r="BD2274" i="22"/>
  <c r="BD290" i="22"/>
  <c r="BD944" i="22"/>
  <c r="BD1629" i="22"/>
  <c r="BD199" i="22"/>
  <c r="BD1385" i="23"/>
  <c r="BD1312" i="22"/>
  <c r="BD1172" i="22"/>
  <c r="BD1590" i="22"/>
  <c r="BD273" i="22"/>
  <c r="BD2101" i="22"/>
  <c r="BD1715" i="22"/>
  <c r="BD1364" i="22"/>
  <c r="BD918" i="22"/>
  <c r="BD1222" i="22"/>
  <c r="BD1739" i="22"/>
  <c r="BD910" i="22"/>
  <c r="BD1427" i="22"/>
  <c r="BD1607" i="22"/>
  <c r="BD729" i="22"/>
  <c r="BD1839" i="22"/>
  <c r="BD2297" i="22"/>
  <c r="BD809" i="22"/>
  <c r="BD2182" i="22"/>
  <c r="BD2358" i="22"/>
  <c r="BD1792" i="22"/>
  <c r="BD2070" i="22"/>
  <c r="BD1524" i="22"/>
  <c r="BD2040" i="22"/>
  <c r="BD473" i="22"/>
  <c r="BD411" i="22"/>
  <c r="BD1278" i="22"/>
  <c r="BD1741" i="22"/>
  <c r="BD884" i="22"/>
  <c r="BD903" i="22"/>
  <c r="BD1941" i="22"/>
  <c r="BD1578" i="22"/>
  <c r="BD99" i="22"/>
  <c r="BD518" i="22"/>
  <c r="BD2347" i="22"/>
  <c r="BD2113" i="22"/>
  <c r="BD1841" i="22"/>
  <c r="BD2085" i="22"/>
  <c r="BD1587" i="22"/>
  <c r="BD2267" i="22"/>
  <c r="BD1478" i="22"/>
  <c r="BD1534" i="22"/>
  <c r="BD1709" i="23"/>
  <c r="BD1508" i="22"/>
  <c r="BD364" i="22"/>
  <c r="BD2222" i="22"/>
  <c r="H57" i="1"/>
  <c r="I57" i="1" s="1"/>
  <c r="AA2" i="22" a="1"/>
  <c r="I56" i="1"/>
  <c r="I48" i="1"/>
  <c r="AU5" i="22"/>
  <c r="AW5" i="22" s="1"/>
  <c r="AU7" i="22"/>
  <c r="AW7" i="22" s="1"/>
  <c r="AU9" i="22"/>
  <c r="AW9" i="22" s="1"/>
  <c r="AU11" i="22"/>
  <c r="AW11" i="22" s="1"/>
  <c r="AU6" i="22"/>
  <c r="AW6" i="22" s="1"/>
  <c r="AU12" i="22"/>
  <c r="AW12" i="22" s="1"/>
  <c r="AU2" i="22"/>
  <c r="AW2" i="22" s="1"/>
  <c r="AU4" i="22"/>
  <c r="AW4" i="22" s="1"/>
  <c r="AU3" i="22"/>
  <c r="AW3" i="22" s="1"/>
  <c r="AU8" i="22"/>
  <c r="AW8" i="22" s="1"/>
  <c r="AA4" i="22" l="1"/>
  <c r="AA54" i="22"/>
  <c r="AA19" i="22"/>
  <c r="AA46" i="22"/>
  <c r="AA32" i="22"/>
  <c r="AA75" i="22"/>
  <c r="AA71" i="22"/>
  <c r="AA34" i="22"/>
  <c r="AA10" i="22"/>
  <c r="AA24" i="22"/>
  <c r="AA89" i="22"/>
  <c r="AA21" i="22"/>
  <c r="AA33" i="22"/>
  <c r="AA45" i="22"/>
  <c r="AA47" i="22"/>
  <c r="AA43" i="22"/>
  <c r="AA68" i="22"/>
  <c r="AA14" i="22"/>
  <c r="AA37" i="22"/>
  <c r="AA87" i="22"/>
  <c r="AA13" i="22"/>
  <c r="AA58" i="22"/>
  <c r="AA35" i="22"/>
  <c r="AA15" i="22"/>
  <c r="AA52" i="22"/>
  <c r="AA76" i="22"/>
  <c r="AA69" i="22"/>
  <c r="AA5" i="22"/>
  <c r="AA65" i="22"/>
  <c r="AA20" i="22"/>
  <c r="AA79" i="22"/>
  <c r="AA53" i="22"/>
  <c r="AA55" i="22"/>
  <c r="AA90" i="22"/>
  <c r="AA27" i="22"/>
  <c r="AA62" i="22"/>
  <c r="AA40" i="22"/>
  <c r="AA86" i="22"/>
  <c r="AA72" i="22"/>
  <c r="AA26" i="22"/>
  <c r="AA80" i="22"/>
  <c r="AA11" i="22"/>
  <c r="AA57" i="22"/>
  <c r="AA88" i="22"/>
  <c r="AA51" i="22"/>
  <c r="AA56" i="22"/>
  <c r="AA70" i="22"/>
  <c r="AA18" i="22"/>
  <c r="AA85" i="22"/>
  <c r="AA67" i="22"/>
  <c r="AA48" i="22"/>
  <c r="AA61" i="22"/>
  <c r="AA9" i="22"/>
  <c r="AA3" i="22"/>
  <c r="AA81" i="22"/>
  <c r="AA74" i="22"/>
  <c r="AA59" i="22"/>
  <c r="AA83" i="22"/>
  <c r="AA93" i="22"/>
  <c r="AA84" i="22"/>
  <c r="AA77" i="22"/>
  <c r="AA28" i="22"/>
  <c r="AA44" i="22"/>
  <c r="AA36" i="22"/>
  <c r="AA25" i="22"/>
  <c r="AA8" i="22"/>
  <c r="AA29" i="22"/>
  <c r="AA2" i="22"/>
  <c r="AA31" i="22"/>
  <c r="AA23" i="22"/>
  <c r="AA50" i="22"/>
  <c r="AA12" i="22"/>
  <c r="AA7" i="22"/>
  <c r="AA30" i="22"/>
  <c r="AA39" i="22"/>
  <c r="AA60" i="22"/>
  <c r="AA17" i="22"/>
  <c r="AA16" i="22"/>
  <c r="AA41" i="22"/>
  <c r="AA63" i="22"/>
  <c r="AA49" i="22"/>
  <c r="AA92" i="22"/>
  <c r="AA6" i="22"/>
  <c r="AA73" i="22"/>
  <c r="AA22" i="22"/>
  <c r="AA94" i="22"/>
  <c r="AA91" i="22"/>
  <c r="AA78" i="22"/>
  <c r="AA38" i="22"/>
  <c r="AA66" i="22"/>
  <c r="AA42" i="22"/>
  <c r="AA64" i="22"/>
  <c r="AA95" i="22"/>
  <c r="AA82" i="22"/>
  <c r="U84" i="19"/>
  <c r="U91" i="19"/>
  <c r="U38" i="19"/>
  <c r="U3" i="19"/>
  <c r="U8" i="19"/>
  <c r="U41" i="19"/>
  <c r="U50" i="19"/>
  <c r="U6" i="19"/>
  <c r="U51" i="19"/>
  <c r="U33" i="19"/>
  <c r="U48" i="19"/>
  <c r="U57" i="19"/>
  <c r="U46" i="19"/>
  <c r="U13" i="19"/>
  <c r="U24" i="19"/>
  <c r="U56" i="19"/>
  <c r="U10" i="19"/>
  <c r="U75" i="19"/>
  <c r="U20" i="19"/>
  <c r="U76" i="19"/>
  <c r="U42" i="19"/>
  <c r="U27" i="19"/>
  <c r="U31" i="19"/>
  <c r="U7" i="19"/>
  <c r="U65" i="19"/>
  <c r="U18" i="19"/>
  <c r="U59" i="19"/>
  <c r="U81" i="19"/>
  <c r="U29" i="19"/>
  <c r="U45" i="19"/>
  <c r="U61" i="19"/>
  <c r="U17" i="19"/>
  <c r="U23" i="19"/>
  <c r="U69" i="19"/>
  <c r="U14" i="19"/>
  <c r="U88" i="19"/>
  <c r="U78" i="19"/>
  <c r="U39" i="19"/>
  <c r="U36" i="19"/>
  <c r="U58" i="19"/>
  <c r="U5" i="19"/>
  <c r="U85" i="19"/>
  <c r="U43" i="19"/>
  <c r="U60" i="19"/>
  <c r="U15" i="19"/>
  <c r="U62" i="19"/>
  <c r="U54" i="19"/>
  <c r="U21" i="19"/>
  <c r="U9" i="19"/>
  <c r="U93" i="19"/>
  <c r="U92" i="19"/>
  <c r="U34" i="19"/>
  <c r="U35" i="19"/>
  <c r="U25" i="19"/>
  <c r="U82" i="19"/>
  <c r="U22" i="19"/>
  <c r="U32" i="19"/>
  <c r="U63" i="19"/>
  <c r="U40" i="19"/>
  <c r="U47" i="19"/>
  <c r="U49" i="19"/>
  <c r="U90" i="19"/>
  <c r="U79" i="19"/>
  <c r="U86" i="19"/>
  <c r="U30" i="19"/>
  <c r="U26" i="19"/>
  <c r="U68" i="19"/>
  <c r="U55" i="19"/>
  <c r="U66" i="19"/>
  <c r="U4" i="19"/>
  <c r="U71" i="19"/>
  <c r="U72" i="19"/>
  <c r="U70" i="19"/>
  <c r="U89" i="19"/>
  <c r="U74" i="19"/>
  <c r="U87" i="19"/>
  <c r="U73" i="19"/>
  <c r="U12" i="19"/>
  <c r="U11" i="19"/>
  <c r="U19" i="19"/>
  <c r="U64" i="19"/>
  <c r="U37" i="19"/>
  <c r="U16" i="19"/>
  <c r="U77" i="19"/>
  <c r="U67" i="19"/>
  <c r="U28" i="19"/>
  <c r="U83" i="19"/>
  <c r="U53" i="19"/>
  <c r="U44" i="19"/>
  <c r="U80" i="19"/>
  <c r="U52" i="19"/>
  <c r="AX10" i="22"/>
  <c r="AX7" i="22"/>
  <c r="AX5" i="22"/>
  <c r="AX13" i="22"/>
  <c r="AX9" i="22"/>
  <c r="AX11" i="22"/>
  <c r="AX3" i="22"/>
  <c r="AX4" i="22"/>
  <c r="AX8" i="22"/>
  <c r="AX6" i="22"/>
  <c r="AX2" i="22"/>
  <c r="AX12" i="22"/>
  <c r="I59" i="1"/>
  <c r="Y38" i="19"/>
  <c r="Y20" i="19"/>
  <c r="X14" i="19"/>
  <c r="X92" i="19"/>
  <c r="X68" i="19"/>
  <c r="Z16" i="19"/>
  <c r="V8" i="19"/>
  <c r="Z29" i="19"/>
  <c r="Z15" i="19"/>
  <c r="X66" i="19"/>
  <c r="V62" i="19"/>
  <c r="X24" i="19"/>
  <c r="Z61" i="19"/>
  <c r="Y82" i="19"/>
  <c r="Z71" i="19"/>
  <c r="X86" i="19"/>
  <c r="V65" i="19"/>
  <c r="Y32" i="19"/>
  <c r="Z64" i="19"/>
  <c r="V33" i="19"/>
  <c r="Y69" i="19"/>
  <c r="Z89" i="19"/>
  <c r="V3" i="19"/>
  <c r="Z76" i="19"/>
  <c r="V88" i="19"/>
  <c r="Y34" i="19"/>
  <c r="Y55" i="19"/>
  <c r="X77" i="19"/>
  <c r="X35" i="19"/>
  <c r="X41" i="19"/>
  <c r="Y27" i="19"/>
  <c r="Y39" i="19"/>
  <c r="V90" i="19"/>
  <c r="Y12" i="19"/>
  <c r="X54" i="19"/>
  <c r="V6" i="19"/>
  <c r="Y7" i="19"/>
  <c r="X58" i="19"/>
  <c r="Z22" i="19"/>
  <c r="V19" i="19"/>
  <c r="Z51" i="19"/>
  <c r="Y23" i="19"/>
  <c r="Z70" i="19"/>
  <c r="Y18" i="19"/>
  <c r="X93" i="19"/>
  <c r="V37" i="19"/>
  <c r="V14" i="19"/>
  <c r="Y68" i="19"/>
  <c r="Y16" i="19"/>
  <c r="Y29" i="19"/>
  <c r="V15" i="19"/>
  <c r="Y66" i="19"/>
  <c r="Z24" i="19"/>
  <c r="Y61" i="19"/>
  <c r="V82" i="19"/>
  <c r="V86" i="19"/>
  <c r="Z65" i="19"/>
  <c r="Y64" i="19"/>
  <c r="Z33" i="19"/>
  <c r="X69" i="19"/>
  <c r="X3" i="19"/>
  <c r="Y88" i="19"/>
  <c r="V34" i="19"/>
  <c r="Z77" i="19"/>
  <c r="Z35" i="19"/>
  <c r="V27" i="19"/>
  <c r="V39" i="19"/>
  <c r="X12" i="19"/>
  <c r="Z54" i="19"/>
  <c r="X7" i="19"/>
  <c r="V22" i="19"/>
  <c r="Y19" i="19"/>
  <c r="Z23" i="19"/>
  <c r="X70" i="19"/>
  <c r="V93" i="19"/>
  <c r="Z37" i="19"/>
  <c r="X20" i="19"/>
  <c r="Y92" i="19"/>
  <c r="X16" i="19"/>
  <c r="V29" i="19"/>
  <c r="Z66" i="19"/>
  <c r="V24" i="19"/>
  <c r="X82" i="19"/>
  <c r="Z86" i="19"/>
  <c r="Z32" i="19"/>
  <c r="Y33" i="19"/>
  <c r="X89" i="19"/>
  <c r="V76" i="19"/>
  <c r="X34" i="19"/>
  <c r="V77" i="19"/>
  <c r="Z41" i="19"/>
  <c r="Z39" i="19"/>
  <c r="X90" i="19"/>
  <c r="V54" i="19"/>
  <c r="V7" i="19"/>
  <c r="Y22" i="19"/>
  <c r="X51" i="19"/>
  <c r="Y70" i="19"/>
  <c r="Z93" i="19"/>
  <c r="Z48" i="19"/>
  <c r="Y43" i="19"/>
  <c r="Z74" i="19"/>
  <c r="V78" i="19"/>
  <c r="V49" i="19"/>
  <c r="Y50" i="19"/>
  <c r="X36" i="19"/>
  <c r="Z11" i="19"/>
  <c r="Z30" i="19"/>
  <c r="Y75" i="19"/>
  <c r="Z80" i="19"/>
  <c r="Y81" i="19"/>
  <c r="X87" i="19"/>
  <c r="Z73" i="19"/>
  <c r="X25" i="19"/>
  <c r="X83" i="19"/>
  <c r="X21" i="19"/>
  <c r="V10" i="19"/>
  <c r="Y85" i="19"/>
  <c r="X43" i="19"/>
  <c r="Z52" i="19"/>
  <c r="Y49" i="19"/>
  <c r="Y31" i="19"/>
  <c r="Z79" i="19"/>
  <c r="X5" i="19"/>
  <c r="Y44" i="19"/>
  <c r="X80" i="19"/>
  <c r="V60" i="19"/>
  <c r="Z46" i="19"/>
  <c r="X45" i="19"/>
  <c r="Y28" i="19"/>
  <c r="V17" i="19"/>
  <c r="V53" i="19"/>
  <c r="Y91" i="19"/>
  <c r="X48" i="19"/>
  <c r="V43" i="19"/>
  <c r="V52" i="19"/>
  <c r="Z49" i="19"/>
  <c r="V31" i="19"/>
  <c r="X11" i="19"/>
  <c r="X30" i="19"/>
  <c r="Y80" i="19"/>
  <c r="Z60" i="19"/>
  <c r="V46" i="19"/>
  <c r="V45" i="19"/>
  <c r="Z28" i="19"/>
  <c r="X17" i="19"/>
  <c r="X53" i="19"/>
  <c r="X91" i="19"/>
  <c r="V40" i="19"/>
  <c r="Y52" i="19"/>
  <c r="V67" i="19"/>
  <c r="X31" i="19"/>
  <c r="V11" i="19"/>
  <c r="V30" i="19"/>
  <c r="V63" i="19"/>
  <c r="V81" i="19"/>
  <c r="Y47" i="19"/>
  <c r="X73" i="19"/>
  <c r="Z25" i="19"/>
  <c r="V83" i="19"/>
  <c r="Y21" i="19"/>
  <c r="X10" i="19"/>
  <c r="V85" i="19"/>
  <c r="V20" i="19"/>
  <c r="Z68" i="19"/>
  <c r="Y15" i="19"/>
  <c r="X62" i="19"/>
  <c r="Z82" i="19"/>
  <c r="X65" i="19"/>
  <c r="V69" i="19"/>
  <c r="Y76" i="19"/>
  <c r="X55" i="19"/>
  <c r="X39" i="19"/>
  <c r="Y54" i="19"/>
  <c r="Y58" i="19"/>
  <c r="V23" i="19"/>
  <c r="X37" i="19"/>
  <c r="D24" i="1"/>
  <c r="V38" i="19"/>
  <c r="Z20" i="19"/>
  <c r="Z92" i="19"/>
  <c r="X8" i="19"/>
  <c r="Y62" i="19"/>
  <c r="Y71" i="19"/>
  <c r="X32" i="19"/>
  <c r="V89" i="19"/>
  <c r="X76" i="19"/>
  <c r="V55" i="19"/>
  <c r="V41" i="19"/>
  <c r="Y90" i="19"/>
  <c r="X6" i="19"/>
  <c r="Z58" i="19"/>
  <c r="V51" i="19"/>
  <c r="Z18" i="19"/>
  <c r="Z38" i="19"/>
  <c r="Y14" i="19"/>
  <c r="V68" i="19"/>
  <c r="Y8" i="19"/>
  <c r="X15" i="19"/>
  <c r="Z62" i="19"/>
  <c r="X61" i="19"/>
  <c r="X71" i="19"/>
  <c r="Y65" i="19"/>
  <c r="V64" i="19"/>
  <c r="Z69" i="19"/>
  <c r="Z3" i="19"/>
  <c r="Z88" i="19"/>
  <c r="Z55" i="19"/>
  <c r="V35" i="19"/>
  <c r="X27" i="19"/>
  <c r="Z12" i="19"/>
  <c r="Z6" i="19"/>
  <c r="V58" i="19"/>
  <c r="X19" i="19"/>
  <c r="X23" i="19"/>
  <c r="X18" i="19"/>
  <c r="Y37" i="19"/>
  <c r="V59" i="19"/>
  <c r="X40" i="19"/>
  <c r="X42" i="19"/>
  <c r="Z67" i="19"/>
  <c r="Z31" i="19"/>
  <c r="V79" i="19"/>
  <c r="V84" i="19"/>
  <c r="Y5" i="19"/>
  <c r="V44" i="19"/>
  <c r="X63" i="19"/>
  <c r="Z57" i="19"/>
  <c r="X47" i="19"/>
  <c r="X46" i="19"/>
  <c r="Z45" i="19"/>
  <c r="X28" i="19"/>
  <c r="Y17" i="19"/>
  <c r="Y53" i="19"/>
  <c r="V91" i="19"/>
  <c r="Y59" i="19"/>
  <c r="X74" i="19"/>
  <c r="Z78" i="19"/>
  <c r="X50" i="19"/>
  <c r="Y11" i="19"/>
  <c r="Y30" i="19"/>
  <c r="Z63" i="19"/>
  <c r="Z81" i="19"/>
  <c r="Y87" i="19"/>
  <c r="X13" i="19"/>
  <c r="V4" i="19"/>
  <c r="Z56" i="19"/>
  <c r="Z72" i="19"/>
  <c r="X9" i="19"/>
  <c r="Y26" i="19"/>
  <c r="Z59" i="19"/>
  <c r="V74" i="19"/>
  <c r="Y42" i="19"/>
  <c r="X67" i="19"/>
  <c r="Z36" i="19"/>
  <c r="Z84" i="19"/>
  <c r="Z44" i="19"/>
  <c r="Y63" i="19"/>
  <c r="X81" i="19"/>
  <c r="V87" i="19"/>
  <c r="Z13" i="19"/>
  <c r="Z4" i="19"/>
  <c r="V56" i="19"/>
  <c r="V72" i="19"/>
  <c r="Y9" i="19"/>
  <c r="X26" i="19"/>
  <c r="X59" i="19"/>
  <c r="Z42" i="19"/>
  <c r="V50" i="19"/>
  <c r="Y79" i="19"/>
  <c r="Z5" i="19"/>
  <c r="V75" i="19"/>
  <c r="V80" i="19"/>
  <c r="Y60" i="19"/>
  <c r="Y46" i="19"/>
  <c r="Y45" i="19"/>
  <c r="V28" i="19"/>
  <c r="Z17" i="19"/>
  <c r="Z53" i="19"/>
  <c r="Z91" i="19"/>
  <c r="X38" i="19"/>
  <c r="V16" i="19"/>
  <c r="X29" i="19"/>
  <c r="Y24" i="19"/>
  <c r="V71" i="19"/>
  <c r="X64" i="19"/>
  <c r="Y89" i="19"/>
  <c r="X88" i="19"/>
  <c r="Y35" i="19"/>
  <c r="Z90" i="19"/>
  <c r="Z7" i="19"/>
  <c r="Z19" i="19"/>
  <c r="V18" i="19"/>
  <c r="X52" i="19"/>
  <c r="X60" i="19"/>
  <c r="Y13" i="19"/>
  <c r="X4" i="19"/>
  <c r="X56" i="19"/>
  <c r="Y72" i="19"/>
  <c r="V9" i="19"/>
  <c r="V26" i="19"/>
  <c r="Y48" i="19"/>
  <c r="Z40" i="19"/>
  <c r="V42" i="19"/>
  <c r="Y67" i="19"/>
  <c r="Y36" i="19"/>
  <c r="X84" i="19"/>
  <c r="X75" i="19"/>
  <c r="V57" i="19"/>
  <c r="Z47" i="19"/>
  <c r="V73" i="19"/>
  <c r="Y25" i="19"/>
  <c r="Y83" i="19"/>
  <c r="V21" i="19"/>
  <c r="Z10" i="19"/>
  <c r="X85" i="19"/>
  <c r="Y40" i="19"/>
  <c r="X78" i="19"/>
  <c r="Z50" i="19"/>
  <c r="X79" i="19"/>
  <c r="V5" i="19"/>
  <c r="Z75" i="19"/>
  <c r="Y57" i="19"/>
  <c r="V47" i="19"/>
  <c r="Y73" i="19"/>
  <c r="V25" i="19"/>
  <c r="Z83" i="19"/>
  <c r="Z21" i="19"/>
  <c r="Y10" i="19"/>
  <c r="Z85" i="19"/>
  <c r="V48" i="19"/>
  <c r="Z43" i="19"/>
  <c r="Y74" i="19"/>
  <c r="X49" i="19"/>
  <c r="V36" i="19"/>
  <c r="Y84" i="19"/>
  <c r="X44" i="19"/>
  <c r="X57" i="19"/>
  <c r="Z87" i="19"/>
  <c r="V13" i="19"/>
  <c r="Y4" i="19"/>
  <c r="Y56" i="19"/>
  <c r="X72" i="19"/>
  <c r="Z9" i="19"/>
  <c r="Z26" i="19"/>
  <c r="Z14" i="19"/>
  <c r="Z8" i="19"/>
  <c r="V66" i="19"/>
  <c r="V61" i="19"/>
  <c r="Y86" i="19"/>
  <c r="X33" i="19"/>
  <c r="Y3" i="19"/>
  <c r="Z34" i="19"/>
  <c r="Y41" i="19"/>
  <c r="V12" i="19"/>
  <c r="Y6" i="19"/>
  <c r="X22" i="19"/>
  <c r="V70" i="19"/>
  <c r="Y78" i="19"/>
  <c r="V32" i="19"/>
  <c r="Z27" i="19"/>
  <c r="Y51" i="19"/>
  <c r="V92" i="19"/>
  <c r="Y77" i="19"/>
  <c r="Y93" i="19"/>
  <c r="W40" i="19"/>
  <c r="W78" i="19"/>
  <c r="W31" i="19"/>
  <c r="W84" i="19"/>
  <c r="W75" i="19"/>
  <c r="W81" i="19"/>
  <c r="W46" i="19"/>
  <c r="W25" i="19"/>
  <c r="W56" i="19"/>
  <c r="W53" i="19"/>
  <c r="W85" i="19"/>
  <c r="W14" i="19"/>
  <c r="W8" i="19"/>
  <c r="W62" i="19"/>
  <c r="W71" i="19"/>
  <c r="W3" i="19"/>
  <c r="W55" i="19"/>
  <c r="W27" i="19"/>
  <c r="W54" i="19"/>
  <c r="W22" i="19"/>
  <c r="W70" i="19"/>
  <c r="W48" i="19"/>
  <c r="W74" i="19"/>
  <c r="W49" i="19"/>
  <c r="W36" i="19"/>
  <c r="W63" i="19"/>
  <c r="W60" i="19"/>
  <c r="W4" i="19"/>
  <c r="W17" i="19"/>
  <c r="W10" i="19"/>
  <c r="W92" i="19"/>
  <c r="W24" i="19"/>
  <c r="W86" i="19"/>
  <c r="W33" i="19"/>
  <c r="W76" i="19"/>
  <c r="W39" i="19"/>
  <c r="W6" i="19"/>
  <c r="W18" i="19"/>
  <c r="W59" i="19"/>
  <c r="W52" i="19"/>
  <c r="W67" i="19"/>
  <c r="W30" i="19"/>
  <c r="W80" i="19"/>
  <c r="W13" i="19"/>
  <c r="W21" i="19"/>
  <c r="W9" i="19"/>
  <c r="W38" i="19"/>
  <c r="W68" i="19"/>
  <c r="W15" i="19"/>
  <c r="W65" i="19"/>
  <c r="W88" i="19"/>
  <c r="W35" i="19"/>
  <c r="W7" i="19"/>
  <c r="W51" i="19"/>
  <c r="W93" i="19"/>
  <c r="W43" i="19"/>
  <c r="W42" i="19"/>
  <c r="W11" i="19"/>
  <c r="W57" i="19"/>
  <c r="W45" i="19"/>
  <c r="W83" i="19"/>
  <c r="W72" i="19"/>
  <c r="W20" i="19"/>
  <c r="W16" i="19"/>
  <c r="W66" i="19"/>
  <c r="W34" i="19"/>
  <c r="W41" i="19"/>
  <c r="W12" i="19"/>
  <c r="W23" i="19"/>
  <c r="W37" i="19"/>
  <c r="W64" i="19"/>
  <c r="W5" i="19"/>
  <c r="W73" i="19"/>
  <c r="W26" i="19"/>
  <c r="W29" i="19"/>
  <c r="W77" i="19"/>
  <c r="W19" i="19"/>
  <c r="W79" i="19"/>
  <c r="W47" i="19"/>
  <c r="W28" i="19"/>
  <c r="W61" i="19"/>
  <c r="W90" i="19"/>
  <c r="W50" i="19"/>
  <c r="W44" i="19"/>
  <c r="W82" i="19"/>
  <c r="W89" i="19"/>
  <c r="W69" i="19"/>
  <c r="W87" i="19"/>
  <c r="W91" i="19"/>
  <c r="W32" i="19"/>
  <c r="W58" i="19"/>
  <c r="I31" i="1"/>
  <c r="H41" i="1"/>
  <c r="I41" i="1" s="1"/>
  <c r="H40" i="1"/>
  <c r="I32" i="1"/>
  <c r="I40" i="1"/>
  <c r="AA2" i="19" a="1"/>
  <c r="I43" i="1"/>
  <c r="AD5" i="19"/>
  <c r="AU6" i="19"/>
  <c r="AU18" i="19"/>
  <c r="AU19" i="19"/>
  <c r="AU12" i="19"/>
  <c r="AW19" i="19"/>
  <c r="AU21" i="19"/>
  <c r="AU9" i="19"/>
  <c r="AU11" i="19"/>
  <c r="AW18" i="19"/>
  <c r="AU4" i="19"/>
  <c r="AU7" i="19"/>
  <c r="AU16" i="19"/>
  <c r="AU23" i="19"/>
  <c r="AU2" i="19"/>
  <c r="AU5" i="19"/>
  <c r="AU8" i="19"/>
  <c r="AU3" i="19"/>
  <c r="AW16" i="19"/>
  <c r="AU13" i="19"/>
  <c r="BD1682" i="19"/>
  <c r="BD296" i="19"/>
  <c r="BD1095" i="19"/>
  <c r="BD1643" i="19"/>
  <c r="BD1516" i="19"/>
  <c r="BD948" i="19"/>
  <c r="BD2056" i="19"/>
  <c r="BD1459" i="19"/>
  <c r="BD231" i="19"/>
  <c r="BD993" i="19"/>
  <c r="BD37" i="19"/>
  <c r="BD805" i="19"/>
  <c r="BD1505" i="19"/>
  <c r="BD1725" i="19"/>
  <c r="BD1561" i="19"/>
  <c r="BD1847" i="19"/>
  <c r="BD775" i="19"/>
  <c r="BD2137" i="19"/>
  <c r="BD2212" i="19"/>
  <c r="BD1834" i="19"/>
  <c r="BD1976" i="19"/>
  <c r="BD2053" i="19"/>
  <c r="BD2209" i="19"/>
  <c r="BD75" i="19"/>
  <c r="BD1218" i="19"/>
  <c r="BD652" i="19"/>
  <c r="BD438" i="19"/>
  <c r="BD1088" i="19"/>
  <c r="BD1576" i="19"/>
  <c r="BD2043" i="19"/>
  <c r="BD1501" i="19"/>
  <c r="BD1662" i="19"/>
  <c r="BD113" i="19"/>
  <c r="BD2014" i="19"/>
  <c r="BD763" i="19"/>
  <c r="BD683" i="19"/>
  <c r="BD54" i="19"/>
  <c r="BD381" i="19"/>
  <c r="BD102" i="19"/>
  <c r="BD921" i="19"/>
  <c r="BD293" i="19"/>
  <c r="BD2363" i="19"/>
  <c r="BD247" i="19"/>
  <c r="BD1770" i="19"/>
  <c r="BD1891" i="19"/>
  <c r="BD2161" i="19"/>
  <c r="BD1080" i="19"/>
  <c r="BD1600" i="19"/>
  <c r="BD178" i="19"/>
  <c r="BD2130" i="19"/>
  <c r="BD1055" i="19"/>
  <c r="BD1960" i="19"/>
  <c r="BD146" i="19"/>
  <c r="BD1135" i="19"/>
  <c r="BD1093" i="19"/>
  <c r="BD1573" i="19"/>
  <c r="BD890" i="19"/>
  <c r="BD1526" i="19"/>
  <c r="BD2317" i="19"/>
  <c r="BD662" i="19"/>
  <c r="BD411" i="19"/>
  <c r="BD940" i="19"/>
  <c r="BD2185" i="19"/>
  <c r="BD2364" i="19"/>
  <c r="BD1767" i="19"/>
  <c r="BD2075" i="19"/>
  <c r="BD1601" i="19"/>
  <c r="BD643" i="19"/>
  <c r="BD1659" i="19"/>
  <c r="BD1252" i="19"/>
  <c r="BD1771" i="19"/>
  <c r="BD12" i="19"/>
  <c r="BD1131" i="19"/>
  <c r="BD2291" i="19"/>
  <c r="BD1577" i="19"/>
  <c r="BD1999" i="19"/>
  <c r="BD1845" i="19"/>
  <c r="BD725" i="19"/>
  <c r="BD1517" i="19"/>
  <c r="BD1873" i="19"/>
  <c r="BD645" i="19"/>
  <c r="BD1458" i="19"/>
  <c r="BD913" i="19"/>
  <c r="BD1247" i="19"/>
  <c r="BD2165" i="19"/>
  <c r="BD204" i="19"/>
  <c r="BD2303" i="19"/>
  <c r="BD2035" i="19"/>
  <c r="BD1398" i="19"/>
  <c r="BD1565" i="19"/>
  <c r="BD1150" i="19"/>
  <c r="BD551" i="19"/>
  <c r="BD649" i="19"/>
  <c r="BD2194" i="19"/>
  <c r="BD1355" i="19"/>
  <c r="BD449" i="19"/>
  <c r="BD398" i="19"/>
  <c r="BD5" i="19"/>
  <c r="BD1099" i="19"/>
  <c r="BD2069" i="19"/>
  <c r="BD829" i="19"/>
  <c r="BD1831" i="19"/>
  <c r="BD532" i="19"/>
  <c r="BD2290" i="19"/>
  <c r="BD1826" i="19"/>
  <c r="BD468" i="19"/>
  <c r="BD953" i="19"/>
  <c r="BD402" i="19"/>
  <c r="BD1115" i="19"/>
  <c r="BD700" i="19"/>
  <c r="BD2246" i="19"/>
  <c r="BD1667" i="19"/>
  <c r="BD2154" i="19"/>
  <c r="BD2272" i="19"/>
  <c r="BD263" i="19"/>
  <c r="BD839" i="19"/>
  <c r="BD1402" i="19"/>
  <c r="BD552" i="19"/>
  <c r="BD442" i="19"/>
  <c r="BD1270" i="19"/>
  <c r="BD388" i="19"/>
  <c r="BD2258" i="19"/>
  <c r="BD1213" i="19"/>
  <c r="BD34" i="19"/>
  <c r="BD2304" i="19"/>
  <c r="BD2001" i="19"/>
  <c r="BD420" i="19"/>
  <c r="BD110" i="19"/>
  <c r="BD1248" i="19"/>
  <c r="BD1039" i="19"/>
  <c r="BD1180" i="19"/>
  <c r="BD2164" i="19"/>
  <c r="BD123" i="19"/>
  <c r="BD228" i="19"/>
  <c r="BD1793" i="19"/>
  <c r="BD363" i="19"/>
  <c r="BD1405" i="19"/>
  <c r="BD1148" i="19"/>
  <c r="BD1133" i="19"/>
  <c r="BD280" i="19"/>
  <c r="AW12" i="19"/>
  <c r="BD108" i="19"/>
  <c r="BD1797" i="19"/>
  <c r="AW13" i="19"/>
  <c r="BD1075" i="19"/>
  <c r="BD798" i="19"/>
  <c r="BD931" i="19"/>
  <c r="BD87" i="19"/>
  <c r="BD265" i="19"/>
  <c r="BD1596" i="19"/>
  <c r="BD1327" i="19"/>
  <c r="BD663" i="19"/>
  <c r="BD1604" i="19"/>
  <c r="BD498" i="19"/>
  <c r="BD1922" i="19"/>
  <c r="BD828" i="19"/>
  <c r="BD1649" i="19"/>
  <c r="BD1255" i="19"/>
  <c r="BD1092" i="19"/>
  <c r="BD1568" i="19"/>
  <c r="BD1689" i="19"/>
  <c r="BD2169" i="19"/>
  <c r="BD1277" i="19"/>
  <c r="BD306" i="19"/>
  <c r="BD2120" i="19"/>
  <c r="BD1231" i="19"/>
  <c r="BD95" i="19"/>
  <c r="BD92" i="19"/>
  <c r="BD408" i="19"/>
  <c r="BD40" i="19"/>
  <c r="BD1805" i="19"/>
  <c r="BD1013" i="19"/>
  <c r="BD1126" i="19"/>
  <c r="BD78" i="19"/>
  <c r="BD1025" i="19"/>
  <c r="BD428" i="19"/>
  <c r="BD1387" i="19"/>
  <c r="BD21" i="19"/>
  <c r="BD2344" i="19"/>
  <c r="BD2219" i="19"/>
  <c r="BD1032" i="19"/>
  <c r="BD1200" i="19"/>
  <c r="BD15" i="19"/>
  <c r="BD1037" i="19"/>
  <c r="BD876" i="19"/>
  <c r="BD71" i="19"/>
  <c r="BD1844" i="19"/>
  <c r="BD1962" i="19"/>
  <c r="BD2365" i="19"/>
  <c r="BD835" i="19"/>
  <c r="BD869" i="19"/>
  <c r="BD1858" i="19"/>
  <c r="BD326" i="19"/>
  <c r="BD877" i="19"/>
  <c r="BD2160" i="19"/>
  <c r="BD927" i="19"/>
  <c r="BD510" i="19"/>
  <c r="BD4" i="19"/>
  <c r="BD1312" i="19"/>
  <c r="BD1713" i="19"/>
  <c r="BD874" i="19"/>
  <c r="BD1663" i="19"/>
  <c r="BD1138" i="19"/>
  <c r="BD1718" i="19"/>
  <c r="BD1158" i="19"/>
  <c r="BD716" i="19"/>
  <c r="BD248" i="19"/>
  <c r="BD2117" i="19"/>
  <c r="BD1139" i="19"/>
  <c r="BD857" i="19"/>
  <c r="BD362" i="19"/>
  <c r="BD1788" i="19"/>
  <c r="BD2031" i="19"/>
  <c r="BD89" i="19"/>
  <c r="BD701" i="19"/>
  <c r="BD2006" i="19"/>
  <c r="BD856" i="19"/>
  <c r="BD717" i="19"/>
  <c r="BD308" i="19"/>
  <c r="BD1852" i="19"/>
  <c r="BD278" i="19"/>
  <c r="BD559" i="19"/>
  <c r="BD1703" i="19"/>
  <c r="BD2320" i="19"/>
  <c r="BD642" i="19"/>
  <c r="BD1635" i="19"/>
  <c r="BD734" i="19"/>
  <c r="BD2307" i="19"/>
  <c r="BD633" i="19"/>
  <c r="BD748" i="19"/>
  <c r="BD431" i="19"/>
  <c r="BD1383" i="19"/>
  <c r="BD1176" i="19"/>
  <c r="BD1332" i="19"/>
  <c r="BD2193" i="19"/>
  <c r="BD1509" i="19"/>
  <c r="BD1915" i="19"/>
  <c r="BD721" i="19"/>
  <c r="BD1105" i="19"/>
  <c r="BD154" i="19"/>
  <c r="BD1185" i="19"/>
  <c r="BD1202" i="19"/>
  <c r="BD467" i="19"/>
  <c r="BD583" i="19"/>
  <c r="BD1914" i="19"/>
  <c r="BD100" i="19"/>
  <c r="BD2341" i="19"/>
  <c r="BD22" i="19"/>
  <c r="BD459" i="19"/>
  <c r="BD1905" i="19"/>
  <c r="BD215" i="19"/>
  <c r="BD693" i="19"/>
  <c r="BD2058" i="19"/>
  <c r="BD923" i="19"/>
  <c r="BD813" i="19"/>
  <c r="BD1536" i="19"/>
  <c r="BD114" i="19"/>
  <c r="BD2125" i="19"/>
  <c r="BD394" i="19"/>
  <c r="BD2196" i="19"/>
  <c r="BD1578" i="19"/>
  <c r="BD1746" i="19"/>
  <c r="BD1657" i="19"/>
  <c r="BD19" i="19"/>
  <c r="BD312" i="19"/>
  <c r="BD2148" i="19"/>
  <c r="BD1843" i="19"/>
  <c r="BD493" i="19"/>
  <c r="BD181" i="19"/>
  <c r="BD832" i="19"/>
  <c r="BD1154" i="19"/>
  <c r="BD1078" i="19"/>
  <c r="BD1830" i="19"/>
  <c r="BD888" i="19"/>
  <c r="BD1786" i="19"/>
  <c r="BD935" i="19"/>
  <c r="BD60" i="19"/>
  <c r="BD1005" i="19"/>
  <c r="BD508" i="19"/>
  <c r="BD1189" i="19"/>
  <c r="BD1812" i="19"/>
  <c r="BD173" i="19"/>
  <c r="BD1967" i="19"/>
  <c r="BD1181" i="19"/>
  <c r="BD529" i="19"/>
  <c r="BD609" i="19"/>
  <c r="BD1762" i="19"/>
  <c r="BD1022" i="19"/>
  <c r="BD2015" i="19"/>
  <c r="BD176" i="19"/>
  <c r="BD1182" i="19"/>
  <c r="BD2266" i="19"/>
  <c r="BD2292" i="19"/>
  <c r="BD1813" i="19"/>
  <c r="BD899" i="19"/>
  <c r="BD1400" i="19"/>
  <c r="BD900" i="19"/>
  <c r="BD1911" i="19"/>
  <c r="BD2029" i="19"/>
  <c r="BD1734" i="19"/>
  <c r="BD76" i="19"/>
  <c r="BD629" i="19"/>
  <c r="BD1539" i="19"/>
  <c r="BD1064" i="19"/>
  <c r="BD2352" i="19"/>
  <c r="BD1491" i="19"/>
  <c r="BD2105" i="19"/>
  <c r="BD515" i="19"/>
  <c r="BD631" i="19"/>
  <c r="BD385" i="19"/>
  <c r="BD1003" i="19"/>
  <c r="BD470" i="19"/>
  <c r="BD2264" i="19"/>
  <c r="BD132" i="19"/>
  <c r="BD216" i="19"/>
  <c r="BD239" i="19"/>
  <c r="BD348" i="19"/>
  <c r="BD1646" i="19"/>
  <c r="BD1303" i="19"/>
  <c r="BD299" i="19"/>
  <c r="BD1195" i="19"/>
  <c r="BD2248" i="19"/>
  <c r="BD491" i="19"/>
  <c r="BD2047" i="19"/>
  <c r="BD509" i="19"/>
  <c r="BD2287" i="19"/>
  <c r="BD2013" i="19"/>
  <c r="BD399" i="19"/>
  <c r="BD2294" i="19"/>
  <c r="BD245" i="19"/>
  <c r="BD538" i="19"/>
  <c r="BD2081" i="19"/>
  <c r="BD1472" i="19"/>
  <c r="BD1024" i="19"/>
  <c r="BD1187" i="19"/>
  <c r="BD335" i="19"/>
  <c r="BD848" i="19"/>
  <c r="BD1645" i="19"/>
  <c r="BD325" i="19"/>
  <c r="BD372" i="19"/>
  <c r="BD2324" i="19"/>
  <c r="BD1972" i="19"/>
  <c r="BD1152" i="19"/>
  <c r="BD2321" i="19"/>
  <c r="BD1564" i="19"/>
  <c r="BD65" i="19"/>
  <c r="BD1545" i="19"/>
  <c r="BD1883" i="19"/>
  <c r="BD1431" i="19"/>
  <c r="BD1848" i="19"/>
  <c r="BD461" i="19"/>
  <c r="BD220" i="19"/>
  <c r="BD1917" i="19"/>
  <c r="BD1052" i="19"/>
  <c r="BD731" i="19"/>
  <c r="BD790" i="19"/>
  <c r="BD1280" i="19"/>
  <c r="BD1806" i="19"/>
  <c r="BD604" i="19"/>
  <c r="BD1996" i="19"/>
  <c r="BD1166" i="19"/>
  <c r="BD2040" i="19"/>
  <c r="BD36" i="19"/>
  <c r="BD1674" i="19"/>
  <c r="BD350" i="19"/>
  <c r="BD2017" i="19"/>
  <c r="BD2098" i="19"/>
  <c r="BD496" i="19"/>
  <c r="BD1191" i="19"/>
  <c r="BD627" i="19"/>
  <c r="BD59" i="19"/>
  <c r="BD1016" i="19"/>
  <c r="BD194" i="19"/>
  <c r="BD1174" i="19"/>
  <c r="BD441" i="19"/>
  <c r="BD2207" i="19"/>
  <c r="BD133" i="19"/>
  <c r="BD26" i="19"/>
  <c r="BD1304" i="19"/>
  <c r="BD1177" i="19"/>
  <c r="BD1693" i="19"/>
  <c r="BD1344" i="19"/>
  <c r="BD853" i="19"/>
  <c r="BD1316" i="19"/>
  <c r="BD321" i="19"/>
  <c r="BD1877" i="19"/>
  <c r="BD1165" i="19"/>
  <c r="BD706" i="19"/>
  <c r="BD1943" i="19"/>
  <c r="BD514" i="19"/>
  <c r="BD511" i="19"/>
  <c r="BD2323" i="19"/>
  <c r="BD1341" i="19"/>
  <c r="BD371" i="19"/>
  <c r="BD1051" i="19"/>
  <c r="BD70" i="19"/>
  <c r="BD1250" i="19"/>
  <c r="BD1183" i="19"/>
  <c r="BD1279" i="19"/>
  <c r="BD1594" i="19"/>
  <c r="BD17" i="19"/>
  <c r="BD1298" i="19"/>
  <c r="BD1412" i="19"/>
  <c r="BD2074" i="19"/>
  <c r="BD288" i="19"/>
  <c r="BD1380" i="19"/>
  <c r="BD450" i="19"/>
  <c r="BD1588" i="19"/>
  <c r="BD226" i="19"/>
  <c r="BD481" i="19"/>
  <c r="BD2280" i="19"/>
  <c r="BD2269" i="19"/>
  <c r="BD1021" i="19"/>
  <c r="BD1998" i="19"/>
  <c r="BD891" i="19"/>
  <c r="BD2171" i="19"/>
  <c r="BD1587" i="19"/>
  <c r="BD1515" i="19"/>
  <c r="BD462" i="19"/>
  <c r="BD1299" i="19"/>
  <c r="BD1528" i="19"/>
  <c r="BD1046" i="19"/>
  <c r="BD2093" i="19"/>
  <c r="BD366" i="19"/>
  <c r="BD560" i="19"/>
  <c r="BD2286" i="19"/>
  <c r="BD1740" i="19"/>
  <c r="BD1775" i="19"/>
  <c r="BD1439" i="19"/>
  <c r="BD1300" i="19"/>
  <c r="BD1308" i="19"/>
  <c r="BD1385" i="19"/>
  <c r="BD2360" i="19"/>
  <c r="BD1020" i="19"/>
  <c r="BD1074" i="19"/>
  <c r="BD2199" i="19"/>
  <c r="BD1429" i="19"/>
  <c r="BD1872" i="19"/>
  <c r="BD1839" i="19"/>
  <c r="BD2170" i="19"/>
  <c r="BD495" i="19"/>
  <c r="BD2252" i="19"/>
  <c r="BD1353" i="19"/>
  <c r="BD846" i="19"/>
  <c r="BD152" i="19"/>
  <c r="BD770" i="19"/>
  <c r="BD1467" i="19"/>
  <c r="BD291" i="19"/>
  <c r="BD1550" i="19"/>
  <c r="BD911" i="19"/>
  <c r="BD144" i="19"/>
  <c r="BD252" i="19"/>
  <c r="BD2217" i="19"/>
  <c r="BD2097" i="19"/>
  <c r="BD499" i="19"/>
  <c r="BD404" i="19"/>
  <c r="BD815" i="19"/>
  <c r="BD29" i="19"/>
  <c r="BD1566" i="19"/>
  <c r="BD58" i="19"/>
  <c r="BD667" i="19"/>
  <c r="BD584" i="19"/>
  <c r="BD101" i="19"/>
  <c r="BD1838" i="19"/>
  <c r="BD646" i="19"/>
  <c r="BD2261" i="19"/>
  <c r="BD1741" i="19"/>
  <c r="BD2052" i="19"/>
  <c r="BD2245" i="19"/>
  <c r="BD1697" i="19"/>
  <c r="BD2204" i="19"/>
  <c r="BD2250" i="19"/>
  <c r="BD1168" i="19"/>
  <c r="BD745" i="19"/>
  <c r="BD615" i="19"/>
  <c r="BD432" i="19"/>
  <c r="BD1633" i="19"/>
  <c r="BD1340" i="19"/>
  <c r="BD1318" i="19"/>
  <c r="BD2328" i="19"/>
  <c r="BD760" i="19"/>
  <c r="BD221" i="19"/>
  <c r="BD682" i="19"/>
  <c r="BD822" i="19"/>
  <c r="BD872" i="19"/>
  <c r="BD2313" i="19"/>
  <c r="BD1964" i="19"/>
  <c r="BD1389" i="19"/>
  <c r="BD897" i="19"/>
  <c r="BD342" i="19"/>
  <c r="BD932" i="19"/>
  <c r="BD1630" i="19"/>
  <c r="BD1814" i="19"/>
  <c r="BD286" i="19"/>
  <c r="BD2159" i="19"/>
  <c r="BD386" i="19"/>
  <c r="BD64" i="19"/>
  <c r="BD597" i="19"/>
  <c r="BD1543" i="19"/>
  <c r="BD1503" i="19"/>
  <c r="BD1668" i="19"/>
  <c r="BD924" i="19"/>
  <c r="BD3" i="19"/>
  <c r="BD1465" i="19"/>
  <c r="BD2134" i="19"/>
  <c r="BD939" i="19"/>
  <c r="BD637" i="19"/>
  <c r="BD692" i="19"/>
  <c r="BD1927" i="19"/>
  <c r="BD965" i="19"/>
  <c r="BD864" i="19"/>
  <c r="BD889" i="19"/>
  <c r="BD733" i="19"/>
  <c r="BD530" i="19"/>
  <c r="BD628" i="19"/>
  <c r="BD272" i="19"/>
  <c r="BD1121" i="19"/>
  <c r="BD517" i="19"/>
  <c r="BD2236" i="19"/>
  <c r="BD588" i="19"/>
  <c r="BD1602" i="19"/>
  <c r="BD1946" i="19"/>
  <c r="BD555" i="19"/>
  <c r="BD1931" i="19"/>
  <c r="BD1780" i="19"/>
  <c r="BD1902" i="19"/>
  <c r="BD422" i="19"/>
  <c r="BD1553" i="19"/>
  <c r="BD148" i="19"/>
  <c r="BD489" i="19"/>
  <c r="BD282" i="19"/>
  <c r="BD934" i="19"/>
  <c r="BD1745" i="19"/>
  <c r="BD155" i="19"/>
  <c r="BD1990" i="19"/>
  <c r="BD476" i="19"/>
  <c r="BD421" i="19"/>
  <c r="BD2022" i="19"/>
  <c r="BD1227" i="19"/>
  <c r="BD955" i="19"/>
  <c r="BD811" i="19"/>
  <c r="BD852" i="19"/>
  <c r="BD1287" i="19"/>
  <c r="BD688" i="19"/>
  <c r="BD472" i="19"/>
  <c r="BD28" i="19"/>
  <c r="BD2139" i="19"/>
  <c r="BD1083" i="19"/>
  <c r="BD1726" i="19"/>
  <c r="BD1773" i="19"/>
  <c r="BD453" i="19"/>
  <c r="BD1997" i="19"/>
  <c r="BD314" i="19"/>
  <c r="BD1658" i="19"/>
  <c r="BD619" i="19"/>
  <c r="BD2232" i="19"/>
  <c r="BD596" i="19"/>
  <c r="BD1787" i="19"/>
  <c r="BD630" i="19"/>
  <c r="BD297" i="19"/>
  <c r="BD2325" i="19"/>
  <c r="BD1803" i="19"/>
  <c r="BD1777" i="19"/>
  <c r="BD1719" i="19"/>
  <c r="BD1110" i="19"/>
  <c r="BD1120" i="19"/>
  <c r="BD185" i="19"/>
  <c r="BD654" i="19"/>
  <c r="BD1295" i="19"/>
  <c r="BD2356" i="19"/>
  <c r="BD1678" i="19"/>
  <c r="BD825" i="19"/>
  <c r="BD2230" i="19"/>
  <c r="BD1868" i="19"/>
  <c r="BD577" i="19"/>
  <c r="BD592" i="19"/>
  <c r="BD702" i="19"/>
  <c r="BD2293" i="19"/>
  <c r="BD1896" i="19"/>
  <c r="BD1076" i="19"/>
  <c r="BD7" i="19"/>
  <c r="BD1919" i="19"/>
  <c r="BD377" i="19"/>
  <c r="BD2025" i="19"/>
  <c r="BD1721" i="19"/>
  <c r="BD2296" i="19"/>
  <c r="BD261" i="19"/>
  <c r="BD430" i="19"/>
  <c r="BD952" i="19"/>
  <c r="BD241" i="19"/>
  <c r="BD1038" i="19"/>
  <c r="BD966" i="19"/>
  <c r="BD1357" i="19"/>
  <c r="BD455" i="19"/>
  <c r="BD351" i="19"/>
  <c r="BD2041" i="19"/>
  <c r="BD2028" i="19"/>
  <c r="BD1460" i="19"/>
  <c r="BD2188" i="19"/>
  <c r="BD1853" i="19"/>
  <c r="BD1621" i="19"/>
  <c r="BD233" i="19"/>
  <c r="BD750" i="19"/>
  <c r="BD1217" i="19"/>
  <c r="BD1144" i="19"/>
  <c r="BD1519" i="19"/>
  <c r="BD1190" i="19"/>
  <c r="BD882" i="19"/>
  <c r="BD128" i="19"/>
  <c r="BD2315" i="19"/>
  <c r="BD2066" i="19"/>
  <c r="BD13" i="19"/>
  <c r="BD196" i="19"/>
  <c r="BD774" i="19"/>
  <c r="BD230" i="19"/>
  <c r="BD600" i="19"/>
  <c r="BD2298" i="19"/>
  <c r="BD613" i="19"/>
  <c r="BD1291" i="19"/>
  <c r="BD2122" i="19"/>
  <c r="BD553" i="19"/>
  <c r="BD1281" i="19"/>
  <c r="BD142" i="19"/>
  <c r="BD273" i="19"/>
  <c r="BD1114" i="19"/>
  <c r="BD343" i="19"/>
  <c r="BD1825" i="19"/>
  <c r="BD873" i="19"/>
  <c r="BD1432" i="19"/>
  <c r="BD1910" i="19"/>
  <c r="BD974" i="19"/>
  <c r="BD780" i="19"/>
  <c r="BD1933" i="19"/>
  <c r="BD112" i="19"/>
  <c r="BD105" i="19"/>
  <c r="BD2281" i="19"/>
  <c r="BD764" i="19"/>
  <c r="BD1415" i="19"/>
  <c r="BD186" i="19"/>
  <c r="BD1504" i="19"/>
  <c r="BD2268" i="19"/>
  <c r="BD161" i="19"/>
  <c r="BD257" i="19"/>
  <c r="BD153" i="19"/>
  <c r="BD1419" i="19"/>
  <c r="BD2279" i="19"/>
  <c r="BD1779" i="19"/>
  <c r="BD2215" i="19"/>
  <c r="BD1122" i="19"/>
  <c r="BD976" i="19"/>
  <c r="BD1044" i="19"/>
  <c r="BD1957" i="19"/>
  <c r="BD594" i="19"/>
  <c r="BD673" i="19"/>
  <c r="BD1134" i="19"/>
  <c r="BD740" i="19"/>
  <c r="BD1676" i="19"/>
  <c r="BD42" i="19"/>
  <c r="BD1841" i="19"/>
  <c r="BD1264" i="19"/>
  <c r="BD1452" i="19"/>
  <c r="BD2000" i="19"/>
  <c r="BD1897" i="19"/>
  <c r="BD1193" i="19"/>
  <c r="BD1742" i="19"/>
  <c r="BD696" i="19"/>
  <c r="BD865" i="19"/>
  <c r="BD84" i="19"/>
  <c r="BD1451" i="19"/>
  <c r="BD104" i="19"/>
  <c r="BD1538" i="19"/>
  <c r="BD964" i="19"/>
  <c r="BD1993" i="19"/>
  <c r="BD1781" i="19"/>
  <c r="BD803" i="19"/>
  <c r="BD1699" i="19"/>
  <c r="BD1283" i="19"/>
  <c r="BD1732" i="19"/>
  <c r="BD1027" i="19"/>
  <c r="BD1864" i="19"/>
  <c r="BD2289" i="19"/>
  <c r="BD980" i="19"/>
  <c r="BD1214" i="19"/>
  <c r="BD2054" i="19"/>
  <c r="BD1994" i="19"/>
  <c r="BD1171" i="19"/>
  <c r="AW5" i="19"/>
  <c r="BD686" i="19"/>
  <c r="BD1974" i="19"/>
  <c r="BD801" i="19"/>
  <c r="BD1205" i="19"/>
  <c r="BD820" i="19"/>
  <c r="BD2216" i="19"/>
  <c r="BD1146" i="19"/>
  <c r="BD2337" i="19"/>
  <c r="BD1423" i="19"/>
  <c r="BD707" i="19"/>
  <c r="BD2004" i="19"/>
  <c r="BD1870" i="19"/>
  <c r="BD2340" i="19"/>
  <c r="BD1506" i="19"/>
  <c r="BD2131" i="19"/>
  <c r="BD1203" i="19"/>
  <c r="BD999" i="19"/>
  <c r="BD2005" i="19"/>
  <c r="BD2173" i="19"/>
  <c r="BD506" i="19"/>
  <c r="BD1733" i="19"/>
  <c r="BD784" i="19"/>
  <c r="BD82" i="19"/>
  <c r="BD1212" i="19"/>
  <c r="BD1345" i="19"/>
  <c r="BD2086" i="19"/>
  <c r="BD739" i="19"/>
  <c r="BD1358" i="19"/>
  <c r="BD2306" i="19"/>
  <c r="BD24" i="19"/>
  <c r="BD1474" i="19"/>
  <c r="BD180" i="19"/>
  <c r="BD1881" i="19"/>
  <c r="BD1532" i="19"/>
  <c r="BD1256" i="19"/>
  <c r="BD564" i="19"/>
  <c r="BD1461" i="19"/>
  <c r="BD590" i="19"/>
  <c r="BD1675" i="19"/>
  <c r="BD710" i="19"/>
  <c r="BD1228" i="19"/>
  <c r="BD2295" i="19"/>
  <c r="BD199" i="19"/>
  <c r="BD1836" i="19"/>
  <c r="BD2174" i="19"/>
  <c r="BD384" i="19"/>
  <c r="BD992" i="19"/>
  <c r="BD262" i="19"/>
  <c r="BD1549" i="19"/>
  <c r="BD1983" i="19"/>
  <c r="BD174" i="19"/>
  <c r="BD378" i="19"/>
  <c r="BD307" i="19"/>
  <c r="BD1425" i="19"/>
  <c r="BD73" i="19"/>
  <c r="BD1979" i="19"/>
  <c r="BD694" i="19"/>
  <c r="BD2326" i="19"/>
  <c r="BD1546" i="19"/>
  <c r="BD1082" i="19"/>
  <c r="BD1921" i="19"/>
  <c r="BD1132" i="19"/>
  <c r="BD1907" i="19"/>
  <c r="BD202" i="19"/>
  <c r="BD2162" i="19"/>
  <c r="BD881" i="19"/>
  <c r="BD452" i="19"/>
  <c r="BD535" i="19"/>
  <c r="BD1660" i="19"/>
  <c r="BD266" i="19"/>
  <c r="BD1347" i="19"/>
  <c r="BD1878" i="19"/>
  <c r="AW11" i="19"/>
  <c r="BD1521" i="19"/>
  <c r="BD1045" i="19"/>
  <c r="BD1598" i="19"/>
  <c r="BD1141" i="19"/>
  <c r="BD522" i="19"/>
  <c r="BD271" i="19"/>
  <c r="BD1290" i="19"/>
  <c r="BD357" i="19"/>
  <c r="AW6" i="19"/>
  <c r="BD318" i="19"/>
  <c r="BD543" i="19"/>
  <c r="BD2084" i="19"/>
  <c r="BD1265" i="19"/>
  <c r="BD187" i="19"/>
  <c r="BD1129" i="19"/>
  <c r="BD1966" i="19"/>
  <c r="BD526" i="19"/>
  <c r="BD1840" i="19"/>
  <c r="BD1769" i="19"/>
  <c r="BD1403" i="19"/>
  <c r="BD1882" i="19"/>
  <c r="BD2334" i="19"/>
  <c r="BD1130" i="19"/>
  <c r="BD1651" i="19"/>
  <c r="BD492" i="19"/>
  <c r="BD1909" i="19"/>
  <c r="BD209" i="19"/>
  <c r="BD479" i="19"/>
  <c r="BD1851" i="19"/>
  <c r="BD2234" i="19"/>
  <c r="BD417" i="19"/>
  <c r="BD183" i="19"/>
  <c r="BD2181" i="19"/>
  <c r="BD715" i="19"/>
  <c r="BD478" i="19"/>
  <c r="BD1690" i="19"/>
  <c r="BD294" i="19"/>
  <c r="BD1638" i="19"/>
  <c r="BD1100" i="19"/>
  <c r="BD638" i="19"/>
  <c r="BD1796" i="19"/>
  <c r="BD260" i="19"/>
  <c r="BD1724" i="19"/>
  <c r="BD1375" i="19"/>
  <c r="BD1664" i="19"/>
  <c r="BD1824" i="19"/>
  <c r="BD392" i="19"/>
  <c r="BD824" i="19"/>
  <c r="BD988" i="19"/>
  <c r="BD893" i="19"/>
  <c r="BD632" i="19"/>
  <c r="BD525" i="19"/>
  <c r="BD2099" i="19"/>
  <c r="BD2197" i="19"/>
  <c r="BD336" i="19"/>
  <c r="BD957" i="19"/>
  <c r="BD1723" i="19"/>
  <c r="BD1455" i="19"/>
  <c r="BD1169" i="19"/>
  <c r="BD1198" i="19"/>
  <c r="BD1053" i="19"/>
  <c r="BD1533" i="19"/>
  <c r="BD1924" i="19"/>
  <c r="BD1062" i="19"/>
  <c r="BD135" i="19"/>
  <c r="BD1753" i="19"/>
  <c r="BD1163" i="19"/>
  <c r="BD33" i="19"/>
  <c r="BD191" i="19"/>
  <c r="BD2090" i="19"/>
  <c r="BD817" i="19"/>
  <c r="BD1544" i="19"/>
  <c r="BD1642" i="19"/>
  <c r="BD193" i="19"/>
  <c r="BD1409" i="19"/>
  <c r="BD1196" i="19"/>
  <c r="BD1157" i="19"/>
  <c r="BD625" i="19"/>
  <c r="BD557" i="19"/>
  <c r="BD198" i="19"/>
  <c r="BD513" i="19"/>
  <c r="BD1579" i="19"/>
  <c r="BD275" i="19"/>
  <c r="BD1485" i="19"/>
  <c r="BD2094" i="19"/>
  <c r="BD754" i="19"/>
  <c r="BD1393" i="19"/>
  <c r="BD618" i="19"/>
  <c r="BD2225" i="19"/>
  <c r="BD1920" i="19"/>
  <c r="BD1827" i="19"/>
  <c r="BD1343" i="19"/>
  <c r="BD787" i="19"/>
  <c r="BD445" i="19"/>
  <c r="BD1226" i="19"/>
  <c r="BD340" i="19"/>
  <c r="BD2026" i="19"/>
  <c r="BD2257" i="19"/>
  <c r="BD1421" i="19"/>
  <c r="BD1127" i="19"/>
  <c r="BD1362" i="19"/>
  <c r="BD1640" i="19"/>
  <c r="BD1729" i="19"/>
  <c r="BD2358" i="19"/>
  <c r="BD1778" i="19"/>
  <c r="BD1980" i="19"/>
  <c r="BD1366" i="19"/>
  <c r="BD1179" i="19"/>
  <c r="BD1886" i="19"/>
  <c r="BD572" i="19"/>
  <c r="BD2366" i="19"/>
  <c r="BD908" i="19"/>
  <c r="BD1971" i="19"/>
  <c r="BD419" i="19"/>
  <c r="BD1103" i="19"/>
  <c r="BD533" i="19"/>
  <c r="BD1067" i="19"/>
  <c r="BD1097" i="19"/>
  <c r="BD1401" i="19"/>
  <c r="BD229" i="19"/>
  <c r="BD761" i="19"/>
  <c r="BD1606" i="19"/>
  <c r="BD1507" i="19"/>
  <c r="BD1739" i="19"/>
  <c r="BD427" i="19"/>
  <c r="BD16" i="19"/>
  <c r="BD1818" i="19"/>
  <c r="BD2244" i="19"/>
  <c r="BD2048" i="19"/>
  <c r="BD2205" i="19"/>
  <c r="BD810" i="19"/>
  <c r="BD2241" i="19"/>
  <c r="BD2140" i="19"/>
  <c r="BD858" i="19"/>
  <c r="BD1435" i="19"/>
  <c r="BD854" i="19"/>
  <c r="BD1468" i="19"/>
  <c r="BD267" i="19"/>
  <c r="BD1859" i="19"/>
  <c r="BD1923" i="19"/>
  <c r="BD1084" i="19"/>
  <c r="BD1959" i="19"/>
  <c r="BD1101" i="19"/>
  <c r="BD818" i="19"/>
  <c r="BD1956" i="19"/>
  <c r="BD1730" i="19"/>
  <c r="BD69" i="19"/>
  <c r="BD1821" i="19"/>
  <c r="BD610" i="19"/>
  <c r="BD1636" i="19"/>
  <c r="BD806" i="19"/>
  <c r="BD2110" i="19"/>
  <c r="BD276" i="19"/>
  <c r="BD539" i="19"/>
  <c r="BD1018" i="19"/>
  <c r="BD875" i="19"/>
  <c r="BD2150" i="19"/>
  <c r="BD2333" i="19"/>
  <c r="BD687" i="19"/>
  <c r="BD909" i="19"/>
  <c r="BD2123" i="19"/>
  <c r="BD1970" i="19"/>
  <c r="BD2311" i="19"/>
  <c r="BD347" i="19"/>
  <c r="BD1442" i="19"/>
  <c r="BD1237" i="19"/>
  <c r="BD1991" i="19"/>
  <c r="BD1384" i="19"/>
  <c r="BD1335" i="19"/>
  <c r="BD1369" i="19"/>
  <c r="BD714" i="19"/>
  <c r="BD138" i="19"/>
  <c r="BD2030" i="19"/>
  <c r="BD2284" i="19"/>
  <c r="BD1855" i="19"/>
  <c r="BD1619" i="19"/>
  <c r="BD1211" i="19"/>
  <c r="BD1123" i="19"/>
  <c r="BD1484" i="19"/>
  <c r="BD675" i="19"/>
  <c r="BD1534" i="19"/>
  <c r="BD1378" i="19"/>
  <c r="BD304" i="19"/>
  <c r="BD53" i="19"/>
  <c r="BD171" i="19"/>
  <c r="BD1424" i="19"/>
  <c r="BD1809" i="19"/>
  <c r="BD1936" i="19"/>
  <c r="BD94" i="19"/>
  <c r="BD1961" i="19"/>
  <c r="BD550" i="19"/>
  <c r="BD676" i="19"/>
  <c r="BD1887" i="19"/>
  <c r="BD1574" i="19"/>
  <c r="BD339" i="19"/>
  <c r="BD1273" i="19"/>
  <c r="BD1894" i="19"/>
  <c r="BD1302" i="19"/>
  <c r="BD1418" i="19"/>
  <c r="BD163" i="19"/>
  <c r="BD1895" i="19"/>
  <c r="BD1527" i="19"/>
  <c r="BD1019" i="19"/>
  <c r="BD456" i="19"/>
  <c r="BD1559" i="19"/>
  <c r="BD641" i="19"/>
  <c r="BD72" i="19"/>
  <c r="BD674" i="19"/>
  <c r="BD2060" i="19"/>
  <c r="BD2237" i="19"/>
  <c r="BD1867" i="19"/>
  <c r="BD474" i="19"/>
  <c r="BD791" i="19"/>
  <c r="BD566" i="19"/>
  <c r="BD1712" i="19"/>
  <c r="BD578" i="19"/>
  <c r="BD2018" i="19"/>
  <c r="BD1136" i="19"/>
  <c r="BD772" i="19"/>
  <c r="BD2113" i="19"/>
  <c r="BD2072" i="19"/>
  <c r="BD1028" i="19"/>
  <c r="BD2118" i="19"/>
  <c r="BD910" i="19"/>
  <c r="BD2009" i="19"/>
  <c r="BD395" i="19"/>
  <c r="BD866" i="19"/>
  <c r="BD2330" i="19"/>
  <c r="BD1764" i="19"/>
  <c r="BD1001" i="19"/>
  <c r="BD30" i="19"/>
  <c r="BD207" i="19"/>
  <c r="BD2278" i="19"/>
  <c r="BD2010" i="19"/>
  <c r="BD885" i="19"/>
  <c r="BD1575" i="19"/>
  <c r="BD1058" i="19"/>
  <c r="BD1360" i="19"/>
  <c r="BD1700" i="19"/>
  <c r="BD741" i="19"/>
  <c r="BD1720" i="19"/>
  <c r="BD925" i="19"/>
  <c r="BD671" i="19"/>
  <c r="BD601" i="19"/>
  <c r="BD1238" i="19"/>
  <c r="BD1170" i="19"/>
  <c r="BD1128" i="19"/>
  <c r="BD1968" i="19"/>
  <c r="BD827" i="19"/>
  <c r="BD1738" i="19"/>
  <c r="BD928" i="19"/>
  <c r="BD1829" i="19"/>
  <c r="BD1443" i="19"/>
  <c r="BD2240" i="19"/>
  <c r="BD1655" i="19"/>
  <c r="BD1572" i="19"/>
  <c r="BD2057" i="19"/>
  <c r="BD218" i="19"/>
  <c r="BD608" i="19"/>
  <c r="BD2329" i="19"/>
  <c r="BD1992" i="19"/>
  <c r="BD1751" i="19"/>
  <c r="BD237" i="19"/>
  <c r="BD883" i="19"/>
  <c r="BD2235" i="19"/>
  <c r="BD1904" i="19"/>
  <c r="BD1822" i="19"/>
  <c r="BD1161" i="19"/>
  <c r="BD904" i="19"/>
  <c r="BD172" i="19"/>
  <c r="BD2283" i="19"/>
  <c r="BD165" i="19"/>
  <c r="BD861" i="19"/>
  <c r="BD433" i="19"/>
  <c r="BD2265" i="19"/>
  <c r="BD2336" i="19"/>
  <c r="BD1954" i="19"/>
  <c r="BD2319" i="19"/>
  <c r="BD143" i="19"/>
  <c r="BD794" i="19"/>
  <c r="BD2260" i="19"/>
  <c r="BD1314" i="19"/>
  <c r="BD1986" i="19"/>
  <c r="BD330" i="19"/>
  <c r="BD1888" i="19"/>
  <c r="BD1011" i="19"/>
  <c r="BD1246" i="19"/>
  <c r="BD1379" i="19"/>
  <c r="BD804" i="19"/>
  <c r="BD1874" i="19"/>
  <c r="BD912" i="19"/>
  <c r="BD44" i="19"/>
  <c r="BD369" i="19"/>
  <c r="BD2007" i="19"/>
  <c r="BD1399" i="19"/>
  <c r="BD757" i="19"/>
  <c r="BD1258" i="19"/>
  <c r="BD950" i="19"/>
  <c r="BD124" i="19"/>
  <c r="BD1863" i="19"/>
  <c r="BD1102" i="19"/>
  <c r="BD249" i="19"/>
  <c r="BD1514" i="19"/>
  <c r="BD45" i="19"/>
  <c r="BD2242" i="19"/>
  <c r="BD1862" i="19"/>
  <c r="BD2163" i="19"/>
  <c r="BD285" i="19"/>
  <c r="BD1204" i="19"/>
  <c r="BD2253" i="19"/>
  <c r="BD246" i="19"/>
  <c r="BD1744" i="19"/>
  <c r="BD140" i="19"/>
  <c r="BD996" i="19"/>
  <c r="BD1715" i="19"/>
  <c r="BD1932" i="19"/>
  <c r="BD157" i="19"/>
  <c r="BD410" i="19"/>
  <c r="BD614" i="19"/>
  <c r="BD1276" i="19"/>
  <c r="BD1106" i="19"/>
  <c r="BD830" i="19"/>
  <c r="BD222" i="19"/>
  <c r="BD1433" i="19"/>
  <c r="BD1982" i="19"/>
  <c r="BD358" i="19"/>
  <c r="BD466" i="19"/>
  <c r="BD1119" i="19"/>
  <c r="BD1036" i="19"/>
  <c r="BD1613" i="19"/>
  <c r="BD919" i="19"/>
  <c r="BD1605" i="19"/>
  <c r="BD1284" i="19"/>
  <c r="BD1470" i="19"/>
  <c r="BD602" i="19"/>
  <c r="BD119" i="19"/>
  <c r="BD1879" i="19"/>
  <c r="BD2206" i="19"/>
  <c r="BD668" i="19"/>
  <c r="BD214" i="19"/>
  <c r="BD1445" i="19"/>
  <c r="BD937" i="19"/>
  <c r="BD736" i="19"/>
  <c r="BD1977" i="19"/>
  <c r="BD1476" i="19"/>
  <c r="BD2103" i="19"/>
  <c r="BD886" i="19"/>
  <c r="BD591" i="19"/>
  <c r="BD1945" i="19"/>
  <c r="BD2274" i="19"/>
  <c r="BD972" i="19"/>
  <c r="BD1254" i="19"/>
  <c r="BD1951" i="19"/>
  <c r="BD1987" i="19"/>
  <c r="BD240" i="19"/>
  <c r="BD1884" i="19"/>
  <c r="BD669" i="19"/>
  <c r="BD2301" i="19"/>
  <c r="BD85" i="19"/>
  <c r="BD224" i="19"/>
  <c r="BD1562" i="19"/>
  <c r="BD2256" i="19"/>
  <c r="BD2224" i="19"/>
  <c r="BD1493" i="19"/>
  <c r="BD518" i="19"/>
  <c r="BD1263" i="19"/>
  <c r="BD451" i="19"/>
  <c r="BD644" i="19"/>
  <c r="BD1444" i="19"/>
  <c r="BD2080" i="19"/>
  <c r="BD1229" i="19"/>
  <c r="BD1696" i="19"/>
  <c r="BD341" i="19"/>
  <c r="BD1585" i="19"/>
  <c r="BD1828" i="19"/>
  <c r="BD769" i="19"/>
  <c r="BD484" i="19"/>
  <c r="BD1219" i="19"/>
  <c r="BD534" i="19"/>
  <c r="BD678" i="19"/>
  <c r="BD122" i="19"/>
  <c r="BD2078" i="19"/>
  <c r="BD158" i="19"/>
  <c r="BD305" i="19"/>
  <c r="BD373" i="19"/>
  <c r="BD1716" i="19"/>
  <c r="BD1172" i="19"/>
  <c r="BD1595" i="19"/>
  <c r="BD370" i="19"/>
  <c r="BD2092" i="19"/>
  <c r="BD914" i="19"/>
  <c r="BD264" i="19"/>
  <c r="BD816" i="19"/>
  <c r="BD1754" i="19"/>
  <c r="BD352" i="19"/>
  <c r="BD612" i="19"/>
  <c r="BD1368" i="19"/>
  <c r="BD1950" i="19"/>
  <c r="BD469" i="19"/>
  <c r="BD871" i="19"/>
  <c r="BD337" i="19"/>
  <c r="BD1480" i="19"/>
  <c r="BD579" i="19"/>
  <c r="BD1073" i="19"/>
  <c r="BD611" i="19"/>
  <c r="BD1524" i="19"/>
  <c r="BD963" i="19"/>
  <c r="BD2008" i="19"/>
  <c r="BD2002" i="19"/>
  <c r="BD244" i="19"/>
  <c r="BD1981" i="19"/>
  <c r="BD1772" i="19"/>
  <c r="BD1426" i="19"/>
  <c r="BD109" i="19"/>
  <c r="BD1149" i="19"/>
  <c r="BD99" i="19"/>
  <c r="BD915" i="19"/>
  <c r="BD547" i="19"/>
  <c r="BD81" i="19"/>
  <c r="BD447" i="19"/>
  <c r="BD840" i="19"/>
  <c r="BD1215" i="19"/>
  <c r="BD2210" i="19"/>
  <c r="BD380" i="19"/>
  <c r="BD1743" i="19"/>
  <c r="BD1466" i="19"/>
  <c r="BD1156" i="19"/>
  <c r="BD1811" i="19"/>
  <c r="BD1672" i="19"/>
  <c r="BD435" i="19"/>
  <c r="BD164" i="19"/>
  <c r="BD1483" i="19"/>
  <c r="BD1586" i="19"/>
  <c r="BD1153" i="19"/>
  <c r="BD1098" i="19"/>
  <c r="BD1374" i="19"/>
  <c r="BD704" i="19"/>
  <c r="BD1755" i="19"/>
  <c r="BD2136" i="19"/>
  <c r="BD2032" i="19"/>
  <c r="BD292" i="19"/>
  <c r="BD1860" i="19"/>
  <c r="BD2305" i="19"/>
  <c r="BD1995" i="19"/>
  <c r="BD987" i="19"/>
  <c r="BD2189" i="19"/>
  <c r="BD1376" i="19"/>
  <c r="BD2348" i="19"/>
  <c r="BD847" i="19"/>
  <c r="BD1673" i="19"/>
  <c r="BD1929" i="19"/>
  <c r="BD978" i="19"/>
  <c r="BD1469" i="19"/>
  <c r="BD253" i="19"/>
  <c r="BD2091" i="19"/>
  <c r="BD593" i="19"/>
  <c r="BD1282" i="19"/>
  <c r="BD575" i="19"/>
  <c r="BD1612" i="19"/>
  <c r="BD2309" i="19"/>
  <c r="BD1010" i="19"/>
  <c r="BD403" i="19"/>
  <c r="BD849" i="19"/>
  <c r="BD2354" i="19"/>
  <c r="BD322" i="19"/>
  <c r="BD234" i="19"/>
  <c r="BD2208" i="19"/>
  <c r="BD2116" i="19"/>
  <c r="BD1563" i="19"/>
  <c r="BD1861" i="19"/>
  <c r="BD2349" i="19"/>
  <c r="BD1665" i="19"/>
  <c r="BD699" i="19"/>
  <c r="BD1440" i="19"/>
  <c r="BD2016" i="19"/>
  <c r="BD77" i="19"/>
  <c r="BD2239" i="19"/>
  <c r="BD141" i="19"/>
  <c r="BD1441" i="19"/>
  <c r="BD1268" i="19"/>
  <c r="BD524" i="19"/>
  <c r="BD208" i="19"/>
  <c r="BD1709" i="19"/>
  <c r="BD1701" i="19"/>
  <c r="BD1334" i="19"/>
  <c r="BD695" i="19"/>
  <c r="BD762" i="19"/>
  <c r="BD355" i="19"/>
  <c r="BD843" i="19"/>
  <c r="BD2299" i="19"/>
  <c r="BD2145" i="19"/>
  <c r="BD1143" i="19"/>
  <c r="BD620" i="19"/>
  <c r="BD61" i="19"/>
  <c r="BD995" i="19"/>
  <c r="BD1916" i="19"/>
  <c r="BD1488" i="19"/>
  <c r="AW4" i="19"/>
  <c r="BD1899" i="19"/>
  <c r="BD2038" i="19"/>
  <c r="BD2200" i="19"/>
  <c r="BD2249" i="19"/>
  <c r="BD254" i="19"/>
  <c r="BD979" i="19"/>
  <c r="BD473" i="19"/>
  <c r="BD415" i="19"/>
  <c r="BD134" i="19"/>
  <c r="BD368" i="19"/>
  <c r="BD227" i="19"/>
  <c r="BD841" i="19"/>
  <c r="BD1623" i="19"/>
  <c r="BD1591" i="19"/>
  <c r="BD457" i="19"/>
  <c r="BD884" i="19"/>
  <c r="BD443" i="19"/>
  <c r="BD1061" i="19"/>
  <c r="BD1958" i="19"/>
  <c r="BD147" i="19"/>
  <c r="BD1876" i="19"/>
  <c r="BD365" i="19"/>
  <c r="BD991" i="19"/>
  <c r="BD235" i="19"/>
  <c r="BD98" i="19"/>
  <c r="BD1210" i="19"/>
  <c r="BD1552" i="19"/>
  <c r="BD400" i="19"/>
  <c r="BD2251" i="19"/>
  <c r="BD916" i="19"/>
  <c r="BD2033" i="19"/>
  <c r="BD1857" i="19"/>
  <c r="BD251" i="19"/>
  <c r="BD998" i="19"/>
  <c r="BD2146" i="19"/>
  <c r="BD732" i="19"/>
  <c r="BD708" i="19"/>
  <c r="BD1068" i="19"/>
  <c r="BD951" i="19"/>
  <c r="BD1656" i="19"/>
  <c r="BD1450" i="19"/>
  <c r="BD79" i="19"/>
  <c r="BD1164" i="19"/>
  <c r="BD975" i="19"/>
  <c r="BD1486" i="19"/>
  <c r="BD994" i="19"/>
  <c r="BD2107" i="19"/>
  <c r="BD1540" i="19"/>
  <c r="BD192" i="19"/>
  <c r="BD86" i="19"/>
  <c r="BD1609" i="19"/>
  <c r="BD709" i="19"/>
  <c r="BD603" i="19"/>
  <c r="BD1652" i="19"/>
  <c r="BD546" i="19"/>
  <c r="BD1518" i="19"/>
  <c r="BD375" i="19"/>
  <c r="BD1794" i="19"/>
  <c r="BD1118" i="19"/>
  <c r="BD752" i="19"/>
  <c r="BD2106" i="19"/>
  <c r="BD1481" i="19"/>
  <c r="BD1694" i="19"/>
  <c r="BD1342" i="19"/>
  <c r="BD2355" i="19"/>
  <c r="BD549" i="19"/>
  <c r="BD1220" i="19"/>
  <c r="BD1644" i="19"/>
  <c r="BD2267" i="19"/>
  <c r="BD1026" i="19"/>
  <c r="BD1856" i="19"/>
  <c r="BD1940" i="19"/>
  <c r="BD329" i="19"/>
  <c r="BD793" i="19"/>
  <c r="BD1230" i="19"/>
  <c r="BD1889" i="19"/>
  <c r="BD1473" i="19"/>
  <c r="BD2073" i="19"/>
  <c r="BD320" i="19"/>
  <c r="BD1188" i="19"/>
  <c r="BD585" i="19"/>
  <c r="BD2119" i="19"/>
  <c r="BD1428" i="19"/>
  <c r="BD562" i="19"/>
  <c r="BD711" i="19"/>
  <c r="BD1274" i="19"/>
  <c r="BD1077" i="19"/>
  <c r="BD1333" i="19"/>
  <c r="BD1326" i="19"/>
  <c r="BD505" i="19"/>
  <c r="BD749" i="19"/>
  <c r="BD771" i="19"/>
  <c r="BD836" i="19"/>
  <c r="BD859" i="19"/>
  <c r="BD605" i="19"/>
  <c r="BD503" i="19"/>
  <c r="BD786" i="19"/>
  <c r="BD573" i="19"/>
  <c r="BD2203" i="19"/>
  <c r="BD169" i="19"/>
  <c r="BD127" i="19"/>
  <c r="BD501" i="19"/>
  <c r="BD188" i="19"/>
  <c r="BD929" i="19"/>
  <c r="BD52" i="19"/>
  <c r="BD407" i="19"/>
  <c r="BD507" i="19"/>
  <c r="BD1370" i="19"/>
  <c r="BD2179" i="19"/>
  <c r="BD1842" i="19"/>
  <c r="BD616" i="19"/>
  <c r="BD898" i="19"/>
  <c r="BD1048" i="19"/>
  <c r="BD74" i="19"/>
  <c r="BD1269" i="19"/>
  <c r="BD1628" i="19"/>
  <c r="BD1948" i="19"/>
  <c r="BD90" i="19"/>
  <c r="BD139" i="19"/>
  <c r="BD1155" i="19"/>
  <c r="BD2127" i="19"/>
  <c r="BD416" i="19"/>
  <c r="BD2342" i="19"/>
  <c r="BD480" i="19"/>
  <c r="BD2361" i="19"/>
  <c r="BD1209" i="19"/>
  <c r="BD658" i="19"/>
  <c r="BD328" i="19"/>
  <c r="BD1390" i="19"/>
  <c r="BD634" i="19"/>
  <c r="BD175" i="19"/>
  <c r="BD1912" i="19"/>
  <c r="BD1590" i="19"/>
  <c r="BD598" i="19"/>
  <c r="BD1235" i="19"/>
  <c r="BD880" i="19"/>
  <c r="BD2178" i="19"/>
  <c r="BD1437" i="19"/>
  <c r="BD799" i="19"/>
  <c r="BD1447" i="19"/>
  <c r="BD1420" i="19"/>
  <c r="BD879" i="19"/>
  <c r="BD2276" i="19"/>
  <c r="BD1529" i="19"/>
  <c r="BD961" i="19"/>
  <c r="BD802" i="19"/>
  <c r="BD1240" i="19"/>
  <c r="BD2218" i="19"/>
  <c r="BD1394" i="19"/>
  <c r="BD1017" i="19"/>
  <c r="BD1201" i="19"/>
  <c r="BD160" i="19"/>
  <c r="BD807" i="19"/>
  <c r="BD1086" i="19"/>
  <c r="BD2037" i="19"/>
  <c r="BD1800" i="19"/>
  <c r="BD1989" i="19"/>
  <c r="BD46" i="19"/>
  <c r="BD2198" i="19"/>
  <c r="BD327" i="19"/>
  <c r="BD1065" i="19"/>
  <c r="BD166" i="19"/>
  <c r="BD1685" i="19"/>
  <c r="BD2141" i="19"/>
  <c r="BD1592" i="19"/>
  <c r="BD2042" i="19"/>
  <c r="BD903" i="19"/>
  <c r="BD359" i="19"/>
  <c r="BD2149" i="19"/>
  <c r="BD2223" i="19"/>
  <c r="BD523" i="19"/>
  <c r="BD742" i="19"/>
  <c r="BD295" i="19"/>
  <c r="BD570" i="19"/>
  <c r="BD1162" i="19"/>
  <c r="BD1702" i="19"/>
  <c r="BD1650" i="19"/>
  <c r="BD2338" i="19"/>
  <c r="BD1900" i="19"/>
  <c r="BD599" i="19"/>
  <c r="BD439" i="19"/>
  <c r="BD1239" i="19"/>
  <c r="BD735" i="19"/>
  <c r="BD1522" i="19"/>
  <c r="BD1000" i="19"/>
  <c r="BD182" i="19"/>
  <c r="BD1815" i="19"/>
  <c r="BD519" i="19"/>
  <c r="BD922" i="19"/>
  <c r="BD792" i="19"/>
  <c r="BD2133" i="19"/>
  <c r="BD1584" i="19"/>
  <c r="BD475" i="19"/>
  <c r="BD548" i="19"/>
  <c r="BD425" i="19"/>
  <c r="BD576" i="19"/>
  <c r="BD2027" i="19"/>
  <c r="BD844" i="19"/>
  <c r="BD1330" i="19"/>
  <c r="BD177" i="19"/>
  <c r="BD68" i="19"/>
  <c r="BD1558" i="19"/>
  <c r="BD1637" i="19"/>
  <c r="BD2177" i="19"/>
  <c r="BD635" i="19"/>
  <c r="BD712" i="19"/>
  <c r="BD1320" i="19"/>
  <c r="BD1049" i="19"/>
  <c r="BD1487" i="19"/>
  <c r="BD785" i="19"/>
  <c r="BD437" i="19"/>
  <c r="BD2083" i="19"/>
  <c r="BD1081" i="19"/>
  <c r="BD66" i="19"/>
  <c r="BD2102" i="19"/>
  <c r="BD1002" i="19"/>
  <c r="BD2020" i="19"/>
  <c r="BD1151" i="19"/>
  <c r="BD1808" i="19"/>
  <c r="BD930" i="19"/>
  <c r="BD1313" i="19"/>
  <c r="BD1311" i="19"/>
  <c r="BD1614" i="19"/>
  <c r="BD681" i="19"/>
  <c r="BD1768" i="19"/>
  <c r="BD1071" i="19"/>
  <c r="BD2327" i="19"/>
  <c r="BD1722" i="19"/>
  <c r="BD1225" i="19"/>
  <c r="BD1392" i="19"/>
  <c r="BD837" i="19"/>
  <c r="BD1054" i="19"/>
  <c r="BD680" i="19"/>
  <c r="BD200" i="19"/>
  <c r="BD2088" i="19"/>
  <c r="BD1262" i="19"/>
  <c r="BD111" i="19"/>
  <c r="BD1216" i="19"/>
  <c r="BD1395" i="19"/>
  <c r="BD1624" i="19"/>
  <c r="BD1728" i="19"/>
  <c r="BD1571" i="19"/>
  <c r="BD622" i="19"/>
  <c r="BD855" i="19"/>
  <c r="BD145" i="19"/>
  <c r="BD1641" i="19"/>
  <c r="BD1386" i="19"/>
  <c r="BD367" i="19"/>
  <c r="BD2271" i="19"/>
  <c r="BD1817" i="19"/>
  <c r="BD1301" i="19"/>
  <c r="BD1603" i="19"/>
  <c r="BD1364" i="19"/>
  <c r="BD947" i="19"/>
  <c r="BD1446" i="19"/>
  <c r="BD1457" i="19"/>
  <c r="BD997" i="19"/>
  <c r="BD1666" i="19"/>
  <c r="BD528" i="19"/>
  <c r="BD1310" i="19"/>
  <c r="BD298" i="19"/>
  <c r="BD1731" i="19"/>
  <c r="BD1413" i="19"/>
  <c r="BD968" i="19"/>
  <c r="BD1789" i="19"/>
  <c r="BD1926" i="19"/>
  <c r="BD91" i="19"/>
  <c r="BD1475" i="19"/>
  <c r="BD655" i="19"/>
  <c r="BD120" i="19"/>
  <c r="BD331" i="19"/>
  <c r="BD902" i="19"/>
  <c r="BD1108" i="19"/>
  <c r="BD746" i="19"/>
  <c r="BD2247" i="19"/>
  <c r="BD697" i="19"/>
  <c r="BD1160" i="19"/>
  <c r="BD1893" i="19"/>
  <c r="BD189" i="19"/>
  <c r="BD867" i="19"/>
  <c r="BD1249" i="19"/>
  <c r="BD1328" i="19"/>
  <c r="BD1757" i="19"/>
  <c r="BD2254" i="19"/>
  <c r="BD2046" i="19"/>
  <c r="BD345" i="19"/>
  <c r="BD868" i="19"/>
  <c r="BD1679" i="19"/>
  <c r="BD1350" i="19"/>
  <c r="BD8" i="19"/>
  <c r="BD1104" i="19"/>
  <c r="BD970" i="19"/>
  <c r="BD2012" i="19"/>
  <c r="BD1984" i="19"/>
  <c r="BD316" i="19"/>
  <c r="BD724" i="19"/>
  <c r="BD136" i="19"/>
  <c r="BD121" i="19"/>
  <c r="BD1618" i="19"/>
  <c r="BD1260" i="19"/>
  <c r="BD494" i="19"/>
  <c r="AW8" i="19"/>
  <c r="BD582" i="19"/>
  <c r="BD1937" i="19"/>
  <c r="BD967" i="19"/>
  <c r="BD2243" i="19"/>
  <c r="BD1482" i="19"/>
  <c r="BD1748" i="19"/>
  <c r="BD1307" i="19"/>
  <c r="BD691" i="19"/>
  <c r="BD778" i="19"/>
  <c r="BD1502" i="19"/>
  <c r="BD1975" i="19"/>
  <c r="BD1031" i="19"/>
  <c r="BD1869" i="19"/>
  <c r="BD57" i="19"/>
  <c r="BD268" i="19"/>
  <c r="BD2285" i="19"/>
  <c r="BD2166" i="19"/>
  <c r="BD2023" i="19"/>
  <c r="BD67" i="19"/>
  <c r="BD205" i="19"/>
  <c r="BD960" i="19"/>
  <c r="BD1687" i="19"/>
  <c r="BD2039" i="19"/>
  <c r="BD1208" i="19"/>
  <c r="BD2273" i="19"/>
  <c r="BD483" i="19"/>
  <c r="BD1267" i="19"/>
  <c r="BD1438" i="19"/>
  <c r="BD653" i="19"/>
  <c r="BD2063" i="19"/>
  <c r="BD1271" i="19"/>
  <c r="BD290" i="19"/>
  <c r="BD1837" i="19"/>
  <c r="BD1695" i="19"/>
  <c r="BD2350" i="19"/>
  <c r="BD1654" i="19"/>
  <c r="BD387" i="19"/>
  <c r="BD2339" i="19"/>
  <c r="BD413" i="19"/>
  <c r="BD986" i="19"/>
  <c r="BD2362" i="19"/>
  <c r="BD878" i="19"/>
  <c r="BD269" i="19"/>
  <c r="BD1749" i="19"/>
  <c r="BD1349" i="19"/>
  <c r="BD2259" i="19"/>
  <c r="BD486" i="19"/>
  <c r="BD6" i="19"/>
  <c r="BD225" i="19"/>
  <c r="BD1499" i="19"/>
  <c r="BD409" i="19"/>
  <c r="BD1404" i="19"/>
  <c r="BD773" i="19"/>
  <c r="BD2138" i="19"/>
  <c r="BD1629" i="19"/>
  <c r="BD1094" i="19"/>
  <c r="BD1776" i="19"/>
  <c r="BD490" i="19"/>
  <c r="BD1234" i="19"/>
  <c r="BD1934" i="19"/>
  <c r="BD1735" i="19"/>
  <c r="BD2132" i="19"/>
  <c r="BD1795" i="19"/>
  <c r="BD1548" i="19"/>
  <c r="BD1477" i="19"/>
  <c r="BD698" i="19"/>
  <c r="BD729" i="19"/>
  <c r="BD454" i="19"/>
  <c r="BD1416" i="19"/>
  <c r="BD332" i="19"/>
  <c r="BD223" i="19"/>
  <c r="BD1615" i="19"/>
  <c r="BD1145" i="19"/>
  <c r="BD2297" i="19"/>
  <c r="BD1232" i="19"/>
  <c r="BD379" i="19"/>
  <c r="BD1352" i="19"/>
  <c r="BD56" i="19"/>
  <c r="BD989" i="19"/>
  <c r="BD747" i="19"/>
  <c r="BD1953" i="19"/>
  <c r="BD1885" i="19"/>
  <c r="BD1492" i="19"/>
  <c r="BD1906" i="19"/>
  <c r="BD2335" i="19"/>
  <c r="BD2067" i="19"/>
  <c r="BD1626" i="19"/>
  <c r="BD545" i="19"/>
  <c r="BD130" i="19"/>
  <c r="BD2176" i="19"/>
  <c r="BD284" i="19"/>
  <c r="BD2229" i="19"/>
  <c r="BD1351" i="19"/>
  <c r="BD2147" i="19"/>
  <c r="BD107" i="19"/>
  <c r="BD159" i="19"/>
  <c r="BD1880" i="19"/>
  <c r="BD1337" i="19"/>
  <c r="BD1315" i="19"/>
  <c r="BD2233" i="19"/>
  <c r="BD302" i="19"/>
  <c r="BD1007" i="19"/>
  <c r="BD2359" i="19"/>
  <c r="BD1756" i="19"/>
  <c r="BD1490" i="19"/>
  <c r="BD758" i="19"/>
  <c r="BD531" i="19"/>
  <c r="BD471" i="19"/>
  <c r="BD1511" i="19"/>
  <c r="BD1819" i="19"/>
  <c r="BD287" i="19"/>
  <c r="BD18" i="19"/>
  <c r="BD1407" i="19"/>
  <c r="BD1988" i="19"/>
  <c r="BD2121" i="19"/>
  <c r="BD1791" i="19"/>
  <c r="BD2112" i="19"/>
  <c r="BD2228" i="19"/>
  <c r="BD1140" i="19"/>
  <c r="BD677" i="19"/>
  <c r="BD1949" i="19"/>
  <c r="BD705" i="19"/>
  <c r="BD23" i="19"/>
  <c r="BD1792" i="19"/>
  <c r="BD1632" i="19"/>
  <c r="BD1903" i="19"/>
  <c r="BD595" i="19"/>
  <c r="BD482" i="19"/>
  <c r="BD617" i="19"/>
  <c r="BD1710" i="19"/>
  <c r="BD2129" i="19"/>
  <c r="BD51" i="19"/>
  <c r="BD96" i="19"/>
  <c r="BD1382" i="19"/>
  <c r="BD1717" i="19"/>
  <c r="BD2055" i="19"/>
  <c r="BD1616" i="19"/>
  <c r="BD1251" i="19"/>
  <c r="BD1892" i="19"/>
  <c r="BD1057" i="19"/>
  <c r="BD277" i="19"/>
  <c r="AW9" i="19"/>
  <c r="BD458" i="19"/>
  <c r="BD43" i="19"/>
  <c r="BD1116" i="19"/>
  <c r="BD1356" i="19"/>
  <c r="BD1124" i="19"/>
  <c r="BD942" i="19"/>
  <c r="BD1555" i="19"/>
  <c r="BD391" i="19"/>
  <c r="BD795" i="19"/>
  <c r="BD436" i="19"/>
  <c r="BD2346" i="19"/>
  <c r="BD1194" i="19"/>
  <c r="BD2168" i="19"/>
  <c r="BD389" i="19"/>
  <c r="BD116" i="19"/>
  <c r="BD2059" i="19"/>
  <c r="BD1365" i="19"/>
  <c r="BD1324" i="19"/>
  <c r="BD1707" i="19"/>
  <c r="BD1325" i="19"/>
  <c r="BD1671" i="19"/>
  <c r="BD819" i="19"/>
  <c r="BD2068" i="19"/>
  <c r="BD946" i="19"/>
  <c r="BD906" i="19"/>
  <c r="BD25" i="19"/>
  <c r="BD536" i="19"/>
  <c r="BD845" i="19"/>
  <c r="BD2214" i="19"/>
  <c r="BD238" i="19"/>
  <c r="BD361" i="19"/>
  <c r="BD636" i="19"/>
  <c r="BD1015" i="19"/>
  <c r="BD1042" i="19"/>
  <c r="BD542" i="19"/>
  <c r="BD504" i="19"/>
  <c r="BD1692" i="19"/>
  <c r="BD2312" i="19"/>
  <c r="BD666" i="19"/>
  <c r="BD131" i="19"/>
  <c r="BD901" i="19"/>
  <c r="BD2180" i="19"/>
  <c r="BD259" i="19"/>
  <c r="BD1241" i="19"/>
  <c r="BD1266" i="19"/>
  <c r="BD1184" i="19"/>
  <c r="BD1620" i="19"/>
  <c r="BD1479" i="19"/>
  <c r="BD554" i="19"/>
  <c r="BD1309" i="19"/>
  <c r="BD203" i="19"/>
  <c r="BD1306" i="19"/>
  <c r="BD1913" i="19"/>
  <c r="BD1359" i="19"/>
  <c r="BD767" i="19"/>
  <c r="BD1257" i="19"/>
  <c r="BD2302" i="19"/>
  <c r="BD2314" i="19"/>
  <c r="BD270" i="19"/>
  <c r="BD212" i="19"/>
  <c r="BD521" i="19"/>
  <c r="BD1551" i="19"/>
  <c r="BD1489" i="19"/>
  <c r="BD2079" i="19"/>
  <c r="BD862" i="19"/>
  <c r="BD243" i="19"/>
  <c r="BD1820" i="19"/>
  <c r="BD1496" i="19"/>
  <c r="BD1034" i="19"/>
  <c r="BD1372" i="19"/>
  <c r="BD1802" i="19"/>
  <c r="BD1167" i="19"/>
  <c r="BD1704" i="19"/>
  <c r="BD1373" i="19"/>
  <c r="BD672" i="19"/>
  <c r="BD571" i="19"/>
  <c r="BD834" i="19"/>
  <c r="BD1079" i="19"/>
  <c r="BD2036" i="19"/>
  <c r="BD2144" i="19"/>
  <c r="BD2070" i="19"/>
  <c r="BD1397" i="19"/>
  <c r="BD781" i="19"/>
  <c r="BD129" i="19"/>
  <c r="BD563" i="19"/>
  <c r="BD831" i="19"/>
  <c r="BD2126" i="19"/>
  <c r="BD242" i="19"/>
  <c r="BD2095" i="19"/>
  <c r="BD759" i="19"/>
  <c r="BD126" i="19"/>
  <c r="BD106" i="19"/>
  <c r="BD401" i="19"/>
  <c r="BD1513" i="19"/>
  <c r="BD2222" i="19"/>
  <c r="BD446" i="19"/>
  <c r="AW3" i="19"/>
  <c r="BD2282" i="19"/>
  <c r="BD812" i="19"/>
  <c r="BD1388" i="19"/>
  <c r="BD1236" i="19"/>
  <c r="BD703" i="19"/>
  <c r="BD2231" i="19"/>
  <c r="BD32" i="19"/>
  <c r="BD137" i="19"/>
  <c r="BD1928" i="19"/>
  <c r="BD796" i="19"/>
  <c r="BD887" i="19"/>
  <c r="BD1040" i="19"/>
  <c r="BD500" i="19"/>
  <c r="BD219" i="19"/>
  <c r="BD334" i="19"/>
  <c r="BD1784" i="19"/>
  <c r="BD1908" i="19"/>
  <c r="BD1242" i="19"/>
  <c r="BD2270" i="19"/>
  <c r="BD1464" i="19"/>
  <c r="BD2096" i="19"/>
  <c r="BD1582" i="19"/>
  <c r="BD920" i="19"/>
  <c r="BD1346" i="19"/>
  <c r="BD2156" i="19"/>
  <c r="BD1508" i="19"/>
  <c r="BD179" i="19"/>
  <c r="BD1560" i="19"/>
  <c r="BD2322" i="19"/>
  <c r="BD1278" i="19"/>
  <c r="BD561" i="19"/>
  <c r="BD1523" i="19"/>
  <c r="BD1854" i="19"/>
  <c r="BD606" i="19"/>
  <c r="BD2187" i="19"/>
  <c r="BD465" i="19"/>
  <c r="BD2357" i="19"/>
  <c r="BD55" i="19"/>
  <c r="BD1173" i="19"/>
  <c r="BD2211" i="19"/>
  <c r="BD1391" i="19"/>
  <c r="BD647" i="19"/>
  <c r="BD353" i="19"/>
  <c r="BD1765" i="19"/>
  <c r="BD338" i="19"/>
  <c r="BD424" i="19"/>
  <c r="BD1008" i="19"/>
  <c r="BD2143" i="19"/>
  <c r="BD738" i="19"/>
  <c r="BD1035" i="19"/>
  <c r="BD640" i="19"/>
  <c r="BD624" i="19"/>
  <c r="BD1790" i="19"/>
  <c r="BD768" i="19"/>
  <c r="BD690" i="19"/>
  <c r="BD933" i="19"/>
  <c r="BD1763" i="19"/>
  <c r="BD823" i="19"/>
  <c r="BD1747" i="19"/>
  <c r="BD982" i="19"/>
  <c r="BD412" i="19"/>
  <c r="BD300" i="19"/>
  <c r="BD1259" i="19"/>
  <c r="BD2128" i="19"/>
  <c r="BD1498" i="19"/>
  <c r="BD14" i="19"/>
  <c r="BD2142" i="19"/>
  <c r="BD1918" i="19"/>
  <c r="BD621" i="19"/>
  <c r="BD1069" i="19"/>
  <c r="BD190" i="19"/>
  <c r="BD896" i="19"/>
  <c r="BD2190" i="19"/>
  <c r="BD281" i="19"/>
  <c r="BD1125" i="19"/>
  <c r="BD274" i="19"/>
  <c r="BD870" i="19"/>
  <c r="BD1677" i="19"/>
  <c r="BD1338" i="19"/>
  <c r="BD1043" i="19"/>
  <c r="BD776" i="19"/>
  <c r="BD719" i="19"/>
  <c r="BD838" i="19"/>
  <c r="BD303" i="19"/>
  <c r="BD2300" i="19"/>
  <c r="BD1688" i="19"/>
  <c r="BD1804" i="19"/>
  <c r="BD809" i="19"/>
  <c r="BD2077" i="19"/>
  <c r="BD1142" i="19"/>
  <c r="BD1495" i="19"/>
  <c r="BD382" i="19"/>
  <c r="BD217" i="19"/>
  <c r="BD1554" i="19"/>
  <c r="BD2065" i="19"/>
  <c r="BD2024" i="19"/>
  <c r="BD788" i="19"/>
  <c r="BD1453" i="19"/>
  <c r="BD1463" i="19"/>
  <c r="BD959" i="19"/>
  <c r="BD1422" i="19"/>
  <c r="BD938" i="19"/>
  <c r="BD1810" i="19"/>
  <c r="BD527" i="19"/>
  <c r="BD1759" i="19"/>
  <c r="BD1681" i="19"/>
  <c r="BD1835" i="19"/>
  <c r="BD660" i="19"/>
  <c r="BD1952" i="19"/>
  <c r="BD477" i="19"/>
  <c r="BD2064" i="19"/>
  <c r="BD390" i="19"/>
  <c r="BD2343" i="19"/>
  <c r="BD1070" i="19"/>
  <c r="BD2227" i="19"/>
  <c r="BD1221" i="19"/>
  <c r="BD1449" i="19"/>
  <c r="BD383" i="19"/>
  <c r="BD1224" i="19"/>
  <c r="BD1978" i="19"/>
  <c r="BD1865" i="19"/>
  <c r="BD1684" i="19"/>
  <c r="BD1622" i="19"/>
  <c r="BD2153" i="19"/>
  <c r="BD2277" i="19"/>
  <c r="BD1462" i="19"/>
  <c r="BD2191" i="19"/>
  <c r="BD623" i="19"/>
  <c r="BD650" i="19"/>
  <c r="BD1647" i="19"/>
  <c r="BD1760" i="19"/>
  <c r="BD48" i="19"/>
  <c r="BD581" i="19"/>
  <c r="BD2192" i="19"/>
  <c r="BD2172" i="19"/>
  <c r="BD1192" i="19"/>
  <c r="BD648" i="19"/>
  <c r="BD954" i="19"/>
  <c r="BD713" i="19"/>
  <c r="BD779" i="19"/>
  <c r="BD1090" i="19"/>
  <c r="BD1686" i="19"/>
  <c r="BD1556" i="19"/>
  <c r="BD1535" i="19"/>
  <c r="BD1669" i="19"/>
  <c r="BD2051" i="19"/>
  <c r="BD1541" i="19"/>
  <c r="BD1050" i="19"/>
  <c r="BD727" i="19"/>
  <c r="BD789" i="19"/>
  <c r="BD907" i="19"/>
  <c r="BD1807" i="19"/>
  <c r="BD1833" i="19"/>
  <c r="BD1727" i="19"/>
  <c r="BD49" i="19"/>
  <c r="BD464" i="19"/>
  <c r="BD2158" i="19"/>
  <c r="BD1296" i="19"/>
  <c r="BD1244" i="19"/>
  <c r="BD2288" i="19"/>
  <c r="BD2050" i="19"/>
  <c r="BD31" i="19"/>
  <c r="BD1305" i="19"/>
  <c r="BD414" i="19"/>
  <c r="BD918" i="19"/>
  <c r="BD1938" i="19"/>
  <c r="BD1567" i="19"/>
  <c r="BD2220" i="19"/>
  <c r="BD354" i="19"/>
  <c r="BD783" i="19"/>
  <c r="BD2183" i="19"/>
  <c r="BD2045" i="19"/>
  <c r="BD2201" i="19"/>
  <c r="BD1363" i="19"/>
  <c r="BD1783" i="19"/>
  <c r="BD1611" i="19"/>
  <c r="BD256" i="19"/>
  <c r="BD1963" i="19"/>
  <c r="BD800" i="19"/>
  <c r="BD2124" i="19"/>
  <c r="BD730" i="19"/>
  <c r="BD1233" i="19"/>
  <c r="BD1023" i="19"/>
  <c r="BD162" i="19"/>
  <c r="BD1197" i="19"/>
  <c r="BD2152" i="19"/>
  <c r="BD1223" i="19"/>
  <c r="BD184" i="19"/>
  <c r="BD250" i="19"/>
  <c r="BD1706" i="19"/>
  <c r="BD728" i="19"/>
  <c r="BD1285" i="19"/>
  <c r="BD62" i="19"/>
  <c r="BD1348" i="19"/>
  <c r="BD971" i="19"/>
  <c r="BD1060" i="19"/>
  <c r="BD1456" i="19"/>
  <c r="BD1478" i="19"/>
  <c r="BD2184" i="19"/>
  <c r="BD1823" i="19"/>
  <c r="BD1186" i="19"/>
  <c r="BD1607" i="19"/>
  <c r="BD2226" i="19"/>
  <c r="BD1494" i="19"/>
  <c r="BD1063" i="19"/>
  <c r="BD1245" i="19"/>
  <c r="BD756" i="19"/>
  <c r="BD1411" i="19"/>
  <c r="BD1627" i="19"/>
  <c r="BD2308" i="19"/>
  <c r="BD765" i="19"/>
  <c r="BD1785" i="19"/>
  <c r="BD41" i="19"/>
  <c r="BD103" i="19"/>
  <c r="BD984" i="19"/>
  <c r="BD434" i="19"/>
  <c r="BD941" i="19"/>
  <c r="BD958" i="19"/>
  <c r="BD685" i="19"/>
  <c r="BD1089" i="19"/>
  <c r="BD1294" i="19"/>
  <c r="BD1973" i="19"/>
  <c r="BD1159" i="19"/>
  <c r="BD851" i="19"/>
  <c r="BD1006" i="19"/>
  <c r="BD201" i="19"/>
  <c r="BD863" i="19"/>
  <c r="BD38" i="19"/>
  <c r="AW7" i="19"/>
  <c r="BD2155" i="19"/>
  <c r="BD1542" i="19"/>
  <c r="BD1661" i="19"/>
  <c r="BD1107" i="19"/>
  <c r="BD1705" i="19"/>
  <c r="BD1750" i="19"/>
  <c r="BD1109" i="19"/>
  <c r="BD670" i="19"/>
  <c r="BD580" i="19"/>
  <c r="BD1512" i="19"/>
  <c r="BD1849" i="19"/>
  <c r="BD1059" i="19"/>
  <c r="BD639" i="19"/>
  <c r="BD1014" i="19"/>
  <c r="BD448" i="19"/>
  <c r="BD1944" i="19"/>
  <c r="BD1293" i="19"/>
  <c r="BD587" i="19"/>
  <c r="BD684" i="19"/>
  <c r="BD607" i="19"/>
  <c r="BD1683" i="19"/>
  <c r="BD1531" i="19"/>
  <c r="BD1406" i="19"/>
  <c r="BD1631" i="19"/>
  <c r="BD1680" i="19"/>
  <c r="BD195" i="19"/>
  <c r="BD1448" i="19"/>
  <c r="BD894" i="19"/>
  <c r="BD1206" i="19"/>
  <c r="BD1323" i="19"/>
  <c r="BD2175" i="19"/>
  <c r="BD1670" i="19"/>
  <c r="BD258" i="19"/>
  <c r="BD1339" i="19"/>
  <c r="BD1381" i="19"/>
  <c r="BD1286" i="19"/>
  <c r="BD1056" i="19"/>
  <c r="BD574" i="19"/>
  <c r="BD2310" i="19"/>
  <c r="BD990" i="19"/>
  <c r="BD1292" i="19"/>
  <c r="BD232" i="19"/>
  <c r="BD117" i="19"/>
  <c r="BD962" i="19"/>
  <c r="BD1072" i="19"/>
  <c r="BD565" i="19"/>
  <c r="BD1530" i="19"/>
  <c r="BD1041" i="19"/>
  <c r="BD317" i="19"/>
  <c r="BD969" i="19"/>
  <c r="BD1798" i="19"/>
  <c r="BD1898" i="19"/>
  <c r="BD1935" i="19"/>
  <c r="BD1774" i="19"/>
  <c r="BD814" i="19"/>
  <c r="BD1087" i="19"/>
  <c r="BD1336" i="19"/>
  <c r="BD2318" i="19"/>
  <c r="BD440" i="19"/>
  <c r="BD324" i="19"/>
  <c r="BD1199" i="19"/>
  <c r="BD423" i="19"/>
  <c r="BD2100" i="19"/>
  <c r="BD1410" i="19"/>
  <c r="BD211" i="19"/>
  <c r="BD586" i="19"/>
  <c r="BD206" i="19"/>
  <c r="BD860" i="19"/>
  <c r="BD2202" i="19"/>
  <c r="BD782" i="19"/>
  <c r="BD1711" i="19"/>
  <c r="AW2" i="19"/>
  <c r="BD2275" i="19"/>
  <c r="BD949" i="19"/>
  <c r="BD346" i="19"/>
  <c r="BD2255" i="19"/>
  <c r="BD917" i="19"/>
  <c r="BD2076" i="19"/>
  <c r="BD983" i="19"/>
  <c r="BD1875" i="19"/>
  <c r="BD2021" i="19"/>
  <c r="BD1969" i="19"/>
  <c r="BD569" i="19"/>
  <c r="BD1942" i="19"/>
  <c r="BD1317" i="19"/>
  <c r="BD679" i="19"/>
  <c r="BD808" i="19"/>
  <c r="BD973" i="19"/>
  <c r="BD1047" i="19"/>
  <c r="BD213" i="19"/>
  <c r="BD236" i="19"/>
  <c r="BD1901" i="19"/>
  <c r="BD1752" i="19"/>
  <c r="BD753" i="19"/>
  <c r="BD47" i="19"/>
  <c r="BD1955" i="19"/>
  <c r="BD2061" i="19"/>
  <c r="BD718" i="19"/>
  <c r="BD689" i="19"/>
  <c r="BD2353" i="19"/>
  <c r="BD88" i="19"/>
  <c r="BD926" i="19"/>
  <c r="BD1782" i="19"/>
  <c r="BD2345" i="19"/>
  <c r="BD892" i="19"/>
  <c r="BD20" i="19"/>
  <c r="BD364" i="19"/>
  <c r="BD743" i="19"/>
  <c r="BD723" i="19"/>
  <c r="BD1525" i="19"/>
  <c r="BD737" i="19"/>
  <c r="BD35" i="19"/>
  <c r="BD1434" i="19"/>
  <c r="BD1175" i="19"/>
  <c r="BD1648" i="19"/>
  <c r="BD97" i="19"/>
  <c r="BD2089" i="19"/>
  <c r="BD664" i="19"/>
  <c r="BD1033" i="19"/>
  <c r="BD2182" i="19"/>
  <c r="BD1012" i="19"/>
  <c r="BD150" i="19"/>
  <c r="BD1321" i="19"/>
  <c r="BD502" i="19"/>
  <c r="BD516" i="19"/>
  <c r="BD1111" i="19"/>
  <c r="BD821" i="19"/>
  <c r="BD1930" i="19"/>
  <c r="BD556" i="19"/>
  <c r="BD826" i="19"/>
  <c r="BD151" i="19"/>
  <c r="BD1454" i="19"/>
  <c r="BD2062" i="19"/>
  <c r="BD1085" i="19"/>
  <c r="BD460" i="19"/>
  <c r="BD1137" i="19"/>
  <c r="BD1871" i="19"/>
  <c r="BD2003" i="19"/>
  <c r="BD2262" i="19"/>
  <c r="BD1091" i="19"/>
  <c r="BD540" i="19"/>
  <c r="BD1289" i="19"/>
  <c r="BD2263" i="19"/>
  <c r="BD80" i="19"/>
  <c r="BD1589" i="19"/>
  <c r="BD27" i="19"/>
  <c r="BD541" i="19"/>
  <c r="BD2034" i="19"/>
  <c r="BD311" i="19"/>
  <c r="BD665" i="19"/>
  <c r="BD651" i="19"/>
  <c r="BD1222" i="19"/>
  <c r="BD1322" i="19"/>
  <c r="BD1408" i="19"/>
  <c r="BD520" i="19"/>
  <c r="BD1243" i="19"/>
  <c r="BD777" i="19"/>
  <c r="BD1580" i="19"/>
  <c r="BD1714" i="19"/>
  <c r="BD1737" i="19"/>
  <c r="BD2135" i="19"/>
  <c r="BD1272" i="19"/>
  <c r="BD485" i="19"/>
  <c r="BD1941" i="19"/>
  <c r="BD1569" i="19"/>
  <c r="BD1178" i="19"/>
  <c r="BD393" i="19"/>
  <c r="BD170" i="19"/>
  <c r="BD283" i="19"/>
  <c r="BD2101" i="19"/>
  <c r="BD544" i="19"/>
  <c r="BD1367" i="19"/>
  <c r="BD310" i="19"/>
  <c r="BD323" i="19"/>
  <c r="BD751" i="19"/>
  <c r="BD1112" i="19"/>
  <c r="BD1708" i="19"/>
  <c r="BD2111" i="19"/>
  <c r="BD1253" i="19"/>
  <c r="BD956" i="19"/>
  <c r="BD744" i="19"/>
  <c r="BD1147" i="19"/>
  <c r="BD463" i="19"/>
  <c r="BD197" i="19"/>
  <c r="BD1547" i="19"/>
  <c r="BD1113" i="19"/>
  <c r="BD2011" i="19"/>
  <c r="BD2087" i="19"/>
  <c r="BD349" i="19"/>
  <c r="BD1354" i="19"/>
  <c r="BD1799" i="19"/>
  <c r="BD1965" i="19"/>
  <c r="BD2104" i="19"/>
  <c r="BD1634" i="19"/>
  <c r="BD1275" i="19"/>
  <c r="BD1377" i="19"/>
  <c r="BD2167" i="19"/>
  <c r="BD255" i="19"/>
  <c r="BD1866" i="19"/>
  <c r="BD406" i="19"/>
  <c r="BD356" i="19"/>
  <c r="BD944" i="19"/>
  <c r="BD656" i="19"/>
  <c r="BD344" i="19"/>
  <c r="BD2085" i="19"/>
  <c r="BD1736" i="19"/>
  <c r="BD149" i="19"/>
  <c r="BD1361" i="19"/>
  <c r="BD63" i="19"/>
  <c r="BD1537" i="19"/>
  <c r="BD661" i="19"/>
  <c r="BD405" i="19"/>
  <c r="BD279" i="19"/>
  <c r="BD50" i="19"/>
  <c r="BD2109" i="19"/>
  <c r="BD2108" i="19"/>
  <c r="BD301" i="19"/>
  <c r="BD842" i="19"/>
  <c r="BD2213" i="19"/>
  <c r="BD722" i="19"/>
  <c r="BD2151" i="19"/>
  <c r="BD360" i="19"/>
  <c r="BD657" i="19"/>
  <c r="BD1430" i="19"/>
  <c r="BD1593" i="19"/>
  <c r="BD981" i="19"/>
  <c r="BD2332" i="19"/>
  <c r="BD1617" i="19"/>
  <c r="BD2157" i="19"/>
  <c r="BD797" i="19"/>
  <c r="BD168" i="19"/>
  <c r="BD1947" i="19"/>
  <c r="BD83" i="19"/>
  <c r="BD943" i="19"/>
  <c r="BD1890" i="19"/>
  <c r="BD426" i="19"/>
  <c r="BD1625" i="19"/>
  <c r="BD1371" i="19"/>
  <c r="BD497" i="19"/>
  <c r="BD568" i="19"/>
  <c r="BD1758" i="19"/>
  <c r="BD755" i="19"/>
  <c r="BD589" i="19"/>
  <c r="BD1510" i="19"/>
  <c r="BD1985" i="19"/>
  <c r="BD945" i="19"/>
  <c r="BD1117" i="19"/>
  <c r="BD488" i="19"/>
  <c r="BD1500" i="19"/>
  <c r="BD1925" i="19"/>
  <c r="BD1417" i="19"/>
  <c r="BD2186" i="19"/>
  <c r="BD1029" i="19"/>
  <c r="BD726" i="19"/>
  <c r="BD1832" i="19"/>
  <c r="BD1520" i="19"/>
  <c r="BD2331" i="19"/>
  <c r="BD1583" i="19"/>
  <c r="BD396" i="19"/>
  <c r="BD289" i="19"/>
  <c r="BD558" i="19"/>
  <c r="BD537" i="19"/>
  <c r="BD487" i="19"/>
  <c r="BD1096" i="19"/>
  <c r="BD2071" i="19"/>
  <c r="BD1801" i="19"/>
  <c r="BD374" i="19"/>
  <c r="BD1436" i="19"/>
  <c r="BD1691" i="19"/>
  <c r="BD319" i="19"/>
  <c r="BD2" i="19"/>
  <c r="BD2114" i="19"/>
  <c r="BD376" i="19"/>
  <c r="BD313" i="19"/>
  <c r="BD2019" i="19"/>
  <c r="BD1599" i="19"/>
  <c r="BD850" i="19"/>
  <c r="BD118" i="19"/>
  <c r="BD1653" i="19"/>
  <c r="BD1761" i="19"/>
  <c r="BD905" i="19"/>
  <c r="BD1066" i="19"/>
  <c r="BD309" i="19"/>
  <c r="BD1597" i="19"/>
  <c r="BD1329" i="19"/>
  <c r="BD1030" i="19"/>
  <c r="BD444" i="19"/>
  <c r="BD1471" i="19"/>
  <c r="BD1396" i="19"/>
  <c r="BD2115" i="19"/>
  <c r="BD1497" i="19"/>
  <c r="BD9" i="19"/>
  <c r="BD11" i="19"/>
  <c r="BD1698" i="19"/>
  <c r="BD512" i="19"/>
  <c r="BD2316" i="19"/>
  <c r="BD1608" i="19"/>
  <c r="BD2195" i="19"/>
  <c r="BD766" i="19"/>
  <c r="BD2221" i="19"/>
  <c r="BD1319" i="19"/>
  <c r="BD10" i="19"/>
  <c r="BD210" i="19"/>
  <c r="BD2082" i="19"/>
  <c r="BD167" i="19"/>
  <c r="BD833" i="19"/>
  <c r="BD1581" i="19"/>
  <c r="BD2351" i="19"/>
  <c r="BD1331" i="19"/>
  <c r="BD93" i="19"/>
  <c r="BD1816" i="19"/>
  <c r="BD2238" i="19"/>
  <c r="BD1846" i="19"/>
  <c r="BD2044" i="19"/>
  <c r="BD418" i="19"/>
  <c r="BD115" i="19"/>
  <c r="BD156" i="19"/>
  <c r="BD1766" i="19"/>
  <c r="BD39" i="19"/>
  <c r="BD626" i="19"/>
  <c r="BD977" i="19"/>
  <c r="BD1427" i="19"/>
  <c r="BD2049" i="19"/>
  <c r="BD1850" i="19"/>
  <c r="BD936" i="19"/>
  <c r="BD2347" i="19"/>
  <c r="BD985" i="19"/>
  <c r="BD567" i="19"/>
  <c r="BD1261" i="19"/>
  <c r="BD429" i="19"/>
  <c r="BD1207" i="19"/>
  <c r="BD1414" i="19"/>
  <c r="BD333" i="19"/>
  <c r="BD1004" i="19"/>
  <c r="BD1297" i="19"/>
  <c r="BD895" i="19"/>
  <c r="BD1939" i="19"/>
  <c r="BD1639" i="19"/>
  <c r="BD397" i="19"/>
  <c r="BD659" i="19"/>
  <c r="BD315" i="19"/>
  <c r="BD125" i="19"/>
  <c r="BD1557" i="19"/>
  <c r="BD1288" i="19"/>
  <c r="BD1570" i="19"/>
  <c r="BD1610" i="19"/>
  <c r="BD720" i="19"/>
  <c r="BD1009" i="19"/>
  <c r="AU17" i="19"/>
  <c r="AW17" i="19" s="1"/>
  <c r="AU10" i="19"/>
  <c r="AW10" i="19" s="1"/>
  <c r="AU22" i="19"/>
  <c r="AU20" i="19"/>
  <c r="AX17" i="19" l="1"/>
  <c r="AX16" i="19"/>
  <c r="AX18" i="19"/>
  <c r="AX19" i="19"/>
  <c r="AA12" i="19"/>
  <c r="AA35" i="19"/>
  <c r="AA38" i="19"/>
  <c r="AA55" i="19"/>
  <c r="AA22" i="19"/>
  <c r="AA26" i="19"/>
  <c r="AA75" i="19"/>
  <c r="AA93" i="19"/>
  <c r="AA49" i="19"/>
  <c r="AA59" i="19"/>
  <c r="AA66" i="19"/>
  <c r="AA74" i="19"/>
  <c r="AA68" i="19"/>
  <c r="AA51" i="19"/>
  <c r="AA14" i="19"/>
  <c r="AA23" i="19"/>
  <c r="AA25" i="19"/>
  <c r="AA69" i="19"/>
  <c r="AA67" i="19"/>
  <c r="AA41" i="19"/>
  <c r="AA36" i="19"/>
  <c r="AA15" i="19"/>
  <c r="AA78" i="19"/>
  <c r="AA91" i="19"/>
  <c r="AA76" i="19"/>
  <c r="AA8" i="19"/>
  <c r="AA10" i="19"/>
  <c r="AA60" i="19"/>
  <c r="AA70" i="19"/>
  <c r="AA4" i="19"/>
  <c r="AA21" i="19"/>
  <c r="AA11" i="19"/>
  <c r="AA2" i="19"/>
  <c r="AA13" i="19"/>
  <c r="AA27" i="19"/>
  <c r="AA39" i="19"/>
  <c r="AA53" i="19"/>
  <c r="AA77" i="19"/>
  <c r="AA42" i="19"/>
  <c r="AA18" i="19"/>
  <c r="AA80" i="19"/>
  <c r="AA56" i="19"/>
  <c r="AA84" i="19"/>
  <c r="AA83" i="19"/>
  <c r="AA16" i="19"/>
  <c r="AA58" i="19"/>
  <c r="AA71" i="19"/>
  <c r="AA85" i="19"/>
  <c r="AA6" i="19"/>
  <c r="AA86" i="19"/>
  <c r="AA20" i="19"/>
  <c r="AA37" i="19"/>
  <c r="AA47" i="19"/>
  <c r="AA52" i="19"/>
  <c r="AA30" i="19"/>
  <c r="AA63" i="19"/>
  <c r="AA82" i="19"/>
  <c r="AA57" i="19"/>
  <c r="AA50" i="19"/>
  <c r="AA28" i="19"/>
  <c r="AA81" i="19"/>
  <c r="AA24" i="19"/>
  <c r="AA61" i="19"/>
  <c r="AA62" i="19"/>
  <c r="AA54" i="19"/>
  <c r="AA34" i="19"/>
  <c r="AA32" i="19"/>
  <c r="AA64" i="19"/>
  <c r="AA29" i="19"/>
  <c r="AA5" i="19"/>
  <c r="AA17" i="19"/>
  <c r="AA45" i="19"/>
  <c r="AA31" i="19"/>
  <c r="AA19" i="19"/>
  <c r="AA46" i="19"/>
  <c r="AA3" i="19"/>
  <c r="AA79" i="19"/>
  <c r="AA90" i="19"/>
  <c r="AA87" i="19"/>
  <c r="AA89" i="19"/>
  <c r="AA44" i="19"/>
  <c r="AA48" i="19"/>
  <c r="AA73" i="19"/>
  <c r="AA65" i="19"/>
  <c r="AA40" i="19"/>
  <c r="AA92" i="19"/>
  <c r="AA9" i="19"/>
  <c r="AA33" i="19"/>
  <c r="AA43" i="19"/>
  <c r="AA7" i="19"/>
  <c r="AA88" i="19"/>
  <c r="AA72" i="19"/>
  <c r="AX13" i="19"/>
  <c r="AX6" i="19"/>
  <c r="AX10" i="19"/>
  <c r="AX12" i="19"/>
  <c r="AX7" i="19"/>
  <c r="AX9" i="19"/>
  <c r="AX3" i="19"/>
  <c r="AX5" i="19"/>
  <c r="AX4" i="19"/>
  <c r="AX8" i="19"/>
  <c r="AX11" i="19"/>
  <c r="AX2" i="19"/>
  <c r="AW20" i="19"/>
  <c r="AW22" i="19"/>
  <c r="AW23" i="19"/>
  <c r="AW21" i="19"/>
  <c r="AX21" i="19" l="1"/>
  <c r="AX23" i="19"/>
  <c r="AX22" i="19"/>
  <c r="AX20" i="19"/>
</calcChain>
</file>

<file path=xl/comments1.xml><?xml version="1.0" encoding="utf-8"?>
<comments xmlns="http://schemas.openxmlformats.org/spreadsheetml/2006/main">
  <authors>
    <author>Ferdinando Ametrano</author>
  </authors>
  <commentList>
    <comment ref="D8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I1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8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I18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1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I21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2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  <comment ref="I22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  <comment ref="D33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I33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34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I34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37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I37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38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  <comment ref="I38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  <comment ref="D49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I49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50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I50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53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I53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54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  <comment ref="I54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Ferdinando Ametrano</author>
  </authors>
  <commentList>
    <comment ref="AD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AD4" authorId="0">
      <text>
        <r>
          <rPr>
            <sz val="8"/>
            <color indexed="81"/>
            <rFont val="Tahoma"/>
            <family val="2"/>
          </rPr>
          <t>discard the front Futures the given number of days before its earliest date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AD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AD4" authorId="0">
      <text>
        <r>
          <rPr>
            <sz val="8"/>
            <color indexed="81"/>
            <rFont val="Tahoma"/>
            <family val="2"/>
          </rPr>
          <t>discard the front Futures the given number of days before its earliest date</t>
        </r>
      </text>
    </comment>
  </commentList>
</comments>
</file>

<file path=xl/comments4.xml><?xml version="1.0" encoding="utf-8"?>
<comments xmlns="http://schemas.openxmlformats.org/spreadsheetml/2006/main">
  <authors>
    <author>Ferdinando Ametrano</author>
  </authors>
  <commentList>
    <comment ref="AD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AD4" authorId="0">
      <text>
        <r>
          <rPr>
            <sz val="8"/>
            <color indexed="81"/>
            <rFont val="Tahoma"/>
            <family val="2"/>
          </rPr>
          <t>discard the front Futures the given number of days before its earliest date</t>
        </r>
      </text>
    </comment>
  </commentList>
</comments>
</file>

<file path=xl/comments5.xml><?xml version="1.0" encoding="utf-8"?>
<comments xmlns="http://schemas.openxmlformats.org/spreadsheetml/2006/main">
  <authors>
    <author>Ferdinando Ametrano</author>
  </authors>
  <commentList>
    <comment ref="AD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AD4" authorId="0">
      <text>
        <r>
          <rPr>
            <sz val="8"/>
            <color indexed="81"/>
            <rFont val="Tahoma"/>
            <family val="2"/>
          </rPr>
          <t>discard the front Futures the given number of days before its earliest date</t>
        </r>
      </text>
    </comment>
  </commentList>
</comments>
</file>

<file path=xl/comments6.xml><?xml version="1.0" encoding="utf-8"?>
<comments xmlns="http://schemas.openxmlformats.org/spreadsheetml/2006/main">
  <authors>
    <author>Ferdinando Ametrano</author>
  </authors>
  <commentList>
    <comment ref="AD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AD4" authorId="0">
      <text>
        <r>
          <rPr>
            <sz val="8"/>
            <color indexed="81"/>
            <rFont val="Tahoma"/>
            <family val="2"/>
          </rPr>
          <t>discard the front Futures the given number of days before its earliest date</t>
        </r>
      </text>
    </comment>
  </commentList>
</comments>
</file>

<file path=xl/sharedStrings.xml><?xml version="1.0" encoding="utf-8"?>
<sst xmlns="http://schemas.openxmlformats.org/spreadsheetml/2006/main" count="16340" uniqueCount="262">
  <si>
    <t>3M</t>
  </si>
  <si>
    <t>tenor</t>
  </si>
  <si>
    <t>1M</t>
  </si>
  <si>
    <t>6M</t>
  </si>
  <si>
    <t>Index</t>
  </si>
  <si>
    <t>ConvAdj Quote Object ID</t>
  </si>
  <si>
    <t>Freq</t>
  </si>
  <si>
    <t>Business Day Convention</t>
  </si>
  <si>
    <t>0D</t>
  </si>
  <si>
    <t>Modified Following</t>
  </si>
  <si>
    <t>Annual</t>
  </si>
  <si>
    <t>30/360 (Bond Basis)</t>
  </si>
  <si>
    <t>Type</t>
  </si>
  <si>
    <t>PiecewiseYieldCurve</t>
  </si>
  <si>
    <t>Error</t>
  </si>
  <si>
    <t>ObjectID</t>
  </si>
  <si>
    <t>NDays</t>
  </si>
  <si>
    <t>Calendar</t>
  </si>
  <si>
    <t>Target</t>
  </si>
  <si>
    <t>Accuracy</t>
  </si>
  <si>
    <t>TraitsID</t>
  </si>
  <si>
    <t>ZeroYield</t>
  </si>
  <si>
    <t>InterpolatorID</t>
  </si>
  <si>
    <t>Linear</t>
  </si>
  <si>
    <t>Trigger</t>
  </si>
  <si>
    <t>Permanent</t>
  </si>
  <si>
    <t>ObjectOverwrite</t>
  </si>
  <si>
    <t>Discounting</t>
  </si>
  <si>
    <t>Currency</t>
  </si>
  <si>
    <t>EUR</t>
  </si>
  <si>
    <t>IMM Date</t>
  </si>
  <si>
    <t>TARGET</t>
  </si>
  <si>
    <t>Earliest Date</t>
  </si>
  <si>
    <t>Latest Date</t>
  </si>
  <si>
    <t>Rate</t>
  </si>
  <si>
    <t>_MXEUR3M</t>
  </si>
  <si>
    <t>_MXEURSTD</t>
  </si>
  <si>
    <t>_MXEUR6M</t>
  </si>
  <si>
    <t>Rate Helpers</t>
  </si>
  <si>
    <t>Sf</t>
  </si>
  <si>
    <t>Sw</t>
  </si>
  <si>
    <t>Dp</t>
  </si>
  <si>
    <t>Selected</t>
  </si>
  <si>
    <t>_MXEUR1M</t>
  </si>
  <si>
    <t>_MXEUR1Y</t>
  </si>
  <si>
    <t>Actual/360</t>
  </si>
  <si>
    <t>1Y</t>
  </si>
  <si>
    <t>_MXEURON</t>
  </si>
  <si>
    <t>FamilyName</t>
  </si>
  <si>
    <t>ibor</t>
  </si>
  <si>
    <t>Tenor</t>
  </si>
  <si>
    <t>STD</t>
  </si>
  <si>
    <t>Eonia</t>
  </si>
  <si>
    <t>Fixing Check</t>
  </si>
  <si>
    <t>Add Fixing</t>
  </si>
  <si>
    <t>Object ID</t>
  </si>
  <si>
    <t>Forecasted Before Fixing</t>
  </si>
  <si>
    <t>Observed Fixing</t>
  </si>
  <si>
    <t>Delta</t>
  </si>
  <si>
    <t>After Fixing Check</t>
  </si>
  <si>
    <t>ON</t>
  </si>
  <si>
    <t>EONIA=</t>
  </si>
  <si>
    <t>start date</t>
  </si>
  <si>
    <t>Evaluation Date</t>
  </si>
  <si>
    <t>end date</t>
  </si>
  <si>
    <t>Condition:</t>
  </si>
  <si>
    <t>LAST_QUOTE.TIMESTAMP</t>
  </si>
  <si>
    <t>LAST_QUOTE.CLOSE</t>
  </si>
  <si>
    <t>EURIBOR1MD=</t>
  </si>
  <si>
    <t>EURIBOR3MD=</t>
  </si>
  <si>
    <t>EURIBOR6MD=</t>
  </si>
  <si>
    <t>EURIBOR1YD=</t>
  </si>
  <si>
    <t>Field</t>
  </si>
  <si>
    <t>Instruments</t>
  </si>
  <si>
    <t>Date</t>
  </si>
  <si>
    <t>Last</t>
  </si>
  <si>
    <t>SettlementDate</t>
  </si>
  <si>
    <t>EUR 3M</t>
  </si>
  <si>
    <t>CASH CURVES</t>
  </si>
  <si>
    <t>O/N</t>
  </si>
  <si>
    <t>T/N</t>
  </si>
  <si>
    <t>OIS 3M CURVES</t>
  </si>
  <si>
    <t>S/N</t>
  </si>
  <si>
    <t>1W</t>
  </si>
  <si>
    <t>2W</t>
  </si>
  <si>
    <t>3W</t>
  </si>
  <si>
    <t>2M</t>
  </si>
  <si>
    <t>4M</t>
  </si>
  <si>
    <t>5M</t>
  </si>
  <si>
    <t>7M</t>
  </si>
  <si>
    <t>STUB 3M CURVES</t>
  </si>
  <si>
    <t>LIFEURCURVES3M</t>
  </si>
  <si>
    <t>EUR 3M CURVES</t>
  </si>
  <si>
    <t>3Y</t>
  </si>
  <si>
    <t>4Y</t>
  </si>
  <si>
    <t>5Y</t>
  </si>
  <si>
    <t>6Y</t>
  </si>
  <si>
    <t>7Y</t>
  </si>
  <si>
    <t>8Y</t>
  </si>
  <si>
    <t>9Y</t>
  </si>
  <si>
    <t>10Y</t>
  </si>
  <si>
    <t>11Y</t>
  </si>
  <si>
    <t>12Y</t>
  </si>
  <si>
    <t>13Y</t>
  </si>
  <si>
    <t>14Y</t>
  </si>
  <si>
    <t>15Y</t>
  </si>
  <si>
    <t>16Y</t>
  </si>
  <si>
    <t>17Y</t>
  </si>
  <si>
    <t>18Y</t>
  </si>
  <si>
    <t>19Y</t>
  </si>
  <si>
    <t>20Y</t>
  </si>
  <si>
    <t>21Y</t>
  </si>
  <si>
    <t>22Y</t>
  </si>
  <si>
    <t>23Y</t>
  </si>
  <si>
    <t>24Y</t>
  </si>
  <si>
    <t>25Y</t>
  </si>
  <si>
    <t>26Y</t>
  </si>
  <si>
    <t>27Y</t>
  </si>
  <si>
    <t>28Y</t>
  </si>
  <si>
    <t>29Y</t>
  </si>
  <si>
    <t>30Y</t>
  </si>
  <si>
    <t>31Y</t>
  </si>
  <si>
    <t>32Y</t>
  </si>
  <si>
    <t>33Y</t>
  </si>
  <si>
    <t>34Y</t>
  </si>
  <si>
    <t>EUR :Std</t>
  </si>
  <si>
    <t>CASH</t>
  </si>
  <si>
    <t>STUB</t>
  </si>
  <si>
    <t>LIF EURIBOR 3M</t>
  </si>
  <si>
    <t>EUR R6M CUM FIX</t>
  </si>
  <si>
    <t>EUR 6M</t>
  </si>
  <si>
    <t>OIS 6M CURVES</t>
  </si>
  <si>
    <t>STUB 6M CURVES</t>
  </si>
  <si>
    <t>LIFEURCURVES6M</t>
  </si>
  <si>
    <t>EUR 1Y</t>
  </si>
  <si>
    <t>OIS 12M CURVES</t>
  </si>
  <si>
    <t>STUB 12M CURVES</t>
  </si>
  <si>
    <t>LIFEURCURVES12M</t>
  </si>
  <si>
    <t>EUR 12M CURVES</t>
  </si>
  <si>
    <t>EUR-OIS</t>
  </si>
  <si>
    <t>OISINT</t>
  </si>
  <si>
    <t>8M</t>
  </si>
  <si>
    <t>9M</t>
  </si>
  <si>
    <t>10M</t>
  </si>
  <si>
    <t>11M</t>
  </si>
  <si>
    <t>13M</t>
  </si>
  <si>
    <t>14M</t>
  </si>
  <si>
    <t>15M</t>
  </si>
  <si>
    <t>16M</t>
  </si>
  <si>
    <t>17M</t>
  </si>
  <si>
    <t>18M</t>
  </si>
  <si>
    <t>19M</t>
  </si>
  <si>
    <t>20M</t>
  </si>
  <si>
    <t>21M</t>
  </si>
  <si>
    <t>22M</t>
  </si>
  <si>
    <t>23M</t>
  </si>
  <si>
    <t>2Y</t>
  </si>
  <si>
    <t>EUR FIX 1RM</t>
  </si>
  <si>
    <t>EURYC1M</t>
  </si>
  <si>
    <t>EUR R1M CUM FIX</t>
  </si>
  <si>
    <t>12M</t>
  </si>
  <si>
    <t>EURYC1M AB1E</t>
  </si>
  <si>
    <t>1Y3M</t>
  </si>
  <si>
    <t>1Y6M</t>
  </si>
  <si>
    <t>1Y9M</t>
  </si>
  <si>
    <t>2Y3M</t>
  </si>
  <si>
    <t>2Y6M</t>
  </si>
  <si>
    <t>2Y9M</t>
  </si>
  <si>
    <t>35Y</t>
  </si>
  <si>
    <t>36Y</t>
  </si>
  <si>
    <t>37Y</t>
  </si>
  <si>
    <t>38Y</t>
  </si>
  <si>
    <t>39Y</t>
  </si>
  <si>
    <t>40Y</t>
  </si>
  <si>
    <t>50Y</t>
  </si>
  <si>
    <t>60Y</t>
  </si>
  <si>
    <t>TN</t>
  </si>
  <si>
    <t>SN</t>
  </si>
  <si>
    <t>Data</t>
  </si>
  <si>
    <t>41Y</t>
  </si>
  <si>
    <t>42Y</t>
  </si>
  <si>
    <t>43Y</t>
  </si>
  <si>
    <t>44Y</t>
  </si>
  <si>
    <t>45Y</t>
  </si>
  <si>
    <t>46Y</t>
  </si>
  <si>
    <t>47Y</t>
  </si>
  <si>
    <t>48Y</t>
  </si>
  <si>
    <t>49Y</t>
  </si>
  <si>
    <t>51Y</t>
  </si>
  <si>
    <t>52Y</t>
  </si>
  <si>
    <t>53Y</t>
  </si>
  <si>
    <t>54Y</t>
  </si>
  <si>
    <t>55Y</t>
  </si>
  <si>
    <t>56Y</t>
  </si>
  <si>
    <t>57Y</t>
  </si>
  <si>
    <t>58Y</t>
  </si>
  <si>
    <t>59Y</t>
  </si>
  <si>
    <t>t1</t>
  </si>
  <si>
    <t>t end</t>
  </si>
  <si>
    <t>tau</t>
  </si>
  <si>
    <t>rate</t>
  </si>
  <si>
    <t>1D</t>
  </si>
  <si>
    <t xml:space="preserve"> </t>
  </si>
  <si>
    <t>Quote Mx Live</t>
  </si>
  <si>
    <t>Market Quote</t>
  </si>
  <si>
    <t>Discount</t>
  </si>
  <si>
    <t>KrugerLogCubic</t>
  </si>
  <si>
    <t>Discount Factor</t>
  </si>
  <si>
    <t>selected</t>
  </si>
  <si>
    <t>Priority</t>
  </si>
  <si>
    <t>N imm Futures</t>
  </si>
  <si>
    <t>Depo Inclusion</t>
  </si>
  <si>
    <t>Quote ID</t>
  </si>
  <si>
    <t>Set Value</t>
  </si>
  <si>
    <t>RIC</t>
  </si>
  <si>
    <t>EUR ON</t>
  </si>
  <si>
    <t>Min Distance</t>
  </si>
  <si>
    <t>Zero Rate</t>
  </si>
  <si>
    <t>nSerialFutures</t>
  </si>
  <si>
    <t>FrontFuturesRollingDays</t>
  </si>
  <si>
    <t>DeposBeforeFirstFuturesStartDatePlusOne</t>
  </si>
  <si>
    <t>Mx_EURON</t>
  </si>
  <si>
    <t>BID</t>
  </si>
  <si>
    <t>ASK</t>
  </si>
  <si>
    <t>MID</t>
  </si>
  <si>
    <t>Fixing date</t>
  </si>
  <si>
    <t>FRA</t>
  </si>
  <si>
    <t>Value Date</t>
  </si>
  <si>
    <t>Convexity</t>
  </si>
  <si>
    <t>Pasted Value</t>
  </si>
  <si>
    <t>Diff (bps)</t>
  </si>
  <si>
    <t>LAST_QUOTE</t>
  </si>
  <si>
    <t>Live Tenor</t>
  </si>
  <si>
    <t>Ref Tenor</t>
  </si>
  <si>
    <t>Fixing Days</t>
  </si>
  <si>
    <t>EoM</t>
  </si>
  <si>
    <t>Day Counter Convention</t>
  </si>
  <si>
    <t>DP</t>
  </si>
  <si>
    <t>SF</t>
  </si>
  <si>
    <t>SW</t>
  </si>
  <si>
    <t>Following</t>
  </si>
  <si>
    <t>Live Code</t>
  </si>
  <si>
    <t>Ref Code</t>
  </si>
  <si>
    <t>IMM Code</t>
  </si>
  <si>
    <t>IMM</t>
  </si>
  <si>
    <t>Fwd Start</t>
  </si>
  <si>
    <t>Ref Quote</t>
  </si>
  <si>
    <t>Live Quote</t>
  </si>
  <si>
    <t>Business Day Conv</t>
  </si>
  <si>
    <t>Day Counter Conv</t>
  </si>
  <si>
    <t>Quote Mx Reference</t>
  </si>
  <si>
    <t>Fixing Date</t>
  </si>
  <si>
    <t>Maturity Date</t>
  </si>
  <si>
    <t>FUT Tenor</t>
  </si>
  <si>
    <t>FUT</t>
  </si>
  <si>
    <t>Code</t>
  </si>
  <si>
    <t>#20160316</t>
  </si>
  <si>
    <t>Mx_</t>
  </si>
  <si>
    <t>Quote Reference</t>
  </si>
  <si>
    <t>Mx_Live</t>
  </si>
  <si>
    <t>Timestamp</t>
  </si>
  <si>
    <t>Last Quote Close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</si>
</sst>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0">
    <numFmt numFmtId="164" formatCode="_-* #,##0.00_-;\-* #,##0.00_-;_-* &quot;-&quot;??_-;_-@_-"/>
    <numFmt numFmtId="165" formatCode="&quot;£&quot;#,##0;[Red]\-&quot;£&quot;#,##0"/>
    <numFmt numFmtId="166" formatCode="mm/dd/yy;@"/>
    <numFmt numFmtId="167" formatCode="0.0000%"/>
    <numFmt numFmtId="168" formatCode="0.00000%"/>
    <numFmt numFmtId="169" formatCode="ddd\,\ dd\-mmm\-yyyy"/>
    <numFmt numFmtId="170" formatCode="ddd\,\ dd\-mmm\-yyyy\,\ hh:mm:ss"/>
    <numFmt numFmtId="171" formatCode="ddd\,\ d\-mmm\-yy"/>
    <numFmt numFmtId="172" formatCode="ddd\,\ d\-mmm\-yyyy"/>
    <numFmt numFmtId="173" formatCode="0.000000000"/>
    <numFmt numFmtId="174" formatCode="ddd\,\ d\-mmm\-yyyy\,\ hh:mm:ss"/>
    <numFmt numFmtId="175" formatCode="0.00000"/>
    <numFmt numFmtId="176" formatCode="0.000000"/>
    <numFmt numFmtId="177" formatCode="ddd\,\ dd\-mmm\-yy"/>
    <numFmt numFmtId="178" formatCode="0.0000"/>
    <numFmt numFmtId="179" formatCode="_([$€-2]* #,##0.00_);_([$€-2]* \(#,##0.00\);_([$€-2]* &quot;-&quot;??_)"/>
    <numFmt numFmtId="180" formatCode="General_)"/>
    <numFmt numFmtId="181" formatCode="#,##0.0;#,##0.0"/>
    <numFmt numFmtId="182" formatCode="dd\-mmm\-yy"/>
    <numFmt numFmtId="183" formatCode="m/d/yy;@"/>
  </numFmts>
  <fonts count="1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8"/>
      <name val="Courier New"/>
      <family val="3"/>
    </font>
    <font>
      <sz val="8"/>
      <color indexed="81"/>
      <name val="Tahoma"/>
      <family val="2"/>
    </font>
    <font>
      <sz val="8"/>
      <color theme="0"/>
      <name val="Courier New"/>
      <family val="3"/>
    </font>
    <font>
      <sz val="8"/>
      <color theme="1"/>
      <name val="Courier New"/>
      <family val="3"/>
    </font>
    <font>
      <sz val="11"/>
      <color rgb="FF000000"/>
      <name val="Calibri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b/>
      <sz val="8"/>
      <color indexed="12"/>
      <name val="Courier New"/>
      <family val="3"/>
    </font>
    <font>
      <b/>
      <sz val="8"/>
      <name val="Courier New"/>
      <family val="3"/>
    </font>
    <font>
      <sz val="8"/>
      <color rgb="FFFF0000"/>
      <name val="Courier New"/>
      <family val="3"/>
    </font>
    <font>
      <b/>
      <sz val="8"/>
      <color theme="1"/>
      <name val="Courier New"/>
      <family val="3"/>
    </font>
    <font>
      <b/>
      <sz val="10"/>
      <name val="Courier New"/>
      <family val="3"/>
    </font>
    <font>
      <b/>
      <sz val="10"/>
      <color theme="1"/>
      <name val="Courier New"/>
      <family val="3"/>
    </font>
    <font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5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14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79" fontId="1" fillId="0" borderId="0" applyFont="0" applyFill="0" applyBorder="0" applyAlignment="0" applyProtection="0"/>
    <xf numFmtId="38" fontId="8" fillId="0" borderId="0" applyFont="0" applyFill="0" applyBorder="0" applyAlignment="0" applyProtection="0"/>
    <xf numFmtId="40" fontId="8" fillId="0" borderId="0" applyFont="0" applyFill="0" applyBorder="0" applyAlignment="0" applyProtection="0"/>
    <xf numFmtId="180" fontId="9" fillId="0" borderId="0"/>
    <xf numFmtId="181" fontId="10" fillId="5" borderId="0">
      <alignment horizontal="center" vertical="center"/>
    </xf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9" fontId="17" fillId="0" borderId="0" applyFont="0" applyFill="0" applyBorder="0" applyAlignment="0" applyProtection="0"/>
  </cellStyleXfs>
  <cellXfs count="462">
    <xf numFmtId="0" fontId="0" fillId="0" borderId="0" xfId="0"/>
    <xf numFmtId="0" fontId="3" fillId="2" borderId="0" xfId="1" applyFont="1" applyFill="1" applyBorder="1"/>
    <xf numFmtId="0" fontId="3" fillId="2" borderId="2" xfId="1" applyFont="1" applyFill="1" applyBorder="1"/>
    <xf numFmtId="0" fontId="3" fillId="2" borderId="2" xfId="1" applyFont="1" applyFill="1" applyBorder="1" applyAlignment="1">
      <alignment horizontal="center"/>
    </xf>
    <xf numFmtId="166" fontId="3" fillId="2" borderId="1" xfId="1" applyNumberFormat="1" applyFont="1" applyFill="1" applyBorder="1" applyAlignment="1"/>
    <xf numFmtId="0" fontId="3" fillId="2" borderId="1" xfId="1" applyNumberFormat="1" applyFont="1" applyFill="1" applyBorder="1" applyAlignment="1"/>
    <xf numFmtId="168" fontId="3" fillId="3" borderId="1" xfId="1" applyNumberFormat="1" applyFont="1" applyFill="1" applyBorder="1" applyAlignment="1">
      <alignment horizontal="right"/>
    </xf>
    <xf numFmtId="0" fontId="3" fillId="2" borderId="1" xfId="1" applyNumberFormat="1" applyFont="1" applyFill="1" applyBorder="1" applyAlignment="1">
      <alignment horizontal="left"/>
    </xf>
    <xf numFmtId="0" fontId="3" fillId="2" borderId="0" xfId="3" applyFont="1" applyFill="1" applyBorder="1"/>
    <xf numFmtId="0" fontId="6" fillId="0" borderId="6" xfId="0" applyFont="1" applyBorder="1"/>
    <xf numFmtId="169" fontId="6" fillId="0" borderId="6" xfId="0" applyNumberFormat="1" applyFont="1" applyBorder="1"/>
    <xf numFmtId="0" fontId="6" fillId="0" borderId="1" xfId="0" applyFont="1" applyBorder="1"/>
    <xf numFmtId="0" fontId="3" fillId="2" borderId="1" xfId="1" applyNumberFormat="1" applyFont="1" applyFill="1" applyBorder="1" applyAlignment="1">
      <alignment horizontal="center" vertical="center"/>
    </xf>
    <xf numFmtId="166" fontId="3" fillId="2" borderId="1" xfId="1" applyNumberFormat="1" applyFont="1" applyFill="1" applyBorder="1" applyAlignment="1">
      <alignment horizontal="right"/>
    </xf>
    <xf numFmtId="166" fontId="3" fillId="2" borderId="1" xfId="1" applyNumberFormat="1" applyFont="1" applyFill="1" applyBorder="1" applyAlignment="1">
      <alignment horizontal="right" vertical="center"/>
    </xf>
    <xf numFmtId="166" fontId="3" fillId="2" borderId="1" xfId="1" applyNumberFormat="1" applyFont="1" applyFill="1" applyBorder="1" applyAlignment="1">
      <alignment horizontal="center" vertical="center"/>
    </xf>
    <xf numFmtId="166" fontId="6" fillId="0" borderId="6" xfId="0" applyNumberFormat="1" applyFont="1" applyBorder="1"/>
    <xf numFmtId="166" fontId="6" fillId="0" borderId="1" xfId="0" applyNumberFormat="1" applyFont="1" applyBorder="1"/>
    <xf numFmtId="166" fontId="3" fillId="2" borderId="1" xfId="1" applyNumberFormat="1" applyFont="1" applyFill="1" applyBorder="1" applyAlignment="1">
      <alignment horizontal="center"/>
    </xf>
    <xf numFmtId="169" fontId="6" fillId="0" borderId="1" xfId="0" applyNumberFormat="1" applyFont="1" applyBorder="1"/>
    <xf numFmtId="0" fontId="3" fillId="2" borderId="2" xfId="0" applyFont="1" applyFill="1" applyBorder="1" applyAlignment="1">
      <alignment vertical="center"/>
    </xf>
    <xf numFmtId="0" fontId="3" fillId="2" borderId="2" xfId="0" applyFont="1" applyFill="1" applyBorder="1" applyAlignment="1">
      <alignment vertical="center" wrapText="1"/>
    </xf>
    <xf numFmtId="0" fontId="3" fillId="0" borderId="2" xfId="0" applyFont="1" applyBorder="1" applyAlignment="1">
      <alignment wrapText="1"/>
    </xf>
    <xf numFmtId="178" fontId="3" fillId="3" borderId="2" xfId="5" applyNumberFormat="1" applyFont="1" applyFill="1" applyBorder="1" applyAlignment="1"/>
    <xf numFmtId="178" fontId="3" fillId="3" borderId="14" xfId="5" applyNumberFormat="1" applyFont="1" applyFill="1" applyBorder="1" applyAlignment="1"/>
    <xf numFmtId="167" fontId="3" fillId="3" borderId="8" xfId="5" applyNumberFormat="1" applyFont="1" applyFill="1" applyBorder="1" applyAlignment="1">
      <alignment horizontal="center"/>
    </xf>
    <xf numFmtId="169" fontId="3" fillId="3" borderId="8" xfId="5" applyNumberFormat="1" applyFont="1" applyFill="1" applyBorder="1" applyAlignment="1">
      <alignment horizontal="center"/>
    </xf>
    <xf numFmtId="178" fontId="3" fillId="3" borderId="8" xfId="5" applyNumberFormat="1" applyFont="1" applyFill="1" applyBorder="1" applyAlignment="1">
      <alignment horizontal="center"/>
    </xf>
    <xf numFmtId="167" fontId="3" fillId="3" borderId="6" xfId="5" applyNumberFormat="1" applyFont="1" applyFill="1" applyBorder="1" applyAlignment="1">
      <alignment horizontal="center"/>
    </xf>
    <xf numFmtId="169" fontId="3" fillId="3" borderId="6" xfId="5" applyNumberFormat="1" applyFont="1" applyFill="1" applyBorder="1" applyAlignment="1">
      <alignment horizontal="center"/>
    </xf>
    <xf numFmtId="178" fontId="3" fillId="3" borderId="6" xfId="5" applyNumberFormat="1" applyFont="1" applyFill="1" applyBorder="1" applyAlignment="1">
      <alignment horizontal="center"/>
    </xf>
    <xf numFmtId="167" fontId="3" fillId="3" borderId="1" xfId="5" applyNumberFormat="1" applyFont="1" applyFill="1" applyBorder="1" applyAlignment="1">
      <alignment horizontal="center"/>
    </xf>
    <xf numFmtId="169" fontId="3" fillId="3" borderId="1" xfId="5" applyNumberFormat="1" applyFont="1" applyFill="1" applyBorder="1" applyAlignment="1">
      <alignment horizontal="center"/>
    </xf>
    <xf numFmtId="178" fontId="3" fillId="3" borderId="1" xfId="5" applyNumberFormat="1" applyFont="1" applyFill="1" applyBorder="1" applyAlignment="1">
      <alignment horizontal="center"/>
    </xf>
    <xf numFmtId="177" fontId="3" fillId="3" borderId="2" xfId="5" applyNumberFormat="1" applyFont="1" applyFill="1" applyBorder="1" applyAlignment="1"/>
    <xf numFmtId="0" fontId="3" fillId="7" borderId="0" xfId="3" applyFont="1" applyFill="1"/>
    <xf numFmtId="0" fontId="3" fillId="7" borderId="0" xfId="1" applyFont="1" applyFill="1"/>
    <xf numFmtId="0" fontId="3" fillId="9" borderId="2" xfId="1" applyNumberFormat="1" applyFont="1" applyFill="1" applyBorder="1" applyAlignment="1">
      <alignment horizontal="center" vertical="center"/>
    </xf>
    <xf numFmtId="178" fontId="3" fillId="3" borderId="14" xfId="5" applyNumberFormat="1" applyFont="1" applyFill="1" applyBorder="1" applyAlignment="1">
      <alignment vertical="center"/>
    </xf>
    <xf numFmtId="178" fontId="3" fillId="8" borderId="2" xfId="5" applyNumberFormat="1" applyFont="1" applyFill="1" applyBorder="1" applyAlignment="1"/>
    <xf numFmtId="178" fontId="3" fillId="8" borderId="14" xfId="5" applyNumberFormat="1" applyFont="1" applyFill="1" applyBorder="1" applyAlignment="1"/>
    <xf numFmtId="0" fontId="3" fillId="9" borderId="2" xfId="1" applyNumberFormat="1" applyFont="1" applyFill="1" applyBorder="1" applyAlignment="1">
      <alignment horizontal="center" vertical="center" wrapText="1"/>
    </xf>
    <xf numFmtId="0" fontId="3" fillId="3" borderId="12" xfId="4" applyFont="1" applyFill="1" applyBorder="1"/>
    <xf numFmtId="0" fontId="3" fillId="3" borderId="9" xfId="4" applyFont="1" applyFill="1" applyBorder="1"/>
    <xf numFmtId="0" fontId="3" fillId="3" borderId="10" xfId="4" applyFont="1" applyFill="1" applyBorder="1"/>
    <xf numFmtId="0" fontId="3" fillId="3" borderId="4" xfId="4" applyFont="1" applyFill="1" applyBorder="1"/>
    <xf numFmtId="0" fontId="3" fillId="3" borderId="3" xfId="4" applyFont="1" applyFill="1" applyBorder="1"/>
    <xf numFmtId="0" fontId="3" fillId="2" borderId="11" xfId="3" applyFont="1" applyFill="1" applyBorder="1"/>
    <xf numFmtId="0" fontId="3" fillId="2" borderId="12" xfId="3" applyFont="1" applyFill="1" applyBorder="1"/>
    <xf numFmtId="167" fontId="3" fillId="3" borderId="12" xfId="4" applyNumberFormat="1" applyFont="1" applyFill="1" applyBorder="1"/>
    <xf numFmtId="0" fontId="3" fillId="2" borderId="7" xfId="3" applyFont="1" applyFill="1" applyBorder="1"/>
    <xf numFmtId="0" fontId="3" fillId="2" borderId="5" xfId="1" applyFont="1" applyFill="1" applyBorder="1"/>
    <xf numFmtId="0" fontId="3" fillId="2" borderId="4" xfId="1" applyFont="1" applyFill="1" applyBorder="1"/>
    <xf numFmtId="0" fontId="3" fillId="7" borderId="0" xfId="4" applyFont="1" applyFill="1" applyBorder="1"/>
    <xf numFmtId="0" fontId="11" fillId="7" borderId="0" xfId="4" applyFont="1" applyFill="1" applyBorder="1"/>
    <xf numFmtId="0" fontId="3" fillId="7" borderId="4" xfId="4" applyFont="1" applyFill="1" applyBorder="1"/>
    <xf numFmtId="0" fontId="11" fillId="7" borderId="0" xfId="4" applyFont="1" applyFill="1" applyBorder="1" applyAlignment="1">
      <alignment horizontal="center"/>
    </xf>
    <xf numFmtId="167" fontId="3" fillId="3" borderId="8" xfId="5" applyNumberFormat="1" applyFont="1" applyFill="1" applyBorder="1" applyAlignment="1"/>
    <xf numFmtId="167" fontId="3" fillId="3" borderId="6" xfId="5" applyNumberFormat="1" applyFont="1" applyFill="1" applyBorder="1" applyAlignment="1"/>
    <xf numFmtId="167" fontId="3" fillId="3" borderId="1" xfId="5" applyNumberFormat="1" applyFont="1" applyFill="1" applyBorder="1" applyAlignment="1"/>
    <xf numFmtId="167" fontId="3" fillId="0" borderId="10" xfId="0" applyNumberFormat="1" applyFont="1" applyFill="1" applyBorder="1"/>
    <xf numFmtId="0" fontId="12" fillId="9" borderId="2" xfId="1" applyFont="1" applyFill="1" applyBorder="1" applyAlignment="1">
      <alignment horizontal="center" vertical="center" wrapText="1"/>
    </xf>
    <xf numFmtId="166" fontId="3" fillId="2" borderId="8" xfId="1" applyNumberFormat="1" applyFont="1" applyFill="1" applyBorder="1" applyAlignment="1"/>
    <xf numFmtId="0" fontId="3" fillId="2" borderId="8" xfId="1" applyNumberFormat="1" applyFont="1" applyFill="1" applyBorder="1" applyAlignment="1">
      <alignment horizontal="center" vertical="center"/>
    </xf>
    <xf numFmtId="166" fontId="3" fillId="2" borderId="8" xfId="1" applyNumberFormat="1" applyFont="1" applyFill="1" applyBorder="1" applyAlignment="1">
      <alignment horizontal="right"/>
    </xf>
    <xf numFmtId="166" fontId="3" fillId="2" borderId="8" xfId="1" applyNumberFormat="1" applyFont="1" applyFill="1" applyBorder="1" applyAlignment="1">
      <alignment horizontal="center" vertical="center"/>
    </xf>
    <xf numFmtId="0" fontId="3" fillId="2" borderId="8" xfId="1" applyNumberFormat="1" applyFont="1" applyFill="1" applyBorder="1" applyAlignment="1"/>
    <xf numFmtId="168" fontId="3" fillId="3" borderId="8" xfId="1" applyNumberFormat="1" applyFont="1" applyFill="1" applyBorder="1" applyAlignment="1">
      <alignment horizontal="right"/>
    </xf>
    <xf numFmtId="0" fontId="3" fillId="2" borderId="8" xfId="1" applyNumberFormat="1" applyFont="1" applyFill="1" applyBorder="1" applyAlignment="1">
      <alignment horizontal="left"/>
    </xf>
    <xf numFmtId="166" fontId="3" fillId="2" borderId="6" xfId="1" applyNumberFormat="1" applyFont="1" applyFill="1" applyBorder="1" applyAlignment="1"/>
    <xf numFmtId="166" fontId="3" fillId="2" borderId="6" xfId="1" applyNumberFormat="1" applyFont="1" applyFill="1" applyBorder="1" applyAlignment="1">
      <alignment horizontal="right" vertical="center"/>
    </xf>
    <xf numFmtId="0" fontId="3" fillId="2" borderId="6" xfId="1" applyNumberFormat="1" applyFont="1" applyFill="1" applyBorder="1" applyAlignment="1">
      <alignment horizontal="center" vertical="center"/>
    </xf>
    <xf numFmtId="166" fontId="3" fillId="2" borderId="6" xfId="1" applyNumberFormat="1" applyFont="1" applyFill="1" applyBorder="1" applyAlignment="1">
      <alignment horizontal="right"/>
    </xf>
    <xf numFmtId="166" fontId="3" fillId="2" borderId="6" xfId="1" applyNumberFormat="1" applyFont="1" applyFill="1" applyBorder="1" applyAlignment="1">
      <alignment horizontal="center" vertical="center"/>
    </xf>
    <xf numFmtId="0" fontId="3" fillId="2" borderId="6" xfId="1" applyNumberFormat="1" applyFont="1" applyFill="1" applyBorder="1" applyAlignment="1"/>
    <xf numFmtId="168" fontId="3" fillId="3" borderId="6" xfId="1" applyNumberFormat="1" applyFont="1" applyFill="1" applyBorder="1" applyAlignment="1">
      <alignment horizontal="right"/>
    </xf>
    <xf numFmtId="0" fontId="3" fillId="2" borderId="6" xfId="1" applyNumberFormat="1" applyFont="1" applyFill="1" applyBorder="1" applyAlignment="1">
      <alignment horizontal="left"/>
    </xf>
    <xf numFmtId="166" fontId="3" fillId="2" borderId="8" xfId="1" applyNumberFormat="1" applyFont="1" applyFill="1" applyBorder="1" applyAlignment="1">
      <alignment horizontal="center"/>
    </xf>
    <xf numFmtId="166" fontId="3" fillId="2" borderId="6" xfId="1" applyNumberFormat="1" applyFont="1" applyFill="1" applyBorder="1" applyAlignment="1">
      <alignment horizontal="center"/>
    </xf>
    <xf numFmtId="0" fontId="3" fillId="9" borderId="2" xfId="0" applyFont="1" applyFill="1" applyBorder="1"/>
    <xf numFmtId="0" fontId="6" fillId="7" borderId="0" xfId="0" applyFont="1" applyFill="1"/>
    <xf numFmtId="0" fontId="3" fillId="7" borderId="0" xfId="1" applyFont="1" applyFill="1" applyBorder="1"/>
    <xf numFmtId="0" fontId="3" fillId="7" borderId="0" xfId="1" applyFont="1" applyFill="1" applyBorder="1" applyAlignment="1">
      <alignment horizontal="right" vertical="center"/>
    </xf>
    <xf numFmtId="0" fontId="3" fillId="7" borderId="0" xfId="1" applyFont="1" applyFill="1" applyBorder="1" applyAlignment="1">
      <alignment horizontal="center" vertical="center"/>
    </xf>
    <xf numFmtId="0" fontId="3" fillId="7" borderId="0" xfId="1" applyFont="1" applyFill="1" applyBorder="1" applyAlignment="1">
      <alignment horizontal="right"/>
    </xf>
    <xf numFmtId="166" fontId="3" fillId="7" borderId="4" xfId="1" applyNumberFormat="1" applyFont="1" applyFill="1" applyBorder="1" applyAlignment="1"/>
    <xf numFmtId="0" fontId="3" fillId="7" borderId="0" xfId="1" applyNumberFormat="1" applyFont="1" applyFill="1" applyBorder="1" applyAlignment="1">
      <alignment horizontal="center"/>
    </xf>
    <xf numFmtId="0" fontId="6" fillId="7" borderId="0" xfId="0" applyFont="1" applyFill="1" applyBorder="1"/>
    <xf numFmtId="0" fontId="3" fillId="7" borderId="0" xfId="0" applyFont="1" applyFill="1"/>
    <xf numFmtId="0" fontId="3" fillId="7" borderId="0" xfId="0" applyFont="1" applyFill="1" applyBorder="1"/>
    <xf numFmtId="0" fontId="3" fillId="7" borderId="0" xfId="0" applyFont="1" applyFill="1" applyAlignment="1">
      <alignment horizontal="center" vertical="center"/>
    </xf>
    <xf numFmtId="0" fontId="3" fillId="7" borderId="0" xfId="0" applyFont="1" applyFill="1" applyAlignment="1">
      <alignment horizontal="right" vertical="center"/>
    </xf>
    <xf numFmtId="0" fontId="3" fillId="7" borderId="0" xfId="0" applyFont="1" applyFill="1" applyAlignment="1">
      <alignment horizontal="right"/>
    </xf>
    <xf numFmtId="0" fontId="3" fillId="2" borderId="6" xfId="1" applyFont="1" applyFill="1" applyBorder="1" applyAlignment="1">
      <alignment horizontal="center"/>
    </xf>
    <xf numFmtId="0" fontId="6" fillId="9" borderId="2" xfId="0" applyFont="1" applyFill="1" applyBorder="1"/>
    <xf numFmtId="169" fontId="6" fillId="3" borderId="2" xfId="0" applyNumberFormat="1" applyFont="1" applyFill="1" applyBorder="1"/>
    <xf numFmtId="0" fontId="6" fillId="3" borderId="2" xfId="0" applyFont="1" applyFill="1" applyBorder="1"/>
    <xf numFmtId="167" fontId="6" fillId="3" borderId="2" xfId="0" applyNumberFormat="1" applyFont="1" applyFill="1" applyBorder="1"/>
    <xf numFmtId="0" fontId="6" fillId="3" borderId="8" xfId="0" applyFont="1" applyFill="1" applyBorder="1"/>
    <xf numFmtId="169" fontId="6" fillId="3" borderId="8" xfId="0" applyNumberFormat="1" applyFont="1" applyFill="1" applyBorder="1"/>
    <xf numFmtId="0" fontId="6" fillId="3" borderId="6" xfId="0" applyFont="1" applyFill="1" applyBorder="1"/>
    <xf numFmtId="169" fontId="6" fillId="3" borderId="6" xfId="0" applyNumberFormat="1" applyFont="1" applyFill="1" applyBorder="1"/>
    <xf numFmtId="0" fontId="3" fillId="3" borderId="6" xfId="0" applyFont="1" applyFill="1" applyBorder="1"/>
    <xf numFmtId="0" fontId="3" fillId="3" borderId="1" xfId="0" applyFont="1" applyFill="1" applyBorder="1"/>
    <xf numFmtId="169" fontId="6" fillId="3" borderId="1" xfId="0" applyNumberFormat="1" applyFont="1" applyFill="1" applyBorder="1"/>
    <xf numFmtId="0" fontId="6" fillId="7" borderId="0" xfId="0" applyFont="1" applyFill="1" applyAlignment="1">
      <alignment horizontal="center" vertical="center"/>
    </xf>
    <xf numFmtId="0" fontId="6" fillId="9" borderId="8" xfId="0" applyFont="1" applyFill="1" applyBorder="1" applyAlignment="1">
      <alignment horizontal="center" vertical="center"/>
    </xf>
    <xf numFmtId="167" fontId="3" fillId="3" borderId="10" xfId="0" applyNumberFormat="1" applyFont="1" applyFill="1" applyBorder="1"/>
    <xf numFmtId="167" fontId="3" fillId="3" borderId="17" xfId="0" applyNumberFormat="1" applyFont="1" applyFill="1" applyBorder="1"/>
    <xf numFmtId="0" fontId="3" fillId="7" borderId="12" xfId="0" applyFont="1" applyFill="1" applyBorder="1"/>
    <xf numFmtId="0" fontId="6" fillId="3" borderId="1" xfId="0" applyFont="1" applyFill="1" applyBorder="1"/>
    <xf numFmtId="166" fontId="3" fillId="8" borderId="8" xfId="1" applyNumberFormat="1" applyFont="1" applyFill="1" applyBorder="1" applyAlignment="1">
      <alignment horizontal="right" vertical="center"/>
    </xf>
    <xf numFmtId="166" fontId="3" fillId="8" borderId="6" xfId="1" applyNumberFormat="1" applyFont="1" applyFill="1" applyBorder="1" applyAlignment="1">
      <alignment horizontal="right" vertical="center"/>
    </xf>
    <xf numFmtId="166" fontId="3" fillId="2" borderId="16" xfId="1" applyNumberFormat="1" applyFont="1" applyFill="1" applyBorder="1" applyAlignment="1"/>
    <xf numFmtId="166" fontId="3" fillId="8" borderId="16" xfId="1" applyNumberFormat="1" applyFont="1" applyFill="1" applyBorder="1" applyAlignment="1">
      <alignment horizontal="right" vertical="center"/>
    </xf>
    <xf numFmtId="0" fontId="3" fillId="2" borderId="16" xfId="1" applyNumberFormat="1" applyFont="1" applyFill="1" applyBorder="1" applyAlignment="1">
      <alignment horizontal="center" vertical="center"/>
    </xf>
    <xf numFmtId="166" fontId="3" fillId="2" borderId="16" xfId="1" applyNumberFormat="1" applyFont="1" applyFill="1" applyBorder="1" applyAlignment="1">
      <alignment horizontal="right"/>
    </xf>
    <xf numFmtId="166" fontId="3" fillId="2" borderId="16" xfId="1" applyNumberFormat="1" applyFont="1" applyFill="1" applyBorder="1" applyAlignment="1">
      <alignment horizontal="center" vertical="center"/>
    </xf>
    <xf numFmtId="0" fontId="3" fillId="2" borderId="16" xfId="1" applyNumberFormat="1" applyFont="1" applyFill="1" applyBorder="1" applyAlignment="1"/>
    <xf numFmtId="0" fontId="3" fillId="2" borderId="16" xfId="1" applyNumberFormat="1" applyFont="1" applyFill="1" applyBorder="1" applyAlignment="1">
      <alignment horizontal="left"/>
    </xf>
    <xf numFmtId="169" fontId="3" fillId="2" borderId="8" xfId="1" applyNumberFormat="1" applyFont="1" applyFill="1" applyBorder="1" applyAlignment="1">
      <alignment horizontal="center"/>
    </xf>
    <xf numFmtId="169" fontId="3" fillId="2" borderId="6" xfId="1" applyNumberFormat="1" applyFont="1" applyFill="1" applyBorder="1" applyAlignment="1">
      <alignment horizontal="center"/>
    </xf>
    <xf numFmtId="174" fontId="3" fillId="2" borderId="6" xfId="1" applyNumberFormat="1" applyFont="1" applyFill="1" applyBorder="1" applyAlignment="1">
      <alignment horizontal="center"/>
    </xf>
    <xf numFmtId="174" fontId="3" fillId="2" borderId="1" xfId="1" applyNumberFormat="1" applyFont="1" applyFill="1" applyBorder="1" applyAlignment="1">
      <alignment horizontal="center"/>
    </xf>
    <xf numFmtId="0" fontId="5" fillId="3" borderId="4" xfId="1" applyFont="1" applyFill="1" applyBorder="1"/>
    <xf numFmtId="174" fontId="3" fillId="3" borderId="4" xfId="1" applyNumberFormat="1" applyFont="1" applyFill="1" applyBorder="1" applyAlignment="1">
      <alignment horizontal="center"/>
    </xf>
    <xf numFmtId="171" fontId="3" fillId="4" borderId="9" xfId="1" applyNumberFormat="1" applyFont="1" applyFill="1" applyBorder="1" applyAlignment="1">
      <alignment horizontal="center"/>
    </xf>
    <xf numFmtId="3" fontId="3" fillId="4" borderId="10" xfId="1" applyNumberFormat="1" applyFont="1" applyFill="1" applyBorder="1" applyAlignment="1">
      <alignment horizontal="center"/>
    </xf>
    <xf numFmtId="0" fontId="3" fillId="2" borderId="10" xfId="3" applyFont="1" applyFill="1" applyBorder="1" applyAlignment="1">
      <alignment horizontal="center"/>
    </xf>
    <xf numFmtId="11" fontId="3" fillId="4" borderId="10" xfId="1" applyNumberFormat="1" applyFont="1" applyFill="1" applyBorder="1" applyAlignment="1">
      <alignment horizontal="center"/>
    </xf>
    <xf numFmtId="0" fontId="3" fillId="4" borderId="10" xfId="1" applyFont="1" applyFill="1" applyBorder="1" applyAlignment="1">
      <alignment horizontal="center"/>
    </xf>
    <xf numFmtId="0" fontId="3" fillId="4" borderId="3" xfId="1" applyFont="1" applyFill="1" applyBorder="1" applyAlignment="1">
      <alignment horizontal="center"/>
    </xf>
    <xf numFmtId="170" fontId="3" fillId="2" borderId="0" xfId="3" applyNumberFormat="1" applyFont="1" applyFill="1" applyBorder="1" applyAlignment="1">
      <alignment horizontal="center"/>
    </xf>
    <xf numFmtId="172" fontId="3" fillId="2" borderId="8" xfId="1" applyNumberFormat="1" applyFont="1" applyFill="1" applyBorder="1" applyAlignment="1">
      <alignment horizontal="right"/>
    </xf>
    <xf numFmtId="173" fontId="3" fillId="2" borderId="8" xfId="1" applyNumberFormat="1" applyFont="1" applyFill="1" applyBorder="1" applyAlignment="1">
      <alignment horizontal="center"/>
    </xf>
    <xf numFmtId="173" fontId="3" fillId="2" borderId="6" xfId="1" applyNumberFormat="1" applyFont="1" applyFill="1" applyBorder="1" applyAlignment="1">
      <alignment horizontal="center"/>
    </xf>
    <xf numFmtId="169" fontId="3" fillId="2" borderId="6" xfId="1" applyNumberFormat="1" applyFont="1" applyFill="1" applyBorder="1" applyAlignment="1">
      <alignment horizontal="right"/>
    </xf>
    <xf numFmtId="0" fontId="3" fillId="2" borderId="10" xfId="1" applyFont="1" applyFill="1" applyBorder="1" applyAlignment="1">
      <alignment horizontal="left"/>
    </xf>
    <xf numFmtId="0" fontId="3" fillId="2" borderId="1" xfId="3" applyFont="1" applyFill="1" applyBorder="1" applyAlignment="1">
      <alignment horizontal="right"/>
    </xf>
    <xf numFmtId="0" fontId="3" fillId="2" borderId="3" xfId="3" applyFont="1" applyFill="1" applyBorder="1"/>
    <xf numFmtId="0" fontId="3" fillId="2" borderId="6" xfId="1" applyFont="1" applyFill="1" applyBorder="1" applyAlignment="1">
      <alignment horizontal="left"/>
    </xf>
    <xf numFmtId="0" fontId="3" fillId="2" borderId="1" xfId="3" applyFont="1" applyFill="1" applyBorder="1"/>
    <xf numFmtId="0" fontId="3" fillId="9" borderId="8" xfId="1" applyFont="1" applyFill="1" applyBorder="1"/>
    <xf numFmtId="0" fontId="3" fillId="9" borderId="6" xfId="1" applyFont="1" applyFill="1" applyBorder="1"/>
    <xf numFmtId="0" fontId="3" fillId="9" borderId="1" xfId="1" applyFont="1" applyFill="1" applyBorder="1"/>
    <xf numFmtId="174" fontId="3" fillId="8" borderId="2" xfId="1" applyNumberFormat="1" applyFont="1" applyFill="1" applyBorder="1" applyAlignment="1">
      <alignment horizontal="center"/>
    </xf>
    <xf numFmtId="0" fontId="3" fillId="9" borderId="2" xfId="1" applyFont="1" applyFill="1" applyBorder="1"/>
    <xf numFmtId="170" fontId="3" fillId="7" borderId="0" xfId="3" applyNumberFormat="1" applyFont="1" applyFill="1" applyBorder="1" applyAlignment="1">
      <alignment horizontal="center"/>
    </xf>
    <xf numFmtId="0" fontId="6" fillId="7" borderId="7" xfId="0" applyFont="1" applyFill="1" applyBorder="1"/>
    <xf numFmtId="0" fontId="12" fillId="9" borderId="8" xfId="1" applyFont="1" applyFill="1" applyBorder="1" applyAlignment="1">
      <alignment horizontal="right"/>
    </xf>
    <xf numFmtId="0" fontId="12" fillId="9" borderId="1" xfId="1" applyFont="1" applyFill="1" applyBorder="1" applyAlignment="1">
      <alignment horizontal="right"/>
    </xf>
    <xf numFmtId="0" fontId="12" fillId="9" borderId="6" xfId="1" applyFont="1" applyFill="1" applyBorder="1" applyAlignment="1">
      <alignment horizontal="right"/>
    </xf>
    <xf numFmtId="0" fontId="6" fillId="8" borderId="9" xfId="0" applyFont="1" applyFill="1" applyBorder="1" applyAlignment="1">
      <alignment horizontal="center" vertical="center"/>
    </xf>
    <xf numFmtId="0" fontId="6" fillId="8" borderId="10" xfId="0" applyFont="1" applyFill="1" applyBorder="1" applyAlignment="1">
      <alignment horizontal="center" vertical="center"/>
    </xf>
    <xf numFmtId="0" fontId="6" fillId="8" borderId="2" xfId="0" applyFont="1" applyFill="1" applyBorder="1"/>
    <xf numFmtId="167" fontId="3" fillId="8" borderId="15" xfId="0" applyNumberFormat="1" applyFont="1" applyFill="1" applyBorder="1"/>
    <xf numFmtId="176" fontId="3" fillId="9" borderId="2" xfId="0" applyNumberFormat="1" applyFont="1" applyFill="1" applyBorder="1" applyAlignment="1">
      <alignment horizontal="center" vertical="center" wrapText="1"/>
    </xf>
    <xf numFmtId="0" fontId="3" fillId="9" borderId="2" xfId="0" applyFont="1" applyFill="1" applyBorder="1" applyAlignment="1">
      <alignment horizontal="center" vertical="center" wrapText="1"/>
    </xf>
    <xf numFmtId="0" fontId="6" fillId="7" borderId="0" xfId="0" applyFont="1" applyFill="1" applyAlignment="1">
      <alignment horizontal="right" vertical="center"/>
    </xf>
    <xf numFmtId="0" fontId="6" fillId="7" borderId="0" xfId="0" applyFont="1" applyFill="1" applyAlignment="1">
      <alignment horizontal="right"/>
    </xf>
    <xf numFmtId="173" fontId="6" fillId="0" borderId="8" xfId="0" applyNumberFormat="1" applyFont="1" applyBorder="1"/>
    <xf numFmtId="173" fontId="6" fillId="0" borderId="6" xfId="0" applyNumberFormat="1" applyFont="1" applyBorder="1"/>
    <xf numFmtId="173" fontId="6" fillId="0" borderId="1" xfId="0" applyNumberFormat="1" applyFont="1" applyBorder="1"/>
    <xf numFmtId="167" fontId="3" fillId="7" borderId="0" xfId="0" applyNumberFormat="1" applyFont="1" applyFill="1" applyBorder="1"/>
    <xf numFmtId="167" fontId="3" fillId="8" borderId="10" xfId="0" applyNumberFormat="1" applyFont="1" applyFill="1" applyBorder="1"/>
    <xf numFmtId="167" fontId="3" fillId="8" borderId="3" xfId="0" applyNumberFormat="1" applyFont="1" applyFill="1" applyBorder="1"/>
    <xf numFmtId="168" fontId="3" fillId="3" borderId="8" xfId="1" applyNumberFormat="1" applyFont="1" applyFill="1" applyBorder="1" applyAlignment="1"/>
    <xf numFmtId="168" fontId="3" fillId="3" borderId="6" xfId="1" applyNumberFormat="1" applyFont="1" applyFill="1" applyBorder="1" applyAlignment="1"/>
    <xf numFmtId="168" fontId="3" fillId="3" borderId="16" xfId="1" applyNumberFormat="1" applyFont="1" applyFill="1" applyBorder="1" applyAlignment="1"/>
    <xf numFmtId="168" fontId="3" fillId="3" borderId="1" xfId="1" applyNumberFormat="1" applyFont="1" applyFill="1" applyBorder="1" applyAlignment="1"/>
    <xf numFmtId="0" fontId="13" fillId="3" borderId="6" xfId="0" applyFont="1" applyFill="1" applyBorder="1"/>
    <xf numFmtId="0" fontId="12" fillId="10" borderId="2" xfId="0" applyFont="1" applyFill="1" applyBorder="1"/>
    <xf numFmtId="0" fontId="12" fillId="9" borderId="2" xfId="0" applyFont="1" applyFill="1" applyBorder="1"/>
    <xf numFmtId="0" fontId="14" fillId="6" borderId="2" xfId="0" applyFont="1" applyFill="1" applyBorder="1"/>
    <xf numFmtId="0" fontId="14" fillId="9" borderId="2" xfId="0" applyFont="1" applyFill="1" applyBorder="1"/>
    <xf numFmtId="169" fontId="14" fillId="3" borderId="2" xfId="0" applyNumberFormat="1" applyFont="1" applyFill="1" applyBorder="1"/>
    <xf numFmtId="167" fontId="3" fillId="0" borderId="6" xfId="0" applyNumberFormat="1" applyFont="1" applyBorder="1" applyAlignment="1"/>
    <xf numFmtId="0" fontId="3" fillId="8" borderId="2" xfId="0" applyFont="1" applyFill="1" applyBorder="1" applyAlignment="1"/>
    <xf numFmtId="0" fontId="3" fillId="8" borderId="15" xfId="0" applyFont="1" applyFill="1" applyBorder="1" applyAlignment="1"/>
    <xf numFmtId="167" fontId="3" fillId="8" borderId="2" xfId="0" applyNumberFormat="1" applyFont="1" applyFill="1" applyBorder="1" applyAlignment="1"/>
    <xf numFmtId="0" fontId="3" fillId="8" borderId="6" xfId="0" applyFont="1" applyFill="1" applyBorder="1" applyAlignment="1"/>
    <xf numFmtId="0" fontId="3" fillId="8" borderId="10" xfId="0" applyFont="1" applyFill="1" applyBorder="1" applyAlignment="1"/>
    <xf numFmtId="0" fontId="3" fillId="3" borderId="18" xfId="0" applyFont="1" applyFill="1" applyBorder="1" applyAlignment="1"/>
    <xf numFmtId="167" fontId="3" fillId="3" borderId="18" xfId="0" applyNumberFormat="1" applyFont="1" applyFill="1" applyBorder="1" applyAlignment="1"/>
    <xf numFmtId="0" fontId="3" fillId="3" borderId="6" xfId="0" applyFont="1" applyFill="1" applyBorder="1" applyAlignment="1"/>
    <xf numFmtId="0" fontId="3" fillId="3" borderId="10" xfId="0" applyFont="1" applyFill="1" applyBorder="1" applyAlignment="1"/>
    <xf numFmtId="167" fontId="3" fillId="3" borderId="6" xfId="0" applyNumberFormat="1" applyFont="1" applyFill="1" applyBorder="1" applyAlignment="1"/>
    <xf numFmtId="0" fontId="3" fillId="3" borderId="16" xfId="0" applyFont="1" applyFill="1" applyBorder="1" applyAlignment="1"/>
    <xf numFmtId="0" fontId="3" fillId="3" borderId="17" xfId="0" applyFont="1" applyFill="1" applyBorder="1" applyAlignment="1"/>
    <xf numFmtId="167" fontId="3" fillId="3" borderId="16" xfId="0" applyNumberFormat="1" applyFont="1" applyFill="1" applyBorder="1" applyAlignment="1"/>
    <xf numFmtId="0" fontId="3" fillId="7" borderId="0" xfId="0" applyFont="1" applyFill="1" applyBorder="1" applyAlignment="1"/>
    <xf numFmtId="0" fontId="3" fillId="8" borderId="8" xfId="0" applyFont="1" applyFill="1" applyBorder="1" applyAlignment="1"/>
    <xf numFmtId="0" fontId="3" fillId="8" borderId="9" xfId="0" applyFont="1" applyFill="1" applyBorder="1" applyAlignment="1"/>
    <xf numFmtId="167" fontId="3" fillId="8" borderId="9" xfId="0" applyNumberFormat="1" applyFont="1" applyFill="1" applyBorder="1"/>
    <xf numFmtId="0" fontId="3" fillId="8" borderId="16" xfId="0" applyFont="1" applyFill="1" applyBorder="1" applyAlignment="1"/>
    <xf numFmtId="0" fontId="3" fillId="8" borderId="17" xfId="0" applyFont="1" applyFill="1" applyBorder="1" applyAlignment="1"/>
    <xf numFmtId="167" fontId="3" fillId="8" borderId="17" xfId="0" applyNumberFormat="1" applyFont="1" applyFill="1" applyBorder="1"/>
    <xf numFmtId="167" fontId="3" fillId="8" borderId="18" xfId="0" applyNumberFormat="1" applyFont="1" applyFill="1" applyBorder="1"/>
    <xf numFmtId="0" fontId="13" fillId="8" borderId="10" xfId="0" applyFont="1" applyFill="1" applyBorder="1" applyAlignment="1"/>
    <xf numFmtId="167" fontId="3" fillId="7" borderId="10" xfId="0" applyNumberFormat="1" applyFont="1" applyFill="1" applyBorder="1"/>
    <xf numFmtId="0" fontId="6" fillId="7" borderId="6" xfId="0" applyFont="1" applyFill="1" applyBorder="1"/>
    <xf numFmtId="167" fontId="3" fillId="7" borderId="3" xfId="0" applyNumberFormat="1" applyFont="1" applyFill="1" applyBorder="1"/>
    <xf numFmtId="0" fontId="3" fillId="9" borderId="15" xfId="0" applyFont="1" applyFill="1" applyBorder="1" applyAlignment="1">
      <alignment horizontal="centerContinuous" vertical="center"/>
    </xf>
    <xf numFmtId="0" fontId="3" fillId="9" borderId="13" xfId="0" applyFont="1" applyFill="1" applyBorder="1" applyAlignment="1">
      <alignment horizontal="centerContinuous" vertical="center"/>
    </xf>
    <xf numFmtId="0" fontId="15" fillId="9" borderId="2" xfId="0" applyFont="1" applyFill="1" applyBorder="1" applyAlignment="1">
      <alignment horizontal="centerContinuous" vertical="center"/>
    </xf>
    <xf numFmtId="0" fontId="15" fillId="9" borderId="13" xfId="0" applyFont="1" applyFill="1" applyBorder="1" applyAlignment="1">
      <alignment horizontal="centerContinuous" vertical="center"/>
    </xf>
    <xf numFmtId="0" fontId="15" fillId="9" borderId="15" xfId="0" applyFont="1" applyFill="1" applyBorder="1" applyAlignment="1">
      <alignment horizontal="centerContinuous" vertical="center"/>
    </xf>
    <xf numFmtId="0" fontId="15" fillId="7" borderId="0" xfId="0" applyFont="1" applyFill="1"/>
    <xf numFmtId="0" fontId="16" fillId="7" borderId="0" xfId="0" applyFont="1" applyFill="1"/>
    <xf numFmtId="0" fontId="15" fillId="9" borderId="2" xfId="0" applyFont="1" applyFill="1" applyBorder="1" applyAlignment="1">
      <alignment horizontal="center"/>
    </xf>
    <xf numFmtId="0" fontId="15" fillId="9" borderId="15" xfId="0" applyFont="1" applyFill="1" applyBorder="1" applyAlignment="1">
      <alignment horizontal="center"/>
    </xf>
    <xf numFmtId="0" fontId="15" fillId="9" borderId="15" xfId="0" applyFont="1" applyFill="1" applyBorder="1" applyAlignment="1">
      <alignment horizontal="center" vertical="center"/>
    </xf>
    <xf numFmtId="0" fontId="15" fillId="7" borderId="0" xfId="0" applyFont="1" applyFill="1" applyBorder="1"/>
    <xf numFmtId="167" fontId="3" fillId="7" borderId="6" xfId="0" applyNumberFormat="1" applyFont="1" applyFill="1" applyBorder="1" applyAlignment="1"/>
    <xf numFmtId="167" fontId="3" fillId="7" borderId="1" xfId="0" applyNumberFormat="1" applyFont="1" applyFill="1" applyBorder="1" applyAlignment="1"/>
    <xf numFmtId="167" fontId="3" fillId="3" borderId="3" xfId="0" applyNumberFormat="1" applyFont="1" applyFill="1" applyBorder="1"/>
    <xf numFmtId="0" fontId="13" fillId="3" borderId="6" xfId="0" applyFont="1" applyFill="1" applyBorder="1" applyAlignment="1"/>
    <xf numFmtId="0" fontId="13" fillId="3" borderId="10" xfId="0" applyFont="1" applyFill="1" applyBorder="1" applyAlignment="1"/>
    <xf numFmtId="167" fontId="13" fillId="3" borderId="10" xfId="0" applyNumberFormat="1" applyFont="1" applyFill="1" applyBorder="1"/>
    <xf numFmtId="0" fontId="3" fillId="3" borderId="1" xfId="0" applyFont="1" applyFill="1" applyBorder="1" applyAlignment="1"/>
    <xf numFmtId="0" fontId="3" fillId="3" borderId="3" xfId="0" applyFont="1" applyFill="1" applyBorder="1" applyAlignment="1"/>
    <xf numFmtId="0" fontId="3" fillId="9" borderId="14" xfId="0" applyFont="1" applyFill="1" applyBorder="1" applyAlignment="1">
      <alignment horizontal="centerContinuous" vertical="center"/>
    </xf>
    <xf numFmtId="176" fontId="3" fillId="9" borderId="13" xfId="0" applyNumberFormat="1" applyFont="1" applyFill="1" applyBorder="1" applyAlignment="1">
      <alignment horizontal="centerContinuous" vertical="center"/>
    </xf>
    <xf numFmtId="0" fontId="3" fillId="9" borderId="14" xfId="0" applyFont="1" applyFill="1" applyBorder="1"/>
    <xf numFmtId="0" fontId="6" fillId="8" borderId="6" xfId="0" applyFont="1" applyFill="1" applyBorder="1"/>
    <xf numFmtId="0" fontId="6" fillId="8" borderId="1" xfId="0" applyFont="1" applyFill="1" applyBorder="1"/>
    <xf numFmtId="182" fontId="6" fillId="0" borderId="6" xfId="0" applyNumberFormat="1" applyFont="1" applyBorder="1"/>
    <xf numFmtId="182" fontId="6" fillId="0" borderId="1" xfId="0" applyNumberFormat="1" applyFont="1" applyBorder="1"/>
    <xf numFmtId="0" fontId="6" fillId="10" borderId="6" xfId="0" applyFont="1" applyFill="1" applyBorder="1"/>
    <xf numFmtId="0" fontId="3" fillId="10" borderId="6" xfId="0" applyFont="1" applyFill="1" applyBorder="1" applyAlignment="1"/>
    <xf numFmtId="0" fontId="3" fillId="10" borderId="10" xfId="0" applyFont="1" applyFill="1" applyBorder="1" applyAlignment="1"/>
    <xf numFmtId="0" fontId="3" fillId="10" borderId="10" xfId="0" applyFont="1" applyFill="1" applyBorder="1"/>
    <xf numFmtId="0" fontId="3" fillId="10" borderId="1" xfId="0" applyFont="1" applyFill="1" applyBorder="1" applyAlignment="1"/>
    <xf numFmtId="0" fontId="3" fillId="10" borderId="3" xfId="0" applyFont="1" applyFill="1" applyBorder="1" applyAlignment="1"/>
    <xf numFmtId="0" fontId="3" fillId="10" borderId="3" xfId="0" applyFont="1" applyFill="1" applyBorder="1"/>
    <xf numFmtId="0" fontId="3" fillId="10" borderId="10" xfId="0" applyNumberFormat="1" applyFont="1" applyFill="1" applyBorder="1"/>
    <xf numFmtId="0" fontId="3" fillId="10" borderId="3" xfId="0" applyNumberFormat="1" applyFont="1" applyFill="1" applyBorder="1"/>
    <xf numFmtId="178" fontId="3" fillId="10" borderId="10" xfId="0" applyNumberFormat="1" applyFont="1" applyFill="1" applyBorder="1"/>
    <xf numFmtId="178" fontId="3" fillId="10" borderId="3" xfId="0" applyNumberFormat="1" applyFont="1" applyFill="1" applyBorder="1"/>
    <xf numFmtId="0" fontId="6" fillId="3" borderId="2" xfId="0" applyFont="1" applyFill="1" applyBorder="1" applyAlignment="1">
      <alignment horizontal="left" wrapText="1"/>
    </xf>
    <xf numFmtId="0" fontId="6" fillId="3" borderId="2" xfId="0" applyFont="1" applyFill="1" applyBorder="1" applyAlignment="1">
      <alignment horizontal="center" vertical="center"/>
    </xf>
    <xf numFmtId="0" fontId="3" fillId="9" borderId="9" xfId="0" applyFont="1" applyFill="1" applyBorder="1" applyAlignment="1">
      <alignment horizontal="center" vertical="center" wrapText="1"/>
    </xf>
    <xf numFmtId="0" fontId="6" fillId="9" borderId="2" xfId="0" applyFont="1" applyFill="1" applyBorder="1" applyAlignment="1">
      <alignment horizontal="left" vertical="center" wrapText="1"/>
    </xf>
    <xf numFmtId="167" fontId="6" fillId="0" borderId="6" xfId="0" applyNumberFormat="1" applyFont="1" applyBorder="1" applyAlignment="1">
      <alignment horizontal="center" vertical="center"/>
    </xf>
    <xf numFmtId="167" fontId="6" fillId="0" borderId="1" xfId="0" applyNumberFormat="1" applyFont="1" applyBorder="1" applyAlignment="1">
      <alignment horizontal="center" vertical="center"/>
    </xf>
    <xf numFmtId="167" fontId="6" fillId="3" borderId="8" xfId="0" applyNumberFormat="1" applyFont="1" applyFill="1" applyBorder="1"/>
    <xf numFmtId="167" fontId="6" fillId="3" borderId="6" xfId="0" applyNumberFormat="1" applyFont="1" applyFill="1" applyBorder="1"/>
    <xf numFmtId="3" fontId="3" fillId="4" borderId="2" xfId="1" applyNumberFormat="1" applyFont="1" applyFill="1" applyBorder="1" applyAlignment="1">
      <alignment horizontal="center"/>
    </xf>
    <xf numFmtId="167" fontId="6" fillId="3" borderId="1" xfId="0" applyNumberFormat="1" applyFont="1" applyFill="1" applyBorder="1"/>
    <xf numFmtId="0" fontId="6" fillId="9" borderId="2" xfId="0" applyFont="1" applyFill="1" applyBorder="1" applyAlignment="1">
      <alignment horizontal="center" vertical="center"/>
    </xf>
    <xf numFmtId="167" fontId="6" fillId="7" borderId="0" xfId="0" applyNumberFormat="1" applyFont="1" applyFill="1"/>
    <xf numFmtId="0" fontId="6" fillId="10" borderId="8" xfId="0" applyFont="1" applyFill="1" applyBorder="1"/>
    <xf numFmtId="167" fontId="6" fillId="10" borderId="8" xfId="0" applyNumberFormat="1" applyFont="1" applyFill="1" applyBorder="1"/>
    <xf numFmtId="169" fontId="6" fillId="10" borderId="8" xfId="0" applyNumberFormat="1" applyFont="1" applyFill="1" applyBorder="1"/>
    <xf numFmtId="167" fontId="6" fillId="10" borderId="6" xfId="0" applyNumberFormat="1" applyFont="1" applyFill="1" applyBorder="1"/>
    <xf numFmtId="169" fontId="6" fillId="10" borderId="6" xfId="0" applyNumberFormat="1" applyFont="1" applyFill="1" applyBorder="1"/>
    <xf numFmtId="0" fontId="6" fillId="10" borderId="1" xfId="0" applyFont="1" applyFill="1" applyBorder="1"/>
    <xf numFmtId="167" fontId="6" fillId="10" borderId="1" xfId="0" applyNumberFormat="1" applyFont="1" applyFill="1" applyBorder="1"/>
    <xf numFmtId="169" fontId="6" fillId="10" borderId="1" xfId="0" applyNumberFormat="1" applyFont="1" applyFill="1" applyBorder="1"/>
    <xf numFmtId="0" fontId="6" fillId="7" borderId="0" xfId="0" applyNumberFormat="1" applyFont="1" applyFill="1"/>
    <xf numFmtId="167" fontId="3" fillId="8" borderId="6" xfId="0" applyNumberFormat="1" applyFont="1" applyFill="1" applyBorder="1"/>
    <xf numFmtId="167" fontId="3" fillId="10" borderId="10" xfId="0" applyNumberFormat="1" applyFont="1" applyFill="1" applyBorder="1"/>
    <xf numFmtId="167" fontId="3" fillId="10" borderId="3" xfId="0" applyNumberFormat="1" applyFont="1" applyFill="1" applyBorder="1"/>
    <xf numFmtId="0" fontId="0" fillId="7" borderId="0" xfId="0" applyFill="1"/>
    <xf numFmtId="167" fontId="3" fillId="8" borderId="9" xfId="0" applyNumberFormat="1" applyFont="1" applyFill="1" applyBorder="1" applyAlignment="1"/>
    <xf numFmtId="175" fontId="6" fillId="10" borderId="8" xfId="0" applyNumberFormat="1" applyFont="1" applyFill="1" applyBorder="1"/>
    <xf numFmtId="175" fontId="6" fillId="10" borderId="6" xfId="0" applyNumberFormat="1" applyFont="1" applyFill="1" applyBorder="1"/>
    <xf numFmtId="175" fontId="6" fillId="10" borderId="1" xfId="0" applyNumberFormat="1" applyFont="1" applyFill="1" applyBorder="1"/>
    <xf numFmtId="2" fontId="6" fillId="10" borderId="8" xfId="0" applyNumberFormat="1" applyFont="1" applyFill="1" applyBorder="1"/>
    <xf numFmtId="2" fontId="6" fillId="10" borderId="6" xfId="0" applyNumberFormat="1" applyFont="1" applyFill="1" applyBorder="1"/>
    <xf numFmtId="2" fontId="6" fillId="10" borderId="1" xfId="0" applyNumberFormat="1" applyFont="1" applyFill="1" applyBorder="1"/>
    <xf numFmtId="0" fontId="6" fillId="9" borderId="2" xfId="0" applyFont="1" applyFill="1" applyBorder="1" applyAlignment="1">
      <alignment horizontal="center" vertical="center" wrapText="1"/>
    </xf>
    <xf numFmtId="167" fontId="3" fillId="7" borderId="0" xfId="2" quotePrefix="1" applyNumberFormat="1" applyFont="1" applyFill="1" applyBorder="1" applyAlignment="1"/>
    <xf numFmtId="167" fontId="3" fillId="7" borderId="19" xfId="2" quotePrefix="1" applyNumberFormat="1" applyFont="1" applyFill="1" applyBorder="1" applyAlignment="1"/>
    <xf numFmtId="166" fontId="3" fillId="3" borderId="8" xfId="1" applyNumberFormat="1" applyFont="1" applyFill="1" applyBorder="1" applyAlignment="1"/>
    <xf numFmtId="0" fontId="3" fillId="3" borderId="8" xfId="1" applyNumberFormat="1" applyFont="1" applyFill="1" applyBorder="1" applyAlignment="1">
      <alignment horizontal="center" vertical="center"/>
    </xf>
    <xf numFmtId="166" fontId="3" fillId="3" borderId="8" xfId="1" applyNumberFormat="1" applyFont="1" applyFill="1" applyBorder="1" applyAlignment="1">
      <alignment horizontal="center"/>
    </xf>
    <xf numFmtId="166" fontId="3" fillId="3" borderId="8" xfId="1" applyNumberFormat="1" applyFont="1" applyFill="1" applyBorder="1" applyAlignment="1">
      <alignment horizontal="center" vertical="center"/>
    </xf>
    <xf numFmtId="0" fontId="3" fillId="3" borderId="8" xfId="1" applyNumberFormat="1" applyFont="1" applyFill="1" applyBorder="1" applyAlignment="1">
      <alignment horizontal="center"/>
    </xf>
    <xf numFmtId="0" fontId="3" fillId="3" borderId="8" xfId="1" applyNumberFormat="1" applyFont="1" applyFill="1" applyBorder="1" applyAlignment="1">
      <alignment horizontal="left"/>
    </xf>
    <xf numFmtId="166" fontId="3" fillId="3" borderId="6" xfId="1" applyNumberFormat="1" applyFont="1" applyFill="1" applyBorder="1" applyAlignment="1"/>
    <xf numFmtId="0" fontId="3" fillId="3" borderId="6" xfId="1" applyNumberFormat="1" applyFont="1" applyFill="1" applyBorder="1" applyAlignment="1">
      <alignment horizontal="center" vertical="center"/>
    </xf>
    <xf numFmtId="166" fontId="3" fillId="3" borderId="6" xfId="1" applyNumberFormat="1" applyFont="1" applyFill="1" applyBorder="1" applyAlignment="1">
      <alignment horizontal="center"/>
    </xf>
    <xf numFmtId="166" fontId="3" fillId="3" borderId="6" xfId="1" applyNumberFormat="1" applyFont="1" applyFill="1" applyBorder="1" applyAlignment="1">
      <alignment horizontal="center" vertical="center"/>
    </xf>
    <xf numFmtId="0" fontId="3" fillId="3" borderId="6" xfId="1" applyNumberFormat="1" applyFont="1" applyFill="1" applyBorder="1" applyAlignment="1">
      <alignment horizontal="center"/>
    </xf>
    <xf numFmtId="0" fontId="3" fillId="3" borderId="6" xfId="1" applyNumberFormat="1" applyFont="1" applyFill="1" applyBorder="1" applyAlignment="1">
      <alignment horizontal="left"/>
    </xf>
    <xf numFmtId="166" fontId="3" fillId="3" borderId="1" xfId="1" applyNumberFormat="1" applyFont="1" applyFill="1" applyBorder="1" applyAlignment="1"/>
    <xf numFmtId="0" fontId="3" fillId="3" borderId="1" xfId="1" applyNumberFormat="1" applyFont="1" applyFill="1" applyBorder="1" applyAlignment="1">
      <alignment horizontal="center" vertical="center"/>
    </xf>
    <xf numFmtId="166" fontId="3" fillId="3" borderId="1" xfId="1" applyNumberFormat="1" applyFont="1" applyFill="1" applyBorder="1" applyAlignment="1">
      <alignment horizontal="center"/>
    </xf>
    <xf numFmtId="166" fontId="3" fillId="3" borderId="1" xfId="1" applyNumberFormat="1" applyFont="1" applyFill="1" applyBorder="1" applyAlignment="1">
      <alignment horizontal="center" vertical="center"/>
    </xf>
    <xf numFmtId="0" fontId="3" fillId="3" borderId="1" xfId="1" applyNumberFormat="1" applyFont="1" applyFill="1" applyBorder="1" applyAlignment="1">
      <alignment horizontal="center"/>
    </xf>
    <xf numFmtId="0" fontId="6" fillId="3" borderId="12" xfId="0" applyFont="1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0" fontId="6" fillId="3" borderId="4" xfId="0" applyFont="1" applyFill="1" applyBorder="1" applyAlignment="1">
      <alignment horizontal="center"/>
    </xf>
    <xf numFmtId="0" fontId="3" fillId="3" borderId="8" xfId="1" quotePrefix="1" applyFont="1" applyFill="1" applyBorder="1" applyAlignment="1">
      <alignment horizontal="left"/>
    </xf>
    <xf numFmtId="15" fontId="3" fillId="3" borderId="8" xfId="1" quotePrefix="1" applyNumberFormat="1" applyFont="1" applyFill="1" applyBorder="1" applyAlignment="1">
      <alignment horizontal="center"/>
    </xf>
    <xf numFmtId="169" fontId="3" fillId="3" borderId="8" xfId="1" quotePrefix="1" applyNumberFormat="1" applyFont="1" applyFill="1" applyBorder="1" applyAlignment="1">
      <alignment horizontal="center"/>
    </xf>
    <xf numFmtId="0" fontId="3" fillId="3" borderId="8" xfId="1" quotePrefix="1" applyFont="1" applyFill="1" applyBorder="1" applyAlignment="1">
      <alignment horizontal="center"/>
    </xf>
    <xf numFmtId="166" fontId="3" fillId="3" borderId="8" xfId="2" applyNumberFormat="1" applyFont="1" applyFill="1" applyBorder="1" applyAlignment="1">
      <alignment horizontal="center"/>
    </xf>
    <xf numFmtId="0" fontId="3" fillId="3" borderId="6" xfId="1" quotePrefix="1" applyFont="1" applyFill="1" applyBorder="1" applyAlignment="1">
      <alignment horizontal="left"/>
    </xf>
    <xf numFmtId="15" fontId="3" fillId="3" borderId="6" xfId="1" quotePrefix="1" applyNumberFormat="1" applyFont="1" applyFill="1" applyBorder="1" applyAlignment="1">
      <alignment horizontal="center"/>
    </xf>
    <xf numFmtId="169" fontId="3" fillId="3" borderId="6" xfId="1" quotePrefix="1" applyNumberFormat="1" applyFont="1" applyFill="1" applyBorder="1" applyAlignment="1">
      <alignment horizontal="center"/>
    </xf>
    <xf numFmtId="0" fontId="3" fillId="3" borderId="6" xfId="1" quotePrefix="1" applyFont="1" applyFill="1" applyBorder="1" applyAlignment="1">
      <alignment horizontal="center"/>
    </xf>
    <xf numFmtId="166" fontId="3" fillId="3" borderId="6" xfId="2" applyNumberFormat="1" applyFont="1" applyFill="1" applyBorder="1" applyAlignment="1">
      <alignment horizontal="center"/>
    </xf>
    <xf numFmtId="0" fontId="3" fillId="3" borderId="1" xfId="1" quotePrefix="1" applyFont="1" applyFill="1" applyBorder="1" applyAlignment="1">
      <alignment horizontal="left"/>
    </xf>
    <xf numFmtId="15" fontId="3" fillId="3" borderId="1" xfId="1" quotePrefix="1" applyNumberFormat="1" applyFont="1" applyFill="1" applyBorder="1" applyAlignment="1">
      <alignment horizontal="center"/>
    </xf>
    <xf numFmtId="169" fontId="3" fillId="3" borderId="1" xfId="1" quotePrefix="1" applyNumberFormat="1" applyFont="1" applyFill="1" applyBorder="1" applyAlignment="1">
      <alignment horizontal="center"/>
    </xf>
    <xf numFmtId="0" fontId="3" fillId="3" borderId="1" xfId="1" quotePrefix="1" applyFont="1" applyFill="1" applyBorder="1" applyAlignment="1">
      <alignment horizontal="center"/>
    </xf>
    <xf numFmtId="166" fontId="3" fillId="3" borderId="1" xfId="2" applyNumberFormat="1" applyFont="1" applyFill="1" applyBorder="1" applyAlignment="1">
      <alignment horizontal="center"/>
    </xf>
    <xf numFmtId="0" fontId="12" fillId="9" borderId="2" xfId="1" applyFont="1" applyFill="1" applyBorder="1" applyAlignment="1">
      <alignment horizontal="centerContinuous" vertical="center" wrapText="1"/>
    </xf>
    <xf numFmtId="167" fontId="3" fillId="3" borderId="8" xfId="2" applyNumberFormat="1" applyFont="1" applyFill="1" applyBorder="1" applyAlignment="1">
      <alignment horizontal="right"/>
    </xf>
    <xf numFmtId="0" fontId="3" fillId="3" borderId="8" xfId="2" applyNumberFormat="1" applyFont="1" applyFill="1" applyBorder="1" applyAlignment="1">
      <alignment horizontal="right"/>
    </xf>
    <xf numFmtId="167" fontId="3" fillId="3" borderId="6" xfId="2" applyNumberFormat="1" applyFont="1" applyFill="1" applyBorder="1" applyAlignment="1">
      <alignment horizontal="right"/>
    </xf>
    <xf numFmtId="0" fontId="3" fillId="3" borderId="6" xfId="2" applyNumberFormat="1" applyFont="1" applyFill="1" applyBorder="1" applyAlignment="1">
      <alignment horizontal="right"/>
    </xf>
    <xf numFmtId="167" fontId="3" fillId="3" borderId="1" xfId="2" applyNumberFormat="1" applyFont="1" applyFill="1" applyBorder="1" applyAlignment="1">
      <alignment horizontal="right"/>
    </xf>
    <xf numFmtId="0" fontId="3" fillId="3" borderId="1" xfId="2" applyNumberFormat="1" applyFont="1" applyFill="1" applyBorder="1" applyAlignment="1">
      <alignment horizontal="right"/>
    </xf>
    <xf numFmtId="183" fontId="6" fillId="0" borderId="6" xfId="0" applyNumberFormat="1" applyFont="1" applyBorder="1"/>
    <xf numFmtId="0" fontId="3" fillId="3" borderId="8" xfId="2" applyNumberFormat="1" applyFont="1" applyFill="1" applyBorder="1" applyAlignment="1">
      <alignment horizontal="center"/>
    </xf>
    <xf numFmtId="0" fontId="3" fillId="3" borderId="6" xfId="2" applyNumberFormat="1" applyFont="1" applyFill="1" applyBorder="1" applyAlignment="1">
      <alignment horizontal="center"/>
    </xf>
    <xf numFmtId="0" fontId="3" fillId="3" borderId="1" xfId="2" applyNumberFormat="1" applyFont="1" applyFill="1" applyBorder="1" applyAlignment="1">
      <alignment horizontal="center"/>
    </xf>
    <xf numFmtId="0" fontId="6" fillId="7" borderId="0" xfId="0" applyFont="1" applyFill="1" applyAlignment="1">
      <alignment horizontal="center"/>
    </xf>
    <xf numFmtId="0" fontId="3" fillId="3" borderId="8" xfId="1" applyFont="1" applyFill="1" applyBorder="1" applyAlignment="1">
      <alignment horizontal="center"/>
    </xf>
    <xf numFmtId="167" fontId="3" fillId="3" borderId="8" xfId="1" applyNumberFormat="1" applyFont="1" applyFill="1" applyBorder="1" applyAlignment="1">
      <alignment horizontal="right"/>
    </xf>
    <xf numFmtId="0" fontId="3" fillId="3" borderId="8" xfId="1" applyNumberFormat="1" applyFont="1" applyFill="1" applyBorder="1" applyAlignment="1"/>
    <xf numFmtId="0" fontId="3" fillId="3" borderId="6" xfId="1" applyFont="1" applyFill="1" applyBorder="1" applyAlignment="1">
      <alignment horizontal="center"/>
    </xf>
    <xf numFmtId="167" fontId="3" fillId="3" borderId="6" xfId="1" applyNumberFormat="1" applyFont="1" applyFill="1" applyBorder="1" applyAlignment="1">
      <alignment horizontal="right"/>
    </xf>
    <xf numFmtId="0" fontId="3" fillId="3" borderId="6" xfId="1" applyNumberFormat="1" applyFont="1" applyFill="1" applyBorder="1" applyAlignment="1"/>
    <xf numFmtId="0" fontId="6" fillId="3" borderId="8" xfId="0" applyFont="1" applyFill="1" applyBorder="1" applyAlignment="1">
      <alignment horizontal="center"/>
    </xf>
    <xf numFmtId="0" fontId="3" fillId="3" borderId="6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right"/>
    </xf>
    <xf numFmtId="0" fontId="3" fillId="3" borderId="1" xfId="0" applyFont="1" applyFill="1" applyBorder="1" applyAlignment="1">
      <alignment horizontal="center" vertical="center"/>
    </xf>
    <xf numFmtId="0" fontId="3" fillId="3" borderId="1" xfId="1" applyFont="1" applyFill="1" applyBorder="1" applyAlignment="1">
      <alignment horizontal="center"/>
    </xf>
    <xf numFmtId="0" fontId="3" fillId="3" borderId="1" xfId="0" applyFont="1" applyFill="1" applyBorder="1" applyAlignment="1">
      <alignment horizontal="right"/>
    </xf>
    <xf numFmtId="0" fontId="3" fillId="3" borderId="6" xfId="0" applyFont="1" applyFill="1" applyBorder="1" applyAlignment="1">
      <alignment horizontal="center"/>
    </xf>
    <xf numFmtId="169" fontId="6" fillId="3" borderId="8" xfId="0" applyNumberFormat="1" applyFont="1" applyFill="1" applyBorder="1" applyAlignment="1">
      <alignment horizontal="center"/>
    </xf>
    <xf numFmtId="169" fontId="6" fillId="3" borderId="6" xfId="0" applyNumberFormat="1" applyFont="1" applyFill="1" applyBorder="1" applyAlignment="1">
      <alignment horizontal="center"/>
    </xf>
    <xf numFmtId="169" fontId="6" fillId="3" borderId="1" xfId="0" applyNumberFormat="1" applyFont="1" applyFill="1" applyBorder="1" applyAlignment="1">
      <alignment horizontal="center"/>
    </xf>
    <xf numFmtId="0" fontId="3" fillId="7" borderId="0" xfId="0" applyFont="1" applyFill="1" applyAlignment="1">
      <alignment horizontal="center"/>
    </xf>
    <xf numFmtId="167" fontId="6" fillId="3" borderId="6" xfId="0" applyNumberFormat="1" applyFont="1" applyFill="1" applyBorder="1" applyAlignment="1">
      <alignment horizontal="center"/>
    </xf>
    <xf numFmtId="167" fontId="6" fillId="3" borderId="8" xfId="0" applyNumberFormat="1" applyFont="1" applyFill="1" applyBorder="1" applyAlignment="1">
      <alignment horizontal="center"/>
    </xf>
    <xf numFmtId="166" fontId="6" fillId="3" borderId="6" xfId="0" applyNumberFormat="1" applyFont="1" applyFill="1" applyBorder="1"/>
    <xf numFmtId="0" fontId="6" fillId="3" borderId="6" xfId="0" applyFont="1" applyFill="1" applyBorder="1" applyAlignment="1">
      <alignment horizontal="center"/>
    </xf>
    <xf numFmtId="166" fontId="6" fillId="3" borderId="8" xfId="0" applyNumberFormat="1" applyFont="1" applyFill="1" applyBorder="1"/>
    <xf numFmtId="166" fontId="6" fillId="3" borderId="8" xfId="0" applyNumberFormat="1" applyFont="1" applyFill="1" applyBorder="1" applyAlignment="1">
      <alignment horizontal="center"/>
    </xf>
    <xf numFmtId="166" fontId="6" fillId="3" borderId="6" xfId="0" applyNumberFormat="1" applyFont="1" applyFill="1" applyBorder="1" applyAlignment="1">
      <alignment horizontal="center"/>
    </xf>
    <xf numFmtId="166" fontId="6" fillId="3" borderId="1" xfId="0" applyNumberFormat="1" applyFont="1" applyFill="1" applyBorder="1"/>
    <xf numFmtId="166" fontId="6" fillId="3" borderId="1" xfId="0" applyNumberFormat="1" applyFont="1" applyFill="1" applyBorder="1" applyAlignment="1">
      <alignment horizontal="center"/>
    </xf>
    <xf numFmtId="0" fontId="6" fillId="3" borderId="1" xfId="0" applyFont="1" applyFill="1" applyBorder="1" applyAlignment="1">
      <alignment horizontal="center"/>
    </xf>
    <xf numFmtId="0" fontId="6" fillId="3" borderId="6" xfId="0" applyNumberFormat="1" applyFont="1" applyFill="1" applyBorder="1" applyAlignment="1">
      <alignment horizontal="center"/>
    </xf>
    <xf numFmtId="0" fontId="6" fillId="3" borderId="1" xfId="0" applyNumberFormat="1" applyFont="1" applyFill="1" applyBorder="1" applyAlignment="1">
      <alignment horizontal="center"/>
    </xf>
    <xf numFmtId="167" fontId="3" fillId="3" borderId="6" xfId="0" applyNumberFormat="1" applyFont="1" applyFill="1" applyBorder="1" applyAlignment="1">
      <alignment horizontal="center"/>
    </xf>
    <xf numFmtId="167" fontId="3" fillId="3" borderId="1" xfId="0" applyNumberFormat="1" applyFont="1" applyFill="1" applyBorder="1" applyAlignment="1">
      <alignment horizontal="center"/>
    </xf>
    <xf numFmtId="168" fontId="3" fillId="3" borderId="11" xfId="1" applyNumberFormat="1" applyFont="1" applyFill="1" applyBorder="1" applyAlignment="1">
      <alignment horizontal="right"/>
    </xf>
    <xf numFmtId="168" fontId="3" fillId="3" borderId="7" xfId="1" applyNumberFormat="1" applyFont="1" applyFill="1" applyBorder="1" applyAlignment="1">
      <alignment horizontal="right"/>
    </xf>
    <xf numFmtId="168" fontId="3" fillId="3" borderId="5" xfId="1" applyNumberFormat="1" applyFont="1" applyFill="1" applyBorder="1" applyAlignment="1">
      <alignment horizontal="right"/>
    </xf>
    <xf numFmtId="0" fontId="3" fillId="3" borderId="9" xfId="1" applyNumberFormat="1" applyFont="1" applyFill="1" applyBorder="1" applyAlignment="1">
      <alignment horizontal="left"/>
    </xf>
    <xf numFmtId="0" fontId="3" fillId="3" borderId="10" xfId="1" applyNumberFormat="1" applyFont="1" applyFill="1" applyBorder="1" applyAlignment="1">
      <alignment horizontal="left"/>
    </xf>
    <xf numFmtId="0" fontId="3" fillId="3" borderId="3" xfId="1" applyNumberFormat="1" applyFont="1" applyFill="1" applyBorder="1" applyAlignment="1">
      <alignment horizontal="left"/>
    </xf>
    <xf numFmtId="0" fontId="12" fillId="9" borderId="8" xfId="1" applyFont="1" applyFill="1" applyBorder="1" applyAlignment="1">
      <alignment horizontal="center" vertical="center" wrapText="1"/>
    </xf>
    <xf numFmtId="166" fontId="3" fillId="2" borderId="16" xfId="1" applyNumberFormat="1" applyFont="1" applyFill="1" applyBorder="1" applyAlignment="1">
      <alignment horizontal="center"/>
    </xf>
    <xf numFmtId="167" fontId="3" fillId="2" borderId="8" xfId="1" applyNumberFormat="1" applyFont="1" applyFill="1" applyBorder="1" applyAlignment="1"/>
    <xf numFmtId="167" fontId="3" fillId="2" borderId="6" xfId="1" applyNumberFormat="1" applyFont="1" applyFill="1" applyBorder="1" applyAlignment="1"/>
    <xf numFmtId="167" fontId="3" fillId="2" borderId="16" xfId="1" applyNumberFormat="1" applyFont="1" applyFill="1" applyBorder="1" applyAlignment="1"/>
    <xf numFmtId="167" fontId="3" fillId="2" borderId="1" xfId="1" applyNumberFormat="1" applyFont="1" applyFill="1" applyBorder="1" applyAlignment="1"/>
    <xf numFmtId="178" fontId="3" fillId="3" borderId="8" xfId="2" applyNumberFormat="1" applyFont="1" applyFill="1" applyBorder="1" applyAlignment="1">
      <alignment horizontal="right"/>
    </xf>
    <xf numFmtId="178" fontId="3" fillId="3" borderId="6" xfId="2" applyNumberFormat="1" applyFont="1" applyFill="1" applyBorder="1" applyAlignment="1">
      <alignment horizontal="right"/>
    </xf>
    <xf numFmtId="178" fontId="3" fillId="3" borderId="1" xfId="2" applyNumberFormat="1" applyFont="1" applyFill="1" applyBorder="1" applyAlignment="1">
      <alignment horizontal="right"/>
    </xf>
    <xf numFmtId="0" fontId="3" fillId="3" borderId="1" xfId="0" applyFont="1" applyFill="1" applyBorder="1" applyAlignment="1">
      <alignment horizontal="center"/>
    </xf>
    <xf numFmtId="0" fontId="3" fillId="3" borderId="8" xfId="1" applyNumberFormat="1" applyFont="1" applyFill="1" applyBorder="1" applyAlignment="1">
      <alignment horizontal="right"/>
    </xf>
    <xf numFmtId="0" fontId="3" fillId="3" borderId="6" xfId="1" applyNumberFormat="1" applyFont="1" applyFill="1" applyBorder="1" applyAlignment="1">
      <alignment horizontal="right"/>
    </xf>
    <xf numFmtId="0" fontId="3" fillId="3" borderId="6" xfId="0" applyFont="1" applyFill="1" applyBorder="1" applyAlignment="1">
      <alignment horizontal="right" vertical="center"/>
    </xf>
    <xf numFmtId="0" fontId="6" fillId="3" borderId="12" xfId="0" applyFont="1" applyFill="1" applyBorder="1" applyAlignment="1">
      <alignment horizontal="right"/>
    </xf>
    <xf numFmtId="166" fontId="3" fillId="3" borderId="8" xfId="1" applyNumberFormat="1" applyFont="1" applyFill="1" applyBorder="1" applyAlignment="1">
      <alignment horizontal="right" vertical="center"/>
    </xf>
    <xf numFmtId="166" fontId="3" fillId="3" borderId="8" xfId="1" applyNumberFormat="1" applyFont="1" applyFill="1" applyBorder="1" applyAlignment="1">
      <alignment horizontal="right"/>
    </xf>
    <xf numFmtId="0" fontId="6" fillId="3" borderId="0" xfId="0" applyFont="1" applyFill="1" applyBorder="1" applyAlignment="1">
      <alignment horizontal="right"/>
    </xf>
    <xf numFmtId="166" fontId="3" fillId="3" borderId="6" xfId="1" applyNumberFormat="1" applyFont="1" applyFill="1" applyBorder="1" applyAlignment="1">
      <alignment horizontal="right" vertical="center"/>
    </xf>
    <xf numFmtId="166" fontId="3" fillId="3" borderId="6" xfId="1" applyNumberFormat="1" applyFont="1" applyFill="1" applyBorder="1" applyAlignment="1">
      <alignment horizontal="right"/>
    </xf>
    <xf numFmtId="0" fontId="6" fillId="3" borderId="4" xfId="0" applyFont="1" applyFill="1" applyBorder="1" applyAlignment="1">
      <alignment horizontal="right"/>
    </xf>
    <xf numFmtId="166" fontId="3" fillId="3" borderId="1" xfId="1" applyNumberFormat="1" applyFont="1" applyFill="1" applyBorder="1" applyAlignment="1">
      <alignment horizontal="right" vertical="center"/>
    </xf>
    <xf numFmtId="166" fontId="3" fillId="3" borderId="1" xfId="1" applyNumberFormat="1" applyFont="1" applyFill="1" applyBorder="1" applyAlignment="1">
      <alignment horizontal="right"/>
    </xf>
    <xf numFmtId="0" fontId="3" fillId="3" borderId="1" xfId="1" applyNumberFormat="1" applyFont="1" applyFill="1" applyBorder="1" applyAlignment="1">
      <alignment horizontal="left"/>
    </xf>
    <xf numFmtId="0" fontId="3" fillId="3" borderId="1" xfId="1" applyNumberFormat="1" applyFont="1" applyFill="1" applyBorder="1" applyAlignment="1">
      <alignment horizontal="right"/>
    </xf>
    <xf numFmtId="167" fontId="3" fillId="3" borderId="1" xfId="1" applyNumberFormat="1" applyFont="1" applyFill="1" applyBorder="1" applyAlignment="1">
      <alignment horizontal="right"/>
    </xf>
    <xf numFmtId="0" fontId="3" fillId="3" borderId="1" xfId="0" applyFont="1" applyFill="1" applyBorder="1" applyAlignment="1">
      <alignment horizontal="right" vertical="center"/>
    </xf>
    <xf numFmtId="0" fontId="3" fillId="3" borderId="9" xfId="1" applyNumberFormat="1" applyFont="1" applyFill="1" applyBorder="1" applyAlignment="1">
      <alignment horizontal="center"/>
    </xf>
    <xf numFmtId="0" fontId="3" fillId="3" borderId="10" xfId="1" applyNumberFormat="1" applyFont="1" applyFill="1" applyBorder="1" applyAlignment="1">
      <alignment horizontal="center"/>
    </xf>
    <xf numFmtId="0" fontId="3" fillId="3" borderId="3" xfId="1" applyNumberFormat="1" applyFont="1" applyFill="1" applyBorder="1" applyAlignment="1">
      <alignment horizontal="center"/>
    </xf>
    <xf numFmtId="167" fontId="3" fillId="3" borderId="6" xfId="0" applyNumberFormat="1" applyFont="1" applyFill="1" applyBorder="1" applyAlignment="1">
      <alignment horizontal="right"/>
    </xf>
    <xf numFmtId="167" fontId="3" fillId="3" borderId="1" xfId="0" applyNumberFormat="1" applyFont="1" applyFill="1" applyBorder="1" applyAlignment="1">
      <alignment horizontal="right"/>
    </xf>
    <xf numFmtId="0" fontId="3" fillId="9" borderId="8" xfId="0" applyFont="1" applyFill="1" applyBorder="1" applyAlignment="1">
      <alignment horizontal="center" vertical="center" wrapText="1"/>
    </xf>
    <xf numFmtId="176" fontId="3" fillId="9" borderId="8" xfId="0" applyNumberFormat="1" applyFont="1" applyFill="1" applyBorder="1" applyAlignment="1">
      <alignment horizontal="center" vertical="center" wrapText="1"/>
    </xf>
    <xf numFmtId="167" fontId="6" fillId="3" borderId="1" xfId="0" applyNumberFormat="1" applyFont="1" applyFill="1" applyBorder="1" applyAlignment="1">
      <alignment horizontal="center"/>
    </xf>
    <xf numFmtId="172" fontId="3" fillId="3" borderId="6" xfId="1" applyNumberFormat="1" applyFont="1" applyFill="1" applyBorder="1" applyAlignment="1">
      <alignment horizontal="right"/>
    </xf>
    <xf numFmtId="173" fontId="3" fillId="3" borderId="6" xfId="1" applyNumberFormat="1" applyFont="1" applyFill="1" applyBorder="1" applyAlignment="1">
      <alignment horizontal="center"/>
    </xf>
    <xf numFmtId="0" fontId="3" fillId="3" borderId="2" xfId="1" applyFont="1" applyFill="1" applyBorder="1"/>
    <xf numFmtId="0" fontId="6" fillId="11" borderId="0" xfId="0" applyFont="1" applyFill="1" applyBorder="1"/>
    <xf numFmtId="0" fontId="6" fillId="11" borderId="0" xfId="0" applyFont="1" applyFill="1" applyBorder="1" applyAlignment="1">
      <alignment horizontal="center" vertical="center"/>
    </xf>
    <xf numFmtId="0" fontId="6" fillId="11" borderId="0" xfId="0" applyFont="1" applyFill="1" applyBorder="1" applyAlignment="1">
      <alignment horizontal="center" vertical="center" wrapText="1"/>
    </xf>
    <xf numFmtId="167" fontId="6" fillId="11" borderId="0" xfId="0" applyNumberFormat="1" applyFont="1" applyFill="1" applyBorder="1"/>
    <xf numFmtId="169" fontId="6" fillId="11" borderId="0" xfId="0" applyNumberFormat="1" applyFont="1" applyFill="1" applyBorder="1"/>
    <xf numFmtId="0" fontId="6" fillId="11" borderId="0" xfId="0" applyNumberFormat="1" applyFont="1" applyFill="1" applyBorder="1"/>
    <xf numFmtId="0" fontId="3" fillId="11" borderId="0" xfId="0" applyFont="1" applyFill="1" applyBorder="1"/>
    <xf numFmtId="167" fontId="3" fillId="11" borderId="0" xfId="2" quotePrefix="1" applyNumberFormat="1" applyFont="1" applyFill="1" applyBorder="1" applyAlignment="1"/>
    <xf numFmtId="0" fontId="6" fillId="11" borderId="0" xfId="0" applyFont="1" applyFill="1" applyBorder="1" applyAlignment="1">
      <alignment horizontal="left" vertical="center" wrapText="1"/>
    </xf>
    <xf numFmtId="3" fontId="3" fillId="11" borderId="0" xfId="1" applyNumberFormat="1" applyFont="1" applyFill="1" applyBorder="1" applyAlignment="1">
      <alignment horizontal="center"/>
    </xf>
    <xf numFmtId="0" fontId="3" fillId="7" borderId="0" xfId="0" applyNumberFormat="1" applyFont="1" applyFill="1" applyBorder="1"/>
    <xf numFmtId="0" fontId="6" fillId="3" borderId="11" xfId="0" applyFont="1" applyFill="1" applyBorder="1"/>
    <xf numFmtId="0" fontId="6" fillId="3" borderId="7" xfId="0" applyFont="1" applyFill="1" applyBorder="1"/>
    <xf numFmtId="0" fontId="3" fillId="3" borderId="7" xfId="3" applyFont="1" applyFill="1" applyBorder="1"/>
    <xf numFmtId="0" fontId="3" fillId="3" borderId="5" xfId="3" applyFont="1" applyFill="1" applyBorder="1"/>
    <xf numFmtId="0" fontId="6" fillId="3" borderId="12" xfId="0" applyFont="1" applyFill="1" applyBorder="1"/>
    <xf numFmtId="0" fontId="6" fillId="3" borderId="9" xfId="0" applyFont="1" applyFill="1" applyBorder="1"/>
    <xf numFmtId="0" fontId="6" fillId="3" borderId="10" xfId="0" applyFont="1" applyFill="1" applyBorder="1"/>
    <xf numFmtId="0" fontId="6" fillId="3" borderId="3" xfId="0" applyFont="1" applyFill="1" applyBorder="1"/>
    <xf numFmtId="0" fontId="6" fillId="3" borderId="5" xfId="0" applyFont="1" applyFill="1" applyBorder="1"/>
    <xf numFmtId="0" fontId="6" fillId="3" borderId="4" xfId="0" applyFont="1" applyFill="1" applyBorder="1"/>
    <xf numFmtId="0" fontId="6" fillId="3" borderId="13" xfId="0" applyFont="1" applyFill="1" applyBorder="1"/>
    <xf numFmtId="169" fontId="3" fillId="7" borderId="0" xfId="0" applyNumberFormat="1" applyFont="1" applyFill="1"/>
    <xf numFmtId="169" fontId="3" fillId="7" borderId="0" xfId="0" applyNumberFormat="1" applyFont="1" applyFill="1" applyAlignment="1">
      <alignment horizontal="right"/>
    </xf>
    <xf numFmtId="164" fontId="3" fillId="7" borderId="0" xfId="0" applyNumberFormat="1" applyFont="1" applyFill="1" applyAlignment="1">
      <alignment horizontal="right" vertical="center"/>
    </xf>
    <xf numFmtId="164" fontId="3" fillId="7" borderId="0" xfId="0" applyNumberFormat="1" applyFont="1" applyFill="1" applyAlignment="1">
      <alignment horizontal="center" vertical="center"/>
    </xf>
    <xf numFmtId="3" fontId="3" fillId="7" borderId="0" xfId="0" applyNumberFormat="1" applyFont="1" applyFill="1"/>
    <xf numFmtId="3" fontId="3" fillId="7" borderId="0" xfId="0" applyNumberFormat="1" applyFont="1" applyFill="1" applyAlignment="1">
      <alignment horizontal="center" vertical="center"/>
    </xf>
    <xf numFmtId="0" fontId="3" fillId="7" borderId="0" xfId="0" applyNumberFormat="1" applyFont="1" applyFill="1"/>
    <xf numFmtId="178" fontId="3" fillId="7" borderId="0" xfId="0" applyNumberFormat="1" applyFont="1" applyFill="1"/>
    <xf numFmtId="167" fontId="3" fillId="7" borderId="0" xfId="0" applyNumberFormat="1" applyFont="1" applyFill="1"/>
    <xf numFmtId="167" fontId="3" fillId="7" borderId="0" xfId="0" applyNumberFormat="1" applyFont="1" applyFill="1" applyAlignment="1">
      <alignment horizontal="center"/>
    </xf>
    <xf numFmtId="9" fontId="3" fillId="7" borderId="0" xfId="0" applyNumberFormat="1" applyFont="1" applyFill="1" applyAlignment="1">
      <alignment horizontal="center"/>
    </xf>
    <xf numFmtId="0" fontId="0" fillId="7" borderId="0" xfId="0" applyNumberFormat="1" applyFill="1"/>
    <xf numFmtId="0" fontId="3" fillId="7" borderId="0" xfId="0" applyFont="1" applyFill="1" applyAlignment="1">
      <alignment horizontal="center" vertical="center" wrapText="1"/>
    </xf>
    <xf numFmtId="169" fontId="3" fillId="7" borderId="0" xfId="0" applyNumberFormat="1" applyFont="1" applyFill="1" applyAlignment="1">
      <alignment horizontal="center" vertical="center" wrapText="1"/>
    </xf>
    <xf numFmtId="164" fontId="3" fillId="7" borderId="0" xfId="0" applyNumberFormat="1" applyFont="1" applyFill="1" applyAlignment="1">
      <alignment horizontal="center" vertical="center" wrapText="1"/>
    </xf>
    <xf numFmtId="3" fontId="3" fillId="7" borderId="0" xfId="0" applyNumberFormat="1" applyFont="1" applyFill="1" applyAlignment="1">
      <alignment horizontal="center" vertical="center" wrapText="1"/>
    </xf>
    <xf numFmtId="0" fontId="3" fillId="7" borderId="0" xfId="0" applyNumberFormat="1" applyFont="1" applyFill="1" applyAlignment="1">
      <alignment horizontal="center" vertical="center" wrapText="1"/>
    </xf>
    <xf numFmtId="178" fontId="3" fillId="7" borderId="0" xfId="0" applyNumberFormat="1" applyFont="1" applyFill="1" applyAlignment="1">
      <alignment horizontal="center" vertical="center" wrapText="1"/>
    </xf>
    <xf numFmtId="167" fontId="3" fillId="7" borderId="0" xfId="0" applyNumberFormat="1" applyFont="1" applyFill="1" applyAlignment="1">
      <alignment horizontal="center" vertical="center" wrapText="1"/>
    </xf>
    <xf numFmtId="9" fontId="3" fillId="7" borderId="0" xfId="0" applyNumberFormat="1" applyFont="1" applyFill="1" applyAlignment="1">
      <alignment horizontal="center" vertical="center" wrapText="1"/>
    </xf>
    <xf numFmtId="167" fontId="3" fillId="3" borderId="1" xfId="0" applyNumberFormat="1" applyFont="1" applyFill="1" applyBorder="1" applyAlignment="1"/>
    <xf numFmtId="167" fontId="3" fillId="8" borderId="8" xfId="0" applyNumberFormat="1" applyFont="1" applyFill="1" applyBorder="1" applyAlignment="1"/>
    <xf numFmtId="167" fontId="3" fillId="8" borderId="16" xfId="0" applyNumberFormat="1" applyFont="1" applyFill="1" applyBorder="1" applyAlignment="1"/>
    <xf numFmtId="167" fontId="3" fillId="8" borderId="6" xfId="0" applyNumberFormat="1" applyFont="1" applyFill="1" applyBorder="1" applyAlignment="1"/>
    <xf numFmtId="167" fontId="13" fillId="3" borderId="6" xfId="0" applyNumberFormat="1" applyFont="1" applyFill="1" applyBorder="1" applyAlignment="1"/>
    <xf numFmtId="167" fontId="6" fillId="0" borderId="6" xfId="0" applyNumberFormat="1" applyFont="1" applyBorder="1" applyAlignment="1">
      <alignment horizontal="center"/>
    </xf>
    <xf numFmtId="167" fontId="6" fillId="0" borderId="1" xfId="0" applyNumberFormat="1" applyFont="1" applyBorder="1" applyAlignment="1">
      <alignment horizontal="center"/>
    </xf>
    <xf numFmtId="0" fontId="6" fillId="10" borderId="8" xfId="0" applyFont="1" applyFill="1" applyBorder="1" applyAlignment="1">
      <alignment horizontal="center"/>
    </xf>
    <xf numFmtId="169" fontId="6" fillId="10" borderId="8" xfId="0" applyNumberFormat="1" applyFont="1" applyFill="1" applyBorder="1" applyAlignment="1">
      <alignment horizontal="center"/>
    </xf>
    <xf numFmtId="0" fontId="6" fillId="10" borderId="6" xfId="0" applyFont="1" applyFill="1" applyBorder="1" applyAlignment="1">
      <alignment horizontal="center"/>
    </xf>
    <xf numFmtId="169" fontId="6" fillId="10" borderId="6" xfId="0" applyNumberFormat="1" applyFont="1" applyFill="1" applyBorder="1" applyAlignment="1">
      <alignment horizontal="center"/>
    </xf>
    <xf numFmtId="0" fontId="6" fillId="10" borderId="1" xfId="0" applyFont="1" applyFill="1" applyBorder="1" applyAlignment="1">
      <alignment horizontal="center"/>
    </xf>
    <xf numFmtId="169" fontId="6" fillId="10" borderId="1" xfId="0" applyNumberFormat="1" applyFont="1" applyFill="1" applyBorder="1" applyAlignment="1">
      <alignment horizontal="center"/>
    </xf>
    <xf numFmtId="178" fontId="6" fillId="10" borderId="8" xfId="0" applyNumberFormat="1" applyFont="1" applyFill="1" applyBorder="1" applyAlignment="1">
      <alignment horizontal="center"/>
    </xf>
    <xf numFmtId="178" fontId="6" fillId="10" borderId="6" xfId="0" applyNumberFormat="1" applyFont="1" applyFill="1" applyBorder="1" applyAlignment="1">
      <alignment horizontal="center"/>
    </xf>
    <xf numFmtId="178" fontId="6" fillId="10" borderId="1" xfId="0" applyNumberFormat="1" applyFont="1" applyFill="1" applyBorder="1" applyAlignment="1">
      <alignment horizontal="center"/>
    </xf>
    <xf numFmtId="167" fontId="6" fillId="10" borderId="8" xfId="13" applyNumberFormat="1" applyFont="1" applyFill="1" applyBorder="1" applyAlignment="1">
      <alignment horizontal="center"/>
    </xf>
    <xf numFmtId="167" fontId="6" fillId="10" borderId="6" xfId="13" applyNumberFormat="1" applyFont="1" applyFill="1" applyBorder="1" applyAlignment="1">
      <alignment horizontal="center"/>
    </xf>
    <xf numFmtId="167" fontId="6" fillId="10" borderId="1" xfId="13" applyNumberFormat="1" applyFont="1" applyFill="1" applyBorder="1" applyAlignment="1">
      <alignment horizontal="center"/>
    </xf>
    <xf numFmtId="167" fontId="6" fillId="10" borderId="8" xfId="13" applyNumberFormat="1" applyFont="1" applyFill="1" applyBorder="1" applyAlignment="1">
      <alignment horizontal="right"/>
    </xf>
    <xf numFmtId="167" fontId="6" fillId="10" borderId="6" xfId="13" applyNumberFormat="1" applyFont="1" applyFill="1" applyBorder="1" applyAlignment="1">
      <alignment horizontal="right"/>
    </xf>
    <xf numFmtId="167" fontId="6" fillId="10" borderId="1" xfId="13" applyNumberFormat="1" applyFont="1" applyFill="1" applyBorder="1" applyAlignment="1">
      <alignment horizontal="right"/>
    </xf>
    <xf numFmtId="2" fontId="6" fillId="10" borderId="8" xfId="0" applyNumberFormat="1" applyFont="1" applyFill="1" applyBorder="1" applyAlignment="1">
      <alignment horizontal="right"/>
    </xf>
    <xf numFmtId="2" fontId="6" fillId="10" borderId="6" xfId="0" applyNumberFormat="1" applyFont="1" applyFill="1" applyBorder="1" applyAlignment="1">
      <alignment horizontal="right"/>
    </xf>
    <xf numFmtId="2" fontId="6" fillId="10" borderId="1" xfId="0" applyNumberFormat="1" applyFont="1" applyFill="1" applyBorder="1" applyAlignment="1">
      <alignment horizontal="right"/>
    </xf>
  </cellXfs>
  <cellStyles count="14">
    <cellStyle name="Euro" xfId="6"/>
    <cellStyle name="Migliaia (0)_AZIONI" xfId="7"/>
    <cellStyle name="Migliaia_AZIONI" xfId="8"/>
    <cellStyle name="Normal" xfId="0" builtinId="0"/>
    <cellStyle name="Normal 2" xfId="1"/>
    <cellStyle name="Normal 3" xfId="4"/>
    <cellStyle name="Normal_SwaptionATMVols" xfId="3"/>
    <cellStyle name="Normale_AZIONI" xfId="9"/>
    <cellStyle name="Percent" xfId="13" builtinId="5"/>
    <cellStyle name="Percent 2" xfId="2"/>
    <cellStyle name="Percent 3" xfId="5"/>
    <cellStyle name="result" xfId="10"/>
    <cellStyle name="Valuta (0)_AZIONI" xfId="11"/>
    <cellStyle name="Valuta_AZIONI" xfId="12"/>
  </cellStyles>
  <dxfs count="2">
    <dxf>
      <font>
        <condense val="0"/>
        <extend val="0"/>
        <color indexed="10"/>
      </font>
    </dxf>
    <dxf>
      <font>
        <condense val="0"/>
        <extend val="0"/>
        <color indexed="12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pldatasource.rtgetrtdserver">
      <tp t="s">
        <v>#N/A RIC Not Found</v>
        <stp/>
        <stp>_x000C_EURAB6R2Y9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4" s="17"/>
      </tp>
      <tp t="s">
        <v>#N/A RIC Not Found</v>
        <stp/>
        <stp>_x000C_EURAB6R2Y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2" s="17"/>
      </tp>
      <tp t="s">
        <v>#N/A RIC Not Found</v>
        <stp/>
        <stp>_x000C_EURAB6R2Y6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3" s="17"/>
      </tp>
      <tp t="s">
        <v>#N/A RIC Not Found</v>
        <stp/>
        <stp>_x000C_EURAB6R1Y9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38" s="17"/>
        <tr r="AS38" s="17"/>
      </tp>
      <tp t="s">
        <v>#N/A RIC Not Found</v>
        <stp/>
        <stp>_x000C_EURAB6R1Y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32" s="17"/>
        <tr r="AS32" s="17"/>
      </tp>
      <tp t="s">
        <v>#N/A RIC Not Found</v>
        <stp/>
        <stp>_x000C_EURAB6R1Y6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35" s="17"/>
        <tr r="AS35" s="17"/>
      </tp>
      <tp t="s">
        <v>#N/A RIC Not Found</v>
        <stp/>
        <stp>_x000C_EURAB6R1Y9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8" s="17"/>
        <tr r="AT38" s="17"/>
      </tp>
      <tp t="s">
        <v>#N/A RIC Not Found</v>
        <stp/>
        <stp>_x000C_EURAB6R1Y3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2" s="17"/>
        <tr r="AT32" s="17"/>
      </tp>
      <tp t="s">
        <v>#N/A RIC Not Found</v>
        <stp/>
        <stp>_x000C_EURAB6R1Y6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5" s="17"/>
        <tr r="AT35" s="17"/>
      </tp>
      <tp t="s">
        <v>#N/A RIC Not Found</v>
        <stp/>
        <stp>_x000C_EURAB6R2Y9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4" s="17"/>
      </tp>
      <tp t="s">
        <v>#N/A RIC Not Found</v>
        <stp/>
        <stp>_x000C_EURAB6R2Y3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2" s="17"/>
      </tp>
      <tp t="s">
        <v>#N/A RIC Not Found</v>
        <stp/>
        <stp>_x000C_EURAB6R2Y6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3" s="17"/>
      </tp>
      <tp t="s">
        <v>#N/A RIC Not Found</v>
        <stp/>
        <stp>_x000C_EUROISDDS12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1" s="17"/>
      </tp>
      <tp>
        <v>-0.128</v>
        <stp/>
        <stp>_x000C_EUROISDDS11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0" s="17"/>
      </tp>
      <tp>
        <v>-0.128</v>
        <stp/>
        <stp>_x000C_EUROISDDS10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9" s="17"/>
      </tp>
      <tp t="s">
        <v>#N/A RIC Not Found</v>
        <stp/>
        <stp>_x0014_EUR_CURVE_DEP12M_12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1" s="17"/>
      </tp>
      <tp t="s">
        <v>#N/A RIC Not Found</v>
        <stp/>
        <stp>_x0014_EUR_CURVE_DEP12M_11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0" s="17"/>
      </tp>
      <tp t="s">
        <v>#N/A RIC Not Found</v>
        <stp/>
        <stp>_x0014_EUR_CURVE_DEP12M_10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9" s="17"/>
      </tp>
      <tp>
        <v>8.5999999999999993E-2</v>
        <stp/>
        <stp>_x000E_EUR12X18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3" s="23"/>
      </tp>
      <tp>
        <v>0.13599999999999998</v>
        <stp/>
        <stp>_x000E_EUR12X18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3" s="23"/>
      </tp>
      <tp>
        <v>-0.04</v>
        <stp/>
        <stp>_x0008_EURX2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11" s="17"/>
      </tp>
      <tp>
        <v>-0.1</v>
        <stp/>
        <stp>_x0008_EURX2W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8" s="17"/>
      </tp>
      <tp>
        <v>-0.01</v>
        <stp/>
        <stp>_x0008_EURX3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12" s="17"/>
      </tp>
      <tp>
        <v>-0.09</v>
        <stp/>
        <stp>_x0008_EURX3W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9" s="17"/>
      </tp>
      <tp>
        <v>-6.9999999999999993E-2</v>
        <stp/>
        <stp>_x0008_EURX1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10" s="17"/>
      </tp>
      <tp>
        <v>0.18</v>
        <stp/>
        <stp>_x0008_EURX1Y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21" s="17"/>
      </tp>
      <tp t="s">
        <v>#N/A RIC Not Found</v>
        <stp/>
        <stp>_x0008_EURX1W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7" s="17"/>
      </tp>
      <tp>
        <v>0.06</v>
        <stp/>
        <stp>_x0008_EURX6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15" s="17"/>
      </tp>
      <tp>
        <v>0.08</v>
        <stp/>
        <stp>_x0008_EURX7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16" s="17"/>
      </tp>
      <tp>
        <v>0.01</v>
        <stp/>
        <stp>_x0008_EURX4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13" s="17"/>
      </tp>
      <tp>
        <v>0.03</v>
        <stp/>
        <stp>_x0008_EURX5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14" s="17"/>
      </tp>
      <tp>
        <v>0.1</v>
        <stp/>
        <stp>_x0008_EURX8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17" s="17"/>
      </tp>
      <tp>
        <v>0.12</v>
        <stp/>
        <stp>_x0008_EURX9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18" s="17"/>
      </tp>
      <tp>
        <v>-0.11000000000000001</v>
        <stp/>
        <stp>_x0008_EURXSN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6" s="17"/>
      </tp>
      <tp>
        <v>-0.11000000000000001</v>
        <stp/>
        <stp>_x0008_EURXTN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" s="17"/>
        <tr r="AD5" s="17"/>
        <tr r="AT5" s="17"/>
      </tp>
      <tp>
        <v>-0.1099999</v>
        <stp/>
        <stp>_x0008_EURXON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" s="17"/>
        <tr r="AD4" s="17"/>
        <tr r="AT4" s="17"/>
      </tp>
      <tp>
        <v>-2.9900000000000003E-2</v>
        <stp/>
        <stp>_x0012_EUR_CURVE_DEP6M_2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" s="17"/>
      </tp>
      <tp>
        <v>-8.0199999999999994E-2</v>
        <stp/>
        <stp>_x0012_EUR_CURVE_DEP3M_2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" s="17"/>
      </tp>
      <tp>
        <v>1E-3</v>
        <stp/>
        <stp>_x0012_EUR_CURVE_DEP6M_2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1" s="17"/>
      </tp>
      <tp>
        <v>-5.1700000000000003E-2</v>
        <stp/>
        <stp>_x0012_EUR_CURVE_DEP3M_2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1" s="17"/>
      </tp>
      <tp>
        <v>-2.5700000000000001E-2</v>
        <stp/>
        <stp>_x0012_EUR_CURVE_DEP6M_3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" s="17"/>
      </tp>
      <tp>
        <v>-8.1300000000000011E-2</v>
        <stp/>
        <stp>_x0012_EUR_CURVE_DEP3M_3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" s="17"/>
      </tp>
      <tp>
        <v>1.1100000000000002E-2</v>
        <stp/>
        <stp>_x0012_EUR_CURVE_DEP6M_3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2" s="17"/>
      </tp>
      <tp>
        <v>-4.4800000000000006E-2</v>
        <stp/>
        <stp>_x0012_EUR_CURVE_DEP3M_3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2" s="17"/>
      </tp>
      <tp>
        <v>-4.41E-2</v>
        <stp/>
        <stp>_x0012_EUR_CURVE_DEP6M_1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" s="17"/>
      </tp>
      <tp>
        <v>-8.1099999999999992E-2</v>
        <stp/>
        <stp>_x0012_EUR_CURVE_DEP3M_1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" s="17"/>
      </tp>
      <tp>
        <v>7.4999999999999997E-3</v>
        <stp/>
        <stp>_x0012_EUR_CURVE_DEP6M_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0" s="17"/>
      </tp>
      <tp>
        <v>-5.6299999999999996E-2</v>
        <stp/>
        <stp>_x0012_EUR_CURVE_DEP3M_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0" s="17"/>
      </tp>
      <tp>
        <v>2.4799999999999999E-2</v>
        <stp/>
        <stp>_x0012_EUR_CURVE_DEP6M_6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5" s="17"/>
      </tp>
      <tp>
        <v>-4.2200000000000001E-2</v>
        <stp/>
        <stp>_x0012_EUR_CURVE_DEP3M_6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5" s="17"/>
      </tp>
      <tp>
        <v>2.53E-2</v>
        <stp/>
        <stp>_x0012_EUR_CURVE_DEP6M_7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6" s="17"/>
      </tp>
      <tp>
        <v>-4.0499999999999994E-2</v>
        <stp/>
        <stp>_x0012_EUR_CURVE_DEP3M_7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6" s="17"/>
      </tp>
      <tp>
        <v>1.7099999999999997E-2</v>
        <stp/>
        <stp>_x0012_EUR_CURVE_DEP6M_4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3" s="17"/>
      </tp>
      <tp>
        <v>-4.5899999999999996E-2</v>
        <stp/>
        <stp>_x0012_EUR_CURVE_DEP3M_4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3" s="17"/>
      </tp>
      <tp>
        <v>2.3199999999999998E-2</v>
        <stp/>
        <stp>_x0012_EUR_CURVE_DEP6M_5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4" s="17"/>
      </tp>
      <tp>
        <v>-4.5099999999999994E-2</v>
        <stp/>
        <stp>_x0012_EUR_CURVE_DEP3M_5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4" s="17"/>
      </tp>
      <tp>
        <v>2.1600000000000001E-2</v>
        <stp/>
        <stp>_x0012_EUR_CURVE_DEP6M_8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7" s="17"/>
      </tp>
      <tp>
        <v>-4.1900000000000007E-2</v>
        <stp/>
        <stp>_x0012_EUR_CURVE_DEP3M_8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7" s="17"/>
      </tp>
      <tp>
        <v>1.7599999999999998E-2</v>
        <stp/>
        <stp>_x0012_EUR_CURVE_DEP6M_9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8" s="17"/>
      </tp>
      <tp>
        <v>-4.3299999999999998E-2</v>
        <stp/>
        <stp>_x0012_EUR_CURVE_DEP3M_9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8" s="17"/>
      </tp>
      <tp>
        <v>0.2266</v>
        <stp/>
        <stp>_x0012_EUR_CURVE_DEP6M_SN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" s="17"/>
      </tp>
      <tp>
        <v>-2.1400000000000002E-2</v>
        <stp/>
        <stp>_x0012_EUR_CURVE_DEP3M_SN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" s="17"/>
      </tp>
      <tp>
        <v>8.0999999999999996E-3</v>
        <stp/>
        <stp>_x0012_EUR_CURVE_DEP3M_8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7" s="17"/>
      </tp>
      <tp>
        <v>7.1599999999999997E-2</v>
        <stp/>
        <stp>_x0012_EUR_CURVE_DEP6M_8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7" s="17"/>
      </tp>
      <tp>
        <v>6.7000000000000002E-3</v>
        <stp/>
        <stp>_x0012_EUR_CURVE_DEP3M_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" s="17"/>
      </tp>
      <tp>
        <v>6.7599999999999993E-2</v>
        <stp/>
        <stp>_x0012_EUR_CURVE_DEP6M_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8" s="17"/>
      </tp>
      <tp>
        <v>1.89E-2</v>
        <stp/>
        <stp>_x0012_EUR_CURVE_DEP3M_1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" s="17"/>
      </tp>
      <tp>
        <v>5.5899999999999991E-2</v>
        <stp/>
        <stp>_x0012_EUR_CURVE_DEP6M_1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" s="17"/>
      </tp>
      <tp>
        <v>-6.3E-3</v>
        <stp/>
        <stp>_x0012_EUR_CURVE_DEP3M_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0" s="17"/>
      </tp>
      <tp>
        <v>5.7499999999999996E-2</v>
        <stp/>
        <stp>_x0012_EUR_CURVE_DEP6M_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0" s="17"/>
      </tp>
      <tp>
        <v>1.9800000000000002E-2</v>
        <stp/>
        <stp>_x0012_EUR_CURVE_DEP3M_2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" s="17"/>
      </tp>
      <tp>
        <v>7.0099999999999996E-2</v>
        <stp/>
        <stp>_x0012_EUR_CURVE_DEP6M_2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" s="17"/>
      </tp>
      <tp>
        <v>-1.6999999999999997E-3</v>
        <stp/>
        <stp>_x0012_EUR_CURVE_DEP3M_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1" s="17"/>
      </tp>
      <tp>
        <v>5.1000000000000004E-2</v>
        <stp/>
        <stp>_x0012_EUR_CURVE_DEP6M_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1" s="17"/>
      </tp>
      <tp>
        <v>1.8700000000000001E-2</v>
        <stp/>
        <stp>_x0012_EUR_CURVE_DEP3M_3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" s="17"/>
      </tp>
      <tp>
        <v>7.4300000000000005E-2</v>
        <stp/>
        <stp>_x0012_EUR_CURVE_DEP6M_3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" s="17"/>
      </tp>
      <tp>
        <v>5.2000000000000006E-3</v>
        <stp/>
        <stp>_x0012_EUR_CURVE_DEP3M_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2" s="17"/>
      </tp>
      <tp>
        <v>6.1100000000000002E-2</v>
        <stp/>
        <stp>_x0012_EUR_CURVE_DEP6M_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2" s="17"/>
      </tp>
      <tp>
        <v>4.0999999999999995E-3</v>
        <stp/>
        <stp>_x0012_EUR_CURVE_DEP3M_4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3" s="17"/>
      </tp>
      <tp>
        <v>6.7100000000000007E-2</v>
        <stp/>
        <stp>_x0012_EUR_CURVE_DEP6M_4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3" s="17"/>
      </tp>
      <tp>
        <v>4.8999999999999998E-3</v>
        <stp/>
        <stp>_x0012_EUR_CURVE_DEP3M_5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4" s="17"/>
      </tp>
      <tp>
        <v>7.3200000000000001E-2</v>
        <stp/>
        <stp>_x0012_EUR_CURVE_DEP6M_5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4" s="17"/>
      </tp>
      <tp>
        <v>7.7999999999999996E-3</v>
        <stp/>
        <stp>_x0012_EUR_CURVE_DEP3M_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5" s="17"/>
      </tp>
      <tp>
        <v>7.4800000000000005E-2</v>
        <stp/>
        <stp>_x0012_EUR_CURVE_DEP6M_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5" s="17"/>
      </tp>
      <tp>
        <v>9.4999999999999998E-3</v>
        <stp/>
        <stp>_x0012_EUR_CURVE_DEP3M_7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" s="17"/>
      </tp>
      <tp>
        <v>7.5300000000000006E-2</v>
        <stp/>
        <stp>_x0012_EUR_CURVE_DEP6M_7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6" s="17"/>
      </tp>
      <tp>
        <v>-2.1400000000000002E-2</v>
        <stp/>
        <stp>_x0012_EUR_CURVE_DEP3M_SN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" s="17"/>
      </tp>
      <tp>
        <v>0.2266</v>
        <stp/>
        <stp>_x0012_EUR_CURVE_DEP6M_SN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" s="17"/>
      </tp>
      <tp>
        <v>99.95</v>
        <stp/>
        <stp>_x0005_FEIZ6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22" s="19"/>
      </tp>
      <tp>
        <v>100.015</v>
        <stp/>
        <stp>_x0005_FEIZ5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8" s="19"/>
      </tp>
      <tp>
        <v>2.2000000000000002E-2</v>
        <stp/>
        <stp>_x000E_EUR10X13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1" s="19"/>
      </tp>
      <tp>
        <v>0.28199999999999997</v>
        <stp/>
        <stp>_x000E_EUR11X23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2" s="22"/>
      </tp>
      <tp>
        <v>99.98</v>
        <stp/>
        <stp>_x0005_FEIU6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21" s="19"/>
      </tp>
      <tp>
        <v>100.02</v>
        <stp/>
        <stp>_x0005_FEIU5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7" s="19"/>
      </tp>
      <tp>
        <v>0.26799999999999996</v>
        <stp/>
        <stp>_x000E_EUR10X22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1" s="22"/>
      </tp>
      <tp>
        <v>0.21800000000000003</v>
        <stp/>
        <stp>_x000E_EUR10X22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1" s="22"/>
      </tp>
      <tp>
        <v>99.995000000000005</v>
        <stp/>
        <stp>_x0005_FEIM6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20" s="19"/>
      </tp>
      <tp>
        <v>-2.7999999999999997E-2</v>
        <stp/>
        <stp>_x000E_EUR10X13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1" s="19"/>
      </tp>
      <tp>
        <v>0.23199999999999998</v>
        <stp/>
        <stp>_x000E_EUR11X23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2" s="22"/>
      </tp>
      <tp>
        <v>4.6299999999999994E-2</v>
        <stp/>
        <stp>_x0019_EUR_CURVE_DEP6M_#20160316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2" s="17"/>
      </tp>
      <tp>
        <v>-1.78E-2</v>
        <stp/>
        <stp>_x0019_EUR_CURVE_DEP3M_#20160316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" s="17"/>
      </tp>
      <tp>
        <v>-0.04</v>
        <stp/>
        <stp>_x0008_EURX2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1" s="17"/>
      </tp>
      <tp>
        <v>-0.1</v>
        <stp/>
        <stp>_x0008_EURX2W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8" s="17"/>
      </tp>
      <tp>
        <v>-0.01</v>
        <stp/>
        <stp>_x0008_EURX3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2" s="17"/>
      </tp>
      <tp>
        <v>-0.09</v>
        <stp/>
        <stp>_x0008_EURX3W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9" s="17"/>
      </tp>
      <tp>
        <v>-6.9999999999999993E-2</v>
        <stp/>
        <stp>_x0008_EURX1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0" s="17"/>
      </tp>
      <tp>
        <v>0.18</v>
        <stp/>
        <stp>_x0008_EURX1Y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21" s="17"/>
      </tp>
      <tp t="s">
        <v>#N/A RIC Not Found</v>
        <stp/>
        <stp>_x0008_EURX1W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7" s="17"/>
      </tp>
      <tp>
        <v>0.06</v>
        <stp/>
        <stp>_x0008_EURX6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5" s="17"/>
      </tp>
      <tp>
        <v>0.08</v>
        <stp/>
        <stp>_x0008_EURX7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6" s="17"/>
      </tp>
      <tp>
        <v>0.01</v>
        <stp/>
        <stp>_x0008_EURX4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3" s="17"/>
      </tp>
      <tp>
        <v>0.03</v>
        <stp/>
        <stp>_x0008_EURX5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4" s="17"/>
      </tp>
      <tp>
        <v>0.1</v>
        <stp/>
        <stp>_x0008_EURX8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7" s="17"/>
      </tp>
      <tp>
        <v>0.12</v>
        <stp/>
        <stp>_x0008_EURX9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8" s="17"/>
      </tp>
      <tp>
        <v>-0.11000000000000001</v>
        <stp/>
        <stp>_x0008_EURXSN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" s="17"/>
        <tr r="AS6" s="17"/>
      </tp>
      <tp>
        <v>-0.11000000000000001</v>
        <stp/>
        <stp>_x0008_EURXTN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" s="17"/>
        <tr r="AL5" s="17"/>
        <tr r="F5" s="17"/>
        <tr r="AC5" s="17"/>
        <tr r="AS5" s="17"/>
      </tp>
      <tp>
        <v>-0.1099999</v>
        <stp/>
        <stp>_x0008_EURXON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" s="17"/>
        <tr r="T4" s="17"/>
        <tr r="AL4" s="17"/>
        <tr r="AC4" s="17"/>
        <tr r="AS4" s="17"/>
      </tp>
      <tp>
        <v>0.126</v>
        <stp/>
        <stp>_x000E_EUR11X17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2" s="23"/>
      </tp>
      <tp>
        <v>100.02</v>
        <stp/>
        <stp>_x0005_FEIQ5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6" s="19"/>
      </tp>
      <tp>
        <v>0.246</v>
        <stp/>
        <stp>_x000E_EUR12X24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3" s="22"/>
      </tp>
      <tp>
        <v>-2.4E-2</v>
        <stp/>
        <stp>_x000E_EUR11X14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2" s="19"/>
      </tp>
      <tp>
        <v>-0.11200000000000002</v>
        <stp/>
        <stp>_x000C_EUROISDDS23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0" s="17"/>
      </tp>
      <tp>
        <v>-0.11499999999999999</v>
        <stp/>
        <stp>_x000C_EUROISDDS22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9" s="17"/>
      </tp>
      <tp>
        <v>-0.11799999999999999</v>
        <stp/>
        <stp>_x000C_EUROISDDS21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8" s="17"/>
      </tp>
      <tp>
        <v>-0.12</v>
        <stp/>
        <stp>_x000C_EUROISDDS20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7" s="17"/>
      </tp>
      <tp>
        <v>-0.122</v>
        <stp/>
        <stp>_x000C_EUROISDDS19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6" s="17"/>
      </tp>
      <tp>
        <v>-0.124</v>
        <stp/>
        <stp>_x000C_EUROISDDS18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5" s="17"/>
      </tp>
      <tp>
        <v>-0.125</v>
        <stp/>
        <stp>_x000C_EUROISDDS17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4" s="17"/>
      </tp>
      <tp>
        <v>-0.126</v>
        <stp/>
        <stp>_x000C_EUROISDDS16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3" s="17"/>
      </tp>
      <tp>
        <v>-0.126</v>
        <stp/>
        <stp>_x000C_EUROISDDS15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2" s="17"/>
      </tp>
      <tp>
        <v>-0.127</v>
        <stp/>
        <stp>_x000C_EUROISDDS14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1" s="17"/>
      </tp>
      <tp>
        <v>-0.127</v>
        <stp/>
        <stp>_x000C_EUROISDDS13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0" s="17"/>
      </tp>
      <tp>
        <v>0.11699999999999999</v>
        <stp/>
        <stp>_x000E_EUR10X16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1" s="23"/>
      </tp>
      <tp>
        <v>-1.7999999999999999E-2</v>
        <stp/>
        <stp>_x000E_EUR12X15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3" s="19"/>
      </tp>
      <tp>
        <v>3.2000000000000001E-2</v>
        <stp/>
        <stp>_x000E_EUR12X15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3" s="19"/>
      </tp>
      <tp>
        <v>0.13999999999999999</v>
        <stp/>
        <stp xml:space="preserve">	EURX10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19" s="17"/>
      </tp>
      <tp>
        <v>0.16</v>
        <stp/>
        <stp xml:space="preserve">	EURX11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20" s="17"/>
      </tp>
      <tp>
        <v>6.7000000000000004E-2</v>
        <stp/>
        <stp>_x000E_EUR10X16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1" s="23"/>
      </tp>
      <tp>
        <v>2.6000000000000002E-2</v>
        <stp/>
        <stp>_x000E_EUR11X14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2" s="19"/>
      </tp>
      <tp>
        <v>0.29599999999999999</v>
        <stp/>
        <stp>_x000E_EUR12X24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3" s="22"/>
      </tp>
      <tp>
        <v>7.5999999999999998E-2</v>
        <stp/>
        <stp>_x000E_EUR11X17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2" s="23"/>
      </tp>
      <tp>
        <v>99.91</v>
        <stp/>
        <stp>_x0005_FEIH7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23" s="19"/>
      </tp>
      <tp>
        <v>100.005</v>
        <stp/>
        <stp>_x0005_FEIH6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9" s="19"/>
      </tp>
      <tp>
        <v>100</v>
        <stp/>
        <stp>_x0005_FEIM6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20" s="19"/>
      </tp>
    </main>
    <main first="pldatasource.rtgetrtdserver">
      <tp>
        <v>-3.6999999999999998E-2</v>
        <stp/>
        <stp>_x000C_EUR4X7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5" s="19"/>
      </tp>
      <tp>
        <v>4.6299999999999994E-2</v>
        <stp/>
        <stp>_x0019_EUR_CURVE_DEP6M_#20160316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2" s="17"/>
      </tp>
      <tp>
        <v>-1.78E-2</v>
        <stp/>
        <stp>_x0019_EUR_CURVE_DEP3M_#20160316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2" s="17"/>
      </tp>
      <tp t="s">
        <v>#N/A RIC Not Found</v>
        <stp/>
        <stp>_x000D_EUROISDDS2Y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3" s="17"/>
      </tp>
      <tp>
        <v>-3.5999999999999997E-2</v>
        <stp/>
        <stp>_x000C_EUR5X8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6" s="19"/>
      </tp>
      <tp t="s">
        <v>#N/A RIC Not Found</v>
        <stp/>
        <stp>_x0011_EUR_CURVE_12M_49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1" s="17"/>
      </tp>
      <tp t="s">
        <v>#N/A RIC Not Found</v>
        <stp/>
        <stp>_x0011_EUR_CURVE_12M_59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01" s="17"/>
      </tp>
      <tp>
        <v>1.734063186</v>
        <stp/>
        <stp>_x0011_EUR_CURVE_12M_29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1" s="17"/>
      </tp>
      <tp>
        <v>1.7453395629999999</v>
        <stp/>
        <stp>_x0011_EUR_CURVE_12M_39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1" s="17"/>
      </tp>
      <tp>
        <v>1.679156536</v>
        <stp/>
        <stp>_x0011_EUR_CURVE_12M_19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1" s="17"/>
      </tp>
      <tp>
        <v>100.015</v>
        <stp/>
        <stp>_x0005_FEIU5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7" s="19"/>
      </tp>
      <tp>
        <v>99.974999999999994</v>
        <stp/>
        <stp>_x0005_FEIU6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21" s="19"/>
      </tp>
      <tp>
        <v>-3.5999999999999997E-2</v>
        <stp/>
        <stp>_x000C_EUR6X9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7" s="19"/>
      </tp>
      <tp t="s">
        <v>#N/A RIC Not Found</v>
        <stp/>
        <stp>_x0011_EUR_CURVE_12M_48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0" s="17"/>
      </tp>
      <tp t="s">
        <v>#N/A RIC Not Found</v>
        <stp/>
        <stp>_x0011_EUR_CURVE_12M_58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00" s="17"/>
      </tp>
      <tp>
        <v>1.732194139</v>
        <stp/>
        <stp>_x0011_EUR_CURVE_12M_28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0" s="17"/>
      </tp>
      <tp>
        <v>1.746737929</v>
        <stp/>
        <stp>_x0011_EUR_CURVE_12M_38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0" s="17"/>
      </tp>
      <tp>
        <v>1.656882062</v>
        <stp/>
        <stp>_x0011_EUR_CURVE_12M_18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0" s="17"/>
      </tp>
      <tp>
        <v>0.13999999999999999</v>
        <stp/>
        <stp xml:space="preserve">	EURX10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9" s="17"/>
      </tp>
      <tp>
        <v>0.16</v>
        <stp/>
        <stp xml:space="preserve">	EURX11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20" s="17"/>
      </tp>
      <tp>
        <v>8.4482759000000004E-2</v>
        <stp/>
        <stp xml:space="preserve">
EURXSTUB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22" s="17"/>
      </tp>
      <tp t="s">
        <v>#N/A RIC Not Found</v>
        <stp/>
        <stp>_x000D_EUROISDDS2Y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2" s="17"/>
      </tp>
      <tp>
        <v>0.98399999999999999</v>
        <stp/>
        <stp>_x0010_EUR_CURVE_12M_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0" s="17"/>
      </tp>
      <tp>
        <v>1.103</v>
        <stp/>
        <stp>_x0010_EUR_CURVE_12M_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1" s="17"/>
      </tp>
      <tp>
        <v>0.173842105</v>
        <stp/>
        <stp>_x0010_EUR_CURVE_12M_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9" s="17"/>
      </tp>
      <tp>
        <v>0.224054908</v>
        <stp/>
        <stp>_x0010_EUR_CURVE_12M_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1" s="17"/>
      </tp>
      <tp>
        <v>0.309</v>
        <stp/>
        <stp>_x0010_EUR_CURVE_12M_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5" s="17"/>
      </tp>
      <tp>
        <v>0.42899999999999999</v>
        <stp/>
        <stp>_x0010_EUR_CURVE_12M_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6" s="17"/>
      </tp>
      <tp>
        <v>0.56900000000000006</v>
        <stp/>
        <stp>_x0010_EUR_CURVE_12M_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7" s="17"/>
      </tp>
      <tp>
        <v>0.71299999999999997</v>
        <stp/>
        <stp>_x0010_EUR_CURVE_12M_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8" s="17"/>
      </tp>
      <tp>
        <v>0.85199999999999998</v>
        <stp/>
        <stp>_x0010_EUR_CURVE_12M_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9" s="17"/>
      </tp>
      <tp>
        <v>100.01</v>
        <stp/>
        <stp>_x0005_FEIH6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9" s="19"/>
      </tp>
      <tp>
        <v>99.915000000000006</v>
        <stp/>
        <stp>_x0005_FEIH7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23" s="19"/>
      </tp>
      <tp>
        <v>99.907899999999998</v>
        <stp/>
        <stp>_x0012_EUR_CURVE_FUT6M_M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4" s="17"/>
      </tp>
      <tp>
        <v>99.767099999999999</v>
        <stp/>
        <stp>_x0012_EUR_CURVE_FUT6M_M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8" s="17"/>
      </tp>
      <tp>
        <v>99.87</v>
        <stp/>
        <stp>_x0012_EUR_CURVE_FUT3M_M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28" s="17"/>
        <tr r="U28" s="17"/>
      </tp>
      <tp>
        <v>99.995000000000005</v>
        <stp/>
        <stp>_x0012_EUR_CURVE_FUT3M_M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24" s="17"/>
        <tr r="U24" s="17"/>
      </tp>
      <tp>
        <v>99.919499999999999</v>
        <stp/>
        <stp>_x0012_EUR_CURVE_FUT6M_H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3" s="17"/>
      </tp>
      <tp>
        <v>99.799099999999996</v>
        <stp/>
        <stp>_x0012_EUR_CURVE_FUT6M_H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7" s="17"/>
      </tp>
      <tp>
        <v>99.91</v>
        <stp/>
        <stp>_x0012_EUR_CURVE_FUT3M_H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27" s="17"/>
        <tr r="U27" s="17"/>
      </tp>
      <tp>
        <v>100.005</v>
        <stp/>
        <stp>_x0012_EUR_CURVE_FUT3M_H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3" s="17"/>
        <tr r="AT23" s="17"/>
      </tp>
      <tp>
        <v>99.881699999999995</v>
        <stp/>
        <stp>_x0012_EUR_CURVE_FUT6M_U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5" s="17"/>
      </tp>
      <tp>
        <v>99.974999999999994</v>
        <stp/>
        <stp>_x0012_EUR_CURVE_FUT3M_U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5" s="17"/>
        <tr r="AT25" s="17"/>
      </tp>
      <tp>
        <v>99.843999999999994</v>
        <stp/>
        <stp>_x0012_EUR_CURVE_FUT6M_Z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6" s="17"/>
      </tp>
      <tp>
        <v>99.944999999999993</v>
        <stp/>
        <stp>_x0012_EUR_CURVE_FUT3M_Z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6" s="17"/>
        <tr r="AT26" s="17"/>
      </tp>
      <tp>
        <v>-4.0999999999999995E-2</v>
        <stp/>
        <stp>_x000C_EUR1X4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2" s="19"/>
      </tp>
      <tp>
        <v>2.7999999999999997E-2</v>
        <stp/>
        <stp>_x000C_EUR1X7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2" s="23"/>
      </tp>
      <tp>
        <v>100.015</v>
        <stp/>
        <stp>_x0005_FEIQ5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6" s="19"/>
      </tp>
      <tp>
        <v>99.95</v>
        <stp/>
        <stp>_x0012_EUR_CURVE_FUT3M_Z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6" s="17"/>
        <tr r="AS26" s="17"/>
      </tp>
      <tp>
        <v>99.849000000000004</v>
        <stp/>
        <stp>_x0012_EUR_CURVE_FUT6M_Z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6" s="17"/>
      </tp>
      <tp>
        <v>99.98</v>
        <stp/>
        <stp>_x0012_EUR_CURVE_FUT3M_U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25" s="17"/>
        <tr r="T25" s="17"/>
      </tp>
      <tp>
        <v>99.886700000000005</v>
        <stp/>
        <stp>_x0012_EUR_CURVE_FUT6M_U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5" s="17"/>
      </tp>
      <tp>
        <v>100</v>
        <stp/>
        <stp>_x0012_EUR_CURVE_FUT3M_M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24" s="17"/>
        <tr r="T24" s="17"/>
      </tp>
      <tp>
        <v>99.875</v>
        <stp/>
        <stp>_x0012_EUR_CURVE_FUT3M_M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8" s="17"/>
        <tr r="AS28" s="17"/>
      </tp>
      <tp>
        <v>99.772099999999995</v>
        <stp/>
        <stp>_x0012_EUR_CURVE_FUT6M_M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8" s="17"/>
      </tp>
      <tp>
        <v>99.912899999999993</v>
        <stp/>
        <stp>_x0012_EUR_CURVE_FUT6M_M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4" s="17"/>
      </tp>
      <tp>
        <v>100.01</v>
        <stp/>
        <stp>_x0012_EUR_CURVE_FUT3M_H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23" s="17"/>
        <tr r="T23" s="17"/>
      </tp>
      <tp>
        <v>99.915000000000006</v>
        <stp/>
        <stp>_x0012_EUR_CURVE_FUT3M_H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27" s="17"/>
        <tr r="T27" s="17"/>
      </tp>
      <tp>
        <v>99.804100000000005</v>
        <stp/>
        <stp>_x0012_EUR_CURVE_FUT6M_H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7" s="17"/>
      </tp>
      <tp>
        <v>99.924499999999995</v>
        <stp/>
        <stp>_x0012_EUR_CURVE_FUT6M_H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3" s="17"/>
      </tp>
      <tp>
        <v>3.1E-2</v>
        <stp/>
        <stp>_x000C_EUR2X8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3" s="23"/>
      </tp>
      <tp>
        <v>-4.0999999999999995E-2</v>
        <stp/>
        <stp>_x000C_EUR2X5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3" s="19"/>
      </tp>
      <tp>
        <v>0.10448275899999999</v>
        <stp/>
        <stp xml:space="preserve">
EURXSTUB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22" s="17"/>
      </tp>
      <tp>
        <v>3.4999999999999996E-2</v>
        <stp/>
        <stp>_x000C_EUR3X9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4" s="23"/>
      </tp>
      <tp>
        <v>-3.7999999999999999E-2</v>
        <stp/>
        <stp>_x000C_EUR3X6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4" s="19"/>
      </tp>
      <tp t="s">
        <v>#N/A RIC Not Found</v>
        <stp/>
        <stp>_x0011_EUR_CURVE_12M_43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5" s="17"/>
      </tp>
      <tp t="s">
        <v>#N/A RIC Not Found</v>
        <stp/>
        <stp>_x0011_EUR_CURVE_12M_53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5" s="17"/>
      </tp>
      <tp>
        <v>1.7211459069999999</v>
        <stp/>
        <stp>_x0011_EUR_CURVE_12M_23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5" s="17"/>
      </tp>
      <tp>
        <v>1.742754658</v>
        <stp/>
        <stp>_x0011_EUR_CURVE_12M_33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5" s="17"/>
      </tp>
      <tp>
        <v>1.4476940380000001</v>
        <stp/>
        <stp>_x0011_EUR_CURVE_12M_13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5" s="17"/>
      </tp>
    </main>
    <main first="pldatasource.rtgetrtdserver">
      <tp>
        <v>1.5070000000000001</v>
        <stp/>
        <stp>_x000C_EUROISDDS60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02" s="17"/>
      </tp>
      <tp t="s">
        <v>#N/A RIC Not Found</v>
        <stp/>
        <stp>_x000C_EUROISDDS59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01" s="17"/>
      </tp>
      <tp t="s">
        <v>#N/A RIC Not Found</v>
        <stp/>
        <stp>_x000C_EUROISDDS58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00" s="17"/>
      </tp>
      <tp t="s">
        <v>#N/A RIC Not Found</v>
        <stp/>
        <stp>_x000C_EUROISDDS57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9" s="17"/>
      </tp>
      <tp t="s">
        <v>#N/A RIC Not Found</v>
        <stp/>
        <stp>_x000C_EUROISDDS56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8" s="17"/>
      </tp>
      <tp t="s">
        <v>#N/A RIC Not Found</v>
        <stp/>
        <stp>_x000C_EUROISDDS55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7" s="17"/>
      </tp>
      <tp t="s">
        <v>#N/A RIC Not Found</v>
        <stp/>
        <stp>_x000C_EUROISDDS54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6" s="17"/>
      </tp>
      <tp t="s">
        <v>#N/A RIC Not Found</v>
        <stp/>
        <stp>_x000C_EUROISDDS53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5" s="17"/>
      </tp>
      <tp t="s">
        <v>#N/A RIC Not Found</v>
        <stp/>
        <stp>_x000C_EUROISDDS52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4" s="17"/>
      </tp>
      <tp t="s">
        <v>#N/A RIC Not Found</v>
        <stp/>
        <stp>_x000C_EUROISDDS51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3" s="17"/>
      </tp>
      <tp>
        <v>1.5129999999999999</v>
        <stp/>
        <stp>_x000C_EUROISDDS50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2" s="17"/>
      </tp>
      <tp t="s">
        <v>#N/A RIC Not Found</v>
        <stp/>
        <stp>_x000C_EUROISDDS49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1" s="17"/>
      </tp>
      <tp t="s">
        <v>#N/A RIC Not Found</v>
        <stp/>
        <stp>_x000C_EUROISDDS48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0" s="17"/>
      </tp>
      <tp t="s">
        <v>#N/A RIC Not Found</v>
        <stp/>
        <stp>_x000C_EUROISDDS47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9" s="17"/>
      </tp>
      <tp t="s">
        <v>#N/A RIC Not Found</v>
        <stp/>
        <stp>_x000C_EUROISDDS46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8" s="17"/>
      </tp>
      <tp>
        <v>0</v>
        <stp/>
        <stp>_x000C_EUROISDDS45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7" s="17"/>
      </tp>
      <tp t="s">
        <v>#N/A RIC Not Found</v>
        <stp/>
        <stp>_x000C_EUROISDDS44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6" s="17"/>
      </tp>
      <tp t="s">
        <v>#N/A RIC Not Found</v>
        <stp/>
        <stp>_x000C_EUROISDDS43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5" s="17"/>
      </tp>
      <tp t="s">
        <v>#N/A RIC Not Found</v>
        <stp/>
        <stp>_x000C_EUROISDDS42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4" s="17"/>
      </tp>
      <tp t="s">
        <v>#N/A RIC Not Found</v>
        <stp/>
        <stp>_x000C_EUROISDDS41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3" s="17"/>
      </tp>
      <tp>
        <v>1.5389999999999999</v>
        <stp/>
        <stp>_x000C_EUROISDDS40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2" s="17"/>
      </tp>
      <tp t="s">
        <v>#N/A RIC Not Found</v>
        <stp/>
        <stp>_x000C_EUROISDDS39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1" s="17"/>
      </tp>
      <tp t="s">
        <v>#N/A RIC Not Found</v>
        <stp/>
        <stp>_x000C_EUROISDDS38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0" s="17"/>
      </tp>
      <tp t="s">
        <v>#N/A RIC Not Found</v>
        <stp/>
        <stp>_x000C_EUROISDDS37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9" s="17"/>
      </tp>
      <tp t="s">
        <v>#N/A RIC Not Found</v>
        <stp/>
        <stp>_x000C_EUROISDDS36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8" s="17"/>
      </tp>
      <tp>
        <v>1.5289999999999999</v>
        <stp/>
        <stp>_x000C_EUROISDDS35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7" s="17"/>
      </tp>
      <tp t="s">
        <v>#N/A RIC Not Found</v>
        <stp/>
        <stp>_x000C_EUROISDDS34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6" s="17"/>
      </tp>
      <tp t="s">
        <v>#N/A RIC Not Found</v>
        <stp/>
        <stp>_x000C_EUROISDDS33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5" s="17"/>
      </tp>
      <tp t="s">
        <v>#N/A RIC Not Found</v>
        <stp/>
        <stp>_x000C_EUROISDDS32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4" s="17"/>
      </tp>
      <tp t="s">
        <v>#N/A RIC Not Found</v>
        <stp/>
        <stp>_x000C_EUROISDDS31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3" s="17"/>
      </tp>
      <tp>
        <v>1.5049999999999999</v>
        <stp/>
        <stp>_x000C_EUROISDDS30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2" s="17"/>
      </tp>
      <tp>
        <v>1.5</v>
        <stp/>
        <stp>_x000C_EUROISDDS29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1" s="17"/>
      </tp>
      <tp>
        <v>1.494</v>
        <stp/>
        <stp>_x000C_EUROISDDS28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0" s="17"/>
      </tp>
      <tp>
        <v>1.488</v>
        <stp/>
        <stp>_x000C_EUROISDDS27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9" s="17"/>
      </tp>
      <tp>
        <v>1.482</v>
        <stp/>
        <stp>_x000C_EUROISDDS26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8" s="17"/>
      </tp>
      <tp>
        <v>1.476</v>
        <stp/>
        <stp>_x000C_EUROISDDS25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7" s="17"/>
      </tp>
      <tp>
        <v>1.4690000000000001</v>
        <stp/>
        <stp>_x000C_EUROISDDS24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6" s="17"/>
      </tp>
      <tp>
        <v>1.4610000000000001</v>
        <stp/>
        <stp>_x000C_EUROISDDS23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5" s="17"/>
      </tp>
      <tp>
        <v>1.45</v>
        <stp/>
        <stp>_x000C_EUROISDDS22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4" s="17"/>
      </tp>
      <tp>
        <v>1.4359999999999999</v>
        <stp/>
        <stp>_x000C_EUROISDDS21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3" s="17"/>
      </tp>
      <tp>
        <v>1.4179999999999999</v>
        <stp/>
        <stp>_x000C_EUROISDDS20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2" s="17"/>
      </tp>
      <tp>
        <v>1.395</v>
        <stp/>
        <stp>_x000C_EUROISDDS19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1" s="17"/>
      </tp>
      <tp>
        <v>1.3660000000000001</v>
        <stp/>
        <stp>_x000C_EUROISDDS18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0" s="17"/>
      </tp>
      <tp>
        <v>1.33</v>
        <stp/>
        <stp>_x000C_EUROISDDS17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9" s="17"/>
      </tp>
      <tp>
        <v>1.288</v>
        <stp/>
        <stp>_x000C_EUROISDDS16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8" s="17"/>
      </tp>
      <tp>
        <v>1.238</v>
        <stp/>
        <stp>_x000C_EUROISDDS15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7" s="17"/>
      </tp>
      <tp>
        <v>1.18</v>
        <stp/>
        <stp>_x000C_EUROISDDS14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6" s="17"/>
      </tp>
      <tp>
        <v>1.113</v>
        <stp/>
        <stp>_x000C_EUROISDDS13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5" s="17"/>
      </tp>
      <tp>
        <v>1.0349999999999999</v>
        <stp/>
        <stp>_x000C_EUROISDDS12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4" s="17"/>
      </tp>
      <tp>
        <v>0.94499999999999995</v>
        <stp/>
        <stp>_x000C_EUROISDDS11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3" s="17"/>
      </tp>
      <tp>
        <v>0.84299999999999997</v>
        <stp/>
        <stp>_x000C_EUROISDDS10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2" s="17"/>
      </tp>
      <tp>
        <v>8.4999999999999992E-2</v>
        <stp/>
        <stp>_x000C_EUR3X9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4" s="23"/>
      </tp>
      <tp>
        <v>1.2E-2</v>
        <stp/>
        <stp>_x000C_EUR3X6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4" s="19"/>
      </tp>
      <tp t="s">
        <v>#N/A RIC Not Found</v>
        <stp/>
        <stp>_x0011_EUR_CURVE_12M_42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4" s="17"/>
      </tp>
      <tp t="s">
        <v>#N/A RIC Not Found</v>
        <stp/>
        <stp>_x0011_EUR_CURVE_12M_52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4" s="17"/>
      </tp>
      <tp>
        <v>1.7159397240000001</v>
        <stp/>
        <stp>_x0011_EUR_CURVE_12M_22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4" s="17"/>
      </tp>
      <tp>
        <v>1.7404752239999999</v>
        <stp/>
        <stp>_x0011_EUR_CURVE_12M_32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4" s="17"/>
      </tp>
      <tp>
        <v>1.38</v>
        <stp/>
        <stp>_x0011_EUR_CURVE_12M_12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4" s="17"/>
      </tp>
      <tp>
        <v>8.0999999999999989E-2</v>
        <stp/>
        <stp>_x000C_EUR2X8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3" s="23"/>
      </tp>
      <tp>
        <v>8.9999999999999993E-3</v>
        <stp/>
        <stp>_x000C_EUR2X5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3" s="19"/>
      </tp>
      <tp t="s">
        <v>#N/A RIC Not Found</v>
        <stp/>
        <stp>_x0011_EUR_CURVE_12M_41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3" s="17"/>
      </tp>
      <tp t="s">
        <v>#N/A RIC Not Found</v>
        <stp/>
        <stp>_x0011_EUR_CURVE_12M_51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3" s="17"/>
      </tp>
      <tp>
        <v>1.70801874</v>
        <stp/>
        <stp>_x0011_EUR_CURVE_12M_21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3" s="17"/>
      </tp>
      <tp>
        <v>1.738195734</v>
        <stp/>
        <stp>_x0011_EUR_CURVE_12M_31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3" s="17"/>
      </tp>
      <tp>
        <v>1.299382992</v>
        <stp/>
        <stp>_x0011_EUR_CURVE_12M_11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3" s="17"/>
      </tp>
      <tp>
        <v>7.8E-2</v>
        <stp/>
        <stp>_x000C_EUR1X7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2" s="23"/>
      </tp>
      <tp>
        <v>8.9999999999999993E-3</v>
        <stp/>
        <stp>_x000C_EUR1X4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2" s="19"/>
      </tp>
      <tp>
        <v>1.679</v>
        <stp/>
        <stp>_x0011_EUR_CURVE_12M_60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02" s="17"/>
      </tp>
      <tp>
        <v>1.7429999999999999</v>
        <stp/>
        <stp>_x0011_EUR_CURVE_12M_40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2" s="17"/>
      </tp>
      <tp>
        <v>1.698</v>
        <stp/>
        <stp>_x0011_EUR_CURVE_12M_50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2" s="17"/>
      </tp>
      <tp>
        <v>1.696</v>
        <stp/>
        <stp>_x0011_EUR_CURVE_12M_20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2" s="17"/>
      </tp>
      <tp>
        <v>1.736</v>
        <stp/>
        <stp>_x0011_EUR_CURVE_12M_30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2" s="17"/>
      </tp>
      <tp>
        <v>1.2070000000000001</v>
        <stp/>
        <stp>_x0011_EUR_CURVE_12M_10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2" s="17"/>
      </tp>
      <tp t="s">
        <v>#N/A RIC Not Found</v>
        <stp/>
        <stp>_x0011_EUR_CURVE_12M_47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9" s="17"/>
      </tp>
      <tp t="s">
        <v>#N/A RIC Not Found</v>
        <stp/>
        <stp>_x0011_EUR_CURVE_12M_57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9" s="17"/>
      </tp>
      <tp>
        <v>1.7305562910000001</v>
        <stp/>
        <stp>_x0011_EUR_CURVE_12M_27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9" s="17"/>
      </tp>
      <tp>
        <v>1.747286143</v>
        <stp/>
        <stp>_x0011_EUR_CURVE_12M_37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9" s="17"/>
      </tp>
      <tp>
        <v>1.6288329020000001</v>
        <stp/>
        <stp>_x0011_EUR_CURVE_12M_17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9" s="17"/>
      </tp>
      <tp>
        <v>-7.9013628000000002E-2</v>
        <stp/>
        <stp xml:space="preserve">	EURX1S9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8" s="17"/>
      </tp>
      <tp>
        <v>-7.9011619000000005E-2</v>
        <stp/>
        <stp xml:space="preserve">	EURX1S8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7" s="17"/>
      </tp>
      <tp>
        <v>-8.0006029999999992E-2</v>
        <stp/>
        <stp xml:space="preserve">	EURX1S5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4" s="17"/>
      </tp>
      <tp>
        <v>-7.9004600000000008E-2</v>
        <stp/>
        <stp xml:space="preserve">	EURX1S4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3" s="17"/>
      </tp>
      <tp>
        <v>-7.9009848999999993E-2</v>
        <stp/>
        <stp xml:space="preserve">	EURX1S7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6" s="17"/>
      </tp>
      <tp>
        <v>-7.9008147000000001E-2</v>
        <stp/>
        <stp xml:space="preserve">	EURX1S6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5" s="17"/>
      </tp>
      <tp>
        <v>-7.8003059E-2</v>
        <stp/>
        <stp xml:space="preserve">	EURX1S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2" s="17"/>
      </tp>
      <tp>
        <v>-7.6001446E-2</v>
        <stp/>
        <stp xml:space="preserve">	EURX1S2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1" s="17"/>
      </tp>
      <tp t="s">
        <v>#N/A RIC Not Found</v>
        <stp/>
        <stp>_x0011_EUR_CURVE_12M_46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8" s="17"/>
      </tp>
      <tp t="s">
        <v>#N/A RIC Not Found</v>
        <stp/>
        <stp>_x0011_EUR_CURVE_12M_56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8" s="17"/>
      </tp>
      <tp>
        <v>1.7288782330000001</v>
        <stp/>
        <stp>_x0011_EUR_CURVE_12M_26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8" s="17"/>
      </tp>
      <tp>
        <v>1.7469725659999999</v>
        <stp/>
        <stp>_x0011_EUR_CURVE_12M_36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8" s="17"/>
      </tp>
      <tp>
        <v>1.5939946739999999</v>
        <stp/>
        <stp>_x0011_EUR_CURVE_12M_16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8" s="17"/>
      </tp>
      <tp>
        <v>100.01</v>
        <stp/>
        <stp>_x0005_FEIZ5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8" s="19"/>
      </tp>
      <tp>
        <v>99.944999999999993</v>
        <stp/>
        <stp>_x0005_FEIZ6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22" s="19"/>
      </tp>
      <tp>
        <v>1.3999999999999999E-2</v>
        <stp/>
        <stp>_x000C_EUR6X9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7" s="19"/>
      </tp>
      <tp t="s">
        <v>#N/A RIC Not Found</v>
        <stp/>
        <stp>_x0011_EUR_CURVE_12M_45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7" s="17"/>
      </tp>
      <tp t="s">
        <v>#N/A RIC Not Found</v>
        <stp/>
        <stp>_x0011_EUR_CURVE_12M_55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7" s="17"/>
      </tp>
      <tp>
        <v>1.7269999999999999</v>
        <stp/>
        <stp>_x0011_EUR_CURVE_12M_25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7" s="17"/>
      </tp>
      <tp>
        <v>1.746085216</v>
        <stp/>
        <stp>_x0011_EUR_CURVE_12M_35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7" s="17"/>
      </tp>
      <tp>
        <v>1.5529999999999999</v>
        <stp/>
        <stp>_x0011_EUR_CURVE_12M_15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7" s="17"/>
      </tp>
    </main>
    <main first="pldatasource.rtgetrtdserver">
      <tp t="s">
        <v>#N/A RIC Not Found</v>
        <stp/>
        <stp>_x000D_EUROISDDS2Y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4" s="17"/>
      </tp>
      <tp>
        <v>1.3999999999999999E-2</v>
        <stp/>
        <stp>_x000C_EUR5X8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6" s="19"/>
      </tp>
      <tp t="s">
        <v>#N/A RIC Not Found</v>
        <stp/>
        <stp>_x0011_EUR_CURVE_12M_44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6" s="17"/>
      </tp>
      <tp t="s">
        <v>#N/A RIC Not Found</v>
        <stp/>
        <stp>_x0011_EUR_CURVE_12M_54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6" s="17"/>
      </tp>
      <tp>
        <v>1.724509665</v>
        <stp/>
        <stp>_x0011_EUR_CURVE_12M_24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6" s="17"/>
      </tp>
      <tp>
        <v>1.7446422690000001</v>
        <stp/>
        <stp>_x0011_EUR_CURVE_12M_34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6" s="17"/>
      </tp>
      <tp>
        <v>1.504685874</v>
        <stp/>
        <stp>_x0011_EUR_CURVE_12M_14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6" s="17"/>
      </tp>
      <tp>
        <v>0.14860000000000001</v>
        <stp/>
        <stp>_x001A_EUR_CURVE_DEP12M_#20160316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2" s="17"/>
      </tp>
      <tp>
        <v>1.3000000000000001E-2</v>
        <stp/>
        <stp>_x000C_EUR4X7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5" s="19"/>
      </tp>
      <tp>
        <v>0.20299999999999999</v>
        <stp/>
        <stp>_x000D_EUR2X14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3" s="22"/>
      </tp>
      <tp>
        <v>-7.7889812000000003E-2</v>
        <stp/>
        <stp>_x0011_EURYC1M_AB1E_1Y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32" s="17"/>
      </tp>
      <tp>
        <v>-4.9453503000000003E-2</v>
        <stp/>
        <stp>_x0011_EURYC1M_AB1E_2Y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2" s="17"/>
      </tp>
    </main>
    <main first="pldatasource.rtgetrtdserver">
      <tp>
        <v>0.20699999999999999</v>
        <stp/>
        <stp>_x000D_EUR3X15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4" s="22"/>
      </tp>
      <tp t="s">
        <v>#N/A RIC Not Found</v>
        <stp/>
        <stp>_x0011_EUR_CURVE_3M_2Y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3" s="17"/>
      </tp>
      <tp>
        <v>0.19900000000000001</v>
        <stp/>
        <stp>_x000D_EUR1X13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2" s="22"/>
      </tp>
      <tp>
        <v>0.22500000000000001</v>
        <stp/>
        <stp>_x000D_EUR6X18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7" s="22"/>
      </tp>
      <tp>
        <v>9.5000000000000001E-2</v>
        <stp/>
        <stp>_x000D_EUR6X12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7" s="23"/>
      </tp>
      <tp>
        <v>-7.8017443999999991E-2</v>
        <stp/>
        <stp xml:space="preserve">
EURX1S11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20" s="17"/>
      </tp>
      <tp>
        <v>1.603</v>
        <stp/>
        <stp>_x0010_EUR_CURVE_3M_50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2" s="17"/>
      </tp>
      <tp t="s">
        <v>#N/A RIC Not Found</v>
        <stp/>
        <stp>_x0010_EUR_CURVE_3M_51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3" s="17"/>
      </tp>
      <tp t="s">
        <v>#N/A RIC Not Found</v>
        <stp/>
        <stp>_x0010_EUR_CURVE_3M_52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4" s="17"/>
      </tp>
      <tp t="s">
        <v>#N/A RIC Not Found</v>
        <stp/>
        <stp>_x0010_EUR_CURVE_3M_53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5" s="17"/>
      </tp>
      <tp t="s">
        <v>#N/A RIC Not Found</v>
        <stp/>
        <stp>_x0010_EUR_CURVE_3M_54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6" s="17"/>
      </tp>
      <tp t="s">
        <v>#N/A RIC Not Found</v>
        <stp/>
        <stp>_x0010_EUR_CURVE_3M_55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7" s="17"/>
      </tp>
      <tp t="s">
        <v>#N/A RIC Not Found</v>
        <stp/>
        <stp>_x0010_EUR_CURVE_3M_56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8" s="17"/>
      </tp>
      <tp t="s">
        <v>#N/A RIC Not Found</v>
        <stp/>
        <stp>_x0010_EUR_CURVE_3M_57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9" s="17"/>
      </tp>
      <tp t="s">
        <v>#N/A RIC Not Found</v>
        <stp/>
        <stp>_x0010_EUR_CURVE_3M_58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00" s="17"/>
      </tp>
      <tp t="s">
        <v>#N/A RIC Not Found</v>
        <stp/>
        <stp>_x0010_EUR_CURVE_3M_59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01" s="17"/>
      </tp>
      <tp>
        <v>1.6400000000000001</v>
        <stp/>
        <stp>_x0010_EUR_CURVE_3M_40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2" s="17"/>
      </tp>
      <tp t="s">
        <v>#N/A RIC Not Found</v>
        <stp/>
        <stp>_x0010_EUR_CURVE_3M_41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3" s="17"/>
      </tp>
      <tp t="s">
        <v>#N/A RIC Not Found</v>
        <stp/>
        <stp>_x0010_EUR_CURVE_3M_42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4" s="17"/>
      </tp>
      <tp t="s">
        <v>#N/A RIC Not Found</v>
        <stp/>
        <stp>_x0010_EUR_CURVE_3M_43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5" s="17"/>
      </tp>
      <tp t="s">
        <v>#N/A RIC Not Found</v>
        <stp/>
        <stp>_x0010_EUR_CURVE_3M_44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6" s="17"/>
      </tp>
      <tp t="s">
        <v>#N/A RIC Not Found</v>
        <stp/>
        <stp>_x0010_EUR_CURVE_3M_45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7" s="17"/>
      </tp>
      <tp t="s">
        <v>#N/A RIC Not Found</v>
        <stp/>
        <stp>_x0010_EUR_CURVE_3M_46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8" s="17"/>
      </tp>
      <tp t="s">
        <v>#N/A RIC Not Found</v>
        <stp/>
        <stp>_x0010_EUR_CURVE_3M_47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9" s="17"/>
      </tp>
      <tp t="s">
        <v>#N/A RIC Not Found</v>
        <stp/>
        <stp>_x0010_EUR_CURVE_3M_48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0" s="17"/>
      </tp>
      <tp t="s">
        <v>#N/A RIC Not Found</v>
        <stp/>
        <stp>_x0010_EUR_CURVE_3M_49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1" s="17"/>
      </tp>
      <tp>
        <v>1.591</v>
        <stp/>
        <stp>_x0010_EUR_CURVE_3M_60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02" s="17"/>
      </tp>
      <tp>
        <v>1.002</v>
        <stp/>
        <stp>_x0010_EUR_CURVE_3M_10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2" s="17"/>
      </tp>
      <tp>
        <v>1.102033456</v>
        <stp/>
        <stp>_x0010_EUR_CURVE_3M_11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3" s="17"/>
      </tp>
      <tp>
        <v>1.1910000000000001</v>
        <stp/>
        <stp>_x0010_EUR_CURVE_3M_12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4" s="17"/>
      </tp>
      <tp>
        <v>1.2666839780000001</v>
        <stp/>
        <stp>_x0010_EUR_CURVE_3M_13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5" s="17"/>
      </tp>
      <tp>
        <v>1.331096227</v>
        <stp/>
        <stp>_x0010_EUR_CURVE_3M_14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6" s="17"/>
      </tp>
      <tp>
        <v>1.3860000000000001</v>
        <stp/>
        <stp>_x0010_EUR_CURVE_3M_15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7" s="17"/>
      </tp>
      <tp>
        <v>1.432677778</v>
        <stp/>
        <stp>_x0010_EUR_CURVE_3M_16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8" s="17"/>
      </tp>
      <tp>
        <v>1.472495761</v>
        <stp/>
        <stp>_x0010_EUR_CURVE_3M_17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9" s="17"/>
      </tp>
      <tp>
        <v>1.5049751579999999</v>
        <stp/>
        <stp>_x0010_EUR_CURVE_3M_18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0" s="17"/>
      </tp>
      <tp>
        <v>1.531318081</v>
        <stp/>
        <stp>_x0010_EUR_CURVE_3M_19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1" s="17"/>
      </tp>
      <tp>
        <v>1.6179999999999999</v>
        <stp/>
        <stp>_x0010_EUR_CURVE_3M_30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2" s="17"/>
      </tp>
      <tp>
        <v>1.621954157</v>
        <stp/>
        <stp>_x0010_EUR_CURVE_3M_31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3" s="17"/>
      </tp>
      <tp>
        <v>1.6259664570000001</v>
        <stp/>
        <stp>_x0010_EUR_CURVE_3M_32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4" s="17"/>
      </tp>
      <tp>
        <v>1.629935401</v>
        <stp/>
        <stp>_x0010_EUR_CURVE_3M_33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5" s="17"/>
      </tp>
      <tp>
        <v>1.6334699779999999</v>
        <stp/>
        <stp>_x0010_EUR_CURVE_3M_34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6" s="17"/>
      </tp>
      <tp>
        <v>1.6364814599999999</v>
        <stp/>
        <stp>_x0010_EUR_CURVE_3M_35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7" s="17"/>
      </tp>
      <tp>
        <v>1.6388632570000001</v>
        <stp/>
        <stp>_x0010_EUR_CURVE_3M_36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8" s="17"/>
      </tp>
      <tp>
        <v>1.6405910459999999</v>
        <stp/>
        <stp>_x0010_EUR_CURVE_3M_37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9" s="17"/>
      </tp>
      <tp>
        <v>1.641369509</v>
        <stp/>
        <stp>_x0010_EUR_CURVE_3M_38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0" s="17"/>
      </tp>
      <tp>
        <v>1.6412025400000001</v>
        <stp/>
        <stp>_x0010_EUR_CURVE_3M_39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1" s="17"/>
      </tp>
      <tp>
        <v>1.552</v>
        <stp/>
        <stp>_x0010_EUR_CURVE_3M_20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2" s="17"/>
      </tp>
      <tp>
        <v>1.567684769</v>
        <stp/>
        <stp>_x0010_EUR_CURVE_3M_21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3" s="17"/>
      </tp>
      <tp>
        <v>1.5790824990000001</v>
        <stp/>
        <stp>_x0010_EUR_CURVE_3M_22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4" s="17"/>
      </tp>
      <tp>
        <v>1.587543631</v>
        <stp/>
        <stp>_x0010_EUR_CURVE_3M_23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5" s="17"/>
      </tp>
      <tp>
        <v>1.5938616919999999</v>
        <stp/>
        <stp>_x0010_EUR_CURVE_3M_24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6" s="17"/>
      </tp>
      <tp>
        <v>1.599</v>
        <stp/>
        <stp>_x0010_EUR_CURVE_3M_25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7" s="17"/>
      </tp>
      <tp>
        <v>1.603228847</v>
        <stp/>
        <stp>_x0010_EUR_CURVE_3M_26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8" s="17"/>
      </tp>
      <tp>
        <v>1.6070146190000001</v>
        <stp/>
        <stp>_x0010_EUR_CURVE_3M_27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9" s="17"/>
      </tp>
      <tp>
        <v>1.6105905119999999</v>
        <stp/>
        <stp>_x0010_EUR_CURVE_3M_28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0" s="17"/>
      </tp>
      <tp>
        <v>1.614291312</v>
        <stp/>
        <stp>_x0010_EUR_CURVE_3M_29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1" s="17"/>
      </tp>
      <tp>
        <v>0.23399999999999999</v>
        <stp/>
        <stp>_x000D_EUR7X19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8" s="22"/>
      </tp>
      <tp>
        <v>9.9000000000000005E-2</v>
        <stp/>
        <stp>_x000D_EUR7X13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8" s="23"/>
      </tp>
      <tp>
        <v>1.4999999999999999E-2</v>
        <stp/>
        <stp>_x000D_EUR7X10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8" s="19"/>
      </tp>
      <tp>
        <v>-7.801593300000001E-2</v>
        <stp/>
        <stp xml:space="preserve">
EURX1S10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9" s="17"/>
      </tp>
      <tp>
        <v>-7.4208911999999988E-2</v>
        <stp/>
        <stp>_x0011_EURYC1M_AB1E_1Y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35" s="17"/>
      </tp>
      <tp>
        <v>-3.6157707999999997E-2</v>
        <stp/>
        <stp>_x0011_EURYC1M_AB1E_2Y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3" s="17"/>
      </tp>
      <tp>
        <v>0.21200000000000002</v>
        <stp/>
        <stp>_x000D_EUR4X16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5" s="22"/>
      </tp>
      <tp>
        <v>8.8000000000000009E-2</v>
        <stp/>
        <stp>_x000D_EUR4X10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5" s="23"/>
      </tp>
      <tp>
        <v>0.21800000000000003</v>
        <stp/>
        <stp>_x000D_EUR5X17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6" s="22"/>
      </tp>
      <tp>
        <v>9.0999999999999998E-2</v>
        <stp/>
        <stp>_x000D_EUR5X11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6" s="23"/>
      </tp>
      <tp>
        <v>-7.8018717000000001E-2</v>
        <stp/>
        <stp xml:space="preserve">
EURX1S12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21" s="17"/>
      </tp>
      <tp t="s">
        <v>#N/A RIC Not Found</v>
        <stp/>
        <stp>_x0011_EUR_CURVE_3M_2Y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2" s="17"/>
      </tp>
    </main>
    <main first="pldatasource.rtgetrtdserver">
      <tp>
        <v>0.24399999999999999</v>
        <stp/>
        <stp>_x000D_EUR8X20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9" s="22"/>
      </tp>
      <tp>
        <v>0.10400000000000001</v>
        <stp/>
        <stp>_x000D_EUR8X14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9" s="23"/>
      </tp>
      <tp>
        <v>1.6E-2</v>
        <stp/>
        <stp>_x000D_EUR8X11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9" s="19"/>
      </tp>
      <tp>
        <v>-6.8173210999999997E-2</v>
        <stp/>
        <stp>_x0011_EURYC1M_AB1E_1Y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38" s="17"/>
      </tp>
      <tp>
        <v>-2.0186958000000001E-2</v>
        <stp/>
        <stp>_x0011_EURYC1M_AB1E_2Y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4" s="17"/>
      </tp>
      <tp>
        <v>0.25600000000000001</v>
        <stp/>
        <stp>_x000D_EUR9X21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0" s="22"/>
      </tp>
      <tp>
        <v>0.11100000000000002</v>
        <stp/>
        <stp>_x000D_EUR9X15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0" s="23"/>
      </tp>
      <tp>
        <v>1.9E-2</v>
        <stp/>
        <stp>_x000D_EUR9X12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0" s="19"/>
      </tp>
      <tp>
        <v>1.591</v>
        <stp/>
        <stp>_x0010_EUR_CURVE_3M_60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02" s="17"/>
      </tp>
      <tp t="s">
        <v>#N/A RIC Not Found</v>
        <stp/>
        <stp>_x0010_EUR_CURVE_3M_48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0" s="17"/>
      </tp>
      <tp t="s">
        <v>#N/A RIC Not Found</v>
        <stp/>
        <stp>_x0010_EUR_CURVE_3M_49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1" s="17"/>
      </tp>
      <tp t="s">
        <v>#N/A RIC Not Found</v>
        <stp/>
        <stp>_x0010_EUR_CURVE_3M_42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4" s="17"/>
      </tp>
      <tp t="s">
        <v>#N/A RIC Not Found</v>
        <stp/>
        <stp>_x0010_EUR_CURVE_3M_43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5" s="17"/>
      </tp>
      <tp>
        <v>1.6400000000000001</v>
        <stp/>
        <stp>_x0010_EUR_CURVE_3M_40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2" s="17"/>
      </tp>
      <tp t="s">
        <v>#N/A RIC Not Found</v>
        <stp/>
        <stp>_x0010_EUR_CURVE_3M_41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3" s="17"/>
      </tp>
      <tp t="s">
        <v>#N/A RIC Not Found</v>
        <stp/>
        <stp>_x0010_EUR_CURVE_3M_46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8" s="17"/>
      </tp>
      <tp t="s">
        <v>#N/A RIC Not Found</v>
        <stp/>
        <stp>_x0010_EUR_CURVE_3M_47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9" s="17"/>
      </tp>
      <tp t="s">
        <v>#N/A RIC Not Found</v>
        <stp/>
        <stp>_x0010_EUR_CURVE_3M_44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6" s="17"/>
      </tp>
      <tp t="s">
        <v>#N/A RIC Not Found</v>
        <stp/>
        <stp>_x0010_EUR_CURVE_3M_45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7" s="17"/>
      </tp>
      <tp t="s">
        <v>#N/A RIC Not Found</v>
        <stp/>
        <stp>_x0010_EUR_CURVE_3M_58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00" s="17"/>
      </tp>
      <tp t="s">
        <v>#N/A RIC Not Found</v>
        <stp/>
        <stp>_x0010_EUR_CURVE_3M_59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01" s="17"/>
      </tp>
      <tp t="s">
        <v>#N/A RIC Not Found</v>
        <stp/>
        <stp>_x0010_EUR_CURVE_3M_52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4" s="17"/>
      </tp>
      <tp t="s">
        <v>#N/A RIC Not Found</v>
        <stp/>
        <stp>_x0010_EUR_CURVE_3M_53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5" s="17"/>
      </tp>
      <tp>
        <v>1.603</v>
        <stp/>
        <stp>_x0010_EUR_CURVE_3M_50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2" s="17"/>
      </tp>
      <tp t="s">
        <v>#N/A RIC Not Found</v>
        <stp/>
        <stp>_x0010_EUR_CURVE_3M_51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3" s="17"/>
      </tp>
      <tp t="s">
        <v>#N/A RIC Not Found</v>
        <stp/>
        <stp>_x0010_EUR_CURVE_3M_56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8" s="17"/>
      </tp>
      <tp t="s">
        <v>#N/A RIC Not Found</v>
        <stp/>
        <stp>_x0010_EUR_CURVE_3M_57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9" s="17"/>
      </tp>
      <tp t="s">
        <v>#N/A RIC Not Found</v>
        <stp/>
        <stp>_x0010_EUR_CURVE_3M_54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6" s="17"/>
      </tp>
      <tp t="s">
        <v>#N/A RIC Not Found</v>
        <stp/>
        <stp>_x0010_EUR_CURVE_3M_55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7" s="17"/>
      </tp>
      <tp>
        <v>1.6105905119999999</v>
        <stp/>
        <stp>_x0010_EUR_CURVE_3M_28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0" s="17"/>
      </tp>
      <tp>
        <v>1.614291312</v>
        <stp/>
        <stp>_x0010_EUR_CURVE_3M_29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1" s="17"/>
      </tp>
      <tp>
        <v>1.5790824990000001</v>
        <stp/>
        <stp>_x0010_EUR_CURVE_3M_22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4" s="17"/>
      </tp>
      <tp>
        <v>1.587543631</v>
        <stp/>
        <stp>_x0010_EUR_CURVE_3M_23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5" s="17"/>
      </tp>
      <tp>
        <v>1.552</v>
        <stp/>
        <stp>_x0010_EUR_CURVE_3M_20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2" s="17"/>
      </tp>
      <tp>
        <v>1.567684769</v>
        <stp/>
        <stp>_x0010_EUR_CURVE_3M_21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3" s="17"/>
      </tp>
      <tp>
        <v>1.603228847</v>
        <stp/>
        <stp>_x0010_EUR_CURVE_3M_26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8" s="17"/>
      </tp>
      <tp>
        <v>1.6070146190000001</v>
        <stp/>
        <stp>_x0010_EUR_CURVE_3M_27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9" s="17"/>
      </tp>
      <tp>
        <v>1.5938616919999999</v>
        <stp/>
        <stp>_x0010_EUR_CURVE_3M_24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6" s="17"/>
      </tp>
      <tp>
        <v>1.599</v>
        <stp/>
        <stp>_x0010_EUR_CURVE_3M_25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7" s="17"/>
      </tp>
      <tp>
        <v>1.641369509</v>
        <stp/>
        <stp>_x0010_EUR_CURVE_3M_38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0" s="17"/>
      </tp>
      <tp>
        <v>1.6412025400000001</v>
        <stp/>
        <stp>_x0010_EUR_CURVE_3M_39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1" s="17"/>
      </tp>
      <tp>
        <v>1.6259664570000001</v>
        <stp/>
        <stp>_x0010_EUR_CURVE_3M_32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4" s="17"/>
      </tp>
      <tp>
        <v>1.629935401</v>
        <stp/>
        <stp>_x0010_EUR_CURVE_3M_33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5" s="17"/>
      </tp>
      <tp>
        <v>1.6179999999999999</v>
        <stp/>
        <stp>_x0010_EUR_CURVE_3M_30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2" s="17"/>
      </tp>
      <tp>
        <v>1.621954157</v>
        <stp/>
        <stp>_x0010_EUR_CURVE_3M_31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3" s="17"/>
      </tp>
      <tp>
        <v>1.6388632570000001</v>
        <stp/>
        <stp>_x0010_EUR_CURVE_3M_36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8" s="17"/>
      </tp>
      <tp>
        <v>1.6405910459999999</v>
        <stp/>
        <stp>_x0010_EUR_CURVE_3M_37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9" s="17"/>
      </tp>
      <tp>
        <v>1.6334699779999999</v>
        <stp/>
        <stp>_x0010_EUR_CURVE_3M_34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6" s="17"/>
      </tp>
      <tp>
        <v>1.6364814599999999</v>
        <stp/>
        <stp>_x0010_EUR_CURVE_3M_35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7" s="17"/>
      </tp>
      <tp>
        <v>1.5049751579999999</v>
        <stp/>
        <stp>_x0010_EUR_CURVE_3M_18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0" s="17"/>
      </tp>
      <tp>
        <v>1.531318081</v>
        <stp/>
        <stp>_x0010_EUR_CURVE_3M_19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1" s="17"/>
      </tp>
      <tp>
        <v>1.1910000000000001</v>
        <stp/>
        <stp>_x0010_EUR_CURVE_3M_12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4" s="17"/>
      </tp>
      <tp>
        <v>1.2666839780000001</v>
        <stp/>
        <stp>_x0010_EUR_CURVE_3M_13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5" s="17"/>
      </tp>
      <tp>
        <v>1.002</v>
        <stp/>
        <stp>_x0010_EUR_CURVE_3M_10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2" s="17"/>
      </tp>
      <tp>
        <v>1.102033456</v>
        <stp/>
        <stp>_x0010_EUR_CURVE_3M_11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3" s="17"/>
      </tp>
      <tp>
        <v>1.432677778</v>
        <stp/>
        <stp>_x0010_EUR_CURVE_3M_16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8" s="17"/>
      </tp>
      <tp>
        <v>1.472495761</v>
        <stp/>
        <stp>_x0010_EUR_CURVE_3M_17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9" s="17"/>
      </tp>
      <tp>
        <v>1.331096227</v>
        <stp/>
        <stp>_x0010_EUR_CURVE_3M_14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6" s="17"/>
      </tp>
      <tp>
        <v>1.3860000000000001</v>
        <stp/>
        <stp>_x0010_EUR_CURVE_3M_15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7" s="17"/>
      </tp>
      <tp>
        <v>1.538</v>
        <stp/>
        <stp>_x0010_EURYC1M_AB1E_60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02" s="17"/>
      </tp>
      <tp>
        <v>2.418256</v>
        <stp/>
        <stp>_x0010_EURYC1M_AB1E_57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9" s="17"/>
      </tp>
      <tp>
        <v>2.4190040000000002</v>
        <stp/>
        <stp>_x0010_EURYC1M_AB1E_56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8" s="17"/>
      </tp>
      <tp>
        <v>2.4198390000000001</v>
        <stp/>
        <stp>_x0010_EURYC1M_AB1E_55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7" s="17"/>
      </tp>
      <tp>
        <v>2.4207100000000001</v>
        <stp/>
        <stp>_x0010_EURYC1M_AB1E_54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6" s="17"/>
      </tp>
      <tp>
        <v>2.4216199999999999</v>
        <stp/>
        <stp>_x0010_EURYC1M_AB1E_53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5" s="17"/>
      </tp>
      <tp>
        <v>2.4225080000000001</v>
        <stp/>
        <stp>_x0010_EURYC1M_AB1E_52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4" s="17"/>
      </tp>
      <tp>
        <v>2.4235009999999999</v>
        <stp/>
        <stp>_x0010_EURYC1M_AB1E_51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3" s="17"/>
      </tp>
      <tp>
        <v>1.546</v>
        <stp/>
        <stp>_x0010_EURYC1M_AB1E_50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2" s="17"/>
      </tp>
      <tp>
        <v>2.4167510000000001</v>
        <stp/>
        <stp>_x0010_EURYC1M_AB1E_59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01" s="17"/>
      </tp>
      <tp>
        <v>2.4174889999999998</v>
        <stp/>
        <stp>_x0010_EURYC1M_AB1E_58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00" s="17"/>
      </tp>
      <tp>
        <v>2.4279350000000002</v>
        <stp/>
        <stp>_x0010_EURYC1M_AB1E_47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9" s="17"/>
      </tp>
      <tp>
        <v>2.4292020000000001</v>
        <stp/>
        <stp>_x0010_EURYC1M_AB1E_46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8" s="17"/>
      </tp>
      <tp>
        <v>2.4305370000000002</v>
        <stp/>
        <stp>_x0010_EURYC1M_AB1E_45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7" s="17"/>
      </tp>
      <tp>
        <v>2.4318759999999999</v>
        <stp/>
        <stp>_x0010_EURYC1M_AB1E_44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6" s="17"/>
      </tp>
      <tp>
        <v>2.4333640000000001</v>
        <stp/>
        <stp>_x0010_EURYC1M_AB1E_43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5" s="17"/>
      </tp>
      <tp>
        <v>2.4349370000000001</v>
        <stp/>
        <stp>_x0010_EURYC1M_AB1E_42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4" s="17"/>
      </tp>
      <tp>
        <v>2.436601</v>
        <stp/>
        <stp>_x0010_EURYC1M_AB1E_41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3" s="17"/>
      </tp>
      <tp>
        <v>1.5780000000000001</v>
        <stp/>
        <stp>_x0010_EURYC1M_AB1E_40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2" s="17"/>
      </tp>
      <tp>
        <v>2.4256470000000001</v>
        <stp/>
        <stp>_x0010_EURYC1M_AB1E_49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1" s="17"/>
      </tp>
      <tp>
        <v>2.4267259999999999</v>
        <stp/>
        <stp>_x0010_EURYC1M_AB1E_48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0" s="17"/>
      </tp>
      <tp>
        <v>1.5767520749999999</v>
        <stp/>
        <stp>_x0010_EURYC1M_AB1E_37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9" s="17"/>
      </tp>
      <tp>
        <v>1.5743667800000001</v>
        <stp/>
        <stp>_x0010_EURYC1M_AB1E_36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8" s="17"/>
      </tp>
      <tp>
        <v>1.5713028849999999</v>
        <stp/>
        <stp>_x0010_EURYC1M_AB1E_35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7" s="17"/>
      </tp>
      <tp>
        <v>1.5675837590000001</v>
        <stp/>
        <stp>_x0010_EURYC1M_AB1E_34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6" s="17"/>
      </tp>
      <tp>
        <v>1.563308981</v>
        <stp/>
        <stp>_x0010_EURYC1M_AB1E_33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5" s="17"/>
      </tp>
      <tp>
        <v>1.5585786429999999</v>
        <stp/>
        <stp>_x0010_EURYC1M_AB1E_32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4" s="17"/>
      </tp>
      <tp>
        <v>1.5537747399999999</v>
        <stp/>
        <stp>_x0010_EURYC1M_AB1E_31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3" s="17"/>
      </tp>
      <tp>
        <v>1.5489999999999999</v>
        <stp/>
        <stp>_x0010_EURYC1M_AB1E_30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2" s="17"/>
      </tp>
      <tp>
        <v>1.578610284</v>
        <stp/>
        <stp>_x0010_EURYC1M_AB1E_39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1" s="17"/>
      </tp>
      <tp>
        <v>1.578165577</v>
        <stp/>
        <stp>_x0010_EURYC1M_AB1E_38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0" s="17"/>
      </tp>
      <tp>
        <v>1.5352871699999999</v>
        <stp/>
        <stp>_x0010_EURYC1M_AB1E_27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9" s="17"/>
      </tp>
      <tp>
        <v>1.530429357</v>
        <stp/>
        <stp>_x0010_EURYC1M_AB1E_26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8" s="17"/>
      </tp>
      <tp>
        <v>1.5249999999999999</v>
        <stp/>
        <stp>_x0010_EURYC1M_AB1E_25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7" s="17"/>
      </tp>
      <tp>
        <v>1.518512995</v>
        <stp/>
        <stp>_x0010_EURYC1M_AB1E_24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6" s="17"/>
      </tp>
      <tp>
        <v>1.5106976890000001</v>
        <stp/>
        <stp>_x0010_EURYC1M_AB1E_23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5" s="17"/>
      </tp>
      <tp>
        <v>1.5006006949999999</v>
        <stp/>
        <stp>_x0010_EURYC1M_AB1E_22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4" s="17"/>
      </tp>
      <tp>
        <v>1.4874760170000001</v>
        <stp/>
        <stp>_x0010_EURYC1M_AB1E_21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3" s="17"/>
      </tp>
      <tp>
        <v>1.47</v>
        <stp/>
        <stp>_x0010_EURYC1M_AB1E_20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2" s="17"/>
      </tp>
      <tp>
        <v>1.544440378</v>
        <stp/>
        <stp>_x0010_EURYC1M_AB1E_29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1" s="17"/>
      </tp>
      <tp>
        <v>1.539837296</v>
        <stp/>
        <stp>_x0010_EURYC1M_AB1E_28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0" s="17"/>
      </tp>
      <tp>
        <v>1.3848152030000001</v>
        <stp/>
        <stp>_x0010_EURYC1M_AB1E_17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9" s="17"/>
      </tp>
      <tp>
        <v>1.342913204</v>
        <stp/>
        <stp>_x0010_EURYC1M_AB1E_16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8" s="17"/>
      </tp>
      <tp>
        <v>1.294</v>
        <stp/>
        <stp>_x0010_EURYC1M_AB1E_15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7" s="17"/>
      </tp>
      <tp>
        <v>1.236720196</v>
        <stp/>
        <stp>_x0010_EURYC1M_AB1E_14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6" s="17"/>
      </tp>
      <tp>
        <v>1.170121272</v>
        <stp/>
        <stp>_x0010_EURYC1M_AB1E_13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5" s="17"/>
      </tp>
      <tp>
        <v>1.093</v>
        <stp/>
        <stp>_x0010_EURYC1M_AB1E_12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4" s="17"/>
      </tp>
      <tp>
        <v>1.0036445629999999</v>
        <stp/>
        <stp>_x0010_EURYC1M_AB1E_11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3" s="17"/>
      </tp>
      <tp>
        <v>0.90299999999999991</v>
        <stp/>
        <stp>_x0010_EURYC1M_AB1E_10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2" s="17"/>
      </tp>
      <tp>
        <v>1.447482221</v>
        <stp/>
        <stp>_x0010_EURYC1M_AB1E_19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1" s="17"/>
      </tp>
      <tp>
        <v>1.4192562689999999</v>
        <stp/>
        <stp>_x0010_EURYC1M_AB1E_18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0" s="17"/>
      </tp>
      <tp t="s">
        <v>#N/A RIC Not Found</v>
        <stp/>
        <stp>_x0011_EUR_CURVE_3M_2Y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4" s="17"/>
      </tp>
    </main>
    <main first="pldatasource.rtgetrtdserver">
      <tp>
        <v>0.19400000000000001</v>
        <stp/>
        <stp>_x000D_EUR8X20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9" s="22"/>
      </tp>
      <tp>
        <v>5.4000000000000006E-2</v>
        <stp/>
        <stp>_x000D_EUR8X14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9" s="23"/>
      </tp>
      <tp>
        <v>-3.3999999999999996E-2</v>
        <stp/>
        <stp>_x000D_EUR8X11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9" s="19"/>
      </tp>
      <tp>
        <v>0.20600000000000002</v>
        <stp/>
        <stp>_x000D_EUR9X21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0" s="22"/>
      </tp>
      <tp>
        <v>6.0999999999999999E-2</v>
        <stp/>
        <stp>_x000D_EUR9X15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0" s="23"/>
      </tp>
      <tp>
        <v>-3.1E-2</v>
        <stp/>
        <stp>_x000D_EUR9X12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0" s="19"/>
      </tp>
      <tp>
        <v>0.8640000000000001</v>
        <stp/>
        <stp xml:space="preserve">
EURAB6R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0" s="17"/>
        <tr r="AS50" s="17"/>
      </tp>
      <tp>
        <v>0.98499999999999999</v>
        <stp/>
        <stp xml:space="preserve">
EURAB6R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1" s="17"/>
        <tr r="AS51" s="17"/>
      </tp>
      <tp>
        <v>0.98499999999999999</v>
        <stp/>
        <stp xml:space="preserve">
EURAB6R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1" s="17"/>
        <tr r="AT51" s="17"/>
      </tp>
      <tp t="s">
        <v>#N/A RIC Not Found</v>
        <stp/>
        <stp>_x0011_EUR_CURVE_3M_2Y9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4" s="17"/>
      </tp>
      <tp t="s">
        <v>#N/A RIC Not Found</v>
        <stp/>
        <stp>_x0012_EUR_CURVE_12M_2Y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3" s="17"/>
      </tp>
      <tp t="s">
        <v>#N/A RIC Not Found</v>
        <stp/>
        <stp>_x0012_EUR_CURVE_12M_2Y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2" s="17"/>
      </tp>
      <tp t="s">
        <v>#N/A RIC Not Found</v>
        <stp/>
        <stp>_x0012_EUR_CURVE_12M_2Y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4" s="17"/>
      </tp>
      <tp>
        <v>0.8640000000000001</v>
        <stp/>
        <stp xml:space="preserve">
EURAB6R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0" s="17"/>
        <tr r="AT50" s="17"/>
      </tp>
      <tp t="s">
        <v>#N/A RIC Not Found</v>
        <stp/>
        <stp>_x0011_EUR_CURVE_3M_2Y6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3" s="17"/>
      </tp>
      <tp>
        <v>0.73</v>
        <stp/>
        <stp xml:space="preserve">
EURAB6R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9" s="17"/>
        <tr r="AT49" s="17"/>
      </tp>
      <tp>
        <v>0.30299999999999999</v>
        <stp/>
        <stp xml:space="preserve">
EURAB6R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6" s="17"/>
        <tr r="AS46" s="17"/>
      </tp>
      <tp>
        <v>0.14899999999999999</v>
        <stp/>
        <stp>_x000D_EUR1X13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2" s="22"/>
      </tp>
      <tp>
        <v>0.58899999999999997</v>
        <stp/>
        <stp xml:space="preserve">
EURAB6R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8" s="17"/>
        <tr r="AT48" s="17"/>
      </tp>
      <tp>
        <v>0.44400000000000006</v>
        <stp/>
        <stp xml:space="preserve">
EURAB6R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7" s="17"/>
        <tr r="AS47" s="17"/>
      </tp>
      <tp>
        <v>0.153</v>
        <stp/>
        <stp>_x000D_EUR2X14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3" s="22"/>
      </tp>
      <tp>
        <v>0.44400000000000006</v>
        <stp/>
        <stp xml:space="preserve">
EURAB6R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7" s="17"/>
        <tr r="AT47" s="17"/>
      </tp>
      <tp>
        <v>0.58899999999999997</v>
        <stp/>
        <stp xml:space="preserve">
EURAB6R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8" s="17"/>
        <tr r="AS48" s="17"/>
      </tp>
      <tp>
        <v>0.157</v>
        <stp/>
        <stp>_x000D_EUR3X15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4" s="22"/>
      </tp>
      <tp>
        <v>0.30299999999999999</v>
        <stp/>
        <stp xml:space="preserve">
EURAB6R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6" s="17"/>
        <tr r="AT46" s="17"/>
      </tp>
      <tp>
        <v>0.73</v>
        <stp/>
        <stp xml:space="preserve">
EURAB6R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9" s="17"/>
        <tr r="AS49" s="17"/>
      </tp>
      <tp>
        <v>0.16200000000000001</v>
        <stp/>
        <stp>_x000D_EUR4X16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5" s="22"/>
      </tp>
      <tp>
        <v>3.7999999999999999E-2</v>
        <stp/>
        <stp>_x000D_EUR4X10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5" s="23"/>
      </tp>
      <tp>
        <v>0.184</v>
        <stp/>
        <stp xml:space="preserve">
EURAB6R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5" s="17"/>
        <tr r="AT45" s="17"/>
      </tp>
      <tp t="s">
        <v>#N/A RIC Not Found</v>
        <stp/>
        <stp>_x0011_EUR_CURVE_3M_2Y3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2" s="17"/>
      </tp>
      <tp>
        <v>0.16799999999999998</v>
        <stp/>
        <stp>_x000D_EUR5X17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6" s="22"/>
      </tp>
      <tp>
        <v>4.0999999999999995E-2</v>
        <stp/>
        <stp>_x000D_EUR5X11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6" s="23"/>
      </tp>
      <tp>
        <v>0.103953235</v>
        <stp/>
        <stp xml:space="preserve">
EURAB6R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1" s="17"/>
        <tr r="AT41" s="17"/>
      </tp>
      <tp>
        <v>6.0385279E-2</v>
        <stp/>
        <stp xml:space="preserve">
EURAB6R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9" s="17"/>
        <tr r="AS29" s="17"/>
      </tp>
      <tp>
        <v>0.17499999999999999</v>
        <stp/>
        <stp>_x000D_EUR6X18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7" s="22"/>
      </tp>
      <tp>
        <v>4.4999999999999998E-2</v>
        <stp/>
        <stp>_x000D_EUR6X12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7" s="23"/>
      </tp>
      <tp>
        <v>6.0385279E-2</v>
        <stp/>
        <stp xml:space="preserve">
EURAB6R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9" s="17"/>
        <tr r="AT29" s="17"/>
      </tp>
      <tp>
        <v>0.103953235</v>
        <stp/>
        <stp xml:space="preserve">
EURAB6R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1" s="17"/>
        <tr r="AS41" s="17"/>
      </tp>
      <tp>
        <v>0.184</v>
        <stp/>
        <stp>_x000D_EUR7X19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8" s="22"/>
      </tp>
      <tp>
        <v>-3.4999999999999996E-2</v>
        <stp/>
        <stp>_x000D_EUR7X10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8" s="19"/>
      </tp>
      <tp>
        <v>4.9000000000000002E-2</v>
        <stp/>
        <stp>_x000D_EUR7X13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8" s="23"/>
      </tp>
      <tp>
        <v>0.184</v>
        <stp/>
        <stp xml:space="preserve">
EURAB6R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5" s="17"/>
        <tr r="AS45" s="17"/>
      </tp>
    </main>
    <main first="pldatasource.rhistoryrtdserver">
      <tp t="s">
        <v>Updated at 11:37:18</v>
        <stp/>
        <stp>{786BF087-1F4F-4662-8402-213D9009553B}_x0000_</stp>
        <tr r="F12" s="16"/>
      </tp>
    </main>
    <main first="pldatasource.rtgetrtdserver">
      <tp>
        <v>0.79100000000000004</v>
        <stp/>
        <stp>_x000F_EURYC1M_AB1E_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1" s="17"/>
      </tp>
      <tp>
        <v>0.66600000000000004</v>
        <stp/>
        <stp>_x000F_EURYC1M_AB1E_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0" s="17"/>
      </tp>
      <tp>
        <v>0.50891299999999995</v>
        <stp/>
        <stp>_x000F_EURYC1M_AB1E_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29" s="17"/>
      </tp>
      <tp>
        <v>-1E-3</v>
        <stp/>
        <stp>_x000F_EURYC1M_AB1E_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5" s="17"/>
      </tp>
      <tp>
        <v>-0.06</v>
        <stp/>
        <stp>_x000F_EURYC1M_AB1E_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1" s="17"/>
      </tp>
      <tp>
        <v>0.23900000000000002</v>
        <stp/>
        <stp>_x000F_EURYC1M_AB1E_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7" s="17"/>
      </tp>
      <tp>
        <v>0.10400000000000001</v>
        <stp/>
        <stp>_x000F_EURYC1M_AB1E_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6" s="17"/>
      </tp>
      <tp>
        <v>0.52800000000000002</v>
        <stp/>
        <stp>_x000F_EURYC1M_AB1E_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9" s="17"/>
      </tp>
      <tp>
        <v>0.38400000000000001</v>
        <stp/>
        <stp>_x000F_EURYC1M_AB1E_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8" s="17"/>
      </tp>
      <tp>
        <v>-1.2511023999999999E-2</v>
        <stp/>
        <stp>_x000F_EUR_CURVE_3M_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9" s="17"/>
      </tp>
      <tp>
        <v>2.0352136E-2</v>
        <stp/>
        <stp>_x000F_EUR_CURVE_3M_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1" s="17"/>
      </tp>
      <tp>
        <v>9.1999999999999998E-2</v>
        <stp/>
        <stp>_x000F_EUR_CURVE_3M_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5" s="17"/>
      </tp>
      <tp>
        <v>0.20499999999999999</v>
        <stp/>
        <stp>_x000F_EUR_CURVE_3M_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6" s="17"/>
      </tp>
      <tp>
        <v>0.34300000000000003</v>
        <stp/>
        <stp>_x000F_EUR_CURVE_3M_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7" s="17"/>
      </tp>
      <tp>
        <v>0.48799999999999999</v>
        <stp/>
        <stp>_x000F_EUR_CURVE_3M_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8" s="17"/>
      </tp>
      <tp>
        <v>0.63100000000000001</v>
        <stp/>
        <stp>_x000F_EUR_CURVE_3M_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9" s="17"/>
      </tp>
      <tp>
        <v>0.76800000000000002</v>
        <stp/>
        <stp>_x000F_EUR_CURVE_3M_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0" s="17"/>
      </tp>
      <tp>
        <v>0.89200000000000002</v>
        <stp/>
        <stp>_x000F_EUR_CURVE_3M_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1" s="17"/>
      </tp>
      <tp>
        <v>0.76800000000000002</v>
        <stp/>
        <stp>_x000F_EUR_CURVE_3M_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0" s="17"/>
      </tp>
      <tp>
        <v>0.89200000000000002</v>
        <stp/>
        <stp>_x000F_EUR_CURVE_3M_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1" s="17"/>
      </tp>
      <tp>
        <v>2.0352136E-2</v>
        <stp/>
        <stp>_x000F_EUR_CURVE_3M_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1" s="17"/>
      </tp>
      <tp>
        <v>9.1999999999999998E-2</v>
        <stp/>
        <stp>_x000F_EUR_CURVE_3M_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5" s="17"/>
      </tp>
      <tp>
        <v>-1.2511023999999999E-2</v>
        <stp/>
        <stp>_x000F_EUR_CURVE_3M_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9" s="17"/>
      </tp>
      <tp>
        <v>0.48799999999999999</v>
        <stp/>
        <stp>_x000F_EUR_CURVE_3M_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8" s="17"/>
      </tp>
      <tp>
        <v>0.63100000000000001</v>
        <stp/>
        <stp>_x000F_EUR_CURVE_3M_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9" s="17"/>
      </tp>
      <tp>
        <v>0.20499999999999999</v>
        <stp/>
        <stp>_x000F_EUR_CURVE_3M_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6" s="17"/>
      </tp>
      <tp>
        <v>0.34300000000000003</v>
        <stp/>
        <stp>_x000F_EUR_CURVE_3M_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7" s="17"/>
      </tp>
      <tp>
        <v>1.6219999999999999</v>
        <stp/>
        <stp>_x000B_EURAB6R60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02" s="17"/>
        <tr r="AT102" s="17"/>
      </tp>
      <tp>
        <v>1.6219999999999999</v>
        <stp/>
        <stp>_x000B_EURAB6R60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02" s="17"/>
        <tr r="AS102" s="17"/>
      </tp>
      <tp t="s">
        <v>#N/A RIC Not Found</v>
        <stp/>
        <stp>_x000B_EURAB6R59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01" s="17"/>
      </tp>
      <tp t="s">
        <v>#N/A RIC Not Found</v>
        <stp/>
        <stp>_x000B_EURAB6R58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00" s="17"/>
      </tp>
      <tp t="s">
        <v>#N/A RIC Not Found</v>
        <stp/>
        <stp>_x000B_EURAB6R58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00" s="17"/>
      </tp>
      <tp t="s">
        <v>#N/A RIC Not Found</v>
        <stp/>
        <stp>_x000B_EURAB6R59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01" s="17"/>
      </tp>
      <tp t="s">
        <v>#N/A RIC Not Found</v>
        <stp/>
        <stp>_x000B_EURAB6R52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4" s="17"/>
      </tp>
      <tp t="s">
        <v>#N/A RIC Not Found</v>
        <stp/>
        <stp>_x000B_EURAB6R51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3" s="17"/>
      </tp>
      <tp t="s">
        <v>#N/A RIC Not Found</v>
        <stp/>
        <stp>_x000B_EURAB6R53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5" s="17"/>
      </tp>
      <tp>
        <v>1.637</v>
        <stp/>
        <stp>_x000B_EURAB6R50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2" s="17"/>
        <tr r="AT92" s="17"/>
      </tp>
      <tp>
        <v>1.637</v>
        <stp/>
        <stp>_x000B_EURAB6R50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2" s="17"/>
        <tr r="AS92" s="17"/>
      </tp>
      <tp t="s">
        <v>#N/A RIC Not Found</v>
        <stp/>
        <stp>_x000B_EURAB6R53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5" s="17"/>
      </tp>
      <tp t="s">
        <v>#N/A RIC Not Found</v>
        <stp/>
        <stp>_x000B_EURAB6R51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3" s="17"/>
      </tp>
      <tp t="s">
        <v>#N/A RIC Not Found</v>
        <stp/>
        <stp>_x000B_EURAB6R52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4" s="17"/>
      </tp>
      <tp t="s">
        <v>#N/A RIC Not Found</v>
        <stp/>
        <stp>_x000B_EURAB6R56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8" s="17"/>
      </tp>
      <tp t="s">
        <v>#N/A RIC Not Found</v>
        <stp/>
        <stp>_x000B_EURAB6R55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7" s="17"/>
      </tp>
      <tp t="s">
        <v>#N/A RIC Not Found</v>
        <stp/>
        <stp>_x000B_EURAB6R57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9" s="17"/>
      </tp>
      <tp t="s">
        <v>#N/A RIC Not Found</v>
        <stp/>
        <stp>_x000B_EURAB6R54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6" s="17"/>
      </tp>
      <tp t="s">
        <v>#N/A RIC Not Found</v>
        <stp/>
        <stp>_x000B_EURAB6R54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6" s="17"/>
      </tp>
      <tp t="s">
        <v>#N/A RIC Not Found</v>
        <stp/>
        <stp>_x000B_EURAB6R57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9" s="17"/>
      </tp>
      <tp t="s">
        <v>#N/A RIC Not Found</v>
        <stp/>
        <stp>_x000B_EURAB6R55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7" s="17"/>
      </tp>
      <tp t="s">
        <v>#N/A RIC Not Found</v>
        <stp/>
        <stp>_x000B_EURAB6R56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8" s="17"/>
      </tp>
      <tp t="s">
        <v>#N/A RIC Not Found</v>
        <stp/>
        <stp>_x000B_EURAB6R49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1" s="17"/>
      </tp>
      <tp t="s">
        <v>#N/A RIC Not Found</v>
        <stp/>
        <stp>_x000B_EURAB6R48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0" s="17"/>
      </tp>
      <tp t="s">
        <v>#N/A RIC Not Found</v>
        <stp/>
        <stp>_x000B_EURAB6R48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0" s="17"/>
      </tp>
      <tp t="s">
        <v>#N/A RIC Not Found</v>
        <stp/>
        <stp>_x000B_EURAB6R49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1" s="17"/>
      </tp>
      <tp t="s">
        <v>#N/A RIC Not Found</v>
        <stp/>
        <stp>_x000B_EURAB6R42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4" s="17"/>
      </tp>
      <tp t="s">
        <v>#N/A RIC Not Found</v>
        <stp/>
        <stp>_x000B_EURAB6R41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3" s="17"/>
      </tp>
      <tp t="s">
        <v>#N/A RIC Not Found</v>
        <stp/>
        <stp>_x000B_EURAB6R43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5" s="17"/>
      </tp>
      <tp>
        <v>1.6779999999999999</v>
        <stp/>
        <stp>_x000B_EURAB6R40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2" s="17"/>
        <tr r="AT82" s="17"/>
      </tp>
      <tp>
        <v>1.6779999999999999</v>
        <stp/>
        <stp>_x000B_EURAB6R40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2" s="17"/>
        <tr r="AS82" s="17"/>
      </tp>
      <tp t="s">
        <v>#N/A RIC Not Found</v>
        <stp/>
        <stp>_x000B_EURAB6R43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5" s="17"/>
      </tp>
      <tp t="s">
        <v>#N/A RIC Not Found</v>
        <stp/>
        <stp>_x000B_EURAB6R41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3" s="17"/>
      </tp>
      <tp t="s">
        <v>#N/A RIC Not Found</v>
        <stp/>
        <stp>_x000B_EURAB6R42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4" s="17"/>
      </tp>
      <tp t="s">
        <v>#N/A RIC Not Found</v>
        <stp/>
        <stp>_x000B_EURAB6R46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8" s="17"/>
      </tp>
      <tp t="s">
        <v>#N/A RIC Not Found</v>
        <stp/>
        <stp>_x000B_EURAB6R45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7" s="17"/>
      </tp>
      <tp t="s">
        <v>#N/A RIC Not Found</v>
        <stp/>
        <stp>_x000B_EURAB6R47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9" s="17"/>
      </tp>
      <tp t="s">
        <v>#N/A RIC Not Found</v>
        <stp/>
        <stp>_x000B_EURAB6R44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6" s="17"/>
      </tp>
      <tp t="s">
        <v>#N/A RIC Not Found</v>
        <stp/>
        <stp>_x000B_EURAB6R44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6" s="17"/>
      </tp>
      <tp t="s">
        <v>#N/A RIC Not Found</v>
        <stp/>
        <stp>_x000B_EURAB6R47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9" s="17"/>
      </tp>
      <tp t="s">
        <v>#N/A RIC Not Found</v>
        <stp/>
        <stp>_x000B_EURAB6R45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7" s="17"/>
      </tp>
      <tp t="s">
        <v>#N/A RIC Not Found</v>
        <stp/>
        <stp>_x000B_EURAB6R46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8" s="17"/>
      </tp>
      <tp>
        <v>1.677901522</v>
        <stp/>
        <stp>_x000B_EURAB6R39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1" s="17"/>
        <tr r="AT81" s="17"/>
      </tp>
      <tp>
        <v>1.677809646</v>
        <stp/>
        <stp>_x000B_EURAB6R38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0" s="17"/>
        <tr r="AT80" s="17"/>
      </tp>
      <tp>
        <v>1.677809646</v>
        <stp/>
        <stp>_x000B_EURAB6R38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0" s="17"/>
        <tr r="AS80" s="17"/>
      </tp>
      <tp>
        <v>1.677901522</v>
        <stp/>
        <stp>_x000B_EURAB6R39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1" s="17"/>
        <tr r="AS81" s="17"/>
      </tp>
      <tp>
        <v>1.6696109729999999</v>
        <stp/>
        <stp>_x000B_EURAB6R32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4" s="17"/>
        <tr r="AS74" s="17"/>
      </tp>
      <tp>
        <v>1.6668297599999999</v>
        <stp/>
        <stp>_x000B_EURAB6R31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3" s="17"/>
        <tr r="AT73" s="17"/>
      </tp>
      <tp>
        <v>1.6722637979999999</v>
        <stp/>
        <stp>_x000B_EURAB6R33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5" s="17"/>
        <tr r="AS75" s="17"/>
      </tp>
      <tp>
        <v>1.6639999999999999</v>
        <stp/>
        <stp>_x000B_EURAB6R30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2" s="17"/>
        <tr r="AT72" s="17"/>
      </tp>
      <tp>
        <v>1.6639999999999999</v>
        <stp/>
        <stp>_x000B_EURAB6R30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2" s="17"/>
        <tr r="AS72" s="17"/>
      </tp>
      <tp>
        <v>1.6722637979999999</v>
        <stp/>
        <stp>_x000B_EURAB6R33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5" s="17"/>
        <tr r="AT75" s="17"/>
      </tp>
      <tp>
        <v>1.6668297599999999</v>
        <stp/>
        <stp>_x000B_EURAB6R31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3" s="17"/>
        <tr r="AS73" s="17"/>
      </tp>
      <tp>
        <v>1.6696109729999999</v>
        <stp/>
        <stp>_x000B_EURAB6R32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4" s="17"/>
        <tr r="AT74" s="17"/>
      </tp>
      <tp>
        <v>1.676979928</v>
        <stp/>
        <stp>_x000B_EURAB6R36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8" s="17"/>
        <tr r="AS78" s="17"/>
      </tp>
      <tp>
        <v>1.6759999999999999</v>
        <stp/>
        <stp>_x000B_EURAB6R35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7" s="17"/>
        <tr r="AT77" s="17"/>
      </tp>
      <tp>
        <v>1.677585646</v>
        <stp/>
        <stp>_x000B_EURAB6R37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9" s="17"/>
        <tr r="AS79" s="17"/>
      </tp>
      <tp>
        <v>1.674411154</v>
        <stp/>
        <stp>_x000B_EURAB6R34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6" s="17"/>
        <tr r="AT76" s="17"/>
      </tp>
      <tp>
        <v>1.674411154</v>
        <stp/>
        <stp>_x000B_EURAB6R34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6" s="17"/>
        <tr r="AS76" s="17"/>
      </tp>
      <tp>
        <v>1.677585646</v>
        <stp/>
        <stp>_x000B_EURAB6R37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9" s="17"/>
        <tr r="AT79" s="17"/>
      </tp>
      <tp>
        <v>1.6759999999999999</v>
        <stp/>
        <stp>_x000B_EURAB6R35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7" s="17"/>
        <tr r="AS77" s="17"/>
      </tp>
      <tp>
        <v>1.676979928</v>
        <stp/>
        <stp>_x000B_EURAB6R36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8" s="17"/>
        <tr r="AT78" s="17"/>
      </tp>
      <tp>
        <v>1.6612940979999999</v>
        <stp/>
        <stp>_x000B_EURAB6R29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1" s="17"/>
        <tr r="AT71" s="17"/>
      </tp>
      <tp>
        <v>1.6585250549999999</v>
        <stp/>
        <stp>_x000B_EURAB6R28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0" s="17"/>
        <tr r="AT70" s="17"/>
      </tp>
      <tp>
        <v>1.6585250549999999</v>
        <stp/>
        <stp>_x000B_EURAB6R28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0" s="17"/>
        <tr r="AS70" s="17"/>
      </tp>
      <tp>
        <v>1.6612940979999999</v>
        <stp/>
        <stp>_x000B_EURAB6R29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1" s="17"/>
        <tr r="AS71" s="17"/>
      </tp>
      <tp>
        <v>1.6349630150000001</v>
        <stp/>
        <stp>_x000B_EURAB6R22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4" s="17"/>
        <tr r="AS64" s="17"/>
      </tp>
      <tp>
        <v>1.6255706729999999</v>
        <stp/>
        <stp>_x000B_EURAB6R21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3" s="17"/>
        <tr r="AT63" s="17"/>
      </tp>
      <tp>
        <v>1.6415710429999999</v>
        <stp/>
        <stp>_x000B_EURAB6R23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5" s="17"/>
        <tr r="AS65" s="17"/>
      </tp>
      <tp>
        <v>1.6120000000000001</v>
        <stp/>
        <stp>_x000B_EURAB6R20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2" s="17"/>
        <tr r="AT62" s="17"/>
      </tp>
      <tp>
        <v>1.6120000000000001</v>
        <stp/>
        <stp>_x000B_EURAB6R20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2" s="17"/>
        <tr r="AS62" s="17"/>
      </tp>
      <tp>
        <v>1.6415710429999999</v>
        <stp/>
        <stp>_x000B_EURAB6R23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5" s="17"/>
        <tr r="AT65" s="17"/>
      </tp>
      <tp>
        <v>1.6255706729999999</v>
        <stp/>
        <stp>_x000B_EURAB6R21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3" s="17"/>
        <tr r="AS63" s="17"/>
      </tp>
      <tp>
        <v>1.6349630150000001</v>
        <stp/>
        <stp>_x000B_EURAB6R22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4" s="17"/>
        <tr r="AT64" s="17"/>
      </tp>
      <tp>
        <v>1.6530758859999999</v>
        <stp/>
        <stp>_x000B_EURAB6R26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8" s="17"/>
        <tr r="AS68" s="17"/>
      </tp>
      <tp>
        <v>1.65</v>
        <stp/>
        <stp>_x000B_EURAB6R25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7" s="17"/>
        <tr r="AT67" s="17"/>
      </tp>
      <tp>
        <v>1.655870567</v>
        <stp/>
        <stp>_x000B_EURAB6R27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9" s="17"/>
        <tr r="AS69" s="17"/>
      </tp>
      <tp>
        <v>1.6462556400000001</v>
        <stp/>
        <stp>_x000B_EURAB6R24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6" s="17"/>
        <tr r="AT66" s="17"/>
      </tp>
      <tp>
        <v>1.6462556400000001</v>
        <stp/>
        <stp>_x000B_EURAB6R24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6" s="17"/>
        <tr r="AS66" s="17"/>
      </tp>
      <tp>
        <v>1.655870567</v>
        <stp/>
        <stp>_x000B_EURAB6R27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9" s="17"/>
        <tr r="AT69" s="17"/>
      </tp>
      <tp>
        <v>1.65</v>
        <stp/>
        <stp>_x000B_EURAB6R25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7" s="17"/>
        <tr r="AS67" s="17"/>
      </tp>
      <tp>
        <v>1.6530758859999999</v>
        <stp/>
        <stp>_x000B_EURAB6R26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8" s="17"/>
        <tr r="AT68" s="17"/>
      </tp>
      <tp>
        <v>1.5934943610000001</v>
        <stp/>
        <stp>_x000B_EURAB6R19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1" s="17"/>
        <tr r="AT61" s="17"/>
      </tp>
      <tp>
        <v>1.569395044</v>
        <stp/>
        <stp>_x000B_EURAB6R18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0" s="17"/>
        <tr r="AT60" s="17"/>
      </tp>
      <tp>
        <v>1.569395044</v>
        <stp/>
        <stp>_x000B_EURAB6R18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0" s="17"/>
        <tr r="AS60" s="17"/>
      </tp>
      <tp>
        <v>1.5934943610000001</v>
        <stp/>
        <stp>_x000B_EURAB6R19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1" s="17"/>
        <tr r="AS61" s="17"/>
      </tp>
      <tp>
        <v>1.2730000000000001</v>
        <stp/>
        <stp>_x000B_EURAB6R12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4" s="17"/>
        <tr r="AS54" s="17"/>
      </tp>
      <tp>
        <v>1.188167894</v>
        <stp/>
        <stp>_x000B_EURAB6R11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3" s="17"/>
        <tr r="AT53" s="17"/>
      </tp>
      <tp>
        <v>1.344982919</v>
        <stp/>
        <stp>_x000B_EURAB6R13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5" s="17"/>
        <tr r="AS55" s="17"/>
      </tp>
      <tp>
        <v>1.0920000000000001</v>
        <stp/>
        <stp>_x000B_EURAB6R10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2" s="17"/>
        <tr r="AT52" s="17"/>
      </tp>
      <tp>
        <v>1.0920000000000001</v>
        <stp/>
        <stp>_x000B_EURAB6R10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2" s="17"/>
        <tr r="AS52" s="17"/>
      </tp>
      <tp>
        <v>1.344982919</v>
        <stp/>
        <stp>_x000B_EURAB6R13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5" s="17"/>
        <tr r="AT55" s="17"/>
      </tp>
      <tp>
        <v>1.188167894</v>
        <stp/>
        <stp>_x000B_EURAB6R11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3" s="17"/>
        <tr r="AS53" s="17"/>
      </tp>
      <tp>
        <v>1.2730000000000001</v>
        <stp/>
        <stp>_x000B_EURAB6R12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4" s="17"/>
        <tr r="AT54" s="17"/>
      </tp>
      <tp>
        <v>1.5019657989999999</v>
        <stp/>
        <stp>_x000B_EURAB6R16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8" s="17"/>
        <tr r="AS58" s="17"/>
      </tp>
      <tp>
        <v>1.458</v>
        <stp/>
        <stp>_x000B_EURAB6R15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7" s="17"/>
        <tr r="AT57" s="17"/>
      </tp>
      <tp>
        <v>1.539266056</v>
        <stp/>
        <stp>_x000B_EURAB6R17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9" s="17"/>
        <tr r="AS59" s="17"/>
      </tp>
      <tp>
        <v>1.406078696</v>
        <stp/>
        <stp>_x000B_EURAB6R14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6" s="17"/>
        <tr r="AT56" s="17"/>
      </tp>
      <tp>
        <v>1.406078696</v>
        <stp/>
        <stp>_x000B_EURAB6R14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6" s="17"/>
        <tr r="AS56" s="17"/>
      </tp>
      <tp>
        <v>1.539266056</v>
        <stp/>
        <stp>_x000B_EURAB6R17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9" s="17"/>
        <tr r="AT59" s="17"/>
      </tp>
      <tp>
        <v>1.458</v>
        <stp/>
        <stp>_x000B_EURAB6R15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7" s="17"/>
        <tr r="AS57" s="17"/>
      </tp>
      <tp>
        <v>1.5019657989999999</v>
        <stp/>
        <stp>_x000B_EURAB6R16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8" s="17"/>
        <tr r="AT58" s="17"/>
      </tp>
      <tp t="s">
        <v>#N/A No instrument defined.</v>
        <stp/>
        <stp>ÿ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0" s="17"/>
        <tr r="AD33" s="17"/>
        <tr r="AD31" s="17"/>
        <tr r="AD30" s="17"/>
        <tr r="AD36" s="17"/>
        <tr r="AD37" s="17"/>
        <tr r="AD34" s="17"/>
        <tr r="AD39" s="17"/>
        <tr r="U31" s="17"/>
        <tr r="U30" s="17"/>
        <tr r="AT97" s="17"/>
        <tr r="AT84" s="17"/>
        <tr r="AT86" s="17"/>
        <tr r="AT44" s="17"/>
        <tr r="AT95" s="17"/>
        <tr r="AT83" s="17"/>
        <tr r="AT98" s="17"/>
        <tr r="AT42" s="17"/>
        <tr r="AT93" s="17"/>
        <tr r="AT91" s="17"/>
        <tr r="AT88" s="17"/>
        <tr r="AT94" s="17"/>
        <tr r="AT100" s="17"/>
        <tr r="AT43" s="17"/>
        <tr r="AT87" s="17"/>
        <tr r="AT89" s="17"/>
        <tr r="AT99" s="17"/>
        <tr r="AT85" s="17"/>
        <tr r="AT90" s="17"/>
        <tr r="AT96" s="17"/>
        <tr r="AT101" s="17"/>
        <tr r="AT37" s="17"/>
        <tr r="AT34" s="17"/>
        <tr r="AT36" s="17"/>
        <tr r="AT39" s="17"/>
        <tr r="AT33" s="17"/>
        <tr r="AT30" s="17"/>
        <tr r="AT31" s="17"/>
        <tr r="AT40" s="17"/>
      </tp>
      <tp t="s">
        <v>#N/A No instrument defined.</v>
        <stp/>
        <stp>ÿ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34" s="17"/>
        <tr r="AC40" s="17"/>
        <tr r="AC33" s="17"/>
        <tr r="AC31" s="17"/>
        <tr r="AC39" s="17"/>
        <tr r="AC37" s="17"/>
        <tr r="AC30" s="17"/>
        <tr r="AC36" s="17"/>
        <tr r="T31" s="17"/>
        <tr r="T30" s="17"/>
        <tr r="AS43" s="17"/>
        <tr r="AS96" s="17"/>
        <tr r="AS89" s="17"/>
        <tr r="AS95" s="17"/>
        <tr r="AS101" s="17"/>
        <tr r="AS83" s="17"/>
        <tr r="AS100" s="17"/>
        <tr r="AS94" s="17"/>
        <tr r="AS84" s="17"/>
        <tr r="AS87" s="17"/>
        <tr r="AS85" s="17"/>
        <tr r="AS97" s="17"/>
        <tr r="AS44" s="17"/>
        <tr r="AS91" s="17"/>
        <tr r="AS88" s="17"/>
        <tr r="AS93" s="17"/>
        <tr r="AS86" s="17"/>
        <tr r="AS99" s="17"/>
        <tr r="AS98" s="17"/>
        <tr r="AS42" s="17"/>
        <tr r="AS90" s="17"/>
        <tr r="AS31" s="17"/>
        <tr r="AS39" s="17"/>
        <tr r="AS40" s="17"/>
        <tr r="AS30" s="17"/>
        <tr r="AS34" s="17"/>
        <tr r="AS33" s="17"/>
        <tr r="AS37" s="17"/>
        <tr r="AS36" s="17"/>
      </tp>
      <tp>
        <v>0.19380000000000003</v>
        <stp/>
        <stp>_x0013_EUR_CURVE_DEP12M_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0" s="17"/>
      </tp>
      <tp>
        <v>0.21579999999999999</v>
        <stp/>
        <stp>_x0013_EUR_CURVE_DEP12M_1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" s="17"/>
      </tp>
      <tp>
        <v>0.18880000000000002</v>
        <stp/>
        <stp>_x0013_EUR_CURVE_DEP12M_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2" s="17"/>
      </tp>
      <tp>
        <v>0.2218</v>
        <stp/>
        <stp>_x0013_EUR_CURVE_DEP12M_3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" s="17"/>
      </tp>
      <tp>
        <v>0.1908</v>
        <stp/>
        <stp>_x0013_EUR_CURVE_DEP12M_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1" s="17"/>
      </tp>
      <tp>
        <v>0.22480000000000003</v>
        <stp/>
        <stp>_x0013_EUR_CURVE_DEP12M_2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" s="17"/>
      </tp>
      <tp>
        <v>0.18580000000000002</v>
        <stp/>
        <stp>_x0013_EUR_CURVE_DEP12M_5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4" s="17"/>
      </tp>
      <tp>
        <v>0.18679999999999999</v>
        <stp/>
        <stp>_x0013_EUR_CURVE_DEP12M_4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3" s="17"/>
      </tp>
      <tp>
        <v>0.1867</v>
        <stp/>
        <stp>_x0013_EUR_CURVE_DEP12M_7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6" s="17"/>
      </tp>
      <tp>
        <v>0.18679999999999999</v>
        <stp/>
        <stp>_x0013_EUR_CURVE_DEP12M_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5" s="17"/>
      </tp>
      <tp>
        <v>0.15340000000000001</v>
        <stp/>
        <stp>_x0013_EUR_CURVE_DEP12M_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8" s="17"/>
      </tp>
      <tp>
        <v>0.1711</v>
        <stp/>
        <stp>_x0013_EUR_CURVE_DEP12M_8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7" s="17"/>
      </tp>
      <tp>
        <v>0.17780000000000001</v>
        <stp/>
        <stp>_x0013_EUR_CURVE_DEP12M_SN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" s="17"/>
      </tp>
      <tp>
        <v>-6.9900000000000004E-2</v>
        <stp/>
        <stp>_x000B_EURYC1M_3WD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" s="17"/>
      </tp>
      <tp>
        <v>-6.6799999999999998E-2</v>
        <stp/>
        <stp>_x000B_EURYC1M_2WD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" s="17"/>
      </tp>
      <tp>
        <v>-7.2999999999999995E-2</v>
        <stp/>
        <stp>_x000B_EURYC1M_1MD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0" s="17"/>
      </tp>
      <tp>
        <v>-8.1823829000000001E-2</v>
        <stp/>
        <stp>_x000B_EURYC1M_OND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" s="17"/>
      </tp>
      <tp>
        <v>-7.5700000000000003E-2</v>
        <stp/>
        <stp>_x000B_EURYC1M_SWD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" s="17"/>
      </tp>
      <tp>
        <v>-8.0595832000000006E-2</v>
        <stp/>
        <stp>_x000B_EURYC1M_SND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" s="17"/>
      </tp>
      <tp>
        <v>-8.1190894999999999E-2</v>
        <stp/>
        <stp>_x000B_EURYC1M_TND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" s="17"/>
      </tp>
      <tp t="s">
        <v>#N/A RIC Not Found</v>
        <stp/>
        <stp>_x0013_EUR_CURVE_DEP3M_11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0" s="17"/>
      </tp>
      <tp t="s">
        <v>#N/A RIC Not Found</v>
        <stp/>
        <stp>_x0013_EUR_CURVE_DEP3M_10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9" s="17"/>
      </tp>
      <tp t="s">
        <v>#N/A RIC Not Found</v>
        <stp/>
        <stp>_x0013_EUR_CURVE_DEP3M_12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1" s="17"/>
      </tp>
      <tp t="s">
        <v>#N/A RIC Not Found</v>
        <stp/>
        <stp>_x0013_EUR_CURVE_DEP6M_10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9" s="17"/>
      </tp>
      <tp t="s">
        <v>#N/A RIC Not Found</v>
        <stp/>
        <stp>_x0013_EUR_CURVE_DEP6M_11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0" s="17"/>
      </tp>
      <tp t="s">
        <v>#N/A RIC Not Found</v>
        <stp/>
        <stp>_x0013_EUR_CURVE_DEP6M_12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1" s="17"/>
      </tp>
      <tp t="s">
        <v>#N/A RIC Not Found</v>
        <stp/>
        <stp>_x0013_EUR_CURVE_DEP3M_12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" s="17"/>
      </tp>
      <tp t="s">
        <v>#N/A RIC Not Found</v>
        <stp/>
        <stp>_x0013_EUR_CURVE_DEP3M_11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" s="17"/>
      </tp>
      <tp t="s">
        <v>#N/A RIC Not Found</v>
        <stp/>
        <stp>_x0013_EUR_CURVE_DEP3M_10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" s="17"/>
      </tp>
      <tp t="s">
        <v>#N/A RIC Not Found</v>
        <stp/>
        <stp>_x0013_EUR_CURVE_DEP6M_12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1" s="17"/>
      </tp>
      <tp t="s">
        <v>#N/A RIC Not Found</v>
        <stp/>
        <stp>_x0013_EUR_CURVE_DEP6M_10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9" s="17"/>
      </tp>
      <tp t="s">
        <v>#N/A RIC Not Found</v>
        <stp/>
        <stp>_x0013_EUR_CURVE_DEP6M_11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0" s="17"/>
      </tp>
      <tp>
        <v>0.73199999999999998</v>
        <stp/>
        <stp>_x000B_EUROISDDS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1" s="17"/>
      </tp>
      <tp>
        <v>0.60799999999999998</v>
        <stp/>
        <stp>_x000B_EUROISDDS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0" s="17"/>
      </tp>
      <tp>
        <v>-0.128</v>
        <stp/>
        <stp>_x000B_EUROISDDS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9" s="17"/>
      </tp>
      <tp>
        <v>-4.7E-2</v>
        <stp/>
        <stp>_x000B_EUROISDDS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5" s="17"/>
      </tp>
      <tp>
        <v>-0.10900000000000001</v>
        <stp/>
        <stp>_x000B_EUROISDDS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1" s="17"/>
      </tp>
      <tp>
        <v>0.188</v>
        <stp/>
        <stp>_x000B_EUROISDDS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7" s="17"/>
      </tp>
      <tp>
        <v>5.7999999999999996E-2</v>
        <stp/>
        <stp>_x000B_EUROISDDS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6" s="17"/>
      </tp>
      <tp>
        <v>0.47300000000000003</v>
        <stp/>
        <stp>_x000B_EUROISDDS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9" s="17"/>
      </tp>
      <tp>
        <v>0.33100000000000002</v>
        <stp/>
        <stp>_x000B_EUROISDDS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8" s="17"/>
      </tp>
      <tp>
        <v>-0.128</v>
        <stp/>
        <stp>_x000B_EUROISDDS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8" s="17"/>
      </tp>
      <tp>
        <v>-0.127</v>
        <stp/>
        <stp>_x000B_EUROISDDS8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7" s="17"/>
      </tp>
      <tp>
        <v>-0.11899999999999999</v>
        <stp/>
        <stp>_x000B_EUROISDDS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0" s="17"/>
      </tp>
      <tp>
        <v>-0.122</v>
        <stp/>
        <stp>_x000B_EUROISDDS1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" s="17"/>
      </tp>
      <tp>
        <v>-0.124</v>
        <stp/>
        <stp>_x000B_EUROISDDS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2" s="17"/>
      </tp>
      <tp>
        <v>-0.11599999999999999</v>
        <stp/>
        <stp>_x000B_EUROISDDS3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" s="17"/>
      </tp>
      <tp>
        <v>-0.122</v>
        <stp/>
        <stp>_x000B_EUROISDDS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1" s="17"/>
      </tp>
      <tp>
        <v>-0.11299999999999999</v>
        <stp/>
        <stp>_x000B_EUROISDDS2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" s="17"/>
      </tp>
      <tp>
        <v>-0.127</v>
        <stp/>
        <stp>_x000B_EUROISDDS5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4" s="17"/>
      </tp>
      <tp>
        <v>-0.126</v>
        <stp/>
        <stp>_x000B_EUROISDDS4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3" s="17"/>
      </tp>
      <tp>
        <v>-0.126</v>
        <stp/>
        <stp>_x000B_EUROISDDS7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6" s="17"/>
      </tp>
      <tp>
        <v>-0.126</v>
        <stp/>
        <stp>_x000B_EUROISDDS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5" s="17"/>
      </tp>
      <tp>
        <v>99.759399999999999</v>
        <stp/>
        <stp>_x0013_EUR_CURVE_FUT12M_U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5" s="17"/>
      </tp>
      <tp>
        <v>99.729399999999998</v>
        <stp/>
        <stp>_x0013_EUR_CURVE_FUT12M_Z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6" s="17"/>
      </tp>
      <tp>
        <v>99.789199999999994</v>
        <stp/>
        <stp>_x0013_EUR_CURVE_FUT12M_H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3" s="17"/>
      </tp>
      <tp>
        <v>99.694400000000002</v>
        <stp/>
        <stp>_x0013_EUR_CURVE_FUT12M_H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7" s="17"/>
      </tp>
      <tp>
        <v>99.779300000000006</v>
        <stp/>
        <stp>_x0013_EUR_CURVE_FUT12M_M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4" s="17"/>
      </tp>
      <tp>
        <v>99.654399999999995</v>
        <stp/>
        <stp>_x0013_EUR_CURVE_FUT12M_M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8" s="17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volatileDependencies" Target="volatileDependenci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1M (0Y-1Y)</a:t>
            </a:r>
          </a:p>
        </c:rich>
      </c:tx>
      <c:layout/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ON Mx</c:v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EURON!$AP$2:$AP$2366</c:f>
              <c:numCache>
                <c:formatCode>ddd\,\ dd\-mmm\-yyyy</c:formatCode>
                <c:ptCount val="2365"/>
                <c:pt idx="0">
                  <c:v>42209</c:v>
                </c:pt>
                <c:pt idx="1">
                  <c:v>42212</c:v>
                </c:pt>
                <c:pt idx="2">
                  <c:v>42213</c:v>
                </c:pt>
                <c:pt idx="3">
                  <c:v>42214</c:v>
                </c:pt>
                <c:pt idx="4">
                  <c:v>42215</c:v>
                </c:pt>
                <c:pt idx="5">
                  <c:v>42216</c:v>
                </c:pt>
                <c:pt idx="6">
                  <c:v>42219</c:v>
                </c:pt>
                <c:pt idx="7">
                  <c:v>42220</c:v>
                </c:pt>
                <c:pt idx="8">
                  <c:v>42221</c:v>
                </c:pt>
                <c:pt idx="9">
                  <c:v>42222</c:v>
                </c:pt>
                <c:pt idx="10">
                  <c:v>42223</c:v>
                </c:pt>
                <c:pt idx="11">
                  <c:v>42226</c:v>
                </c:pt>
                <c:pt idx="12">
                  <c:v>42227</c:v>
                </c:pt>
                <c:pt idx="13">
                  <c:v>42228</c:v>
                </c:pt>
                <c:pt idx="14">
                  <c:v>42229</c:v>
                </c:pt>
                <c:pt idx="15">
                  <c:v>42230</c:v>
                </c:pt>
                <c:pt idx="16">
                  <c:v>42233</c:v>
                </c:pt>
                <c:pt idx="17">
                  <c:v>42234</c:v>
                </c:pt>
                <c:pt idx="18">
                  <c:v>42235</c:v>
                </c:pt>
                <c:pt idx="19">
                  <c:v>42236</c:v>
                </c:pt>
                <c:pt idx="20">
                  <c:v>42237</c:v>
                </c:pt>
                <c:pt idx="21">
                  <c:v>42240</c:v>
                </c:pt>
                <c:pt idx="22">
                  <c:v>42241</c:v>
                </c:pt>
                <c:pt idx="23">
                  <c:v>42242</c:v>
                </c:pt>
                <c:pt idx="24">
                  <c:v>42243</c:v>
                </c:pt>
                <c:pt idx="25">
                  <c:v>42244</c:v>
                </c:pt>
                <c:pt idx="26">
                  <c:v>42247</c:v>
                </c:pt>
                <c:pt idx="27">
                  <c:v>42248</c:v>
                </c:pt>
                <c:pt idx="28">
                  <c:v>42249</c:v>
                </c:pt>
                <c:pt idx="29">
                  <c:v>42250</c:v>
                </c:pt>
                <c:pt idx="30">
                  <c:v>42251</c:v>
                </c:pt>
                <c:pt idx="31">
                  <c:v>42254</c:v>
                </c:pt>
                <c:pt idx="32">
                  <c:v>42255</c:v>
                </c:pt>
                <c:pt idx="33">
                  <c:v>42256</c:v>
                </c:pt>
                <c:pt idx="34">
                  <c:v>42257</c:v>
                </c:pt>
                <c:pt idx="35">
                  <c:v>42258</c:v>
                </c:pt>
                <c:pt idx="36">
                  <c:v>42261</c:v>
                </c:pt>
                <c:pt idx="37">
                  <c:v>42262</c:v>
                </c:pt>
                <c:pt idx="38">
                  <c:v>42263</c:v>
                </c:pt>
                <c:pt idx="39">
                  <c:v>42264</c:v>
                </c:pt>
                <c:pt idx="40">
                  <c:v>42265</c:v>
                </c:pt>
                <c:pt idx="41">
                  <c:v>42268</c:v>
                </c:pt>
                <c:pt idx="42">
                  <c:v>42269</c:v>
                </c:pt>
                <c:pt idx="43">
                  <c:v>42270</c:v>
                </c:pt>
                <c:pt idx="44">
                  <c:v>42271</c:v>
                </c:pt>
                <c:pt idx="45">
                  <c:v>42272</c:v>
                </c:pt>
                <c:pt idx="46">
                  <c:v>42275</c:v>
                </c:pt>
                <c:pt idx="47">
                  <c:v>42276</c:v>
                </c:pt>
                <c:pt idx="48">
                  <c:v>42277</c:v>
                </c:pt>
                <c:pt idx="49">
                  <c:v>42278</c:v>
                </c:pt>
                <c:pt idx="50">
                  <c:v>42279</c:v>
                </c:pt>
                <c:pt idx="51">
                  <c:v>42282</c:v>
                </c:pt>
                <c:pt idx="52">
                  <c:v>42283</c:v>
                </c:pt>
                <c:pt idx="53">
                  <c:v>42284</c:v>
                </c:pt>
                <c:pt idx="54">
                  <c:v>42285</c:v>
                </c:pt>
                <c:pt idx="55">
                  <c:v>42286</c:v>
                </c:pt>
                <c:pt idx="56">
                  <c:v>42289</c:v>
                </c:pt>
                <c:pt idx="57">
                  <c:v>42290</c:v>
                </c:pt>
                <c:pt idx="58">
                  <c:v>42291</c:v>
                </c:pt>
                <c:pt idx="59">
                  <c:v>42292</c:v>
                </c:pt>
                <c:pt idx="60">
                  <c:v>42293</c:v>
                </c:pt>
                <c:pt idx="61">
                  <c:v>42296</c:v>
                </c:pt>
                <c:pt idx="62">
                  <c:v>42297</c:v>
                </c:pt>
                <c:pt idx="63">
                  <c:v>42298</c:v>
                </c:pt>
                <c:pt idx="64">
                  <c:v>42299</c:v>
                </c:pt>
                <c:pt idx="65">
                  <c:v>42300</c:v>
                </c:pt>
                <c:pt idx="66">
                  <c:v>42303</c:v>
                </c:pt>
                <c:pt idx="67">
                  <c:v>42304</c:v>
                </c:pt>
                <c:pt idx="68">
                  <c:v>42305</c:v>
                </c:pt>
                <c:pt idx="69">
                  <c:v>42306</c:v>
                </c:pt>
                <c:pt idx="70">
                  <c:v>42307</c:v>
                </c:pt>
                <c:pt idx="71">
                  <c:v>42310</c:v>
                </c:pt>
                <c:pt idx="72">
                  <c:v>42311</c:v>
                </c:pt>
                <c:pt idx="73">
                  <c:v>42312</c:v>
                </c:pt>
                <c:pt idx="74">
                  <c:v>42313</c:v>
                </c:pt>
                <c:pt idx="75">
                  <c:v>42314</c:v>
                </c:pt>
                <c:pt idx="76">
                  <c:v>42317</c:v>
                </c:pt>
                <c:pt idx="77">
                  <c:v>42318</c:v>
                </c:pt>
                <c:pt idx="78">
                  <c:v>42319</c:v>
                </c:pt>
                <c:pt idx="79">
                  <c:v>42320</c:v>
                </c:pt>
                <c:pt idx="80">
                  <c:v>42321</c:v>
                </c:pt>
                <c:pt idx="81">
                  <c:v>42324</c:v>
                </c:pt>
                <c:pt idx="82">
                  <c:v>42325</c:v>
                </c:pt>
                <c:pt idx="83">
                  <c:v>42326</c:v>
                </c:pt>
                <c:pt idx="84">
                  <c:v>42327</c:v>
                </c:pt>
                <c:pt idx="85">
                  <c:v>42328</c:v>
                </c:pt>
                <c:pt idx="86">
                  <c:v>42331</c:v>
                </c:pt>
                <c:pt idx="87">
                  <c:v>42332</c:v>
                </c:pt>
                <c:pt idx="88">
                  <c:v>42333</c:v>
                </c:pt>
                <c:pt idx="89">
                  <c:v>42334</c:v>
                </c:pt>
                <c:pt idx="90">
                  <c:v>42335</c:v>
                </c:pt>
                <c:pt idx="91">
                  <c:v>42338</c:v>
                </c:pt>
                <c:pt idx="92">
                  <c:v>42339</c:v>
                </c:pt>
                <c:pt idx="93">
                  <c:v>42340</c:v>
                </c:pt>
                <c:pt idx="94">
                  <c:v>42341</c:v>
                </c:pt>
                <c:pt idx="95">
                  <c:v>42342</c:v>
                </c:pt>
                <c:pt idx="96">
                  <c:v>42345</c:v>
                </c:pt>
                <c:pt idx="97">
                  <c:v>42346</c:v>
                </c:pt>
                <c:pt idx="98">
                  <c:v>42347</c:v>
                </c:pt>
                <c:pt idx="99">
                  <c:v>42348</c:v>
                </c:pt>
                <c:pt idx="100">
                  <c:v>42349</c:v>
                </c:pt>
                <c:pt idx="101">
                  <c:v>42352</c:v>
                </c:pt>
                <c:pt idx="102">
                  <c:v>42353</c:v>
                </c:pt>
                <c:pt idx="103">
                  <c:v>42354</c:v>
                </c:pt>
                <c:pt idx="104">
                  <c:v>42355</c:v>
                </c:pt>
                <c:pt idx="105">
                  <c:v>42356</c:v>
                </c:pt>
                <c:pt idx="106">
                  <c:v>42359</c:v>
                </c:pt>
                <c:pt idx="107">
                  <c:v>42360</c:v>
                </c:pt>
                <c:pt idx="108">
                  <c:v>42361</c:v>
                </c:pt>
                <c:pt idx="109">
                  <c:v>42362</c:v>
                </c:pt>
                <c:pt idx="110">
                  <c:v>42366</c:v>
                </c:pt>
                <c:pt idx="111">
                  <c:v>42367</c:v>
                </c:pt>
                <c:pt idx="112">
                  <c:v>42368</c:v>
                </c:pt>
                <c:pt idx="113">
                  <c:v>42369</c:v>
                </c:pt>
                <c:pt idx="114">
                  <c:v>42373</c:v>
                </c:pt>
                <c:pt idx="115">
                  <c:v>42374</c:v>
                </c:pt>
                <c:pt idx="116">
                  <c:v>42375</c:v>
                </c:pt>
                <c:pt idx="117">
                  <c:v>42376</c:v>
                </c:pt>
                <c:pt idx="118">
                  <c:v>42377</c:v>
                </c:pt>
                <c:pt idx="119">
                  <c:v>42380</c:v>
                </c:pt>
                <c:pt idx="120">
                  <c:v>42381</c:v>
                </c:pt>
                <c:pt idx="121">
                  <c:v>42382</c:v>
                </c:pt>
                <c:pt idx="122">
                  <c:v>42383</c:v>
                </c:pt>
                <c:pt idx="123">
                  <c:v>42384</c:v>
                </c:pt>
                <c:pt idx="124">
                  <c:v>42387</c:v>
                </c:pt>
                <c:pt idx="125">
                  <c:v>42388</c:v>
                </c:pt>
                <c:pt idx="126">
                  <c:v>42389</c:v>
                </c:pt>
                <c:pt idx="127">
                  <c:v>42390</c:v>
                </c:pt>
                <c:pt idx="128">
                  <c:v>42391</c:v>
                </c:pt>
                <c:pt idx="129">
                  <c:v>42394</c:v>
                </c:pt>
                <c:pt idx="130">
                  <c:v>42395</c:v>
                </c:pt>
                <c:pt idx="131">
                  <c:v>42396</c:v>
                </c:pt>
                <c:pt idx="132">
                  <c:v>42397</c:v>
                </c:pt>
                <c:pt idx="133">
                  <c:v>42398</c:v>
                </c:pt>
                <c:pt idx="134">
                  <c:v>42401</c:v>
                </c:pt>
                <c:pt idx="135">
                  <c:v>42402</c:v>
                </c:pt>
                <c:pt idx="136">
                  <c:v>42403</c:v>
                </c:pt>
                <c:pt idx="137">
                  <c:v>42404</c:v>
                </c:pt>
                <c:pt idx="138">
                  <c:v>42405</c:v>
                </c:pt>
                <c:pt idx="139">
                  <c:v>42408</c:v>
                </c:pt>
                <c:pt idx="140">
                  <c:v>42409</c:v>
                </c:pt>
                <c:pt idx="141">
                  <c:v>42410</c:v>
                </c:pt>
                <c:pt idx="142">
                  <c:v>42411</c:v>
                </c:pt>
                <c:pt idx="143">
                  <c:v>42412</c:v>
                </c:pt>
                <c:pt idx="144">
                  <c:v>42415</c:v>
                </c:pt>
                <c:pt idx="145">
                  <c:v>42416</c:v>
                </c:pt>
                <c:pt idx="146">
                  <c:v>42417</c:v>
                </c:pt>
                <c:pt idx="147">
                  <c:v>42418</c:v>
                </c:pt>
                <c:pt idx="148">
                  <c:v>42419</c:v>
                </c:pt>
                <c:pt idx="149">
                  <c:v>42422</c:v>
                </c:pt>
                <c:pt idx="150">
                  <c:v>42423</c:v>
                </c:pt>
                <c:pt idx="151">
                  <c:v>42424</c:v>
                </c:pt>
                <c:pt idx="152">
                  <c:v>42425</c:v>
                </c:pt>
                <c:pt idx="153">
                  <c:v>42426</c:v>
                </c:pt>
                <c:pt idx="154">
                  <c:v>42429</c:v>
                </c:pt>
                <c:pt idx="155">
                  <c:v>42430</c:v>
                </c:pt>
                <c:pt idx="156">
                  <c:v>42431</c:v>
                </c:pt>
                <c:pt idx="157">
                  <c:v>42432</c:v>
                </c:pt>
                <c:pt idx="158">
                  <c:v>42433</c:v>
                </c:pt>
                <c:pt idx="159">
                  <c:v>42436</c:v>
                </c:pt>
                <c:pt idx="160">
                  <c:v>42437</c:v>
                </c:pt>
                <c:pt idx="161">
                  <c:v>42438</c:v>
                </c:pt>
                <c:pt idx="162">
                  <c:v>42439</c:v>
                </c:pt>
                <c:pt idx="163">
                  <c:v>42440</c:v>
                </c:pt>
                <c:pt idx="164">
                  <c:v>42443</c:v>
                </c:pt>
                <c:pt idx="165">
                  <c:v>42444</c:v>
                </c:pt>
                <c:pt idx="166">
                  <c:v>42445</c:v>
                </c:pt>
                <c:pt idx="167">
                  <c:v>42446</c:v>
                </c:pt>
                <c:pt idx="168">
                  <c:v>42447</c:v>
                </c:pt>
                <c:pt idx="169">
                  <c:v>42450</c:v>
                </c:pt>
                <c:pt idx="170">
                  <c:v>42451</c:v>
                </c:pt>
                <c:pt idx="171">
                  <c:v>42452</c:v>
                </c:pt>
                <c:pt idx="172">
                  <c:v>42453</c:v>
                </c:pt>
                <c:pt idx="173">
                  <c:v>42458</c:v>
                </c:pt>
                <c:pt idx="174">
                  <c:v>42459</c:v>
                </c:pt>
                <c:pt idx="175">
                  <c:v>42460</c:v>
                </c:pt>
                <c:pt idx="176">
                  <c:v>42461</c:v>
                </c:pt>
                <c:pt idx="177">
                  <c:v>42464</c:v>
                </c:pt>
                <c:pt idx="178">
                  <c:v>42465</c:v>
                </c:pt>
                <c:pt idx="179">
                  <c:v>42466</c:v>
                </c:pt>
                <c:pt idx="180">
                  <c:v>42467</c:v>
                </c:pt>
                <c:pt idx="181">
                  <c:v>42468</c:v>
                </c:pt>
                <c:pt idx="182">
                  <c:v>42471</c:v>
                </c:pt>
                <c:pt idx="183">
                  <c:v>42472</c:v>
                </c:pt>
                <c:pt idx="184">
                  <c:v>42473</c:v>
                </c:pt>
                <c:pt idx="185">
                  <c:v>42474</c:v>
                </c:pt>
                <c:pt idx="186">
                  <c:v>42475</c:v>
                </c:pt>
                <c:pt idx="187">
                  <c:v>42478</c:v>
                </c:pt>
                <c:pt idx="188">
                  <c:v>42479</c:v>
                </c:pt>
                <c:pt idx="189">
                  <c:v>42480</c:v>
                </c:pt>
                <c:pt idx="190">
                  <c:v>42481</c:v>
                </c:pt>
                <c:pt idx="191">
                  <c:v>42482</c:v>
                </c:pt>
                <c:pt idx="192">
                  <c:v>42485</c:v>
                </c:pt>
                <c:pt idx="193">
                  <c:v>42486</c:v>
                </c:pt>
                <c:pt idx="194">
                  <c:v>42487</c:v>
                </c:pt>
                <c:pt idx="195">
                  <c:v>42488</c:v>
                </c:pt>
                <c:pt idx="196">
                  <c:v>42489</c:v>
                </c:pt>
                <c:pt idx="197">
                  <c:v>42492</c:v>
                </c:pt>
                <c:pt idx="198">
                  <c:v>42493</c:v>
                </c:pt>
                <c:pt idx="199">
                  <c:v>42494</c:v>
                </c:pt>
                <c:pt idx="200">
                  <c:v>42495</c:v>
                </c:pt>
                <c:pt idx="201">
                  <c:v>42496</c:v>
                </c:pt>
                <c:pt idx="202">
                  <c:v>42499</c:v>
                </c:pt>
                <c:pt idx="203">
                  <c:v>42500</c:v>
                </c:pt>
                <c:pt idx="204">
                  <c:v>42501</c:v>
                </c:pt>
                <c:pt idx="205">
                  <c:v>42502</c:v>
                </c:pt>
                <c:pt idx="206">
                  <c:v>42503</c:v>
                </c:pt>
                <c:pt idx="207">
                  <c:v>42506</c:v>
                </c:pt>
                <c:pt idx="208">
                  <c:v>42507</c:v>
                </c:pt>
                <c:pt idx="209">
                  <c:v>42508</c:v>
                </c:pt>
                <c:pt idx="210">
                  <c:v>42509</c:v>
                </c:pt>
                <c:pt idx="211">
                  <c:v>42510</c:v>
                </c:pt>
                <c:pt idx="212">
                  <c:v>42513</c:v>
                </c:pt>
                <c:pt idx="213">
                  <c:v>42514</c:v>
                </c:pt>
                <c:pt idx="214">
                  <c:v>42515</c:v>
                </c:pt>
                <c:pt idx="215">
                  <c:v>42516</c:v>
                </c:pt>
                <c:pt idx="216">
                  <c:v>42517</c:v>
                </c:pt>
                <c:pt idx="217">
                  <c:v>42520</c:v>
                </c:pt>
                <c:pt idx="218">
                  <c:v>42521</c:v>
                </c:pt>
                <c:pt idx="219">
                  <c:v>42522</c:v>
                </c:pt>
                <c:pt idx="220">
                  <c:v>42523</c:v>
                </c:pt>
                <c:pt idx="221">
                  <c:v>42524</c:v>
                </c:pt>
                <c:pt idx="222">
                  <c:v>42527</c:v>
                </c:pt>
                <c:pt idx="223">
                  <c:v>42528</c:v>
                </c:pt>
                <c:pt idx="224">
                  <c:v>42529</c:v>
                </c:pt>
                <c:pt idx="225">
                  <c:v>42530</c:v>
                </c:pt>
                <c:pt idx="226">
                  <c:v>42531</c:v>
                </c:pt>
                <c:pt idx="227">
                  <c:v>42534</c:v>
                </c:pt>
                <c:pt idx="228">
                  <c:v>42535</c:v>
                </c:pt>
                <c:pt idx="229">
                  <c:v>42536</c:v>
                </c:pt>
                <c:pt idx="230">
                  <c:v>42537</c:v>
                </c:pt>
                <c:pt idx="231">
                  <c:v>42538</c:v>
                </c:pt>
                <c:pt idx="232">
                  <c:v>42541</c:v>
                </c:pt>
                <c:pt idx="233">
                  <c:v>42542</c:v>
                </c:pt>
                <c:pt idx="234">
                  <c:v>42543</c:v>
                </c:pt>
                <c:pt idx="235">
                  <c:v>42544</c:v>
                </c:pt>
                <c:pt idx="236">
                  <c:v>42545</c:v>
                </c:pt>
                <c:pt idx="237">
                  <c:v>42548</c:v>
                </c:pt>
                <c:pt idx="238">
                  <c:v>42549</c:v>
                </c:pt>
                <c:pt idx="239">
                  <c:v>42550</c:v>
                </c:pt>
                <c:pt idx="240">
                  <c:v>42551</c:v>
                </c:pt>
                <c:pt idx="241">
                  <c:v>42552</c:v>
                </c:pt>
                <c:pt idx="242">
                  <c:v>42555</c:v>
                </c:pt>
                <c:pt idx="243">
                  <c:v>42556</c:v>
                </c:pt>
                <c:pt idx="244">
                  <c:v>42557</c:v>
                </c:pt>
                <c:pt idx="245">
                  <c:v>42558</c:v>
                </c:pt>
                <c:pt idx="246">
                  <c:v>42559</c:v>
                </c:pt>
                <c:pt idx="247">
                  <c:v>42562</c:v>
                </c:pt>
                <c:pt idx="248">
                  <c:v>42563</c:v>
                </c:pt>
                <c:pt idx="249">
                  <c:v>42564</c:v>
                </c:pt>
                <c:pt idx="250">
                  <c:v>42565</c:v>
                </c:pt>
                <c:pt idx="251">
                  <c:v>42566</c:v>
                </c:pt>
                <c:pt idx="252">
                  <c:v>42569</c:v>
                </c:pt>
                <c:pt idx="253">
                  <c:v>42570</c:v>
                </c:pt>
                <c:pt idx="254">
                  <c:v>42571</c:v>
                </c:pt>
                <c:pt idx="255">
                  <c:v>42572</c:v>
                </c:pt>
                <c:pt idx="256">
                  <c:v>42573</c:v>
                </c:pt>
                <c:pt idx="257">
                  <c:v>42576</c:v>
                </c:pt>
                <c:pt idx="258">
                  <c:v>42577</c:v>
                </c:pt>
                <c:pt idx="259">
                  <c:v>42578</c:v>
                </c:pt>
                <c:pt idx="260">
                  <c:v>42579</c:v>
                </c:pt>
                <c:pt idx="261">
                  <c:v>42580</c:v>
                </c:pt>
                <c:pt idx="262">
                  <c:v>42583</c:v>
                </c:pt>
                <c:pt idx="263">
                  <c:v>42584</c:v>
                </c:pt>
                <c:pt idx="264">
                  <c:v>42585</c:v>
                </c:pt>
                <c:pt idx="265">
                  <c:v>42586</c:v>
                </c:pt>
                <c:pt idx="266">
                  <c:v>42587</c:v>
                </c:pt>
                <c:pt idx="267">
                  <c:v>42590</c:v>
                </c:pt>
                <c:pt idx="268">
                  <c:v>42591</c:v>
                </c:pt>
                <c:pt idx="269">
                  <c:v>42592</c:v>
                </c:pt>
                <c:pt idx="270">
                  <c:v>42593</c:v>
                </c:pt>
                <c:pt idx="271">
                  <c:v>42594</c:v>
                </c:pt>
                <c:pt idx="272">
                  <c:v>42597</c:v>
                </c:pt>
                <c:pt idx="273">
                  <c:v>42598</c:v>
                </c:pt>
                <c:pt idx="274">
                  <c:v>42599</c:v>
                </c:pt>
                <c:pt idx="275">
                  <c:v>42600</c:v>
                </c:pt>
                <c:pt idx="276">
                  <c:v>42601</c:v>
                </c:pt>
                <c:pt idx="277">
                  <c:v>42604</c:v>
                </c:pt>
                <c:pt idx="278">
                  <c:v>42605</c:v>
                </c:pt>
                <c:pt idx="279">
                  <c:v>42606</c:v>
                </c:pt>
                <c:pt idx="280">
                  <c:v>42607</c:v>
                </c:pt>
                <c:pt idx="281">
                  <c:v>42608</c:v>
                </c:pt>
                <c:pt idx="282">
                  <c:v>42611</c:v>
                </c:pt>
                <c:pt idx="283">
                  <c:v>42612</c:v>
                </c:pt>
                <c:pt idx="284">
                  <c:v>42613</c:v>
                </c:pt>
                <c:pt idx="285">
                  <c:v>42614</c:v>
                </c:pt>
                <c:pt idx="286">
                  <c:v>42615</c:v>
                </c:pt>
                <c:pt idx="287">
                  <c:v>42618</c:v>
                </c:pt>
                <c:pt idx="288">
                  <c:v>42619</c:v>
                </c:pt>
                <c:pt idx="289">
                  <c:v>42620</c:v>
                </c:pt>
                <c:pt idx="290">
                  <c:v>42621</c:v>
                </c:pt>
                <c:pt idx="291">
                  <c:v>42622</c:v>
                </c:pt>
                <c:pt idx="292">
                  <c:v>42625</c:v>
                </c:pt>
                <c:pt idx="293">
                  <c:v>42626</c:v>
                </c:pt>
                <c:pt idx="294">
                  <c:v>42627</c:v>
                </c:pt>
                <c:pt idx="295">
                  <c:v>42628</c:v>
                </c:pt>
                <c:pt idx="296">
                  <c:v>42629</c:v>
                </c:pt>
                <c:pt idx="297">
                  <c:v>42632</c:v>
                </c:pt>
                <c:pt idx="298">
                  <c:v>42633</c:v>
                </c:pt>
                <c:pt idx="299">
                  <c:v>42634</c:v>
                </c:pt>
                <c:pt idx="300">
                  <c:v>42635</c:v>
                </c:pt>
                <c:pt idx="301">
                  <c:v>42636</c:v>
                </c:pt>
                <c:pt idx="302">
                  <c:v>42639</c:v>
                </c:pt>
                <c:pt idx="303">
                  <c:v>42640</c:v>
                </c:pt>
                <c:pt idx="304">
                  <c:v>42641</c:v>
                </c:pt>
                <c:pt idx="305">
                  <c:v>42642</c:v>
                </c:pt>
                <c:pt idx="306">
                  <c:v>42643</c:v>
                </c:pt>
                <c:pt idx="307">
                  <c:v>42646</c:v>
                </c:pt>
                <c:pt idx="308">
                  <c:v>42647</c:v>
                </c:pt>
                <c:pt idx="309">
                  <c:v>42648</c:v>
                </c:pt>
                <c:pt idx="310">
                  <c:v>42649</c:v>
                </c:pt>
                <c:pt idx="311">
                  <c:v>42650</c:v>
                </c:pt>
                <c:pt idx="312">
                  <c:v>42653</c:v>
                </c:pt>
                <c:pt idx="313">
                  <c:v>42654</c:v>
                </c:pt>
                <c:pt idx="314">
                  <c:v>42655</c:v>
                </c:pt>
                <c:pt idx="315">
                  <c:v>42656</c:v>
                </c:pt>
                <c:pt idx="316">
                  <c:v>42657</c:v>
                </c:pt>
                <c:pt idx="317">
                  <c:v>42660</c:v>
                </c:pt>
                <c:pt idx="318">
                  <c:v>42661</c:v>
                </c:pt>
                <c:pt idx="319">
                  <c:v>42662</c:v>
                </c:pt>
                <c:pt idx="320">
                  <c:v>42663</c:v>
                </c:pt>
                <c:pt idx="321">
                  <c:v>42664</c:v>
                </c:pt>
                <c:pt idx="322">
                  <c:v>42667</c:v>
                </c:pt>
                <c:pt idx="323">
                  <c:v>42668</c:v>
                </c:pt>
                <c:pt idx="324">
                  <c:v>42669</c:v>
                </c:pt>
                <c:pt idx="325">
                  <c:v>42670</c:v>
                </c:pt>
                <c:pt idx="326">
                  <c:v>42671</c:v>
                </c:pt>
                <c:pt idx="327">
                  <c:v>42674</c:v>
                </c:pt>
                <c:pt idx="328">
                  <c:v>42675</c:v>
                </c:pt>
                <c:pt idx="329">
                  <c:v>42676</c:v>
                </c:pt>
                <c:pt idx="330">
                  <c:v>42677</c:v>
                </c:pt>
                <c:pt idx="331">
                  <c:v>42678</c:v>
                </c:pt>
                <c:pt idx="332">
                  <c:v>42681</c:v>
                </c:pt>
                <c:pt idx="333">
                  <c:v>42682</c:v>
                </c:pt>
                <c:pt idx="334">
                  <c:v>42683</c:v>
                </c:pt>
                <c:pt idx="335">
                  <c:v>42684</c:v>
                </c:pt>
                <c:pt idx="336">
                  <c:v>42685</c:v>
                </c:pt>
                <c:pt idx="337">
                  <c:v>42688</c:v>
                </c:pt>
                <c:pt idx="338">
                  <c:v>42689</c:v>
                </c:pt>
                <c:pt idx="339">
                  <c:v>42690</c:v>
                </c:pt>
                <c:pt idx="340">
                  <c:v>42691</c:v>
                </c:pt>
                <c:pt idx="341">
                  <c:v>42692</c:v>
                </c:pt>
                <c:pt idx="342">
                  <c:v>42695</c:v>
                </c:pt>
                <c:pt idx="343">
                  <c:v>42696</c:v>
                </c:pt>
                <c:pt idx="344">
                  <c:v>42697</c:v>
                </c:pt>
                <c:pt idx="345">
                  <c:v>42698</c:v>
                </c:pt>
                <c:pt idx="346">
                  <c:v>42699</c:v>
                </c:pt>
                <c:pt idx="347">
                  <c:v>42702</c:v>
                </c:pt>
                <c:pt idx="348">
                  <c:v>42703</c:v>
                </c:pt>
                <c:pt idx="349">
                  <c:v>42704</c:v>
                </c:pt>
                <c:pt idx="350">
                  <c:v>42705</c:v>
                </c:pt>
                <c:pt idx="351">
                  <c:v>42706</c:v>
                </c:pt>
                <c:pt idx="352">
                  <c:v>42709</c:v>
                </c:pt>
                <c:pt idx="353">
                  <c:v>42710</c:v>
                </c:pt>
                <c:pt idx="354">
                  <c:v>42711</c:v>
                </c:pt>
                <c:pt idx="355">
                  <c:v>42712</c:v>
                </c:pt>
                <c:pt idx="356">
                  <c:v>42713</c:v>
                </c:pt>
                <c:pt idx="357">
                  <c:v>42716</c:v>
                </c:pt>
                <c:pt idx="358">
                  <c:v>42717</c:v>
                </c:pt>
                <c:pt idx="359">
                  <c:v>42718</c:v>
                </c:pt>
                <c:pt idx="360">
                  <c:v>42719</c:v>
                </c:pt>
                <c:pt idx="361">
                  <c:v>42720</c:v>
                </c:pt>
                <c:pt idx="362">
                  <c:v>42723</c:v>
                </c:pt>
                <c:pt idx="363">
                  <c:v>42724</c:v>
                </c:pt>
                <c:pt idx="364">
                  <c:v>42725</c:v>
                </c:pt>
                <c:pt idx="365">
                  <c:v>42726</c:v>
                </c:pt>
                <c:pt idx="366">
                  <c:v>42727</c:v>
                </c:pt>
                <c:pt idx="367">
                  <c:v>42731</c:v>
                </c:pt>
                <c:pt idx="368">
                  <c:v>42732</c:v>
                </c:pt>
                <c:pt idx="369">
                  <c:v>42733</c:v>
                </c:pt>
                <c:pt idx="370">
                  <c:v>42734</c:v>
                </c:pt>
                <c:pt idx="371">
                  <c:v>42737</c:v>
                </c:pt>
                <c:pt idx="372">
                  <c:v>42738</c:v>
                </c:pt>
                <c:pt idx="373">
                  <c:v>42739</c:v>
                </c:pt>
                <c:pt idx="374">
                  <c:v>42740</c:v>
                </c:pt>
                <c:pt idx="375">
                  <c:v>42741</c:v>
                </c:pt>
                <c:pt idx="376">
                  <c:v>42744</c:v>
                </c:pt>
                <c:pt idx="377">
                  <c:v>42745</c:v>
                </c:pt>
                <c:pt idx="378">
                  <c:v>42746</c:v>
                </c:pt>
                <c:pt idx="379">
                  <c:v>42747</c:v>
                </c:pt>
                <c:pt idx="380">
                  <c:v>42748</c:v>
                </c:pt>
                <c:pt idx="381">
                  <c:v>42751</c:v>
                </c:pt>
                <c:pt idx="382">
                  <c:v>42752</c:v>
                </c:pt>
                <c:pt idx="383">
                  <c:v>42753</c:v>
                </c:pt>
                <c:pt idx="384">
                  <c:v>42754</c:v>
                </c:pt>
                <c:pt idx="385">
                  <c:v>42755</c:v>
                </c:pt>
                <c:pt idx="386">
                  <c:v>42758</c:v>
                </c:pt>
                <c:pt idx="387">
                  <c:v>42759</c:v>
                </c:pt>
                <c:pt idx="388">
                  <c:v>42760</c:v>
                </c:pt>
                <c:pt idx="389">
                  <c:v>42761</c:v>
                </c:pt>
                <c:pt idx="390">
                  <c:v>42762</c:v>
                </c:pt>
                <c:pt idx="391">
                  <c:v>42765</c:v>
                </c:pt>
                <c:pt idx="392">
                  <c:v>42766</c:v>
                </c:pt>
                <c:pt idx="393">
                  <c:v>42767</c:v>
                </c:pt>
                <c:pt idx="394">
                  <c:v>42768</c:v>
                </c:pt>
                <c:pt idx="395">
                  <c:v>42769</c:v>
                </c:pt>
                <c:pt idx="396">
                  <c:v>42772</c:v>
                </c:pt>
                <c:pt idx="397">
                  <c:v>42773</c:v>
                </c:pt>
                <c:pt idx="398">
                  <c:v>42774</c:v>
                </c:pt>
                <c:pt idx="399">
                  <c:v>42775</c:v>
                </c:pt>
                <c:pt idx="400">
                  <c:v>42776</c:v>
                </c:pt>
                <c:pt idx="401">
                  <c:v>42779</c:v>
                </c:pt>
                <c:pt idx="402">
                  <c:v>42780</c:v>
                </c:pt>
                <c:pt idx="403">
                  <c:v>42781</c:v>
                </c:pt>
                <c:pt idx="404">
                  <c:v>42782</c:v>
                </c:pt>
                <c:pt idx="405">
                  <c:v>42783</c:v>
                </c:pt>
                <c:pt idx="406">
                  <c:v>42786</c:v>
                </c:pt>
                <c:pt idx="407">
                  <c:v>42787</c:v>
                </c:pt>
                <c:pt idx="408">
                  <c:v>42788</c:v>
                </c:pt>
                <c:pt idx="409">
                  <c:v>42789</c:v>
                </c:pt>
                <c:pt idx="410">
                  <c:v>42790</c:v>
                </c:pt>
                <c:pt idx="411">
                  <c:v>42793</c:v>
                </c:pt>
                <c:pt idx="412">
                  <c:v>42794</c:v>
                </c:pt>
                <c:pt idx="413">
                  <c:v>42795</c:v>
                </c:pt>
                <c:pt idx="414">
                  <c:v>42796</c:v>
                </c:pt>
                <c:pt idx="415">
                  <c:v>42797</c:v>
                </c:pt>
                <c:pt idx="416">
                  <c:v>42800</c:v>
                </c:pt>
                <c:pt idx="417">
                  <c:v>42801</c:v>
                </c:pt>
                <c:pt idx="418">
                  <c:v>42802</c:v>
                </c:pt>
                <c:pt idx="419">
                  <c:v>42803</c:v>
                </c:pt>
                <c:pt idx="420">
                  <c:v>42804</c:v>
                </c:pt>
                <c:pt idx="421">
                  <c:v>42807</c:v>
                </c:pt>
                <c:pt idx="422">
                  <c:v>42808</c:v>
                </c:pt>
                <c:pt idx="423">
                  <c:v>42809</c:v>
                </c:pt>
                <c:pt idx="424">
                  <c:v>42810</c:v>
                </c:pt>
                <c:pt idx="425">
                  <c:v>42811</c:v>
                </c:pt>
                <c:pt idx="426">
                  <c:v>42814</c:v>
                </c:pt>
                <c:pt idx="427">
                  <c:v>42815</c:v>
                </c:pt>
                <c:pt idx="428">
                  <c:v>42816</c:v>
                </c:pt>
                <c:pt idx="429">
                  <c:v>42817</c:v>
                </c:pt>
                <c:pt idx="430">
                  <c:v>42818</c:v>
                </c:pt>
                <c:pt idx="431">
                  <c:v>42821</c:v>
                </c:pt>
                <c:pt idx="432">
                  <c:v>42822</c:v>
                </c:pt>
                <c:pt idx="433">
                  <c:v>42823</c:v>
                </c:pt>
                <c:pt idx="434">
                  <c:v>42824</c:v>
                </c:pt>
                <c:pt idx="435">
                  <c:v>42825</c:v>
                </c:pt>
                <c:pt idx="436">
                  <c:v>42828</c:v>
                </c:pt>
                <c:pt idx="437">
                  <c:v>42829</c:v>
                </c:pt>
                <c:pt idx="438">
                  <c:v>42830</c:v>
                </c:pt>
                <c:pt idx="439">
                  <c:v>42831</c:v>
                </c:pt>
                <c:pt idx="440">
                  <c:v>42832</c:v>
                </c:pt>
                <c:pt idx="441">
                  <c:v>42835</c:v>
                </c:pt>
                <c:pt idx="442">
                  <c:v>42836</c:v>
                </c:pt>
                <c:pt idx="443">
                  <c:v>42837</c:v>
                </c:pt>
                <c:pt idx="444">
                  <c:v>42838</c:v>
                </c:pt>
                <c:pt idx="445">
                  <c:v>42843</c:v>
                </c:pt>
                <c:pt idx="446">
                  <c:v>42844</c:v>
                </c:pt>
                <c:pt idx="447">
                  <c:v>42845</c:v>
                </c:pt>
                <c:pt idx="448">
                  <c:v>42846</c:v>
                </c:pt>
                <c:pt idx="449">
                  <c:v>42849</c:v>
                </c:pt>
                <c:pt idx="450">
                  <c:v>42850</c:v>
                </c:pt>
                <c:pt idx="451">
                  <c:v>42851</c:v>
                </c:pt>
                <c:pt idx="452">
                  <c:v>42852</c:v>
                </c:pt>
                <c:pt idx="453">
                  <c:v>42853</c:v>
                </c:pt>
                <c:pt idx="454">
                  <c:v>42857</c:v>
                </c:pt>
                <c:pt idx="455">
                  <c:v>42858</c:v>
                </c:pt>
                <c:pt idx="456">
                  <c:v>42859</c:v>
                </c:pt>
                <c:pt idx="457">
                  <c:v>42860</c:v>
                </c:pt>
                <c:pt idx="458">
                  <c:v>42863</c:v>
                </c:pt>
                <c:pt idx="459">
                  <c:v>42864</c:v>
                </c:pt>
                <c:pt idx="460">
                  <c:v>42865</c:v>
                </c:pt>
                <c:pt idx="461">
                  <c:v>42866</c:v>
                </c:pt>
                <c:pt idx="462">
                  <c:v>42867</c:v>
                </c:pt>
                <c:pt idx="463">
                  <c:v>42870</c:v>
                </c:pt>
                <c:pt idx="464">
                  <c:v>42871</c:v>
                </c:pt>
                <c:pt idx="465">
                  <c:v>42872</c:v>
                </c:pt>
                <c:pt idx="466">
                  <c:v>42873</c:v>
                </c:pt>
                <c:pt idx="467">
                  <c:v>42874</c:v>
                </c:pt>
                <c:pt idx="468">
                  <c:v>42877</c:v>
                </c:pt>
                <c:pt idx="469">
                  <c:v>42878</c:v>
                </c:pt>
                <c:pt idx="470">
                  <c:v>42879</c:v>
                </c:pt>
                <c:pt idx="471">
                  <c:v>42880</c:v>
                </c:pt>
                <c:pt idx="472">
                  <c:v>42881</c:v>
                </c:pt>
                <c:pt idx="473">
                  <c:v>42884</c:v>
                </c:pt>
                <c:pt idx="474">
                  <c:v>42885</c:v>
                </c:pt>
                <c:pt idx="475">
                  <c:v>42886</c:v>
                </c:pt>
                <c:pt idx="476">
                  <c:v>42887</c:v>
                </c:pt>
                <c:pt idx="477">
                  <c:v>42888</c:v>
                </c:pt>
                <c:pt idx="478">
                  <c:v>42891</c:v>
                </c:pt>
                <c:pt idx="479">
                  <c:v>42892</c:v>
                </c:pt>
                <c:pt idx="480">
                  <c:v>42893</c:v>
                </c:pt>
                <c:pt idx="481">
                  <c:v>42894</c:v>
                </c:pt>
                <c:pt idx="482">
                  <c:v>42895</c:v>
                </c:pt>
                <c:pt idx="483">
                  <c:v>42898</c:v>
                </c:pt>
                <c:pt idx="484">
                  <c:v>42899</c:v>
                </c:pt>
                <c:pt idx="485">
                  <c:v>42900</c:v>
                </c:pt>
                <c:pt idx="486">
                  <c:v>42901</c:v>
                </c:pt>
                <c:pt idx="487">
                  <c:v>42902</c:v>
                </c:pt>
                <c:pt idx="488">
                  <c:v>42905</c:v>
                </c:pt>
                <c:pt idx="489">
                  <c:v>42906</c:v>
                </c:pt>
                <c:pt idx="490">
                  <c:v>42907</c:v>
                </c:pt>
                <c:pt idx="491">
                  <c:v>42908</c:v>
                </c:pt>
                <c:pt idx="492">
                  <c:v>42909</c:v>
                </c:pt>
                <c:pt idx="493">
                  <c:v>42912</c:v>
                </c:pt>
                <c:pt idx="494">
                  <c:v>42913</c:v>
                </c:pt>
                <c:pt idx="495">
                  <c:v>42914</c:v>
                </c:pt>
                <c:pt idx="496">
                  <c:v>42915</c:v>
                </c:pt>
                <c:pt idx="497">
                  <c:v>42916</c:v>
                </c:pt>
                <c:pt idx="498">
                  <c:v>42919</c:v>
                </c:pt>
                <c:pt idx="499">
                  <c:v>42920</c:v>
                </c:pt>
                <c:pt idx="500">
                  <c:v>42921</c:v>
                </c:pt>
                <c:pt idx="501">
                  <c:v>42922</c:v>
                </c:pt>
                <c:pt idx="502">
                  <c:v>42923</c:v>
                </c:pt>
                <c:pt idx="503">
                  <c:v>42926</c:v>
                </c:pt>
                <c:pt idx="504">
                  <c:v>42927</c:v>
                </c:pt>
                <c:pt idx="505">
                  <c:v>42928</c:v>
                </c:pt>
                <c:pt idx="506">
                  <c:v>42929</c:v>
                </c:pt>
                <c:pt idx="507">
                  <c:v>42930</c:v>
                </c:pt>
                <c:pt idx="508">
                  <c:v>42933</c:v>
                </c:pt>
                <c:pt idx="509">
                  <c:v>42934</c:v>
                </c:pt>
                <c:pt idx="510">
                  <c:v>42935</c:v>
                </c:pt>
                <c:pt idx="511">
                  <c:v>42942</c:v>
                </c:pt>
                <c:pt idx="512">
                  <c:v>42949</c:v>
                </c:pt>
                <c:pt idx="513">
                  <c:v>42956</c:v>
                </c:pt>
                <c:pt idx="514">
                  <c:v>42963</c:v>
                </c:pt>
                <c:pt idx="515">
                  <c:v>42970</c:v>
                </c:pt>
                <c:pt idx="516">
                  <c:v>42977</c:v>
                </c:pt>
                <c:pt idx="517">
                  <c:v>42984</c:v>
                </c:pt>
                <c:pt idx="518">
                  <c:v>42991</c:v>
                </c:pt>
                <c:pt idx="519">
                  <c:v>42998</c:v>
                </c:pt>
                <c:pt idx="520">
                  <c:v>43005</c:v>
                </c:pt>
                <c:pt idx="521">
                  <c:v>43012</c:v>
                </c:pt>
                <c:pt idx="522">
                  <c:v>43019</c:v>
                </c:pt>
                <c:pt idx="523">
                  <c:v>43026</c:v>
                </c:pt>
                <c:pt idx="524">
                  <c:v>43033</c:v>
                </c:pt>
                <c:pt idx="525">
                  <c:v>43040</c:v>
                </c:pt>
                <c:pt idx="526">
                  <c:v>43047</c:v>
                </c:pt>
                <c:pt idx="527">
                  <c:v>43054</c:v>
                </c:pt>
                <c:pt idx="528">
                  <c:v>43061</c:v>
                </c:pt>
                <c:pt idx="529">
                  <c:v>43068</c:v>
                </c:pt>
                <c:pt idx="530">
                  <c:v>43075</c:v>
                </c:pt>
                <c:pt idx="531">
                  <c:v>43082</c:v>
                </c:pt>
                <c:pt idx="532">
                  <c:v>43089</c:v>
                </c:pt>
                <c:pt idx="533">
                  <c:v>43096</c:v>
                </c:pt>
                <c:pt idx="534">
                  <c:v>43103</c:v>
                </c:pt>
                <c:pt idx="535">
                  <c:v>43110</c:v>
                </c:pt>
                <c:pt idx="536">
                  <c:v>43117</c:v>
                </c:pt>
                <c:pt idx="537">
                  <c:v>43124</c:v>
                </c:pt>
                <c:pt idx="538">
                  <c:v>43131</c:v>
                </c:pt>
                <c:pt idx="539">
                  <c:v>43138</c:v>
                </c:pt>
                <c:pt idx="540">
                  <c:v>43145</c:v>
                </c:pt>
                <c:pt idx="541">
                  <c:v>43152</c:v>
                </c:pt>
                <c:pt idx="542">
                  <c:v>43159</c:v>
                </c:pt>
                <c:pt idx="543">
                  <c:v>43166</c:v>
                </c:pt>
                <c:pt idx="544">
                  <c:v>43173</c:v>
                </c:pt>
                <c:pt idx="545">
                  <c:v>43180</c:v>
                </c:pt>
                <c:pt idx="546">
                  <c:v>43187</c:v>
                </c:pt>
                <c:pt idx="547">
                  <c:v>43194</c:v>
                </c:pt>
                <c:pt idx="548">
                  <c:v>43201</c:v>
                </c:pt>
                <c:pt idx="549">
                  <c:v>43208</c:v>
                </c:pt>
                <c:pt idx="550">
                  <c:v>43215</c:v>
                </c:pt>
                <c:pt idx="551">
                  <c:v>43222</c:v>
                </c:pt>
                <c:pt idx="552">
                  <c:v>43229</c:v>
                </c:pt>
                <c:pt idx="553">
                  <c:v>43236</c:v>
                </c:pt>
                <c:pt idx="554">
                  <c:v>43243</c:v>
                </c:pt>
                <c:pt idx="555">
                  <c:v>43250</c:v>
                </c:pt>
                <c:pt idx="556">
                  <c:v>43257</c:v>
                </c:pt>
                <c:pt idx="557">
                  <c:v>43264</c:v>
                </c:pt>
                <c:pt idx="558">
                  <c:v>43271</c:v>
                </c:pt>
                <c:pt idx="559">
                  <c:v>43278</c:v>
                </c:pt>
                <c:pt idx="560">
                  <c:v>43285</c:v>
                </c:pt>
                <c:pt idx="561">
                  <c:v>43292</c:v>
                </c:pt>
                <c:pt idx="562">
                  <c:v>43299</c:v>
                </c:pt>
                <c:pt idx="563">
                  <c:v>43306</c:v>
                </c:pt>
                <c:pt idx="564">
                  <c:v>43313</c:v>
                </c:pt>
                <c:pt idx="565">
                  <c:v>43320</c:v>
                </c:pt>
                <c:pt idx="566">
                  <c:v>43327</c:v>
                </c:pt>
                <c:pt idx="567">
                  <c:v>43334</c:v>
                </c:pt>
                <c:pt idx="568">
                  <c:v>43341</c:v>
                </c:pt>
                <c:pt idx="569">
                  <c:v>43348</c:v>
                </c:pt>
                <c:pt idx="570">
                  <c:v>43355</c:v>
                </c:pt>
                <c:pt idx="571">
                  <c:v>43362</c:v>
                </c:pt>
                <c:pt idx="572">
                  <c:v>43369</c:v>
                </c:pt>
                <c:pt idx="573">
                  <c:v>43376</c:v>
                </c:pt>
                <c:pt idx="574">
                  <c:v>43383</c:v>
                </c:pt>
                <c:pt idx="575">
                  <c:v>43390</c:v>
                </c:pt>
                <c:pt idx="576">
                  <c:v>43397</c:v>
                </c:pt>
                <c:pt idx="577">
                  <c:v>43404</c:v>
                </c:pt>
                <c:pt idx="578">
                  <c:v>43411</c:v>
                </c:pt>
                <c:pt idx="579">
                  <c:v>43418</c:v>
                </c:pt>
                <c:pt idx="580">
                  <c:v>43425</c:v>
                </c:pt>
                <c:pt idx="581">
                  <c:v>43432</c:v>
                </c:pt>
                <c:pt idx="582">
                  <c:v>43439</c:v>
                </c:pt>
                <c:pt idx="583">
                  <c:v>43446</c:v>
                </c:pt>
                <c:pt idx="584">
                  <c:v>43453</c:v>
                </c:pt>
                <c:pt idx="585">
                  <c:v>43461</c:v>
                </c:pt>
                <c:pt idx="586">
                  <c:v>43468</c:v>
                </c:pt>
                <c:pt idx="587">
                  <c:v>43475</c:v>
                </c:pt>
                <c:pt idx="588">
                  <c:v>43482</c:v>
                </c:pt>
                <c:pt idx="589">
                  <c:v>43489</c:v>
                </c:pt>
                <c:pt idx="590">
                  <c:v>43496</c:v>
                </c:pt>
                <c:pt idx="591">
                  <c:v>43503</c:v>
                </c:pt>
                <c:pt idx="592">
                  <c:v>43510</c:v>
                </c:pt>
                <c:pt idx="593">
                  <c:v>43517</c:v>
                </c:pt>
                <c:pt idx="594">
                  <c:v>43524</c:v>
                </c:pt>
                <c:pt idx="595">
                  <c:v>43531</c:v>
                </c:pt>
                <c:pt idx="596">
                  <c:v>43538</c:v>
                </c:pt>
                <c:pt idx="597">
                  <c:v>43545</c:v>
                </c:pt>
                <c:pt idx="598">
                  <c:v>43552</c:v>
                </c:pt>
                <c:pt idx="599">
                  <c:v>43559</c:v>
                </c:pt>
                <c:pt idx="600">
                  <c:v>43566</c:v>
                </c:pt>
                <c:pt idx="601">
                  <c:v>43573</c:v>
                </c:pt>
                <c:pt idx="602">
                  <c:v>43580</c:v>
                </c:pt>
                <c:pt idx="603">
                  <c:v>43587</c:v>
                </c:pt>
                <c:pt idx="604">
                  <c:v>43594</c:v>
                </c:pt>
                <c:pt idx="605">
                  <c:v>43601</c:v>
                </c:pt>
                <c:pt idx="606">
                  <c:v>43608</c:v>
                </c:pt>
                <c:pt idx="607">
                  <c:v>43615</c:v>
                </c:pt>
                <c:pt idx="608">
                  <c:v>43622</c:v>
                </c:pt>
                <c:pt idx="609">
                  <c:v>43629</c:v>
                </c:pt>
                <c:pt idx="610">
                  <c:v>43636</c:v>
                </c:pt>
                <c:pt idx="611">
                  <c:v>43643</c:v>
                </c:pt>
                <c:pt idx="612">
                  <c:v>43650</c:v>
                </c:pt>
                <c:pt idx="613">
                  <c:v>43657</c:v>
                </c:pt>
                <c:pt idx="614">
                  <c:v>43664</c:v>
                </c:pt>
                <c:pt idx="615">
                  <c:v>43671</c:v>
                </c:pt>
                <c:pt idx="616">
                  <c:v>43678</c:v>
                </c:pt>
                <c:pt idx="617">
                  <c:v>43685</c:v>
                </c:pt>
                <c:pt idx="618">
                  <c:v>43692</c:v>
                </c:pt>
                <c:pt idx="619">
                  <c:v>43699</c:v>
                </c:pt>
                <c:pt idx="620">
                  <c:v>43706</c:v>
                </c:pt>
                <c:pt idx="621">
                  <c:v>43713</c:v>
                </c:pt>
                <c:pt idx="622">
                  <c:v>43720</c:v>
                </c:pt>
                <c:pt idx="623">
                  <c:v>43727</c:v>
                </c:pt>
                <c:pt idx="624">
                  <c:v>43734</c:v>
                </c:pt>
                <c:pt idx="625">
                  <c:v>43741</c:v>
                </c:pt>
                <c:pt idx="626">
                  <c:v>43748</c:v>
                </c:pt>
                <c:pt idx="627">
                  <c:v>43755</c:v>
                </c:pt>
                <c:pt idx="628">
                  <c:v>43762</c:v>
                </c:pt>
                <c:pt idx="629">
                  <c:v>43769</c:v>
                </c:pt>
                <c:pt idx="630">
                  <c:v>43776</c:v>
                </c:pt>
                <c:pt idx="631">
                  <c:v>43783</c:v>
                </c:pt>
                <c:pt idx="632">
                  <c:v>43790</c:v>
                </c:pt>
                <c:pt idx="633">
                  <c:v>43797</c:v>
                </c:pt>
                <c:pt idx="634">
                  <c:v>43804</c:v>
                </c:pt>
                <c:pt idx="635">
                  <c:v>43811</c:v>
                </c:pt>
                <c:pt idx="636">
                  <c:v>43818</c:v>
                </c:pt>
                <c:pt idx="637">
                  <c:v>43826</c:v>
                </c:pt>
                <c:pt idx="638">
                  <c:v>43833</c:v>
                </c:pt>
                <c:pt idx="639">
                  <c:v>43840</c:v>
                </c:pt>
                <c:pt idx="640">
                  <c:v>43847</c:v>
                </c:pt>
                <c:pt idx="641">
                  <c:v>43854</c:v>
                </c:pt>
                <c:pt idx="642">
                  <c:v>43861</c:v>
                </c:pt>
                <c:pt idx="643">
                  <c:v>43868</c:v>
                </c:pt>
                <c:pt idx="644">
                  <c:v>43875</c:v>
                </c:pt>
                <c:pt idx="645">
                  <c:v>43882</c:v>
                </c:pt>
                <c:pt idx="646">
                  <c:v>43889</c:v>
                </c:pt>
                <c:pt idx="647">
                  <c:v>43896</c:v>
                </c:pt>
                <c:pt idx="648">
                  <c:v>43903</c:v>
                </c:pt>
                <c:pt idx="649">
                  <c:v>43910</c:v>
                </c:pt>
                <c:pt idx="650">
                  <c:v>43917</c:v>
                </c:pt>
                <c:pt idx="651">
                  <c:v>43924</c:v>
                </c:pt>
                <c:pt idx="652">
                  <c:v>43935</c:v>
                </c:pt>
                <c:pt idx="653">
                  <c:v>43942</c:v>
                </c:pt>
                <c:pt idx="654">
                  <c:v>43949</c:v>
                </c:pt>
                <c:pt idx="655">
                  <c:v>43956</c:v>
                </c:pt>
                <c:pt idx="656">
                  <c:v>43963</c:v>
                </c:pt>
                <c:pt idx="657">
                  <c:v>43970</c:v>
                </c:pt>
                <c:pt idx="658">
                  <c:v>43977</c:v>
                </c:pt>
                <c:pt idx="659">
                  <c:v>43984</c:v>
                </c:pt>
                <c:pt idx="660">
                  <c:v>43991</c:v>
                </c:pt>
                <c:pt idx="661">
                  <c:v>43998</c:v>
                </c:pt>
                <c:pt idx="662">
                  <c:v>44005</c:v>
                </c:pt>
                <c:pt idx="663">
                  <c:v>44012</c:v>
                </c:pt>
                <c:pt idx="664">
                  <c:v>44019</c:v>
                </c:pt>
                <c:pt idx="665">
                  <c:v>44026</c:v>
                </c:pt>
                <c:pt idx="666">
                  <c:v>44033</c:v>
                </c:pt>
                <c:pt idx="667">
                  <c:v>44040</c:v>
                </c:pt>
                <c:pt idx="668">
                  <c:v>44047</c:v>
                </c:pt>
                <c:pt idx="669">
                  <c:v>44054</c:v>
                </c:pt>
                <c:pt idx="670">
                  <c:v>44061</c:v>
                </c:pt>
                <c:pt idx="671">
                  <c:v>44068</c:v>
                </c:pt>
                <c:pt idx="672">
                  <c:v>44075</c:v>
                </c:pt>
                <c:pt idx="673">
                  <c:v>44082</c:v>
                </c:pt>
                <c:pt idx="674">
                  <c:v>44089</c:v>
                </c:pt>
                <c:pt idx="675">
                  <c:v>44096</c:v>
                </c:pt>
                <c:pt idx="676">
                  <c:v>44103</c:v>
                </c:pt>
                <c:pt idx="677">
                  <c:v>44110</c:v>
                </c:pt>
                <c:pt idx="678">
                  <c:v>44117</c:v>
                </c:pt>
                <c:pt idx="679">
                  <c:v>44124</c:v>
                </c:pt>
                <c:pt idx="680">
                  <c:v>44131</c:v>
                </c:pt>
                <c:pt idx="681">
                  <c:v>44138</c:v>
                </c:pt>
                <c:pt idx="682">
                  <c:v>44145</c:v>
                </c:pt>
                <c:pt idx="683">
                  <c:v>44152</c:v>
                </c:pt>
                <c:pt idx="684">
                  <c:v>44159</c:v>
                </c:pt>
                <c:pt idx="685">
                  <c:v>44166</c:v>
                </c:pt>
                <c:pt idx="686">
                  <c:v>44173</c:v>
                </c:pt>
                <c:pt idx="687">
                  <c:v>44180</c:v>
                </c:pt>
                <c:pt idx="688">
                  <c:v>44187</c:v>
                </c:pt>
                <c:pt idx="689">
                  <c:v>44194</c:v>
                </c:pt>
                <c:pt idx="690">
                  <c:v>44201</c:v>
                </c:pt>
                <c:pt idx="691">
                  <c:v>44208</c:v>
                </c:pt>
                <c:pt idx="692">
                  <c:v>44215</c:v>
                </c:pt>
                <c:pt idx="693">
                  <c:v>44222</c:v>
                </c:pt>
                <c:pt idx="694">
                  <c:v>44229</c:v>
                </c:pt>
                <c:pt idx="695">
                  <c:v>44236</c:v>
                </c:pt>
                <c:pt idx="696">
                  <c:v>44243</c:v>
                </c:pt>
                <c:pt idx="697">
                  <c:v>44250</c:v>
                </c:pt>
                <c:pt idx="698">
                  <c:v>44257</c:v>
                </c:pt>
                <c:pt idx="699">
                  <c:v>44264</c:v>
                </c:pt>
                <c:pt idx="700">
                  <c:v>44271</c:v>
                </c:pt>
                <c:pt idx="701">
                  <c:v>44278</c:v>
                </c:pt>
                <c:pt idx="702">
                  <c:v>44285</c:v>
                </c:pt>
                <c:pt idx="703">
                  <c:v>44292</c:v>
                </c:pt>
                <c:pt idx="704">
                  <c:v>44299</c:v>
                </c:pt>
                <c:pt idx="705">
                  <c:v>44306</c:v>
                </c:pt>
                <c:pt idx="706">
                  <c:v>44313</c:v>
                </c:pt>
                <c:pt idx="707">
                  <c:v>44320</c:v>
                </c:pt>
                <c:pt idx="708">
                  <c:v>44327</c:v>
                </c:pt>
                <c:pt idx="709">
                  <c:v>44334</c:v>
                </c:pt>
                <c:pt idx="710">
                  <c:v>44341</c:v>
                </c:pt>
                <c:pt idx="711">
                  <c:v>44348</c:v>
                </c:pt>
                <c:pt idx="712">
                  <c:v>44355</c:v>
                </c:pt>
                <c:pt idx="713">
                  <c:v>44362</c:v>
                </c:pt>
                <c:pt idx="714">
                  <c:v>44369</c:v>
                </c:pt>
                <c:pt idx="715">
                  <c:v>44376</c:v>
                </c:pt>
                <c:pt idx="716">
                  <c:v>44383</c:v>
                </c:pt>
                <c:pt idx="717">
                  <c:v>44390</c:v>
                </c:pt>
                <c:pt idx="718">
                  <c:v>44397</c:v>
                </c:pt>
                <c:pt idx="719">
                  <c:v>44404</c:v>
                </c:pt>
                <c:pt idx="720">
                  <c:v>44411</c:v>
                </c:pt>
                <c:pt idx="721">
                  <c:v>44418</c:v>
                </c:pt>
                <c:pt idx="722">
                  <c:v>44425</c:v>
                </c:pt>
                <c:pt idx="723">
                  <c:v>44432</c:v>
                </c:pt>
                <c:pt idx="724">
                  <c:v>44439</c:v>
                </c:pt>
                <c:pt idx="725">
                  <c:v>44446</c:v>
                </c:pt>
                <c:pt idx="726">
                  <c:v>44453</c:v>
                </c:pt>
                <c:pt idx="727">
                  <c:v>44460</c:v>
                </c:pt>
                <c:pt idx="728">
                  <c:v>44467</c:v>
                </c:pt>
                <c:pt idx="729">
                  <c:v>44474</c:v>
                </c:pt>
                <c:pt idx="730">
                  <c:v>44481</c:v>
                </c:pt>
                <c:pt idx="731">
                  <c:v>44488</c:v>
                </c:pt>
                <c:pt idx="732">
                  <c:v>44495</c:v>
                </c:pt>
                <c:pt idx="733">
                  <c:v>44502</c:v>
                </c:pt>
                <c:pt idx="734">
                  <c:v>44509</c:v>
                </c:pt>
                <c:pt idx="735">
                  <c:v>44516</c:v>
                </c:pt>
                <c:pt idx="736">
                  <c:v>44523</c:v>
                </c:pt>
                <c:pt idx="737">
                  <c:v>44530</c:v>
                </c:pt>
                <c:pt idx="738">
                  <c:v>44537</c:v>
                </c:pt>
                <c:pt idx="739">
                  <c:v>44544</c:v>
                </c:pt>
                <c:pt idx="740">
                  <c:v>44551</c:v>
                </c:pt>
                <c:pt idx="741">
                  <c:v>44558</c:v>
                </c:pt>
                <c:pt idx="742">
                  <c:v>44565</c:v>
                </c:pt>
                <c:pt idx="743">
                  <c:v>44572</c:v>
                </c:pt>
                <c:pt idx="744">
                  <c:v>44579</c:v>
                </c:pt>
                <c:pt idx="745">
                  <c:v>44586</c:v>
                </c:pt>
                <c:pt idx="746">
                  <c:v>44593</c:v>
                </c:pt>
                <c:pt idx="747">
                  <c:v>44600</c:v>
                </c:pt>
                <c:pt idx="748">
                  <c:v>44607</c:v>
                </c:pt>
                <c:pt idx="749">
                  <c:v>44614</c:v>
                </c:pt>
                <c:pt idx="750">
                  <c:v>44621</c:v>
                </c:pt>
                <c:pt idx="751">
                  <c:v>44628</c:v>
                </c:pt>
                <c:pt idx="752">
                  <c:v>44635</c:v>
                </c:pt>
                <c:pt idx="753">
                  <c:v>44642</c:v>
                </c:pt>
                <c:pt idx="754">
                  <c:v>44649</c:v>
                </c:pt>
                <c:pt idx="755">
                  <c:v>44656</c:v>
                </c:pt>
                <c:pt idx="756">
                  <c:v>44663</c:v>
                </c:pt>
                <c:pt idx="757">
                  <c:v>44670</c:v>
                </c:pt>
                <c:pt idx="758">
                  <c:v>44677</c:v>
                </c:pt>
                <c:pt idx="759">
                  <c:v>44684</c:v>
                </c:pt>
                <c:pt idx="760">
                  <c:v>44691</c:v>
                </c:pt>
                <c:pt idx="761">
                  <c:v>44698</c:v>
                </c:pt>
                <c:pt idx="762">
                  <c:v>44705</c:v>
                </c:pt>
                <c:pt idx="763">
                  <c:v>44712</c:v>
                </c:pt>
                <c:pt idx="764">
                  <c:v>44719</c:v>
                </c:pt>
                <c:pt idx="765">
                  <c:v>44726</c:v>
                </c:pt>
                <c:pt idx="766">
                  <c:v>44733</c:v>
                </c:pt>
                <c:pt idx="767">
                  <c:v>44740</c:v>
                </c:pt>
                <c:pt idx="768">
                  <c:v>44747</c:v>
                </c:pt>
                <c:pt idx="769">
                  <c:v>44754</c:v>
                </c:pt>
                <c:pt idx="770">
                  <c:v>44761</c:v>
                </c:pt>
                <c:pt idx="771">
                  <c:v>44768</c:v>
                </c:pt>
                <c:pt idx="772">
                  <c:v>44775</c:v>
                </c:pt>
                <c:pt idx="773">
                  <c:v>44782</c:v>
                </c:pt>
                <c:pt idx="774">
                  <c:v>44789</c:v>
                </c:pt>
                <c:pt idx="775">
                  <c:v>44796</c:v>
                </c:pt>
                <c:pt idx="776">
                  <c:v>44803</c:v>
                </c:pt>
                <c:pt idx="777">
                  <c:v>44810</c:v>
                </c:pt>
                <c:pt idx="778">
                  <c:v>44817</c:v>
                </c:pt>
                <c:pt idx="779">
                  <c:v>44824</c:v>
                </c:pt>
                <c:pt idx="780">
                  <c:v>44831</c:v>
                </c:pt>
                <c:pt idx="781">
                  <c:v>44838</c:v>
                </c:pt>
                <c:pt idx="782">
                  <c:v>44845</c:v>
                </c:pt>
                <c:pt idx="783">
                  <c:v>44852</c:v>
                </c:pt>
                <c:pt idx="784">
                  <c:v>44859</c:v>
                </c:pt>
                <c:pt idx="785">
                  <c:v>44866</c:v>
                </c:pt>
                <c:pt idx="786">
                  <c:v>44873</c:v>
                </c:pt>
                <c:pt idx="787">
                  <c:v>44880</c:v>
                </c:pt>
                <c:pt idx="788">
                  <c:v>44887</c:v>
                </c:pt>
                <c:pt idx="789">
                  <c:v>44894</c:v>
                </c:pt>
                <c:pt idx="790">
                  <c:v>44901</c:v>
                </c:pt>
                <c:pt idx="791">
                  <c:v>44908</c:v>
                </c:pt>
                <c:pt idx="792">
                  <c:v>44915</c:v>
                </c:pt>
                <c:pt idx="793">
                  <c:v>44922</c:v>
                </c:pt>
                <c:pt idx="794">
                  <c:v>44929</c:v>
                </c:pt>
                <c:pt idx="795">
                  <c:v>44936</c:v>
                </c:pt>
                <c:pt idx="796">
                  <c:v>44943</c:v>
                </c:pt>
                <c:pt idx="797">
                  <c:v>44950</c:v>
                </c:pt>
                <c:pt idx="798">
                  <c:v>44957</c:v>
                </c:pt>
                <c:pt idx="799">
                  <c:v>44964</c:v>
                </c:pt>
                <c:pt idx="800">
                  <c:v>44971</c:v>
                </c:pt>
                <c:pt idx="801">
                  <c:v>44978</c:v>
                </c:pt>
                <c:pt idx="802">
                  <c:v>44985</c:v>
                </c:pt>
                <c:pt idx="803">
                  <c:v>44992</c:v>
                </c:pt>
                <c:pt idx="804">
                  <c:v>44999</c:v>
                </c:pt>
                <c:pt idx="805">
                  <c:v>45006</c:v>
                </c:pt>
                <c:pt idx="806">
                  <c:v>45013</c:v>
                </c:pt>
                <c:pt idx="807">
                  <c:v>45020</c:v>
                </c:pt>
                <c:pt idx="808">
                  <c:v>45027</c:v>
                </c:pt>
                <c:pt idx="809">
                  <c:v>45034</c:v>
                </c:pt>
                <c:pt idx="810">
                  <c:v>45041</c:v>
                </c:pt>
                <c:pt idx="811">
                  <c:v>45048</c:v>
                </c:pt>
                <c:pt idx="812">
                  <c:v>45055</c:v>
                </c:pt>
                <c:pt idx="813">
                  <c:v>45062</c:v>
                </c:pt>
                <c:pt idx="814">
                  <c:v>45069</c:v>
                </c:pt>
                <c:pt idx="815">
                  <c:v>45076</c:v>
                </c:pt>
                <c:pt idx="816">
                  <c:v>45083</c:v>
                </c:pt>
                <c:pt idx="817">
                  <c:v>45090</c:v>
                </c:pt>
                <c:pt idx="818">
                  <c:v>45097</c:v>
                </c:pt>
                <c:pt idx="819">
                  <c:v>45104</c:v>
                </c:pt>
                <c:pt idx="820">
                  <c:v>45111</c:v>
                </c:pt>
                <c:pt idx="821">
                  <c:v>45118</c:v>
                </c:pt>
                <c:pt idx="822">
                  <c:v>45125</c:v>
                </c:pt>
                <c:pt idx="823">
                  <c:v>45132</c:v>
                </c:pt>
                <c:pt idx="824">
                  <c:v>45139</c:v>
                </c:pt>
                <c:pt idx="825">
                  <c:v>45146</c:v>
                </c:pt>
                <c:pt idx="826">
                  <c:v>45153</c:v>
                </c:pt>
                <c:pt idx="827">
                  <c:v>45160</c:v>
                </c:pt>
                <c:pt idx="828">
                  <c:v>45167</c:v>
                </c:pt>
                <c:pt idx="829">
                  <c:v>45174</c:v>
                </c:pt>
                <c:pt idx="830">
                  <c:v>45181</c:v>
                </c:pt>
                <c:pt idx="831">
                  <c:v>45188</c:v>
                </c:pt>
                <c:pt idx="832">
                  <c:v>45195</c:v>
                </c:pt>
                <c:pt idx="833">
                  <c:v>45202</c:v>
                </c:pt>
                <c:pt idx="834">
                  <c:v>45209</c:v>
                </c:pt>
                <c:pt idx="835">
                  <c:v>45216</c:v>
                </c:pt>
                <c:pt idx="836">
                  <c:v>45223</c:v>
                </c:pt>
                <c:pt idx="837">
                  <c:v>45230</c:v>
                </c:pt>
                <c:pt idx="838">
                  <c:v>45237</c:v>
                </c:pt>
                <c:pt idx="839">
                  <c:v>45244</c:v>
                </c:pt>
                <c:pt idx="840">
                  <c:v>45251</c:v>
                </c:pt>
                <c:pt idx="841">
                  <c:v>45258</c:v>
                </c:pt>
                <c:pt idx="842">
                  <c:v>45265</c:v>
                </c:pt>
                <c:pt idx="843">
                  <c:v>45272</c:v>
                </c:pt>
                <c:pt idx="844">
                  <c:v>45279</c:v>
                </c:pt>
                <c:pt idx="845">
                  <c:v>45287</c:v>
                </c:pt>
                <c:pt idx="846">
                  <c:v>45294</c:v>
                </c:pt>
                <c:pt idx="847">
                  <c:v>45301</c:v>
                </c:pt>
                <c:pt idx="848">
                  <c:v>45308</c:v>
                </c:pt>
                <c:pt idx="849">
                  <c:v>45315</c:v>
                </c:pt>
                <c:pt idx="850">
                  <c:v>45322</c:v>
                </c:pt>
                <c:pt idx="851">
                  <c:v>45329</c:v>
                </c:pt>
                <c:pt idx="852">
                  <c:v>45336</c:v>
                </c:pt>
                <c:pt idx="853">
                  <c:v>45343</c:v>
                </c:pt>
                <c:pt idx="854">
                  <c:v>45350</c:v>
                </c:pt>
                <c:pt idx="855">
                  <c:v>45357</c:v>
                </c:pt>
                <c:pt idx="856">
                  <c:v>45364</c:v>
                </c:pt>
                <c:pt idx="857">
                  <c:v>45371</c:v>
                </c:pt>
                <c:pt idx="858">
                  <c:v>45378</c:v>
                </c:pt>
                <c:pt idx="859">
                  <c:v>45385</c:v>
                </c:pt>
                <c:pt idx="860">
                  <c:v>45392</c:v>
                </c:pt>
                <c:pt idx="861">
                  <c:v>45399</c:v>
                </c:pt>
                <c:pt idx="862">
                  <c:v>45406</c:v>
                </c:pt>
                <c:pt idx="863">
                  <c:v>45414</c:v>
                </c:pt>
                <c:pt idx="864">
                  <c:v>45421</c:v>
                </c:pt>
                <c:pt idx="865">
                  <c:v>45428</c:v>
                </c:pt>
                <c:pt idx="866">
                  <c:v>45435</c:v>
                </c:pt>
                <c:pt idx="867">
                  <c:v>45442</c:v>
                </c:pt>
                <c:pt idx="868">
                  <c:v>45449</c:v>
                </c:pt>
                <c:pt idx="869">
                  <c:v>45456</c:v>
                </c:pt>
                <c:pt idx="870">
                  <c:v>45463</c:v>
                </c:pt>
                <c:pt idx="871">
                  <c:v>45470</c:v>
                </c:pt>
                <c:pt idx="872">
                  <c:v>45477</c:v>
                </c:pt>
                <c:pt idx="873">
                  <c:v>45484</c:v>
                </c:pt>
                <c:pt idx="874">
                  <c:v>45491</c:v>
                </c:pt>
                <c:pt idx="875">
                  <c:v>45498</c:v>
                </c:pt>
                <c:pt idx="876">
                  <c:v>45505</c:v>
                </c:pt>
                <c:pt idx="877">
                  <c:v>45512</c:v>
                </c:pt>
                <c:pt idx="878">
                  <c:v>45519</c:v>
                </c:pt>
                <c:pt idx="879">
                  <c:v>45526</c:v>
                </c:pt>
                <c:pt idx="880">
                  <c:v>45533</c:v>
                </c:pt>
                <c:pt idx="881">
                  <c:v>45540</c:v>
                </c:pt>
                <c:pt idx="882">
                  <c:v>45547</c:v>
                </c:pt>
                <c:pt idx="883">
                  <c:v>45554</c:v>
                </c:pt>
                <c:pt idx="884">
                  <c:v>45561</c:v>
                </c:pt>
                <c:pt idx="885">
                  <c:v>45568</c:v>
                </c:pt>
                <c:pt idx="886">
                  <c:v>45575</c:v>
                </c:pt>
                <c:pt idx="887">
                  <c:v>45582</c:v>
                </c:pt>
                <c:pt idx="888">
                  <c:v>45589</c:v>
                </c:pt>
                <c:pt idx="889">
                  <c:v>45596</c:v>
                </c:pt>
                <c:pt idx="890">
                  <c:v>45603</c:v>
                </c:pt>
                <c:pt idx="891">
                  <c:v>45610</c:v>
                </c:pt>
                <c:pt idx="892">
                  <c:v>45617</c:v>
                </c:pt>
                <c:pt idx="893">
                  <c:v>45624</c:v>
                </c:pt>
                <c:pt idx="894">
                  <c:v>45631</c:v>
                </c:pt>
                <c:pt idx="895">
                  <c:v>45638</c:v>
                </c:pt>
                <c:pt idx="896">
                  <c:v>45645</c:v>
                </c:pt>
                <c:pt idx="897">
                  <c:v>45653</c:v>
                </c:pt>
                <c:pt idx="898">
                  <c:v>45660</c:v>
                </c:pt>
                <c:pt idx="899">
                  <c:v>45667</c:v>
                </c:pt>
                <c:pt idx="900">
                  <c:v>45674</c:v>
                </c:pt>
                <c:pt idx="901">
                  <c:v>45681</c:v>
                </c:pt>
                <c:pt idx="902">
                  <c:v>45688</c:v>
                </c:pt>
                <c:pt idx="903">
                  <c:v>45695</c:v>
                </c:pt>
                <c:pt idx="904">
                  <c:v>45702</c:v>
                </c:pt>
                <c:pt idx="905">
                  <c:v>45709</c:v>
                </c:pt>
                <c:pt idx="906">
                  <c:v>45716</c:v>
                </c:pt>
                <c:pt idx="907">
                  <c:v>45723</c:v>
                </c:pt>
                <c:pt idx="908">
                  <c:v>45730</c:v>
                </c:pt>
                <c:pt idx="909">
                  <c:v>45737</c:v>
                </c:pt>
                <c:pt idx="910">
                  <c:v>45744</c:v>
                </c:pt>
                <c:pt idx="911">
                  <c:v>45751</c:v>
                </c:pt>
                <c:pt idx="912">
                  <c:v>45758</c:v>
                </c:pt>
                <c:pt idx="913">
                  <c:v>45769</c:v>
                </c:pt>
                <c:pt idx="914">
                  <c:v>45776</c:v>
                </c:pt>
                <c:pt idx="915">
                  <c:v>45783</c:v>
                </c:pt>
                <c:pt idx="916">
                  <c:v>45790</c:v>
                </c:pt>
                <c:pt idx="917">
                  <c:v>45797</c:v>
                </c:pt>
                <c:pt idx="918">
                  <c:v>45804</c:v>
                </c:pt>
                <c:pt idx="919">
                  <c:v>45811</c:v>
                </c:pt>
                <c:pt idx="920">
                  <c:v>45818</c:v>
                </c:pt>
                <c:pt idx="921">
                  <c:v>45825</c:v>
                </c:pt>
                <c:pt idx="922">
                  <c:v>45832</c:v>
                </c:pt>
                <c:pt idx="923">
                  <c:v>45839</c:v>
                </c:pt>
                <c:pt idx="924">
                  <c:v>45846</c:v>
                </c:pt>
                <c:pt idx="925">
                  <c:v>45853</c:v>
                </c:pt>
                <c:pt idx="926">
                  <c:v>45860</c:v>
                </c:pt>
                <c:pt idx="927">
                  <c:v>45867</c:v>
                </c:pt>
                <c:pt idx="928">
                  <c:v>45874</c:v>
                </c:pt>
                <c:pt idx="929">
                  <c:v>45881</c:v>
                </c:pt>
                <c:pt idx="930">
                  <c:v>45888</c:v>
                </c:pt>
                <c:pt idx="931">
                  <c:v>45895</c:v>
                </c:pt>
                <c:pt idx="932">
                  <c:v>45902</c:v>
                </c:pt>
                <c:pt idx="933">
                  <c:v>45909</c:v>
                </c:pt>
                <c:pt idx="934">
                  <c:v>45916</c:v>
                </c:pt>
                <c:pt idx="935">
                  <c:v>45923</c:v>
                </c:pt>
                <c:pt idx="936">
                  <c:v>45930</c:v>
                </c:pt>
                <c:pt idx="937">
                  <c:v>45937</c:v>
                </c:pt>
                <c:pt idx="938">
                  <c:v>45944</c:v>
                </c:pt>
                <c:pt idx="939">
                  <c:v>45951</c:v>
                </c:pt>
                <c:pt idx="940">
                  <c:v>45958</c:v>
                </c:pt>
                <c:pt idx="941">
                  <c:v>45965</c:v>
                </c:pt>
                <c:pt idx="942">
                  <c:v>45972</c:v>
                </c:pt>
                <c:pt idx="943">
                  <c:v>45979</c:v>
                </c:pt>
                <c:pt idx="944">
                  <c:v>45986</c:v>
                </c:pt>
                <c:pt idx="945">
                  <c:v>45993</c:v>
                </c:pt>
                <c:pt idx="946">
                  <c:v>46000</c:v>
                </c:pt>
                <c:pt idx="947">
                  <c:v>46007</c:v>
                </c:pt>
                <c:pt idx="948">
                  <c:v>46014</c:v>
                </c:pt>
                <c:pt idx="949">
                  <c:v>46021</c:v>
                </c:pt>
                <c:pt idx="950">
                  <c:v>46028</c:v>
                </c:pt>
                <c:pt idx="951">
                  <c:v>46035</c:v>
                </c:pt>
                <c:pt idx="952">
                  <c:v>46042</c:v>
                </c:pt>
                <c:pt idx="953">
                  <c:v>46049</c:v>
                </c:pt>
                <c:pt idx="954">
                  <c:v>46056</c:v>
                </c:pt>
                <c:pt idx="955">
                  <c:v>46063</c:v>
                </c:pt>
                <c:pt idx="956">
                  <c:v>46070</c:v>
                </c:pt>
                <c:pt idx="957">
                  <c:v>46077</c:v>
                </c:pt>
                <c:pt idx="958">
                  <c:v>46084</c:v>
                </c:pt>
                <c:pt idx="959">
                  <c:v>46091</c:v>
                </c:pt>
                <c:pt idx="960">
                  <c:v>46098</c:v>
                </c:pt>
                <c:pt idx="961">
                  <c:v>46105</c:v>
                </c:pt>
                <c:pt idx="962">
                  <c:v>46112</c:v>
                </c:pt>
                <c:pt idx="963">
                  <c:v>46119</c:v>
                </c:pt>
                <c:pt idx="964">
                  <c:v>46126</c:v>
                </c:pt>
                <c:pt idx="965">
                  <c:v>46133</c:v>
                </c:pt>
                <c:pt idx="966">
                  <c:v>46140</c:v>
                </c:pt>
                <c:pt idx="967">
                  <c:v>46147</c:v>
                </c:pt>
                <c:pt idx="968">
                  <c:v>46154</c:v>
                </c:pt>
                <c:pt idx="969">
                  <c:v>46161</c:v>
                </c:pt>
                <c:pt idx="970">
                  <c:v>46168</c:v>
                </c:pt>
                <c:pt idx="971">
                  <c:v>46175</c:v>
                </c:pt>
                <c:pt idx="972">
                  <c:v>46182</c:v>
                </c:pt>
                <c:pt idx="973">
                  <c:v>46189</c:v>
                </c:pt>
                <c:pt idx="974">
                  <c:v>46196</c:v>
                </c:pt>
                <c:pt idx="975">
                  <c:v>46203</c:v>
                </c:pt>
                <c:pt idx="976">
                  <c:v>46210</c:v>
                </c:pt>
                <c:pt idx="977">
                  <c:v>46217</c:v>
                </c:pt>
                <c:pt idx="978">
                  <c:v>46224</c:v>
                </c:pt>
                <c:pt idx="979">
                  <c:v>46231</c:v>
                </c:pt>
                <c:pt idx="980">
                  <c:v>46238</c:v>
                </c:pt>
                <c:pt idx="981">
                  <c:v>46245</c:v>
                </c:pt>
                <c:pt idx="982">
                  <c:v>46252</c:v>
                </c:pt>
                <c:pt idx="983">
                  <c:v>46259</c:v>
                </c:pt>
                <c:pt idx="984">
                  <c:v>46266</c:v>
                </c:pt>
                <c:pt idx="985">
                  <c:v>46273</c:v>
                </c:pt>
                <c:pt idx="986">
                  <c:v>46280</c:v>
                </c:pt>
                <c:pt idx="987">
                  <c:v>46287</c:v>
                </c:pt>
                <c:pt idx="988">
                  <c:v>46294</c:v>
                </c:pt>
                <c:pt idx="989">
                  <c:v>46301</c:v>
                </c:pt>
                <c:pt idx="990">
                  <c:v>46308</c:v>
                </c:pt>
                <c:pt idx="991">
                  <c:v>46315</c:v>
                </c:pt>
                <c:pt idx="992">
                  <c:v>46322</c:v>
                </c:pt>
                <c:pt idx="993">
                  <c:v>46329</c:v>
                </c:pt>
                <c:pt idx="994">
                  <c:v>46336</c:v>
                </c:pt>
                <c:pt idx="995">
                  <c:v>46343</c:v>
                </c:pt>
                <c:pt idx="996">
                  <c:v>46350</c:v>
                </c:pt>
                <c:pt idx="997">
                  <c:v>46357</c:v>
                </c:pt>
                <c:pt idx="998">
                  <c:v>46364</c:v>
                </c:pt>
                <c:pt idx="999">
                  <c:v>46371</c:v>
                </c:pt>
                <c:pt idx="1000">
                  <c:v>46378</c:v>
                </c:pt>
                <c:pt idx="1001">
                  <c:v>46385</c:v>
                </c:pt>
                <c:pt idx="1002">
                  <c:v>46392</c:v>
                </c:pt>
                <c:pt idx="1003">
                  <c:v>46399</c:v>
                </c:pt>
                <c:pt idx="1004">
                  <c:v>46406</c:v>
                </c:pt>
                <c:pt idx="1005">
                  <c:v>46413</c:v>
                </c:pt>
                <c:pt idx="1006">
                  <c:v>46420</c:v>
                </c:pt>
                <c:pt idx="1007">
                  <c:v>46427</c:v>
                </c:pt>
                <c:pt idx="1008">
                  <c:v>46434</c:v>
                </c:pt>
                <c:pt idx="1009">
                  <c:v>46441</c:v>
                </c:pt>
                <c:pt idx="1010">
                  <c:v>46448</c:v>
                </c:pt>
                <c:pt idx="1011">
                  <c:v>46455</c:v>
                </c:pt>
                <c:pt idx="1012">
                  <c:v>46462</c:v>
                </c:pt>
                <c:pt idx="1013">
                  <c:v>46469</c:v>
                </c:pt>
                <c:pt idx="1014">
                  <c:v>46476</c:v>
                </c:pt>
                <c:pt idx="1015">
                  <c:v>46483</c:v>
                </c:pt>
                <c:pt idx="1016">
                  <c:v>46490</c:v>
                </c:pt>
                <c:pt idx="1017">
                  <c:v>46497</c:v>
                </c:pt>
                <c:pt idx="1018">
                  <c:v>46504</c:v>
                </c:pt>
                <c:pt idx="1019">
                  <c:v>46511</c:v>
                </c:pt>
                <c:pt idx="1020">
                  <c:v>46518</c:v>
                </c:pt>
                <c:pt idx="1021">
                  <c:v>46525</c:v>
                </c:pt>
                <c:pt idx="1022">
                  <c:v>46532</c:v>
                </c:pt>
                <c:pt idx="1023">
                  <c:v>46539</c:v>
                </c:pt>
                <c:pt idx="1024">
                  <c:v>46546</c:v>
                </c:pt>
                <c:pt idx="1025">
                  <c:v>46553</c:v>
                </c:pt>
                <c:pt idx="1026">
                  <c:v>46560</c:v>
                </c:pt>
                <c:pt idx="1027">
                  <c:v>46567</c:v>
                </c:pt>
                <c:pt idx="1028">
                  <c:v>46574</c:v>
                </c:pt>
                <c:pt idx="1029">
                  <c:v>46581</c:v>
                </c:pt>
                <c:pt idx="1030">
                  <c:v>46588</c:v>
                </c:pt>
                <c:pt idx="1031">
                  <c:v>46595</c:v>
                </c:pt>
                <c:pt idx="1032">
                  <c:v>46602</c:v>
                </c:pt>
                <c:pt idx="1033">
                  <c:v>46609</c:v>
                </c:pt>
                <c:pt idx="1034">
                  <c:v>46616</c:v>
                </c:pt>
                <c:pt idx="1035">
                  <c:v>46623</c:v>
                </c:pt>
                <c:pt idx="1036">
                  <c:v>46630</c:v>
                </c:pt>
                <c:pt idx="1037">
                  <c:v>46637</c:v>
                </c:pt>
                <c:pt idx="1038">
                  <c:v>46644</c:v>
                </c:pt>
                <c:pt idx="1039">
                  <c:v>46651</c:v>
                </c:pt>
                <c:pt idx="1040">
                  <c:v>46658</c:v>
                </c:pt>
                <c:pt idx="1041">
                  <c:v>46665</c:v>
                </c:pt>
                <c:pt idx="1042">
                  <c:v>46672</c:v>
                </c:pt>
                <c:pt idx="1043">
                  <c:v>46679</c:v>
                </c:pt>
                <c:pt idx="1044">
                  <c:v>46686</c:v>
                </c:pt>
                <c:pt idx="1045">
                  <c:v>46693</c:v>
                </c:pt>
                <c:pt idx="1046">
                  <c:v>46700</c:v>
                </c:pt>
                <c:pt idx="1047">
                  <c:v>46707</c:v>
                </c:pt>
                <c:pt idx="1048">
                  <c:v>46714</c:v>
                </c:pt>
                <c:pt idx="1049">
                  <c:v>46721</c:v>
                </c:pt>
                <c:pt idx="1050">
                  <c:v>46728</c:v>
                </c:pt>
                <c:pt idx="1051">
                  <c:v>46735</c:v>
                </c:pt>
                <c:pt idx="1052">
                  <c:v>46742</c:v>
                </c:pt>
                <c:pt idx="1053">
                  <c:v>46749</c:v>
                </c:pt>
                <c:pt idx="1054">
                  <c:v>46756</c:v>
                </c:pt>
                <c:pt idx="1055">
                  <c:v>46763</c:v>
                </c:pt>
                <c:pt idx="1056">
                  <c:v>46770</c:v>
                </c:pt>
                <c:pt idx="1057">
                  <c:v>46777</c:v>
                </c:pt>
                <c:pt idx="1058">
                  <c:v>46784</c:v>
                </c:pt>
                <c:pt idx="1059">
                  <c:v>46791</c:v>
                </c:pt>
                <c:pt idx="1060">
                  <c:v>46798</c:v>
                </c:pt>
                <c:pt idx="1061">
                  <c:v>46805</c:v>
                </c:pt>
                <c:pt idx="1062">
                  <c:v>46812</c:v>
                </c:pt>
                <c:pt idx="1063">
                  <c:v>46819</c:v>
                </c:pt>
                <c:pt idx="1064">
                  <c:v>46826</c:v>
                </c:pt>
                <c:pt idx="1065">
                  <c:v>46833</c:v>
                </c:pt>
                <c:pt idx="1066">
                  <c:v>46840</c:v>
                </c:pt>
                <c:pt idx="1067">
                  <c:v>46847</c:v>
                </c:pt>
                <c:pt idx="1068">
                  <c:v>46854</c:v>
                </c:pt>
                <c:pt idx="1069">
                  <c:v>46861</c:v>
                </c:pt>
                <c:pt idx="1070">
                  <c:v>46868</c:v>
                </c:pt>
                <c:pt idx="1071">
                  <c:v>46875</c:v>
                </c:pt>
                <c:pt idx="1072">
                  <c:v>46882</c:v>
                </c:pt>
                <c:pt idx="1073">
                  <c:v>46889</c:v>
                </c:pt>
                <c:pt idx="1074">
                  <c:v>46896</c:v>
                </c:pt>
                <c:pt idx="1075">
                  <c:v>46903</c:v>
                </c:pt>
                <c:pt idx="1076">
                  <c:v>46910</c:v>
                </c:pt>
                <c:pt idx="1077">
                  <c:v>46917</c:v>
                </c:pt>
                <c:pt idx="1078">
                  <c:v>46924</c:v>
                </c:pt>
                <c:pt idx="1079">
                  <c:v>46931</c:v>
                </c:pt>
                <c:pt idx="1080">
                  <c:v>46938</c:v>
                </c:pt>
                <c:pt idx="1081">
                  <c:v>46945</c:v>
                </c:pt>
                <c:pt idx="1082">
                  <c:v>46952</c:v>
                </c:pt>
                <c:pt idx="1083">
                  <c:v>46959</c:v>
                </c:pt>
                <c:pt idx="1084">
                  <c:v>46966</c:v>
                </c:pt>
                <c:pt idx="1085">
                  <c:v>46973</c:v>
                </c:pt>
                <c:pt idx="1086">
                  <c:v>46980</c:v>
                </c:pt>
                <c:pt idx="1087">
                  <c:v>46987</c:v>
                </c:pt>
                <c:pt idx="1088">
                  <c:v>46994</c:v>
                </c:pt>
                <c:pt idx="1089">
                  <c:v>47001</c:v>
                </c:pt>
                <c:pt idx="1090">
                  <c:v>47008</c:v>
                </c:pt>
                <c:pt idx="1091">
                  <c:v>47015</c:v>
                </c:pt>
                <c:pt idx="1092">
                  <c:v>47022</c:v>
                </c:pt>
                <c:pt idx="1093">
                  <c:v>47029</c:v>
                </c:pt>
                <c:pt idx="1094">
                  <c:v>47036</c:v>
                </c:pt>
                <c:pt idx="1095">
                  <c:v>47043</c:v>
                </c:pt>
                <c:pt idx="1096">
                  <c:v>47050</c:v>
                </c:pt>
                <c:pt idx="1097">
                  <c:v>47057</c:v>
                </c:pt>
                <c:pt idx="1098">
                  <c:v>47064</c:v>
                </c:pt>
                <c:pt idx="1099">
                  <c:v>47071</c:v>
                </c:pt>
                <c:pt idx="1100">
                  <c:v>47078</c:v>
                </c:pt>
                <c:pt idx="1101">
                  <c:v>47085</c:v>
                </c:pt>
                <c:pt idx="1102">
                  <c:v>47092</c:v>
                </c:pt>
                <c:pt idx="1103">
                  <c:v>47099</c:v>
                </c:pt>
                <c:pt idx="1104">
                  <c:v>47106</c:v>
                </c:pt>
                <c:pt idx="1105">
                  <c:v>47114</c:v>
                </c:pt>
                <c:pt idx="1106">
                  <c:v>47121</c:v>
                </c:pt>
                <c:pt idx="1107">
                  <c:v>47128</c:v>
                </c:pt>
                <c:pt idx="1108">
                  <c:v>47135</c:v>
                </c:pt>
                <c:pt idx="1109">
                  <c:v>47142</c:v>
                </c:pt>
                <c:pt idx="1110">
                  <c:v>47149</c:v>
                </c:pt>
                <c:pt idx="1111">
                  <c:v>47156</c:v>
                </c:pt>
                <c:pt idx="1112">
                  <c:v>47163</c:v>
                </c:pt>
                <c:pt idx="1113">
                  <c:v>47170</c:v>
                </c:pt>
                <c:pt idx="1114">
                  <c:v>47177</c:v>
                </c:pt>
                <c:pt idx="1115">
                  <c:v>47184</c:v>
                </c:pt>
                <c:pt idx="1116">
                  <c:v>47191</c:v>
                </c:pt>
                <c:pt idx="1117">
                  <c:v>47198</c:v>
                </c:pt>
                <c:pt idx="1118">
                  <c:v>47205</c:v>
                </c:pt>
                <c:pt idx="1119">
                  <c:v>47212</c:v>
                </c:pt>
                <c:pt idx="1120">
                  <c:v>47219</c:v>
                </c:pt>
                <c:pt idx="1121">
                  <c:v>47226</c:v>
                </c:pt>
                <c:pt idx="1122">
                  <c:v>47233</c:v>
                </c:pt>
                <c:pt idx="1123">
                  <c:v>47240</c:v>
                </c:pt>
                <c:pt idx="1124">
                  <c:v>47247</c:v>
                </c:pt>
                <c:pt idx="1125">
                  <c:v>47254</c:v>
                </c:pt>
                <c:pt idx="1126">
                  <c:v>47261</c:v>
                </c:pt>
                <c:pt idx="1127">
                  <c:v>47268</c:v>
                </c:pt>
                <c:pt idx="1128">
                  <c:v>47275</c:v>
                </c:pt>
                <c:pt idx="1129">
                  <c:v>47282</c:v>
                </c:pt>
                <c:pt idx="1130">
                  <c:v>47289</c:v>
                </c:pt>
                <c:pt idx="1131">
                  <c:v>47296</c:v>
                </c:pt>
                <c:pt idx="1132">
                  <c:v>47303</c:v>
                </c:pt>
                <c:pt idx="1133">
                  <c:v>47310</c:v>
                </c:pt>
                <c:pt idx="1134">
                  <c:v>47317</c:v>
                </c:pt>
                <c:pt idx="1135">
                  <c:v>47324</c:v>
                </c:pt>
                <c:pt idx="1136">
                  <c:v>47331</c:v>
                </c:pt>
                <c:pt idx="1137">
                  <c:v>47338</c:v>
                </c:pt>
                <c:pt idx="1138">
                  <c:v>47345</c:v>
                </c:pt>
                <c:pt idx="1139">
                  <c:v>47352</c:v>
                </c:pt>
                <c:pt idx="1140">
                  <c:v>47359</c:v>
                </c:pt>
                <c:pt idx="1141">
                  <c:v>47366</c:v>
                </c:pt>
                <c:pt idx="1142">
                  <c:v>47373</c:v>
                </c:pt>
                <c:pt idx="1143">
                  <c:v>47380</c:v>
                </c:pt>
                <c:pt idx="1144">
                  <c:v>47387</c:v>
                </c:pt>
                <c:pt idx="1145">
                  <c:v>47394</c:v>
                </c:pt>
                <c:pt idx="1146">
                  <c:v>47401</c:v>
                </c:pt>
                <c:pt idx="1147">
                  <c:v>47408</c:v>
                </c:pt>
                <c:pt idx="1148">
                  <c:v>47415</c:v>
                </c:pt>
                <c:pt idx="1149">
                  <c:v>47422</c:v>
                </c:pt>
                <c:pt idx="1150">
                  <c:v>47429</c:v>
                </c:pt>
                <c:pt idx="1151">
                  <c:v>47436</c:v>
                </c:pt>
                <c:pt idx="1152">
                  <c:v>47443</c:v>
                </c:pt>
                <c:pt idx="1153">
                  <c:v>47450</c:v>
                </c:pt>
                <c:pt idx="1154">
                  <c:v>47457</c:v>
                </c:pt>
                <c:pt idx="1155">
                  <c:v>47464</c:v>
                </c:pt>
                <c:pt idx="1156">
                  <c:v>47471</c:v>
                </c:pt>
                <c:pt idx="1157">
                  <c:v>47479</c:v>
                </c:pt>
                <c:pt idx="1158">
                  <c:v>47486</c:v>
                </c:pt>
                <c:pt idx="1159">
                  <c:v>47493</c:v>
                </c:pt>
                <c:pt idx="1160">
                  <c:v>47500</c:v>
                </c:pt>
                <c:pt idx="1161">
                  <c:v>47507</c:v>
                </c:pt>
                <c:pt idx="1162">
                  <c:v>47514</c:v>
                </c:pt>
                <c:pt idx="1163">
                  <c:v>47521</c:v>
                </c:pt>
                <c:pt idx="1164">
                  <c:v>47528</c:v>
                </c:pt>
                <c:pt idx="1165">
                  <c:v>47535</c:v>
                </c:pt>
                <c:pt idx="1166">
                  <c:v>47542</c:v>
                </c:pt>
                <c:pt idx="1167">
                  <c:v>47549</c:v>
                </c:pt>
                <c:pt idx="1168">
                  <c:v>47556</c:v>
                </c:pt>
                <c:pt idx="1169">
                  <c:v>47563</c:v>
                </c:pt>
                <c:pt idx="1170">
                  <c:v>47570</c:v>
                </c:pt>
                <c:pt idx="1171">
                  <c:v>47577</c:v>
                </c:pt>
                <c:pt idx="1172">
                  <c:v>47584</c:v>
                </c:pt>
                <c:pt idx="1173">
                  <c:v>47591</c:v>
                </c:pt>
                <c:pt idx="1174">
                  <c:v>47598</c:v>
                </c:pt>
                <c:pt idx="1175">
                  <c:v>47605</c:v>
                </c:pt>
                <c:pt idx="1176">
                  <c:v>47612</c:v>
                </c:pt>
                <c:pt idx="1177">
                  <c:v>47619</c:v>
                </c:pt>
                <c:pt idx="1178">
                  <c:v>47626</c:v>
                </c:pt>
                <c:pt idx="1179">
                  <c:v>47633</c:v>
                </c:pt>
                <c:pt idx="1180">
                  <c:v>47640</c:v>
                </c:pt>
                <c:pt idx="1181">
                  <c:v>47647</c:v>
                </c:pt>
                <c:pt idx="1182">
                  <c:v>47654</c:v>
                </c:pt>
                <c:pt idx="1183">
                  <c:v>47661</c:v>
                </c:pt>
                <c:pt idx="1184">
                  <c:v>47668</c:v>
                </c:pt>
                <c:pt idx="1185">
                  <c:v>47675</c:v>
                </c:pt>
                <c:pt idx="1186">
                  <c:v>47682</c:v>
                </c:pt>
                <c:pt idx="1187">
                  <c:v>47689</c:v>
                </c:pt>
                <c:pt idx="1188">
                  <c:v>47696</c:v>
                </c:pt>
                <c:pt idx="1189">
                  <c:v>47703</c:v>
                </c:pt>
                <c:pt idx="1190">
                  <c:v>47710</c:v>
                </c:pt>
                <c:pt idx="1191">
                  <c:v>47717</c:v>
                </c:pt>
                <c:pt idx="1192">
                  <c:v>47724</c:v>
                </c:pt>
                <c:pt idx="1193">
                  <c:v>47731</c:v>
                </c:pt>
                <c:pt idx="1194">
                  <c:v>47738</c:v>
                </c:pt>
                <c:pt idx="1195">
                  <c:v>47745</c:v>
                </c:pt>
                <c:pt idx="1196">
                  <c:v>47752</c:v>
                </c:pt>
                <c:pt idx="1197">
                  <c:v>47759</c:v>
                </c:pt>
                <c:pt idx="1198">
                  <c:v>47766</c:v>
                </c:pt>
                <c:pt idx="1199">
                  <c:v>47773</c:v>
                </c:pt>
                <c:pt idx="1200">
                  <c:v>47780</c:v>
                </c:pt>
                <c:pt idx="1201">
                  <c:v>47787</c:v>
                </c:pt>
                <c:pt idx="1202">
                  <c:v>47794</c:v>
                </c:pt>
                <c:pt idx="1203">
                  <c:v>47801</c:v>
                </c:pt>
                <c:pt idx="1204">
                  <c:v>47808</c:v>
                </c:pt>
                <c:pt idx="1205">
                  <c:v>47815</c:v>
                </c:pt>
                <c:pt idx="1206">
                  <c:v>47822</c:v>
                </c:pt>
                <c:pt idx="1207">
                  <c:v>47829</c:v>
                </c:pt>
                <c:pt idx="1208">
                  <c:v>47836</c:v>
                </c:pt>
                <c:pt idx="1209">
                  <c:v>47844</c:v>
                </c:pt>
                <c:pt idx="1210">
                  <c:v>47851</c:v>
                </c:pt>
                <c:pt idx="1211">
                  <c:v>47858</c:v>
                </c:pt>
                <c:pt idx="1212">
                  <c:v>47865</c:v>
                </c:pt>
                <c:pt idx="1213">
                  <c:v>47872</c:v>
                </c:pt>
                <c:pt idx="1214">
                  <c:v>47879</c:v>
                </c:pt>
                <c:pt idx="1215">
                  <c:v>47886</c:v>
                </c:pt>
                <c:pt idx="1216">
                  <c:v>47893</c:v>
                </c:pt>
                <c:pt idx="1217">
                  <c:v>47900</c:v>
                </c:pt>
                <c:pt idx="1218">
                  <c:v>47907</c:v>
                </c:pt>
                <c:pt idx="1219">
                  <c:v>47914</c:v>
                </c:pt>
                <c:pt idx="1220">
                  <c:v>47921</c:v>
                </c:pt>
                <c:pt idx="1221">
                  <c:v>47928</c:v>
                </c:pt>
                <c:pt idx="1222">
                  <c:v>47935</c:v>
                </c:pt>
                <c:pt idx="1223">
                  <c:v>47942</c:v>
                </c:pt>
                <c:pt idx="1224">
                  <c:v>47953</c:v>
                </c:pt>
                <c:pt idx="1225">
                  <c:v>47960</c:v>
                </c:pt>
                <c:pt idx="1226">
                  <c:v>47967</c:v>
                </c:pt>
                <c:pt idx="1227">
                  <c:v>47974</c:v>
                </c:pt>
                <c:pt idx="1228">
                  <c:v>47981</c:v>
                </c:pt>
                <c:pt idx="1229">
                  <c:v>47988</c:v>
                </c:pt>
                <c:pt idx="1230">
                  <c:v>47995</c:v>
                </c:pt>
                <c:pt idx="1231">
                  <c:v>48002</c:v>
                </c:pt>
                <c:pt idx="1232">
                  <c:v>48009</c:v>
                </c:pt>
                <c:pt idx="1233">
                  <c:v>48016</c:v>
                </c:pt>
                <c:pt idx="1234">
                  <c:v>48023</c:v>
                </c:pt>
                <c:pt idx="1235">
                  <c:v>48030</c:v>
                </c:pt>
                <c:pt idx="1236">
                  <c:v>48037</c:v>
                </c:pt>
                <c:pt idx="1237">
                  <c:v>48044</c:v>
                </c:pt>
                <c:pt idx="1238">
                  <c:v>48051</c:v>
                </c:pt>
                <c:pt idx="1239">
                  <c:v>48058</c:v>
                </c:pt>
                <c:pt idx="1240">
                  <c:v>48065</c:v>
                </c:pt>
                <c:pt idx="1241">
                  <c:v>48072</c:v>
                </c:pt>
                <c:pt idx="1242">
                  <c:v>48079</c:v>
                </c:pt>
                <c:pt idx="1243">
                  <c:v>48086</c:v>
                </c:pt>
                <c:pt idx="1244">
                  <c:v>48093</c:v>
                </c:pt>
                <c:pt idx="1245">
                  <c:v>48100</c:v>
                </c:pt>
                <c:pt idx="1246">
                  <c:v>48107</c:v>
                </c:pt>
                <c:pt idx="1247">
                  <c:v>48114</c:v>
                </c:pt>
                <c:pt idx="1248">
                  <c:v>48121</c:v>
                </c:pt>
                <c:pt idx="1249">
                  <c:v>48128</c:v>
                </c:pt>
                <c:pt idx="1250">
                  <c:v>48135</c:v>
                </c:pt>
                <c:pt idx="1251">
                  <c:v>48142</c:v>
                </c:pt>
                <c:pt idx="1252">
                  <c:v>48149</c:v>
                </c:pt>
                <c:pt idx="1253">
                  <c:v>48156</c:v>
                </c:pt>
                <c:pt idx="1254">
                  <c:v>48163</c:v>
                </c:pt>
                <c:pt idx="1255">
                  <c:v>48170</c:v>
                </c:pt>
                <c:pt idx="1256">
                  <c:v>48177</c:v>
                </c:pt>
                <c:pt idx="1257">
                  <c:v>48184</c:v>
                </c:pt>
                <c:pt idx="1258">
                  <c:v>48191</c:v>
                </c:pt>
                <c:pt idx="1259">
                  <c:v>48198</c:v>
                </c:pt>
                <c:pt idx="1260">
                  <c:v>48205</c:v>
                </c:pt>
                <c:pt idx="1261">
                  <c:v>48212</c:v>
                </c:pt>
                <c:pt idx="1262">
                  <c:v>48219</c:v>
                </c:pt>
                <c:pt idx="1263">
                  <c:v>48226</c:v>
                </c:pt>
                <c:pt idx="1264">
                  <c:v>48233</c:v>
                </c:pt>
                <c:pt idx="1265">
                  <c:v>48240</c:v>
                </c:pt>
                <c:pt idx="1266">
                  <c:v>48247</c:v>
                </c:pt>
                <c:pt idx="1267">
                  <c:v>48254</c:v>
                </c:pt>
                <c:pt idx="1268">
                  <c:v>48261</c:v>
                </c:pt>
                <c:pt idx="1269">
                  <c:v>48268</c:v>
                </c:pt>
                <c:pt idx="1270">
                  <c:v>48275</c:v>
                </c:pt>
                <c:pt idx="1271">
                  <c:v>48282</c:v>
                </c:pt>
                <c:pt idx="1272">
                  <c:v>48289</c:v>
                </c:pt>
                <c:pt idx="1273">
                  <c:v>48296</c:v>
                </c:pt>
                <c:pt idx="1274">
                  <c:v>48303</c:v>
                </c:pt>
                <c:pt idx="1275">
                  <c:v>48310</c:v>
                </c:pt>
                <c:pt idx="1276">
                  <c:v>48317</c:v>
                </c:pt>
                <c:pt idx="1277">
                  <c:v>48324</c:v>
                </c:pt>
                <c:pt idx="1278">
                  <c:v>48331</c:v>
                </c:pt>
                <c:pt idx="1279">
                  <c:v>48338</c:v>
                </c:pt>
                <c:pt idx="1280">
                  <c:v>48345</c:v>
                </c:pt>
                <c:pt idx="1281">
                  <c:v>48352</c:v>
                </c:pt>
                <c:pt idx="1282">
                  <c:v>48359</c:v>
                </c:pt>
                <c:pt idx="1283">
                  <c:v>48366</c:v>
                </c:pt>
                <c:pt idx="1284">
                  <c:v>48373</c:v>
                </c:pt>
                <c:pt idx="1285">
                  <c:v>48380</c:v>
                </c:pt>
                <c:pt idx="1286">
                  <c:v>48387</c:v>
                </c:pt>
                <c:pt idx="1287">
                  <c:v>48394</c:v>
                </c:pt>
                <c:pt idx="1288">
                  <c:v>48401</c:v>
                </c:pt>
                <c:pt idx="1289">
                  <c:v>48408</c:v>
                </c:pt>
                <c:pt idx="1290">
                  <c:v>48415</c:v>
                </c:pt>
                <c:pt idx="1291">
                  <c:v>48422</c:v>
                </c:pt>
                <c:pt idx="1292">
                  <c:v>48429</c:v>
                </c:pt>
                <c:pt idx="1293">
                  <c:v>48436</c:v>
                </c:pt>
                <c:pt idx="1294">
                  <c:v>48443</c:v>
                </c:pt>
                <c:pt idx="1295">
                  <c:v>48450</c:v>
                </c:pt>
                <c:pt idx="1296">
                  <c:v>48457</c:v>
                </c:pt>
                <c:pt idx="1297">
                  <c:v>48464</c:v>
                </c:pt>
                <c:pt idx="1298">
                  <c:v>48471</c:v>
                </c:pt>
                <c:pt idx="1299">
                  <c:v>48478</c:v>
                </c:pt>
                <c:pt idx="1300">
                  <c:v>48485</c:v>
                </c:pt>
                <c:pt idx="1301">
                  <c:v>48492</c:v>
                </c:pt>
                <c:pt idx="1302">
                  <c:v>48499</c:v>
                </c:pt>
                <c:pt idx="1303">
                  <c:v>48506</c:v>
                </c:pt>
                <c:pt idx="1304">
                  <c:v>48513</c:v>
                </c:pt>
                <c:pt idx="1305">
                  <c:v>48520</c:v>
                </c:pt>
                <c:pt idx="1306">
                  <c:v>48527</c:v>
                </c:pt>
                <c:pt idx="1307">
                  <c:v>48534</c:v>
                </c:pt>
                <c:pt idx="1308">
                  <c:v>48541</c:v>
                </c:pt>
                <c:pt idx="1309">
                  <c:v>48548</c:v>
                </c:pt>
                <c:pt idx="1310">
                  <c:v>48555</c:v>
                </c:pt>
                <c:pt idx="1311">
                  <c:v>48562</c:v>
                </c:pt>
                <c:pt idx="1312">
                  <c:v>48569</c:v>
                </c:pt>
                <c:pt idx="1313">
                  <c:v>48576</c:v>
                </c:pt>
                <c:pt idx="1314">
                  <c:v>48583</c:v>
                </c:pt>
                <c:pt idx="1315">
                  <c:v>48590</c:v>
                </c:pt>
                <c:pt idx="1316">
                  <c:v>48597</c:v>
                </c:pt>
                <c:pt idx="1317">
                  <c:v>48604</c:v>
                </c:pt>
                <c:pt idx="1318">
                  <c:v>48611</c:v>
                </c:pt>
                <c:pt idx="1319">
                  <c:v>48618</c:v>
                </c:pt>
                <c:pt idx="1320">
                  <c:v>48625</c:v>
                </c:pt>
                <c:pt idx="1321">
                  <c:v>48632</c:v>
                </c:pt>
                <c:pt idx="1322">
                  <c:v>48639</c:v>
                </c:pt>
                <c:pt idx="1323">
                  <c:v>48646</c:v>
                </c:pt>
                <c:pt idx="1324">
                  <c:v>48653</c:v>
                </c:pt>
                <c:pt idx="1325">
                  <c:v>48660</c:v>
                </c:pt>
                <c:pt idx="1326">
                  <c:v>48667</c:v>
                </c:pt>
                <c:pt idx="1327">
                  <c:v>48674</c:v>
                </c:pt>
                <c:pt idx="1328">
                  <c:v>48681</c:v>
                </c:pt>
                <c:pt idx="1329">
                  <c:v>48688</c:v>
                </c:pt>
                <c:pt idx="1330">
                  <c:v>48695</c:v>
                </c:pt>
                <c:pt idx="1331">
                  <c:v>48702</c:v>
                </c:pt>
                <c:pt idx="1332">
                  <c:v>48709</c:v>
                </c:pt>
                <c:pt idx="1333">
                  <c:v>48716</c:v>
                </c:pt>
                <c:pt idx="1334">
                  <c:v>48723</c:v>
                </c:pt>
                <c:pt idx="1335">
                  <c:v>48730</c:v>
                </c:pt>
                <c:pt idx="1336">
                  <c:v>48737</c:v>
                </c:pt>
                <c:pt idx="1337">
                  <c:v>48744</c:v>
                </c:pt>
                <c:pt idx="1338">
                  <c:v>48751</c:v>
                </c:pt>
                <c:pt idx="1339">
                  <c:v>48758</c:v>
                </c:pt>
                <c:pt idx="1340">
                  <c:v>48765</c:v>
                </c:pt>
                <c:pt idx="1341">
                  <c:v>48772</c:v>
                </c:pt>
                <c:pt idx="1342">
                  <c:v>48779</c:v>
                </c:pt>
                <c:pt idx="1343">
                  <c:v>48786</c:v>
                </c:pt>
                <c:pt idx="1344">
                  <c:v>48793</c:v>
                </c:pt>
                <c:pt idx="1345">
                  <c:v>48800</c:v>
                </c:pt>
                <c:pt idx="1346">
                  <c:v>48807</c:v>
                </c:pt>
                <c:pt idx="1347">
                  <c:v>48814</c:v>
                </c:pt>
                <c:pt idx="1348">
                  <c:v>48821</c:v>
                </c:pt>
                <c:pt idx="1349">
                  <c:v>48828</c:v>
                </c:pt>
                <c:pt idx="1350">
                  <c:v>48835</c:v>
                </c:pt>
                <c:pt idx="1351">
                  <c:v>48842</c:v>
                </c:pt>
                <c:pt idx="1352">
                  <c:v>48849</c:v>
                </c:pt>
                <c:pt idx="1353">
                  <c:v>48856</c:v>
                </c:pt>
                <c:pt idx="1354">
                  <c:v>48863</c:v>
                </c:pt>
                <c:pt idx="1355">
                  <c:v>48870</c:v>
                </c:pt>
                <c:pt idx="1356">
                  <c:v>48877</c:v>
                </c:pt>
                <c:pt idx="1357">
                  <c:v>48884</c:v>
                </c:pt>
                <c:pt idx="1358">
                  <c:v>48891</c:v>
                </c:pt>
                <c:pt idx="1359">
                  <c:v>48898</c:v>
                </c:pt>
                <c:pt idx="1360">
                  <c:v>48905</c:v>
                </c:pt>
                <c:pt idx="1361">
                  <c:v>48912</c:v>
                </c:pt>
                <c:pt idx="1362">
                  <c:v>48919</c:v>
                </c:pt>
                <c:pt idx="1363">
                  <c:v>48926</c:v>
                </c:pt>
                <c:pt idx="1364">
                  <c:v>48933</c:v>
                </c:pt>
                <c:pt idx="1365">
                  <c:v>48940</c:v>
                </c:pt>
                <c:pt idx="1366">
                  <c:v>48947</c:v>
                </c:pt>
                <c:pt idx="1367">
                  <c:v>48954</c:v>
                </c:pt>
                <c:pt idx="1368">
                  <c:v>48961</c:v>
                </c:pt>
                <c:pt idx="1369">
                  <c:v>48968</c:v>
                </c:pt>
                <c:pt idx="1370">
                  <c:v>48975</c:v>
                </c:pt>
                <c:pt idx="1371">
                  <c:v>48982</c:v>
                </c:pt>
                <c:pt idx="1372">
                  <c:v>48989</c:v>
                </c:pt>
                <c:pt idx="1373">
                  <c:v>48996</c:v>
                </c:pt>
                <c:pt idx="1374">
                  <c:v>49003</c:v>
                </c:pt>
                <c:pt idx="1375">
                  <c:v>49010</c:v>
                </c:pt>
                <c:pt idx="1376">
                  <c:v>49017</c:v>
                </c:pt>
                <c:pt idx="1377">
                  <c:v>49024</c:v>
                </c:pt>
                <c:pt idx="1378">
                  <c:v>49031</c:v>
                </c:pt>
                <c:pt idx="1379">
                  <c:v>49038</c:v>
                </c:pt>
                <c:pt idx="1380">
                  <c:v>49045</c:v>
                </c:pt>
                <c:pt idx="1381">
                  <c:v>49052</c:v>
                </c:pt>
                <c:pt idx="1382">
                  <c:v>49059</c:v>
                </c:pt>
                <c:pt idx="1383">
                  <c:v>49066</c:v>
                </c:pt>
                <c:pt idx="1384">
                  <c:v>49073</c:v>
                </c:pt>
                <c:pt idx="1385">
                  <c:v>49080</c:v>
                </c:pt>
                <c:pt idx="1386">
                  <c:v>49087</c:v>
                </c:pt>
                <c:pt idx="1387">
                  <c:v>49094</c:v>
                </c:pt>
                <c:pt idx="1388">
                  <c:v>49101</c:v>
                </c:pt>
                <c:pt idx="1389">
                  <c:v>49108</c:v>
                </c:pt>
                <c:pt idx="1390">
                  <c:v>49115</c:v>
                </c:pt>
                <c:pt idx="1391">
                  <c:v>49122</c:v>
                </c:pt>
                <c:pt idx="1392">
                  <c:v>49129</c:v>
                </c:pt>
                <c:pt idx="1393">
                  <c:v>49136</c:v>
                </c:pt>
                <c:pt idx="1394">
                  <c:v>49143</c:v>
                </c:pt>
                <c:pt idx="1395">
                  <c:v>49150</c:v>
                </c:pt>
                <c:pt idx="1396">
                  <c:v>49157</c:v>
                </c:pt>
                <c:pt idx="1397">
                  <c:v>49164</c:v>
                </c:pt>
                <c:pt idx="1398">
                  <c:v>49171</c:v>
                </c:pt>
                <c:pt idx="1399">
                  <c:v>49178</c:v>
                </c:pt>
                <c:pt idx="1400">
                  <c:v>49185</c:v>
                </c:pt>
                <c:pt idx="1401">
                  <c:v>49192</c:v>
                </c:pt>
                <c:pt idx="1402">
                  <c:v>49199</c:v>
                </c:pt>
                <c:pt idx="1403">
                  <c:v>49206</c:v>
                </c:pt>
                <c:pt idx="1404">
                  <c:v>49213</c:v>
                </c:pt>
                <c:pt idx="1405">
                  <c:v>49220</c:v>
                </c:pt>
                <c:pt idx="1406">
                  <c:v>49227</c:v>
                </c:pt>
                <c:pt idx="1407">
                  <c:v>49234</c:v>
                </c:pt>
                <c:pt idx="1408">
                  <c:v>49241</c:v>
                </c:pt>
                <c:pt idx="1409">
                  <c:v>49248</c:v>
                </c:pt>
                <c:pt idx="1410">
                  <c:v>49255</c:v>
                </c:pt>
                <c:pt idx="1411">
                  <c:v>49262</c:v>
                </c:pt>
                <c:pt idx="1412">
                  <c:v>49269</c:v>
                </c:pt>
                <c:pt idx="1413">
                  <c:v>49276</c:v>
                </c:pt>
                <c:pt idx="1414">
                  <c:v>49283</c:v>
                </c:pt>
                <c:pt idx="1415">
                  <c:v>49290</c:v>
                </c:pt>
                <c:pt idx="1416">
                  <c:v>49297</c:v>
                </c:pt>
                <c:pt idx="1417">
                  <c:v>49305</c:v>
                </c:pt>
                <c:pt idx="1418">
                  <c:v>49312</c:v>
                </c:pt>
                <c:pt idx="1419">
                  <c:v>49319</c:v>
                </c:pt>
                <c:pt idx="1420">
                  <c:v>49326</c:v>
                </c:pt>
                <c:pt idx="1421">
                  <c:v>49333</c:v>
                </c:pt>
                <c:pt idx="1422">
                  <c:v>49340</c:v>
                </c:pt>
                <c:pt idx="1423">
                  <c:v>49347</c:v>
                </c:pt>
                <c:pt idx="1424">
                  <c:v>49354</c:v>
                </c:pt>
                <c:pt idx="1425">
                  <c:v>49361</c:v>
                </c:pt>
                <c:pt idx="1426">
                  <c:v>49368</c:v>
                </c:pt>
                <c:pt idx="1427">
                  <c:v>49375</c:v>
                </c:pt>
                <c:pt idx="1428">
                  <c:v>49382</c:v>
                </c:pt>
                <c:pt idx="1429">
                  <c:v>49389</c:v>
                </c:pt>
                <c:pt idx="1430">
                  <c:v>49396</c:v>
                </c:pt>
                <c:pt idx="1431">
                  <c:v>49403</c:v>
                </c:pt>
                <c:pt idx="1432">
                  <c:v>49410</c:v>
                </c:pt>
                <c:pt idx="1433">
                  <c:v>49417</c:v>
                </c:pt>
                <c:pt idx="1434">
                  <c:v>49424</c:v>
                </c:pt>
                <c:pt idx="1435">
                  <c:v>49431</c:v>
                </c:pt>
                <c:pt idx="1436">
                  <c:v>49438</c:v>
                </c:pt>
                <c:pt idx="1437">
                  <c:v>49445</c:v>
                </c:pt>
                <c:pt idx="1438">
                  <c:v>49452</c:v>
                </c:pt>
                <c:pt idx="1439">
                  <c:v>49459</c:v>
                </c:pt>
                <c:pt idx="1440">
                  <c:v>49466</c:v>
                </c:pt>
                <c:pt idx="1441">
                  <c:v>49473</c:v>
                </c:pt>
                <c:pt idx="1442">
                  <c:v>49480</c:v>
                </c:pt>
                <c:pt idx="1443">
                  <c:v>49487</c:v>
                </c:pt>
                <c:pt idx="1444">
                  <c:v>49494</c:v>
                </c:pt>
                <c:pt idx="1445">
                  <c:v>49501</c:v>
                </c:pt>
                <c:pt idx="1446">
                  <c:v>49508</c:v>
                </c:pt>
                <c:pt idx="1447">
                  <c:v>49515</c:v>
                </c:pt>
                <c:pt idx="1448">
                  <c:v>49522</c:v>
                </c:pt>
                <c:pt idx="1449">
                  <c:v>49529</c:v>
                </c:pt>
                <c:pt idx="1450">
                  <c:v>49536</c:v>
                </c:pt>
                <c:pt idx="1451">
                  <c:v>49543</c:v>
                </c:pt>
                <c:pt idx="1452">
                  <c:v>49550</c:v>
                </c:pt>
                <c:pt idx="1453">
                  <c:v>49557</c:v>
                </c:pt>
                <c:pt idx="1454">
                  <c:v>49564</c:v>
                </c:pt>
                <c:pt idx="1455">
                  <c:v>49571</c:v>
                </c:pt>
                <c:pt idx="1456">
                  <c:v>49578</c:v>
                </c:pt>
                <c:pt idx="1457">
                  <c:v>49585</c:v>
                </c:pt>
                <c:pt idx="1458">
                  <c:v>49592</c:v>
                </c:pt>
                <c:pt idx="1459">
                  <c:v>49599</c:v>
                </c:pt>
                <c:pt idx="1460">
                  <c:v>49606</c:v>
                </c:pt>
                <c:pt idx="1461">
                  <c:v>49613</c:v>
                </c:pt>
                <c:pt idx="1462">
                  <c:v>49620</c:v>
                </c:pt>
                <c:pt idx="1463">
                  <c:v>49627</c:v>
                </c:pt>
                <c:pt idx="1464">
                  <c:v>49634</c:v>
                </c:pt>
                <c:pt idx="1465">
                  <c:v>49641</c:v>
                </c:pt>
                <c:pt idx="1466">
                  <c:v>49648</c:v>
                </c:pt>
                <c:pt idx="1467">
                  <c:v>49655</c:v>
                </c:pt>
                <c:pt idx="1468">
                  <c:v>49662</c:v>
                </c:pt>
                <c:pt idx="1469">
                  <c:v>49670</c:v>
                </c:pt>
                <c:pt idx="1470">
                  <c:v>49677</c:v>
                </c:pt>
                <c:pt idx="1471">
                  <c:v>49684</c:v>
                </c:pt>
                <c:pt idx="1472">
                  <c:v>49691</c:v>
                </c:pt>
                <c:pt idx="1473">
                  <c:v>49698</c:v>
                </c:pt>
                <c:pt idx="1474">
                  <c:v>49705</c:v>
                </c:pt>
                <c:pt idx="1475">
                  <c:v>49712</c:v>
                </c:pt>
                <c:pt idx="1476">
                  <c:v>49719</c:v>
                </c:pt>
                <c:pt idx="1477">
                  <c:v>49726</c:v>
                </c:pt>
                <c:pt idx="1478">
                  <c:v>49733</c:v>
                </c:pt>
                <c:pt idx="1479">
                  <c:v>49740</c:v>
                </c:pt>
                <c:pt idx="1480">
                  <c:v>49747</c:v>
                </c:pt>
                <c:pt idx="1481">
                  <c:v>49754</c:v>
                </c:pt>
                <c:pt idx="1482">
                  <c:v>49761</c:v>
                </c:pt>
                <c:pt idx="1483">
                  <c:v>49768</c:v>
                </c:pt>
                <c:pt idx="1484">
                  <c:v>49775</c:v>
                </c:pt>
                <c:pt idx="1485">
                  <c:v>49782</c:v>
                </c:pt>
                <c:pt idx="1486">
                  <c:v>49789</c:v>
                </c:pt>
                <c:pt idx="1487">
                  <c:v>49797</c:v>
                </c:pt>
                <c:pt idx="1488">
                  <c:v>49804</c:v>
                </c:pt>
                <c:pt idx="1489">
                  <c:v>49811</c:v>
                </c:pt>
                <c:pt idx="1490">
                  <c:v>49818</c:v>
                </c:pt>
                <c:pt idx="1491">
                  <c:v>49825</c:v>
                </c:pt>
                <c:pt idx="1492">
                  <c:v>49832</c:v>
                </c:pt>
                <c:pt idx="1493">
                  <c:v>49839</c:v>
                </c:pt>
                <c:pt idx="1494">
                  <c:v>49846</c:v>
                </c:pt>
                <c:pt idx="1495">
                  <c:v>49853</c:v>
                </c:pt>
                <c:pt idx="1496">
                  <c:v>49860</c:v>
                </c:pt>
                <c:pt idx="1497">
                  <c:v>49867</c:v>
                </c:pt>
                <c:pt idx="1498">
                  <c:v>49874</c:v>
                </c:pt>
                <c:pt idx="1499">
                  <c:v>49881</c:v>
                </c:pt>
                <c:pt idx="1500">
                  <c:v>49888</c:v>
                </c:pt>
                <c:pt idx="1501">
                  <c:v>49895</c:v>
                </c:pt>
                <c:pt idx="1502">
                  <c:v>49902</c:v>
                </c:pt>
                <c:pt idx="1503">
                  <c:v>49909</c:v>
                </c:pt>
                <c:pt idx="1504">
                  <c:v>49916</c:v>
                </c:pt>
                <c:pt idx="1505">
                  <c:v>49923</c:v>
                </c:pt>
                <c:pt idx="1506">
                  <c:v>49930</c:v>
                </c:pt>
                <c:pt idx="1507">
                  <c:v>49937</c:v>
                </c:pt>
                <c:pt idx="1508">
                  <c:v>49944</c:v>
                </c:pt>
                <c:pt idx="1509">
                  <c:v>49951</c:v>
                </c:pt>
                <c:pt idx="1510">
                  <c:v>49958</c:v>
                </c:pt>
                <c:pt idx="1511">
                  <c:v>49965</c:v>
                </c:pt>
                <c:pt idx="1512">
                  <c:v>49972</c:v>
                </c:pt>
                <c:pt idx="1513">
                  <c:v>49979</c:v>
                </c:pt>
                <c:pt idx="1514">
                  <c:v>49986</c:v>
                </c:pt>
                <c:pt idx="1515">
                  <c:v>49993</c:v>
                </c:pt>
                <c:pt idx="1516">
                  <c:v>50000</c:v>
                </c:pt>
                <c:pt idx="1517">
                  <c:v>50007</c:v>
                </c:pt>
                <c:pt idx="1518">
                  <c:v>50014</c:v>
                </c:pt>
                <c:pt idx="1519">
                  <c:v>50021</c:v>
                </c:pt>
                <c:pt idx="1520">
                  <c:v>50028</c:v>
                </c:pt>
                <c:pt idx="1521">
                  <c:v>50038</c:v>
                </c:pt>
                <c:pt idx="1522">
                  <c:v>50045</c:v>
                </c:pt>
                <c:pt idx="1523">
                  <c:v>50052</c:v>
                </c:pt>
                <c:pt idx="1524">
                  <c:v>50059</c:v>
                </c:pt>
                <c:pt idx="1525">
                  <c:v>50066</c:v>
                </c:pt>
                <c:pt idx="1526">
                  <c:v>50073</c:v>
                </c:pt>
                <c:pt idx="1527">
                  <c:v>50080</c:v>
                </c:pt>
                <c:pt idx="1528">
                  <c:v>50087</c:v>
                </c:pt>
                <c:pt idx="1529">
                  <c:v>50094</c:v>
                </c:pt>
                <c:pt idx="1530">
                  <c:v>50101</c:v>
                </c:pt>
                <c:pt idx="1531">
                  <c:v>50108</c:v>
                </c:pt>
                <c:pt idx="1532">
                  <c:v>50115</c:v>
                </c:pt>
                <c:pt idx="1533">
                  <c:v>50122</c:v>
                </c:pt>
                <c:pt idx="1534">
                  <c:v>50129</c:v>
                </c:pt>
                <c:pt idx="1535">
                  <c:v>50137</c:v>
                </c:pt>
                <c:pt idx="1536">
                  <c:v>50144</c:v>
                </c:pt>
                <c:pt idx="1537">
                  <c:v>50151</c:v>
                </c:pt>
                <c:pt idx="1538">
                  <c:v>50158</c:v>
                </c:pt>
                <c:pt idx="1539">
                  <c:v>50165</c:v>
                </c:pt>
                <c:pt idx="1540">
                  <c:v>50172</c:v>
                </c:pt>
                <c:pt idx="1541">
                  <c:v>50179</c:v>
                </c:pt>
                <c:pt idx="1542">
                  <c:v>50186</c:v>
                </c:pt>
                <c:pt idx="1543">
                  <c:v>50193</c:v>
                </c:pt>
                <c:pt idx="1544">
                  <c:v>50200</c:v>
                </c:pt>
                <c:pt idx="1545">
                  <c:v>50207</c:v>
                </c:pt>
                <c:pt idx="1546">
                  <c:v>50214</c:v>
                </c:pt>
                <c:pt idx="1547">
                  <c:v>50221</c:v>
                </c:pt>
                <c:pt idx="1548">
                  <c:v>50228</c:v>
                </c:pt>
                <c:pt idx="1549">
                  <c:v>50235</c:v>
                </c:pt>
                <c:pt idx="1550">
                  <c:v>50242</c:v>
                </c:pt>
                <c:pt idx="1551">
                  <c:v>50249</c:v>
                </c:pt>
                <c:pt idx="1552">
                  <c:v>50256</c:v>
                </c:pt>
                <c:pt idx="1553">
                  <c:v>50263</c:v>
                </c:pt>
                <c:pt idx="1554">
                  <c:v>50270</c:v>
                </c:pt>
                <c:pt idx="1555">
                  <c:v>50277</c:v>
                </c:pt>
                <c:pt idx="1556">
                  <c:v>50284</c:v>
                </c:pt>
                <c:pt idx="1557">
                  <c:v>50291</c:v>
                </c:pt>
                <c:pt idx="1558">
                  <c:v>50298</c:v>
                </c:pt>
                <c:pt idx="1559">
                  <c:v>50305</c:v>
                </c:pt>
                <c:pt idx="1560">
                  <c:v>50312</c:v>
                </c:pt>
                <c:pt idx="1561">
                  <c:v>50319</c:v>
                </c:pt>
                <c:pt idx="1562">
                  <c:v>50326</c:v>
                </c:pt>
                <c:pt idx="1563">
                  <c:v>50333</c:v>
                </c:pt>
                <c:pt idx="1564">
                  <c:v>50340</c:v>
                </c:pt>
                <c:pt idx="1565">
                  <c:v>50347</c:v>
                </c:pt>
                <c:pt idx="1566">
                  <c:v>50354</c:v>
                </c:pt>
                <c:pt idx="1567">
                  <c:v>50361</c:v>
                </c:pt>
                <c:pt idx="1568">
                  <c:v>50368</c:v>
                </c:pt>
                <c:pt idx="1569">
                  <c:v>50375</c:v>
                </c:pt>
                <c:pt idx="1570">
                  <c:v>50382</c:v>
                </c:pt>
                <c:pt idx="1571">
                  <c:v>50389</c:v>
                </c:pt>
                <c:pt idx="1572">
                  <c:v>50396</c:v>
                </c:pt>
                <c:pt idx="1573">
                  <c:v>50403</c:v>
                </c:pt>
                <c:pt idx="1574">
                  <c:v>50410</c:v>
                </c:pt>
                <c:pt idx="1575">
                  <c:v>50417</c:v>
                </c:pt>
                <c:pt idx="1576">
                  <c:v>50424</c:v>
                </c:pt>
                <c:pt idx="1577">
                  <c:v>50431</c:v>
                </c:pt>
                <c:pt idx="1578">
                  <c:v>50438</c:v>
                </c:pt>
                <c:pt idx="1579">
                  <c:v>50445</c:v>
                </c:pt>
                <c:pt idx="1580">
                  <c:v>50452</c:v>
                </c:pt>
                <c:pt idx="1581">
                  <c:v>50459</c:v>
                </c:pt>
                <c:pt idx="1582">
                  <c:v>50466</c:v>
                </c:pt>
                <c:pt idx="1583">
                  <c:v>50473</c:v>
                </c:pt>
                <c:pt idx="1584">
                  <c:v>50480</c:v>
                </c:pt>
                <c:pt idx="1585">
                  <c:v>50487</c:v>
                </c:pt>
                <c:pt idx="1586">
                  <c:v>50494</c:v>
                </c:pt>
                <c:pt idx="1587">
                  <c:v>50501</c:v>
                </c:pt>
                <c:pt idx="1588">
                  <c:v>50508</c:v>
                </c:pt>
                <c:pt idx="1589">
                  <c:v>50515</c:v>
                </c:pt>
                <c:pt idx="1590">
                  <c:v>50522</c:v>
                </c:pt>
                <c:pt idx="1591">
                  <c:v>50529</c:v>
                </c:pt>
                <c:pt idx="1592">
                  <c:v>50536</c:v>
                </c:pt>
                <c:pt idx="1593">
                  <c:v>50543</c:v>
                </c:pt>
                <c:pt idx="1594">
                  <c:v>50550</c:v>
                </c:pt>
                <c:pt idx="1595">
                  <c:v>50557</c:v>
                </c:pt>
                <c:pt idx="1596">
                  <c:v>50564</c:v>
                </c:pt>
                <c:pt idx="1597">
                  <c:v>50571</c:v>
                </c:pt>
                <c:pt idx="1598">
                  <c:v>50578</c:v>
                </c:pt>
                <c:pt idx="1599">
                  <c:v>50585</c:v>
                </c:pt>
                <c:pt idx="1600">
                  <c:v>50592</c:v>
                </c:pt>
                <c:pt idx="1601">
                  <c:v>50599</c:v>
                </c:pt>
                <c:pt idx="1602">
                  <c:v>50606</c:v>
                </c:pt>
                <c:pt idx="1603">
                  <c:v>50613</c:v>
                </c:pt>
                <c:pt idx="1604">
                  <c:v>50620</c:v>
                </c:pt>
                <c:pt idx="1605">
                  <c:v>50627</c:v>
                </c:pt>
                <c:pt idx="1606">
                  <c:v>50634</c:v>
                </c:pt>
                <c:pt idx="1607">
                  <c:v>50641</c:v>
                </c:pt>
                <c:pt idx="1608">
                  <c:v>50648</c:v>
                </c:pt>
                <c:pt idx="1609">
                  <c:v>50655</c:v>
                </c:pt>
                <c:pt idx="1610">
                  <c:v>50662</c:v>
                </c:pt>
                <c:pt idx="1611">
                  <c:v>50669</c:v>
                </c:pt>
                <c:pt idx="1612">
                  <c:v>50676</c:v>
                </c:pt>
                <c:pt idx="1613">
                  <c:v>50683</c:v>
                </c:pt>
                <c:pt idx="1614">
                  <c:v>50690</c:v>
                </c:pt>
                <c:pt idx="1615">
                  <c:v>50697</c:v>
                </c:pt>
                <c:pt idx="1616">
                  <c:v>50704</c:v>
                </c:pt>
                <c:pt idx="1617">
                  <c:v>50711</c:v>
                </c:pt>
                <c:pt idx="1618">
                  <c:v>50718</c:v>
                </c:pt>
                <c:pt idx="1619">
                  <c:v>50725</c:v>
                </c:pt>
                <c:pt idx="1620">
                  <c:v>50732</c:v>
                </c:pt>
                <c:pt idx="1621">
                  <c:v>50739</c:v>
                </c:pt>
                <c:pt idx="1622">
                  <c:v>50746</c:v>
                </c:pt>
                <c:pt idx="1623">
                  <c:v>50753</c:v>
                </c:pt>
                <c:pt idx="1624">
                  <c:v>50760</c:v>
                </c:pt>
                <c:pt idx="1625">
                  <c:v>50767</c:v>
                </c:pt>
                <c:pt idx="1626">
                  <c:v>50774</c:v>
                </c:pt>
                <c:pt idx="1627">
                  <c:v>50781</c:v>
                </c:pt>
                <c:pt idx="1628">
                  <c:v>50788</c:v>
                </c:pt>
                <c:pt idx="1629">
                  <c:v>50795</c:v>
                </c:pt>
                <c:pt idx="1630">
                  <c:v>50802</c:v>
                </c:pt>
                <c:pt idx="1631">
                  <c:v>50809</c:v>
                </c:pt>
                <c:pt idx="1632">
                  <c:v>50816</c:v>
                </c:pt>
                <c:pt idx="1633">
                  <c:v>50823</c:v>
                </c:pt>
                <c:pt idx="1634">
                  <c:v>50830</c:v>
                </c:pt>
                <c:pt idx="1635">
                  <c:v>50837</c:v>
                </c:pt>
                <c:pt idx="1636">
                  <c:v>50844</c:v>
                </c:pt>
                <c:pt idx="1637">
                  <c:v>50851</c:v>
                </c:pt>
                <c:pt idx="1638">
                  <c:v>50858</c:v>
                </c:pt>
                <c:pt idx="1639">
                  <c:v>50865</c:v>
                </c:pt>
                <c:pt idx="1640">
                  <c:v>50872</c:v>
                </c:pt>
                <c:pt idx="1641">
                  <c:v>50879</c:v>
                </c:pt>
                <c:pt idx="1642">
                  <c:v>50886</c:v>
                </c:pt>
                <c:pt idx="1643">
                  <c:v>50893</c:v>
                </c:pt>
                <c:pt idx="1644">
                  <c:v>50900</c:v>
                </c:pt>
                <c:pt idx="1645">
                  <c:v>50907</c:v>
                </c:pt>
                <c:pt idx="1646">
                  <c:v>50914</c:v>
                </c:pt>
                <c:pt idx="1647">
                  <c:v>50921</c:v>
                </c:pt>
                <c:pt idx="1648">
                  <c:v>50928</c:v>
                </c:pt>
                <c:pt idx="1649">
                  <c:v>50935</c:v>
                </c:pt>
                <c:pt idx="1650">
                  <c:v>50942</c:v>
                </c:pt>
                <c:pt idx="1651">
                  <c:v>50949</c:v>
                </c:pt>
                <c:pt idx="1652">
                  <c:v>50956</c:v>
                </c:pt>
                <c:pt idx="1653">
                  <c:v>50963</c:v>
                </c:pt>
                <c:pt idx="1654">
                  <c:v>50970</c:v>
                </c:pt>
                <c:pt idx="1655">
                  <c:v>50977</c:v>
                </c:pt>
                <c:pt idx="1656">
                  <c:v>50984</c:v>
                </c:pt>
                <c:pt idx="1657">
                  <c:v>50991</c:v>
                </c:pt>
                <c:pt idx="1658">
                  <c:v>50998</c:v>
                </c:pt>
                <c:pt idx="1659">
                  <c:v>51005</c:v>
                </c:pt>
                <c:pt idx="1660">
                  <c:v>51012</c:v>
                </c:pt>
                <c:pt idx="1661">
                  <c:v>51019</c:v>
                </c:pt>
                <c:pt idx="1662">
                  <c:v>51026</c:v>
                </c:pt>
                <c:pt idx="1663">
                  <c:v>51033</c:v>
                </c:pt>
                <c:pt idx="1664">
                  <c:v>51040</c:v>
                </c:pt>
                <c:pt idx="1665">
                  <c:v>51047</c:v>
                </c:pt>
                <c:pt idx="1666">
                  <c:v>51054</c:v>
                </c:pt>
                <c:pt idx="1667">
                  <c:v>51061</c:v>
                </c:pt>
                <c:pt idx="1668">
                  <c:v>51068</c:v>
                </c:pt>
                <c:pt idx="1669">
                  <c:v>51075</c:v>
                </c:pt>
                <c:pt idx="1670">
                  <c:v>51082</c:v>
                </c:pt>
                <c:pt idx="1671">
                  <c:v>51089</c:v>
                </c:pt>
                <c:pt idx="1672">
                  <c:v>51096</c:v>
                </c:pt>
                <c:pt idx="1673">
                  <c:v>51103</c:v>
                </c:pt>
                <c:pt idx="1674">
                  <c:v>51110</c:v>
                </c:pt>
                <c:pt idx="1675">
                  <c:v>51117</c:v>
                </c:pt>
                <c:pt idx="1676">
                  <c:v>51124</c:v>
                </c:pt>
                <c:pt idx="1677">
                  <c:v>51131</c:v>
                </c:pt>
                <c:pt idx="1678">
                  <c:v>51138</c:v>
                </c:pt>
                <c:pt idx="1679">
                  <c:v>51145</c:v>
                </c:pt>
                <c:pt idx="1680">
                  <c:v>51152</c:v>
                </c:pt>
                <c:pt idx="1681">
                  <c:v>51159</c:v>
                </c:pt>
                <c:pt idx="1682">
                  <c:v>51166</c:v>
                </c:pt>
                <c:pt idx="1683">
                  <c:v>51173</c:v>
                </c:pt>
                <c:pt idx="1684">
                  <c:v>51180</c:v>
                </c:pt>
                <c:pt idx="1685">
                  <c:v>51187</c:v>
                </c:pt>
                <c:pt idx="1686">
                  <c:v>51194</c:v>
                </c:pt>
                <c:pt idx="1687">
                  <c:v>51201</c:v>
                </c:pt>
                <c:pt idx="1688">
                  <c:v>51208</c:v>
                </c:pt>
                <c:pt idx="1689">
                  <c:v>51215</c:v>
                </c:pt>
                <c:pt idx="1690">
                  <c:v>51222</c:v>
                </c:pt>
                <c:pt idx="1691">
                  <c:v>51229</c:v>
                </c:pt>
                <c:pt idx="1692">
                  <c:v>51236</c:v>
                </c:pt>
                <c:pt idx="1693">
                  <c:v>51243</c:v>
                </c:pt>
                <c:pt idx="1694">
                  <c:v>51250</c:v>
                </c:pt>
                <c:pt idx="1695">
                  <c:v>51258</c:v>
                </c:pt>
                <c:pt idx="1696">
                  <c:v>51265</c:v>
                </c:pt>
                <c:pt idx="1697">
                  <c:v>51272</c:v>
                </c:pt>
                <c:pt idx="1698">
                  <c:v>51279</c:v>
                </c:pt>
                <c:pt idx="1699">
                  <c:v>51286</c:v>
                </c:pt>
                <c:pt idx="1700">
                  <c:v>51293</c:v>
                </c:pt>
                <c:pt idx="1701">
                  <c:v>51300</c:v>
                </c:pt>
                <c:pt idx="1702">
                  <c:v>51307</c:v>
                </c:pt>
                <c:pt idx="1703">
                  <c:v>51314</c:v>
                </c:pt>
                <c:pt idx="1704">
                  <c:v>51321</c:v>
                </c:pt>
                <c:pt idx="1705">
                  <c:v>51328</c:v>
                </c:pt>
                <c:pt idx="1706">
                  <c:v>51335</c:v>
                </c:pt>
                <c:pt idx="1707">
                  <c:v>51342</c:v>
                </c:pt>
                <c:pt idx="1708">
                  <c:v>51349</c:v>
                </c:pt>
                <c:pt idx="1709">
                  <c:v>51356</c:v>
                </c:pt>
                <c:pt idx="1710">
                  <c:v>51363</c:v>
                </c:pt>
                <c:pt idx="1711">
                  <c:v>51370</c:v>
                </c:pt>
                <c:pt idx="1712">
                  <c:v>51377</c:v>
                </c:pt>
                <c:pt idx="1713">
                  <c:v>51384</c:v>
                </c:pt>
                <c:pt idx="1714">
                  <c:v>51391</c:v>
                </c:pt>
                <c:pt idx="1715">
                  <c:v>51398</c:v>
                </c:pt>
                <c:pt idx="1716">
                  <c:v>51405</c:v>
                </c:pt>
                <c:pt idx="1717">
                  <c:v>51412</c:v>
                </c:pt>
                <c:pt idx="1718">
                  <c:v>51419</c:v>
                </c:pt>
                <c:pt idx="1719">
                  <c:v>51426</c:v>
                </c:pt>
                <c:pt idx="1720">
                  <c:v>51433</c:v>
                </c:pt>
                <c:pt idx="1721">
                  <c:v>51440</c:v>
                </c:pt>
                <c:pt idx="1722">
                  <c:v>51447</c:v>
                </c:pt>
                <c:pt idx="1723">
                  <c:v>51454</c:v>
                </c:pt>
                <c:pt idx="1724">
                  <c:v>51461</c:v>
                </c:pt>
                <c:pt idx="1725">
                  <c:v>51468</c:v>
                </c:pt>
                <c:pt idx="1726">
                  <c:v>51475</c:v>
                </c:pt>
                <c:pt idx="1727">
                  <c:v>51482</c:v>
                </c:pt>
                <c:pt idx="1728">
                  <c:v>51489</c:v>
                </c:pt>
                <c:pt idx="1729">
                  <c:v>51497</c:v>
                </c:pt>
                <c:pt idx="1730">
                  <c:v>51504</c:v>
                </c:pt>
                <c:pt idx="1731">
                  <c:v>51511</c:v>
                </c:pt>
                <c:pt idx="1732">
                  <c:v>51518</c:v>
                </c:pt>
                <c:pt idx="1733">
                  <c:v>51525</c:v>
                </c:pt>
                <c:pt idx="1734">
                  <c:v>51532</c:v>
                </c:pt>
                <c:pt idx="1735">
                  <c:v>51539</c:v>
                </c:pt>
                <c:pt idx="1736">
                  <c:v>51546</c:v>
                </c:pt>
                <c:pt idx="1737">
                  <c:v>51553</c:v>
                </c:pt>
                <c:pt idx="1738">
                  <c:v>51560</c:v>
                </c:pt>
                <c:pt idx="1739">
                  <c:v>51567</c:v>
                </c:pt>
                <c:pt idx="1740">
                  <c:v>51574</c:v>
                </c:pt>
                <c:pt idx="1741">
                  <c:v>51581</c:v>
                </c:pt>
                <c:pt idx="1742">
                  <c:v>51588</c:v>
                </c:pt>
                <c:pt idx="1743">
                  <c:v>51595</c:v>
                </c:pt>
                <c:pt idx="1744">
                  <c:v>51602</c:v>
                </c:pt>
                <c:pt idx="1745">
                  <c:v>51609</c:v>
                </c:pt>
                <c:pt idx="1746">
                  <c:v>51616</c:v>
                </c:pt>
                <c:pt idx="1747">
                  <c:v>51623</c:v>
                </c:pt>
                <c:pt idx="1748">
                  <c:v>51630</c:v>
                </c:pt>
                <c:pt idx="1749">
                  <c:v>51637</c:v>
                </c:pt>
                <c:pt idx="1750">
                  <c:v>51644</c:v>
                </c:pt>
                <c:pt idx="1751">
                  <c:v>51651</c:v>
                </c:pt>
                <c:pt idx="1752">
                  <c:v>51658</c:v>
                </c:pt>
                <c:pt idx="1753">
                  <c:v>51665</c:v>
                </c:pt>
                <c:pt idx="1754">
                  <c:v>51672</c:v>
                </c:pt>
                <c:pt idx="1755">
                  <c:v>51679</c:v>
                </c:pt>
                <c:pt idx="1756">
                  <c:v>51686</c:v>
                </c:pt>
                <c:pt idx="1757">
                  <c:v>51693</c:v>
                </c:pt>
                <c:pt idx="1758">
                  <c:v>51700</c:v>
                </c:pt>
                <c:pt idx="1759">
                  <c:v>51707</c:v>
                </c:pt>
                <c:pt idx="1760">
                  <c:v>51714</c:v>
                </c:pt>
                <c:pt idx="1761">
                  <c:v>51721</c:v>
                </c:pt>
                <c:pt idx="1762">
                  <c:v>51728</c:v>
                </c:pt>
                <c:pt idx="1763">
                  <c:v>51735</c:v>
                </c:pt>
                <c:pt idx="1764">
                  <c:v>51742</c:v>
                </c:pt>
                <c:pt idx="1765">
                  <c:v>51749</c:v>
                </c:pt>
                <c:pt idx="1766">
                  <c:v>51756</c:v>
                </c:pt>
                <c:pt idx="1767">
                  <c:v>51763</c:v>
                </c:pt>
                <c:pt idx="1768">
                  <c:v>51770</c:v>
                </c:pt>
                <c:pt idx="1769">
                  <c:v>51777</c:v>
                </c:pt>
                <c:pt idx="1770">
                  <c:v>51784</c:v>
                </c:pt>
                <c:pt idx="1771">
                  <c:v>51791</c:v>
                </c:pt>
                <c:pt idx="1772">
                  <c:v>51798</c:v>
                </c:pt>
                <c:pt idx="1773">
                  <c:v>51805</c:v>
                </c:pt>
                <c:pt idx="1774">
                  <c:v>51812</c:v>
                </c:pt>
                <c:pt idx="1775">
                  <c:v>51819</c:v>
                </c:pt>
                <c:pt idx="1776">
                  <c:v>51826</c:v>
                </c:pt>
                <c:pt idx="1777">
                  <c:v>51833</c:v>
                </c:pt>
                <c:pt idx="1778">
                  <c:v>51840</c:v>
                </c:pt>
                <c:pt idx="1779">
                  <c:v>51847</c:v>
                </c:pt>
                <c:pt idx="1780">
                  <c:v>51854</c:v>
                </c:pt>
                <c:pt idx="1781">
                  <c:v>51862</c:v>
                </c:pt>
                <c:pt idx="1782">
                  <c:v>51869</c:v>
                </c:pt>
                <c:pt idx="1783">
                  <c:v>51876</c:v>
                </c:pt>
                <c:pt idx="1784">
                  <c:v>51883</c:v>
                </c:pt>
                <c:pt idx="1785">
                  <c:v>51890</c:v>
                </c:pt>
                <c:pt idx="1786">
                  <c:v>51897</c:v>
                </c:pt>
                <c:pt idx="1787">
                  <c:v>51904</c:v>
                </c:pt>
                <c:pt idx="1788">
                  <c:v>51911</c:v>
                </c:pt>
                <c:pt idx="1789">
                  <c:v>51918</c:v>
                </c:pt>
                <c:pt idx="1790">
                  <c:v>51925</c:v>
                </c:pt>
                <c:pt idx="1791">
                  <c:v>51932</c:v>
                </c:pt>
                <c:pt idx="1792">
                  <c:v>51939</c:v>
                </c:pt>
                <c:pt idx="1793">
                  <c:v>51946</c:v>
                </c:pt>
                <c:pt idx="1794">
                  <c:v>51953</c:v>
                </c:pt>
                <c:pt idx="1795">
                  <c:v>51964</c:v>
                </c:pt>
                <c:pt idx="1796">
                  <c:v>51971</c:v>
                </c:pt>
                <c:pt idx="1797">
                  <c:v>51978</c:v>
                </c:pt>
                <c:pt idx="1798">
                  <c:v>51985</c:v>
                </c:pt>
                <c:pt idx="1799">
                  <c:v>51992</c:v>
                </c:pt>
                <c:pt idx="1800">
                  <c:v>51999</c:v>
                </c:pt>
                <c:pt idx="1801">
                  <c:v>52006</c:v>
                </c:pt>
                <c:pt idx="1802">
                  <c:v>52013</c:v>
                </c:pt>
                <c:pt idx="1803">
                  <c:v>52020</c:v>
                </c:pt>
                <c:pt idx="1804">
                  <c:v>52027</c:v>
                </c:pt>
                <c:pt idx="1805">
                  <c:v>52034</c:v>
                </c:pt>
                <c:pt idx="1806">
                  <c:v>52041</c:v>
                </c:pt>
                <c:pt idx="1807">
                  <c:v>52048</c:v>
                </c:pt>
                <c:pt idx="1808">
                  <c:v>52055</c:v>
                </c:pt>
                <c:pt idx="1809">
                  <c:v>52062</c:v>
                </c:pt>
                <c:pt idx="1810">
                  <c:v>52069</c:v>
                </c:pt>
                <c:pt idx="1811">
                  <c:v>52076</c:v>
                </c:pt>
                <c:pt idx="1812">
                  <c:v>52083</c:v>
                </c:pt>
                <c:pt idx="1813">
                  <c:v>52090</c:v>
                </c:pt>
                <c:pt idx="1814">
                  <c:v>52097</c:v>
                </c:pt>
                <c:pt idx="1815">
                  <c:v>52104</c:v>
                </c:pt>
                <c:pt idx="1816">
                  <c:v>52111</c:v>
                </c:pt>
                <c:pt idx="1817">
                  <c:v>52118</c:v>
                </c:pt>
                <c:pt idx="1818">
                  <c:v>52125</c:v>
                </c:pt>
                <c:pt idx="1819">
                  <c:v>52132</c:v>
                </c:pt>
                <c:pt idx="1820">
                  <c:v>52139</c:v>
                </c:pt>
                <c:pt idx="1821">
                  <c:v>52146</c:v>
                </c:pt>
                <c:pt idx="1822">
                  <c:v>52153</c:v>
                </c:pt>
                <c:pt idx="1823">
                  <c:v>52160</c:v>
                </c:pt>
                <c:pt idx="1824">
                  <c:v>52167</c:v>
                </c:pt>
                <c:pt idx="1825">
                  <c:v>52174</c:v>
                </c:pt>
                <c:pt idx="1826">
                  <c:v>52181</c:v>
                </c:pt>
                <c:pt idx="1827">
                  <c:v>52188</c:v>
                </c:pt>
                <c:pt idx="1828">
                  <c:v>52195</c:v>
                </c:pt>
                <c:pt idx="1829">
                  <c:v>52202</c:v>
                </c:pt>
                <c:pt idx="1830">
                  <c:v>52209</c:v>
                </c:pt>
                <c:pt idx="1831">
                  <c:v>52216</c:v>
                </c:pt>
                <c:pt idx="1832">
                  <c:v>52223</c:v>
                </c:pt>
                <c:pt idx="1833">
                  <c:v>52230</c:v>
                </c:pt>
                <c:pt idx="1834">
                  <c:v>52237</c:v>
                </c:pt>
                <c:pt idx="1835">
                  <c:v>52244</c:v>
                </c:pt>
                <c:pt idx="1836">
                  <c:v>52251</c:v>
                </c:pt>
                <c:pt idx="1837">
                  <c:v>52258</c:v>
                </c:pt>
                <c:pt idx="1838">
                  <c:v>52265</c:v>
                </c:pt>
                <c:pt idx="1839">
                  <c:v>52272</c:v>
                </c:pt>
                <c:pt idx="1840">
                  <c:v>52279</c:v>
                </c:pt>
                <c:pt idx="1841">
                  <c:v>52286</c:v>
                </c:pt>
                <c:pt idx="1842">
                  <c:v>52293</c:v>
                </c:pt>
                <c:pt idx="1843">
                  <c:v>52300</c:v>
                </c:pt>
                <c:pt idx="1844">
                  <c:v>52307</c:v>
                </c:pt>
                <c:pt idx="1845">
                  <c:v>52314</c:v>
                </c:pt>
                <c:pt idx="1846">
                  <c:v>52321</c:v>
                </c:pt>
                <c:pt idx="1847">
                  <c:v>52328</c:v>
                </c:pt>
                <c:pt idx="1848">
                  <c:v>52335</c:v>
                </c:pt>
                <c:pt idx="1849">
                  <c:v>52342</c:v>
                </c:pt>
                <c:pt idx="1850">
                  <c:v>52349</c:v>
                </c:pt>
                <c:pt idx="1851">
                  <c:v>52356</c:v>
                </c:pt>
                <c:pt idx="1852">
                  <c:v>52363</c:v>
                </c:pt>
                <c:pt idx="1853">
                  <c:v>52370</c:v>
                </c:pt>
                <c:pt idx="1854">
                  <c:v>52377</c:v>
                </c:pt>
                <c:pt idx="1855">
                  <c:v>52384</c:v>
                </c:pt>
                <c:pt idx="1856">
                  <c:v>52391</c:v>
                </c:pt>
                <c:pt idx="1857">
                  <c:v>52398</c:v>
                </c:pt>
                <c:pt idx="1858">
                  <c:v>52405</c:v>
                </c:pt>
                <c:pt idx="1859">
                  <c:v>52412</c:v>
                </c:pt>
                <c:pt idx="1860">
                  <c:v>52419</c:v>
                </c:pt>
                <c:pt idx="1861">
                  <c:v>52426</c:v>
                </c:pt>
                <c:pt idx="1862">
                  <c:v>52433</c:v>
                </c:pt>
                <c:pt idx="1863">
                  <c:v>52440</c:v>
                </c:pt>
                <c:pt idx="1864">
                  <c:v>52447</c:v>
                </c:pt>
                <c:pt idx="1865">
                  <c:v>52454</c:v>
                </c:pt>
                <c:pt idx="1866">
                  <c:v>52461</c:v>
                </c:pt>
                <c:pt idx="1867">
                  <c:v>52468</c:v>
                </c:pt>
                <c:pt idx="1868">
                  <c:v>52475</c:v>
                </c:pt>
                <c:pt idx="1869">
                  <c:v>52482</c:v>
                </c:pt>
                <c:pt idx="1870">
                  <c:v>52489</c:v>
                </c:pt>
                <c:pt idx="1871">
                  <c:v>52496</c:v>
                </c:pt>
                <c:pt idx="1872">
                  <c:v>52503</c:v>
                </c:pt>
                <c:pt idx="1873">
                  <c:v>52510</c:v>
                </c:pt>
                <c:pt idx="1874">
                  <c:v>52517</c:v>
                </c:pt>
                <c:pt idx="1875">
                  <c:v>52524</c:v>
                </c:pt>
                <c:pt idx="1876">
                  <c:v>52531</c:v>
                </c:pt>
                <c:pt idx="1877">
                  <c:v>52538</c:v>
                </c:pt>
                <c:pt idx="1878">
                  <c:v>52545</c:v>
                </c:pt>
                <c:pt idx="1879">
                  <c:v>52552</c:v>
                </c:pt>
                <c:pt idx="1880">
                  <c:v>52559</c:v>
                </c:pt>
                <c:pt idx="1881">
                  <c:v>52566</c:v>
                </c:pt>
                <c:pt idx="1882">
                  <c:v>52573</c:v>
                </c:pt>
                <c:pt idx="1883">
                  <c:v>52580</c:v>
                </c:pt>
                <c:pt idx="1884">
                  <c:v>52587</c:v>
                </c:pt>
                <c:pt idx="1885">
                  <c:v>52594</c:v>
                </c:pt>
                <c:pt idx="1886">
                  <c:v>52601</c:v>
                </c:pt>
                <c:pt idx="1887">
                  <c:v>52608</c:v>
                </c:pt>
                <c:pt idx="1888">
                  <c:v>52615</c:v>
                </c:pt>
                <c:pt idx="1889">
                  <c:v>52622</c:v>
                </c:pt>
                <c:pt idx="1890">
                  <c:v>52629</c:v>
                </c:pt>
                <c:pt idx="1891">
                  <c:v>52636</c:v>
                </c:pt>
                <c:pt idx="1892">
                  <c:v>52643</c:v>
                </c:pt>
                <c:pt idx="1893">
                  <c:v>52650</c:v>
                </c:pt>
                <c:pt idx="1894">
                  <c:v>52657</c:v>
                </c:pt>
                <c:pt idx="1895">
                  <c:v>52664</c:v>
                </c:pt>
                <c:pt idx="1896">
                  <c:v>52671</c:v>
                </c:pt>
                <c:pt idx="1897">
                  <c:v>52678</c:v>
                </c:pt>
                <c:pt idx="1898">
                  <c:v>52685</c:v>
                </c:pt>
                <c:pt idx="1899">
                  <c:v>52692</c:v>
                </c:pt>
                <c:pt idx="1900">
                  <c:v>52699</c:v>
                </c:pt>
                <c:pt idx="1901">
                  <c:v>52706</c:v>
                </c:pt>
                <c:pt idx="1902">
                  <c:v>52713</c:v>
                </c:pt>
                <c:pt idx="1903">
                  <c:v>52720</c:v>
                </c:pt>
                <c:pt idx="1904">
                  <c:v>52727</c:v>
                </c:pt>
                <c:pt idx="1905">
                  <c:v>52734</c:v>
                </c:pt>
                <c:pt idx="1906">
                  <c:v>52741</c:v>
                </c:pt>
                <c:pt idx="1907">
                  <c:v>52748</c:v>
                </c:pt>
                <c:pt idx="1908">
                  <c:v>52755</c:v>
                </c:pt>
                <c:pt idx="1909">
                  <c:v>52762</c:v>
                </c:pt>
                <c:pt idx="1910">
                  <c:v>52769</c:v>
                </c:pt>
                <c:pt idx="1911">
                  <c:v>52776</c:v>
                </c:pt>
                <c:pt idx="1912">
                  <c:v>52783</c:v>
                </c:pt>
                <c:pt idx="1913">
                  <c:v>52790</c:v>
                </c:pt>
                <c:pt idx="1914">
                  <c:v>52797</c:v>
                </c:pt>
                <c:pt idx="1915">
                  <c:v>52804</c:v>
                </c:pt>
                <c:pt idx="1916">
                  <c:v>52811</c:v>
                </c:pt>
                <c:pt idx="1917">
                  <c:v>52818</c:v>
                </c:pt>
                <c:pt idx="1918">
                  <c:v>52825</c:v>
                </c:pt>
                <c:pt idx="1919">
                  <c:v>52832</c:v>
                </c:pt>
                <c:pt idx="1920">
                  <c:v>52839</c:v>
                </c:pt>
                <c:pt idx="1921">
                  <c:v>52846</c:v>
                </c:pt>
                <c:pt idx="1922">
                  <c:v>52853</c:v>
                </c:pt>
                <c:pt idx="1923">
                  <c:v>52860</c:v>
                </c:pt>
                <c:pt idx="1924">
                  <c:v>52867</c:v>
                </c:pt>
                <c:pt idx="1925">
                  <c:v>52874</c:v>
                </c:pt>
                <c:pt idx="1926">
                  <c:v>52881</c:v>
                </c:pt>
                <c:pt idx="1927">
                  <c:v>52888</c:v>
                </c:pt>
                <c:pt idx="1928">
                  <c:v>52895</c:v>
                </c:pt>
                <c:pt idx="1929">
                  <c:v>52902</c:v>
                </c:pt>
                <c:pt idx="1930">
                  <c:v>52909</c:v>
                </c:pt>
                <c:pt idx="1931">
                  <c:v>52916</c:v>
                </c:pt>
                <c:pt idx="1932">
                  <c:v>52923</c:v>
                </c:pt>
                <c:pt idx="1933">
                  <c:v>52930</c:v>
                </c:pt>
                <c:pt idx="1934">
                  <c:v>52937</c:v>
                </c:pt>
                <c:pt idx="1935">
                  <c:v>52944</c:v>
                </c:pt>
                <c:pt idx="1936">
                  <c:v>52951</c:v>
                </c:pt>
                <c:pt idx="1937">
                  <c:v>52958</c:v>
                </c:pt>
                <c:pt idx="1938">
                  <c:v>52965</c:v>
                </c:pt>
                <c:pt idx="1939">
                  <c:v>52972</c:v>
                </c:pt>
                <c:pt idx="1940">
                  <c:v>52979</c:v>
                </c:pt>
                <c:pt idx="1941">
                  <c:v>52986</c:v>
                </c:pt>
                <c:pt idx="1942">
                  <c:v>52993</c:v>
                </c:pt>
                <c:pt idx="1943">
                  <c:v>53000</c:v>
                </c:pt>
                <c:pt idx="1944">
                  <c:v>53007</c:v>
                </c:pt>
                <c:pt idx="1945">
                  <c:v>53014</c:v>
                </c:pt>
                <c:pt idx="1946">
                  <c:v>53021</c:v>
                </c:pt>
                <c:pt idx="1947">
                  <c:v>53028</c:v>
                </c:pt>
                <c:pt idx="1948">
                  <c:v>53035</c:v>
                </c:pt>
                <c:pt idx="1949">
                  <c:v>53042</c:v>
                </c:pt>
                <c:pt idx="1950">
                  <c:v>53049</c:v>
                </c:pt>
                <c:pt idx="1951">
                  <c:v>53056</c:v>
                </c:pt>
                <c:pt idx="1952">
                  <c:v>53063</c:v>
                </c:pt>
                <c:pt idx="1953">
                  <c:v>53070</c:v>
                </c:pt>
                <c:pt idx="1954">
                  <c:v>53077</c:v>
                </c:pt>
                <c:pt idx="1955">
                  <c:v>53084</c:v>
                </c:pt>
                <c:pt idx="1956">
                  <c:v>53091</c:v>
                </c:pt>
                <c:pt idx="1957">
                  <c:v>53098</c:v>
                </c:pt>
                <c:pt idx="1958">
                  <c:v>53105</c:v>
                </c:pt>
                <c:pt idx="1959">
                  <c:v>53112</c:v>
                </c:pt>
                <c:pt idx="1960">
                  <c:v>53119</c:v>
                </c:pt>
                <c:pt idx="1961">
                  <c:v>53126</c:v>
                </c:pt>
                <c:pt idx="1962">
                  <c:v>53133</c:v>
                </c:pt>
                <c:pt idx="1963">
                  <c:v>53140</c:v>
                </c:pt>
                <c:pt idx="1964">
                  <c:v>53147</c:v>
                </c:pt>
                <c:pt idx="1965">
                  <c:v>53154</c:v>
                </c:pt>
                <c:pt idx="1966">
                  <c:v>53161</c:v>
                </c:pt>
                <c:pt idx="1967">
                  <c:v>53168</c:v>
                </c:pt>
                <c:pt idx="1968">
                  <c:v>53175</c:v>
                </c:pt>
                <c:pt idx="1969">
                  <c:v>53182</c:v>
                </c:pt>
                <c:pt idx="1970">
                  <c:v>53189</c:v>
                </c:pt>
                <c:pt idx="1971">
                  <c:v>53196</c:v>
                </c:pt>
                <c:pt idx="1972">
                  <c:v>53203</c:v>
                </c:pt>
                <c:pt idx="1973">
                  <c:v>53210</c:v>
                </c:pt>
                <c:pt idx="1974">
                  <c:v>53217</c:v>
                </c:pt>
                <c:pt idx="1975">
                  <c:v>53224</c:v>
                </c:pt>
                <c:pt idx="1976">
                  <c:v>53231</c:v>
                </c:pt>
                <c:pt idx="1977">
                  <c:v>53238</c:v>
                </c:pt>
                <c:pt idx="1978">
                  <c:v>53245</c:v>
                </c:pt>
                <c:pt idx="1979">
                  <c:v>53252</c:v>
                </c:pt>
                <c:pt idx="1980">
                  <c:v>53259</c:v>
                </c:pt>
                <c:pt idx="1981">
                  <c:v>53266</c:v>
                </c:pt>
                <c:pt idx="1982">
                  <c:v>53273</c:v>
                </c:pt>
                <c:pt idx="1983">
                  <c:v>53280</c:v>
                </c:pt>
                <c:pt idx="1984">
                  <c:v>53287</c:v>
                </c:pt>
                <c:pt idx="1985">
                  <c:v>53294</c:v>
                </c:pt>
                <c:pt idx="1986">
                  <c:v>53301</c:v>
                </c:pt>
                <c:pt idx="1987">
                  <c:v>53308</c:v>
                </c:pt>
                <c:pt idx="1988">
                  <c:v>53315</c:v>
                </c:pt>
                <c:pt idx="1989">
                  <c:v>53323</c:v>
                </c:pt>
                <c:pt idx="1990">
                  <c:v>53330</c:v>
                </c:pt>
                <c:pt idx="1991">
                  <c:v>53337</c:v>
                </c:pt>
                <c:pt idx="1992">
                  <c:v>53344</c:v>
                </c:pt>
                <c:pt idx="1993">
                  <c:v>53351</c:v>
                </c:pt>
                <c:pt idx="1994">
                  <c:v>53358</c:v>
                </c:pt>
                <c:pt idx="1995">
                  <c:v>53365</c:v>
                </c:pt>
                <c:pt idx="1996">
                  <c:v>53372</c:v>
                </c:pt>
                <c:pt idx="1997">
                  <c:v>53379</c:v>
                </c:pt>
                <c:pt idx="1998">
                  <c:v>53386</c:v>
                </c:pt>
                <c:pt idx="1999">
                  <c:v>53393</c:v>
                </c:pt>
                <c:pt idx="2000">
                  <c:v>53400</c:v>
                </c:pt>
                <c:pt idx="2001">
                  <c:v>53407</c:v>
                </c:pt>
                <c:pt idx="2002">
                  <c:v>53414</c:v>
                </c:pt>
                <c:pt idx="2003">
                  <c:v>53421</c:v>
                </c:pt>
                <c:pt idx="2004">
                  <c:v>53428</c:v>
                </c:pt>
                <c:pt idx="2005">
                  <c:v>53435</c:v>
                </c:pt>
                <c:pt idx="2006">
                  <c:v>53442</c:v>
                </c:pt>
                <c:pt idx="2007">
                  <c:v>53449</c:v>
                </c:pt>
                <c:pt idx="2008">
                  <c:v>53456</c:v>
                </c:pt>
                <c:pt idx="2009">
                  <c:v>53463</c:v>
                </c:pt>
                <c:pt idx="2010">
                  <c:v>53470</c:v>
                </c:pt>
                <c:pt idx="2011">
                  <c:v>53477</c:v>
                </c:pt>
                <c:pt idx="2012">
                  <c:v>53484</c:v>
                </c:pt>
                <c:pt idx="2013">
                  <c:v>53491</c:v>
                </c:pt>
                <c:pt idx="2014">
                  <c:v>53498</c:v>
                </c:pt>
                <c:pt idx="2015">
                  <c:v>53505</c:v>
                </c:pt>
                <c:pt idx="2016">
                  <c:v>53512</c:v>
                </c:pt>
                <c:pt idx="2017">
                  <c:v>53519</c:v>
                </c:pt>
                <c:pt idx="2018">
                  <c:v>53526</c:v>
                </c:pt>
                <c:pt idx="2019">
                  <c:v>53533</c:v>
                </c:pt>
                <c:pt idx="2020">
                  <c:v>53540</c:v>
                </c:pt>
                <c:pt idx="2021">
                  <c:v>53547</c:v>
                </c:pt>
                <c:pt idx="2022">
                  <c:v>53554</c:v>
                </c:pt>
                <c:pt idx="2023">
                  <c:v>53561</c:v>
                </c:pt>
                <c:pt idx="2024">
                  <c:v>53568</c:v>
                </c:pt>
                <c:pt idx="2025">
                  <c:v>53575</c:v>
                </c:pt>
                <c:pt idx="2026">
                  <c:v>53582</c:v>
                </c:pt>
                <c:pt idx="2027">
                  <c:v>53589</c:v>
                </c:pt>
                <c:pt idx="2028">
                  <c:v>53596</c:v>
                </c:pt>
                <c:pt idx="2029">
                  <c:v>53603</c:v>
                </c:pt>
                <c:pt idx="2030">
                  <c:v>53610</c:v>
                </c:pt>
                <c:pt idx="2031">
                  <c:v>53617</c:v>
                </c:pt>
                <c:pt idx="2032">
                  <c:v>53624</c:v>
                </c:pt>
                <c:pt idx="2033">
                  <c:v>53631</c:v>
                </c:pt>
                <c:pt idx="2034">
                  <c:v>53638</c:v>
                </c:pt>
                <c:pt idx="2035">
                  <c:v>53645</c:v>
                </c:pt>
                <c:pt idx="2036">
                  <c:v>53652</c:v>
                </c:pt>
                <c:pt idx="2037">
                  <c:v>53659</c:v>
                </c:pt>
                <c:pt idx="2038">
                  <c:v>53666</c:v>
                </c:pt>
                <c:pt idx="2039">
                  <c:v>53673</c:v>
                </c:pt>
                <c:pt idx="2040">
                  <c:v>53680</c:v>
                </c:pt>
                <c:pt idx="2041">
                  <c:v>53688</c:v>
                </c:pt>
                <c:pt idx="2042">
                  <c:v>53695</c:v>
                </c:pt>
                <c:pt idx="2043">
                  <c:v>53702</c:v>
                </c:pt>
                <c:pt idx="2044">
                  <c:v>53709</c:v>
                </c:pt>
                <c:pt idx="2045">
                  <c:v>53716</c:v>
                </c:pt>
                <c:pt idx="2046">
                  <c:v>53723</c:v>
                </c:pt>
                <c:pt idx="2047">
                  <c:v>53730</c:v>
                </c:pt>
                <c:pt idx="2048">
                  <c:v>53737</c:v>
                </c:pt>
                <c:pt idx="2049">
                  <c:v>53744</c:v>
                </c:pt>
                <c:pt idx="2050">
                  <c:v>53751</c:v>
                </c:pt>
                <c:pt idx="2051">
                  <c:v>53758</c:v>
                </c:pt>
                <c:pt idx="2052">
                  <c:v>53765</c:v>
                </c:pt>
                <c:pt idx="2053">
                  <c:v>53772</c:v>
                </c:pt>
                <c:pt idx="2054">
                  <c:v>53779</c:v>
                </c:pt>
                <c:pt idx="2055">
                  <c:v>53786</c:v>
                </c:pt>
                <c:pt idx="2056">
                  <c:v>53793</c:v>
                </c:pt>
                <c:pt idx="2057">
                  <c:v>53800</c:v>
                </c:pt>
                <c:pt idx="2058">
                  <c:v>53807</c:v>
                </c:pt>
                <c:pt idx="2059">
                  <c:v>53814</c:v>
                </c:pt>
                <c:pt idx="2060">
                  <c:v>53821</c:v>
                </c:pt>
                <c:pt idx="2061">
                  <c:v>53828</c:v>
                </c:pt>
                <c:pt idx="2062">
                  <c:v>53835</c:v>
                </c:pt>
                <c:pt idx="2063">
                  <c:v>53842</c:v>
                </c:pt>
                <c:pt idx="2064">
                  <c:v>53849</c:v>
                </c:pt>
                <c:pt idx="2065">
                  <c:v>53856</c:v>
                </c:pt>
                <c:pt idx="2066">
                  <c:v>53863</c:v>
                </c:pt>
                <c:pt idx="2067">
                  <c:v>53870</c:v>
                </c:pt>
                <c:pt idx="2068">
                  <c:v>53877</c:v>
                </c:pt>
                <c:pt idx="2069">
                  <c:v>53884</c:v>
                </c:pt>
                <c:pt idx="2070">
                  <c:v>53891</c:v>
                </c:pt>
                <c:pt idx="2071">
                  <c:v>53898</c:v>
                </c:pt>
                <c:pt idx="2072">
                  <c:v>53905</c:v>
                </c:pt>
                <c:pt idx="2073">
                  <c:v>53912</c:v>
                </c:pt>
                <c:pt idx="2074">
                  <c:v>53919</c:v>
                </c:pt>
                <c:pt idx="2075">
                  <c:v>53926</c:v>
                </c:pt>
                <c:pt idx="2076">
                  <c:v>53933</c:v>
                </c:pt>
                <c:pt idx="2077">
                  <c:v>53940</c:v>
                </c:pt>
                <c:pt idx="2078">
                  <c:v>53947</c:v>
                </c:pt>
                <c:pt idx="2079">
                  <c:v>53954</c:v>
                </c:pt>
                <c:pt idx="2080">
                  <c:v>53961</c:v>
                </c:pt>
                <c:pt idx="2081">
                  <c:v>53968</c:v>
                </c:pt>
                <c:pt idx="2082">
                  <c:v>53975</c:v>
                </c:pt>
                <c:pt idx="2083">
                  <c:v>53982</c:v>
                </c:pt>
                <c:pt idx="2084">
                  <c:v>53989</c:v>
                </c:pt>
                <c:pt idx="2085">
                  <c:v>53996</c:v>
                </c:pt>
                <c:pt idx="2086">
                  <c:v>54003</c:v>
                </c:pt>
                <c:pt idx="2087">
                  <c:v>54010</c:v>
                </c:pt>
                <c:pt idx="2088">
                  <c:v>54017</c:v>
                </c:pt>
                <c:pt idx="2089">
                  <c:v>54024</c:v>
                </c:pt>
                <c:pt idx="2090">
                  <c:v>54031</c:v>
                </c:pt>
                <c:pt idx="2091">
                  <c:v>54038</c:v>
                </c:pt>
                <c:pt idx="2092">
                  <c:v>54045</c:v>
                </c:pt>
                <c:pt idx="2093">
                  <c:v>54053</c:v>
                </c:pt>
                <c:pt idx="2094">
                  <c:v>54060</c:v>
                </c:pt>
                <c:pt idx="2095">
                  <c:v>54067</c:v>
                </c:pt>
                <c:pt idx="2096">
                  <c:v>54074</c:v>
                </c:pt>
                <c:pt idx="2097">
                  <c:v>54081</c:v>
                </c:pt>
                <c:pt idx="2098">
                  <c:v>54088</c:v>
                </c:pt>
                <c:pt idx="2099">
                  <c:v>54095</c:v>
                </c:pt>
                <c:pt idx="2100">
                  <c:v>54102</c:v>
                </c:pt>
                <c:pt idx="2101">
                  <c:v>54109</c:v>
                </c:pt>
                <c:pt idx="2102">
                  <c:v>54116</c:v>
                </c:pt>
                <c:pt idx="2103">
                  <c:v>54123</c:v>
                </c:pt>
                <c:pt idx="2104">
                  <c:v>54130</c:v>
                </c:pt>
                <c:pt idx="2105">
                  <c:v>54137</c:v>
                </c:pt>
                <c:pt idx="2106">
                  <c:v>54144</c:v>
                </c:pt>
                <c:pt idx="2107">
                  <c:v>54155</c:v>
                </c:pt>
                <c:pt idx="2108">
                  <c:v>54162</c:v>
                </c:pt>
                <c:pt idx="2109">
                  <c:v>54169</c:v>
                </c:pt>
                <c:pt idx="2110">
                  <c:v>54176</c:v>
                </c:pt>
                <c:pt idx="2111">
                  <c:v>54183</c:v>
                </c:pt>
                <c:pt idx="2112">
                  <c:v>54190</c:v>
                </c:pt>
                <c:pt idx="2113">
                  <c:v>54197</c:v>
                </c:pt>
                <c:pt idx="2114">
                  <c:v>54204</c:v>
                </c:pt>
                <c:pt idx="2115">
                  <c:v>54211</c:v>
                </c:pt>
                <c:pt idx="2116">
                  <c:v>54218</c:v>
                </c:pt>
                <c:pt idx="2117">
                  <c:v>54225</c:v>
                </c:pt>
                <c:pt idx="2118">
                  <c:v>54232</c:v>
                </c:pt>
                <c:pt idx="2119">
                  <c:v>54239</c:v>
                </c:pt>
                <c:pt idx="2120">
                  <c:v>54246</c:v>
                </c:pt>
                <c:pt idx="2121">
                  <c:v>54253</c:v>
                </c:pt>
                <c:pt idx="2122">
                  <c:v>54260</c:v>
                </c:pt>
                <c:pt idx="2123">
                  <c:v>54267</c:v>
                </c:pt>
                <c:pt idx="2124">
                  <c:v>54274</c:v>
                </c:pt>
                <c:pt idx="2125">
                  <c:v>54281</c:v>
                </c:pt>
                <c:pt idx="2126">
                  <c:v>54288</c:v>
                </c:pt>
                <c:pt idx="2127">
                  <c:v>54295</c:v>
                </c:pt>
                <c:pt idx="2128">
                  <c:v>54302</c:v>
                </c:pt>
                <c:pt idx="2129">
                  <c:v>54309</c:v>
                </c:pt>
                <c:pt idx="2130">
                  <c:v>54316</c:v>
                </c:pt>
                <c:pt idx="2131">
                  <c:v>54323</c:v>
                </c:pt>
                <c:pt idx="2132">
                  <c:v>54330</c:v>
                </c:pt>
                <c:pt idx="2133">
                  <c:v>54337</c:v>
                </c:pt>
                <c:pt idx="2134">
                  <c:v>54344</c:v>
                </c:pt>
                <c:pt idx="2135">
                  <c:v>54351</c:v>
                </c:pt>
                <c:pt idx="2136">
                  <c:v>54358</c:v>
                </c:pt>
                <c:pt idx="2137">
                  <c:v>54365</c:v>
                </c:pt>
                <c:pt idx="2138">
                  <c:v>54372</c:v>
                </c:pt>
                <c:pt idx="2139">
                  <c:v>54379</c:v>
                </c:pt>
                <c:pt idx="2140">
                  <c:v>54386</c:v>
                </c:pt>
                <c:pt idx="2141">
                  <c:v>54393</c:v>
                </c:pt>
                <c:pt idx="2142">
                  <c:v>54400</c:v>
                </c:pt>
                <c:pt idx="2143">
                  <c:v>54407</c:v>
                </c:pt>
                <c:pt idx="2144">
                  <c:v>54414</c:v>
                </c:pt>
                <c:pt idx="2145">
                  <c:v>54421</c:v>
                </c:pt>
                <c:pt idx="2146">
                  <c:v>54428</c:v>
                </c:pt>
                <c:pt idx="2147">
                  <c:v>54435</c:v>
                </c:pt>
                <c:pt idx="2148">
                  <c:v>54442</c:v>
                </c:pt>
                <c:pt idx="2149">
                  <c:v>54449</c:v>
                </c:pt>
                <c:pt idx="2150">
                  <c:v>54456</c:v>
                </c:pt>
                <c:pt idx="2151">
                  <c:v>54463</c:v>
                </c:pt>
                <c:pt idx="2152">
                  <c:v>54470</c:v>
                </c:pt>
                <c:pt idx="2153">
                  <c:v>54477</c:v>
                </c:pt>
                <c:pt idx="2154">
                  <c:v>54484</c:v>
                </c:pt>
                <c:pt idx="2155">
                  <c:v>54491</c:v>
                </c:pt>
                <c:pt idx="2156">
                  <c:v>54498</c:v>
                </c:pt>
                <c:pt idx="2157">
                  <c:v>54505</c:v>
                </c:pt>
                <c:pt idx="2158">
                  <c:v>54512</c:v>
                </c:pt>
                <c:pt idx="2159">
                  <c:v>54519</c:v>
                </c:pt>
                <c:pt idx="2160">
                  <c:v>54526</c:v>
                </c:pt>
                <c:pt idx="2161">
                  <c:v>54533</c:v>
                </c:pt>
                <c:pt idx="2162">
                  <c:v>54540</c:v>
                </c:pt>
                <c:pt idx="2163">
                  <c:v>54547</c:v>
                </c:pt>
                <c:pt idx="2164">
                  <c:v>54554</c:v>
                </c:pt>
                <c:pt idx="2165">
                  <c:v>54561</c:v>
                </c:pt>
                <c:pt idx="2166">
                  <c:v>54568</c:v>
                </c:pt>
                <c:pt idx="2167">
                  <c:v>54575</c:v>
                </c:pt>
                <c:pt idx="2168">
                  <c:v>54582</c:v>
                </c:pt>
                <c:pt idx="2169">
                  <c:v>54589</c:v>
                </c:pt>
                <c:pt idx="2170">
                  <c:v>54596</c:v>
                </c:pt>
                <c:pt idx="2171">
                  <c:v>54603</c:v>
                </c:pt>
                <c:pt idx="2172">
                  <c:v>54610</c:v>
                </c:pt>
                <c:pt idx="2173">
                  <c:v>54617</c:v>
                </c:pt>
                <c:pt idx="2174">
                  <c:v>54624</c:v>
                </c:pt>
                <c:pt idx="2175">
                  <c:v>54631</c:v>
                </c:pt>
                <c:pt idx="2176">
                  <c:v>54638</c:v>
                </c:pt>
                <c:pt idx="2177">
                  <c:v>54645</c:v>
                </c:pt>
                <c:pt idx="2178">
                  <c:v>54652</c:v>
                </c:pt>
                <c:pt idx="2179">
                  <c:v>54659</c:v>
                </c:pt>
                <c:pt idx="2180">
                  <c:v>54666</c:v>
                </c:pt>
                <c:pt idx="2181">
                  <c:v>54673</c:v>
                </c:pt>
                <c:pt idx="2182">
                  <c:v>54680</c:v>
                </c:pt>
                <c:pt idx="2183">
                  <c:v>54687</c:v>
                </c:pt>
                <c:pt idx="2184">
                  <c:v>54694</c:v>
                </c:pt>
                <c:pt idx="2185">
                  <c:v>54701</c:v>
                </c:pt>
                <c:pt idx="2186">
                  <c:v>54708</c:v>
                </c:pt>
                <c:pt idx="2187">
                  <c:v>54715</c:v>
                </c:pt>
                <c:pt idx="2188">
                  <c:v>54722</c:v>
                </c:pt>
                <c:pt idx="2189">
                  <c:v>54729</c:v>
                </c:pt>
                <c:pt idx="2190">
                  <c:v>54736</c:v>
                </c:pt>
                <c:pt idx="2191">
                  <c:v>54743</c:v>
                </c:pt>
                <c:pt idx="2192">
                  <c:v>54750</c:v>
                </c:pt>
                <c:pt idx="2193">
                  <c:v>54757</c:v>
                </c:pt>
                <c:pt idx="2194">
                  <c:v>54764</c:v>
                </c:pt>
                <c:pt idx="2195">
                  <c:v>54771</c:v>
                </c:pt>
                <c:pt idx="2196">
                  <c:v>54778</c:v>
                </c:pt>
                <c:pt idx="2197">
                  <c:v>54785</c:v>
                </c:pt>
                <c:pt idx="2198">
                  <c:v>54792</c:v>
                </c:pt>
                <c:pt idx="2199">
                  <c:v>54799</c:v>
                </c:pt>
                <c:pt idx="2200">
                  <c:v>54806</c:v>
                </c:pt>
                <c:pt idx="2201">
                  <c:v>54813</c:v>
                </c:pt>
                <c:pt idx="2202">
                  <c:v>54820</c:v>
                </c:pt>
                <c:pt idx="2203">
                  <c:v>54827</c:v>
                </c:pt>
                <c:pt idx="2204">
                  <c:v>54834</c:v>
                </c:pt>
                <c:pt idx="2205">
                  <c:v>54841</c:v>
                </c:pt>
                <c:pt idx="2206">
                  <c:v>54848</c:v>
                </c:pt>
                <c:pt idx="2207">
                  <c:v>54855</c:v>
                </c:pt>
                <c:pt idx="2208">
                  <c:v>54862</c:v>
                </c:pt>
                <c:pt idx="2209">
                  <c:v>54869</c:v>
                </c:pt>
                <c:pt idx="2210">
                  <c:v>54876</c:v>
                </c:pt>
                <c:pt idx="2211">
                  <c:v>54883</c:v>
                </c:pt>
                <c:pt idx="2212">
                  <c:v>54890</c:v>
                </c:pt>
                <c:pt idx="2213">
                  <c:v>54897</c:v>
                </c:pt>
                <c:pt idx="2214">
                  <c:v>54904</c:v>
                </c:pt>
                <c:pt idx="2215">
                  <c:v>54911</c:v>
                </c:pt>
                <c:pt idx="2216">
                  <c:v>54918</c:v>
                </c:pt>
                <c:pt idx="2217">
                  <c:v>54925</c:v>
                </c:pt>
                <c:pt idx="2218">
                  <c:v>54932</c:v>
                </c:pt>
                <c:pt idx="2219">
                  <c:v>54939</c:v>
                </c:pt>
                <c:pt idx="2220">
                  <c:v>54946</c:v>
                </c:pt>
                <c:pt idx="2221">
                  <c:v>54953</c:v>
                </c:pt>
                <c:pt idx="2222">
                  <c:v>54960</c:v>
                </c:pt>
                <c:pt idx="2223">
                  <c:v>54967</c:v>
                </c:pt>
                <c:pt idx="2224">
                  <c:v>54974</c:v>
                </c:pt>
                <c:pt idx="2225">
                  <c:v>54981</c:v>
                </c:pt>
                <c:pt idx="2226">
                  <c:v>54988</c:v>
                </c:pt>
                <c:pt idx="2227">
                  <c:v>54995</c:v>
                </c:pt>
                <c:pt idx="2228">
                  <c:v>55002</c:v>
                </c:pt>
                <c:pt idx="2229">
                  <c:v>55009</c:v>
                </c:pt>
                <c:pt idx="2230">
                  <c:v>55016</c:v>
                </c:pt>
                <c:pt idx="2231">
                  <c:v>55023</c:v>
                </c:pt>
                <c:pt idx="2232">
                  <c:v>55030</c:v>
                </c:pt>
                <c:pt idx="2233">
                  <c:v>55037</c:v>
                </c:pt>
                <c:pt idx="2234">
                  <c:v>55044</c:v>
                </c:pt>
                <c:pt idx="2235">
                  <c:v>55051</c:v>
                </c:pt>
                <c:pt idx="2236">
                  <c:v>55058</c:v>
                </c:pt>
                <c:pt idx="2237">
                  <c:v>55065</c:v>
                </c:pt>
                <c:pt idx="2238">
                  <c:v>55072</c:v>
                </c:pt>
                <c:pt idx="2239">
                  <c:v>55079</c:v>
                </c:pt>
                <c:pt idx="2240">
                  <c:v>55086</c:v>
                </c:pt>
                <c:pt idx="2241">
                  <c:v>55093</c:v>
                </c:pt>
                <c:pt idx="2242">
                  <c:v>55100</c:v>
                </c:pt>
                <c:pt idx="2243">
                  <c:v>55107</c:v>
                </c:pt>
                <c:pt idx="2244">
                  <c:v>55114</c:v>
                </c:pt>
                <c:pt idx="2245">
                  <c:v>55121</c:v>
                </c:pt>
                <c:pt idx="2246">
                  <c:v>55128</c:v>
                </c:pt>
                <c:pt idx="2247">
                  <c:v>55135</c:v>
                </c:pt>
                <c:pt idx="2248">
                  <c:v>55142</c:v>
                </c:pt>
                <c:pt idx="2249">
                  <c:v>55149</c:v>
                </c:pt>
                <c:pt idx="2250">
                  <c:v>55156</c:v>
                </c:pt>
                <c:pt idx="2251">
                  <c:v>55163</c:v>
                </c:pt>
                <c:pt idx="2252">
                  <c:v>55170</c:v>
                </c:pt>
                <c:pt idx="2253">
                  <c:v>55177</c:v>
                </c:pt>
                <c:pt idx="2254">
                  <c:v>55184</c:v>
                </c:pt>
                <c:pt idx="2255">
                  <c:v>55191</c:v>
                </c:pt>
                <c:pt idx="2256">
                  <c:v>55198</c:v>
                </c:pt>
                <c:pt idx="2257">
                  <c:v>55205</c:v>
                </c:pt>
                <c:pt idx="2258">
                  <c:v>55212</c:v>
                </c:pt>
                <c:pt idx="2259">
                  <c:v>55219</c:v>
                </c:pt>
                <c:pt idx="2260">
                  <c:v>55226</c:v>
                </c:pt>
                <c:pt idx="2261">
                  <c:v>55233</c:v>
                </c:pt>
                <c:pt idx="2262">
                  <c:v>55240</c:v>
                </c:pt>
                <c:pt idx="2263">
                  <c:v>55247</c:v>
                </c:pt>
                <c:pt idx="2264">
                  <c:v>55254</c:v>
                </c:pt>
                <c:pt idx="2265">
                  <c:v>55261</c:v>
                </c:pt>
                <c:pt idx="2266">
                  <c:v>55268</c:v>
                </c:pt>
                <c:pt idx="2267">
                  <c:v>55275</c:v>
                </c:pt>
                <c:pt idx="2268">
                  <c:v>55282</c:v>
                </c:pt>
                <c:pt idx="2269">
                  <c:v>55289</c:v>
                </c:pt>
                <c:pt idx="2270">
                  <c:v>55296</c:v>
                </c:pt>
                <c:pt idx="2271">
                  <c:v>55303</c:v>
                </c:pt>
                <c:pt idx="2272">
                  <c:v>55310</c:v>
                </c:pt>
                <c:pt idx="2273">
                  <c:v>55317</c:v>
                </c:pt>
                <c:pt idx="2274">
                  <c:v>55324</c:v>
                </c:pt>
                <c:pt idx="2275">
                  <c:v>55331</c:v>
                </c:pt>
                <c:pt idx="2276">
                  <c:v>55338</c:v>
                </c:pt>
                <c:pt idx="2277">
                  <c:v>55345</c:v>
                </c:pt>
                <c:pt idx="2278">
                  <c:v>55352</c:v>
                </c:pt>
                <c:pt idx="2279">
                  <c:v>55359</c:v>
                </c:pt>
                <c:pt idx="2280">
                  <c:v>55366</c:v>
                </c:pt>
                <c:pt idx="2281">
                  <c:v>55373</c:v>
                </c:pt>
                <c:pt idx="2282">
                  <c:v>55380</c:v>
                </c:pt>
                <c:pt idx="2283">
                  <c:v>55387</c:v>
                </c:pt>
                <c:pt idx="2284">
                  <c:v>55394</c:v>
                </c:pt>
                <c:pt idx="2285">
                  <c:v>55401</c:v>
                </c:pt>
                <c:pt idx="2286">
                  <c:v>55408</c:v>
                </c:pt>
                <c:pt idx="2287">
                  <c:v>55415</c:v>
                </c:pt>
                <c:pt idx="2288">
                  <c:v>55422</c:v>
                </c:pt>
                <c:pt idx="2289">
                  <c:v>55429</c:v>
                </c:pt>
                <c:pt idx="2290">
                  <c:v>55436</c:v>
                </c:pt>
                <c:pt idx="2291">
                  <c:v>55443</c:v>
                </c:pt>
                <c:pt idx="2292">
                  <c:v>55450</c:v>
                </c:pt>
                <c:pt idx="2293">
                  <c:v>55457</c:v>
                </c:pt>
                <c:pt idx="2294">
                  <c:v>55464</c:v>
                </c:pt>
                <c:pt idx="2295">
                  <c:v>55471</c:v>
                </c:pt>
                <c:pt idx="2296">
                  <c:v>55478</c:v>
                </c:pt>
                <c:pt idx="2297">
                  <c:v>55485</c:v>
                </c:pt>
                <c:pt idx="2298">
                  <c:v>55492</c:v>
                </c:pt>
                <c:pt idx="2299">
                  <c:v>55499</c:v>
                </c:pt>
                <c:pt idx="2300">
                  <c:v>55506</c:v>
                </c:pt>
                <c:pt idx="2301">
                  <c:v>55514</c:v>
                </c:pt>
                <c:pt idx="2302">
                  <c:v>55521</c:v>
                </c:pt>
                <c:pt idx="2303">
                  <c:v>55528</c:v>
                </c:pt>
                <c:pt idx="2304">
                  <c:v>55535</c:v>
                </c:pt>
                <c:pt idx="2305">
                  <c:v>55542</c:v>
                </c:pt>
                <c:pt idx="2306">
                  <c:v>55549</c:v>
                </c:pt>
                <c:pt idx="2307">
                  <c:v>55556</c:v>
                </c:pt>
                <c:pt idx="2308">
                  <c:v>55563</c:v>
                </c:pt>
                <c:pt idx="2309">
                  <c:v>55570</c:v>
                </c:pt>
                <c:pt idx="2310">
                  <c:v>55577</c:v>
                </c:pt>
                <c:pt idx="2311">
                  <c:v>55584</c:v>
                </c:pt>
                <c:pt idx="2312">
                  <c:v>55591</c:v>
                </c:pt>
                <c:pt idx="2313">
                  <c:v>55598</c:v>
                </c:pt>
                <c:pt idx="2314">
                  <c:v>55605</c:v>
                </c:pt>
                <c:pt idx="2315">
                  <c:v>55612</c:v>
                </c:pt>
                <c:pt idx="2316">
                  <c:v>55619</c:v>
                </c:pt>
                <c:pt idx="2317">
                  <c:v>55626</c:v>
                </c:pt>
                <c:pt idx="2318">
                  <c:v>55633</c:v>
                </c:pt>
                <c:pt idx="2319">
                  <c:v>55641</c:v>
                </c:pt>
                <c:pt idx="2320">
                  <c:v>55648</c:v>
                </c:pt>
                <c:pt idx="2321">
                  <c:v>55655</c:v>
                </c:pt>
                <c:pt idx="2322">
                  <c:v>55662</c:v>
                </c:pt>
                <c:pt idx="2323">
                  <c:v>55669</c:v>
                </c:pt>
                <c:pt idx="2324">
                  <c:v>55676</c:v>
                </c:pt>
                <c:pt idx="2325">
                  <c:v>55683</c:v>
                </c:pt>
                <c:pt idx="2326">
                  <c:v>55690</c:v>
                </c:pt>
                <c:pt idx="2327">
                  <c:v>55697</c:v>
                </c:pt>
                <c:pt idx="2328">
                  <c:v>55704</c:v>
                </c:pt>
                <c:pt idx="2329">
                  <c:v>55711</c:v>
                </c:pt>
                <c:pt idx="2330">
                  <c:v>55718</c:v>
                </c:pt>
                <c:pt idx="2331">
                  <c:v>55725</c:v>
                </c:pt>
                <c:pt idx="2332">
                  <c:v>55732</c:v>
                </c:pt>
                <c:pt idx="2333">
                  <c:v>55739</c:v>
                </c:pt>
                <c:pt idx="2334">
                  <c:v>55746</c:v>
                </c:pt>
                <c:pt idx="2335">
                  <c:v>55753</c:v>
                </c:pt>
                <c:pt idx="2336">
                  <c:v>55760</c:v>
                </c:pt>
                <c:pt idx="2337">
                  <c:v>55767</c:v>
                </c:pt>
                <c:pt idx="2338">
                  <c:v>55774</c:v>
                </c:pt>
                <c:pt idx="2339">
                  <c:v>55781</c:v>
                </c:pt>
                <c:pt idx="2340">
                  <c:v>55788</c:v>
                </c:pt>
                <c:pt idx="2341">
                  <c:v>55795</c:v>
                </c:pt>
                <c:pt idx="2342">
                  <c:v>55802</c:v>
                </c:pt>
                <c:pt idx="2343">
                  <c:v>55809</c:v>
                </c:pt>
                <c:pt idx="2344">
                  <c:v>55816</c:v>
                </c:pt>
                <c:pt idx="2345">
                  <c:v>55823</c:v>
                </c:pt>
                <c:pt idx="2346">
                  <c:v>55830</c:v>
                </c:pt>
                <c:pt idx="2347">
                  <c:v>55837</c:v>
                </c:pt>
                <c:pt idx="2348">
                  <c:v>55844</c:v>
                </c:pt>
                <c:pt idx="2349">
                  <c:v>55851</c:v>
                </c:pt>
                <c:pt idx="2350">
                  <c:v>55858</c:v>
                </c:pt>
                <c:pt idx="2351">
                  <c:v>55865</c:v>
                </c:pt>
                <c:pt idx="2352">
                  <c:v>55872</c:v>
                </c:pt>
                <c:pt idx="2353">
                  <c:v>55880</c:v>
                </c:pt>
                <c:pt idx="2354">
                  <c:v>55887</c:v>
                </c:pt>
                <c:pt idx="2355">
                  <c:v>55894</c:v>
                </c:pt>
                <c:pt idx="2356">
                  <c:v>55901</c:v>
                </c:pt>
                <c:pt idx="2357">
                  <c:v>55908</c:v>
                </c:pt>
                <c:pt idx="2358">
                  <c:v>55915</c:v>
                </c:pt>
                <c:pt idx="2359">
                  <c:v>55922</c:v>
                </c:pt>
                <c:pt idx="2360">
                  <c:v>55929</c:v>
                </c:pt>
                <c:pt idx="2361">
                  <c:v>55936</c:v>
                </c:pt>
                <c:pt idx="2362">
                  <c:v>55943</c:v>
                </c:pt>
                <c:pt idx="2363">
                  <c:v>55950</c:v>
                </c:pt>
                <c:pt idx="2364">
                  <c:v>55957</c:v>
                </c:pt>
              </c:numCache>
            </c:numRef>
          </c:xVal>
          <c:yVal>
            <c:numRef>
              <c:f>EURON!$AR$2:$AR$256</c:f>
              <c:numCache>
                <c:formatCode>0.0000%</c:formatCode>
                <c:ptCount val="255"/>
                <c:pt idx="0">
                  <c:v>-1.0999990000071236E-3</c:v>
                </c:pt>
                <c:pt idx="1">
                  <c:v>-1.2740239836306344E-3</c:v>
                </c:pt>
                <c:pt idx="2">
                  <c:v>-1.3641857629131948E-3</c:v>
                </c:pt>
                <c:pt idx="3">
                  <c:v>-1.3551000736322649E-3</c:v>
                </c:pt>
                <c:pt idx="4">
                  <c:v>-1.2467669081539512E-3</c:v>
                </c:pt>
                <c:pt idx="5">
                  <c:v>-1.0587570378284283E-3</c:v>
                </c:pt>
                <c:pt idx="6">
                  <c:v>-9.904834929042039E-4</c:v>
                </c:pt>
                <c:pt idx="7">
                  <c:v>-9.9763698758081887E-4</c:v>
                </c:pt>
                <c:pt idx="8">
                  <c:v>-1.0295655766734413E-3</c:v>
                </c:pt>
                <c:pt idx="9">
                  <c:v>-1.0862692536273144E-3</c:v>
                </c:pt>
                <c:pt idx="10">
                  <c:v>-1.1843362623942255E-3</c:v>
                </c:pt>
                <c:pt idx="11">
                  <c:v>-1.2398753360409742E-3</c:v>
                </c:pt>
                <c:pt idx="12">
                  <c:v>-1.2511351617927602E-3</c:v>
                </c:pt>
                <c:pt idx="13">
                  <c:v>-1.2524903310895397E-3</c:v>
                </c:pt>
                <c:pt idx="14">
                  <c:v>-1.2439408442110889E-3</c:v>
                </c:pt>
                <c:pt idx="15">
                  <c:v>-1.2452036105292663E-3</c:v>
                </c:pt>
                <c:pt idx="16">
                  <c:v>-1.2540875286637387E-3</c:v>
                </c:pt>
                <c:pt idx="17">
                  <c:v>-1.2567076171299263E-3</c:v>
                </c:pt>
                <c:pt idx="18">
                  <c:v>-1.2582358753698841E-3</c:v>
                </c:pt>
                <c:pt idx="19">
                  <c:v>-1.2586723034635483E-3</c:v>
                </c:pt>
                <c:pt idx="20">
                  <c:v>-1.2559013440283096E-3</c:v>
                </c:pt>
                <c:pt idx="21">
                  <c:v>-1.2511089672262443E-3</c:v>
                </c:pt>
                <c:pt idx="22">
                  <c:v>-1.2500981405638711E-3</c:v>
                </c:pt>
                <c:pt idx="23">
                  <c:v>-1.2491855667473573E-3</c:v>
                </c:pt>
                <c:pt idx="24">
                  <c:v>-1.2483712456967666E-3</c:v>
                </c:pt>
                <c:pt idx="25">
                  <c:v>-1.2470657929375406E-3</c:v>
                </c:pt>
                <c:pt idx="26">
                  <c:v>-1.2460964894334126E-3</c:v>
                </c:pt>
                <c:pt idx="27">
                  <c:v>-1.2457734324122782E-3</c:v>
                </c:pt>
                <c:pt idx="28">
                  <c:v>-1.2455486281170991E-3</c:v>
                </c:pt>
                <c:pt idx="29">
                  <c:v>-1.2454220765478752E-3</c:v>
                </c:pt>
                <c:pt idx="30">
                  <c:v>-1.2454921739557534E-3</c:v>
                </c:pt>
                <c:pt idx="31">
                  <c:v>-1.2458983987295724E-3</c:v>
                </c:pt>
                <c:pt idx="32">
                  <c:v>-1.2462631112297728E-3</c:v>
                </c:pt>
                <c:pt idx="33">
                  <c:v>-1.2467260765758326E-3</c:v>
                </c:pt>
                <c:pt idx="34">
                  <c:v>-1.2472872946478475E-3</c:v>
                </c:pt>
                <c:pt idx="35">
                  <c:v>-1.248732908676331E-3</c:v>
                </c:pt>
                <c:pt idx="36">
                  <c:v>-1.2505146950747559E-3</c:v>
                </c:pt>
                <c:pt idx="37">
                  <c:v>-1.2515671770962911E-3</c:v>
                </c:pt>
                <c:pt idx="38">
                  <c:v>-1.2527179120036536E-3</c:v>
                </c:pt>
                <c:pt idx="39">
                  <c:v>-1.2539668996769393E-3</c:v>
                </c:pt>
                <c:pt idx="40">
                  <c:v>-1.2567879967662066E-3</c:v>
                </c:pt>
                <c:pt idx="41">
                  <c:v>-1.2599453782691228E-3</c:v>
                </c:pt>
                <c:pt idx="42">
                  <c:v>-1.2616856298919288E-3</c:v>
                </c:pt>
                <c:pt idx="43">
                  <c:v>-1.26352413424069E-3</c:v>
                </c:pt>
                <c:pt idx="44">
                  <c:v>-1.2646877478061924E-3</c:v>
                </c:pt>
                <c:pt idx="45">
                  <c:v>-1.2656562156587725E-3</c:v>
                </c:pt>
                <c:pt idx="46">
                  <c:v>-1.2667916777964194E-3</c:v>
                </c:pt>
                <c:pt idx="47">
                  <c:v>-1.2674362313269683E-3</c:v>
                </c:pt>
                <c:pt idx="48">
                  <c:v>-1.2681282135185157E-3</c:v>
                </c:pt>
                <c:pt idx="49">
                  <c:v>-1.2688676239314134E-3</c:v>
                </c:pt>
                <c:pt idx="50">
                  <c:v>-1.2705000560941926E-3</c:v>
                </c:pt>
                <c:pt idx="51">
                  <c:v>-1.2722995507141732E-3</c:v>
                </c:pt>
                <c:pt idx="52">
                  <c:v>-1.2732761035527673E-3</c:v>
                </c:pt>
                <c:pt idx="53">
                  <c:v>-1.2743000846926478E-3</c:v>
                </c:pt>
                <c:pt idx="54">
                  <c:v>-1.2753714945734629E-3</c:v>
                </c:pt>
                <c:pt idx="55">
                  <c:v>-1.2776678742332237E-3</c:v>
                </c:pt>
                <c:pt idx="56">
                  <c:v>-1.2801314179489154E-3</c:v>
                </c:pt>
                <c:pt idx="57">
                  <c:v>-1.2814399698557466E-3</c:v>
                </c:pt>
                <c:pt idx="58">
                  <c:v>-1.2827959503436404E-3</c:v>
                </c:pt>
                <c:pt idx="59">
                  <c:v>-1.2841993592926926E-3</c:v>
                </c:pt>
                <c:pt idx="60">
                  <c:v>-1.2871596696895082E-3</c:v>
                </c:pt>
                <c:pt idx="61">
                  <c:v>-1.2902872793008058E-3</c:v>
                </c:pt>
                <c:pt idx="62">
                  <c:v>-1.2919278304757142E-3</c:v>
                </c:pt>
                <c:pt idx="63">
                  <c:v>-1.2936158099519091E-3</c:v>
                </c:pt>
                <c:pt idx="64">
                  <c:v>-1.2953512180891025E-3</c:v>
                </c:pt>
                <c:pt idx="65">
                  <c:v>-1.2989754418502031E-3</c:v>
                </c:pt>
                <c:pt idx="66">
                  <c:v>-1.3036204309235799E-3</c:v>
                </c:pt>
                <c:pt idx="67">
                  <c:v>-1.3071233205419475E-3</c:v>
                </c:pt>
                <c:pt idx="68">
                  <c:v>-1.3104092583837712E-3</c:v>
                </c:pt>
                <c:pt idx="69">
                  <c:v>-1.3134782446089233E-3</c:v>
                </c:pt>
                <c:pt idx="70">
                  <c:v>-1.3188882131354163E-3</c:v>
                </c:pt>
                <c:pt idx="71">
                  <c:v>-1.3235846733428147E-3</c:v>
                </c:pt>
                <c:pt idx="72">
                  <c:v>-1.3255689014846084E-3</c:v>
                </c:pt>
                <c:pt idx="73">
                  <c:v>-1.3273361779697623E-3</c:v>
                </c:pt>
                <c:pt idx="74">
                  <c:v>-1.3288865028782126E-3</c:v>
                </c:pt>
                <c:pt idx="75">
                  <c:v>-1.331259057697487E-3</c:v>
                </c:pt>
                <c:pt idx="76">
                  <c:v>-1.3329182864252331E-3</c:v>
                </c:pt>
                <c:pt idx="77">
                  <c:v>-1.3333838532902931E-3</c:v>
                </c:pt>
                <c:pt idx="78">
                  <c:v>-1.3336324686585854E-3</c:v>
                </c:pt>
                <c:pt idx="79">
                  <c:v>-1.333664132250334E-3</c:v>
                </c:pt>
                <c:pt idx="80">
                  <c:v>-1.3329993518862437E-3</c:v>
                </c:pt>
                <c:pt idx="81">
                  <c:v>-1.3316212710501318E-3</c:v>
                </c:pt>
                <c:pt idx="82">
                  <c:v>-1.3305681768382982E-3</c:v>
                </c:pt>
                <c:pt idx="83">
                  <c:v>-1.3292981308898888E-3</c:v>
                </c:pt>
                <c:pt idx="84">
                  <c:v>-1.3278111333647757E-3</c:v>
                </c:pt>
                <c:pt idx="85">
                  <c:v>-1.3241090960880442E-3</c:v>
                </c:pt>
                <c:pt idx="86">
                  <c:v>-1.3196936272175108E-3</c:v>
                </c:pt>
                <c:pt idx="87">
                  <c:v>-1.3196503057111286E-3</c:v>
                </c:pt>
                <c:pt idx="88">
                  <c:v>-1.3218653911462042E-3</c:v>
                </c:pt>
                <c:pt idx="89">
                  <c:v>-1.3237839116087002E-3</c:v>
                </c:pt>
                <c:pt idx="90">
                  <c:v>-1.3266275138157368E-3</c:v>
                </c:pt>
                <c:pt idx="91">
                  <c:v>-1.3284923437328899E-3</c:v>
                </c:pt>
                <c:pt idx="92">
                  <c:v>-1.3289280393724567E-3</c:v>
                </c:pt>
                <c:pt idx="93">
                  <c:v>-1.3290671701193801E-3</c:v>
                </c:pt>
                <c:pt idx="94">
                  <c:v>-1.328909735813788E-3</c:v>
                </c:pt>
                <c:pt idx="95">
                  <c:v>-1.3276014214635978E-3</c:v>
                </c:pt>
                <c:pt idx="96">
                  <c:v>-1.3253143491454011E-3</c:v>
                </c:pt>
                <c:pt idx="97">
                  <c:v>-1.3236740901767519E-3</c:v>
                </c:pt>
                <c:pt idx="98">
                  <c:v>-1.321737266035683E-3</c:v>
                </c:pt>
                <c:pt idx="99">
                  <c:v>-1.3195038771218748E-3</c:v>
                </c:pt>
                <c:pt idx="100">
                  <c:v>-1.3140437527159321E-3</c:v>
                </c:pt>
                <c:pt idx="101">
                  <c:v>-1.307604671221263E-3</c:v>
                </c:pt>
                <c:pt idx="102">
                  <c:v>-1.3038884572846854E-3</c:v>
                </c:pt>
                <c:pt idx="103">
                  <c:v>-1.2998756783355603E-3</c:v>
                </c:pt>
                <c:pt idx="104">
                  <c:v>-1.2955663342539836E-3</c:v>
                </c:pt>
                <c:pt idx="105">
                  <c:v>-1.2859545026167041E-3</c:v>
                </c:pt>
                <c:pt idx="106">
                  <c:v>-1.27536330784217E-3</c:v>
                </c:pt>
                <c:pt idx="107">
                  <c:v>-1.2695711384980157E-3</c:v>
                </c:pt>
                <c:pt idx="108">
                  <c:v>-1.2634824040613779E-3</c:v>
                </c:pt>
                <c:pt idx="109">
                  <c:v>-1.2466426815349596E-3</c:v>
                </c:pt>
                <c:pt idx="110">
                  <c:v>-1.2312689493176876E-3</c:v>
                </c:pt>
                <c:pt idx="111">
                  <c:v>-1.2259483816112748E-3</c:v>
                </c:pt>
                <c:pt idx="112">
                  <c:v>-1.2210435714532508E-3</c:v>
                </c:pt>
                <c:pt idx="113">
                  <c:v>-1.2108542257660559E-3</c:v>
                </c:pt>
                <c:pt idx="114">
                  <c:v>-1.202755886846596E-3</c:v>
                </c:pt>
                <c:pt idx="115">
                  <c:v>-1.2003456232179133E-3</c:v>
                </c:pt>
                <c:pt idx="116">
                  <c:v>-1.1983511172575234E-3</c:v>
                </c:pt>
                <c:pt idx="117">
                  <c:v>-1.1967723691652665E-3</c:v>
                </c:pt>
                <c:pt idx="118">
                  <c:v>-1.1949967654345528E-3</c:v>
                </c:pt>
                <c:pt idx="119">
                  <c:v>-1.194614954558304E-3</c:v>
                </c:pt>
                <c:pt idx="120">
                  <c:v>-1.1951149953270956E-3</c:v>
                </c:pt>
                <c:pt idx="121">
                  <c:v>-1.1960307939240522E-3</c:v>
                </c:pt>
                <c:pt idx="122">
                  <c:v>-1.1973623503491737E-3</c:v>
                </c:pt>
                <c:pt idx="123">
                  <c:v>-1.2014073130073299E-3</c:v>
                </c:pt>
                <c:pt idx="124">
                  <c:v>-1.2068461536118846E-3</c:v>
                </c:pt>
                <c:pt idx="125">
                  <c:v>-1.2102564989380227E-3</c:v>
                </c:pt>
                <c:pt idx="126">
                  <c:v>-1.2140826019324535E-3</c:v>
                </c:pt>
                <c:pt idx="127">
                  <c:v>-1.2183244626351453E-3</c:v>
                </c:pt>
                <c:pt idx="128">
                  <c:v>-1.2281898528465618E-3</c:v>
                </c:pt>
                <c:pt idx="129">
                  <c:v>-1.2367159135573402E-3</c:v>
                </c:pt>
                <c:pt idx="130">
                  <c:v>-1.237364931916396E-3</c:v>
                </c:pt>
                <c:pt idx="131">
                  <c:v>-1.2381229679503392E-3</c:v>
                </c:pt>
                <c:pt idx="132">
                  <c:v>-1.2389900218190419E-3</c:v>
                </c:pt>
                <c:pt idx="133">
                  <c:v>-1.2410832433085162E-3</c:v>
                </c:pt>
                <c:pt idx="134">
                  <c:v>-1.243548414442408E-3</c:v>
                </c:pt>
                <c:pt idx="135">
                  <c:v>-1.2449605569253563E-3</c:v>
                </c:pt>
                <c:pt idx="136">
                  <c:v>-1.2464817171231601E-3</c:v>
                </c:pt>
                <c:pt idx="137">
                  <c:v>-1.2481118951157555E-3</c:v>
                </c:pt>
                <c:pt idx="138">
                  <c:v>-1.2517312911652922E-3</c:v>
                </c:pt>
                <c:pt idx="139">
                  <c:v>-1.2557227842746599E-3</c:v>
                </c:pt>
                <c:pt idx="140">
                  <c:v>-1.2578980508415327E-3</c:v>
                </c:pt>
                <c:pt idx="141">
                  <c:v>-1.2601823351232611E-3</c:v>
                </c:pt>
                <c:pt idx="142">
                  <c:v>-1.2625756371997809E-3</c:v>
                </c:pt>
                <c:pt idx="143">
                  <c:v>-1.2677211694400725E-3</c:v>
                </c:pt>
                <c:pt idx="144">
                  <c:v>-1.2732390224945433E-3</c:v>
                </c:pt>
                <c:pt idx="145">
                  <c:v>-1.2761774130654047E-3</c:v>
                </c:pt>
                <c:pt idx="146">
                  <c:v>-1.2792248214310575E-3</c:v>
                </c:pt>
                <c:pt idx="147">
                  <c:v>-1.2823812473516938E-3</c:v>
                </c:pt>
                <c:pt idx="148">
                  <c:v>-1.2890528759879061E-3</c:v>
                </c:pt>
                <c:pt idx="149">
                  <c:v>-1.2960971283426659E-3</c:v>
                </c:pt>
                <c:pt idx="150">
                  <c:v>-1.2997986428375796E-3</c:v>
                </c:pt>
                <c:pt idx="151">
                  <c:v>-1.3044329240363695E-3</c:v>
                </c:pt>
                <c:pt idx="152">
                  <c:v>-1.3097492957792056E-3</c:v>
                </c:pt>
                <c:pt idx="153">
                  <c:v>-1.3194872131849777E-3</c:v>
                </c:pt>
                <c:pt idx="154">
                  <c:v>-1.32834481362476E-3</c:v>
                </c:pt>
                <c:pt idx="155">
                  <c:v>-1.3323262010445092E-3</c:v>
                </c:pt>
                <c:pt idx="156">
                  <c:v>-1.336040591639609E-3</c:v>
                </c:pt>
                <c:pt idx="157">
                  <c:v>-1.3394879853301234E-3</c:v>
                </c:pt>
                <c:pt idx="158">
                  <c:v>-1.3454877547580679E-3</c:v>
                </c:pt>
                <c:pt idx="159">
                  <c:v>-1.3506075923253036E-3</c:v>
                </c:pt>
                <c:pt idx="160">
                  <c:v>-1.3527200020924113E-3</c:v>
                </c:pt>
                <c:pt idx="161">
                  <c:v>-1.3545654150748376E-3</c:v>
                </c:pt>
                <c:pt idx="162">
                  <c:v>-1.3561438313125507E-3</c:v>
                </c:pt>
                <c:pt idx="163">
                  <c:v>-1.3584055487525504E-3</c:v>
                </c:pt>
                <c:pt idx="164">
                  <c:v>-1.3597875284965255E-3</c:v>
                </c:pt>
                <c:pt idx="165">
                  <c:v>-1.3600309608907679E-3</c:v>
                </c:pt>
                <c:pt idx="166">
                  <c:v>-1.360007396580265E-3</c:v>
                </c:pt>
                <c:pt idx="167">
                  <c:v>-1.3597168353651767E-3</c:v>
                </c:pt>
                <c:pt idx="168">
                  <c:v>-1.3582405994183588E-3</c:v>
                </c:pt>
                <c:pt idx="169">
                  <c:v>-1.3558846232175625E-3</c:v>
                </c:pt>
                <c:pt idx="170">
                  <c:v>-1.3542590783588437E-3</c:v>
                </c:pt>
                <c:pt idx="171">
                  <c:v>-1.3523665365156035E-3</c:v>
                </c:pt>
                <c:pt idx="172">
                  <c:v>-1.3582638639100253E-3</c:v>
                </c:pt>
                <c:pt idx="173">
                  <c:v>-1.3650110412788408E-3</c:v>
                </c:pt>
                <c:pt idx="174">
                  <c:v>-1.3666366052023093E-3</c:v>
                </c:pt>
                <c:pt idx="175">
                  <c:v>-1.3679964213020313E-3</c:v>
                </c:pt>
                <c:pt idx="176">
                  <c:v>-1.3698250143923119E-3</c:v>
                </c:pt>
                <c:pt idx="177">
                  <c:v>-1.3707782055849549E-3</c:v>
                </c:pt>
                <c:pt idx="178">
                  <c:v>-1.3708092817665829E-3</c:v>
                </c:pt>
                <c:pt idx="179">
                  <c:v>-1.3705746098846561E-3</c:v>
                </c:pt>
                <c:pt idx="180">
                  <c:v>-1.3700741901390145E-3</c:v>
                </c:pt>
                <c:pt idx="181">
                  <c:v>-1.3681823240885294E-3</c:v>
                </c:pt>
                <c:pt idx="182">
                  <c:v>-1.3654150312003566E-3</c:v>
                </c:pt>
                <c:pt idx="183">
                  <c:v>-1.3635858714167171E-3</c:v>
                </c:pt>
                <c:pt idx="184">
                  <c:v>-1.3614909638093309E-3</c:v>
                </c:pt>
                <c:pt idx="185">
                  <c:v>-1.3591303080584538E-3</c:v>
                </c:pt>
                <c:pt idx="186">
                  <c:v>-1.3535180811885539E-3</c:v>
                </c:pt>
                <c:pt idx="187">
                  <c:v>-1.3470302053386618E-3</c:v>
                </c:pt>
                <c:pt idx="188">
                  <c:v>-1.3433408096696908E-3</c:v>
                </c:pt>
                <c:pt idx="189">
                  <c:v>-1.339385665937165E-3</c:v>
                </c:pt>
                <c:pt idx="190">
                  <c:v>-1.3351647741810524E-3</c:v>
                </c:pt>
                <c:pt idx="191">
                  <c:v>-1.3258322808162859E-3</c:v>
                </c:pt>
                <c:pt idx="192">
                  <c:v>-1.3158007141456096E-3</c:v>
                </c:pt>
                <c:pt idx="193">
                  <c:v>-1.3109584758552728E-3</c:v>
                </c:pt>
                <c:pt idx="194">
                  <c:v>-1.3063806169633096E-3</c:v>
                </c:pt>
                <c:pt idx="195">
                  <c:v>-1.3020671374297521E-3</c:v>
                </c:pt>
                <c:pt idx="196">
                  <c:v>-1.29431678959957E-3</c:v>
                </c:pt>
                <c:pt idx="197">
                  <c:v>-1.2874570134790986E-3</c:v>
                </c:pt>
                <c:pt idx="198">
                  <c:v>-1.2844654309773773E-3</c:v>
                </c:pt>
                <c:pt idx="199">
                  <c:v>-1.2817382279539657E-3</c:v>
                </c:pt>
                <c:pt idx="200">
                  <c:v>-1.2792754044088639E-3</c:v>
                </c:pt>
                <c:pt idx="201">
                  <c:v>-1.2752265047799582E-3</c:v>
                </c:pt>
                <c:pt idx="202">
                  <c:v>-1.2720679045719052E-3</c:v>
                </c:pt>
                <c:pt idx="203">
                  <c:v>-1.2709269781385757E-3</c:v>
                </c:pt>
                <c:pt idx="204">
                  <c:v>-1.270050431383396E-3</c:v>
                </c:pt>
                <c:pt idx="205">
                  <c:v>-1.2694382639466539E-3</c:v>
                </c:pt>
                <c:pt idx="206">
                  <c:v>-1.2690907201795554E-3</c:v>
                </c:pt>
                <c:pt idx="207">
                  <c:v>-1.2696333890227507E-3</c:v>
                </c:pt>
                <c:pt idx="208">
                  <c:v>-1.2703431190175252E-3</c:v>
                </c:pt>
                <c:pt idx="209">
                  <c:v>-1.2713172283307372E-3</c:v>
                </c:pt>
                <c:pt idx="210">
                  <c:v>-1.2725557172421631E-3</c:v>
                </c:pt>
                <c:pt idx="211">
                  <c:v>-1.2759094377301494E-3</c:v>
                </c:pt>
                <c:pt idx="212">
                  <c:v>-1.2801534672313153E-3</c:v>
                </c:pt>
                <c:pt idx="213">
                  <c:v>-1.2813917326814916E-3</c:v>
                </c:pt>
                <c:pt idx="214">
                  <c:v>-1.2813960134971936E-3</c:v>
                </c:pt>
                <c:pt idx="215">
                  <c:v>-1.2814003084615777E-3</c:v>
                </c:pt>
                <c:pt idx="216">
                  <c:v>-1.2814043851205881E-3</c:v>
                </c:pt>
                <c:pt idx="217">
                  <c:v>-1.2814176315645298E-3</c:v>
                </c:pt>
                <c:pt idx="218">
                  <c:v>-1.2814219981116537E-3</c:v>
                </c:pt>
                <c:pt idx="219">
                  <c:v>-1.2814263788474278E-3</c:v>
                </c:pt>
                <c:pt idx="220">
                  <c:v>-1.2814307738917563E-3</c:v>
                </c:pt>
                <c:pt idx="221">
                  <c:v>-1.2814350503242977E-3</c:v>
                </c:pt>
                <c:pt idx="222">
                  <c:v>-1.2814484969547735E-3</c:v>
                </c:pt>
                <c:pt idx="223">
                  <c:v>-1.2814529635818417E-3</c:v>
                </c:pt>
                <c:pt idx="224">
                  <c:v>-1.2814574443176241E-3</c:v>
                </c:pt>
                <c:pt idx="225">
                  <c:v>-1.2814619392820248E-3</c:v>
                </c:pt>
                <c:pt idx="226">
                  <c:v>-1.2814664155680333E-3</c:v>
                </c:pt>
                <c:pt idx="227">
                  <c:v>-1.2814800625049472E-3</c:v>
                </c:pt>
                <c:pt idx="228">
                  <c:v>-1.2814846290121196E-3</c:v>
                </c:pt>
                <c:pt idx="229">
                  <c:v>-1.2814892097479103E-3</c:v>
                </c:pt>
                <c:pt idx="230">
                  <c:v>-1.2814938048721913E-3</c:v>
                </c:pt>
                <c:pt idx="231">
                  <c:v>-1.2814984808118268E-3</c:v>
                </c:pt>
                <c:pt idx="232">
                  <c:v>-1.2815123280152108E-3</c:v>
                </c:pt>
                <c:pt idx="233">
                  <c:v>-1.2815169945223914E-3</c:v>
                </c:pt>
                <c:pt idx="234">
                  <c:v>-1.2815216752182224E-3</c:v>
                </c:pt>
                <c:pt idx="235">
                  <c:v>-1.2815263704224478E-3</c:v>
                </c:pt>
                <c:pt idx="236">
                  <c:v>-1.2877207716543992E-3</c:v>
                </c:pt>
                <c:pt idx="237">
                  <c:v>-1.2948085728003988E-3</c:v>
                </c:pt>
                <c:pt idx="238">
                  <c:v>-1.2976132879005675E-3</c:v>
                </c:pt>
                <c:pt idx="239">
                  <c:v>-1.2999758737075595E-3</c:v>
                </c:pt>
                <c:pt idx="240">
                  <c:v>-1.3018963299415987E-3</c:v>
                </c:pt>
                <c:pt idx="241">
                  <c:v>-1.3042587525591287E-3</c:v>
                </c:pt>
                <c:pt idx="242">
                  <c:v>-1.30515686110666E-3</c:v>
                </c:pt>
                <c:pt idx="243">
                  <c:v>-1.3048666703951994E-3</c:v>
                </c:pt>
                <c:pt idx="244">
                  <c:v>-1.3041343503106262E-3</c:v>
                </c:pt>
                <c:pt idx="245">
                  <c:v>-1.3029599009328763E-3</c:v>
                </c:pt>
                <c:pt idx="246">
                  <c:v>-1.2991325490441241E-3</c:v>
                </c:pt>
                <c:pt idx="247">
                  <c:v>-1.2938408089313569E-3</c:v>
                </c:pt>
                <c:pt idx="248">
                  <c:v>-1.2904557123682991E-3</c:v>
                </c:pt>
                <c:pt idx="249">
                  <c:v>-1.2866284863921607E-3</c:v>
                </c:pt>
                <c:pt idx="250">
                  <c:v>-1.2823591309629734E-3</c:v>
                </c:pt>
                <c:pt idx="251">
                  <c:v>-1.2723421583249461E-3</c:v>
                </c:pt>
                <c:pt idx="252">
                  <c:v>-1.2608604141961521E-3</c:v>
                </c:pt>
                <c:pt idx="253">
                  <c:v>-1.2543804113018808E-3</c:v>
                </c:pt>
                <c:pt idx="254">
                  <c:v>-1.2474582787147526E-3</c:v>
                </c:pt>
              </c:numCache>
            </c:numRef>
          </c:yVal>
          <c:smooth val="0"/>
        </c:ser>
        <c:ser>
          <c:idx val="2"/>
          <c:order val="1"/>
          <c:tx>
            <c:v>ON QL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EURON!$AP$2:$AP$266</c:f>
              <c:numCache>
                <c:formatCode>ddd\,\ dd\-mmm\-yyyy</c:formatCode>
                <c:ptCount val="265"/>
                <c:pt idx="0">
                  <c:v>42209</c:v>
                </c:pt>
                <c:pt idx="1">
                  <c:v>42212</c:v>
                </c:pt>
                <c:pt idx="2">
                  <c:v>42213</c:v>
                </c:pt>
                <c:pt idx="3">
                  <c:v>42214</c:v>
                </c:pt>
                <c:pt idx="4">
                  <c:v>42215</c:v>
                </c:pt>
                <c:pt idx="5">
                  <c:v>42216</c:v>
                </c:pt>
                <c:pt idx="6">
                  <c:v>42219</c:v>
                </c:pt>
                <c:pt idx="7">
                  <c:v>42220</c:v>
                </c:pt>
                <c:pt idx="8">
                  <c:v>42221</c:v>
                </c:pt>
                <c:pt idx="9">
                  <c:v>42222</c:v>
                </c:pt>
                <c:pt idx="10">
                  <c:v>42223</c:v>
                </c:pt>
                <c:pt idx="11">
                  <c:v>42226</c:v>
                </c:pt>
                <c:pt idx="12">
                  <c:v>42227</c:v>
                </c:pt>
                <c:pt idx="13">
                  <c:v>42228</c:v>
                </c:pt>
                <c:pt idx="14">
                  <c:v>42229</c:v>
                </c:pt>
                <c:pt idx="15">
                  <c:v>42230</c:v>
                </c:pt>
                <c:pt idx="16">
                  <c:v>42233</c:v>
                </c:pt>
                <c:pt idx="17">
                  <c:v>42234</c:v>
                </c:pt>
                <c:pt idx="18">
                  <c:v>42235</c:v>
                </c:pt>
                <c:pt idx="19">
                  <c:v>42236</c:v>
                </c:pt>
                <c:pt idx="20">
                  <c:v>42237</c:v>
                </c:pt>
                <c:pt idx="21">
                  <c:v>42240</c:v>
                </c:pt>
                <c:pt idx="22">
                  <c:v>42241</c:v>
                </c:pt>
                <c:pt idx="23">
                  <c:v>42242</c:v>
                </c:pt>
                <c:pt idx="24">
                  <c:v>42243</c:v>
                </c:pt>
                <c:pt idx="25">
                  <c:v>42244</c:v>
                </c:pt>
                <c:pt idx="26">
                  <c:v>42247</c:v>
                </c:pt>
                <c:pt idx="27">
                  <c:v>42248</c:v>
                </c:pt>
                <c:pt idx="28">
                  <c:v>42249</c:v>
                </c:pt>
                <c:pt idx="29">
                  <c:v>42250</c:v>
                </c:pt>
                <c:pt idx="30">
                  <c:v>42251</c:v>
                </c:pt>
                <c:pt idx="31">
                  <c:v>42254</c:v>
                </c:pt>
                <c:pt idx="32">
                  <c:v>42255</c:v>
                </c:pt>
                <c:pt idx="33">
                  <c:v>42256</c:v>
                </c:pt>
                <c:pt idx="34">
                  <c:v>42257</c:v>
                </c:pt>
                <c:pt idx="35">
                  <c:v>42258</c:v>
                </c:pt>
                <c:pt idx="36">
                  <c:v>42261</c:v>
                </c:pt>
                <c:pt idx="37">
                  <c:v>42262</c:v>
                </c:pt>
                <c:pt idx="38">
                  <c:v>42263</c:v>
                </c:pt>
                <c:pt idx="39">
                  <c:v>42264</c:v>
                </c:pt>
                <c:pt idx="40">
                  <c:v>42265</c:v>
                </c:pt>
                <c:pt idx="41">
                  <c:v>42268</c:v>
                </c:pt>
                <c:pt idx="42">
                  <c:v>42269</c:v>
                </c:pt>
                <c:pt idx="43">
                  <c:v>42270</c:v>
                </c:pt>
                <c:pt idx="44">
                  <c:v>42271</c:v>
                </c:pt>
                <c:pt idx="45">
                  <c:v>42272</c:v>
                </c:pt>
                <c:pt idx="46">
                  <c:v>42275</c:v>
                </c:pt>
                <c:pt idx="47">
                  <c:v>42276</c:v>
                </c:pt>
                <c:pt idx="48">
                  <c:v>42277</c:v>
                </c:pt>
                <c:pt idx="49">
                  <c:v>42278</c:v>
                </c:pt>
                <c:pt idx="50">
                  <c:v>42279</c:v>
                </c:pt>
                <c:pt idx="51">
                  <c:v>42282</c:v>
                </c:pt>
                <c:pt idx="52">
                  <c:v>42283</c:v>
                </c:pt>
                <c:pt idx="53">
                  <c:v>42284</c:v>
                </c:pt>
                <c:pt idx="54">
                  <c:v>42285</c:v>
                </c:pt>
                <c:pt idx="55">
                  <c:v>42286</c:v>
                </c:pt>
                <c:pt idx="56">
                  <c:v>42289</c:v>
                </c:pt>
                <c:pt idx="57">
                  <c:v>42290</c:v>
                </c:pt>
                <c:pt idx="58">
                  <c:v>42291</c:v>
                </c:pt>
                <c:pt idx="59">
                  <c:v>42292</c:v>
                </c:pt>
                <c:pt idx="60">
                  <c:v>42293</c:v>
                </c:pt>
                <c:pt idx="61">
                  <c:v>42296</c:v>
                </c:pt>
                <c:pt idx="62">
                  <c:v>42297</c:v>
                </c:pt>
                <c:pt idx="63">
                  <c:v>42298</c:v>
                </c:pt>
                <c:pt idx="64">
                  <c:v>42299</c:v>
                </c:pt>
                <c:pt idx="65">
                  <c:v>42300</c:v>
                </c:pt>
                <c:pt idx="66">
                  <c:v>42303</c:v>
                </c:pt>
                <c:pt idx="67">
                  <c:v>42304</c:v>
                </c:pt>
                <c:pt idx="68">
                  <c:v>42305</c:v>
                </c:pt>
                <c:pt idx="69">
                  <c:v>42306</c:v>
                </c:pt>
                <c:pt idx="70">
                  <c:v>42307</c:v>
                </c:pt>
                <c:pt idx="71">
                  <c:v>42310</c:v>
                </c:pt>
                <c:pt idx="72">
                  <c:v>42311</c:v>
                </c:pt>
                <c:pt idx="73">
                  <c:v>42312</c:v>
                </c:pt>
                <c:pt idx="74">
                  <c:v>42313</c:v>
                </c:pt>
                <c:pt idx="75">
                  <c:v>42314</c:v>
                </c:pt>
                <c:pt idx="76">
                  <c:v>42317</c:v>
                </c:pt>
                <c:pt idx="77">
                  <c:v>42318</c:v>
                </c:pt>
                <c:pt idx="78">
                  <c:v>42319</c:v>
                </c:pt>
                <c:pt idx="79">
                  <c:v>42320</c:v>
                </c:pt>
                <c:pt idx="80">
                  <c:v>42321</c:v>
                </c:pt>
                <c:pt idx="81">
                  <c:v>42324</c:v>
                </c:pt>
                <c:pt idx="82">
                  <c:v>42325</c:v>
                </c:pt>
                <c:pt idx="83">
                  <c:v>42326</c:v>
                </c:pt>
                <c:pt idx="84">
                  <c:v>42327</c:v>
                </c:pt>
                <c:pt idx="85">
                  <c:v>42328</c:v>
                </c:pt>
                <c:pt idx="86">
                  <c:v>42331</c:v>
                </c:pt>
                <c:pt idx="87">
                  <c:v>42332</c:v>
                </c:pt>
                <c:pt idx="88">
                  <c:v>42333</c:v>
                </c:pt>
                <c:pt idx="89">
                  <c:v>42334</c:v>
                </c:pt>
                <c:pt idx="90">
                  <c:v>42335</c:v>
                </c:pt>
                <c:pt idx="91">
                  <c:v>42338</c:v>
                </c:pt>
                <c:pt idx="92">
                  <c:v>42339</c:v>
                </c:pt>
                <c:pt idx="93">
                  <c:v>42340</c:v>
                </c:pt>
                <c:pt idx="94">
                  <c:v>42341</c:v>
                </c:pt>
                <c:pt idx="95">
                  <c:v>42342</c:v>
                </c:pt>
                <c:pt idx="96">
                  <c:v>42345</c:v>
                </c:pt>
                <c:pt idx="97">
                  <c:v>42346</c:v>
                </c:pt>
                <c:pt idx="98">
                  <c:v>42347</c:v>
                </c:pt>
                <c:pt idx="99">
                  <c:v>42348</c:v>
                </c:pt>
                <c:pt idx="100">
                  <c:v>42349</c:v>
                </c:pt>
                <c:pt idx="101">
                  <c:v>42352</c:v>
                </c:pt>
                <c:pt idx="102">
                  <c:v>42353</c:v>
                </c:pt>
                <c:pt idx="103">
                  <c:v>42354</c:v>
                </c:pt>
                <c:pt idx="104">
                  <c:v>42355</c:v>
                </c:pt>
                <c:pt idx="105">
                  <c:v>42356</c:v>
                </c:pt>
                <c:pt idx="106">
                  <c:v>42359</c:v>
                </c:pt>
                <c:pt idx="107">
                  <c:v>42360</c:v>
                </c:pt>
                <c:pt idx="108">
                  <c:v>42361</c:v>
                </c:pt>
                <c:pt idx="109">
                  <c:v>42362</c:v>
                </c:pt>
                <c:pt idx="110">
                  <c:v>42366</c:v>
                </c:pt>
                <c:pt idx="111">
                  <c:v>42367</c:v>
                </c:pt>
                <c:pt idx="112">
                  <c:v>42368</c:v>
                </c:pt>
                <c:pt idx="113">
                  <c:v>42369</c:v>
                </c:pt>
                <c:pt idx="114">
                  <c:v>42373</c:v>
                </c:pt>
                <c:pt idx="115">
                  <c:v>42374</c:v>
                </c:pt>
                <c:pt idx="116">
                  <c:v>42375</c:v>
                </c:pt>
                <c:pt idx="117">
                  <c:v>42376</c:v>
                </c:pt>
                <c:pt idx="118">
                  <c:v>42377</c:v>
                </c:pt>
                <c:pt idx="119">
                  <c:v>42380</c:v>
                </c:pt>
                <c:pt idx="120">
                  <c:v>42381</c:v>
                </c:pt>
                <c:pt idx="121">
                  <c:v>42382</c:v>
                </c:pt>
                <c:pt idx="122">
                  <c:v>42383</c:v>
                </c:pt>
                <c:pt idx="123">
                  <c:v>42384</c:v>
                </c:pt>
                <c:pt idx="124">
                  <c:v>42387</c:v>
                </c:pt>
                <c:pt idx="125">
                  <c:v>42388</c:v>
                </c:pt>
                <c:pt idx="126">
                  <c:v>42389</c:v>
                </c:pt>
                <c:pt idx="127">
                  <c:v>42390</c:v>
                </c:pt>
                <c:pt idx="128">
                  <c:v>42391</c:v>
                </c:pt>
                <c:pt idx="129">
                  <c:v>42394</c:v>
                </c:pt>
                <c:pt idx="130">
                  <c:v>42395</c:v>
                </c:pt>
                <c:pt idx="131">
                  <c:v>42396</c:v>
                </c:pt>
                <c:pt idx="132">
                  <c:v>42397</c:v>
                </c:pt>
                <c:pt idx="133">
                  <c:v>42398</c:v>
                </c:pt>
                <c:pt idx="134">
                  <c:v>42401</c:v>
                </c:pt>
                <c:pt idx="135">
                  <c:v>42402</c:v>
                </c:pt>
                <c:pt idx="136">
                  <c:v>42403</c:v>
                </c:pt>
                <c:pt idx="137">
                  <c:v>42404</c:v>
                </c:pt>
                <c:pt idx="138">
                  <c:v>42405</c:v>
                </c:pt>
                <c:pt idx="139">
                  <c:v>42408</c:v>
                </c:pt>
                <c:pt idx="140">
                  <c:v>42409</c:v>
                </c:pt>
                <c:pt idx="141">
                  <c:v>42410</c:v>
                </c:pt>
                <c:pt idx="142">
                  <c:v>42411</c:v>
                </c:pt>
                <c:pt idx="143">
                  <c:v>42412</c:v>
                </c:pt>
                <c:pt idx="144">
                  <c:v>42415</c:v>
                </c:pt>
                <c:pt idx="145">
                  <c:v>42416</c:v>
                </c:pt>
                <c:pt idx="146">
                  <c:v>42417</c:v>
                </c:pt>
                <c:pt idx="147">
                  <c:v>42418</c:v>
                </c:pt>
                <c:pt idx="148">
                  <c:v>42419</c:v>
                </c:pt>
                <c:pt idx="149">
                  <c:v>42422</c:v>
                </c:pt>
                <c:pt idx="150">
                  <c:v>42423</c:v>
                </c:pt>
                <c:pt idx="151">
                  <c:v>42424</c:v>
                </c:pt>
                <c:pt idx="152">
                  <c:v>42425</c:v>
                </c:pt>
                <c:pt idx="153">
                  <c:v>42426</c:v>
                </c:pt>
                <c:pt idx="154">
                  <c:v>42429</c:v>
                </c:pt>
                <c:pt idx="155">
                  <c:v>42430</c:v>
                </c:pt>
                <c:pt idx="156">
                  <c:v>42431</c:v>
                </c:pt>
                <c:pt idx="157">
                  <c:v>42432</c:v>
                </c:pt>
                <c:pt idx="158">
                  <c:v>42433</c:v>
                </c:pt>
                <c:pt idx="159">
                  <c:v>42436</c:v>
                </c:pt>
                <c:pt idx="160">
                  <c:v>42437</c:v>
                </c:pt>
                <c:pt idx="161">
                  <c:v>42438</c:v>
                </c:pt>
                <c:pt idx="162">
                  <c:v>42439</c:v>
                </c:pt>
                <c:pt idx="163">
                  <c:v>42440</c:v>
                </c:pt>
                <c:pt idx="164">
                  <c:v>42443</c:v>
                </c:pt>
                <c:pt idx="165">
                  <c:v>42444</c:v>
                </c:pt>
                <c:pt idx="166">
                  <c:v>42445</c:v>
                </c:pt>
                <c:pt idx="167">
                  <c:v>42446</c:v>
                </c:pt>
                <c:pt idx="168">
                  <c:v>42447</c:v>
                </c:pt>
                <c:pt idx="169">
                  <c:v>42450</c:v>
                </c:pt>
                <c:pt idx="170">
                  <c:v>42451</c:v>
                </c:pt>
                <c:pt idx="171">
                  <c:v>42452</c:v>
                </c:pt>
                <c:pt idx="172">
                  <c:v>42453</c:v>
                </c:pt>
                <c:pt idx="173">
                  <c:v>42458</c:v>
                </c:pt>
                <c:pt idx="174">
                  <c:v>42459</c:v>
                </c:pt>
                <c:pt idx="175">
                  <c:v>42460</c:v>
                </c:pt>
                <c:pt idx="176">
                  <c:v>42461</c:v>
                </c:pt>
                <c:pt idx="177">
                  <c:v>42464</c:v>
                </c:pt>
                <c:pt idx="178">
                  <c:v>42465</c:v>
                </c:pt>
                <c:pt idx="179">
                  <c:v>42466</c:v>
                </c:pt>
                <c:pt idx="180">
                  <c:v>42467</c:v>
                </c:pt>
                <c:pt idx="181">
                  <c:v>42468</c:v>
                </c:pt>
                <c:pt idx="182">
                  <c:v>42471</c:v>
                </c:pt>
                <c:pt idx="183">
                  <c:v>42472</c:v>
                </c:pt>
                <c:pt idx="184">
                  <c:v>42473</c:v>
                </c:pt>
                <c:pt idx="185">
                  <c:v>42474</c:v>
                </c:pt>
                <c:pt idx="186">
                  <c:v>42475</c:v>
                </c:pt>
                <c:pt idx="187">
                  <c:v>42478</c:v>
                </c:pt>
                <c:pt idx="188">
                  <c:v>42479</c:v>
                </c:pt>
                <c:pt idx="189">
                  <c:v>42480</c:v>
                </c:pt>
                <c:pt idx="190">
                  <c:v>42481</c:v>
                </c:pt>
                <c:pt idx="191">
                  <c:v>42482</c:v>
                </c:pt>
                <c:pt idx="192">
                  <c:v>42485</c:v>
                </c:pt>
                <c:pt idx="193">
                  <c:v>42486</c:v>
                </c:pt>
                <c:pt idx="194">
                  <c:v>42487</c:v>
                </c:pt>
                <c:pt idx="195">
                  <c:v>42488</c:v>
                </c:pt>
                <c:pt idx="196">
                  <c:v>42489</c:v>
                </c:pt>
                <c:pt idx="197">
                  <c:v>42492</c:v>
                </c:pt>
                <c:pt idx="198">
                  <c:v>42493</c:v>
                </c:pt>
                <c:pt idx="199">
                  <c:v>42494</c:v>
                </c:pt>
                <c:pt idx="200">
                  <c:v>42495</c:v>
                </c:pt>
                <c:pt idx="201">
                  <c:v>42496</c:v>
                </c:pt>
                <c:pt idx="202">
                  <c:v>42499</c:v>
                </c:pt>
                <c:pt idx="203">
                  <c:v>42500</c:v>
                </c:pt>
                <c:pt idx="204">
                  <c:v>42501</c:v>
                </c:pt>
                <c:pt idx="205">
                  <c:v>42502</c:v>
                </c:pt>
                <c:pt idx="206">
                  <c:v>42503</c:v>
                </c:pt>
                <c:pt idx="207">
                  <c:v>42506</c:v>
                </c:pt>
                <c:pt idx="208">
                  <c:v>42507</c:v>
                </c:pt>
                <c:pt idx="209">
                  <c:v>42508</c:v>
                </c:pt>
                <c:pt idx="210">
                  <c:v>42509</c:v>
                </c:pt>
                <c:pt idx="211">
                  <c:v>42510</c:v>
                </c:pt>
                <c:pt idx="212">
                  <c:v>42513</c:v>
                </c:pt>
                <c:pt idx="213">
                  <c:v>42514</c:v>
                </c:pt>
                <c:pt idx="214">
                  <c:v>42515</c:v>
                </c:pt>
                <c:pt idx="215">
                  <c:v>42516</c:v>
                </c:pt>
                <c:pt idx="216">
                  <c:v>42517</c:v>
                </c:pt>
                <c:pt idx="217">
                  <c:v>42520</c:v>
                </c:pt>
                <c:pt idx="218">
                  <c:v>42521</c:v>
                </c:pt>
                <c:pt idx="219">
                  <c:v>42522</c:v>
                </c:pt>
                <c:pt idx="220">
                  <c:v>42523</c:v>
                </c:pt>
                <c:pt idx="221">
                  <c:v>42524</c:v>
                </c:pt>
                <c:pt idx="222">
                  <c:v>42527</c:v>
                </c:pt>
                <c:pt idx="223">
                  <c:v>42528</c:v>
                </c:pt>
                <c:pt idx="224">
                  <c:v>42529</c:v>
                </c:pt>
                <c:pt idx="225">
                  <c:v>42530</c:v>
                </c:pt>
                <c:pt idx="226">
                  <c:v>42531</c:v>
                </c:pt>
                <c:pt idx="227">
                  <c:v>42534</c:v>
                </c:pt>
                <c:pt idx="228">
                  <c:v>42535</c:v>
                </c:pt>
                <c:pt idx="229">
                  <c:v>42536</c:v>
                </c:pt>
                <c:pt idx="230">
                  <c:v>42537</c:v>
                </c:pt>
                <c:pt idx="231">
                  <c:v>42538</c:v>
                </c:pt>
                <c:pt idx="232">
                  <c:v>42541</c:v>
                </c:pt>
                <c:pt idx="233">
                  <c:v>42542</c:v>
                </c:pt>
                <c:pt idx="234">
                  <c:v>42543</c:v>
                </c:pt>
                <c:pt idx="235">
                  <c:v>42544</c:v>
                </c:pt>
                <c:pt idx="236">
                  <c:v>42545</c:v>
                </c:pt>
                <c:pt idx="237">
                  <c:v>42548</c:v>
                </c:pt>
                <c:pt idx="238">
                  <c:v>42549</c:v>
                </c:pt>
                <c:pt idx="239">
                  <c:v>42550</c:v>
                </c:pt>
                <c:pt idx="240">
                  <c:v>42551</c:v>
                </c:pt>
                <c:pt idx="241">
                  <c:v>42552</c:v>
                </c:pt>
                <c:pt idx="242">
                  <c:v>42555</c:v>
                </c:pt>
                <c:pt idx="243">
                  <c:v>42556</c:v>
                </c:pt>
                <c:pt idx="244">
                  <c:v>42557</c:v>
                </c:pt>
                <c:pt idx="245">
                  <c:v>42558</c:v>
                </c:pt>
                <c:pt idx="246">
                  <c:v>42559</c:v>
                </c:pt>
                <c:pt idx="247">
                  <c:v>42562</c:v>
                </c:pt>
                <c:pt idx="248">
                  <c:v>42563</c:v>
                </c:pt>
                <c:pt idx="249">
                  <c:v>42564</c:v>
                </c:pt>
                <c:pt idx="250">
                  <c:v>42565</c:v>
                </c:pt>
                <c:pt idx="251">
                  <c:v>42566</c:v>
                </c:pt>
                <c:pt idx="252">
                  <c:v>42569</c:v>
                </c:pt>
                <c:pt idx="253">
                  <c:v>42570</c:v>
                </c:pt>
                <c:pt idx="254">
                  <c:v>42571</c:v>
                </c:pt>
                <c:pt idx="255">
                  <c:v>42572</c:v>
                </c:pt>
                <c:pt idx="256">
                  <c:v>42573</c:v>
                </c:pt>
                <c:pt idx="257">
                  <c:v>42576</c:v>
                </c:pt>
                <c:pt idx="258">
                  <c:v>42577</c:v>
                </c:pt>
                <c:pt idx="259">
                  <c:v>42578</c:v>
                </c:pt>
                <c:pt idx="260">
                  <c:v>42579</c:v>
                </c:pt>
                <c:pt idx="261">
                  <c:v>42580</c:v>
                </c:pt>
                <c:pt idx="262">
                  <c:v>42583</c:v>
                </c:pt>
                <c:pt idx="263">
                  <c:v>42584</c:v>
                </c:pt>
                <c:pt idx="264">
                  <c:v>42585</c:v>
                </c:pt>
              </c:numCache>
            </c:numRef>
          </c:xVal>
          <c:yVal>
            <c:numRef>
              <c:f>EURON!$AS$2:$AS$266</c:f>
              <c:numCache>
                <c:formatCode>0.0000%</c:formatCode>
                <c:ptCount val="265"/>
                <c:pt idx="0">
                  <c:v>-1.0999990000071236E-3</c:v>
                </c:pt>
                <c:pt idx="1">
                  <c:v>-1.2740239836306344E-3</c:v>
                </c:pt>
                <c:pt idx="2">
                  <c:v>-1.3641857629131948E-3</c:v>
                </c:pt>
                <c:pt idx="3">
                  <c:v>-1.3551000736322649E-3</c:v>
                </c:pt>
                <c:pt idx="4">
                  <c:v>-1.2467669081539512E-3</c:v>
                </c:pt>
                <c:pt idx="5">
                  <c:v>-1.0587570378284283E-3</c:v>
                </c:pt>
                <c:pt idx="6">
                  <c:v>-9.904834929042039E-4</c:v>
                </c:pt>
                <c:pt idx="7">
                  <c:v>-9.9763698758081887E-4</c:v>
                </c:pt>
                <c:pt idx="8">
                  <c:v>-1.0295655766734413E-3</c:v>
                </c:pt>
                <c:pt idx="9">
                  <c:v>-1.0862692536273144E-3</c:v>
                </c:pt>
                <c:pt idx="10">
                  <c:v>-1.1843362623942255E-3</c:v>
                </c:pt>
                <c:pt idx="11">
                  <c:v>-1.2398753360409742E-3</c:v>
                </c:pt>
                <c:pt idx="12">
                  <c:v>-1.2511351617927602E-3</c:v>
                </c:pt>
                <c:pt idx="13">
                  <c:v>-1.2524903310895397E-3</c:v>
                </c:pt>
                <c:pt idx="14">
                  <c:v>-1.2439408442110889E-3</c:v>
                </c:pt>
                <c:pt idx="15">
                  <c:v>-1.2452036105292663E-3</c:v>
                </c:pt>
                <c:pt idx="16">
                  <c:v>-1.2540875286637387E-3</c:v>
                </c:pt>
                <c:pt idx="17">
                  <c:v>-1.2567076171299263E-3</c:v>
                </c:pt>
                <c:pt idx="18">
                  <c:v>-1.2582358753698841E-3</c:v>
                </c:pt>
                <c:pt idx="19">
                  <c:v>-1.2586723034635483E-3</c:v>
                </c:pt>
                <c:pt idx="20">
                  <c:v>-1.2559013440283096E-3</c:v>
                </c:pt>
                <c:pt idx="21">
                  <c:v>-1.2511089672262443E-3</c:v>
                </c:pt>
                <c:pt idx="22">
                  <c:v>-1.2500981405638711E-3</c:v>
                </c:pt>
                <c:pt idx="23">
                  <c:v>-1.2491855667473573E-3</c:v>
                </c:pt>
                <c:pt idx="24">
                  <c:v>-1.2483712456967666E-3</c:v>
                </c:pt>
                <c:pt idx="25">
                  <c:v>-1.2470657929375406E-3</c:v>
                </c:pt>
                <c:pt idx="26">
                  <c:v>-1.2460964894334126E-3</c:v>
                </c:pt>
                <c:pt idx="27">
                  <c:v>-1.2457734324122782E-3</c:v>
                </c:pt>
                <c:pt idx="28">
                  <c:v>-1.2455486281170991E-3</c:v>
                </c:pt>
                <c:pt idx="29">
                  <c:v>-1.2454220765478752E-3</c:v>
                </c:pt>
                <c:pt idx="30">
                  <c:v>-1.2454921739557534E-3</c:v>
                </c:pt>
                <c:pt idx="31">
                  <c:v>-1.2458983987295724E-3</c:v>
                </c:pt>
                <c:pt idx="32">
                  <c:v>-1.2462631112297728E-3</c:v>
                </c:pt>
                <c:pt idx="33">
                  <c:v>-1.2467260765758326E-3</c:v>
                </c:pt>
                <c:pt idx="34">
                  <c:v>-1.2472872946478475E-3</c:v>
                </c:pt>
                <c:pt idx="35">
                  <c:v>-1.248732908676331E-3</c:v>
                </c:pt>
                <c:pt idx="36">
                  <c:v>-1.2505146950747559E-3</c:v>
                </c:pt>
                <c:pt idx="37">
                  <c:v>-1.2515671770962911E-3</c:v>
                </c:pt>
                <c:pt idx="38">
                  <c:v>-1.2527179120036536E-3</c:v>
                </c:pt>
                <c:pt idx="39">
                  <c:v>-1.2539668996769393E-3</c:v>
                </c:pt>
                <c:pt idx="40">
                  <c:v>-1.2567879967662066E-3</c:v>
                </c:pt>
                <c:pt idx="41">
                  <c:v>-1.2599453782691228E-3</c:v>
                </c:pt>
                <c:pt idx="42">
                  <c:v>-1.2616856298919288E-3</c:v>
                </c:pt>
                <c:pt idx="43">
                  <c:v>-1.26352413424069E-3</c:v>
                </c:pt>
                <c:pt idx="44">
                  <c:v>-1.2646877478061924E-3</c:v>
                </c:pt>
                <c:pt idx="45">
                  <c:v>-1.2656562156587725E-3</c:v>
                </c:pt>
                <c:pt idx="46">
                  <c:v>-1.2667916777964194E-3</c:v>
                </c:pt>
                <c:pt idx="47">
                  <c:v>-1.2674362313269683E-3</c:v>
                </c:pt>
                <c:pt idx="48">
                  <c:v>-1.2681282135185157E-3</c:v>
                </c:pt>
                <c:pt idx="49">
                  <c:v>-1.2688676239314134E-3</c:v>
                </c:pt>
                <c:pt idx="50">
                  <c:v>-1.2705000560941926E-3</c:v>
                </c:pt>
                <c:pt idx="51">
                  <c:v>-1.2722995507141732E-3</c:v>
                </c:pt>
                <c:pt idx="52">
                  <c:v>-1.2732761035527673E-3</c:v>
                </c:pt>
                <c:pt idx="53">
                  <c:v>-1.2743000846926478E-3</c:v>
                </c:pt>
                <c:pt idx="54">
                  <c:v>-1.2753714945734629E-3</c:v>
                </c:pt>
                <c:pt idx="55">
                  <c:v>-1.2776678742332237E-3</c:v>
                </c:pt>
                <c:pt idx="56">
                  <c:v>-1.2801314179489154E-3</c:v>
                </c:pt>
                <c:pt idx="57">
                  <c:v>-1.2814399698557466E-3</c:v>
                </c:pt>
                <c:pt idx="58">
                  <c:v>-1.2827959503436404E-3</c:v>
                </c:pt>
                <c:pt idx="59">
                  <c:v>-1.2841993592926926E-3</c:v>
                </c:pt>
                <c:pt idx="60">
                  <c:v>-1.2871596696895082E-3</c:v>
                </c:pt>
                <c:pt idx="61">
                  <c:v>-1.2902872793008058E-3</c:v>
                </c:pt>
                <c:pt idx="62">
                  <c:v>-1.2919278304757142E-3</c:v>
                </c:pt>
                <c:pt idx="63">
                  <c:v>-1.2936158099519091E-3</c:v>
                </c:pt>
                <c:pt idx="64">
                  <c:v>-1.2953512180891025E-3</c:v>
                </c:pt>
                <c:pt idx="65">
                  <c:v>-1.2989754418502031E-3</c:v>
                </c:pt>
                <c:pt idx="66">
                  <c:v>-1.3036204309235799E-3</c:v>
                </c:pt>
                <c:pt idx="67">
                  <c:v>-1.3071233205419475E-3</c:v>
                </c:pt>
                <c:pt idx="68">
                  <c:v>-1.3104092583837712E-3</c:v>
                </c:pt>
                <c:pt idx="69">
                  <c:v>-1.3134782446089233E-3</c:v>
                </c:pt>
                <c:pt idx="70">
                  <c:v>-1.3188882131354163E-3</c:v>
                </c:pt>
                <c:pt idx="71">
                  <c:v>-1.3235846733428147E-3</c:v>
                </c:pt>
                <c:pt idx="72">
                  <c:v>-1.3255689014846084E-3</c:v>
                </c:pt>
                <c:pt idx="73">
                  <c:v>-1.3273361779697623E-3</c:v>
                </c:pt>
                <c:pt idx="74">
                  <c:v>-1.3288865028782126E-3</c:v>
                </c:pt>
                <c:pt idx="75">
                  <c:v>-1.331259057697487E-3</c:v>
                </c:pt>
                <c:pt idx="76">
                  <c:v>-1.3329182864252331E-3</c:v>
                </c:pt>
                <c:pt idx="77">
                  <c:v>-1.3333838532902931E-3</c:v>
                </c:pt>
                <c:pt idx="78">
                  <c:v>-1.3336324686585854E-3</c:v>
                </c:pt>
                <c:pt idx="79">
                  <c:v>-1.333664132250334E-3</c:v>
                </c:pt>
                <c:pt idx="80">
                  <c:v>-1.3329993518862437E-3</c:v>
                </c:pt>
                <c:pt idx="81">
                  <c:v>-1.3316212710501318E-3</c:v>
                </c:pt>
                <c:pt idx="82">
                  <c:v>-1.3305681768382982E-3</c:v>
                </c:pt>
                <c:pt idx="83">
                  <c:v>-1.3292981308898888E-3</c:v>
                </c:pt>
                <c:pt idx="84">
                  <c:v>-1.3278111333647757E-3</c:v>
                </c:pt>
                <c:pt idx="85">
                  <c:v>-1.3241090960880442E-3</c:v>
                </c:pt>
                <c:pt idx="86">
                  <c:v>-1.3196936272175108E-3</c:v>
                </c:pt>
                <c:pt idx="87">
                  <c:v>-1.3196503057111286E-3</c:v>
                </c:pt>
                <c:pt idx="88">
                  <c:v>-1.3218653911462042E-3</c:v>
                </c:pt>
                <c:pt idx="89">
                  <c:v>-1.3237839116087002E-3</c:v>
                </c:pt>
                <c:pt idx="90">
                  <c:v>-1.3266275138157368E-3</c:v>
                </c:pt>
                <c:pt idx="91">
                  <c:v>-1.3284923437328899E-3</c:v>
                </c:pt>
                <c:pt idx="92">
                  <c:v>-1.3289280393724567E-3</c:v>
                </c:pt>
                <c:pt idx="93">
                  <c:v>-1.3290671701193801E-3</c:v>
                </c:pt>
                <c:pt idx="94">
                  <c:v>-1.328909735813788E-3</c:v>
                </c:pt>
                <c:pt idx="95">
                  <c:v>-1.3276014214635978E-3</c:v>
                </c:pt>
                <c:pt idx="96">
                  <c:v>-1.3253143491454011E-3</c:v>
                </c:pt>
                <c:pt idx="97">
                  <c:v>-1.3236740901767519E-3</c:v>
                </c:pt>
                <c:pt idx="98">
                  <c:v>-1.321737266035683E-3</c:v>
                </c:pt>
                <c:pt idx="99">
                  <c:v>-1.3195038771218748E-3</c:v>
                </c:pt>
                <c:pt idx="100">
                  <c:v>-1.3140437527159321E-3</c:v>
                </c:pt>
                <c:pt idx="101">
                  <c:v>-1.307604671221263E-3</c:v>
                </c:pt>
                <c:pt idx="102">
                  <c:v>-1.3038884572846854E-3</c:v>
                </c:pt>
                <c:pt idx="103">
                  <c:v>-1.2998756783355603E-3</c:v>
                </c:pt>
                <c:pt idx="104">
                  <c:v>-1.2955663342539836E-3</c:v>
                </c:pt>
                <c:pt idx="105">
                  <c:v>-1.2859545026167041E-3</c:v>
                </c:pt>
                <c:pt idx="106">
                  <c:v>-1.27536330784217E-3</c:v>
                </c:pt>
                <c:pt idx="107">
                  <c:v>-1.2695711384980157E-3</c:v>
                </c:pt>
                <c:pt idx="108">
                  <c:v>-1.2634824040613779E-3</c:v>
                </c:pt>
                <c:pt idx="109">
                  <c:v>-1.2466426815349596E-3</c:v>
                </c:pt>
                <c:pt idx="110">
                  <c:v>-1.2312689493176876E-3</c:v>
                </c:pt>
                <c:pt idx="111">
                  <c:v>-1.2259483816112748E-3</c:v>
                </c:pt>
                <c:pt idx="112">
                  <c:v>-1.2210435714532508E-3</c:v>
                </c:pt>
                <c:pt idx="113">
                  <c:v>-1.2108542257660559E-3</c:v>
                </c:pt>
                <c:pt idx="114">
                  <c:v>-1.202755886846596E-3</c:v>
                </c:pt>
                <c:pt idx="115">
                  <c:v>-1.2003456232179133E-3</c:v>
                </c:pt>
                <c:pt idx="116">
                  <c:v>-1.1983511172575234E-3</c:v>
                </c:pt>
                <c:pt idx="117">
                  <c:v>-1.1967723691652665E-3</c:v>
                </c:pt>
                <c:pt idx="118">
                  <c:v>-1.1949967654345528E-3</c:v>
                </c:pt>
                <c:pt idx="119">
                  <c:v>-1.194614954558304E-3</c:v>
                </c:pt>
                <c:pt idx="120">
                  <c:v>-1.1951149953270956E-3</c:v>
                </c:pt>
                <c:pt idx="121">
                  <c:v>-1.1960307939240522E-3</c:v>
                </c:pt>
                <c:pt idx="122">
                  <c:v>-1.1973623503491737E-3</c:v>
                </c:pt>
                <c:pt idx="123">
                  <c:v>-1.2014073130073299E-3</c:v>
                </c:pt>
                <c:pt idx="124">
                  <c:v>-1.2068461536118846E-3</c:v>
                </c:pt>
                <c:pt idx="125">
                  <c:v>-1.2102564989380227E-3</c:v>
                </c:pt>
                <c:pt idx="126">
                  <c:v>-1.2140826019324535E-3</c:v>
                </c:pt>
                <c:pt idx="127">
                  <c:v>-1.2183244626351453E-3</c:v>
                </c:pt>
                <c:pt idx="128">
                  <c:v>-1.2281898528465618E-3</c:v>
                </c:pt>
                <c:pt idx="129">
                  <c:v>-1.2367159135573402E-3</c:v>
                </c:pt>
                <c:pt idx="130">
                  <c:v>-1.237364931916396E-3</c:v>
                </c:pt>
                <c:pt idx="131">
                  <c:v>-1.2381229679503392E-3</c:v>
                </c:pt>
                <c:pt idx="132">
                  <c:v>-1.2389900218190419E-3</c:v>
                </c:pt>
                <c:pt idx="133">
                  <c:v>-1.2410832433085162E-3</c:v>
                </c:pt>
                <c:pt idx="134">
                  <c:v>-1.243548414442408E-3</c:v>
                </c:pt>
                <c:pt idx="135">
                  <c:v>-1.2449605569253563E-3</c:v>
                </c:pt>
                <c:pt idx="136">
                  <c:v>-1.2464817171231601E-3</c:v>
                </c:pt>
                <c:pt idx="137">
                  <c:v>-1.2481118951157555E-3</c:v>
                </c:pt>
                <c:pt idx="138">
                  <c:v>-1.2517312911652922E-3</c:v>
                </c:pt>
                <c:pt idx="139">
                  <c:v>-1.2557227842746599E-3</c:v>
                </c:pt>
                <c:pt idx="140">
                  <c:v>-1.2578980508415327E-3</c:v>
                </c:pt>
                <c:pt idx="141">
                  <c:v>-1.2601823351232611E-3</c:v>
                </c:pt>
                <c:pt idx="142">
                  <c:v>-1.2625756371997809E-3</c:v>
                </c:pt>
                <c:pt idx="143">
                  <c:v>-1.2677211694400725E-3</c:v>
                </c:pt>
                <c:pt idx="144">
                  <c:v>-1.2732390224945433E-3</c:v>
                </c:pt>
                <c:pt idx="145">
                  <c:v>-1.2761774130654047E-3</c:v>
                </c:pt>
                <c:pt idx="146">
                  <c:v>-1.2792248214310575E-3</c:v>
                </c:pt>
                <c:pt idx="147">
                  <c:v>-1.2823812473516938E-3</c:v>
                </c:pt>
                <c:pt idx="148">
                  <c:v>-1.2890528759879061E-3</c:v>
                </c:pt>
                <c:pt idx="149">
                  <c:v>-1.2960971283426659E-3</c:v>
                </c:pt>
                <c:pt idx="150">
                  <c:v>-1.2997986428375796E-3</c:v>
                </c:pt>
                <c:pt idx="151">
                  <c:v>-1.3044329240363695E-3</c:v>
                </c:pt>
                <c:pt idx="152">
                  <c:v>-1.3097492957792056E-3</c:v>
                </c:pt>
                <c:pt idx="153">
                  <c:v>-1.3194872131849777E-3</c:v>
                </c:pt>
                <c:pt idx="154">
                  <c:v>-1.32834481362476E-3</c:v>
                </c:pt>
                <c:pt idx="155">
                  <c:v>-1.3323262010445092E-3</c:v>
                </c:pt>
                <c:pt idx="156">
                  <c:v>-1.336040591639609E-3</c:v>
                </c:pt>
                <c:pt idx="157">
                  <c:v>-1.3394879853301234E-3</c:v>
                </c:pt>
                <c:pt idx="158">
                  <c:v>-1.3454877547580679E-3</c:v>
                </c:pt>
                <c:pt idx="159">
                  <c:v>-1.3506075923253036E-3</c:v>
                </c:pt>
                <c:pt idx="160">
                  <c:v>-1.3527200020924113E-3</c:v>
                </c:pt>
                <c:pt idx="161">
                  <c:v>-1.3545654150748376E-3</c:v>
                </c:pt>
                <c:pt idx="162">
                  <c:v>-1.3561438313125507E-3</c:v>
                </c:pt>
                <c:pt idx="163">
                  <c:v>-1.3584055487525504E-3</c:v>
                </c:pt>
                <c:pt idx="164">
                  <c:v>-1.3597875284965255E-3</c:v>
                </c:pt>
                <c:pt idx="165">
                  <c:v>-1.3600309608907679E-3</c:v>
                </c:pt>
                <c:pt idx="166">
                  <c:v>-1.360007396580265E-3</c:v>
                </c:pt>
                <c:pt idx="167">
                  <c:v>-1.3597168353651767E-3</c:v>
                </c:pt>
                <c:pt idx="168">
                  <c:v>-1.3582405994183588E-3</c:v>
                </c:pt>
                <c:pt idx="169">
                  <c:v>-1.3558846232175625E-3</c:v>
                </c:pt>
                <c:pt idx="170">
                  <c:v>-1.3542590783588437E-3</c:v>
                </c:pt>
                <c:pt idx="171">
                  <c:v>-1.3523665365156035E-3</c:v>
                </c:pt>
                <c:pt idx="172">
                  <c:v>-1.3582638639100253E-3</c:v>
                </c:pt>
                <c:pt idx="173">
                  <c:v>-1.3650110412788408E-3</c:v>
                </c:pt>
                <c:pt idx="174">
                  <c:v>-1.3666366052023093E-3</c:v>
                </c:pt>
                <c:pt idx="175">
                  <c:v>-1.3679964213020313E-3</c:v>
                </c:pt>
                <c:pt idx="176">
                  <c:v>-1.3698250143923119E-3</c:v>
                </c:pt>
                <c:pt idx="177">
                  <c:v>-1.3707782055849549E-3</c:v>
                </c:pt>
                <c:pt idx="178">
                  <c:v>-1.3708092817665829E-3</c:v>
                </c:pt>
                <c:pt idx="179">
                  <c:v>-1.3705746098846561E-3</c:v>
                </c:pt>
                <c:pt idx="180">
                  <c:v>-1.3700741901390145E-3</c:v>
                </c:pt>
                <c:pt idx="181">
                  <c:v>-1.3681823240885294E-3</c:v>
                </c:pt>
                <c:pt idx="182">
                  <c:v>-1.3654150312003566E-3</c:v>
                </c:pt>
                <c:pt idx="183">
                  <c:v>-1.3635858714167171E-3</c:v>
                </c:pt>
                <c:pt idx="184">
                  <c:v>-1.3614909638093309E-3</c:v>
                </c:pt>
                <c:pt idx="185">
                  <c:v>-1.3591303080584538E-3</c:v>
                </c:pt>
                <c:pt idx="186">
                  <c:v>-1.3535180811885539E-3</c:v>
                </c:pt>
                <c:pt idx="187">
                  <c:v>-1.3470302053386618E-3</c:v>
                </c:pt>
                <c:pt idx="188">
                  <c:v>-1.3433408096696908E-3</c:v>
                </c:pt>
                <c:pt idx="189">
                  <c:v>-1.339385665937165E-3</c:v>
                </c:pt>
                <c:pt idx="190">
                  <c:v>-1.3351647741810524E-3</c:v>
                </c:pt>
                <c:pt idx="191">
                  <c:v>-1.3258322808162859E-3</c:v>
                </c:pt>
                <c:pt idx="192">
                  <c:v>-1.3158007141456096E-3</c:v>
                </c:pt>
                <c:pt idx="193">
                  <c:v>-1.3109584758552728E-3</c:v>
                </c:pt>
                <c:pt idx="194">
                  <c:v>-1.3063806169633096E-3</c:v>
                </c:pt>
                <c:pt idx="195">
                  <c:v>-1.3020671374297521E-3</c:v>
                </c:pt>
                <c:pt idx="196">
                  <c:v>-1.29431678959957E-3</c:v>
                </c:pt>
                <c:pt idx="197">
                  <c:v>-1.2874570134790986E-3</c:v>
                </c:pt>
                <c:pt idx="198">
                  <c:v>-1.2844654309773773E-3</c:v>
                </c:pt>
                <c:pt idx="199">
                  <c:v>-1.2817382279539657E-3</c:v>
                </c:pt>
                <c:pt idx="200">
                  <c:v>-1.2792754044088639E-3</c:v>
                </c:pt>
                <c:pt idx="201">
                  <c:v>-1.2752265047799582E-3</c:v>
                </c:pt>
                <c:pt idx="202">
                  <c:v>-1.2720679045719052E-3</c:v>
                </c:pt>
                <c:pt idx="203">
                  <c:v>-1.2709269781385757E-3</c:v>
                </c:pt>
                <c:pt idx="204">
                  <c:v>-1.270050431383396E-3</c:v>
                </c:pt>
                <c:pt idx="205">
                  <c:v>-1.2694382639466539E-3</c:v>
                </c:pt>
                <c:pt idx="206">
                  <c:v>-1.2690907201795554E-3</c:v>
                </c:pt>
                <c:pt idx="207">
                  <c:v>-1.2696333890227507E-3</c:v>
                </c:pt>
                <c:pt idx="208">
                  <c:v>-1.2703431190175252E-3</c:v>
                </c:pt>
                <c:pt idx="209">
                  <c:v>-1.2713172283307372E-3</c:v>
                </c:pt>
                <c:pt idx="210">
                  <c:v>-1.2725557172421631E-3</c:v>
                </c:pt>
                <c:pt idx="211">
                  <c:v>-1.2759094377301494E-3</c:v>
                </c:pt>
                <c:pt idx="212">
                  <c:v>-1.2801534672313153E-3</c:v>
                </c:pt>
                <c:pt idx="213">
                  <c:v>-1.2813917326814916E-3</c:v>
                </c:pt>
                <c:pt idx="214">
                  <c:v>-1.2813960134971936E-3</c:v>
                </c:pt>
                <c:pt idx="215">
                  <c:v>-1.2814003084615777E-3</c:v>
                </c:pt>
                <c:pt idx="216">
                  <c:v>-1.2814043851205881E-3</c:v>
                </c:pt>
                <c:pt idx="217">
                  <c:v>-1.2814176315645298E-3</c:v>
                </c:pt>
                <c:pt idx="218">
                  <c:v>-1.2814219981116537E-3</c:v>
                </c:pt>
                <c:pt idx="219">
                  <c:v>-1.2814263788474278E-3</c:v>
                </c:pt>
                <c:pt idx="220">
                  <c:v>-1.2814307738917563E-3</c:v>
                </c:pt>
                <c:pt idx="221">
                  <c:v>-1.2814350503242977E-3</c:v>
                </c:pt>
                <c:pt idx="222">
                  <c:v>-1.2814484969547735E-3</c:v>
                </c:pt>
                <c:pt idx="223">
                  <c:v>-1.2814529635818417E-3</c:v>
                </c:pt>
                <c:pt idx="224">
                  <c:v>-1.2814574443176241E-3</c:v>
                </c:pt>
                <c:pt idx="225">
                  <c:v>-1.2814619392820248E-3</c:v>
                </c:pt>
                <c:pt idx="226">
                  <c:v>-1.2814664155680333E-3</c:v>
                </c:pt>
                <c:pt idx="227">
                  <c:v>-1.2814800625049472E-3</c:v>
                </c:pt>
                <c:pt idx="228">
                  <c:v>-1.2814846290121196E-3</c:v>
                </c:pt>
                <c:pt idx="229">
                  <c:v>-1.2814892097479103E-3</c:v>
                </c:pt>
                <c:pt idx="230">
                  <c:v>-1.2814938048721913E-3</c:v>
                </c:pt>
                <c:pt idx="231">
                  <c:v>-1.2814984808118268E-3</c:v>
                </c:pt>
                <c:pt idx="232">
                  <c:v>-1.2815123280152108E-3</c:v>
                </c:pt>
                <c:pt idx="233">
                  <c:v>-1.2815169945223914E-3</c:v>
                </c:pt>
                <c:pt idx="234">
                  <c:v>-1.2815216752182224E-3</c:v>
                </c:pt>
                <c:pt idx="235">
                  <c:v>-1.2815263704224478E-3</c:v>
                </c:pt>
                <c:pt idx="236">
                  <c:v>-1.2877207716543992E-3</c:v>
                </c:pt>
                <c:pt idx="237">
                  <c:v>-1.2948085728003988E-3</c:v>
                </c:pt>
                <c:pt idx="238">
                  <c:v>-1.2976132879005675E-3</c:v>
                </c:pt>
                <c:pt idx="239">
                  <c:v>-1.2999758737075595E-3</c:v>
                </c:pt>
                <c:pt idx="240">
                  <c:v>-1.3018963299415987E-3</c:v>
                </c:pt>
                <c:pt idx="241">
                  <c:v>-1.3042587525591287E-3</c:v>
                </c:pt>
                <c:pt idx="242">
                  <c:v>-1.30515686110666E-3</c:v>
                </c:pt>
                <c:pt idx="243">
                  <c:v>-1.3048666703951994E-3</c:v>
                </c:pt>
                <c:pt idx="244">
                  <c:v>-1.3041343503106262E-3</c:v>
                </c:pt>
                <c:pt idx="245">
                  <c:v>-1.3029599009328763E-3</c:v>
                </c:pt>
                <c:pt idx="246">
                  <c:v>-1.2991325490441241E-3</c:v>
                </c:pt>
                <c:pt idx="247">
                  <c:v>-1.2938408089313569E-3</c:v>
                </c:pt>
                <c:pt idx="248">
                  <c:v>-1.2904557123682991E-3</c:v>
                </c:pt>
                <c:pt idx="249">
                  <c:v>-1.2866284863921607E-3</c:v>
                </c:pt>
                <c:pt idx="250">
                  <c:v>-1.2823591309629734E-3</c:v>
                </c:pt>
                <c:pt idx="251">
                  <c:v>-1.2723421583249461E-3</c:v>
                </c:pt>
                <c:pt idx="252">
                  <c:v>-1.2608604141961521E-3</c:v>
                </c:pt>
                <c:pt idx="253">
                  <c:v>-1.2543804113018808E-3</c:v>
                </c:pt>
                <c:pt idx="254">
                  <c:v>-1.2474582787147526E-3</c:v>
                </c:pt>
                <c:pt idx="255">
                  <c:v>-1.2400940164747354E-3</c:v>
                </c:pt>
                <c:pt idx="256">
                  <c:v>-1.2238875658532322E-3</c:v>
                </c:pt>
                <c:pt idx="257">
                  <c:v>-1.2048258294239389E-3</c:v>
                </c:pt>
                <c:pt idx="258">
                  <c:v>-1.1933064727154274E-3</c:v>
                </c:pt>
                <c:pt idx="259">
                  <c:v>-1.1825978426927009E-3</c:v>
                </c:pt>
                <c:pt idx="260">
                  <c:v>-1.1726999394356952E-3</c:v>
                </c:pt>
                <c:pt idx="261">
                  <c:v>-1.1556028463077794E-3</c:v>
                </c:pt>
                <c:pt idx="262">
                  <c:v>-1.1412155950241143E-3</c:v>
                </c:pt>
                <c:pt idx="263">
                  <c:v>-1.1353713264750098E-3</c:v>
                </c:pt>
                <c:pt idx="264">
                  <c:v>-1.1303377848115304E-3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580096"/>
        <c:axId val="112582016"/>
      </c:scatterChart>
      <c:valAx>
        <c:axId val="112580096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112582016"/>
        <c:crosses val="autoZero"/>
        <c:crossBetween val="midCat"/>
      </c:valAx>
      <c:valAx>
        <c:axId val="112582016"/>
        <c:scaling>
          <c:orientation val="minMax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1125800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6618333333333331"/>
          <c:y val="0.57717222222222231"/>
          <c:w val="9.0839583333333335E-2"/>
          <c:h val="0.19137750000000001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1M (0Y-2Y)</a:t>
            </a:r>
          </a:p>
        </c:rich>
      </c:tx>
      <c:layout/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ON Mx</c:v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EURON!$AP$2:$AP$513</c:f>
              <c:numCache>
                <c:formatCode>ddd\,\ dd\-mmm\-yyyy</c:formatCode>
                <c:ptCount val="512"/>
                <c:pt idx="0">
                  <c:v>42209</c:v>
                </c:pt>
                <c:pt idx="1">
                  <c:v>42212</c:v>
                </c:pt>
                <c:pt idx="2">
                  <c:v>42213</c:v>
                </c:pt>
                <c:pt idx="3">
                  <c:v>42214</c:v>
                </c:pt>
                <c:pt idx="4">
                  <c:v>42215</c:v>
                </c:pt>
                <c:pt idx="5">
                  <c:v>42216</c:v>
                </c:pt>
                <c:pt idx="6">
                  <c:v>42219</c:v>
                </c:pt>
                <c:pt idx="7">
                  <c:v>42220</c:v>
                </c:pt>
                <c:pt idx="8">
                  <c:v>42221</c:v>
                </c:pt>
                <c:pt idx="9">
                  <c:v>42222</c:v>
                </c:pt>
                <c:pt idx="10">
                  <c:v>42223</c:v>
                </c:pt>
                <c:pt idx="11">
                  <c:v>42226</c:v>
                </c:pt>
                <c:pt idx="12">
                  <c:v>42227</c:v>
                </c:pt>
                <c:pt idx="13">
                  <c:v>42228</c:v>
                </c:pt>
                <c:pt idx="14">
                  <c:v>42229</c:v>
                </c:pt>
                <c:pt idx="15">
                  <c:v>42230</c:v>
                </c:pt>
                <c:pt idx="16">
                  <c:v>42233</c:v>
                </c:pt>
                <c:pt idx="17">
                  <c:v>42234</c:v>
                </c:pt>
                <c:pt idx="18">
                  <c:v>42235</c:v>
                </c:pt>
                <c:pt idx="19">
                  <c:v>42236</c:v>
                </c:pt>
                <c:pt idx="20">
                  <c:v>42237</c:v>
                </c:pt>
                <c:pt idx="21">
                  <c:v>42240</c:v>
                </c:pt>
                <c:pt idx="22">
                  <c:v>42241</c:v>
                </c:pt>
                <c:pt idx="23">
                  <c:v>42242</c:v>
                </c:pt>
                <c:pt idx="24">
                  <c:v>42243</c:v>
                </c:pt>
                <c:pt idx="25">
                  <c:v>42244</c:v>
                </c:pt>
                <c:pt idx="26">
                  <c:v>42247</c:v>
                </c:pt>
                <c:pt idx="27">
                  <c:v>42248</c:v>
                </c:pt>
                <c:pt idx="28">
                  <c:v>42249</c:v>
                </c:pt>
                <c:pt idx="29">
                  <c:v>42250</c:v>
                </c:pt>
                <c:pt idx="30">
                  <c:v>42251</c:v>
                </c:pt>
                <c:pt idx="31">
                  <c:v>42254</c:v>
                </c:pt>
                <c:pt idx="32">
                  <c:v>42255</c:v>
                </c:pt>
                <c:pt idx="33">
                  <c:v>42256</c:v>
                </c:pt>
                <c:pt idx="34">
                  <c:v>42257</c:v>
                </c:pt>
                <c:pt idx="35">
                  <c:v>42258</c:v>
                </c:pt>
                <c:pt idx="36">
                  <c:v>42261</c:v>
                </c:pt>
                <c:pt idx="37">
                  <c:v>42262</c:v>
                </c:pt>
                <c:pt idx="38">
                  <c:v>42263</c:v>
                </c:pt>
                <c:pt idx="39">
                  <c:v>42264</c:v>
                </c:pt>
                <c:pt idx="40">
                  <c:v>42265</c:v>
                </c:pt>
                <c:pt idx="41">
                  <c:v>42268</c:v>
                </c:pt>
                <c:pt idx="42">
                  <c:v>42269</c:v>
                </c:pt>
                <c:pt idx="43">
                  <c:v>42270</c:v>
                </c:pt>
                <c:pt idx="44">
                  <c:v>42271</c:v>
                </c:pt>
                <c:pt idx="45">
                  <c:v>42272</c:v>
                </c:pt>
                <c:pt idx="46">
                  <c:v>42275</c:v>
                </c:pt>
                <c:pt idx="47">
                  <c:v>42276</c:v>
                </c:pt>
                <c:pt idx="48">
                  <c:v>42277</c:v>
                </c:pt>
                <c:pt idx="49">
                  <c:v>42278</c:v>
                </c:pt>
                <c:pt idx="50">
                  <c:v>42279</c:v>
                </c:pt>
                <c:pt idx="51">
                  <c:v>42282</c:v>
                </c:pt>
                <c:pt idx="52">
                  <c:v>42283</c:v>
                </c:pt>
                <c:pt idx="53">
                  <c:v>42284</c:v>
                </c:pt>
                <c:pt idx="54">
                  <c:v>42285</c:v>
                </c:pt>
                <c:pt idx="55">
                  <c:v>42286</c:v>
                </c:pt>
                <c:pt idx="56">
                  <c:v>42289</c:v>
                </c:pt>
                <c:pt idx="57">
                  <c:v>42290</c:v>
                </c:pt>
                <c:pt idx="58">
                  <c:v>42291</c:v>
                </c:pt>
                <c:pt idx="59">
                  <c:v>42292</c:v>
                </c:pt>
                <c:pt idx="60">
                  <c:v>42293</c:v>
                </c:pt>
                <c:pt idx="61">
                  <c:v>42296</c:v>
                </c:pt>
                <c:pt idx="62">
                  <c:v>42297</c:v>
                </c:pt>
                <c:pt idx="63">
                  <c:v>42298</c:v>
                </c:pt>
                <c:pt idx="64">
                  <c:v>42299</c:v>
                </c:pt>
                <c:pt idx="65">
                  <c:v>42300</c:v>
                </c:pt>
                <c:pt idx="66">
                  <c:v>42303</c:v>
                </c:pt>
                <c:pt idx="67">
                  <c:v>42304</c:v>
                </c:pt>
                <c:pt idx="68">
                  <c:v>42305</c:v>
                </c:pt>
                <c:pt idx="69">
                  <c:v>42306</c:v>
                </c:pt>
                <c:pt idx="70">
                  <c:v>42307</c:v>
                </c:pt>
                <c:pt idx="71">
                  <c:v>42310</c:v>
                </c:pt>
                <c:pt idx="72">
                  <c:v>42311</c:v>
                </c:pt>
                <c:pt idx="73">
                  <c:v>42312</c:v>
                </c:pt>
                <c:pt idx="74">
                  <c:v>42313</c:v>
                </c:pt>
                <c:pt idx="75">
                  <c:v>42314</c:v>
                </c:pt>
                <c:pt idx="76">
                  <c:v>42317</c:v>
                </c:pt>
                <c:pt idx="77">
                  <c:v>42318</c:v>
                </c:pt>
                <c:pt idx="78">
                  <c:v>42319</c:v>
                </c:pt>
                <c:pt idx="79">
                  <c:v>42320</c:v>
                </c:pt>
                <c:pt idx="80">
                  <c:v>42321</c:v>
                </c:pt>
                <c:pt idx="81">
                  <c:v>42324</c:v>
                </c:pt>
                <c:pt idx="82">
                  <c:v>42325</c:v>
                </c:pt>
                <c:pt idx="83">
                  <c:v>42326</c:v>
                </c:pt>
                <c:pt idx="84">
                  <c:v>42327</c:v>
                </c:pt>
                <c:pt idx="85">
                  <c:v>42328</c:v>
                </c:pt>
                <c:pt idx="86">
                  <c:v>42331</c:v>
                </c:pt>
                <c:pt idx="87">
                  <c:v>42332</c:v>
                </c:pt>
                <c:pt idx="88">
                  <c:v>42333</c:v>
                </c:pt>
                <c:pt idx="89">
                  <c:v>42334</c:v>
                </c:pt>
                <c:pt idx="90">
                  <c:v>42335</c:v>
                </c:pt>
                <c:pt idx="91">
                  <c:v>42338</c:v>
                </c:pt>
                <c:pt idx="92">
                  <c:v>42339</c:v>
                </c:pt>
                <c:pt idx="93">
                  <c:v>42340</c:v>
                </c:pt>
                <c:pt idx="94">
                  <c:v>42341</c:v>
                </c:pt>
                <c:pt idx="95">
                  <c:v>42342</c:v>
                </c:pt>
                <c:pt idx="96">
                  <c:v>42345</c:v>
                </c:pt>
                <c:pt idx="97">
                  <c:v>42346</c:v>
                </c:pt>
                <c:pt idx="98">
                  <c:v>42347</c:v>
                </c:pt>
                <c:pt idx="99">
                  <c:v>42348</c:v>
                </c:pt>
                <c:pt idx="100">
                  <c:v>42349</c:v>
                </c:pt>
                <c:pt idx="101">
                  <c:v>42352</c:v>
                </c:pt>
                <c:pt idx="102">
                  <c:v>42353</c:v>
                </c:pt>
                <c:pt idx="103">
                  <c:v>42354</c:v>
                </c:pt>
                <c:pt idx="104">
                  <c:v>42355</c:v>
                </c:pt>
                <c:pt idx="105">
                  <c:v>42356</c:v>
                </c:pt>
                <c:pt idx="106">
                  <c:v>42359</c:v>
                </c:pt>
                <c:pt idx="107">
                  <c:v>42360</c:v>
                </c:pt>
                <c:pt idx="108">
                  <c:v>42361</c:v>
                </c:pt>
                <c:pt idx="109">
                  <c:v>42362</c:v>
                </c:pt>
                <c:pt idx="110">
                  <c:v>42366</c:v>
                </c:pt>
                <c:pt idx="111">
                  <c:v>42367</c:v>
                </c:pt>
                <c:pt idx="112">
                  <c:v>42368</c:v>
                </c:pt>
                <c:pt idx="113">
                  <c:v>42369</c:v>
                </c:pt>
                <c:pt idx="114">
                  <c:v>42373</c:v>
                </c:pt>
                <c:pt idx="115">
                  <c:v>42374</c:v>
                </c:pt>
                <c:pt idx="116">
                  <c:v>42375</c:v>
                </c:pt>
                <c:pt idx="117">
                  <c:v>42376</c:v>
                </c:pt>
                <c:pt idx="118">
                  <c:v>42377</c:v>
                </c:pt>
                <c:pt idx="119">
                  <c:v>42380</c:v>
                </c:pt>
                <c:pt idx="120">
                  <c:v>42381</c:v>
                </c:pt>
                <c:pt idx="121">
                  <c:v>42382</c:v>
                </c:pt>
                <c:pt idx="122">
                  <c:v>42383</c:v>
                </c:pt>
                <c:pt idx="123">
                  <c:v>42384</c:v>
                </c:pt>
                <c:pt idx="124">
                  <c:v>42387</c:v>
                </c:pt>
                <c:pt idx="125">
                  <c:v>42388</c:v>
                </c:pt>
                <c:pt idx="126">
                  <c:v>42389</c:v>
                </c:pt>
                <c:pt idx="127">
                  <c:v>42390</c:v>
                </c:pt>
                <c:pt idx="128">
                  <c:v>42391</c:v>
                </c:pt>
                <c:pt idx="129">
                  <c:v>42394</c:v>
                </c:pt>
                <c:pt idx="130">
                  <c:v>42395</c:v>
                </c:pt>
                <c:pt idx="131">
                  <c:v>42396</c:v>
                </c:pt>
                <c:pt idx="132">
                  <c:v>42397</c:v>
                </c:pt>
                <c:pt idx="133">
                  <c:v>42398</c:v>
                </c:pt>
                <c:pt idx="134">
                  <c:v>42401</c:v>
                </c:pt>
                <c:pt idx="135">
                  <c:v>42402</c:v>
                </c:pt>
                <c:pt idx="136">
                  <c:v>42403</c:v>
                </c:pt>
                <c:pt idx="137">
                  <c:v>42404</c:v>
                </c:pt>
                <c:pt idx="138">
                  <c:v>42405</c:v>
                </c:pt>
                <c:pt idx="139">
                  <c:v>42408</c:v>
                </c:pt>
                <c:pt idx="140">
                  <c:v>42409</c:v>
                </c:pt>
                <c:pt idx="141">
                  <c:v>42410</c:v>
                </c:pt>
                <c:pt idx="142">
                  <c:v>42411</c:v>
                </c:pt>
                <c:pt idx="143">
                  <c:v>42412</c:v>
                </c:pt>
                <c:pt idx="144">
                  <c:v>42415</c:v>
                </c:pt>
                <c:pt idx="145">
                  <c:v>42416</c:v>
                </c:pt>
                <c:pt idx="146">
                  <c:v>42417</c:v>
                </c:pt>
                <c:pt idx="147">
                  <c:v>42418</c:v>
                </c:pt>
                <c:pt idx="148">
                  <c:v>42419</c:v>
                </c:pt>
                <c:pt idx="149">
                  <c:v>42422</c:v>
                </c:pt>
                <c:pt idx="150">
                  <c:v>42423</c:v>
                </c:pt>
                <c:pt idx="151">
                  <c:v>42424</c:v>
                </c:pt>
                <c:pt idx="152">
                  <c:v>42425</c:v>
                </c:pt>
                <c:pt idx="153">
                  <c:v>42426</c:v>
                </c:pt>
                <c:pt idx="154">
                  <c:v>42429</c:v>
                </c:pt>
                <c:pt idx="155">
                  <c:v>42430</c:v>
                </c:pt>
                <c:pt idx="156">
                  <c:v>42431</c:v>
                </c:pt>
                <c:pt idx="157">
                  <c:v>42432</c:v>
                </c:pt>
                <c:pt idx="158">
                  <c:v>42433</c:v>
                </c:pt>
                <c:pt idx="159">
                  <c:v>42436</c:v>
                </c:pt>
                <c:pt idx="160">
                  <c:v>42437</c:v>
                </c:pt>
                <c:pt idx="161">
                  <c:v>42438</c:v>
                </c:pt>
                <c:pt idx="162">
                  <c:v>42439</c:v>
                </c:pt>
                <c:pt idx="163">
                  <c:v>42440</c:v>
                </c:pt>
                <c:pt idx="164">
                  <c:v>42443</c:v>
                </c:pt>
                <c:pt idx="165">
                  <c:v>42444</c:v>
                </c:pt>
                <c:pt idx="166">
                  <c:v>42445</c:v>
                </c:pt>
                <c:pt idx="167">
                  <c:v>42446</c:v>
                </c:pt>
                <c:pt idx="168">
                  <c:v>42447</c:v>
                </c:pt>
                <c:pt idx="169">
                  <c:v>42450</c:v>
                </c:pt>
                <c:pt idx="170">
                  <c:v>42451</c:v>
                </c:pt>
                <c:pt idx="171">
                  <c:v>42452</c:v>
                </c:pt>
                <c:pt idx="172">
                  <c:v>42453</c:v>
                </c:pt>
                <c:pt idx="173">
                  <c:v>42458</c:v>
                </c:pt>
                <c:pt idx="174">
                  <c:v>42459</c:v>
                </c:pt>
                <c:pt idx="175">
                  <c:v>42460</c:v>
                </c:pt>
                <c:pt idx="176">
                  <c:v>42461</c:v>
                </c:pt>
                <c:pt idx="177">
                  <c:v>42464</c:v>
                </c:pt>
                <c:pt idx="178">
                  <c:v>42465</c:v>
                </c:pt>
                <c:pt idx="179">
                  <c:v>42466</c:v>
                </c:pt>
                <c:pt idx="180">
                  <c:v>42467</c:v>
                </c:pt>
                <c:pt idx="181">
                  <c:v>42468</c:v>
                </c:pt>
                <c:pt idx="182">
                  <c:v>42471</c:v>
                </c:pt>
                <c:pt idx="183">
                  <c:v>42472</c:v>
                </c:pt>
                <c:pt idx="184">
                  <c:v>42473</c:v>
                </c:pt>
                <c:pt idx="185">
                  <c:v>42474</c:v>
                </c:pt>
                <c:pt idx="186">
                  <c:v>42475</c:v>
                </c:pt>
                <c:pt idx="187">
                  <c:v>42478</c:v>
                </c:pt>
                <c:pt idx="188">
                  <c:v>42479</c:v>
                </c:pt>
                <c:pt idx="189">
                  <c:v>42480</c:v>
                </c:pt>
                <c:pt idx="190">
                  <c:v>42481</c:v>
                </c:pt>
                <c:pt idx="191">
                  <c:v>42482</c:v>
                </c:pt>
                <c:pt idx="192">
                  <c:v>42485</c:v>
                </c:pt>
                <c:pt idx="193">
                  <c:v>42486</c:v>
                </c:pt>
                <c:pt idx="194">
                  <c:v>42487</c:v>
                </c:pt>
                <c:pt idx="195">
                  <c:v>42488</c:v>
                </c:pt>
                <c:pt idx="196">
                  <c:v>42489</c:v>
                </c:pt>
                <c:pt idx="197">
                  <c:v>42492</c:v>
                </c:pt>
                <c:pt idx="198">
                  <c:v>42493</c:v>
                </c:pt>
                <c:pt idx="199">
                  <c:v>42494</c:v>
                </c:pt>
                <c:pt idx="200">
                  <c:v>42495</c:v>
                </c:pt>
                <c:pt idx="201">
                  <c:v>42496</c:v>
                </c:pt>
                <c:pt idx="202">
                  <c:v>42499</c:v>
                </c:pt>
                <c:pt idx="203">
                  <c:v>42500</c:v>
                </c:pt>
                <c:pt idx="204">
                  <c:v>42501</c:v>
                </c:pt>
                <c:pt idx="205">
                  <c:v>42502</c:v>
                </c:pt>
                <c:pt idx="206">
                  <c:v>42503</c:v>
                </c:pt>
                <c:pt idx="207">
                  <c:v>42506</c:v>
                </c:pt>
                <c:pt idx="208">
                  <c:v>42507</c:v>
                </c:pt>
                <c:pt idx="209">
                  <c:v>42508</c:v>
                </c:pt>
                <c:pt idx="210">
                  <c:v>42509</c:v>
                </c:pt>
                <c:pt idx="211">
                  <c:v>42510</c:v>
                </c:pt>
                <c:pt idx="212">
                  <c:v>42513</c:v>
                </c:pt>
                <c:pt idx="213">
                  <c:v>42514</c:v>
                </c:pt>
                <c:pt idx="214">
                  <c:v>42515</c:v>
                </c:pt>
                <c:pt idx="215">
                  <c:v>42516</c:v>
                </c:pt>
                <c:pt idx="216">
                  <c:v>42517</c:v>
                </c:pt>
                <c:pt idx="217">
                  <c:v>42520</c:v>
                </c:pt>
                <c:pt idx="218">
                  <c:v>42521</c:v>
                </c:pt>
                <c:pt idx="219">
                  <c:v>42522</c:v>
                </c:pt>
                <c:pt idx="220">
                  <c:v>42523</c:v>
                </c:pt>
                <c:pt idx="221">
                  <c:v>42524</c:v>
                </c:pt>
                <c:pt idx="222">
                  <c:v>42527</c:v>
                </c:pt>
                <c:pt idx="223">
                  <c:v>42528</c:v>
                </c:pt>
                <c:pt idx="224">
                  <c:v>42529</c:v>
                </c:pt>
                <c:pt idx="225">
                  <c:v>42530</c:v>
                </c:pt>
                <c:pt idx="226">
                  <c:v>42531</c:v>
                </c:pt>
                <c:pt idx="227">
                  <c:v>42534</c:v>
                </c:pt>
                <c:pt idx="228">
                  <c:v>42535</c:v>
                </c:pt>
                <c:pt idx="229">
                  <c:v>42536</c:v>
                </c:pt>
                <c:pt idx="230">
                  <c:v>42537</c:v>
                </c:pt>
                <c:pt idx="231">
                  <c:v>42538</c:v>
                </c:pt>
                <c:pt idx="232">
                  <c:v>42541</c:v>
                </c:pt>
                <c:pt idx="233">
                  <c:v>42542</c:v>
                </c:pt>
                <c:pt idx="234">
                  <c:v>42543</c:v>
                </c:pt>
                <c:pt idx="235">
                  <c:v>42544</c:v>
                </c:pt>
                <c:pt idx="236">
                  <c:v>42545</c:v>
                </c:pt>
                <c:pt idx="237">
                  <c:v>42548</c:v>
                </c:pt>
                <c:pt idx="238">
                  <c:v>42549</c:v>
                </c:pt>
                <c:pt idx="239">
                  <c:v>42550</c:v>
                </c:pt>
                <c:pt idx="240">
                  <c:v>42551</c:v>
                </c:pt>
                <c:pt idx="241">
                  <c:v>42552</c:v>
                </c:pt>
                <c:pt idx="242">
                  <c:v>42555</c:v>
                </c:pt>
                <c:pt idx="243">
                  <c:v>42556</c:v>
                </c:pt>
                <c:pt idx="244">
                  <c:v>42557</c:v>
                </c:pt>
                <c:pt idx="245">
                  <c:v>42558</c:v>
                </c:pt>
                <c:pt idx="246">
                  <c:v>42559</c:v>
                </c:pt>
                <c:pt idx="247">
                  <c:v>42562</c:v>
                </c:pt>
                <c:pt idx="248">
                  <c:v>42563</c:v>
                </c:pt>
                <c:pt idx="249">
                  <c:v>42564</c:v>
                </c:pt>
                <c:pt idx="250">
                  <c:v>42565</c:v>
                </c:pt>
                <c:pt idx="251">
                  <c:v>42566</c:v>
                </c:pt>
                <c:pt idx="252">
                  <c:v>42569</c:v>
                </c:pt>
                <c:pt idx="253">
                  <c:v>42570</c:v>
                </c:pt>
                <c:pt idx="254">
                  <c:v>42571</c:v>
                </c:pt>
                <c:pt idx="255">
                  <c:v>42572</c:v>
                </c:pt>
                <c:pt idx="256">
                  <c:v>42573</c:v>
                </c:pt>
                <c:pt idx="257">
                  <c:v>42576</c:v>
                </c:pt>
                <c:pt idx="258">
                  <c:v>42577</c:v>
                </c:pt>
                <c:pt idx="259">
                  <c:v>42578</c:v>
                </c:pt>
                <c:pt idx="260">
                  <c:v>42579</c:v>
                </c:pt>
                <c:pt idx="261">
                  <c:v>42580</c:v>
                </c:pt>
                <c:pt idx="262">
                  <c:v>42583</c:v>
                </c:pt>
                <c:pt idx="263">
                  <c:v>42584</c:v>
                </c:pt>
                <c:pt idx="264">
                  <c:v>42585</c:v>
                </c:pt>
                <c:pt idx="265">
                  <c:v>42586</c:v>
                </c:pt>
                <c:pt idx="266">
                  <c:v>42587</c:v>
                </c:pt>
                <c:pt idx="267">
                  <c:v>42590</c:v>
                </c:pt>
                <c:pt idx="268">
                  <c:v>42591</c:v>
                </c:pt>
                <c:pt idx="269">
                  <c:v>42592</c:v>
                </c:pt>
                <c:pt idx="270">
                  <c:v>42593</c:v>
                </c:pt>
                <c:pt idx="271">
                  <c:v>42594</c:v>
                </c:pt>
                <c:pt idx="272">
                  <c:v>42597</c:v>
                </c:pt>
                <c:pt idx="273">
                  <c:v>42598</c:v>
                </c:pt>
                <c:pt idx="274">
                  <c:v>42599</c:v>
                </c:pt>
                <c:pt idx="275">
                  <c:v>42600</c:v>
                </c:pt>
                <c:pt idx="276">
                  <c:v>42601</c:v>
                </c:pt>
                <c:pt idx="277">
                  <c:v>42604</c:v>
                </c:pt>
                <c:pt idx="278">
                  <c:v>42605</c:v>
                </c:pt>
                <c:pt idx="279">
                  <c:v>42606</c:v>
                </c:pt>
                <c:pt idx="280">
                  <c:v>42607</c:v>
                </c:pt>
                <c:pt idx="281">
                  <c:v>42608</c:v>
                </c:pt>
                <c:pt idx="282">
                  <c:v>42611</c:v>
                </c:pt>
                <c:pt idx="283">
                  <c:v>42612</c:v>
                </c:pt>
                <c:pt idx="284">
                  <c:v>42613</c:v>
                </c:pt>
                <c:pt idx="285">
                  <c:v>42614</c:v>
                </c:pt>
                <c:pt idx="286">
                  <c:v>42615</c:v>
                </c:pt>
                <c:pt idx="287">
                  <c:v>42618</c:v>
                </c:pt>
                <c:pt idx="288">
                  <c:v>42619</c:v>
                </c:pt>
                <c:pt idx="289">
                  <c:v>42620</c:v>
                </c:pt>
                <c:pt idx="290">
                  <c:v>42621</c:v>
                </c:pt>
                <c:pt idx="291">
                  <c:v>42622</c:v>
                </c:pt>
                <c:pt idx="292">
                  <c:v>42625</c:v>
                </c:pt>
                <c:pt idx="293">
                  <c:v>42626</c:v>
                </c:pt>
                <c:pt idx="294">
                  <c:v>42627</c:v>
                </c:pt>
                <c:pt idx="295">
                  <c:v>42628</c:v>
                </c:pt>
                <c:pt idx="296">
                  <c:v>42629</c:v>
                </c:pt>
                <c:pt idx="297">
                  <c:v>42632</c:v>
                </c:pt>
                <c:pt idx="298">
                  <c:v>42633</c:v>
                </c:pt>
                <c:pt idx="299">
                  <c:v>42634</c:v>
                </c:pt>
                <c:pt idx="300">
                  <c:v>42635</c:v>
                </c:pt>
                <c:pt idx="301">
                  <c:v>42636</c:v>
                </c:pt>
                <c:pt idx="302">
                  <c:v>42639</c:v>
                </c:pt>
                <c:pt idx="303">
                  <c:v>42640</c:v>
                </c:pt>
                <c:pt idx="304">
                  <c:v>42641</c:v>
                </c:pt>
                <c:pt idx="305">
                  <c:v>42642</c:v>
                </c:pt>
                <c:pt idx="306">
                  <c:v>42643</c:v>
                </c:pt>
                <c:pt idx="307">
                  <c:v>42646</c:v>
                </c:pt>
                <c:pt idx="308">
                  <c:v>42647</c:v>
                </c:pt>
                <c:pt idx="309">
                  <c:v>42648</c:v>
                </c:pt>
                <c:pt idx="310">
                  <c:v>42649</c:v>
                </c:pt>
                <c:pt idx="311">
                  <c:v>42650</c:v>
                </c:pt>
                <c:pt idx="312">
                  <c:v>42653</c:v>
                </c:pt>
                <c:pt idx="313">
                  <c:v>42654</c:v>
                </c:pt>
                <c:pt idx="314">
                  <c:v>42655</c:v>
                </c:pt>
                <c:pt idx="315">
                  <c:v>42656</c:v>
                </c:pt>
                <c:pt idx="316">
                  <c:v>42657</c:v>
                </c:pt>
                <c:pt idx="317">
                  <c:v>42660</c:v>
                </c:pt>
                <c:pt idx="318">
                  <c:v>42661</c:v>
                </c:pt>
                <c:pt idx="319">
                  <c:v>42662</c:v>
                </c:pt>
                <c:pt idx="320">
                  <c:v>42663</c:v>
                </c:pt>
                <c:pt idx="321">
                  <c:v>42664</c:v>
                </c:pt>
                <c:pt idx="322">
                  <c:v>42667</c:v>
                </c:pt>
                <c:pt idx="323">
                  <c:v>42668</c:v>
                </c:pt>
                <c:pt idx="324">
                  <c:v>42669</c:v>
                </c:pt>
                <c:pt idx="325">
                  <c:v>42670</c:v>
                </c:pt>
                <c:pt idx="326">
                  <c:v>42671</c:v>
                </c:pt>
                <c:pt idx="327">
                  <c:v>42674</c:v>
                </c:pt>
                <c:pt idx="328">
                  <c:v>42675</c:v>
                </c:pt>
                <c:pt idx="329">
                  <c:v>42676</c:v>
                </c:pt>
                <c:pt idx="330">
                  <c:v>42677</c:v>
                </c:pt>
                <c:pt idx="331">
                  <c:v>42678</c:v>
                </c:pt>
                <c:pt idx="332">
                  <c:v>42681</c:v>
                </c:pt>
                <c:pt idx="333">
                  <c:v>42682</c:v>
                </c:pt>
                <c:pt idx="334">
                  <c:v>42683</c:v>
                </c:pt>
                <c:pt idx="335">
                  <c:v>42684</c:v>
                </c:pt>
                <c:pt idx="336">
                  <c:v>42685</c:v>
                </c:pt>
                <c:pt idx="337">
                  <c:v>42688</c:v>
                </c:pt>
                <c:pt idx="338">
                  <c:v>42689</c:v>
                </c:pt>
                <c:pt idx="339">
                  <c:v>42690</c:v>
                </c:pt>
                <c:pt idx="340">
                  <c:v>42691</c:v>
                </c:pt>
                <c:pt idx="341">
                  <c:v>42692</c:v>
                </c:pt>
                <c:pt idx="342">
                  <c:v>42695</c:v>
                </c:pt>
                <c:pt idx="343">
                  <c:v>42696</c:v>
                </c:pt>
                <c:pt idx="344">
                  <c:v>42697</c:v>
                </c:pt>
                <c:pt idx="345">
                  <c:v>42698</c:v>
                </c:pt>
                <c:pt idx="346">
                  <c:v>42699</c:v>
                </c:pt>
                <c:pt idx="347">
                  <c:v>42702</c:v>
                </c:pt>
                <c:pt idx="348">
                  <c:v>42703</c:v>
                </c:pt>
                <c:pt idx="349">
                  <c:v>42704</c:v>
                </c:pt>
                <c:pt idx="350">
                  <c:v>42705</c:v>
                </c:pt>
                <c:pt idx="351">
                  <c:v>42706</c:v>
                </c:pt>
                <c:pt idx="352">
                  <c:v>42709</c:v>
                </c:pt>
                <c:pt idx="353">
                  <c:v>42710</c:v>
                </c:pt>
                <c:pt idx="354">
                  <c:v>42711</c:v>
                </c:pt>
                <c:pt idx="355">
                  <c:v>42712</c:v>
                </c:pt>
                <c:pt idx="356">
                  <c:v>42713</c:v>
                </c:pt>
                <c:pt idx="357">
                  <c:v>42716</c:v>
                </c:pt>
                <c:pt idx="358">
                  <c:v>42717</c:v>
                </c:pt>
                <c:pt idx="359">
                  <c:v>42718</c:v>
                </c:pt>
                <c:pt idx="360">
                  <c:v>42719</c:v>
                </c:pt>
                <c:pt idx="361">
                  <c:v>42720</c:v>
                </c:pt>
                <c:pt idx="362">
                  <c:v>42723</c:v>
                </c:pt>
                <c:pt idx="363">
                  <c:v>42724</c:v>
                </c:pt>
                <c:pt idx="364">
                  <c:v>42725</c:v>
                </c:pt>
                <c:pt idx="365">
                  <c:v>42726</c:v>
                </c:pt>
                <c:pt idx="366">
                  <c:v>42727</c:v>
                </c:pt>
                <c:pt idx="367">
                  <c:v>42731</c:v>
                </c:pt>
                <c:pt idx="368">
                  <c:v>42732</c:v>
                </c:pt>
                <c:pt idx="369">
                  <c:v>42733</c:v>
                </c:pt>
                <c:pt idx="370">
                  <c:v>42734</c:v>
                </c:pt>
                <c:pt idx="371">
                  <c:v>42737</c:v>
                </c:pt>
                <c:pt idx="372">
                  <c:v>42738</c:v>
                </c:pt>
                <c:pt idx="373">
                  <c:v>42739</c:v>
                </c:pt>
                <c:pt idx="374">
                  <c:v>42740</c:v>
                </c:pt>
                <c:pt idx="375">
                  <c:v>42741</c:v>
                </c:pt>
                <c:pt idx="376">
                  <c:v>42744</c:v>
                </c:pt>
                <c:pt idx="377">
                  <c:v>42745</c:v>
                </c:pt>
                <c:pt idx="378">
                  <c:v>42746</c:v>
                </c:pt>
                <c:pt idx="379">
                  <c:v>42747</c:v>
                </c:pt>
                <c:pt idx="380">
                  <c:v>42748</c:v>
                </c:pt>
                <c:pt idx="381">
                  <c:v>42751</c:v>
                </c:pt>
                <c:pt idx="382">
                  <c:v>42752</c:v>
                </c:pt>
                <c:pt idx="383">
                  <c:v>42753</c:v>
                </c:pt>
                <c:pt idx="384">
                  <c:v>42754</c:v>
                </c:pt>
                <c:pt idx="385">
                  <c:v>42755</c:v>
                </c:pt>
                <c:pt idx="386">
                  <c:v>42758</c:v>
                </c:pt>
                <c:pt idx="387">
                  <c:v>42759</c:v>
                </c:pt>
                <c:pt idx="388">
                  <c:v>42760</c:v>
                </c:pt>
                <c:pt idx="389">
                  <c:v>42761</c:v>
                </c:pt>
                <c:pt idx="390">
                  <c:v>42762</c:v>
                </c:pt>
                <c:pt idx="391">
                  <c:v>42765</c:v>
                </c:pt>
                <c:pt idx="392">
                  <c:v>42766</c:v>
                </c:pt>
                <c:pt idx="393">
                  <c:v>42767</c:v>
                </c:pt>
                <c:pt idx="394">
                  <c:v>42768</c:v>
                </c:pt>
                <c:pt idx="395">
                  <c:v>42769</c:v>
                </c:pt>
                <c:pt idx="396">
                  <c:v>42772</c:v>
                </c:pt>
                <c:pt idx="397">
                  <c:v>42773</c:v>
                </c:pt>
                <c:pt idx="398">
                  <c:v>42774</c:v>
                </c:pt>
                <c:pt idx="399">
                  <c:v>42775</c:v>
                </c:pt>
                <c:pt idx="400">
                  <c:v>42776</c:v>
                </c:pt>
                <c:pt idx="401">
                  <c:v>42779</c:v>
                </c:pt>
                <c:pt idx="402">
                  <c:v>42780</c:v>
                </c:pt>
                <c:pt idx="403">
                  <c:v>42781</c:v>
                </c:pt>
                <c:pt idx="404">
                  <c:v>42782</c:v>
                </c:pt>
                <c:pt idx="405">
                  <c:v>42783</c:v>
                </c:pt>
                <c:pt idx="406">
                  <c:v>42786</c:v>
                </c:pt>
                <c:pt idx="407">
                  <c:v>42787</c:v>
                </c:pt>
                <c:pt idx="408">
                  <c:v>42788</c:v>
                </c:pt>
                <c:pt idx="409">
                  <c:v>42789</c:v>
                </c:pt>
                <c:pt idx="410">
                  <c:v>42790</c:v>
                </c:pt>
                <c:pt idx="411">
                  <c:v>42793</c:v>
                </c:pt>
                <c:pt idx="412">
                  <c:v>42794</c:v>
                </c:pt>
                <c:pt idx="413">
                  <c:v>42795</c:v>
                </c:pt>
                <c:pt idx="414">
                  <c:v>42796</c:v>
                </c:pt>
                <c:pt idx="415">
                  <c:v>42797</c:v>
                </c:pt>
                <c:pt idx="416">
                  <c:v>42800</c:v>
                </c:pt>
                <c:pt idx="417">
                  <c:v>42801</c:v>
                </c:pt>
                <c:pt idx="418">
                  <c:v>42802</c:v>
                </c:pt>
                <c:pt idx="419">
                  <c:v>42803</c:v>
                </c:pt>
                <c:pt idx="420">
                  <c:v>42804</c:v>
                </c:pt>
                <c:pt idx="421">
                  <c:v>42807</c:v>
                </c:pt>
                <c:pt idx="422">
                  <c:v>42808</c:v>
                </c:pt>
                <c:pt idx="423">
                  <c:v>42809</c:v>
                </c:pt>
                <c:pt idx="424">
                  <c:v>42810</c:v>
                </c:pt>
                <c:pt idx="425">
                  <c:v>42811</c:v>
                </c:pt>
                <c:pt idx="426">
                  <c:v>42814</c:v>
                </c:pt>
                <c:pt idx="427">
                  <c:v>42815</c:v>
                </c:pt>
                <c:pt idx="428">
                  <c:v>42816</c:v>
                </c:pt>
                <c:pt idx="429">
                  <c:v>42817</c:v>
                </c:pt>
                <c:pt idx="430">
                  <c:v>42818</c:v>
                </c:pt>
                <c:pt idx="431">
                  <c:v>42821</c:v>
                </c:pt>
                <c:pt idx="432">
                  <c:v>42822</c:v>
                </c:pt>
                <c:pt idx="433">
                  <c:v>42823</c:v>
                </c:pt>
                <c:pt idx="434">
                  <c:v>42824</c:v>
                </c:pt>
                <c:pt idx="435">
                  <c:v>42825</c:v>
                </c:pt>
                <c:pt idx="436">
                  <c:v>42828</c:v>
                </c:pt>
                <c:pt idx="437">
                  <c:v>42829</c:v>
                </c:pt>
                <c:pt idx="438">
                  <c:v>42830</c:v>
                </c:pt>
                <c:pt idx="439">
                  <c:v>42831</c:v>
                </c:pt>
                <c:pt idx="440">
                  <c:v>42832</c:v>
                </c:pt>
                <c:pt idx="441">
                  <c:v>42835</c:v>
                </c:pt>
                <c:pt idx="442">
                  <c:v>42836</c:v>
                </c:pt>
                <c:pt idx="443">
                  <c:v>42837</c:v>
                </c:pt>
                <c:pt idx="444">
                  <c:v>42838</c:v>
                </c:pt>
                <c:pt idx="445">
                  <c:v>42843</c:v>
                </c:pt>
                <c:pt idx="446">
                  <c:v>42844</c:v>
                </c:pt>
                <c:pt idx="447">
                  <c:v>42845</c:v>
                </c:pt>
                <c:pt idx="448">
                  <c:v>42846</c:v>
                </c:pt>
                <c:pt idx="449">
                  <c:v>42849</c:v>
                </c:pt>
                <c:pt idx="450">
                  <c:v>42850</c:v>
                </c:pt>
                <c:pt idx="451">
                  <c:v>42851</c:v>
                </c:pt>
                <c:pt idx="452">
                  <c:v>42852</c:v>
                </c:pt>
                <c:pt idx="453">
                  <c:v>42853</c:v>
                </c:pt>
                <c:pt idx="454">
                  <c:v>42857</c:v>
                </c:pt>
                <c:pt idx="455">
                  <c:v>42858</c:v>
                </c:pt>
                <c:pt idx="456">
                  <c:v>42859</c:v>
                </c:pt>
                <c:pt idx="457">
                  <c:v>42860</c:v>
                </c:pt>
                <c:pt idx="458">
                  <c:v>42863</c:v>
                </c:pt>
                <c:pt idx="459">
                  <c:v>42864</c:v>
                </c:pt>
                <c:pt idx="460">
                  <c:v>42865</c:v>
                </c:pt>
                <c:pt idx="461">
                  <c:v>42866</c:v>
                </c:pt>
                <c:pt idx="462">
                  <c:v>42867</c:v>
                </c:pt>
                <c:pt idx="463">
                  <c:v>42870</c:v>
                </c:pt>
                <c:pt idx="464">
                  <c:v>42871</c:v>
                </c:pt>
                <c:pt idx="465">
                  <c:v>42872</c:v>
                </c:pt>
                <c:pt idx="466">
                  <c:v>42873</c:v>
                </c:pt>
                <c:pt idx="467">
                  <c:v>42874</c:v>
                </c:pt>
                <c:pt idx="468">
                  <c:v>42877</c:v>
                </c:pt>
                <c:pt idx="469">
                  <c:v>42878</c:v>
                </c:pt>
                <c:pt idx="470">
                  <c:v>42879</c:v>
                </c:pt>
                <c:pt idx="471">
                  <c:v>42880</c:v>
                </c:pt>
                <c:pt idx="472">
                  <c:v>42881</c:v>
                </c:pt>
                <c:pt idx="473">
                  <c:v>42884</c:v>
                </c:pt>
                <c:pt idx="474">
                  <c:v>42885</c:v>
                </c:pt>
                <c:pt idx="475">
                  <c:v>42886</c:v>
                </c:pt>
                <c:pt idx="476">
                  <c:v>42887</c:v>
                </c:pt>
                <c:pt idx="477">
                  <c:v>42888</c:v>
                </c:pt>
                <c:pt idx="478">
                  <c:v>42891</c:v>
                </c:pt>
                <c:pt idx="479">
                  <c:v>42892</c:v>
                </c:pt>
                <c:pt idx="480">
                  <c:v>42893</c:v>
                </c:pt>
                <c:pt idx="481">
                  <c:v>42894</c:v>
                </c:pt>
                <c:pt idx="482">
                  <c:v>42895</c:v>
                </c:pt>
                <c:pt idx="483">
                  <c:v>42898</c:v>
                </c:pt>
                <c:pt idx="484">
                  <c:v>42899</c:v>
                </c:pt>
                <c:pt idx="485">
                  <c:v>42900</c:v>
                </c:pt>
                <c:pt idx="486">
                  <c:v>42901</c:v>
                </c:pt>
                <c:pt idx="487">
                  <c:v>42902</c:v>
                </c:pt>
                <c:pt idx="488">
                  <c:v>42905</c:v>
                </c:pt>
                <c:pt idx="489">
                  <c:v>42906</c:v>
                </c:pt>
                <c:pt idx="490">
                  <c:v>42907</c:v>
                </c:pt>
                <c:pt idx="491">
                  <c:v>42908</c:v>
                </c:pt>
                <c:pt idx="492">
                  <c:v>42909</c:v>
                </c:pt>
                <c:pt idx="493">
                  <c:v>42912</c:v>
                </c:pt>
                <c:pt idx="494">
                  <c:v>42913</c:v>
                </c:pt>
                <c:pt idx="495">
                  <c:v>42914</c:v>
                </c:pt>
                <c:pt idx="496">
                  <c:v>42915</c:v>
                </c:pt>
                <c:pt idx="497">
                  <c:v>42916</c:v>
                </c:pt>
                <c:pt idx="498">
                  <c:v>42919</c:v>
                </c:pt>
                <c:pt idx="499">
                  <c:v>42920</c:v>
                </c:pt>
                <c:pt idx="500">
                  <c:v>42921</c:v>
                </c:pt>
                <c:pt idx="501">
                  <c:v>42922</c:v>
                </c:pt>
                <c:pt idx="502">
                  <c:v>42923</c:v>
                </c:pt>
                <c:pt idx="503">
                  <c:v>42926</c:v>
                </c:pt>
                <c:pt idx="504">
                  <c:v>42927</c:v>
                </c:pt>
                <c:pt idx="505">
                  <c:v>42928</c:v>
                </c:pt>
                <c:pt idx="506">
                  <c:v>42929</c:v>
                </c:pt>
                <c:pt idx="507">
                  <c:v>42930</c:v>
                </c:pt>
                <c:pt idx="508">
                  <c:v>42933</c:v>
                </c:pt>
                <c:pt idx="509">
                  <c:v>42934</c:v>
                </c:pt>
                <c:pt idx="510">
                  <c:v>42935</c:v>
                </c:pt>
                <c:pt idx="511">
                  <c:v>42942</c:v>
                </c:pt>
              </c:numCache>
            </c:numRef>
          </c:xVal>
          <c:yVal>
            <c:numRef>
              <c:f>EURON!$AR$2:$AR$513</c:f>
              <c:numCache>
                <c:formatCode>0.0000%</c:formatCode>
                <c:ptCount val="512"/>
                <c:pt idx="0">
                  <c:v>-1.0999990000071236E-3</c:v>
                </c:pt>
                <c:pt idx="1">
                  <c:v>-1.2740239836306344E-3</c:v>
                </c:pt>
                <c:pt idx="2">
                  <c:v>-1.3641857629131948E-3</c:v>
                </c:pt>
                <c:pt idx="3">
                  <c:v>-1.3551000736322649E-3</c:v>
                </c:pt>
                <c:pt idx="4">
                  <c:v>-1.2467669081539512E-3</c:v>
                </c:pt>
                <c:pt idx="5">
                  <c:v>-1.0587570378284283E-3</c:v>
                </c:pt>
                <c:pt idx="6">
                  <c:v>-9.904834929042039E-4</c:v>
                </c:pt>
                <c:pt idx="7">
                  <c:v>-9.9763698758081887E-4</c:v>
                </c:pt>
                <c:pt idx="8">
                  <c:v>-1.0295655766734413E-3</c:v>
                </c:pt>
                <c:pt idx="9">
                  <c:v>-1.0862692536273144E-3</c:v>
                </c:pt>
                <c:pt idx="10">
                  <c:v>-1.1843362623942255E-3</c:v>
                </c:pt>
                <c:pt idx="11">
                  <c:v>-1.2398753360409742E-3</c:v>
                </c:pt>
                <c:pt idx="12">
                  <c:v>-1.2511351617927602E-3</c:v>
                </c:pt>
                <c:pt idx="13">
                  <c:v>-1.2524903310895397E-3</c:v>
                </c:pt>
                <c:pt idx="14">
                  <c:v>-1.2439408442110889E-3</c:v>
                </c:pt>
                <c:pt idx="15">
                  <c:v>-1.2452036105292663E-3</c:v>
                </c:pt>
                <c:pt idx="16">
                  <c:v>-1.2540875286637387E-3</c:v>
                </c:pt>
                <c:pt idx="17">
                  <c:v>-1.2567076171299263E-3</c:v>
                </c:pt>
                <c:pt idx="18">
                  <c:v>-1.2582358753698841E-3</c:v>
                </c:pt>
                <c:pt idx="19">
                  <c:v>-1.2586723034635483E-3</c:v>
                </c:pt>
                <c:pt idx="20">
                  <c:v>-1.2559013440283096E-3</c:v>
                </c:pt>
                <c:pt idx="21">
                  <c:v>-1.2511089672262443E-3</c:v>
                </c:pt>
                <c:pt idx="22">
                  <c:v>-1.2500981405638711E-3</c:v>
                </c:pt>
                <c:pt idx="23">
                  <c:v>-1.2491855667473573E-3</c:v>
                </c:pt>
                <c:pt idx="24">
                  <c:v>-1.2483712456967666E-3</c:v>
                </c:pt>
                <c:pt idx="25">
                  <c:v>-1.2470657929375406E-3</c:v>
                </c:pt>
                <c:pt idx="26">
                  <c:v>-1.2460964894334126E-3</c:v>
                </c:pt>
                <c:pt idx="27">
                  <c:v>-1.2457734324122782E-3</c:v>
                </c:pt>
                <c:pt idx="28">
                  <c:v>-1.2455486281170991E-3</c:v>
                </c:pt>
                <c:pt idx="29">
                  <c:v>-1.2454220765478752E-3</c:v>
                </c:pt>
                <c:pt idx="30">
                  <c:v>-1.2454921739557534E-3</c:v>
                </c:pt>
                <c:pt idx="31">
                  <c:v>-1.2458983987295724E-3</c:v>
                </c:pt>
                <c:pt idx="32">
                  <c:v>-1.2462631112297728E-3</c:v>
                </c:pt>
                <c:pt idx="33">
                  <c:v>-1.2467260765758326E-3</c:v>
                </c:pt>
                <c:pt idx="34">
                  <c:v>-1.2472872946478475E-3</c:v>
                </c:pt>
                <c:pt idx="35">
                  <c:v>-1.248732908676331E-3</c:v>
                </c:pt>
                <c:pt idx="36">
                  <c:v>-1.2505146950747559E-3</c:v>
                </c:pt>
                <c:pt idx="37">
                  <c:v>-1.2515671770962911E-3</c:v>
                </c:pt>
                <c:pt idx="38">
                  <c:v>-1.2527179120036536E-3</c:v>
                </c:pt>
                <c:pt idx="39">
                  <c:v>-1.2539668996769393E-3</c:v>
                </c:pt>
                <c:pt idx="40">
                  <c:v>-1.2567879967662066E-3</c:v>
                </c:pt>
                <c:pt idx="41">
                  <c:v>-1.2599453782691228E-3</c:v>
                </c:pt>
                <c:pt idx="42">
                  <c:v>-1.2616856298919288E-3</c:v>
                </c:pt>
                <c:pt idx="43">
                  <c:v>-1.26352413424069E-3</c:v>
                </c:pt>
                <c:pt idx="44">
                  <c:v>-1.2646877478061924E-3</c:v>
                </c:pt>
                <c:pt idx="45">
                  <c:v>-1.2656562156587725E-3</c:v>
                </c:pt>
                <c:pt idx="46">
                  <c:v>-1.2667916777964194E-3</c:v>
                </c:pt>
                <c:pt idx="47">
                  <c:v>-1.2674362313269683E-3</c:v>
                </c:pt>
                <c:pt idx="48">
                  <c:v>-1.2681282135185157E-3</c:v>
                </c:pt>
                <c:pt idx="49">
                  <c:v>-1.2688676239314134E-3</c:v>
                </c:pt>
                <c:pt idx="50">
                  <c:v>-1.2705000560941926E-3</c:v>
                </c:pt>
                <c:pt idx="51">
                  <c:v>-1.2722995507141732E-3</c:v>
                </c:pt>
                <c:pt idx="52">
                  <c:v>-1.2732761035527673E-3</c:v>
                </c:pt>
                <c:pt idx="53">
                  <c:v>-1.2743000846926478E-3</c:v>
                </c:pt>
                <c:pt idx="54">
                  <c:v>-1.2753714945734629E-3</c:v>
                </c:pt>
                <c:pt idx="55">
                  <c:v>-1.2776678742332237E-3</c:v>
                </c:pt>
                <c:pt idx="56">
                  <c:v>-1.2801314179489154E-3</c:v>
                </c:pt>
                <c:pt idx="57">
                  <c:v>-1.2814399698557466E-3</c:v>
                </c:pt>
                <c:pt idx="58">
                  <c:v>-1.2827959503436404E-3</c:v>
                </c:pt>
                <c:pt idx="59">
                  <c:v>-1.2841993592926926E-3</c:v>
                </c:pt>
                <c:pt idx="60">
                  <c:v>-1.2871596696895082E-3</c:v>
                </c:pt>
                <c:pt idx="61">
                  <c:v>-1.2902872793008058E-3</c:v>
                </c:pt>
                <c:pt idx="62">
                  <c:v>-1.2919278304757142E-3</c:v>
                </c:pt>
                <c:pt idx="63">
                  <c:v>-1.2936158099519091E-3</c:v>
                </c:pt>
                <c:pt idx="64">
                  <c:v>-1.2953512180891025E-3</c:v>
                </c:pt>
                <c:pt idx="65">
                  <c:v>-1.2989754418502031E-3</c:v>
                </c:pt>
                <c:pt idx="66">
                  <c:v>-1.3036204309235799E-3</c:v>
                </c:pt>
                <c:pt idx="67">
                  <c:v>-1.3071233205419475E-3</c:v>
                </c:pt>
                <c:pt idx="68">
                  <c:v>-1.3104092583837712E-3</c:v>
                </c:pt>
                <c:pt idx="69">
                  <c:v>-1.3134782446089233E-3</c:v>
                </c:pt>
                <c:pt idx="70">
                  <c:v>-1.3188882131354163E-3</c:v>
                </c:pt>
                <c:pt idx="71">
                  <c:v>-1.3235846733428147E-3</c:v>
                </c:pt>
                <c:pt idx="72">
                  <c:v>-1.3255689014846084E-3</c:v>
                </c:pt>
                <c:pt idx="73">
                  <c:v>-1.3273361779697623E-3</c:v>
                </c:pt>
                <c:pt idx="74">
                  <c:v>-1.3288865028782126E-3</c:v>
                </c:pt>
                <c:pt idx="75">
                  <c:v>-1.331259057697487E-3</c:v>
                </c:pt>
                <c:pt idx="76">
                  <c:v>-1.3329182864252331E-3</c:v>
                </c:pt>
                <c:pt idx="77">
                  <c:v>-1.3333838532902931E-3</c:v>
                </c:pt>
                <c:pt idx="78">
                  <c:v>-1.3336324686585854E-3</c:v>
                </c:pt>
                <c:pt idx="79">
                  <c:v>-1.333664132250334E-3</c:v>
                </c:pt>
                <c:pt idx="80">
                  <c:v>-1.3329993518862437E-3</c:v>
                </c:pt>
                <c:pt idx="81">
                  <c:v>-1.3316212710501318E-3</c:v>
                </c:pt>
                <c:pt idx="82">
                  <c:v>-1.3305681768382982E-3</c:v>
                </c:pt>
                <c:pt idx="83">
                  <c:v>-1.3292981308898888E-3</c:v>
                </c:pt>
                <c:pt idx="84">
                  <c:v>-1.3278111333647757E-3</c:v>
                </c:pt>
                <c:pt idx="85">
                  <c:v>-1.3241090960880442E-3</c:v>
                </c:pt>
                <c:pt idx="86">
                  <c:v>-1.3196936272175108E-3</c:v>
                </c:pt>
                <c:pt idx="87">
                  <c:v>-1.3196503057111286E-3</c:v>
                </c:pt>
                <c:pt idx="88">
                  <c:v>-1.3218653911462042E-3</c:v>
                </c:pt>
                <c:pt idx="89">
                  <c:v>-1.3237839116087002E-3</c:v>
                </c:pt>
                <c:pt idx="90">
                  <c:v>-1.3266275138157368E-3</c:v>
                </c:pt>
                <c:pt idx="91">
                  <c:v>-1.3284923437328899E-3</c:v>
                </c:pt>
                <c:pt idx="92">
                  <c:v>-1.3289280393724567E-3</c:v>
                </c:pt>
                <c:pt idx="93">
                  <c:v>-1.3290671701193801E-3</c:v>
                </c:pt>
                <c:pt idx="94">
                  <c:v>-1.328909735813788E-3</c:v>
                </c:pt>
                <c:pt idx="95">
                  <c:v>-1.3276014214635978E-3</c:v>
                </c:pt>
                <c:pt idx="96">
                  <c:v>-1.3253143491454011E-3</c:v>
                </c:pt>
                <c:pt idx="97">
                  <c:v>-1.3236740901767519E-3</c:v>
                </c:pt>
                <c:pt idx="98">
                  <c:v>-1.321737266035683E-3</c:v>
                </c:pt>
                <c:pt idx="99">
                  <c:v>-1.3195038771218748E-3</c:v>
                </c:pt>
                <c:pt idx="100">
                  <c:v>-1.3140437527159321E-3</c:v>
                </c:pt>
                <c:pt idx="101">
                  <c:v>-1.307604671221263E-3</c:v>
                </c:pt>
                <c:pt idx="102">
                  <c:v>-1.3038884572846854E-3</c:v>
                </c:pt>
                <c:pt idx="103">
                  <c:v>-1.2998756783355603E-3</c:v>
                </c:pt>
                <c:pt idx="104">
                  <c:v>-1.2955663342539836E-3</c:v>
                </c:pt>
                <c:pt idx="105">
                  <c:v>-1.2859545026167041E-3</c:v>
                </c:pt>
                <c:pt idx="106">
                  <c:v>-1.27536330784217E-3</c:v>
                </c:pt>
                <c:pt idx="107">
                  <c:v>-1.2695711384980157E-3</c:v>
                </c:pt>
                <c:pt idx="108">
                  <c:v>-1.2634824040613779E-3</c:v>
                </c:pt>
                <c:pt idx="109">
                  <c:v>-1.2466426815349596E-3</c:v>
                </c:pt>
                <c:pt idx="110">
                  <c:v>-1.2312689493176876E-3</c:v>
                </c:pt>
                <c:pt idx="111">
                  <c:v>-1.2259483816112748E-3</c:v>
                </c:pt>
                <c:pt idx="112">
                  <c:v>-1.2210435714532508E-3</c:v>
                </c:pt>
                <c:pt idx="113">
                  <c:v>-1.2108542257660559E-3</c:v>
                </c:pt>
                <c:pt idx="114">
                  <c:v>-1.202755886846596E-3</c:v>
                </c:pt>
                <c:pt idx="115">
                  <c:v>-1.2003456232179133E-3</c:v>
                </c:pt>
                <c:pt idx="116">
                  <c:v>-1.1983511172575234E-3</c:v>
                </c:pt>
                <c:pt idx="117">
                  <c:v>-1.1967723691652665E-3</c:v>
                </c:pt>
                <c:pt idx="118">
                  <c:v>-1.1949967654345528E-3</c:v>
                </c:pt>
                <c:pt idx="119">
                  <c:v>-1.194614954558304E-3</c:v>
                </c:pt>
                <c:pt idx="120">
                  <c:v>-1.1951149953270956E-3</c:v>
                </c:pt>
                <c:pt idx="121">
                  <c:v>-1.1960307939240522E-3</c:v>
                </c:pt>
                <c:pt idx="122">
                  <c:v>-1.1973623503491737E-3</c:v>
                </c:pt>
                <c:pt idx="123">
                  <c:v>-1.2014073130073299E-3</c:v>
                </c:pt>
                <c:pt idx="124">
                  <c:v>-1.2068461536118846E-3</c:v>
                </c:pt>
                <c:pt idx="125">
                  <c:v>-1.2102564989380227E-3</c:v>
                </c:pt>
                <c:pt idx="126">
                  <c:v>-1.2140826019324535E-3</c:v>
                </c:pt>
                <c:pt idx="127">
                  <c:v>-1.2183244626351453E-3</c:v>
                </c:pt>
                <c:pt idx="128">
                  <c:v>-1.2281898528465618E-3</c:v>
                </c:pt>
                <c:pt idx="129">
                  <c:v>-1.2367159135573402E-3</c:v>
                </c:pt>
                <c:pt idx="130">
                  <c:v>-1.237364931916396E-3</c:v>
                </c:pt>
                <c:pt idx="131">
                  <c:v>-1.2381229679503392E-3</c:v>
                </c:pt>
                <c:pt idx="132">
                  <c:v>-1.2389900218190419E-3</c:v>
                </c:pt>
                <c:pt idx="133">
                  <c:v>-1.2410832433085162E-3</c:v>
                </c:pt>
                <c:pt idx="134">
                  <c:v>-1.243548414442408E-3</c:v>
                </c:pt>
                <c:pt idx="135">
                  <c:v>-1.2449605569253563E-3</c:v>
                </c:pt>
                <c:pt idx="136">
                  <c:v>-1.2464817171231601E-3</c:v>
                </c:pt>
                <c:pt idx="137">
                  <c:v>-1.2481118951157555E-3</c:v>
                </c:pt>
                <c:pt idx="138">
                  <c:v>-1.2517312911652922E-3</c:v>
                </c:pt>
                <c:pt idx="139">
                  <c:v>-1.2557227842746599E-3</c:v>
                </c:pt>
                <c:pt idx="140">
                  <c:v>-1.2578980508415327E-3</c:v>
                </c:pt>
                <c:pt idx="141">
                  <c:v>-1.2601823351232611E-3</c:v>
                </c:pt>
                <c:pt idx="142">
                  <c:v>-1.2625756371997809E-3</c:v>
                </c:pt>
                <c:pt idx="143">
                  <c:v>-1.2677211694400725E-3</c:v>
                </c:pt>
                <c:pt idx="144">
                  <c:v>-1.2732390224945433E-3</c:v>
                </c:pt>
                <c:pt idx="145">
                  <c:v>-1.2761774130654047E-3</c:v>
                </c:pt>
                <c:pt idx="146">
                  <c:v>-1.2792248214310575E-3</c:v>
                </c:pt>
                <c:pt idx="147">
                  <c:v>-1.2823812473516938E-3</c:v>
                </c:pt>
                <c:pt idx="148">
                  <c:v>-1.2890528759879061E-3</c:v>
                </c:pt>
                <c:pt idx="149">
                  <c:v>-1.2960971283426659E-3</c:v>
                </c:pt>
                <c:pt idx="150">
                  <c:v>-1.2997986428375796E-3</c:v>
                </c:pt>
                <c:pt idx="151">
                  <c:v>-1.3044329240363695E-3</c:v>
                </c:pt>
                <c:pt idx="152">
                  <c:v>-1.3097492957792056E-3</c:v>
                </c:pt>
                <c:pt idx="153">
                  <c:v>-1.3194872131849777E-3</c:v>
                </c:pt>
                <c:pt idx="154">
                  <c:v>-1.32834481362476E-3</c:v>
                </c:pt>
                <c:pt idx="155">
                  <c:v>-1.3323262010445092E-3</c:v>
                </c:pt>
                <c:pt idx="156">
                  <c:v>-1.336040591639609E-3</c:v>
                </c:pt>
                <c:pt idx="157">
                  <c:v>-1.3394879853301234E-3</c:v>
                </c:pt>
                <c:pt idx="158">
                  <c:v>-1.3454877547580679E-3</c:v>
                </c:pt>
                <c:pt idx="159">
                  <c:v>-1.3506075923253036E-3</c:v>
                </c:pt>
                <c:pt idx="160">
                  <c:v>-1.3527200020924113E-3</c:v>
                </c:pt>
                <c:pt idx="161">
                  <c:v>-1.3545654150748376E-3</c:v>
                </c:pt>
                <c:pt idx="162">
                  <c:v>-1.3561438313125507E-3</c:v>
                </c:pt>
                <c:pt idx="163">
                  <c:v>-1.3584055487525504E-3</c:v>
                </c:pt>
                <c:pt idx="164">
                  <c:v>-1.3597875284965255E-3</c:v>
                </c:pt>
                <c:pt idx="165">
                  <c:v>-1.3600309608907679E-3</c:v>
                </c:pt>
                <c:pt idx="166">
                  <c:v>-1.360007396580265E-3</c:v>
                </c:pt>
                <c:pt idx="167">
                  <c:v>-1.3597168353651767E-3</c:v>
                </c:pt>
                <c:pt idx="168">
                  <c:v>-1.3582405994183588E-3</c:v>
                </c:pt>
                <c:pt idx="169">
                  <c:v>-1.3558846232175625E-3</c:v>
                </c:pt>
                <c:pt idx="170">
                  <c:v>-1.3542590783588437E-3</c:v>
                </c:pt>
                <c:pt idx="171">
                  <c:v>-1.3523665365156035E-3</c:v>
                </c:pt>
                <c:pt idx="172">
                  <c:v>-1.3582638639100253E-3</c:v>
                </c:pt>
                <c:pt idx="173">
                  <c:v>-1.3650110412788408E-3</c:v>
                </c:pt>
                <c:pt idx="174">
                  <c:v>-1.3666366052023093E-3</c:v>
                </c:pt>
                <c:pt idx="175">
                  <c:v>-1.3679964213020313E-3</c:v>
                </c:pt>
                <c:pt idx="176">
                  <c:v>-1.3698250143923119E-3</c:v>
                </c:pt>
                <c:pt idx="177">
                  <c:v>-1.3707782055849549E-3</c:v>
                </c:pt>
                <c:pt idx="178">
                  <c:v>-1.3708092817665829E-3</c:v>
                </c:pt>
                <c:pt idx="179">
                  <c:v>-1.3705746098846561E-3</c:v>
                </c:pt>
                <c:pt idx="180">
                  <c:v>-1.3700741901390145E-3</c:v>
                </c:pt>
                <c:pt idx="181">
                  <c:v>-1.3681823240885294E-3</c:v>
                </c:pt>
                <c:pt idx="182">
                  <c:v>-1.3654150312003566E-3</c:v>
                </c:pt>
                <c:pt idx="183">
                  <c:v>-1.3635858714167171E-3</c:v>
                </c:pt>
                <c:pt idx="184">
                  <c:v>-1.3614909638093309E-3</c:v>
                </c:pt>
                <c:pt idx="185">
                  <c:v>-1.3591303080584538E-3</c:v>
                </c:pt>
                <c:pt idx="186">
                  <c:v>-1.3535180811885539E-3</c:v>
                </c:pt>
                <c:pt idx="187">
                  <c:v>-1.3470302053386618E-3</c:v>
                </c:pt>
                <c:pt idx="188">
                  <c:v>-1.3433408096696908E-3</c:v>
                </c:pt>
                <c:pt idx="189">
                  <c:v>-1.339385665937165E-3</c:v>
                </c:pt>
                <c:pt idx="190">
                  <c:v>-1.3351647741810524E-3</c:v>
                </c:pt>
                <c:pt idx="191">
                  <c:v>-1.3258322808162859E-3</c:v>
                </c:pt>
                <c:pt idx="192">
                  <c:v>-1.3158007141456096E-3</c:v>
                </c:pt>
                <c:pt idx="193">
                  <c:v>-1.3109584758552728E-3</c:v>
                </c:pt>
                <c:pt idx="194">
                  <c:v>-1.3063806169633096E-3</c:v>
                </c:pt>
                <c:pt idx="195">
                  <c:v>-1.3020671374297521E-3</c:v>
                </c:pt>
                <c:pt idx="196">
                  <c:v>-1.29431678959957E-3</c:v>
                </c:pt>
                <c:pt idx="197">
                  <c:v>-1.2874570134790986E-3</c:v>
                </c:pt>
                <c:pt idx="198">
                  <c:v>-1.2844654309773773E-3</c:v>
                </c:pt>
                <c:pt idx="199">
                  <c:v>-1.2817382279539657E-3</c:v>
                </c:pt>
                <c:pt idx="200">
                  <c:v>-1.2792754044088639E-3</c:v>
                </c:pt>
                <c:pt idx="201">
                  <c:v>-1.2752265047799582E-3</c:v>
                </c:pt>
                <c:pt idx="202">
                  <c:v>-1.2720679045719052E-3</c:v>
                </c:pt>
                <c:pt idx="203">
                  <c:v>-1.2709269781385757E-3</c:v>
                </c:pt>
                <c:pt idx="204">
                  <c:v>-1.270050431383396E-3</c:v>
                </c:pt>
                <c:pt idx="205">
                  <c:v>-1.2694382639466539E-3</c:v>
                </c:pt>
                <c:pt idx="206">
                  <c:v>-1.2690907201795554E-3</c:v>
                </c:pt>
                <c:pt idx="207">
                  <c:v>-1.2696333890227507E-3</c:v>
                </c:pt>
                <c:pt idx="208">
                  <c:v>-1.2703431190175252E-3</c:v>
                </c:pt>
                <c:pt idx="209">
                  <c:v>-1.2713172283307372E-3</c:v>
                </c:pt>
                <c:pt idx="210">
                  <c:v>-1.2725557172421631E-3</c:v>
                </c:pt>
                <c:pt idx="211">
                  <c:v>-1.2759094377301494E-3</c:v>
                </c:pt>
                <c:pt idx="212">
                  <c:v>-1.2801534672313153E-3</c:v>
                </c:pt>
                <c:pt idx="213">
                  <c:v>-1.2813917326814916E-3</c:v>
                </c:pt>
                <c:pt idx="214">
                  <c:v>-1.2813960134971936E-3</c:v>
                </c:pt>
                <c:pt idx="215">
                  <c:v>-1.2814003084615777E-3</c:v>
                </c:pt>
                <c:pt idx="216">
                  <c:v>-1.2814043851205881E-3</c:v>
                </c:pt>
                <c:pt idx="217">
                  <c:v>-1.2814176315645298E-3</c:v>
                </c:pt>
                <c:pt idx="218">
                  <c:v>-1.2814219981116537E-3</c:v>
                </c:pt>
                <c:pt idx="219">
                  <c:v>-1.2814263788474278E-3</c:v>
                </c:pt>
                <c:pt idx="220">
                  <c:v>-1.2814307738917563E-3</c:v>
                </c:pt>
                <c:pt idx="221">
                  <c:v>-1.2814350503242977E-3</c:v>
                </c:pt>
                <c:pt idx="222">
                  <c:v>-1.2814484969547735E-3</c:v>
                </c:pt>
                <c:pt idx="223">
                  <c:v>-1.2814529635818417E-3</c:v>
                </c:pt>
                <c:pt idx="224">
                  <c:v>-1.2814574443176241E-3</c:v>
                </c:pt>
                <c:pt idx="225">
                  <c:v>-1.2814619392820248E-3</c:v>
                </c:pt>
                <c:pt idx="226">
                  <c:v>-1.2814664155680333E-3</c:v>
                </c:pt>
                <c:pt idx="227">
                  <c:v>-1.2814800625049472E-3</c:v>
                </c:pt>
                <c:pt idx="228">
                  <c:v>-1.2814846290121196E-3</c:v>
                </c:pt>
                <c:pt idx="229">
                  <c:v>-1.2814892097479103E-3</c:v>
                </c:pt>
                <c:pt idx="230">
                  <c:v>-1.2814938048721913E-3</c:v>
                </c:pt>
                <c:pt idx="231">
                  <c:v>-1.2814984808118268E-3</c:v>
                </c:pt>
                <c:pt idx="232">
                  <c:v>-1.2815123280152108E-3</c:v>
                </c:pt>
                <c:pt idx="233">
                  <c:v>-1.2815169945223914E-3</c:v>
                </c:pt>
                <c:pt idx="234">
                  <c:v>-1.2815216752182224E-3</c:v>
                </c:pt>
                <c:pt idx="235">
                  <c:v>-1.2815263704224478E-3</c:v>
                </c:pt>
                <c:pt idx="236">
                  <c:v>-1.2877207716543992E-3</c:v>
                </c:pt>
                <c:pt idx="237">
                  <c:v>-1.2948085728003988E-3</c:v>
                </c:pt>
                <c:pt idx="238">
                  <c:v>-1.2976132879005675E-3</c:v>
                </c:pt>
                <c:pt idx="239">
                  <c:v>-1.2999758737075595E-3</c:v>
                </c:pt>
                <c:pt idx="240">
                  <c:v>-1.3018963299415987E-3</c:v>
                </c:pt>
                <c:pt idx="241">
                  <c:v>-1.3042587525591287E-3</c:v>
                </c:pt>
                <c:pt idx="242">
                  <c:v>-1.30515686110666E-3</c:v>
                </c:pt>
                <c:pt idx="243">
                  <c:v>-1.3048666703951994E-3</c:v>
                </c:pt>
                <c:pt idx="244">
                  <c:v>-1.3041343503106262E-3</c:v>
                </c:pt>
                <c:pt idx="245">
                  <c:v>-1.3029599009328763E-3</c:v>
                </c:pt>
                <c:pt idx="246">
                  <c:v>-1.2991325490441241E-3</c:v>
                </c:pt>
                <c:pt idx="247">
                  <c:v>-1.2938408089313569E-3</c:v>
                </c:pt>
                <c:pt idx="248">
                  <c:v>-1.2904557123682991E-3</c:v>
                </c:pt>
                <c:pt idx="249">
                  <c:v>-1.2866284863921607E-3</c:v>
                </c:pt>
                <c:pt idx="250">
                  <c:v>-1.2823591309629734E-3</c:v>
                </c:pt>
                <c:pt idx="251">
                  <c:v>-1.2723421583249461E-3</c:v>
                </c:pt>
                <c:pt idx="252">
                  <c:v>-1.2608604141961521E-3</c:v>
                </c:pt>
                <c:pt idx="253">
                  <c:v>-1.2543804113018808E-3</c:v>
                </c:pt>
                <c:pt idx="254">
                  <c:v>-1.2474582787147526E-3</c:v>
                </c:pt>
                <c:pt idx="255">
                  <c:v>-1.2400940164747354E-3</c:v>
                </c:pt>
                <c:pt idx="256">
                  <c:v>-1.2238875658532322E-3</c:v>
                </c:pt>
                <c:pt idx="257">
                  <c:v>-1.2048258294239389E-3</c:v>
                </c:pt>
                <c:pt idx="258">
                  <c:v>-1.1933064727154274E-3</c:v>
                </c:pt>
                <c:pt idx="259">
                  <c:v>-1.1825978426927009E-3</c:v>
                </c:pt>
                <c:pt idx="260">
                  <c:v>-1.1726999394356952E-3</c:v>
                </c:pt>
                <c:pt idx="261">
                  <c:v>-1.1556028463077794E-3</c:v>
                </c:pt>
                <c:pt idx="262">
                  <c:v>-1.1412155950241143E-3</c:v>
                </c:pt>
                <c:pt idx="263">
                  <c:v>-1.1353713264750098E-3</c:v>
                </c:pt>
                <c:pt idx="264">
                  <c:v>-1.1303377848115304E-3</c:v>
                </c:pt>
                <c:pt idx="265">
                  <c:v>-1.126114970193548E-3</c:v>
                </c:pt>
                <c:pt idx="266">
                  <c:v>-1.1203682782445767E-3</c:v>
                </c:pt>
                <c:pt idx="267">
                  <c:v>-1.1173309834955347E-3</c:v>
                </c:pt>
                <c:pt idx="268">
                  <c:v>-1.1171618048244625E-3</c:v>
                </c:pt>
                <c:pt idx="269">
                  <c:v>-1.1178033531988874E-3</c:v>
                </c:pt>
                <c:pt idx="270">
                  <c:v>-1.1192556288586175E-3</c:v>
                </c:pt>
                <c:pt idx="271">
                  <c:v>-1.1248590891144161E-3</c:v>
                </c:pt>
                <c:pt idx="272">
                  <c:v>-1.1331720027119019E-3</c:v>
                </c:pt>
                <c:pt idx="273">
                  <c:v>-1.1386779138788938E-3</c:v>
                </c:pt>
                <c:pt idx="274">
                  <c:v>-1.1449945521313509E-3</c:v>
                </c:pt>
                <c:pt idx="275">
                  <c:v>-1.1521219174293051E-3</c:v>
                </c:pt>
                <c:pt idx="276">
                  <c:v>-1.169075274494169E-3</c:v>
                </c:pt>
                <c:pt idx="277">
                  <c:v>-1.1887386472775319E-3</c:v>
                </c:pt>
                <c:pt idx="278">
                  <c:v>-1.1999196465639628E-3</c:v>
                </c:pt>
                <c:pt idx="279">
                  <c:v>-1.2122038377482269E-3</c:v>
                </c:pt>
                <c:pt idx="280">
                  <c:v>-1.2244921252957397E-3</c:v>
                </c:pt>
                <c:pt idx="281">
                  <c:v>-1.2462713305616546E-3</c:v>
                </c:pt>
                <c:pt idx="282">
                  <c:v>-1.2652661096446138E-3</c:v>
                </c:pt>
                <c:pt idx="283">
                  <c:v>-1.2733648148310905E-3</c:v>
                </c:pt>
                <c:pt idx="284">
                  <c:v>-1.2806256036412833E-3</c:v>
                </c:pt>
                <c:pt idx="285">
                  <c:v>-1.2870484763150003E-3</c:v>
                </c:pt>
                <c:pt idx="286">
                  <c:v>-1.2970964941727559E-3</c:v>
                </c:pt>
                <c:pt idx="287">
                  <c:v>-1.3043608053253664E-3</c:v>
                </c:pt>
                <c:pt idx="288">
                  <c:v>-1.3065940973966406E-3</c:v>
                </c:pt>
                <c:pt idx="289">
                  <c:v>-1.3079894734913111E-3</c:v>
                </c:pt>
                <c:pt idx="290">
                  <c:v>-1.3085469334095379E-3</c:v>
                </c:pt>
                <c:pt idx="291">
                  <c:v>-1.3068640558522304E-3</c:v>
                </c:pt>
                <c:pt idx="292">
                  <c:v>-1.3023976131165682E-3</c:v>
                </c:pt>
                <c:pt idx="293">
                  <c:v>-1.2987654928720005E-3</c:v>
                </c:pt>
                <c:pt idx="294">
                  <c:v>-1.294295456530925E-3</c:v>
                </c:pt>
                <c:pt idx="295">
                  <c:v>-1.2889875040933418E-3</c:v>
                </c:pt>
                <c:pt idx="296">
                  <c:v>-1.2755740255920855E-3</c:v>
                </c:pt>
                <c:pt idx="297">
                  <c:v>-1.2593765322188588E-3</c:v>
                </c:pt>
                <c:pt idx="298">
                  <c:v>-1.2498789984194403E-3</c:v>
                </c:pt>
                <c:pt idx="299">
                  <c:v>-1.2395435482437378E-3</c:v>
                </c:pt>
                <c:pt idx="300">
                  <c:v>-1.2283701815718473E-3</c:v>
                </c:pt>
                <c:pt idx="301">
                  <c:v>-1.2032263713113167E-3</c:v>
                </c:pt>
                <c:pt idx="302">
                  <c:v>-1.1748666564015409E-3</c:v>
                </c:pt>
                <c:pt idx="303">
                  <c:v>-1.1599573716347678E-3</c:v>
                </c:pt>
                <c:pt idx="304">
                  <c:v>-1.14618334295713E-3</c:v>
                </c:pt>
                <c:pt idx="305">
                  <c:v>-1.1335445707683078E-3</c:v>
                </c:pt>
                <c:pt idx="306">
                  <c:v>-1.1120477797943451E-3</c:v>
                </c:pt>
                <c:pt idx="307">
                  <c:v>-1.0943420479803123E-3</c:v>
                </c:pt>
                <c:pt idx="308">
                  <c:v>-1.087379559194801E-3</c:v>
                </c:pt>
                <c:pt idx="309">
                  <c:v>-1.0815523274576577E-3</c:v>
                </c:pt>
                <c:pt idx="310">
                  <c:v>-1.0768603526889464E-3</c:v>
                </c:pt>
                <c:pt idx="311">
                  <c:v>-1.0712574055427027E-3</c:v>
                </c:pt>
                <c:pt idx="312">
                  <c:v>-1.0694450242576536E-3</c:v>
                </c:pt>
                <c:pt idx="313">
                  <c:v>-1.0704293348506866E-3</c:v>
                </c:pt>
                <c:pt idx="314">
                  <c:v>-1.0725489026919277E-3</c:v>
                </c:pt>
                <c:pt idx="315">
                  <c:v>-1.0758037274216647E-3</c:v>
                </c:pt>
                <c:pt idx="316">
                  <c:v>-1.0860942905832616E-3</c:v>
                </c:pt>
                <c:pt idx="317">
                  <c:v>-1.1001755968242932E-3</c:v>
                </c:pt>
                <c:pt idx="318">
                  <c:v>-1.1091067064761262E-3</c:v>
                </c:pt>
                <c:pt idx="319">
                  <c:v>-1.1191730726967108E-3</c:v>
                </c:pt>
                <c:pt idx="320">
                  <c:v>-1.1303746956459193E-3</c:v>
                </c:pt>
                <c:pt idx="321">
                  <c:v>-1.1565584142791963E-3</c:v>
                </c:pt>
                <c:pt idx="322">
                  <c:v>-1.1863184430405127E-3</c:v>
                </c:pt>
                <c:pt idx="323">
                  <c:v>-1.2013159651047545E-3</c:v>
                </c:pt>
                <c:pt idx="324">
                  <c:v>-1.2152740952764418E-3</c:v>
                </c:pt>
                <c:pt idx="325">
                  <c:v>-1.2281928335555747E-3</c:v>
                </c:pt>
                <c:pt idx="326">
                  <c:v>-1.2505613272528748E-3</c:v>
                </c:pt>
                <c:pt idx="327">
                  <c:v>-1.2694738707841324E-3</c:v>
                </c:pt>
                <c:pt idx="328">
                  <c:v>-1.2771956514789906E-3</c:v>
                </c:pt>
                <c:pt idx="329">
                  <c:v>-1.2838780410406869E-3</c:v>
                </c:pt>
                <c:pt idx="330">
                  <c:v>-1.2895210391894452E-3</c:v>
                </c:pt>
                <c:pt idx="331">
                  <c:v>-1.2973377231828565E-3</c:v>
                </c:pt>
                <c:pt idx="332">
                  <c:v>-1.3016991206926676E-3</c:v>
                </c:pt>
                <c:pt idx="333">
                  <c:v>-1.3021451633354886E-3</c:v>
                </c:pt>
                <c:pt idx="334">
                  <c:v>-1.3015518149250838E-3</c:v>
                </c:pt>
                <c:pt idx="335">
                  <c:v>-1.2999190755014212E-3</c:v>
                </c:pt>
                <c:pt idx="336">
                  <c:v>-1.293184314139495E-3</c:v>
                </c:pt>
                <c:pt idx="337">
                  <c:v>-1.282994206395216E-3</c:v>
                </c:pt>
                <c:pt idx="338">
                  <c:v>-1.276164511225808E-3</c:v>
                </c:pt>
                <c:pt idx="339">
                  <c:v>-1.268295424723398E-3</c:v>
                </c:pt>
                <c:pt idx="340">
                  <c:v>-1.2593869468480179E-3</c:v>
                </c:pt>
                <c:pt idx="341">
                  <c:v>-1.2381010948736559E-3</c:v>
                </c:pt>
                <c:pt idx="342">
                  <c:v>-1.2133591200980121E-3</c:v>
                </c:pt>
                <c:pt idx="343">
                  <c:v>-1.1992536840788048E-3</c:v>
                </c:pt>
                <c:pt idx="344">
                  <c:v>-1.1841088561670432E-3</c:v>
                </c:pt>
                <c:pt idx="345">
                  <c:v>-1.1725125450956497E-3</c:v>
                </c:pt>
                <c:pt idx="346">
                  <c:v>-1.1585197417929294E-3</c:v>
                </c:pt>
                <c:pt idx="347">
                  <c:v>-1.1454352161166526E-3</c:v>
                </c:pt>
                <c:pt idx="348">
                  <c:v>-1.1393414997451501E-3</c:v>
                </c:pt>
                <c:pt idx="349">
                  <c:v>-1.1335180297589176E-3</c:v>
                </c:pt>
                <c:pt idx="350">
                  <c:v>-1.1279648063577952E-3</c:v>
                </c:pt>
                <c:pt idx="351">
                  <c:v>-1.1177557101893498E-3</c:v>
                </c:pt>
                <c:pt idx="352">
                  <c:v>-1.108454376526069E-3</c:v>
                </c:pt>
                <c:pt idx="353">
                  <c:v>-1.1042523852511366E-3</c:v>
                </c:pt>
                <c:pt idx="354">
                  <c:v>-1.1003206404414101E-3</c:v>
                </c:pt>
                <c:pt idx="355">
                  <c:v>-1.0966591420968896E-3</c:v>
                </c:pt>
                <c:pt idx="356">
                  <c:v>-1.0902336653861866E-3</c:v>
                </c:pt>
                <c:pt idx="357">
                  <c:v>-1.0847156138105163E-3</c:v>
                </c:pt>
                <c:pt idx="358">
                  <c:v>-1.0824053479918661E-3</c:v>
                </c:pt>
                <c:pt idx="359">
                  <c:v>-1.0803653286783899E-3</c:v>
                </c:pt>
                <c:pt idx="360">
                  <c:v>-1.0785955559899918E-3</c:v>
                </c:pt>
                <c:pt idx="361">
                  <c:v>-1.075953616509473E-3</c:v>
                </c:pt>
                <c:pt idx="362">
                  <c:v>-1.0742189304080441E-3</c:v>
                </c:pt>
                <c:pt idx="363">
                  <c:v>-1.0738003904453564E-3</c:v>
                </c:pt>
                <c:pt idx="364">
                  <c:v>-1.0736520968679386E-3</c:v>
                </c:pt>
                <c:pt idx="365">
                  <c:v>-1.073774049915599E-3</c:v>
                </c:pt>
                <c:pt idx="366">
                  <c:v>-1.0754253463751695E-3</c:v>
                </c:pt>
                <c:pt idx="367">
                  <c:v>-1.0795554143427921E-3</c:v>
                </c:pt>
                <c:pt idx="368">
                  <c:v>-1.0829479078289239E-3</c:v>
                </c:pt>
                <c:pt idx="369">
                  <c:v>-1.0857305369160741E-3</c:v>
                </c:pt>
                <c:pt idx="370">
                  <c:v>-1.0892596180900327E-3</c:v>
                </c:pt>
                <c:pt idx="371">
                  <c:v>-1.0907624096345714E-3</c:v>
                </c:pt>
                <c:pt idx="372">
                  <c:v>-1.0904957168866858E-3</c:v>
                </c:pt>
                <c:pt idx="373">
                  <c:v>-1.0896191597797866E-3</c:v>
                </c:pt>
                <c:pt idx="374">
                  <c:v>-1.0881327383138739E-3</c:v>
                </c:pt>
                <c:pt idx="375">
                  <c:v>-1.0831237552721973E-3</c:v>
                </c:pt>
                <c:pt idx="376">
                  <c:v>-1.0760884085003752E-3</c:v>
                </c:pt>
                <c:pt idx="377">
                  <c:v>-1.0715526649995866E-3</c:v>
                </c:pt>
                <c:pt idx="378">
                  <c:v>-1.0664070570998163E-3</c:v>
                </c:pt>
                <c:pt idx="379">
                  <c:v>-1.0606515845612563E-3</c:v>
                </c:pt>
                <c:pt idx="380">
                  <c:v>-1.0471047123505883E-3</c:v>
                </c:pt>
                <c:pt idx="381">
                  <c:v>-1.0315310493780316E-3</c:v>
                </c:pt>
                <c:pt idx="382">
                  <c:v>-1.0227262539652671E-3</c:v>
                </c:pt>
                <c:pt idx="383">
                  <c:v>-1.0133115938737447E-3</c:v>
                </c:pt>
                <c:pt idx="384">
                  <c:v>-1.0032870689835605E-3</c:v>
                </c:pt>
                <c:pt idx="385">
                  <c:v>-9.81202462360109E-4</c:v>
                </c:pt>
                <c:pt idx="386">
                  <c:v>-9.5709032103652447E-4</c:v>
                </c:pt>
                <c:pt idx="387">
                  <c:v>-9.4657636784845067E-4</c:v>
                </c:pt>
                <c:pt idx="388">
                  <c:v>-9.3859773337534591E-4</c:v>
                </c:pt>
                <c:pt idx="389">
                  <c:v>-9.308871651114714E-4</c:v>
                </c:pt>
                <c:pt idx="390">
                  <c:v>-9.1635725012029212E-4</c:v>
                </c:pt>
                <c:pt idx="391">
                  <c:v>-9.0272555430814805E-4</c:v>
                </c:pt>
                <c:pt idx="392">
                  <c:v>-8.9635531741016905E-4</c:v>
                </c:pt>
                <c:pt idx="393">
                  <c:v>-8.9025314672142031E-4</c:v>
                </c:pt>
                <c:pt idx="394">
                  <c:v>-8.8441904228186985E-4</c:v>
                </c:pt>
                <c:pt idx="395">
                  <c:v>-8.736422679289646E-4</c:v>
                </c:pt>
                <c:pt idx="396">
                  <c:v>-8.6376328829462778E-4</c:v>
                </c:pt>
                <c:pt idx="397">
                  <c:v>-8.5926951570058918E-4</c:v>
                </c:pt>
                <c:pt idx="398">
                  <c:v>-8.5504380955558901E-4</c:v>
                </c:pt>
                <c:pt idx="399">
                  <c:v>-8.5108616969975515E-4</c:v>
                </c:pt>
                <c:pt idx="400">
                  <c:v>-8.4406246577461985E-4</c:v>
                </c:pt>
                <c:pt idx="401">
                  <c:v>-8.379362746468999E-4</c:v>
                </c:pt>
                <c:pt idx="402">
                  <c:v>-8.3531896687638607E-4</c:v>
                </c:pt>
                <c:pt idx="403">
                  <c:v>-8.3296972563484672E-4</c:v>
                </c:pt>
                <c:pt idx="404">
                  <c:v>-8.3088855080237778E-4</c:v>
                </c:pt>
                <c:pt idx="405">
                  <c:v>-8.2761785339613425E-4</c:v>
                </c:pt>
                <c:pt idx="406">
                  <c:v>-8.2524451604282234E-4</c:v>
                </c:pt>
                <c:pt idx="407">
                  <c:v>-8.2450367357544962E-4</c:v>
                </c:pt>
                <c:pt idx="408">
                  <c:v>-8.2403089747717928E-4</c:v>
                </c:pt>
                <c:pt idx="409">
                  <c:v>-8.2382618790788342E-4</c:v>
                </c:pt>
                <c:pt idx="410">
                  <c:v>-8.1597970645663764E-4</c:v>
                </c:pt>
                <c:pt idx="411">
                  <c:v>-8.0633983566169576E-4</c:v>
                </c:pt>
                <c:pt idx="412">
                  <c:v>-8.0201926080381014E-4</c:v>
                </c:pt>
                <c:pt idx="413">
                  <c:v>-7.9799885727371844E-4</c:v>
                </c:pt>
                <c:pt idx="414">
                  <c:v>-7.9427862491154855E-4</c:v>
                </c:pt>
                <c:pt idx="415">
                  <c:v>-7.8783700692586223E-4</c:v>
                </c:pt>
                <c:pt idx="416">
                  <c:v>-7.8239940810131969E-4</c:v>
                </c:pt>
                <c:pt idx="417">
                  <c:v>-7.8018003205837516E-4</c:v>
                </c:pt>
                <c:pt idx="418">
                  <c:v>-7.7826082734322455E-4</c:v>
                </c:pt>
                <c:pt idx="419">
                  <c:v>-7.766417938759318E-4</c:v>
                </c:pt>
                <c:pt idx="420">
                  <c:v>-7.7440263213990335E-4</c:v>
                </c:pt>
                <c:pt idx="421">
                  <c:v>-7.731673730448918E-4</c:v>
                </c:pt>
                <c:pt idx="422">
                  <c:v>-7.7304919609666456E-4</c:v>
                </c:pt>
                <c:pt idx="423">
                  <c:v>-7.7323119039629518E-4</c:v>
                </c:pt>
                <c:pt idx="424">
                  <c:v>-7.7371335602371971E-4</c:v>
                </c:pt>
                <c:pt idx="425">
                  <c:v>-7.7567658701482856E-4</c:v>
                </c:pt>
                <c:pt idx="426">
                  <c:v>-7.7864373157154887E-4</c:v>
                </c:pt>
                <c:pt idx="427">
                  <c:v>-7.8062675363810285E-4</c:v>
                </c:pt>
                <c:pt idx="428">
                  <c:v>-7.8290994707241879E-4</c:v>
                </c:pt>
                <c:pt idx="429">
                  <c:v>-7.8549331175459258E-4</c:v>
                </c:pt>
                <c:pt idx="430">
                  <c:v>-8.0179417697223698E-4</c:v>
                </c:pt>
                <c:pt idx="431">
                  <c:v>-8.1885821063831798E-4</c:v>
                </c:pt>
                <c:pt idx="432">
                  <c:v>-8.2562748042303014E-4</c:v>
                </c:pt>
                <c:pt idx="433">
                  <c:v>-8.3133963741044425E-4</c:v>
                </c:pt>
                <c:pt idx="434">
                  <c:v>-8.3599468208017669E-4</c:v>
                </c:pt>
                <c:pt idx="435">
                  <c:v>-8.4177909494886904E-4</c:v>
                </c:pt>
                <c:pt idx="436">
                  <c:v>-8.4404373642321673E-4</c:v>
                </c:pt>
                <c:pt idx="437">
                  <c:v>-8.4341321910486045E-4</c:v>
                </c:pt>
                <c:pt idx="438">
                  <c:v>-8.4172558938888642E-4</c:v>
                </c:pt>
                <c:pt idx="439">
                  <c:v>-8.3898084715539056E-4</c:v>
                </c:pt>
                <c:pt idx="440">
                  <c:v>-8.2996574142679691E-4</c:v>
                </c:pt>
                <c:pt idx="441">
                  <c:v>-8.1743075408535759E-4</c:v>
                </c:pt>
                <c:pt idx="442">
                  <c:v>-8.0940044946409273E-4</c:v>
                </c:pt>
                <c:pt idx="443">
                  <c:v>-8.0031303224536998E-4</c:v>
                </c:pt>
                <c:pt idx="444">
                  <c:v>-7.656477339414991E-4</c:v>
                </c:pt>
                <c:pt idx="445">
                  <c:v>-7.2358915691239645E-4</c:v>
                </c:pt>
                <c:pt idx="446">
                  <c:v>-7.0710194811418603E-4</c:v>
                </c:pt>
                <c:pt idx="447">
                  <c:v>-6.8955762563938094E-4</c:v>
                </c:pt>
                <c:pt idx="448">
                  <c:v>-6.5094409153587662E-4</c:v>
                </c:pt>
                <c:pt idx="449">
                  <c:v>-6.1270812839353539E-4</c:v>
                </c:pt>
                <c:pt idx="450">
                  <c:v>-5.988677119406205E-4</c:v>
                </c:pt>
                <c:pt idx="451">
                  <c:v>-5.8575760134349508E-4</c:v>
                </c:pt>
                <c:pt idx="452">
                  <c:v>-5.7337779676203127E-4</c:v>
                </c:pt>
                <c:pt idx="453">
                  <c:v>-5.4607857352007017E-4</c:v>
                </c:pt>
                <c:pt idx="454">
                  <c:v>-5.2243336612800562E-4</c:v>
                </c:pt>
                <c:pt idx="455">
                  <c:v>-5.1443539895945634E-4</c:v>
                </c:pt>
                <c:pt idx="456">
                  <c:v>-5.0716773808634485E-4</c:v>
                </c:pt>
                <c:pt idx="457">
                  <c:v>-4.950660907088178E-4</c:v>
                </c:pt>
                <c:pt idx="458">
                  <c:v>-4.8540015994635866E-4</c:v>
                </c:pt>
                <c:pt idx="459">
                  <c:v>-4.8178403194931718E-4</c:v>
                </c:pt>
                <c:pt idx="460">
                  <c:v>-4.7889821040758562E-4</c:v>
                </c:pt>
                <c:pt idx="461">
                  <c:v>-4.7674269560094018E-4</c:v>
                </c:pt>
                <c:pt idx="462">
                  <c:v>-4.7486539507257675E-4</c:v>
                </c:pt>
                <c:pt idx="463">
                  <c:v>-4.7542370296582703E-4</c:v>
                </c:pt>
                <c:pt idx="464">
                  <c:v>-4.7691972139496386E-4</c:v>
                </c:pt>
                <c:pt idx="465">
                  <c:v>-4.7914604647925074E-4</c:v>
                </c:pt>
                <c:pt idx="466">
                  <c:v>-4.8210267825865571E-4</c:v>
                </c:pt>
                <c:pt idx="467">
                  <c:v>-4.9044962908251222E-4</c:v>
                </c:pt>
                <c:pt idx="468">
                  <c:v>-5.0123227140819182E-4</c:v>
                </c:pt>
                <c:pt idx="469">
                  <c:v>-5.0784043602369877E-4</c:v>
                </c:pt>
                <c:pt idx="470">
                  <c:v>-5.1450029636690431E-4</c:v>
                </c:pt>
                <c:pt idx="471">
                  <c:v>-5.2033795452377518E-4</c:v>
                </c:pt>
                <c:pt idx="472">
                  <c:v>-5.3007735510313125E-4</c:v>
                </c:pt>
                <c:pt idx="473">
                  <c:v>-5.3788318167491411E-4</c:v>
                </c:pt>
                <c:pt idx="474">
                  <c:v>-5.4081813731343686E-4</c:v>
                </c:pt>
                <c:pt idx="475">
                  <c:v>-5.4317255257618768E-4</c:v>
                </c:pt>
                <c:pt idx="476">
                  <c:v>-5.4494642718339037E-4</c:v>
                </c:pt>
                <c:pt idx="477">
                  <c:v>-5.4655821223548173E-4</c:v>
                </c:pt>
                <c:pt idx="478">
                  <c:v>-5.4623652201435391E-4</c:v>
                </c:pt>
                <c:pt idx="479">
                  <c:v>-5.4510769470272891E-4</c:v>
                </c:pt>
                <c:pt idx="480">
                  <c:v>-5.4339832697536394E-4</c:v>
                </c:pt>
                <c:pt idx="481">
                  <c:v>-5.411084186723869E-4</c:v>
                </c:pt>
                <c:pt idx="482">
                  <c:v>-5.3459267368882735E-4</c:v>
                </c:pt>
                <c:pt idx="483">
                  <c:v>-5.2614338142298323E-4</c:v>
                </c:pt>
                <c:pt idx="484">
                  <c:v>-5.2095077088143427E-4</c:v>
                </c:pt>
                <c:pt idx="485">
                  <c:v>-5.151776197243052E-4</c:v>
                </c:pt>
                <c:pt idx="486">
                  <c:v>-5.0882392803153209E-4</c:v>
                </c:pt>
                <c:pt idx="487">
                  <c:v>-4.9418073100326865E-4</c:v>
                </c:pt>
                <c:pt idx="488">
                  <c:v>-4.7760375502470254E-4</c:v>
                </c:pt>
                <c:pt idx="489">
                  <c:v>-4.6834736001422073E-4</c:v>
                </c:pt>
                <c:pt idx="490">
                  <c:v>-4.5851042422828669E-4</c:v>
                </c:pt>
                <c:pt idx="491">
                  <c:v>-4.4809294758696439E-4</c:v>
                </c:pt>
                <c:pt idx="492">
                  <c:v>-4.2532235544179287E-4</c:v>
                </c:pt>
                <c:pt idx="493">
                  <c:v>-4.1386634651363607E-4</c:v>
                </c:pt>
                <c:pt idx="494">
                  <c:v>-4.2605974456488838E-4</c:v>
                </c:pt>
                <c:pt idx="495">
                  <c:v>-4.3619682609907784E-4</c:v>
                </c:pt>
                <c:pt idx="496">
                  <c:v>-4.4427759123610855E-4</c:v>
                </c:pt>
                <c:pt idx="497">
                  <c:v>-4.5358416277618829E-4</c:v>
                </c:pt>
                <c:pt idx="498">
                  <c:v>-4.5603749029066165E-4</c:v>
                </c:pt>
                <c:pt idx="499">
                  <c:v>-4.5383667500065172E-4</c:v>
                </c:pt>
                <c:pt idx="500">
                  <c:v>-4.4957954351332319E-4</c:v>
                </c:pt>
                <c:pt idx="501">
                  <c:v>-4.4326609594858013E-4</c:v>
                </c:pt>
                <c:pt idx="502">
                  <c:v>-4.2378431425404983E-4</c:v>
                </c:pt>
                <c:pt idx="503">
                  <c:v>-3.974491414782122E-4</c:v>
                </c:pt>
                <c:pt idx="504">
                  <c:v>-3.8085411076860254E-4</c:v>
                </c:pt>
                <c:pt idx="505">
                  <c:v>-3.6220276282250552E-4</c:v>
                </c:pt>
                <c:pt idx="506">
                  <c:v>-3.4149509724024085E-4</c:v>
                </c:pt>
                <c:pt idx="507">
                  <c:v>-2.9322513374729908E-4</c:v>
                </c:pt>
                <c:pt idx="508">
                  <c:v>-2.3810125063583598E-4</c:v>
                </c:pt>
                <c:pt idx="509">
                  <c:v>-2.0711199071765662E-4</c:v>
                </c:pt>
                <c:pt idx="510">
                  <c:v>-1.7406641060535577E-4</c:v>
                </c:pt>
                <c:pt idx="511">
                  <c:v>1.4153370955227729E-5</c:v>
                </c:pt>
              </c:numCache>
            </c:numRef>
          </c:yVal>
          <c:smooth val="0"/>
        </c:ser>
        <c:ser>
          <c:idx val="2"/>
          <c:order val="1"/>
          <c:tx>
            <c:v>ON QL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EURON!$AP$2:$AP$513</c:f>
              <c:numCache>
                <c:formatCode>ddd\,\ dd\-mmm\-yyyy</c:formatCode>
                <c:ptCount val="512"/>
                <c:pt idx="0">
                  <c:v>42209</c:v>
                </c:pt>
                <c:pt idx="1">
                  <c:v>42212</c:v>
                </c:pt>
                <c:pt idx="2">
                  <c:v>42213</c:v>
                </c:pt>
                <c:pt idx="3">
                  <c:v>42214</c:v>
                </c:pt>
                <c:pt idx="4">
                  <c:v>42215</c:v>
                </c:pt>
                <c:pt idx="5">
                  <c:v>42216</c:v>
                </c:pt>
                <c:pt idx="6">
                  <c:v>42219</c:v>
                </c:pt>
                <c:pt idx="7">
                  <c:v>42220</c:v>
                </c:pt>
                <c:pt idx="8">
                  <c:v>42221</c:v>
                </c:pt>
                <c:pt idx="9">
                  <c:v>42222</c:v>
                </c:pt>
                <c:pt idx="10">
                  <c:v>42223</c:v>
                </c:pt>
                <c:pt idx="11">
                  <c:v>42226</c:v>
                </c:pt>
                <c:pt idx="12">
                  <c:v>42227</c:v>
                </c:pt>
                <c:pt idx="13">
                  <c:v>42228</c:v>
                </c:pt>
                <c:pt idx="14">
                  <c:v>42229</c:v>
                </c:pt>
                <c:pt idx="15">
                  <c:v>42230</c:v>
                </c:pt>
                <c:pt idx="16">
                  <c:v>42233</c:v>
                </c:pt>
                <c:pt idx="17">
                  <c:v>42234</c:v>
                </c:pt>
                <c:pt idx="18">
                  <c:v>42235</c:v>
                </c:pt>
                <c:pt idx="19">
                  <c:v>42236</c:v>
                </c:pt>
                <c:pt idx="20">
                  <c:v>42237</c:v>
                </c:pt>
                <c:pt idx="21">
                  <c:v>42240</c:v>
                </c:pt>
                <c:pt idx="22">
                  <c:v>42241</c:v>
                </c:pt>
                <c:pt idx="23">
                  <c:v>42242</c:v>
                </c:pt>
                <c:pt idx="24">
                  <c:v>42243</c:v>
                </c:pt>
                <c:pt idx="25">
                  <c:v>42244</c:v>
                </c:pt>
                <c:pt idx="26">
                  <c:v>42247</c:v>
                </c:pt>
                <c:pt idx="27">
                  <c:v>42248</c:v>
                </c:pt>
                <c:pt idx="28">
                  <c:v>42249</c:v>
                </c:pt>
                <c:pt idx="29">
                  <c:v>42250</c:v>
                </c:pt>
                <c:pt idx="30">
                  <c:v>42251</c:v>
                </c:pt>
                <c:pt idx="31">
                  <c:v>42254</c:v>
                </c:pt>
                <c:pt idx="32">
                  <c:v>42255</c:v>
                </c:pt>
                <c:pt idx="33">
                  <c:v>42256</c:v>
                </c:pt>
                <c:pt idx="34">
                  <c:v>42257</c:v>
                </c:pt>
                <c:pt idx="35">
                  <c:v>42258</c:v>
                </c:pt>
                <c:pt idx="36">
                  <c:v>42261</c:v>
                </c:pt>
                <c:pt idx="37">
                  <c:v>42262</c:v>
                </c:pt>
                <c:pt idx="38">
                  <c:v>42263</c:v>
                </c:pt>
                <c:pt idx="39">
                  <c:v>42264</c:v>
                </c:pt>
                <c:pt idx="40">
                  <c:v>42265</c:v>
                </c:pt>
                <c:pt idx="41">
                  <c:v>42268</c:v>
                </c:pt>
                <c:pt idx="42">
                  <c:v>42269</c:v>
                </c:pt>
                <c:pt idx="43">
                  <c:v>42270</c:v>
                </c:pt>
                <c:pt idx="44">
                  <c:v>42271</c:v>
                </c:pt>
                <c:pt idx="45">
                  <c:v>42272</c:v>
                </c:pt>
                <c:pt idx="46">
                  <c:v>42275</c:v>
                </c:pt>
                <c:pt idx="47">
                  <c:v>42276</c:v>
                </c:pt>
                <c:pt idx="48">
                  <c:v>42277</c:v>
                </c:pt>
                <c:pt idx="49">
                  <c:v>42278</c:v>
                </c:pt>
                <c:pt idx="50">
                  <c:v>42279</c:v>
                </c:pt>
                <c:pt idx="51">
                  <c:v>42282</c:v>
                </c:pt>
                <c:pt idx="52">
                  <c:v>42283</c:v>
                </c:pt>
                <c:pt idx="53">
                  <c:v>42284</c:v>
                </c:pt>
                <c:pt idx="54">
                  <c:v>42285</c:v>
                </c:pt>
                <c:pt idx="55">
                  <c:v>42286</c:v>
                </c:pt>
                <c:pt idx="56">
                  <c:v>42289</c:v>
                </c:pt>
                <c:pt idx="57">
                  <c:v>42290</c:v>
                </c:pt>
                <c:pt idx="58">
                  <c:v>42291</c:v>
                </c:pt>
                <c:pt idx="59">
                  <c:v>42292</c:v>
                </c:pt>
                <c:pt idx="60">
                  <c:v>42293</c:v>
                </c:pt>
                <c:pt idx="61">
                  <c:v>42296</c:v>
                </c:pt>
                <c:pt idx="62">
                  <c:v>42297</c:v>
                </c:pt>
                <c:pt idx="63">
                  <c:v>42298</c:v>
                </c:pt>
                <c:pt idx="64">
                  <c:v>42299</c:v>
                </c:pt>
                <c:pt idx="65">
                  <c:v>42300</c:v>
                </c:pt>
                <c:pt idx="66">
                  <c:v>42303</c:v>
                </c:pt>
                <c:pt idx="67">
                  <c:v>42304</c:v>
                </c:pt>
                <c:pt idx="68">
                  <c:v>42305</c:v>
                </c:pt>
                <c:pt idx="69">
                  <c:v>42306</c:v>
                </c:pt>
                <c:pt idx="70">
                  <c:v>42307</c:v>
                </c:pt>
                <c:pt idx="71">
                  <c:v>42310</c:v>
                </c:pt>
                <c:pt idx="72">
                  <c:v>42311</c:v>
                </c:pt>
                <c:pt idx="73">
                  <c:v>42312</c:v>
                </c:pt>
                <c:pt idx="74">
                  <c:v>42313</c:v>
                </c:pt>
                <c:pt idx="75">
                  <c:v>42314</c:v>
                </c:pt>
                <c:pt idx="76">
                  <c:v>42317</c:v>
                </c:pt>
                <c:pt idx="77">
                  <c:v>42318</c:v>
                </c:pt>
                <c:pt idx="78">
                  <c:v>42319</c:v>
                </c:pt>
                <c:pt idx="79">
                  <c:v>42320</c:v>
                </c:pt>
                <c:pt idx="80">
                  <c:v>42321</c:v>
                </c:pt>
                <c:pt idx="81">
                  <c:v>42324</c:v>
                </c:pt>
                <c:pt idx="82">
                  <c:v>42325</c:v>
                </c:pt>
                <c:pt idx="83">
                  <c:v>42326</c:v>
                </c:pt>
                <c:pt idx="84">
                  <c:v>42327</c:v>
                </c:pt>
                <c:pt idx="85">
                  <c:v>42328</c:v>
                </c:pt>
                <c:pt idx="86">
                  <c:v>42331</c:v>
                </c:pt>
                <c:pt idx="87">
                  <c:v>42332</c:v>
                </c:pt>
                <c:pt idx="88">
                  <c:v>42333</c:v>
                </c:pt>
                <c:pt idx="89">
                  <c:v>42334</c:v>
                </c:pt>
                <c:pt idx="90">
                  <c:v>42335</c:v>
                </c:pt>
                <c:pt idx="91">
                  <c:v>42338</c:v>
                </c:pt>
                <c:pt idx="92">
                  <c:v>42339</c:v>
                </c:pt>
                <c:pt idx="93">
                  <c:v>42340</c:v>
                </c:pt>
                <c:pt idx="94">
                  <c:v>42341</c:v>
                </c:pt>
                <c:pt idx="95">
                  <c:v>42342</c:v>
                </c:pt>
                <c:pt idx="96">
                  <c:v>42345</c:v>
                </c:pt>
                <c:pt idx="97">
                  <c:v>42346</c:v>
                </c:pt>
                <c:pt idx="98">
                  <c:v>42347</c:v>
                </c:pt>
                <c:pt idx="99">
                  <c:v>42348</c:v>
                </c:pt>
                <c:pt idx="100">
                  <c:v>42349</c:v>
                </c:pt>
                <c:pt idx="101">
                  <c:v>42352</c:v>
                </c:pt>
                <c:pt idx="102">
                  <c:v>42353</c:v>
                </c:pt>
                <c:pt idx="103">
                  <c:v>42354</c:v>
                </c:pt>
                <c:pt idx="104">
                  <c:v>42355</c:v>
                </c:pt>
                <c:pt idx="105">
                  <c:v>42356</c:v>
                </c:pt>
                <c:pt idx="106">
                  <c:v>42359</c:v>
                </c:pt>
                <c:pt idx="107">
                  <c:v>42360</c:v>
                </c:pt>
                <c:pt idx="108">
                  <c:v>42361</c:v>
                </c:pt>
                <c:pt idx="109">
                  <c:v>42362</c:v>
                </c:pt>
                <c:pt idx="110">
                  <c:v>42366</c:v>
                </c:pt>
                <c:pt idx="111">
                  <c:v>42367</c:v>
                </c:pt>
                <c:pt idx="112">
                  <c:v>42368</c:v>
                </c:pt>
                <c:pt idx="113">
                  <c:v>42369</c:v>
                </c:pt>
                <c:pt idx="114">
                  <c:v>42373</c:v>
                </c:pt>
                <c:pt idx="115">
                  <c:v>42374</c:v>
                </c:pt>
                <c:pt idx="116">
                  <c:v>42375</c:v>
                </c:pt>
                <c:pt idx="117">
                  <c:v>42376</c:v>
                </c:pt>
                <c:pt idx="118">
                  <c:v>42377</c:v>
                </c:pt>
                <c:pt idx="119">
                  <c:v>42380</c:v>
                </c:pt>
                <c:pt idx="120">
                  <c:v>42381</c:v>
                </c:pt>
                <c:pt idx="121">
                  <c:v>42382</c:v>
                </c:pt>
                <c:pt idx="122">
                  <c:v>42383</c:v>
                </c:pt>
                <c:pt idx="123">
                  <c:v>42384</c:v>
                </c:pt>
                <c:pt idx="124">
                  <c:v>42387</c:v>
                </c:pt>
                <c:pt idx="125">
                  <c:v>42388</c:v>
                </c:pt>
                <c:pt idx="126">
                  <c:v>42389</c:v>
                </c:pt>
                <c:pt idx="127">
                  <c:v>42390</c:v>
                </c:pt>
                <c:pt idx="128">
                  <c:v>42391</c:v>
                </c:pt>
                <c:pt idx="129">
                  <c:v>42394</c:v>
                </c:pt>
                <c:pt idx="130">
                  <c:v>42395</c:v>
                </c:pt>
                <c:pt idx="131">
                  <c:v>42396</c:v>
                </c:pt>
                <c:pt idx="132">
                  <c:v>42397</c:v>
                </c:pt>
                <c:pt idx="133">
                  <c:v>42398</c:v>
                </c:pt>
                <c:pt idx="134">
                  <c:v>42401</c:v>
                </c:pt>
                <c:pt idx="135">
                  <c:v>42402</c:v>
                </c:pt>
                <c:pt idx="136">
                  <c:v>42403</c:v>
                </c:pt>
                <c:pt idx="137">
                  <c:v>42404</c:v>
                </c:pt>
                <c:pt idx="138">
                  <c:v>42405</c:v>
                </c:pt>
                <c:pt idx="139">
                  <c:v>42408</c:v>
                </c:pt>
                <c:pt idx="140">
                  <c:v>42409</c:v>
                </c:pt>
                <c:pt idx="141">
                  <c:v>42410</c:v>
                </c:pt>
                <c:pt idx="142">
                  <c:v>42411</c:v>
                </c:pt>
                <c:pt idx="143">
                  <c:v>42412</c:v>
                </c:pt>
                <c:pt idx="144">
                  <c:v>42415</c:v>
                </c:pt>
                <c:pt idx="145">
                  <c:v>42416</c:v>
                </c:pt>
                <c:pt idx="146">
                  <c:v>42417</c:v>
                </c:pt>
                <c:pt idx="147">
                  <c:v>42418</c:v>
                </c:pt>
                <c:pt idx="148">
                  <c:v>42419</c:v>
                </c:pt>
                <c:pt idx="149">
                  <c:v>42422</c:v>
                </c:pt>
                <c:pt idx="150">
                  <c:v>42423</c:v>
                </c:pt>
                <c:pt idx="151">
                  <c:v>42424</c:v>
                </c:pt>
                <c:pt idx="152">
                  <c:v>42425</c:v>
                </c:pt>
                <c:pt idx="153">
                  <c:v>42426</c:v>
                </c:pt>
                <c:pt idx="154">
                  <c:v>42429</c:v>
                </c:pt>
                <c:pt idx="155">
                  <c:v>42430</c:v>
                </c:pt>
                <c:pt idx="156">
                  <c:v>42431</c:v>
                </c:pt>
                <c:pt idx="157">
                  <c:v>42432</c:v>
                </c:pt>
                <c:pt idx="158">
                  <c:v>42433</c:v>
                </c:pt>
                <c:pt idx="159">
                  <c:v>42436</c:v>
                </c:pt>
                <c:pt idx="160">
                  <c:v>42437</c:v>
                </c:pt>
                <c:pt idx="161">
                  <c:v>42438</c:v>
                </c:pt>
                <c:pt idx="162">
                  <c:v>42439</c:v>
                </c:pt>
                <c:pt idx="163">
                  <c:v>42440</c:v>
                </c:pt>
                <c:pt idx="164">
                  <c:v>42443</c:v>
                </c:pt>
                <c:pt idx="165">
                  <c:v>42444</c:v>
                </c:pt>
                <c:pt idx="166">
                  <c:v>42445</c:v>
                </c:pt>
                <c:pt idx="167">
                  <c:v>42446</c:v>
                </c:pt>
                <c:pt idx="168">
                  <c:v>42447</c:v>
                </c:pt>
                <c:pt idx="169">
                  <c:v>42450</c:v>
                </c:pt>
                <c:pt idx="170">
                  <c:v>42451</c:v>
                </c:pt>
                <c:pt idx="171">
                  <c:v>42452</c:v>
                </c:pt>
                <c:pt idx="172">
                  <c:v>42453</c:v>
                </c:pt>
                <c:pt idx="173">
                  <c:v>42458</c:v>
                </c:pt>
                <c:pt idx="174">
                  <c:v>42459</c:v>
                </c:pt>
                <c:pt idx="175">
                  <c:v>42460</c:v>
                </c:pt>
                <c:pt idx="176">
                  <c:v>42461</c:v>
                </c:pt>
                <c:pt idx="177">
                  <c:v>42464</c:v>
                </c:pt>
                <c:pt idx="178">
                  <c:v>42465</c:v>
                </c:pt>
                <c:pt idx="179">
                  <c:v>42466</c:v>
                </c:pt>
                <c:pt idx="180">
                  <c:v>42467</c:v>
                </c:pt>
                <c:pt idx="181">
                  <c:v>42468</c:v>
                </c:pt>
                <c:pt idx="182">
                  <c:v>42471</c:v>
                </c:pt>
                <c:pt idx="183">
                  <c:v>42472</c:v>
                </c:pt>
                <c:pt idx="184">
                  <c:v>42473</c:v>
                </c:pt>
                <c:pt idx="185">
                  <c:v>42474</c:v>
                </c:pt>
                <c:pt idx="186">
                  <c:v>42475</c:v>
                </c:pt>
                <c:pt idx="187">
                  <c:v>42478</c:v>
                </c:pt>
                <c:pt idx="188">
                  <c:v>42479</c:v>
                </c:pt>
                <c:pt idx="189">
                  <c:v>42480</c:v>
                </c:pt>
                <c:pt idx="190">
                  <c:v>42481</c:v>
                </c:pt>
                <c:pt idx="191">
                  <c:v>42482</c:v>
                </c:pt>
                <c:pt idx="192">
                  <c:v>42485</c:v>
                </c:pt>
                <c:pt idx="193">
                  <c:v>42486</c:v>
                </c:pt>
                <c:pt idx="194">
                  <c:v>42487</c:v>
                </c:pt>
                <c:pt idx="195">
                  <c:v>42488</c:v>
                </c:pt>
                <c:pt idx="196">
                  <c:v>42489</c:v>
                </c:pt>
                <c:pt idx="197">
                  <c:v>42492</c:v>
                </c:pt>
                <c:pt idx="198">
                  <c:v>42493</c:v>
                </c:pt>
                <c:pt idx="199">
                  <c:v>42494</c:v>
                </c:pt>
                <c:pt idx="200">
                  <c:v>42495</c:v>
                </c:pt>
                <c:pt idx="201">
                  <c:v>42496</c:v>
                </c:pt>
                <c:pt idx="202">
                  <c:v>42499</c:v>
                </c:pt>
                <c:pt idx="203">
                  <c:v>42500</c:v>
                </c:pt>
                <c:pt idx="204">
                  <c:v>42501</c:v>
                </c:pt>
                <c:pt idx="205">
                  <c:v>42502</c:v>
                </c:pt>
                <c:pt idx="206">
                  <c:v>42503</c:v>
                </c:pt>
                <c:pt idx="207">
                  <c:v>42506</c:v>
                </c:pt>
                <c:pt idx="208">
                  <c:v>42507</c:v>
                </c:pt>
                <c:pt idx="209">
                  <c:v>42508</c:v>
                </c:pt>
                <c:pt idx="210">
                  <c:v>42509</c:v>
                </c:pt>
                <c:pt idx="211">
                  <c:v>42510</c:v>
                </c:pt>
                <c:pt idx="212">
                  <c:v>42513</c:v>
                </c:pt>
                <c:pt idx="213">
                  <c:v>42514</c:v>
                </c:pt>
                <c:pt idx="214">
                  <c:v>42515</c:v>
                </c:pt>
                <c:pt idx="215">
                  <c:v>42516</c:v>
                </c:pt>
                <c:pt idx="216">
                  <c:v>42517</c:v>
                </c:pt>
                <c:pt idx="217">
                  <c:v>42520</c:v>
                </c:pt>
                <c:pt idx="218">
                  <c:v>42521</c:v>
                </c:pt>
                <c:pt idx="219">
                  <c:v>42522</c:v>
                </c:pt>
                <c:pt idx="220">
                  <c:v>42523</c:v>
                </c:pt>
                <c:pt idx="221">
                  <c:v>42524</c:v>
                </c:pt>
                <c:pt idx="222">
                  <c:v>42527</c:v>
                </c:pt>
                <c:pt idx="223">
                  <c:v>42528</c:v>
                </c:pt>
                <c:pt idx="224">
                  <c:v>42529</c:v>
                </c:pt>
                <c:pt idx="225">
                  <c:v>42530</c:v>
                </c:pt>
                <c:pt idx="226">
                  <c:v>42531</c:v>
                </c:pt>
                <c:pt idx="227">
                  <c:v>42534</c:v>
                </c:pt>
                <c:pt idx="228">
                  <c:v>42535</c:v>
                </c:pt>
                <c:pt idx="229">
                  <c:v>42536</c:v>
                </c:pt>
                <c:pt idx="230">
                  <c:v>42537</c:v>
                </c:pt>
                <c:pt idx="231">
                  <c:v>42538</c:v>
                </c:pt>
                <c:pt idx="232">
                  <c:v>42541</c:v>
                </c:pt>
                <c:pt idx="233">
                  <c:v>42542</c:v>
                </c:pt>
                <c:pt idx="234">
                  <c:v>42543</c:v>
                </c:pt>
                <c:pt idx="235">
                  <c:v>42544</c:v>
                </c:pt>
                <c:pt idx="236">
                  <c:v>42545</c:v>
                </c:pt>
                <c:pt idx="237">
                  <c:v>42548</c:v>
                </c:pt>
                <c:pt idx="238">
                  <c:v>42549</c:v>
                </c:pt>
                <c:pt idx="239">
                  <c:v>42550</c:v>
                </c:pt>
                <c:pt idx="240">
                  <c:v>42551</c:v>
                </c:pt>
                <c:pt idx="241">
                  <c:v>42552</c:v>
                </c:pt>
                <c:pt idx="242">
                  <c:v>42555</c:v>
                </c:pt>
                <c:pt idx="243">
                  <c:v>42556</c:v>
                </c:pt>
                <c:pt idx="244">
                  <c:v>42557</c:v>
                </c:pt>
                <c:pt idx="245">
                  <c:v>42558</c:v>
                </c:pt>
                <c:pt idx="246">
                  <c:v>42559</c:v>
                </c:pt>
                <c:pt idx="247">
                  <c:v>42562</c:v>
                </c:pt>
                <c:pt idx="248">
                  <c:v>42563</c:v>
                </c:pt>
                <c:pt idx="249">
                  <c:v>42564</c:v>
                </c:pt>
                <c:pt idx="250">
                  <c:v>42565</c:v>
                </c:pt>
                <c:pt idx="251">
                  <c:v>42566</c:v>
                </c:pt>
                <c:pt idx="252">
                  <c:v>42569</c:v>
                </c:pt>
                <c:pt idx="253">
                  <c:v>42570</c:v>
                </c:pt>
                <c:pt idx="254">
                  <c:v>42571</c:v>
                </c:pt>
                <c:pt idx="255">
                  <c:v>42572</c:v>
                </c:pt>
                <c:pt idx="256">
                  <c:v>42573</c:v>
                </c:pt>
                <c:pt idx="257">
                  <c:v>42576</c:v>
                </c:pt>
                <c:pt idx="258">
                  <c:v>42577</c:v>
                </c:pt>
                <c:pt idx="259">
                  <c:v>42578</c:v>
                </c:pt>
                <c:pt idx="260">
                  <c:v>42579</c:v>
                </c:pt>
                <c:pt idx="261">
                  <c:v>42580</c:v>
                </c:pt>
                <c:pt idx="262">
                  <c:v>42583</c:v>
                </c:pt>
                <c:pt idx="263">
                  <c:v>42584</c:v>
                </c:pt>
                <c:pt idx="264">
                  <c:v>42585</c:v>
                </c:pt>
                <c:pt idx="265">
                  <c:v>42586</c:v>
                </c:pt>
                <c:pt idx="266">
                  <c:v>42587</c:v>
                </c:pt>
                <c:pt idx="267">
                  <c:v>42590</c:v>
                </c:pt>
                <c:pt idx="268">
                  <c:v>42591</c:v>
                </c:pt>
                <c:pt idx="269">
                  <c:v>42592</c:v>
                </c:pt>
                <c:pt idx="270">
                  <c:v>42593</c:v>
                </c:pt>
                <c:pt idx="271">
                  <c:v>42594</c:v>
                </c:pt>
                <c:pt idx="272">
                  <c:v>42597</c:v>
                </c:pt>
                <c:pt idx="273">
                  <c:v>42598</c:v>
                </c:pt>
                <c:pt idx="274">
                  <c:v>42599</c:v>
                </c:pt>
                <c:pt idx="275">
                  <c:v>42600</c:v>
                </c:pt>
                <c:pt idx="276">
                  <c:v>42601</c:v>
                </c:pt>
                <c:pt idx="277">
                  <c:v>42604</c:v>
                </c:pt>
                <c:pt idx="278">
                  <c:v>42605</c:v>
                </c:pt>
                <c:pt idx="279">
                  <c:v>42606</c:v>
                </c:pt>
                <c:pt idx="280">
                  <c:v>42607</c:v>
                </c:pt>
                <c:pt idx="281">
                  <c:v>42608</c:v>
                </c:pt>
                <c:pt idx="282">
                  <c:v>42611</c:v>
                </c:pt>
                <c:pt idx="283">
                  <c:v>42612</c:v>
                </c:pt>
                <c:pt idx="284">
                  <c:v>42613</c:v>
                </c:pt>
                <c:pt idx="285">
                  <c:v>42614</c:v>
                </c:pt>
                <c:pt idx="286">
                  <c:v>42615</c:v>
                </c:pt>
                <c:pt idx="287">
                  <c:v>42618</c:v>
                </c:pt>
                <c:pt idx="288">
                  <c:v>42619</c:v>
                </c:pt>
                <c:pt idx="289">
                  <c:v>42620</c:v>
                </c:pt>
                <c:pt idx="290">
                  <c:v>42621</c:v>
                </c:pt>
                <c:pt idx="291">
                  <c:v>42622</c:v>
                </c:pt>
                <c:pt idx="292">
                  <c:v>42625</c:v>
                </c:pt>
                <c:pt idx="293">
                  <c:v>42626</c:v>
                </c:pt>
                <c:pt idx="294">
                  <c:v>42627</c:v>
                </c:pt>
                <c:pt idx="295">
                  <c:v>42628</c:v>
                </c:pt>
                <c:pt idx="296">
                  <c:v>42629</c:v>
                </c:pt>
                <c:pt idx="297">
                  <c:v>42632</c:v>
                </c:pt>
                <c:pt idx="298">
                  <c:v>42633</c:v>
                </c:pt>
                <c:pt idx="299">
                  <c:v>42634</c:v>
                </c:pt>
                <c:pt idx="300">
                  <c:v>42635</c:v>
                </c:pt>
                <c:pt idx="301">
                  <c:v>42636</c:v>
                </c:pt>
                <c:pt idx="302">
                  <c:v>42639</c:v>
                </c:pt>
                <c:pt idx="303">
                  <c:v>42640</c:v>
                </c:pt>
                <c:pt idx="304">
                  <c:v>42641</c:v>
                </c:pt>
                <c:pt idx="305">
                  <c:v>42642</c:v>
                </c:pt>
                <c:pt idx="306">
                  <c:v>42643</c:v>
                </c:pt>
                <c:pt idx="307">
                  <c:v>42646</c:v>
                </c:pt>
                <c:pt idx="308">
                  <c:v>42647</c:v>
                </c:pt>
                <c:pt idx="309">
                  <c:v>42648</c:v>
                </c:pt>
                <c:pt idx="310">
                  <c:v>42649</c:v>
                </c:pt>
                <c:pt idx="311">
                  <c:v>42650</c:v>
                </c:pt>
                <c:pt idx="312">
                  <c:v>42653</c:v>
                </c:pt>
                <c:pt idx="313">
                  <c:v>42654</c:v>
                </c:pt>
                <c:pt idx="314">
                  <c:v>42655</c:v>
                </c:pt>
                <c:pt idx="315">
                  <c:v>42656</c:v>
                </c:pt>
                <c:pt idx="316">
                  <c:v>42657</c:v>
                </c:pt>
                <c:pt idx="317">
                  <c:v>42660</c:v>
                </c:pt>
                <c:pt idx="318">
                  <c:v>42661</c:v>
                </c:pt>
                <c:pt idx="319">
                  <c:v>42662</c:v>
                </c:pt>
                <c:pt idx="320">
                  <c:v>42663</c:v>
                </c:pt>
                <c:pt idx="321">
                  <c:v>42664</c:v>
                </c:pt>
                <c:pt idx="322">
                  <c:v>42667</c:v>
                </c:pt>
                <c:pt idx="323">
                  <c:v>42668</c:v>
                </c:pt>
                <c:pt idx="324">
                  <c:v>42669</c:v>
                </c:pt>
                <c:pt idx="325">
                  <c:v>42670</c:v>
                </c:pt>
                <c:pt idx="326">
                  <c:v>42671</c:v>
                </c:pt>
                <c:pt idx="327">
                  <c:v>42674</c:v>
                </c:pt>
                <c:pt idx="328">
                  <c:v>42675</c:v>
                </c:pt>
                <c:pt idx="329">
                  <c:v>42676</c:v>
                </c:pt>
                <c:pt idx="330">
                  <c:v>42677</c:v>
                </c:pt>
                <c:pt idx="331">
                  <c:v>42678</c:v>
                </c:pt>
                <c:pt idx="332">
                  <c:v>42681</c:v>
                </c:pt>
                <c:pt idx="333">
                  <c:v>42682</c:v>
                </c:pt>
                <c:pt idx="334">
                  <c:v>42683</c:v>
                </c:pt>
                <c:pt idx="335">
                  <c:v>42684</c:v>
                </c:pt>
                <c:pt idx="336">
                  <c:v>42685</c:v>
                </c:pt>
                <c:pt idx="337">
                  <c:v>42688</c:v>
                </c:pt>
                <c:pt idx="338">
                  <c:v>42689</c:v>
                </c:pt>
                <c:pt idx="339">
                  <c:v>42690</c:v>
                </c:pt>
                <c:pt idx="340">
                  <c:v>42691</c:v>
                </c:pt>
                <c:pt idx="341">
                  <c:v>42692</c:v>
                </c:pt>
                <c:pt idx="342">
                  <c:v>42695</c:v>
                </c:pt>
                <c:pt idx="343">
                  <c:v>42696</c:v>
                </c:pt>
                <c:pt idx="344">
                  <c:v>42697</c:v>
                </c:pt>
                <c:pt idx="345">
                  <c:v>42698</c:v>
                </c:pt>
                <c:pt idx="346">
                  <c:v>42699</c:v>
                </c:pt>
                <c:pt idx="347">
                  <c:v>42702</c:v>
                </c:pt>
                <c:pt idx="348">
                  <c:v>42703</c:v>
                </c:pt>
                <c:pt idx="349">
                  <c:v>42704</c:v>
                </c:pt>
                <c:pt idx="350">
                  <c:v>42705</c:v>
                </c:pt>
                <c:pt idx="351">
                  <c:v>42706</c:v>
                </c:pt>
                <c:pt idx="352">
                  <c:v>42709</c:v>
                </c:pt>
                <c:pt idx="353">
                  <c:v>42710</c:v>
                </c:pt>
                <c:pt idx="354">
                  <c:v>42711</c:v>
                </c:pt>
                <c:pt idx="355">
                  <c:v>42712</c:v>
                </c:pt>
                <c:pt idx="356">
                  <c:v>42713</c:v>
                </c:pt>
                <c:pt idx="357">
                  <c:v>42716</c:v>
                </c:pt>
                <c:pt idx="358">
                  <c:v>42717</c:v>
                </c:pt>
                <c:pt idx="359">
                  <c:v>42718</c:v>
                </c:pt>
                <c:pt idx="360">
                  <c:v>42719</c:v>
                </c:pt>
                <c:pt idx="361">
                  <c:v>42720</c:v>
                </c:pt>
                <c:pt idx="362">
                  <c:v>42723</c:v>
                </c:pt>
                <c:pt idx="363">
                  <c:v>42724</c:v>
                </c:pt>
                <c:pt idx="364">
                  <c:v>42725</c:v>
                </c:pt>
                <c:pt idx="365">
                  <c:v>42726</c:v>
                </c:pt>
                <c:pt idx="366">
                  <c:v>42727</c:v>
                </c:pt>
                <c:pt idx="367">
                  <c:v>42731</c:v>
                </c:pt>
                <c:pt idx="368">
                  <c:v>42732</c:v>
                </c:pt>
                <c:pt idx="369">
                  <c:v>42733</c:v>
                </c:pt>
                <c:pt idx="370">
                  <c:v>42734</c:v>
                </c:pt>
                <c:pt idx="371">
                  <c:v>42737</c:v>
                </c:pt>
                <c:pt idx="372">
                  <c:v>42738</c:v>
                </c:pt>
                <c:pt idx="373">
                  <c:v>42739</c:v>
                </c:pt>
                <c:pt idx="374">
                  <c:v>42740</c:v>
                </c:pt>
                <c:pt idx="375">
                  <c:v>42741</c:v>
                </c:pt>
                <c:pt idx="376">
                  <c:v>42744</c:v>
                </c:pt>
                <c:pt idx="377">
                  <c:v>42745</c:v>
                </c:pt>
                <c:pt idx="378">
                  <c:v>42746</c:v>
                </c:pt>
                <c:pt idx="379">
                  <c:v>42747</c:v>
                </c:pt>
                <c:pt idx="380">
                  <c:v>42748</c:v>
                </c:pt>
                <c:pt idx="381">
                  <c:v>42751</c:v>
                </c:pt>
                <c:pt idx="382">
                  <c:v>42752</c:v>
                </c:pt>
                <c:pt idx="383">
                  <c:v>42753</c:v>
                </c:pt>
                <c:pt idx="384">
                  <c:v>42754</c:v>
                </c:pt>
                <c:pt idx="385">
                  <c:v>42755</c:v>
                </c:pt>
                <c:pt idx="386">
                  <c:v>42758</c:v>
                </c:pt>
                <c:pt idx="387">
                  <c:v>42759</c:v>
                </c:pt>
                <c:pt idx="388">
                  <c:v>42760</c:v>
                </c:pt>
                <c:pt idx="389">
                  <c:v>42761</c:v>
                </c:pt>
                <c:pt idx="390">
                  <c:v>42762</c:v>
                </c:pt>
                <c:pt idx="391">
                  <c:v>42765</c:v>
                </c:pt>
                <c:pt idx="392">
                  <c:v>42766</c:v>
                </c:pt>
                <c:pt idx="393">
                  <c:v>42767</c:v>
                </c:pt>
                <c:pt idx="394">
                  <c:v>42768</c:v>
                </c:pt>
                <c:pt idx="395">
                  <c:v>42769</c:v>
                </c:pt>
                <c:pt idx="396">
                  <c:v>42772</c:v>
                </c:pt>
                <c:pt idx="397">
                  <c:v>42773</c:v>
                </c:pt>
                <c:pt idx="398">
                  <c:v>42774</c:v>
                </c:pt>
                <c:pt idx="399">
                  <c:v>42775</c:v>
                </c:pt>
                <c:pt idx="400">
                  <c:v>42776</c:v>
                </c:pt>
                <c:pt idx="401">
                  <c:v>42779</c:v>
                </c:pt>
                <c:pt idx="402">
                  <c:v>42780</c:v>
                </c:pt>
                <c:pt idx="403">
                  <c:v>42781</c:v>
                </c:pt>
                <c:pt idx="404">
                  <c:v>42782</c:v>
                </c:pt>
                <c:pt idx="405">
                  <c:v>42783</c:v>
                </c:pt>
                <c:pt idx="406">
                  <c:v>42786</c:v>
                </c:pt>
                <c:pt idx="407">
                  <c:v>42787</c:v>
                </c:pt>
                <c:pt idx="408">
                  <c:v>42788</c:v>
                </c:pt>
                <c:pt idx="409">
                  <c:v>42789</c:v>
                </c:pt>
                <c:pt idx="410">
                  <c:v>42790</c:v>
                </c:pt>
                <c:pt idx="411">
                  <c:v>42793</c:v>
                </c:pt>
                <c:pt idx="412">
                  <c:v>42794</c:v>
                </c:pt>
                <c:pt idx="413">
                  <c:v>42795</c:v>
                </c:pt>
                <c:pt idx="414">
                  <c:v>42796</c:v>
                </c:pt>
                <c:pt idx="415">
                  <c:v>42797</c:v>
                </c:pt>
                <c:pt idx="416">
                  <c:v>42800</c:v>
                </c:pt>
                <c:pt idx="417">
                  <c:v>42801</c:v>
                </c:pt>
                <c:pt idx="418">
                  <c:v>42802</c:v>
                </c:pt>
                <c:pt idx="419">
                  <c:v>42803</c:v>
                </c:pt>
                <c:pt idx="420">
                  <c:v>42804</c:v>
                </c:pt>
                <c:pt idx="421">
                  <c:v>42807</c:v>
                </c:pt>
                <c:pt idx="422">
                  <c:v>42808</c:v>
                </c:pt>
                <c:pt idx="423">
                  <c:v>42809</c:v>
                </c:pt>
                <c:pt idx="424">
                  <c:v>42810</c:v>
                </c:pt>
                <c:pt idx="425">
                  <c:v>42811</c:v>
                </c:pt>
                <c:pt idx="426">
                  <c:v>42814</c:v>
                </c:pt>
                <c:pt idx="427">
                  <c:v>42815</c:v>
                </c:pt>
                <c:pt idx="428">
                  <c:v>42816</c:v>
                </c:pt>
                <c:pt idx="429">
                  <c:v>42817</c:v>
                </c:pt>
                <c:pt idx="430">
                  <c:v>42818</c:v>
                </c:pt>
                <c:pt idx="431">
                  <c:v>42821</c:v>
                </c:pt>
                <c:pt idx="432">
                  <c:v>42822</c:v>
                </c:pt>
                <c:pt idx="433">
                  <c:v>42823</c:v>
                </c:pt>
                <c:pt idx="434">
                  <c:v>42824</c:v>
                </c:pt>
                <c:pt idx="435">
                  <c:v>42825</c:v>
                </c:pt>
                <c:pt idx="436">
                  <c:v>42828</c:v>
                </c:pt>
                <c:pt idx="437">
                  <c:v>42829</c:v>
                </c:pt>
                <c:pt idx="438">
                  <c:v>42830</c:v>
                </c:pt>
                <c:pt idx="439">
                  <c:v>42831</c:v>
                </c:pt>
                <c:pt idx="440">
                  <c:v>42832</c:v>
                </c:pt>
                <c:pt idx="441">
                  <c:v>42835</c:v>
                </c:pt>
                <c:pt idx="442">
                  <c:v>42836</c:v>
                </c:pt>
                <c:pt idx="443">
                  <c:v>42837</c:v>
                </c:pt>
                <c:pt idx="444">
                  <c:v>42838</c:v>
                </c:pt>
                <c:pt idx="445">
                  <c:v>42843</c:v>
                </c:pt>
                <c:pt idx="446">
                  <c:v>42844</c:v>
                </c:pt>
                <c:pt idx="447">
                  <c:v>42845</c:v>
                </c:pt>
                <c:pt idx="448">
                  <c:v>42846</c:v>
                </c:pt>
                <c:pt idx="449">
                  <c:v>42849</c:v>
                </c:pt>
                <c:pt idx="450">
                  <c:v>42850</c:v>
                </c:pt>
                <c:pt idx="451">
                  <c:v>42851</c:v>
                </c:pt>
                <c:pt idx="452">
                  <c:v>42852</c:v>
                </c:pt>
                <c:pt idx="453">
                  <c:v>42853</c:v>
                </c:pt>
                <c:pt idx="454">
                  <c:v>42857</c:v>
                </c:pt>
                <c:pt idx="455">
                  <c:v>42858</c:v>
                </c:pt>
                <c:pt idx="456">
                  <c:v>42859</c:v>
                </c:pt>
                <c:pt idx="457">
                  <c:v>42860</c:v>
                </c:pt>
                <c:pt idx="458">
                  <c:v>42863</c:v>
                </c:pt>
                <c:pt idx="459">
                  <c:v>42864</c:v>
                </c:pt>
                <c:pt idx="460">
                  <c:v>42865</c:v>
                </c:pt>
                <c:pt idx="461">
                  <c:v>42866</c:v>
                </c:pt>
                <c:pt idx="462">
                  <c:v>42867</c:v>
                </c:pt>
                <c:pt idx="463">
                  <c:v>42870</c:v>
                </c:pt>
                <c:pt idx="464">
                  <c:v>42871</c:v>
                </c:pt>
                <c:pt idx="465">
                  <c:v>42872</c:v>
                </c:pt>
                <c:pt idx="466">
                  <c:v>42873</c:v>
                </c:pt>
                <c:pt idx="467">
                  <c:v>42874</c:v>
                </c:pt>
                <c:pt idx="468">
                  <c:v>42877</c:v>
                </c:pt>
                <c:pt idx="469">
                  <c:v>42878</c:v>
                </c:pt>
                <c:pt idx="470">
                  <c:v>42879</c:v>
                </c:pt>
                <c:pt idx="471">
                  <c:v>42880</c:v>
                </c:pt>
                <c:pt idx="472">
                  <c:v>42881</c:v>
                </c:pt>
                <c:pt idx="473">
                  <c:v>42884</c:v>
                </c:pt>
                <c:pt idx="474">
                  <c:v>42885</c:v>
                </c:pt>
                <c:pt idx="475">
                  <c:v>42886</c:v>
                </c:pt>
                <c:pt idx="476">
                  <c:v>42887</c:v>
                </c:pt>
                <c:pt idx="477">
                  <c:v>42888</c:v>
                </c:pt>
                <c:pt idx="478">
                  <c:v>42891</c:v>
                </c:pt>
                <c:pt idx="479">
                  <c:v>42892</c:v>
                </c:pt>
                <c:pt idx="480">
                  <c:v>42893</c:v>
                </c:pt>
                <c:pt idx="481">
                  <c:v>42894</c:v>
                </c:pt>
                <c:pt idx="482">
                  <c:v>42895</c:v>
                </c:pt>
                <c:pt idx="483">
                  <c:v>42898</c:v>
                </c:pt>
                <c:pt idx="484">
                  <c:v>42899</c:v>
                </c:pt>
                <c:pt idx="485">
                  <c:v>42900</c:v>
                </c:pt>
                <c:pt idx="486">
                  <c:v>42901</c:v>
                </c:pt>
                <c:pt idx="487">
                  <c:v>42902</c:v>
                </c:pt>
                <c:pt idx="488">
                  <c:v>42905</c:v>
                </c:pt>
                <c:pt idx="489">
                  <c:v>42906</c:v>
                </c:pt>
                <c:pt idx="490">
                  <c:v>42907</c:v>
                </c:pt>
                <c:pt idx="491">
                  <c:v>42908</c:v>
                </c:pt>
                <c:pt idx="492">
                  <c:v>42909</c:v>
                </c:pt>
                <c:pt idx="493">
                  <c:v>42912</c:v>
                </c:pt>
                <c:pt idx="494">
                  <c:v>42913</c:v>
                </c:pt>
                <c:pt idx="495">
                  <c:v>42914</c:v>
                </c:pt>
                <c:pt idx="496">
                  <c:v>42915</c:v>
                </c:pt>
                <c:pt idx="497">
                  <c:v>42916</c:v>
                </c:pt>
                <c:pt idx="498">
                  <c:v>42919</c:v>
                </c:pt>
                <c:pt idx="499">
                  <c:v>42920</c:v>
                </c:pt>
                <c:pt idx="500">
                  <c:v>42921</c:v>
                </c:pt>
                <c:pt idx="501">
                  <c:v>42922</c:v>
                </c:pt>
                <c:pt idx="502">
                  <c:v>42923</c:v>
                </c:pt>
                <c:pt idx="503">
                  <c:v>42926</c:v>
                </c:pt>
                <c:pt idx="504">
                  <c:v>42927</c:v>
                </c:pt>
                <c:pt idx="505">
                  <c:v>42928</c:v>
                </c:pt>
                <c:pt idx="506">
                  <c:v>42929</c:v>
                </c:pt>
                <c:pt idx="507">
                  <c:v>42930</c:v>
                </c:pt>
                <c:pt idx="508">
                  <c:v>42933</c:v>
                </c:pt>
                <c:pt idx="509">
                  <c:v>42934</c:v>
                </c:pt>
                <c:pt idx="510">
                  <c:v>42935</c:v>
                </c:pt>
                <c:pt idx="511">
                  <c:v>42942</c:v>
                </c:pt>
              </c:numCache>
            </c:numRef>
          </c:xVal>
          <c:yVal>
            <c:numRef>
              <c:f>EURON!$AS$2:$AS$513</c:f>
              <c:numCache>
                <c:formatCode>0.0000%</c:formatCode>
                <c:ptCount val="512"/>
                <c:pt idx="0">
                  <c:v>-1.0999990000071236E-3</c:v>
                </c:pt>
                <c:pt idx="1">
                  <c:v>-1.2740239836306344E-3</c:v>
                </c:pt>
                <c:pt idx="2">
                  <c:v>-1.3641857629131948E-3</c:v>
                </c:pt>
                <c:pt idx="3">
                  <c:v>-1.3551000736322649E-3</c:v>
                </c:pt>
                <c:pt idx="4">
                  <c:v>-1.2467669081539512E-3</c:v>
                </c:pt>
                <c:pt idx="5">
                  <c:v>-1.0587570378284283E-3</c:v>
                </c:pt>
                <c:pt idx="6">
                  <c:v>-9.904834929042039E-4</c:v>
                </c:pt>
                <c:pt idx="7">
                  <c:v>-9.9763698758081887E-4</c:v>
                </c:pt>
                <c:pt idx="8">
                  <c:v>-1.0295655766734413E-3</c:v>
                </c:pt>
                <c:pt idx="9">
                  <c:v>-1.0862692536273144E-3</c:v>
                </c:pt>
                <c:pt idx="10">
                  <c:v>-1.1843362623942255E-3</c:v>
                </c:pt>
                <c:pt idx="11">
                  <c:v>-1.2398753360409742E-3</c:v>
                </c:pt>
                <c:pt idx="12">
                  <c:v>-1.2511351617927602E-3</c:v>
                </c:pt>
                <c:pt idx="13">
                  <c:v>-1.2524903310895397E-3</c:v>
                </c:pt>
                <c:pt idx="14">
                  <c:v>-1.2439408442110889E-3</c:v>
                </c:pt>
                <c:pt idx="15">
                  <c:v>-1.2452036105292663E-3</c:v>
                </c:pt>
                <c:pt idx="16">
                  <c:v>-1.2540875286637387E-3</c:v>
                </c:pt>
                <c:pt idx="17">
                  <c:v>-1.2567076171299263E-3</c:v>
                </c:pt>
                <c:pt idx="18">
                  <c:v>-1.2582358753698841E-3</c:v>
                </c:pt>
                <c:pt idx="19">
                  <c:v>-1.2586723034635483E-3</c:v>
                </c:pt>
                <c:pt idx="20">
                  <c:v>-1.2559013440283096E-3</c:v>
                </c:pt>
                <c:pt idx="21">
                  <c:v>-1.2511089672262443E-3</c:v>
                </c:pt>
                <c:pt idx="22">
                  <c:v>-1.2500981405638711E-3</c:v>
                </c:pt>
                <c:pt idx="23">
                  <c:v>-1.2491855667473573E-3</c:v>
                </c:pt>
                <c:pt idx="24">
                  <c:v>-1.2483712456967666E-3</c:v>
                </c:pt>
                <c:pt idx="25">
                  <c:v>-1.2470657929375406E-3</c:v>
                </c:pt>
                <c:pt idx="26">
                  <c:v>-1.2460964894334126E-3</c:v>
                </c:pt>
                <c:pt idx="27">
                  <c:v>-1.2457734324122782E-3</c:v>
                </c:pt>
                <c:pt idx="28">
                  <c:v>-1.2455486281170991E-3</c:v>
                </c:pt>
                <c:pt idx="29">
                  <c:v>-1.2454220765478752E-3</c:v>
                </c:pt>
                <c:pt idx="30">
                  <c:v>-1.2454921739557534E-3</c:v>
                </c:pt>
                <c:pt idx="31">
                  <c:v>-1.2458983987295724E-3</c:v>
                </c:pt>
                <c:pt idx="32">
                  <c:v>-1.2462631112297728E-3</c:v>
                </c:pt>
                <c:pt idx="33">
                  <c:v>-1.2467260765758326E-3</c:v>
                </c:pt>
                <c:pt idx="34">
                  <c:v>-1.2472872946478475E-3</c:v>
                </c:pt>
                <c:pt idx="35">
                  <c:v>-1.248732908676331E-3</c:v>
                </c:pt>
                <c:pt idx="36">
                  <c:v>-1.2505146950747559E-3</c:v>
                </c:pt>
                <c:pt idx="37">
                  <c:v>-1.2515671770962911E-3</c:v>
                </c:pt>
                <c:pt idx="38">
                  <c:v>-1.2527179120036536E-3</c:v>
                </c:pt>
                <c:pt idx="39">
                  <c:v>-1.2539668996769393E-3</c:v>
                </c:pt>
                <c:pt idx="40">
                  <c:v>-1.2567879967662066E-3</c:v>
                </c:pt>
                <c:pt idx="41">
                  <c:v>-1.2599453782691228E-3</c:v>
                </c:pt>
                <c:pt idx="42">
                  <c:v>-1.2616856298919288E-3</c:v>
                </c:pt>
                <c:pt idx="43">
                  <c:v>-1.26352413424069E-3</c:v>
                </c:pt>
                <c:pt idx="44">
                  <c:v>-1.2646877478061924E-3</c:v>
                </c:pt>
                <c:pt idx="45">
                  <c:v>-1.2656562156587725E-3</c:v>
                </c:pt>
                <c:pt idx="46">
                  <c:v>-1.2667916777964194E-3</c:v>
                </c:pt>
                <c:pt idx="47">
                  <c:v>-1.2674362313269683E-3</c:v>
                </c:pt>
                <c:pt idx="48">
                  <c:v>-1.2681282135185157E-3</c:v>
                </c:pt>
                <c:pt idx="49">
                  <c:v>-1.2688676239314134E-3</c:v>
                </c:pt>
                <c:pt idx="50">
                  <c:v>-1.2705000560941926E-3</c:v>
                </c:pt>
                <c:pt idx="51">
                  <c:v>-1.2722995507141732E-3</c:v>
                </c:pt>
                <c:pt idx="52">
                  <c:v>-1.2732761035527673E-3</c:v>
                </c:pt>
                <c:pt idx="53">
                  <c:v>-1.2743000846926478E-3</c:v>
                </c:pt>
                <c:pt idx="54">
                  <c:v>-1.2753714945734629E-3</c:v>
                </c:pt>
                <c:pt idx="55">
                  <c:v>-1.2776678742332237E-3</c:v>
                </c:pt>
                <c:pt idx="56">
                  <c:v>-1.2801314179489154E-3</c:v>
                </c:pt>
                <c:pt idx="57">
                  <c:v>-1.2814399698557466E-3</c:v>
                </c:pt>
                <c:pt idx="58">
                  <c:v>-1.2827959503436404E-3</c:v>
                </c:pt>
                <c:pt idx="59">
                  <c:v>-1.2841993592926926E-3</c:v>
                </c:pt>
                <c:pt idx="60">
                  <c:v>-1.2871596696895082E-3</c:v>
                </c:pt>
                <c:pt idx="61">
                  <c:v>-1.2902872793008058E-3</c:v>
                </c:pt>
                <c:pt idx="62">
                  <c:v>-1.2919278304757142E-3</c:v>
                </c:pt>
                <c:pt idx="63">
                  <c:v>-1.2936158099519091E-3</c:v>
                </c:pt>
                <c:pt idx="64">
                  <c:v>-1.2953512180891025E-3</c:v>
                </c:pt>
                <c:pt idx="65">
                  <c:v>-1.2989754418502031E-3</c:v>
                </c:pt>
                <c:pt idx="66">
                  <c:v>-1.3036204309235799E-3</c:v>
                </c:pt>
                <c:pt idx="67">
                  <c:v>-1.3071233205419475E-3</c:v>
                </c:pt>
                <c:pt idx="68">
                  <c:v>-1.3104092583837712E-3</c:v>
                </c:pt>
                <c:pt idx="69">
                  <c:v>-1.3134782446089233E-3</c:v>
                </c:pt>
                <c:pt idx="70">
                  <c:v>-1.3188882131354163E-3</c:v>
                </c:pt>
                <c:pt idx="71">
                  <c:v>-1.3235846733428147E-3</c:v>
                </c:pt>
                <c:pt idx="72">
                  <c:v>-1.3255689014846084E-3</c:v>
                </c:pt>
                <c:pt idx="73">
                  <c:v>-1.3273361779697623E-3</c:v>
                </c:pt>
                <c:pt idx="74">
                  <c:v>-1.3288865028782126E-3</c:v>
                </c:pt>
                <c:pt idx="75">
                  <c:v>-1.331259057697487E-3</c:v>
                </c:pt>
                <c:pt idx="76">
                  <c:v>-1.3329182864252331E-3</c:v>
                </c:pt>
                <c:pt idx="77">
                  <c:v>-1.3333838532902931E-3</c:v>
                </c:pt>
                <c:pt idx="78">
                  <c:v>-1.3336324686585854E-3</c:v>
                </c:pt>
                <c:pt idx="79">
                  <c:v>-1.333664132250334E-3</c:v>
                </c:pt>
                <c:pt idx="80">
                  <c:v>-1.3329993518862437E-3</c:v>
                </c:pt>
                <c:pt idx="81">
                  <c:v>-1.3316212710501318E-3</c:v>
                </c:pt>
                <c:pt idx="82">
                  <c:v>-1.3305681768382982E-3</c:v>
                </c:pt>
                <c:pt idx="83">
                  <c:v>-1.3292981308898888E-3</c:v>
                </c:pt>
                <c:pt idx="84">
                  <c:v>-1.3278111333647757E-3</c:v>
                </c:pt>
                <c:pt idx="85">
                  <c:v>-1.3241090960880442E-3</c:v>
                </c:pt>
                <c:pt idx="86">
                  <c:v>-1.3196936272175108E-3</c:v>
                </c:pt>
                <c:pt idx="87">
                  <c:v>-1.3196503057111286E-3</c:v>
                </c:pt>
                <c:pt idx="88">
                  <c:v>-1.3218653911462042E-3</c:v>
                </c:pt>
                <c:pt idx="89">
                  <c:v>-1.3237839116087002E-3</c:v>
                </c:pt>
                <c:pt idx="90">
                  <c:v>-1.3266275138157368E-3</c:v>
                </c:pt>
                <c:pt idx="91">
                  <c:v>-1.3284923437328899E-3</c:v>
                </c:pt>
                <c:pt idx="92">
                  <c:v>-1.3289280393724567E-3</c:v>
                </c:pt>
                <c:pt idx="93">
                  <c:v>-1.3290671701193801E-3</c:v>
                </c:pt>
                <c:pt idx="94">
                  <c:v>-1.328909735813788E-3</c:v>
                </c:pt>
                <c:pt idx="95">
                  <c:v>-1.3276014214635978E-3</c:v>
                </c:pt>
                <c:pt idx="96">
                  <c:v>-1.3253143491454011E-3</c:v>
                </c:pt>
                <c:pt idx="97">
                  <c:v>-1.3236740901767519E-3</c:v>
                </c:pt>
                <c:pt idx="98">
                  <c:v>-1.321737266035683E-3</c:v>
                </c:pt>
                <c:pt idx="99">
                  <c:v>-1.3195038771218748E-3</c:v>
                </c:pt>
                <c:pt idx="100">
                  <c:v>-1.3140437527159321E-3</c:v>
                </c:pt>
                <c:pt idx="101">
                  <c:v>-1.307604671221263E-3</c:v>
                </c:pt>
                <c:pt idx="102">
                  <c:v>-1.3038884572846854E-3</c:v>
                </c:pt>
                <c:pt idx="103">
                  <c:v>-1.2998756783355603E-3</c:v>
                </c:pt>
                <c:pt idx="104">
                  <c:v>-1.2955663342539836E-3</c:v>
                </c:pt>
                <c:pt idx="105">
                  <c:v>-1.2859545026167041E-3</c:v>
                </c:pt>
                <c:pt idx="106">
                  <c:v>-1.27536330784217E-3</c:v>
                </c:pt>
                <c:pt idx="107">
                  <c:v>-1.2695711384980157E-3</c:v>
                </c:pt>
                <c:pt idx="108">
                  <c:v>-1.2634824040613779E-3</c:v>
                </c:pt>
                <c:pt idx="109">
                  <c:v>-1.2466426815349596E-3</c:v>
                </c:pt>
                <c:pt idx="110">
                  <c:v>-1.2312689493176876E-3</c:v>
                </c:pt>
                <c:pt idx="111">
                  <c:v>-1.2259483816112748E-3</c:v>
                </c:pt>
                <c:pt idx="112">
                  <c:v>-1.2210435714532508E-3</c:v>
                </c:pt>
                <c:pt idx="113">
                  <c:v>-1.2108542257660559E-3</c:v>
                </c:pt>
                <c:pt idx="114">
                  <c:v>-1.202755886846596E-3</c:v>
                </c:pt>
                <c:pt idx="115">
                  <c:v>-1.2003456232179133E-3</c:v>
                </c:pt>
                <c:pt idx="116">
                  <c:v>-1.1983511172575234E-3</c:v>
                </c:pt>
                <c:pt idx="117">
                  <c:v>-1.1967723691652665E-3</c:v>
                </c:pt>
                <c:pt idx="118">
                  <c:v>-1.1949967654345528E-3</c:v>
                </c:pt>
                <c:pt idx="119">
                  <c:v>-1.194614954558304E-3</c:v>
                </c:pt>
                <c:pt idx="120">
                  <c:v>-1.1951149953270956E-3</c:v>
                </c:pt>
                <c:pt idx="121">
                  <c:v>-1.1960307939240522E-3</c:v>
                </c:pt>
                <c:pt idx="122">
                  <c:v>-1.1973623503491737E-3</c:v>
                </c:pt>
                <c:pt idx="123">
                  <c:v>-1.2014073130073299E-3</c:v>
                </c:pt>
                <c:pt idx="124">
                  <c:v>-1.2068461536118846E-3</c:v>
                </c:pt>
                <c:pt idx="125">
                  <c:v>-1.2102564989380227E-3</c:v>
                </c:pt>
                <c:pt idx="126">
                  <c:v>-1.2140826019324535E-3</c:v>
                </c:pt>
                <c:pt idx="127">
                  <c:v>-1.2183244626351453E-3</c:v>
                </c:pt>
                <c:pt idx="128">
                  <c:v>-1.2281898528465618E-3</c:v>
                </c:pt>
                <c:pt idx="129">
                  <c:v>-1.2367159135573402E-3</c:v>
                </c:pt>
                <c:pt idx="130">
                  <c:v>-1.237364931916396E-3</c:v>
                </c:pt>
                <c:pt idx="131">
                  <c:v>-1.2381229679503392E-3</c:v>
                </c:pt>
                <c:pt idx="132">
                  <c:v>-1.2389900218190419E-3</c:v>
                </c:pt>
                <c:pt idx="133">
                  <c:v>-1.2410832433085162E-3</c:v>
                </c:pt>
                <c:pt idx="134">
                  <c:v>-1.243548414442408E-3</c:v>
                </c:pt>
                <c:pt idx="135">
                  <c:v>-1.2449605569253563E-3</c:v>
                </c:pt>
                <c:pt idx="136">
                  <c:v>-1.2464817171231601E-3</c:v>
                </c:pt>
                <c:pt idx="137">
                  <c:v>-1.2481118951157555E-3</c:v>
                </c:pt>
                <c:pt idx="138">
                  <c:v>-1.2517312911652922E-3</c:v>
                </c:pt>
                <c:pt idx="139">
                  <c:v>-1.2557227842746599E-3</c:v>
                </c:pt>
                <c:pt idx="140">
                  <c:v>-1.2578980508415327E-3</c:v>
                </c:pt>
                <c:pt idx="141">
                  <c:v>-1.2601823351232611E-3</c:v>
                </c:pt>
                <c:pt idx="142">
                  <c:v>-1.2625756371997809E-3</c:v>
                </c:pt>
                <c:pt idx="143">
                  <c:v>-1.2677211694400725E-3</c:v>
                </c:pt>
                <c:pt idx="144">
                  <c:v>-1.2732390224945433E-3</c:v>
                </c:pt>
                <c:pt idx="145">
                  <c:v>-1.2761774130654047E-3</c:v>
                </c:pt>
                <c:pt idx="146">
                  <c:v>-1.2792248214310575E-3</c:v>
                </c:pt>
                <c:pt idx="147">
                  <c:v>-1.2823812473516938E-3</c:v>
                </c:pt>
                <c:pt idx="148">
                  <c:v>-1.2890528759879061E-3</c:v>
                </c:pt>
                <c:pt idx="149">
                  <c:v>-1.2960971283426659E-3</c:v>
                </c:pt>
                <c:pt idx="150">
                  <c:v>-1.2997986428375796E-3</c:v>
                </c:pt>
                <c:pt idx="151">
                  <c:v>-1.3044329240363695E-3</c:v>
                </c:pt>
                <c:pt idx="152">
                  <c:v>-1.3097492957792056E-3</c:v>
                </c:pt>
                <c:pt idx="153">
                  <c:v>-1.3194872131849777E-3</c:v>
                </c:pt>
                <c:pt idx="154">
                  <c:v>-1.32834481362476E-3</c:v>
                </c:pt>
                <c:pt idx="155">
                  <c:v>-1.3323262010445092E-3</c:v>
                </c:pt>
                <c:pt idx="156">
                  <c:v>-1.336040591639609E-3</c:v>
                </c:pt>
                <c:pt idx="157">
                  <c:v>-1.3394879853301234E-3</c:v>
                </c:pt>
                <c:pt idx="158">
                  <c:v>-1.3454877547580679E-3</c:v>
                </c:pt>
                <c:pt idx="159">
                  <c:v>-1.3506075923253036E-3</c:v>
                </c:pt>
                <c:pt idx="160">
                  <c:v>-1.3527200020924113E-3</c:v>
                </c:pt>
                <c:pt idx="161">
                  <c:v>-1.3545654150748376E-3</c:v>
                </c:pt>
                <c:pt idx="162">
                  <c:v>-1.3561438313125507E-3</c:v>
                </c:pt>
                <c:pt idx="163">
                  <c:v>-1.3584055487525504E-3</c:v>
                </c:pt>
                <c:pt idx="164">
                  <c:v>-1.3597875284965255E-3</c:v>
                </c:pt>
                <c:pt idx="165">
                  <c:v>-1.3600309608907679E-3</c:v>
                </c:pt>
                <c:pt idx="166">
                  <c:v>-1.360007396580265E-3</c:v>
                </c:pt>
                <c:pt idx="167">
                  <c:v>-1.3597168353651767E-3</c:v>
                </c:pt>
                <c:pt idx="168">
                  <c:v>-1.3582405994183588E-3</c:v>
                </c:pt>
                <c:pt idx="169">
                  <c:v>-1.3558846232175625E-3</c:v>
                </c:pt>
                <c:pt idx="170">
                  <c:v>-1.3542590783588437E-3</c:v>
                </c:pt>
                <c:pt idx="171">
                  <c:v>-1.3523665365156035E-3</c:v>
                </c:pt>
                <c:pt idx="172">
                  <c:v>-1.3582638639100253E-3</c:v>
                </c:pt>
                <c:pt idx="173">
                  <c:v>-1.3650110412788408E-3</c:v>
                </c:pt>
                <c:pt idx="174">
                  <c:v>-1.3666366052023093E-3</c:v>
                </c:pt>
                <c:pt idx="175">
                  <c:v>-1.3679964213020313E-3</c:v>
                </c:pt>
                <c:pt idx="176">
                  <c:v>-1.3698250143923119E-3</c:v>
                </c:pt>
                <c:pt idx="177">
                  <c:v>-1.3707782055849549E-3</c:v>
                </c:pt>
                <c:pt idx="178">
                  <c:v>-1.3708092817665829E-3</c:v>
                </c:pt>
                <c:pt idx="179">
                  <c:v>-1.3705746098846561E-3</c:v>
                </c:pt>
                <c:pt idx="180">
                  <c:v>-1.3700741901390145E-3</c:v>
                </c:pt>
                <c:pt idx="181">
                  <c:v>-1.3681823240885294E-3</c:v>
                </c:pt>
                <c:pt idx="182">
                  <c:v>-1.3654150312003566E-3</c:v>
                </c:pt>
                <c:pt idx="183">
                  <c:v>-1.3635858714167171E-3</c:v>
                </c:pt>
                <c:pt idx="184">
                  <c:v>-1.3614909638093309E-3</c:v>
                </c:pt>
                <c:pt idx="185">
                  <c:v>-1.3591303080584538E-3</c:v>
                </c:pt>
                <c:pt idx="186">
                  <c:v>-1.3535180811885539E-3</c:v>
                </c:pt>
                <c:pt idx="187">
                  <c:v>-1.3470302053386618E-3</c:v>
                </c:pt>
                <c:pt idx="188">
                  <c:v>-1.3433408096696908E-3</c:v>
                </c:pt>
                <c:pt idx="189">
                  <c:v>-1.339385665937165E-3</c:v>
                </c:pt>
                <c:pt idx="190">
                  <c:v>-1.3351647741810524E-3</c:v>
                </c:pt>
                <c:pt idx="191">
                  <c:v>-1.3258322808162859E-3</c:v>
                </c:pt>
                <c:pt idx="192">
                  <c:v>-1.3158007141456096E-3</c:v>
                </c:pt>
                <c:pt idx="193">
                  <c:v>-1.3109584758552728E-3</c:v>
                </c:pt>
                <c:pt idx="194">
                  <c:v>-1.3063806169633096E-3</c:v>
                </c:pt>
                <c:pt idx="195">
                  <c:v>-1.3020671374297521E-3</c:v>
                </c:pt>
                <c:pt idx="196">
                  <c:v>-1.29431678959957E-3</c:v>
                </c:pt>
                <c:pt idx="197">
                  <c:v>-1.2874570134790986E-3</c:v>
                </c:pt>
                <c:pt idx="198">
                  <c:v>-1.2844654309773773E-3</c:v>
                </c:pt>
                <c:pt idx="199">
                  <c:v>-1.2817382279539657E-3</c:v>
                </c:pt>
                <c:pt idx="200">
                  <c:v>-1.2792754044088639E-3</c:v>
                </c:pt>
                <c:pt idx="201">
                  <c:v>-1.2752265047799582E-3</c:v>
                </c:pt>
                <c:pt idx="202">
                  <c:v>-1.2720679045719052E-3</c:v>
                </c:pt>
                <c:pt idx="203">
                  <c:v>-1.2709269781385757E-3</c:v>
                </c:pt>
                <c:pt idx="204">
                  <c:v>-1.270050431383396E-3</c:v>
                </c:pt>
                <c:pt idx="205">
                  <c:v>-1.2694382639466539E-3</c:v>
                </c:pt>
                <c:pt idx="206">
                  <c:v>-1.2690907201795554E-3</c:v>
                </c:pt>
                <c:pt idx="207">
                  <c:v>-1.2696333890227507E-3</c:v>
                </c:pt>
                <c:pt idx="208">
                  <c:v>-1.2703431190175252E-3</c:v>
                </c:pt>
                <c:pt idx="209">
                  <c:v>-1.2713172283307372E-3</c:v>
                </c:pt>
                <c:pt idx="210">
                  <c:v>-1.2725557172421631E-3</c:v>
                </c:pt>
                <c:pt idx="211">
                  <c:v>-1.2759094377301494E-3</c:v>
                </c:pt>
                <c:pt idx="212">
                  <c:v>-1.2801534672313153E-3</c:v>
                </c:pt>
                <c:pt idx="213">
                  <c:v>-1.2813917326814916E-3</c:v>
                </c:pt>
                <c:pt idx="214">
                  <c:v>-1.2813960134971936E-3</c:v>
                </c:pt>
                <c:pt idx="215">
                  <c:v>-1.2814003084615777E-3</c:v>
                </c:pt>
                <c:pt idx="216">
                  <c:v>-1.2814043851205881E-3</c:v>
                </c:pt>
                <c:pt idx="217">
                  <c:v>-1.2814176315645298E-3</c:v>
                </c:pt>
                <c:pt idx="218">
                  <c:v>-1.2814219981116537E-3</c:v>
                </c:pt>
                <c:pt idx="219">
                  <c:v>-1.2814263788474278E-3</c:v>
                </c:pt>
                <c:pt idx="220">
                  <c:v>-1.2814307738917563E-3</c:v>
                </c:pt>
                <c:pt idx="221">
                  <c:v>-1.2814350503242977E-3</c:v>
                </c:pt>
                <c:pt idx="222">
                  <c:v>-1.2814484969547735E-3</c:v>
                </c:pt>
                <c:pt idx="223">
                  <c:v>-1.2814529635818417E-3</c:v>
                </c:pt>
                <c:pt idx="224">
                  <c:v>-1.2814574443176241E-3</c:v>
                </c:pt>
                <c:pt idx="225">
                  <c:v>-1.2814619392820248E-3</c:v>
                </c:pt>
                <c:pt idx="226">
                  <c:v>-1.2814664155680333E-3</c:v>
                </c:pt>
                <c:pt idx="227">
                  <c:v>-1.2814800625049472E-3</c:v>
                </c:pt>
                <c:pt idx="228">
                  <c:v>-1.2814846290121196E-3</c:v>
                </c:pt>
                <c:pt idx="229">
                  <c:v>-1.2814892097479103E-3</c:v>
                </c:pt>
                <c:pt idx="230">
                  <c:v>-1.2814938048721913E-3</c:v>
                </c:pt>
                <c:pt idx="231">
                  <c:v>-1.2814984808118268E-3</c:v>
                </c:pt>
                <c:pt idx="232">
                  <c:v>-1.2815123280152108E-3</c:v>
                </c:pt>
                <c:pt idx="233">
                  <c:v>-1.2815169945223914E-3</c:v>
                </c:pt>
                <c:pt idx="234">
                  <c:v>-1.2815216752182224E-3</c:v>
                </c:pt>
                <c:pt idx="235">
                  <c:v>-1.2815263704224478E-3</c:v>
                </c:pt>
                <c:pt idx="236">
                  <c:v>-1.2877207716543992E-3</c:v>
                </c:pt>
                <c:pt idx="237">
                  <c:v>-1.2948085728003988E-3</c:v>
                </c:pt>
                <c:pt idx="238">
                  <c:v>-1.2976132879005675E-3</c:v>
                </c:pt>
                <c:pt idx="239">
                  <c:v>-1.2999758737075595E-3</c:v>
                </c:pt>
                <c:pt idx="240">
                  <c:v>-1.3018963299415987E-3</c:v>
                </c:pt>
                <c:pt idx="241">
                  <c:v>-1.3042587525591287E-3</c:v>
                </c:pt>
                <c:pt idx="242">
                  <c:v>-1.30515686110666E-3</c:v>
                </c:pt>
                <c:pt idx="243">
                  <c:v>-1.3048666703951994E-3</c:v>
                </c:pt>
                <c:pt idx="244">
                  <c:v>-1.3041343503106262E-3</c:v>
                </c:pt>
                <c:pt idx="245">
                  <c:v>-1.3029599009328763E-3</c:v>
                </c:pt>
                <c:pt idx="246">
                  <c:v>-1.2991325490441241E-3</c:v>
                </c:pt>
                <c:pt idx="247">
                  <c:v>-1.2938408089313569E-3</c:v>
                </c:pt>
                <c:pt idx="248">
                  <c:v>-1.2904557123682991E-3</c:v>
                </c:pt>
                <c:pt idx="249">
                  <c:v>-1.2866284863921607E-3</c:v>
                </c:pt>
                <c:pt idx="250">
                  <c:v>-1.2823591309629734E-3</c:v>
                </c:pt>
                <c:pt idx="251">
                  <c:v>-1.2723421583249461E-3</c:v>
                </c:pt>
                <c:pt idx="252">
                  <c:v>-1.2608604141961521E-3</c:v>
                </c:pt>
                <c:pt idx="253">
                  <c:v>-1.2543804113018808E-3</c:v>
                </c:pt>
                <c:pt idx="254">
                  <c:v>-1.2474582787147526E-3</c:v>
                </c:pt>
                <c:pt idx="255">
                  <c:v>-1.2400940164747354E-3</c:v>
                </c:pt>
                <c:pt idx="256">
                  <c:v>-1.2238875658532322E-3</c:v>
                </c:pt>
                <c:pt idx="257">
                  <c:v>-1.2048258294239389E-3</c:v>
                </c:pt>
                <c:pt idx="258">
                  <c:v>-1.1933064727154274E-3</c:v>
                </c:pt>
                <c:pt idx="259">
                  <c:v>-1.1825978426927009E-3</c:v>
                </c:pt>
                <c:pt idx="260">
                  <c:v>-1.1726999394356952E-3</c:v>
                </c:pt>
                <c:pt idx="261">
                  <c:v>-1.1556028463077794E-3</c:v>
                </c:pt>
                <c:pt idx="262">
                  <c:v>-1.1412155950241143E-3</c:v>
                </c:pt>
                <c:pt idx="263">
                  <c:v>-1.1353713264750098E-3</c:v>
                </c:pt>
                <c:pt idx="264">
                  <c:v>-1.1303377848115304E-3</c:v>
                </c:pt>
                <c:pt idx="265">
                  <c:v>-1.126114970193548E-3</c:v>
                </c:pt>
                <c:pt idx="266">
                  <c:v>-1.1203682782445767E-3</c:v>
                </c:pt>
                <c:pt idx="267">
                  <c:v>-1.1173309834955347E-3</c:v>
                </c:pt>
                <c:pt idx="268">
                  <c:v>-1.1171618048244625E-3</c:v>
                </c:pt>
                <c:pt idx="269">
                  <c:v>-1.1178033531988874E-3</c:v>
                </c:pt>
                <c:pt idx="270">
                  <c:v>-1.1192556288586175E-3</c:v>
                </c:pt>
                <c:pt idx="271">
                  <c:v>-1.1248590891144161E-3</c:v>
                </c:pt>
                <c:pt idx="272">
                  <c:v>-1.1331720027119019E-3</c:v>
                </c:pt>
                <c:pt idx="273">
                  <c:v>-1.1386779138788938E-3</c:v>
                </c:pt>
                <c:pt idx="274">
                  <c:v>-1.1449945521313509E-3</c:v>
                </c:pt>
                <c:pt idx="275">
                  <c:v>-1.1521219174293051E-3</c:v>
                </c:pt>
                <c:pt idx="276">
                  <c:v>-1.169075274494169E-3</c:v>
                </c:pt>
                <c:pt idx="277">
                  <c:v>-1.1887386472775319E-3</c:v>
                </c:pt>
                <c:pt idx="278">
                  <c:v>-1.1999196465639628E-3</c:v>
                </c:pt>
                <c:pt idx="279">
                  <c:v>-1.2122038377482269E-3</c:v>
                </c:pt>
                <c:pt idx="280">
                  <c:v>-1.2244921252957397E-3</c:v>
                </c:pt>
                <c:pt idx="281">
                  <c:v>-1.2462713305616546E-3</c:v>
                </c:pt>
                <c:pt idx="282">
                  <c:v>-1.2652661096446138E-3</c:v>
                </c:pt>
                <c:pt idx="283">
                  <c:v>-1.2733648148310905E-3</c:v>
                </c:pt>
                <c:pt idx="284">
                  <c:v>-1.2806256036412833E-3</c:v>
                </c:pt>
                <c:pt idx="285">
                  <c:v>-1.2870484763150003E-3</c:v>
                </c:pt>
                <c:pt idx="286">
                  <c:v>-1.2970964941727559E-3</c:v>
                </c:pt>
                <c:pt idx="287">
                  <c:v>-1.3043608053253664E-3</c:v>
                </c:pt>
                <c:pt idx="288">
                  <c:v>-1.3065940973966406E-3</c:v>
                </c:pt>
                <c:pt idx="289">
                  <c:v>-1.3079894734913111E-3</c:v>
                </c:pt>
                <c:pt idx="290">
                  <c:v>-1.3085469334095379E-3</c:v>
                </c:pt>
                <c:pt idx="291">
                  <c:v>-1.3068640558522304E-3</c:v>
                </c:pt>
                <c:pt idx="292">
                  <c:v>-1.3023976131165682E-3</c:v>
                </c:pt>
                <c:pt idx="293">
                  <c:v>-1.2987654928720005E-3</c:v>
                </c:pt>
                <c:pt idx="294">
                  <c:v>-1.294295456530925E-3</c:v>
                </c:pt>
                <c:pt idx="295">
                  <c:v>-1.2889875040933418E-3</c:v>
                </c:pt>
                <c:pt idx="296">
                  <c:v>-1.2755740255920855E-3</c:v>
                </c:pt>
                <c:pt idx="297">
                  <c:v>-1.2593765322188588E-3</c:v>
                </c:pt>
                <c:pt idx="298">
                  <c:v>-1.2498789984194403E-3</c:v>
                </c:pt>
                <c:pt idx="299">
                  <c:v>-1.2395435482437378E-3</c:v>
                </c:pt>
                <c:pt idx="300">
                  <c:v>-1.2283701815718473E-3</c:v>
                </c:pt>
                <c:pt idx="301">
                  <c:v>-1.2032263713113167E-3</c:v>
                </c:pt>
                <c:pt idx="302">
                  <c:v>-1.1748666564015409E-3</c:v>
                </c:pt>
                <c:pt idx="303">
                  <c:v>-1.1599573716347678E-3</c:v>
                </c:pt>
                <c:pt idx="304">
                  <c:v>-1.14618334295713E-3</c:v>
                </c:pt>
                <c:pt idx="305">
                  <c:v>-1.1335445707683078E-3</c:v>
                </c:pt>
                <c:pt idx="306">
                  <c:v>-1.1120477797943451E-3</c:v>
                </c:pt>
                <c:pt idx="307">
                  <c:v>-1.0943420479803123E-3</c:v>
                </c:pt>
                <c:pt idx="308">
                  <c:v>-1.087379559194801E-3</c:v>
                </c:pt>
                <c:pt idx="309">
                  <c:v>-1.0815523274576577E-3</c:v>
                </c:pt>
                <c:pt idx="310">
                  <c:v>-1.0768603526889464E-3</c:v>
                </c:pt>
                <c:pt idx="311">
                  <c:v>-1.0712574055427027E-3</c:v>
                </c:pt>
                <c:pt idx="312">
                  <c:v>-1.0694450242576536E-3</c:v>
                </c:pt>
                <c:pt idx="313">
                  <c:v>-1.0704293348506866E-3</c:v>
                </c:pt>
                <c:pt idx="314">
                  <c:v>-1.0725489026919277E-3</c:v>
                </c:pt>
                <c:pt idx="315">
                  <c:v>-1.0758037274216647E-3</c:v>
                </c:pt>
                <c:pt idx="316">
                  <c:v>-1.0860942905832616E-3</c:v>
                </c:pt>
                <c:pt idx="317">
                  <c:v>-1.1001755968242932E-3</c:v>
                </c:pt>
                <c:pt idx="318">
                  <c:v>-1.1091067064761262E-3</c:v>
                </c:pt>
                <c:pt idx="319">
                  <c:v>-1.1191730726967108E-3</c:v>
                </c:pt>
                <c:pt idx="320">
                  <c:v>-1.1303746956459193E-3</c:v>
                </c:pt>
                <c:pt idx="321">
                  <c:v>-1.1565584142791963E-3</c:v>
                </c:pt>
                <c:pt idx="322">
                  <c:v>-1.1863184430405127E-3</c:v>
                </c:pt>
                <c:pt idx="323">
                  <c:v>-1.2013159651047545E-3</c:v>
                </c:pt>
                <c:pt idx="324">
                  <c:v>-1.2152740952764418E-3</c:v>
                </c:pt>
                <c:pt idx="325">
                  <c:v>-1.2281928335555747E-3</c:v>
                </c:pt>
                <c:pt idx="326">
                  <c:v>-1.2505613272528748E-3</c:v>
                </c:pt>
                <c:pt idx="327">
                  <c:v>-1.2694738707841324E-3</c:v>
                </c:pt>
                <c:pt idx="328">
                  <c:v>-1.2771956514789906E-3</c:v>
                </c:pt>
                <c:pt idx="329">
                  <c:v>-1.2838780410406869E-3</c:v>
                </c:pt>
                <c:pt idx="330">
                  <c:v>-1.2895210391894452E-3</c:v>
                </c:pt>
                <c:pt idx="331">
                  <c:v>-1.2973377231828565E-3</c:v>
                </c:pt>
                <c:pt idx="332">
                  <c:v>-1.3016991206926676E-3</c:v>
                </c:pt>
                <c:pt idx="333">
                  <c:v>-1.3021451633354886E-3</c:v>
                </c:pt>
                <c:pt idx="334">
                  <c:v>-1.3015518149250838E-3</c:v>
                </c:pt>
                <c:pt idx="335">
                  <c:v>-1.2999190755014212E-3</c:v>
                </c:pt>
                <c:pt idx="336">
                  <c:v>-1.293184314139495E-3</c:v>
                </c:pt>
                <c:pt idx="337">
                  <c:v>-1.282994206395216E-3</c:v>
                </c:pt>
                <c:pt idx="338">
                  <c:v>-1.276164511225808E-3</c:v>
                </c:pt>
                <c:pt idx="339">
                  <c:v>-1.268295424723398E-3</c:v>
                </c:pt>
                <c:pt idx="340">
                  <c:v>-1.2593869468480179E-3</c:v>
                </c:pt>
                <c:pt idx="341">
                  <c:v>-1.2381010948736559E-3</c:v>
                </c:pt>
                <c:pt idx="342">
                  <c:v>-1.2133591200980121E-3</c:v>
                </c:pt>
                <c:pt idx="343">
                  <c:v>-1.1992536840788048E-3</c:v>
                </c:pt>
                <c:pt idx="344">
                  <c:v>-1.1841088561670432E-3</c:v>
                </c:pt>
                <c:pt idx="345">
                  <c:v>-1.1725125450956497E-3</c:v>
                </c:pt>
                <c:pt idx="346">
                  <c:v>-1.1585197417929294E-3</c:v>
                </c:pt>
                <c:pt idx="347">
                  <c:v>-1.1454352161166526E-3</c:v>
                </c:pt>
                <c:pt idx="348">
                  <c:v>-1.1393414997451501E-3</c:v>
                </c:pt>
                <c:pt idx="349">
                  <c:v>-1.1335180297589176E-3</c:v>
                </c:pt>
                <c:pt idx="350">
                  <c:v>-1.1279648063577952E-3</c:v>
                </c:pt>
                <c:pt idx="351">
                  <c:v>-1.1177557101893498E-3</c:v>
                </c:pt>
                <c:pt idx="352">
                  <c:v>-1.108454376526069E-3</c:v>
                </c:pt>
                <c:pt idx="353">
                  <c:v>-1.1042523852511366E-3</c:v>
                </c:pt>
                <c:pt idx="354">
                  <c:v>-1.1003206404414101E-3</c:v>
                </c:pt>
                <c:pt idx="355">
                  <c:v>-1.0966591420968896E-3</c:v>
                </c:pt>
                <c:pt idx="356">
                  <c:v>-1.0902336653861866E-3</c:v>
                </c:pt>
                <c:pt idx="357">
                  <c:v>-1.0847156138105163E-3</c:v>
                </c:pt>
                <c:pt idx="358">
                  <c:v>-1.0824053479918661E-3</c:v>
                </c:pt>
                <c:pt idx="359">
                  <c:v>-1.0803653286783899E-3</c:v>
                </c:pt>
                <c:pt idx="360">
                  <c:v>-1.0785955559899918E-3</c:v>
                </c:pt>
                <c:pt idx="361">
                  <c:v>-1.075953616509473E-3</c:v>
                </c:pt>
                <c:pt idx="362">
                  <c:v>-1.0742189304080441E-3</c:v>
                </c:pt>
                <c:pt idx="363">
                  <c:v>-1.0738003904453564E-3</c:v>
                </c:pt>
                <c:pt idx="364">
                  <c:v>-1.0736520968679386E-3</c:v>
                </c:pt>
                <c:pt idx="365">
                  <c:v>-1.073774049915599E-3</c:v>
                </c:pt>
                <c:pt idx="366">
                  <c:v>-1.0754253463751695E-3</c:v>
                </c:pt>
                <c:pt idx="367">
                  <c:v>-1.0795554143427921E-3</c:v>
                </c:pt>
                <c:pt idx="368">
                  <c:v>-1.0829479078289239E-3</c:v>
                </c:pt>
                <c:pt idx="369">
                  <c:v>-1.0857305369160741E-3</c:v>
                </c:pt>
                <c:pt idx="370">
                  <c:v>-1.0892596180900327E-3</c:v>
                </c:pt>
                <c:pt idx="371">
                  <c:v>-1.0907624096345714E-3</c:v>
                </c:pt>
                <c:pt idx="372">
                  <c:v>-1.0904957168866858E-3</c:v>
                </c:pt>
                <c:pt idx="373">
                  <c:v>-1.0896191597797866E-3</c:v>
                </c:pt>
                <c:pt idx="374">
                  <c:v>-1.0881327383138739E-3</c:v>
                </c:pt>
                <c:pt idx="375">
                  <c:v>-1.0831237552721973E-3</c:v>
                </c:pt>
                <c:pt idx="376">
                  <c:v>-1.0760884085003752E-3</c:v>
                </c:pt>
                <c:pt idx="377">
                  <c:v>-1.0715526649995866E-3</c:v>
                </c:pt>
                <c:pt idx="378">
                  <c:v>-1.0664070570998163E-3</c:v>
                </c:pt>
                <c:pt idx="379">
                  <c:v>-1.0606515845612563E-3</c:v>
                </c:pt>
                <c:pt idx="380">
                  <c:v>-1.0471047123505883E-3</c:v>
                </c:pt>
                <c:pt idx="381">
                  <c:v>-1.0315310493780316E-3</c:v>
                </c:pt>
                <c:pt idx="382">
                  <c:v>-1.0227262539652671E-3</c:v>
                </c:pt>
                <c:pt idx="383">
                  <c:v>-1.0133115938737447E-3</c:v>
                </c:pt>
                <c:pt idx="384">
                  <c:v>-1.0032870689835605E-3</c:v>
                </c:pt>
                <c:pt idx="385">
                  <c:v>-9.81202462360109E-4</c:v>
                </c:pt>
                <c:pt idx="386">
                  <c:v>-9.5709032103652447E-4</c:v>
                </c:pt>
                <c:pt idx="387">
                  <c:v>-9.4657636784845067E-4</c:v>
                </c:pt>
                <c:pt idx="388">
                  <c:v>-9.3859773337534591E-4</c:v>
                </c:pt>
                <c:pt idx="389">
                  <c:v>-9.308871651114714E-4</c:v>
                </c:pt>
                <c:pt idx="390">
                  <c:v>-9.1635725012029212E-4</c:v>
                </c:pt>
                <c:pt idx="391">
                  <c:v>-9.0272555430814805E-4</c:v>
                </c:pt>
                <c:pt idx="392">
                  <c:v>-8.9635531741016905E-4</c:v>
                </c:pt>
                <c:pt idx="393">
                  <c:v>-8.9025314672142031E-4</c:v>
                </c:pt>
                <c:pt idx="394">
                  <c:v>-8.8441904228186985E-4</c:v>
                </c:pt>
                <c:pt idx="395">
                  <c:v>-8.736422679289646E-4</c:v>
                </c:pt>
                <c:pt idx="396">
                  <c:v>-8.6376328829462778E-4</c:v>
                </c:pt>
                <c:pt idx="397">
                  <c:v>-8.5926951570058918E-4</c:v>
                </c:pt>
                <c:pt idx="398">
                  <c:v>-8.5504380955558901E-4</c:v>
                </c:pt>
                <c:pt idx="399">
                  <c:v>-8.5108616969975515E-4</c:v>
                </c:pt>
                <c:pt idx="400">
                  <c:v>-8.4406246577461985E-4</c:v>
                </c:pt>
                <c:pt idx="401">
                  <c:v>-8.379362746468999E-4</c:v>
                </c:pt>
                <c:pt idx="402">
                  <c:v>-8.3531896687638607E-4</c:v>
                </c:pt>
                <c:pt idx="403">
                  <c:v>-8.3296972563484672E-4</c:v>
                </c:pt>
                <c:pt idx="404">
                  <c:v>-8.3088855080237778E-4</c:v>
                </c:pt>
                <c:pt idx="405">
                  <c:v>-8.2761785339613425E-4</c:v>
                </c:pt>
                <c:pt idx="406">
                  <c:v>-8.2524451604282234E-4</c:v>
                </c:pt>
                <c:pt idx="407">
                  <c:v>-8.2450367357544962E-4</c:v>
                </c:pt>
                <c:pt idx="408">
                  <c:v>-8.2403089747717928E-4</c:v>
                </c:pt>
                <c:pt idx="409">
                  <c:v>-8.2382618790788342E-4</c:v>
                </c:pt>
                <c:pt idx="410">
                  <c:v>-8.1597970645663764E-4</c:v>
                </c:pt>
                <c:pt idx="411">
                  <c:v>-8.0633983566169576E-4</c:v>
                </c:pt>
                <c:pt idx="412">
                  <c:v>-8.0201926080381014E-4</c:v>
                </c:pt>
                <c:pt idx="413">
                  <c:v>-7.9799885727371844E-4</c:v>
                </c:pt>
                <c:pt idx="414">
                  <c:v>-7.9427862491154855E-4</c:v>
                </c:pt>
                <c:pt idx="415">
                  <c:v>-7.8783700692586223E-4</c:v>
                </c:pt>
                <c:pt idx="416">
                  <c:v>-7.8239940810131969E-4</c:v>
                </c:pt>
                <c:pt idx="417">
                  <c:v>-7.8018003205837516E-4</c:v>
                </c:pt>
                <c:pt idx="418">
                  <c:v>-7.7826082734322455E-4</c:v>
                </c:pt>
                <c:pt idx="419">
                  <c:v>-7.766417938759318E-4</c:v>
                </c:pt>
                <c:pt idx="420">
                  <c:v>-7.7440263213990335E-4</c:v>
                </c:pt>
                <c:pt idx="421">
                  <c:v>-7.731673730448918E-4</c:v>
                </c:pt>
                <c:pt idx="422">
                  <c:v>-7.7304919609666456E-4</c:v>
                </c:pt>
                <c:pt idx="423">
                  <c:v>-7.7323119039629518E-4</c:v>
                </c:pt>
                <c:pt idx="424">
                  <c:v>-7.7371335602371971E-4</c:v>
                </c:pt>
                <c:pt idx="425">
                  <c:v>-7.7567658701482856E-4</c:v>
                </c:pt>
                <c:pt idx="426">
                  <c:v>-7.7864373157154887E-4</c:v>
                </c:pt>
                <c:pt idx="427">
                  <c:v>-7.8062675363810285E-4</c:v>
                </c:pt>
                <c:pt idx="428">
                  <c:v>-7.8290994707241879E-4</c:v>
                </c:pt>
                <c:pt idx="429">
                  <c:v>-7.8549331175459258E-4</c:v>
                </c:pt>
                <c:pt idx="430">
                  <c:v>-8.0179417697223698E-4</c:v>
                </c:pt>
                <c:pt idx="431">
                  <c:v>-8.1885821063831798E-4</c:v>
                </c:pt>
                <c:pt idx="432">
                  <c:v>-8.2562748042303014E-4</c:v>
                </c:pt>
                <c:pt idx="433">
                  <c:v>-8.3133963741044425E-4</c:v>
                </c:pt>
                <c:pt idx="434">
                  <c:v>-8.3599468208017669E-4</c:v>
                </c:pt>
                <c:pt idx="435">
                  <c:v>-8.4177909494886904E-4</c:v>
                </c:pt>
                <c:pt idx="436">
                  <c:v>-8.4404373642321673E-4</c:v>
                </c:pt>
                <c:pt idx="437">
                  <c:v>-8.4341321910486045E-4</c:v>
                </c:pt>
                <c:pt idx="438">
                  <c:v>-8.4172558938888642E-4</c:v>
                </c:pt>
                <c:pt idx="439">
                  <c:v>-8.3898084715539056E-4</c:v>
                </c:pt>
                <c:pt idx="440">
                  <c:v>-8.2996574142679691E-4</c:v>
                </c:pt>
                <c:pt idx="441">
                  <c:v>-8.1743075408535759E-4</c:v>
                </c:pt>
                <c:pt idx="442">
                  <c:v>-8.0940044946409273E-4</c:v>
                </c:pt>
                <c:pt idx="443">
                  <c:v>-8.0031303224536998E-4</c:v>
                </c:pt>
                <c:pt idx="444">
                  <c:v>-7.656477339414991E-4</c:v>
                </c:pt>
                <c:pt idx="445">
                  <c:v>-7.2358915691239645E-4</c:v>
                </c:pt>
                <c:pt idx="446">
                  <c:v>-7.0710194811418603E-4</c:v>
                </c:pt>
                <c:pt idx="447">
                  <c:v>-6.8955762563938094E-4</c:v>
                </c:pt>
                <c:pt idx="448">
                  <c:v>-6.5094409153587662E-4</c:v>
                </c:pt>
                <c:pt idx="449">
                  <c:v>-6.1270812839353539E-4</c:v>
                </c:pt>
                <c:pt idx="450">
                  <c:v>-5.988677119406205E-4</c:v>
                </c:pt>
                <c:pt idx="451">
                  <c:v>-5.8575760134349508E-4</c:v>
                </c:pt>
                <c:pt idx="452">
                  <c:v>-5.7337779676203127E-4</c:v>
                </c:pt>
                <c:pt idx="453">
                  <c:v>-5.4607857352007017E-4</c:v>
                </c:pt>
                <c:pt idx="454">
                  <c:v>-5.2243336612800562E-4</c:v>
                </c:pt>
                <c:pt idx="455">
                  <c:v>-5.1443539895945634E-4</c:v>
                </c:pt>
                <c:pt idx="456">
                  <c:v>-5.0716773808634485E-4</c:v>
                </c:pt>
                <c:pt idx="457">
                  <c:v>-4.950660907088178E-4</c:v>
                </c:pt>
                <c:pt idx="458">
                  <c:v>-4.8540015994635866E-4</c:v>
                </c:pt>
                <c:pt idx="459">
                  <c:v>-4.8178403194931718E-4</c:v>
                </c:pt>
                <c:pt idx="460">
                  <c:v>-4.7889821040758562E-4</c:v>
                </c:pt>
                <c:pt idx="461">
                  <c:v>-4.7674269560094018E-4</c:v>
                </c:pt>
                <c:pt idx="462">
                  <c:v>-4.7486539507257675E-4</c:v>
                </c:pt>
                <c:pt idx="463">
                  <c:v>-4.7542370296582703E-4</c:v>
                </c:pt>
                <c:pt idx="464">
                  <c:v>-4.7691972139496386E-4</c:v>
                </c:pt>
                <c:pt idx="465">
                  <c:v>-4.7914604647925074E-4</c:v>
                </c:pt>
                <c:pt idx="466">
                  <c:v>-4.8210267825865571E-4</c:v>
                </c:pt>
                <c:pt idx="467">
                  <c:v>-4.9044962908251222E-4</c:v>
                </c:pt>
                <c:pt idx="468">
                  <c:v>-5.0123227140819182E-4</c:v>
                </c:pt>
                <c:pt idx="469">
                  <c:v>-5.0784043602369877E-4</c:v>
                </c:pt>
                <c:pt idx="470">
                  <c:v>-5.1450029636690431E-4</c:v>
                </c:pt>
                <c:pt idx="471">
                  <c:v>-5.2033795452377518E-4</c:v>
                </c:pt>
                <c:pt idx="472">
                  <c:v>-5.3007735510313125E-4</c:v>
                </c:pt>
                <c:pt idx="473">
                  <c:v>-5.3788318167491411E-4</c:v>
                </c:pt>
                <c:pt idx="474">
                  <c:v>-5.4081813731343686E-4</c:v>
                </c:pt>
                <c:pt idx="475">
                  <c:v>-5.4317255257618768E-4</c:v>
                </c:pt>
                <c:pt idx="476">
                  <c:v>-5.4494642718339037E-4</c:v>
                </c:pt>
                <c:pt idx="477">
                  <c:v>-5.4655821223548173E-4</c:v>
                </c:pt>
                <c:pt idx="478">
                  <c:v>-5.4623652201435391E-4</c:v>
                </c:pt>
                <c:pt idx="479">
                  <c:v>-5.4510769470272891E-4</c:v>
                </c:pt>
                <c:pt idx="480">
                  <c:v>-5.4339832697536394E-4</c:v>
                </c:pt>
                <c:pt idx="481">
                  <c:v>-5.411084186723869E-4</c:v>
                </c:pt>
                <c:pt idx="482">
                  <c:v>-5.3459267368882735E-4</c:v>
                </c:pt>
                <c:pt idx="483">
                  <c:v>-5.2614338142298323E-4</c:v>
                </c:pt>
                <c:pt idx="484">
                  <c:v>-5.2095077088143427E-4</c:v>
                </c:pt>
                <c:pt idx="485">
                  <c:v>-5.151776197243052E-4</c:v>
                </c:pt>
                <c:pt idx="486">
                  <c:v>-5.0882392803153209E-4</c:v>
                </c:pt>
                <c:pt idx="487">
                  <c:v>-4.9418073100326865E-4</c:v>
                </c:pt>
                <c:pt idx="488">
                  <c:v>-4.7760375502470254E-4</c:v>
                </c:pt>
                <c:pt idx="489">
                  <c:v>-4.6834736001422073E-4</c:v>
                </c:pt>
                <c:pt idx="490">
                  <c:v>-4.5851042422828669E-4</c:v>
                </c:pt>
                <c:pt idx="491">
                  <c:v>-4.4809294758696439E-4</c:v>
                </c:pt>
                <c:pt idx="492">
                  <c:v>-4.2532235544179287E-4</c:v>
                </c:pt>
                <c:pt idx="493">
                  <c:v>-4.1386634651363607E-4</c:v>
                </c:pt>
                <c:pt idx="494">
                  <c:v>-4.2605974456488838E-4</c:v>
                </c:pt>
                <c:pt idx="495">
                  <c:v>-4.3619682609907784E-4</c:v>
                </c:pt>
                <c:pt idx="496">
                  <c:v>-4.4427759123610855E-4</c:v>
                </c:pt>
                <c:pt idx="497">
                  <c:v>-4.5358416277618829E-4</c:v>
                </c:pt>
                <c:pt idx="498">
                  <c:v>-4.5603749029066165E-4</c:v>
                </c:pt>
                <c:pt idx="499">
                  <c:v>-4.5383667500065172E-4</c:v>
                </c:pt>
                <c:pt idx="500">
                  <c:v>-4.4957954351332319E-4</c:v>
                </c:pt>
                <c:pt idx="501">
                  <c:v>-4.4326609594858013E-4</c:v>
                </c:pt>
                <c:pt idx="502">
                  <c:v>-4.2378431425404983E-4</c:v>
                </c:pt>
                <c:pt idx="503">
                  <c:v>-3.974491414782122E-4</c:v>
                </c:pt>
                <c:pt idx="504">
                  <c:v>-3.8085411076860254E-4</c:v>
                </c:pt>
                <c:pt idx="505">
                  <c:v>-3.6220276282250552E-4</c:v>
                </c:pt>
                <c:pt idx="506">
                  <c:v>-3.4149509724024085E-4</c:v>
                </c:pt>
                <c:pt idx="507">
                  <c:v>-2.9322513374729908E-4</c:v>
                </c:pt>
                <c:pt idx="508">
                  <c:v>-2.3810125063583598E-4</c:v>
                </c:pt>
                <c:pt idx="509">
                  <c:v>-2.0711199071765662E-4</c:v>
                </c:pt>
                <c:pt idx="510">
                  <c:v>-1.7406641060535577E-4</c:v>
                </c:pt>
                <c:pt idx="511">
                  <c:v>1.2877688675416721E-5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09792"/>
        <c:axId val="546906496"/>
      </c:scatterChart>
      <c:valAx>
        <c:axId val="208209792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546906496"/>
        <c:crosses val="autoZero"/>
        <c:crossBetween val="midCat"/>
      </c:valAx>
      <c:valAx>
        <c:axId val="546906496"/>
        <c:scaling>
          <c:orientation val="minMax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2082097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3981319444444447"/>
          <c:y val="0.47839444444444451"/>
          <c:w val="0.11256180555555556"/>
          <c:h val="0.19137750000000001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1M (0Y-60Y)</a:t>
            </a:r>
          </a:p>
        </c:rich>
      </c:tx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ON Mx</c:v>
          </c:tx>
          <c:spPr>
            <a:ln>
              <a:noFill/>
            </a:ln>
          </c:spPr>
          <c:marker>
            <c:symbol val="circle"/>
            <c:size val="3"/>
          </c:marker>
          <c:cat>
            <c:numRef>
              <c:f>EUR1M!$AR$2:$AR$2366</c:f>
              <c:numCache>
                <c:formatCode>ddd\,\ dd\-mmm\-yyyy</c:formatCode>
                <c:ptCount val="2365"/>
                <c:pt idx="0">
                  <c:v>42209</c:v>
                </c:pt>
                <c:pt idx="1">
                  <c:v>42212</c:v>
                </c:pt>
                <c:pt idx="2">
                  <c:v>42213</c:v>
                </c:pt>
                <c:pt idx="3">
                  <c:v>42214</c:v>
                </c:pt>
                <c:pt idx="4">
                  <c:v>42215</c:v>
                </c:pt>
                <c:pt idx="5">
                  <c:v>42216</c:v>
                </c:pt>
                <c:pt idx="6">
                  <c:v>42219</c:v>
                </c:pt>
                <c:pt idx="7">
                  <c:v>42220</c:v>
                </c:pt>
                <c:pt idx="8">
                  <c:v>42221</c:v>
                </c:pt>
                <c:pt idx="9">
                  <c:v>42222</c:v>
                </c:pt>
                <c:pt idx="10">
                  <c:v>42223</c:v>
                </c:pt>
                <c:pt idx="11">
                  <c:v>42226</c:v>
                </c:pt>
                <c:pt idx="12">
                  <c:v>42227</c:v>
                </c:pt>
                <c:pt idx="13">
                  <c:v>42228</c:v>
                </c:pt>
                <c:pt idx="14">
                  <c:v>42229</c:v>
                </c:pt>
                <c:pt idx="15">
                  <c:v>42230</c:v>
                </c:pt>
                <c:pt idx="16">
                  <c:v>42233</c:v>
                </c:pt>
                <c:pt idx="17">
                  <c:v>42234</c:v>
                </c:pt>
                <c:pt idx="18">
                  <c:v>42235</c:v>
                </c:pt>
                <c:pt idx="19">
                  <c:v>42236</c:v>
                </c:pt>
                <c:pt idx="20">
                  <c:v>42237</c:v>
                </c:pt>
                <c:pt idx="21">
                  <c:v>42240</c:v>
                </c:pt>
                <c:pt idx="22">
                  <c:v>42241</c:v>
                </c:pt>
                <c:pt idx="23">
                  <c:v>42242</c:v>
                </c:pt>
                <c:pt idx="24">
                  <c:v>42243</c:v>
                </c:pt>
                <c:pt idx="25">
                  <c:v>42244</c:v>
                </c:pt>
                <c:pt idx="26">
                  <c:v>42247</c:v>
                </c:pt>
                <c:pt idx="27">
                  <c:v>42248</c:v>
                </c:pt>
                <c:pt idx="28">
                  <c:v>42249</c:v>
                </c:pt>
                <c:pt idx="29">
                  <c:v>42250</c:v>
                </c:pt>
                <c:pt idx="30">
                  <c:v>42251</c:v>
                </c:pt>
                <c:pt idx="31">
                  <c:v>42254</c:v>
                </c:pt>
                <c:pt idx="32">
                  <c:v>42255</c:v>
                </c:pt>
                <c:pt idx="33">
                  <c:v>42256</c:v>
                </c:pt>
                <c:pt idx="34">
                  <c:v>42257</c:v>
                </c:pt>
                <c:pt idx="35">
                  <c:v>42258</c:v>
                </c:pt>
                <c:pt idx="36">
                  <c:v>42261</c:v>
                </c:pt>
                <c:pt idx="37">
                  <c:v>42262</c:v>
                </c:pt>
                <c:pt idx="38">
                  <c:v>42263</c:v>
                </c:pt>
                <c:pt idx="39">
                  <c:v>42264</c:v>
                </c:pt>
                <c:pt idx="40">
                  <c:v>42265</c:v>
                </c:pt>
                <c:pt idx="41">
                  <c:v>42268</c:v>
                </c:pt>
                <c:pt idx="42">
                  <c:v>42269</c:v>
                </c:pt>
                <c:pt idx="43">
                  <c:v>42270</c:v>
                </c:pt>
                <c:pt idx="44">
                  <c:v>42271</c:v>
                </c:pt>
                <c:pt idx="45">
                  <c:v>42272</c:v>
                </c:pt>
                <c:pt idx="46">
                  <c:v>42275</c:v>
                </c:pt>
                <c:pt idx="47">
                  <c:v>42276</c:v>
                </c:pt>
                <c:pt idx="48">
                  <c:v>42277</c:v>
                </c:pt>
                <c:pt idx="49">
                  <c:v>42278</c:v>
                </c:pt>
                <c:pt idx="50">
                  <c:v>42279</c:v>
                </c:pt>
                <c:pt idx="51">
                  <c:v>42282</c:v>
                </c:pt>
                <c:pt idx="52">
                  <c:v>42283</c:v>
                </c:pt>
                <c:pt idx="53">
                  <c:v>42284</c:v>
                </c:pt>
                <c:pt idx="54">
                  <c:v>42285</c:v>
                </c:pt>
                <c:pt idx="55">
                  <c:v>42286</c:v>
                </c:pt>
                <c:pt idx="56">
                  <c:v>42289</c:v>
                </c:pt>
                <c:pt idx="57">
                  <c:v>42290</c:v>
                </c:pt>
                <c:pt idx="58">
                  <c:v>42291</c:v>
                </c:pt>
                <c:pt idx="59">
                  <c:v>42292</c:v>
                </c:pt>
                <c:pt idx="60">
                  <c:v>42293</c:v>
                </c:pt>
                <c:pt idx="61">
                  <c:v>42296</c:v>
                </c:pt>
                <c:pt idx="62">
                  <c:v>42297</c:v>
                </c:pt>
                <c:pt idx="63">
                  <c:v>42298</c:v>
                </c:pt>
                <c:pt idx="64">
                  <c:v>42299</c:v>
                </c:pt>
                <c:pt idx="65">
                  <c:v>42300</c:v>
                </c:pt>
                <c:pt idx="66">
                  <c:v>42303</c:v>
                </c:pt>
                <c:pt idx="67">
                  <c:v>42304</c:v>
                </c:pt>
                <c:pt idx="68">
                  <c:v>42305</c:v>
                </c:pt>
                <c:pt idx="69">
                  <c:v>42306</c:v>
                </c:pt>
                <c:pt idx="70">
                  <c:v>42307</c:v>
                </c:pt>
                <c:pt idx="71">
                  <c:v>42310</c:v>
                </c:pt>
                <c:pt idx="72">
                  <c:v>42311</c:v>
                </c:pt>
                <c:pt idx="73">
                  <c:v>42312</c:v>
                </c:pt>
                <c:pt idx="74">
                  <c:v>42313</c:v>
                </c:pt>
                <c:pt idx="75">
                  <c:v>42314</c:v>
                </c:pt>
                <c:pt idx="76">
                  <c:v>42317</c:v>
                </c:pt>
                <c:pt idx="77">
                  <c:v>42318</c:v>
                </c:pt>
                <c:pt idx="78">
                  <c:v>42319</c:v>
                </c:pt>
                <c:pt idx="79">
                  <c:v>42320</c:v>
                </c:pt>
                <c:pt idx="80">
                  <c:v>42321</c:v>
                </c:pt>
                <c:pt idx="81">
                  <c:v>42324</c:v>
                </c:pt>
                <c:pt idx="82">
                  <c:v>42325</c:v>
                </c:pt>
                <c:pt idx="83">
                  <c:v>42326</c:v>
                </c:pt>
                <c:pt idx="84">
                  <c:v>42327</c:v>
                </c:pt>
                <c:pt idx="85">
                  <c:v>42328</c:v>
                </c:pt>
                <c:pt idx="86">
                  <c:v>42331</c:v>
                </c:pt>
                <c:pt idx="87">
                  <c:v>42332</c:v>
                </c:pt>
                <c:pt idx="88">
                  <c:v>42333</c:v>
                </c:pt>
                <c:pt idx="89">
                  <c:v>42334</c:v>
                </c:pt>
                <c:pt idx="90">
                  <c:v>42335</c:v>
                </c:pt>
                <c:pt idx="91">
                  <c:v>42338</c:v>
                </c:pt>
                <c:pt idx="92">
                  <c:v>42339</c:v>
                </c:pt>
                <c:pt idx="93">
                  <c:v>42340</c:v>
                </c:pt>
                <c:pt idx="94">
                  <c:v>42341</c:v>
                </c:pt>
                <c:pt idx="95">
                  <c:v>42342</c:v>
                </c:pt>
                <c:pt idx="96">
                  <c:v>42345</c:v>
                </c:pt>
                <c:pt idx="97">
                  <c:v>42346</c:v>
                </c:pt>
                <c:pt idx="98">
                  <c:v>42347</c:v>
                </c:pt>
                <c:pt idx="99">
                  <c:v>42348</c:v>
                </c:pt>
                <c:pt idx="100">
                  <c:v>42349</c:v>
                </c:pt>
                <c:pt idx="101">
                  <c:v>42352</c:v>
                </c:pt>
                <c:pt idx="102">
                  <c:v>42353</c:v>
                </c:pt>
                <c:pt idx="103">
                  <c:v>42354</c:v>
                </c:pt>
                <c:pt idx="104">
                  <c:v>42355</c:v>
                </c:pt>
                <c:pt idx="105">
                  <c:v>42356</c:v>
                </c:pt>
                <c:pt idx="106">
                  <c:v>42359</c:v>
                </c:pt>
                <c:pt idx="107">
                  <c:v>42360</c:v>
                </c:pt>
                <c:pt idx="108">
                  <c:v>42361</c:v>
                </c:pt>
                <c:pt idx="109">
                  <c:v>42362</c:v>
                </c:pt>
                <c:pt idx="110">
                  <c:v>42366</c:v>
                </c:pt>
                <c:pt idx="111">
                  <c:v>42367</c:v>
                </c:pt>
                <c:pt idx="112">
                  <c:v>42368</c:v>
                </c:pt>
                <c:pt idx="113">
                  <c:v>42369</c:v>
                </c:pt>
                <c:pt idx="114">
                  <c:v>42373</c:v>
                </c:pt>
                <c:pt idx="115">
                  <c:v>42374</c:v>
                </c:pt>
                <c:pt idx="116">
                  <c:v>42375</c:v>
                </c:pt>
                <c:pt idx="117">
                  <c:v>42376</c:v>
                </c:pt>
                <c:pt idx="118">
                  <c:v>42377</c:v>
                </c:pt>
                <c:pt idx="119">
                  <c:v>42380</c:v>
                </c:pt>
                <c:pt idx="120">
                  <c:v>42381</c:v>
                </c:pt>
                <c:pt idx="121">
                  <c:v>42382</c:v>
                </c:pt>
                <c:pt idx="122">
                  <c:v>42383</c:v>
                </c:pt>
                <c:pt idx="123">
                  <c:v>42384</c:v>
                </c:pt>
                <c:pt idx="124">
                  <c:v>42387</c:v>
                </c:pt>
                <c:pt idx="125">
                  <c:v>42388</c:v>
                </c:pt>
                <c:pt idx="126">
                  <c:v>42389</c:v>
                </c:pt>
                <c:pt idx="127">
                  <c:v>42390</c:v>
                </c:pt>
                <c:pt idx="128">
                  <c:v>42391</c:v>
                </c:pt>
                <c:pt idx="129">
                  <c:v>42394</c:v>
                </c:pt>
                <c:pt idx="130">
                  <c:v>42395</c:v>
                </c:pt>
                <c:pt idx="131">
                  <c:v>42396</c:v>
                </c:pt>
                <c:pt idx="132">
                  <c:v>42397</c:v>
                </c:pt>
                <c:pt idx="133">
                  <c:v>42398</c:v>
                </c:pt>
                <c:pt idx="134">
                  <c:v>42401</c:v>
                </c:pt>
                <c:pt idx="135">
                  <c:v>42402</c:v>
                </c:pt>
                <c:pt idx="136">
                  <c:v>42403</c:v>
                </c:pt>
                <c:pt idx="137">
                  <c:v>42404</c:v>
                </c:pt>
                <c:pt idx="138">
                  <c:v>42405</c:v>
                </c:pt>
                <c:pt idx="139">
                  <c:v>42408</c:v>
                </c:pt>
                <c:pt idx="140">
                  <c:v>42409</c:v>
                </c:pt>
                <c:pt idx="141">
                  <c:v>42410</c:v>
                </c:pt>
                <c:pt idx="142">
                  <c:v>42411</c:v>
                </c:pt>
                <c:pt idx="143">
                  <c:v>42412</c:v>
                </c:pt>
                <c:pt idx="144">
                  <c:v>42415</c:v>
                </c:pt>
                <c:pt idx="145">
                  <c:v>42416</c:v>
                </c:pt>
                <c:pt idx="146">
                  <c:v>42417</c:v>
                </c:pt>
                <c:pt idx="147">
                  <c:v>42418</c:v>
                </c:pt>
                <c:pt idx="148">
                  <c:v>42419</c:v>
                </c:pt>
                <c:pt idx="149">
                  <c:v>42422</c:v>
                </c:pt>
                <c:pt idx="150">
                  <c:v>42423</c:v>
                </c:pt>
                <c:pt idx="151">
                  <c:v>42424</c:v>
                </c:pt>
                <c:pt idx="152">
                  <c:v>42425</c:v>
                </c:pt>
                <c:pt idx="153">
                  <c:v>42426</c:v>
                </c:pt>
                <c:pt idx="154">
                  <c:v>42429</c:v>
                </c:pt>
                <c:pt idx="155">
                  <c:v>42430</c:v>
                </c:pt>
                <c:pt idx="156">
                  <c:v>42431</c:v>
                </c:pt>
                <c:pt idx="157">
                  <c:v>42432</c:v>
                </c:pt>
                <c:pt idx="158">
                  <c:v>42433</c:v>
                </c:pt>
                <c:pt idx="159">
                  <c:v>42436</c:v>
                </c:pt>
                <c:pt idx="160">
                  <c:v>42437</c:v>
                </c:pt>
                <c:pt idx="161">
                  <c:v>42438</c:v>
                </c:pt>
                <c:pt idx="162">
                  <c:v>42439</c:v>
                </c:pt>
                <c:pt idx="163">
                  <c:v>42440</c:v>
                </c:pt>
                <c:pt idx="164">
                  <c:v>42443</c:v>
                </c:pt>
                <c:pt idx="165">
                  <c:v>42444</c:v>
                </c:pt>
                <c:pt idx="166">
                  <c:v>42445</c:v>
                </c:pt>
                <c:pt idx="167">
                  <c:v>42446</c:v>
                </c:pt>
                <c:pt idx="168">
                  <c:v>42447</c:v>
                </c:pt>
                <c:pt idx="169">
                  <c:v>42450</c:v>
                </c:pt>
                <c:pt idx="170">
                  <c:v>42451</c:v>
                </c:pt>
                <c:pt idx="171">
                  <c:v>42452</c:v>
                </c:pt>
                <c:pt idx="172">
                  <c:v>42453</c:v>
                </c:pt>
                <c:pt idx="173">
                  <c:v>42458</c:v>
                </c:pt>
                <c:pt idx="174">
                  <c:v>42459</c:v>
                </c:pt>
                <c:pt idx="175">
                  <c:v>42460</c:v>
                </c:pt>
                <c:pt idx="176">
                  <c:v>42461</c:v>
                </c:pt>
                <c:pt idx="177">
                  <c:v>42464</c:v>
                </c:pt>
                <c:pt idx="178">
                  <c:v>42465</c:v>
                </c:pt>
                <c:pt idx="179">
                  <c:v>42466</c:v>
                </c:pt>
                <c:pt idx="180">
                  <c:v>42467</c:v>
                </c:pt>
                <c:pt idx="181">
                  <c:v>42468</c:v>
                </c:pt>
                <c:pt idx="182">
                  <c:v>42471</c:v>
                </c:pt>
                <c:pt idx="183">
                  <c:v>42472</c:v>
                </c:pt>
                <c:pt idx="184">
                  <c:v>42473</c:v>
                </c:pt>
                <c:pt idx="185">
                  <c:v>42474</c:v>
                </c:pt>
                <c:pt idx="186">
                  <c:v>42475</c:v>
                </c:pt>
                <c:pt idx="187">
                  <c:v>42478</c:v>
                </c:pt>
                <c:pt idx="188">
                  <c:v>42479</c:v>
                </c:pt>
                <c:pt idx="189">
                  <c:v>42480</c:v>
                </c:pt>
                <c:pt idx="190">
                  <c:v>42481</c:v>
                </c:pt>
                <c:pt idx="191">
                  <c:v>42482</c:v>
                </c:pt>
                <c:pt idx="192">
                  <c:v>42485</c:v>
                </c:pt>
                <c:pt idx="193">
                  <c:v>42486</c:v>
                </c:pt>
                <c:pt idx="194">
                  <c:v>42487</c:v>
                </c:pt>
                <c:pt idx="195">
                  <c:v>42488</c:v>
                </c:pt>
                <c:pt idx="196">
                  <c:v>42489</c:v>
                </c:pt>
                <c:pt idx="197">
                  <c:v>42492</c:v>
                </c:pt>
                <c:pt idx="198">
                  <c:v>42493</c:v>
                </c:pt>
                <c:pt idx="199">
                  <c:v>42494</c:v>
                </c:pt>
                <c:pt idx="200">
                  <c:v>42495</c:v>
                </c:pt>
                <c:pt idx="201">
                  <c:v>42496</c:v>
                </c:pt>
                <c:pt idx="202">
                  <c:v>42499</c:v>
                </c:pt>
                <c:pt idx="203">
                  <c:v>42500</c:v>
                </c:pt>
                <c:pt idx="204">
                  <c:v>42501</c:v>
                </c:pt>
                <c:pt idx="205">
                  <c:v>42502</c:v>
                </c:pt>
                <c:pt idx="206">
                  <c:v>42503</c:v>
                </c:pt>
                <c:pt idx="207">
                  <c:v>42506</c:v>
                </c:pt>
                <c:pt idx="208">
                  <c:v>42507</c:v>
                </c:pt>
                <c:pt idx="209">
                  <c:v>42508</c:v>
                </c:pt>
                <c:pt idx="210">
                  <c:v>42509</c:v>
                </c:pt>
                <c:pt idx="211">
                  <c:v>42510</c:v>
                </c:pt>
                <c:pt idx="212">
                  <c:v>42513</c:v>
                </c:pt>
                <c:pt idx="213">
                  <c:v>42514</c:v>
                </c:pt>
                <c:pt idx="214">
                  <c:v>42515</c:v>
                </c:pt>
                <c:pt idx="215">
                  <c:v>42516</c:v>
                </c:pt>
                <c:pt idx="216">
                  <c:v>42517</c:v>
                </c:pt>
                <c:pt idx="217">
                  <c:v>42520</c:v>
                </c:pt>
                <c:pt idx="218">
                  <c:v>42521</c:v>
                </c:pt>
                <c:pt idx="219">
                  <c:v>42522</c:v>
                </c:pt>
                <c:pt idx="220">
                  <c:v>42523</c:v>
                </c:pt>
                <c:pt idx="221">
                  <c:v>42524</c:v>
                </c:pt>
                <c:pt idx="222">
                  <c:v>42527</c:v>
                </c:pt>
                <c:pt idx="223">
                  <c:v>42528</c:v>
                </c:pt>
                <c:pt idx="224">
                  <c:v>42529</c:v>
                </c:pt>
                <c:pt idx="225">
                  <c:v>42530</c:v>
                </c:pt>
                <c:pt idx="226">
                  <c:v>42531</c:v>
                </c:pt>
                <c:pt idx="227">
                  <c:v>42534</c:v>
                </c:pt>
                <c:pt idx="228">
                  <c:v>42535</c:v>
                </c:pt>
                <c:pt idx="229">
                  <c:v>42536</c:v>
                </c:pt>
                <c:pt idx="230">
                  <c:v>42537</c:v>
                </c:pt>
                <c:pt idx="231">
                  <c:v>42538</c:v>
                </c:pt>
                <c:pt idx="232">
                  <c:v>42541</c:v>
                </c:pt>
                <c:pt idx="233">
                  <c:v>42542</c:v>
                </c:pt>
                <c:pt idx="234">
                  <c:v>42543</c:v>
                </c:pt>
                <c:pt idx="235">
                  <c:v>42544</c:v>
                </c:pt>
                <c:pt idx="236">
                  <c:v>42545</c:v>
                </c:pt>
                <c:pt idx="237">
                  <c:v>42548</c:v>
                </c:pt>
                <c:pt idx="238">
                  <c:v>42549</c:v>
                </c:pt>
                <c:pt idx="239">
                  <c:v>42550</c:v>
                </c:pt>
                <c:pt idx="240">
                  <c:v>42551</c:v>
                </c:pt>
                <c:pt idx="241">
                  <c:v>42552</c:v>
                </c:pt>
                <c:pt idx="242">
                  <c:v>42555</c:v>
                </c:pt>
                <c:pt idx="243">
                  <c:v>42556</c:v>
                </c:pt>
                <c:pt idx="244">
                  <c:v>42557</c:v>
                </c:pt>
                <c:pt idx="245">
                  <c:v>42558</c:v>
                </c:pt>
                <c:pt idx="246">
                  <c:v>42559</c:v>
                </c:pt>
                <c:pt idx="247">
                  <c:v>42562</c:v>
                </c:pt>
                <c:pt idx="248">
                  <c:v>42563</c:v>
                </c:pt>
                <c:pt idx="249">
                  <c:v>42564</c:v>
                </c:pt>
                <c:pt idx="250">
                  <c:v>42565</c:v>
                </c:pt>
                <c:pt idx="251">
                  <c:v>42566</c:v>
                </c:pt>
                <c:pt idx="252">
                  <c:v>42569</c:v>
                </c:pt>
                <c:pt idx="253">
                  <c:v>42570</c:v>
                </c:pt>
                <c:pt idx="254">
                  <c:v>42571</c:v>
                </c:pt>
                <c:pt idx="255">
                  <c:v>42572</c:v>
                </c:pt>
                <c:pt idx="256">
                  <c:v>42573</c:v>
                </c:pt>
                <c:pt idx="257">
                  <c:v>42576</c:v>
                </c:pt>
                <c:pt idx="258">
                  <c:v>42577</c:v>
                </c:pt>
                <c:pt idx="259">
                  <c:v>42578</c:v>
                </c:pt>
                <c:pt idx="260">
                  <c:v>42579</c:v>
                </c:pt>
                <c:pt idx="261">
                  <c:v>42580</c:v>
                </c:pt>
                <c:pt idx="262">
                  <c:v>42583</c:v>
                </c:pt>
                <c:pt idx="263">
                  <c:v>42584</c:v>
                </c:pt>
                <c:pt idx="264">
                  <c:v>42585</c:v>
                </c:pt>
                <c:pt idx="265">
                  <c:v>42586</c:v>
                </c:pt>
                <c:pt idx="266">
                  <c:v>42587</c:v>
                </c:pt>
                <c:pt idx="267">
                  <c:v>42590</c:v>
                </c:pt>
                <c:pt idx="268">
                  <c:v>42591</c:v>
                </c:pt>
                <c:pt idx="269">
                  <c:v>42592</c:v>
                </c:pt>
                <c:pt idx="270">
                  <c:v>42593</c:v>
                </c:pt>
                <c:pt idx="271">
                  <c:v>42594</c:v>
                </c:pt>
                <c:pt idx="272">
                  <c:v>42597</c:v>
                </c:pt>
                <c:pt idx="273">
                  <c:v>42598</c:v>
                </c:pt>
                <c:pt idx="274">
                  <c:v>42599</c:v>
                </c:pt>
                <c:pt idx="275">
                  <c:v>42600</c:v>
                </c:pt>
                <c:pt idx="276">
                  <c:v>42601</c:v>
                </c:pt>
                <c:pt idx="277">
                  <c:v>42604</c:v>
                </c:pt>
                <c:pt idx="278">
                  <c:v>42605</c:v>
                </c:pt>
                <c:pt idx="279">
                  <c:v>42606</c:v>
                </c:pt>
                <c:pt idx="280">
                  <c:v>42607</c:v>
                </c:pt>
                <c:pt idx="281">
                  <c:v>42608</c:v>
                </c:pt>
                <c:pt idx="282">
                  <c:v>42611</c:v>
                </c:pt>
                <c:pt idx="283">
                  <c:v>42612</c:v>
                </c:pt>
                <c:pt idx="284">
                  <c:v>42613</c:v>
                </c:pt>
                <c:pt idx="285">
                  <c:v>42614</c:v>
                </c:pt>
                <c:pt idx="286">
                  <c:v>42615</c:v>
                </c:pt>
                <c:pt idx="287">
                  <c:v>42618</c:v>
                </c:pt>
                <c:pt idx="288">
                  <c:v>42619</c:v>
                </c:pt>
                <c:pt idx="289">
                  <c:v>42620</c:v>
                </c:pt>
                <c:pt idx="290">
                  <c:v>42621</c:v>
                </c:pt>
                <c:pt idx="291">
                  <c:v>42622</c:v>
                </c:pt>
                <c:pt idx="292">
                  <c:v>42625</c:v>
                </c:pt>
                <c:pt idx="293">
                  <c:v>42626</c:v>
                </c:pt>
                <c:pt idx="294">
                  <c:v>42627</c:v>
                </c:pt>
                <c:pt idx="295">
                  <c:v>42628</c:v>
                </c:pt>
                <c:pt idx="296">
                  <c:v>42629</c:v>
                </c:pt>
                <c:pt idx="297">
                  <c:v>42632</c:v>
                </c:pt>
                <c:pt idx="298">
                  <c:v>42633</c:v>
                </c:pt>
                <c:pt idx="299">
                  <c:v>42634</c:v>
                </c:pt>
                <c:pt idx="300">
                  <c:v>42635</c:v>
                </c:pt>
                <c:pt idx="301">
                  <c:v>42636</c:v>
                </c:pt>
                <c:pt idx="302">
                  <c:v>42639</c:v>
                </c:pt>
                <c:pt idx="303">
                  <c:v>42640</c:v>
                </c:pt>
                <c:pt idx="304">
                  <c:v>42641</c:v>
                </c:pt>
                <c:pt idx="305">
                  <c:v>42642</c:v>
                </c:pt>
                <c:pt idx="306">
                  <c:v>42643</c:v>
                </c:pt>
                <c:pt idx="307">
                  <c:v>42646</c:v>
                </c:pt>
                <c:pt idx="308">
                  <c:v>42647</c:v>
                </c:pt>
                <c:pt idx="309">
                  <c:v>42648</c:v>
                </c:pt>
                <c:pt idx="310">
                  <c:v>42649</c:v>
                </c:pt>
                <c:pt idx="311">
                  <c:v>42650</c:v>
                </c:pt>
                <c:pt idx="312">
                  <c:v>42653</c:v>
                </c:pt>
                <c:pt idx="313">
                  <c:v>42654</c:v>
                </c:pt>
                <c:pt idx="314">
                  <c:v>42655</c:v>
                </c:pt>
                <c:pt idx="315">
                  <c:v>42656</c:v>
                </c:pt>
                <c:pt idx="316">
                  <c:v>42657</c:v>
                </c:pt>
                <c:pt idx="317">
                  <c:v>42660</c:v>
                </c:pt>
                <c:pt idx="318">
                  <c:v>42661</c:v>
                </c:pt>
                <c:pt idx="319">
                  <c:v>42662</c:v>
                </c:pt>
                <c:pt idx="320">
                  <c:v>42663</c:v>
                </c:pt>
                <c:pt idx="321">
                  <c:v>42664</c:v>
                </c:pt>
                <c:pt idx="322">
                  <c:v>42667</c:v>
                </c:pt>
                <c:pt idx="323">
                  <c:v>42668</c:v>
                </c:pt>
                <c:pt idx="324">
                  <c:v>42669</c:v>
                </c:pt>
                <c:pt idx="325">
                  <c:v>42670</c:v>
                </c:pt>
                <c:pt idx="326">
                  <c:v>42671</c:v>
                </c:pt>
                <c:pt idx="327">
                  <c:v>42674</c:v>
                </c:pt>
                <c:pt idx="328">
                  <c:v>42675</c:v>
                </c:pt>
                <c:pt idx="329">
                  <c:v>42676</c:v>
                </c:pt>
                <c:pt idx="330">
                  <c:v>42677</c:v>
                </c:pt>
                <c:pt idx="331">
                  <c:v>42678</c:v>
                </c:pt>
                <c:pt idx="332">
                  <c:v>42681</c:v>
                </c:pt>
                <c:pt idx="333">
                  <c:v>42682</c:v>
                </c:pt>
                <c:pt idx="334">
                  <c:v>42683</c:v>
                </c:pt>
                <c:pt idx="335">
                  <c:v>42684</c:v>
                </c:pt>
                <c:pt idx="336">
                  <c:v>42685</c:v>
                </c:pt>
                <c:pt idx="337">
                  <c:v>42688</c:v>
                </c:pt>
                <c:pt idx="338">
                  <c:v>42689</c:v>
                </c:pt>
                <c:pt idx="339">
                  <c:v>42690</c:v>
                </c:pt>
                <c:pt idx="340">
                  <c:v>42691</c:v>
                </c:pt>
                <c:pt idx="341">
                  <c:v>42692</c:v>
                </c:pt>
                <c:pt idx="342">
                  <c:v>42695</c:v>
                </c:pt>
                <c:pt idx="343">
                  <c:v>42696</c:v>
                </c:pt>
                <c:pt idx="344">
                  <c:v>42697</c:v>
                </c:pt>
                <c:pt idx="345">
                  <c:v>42698</c:v>
                </c:pt>
                <c:pt idx="346">
                  <c:v>42699</c:v>
                </c:pt>
                <c:pt idx="347">
                  <c:v>42702</c:v>
                </c:pt>
                <c:pt idx="348">
                  <c:v>42703</c:v>
                </c:pt>
                <c:pt idx="349">
                  <c:v>42704</c:v>
                </c:pt>
                <c:pt idx="350">
                  <c:v>42705</c:v>
                </c:pt>
                <c:pt idx="351">
                  <c:v>42706</c:v>
                </c:pt>
                <c:pt idx="352">
                  <c:v>42709</c:v>
                </c:pt>
                <c:pt idx="353">
                  <c:v>42710</c:v>
                </c:pt>
                <c:pt idx="354">
                  <c:v>42711</c:v>
                </c:pt>
                <c:pt idx="355">
                  <c:v>42712</c:v>
                </c:pt>
                <c:pt idx="356">
                  <c:v>42713</c:v>
                </c:pt>
                <c:pt idx="357">
                  <c:v>42716</c:v>
                </c:pt>
                <c:pt idx="358">
                  <c:v>42717</c:v>
                </c:pt>
                <c:pt idx="359">
                  <c:v>42718</c:v>
                </c:pt>
                <c:pt idx="360">
                  <c:v>42719</c:v>
                </c:pt>
                <c:pt idx="361">
                  <c:v>42720</c:v>
                </c:pt>
                <c:pt idx="362">
                  <c:v>42723</c:v>
                </c:pt>
                <c:pt idx="363">
                  <c:v>42724</c:v>
                </c:pt>
                <c:pt idx="364">
                  <c:v>42725</c:v>
                </c:pt>
                <c:pt idx="365">
                  <c:v>42726</c:v>
                </c:pt>
                <c:pt idx="366">
                  <c:v>42727</c:v>
                </c:pt>
                <c:pt idx="367">
                  <c:v>42731</c:v>
                </c:pt>
                <c:pt idx="368">
                  <c:v>42732</c:v>
                </c:pt>
                <c:pt idx="369">
                  <c:v>42733</c:v>
                </c:pt>
                <c:pt idx="370">
                  <c:v>42734</c:v>
                </c:pt>
                <c:pt idx="371">
                  <c:v>42737</c:v>
                </c:pt>
                <c:pt idx="372">
                  <c:v>42738</c:v>
                </c:pt>
                <c:pt idx="373">
                  <c:v>42739</c:v>
                </c:pt>
                <c:pt idx="374">
                  <c:v>42740</c:v>
                </c:pt>
                <c:pt idx="375">
                  <c:v>42741</c:v>
                </c:pt>
                <c:pt idx="376">
                  <c:v>42744</c:v>
                </c:pt>
                <c:pt idx="377">
                  <c:v>42745</c:v>
                </c:pt>
                <c:pt idx="378">
                  <c:v>42746</c:v>
                </c:pt>
                <c:pt idx="379">
                  <c:v>42747</c:v>
                </c:pt>
                <c:pt idx="380">
                  <c:v>42748</c:v>
                </c:pt>
                <c:pt idx="381">
                  <c:v>42751</c:v>
                </c:pt>
                <c:pt idx="382">
                  <c:v>42752</c:v>
                </c:pt>
                <c:pt idx="383">
                  <c:v>42753</c:v>
                </c:pt>
                <c:pt idx="384">
                  <c:v>42754</c:v>
                </c:pt>
                <c:pt idx="385">
                  <c:v>42755</c:v>
                </c:pt>
                <c:pt idx="386">
                  <c:v>42758</c:v>
                </c:pt>
                <c:pt idx="387">
                  <c:v>42759</c:v>
                </c:pt>
                <c:pt idx="388">
                  <c:v>42760</c:v>
                </c:pt>
                <c:pt idx="389">
                  <c:v>42761</c:v>
                </c:pt>
                <c:pt idx="390">
                  <c:v>42762</c:v>
                </c:pt>
                <c:pt idx="391">
                  <c:v>42765</c:v>
                </c:pt>
                <c:pt idx="392">
                  <c:v>42766</c:v>
                </c:pt>
                <c:pt idx="393">
                  <c:v>42767</c:v>
                </c:pt>
                <c:pt idx="394">
                  <c:v>42768</c:v>
                </c:pt>
                <c:pt idx="395">
                  <c:v>42769</c:v>
                </c:pt>
                <c:pt idx="396">
                  <c:v>42772</c:v>
                </c:pt>
                <c:pt idx="397">
                  <c:v>42773</c:v>
                </c:pt>
                <c:pt idx="398">
                  <c:v>42774</c:v>
                </c:pt>
                <c:pt idx="399">
                  <c:v>42775</c:v>
                </c:pt>
                <c:pt idx="400">
                  <c:v>42776</c:v>
                </c:pt>
                <c:pt idx="401">
                  <c:v>42779</c:v>
                </c:pt>
                <c:pt idx="402">
                  <c:v>42780</c:v>
                </c:pt>
                <c:pt idx="403">
                  <c:v>42781</c:v>
                </c:pt>
                <c:pt idx="404">
                  <c:v>42782</c:v>
                </c:pt>
                <c:pt idx="405">
                  <c:v>42783</c:v>
                </c:pt>
                <c:pt idx="406">
                  <c:v>42786</c:v>
                </c:pt>
                <c:pt idx="407">
                  <c:v>42787</c:v>
                </c:pt>
                <c:pt idx="408">
                  <c:v>42788</c:v>
                </c:pt>
                <c:pt idx="409">
                  <c:v>42789</c:v>
                </c:pt>
                <c:pt idx="410">
                  <c:v>42790</c:v>
                </c:pt>
                <c:pt idx="411">
                  <c:v>42793</c:v>
                </c:pt>
                <c:pt idx="412">
                  <c:v>42794</c:v>
                </c:pt>
                <c:pt idx="413">
                  <c:v>42795</c:v>
                </c:pt>
                <c:pt idx="414">
                  <c:v>42796</c:v>
                </c:pt>
                <c:pt idx="415">
                  <c:v>42797</c:v>
                </c:pt>
                <c:pt idx="416">
                  <c:v>42800</c:v>
                </c:pt>
                <c:pt idx="417">
                  <c:v>42801</c:v>
                </c:pt>
                <c:pt idx="418">
                  <c:v>42802</c:v>
                </c:pt>
                <c:pt idx="419">
                  <c:v>42803</c:v>
                </c:pt>
                <c:pt idx="420">
                  <c:v>42804</c:v>
                </c:pt>
                <c:pt idx="421">
                  <c:v>42807</c:v>
                </c:pt>
                <c:pt idx="422">
                  <c:v>42808</c:v>
                </c:pt>
                <c:pt idx="423">
                  <c:v>42809</c:v>
                </c:pt>
                <c:pt idx="424">
                  <c:v>42810</c:v>
                </c:pt>
                <c:pt idx="425">
                  <c:v>42811</c:v>
                </c:pt>
                <c:pt idx="426">
                  <c:v>42814</c:v>
                </c:pt>
                <c:pt idx="427">
                  <c:v>42815</c:v>
                </c:pt>
                <c:pt idx="428">
                  <c:v>42816</c:v>
                </c:pt>
                <c:pt idx="429">
                  <c:v>42817</c:v>
                </c:pt>
                <c:pt idx="430">
                  <c:v>42818</c:v>
                </c:pt>
                <c:pt idx="431">
                  <c:v>42821</c:v>
                </c:pt>
                <c:pt idx="432">
                  <c:v>42822</c:v>
                </c:pt>
                <c:pt idx="433">
                  <c:v>42823</c:v>
                </c:pt>
                <c:pt idx="434">
                  <c:v>42824</c:v>
                </c:pt>
                <c:pt idx="435">
                  <c:v>42825</c:v>
                </c:pt>
                <c:pt idx="436">
                  <c:v>42828</c:v>
                </c:pt>
                <c:pt idx="437">
                  <c:v>42829</c:v>
                </c:pt>
                <c:pt idx="438">
                  <c:v>42830</c:v>
                </c:pt>
                <c:pt idx="439">
                  <c:v>42831</c:v>
                </c:pt>
                <c:pt idx="440">
                  <c:v>42832</c:v>
                </c:pt>
                <c:pt idx="441">
                  <c:v>42835</c:v>
                </c:pt>
                <c:pt idx="442">
                  <c:v>42836</c:v>
                </c:pt>
                <c:pt idx="443">
                  <c:v>42837</c:v>
                </c:pt>
                <c:pt idx="444">
                  <c:v>42838</c:v>
                </c:pt>
                <c:pt idx="445">
                  <c:v>42843</c:v>
                </c:pt>
                <c:pt idx="446">
                  <c:v>42844</c:v>
                </c:pt>
                <c:pt idx="447">
                  <c:v>42845</c:v>
                </c:pt>
                <c:pt idx="448">
                  <c:v>42846</c:v>
                </c:pt>
                <c:pt idx="449">
                  <c:v>42849</c:v>
                </c:pt>
                <c:pt idx="450">
                  <c:v>42850</c:v>
                </c:pt>
                <c:pt idx="451">
                  <c:v>42851</c:v>
                </c:pt>
                <c:pt idx="452">
                  <c:v>42852</c:v>
                </c:pt>
                <c:pt idx="453">
                  <c:v>42853</c:v>
                </c:pt>
                <c:pt idx="454">
                  <c:v>42857</c:v>
                </c:pt>
                <c:pt idx="455">
                  <c:v>42858</c:v>
                </c:pt>
                <c:pt idx="456">
                  <c:v>42859</c:v>
                </c:pt>
                <c:pt idx="457">
                  <c:v>42860</c:v>
                </c:pt>
                <c:pt idx="458">
                  <c:v>42863</c:v>
                </c:pt>
                <c:pt idx="459">
                  <c:v>42864</c:v>
                </c:pt>
                <c:pt idx="460">
                  <c:v>42865</c:v>
                </c:pt>
                <c:pt idx="461">
                  <c:v>42866</c:v>
                </c:pt>
                <c:pt idx="462">
                  <c:v>42867</c:v>
                </c:pt>
                <c:pt idx="463">
                  <c:v>42870</c:v>
                </c:pt>
                <c:pt idx="464">
                  <c:v>42871</c:v>
                </c:pt>
                <c:pt idx="465">
                  <c:v>42872</c:v>
                </c:pt>
                <c:pt idx="466">
                  <c:v>42873</c:v>
                </c:pt>
                <c:pt idx="467">
                  <c:v>42874</c:v>
                </c:pt>
                <c:pt idx="468">
                  <c:v>42877</c:v>
                </c:pt>
                <c:pt idx="469">
                  <c:v>42878</c:v>
                </c:pt>
                <c:pt idx="470">
                  <c:v>42879</c:v>
                </c:pt>
                <c:pt idx="471">
                  <c:v>42880</c:v>
                </c:pt>
                <c:pt idx="472">
                  <c:v>42881</c:v>
                </c:pt>
                <c:pt idx="473">
                  <c:v>42884</c:v>
                </c:pt>
                <c:pt idx="474">
                  <c:v>42885</c:v>
                </c:pt>
                <c:pt idx="475">
                  <c:v>42886</c:v>
                </c:pt>
                <c:pt idx="476">
                  <c:v>42887</c:v>
                </c:pt>
                <c:pt idx="477">
                  <c:v>42888</c:v>
                </c:pt>
                <c:pt idx="478">
                  <c:v>42891</c:v>
                </c:pt>
                <c:pt idx="479">
                  <c:v>42892</c:v>
                </c:pt>
                <c:pt idx="480">
                  <c:v>42893</c:v>
                </c:pt>
                <c:pt idx="481">
                  <c:v>42894</c:v>
                </c:pt>
                <c:pt idx="482">
                  <c:v>42895</c:v>
                </c:pt>
                <c:pt idx="483">
                  <c:v>42898</c:v>
                </c:pt>
                <c:pt idx="484">
                  <c:v>42899</c:v>
                </c:pt>
                <c:pt idx="485">
                  <c:v>42900</c:v>
                </c:pt>
                <c:pt idx="486">
                  <c:v>42901</c:v>
                </c:pt>
                <c:pt idx="487">
                  <c:v>42902</c:v>
                </c:pt>
                <c:pt idx="488">
                  <c:v>42905</c:v>
                </c:pt>
                <c:pt idx="489">
                  <c:v>42906</c:v>
                </c:pt>
                <c:pt idx="490">
                  <c:v>42907</c:v>
                </c:pt>
                <c:pt idx="491">
                  <c:v>42908</c:v>
                </c:pt>
                <c:pt idx="492">
                  <c:v>42909</c:v>
                </c:pt>
                <c:pt idx="493">
                  <c:v>42912</c:v>
                </c:pt>
                <c:pt idx="494">
                  <c:v>42913</c:v>
                </c:pt>
                <c:pt idx="495">
                  <c:v>42914</c:v>
                </c:pt>
                <c:pt idx="496">
                  <c:v>42915</c:v>
                </c:pt>
                <c:pt idx="497">
                  <c:v>42916</c:v>
                </c:pt>
                <c:pt idx="498">
                  <c:v>42919</c:v>
                </c:pt>
                <c:pt idx="499">
                  <c:v>42920</c:v>
                </c:pt>
                <c:pt idx="500">
                  <c:v>42921</c:v>
                </c:pt>
                <c:pt idx="501">
                  <c:v>42922</c:v>
                </c:pt>
                <c:pt idx="502">
                  <c:v>42923</c:v>
                </c:pt>
                <c:pt idx="503">
                  <c:v>42926</c:v>
                </c:pt>
                <c:pt idx="504">
                  <c:v>42927</c:v>
                </c:pt>
                <c:pt idx="505">
                  <c:v>42928</c:v>
                </c:pt>
                <c:pt idx="506">
                  <c:v>42929</c:v>
                </c:pt>
                <c:pt idx="507">
                  <c:v>42930</c:v>
                </c:pt>
                <c:pt idx="508">
                  <c:v>42933</c:v>
                </c:pt>
                <c:pt idx="509">
                  <c:v>42934</c:v>
                </c:pt>
                <c:pt idx="510">
                  <c:v>42935</c:v>
                </c:pt>
                <c:pt idx="511">
                  <c:v>42942</c:v>
                </c:pt>
                <c:pt idx="512">
                  <c:v>42949</c:v>
                </c:pt>
                <c:pt idx="513">
                  <c:v>42956</c:v>
                </c:pt>
                <c:pt idx="514">
                  <c:v>42963</c:v>
                </c:pt>
                <c:pt idx="515">
                  <c:v>42970</c:v>
                </c:pt>
                <c:pt idx="516">
                  <c:v>42977</c:v>
                </c:pt>
                <c:pt idx="517">
                  <c:v>42984</c:v>
                </c:pt>
                <c:pt idx="518">
                  <c:v>42991</c:v>
                </c:pt>
                <c:pt idx="519">
                  <c:v>42998</c:v>
                </c:pt>
                <c:pt idx="520">
                  <c:v>43005</c:v>
                </c:pt>
                <c:pt idx="521">
                  <c:v>43012</c:v>
                </c:pt>
                <c:pt idx="522">
                  <c:v>43019</c:v>
                </c:pt>
                <c:pt idx="523">
                  <c:v>43026</c:v>
                </c:pt>
                <c:pt idx="524">
                  <c:v>43033</c:v>
                </c:pt>
                <c:pt idx="525">
                  <c:v>43040</c:v>
                </c:pt>
                <c:pt idx="526">
                  <c:v>43047</c:v>
                </c:pt>
                <c:pt idx="527">
                  <c:v>43054</c:v>
                </c:pt>
                <c:pt idx="528">
                  <c:v>43061</c:v>
                </c:pt>
                <c:pt idx="529">
                  <c:v>43068</c:v>
                </c:pt>
                <c:pt idx="530">
                  <c:v>43075</c:v>
                </c:pt>
                <c:pt idx="531">
                  <c:v>43082</c:v>
                </c:pt>
                <c:pt idx="532">
                  <c:v>43089</c:v>
                </c:pt>
                <c:pt idx="533">
                  <c:v>43096</c:v>
                </c:pt>
                <c:pt idx="534">
                  <c:v>43103</c:v>
                </c:pt>
                <c:pt idx="535">
                  <c:v>43110</c:v>
                </c:pt>
                <c:pt idx="536">
                  <c:v>43117</c:v>
                </c:pt>
                <c:pt idx="537">
                  <c:v>43124</c:v>
                </c:pt>
                <c:pt idx="538">
                  <c:v>43131</c:v>
                </c:pt>
                <c:pt idx="539">
                  <c:v>43138</c:v>
                </c:pt>
                <c:pt idx="540">
                  <c:v>43145</c:v>
                </c:pt>
                <c:pt idx="541">
                  <c:v>43152</c:v>
                </c:pt>
                <c:pt idx="542">
                  <c:v>43159</c:v>
                </c:pt>
                <c:pt idx="543">
                  <c:v>43166</c:v>
                </c:pt>
                <c:pt idx="544">
                  <c:v>43173</c:v>
                </c:pt>
                <c:pt idx="545">
                  <c:v>43180</c:v>
                </c:pt>
                <c:pt idx="546">
                  <c:v>43187</c:v>
                </c:pt>
                <c:pt idx="547">
                  <c:v>43194</c:v>
                </c:pt>
                <c:pt idx="548">
                  <c:v>43201</c:v>
                </c:pt>
                <c:pt idx="549">
                  <c:v>43208</c:v>
                </c:pt>
                <c:pt idx="550">
                  <c:v>43215</c:v>
                </c:pt>
                <c:pt idx="551">
                  <c:v>43222</c:v>
                </c:pt>
                <c:pt idx="552">
                  <c:v>43229</c:v>
                </c:pt>
                <c:pt idx="553">
                  <c:v>43236</c:v>
                </c:pt>
                <c:pt idx="554">
                  <c:v>43243</c:v>
                </c:pt>
                <c:pt idx="555">
                  <c:v>43250</c:v>
                </c:pt>
                <c:pt idx="556">
                  <c:v>43257</c:v>
                </c:pt>
                <c:pt idx="557">
                  <c:v>43264</c:v>
                </c:pt>
                <c:pt idx="558">
                  <c:v>43271</c:v>
                </c:pt>
                <c:pt idx="559">
                  <c:v>43278</c:v>
                </c:pt>
                <c:pt idx="560">
                  <c:v>43285</c:v>
                </c:pt>
                <c:pt idx="561">
                  <c:v>43292</c:v>
                </c:pt>
                <c:pt idx="562">
                  <c:v>43299</c:v>
                </c:pt>
                <c:pt idx="563">
                  <c:v>43306</c:v>
                </c:pt>
                <c:pt idx="564">
                  <c:v>43313</c:v>
                </c:pt>
                <c:pt idx="565">
                  <c:v>43320</c:v>
                </c:pt>
                <c:pt idx="566">
                  <c:v>43327</c:v>
                </c:pt>
                <c:pt idx="567">
                  <c:v>43334</c:v>
                </c:pt>
                <c:pt idx="568">
                  <c:v>43341</c:v>
                </c:pt>
                <c:pt idx="569">
                  <c:v>43348</c:v>
                </c:pt>
                <c:pt idx="570">
                  <c:v>43355</c:v>
                </c:pt>
                <c:pt idx="571">
                  <c:v>43362</c:v>
                </c:pt>
                <c:pt idx="572">
                  <c:v>43369</c:v>
                </c:pt>
                <c:pt idx="573">
                  <c:v>43376</c:v>
                </c:pt>
                <c:pt idx="574">
                  <c:v>43383</c:v>
                </c:pt>
                <c:pt idx="575">
                  <c:v>43390</c:v>
                </c:pt>
                <c:pt idx="576">
                  <c:v>43397</c:v>
                </c:pt>
                <c:pt idx="577">
                  <c:v>43404</c:v>
                </c:pt>
                <c:pt idx="578">
                  <c:v>43411</c:v>
                </c:pt>
                <c:pt idx="579">
                  <c:v>43418</c:v>
                </c:pt>
                <c:pt idx="580">
                  <c:v>43425</c:v>
                </c:pt>
                <c:pt idx="581">
                  <c:v>43432</c:v>
                </c:pt>
                <c:pt idx="582">
                  <c:v>43439</c:v>
                </c:pt>
                <c:pt idx="583">
                  <c:v>43446</c:v>
                </c:pt>
                <c:pt idx="584">
                  <c:v>43453</c:v>
                </c:pt>
                <c:pt idx="585">
                  <c:v>43461</c:v>
                </c:pt>
                <c:pt idx="586">
                  <c:v>43468</c:v>
                </c:pt>
                <c:pt idx="587">
                  <c:v>43475</c:v>
                </c:pt>
                <c:pt idx="588">
                  <c:v>43482</c:v>
                </c:pt>
                <c:pt idx="589">
                  <c:v>43489</c:v>
                </c:pt>
                <c:pt idx="590">
                  <c:v>43496</c:v>
                </c:pt>
                <c:pt idx="591">
                  <c:v>43503</c:v>
                </c:pt>
                <c:pt idx="592">
                  <c:v>43510</c:v>
                </c:pt>
                <c:pt idx="593">
                  <c:v>43517</c:v>
                </c:pt>
                <c:pt idx="594">
                  <c:v>43524</c:v>
                </c:pt>
                <c:pt idx="595">
                  <c:v>43531</c:v>
                </c:pt>
                <c:pt idx="596">
                  <c:v>43538</c:v>
                </c:pt>
                <c:pt idx="597">
                  <c:v>43545</c:v>
                </c:pt>
                <c:pt idx="598">
                  <c:v>43552</c:v>
                </c:pt>
                <c:pt idx="599">
                  <c:v>43559</c:v>
                </c:pt>
                <c:pt idx="600">
                  <c:v>43566</c:v>
                </c:pt>
                <c:pt idx="601">
                  <c:v>43573</c:v>
                </c:pt>
                <c:pt idx="602">
                  <c:v>43580</c:v>
                </c:pt>
                <c:pt idx="603">
                  <c:v>43587</c:v>
                </c:pt>
                <c:pt idx="604">
                  <c:v>43594</c:v>
                </c:pt>
                <c:pt idx="605">
                  <c:v>43601</c:v>
                </c:pt>
                <c:pt idx="606">
                  <c:v>43608</c:v>
                </c:pt>
                <c:pt idx="607">
                  <c:v>43615</c:v>
                </c:pt>
                <c:pt idx="608">
                  <c:v>43622</c:v>
                </c:pt>
                <c:pt idx="609">
                  <c:v>43629</c:v>
                </c:pt>
                <c:pt idx="610">
                  <c:v>43636</c:v>
                </c:pt>
                <c:pt idx="611">
                  <c:v>43643</c:v>
                </c:pt>
                <c:pt idx="612">
                  <c:v>43650</c:v>
                </c:pt>
                <c:pt idx="613">
                  <c:v>43657</c:v>
                </c:pt>
                <c:pt idx="614">
                  <c:v>43664</c:v>
                </c:pt>
                <c:pt idx="615">
                  <c:v>43671</c:v>
                </c:pt>
                <c:pt idx="616">
                  <c:v>43678</c:v>
                </c:pt>
                <c:pt idx="617">
                  <c:v>43685</c:v>
                </c:pt>
                <c:pt idx="618">
                  <c:v>43692</c:v>
                </c:pt>
                <c:pt idx="619">
                  <c:v>43699</c:v>
                </c:pt>
                <c:pt idx="620">
                  <c:v>43706</c:v>
                </c:pt>
                <c:pt idx="621">
                  <c:v>43713</c:v>
                </c:pt>
                <c:pt idx="622">
                  <c:v>43720</c:v>
                </c:pt>
                <c:pt idx="623">
                  <c:v>43727</c:v>
                </c:pt>
                <c:pt idx="624">
                  <c:v>43734</c:v>
                </c:pt>
                <c:pt idx="625">
                  <c:v>43741</c:v>
                </c:pt>
                <c:pt idx="626">
                  <c:v>43748</c:v>
                </c:pt>
                <c:pt idx="627">
                  <c:v>43755</c:v>
                </c:pt>
                <c:pt idx="628">
                  <c:v>43762</c:v>
                </c:pt>
                <c:pt idx="629">
                  <c:v>43769</c:v>
                </c:pt>
                <c:pt idx="630">
                  <c:v>43776</c:v>
                </c:pt>
                <c:pt idx="631">
                  <c:v>43783</c:v>
                </c:pt>
                <c:pt idx="632">
                  <c:v>43790</c:v>
                </c:pt>
                <c:pt idx="633">
                  <c:v>43797</c:v>
                </c:pt>
                <c:pt idx="634">
                  <c:v>43804</c:v>
                </c:pt>
                <c:pt idx="635">
                  <c:v>43811</c:v>
                </c:pt>
                <c:pt idx="636">
                  <c:v>43818</c:v>
                </c:pt>
                <c:pt idx="637">
                  <c:v>43826</c:v>
                </c:pt>
                <c:pt idx="638">
                  <c:v>43833</c:v>
                </c:pt>
                <c:pt idx="639">
                  <c:v>43840</c:v>
                </c:pt>
                <c:pt idx="640">
                  <c:v>43847</c:v>
                </c:pt>
                <c:pt idx="641">
                  <c:v>43854</c:v>
                </c:pt>
                <c:pt idx="642">
                  <c:v>43861</c:v>
                </c:pt>
                <c:pt idx="643">
                  <c:v>43868</c:v>
                </c:pt>
                <c:pt idx="644">
                  <c:v>43875</c:v>
                </c:pt>
                <c:pt idx="645">
                  <c:v>43882</c:v>
                </c:pt>
                <c:pt idx="646">
                  <c:v>43889</c:v>
                </c:pt>
                <c:pt idx="647">
                  <c:v>43896</c:v>
                </c:pt>
                <c:pt idx="648">
                  <c:v>43903</c:v>
                </c:pt>
                <c:pt idx="649">
                  <c:v>43910</c:v>
                </c:pt>
                <c:pt idx="650">
                  <c:v>43917</c:v>
                </c:pt>
                <c:pt idx="651">
                  <c:v>43924</c:v>
                </c:pt>
                <c:pt idx="652">
                  <c:v>43935</c:v>
                </c:pt>
                <c:pt idx="653">
                  <c:v>43942</c:v>
                </c:pt>
                <c:pt idx="654">
                  <c:v>43949</c:v>
                </c:pt>
                <c:pt idx="655">
                  <c:v>43956</c:v>
                </c:pt>
                <c:pt idx="656">
                  <c:v>43963</c:v>
                </c:pt>
                <c:pt idx="657">
                  <c:v>43970</c:v>
                </c:pt>
                <c:pt idx="658">
                  <c:v>43977</c:v>
                </c:pt>
                <c:pt idx="659">
                  <c:v>43984</c:v>
                </c:pt>
                <c:pt idx="660">
                  <c:v>43991</c:v>
                </c:pt>
                <c:pt idx="661">
                  <c:v>43998</c:v>
                </c:pt>
                <c:pt idx="662">
                  <c:v>44005</c:v>
                </c:pt>
                <c:pt idx="663">
                  <c:v>44012</c:v>
                </c:pt>
                <c:pt idx="664">
                  <c:v>44019</c:v>
                </c:pt>
                <c:pt idx="665">
                  <c:v>44026</c:v>
                </c:pt>
                <c:pt idx="666">
                  <c:v>44033</c:v>
                </c:pt>
                <c:pt idx="667">
                  <c:v>44040</c:v>
                </c:pt>
                <c:pt idx="668">
                  <c:v>44047</c:v>
                </c:pt>
                <c:pt idx="669">
                  <c:v>44054</c:v>
                </c:pt>
                <c:pt idx="670">
                  <c:v>44061</c:v>
                </c:pt>
                <c:pt idx="671">
                  <c:v>44068</c:v>
                </c:pt>
                <c:pt idx="672">
                  <c:v>44075</c:v>
                </c:pt>
                <c:pt idx="673">
                  <c:v>44082</c:v>
                </c:pt>
                <c:pt idx="674">
                  <c:v>44089</c:v>
                </c:pt>
                <c:pt idx="675">
                  <c:v>44096</c:v>
                </c:pt>
                <c:pt idx="676">
                  <c:v>44103</c:v>
                </c:pt>
                <c:pt idx="677">
                  <c:v>44110</c:v>
                </c:pt>
                <c:pt idx="678">
                  <c:v>44117</c:v>
                </c:pt>
                <c:pt idx="679">
                  <c:v>44124</c:v>
                </c:pt>
                <c:pt idx="680">
                  <c:v>44131</c:v>
                </c:pt>
                <c:pt idx="681">
                  <c:v>44138</c:v>
                </c:pt>
                <c:pt idx="682">
                  <c:v>44145</c:v>
                </c:pt>
                <c:pt idx="683">
                  <c:v>44152</c:v>
                </c:pt>
                <c:pt idx="684">
                  <c:v>44159</c:v>
                </c:pt>
                <c:pt idx="685">
                  <c:v>44166</c:v>
                </c:pt>
                <c:pt idx="686">
                  <c:v>44173</c:v>
                </c:pt>
                <c:pt idx="687">
                  <c:v>44180</c:v>
                </c:pt>
                <c:pt idx="688">
                  <c:v>44187</c:v>
                </c:pt>
                <c:pt idx="689">
                  <c:v>44194</c:v>
                </c:pt>
                <c:pt idx="690">
                  <c:v>44201</c:v>
                </c:pt>
                <c:pt idx="691">
                  <c:v>44208</c:v>
                </c:pt>
                <c:pt idx="692">
                  <c:v>44215</c:v>
                </c:pt>
                <c:pt idx="693">
                  <c:v>44222</c:v>
                </c:pt>
                <c:pt idx="694">
                  <c:v>44229</c:v>
                </c:pt>
                <c:pt idx="695">
                  <c:v>44236</c:v>
                </c:pt>
                <c:pt idx="696">
                  <c:v>44243</c:v>
                </c:pt>
                <c:pt idx="697">
                  <c:v>44250</c:v>
                </c:pt>
                <c:pt idx="698">
                  <c:v>44257</c:v>
                </c:pt>
                <c:pt idx="699">
                  <c:v>44264</c:v>
                </c:pt>
                <c:pt idx="700">
                  <c:v>44271</c:v>
                </c:pt>
                <c:pt idx="701">
                  <c:v>44278</c:v>
                </c:pt>
                <c:pt idx="702">
                  <c:v>44285</c:v>
                </c:pt>
                <c:pt idx="703">
                  <c:v>44292</c:v>
                </c:pt>
                <c:pt idx="704">
                  <c:v>44299</c:v>
                </c:pt>
                <c:pt idx="705">
                  <c:v>44306</c:v>
                </c:pt>
                <c:pt idx="706">
                  <c:v>44313</c:v>
                </c:pt>
                <c:pt idx="707">
                  <c:v>44320</c:v>
                </c:pt>
                <c:pt idx="708">
                  <c:v>44327</c:v>
                </c:pt>
                <c:pt idx="709">
                  <c:v>44334</c:v>
                </c:pt>
                <c:pt idx="710">
                  <c:v>44341</c:v>
                </c:pt>
                <c:pt idx="711">
                  <c:v>44348</c:v>
                </c:pt>
                <c:pt idx="712">
                  <c:v>44355</c:v>
                </c:pt>
                <c:pt idx="713">
                  <c:v>44362</c:v>
                </c:pt>
                <c:pt idx="714">
                  <c:v>44369</c:v>
                </c:pt>
                <c:pt idx="715">
                  <c:v>44376</c:v>
                </c:pt>
                <c:pt idx="716">
                  <c:v>44383</c:v>
                </c:pt>
                <c:pt idx="717">
                  <c:v>44390</c:v>
                </c:pt>
                <c:pt idx="718">
                  <c:v>44397</c:v>
                </c:pt>
                <c:pt idx="719">
                  <c:v>44404</c:v>
                </c:pt>
                <c:pt idx="720">
                  <c:v>44411</c:v>
                </c:pt>
                <c:pt idx="721">
                  <c:v>44418</c:v>
                </c:pt>
                <c:pt idx="722">
                  <c:v>44425</c:v>
                </c:pt>
                <c:pt idx="723">
                  <c:v>44432</c:v>
                </c:pt>
                <c:pt idx="724">
                  <c:v>44439</c:v>
                </c:pt>
                <c:pt idx="725">
                  <c:v>44446</c:v>
                </c:pt>
                <c:pt idx="726">
                  <c:v>44453</c:v>
                </c:pt>
                <c:pt idx="727">
                  <c:v>44460</c:v>
                </c:pt>
                <c:pt idx="728">
                  <c:v>44467</c:v>
                </c:pt>
                <c:pt idx="729">
                  <c:v>44474</c:v>
                </c:pt>
                <c:pt idx="730">
                  <c:v>44481</c:v>
                </c:pt>
                <c:pt idx="731">
                  <c:v>44488</c:v>
                </c:pt>
                <c:pt idx="732">
                  <c:v>44495</c:v>
                </c:pt>
                <c:pt idx="733">
                  <c:v>44502</c:v>
                </c:pt>
                <c:pt idx="734">
                  <c:v>44509</c:v>
                </c:pt>
                <c:pt idx="735">
                  <c:v>44516</c:v>
                </c:pt>
                <c:pt idx="736">
                  <c:v>44523</c:v>
                </c:pt>
                <c:pt idx="737">
                  <c:v>44530</c:v>
                </c:pt>
                <c:pt idx="738">
                  <c:v>44537</c:v>
                </c:pt>
                <c:pt idx="739">
                  <c:v>44544</c:v>
                </c:pt>
                <c:pt idx="740">
                  <c:v>44551</c:v>
                </c:pt>
                <c:pt idx="741">
                  <c:v>44558</c:v>
                </c:pt>
                <c:pt idx="742">
                  <c:v>44565</c:v>
                </c:pt>
                <c:pt idx="743">
                  <c:v>44572</c:v>
                </c:pt>
                <c:pt idx="744">
                  <c:v>44579</c:v>
                </c:pt>
                <c:pt idx="745">
                  <c:v>44586</c:v>
                </c:pt>
                <c:pt idx="746">
                  <c:v>44593</c:v>
                </c:pt>
                <c:pt idx="747">
                  <c:v>44600</c:v>
                </c:pt>
                <c:pt idx="748">
                  <c:v>44607</c:v>
                </c:pt>
                <c:pt idx="749">
                  <c:v>44614</c:v>
                </c:pt>
                <c:pt idx="750">
                  <c:v>44621</c:v>
                </c:pt>
                <c:pt idx="751">
                  <c:v>44628</c:v>
                </c:pt>
                <c:pt idx="752">
                  <c:v>44635</c:v>
                </c:pt>
                <c:pt idx="753">
                  <c:v>44642</c:v>
                </c:pt>
                <c:pt idx="754">
                  <c:v>44649</c:v>
                </c:pt>
                <c:pt idx="755">
                  <c:v>44656</c:v>
                </c:pt>
                <c:pt idx="756">
                  <c:v>44663</c:v>
                </c:pt>
                <c:pt idx="757">
                  <c:v>44670</c:v>
                </c:pt>
                <c:pt idx="758">
                  <c:v>44677</c:v>
                </c:pt>
                <c:pt idx="759">
                  <c:v>44684</c:v>
                </c:pt>
                <c:pt idx="760">
                  <c:v>44691</c:v>
                </c:pt>
                <c:pt idx="761">
                  <c:v>44698</c:v>
                </c:pt>
                <c:pt idx="762">
                  <c:v>44705</c:v>
                </c:pt>
                <c:pt idx="763">
                  <c:v>44712</c:v>
                </c:pt>
                <c:pt idx="764">
                  <c:v>44719</c:v>
                </c:pt>
                <c:pt idx="765">
                  <c:v>44726</c:v>
                </c:pt>
                <c:pt idx="766">
                  <c:v>44733</c:v>
                </c:pt>
                <c:pt idx="767">
                  <c:v>44740</c:v>
                </c:pt>
                <c:pt idx="768">
                  <c:v>44747</c:v>
                </c:pt>
                <c:pt idx="769">
                  <c:v>44754</c:v>
                </c:pt>
                <c:pt idx="770">
                  <c:v>44761</c:v>
                </c:pt>
                <c:pt idx="771">
                  <c:v>44768</c:v>
                </c:pt>
                <c:pt idx="772">
                  <c:v>44775</c:v>
                </c:pt>
                <c:pt idx="773">
                  <c:v>44782</c:v>
                </c:pt>
                <c:pt idx="774">
                  <c:v>44789</c:v>
                </c:pt>
                <c:pt idx="775">
                  <c:v>44796</c:v>
                </c:pt>
                <c:pt idx="776">
                  <c:v>44803</c:v>
                </c:pt>
                <c:pt idx="777">
                  <c:v>44810</c:v>
                </c:pt>
                <c:pt idx="778">
                  <c:v>44817</c:v>
                </c:pt>
                <c:pt idx="779">
                  <c:v>44824</c:v>
                </c:pt>
                <c:pt idx="780">
                  <c:v>44831</c:v>
                </c:pt>
                <c:pt idx="781">
                  <c:v>44838</c:v>
                </c:pt>
                <c:pt idx="782">
                  <c:v>44845</c:v>
                </c:pt>
                <c:pt idx="783">
                  <c:v>44852</c:v>
                </c:pt>
                <c:pt idx="784">
                  <c:v>44859</c:v>
                </c:pt>
                <c:pt idx="785">
                  <c:v>44866</c:v>
                </c:pt>
                <c:pt idx="786">
                  <c:v>44873</c:v>
                </c:pt>
                <c:pt idx="787">
                  <c:v>44880</c:v>
                </c:pt>
                <c:pt idx="788">
                  <c:v>44887</c:v>
                </c:pt>
                <c:pt idx="789">
                  <c:v>44894</c:v>
                </c:pt>
                <c:pt idx="790">
                  <c:v>44901</c:v>
                </c:pt>
                <c:pt idx="791">
                  <c:v>44908</c:v>
                </c:pt>
                <c:pt idx="792">
                  <c:v>44915</c:v>
                </c:pt>
                <c:pt idx="793">
                  <c:v>44922</c:v>
                </c:pt>
                <c:pt idx="794">
                  <c:v>44929</c:v>
                </c:pt>
                <c:pt idx="795">
                  <c:v>44936</c:v>
                </c:pt>
                <c:pt idx="796">
                  <c:v>44943</c:v>
                </c:pt>
                <c:pt idx="797">
                  <c:v>44950</c:v>
                </c:pt>
                <c:pt idx="798">
                  <c:v>44957</c:v>
                </c:pt>
                <c:pt idx="799">
                  <c:v>44964</c:v>
                </c:pt>
                <c:pt idx="800">
                  <c:v>44971</c:v>
                </c:pt>
                <c:pt idx="801">
                  <c:v>44978</c:v>
                </c:pt>
                <c:pt idx="802">
                  <c:v>44985</c:v>
                </c:pt>
                <c:pt idx="803">
                  <c:v>44992</c:v>
                </c:pt>
                <c:pt idx="804">
                  <c:v>44999</c:v>
                </c:pt>
                <c:pt idx="805">
                  <c:v>45006</c:v>
                </c:pt>
                <c:pt idx="806">
                  <c:v>45013</c:v>
                </c:pt>
                <c:pt idx="807">
                  <c:v>45020</c:v>
                </c:pt>
                <c:pt idx="808">
                  <c:v>45027</c:v>
                </c:pt>
                <c:pt idx="809">
                  <c:v>45034</c:v>
                </c:pt>
                <c:pt idx="810">
                  <c:v>45041</c:v>
                </c:pt>
                <c:pt idx="811">
                  <c:v>45048</c:v>
                </c:pt>
                <c:pt idx="812">
                  <c:v>45055</c:v>
                </c:pt>
                <c:pt idx="813">
                  <c:v>45062</c:v>
                </c:pt>
                <c:pt idx="814">
                  <c:v>45069</c:v>
                </c:pt>
                <c:pt idx="815">
                  <c:v>45076</c:v>
                </c:pt>
                <c:pt idx="816">
                  <c:v>45083</c:v>
                </c:pt>
                <c:pt idx="817">
                  <c:v>45090</c:v>
                </c:pt>
                <c:pt idx="818">
                  <c:v>45097</c:v>
                </c:pt>
                <c:pt idx="819">
                  <c:v>45104</c:v>
                </c:pt>
                <c:pt idx="820">
                  <c:v>45111</c:v>
                </c:pt>
                <c:pt idx="821">
                  <c:v>45118</c:v>
                </c:pt>
                <c:pt idx="822">
                  <c:v>45125</c:v>
                </c:pt>
                <c:pt idx="823">
                  <c:v>45132</c:v>
                </c:pt>
                <c:pt idx="824">
                  <c:v>45139</c:v>
                </c:pt>
                <c:pt idx="825">
                  <c:v>45146</c:v>
                </c:pt>
                <c:pt idx="826">
                  <c:v>45153</c:v>
                </c:pt>
                <c:pt idx="827">
                  <c:v>45160</c:v>
                </c:pt>
                <c:pt idx="828">
                  <c:v>45167</c:v>
                </c:pt>
                <c:pt idx="829">
                  <c:v>45174</c:v>
                </c:pt>
                <c:pt idx="830">
                  <c:v>45181</c:v>
                </c:pt>
                <c:pt idx="831">
                  <c:v>45188</c:v>
                </c:pt>
                <c:pt idx="832">
                  <c:v>45195</c:v>
                </c:pt>
                <c:pt idx="833">
                  <c:v>45202</c:v>
                </c:pt>
                <c:pt idx="834">
                  <c:v>45209</c:v>
                </c:pt>
                <c:pt idx="835">
                  <c:v>45216</c:v>
                </c:pt>
                <c:pt idx="836">
                  <c:v>45223</c:v>
                </c:pt>
                <c:pt idx="837">
                  <c:v>45230</c:v>
                </c:pt>
                <c:pt idx="838">
                  <c:v>45237</c:v>
                </c:pt>
                <c:pt idx="839">
                  <c:v>45244</c:v>
                </c:pt>
                <c:pt idx="840">
                  <c:v>45251</c:v>
                </c:pt>
                <c:pt idx="841">
                  <c:v>45258</c:v>
                </c:pt>
                <c:pt idx="842">
                  <c:v>45265</c:v>
                </c:pt>
                <c:pt idx="843">
                  <c:v>45272</c:v>
                </c:pt>
                <c:pt idx="844">
                  <c:v>45279</c:v>
                </c:pt>
                <c:pt idx="845">
                  <c:v>45287</c:v>
                </c:pt>
                <c:pt idx="846">
                  <c:v>45294</c:v>
                </c:pt>
                <c:pt idx="847">
                  <c:v>45301</c:v>
                </c:pt>
                <c:pt idx="848">
                  <c:v>45308</c:v>
                </c:pt>
                <c:pt idx="849">
                  <c:v>45315</c:v>
                </c:pt>
                <c:pt idx="850">
                  <c:v>45322</c:v>
                </c:pt>
                <c:pt idx="851">
                  <c:v>45329</c:v>
                </c:pt>
                <c:pt idx="852">
                  <c:v>45336</c:v>
                </c:pt>
                <c:pt idx="853">
                  <c:v>45343</c:v>
                </c:pt>
                <c:pt idx="854">
                  <c:v>45350</c:v>
                </c:pt>
                <c:pt idx="855">
                  <c:v>45357</c:v>
                </c:pt>
                <c:pt idx="856">
                  <c:v>45364</c:v>
                </c:pt>
                <c:pt idx="857">
                  <c:v>45371</c:v>
                </c:pt>
                <c:pt idx="858">
                  <c:v>45378</c:v>
                </c:pt>
                <c:pt idx="859">
                  <c:v>45385</c:v>
                </c:pt>
                <c:pt idx="860">
                  <c:v>45392</c:v>
                </c:pt>
                <c:pt idx="861">
                  <c:v>45399</c:v>
                </c:pt>
                <c:pt idx="862">
                  <c:v>45406</c:v>
                </c:pt>
                <c:pt idx="863">
                  <c:v>45414</c:v>
                </c:pt>
                <c:pt idx="864">
                  <c:v>45421</c:v>
                </c:pt>
                <c:pt idx="865">
                  <c:v>45428</c:v>
                </c:pt>
                <c:pt idx="866">
                  <c:v>45435</c:v>
                </c:pt>
                <c:pt idx="867">
                  <c:v>45442</c:v>
                </c:pt>
                <c:pt idx="868">
                  <c:v>45449</c:v>
                </c:pt>
                <c:pt idx="869">
                  <c:v>45456</c:v>
                </c:pt>
                <c:pt idx="870">
                  <c:v>45463</c:v>
                </c:pt>
                <c:pt idx="871">
                  <c:v>45470</c:v>
                </c:pt>
                <c:pt idx="872">
                  <c:v>45477</c:v>
                </c:pt>
                <c:pt idx="873">
                  <c:v>45484</c:v>
                </c:pt>
                <c:pt idx="874">
                  <c:v>45491</c:v>
                </c:pt>
                <c:pt idx="875">
                  <c:v>45498</c:v>
                </c:pt>
                <c:pt idx="876">
                  <c:v>45505</c:v>
                </c:pt>
                <c:pt idx="877">
                  <c:v>45512</c:v>
                </c:pt>
                <c:pt idx="878">
                  <c:v>45519</c:v>
                </c:pt>
                <c:pt idx="879">
                  <c:v>45526</c:v>
                </c:pt>
                <c:pt idx="880">
                  <c:v>45533</c:v>
                </c:pt>
                <c:pt idx="881">
                  <c:v>45540</c:v>
                </c:pt>
                <c:pt idx="882">
                  <c:v>45547</c:v>
                </c:pt>
                <c:pt idx="883">
                  <c:v>45554</c:v>
                </c:pt>
                <c:pt idx="884">
                  <c:v>45561</c:v>
                </c:pt>
                <c:pt idx="885">
                  <c:v>45568</c:v>
                </c:pt>
                <c:pt idx="886">
                  <c:v>45575</c:v>
                </c:pt>
                <c:pt idx="887">
                  <c:v>45582</c:v>
                </c:pt>
                <c:pt idx="888">
                  <c:v>45589</c:v>
                </c:pt>
                <c:pt idx="889">
                  <c:v>45596</c:v>
                </c:pt>
                <c:pt idx="890">
                  <c:v>45603</c:v>
                </c:pt>
                <c:pt idx="891">
                  <c:v>45610</c:v>
                </c:pt>
                <c:pt idx="892">
                  <c:v>45617</c:v>
                </c:pt>
                <c:pt idx="893">
                  <c:v>45624</c:v>
                </c:pt>
                <c:pt idx="894">
                  <c:v>45631</c:v>
                </c:pt>
                <c:pt idx="895">
                  <c:v>45638</c:v>
                </c:pt>
                <c:pt idx="896">
                  <c:v>45645</c:v>
                </c:pt>
                <c:pt idx="897">
                  <c:v>45653</c:v>
                </c:pt>
                <c:pt idx="898">
                  <c:v>45660</c:v>
                </c:pt>
                <c:pt idx="899">
                  <c:v>45667</c:v>
                </c:pt>
                <c:pt idx="900">
                  <c:v>45674</c:v>
                </c:pt>
                <c:pt idx="901">
                  <c:v>45681</c:v>
                </c:pt>
                <c:pt idx="902">
                  <c:v>45688</c:v>
                </c:pt>
                <c:pt idx="903">
                  <c:v>45695</c:v>
                </c:pt>
                <c:pt idx="904">
                  <c:v>45702</c:v>
                </c:pt>
                <c:pt idx="905">
                  <c:v>45709</c:v>
                </c:pt>
                <c:pt idx="906">
                  <c:v>45716</c:v>
                </c:pt>
                <c:pt idx="907">
                  <c:v>45723</c:v>
                </c:pt>
                <c:pt idx="908">
                  <c:v>45730</c:v>
                </c:pt>
                <c:pt idx="909">
                  <c:v>45737</c:v>
                </c:pt>
                <c:pt idx="910">
                  <c:v>45744</c:v>
                </c:pt>
                <c:pt idx="911">
                  <c:v>45751</c:v>
                </c:pt>
                <c:pt idx="912">
                  <c:v>45758</c:v>
                </c:pt>
                <c:pt idx="913">
                  <c:v>45769</c:v>
                </c:pt>
                <c:pt idx="914">
                  <c:v>45776</c:v>
                </c:pt>
                <c:pt idx="915">
                  <c:v>45783</c:v>
                </c:pt>
                <c:pt idx="916">
                  <c:v>45790</c:v>
                </c:pt>
                <c:pt idx="917">
                  <c:v>45797</c:v>
                </c:pt>
                <c:pt idx="918">
                  <c:v>45804</c:v>
                </c:pt>
                <c:pt idx="919">
                  <c:v>45811</c:v>
                </c:pt>
                <c:pt idx="920">
                  <c:v>45818</c:v>
                </c:pt>
                <c:pt idx="921">
                  <c:v>45825</c:v>
                </c:pt>
                <c:pt idx="922">
                  <c:v>45832</c:v>
                </c:pt>
                <c:pt idx="923">
                  <c:v>45839</c:v>
                </c:pt>
                <c:pt idx="924">
                  <c:v>45846</c:v>
                </c:pt>
                <c:pt idx="925">
                  <c:v>45853</c:v>
                </c:pt>
                <c:pt idx="926">
                  <c:v>45860</c:v>
                </c:pt>
                <c:pt idx="927">
                  <c:v>45867</c:v>
                </c:pt>
                <c:pt idx="928">
                  <c:v>45874</c:v>
                </c:pt>
                <c:pt idx="929">
                  <c:v>45881</c:v>
                </c:pt>
                <c:pt idx="930">
                  <c:v>45888</c:v>
                </c:pt>
                <c:pt idx="931">
                  <c:v>45895</c:v>
                </c:pt>
                <c:pt idx="932">
                  <c:v>45902</c:v>
                </c:pt>
                <c:pt idx="933">
                  <c:v>45909</c:v>
                </c:pt>
                <c:pt idx="934">
                  <c:v>45916</c:v>
                </c:pt>
                <c:pt idx="935">
                  <c:v>45923</c:v>
                </c:pt>
                <c:pt idx="936">
                  <c:v>45930</c:v>
                </c:pt>
                <c:pt idx="937">
                  <c:v>45937</c:v>
                </c:pt>
                <c:pt idx="938">
                  <c:v>45944</c:v>
                </c:pt>
                <c:pt idx="939">
                  <c:v>45951</c:v>
                </c:pt>
                <c:pt idx="940">
                  <c:v>45958</c:v>
                </c:pt>
                <c:pt idx="941">
                  <c:v>45965</c:v>
                </c:pt>
                <c:pt idx="942">
                  <c:v>45972</c:v>
                </c:pt>
                <c:pt idx="943">
                  <c:v>45979</c:v>
                </c:pt>
                <c:pt idx="944">
                  <c:v>45986</c:v>
                </c:pt>
                <c:pt idx="945">
                  <c:v>45993</c:v>
                </c:pt>
                <c:pt idx="946">
                  <c:v>46000</c:v>
                </c:pt>
                <c:pt idx="947">
                  <c:v>46007</c:v>
                </c:pt>
                <c:pt idx="948">
                  <c:v>46014</c:v>
                </c:pt>
                <c:pt idx="949">
                  <c:v>46021</c:v>
                </c:pt>
                <c:pt idx="950">
                  <c:v>46028</c:v>
                </c:pt>
                <c:pt idx="951">
                  <c:v>46035</c:v>
                </c:pt>
                <c:pt idx="952">
                  <c:v>46042</c:v>
                </c:pt>
                <c:pt idx="953">
                  <c:v>46049</c:v>
                </c:pt>
                <c:pt idx="954">
                  <c:v>46056</c:v>
                </c:pt>
                <c:pt idx="955">
                  <c:v>46063</c:v>
                </c:pt>
                <c:pt idx="956">
                  <c:v>46070</c:v>
                </c:pt>
                <c:pt idx="957">
                  <c:v>46077</c:v>
                </c:pt>
                <c:pt idx="958">
                  <c:v>46084</c:v>
                </c:pt>
                <c:pt idx="959">
                  <c:v>46091</c:v>
                </c:pt>
                <c:pt idx="960">
                  <c:v>46098</c:v>
                </c:pt>
                <c:pt idx="961">
                  <c:v>46105</c:v>
                </c:pt>
                <c:pt idx="962">
                  <c:v>46112</c:v>
                </c:pt>
                <c:pt idx="963">
                  <c:v>46119</c:v>
                </c:pt>
                <c:pt idx="964">
                  <c:v>46126</c:v>
                </c:pt>
                <c:pt idx="965">
                  <c:v>46133</c:v>
                </c:pt>
                <c:pt idx="966">
                  <c:v>46140</c:v>
                </c:pt>
                <c:pt idx="967">
                  <c:v>46147</c:v>
                </c:pt>
                <c:pt idx="968">
                  <c:v>46154</c:v>
                </c:pt>
                <c:pt idx="969">
                  <c:v>46161</c:v>
                </c:pt>
                <c:pt idx="970">
                  <c:v>46168</c:v>
                </c:pt>
                <c:pt idx="971">
                  <c:v>46175</c:v>
                </c:pt>
                <c:pt idx="972">
                  <c:v>46182</c:v>
                </c:pt>
                <c:pt idx="973">
                  <c:v>46189</c:v>
                </c:pt>
                <c:pt idx="974">
                  <c:v>46196</c:v>
                </c:pt>
                <c:pt idx="975">
                  <c:v>46203</c:v>
                </c:pt>
                <c:pt idx="976">
                  <c:v>46210</c:v>
                </c:pt>
                <c:pt idx="977">
                  <c:v>46217</c:v>
                </c:pt>
                <c:pt idx="978">
                  <c:v>46224</c:v>
                </c:pt>
                <c:pt idx="979">
                  <c:v>46231</c:v>
                </c:pt>
                <c:pt idx="980">
                  <c:v>46238</c:v>
                </c:pt>
                <c:pt idx="981">
                  <c:v>46245</c:v>
                </c:pt>
                <c:pt idx="982">
                  <c:v>46252</c:v>
                </c:pt>
                <c:pt idx="983">
                  <c:v>46259</c:v>
                </c:pt>
                <c:pt idx="984">
                  <c:v>46266</c:v>
                </c:pt>
                <c:pt idx="985">
                  <c:v>46273</c:v>
                </c:pt>
                <c:pt idx="986">
                  <c:v>46280</c:v>
                </c:pt>
                <c:pt idx="987">
                  <c:v>46287</c:v>
                </c:pt>
                <c:pt idx="988">
                  <c:v>46294</c:v>
                </c:pt>
                <c:pt idx="989">
                  <c:v>46301</c:v>
                </c:pt>
                <c:pt idx="990">
                  <c:v>46308</c:v>
                </c:pt>
                <c:pt idx="991">
                  <c:v>46315</c:v>
                </c:pt>
                <c:pt idx="992">
                  <c:v>46322</c:v>
                </c:pt>
                <c:pt idx="993">
                  <c:v>46329</c:v>
                </c:pt>
                <c:pt idx="994">
                  <c:v>46336</c:v>
                </c:pt>
                <c:pt idx="995">
                  <c:v>46343</c:v>
                </c:pt>
                <c:pt idx="996">
                  <c:v>46350</c:v>
                </c:pt>
                <c:pt idx="997">
                  <c:v>46357</c:v>
                </c:pt>
                <c:pt idx="998">
                  <c:v>46364</c:v>
                </c:pt>
                <c:pt idx="999">
                  <c:v>46371</c:v>
                </c:pt>
                <c:pt idx="1000">
                  <c:v>46378</c:v>
                </c:pt>
                <c:pt idx="1001">
                  <c:v>46385</c:v>
                </c:pt>
                <c:pt idx="1002">
                  <c:v>46392</c:v>
                </c:pt>
                <c:pt idx="1003">
                  <c:v>46399</c:v>
                </c:pt>
                <c:pt idx="1004">
                  <c:v>46406</c:v>
                </c:pt>
                <c:pt idx="1005">
                  <c:v>46413</c:v>
                </c:pt>
                <c:pt idx="1006">
                  <c:v>46420</c:v>
                </c:pt>
                <c:pt idx="1007">
                  <c:v>46427</c:v>
                </c:pt>
                <c:pt idx="1008">
                  <c:v>46434</c:v>
                </c:pt>
                <c:pt idx="1009">
                  <c:v>46441</c:v>
                </c:pt>
                <c:pt idx="1010">
                  <c:v>46448</c:v>
                </c:pt>
                <c:pt idx="1011">
                  <c:v>46455</c:v>
                </c:pt>
                <c:pt idx="1012">
                  <c:v>46462</c:v>
                </c:pt>
                <c:pt idx="1013">
                  <c:v>46469</c:v>
                </c:pt>
                <c:pt idx="1014">
                  <c:v>46476</c:v>
                </c:pt>
                <c:pt idx="1015">
                  <c:v>46483</c:v>
                </c:pt>
                <c:pt idx="1016">
                  <c:v>46490</c:v>
                </c:pt>
                <c:pt idx="1017">
                  <c:v>46497</c:v>
                </c:pt>
                <c:pt idx="1018">
                  <c:v>46504</c:v>
                </c:pt>
                <c:pt idx="1019">
                  <c:v>46511</c:v>
                </c:pt>
                <c:pt idx="1020">
                  <c:v>46518</c:v>
                </c:pt>
                <c:pt idx="1021">
                  <c:v>46525</c:v>
                </c:pt>
                <c:pt idx="1022">
                  <c:v>46532</c:v>
                </c:pt>
                <c:pt idx="1023">
                  <c:v>46539</c:v>
                </c:pt>
                <c:pt idx="1024">
                  <c:v>46546</c:v>
                </c:pt>
                <c:pt idx="1025">
                  <c:v>46553</c:v>
                </c:pt>
                <c:pt idx="1026">
                  <c:v>46560</c:v>
                </c:pt>
                <c:pt idx="1027">
                  <c:v>46567</c:v>
                </c:pt>
                <c:pt idx="1028">
                  <c:v>46574</c:v>
                </c:pt>
                <c:pt idx="1029">
                  <c:v>46581</c:v>
                </c:pt>
                <c:pt idx="1030">
                  <c:v>46588</c:v>
                </c:pt>
                <c:pt idx="1031">
                  <c:v>46595</c:v>
                </c:pt>
                <c:pt idx="1032">
                  <c:v>46602</c:v>
                </c:pt>
                <c:pt idx="1033">
                  <c:v>46609</c:v>
                </c:pt>
                <c:pt idx="1034">
                  <c:v>46616</c:v>
                </c:pt>
                <c:pt idx="1035">
                  <c:v>46623</c:v>
                </c:pt>
                <c:pt idx="1036">
                  <c:v>46630</c:v>
                </c:pt>
                <c:pt idx="1037">
                  <c:v>46637</c:v>
                </c:pt>
                <c:pt idx="1038">
                  <c:v>46644</c:v>
                </c:pt>
                <c:pt idx="1039">
                  <c:v>46651</c:v>
                </c:pt>
                <c:pt idx="1040">
                  <c:v>46658</c:v>
                </c:pt>
                <c:pt idx="1041">
                  <c:v>46665</c:v>
                </c:pt>
                <c:pt idx="1042">
                  <c:v>46672</c:v>
                </c:pt>
                <c:pt idx="1043">
                  <c:v>46679</c:v>
                </c:pt>
                <c:pt idx="1044">
                  <c:v>46686</c:v>
                </c:pt>
                <c:pt idx="1045">
                  <c:v>46693</c:v>
                </c:pt>
                <c:pt idx="1046">
                  <c:v>46700</c:v>
                </c:pt>
                <c:pt idx="1047">
                  <c:v>46707</c:v>
                </c:pt>
                <c:pt idx="1048">
                  <c:v>46714</c:v>
                </c:pt>
                <c:pt idx="1049">
                  <c:v>46721</c:v>
                </c:pt>
                <c:pt idx="1050">
                  <c:v>46728</c:v>
                </c:pt>
                <c:pt idx="1051">
                  <c:v>46735</c:v>
                </c:pt>
                <c:pt idx="1052">
                  <c:v>46742</c:v>
                </c:pt>
                <c:pt idx="1053">
                  <c:v>46749</c:v>
                </c:pt>
                <c:pt idx="1054">
                  <c:v>46756</c:v>
                </c:pt>
                <c:pt idx="1055">
                  <c:v>46763</c:v>
                </c:pt>
                <c:pt idx="1056">
                  <c:v>46770</c:v>
                </c:pt>
                <c:pt idx="1057">
                  <c:v>46777</c:v>
                </c:pt>
                <c:pt idx="1058">
                  <c:v>46784</c:v>
                </c:pt>
                <c:pt idx="1059">
                  <c:v>46791</c:v>
                </c:pt>
                <c:pt idx="1060">
                  <c:v>46798</c:v>
                </c:pt>
                <c:pt idx="1061">
                  <c:v>46805</c:v>
                </c:pt>
                <c:pt idx="1062">
                  <c:v>46812</c:v>
                </c:pt>
                <c:pt idx="1063">
                  <c:v>46819</c:v>
                </c:pt>
                <c:pt idx="1064">
                  <c:v>46826</c:v>
                </c:pt>
                <c:pt idx="1065">
                  <c:v>46833</c:v>
                </c:pt>
                <c:pt idx="1066">
                  <c:v>46840</c:v>
                </c:pt>
                <c:pt idx="1067">
                  <c:v>46847</c:v>
                </c:pt>
                <c:pt idx="1068">
                  <c:v>46854</c:v>
                </c:pt>
                <c:pt idx="1069">
                  <c:v>46861</c:v>
                </c:pt>
                <c:pt idx="1070">
                  <c:v>46868</c:v>
                </c:pt>
                <c:pt idx="1071">
                  <c:v>46875</c:v>
                </c:pt>
                <c:pt idx="1072">
                  <c:v>46882</c:v>
                </c:pt>
                <c:pt idx="1073">
                  <c:v>46889</c:v>
                </c:pt>
                <c:pt idx="1074">
                  <c:v>46896</c:v>
                </c:pt>
                <c:pt idx="1075">
                  <c:v>46903</c:v>
                </c:pt>
                <c:pt idx="1076">
                  <c:v>46910</c:v>
                </c:pt>
                <c:pt idx="1077">
                  <c:v>46917</c:v>
                </c:pt>
                <c:pt idx="1078">
                  <c:v>46924</c:v>
                </c:pt>
                <c:pt idx="1079">
                  <c:v>46931</c:v>
                </c:pt>
                <c:pt idx="1080">
                  <c:v>46938</c:v>
                </c:pt>
                <c:pt idx="1081">
                  <c:v>46945</c:v>
                </c:pt>
                <c:pt idx="1082">
                  <c:v>46952</c:v>
                </c:pt>
                <c:pt idx="1083">
                  <c:v>46959</c:v>
                </c:pt>
                <c:pt idx="1084">
                  <c:v>46966</c:v>
                </c:pt>
                <c:pt idx="1085">
                  <c:v>46973</c:v>
                </c:pt>
                <c:pt idx="1086">
                  <c:v>46980</c:v>
                </c:pt>
                <c:pt idx="1087">
                  <c:v>46987</c:v>
                </c:pt>
                <c:pt idx="1088">
                  <c:v>46994</c:v>
                </c:pt>
                <c:pt idx="1089">
                  <c:v>47001</c:v>
                </c:pt>
                <c:pt idx="1090">
                  <c:v>47008</c:v>
                </c:pt>
                <c:pt idx="1091">
                  <c:v>47015</c:v>
                </c:pt>
                <c:pt idx="1092">
                  <c:v>47022</c:v>
                </c:pt>
                <c:pt idx="1093">
                  <c:v>47029</c:v>
                </c:pt>
                <c:pt idx="1094">
                  <c:v>47036</c:v>
                </c:pt>
                <c:pt idx="1095">
                  <c:v>47043</c:v>
                </c:pt>
                <c:pt idx="1096">
                  <c:v>47050</c:v>
                </c:pt>
                <c:pt idx="1097">
                  <c:v>47057</c:v>
                </c:pt>
                <c:pt idx="1098">
                  <c:v>47064</c:v>
                </c:pt>
                <c:pt idx="1099">
                  <c:v>47071</c:v>
                </c:pt>
                <c:pt idx="1100">
                  <c:v>47078</c:v>
                </c:pt>
                <c:pt idx="1101">
                  <c:v>47085</c:v>
                </c:pt>
                <c:pt idx="1102">
                  <c:v>47092</c:v>
                </c:pt>
                <c:pt idx="1103">
                  <c:v>47099</c:v>
                </c:pt>
                <c:pt idx="1104">
                  <c:v>47106</c:v>
                </c:pt>
                <c:pt idx="1105">
                  <c:v>47114</c:v>
                </c:pt>
                <c:pt idx="1106">
                  <c:v>47121</c:v>
                </c:pt>
                <c:pt idx="1107">
                  <c:v>47128</c:v>
                </c:pt>
                <c:pt idx="1108">
                  <c:v>47135</c:v>
                </c:pt>
                <c:pt idx="1109">
                  <c:v>47142</c:v>
                </c:pt>
                <c:pt idx="1110">
                  <c:v>47149</c:v>
                </c:pt>
                <c:pt idx="1111">
                  <c:v>47156</c:v>
                </c:pt>
                <c:pt idx="1112">
                  <c:v>47163</c:v>
                </c:pt>
                <c:pt idx="1113">
                  <c:v>47170</c:v>
                </c:pt>
                <c:pt idx="1114">
                  <c:v>47177</c:v>
                </c:pt>
                <c:pt idx="1115">
                  <c:v>47184</c:v>
                </c:pt>
                <c:pt idx="1116">
                  <c:v>47191</c:v>
                </c:pt>
                <c:pt idx="1117">
                  <c:v>47198</c:v>
                </c:pt>
                <c:pt idx="1118">
                  <c:v>47205</c:v>
                </c:pt>
                <c:pt idx="1119">
                  <c:v>47212</c:v>
                </c:pt>
                <c:pt idx="1120">
                  <c:v>47219</c:v>
                </c:pt>
                <c:pt idx="1121">
                  <c:v>47226</c:v>
                </c:pt>
                <c:pt idx="1122">
                  <c:v>47233</c:v>
                </c:pt>
                <c:pt idx="1123">
                  <c:v>47240</c:v>
                </c:pt>
                <c:pt idx="1124">
                  <c:v>47247</c:v>
                </c:pt>
                <c:pt idx="1125">
                  <c:v>47254</c:v>
                </c:pt>
                <c:pt idx="1126">
                  <c:v>47261</c:v>
                </c:pt>
                <c:pt idx="1127">
                  <c:v>47268</c:v>
                </c:pt>
                <c:pt idx="1128">
                  <c:v>47275</c:v>
                </c:pt>
                <c:pt idx="1129">
                  <c:v>47282</c:v>
                </c:pt>
                <c:pt idx="1130">
                  <c:v>47289</c:v>
                </c:pt>
                <c:pt idx="1131">
                  <c:v>47296</c:v>
                </c:pt>
                <c:pt idx="1132">
                  <c:v>47303</c:v>
                </c:pt>
                <c:pt idx="1133">
                  <c:v>47310</c:v>
                </c:pt>
                <c:pt idx="1134">
                  <c:v>47317</c:v>
                </c:pt>
                <c:pt idx="1135">
                  <c:v>47324</c:v>
                </c:pt>
                <c:pt idx="1136">
                  <c:v>47331</c:v>
                </c:pt>
                <c:pt idx="1137">
                  <c:v>47338</c:v>
                </c:pt>
                <c:pt idx="1138">
                  <c:v>47345</c:v>
                </c:pt>
                <c:pt idx="1139">
                  <c:v>47352</c:v>
                </c:pt>
                <c:pt idx="1140">
                  <c:v>47359</c:v>
                </c:pt>
                <c:pt idx="1141">
                  <c:v>47366</c:v>
                </c:pt>
                <c:pt idx="1142">
                  <c:v>47373</c:v>
                </c:pt>
                <c:pt idx="1143">
                  <c:v>47380</c:v>
                </c:pt>
                <c:pt idx="1144">
                  <c:v>47387</c:v>
                </c:pt>
                <c:pt idx="1145">
                  <c:v>47394</c:v>
                </c:pt>
                <c:pt idx="1146">
                  <c:v>47401</c:v>
                </c:pt>
                <c:pt idx="1147">
                  <c:v>47408</c:v>
                </c:pt>
                <c:pt idx="1148">
                  <c:v>47415</c:v>
                </c:pt>
                <c:pt idx="1149">
                  <c:v>47422</c:v>
                </c:pt>
                <c:pt idx="1150">
                  <c:v>47429</c:v>
                </c:pt>
                <c:pt idx="1151">
                  <c:v>47436</c:v>
                </c:pt>
                <c:pt idx="1152">
                  <c:v>47443</c:v>
                </c:pt>
                <c:pt idx="1153">
                  <c:v>47450</c:v>
                </c:pt>
                <c:pt idx="1154">
                  <c:v>47457</c:v>
                </c:pt>
                <c:pt idx="1155">
                  <c:v>47464</c:v>
                </c:pt>
                <c:pt idx="1156">
                  <c:v>47471</c:v>
                </c:pt>
                <c:pt idx="1157">
                  <c:v>47479</c:v>
                </c:pt>
                <c:pt idx="1158">
                  <c:v>47486</c:v>
                </c:pt>
                <c:pt idx="1159">
                  <c:v>47493</c:v>
                </c:pt>
                <c:pt idx="1160">
                  <c:v>47500</c:v>
                </c:pt>
                <c:pt idx="1161">
                  <c:v>47507</c:v>
                </c:pt>
                <c:pt idx="1162">
                  <c:v>47514</c:v>
                </c:pt>
                <c:pt idx="1163">
                  <c:v>47521</c:v>
                </c:pt>
                <c:pt idx="1164">
                  <c:v>47528</c:v>
                </c:pt>
                <c:pt idx="1165">
                  <c:v>47535</c:v>
                </c:pt>
                <c:pt idx="1166">
                  <c:v>47542</c:v>
                </c:pt>
                <c:pt idx="1167">
                  <c:v>47549</c:v>
                </c:pt>
                <c:pt idx="1168">
                  <c:v>47556</c:v>
                </c:pt>
                <c:pt idx="1169">
                  <c:v>47563</c:v>
                </c:pt>
                <c:pt idx="1170">
                  <c:v>47570</c:v>
                </c:pt>
                <c:pt idx="1171">
                  <c:v>47577</c:v>
                </c:pt>
                <c:pt idx="1172">
                  <c:v>47584</c:v>
                </c:pt>
                <c:pt idx="1173">
                  <c:v>47591</c:v>
                </c:pt>
                <c:pt idx="1174">
                  <c:v>47598</c:v>
                </c:pt>
                <c:pt idx="1175">
                  <c:v>47605</c:v>
                </c:pt>
                <c:pt idx="1176">
                  <c:v>47612</c:v>
                </c:pt>
                <c:pt idx="1177">
                  <c:v>47619</c:v>
                </c:pt>
                <c:pt idx="1178">
                  <c:v>47626</c:v>
                </c:pt>
                <c:pt idx="1179">
                  <c:v>47633</c:v>
                </c:pt>
                <c:pt idx="1180">
                  <c:v>47640</c:v>
                </c:pt>
                <c:pt idx="1181">
                  <c:v>47647</c:v>
                </c:pt>
                <c:pt idx="1182">
                  <c:v>47654</c:v>
                </c:pt>
                <c:pt idx="1183">
                  <c:v>47661</c:v>
                </c:pt>
                <c:pt idx="1184">
                  <c:v>47668</c:v>
                </c:pt>
                <c:pt idx="1185">
                  <c:v>47675</c:v>
                </c:pt>
                <c:pt idx="1186">
                  <c:v>47682</c:v>
                </c:pt>
                <c:pt idx="1187">
                  <c:v>47689</c:v>
                </c:pt>
                <c:pt idx="1188">
                  <c:v>47696</c:v>
                </c:pt>
                <c:pt idx="1189">
                  <c:v>47703</c:v>
                </c:pt>
                <c:pt idx="1190">
                  <c:v>47710</c:v>
                </c:pt>
                <c:pt idx="1191">
                  <c:v>47717</c:v>
                </c:pt>
                <c:pt idx="1192">
                  <c:v>47724</c:v>
                </c:pt>
                <c:pt idx="1193">
                  <c:v>47731</c:v>
                </c:pt>
                <c:pt idx="1194">
                  <c:v>47738</c:v>
                </c:pt>
                <c:pt idx="1195">
                  <c:v>47745</c:v>
                </c:pt>
                <c:pt idx="1196">
                  <c:v>47752</c:v>
                </c:pt>
                <c:pt idx="1197">
                  <c:v>47759</c:v>
                </c:pt>
                <c:pt idx="1198">
                  <c:v>47766</c:v>
                </c:pt>
                <c:pt idx="1199">
                  <c:v>47773</c:v>
                </c:pt>
                <c:pt idx="1200">
                  <c:v>47780</c:v>
                </c:pt>
                <c:pt idx="1201">
                  <c:v>47787</c:v>
                </c:pt>
                <c:pt idx="1202">
                  <c:v>47794</c:v>
                </c:pt>
                <c:pt idx="1203">
                  <c:v>47801</c:v>
                </c:pt>
                <c:pt idx="1204">
                  <c:v>47808</c:v>
                </c:pt>
                <c:pt idx="1205">
                  <c:v>47815</c:v>
                </c:pt>
                <c:pt idx="1206">
                  <c:v>47822</c:v>
                </c:pt>
                <c:pt idx="1207">
                  <c:v>47829</c:v>
                </c:pt>
                <c:pt idx="1208">
                  <c:v>47836</c:v>
                </c:pt>
                <c:pt idx="1209">
                  <c:v>47844</c:v>
                </c:pt>
                <c:pt idx="1210">
                  <c:v>47851</c:v>
                </c:pt>
                <c:pt idx="1211">
                  <c:v>47858</c:v>
                </c:pt>
                <c:pt idx="1212">
                  <c:v>47865</c:v>
                </c:pt>
                <c:pt idx="1213">
                  <c:v>47872</c:v>
                </c:pt>
                <c:pt idx="1214">
                  <c:v>47879</c:v>
                </c:pt>
                <c:pt idx="1215">
                  <c:v>47886</c:v>
                </c:pt>
                <c:pt idx="1216">
                  <c:v>47893</c:v>
                </c:pt>
                <c:pt idx="1217">
                  <c:v>47900</c:v>
                </c:pt>
                <c:pt idx="1218">
                  <c:v>47907</c:v>
                </c:pt>
                <c:pt idx="1219">
                  <c:v>47914</c:v>
                </c:pt>
                <c:pt idx="1220">
                  <c:v>47921</c:v>
                </c:pt>
                <c:pt idx="1221">
                  <c:v>47928</c:v>
                </c:pt>
                <c:pt idx="1222">
                  <c:v>47935</c:v>
                </c:pt>
                <c:pt idx="1223">
                  <c:v>47942</c:v>
                </c:pt>
                <c:pt idx="1224">
                  <c:v>47953</c:v>
                </c:pt>
                <c:pt idx="1225">
                  <c:v>47960</c:v>
                </c:pt>
                <c:pt idx="1226">
                  <c:v>47967</c:v>
                </c:pt>
                <c:pt idx="1227">
                  <c:v>47974</c:v>
                </c:pt>
                <c:pt idx="1228">
                  <c:v>47981</c:v>
                </c:pt>
                <c:pt idx="1229">
                  <c:v>47988</c:v>
                </c:pt>
                <c:pt idx="1230">
                  <c:v>47995</c:v>
                </c:pt>
                <c:pt idx="1231">
                  <c:v>48002</c:v>
                </c:pt>
                <c:pt idx="1232">
                  <c:v>48009</c:v>
                </c:pt>
                <c:pt idx="1233">
                  <c:v>48016</c:v>
                </c:pt>
                <c:pt idx="1234">
                  <c:v>48023</c:v>
                </c:pt>
                <c:pt idx="1235">
                  <c:v>48030</c:v>
                </c:pt>
                <c:pt idx="1236">
                  <c:v>48037</c:v>
                </c:pt>
                <c:pt idx="1237">
                  <c:v>48044</c:v>
                </c:pt>
                <c:pt idx="1238">
                  <c:v>48051</c:v>
                </c:pt>
                <c:pt idx="1239">
                  <c:v>48058</c:v>
                </c:pt>
                <c:pt idx="1240">
                  <c:v>48065</c:v>
                </c:pt>
                <c:pt idx="1241">
                  <c:v>48072</c:v>
                </c:pt>
                <c:pt idx="1242">
                  <c:v>48079</c:v>
                </c:pt>
                <c:pt idx="1243">
                  <c:v>48086</c:v>
                </c:pt>
                <c:pt idx="1244">
                  <c:v>48093</c:v>
                </c:pt>
                <c:pt idx="1245">
                  <c:v>48100</c:v>
                </c:pt>
                <c:pt idx="1246">
                  <c:v>48107</c:v>
                </c:pt>
                <c:pt idx="1247">
                  <c:v>48114</c:v>
                </c:pt>
                <c:pt idx="1248">
                  <c:v>48121</c:v>
                </c:pt>
                <c:pt idx="1249">
                  <c:v>48128</c:v>
                </c:pt>
                <c:pt idx="1250">
                  <c:v>48135</c:v>
                </c:pt>
                <c:pt idx="1251">
                  <c:v>48142</c:v>
                </c:pt>
                <c:pt idx="1252">
                  <c:v>48149</c:v>
                </c:pt>
                <c:pt idx="1253">
                  <c:v>48156</c:v>
                </c:pt>
                <c:pt idx="1254">
                  <c:v>48163</c:v>
                </c:pt>
                <c:pt idx="1255">
                  <c:v>48170</c:v>
                </c:pt>
                <c:pt idx="1256">
                  <c:v>48177</c:v>
                </c:pt>
                <c:pt idx="1257">
                  <c:v>48184</c:v>
                </c:pt>
                <c:pt idx="1258">
                  <c:v>48191</c:v>
                </c:pt>
                <c:pt idx="1259">
                  <c:v>48198</c:v>
                </c:pt>
                <c:pt idx="1260">
                  <c:v>48205</c:v>
                </c:pt>
                <c:pt idx="1261">
                  <c:v>48212</c:v>
                </c:pt>
                <c:pt idx="1262">
                  <c:v>48219</c:v>
                </c:pt>
                <c:pt idx="1263">
                  <c:v>48226</c:v>
                </c:pt>
                <c:pt idx="1264">
                  <c:v>48233</c:v>
                </c:pt>
                <c:pt idx="1265">
                  <c:v>48240</c:v>
                </c:pt>
                <c:pt idx="1266">
                  <c:v>48247</c:v>
                </c:pt>
                <c:pt idx="1267">
                  <c:v>48254</c:v>
                </c:pt>
                <c:pt idx="1268">
                  <c:v>48261</c:v>
                </c:pt>
                <c:pt idx="1269">
                  <c:v>48268</c:v>
                </c:pt>
                <c:pt idx="1270">
                  <c:v>48275</c:v>
                </c:pt>
                <c:pt idx="1271">
                  <c:v>48282</c:v>
                </c:pt>
                <c:pt idx="1272">
                  <c:v>48289</c:v>
                </c:pt>
                <c:pt idx="1273">
                  <c:v>48296</c:v>
                </c:pt>
                <c:pt idx="1274">
                  <c:v>48303</c:v>
                </c:pt>
                <c:pt idx="1275">
                  <c:v>48310</c:v>
                </c:pt>
                <c:pt idx="1276">
                  <c:v>48317</c:v>
                </c:pt>
                <c:pt idx="1277">
                  <c:v>48324</c:v>
                </c:pt>
                <c:pt idx="1278">
                  <c:v>48331</c:v>
                </c:pt>
                <c:pt idx="1279">
                  <c:v>48338</c:v>
                </c:pt>
                <c:pt idx="1280">
                  <c:v>48345</c:v>
                </c:pt>
                <c:pt idx="1281">
                  <c:v>48352</c:v>
                </c:pt>
                <c:pt idx="1282">
                  <c:v>48359</c:v>
                </c:pt>
                <c:pt idx="1283">
                  <c:v>48366</c:v>
                </c:pt>
                <c:pt idx="1284">
                  <c:v>48373</c:v>
                </c:pt>
                <c:pt idx="1285">
                  <c:v>48380</c:v>
                </c:pt>
                <c:pt idx="1286">
                  <c:v>48387</c:v>
                </c:pt>
                <c:pt idx="1287">
                  <c:v>48394</c:v>
                </c:pt>
                <c:pt idx="1288">
                  <c:v>48401</c:v>
                </c:pt>
                <c:pt idx="1289">
                  <c:v>48408</c:v>
                </c:pt>
                <c:pt idx="1290">
                  <c:v>48415</c:v>
                </c:pt>
                <c:pt idx="1291">
                  <c:v>48422</c:v>
                </c:pt>
                <c:pt idx="1292">
                  <c:v>48429</c:v>
                </c:pt>
                <c:pt idx="1293">
                  <c:v>48436</c:v>
                </c:pt>
                <c:pt idx="1294">
                  <c:v>48443</c:v>
                </c:pt>
                <c:pt idx="1295">
                  <c:v>48450</c:v>
                </c:pt>
                <c:pt idx="1296">
                  <c:v>48457</c:v>
                </c:pt>
                <c:pt idx="1297">
                  <c:v>48464</c:v>
                </c:pt>
                <c:pt idx="1298">
                  <c:v>48471</c:v>
                </c:pt>
                <c:pt idx="1299">
                  <c:v>48478</c:v>
                </c:pt>
                <c:pt idx="1300">
                  <c:v>48485</c:v>
                </c:pt>
                <c:pt idx="1301">
                  <c:v>48492</c:v>
                </c:pt>
                <c:pt idx="1302">
                  <c:v>48499</c:v>
                </c:pt>
                <c:pt idx="1303">
                  <c:v>48506</c:v>
                </c:pt>
                <c:pt idx="1304">
                  <c:v>48513</c:v>
                </c:pt>
                <c:pt idx="1305">
                  <c:v>48520</c:v>
                </c:pt>
                <c:pt idx="1306">
                  <c:v>48527</c:v>
                </c:pt>
                <c:pt idx="1307">
                  <c:v>48534</c:v>
                </c:pt>
                <c:pt idx="1308">
                  <c:v>48541</c:v>
                </c:pt>
                <c:pt idx="1309">
                  <c:v>48548</c:v>
                </c:pt>
                <c:pt idx="1310">
                  <c:v>48555</c:v>
                </c:pt>
                <c:pt idx="1311">
                  <c:v>48562</c:v>
                </c:pt>
                <c:pt idx="1312">
                  <c:v>48569</c:v>
                </c:pt>
                <c:pt idx="1313">
                  <c:v>48576</c:v>
                </c:pt>
                <c:pt idx="1314">
                  <c:v>48583</c:v>
                </c:pt>
                <c:pt idx="1315">
                  <c:v>48590</c:v>
                </c:pt>
                <c:pt idx="1316">
                  <c:v>48597</c:v>
                </c:pt>
                <c:pt idx="1317">
                  <c:v>48604</c:v>
                </c:pt>
                <c:pt idx="1318">
                  <c:v>48611</c:v>
                </c:pt>
                <c:pt idx="1319">
                  <c:v>48618</c:v>
                </c:pt>
                <c:pt idx="1320">
                  <c:v>48625</c:v>
                </c:pt>
                <c:pt idx="1321">
                  <c:v>48632</c:v>
                </c:pt>
                <c:pt idx="1322">
                  <c:v>48639</c:v>
                </c:pt>
                <c:pt idx="1323">
                  <c:v>48646</c:v>
                </c:pt>
                <c:pt idx="1324">
                  <c:v>48653</c:v>
                </c:pt>
                <c:pt idx="1325">
                  <c:v>48660</c:v>
                </c:pt>
                <c:pt idx="1326">
                  <c:v>48667</c:v>
                </c:pt>
                <c:pt idx="1327">
                  <c:v>48674</c:v>
                </c:pt>
                <c:pt idx="1328">
                  <c:v>48681</c:v>
                </c:pt>
                <c:pt idx="1329">
                  <c:v>48688</c:v>
                </c:pt>
                <c:pt idx="1330">
                  <c:v>48695</c:v>
                </c:pt>
                <c:pt idx="1331">
                  <c:v>48702</c:v>
                </c:pt>
                <c:pt idx="1332">
                  <c:v>48709</c:v>
                </c:pt>
                <c:pt idx="1333">
                  <c:v>48716</c:v>
                </c:pt>
                <c:pt idx="1334">
                  <c:v>48723</c:v>
                </c:pt>
                <c:pt idx="1335">
                  <c:v>48730</c:v>
                </c:pt>
                <c:pt idx="1336">
                  <c:v>48737</c:v>
                </c:pt>
                <c:pt idx="1337">
                  <c:v>48744</c:v>
                </c:pt>
                <c:pt idx="1338">
                  <c:v>48751</c:v>
                </c:pt>
                <c:pt idx="1339">
                  <c:v>48758</c:v>
                </c:pt>
                <c:pt idx="1340">
                  <c:v>48765</c:v>
                </c:pt>
                <c:pt idx="1341">
                  <c:v>48772</c:v>
                </c:pt>
                <c:pt idx="1342">
                  <c:v>48779</c:v>
                </c:pt>
                <c:pt idx="1343">
                  <c:v>48786</c:v>
                </c:pt>
                <c:pt idx="1344">
                  <c:v>48793</c:v>
                </c:pt>
                <c:pt idx="1345">
                  <c:v>48800</c:v>
                </c:pt>
                <c:pt idx="1346">
                  <c:v>48807</c:v>
                </c:pt>
                <c:pt idx="1347">
                  <c:v>48814</c:v>
                </c:pt>
                <c:pt idx="1348">
                  <c:v>48821</c:v>
                </c:pt>
                <c:pt idx="1349">
                  <c:v>48828</c:v>
                </c:pt>
                <c:pt idx="1350">
                  <c:v>48835</c:v>
                </c:pt>
                <c:pt idx="1351">
                  <c:v>48842</c:v>
                </c:pt>
                <c:pt idx="1352">
                  <c:v>48849</c:v>
                </c:pt>
                <c:pt idx="1353">
                  <c:v>48856</c:v>
                </c:pt>
                <c:pt idx="1354">
                  <c:v>48863</c:v>
                </c:pt>
                <c:pt idx="1355">
                  <c:v>48870</c:v>
                </c:pt>
                <c:pt idx="1356">
                  <c:v>48877</c:v>
                </c:pt>
                <c:pt idx="1357">
                  <c:v>48884</c:v>
                </c:pt>
                <c:pt idx="1358">
                  <c:v>48891</c:v>
                </c:pt>
                <c:pt idx="1359">
                  <c:v>48898</c:v>
                </c:pt>
                <c:pt idx="1360">
                  <c:v>48905</c:v>
                </c:pt>
                <c:pt idx="1361">
                  <c:v>48912</c:v>
                </c:pt>
                <c:pt idx="1362">
                  <c:v>48919</c:v>
                </c:pt>
                <c:pt idx="1363">
                  <c:v>48926</c:v>
                </c:pt>
                <c:pt idx="1364">
                  <c:v>48933</c:v>
                </c:pt>
                <c:pt idx="1365">
                  <c:v>48940</c:v>
                </c:pt>
                <c:pt idx="1366">
                  <c:v>48947</c:v>
                </c:pt>
                <c:pt idx="1367">
                  <c:v>48954</c:v>
                </c:pt>
                <c:pt idx="1368">
                  <c:v>48961</c:v>
                </c:pt>
                <c:pt idx="1369">
                  <c:v>48968</c:v>
                </c:pt>
                <c:pt idx="1370">
                  <c:v>48975</c:v>
                </c:pt>
                <c:pt idx="1371">
                  <c:v>48982</c:v>
                </c:pt>
                <c:pt idx="1372">
                  <c:v>48989</c:v>
                </c:pt>
                <c:pt idx="1373">
                  <c:v>48996</c:v>
                </c:pt>
                <c:pt idx="1374">
                  <c:v>49003</c:v>
                </c:pt>
                <c:pt idx="1375">
                  <c:v>49010</c:v>
                </c:pt>
                <c:pt idx="1376">
                  <c:v>49017</c:v>
                </c:pt>
                <c:pt idx="1377">
                  <c:v>49024</c:v>
                </c:pt>
                <c:pt idx="1378">
                  <c:v>49031</c:v>
                </c:pt>
                <c:pt idx="1379">
                  <c:v>49038</c:v>
                </c:pt>
                <c:pt idx="1380">
                  <c:v>49045</c:v>
                </c:pt>
                <c:pt idx="1381">
                  <c:v>49052</c:v>
                </c:pt>
                <c:pt idx="1382">
                  <c:v>49059</c:v>
                </c:pt>
                <c:pt idx="1383">
                  <c:v>49066</c:v>
                </c:pt>
                <c:pt idx="1384">
                  <c:v>49073</c:v>
                </c:pt>
                <c:pt idx="1385">
                  <c:v>49080</c:v>
                </c:pt>
                <c:pt idx="1386">
                  <c:v>49087</c:v>
                </c:pt>
                <c:pt idx="1387">
                  <c:v>49094</c:v>
                </c:pt>
                <c:pt idx="1388">
                  <c:v>49101</c:v>
                </c:pt>
                <c:pt idx="1389">
                  <c:v>49108</c:v>
                </c:pt>
                <c:pt idx="1390">
                  <c:v>49115</c:v>
                </c:pt>
                <c:pt idx="1391">
                  <c:v>49122</c:v>
                </c:pt>
                <c:pt idx="1392">
                  <c:v>49129</c:v>
                </c:pt>
                <c:pt idx="1393">
                  <c:v>49136</c:v>
                </c:pt>
                <c:pt idx="1394">
                  <c:v>49143</c:v>
                </c:pt>
                <c:pt idx="1395">
                  <c:v>49150</c:v>
                </c:pt>
                <c:pt idx="1396">
                  <c:v>49157</c:v>
                </c:pt>
                <c:pt idx="1397">
                  <c:v>49164</c:v>
                </c:pt>
                <c:pt idx="1398">
                  <c:v>49171</c:v>
                </c:pt>
                <c:pt idx="1399">
                  <c:v>49178</c:v>
                </c:pt>
                <c:pt idx="1400">
                  <c:v>49185</c:v>
                </c:pt>
                <c:pt idx="1401">
                  <c:v>49192</c:v>
                </c:pt>
                <c:pt idx="1402">
                  <c:v>49199</c:v>
                </c:pt>
                <c:pt idx="1403">
                  <c:v>49206</c:v>
                </c:pt>
                <c:pt idx="1404">
                  <c:v>49213</c:v>
                </c:pt>
                <c:pt idx="1405">
                  <c:v>49220</c:v>
                </c:pt>
                <c:pt idx="1406">
                  <c:v>49227</c:v>
                </c:pt>
                <c:pt idx="1407">
                  <c:v>49234</c:v>
                </c:pt>
                <c:pt idx="1408">
                  <c:v>49241</c:v>
                </c:pt>
                <c:pt idx="1409">
                  <c:v>49248</c:v>
                </c:pt>
                <c:pt idx="1410">
                  <c:v>49255</c:v>
                </c:pt>
                <c:pt idx="1411">
                  <c:v>49262</c:v>
                </c:pt>
                <c:pt idx="1412">
                  <c:v>49269</c:v>
                </c:pt>
                <c:pt idx="1413">
                  <c:v>49276</c:v>
                </c:pt>
                <c:pt idx="1414">
                  <c:v>49283</c:v>
                </c:pt>
                <c:pt idx="1415">
                  <c:v>49290</c:v>
                </c:pt>
                <c:pt idx="1416">
                  <c:v>49297</c:v>
                </c:pt>
                <c:pt idx="1417">
                  <c:v>49305</c:v>
                </c:pt>
                <c:pt idx="1418">
                  <c:v>49312</c:v>
                </c:pt>
                <c:pt idx="1419">
                  <c:v>49319</c:v>
                </c:pt>
                <c:pt idx="1420">
                  <c:v>49326</c:v>
                </c:pt>
                <c:pt idx="1421">
                  <c:v>49333</c:v>
                </c:pt>
                <c:pt idx="1422">
                  <c:v>49340</c:v>
                </c:pt>
                <c:pt idx="1423">
                  <c:v>49347</c:v>
                </c:pt>
                <c:pt idx="1424">
                  <c:v>49354</c:v>
                </c:pt>
                <c:pt idx="1425">
                  <c:v>49361</c:v>
                </c:pt>
                <c:pt idx="1426">
                  <c:v>49368</c:v>
                </c:pt>
                <c:pt idx="1427">
                  <c:v>49375</c:v>
                </c:pt>
                <c:pt idx="1428">
                  <c:v>49382</c:v>
                </c:pt>
                <c:pt idx="1429">
                  <c:v>49389</c:v>
                </c:pt>
                <c:pt idx="1430">
                  <c:v>49396</c:v>
                </c:pt>
                <c:pt idx="1431">
                  <c:v>49403</c:v>
                </c:pt>
                <c:pt idx="1432">
                  <c:v>49410</c:v>
                </c:pt>
                <c:pt idx="1433">
                  <c:v>49417</c:v>
                </c:pt>
                <c:pt idx="1434">
                  <c:v>49424</c:v>
                </c:pt>
                <c:pt idx="1435">
                  <c:v>49431</c:v>
                </c:pt>
                <c:pt idx="1436">
                  <c:v>49438</c:v>
                </c:pt>
                <c:pt idx="1437">
                  <c:v>49445</c:v>
                </c:pt>
                <c:pt idx="1438">
                  <c:v>49452</c:v>
                </c:pt>
                <c:pt idx="1439">
                  <c:v>49459</c:v>
                </c:pt>
                <c:pt idx="1440">
                  <c:v>49466</c:v>
                </c:pt>
                <c:pt idx="1441">
                  <c:v>49473</c:v>
                </c:pt>
                <c:pt idx="1442">
                  <c:v>49480</c:v>
                </c:pt>
                <c:pt idx="1443">
                  <c:v>49487</c:v>
                </c:pt>
                <c:pt idx="1444">
                  <c:v>49494</c:v>
                </c:pt>
                <c:pt idx="1445">
                  <c:v>49501</c:v>
                </c:pt>
                <c:pt idx="1446">
                  <c:v>49508</c:v>
                </c:pt>
                <c:pt idx="1447">
                  <c:v>49515</c:v>
                </c:pt>
                <c:pt idx="1448">
                  <c:v>49522</c:v>
                </c:pt>
                <c:pt idx="1449">
                  <c:v>49529</c:v>
                </c:pt>
                <c:pt idx="1450">
                  <c:v>49536</c:v>
                </c:pt>
                <c:pt idx="1451">
                  <c:v>49543</c:v>
                </c:pt>
                <c:pt idx="1452">
                  <c:v>49550</c:v>
                </c:pt>
                <c:pt idx="1453">
                  <c:v>49557</c:v>
                </c:pt>
                <c:pt idx="1454">
                  <c:v>49564</c:v>
                </c:pt>
                <c:pt idx="1455">
                  <c:v>49571</c:v>
                </c:pt>
                <c:pt idx="1456">
                  <c:v>49578</c:v>
                </c:pt>
                <c:pt idx="1457">
                  <c:v>49585</c:v>
                </c:pt>
                <c:pt idx="1458">
                  <c:v>49592</c:v>
                </c:pt>
                <c:pt idx="1459">
                  <c:v>49599</c:v>
                </c:pt>
                <c:pt idx="1460">
                  <c:v>49606</c:v>
                </c:pt>
                <c:pt idx="1461">
                  <c:v>49613</c:v>
                </c:pt>
                <c:pt idx="1462">
                  <c:v>49620</c:v>
                </c:pt>
                <c:pt idx="1463">
                  <c:v>49627</c:v>
                </c:pt>
                <c:pt idx="1464">
                  <c:v>49634</c:v>
                </c:pt>
                <c:pt idx="1465">
                  <c:v>49641</c:v>
                </c:pt>
                <c:pt idx="1466">
                  <c:v>49648</c:v>
                </c:pt>
                <c:pt idx="1467">
                  <c:v>49655</c:v>
                </c:pt>
                <c:pt idx="1468">
                  <c:v>49662</c:v>
                </c:pt>
                <c:pt idx="1469">
                  <c:v>49670</c:v>
                </c:pt>
                <c:pt idx="1470">
                  <c:v>49677</c:v>
                </c:pt>
                <c:pt idx="1471">
                  <c:v>49684</c:v>
                </c:pt>
                <c:pt idx="1472">
                  <c:v>49691</c:v>
                </c:pt>
                <c:pt idx="1473">
                  <c:v>49698</c:v>
                </c:pt>
                <c:pt idx="1474">
                  <c:v>49705</c:v>
                </c:pt>
                <c:pt idx="1475">
                  <c:v>49712</c:v>
                </c:pt>
                <c:pt idx="1476">
                  <c:v>49719</c:v>
                </c:pt>
                <c:pt idx="1477">
                  <c:v>49726</c:v>
                </c:pt>
                <c:pt idx="1478">
                  <c:v>49733</c:v>
                </c:pt>
                <c:pt idx="1479">
                  <c:v>49740</c:v>
                </c:pt>
                <c:pt idx="1480">
                  <c:v>49747</c:v>
                </c:pt>
                <c:pt idx="1481">
                  <c:v>49754</c:v>
                </c:pt>
                <c:pt idx="1482">
                  <c:v>49761</c:v>
                </c:pt>
                <c:pt idx="1483">
                  <c:v>49768</c:v>
                </c:pt>
                <c:pt idx="1484">
                  <c:v>49775</c:v>
                </c:pt>
                <c:pt idx="1485">
                  <c:v>49782</c:v>
                </c:pt>
                <c:pt idx="1486">
                  <c:v>49789</c:v>
                </c:pt>
                <c:pt idx="1487">
                  <c:v>49797</c:v>
                </c:pt>
                <c:pt idx="1488">
                  <c:v>49804</c:v>
                </c:pt>
                <c:pt idx="1489">
                  <c:v>49811</c:v>
                </c:pt>
                <c:pt idx="1490">
                  <c:v>49818</c:v>
                </c:pt>
                <c:pt idx="1491">
                  <c:v>49825</c:v>
                </c:pt>
                <c:pt idx="1492">
                  <c:v>49832</c:v>
                </c:pt>
                <c:pt idx="1493">
                  <c:v>49839</c:v>
                </c:pt>
                <c:pt idx="1494">
                  <c:v>49846</c:v>
                </c:pt>
                <c:pt idx="1495">
                  <c:v>49853</c:v>
                </c:pt>
                <c:pt idx="1496">
                  <c:v>49860</c:v>
                </c:pt>
                <c:pt idx="1497">
                  <c:v>49867</c:v>
                </c:pt>
                <c:pt idx="1498">
                  <c:v>49874</c:v>
                </c:pt>
                <c:pt idx="1499">
                  <c:v>49881</c:v>
                </c:pt>
                <c:pt idx="1500">
                  <c:v>49888</c:v>
                </c:pt>
                <c:pt idx="1501">
                  <c:v>49895</c:v>
                </c:pt>
                <c:pt idx="1502">
                  <c:v>49902</c:v>
                </c:pt>
                <c:pt idx="1503">
                  <c:v>49909</c:v>
                </c:pt>
                <c:pt idx="1504">
                  <c:v>49916</c:v>
                </c:pt>
                <c:pt idx="1505">
                  <c:v>49923</c:v>
                </c:pt>
                <c:pt idx="1506">
                  <c:v>49930</c:v>
                </c:pt>
                <c:pt idx="1507">
                  <c:v>49937</c:v>
                </c:pt>
                <c:pt idx="1508">
                  <c:v>49944</c:v>
                </c:pt>
                <c:pt idx="1509">
                  <c:v>49951</c:v>
                </c:pt>
                <c:pt idx="1510">
                  <c:v>49958</c:v>
                </c:pt>
                <c:pt idx="1511">
                  <c:v>49965</c:v>
                </c:pt>
                <c:pt idx="1512">
                  <c:v>49972</c:v>
                </c:pt>
                <c:pt idx="1513">
                  <c:v>49979</c:v>
                </c:pt>
                <c:pt idx="1514">
                  <c:v>49986</c:v>
                </c:pt>
                <c:pt idx="1515">
                  <c:v>49993</c:v>
                </c:pt>
                <c:pt idx="1516">
                  <c:v>50000</c:v>
                </c:pt>
                <c:pt idx="1517">
                  <c:v>50007</c:v>
                </c:pt>
                <c:pt idx="1518">
                  <c:v>50014</c:v>
                </c:pt>
                <c:pt idx="1519">
                  <c:v>50021</c:v>
                </c:pt>
                <c:pt idx="1520">
                  <c:v>50028</c:v>
                </c:pt>
                <c:pt idx="1521">
                  <c:v>50038</c:v>
                </c:pt>
                <c:pt idx="1522">
                  <c:v>50045</c:v>
                </c:pt>
                <c:pt idx="1523">
                  <c:v>50052</c:v>
                </c:pt>
                <c:pt idx="1524">
                  <c:v>50059</c:v>
                </c:pt>
                <c:pt idx="1525">
                  <c:v>50066</c:v>
                </c:pt>
                <c:pt idx="1526">
                  <c:v>50073</c:v>
                </c:pt>
                <c:pt idx="1527">
                  <c:v>50080</c:v>
                </c:pt>
                <c:pt idx="1528">
                  <c:v>50087</c:v>
                </c:pt>
                <c:pt idx="1529">
                  <c:v>50094</c:v>
                </c:pt>
                <c:pt idx="1530">
                  <c:v>50101</c:v>
                </c:pt>
                <c:pt idx="1531">
                  <c:v>50108</c:v>
                </c:pt>
                <c:pt idx="1532">
                  <c:v>50115</c:v>
                </c:pt>
                <c:pt idx="1533">
                  <c:v>50122</c:v>
                </c:pt>
                <c:pt idx="1534">
                  <c:v>50129</c:v>
                </c:pt>
                <c:pt idx="1535">
                  <c:v>50137</c:v>
                </c:pt>
                <c:pt idx="1536">
                  <c:v>50144</c:v>
                </c:pt>
                <c:pt idx="1537">
                  <c:v>50151</c:v>
                </c:pt>
                <c:pt idx="1538">
                  <c:v>50158</c:v>
                </c:pt>
                <c:pt idx="1539">
                  <c:v>50165</c:v>
                </c:pt>
                <c:pt idx="1540">
                  <c:v>50172</c:v>
                </c:pt>
                <c:pt idx="1541">
                  <c:v>50179</c:v>
                </c:pt>
                <c:pt idx="1542">
                  <c:v>50186</c:v>
                </c:pt>
                <c:pt idx="1543">
                  <c:v>50193</c:v>
                </c:pt>
                <c:pt idx="1544">
                  <c:v>50200</c:v>
                </c:pt>
                <c:pt idx="1545">
                  <c:v>50207</c:v>
                </c:pt>
                <c:pt idx="1546">
                  <c:v>50214</c:v>
                </c:pt>
                <c:pt idx="1547">
                  <c:v>50221</c:v>
                </c:pt>
                <c:pt idx="1548">
                  <c:v>50228</c:v>
                </c:pt>
                <c:pt idx="1549">
                  <c:v>50235</c:v>
                </c:pt>
                <c:pt idx="1550">
                  <c:v>50242</c:v>
                </c:pt>
                <c:pt idx="1551">
                  <c:v>50249</c:v>
                </c:pt>
                <c:pt idx="1552">
                  <c:v>50256</c:v>
                </c:pt>
                <c:pt idx="1553">
                  <c:v>50263</c:v>
                </c:pt>
                <c:pt idx="1554">
                  <c:v>50270</c:v>
                </c:pt>
                <c:pt idx="1555">
                  <c:v>50277</c:v>
                </c:pt>
                <c:pt idx="1556">
                  <c:v>50284</c:v>
                </c:pt>
                <c:pt idx="1557">
                  <c:v>50291</c:v>
                </c:pt>
                <c:pt idx="1558">
                  <c:v>50298</c:v>
                </c:pt>
                <c:pt idx="1559">
                  <c:v>50305</c:v>
                </c:pt>
                <c:pt idx="1560">
                  <c:v>50312</c:v>
                </c:pt>
                <c:pt idx="1561">
                  <c:v>50319</c:v>
                </c:pt>
                <c:pt idx="1562">
                  <c:v>50326</c:v>
                </c:pt>
                <c:pt idx="1563">
                  <c:v>50333</c:v>
                </c:pt>
                <c:pt idx="1564">
                  <c:v>50340</c:v>
                </c:pt>
                <c:pt idx="1565">
                  <c:v>50347</c:v>
                </c:pt>
                <c:pt idx="1566">
                  <c:v>50354</c:v>
                </c:pt>
                <c:pt idx="1567">
                  <c:v>50361</c:v>
                </c:pt>
                <c:pt idx="1568">
                  <c:v>50368</c:v>
                </c:pt>
                <c:pt idx="1569">
                  <c:v>50375</c:v>
                </c:pt>
                <c:pt idx="1570">
                  <c:v>50382</c:v>
                </c:pt>
                <c:pt idx="1571">
                  <c:v>50389</c:v>
                </c:pt>
                <c:pt idx="1572">
                  <c:v>50396</c:v>
                </c:pt>
                <c:pt idx="1573">
                  <c:v>50403</c:v>
                </c:pt>
                <c:pt idx="1574">
                  <c:v>50410</c:v>
                </c:pt>
                <c:pt idx="1575">
                  <c:v>50417</c:v>
                </c:pt>
                <c:pt idx="1576">
                  <c:v>50424</c:v>
                </c:pt>
                <c:pt idx="1577">
                  <c:v>50431</c:v>
                </c:pt>
                <c:pt idx="1578">
                  <c:v>50438</c:v>
                </c:pt>
                <c:pt idx="1579">
                  <c:v>50445</c:v>
                </c:pt>
                <c:pt idx="1580">
                  <c:v>50452</c:v>
                </c:pt>
                <c:pt idx="1581">
                  <c:v>50459</c:v>
                </c:pt>
                <c:pt idx="1582">
                  <c:v>50466</c:v>
                </c:pt>
                <c:pt idx="1583">
                  <c:v>50473</c:v>
                </c:pt>
                <c:pt idx="1584">
                  <c:v>50480</c:v>
                </c:pt>
                <c:pt idx="1585">
                  <c:v>50487</c:v>
                </c:pt>
                <c:pt idx="1586">
                  <c:v>50494</c:v>
                </c:pt>
                <c:pt idx="1587">
                  <c:v>50501</c:v>
                </c:pt>
                <c:pt idx="1588">
                  <c:v>50508</c:v>
                </c:pt>
                <c:pt idx="1589">
                  <c:v>50515</c:v>
                </c:pt>
                <c:pt idx="1590">
                  <c:v>50522</c:v>
                </c:pt>
                <c:pt idx="1591">
                  <c:v>50529</c:v>
                </c:pt>
                <c:pt idx="1592">
                  <c:v>50536</c:v>
                </c:pt>
                <c:pt idx="1593">
                  <c:v>50543</c:v>
                </c:pt>
                <c:pt idx="1594">
                  <c:v>50550</c:v>
                </c:pt>
                <c:pt idx="1595">
                  <c:v>50557</c:v>
                </c:pt>
                <c:pt idx="1596">
                  <c:v>50564</c:v>
                </c:pt>
                <c:pt idx="1597">
                  <c:v>50571</c:v>
                </c:pt>
                <c:pt idx="1598">
                  <c:v>50578</c:v>
                </c:pt>
                <c:pt idx="1599">
                  <c:v>50585</c:v>
                </c:pt>
                <c:pt idx="1600">
                  <c:v>50592</c:v>
                </c:pt>
                <c:pt idx="1601">
                  <c:v>50599</c:v>
                </c:pt>
                <c:pt idx="1602">
                  <c:v>50606</c:v>
                </c:pt>
                <c:pt idx="1603">
                  <c:v>50613</c:v>
                </c:pt>
                <c:pt idx="1604">
                  <c:v>50620</c:v>
                </c:pt>
                <c:pt idx="1605">
                  <c:v>50627</c:v>
                </c:pt>
                <c:pt idx="1606">
                  <c:v>50634</c:v>
                </c:pt>
                <c:pt idx="1607">
                  <c:v>50641</c:v>
                </c:pt>
                <c:pt idx="1608">
                  <c:v>50648</c:v>
                </c:pt>
                <c:pt idx="1609">
                  <c:v>50655</c:v>
                </c:pt>
                <c:pt idx="1610">
                  <c:v>50662</c:v>
                </c:pt>
                <c:pt idx="1611">
                  <c:v>50669</c:v>
                </c:pt>
                <c:pt idx="1612">
                  <c:v>50676</c:v>
                </c:pt>
                <c:pt idx="1613">
                  <c:v>50683</c:v>
                </c:pt>
                <c:pt idx="1614">
                  <c:v>50690</c:v>
                </c:pt>
                <c:pt idx="1615">
                  <c:v>50697</c:v>
                </c:pt>
                <c:pt idx="1616">
                  <c:v>50704</c:v>
                </c:pt>
                <c:pt idx="1617">
                  <c:v>50711</c:v>
                </c:pt>
                <c:pt idx="1618">
                  <c:v>50718</c:v>
                </c:pt>
                <c:pt idx="1619">
                  <c:v>50725</c:v>
                </c:pt>
                <c:pt idx="1620">
                  <c:v>50732</c:v>
                </c:pt>
                <c:pt idx="1621">
                  <c:v>50739</c:v>
                </c:pt>
                <c:pt idx="1622">
                  <c:v>50746</c:v>
                </c:pt>
                <c:pt idx="1623">
                  <c:v>50753</c:v>
                </c:pt>
                <c:pt idx="1624">
                  <c:v>50760</c:v>
                </c:pt>
                <c:pt idx="1625">
                  <c:v>50767</c:v>
                </c:pt>
                <c:pt idx="1626">
                  <c:v>50774</c:v>
                </c:pt>
                <c:pt idx="1627">
                  <c:v>50781</c:v>
                </c:pt>
                <c:pt idx="1628">
                  <c:v>50788</c:v>
                </c:pt>
                <c:pt idx="1629">
                  <c:v>50795</c:v>
                </c:pt>
                <c:pt idx="1630">
                  <c:v>50802</c:v>
                </c:pt>
                <c:pt idx="1631">
                  <c:v>50809</c:v>
                </c:pt>
                <c:pt idx="1632">
                  <c:v>50816</c:v>
                </c:pt>
                <c:pt idx="1633">
                  <c:v>50823</c:v>
                </c:pt>
                <c:pt idx="1634">
                  <c:v>50830</c:v>
                </c:pt>
                <c:pt idx="1635">
                  <c:v>50837</c:v>
                </c:pt>
                <c:pt idx="1636">
                  <c:v>50844</c:v>
                </c:pt>
                <c:pt idx="1637">
                  <c:v>50851</c:v>
                </c:pt>
                <c:pt idx="1638">
                  <c:v>50858</c:v>
                </c:pt>
                <c:pt idx="1639">
                  <c:v>50865</c:v>
                </c:pt>
                <c:pt idx="1640">
                  <c:v>50872</c:v>
                </c:pt>
                <c:pt idx="1641">
                  <c:v>50879</c:v>
                </c:pt>
                <c:pt idx="1642">
                  <c:v>50886</c:v>
                </c:pt>
                <c:pt idx="1643">
                  <c:v>50893</c:v>
                </c:pt>
                <c:pt idx="1644">
                  <c:v>50900</c:v>
                </c:pt>
                <c:pt idx="1645">
                  <c:v>50907</c:v>
                </c:pt>
                <c:pt idx="1646">
                  <c:v>50914</c:v>
                </c:pt>
                <c:pt idx="1647">
                  <c:v>50921</c:v>
                </c:pt>
                <c:pt idx="1648">
                  <c:v>50928</c:v>
                </c:pt>
                <c:pt idx="1649">
                  <c:v>50935</c:v>
                </c:pt>
                <c:pt idx="1650">
                  <c:v>50942</c:v>
                </c:pt>
                <c:pt idx="1651">
                  <c:v>50949</c:v>
                </c:pt>
                <c:pt idx="1652">
                  <c:v>50956</c:v>
                </c:pt>
                <c:pt idx="1653">
                  <c:v>50963</c:v>
                </c:pt>
                <c:pt idx="1654">
                  <c:v>50970</c:v>
                </c:pt>
                <c:pt idx="1655">
                  <c:v>50977</c:v>
                </c:pt>
                <c:pt idx="1656">
                  <c:v>50984</c:v>
                </c:pt>
                <c:pt idx="1657">
                  <c:v>50991</c:v>
                </c:pt>
                <c:pt idx="1658">
                  <c:v>50998</c:v>
                </c:pt>
                <c:pt idx="1659">
                  <c:v>51005</c:v>
                </c:pt>
                <c:pt idx="1660">
                  <c:v>51012</c:v>
                </c:pt>
                <c:pt idx="1661">
                  <c:v>51019</c:v>
                </c:pt>
                <c:pt idx="1662">
                  <c:v>51026</c:v>
                </c:pt>
                <c:pt idx="1663">
                  <c:v>51033</c:v>
                </c:pt>
                <c:pt idx="1664">
                  <c:v>51040</c:v>
                </c:pt>
                <c:pt idx="1665">
                  <c:v>51047</c:v>
                </c:pt>
                <c:pt idx="1666">
                  <c:v>51054</c:v>
                </c:pt>
                <c:pt idx="1667">
                  <c:v>51061</c:v>
                </c:pt>
                <c:pt idx="1668">
                  <c:v>51068</c:v>
                </c:pt>
                <c:pt idx="1669">
                  <c:v>51075</c:v>
                </c:pt>
                <c:pt idx="1670">
                  <c:v>51082</c:v>
                </c:pt>
                <c:pt idx="1671">
                  <c:v>51089</c:v>
                </c:pt>
                <c:pt idx="1672">
                  <c:v>51096</c:v>
                </c:pt>
                <c:pt idx="1673">
                  <c:v>51103</c:v>
                </c:pt>
                <c:pt idx="1674">
                  <c:v>51110</c:v>
                </c:pt>
                <c:pt idx="1675">
                  <c:v>51117</c:v>
                </c:pt>
                <c:pt idx="1676">
                  <c:v>51124</c:v>
                </c:pt>
                <c:pt idx="1677">
                  <c:v>51131</c:v>
                </c:pt>
                <c:pt idx="1678">
                  <c:v>51138</c:v>
                </c:pt>
                <c:pt idx="1679">
                  <c:v>51145</c:v>
                </c:pt>
                <c:pt idx="1680">
                  <c:v>51152</c:v>
                </c:pt>
                <c:pt idx="1681">
                  <c:v>51159</c:v>
                </c:pt>
                <c:pt idx="1682">
                  <c:v>51166</c:v>
                </c:pt>
                <c:pt idx="1683">
                  <c:v>51173</c:v>
                </c:pt>
                <c:pt idx="1684">
                  <c:v>51180</c:v>
                </c:pt>
                <c:pt idx="1685">
                  <c:v>51187</c:v>
                </c:pt>
                <c:pt idx="1686">
                  <c:v>51194</c:v>
                </c:pt>
                <c:pt idx="1687">
                  <c:v>51201</c:v>
                </c:pt>
                <c:pt idx="1688">
                  <c:v>51208</c:v>
                </c:pt>
                <c:pt idx="1689">
                  <c:v>51215</c:v>
                </c:pt>
                <c:pt idx="1690">
                  <c:v>51222</c:v>
                </c:pt>
                <c:pt idx="1691">
                  <c:v>51229</c:v>
                </c:pt>
                <c:pt idx="1692">
                  <c:v>51236</c:v>
                </c:pt>
                <c:pt idx="1693">
                  <c:v>51243</c:v>
                </c:pt>
                <c:pt idx="1694">
                  <c:v>51250</c:v>
                </c:pt>
                <c:pt idx="1695">
                  <c:v>51258</c:v>
                </c:pt>
                <c:pt idx="1696">
                  <c:v>51265</c:v>
                </c:pt>
                <c:pt idx="1697">
                  <c:v>51272</c:v>
                </c:pt>
                <c:pt idx="1698">
                  <c:v>51279</c:v>
                </c:pt>
                <c:pt idx="1699">
                  <c:v>51286</c:v>
                </c:pt>
                <c:pt idx="1700">
                  <c:v>51293</c:v>
                </c:pt>
                <c:pt idx="1701">
                  <c:v>51300</c:v>
                </c:pt>
                <c:pt idx="1702">
                  <c:v>51307</c:v>
                </c:pt>
                <c:pt idx="1703">
                  <c:v>51314</c:v>
                </c:pt>
                <c:pt idx="1704">
                  <c:v>51321</c:v>
                </c:pt>
                <c:pt idx="1705">
                  <c:v>51328</c:v>
                </c:pt>
                <c:pt idx="1706">
                  <c:v>51335</c:v>
                </c:pt>
                <c:pt idx="1707">
                  <c:v>51342</c:v>
                </c:pt>
                <c:pt idx="1708">
                  <c:v>51349</c:v>
                </c:pt>
                <c:pt idx="1709">
                  <c:v>51356</c:v>
                </c:pt>
                <c:pt idx="1710">
                  <c:v>51363</c:v>
                </c:pt>
                <c:pt idx="1711">
                  <c:v>51370</c:v>
                </c:pt>
                <c:pt idx="1712">
                  <c:v>51377</c:v>
                </c:pt>
                <c:pt idx="1713">
                  <c:v>51384</c:v>
                </c:pt>
                <c:pt idx="1714">
                  <c:v>51391</c:v>
                </c:pt>
                <c:pt idx="1715">
                  <c:v>51398</c:v>
                </c:pt>
                <c:pt idx="1716">
                  <c:v>51405</c:v>
                </c:pt>
                <c:pt idx="1717">
                  <c:v>51412</c:v>
                </c:pt>
                <c:pt idx="1718">
                  <c:v>51419</c:v>
                </c:pt>
                <c:pt idx="1719">
                  <c:v>51426</c:v>
                </c:pt>
                <c:pt idx="1720">
                  <c:v>51433</c:v>
                </c:pt>
                <c:pt idx="1721">
                  <c:v>51440</c:v>
                </c:pt>
                <c:pt idx="1722">
                  <c:v>51447</c:v>
                </c:pt>
                <c:pt idx="1723">
                  <c:v>51454</c:v>
                </c:pt>
                <c:pt idx="1724">
                  <c:v>51461</c:v>
                </c:pt>
                <c:pt idx="1725">
                  <c:v>51468</c:v>
                </c:pt>
                <c:pt idx="1726">
                  <c:v>51475</c:v>
                </c:pt>
                <c:pt idx="1727">
                  <c:v>51482</c:v>
                </c:pt>
                <c:pt idx="1728">
                  <c:v>51489</c:v>
                </c:pt>
                <c:pt idx="1729">
                  <c:v>51497</c:v>
                </c:pt>
                <c:pt idx="1730">
                  <c:v>51504</c:v>
                </c:pt>
                <c:pt idx="1731">
                  <c:v>51511</c:v>
                </c:pt>
                <c:pt idx="1732">
                  <c:v>51518</c:v>
                </c:pt>
                <c:pt idx="1733">
                  <c:v>51525</c:v>
                </c:pt>
                <c:pt idx="1734">
                  <c:v>51532</c:v>
                </c:pt>
                <c:pt idx="1735">
                  <c:v>51539</c:v>
                </c:pt>
                <c:pt idx="1736">
                  <c:v>51546</c:v>
                </c:pt>
                <c:pt idx="1737">
                  <c:v>51553</c:v>
                </c:pt>
                <c:pt idx="1738">
                  <c:v>51560</c:v>
                </c:pt>
                <c:pt idx="1739">
                  <c:v>51567</c:v>
                </c:pt>
                <c:pt idx="1740">
                  <c:v>51574</c:v>
                </c:pt>
                <c:pt idx="1741">
                  <c:v>51581</c:v>
                </c:pt>
                <c:pt idx="1742">
                  <c:v>51588</c:v>
                </c:pt>
                <c:pt idx="1743">
                  <c:v>51595</c:v>
                </c:pt>
                <c:pt idx="1744">
                  <c:v>51602</c:v>
                </c:pt>
                <c:pt idx="1745">
                  <c:v>51609</c:v>
                </c:pt>
                <c:pt idx="1746">
                  <c:v>51616</c:v>
                </c:pt>
                <c:pt idx="1747">
                  <c:v>51623</c:v>
                </c:pt>
                <c:pt idx="1748">
                  <c:v>51630</c:v>
                </c:pt>
                <c:pt idx="1749">
                  <c:v>51637</c:v>
                </c:pt>
                <c:pt idx="1750">
                  <c:v>51644</c:v>
                </c:pt>
                <c:pt idx="1751">
                  <c:v>51651</c:v>
                </c:pt>
                <c:pt idx="1752">
                  <c:v>51658</c:v>
                </c:pt>
                <c:pt idx="1753">
                  <c:v>51665</c:v>
                </c:pt>
                <c:pt idx="1754">
                  <c:v>51672</c:v>
                </c:pt>
                <c:pt idx="1755">
                  <c:v>51679</c:v>
                </c:pt>
                <c:pt idx="1756">
                  <c:v>51686</c:v>
                </c:pt>
                <c:pt idx="1757">
                  <c:v>51693</c:v>
                </c:pt>
                <c:pt idx="1758">
                  <c:v>51700</c:v>
                </c:pt>
                <c:pt idx="1759">
                  <c:v>51707</c:v>
                </c:pt>
                <c:pt idx="1760">
                  <c:v>51714</c:v>
                </c:pt>
                <c:pt idx="1761">
                  <c:v>51721</c:v>
                </c:pt>
                <c:pt idx="1762">
                  <c:v>51728</c:v>
                </c:pt>
                <c:pt idx="1763">
                  <c:v>51735</c:v>
                </c:pt>
                <c:pt idx="1764">
                  <c:v>51742</c:v>
                </c:pt>
                <c:pt idx="1765">
                  <c:v>51749</c:v>
                </c:pt>
                <c:pt idx="1766">
                  <c:v>51756</c:v>
                </c:pt>
                <c:pt idx="1767">
                  <c:v>51763</c:v>
                </c:pt>
                <c:pt idx="1768">
                  <c:v>51770</c:v>
                </c:pt>
                <c:pt idx="1769">
                  <c:v>51777</c:v>
                </c:pt>
                <c:pt idx="1770">
                  <c:v>51784</c:v>
                </c:pt>
                <c:pt idx="1771">
                  <c:v>51791</c:v>
                </c:pt>
                <c:pt idx="1772">
                  <c:v>51798</c:v>
                </c:pt>
                <c:pt idx="1773">
                  <c:v>51805</c:v>
                </c:pt>
                <c:pt idx="1774">
                  <c:v>51812</c:v>
                </c:pt>
                <c:pt idx="1775">
                  <c:v>51819</c:v>
                </c:pt>
                <c:pt idx="1776">
                  <c:v>51826</c:v>
                </c:pt>
                <c:pt idx="1777">
                  <c:v>51833</c:v>
                </c:pt>
                <c:pt idx="1778">
                  <c:v>51840</c:v>
                </c:pt>
                <c:pt idx="1779">
                  <c:v>51847</c:v>
                </c:pt>
                <c:pt idx="1780">
                  <c:v>51854</c:v>
                </c:pt>
                <c:pt idx="1781">
                  <c:v>51862</c:v>
                </c:pt>
                <c:pt idx="1782">
                  <c:v>51869</c:v>
                </c:pt>
                <c:pt idx="1783">
                  <c:v>51876</c:v>
                </c:pt>
                <c:pt idx="1784">
                  <c:v>51883</c:v>
                </c:pt>
                <c:pt idx="1785">
                  <c:v>51890</c:v>
                </c:pt>
                <c:pt idx="1786">
                  <c:v>51897</c:v>
                </c:pt>
                <c:pt idx="1787">
                  <c:v>51904</c:v>
                </c:pt>
                <c:pt idx="1788">
                  <c:v>51911</c:v>
                </c:pt>
                <c:pt idx="1789">
                  <c:v>51918</c:v>
                </c:pt>
                <c:pt idx="1790">
                  <c:v>51925</c:v>
                </c:pt>
                <c:pt idx="1791">
                  <c:v>51932</c:v>
                </c:pt>
                <c:pt idx="1792">
                  <c:v>51939</c:v>
                </c:pt>
                <c:pt idx="1793">
                  <c:v>51946</c:v>
                </c:pt>
                <c:pt idx="1794">
                  <c:v>51953</c:v>
                </c:pt>
                <c:pt idx="1795">
                  <c:v>51964</c:v>
                </c:pt>
                <c:pt idx="1796">
                  <c:v>51971</c:v>
                </c:pt>
                <c:pt idx="1797">
                  <c:v>51978</c:v>
                </c:pt>
                <c:pt idx="1798">
                  <c:v>51985</c:v>
                </c:pt>
                <c:pt idx="1799">
                  <c:v>51992</c:v>
                </c:pt>
                <c:pt idx="1800">
                  <c:v>51999</c:v>
                </c:pt>
                <c:pt idx="1801">
                  <c:v>52006</c:v>
                </c:pt>
                <c:pt idx="1802">
                  <c:v>52013</c:v>
                </c:pt>
                <c:pt idx="1803">
                  <c:v>52020</c:v>
                </c:pt>
                <c:pt idx="1804">
                  <c:v>52027</c:v>
                </c:pt>
                <c:pt idx="1805">
                  <c:v>52034</c:v>
                </c:pt>
                <c:pt idx="1806">
                  <c:v>52041</c:v>
                </c:pt>
                <c:pt idx="1807">
                  <c:v>52048</c:v>
                </c:pt>
                <c:pt idx="1808">
                  <c:v>52055</c:v>
                </c:pt>
                <c:pt idx="1809">
                  <c:v>52062</c:v>
                </c:pt>
                <c:pt idx="1810">
                  <c:v>52069</c:v>
                </c:pt>
                <c:pt idx="1811">
                  <c:v>52076</c:v>
                </c:pt>
                <c:pt idx="1812">
                  <c:v>52083</c:v>
                </c:pt>
                <c:pt idx="1813">
                  <c:v>52090</c:v>
                </c:pt>
                <c:pt idx="1814">
                  <c:v>52097</c:v>
                </c:pt>
                <c:pt idx="1815">
                  <c:v>52104</c:v>
                </c:pt>
                <c:pt idx="1816">
                  <c:v>52111</c:v>
                </c:pt>
                <c:pt idx="1817">
                  <c:v>52118</c:v>
                </c:pt>
                <c:pt idx="1818">
                  <c:v>52125</c:v>
                </c:pt>
                <c:pt idx="1819">
                  <c:v>52132</c:v>
                </c:pt>
                <c:pt idx="1820">
                  <c:v>52139</c:v>
                </c:pt>
                <c:pt idx="1821">
                  <c:v>52146</c:v>
                </c:pt>
                <c:pt idx="1822">
                  <c:v>52153</c:v>
                </c:pt>
                <c:pt idx="1823">
                  <c:v>52160</c:v>
                </c:pt>
                <c:pt idx="1824">
                  <c:v>52167</c:v>
                </c:pt>
                <c:pt idx="1825">
                  <c:v>52174</c:v>
                </c:pt>
                <c:pt idx="1826">
                  <c:v>52181</c:v>
                </c:pt>
                <c:pt idx="1827">
                  <c:v>52188</c:v>
                </c:pt>
                <c:pt idx="1828">
                  <c:v>52195</c:v>
                </c:pt>
                <c:pt idx="1829">
                  <c:v>52202</c:v>
                </c:pt>
                <c:pt idx="1830">
                  <c:v>52209</c:v>
                </c:pt>
                <c:pt idx="1831">
                  <c:v>52216</c:v>
                </c:pt>
                <c:pt idx="1832">
                  <c:v>52223</c:v>
                </c:pt>
                <c:pt idx="1833">
                  <c:v>52230</c:v>
                </c:pt>
                <c:pt idx="1834">
                  <c:v>52237</c:v>
                </c:pt>
                <c:pt idx="1835">
                  <c:v>52244</c:v>
                </c:pt>
                <c:pt idx="1836">
                  <c:v>52251</c:v>
                </c:pt>
                <c:pt idx="1837">
                  <c:v>52258</c:v>
                </c:pt>
                <c:pt idx="1838">
                  <c:v>52265</c:v>
                </c:pt>
                <c:pt idx="1839">
                  <c:v>52272</c:v>
                </c:pt>
                <c:pt idx="1840">
                  <c:v>52279</c:v>
                </c:pt>
                <c:pt idx="1841">
                  <c:v>52286</c:v>
                </c:pt>
                <c:pt idx="1842">
                  <c:v>52293</c:v>
                </c:pt>
                <c:pt idx="1843">
                  <c:v>52300</c:v>
                </c:pt>
                <c:pt idx="1844">
                  <c:v>52307</c:v>
                </c:pt>
                <c:pt idx="1845">
                  <c:v>52314</c:v>
                </c:pt>
                <c:pt idx="1846">
                  <c:v>52321</c:v>
                </c:pt>
                <c:pt idx="1847">
                  <c:v>52328</c:v>
                </c:pt>
                <c:pt idx="1848">
                  <c:v>52335</c:v>
                </c:pt>
                <c:pt idx="1849">
                  <c:v>52342</c:v>
                </c:pt>
                <c:pt idx="1850">
                  <c:v>52349</c:v>
                </c:pt>
                <c:pt idx="1851">
                  <c:v>52356</c:v>
                </c:pt>
                <c:pt idx="1852">
                  <c:v>52363</c:v>
                </c:pt>
                <c:pt idx="1853">
                  <c:v>52370</c:v>
                </c:pt>
                <c:pt idx="1854">
                  <c:v>52377</c:v>
                </c:pt>
                <c:pt idx="1855">
                  <c:v>52384</c:v>
                </c:pt>
                <c:pt idx="1856">
                  <c:v>52391</c:v>
                </c:pt>
                <c:pt idx="1857">
                  <c:v>52398</c:v>
                </c:pt>
                <c:pt idx="1858">
                  <c:v>52405</c:v>
                </c:pt>
                <c:pt idx="1859">
                  <c:v>52412</c:v>
                </c:pt>
                <c:pt idx="1860">
                  <c:v>52419</c:v>
                </c:pt>
                <c:pt idx="1861">
                  <c:v>52426</c:v>
                </c:pt>
                <c:pt idx="1862">
                  <c:v>52433</c:v>
                </c:pt>
                <c:pt idx="1863">
                  <c:v>52440</c:v>
                </c:pt>
                <c:pt idx="1864">
                  <c:v>52447</c:v>
                </c:pt>
                <c:pt idx="1865">
                  <c:v>52454</c:v>
                </c:pt>
                <c:pt idx="1866">
                  <c:v>52461</c:v>
                </c:pt>
                <c:pt idx="1867">
                  <c:v>52468</c:v>
                </c:pt>
                <c:pt idx="1868">
                  <c:v>52475</c:v>
                </c:pt>
                <c:pt idx="1869">
                  <c:v>52482</c:v>
                </c:pt>
                <c:pt idx="1870">
                  <c:v>52489</c:v>
                </c:pt>
                <c:pt idx="1871">
                  <c:v>52496</c:v>
                </c:pt>
                <c:pt idx="1872">
                  <c:v>52503</c:v>
                </c:pt>
                <c:pt idx="1873">
                  <c:v>52510</c:v>
                </c:pt>
                <c:pt idx="1874">
                  <c:v>52517</c:v>
                </c:pt>
                <c:pt idx="1875">
                  <c:v>52524</c:v>
                </c:pt>
                <c:pt idx="1876">
                  <c:v>52531</c:v>
                </c:pt>
                <c:pt idx="1877">
                  <c:v>52538</c:v>
                </c:pt>
                <c:pt idx="1878">
                  <c:v>52545</c:v>
                </c:pt>
                <c:pt idx="1879">
                  <c:v>52552</c:v>
                </c:pt>
                <c:pt idx="1880">
                  <c:v>52559</c:v>
                </c:pt>
                <c:pt idx="1881">
                  <c:v>52566</c:v>
                </c:pt>
                <c:pt idx="1882">
                  <c:v>52573</c:v>
                </c:pt>
                <c:pt idx="1883">
                  <c:v>52580</c:v>
                </c:pt>
                <c:pt idx="1884">
                  <c:v>52587</c:v>
                </c:pt>
                <c:pt idx="1885">
                  <c:v>52594</c:v>
                </c:pt>
                <c:pt idx="1886">
                  <c:v>52601</c:v>
                </c:pt>
                <c:pt idx="1887">
                  <c:v>52608</c:v>
                </c:pt>
                <c:pt idx="1888">
                  <c:v>52615</c:v>
                </c:pt>
                <c:pt idx="1889">
                  <c:v>52622</c:v>
                </c:pt>
                <c:pt idx="1890">
                  <c:v>52629</c:v>
                </c:pt>
                <c:pt idx="1891">
                  <c:v>52636</c:v>
                </c:pt>
                <c:pt idx="1892">
                  <c:v>52643</c:v>
                </c:pt>
                <c:pt idx="1893">
                  <c:v>52650</c:v>
                </c:pt>
                <c:pt idx="1894">
                  <c:v>52657</c:v>
                </c:pt>
                <c:pt idx="1895">
                  <c:v>52664</c:v>
                </c:pt>
                <c:pt idx="1896">
                  <c:v>52671</c:v>
                </c:pt>
                <c:pt idx="1897">
                  <c:v>52678</c:v>
                </c:pt>
                <c:pt idx="1898">
                  <c:v>52685</c:v>
                </c:pt>
                <c:pt idx="1899">
                  <c:v>52692</c:v>
                </c:pt>
                <c:pt idx="1900">
                  <c:v>52699</c:v>
                </c:pt>
                <c:pt idx="1901">
                  <c:v>52706</c:v>
                </c:pt>
                <c:pt idx="1902">
                  <c:v>52713</c:v>
                </c:pt>
                <c:pt idx="1903">
                  <c:v>52720</c:v>
                </c:pt>
                <c:pt idx="1904">
                  <c:v>52727</c:v>
                </c:pt>
                <c:pt idx="1905">
                  <c:v>52734</c:v>
                </c:pt>
                <c:pt idx="1906">
                  <c:v>52741</c:v>
                </c:pt>
                <c:pt idx="1907">
                  <c:v>52748</c:v>
                </c:pt>
                <c:pt idx="1908">
                  <c:v>52755</c:v>
                </c:pt>
                <c:pt idx="1909">
                  <c:v>52762</c:v>
                </c:pt>
                <c:pt idx="1910">
                  <c:v>52769</c:v>
                </c:pt>
                <c:pt idx="1911">
                  <c:v>52776</c:v>
                </c:pt>
                <c:pt idx="1912">
                  <c:v>52783</c:v>
                </c:pt>
                <c:pt idx="1913">
                  <c:v>52790</c:v>
                </c:pt>
                <c:pt idx="1914">
                  <c:v>52797</c:v>
                </c:pt>
                <c:pt idx="1915">
                  <c:v>52804</c:v>
                </c:pt>
                <c:pt idx="1916">
                  <c:v>52811</c:v>
                </c:pt>
                <c:pt idx="1917">
                  <c:v>52818</c:v>
                </c:pt>
                <c:pt idx="1918">
                  <c:v>52825</c:v>
                </c:pt>
                <c:pt idx="1919">
                  <c:v>52832</c:v>
                </c:pt>
                <c:pt idx="1920">
                  <c:v>52839</c:v>
                </c:pt>
                <c:pt idx="1921">
                  <c:v>52846</c:v>
                </c:pt>
                <c:pt idx="1922">
                  <c:v>52853</c:v>
                </c:pt>
                <c:pt idx="1923">
                  <c:v>52860</c:v>
                </c:pt>
                <c:pt idx="1924">
                  <c:v>52867</c:v>
                </c:pt>
                <c:pt idx="1925">
                  <c:v>52874</c:v>
                </c:pt>
                <c:pt idx="1926">
                  <c:v>52881</c:v>
                </c:pt>
                <c:pt idx="1927">
                  <c:v>52888</c:v>
                </c:pt>
                <c:pt idx="1928">
                  <c:v>52895</c:v>
                </c:pt>
                <c:pt idx="1929">
                  <c:v>52902</c:v>
                </c:pt>
                <c:pt idx="1930">
                  <c:v>52909</c:v>
                </c:pt>
                <c:pt idx="1931">
                  <c:v>52916</c:v>
                </c:pt>
                <c:pt idx="1932">
                  <c:v>52923</c:v>
                </c:pt>
                <c:pt idx="1933">
                  <c:v>52930</c:v>
                </c:pt>
                <c:pt idx="1934">
                  <c:v>52937</c:v>
                </c:pt>
                <c:pt idx="1935">
                  <c:v>52944</c:v>
                </c:pt>
                <c:pt idx="1936">
                  <c:v>52951</c:v>
                </c:pt>
                <c:pt idx="1937">
                  <c:v>52958</c:v>
                </c:pt>
                <c:pt idx="1938">
                  <c:v>52965</c:v>
                </c:pt>
                <c:pt idx="1939">
                  <c:v>52972</c:v>
                </c:pt>
                <c:pt idx="1940">
                  <c:v>52979</c:v>
                </c:pt>
                <c:pt idx="1941">
                  <c:v>52986</c:v>
                </c:pt>
                <c:pt idx="1942">
                  <c:v>52993</c:v>
                </c:pt>
                <c:pt idx="1943">
                  <c:v>53000</c:v>
                </c:pt>
                <c:pt idx="1944">
                  <c:v>53007</c:v>
                </c:pt>
                <c:pt idx="1945">
                  <c:v>53014</c:v>
                </c:pt>
                <c:pt idx="1946">
                  <c:v>53021</c:v>
                </c:pt>
                <c:pt idx="1947">
                  <c:v>53028</c:v>
                </c:pt>
                <c:pt idx="1948">
                  <c:v>53035</c:v>
                </c:pt>
                <c:pt idx="1949">
                  <c:v>53042</c:v>
                </c:pt>
                <c:pt idx="1950">
                  <c:v>53049</c:v>
                </c:pt>
                <c:pt idx="1951">
                  <c:v>53056</c:v>
                </c:pt>
                <c:pt idx="1952">
                  <c:v>53063</c:v>
                </c:pt>
                <c:pt idx="1953">
                  <c:v>53070</c:v>
                </c:pt>
                <c:pt idx="1954">
                  <c:v>53077</c:v>
                </c:pt>
                <c:pt idx="1955">
                  <c:v>53084</c:v>
                </c:pt>
                <c:pt idx="1956">
                  <c:v>53091</c:v>
                </c:pt>
                <c:pt idx="1957">
                  <c:v>53098</c:v>
                </c:pt>
                <c:pt idx="1958">
                  <c:v>53105</c:v>
                </c:pt>
                <c:pt idx="1959">
                  <c:v>53112</c:v>
                </c:pt>
                <c:pt idx="1960">
                  <c:v>53119</c:v>
                </c:pt>
                <c:pt idx="1961">
                  <c:v>53126</c:v>
                </c:pt>
                <c:pt idx="1962">
                  <c:v>53133</c:v>
                </c:pt>
                <c:pt idx="1963">
                  <c:v>53140</c:v>
                </c:pt>
                <c:pt idx="1964">
                  <c:v>53147</c:v>
                </c:pt>
                <c:pt idx="1965">
                  <c:v>53154</c:v>
                </c:pt>
                <c:pt idx="1966">
                  <c:v>53161</c:v>
                </c:pt>
                <c:pt idx="1967">
                  <c:v>53168</c:v>
                </c:pt>
                <c:pt idx="1968">
                  <c:v>53175</c:v>
                </c:pt>
                <c:pt idx="1969">
                  <c:v>53182</c:v>
                </c:pt>
                <c:pt idx="1970">
                  <c:v>53189</c:v>
                </c:pt>
                <c:pt idx="1971">
                  <c:v>53196</c:v>
                </c:pt>
                <c:pt idx="1972">
                  <c:v>53203</c:v>
                </c:pt>
                <c:pt idx="1973">
                  <c:v>53210</c:v>
                </c:pt>
                <c:pt idx="1974">
                  <c:v>53217</c:v>
                </c:pt>
                <c:pt idx="1975">
                  <c:v>53224</c:v>
                </c:pt>
                <c:pt idx="1976">
                  <c:v>53231</c:v>
                </c:pt>
                <c:pt idx="1977">
                  <c:v>53238</c:v>
                </c:pt>
                <c:pt idx="1978">
                  <c:v>53245</c:v>
                </c:pt>
                <c:pt idx="1979">
                  <c:v>53252</c:v>
                </c:pt>
                <c:pt idx="1980">
                  <c:v>53259</c:v>
                </c:pt>
                <c:pt idx="1981">
                  <c:v>53266</c:v>
                </c:pt>
                <c:pt idx="1982">
                  <c:v>53273</c:v>
                </c:pt>
                <c:pt idx="1983">
                  <c:v>53280</c:v>
                </c:pt>
                <c:pt idx="1984">
                  <c:v>53287</c:v>
                </c:pt>
                <c:pt idx="1985">
                  <c:v>53294</c:v>
                </c:pt>
                <c:pt idx="1986">
                  <c:v>53301</c:v>
                </c:pt>
                <c:pt idx="1987">
                  <c:v>53308</c:v>
                </c:pt>
                <c:pt idx="1988">
                  <c:v>53315</c:v>
                </c:pt>
                <c:pt idx="1989">
                  <c:v>53323</c:v>
                </c:pt>
                <c:pt idx="1990">
                  <c:v>53330</c:v>
                </c:pt>
                <c:pt idx="1991">
                  <c:v>53337</c:v>
                </c:pt>
                <c:pt idx="1992">
                  <c:v>53344</c:v>
                </c:pt>
                <c:pt idx="1993">
                  <c:v>53351</c:v>
                </c:pt>
                <c:pt idx="1994">
                  <c:v>53358</c:v>
                </c:pt>
                <c:pt idx="1995">
                  <c:v>53365</c:v>
                </c:pt>
                <c:pt idx="1996">
                  <c:v>53372</c:v>
                </c:pt>
                <c:pt idx="1997">
                  <c:v>53379</c:v>
                </c:pt>
                <c:pt idx="1998">
                  <c:v>53386</c:v>
                </c:pt>
                <c:pt idx="1999">
                  <c:v>53393</c:v>
                </c:pt>
                <c:pt idx="2000">
                  <c:v>53400</c:v>
                </c:pt>
                <c:pt idx="2001">
                  <c:v>53407</c:v>
                </c:pt>
                <c:pt idx="2002">
                  <c:v>53414</c:v>
                </c:pt>
                <c:pt idx="2003">
                  <c:v>53421</c:v>
                </c:pt>
                <c:pt idx="2004">
                  <c:v>53428</c:v>
                </c:pt>
                <c:pt idx="2005">
                  <c:v>53435</c:v>
                </c:pt>
                <c:pt idx="2006">
                  <c:v>53442</c:v>
                </c:pt>
                <c:pt idx="2007">
                  <c:v>53449</c:v>
                </c:pt>
                <c:pt idx="2008">
                  <c:v>53456</c:v>
                </c:pt>
                <c:pt idx="2009">
                  <c:v>53463</c:v>
                </c:pt>
                <c:pt idx="2010">
                  <c:v>53470</c:v>
                </c:pt>
                <c:pt idx="2011">
                  <c:v>53477</c:v>
                </c:pt>
                <c:pt idx="2012">
                  <c:v>53484</c:v>
                </c:pt>
                <c:pt idx="2013">
                  <c:v>53491</c:v>
                </c:pt>
                <c:pt idx="2014">
                  <c:v>53498</c:v>
                </c:pt>
                <c:pt idx="2015">
                  <c:v>53505</c:v>
                </c:pt>
                <c:pt idx="2016">
                  <c:v>53512</c:v>
                </c:pt>
                <c:pt idx="2017">
                  <c:v>53519</c:v>
                </c:pt>
                <c:pt idx="2018">
                  <c:v>53526</c:v>
                </c:pt>
                <c:pt idx="2019">
                  <c:v>53533</c:v>
                </c:pt>
                <c:pt idx="2020">
                  <c:v>53540</c:v>
                </c:pt>
                <c:pt idx="2021">
                  <c:v>53547</c:v>
                </c:pt>
                <c:pt idx="2022">
                  <c:v>53554</c:v>
                </c:pt>
                <c:pt idx="2023">
                  <c:v>53561</c:v>
                </c:pt>
                <c:pt idx="2024">
                  <c:v>53568</c:v>
                </c:pt>
                <c:pt idx="2025">
                  <c:v>53575</c:v>
                </c:pt>
                <c:pt idx="2026">
                  <c:v>53582</c:v>
                </c:pt>
                <c:pt idx="2027">
                  <c:v>53589</c:v>
                </c:pt>
                <c:pt idx="2028">
                  <c:v>53596</c:v>
                </c:pt>
                <c:pt idx="2029">
                  <c:v>53603</c:v>
                </c:pt>
                <c:pt idx="2030">
                  <c:v>53610</c:v>
                </c:pt>
                <c:pt idx="2031">
                  <c:v>53617</c:v>
                </c:pt>
                <c:pt idx="2032">
                  <c:v>53624</c:v>
                </c:pt>
                <c:pt idx="2033">
                  <c:v>53631</c:v>
                </c:pt>
                <c:pt idx="2034">
                  <c:v>53638</c:v>
                </c:pt>
                <c:pt idx="2035">
                  <c:v>53645</c:v>
                </c:pt>
                <c:pt idx="2036">
                  <c:v>53652</c:v>
                </c:pt>
                <c:pt idx="2037">
                  <c:v>53659</c:v>
                </c:pt>
                <c:pt idx="2038">
                  <c:v>53666</c:v>
                </c:pt>
                <c:pt idx="2039">
                  <c:v>53673</c:v>
                </c:pt>
                <c:pt idx="2040">
                  <c:v>53680</c:v>
                </c:pt>
                <c:pt idx="2041">
                  <c:v>53688</c:v>
                </c:pt>
                <c:pt idx="2042">
                  <c:v>53695</c:v>
                </c:pt>
                <c:pt idx="2043">
                  <c:v>53702</c:v>
                </c:pt>
                <c:pt idx="2044">
                  <c:v>53709</c:v>
                </c:pt>
                <c:pt idx="2045">
                  <c:v>53716</c:v>
                </c:pt>
                <c:pt idx="2046">
                  <c:v>53723</c:v>
                </c:pt>
                <c:pt idx="2047">
                  <c:v>53730</c:v>
                </c:pt>
                <c:pt idx="2048">
                  <c:v>53737</c:v>
                </c:pt>
                <c:pt idx="2049">
                  <c:v>53744</c:v>
                </c:pt>
                <c:pt idx="2050">
                  <c:v>53751</c:v>
                </c:pt>
                <c:pt idx="2051">
                  <c:v>53758</c:v>
                </c:pt>
                <c:pt idx="2052">
                  <c:v>53765</c:v>
                </c:pt>
                <c:pt idx="2053">
                  <c:v>53772</c:v>
                </c:pt>
                <c:pt idx="2054">
                  <c:v>53779</c:v>
                </c:pt>
                <c:pt idx="2055">
                  <c:v>53786</c:v>
                </c:pt>
                <c:pt idx="2056">
                  <c:v>53793</c:v>
                </c:pt>
                <c:pt idx="2057">
                  <c:v>53800</c:v>
                </c:pt>
                <c:pt idx="2058">
                  <c:v>53807</c:v>
                </c:pt>
                <c:pt idx="2059">
                  <c:v>53814</c:v>
                </c:pt>
                <c:pt idx="2060">
                  <c:v>53821</c:v>
                </c:pt>
                <c:pt idx="2061">
                  <c:v>53828</c:v>
                </c:pt>
                <c:pt idx="2062">
                  <c:v>53835</c:v>
                </c:pt>
                <c:pt idx="2063">
                  <c:v>53842</c:v>
                </c:pt>
                <c:pt idx="2064">
                  <c:v>53849</c:v>
                </c:pt>
                <c:pt idx="2065">
                  <c:v>53856</c:v>
                </c:pt>
                <c:pt idx="2066">
                  <c:v>53863</c:v>
                </c:pt>
                <c:pt idx="2067">
                  <c:v>53870</c:v>
                </c:pt>
                <c:pt idx="2068">
                  <c:v>53877</c:v>
                </c:pt>
                <c:pt idx="2069">
                  <c:v>53884</c:v>
                </c:pt>
                <c:pt idx="2070">
                  <c:v>53891</c:v>
                </c:pt>
                <c:pt idx="2071">
                  <c:v>53898</c:v>
                </c:pt>
                <c:pt idx="2072">
                  <c:v>53905</c:v>
                </c:pt>
                <c:pt idx="2073">
                  <c:v>53912</c:v>
                </c:pt>
                <c:pt idx="2074">
                  <c:v>53919</c:v>
                </c:pt>
                <c:pt idx="2075">
                  <c:v>53926</c:v>
                </c:pt>
                <c:pt idx="2076">
                  <c:v>53933</c:v>
                </c:pt>
                <c:pt idx="2077">
                  <c:v>53940</c:v>
                </c:pt>
                <c:pt idx="2078">
                  <c:v>53947</c:v>
                </c:pt>
                <c:pt idx="2079">
                  <c:v>53954</c:v>
                </c:pt>
                <c:pt idx="2080">
                  <c:v>53961</c:v>
                </c:pt>
                <c:pt idx="2081">
                  <c:v>53968</c:v>
                </c:pt>
                <c:pt idx="2082">
                  <c:v>53975</c:v>
                </c:pt>
                <c:pt idx="2083">
                  <c:v>53982</c:v>
                </c:pt>
                <c:pt idx="2084">
                  <c:v>53989</c:v>
                </c:pt>
                <c:pt idx="2085">
                  <c:v>53996</c:v>
                </c:pt>
                <c:pt idx="2086">
                  <c:v>54003</c:v>
                </c:pt>
                <c:pt idx="2087">
                  <c:v>54010</c:v>
                </c:pt>
                <c:pt idx="2088">
                  <c:v>54017</c:v>
                </c:pt>
                <c:pt idx="2089">
                  <c:v>54024</c:v>
                </c:pt>
                <c:pt idx="2090">
                  <c:v>54031</c:v>
                </c:pt>
                <c:pt idx="2091">
                  <c:v>54038</c:v>
                </c:pt>
                <c:pt idx="2092">
                  <c:v>54045</c:v>
                </c:pt>
                <c:pt idx="2093">
                  <c:v>54053</c:v>
                </c:pt>
                <c:pt idx="2094">
                  <c:v>54060</c:v>
                </c:pt>
                <c:pt idx="2095">
                  <c:v>54067</c:v>
                </c:pt>
                <c:pt idx="2096">
                  <c:v>54074</c:v>
                </c:pt>
                <c:pt idx="2097">
                  <c:v>54081</c:v>
                </c:pt>
                <c:pt idx="2098">
                  <c:v>54088</c:v>
                </c:pt>
                <c:pt idx="2099">
                  <c:v>54095</c:v>
                </c:pt>
                <c:pt idx="2100">
                  <c:v>54102</c:v>
                </c:pt>
                <c:pt idx="2101">
                  <c:v>54109</c:v>
                </c:pt>
                <c:pt idx="2102">
                  <c:v>54116</c:v>
                </c:pt>
                <c:pt idx="2103">
                  <c:v>54123</c:v>
                </c:pt>
                <c:pt idx="2104">
                  <c:v>54130</c:v>
                </c:pt>
                <c:pt idx="2105">
                  <c:v>54137</c:v>
                </c:pt>
                <c:pt idx="2106">
                  <c:v>54144</c:v>
                </c:pt>
                <c:pt idx="2107">
                  <c:v>54155</c:v>
                </c:pt>
                <c:pt idx="2108">
                  <c:v>54162</c:v>
                </c:pt>
                <c:pt idx="2109">
                  <c:v>54169</c:v>
                </c:pt>
                <c:pt idx="2110">
                  <c:v>54176</c:v>
                </c:pt>
                <c:pt idx="2111">
                  <c:v>54183</c:v>
                </c:pt>
                <c:pt idx="2112">
                  <c:v>54190</c:v>
                </c:pt>
                <c:pt idx="2113">
                  <c:v>54197</c:v>
                </c:pt>
                <c:pt idx="2114">
                  <c:v>54204</c:v>
                </c:pt>
                <c:pt idx="2115">
                  <c:v>54211</c:v>
                </c:pt>
                <c:pt idx="2116">
                  <c:v>54218</c:v>
                </c:pt>
                <c:pt idx="2117">
                  <c:v>54225</c:v>
                </c:pt>
                <c:pt idx="2118">
                  <c:v>54232</c:v>
                </c:pt>
                <c:pt idx="2119">
                  <c:v>54239</c:v>
                </c:pt>
                <c:pt idx="2120">
                  <c:v>54246</c:v>
                </c:pt>
                <c:pt idx="2121">
                  <c:v>54253</c:v>
                </c:pt>
                <c:pt idx="2122">
                  <c:v>54260</c:v>
                </c:pt>
                <c:pt idx="2123">
                  <c:v>54267</c:v>
                </c:pt>
                <c:pt idx="2124">
                  <c:v>54274</c:v>
                </c:pt>
                <c:pt idx="2125">
                  <c:v>54281</c:v>
                </c:pt>
                <c:pt idx="2126">
                  <c:v>54288</c:v>
                </c:pt>
                <c:pt idx="2127">
                  <c:v>54295</c:v>
                </c:pt>
                <c:pt idx="2128">
                  <c:v>54302</c:v>
                </c:pt>
                <c:pt idx="2129">
                  <c:v>54309</c:v>
                </c:pt>
                <c:pt idx="2130">
                  <c:v>54316</c:v>
                </c:pt>
                <c:pt idx="2131">
                  <c:v>54323</c:v>
                </c:pt>
                <c:pt idx="2132">
                  <c:v>54330</c:v>
                </c:pt>
                <c:pt idx="2133">
                  <c:v>54337</c:v>
                </c:pt>
                <c:pt idx="2134">
                  <c:v>54344</c:v>
                </c:pt>
                <c:pt idx="2135">
                  <c:v>54351</c:v>
                </c:pt>
                <c:pt idx="2136">
                  <c:v>54358</c:v>
                </c:pt>
                <c:pt idx="2137">
                  <c:v>54365</c:v>
                </c:pt>
                <c:pt idx="2138">
                  <c:v>54372</c:v>
                </c:pt>
                <c:pt idx="2139">
                  <c:v>54379</c:v>
                </c:pt>
                <c:pt idx="2140">
                  <c:v>54386</c:v>
                </c:pt>
                <c:pt idx="2141">
                  <c:v>54393</c:v>
                </c:pt>
                <c:pt idx="2142">
                  <c:v>54400</c:v>
                </c:pt>
                <c:pt idx="2143">
                  <c:v>54407</c:v>
                </c:pt>
                <c:pt idx="2144">
                  <c:v>54414</c:v>
                </c:pt>
                <c:pt idx="2145">
                  <c:v>54421</c:v>
                </c:pt>
                <c:pt idx="2146">
                  <c:v>54428</c:v>
                </c:pt>
                <c:pt idx="2147">
                  <c:v>54435</c:v>
                </c:pt>
                <c:pt idx="2148">
                  <c:v>54442</c:v>
                </c:pt>
                <c:pt idx="2149">
                  <c:v>54449</c:v>
                </c:pt>
                <c:pt idx="2150">
                  <c:v>54456</c:v>
                </c:pt>
                <c:pt idx="2151">
                  <c:v>54463</c:v>
                </c:pt>
                <c:pt idx="2152">
                  <c:v>54470</c:v>
                </c:pt>
                <c:pt idx="2153">
                  <c:v>54477</c:v>
                </c:pt>
                <c:pt idx="2154">
                  <c:v>54484</c:v>
                </c:pt>
                <c:pt idx="2155">
                  <c:v>54491</c:v>
                </c:pt>
                <c:pt idx="2156">
                  <c:v>54498</c:v>
                </c:pt>
                <c:pt idx="2157">
                  <c:v>54505</c:v>
                </c:pt>
                <c:pt idx="2158">
                  <c:v>54512</c:v>
                </c:pt>
                <c:pt idx="2159">
                  <c:v>54519</c:v>
                </c:pt>
                <c:pt idx="2160">
                  <c:v>54526</c:v>
                </c:pt>
                <c:pt idx="2161">
                  <c:v>54533</c:v>
                </c:pt>
                <c:pt idx="2162">
                  <c:v>54540</c:v>
                </c:pt>
                <c:pt idx="2163">
                  <c:v>54547</c:v>
                </c:pt>
                <c:pt idx="2164">
                  <c:v>54554</c:v>
                </c:pt>
                <c:pt idx="2165">
                  <c:v>54561</c:v>
                </c:pt>
                <c:pt idx="2166">
                  <c:v>54568</c:v>
                </c:pt>
                <c:pt idx="2167">
                  <c:v>54575</c:v>
                </c:pt>
                <c:pt idx="2168">
                  <c:v>54582</c:v>
                </c:pt>
                <c:pt idx="2169">
                  <c:v>54589</c:v>
                </c:pt>
                <c:pt idx="2170">
                  <c:v>54596</c:v>
                </c:pt>
                <c:pt idx="2171">
                  <c:v>54603</c:v>
                </c:pt>
                <c:pt idx="2172">
                  <c:v>54610</c:v>
                </c:pt>
                <c:pt idx="2173">
                  <c:v>54617</c:v>
                </c:pt>
                <c:pt idx="2174">
                  <c:v>54624</c:v>
                </c:pt>
                <c:pt idx="2175">
                  <c:v>54631</c:v>
                </c:pt>
                <c:pt idx="2176">
                  <c:v>54638</c:v>
                </c:pt>
                <c:pt idx="2177">
                  <c:v>54645</c:v>
                </c:pt>
                <c:pt idx="2178">
                  <c:v>54652</c:v>
                </c:pt>
                <c:pt idx="2179">
                  <c:v>54659</c:v>
                </c:pt>
                <c:pt idx="2180">
                  <c:v>54666</c:v>
                </c:pt>
                <c:pt idx="2181">
                  <c:v>54673</c:v>
                </c:pt>
                <c:pt idx="2182">
                  <c:v>54680</c:v>
                </c:pt>
                <c:pt idx="2183">
                  <c:v>54687</c:v>
                </c:pt>
                <c:pt idx="2184">
                  <c:v>54694</c:v>
                </c:pt>
                <c:pt idx="2185">
                  <c:v>54701</c:v>
                </c:pt>
                <c:pt idx="2186">
                  <c:v>54708</c:v>
                </c:pt>
                <c:pt idx="2187">
                  <c:v>54715</c:v>
                </c:pt>
                <c:pt idx="2188">
                  <c:v>54722</c:v>
                </c:pt>
                <c:pt idx="2189">
                  <c:v>54729</c:v>
                </c:pt>
                <c:pt idx="2190">
                  <c:v>54736</c:v>
                </c:pt>
                <c:pt idx="2191">
                  <c:v>54743</c:v>
                </c:pt>
                <c:pt idx="2192">
                  <c:v>54750</c:v>
                </c:pt>
                <c:pt idx="2193">
                  <c:v>54757</c:v>
                </c:pt>
                <c:pt idx="2194">
                  <c:v>54764</c:v>
                </c:pt>
                <c:pt idx="2195">
                  <c:v>54771</c:v>
                </c:pt>
                <c:pt idx="2196">
                  <c:v>54778</c:v>
                </c:pt>
                <c:pt idx="2197">
                  <c:v>54785</c:v>
                </c:pt>
                <c:pt idx="2198">
                  <c:v>54792</c:v>
                </c:pt>
                <c:pt idx="2199">
                  <c:v>54799</c:v>
                </c:pt>
                <c:pt idx="2200">
                  <c:v>54806</c:v>
                </c:pt>
                <c:pt idx="2201">
                  <c:v>54813</c:v>
                </c:pt>
                <c:pt idx="2202">
                  <c:v>54820</c:v>
                </c:pt>
                <c:pt idx="2203">
                  <c:v>54827</c:v>
                </c:pt>
                <c:pt idx="2204">
                  <c:v>54834</c:v>
                </c:pt>
                <c:pt idx="2205">
                  <c:v>54841</c:v>
                </c:pt>
                <c:pt idx="2206">
                  <c:v>54848</c:v>
                </c:pt>
                <c:pt idx="2207">
                  <c:v>54855</c:v>
                </c:pt>
                <c:pt idx="2208">
                  <c:v>54862</c:v>
                </c:pt>
                <c:pt idx="2209">
                  <c:v>54869</c:v>
                </c:pt>
                <c:pt idx="2210">
                  <c:v>54876</c:v>
                </c:pt>
                <c:pt idx="2211">
                  <c:v>54883</c:v>
                </c:pt>
                <c:pt idx="2212">
                  <c:v>54890</c:v>
                </c:pt>
                <c:pt idx="2213">
                  <c:v>54897</c:v>
                </c:pt>
                <c:pt idx="2214">
                  <c:v>54904</c:v>
                </c:pt>
                <c:pt idx="2215">
                  <c:v>54911</c:v>
                </c:pt>
                <c:pt idx="2216">
                  <c:v>54918</c:v>
                </c:pt>
                <c:pt idx="2217">
                  <c:v>54925</c:v>
                </c:pt>
                <c:pt idx="2218">
                  <c:v>54932</c:v>
                </c:pt>
                <c:pt idx="2219">
                  <c:v>54939</c:v>
                </c:pt>
                <c:pt idx="2220">
                  <c:v>54946</c:v>
                </c:pt>
                <c:pt idx="2221">
                  <c:v>54953</c:v>
                </c:pt>
                <c:pt idx="2222">
                  <c:v>54960</c:v>
                </c:pt>
                <c:pt idx="2223">
                  <c:v>54967</c:v>
                </c:pt>
                <c:pt idx="2224">
                  <c:v>54974</c:v>
                </c:pt>
                <c:pt idx="2225">
                  <c:v>54981</c:v>
                </c:pt>
                <c:pt idx="2226">
                  <c:v>54988</c:v>
                </c:pt>
                <c:pt idx="2227">
                  <c:v>54995</c:v>
                </c:pt>
                <c:pt idx="2228">
                  <c:v>55002</c:v>
                </c:pt>
                <c:pt idx="2229">
                  <c:v>55009</c:v>
                </c:pt>
                <c:pt idx="2230">
                  <c:v>55016</c:v>
                </c:pt>
                <c:pt idx="2231">
                  <c:v>55023</c:v>
                </c:pt>
                <c:pt idx="2232">
                  <c:v>55030</c:v>
                </c:pt>
                <c:pt idx="2233">
                  <c:v>55037</c:v>
                </c:pt>
                <c:pt idx="2234">
                  <c:v>55044</c:v>
                </c:pt>
                <c:pt idx="2235">
                  <c:v>55051</c:v>
                </c:pt>
                <c:pt idx="2236">
                  <c:v>55058</c:v>
                </c:pt>
                <c:pt idx="2237">
                  <c:v>55065</c:v>
                </c:pt>
                <c:pt idx="2238">
                  <c:v>55072</c:v>
                </c:pt>
                <c:pt idx="2239">
                  <c:v>55079</c:v>
                </c:pt>
                <c:pt idx="2240">
                  <c:v>55086</c:v>
                </c:pt>
                <c:pt idx="2241">
                  <c:v>55093</c:v>
                </c:pt>
                <c:pt idx="2242">
                  <c:v>55100</c:v>
                </c:pt>
                <c:pt idx="2243">
                  <c:v>55107</c:v>
                </c:pt>
                <c:pt idx="2244">
                  <c:v>55114</c:v>
                </c:pt>
                <c:pt idx="2245">
                  <c:v>55121</c:v>
                </c:pt>
                <c:pt idx="2246">
                  <c:v>55128</c:v>
                </c:pt>
                <c:pt idx="2247">
                  <c:v>55135</c:v>
                </c:pt>
                <c:pt idx="2248">
                  <c:v>55142</c:v>
                </c:pt>
                <c:pt idx="2249">
                  <c:v>55149</c:v>
                </c:pt>
                <c:pt idx="2250">
                  <c:v>55156</c:v>
                </c:pt>
                <c:pt idx="2251">
                  <c:v>55163</c:v>
                </c:pt>
                <c:pt idx="2252">
                  <c:v>55170</c:v>
                </c:pt>
                <c:pt idx="2253">
                  <c:v>55177</c:v>
                </c:pt>
                <c:pt idx="2254">
                  <c:v>55184</c:v>
                </c:pt>
                <c:pt idx="2255">
                  <c:v>55191</c:v>
                </c:pt>
                <c:pt idx="2256">
                  <c:v>55198</c:v>
                </c:pt>
                <c:pt idx="2257">
                  <c:v>55205</c:v>
                </c:pt>
                <c:pt idx="2258">
                  <c:v>55212</c:v>
                </c:pt>
                <c:pt idx="2259">
                  <c:v>55219</c:v>
                </c:pt>
                <c:pt idx="2260">
                  <c:v>55226</c:v>
                </c:pt>
                <c:pt idx="2261">
                  <c:v>55233</c:v>
                </c:pt>
                <c:pt idx="2262">
                  <c:v>55240</c:v>
                </c:pt>
                <c:pt idx="2263">
                  <c:v>55247</c:v>
                </c:pt>
                <c:pt idx="2264">
                  <c:v>55254</c:v>
                </c:pt>
                <c:pt idx="2265">
                  <c:v>55261</c:v>
                </c:pt>
                <c:pt idx="2266">
                  <c:v>55268</c:v>
                </c:pt>
                <c:pt idx="2267">
                  <c:v>55275</c:v>
                </c:pt>
                <c:pt idx="2268">
                  <c:v>55282</c:v>
                </c:pt>
                <c:pt idx="2269">
                  <c:v>55289</c:v>
                </c:pt>
                <c:pt idx="2270">
                  <c:v>55296</c:v>
                </c:pt>
                <c:pt idx="2271">
                  <c:v>55303</c:v>
                </c:pt>
                <c:pt idx="2272">
                  <c:v>55310</c:v>
                </c:pt>
                <c:pt idx="2273">
                  <c:v>55317</c:v>
                </c:pt>
                <c:pt idx="2274">
                  <c:v>55324</c:v>
                </c:pt>
                <c:pt idx="2275">
                  <c:v>55331</c:v>
                </c:pt>
                <c:pt idx="2276">
                  <c:v>55338</c:v>
                </c:pt>
                <c:pt idx="2277">
                  <c:v>55345</c:v>
                </c:pt>
                <c:pt idx="2278">
                  <c:v>55352</c:v>
                </c:pt>
                <c:pt idx="2279">
                  <c:v>55359</c:v>
                </c:pt>
                <c:pt idx="2280">
                  <c:v>55366</c:v>
                </c:pt>
                <c:pt idx="2281">
                  <c:v>55373</c:v>
                </c:pt>
                <c:pt idx="2282">
                  <c:v>55380</c:v>
                </c:pt>
                <c:pt idx="2283">
                  <c:v>55387</c:v>
                </c:pt>
                <c:pt idx="2284">
                  <c:v>55394</c:v>
                </c:pt>
                <c:pt idx="2285">
                  <c:v>55401</c:v>
                </c:pt>
                <c:pt idx="2286">
                  <c:v>55408</c:v>
                </c:pt>
                <c:pt idx="2287">
                  <c:v>55415</c:v>
                </c:pt>
                <c:pt idx="2288">
                  <c:v>55422</c:v>
                </c:pt>
                <c:pt idx="2289">
                  <c:v>55429</c:v>
                </c:pt>
                <c:pt idx="2290">
                  <c:v>55436</c:v>
                </c:pt>
                <c:pt idx="2291">
                  <c:v>55443</c:v>
                </c:pt>
                <c:pt idx="2292">
                  <c:v>55450</c:v>
                </c:pt>
                <c:pt idx="2293">
                  <c:v>55457</c:v>
                </c:pt>
                <c:pt idx="2294">
                  <c:v>55464</c:v>
                </c:pt>
                <c:pt idx="2295">
                  <c:v>55471</c:v>
                </c:pt>
                <c:pt idx="2296">
                  <c:v>55478</c:v>
                </c:pt>
                <c:pt idx="2297">
                  <c:v>55485</c:v>
                </c:pt>
                <c:pt idx="2298">
                  <c:v>55492</c:v>
                </c:pt>
                <c:pt idx="2299">
                  <c:v>55499</c:v>
                </c:pt>
                <c:pt idx="2300">
                  <c:v>55506</c:v>
                </c:pt>
                <c:pt idx="2301">
                  <c:v>55514</c:v>
                </c:pt>
                <c:pt idx="2302">
                  <c:v>55521</c:v>
                </c:pt>
                <c:pt idx="2303">
                  <c:v>55528</c:v>
                </c:pt>
                <c:pt idx="2304">
                  <c:v>55535</c:v>
                </c:pt>
                <c:pt idx="2305">
                  <c:v>55542</c:v>
                </c:pt>
                <c:pt idx="2306">
                  <c:v>55549</c:v>
                </c:pt>
                <c:pt idx="2307">
                  <c:v>55556</c:v>
                </c:pt>
                <c:pt idx="2308">
                  <c:v>55563</c:v>
                </c:pt>
                <c:pt idx="2309">
                  <c:v>55570</c:v>
                </c:pt>
                <c:pt idx="2310">
                  <c:v>55577</c:v>
                </c:pt>
                <c:pt idx="2311">
                  <c:v>55584</c:v>
                </c:pt>
                <c:pt idx="2312">
                  <c:v>55591</c:v>
                </c:pt>
                <c:pt idx="2313">
                  <c:v>55598</c:v>
                </c:pt>
                <c:pt idx="2314">
                  <c:v>55605</c:v>
                </c:pt>
                <c:pt idx="2315">
                  <c:v>55612</c:v>
                </c:pt>
                <c:pt idx="2316">
                  <c:v>55619</c:v>
                </c:pt>
                <c:pt idx="2317">
                  <c:v>55626</c:v>
                </c:pt>
                <c:pt idx="2318">
                  <c:v>55633</c:v>
                </c:pt>
                <c:pt idx="2319">
                  <c:v>55641</c:v>
                </c:pt>
                <c:pt idx="2320">
                  <c:v>55648</c:v>
                </c:pt>
                <c:pt idx="2321">
                  <c:v>55655</c:v>
                </c:pt>
                <c:pt idx="2322">
                  <c:v>55662</c:v>
                </c:pt>
                <c:pt idx="2323">
                  <c:v>55669</c:v>
                </c:pt>
                <c:pt idx="2324">
                  <c:v>55676</c:v>
                </c:pt>
                <c:pt idx="2325">
                  <c:v>55683</c:v>
                </c:pt>
                <c:pt idx="2326">
                  <c:v>55690</c:v>
                </c:pt>
                <c:pt idx="2327">
                  <c:v>55697</c:v>
                </c:pt>
                <c:pt idx="2328">
                  <c:v>55704</c:v>
                </c:pt>
                <c:pt idx="2329">
                  <c:v>55711</c:v>
                </c:pt>
                <c:pt idx="2330">
                  <c:v>55718</c:v>
                </c:pt>
                <c:pt idx="2331">
                  <c:v>55725</c:v>
                </c:pt>
                <c:pt idx="2332">
                  <c:v>55732</c:v>
                </c:pt>
                <c:pt idx="2333">
                  <c:v>55739</c:v>
                </c:pt>
                <c:pt idx="2334">
                  <c:v>55746</c:v>
                </c:pt>
                <c:pt idx="2335">
                  <c:v>55753</c:v>
                </c:pt>
                <c:pt idx="2336">
                  <c:v>55760</c:v>
                </c:pt>
                <c:pt idx="2337">
                  <c:v>55767</c:v>
                </c:pt>
                <c:pt idx="2338">
                  <c:v>55774</c:v>
                </c:pt>
                <c:pt idx="2339">
                  <c:v>55781</c:v>
                </c:pt>
                <c:pt idx="2340">
                  <c:v>55788</c:v>
                </c:pt>
                <c:pt idx="2341">
                  <c:v>55795</c:v>
                </c:pt>
                <c:pt idx="2342">
                  <c:v>55802</c:v>
                </c:pt>
                <c:pt idx="2343">
                  <c:v>55809</c:v>
                </c:pt>
                <c:pt idx="2344">
                  <c:v>55816</c:v>
                </c:pt>
                <c:pt idx="2345">
                  <c:v>55823</c:v>
                </c:pt>
                <c:pt idx="2346">
                  <c:v>55830</c:v>
                </c:pt>
                <c:pt idx="2347">
                  <c:v>55837</c:v>
                </c:pt>
                <c:pt idx="2348">
                  <c:v>55844</c:v>
                </c:pt>
                <c:pt idx="2349">
                  <c:v>55851</c:v>
                </c:pt>
                <c:pt idx="2350">
                  <c:v>55858</c:v>
                </c:pt>
                <c:pt idx="2351">
                  <c:v>55865</c:v>
                </c:pt>
                <c:pt idx="2352">
                  <c:v>55872</c:v>
                </c:pt>
                <c:pt idx="2353">
                  <c:v>55880</c:v>
                </c:pt>
                <c:pt idx="2354">
                  <c:v>55887</c:v>
                </c:pt>
                <c:pt idx="2355">
                  <c:v>55894</c:v>
                </c:pt>
                <c:pt idx="2356">
                  <c:v>55901</c:v>
                </c:pt>
                <c:pt idx="2357">
                  <c:v>55908</c:v>
                </c:pt>
                <c:pt idx="2358">
                  <c:v>55915</c:v>
                </c:pt>
                <c:pt idx="2359">
                  <c:v>55922</c:v>
                </c:pt>
                <c:pt idx="2360">
                  <c:v>55929</c:v>
                </c:pt>
                <c:pt idx="2361">
                  <c:v>55936</c:v>
                </c:pt>
                <c:pt idx="2362">
                  <c:v>55943</c:v>
                </c:pt>
                <c:pt idx="2363">
                  <c:v>55950</c:v>
                </c:pt>
                <c:pt idx="2364">
                  <c:v>55957</c:v>
                </c:pt>
              </c:numCache>
            </c:numRef>
          </c:cat>
          <c:val>
            <c:numRef>
              <c:f>EURON!$AR$2:$AR$2366</c:f>
              <c:numCache>
                <c:formatCode>0.0000%</c:formatCode>
                <c:ptCount val="2365"/>
                <c:pt idx="0">
                  <c:v>-1.0999990000071236E-3</c:v>
                </c:pt>
                <c:pt idx="1">
                  <c:v>-1.2740239836306344E-3</c:v>
                </c:pt>
                <c:pt idx="2">
                  <c:v>-1.3641857629131948E-3</c:v>
                </c:pt>
                <c:pt idx="3">
                  <c:v>-1.3551000736322649E-3</c:v>
                </c:pt>
                <c:pt idx="4">
                  <c:v>-1.2467669081539512E-3</c:v>
                </c:pt>
                <c:pt idx="5">
                  <c:v>-1.0587570378284283E-3</c:v>
                </c:pt>
                <c:pt idx="6">
                  <c:v>-9.904834929042039E-4</c:v>
                </c:pt>
                <c:pt idx="7">
                  <c:v>-9.9763698758081887E-4</c:v>
                </c:pt>
                <c:pt idx="8">
                  <c:v>-1.0295655766734413E-3</c:v>
                </c:pt>
                <c:pt idx="9">
                  <c:v>-1.0862692536273144E-3</c:v>
                </c:pt>
                <c:pt idx="10">
                  <c:v>-1.1843362623942255E-3</c:v>
                </c:pt>
                <c:pt idx="11">
                  <c:v>-1.2398753360409742E-3</c:v>
                </c:pt>
                <c:pt idx="12">
                  <c:v>-1.2511351617927602E-3</c:v>
                </c:pt>
                <c:pt idx="13">
                  <c:v>-1.2524903310895397E-3</c:v>
                </c:pt>
                <c:pt idx="14">
                  <c:v>-1.2439408442110889E-3</c:v>
                </c:pt>
                <c:pt idx="15">
                  <c:v>-1.2452036105292663E-3</c:v>
                </c:pt>
                <c:pt idx="16">
                  <c:v>-1.2540875286637387E-3</c:v>
                </c:pt>
                <c:pt idx="17">
                  <c:v>-1.2567076171299263E-3</c:v>
                </c:pt>
                <c:pt idx="18">
                  <c:v>-1.2582358753698841E-3</c:v>
                </c:pt>
                <c:pt idx="19">
                  <c:v>-1.2586723034635483E-3</c:v>
                </c:pt>
                <c:pt idx="20">
                  <c:v>-1.2559013440283096E-3</c:v>
                </c:pt>
                <c:pt idx="21">
                  <c:v>-1.2511089672262443E-3</c:v>
                </c:pt>
                <c:pt idx="22">
                  <c:v>-1.2500981405638711E-3</c:v>
                </c:pt>
                <c:pt idx="23">
                  <c:v>-1.2491855667473573E-3</c:v>
                </c:pt>
                <c:pt idx="24">
                  <c:v>-1.2483712456967666E-3</c:v>
                </c:pt>
                <c:pt idx="25">
                  <c:v>-1.2470657929375406E-3</c:v>
                </c:pt>
                <c:pt idx="26">
                  <c:v>-1.2460964894334126E-3</c:v>
                </c:pt>
                <c:pt idx="27">
                  <c:v>-1.2457734324122782E-3</c:v>
                </c:pt>
                <c:pt idx="28">
                  <c:v>-1.2455486281170991E-3</c:v>
                </c:pt>
                <c:pt idx="29">
                  <c:v>-1.2454220765478752E-3</c:v>
                </c:pt>
                <c:pt idx="30">
                  <c:v>-1.2454921739557534E-3</c:v>
                </c:pt>
                <c:pt idx="31">
                  <c:v>-1.2458983987295724E-3</c:v>
                </c:pt>
                <c:pt idx="32">
                  <c:v>-1.2462631112297728E-3</c:v>
                </c:pt>
                <c:pt idx="33">
                  <c:v>-1.2467260765758326E-3</c:v>
                </c:pt>
                <c:pt idx="34">
                  <c:v>-1.2472872946478475E-3</c:v>
                </c:pt>
                <c:pt idx="35">
                  <c:v>-1.248732908676331E-3</c:v>
                </c:pt>
                <c:pt idx="36">
                  <c:v>-1.2505146950747559E-3</c:v>
                </c:pt>
                <c:pt idx="37">
                  <c:v>-1.2515671770962911E-3</c:v>
                </c:pt>
                <c:pt idx="38">
                  <c:v>-1.2527179120036536E-3</c:v>
                </c:pt>
                <c:pt idx="39">
                  <c:v>-1.2539668996769393E-3</c:v>
                </c:pt>
                <c:pt idx="40">
                  <c:v>-1.2567879967662066E-3</c:v>
                </c:pt>
                <c:pt idx="41">
                  <c:v>-1.2599453782691228E-3</c:v>
                </c:pt>
                <c:pt idx="42">
                  <c:v>-1.2616856298919288E-3</c:v>
                </c:pt>
                <c:pt idx="43">
                  <c:v>-1.26352413424069E-3</c:v>
                </c:pt>
                <c:pt idx="44">
                  <c:v>-1.2646877478061924E-3</c:v>
                </c:pt>
                <c:pt idx="45">
                  <c:v>-1.2656562156587725E-3</c:v>
                </c:pt>
                <c:pt idx="46">
                  <c:v>-1.2667916777964194E-3</c:v>
                </c:pt>
                <c:pt idx="47">
                  <c:v>-1.2674362313269683E-3</c:v>
                </c:pt>
                <c:pt idx="48">
                  <c:v>-1.2681282135185157E-3</c:v>
                </c:pt>
                <c:pt idx="49">
                  <c:v>-1.2688676239314134E-3</c:v>
                </c:pt>
                <c:pt idx="50">
                  <c:v>-1.2705000560941926E-3</c:v>
                </c:pt>
                <c:pt idx="51">
                  <c:v>-1.2722995507141732E-3</c:v>
                </c:pt>
                <c:pt idx="52">
                  <c:v>-1.2732761035527673E-3</c:v>
                </c:pt>
                <c:pt idx="53">
                  <c:v>-1.2743000846926478E-3</c:v>
                </c:pt>
                <c:pt idx="54">
                  <c:v>-1.2753714945734629E-3</c:v>
                </c:pt>
                <c:pt idx="55">
                  <c:v>-1.2776678742332237E-3</c:v>
                </c:pt>
                <c:pt idx="56">
                  <c:v>-1.2801314179489154E-3</c:v>
                </c:pt>
                <c:pt idx="57">
                  <c:v>-1.2814399698557466E-3</c:v>
                </c:pt>
                <c:pt idx="58">
                  <c:v>-1.2827959503436404E-3</c:v>
                </c:pt>
                <c:pt idx="59">
                  <c:v>-1.2841993592926926E-3</c:v>
                </c:pt>
                <c:pt idx="60">
                  <c:v>-1.2871596696895082E-3</c:v>
                </c:pt>
                <c:pt idx="61">
                  <c:v>-1.2902872793008058E-3</c:v>
                </c:pt>
                <c:pt idx="62">
                  <c:v>-1.2919278304757142E-3</c:v>
                </c:pt>
                <c:pt idx="63">
                  <c:v>-1.2936158099519091E-3</c:v>
                </c:pt>
                <c:pt idx="64">
                  <c:v>-1.2953512180891025E-3</c:v>
                </c:pt>
                <c:pt idx="65">
                  <c:v>-1.2989754418502031E-3</c:v>
                </c:pt>
                <c:pt idx="66">
                  <c:v>-1.3036204309235799E-3</c:v>
                </c:pt>
                <c:pt idx="67">
                  <c:v>-1.3071233205419475E-3</c:v>
                </c:pt>
                <c:pt idx="68">
                  <c:v>-1.3104092583837712E-3</c:v>
                </c:pt>
                <c:pt idx="69">
                  <c:v>-1.3134782446089233E-3</c:v>
                </c:pt>
                <c:pt idx="70">
                  <c:v>-1.3188882131354163E-3</c:v>
                </c:pt>
                <c:pt idx="71">
                  <c:v>-1.3235846733428147E-3</c:v>
                </c:pt>
                <c:pt idx="72">
                  <c:v>-1.3255689014846084E-3</c:v>
                </c:pt>
                <c:pt idx="73">
                  <c:v>-1.3273361779697623E-3</c:v>
                </c:pt>
                <c:pt idx="74">
                  <c:v>-1.3288865028782126E-3</c:v>
                </c:pt>
                <c:pt idx="75">
                  <c:v>-1.331259057697487E-3</c:v>
                </c:pt>
                <c:pt idx="76">
                  <c:v>-1.3329182864252331E-3</c:v>
                </c:pt>
                <c:pt idx="77">
                  <c:v>-1.3333838532902931E-3</c:v>
                </c:pt>
                <c:pt idx="78">
                  <c:v>-1.3336324686585854E-3</c:v>
                </c:pt>
                <c:pt idx="79">
                  <c:v>-1.333664132250334E-3</c:v>
                </c:pt>
                <c:pt idx="80">
                  <c:v>-1.3329993518862437E-3</c:v>
                </c:pt>
                <c:pt idx="81">
                  <c:v>-1.3316212710501318E-3</c:v>
                </c:pt>
                <c:pt idx="82">
                  <c:v>-1.3305681768382982E-3</c:v>
                </c:pt>
                <c:pt idx="83">
                  <c:v>-1.3292981308898888E-3</c:v>
                </c:pt>
                <c:pt idx="84">
                  <c:v>-1.3278111333647757E-3</c:v>
                </c:pt>
                <c:pt idx="85">
                  <c:v>-1.3241090960880442E-3</c:v>
                </c:pt>
                <c:pt idx="86">
                  <c:v>-1.3196936272175108E-3</c:v>
                </c:pt>
                <c:pt idx="87">
                  <c:v>-1.3196503057111286E-3</c:v>
                </c:pt>
                <c:pt idx="88">
                  <c:v>-1.3218653911462042E-3</c:v>
                </c:pt>
                <c:pt idx="89">
                  <c:v>-1.3237839116087002E-3</c:v>
                </c:pt>
                <c:pt idx="90">
                  <c:v>-1.3266275138157368E-3</c:v>
                </c:pt>
                <c:pt idx="91">
                  <c:v>-1.3284923437328899E-3</c:v>
                </c:pt>
                <c:pt idx="92">
                  <c:v>-1.3289280393724567E-3</c:v>
                </c:pt>
                <c:pt idx="93">
                  <c:v>-1.3290671701193801E-3</c:v>
                </c:pt>
                <c:pt idx="94">
                  <c:v>-1.328909735813788E-3</c:v>
                </c:pt>
                <c:pt idx="95">
                  <c:v>-1.3276014214635978E-3</c:v>
                </c:pt>
                <c:pt idx="96">
                  <c:v>-1.3253143491454011E-3</c:v>
                </c:pt>
                <c:pt idx="97">
                  <c:v>-1.3236740901767519E-3</c:v>
                </c:pt>
                <c:pt idx="98">
                  <c:v>-1.321737266035683E-3</c:v>
                </c:pt>
                <c:pt idx="99">
                  <c:v>-1.3195038771218748E-3</c:v>
                </c:pt>
                <c:pt idx="100">
                  <c:v>-1.3140437527159321E-3</c:v>
                </c:pt>
                <c:pt idx="101">
                  <c:v>-1.307604671221263E-3</c:v>
                </c:pt>
                <c:pt idx="102">
                  <c:v>-1.3038884572846854E-3</c:v>
                </c:pt>
                <c:pt idx="103">
                  <c:v>-1.2998756783355603E-3</c:v>
                </c:pt>
                <c:pt idx="104">
                  <c:v>-1.2955663342539836E-3</c:v>
                </c:pt>
                <c:pt idx="105">
                  <c:v>-1.2859545026167041E-3</c:v>
                </c:pt>
                <c:pt idx="106">
                  <c:v>-1.27536330784217E-3</c:v>
                </c:pt>
                <c:pt idx="107">
                  <c:v>-1.2695711384980157E-3</c:v>
                </c:pt>
                <c:pt idx="108">
                  <c:v>-1.2634824040613779E-3</c:v>
                </c:pt>
                <c:pt idx="109">
                  <c:v>-1.2466426815349596E-3</c:v>
                </c:pt>
                <c:pt idx="110">
                  <c:v>-1.2312689493176876E-3</c:v>
                </c:pt>
                <c:pt idx="111">
                  <c:v>-1.2259483816112748E-3</c:v>
                </c:pt>
                <c:pt idx="112">
                  <c:v>-1.2210435714532508E-3</c:v>
                </c:pt>
                <c:pt idx="113">
                  <c:v>-1.2108542257660559E-3</c:v>
                </c:pt>
                <c:pt idx="114">
                  <c:v>-1.202755886846596E-3</c:v>
                </c:pt>
                <c:pt idx="115">
                  <c:v>-1.2003456232179133E-3</c:v>
                </c:pt>
                <c:pt idx="116">
                  <c:v>-1.1983511172575234E-3</c:v>
                </c:pt>
                <c:pt idx="117">
                  <c:v>-1.1967723691652665E-3</c:v>
                </c:pt>
                <c:pt idx="118">
                  <c:v>-1.1949967654345528E-3</c:v>
                </c:pt>
                <c:pt idx="119">
                  <c:v>-1.194614954558304E-3</c:v>
                </c:pt>
                <c:pt idx="120">
                  <c:v>-1.1951149953270956E-3</c:v>
                </c:pt>
                <c:pt idx="121">
                  <c:v>-1.1960307939240522E-3</c:v>
                </c:pt>
                <c:pt idx="122">
                  <c:v>-1.1973623503491737E-3</c:v>
                </c:pt>
                <c:pt idx="123">
                  <c:v>-1.2014073130073299E-3</c:v>
                </c:pt>
                <c:pt idx="124">
                  <c:v>-1.2068461536118846E-3</c:v>
                </c:pt>
                <c:pt idx="125">
                  <c:v>-1.2102564989380227E-3</c:v>
                </c:pt>
                <c:pt idx="126">
                  <c:v>-1.2140826019324535E-3</c:v>
                </c:pt>
                <c:pt idx="127">
                  <c:v>-1.2183244626351453E-3</c:v>
                </c:pt>
                <c:pt idx="128">
                  <c:v>-1.2281898528465618E-3</c:v>
                </c:pt>
                <c:pt idx="129">
                  <c:v>-1.2367159135573402E-3</c:v>
                </c:pt>
                <c:pt idx="130">
                  <c:v>-1.237364931916396E-3</c:v>
                </c:pt>
                <c:pt idx="131">
                  <c:v>-1.2381229679503392E-3</c:v>
                </c:pt>
                <c:pt idx="132">
                  <c:v>-1.2389900218190419E-3</c:v>
                </c:pt>
                <c:pt idx="133">
                  <c:v>-1.2410832433085162E-3</c:v>
                </c:pt>
                <c:pt idx="134">
                  <c:v>-1.243548414442408E-3</c:v>
                </c:pt>
                <c:pt idx="135">
                  <c:v>-1.2449605569253563E-3</c:v>
                </c:pt>
                <c:pt idx="136">
                  <c:v>-1.2464817171231601E-3</c:v>
                </c:pt>
                <c:pt idx="137">
                  <c:v>-1.2481118951157555E-3</c:v>
                </c:pt>
                <c:pt idx="138">
                  <c:v>-1.2517312911652922E-3</c:v>
                </c:pt>
                <c:pt idx="139">
                  <c:v>-1.2557227842746599E-3</c:v>
                </c:pt>
                <c:pt idx="140">
                  <c:v>-1.2578980508415327E-3</c:v>
                </c:pt>
                <c:pt idx="141">
                  <c:v>-1.2601823351232611E-3</c:v>
                </c:pt>
                <c:pt idx="142">
                  <c:v>-1.2625756371997809E-3</c:v>
                </c:pt>
                <c:pt idx="143">
                  <c:v>-1.2677211694400725E-3</c:v>
                </c:pt>
                <c:pt idx="144">
                  <c:v>-1.2732390224945433E-3</c:v>
                </c:pt>
                <c:pt idx="145">
                  <c:v>-1.2761774130654047E-3</c:v>
                </c:pt>
                <c:pt idx="146">
                  <c:v>-1.2792248214310575E-3</c:v>
                </c:pt>
                <c:pt idx="147">
                  <c:v>-1.2823812473516938E-3</c:v>
                </c:pt>
                <c:pt idx="148">
                  <c:v>-1.2890528759879061E-3</c:v>
                </c:pt>
                <c:pt idx="149">
                  <c:v>-1.2960971283426659E-3</c:v>
                </c:pt>
                <c:pt idx="150">
                  <c:v>-1.2997986428375796E-3</c:v>
                </c:pt>
                <c:pt idx="151">
                  <c:v>-1.3044329240363695E-3</c:v>
                </c:pt>
                <c:pt idx="152">
                  <c:v>-1.3097492957792056E-3</c:v>
                </c:pt>
                <c:pt idx="153">
                  <c:v>-1.3194872131849777E-3</c:v>
                </c:pt>
                <c:pt idx="154">
                  <c:v>-1.32834481362476E-3</c:v>
                </c:pt>
                <c:pt idx="155">
                  <c:v>-1.3323262010445092E-3</c:v>
                </c:pt>
                <c:pt idx="156">
                  <c:v>-1.336040591639609E-3</c:v>
                </c:pt>
                <c:pt idx="157">
                  <c:v>-1.3394879853301234E-3</c:v>
                </c:pt>
                <c:pt idx="158">
                  <c:v>-1.3454877547580679E-3</c:v>
                </c:pt>
                <c:pt idx="159">
                  <c:v>-1.3506075923253036E-3</c:v>
                </c:pt>
                <c:pt idx="160">
                  <c:v>-1.3527200020924113E-3</c:v>
                </c:pt>
                <c:pt idx="161">
                  <c:v>-1.3545654150748376E-3</c:v>
                </c:pt>
                <c:pt idx="162">
                  <c:v>-1.3561438313125507E-3</c:v>
                </c:pt>
                <c:pt idx="163">
                  <c:v>-1.3584055487525504E-3</c:v>
                </c:pt>
                <c:pt idx="164">
                  <c:v>-1.3597875284965255E-3</c:v>
                </c:pt>
                <c:pt idx="165">
                  <c:v>-1.3600309608907679E-3</c:v>
                </c:pt>
                <c:pt idx="166">
                  <c:v>-1.360007396580265E-3</c:v>
                </c:pt>
                <c:pt idx="167">
                  <c:v>-1.3597168353651767E-3</c:v>
                </c:pt>
                <c:pt idx="168">
                  <c:v>-1.3582405994183588E-3</c:v>
                </c:pt>
                <c:pt idx="169">
                  <c:v>-1.3558846232175625E-3</c:v>
                </c:pt>
                <c:pt idx="170">
                  <c:v>-1.3542590783588437E-3</c:v>
                </c:pt>
                <c:pt idx="171">
                  <c:v>-1.3523665365156035E-3</c:v>
                </c:pt>
                <c:pt idx="172">
                  <c:v>-1.3582638639100253E-3</c:v>
                </c:pt>
                <c:pt idx="173">
                  <c:v>-1.3650110412788408E-3</c:v>
                </c:pt>
                <c:pt idx="174">
                  <c:v>-1.3666366052023093E-3</c:v>
                </c:pt>
                <c:pt idx="175">
                  <c:v>-1.3679964213020313E-3</c:v>
                </c:pt>
                <c:pt idx="176">
                  <c:v>-1.3698250143923119E-3</c:v>
                </c:pt>
                <c:pt idx="177">
                  <c:v>-1.3707782055849549E-3</c:v>
                </c:pt>
                <c:pt idx="178">
                  <c:v>-1.3708092817665829E-3</c:v>
                </c:pt>
                <c:pt idx="179">
                  <c:v>-1.3705746098846561E-3</c:v>
                </c:pt>
                <c:pt idx="180">
                  <c:v>-1.3700741901390145E-3</c:v>
                </c:pt>
                <c:pt idx="181">
                  <c:v>-1.3681823240885294E-3</c:v>
                </c:pt>
                <c:pt idx="182">
                  <c:v>-1.3654150312003566E-3</c:v>
                </c:pt>
                <c:pt idx="183">
                  <c:v>-1.3635858714167171E-3</c:v>
                </c:pt>
                <c:pt idx="184">
                  <c:v>-1.3614909638093309E-3</c:v>
                </c:pt>
                <c:pt idx="185">
                  <c:v>-1.3591303080584538E-3</c:v>
                </c:pt>
                <c:pt idx="186">
                  <c:v>-1.3535180811885539E-3</c:v>
                </c:pt>
                <c:pt idx="187">
                  <c:v>-1.3470302053386618E-3</c:v>
                </c:pt>
                <c:pt idx="188">
                  <c:v>-1.3433408096696908E-3</c:v>
                </c:pt>
                <c:pt idx="189">
                  <c:v>-1.339385665937165E-3</c:v>
                </c:pt>
                <c:pt idx="190">
                  <c:v>-1.3351647741810524E-3</c:v>
                </c:pt>
                <c:pt idx="191">
                  <c:v>-1.3258322808162859E-3</c:v>
                </c:pt>
                <c:pt idx="192">
                  <c:v>-1.3158007141456096E-3</c:v>
                </c:pt>
                <c:pt idx="193">
                  <c:v>-1.3109584758552728E-3</c:v>
                </c:pt>
                <c:pt idx="194">
                  <c:v>-1.3063806169633096E-3</c:v>
                </c:pt>
                <c:pt idx="195">
                  <c:v>-1.3020671374297521E-3</c:v>
                </c:pt>
                <c:pt idx="196">
                  <c:v>-1.29431678959957E-3</c:v>
                </c:pt>
                <c:pt idx="197">
                  <c:v>-1.2874570134790986E-3</c:v>
                </c:pt>
                <c:pt idx="198">
                  <c:v>-1.2844654309773773E-3</c:v>
                </c:pt>
                <c:pt idx="199">
                  <c:v>-1.2817382279539657E-3</c:v>
                </c:pt>
                <c:pt idx="200">
                  <c:v>-1.2792754044088639E-3</c:v>
                </c:pt>
                <c:pt idx="201">
                  <c:v>-1.2752265047799582E-3</c:v>
                </c:pt>
                <c:pt idx="202">
                  <c:v>-1.2720679045719052E-3</c:v>
                </c:pt>
                <c:pt idx="203">
                  <c:v>-1.2709269781385757E-3</c:v>
                </c:pt>
                <c:pt idx="204">
                  <c:v>-1.270050431383396E-3</c:v>
                </c:pt>
                <c:pt idx="205">
                  <c:v>-1.2694382639466539E-3</c:v>
                </c:pt>
                <c:pt idx="206">
                  <c:v>-1.2690907201795554E-3</c:v>
                </c:pt>
                <c:pt idx="207">
                  <c:v>-1.2696333890227507E-3</c:v>
                </c:pt>
                <c:pt idx="208">
                  <c:v>-1.2703431190175252E-3</c:v>
                </c:pt>
                <c:pt idx="209">
                  <c:v>-1.2713172283307372E-3</c:v>
                </c:pt>
                <c:pt idx="210">
                  <c:v>-1.2725557172421631E-3</c:v>
                </c:pt>
                <c:pt idx="211">
                  <c:v>-1.2759094377301494E-3</c:v>
                </c:pt>
                <c:pt idx="212">
                  <c:v>-1.2801534672313153E-3</c:v>
                </c:pt>
                <c:pt idx="213">
                  <c:v>-1.2813917326814916E-3</c:v>
                </c:pt>
                <c:pt idx="214">
                  <c:v>-1.2813960134971936E-3</c:v>
                </c:pt>
                <c:pt idx="215">
                  <c:v>-1.2814003084615777E-3</c:v>
                </c:pt>
                <c:pt idx="216">
                  <c:v>-1.2814043851205881E-3</c:v>
                </c:pt>
                <c:pt idx="217">
                  <c:v>-1.2814176315645298E-3</c:v>
                </c:pt>
                <c:pt idx="218">
                  <c:v>-1.2814219981116537E-3</c:v>
                </c:pt>
                <c:pt idx="219">
                  <c:v>-1.2814263788474278E-3</c:v>
                </c:pt>
                <c:pt idx="220">
                  <c:v>-1.2814307738917563E-3</c:v>
                </c:pt>
                <c:pt idx="221">
                  <c:v>-1.2814350503242977E-3</c:v>
                </c:pt>
                <c:pt idx="222">
                  <c:v>-1.2814484969547735E-3</c:v>
                </c:pt>
                <c:pt idx="223">
                  <c:v>-1.2814529635818417E-3</c:v>
                </c:pt>
                <c:pt idx="224">
                  <c:v>-1.2814574443176241E-3</c:v>
                </c:pt>
                <c:pt idx="225">
                  <c:v>-1.2814619392820248E-3</c:v>
                </c:pt>
                <c:pt idx="226">
                  <c:v>-1.2814664155680333E-3</c:v>
                </c:pt>
                <c:pt idx="227">
                  <c:v>-1.2814800625049472E-3</c:v>
                </c:pt>
                <c:pt idx="228">
                  <c:v>-1.2814846290121196E-3</c:v>
                </c:pt>
                <c:pt idx="229">
                  <c:v>-1.2814892097479103E-3</c:v>
                </c:pt>
                <c:pt idx="230">
                  <c:v>-1.2814938048721913E-3</c:v>
                </c:pt>
                <c:pt idx="231">
                  <c:v>-1.2814984808118268E-3</c:v>
                </c:pt>
                <c:pt idx="232">
                  <c:v>-1.2815123280152108E-3</c:v>
                </c:pt>
                <c:pt idx="233">
                  <c:v>-1.2815169945223914E-3</c:v>
                </c:pt>
                <c:pt idx="234">
                  <c:v>-1.2815216752182224E-3</c:v>
                </c:pt>
                <c:pt idx="235">
                  <c:v>-1.2815263704224478E-3</c:v>
                </c:pt>
                <c:pt idx="236">
                  <c:v>-1.2877207716543992E-3</c:v>
                </c:pt>
                <c:pt idx="237">
                  <c:v>-1.2948085728003988E-3</c:v>
                </c:pt>
                <c:pt idx="238">
                  <c:v>-1.2976132879005675E-3</c:v>
                </c:pt>
                <c:pt idx="239">
                  <c:v>-1.2999758737075595E-3</c:v>
                </c:pt>
                <c:pt idx="240">
                  <c:v>-1.3018963299415987E-3</c:v>
                </c:pt>
                <c:pt idx="241">
                  <c:v>-1.3042587525591287E-3</c:v>
                </c:pt>
                <c:pt idx="242">
                  <c:v>-1.30515686110666E-3</c:v>
                </c:pt>
                <c:pt idx="243">
                  <c:v>-1.3048666703951994E-3</c:v>
                </c:pt>
                <c:pt idx="244">
                  <c:v>-1.3041343503106262E-3</c:v>
                </c:pt>
                <c:pt idx="245">
                  <c:v>-1.3029599009328763E-3</c:v>
                </c:pt>
                <c:pt idx="246">
                  <c:v>-1.2991325490441241E-3</c:v>
                </c:pt>
                <c:pt idx="247">
                  <c:v>-1.2938408089313569E-3</c:v>
                </c:pt>
                <c:pt idx="248">
                  <c:v>-1.2904557123682991E-3</c:v>
                </c:pt>
                <c:pt idx="249">
                  <c:v>-1.2866284863921607E-3</c:v>
                </c:pt>
                <c:pt idx="250">
                  <c:v>-1.2823591309629734E-3</c:v>
                </c:pt>
                <c:pt idx="251">
                  <c:v>-1.2723421583249461E-3</c:v>
                </c:pt>
                <c:pt idx="252">
                  <c:v>-1.2608604141961521E-3</c:v>
                </c:pt>
                <c:pt idx="253">
                  <c:v>-1.2543804113018808E-3</c:v>
                </c:pt>
                <c:pt idx="254">
                  <c:v>-1.2474582787147526E-3</c:v>
                </c:pt>
                <c:pt idx="255">
                  <c:v>-1.2400940164747354E-3</c:v>
                </c:pt>
                <c:pt idx="256">
                  <c:v>-1.2238875658532322E-3</c:v>
                </c:pt>
                <c:pt idx="257">
                  <c:v>-1.2048258294239389E-3</c:v>
                </c:pt>
                <c:pt idx="258">
                  <c:v>-1.1933064727154274E-3</c:v>
                </c:pt>
                <c:pt idx="259">
                  <c:v>-1.1825978426927009E-3</c:v>
                </c:pt>
                <c:pt idx="260">
                  <c:v>-1.1726999394356952E-3</c:v>
                </c:pt>
                <c:pt idx="261">
                  <c:v>-1.1556028463077794E-3</c:v>
                </c:pt>
                <c:pt idx="262">
                  <c:v>-1.1412155950241143E-3</c:v>
                </c:pt>
                <c:pt idx="263">
                  <c:v>-1.1353713264750098E-3</c:v>
                </c:pt>
                <c:pt idx="264">
                  <c:v>-1.1303377848115304E-3</c:v>
                </c:pt>
                <c:pt idx="265">
                  <c:v>-1.126114970193548E-3</c:v>
                </c:pt>
                <c:pt idx="266">
                  <c:v>-1.1203682782445767E-3</c:v>
                </c:pt>
                <c:pt idx="267">
                  <c:v>-1.1173309834955347E-3</c:v>
                </c:pt>
                <c:pt idx="268">
                  <c:v>-1.1171618048244625E-3</c:v>
                </c:pt>
                <c:pt idx="269">
                  <c:v>-1.1178033531988874E-3</c:v>
                </c:pt>
                <c:pt idx="270">
                  <c:v>-1.1192556288586175E-3</c:v>
                </c:pt>
                <c:pt idx="271">
                  <c:v>-1.1248590891144161E-3</c:v>
                </c:pt>
                <c:pt idx="272">
                  <c:v>-1.1331720027119019E-3</c:v>
                </c:pt>
                <c:pt idx="273">
                  <c:v>-1.1386779138788938E-3</c:v>
                </c:pt>
                <c:pt idx="274">
                  <c:v>-1.1449945521313509E-3</c:v>
                </c:pt>
                <c:pt idx="275">
                  <c:v>-1.1521219174293051E-3</c:v>
                </c:pt>
                <c:pt idx="276">
                  <c:v>-1.169075274494169E-3</c:v>
                </c:pt>
                <c:pt idx="277">
                  <c:v>-1.1887386472775319E-3</c:v>
                </c:pt>
                <c:pt idx="278">
                  <c:v>-1.1999196465639628E-3</c:v>
                </c:pt>
                <c:pt idx="279">
                  <c:v>-1.2122038377482269E-3</c:v>
                </c:pt>
                <c:pt idx="280">
                  <c:v>-1.2244921252957397E-3</c:v>
                </c:pt>
                <c:pt idx="281">
                  <c:v>-1.2462713305616546E-3</c:v>
                </c:pt>
                <c:pt idx="282">
                  <c:v>-1.2652661096446138E-3</c:v>
                </c:pt>
                <c:pt idx="283">
                  <c:v>-1.2733648148310905E-3</c:v>
                </c:pt>
                <c:pt idx="284">
                  <c:v>-1.2806256036412833E-3</c:v>
                </c:pt>
                <c:pt idx="285">
                  <c:v>-1.2870484763150003E-3</c:v>
                </c:pt>
                <c:pt idx="286">
                  <c:v>-1.2970964941727559E-3</c:v>
                </c:pt>
                <c:pt idx="287">
                  <c:v>-1.3043608053253664E-3</c:v>
                </c:pt>
                <c:pt idx="288">
                  <c:v>-1.3065940973966406E-3</c:v>
                </c:pt>
                <c:pt idx="289">
                  <c:v>-1.3079894734913111E-3</c:v>
                </c:pt>
                <c:pt idx="290">
                  <c:v>-1.3085469334095379E-3</c:v>
                </c:pt>
                <c:pt idx="291">
                  <c:v>-1.3068640558522304E-3</c:v>
                </c:pt>
                <c:pt idx="292">
                  <c:v>-1.3023976131165682E-3</c:v>
                </c:pt>
                <c:pt idx="293">
                  <c:v>-1.2987654928720005E-3</c:v>
                </c:pt>
                <c:pt idx="294">
                  <c:v>-1.294295456530925E-3</c:v>
                </c:pt>
                <c:pt idx="295">
                  <c:v>-1.2889875040933418E-3</c:v>
                </c:pt>
                <c:pt idx="296">
                  <c:v>-1.2755740255920855E-3</c:v>
                </c:pt>
                <c:pt idx="297">
                  <c:v>-1.2593765322188588E-3</c:v>
                </c:pt>
                <c:pt idx="298">
                  <c:v>-1.2498789984194403E-3</c:v>
                </c:pt>
                <c:pt idx="299">
                  <c:v>-1.2395435482437378E-3</c:v>
                </c:pt>
                <c:pt idx="300">
                  <c:v>-1.2283701815718473E-3</c:v>
                </c:pt>
                <c:pt idx="301">
                  <c:v>-1.2032263713113167E-3</c:v>
                </c:pt>
                <c:pt idx="302">
                  <c:v>-1.1748666564015409E-3</c:v>
                </c:pt>
                <c:pt idx="303">
                  <c:v>-1.1599573716347678E-3</c:v>
                </c:pt>
                <c:pt idx="304">
                  <c:v>-1.14618334295713E-3</c:v>
                </c:pt>
                <c:pt idx="305">
                  <c:v>-1.1335445707683078E-3</c:v>
                </c:pt>
                <c:pt idx="306">
                  <c:v>-1.1120477797943451E-3</c:v>
                </c:pt>
                <c:pt idx="307">
                  <c:v>-1.0943420479803123E-3</c:v>
                </c:pt>
                <c:pt idx="308">
                  <c:v>-1.087379559194801E-3</c:v>
                </c:pt>
                <c:pt idx="309">
                  <c:v>-1.0815523274576577E-3</c:v>
                </c:pt>
                <c:pt idx="310">
                  <c:v>-1.0768603526889464E-3</c:v>
                </c:pt>
                <c:pt idx="311">
                  <c:v>-1.0712574055427027E-3</c:v>
                </c:pt>
                <c:pt idx="312">
                  <c:v>-1.0694450242576536E-3</c:v>
                </c:pt>
                <c:pt idx="313">
                  <c:v>-1.0704293348506866E-3</c:v>
                </c:pt>
                <c:pt idx="314">
                  <c:v>-1.0725489026919277E-3</c:v>
                </c:pt>
                <c:pt idx="315">
                  <c:v>-1.0758037274216647E-3</c:v>
                </c:pt>
                <c:pt idx="316">
                  <c:v>-1.0860942905832616E-3</c:v>
                </c:pt>
                <c:pt idx="317">
                  <c:v>-1.1001755968242932E-3</c:v>
                </c:pt>
                <c:pt idx="318">
                  <c:v>-1.1091067064761262E-3</c:v>
                </c:pt>
                <c:pt idx="319">
                  <c:v>-1.1191730726967108E-3</c:v>
                </c:pt>
                <c:pt idx="320">
                  <c:v>-1.1303746956459193E-3</c:v>
                </c:pt>
                <c:pt idx="321">
                  <c:v>-1.1565584142791963E-3</c:v>
                </c:pt>
                <c:pt idx="322">
                  <c:v>-1.1863184430405127E-3</c:v>
                </c:pt>
                <c:pt idx="323">
                  <c:v>-1.2013159651047545E-3</c:v>
                </c:pt>
                <c:pt idx="324">
                  <c:v>-1.2152740952764418E-3</c:v>
                </c:pt>
                <c:pt idx="325">
                  <c:v>-1.2281928335555747E-3</c:v>
                </c:pt>
                <c:pt idx="326">
                  <c:v>-1.2505613272528748E-3</c:v>
                </c:pt>
                <c:pt idx="327">
                  <c:v>-1.2694738707841324E-3</c:v>
                </c:pt>
                <c:pt idx="328">
                  <c:v>-1.2771956514789906E-3</c:v>
                </c:pt>
                <c:pt idx="329">
                  <c:v>-1.2838780410406869E-3</c:v>
                </c:pt>
                <c:pt idx="330">
                  <c:v>-1.2895210391894452E-3</c:v>
                </c:pt>
                <c:pt idx="331">
                  <c:v>-1.2973377231828565E-3</c:v>
                </c:pt>
                <c:pt idx="332">
                  <c:v>-1.3016991206926676E-3</c:v>
                </c:pt>
                <c:pt idx="333">
                  <c:v>-1.3021451633354886E-3</c:v>
                </c:pt>
                <c:pt idx="334">
                  <c:v>-1.3015518149250838E-3</c:v>
                </c:pt>
                <c:pt idx="335">
                  <c:v>-1.2999190755014212E-3</c:v>
                </c:pt>
                <c:pt idx="336">
                  <c:v>-1.293184314139495E-3</c:v>
                </c:pt>
                <c:pt idx="337">
                  <c:v>-1.282994206395216E-3</c:v>
                </c:pt>
                <c:pt idx="338">
                  <c:v>-1.276164511225808E-3</c:v>
                </c:pt>
                <c:pt idx="339">
                  <c:v>-1.268295424723398E-3</c:v>
                </c:pt>
                <c:pt idx="340">
                  <c:v>-1.2593869468480179E-3</c:v>
                </c:pt>
                <c:pt idx="341">
                  <c:v>-1.2381010948736559E-3</c:v>
                </c:pt>
                <c:pt idx="342">
                  <c:v>-1.2133591200980121E-3</c:v>
                </c:pt>
                <c:pt idx="343">
                  <c:v>-1.1992536840788048E-3</c:v>
                </c:pt>
                <c:pt idx="344">
                  <c:v>-1.1841088561670432E-3</c:v>
                </c:pt>
                <c:pt idx="345">
                  <c:v>-1.1725125450956497E-3</c:v>
                </c:pt>
                <c:pt idx="346">
                  <c:v>-1.1585197417929294E-3</c:v>
                </c:pt>
                <c:pt idx="347">
                  <c:v>-1.1454352161166526E-3</c:v>
                </c:pt>
                <c:pt idx="348">
                  <c:v>-1.1393414997451501E-3</c:v>
                </c:pt>
                <c:pt idx="349">
                  <c:v>-1.1335180297589176E-3</c:v>
                </c:pt>
                <c:pt idx="350">
                  <c:v>-1.1279648063577952E-3</c:v>
                </c:pt>
                <c:pt idx="351">
                  <c:v>-1.1177557101893498E-3</c:v>
                </c:pt>
                <c:pt idx="352">
                  <c:v>-1.108454376526069E-3</c:v>
                </c:pt>
                <c:pt idx="353">
                  <c:v>-1.1042523852511366E-3</c:v>
                </c:pt>
                <c:pt idx="354">
                  <c:v>-1.1003206404414101E-3</c:v>
                </c:pt>
                <c:pt idx="355">
                  <c:v>-1.0966591420968896E-3</c:v>
                </c:pt>
                <c:pt idx="356">
                  <c:v>-1.0902336653861866E-3</c:v>
                </c:pt>
                <c:pt idx="357">
                  <c:v>-1.0847156138105163E-3</c:v>
                </c:pt>
                <c:pt idx="358">
                  <c:v>-1.0824053479918661E-3</c:v>
                </c:pt>
                <c:pt idx="359">
                  <c:v>-1.0803653286783899E-3</c:v>
                </c:pt>
                <c:pt idx="360">
                  <c:v>-1.0785955559899918E-3</c:v>
                </c:pt>
                <c:pt idx="361">
                  <c:v>-1.075953616509473E-3</c:v>
                </c:pt>
                <c:pt idx="362">
                  <c:v>-1.0742189304080441E-3</c:v>
                </c:pt>
                <c:pt idx="363">
                  <c:v>-1.0738003904453564E-3</c:v>
                </c:pt>
                <c:pt idx="364">
                  <c:v>-1.0736520968679386E-3</c:v>
                </c:pt>
                <c:pt idx="365">
                  <c:v>-1.073774049915599E-3</c:v>
                </c:pt>
                <c:pt idx="366">
                  <c:v>-1.0754253463751695E-3</c:v>
                </c:pt>
                <c:pt idx="367">
                  <c:v>-1.0795554143427921E-3</c:v>
                </c:pt>
                <c:pt idx="368">
                  <c:v>-1.0829479078289239E-3</c:v>
                </c:pt>
                <c:pt idx="369">
                  <c:v>-1.0857305369160741E-3</c:v>
                </c:pt>
                <c:pt idx="370">
                  <c:v>-1.0892596180900327E-3</c:v>
                </c:pt>
                <c:pt idx="371">
                  <c:v>-1.0907624096345714E-3</c:v>
                </c:pt>
                <c:pt idx="372">
                  <c:v>-1.0904957168866858E-3</c:v>
                </c:pt>
                <c:pt idx="373">
                  <c:v>-1.0896191597797866E-3</c:v>
                </c:pt>
                <c:pt idx="374">
                  <c:v>-1.0881327383138739E-3</c:v>
                </c:pt>
                <c:pt idx="375">
                  <c:v>-1.0831237552721973E-3</c:v>
                </c:pt>
                <c:pt idx="376">
                  <c:v>-1.0760884085003752E-3</c:v>
                </c:pt>
                <c:pt idx="377">
                  <c:v>-1.0715526649995866E-3</c:v>
                </c:pt>
                <c:pt idx="378">
                  <c:v>-1.0664070570998163E-3</c:v>
                </c:pt>
                <c:pt idx="379">
                  <c:v>-1.0606515845612563E-3</c:v>
                </c:pt>
                <c:pt idx="380">
                  <c:v>-1.0471047123505883E-3</c:v>
                </c:pt>
                <c:pt idx="381">
                  <c:v>-1.0315310493780316E-3</c:v>
                </c:pt>
                <c:pt idx="382">
                  <c:v>-1.0227262539652671E-3</c:v>
                </c:pt>
                <c:pt idx="383">
                  <c:v>-1.0133115938737447E-3</c:v>
                </c:pt>
                <c:pt idx="384">
                  <c:v>-1.0032870689835605E-3</c:v>
                </c:pt>
                <c:pt idx="385">
                  <c:v>-9.81202462360109E-4</c:v>
                </c:pt>
                <c:pt idx="386">
                  <c:v>-9.5709032103652447E-4</c:v>
                </c:pt>
                <c:pt idx="387">
                  <c:v>-9.4657636784845067E-4</c:v>
                </c:pt>
                <c:pt idx="388">
                  <c:v>-9.3859773337534591E-4</c:v>
                </c:pt>
                <c:pt idx="389">
                  <c:v>-9.308871651114714E-4</c:v>
                </c:pt>
                <c:pt idx="390">
                  <c:v>-9.1635725012029212E-4</c:v>
                </c:pt>
                <c:pt idx="391">
                  <c:v>-9.0272555430814805E-4</c:v>
                </c:pt>
                <c:pt idx="392">
                  <c:v>-8.9635531741016905E-4</c:v>
                </c:pt>
                <c:pt idx="393">
                  <c:v>-8.9025314672142031E-4</c:v>
                </c:pt>
                <c:pt idx="394">
                  <c:v>-8.8441904228186985E-4</c:v>
                </c:pt>
                <c:pt idx="395">
                  <c:v>-8.736422679289646E-4</c:v>
                </c:pt>
                <c:pt idx="396">
                  <c:v>-8.6376328829462778E-4</c:v>
                </c:pt>
                <c:pt idx="397">
                  <c:v>-8.5926951570058918E-4</c:v>
                </c:pt>
                <c:pt idx="398">
                  <c:v>-8.5504380955558901E-4</c:v>
                </c:pt>
                <c:pt idx="399">
                  <c:v>-8.5108616969975515E-4</c:v>
                </c:pt>
                <c:pt idx="400">
                  <c:v>-8.4406246577461985E-4</c:v>
                </c:pt>
                <c:pt idx="401">
                  <c:v>-8.379362746468999E-4</c:v>
                </c:pt>
                <c:pt idx="402">
                  <c:v>-8.3531896687638607E-4</c:v>
                </c:pt>
                <c:pt idx="403">
                  <c:v>-8.3296972563484672E-4</c:v>
                </c:pt>
                <c:pt idx="404">
                  <c:v>-8.3088855080237778E-4</c:v>
                </c:pt>
                <c:pt idx="405">
                  <c:v>-8.2761785339613425E-4</c:v>
                </c:pt>
                <c:pt idx="406">
                  <c:v>-8.2524451604282234E-4</c:v>
                </c:pt>
                <c:pt idx="407">
                  <c:v>-8.2450367357544962E-4</c:v>
                </c:pt>
                <c:pt idx="408">
                  <c:v>-8.2403089747717928E-4</c:v>
                </c:pt>
                <c:pt idx="409">
                  <c:v>-8.2382618790788342E-4</c:v>
                </c:pt>
                <c:pt idx="410">
                  <c:v>-8.1597970645663764E-4</c:v>
                </c:pt>
                <c:pt idx="411">
                  <c:v>-8.0633983566169576E-4</c:v>
                </c:pt>
                <c:pt idx="412">
                  <c:v>-8.0201926080381014E-4</c:v>
                </c:pt>
                <c:pt idx="413">
                  <c:v>-7.9799885727371844E-4</c:v>
                </c:pt>
                <c:pt idx="414">
                  <c:v>-7.9427862491154855E-4</c:v>
                </c:pt>
                <c:pt idx="415">
                  <c:v>-7.8783700692586223E-4</c:v>
                </c:pt>
                <c:pt idx="416">
                  <c:v>-7.8239940810131969E-4</c:v>
                </c:pt>
                <c:pt idx="417">
                  <c:v>-7.8018003205837516E-4</c:v>
                </c:pt>
                <c:pt idx="418">
                  <c:v>-7.7826082734322455E-4</c:v>
                </c:pt>
                <c:pt idx="419">
                  <c:v>-7.766417938759318E-4</c:v>
                </c:pt>
                <c:pt idx="420">
                  <c:v>-7.7440263213990335E-4</c:v>
                </c:pt>
                <c:pt idx="421">
                  <c:v>-7.731673730448918E-4</c:v>
                </c:pt>
                <c:pt idx="422">
                  <c:v>-7.7304919609666456E-4</c:v>
                </c:pt>
                <c:pt idx="423">
                  <c:v>-7.7323119039629518E-4</c:v>
                </c:pt>
                <c:pt idx="424">
                  <c:v>-7.7371335602371971E-4</c:v>
                </c:pt>
                <c:pt idx="425">
                  <c:v>-7.7567658701482856E-4</c:v>
                </c:pt>
                <c:pt idx="426">
                  <c:v>-7.7864373157154887E-4</c:v>
                </c:pt>
                <c:pt idx="427">
                  <c:v>-7.8062675363810285E-4</c:v>
                </c:pt>
                <c:pt idx="428">
                  <c:v>-7.8290994707241879E-4</c:v>
                </c:pt>
                <c:pt idx="429">
                  <c:v>-7.8549331175459258E-4</c:v>
                </c:pt>
                <c:pt idx="430">
                  <c:v>-8.0179417697223698E-4</c:v>
                </c:pt>
                <c:pt idx="431">
                  <c:v>-8.1885821063831798E-4</c:v>
                </c:pt>
                <c:pt idx="432">
                  <c:v>-8.2562748042303014E-4</c:v>
                </c:pt>
                <c:pt idx="433">
                  <c:v>-8.3133963741044425E-4</c:v>
                </c:pt>
                <c:pt idx="434">
                  <c:v>-8.3599468208017669E-4</c:v>
                </c:pt>
                <c:pt idx="435">
                  <c:v>-8.4177909494886904E-4</c:v>
                </c:pt>
                <c:pt idx="436">
                  <c:v>-8.4404373642321673E-4</c:v>
                </c:pt>
                <c:pt idx="437">
                  <c:v>-8.4341321910486045E-4</c:v>
                </c:pt>
                <c:pt idx="438">
                  <c:v>-8.4172558938888642E-4</c:v>
                </c:pt>
                <c:pt idx="439">
                  <c:v>-8.3898084715539056E-4</c:v>
                </c:pt>
                <c:pt idx="440">
                  <c:v>-8.2996574142679691E-4</c:v>
                </c:pt>
                <c:pt idx="441">
                  <c:v>-8.1743075408535759E-4</c:v>
                </c:pt>
                <c:pt idx="442">
                  <c:v>-8.0940044946409273E-4</c:v>
                </c:pt>
                <c:pt idx="443">
                  <c:v>-8.0031303224536998E-4</c:v>
                </c:pt>
                <c:pt idx="444">
                  <c:v>-7.656477339414991E-4</c:v>
                </c:pt>
                <c:pt idx="445">
                  <c:v>-7.2358915691239645E-4</c:v>
                </c:pt>
                <c:pt idx="446">
                  <c:v>-7.0710194811418603E-4</c:v>
                </c:pt>
                <c:pt idx="447">
                  <c:v>-6.8955762563938094E-4</c:v>
                </c:pt>
                <c:pt idx="448">
                  <c:v>-6.5094409153587662E-4</c:v>
                </c:pt>
                <c:pt idx="449">
                  <c:v>-6.1270812839353539E-4</c:v>
                </c:pt>
                <c:pt idx="450">
                  <c:v>-5.988677119406205E-4</c:v>
                </c:pt>
                <c:pt idx="451">
                  <c:v>-5.8575760134349508E-4</c:v>
                </c:pt>
                <c:pt idx="452">
                  <c:v>-5.7337779676203127E-4</c:v>
                </c:pt>
                <c:pt idx="453">
                  <c:v>-5.4607857352007017E-4</c:v>
                </c:pt>
                <c:pt idx="454">
                  <c:v>-5.2243336612800562E-4</c:v>
                </c:pt>
                <c:pt idx="455">
                  <c:v>-5.1443539895945634E-4</c:v>
                </c:pt>
                <c:pt idx="456">
                  <c:v>-5.0716773808634485E-4</c:v>
                </c:pt>
                <c:pt idx="457">
                  <c:v>-4.950660907088178E-4</c:v>
                </c:pt>
                <c:pt idx="458">
                  <c:v>-4.8540015994635866E-4</c:v>
                </c:pt>
                <c:pt idx="459">
                  <c:v>-4.8178403194931718E-4</c:v>
                </c:pt>
                <c:pt idx="460">
                  <c:v>-4.7889821040758562E-4</c:v>
                </c:pt>
                <c:pt idx="461">
                  <c:v>-4.7674269560094018E-4</c:v>
                </c:pt>
                <c:pt idx="462">
                  <c:v>-4.7486539507257675E-4</c:v>
                </c:pt>
                <c:pt idx="463">
                  <c:v>-4.7542370296582703E-4</c:v>
                </c:pt>
                <c:pt idx="464">
                  <c:v>-4.7691972139496386E-4</c:v>
                </c:pt>
                <c:pt idx="465">
                  <c:v>-4.7914604647925074E-4</c:v>
                </c:pt>
                <c:pt idx="466">
                  <c:v>-4.8210267825865571E-4</c:v>
                </c:pt>
                <c:pt idx="467">
                  <c:v>-4.9044962908251222E-4</c:v>
                </c:pt>
                <c:pt idx="468">
                  <c:v>-5.0123227140819182E-4</c:v>
                </c:pt>
                <c:pt idx="469">
                  <c:v>-5.0784043602369877E-4</c:v>
                </c:pt>
                <c:pt idx="470">
                  <c:v>-5.1450029636690431E-4</c:v>
                </c:pt>
                <c:pt idx="471">
                  <c:v>-5.2033795452377518E-4</c:v>
                </c:pt>
                <c:pt idx="472">
                  <c:v>-5.3007735510313125E-4</c:v>
                </c:pt>
                <c:pt idx="473">
                  <c:v>-5.3788318167491411E-4</c:v>
                </c:pt>
                <c:pt idx="474">
                  <c:v>-5.4081813731343686E-4</c:v>
                </c:pt>
                <c:pt idx="475">
                  <c:v>-5.4317255257618768E-4</c:v>
                </c:pt>
                <c:pt idx="476">
                  <c:v>-5.4494642718339037E-4</c:v>
                </c:pt>
                <c:pt idx="477">
                  <c:v>-5.4655821223548173E-4</c:v>
                </c:pt>
                <c:pt idx="478">
                  <c:v>-5.4623652201435391E-4</c:v>
                </c:pt>
                <c:pt idx="479">
                  <c:v>-5.4510769470272891E-4</c:v>
                </c:pt>
                <c:pt idx="480">
                  <c:v>-5.4339832697536394E-4</c:v>
                </c:pt>
                <c:pt idx="481">
                  <c:v>-5.411084186723869E-4</c:v>
                </c:pt>
                <c:pt idx="482">
                  <c:v>-5.3459267368882735E-4</c:v>
                </c:pt>
                <c:pt idx="483">
                  <c:v>-5.2614338142298323E-4</c:v>
                </c:pt>
                <c:pt idx="484">
                  <c:v>-5.2095077088143427E-4</c:v>
                </c:pt>
                <c:pt idx="485">
                  <c:v>-5.151776197243052E-4</c:v>
                </c:pt>
                <c:pt idx="486">
                  <c:v>-5.0882392803153209E-4</c:v>
                </c:pt>
                <c:pt idx="487">
                  <c:v>-4.9418073100326865E-4</c:v>
                </c:pt>
                <c:pt idx="488">
                  <c:v>-4.7760375502470254E-4</c:v>
                </c:pt>
                <c:pt idx="489">
                  <c:v>-4.6834736001422073E-4</c:v>
                </c:pt>
                <c:pt idx="490">
                  <c:v>-4.5851042422828669E-4</c:v>
                </c:pt>
                <c:pt idx="491">
                  <c:v>-4.4809294758696439E-4</c:v>
                </c:pt>
                <c:pt idx="492">
                  <c:v>-4.2532235544179287E-4</c:v>
                </c:pt>
                <c:pt idx="493">
                  <c:v>-4.1386634651363607E-4</c:v>
                </c:pt>
                <c:pt idx="494">
                  <c:v>-4.2605974456488838E-4</c:v>
                </c:pt>
                <c:pt idx="495">
                  <c:v>-4.3619682609907784E-4</c:v>
                </c:pt>
                <c:pt idx="496">
                  <c:v>-4.4427759123610855E-4</c:v>
                </c:pt>
                <c:pt idx="497">
                  <c:v>-4.5358416277618829E-4</c:v>
                </c:pt>
                <c:pt idx="498">
                  <c:v>-4.5603749029066165E-4</c:v>
                </c:pt>
                <c:pt idx="499">
                  <c:v>-4.5383667500065172E-4</c:v>
                </c:pt>
                <c:pt idx="500">
                  <c:v>-4.4957954351332319E-4</c:v>
                </c:pt>
                <c:pt idx="501">
                  <c:v>-4.4326609594858013E-4</c:v>
                </c:pt>
                <c:pt idx="502">
                  <c:v>-4.2378431425404983E-4</c:v>
                </c:pt>
                <c:pt idx="503">
                  <c:v>-3.974491414782122E-4</c:v>
                </c:pt>
                <c:pt idx="504">
                  <c:v>-3.8085411076860254E-4</c:v>
                </c:pt>
                <c:pt idx="505">
                  <c:v>-3.6220276282250552E-4</c:v>
                </c:pt>
                <c:pt idx="506">
                  <c:v>-3.4149509724024085E-4</c:v>
                </c:pt>
                <c:pt idx="507">
                  <c:v>-2.9322513374729908E-4</c:v>
                </c:pt>
                <c:pt idx="508">
                  <c:v>-2.3810125063583598E-4</c:v>
                </c:pt>
                <c:pt idx="509">
                  <c:v>-2.0711199071765662E-4</c:v>
                </c:pt>
                <c:pt idx="510">
                  <c:v>-1.7406641060535577E-4</c:v>
                </c:pt>
                <c:pt idx="511">
                  <c:v>1.4153370955227729E-5</c:v>
                </c:pt>
                <c:pt idx="512">
                  <c:v>5.3388653018515697E-5</c:v>
                </c:pt>
                <c:pt idx="513">
                  <c:v>9.2041027359712757E-5</c:v>
                </c:pt>
                <c:pt idx="514">
                  <c:v>1.3011049389888285E-4</c:v>
                </c:pt>
                <c:pt idx="515">
                  <c:v>1.675970523962178E-4</c:v>
                </c:pt>
                <c:pt idx="516">
                  <c:v>2.045007026918455E-4</c:v>
                </c:pt>
                <c:pt idx="517">
                  <c:v>2.4082144446602172E-4</c:v>
                </c:pt>
                <c:pt idx="518">
                  <c:v>2.765592777986825E-4</c:v>
                </c:pt>
                <c:pt idx="519">
                  <c:v>3.1171420237008363E-4</c:v>
                </c:pt>
                <c:pt idx="520">
                  <c:v>3.4628621802035298E-4</c:v>
                </c:pt>
                <c:pt idx="521">
                  <c:v>3.8027532458961844E-4</c:v>
                </c:pt>
                <c:pt idx="522">
                  <c:v>4.1368152191800789E-4</c:v>
                </c:pt>
                <c:pt idx="523">
                  <c:v>4.4650480976571316E-4</c:v>
                </c:pt>
                <c:pt idx="524">
                  <c:v>4.7874518797286214E-4</c:v>
                </c:pt>
                <c:pt idx="525">
                  <c:v>5.1040265661939088E-4</c:v>
                </c:pt>
                <c:pt idx="526">
                  <c:v>5.414772153056191E-4</c:v>
                </c:pt>
                <c:pt idx="527">
                  <c:v>5.7196886395161073E-4</c:v>
                </c:pt>
                <c:pt idx="528">
                  <c:v>6.0187760239749366E-4</c:v>
                </c:pt>
                <c:pt idx="529">
                  <c:v>6.3120343048339578E-4</c:v>
                </c:pt>
                <c:pt idx="530">
                  <c:v>6.5994634812938102E-4</c:v>
                </c:pt>
                <c:pt idx="531">
                  <c:v>6.8810635517557728E-4</c:v>
                </c:pt>
                <c:pt idx="532">
                  <c:v>7.1568345146211243E-4</c:v>
                </c:pt>
                <c:pt idx="533">
                  <c:v>7.4267763682911436E-4</c:v>
                </c:pt>
                <c:pt idx="534">
                  <c:v>7.6908891127658308E-4</c:v>
                </c:pt>
                <c:pt idx="535">
                  <c:v>7.949172745647104E-4</c:v>
                </c:pt>
                <c:pt idx="536">
                  <c:v>8.2016272653362421E-4</c:v>
                </c:pt>
                <c:pt idx="537">
                  <c:v>8.4482526710338846E-4</c:v>
                </c:pt>
                <c:pt idx="538">
                  <c:v>8.6890489611413102E-4</c:v>
                </c:pt>
                <c:pt idx="539">
                  <c:v>8.9240161364578796E-4</c:v>
                </c:pt>
                <c:pt idx="540">
                  <c:v>9.1531541937861505E-4</c:v>
                </c:pt>
                <c:pt idx="541">
                  <c:v>9.3764631323267622E-4</c:v>
                </c:pt>
                <c:pt idx="542">
                  <c:v>9.5939429512803542E-4</c:v>
                </c:pt>
                <c:pt idx="543">
                  <c:v>9.805593649847566E-4</c:v>
                </c:pt>
                <c:pt idx="544">
                  <c:v>1.0011415225630316E-3</c:v>
                </c:pt>
                <c:pt idx="545">
                  <c:v>1.0211407680227325E-3</c:v>
                </c:pt>
                <c:pt idx="546">
                  <c:v>1.040557101044115E-3</c:v>
                </c:pt>
                <c:pt idx="547">
                  <c:v>1.0593905215472432E-3</c:v>
                </c:pt>
                <c:pt idx="548">
                  <c:v>1.0776410296120531E-3</c:v>
                </c:pt>
                <c:pt idx="549">
                  <c:v>1.0953086249987365E-3</c:v>
                </c:pt>
                <c:pt idx="550">
                  <c:v>1.1123933076273573E-3</c:v>
                </c:pt>
                <c:pt idx="551">
                  <c:v>1.1288950774179796E-3</c:v>
                </c:pt>
                <c:pt idx="552">
                  <c:v>1.1448139343706032E-3</c:v>
                </c:pt>
                <c:pt idx="553">
                  <c:v>1.1601498784052922E-3</c:v>
                </c:pt>
                <c:pt idx="554">
                  <c:v>1.1749029092822383E-3</c:v>
                </c:pt>
                <c:pt idx="555">
                  <c:v>1.1890730271613137E-3</c:v>
                </c:pt>
                <c:pt idx="556">
                  <c:v>1.2026602318826463E-3</c:v>
                </c:pt>
                <c:pt idx="557">
                  <c:v>1.2156645231264918E-3</c:v>
                </c:pt>
                <c:pt idx="558">
                  <c:v>1.2280859012125944E-3</c:v>
                </c:pt>
                <c:pt idx="559">
                  <c:v>1.2399243659011461E-3</c:v>
                </c:pt>
                <c:pt idx="560">
                  <c:v>1.2511799171921467E-3</c:v>
                </c:pt>
                <c:pt idx="561">
                  <c:v>1.2618525550056603E-3</c:v>
                </c:pt>
                <c:pt idx="562">
                  <c:v>1.2719422791818147E-3</c:v>
                </c:pt>
                <c:pt idx="563">
                  <c:v>1.3102908237616617E-3</c:v>
                </c:pt>
                <c:pt idx="564">
                  <c:v>1.4524304121810161E-3</c:v>
                </c:pt>
                <c:pt idx="565">
                  <c:v>1.5917007365739977E-3</c:v>
                </c:pt>
                <c:pt idx="566">
                  <c:v>1.7281017937431642E-3</c:v>
                </c:pt>
                <c:pt idx="567">
                  <c:v>1.8616335804111372E-3</c:v>
                </c:pt>
                <c:pt idx="568">
                  <c:v>1.9922960933005385E-3</c:v>
                </c:pt>
                <c:pt idx="569">
                  <c:v>2.1200893292139256E-3</c:v>
                </c:pt>
                <c:pt idx="570">
                  <c:v>2.2450132854334726E-3</c:v>
                </c:pt>
                <c:pt idx="571">
                  <c:v>2.3670679586818011E-3</c:v>
                </c:pt>
                <c:pt idx="572">
                  <c:v>2.486253346001277E-3</c:v>
                </c:pt>
                <c:pt idx="573">
                  <c:v>2.6025694447540104E-3</c:v>
                </c:pt>
                <c:pt idx="574">
                  <c:v>2.7160162519823672E-3</c:v>
                </c:pt>
                <c:pt idx="575">
                  <c:v>2.8265937651283934E-3</c:v>
                </c:pt>
                <c:pt idx="576">
                  <c:v>2.9343019813143911E-3</c:v>
                </c:pt>
                <c:pt idx="577">
                  <c:v>3.0391408983820867E-3</c:v>
                </c:pt>
                <c:pt idx="578">
                  <c:v>3.1411105132939099E-3</c:v>
                </c:pt>
                <c:pt idx="579">
                  <c:v>3.2402108240514593E-3</c:v>
                </c:pt>
                <c:pt idx="580">
                  <c:v>3.3364418280168451E-3</c:v>
                </c:pt>
                <c:pt idx="581">
                  <c:v>3.4298035231117296E-3</c:v>
                </c:pt>
                <c:pt idx="582">
                  <c:v>3.5202959067781592E-3</c:v>
                </c:pt>
                <c:pt idx="583">
                  <c:v>3.6079189772575404E-3</c:v>
                </c:pt>
                <c:pt idx="584">
                  <c:v>3.6926727320718555E-3</c:v>
                </c:pt>
                <c:pt idx="585">
                  <c:v>3.7860207161344306E-3</c:v>
                </c:pt>
                <c:pt idx="586">
                  <c:v>3.8646259310315401E-3</c:v>
                </c:pt>
                <c:pt idx="587">
                  <c:v>3.9403618244282512E-3</c:v>
                </c:pt>
                <c:pt idx="588">
                  <c:v>4.0132283943261626E-3</c:v>
                </c:pt>
                <c:pt idx="589">
                  <c:v>4.083225638966681E-3</c:v>
                </c:pt>
                <c:pt idx="590">
                  <c:v>4.1503535569109573E-3</c:v>
                </c:pt>
                <c:pt idx="591">
                  <c:v>4.2146121463204622E-3</c:v>
                </c:pt>
                <c:pt idx="592">
                  <c:v>4.2760014056764106E-3</c:v>
                </c:pt>
                <c:pt idx="593">
                  <c:v>4.3345213336198896E-3</c:v>
                </c:pt>
                <c:pt idx="594">
                  <c:v>4.39017192871205E-3</c:v>
                </c:pt>
                <c:pt idx="595">
                  <c:v>4.4429531895939789E-3</c:v>
                </c:pt>
                <c:pt idx="596">
                  <c:v>4.4928651150666354E-3</c:v>
                </c:pt>
                <c:pt idx="597">
                  <c:v>4.5399077038510427E-3</c:v>
                </c:pt>
                <c:pt idx="598">
                  <c:v>4.5840809548280959E-3</c:v>
                </c:pt>
                <c:pt idx="599">
                  <c:v>4.6253848670385622E-3</c:v>
                </c:pt>
                <c:pt idx="600">
                  <c:v>4.663819439363337E-3</c:v>
                </c:pt>
                <c:pt idx="601">
                  <c:v>4.7090837780086048E-3</c:v>
                </c:pt>
                <c:pt idx="602">
                  <c:v>4.7320805609984973E-3</c:v>
                </c:pt>
                <c:pt idx="603">
                  <c:v>4.7619071087101617E-3</c:v>
                </c:pt>
                <c:pt idx="604">
                  <c:v>4.7888643132587561E-3</c:v>
                </c:pt>
                <c:pt idx="605">
                  <c:v>4.8129521741646641E-3</c:v>
                </c:pt>
                <c:pt idx="606">
                  <c:v>4.8341706906285253E-3</c:v>
                </c:pt>
                <c:pt idx="607">
                  <c:v>4.8525198624105315E-3</c:v>
                </c:pt>
                <c:pt idx="608">
                  <c:v>4.8679996889511301E-3</c:v>
                </c:pt>
                <c:pt idx="609">
                  <c:v>4.8806101697707049E-3</c:v>
                </c:pt>
                <c:pt idx="610">
                  <c:v>4.8903513047893199E-3</c:v>
                </c:pt>
                <c:pt idx="611">
                  <c:v>4.8972230935273586E-3</c:v>
                </c:pt>
                <c:pt idx="612">
                  <c:v>4.9012255360647572E-3</c:v>
                </c:pt>
                <c:pt idx="613">
                  <c:v>4.9023586320817714E-3</c:v>
                </c:pt>
                <c:pt idx="614">
                  <c:v>4.9006223817382732E-3</c:v>
                </c:pt>
                <c:pt idx="615">
                  <c:v>4.9219957444979201E-3</c:v>
                </c:pt>
                <c:pt idx="616">
                  <c:v>5.0363949316611922E-3</c:v>
                </c:pt>
                <c:pt idx="617">
                  <c:v>5.1489841425755856E-3</c:v>
                </c:pt>
                <c:pt idx="618">
                  <c:v>5.2597633756423789E-3</c:v>
                </c:pt>
                <c:pt idx="619">
                  <c:v>5.368732629023043E-3</c:v>
                </c:pt>
                <c:pt idx="620">
                  <c:v>5.4758919011188567E-3</c:v>
                </c:pt>
                <c:pt idx="621">
                  <c:v>5.5812411903310988E-3</c:v>
                </c:pt>
                <c:pt idx="622">
                  <c:v>5.6847804950610481E-3</c:v>
                </c:pt>
                <c:pt idx="623">
                  <c:v>5.7865098137899196E-3</c:v>
                </c:pt>
                <c:pt idx="624">
                  <c:v>5.8864291449189921E-3</c:v>
                </c:pt>
                <c:pt idx="625">
                  <c:v>5.9845384870094165E-3</c:v>
                </c:pt>
                <c:pt idx="626">
                  <c:v>6.0808378385424078E-3</c:v>
                </c:pt>
                <c:pt idx="627">
                  <c:v>6.1753271979991808E-3</c:v>
                </c:pt>
                <c:pt idx="628">
                  <c:v>6.2680065641007587E-3</c:v>
                </c:pt>
                <c:pt idx="629">
                  <c:v>6.3588759353283564E-3</c:v>
                </c:pt>
                <c:pt idx="630">
                  <c:v>6.4479353104029968E-3</c:v>
                </c:pt>
                <c:pt idx="631">
                  <c:v>6.5351846878858311E-3</c:v>
                </c:pt>
                <c:pt idx="632">
                  <c:v>6.6206240664978822E-3</c:v>
                </c:pt>
                <c:pt idx="633">
                  <c:v>6.7042534450401092E-3</c:v>
                </c:pt>
                <c:pt idx="634">
                  <c:v>6.7860728220736632E-3</c:v>
                </c:pt>
                <c:pt idx="635">
                  <c:v>6.8660821964794394E-3</c:v>
                </c:pt>
                <c:pt idx="636">
                  <c:v>6.9442815670583968E-3</c:v>
                </c:pt>
                <c:pt idx="637">
                  <c:v>7.0422894586474882E-3</c:v>
                </c:pt>
                <c:pt idx="638">
                  <c:v>7.1163545859853627E-3</c:v>
                </c:pt>
                <c:pt idx="639">
                  <c:v>7.1886096638529295E-3</c:v>
                </c:pt>
                <c:pt idx="640">
                  <c:v>7.259054689026101E-3</c:v>
                </c:pt>
                <c:pt idx="641">
                  <c:v>7.3276896582807893E-3</c:v>
                </c:pt>
                <c:pt idx="642">
                  <c:v>7.3945145685527791E-3</c:v>
                </c:pt>
                <c:pt idx="643">
                  <c:v>7.4595294167778547E-3</c:v>
                </c:pt>
                <c:pt idx="644">
                  <c:v>7.5227342000250275E-3</c:v>
                </c:pt>
                <c:pt idx="645">
                  <c:v>7.5841289154432445E-3</c:v>
                </c:pt>
                <c:pt idx="646">
                  <c:v>7.6437135602347439E-3</c:v>
                </c:pt>
                <c:pt idx="647">
                  <c:v>7.7014881317349904E-3</c:v>
                </c:pt>
                <c:pt idx="648">
                  <c:v>7.757452627306094E-3</c:v>
                </c:pt>
                <c:pt idx="649">
                  <c:v>7.8116070444433916E-3</c:v>
                </c:pt>
                <c:pt idx="650">
                  <c:v>7.8639513806422201E-3</c:v>
                </c:pt>
                <c:pt idx="651">
                  <c:v>7.9144856335844338E-3</c:v>
                </c:pt>
                <c:pt idx="652">
                  <c:v>7.9833727514344588E-3</c:v>
                </c:pt>
                <c:pt idx="653">
                  <c:v>8.0295090263149405E-3</c:v>
                </c:pt>
                <c:pt idx="654">
                  <c:v>8.0738352797826707E-3</c:v>
                </c:pt>
                <c:pt idx="655">
                  <c:v>8.116351511198161E-3</c:v>
                </c:pt>
                <c:pt idx="656">
                  <c:v>8.157057719921923E-3</c:v>
                </c:pt>
                <c:pt idx="657">
                  <c:v>8.1959539053144681E-3</c:v>
                </c:pt>
                <c:pt idx="658">
                  <c:v>8.233040066816244E-3</c:v>
                </c:pt>
                <c:pt idx="659">
                  <c:v>8.2683162037877622E-3</c:v>
                </c:pt>
                <c:pt idx="660">
                  <c:v>8.3017823158293425E-3</c:v>
                </c:pt>
                <c:pt idx="661">
                  <c:v>8.3334384023014962E-3</c:v>
                </c:pt>
                <c:pt idx="662">
                  <c:v>8.3632844627246072E-3</c:v>
                </c:pt>
                <c:pt idx="663">
                  <c:v>8.3913204968588673E-3</c:v>
                </c:pt>
                <c:pt idx="664">
                  <c:v>8.4175465040647879E-3</c:v>
                </c:pt>
                <c:pt idx="665">
                  <c:v>8.4419624840226248E-3</c:v>
                </c:pt>
                <c:pt idx="666">
                  <c:v>8.4645684364126339E-3</c:v>
                </c:pt>
                <c:pt idx="667">
                  <c:v>8.5400664375434587E-3</c:v>
                </c:pt>
                <c:pt idx="668">
                  <c:v>8.6442953925303101E-3</c:v>
                </c:pt>
                <c:pt idx="669">
                  <c:v>8.7468983667271516E-3</c:v>
                </c:pt>
                <c:pt idx="670">
                  <c:v>8.8478753588550063E-3</c:v>
                </c:pt>
                <c:pt idx="671">
                  <c:v>8.9472263673950891E-3</c:v>
                </c:pt>
                <c:pt idx="672">
                  <c:v>9.0449513911483592E-3</c:v>
                </c:pt>
                <c:pt idx="673">
                  <c:v>9.1410504286759675E-3</c:v>
                </c:pt>
                <c:pt idx="674">
                  <c:v>9.2355234787788731E-3</c:v>
                </c:pt>
                <c:pt idx="675">
                  <c:v>9.3283705400182271E-3</c:v>
                </c:pt>
                <c:pt idx="676">
                  <c:v>9.4195916113548606E-3</c:v>
                </c:pt>
                <c:pt idx="677">
                  <c:v>9.5091866913499246E-3</c:v>
                </c:pt>
                <c:pt idx="678">
                  <c:v>9.5971557788843143E-3</c:v>
                </c:pt>
                <c:pt idx="679">
                  <c:v>9.6834988727589888E-3</c:v>
                </c:pt>
                <c:pt idx="680">
                  <c:v>9.7682159718548434E-3</c:v>
                </c:pt>
                <c:pt idx="681">
                  <c:v>9.851307074892901E-3</c:v>
                </c:pt>
                <c:pt idx="682">
                  <c:v>9.932772180833993E-3</c:v>
                </c:pt>
                <c:pt idx="683">
                  <c:v>1.0012611288559015E-2</c:v>
                </c:pt>
                <c:pt idx="684">
                  <c:v>1.0090824397108733E-2</c:v>
                </c:pt>
                <c:pt idx="685">
                  <c:v>1.0167411505204171E-2</c:v>
                </c:pt>
                <c:pt idx="686">
                  <c:v>1.0242372611886097E-2</c:v>
                </c:pt>
                <c:pt idx="687">
                  <c:v>1.0315707716195277E-2</c:v>
                </c:pt>
                <c:pt idx="688">
                  <c:v>1.0387416817092543E-2</c:v>
                </c:pt>
                <c:pt idx="689">
                  <c:v>1.0457499913698598E-2</c:v>
                </c:pt>
                <c:pt idx="690">
                  <c:v>1.0525957004894337E-2</c:v>
                </c:pt>
                <c:pt idx="691">
                  <c:v>1.0592788089800464E-2</c:v>
                </c:pt>
                <c:pt idx="692">
                  <c:v>1.0657993167617619E-2</c:v>
                </c:pt>
                <c:pt idx="693">
                  <c:v>1.0721572237386567E-2</c:v>
                </c:pt>
                <c:pt idx="694">
                  <c:v>1.078352529830795E-2</c:v>
                </c:pt>
                <c:pt idx="695">
                  <c:v>1.0843852349422534E-2</c:v>
                </c:pt>
                <c:pt idx="696">
                  <c:v>1.0902553390010894E-2</c:v>
                </c:pt>
                <c:pt idx="697">
                  <c:v>1.0959628419193734E-2</c:v>
                </c:pt>
                <c:pt idx="698">
                  <c:v>1.1015077436331566E-2</c:v>
                </c:pt>
                <c:pt idx="699">
                  <c:v>1.1068900440545093E-2</c:v>
                </c:pt>
                <c:pt idx="700">
                  <c:v>1.1121097431194826E-2</c:v>
                </c:pt>
                <c:pt idx="701">
                  <c:v>1.1171668407481405E-2</c:v>
                </c:pt>
                <c:pt idx="702">
                  <c:v>1.1220613368765342E-2</c:v>
                </c:pt>
                <c:pt idx="703">
                  <c:v>1.1267932314407147E-2</c:v>
                </c:pt>
                <c:pt idx="704">
                  <c:v>1.1313625243767333E-2</c:v>
                </c:pt>
                <c:pt idx="705">
                  <c:v>1.1357692156206411E-2</c:v>
                </c:pt>
                <c:pt idx="706">
                  <c:v>1.1400133051084893E-2</c:v>
                </c:pt>
                <c:pt idx="707">
                  <c:v>1.1440947927923162E-2</c:v>
                </c:pt>
                <c:pt idx="708">
                  <c:v>1.1480136786081729E-2</c:v>
                </c:pt>
                <c:pt idx="709">
                  <c:v>1.1517699625080979E-2</c:v>
                </c:pt>
                <c:pt idx="710">
                  <c:v>1.1553636444361359E-2</c:v>
                </c:pt>
                <c:pt idx="711">
                  <c:v>1.1587947243523189E-2</c:v>
                </c:pt>
                <c:pt idx="712">
                  <c:v>1.1620632022006916E-2</c:v>
                </c:pt>
                <c:pt idx="713">
                  <c:v>1.165169077941286E-2</c:v>
                </c:pt>
                <c:pt idx="714">
                  <c:v>1.1681123515261405E-2</c:v>
                </c:pt>
                <c:pt idx="715">
                  <c:v>1.1708930229312742E-2</c:v>
                </c:pt>
                <c:pt idx="716">
                  <c:v>1.1735110921007319E-2</c:v>
                </c:pt>
                <c:pt idx="717">
                  <c:v>1.1759665590105328E-2</c:v>
                </c:pt>
                <c:pt idx="718">
                  <c:v>1.1782594236287025E-2</c:v>
                </c:pt>
                <c:pt idx="719">
                  <c:v>1.1817651677157315E-2</c:v>
                </c:pt>
                <c:pt idx="720">
                  <c:v>1.1901753181877694E-2</c:v>
                </c:pt>
                <c:pt idx="721">
                  <c:v>1.1984619517830808E-2</c:v>
                </c:pt>
                <c:pt idx="722">
                  <c:v>1.2066250684137358E-2</c:v>
                </c:pt>
                <c:pt idx="723">
                  <c:v>1.2146646680077922E-2</c:v>
                </c:pt>
                <c:pt idx="724">
                  <c:v>1.2225807504773201E-2</c:v>
                </c:pt>
                <c:pt idx="725">
                  <c:v>1.2303733157423835E-2</c:v>
                </c:pt>
                <c:pt idx="726">
                  <c:v>1.2380423637150528E-2</c:v>
                </c:pt>
                <c:pt idx="727">
                  <c:v>1.2455878943313792E-2</c:v>
                </c:pt>
                <c:pt idx="728">
                  <c:v>1.2530099075034329E-2</c:v>
                </c:pt>
                <c:pt idx="729">
                  <c:v>1.2603084031592715E-2</c:v>
                </c:pt>
                <c:pt idx="730">
                  <c:v>1.267483381218959E-2</c:v>
                </c:pt>
                <c:pt idx="731">
                  <c:v>1.2745348416105529E-2</c:v>
                </c:pt>
                <c:pt idx="732">
                  <c:v>1.2814627842701043E-2</c:v>
                </c:pt>
                <c:pt idx="733">
                  <c:v>1.28826720910169E-2</c:v>
                </c:pt>
                <c:pt idx="734">
                  <c:v>1.294948116065342E-2</c:v>
                </c:pt>
                <c:pt idx="735">
                  <c:v>1.3015055050811242E-2</c:v>
                </c:pt>
                <c:pt idx="736">
                  <c:v>1.3079393760691005E-2</c:v>
                </c:pt>
                <c:pt idx="737">
                  <c:v>1.3142497289813093E-2</c:v>
                </c:pt>
                <c:pt idx="738">
                  <c:v>1.3204365637378146E-2</c:v>
                </c:pt>
                <c:pt idx="739">
                  <c:v>1.3264998802826611E-2</c:v>
                </c:pt>
                <c:pt idx="740">
                  <c:v>1.3324396785598935E-2</c:v>
                </c:pt>
                <c:pt idx="741">
                  <c:v>1.3382559584975695E-2</c:v>
                </c:pt>
                <c:pt idx="742">
                  <c:v>1.3439487200397338E-2</c:v>
                </c:pt>
                <c:pt idx="743">
                  <c:v>1.3495179631224374E-2</c:v>
                </c:pt>
                <c:pt idx="744">
                  <c:v>1.3549636876897253E-2</c:v>
                </c:pt>
                <c:pt idx="745">
                  <c:v>1.3602858937016293E-2</c:v>
                </c:pt>
                <c:pt idx="746">
                  <c:v>1.3654845810862071E-2</c:v>
                </c:pt>
                <c:pt idx="747">
                  <c:v>1.3705597497954969E-2</c:v>
                </c:pt>
                <c:pt idx="748">
                  <c:v>1.3755113997735435E-2</c:v>
                </c:pt>
                <c:pt idx="749">
                  <c:v>1.3803395309723854E-2</c:v>
                </c:pt>
                <c:pt idx="750">
                  <c:v>1.3850441433440608E-2</c:v>
                </c:pt>
                <c:pt idx="751">
                  <c:v>1.3896252368406081E-2</c:v>
                </c:pt>
                <c:pt idx="752">
                  <c:v>1.3940828114060722E-2</c:v>
                </c:pt>
                <c:pt idx="753">
                  <c:v>1.3984168670004848E-2</c:v>
                </c:pt>
                <c:pt idx="754">
                  <c:v>1.4026274035838782E-2</c:v>
                </c:pt>
                <c:pt idx="755">
                  <c:v>1.4067144211082905E-2</c:v>
                </c:pt>
                <c:pt idx="756">
                  <c:v>1.4106779195337538E-2</c:v>
                </c:pt>
                <c:pt idx="757">
                  <c:v>1.4145178988203E-2</c:v>
                </c:pt>
                <c:pt idx="758">
                  <c:v>1.4182343589199675E-2</c:v>
                </c:pt>
                <c:pt idx="759">
                  <c:v>1.4218272998007819E-2</c:v>
                </c:pt>
                <c:pt idx="760">
                  <c:v>1.4252967214227752E-2</c:v>
                </c:pt>
                <c:pt idx="761">
                  <c:v>1.4286426237619665E-2</c:v>
                </c:pt>
                <c:pt idx="762">
                  <c:v>1.4318650067703942E-2</c:v>
                </c:pt>
                <c:pt idx="763">
                  <c:v>1.4349638704160839E-2</c:v>
                </c:pt>
                <c:pt idx="764">
                  <c:v>1.4379392146750547E-2</c:v>
                </c:pt>
                <c:pt idx="765">
                  <c:v>1.4407910395073387E-2</c:v>
                </c:pt>
                <c:pt idx="766">
                  <c:v>1.4435193448889549E-2</c:v>
                </c:pt>
                <c:pt idx="767">
                  <c:v>1.4461241307959227E-2</c:v>
                </c:pt>
                <c:pt idx="768">
                  <c:v>1.4486053971962676E-2</c:v>
                </c:pt>
                <c:pt idx="769">
                  <c:v>1.4509631440660087E-2</c:v>
                </c:pt>
                <c:pt idx="770">
                  <c:v>1.4531973713731716E-2</c:v>
                </c:pt>
                <c:pt idx="771">
                  <c:v>1.4562998844676045E-2</c:v>
                </c:pt>
                <c:pt idx="772">
                  <c:v>1.4629295691568345E-2</c:v>
                </c:pt>
                <c:pt idx="773">
                  <c:v>1.4694590633581583E-2</c:v>
                </c:pt>
                <c:pt idx="774">
                  <c:v>1.4758883670076273E-2</c:v>
                </c:pt>
                <c:pt idx="775">
                  <c:v>1.482217480049286E-2</c:v>
                </c:pt>
                <c:pt idx="776">
                  <c:v>1.4884464024271793E-2</c:v>
                </c:pt>
                <c:pt idx="777">
                  <c:v>1.4945751340933455E-2</c:v>
                </c:pt>
                <c:pt idx="778">
                  <c:v>1.5006036749998231E-2</c:v>
                </c:pt>
                <c:pt idx="779">
                  <c:v>1.5065320250986503E-2</c:v>
                </c:pt>
                <c:pt idx="780">
                  <c:v>1.5123601843258783E-2</c:v>
                </c:pt>
                <c:pt idx="781">
                  <c:v>1.5180881526495327E-2</c:v>
                </c:pt>
                <c:pt idx="782">
                  <c:v>1.5237159300136582E-2</c:v>
                </c:pt>
                <c:pt idx="783">
                  <c:v>1.5292435163702933E-2</c:v>
                </c:pt>
                <c:pt idx="784">
                  <c:v>1.5346709116794699E-2</c:v>
                </c:pt>
                <c:pt idx="785">
                  <c:v>1.5399981158852327E-2</c:v>
                </c:pt>
                <c:pt idx="786">
                  <c:v>1.5452251289556074E-2</c:v>
                </c:pt>
                <c:pt idx="787">
                  <c:v>1.5503519508426322E-2</c:v>
                </c:pt>
                <c:pt idx="788">
                  <c:v>1.555378581490352E-2</c:v>
                </c:pt>
                <c:pt idx="789">
                  <c:v>1.560305020874786E-2</c:v>
                </c:pt>
                <c:pt idx="790">
                  <c:v>1.565131268955966E-2</c:v>
                </c:pt>
                <c:pt idx="791">
                  <c:v>1.5698573256779369E-2</c:v>
                </c:pt>
                <c:pt idx="792">
                  <c:v>1.5744831910087242E-2</c:v>
                </c:pt>
                <c:pt idx="793">
                  <c:v>1.5790088649163536E-2</c:v>
                </c:pt>
                <c:pt idx="794">
                  <c:v>1.5834343473528634E-2</c:v>
                </c:pt>
                <c:pt idx="795">
                  <c:v>1.5877596382862791E-2</c:v>
                </c:pt>
                <c:pt idx="796">
                  <c:v>1.5919847376766327E-2</c:v>
                </c:pt>
                <c:pt idx="797">
                  <c:v>1.5961096454999435E-2</c:v>
                </c:pt>
                <c:pt idx="798">
                  <c:v>1.6001343617082497E-2</c:v>
                </c:pt>
                <c:pt idx="799">
                  <c:v>1.604058886269577E-2</c:v>
                </c:pt>
                <c:pt idx="800">
                  <c:v>1.6078832191599446E-2</c:v>
                </c:pt>
                <c:pt idx="801">
                  <c:v>1.6116073603393843E-2</c:v>
                </c:pt>
                <c:pt idx="802">
                  <c:v>1.6152313097839155E-2</c:v>
                </c:pt>
                <c:pt idx="803">
                  <c:v>1.61875506745357E-2</c:v>
                </c:pt>
                <c:pt idx="804">
                  <c:v>1.6221786333243671E-2</c:v>
                </c:pt>
                <c:pt idx="805">
                  <c:v>1.6255020073643323E-2</c:v>
                </c:pt>
                <c:pt idx="806">
                  <c:v>1.6287251895574784E-2</c:v>
                </c:pt>
                <c:pt idx="807">
                  <c:v>1.631848179871831E-2</c:v>
                </c:pt>
                <c:pt idx="808">
                  <c:v>1.634870978267422E-2</c:v>
                </c:pt>
                <c:pt idx="809">
                  <c:v>1.6377935847362579E-2</c:v>
                </c:pt>
                <c:pt idx="810">
                  <c:v>1.6406159992383706E-2</c:v>
                </c:pt>
                <c:pt idx="811">
                  <c:v>1.6433382217657666E-2</c:v>
                </c:pt>
                <c:pt idx="812">
                  <c:v>1.6459602522864714E-2</c:v>
                </c:pt>
                <c:pt idx="813">
                  <c:v>1.6484820907924913E-2</c:v>
                </c:pt>
                <c:pt idx="814">
                  <c:v>1.6509037372358648E-2</c:v>
                </c:pt>
                <c:pt idx="815">
                  <c:v>1.6532251916245855E-2</c:v>
                </c:pt>
                <c:pt idx="816">
                  <c:v>1.6554464539186853E-2</c:v>
                </c:pt>
                <c:pt idx="817">
                  <c:v>1.6575675241101706E-2</c:v>
                </c:pt>
                <c:pt idx="818">
                  <c:v>1.6595884021750607E-2</c:v>
                </c:pt>
                <c:pt idx="819">
                  <c:v>1.6615090881053618E-2</c:v>
                </c:pt>
                <c:pt idx="820">
                  <c:v>1.6633295818770932E-2</c:v>
                </c:pt>
                <c:pt idx="821">
                  <c:v>1.6650498834742677E-2</c:v>
                </c:pt>
                <c:pt idx="822">
                  <c:v>1.6666699928968853E-2</c:v>
                </c:pt>
                <c:pt idx="823">
                  <c:v>1.6688749429034644E-2</c:v>
                </c:pt>
                <c:pt idx="824">
                  <c:v>1.6735133490586307E-2</c:v>
                </c:pt>
                <c:pt idx="825">
                  <c:v>1.6780878069511118E-2</c:v>
                </c:pt>
                <c:pt idx="826">
                  <c:v>1.6825983165569269E-2</c:v>
                </c:pt>
                <c:pt idx="827">
                  <c:v>1.6870448778680824E-2</c:v>
                </c:pt>
                <c:pt idx="828">
                  <c:v>1.6914274908446103E-2</c:v>
                </c:pt>
                <c:pt idx="829">
                  <c:v>1.6957461554705233E-2</c:v>
                </c:pt>
                <c:pt idx="830">
                  <c:v>1.7000008717218407E-2</c:v>
                </c:pt>
                <c:pt idx="831">
                  <c:v>1.7041916395745815E-2</c:v>
                </c:pt>
                <c:pt idx="832">
                  <c:v>1.7083184590047651E-2</c:v>
                </c:pt>
                <c:pt idx="833">
                  <c:v>1.7123813299884105E-2</c:v>
                </c:pt>
                <c:pt idx="834">
                  <c:v>1.7163802525175242E-2</c:v>
                </c:pt>
                <c:pt idx="835">
                  <c:v>1.7203152265521382E-2</c:v>
                </c:pt>
                <c:pt idx="836">
                  <c:v>1.7241862520842588E-2</c:v>
                </c:pt>
                <c:pt idx="837">
                  <c:v>1.7279933290899052E-2</c:v>
                </c:pt>
                <c:pt idx="838">
                  <c:v>1.7317364575530902E-2</c:v>
                </c:pt>
                <c:pt idx="839">
                  <c:v>1.7354156374418395E-2</c:v>
                </c:pt>
                <c:pt idx="840">
                  <c:v>1.7390308687481593E-2</c:v>
                </c:pt>
                <c:pt idx="841">
                  <c:v>1.7425821514480688E-2</c:v>
                </c:pt>
                <c:pt idx="842">
                  <c:v>1.7460694855175873E-2</c:v>
                </c:pt>
                <c:pt idx="843">
                  <c:v>1.7494928709487212E-2</c:v>
                </c:pt>
                <c:pt idx="844">
                  <c:v>1.752852307709496E-2</c:v>
                </c:pt>
                <c:pt idx="845">
                  <c:v>1.7566133595074973E-2</c:v>
                </c:pt>
                <c:pt idx="846">
                  <c:v>1.7598357633712425E-2</c:v>
                </c:pt>
                <c:pt idx="847">
                  <c:v>1.7629942185166669E-2</c:v>
                </c:pt>
                <c:pt idx="848">
                  <c:v>1.7660887249277835E-2</c:v>
                </c:pt>
                <c:pt idx="849">
                  <c:v>1.7691192825886048E-2</c:v>
                </c:pt>
                <c:pt idx="850">
                  <c:v>1.7720858914751503E-2</c:v>
                </c:pt>
                <c:pt idx="851">
                  <c:v>1.7749885515874197E-2</c:v>
                </c:pt>
                <c:pt idx="852">
                  <c:v>1.7778272629014324E-2</c:v>
                </c:pt>
                <c:pt idx="853">
                  <c:v>1.7806020254012012E-2</c:v>
                </c:pt>
                <c:pt idx="854">
                  <c:v>1.7833128390707387E-2</c:v>
                </c:pt>
                <c:pt idx="855">
                  <c:v>1.7859597039020514E-2</c:v>
                </c:pt>
                <c:pt idx="856">
                  <c:v>1.7885426198791521E-2</c:v>
                </c:pt>
                <c:pt idx="857">
                  <c:v>1.7910615869780599E-2</c:v>
                </c:pt>
                <c:pt idx="858">
                  <c:v>1.793516605198775E-2</c:v>
                </c:pt>
                <c:pt idx="859">
                  <c:v>1.79590767452531E-2</c:v>
                </c:pt>
                <c:pt idx="860">
                  <c:v>1.7982347949416777E-2</c:v>
                </c:pt>
                <c:pt idx="861">
                  <c:v>1.800497966431891E-2</c:v>
                </c:pt>
                <c:pt idx="862">
                  <c:v>1.8026971889879562E-2</c:v>
                </c:pt>
                <c:pt idx="863">
                  <c:v>1.8051322813716908E-2</c:v>
                </c:pt>
                <c:pt idx="864">
                  <c:v>1.8071944704631804E-2</c:v>
                </c:pt>
                <c:pt idx="865">
                  <c:v>1.8091927105805539E-2</c:v>
                </c:pt>
                <c:pt idx="866">
                  <c:v>1.8111270017238112E-2</c:v>
                </c:pt>
                <c:pt idx="867">
                  <c:v>1.8129973438769653E-2</c:v>
                </c:pt>
                <c:pt idx="868">
                  <c:v>1.8148037370240289E-2</c:v>
                </c:pt>
                <c:pt idx="869">
                  <c:v>1.8165461811570083E-2</c:v>
                </c:pt>
                <c:pt idx="870">
                  <c:v>1.8182246762918908E-2</c:v>
                </c:pt>
                <c:pt idx="871">
                  <c:v>1.8198392223807147E-2</c:v>
                </c:pt>
                <c:pt idx="872">
                  <c:v>1.8213898194394673E-2</c:v>
                </c:pt>
                <c:pt idx="873">
                  <c:v>1.8228764674521614E-2</c:v>
                </c:pt>
                <c:pt idx="874">
                  <c:v>1.8242991664108033E-2</c:v>
                </c:pt>
                <c:pt idx="875">
                  <c:v>1.8259631309689439E-2</c:v>
                </c:pt>
                <c:pt idx="876">
                  <c:v>1.8287170059689828E-2</c:v>
                </c:pt>
                <c:pt idx="877">
                  <c:v>1.831464525620774E-2</c:v>
                </c:pt>
                <c:pt idx="878">
                  <c:v>1.8342056899323111E-2</c:v>
                </c:pt>
                <c:pt idx="879">
                  <c:v>1.8369404989035942E-2</c:v>
                </c:pt>
                <c:pt idx="880">
                  <c:v>1.8396689525266297E-2</c:v>
                </c:pt>
                <c:pt idx="881">
                  <c:v>1.8423910508014174E-2</c:v>
                </c:pt>
                <c:pt idx="882">
                  <c:v>1.8451067937199639E-2</c:v>
                </c:pt>
                <c:pt idx="883">
                  <c:v>1.8478161812902627E-2</c:v>
                </c:pt>
                <c:pt idx="884">
                  <c:v>1.8505192135123139E-2</c:v>
                </c:pt>
                <c:pt idx="885">
                  <c:v>1.8532158903861173E-2</c:v>
                </c:pt>
                <c:pt idx="886">
                  <c:v>1.8559062118956859E-2</c:v>
                </c:pt>
                <c:pt idx="887">
                  <c:v>1.8585901780570069E-2</c:v>
                </c:pt>
                <c:pt idx="888">
                  <c:v>1.8612677888460993E-2</c:v>
                </c:pt>
                <c:pt idx="889">
                  <c:v>1.8639390442949377E-2</c:v>
                </c:pt>
                <c:pt idx="890">
                  <c:v>1.8666039443715476E-2</c:v>
                </c:pt>
                <c:pt idx="891">
                  <c:v>1.8692624890839227E-2</c:v>
                </c:pt>
                <c:pt idx="892">
                  <c:v>1.8719146784400564E-2</c:v>
                </c:pt>
                <c:pt idx="893">
                  <c:v>1.8745605124239617E-2</c:v>
                </c:pt>
                <c:pt idx="894">
                  <c:v>1.8771999910436321E-2</c:v>
                </c:pt>
                <c:pt idx="895">
                  <c:v>1.8798331142990676E-2</c:v>
                </c:pt>
                <c:pt idx="896">
                  <c:v>1.8824598821822747E-2</c:v>
                </c:pt>
                <c:pt idx="897">
                  <c:v>1.8859265625623678E-2</c:v>
                </c:pt>
                <c:pt idx="898">
                  <c:v>1.8885390777585442E-2</c:v>
                </c:pt>
                <c:pt idx="899">
                  <c:v>1.8911452372947224E-2</c:v>
                </c:pt>
                <c:pt idx="900">
                  <c:v>1.8937450411629086E-2</c:v>
                </c:pt>
                <c:pt idx="901">
                  <c:v>1.8963384893604385E-2</c:v>
                </c:pt>
                <c:pt idx="902">
                  <c:v>1.8989255818846473E-2</c:v>
                </c:pt>
                <c:pt idx="903">
                  <c:v>1.9015063187275416E-2</c:v>
                </c:pt>
                <c:pt idx="904">
                  <c:v>1.9040806998917859E-2</c:v>
                </c:pt>
                <c:pt idx="905">
                  <c:v>1.9066487253667219E-2</c:v>
                </c:pt>
                <c:pt idx="906">
                  <c:v>1.9092103951496853E-2</c:v>
                </c:pt>
                <c:pt idx="907">
                  <c:v>1.9117657092380114E-2</c:v>
                </c:pt>
                <c:pt idx="908">
                  <c:v>1.9143146676263711E-2</c:v>
                </c:pt>
                <c:pt idx="909">
                  <c:v>1.9168572703121001E-2</c:v>
                </c:pt>
                <c:pt idx="910">
                  <c:v>1.9193935172925336E-2</c:v>
                </c:pt>
                <c:pt idx="911">
                  <c:v>1.9219234085596781E-2</c:v>
                </c:pt>
                <c:pt idx="912">
                  <c:v>1.9244469441108691E-2</c:v>
                </c:pt>
                <c:pt idx="913">
                  <c:v>1.9279377626197913E-2</c:v>
                </c:pt>
                <c:pt idx="914">
                  <c:v>1.9304455940583054E-2</c:v>
                </c:pt>
                <c:pt idx="915">
                  <c:v>1.9329470701006102E-2</c:v>
                </c:pt>
                <c:pt idx="916">
                  <c:v>1.9354421907467056E-2</c:v>
                </c:pt>
                <c:pt idx="917">
                  <c:v>1.9379309559885982E-2</c:v>
                </c:pt>
                <c:pt idx="918">
                  <c:v>1.9404133658342815E-2</c:v>
                </c:pt>
                <c:pt idx="919">
                  <c:v>1.9428894202837554E-2</c:v>
                </c:pt>
                <c:pt idx="920">
                  <c:v>1.9453591193210329E-2</c:v>
                </c:pt>
                <c:pt idx="921">
                  <c:v>1.947822462962101E-2</c:v>
                </c:pt>
                <c:pt idx="922">
                  <c:v>1.9502794511909727E-2</c:v>
                </c:pt>
                <c:pt idx="923">
                  <c:v>1.9527300840156414E-2</c:v>
                </c:pt>
                <c:pt idx="924">
                  <c:v>1.9551743614361072E-2</c:v>
                </c:pt>
                <c:pt idx="925">
                  <c:v>1.9576122834443765E-2</c:v>
                </c:pt>
                <c:pt idx="926">
                  <c:v>1.9600438500404493E-2</c:v>
                </c:pt>
                <c:pt idx="927">
                  <c:v>1.9638449529288948E-2</c:v>
                </c:pt>
                <c:pt idx="928">
                  <c:v>1.9679442525006863E-2</c:v>
                </c:pt>
                <c:pt idx="929">
                  <c:v>1.9719579265018439E-2</c:v>
                </c:pt>
                <c:pt idx="930">
                  <c:v>1.9758859749163804E-2</c:v>
                </c:pt>
                <c:pt idx="931">
                  <c:v>1.9797283977123215E-2</c:v>
                </c:pt>
                <c:pt idx="932">
                  <c:v>1.9834851948736798E-2</c:v>
                </c:pt>
                <c:pt idx="933">
                  <c:v>1.9871563663604874E-2</c:v>
                </c:pt>
                <c:pt idx="934">
                  <c:v>1.9907419121487635E-2</c:v>
                </c:pt>
                <c:pt idx="935">
                  <c:v>1.9942418322225208E-2</c:v>
                </c:pt>
                <c:pt idx="936">
                  <c:v>1.9976561265337978E-2</c:v>
                </c:pt>
                <c:pt idx="937">
                  <c:v>2.0009847950905879E-2</c:v>
                </c:pt>
                <c:pt idx="938">
                  <c:v>2.0042278378449296E-2</c:v>
                </c:pt>
                <c:pt idx="939">
                  <c:v>2.0073852547808357E-2</c:v>
                </c:pt>
                <c:pt idx="940">
                  <c:v>2.0104570458743254E-2</c:v>
                </c:pt>
                <c:pt idx="941">
                  <c:v>2.0134432111094114E-2</c:v>
                </c:pt>
                <c:pt idx="942">
                  <c:v>2.0163437504541193E-2</c:v>
                </c:pt>
                <c:pt idx="943">
                  <c:v>2.0191586639004555E-2</c:v>
                </c:pt>
                <c:pt idx="944">
                  <c:v>2.0218879514244392E-2</c:v>
                </c:pt>
                <c:pt idx="945">
                  <c:v>2.024531612994096E-2</c:v>
                </c:pt>
                <c:pt idx="946">
                  <c:v>2.0270896486094259E-2</c:v>
                </c:pt>
                <c:pt idx="947">
                  <c:v>2.0295620582384544E-2</c:v>
                </c:pt>
                <c:pt idx="948">
                  <c:v>2.0319488418731879E-2</c:v>
                </c:pt>
                <c:pt idx="949">
                  <c:v>2.0342499994896457E-2</c:v>
                </c:pt>
                <c:pt idx="950">
                  <c:v>2.0364655310718405E-2</c:v>
                </c:pt>
                <c:pt idx="951">
                  <c:v>2.0385954366037851E-2</c:v>
                </c:pt>
                <c:pt idx="952">
                  <c:v>2.0406397160854794E-2</c:v>
                </c:pt>
                <c:pt idx="953">
                  <c:v>2.0425983694769556E-2</c:v>
                </c:pt>
                <c:pt idx="954">
                  <c:v>2.0444713967702199E-2</c:v>
                </c:pt>
                <c:pt idx="955">
                  <c:v>2.046258797973266E-2</c:v>
                </c:pt>
                <c:pt idx="956">
                  <c:v>2.0479605730461259E-2</c:v>
                </c:pt>
                <c:pt idx="957">
                  <c:v>2.0495767219967931E-2</c:v>
                </c:pt>
                <c:pt idx="958">
                  <c:v>2.0511072448012868E-2</c:v>
                </c:pt>
                <c:pt idx="959">
                  <c:v>2.0525521414596071E-2</c:v>
                </c:pt>
                <c:pt idx="960">
                  <c:v>2.053911411947773E-2</c:v>
                </c:pt>
                <c:pt idx="961">
                  <c:v>2.0551850562657847E-2</c:v>
                </c:pt>
                <c:pt idx="962">
                  <c:v>2.0563730744056485E-2</c:v>
                </c:pt>
                <c:pt idx="963">
                  <c:v>2.0574754663513772E-2</c:v>
                </c:pt>
                <c:pt idx="964">
                  <c:v>2.0584922320949772E-2</c:v>
                </c:pt>
                <c:pt idx="965">
                  <c:v>2.0594233716364485E-2</c:v>
                </c:pt>
                <c:pt idx="966">
                  <c:v>2.0602688849677975E-2</c:v>
                </c:pt>
                <c:pt idx="967">
                  <c:v>2.0610287720810305E-2</c:v>
                </c:pt>
                <c:pt idx="968">
                  <c:v>2.061703032968154E-2</c:v>
                </c:pt>
                <c:pt idx="969">
                  <c:v>2.062291667629168E-2</c:v>
                </c:pt>
                <c:pt idx="970">
                  <c:v>2.0627946760560789E-2</c:v>
                </c:pt>
                <c:pt idx="971">
                  <c:v>2.0632120582488866E-2</c:v>
                </c:pt>
                <c:pt idx="972">
                  <c:v>2.0635438141995976E-2</c:v>
                </c:pt>
                <c:pt idx="973">
                  <c:v>2.0637899439162055E-2</c:v>
                </c:pt>
                <c:pt idx="974">
                  <c:v>2.063950447382723E-2</c:v>
                </c:pt>
                <c:pt idx="975">
                  <c:v>2.0640253246071438E-2</c:v>
                </c:pt>
                <c:pt idx="976">
                  <c:v>2.0640145755814743E-2</c:v>
                </c:pt>
                <c:pt idx="977">
                  <c:v>2.0639182003217016E-2</c:v>
                </c:pt>
                <c:pt idx="978">
                  <c:v>2.0637361988118386E-2</c:v>
                </c:pt>
                <c:pt idx="979">
                  <c:v>2.0647677806637788E-2</c:v>
                </c:pt>
                <c:pt idx="980">
                  <c:v>2.0664831572485554E-2</c:v>
                </c:pt>
                <c:pt idx="981">
                  <c:v>2.0681709950300942E-2</c:v>
                </c:pt>
                <c:pt idx="982">
                  <c:v>2.0698312940004016E-2</c:v>
                </c:pt>
                <c:pt idx="983">
                  <c:v>2.0714640541674711E-2</c:v>
                </c:pt>
                <c:pt idx="984">
                  <c:v>2.0730692755073221E-2</c:v>
                </c:pt>
                <c:pt idx="985">
                  <c:v>2.0746469580359417E-2</c:v>
                </c:pt>
                <c:pt idx="986">
                  <c:v>2.0761971017453362E-2</c:v>
                </c:pt>
                <c:pt idx="987">
                  <c:v>2.0777197066275122E-2</c:v>
                </c:pt>
                <c:pt idx="988">
                  <c:v>2.0792147726824695E-2</c:v>
                </c:pt>
                <c:pt idx="989">
                  <c:v>2.0806822998942209E-2</c:v>
                </c:pt>
                <c:pt idx="990">
                  <c:v>2.0821222882787538E-2</c:v>
                </c:pt>
                <c:pt idx="991">
                  <c:v>2.0835347378200808E-2</c:v>
                </c:pt>
                <c:pt idx="992">
                  <c:v>2.0849196485261956E-2</c:v>
                </c:pt>
                <c:pt idx="993">
                  <c:v>2.086277020381111E-2</c:v>
                </c:pt>
                <c:pt idx="994">
                  <c:v>2.0876068533848269E-2</c:v>
                </c:pt>
                <c:pt idx="995">
                  <c:v>2.0889091475373434E-2</c:v>
                </c:pt>
                <c:pt idx="996">
                  <c:v>2.0901839028386604E-2</c:v>
                </c:pt>
                <c:pt idx="997">
                  <c:v>2.091431119288778E-2</c:v>
                </c:pt>
                <c:pt idx="998">
                  <c:v>2.092650796871709E-2</c:v>
                </c:pt>
                <c:pt idx="999">
                  <c:v>2.0938429355874533E-2</c:v>
                </c:pt>
                <c:pt idx="1000">
                  <c:v>2.0950075354360109E-2</c:v>
                </c:pt>
                <c:pt idx="1001">
                  <c:v>2.0961445964253755E-2</c:v>
                </c:pt>
                <c:pt idx="1002">
                  <c:v>2.0972541185395599E-2</c:v>
                </c:pt>
                <c:pt idx="1003">
                  <c:v>2.0983361017705704E-2</c:v>
                </c:pt>
                <c:pt idx="1004">
                  <c:v>2.0993905461264006E-2</c:v>
                </c:pt>
                <c:pt idx="1005">
                  <c:v>2.1004174516150442E-2</c:v>
                </c:pt>
                <c:pt idx="1006">
                  <c:v>2.1014168182125204E-2</c:v>
                </c:pt>
                <c:pt idx="1007">
                  <c:v>2.1023886459348162E-2</c:v>
                </c:pt>
                <c:pt idx="1008">
                  <c:v>2.1033329347659446E-2</c:v>
                </c:pt>
                <c:pt idx="1009">
                  <c:v>2.1042496847059056E-2</c:v>
                </c:pt>
                <c:pt idx="1010">
                  <c:v>2.1051388957626926E-2</c:v>
                </c:pt>
                <c:pt idx="1011">
                  <c:v>2.1060005679283123E-2</c:v>
                </c:pt>
                <c:pt idx="1012">
                  <c:v>2.1068347011947708E-2</c:v>
                </c:pt>
                <c:pt idx="1013">
                  <c:v>2.1076412955700619E-2</c:v>
                </c:pt>
                <c:pt idx="1014">
                  <c:v>2.1084203510461919E-2</c:v>
                </c:pt>
                <c:pt idx="1015">
                  <c:v>2.1091718676151672E-2</c:v>
                </c:pt>
                <c:pt idx="1016">
                  <c:v>2.1098958452849814E-2</c:v>
                </c:pt>
                <c:pt idx="1017">
                  <c:v>2.1105922840636282E-2</c:v>
                </c:pt>
                <c:pt idx="1018">
                  <c:v>2.1112611839271267E-2</c:v>
                </c:pt>
                <c:pt idx="1019">
                  <c:v>2.1119025448834705E-2</c:v>
                </c:pt>
                <c:pt idx="1020">
                  <c:v>2.1125163669406533E-2</c:v>
                </c:pt>
                <c:pt idx="1021">
                  <c:v>2.1131026500826877E-2</c:v>
                </c:pt>
                <c:pt idx="1022">
                  <c:v>2.1136613943175675E-2</c:v>
                </c:pt>
                <c:pt idx="1023">
                  <c:v>2.114192599637299E-2</c:v>
                </c:pt>
                <c:pt idx="1024">
                  <c:v>2.1146962660418822E-2</c:v>
                </c:pt>
                <c:pt idx="1025">
                  <c:v>2.1151723935393107E-2</c:v>
                </c:pt>
                <c:pt idx="1026">
                  <c:v>2.1156209821135974E-2</c:v>
                </c:pt>
                <c:pt idx="1027">
                  <c:v>2.1160420317807294E-2</c:v>
                </c:pt>
                <c:pt idx="1028">
                  <c:v>2.1164355425247194E-2</c:v>
                </c:pt>
                <c:pt idx="1029">
                  <c:v>2.1168015143615548E-2</c:v>
                </c:pt>
                <c:pt idx="1030">
                  <c:v>2.1171399472672547E-2</c:v>
                </c:pt>
                <c:pt idx="1031">
                  <c:v>2.1177126372586841E-2</c:v>
                </c:pt>
                <c:pt idx="1032">
                  <c:v>2.1192092674464647E-2</c:v>
                </c:pt>
                <c:pt idx="1033">
                  <c:v>2.1206643667515124E-2</c:v>
                </c:pt>
                <c:pt idx="1034">
                  <c:v>2.1220779351898145E-2</c:v>
                </c:pt>
                <c:pt idx="1035">
                  <c:v>2.1234499727293965E-2</c:v>
                </c:pt>
                <c:pt idx="1036">
                  <c:v>2.1247804793942393E-2</c:v>
                </c:pt>
                <c:pt idx="1037">
                  <c:v>2.1260694551523684E-2</c:v>
                </c:pt>
                <c:pt idx="1038">
                  <c:v>2.1273169000117775E-2</c:v>
                </c:pt>
                <c:pt idx="1039">
                  <c:v>2.1285228139724666E-2</c:v>
                </c:pt>
                <c:pt idx="1040">
                  <c:v>2.1296871970264419E-2</c:v>
                </c:pt>
                <c:pt idx="1041">
                  <c:v>2.1308100491737036E-2</c:v>
                </c:pt>
                <c:pt idx="1042">
                  <c:v>2.1318913703982645E-2</c:v>
                </c:pt>
                <c:pt idx="1043">
                  <c:v>2.1329311607081181E-2</c:v>
                </c:pt>
                <c:pt idx="1044">
                  <c:v>2.1339294200952708E-2</c:v>
                </c:pt>
                <c:pt idx="1045">
                  <c:v>2.1348861485597226E-2</c:v>
                </c:pt>
                <c:pt idx="1046">
                  <c:v>2.1358013460934799E-2</c:v>
                </c:pt>
                <c:pt idx="1047">
                  <c:v>2.1366750126965428E-2</c:v>
                </c:pt>
                <c:pt idx="1048">
                  <c:v>2.1375071483609176E-2</c:v>
                </c:pt>
                <c:pt idx="1049">
                  <c:v>2.1382977530866043E-2</c:v>
                </c:pt>
                <c:pt idx="1050">
                  <c:v>2.1390468268736029E-2</c:v>
                </c:pt>
                <c:pt idx="1051">
                  <c:v>2.1397543697219135E-2</c:v>
                </c:pt>
                <c:pt idx="1052">
                  <c:v>2.1404203816235423E-2</c:v>
                </c:pt>
                <c:pt idx="1053">
                  <c:v>2.1410448625704959E-2</c:v>
                </c:pt>
                <c:pt idx="1054">
                  <c:v>2.1416278125707677E-2</c:v>
                </c:pt>
                <c:pt idx="1055">
                  <c:v>2.1421692316243579E-2</c:v>
                </c:pt>
                <c:pt idx="1056">
                  <c:v>2.1426691197152792E-2</c:v>
                </c:pt>
                <c:pt idx="1057">
                  <c:v>2.1431274768515252E-2</c:v>
                </c:pt>
                <c:pt idx="1058">
                  <c:v>2.1435443030410894E-2</c:v>
                </c:pt>
                <c:pt idx="1059">
                  <c:v>2.1439195982519976E-2</c:v>
                </c:pt>
                <c:pt idx="1060">
                  <c:v>2.1442533625162241E-2</c:v>
                </c:pt>
                <c:pt idx="1061">
                  <c:v>2.1445455958177817E-2</c:v>
                </c:pt>
                <c:pt idx="1062">
                  <c:v>2.1447962981566704E-2</c:v>
                </c:pt>
                <c:pt idx="1063">
                  <c:v>2.1450054695328902E-2</c:v>
                </c:pt>
                <c:pt idx="1064">
                  <c:v>2.1451731099464411E-2</c:v>
                </c:pt>
                <c:pt idx="1065">
                  <c:v>2.1452992193893294E-2</c:v>
                </c:pt>
                <c:pt idx="1066">
                  <c:v>2.1453837978775425E-2</c:v>
                </c:pt>
                <c:pt idx="1067">
                  <c:v>2.1454268453870995E-2</c:v>
                </c:pt>
                <c:pt idx="1068">
                  <c:v>2.1454283619419812E-2</c:v>
                </c:pt>
                <c:pt idx="1069">
                  <c:v>2.1453883475341939E-2</c:v>
                </c:pt>
                <c:pt idx="1070">
                  <c:v>2.1453068021477506E-2</c:v>
                </c:pt>
                <c:pt idx="1071">
                  <c:v>2.145183725806632E-2</c:v>
                </c:pt>
                <c:pt idx="1072">
                  <c:v>2.1450191185028444E-2</c:v>
                </c:pt>
                <c:pt idx="1073">
                  <c:v>2.1448129802204008E-2</c:v>
                </c:pt>
                <c:pt idx="1074">
                  <c:v>2.1445653109912755E-2</c:v>
                </c:pt>
                <c:pt idx="1075">
                  <c:v>2.1442761107994812E-2</c:v>
                </c:pt>
                <c:pt idx="1076">
                  <c:v>2.1439453796290309E-2</c:v>
                </c:pt>
                <c:pt idx="1077">
                  <c:v>2.1435731175198924E-2</c:v>
                </c:pt>
                <c:pt idx="1078">
                  <c:v>2.1431593244320979E-2</c:v>
                </c:pt>
                <c:pt idx="1079">
                  <c:v>2.1427040003976217E-2</c:v>
                </c:pt>
                <c:pt idx="1080">
                  <c:v>2.1422071454084701E-2</c:v>
                </c:pt>
                <c:pt idx="1081">
                  <c:v>2.1416687594646433E-2</c:v>
                </c:pt>
                <c:pt idx="1082">
                  <c:v>2.1410888425661412E-2</c:v>
                </c:pt>
                <c:pt idx="1083">
                  <c:v>2.1406267614327845E-2</c:v>
                </c:pt>
                <c:pt idx="1084">
                  <c:v>2.1407318709298906E-2</c:v>
                </c:pt>
                <c:pt idx="1085">
                  <c:v>2.1408358639041225E-2</c:v>
                </c:pt>
                <c:pt idx="1086">
                  <c:v>2.1409387403634739E-2</c:v>
                </c:pt>
                <c:pt idx="1087">
                  <c:v>2.1410405003079447E-2</c:v>
                </c:pt>
                <c:pt idx="1088">
                  <c:v>2.1411411437375349E-2</c:v>
                </c:pt>
                <c:pt idx="1089">
                  <c:v>2.1412406706522447E-2</c:v>
                </c:pt>
                <c:pt idx="1090">
                  <c:v>2.1413390810440802E-2</c:v>
                </c:pt>
                <c:pt idx="1091">
                  <c:v>2.1414363749210352E-2</c:v>
                </c:pt>
                <c:pt idx="1092">
                  <c:v>2.1415325522751161E-2</c:v>
                </c:pt>
                <c:pt idx="1093">
                  <c:v>2.1416276131143164E-2</c:v>
                </c:pt>
                <c:pt idx="1094">
                  <c:v>2.1417215574386361E-2</c:v>
                </c:pt>
                <c:pt idx="1095">
                  <c:v>2.1418143852480753E-2</c:v>
                </c:pt>
                <c:pt idx="1096">
                  <c:v>2.1419060965346404E-2</c:v>
                </c:pt>
                <c:pt idx="1097">
                  <c:v>2.1419966913063249E-2</c:v>
                </c:pt>
                <c:pt idx="1098">
                  <c:v>2.1420861695631288E-2</c:v>
                </c:pt>
                <c:pt idx="1099">
                  <c:v>2.1421745312970586E-2</c:v>
                </c:pt>
                <c:pt idx="1100">
                  <c:v>2.1422617765161078E-2</c:v>
                </c:pt>
                <c:pt idx="1101">
                  <c:v>2.1423479052202765E-2</c:v>
                </c:pt>
                <c:pt idx="1102">
                  <c:v>2.142432917401571E-2</c:v>
                </c:pt>
                <c:pt idx="1103">
                  <c:v>2.1425168130759786E-2</c:v>
                </c:pt>
                <c:pt idx="1104">
                  <c:v>2.1425995922195185E-2</c:v>
                </c:pt>
                <c:pt idx="1105">
                  <c:v>2.142692829797177E-2</c:v>
                </c:pt>
                <c:pt idx="1106">
                  <c:v>2.1427732164145397E-2</c:v>
                </c:pt>
                <c:pt idx="1107">
                  <c:v>2.1428524865090282E-2</c:v>
                </c:pt>
                <c:pt idx="1108">
                  <c:v>2.1429306400886361E-2</c:v>
                </c:pt>
                <c:pt idx="1109">
                  <c:v>2.1430076771453699E-2</c:v>
                </c:pt>
                <c:pt idx="1110">
                  <c:v>2.1430835976952167E-2</c:v>
                </c:pt>
                <c:pt idx="1111">
                  <c:v>2.1431584017141958E-2</c:v>
                </c:pt>
                <c:pt idx="1112">
                  <c:v>2.1432320892182943E-2</c:v>
                </c:pt>
                <c:pt idx="1113">
                  <c:v>2.1433046602155059E-2</c:v>
                </c:pt>
                <c:pt idx="1114">
                  <c:v>2.1433761146818497E-2</c:v>
                </c:pt>
                <c:pt idx="1115">
                  <c:v>2.1434464526413066E-2</c:v>
                </c:pt>
                <c:pt idx="1116">
                  <c:v>2.1435156740778893E-2</c:v>
                </c:pt>
                <c:pt idx="1117">
                  <c:v>2.1435837789995915E-2</c:v>
                </c:pt>
                <c:pt idx="1118">
                  <c:v>2.1436507673984195E-2</c:v>
                </c:pt>
                <c:pt idx="1119">
                  <c:v>2.143716639282367E-2</c:v>
                </c:pt>
                <c:pt idx="1120">
                  <c:v>2.1437813946514339E-2</c:v>
                </c:pt>
                <c:pt idx="1121">
                  <c:v>2.1438450335056203E-2</c:v>
                </c:pt>
                <c:pt idx="1122">
                  <c:v>2.1439075558369325E-2</c:v>
                </c:pt>
                <c:pt idx="1123">
                  <c:v>2.1439689616453705E-2</c:v>
                </c:pt>
                <c:pt idx="1124">
                  <c:v>2.1440292509469216E-2</c:v>
                </c:pt>
                <c:pt idx="1125">
                  <c:v>2.1440884237255986E-2</c:v>
                </c:pt>
                <c:pt idx="1126">
                  <c:v>2.144146479989395E-2</c:v>
                </c:pt>
                <c:pt idx="1127">
                  <c:v>2.1442034197303173E-2</c:v>
                </c:pt>
                <c:pt idx="1128">
                  <c:v>2.1442592429643526E-2</c:v>
                </c:pt>
                <c:pt idx="1129">
                  <c:v>2.1443139496675201E-2</c:v>
                </c:pt>
                <c:pt idx="1130">
                  <c:v>2.1443675398558071E-2</c:v>
                </c:pt>
                <c:pt idx="1131">
                  <c:v>2.1444200135292135E-2</c:v>
                </c:pt>
                <c:pt idx="1132">
                  <c:v>2.1444713706877394E-2</c:v>
                </c:pt>
                <c:pt idx="1133">
                  <c:v>2.1445216113313847E-2</c:v>
                </c:pt>
                <c:pt idx="1134">
                  <c:v>2.1445707354521559E-2</c:v>
                </c:pt>
                <c:pt idx="1135">
                  <c:v>2.1446766677950535E-2</c:v>
                </c:pt>
                <c:pt idx="1136">
                  <c:v>2.1449857925448512E-2</c:v>
                </c:pt>
                <c:pt idx="1137">
                  <c:v>2.1452804020736238E-2</c:v>
                </c:pt>
                <c:pt idx="1138">
                  <c:v>2.1455604963893649E-2</c:v>
                </c:pt>
                <c:pt idx="1139">
                  <c:v>2.1458260754760872E-2</c:v>
                </c:pt>
                <c:pt idx="1140">
                  <c:v>2.1460771393417843E-2</c:v>
                </c:pt>
                <c:pt idx="1141">
                  <c:v>2.1463136879864564E-2</c:v>
                </c:pt>
                <c:pt idx="1142">
                  <c:v>2.1465357214101033E-2</c:v>
                </c:pt>
                <c:pt idx="1143">
                  <c:v>2.1467432396127251E-2</c:v>
                </c:pt>
                <c:pt idx="1144">
                  <c:v>2.1469362425943217E-2</c:v>
                </c:pt>
                <c:pt idx="1145">
                  <c:v>2.1471147303468996E-2</c:v>
                </c:pt>
                <c:pt idx="1146">
                  <c:v>2.1472787028784523E-2</c:v>
                </c:pt>
                <c:pt idx="1147">
                  <c:v>2.1474281601969736E-2</c:v>
                </c:pt>
                <c:pt idx="1148">
                  <c:v>2.1475631022784825E-2</c:v>
                </c:pt>
                <c:pt idx="1149">
                  <c:v>2.1476835291389662E-2</c:v>
                </c:pt>
                <c:pt idx="1150">
                  <c:v>2.1477894407704312E-2</c:v>
                </c:pt>
                <c:pt idx="1151">
                  <c:v>2.1478808371888647E-2</c:v>
                </c:pt>
                <c:pt idx="1152">
                  <c:v>2.1479577183782794E-2</c:v>
                </c:pt>
                <c:pt idx="1153">
                  <c:v>2.148020084346669E-2</c:v>
                </c:pt>
                <c:pt idx="1154">
                  <c:v>2.1480679350860399E-2</c:v>
                </c:pt>
                <c:pt idx="1155">
                  <c:v>2.1481012706043856E-2</c:v>
                </c:pt>
                <c:pt idx="1156">
                  <c:v>2.1481200909017062E-2</c:v>
                </c:pt>
                <c:pt idx="1157">
                  <c:v>2.1481238260498969E-2</c:v>
                </c:pt>
                <c:pt idx="1158">
                  <c:v>2.1481115422918862E-2</c:v>
                </c:pt>
                <c:pt idx="1159">
                  <c:v>2.1480847433128503E-2</c:v>
                </c:pt>
                <c:pt idx="1160">
                  <c:v>2.1480434291047956E-2</c:v>
                </c:pt>
                <c:pt idx="1161">
                  <c:v>2.1479875996677222E-2</c:v>
                </c:pt>
                <c:pt idx="1162">
                  <c:v>2.1479172550096237E-2</c:v>
                </c:pt>
                <c:pt idx="1163">
                  <c:v>2.1478323951225065E-2</c:v>
                </c:pt>
                <c:pt idx="1164">
                  <c:v>2.1477330200143641E-2</c:v>
                </c:pt>
                <c:pt idx="1165">
                  <c:v>2.1476191296931901E-2</c:v>
                </c:pt>
                <c:pt idx="1166">
                  <c:v>2.1474907241350039E-2</c:v>
                </c:pt>
                <c:pt idx="1167">
                  <c:v>2.1473478033557925E-2</c:v>
                </c:pt>
                <c:pt idx="1168">
                  <c:v>2.1471903673555559E-2</c:v>
                </c:pt>
                <c:pt idx="1169">
                  <c:v>2.1470184161342942E-2</c:v>
                </c:pt>
                <c:pt idx="1170">
                  <c:v>2.1468319496840138E-2</c:v>
                </c:pt>
                <c:pt idx="1171">
                  <c:v>2.1466309680127083E-2</c:v>
                </c:pt>
                <c:pt idx="1172">
                  <c:v>2.1464154711203776E-2</c:v>
                </c:pt>
                <c:pt idx="1173">
                  <c:v>2.146372672958563E-2</c:v>
                </c:pt>
                <c:pt idx="1174">
                  <c:v>2.1459409316646472E-2</c:v>
                </c:pt>
                <c:pt idx="1175">
                  <c:v>2.1456818891092411E-2</c:v>
                </c:pt>
                <c:pt idx="1176">
                  <c:v>2.1454083313248162E-2</c:v>
                </c:pt>
                <c:pt idx="1177">
                  <c:v>2.1451202583273599E-2</c:v>
                </c:pt>
                <c:pt idx="1178">
                  <c:v>2.1448176701088784E-2</c:v>
                </c:pt>
                <c:pt idx="1179">
                  <c:v>2.1445005666613781E-2</c:v>
                </c:pt>
                <c:pt idx="1180">
                  <c:v>2.1441689480008463E-2</c:v>
                </c:pt>
                <c:pt idx="1181">
                  <c:v>2.1438228141112958E-2</c:v>
                </c:pt>
                <c:pt idx="1182">
                  <c:v>2.1434621650087138E-2</c:v>
                </c:pt>
                <c:pt idx="1183">
                  <c:v>2.1430870006931002E-2</c:v>
                </c:pt>
                <c:pt idx="1184">
                  <c:v>2.1426973211484679E-2</c:v>
                </c:pt>
                <c:pt idx="1185">
                  <c:v>2.1422931263987977E-2</c:v>
                </c:pt>
                <c:pt idx="1186">
                  <c:v>2.1418744164201087E-2</c:v>
                </c:pt>
                <c:pt idx="1187">
                  <c:v>2.1416399545701736E-2</c:v>
                </c:pt>
                <c:pt idx="1188">
                  <c:v>2.1421050320427071E-2</c:v>
                </c:pt>
                <c:pt idx="1189">
                  <c:v>2.1425311496479083E-2</c:v>
                </c:pt>
                <c:pt idx="1190">
                  <c:v>2.1429183073857772E-2</c:v>
                </c:pt>
                <c:pt idx="1191">
                  <c:v>2.1432665052563138E-2</c:v>
                </c:pt>
                <c:pt idx="1192">
                  <c:v>2.1435757432595182E-2</c:v>
                </c:pt>
                <c:pt idx="1193">
                  <c:v>2.1438460213873967E-2</c:v>
                </c:pt>
                <c:pt idx="1194">
                  <c:v>2.1440773396479429E-2</c:v>
                </c:pt>
                <c:pt idx="1195">
                  <c:v>2.1442696980411569E-2</c:v>
                </c:pt>
                <c:pt idx="1196">
                  <c:v>2.1444230965510513E-2</c:v>
                </c:pt>
                <c:pt idx="1197">
                  <c:v>2.1445375351936136E-2</c:v>
                </c:pt>
                <c:pt idx="1198">
                  <c:v>2.1446130139688435E-2</c:v>
                </c:pt>
                <c:pt idx="1199">
                  <c:v>2.144649532860754E-2</c:v>
                </c:pt>
                <c:pt idx="1200">
                  <c:v>2.1446470918853322E-2</c:v>
                </c:pt>
                <c:pt idx="1201">
                  <c:v>2.1446056910345845E-2</c:v>
                </c:pt>
                <c:pt idx="1202">
                  <c:v>2.144525330308511E-2</c:v>
                </c:pt>
                <c:pt idx="1203">
                  <c:v>2.1444060097151052E-2</c:v>
                </c:pt>
                <c:pt idx="1204">
                  <c:v>2.1442477292383799E-2</c:v>
                </c:pt>
                <c:pt idx="1205">
                  <c:v>2.1440504888943224E-2</c:v>
                </c:pt>
                <c:pt idx="1206">
                  <c:v>2.1438142886909262E-2</c:v>
                </c:pt>
                <c:pt idx="1207">
                  <c:v>2.1435391285962169E-2</c:v>
                </c:pt>
                <c:pt idx="1208">
                  <c:v>2.1432250086501625E-2</c:v>
                </c:pt>
                <c:pt idx="1209">
                  <c:v>2.142891170362482E-2</c:v>
                </c:pt>
                <c:pt idx="1210">
                  <c:v>2.1424879512910167E-2</c:v>
                </c:pt>
                <c:pt idx="1211">
                  <c:v>2.1420457677239213E-2</c:v>
                </c:pt>
                <c:pt idx="1212">
                  <c:v>2.1415646196691895E-2</c:v>
                </c:pt>
                <c:pt idx="1213">
                  <c:v>2.1410445071268214E-2</c:v>
                </c:pt>
                <c:pt idx="1214">
                  <c:v>2.1404854301074749E-2</c:v>
                </c:pt>
                <c:pt idx="1215">
                  <c:v>2.1398873886138148E-2</c:v>
                </c:pt>
                <c:pt idx="1216">
                  <c:v>2.1392503826538345E-2</c:v>
                </c:pt>
                <c:pt idx="1217">
                  <c:v>2.1385744122301986E-2</c:v>
                </c:pt>
                <c:pt idx="1218">
                  <c:v>2.1378594773509008E-2</c:v>
                </c:pt>
                <c:pt idx="1219">
                  <c:v>2.1371055780239345E-2</c:v>
                </c:pt>
                <c:pt idx="1220">
                  <c:v>2.1363127142572935E-2</c:v>
                </c:pt>
                <c:pt idx="1221">
                  <c:v>2.1354808860563068E-2</c:v>
                </c:pt>
                <c:pt idx="1222">
                  <c:v>2.1346100934316325E-2</c:v>
                </c:pt>
                <c:pt idx="1223">
                  <c:v>2.1337003363859353E-2</c:v>
                </c:pt>
                <c:pt idx="1224">
                  <c:v>2.1322070684179906E-2</c:v>
                </c:pt>
                <c:pt idx="1225">
                  <c:v>2.1312028024835783E-2</c:v>
                </c:pt>
                <c:pt idx="1226">
                  <c:v>2.1301595767138082E-2</c:v>
                </c:pt>
                <c:pt idx="1227">
                  <c:v>2.1290773911166738E-2</c:v>
                </c:pt>
                <c:pt idx="1228">
                  <c:v>2.1279562457001688E-2</c:v>
                </c:pt>
                <c:pt idx="1229">
                  <c:v>2.1267961404642932E-2</c:v>
                </c:pt>
                <c:pt idx="1230">
                  <c:v>2.1255970754170406E-2</c:v>
                </c:pt>
                <c:pt idx="1231">
                  <c:v>2.1243590505504173E-2</c:v>
                </c:pt>
                <c:pt idx="1232">
                  <c:v>2.1230820658804106E-2</c:v>
                </c:pt>
                <c:pt idx="1233">
                  <c:v>2.1217661214070205E-2</c:v>
                </c:pt>
                <c:pt idx="1234">
                  <c:v>2.1204112171302469E-2</c:v>
                </c:pt>
                <c:pt idx="1235">
                  <c:v>2.1190173530580836E-2</c:v>
                </c:pt>
                <c:pt idx="1236">
                  <c:v>2.117584529198524E-2</c:v>
                </c:pt>
                <c:pt idx="1237">
                  <c:v>2.1161127455595619E-2</c:v>
                </c:pt>
                <c:pt idx="1238">
                  <c:v>2.1146020021252099E-2</c:v>
                </c:pt>
                <c:pt idx="1239">
                  <c:v>2.1132157514669458E-2</c:v>
                </c:pt>
                <c:pt idx="1240">
                  <c:v>2.1118963748909536E-2</c:v>
                </c:pt>
                <c:pt idx="1241">
                  <c:v>2.1106067284053509E-2</c:v>
                </c:pt>
                <c:pt idx="1242">
                  <c:v>2.1093468120021441E-2</c:v>
                </c:pt>
                <c:pt idx="1243">
                  <c:v>2.1081166256813333E-2</c:v>
                </c:pt>
                <c:pt idx="1244">
                  <c:v>2.1069161694349248E-2</c:v>
                </c:pt>
                <c:pt idx="1245">
                  <c:v>2.1057454432629186E-2</c:v>
                </c:pt>
                <c:pt idx="1246">
                  <c:v>2.1046044471733083E-2</c:v>
                </c:pt>
                <c:pt idx="1247">
                  <c:v>2.1034931811421131E-2</c:v>
                </c:pt>
                <c:pt idx="1248">
                  <c:v>2.1024116451853203E-2</c:v>
                </c:pt>
                <c:pt idx="1249">
                  <c:v>2.1013598392869426E-2</c:v>
                </c:pt>
                <c:pt idx="1250">
                  <c:v>2.1003377634549736E-2</c:v>
                </c:pt>
                <c:pt idx="1251">
                  <c:v>2.0993454176734261E-2</c:v>
                </c:pt>
                <c:pt idx="1252">
                  <c:v>2.0983828019502937E-2</c:v>
                </c:pt>
                <c:pt idx="1253">
                  <c:v>2.0974499162855764E-2</c:v>
                </c:pt>
                <c:pt idx="1254">
                  <c:v>2.0965467606712807E-2</c:v>
                </c:pt>
                <c:pt idx="1255">
                  <c:v>2.0956733351154E-2</c:v>
                </c:pt>
                <c:pt idx="1256">
                  <c:v>2.0948296395939536E-2</c:v>
                </c:pt>
                <c:pt idx="1257">
                  <c:v>2.0940156741229288E-2</c:v>
                </c:pt>
                <c:pt idx="1258">
                  <c:v>2.0932314386863382E-2</c:v>
                </c:pt>
                <c:pt idx="1259">
                  <c:v>2.0924769333001692E-2</c:v>
                </c:pt>
                <c:pt idx="1260">
                  <c:v>2.091752157956428E-2</c:v>
                </c:pt>
                <c:pt idx="1261">
                  <c:v>2.0910571126391275E-2</c:v>
                </c:pt>
                <c:pt idx="1262">
                  <c:v>2.090391797364255E-2</c:v>
                </c:pt>
                <c:pt idx="1263">
                  <c:v>2.0897562121238167E-2</c:v>
                </c:pt>
                <c:pt idx="1264">
                  <c:v>2.0891503569178127E-2</c:v>
                </c:pt>
                <c:pt idx="1265">
                  <c:v>2.0885742317382494E-2</c:v>
                </c:pt>
                <c:pt idx="1266">
                  <c:v>2.0880278365931204E-2</c:v>
                </c:pt>
                <c:pt idx="1267">
                  <c:v>2.0875111714664385E-2</c:v>
                </c:pt>
                <c:pt idx="1268">
                  <c:v>2.0870242363821845E-2</c:v>
                </c:pt>
                <c:pt idx="1269">
                  <c:v>2.0865670313083839E-2</c:v>
                </c:pt>
                <c:pt idx="1270">
                  <c:v>2.0861395562690177E-2</c:v>
                </c:pt>
                <c:pt idx="1271">
                  <c:v>2.0857418112480985E-2</c:v>
                </c:pt>
                <c:pt idx="1272">
                  <c:v>2.0853737962536201E-2</c:v>
                </c:pt>
                <c:pt idx="1273">
                  <c:v>2.0850355112775887E-2</c:v>
                </c:pt>
                <c:pt idx="1274">
                  <c:v>2.084726956327998E-2</c:v>
                </c:pt>
                <c:pt idx="1275">
                  <c:v>2.0844481313968544E-2</c:v>
                </c:pt>
                <c:pt idx="1276">
                  <c:v>2.0841990364761642E-2</c:v>
                </c:pt>
                <c:pt idx="1277">
                  <c:v>2.0839796715899084E-2</c:v>
                </c:pt>
                <c:pt idx="1278">
                  <c:v>2.0837900367061124E-2</c:v>
                </c:pt>
                <c:pt idx="1279">
                  <c:v>2.0836301318407635E-2</c:v>
                </c:pt>
                <c:pt idx="1280">
                  <c:v>2.0834999570098489E-2</c:v>
                </c:pt>
                <c:pt idx="1281">
                  <c:v>2.0833995121813942E-2</c:v>
                </c:pt>
                <c:pt idx="1282">
                  <c:v>2.0833287973793801E-2</c:v>
                </c:pt>
                <c:pt idx="1283">
                  <c:v>2.0832878125878196E-2</c:v>
                </c:pt>
                <c:pt idx="1284">
                  <c:v>2.0832765578067125E-2</c:v>
                </c:pt>
                <c:pt idx="1285">
                  <c:v>2.0832950330520461E-2</c:v>
                </c:pt>
                <c:pt idx="1286">
                  <c:v>2.0833432383078332E-2</c:v>
                </c:pt>
                <c:pt idx="1287">
                  <c:v>2.0834211735820674E-2</c:v>
                </c:pt>
                <c:pt idx="1288">
                  <c:v>2.0835288388827422E-2</c:v>
                </c:pt>
                <c:pt idx="1289">
                  <c:v>2.0836662341858769E-2</c:v>
                </c:pt>
                <c:pt idx="1290">
                  <c:v>2.0838333595154523E-2</c:v>
                </c:pt>
                <c:pt idx="1291">
                  <c:v>2.0841423635298284E-2</c:v>
                </c:pt>
                <c:pt idx="1292">
                  <c:v>2.084837652004623E-2</c:v>
                </c:pt>
                <c:pt idx="1293">
                  <c:v>2.0854720543432848E-2</c:v>
                </c:pt>
                <c:pt idx="1294">
                  <c:v>2.08604557053782E-2</c:v>
                </c:pt>
                <c:pt idx="1295">
                  <c:v>2.0865582005802352E-2</c:v>
                </c:pt>
                <c:pt idx="1296">
                  <c:v>2.0870099444785239E-2</c:v>
                </c:pt>
                <c:pt idx="1297">
                  <c:v>2.087400802216699E-2</c:v>
                </c:pt>
                <c:pt idx="1298">
                  <c:v>2.0877307738107476E-2</c:v>
                </c:pt>
                <c:pt idx="1299">
                  <c:v>2.0879998592446825E-2</c:v>
                </c:pt>
                <c:pt idx="1300">
                  <c:v>2.0882080585264973E-2</c:v>
                </c:pt>
                <c:pt idx="1301">
                  <c:v>2.088355371656192E-2</c:v>
                </c:pt>
                <c:pt idx="1302">
                  <c:v>2.0884417986177795E-2</c:v>
                </c:pt>
                <c:pt idx="1303">
                  <c:v>2.0884673394272468E-2</c:v>
                </c:pt>
                <c:pt idx="1304">
                  <c:v>2.0884319940766005E-2</c:v>
                </c:pt>
                <c:pt idx="1305">
                  <c:v>2.0883357625578469E-2</c:v>
                </c:pt>
                <c:pt idx="1306">
                  <c:v>2.0881786448949669E-2</c:v>
                </c:pt>
                <c:pt idx="1307">
                  <c:v>2.0879606410639795E-2</c:v>
                </c:pt>
                <c:pt idx="1308">
                  <c:v>2.0876817510808721E-2</c:v>
                </c:pt>
                <c:pt idx="1309">
                  <c:v>2.0873419749456446E-2</c:v>
                </c:pt>
                <c:pt idx="1310">
                  <c:v>2.0869413126503034E-2</c:v>
                </c:pt>
                <c:pt idx="1311">
                  <c:v>2.0864797642108357E-2</c:v>
                </c:pt>
                <c:pt idx="1312">
                  <c:v>2.085957329619248E-2</c:v>
                </c:pt>
                <c:pt idx="1313">
                  <c:v>2.0853740088835337E-2</c:v>
                </c:pt>
                <c:pt idx="1314">
                  <c:v>2.0847298019956995E-2</c:v>
                </c:pt>
                <c:pt idx="1315">
                  <c:v>2.0840247089797259E-2</c:v>
                </c:pt>
                <c:pt idx="1316">
                  <c:v>2.0832587298276195E-2</c:v>
                </c:pt>
                <c:pt idx="1317">
                  <c:v>2.0824318645393802E-2</c:v>
                </c:pt>
                <c:pt idx="1318">
                  <c:v>2.0815441131230017E-2</c:v>
                </c:pt>
                <c:pt idx="1319">
                  <c:v>2.0805954755784839E-2</c:v>
                </c:pt>
                <c:pt idx="1320">
                  <c:v>2.0795859519218141E-2</c:v>
                </c:pt>
                <c:pt idx="1321">
                  <c:v>2.0785155421529922E-2</c:v>
                </c:pt>
                <c:pt idx="1322">
                  <c:v>2.0773842462720182E-2</c:v>
                </c:pt>
                <c:pt idx="1323">
                  <c:v>2.0761920642788922E-2</c:v>
                </c:pt>
                <c:pt idx="1324">
                  <c:v>2.0749389962055886E-2</c:v>
                </c:pt>
                <c:pt idx="1325">
                  <c:v>2.0736250420361202E-2</c:v>
                </c:pt>
                <c:pt idx="1326">
                  <c:v>2.0722502017864741E-2</c:v>
                </c:pt>
                <c:pt idx="1327">
                  <c:v>2.0708144754486568E-2</c:v>
                </c:pt>
                <c:pt idx="1328">
                  <c:v>2.0693178630466491E-2</c:v>
                </c:pt>
                <c:pt idx="1329">
                  <c:v>2.0677603645884446E-2</c:v>
                </c:pt>
                <c:pt idx="1330">
                  <c:v>2.0661419800740433E-2</c:v>
                </c:pt>
                <c:pt idx="1331">
                  <c:v>2.0644627095194323E-2</c:v>
                </c:pt>
                <c:pt idx="1332">
                  <c:v>2.0627225529166182E-2</c:v>
                </c:pt>
                <c:pt idx="1333">
                  <c:v>2.0609215102895817E-2</c:v>
                </c:pt>
                <c:pt idx="1334">
                  <c:v>2.0590595816463164E-2</c:v>
                </c:pt>
                <c:pt idx="1335">
                  <c:v>2.057136766994816E-2</c:v>
                </c:pt>
                <c:pt idx="1336">
                  <c:v>2.0551530663350803E-2</c:v>
                </c:pt>
                <c:pt idx="1337">
                  <c:v>2.0531084796990839E-2</c:v>
                </c:pt>
                <c:pt idx="1338">
                  <c:v>2.0510030070708396E-2</c:v>
                </c:pt>
                <c:pt idx="1339">
                  <c:v>2.0488366484823217E-2</c:v>
                </c:pt>
                <c:pt idx="1340">
                  <c:v>2.0466094039255367E-2</c:v>
                </c:pt>
                <c:pt idx="1341">
                  <c:v>2.044321273432459E-2</c:v>
                </c:pt>
                <c:pt idx="1342">
                  <c:v>2.0419722570030885E-2</c:v>
                </c:pt>
                <c:pt idx="1343">
                  <c:v>2.0398273343875672E-2</c:v>
                </c:pt>
                <c:pt idx="1344">
                  <c:v>2.0386253567901136E-2</c:v>
                </c:pt>
                <c:pt idx="1345">
                  <c:v>2.0374159414942028E-2</c:v>
                </c:pt>
                <c:pt idx="1346">
                  <c:v>2.0361990885078285E-2</c:v>
                </c:pt>
                <c:pt idx="1347">
                  <c:v>2.0349747978150035E-2</c:v>
                </c:pt>
                <c:pt idx="1348">
                  <c:v>2.0337430694157277E-2</c:v>
                </c:pt>
                <c:pt idx="1349">
                  <c:v>2.032503903333982E-2</c:v>
                </c:pt>
                <c:pt idx="1350">
                  <c:v>2.0312572995457856E-2</c:v>
                </c:pt>
                <c:pt idx="1351">
                  <c:v>2.0300032580591321E-2</c:v>
                </c:pt>
                <c:pt idx="1352">
                  <c:v>2.0287417788740214E-2</c:v>
                </c:pt>
                <c:pt idx="1353">
                  <c:v>2.0274728619984472E-2</c:v>
                </c:pt>
                <c:pt idx="1354">
                  <c:v>2.0261965074324095E-2</c:v>
                </c:pt>
                <c:pt idx="1355">
                  <c:v>2.0249127151759083E-2</c:v>
                </c:pt>
                <c:pt idx="1356">
                  <c:v>2.0236214852129564E-2</c:v>
                </c:pt>
                <c:pt idx="1357">
                  <c:v>2.0223228175675345E-2</c:v>
                </c:pt>
                <c:pt idx="1358">
                  <c:v>2.0210167122316491E-2</c:v>
                </c:pt>
                <c:pt idx="1359">
                  <c:v>2.0197031691973066E-2</c:v>
                </c:pt>
                <c:pt idx="1360">
                  <c:v>2.0183821884884878E-2</c:v>
                </c:pt>
                <c:pt idx="1361">
                  <c:v>2.0170537700732183E-2</c:v>
                </c:pt>
                <c:pt idx="1362">
                  <c:v>2.0157179139834724E-2</c:v>
                </c:pt>
                <c:pt idx="1363">
                  <c:v>2.0143746201952695E-2</c:v>
                </c:pt>
                <c:pt idx="1364">
                  <c:v>2.0130238887325902E-2</c:v>
                </c:pt>
                <c:pt idx="1365">
                  <c:v>2.0116657195714538E-2</c:v>
                </c:pt>
                <c:pt idx="1366">
                  <c:v>2.0103001127438347E-2</c:v>
                </c:pt>
                <c:pt idx="1367">
                  <c:v>2.0089270682177585E-2</c:v>
                </c:pt>
                <c:pt idx="1368">
                  <c:v>2.0075465860092123E-2</c:v>
                </c:pt>
                <c:pt idx="1369">
                  <c:v>2.0061586661261899E-2</c:v>
                </c:pt>
                <c:pt idx="1370">
                  <c:v>2.0047633085606975E-2</c:v>
                </c:pt>
                <c:pt idx="1371">
                  <c:v>2.0033605133127352E-2</c:v>
                </c:pt>
                <c:pt idx="1372">
                  <c:v>2.001950280382303E-2</c:v>
                </c:pt>
                <c:pt idx="1373">
                  <c:v>2.0005326097694009E-2</c:v>
                </c:pt>
                <c:pt idx="1374">
                  <c:v>1.9991075014900161E-2</c:v>
                </c:pt>
                <c:pt idx="1375">
                  <c:v>1.9976749555281614E-2</c:v>
                </c:pt>
                <c:pt idx="1376">
                  <c:v>1.996234971899824E-2</c:v>
                </c:pt>
                <c:pt idx="1377">
                  <c:v>1.9947875505810231E-2</c:v>
                </c:pt>
                <c:pt idx="1378">
                  <c:v>1.9933326915957394E-2</c:v>
                </c:pt>
                <c:pt idx="1379">
                  <c:v>1.9918703949359795E-2</c:v>
                </c:pt>
                <c:pt idx="1380">
                  <c:v>1.9904006606097369E-2</c:v>
                </c:pt>
                <c:pt idx="1381">
                  <c:v>1.9889234886010243E-2</c:v>
                </c:pt>
                <c:pt idx="1382">
                  <c:v>1.9874388789338227E-2</c:v>
                </c:pt>
                <c:pt idx="1383">
                  <c:v>1.9859468315921447E-2</c:v>
                </c:pt>
                <c:pt idx="1384">
                  <c:v>1.9844473465759904E-2</c:v>
                </c:pt>
                <c:pt idx="1385">
                  <c:v>1.9829404238933535E-2</c:v>
                </c:pt>
                <c:pt idx="1386">
                  <c:v>1.9814260635522274E-2</c:v>
                </c:pt>
                <c:pt idx="1387">
                  <c:v>1.979904265536625E-2</c:v>
                </c:pt>
                <c:pt idx="1388">
                  <c:v>1.9783750298625336E-2</c:v>
                </c:pt>
                <c:pt idx="1389">
                  <c:v>1.976838356529953E-2</c:v>
                </c:pt>
                <c:pt idx="1390">
                  <c:v>1.9752942455228961E-2</c:v>
                </c:pt>
                <c:pt idx="1391">
                  <c:v>1.9737426968573502E-2</c:v>
                </c:pt>
                <c:pt idx="1392">
                  <c:v>1.9721837105333151E-2</c:v>
                </c:pt>
                <c:pt idx="1393">
                  <c:v>1.9706172865427973E-2</c:v>
                </c:pt>
                <c:pt idx="1394">
                  <c:v>1.9690434249017841E-2</c:v>
                </c:pt>
                <c:pt idx="1395">
                  <c:v>1.967501551209061E-2</c:v>
                </c:pt>
                <c:pt idx="1396">
                  <c:v>1.9661014065768256E-2</c:v>
                </c:pt>
                <c:pt idx="1397">
                  <c:v>1.9647014607615532E-2</c:v>
                </c:pt>
                <c:pt idx="1398">
                  <c:v>1.9633017137792308E-2</c:v>
                </c:pt>
                <c:pt idx="1399">
                  <c:v>1.9619021656138713E-2</c:v>
                </c:pt>
                <c:pt idx="1400">
                  <c:v>1.9605028162814619E-2</c:v>
                </c:pt>
                <c:pt idx="1401">
                  <c:v>1.9591036657820027E-2</c:v>
                </c:pt>
                <c:pt idx="1402">
                  <c:v>1.9577047140995063E-2</c:v>
                </c:pt>
                <c:pt idx="1403">
                  <c:v>1.95630596124996E-2</c:v>
                </c:pt>
                <c:pt idx="1404">
                  <c:v>1.9549074072253703E-2</c:v>
                </c:pt>
                <c:pt idx="1405">
                  <c:v>1.953509052025737E-2</c:v>
                </c:pt>
                <c:pt idx="1406">
                  <c:v>1.9521108956510602E-2</c:v>
                </c:pt>
                <c:pt idx="1407">
                  <c:v>1.9507129381093335E-2</c:v>
                </c:pt>
                <c:pt idx="1408">
                  <c:v>1.9493151793925634E-2</c:v>
                </c:pt>
                <c:pt idx="1409">
                  <c:v>1.9479176194927561E-2</c:v>
                </c:pt>
                <c:pt idx="1410">
                  <c:v>1.9465202584258989E-2</c:v>
                </c:pt>
                <c:pt idx="1411">
                  <c:v>1.9451230961839983E-2</c:v>
                </c:pt>
                <c:pt idx="1412">
                  <c:v>1.9437261327750477E-2</c:v>
                </c:pt>
                <c:pt idx="1413">
                  <c:v>1.94232936818306E-2</c:v>
                </c:pt>
                <c:pt idx="1414">
                  <c:v>1.9409328024240224E-2</c:v>
                </c:pt>
                <c:pt idx="1415">
                  <c:v>1.9395364354819478E-2</c:v>
                </c:pt>
                <c:pt idx="1416">
                  <c:v>1.9381402673808168E-2</c:v>
                </c:pt>
                <c:pt idx="1417">
                  <c:v>1.9365448901345061E-2</c:v>
                </c:pt>
                <c:pt idx="1418">
                  <c:v>1.9351491480845695E-2</c:v>
                </c:pt>
                <c:pt idx="1419">
                  <c:v>1.9337536048595894E-2</c:v>
                </c:pt>
                <c:pt idx="1420">
                  <c:v>1.9323582604595657E-2</c:v>
                </c:pt>
                <c:pt idx="1421">
                  <c:v>1.9309631148844986E-2</c:v>
                </c:pt>
                <c:pt idx="1422">
                  <c:v>1.9295681681343879E-2</c:v>
                </c:pt>
                <c:pt idx="1423">
                  <c:v>1.9281734202092338E-2</c:v>
                </c:pt>
                <c:pt idx="1424">
                  <c:v>1.9267788711090361E-2</c:v>
                </c:pt>
                <c:pt idx="1425">
                  <c:v>1.9253845208417886E-2</c:v>
                </c:pt>
                <c:pt idx="1426">
                  <c:v>1.9239903693915039E-2</c:v>
                </c:pt>
                <c:pt idx="1427">
                  <c:v>1.9225964167741694E-2</c:v>
                </c:pt>
                <c:pt idx="1428">
                  <c:v>1.9212026629817913E-2</c:v>
                </c:pt>
                <c:pt idx="1429">
                  <c:v>1.9198091080223634E-2</c:v>
                </c:pt>
                <c:pt idx="1430">
                  <c:v>1.9184157518798983E-2</c:v>
                </c:pt>
                <c:pt idx="1431">
                  <c:v>1.9170225945623898E-2</c:v>
                </c:pt>
                <c:pt idx="1432">
                  <c:v>1.9156296360698377E-2</c:v>
                </c:pt>
                <c:pt idx="1433">
                  <c:v>1.9142368764102358E-2</c:v>
                </c:pt>
                <c:pt idx="1434">
                  <c:v>1.9128443155675967E-2</c:v>
                </c:pt>
                <c:pt idx="1435">
                  <c:v>1.9114519535579078E-2</c:v>
                </c:pt>
                <c:pt idx="1436">
                  <c:v>1.9100597903731753E-2</c:v>
                </c:pt>
                <c:pt idx="1437">
                  <c:v>1.9086678260133993E-2</c:v>
                </c:pt>
                <c:pt idx="1438">
                  <c:v>1.9072760604785799E-2</c:v>
                </c:pt>
                <c:pt idx="1439">
                  <c:v>1.9058844937687169E-2</c:v>
                </c:pt>
                <c:pt idx="1440">
                  <c:v>1.9044931258758169E-2</c:v>
                </c:pt>
                <c:pt idx="1441">
                  <c:v>1.9031019568238605E-2</c:v>
                </c:pt>
                <c:pt idx="1442">
                  <c:v>1.9017109865968607E-2</c:v>
                </c:pt>
                <c:pt idx="1443">
                  <c:v>1.9003202151788301E-2</c:v>
                </c:pt>
                <c:pt idx="1444">
                  <c:v>1.8989296426097368E-2</c:v>
                </c:pt>
                <c:pt idx="1445">
                  <c:v>1.8975392688496129E-2</c:v>
                </c:pt>
                <c:pt idx="1446">
                  <c:v>1.8961490939144454E-2</c:v>
                </c:pt>
                <c:pt idx="1447">
                  <c:v>1.8947394197530443E-2</c:v>
                </c:pt>
                <c:pt idx="1448">
                  <c:v>1.8932625985677021E-2</c:v>
                </c:pt>
                <c:pt idx="1449">
                  <c:v>1.8917940673670586E-2</c:v>
                </c:pt>
                <c:pt idx="1450">
                  <c:v>1.8903338261750946E-2</c:v>
                </c:pt>
                <c:pt idx="1451">
                  <c:v>1.8888818749598357E-2</c:v>
                </c:pt>
                <c:pt idx="1452">
                  <c:v>1.8874382137372692E-2</c:v>
                </c:pt>
                <c:pt idx="1453">
                  <c:v>1.8860028425073949E-2</c:v>
                </c:pt>
                <c:pt idx="1454">
                  <c:v>1.8845757612622194E-2</c:v>
                </c:pt>
                <c:pt idx="1455">
                  <c:v>1.8831569700017425E-2</c:v>
                </c:pt>
                <c:pt idx="1456">
                  <c:v>1.8817464687179708E-2</c:v>
                </c:pt>
                <c:pt idx="1457">
                  <c:v>1.8803442574428786E-2</c:v>
                </c:pt>
                <c:pt idx="1458">
                  <c:v>1.8789503361285043E-2</c:v>
                </c:pt>
                <c:pt idx="1459">
                  <c:v>1.8775647048068222E-2</c:v>
                </c:pt>
                <c:pt idx="1460">
                  <c:v>1.8761873634618453E-2</c:v>
                </c:pt>
                <c:pt idx="1461">
                  <c:v>1.8748183120935735E-2</c:v>
                </c:pt>
                <c:pt idx="1462">
                  <c:v>1.8734575507100004E-2</c:v>
                </c:pt>
                <c:pt idx="1463">
                  <c:v>1.872105079311126E-2</c:v>
                </c:pt>
                <c:pt idx="1464">
                  <c:v>1.8707608978809631E-2</c:v>
                </c:pt>
                <c:pt idx="1465">
                  <c:v>1.8694250064275053E-2</c:v>
                </c:pt>
                <c:pt idx="1466">
                  <c:v>1.8680974049587462E-2</c:v>
                </c:pt>
                <c:pt idx="1467">
                  <c:v>1.866778093450705E-2</c:v>
                </c:pt>
                <c:pt idx="1468">
                  <c:v>1.8654670719353561E-2</c:v>
                </c:pt>
                <c:pt idx="1469">
                  <c:v>1.8639789126035922E-2</c:v>
                </c:pt>
                <c:pt idx="1470">
                  <c:v>1.8626856553103366E-2</c:v>
                </c:pt>
                <c:pt idx="1471">
                  <c:v>1.8614006879777989E-2</c:v>
                </c:pt>
                <c:pt idx="1472">
                  <c:v>1.8601240106139727E-2</c:v>
                </c:pt>
                <c:pt idx="1473">
                  <c:v>1.8588556232428388E-2</c:v>
                </c:pt>
                <c:pt idx="1474">
                  <c:v>1.8575955258164356E-2</c:v>
                </c:pt>
                <c:pt idx="1475">
                  <c:v>1.8563437183587439E-2</c:v>
                </c:pt>
                <c:pt idx="1476">
                  <c:v>1.8551002008777573E-2</c:v>
                </c:pt>
                <c:pt idx="1477">
                  <c:v>1.8538649733574886E-2</c:v>
                </c:pt>
                <c:pt idx="1478">
                  <c:v>1.8526380357979377E-2</c:v>
                </c:pt>
                <c:pt idx="1479">
                  <c:v>1.851419388215092E-2</c:v>
                </c:pt>
                <c:pt idx="1480">
                  <c:v>1.8502090305849705E-2</c:v>
                </c:pt>
                <c:pt idx="1481">
                  <c:v>1.8490069629235606E-2</c:v>
                </c:pt>
                <c:pt idx="1482">
                  <c:v>1.8478131852228685E-2</c:v>
                </c:pt>
                <c:pt idx="1483">
                  <c:v>1.8466276974749007E-2</c:v>
                </c:pt>
                <c:pt idx="1484">
                  <c:v>1.8453049952487532E-2</c:v>
                </c:pt>
                <c:pt idx="1485">
                  <c:v>1.8442815918771061E-2</c:v>
                </c:pt>
                <c:pt idx="1486">
                  <c:v>1.8431209740112919E-2</c:v>
                </c:pt>
                <c:pt idx="1487">
                  <c:v>1.841735202473771E-2</c:v>
                </c:pt>
                <c:pt idx="1488">
                  <c:v>1.8405934163094884E-2</c:v>
                </c:pt>
                <c:pt idx="1489">
                  <c:v>1.8394599210198592E-2</c:v>
                </c:pt>
                <c:pt idx="1490">
                  <c:v>1.838334716602219E-2</c:v>
                </c:pt>
                <c:pt idx="1491">
                  <c:v>1.8372178030539033E-2</c:v>
                </c:pt>
                <c:pt idx="1492">
                  <c:v>1.836109180380241E-2</c:v>
                </c:pt>
                <c:pt idx="1493">
                  <c:v>1.8350088485679095E-2</c:v>
                </c:pt>
                <c:pt idx="1494">
                  <c:v>1.8339168076222379E-2</c:v>
                </c:pt>
                <c:pt idx="1495">
                  <c:v>1.8328330575352325E-2</c:v>
                </c:pt>
                <c:pt idx="1496">
                  <c:v>1.8317575983068934E-2</c:v>
                </c:pt>
                <c:pt idx="1497">
                  <c:v>1.8306904299372206E-2</c:v>
                </c:pt>
                <c:pt idx="1498">
                  <c:v>1.8296315524235496E-2</c:v>
                </c:pt>
                <c:pt idx="1499">
                  <c:v>1.8284881553505272E-2</c:v>
                </c:pt>
                <c:pt idx="1500">
                  <c:v>1.8271862776542136E-2</c:v>
                </c:pt>
                <c:pt idx="1501">
                  <c:v>1.8258931279548918E-2</c:v>
                </c:pt>
                <c:pt idx="1502">
                  <c:v>1.8246087062525618E-2</c:v>
                </c:pt>
                <c:pt idx="1503">
                  <c:v>1.82333301253923E-2</c:v>
                </c:pt>
                <c:pt idx="1504">
                  <c:v>1.8220660468122318E-2</c:v>
                </c:pt>
                <c:pt idx="1505">
                  <c:v>1.8208078090742319E-2</c:v>
                </c:pt>
                <c:pt idx="1506">
                  <c:v>1.8195582993172366E-2</c:v>
                </c:pt>
                <c:pt idx="1507">
                  <c:v>1.8183175175385813E-2</c:v>
                </c:pt>
                <c:pt idx="1508">
                  <c:v>1.8170854637382661E-2</c:v>
                </c:pt>
                <c:pt idx="1509">
                  <c:v>1.8158621379109618E-2</c:v>
                </c:pt>
                <c:pt idx="1510">
                  <c:v>1.8146475400593332E-2</c:v>
                </c:pt>
                <c:pt idx="1511">
                  <c:v>1.8134416701727218E-2</c:v>
                </c:pt>
                <c:pt idx="1512">
                  <c:v>1.812244528256457E-2</c:v>
                </c:pt>
                <c:pt idx="1513">
                  <c:v>1.8110561142998804E-2</c:v>
                </c:pt>
                <c:pt idx="1514">
                  <c:v>1.8098764283083213E-2</c:v>
                </c:pt>
                <c:pt idx="1515">
                  <c:v>1.8087054702737859E-2</c:v>
                </c:pt>
                <c:pt idx="1516">
                  <c:v>1.8075432401962743E-2</c:v>
                </c:pt>
                <c:pt idx="1517">
                  <c:v>1.8063897380704574E-2</c:v>
                </c:pt>
                <c:pt idx="1518">
                  <c:v>1.8052449638963353E-2</c:v>
                </c:pt>
                <c:pt idx="1519">
                  <c:v>1.8041089176712433E-2</c:v>
                </c:pt>
                <c:pt idx="1520">
                  <c:v>1.8029815993925169E-2</c:v>
                </c:pt>
                <c:pt idx="1521">
                  <c:v>1.8014548084934745E-2</c:v>
                </c:pt>
                <c:pt idx="1522">
                  <c:v>1.8003475505841138E-2</c:v>
                </c:pt>
                <c:pt idx="1523">
                  <c:v>1.7992490196698796E-2</c:v>
                </c:pt>
                <c:pt idx="1524">
                  <c:v>1.798159215750772E-2</c:v>
                </c:pt>
                <c:pt idx="1525">
                  <c:v>1.7970781388267909E-2</c:v>
                </c:pt>
                <c:pt idx="1526">
                  <c:v>1.7960057888979364E-2</c:v>
                </c:pt>
                <c:pt idx="1527">
                  <c:v>1.794942165972202E-2</c:v>
                </c:pt>
                <c:pt idx="1528">
                  <c:v>1.7938872700336006E-2</c:v>
                </c:pt>
                <c:pt idx="1529">
                  <c:v>1.7928411010901257E-2</c:v>
                </c:pt>
                <c:pt idx="1530">
                  <c:v>1.7918036591257902E-2</c:v>
                </c:pt>
                <c:pt idx="1531">
                  <c:v>1.7907749441725684E-2</c:v>
                </c:pt>
                <c:pt idx="1532">
                  <c:v>1.789754956198486E-2</c:v>
                </c:pt>
                <c:pt idx="1533">
                  <c:v>1.7887436952195301E-2</c:v>
                </c:pt>
                <c:pt idx="1534">
                  <c:v>1.7877411612277072E-2</c:v>
                </c:pt>
                <c:pt idx="1535">
                  <c:v>1.7866060941953421E-2</c:v>
                </c:pt>
                <c:pt idx="1536">
                  <c:v>1.7856222609085037E-2</c:v>
                </c:pt>
                <c:pt idx="1537">
                  <c:v>1.7846471545848175E-2</c:v>
                </c:pt>
                <c:pt idx="1538">
                  <c:v>1.7836807752562578E-2</c:v>
                </c:pt>
                <c:pt idx="1539">
                  <c:v>1.7827231229068374E-2</c:v>
                </c:pt>
                <c:pt idx="1540">
                  <c:v>1.7817741975525436E-2</c:v>
                </c:pt>
                <c:pt idx="1541">
                  <c:v>1.7808339991773892E-2</c:v>
                </c:pt>
                <c:pt idx="1542">
                  <c:v>1.7799025277893676E-2</c:v>
                </c:pt>
                <c:pt idx="1543">
                  <c:v>1.7789797833724919E-2</c:v>
                </c:pt>
                <c:pt idx="1544">
                  <c:v>1.7780657659507426E-2</c:v>
                </c:pt>
                <c:pt idx="1545">
                  <c:v>1.7771604755081327E-2</c:v>
                </c:pt>
                <c:pt idx="1546">
                  <c:v>1.7762639120446622E-2</c:v>
                </c:pt>
                <c:pt idx="1547">
                  <c:v>1.7753760755603309E-2</c:v>
                </c:pt>
                <c:pt idx="1548">
                  <c:v>1.7744969660471455E-2</c:v>
                </c:pt>
                <c:pt idx="1549">
                  <c:v>1.7736265835290865E-2</c:v>
                </c:pt>
                <c:pt idx="1550">
                  <c:v>1.7727649279741797E-2</c:v>
                </c:pt>
                <c:pt idx="1551">
                  <c:v>1.7719472425907767E-2</c:v>
                </c:pt>
                <c:pt idx="1552">
                  <c:v>1.7711423356177036E-2</c:v>
                </c:pt>
                <c:pt idx="1553">
                  <c:v>1.7703272213775989E-2</c:v>
                </c:pt>
                <c:pt idx="1554">
                  <c:v>1.769501899862469E-2</c:v>
                </c:pt>
                <c:pt idx="1555">
                  <c:v>1.7686663710563266E-2</c:v>
                </c:pt>
                <c:pt idx="1556">
                  <c:v>1.7678206349831527E-2</c:v>
                </c:pt>
                <c:pt idx="1557">
                  <c:v>1.7669646916189663E-2</c:v>
                </c:pt>
                <c:pt idx="1558">
                  <c:v>1.7660985409957419E-2</c:v>
                </c:pt>
                <c:pt idx="1559">
                  <c:v>1.7652221830815051E-2</c:v>
                </c:pt>
                <c:pt idx="1560">
                  <c:v>1.7643356179002367E-2</c:v>
                </c:pt>
                <c:pt idx="1561">
                  <c:v>1.7634388454359495E-2</c:v>
                </c:pt>
                <c:pt idx="1562">
                  <c:v>1.7625318657046307E-2</c:v>
                </c:pt>
                <c:pt idx="1563">
                  <c:v>1.7616146787062803E-2</c:v>
                </c:pt>
                <c:pt idx="1564">
                  <c:v>1.7606872844249111E-2</c:v>
                </c:pt>
                <c:pt idx="1565">
                  <c:v>1.7597496828765102E-2</c:v>
                </c:pt>
                <c:pt idx="1566">
                  <c:v>1.7588018740530842E-2</c:v>
                </c:pt>
                <c:pt idx="1567">
                  <c:v>1.7578438579706201E-2</c:v>
                </c:pt>
                <c:pt idx="1568">
                  <c:v>1.7568756346051373E-2</c:v>
                </c:pt>
                <c:pt idx="1569">
                  <c:v>1.75589720398861E-2</c:v>
                </c:pt>
                <c:pt idx="1570">
                  <c:v>1.7549085660810704E-2</c:v>
                </c:pt>
                <c:pt idx="1571">
                  <c:v>1.7539097209304799E-2</c:v>
                </c:pt>
                <c:pt idx="1572">
                  <c:v>1.7529006684968707E-2</c:v>
                </c:pt>
                <c:pt idx="1573">
                  <c:v>1.7518814088042234E-2</c:v>
                </c:pt>
                <c:pt idx="1574">
                  <c:v>1.7508519418525381E-2</c:v>
                </c:pt>
                <c:pt idx="1575">
                  <c:v>1.7498122676338213E-2</c:v>
                </c:pt>
                <c:pt idx="1576">
                  <c:v>1.7487623861560664E-2</c:v>
                </c:pt>
                <c:pt idx="1577">
                  <c:v>1.7477022974112799E-2</c:v>
                </c:pt>
                <c:pt idx="1578">
                  <c:v>1.7466320014074554E-2</c:v>
                </c:pt>
                <c:pt idx="1579">
                  <c:v>1.745551498144593E-2</c:v>
                </c:pt>
                <c:pt idx="1580">
                  <c:v>1.7444607876306861E-2</c:v>
                </c:pt>
                <c:pt idx="1581">
                  <c:v>1.7433598698497477E-2</c:v>
                </c:pt>
                <c:pt idx="1582">
                  <c:v>1.7422487448177648E-2</c:v>
                </c:pt>
                <c:pt idx="1583">
                  <c:v>1.741127412526744E-2</c:v>
                </c:pt>
                <c:pt idx="1584">
                  <c:v>1.7399958729766851E-2</c:v>
                </c:pt>
                <c:pt idx="1585">
                  <c:v>1.7388541261835755E-2</c:v>
                </c:pt>
                <c:pt idx="1586">
                  <c:v>1.7377021721314279E-2</c:v>
                </c:pt>
                <c:pt idx="1587">
                  <c:v>1.7365400108202422E-2</c:v>
                </c:pt>
                <c:pt idx="1588">
                  <c:v>1.7353676422660058E-2</c:v>
                </c:pt>
                <c:pt idx="1589">
                  <c:v>1.7341850664687186E-2</c:v>
                </c:pt>
                <c:pt idx="1590">
                  <c:v>1.7329922834123934E-2</c:v>
                </c:pt>
                <c:pt idx="1591">
                  <c:v>1.7317892931130174E-2</c:v>
                </c:pt>
                <c:pt idx="1592">
                  <c:v>1.7305760955705907E-2</c:v>
                </c:pt>
                <c:pt idx="1593">
                  <c:v>1.7293526907691259E-2</c:v>
                </c:pt>
                <c:pt idx="1594">
                  <c:v>1.728119078732604E-2</c:v>
                </c:pt>
                <c:pt idx="1595">
                  <c:v>1.7268752594450376E-2</c:v>
                </c:pt>
                <c:pt idx="1596">
                  <c:v>1.7256212329224141E-2</c:v>
                </c:pt>
                <c:pt idx="1597">
                  <c:v>1.7243569991567398E-2</c:v>
                </c:pt>
                <c:pt idx="1598">
                  <c:v>1.7230825581480147E-2</c:v>
                </c:pt>
                <c:pt idx="1599">
                  <c:v>1.7217979099042324E-2</c:v>
                </c:pt>
                <c:pt idx="1600">
                  <c:v>1.7205030544173994E-2</c:v>
                </c:pt>
                <c:pt idx="1601">
                  <c:v>1.7191979917035027E-2</c:v>
                </c:pt>
                <c:pt idx="1602">
                  <c:v>1.7178827217385617E-2</c:v>
                </c:pt>
                <c:pt idx="1603">
                  <c:v>1.7164127301620979E-2</c:v>
                </c:pt>
                <c:pt idx="1604">
                  <c:v>1.7144397546671186E-2</c:v>
                </c:pt>
                <c:pt idx="1605">
                  <c:v>1.712518095435378E-2</c:v>
                </c:pt>
                <c:pt idx="1606">
                  <c:v>1.710647752450889E-2</c:v>
                </c:pt>
                <c:pt idx="1607">
                  <c:v>1.7088287257136514E-2</c:v>
                </c:pt>
                <c:pt idx="1608">
                  <c:v>1.7070610152076782E-2</c:v>
                </c:pt>
                <c:pt idx="1609">
                  <c:v>1.7053446209329692E-2</c:v>
                </c:pt>
                <c:pt idx="1610">
                  <c:v>1.7036795428735374E-2</c:v>
                </c:pt>
                <c:pt idx="1611">
                  <c:v>1.7020657810373763E-2</c:v>
                </c:pt>
                <c:pt idx="1612">
                  <c:v>1.7005033354084986E-2</c:v>
                </c:pt>
                <c:pt idx="1613">
                  <c:v>1.6989922059709173E-2</c:v>
                </c:pt>
                <c:pt idx="1614">
                  <c:v>1.6975323927246322E-2</c:v>
                </c:pt>
                <c:pt idx="1615">
                  <c:v>1.6961238956696434E-2</c:v>
                </c:pt>
                <c:pt idx="1616">
                  <c:v>1.6947667148059509E-2</c:v>
                </c:pt>
                <c:pt idx="1617">
                  <c:v>1.6934608501095738E-2</c:v>
                </c:pt>
                <c:pt idx="1618">
                  <c:v>1.6922063015885058E-2</c:v>
                </c:pt>
                <c:pt idx="1619">
                  <c:v>1.6910030692267597E-2</c:v>
                </c:pt>
                <c:pt idx="1620">
                  <c:v>1.6898511530163418E-2</c:v>
                </c:pt>
                <c:pt idx="1621">
                  <c:v>1.688750552981233E-2</c:v>
                </c:pt>
                <c:pt idx="1622">
                  <c:v>1.6877012690734716E-2</c:v>
                </c:pt>
                <c:pt idx="1623">
                  <c:v>1.6867033013250321E-2</c:v>
                </c:pt>
                <c:pt idx="1624">
                  <c:v>1.6857566497119336E-2</c:v>
                </c:pt>
                <c:pt idx="1625">
                  <c:v>1.6848613142341762E-2</c:v>
                </c:pt>
                <c:pt idx="1626">
                  <c:v>1.6840172948917598E-2</c:v>
                </c:pt>
                <c:pt idx="1627">
                  <c:v>1.6832245916846844E-2</c:v>
                </c:pt>
                <c:pt idx="1628">
                  <c:v>1.6824832045969629E-2</c:v>
                </c:pt>
                <c:pt idx="1629">
                  <c:v>1.6817931336365888E-2</c:v>
                </c:pt>
                <c:pt idx="1630">
                  <c:v>1.6811543787955685E-2</c:v>
                </c:pt>
                <c:pt idx="1631">
                  <c:v>1.6805669400739021E-2</c:v>
                </c:pt>
                <c:pt idx="1632">
                  <c:v>1.6800308174635958E-2</c:v>
                </c:pt>
                <c:pt idx="1633">
                  <c:v>1.6795460109646498E-2</c:v>
                </c:pt>
                <c:pt idx="1634">
                  <c:v>1.6791125205770641E-2</c:v>
                </c:pt>
                <c:pt idx="1635">
                  <c:v>1.6787303463008385E-2</c:v>
                </c:pt>
                <c:pt idx="1636">
                  <c:v>1.6783994881279796E-2</c:v>
                </c:pt>
                <c:pt idx="1637">
                  <c:v>1.6781199460584872E-2</c:v>
                </c:pt>
                <c:pt idx="1638">
                  <c:v>1.6778917201003551E-2</c:v>
                </c:pt>
                <c:pt idx="1639">
                  <c:v>1.6777148102455897E-2</c:v>
                </c:pt>
                <c:pt idx="1640">
                  <c:v>1.6775892164941908E-2</c:v>
                </c:pt>
                <c:pt idx="1641">
                  <c:v>1.6775149388381649E-2</c:v>
                </c:pt>
                <c:pt idx="1642">
                  <c:v>1.6774919772855057E-2</c:v>
                </c:pt>
                <c:pt idx="1643">
                  <c:v>1.6775203318362131E-2</c:v>
                </c:pt>
                <c:pt idx="1644">
                  <c:v>1.6776000024902871E-2</c:v>
                </c:pt>
                <c:pt idx="1645">
                  <c:v>1.6777309892477277E-2</c:v>
                </c:pt>
                <c:pt idx="1646">
                  <c:v>1.6779132921005413E-2</c:v>
                </c:pt>
                <c:pt idx="1647">
                  <c:v>1.6781469110567215E-2</c:v>
                </c:pt>
                <c:pt idx="1648">
                  <c:v>1.678431846124262E-2</c:v>
                </c:pt>
                <c:pt idx="1649">
                  <c:v>1.6787680973031627E-2</c:v>
                </c:pt>
                <c:pt idx="1650">
                  <c:v>1.67915566458543E-2</c:v>
                </c:pt>
                <c:pt idx="1651">
                  <c:v>1.6795945479630703E-2</c:v>
                </c:pt>
                <c:pt idx="1652">
                  <c:v>1.6800847474600644E-2</c:v>
                </c:pt>
                <c:pt idx="1653">
                  <c:v>1.6806262630764124E-2</c:v>
                </c:pt>
                <c:pt idx="1654">
                  <c:v>1.6812190948041206E-2</c:v>
                </c:pt>
                <c:pt idx="1655">
                  <c:v>1.6816852231160695E-2</c:v>
                </c:pt>
                <c:pt idx="1656">
                  <c:v>1.6815168056281138E-2</c:v>
                </c:pt>
                <c:pt idx="1657">
                  <c:v>1.6813447886834254E-2</c:v>
                </c:pt>
                <c:pt idx="1658">
                  <c:v>1.6811691722660171E-2</c:v>
                </c:pt>
                <c:pt idx="1659">
                  <c:v>1.6809899563838826E-2</c:v>
                </c:pt>
                <c:pt idx="1660">
                  <c:v>1.6808071410450154E-2</c:v>
                </c:pt>
                <c:pt idx="1661">
                  <c:v>1.6806207262334283E-2</c:v>
                </c:pt>
                <c:pt idx="1662">
                  <c:v>1.6804307119731021E-2</c:v>
                </c:pt>
                <c:pt idx="1663">
                  <c:v>1.6802370982400561E-2</c:v>
                </c:pt>
                <c:pt idx="1664">
                  <c:v>1.6800398850422837E-2</c:v>
                </c:pt>
                <c:pt idx="1665">
                  <c:v>1.6798390723877787E-2</c:v>
                </c:pt>
                <c:pt idx="1666">
                  <c:v>1.6796346602685475E-2</c:v>
                </c:pt>
                <c:pt idx="1667">
                  <c:v>1.6794266486845899E-2</c:v>
                </c:pt>
                <c:pt idx="1668">
                  <c:v>1.6792150376438997E-2</c:v>
                </c:pt>
                <c:pt idx="1669">
                  <c:v>1.6789998271384832E-2</c:v>
                </c:pt>
                <c:pt idx="1670">
                  <c:v>1.6787810171603468E-2</c:v>
                </c:pt>
                <c:pt idx="1671">
                  <c:v>1.6785586077334713E-2</c:v>
                </c:pt>
                <c:pt idx="1672">
                  <c:v>1.678332598833876E-2</c:v>
                </c:pt>
                <c:pt idx="1673">
                  <c:v>1.678102990477548E-2</c:v>
                </c:pt>
                <c:pt idx="1674">
                  <c:v>1.6778697826564937E-2</c:v>
                </c:pt>
                <c:pt idx="1675">
                  <c:v>1.6776329753787067E-2</c:v>
                </c:pt>
                <c:pt idx="1676">
                  <c:v>1.6773925686281999E-2</c:v>
                </c:pt>
                <c:pt idx="1677">
                  <c:v>1.6771485624289539E-2</c:v>
                </c:pt>
                <c:pt idx="1678">
                  <c:v>1.6769009567569881E-2</c:v>
                </c:pt>
                <c:pt idx="1679">
                  <c:v>1.6766497516282897E-2</c:v>
                </c:pt>
                <c:pt idx="1680">
                  <c:v>1.6763949470348649E-2</c:v>
                </c:pt>
                <c:pt idx="1681">
                  <c:v>1.6761365429847075E-2</c:v>
                </c:pt>
                <c:pt idx="1682">
                  <c:v>1.6758745394618302E-2</c:v>
                </c:pt>
                <c:pt idx="1683">
                  <c:v>1.6756089364902138E-2</c:v>
                </c:pt>
                <c:pt idx="1684">
                  <c:v>1.6753397340458775E-2</c:v>
                </c:pt>
                <c:pt idx="1685">
                  <c:v>1.6750669321528022E-2</c:v>
                </c:pt>
                <c:pt idx="1686">
                  <c:v>1.674790530787007E-2</c:v>
                </c:pt>
                <c:pt idx="1687">
                  <c:v>1.6745105299644791E-2</c:v>
                </c:pt>
                <c:pt idx="1688">
                  <c:v>1.674226929677225E-2</c:v>
                </c:pt>
                <c:pt idx="1689">
                  <c:v>1.6739397299252445E-2</c:v>
                </c:pt>
                <c:pt idx="1690">
                  <c:v>1.673648930724525E-2</c:v>
                </c:pt>
                <c:pt idx="1691">
                  <c:v>1.6733545320590792E-2</c:v>
                </c:pt>
                <c:pt idx="1692">
                  <c:v>1.6730565339289072E-2</c:v>
                </c:pt>
                <c:pt idx="1693">
                  <c:v>1.6727549363340088E-2</c:v>
                </c:pt>
                <c:pt idx="1694">
                  <c:v>1.6724497392903714E-2</c:v>
                </c:pt>
                <c:pt idx="1695">
                  <c:v>1.6720965351524342E-2</c:v>
                </c:pt>
                <c:pt idx="1696">
                  <c:v>1.671783624982659E-2</c:v>
                </c:pt>
                <c:pt idx="1697">
                  <c:v>1.6714671153401639E-2</c:v>
                </c:pt>
                <c:pt idx="1698">
                  <c:v>1.6711470062329425E-2</c:v>
                </c:pt>
                <c:pt idx="1699">
                  <c:v>1.6708232976689885E-2</c:v>
                </c:pt>
                <c:pt idx="1700">
                  <c:v>1.6704959896562954E-2</c:v>
                </c:pt>
                <c:pt idx="1701">
                  <c:v>1.6701650821708824E-2</c:v>
                </c:pt>
                <c:pt idx="1702">
                  <c:v>1.6698305752287368E-2</c:v>
                </c:pt>
                <c:pt idx="1703">
                  <c:v>1.6694924688298585E-2</c:v>
                </c:pt>
                <c:pt idx="1704">
                  <c:v>1.6691507629742475E-2</c:v>
                </c:pt>
                <c:pt idx="1705">
                  <c:v>1.6688054576539102E-2</c:v>
                </c:pt>
                <c:pt idx="1706">
                  <c:v>1.6684565528688466E-2</c:v>
                </c:pt>
                <c:pt idx="1707">
                  <c:v>1.6679951397691184E-2</c:v>
                </c:pt>
                <c:pt idx="1708">
                  <c:v>1.6671530075491603E-2</c:v>
                </c:pt>
                <c:pt idx="1709">
                  <c:v>1.6663441024062919E-2</c:v>
                </c:pt>
                <c:pt idx="1710">
                  <c:v>1.6655684243165325E-2</c:v>
                </c:pt>
                <c:pt idx="1711">
                  <c:v>1.664825973279882E-2</c:v>
                </c:pt>
                <c:pt idx="1712">
                  <c:v>1.6641167493203213E-2</c:v>
                </c:pt>
                <c:pt idx="1713">
                  <c:v>1.6634407524058759E-2</c:v>
                </c:pt>
                <c:pt idx="1714">
                  <c:v>1.662797982552533E-2</c:v>
                </c:pt>
                <c:pt idx="1715">
                  <c:v>1.662188439752299E-2</c:v>
                </c:pt>
                <c:pt idx="1716">
                  <c:v>1.6616121239891868E-2</c:v>
                </c:pt>
                <c:pt idx="1717">
                  <c:v>1.6610690352871771E-2</c:v>
                </c:pt>
                <c:pt idx="1718">
                  <c:v>1.6605591736382763E-2</c:v>
                </c:pt>
                <c:pt idx="1719">
                  <c:v>1.6600825390264973E-2</c:v>
                </c:pt>
                <c:pt idx="1720">
                  <c:v>1.6596391314678272E-2</c:v>
                </c:pt>
                <c:pt idx="1721">
                  <c:v>1.6592289509542724E-2</c:v>
                </c:pt>
                <c:pt idx="1722">
                  <c:v>1.6588519974778393E-2</c:v>
                </c:pt>
                <c:pt idx="1723">
                  <c:v>1.6585082710465215E-2</c:v>
                </c:pt>
                <c:pt idx="1724">
                  <c:v>1.6581977716603191E-2</c:v>
                </c:pt>
                <c:pt idx="1725">
                  <c:v>1.6579204993112384E-2</c:v>
                </c:pt>
                <c:pt idx="1726">
                  <c:v>1.6576764539992794E-2</c:v>
                </c:pt>
                <c:pt idx="1727">
                  <c:v>1.6574656357324358E-2</c:v>
                </c:pt>
                <c:pt idx="1728">
                  <c:v>1.6572880445027138E-2</c:v>
                </c:pt>
                <c:pt idx="1729">
                  <c:v>1.6571257692534758E-2</c:v>
                </c:pt>
                <c:pt idx="1730">
                  <c:v>1.6570193788210119E-2</c:v>
                </c:pt>
                <c:pt idx="1731">
                  <c:v>1.6569462154256698E-2</c:v>
                </c:pt>
                <c:pt idx="1732">
                  <c:v>1.6569062790674494E-2</c:v>
                </c:pt>
                <c:pt idx="1733">
                  <c:v>1.6568995697383571E-2</c:v>
                </c:pt>
                <c:pt idx="1734">
                  <c:v>1.6569260874543801E-2</c:v>
                </c:pt>
                <c:pt idx="1735">
                  <c:v>1.6569858321995312E-2</c:v>
                </c:pt>
                <c:pt idx="1736">
                  <c:v>1.6570788039818041E-2</c:v>
                </c:pt>
                <c:pt idx="1737">
                  <c:v>1.6572050028011986E-2</c:v>
                </c:pt>
                <c:pt idx="1738">
                  <c:v>1.6573644286657085E-2</c:v>
                </c:pt>
                <c:pt idx="1739">
                  <c:v>1.6575570815673402E-2</c:v>
                </c:pt>
                <c:pt idx="1740">
                  <c:v>1.6577829614980999E-2</c:v>
                </c:pt>
                <c:pt idx="1741">
                  <c:v>1.6580420684819686E-2</c:v>
                </c:pt>
                <c:pt idx="1742">
                  <c:v>1.6583344024869717E-2</c:v>
                </c:pt>
                <c:pt idx="1743">
                  <c:v>1.6586599635530774E-2</c:v>
                </c:pt>
                <c:pt idx="1744">
                  <c:v>1.6590187516483113E-2</c:v>
                </c:pt>
                <c:pt idx="1745">
                  <c:v>1.6596825613323318E-2</c:v>
                </c:pt>
                <c:pt idx="1746">
                  <c:v>1.6598360089821185E-2</c:v>
                </c:pt>
                <c:pt idx="1747">
                  <c:v>1.6602944782047047E-2</c:v>
                </c:pt>
                <c:pt idx="1748">
                  <c:v>1.6607861744883934E-2</c:v>
                </c:pt>
                <c:pt idx="1749">
                  <c:v>1.6613110978092038E-2</c:v>
                </c:pt>
                <c:pt idx="1750">
                  <c:v>1.6618692481831232E-2</c:v>
                </c:pt>
                <c:pt idx="1751">
                  <c:v>1.6624606256101515E-2</c:v>
                </c:pt>
                <c:pt idx="1752">
                  <c:v>1.6630852300902887E-2</c:v>
                </c:pt>
                <c:pt idx="1753">
                  <c:v>1.6637430616155413E-2</c:v>
                </c:pt>
                <c:pt idx="1754">
                  <c:v>1.66443412020989E-2</c:v>
                </c:pt>
                <c:pt idx="1755">
                  <c:v>1.665158405849354E-2</c:v>
                </c:pt>
                <c:pt idx="1756">
                  <c:v>1.6659159185499206E-2</c:v>
                </c:pt>
                <c:pt idx="1757">
                  <c:v>1.6667066583195833E-2</c:v>
                </c:pt>
                <c:pt idx="1758">
                  <c:v>1.6675306251503486E-2</c:v>
                </c:pt>
                <c:pt idx="1759">
                  <c:v>1.6682636357865377E-2</c:v>
                </c:pt>
                <c:pt idx="1760">
                  <c:v>1.668554526338184E-2</c:v>
                </c:pt>
                <c:pt idx="1761">
                  <c:v>1.6688454718778445E-2</c:v>
                </c:pt>
                <c:pt idx="1762">
                  <c:v>1.6691364723975255E-2</c:v>
                </c:pt>
                <c:pt idx="1763">
                  <c:v>1.6694275279292015E-2</c:v>
                </c:pt>
                <c:pt idx="1764">
                  <c:v>1.6697186384488916E-2</c:v>
                </c:pt>
                <c:pt idx="1765">
                  <c:v>1.6700098039565958E-2</c:v>
                </c:pt>
                <c:pt idx="1766">
                  <c:v>1.6703010244683014E-2</c:v>
                </c:pt>
                <c:pt idx="1767">
                  <c:v>1.6705922999760148E-2</c:v>
                </c:pt>
                <c:pt idx="1768">
                  <c:v>1.6708836304717423E-2</c:v>
                </c:pt>
                <c:pt idx="1769">
                  <c:v>1.6711750159634775E-2</c:v>
                </c:pt>
                <c:pt idx="1770">
                  <c:v>1.6714664564512205E-2</c:v>
                </c:pt>
                <c:pt idx="1771">
                  <c:v>1.671757951918984E-2</c:v>
                </c:pt>
                <c:pt idx="1772">
                  <c:v>1.6720495023987425E-2</c:v>
                </c:pt>
                <c:pt idx="1773">
                  <c:v>1.6723411078665151E-2</c:v>
                </c:pt>
                <c:pt idx="1774">
                  <c:v>1.6726327683223019E-2</c:v>
                </c:pt>
                <c:pt idx="1775">
                  <c:v>1.6729244837740964E-2</c:v>
                </c:pt>
                <c:pt idx="1776">
                  <c:v>1.6732162542298923E-2</c:v>
                </c:pt>
                <c:pt idx="1777">
                  <c:v>1.6735080796737023E-2</c:v>
                </c:pt>
                <c:pt idx="1778">
                  <c:v>1.6737999601055265E-2</c:v>
                </c:pt>
                <c:pt idx="1779">
                  <c:v>1.674091895541352E-2</c:v>
                </c:pt>
                <c:pt idx="1780">
                  <c:v>1.6743838859651916E-2</c:v>
                </c:pt>
                <c:pt idx="1781">
                  <c:v>1.6748372962531732E-2</c:v>
                </c:pt>
                <c:pt idx="1782">
                  <c:v>1.6751294395653815E-2</c:v>
                </c:pt>
                <c:pt idx="1783">
                  <c:v>1.6754216378735975E-2</c:v>
                </c:pt>
                <c:pt idx="1784">
                  <c:v>1.675713891191144E-2</c:v>
                </c:pt>
                <c:pt idx="1785">
                  <c:v>1.6760061995100273E-2</c:v>
                </c:pt>
                <c:pt idx="1786">
                  <c:v>1.6762985628355764E-2</c:v>
                </c:pt>
                <c:pt idx="1787">
                  <c:v>1.6765909811651269E-2</c:v>
                </c:pt>
                <c:pt idx="1788">
                  <c:v>1.6768834544960143E-2</c:v>
                </c:pt>
                <c:pt idx="1789">
                  <c:v>1.677175982830903E-2</c:v>
                </c:pt>
                <c:pt idx="1790">
                  <c:v>1.677468566169793E-2</c:v>
                </c:pt>
                <c:pt idx="1791">
                  <c:v>1.6777612045153489E-2</c:v>
                </c:pt>
                <c:pt idx="1792">
                  <c:v>1.6780538978622417E-2</c:v>
                </c:pt>
                <c:pt idx="1793">
                  <c:v>1.6783466462158003E-2</c:v>
                </c:pt>
                <c:pt idx="1794">
                  <c:v>1.6786394495706958E-2</c:v>
                </c:pt>
                <c:pt idx="1795">
                  <c:v>1.6789795291192178E-2</c:v>
                </c:pt>
                <c:pt idx="1796">
                  <c:v>1.6792724387277858E-2</c:v>
                </c:pt>
                <c:pt idx="1797">
                  <c:v>1.6795654033403551E-2</c:v>
                </c:pt>
                <c:pt idx="1798">
                  <c:v>1.6798584229409386E-2</c:v>
                </c:pt>
                <c:pt idx="1799">
                  <c:v>1.6801514975375298E-2</c:v>
                </c:pt>
                <c:pt idx="1800">
                  <c:v>1.6804446271221352E-2</c:v>
                </c:pt>
                <c:pt idx="1801">
                  <c:v>1.6807378117107419E-2</c:v>
                </c:pt>
                <c:pt idx="1802">
                  <c:v>1.6810310512793691E-2</c:v>
                </c:pt>
                <c:pt idx="1803">
                  <c:v>1.6813243458519977E-2</c:v>
                </c:pt>
                <c:pt idx="1804">
                  <c:v>1.6816176954206341E-2</c:v>
                </c:pt>
                <c:pt idx="1805">
                  <c:v>1.6819110999772846E-2</c:v>
                </c:pt>
                <c:pt idx="1806">
                  <c:v>1.6822045595379365E-2</c:v>
                </c:pt>
                <c:pt idx="1807">
                  <c:v>1.6824980740786089E-2</c:v>
                </c:pt>
                <c:pt idx="1808">
                  <c:v>1.6827916436232826E-2</c:v>
                </c:pt>
                <c:pt idx="1809">
                  <c:v>1.6830852681559705E-2</c:v>
                </c:pt>
                <c:pt idx="1810">
                  <c:v>1.6833789476926597E-2</c:v>
                </c:pt>
                <c:pt idx="1811">
                  <c:v>1.6836914524027691E-2</c:v>
                </c:pt>
                <c:pt idx="1812">
                  <c:v>1.6840079174249567E-2</c:v>
                </c:pt>
                <c:pt idx="1813">
                  <c:v>1.6843230762759731E-2</c:v>
                </c:pt>
                <c:pt idx="1814">
                  <c:v>1.6846369289718055E-2</c:v>
                </c:pt>
                <c:pt idx="1815">
                  <c:v>1.6849494755044603E-2</c:v>
                </c:pt>
                <c:pt idx="1816">
                  <c:v>1.685260715881931E-2</c:v>
                </c:pt>
                <c:pt idx="1817">
                  <c:v>1.6855706500882306E-2</c:v>
                </c:pt>
                <c:pt idx="1818">
                  <c:v>1.6858792781473397E-2</c:v>
                </c:pt>
                <c:pt idx="1819">
                  <c:v>1.6861866000512649E-2</c:v>
                </c:pt>
                <c:pt idx="1820">
                  <c:v>1.6864926157840188E-2</c:v>
                </c:pt>
                <c:pt idx="1821">
                  <c:v>1.6867973253615887E-2</c:v>
                </c:pt>
                <c:pt idx="1822">
                  <c:v>1.6871007287759809E-2</c:v>
                </c:pt>
                <c:pt idx="1823">
                  <c:v>1.6874028260271956E-2</c:v>
                </c:pt>
                <c:pt idx="1824">
                  <c:v>1.6877036171392135E-2</c:v>
                </c:pt>
                <c:pt idx="1825">
                  <c:v>1.6880031020640729E-2</c:v>
                </c:pt>
                <c:pt idx="1826">
                  <c:v>1.6883012808417419E-2</c:v>
                </c:pt>
                <c:pt idx="1827">
                  <c:v>1.6885981534562333E-2</c:v>
                </c:pt>
                <c:pt idx="1828">
                  <c:v>1.6888937199235343E-2</c:v>
                </c:pt>
                <c:pt idx="1829">
                  <c:v>1.6891879802116705E-2</c:v>
                </c:pt>
                <c:pt idx="1830">
                  <c:v>1.6894809343526163E-2</c:v>
                </c:pt>
                <c:pt idx="1831">
                  <c:v>1.6897725823223908E-2</c:v>
                </c:pt>
                <c:pt idx="1832">
                  <c:v>1.6900629241369813E-2</c:v>
                </c:pt>
                <c:pt idx="1833">
                  <c:v>1.6903519597963879E-2</c:v>
                </c:pt>
                <c:pt idx="1834">
                  <c:v>1.6906396892926168E-2</c:v>
                </c:pt>
                <c:pt idx="1835">
                  <c:v>1.6909261126416553E-2</c:v>
                </c:pt>
                <c:pt idx="1836">
                  <c:v>1.6912112298115289E-2</c:v>
                </c:pt>
                <c:pt idx="1837">
                  <c:v>1.6914950408262186E-2</c:v>
                </c:pt>
                <c:pt idx="1838">
                  <c:v>1.6917775456857242E-2</c:v>
                </c:pt>
                <c:pt idx="1839">
                  <c:v>1.6920587443660651E-2</c:v>
                </c:pt>
                <c:pt idx="1840">
                  <c:v>1.6923386369072091E-2</c:v>
                </c:pt>
                <c:pt idx="1841">
                  <c:v>1.6926172232851755E-2</c:v>
                </c:pt>
                <c:pt idx="1842">
                  <c:v>1.6928945034919707E-2</c:v>
                </c:pt>
                <c:pt idx="1843">
                  <c:v>1.6931704775435819E-2</c:v>
                </c:pt>
                <c:pt idx="1844">
                  <c:v>1.6934451454480026E-2</c:v>
                </c:pt>
                <c:pt idx="1845">
                  <c:v>1.6937185071732586E-2</c:v>
                </c:pt>
                <c:pt idx="1846">
                  <c:v>1.6939905627433305E-2</c:v>
                </c:pt>
                <c:pt idx="1847">
                  <c:v>1.6942613121502248E-2</c:v>
                </c:pt>
                <c:pt idx="1848">
                  <c:v>1.6945307554019351E-2</c:v>
                </c:pt>
                <c:pt idx="1849">
                  <c:v>1.6947988924904678E-2</c:v>
                </c:pt>
                <c:pt idx="1850">
                  <c:v>1.6950657234238165E-2</c:v>
                </c:pt>
                <c:pt idx="1851">
                  <c:v>1.6953312481859939E-2</c:v>
                </c:pt>
                <c:pt idx="1852">
                  <c:v>1.6955954667929873E-2</c:v>
                </c:pt>
                <c:pt idx="1853">
                  <c:v>1.6958583792447968E-2</c:v>
                </c:pt>
                <c:pt idx="1854">
                  <c:v>1.696119985525435E-2</c:v>
                </c:pt>
                <c:pt idx="1855">
                  <c:v>1.6963802856588828E-2</c:v>
                </c:pt>
                <c:pt idx="1856">
                  <c:v>1.6966392796131657E-2</c:v>
                </c:pt>
                <c:pt idx="1857">
                  <c:v>1.6968969674122647E-2</c:v>
                </c:pt>
                <c:pt idx="1858">
                  <c:v>1.6971533490641733E-2</c:v>
                </c:pt>
                <c:pt idx="1859">
                  <c:v>1.6974084245449106E-2</c:v>
                </c:pt>
                <c:pt idx="1860">
                  <c:v>1.6976621938624703E-2</c:v>
                </c:pt>
                <c:pt idx="1861">
                  <c:v>1.6979146570168524E-2</c:v>
                </c:pt>
                <c:pt idx="1862">
                  <c:v>1.6981658140240441E-2</c:v>
                </c:pt>
                <c:pt idx="1863">
                  <c:v>1.6988628906604575E-2</c:v>
                </c:pt>
                <c:pt idx="1864">
                  <c:v>1.6997760744690282E-2</c:v>
                </c:pt>
                <c:pt idx="1865">
                  <c:v>1.7006500966916249E-2</c:v>
                </c:pt>
                <c:pt idx="1866">
                  <c:v>1.7014849573122603E-2</c:v>
                </c:pt>
                <c:pt idx="1867">
                  <c:v>1.7022806563309345E-2</c:v>
                </c:pt>
                <c:pt idx="1868">
                  <c:v>1.703037193755641E-2</c:v>
                </c:pt>
                <c:pt idx="1869">
                  <c:v>1.7037545695703926E-2</c:v>
                </c:pt>
                <c:pt idx="1870">
                  <c:v>1.7044327837911766E-2</c:v>
                </c:pt>
                <c:pt idx="1871">
                  <c:v>1.7050718364020057E-2</c:v>
                </c:pt>
                <c:pt idx="1872">
                  <c:v>1.7056717273948863E-2</c:v>
                </c:pt>
                <c:pt idx="1873">
                  <c:v>1.7062324567858056E-2</c:v>
                </c:pt>
                <c:pt idx="1874">
                  <c:v>1.7067540245587765E-2</c:v>
                </c:pt>
                <c:pt idx="1875">
                  <c:v>1.7072364307217924E-2</c:v>
                </c:pt>
                <c:pt idx="1876">
                  <c:v>1.7076796752588663E-2</c:v>
                </c:pt>
                <c:pt idx="1877">
                  <c:v>1.7080837581859853E-2</c:v>
                </c:pt>
                <c:pt idx="1878">
                  <c:v>1.7084486794951559E-2</c:v>
                </c:pt>
                <c:pt idx="1879">
                  <c:v>1.7087744391783843E-2</c:v>
                </c:pt>
                <c:pt idx="1880">
                  <c:v>1.7090610372436643E-2</c:v>
                </c:pt>
                <c:pt idx="1881">
                  <c:v>1.7093084736830022E-2</c:v>
                </c:pt>
                <c:pt idx="1882">
                  <c:v>1.7095167485043916E-2</c:v>
                </c:pt>
                <c:pt idx="1883">
                  <c:v>1.7096858616998389E-2</c:v>
                </c:pt>
                <c:pt idx="1884">
                  <c:v>1.7098158132693442E-2</c:v>
                </c:pt>
                <c:pt idx="1885">
                  <c:v>1.7099066032049137E-2</c:v>
                </c:pt>
                <c:pt idx="1886">
                  <c:v>1.7099582315305284E-2</c:v>
                </c:pt>
                <c:pt idx="1887">
                  <c:v>1.7099706982222074E-2</c:v>
                </c:pt>
                <c:pt idx="1888">
                  <c:v>1.7099440032879443E-2</c:v>
                </c:pt>
                <c:pt idx="1889">
                  <c:v>1.7098781467357327E-2</c:v>
                </c:pt>
                <c:pt idx="1890">
                  <c:v>1.709773128557579E-2</c:v>
                </c:pt>
                <c:pt idx="1891">
                  <c:v>1.7096289487534833E-2</c:v>
                </c:pt>
                <c:pt idx="1892">
                  <c:v>1.7094456073154518E-2</c:v>
                </c:pt>
                <c:pt idx="1893">
                  <c:v>1.7092231042674655E-2</c:v>
                </c:pt>
                <c:pt idx="1894">
                  <c:v>1.7089614395855435E-2</c:v>
                </c:pt>
                <c:pt idx="1895">
                  <c:v>1.7086606132936666E-2</c:v>
                </c:pt>
                <c:pt idx="1896">
                  <c:v>1.708320625367854E-2</c:v>
                </c:pt>
                <c:pt idx="1897">
                  <c:v>1.7079414758320866E-2</c:v>
                </c:pt>
                <c:pt idx="1898">
                  <c:v>1.7075231646783706E-2</c:v>
                </c:pt>
                <c:pt idx="1899">
                  <c:v>1.707065691890719E-2</c:v>
                </c:pt>
                <c:pt idx="1900">
                  <c:v>1.7065690575011061E-2</c:v>
                </c:pt>
                <c:pt idx="1901">
                  <c:v>1.7060332614935447E-2</c:v>
                </c:pt>
                <c:pt idx="1902">
                  <c:v>1.7054583038760285E-2</c:v>
                </c:pt>
                <c:pt idx="1903">
                  <c:v>1.7048441846405638E-2</c:v>
                </c:pt>
                <c:pt idx="1904">
                  <c:v>1.7041909038031378E-2</c:v>
                </c:pt>
                <c:pt idx="1905">
                  <c:v>1.7034984613637505E-2</c:v>
                </c:pt>
                <c:pt idx="1906">
                  <c:v>1.7027668573064147E-2</c:v>
                </c:pt>
                <c:pt idx="1907">
                  <c:v>1.7019960916551113E-2</c:v>
                </c:pt>
                <c:pt idx="1908">
                  <c:v>1.7011861644098403E-2</c:v>
                </c:pt>
                <c:pt idx="1909">
                  <c:v>1.7003370755626079E-2</c:v>
                </c:pt>
                <c:pt idx="1910">
                  <c:v>1.6994488251214079E-2</c:v>
                </c:pt>
                <c:pt idx="1911">
                  <c:v>1.6985214130862403E-2</c:v>
                </c:pt>
                <c:pt idx="1912">
                  <c:v>1.6975548394650986E-2</c:v>
                </c:pt>
                <c:pt idx="1913">
                  <c:v>1.6965491042659764E-2</c:v>
                </c:pt>
                <c:pt idx="1914">
                  <c:v>1.6955042074808802E-2</c:v>
                </c:pt>
                <c:pt idx="1915">
                  <c:v>1.694360573469389E-2</c:v>
                </c:pt>
                <c:pt idx="1916">
                  <c:v>1.6930168777786747E-2</c:v>
                </c:pt>
                <c:pt idx="1917">
                  <c:v>1.6917294222285051E-2</c:v>
                </c:pt>
                <c:pt idx="1918">
                  <c:v>1.6904982068268737E-2</c:v>
                </c:pt>
                <c:pt idx="1919">
                  <c:v>1.6893232315737805E-2</c:v>
                </c:pt>
                <c:pt idx="1920">
                  <c:v>1.6882044964532383E-2</c:v>
                </c:pt>
                <c:pt idx="1921">
                  <c:v>1.6871420014572536E-2</c:v>
                </c:pt>
                <c:pt idx="1922">
                  <c:v>1.6861357465858262E-2</c:v>
                </c:pt>
                <c:pt idx="1923">
                  <c:v>1.6851857318389563E-2</c:v>
                </c:pt>
                <c:pt idx="1924">
                  <c:v>1.6842919571926629E-2</c:v>
                </c:pt>
                <c:pt idx="1925">
                  <c:v>1.6834544226789205E-2</c:v>
                </c:pt>
                <c:pt idx="1926">
                  <c:v>1.6826731282737484E-2</c:v>
                </c:pt>
                <c:pt idx="1927">
                  <c:v>1.6819480739531656E-2</c:v>
                </c:pt>
                <c:pt idx="1928">
                  <c:v>1.681279259741153E-2</c:v>
                </c:pt>
                <c:pt idx="1929">
                  <c:v>1.6806666856377106E-2</c:v>
                </c:pt>
                <c:pt idx="1930">
                  <c:v>1.680110351610864E-2</c:v>
                </c:pt>
                <c:pt idx="1931">
                  <c:v>1.6796102576845939E-2</c:v>
                </c:pt>
                <c:pt idx="1932">
                  <c:v>1.6791664038429133E-2</c:v>
                </c:pt>
                <c:pt idx="1933">
                  <c:v>1.6787787900938156E-2</c:v>
                </c:pt>
                <c:pt idx="1934">
                  <c:v>1.6784474164373009E-2</c:v>
                </c:pt>
                <c:pt idx="1935">
                  <c:v>1.6781722828493884E-2</c:v>
                </c:pt>
                <c:pt idx="1936">
                  <c:v>1.6779533893540588E-2</c:v>
                </c:pt>
                <c:pt idx="1937">
                  <c:v>1.677790735935325E-2</c:v>
                </c:pt>
                <c:pt idx="1938">
                  <c:v>1.6776843226011806E-2</c:v>
                </c:pt>
                <c:pt idx="1939">
                  <c:v>1.6776341493516256E-2</c:v>
                </c:pt>
                <c:pt idx="1940">
                  <c:v>1.6776402161706727E-2</c:v>
                </c:pt>
                <c:pt idx="1941">
                  <c:v>1.6777025230743092E-2</c:v>
                </c:pt>
                <c:pt idx="1942">
                  <c:v>1.6778210700625351E-2</c:v>
                </c:pt>
                <c:pt idx="1943">
                  <c:v>1.6779958571273568E-2</c:v>
                </c:pt>
                <c:pt idx="1944">
                  <c:v>1.6782268842767678E-2</c:v>
                </c:pt>
                <c:pt idx="1945">
                  <c:v>1.6785141515027746E-2</c:v>
                </c:pt>
                <c:pt idx="1946">
                  <c:v>1.6788576588213644E-2</c:v>
                </c:pt>
                <c:pt idx="1947">
                  <c:v>1.6792574062245436E-2</c:v>
                </c:pt>
                <c:pt idx="1948">
                  <c:v>1.6797133937123121E-2</c:v>
                </c:pt>
                <c:pt idx="1949">
                  <c:v>1.6802256212926636E-2</c:v>
                </c:pt>
                <c:pt idx="1950">
                  <c:v>1.6807940889576045E-2</c:v>
                </c:pt>
                <c:pt idx="1951">
                  <c:v>1.6814187967311156E-2</c:v>
                </c:pt>
                <c:pt idx="1952">
                  <c:v>1.6820997445892161E-2</c:v>
                </c:pt>
                <c:pt idx="1953">
                  <c:v>1.6828369325558867E-2</c:v>
                </c:pt>
                <c:pt idx="1954">
                  <c:v>1.683630360623134E-2</c:v>
                </c:pt>
                <c:pt idx="1955">
                  <c:v>1.684480028806945E-2</c:v>
                </c:pt>
                <c:pt idx="1956">
                  <c:v>1.6853859370993263E-2</c:v>
                </c:pt>
                <c:pt idx="1957">
                  <c:v>1.6863480855082713E-2</c:v>
                </c:pt>
                <c:pt idx="1958">
                  <c:v>1.6873664740417738E-2</c:v>
                </c:pt>
                <c:pt idx="1959">
                  <c:v>1.68844110269184E-2</c:v>
                </c:pt>
                <c:pt idx="1960">
                  <c:v>1.6895719714744573E-2</c:v>
                </c:pt>
                <c:pt idx="1961">
                  <c:v>1.6907590803976191E-2</c:v>
                </c:pt>
                <c:pt idx="1962">
                  <c:v>1.6920024294613256E-2</c:v>
                </c:pt>
                <c:pt idx="1963">
                  <c:v>1.6933020186655767E-2</c:v>
                </c:pt>
                <c:pt idx="1964">
                  <c:v>1.6946578480263597E-2</c:v>
                </c:pt>
                <c:pt idx="1965">
                  <c:v>1.6960699175596616E-2</c:v>
                </c:pt>
                <c:pt idx="1966">
                  <c:v>1.6975382272415018E-2</c:v>
                </c:pt>
                <c:pt idx="1967">
                  <c:v>1.698854431339214E-2</c:v>
                </c:pt>
                <c:pt idx="1968">
                  <c:v>1.699425826070744E-2</c:v>
                </c:pt>
                <c:pt idx="1969">
                  <c:v>1.6999919281239784E-2</c:v>
                </c:pt>
                <c:pt idx="1970">
                  <c:v>1.7005527374909235E-2</c:v>
                </c:pt>
                <c:pt idx="1971">
                  <c:v>1.7011082541715794E-2</c:v>
                </c:pt>
                <c:pt idx="1972">
                  <c:v>1.7016584781899269E-2</c:v>
                </c:pt>
                <c:pt idx="1973">
                  <c:v>1.7022034095059979E-2</c:v>
                </c:pt>
                <c:pt idx="1974">
                  <c:v>1.7027430481437733E-2</c:v>
                </c:pt>
                <c:pt idx="1975">
                  <c:v>1.7032773940872659E-2</c:v>
                </c:pt>
                <c:pt idx="1976">
                  <c:v>1.7038064473604564E-2</c:v>
                </c:pt>
                <c:pt idx="1977">
                  <c:v>1.7043302079473577E-2</c:v>
                </c:pt>
                <c:pt idx="1978">
                  <c:v>1.7048486758479697E-2</c:v>
                </c:pt>
                <c:pt idx="1979">
                  <c:v>1.7053618510702861E-2</c:v>
                </c:pt>
                <c:pt idx="1980">
                  <c:v>1.7058697335983197E-2</c:v>
                </c:pt>
                <c:pt idx="1981">
                  <c:v>1.7063723234480577E-2</c:v>
                </c:pt>
                <c:pt idx="1982">
                  <c:v>1.7068696206115064E-2</c:v>
                </c:pt>
                <c:pt idx="1983">
                  <c:v>1.7073616250886658E-2</c:v>
                </c:pt>
                <c:pt idx="1984">
                  <c:v>1.7078483368715425E-2</c:v>
                </c:pt>
                <c:pt idx="1985">
                  <c:v>1.7083297559761235E-2</c:v>
                </c:pt>
                <c:pt idx="1986">
                  <c:v>1.7088058823944152E-2</c:v>
                </c:pt>
                <c:pt idx="1987">
                  <c:v>1.7092767161264177E-2</c:v>
                </c:pt>
                <c:pt idx="1988">
                  <c:v>1.709742257172131E-2</c:v>
                </c:pt>
                <c:pt idx="1989">
                  <c:v>1.7102678232427948E-2</c:v>
                </c:pt>
                <c:pt idx="1990">
                  <c:v>1.7107220228167463E-2</c:v>
                </c:pt>
                <c:pt idx="1991">
                  <c:v>1.7111709297044086E-2</c:v>
                </c:pt>
                <c:pt idx="1992">
                  <c:v>1.7116145439057817E-2</c:v>
                </c:pt>
                <c:pt idx="1993">
                  <c:v>1.7120528654128719E-2</c:v>
                </c:pt>
                <c:pt idx="1994">
                  <c:v>1.7124858942416665E-2</c:v>
                </c:pt>
                <c:pt idx="1995">
                  <c:v>1.7129136303761783E-2</c:v>
                </c:pt>
                <c:pt idx="1996">
                  <c:v>1.7133360738244008E-2</c:v>
                </c:pt>
                <c:pt idx="1997">
                  <c:v>1.7137532245863341E-2</c:v>
                </c:pt>
                <c:pt idx="1998">
                  <c:v>1.7141650826619781E-2</c:v>
                </c:pt>
                <c:pt idx="1999">
                  <c:v>1.7145716480433393E-2</c:v>
                </c:pt>
                <c:pt idx="2000">
                  <c:v>1.7149729207304176E-2</c:v>
                </c:pt>
                <c:pt idx="2001">
                  <c:v>1.7153689007392003E-2</c:v>
                </c:pt>
                <c:pt idx="2002">
                  <c:v>1.7157595880537002E-2</c:v>
                </c:pt>
                <c:pt idx="2003">
                  <c:v>1.7161449826819108E-2</c:v>
                </c:pt>
                <c:pt idx="2004">
                  <c:v>1.7165250846158386E-2</c:v>
                </c:pt>
                <c:pt idx="2005">
                  <c:v>1.7168998938714708E-2</c:v>
                </c:pt>
                <c:pt idx="2006">
                  <c:v>1.7172694104248265E-2</c:v>
                </c:pt>
                <c:pt idx="2007">
                  <c:v>1.717633634291893E-2</c:v>
                </c:pt>
                <c:pt idx="2008">
                  <c:v>1.7179925654726702E-2</c:v>
                </c:pt>
                <c:pt idx="2009">
                  <c:v>1.7183462039591646E-2</c:v>
                </c:pt>
                <c:pt idx="2010">
                  <c:v>1.7186945497513761E-2</c:v>
                </c:pt>
                <c:pt idx="2011">
                  <c:v>1.7190376028572985E-2</c:v>
                </c:pt>
                <c:pt idx="2012">
                  <c:v>1.7193753632769315E-2</c:v>
                </c:pt>
                <c:pt idx="2013">
                  <c:v>1.7197078310022818E-2</c:v>
                </c:pt>
                <c:pt idx="2014">
                  <c:v>1.7200350060333491E-2</c:v>
                </c:pt>
                <c:pt idx="2015">
                  <c:v>1.7203568883781273E-2</c:v>
                </c:pt>
                <c:pt idx="2016">
                  <c:v>1.720673478020629E-2</c:v>
                </c:pt>
                <c:pt idx="2017">
                  <c:v>1.720984774984835E-2</c:v>
                </c:pt>
                <c:pt idx="2018">
                  <c:v>1.7212907792547583E-2</c:v>
                </c:pt>
                <c:pt idx="2019">
                  <c:v>1.7215914908303986E-2</c:v>
                </c:pt>
                <c:pt idx="2020">
                  <c:v>1.7218869097037626E-2</c:v>
                </c:pt>
                <c:pt idx="2021">
                  <c:v>1.7221770358988309E-2</c:v>
                </c:pt>
                <c:pt idx="2022">
                  <c:v>1.7224618693996163E-2</c:v>
                </c:pt>
                <c:pt idx="2023">
                  <c:v>1.7227414102141125E-2</c:v>
                </c:pt>
                <c:pt idx="2024">
                  <c:v>1.7230156583263323E-2</c:v>
                </c:pt>
                <c:pt idx="2025">
                  <c:v>1.7232846137522628E-2</c:v>
                </c:pt>
                <c:pt idx="2026">
                  <c:v>1.7235482764839105E-2</c:v>
                </c:pt>
                <c:pt idx="2027">
                  <c:v>1.7238066465132817E-2</c:v>
                </c:pt>
                <c:pt idx="2028">
                  <c:v>1.7240597238563637E-2</c:v>
                </c:pt>
                <c:pt idx="2029">
                  <c:v>1.7243075085051629E-2</c:v>
                </c:pt>
                <c:pt idx="2030">
                  <c:v>1.7245500004676728E-2</c:v>
                </c:pt>
                <c:pt idx="2031">
                  <c:v>1.7247871997279063E-2</c:v>
                </c:pt>
                <c:pt idx="2032">
                  <c:v>1.7250191063018505E-2</c:v>
                </c:pt>
                <c:pt idx="2033">
                  <c:v>1.7252457201815119E-2</c:v>
                </c:pt>
                <c:pt idx="2034">
                  <c:v>1.7254670413668904E-2</c:v>
                </c:pt>
                <c:pt idx="2035">
                  <c:v>1.7256830698579861E-2</c:v>
                </c:pt>
                <c:pt idx="2036">
                  <c:v>1.725893805654799E-2</c:v>
                </c:pt>
                <c:pt idx="2037">
                  <c:v>1.726099248757329E-2</c:v>
                </c:pt>
                <c:pt idx="2038">
                  <c:v>1.7262993991655762E-2</c:v>
                </c:pt>
                <c:pt idx="2039">
                  <c:v>1.7264942568795405E-2</c:v>
                </c:pt>
                <c:pt idx="2040">
                  <c:v>1.7266838219072156E-2</c:v>
                </c:pt>
                <c:pt idx="2041">
                  <c:v>1.7268939867847166E-2</c:v>
                </c:pt>
                <c:pt idx="2042">
                  <c:v>1.7270722103246428E-2</c:v>
                </c:pt>
                <c:pt idx="2043">
                  <c:v>1.727245141170286E-2</c:v>
                </c:pt>
                <c:pt idx="2044">
                  <c:v>1.7274127793136529E-2</c:v>
                </c:pt>
                <c:pt idx="2045">
                  <c:v>1.7275751247547433E-2</c:v>
                </c:pt>
                <c:pt idx="2046">
                  <c:v>1.7277321775095444E-2</c:v>
                </c:pt>
                <c:pt idx="2047">
                  <c:v>1.7278839375780564E-2</c:v>
                </c:pt>
                <c:pt idx="2048">
                  <c:v>1.7280304049442918E-2</c:v>
                </c:pt>
                <c:pt idx="2049">
                  <c:v>1.7281715796082509E-2</c:v>
                </c:pt>
                <c:pt idx="2050">
                  <c:v>1.7283074615859206E-2</c:v>
                </c:pt>
                <c:pt idx="2051">
                  <c:v>1.7284380508693076E-2</c:v>
                </c:pt>
                <c:pt idx="2052">
                  <c:v>1.7285633474584117E-2</c:v>
                </c:pt>
                <c:pt idx="2053">
                  <c:v>1.7286833513532329E-2</c:v>
                </c:pt>
                <c:pt idx="2054">
                  <c:v>1.7287980625457777E-2</c:v>
                </c:pt>
                <c:pt idx="2055">
                  <c:v>1.7289074810440397E-2</c:v>
                </c:pt>
                <c:pt idx="2056">
                  <c:v>1.7292063727122553E-2</c:v>
                </c:pt>
                <c:pt idx="2057">
                  <c:v>1.7291104399657087E-2</c:v>
                </c:pt>
                <c:pt idx="2058">
                  <c:v>1.7292039803811221E-2</c:v>
                </c:pt>
                <c:pt idx="2059">
                  <c:v>1.7292922281022527E-2</c:v>
                </c:pt>
                <c:pt idx="2060">
                  <c:v>1.7293751831211068E-2</c:v>
                </c:pt>
                <c:pt idx="2061">
                  <c:v>1.7294528454536717E-2</c:v>
                </c:pt>
                <c:pt idx="2062">
                  <c:v>1.7295252150999474E-2</c:v>
                </c:pt>
                <c:pt idx="2063">
                  <c:v>1.7295922920279594E-2</c:v>
                </c:pt>
                <c:pt idx="2064">
                  <c:v>1.7296540762776758E-2</c:v>
                </c:pt>
                <c:pt idx="2065">
                  <c:v>1.7297105678251157E-2</c:v>
                </c:pt>
                <c:pt idx="2066">
                  <c:v>1.7297617666782727E-2</c:v>
                </c:pt>
                <c:pt idx="2067">
                  <c:v>1.729807672837147E-2</c:v>
                </c:pt>
                <c:pt idx="2068">
                  <c:v>1.7298482862937448E-2</c:v>
                </c:pt>
                <c:pt idx="2069">
                  <c:v>1.7298836070640533E-2</c:v>
                </c:pt>
                <c:pt idx="2070">
                  <c:v>1.729913635140079E-2</c:v>
                </c:pt>
                <c:pt idx="2071">
                  <c:v>1.7299383705058347E-2</c:v>
                </c:pt>
                <c:pt idx="2072">
                  <c:v>1.7299578131853011E-2</c:v>
                </c:pt>
                <c:pt idx="2073">
                  <c:v>1.7299719631784782E-2</c:v>
                </c:pt>
                <c:pt idx="2074">
                  <c:v>1.7299808204533917E-2</c:v>
                </c:pt>
                <c:pt idx="2075">
                  <c:v>1.7299843850580032E-2</c:v>
                </c:pt>
                <c:pt idx="2076">
                  <c:v>1.7299826569523447E-2</c:v>
                </c:pt>
                <c:pt idx="2077">
                  <c:v>1.7299756361524032E-2</c:v>
                </c:pt>
                <c:pt idx="2078">
                  <c:v>1.729963322658179E-2</c:v>
                </c:pt>
                <c:pt idx="2079">
                  <c:v>1.7299457164776655E-2</c:v>
                </c:pt>
                <c:pt idx="2080">
                  <c:v>1.7299228175868819E-2</c:v>
                </c:pt>
                <c:pt idx="2081">
                  <c:v>1.7298946260018155E-2</c:v>
                </c:pt>
                <c:pt idx="2082">
                  <c:v>1.7298611417224663E-2</c:v>
                </c:pt>
                <c:pt idx="2083">
                  <c:v>1.7298223647568278E-2</c:v>
                </c:pt>
                <c:pt idx="2084">
                  <c:v>1.7297782950809193E-2</c:v>
                </c:pt>
                <c:pt idx="2085">
                  <c:v>1.7297289327267151E-2</c:v>
                </c:pt>
                <c:pt idx="2086">
                  <c:v>1.7296742776622409E-2</c:v>
                </c:pt>
                <c:pt idx="2087">
                  <c:v>1.7296143299194711E-2</c:v>
                </c:pt>
                <c:pt idx="2088">
                  <c:v>1.7295490894664312E-2</c:v>
                </c:pt>
                <c:pt idx="2089">
                  <c:v>1.7294785563111148E-2</c:v>
                </c:pt>
                <c:pt idx="2090">
                  <c:v>1.7294027304775028E-2</c:v>
                </c:pt>
                <c:pt idx="2091">
                  <c:v>1.7293216119416144E-2</c:v>
                </c:pt>
                <c:pt idx="2092">
                  <c:v>1.7292352007114431E-2</c:v>
                </c:pt>
                <c:pt idx="2093">
                  <c:v>1.729199340060994E-2</c:v>
                </c:pt>
                <c:pt idx="2094">
                  <c:v>1.7291008217741322E-2</c:v>
                </c:pt>
                <c:pt idx="2095">
                  <c:v>1.7289970102867258E-2</c:v>
                </c:pt>
                <c:pt idx="2096">
                  <c:v>1.7288879055961104E-2</c:v>
                </c:pt>
                <c:pt idx="2097">
                  <c:v>1.728773507707615E-2</c:v>
                </c:pt>
                <c:pt idx="2098">
                  <c:v>1.7286538166132459E-2</c:v>
                </c:pt>
                <c:pt idx="2099">
                  <c:v>1.7285288323183323E-2</c:v>
                </c:pt>
                <c:pt idx="2100">
                  <c:v>1.7283985548175451E-2</c:v>
                </c:pt>
                <c:pt idx="2101">
                  <c:v>1.7282629841135488E-2</c:v>
                </c:pt>
                <c:pt idx="2102">
                  <c:v>1.7281221202143371E-2</c:v>
                </c:pt>
                <c:pt idx="2103">
                  <c:v>1.7279759631065872E-2</c:v>
                </c:pt>
                <c:pt idx="2104">
                  <c:v>1.7278245128009573E-2</c:v>
                </c:pt>
                <c:pt idx="2105">
                  <c:v>1.7276677692921183E-2</c:v>
                </c:pt>
                <c:pt idx="2106">
                  <c:v>1.7275057325853993E-2</c:v>
                </c:pt>
                <c:pt idx="2107">
                  <c:v>1.7271822386550895E-2</c:v>
                </c:pt>
                <c:pt idx="2108">
                  <c:v>1.7270073638124828E-2</c:v>
                </c:pt>
                <c:pt idx="2109">
                  <c:v>1.7268271962755932E-2</c:v>
                </c:pt>
                <c:pt idx="2110">
                  <c:v>1.7266417360364272E-2</c:v>
                </c:pt>
                <c:pt idx="2111">
                  <c:v>1.726450983110972E-2</c:v>
                </c:pt>
                <c:pt idx="2112">
                  <c:v>1.7262549374912339E-2</c:v>
                </c:pt>
                <c:pt idx="2113">
                  <c:v>1.726053599177213E-2</c:v>
                </c:pt>
                <c:pt idx="2114">
                  <c:v>1.7258469681609157E-2</c:v>
                </c:pt>
                <c:pt idx="2115">
                  <c:v>1.725635044458329E-2</c:v>
                </c:pt>
                <c:pt idx="2116">
                  <c:v>1.7254178280614596E-2</c:v>
                </c:pt>
                <c:pt idx="2117">
                  <c:v>1.7251953189623137E-2</c:v>
                </c:pt>
                <c:pt idx="2118">
                  <c:v>1.7249675171768786E-2</c:v>
                </c:pt>
                <c:pt idx="2119">
                  <c:v>1.7247344227131478E-2</c:v>
                </c:pt>
                <c:pt idx="2120">
                  <c:v>1.7244960355231598E-2</c:v>
                </c:pt>
                <c:pt idx="2121">
                  <c:v>1.7242523556628697E-2</c:v>
                </c:pt>
                <c:pt idx="2122">
                  <c:v>1.7240033831082968E-2</c:v>
                </c:pt>
                <c:pt idx="2123">
                  <c:v>1.7237491178594411E-2</c:v>
                </c:pt>
                <c:pt idx="2124">
                  <c:v>1.7234895599163025E-2</c:v>
                </c:pt>
                <c:pt idx="2125">
                  <c:v>1.7232247092788811E-2</c:v>
                </c:pt>
                <c:pt idx="2126">
                  <c:v>1.7229545659551704E-2</c:v>
                </c:pt>
                <c:pt idx="2127">
                  <c:v>1.7226791299291833E-2</c:v>
                </c:pt>
                <c:pt idx="2128">
                  <c:v>1.7223984012089133E-2</c:v>
                </c:pt>
                <c:pt idx="2129">
                  <c:v>1.7221123798103477E-2</c:v>
                </c:pt>
                <c:pt idx="2130">
                  <c:v>1.7218210657095057E-2</c:v>
                </c:pt>
                <c:pt idx="2131">
                  <c:v>1.7215244589223744E-2</c:v>
                </c:pt>
                <c:pt idx="2132">
                  <c:v>1.7212225594409603E-2</c:v>
                </c:pt>
                <c:pt idx="2133">
                  <c:v>1.7209153672652633E-2</c:v>
                </c:pt>
                <c:pt idx="2134">
                  <c:v>1.7206028823952835E-2</c:v>
                </c:pt>
                <c:pt idx="2135">
                  <c:v>1.720285104847008E-2</c:v>
                </c:pt>
                <c:pt idx="2136">
                  <c:v>1.7199620345884625E-2</c:v>
                </c:pt>
                <c:pt idx="2137">
                  <c:v>1.7196336716516214E-2</c:v>
                </c:pt>
                <c:pt idx="2138">
                  <c:v>1.7193000160204974E-2</c:v>
                </c:pt>
                <c:pt idx="2139">
                  <c:v>1.7189610676950906E-2</c:v>
                </c:pt>
                <c:pt idx="2140">
                  <c:v>1.7186168266833945E-2</c:v>
                </c:pt>
                <c:pt idx="2141">
                  <c:v>1.7182672929774157E-2</c:v>
                </c:pt>
                <c:pt idx="2142">
                  <c:v>1.7179124665851475E-2</c:v>
                </c:pt>
                <c:pt idx="2143">
                  <c:v>1.7175523475065901E-2</c:v>
                </c:pt>
                <c:pt idx="2144">
                  <c:v>1.7171869357337499E-2</c:v>
                </c:pt>
                <c:pt idx="2145">
                  <c:v>1.7168162312746205E-2</c:v>
                </c:pt>
                <c:pt idx="2146">
                  <c:v>1.7164402341132146E-2</c:v>
                </c:pt>
                <c:pt idx="2147">
                  <c:v>1.7160589442655194E-2</c:v>
                </c:pt>
                <c:pt idx="2148">
                  <c:v>1.7156723617395286E-2</c:v>
                </c:pt>
                <c:pt idx="2149">
                  <c:v>1.715280486519255E-2</c:v>
                </c:pt>
                <c:pt idx="2150">
                  <c:v>1.7148833186046986E-2</c:v>
                </c:pt>
                <c:pt idx="2151">
                  <c:v>1.7144808579958593E-2</c:v>
                </c:pt>
                <c:pt idx="2152">
                  <c:v>1.7140731047167179E-2</c:v>
                </c:pt>
                <c:pt idx="2153">
                  <c:v>1.7136600587432937E-2</c:v>
                </c:pt>
                <c:pt idx="2154">
                  <c:v>1.7132417200675931E-2</c:v>
                </c:pt>
                <c:pt idx="2155">
                  <c:v>1.7128180887215905E-2</c:v>
                </c:pt>
                <c:pt idx="2156">
                  <c:v>1.712389164681305E-2</c:v>
                </c:pt>
                <c:pt idx="2157">
                  <c:v>1.7119549479467366E-2</c:v>
                </c:pt>
                <c:pt idx="2158">
                  <c:v>1.7115154385258791E-2</c:v>
                </c:pt>
                <c:pt idx="2159">
                  <c:v>1.7110706364267259E-2</c:v>
                </c:pt>
                <c:pt idx="2160">
                  <c:v>1.7106205416332898E-2</c:v>
                </c:pt>
                <c:pt idx="2161">
                  <c:v>1.7101651541375773E-2</c:v>
                </c:pt>
                <c:pt idx="2162">
                  <c:v>1.7097044739795564E-2</c:v>
                </c:pt>
                <c:pt idx="2163">
                  <c:v>1.7092385011352462E-2</c:v>
                </c:pt>
                <c:pt idx="2164">
                  <c:v>1.708767235580666E-2</c:v>
                </c:pt>
                <c:pt idx="2165">
                  <c:v>1.7082906773637774E-2</c:v>
                </c:pt>
                <c:pt idx="2166">
                  <c:v>1.7078088264605995E-2</c:v>
                </c:pt>
                <c:pt idx="2167">
                  <c:v>1.7073216828551452E-2</c:v>
                </c:pt>
                <c:pt idx="2168">
                  <c:v>1.7068292465634016E-2</c:v>
                </c:pt>
                <c:pt idx="2169">
                  <c:v>1.706331517601356E-2</c:v>
                </c:pt>
                <c:pt idx="2170">
                  <c:v>1.7058284959530212E-2</c:v>
                </c:pt>
                <c:pt idx="2171">
                  <c:v>1.7053201816104036E-2</c:v>
                </c:pt>
                <c:pt idx="2172">
                  <c:v>1.7048065745814966E-2</c:v>
                </c:pt>
                <c:pt idx="2173">
                  <c:v>1.7042876748742941E-2</c:v>
                </c:pt>
                <c:pt idx="2174">
                  <c:v>1.7037634824808023E-2</c:v>
                </c:pt>
                <c:pt idx="2175">
                  <c:v>1.7032339974090149E-2</c:v>
                </c:pt>
                <c:pt idx="2176">
                  <c:v>1.7026992196349511E-2</c:v>
                </c:pt>
                <c:pt idx="2177">
                  <c:v>1.7021591491985788E-2</c:v>
                </c:pt>
                <c:pt idx="2178">
                  <c:v>1.7016137860679237E-2</c:v>
                </c:pt>
                <c:pt idx="2179">
                  <c:v>1.7010631302589729E-2</c:v>
                </c:pt>
                <c:pt idx="2180">
                  <c:v>1.7005071817717266E-2</c:v>
                </c:pt>
                <c:pt idx="2181">
                  <c:v>1.6999459405901973E-2</c:v>
                </c:pt>
                <c:pt idx="2182">
                  <c:v>1.6993794067383661E-2</c:v>
                </c:pt>
                <c:pt idx="2183">
                  <c:v>1.698807580192252E-2</c:v>
                </c:pt>
                <c:pt idx="2184">
                  <c:v>1.6982304609678422E-2</c:v>
                </c:pt>
                <c:pt idx="2185">
                  <c:v>1.6976480490651369E-2</c:v>
                </c:pt>
                <c:pt idx="2186">
                  <c:v>1.6970603444761423E-2</c:v>
                </c:pt>
                <c:pt idx="2187">
                  <c:v>1.6964673472088521E-2</c:v>
                </c:pt>
                <c:pt idx="2188">
                  <c:v>1.6958690572632662E-2</c:v>
                </c:pt>
                <c:pt idx="2189">
                  <c:v>1.6952654746473783E-2</c:v>
                </c:pt>
                <c:pt idx="2190">
                  <c:v>1.6946565993212204E-2</c:v>
                </c:pt>
                <c:pt idx="2191">
                  <c:v>1.6940424313487412E-2</c:v>
                </c:pt>
                <c:pt idx="2192">
                  <c:v>1.6934229706739856E-2</c:v>
                </c:pt>
                <c:pt idx="2193">
                  <c:v>1.692798217328928E-2</c:v>
                </c:pt>
                <c:pt idx="2194">
                  <c:v>1.6921681712895875E-2</c:v>
                </c:pt>
                <c:pt idx="2195">
                  <c:v>1.6915328325959322E-2</c:v>
                </c:pt>
                <c:pt idx="2196">
                  <c:v>1.6908922012000005E-2</c:v>
                </c:pt>
                <c:pt idx="2197">
                  <c:v>1.690246277149754E-2</c:v>
                </c:pt>
                <c:pt idx="2198">
                  <c:v>1.689595060397231E-2</c:v>
                </c:pt>
                <c:pt idx="2199">
                  <c:v>1.6889385509903931E-2</c:v>
                </c:pt>
                <c:pt idx="2200">
                  <c:v>1.6882767488972661E-2</c:v>
                </c:pt>
                <c:pt idx="2201">
                  <c:v>1.6876096541178498E-2</c:v>
                </c:pt>
                <c:pt idx="2202">
                  <c:v>1.6869372666681315E-2</c:v>
                </c:pt>
                <c:pt idx="2203">
                  <c:v>1.6862595865401175E-2</c:v>
                </c:pt>
                <c:pt idx="2204">
                  <c:v>1.685576613733808E-2</c:v>
                </c:pt>
                <c:pt idx="2205">
                  <c:v>1.6848883482492027E-2</c:v>
                </c:pt>
                <c:pt idx="2206">
                  <c:v>1.6841947901022891E-2</c:v>
                </c:pt>
                <c:pt idx="2207">
                  <c:v>1.6834959392690863E-2</c:v>
                </c:pt>
                <c:pt idx="2208">
                  <c:v>1.6827917957575877E-2</c:v>
                </c:pt>
                <c:pt idx="2209">
                  <c:v>1.6820823595837808E-2</c:v>
                </c:pt>
                <c:pt idx="2210">
                  <c:v>1.6813676307316783E-2</c:v>
                </c:pt>
                <c:pt idx="2211">
                  <c:v>1.6806476091932865E-2</c:v>
                </c:pt>
                <c:pt idx="2212">
                  <c:v>1.6799222949925863E-2</c:v>
                </c:pt>
                <c:pt idx="2213">
                  <c:v>1.679191688121584E-2</c:v>
                </c:pt>
                <c:pt idx="2214">
                  <c:v>1.6784557885722862E-2</c:v>
                </c:pt>
                <c:pt idx="2215">
                  <c:v>1.6777145963446927E-2</c:v>
                </c:pt>
                <c:pt idx="2216">
                  <c:v>1.6769681114547907E-2</c:v>
                </c:pt>
                <c:pt idx="2217">
                  <c:v>1.6762163338865932E-2</c:v>
                </c:pt>
                <c:pt idx="2218">
                  <c:v>1.6754592636480936E-2</c:v>
                </c:pt>
                <c:pt idx="2219">
                  <c:v>1.6746969007312984E-2</c:v>
                </c:pt>
                <c:pt idx="2220">
                  <c:v>1.6739292451521948E-2</c:v>
                </c:pt>
                <c:pt idx="2221">
                  <c:v>1.6731562969107827E-2</c:v>
                </c:pt>
                <c:pt idx="2222">
                  <c:v>1.6723780559670942E-2</c:v>
                </c:pt>
                <c:pt idx="2223">
                  <c:v>1.6715945223850781E-2</c:v>
                </c:pt>
                <c:pt idx="2224">
                  <c:v>1.6708056961167728E-2</c:v>
                </c:pt>
                <c:pt idx="2225">
                  <c:v>1.6700115771781654E-2</c:v>
                </c:pt>
                <c:pt idx="2226">
                  <c:v>1.6692121655852432E-2</c:v>
                </c:pt>
                <c:pt idx="2227">
                  <c:v>1.6686953941755789E-2</c:v>
                </c:pt>
                <c:pt idx="2228">
                  <c:v>1.6692262723090323E-2</c:v>
                </c:pt>
                <c:pt idx="2229">
                  <c:v>1.6697471964128852E-2</c:v>
                </c:pt>
                <c:pt idx="2230">
                  <c:v>1.6702581664791438E-2</c:v>
                </c:pt>
                <c:pt idx="2231">
                  <c:v>1.6707591825237955E-2</c:v>
                </c:pt>
                <c:pt idx="2232">
                  <c:v>1.671250244530853E-2</c:v>
                </c:pt>
                <c:pt idx="2233">
                  <c:v>1.6717313524923227E-2</c:v>
                </c:pt>
                <c:pt idx="2234">
                  <c:v>1.6722025064321855E-2</c:v>
                </c:pt>
                <c:pt idx="2235">
                  <c:v>1.672663706334454E-2</c:v>
                </c:pt>
                <c:pt idx="2236">
                  <c:v>1.673114952207122E-2</c:v>
                </c:pt>
                <c:pt idx="2237">
                  <c:v>1.6735562440342022E-2</c:v>
                </c:pt>
                <c:pt idx="2238">
                  <c:v>1.6739875818396754E-2</c:v>
                </c:pt>
                <c:pt idx="2239">
                  <c:v>1.6744089655995609E-2</c:v>
                </c:pt>
                <c:pt idx="2240">
                  <c:v>1.6748203953218521E-2</c:v>
                </c:pt>
                <c:pt idx="2241">
                  <c:v>1.6752218710145428E-2</c:v>
                </c:pt>
                <c:pt idx="2242">
                  <c:v>1.6756133926616457E-2</c:v>
                </c:pt>
                <c:pt idx="2243">
                  <c:v>1.675994960279148E-2</c:v>
                </c:pt>
                <c:pt idx="2244">
                  <c:v>1.6763665738510625E-2</c:v>
                </c:pt>
                <c:pt idx="2245">
                  <c:v>1.6767282333933764E-2</c:v>
                </c:pt>
                <c:pt idx="2246">
                  <c:v>1.6770799388980961E-2</c:v>
                </c:pt>
                <c:pt idx="2247">
                  <c:v>1.6774216903652217E-2</c:v>
                </c:pt>
                <c:pt idx="2248">
                  <c:v>1.6777534877867595E-2</c:v>
                </c:pt>
                <c:pt idx="2249">
                  <c:v>1.6780753311707031E-2</c:v>
                </c:pt>
                <c:pt idx="2250">
                  <c:v>1.6783872205250461E-2</c:v>
                </c:pt>
                <c:pt idx="2251">
                  <c:v>1.6786891558178141E-2</c:v>
                </c:pt>
                <c:pt idx="2252">
                  <c:v>1.6789811370889751E-2</c:v>
                </c:pt>
                <c:pt idx="2253">
                  <c:v>1.679263164322542E-2</c:v>
                </c:pt>
                <c:pt idx="2254">
                  <c:v>1.6795352375025274E-2</c:v>
                </c:pt>
                <c:pt idx="2255">
                  <c:v>1.6797973566529123E-2</c:v>
                </c:pt>
                <c:pt idx="2256">
                  <c:v>1.680049521765703E-2</c:v>
                </c:pt>
                <c:pt idx="2257">
                  <c:v>1.6802917328169187E-2</c:v>
                </c:pt>
                <c:pt idx="2258">
                  <c:v>1.6805239898385338E-2</c:v>
                </c:pt>
                <c:pt idx="2259">
                  <c:v>1.6807462928305483E-2</c:v>
                </c:pt>
                <c:pt idx="2260">
                  <c:v>1.6809586417769751E-2</c:v>
                </c:pt>
                <c:pt idx="2261">
                  <c:v>1.6811610366698204E-2</c:v>
                </c:pt>
                <c:pt idx="2262">
                  <c:v>1.6813534775250716E-2</c:v>
                </c:pt>
                <c:pt idx="2263">
                  <c:v>1.6815359643507222E-2</c:v>
                </c:pt>
                <c:pt idx="2264">
                  <c:v>1.6817084971227914E-2</c:v>
                </c:pt>
                <c:pt idx="2265">
                  <c:v>1.6818710758492728E-2</c:v>
                </c:pt>
                <c:pt idx="2266">
                  <c:v>1.6820237005221728E-2</c:v>
                </c:pt>
                <c:pt idx="2267">
                  <c:v>1.6821663711814594E-2</c:v>
                </c:pt>
                <c:pt idx="2268">
                  <c:v>1.6822990877871646E-2</c:v>
                </c:pt>
                <c:pt idx="2269">
                  <c:v>1.6824218503472821E-2</c:v>
                </c:pt>
                <c:pt idx="2270">
                  <c:v>1.6825346588618117E-2</c:v>
                </c:pt>
                <c:pt idx="2271">
                  <c:v>1.6826375133467408E-2</c:v>
                </c:pt>
                <c:pt idx="2272">
                  <c:v>1.6827304137780885E-2</c:v>
                </c:pt>
                <c:pt idx="2273">
                  <c:v>1.6828133601558548E-2</c:v>
                </c:pt>
                <c:pt idx="2274">
                  <c:v>1.6828863525040205E-2</c:v>
                </c:pt>
                <c:pt idx="2275">
                  <c:v>1.6829493908065984E-2</c:v>
                </c:pt>
                <c:pt idx="2276">
                  <c:v>1.6830024750635886E-2</c:v>
                </c:pt>
                <c:pt idx="2277">
                  <c:v>1.6830456052829845E-2</c:v>
                </c:pt>
                <c:pt idx="2278">
                  <c:v>1.6830787814567927E-2</c:v>
                </c:pt>
                <c:pt idx="2279">
                  <c:v>1.6831020035850131E-2</c:v>
                </c:pt>
                <c:pt idx="2280">
                  <c:v>1.6831152716676456E-2</c:v>
                </c:pt>
                <c:pt idx="2281">
                  <c:v>1.683118585712684E-2</c:v>
                </c:pt>
                <c:pt idx="2282">
                  <c:v>1.683111945704141E-2</c:v>
                </c:pt>
                <c:pt idx="2283">
                  <c:v>1.683095351673991E-2</c:v>
                </c:pt>
                <c:pt idx="2284">
                  <c:v>1.6830688035822661E-2</c:v>
                </c:pt>
                <c:pt idx="2285">
                  <c:v>1.6830323014449533E-2</c:v>
                </c:pt>
                <c:pt idx="2286">
                  <c:v>1.68298584527804E-2</c:v>
                </c:pt>
                <c:pt idx="2287">
                  <c:v>1.6829294350495516E-2</c:v>
                </c:pt>
                <c:pt idx="2288">
                  <c:v>1.6828630707994563E-2</c:v>
                </c:pt>
                <c:pt idx="2289">
                  <c:v>1.6827867525037732E-2</c:v>
                </c:pt>
                <c:pt idx="2290">
                  <c:v>1.6827004801465151E-2</c:v>
                </c:pt>
                <c:pt idx="2291">
                  <c:v>1.6826042537436692E-2</c:v>
                </c:pt>
                <c:pt idx="2292">
                  <c:v>1.6824980733272099E-2</c:v>
                </c:pt>
                <c:pt idx="2293">
                  <c:v>1.6823819388491756E-2</c:v>
                </c:pt>
                <c:pt idx="2294">
                  <c:v>1.6822558503255536E-2</c:v>
                </c:pt>
                <c:pt idx="2295">
                  <c:v>1.6821198077563437E-2</c:v>
                </c:pt>
                <c:pt idx="2296">
                  <c:v>1.6819738111655269E-2</c:v>
                </c:pt>
                <c:pt idx="2297">
                  <c:v>1.6818178605131351E-2</c:v>
                </c:pt>
                <c:pt idx="2298">
                  <c:v>1.6816519558231491E-2</c:v>
                </c:pt>
                <c:pt idx="2299">
                  <c:v>1.6814760970875753E-2</c:v>
                </c:pt>
                <c:pt idx="2300">
                  <c:v>1.6812902843224009E-2</c:v>
                </c:pt>
                <c:pt idx="2301">
                  <c:v>1.6810657382366756E-2</c:v>
                </c:pt>
                <c:pt idx="2302">
                  <c:v>1.6808585953738131E-2</c:v>
                </c:pt>
                <c:pt idx="2303">
                  <c:v>1.6806414984653628E-2</c:v>
                </c:pt>
                <c:pt idx="2304">
                  <c:v>1.6804144475193183E-2</c:v>
                </c:pt>
                <c:pt idx="2305">
                  <c:v>1.6801774425356797E-2</c:v>
                </c:pt>
                <c:pt idx="2306">
                  <c:v>1.6799304835144468E-2</c:v>
                </c:pt>
                <c:pt idx="2307">
                  <c:v>1.6796735704476262E-2</c:v>
                </c:pt>
                <c:pt idx="2308">
                  <c:v>1.6794067033352178E-2</c:v>
                </c:pt>
                <c:pt idx="2309">
                  <c:v>1.6791298821772216E-2</c:v>
                </c:pt>
                <c:pt idx="2310">
                  <c:v>1.6788431069896248E-2</c:v>
                </c:pt>
                <c:pt idx="2311">
                  <c:v>1.6785463777564402E-2</c:v>
                </c:pt>
                <c:pt idx="2312">
                  <c:v>1.6782396944936551E-2</c:v>
                </c:pt>
                <c:pt idx="2313">
                  <c:v>1.6779230571772885E-2</c:v>
                </c:pt>
                <c:pt idx="2314">
                  <c:v>1.6775964658233278E-2</c:v>
                </c:pt>
                <c:pt idx="2315">
                  <c:v>1.6772599204477601E-2</c:v>
                </c:pt>
                <c:pt idx="2316">
                  <c:v>1.6769134210266046E-2</c:v>
                </c:pt>
                <c:pt idx="2317">
                  <c:v>1.6765569675518677E-2</c:v>
                </c:pt>
                <c:pt idx="2318">
                  <c:v>1.6761905600555238E-2</c:v>
                </c:pt>
                <c:pt idx="2319">
                  <c:v>1.6757596200038805E-2</c:v>
                </c:pt>
                <c:pt idx="2320">
                  <c:v>1.6753718824338293E-2</c:v>
                </c:pt>
                <c:pt idx="2321">
                  <c:v>1.6749741908022031E-2</c:v>
                </c:pt>
                <c:pt idx="2322">
                  <c:v>1.67456654514897E-2</c:v>
                </c:pt>
                <c:pt idx="2323">
                  <c:v>1.6741489454581426E-2</c:v>
                </c:pt>
                <c:pt idx="2324">
                  <c:v>1.6737213917377147E-2</c:v>
                </c:pt>
                <c:pt idx="2325">
                  <c:v>1.673283883971699E-2</c:v>
                </c:pt>
                <c:pt idx="2326">
                  <c:v>1.6728364221680891E-2</c:v>
                </c:pt>
                <c:pt idx="2327">
                  <c:v>1.6723790063348787E-2</c:v>
                </c:pt>
                <c:pt idx="2328">
                  <c:v>1.6719116364720676E-2</c:v>
                </c:pt>
                <c:pt idx="2329">
                  <c:v>1.6714343125636688E-2</c:v>
                </c:pt>
                <c:pt idx="2330">
                  <c:v>1.6709470346176758E-2</c:v>
                </c:pt>
                <c:pt idx="2331">
                  <c:v>1.6704498026580694E-2</c:v>
                </c:pt>
                <c:pt idx="2332">
                  <c:v>1.6699426166528752E-2</c:v>
                </c:pt>
                <c:pt idx="2333">
                  <c:v>1.6694254766260741E-2</c:v>
                </c:pt>
                <c:pt idx="2334">
                  <c:v>1.6688983825456916E-2</c:v>
                </c:pt>
                <c:pt idx="2335">
                  <c:v>1.6683613344516957E-2</c:v>
                </c:pt>
                <c:pt idx="2336">
                  <c:v>1.6678143323201056E-2</c:v>
                </c:pt>
                <c:pt idx="2337">
                  <c:v>1.6672573761589149E-2</c:v>
                </c:pt>
                <c:pt idx="2338">
                  <c:v>1.6666904659761173E-2</c:v>
                </c:pt>
                <c:pt idx="2339">
                  <c:v>1.6661136017557254E-2</c:v>
                </c:pt>
                <c:pt idx="2340">
                  <c:v>1.665526783505733E-2</c:v>
                </c:pt>
                <c:pt idx="2341">
                  <c:v>1.6649300112181464E-2</c:v>
                </c:pt>
                <c:pt idx="2342">
                  <c:v>1.6643232849249401E-2</c:v>
                </c:pt>
                <c:pt idx="2343">
                  <c:v>1.6637066045861459E-2</c:v>
                </c:pt>
                <c:pt idx="2344">
                  <c:v>1.6630799702177512E-2</c:v>
                </c:pt>
                <c:pt idx="2345">
                  <c:v>1.6624433818277495E-2</c:v>
                </c:pt>
                <c:pt idx="2346">
                  <c:v>1.6617968394161409E-2</c:v>
                </c:pt>
                <c:pt idx="2347">
                  <c:v>1.6611403429749316E-2</c:v>
                </c:pt>
                <c:pt idx="2348">
                  <c:v>1.6604738924961282E-2</c:v>
                </c:pt>
                <c:pt idx="2349">
                  <c:v>1.659797488011705E-2</c:v>
                </c:pt>
                <c:pt idx="2350">
                  <c:v>1.6591111294976812E-2</c:v>
                </c:pt>
                <c:pt idx="2351">
                  <c:v>1.6584148169700441E-2</c:v>
                </c:pt>
                <c:pt idx="2352">
                  <c:v>1.6577085504048128E-2</c:v>
                </c:pt>
                <c:pt idx="2353">
                  <c:v>1.6568620488373043E-2</c:v>
                </c:pt>
                <c:pt idx="2354">
                  <c:v>1.6561329631388233E-2</c:v>
                </c:pt>
                <c:pt idx="2355">
                  <c:v>1.6553939225341097E-2</c:v>
                </c:pt>
                <c:pt idx="2356">
                  <c:v>1.6546449270204988E-2</c:v>
                </c:pt>
                <c:pt idx="2357">
                  <c:v>1.6538859766059844E-2</c:v>
                </c:pt>
                <c:pt idx="2358">
                  <c:v>1.6531170712932308E-2</c:v>
                </c:pt>
                <c:pt idx="2359">
                  <c:v>1.6523382110769091E-2</c:v>
                </c:pt>
                <c:pt idx="2360">
                  <c:v>1.6515493959623484E-2</c:v>
                </c:pt>
                <c:pt idx="2361">
                  <c:v>1.6507506259522131E-2</c:v>
                </c:pt>
                <c:pt idx="2362">
                  <c:v>1.6499419010518324E-2</c:v>
                </c:pt>
                <c:pt idx="2363">
                  <c:v>1.6491232212585416E-2</c:v>
                </c:pt>
                <c:pt idx="2364">
                  <c:v>1.6482945865750054E-2</c:v>
                </c:pt>
              </c:numCache>
            </c:numRef>
          </c:val>
          <c:smooth val="0"/>
        </c:ser>
        <c:ser>
          <c:idx val="1"/>
          <c:order val="1"/>
          <c:tx>
            <c:v>ON QL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B050"/>
              </a:solidFill>
              <a:ln>
                <a:noFill/>
              </a:ln>
            </c:spPr>
          </c:marker>
          <c:val>
            <c:numRef>
              <c:f>EURON!$AS$2:$AS$2366</c:f>
              <c:numCache>
                <c:formatCode>0.0000%</c:formatCode>
                <c:ptCount val="2365"/>
                <c:pt idx="0">
                  <c:v>-1.0999990000071236E-3</c:v>
                </c:pt>
                <c:pt idx="1">
                  <c:v>-1.2740239836306344E-3</c:v>
                </c:pt>
                <c:pt idx="2">
                  <c:v>-1.3641857629131948E-3</c:v>
                </c:pt>
                <c:pt idx="3">
                  <c:v>-1.3551000736322649E-3</c:v>
                </c:pt>
                <c:pt idx="4">
                  <c:v>-1.2467669081539512E-3</c:v>
                </c:pt>
                <c:pt idx="5">
                  <c:v>-1.0587570378284283E-3</c:v>
                </c:pt>
                <c:pt idx="6">
                  <c:v>-9.904834929042039E-4</c:v>
                </c:pt>
                <c:pt idx="7">
                  <c:v>-9.9763698758081887E-4</c:v>
                </c:pt>
                <c:pt idx="8">
                  <c:v>-1.0295655766734413E-3</c:v>
                </c:pt>
                <c:pt idx="9">
                  <c:v>-1.0862692536273144E-3</c:v>
                </c:pt>
                <c:pt idx="10">
                  <c:v>-1.1843362623942255E-3</c:v>
                </c:pt>
                <c:pt idx="11">
                  <c:v>-1.2398753360409742E-3</c:v>
                </c:pt>
                <c:pt idx="12">
                  <c:v>-1.2511351617927602E-3</c:v>
                </c:pt>
                <c:pt idx="13">
                  <c:v>-1.2524903310895397E-3</c:v>
                </c:pt>
                <c:pt idx="14">
                  <c:v>-1.2439408442110889E-3</c:v>
                </c:pt>
                <c:pt idx="15">
                  <c:v>-1.2452036105292663E-3</c:v>
                </c:pt>
                <c:pt idx="16">
                  <c:v>-1.2540875286637387E-3</c:v>
                </c:pt>
                <c:pt idx="17">
                  <c:v>-1.2567076171299263E-3</c:v>
                </c:pt>
                <c:pt idx="18">
                  <c:v>-1.2582358753698841E-3</c:v>
                </c:pt>
                <c:pt idx="19">
                  <c:v>-1.2586723034635483E-3</c:v>
                </c:pt>
                <c:pt idx="20">
                  <c:v>-1.2559013440283096E-3</c:v>
                </c:pt>
                <c:pt idx="21">
                  <c:v>-1.2511089672262443E-3</c:v>
                </c:pt>
                <c:pt idx="22">
                  <c:v>-1.2500981405638711E-3</c:v>
                </c:pt>
                <c:pt idx="23">
                  <c:v>-1.2491855667473573E-3</c:v>
                </c:pt>
                <c:pt idx="24">
                  <c:v>-1.2483712456967666E-3</c:v>
                </c:pt>
                <c:pt idx="25">
                  <c:v>-1.2470657929375406E-3</c:v>
                </c:pt>
                <c:pt idx="26">
                  <c:v>-1.2460964894334126E-3</c:v>
                </c:pt>
                <c:pt idx="27">
                  <c:v>-1.2457734324122782E-3</c:v>
                </c:pt>
                <c:pt idx="28">
                  <c:v>-1.2455486281170991E-3</c:v>
                </c:pt>
                <c:pt idx="29">
                  <c:v>-1.2454220765478752E-3</c:v>
                </c:pt>
                <c:pt idx="30">
                  <c:v>-1.2454921739557534E-3</c:v>
                </c:pt>
                <c:pt idx="31">
                  <c:v>-1.2458983987295724E-3</c:v>
                </c:pt>
                <c:pt idx="32">
                  <c:v>-1.2462631112297728E-3</c:v>
                </c:pt>
                <c:pt idx="33">
                  <c:v>-1.2467260765758326E-3</c:v>
                </c:pt>
                <c:pt idx="34">
                  <c:v>-1.2472872946478475E-3</c:v>
                </c:pt>
                <c:pt idx="35">
                  <c:v>-1.248732908676331E-3</c:v>
                </c:pt>
                <c:pt idx="36">
                  <c:v>-1.2505146950747559E-3</c:v>
                </c:pt>
                <c:pt idx="37">
                  <c:v>-1.2515671770962911E-3</c:v>
                </c:pt>
                <c:pt idx="38">
                  <c:v>-1.2527179120036536E-3</c:v>
                </c:pt>
                <c:pt idx="39">
                  <c:v>-1.2539668996769393E-3</c:v>
                </c:pt>
                <c:pt idx="40">
                  <c:v>-1.2567879967662066E-3</c:v>
                </c:pt>
                <c:pt idx="41">
                  <c:v>-1.2599453782691228E-3</c:v>
                </c:pt>
                <c:pt idx="42">
                  <c:v>-1.2616856298919288E-3</c:v>
                </c:pt>
                <c:pt idx="43">
                  <c:v>-1.26352413424069E-3</c:v>
                </c:pt>
                <c:pt idx="44">
                  <c:v>-1.2646877478061924E-3</c:v>
                </c:pt>
                <c:pt idx="45">
                  <c:v>-1.2656562156587725E-3</c:v>
                </c:pt>
                <c:pt idx="46">
                  <c:v>-1.2667916777964194E-3</c:v>
                </c:pt>
                <c:pt idx="47">
                  <c:v>-1.2674362313269683E-3</c:v>
                </c:pt>
                <c:pt idx="48">
                  <c:v>-1.2681282135185157E-3</c:v>
                </c:pt>
                <c:pt idx="49">
                  <c:v>-1.2688676239314134E-3</c:v>
                </c:pt>
                <c:pt idx="50">
                  <c:v>-1.2705000560941926E-3</c:v>
                </c:pt>
                <c:pt idx="51">
                  <c:v>-1.2722995507141732E-3</c:v>
                </c:pt>
                <c:pt idx="52">
                  <c:v>-1.2732761035527673E-3</c:v>
                </c:pt>
                <c:pt idx="53">
                  <c:v>-1.2743000846926478E-3</c:v>
                </c:pt>
                <c:pt idx="54">
                  <c:v>-1.2753714945734629E-3</c:v>
                </c:pt>
                <c:pt idx="55">
                  <c:v>-1.2776678742332237E-3</c:v>
                </c:pt>
                <c:pt idx="56">
                  <c:v>-1.2801314179489154E-3</c:v>
                </c:pt>
                <c:pt idx="57">
                  <c:v>-1.2814399698557466E-3</c:v>
                </c:pt>
                <c:pt idx="58">
                  <c:v>-1.2827959503436404E-3</c:v>
                </c:pt>
                <c:pt idx="59">
                  <c:v>-1.2841993592926926E-3</c:v>
                </c:pt>
                <c:pt idx="60">
                  <c:v>-1.2871596696895082E-3</c:v>
                </c:pt>
                <c:pt idx="61">
                  <c:v>-1.2902872793008058E-3</c:v>
                </c:pt>
                <c:pt idx="62">
                  <c:v>-1.2919278304757142E-3</c:v>
                </c:pt>
                <c:pt idx="63">
                  <c:v>-1.2936158099519091E-3</c:v>
                </c:pt>
                <c:pt idx="64">
                  <c:v>-1.2953512180891025E-3</c:v>
                </c:pt>
                <c:pt idx="65">
                  <c:v>-1.2989754418502031E-3</c:v>
                </c:pt>
                <c:pt idx="66">
                  <c:v>-1.3036204309235799E-3</c:v>
                </c:pt>
                <c:pt idx="67">
                  <c:v>-1.3071233205419475E-3</c:v>
                </c:pt>
                <c:pt idx="68">
                  <c:v>-1.3104092583837712E-3</c:v>
                </c:pt>
                <c:pt idx="69">
                  <c:v>-1.3134782446089233E-3</c:v>
                </c:pt>
                <c:pt idx="70">
                  <c:v>-1.3188882131354163E-3</c:v>
                </c:pt>
                <c:pt idx="71">
                  <c:v>-1.3235846733428147E-3</c:v>
                </c:pt>
                <c:pt idx="72">
                  <c:v>-1.3255689014846084E-3</c:v>
                </c:pt>
                <c:pt idx="73">
                  <c:v>-1.3273361779697623E-3</c:v>
                </c:pt>
                <c:pt idx="74">
                  <c:v>-1.3288865028782126E-3</c:v>
                </c:pt>
                <c:pt idx="75">
                  <c:v>-1.331259057697487E-3</c:v>
                </c:pt>
                <c:pt idx="76">
                  <c:v>-1.3329182864252331E-3</c:v>
                </c:pt>
                <c:pt idx="77">
                  <c:v>-1.3333838532902931E-3</c:v>
                </c:pt>
                <c:pt idx="78">
                  <c:v>-1.3336324686585854E-3</c:v>
                </c:pt>
                <c:pt idx="79">
                  <c:v>-1.333664132250334E-3</c:v>
                </c:pt>
                <c:pt idx="80">
                  <c:v>-1.3329993518862437E-3</c:v>
                </c:pt>
                <c:pt idx="81">
                  <c:v>-1.3316212710501318E-3</c:v>
                </c:pt>
                <c:pt idx="82">
                  <c:v>-1.3305681768382982E-3</c:v>
                </c:pt>
                <c:pt idx="83">
                  <c:v>-1.3292981308898888E-3</c:v>
                </c:pt>
                <c:pt idx="84">
                  <c:v>-1.3278111333647757E-3</c:v>
                </c:pt>
                <c:pt idx="85">
                  <c:v>-1.3241090960880442E-3</c:v>
                </c:pt>
                <c:pt idx="86">
                  <c:v>-1.3196936272175108E-3</c:v>
                </c:pt>
                <c:pt idx="87">
                  <c:v>-1.3196503057111286E-3</c:v>
                </c:pt>
                <c:pt idx="88">
                  <c:v>-1.3218653911462042E-3</c:v>
                </c:pt>
                <c:pt idx="89">
                  <c:v>-1.3237839116087002E-3</c:v>
                </c:pt>
                <c:pt idx="90">
                  <c:v>-1.3266275138157368E-3</c:v>
                </c:pt>
                <c:pt idx="91">
                  <c:v>-1.3284923437328899E-3</c:v>
                </c:pt>
                <c:pt idx="92">
                  <c:v>-1.3289280393724567E-3</c:v>
                </c:pt>
                <c:pt idx="93">
                  <c:v>-1.3290671701193801E-3</c:v>
                </c:pt>
                <c:pt idx="94">
                  <c:v>-1.328909735813788E-3</c:v>
                </c:pt>
                <c:pt idx="95">
                  <c:v>-1.3276014214635978E-3</c:v>
                </c:pt>
                <c:pt idx="96">
                  <c:v>-1.3253143491454011E-3</c:v>
                </c:pt>
                <c:pt idx="97">
                  <c:v>-1.3236740901767519E-3</c:v>
                </c:pt>
                <c:pt idx="98">
                  <c:v>-1.321737266035683E-3</c:v>
                </c:pt>
                <c:pt idx="99">
                  <c:v>-1.3195038771218748E-3</c:v>
                </c:pt>
                <c:pt idx="100">
                  <c:v>-1.3140437527159321E-3</c:v>
                </c:pt>
                <c:pt idx="101">
                  <c:v>-1.307604671221263E-3</c:v>
                </c:pt>
                <c:pt idx="102">
                  <c:v>-1.3038884572846854E-3</c:v>
                </c:pt>
                <c:pt idx="103">
                  <c:v>-1.2998756783355603E-3</c:v>
                </c:pt>
                <c:pt idx="104">
                  <c:v>-1.2955663342539836E-3</c:v>
                </c:pt>
                <c:pt idx="105">
                  <c:v>-1.2859545026167041E-3</c:v>
                </c:pt>
                <c:pt idx="106">
                  <c:v>-1.27536330784217E-3</c:v>
                </c:pt>
                <c:pt idx="107">
                  <c:v>-1.2695711384980157E-3</c:v>
                </c:pt>
                <c:pt idx="108">
                  <c:v>-1.2634824040613779E-3</c:v>
                </c:pt>
                <c:pt idx="109">
                  <c:v>-1.2466426815349596E-3</c:v>
                </c:pt>
                <c:pt idx="110">
                  <c:v>-1.2312689493176876E-3</c:v>
                </c:pt>
                <c:pt idx="111">
                  <c:v>-1.2259483816112748E-3</c:v>
                </c:pt>
                <c:pt idx="112">
                  <c:v>-1.2210435714532508E-3</c:v>
                </c:pt>
                <c:pt idx="113">
                  <c:v>-1.2108542257660559E-3</c:v>
                </c:pt>
                <c:pt idx="114">
                  <c:v>-1.202755886846596E-3</c:v>
                </c:pt>
                <c:pt idx="115">
                  <c:v>-1.2003456232179133E-3</c:v>
                </c:pt>
                <c:pt idx="116">
                  <c:v>-1.1983511172575234E-3</c:v>
                </c:pt>
                <c:pt idx="117">
                  <c:v>-1.1967723691652665E-3</c:v>
                </c:pt>
                <c:pt idx="118">
                  <c:v>-1.1949967654345528E-3</c:v>
                </c:pt>
                <c:pt idx="119">
                  <c:v>-1.194614954558304E-3</c:v>
                </c:pt>
                <c:pt idx="120">
                  <c:v>-1.1951149953270956E-3</c:v>
                </c:pt>
                <c:pt idx="121">
                  <c:v>-1.1960307939240522E-3</c:v>
                </c:pt>
                <c:pt idx="122">
                  <c:v>-1.1973623503491737E-3</c:v>
                </c:pt>
                <c:pt idx="123">
                  <c:v>-1.2014073130073299E-3</c:v>
                </c:pt>
                <c:pt idx="124">
                  <c:v>-1.2068461536118846E-3</c:v>
                </c:pt>
                <c:pt idx="125">
                  <c:v>-1.2102564989380227E-3</c:v>
                </c:pt>
                <c:pt idx="126">
                  <c:v>-1.2140826019324535E-3</c:v>
                </c:pt>
                <c:pt idx="127">
                  <c:v>-1.2183244626351453E-3</c:v>
                </c:pt>
                <c:pt idx="128">
                  <c:v>-1.2281898528465618E-3</c:v>
                </c:pt>
                <c:pt idx="129">
                  <c:v>-1.2367159135573402E-3</c:v>
                </c:pt>
                <c:pt idx="130">
                  <c:v>-1.237364931916396E-3</c:v>
                </c:pt>
                <c:pt idx="131">
                  <c:v>-1.2381229679503392E-3</c:v>
                </c:pt>
                <c:pt idx="132">
                  <c:v>-1.2389900218190419E-3</c:v>
                </c:pt>
                <c:pt idx="133">
                  <c:v>-1.2410832433085162E-3</c:v>
                </c:pt>
                <c:pt idx="134">
                  <c:v>-1.243548414442408E-3</c:v>
                </c:pt>
                <c:pt idx="135">
                  <c:v>-1.2449605569253563E-3</c:v>
                </c:pt>
                <c:pt idx="136">
                  <c:v>-1.2464817171231601E-3</c:v>
                </c:pt>
                <c:pt idx="137">
                  <c:v>-1.2481118951157555E-3</c:v>
                </c:pt>
                <c:pt idx="138">
                  <c:v>-1.2517312911652922E-3</c:v>
                </c:pt>
                <c:pt idx="139">
                  <c:v>-1.2557227842746599E-3</c:v>
                </c:pt>
                <c:pt idx="140">
                  <c:v>-1.2578980508415327E-3</c:v>
                </c:pt>
                <c:pt idx="141">
                  <c:v>-1.2601823351232611E-3</c:v>
                </c:pt>
                <c:pt idx="142">
                  <c:v>-1.2625756371997809E-3</c:v>
                </c:pt>
                <c:pt idx="143">
                  <c:v>-1.2677211694400725E-3</c:v>
                </c:pt>
                <c:pt idx="144">
                  <c:v>-1.2732390224945433E-3</c:v>
                </c:pt>
                <c:pt idx="145">
                  <c:v>-1.2761774130654047E-3</c:v>
                </c:pt>
                <c:pt idx="146">
                  <c:v>-1.2792248214310575E-3</c:v>
                </c:pt>
                <c:pt idx="147">
                  <c:v>-1.2823812473516938E-3</c:v>
                </c:pt>
                <c:pt idx="148">
                  <c:v>-1.2890528759879061E-3</c:v>
                </c:pt>
                <c:pt idx="149">
                  <c:v>-1.2960971283426659E-3</c:v>
                </c:pt>
                <c:pt idx="150">
                  <c:v>-1.2997986428375796E-3</c:v>
                </c:pt>
                <c:pt idx="151">
                  <c:v>-1.3044329240363695E-3</c:v>
                </c:pt>
                <c:pt idx="152">
                  <c:v>-1.3097492957792056E-3</c:v>
                </c:pt>
                <c:pt idx="153">
                  <c:v>-1.3194872131849777E-3</c:v>
                </c:pt>
                <c:pt idx="154">
                  <c:v>-1.32834481362476E-3</c:v>
                </c:pt>
                <c:pt idx="155">
                  <c:v>-1.3323262010445092E-3</c:v>
                </c:pt>
                <c:pt idx="156">
                  <c:v>-1.336040591639609E-3</c:v>
                </c:pt>
                <c:pt idx="157">
                  <c:v>-1.3394879853301234E-3</c:v>
                </c:pt>
                <c:pt idx="158">
                  <c:v>-1.3454877547580679E-3</c:v>
                </c:pt>
                <c:pt idx="159">
                  <c:v>-1.3506075923253036E-3</c:v>
                </c:pt>
                <c:pt idx="160">
                  <c:v>-1.3527200020924113E-3</c:v>
                </c:pt>
                <c:pt idx="161">
                  <c:v>-1.3545654150748376E-3</c:v>
                </c:pt>
                <c:pt idx="162">
                  <c:v>-1.3561438313125507E-3</c:v>
                </c:pt>
                <c:pt idx="163">
                  <c:v>-1.3584055487525504E-3</c:v>
                </c:pt>
                <c:pt idx="164">
                  <c:v>-1.3597875284965255E-3</c:v>
                </c:pt>
                <c:pt idx="165">
                  <c:v>-1.3600309608907679E-3</c:v>
                </c:pt>
                <c:pt idx="166">
                  <c:v>-1.360007396580265E-3</c:v>
                </c:pt>
                <c:pt idx="167">
                  <c:v>-1.3597168353651767E-3</c:v>
                </c:pt>
                <c:pt idx="168">
                  <c:v>-1.3582405994183588E-3</c:v>
                </c:pt>
                <c:pt idx="169">
                  <c:v>-1.3558846232175625E-3</c:v>
                </c:pt>
                <c:pt idx="170">
                  <c:v>-1.3542590783588437E-3</c:v>
                </c:pt>
                <c:pt idx="171">
                  <c:v>-1.3523665365156035E-3</c:v>
                </c:pt>
                <c:pt idx="172">
                  <c:v>-1.3582638639100253E-3</c:v>
                </c:pt>
                <c:pt idx="173">
                  <c:v>-1.3650110412788408E-3</c:v>
                </c:pt>
                <c:pt idx="174">
                  <c:v>-1.3666366052023093E-3</c:v>
                </c:pt>
                <c:pt idx="175">
                  <c:v>-1.3679964213020313E-3</c:v>
                </c:pt>
                <c:pt idx="176">
                  <c:v>-1.3698250143923119E-3</c:v>
                </c:pt>
                <c:pt idx="177">
                  <c:v>-1.3707782055849549E-3</c:v>
                </c:pt>
                <c:pt idx="178">
                  <c:v>-1.3708092817665829E-3</c:v>
                </c:pt>
                <c:pt idx="179">
                  <c:v>-1.3705746098846561E-3</c:v>
                </c:pt>
                <c:pt idx="180">
                  <c:v>-1.3700741901390145E-3</c:v>
                </c:pt>
                <c:pt idx="181">
                  <c:v>-1.3681823240885294E-3</c:v>
                </c:pt>
                <c:pt idx="182">
                  <c:v>-1.3654150312003566E-3</c:v>
                </c:pt>
                <c:pt idx="183">
                  <c:v>-1.3635858714167171E-3</c:v>
                </c:pt>
                <c:pt idx="184">
                  <c:v>-1.3614909638093309E-3</c:v>
                </c:pt>
                <c:pt idx="185">
                  <c:v>-1.3591303080584538E-3</c:v>
                </c:pt>
                <c:pt idx="186">
                  <c:v>-1.3535180811885539E-3</c:v>
                </c:pt>
                <c:pt idx="187">
                  <c:v>-1.3470302053386618E-3</c:v>
                </c:pt>
                <c:pt idx="188">
                  <c:v>-1.3433408096696908E-3</c:v>
                </c:pt>
                <c:pt idx="189">
                  <c:v>-1.339385665937165E-3</c:v>
                </c:pt>
                <c:pt idx="190">
                  <c:v>-1.3351647741810524E-3</c:v>
                </c:pt>
                <c:pt idx="191">
                  <c:v>-1.3258322808162859E-3</c:v>
                </c:pt>
                <c:pt idx="192">
                  <c:v>-1.3158007141456096E-3</c:v>
                </c:pt>
                <c:pt idx="193">
                  <c:v>-1.3109584758552728E-3</c:v>
                </c:pt>
                <c:pt idx="194">
                  <c:v>-1.3063806169633096E-3</c:v>
                </c:pt>
                <c:pt idx="195">
                  <c:v>-1.3020671374297521E-3</c:v>
                </c:pt>
                <c:pt idx="196">
                  <c:v>-1.29431678959957E-3</c:v>
                </c:pt>
                <c:pt idx="197">
                  <c:v>-1.2874570134790986E-3</c:v>
                </c:pt>
                <c:pt idx="198">
                  <c:v>-1.2844654309773773E-3</c:v>
                </c:pt>
                <c:pt idx="199">
                  <c:v>-1.2817382279539657E-3</c:v>
                </c:pt>
                <c:pt idx="200">
                  <c:v>-1.2792754044088639E-3</c:v>
                </c:pt>
                <c:pt idx="201">
                  <c:v>-1.2752265047799582E-3</c:v>
                </c:pt>
                <c:pt idx="202">
                  <c:v>-1.2720679045719052E-3</c:v>
                </c:pt>
                <c:pt idx="203">
                  <c:v>-1.2709269781385757E-3</c:v>
                </c:pt>
                <c:pt idx="204">
                  <c:v>-1.270050431383396E-3</c:v>
                </c:pt>
                <c:pt idx="205">
                  <c:v>-1.2694382639466539E-3</c:v>
                </c:pt>
                <c:pt idx="206">
                  <c:v>-1.2690907201795554E-3</c:v>
                </c:pt>
                <c:pt idx="207">
                  <c:v>-1.2696333890227507E-3</c:v>
                </c:pt>
                <c:pt idx="208">
                  <c:v>-1.2703431190175252E-3</c:v>
                </c:pt>
                <c:pt idx="209">
                  <c:v>-1.2713172283307372E-3</c:v>
                </c:pt>
                <c:pt idx="210">
                  <c:v>-1.2725557172421631E-3</c:v>
                </c:pt>
                <c:pt idx="211">
                  <c:v>-1.2759094377301494E-3</c:v>
                </c:pt>
                <c:pt idx="212">
                  <c:v>-1.2801534672313153E-3</c:v>
                </c:pt>
                <c:pt idx="213">
                  <c:v>-1.2813917326814916E-3</c:v>
                </c:pt>
                <c:pt idx="214">
                  <c:v>-1.2813960134971936E-3</c:v>
                </c:pt>
                <c:pt idx="215">
                  <c:v>-1.2814003084615777E-3</c:v>
                </c:pt>
                <c:pt idx="216">
                  <c:v>-1.2814043851205881E-3</c:v>
                </c:pt>
                <c:pt idx="217">
                  <c:v>-1.2814176315645298E-3</c:v>
                </c:pt>
                <c:pt idx="218">
                  <c:v>-1.2814219981116537E-3</c:v>
                </c:pt>
                <c:pt idx="219">
                  <c:v>-1.2814263788474278E-3</c:v>
                </c:pt>
                <c:pt idx="220">
                  <c:v>-1.2814307738917563E-3</c:v>
                </c:pt>
                <c:pt idx="221">
                  <c:v>-1.2814350503242977E-3</c:v>
                </c:pt>
                <c:pt idx="222">
                  <c:v>-1.2814484969547735E-3</c:v>
                </c:pt>
                <c:pt idx="223">
                  <c:v>-1.2814529635818417E-3</c:v>
                </c:pt>
                <c:pt idx="224">
                  <c:v>-1.2814574443176241E-3</c:v>
                </c:pt>
                <c:pt idx="225">
                  <c:v>-1.2814619392820248E-3</c:v>
                </c:pt>
                <c:pt idx="226">
                  <c:v>-1.2814664155680333E-3</c:v>
                </c:pt>
                <c:pt idx="227">
                  <c:v>-1.2814800625049472E-3</c:v>
                </c:pt>
                <c:pt idx="228">
                  <c:v>-1.2814846290121196E-3</c:v>
                </c:pt>
                <c:pt idx="229">
                  <c:v>-1.2814892097479103E-3</c:v>
                </c:pt>
                <c:pt idx="230">
                  <c:v>-1.2814938048721913E-3</c:v>
                </c:pt>
                <c:pt idx="231">
                  <c:v>-1.2814984808118268E-3</c:v>
                </c:pt>
                <c:pt idx="232">
                  <c:v>-1.2815123280152108E-3</c:v>
                </c:pt>
                <c:pt idx="233">
                  <c:v>-1.2815169945223914E-3</c:v>
                </c:pt>
                <c:pt idx="234">
                  <c:v>-1.2815216752182224E-3</c:v>
                </c:pt>
                <c:pt idx="235">
                  <c:v>-1.2815263704224478E-3</c:v>
                </c:pt>
                <c:pt idx="236">
                  <c:v>-1.2877207716543992E-3</c:v>
                </c:pt>
                <c:pt idx="237">
                  <c:v>-1.2948085728003988E-3</c:v>
                </c:pt>
                <c:pt idx="238">
                  <c:v>-1.2976132879005675E-3</c:v>
                </c:pt>
                <c:pt idx="239">
                  <c:v>-1.2999758737075595E-3</c:v>
                </c:pt>
                <c:pt idx="240">
                  <c:v>-1.3018963299415987E-3</c:v>
                </c:pt>
                <c:pt idx="241">
                  <c:v>-1.3042587525591287E-3</c:v>
                </c:pt>
                <c:pt idx="242">
                  <c:v>-1.30515686110666E-3</c:v>
                </c:pt>
                <c:pt idx="243">
                  <c:v>-1.3048666703951994E-3</c:v>
                </c:pt>
                <c:pt idx="244">
                  <c:v>-1.3041343503106262E-3</c:v>
                </c:pt>
                <c:pt idx="245">
                  <c:v>-1.3029599009328763E-3</c:v>
                </c:pt>
                <c:pt idx="246">
                  <c:v>-1.2991325490441241E-3</c:v>
                </c:pt>
                <c:pt idx="247">
                  <c:v>-1.2938408089313569E-3</c:v>
                </c:pt>
                <c:pt idx="248">
                  <c:v>-1.2904557123682991E-3</c:v>
                </c:pt>
                <c:pt idx="249">
                  <c:v>-1.2866284863921607E-3</c:v>
                </c:pt>
                <c:pt idx="250">
                  <c:v>-1.2823591309629734E-3</c:v>
                </c:pt>
                <c:pt idx="251">
                  <c:v>-1.2723421583249461E-3</c:v>
                </c:pt>
                <c:pt idx="252">
                  <c:v>-1.2608604141961521E-3</c:v>
                </c:pt>
                <c:pt idx="253">
                  <c:v>-1.2543804113018808E-3</c:v>
                </c:pt>
                <c:pt idx="254">
                  <c:v>-1.2474582787147526E-3</c:v>
                </c:pt>
                <c:pt idx="255">
                  <c:v>-1.2400940164747354E-3</c:v>
                </c:pt>
                <c:pt idx="256">
                  <c:v>-1.2238875658532322E-3</c:v>
                </c:pt>
                <c:pt idx="257">
                  <c:v>-1.2048258294239389E-3</c:v>
                </c:pt>
                <c:pt idx="258">
                  <c:v>-1.1933064727154274E-3</c:v>
                </c:pt>
                <c:pt idx="259">
                  <c:v>-1.1825978426927009E-3</c:v>
                </c:pt>
                <c:pt idx="260">
                  <c:v>-1.1726999394356952E-3</c:v>
                </c:pt>
                <c:pt idx="261">
                  <c:v>-1.1556028463077794E-3</c:v>
                </c:pt>
                <c:pt idx="262">
                  <c:v>-1.1412155950241143E-3</c:v>
                </c:pt>
                <c:pt idx="263">
                  <c:v>-1.1353713264750098E-3</c:v>
                </c:pt>
                <c:pt idx="264">
                  <c:v>-1.1303377848115304E-3</c:v>
                </c:pt>
                <c:pt idx="265">
                  <c:v>-1.126114970193548E-3</c:v>
                </c:pt>
                <c:pt idx="266">
                  <c:v>-1.1203682782445767E-3</c:v>
                </c:pt>
                <c:pt idx="267">
                  <c:v>-1.1173309834955347E-3</c:v>
                </c:pt>
                <c:pt idx="268">
                  <c:v>-1.1171618048244625E-3</c:v>
                </c:pt>
                <c:pt idx="269">
                  <c:v>-1.1178033531988874E-3</c:v>
                </c:pt>
                <c:pt idx="270">
                  <c:v>-1.1192556288586175E-3</c:v>
                </c:pt>
                <c:pt idx="271">
                  <c:v>-1.1248590891144161E-3</c:v>
                </c:pt>
                <c:pt idx="272">
                  <c:v>-1.1331720027119019E-3</c:v>
                </c:pt>
                <c:pt idx="273">
                  <c:v>-1.1386779138788938E-3</c:v>
                </c:pt>
                <c:pt idx="274">
                  <c:v>-1.1449945521313509E-3</c:v>
                </c:pt>
                <c:pt idx="275">
                  <c:v>-1.1521219174293051E-3</c:v>
                </c:pt>
                <c:pt idx="276">
                  <c:v>-1.169075274494169E-3</c:v>
                </c:pt>
                <c:pt idx="277">
                  <c:v>-1.1887386472775319E-3</c:v>
                </c:pt>
                <c:pt idx="278">
                  <c:v>-1.1999196465639628E-3</c:v>
                </c:pt>
                <c:pt idx="279">
                  <c:v>-1.2122038377482269E-3</c:v>
                </c:pt>
                <c:pt idx="280">
                  <c:v>-1.2244921252957397E-3</c:v>
                </c:pt>
                <c:pt idx="281">
                  <c:v>-1.2462713305616546E-3</c:v>
                </c:pt>
                <c:pt idx="282">
                  <c:v>-1.2652661096446138E-3</c:v>
                </c:pt>
                <c:pt idx="283">
                  <c:v>-1.2733648148310905E-3</c:v>
                </c:pt>
                <c:pt idx="284">
                  <c:v>-1.2806256036412833E-3</c:v>
                </c:pt>
                <c:pt idx="285">
                  <c:v>-1.2870484763150003E-3</c:v>
                </c:pt>
                <c:pt idx="286">
                  <c:v>-1.2970964941727559E-3</c:v>
                </c:pt>
                <c:pt idx="287">
                  <c:v>-1.3043608053253664E-3</c:v>
                </c:pt>
                <c:pt idx="288">
                  <c:v>-1.3065940973966406E-3</c:v>
                </c:pt>
                <c:pt idx="289">
                  <c:v>-1.3079894734913111E-3</c:v>
                </c:pt>
                <c:pt idx="290">
                  <c:v>-1.3085469334095379E-3</c:v>
                </c:pt>
                <c:pt idx="291">
                  <c:v>-1.3068640558522304E-3</c:v>
                </c:pt>
                <c:pt idx="292">
                  <c:v>-1.3023976131165682E-3</c:v>
                </c:pt>
                <c:pt idx="293">
                  <c:v>-1.2987654928720005E-3</c:v>
                </c:pt>
                <c:pt idx="294">
                  <c:v>-1.294295456530925E-3</c:v>
                </c:pt>
                <c:pt idx="295">
                  <c:v>-1.2889875040933418E-3</c:v>
                </c:pt>
                <c:pt idx="296">
                  <c:v>-1.2755740255920855E-3</c:v>
                </c:pt>
                <c:pt idx="297">
                  <c:v>-1.2593765322188588E-3</c:v>
                </c:pt>
                <c:pt idx="298">
                  <c:v>-1.2498789984194403E-3</c:v>
                </c:pt>
                <c:pt idx="299">
                  <c:v>-1.2395435482437378E-3</c:v>
                </c:pt>
                <c:pt idx="300">
                  <c:v>-1.2283701815718473E-3</c:v>
                </c:pt>
                <c:pt idx="301">
                  <c:v>-1.2032263713113167E-3</c:v>
                </c:pt>
                <c:pt idx="302">
                  <c:v>-1.1748666564015409E-3</c:v>
                </c:pt>
                <c:pt idx="303">
                  <c:v>-1.1599573716347678E-3</c:v>
                </c:pt>
                <c:pt idx="304">
                  <c:v>-1.14618334295713E-3</c:v>
                </c:pt>
                <c:pt idx="305">
                  <c:v>-1.1335445707683078E-3</c:v>
                </c:pt>
                <c:pt idx="306">
                  <c:v>-1.1120477797943451E-3</c:v>
                </c:pt>
                <c:pt idx="307">
                  <c:v>-1.0943420479803123E-3</c:v>
                </c:pt>
                <c:pt idx="308">
                  <c:v>-1.087379559194801E-3</c:v>
                </c:pt>
                <c:pt idx="309">
                  <c:v>-1.0815523274576577E-3</c:v>
                </c:pt>
                <c:pt idx="310">
                  <c:v>-1.0768603526889464E-3</c:v>
                </c:pt>
                <c:pt idx="311">
                  <c:v>-1.0712574055427027E-3</c:v>
                </c:pt>
                <c:pt idx="312">
                  <c:v>-1.0694450242576536E-3</c:v>
                </c:pt>
                <c:pt idx="313">
                  <c:v>-1.0704293348506866E-3</c:v>
                </c:pt>
                <c:pt idx="314">
                  <c:v>-1.0725489026919277E-3</c:v>
                </c:pt>
                <c:pt idx="315">
                  <c:v>-1.0758037274216647E-3</c:v>
                </c:pt>
                <c:pt idx="316">
                  <c:v>-1.0860942905832616E-3</c:v>
                </c:pt>
                <c:pt idx="317">
                  <c:v>-1.1001755968242932E-3</c:v>
                </c:pt>
                <c:pt idx="318">
                  <c:v>-1.1091067064761262E-3</c:v>
                </c:pt>
                <c:pt idx="319">
                  <c:v>-1.1191730726967108E-3</c:v>
                </c:pt>
                <c:pt idx="320">
                  <c:v>-1.1303746956459193E-3</c:v>
                </c:pt>
                <c:pt idx="321">
                  <c:v>-1.1565584142791963E-3</c:v>
                </c:pt>
                <c:pt idx="322">
                  <c:v>-1.1863184430405127E-3</c:v>
                </c:pt>
                <c:pt idx="323">
                  <c:v>-1.2013159651047545E-3</c:v>
                </c:pt>
                <c:pt idx="324">
                  <c:v>-1.2152740952764418E-3</c:v>
                </c:pt>
                <c:pt idx="325">
                  <c:v>-1.2281928335555747E-3</c:v>
                </c:pt>
                <c:pt idx="326">
                  <c:v>-1.2505613272528748E-3</c:v>
                </c:pt>
                <c:pt idx="327">
                  <c:v>-1.2694738707841324E-3</c:v>
                </c:pt>
                <c:pt idx="328">
                  <c:v>-1.2771956514789906E-3</c:v>
                </c:pt>
                <c:pt idx="329">
                  <c:v>-1.2838780410406869E-3</c:v>
                </c:pt>
                <c:pt idx="330">
                  <c:v>-1.2895210391894452E-3</c:v>
                </c:pt>
                <c:pt idx="331">
                  <c:v>-1.2973377231828565E-3</c:v>
                </c:pt>
                <c:pt idx="332">
                  <c:v>-1.3016991206926676E-3</c:v>
                </c:pt>
                <c:pt idx="333">
                  <c:v>-1.3021451633354886E-3</c:v>
                </c:pt>
                <c:pt idx="334">
                  <c:v>-1.3015518149250838E-3</c:v>
                </c:pt>
                <c:pt idx="335">
                  <c:v>-1.2999190755014212E-3</c:v>
                </c:pt>
                <c:pt idx="336">
                  <c:v>-1.293184314139495E-3</c:v>
                </c:pt>
                <c:pt idx="337">
                  <c:v>-1.282994206395216E-3</c:v>
                </c:pt>
                <c:pt idx="338">
                  <c:v>-1.276164511225808E-3</c:v>
                </c:pt>
                <c:pt idx="339">
                  <c:v>-1.268295424723398E-3</c:v>
                </c:pt>
                <c:pt idx="340">
                  <c:v>-1.2593869468480179E-3</c:v>
                </c:pt>
                <c:pt idx="341">
                  <c:v>-1.2381010948736559E-3</c:v>
                </c:pt>
                <c:pt idx="342">
                  <c:v>-1.2133591200980121E-3</c:v>
                </c:pt>
                <c:pt idx="343">
                  <c:v>-1.1992536840788048E-3</c:v>
                </c:pt>
                <c:pt idx="344">
                  <c:v>-1.1841088561670432E-3</c:v>
                </c:pt>
                <c:pt idx="345">
                  <c:v>-1.1725125450956497E-3</c:v>
                </c:pt>
                <c:pt idx="346">
                  <c:v>-1.1585197417929294E-3</c:v>
                </c:pt>
                <c:pt idx="347">
                  <c:v>-1.1454352161166526E-3</c:v>
                </c:pt>
                <c:pt idx="348">
                  <c:v>-1.1393414997451501E-3</c:v>
                </c:pt>
                <c:pt idx="349">
                  <c:v>-1.1335180297589176E-3</c:v>
                </c:pt>
                <c:pt idx="350">
                  <c:v>-1.1279648063577952E-3</c:v>
                </c:pt>
                <c:pt idx="351">
                  <c:v>-1.1177557101893498E-3</c:v>
                </c:pt>
                <c:pt idx="352">
                  <c:v>-1.108454376526069E-3</c:v>
                </c:pt>
                <c:pt idx="353">
                  <c:v>-1.1042523852511366E-3</c:v>
                </c:pt>
                <c:pt idx="354">
                  <c:v>-1.1003206404414101E-3</c:v>
                </c:pt>
                <c:pt idx="355">
                  <c:v>-1.0966591420968896E-3</c:v>
                </c:pt>
                <c:pt idx="356">
                  <c:v>-1.0902336653861866E-3</c:v>
                </c:pt>
                <c:pt idx="357">
                  <c:v>-1.0847156138105163E-3</c:v>
                </c:pt>
                <c:pt idx="358">
                  <c:v>-1.0824053479918661E-3</c:v>
                </c:pt>
                <c:pt idx="359">
                  <c:v>-1.0803653286783899E-3</c:v>
                </c:pt>
                <c:pt idx="360">
                  <c:v>-1.0785955559899918E-3</c:v>
                </c:pt>
                <c:pt idx="361">
                  <c:v>-1.075953616509473E-3</c:v>
                </c:pt>
                <c:pt idx="362">
                  <c:v>-1.0742189304080441E-3</c:v>
                </c:pt>
                <c:pt idx="363">
                  <c:v>-1.0738003904453564E-3</c:v>
                </c:pt>
                <c:pt idx="364">
                  <c:v>-1.0736520968679386E-3</c:v>
                </c:pt>
                <c:pt idx="365">
                  <c:v>-1.073774049915599E-3</c:v>
                </c:pt>
                <c:pt idx="366">
                  <c:v>-1.0754253463751695E-3</c:v>
                </c:pt>
                <c:pt idx="367">
                  <c:v>-1.0795554143427921E-3</c:v>
                </c:pt>
                <c:pt idx="368">
                  <c:v>-1.0829479078289239E-3</c:v>
                </c:pt>
                <c:pt idx="369">
                  <c:v>-1.0857305369160741E-3</c:v>
                </c:pt>
                <c:pt idx="370">
                  <c:v>-1.0892596180900327E-3</c:v>
                </c:pt>
                <c:pt idx="371">
                  <c:v>-1.0907624096345714E-3</c:v>
                </c:pt>
                <c:pt idx="372">
                  <c:v>-1.0904957168866858E-3</c:v>
                </c:pt>
                <c:pt idx="373">
                  <c:v>-1.0896191597797866E-3</c:v>
                </c:pt>
                <c:pt idx="374">
                  <c:v>-1.0881327383138739E-3</c:v>
                </c:pt>
                <c:pt idx="375">
                  <c:v>-1.0831237552721973E-3</c:v>
                </c:pt>
                <c:pt idx="376">
                  <c:v>-1.0760884085003752E-3</c:v>
                </c:pt>
                <c:pt idx="377">
                  <c:v>-1.0715526649995866E-3</c:v>
                </c:pt>
                <c:pt idx="378">
                  <c:v>-1.0664070570998163E-3</c:v>
                </c:pt>
                <c:pt idx="379">
                  <c:v>-1.0606515845612563E-3</c:v>
                </c:pt>
                <c:pt idx="380">
                  <c:v>-1.0471047123505883E-3</c:v>
                </c:pt>
                <c:pt idx="381">
                  <c:v>-1.0315310493780316E-3</c:v>
                </c:pt>
                <c:pt idx="382">
                  <c:v>-1.0227262539652671E-3</c:v>
                </c:pt>
                <c:pt idx="383">
                  <c:v>-1.0133115938737447E-3</c:v>
                </c:pt>
                <c:pt idx="384">
                  <c:v>-1.0032870689835605E-3</c:v>
                </c:pt>
                <c:pt idx="385">
                  <c:v>-9.81202462360109E-4</c:v>
                </c:pt>
                <c:pt idx="386">
                  <c:v>-9.5709032103652447E-4</c:v>
                </c:pt>
                <c:pt idx="387">
                  <c:v>-9.4657636784845067E-4</c:v>
                </c:pt>
                <c:pt idx="388">
                  <c:v>-9.3859773337534591E-4</c:v>
                </c:pt>
                <c:pt idx="389">
                  <c:v>-9.308871651114714E-4</c:v>
                </c:pt>
                <c:pt idx="390">
                  <c:v>-9.1635725012029212E-4</c:v>
                </c:pt>
                <c:pt idx="391">
                  <c:v>-9.0272555430814805E-4</c:v>
                </c:pt>
                <c:pt idx="392">
                  <c:v>-8.9635531741016905E-4</c:v>
                </c:pt>
                <c:pt idx="393">
                  <c:v>-8.9025314672142031E-4</c:v>
                </c:pt>
                <c:pt idx="394">
                  <c:v>-8.8441904228186985E-4</c:v>
                </c:pt>
                <c:pt idx="395">
                  <c:v>-8.736422679289646E-4</c:v>
                </c:pt>
                <c:pt idx="396">
                  <c:v>-8.6376328829462778E-4</c:v>
                </c:pt>
                <c:pt idx="397">
                  <c:v>-8.5926951570058918E-4</c:v>
                </c:pt>
                <c:pt idx="398">
                  <c:v>-8.5504380955558901E-4</c:v>
                </c:pt>
                <c:pt idx="399">
                  <c:v>-8.5108616969975515E-4</c:v>
                </c:pt>
                <c:pt idx="400">
                  <c:v>-8.4406246577461985E-4</c:v>
                </c:pt>
                <c:pt idx="401">
                  <c:v>-8.379362746468999E-4</c:v>
                </c:pt>
                <c:pt idx="402">
                  <c:v>-8.3531896687638607E-4</c:v>
                </c:pt>
                <c:pt idx="403">
                  <c:v>-8.3296972563484672E-4</c:v>
                </c:pt>
                <c:pt idx="404">
                  <c:v>-8.3088855080237778E-4</c:v>
                </c:pt>
                <c:pt idx="405">
                  <c:v>-8.2761785339613425E-4</c:v>
                </c:pt>
                <c:pt idx="406">
                  <c:v>-8.2524451604282234E-4</c:v>
                </c:pt>
                <c:pt idx="407">
                  <c:v>-8.2450367357544962E-4</c:v>
                </c:pt>
                <c:pt idx="408">
                  <c:v>-8.2403089747717928E-4</c:v>
                </c:pt>
                <c:pt idx="409">
                  <c:v>-8.2382618790788342E-4</c:v>
                </c:pt>
                <c:pt idx="410">
                  <c:v>-8.1597970645663764E-4</c:v>
                </c:pt>
                <c:pt idx="411">
                  <c:v>-8.0633983566169576E-4</c:v>
                </c:pt>
                <c:pt idx="412">
                  <c:v>-8.0201926080381014E-4</c:v>
                </c:pt>
                <c:pt idx="413">
                  <c:v>-7.9799885727371844E-4</c:v>
                </c:pt>
                <c:pt idx="414">
                  <c:v>-7.9427862491154855E-4</c:v>
                </c:pt>
                <c:pt idx="415">
                  <c:v>-7.8783700692586223E-4</c:v>
                </c:pt>
                <c:pt idx="416">
                  <c:v>-7.8239940810131969E-4</c:v>
                </c:pt>
                <c:pt idx="417">
                  <c:v>-7.8018003205837516E-4</c:v>
                </c:pt>
                <c:pt idx="418">
                  <c:v>-7.7826082734322455E-4</c:v>
                </c:pt>
                <c:pt idx="419">
                  <c:v>-7.766417938759318E-4</c:v>
                </c:pt>
                <c:pt idx="420">
                  <c:v>-7.7440263213990335E-4</c:v>
                </c:pt>
                <c:pt idx="421">
                  <c:v>-7.731673730448918E-4</c:v>
                </c:pt>
                <c:pt idx="422">
                  <c:v>-7.7304919609666456E-4</c:v>
                </c:pt>
                <c:pt idx="423">
                  <c:v>-7.7323119039629518E-4</c:v>
                </c:pt>
                <c:pt idx="424">
                  <c:v>-7.7371335602371971E-4</c:v>
                </c:pt>
                <c:pt idx="425">
                  <c:v>-7.7567658701482856E-4</c:v>
                </c:pt>
                <c:pt idx="426">
                  <c:v>-7.7864373157154887E-4</c:v>
                </c:pt>
                <c:pt idx="427">
                  <c:v>-7.8062675363810285E-4</c:v>
                </c:pt>
                <c:pt idx="428">
                  <c:v>-7.8290994707241879E-4</c:v>
                </c:pt>
                <c:pt idx="429">
                  <c:v>-7.8549331175459258E-4</c:v>
                </c:pt>
                <c:pt idx="430">
                  <c:v>-8.0179417697223698E-4</c:v>
                </c:pt>
                <c:pt idx="431">
                  <c:v>-8.1885821063831798E-4</c:v>
                </c:pt>
                <c:pt idx="432">
                  <c:v>-8.2562748042303014E-4</c:v>
                </c:pt>
                <c:pt idx="433">
                  <c:v>-8.3133963741044425E-4</c:v>
                </c:pt>
                <c:pt idx="434">
                  <c:v>-8.3599468208017669E-4</c:v>
                </c:pt>
                <c:pt idx="435">
                  <c:v>-8.4177909494886904E-4</c:v>
                </c:pt>
                <c:pt idx="436">
                  <c:v>-8.4404373642321673E-4</c:v>
                </c:pt>
                <c:pt idx="437">
                  <c:v>-8.4341321910486045E-4</c:v>
                </c:pt>
                <c:pt idx="438">
                  <c:v>-8.4172558938888642E-4</c:v>
                </c:pt>
                <c:pt idx="439">
                  <c:v>-8.3898084715539056E-4</c:v>
                </c:pt>
                <c:pt idx="440">
                  <c:v>-8.2996574142679691E-4</c:v>
                </c:pt>
                <c:pt idx="441">
                  <c:v>-8.1743075408535759E-4</c:v>
                </c:pt>
                <c:pt idx="442">
                  <c:v>-8.0940044946409273E-4</c:v>
                </c:pt>
                <c:pt idx="443">
                  <c:v>-8.0031303224536998E-4</c:v>
                </c:pt>
                <c:pt idx="444">
                  <c:v>-7.656477339414991E-4</c:v>
                </c:pt>
                <c:pt idx="445">
                  <c:v>-7.2358915691239645E-4</c:v>
                </c:pt>
                <c:pt idx="446">
                  <c:v>-7.0710194811418603E-4</c:v>
                </c:pt>
                <c:pt idx="447">
                  <c:v>-6.8955762563938094E-4</c:v>
                </c:pt>
                <c:pt idx="448">
                  <c:v>-6.5094409153587662E-4</c:v>
                </c:pt>
                <c:pt idx="449">
                  <c:v>-6.1270812839353539E-4</c:v>
                </c:pt>
                <c:pt idx="450">
                  <c:v>-5.988677119406205E-4</c:v>
                </c:pt>
                <c:pt idx="451">
                  <c:v>-5.8575760134349508E-4</c:v>
                </c:pt>
                <c:pt idx="452">
                  <c:v>-5.7337779676203127E-4</c:v>
                </c:pt>
                <c:pt idx="453">
                  <c:v>-5.4607857352007017E-4</c:v>
                </c:pt>
                <c:pt idx="454">
                  <c:v>-5.2243336612800562E-4</c:v>
                </c:pt>
                <c:pt idx="455">
                  <c:v>-5.1443539895945634E-4</c:v>
                </c:pt>
                <c:pt idx="456">
                  <c:v>-5.0716773808634485E-4</c:v>
                </c:pt>
                <c:pt idx="457">
                  <c:v>-4.950660907088178E-4</c:v>
                </c:pt>
                <c:pt idx="458">
                  <c:v>-4.8540015994635866E-4</c:v>
                </c:pt>
                <c:pt idx="459">
                  <c:v>-4.8178403194931718E-4</c:v>
                </c:pt>
                <c:pt idx="460">
                  <c:v>-4.7889821040758562E-4</c:v>
                </c:pt>
                <c:pt idx="461">
                  <c:v>-4.7674269560094018E-4</c:v>
                </c:pt>
                <c:pt idx="462">
                  <c:v>-4.7486539507257675E-4</c:v>
                </c:pt>
                <c:pt idx="463">
                  <c:v>-4.7542370296582703E-4</c:v>
                </c:pt>
                <c:pt idx="464">
                  <c:v>-4.7691972139496386E-4</c:v>
                </c:pt>
                <c:pt idx="465">
                  <c:v>-4.7914604647925074E-4</c:v>
                </c:pt>
                <c:pt idx="466">
                  <c:v>-4.8210267825865571E-4</c:v>
                </c:pt>
                <c:pt idx="467">
                  <c:v>-4.9044962908251222E-4</c:v>
                </c:pt>
                <c:pt idx="468">
                  <c:v>-5.0123227140819182E-4</c:v>
                </c:pt>
                <c:pt idx="469">
                  <c:v>-5.0784043602369877E-4</c:v>
                </c:pt>
                <c:pt idx="470">
                  <c:v>-5.1450029636690431E-4</c:v>
                </c:pt>
                <c:pt idx="471">
                  <c:v>-5.2033795452377518E-4</c:v>
                </c:pt>
                <c:pt idx="472">
                  <c:v>-5.3007735510313125E-4</c:v>
                </c:pt>
                <c:pt idx="473">
                  <c:v>-5.3788318167491411E-4</c:v>
                </c:pt>
                <c:pt idx="474">
                  <c:v>-5.4081813731343686E-4</c:v>
                </c:pt>
                <c:pt idx="475">
                  <c:v>-5.4317255257618768E-4</c:v>
                </c:pt>
                <c:pt idx="476">
                  <c:v>-5.4494642718339037E-4</c:v>
                </c:pt>
                <c:pt idx="477">
                  <c:v>-5.4655821223548173E-4</c:v>
                </c:pt>
                <c:pt idx="478">
                  <c:v>-5.4623652201435391E-4</c:v>
                </c:pt>
                <c:pt idx="479">
                  <c:v>-5.4510769470272891E-4</c:v>
                </c:pt>
                <c:pt idx="480">
                  <c:v>-5.4339832697536394E-4</c:v>
                </c:pt>
                <c:pt idx="481">
                  <c:v>-5.411084186723869E-4</c:v>
                </c:pt>
                <c:pt idx="482">
                  <c:v>-5.3459267368882735E-4</c:v>
                </c:pt>
                <c:pt idx="483">
                  <c:v>-5.2614338142298323E-4</c:v>
                </c:pt>
                <c:pt idx="484">
                  <c:v>-5.2095077088143427E-4</c:v>
                </c:pt>
                <c:pt idx="485">
                  <c:v>-5.151776197243052E-4</c:v>
                </c:pt>
                <c:pt idx="486">
                  <c:v>-5.0882392803153209E-4</c:v>
                </c:pt>
                <c:pt idx="487">
                  <c:v>-4.9418073100326865E-4</c:v>
                </c:pt>
                <c:pt idx="488">
                  <c:v>-4.7760375502470254E-4</c:v>
                </c:pt>
                <c:pt idx="489">
                  <c:v>-4.6834736001422073E-4</c:v>
                </c:pt>
                <c:pt idx="490">
                  <c:v>-4.5851042422828669E-4</c:v>
                </c:pt>
                <c:pt idx="491">
                  <c:v>-4.4809294758696439E-4</c:v>
                </c:pt>
                <c:pt idx="492">
                  <c:v>-4.2532235544179287E-4</c:v>
                </c:pt>
                <c:pt idx="493">
                  <c:v>-4.1386634651363607E-4</c:v>
                </c:pt>
                <c:pt idx="494">
                  <c:v>-4.2605974456488838E-4</c:v>
                </c:pt>
                <c:pt idx="495">
                  <c:v>-4.3619682609907784E-4</c:v>
                </c:pt>
                <c:pt idx="496">
                  <c:v>-4.4427759123610855E-4</c:v>
                </c:pt>
                <c:pt idx="497">
                  <c:v>-4.5358416277618829E-4</c:v>
                </c:pt>
                <c:pt idx="498">
                  <c:v>-4.5603749029066165E-4</c:v>
                </c:pt>
                <c:pt idx="499">
                  <c:v>-4.5383667500065172E-4</c:v>
                </c:pt>
                <c:pt idx="500">
                  <c:v>-4.4957954351332319E-4</c:v>
                </c:pt>
                <c:pt idx="501">
                  <c:v>-4.4326609594858013E-4</c:v>
                </c:pt>
                <c:pt idx="502">
                  <c:v>-4.2378431425404983E-4</c:v>
                </c:pt>
                <c:pt idx="503">
                  <c:v>-3.974491414782122E-4</c:v>
                </c:pt>
                <c:pt idx="504">
                  <c:v>-3.8085411076860254E-4</c:v>
                </c:pt>
                <c:pt idx="505">
                  <c:v>-3.6220276282250552E-4</c:v>
                </c:pt>
                <c:pt idx="506">
                  <c:v>-3.4149509724024085E-4</c:v>
                </c:pt>
                <c:pt idx="507">
                  <c:v>-2.9322513374729908E-4</c:v>
                </c:pt>
                <c:pt idx="508">
                  <c:v>-2.3810125063583598E-4</c:v>
                </c:pt>
                <c:pt idx="509">
                  <c:v>-2.0711199071765662E-4</c:v>
                </c:pt>
                <c:pt idx="510">
                  <c:v>-1.7406641060535577E-4</c:v>
                </c:pt>
                <c:pt idx="511">
                  <c:v>1.2877688675416721E-5</c:v>
                </c:pt>
                <c:pt idx="512">
                  <c:v>4.8590864372144438E-5</c:v>
                </c:pt>
                <c:pt idx="513">
                  <c:v>8.3794786549518108E-5</c:v>
                </c:pt>
                <c:pt idx="514">
                  <c:v>1.1848945496772956E-4</c:v>
                </c:pt>
                <c:pt idx="515">
                  <c:v>1.5267486962677879E-4</c:v>
                </c:pt>
                <c:pt idx="516">
                  <c:v>1.8635103020692156E-4</c:v>
                </c:pt>
                <c:pt idx="517">
                  <c:v>2.1951793670815789E-4</c:v>
                </c:pt>
                <c:pt idx="518">
                  <c:v>2.5217558873080748E-4</c:v>
                </c:pt>
                <c:pt idx="519">
                  <c:v>2.8432398643474244E-4</c:v>
                </c:pt>
                <c:pt idx="520">
                  <c:v>3.1596312950021854E-4</c:v>
                </c:pt>
                <c:pt idx="521">
                  <c:v>3.4709301792723579E-4</c:v>
                </c:pt>
                <c:pt idx="522">
                  <c:v>3.7771365147598601E-4</c:v>
                </c:pt>
                <c:pt idx="523">
                  <c:v>4.078250301464692E-4</c:v>
                </c:pt>
                <c:pt idx="524">
                  <c:v>4.3742715369887719E-4</c:v>
                </c:pt>
                <c:pt idx="525">
                  <c:v>4.665200218934018E-4</c:v>
                </c:pt>
                <c:pt idx="526">
                  <c:v>4.951036348099791E-4</c:v>
                </c:pt>
                <c:pt idx="527">
                  <c:v>5.2317799228873696E-4</c:v>
                </c:pt>
                <c:pt idx="528">
                  <c:v>5.5074309408986721E-4</c:v>
                </c:pt>
                <c:pt idx="529">
                  <c:v>5.7779894029330592E-4</c:v>
                </c:pt>
                <c:pt idx="530">
                  <c:v>6.043455306592449E-4</c:v>
                </c:pt>
                <c:pt idx="531">
                  <c:v>6.303828651077481E-4</c:v>
                </c:pt>
                <c:pt idx="532">
                  <c:v>6.5591094331907129E-4</c:v>
                </c:pt>
                <c:pt idx="533">
                  <c:v>6.809297656129587E-4</c:v>
                </c:pt>
                <c:pt idx="534">
                  <c:v>7.0543933142985793E-4</c:v>
                </c:pt>
                <c:pt idx="535">
                  <c:v>7.294396410895132E-4</c:v>
                </c:pt>
                <c:pt idx="536">
                  <c:v>7.5293069419224423E-4</c:v>
                </c:pt>
                <c:pt idx="537">
                  <c:v>7.7591249081798708E-4</c:v>
                </c:pt>
                <c:pt idx="538">
                  <c:v>7.9838503072693356E-4</c:v>
                </c:pt>
                <c:pt idx="539">
                  <c:v>8.2034831383914764E-4</c:v>
                </c:pt>
                <c:pt idx="540">
                  <c:v>8.4180234007469323E-4</c:v>
                </c:pt>
                <c:pt idx="541">
                  <c:v>8.6274710951350642E-4</c:v>
                </c:pt>
                <c:pt idx="542">
                  <c:v>8.8318262175590689E-4</c:v>
                </c:pt>
                <c:pt idx="543">
                  <c:v>9.0310887696176678E-4</c:v>
                </c:pt>
                <c:pt idx="544">
                  <c:v>9.2252587505115002E-4</c:v>
                </c:pt>
                <c:pt idx="545">
                  <c:v>9.4143361570431239E-4</c:v>
                </c:pt>
                <c:pt idx="546">
                  <c:v>9.5983209908112599E-4</c:v>
                </c:pt>
                <c:pt idx="547">
                  <c:v>9.7772132494178265E-4</c:v>
                </c:pt>
                <c:pt idx="548">
                  <c:v>9.951012934461545E-4</c:v>
                </c:pt>
                <c:pt idx="549">
                  <c:v>1.0119720041945612E-3</c:v>
                </c:pt>
                <c:pt idx="550">
                  <c:v>1.028333457346875E-3</c:v>
                </c:pt>
                <c:pt idx="551">
                  <c:v>1.0441856528231597E-3</c:v>
                </c:pt>
                <c:pt idx="552">
                  <c:v>1.0595285903836071E-3</c:v>
                </c:pt>
                <c:pt idx="553">
                  <c:v>1.0743622701880895E-3</c:v>
                </c:pt>
                <c:pt idx="554">
                  <c:v>1.0886866919168625E-3</c:v>
                </c:pt>
                <c:pt idx="555">
                  <c:v>1.1025018557297983E-3</c:v>
                </c:pt>
                <c:pt idx="556">
                  <c:v>1.1158077616268969E-3</c:v>
                </c:pt>
                <c:pt idx="557">
                  <c:v>1.128604409288414E-3</c:v>
                </c:pt>
                <c:pt idx="558">
                  <c:v>1.1408917987942857E-3</c:v>
                </c:pt>
                <c:pt idx="559">
                  <c:v>1.152669930144512E-3</c:v>
                </c:pt>
                <c:pt idx="560">
                  <c:v>1.1639388030992848E-3</c:v>
                </c:pt>
                <c:pt idx="561">
                  <c:v>1.1746984178984121E-3</c:v>
                </c:pt>
                <c:pt idx="562">
                  <c:v>1.1849487742221498E-3</c:v>
                </c:pt>
                <c:pt idx="563">
                  <c:v>1.2238053120494641E-3</c:v>
                </c:pt>
                <c:pt idx="564">
                  <c:v>1.3674674966779321E-3</c:v>
                </c:pt>
                <c:pt idx="565">
                  <c:v>1.5082302215141397E-3</c:v>
                </c:pt>
                <c:pt idx="566">
                  <c:v>1.6460934832007723E-3</c:v>
                </c:pt>
                <c:pt idx="567">
                  <c:v>1.7810572780607714E-3</c:v>
                </c:pt>
                <c:pt idx="568">
                  <c:v>1.9131216032963749E-3</c:v>
                </c:pt>
                <c:pt idx="569">
                  <c:v>2.0422864553903963E-3</c:v>
                </c:pt>
                <c:pt idx="570">
                  <c:v>2.1685518313052654E-3</c:v>
                </c:pt>
                <c:pt idx="571">
                  <c:v>2.291917728083348E-3</c:v>
                </c:pt>
                <c:pt idx="572">
                  <c:v>2.412384142687074E-3</c:v>
                </c:pt>
                <c:pt idx="573">
                  <c:v>2.5299510721588092E-3</c:v>
                </c:pt>
                <c:pt idx="574">
                  <c:v>2.6446185137007916E-3</c:v>
                </c:pt>
                <c:pt idx="575">
                  <c:v>2.7563864645152591E-3</c:v>
                </c:pt>
                <c:pt idx="576">
                  <c:v>2.8652549218843859E-3</c:v>
                </c:pt>
                <c:pt idx="577">
                  <c:v>2.971223883250218E-3</c:v>
                </c:pt>
                <c:pt idx="578">
                  <c:v>3.0742933460548016E-3</c:v>
                </c:pt>
                <c:pt idx="579">
                  <c:v>3.1744633077401829E-3</c:v>
                </c:pt>
                <c:pt idx="580">
                  <c:v>3.2717337659082801E-3</c:v>
                </c:pt>
                <c:pt idx="581">
                  <c:v>3.3661047182409476E-3</c:v>
                </c:pt>
                <c:pt idx="582">
                  <c:v>3.4575761623401036E-3</c:v>
                </c:pt>
                <c:pt idx="583">
                  <c:v>3.5461480962073466E-3</c:v>
                </c:pt>
                <c:pt idx="584">
                  <c:v>3.631820517444595E-3</c:v>
                </c:pt>
                <c:pt idx="585">
                  <c:v>3.7261814300482143E-3</c:v>
                </c:pt>
                <c:pt idx="586">
                  <c:v>3.805640603449234E-3</c:v>
                </c:pt>
                <c:pt idx="587">
                  <c:v>3.8822002579852466E-3</c:v>
                </c:pt>
                <c:pt idx="588">
                  <c:v>3.9558603920575308E-3</c:v>
                </c:pt>
                <c:pt idx="589">
                  <c:v>4.0266210037476213E-3</c:v>
                </c:pt>
                <c:pt idx="590">
                  <c:v>4.0944820912169888E-3</c:v>
                </c:pt>
                <c:pt idx="591">
                  <c:v>4.1594436530267842E-3</c:v>
                </c:pt>
                <c:pt idx="592">
                  <c:v>4.2215056874983503E-3</c:v>
                </c:pt>
                <c:pt idx="593">
                  <c:v>4.280668193112902E-3</c:v>
                </c:pt>
                <c:pt idx="594">
                  <c:v>4.3369311685115264E-3</c:v>
                </c:pt>
                <c:pt idx="595">
                  <c:v>4.3902946123353104E-3</c:v>
                </c:pt>
                <c:pt idx="596">
                  <c:v>4.4407585233052771E-3</c:v>
                </c:pt>
                <c:pt idx="597">
                  <c:v>4.4883229001424496E-3</c:v>
                </c:pt>
                <c:pt idx="598">
                  <c:v>4.5329877416477871E-3</c:v>
                </c:pt>
                <c:pt idx="599">
                  <c:v>4.5747530468620567E-3</c:v>
                </c:pt>
                <c:pt idx="600">
                  <c:v>4.6136188147460899E-3</c:v>
                </c:pt>
                <c:pt idx="601">
                  <c:v>4.659389973193484E-3</c:v>
                </c:pt>
                <c:pt idx="602">
                  <c:v>4.6826517348463881E-3</c:v>
                </c:pt>
                <c:pt idx="603">
                  <c:v>4.7128188853040598E-3</c:v>
                </c:pt>
                <c:pt idx="604">
                  <c:v>4.7400864950741806E-3</c:v>
                </c:pt>
                <c:pt idx="605">
                  <c:v>4.7644545635172619E-3</c:v>
                </c:pt>
                <c:pt idx="606">
                  <c:v>4.7859230900737515E-3</c:v>
                </c:pt>
                <c:pt idx="607">
                  <c:v>4.8044920741840969E-3</c:v>
                </c:pt>
                <c:pt idx="608">
                  <c:v>4.8201615153686816E-3</c:v>
                </c:pt>
                <c:pt idx="609">
                  <c:v>4.8329314133077617E-3</c:v>
                </c:pt>
                <c:pt idx="610">
                  <c:v>4.8428017676016566E-3</c:v>
                </c:pt>
                <c:pt idx="611">
                  <c:v>4.8497725780904943E-3</c:v>
                </c:pt>
                <c:pt idx="612">
                  <c:v>4.8538438446144028E-3</c:v>
                </c:pt>
                <c:pt idx="613">
                  <c:v>4.8550155670934458E-3</c:v>
                </c:pt>
                <c:pt idx="614">
                  <c:v>4.8532877453677514E-3</c:v>
                </c:pt>
                <c:pt idx="615">
                  <c:v>4.8760075312603846E-3</c:v>
                </c:pt>
                <c:pt idx="616">
                  <c:v>4.9966262326872624E-3</c:v>
                </c:pt>
                <c:pt idx="617">
                  <c:v>5.1152167277113136E-3</c:v>
                </c:pt>
                <c:pt idx="618">
                  <c:v>5.2317790142542009E-3</c:v>
                </c:pt>
                <c:pt idx="619">
                  <c:v>5.3463130904773948E-3</c:v>
                </c:pt>
                <c:pt idx="620">
                  <c:v>5.4588189543824939E-3</c:v>
                </c:pt>
                <c:pt idx="621">
                  <c:v>5.5692966041309688E-3</c:v>
                </c:pt>
                <c:pt idx="622">
                  <c:v>5.6777460377244182E-3</c:v>
                </c:pt>
                <c:pt idx="623">
                  <c:v>5.7841672534841848E-3</c:v>
                </c:pt>
                <c:pt idx="624">
                  <c:v>5.8885602494918032E-3</c:v>
                </c:pt>
                <c:pt idx="625">
                  <c:v>5.9909250239886802E-3</c:v>
                </c:pt>
                <c:pt idx="626">
                  <c:v>6.0912615752961585E-3</c:v>
                </c:pt>
                <c:pt idx="627">
                  <c:v>6.189569901735581E-3</c:v>
                </c:pt>
                <c:pt idx="628">
                  <c:v>6.2858500016282903E-3</c:v>
                </c:pt>
                <c:pt idx="629">
                  <c:v>6.3801018733755654E-3</c:v>
                </c:pt>
                <c:pt idx="630">
                  <c:v>6.4723255152188131E-3</c:v>
                </c:pt>
                <c:pt idx="631">
                  <c:v>6.5625209257991202E-3</c:v>
                </c:pt>
                <c:pt idx="632">
                  <c:v>6.6506881035177656E-3</c:v>
                </c:pt>
                <c:pt idx="633">
                  <c:v>6.7368270469359004E-3</c:v>
                </c:pt>
                <c:pt idx="634">
                  <c:v>6.8209377544548033E-3</c:v>
                </c:pt>
                <c:pt idx="635">
                  <c:v>6.9030202247954975E-3</c:v>
                </c:pt>
                <c:pt idx="636">
                  <c:v>6.9830744565191338E-3</c:v>
                </c:pt>
                <c:pt idx="637">
                  <c:v>7.0831466162513124E-3</c:v>
                </c:pt>
                <c:pt idx="638">
                  <c:v>7.1585678524677121E-3</c:v>
                </c:pt>
                <c:pt idx="639">
                  <c:v>7.2319607958970522E-3</c:v>
                </c:pt>
                <c:pt idx="640">
                  <c:v>7.3033254427024019E-3</c:v>
                </c:pt>
                <c:pt idx="641">
                  <c:v>7.37266178939322E-3</c:v>
                </c:pt>
                <c:pt idx="642">
                  <c:v>7.439969832372384E-3</c:v>
                </c:pt>
                <c:pt idx="643">
                  <c:v>7.5052495682559339E-3</c:v>
                </c:pt>
                <c:pt idx="644">
                  <c:v>7.5685009937132008E-3</c:v>
                </c:pt>
                <c:pt idx="645">
                  <c:v>7.6297241055733878E-3</c:v>
                </c:pt>
                <c:pt idx="646">
                  <c:v>7.6889189006923431E-3</c:v>
                </c:pt>
                <c:pt idx="647">
                  <c:v>7.7460853760591419E-3</c:v>
                </c:pt>
                <c:pt idx="648">
                  <c:v>7.801223528849377E-3</c:v>
                </c:pt>
                <c:pt idx="649">
                  <c:v>7.8543333561853501E-3</c:v>
                </c:pt>
                <c:pt idx="650">
                  <c:v>7.9054148554291714E-3</c:v>
                </c:pt>
                <c:pt idx="651">
                  <c:v>7.9544680239695964E-3</c:v>
                </c:pt>
                <c:pt idx="652">
                  <c:v>8.0208605321541171E-3</c:v>
                </c:pt>
                <c:pt idx="653">
                  <c:v>8.0649857728154473E-3</c:v>
                </c:pt>
                <c:pt idx="654">
                  <c:v>8.1070827552753855E-3</c:v>
                </c:pt>
                <c:pt idx="655">
                  <c:v>8.1471514788145072E-3</c:v>
                </c:pt>
                <c:pt idx="656">
                  <c:v>8.1851919426334518E-3</c:v>
                </c:pt>
                <c:pt idx="657">
                  <c:v>8.2212041462526031E-3</c:v>
                </c:pt>
                <c:pt idx="658">
                  <c:v>8.2551880889525364E-3</c:v>
                </c:pt>
                <c:pt idx="659">
                  <c:v>8.2871437700937634E-3</c:v>
                </c:pt>
                <c:pt idx="660">
                  <c:v>8.3170711892766036E-3</c:v>
                </c:pt>
                <c:pt idx="661">
                  <c:v>8.3449703459415048E-3</c:v>
                </c:pt>
                <c:pt idx="662">
                  <c:v>8.3708412396887866E-3</c:v>
                </c:pt>
                <c:pt idx="663">
                  <c:v>8.3946838698789605E-3</c:v>
                </c:pt>
                <c:pt idx="664">
                  <c:v>8.4164982363521545E-3</c:v>
                </c:pt>
                <c:pt idx="665">
                  <c:v>8.4362843385488162E-3</c:v>
                </c:pt>
                <c:pt idx="666">
                  <c:v>8.4540421762291373E-3</c:v>
                </c:pt>
                <c:pt idx="667">
                  <c:v>8.5239971275807846E-3</c:v>
                </c:pt>
                <c:pt idx="668">
                  <c:v>8.6225336062373259E-3</c:v>
                </c:pt>
                <c:pt idx="669">
                  <c:v>8.7196326962857285E-3</c:v>
                </c:pt>
                <c:pt idx="670">
                  <c:v>8.8152943966868236E-3</c:v>
                </c:pt>
                <c:pt idx="671">
                  <c:v>8.9095187061616343E-3</c:v>
                </c:pt>
                <c:pt idx="672">
                  <c:v>9.002305623670992E-3</c:v>
                </c:pt>
                <c:pt idx="673">
                  <c:v>9.0936551480957917E-3</c:v>
                </c:pt>
                <c:pt idx="674">
                  <c:v>9.1835672783169287E-3</c:v>
                </c:pt>
                <c:pt idx="675">
                  <c:v>9.2720420132152981E-3</c:v>
                </c:pt>
                <c:pt idx="676">
                  <c:v>9.3590793517517312E-3</c:v>
                </c:pt>
                <c:pt idx="677">
                  <c:v>9.4446792929669954E-3</c:v>
                </c:pt>
                <c:pt idx="678">
                  <c:v>9.5288418357419857E-3</c:v>
                </c:pt>
                <c:pt idx="679">
                  <c:v>9.6115669791174696E-3</c:v>
                </c:pt>
                <c:pt idx="680">
                  <c:v>9.6928547220542782E-3</c:v>
                </c:pt>
                <c:pt idx="681">
                  <c:v>9.7727050635931789E-3</c:v>
                </c:pt>
                <c:pt idx="682">
                  <c:v>9.851118002854875E-3</c:v>
                </c:pt>
                <c:pt idx="683">
                  <c:v>9.9280935388001978E-3</c:v>
                </c:pt>
                <c:pt idx="684">
                  <c:v>1.0003631670549851E-2</c:v>
                </c:pt>
                <c:pt idx="685">
                  <c:v>1.0077732397224537E-2</c:v>
                </c:pt>
                <c:pt idx="686">
                  <c:v>1.015039571794496E-2</c:v>
                </c:pt>
                <c:pt idx="687">
                  <c:v>1.0221621631751887E-2</c:v>
                </c:pt>
                <c:pt idx="688">
                  <c:v>1.0291410137766022E-2</c:v>
                </c:pt>
                <c:pt idx="689">
                  <c:v>1.0359761235347875E-2</c:v>
                </c:pt>
                <c:pt idx="690">
                  <c:v>1.0426674923458279E-2</c:v>
                </c:pt>
                <c:pt idx="691">
                  <c:v>1.0492151201457744E-2</c:v>
                </c:pt>
                <c:pt idx="692">
                  <c:v>1.0556190068546911E-2</c:v>
                </c:pt>
                <c:pt idx="693">
                  <c:v>1.0618791523766546E-2</c:v>
                </c:pt>
                <c:pt idx="694">
                  <c:v>1.0679955566637034E-2</c:v>
                </c:pt>
                <c:pt idx="695">
                  <c:v>1.0739682196279077E-2</c:v>
                </c:pt>
                <c:pt idx="696">
                  <c:v>1.0797971411973251E-2</c:v>
                </c:pt>
                <c:pt idx="697">
                  <c:v>1.0854823213080067E-2</c:v>
                </c:pt>
                <c:pt idx="698">
                  <c:v>1.0910237598880101E-2</c:v>
                </c:pt>
                <c:pt idx="699">
                  <c:v>1.0964214568733865E-2</c:v>
                </c:pt>
                <c:pt idx="700">
                  <c:v>1.1016754121921934E-2</c:v>
                </c:pt>
                <c:pt idx="701">
                  <c:v>1.1067856257884756E-2</c:v>
                </c:pt>
                <c:pt idx="702">
                  <c:v>1.1117520976062778E-2</c:v>
                </c:pt>
                <c:pt idx="703">
                  <c:v>1.1165748275736576E-2</c:v>
                </c:pt>
                <c:pt idx="704">
                  <c:v>1.1212538156426533E-2</c:v>
                </c:pt>
                <c:pt idx="705">
                  <c:v>1.125789061749316E-2</c:v>
                </c:pt>
                <c:pt idx="706">
                  <c:v>1.1301805658376907E-2</c:v>
                </c:pt>
                <c:pt idx="707">
                  <c:v>1.1344283278758027E-2</c:v>
                </c:pt>
                <c:pt idx="708">
                  <c:v>1.1385323477837161E-2</c:v>
                </c:pt>
                <c:pt idx="709">
                  <c:v>1.1424926255294565E-2</c:v>
                </c:pt>
                <c:pt idx="710">
                  <c:v>1.1463091610650622E-2</c:v>
                </c:pt>
                <c:pt idx="711">
                  <c:v>1.1499819543345779E-2</c:v>
                </c:pt>
                <c:pt idx="712">
                  <c:v>1.153511005314023E-2</c:v>
                </c:pt>
                <c:pt idx="713">
                  <c:v>1.1568963139394484E-2</c:v>
                </c:pt>
                <c:pt idx="714">
                  <c:v>1.1601378801868734E-2</c:v>
                </c:pt>
                <c:pt idx="715">
                  <c:v>1.1632357040003427E-2</c:v>
                </c:pt>
                <c:pt idx="716">
                  <c:v>1.1661897853558756E-2</c:v>
                </c:pt>
                <c:pt idx="717">
                  <c:v>1.1690001242214976E-2</c:v>
                </c:pt>
                <c:pt idx="718">
                  <c:v>1.171666720549247E-2</c:v>
                </c:pt>
                <c:pt idx="719">
                  <c:v>1.1755608904158166E-2</c:v>
                </c:pt>
                <c:pt idx="720">
                  <c:v>1.184342664963367E-2</c:v>
                </c:pt>
                <c:pt idx="721">
                  <c:v>1.1929859826009803E-2</c:v>
                </c:pt>
                <c:pt idx="722">
                  <c:v>1.2014908432167459E-2</c:v>
                </c:pt>
                <c:pt idx="723">
                  <c:v>1.2098572467227342E-2</c:v>
                </c:pt>
                <c:pt idx="724">
                  <c:v>1.2180851930230219E-2</c:v>
                </c:pt>
                <c:pt idx="725">
                  <c:v>1.2261746820136921E-2</c:v>
                </c:pt>
                <c:pt idx="726">
                  <c:v>1.2341257136068151E-2</c:v>
                </c:pt>
                <c:pt idx="727">
                  <c:v>1.2419382877064677E-2</c:v>
                </c:pt>
                <c:pt idx="728">
                  <c:v>1.2496124042327139E-2</c:v>
                </c:pt>
                <c:pt idx="729">
                  <c:v>1.2571480630816367E-2</c:v>
                </c:pt>
                <c:pt idx="730">
                  <c:v>1.2645452641812938E-2</c:v>
                </c:pt>
                <c:pt idx="731">
                  <c:v>1.2718040074437553E-2</c:v>
                </c:pt>
                <c:pt idx="732">
                  <c:v>1.2789242927810918E-2</c:v>
                </c:pt>
                <c:pt idx="733">
                  <c:v>1.2859061201053734E-2</c:v>
                </c:pt>
                <c:pt idx="734">
                  <c:v>1.2927494893446578E-2</c:v>
                </c:pt>
                <c:pt idx="735">
                  <c:v>1.2994544004270026E-2</c:v>
                </c:pt>
                <c:pt idx="736">
                  <c:v>1.3060208532564843E-2</c:v>
                </c:pt>
                <c:pt idx="737">
                  <c:v>1.3124488477691543E-2</c:v>
                </c:pt>
                <c:pt idx="738">
                  <c:v>1.3187383838850764E-2</c:v>
                </c:pt>
                <c:pt idx="739">
                  <c:v>1.3248894615403017E-2</c:v>
                </c:pt>
                <c:pt idx="740">
                  <c:v>1.3309020806548943E-2</c:v>
                </c:pt>
                <c:pt idx="741">
                  <c:v>1.3367762411649053E-2</c:v>
                </c:pt>
                <c:pt idx="742">
                  <c:v>1.3425119429983923E-2</c:v>
                </c:pt>
                <c:pt idx="743">
                  <c:v>1.3481091860993999E-2</c:v>
                </c:pt>
                <c:pt idx="744">
                  <c:v>1.3535679703879921E-2</c:v>
                </c:pt>
                <c:pt idx="745">
                  <c:v>1.3588882958082138E-2</c:v>
                </c:pt>
                <c:pt idx="746">
                  <c:v>1.3640701623041096E-2</c:v>
                </c:pt>
                <c:pt idx="747">
                  <c:v>1.3691135698037371E-2</c:v>
                </c:pt>
                <c:pt idx="748">
                  <c:v>1.3740185182671283E-2</c:v>
                </c:pt>
                <c:pt idx="749">
                  <c:v>1.3787850076143471E-2</c:v>
                </c:pt>
                <c:pt idx="750">
                  <c:v>1.3834130378134191E-2</c:v>
                </c:pt>
                <c:pt idx="751">
                  <c:v>1.3879026088003954E-2</c:v>
                </c:pt>
                <c:pt idx="752">
                  <c:v>1.3922537205113272E-2</c:v>
                </c:pt>
                <c:pt idx="753">
                  <c:v>1.3964663729142401E-2</c:v>
                </c:pt>
                <c:pt idx="754">
                  <c:v>1.4005405659611725E-2</c:v>
                </c:pt>
                <c:pt idx="755">
                  <c:v>1.404476299596169E-2</c:v>
                </c:pt>
                <c:pt idx="756">
                  <c:v>1.4082735737712682E-2</c:v>
                </c:pt>
                <c:pt idx="757">
                  <c:v>1.4119323884465018E-2</c:v>
                </c:pt>
                <c:pt idx="758">
                  <c:v>1.4154527435898956E-2</c:v>
                </c:pt>
                <c:pt idx="759">
                  <c:v>1.4188346391375006E-2</c:v>
                </c:pt>
                <c:pt idx="760">
                  <c:v>1.4220780750733297E-2</c:v>
                </c:pt>
                <c:pt idx="761">
                  <c:v>1.4251830513494212E-2</c:v>
                </c:pt>
                <c:pt idx="762">
                  <c:v>1.4281495679338008E-2</c:v>
                </c:pt>
                <c:pt idx="763">
                  <c:v>1.4309776247785067E-2</c:v>
                </c:pt>
                <c:pt idx="764">
                  <c:v>1.4336672218755453E-2</c:v>
                </c:pt>
                <c:pt idx="765">
                  <c:v>1.4362183591769551E-2</c:v>
                </c:pt>
                <c:pt idx="766">
                  <c:v>1.4386310366587551E-2</c:v>
                </c:pt>
                <c:pt idx="767">
                  <c:v>1.4409052542889711E-2</c:v>
                </c:pt>
                <c:pt idx="768">
                  <c:v>1.4430410120436221E-2</c:v>
                </c:pt>
                <c:pt idx="769">
                  <c:v>1.4450383098907338E-2</c:v>
                </c:pt>
                <c:pt idx="770">
                  <c:v>1.4468971478223125E-2</c:v>
                </c:pt>
                <c:pt idx="771">
                  <c:v>1.4495899132089818E-2</c:v>
                </c:pt>
                <c:pt idx="772">
                  <c:v>1.4557433562281119E-2</c:v>
                </c:pt>
                <c:pt idx="773">
                  <c:v>1.4618142387048394E-2</c:v>
                </c:pt>
                <c:pt idx="774">
                  <c:v>1.4678025605912026E-2</c:v>
                </c:pt>
                <c:pt idx="775">
                  <c:v>1.4737083218552272E-2</c:v>
                </c:pt>
                <c:pt idx="776">
                  <c:v>1.479531522456945E-2</c:v>
                </c:pt>
                <c:pt idx="777">
                  <c:v>1.4852721623483944E-2</c:v>
                </c:pt>
                <c:pt idx="778">
                  <c:v>1.4909302414816139E-2</c:v>
                </c:pt>
                <c:pt idx="779">
                  <c:v>1.4965057598486098E-2</c:v>
                </c:pt>
                <c:pt idx="780">
                  <c:v>1.501998717369446E-2</c:v>
                </c:pt>
                <c:pt idx="781">
                  <c:v>1.5074091140441226E-2</c:v>
                </c:pt>
                <c:pt idx="782">
                  <c:v>1.5127369498166843E-2</c:v>
                </c:pt>
                <c:pt idx="783">
                  <c:v>1.5179822246551566E-2</c:v>
                </c:pt>
                <c:pt idx="784">
                  <c:v>1.5231449385115781E-2</c:v>
                </c:pt>
                <c:pt idx="785">
                  <c:v>1.5282250913699613E-2</c:v>
                </c:pt>
                <c:pt idx="786">
                  <c:v>1.5332226831823448E-2</c:v>
                </c:pt>
                <c:pt idx="787">
                  <c:v>1.5381377139247476E-2</c:v>
                </c:pt>
                <c:pt idx="788">
                  <c:v>1.5429701835412146E-2</c:v>
                </c:pt>
                <c:pt idx="789">
                  <c:v>1.5477200920237522E-2</c:v>
                </c:pt>
                <c:pt idx="790">
                  <c:v>1.5523874393323922E-2</c:v>
                </c:pt>
                <c:pt idx="791">
                  <c:v>1.5569722254271667E-2</c:v>
                </c:pt>
                <c:pt idx="792">
                  <c:v>1.5614744502920885E-2</c:v>
                </c:pt>
                <c:pt idx="793">
                  <c:v>1.5658941138712024E-2</c:v>
                </c:pt>
                <c:pt idx="794">
                  <c:v>1.5702312161565146E-2</c:v>
                </c:pt>
                <c:pt idx="795">
                  <c:v>1.5744857571160509E-2</c:v>
                </c:pt>
                <c:pt idx="796">
                  <c:v>1.5786577367018495E-2</c:v>
                </c:pt>
                <c:pt idx="797">
                  <c:v>1.5827471549059169E-2</c:v>
                </c:pt>
                <c:pt idx="798">
                  <c:v>1.586754011688285E-2</c:v>
                </c:pt>
                <c:pt idx="799">
                  <c:v>1.5906783070329666E-2</c:v>
                </c:pt>
                <c:pt idx="800">
                  <c:v>1.5945200408999938E-2</c:v>
                </c:pt>
                <c:pt idx="801">
                  <c:v>1.5982792132653856E-2</c:v>
                </c:pt>
                <c:pt idx="802">
                  <c:v>1.6019558241131548E-2</c:v>
                </c:pt>
                <c:pt idx="803">
                  <c:v>1.6055498734113272E-2</c:v>
                </c:pt>
                <c:pt idx="804">
                  <c:v>1.6090613611279281E-2</c:v>
                </c:pt>
                <c:pt idx="805">
                  <c:v>1.612490287254964E-2</c:v>
                </c:pt>
                <c:pt idx="806">
                  <c:v>1.6158366517524669E-2</c:v>
                </c:pt>
                <c:pt idx="807">
                  <c:v>1.6191004546124432E-2</c:v>
                </c:pt>
                <c:pt idx="808">
                  <c:v>1.6222816957949249E-2</c:v>
                </c:pt>
                <c:pt idx="809">
                  <c:v>1.6253803752999119E-2</c:v>
                </c:pt>
                <c:pt idx="810">
                  <c:v>1.6283964930794426E-2</c:v>
                </c:pt>
                <c:pt idx="811">
                  <c:v>1.6313300491415106E-2</c:v>
                </c:pt>
                <c:pt idx="812">
                  <c:v>1.6341810434461479E-2</c:v>
                </c:pt>
                <c:pt idx="813">
                  <c:v>1.6369494759773673E-2</c:v>
                </c:pt>
                <c:pt idx="814">
                  <c:v>1.6396353467191815E-2</c:v>
                </c:pt>
                <c:pt idx="815">
                  <c:v>1.6422386556556035E-2</c:v>
                </c:pt>
                <c:pt idx="816">
                  <c:v>1.6447594027626522E-2</c:v>
                </c:pt>
                <c:pt idx="817">
                  <c:v>1.6471975880243406E-2</c:v>
                </c:pt>
                <c:pt idx="818">
                  <c:v>1.6495532114246814E-2</c:v>
                </c:pt>
                <c:pt idx="819">
                  <c:v>1.6518262729476874E-2</c:v>
                </c:pt>
                <c:pt idx="820">
                  <c:v>1.6540167725773713E-2</c:v>
                </c:pt>
                <c:pt idx="821">
                  <c:v>1.6561247103057397E-2</c:v>
                </c:pt>
                <c:pt idx="822">
                  <c:v>1.6581500861088116E-2</c:v>
                </c:pt>
                <c:pt idx="823">
                  <c:v>1.6606721053422646E-2</c:v>
                </c:pt>
                <c:pt idx="824">
                  <c:v>1.665254107424019E-2</c:v>
                </c:pt>
                <c:pt idx="825">
                  <c:v>1.6697847023712242E-2</c:v>
                </c:pt>
                <c:pt idx="826">
                  <c:v>1.6742638901439122E-2</c:v>
                </c:pt>
                <c:pt idx="827">
                  <c:v>1.6786916707420829E-2</c:v>
                </c:pt>
                <c:pt idx="828">
                  <c:v>1.683068044133762E-2</c:v>
                </c:pt>
                <c:pt idx="829">
                  <c:v>1.6873930103109558E-2</c:v>
                </c:pt>
                <c:pt idx="830">
                  <c:v>1.6916665692416899E-2</c:v>
                </c:pt>
                <c:pt idx="831">
                  <c:v>1.6958887209259643E-2</c:v>
                </c:pt>
                <c:pt idx="832">
                  <c:v>1.7000594653318046E-2</c:v>
                </c:pt>
                <c:pt idx="833">
                  <c:v>1.7041788024432236E-2</c:v>
                </c:pt>
                <c:pt idx="834">
                  <c:v>1.7082467322442341E-2</c:v>
                </c:pt>
                <c:pt idx="835">
                  <c:v>1.7122632547108552E-2</c:v>
                </c:pt>
                <c:pt idx="836">
                  <c:v>1.7162283698430869E-2</c:v>
                </c:pt>
                <c:pt idx="837">
                  <c:v>1.7201420776009613E-2</c:v>
                </c:pt>
                <c:pt idx="838">
                  <c:v>1.7240043779924719E-2</c:v>
                </c:pt>
                <c:pt idx="839">
                  <c:v>1.7278152709856442E-2</c:v>
                </c:pt>
                <c:pt idx="840">
                  <c:v>1.7315747565564976E-2</c:v>
                </c:pt>
                <c:pt idx="841">
                  <c:v>1.7352828347130256E-2</c:v>
                </c:pt>
                <c:pt idx="842">
                  <c:v>1.7389395054152601E-2</c:v>
                </c:pt>
                <c:pt idx="843">
                  <c:v>1.7425447686632012E-2</c:v>
                </c:pt>
                <c:pt idx="844">
                  <c:v>1.7460986244408616E-2</c:v>
                </c:pt>
                <c:pt idx="845">
                  <c:v>1.7500972259387737E-2</c:v>
                </c:pt>
                <c:pt idx="846">
                  <c:v>1.7535409227864562E-2</c:v>
                </c:pt>
                <c:pt idx="847">
                  <c:v>1.7569332121158965E-2</c:v>
                </c:pt>
                <c:pt idx="848">
                  <c:v>1.7602740939031136E-2</c:v>
                </c:pt>
                <c:pt idx="849">
                  <c:v>1.7635635681401141E-2</c:v>
                </c:pt>
                <c:pt idx="850">
                  <c:v>1.7668016348109106E-2</c:v>
                </c:pt>
                <c:pt idx="851">
                  <c:v>1.7699882939075096E-2</c:v>
                </c:pt>
                <c:pt idx="852">
                  <c:v>1.7731235454059302E-2</c:v>
                </c:pt>
                <c:pt idx="853">
                  <c:v>1.7762073892981789E-2</c:v>
                </c:pt>
                <c:pt idx="854">
                  <c:v>1.779239825576262E-2</c:v>
                </c:pt>
                <c:pt idx="855">
                  <c:v>1.7822208542161988E-2</c:v>
                </c:pt>
                <c:pt idx="856">
                  <c:v>1.7851504752179892E-2</c:v>
                </c:pt>
                <c:pt idx="857">
                  <c:v>1.7880286885576524E-2</c:v>
                </c:pt>
                <c:pt idx="858">
                  <c:v>1.7908554942271948E-2</c:v>
                </c:pt>
                <c:pt idx="859">
                  <c:v>1.7936308922106292E-2</c:v>
                </c:pt>
                <c:pt idx="860">
                  <c:v>1.7963548825079556E-2</c:v>
                </c:pt>
                <c:pt idx="861">
                  <c:v>1.7990274651031868E-2</c:v>
                </c:pt>
                <c:pt idx="862">
                  <c:v>1.8016486399723419E-2</c:v>
                </c:pt>
                <c:pt idx="863">
                  <c:v>1.8045813201590377E-2</c:v>
                </c:pt>
                <c:pt idx="864">
                  <c:v>1.8070923356026114E-2</c:v>
                </c:pt>
                <c:pt idx="865">
                  <c:v>1.8095519432881346E-2</c:v>
                </c:pt>
                <c:pt idx="866">
                  <c:v>1.8119601432156074E-2</c:v>
                </c:pt>
                <c:pt idx="867">
                  <c:v>1.8143169353770361E-2</c:v>
                </c:pt>
                <c:pt idx="868">
                  <c:v>1.8166223197484399E-2</c:v>
                </c:pt>
                <c:pt idx="869">
                  <c:v>1.8188762963298188E-2</c:v>
                </c:pt>
                <c:pt idx="870">
                  <c:v>1.8210788651131793E-2</c:v>
                </c:pt>
                <c:pt idx="871">
                  <c:v>1.823230026082534E-2</c:v>
                </c:pt>
                <c:pt idx="872">
                  <c:v>1.8253297792298895E-2</c:v>
                </c:pt>
                <c:pt idx="873">
                  <c:v>1.827378124547252E-2</c:v>
                </c:pt>
                <c:pt idx="874">
                  <c:v>1.829375062026628E-2</c:v>
                </c:pt>
                <c:pt idx="875">
                  <c:v>1.8318480247252467E-2</c:v>
                </c:pt>
                <c:pt idx="876">
                  <c:v>1.8361889991052038E-2</c:v>
                </c:pt>
                <c:pt idx="877">
                  <c:v>1.8404545233110525E-2</c:v>
                </c:pt>
                <c:pt idx="878">
                  <c:v>1.8446445973028247E-2</c:v>
                </c:pt>
                <c:pt idx="879">
                  <c:v>1.8487592210645332E-2</c:v>
                </c:pt>
                <c:pt idx="880">
                  <c:v>1.8527983945642035E-2</c:v>
                </c:pt>
                <c:pt idx="881">
                  <c:v>1.8567621177858484E-2</c:v>
                </c:pt>
                <c:pt idx="882">
                  <c:v>1.8606503906895E-2</c:v>
                </c:pt>
                <c:pt idx="883">
                  <c:v>1.8644632132671646E-2</c:v>
                </c:pt>
                <c:pt idx="884">
                  <c:v>1.8682005854708805E-2</c:v>
                </c:pt>
                <c:pt idx="885">
                  <c:v>1.8718625073086415E-2</c:v>
                </c:pt>
                <c:pt idx="886">
                  <c:v>1.8754489787404793E-2</c:v>
                </c:pt>
                <c:pt idx="887">
                  <c:v>1.8789599997344197E-2</c:v>
                </c:pt>
                <c:pt idx="888">
                  <c:v>1.8823955702904627E-2</c:v>
                </c:pt>
                <c:pt idx="889">
                  <c:v>1.8857556903766337E-2</c:v>
                </c:pt>
                <c:pt idx="890">
                  <c:v>1.8890403599609584E-2</c:v>
                </c:pt>
                <c:pt idx="891">
                  <c:v>1.8922495790434368E-2</c:v>
                </c:pt>
                <c:pt idx="892">
                  <c:v>1.8953833475841009E-2</c:v>
                </c:pt>
                <c:pt idx="893">
                  <c:v>1.898441665574957E-2</c:v>
                </c:pt>
                <c:pt idx="894">
                  <c:v>1.9014245329920243E-2</c:v>
                </c:pt>
                <c:pt idx="895">
                  <c:v>1.9043319498193156E-2</c:v>
                </c:pt>
                <c:pt idx="896">
                  <c:v>1.9071639160408438E-2</c:v>
                </c:pt>
                <c:pt idx="897">
                  <c:v>1.910795047487035E-2</c:v>
                </c:pt>
                <c:pt idx="898">
                  <c:v>1.9134548376165128E-2</c:v>
                </c:pt>
                <c:pt idx="899">
                  <c:v>1.9160391694423851E-2</c:v>
                </c:pt>
                <c:pt idx="900">
                  <c:v>1.9185480429140256E-2</c:v>
                </c:pt>
                <c:pt idx="901">
                  <c:v>1.9209814579861373E-2</c:v>
                </c:pt>
                <c:pt idx="902">
                  <c:v>1.9233394146134231E-2</c:v>
                </c:pt>
                <c:pt idx="903">
                  <c:v>1.9256219127505858E-2</c:v>
                </c:pt>
                <c:pt idx="904">
                  <c:v>1.9278289523523284E-2</c:v>
                </c:pt>
                <c:pt idx="905">
                  <c:v>1.9299605333786829E-2</c:v>
                </c:pt>
                <c:pt idx="906">
                  <c:v>1.9320166557923457E-2</c:v>
                </c:pt>
                <c:pt idx="907">
                  <c:v>1.9339973195506843E-2</c:v>
                </c:pt>
                <c:pt idx="908">
                  <c:v>1.9359025246163952E-2</c:v>
                </c:pt>
                <c:pt idx="909">
                  <c:v>1.9377322709548395E-2</c:v>
                </c:pt>
                <c:pt idx="910">
                  <c:v>1.9394865585340426E-2</c:v>
                </c:pt>
                <c:pt idx="911">
                  <c:v>1.9411653873167012E-2</c:v>
                </c:pt>
                <c:pt idx="912">
                  <c:v>1.9427687572708408E-2</c:v>
                </c:pt>
                <c:pt idx="913">
                  <c:v>1.9448238341928104E-2</c:v>
                </c:pt>
                <c:pt idx="914">
                  <c:v>1.9462437933990273E-2</c:v>
                </c:pt>
                <c:pt idx="915">
                  <c:v>1.9475883017276985E-2</c:v>
                </c:pt>
                <c:pt idx="916">
                  <c:v>1.9488573591788239E-2</c:v>
                </c:pt>
                <c:pt idx="917">
                  <c:v>1.9500509657364162E-2</c:v>
                </c:pt>
                <c:pt idx="918">
                  <c:v>1.9511691214084692E-2</c:v>
                </c:pt>
                <c:pt idx="919">
                  <c:v>1.9522118261630084E-2</c:v>
                </c:pt>
                <c:pt idx="920">
                  <c:v>1.9531790800080273E-2</c:v>
                </c:pt>
                <c:pt idx="921">
                  <c:v>1.954070882943526E-2</c:v>
                </c:pt>
                <c:pt idx="922">
                  <c:v>1.954887234961511E-2</c:v>
                </c:pt>
                <c:pt idx="923">
                  <c:v>1.9556281360459948E-2</c:v>
                </c:pt>
                <c:pt idx="924">
                  <c:v>1.9562935862049713E-2</c:v>
                </c:pt>
                <c:pt idx="925">
                  <c:v>1.9568835854224531E-2</c:v>
                </c:pt>
                <c:pt idx="926">
                  <c:v>1.9573981337064339E-2</c:v>
                </c:pt>
                <c:pt idx="927">
                  <c:v>1.959322737230984E-2</c:v>
                </c:pt>
                <c:pt idx="928">
                  <c:v>1.9616200739918099E-2</c:v>
                </c:pt>
                <c:pt idx="929">
                  <c:v>1.9638902299510264E-2</c:v>
                </c:pt>
                <c:pt idx="930">
                  <c:v>1.9661332051246205E-2</c:v>
                </c:pt>
                <c:pt idx="931">
                  <c:v>1.9683489994966052E-2</c:v>
                </c:pt>
                <c:pt idx="932">
                  <c:v>1.9705376130669805E-2</c:v>
                </c:pt>
                <c:pt idx="933">
                  <c:v>1.9726990458277527E-2</c:v>
                </c:pt>
                <c:pt idx="934">
                  <c:v>1.974833297754941E-2</c:v>
                </c:pt>
                <c:pt idx="935">
                  <c:v>1.9769403688805198E-2</c:v>
                </c:pt>
                <c:pt idx="936">
                  <c:v>1.9790202591805084E-2</c:v>
                </c:pt>
                <c:pt idx="937">
                  <c:v>1.9810729686469131E-2</c:v>
                </c:pt>
                <c:pt idx="938">
                  <c:v>1.9830984972797339E-2</c:v>
                </c:pt>
                <c:pt idx="939">
                  <c:v>1.9850968450709772E-2</c:v>
                </c:pt>
                <c:pt idx="940">
                  <c:v>1.987068012020643E-2</c:v>
                </c:pt>
                <c:pt idx="941">
                  <c:v>1.9890119981287313E-2</c:v>
                </c:pt>
                <c:pt idx="942">
                  <c:v>1.9909288033792549E-2</c:v>
                </c:pt>
                <c:pt idx="943">
                  <c:v>1.9928184277802075E-2</c:v>
                </c:pt>
                <c:pt idx="944">
                  <c:v>1.9946808713156017E-2</c:v>
                </c:pt>
                <c:pt idx="945">
                  <c:v>1.9965161339854376E-2</c:v>
                </c:pt>
                <c:pt idx="946">
                  <c:v>1.9983242157897152E-2</c:v>
                </c:pt>
                <c:pt idx="947">
                  <c:v>2.0001051167124473E-2</c:v>
                </c:pt>
                <c:pt idx="948">
                  <c:v>2.0018588367616275E-2</c:v>
                </c:pt>
                <c:pt idx="949">
                  <c:v>2.0035853759372557E-2</c:v>
                </c:pt>
                <c:pt idx="950">
                  <c:v>2.0052847342233449E-2</c:v>
                </c:pt>
                <c:pt idx="951">
                  <c:v>2.0069569116198949E-2</c:v>
                </c:pt>
                <c:pt idx="952">
                  <c:v>2.0086019081269058E-2</c:v>
                </c:pt>
                <c:pt idx="953">
                  <c:v>2.0102197237363839E-2</c:v>
                </c:pt>
                <c:pt idx="954">
                  <c:v>2.0118103584403357E-2</c:v>
                </c:pt>
                <c:pt idx="955">
                  <c:v>2.0133738122467548E-2</c:v>
                </c:pt>
                <c:pt idx="956">
                  <c:v>2.014910085139654E-2</c:v>
                </c:pt>
                <c:pt idx="957">
                  <c:v>2.0164191771270268E-2</c:v>
                </c:pt>
                <c:pt idx="958">
                  <c:v>2.0179010882008797E-2</c:v>
                </c:pt>
                <c:pt idx="959">
                  <c:v>2.0193558183612126E-2</c:v>
                </c:pt>
                <c:pt idx="960">
                  <c:v>2.0207833675920384E-2</c:v>
                </c:pt>
                <c:pt idx="961">
                  <c:v>2.0221837359013506E-2</c:v>
                </c:pt>
                <c:pt idx="962">
                  <c:v>2.0235569232891493E-2</c:v>
                </c:pt>
                <c:pt idx="963">
                  <c:v>2.0249029297474408E-2</c:v>
                </c:pt>
                <c:pt idx="964">
                  <c:v>2.0262217552682316E-2</c:v>
                </c:pt>
                <c:pt idx="965">
                  <c:v>2.0275133998515216E-2</c:v>
                </c:pt>
                <c:pt idx="966">
                  <c:v>2.0287778634973108E-2</c:v>
                </c:pt>
                <c:pt idx="967">
                  <c:v>2.0300151461976057E-2</c:v>
                </c:pt>
                <c:pt idx="968">
                  <c:v>2.0312252479524062E-2</c:v>
                </c:pt>
                <c:pt idx="969">
                  <c:v>2.032408168769706E-2</c:v>
                </c:pt>
                <c:pt idx="970">
                  <c:v>2.0335639086255242E-2</c:v>
                </c:pt>
                <c:pt idx="971">
                  <c:v>2.034692467535848E-2</c:v>
                </c:pt>
                <c:pt idx="972">
                  <c:v>2.0357938454926838E-2</c:v>
                </c:pt>
                <c:pt idx="973">
                  <c:v>2.0368680424880381E-2</c:v>
                </c:pt>
                <c:pt idx="974">
                  <c:v>2.0379150585219108E-2</c:v>
                </c:pt>
                <c:pt idx="975">
                  <c:v>2.0389348935943019E-2</c:v>
                </c:pt>
                <c:pt idx="976">
                  <c:v>2.0399275476972178E-2</c:v>
                </c:pt>
                <c:pt idx="977">
                  <c:v>2.0408930208386522E-2</c:v>
                </c:pt>
                <c:pt idx="978">
                  <c:v>2.0418313130106114E-2</c:v>
                </c:pt>
                <c:pt idx="979">
                  <c:v>2.0435166874985811E-2</c:v>
                </c:pt>
                <c:pt idx="980">
                  <c:v>2.0455948035538185E-2</c:v>
                </c:pt>
                <c:pt idx="981">
                  <c:v>2.0476332722836332E-2</c:v>
                </c:pt>
                <c:pt idx="982">
                  <c:v>2.0496320936640444E-2</c:v>
                </c:pt>
                <c:pt idx="983">
                  <c:v>2.0515912677030457E-2</c:v>
                </c:pt>
                <c:pt idx="984">
                  <c:v>2.0535107943766562E-2</c:v>
                </c:pt>
                <c:pt idx="985">
                  <c:v>2.0553906737008631E-2</c:v>
                </c:pt>
                <c:pt idx="986">
                  <c:v>2.0572309056596794E-2</c:v>
                </c:pt>
                <c:pt idx="987">
                  <c:v>2.0590314902371176E-2</c:v>
                </c:pt>
                <c:pt idx="988">
                  <c:v>2.0607924274491651E-2</c:v>
                </c:pt>
                <c:pt idx="989">
                  <c:v>2.0625137172638475E-2</c:v>
                </c:pt>
                <c:pt idx="990">
                  <c:v>2.0641953596971518E-2</c:v>
                </c:pt>
                <c:pt idx="991">
                  <c:v>2.0658373547410847E-2</c:v>
                </c:pt>
                <c:pt idx="992">
                  <c:v>2.0674397023716651E-2</c:v>
                </c:pt>
                <c:pt idx="993">
                  <c:v>2.0690024025968867E-2</c:v>
                </c:pt>
                <c:pt idx="994">
                  <c:v>2.0705254554167496E-2</c:v>
                </c:pt>
                <c:pt idx="995">
                  <c:v>2.0720088608152665E-2</c:v>
                </c:pt>
                <c:pt idx="996">
                  <c:v>2.073452618800431E-2</c:v>
                </c:pt>
                <c:pt idx="997">
                  <c:v>2.0748567293562559E-2</c:v>
                </c:pt>
                <c:pt idx="998">
                  <c:v>2.0762211924747476E-2</c:v>
                </c:pt>
                <c:pt idx="999">
                  <c:v>2.0775460081638997E-2</c:v>
                </c:pt>
                <c:pt idx="1000">
                  <c:v>2.0788311764157186E-2</c:v>
                </c:pt>
                <c:pt idx="1001">
                  <c:v>2.0800766972302043E-2</c:v>
                </c:pt>
                <c:pt idx="1002">
                  <c:v>2.081282570583376E-2</c:v>
                </c:pt>
                <c:pt idx="1003">
                  <c:v>2.0824487964912208E-2</c:v>
                </c:pt>
                <c:pt idx="1004">
                  <c:v>2.0835753749377517E-2</c:v>
                </c:pt>
                <c:pt idx="1005">
                  <c:v>2.0846623059309621E-2</c:v>
                </c:pt>
                <c:pt idx="1006">
                  <c:v>2.0857095894628586E-2</c:v>
                </c:pt>
                <c:pt idx="1007">
                  <c:v>2.0867172255254474E-2</c:v>
                </c:pt>
                <c:pt idx="1008">
                  <c:v>2.0876852141187285E-2</c:v>
                </c:pt>
                <c:pt idx="1009">
                  <c:v>2.0886135552347085E-2</c:v>
                </c:pt>
                <c:pt idx="1010">
                  <c:v>2.0895022488813808E-2</c:v>
                </c:pt>
                <c:pt idx="1011">
                  <c:v>2.0903512950427583E-2</c:v>
                </c:pt>
                <c:pt idx="1012">
                  <c:v>2.0911606937268346E-2</c:v>
                </c:pt>
                <c:pt idx="1013">
                  <c:v>2.091930444925616E-2</c:v>
                </c:pt>
                <c:pt idx="1014">
                  <c:v>2.0926605486391026E-2</c:v>
                </c:pt>
                <c:pt idx="1015">
                  <c:v>2.0933510048593007E-2</c:v>
                </c:pt>
                <c:pt idx="1016">
                  <c:v>2.094001813594204E-2</c:v>
                </c:pt>
                <c:pt idx="1017">
                  <c:v>2.0946129748278253E-2</c:v>
                </c:pt>
                <c:pt idx="1018">
                  <c:v>2.0951844885681581E-2</c:v>
                </c:pt>
                <c:pt idx="1019">
                  <c:v>2.0957163548152025E-2</c:v>
                </c:pt>
                <c:pt idx="1020">
                  <c:v>2.0962085735609648E-2</c:v>
                </c:pt>
                <c:pt idx="1021">
                  <c:v>2.0966611448054451E-2</c:v>
                </c:pt>
                <c:pt idx="1022">
                  <c:v>2.0970740685406497E-2</c:v>
                </c:pt>
                <c:pt idx="1023">
                  <c:v>2.0974473447825659E-2</c:v>
                </c:pt>
                <c:pt idx="1024">
                  <c:v>2.0977809735072128E-2</c:v>
                </c:pt>
                <c:pt idx="1025">
                  <c:v>2.0980749547385713E-2</c:v>
                </c:pt>
                <c:pt idx="1026">
                  <c:v>2.0983292884526605E-2</c:v>
                </c:pt>
                <c:pt idx="1027">
                  <c:v>2.0985439746654677E-2</c:v>
                </c:pt>
                <c:pt idx="1028">
                  <c:v>2.0987190133610056E-2</c:v>
                </c:pt>
                <c:pt idx="1029">
                  <c:v>2.0988544045552615E-2</c:v>
                </c:pt>
                <c:pt idx="1030">
                  <c:v>2.0989501482402417E-2</c:v>
                </c:pt>
                <c:pt idx="1031">
                  <c:v>2.0993124977186639E-2</c:v>
                </c:pt>
                <c:pt idx="1032">
                  <c:v>2.1007571117710455E-2</c:v>
                </c:pt>
                <c:pt idx="1033">
                  <c:v>2.1021603926785204E-2</c:v>
                </c:pt>
                <c:pt idx="1034">
                  <c:v>2.1035223404251013E-2</c:v>
                </c:pt>
                <c:pt idx="1035">
                  <c:v>2.1048429550107883E-2</c:v>
                </c:pt>
                <c:pt idx="1036">
                  <c:v>2.106122236443575E-2</c:v>
                </c:pt>
                <c:pt idx="1037">
                  <c:v>2.1073601847074741E-2</c:v>
                </c:pt>
                <c:pt idx="1038">
                  <c:v>2.1085567997944921E-2</c:v>
                </c:pt>
                <c:pt idx="1039">
                  <c:v>2.1097120817126225E-2</c:v>
                </c:pt>
                <c:pt idx="1040">
                  <c:v>2.1108260304458781E-2</c:v>
                </c:pt>
                <c:pt idx="1041">
                  <c:v>2.1118986460022526E-2</c:v>
                </c:pt>
                <c:pt idx="1042">
                  <c:v>2.1129299283657588E-2</c:v>
                </c:pt>
                <c:pt idx="1043">
                  <c:v>2.1139198775363965E-2</c:v>
                </c:pt>
                <c:pt idx="1044">
                  <c:v>2.1148684935141659E-2</c:v>
                </c:pt>
                <c:pt idx="1045">
                  <c:v>2.115775776299067E-2</c:v>
                </c:pt>
                <c:pt idx="1046">
                  <c:v>2.1166417258831061E-2</c:v>
                </c:pt>
                <c:pt idx="1047">
                  <c:v>2.1174663422662832E-2</c:v>
                </c:pt>
                <c:pt idx="1048">
                  <c:v>2.1182496254406047E-2</c:v>
                </c:pt>
                <c:pt idx="1049">
                  <c:v>2.1189915754060706E-2</c:v>
                </c:pt>
                <c:pt idx="1050">
                  <c:v>2.1196921921546874E-2</c:v>
                </c:pt>
                <c:pt idx="1051">
                  <c:v>2.1203514757024422E-2</c:v>
                </c:pt>
                <c:pt idx="1052">
                  <c:v>2.1209694260253542E-2</c:v>
                </c:pt>
                <c:pt idx="1053">
                  <c:v>2.1215460431234234E-2</c:v>
                </c:pt>
                <c:pt idx="1054">
                  <c:v>2.1220813270126371E-2</c:v>
                </c:pt>
                <c:pt idx="1055">
                  <c:v>2.1225752776850015E-2</c:v>
                </c:pt>
                <c:pt idx="1056">
                  <c:v>2.1230278951245296E-2</c:v>
                </c:pt>
                <c:pt idx="1057">
                  <c:v>2.1234391793312213E-2</c:v>
                </c:pt>
                <c:pt idx="1058">
                  <c:v>2.1238091303290574E-2</c:v>
                </c:pt>
                <c:pt idx="1059">
                  <c:v>2.1241377480780699E-2</c:v>
                </c:pt>
                <c:pt idx="1060">
                  <c:v>2.1244250326102332E-2</c:v>
                </c:pt>
                <c:pt idx="1061">
                  <c:v>2.1246709839175537E-2</c:v>
                </c:pt>
                <c:pt idx="1062">
                  <c:v>2.1248756019840442E-2</c:v>
                </c:pt>
                <c:pt idx="1063">
                  <c:v>2.125038886825692E-2</c:v>
                </c:pt>
                <c:pt idx="1064">
                  <c:v>2.1251608384345033E-2</c:v>
                </c:pt>
                <c:pt idx="1065">
                  <c:v>2.1252414568024847E-2</c:v>
                </c:pt>
                <c:pt idx="1066">
                  <c:v>2.1252807419456232E-2</c:v>
                </c:pt>
                <c:pt idx="1067">
                  <c:v>2.1252786938559254E-2</c:v>
                </c:pt>
                <c:pt idx="1068">
                  <c:v>2.1252353125253975E-2</c:v>
                </c:pt>
                <c:pt idx="1069">
                  <c:v>2.1251505979700269E-2</c:v>
                </c:pt>
                <c:pt idx="1070">
                  <c:v>2.1250245501738263E-2</c:v>
                </c:pt>
                <c:pt idx="1071">
                  <c:v>2.1248571691607765E-2</c:v>
                </c:pt>
                <c:pt idx="1072">
                  <c:v>2.1246484548989031E-2</c:v>
                </c:pt>
                <c:pt idx="1073">
                  <c:v>2.1243984074121869E-2</c:v>
                </c:pt>
                <c:pt idx="1074">
                  <c:v>2.1241070267006279E-2</c:v>
                </c:pt>
                <c:pt idx="1075">
                  <c:v>2.1237743127562325E-2</c:v>
                </c:pt>
                <c:pt idx="1076">
                  <c:v>2.1234002655869944E-2</c:v>
                </c:pt>
                <c:pt idx="1077">
                  <c:v>2.1229848851929134E-2</c:v>
                </c:pt>
                <c:pt idx="1078">
                  <c:v>2.122528171565996E-2</c:v>
                </c:pt>
                <c:pt idx="1079">
                  <c:v>2.1220301247222295E-2</c:v>
                </c:pt>
                <c:pt idx="1080">
                  <c:v>2.1214907446456266E-2</c:v>
                </c:pt>
                <c:pt idx="1081">
                  <c:v>2.1209100313601681E-2</c:v>
                </c:pt>
                <c:pt idx="1082">
                  <c:v>2.1202879848578604E-2</c:v>
                </c:pt>
                <c:pt idx="1083">
                  <c:v>2.1198524849257439E-2</c:v>
                </c:pt>
                <c:pt idx="1084">
                  <c:v>2.1202241807118938E-2</c:v>
                </c:pt>
                <c:pt idx="1085">
                  <c:v>2.1205760456730616E-2</c:v>
                </c:pt>
                <c:pt idx="1086">
                  <c:v>2.1209080798172408E-2</c:v>
                </c:pt>
                <c:pt idx="1087">
                  <c:v>2.121220283136438E-2</c:v>
                </c:pt>
                <c:pt idx="1088">
                  <c:v>2.1215126556306529E-2</c:v>
                </c:pt>
                <c:pt idx="1089">
                  <c:v>2.1217851972998858E-2</c:v>
                </c:pt>
                <c:pt idx="1090">
                  <c:v>2.1220379081521301E-2</c:v>
                </c:pt>
                <c:pt idx="1091">
                  <c:v>2.1222707881793923E-2</c:v>
                </c:pt>
                <c:pt idx="1092">
                  <c:v>2.1224838373816723E-2</c:v>
                </c:pt>
                <c:pt idx="1093">
                  <c:v>2.1226770557509766E-2</c:v>
                </c:pt>
                <c:pt idx="1094">
                  <c:v>2.1228504432952988E-2</c:v>
                </c:pt>
                <c:pt idx="1095">
                  <c:v>2.1230040000226325E-2</c:v>
                </c:pt>
                <c:pt idx="1096">
                  <c:v>2.1231377259169903E-2</c:v>
                </c:pt>
                <c:pt idx="1097">
                  <c:v>2.1232516209863661E-2</c:v>
                </c:pt>
                <c:pt idx="1098">
                  <c:v>2.1233456852307597E-2</c:v>
                </c:pt>
                <c:pt idx="1099">
                  <c:v>2.1234199186501712E-2</c:v>
                </c:pt>
                <c:pt idx="1100">
                  <c:v>2.1234743212446006E-2</c:v>
                </c:pt>
                <c:pt idx="1101">
                  <c:v>2.1235088930060542E-2</c:v>
                </c:pt>
                <c:pt idx="1102">
                  <c:v>2.1235236339425256E-2</c:v>
                </c:pt>
                <c:pt idx="1103">
                  <c:v>2.123518544054015E-2</c:v>
                </c:pt>
                <c:pt idx="1104">
                  <c:v>2.1234936233405222E-2</c:v>
                </c:pt>
                <c:pt idx="1105">
                  <c:v>2.1234408598749255E-2</c:v>
                </c:pt>
                <c:pt idx="1106">
                  <c:v>2.1233734445216257E-2</c:v>
                </c:pt>
                <c:pt idx="1107">
                  <c:v>2.123286198359331E-2</c:v>
                </c:pt>
                <c:pt idx="1108">
                  <c:v>2.1231791213560669E-2</c:v>
                </c:pt>
                <c:pt idx="1109">
                  <c:v>2.1230522135278207E-2</c:v>
                </c:pt>
                <c:pt idx="1110">
                  <c:v>2.122905474882586E-2</c:v>
                </c:pt>
                <c:pt idx="1111">
                  <c:v>2.1227389053963819E-2</c:v>
                </c:pt>
                <c:pt idx="1112">
                  <c:v>2.1225525051011829E-2</c:v>
                </c:pt>
                <c:pt idx="1113">
                  <c:v>2.1223462739730081E-2</c:v>
                </c:pt>
                <c:pt idx="1114">
                  <c:v>2.1221202120118576E-2</c:v>
                </c:pt>
                <c:pt idx="1115">
                  <c:v>2.1218743192337186E-2</c:v>
                </c:pt>
                <c:pt idx="1116">
                  <c:v>2.1216085956385911E-2</c:v>
                </c:pt>
                <c:pt idx="1117">
                  <c:v>2.1213230412104878E-2</c:v>
                </c:pt>
                <c:pt idx="1118">
                  <c:v>2.1210176559653959E-2</c:v>
                </c:pt>
                <c:pt idx="1119">
                  <c:v>2.1206924398873284E-2</c:v>
                </c:pt>
                <c:pt idx="1120">
                  <c:v>2.1203473929922723E-2</c:v>
                </c:pt>
                <c:pt idx="1121">
                  <c:v>2.1199825152802276E-2</c:v>
                </c:pt>
                <c:pt idx="1122">
                  <c:v>2.1195978067432009E-2</c:v>
                </c:pt>
                <c:pt idx="1123">
                  <c:v>2.1191932673891856E-2</c:v>
                </c:pt>
                <c:pt idx="1124">
                  <c:v>2.1187688972101881E-2</c:v>
                </c:pt>
                <c:pt idx="1125">
                  <c:v>2.1183246962062086E-2</c:v>
                </c:pt>
                <c:pt idx="1126">
                  <c:v>2.1178606644012277E-2</c:v>
                </c:pt>
                <c:pt idx="1127">
                  <c:v>2.117376801763271E-2</c:v>
                </c:pt>
                <c:pt idx="1128">
                  <c:v>2.1168731083163195E-2</c:v>
                </c:pt>
                <c:pt idx="1129">
                  <c:v>2.1163495840523794E-2</c:v>
                </c:pt>
                <c:pt idx="1130">
                  <c:v>2.1158062289714508E-2</c:v>
                </c:pt>
                <c:pt idx="1131">
                  <c:v>2.1152430430815272E-2</c:v>
                </c:pt>
                <c:pt idx="1132">
                  <c:v>2.1146600263746151E-2</c:v>
                </c:pt>
                <c:pt idx="1133">
                  <c:v>2.1140571788587081E-2</c:v>
                </c:pt>
                <c:pt idx="1134">
                  <c:v>2.1134345005258126E-2</c:v>
                </c:pt>
                <c:pt idx="1135">
                  <c:v>2.1127878079063578E-2</c:v>
                </c:pt>
                <c:pt idx="1136">
                  <c:v>2.1121307825442415E-2</c:v>
                </c:pt>
                <c:pt idx="1137">
                  <c:v>2.1114951042902064E-2</c:v>
                </c:pt>
                <c:pt idx="1138">
                  <c:v>2.1108807731362589E-2</c:v>
                </c:pt>
                <c:pt idx="1139">
                  <c:v>2.1102877890903926E-2</c:v>
                </c:pt>
                <c:pt idx="1140">
                  <c:v>2.1097161521606012E-2</c:v>
                </c:pt>
                <c:pt idx="1141">
                  <c:v>2.1091658623308973E-2</c:v>
                </c:pt>
                <c:pt idx="1142">
                  <c:v>2.1086369196012811E-2</c:v>
                </c:pt>
                <c:pt idx="1143">
                  <c:v>2.1081293239797461E-2</c:v>
                </c:pt>
                <c:pt idx="1144">
                  <c:v>2.1076430754582987E-2</c:v>
                </c:pt>
                <c:pt idx="1145">
                  <c:v>2.1071781740449325E-2</c:v>
                </c:pt>
                <c:pt idx="1146">
                  <c:v>2.1067346197236603E-2</c:v>
                </c:pt>
                <c:pt idx="1147">
                  <c:v>2.1063124125024757E-2</c:v>
                </c:pt>
                <c:pt idx="1148">
                  <c:v>2.1059115523893723E-2</c:v>
                </c:pt>
                <c:pt idx="1149">
                  <c:v>2.105532039368363E-2</c:v>
                </c:pt>
                <c:pt idx="1150">
                  <c:v>2.1051738734474412E-2</c:v>
                </c:pt>
                <c:pt idx="1151">
                  <c:v>2.1048370546186135E-2</c:v>
                </c:pt>
                <c:pt idx="1152">
                  <c:v>2.1045215828898733E-2</c:v>
                </c:pt>
                <c:pt idx="1153">
                  <c:v>2.1042274582612208E-2</c:v>
                </c:pt>
                <c:pt idx="1154">
                  <c:v>2.1039546807246623E-2</c:v>
                </c:pt>
                <c:pt idx="1155">
                  <c:v>2.1037032502801978E-2</c:v>
                </c:pt>
                <c:pt idx="1156">
                  <c:v>2.1034731669358209E-2</c:v>
                </c:pt>
                <c:pt idx="1157">
                  <c:v>2.1032363538306953E-2</c:v>
                </c:pt>
                <c:pt idx="1158">
                  <c:v>2.1030520142550913E-2</c:v>
                </c:pt>
                <c:pt idx="1159">
                  <c:v>2.1028890217795748E-2</c:v>
                </c:pt>
                <c:pt idx="1160">
                  <c:v>2.1027473763961524E-2</c:v>
                </c:pt>
                <c:pt idx="1161">
                  <c:v>2.1026270780968304E-2</c:v>
                </c:pt>
                <c:pt idx="1162">
                  <c:v>2.1025281268896023E-2</c:v>
                </c:pt>
                <c:pt idx="1163">
                  <c:v>2.1024505227744683E-2</c:v>
                </c:pt>
                <c:pt idx="1164">
                  <c:v>2.1023942657594219E-2</c:v>
                </c:pt>
                <c:pt idx="1165">
                  <c:v>2.1023593558364695E-2</c:v>
                </c:pt>
                <c:pt idx="1166">
                  <c:v>2.1023457930056111E-2</c:v>
                </c:pt>
                <c:pt idx="1167">
                  <c:v>2.1023535772588531E-2</c:v>
                </c:pt>
                <c:pt idx="1168">
                  <c:v>2.1023827086121827E-2</c:v>
                </c:pt>
                <c:pt idx="1169">
                  <c:v>2.1024331870576063E-2</c:v>
                </c:pt>
                <c:pt idx="1170">
                  <c:v>2.1025050125871303E-2</c:v>
                </c:pt>
                <c:pt idx="1171">
                  <c:v>2.1025981852167419E-2</c:v>
                </c:pt>
                <c:pt idx="1172">
                  <c:v>2.1027127049304539E-2</c:v>
                </c:pt>
                <c:pt idx="1173">
                  <c:v>2.1031374369432143E-2</c:v>
                </c:pt>
                <c:pt idx="1174">
                  <c:v>2.1030057856501472E-2</c:v>
                </c:pt>
                <c:pt idx="1175">
                  <c:v>2.1031843466561284E-2</c:v>
                </c:pt>
                <c:pt idx="1176">
                  <c:v>2.1033842547382164E-2</c:v>
                </c:pt>
                <c:pt idx="1177">
                  <c:v>2.1036055099283857E-2</c:v>
                </c:pt>
                <c:pt idx="1178">
                  <c:v>2.1038481122106489E-2</c:v>
                </c:pt>
                <c:pt idx="1179">
                  <c:v>2.1041120615850062E-2</c:v>
                </c:pt>
                <c:pt idx="1180">
                  <c:v>2.1043973580594511E-2</c:v>
                </c:pt>
                <c:pt idx="1181">
                  <c:v>2.1047040016179963E-2</c:v>
                </c:pt>
                <c:pt idx="1182">
                  <c:v>2.1050319922846228E-2</c:v>
                </c:pt>
                <c:pt idx="1183">
                  <c:v>2.1053813300433433E-2</c:v>
                </c:pt>
                <c:pt idx="1184">
                  <c:v>2.1057520149021514E-2</c:v>
                </c:pt>
                <c:pt idx="1185">
                  <c:v>2.1061440468610471E-2</c:v>
                </c:pt>
                <c:pt idx="1186">
                  <c:v>2.1065574259120368E-2</c:v>
                </c:pt>
                <c:pt idx="1187">
                  <c:v>2.1070393137057053E-2</c:v>
                </c:pt>
                <c:pt idx="1188">
                  <c:v>2.1076818741905257E-2</c:v>
                </c:pt>
                <c:pt idx="1189">
                  <c:v>2.1082900758555567E-2</c:v>
                </c:pt>
                <c:pt idx="1190">
                  <c:v>2.1088639186848113E-2</c:v>
                </c:pt>
                <c:pt idx="1191">
                  <c:v>2.1094034026942765E-2</c:v>
                </c:pt>
                <c:pt idx="1192">
                  <c:v>2.1099085278759588E-2</c:v>
                </c:pt>
                <c:pt idx="1193">
                  <c:v>2.1103792942298583E-2</c:v>
                </c:pt>
                <c:pt idx="1194">
                  <c:v>2.1108157017399876E-2</c:v>
                </c:pt>
                <c:pt idx="1195">
                  <c:v>2.1112177504303276E-2</c:v>
                </c:pt>
                <c:pt idx="1196">
                  <c:v>2.111585440284891E-2</c:v>
                </c:pt>
                <c:pt idx="1197">
                  <c:v>2.1119187712956844E-2</c:v>
                </c:pt>
                <c:pt idx="1198">
                  <c:v>2.1122177434786948E-2</c:v>
                </c:pt>
                <c:pt idx="1199">
                  <c:v>2.1124823568259288E-2</c:v>
                </c:pt>
                <c:pt idx="1200">
                  <c:v>2.1127126113293926E-2</c:v>
                </c:pt>
                <c:pt idx="1201">
                  <c:v>2.1129085069970799E-2</c:v>
                </c:pt>
                <c:pt idx="1202">
                  <c:v>2.1130700438209971E-2</c:v>
                </c:pt>
                <c:pt idx="1203">
                  <c:v>2.1131972218091377E-2</c:v>
                </c:pt>
                <c:pt idx="1204">
                  <c:v>2.1132900409615019E-2</c:v>
                </c:pt>
                <c:pt idx="1205">
                  <c:v>2.1133485012621023E-2</c:v>
                </c:pt>
                <c:pt idx="1206">
                  <c:v>2.1133726027349198E-2</c:v>
                </c:pt>
                <c:pt idx="1207">
                  <c:v>2.1133623453639672E-2</c:v>
                </c:pt>
                <c:pt idx="1208">
                  <c:v>2.1133177291492444E-2</c:v>
                </c:pt>
                <c:pt idx="1209">
                  <c:v>2.1133336936536296E-2</c:v>
                </c:pt>
                <c:pt idx="1210">
                  <c:v>2.1132105284928926E-2</c:v>
                </c:pt>
                <c:pt idx="1211">
                  <c:v>2.1130530004569437E-2</c:v>
                </c:pt>
                <c:pt idx="1212">
                  <c:v>2.1128611095537764E-2</c:v>
                </c:pt>
                <c:pt idx="1213">
                  <c:v>2.1126348557807262E-2</c:v>
                </c:pt>
                <c:pt idx="1214">
                  <c:v>2.1123742391377931E-2</c:v>
                </c:pt>
                <c:pt idx="1215">
                  <c:v>2.1120792596303062E-2</c:v>
                </c:pt>
                <c:pt idx="1216">
                  <c:v>2.11174991726093E-2</c:v>
                </c:pt>
                <c:pt idx="1217">
                  <c:v>2.1113862120349935E-2</c:v>
                </c:pt>
                <c:pt idx="1218">
                  <c:v>2.1109881439524969E-2</c:v>
                </c:pt>
                <c:pt idx="1219">
                  <c:v>2.11055571301344E-2</c:v>
                </c:pt>
                <c:pt idx="1220">
                  <c:v>2.1100889192258165E-2</c:v>
                </c:pt>
                <c:pt idx="1221">
                  <c:v>2.10958776259762E-2</c:v>
                </c:pt>
                <c:pt idx="1222">
                  <c:v>2.1090522431235215E-2</c:v>
                </c:pt>
                <c:pt idx="1223">
                  <c:v>2.1084823608141789E-2</c:v>
                </c:pt>
                <c:pt idx="1224">
                  <c:v>2.107485490729033E-2</c:v>
                </c:pt>
                <c:pt idx="1225">
                  <c:v>2.1068322323136712E-2</c:v>
                </c:pt>
                <c:pt idx="1226">
                  <c:v>2.1061446150785201E-2</c:v>
                </c:pt>
                <c:pt idx="1227">
                  <c:v>2.1054226390155861E-2</c:v>
                </c:pt>
                <c:pt idx="1228">
                  <c:v>2.10466630414885E-2</c:v>
                </c:pt>
                <c:pt idx="1229">
                  <c:v>2.103875610454331E-2</c:v>
                </c:pt>
                <c:pt idx="1230">
                  <c:v>2.1030505579560099E-2</c:v>
                </c:pt>
                <c:pt idx="1231">
                  <c:v>2.1021911466378995E-2</c:v>
                </c:pt>
                <c:pt idx="1232">
                  <c:v>2.1012973765239806E-2</c:v>
                </c:pt>
                <c:pt idx="1233">
                  <c:v>2.1003692475902724E-2</c:v>
                </c:pt>
                <c:pt idx="1234">
                  <c:v>2.0994067598607558E-2</c:v>
                </c:pt>
                <c:pt idx="1235">
                  <c:v>2.0984099133354306E-2</c:v>
                </c:pt>
                <c:pt idx="1236">
                  <c:v>2.0973787080063033E-2</c:v>
                </c:pt>
                <c:pt idx="1237">
                  <c:v>2.0963131438813676E-2</c:v>
                </c:pt>
                <c:pt idx="1238">
                  <c:v>2.095213220968617E-2</c:v>
                </c:pt>
                <c:pt idx="1239">
                  <c:v>2.0947237163797539E-2</c:v>
                </c:pt>
                <c:pt idx="1240">
                  <c:v>2.0943959906851717E-2</c:v>
                </c:pt>
                <c:pt idx="1241">
                  <c:v>2.0940566578833142E-2</c:v>
                </c:pt>
                <c:pt idx="1242">
                  <c:v>2.0937057179661878E-2</c:v>
                </c:pt>
                <c:pt idx="1243">
                  <c:v>2.0933431709337924E-2</c:v>
                </c:pt>
                <c:pt idx="1244">
                  <c:v>2.0929690167941217E-2</c:v>
                </c:pt>
                <c:pt idx="1245">
                  <c:v>2.0925832555391821E-2</c:v>
                </c:pt>
                <c:pt idx="1246">
                  <c:v>2.0921858871849608E-2</c:v>
                </c:pt>
                <c:pt idx="1247">
                  <c:v>2.0917769117154705E-2</c:v>
                </c:pt>
                <c:pt idx="1248">
                  <c:v>2.091356329138705E-2</c:v>
                </c:pt>
                <c:pt idx="1249">
                  <c:v>2.090924139454664E-2</c:v>
                </c:pt>
                <c:pt idx="1250">
                  <c:v>2.0904803426633478E-2</c:v>
                </c:pt>
                <c:pt idx="1251">
                  <c:v>2.0900249387567627E-2</c:v>
                </c:pt>
                <c:pt idx="1252">
                  <c:v>2.0895579277508958E-2</c:v>
                </c:pt>
                <c:pt idx="1253">
                  <c:v>2.0890793096457472E-2</c:v>
                </c:pt>
                <c:pt idx="1254">
                  <c:v>2.088589084417336E-2</c:v>
                </c:pt>
                <c:pt idx="1255">
                  <c:v>2.0880872520896432E-2</c:v>
                </c:pt>
                <c:pt idx="1256">
                  <c:v>2.087573812654675E-2</c:v>
                </c:pt>
                <c:pt idx="1257">
                  <c:v>2.0870487661204251E-2</c:v>
                </c:pt>
                <c:pt idx="1258">
                  <c:v>2.0865121124788999E-2</c:v>
                </c:pt>
                <c:pt idx="1259">
                  <c:v>2.0859638517300993E-2</c:v>
                </c:pt>
                <c:pt idx="1260">
                  <c:v>2.0854039838820171E-2</c:v>
                </c:pt>
                <c:pt idx="1261">
                  <c:v>2.0848325089346531E-2</c:v>
                </c:pt>
                <c:pt idx="1262">
                  <c:v>2.0842494268800138E-2</c:v>
                </c:pt>
                <c:pt idx="1263">
                  <c:v>2.0836547377260928E-2</c:v>
                </c:pt>
                <c:pt idx="1264">
                  <c:v>2.0830484414648964E-2</c:v>
                </c:pt>
                <c:pt idx="1265">
                  <c:v>2.0824305381044184E-2</c:v>
                </c:pt>
                <c:pt idx="1266">
                  <c:v>2.0818010276526522E-2</c:v>
                </c:pt>
                <c:pt idx="1267">
                  <c:v>2.0811599100936107E-2</c:v>
                </c:pt>
                <c:pt idx="1268">
                  <c:v>2.0805071854432811E-2</c:v>
                </c:pt>
                <c:pt idx="1269">
                  <c:v>2.0798428536856761E-2</c:v>
                </c:pt>
                <c:pt idx="1270">
                  <c:v>2.0791669148367831E-2</c:v>
                </c:pt>
                <c:pt idx="1271">
                  <c:v>2.0784793688886083E-2</c:v>
                </c:pt>
                <c:pt idx="1272">
                  <c:v>2.0777802158491454E-2</c:v>
                </c:pt>
                <c:pt idx="1273">
                  <c:v>2.0770694557104008E-2</c:v>
                </c:pt>
                <c:pt idx="1274">
                  <c:v>2.0763470884803681E-2</c:v>
                </c:pt>
                <c:pt idx="1275">
                  <c:v>2.0756131141510537E-2</c:v>
                </c:pt>
                <c:pt idx="1276">
                  <c:v>2.0748675327224575E-2</c:v>
                </c:pt>
                <c:pt idx="1277">
                  <c:v>2.0741103442185604E-2</c:v>
                </c:pt>
                <c:pt idx="1278">
                  <c:v>2.0733415486153817E-2</c:v>
                </c:pt>
                <c:pt idx="1279">
                  <c:v>2.0725611459129212E-2</c:v>
                </c:pt>
                <c:pt idx="1280">
                  <c:v>2.0717691361271662E-2</c:v>
                </c:pt>
                <c:pt idx="1281">
                  <c:v>2.0709655192501231E-2</c:v>
                </c:pt>
                <c:pt idx="1282">
                  <c:v>2.0701502952897854E-2</c:v>
                </c:pt>
                <c:pt idx="1283">
                  <c:v>2.0693234642301661E-2</c:v>
                </c:pt>
                <c:pt idx="1284">
                  <c:v>2.0684850260952459E-2</c:v>
                </c:pt>
                <c:pt idx="1285">
                  <c:v>2.0676349808690375E-2</c:v>
                </c:pt>
                <c:pt idx="1286">
                  <c:v>2.0667733285595347E-2</c:v>
                </c:pt>
                <c:pt idx="1287">
                  <c:v>2.0659000691587437E-2</c:v>
                </c:pt>
                <c:pt idx="1288">
                  <c:v>2.0650152026826518E-2</c:v>
                </c:pt>
                <c:pt idx="1289">
                  <c:v>2.0641187291152718E-2</c:v>
                </c:pt>
                <c:pt idx="1290">
                  <c:v>2.0632106484725909E-2</c:v>
                </c:pt>
                <c:pt idx="1291">
                  <c:v>2.0623916430650979E-2</c:v>
                </c:pt>
                <c:pt idx="1292">
                  <c:v>2.0619280954168318E-2</c:v>
                </c:pt>
                <c:pt idx="1293">
                  <c:v>2.0614494530510896E-2</c:v>
                </c:pt>
                <c:pt idx="1294">
                  <c:v>2.0609557159518843E-2</c:v>
                </c:pt>
                <c:pt idx="1295">
                  <c:v>2.0604468841511903E-2</c:v>
                </c:pt>
                <c:pt idx="1296">
                  <c:v>2.059922957617033E-2</c:v>
                </c:pt>
                <c:pt idx="1297">
                  <c:v>2.0593839363733935E-2</c:v>
                </c:pt>
                <c:pt idx="1298">
                  <c:v>2.0588298204042843E-2</c:v>
                </c:pt>
                <c:pt idx="1299">
                  <c:v>2.0582606097176992E-2</c:v>
                </c:pt>
                <c:pt idx="1300">
                  <c:v>2.0576763043216317E-2</c:v>
                </c:pt>
                <c:pt idx="1301">
                  <c:v>2.0570769042000947E-2</c:v>
                </c:pt>
                <c:pt idx="1302">
                  <c:v>2.0564624093770689E-2</c:v>
                </c:pt>
                <c:pt idx="1303">
                  <c:v>2.0558328198285736E-2</c:v>
                </c:pt>
                <c:pt idx="1304">
                  <c:v>2.0551881355705959E-2</c:v>
                </c:pt>
                <c:pt idx="1305">
                  <c:v>2.0545283565951422E-2</c:v>
                </c:pt>
                <c:pt idx="1306">
                  <c:v>2.0538534829102062E-2</c:v>
                </c:pt>
                <c:pt idx="1307">
                  <c:v>2.0531635145157878E-2</c:v>
                </c:pt>
                <c:pt idx="1308">
                  <c:v>2.0524584514038935E-2</c:v>
                </c:pt>
                <c:pt idx="1309">
                  <c:v>2.0517382935905104E-2</c:v>
                </c:pt>
                <c:pt idx="1310">
                  <c:v>2.0510030410596514E-2</c:v>
                </c:pt>
                <c:pt idx="1311">
                  <c:v>2.0502526938352972E-2</c:v>
                </c:pt>
                <c:pt idx="1312">
                  <c:v>2.0494872518854734E-2</c:v>
                </c:pt>
                <c:pt idx="1313">
                  <c:v>2.0487067152501481E-2</c:v>
                </c:pt>
                <c:pt idx="1314">
                  <c:v>2.0479110838973469E-2</c:v>
                </c:pt>
                <c:pt idx="1315">
                  <c:v>2.0471003578430569E-2</c:v>
                </c:pt>
                <c:pt idx="1316">
                  <c:v>2.0462745370872781E-2</c:v>
                </c:pt>
                <c:pt idx="1317">
                  <c:v>2.045433621622017E-2</c:v>
                </c:pt>
                <c:pt idx="1318">
                  <c:v>2.0445776114712544E-2</c:v>
                </c:pt>
                <c:pt idx="1319">
                  <c:v>2.0437065066110094E-2</c:v>
                </c:pt>
                <c:pt idx="1320">
                  <c:v>2.0428203070572692E-2</c:v>
                </c:pt>
                <c:pt idx="1321">
                  <c:v>2.0419190128020404E-2</c:v>
                </c:pt>
                <c:pt idx="1322">
                  <c:v>2.0410026238533163E-2</c:v>
                </c:pt>
                <c:pt idx="1323">
                  <c:v>2.0400711402031035E-2</c:v>
                </c:pt>
                <c:pt idx="1324">
                  <c:v>2.0391245618673892E-2</c:v>
                </c:pt>
                <c:pt idx="1325">
                  <c:v>2.0381628888381798E-2</c:v>
                </c:pt>
                <c:pt idx="1326">
                  <c:v>2.0371861211074815E-2</c:v>
                </c:pt>
                <c:pt idx="1327">
                  <c:v>2.0361942586992754E-2</c:v>
                </c:pt>
                <c:pt idx="1328">
                  <c:v>2.0351873015895805E-2</c:v>
                </c:pt>
                <c:pt idx="1329">
                  <c:v>2.0341652498023777E-2</c:v>
                </c:pt>
                <c:pt idx="1330">
                  <c:v>2.0331281033216797E-2</c:v>
                </c:pt>
                <c:pt idx="1331">
                  <c:v>2.0320758621714674E-2</c:v>
                </c:pt>
                <c:pt idx="1332">
                  <c:v>2.0310085263197664E-2</c:v>
                </c:pt>
                <c:pt idx="1333">
                  <c:v>2.0299260957905574E-2</c:v>
                </c:pt>
                <c:pt idx="1334">
                  <c:v>2.0288285705758469E-2</c:v>
                </c:pt>
                <c:pt idx="1335">
                  <c:v>2.0277159506836284E-2</c:v>
                </c:pt>
                <c:pt idx="1336">
                  <c:v>2.026588236113902E-2</c:v>
                </c:pt>
                <c:pt idx="1337">
                  <c:v>2.0254454268826549E-2</c:v>
                </c:pt>
                <c:pt idx="1338">
                  <c:v>2.0242875229579127E-2</c:v>
                </c:pt>
                <c:pt idx="1339">
                  <c:v>2.0231145243636561E-2</c:v>
                </c:pt>
                <c:pt idx="1340">
                  <c:v>2.0219264310918916E-2</c:v>
                </c:pt>
                <c:pt idx="1341">
                  <c:v>2.0207232431586064E-2</c:v>
                </c:pt>
                <c:pt idx="1342">
                  <c:v>2.0195049605478133E-2</c:v>
                </c:pt>
                <c:pt idx="1343">
                  <c:v>2.0183391297559083E-2</c:v>
                </c:pt>
                <c:pt idx="1344">
                  <c:v>2.017414000302864E-2</c:v>
                </c:pt>
                <c:pt idx="1345">
                  <c:v>2.0164872474603968E-2</c:v>
                </c:pt>
                <c:pt idx="1346">
                  <c:v>2.0155588712285066E-2</c:v>
                </c:pt>
                <c:pt idx="1347">
                  <c:v>2.0146288716151872E-2</c:v>
                </c:pt>
                <c:pt idx="1348">
                  <c:v>2.0136972486044513E-2</c:v>
                </c:pt>
                <c:pt idx="1349">
                  <c:v>2.0127640022122861E-2</c:v>
                </c:pt>
                <c:pt idx="1350">
                  <c:v>2.0118291324147108E-2</c:v>
                </c:pt>
                <c:pt idx="1351">
                  <c:v>2.0108926392436999E-2</c:v>
                </c:pt>
                <c:pt idx="1352">
                  <c:v>2.0099545226752724E-2</c:v>
                </c:pt>
                <c:pt idx="1353">
                  <c:v>2.0090147827254157E-2</c:v>
                </c:pt>
                <c:pt idx="1354">
                  <c:v>2.008073419386136E-2</c:v>
                </c:pt>
                <c:pt idx="1355">
                  <c:v>2.0071304326494399E-2</c:v>
                </c:pt>
                <c:pt idx="1356">
                  <c:v>2.0061858225313145E-2</c:v>
                </c:pt>
                <c:pt idx="1357">
                  <c:v>2.0052395890317598E-2</c:v>
                </c:pt>
                <c:pt idx="1358">
                  <c:v>2.0042917321347886E-2</c:v>
                </c:pt>
                <c:pt idx="1359">
                  <c:v>2.0033422518563881E-2</c:v>
                </c:pt>
                <c:pt idx="1360">
                  <c:v>2.0023911481885648E-2</c:v>
                </c:pt>
                <c:pt idx="1361">
                  <c:v>2.0014384211233249E-2</c:v>
                </c:pt>
                <c:pt idx="1362">
                  <c:v>2.0004840706846494E-2</c:v>
                </c:pt>
                <c:pt idx="1363">
                  <c:v>1.999528096856551E-2</c:v>
                </c:pt>
                <c:pt idx="1364">
                  <c:v>1.9985704996470233E-2</c:v>
                </c:pt>
                <c:pt idx="1365">
                  <c:v>1.9976112790320855E-2</c:v>
                </c:pt>
                <c:pt idx="1366">
                  <c:v>1.996650435043712E-2</c:v>
                </c:pt>
                <c:pt idx="1367">
                  <c:v>1.9956879676659156E-2</c:v>
                </c:pt>
                <c:pt idx="1368">
                  <c:v>1.99472387690669E-2</c:v>
                </c:pt>
                <c:pt idx="1369">
                  <c:v>1.9937581627580414E-2</c:v>
                </c:pt>
                <c:pt idx="1370">
                  <c:v>1.99279082521997E-2</c:v>
                </c:pt>
                <c:pt idx="1371">
                  <c:v>1.9918218643004693E-2</c:v>
                </c:pt>
                <c:pt idx="1372">
                  <c:v>1.990851279983552E-2</c:v>
                </c:pt>
                <c:pt idx="1373">
                  <c:v>1.9898790723011928E-2</c:v>
                </c:pt>
                <c:pt idx="1374">
                  <c:v>1.988905241221417E-2</c:v>
                </c:pt>
                <c:pt idx="1375">
                  <c:v>1.9879297867602119E-2</c:v>
                </c:pt>
                <c:pt idx="1376">
                  <c:v>1.9869527089015904E-2</c:v>
                </c:pt>
                <c:pt idx="1377">
                  <c:v>1.9859740076695331E-2</c:v>
                </c:pt>
                <c:pt idx="1378">
                  <c:v>1.984993683048053E-2</c:v>
                </c:pt>
                <c:pt idx="1379">
                  <c:v>1.98401173503715E-2</c:v>
                </c:pt>
                <c:pt idx="1380">
                  <c:v>1.9830281636528113E-2</c:v>
                </c:pt>
                <c:pt idx="1381">
                  <c:v>1.9820429688790497E-2</c:v>
                </c:pt>
                <c:pt idx="1382">
                  <c:v>1.9810561507158653E-2</c:v>
                </c:pt>
                <c:pt idx="1383">
                  <c:v>1.9800677091712515E-2</c:v>
                </c:pt>
                <c:pt idx="1384">
                  <c:v>1.9790776442452085E-2</c:v>
                </c:pt>
                <c:pt idx="1385">
                  <c:v>1.9780859559297426E-2</c:v>
                </c:pt>
                <c:pt idx="1386">
                  <c:v>1.977092644240841E-2</c:v>
                </c:pt>
                <c:pt idx="1387">
                  <c:v>1.9760977091545229E-2</c:v>
                </c:pt>
                <c:pt idx="1388">
                  <c:v>1.9751011506947691E-2</c:v>
                </c:pt>
                <c:pt idx="1389">
                  <c:v>1.9741029688455924E-2</c:v>
                </c:pt>
                <c:pt idx="1390">
                  <c:v>1.9731031636149865E-2</c:v>
                </c:pt>
                <c:pt idx="1391">
                  <c:v>1.9721017349949577E-2</c:v>
                </c:pt>
                <c:pt idx="1392">
                  <c:v>1.9710986830014932E-2</c:v>
                </c:pt>
                <c:pt idx="1393">
                  <c:v>1.9700940076186058E-2</c:v>
                </c:pt>
                <c:pt idx="1394">
                  <c:v>1.9690877088462955E-2</c:v>
                </c:pt>
                <c:pt idx="1395">
                  <c:v>1.9682816184038998E-2</c:v>
                </c:pt>
                <c:pt idx="1396">
                  <c:v>1.9681839814893465E-2</c:v>
                </c:pt>
                <c:pt idx="1397">
                  <c:v>1.9680350296704674E-2</c:v>
                </c:pt>
                <c:pt idx="1398">
                  <c:v>1.9678347629712434E-2</c:v>
                </c:pt>
                <c:pt idx="1399">
                  <c:v>1.9675831813756872E-2</c:v>
                </c:pt>
                <c:pt idx="1400">
                  <c:v>1.9672802848917925E-2</c:v>
                </c:pt>
                <c:pt idx="1401">
                  <c:v>1.9669260735195593E-2</c:v>
                </c:pt>
                <c:pt idx="1402">
                  <c:v>1.9665205472749747E-2</c:v>
                </c:pt>
                <c:pt idx="1403">
                  <c:v>1.9660637061420516E-2</c:v>
                </c:pt>
                <c:pt idx="1404">
                  <c:v>1.96555555012079E-2</c:v>
                </c:pt>
                <c:pt idx="1405">
                  <c:v>1.964996079227177E-2</c:v>
                </c:pt>
                <c:pt idx="1406">
                  <c:v>1.9643852934532191E-2</c:v>
                </c:pt>
                <c:pt idx="1407">
                  <c:v>1.9637231928069099E-2</c:v>
                </c:pt>
                <c:pt idx="1408">
                  <c:v>1.9630097772882493E-2</c:v>
                </c:pt>
                <c:pt idx="1409">
                  <c:v>1.9622450468972374E-2</c:v>
                </c:pt>
                <c:pt idx="1410">
                  <c:v>1.9614290016418678E-2</c:v>
                </c:pt>
                <c:pt idx="1411">
                  <c:v>1.9605616415381277E-2</c:v>
                </c:pt>
                <c:pt idx="1412">
                  <c:v>1.9596429665620363E-2</c:v>
                </c:pt>
                <c:pt idx="1413">
                  <c:v>1.9586729767375743E-2</c:v>
                </c:pt>
                <c:pt idx="1414">
                  <c:v>1.9576516720727355E-2</c:v>
                </c:pt>
                <c:pt idx="1415">
                  <c:v>1.9565790525435389E-2</c:v>
                </c:pt>
                <c:pt idx="1416">
                  <c:v>1.9554551181819591E-2</c:v>
                </c:pt>
                <c:pt idx="1417">
                  <c:v>1.9541077872791135E-2</c:v>
                </c:pt>
                <c:pt idx="1418">
                  <c:v>1.9528738925567168E-2</c:v>
                </c:pt>
                <c:pt idx="1419">
                  <c:v>1.9515886830179241E-2</c:v>
                </c:pt>
                <c:pt idx="1420">
                  <c:v>1.9502521586547417E-2</c:v>
                </c:pt>
                <c:pt idx="1421">
                  <c:v>1.9488643194751631E-2</c:v>
                </c:pt>
                <c:pt idx="1422">
                  <c:v>1.9474251654871821E-2</c:v>
                </c:pt>
                <c:pt idx="1423">
                  <c:v>1.9459346967147795E-2</c:v>
                </c:pt>
                <c:pt idx="1424">
                  <c:v>1.9443929131179871E-2</c:v>
                </c:pt>
                <c:pt idx="1425">
                  <c:v>1.9427998147527603E-2</c:v>
                </c:pt>
                <c:pt idx="1426">
                  <c:v>1.9411554015951182E-2</c:v>
                </c:pt>
                <c:pt idx="1427">
                  <c:v>1.9394596736770353E-2</c:v>
                </c:pt>
                <c:pt idx="1428">
                  <c:v>1.9377126309825243E-2</c:v>
                </c:pt>
                <c:pt idx="1429">
                  <c:v>1.9359142735275725E-2</c:v>
                </c:pt>
                <c:pt idx="1430">
                  <c:v>1.9340646013201734E-2</c:v>
                </c:pt>
                <c:pt idx="1431">
                  <c:v>1.9321636143683207E-2</c:v>
                </c:pt>
                <c:pt idx="1432">
                  <c:v>1.930211312680008E-2</c:v>
                </c:pt>
                <c:pt idx="1433">
                  <c:v>1.9282076962632289E-2</c:v>
                </c:pt>
                <c:pt idx="1434">
                  <c:v>1.9261527651179833E-2</c:v>
                </c:pt>
                <c:pt idx="1435">
                  <c:v>1.9240465192762457E-2</c:v>
                </c:pt>
                <c:pt idx="1436">
                  <c:v>1.9218889587300225E-2</c:v>
                </c:pt>
                <c:pt idx="1437">
                  <c:v>1.9196800834873073E-2</c:v>
                </c:pt>
                <c:pt idx="1438">
                  <c:v>1.9174198935640874E-2</c:v>
                </c:pt>
                <c:pt idx="1439">
                  <c:v>1.9151083889683562E-2</c:v>
                </c:pt>
                <c:pt idx="1440">
                  <c:v>1.9127455697081075E-2</c:v>
                </c:pt>
                <c:pt idx="1441">
                  <c:v>1.9103314357913348E-2</c:v>
                </c:pt>
                <c:pt idx="1442">
                  <c:v>1.9078659872340253E-2</c:v>
                </c:pt>
                <c:pt idx="1443">
                  <c:v>1.9053492240441727E-2</c:v>
                </c:pt>
                <c:pt idx="1444">
                  <c:v>1.9027811462377642E-2</c:v>
                </c:pt>
                <c:pt idx="1445">
                  <c:v>1.9001617538068061E-2</c:v>
                </c:pt>
                <c:pt idx="1446">
                  <c:v>1.8974910467912665E-2</c:v>
                </c:pt>
                <c:pt idx="1447">
                  <c:v>1.8947510807612034E-2</c:v>
                </c:pt>
                <c:pt idx="1448">
                  <c:v>1.8919624067894603E-2</c:v>
                </c:pt>
                <c:pt idx="1449">
                  <c:v>1.889235822974733E-2</c:v>
                </c:pt>
                <c:pt idx="1450">
                  <c:v>1.886571329309028E-2</c:v>
                </c:pt>
                <c:pt idx="1451">
                  <c:v>1.8839689257763581E-2</c:v>
                </c:pt>
                <c:pt idx="1452">
                  <c:v>1.8814286123527424E-2</c:v>
                </c:pt>
                <c:pt idx="1453">
                  <c:v>1.8789503890381809E-2</c:v>
                </c:pt>
                <c:pt idx="1454">
                  <c:v>1.8765342558166864E-2</c:v>
                </c:pt>
                <c:pt idx="1455">
                  <c:v>1.8741802126722718E-2</c:v>
                </c:pt>
                <c:pt idx="1456">
                  <c:v>1.8718882595969433E-2</c:v>
                </c:pt>
                <c:pt idx="1457">
                  <c:v>1.8696583965747138E-2</c:v>
                </c:pt>
                <c:pt idx="1458">
                  <c:v>1.8674906235975897E-2</c:v>
                </c:pt>
                <c:pt idx="1459">
                  <c:v>1.8653849406575773E-2</c:v>
                </c:pt>
                <c:pt idx="1460">
                  <c:v>1.8633413477306959E-2</c:v>
                </c:pt>
                <c:pt idx="1461">
                  <c:v>1.8613598448169455E-2</c:v>
                </c:pt>
                <c:pt idx="1462">
                  <c:v>1.8594404319083324E-2</c:v>
                </c:pt>
                <c:pt idx="1463">
                  <c:v>1.8575831089888695E-2</c:v>
                </c:pt>
                <c:pt idx="1464">
                  <c:v>1.8557878760425695E-2</c:v>
                </c:pt>
                <c:pt idx="1465">
                  <c:v>1.854054733077426E-2</c:v>
                </c:pt>
                <c:pt idx="1466">
                  <c:v>1.8523836800694582E-2</c:v>
                </c:pt>
                <c:pt idx="1467">
                  <c:v>1.8507747170186661E-2</c:v>
                </c:pt>
                <c:pt idx="1468">
                  <c:v>1.8492278439170562E-2</c:v>
                </c:pt>
                <c:pt idx="1469">
                  <c:v>1.8475360174301514E-2</c:v>
                </c:pt>
                <c:pt idx="1470">
                  <c:v>1.8461221941796779E-2</c:v>
                </c:pt>
                <c:pt idx="1471">
                  <c:v>1.8447704608544058E-2</c:v>
                </c:pt>
                <c:pt idx="1472">
                  <c:v>1.8434808174383477E-2</c:v>
                </c:pt>
                <c:pt idx="1473">
                  <c:v>1.8422532639394973E-2</c:v>
                </c:pt>
                <c:pt idx="1474">
                  <c:v>1.8410878003338738E-2</c:v>
                </c:pt>
                <c:pt idx="1475">
                  <c:v>1.8399844266294707E-2</c:v>
                </c:pt>
                <c:pt idx="1476">
                  <c:v>1.8389431428182945E-2</c:v>
                </c:pt>
                <c:pt idx="1477">
                  <c:v>1.837963948884358E-2</c:v>
                </c:pt>
                <c:pt idx="1478">
                  <c:v>1.8370468448356547E-2</c:v>
                </c:pt>
                <c:pt idx="1479">
                  <c:v>1.8361918306482039E-2</c:v>
                </c:pt>
                <c:pt idx="1480">
                  <c:v>1.8353989063459863E-2</c:v>
                </c:pt>
                <c:pt idx="1481">
                  <c:v>1.8346680719050212E-2</c:v>
                </c:pt>
                <c:pt idx="1482">
                  <c:v>1.8339993273333022E-2</c:v>
                </c:pt>
                <c:pt idx="1483">
                  <c:v>1.833392672614842E-2</c:v>
                </c:pt>
                <c:pt idx="1484">
                  <c:v>1.8328917991473404E-2</c:v>
                </c:pt>
                <c:pt idx="1485">
                  <c:v>1.832365632737698E-2</c:v>
                </c:pt>
                <c:pt idx="1486">
                  <c:v>1.8319452475790143E-2</c:v>
                </c:pt>
                <c:pt idx="1487">
                  <c:v>1.8315895875922195E-2</c:v>
                </c:pt>
                <c:pt idx="1488">
                  <c:v>1.8313110937508981E-2</c:v>
                </c:pt>
                <c:pt idx="1489">
                  <c:v>1.8310946960777841E-2</c:v>
                </c:pt>
                <c:pt idx="1490">
                  <c:v>1.8309403945648839E-2</c:v>
                </c:pt>
                <c:pt idx="1491">
                  <c:v>1.830848189209533E-2</c:v>
                </c:pt>
                <c:pt idx="1492">
                  <c:v>1.8308180800117313E-2</c:v>
                </c:pt>
                <c:pt idx="1493">
                  <c:v>1.8308500669714789E-2</c:v>
                </c:pt>
                <c:pt idx="1494">
                  <c:v>1.8309441500914403E-2</c:v>
                </c:pt>
                <c:pt idx="1495">
                  <c:v>1.831100329368951E-2</c:v>
                </c:pt>
                <c:pt idx="1496">
                  <c:v>1.8313186048066754E-2</c:v>
                </c:pt>
                <c:pt idx="1497">
                  <c:v>1.8315989764099427E-2</c:v>
                </c:pt>
                <c:pt idx="1498">
                  <c:v>1.831941444184082E-2</c:v>
                </c:pt>
                <c:pt idx="1499">
                  <c:v>1.8324599297505628E-2</c:v>
                </c:pt>
                <c:pt idx="1500">
                  <c:v>1.8331511050009297E-2</c:v>
                </c:pt>
                <c:pt idx="1501">
                  <c:v>1.8337606247289528E-2</c:v>
                </c:pt>
                <c:pt idx="1502">
                  <c:v>1.8342884889106514E-2</c:v>
                </c:pt>
                <c:pt idx="1503">
                  <c:v>1.8347346975406964E-2</c:v>
                </c:pt>
                <c:pt idx="1504">
                  <c:v>1.8350992506084296E-2</c:v>
                </c:pt>
                <c:pt idx="1505">
                  <c:v>1.835382148108522E-2</c:v>
                </c:pt>
                <c:pt idx="1506">
                  <c:v>1.8355833900356444E-2</c:v>
                </c:pt>
                <c:pt idx="1507">
                  <c:v>1.8357029763818034E-2</c:v>
                </c:pt>
                <c:pt idx="1508">
                  <c:v>1.8357409071443342E-2</c:v>
                </c:pt>
                <c:pt idx="1509">
                  <c:v>1.8356971823285662E-2</c:v>
                </c:pt>
                <c:pt idx="1510">
                  <c:v>1.8355718019265055E-2</c:v>
                </c:pt>
                <c:pt idx="1511">
                  <c:v>1.8353647659488104E-2</c:v>
                </c:pt>
                <c:pt idx="1512">
                  <c:v>1.8350760743981454E-2</c:v>
                </c:pt>
                <c:pt idx="1513">
                  <c:v>1.834705727277175E-2</c:v>
                </c:pt>
                <c:pt idx="1514">
                  <c:v>1.8342537245938928E-2</c:v>
                </c:pt>
                <c:pt idx="1515">
                  <c:v>1.8337200663642861E-2</c:v>
                </c:pt>
                <c:pt idx="1516">
                  <c:v>1.8331047525883548E-2</c:v>
                </c:pt>
                <c:pt idx="1517">
                  <c:v>1.8324077832847507E-2</c:v>
                </c:pt>
                <c:pt idx="1518">
                  <c:v>1.8316291584667965E-2</c:v>
                </c:pt>
                <c:pt idx="1519">
                  <c:v>1.8307688781531439E-2</c:v>
                </c:pt>
                <c:pt idx="1520">
                  <c:v>1.8298269423571156E-2</c:v>
                </c:pt>
                <c:pt idx="1521">
                  <c:v>1.8284035896520834E-2</c:v>
                </c:pt>
                <c:pt idx="1522">
                  <c:v>1.827275127432415E-2</c:v>
                </c:pt>
                <c:pt idx="1523">
                  <c:v>1.826065018003753E-2</c:v>
                </c:pt>
                <c:pt idx="1524">
                  <c:v>1.824773261390078E-2</c:v>
                </c:pt>
                <c:pt idx="1525">
                  <c:v>1.8233998575913901E-2</c:v>
                </c:pt>
                <c:pt idx="1526">
                  <c:v>1.8219448066236765E-2</c:v>
                </c:pt>
                <c:pt idx="1527">
                  <c:v>1.8204081084949308E-2</c:v>
                </c:pt>
                <c:pt idx="1528">
                  <c:v>1.8187897632131467E-2</c:v>
                </c:pt>
                <c:pt idx="1529">
                  <c:v>1.8170897707863176E-2</c:v>
                </c:pt>
                <c:pt idx="1530">
                  <c:v>1.8153081312304309E-2</c:v>
                </c:pt>
                <c:pt idx="1531">
                  <c:v>1.8134448445614737E-2</c:v>
                </c:pt>
                <c:pt idx="1532">
                  <c:v>1.8114999107874397E-2</c:v>
                </c:pt>
                <c:pt idx="1533">
                  <c:v>1.809473329924316E-2</c:v>
                </c:pt>
                <c:pt idx="1534">
                  <c:v>1.8073651019800963E-2</c:v>
                </c:pt>
                <c:pt idx="1535">
                  <c:v>1.8048557226197914E-2</c:v>
                </c:pt>
                <c:pt idx="1536">
                  <c:v>1.8025725367074585E-2</c:v>
                </c:pt>
                <c:pt idx="1537">
                  <c:v>1.8002077037539976E-2</c:v>
                </c:pt>
                <c:pt idx="1538">
                  <c:v>1.7977612237913831E-2</c:v>
                </c:pt>
                <c:pt idx="1539">
                  <c:v>1.7952330968276087E-2</c:v>
                </c:pt>
                <c:pt idx="1540">
                  <c:v>1.7926233228946487E-2</c:v>
                </c:pt>
                <c:pt idx="1541">
                  <c:v>1.7899319019845095E-2</c:v>
                </c:pt>
                <c:pt idx="1542">
                  <c:v>1.7871588341371591E-2</c:v>
                </c:pt>
                <c:pt idx="1543">
                  <c:v>1.7843041193605913E-2</c:v>
                </c:pt>
                <c:pt idx="1544">
                  <c:v>1.7813677576787867E-2</c:v>
                </c:pt>
                <c:pt idx="1545">
                  <c:v>1.7783497491157263E-2</c:v>
                </c:pt>
                <c:pt idx="1546">
                  <c:v>1.7752500936794036E-2</c:v>
                </c:pt>
                <c:pt idx="1547">
                  <c:v>1.772068791401793E-2</c:v>
                </c:pt>
                <c:pt idx="1548">
                  <c:v>1.7688058422988817E-2</c:v>
                </c:pt>
                <c:pt idx="1549">
                  <c:v>1.7654612463946506E-2</c:v>
                </c:pt>
                <c:pt idx="1550">
                  <c:v>1.7620350037210741E-2</c:v>
                </c:pt>
                <c:pt idx="1551">
                  <c:v>1.7583441199384708E-2</c:v>
                </c:pt>
                <c:pt idx="1552">
                  <c:v>1.7546258660656733E-2</c:v>
                </c:pt>
                <c:pt idx="1553">
                  <c:v>1.7510161118101664E-2</c:v>
                </c:pt>
                <c:pt idx="1554">
                  <c:v>1.7475148571559629E-2</c:v>
                </c:pt>
                <c:pt idx="1555">
                  <c:v>1.7441221020551012E-2</c:v>
                </c:pt>
                <c:pt idx="1556">
                  <c:v>1.7408378464995877E-2</c:v>
                </c:pt>
                <c:pt idx="1557">
                  <c:v>1.7376620904334672E-2</c:v>
                </c:pt>
                <c:pt idx="1558">
                  <c:v>1.734594833848746E-2</c:v>
                </c:pt>
                <c:pt idx="1559">
                  <c:v>1.7316360766974626E-2</c:v>
                </c:pt>
                <c:pt idx="1560">
                  <c:v>1.7287858189796168E-2</c:v>
                </c:pt>
                <c:pt idx="1561">
                  <c:v>1.7260440606472471E-2</c:v>
                </c:pt>
                <c:pt idx="1562">
                  <c:v>1.7234108016763727E-2</c:v>
                </c:pt>
                <c:pt idx="1563">
                  <c:v>1.720886042059E-2</c:v>
                </c:pt>
                <c:pt idx="1564">
                  <c:v>1.7184697817551609E-2</c:v>
                </c:pt>
                <c:pt idx="1565">
                  <c:v>1.7161620207648554E-2</c:v>
                </c:pt>
                <c:pt idx="1566">
                  <c:v>1.7139627590401219E-2</c:v>
                </c:pt>
                <c:pt idx="1567">
                  <c:v>1.7118719965729667E-2</c:v>
                </c:pt>
                <c:pt idx="1568">
                  <c:v>1.7098897333553964E-2</c:v>
                </c:pt>
                <c:pt idx="1569">
                  <c:v>1.7080159693474428E-2</c:v>
                </c:pt>
                <c:pt idx="1570">
                  <c:v>1.7062507045570996E-2</c:v>
                </c:pt>
                <c:pt idx="1571">
                  <c:v>1.7045939389443987E-2</c:v>
                </c:pt>
                <c:pt idx="1572">
                  <c:v>1.7030456725093401E-2</c:v>
                </c:pt>
                <c:pt idx="1573">
                  <c:v>1.7016059052439303E-2</c:v>
                </c:pt>
                <c:pt idx="1574">
                  <c:v>1.7002746371161948E-2</c:v>
                </c:pt>
                <c:pt idx="1575">
                  <c:v>1.6990518681181399E-2</c:v>
                </c:pt>
                <c:pt idx="1576">
                  <c:v>1.6979375982497658E-2</c:v>
                </c:pt>
                <c:pt idx="1577">
                  <c:v>1.6969318275030787E-2</c:v>
                </c:pt>
                <c:pt idx="1578">
                  <c:v>1.6960345558461043E-2</c:v>
                </c:pt>
                <c:pt idx="1579">
                  <c:v>1.6952457832948298E-2</c:v>
                </c:pt>
                <c:pt idx="1580">
                  <c:v>1.6945655098332679E-2</c:v>
                </c:pt>
                <c:pt idx="1581">
                  <c:v>1.6939937354454315E-2</c:v>
                </c:pt>
                <c:pt idx="1582">
                  <c:v>1.6935304601473078E-2</c:v>
                </c:pt>
                <c:pt idx="1583">
                  <c:v>1.6931756839229095E-2</c:v>
                </c:pt>
                <c:pt idx="1584">
                  <c:v>1.6929294067562495E-2</c:v>
                </c:pt>
                <c:pt idx="1585">
                  <c:v>1.6927916286713085E-2</c:v>
                </c:pt>
                <c:pt idx="1586">
                  <c:v>1.6927623496520994E-2</c:v>
                </c:pt>
                <c:pt idx="1587">
                  <c:v>1.6928415696906285E-2</c:v>
                </c:pt>
                <c:pt idx="1588">
                  <c:v>1.6930292888108767E-2</c:v>
                </c:pt>
                <c:pt idx="1589">
                  <c:v>1.6933255069888631E-2</c:v>
                </c:pt>
                <c:pt idx="1590">
                  <c:v>1.693730224240575E-2</c:v>
                </c:pt>
                <c:pt idx="1591">
                  <c:v>1.6942434405740059E-2</c:v>
                </c:pt>
                <c:pt idx="1592">
                  <c:v>1.6948651559811623E-2</c:v>
                </c:pt>
                <c:pt idx="1593">
                  <c:v>1.6955953704700377E-2</c:v>
                </c:pt>
                <c:pt idx="1594">
                  <c:v>1.696434084064613E-2</c:v>
                </c:pt>
                <c:pt idx="1595">
                  <c:v>1.697381296748901E-2</c:v>
                </c:pt>
                <c:pt idx="1596">
                  <c:v>1.6984370085548761E-2</c:v>
                </c:pt>
                <c:pt idx="1597">
                  <c:v>1.6996012194665511E-2</c:v>
                </c:pt>
                <c:pt idx="1598">
                  <c:v>1.7008739295159003E-2</c:v>
                </c:pt>
                <c:pt idx="1599">
                  <c:v>1.7022551386949303E-2</c:v>
                </c:pt>
                <c:pt idx="1600">
                  <c:v>1.7037448470356154E-2</c:v>
                </c:pt>
                <c:pt idx="1601">
                  <c:v>1.7053430545379555E-2</c:v>
                </c:pt>
                <c:pt idx="1602">
                  <c:v>1.7070497612179381E-2</c:v>
                </c:pt>
                <c:pt idx="1603">
                  <c:v>1.7086133061194886E-2</c:v>
                </c:pt>
                <c:pt idx="1604">
                  <c:v>1.7092714380684271E-2</c:v>
                </c:pt>
                <c:pt idx="1605">
                  <c:v>1.7098869435230313E-2</c:v>
                </c:pt>
                <c:pt idx="1606">
                  <c:v>1.710459822467314E-2</c:v>
                </c:pt>
                <c:pt idx="1607">
                  <c:v>1.7109900749172624E-2</c:v>
                </c:pt>
                <c:pt idx="1608">
                  <c:v>1.7114777008409021E-2</c:v>
                </c:pt>
                <c:pt idx="1609">
                  <c:v>1.7119227002622139E-2</c:v>
                </c:pt>
                <c:pt idx="1610">
                  <c:v>1.7123250731732043E-2</c:v>
                </c:pt>
                <c:pt idx="1611">
                  <c:v>1.7126848195658795E-2</c:v>
                </c:pt>
                <c:pt idx="1612">
                  <c:v>1.7130019394402396E-2</c:v>
                </c:pt>
                <c:pt idx="1613">
                  <c:v>1.7132764327962846E-2</c:v>
                </c:pt>
                <c:pt idx="1614">
                  <c:v>1.7135082996500017E-2</c:v>
                </c:pt>
                <c:pt idx="1615">
                  <c:v>1.7136975399774101E-2</c:v>
                </c:pt>
                <c:pt idx="1616">
                  <c:v>1.7138441537785098E-2</c:v>
                </c:pt>
                <c:pt idx="1617">
                  <c:v>1.7139481410692881E-2</c:v>
                </c:pt>
                <c:pt idx="1618">
                  <c:v>1.7140095018417512E-2</c:v>
                </c:pt>
                <c:pt idx="1619">
                  <c:v>1.7140282360879056E-2</c:v>
                </c:pt>
                <c:pt idx="1620">
                  <c:v>1.7140043438157448E-2</c:v>
                </c:pt>
                <c:pt idx="1621">
                  <c:v>1.713937825025269E-2</c:v>
                </c:pt>
                <c:pt idx="1622">
                  <c:v>1.7138286797084845E-2</c:v>
                </c:pt>
                <c:pt idx="1623">
                  <c:v>1.7136769078893721E-2</c:v>
                </c:pt>
                <c:pt idx="1624">
                  <c:v>1.7134825095359574E-2</c:v>
                </c:pt>
                <c:pt idx="1625">
                  <c:v>1.7132454846642275E-2</c:v>
                </c:pt>
                <c:pt idx="1626">
                  <c:v>1.7129658332821762E-2</c:v>
                </c:pt>
                <c:pt idx="1627">
                  <c:v>1.7126435553818098E-2</c:v>
                </c:pt>
                <c:pt idx="1628">
                  <c:v>1.7122786509631283E-2</c:v>
                </c:pt>
                <c:pt idx="1629">
                  <c:v>1.7118711200421188E-2</c:v>
                </c:pt>
                <c:pt idx="1630">
                  <c:v>1.7114209625948007E-2</c:v>
                </c:pt>
                <c:pt idx="1631">
                  <c:v>1.7109281786451547E-2</c:v>
                </c:pt>
                <c:pt idx="1632">
                  <c:v>1.7103927681851872E-2</c:v>
                </c:pt>
                <c:pt idx="1633">
                  <c:v>1.7098147312148981E-2</c:v>
                </c:pt>
                <c:pt idx="1634">
                  <c:v>1.7091940677342876E-2</c:v>
                </c:pt>
                <c:pt idx="1635">
                  <c:v>1.7085307777673364E-2</c:v>
                </c:pt>
                <c:pt idx="1636">
                  <c:v>1.7078248612820701E-2</c:v>
                </c:pt>
                <c:pt idx="1637">
                  <c:v>1.7070763183104631E-2</c:v>
                </c:pt>
                <c:pt idx="1638">
                  <c:v>1.7062851488365283E-2</c:v>
                </c:pt>
                <c:pt idx="1639">
                  <c:v>1.7054513528842463E-2</c:v>
                </c:pt>
                <c:pt idx="1640">
                  <c:v>1.7045749304296365E-2</c:v>
                </c:pt>
                <c:pt idx="1641">
                  <c:v>1.703655881488686E-2</c:v>
                </c:pt>
                <c:pt idx="1642">
                  <c:v>1.7026942060693884E-2</c:v>
                </c:pt>
                <c:pt idx="1643">
                  <c:v>1.7016899041637501E-2</c:v>
                </c:pt>
                <c:pt idx="1644">
                  <c:v>1.7006429757877584E-2</c:v>
                </c:pt>
                <c:pt idx="1645">
                  <c:v>1.6995534209414132E-2</c:v>
                </c:pt>
                <c:pt idx="1646">
                  <c:v>1.6984212396167209E-2</c:v>
                </c:pt>
                <c:pt idx="1647">
                  <c:v>1.6972464318296687E-2</c:v>
                </c:pt>
                <c:pt idx="1648">
                  <c:v>1.6960289975882503E-2</c:v>
                </c:pt>
                <c:pt idx="1649">
                  <c:v>1.6947689369004593E-2</c:v>
                </c:pt>
                <c:pt idx="1650">
                  <c:v>1.6934662497423147E-2</c:v>
                </c:pt>
                <c:pt idx="1651">
                  <c:v>1.6921209361457912E-2</c:v>
                </c:pt>
                <c:pt idx="1652">
                  <c:v>1.690732996102895E-2</c:v>
                </c:pt>
                <c:pt idx="1653">
                  <c:v>1.6893024296216197E-2</c:v>
                </c:pt>
                <c:pt idx="1654">
                  <c:v>1.6878292367179526E-2</c:v>
                </c:pt>
                <c:pt idx="1655">
                  <c:v>1.6863755181484308E-2</c:v>
                </c:pt>
                <c:pt idx="1656">
                  <c:v>1.6851491648735006E-2</c:v>
                </c:pt>
                <c:pt idx="1657">
                  <c:v>1.6839502957095576E-2</c:v>
                </c:pt>
                <c:pt idx="1658">
                  <c:v>1.6827789106406144E-2</c:v>
                </c:pt>
                <c:pt idx="1659">
                  <c:v>1.6816350096586774E-2</c:v>
                </c:pt>
                <c:pt idx="1660">
                  <c:v>1.6805185927877275E-2</c:v>
                </c:pt>
                <c:pt idx="1661">
                  <c:v>1.6794296600117775E-2</c:v>
                </c:pt>
                <c:pt idx="1662">
                  <c:v>1.6783682113148402E-2</c:v>
                </c:pt>
                <c:pt idx="1663">
                  <c:v>1.6773342467129027E-2</c:v>
                </c:pt>
                <c:pt idx="1664">
                  <c:v>1.6763277661979714E-2</c:v>
                </c:pt>
                <c:pt idx="1665">
                  <c:v>1.6753487697700464E-2</c:v>
                </c:pt>
                <c:pt idx="1666">
                  <c:v>1.6743972574211341E-2</c:v>
                </c:pt>
                <c:pt idx="1667">
                  <c:v>1.6734732291352472E-2</c:v>
                </c:pt>
                <c:pt idx="1668">
                  <c:v>1.6725766849443602E-2</c:v>
                </c:pt>
                <c:pt idx="1669">
                  <c:v>1.6717076248324858E-2</c:v>
                </c:pt>
                <c:pt idx="1670">
                  <c:v>1.6708660487836369E-2</c:v>
                </c:pt>
                <c:pt idx="1671">
                  <c:v>1.6700519568138006E-2</c:v>
                </c:pt>
                <c:pt idx="1672">
                  <c:v>1.6692653489069897E-2</c:v>
                </c:pt>
                <c:pt idx="1673">
                  <c:v>1.6685062250632043E-2</c:v>
                </c:pt>
                <c:pt idx="1674">
                  <c:v>1.667774585290438E-2</c:v>
                </c:pt>
                <c:pt idx="1675">
                  <c:v>1.6670704295806971E-2</c:v>
                </c:pt>
                <c:pt idx="1676">
                  <c:v>1.6663937579419752E-2</c:v>
                </c:pt>
                <c:pt idx="1677">
                  <c:v>1.6657445703582852E-2</c:v>
                </c:pt>
                <c:pt idx="1678">
                  <c:v>1.6651228668376206E-2</c:v>
                </c:pt>
                <c:pt idx="1679">
                  <c:v>1.6645286473639942E-2</c:v>
                </c:pt>
                <c:pt idx="1680">
                  <c:v>1.6639619119533933E-2</c:v>
                </c:pt>
                <c:pt idx="1681">
                  <c:v>1.6634226605978242E-2</c:v>
                </c:pt>
                <c:pt idx="1682">
                  <c:v>1.6629108932972869E-2</c:v>
                </c:pt>
                <c:pt idx="1683">
                  <c:v>1.6624266100517815E-2</c:v>
                </c:pt>
                <c:pt idx="1684">
                  <c:v>1.6619698108533143E-2</c:v>
                </c:pt>
                <c:pt idx="1685">
                  <c:v>1.6615404957098789E-2</c:v>
                </c:pt>
                <c:pt idx="1686">
                  <c:v>1.6611386646134818E-2</c:v>
                </c:pt>
                <c:pt idx="1687">
                  <c:v>1.6607643175721165E-2</c:v>
                </c:pt>
                <c:pt idx="1688">
                  <c:v>1.6604174545697958E-2</c:v>
                </c:pt>
                <c:pt idx="1689">
                  <c:v>1.660098075622507E-2</c:v>
                </c:pt>
                <c:pt idx="1690">
                  <c:v>1.6598061807142628E-2</c:v>
                </c:pt>
                <c:pt idx="1691">
                  <c:v>1.6595417698610504E-2</c:v>
                </c:pt>
                <c:pt idx="1692">
                  <c:v>1.659304843038889E-2</c:v>
                </c:pt>
                <c:pt idx="1693">
                  <c:v>1.6590954002717595E-2</c:v>
                </c:pt>
                <c:pt idx="1694">
                  <c:v>1.6589134415516682E-2</c:v>
                </c:pt>
                <c:pt idx="1695">
                  <c:v>1.6587391426563514E-2</c:v>
                </c:pt>
                <c:pt idx="1696">
                  <c:v>1.658616078313635E-2</c:v>
                </c:pt>
                <c:pt idx="1697">
                  <c:v>1.6585204980099633E-2</c:v>
                </c:pt>
                <c:pt idx="1698">
                  <c:v>1.6584524017533298E-2</c:v>
                </c:pt>
                <c:pt idx="1699">
                  <c:v>1.6584117895357409E-2</c:v>
                </c:pt>
                <c:pt idx="1700">
                  <c:v>1.6583986613571966E-2</c:v>
                </c:pt>
                <c:pt idx="1701">
                  <c:v>1.6584130172256906E-2</c:v>
                </c:pt>
                <c:pt idx="1702">
                  <c:v>1.6584548571492164E-2</c:v>
                </c:pt>
                <c:pt idx="1703">
                  <c:v>1.6585241811037932E-2</c:v>
                </c:pt>
                <c:pt idx="1704">
                  <c:v>1.6586209890974146E-2</c:v>
                </c:pt>
                <c:pt idx="1705">
                  <c:v>1.6587452811380743E-2</c:v>
                </c:pt>
                <c:pt idx="1706">
                  <c:v>1.6588970572257722E-2</c:v>
                </c:pt>
                <c:pt idx="1707">
                  <c:v>1.6588510732891137E-2</c:v>
                </c:pt>
                <c:pt idx="1708">
                  <c:v>1.6580101142427139E-2</c:v>
                </c:pt>
                <c:pt idx="1709">
                  <c:v>1.6572023353829124E-2</c:v>
                </c:pt>
                <c:pt idx="1710">
                  <c:v>1.6564277367097091E-2</c:v>
                </c:pt>
                <c:pt idx="1711">
                  <c:v>1.6556863182151105E-2</c:v>
                </c:pt>
                <c:pt idx="1712">
                  <c:v>1.6549780798991165E-2</c:v>
                </c:pt>
                <c:pt idx="1713">
                  <c:v>1.6543030217537336E-2</c:v>
                </c:pt>
                <c:pt idx="1714">
                  <c:v>1.6536611437869553E-2</c:v>
                </c:pt>
                <c:pt idx="1715">
                  <c:v>1.6530524459827944E-2</c:v>
                </c:pt>
                <c:pt idx="1716">
                  <c:v>1.6524769283572383E-2</c:v>
                </c:pt>
                <c:pt idx="1717">
                  <c:v>1.6519345909102867E-2</c:v>
                </c:pt>
                <c:pt idx="1718">
                  <c:v>1.651425433617959E-2</c:v>
                </c:pt>
                <c:pt idx="1719">
                  <c:v>1.6509494564962424E-2</c:v>
                </c:pt>
                <c:pt idx="1720">
                  <c:v>1.6505066595371432E-2</c:v>
                </c:pt>
                <c:pt idx="1721">
                  <c:v>1.6500970427406614E-2</c:v>
                </c:pt>
                <c:pt idx="1722">
                  <c:v>1.649720606106797E-2</c:v>
                </c:pt>
                <c:pt idx="1723">
                  <c:v>1.6493773496355502E-2</c:v>
                </c:pt>
                <c:pt idx="1724">
                  <c:v>1.6490672733269207E-2</c:v>
                </c:pt>
                <c:pt idx="1725">
                  <c:v>1.6487903771729151E-2</c:v>
                </c:pt>
                <c:pt idx="1726">
                  <c:v>1.6485466611815269E-2</c:v>
                </c:pt>
                <c:pt idx="1727">
                  <c:v>1.6483361253447626E-2</c:v>
                </c:pt>
                <c:pt idx="1728">
                  <c:v>1.6481587696626221E-2</c:v>
                </c:pt>
                <c:pt idx="1729">
                  <c:v>1.6479967062279499E-2</c:v>
                </c:pt>
                <c:pt idx="1730">
                  <c:v>1.6478904508874237E-2</c:v>
                </c:pt>
                <c:pt idx="1731">
                  <c:v>1.6478173756935277E-2</c:v>
                </c:pt>
                <c:pt idx="1732">
                  <c:v>1.6477774806702428E-2</c:v>
                </c:pt>
                <c:pt idx="1733">
                  <c:v>1.6477707657935881E-2</c:v>
                </c:pt>
                <c:pt idx="1734">
                  <c:v>1.6477972310795508E-2</c:v>
                </c:pt>
                <c:pt idx="1735">
                  <c:v>1.6478568765121437E-2</c:v>
                </c:pt>
                <c:pt idx="1736">
                  <c:v>1.6479497021073541E-2</c:v>
                </c:pt>
                <c:pt idx="1737">
                  <c:v>1.6480757078571884E-2</c:v>
                </c:pt>
                <c:pt idx="1738">
                  <c:v>1.6482348937696401E-2</c:v>
                </c:pt>
                <c:pt idx="1739">
                  <c:v>1.648427259828722E-2</c:v>
                </c:pt>
                <c:pt idx="1740">
                  <c:v>1.6486528060584149E-2</c:v>
                </c:pt>
                <c:pt idx="1741">
                  <c:v>1.6489115324267445E-2</c:v>
                </c:pt>
                <c:pt idx="1742">
                  <c:v>1.6492034389736787E-2</c:v>
                </c:pt>
                <c:pt idx="1743">
                  <c:v>1.6495285256752368E-2</c:v>
                </c:pt>
                <c:pt idx="1744">
                  <c:v>1.6498867925234251E-2</c:v>
                </c:pt>
                <c:pt idx="1745">
                  <c:v>1.6505481827204349E-2</c:v>
                </c:pt>
                <c:pt idx="1746">
                  <c:v>1.6507028667316348E-2</c:v>
                </c:pt>
                <c:pt idx="1747">
                  <c:v>1.6511606740836626E-2</c:v>
                </c:pt>
                <c:pt idx="1748">
                  <c:v>1.6516516615903143E-2</c:v>
                </c:pt>
                <c:pt idx="1749">
                  <c:v>1.6521758292755706E-2</c:v>
                </c:pt>
                <c:pt idx="1750">
                  <c:v>1.6527331771234444E-2</c:v>
                </c:pt>
                <c:pt idx="1751">
                  <c:v>1.6533237051419292E-2</c:v>
                </c:pt>
                <c:pt idx="1752">
                  <c:v>1.653947413331025E-2</c:v>
                </c:pt>
                <c:pt idx="1753">
                  <c:v>1.6546043016907319E-2</c:v>
                </c:pt>
                <c:pt idx="1754">
                  <c:v>1.6552943702290435E-2</c:v>
                </c:pt>
                <c:pt idx="1755">
                  <c:v>1.6560176189379661E-2</c:v>
                </c:pt>
                <c:pt idx="1756">
                  <c:v>1.6567740478334869E-2</c:v>
                </c:pt>
                <c:pt idx="1757">
                  <c:v>1.6575636569076124E-2</c:v>
                </c:pt>
                <c:pt idx="1758">
                  <c:v>1.6583864461683362E-2</c:v>
                </c:pt>
                <c:pt idx="1759">
                  <c:v>1.6591184164687078E-2</c:v>
                </c:pt>
                <c:pt idx="1760">
                  <c:v>1.6594089220482999E-2</c:v>
                </c:pt>
                <c:pt idx="1761">
                  <c:v>1.659699480753396E-2</c:v>
                </c:pt>
                <c:pt idx="1762">
                  <c:v>1.6599900925839961E-2</c:v>
                </c:pt>
                <c:pt idx="1763">
                  <c:v>1.6602807575480938E-2</c:v>
                </c:pt>
                <c:pt idx="1764">
                  <c:v>1.6605714756137147E-2</c:v>
                </c:pt>
                <c:pt idx="1765">
                  <c:v>1.6608622468128331E-2</c:v>
                </c:pt>
                <c:pt idx="1766">
                  <c:v>1.6611530711454492E-2</c:v>
                </c:pt>
                <c:pt idx="1767">
                  <c:v>1.6614439485955756E-2</c:v>
                </c:pt>
                <c:pt idx="1768">
                  <c:v>1.6617348791712061E-2</c:v>
                </c:pt>
                <c:pt idx="1769">
                  <c:v>1.6620258628723406E-2</c:v>
                </c:pt>
                <c:pt idx="1770">
                  <c:v>1.6623168996909854E-2</c:v>
                </c:pt>
                <c:pt idx="1771">
                  <c:v>1.6626079896351342E-2</c:v>
                </c:pt>
                <c:pt idx="1772">
                  <c:v>1.6628991327047871E-2</c:v>
                </c:pt>
                <c:pt idx="1773">
                  <c:v>1.6631903288999439E-2</c:v>
                </c:pt>
                <c:pt idx="1774">
                  <c:v>1.6634815782206047E-2</c:v>
                </c:pt>
                <c:pt idx="1775">
                  <c:v>1.6637728806587759E-2</c:v>
                </c:pt>
                <c:pt idx="1776">
                  <c:v>1.6640642362224511E-2</c:v>
                </c:pt>
                <c:pt idx="1777">
                  <c:v>1.6643556449116303E-2</c:v>
                </c:pt>
                <c:pt idx="1778">
                  <c:v>1.6646471067263136E-2</c:v>
                </c:pt>
                <c:pt idx="1779">
                  <c:v>1.6649386216665008E-2</c:v>
                </c:pt>
                <c:pt idx="1780">
                  <c:v>1.6652301897241983E-2</c:v>
                </c:pt>
                <c:pt idx="1781">
                  <c:v>1.6656822047922404E-2</c:v>
                </c:pt>
                <c:pt idx="1782">
                  <c:v>1.66597392127521E-2</c:v>
                </c:pt>
                <c:pt idx="1783">
                  <c:v>1.6662656908890128E-2</c:v>
                </c:pt>
                <c:pt idx="1784">
                  <c:v>1.6665575136389776E-2</c:v>
                </c:pt>
                <c:pt idx="1785">
                  <c:v>1.6668493895197756E-2</c:v>
                </c:pt>
                <c:pt idx="1786">
                  <c:v>1.6671413185367356E-2</c:v>
                </c:pt>
                <c:pt idx="1787">
                  <c:v>1.6674333006845288E-2</c:v>
                </c:pt>
                <c:pt idx="1788">
                  <c:v>1.667725335968484E-2</c:v>
                </c:pt>
                <c:pt idx="1789">
                  <c:v>1.6680174243859369E-2</c:v>
                </c:pt>
                <c:pt idx="1790">
                  <c:v>1.6683095659368874E-2</c:v>
                </c:pt>
                <c:pt idx="1791">
                  <c:v>1.6686017606186709E-2</c:v>
                </c:pt>
                <c:pt idx="1792">
                  <c:v>1.6688940084366166E-2</c:v>
                </c:pt>
                <c:pt idx="1793">
                  <c:v>1.6691863093907244E-2</c:v>
                </c:pt>
                <c:pt idx="1794">
                  <c:v>1.6694786634703362E-2</c:v>
                </c:pt>
                <c:pt idx="1795">
                  <c:v>1.6698189501278549E-2</c:v>
                </c:pt>
                <c:pt idx="1796">
                  <c:v>1.6701114061232758E-2</c:v>
                </c:pt>
                <c:pt idx="1797">
                  <c:v>1.6704039152362071E-2</c:v>
                </c:pt>
                <c:pt idx="1798">
                  <c:v>1.6706964774666488E-2</c:v>
                </c:pt>
                <c:pt idx="1799">
                  <c:v>1.6709890928385818E-2</c:v>
                </c:pt>
                <c:pt idx="1800">
                  <c:v>1.6712817613200315E-2</c:v>
                </c:pt>
                <c:pt idx="1801">
                  <c:v>1.6715744829269852E-2</c:v>
                </c:pt>
                <c:pt idx="1802">
                  <c:v>1.6718672576594429E-2</c:v>
                </c:pt>
                <c:pt idx="1803">
                  <c:v>1.6721600855174046E-2</c:v>
                </c:pt>
                <c:pt idx="1804">
                  <c:v>1.6724529665008703E-2</c:v>
                </c:pt>
                <c:pt idx="1805">
                  <c:v>1.6727459006018464E-2</c:v>
                </c:pt>
                <c:pt idx="1806">
                  <c:v>1.67303888783632E-2</c:v>
                </c:pt>
                <c:pt idx="1807">
                  <c:v>1.6733319281962977E-2</c:v>
                </c:pt>
                <c:pt idx="1808">
                  <c:v>1.6736250216657922E-2</c:v>
                </c:pt>
                <c:pt idx="1809">
                  <c:v>1.6739181682687843E-2</c:v>
                </c:pt>
                <c:pt idx="1810">
                  <c:v>1.6742113679892867E-2</c:v>
                </c:pt>
                <c:pt idx="1811">
                  <c:v>1.6745234096857686E-2</c:v>
                </c:pt>
                <c:pt idx="1812">
                  <c:v>1.6748394174017633E-2</c:v>
                </c:pt>
                <c:pt idx="1813">
                  <c:v>1.6751541199058195E-2</c:v>
                </c:pt>
                <c:pt idx="1814">
                  <c:v>1.67546751718195E-2</c:v>
                </c:pt>
                <c:pt idx="1815">
                  <c:v>1.6757796092541355E-2</c:v>
                </c:pt>
                <c:pt idx="1816">
                  <c:v>1.6760903960983953E-2</c:v>
                </c:pt>
                <c:pt idx="1817">
                  <c:v>1.6763998777307165E-2</c:v>
                </c:pt>
                <c:pt idx="1818">
                  <c:v>1.6767080541510992E-2</c:v>
                </c:pt>
                <c:pt idx="1819">
                  <c:v>1.6770149253355626E-2</c:v>
                </c:pt>
                <c:pt idx="1820">
                  <c:v>1.6773204913320683E-2</c:v>
                </c:pt>
                <c:pt idx="1821">
                  <c:v>1.6776247520926546E-2</c:v>
                </c:pt>
                <c:pt idx="1822">
                  <c:v>1.6779277076413024E-2</c:v>
                </c:pt>
                <c:pt idx="1823">
                  <c:v>1.6782293579780116E-2</c:v>
                </c:pt>
                <c:pt idx="1824">
                  <c:v>1.6785297030867952E-2</c:v>
                </c:pt>
                <c:pt idx="1825">
                  <c:v>1.6788287429916338E-2</c:v>
                </c:pt>
                <c:pt idx="1826">
                  <c:v>1.6791264776685466E-2</c:v>
                </c:pt>
                <c:pt idx="1827">
                  <c:v>1.6794229071415145E-2</c:v>
                </c:pt>
                <c:pt idx="1828">
                  <c:v>1.6797180313865567E-2</c:v>
                </c:pt>
                <c:pt idx="1829">
                  <c:v>1.6800118504116668E-2</c:v>
                </c:pt>
                <c:pt idx="1830">
                  <c:v>1.6803043642328319E-2</c:v>
                </c:pt>
                <c:pt idx="1831">
                  <c:v>1.6805955728340649E-2</c:v>
                </c:pt>
                <c:pt idx="1832">
                  <c:v>1.6808854762153658E-2</c:v>
                </c:pt>
                <c:pt idx="1833">
                  <c:v>1.6811740743767345E-2</c:v>
                </c:pt>
                <c:pt idx="1834">
                  <c:v>1.6814613673181711E-2</c:v>
                </c:pt>
                <c:pt idx="1835">
                  <c:v>1.6817473550476691E-2</c:v>
                </c:pt>
                <c:pt idx="1836">
                  <c:v>1.6820320375652287E-2</c:v>
                </c:pt>
                <c:pt idx="1837">
                  <c:v>1.6823154148628561E-2</c:v>
                </c:pt>
                <c:pt idx="1838">
                  <c:v>1.6825974869325577E-2</c:v>
                </c:pt>
                <c:pt idx="1839">
                  <c:v>1.6828782537903209E-2</c:v>
                </c:pt>
                <c:pt idx="1840">
                  <c:v>1.6831577154361455E-2</c:v>
                </c:pt>
                <c:pt idx="1841">
                  <c:v>1.6834358718620379E-2</c:v>
                </c:pt>
                <c:pt idx="1842">
                  <c:v>1.6837127230759918E-2</c:v>
                </c:pt>
                <c:pt idx="1843">
                  <c:v>1.6839882690700136E-2</c:v>
                </c:pt>
                <c:pt idx="1844">
                  <c:v>1.6842625098441033E-2</c:v>
                </c:pt>
                <c:pt idx="1845">
                  <c:v>1.6845354453982608E-2</c:v>
                </c:pt>
                <c:pt idx="1846">
                  <c:v>1.6848070757324862E-2</c:v>
                </c:pt>
                <c:pt idx="1847">
                  <c:v>1.6850774008547731E-2</c:v>
                </c:pt>
                <c:pt idx="1848">
                  <c:v>1.6853464207571278E-2</c:v>
                </c:pt>
                <c:pt idx="1849">
                  <c:v>1.6856141354555376E-2</c:v>
                </c:pt>
                <c:pt idx="1850">
                  <c:v>1.6858805449180281E-2</c:v>
                </c:pt>
                <c:pt idx="1851">
                  <c:v>1.68614564916858E-2</c:v>
                </c:pt>
                <c:pt idx="1852">
                  <c:v>1.6864094482071934E-2</c:v>
                </c:pt>
                <c:pt idx="1853">
                  <c:v>1.6866719420258747E-2</c:v>
                </c:pt>
                <c:pt idx="1854">
                  <c:v>1.6869331306246238E-2</c:v>
                </c:pt>
                <c:pt idx="1855">
                  <c:v>1.6871930140034408E-2</c:v>
                </c:pt>
                <c:pt idx="1856">
                  <c:v>1.6874515921703193E-2</c:v>
                </c:pt>
                <c:pt idx="1857">
                  <c:v>1.687708865109272E-2</c:v>
                </c:pt>
                <c:pt idx="1858">
                  <c:v>1.6879648328442798E-2</c:v>
                </c:pt>
                <c:pt idx="1859">
                  <c:v>1.6882194953593554E-2</c:v>
                </c:pt>
                <c:pt idx="1860">
                  <c:v>1.6884728526385118E-2</c:v>
                </c:pt>
                <c:pt idx="1861">
                  <c:v>1.6887249047137232E-2</c:v>
                </c:pt>
                <c:pt idx="1862">
                  <c:v>1.688975651576996E-2</c:v>
                </c:pt>
                <c:pt idx="1863">
                  <c:v>1.689671682745697E-2</c:v>
                </c:pt>
                <c:pt idx="1864">
                  <c:v>1.6905835146436843E-2</c:v>
                </c:pt>
                <c:pt idx="1865">
                  <c:v>1.6914562421419532E-2</c:v>
                </c:pt>
                <c:pt idx="1866">
                  <c:v>1.6922898652085294E-2</c:v>
                </c:pt>
                <c:pt idx="1867">
                  <c:v>1.6930843838514065E-2</c:v>
                </c:pt>
                <c:pt idx="1868">
                  <c:v>1.6938397980705844E-2</c:v>
                </c:pt>
                <c:pt idx="1869">
                  <c:v>1.6945561078500759E-2</c:v>
                </c:pt>
                <c:pt idx="1870">
                  <c:v>1.6952333132138619E-2</c:v>
                </c:pt>
                <c:pt idx="1871">
                  <c:v>1.6958714141459552E-2</c:v>
                </c:pt>
                <c:pt idx="1872">
                  <c:v>1.6964704106383621E-2</c:v>
                </c:pt>
                <c:pt idx="1873">
                  <c:v>1.6970303026990763E-2</c:v>
                </c:pt>
                <c:pt idx="1874">
                  <c:v>1.6975510903121105E-2</c:v>
                </c:pt>
                <c:pt idx="1875">
                  <c:v>1.6980327734774647E-2</c:v>
                </c:pt>
                <c:pt idx="1876">
                  <c:v>1.6984753522191198E-2</c:v>
                </c:pt>
                <c:pt idx="1877">
                  <c:v>1.698878826513095E-2</c:v>
                </c:pt>
                <c:pt idx="1878">
                  <c:v>1.6992431963593901E-2</c:v>
                </c:pt>
                <c:pt idx="1879">
                  <c:v>1.6995684617580054E-2</c:v>
                </c:pt>
                <c:pt idx="1880">
                  <c:v>1.6998546227169342E-2</c:v>
                </c:pt>
                <c:pt idx="1881">
                  <c:v>1.7001016792281831E-2</c:v>
                </c:pt>
                <c:pt idx="1882">
                  <c:v>1.7003096312837584E-2</c:v>
                </c:pt>
                <c:pt idx="1883">
                  <c:v>1.7004784788916538E-2</c:v>
                </c:pt>
                <c:pt idx="1884">
                  <c:v>1.7006082220518692E-2</c:v>
                </c:pt>
                <c:pt idx="1885">
                  <c:v>1.7006988607564111E-2</c:v>
                </c:pt>
                <c:pt idx="1886">
                  <c:v>1.700750395013273E-2</c:v>
                </c:pt>
                <c:pt idx="1887">
                  <c:v>1.7007628248144613E-2</c:v>
                </c:pt>
                <c:pt idx="1888">
                  <c:v>1.7007361501679696E-2</c:v>
                </c:pt>
                <c:pt idx="1889">
                  <c:v>1.7006703710817916E-2</c:v>
                </c:pt>
                <c:pt idx="1890">
                  <c:v>1.7005654875319465E-2</c:v>
                </c:pt>
                <c:pt idx="1891">
                  <c:v>1.7004214995424149E-2</c:v>
                </c:pt>
                <c:pt idx="1892">
                  <c:v>1.7002384070972099E-2</c:v>
                </c:pt>
                <c:pt idx="1893">
                  <c:v>1.7000162102043248E-2</c:v>
                </c:pt>
                <c:pt idx="1894">
                  <c:v>1.6997549088557662E-2</c:v>
                </c:pt>
                <c:pt idx="1895">
                  <c:v>1.6994545030675212E-2</c:v>
                </c:pt>
                <c:pt idx="1896">
                  <c:v>1.6991149928315963E-2</c:v>
                </c:pt>
                <c:pt idx="1897">
                  <c:v>1.698736378155985E-2</c:v>
                </c:pt>
                <c:pt idx="1898">
                  <c:v>1.6983186590247001E-2</c:v>
                </c:pt>
                <c:pt idx="1899">
                  <c:v>1.6978618354537289E-2</c:v>
                </c:pt>
                <c:pt idx="1900">
                  <c:v>1.697365907451065E-2</c:v>
                </c:pt>
                <c:pt idx="1901">
                  <c:v>1.6968308750007211E-2</c:v>
                </c:pt>
                <c:pt idx="1902">
                  <c:v>1.6962567381106908E-2</c:v>
                </c:pt>
                <c:pt idx="1903">
                  <c:v>1.6956434967889678E-2</c:v>
                </c:pt>
                <c:pt idx="1904">
                  <c:v>1.694991151035552E-2</c:v>
                </c:pt>
                <c:pt idx="1905">
                  <c:v>1.6942997008344562E-2</c:v>
                </c:pt>
                <c:pt idx="1906">
                  <c:v>1.693569146217655E-2</c:v>
                </c:pt>
                <c:pt idx="1907">
                  <c:v>1.692799487169161E-2</c:v>
                </c:pt>
                <c:pt idx="1908">
                  <c:v>1.6919907237049614E-2</c:v>
                </c:pt>
                <c:pt idx="1909">
                  <c:v>1.6911428558090691E-2</c:v>
                </c:pt>
                <c:pt idx="1910">
                  <c:v>1.6902558834974712E-2</c:v>
                </c:pt>
                <c:pt idx="1911">
                  <c:v>1.6893298067701679E-2</c:v>
                </c:pt>
                <c:pt idx="1912">
                  <c:v>1.6883646256191653E-2</c:v>
                </c:pt>
                <c:pt idx="1913">
                  <c:v>1.6873603400684445E-2</c:v>
                </c:pt>
                <c:pt idx="1914">
                  <c:v>1.6863169501020181E-2</c:v>
                </c:pt>
                <c:pt idx="1915">
                  <c:v>1.685212148723636E-2</c:v>
                </c:pt>
                <c:pt idx="1916">
                  <c:v>1.6840378341420603E-2</c:v>
                </c:pt>
                <c:pt idx="1917">
                  <c:v>1.6829096037609403E-2</c:v>
                </c:pt>
                <c:pt idx="1918">
                  <c:v>1.6818274576042569E-2</c:v>
                </c:pt>
                <c:pt idx="1919">
                  <c:v>1.6807913956320419E-2</c:v>
                </c:pt>
                <c:pt idx="1920">
                  <c:v>1.6798014178762699E-2</c:v>
                </c:pt>
                <c:pt idx="1921">
                  <c:v>1.6788575242969728E-2</c:v>
                </c:pt>
                <c:pt idx="1922">
                  <c:v>1.6779597149181313E-2</c:v>
                </c:pt>
                <c:pt idx="1923">
                  <c:v>1.6771079897237584E-2</c:v>
                </c:pt>
                <c:pt idx="1924">
                  <c:v>1.6763023487218476E-2</c:v>
                </c:pt>
                <c:pt idx="1925">
                  <c:v>1.6755427918964116E-2</c:v>
                </c:pt>
                <c:pt idx="1926">
                  <c:v>1.6748293192474506E-2</c:v>
                </c:pt>
                <c:pt idx="1927">
                  <c:v>1.6741619307749644E-2</c:v>
                </c:pt>
                <c:pt idx="1928">
                  <c:v>1.6735406264789532E-2</c:v>
                </c:pt>
                <c:pt idx="1929">
                  <c:v>1.6729654063594168E-2</c:v>
                </c:pt>
                <c:pt idx="1930">
                  <c:v>1.6724362703923745E-2</c:v>
                </c:pt>
                <c:pt idx="1931">
                  <c:v>1.6719532186018071E-2</c:v>
                </c:pt>
                <c:pt idx="1932">
                  <c:v>1.6715162509717274E-2</c:v>
                </c:pt>
                <c:pt idx="1933">
                  <c:v>1.671125367510129E-2</c:v>
                </c:pt>
                <c:pt idx="1934">
                  <c:v>1.6707805682090182E-2</c:v>
                </c:pt>
                <c:pt idx="1935">
                  <c:v>1.6704818530604015E-2</c:v>
                </c:pt>
                <c:pt idx="1936">
                  <c:v>1.6702292220802661E-2</c:v>
                </c:pt>
                <c:pt idx="1937">
                  <c:v>1.6700226752526248E-2</c:v>
                </c:pt>
                <c:pt idx="1938">
                  <c:v>1.6698622125934648E-2</c:v>
                </c:pt>
                <c:pt idx="1939">
                  <c:v>1.6697478340788052E-2</c:v>
                </c:pt>
                <c:pt idx="1940">
                  <c:v>1.6696795397246333E-2</c:v>
                </c:pt>
                <c:pt idx="1941">
                  <c:v>1.6696573295229555E-2</c:v>
                </c:pt>
                <c:pt idx="1942">
                  <c:v>1.6696812034737718E-2</c:v>
                </c:pt>
                <c:pt idx="1943">
                  <c:v>1.6697511615930694E-2</c:v>
                </c:pt>
                <c:pt idx="1944">
                  <c:v>1.6698672038568674E-2</c:v>
                </c:pt>
                <c:pt idx="1945">
                  <c:v>1.6700293302811531E-2</c:v>
                </c:pt>
                <c:pt idx="1946">
                  <c:v>1.6702375408659265E-2</c:v>
                </c:pt>
                <c:pt idx="1947">
                  <c:v>1.6704918356031939E-2</c:v>
                </c:pt>
                <c:pt idx="1948">
                  <c:v>1.6707922145089427E-2</c:v>
                </c:pt>
                <c:pt idx="1949">
                  <c:v>1.6711386775671855E-2</c:v>
                </c:pt>
                <c:pt idx="1950">
                  <c:v>1.671531224785916E-2</c:v>
                </c:pt>
                <c:pt idx="1951">
                  <c:v>1.6719698561731278E-2</c:v>
                </c:pt>
                <c:pt idx="1952">
                  <c:v>1.6724545717288208E-2</c:v>
                </c:pt>
                <c:pt idx="1953">
                  <c:v>1.672985371437008E-2</c:v>
                </c:pt>
                <c:pt idx="1954">
                  <c:v>1.6735622553296636E-2</c:v>
                </c:pt>
                <c:pt idx="1955">
                  <c:v>1.6741852233748133E-2</c:v>
                </c:pt>
                <c:pt idx="1956">
                  <c:v>1.6748542756124252E-2</c:v>
                </c:pt>
                <c:pt idx="1957">
                  <c:v>1.6755694120185183E-2</c:v>
                </c:pt>
                <c:pt idx="1958">
                  <c:v>1.6763306326010863E-2</c:v>
                </c:pt>
                <c:pt idx="1959">
                  <c:v>1.6771379373601292E-2</c:v>
                </c:pt>
                <c:pt idx="1960">
                  <c:v>1.6779913263116342E-2</c:v>
                </c:pt>
                <c:pt idx="1961">
                  <c:v>1.6788907994476077E-2</c:v>
                </c:pt>
                <c:pt idx="1962">
                  <c:v>1.6798363567840369E-2</c:v>
                </c:pt>
                <c:pt idx="1963">
                  <c:v>1.6808279983049346E-2</c:v>
                </c:pt>
                <c:pt idx="1964">
                  <c:v>1.681865724026288E-2</c:v>
                </c:pt>
                <c:pt idx="1965">
                  <c:v>1.6829495339560907E-2</c:v>
                </c:pt>
                <c:pt idx="1966">
                  <c:v>1.6840794280943427E-2</c:v>
                </c:pt>
                <c:pt idx="1967">
                  <c:v>1.6851000163162766E-2</c:v>
                </c:pt>
                <c:pt idx="1968">
                  <c:v>1.6855664180974728E-2</c:v>
                </c:pt>
                <c:pt idx="1969">
                  <c:v>1.6860283268727017E-2</c:v>
                </c:pt>
                <c:pt idx="1970">
                  <c:v>1.6864857426579505E-2</c:v>
                </c:pt>
                <c:pt idx="1971">
                  <c:v>1.686938665437232E-2</c:v>
                </c:pt>
                <c:pt idx="1972">
                  <c:v>1.6873870952265335E-2</c:v>
                </c:pt>
                <c:pt idx="1973">
                  <c:v>1.6878310320098677E-2</c:v>
                </c:pt>
                <c:pt idx="1974">
                  <c:v>1.6882704758032219E-2</c:v>
                </c:pt>
                <c:pt idx="1975">
                  <c:v>1.6887054265906087E-2</c:v>
                </c:pt>
                <c:pt idx="1976">
                  <c:v>1.6891358843800219E-2</c:v>
                </c:pt>
                <c:pt idx="1977">
                  <c:v>1.6895618491794551E-2</c:v>
                </c:pt>
                <c:pt idx="1978">
                  <c:v>1.6899833209649273E-2</c:v>
                </c:pt>
                <c:pt idx="1979">
                  <c:v>1.6904002997524259E-2</c:v>
                </c:pt>
                <c:pt idx="1980">
                  <c:v>1.6908127855499444E-2</c:v>
                </c:pt>
                <c:pt idx="1981">
                  <c:v>1.6912207783494893E-2</c:v>
                </c:pt>
                <c:pt idx="1982">
                  <c:v>1.6916242781350732E-2</c:v>
                </c:pt>
                <c:pt idx="1983">
                  <c:v>1.6920232849306771E-2</c:v>
                </c:pt>
                <c:pt idx="1984">
                  <c:v>1.6924177987283073E-2</c:v>
                </c:pt>
                <c:pt idx="1985">
                  <c:v>1.6928078195119767E-2</c:v>
                </c:pt>
                <c:pt idx="1986">
                  <c:v>1.693193347305666E-2</c:v>
                </c:pt>
                <c:pt idx="1987">
                  <c:v>1.6935743821013816E-2</c:v>
                </c:pt>
                <c:pt idx="1988">
                  <c:v>1.6939509238831363E-2</c:v>
                </c:pt>
                <c:pt idx="1989">
                  <c:v>1.6943757557328354E-2</c:v>
                </c:pt>
                <c:pt idx="1990">
                  <c:v>1.6947426696640733E-2</c:v>
                </c:pt>
                <c:pt idx="1991">
                  <c:v>1.6951050905813503E-2</c:v>
                </c:pt>
                <c:pt idx="1992">
                  <c:v>1.6954630185166408E-2</c:v>
                </c:pt>
                <c:pt idx="1993">
                  <c:v>1.6958164534379705E-2</c:v>
                </c:pt>
                <c:pt idx="1994">
                  <c:v>1.6961653953613265E-2</c:v>
                </c:pt>
                <c:pt idx="1995">
                  <c:v>1.6965098442947024E-2</c:v>
                </c:pt>
                <c:pt idx="1996">
                  <c:v>1.6968498002061239E-2</c:v>
                </c:pt>
                <c:pt idx="1997">
                  <c:v>1.6971852631275652E-2</c:v>
                </c:pt>
                <c:pt idx="1998">
                  <c:v>1.6975162330350457E-2</c:v>
                </c:pt>
                <c:pt idx="1999">
                  <c:v>1.6978427099605398E-2</c:v>
                </c:pt>
                <c:pt idx="2000">
                  <c:v>1.6981646938640793E-2</c:v>
                </c:pt>
                <c:pt idx="2001">
                  <c:v>1.6984821847696452E-2</c:v>
                </c:pt>
                <c:pt idx="2002">
                  <c:v>1.6987951826772374E-2</c:v>
                </c:pt>
                <c:pt idx="2003">
                  <c:v>1.6991036875868559E-2</c:v>
                </c:pt>
                <c:pt idx="2004">
                  <c:v>1.6994076994825136E-2</c:v>
                </c:pt>
                <c:pt idx="2005">
                  <c:v>1.6997072183801976E-2</c:v>
                </c:pt>
                <c:pt idx="2006">
                  <c:v>1.7000022442719143E-2</c:v>
                </c:pt>
                <c:pt idx="2007">
                  <c:v>1.7002927771576637E-2</c:v>
                </c:pt>
                <c:pt idx="2008">
                  <c:v>1.7005788170534331E-2</c:v>
                </c:pt>
                <c:pt idx="2009">
                  <c:v>1.7008603639352415E-2</c:v>
                </c:pt>
                <c:pt idx="2010">
                  <c:v>1.7011374178110827E-2</c:v>
                </c:pt>
                <c:pt idx="2011">
                  <c:v>1.7014099786889503E-2</c:v>
                </c:pt>
                <c:pt idx="2012">
                  <c:v>1.7016780465688441E-2</c:v>
                </c:pt>
                <c:pt idx="2013">
                  <c:v>1.7019416214347771E-2</c:v>
                </c:pt>
                <c:pt idx="2014">
                  <c:v>1.7022007032947428E-2</c:v>
                </c:pt>
                <c:pt idx="2015">
                  <c:v>1.7024552921567349E-2</c:v>
                </c:pt>
                <c:pt idx="2016">
                  <c:v>1.7027053880127596E-2</c:v>
                </c:pt>
                <c:pt idx="2017">
                  <c:v>1.7029509908708107E-2</c:v>
                </c:pt>
                <c:pt idx="2018">
                  <c:v>1.7031921007069073E-2</c:v>
                </c:pt>
                <c:pt idx="2019">
                  <c:v>1.7034287175610174E-2</c:v>
                </c:pt>
                <c:pt idx="2020">
                  <c:v>1.7036608413851795E-2</c:v>
                </c:pt>
                <c:pt idx="2021">
                  <c:v>1.7038884722273551E-2</c:v>
                </c:pt>
                <c:pt idx="2022">
                  <c:v>1.7041116100475762E-2</c:v>
                </c:pt>
                <c:pt idx="2023">
                  <c:v>1.7043302548858108E-2</c:v>
                </c:pt>
                <c:pt idx="2024">
                  <c:v>1.704544406702091E-2</c:v>
                </c:pt>
                <c:pt idx="2025">
                  <c:v>1.7047540655124038E-2</c:v>
                </c:pt>
                <c:pt idx="2026">
                  <c:v>1.704959231324743E-2</c:v>
                </c:pt>
                <c:pt idx="2027">
                  <c:v>1.7051599041231214E-2</c:v>
                </c:pt>
                <c:pt idx="2028">
                  <c:v>1.705356083923526E-2</c:v>
                </c:pt>
                <c:pt idx="2029">
                  <c:v>1.7055477707179634E-2</c:v>
                </c:pt>
                <c:pt idx="2030">
                  <c:v>1.7057349645064335E-2</c:v>
                </c:pt>
                <c:pt idx="2031">
                  <c:v>1.7059176652969299E-2</c:v>
                </c:pt>
                <c:pt idx="2032">
                  <c:v>1.7060958730654718E-2</c:v>
                </c:pt>
                <c:pt idx="2033">
                  <c:v>1.7062695878360401E-2</c:v>
                </c:pt>
                <c:pt idx="2034">
                  <c:v>1.7064388096006411E-2</c:v>
                </c:pt>
                <c:pt idx="2035">
                  <c:v>1.7066035383592748E-2</c:v>
                </c:pt>
                <c:pt idx="2036">
                  <c:v>1.7067637741199349E-2</c:v>
                </c:pt>
                <c:pt idx="2037">
                  <c:v>1.706919516866634E-2</c:v>
                </c:pt>
                <c:pt idx="2038">
                  <c:v>1.7070707666073659E-2</c:v>
                </c:pt>
                <c:pt idx="2039">
                  <c:v>1.7072175233421305E-2</c:v>
                </c:pt>
                <c:pt idx="2040">
                  <c:v>1.7073597870789214E-2</c:v>
                </c:pt>
                <c:pt idx="2041">
                  <c:v>1.7075168725595447E-2</c:v>
                </c:pt>
                <c:pt idx="2042">
                  <c:v>1.7076495084218379E-2</c:v>
                </c:pt>
                <c:pt idx="2043">
                  <c:v>1.7077776512701703E-2</c:v>
                </c:pt>
                <c:pt idx="2044">
                  <c:v>1.7079013011205291E-2</c:v>
                </c:pt>
                <c:pt idx="2045">
                  <c:v>1.7080204579569269E-2</c:v>
                </c:pt>
                <c:pt idx="2046">
                  <c:v>1.7081351217953511E-2</c:v>
                </c:pt>
                <c:pt idx="2047">
                  <c:v>1.708245292627808E-2</c:v>
                </c:pt>
                <c:pt idx="2048">
                  <c:v>1.708350970446304E-2</c:v>
                </c:pt>
                <c:pt idx="2049">
                  <c:v>1.7084521552668264E-2</c:v>
                </c:pt>
                <c:pt idx="2050">
                  <c:v>1.7085488470733878E-2</c:v>
                </c:pt>
                <c:pt idx="2051">
                  <c:v>1.708641045873982E-2</c:v>
                </c:pt>
                <c:pt idx="2052">
                  <c:v>1.7087287516766025E-2</c:v>
                </c:pt>
                <c:pt idx="2053">
                  <c:v>1.7088119644652622E-2</c:v>
                </c:pt>
                <c:pt idx="2054">
                  <c:v>1.7088906842399609E-2</c:v>
                </c:pt>
                <c:pt idx="2055">
                  <c:v>1.7089649110246796E-2</c:v>
                </c:pt>
                <c:pt idx="2056">
                  <c:v>1.7092159297376952E-2</c:v>
                </c:pt>
                <c:pt idx="2057">
                  <c:v>1.7090998855682216E-2</c:v>
                </c:pt>
                <c:pt idx="2058">
                  <c:v>1.7091606333110576E-2</c:v>
                </c:pt>
                <c:pt idx="2059">
                  <c:v>1.7092168880639136E-2</c:v>
                </c:pt>
                <c:pt idx="2060">
                  <c:v>1.7092686498108023E-2</c:v>
                </c:pt>
                <c:pt idx="2061">
                  <c:v>1.7093159185437301E-2</c:v>
                </c:pt>
                <c:pt idx="2062">
                  <c:v>1.7093586942786843E-2</c:v>
                </c:pt>
                <c:pt idx="2063">
                  <c:v>1.7093969770076711E-2</c:v>
                </c:pt>
                <c:pt idx="2064">
                  <c:v>1.7094307667147035E-2</c:v>
                </c:pt>
                <c:pt idx="2065">
                  <c:v>1.7094600634317558E-2</c:v>
                </c:pt>
                <c:pt idx="2066">
                  <c:v>1.7094848671348473E-2</c:v>
                </c:pt>
                <c:pt idx="2067">
                  <c:v>1.7095051778239778E-2</c:v>
                </c:pt>
                <c:pt idx="2068">
                  <c:v>1.7095209955151347E-2</c:v>
                </c:pt>
                <c:pt idx="2069">
                  <c:v>1.7095323201923307E-2</c:v>
                </c:pt>
                <c:pt idx="2070">
                  <c:v>1.709539151871553E-2</c:v>
                </c:pt>
                <c:pt idx="2071">
                  <c:v>1.7095414905288209E-2</c:v>
                </c:pt>
                <c:pt idx="2072">
                  <c:v>1.7095393361961086E-2</c:v>
                </c:pt>
                <c:pt idx="2073">
                  <c:v>1.7095326888574292E-2</c:v>
                </c:pt>
                <c:pt idx="2074">
                  <c:v>1.7095215484967952E-2</c:v>
                </c:pt>
                <c:pt idx="2075">
                  <c:v>1.7095059151461811E-2</c:v>
                </c:pt>
                <c:pt idx="2076">
                  <c:v>1.7094857887816062E-2</c:v>
                </c:pt>
                <c:pt idx="2077">
                  <c:v>1.709461169411064E-2</c:v>
                </c:pt>
                <c:pt idx="2078">
                  <c:v>1.7094320570265609E-2</c:v>
                </c:pt>
                <c:pt idx="2079">
                  <c:v>1.7093984516440841E-2</c:v>
                </c:pt>
                <c:pt idx="2080">
                  <c:v>1.7093603532476465E-2</c:v>
                </c:pt>
                <c:pt idx="2081">
                  <c:v>1.7093177618372479E-2</c:v>
                </c:pt>
                <c:pt idx="2082">
                  <c:v>1.7092706774288757E-2</c:v>
                </c:pt>
                <c:pt idx="2083">
                  <c:v>1.7092191000305235E-2</c:v>
                </c:pt>
                <c:pt idx="2084">
                  <c:v>1.7091630296022231E-2</c:v>
                </c:pt>
                <c:pt idx="2085">
                  <c:v>1.7091024661759491E-2</c:v>
                </c:pt>
                <c:pt idx="2086">
                  <c:v>1.7090374097357142E-2</c:v>
                </c:pt>
                <c:pt idx="2087">
                  <c:v>1.7089678602975056E-2</c:v>
                </c:pt>
                <c:pt idx="2088">
                  <c:v>1.7088938178613233E-2</c:v>
                </c:pt>
                <c:pt idx="2089">
                  <c:v>1.708815282395193E-2</c:v>
                </c:pt>
                <c:pt idx="2090">
                  <c:v>1.7087322539390826E-2</c:v>
                </c:pt>
                <c:pt idx="2091">
                  <c:v>1.7086447324690113E-2</c:v>
                </c:pt>
                <c:pt idx="2092">
                  <c:v>1.7085527180009663E-2</c:v>
                </c:pt>
                <c:pt idx="2093">
                  <c:v>1.7085088581332286E-2</c:v>
                </c:pt>
                <c:pt idx="2094">
                  <c:v>1.7084065642238855E-2</c:v>
                </c:pt>
                <c:pt idx="2095">
                  <c:v>1.7082997768822494E-2</c:v>
                </c:pt>
                <c:pt idx="2096">
                  <c:v>1.7081884961056559E-2</c:v>
                </c:pt>
                <c:pt idx="2097">
                  <c:v>1.7080727218967695E-2</c:v>
                </c:pt>
                <c:pt idx="2098">
                  <c:v>1.7079524542635838E-2</c:v>
                </c:pt>
                <c:pt idx="2099">
                  <c:v>1.7078276931927761E-2</c:v>
                </c:pt>
                <c:pt idx="2100">
                  <c:v>1.7076984386870109E-2</c:v>
                </c:pt>
                <c:pt idx="2101">
                  <c:v>1.7075646907516173E-2</c:v>
                </c:pt>
                <c:pt idx="2102">
                  <c:v>1.7074264493919245E-2</c:v>
                </c:pt>
                <c:pt idx="2103">
                  <c:v>1.7072837145919451E-2</c:v>
                </c:pt>
                <c:pt idx="2104">
                  <c:v>1.7071364863650018E-2</c:v>
                </c:pt>
                <c:pt idx="2105">
                  <c:v>1.7069847647084302E-2</c:v>
                </c:pt>
                <c:pt idx="2106">
                  <c:v>1.7068285496222302E-2</c:v>
                </c:pt>
                <c:pt idx="2107">
                  <c:v>1.7065167253464963E-2</c:v>
                </c:pt>
                <c:pt idx="2108">
                  <c:v>1.7063496134861467E-2</c:v>
                </c:pt>
                <c:pt idx="2109">
                  <c:v>1.7061780086198297E-2</c:v>
                </c:pt>
                <c:pt idx="2110">
                  <c:v>1.7060019107395519E-2</c:v>
                </c:pt>
                <c:pt idx="2111">
                  <c:v>1.7058213198613004E-2</c:v>
                </c:pt>
                <c:pt idx="2112">
                  <c:v>1.7056362359850752E-2</c:v>
                </c:pt>
                <c:pt idx="2113">
                  <c:v>1.7054466590868955E-2</c:v>
                </c:pt>
                <c:pt idx="2114">
                  <c:v>1.7052525891907422E-2</c:v>
                </c:pt>
                <c:pt idx="2115">
                  <c:v>1.7050540262966152E-2</c:v>
                </c:pt>
                <c:pt idx="2116">
                  <c:v>1.7048509703885273E-2</c:v>
                </c:pt>
                <c:pt idx="2117">
                  <c:v>1.7046434214744721E-2</c:v>
                </c:pt>
                <c:pt idx="2118">
                  <c:v>1.7044313795624433E-2</c:v>
                </c:pt>
                <c:pt idx="2119">
                  <c:v>1.7042148446444472E-2</c:v>
                </c:pt>
                <c:pt idx="2120">
                  <c:v>1.7039938167204838E-2</c:v>
                </c:pt>
                <c:pt idx="2121">
                  <c:v>1.7037682957825595E-2</c:v>
                </c:pt>
                <c:pt idx="2122">
                  <c:v>1.7035382818466616E-2</c:v>
                </c:pt>
                <c:pt idx="2123">
                  <c:v>1.7033037749127899E-2</c:v>
                </c:pt>
                <c:pt idx="2124">
                  <c:v>1.7030647749729511E-2</c:v>
                </c:pt>
                <c:pt idx="2125">
                  <c:v>1.7028212820191513E-2</c:v>
                </c:pt>
                <c:pt idx="2126">
                  <c:v>1.7025732960673778E-2</c:v>
                </c:pt>
                <c:pt idx="2127">
                  <c:v>1.7023208171096371E-2</c:v>
                </c:pt>
                <c:pt idx="2128">
                  <c:v>1.7020638451459291E-2</c:v>
                </c:pt>
                <c:pt idx="2129">
                  <c:v>1.7018023801842475E-2</c:v>
                </c:pt>
                <c:pt idx="2130">
                  <c:v>1.7015364222165985E-2</c:v>
                </c:pt>
                <c:pt idx="2131">
                  <c:v>1.7012659712429823E-2</c:v>
                </c:pt>
                <c:pt idx="2132">
                  <c:v>1.7009910272474116E-2</c:v>
                </c:pt>
                <c:pt idx="2133">
                  <c:v>1.7007115902858416E-2</c:v>
                </c:pt>
                <c:pt idx="2134">
                  <c:v>1.7004276603023172E-2</c:v>
                </c:pt>
                <c:pt idx="2135">
                  <c:v>1.7001392373128255E-2</c:v>
                </c:pt>
                <c:pt idx="2136">
                  <c:v>1.6998463213093729E-2</c:v>
                </c:pt>
                <c:pt idx="2137">
                  <c:v>1.6995489123239338E-2</c:v>
                </c:pt>
                <c:pt idx="2138">
                  <c:v>1.6992470103325275E-2</c:v>
                </c:pt>
                <c:pt idx="2139">
                  <c:v>1.6989406153191666E-2</c:v>
                </c:pt>
                <c:pt idx="2140">
                  <c:v>1.6986297273238193E-2</c:v>
                </c:pt>
                <c:pt idx="2141">
                  <c:v>1.6983143463145112E-2</c:v>
                </c:pt>
                <c:pt idx="2142">
                  <c:v>1.6979944723072293E-2</c:v>
                </c:pt>
                <c:pt idx="2143">
                  <c:v>1.6976701052939802E-2</c:v>
                </c:pt>
                <c:pt idx="2144">
                  <c:v>1.6973412452747638E-2</c:v>
                </c:pt>
                <c:pt idx="2145">
                  <c:v>1.6970078922655674E-2</c:v>
                </c:pt>
                <c:pt idx="2146">
                  <c:v>1.69667004624241E-2</c:v>
                </c:pt>
                <c:pt idx="2147">
                  <c:v>1.696327707221279E-2</c:v>
                </c:pt>
                <c:pt idx="2148">
                  <c:v>1.6959808752021743E-2</c:v>
                </c:pt>
                <c:pt idx="2149">
                  <c:v>1.6956295501771024E-2</c:v>
                </c:pt>
                <c:pt idx="2150">
                  <c:v>1.6952737321540567E-2</c:v>
                </c:pt>
                <c:pt idx="2151">
                  <c:v>1.6949134211250438E-2</c:v>
                </c:pt>
                <c:pt idx="2152">
                  <c:v>1.6945486170980573E-2</c:v>
                </c:pt>
                <c:pt idx="2153">
                  <c:v>1.6941793200651034E-2</c:v>
                </c:pt>
                <c:pt idx="2154">
                  <c:v>1.6938055300341759E-2</c:v>
                </c:pt>
                <c:pt idx="2155">
                  <c:v>1.6934272470052747E-2</c:v>
                </c:pt>
                <c:pt idx="2156">
                  <c:v>1.6930444709704062E-2</c:v>
                </c:pt>
                <c:pt idx="2157">
                  <c:v>1.6926572019295705E-2</c:v>
                </c:pt>
                <c:pt idx="2158">
                  <c:v>1.6922654398987547E-2</c:v>
                </c:pt>
                <c:pt idx="2159">
                  <c:v>1.6918691848699652E-2</c:v>
                </c:pt>
                <c:pt idx="2160">
                  <c:v>1.6914684368352084E-2</c:v>
                </c:pt>
                <c:pt idx="2161">
                  <c:v>1.6910631957944844E-2</c:v>
                </c:pt>
                <c:pt idx="2162">
                  <c:v>1.6906534617637803E-2</c:v>
                </c:pt>
                <c:pt idx="2163">
                  <c:v>1.6902392347271089E-2</c:v>
                </c:pt>
                <c:pt idx="2164">
                  <c:v>1.6898205146844703E-2</c:v>
                </c:pt>
                <c:pt idx="2165">
                  <c:v>1.6893973016598451E-2</c:v>
                </c:pt>
                <c:pt idx="2166">
                  <c:v>1.6889695956292528E-2</c:v>
                </c:pt>
                <c:pt idx="2167">
                  <c:v>1.6885373966006867E-2</c:v>
                </c:pt>
                <c:pt idx="2168">
                  <c:v>1.6881007045661534E-2</c:v>
                </c:pt>
                <c:pt idx="2169">
                  <c:v>1.6876595195336463E-2</c:v>
                </c:pt>
                <c:pt idx="2170">
                  <c:v>1.6872138415031657E-2</c:v>
                </c:pt>
                <c:pt idx="2171">
                  <c:v>1.6867636704747113E-2</c:v>
                </c:pt>
                <c:pt idx="2172">
                  <c:v>1.6863090064482833E-2</c:v>
                </c:pt>
                <c:pt idx="2173">
                  <c:v>1.6858498494238816E-2</c:v>
                </c:pt>
                <c:pt idx="2174">
                  <c:v>1.6853861994094999E-2</c:v>
                </c:pt>
                <c:pt idx="2175">
                  <c:v>1.6849180563811572E-2</c:v>
                </c:pt>
                <c:pt idx="2176">
                  <c:v>1.6844454203628345E-2</c:v>
                </c:pt>
                <c:pt idx="2177">
                  <c:v>1.6839682913625253E-2</c:v>
                </c:pt>
                <c:pt idx="2178">
                  <c:v>1.6834866693402617E-2</c:v>
                </c:pt>
                <c:pt idx="2179">
                  <c:v>1.683000554328018E-2</c:v>
                </c:pt>
                <c:pt idx="2180">
                  <c:v>1.6825099463337878E-2</c:v>
                </c:pt>
                <c:pt idx="2181">
                  <c:v>1.6820148453176031E-2</c:v>
                </c:pt>
                <c:pt idx="2182">
                  <c:v>1.6815152513274256E-2</c:v>
                </c:pt>
                <c:pt idx="2183">
                  <c:v>1.6810111643232872E-2</c:v>
                </c:pt>
                <c:pt idx="2184">
                  <c:v>1.6805025843371624E-2</c:v>
                </c:pt>
                <c:pt idx="2185">
                  <c:v>1.6799895113450702E-2</c:v>
                </c:pt>
                <c:pt idx="2186">
                  <c:v>1.6794719453550044E-2</c:v>
                </c:pt>
                <c:pt idx="2187">
                  <c:v>1.6789498863749586E-2</c:v>
                </c:pt>
                <c:pt idx="2188">
                  <c:v>1.6784233344129262E-2</c:v>
                </c:pt>
                <c:pt idx="2189">
                  <c:v>1.677892289436933E-2</c:v>
                </c:pt>
                <c:pt idx="2190">
                  <c:v>1.6773567514709598E-2</c:v>
                </c:pt>
                <c:pt idx="2191">
                  <c:v>1.6768167205150064E-2</c:v>
                </c:pt>
                <c:pt idx="2192">
                  <c:v>1.6762721965530858E-2</c:v>
                </c:pt>
                <c:pt idx="2193">
                  <c:v>1.6757231796091787E-2</c:v>
                </c:pt>
                <c:pt idx="2194">
                  <c:v>1.6751696696593044E-2</c:v>
                </c:pt>
                <c:pt idx="2195">
                  <c:v>1.6746116667274435E-2</c:v>
                </c:pt>
                <c:pt idx="2196">
                  <c:v>1.6740491708056027E-2</c:v>
                </c:pt>
                <c:pt idx="2197">
                  <c:v>1.6734821818777945E-2</c:v>
                </c:pt>
                <c:pt idx="2198">
                  <c:v>1.6729106999600063E-2</c:v>
                </c:pt>
                <c:pt idx="2199">
                  <c:v>1.672334725052238E-2</c:v>
                </c:pt>
                <c:pt idx="2200">
                  <c:v>1.6717542571385025E-2</c:v>
                </c:pt>
                <c:pt idx="2201">
                  <c:v>1.6711692962427804E-2</c:v>
                </c:pt>
                <c:pt idx="2202">
                  <c:v>1.6705798423570783E-2</c:v>
                </c:pt>
                <c:pt idx="2203">
                  <c:v>1.6699858954813962E-2</c:v>
                </c:pt>
                <c:pt idx="2204">
                  <c:v>1.6693874555997468E-2</c:v>
                </c:pt>
                <c:pt idx="2205">
                  <c:v>1.6687845227281173E-2</c:v>
                </c:pt>
                <c:pt idx="2206">
                  <c:v>1.6681770968745013E-2</c:v>
                </c:pt>
                <c:pt idx="2207">
                  <c:v>1.6675651780309053E-2</c:v>
                </c:pt>
                <c:pt idx="2208">
                  <c:v>1.6669487661893356E-2</c:v>
                </c:pt>
                <c:pt idx="2209">
                  <c:v>1.6663278613577859E-2</c:v>
                </c:pt>
                <c:pt idx="2210">
                  <c:v>1.6657024635362561E-2</c:v>
                </c:pt>
                <c:pt idx="2211">
                  <c:v>1.6650725727167526E-2</c:v>
                </c:pt>
                <c:pt idx="2212">
                  <c:v>1.6644381889232562E-2</c:v>
                </c:pt>
                <c:pt idx="2213">
                  <c:v>1.6637993121397798E-2</c:v>
                </c:pt>
                <c:pt idx="2214">
                  <c:v>1.6631559423503361E-2</c:v>
                </c:pt>
                <c:pt idx="2215">
                  <c:v>1.662508079578906E-2</c:v>
                </c:pt>
                <c:pt idx="2216">
                  <c:v>1.6618557238174958E-2</c:v>
                </c:pt>
                <c:pt idx="2217">
                  <c:v>1.6611988750740991E-2</c:v>
                </c:pt>
                <c:pt idx="2218">
                  <c:v>1.6605375333247352E-2</c:v>
                </c:pt>
                <c:pt idx="2219">
                  <c:v>1.6598716985933848E-2</c:v>
                </c:pt>
                <c:pt idx="2220">
                  <c:v>1.6592013708960351E-2</c:v>
                </c:pt>
                <c:pt idx="2221">
                  <c:v>1.6585265501847246E-2</c:v>
                </c:pt>
                <c:pt idx="2222">
                  <c:v>1.6578472364914276E-2</c:v>
                </c:pt>
                <c:pt idx="2223">
                  <c:v>1.6571634298161442E-2</c:v>
                </c:pt>
                <c:pt idx="2224">
                  <c:v>1.6564751301508807E-2</c:v>
                </c:pt>
                <c:pt idx="2225">
                  <c:v>1.6557823375036307E-2</c:v>
                </c:pt>
                <c:pt idx="2226">
                  <c:v>1.655085051858407E-2</c:v>
                </c:pt>
                <c:pt idx="2227">
                  <c:v>1.6546615966195333E-2</c:v>
                </c:pt>
                <c:pt idx="2228">
                  <c:v>1.6552506797857802E-2</c:v>
                </c:pt>
                <c:pt idx="2229">
                  <c:v>1.6558294877553337E-2</c:v>
                </c:pt>
                <c:pt idx="2230">
                  <c:v>1.6563980205281936E-2</c:v>
                </c:pt>
                <c:pt idx="2231">
                  <c:v>1.6569562781043601E-2</c:v>
                </c:pt>
                <c:pt idx="2232">
                  <c:v>1.6575042604758394E-2</c:v>
                </c:pt>
                <c:pt idx="2233">
                  <c:v>1.6580419676426317E-2</c:v>
                </c:pt>
                <c:pt idx="2234">
                  <c:v>1.658569399620724E-2</c:v>
                </c:pt>
                <c:pt idx="2235">
                  <c:v>1.6590865564021229E-2</c:v>
                </c:pt>
                <c:pt idx="2236">
                  <c:v>1.6595934379788346E-2</c:v>
                </c:pt>
                <c:pt idx="2237">
                  <c:v>1.6600900443428657E-2</c:v>
                </c:pt>
                <c:pt idx="2238">
                  <c:v>1.6605763755102032E-2</c:v>
                </c:pt>
                <c:pt idx="2239">
                  <c:v>1.6610524314728536E-2</c:v>
                </c:pt>
                <c:pt idx="2240">
                  <c:v>1.6615182122388106E-2</c:v>
                </c:pt>
                <c:pt idx="2241">
                  <c:v>1.6619737178000804E-2</c:v>
                </c:pt>
                <c:pt idx="2242">
                  <c:v>1.6624189481566631E-2</c:v>
                </c:pt>
                <c:pt idx="2243">
                  <c:v>1.6628539033085588E-2</c:v>
                </c:pt>
                <c:pt idx="2244">
                  <c:v>1.6632785832557673E-2</c:v>
                </c:pt>
                <c:pt idx="2245">
                  <c:v>1.6636929880062823E-2</c:v>
                </c:pt>
                <c:pt idx="2246">
                  <c:v>1.6640971175441166E-2</c:v>
                </c:pt>
                <c:pt idx="2247">
                  <c:v>1.6644909718772638E-2</c:v>
                </c:pt>
                <c:pt idx="2248">
                  <c:v>1.6648745510057239E-2</c:v>
                </c:pt>
                <c:pt idx="2249">
                  <c:v>1.6652478549294969E-2</c:v>
                </c:pt>
                <c:pt idx="2250">
                  <c:v>1.6656108836405892E-2</c:v>
                </c:pt>
                <c:pt idx="2251">
                  <c:v>1.6659636371390008E-2</c:v>
                </c:pt>
                <c:pt idx="2252">
                  <c:v>1.6663061154487124E-2</c:v>
                </c:pt>
                <c:pt idx="2253">
                  <c:v>1.6666383185457434E-2</c:v>
                </c:pt>
                <c:pt idx="2254">
                  <c:v>1.6669602464300937E-2</c:v>
                </c:pt>
                <c:pt idx="2255">
                  <c:v>1.6672718991017632E-2</c:v>
                </c:pt>
                <c:pt idx="2256">
                  <c:v>1.6675732765847329E-2</c:v>
                </c:pt>
                <c:pt idx="2257">
                  <c:v>1.6678643788390346E-2</c:v>
                </c:pt>
                <c:pt idx="2258">
                  <c:v>1.6681452058886492E-2</c:v>
                </c:pt>
                <c:pt idx="2259">
                  <c:v>1.6684157577255831E-2</c:v>
                </c:pt>
                <c:pt idx="2260">
                  <c:v>1.6686760343738172E-2</c:v>
                </c:pt>
                <c:pt idx="2261">
                  <c:v>1.6689260357933833E-2</c:v>
                </c:pt>
                <c:pt idx="2262">
                  <c:v>1.6691657620082623E-2</c:v>
                </c:pt>
                <c:pt idx="2263">
                  <c:v>1.6693952130184542E-2</c:v>
                </c:pt>
                <c:pt idx="2264">
                  <c:v>1.6696143888159654E-2</c:v>
                </c:pt>
                <c:pt idx="2265">
                  <c:v>1.6698232894007958E-2</c:v>
                </c:pt>
                <c:pt idx="2266">
                  <c:v>1.6700219147729456E-2</c:v>
                </c:pt>
                <c:pt idx="2267">
                  <c:v>1.6702102649404083E-2</c:v>
                </c:pt>
                <c:pt idx="2268">
                  <c:v>1.6703883399031838E-2</c:v>
                </c:pt>
                <c:pt idx="2269">
                  <c:v>1.6705561396372914E-2</c:v>
                </c:pt>
                <c:pt idx="2270">
                  <c:v>1.670713664166712E-2</c:v>
                </c:pt>
                <c:pt idx="2271">
                  <c:v>1.670860913499439E-2</c:v>
                </c:pt>
                <c:pt idx="2272">
                  <c:v>1.6709978876034981E-2</c:v>
                </c:pt>
                <c:pt idx="2273">
                  <c:v>1.6711245864948765E-2</c:v>
                </c:pt>
                <c:pt idx="2274">
                  <c:v>1.6712410101895614E-2</c:v>
                </c:pt>
                <c:pt idx="2275">
                  <c:v>1.671347158663572E-2</c:v>
                </c:pt>
                <c:pt idx="2276">
                  <c:v>1.6714430319328955E-2</c:v>
                </c:pt>
                <c:pt idx="2277">
                  <c:v>1.671528629973551E-2</c:v>
                </c:pt>
                <c:pt idx="2278">
                  <c:v>1.6716039528175131E-2</c:v>
                </c:pt>
                <c:pt idx="2279">
                  <c:v>1.671669000456788E-2</c:v>
                </c:pt>
                <c:pt idx="2280">
                  <c:v>1.671723772867395E-2</c:v>
                </c:pt>
                <c:pt idx="2281">
                  <c:v>1.671768270073315E-2</c:v>
                </c:pt>
                <c:pt idx="2282">
                  <c:v>1.6718024920665542E-2</c:v>
                </c:pt>
                <c:pt idx="2283">
                  <c:v>1.6718264388471127E-2</c:v>
                </c:pt>
                <c:pt idx="2284">
                  <c:v>1.6718401104149905E-2</c:v>
                </c:pt>
                <c:pt idx="2285">
                  <c:v>1.6718435067781812E-2</c:v>
                </c:pt>
                <c:pt idx="2286">
                  <c:v>1.6718366279206975E-2</c:v>
                </c:pt>
                <c:pt idx="2287">
                  <c:v>1.6718194738505332E-2</c:v>
                </c:pt>
                <c:pt idx="2288">
                  <c:v>1.6717920445756818E-2</c:v>
                </c:pt>
                <c:pt idx="2289">
                  <c:v>1.6717543400881496E-2</c:v>
                </c:pt>
                <c:pt idx="2290">
                  <c:v>1.6717063603799431E-2</c:v>
                </c:pt>
                <c:pt idx="2291">
                  <c:v>1.6716481054670496E-2</c:v>
                </c:pt>
                <c:pt idx="2292">
                  <c:v>1.6715795753414753E-2</c:v>
                </c:pt>
                <c:pt idx="2293">
                  <c:v>1.6715007700032203E-2</c:v>
                </c:pt>
                <c:pt idx="2294">
                  <c:v>1.6714116894522846E-2</c:v>
                </c:pt>
                <c:pt idx="2295">
                  <c:v>1.6713123336806746E-2</c:v>
                </c:pt>
                <c:pt idx="2296">
                  <c:v>1.671202702712371E-2</c:v>
                </c:pt>
                <c:pt idx="2297">
                  <c:v>1.6710827965313868E-2</c:v>
                </c:pt>
                <c:pt idx="2298">
                  <c:v>1.6709526151297283E-2</c:v>
                </c:pt>
                <c:pt idx="2299">
                  <c:v>1.6708121585233826E-2</c:v>
                </c:pt>
                <c:pt idx="2300">
                  <c:v>1.6706614267043562E-2</c:v>
                </c:pt>
                <c:pt idx="2301">
                  <c:v>1.6704765798785104E-2</c:v>
                </c:pt>
                <c:pt idx="2302">
                  <c:v>1.6703038297443129E-2</c:v>
                </c:pt>
                <c:pt idx="2303">
                  <c:v>1.6701208044054283E-2</c:v>
                </c:pt>
                <c:pt idx="2304">
                  <c:v>1.669927503853863E-2</c:v>
                </c:pt>
                <c:pt idx="2305">
                  <c:v>1.6697239280976106E-2</c:v>
                </c:pt>
                <c:pt idx="2306">
                  <c:v>1.6695100771286775E-2</c:v>
                </c:pt>
                <c:pt idx="2307">
                  <c:v>1.6692859509390701E-2</c:v>
                </c:pt>
                <c:pt idx="2308">
                  <c:v>1.6690515495527691E-2</c:v>
                </c:pt>
                <c:pt idx="2309">
                  <c:v>1.6688068729617811E-2</c:v>
                </c:pt>
                <c:pt idx="2310">
                  <c:v>1.6685519211421251E-2</c:v>
                </c:pt>
                <c:pt idx="2311">
                  <c:v>1.6682866941337693E-2</c:v>
                </c:pt>
                <c:pt idx="2312">
                  <c:v>1.6680111919047391E-2</c:v>
                </c:pt>
                <c:pt idx="2313">
                  <c:v>1.6677254144630282E-2</c:v>
                </c:pt>
                <c:pt idx="2314">
                  <c:v>1.6674293618246239E-2</c:v>
                </c:pt>
                <c:pt idx="2315">
                  <c:v>1.6671230339655452E-2</c:v>
                </c:pt>
                <c:pt idx="2316">
                  <c:v>1.666806430909773E-2</c:v>
                </c:pt>
                <c:pt idx="2317">
                  <c:v>1.6664795526413201E-2</c:v>
                </c:pt>
                <c:pt idx="2318">
                  <c:v>1.6661423991601865E-2</c:v>
                </c:pt>
                <c:pt idx="2319">
                  <c:v>1.66574449900736E-2</c:v>
                </c:pt>
                <c:pt idx="2320">
                  <c:v>1.6653853272350361E-2</c:v>
                </c:pt>
                <c:pt idx="2321">
                  <c:v>1.665015880258025E-2</c:v>
                </c:pt>
                <c:pt idx="2322">
                  <c:v>1.6646361580603397E-2</c:v>
                </c:pt>
                <c:pt idx="2323">
                  <c:v>1.6642461606579673E-2</c:v>
                </c:pt>
                <c:pt idx="2324">
                  <c:v>1.6638458880668949E-2</c:v>
                </c:pt>
                <c:pt idx="2325">
                  <c:v>1.6634353402551483E-2</c:v>
                </c:pt>
                <c:pt idx="2326">
                  <c:v>1.6630145172387145E-2</c:v>
                </c:pt>
                <c:pt idx="2327">
                  <c:v>1.6625834190255873E-2</c:v>
                </c:pt>
                <c:pt idx="2328">
                  <c:v>1.6621420456077729E-2</c:v>
                </c:pt>
                <c:pt idx="2329">
                  <c:v>1.6616903969852714E-2</c:v>
                </c:pt>
                <c:pt idx="2330">
                  <c:v>1.6612284731580829E-2</c:v>
                </c:pt>
                <c:pt idx="2331">
                  <c:v>1.6607562741262072E-2</c:v>
                </c:pt>
                <c:pt idx="2332">
                  <c:v>1.660273799897638E-2</c:v>
                </c:pt>
                <c:pt idx="2333">
                  <c:v>1.6597810504563881E-2</c:v>
                </c:pt>
                <c:pt idx="2334">
                  <c:v>1.6592780258184447E-2</c:v>
                </c:pt>
                <c:pt idx="2335">
                  <c:v>1.6587647259838079E-2</c:v>
                </c:pt>
                <c:pt idx="2336">
                  <c:v>1.6582411509444839E-2</c:v>
                </c:pt>
                <c:pt idx="2337">
                  <c:v>1.6577073007004728E-2</c:v>
                </c:pt>
                <c:pt idx="2338">
                  <c:v>1.6571631752677618E-2</c:v>
                </c:pt>
                <c:pt idx="2339">
                  <c:v>1.6566087746223701E-2</c:v>
                </c:pt>
                <c:pt idx="2340">
                  <c:v>1.6560440987882785E-2</c:v>
                </c:pt>
                <c:pt idx="2341">
                  <c:v>1.6554691477494998E-2</c:v>
                </c:pt>
                <c:pt idx="2342">
                  <c:v>1.6548839215220212E-2</c:v>
                </c:pt>
                <c:pt idx="2343">
                  <c:v>1.6542884200898555E-2</c:v>
                </c:pt>
                <c:pt idx="2344">
                  <c:v>1.6536826434530028E-2</c:v>
                </c:pt>
                <c:pt idx="2345">
                  <c:v>1.6530665916274501E-2</c:v>
                </c:pt>
                <c:pt idx="2346">
                  <c:v>1.6524402646052039E-2</c:v>
                </c:pt>
                <c:pt idx="2347">
                  <c:v>1.6518036623862642E-2</c:v>
                </c:pt>
                <c:pt idx="2348">
                  <c:v>1.6511567849786246E-2</c:v>
                </c:pt>
                <c:pt idx="2349">
                  <c:v>1.6504996323822851E-2</c:v>
                </c:pt>
                <c:pt idx="2350">
                  <c:v>1.6498322045652714E-2</c:v>
                </c:pt>
                <c:pt idx="2351">
                  <c:v>1.6491545015835385E-2</c:v>
                </c:pt>
                <c:pt idx="2352">
                  <c:v>1.6484665233971185E-2</c:v>
                </c:pt>
                <c:pt idx="2353">
                  <c:v>1.6476422151407988E-2</c:v>
                </c:pt>
                <c:pt idx="2354">
                  <c:v>1.6469306856947696E-2</c:v>
                </c:pt>
                <c:pt idx="2355">
                  <c:v>1.6462088801434405E-2</c:v>
                </c:pt>
                <c:pt idx="2356">
                  <c:v>1.6454767984948049E-2</c:v>
                </c:pt>
                <c:pt idx="2357">
                  <c:v>1.6447344407435338E-2</c:v>
                </c:pt>
                <c:pt idx="2358">
                  <c:v>1.6439818069002854E-2</c:v>
                </c:pt>
                <c:pt idx="2359">
                  <c:v>1.6432188969597306E-2</c:v>
                </c:pt>
                <c:pt idx="2360">
                  <c:v>1.6424457109271984E-2</c:v>
                </c:pt>
                <c:pt idx="2361">
                  <c:v>1.6416622488053534E-2</c:v>
                </c:pt>
                <c:pt idx="2362">
                  <c:v>1.6408685105941956E-2</c:v>
                </c:pt>
                <c:pt idx="2363">
                  <c:v>1.640064496293725E-2</c:v>
                </c:pt>
                <c:pt idx="2364">
                  <c:v>1.6392502059119352E-2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5848832"/>
        <c:axId val="555851136"/>
      </c:lineChart>
      <c:dateAx>
        <c:axId val="555848832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555851136"/>
        <c:crosses val="autoZero"/>
        <c:auto val="1"/>
        <c:lblOffset val="100"/>
        <c:baseTimeUnit val="days"/>
      </c:dateAx>
      <c:valAx>
        <c:axId val="555851136"/>
        <c:scaling>
          <c:orientation val="minMax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558488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3099374999999998"/>
          <c:y val="0.57731861111111116"/>
          <c:w val="0.11256180555555556"/>
          <c:h val="0.127585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1M (0Y-1Y)</a:t>
            </a:r>
          </a:p>
        </c:rich>
      </c:tx>
      <c:layout/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1M Mx</c:v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EUR1M!$AR$2:$AR$2366</c:f>
              <c:numCache>
                <c:formatCode>ddd\,\ dd\-mmm\-yyyy</c:formatCode>
                <c:ptCount val="2365"/>
                <c:pt idx="0">
                  <c:v>42209</c:v>
                </c:pt>
                <c:pt idx="1">
                  <c:v>42212</c:v>
                </c:pt>
                <c:pt idx="2">
                  <c:v>42213</c:v>
                </c:pt>
                <c:pt idx="3">
                  <c:v>42214</c:v>
                </c:pt>
                <c:pt idx="4">
                  <c:v>42215</c:v>
                </c:pt>
                <c:pt idx="5">
                  <c:v>42216</c:v>
                </c:pt>
                <c:pt idx="6">
                  <c:v>42219</c:v>
                </c:pt>
                <c:pt idx="7">
                  <c:v>42220</c:v>
                </c:pt>
                <c:pt idx="8">
                  <c:v>42221</c:v>
                </c:pt>
                <c:pt idx="9">
                  <c:v>42222</c:v>
                </c:pt>
                <c:pt idx="10">
                  <c:v>42223</c:v>
                </c:pt>
                <c:pt idx="11">
                  <c:v>42226</c:v>
                </c:pt>
                <c:pt idx="12">
                  <c:v>42227</c:v>
                </c:pt>
                <c:pt idx="13">
                  <c:v>42228</c:v>
                </c:pt>
                <c:pt idx="14">
                  <c:v>42229</c:v>
                </c:pt>
                <c:pt idx="15">
                  <c:v>42230</c:v>
                </c:pt>
                <c:pt idx="16">
                  <c:v>42233</c:v>
                </c:pt>
                <c:pt idx="17">
                  <c:v>42234</c:v>
                </c:pt>
                <c:pt idx="18">
                  <c:v>42235</c:v>
                </c:pt>
                <c:pt idx="19">
                  <c:v>42236</c:v>
                </c:pt>
                <c:pt idx="20">
                  <c:v>42237</c:v>
                </c:pt>
                <c:pt idx="21">
                  <c:v>42240</c:v>
                </c:pt>
                <c:pt idx="22">
                  <c:v>42241</c:v>
                </c:pt>
                <c:pt idx="23">
                  <c:v>42242</c:v>
                </c:pt>
                <c:pt idx="24">
                  <c:v>42243</c:v>
                </c:pt>
                <c:pt idx="25">
                  <c:v>42244</c:v>
                </c:pt>
                <c:pt idx="26">
                  <c:v>42247</c:v>
                </c:pt>
                <c:pt idx="27">
                  <c:v>42248</c:v>
                </c:pt>
                <c:pt idx="28">
                  <c:v>42249</c:v>
                </c:pt>
                <c:pt idx="29">
                  <c:v>42250</c:v>
                </c:pt>
                <c:pt idx="30">
                  <c:v>42251</c:v>
                </c:pt>
                <c:pt idx="31">
                  <c:v>42254</c:v>
                </c:pt>
                <c:pt idx="32">
                  <c:v>42255</c:v>
                </c:pt>
                <c:pt idx="33">
                  <c:v>42256</c:v>
                </c:pt>
                <c:pt idx="34">
                  <c:v>42257</c:v>
                </c:pt>
                <c:pt idx="35">
                  <c:v>42258</c:v>
                </c:pt>
                <c:pt idx="36">
                  <c:v>42261</c:v>
                </c:pt>
                <c:pt idx="37">
                  <c:v>42262</c:v>
                </c:pt>
                <c:pt idx="38">
                  <c:v>42263</c:v>
                </c:pt>
                <c:pt idx="39">
                  <c:v>42264</c:v>
                </c:pt>
                <c:pt idx="40">
                  <c:v>42265</c:v>
                </c:pt>
                <c:pt idx="41">
                  <c:v>42268</c:v>
                </c:pt>
                <c:pt idx="42">
                  <c:v>42269</c:v>
                </c:pt>
                <c:pt idx="43">
                  <c:v>42270</c:v>
                </c:pt>
                <c:pt idx="44">
                  <c:v>42271</c:v>
                </c:pt>
                <c:pt idx="45">
                  <c:v>42272</c:v>
                </c:pt>
                <c:pt idx="46">
                  <c:v>42275</c:v>
                </c:pt>
                <c:pt idx="47">
                  <c:v>42276</c:v>
                </c:pt>
                <c:pt idx="48">
                  <c:v>42277</c:v>
                </c:pt>
                <c:pt idx="49">
                  <c:v>42278</c:v>
                </c:pt>
                <c:pt idx="50">
                  <c:v>42279</c:v>
                </c:pt>
                <c:pt idx="51">
                  <c:v>42282</c:v>
                </c:pt>
                <c:pt idx="52">
                  <c:v>42283</c:v>
                </c:pt>
                <c:pt idx="53">
                  <c:v>42284</c:v>
                </c:pt>
                <c:pt idx="54">
                  <c:v>42285</c:v>
                </c:pt>
                <c:pt idx="55">
                  <c:v>42286</c:v>
                </c:pt>
                <c:pt idx="56">
                  <c:v>42289</c:v>
                </c:pt>
                <c:pt idx="57">
                  <c:v>42290</c:v>
                </c:pt>
                <c:pt idx="58">
                  <c:v>42291</c:v>
                </c:pt>
                <c:pt idx="59">
                  <c:v>42292</c:v>
                </c:pt>
                <c:pt idx="60">
                  <c:v>42293</c:v>
                </c:pt>
                <c:pt idx="61">
                  <c:v>42296</c:v>
                </c:pt>
                <c:pt idx="62">
                  <c:v>42297</c:v>
                </c:pt>
                <c:pt idx="63">
                  <c:v>42298</c:v>
                </c:pt>
                <c:pt idx="64">
                  <c:v>42299</c:v>
                </c:pt>
                <c:pt idx="65">
                  <c:v>42300</c:v>
                </c:pt>
                <c:pt idx="66">
                  <c:v>42303</c:v>
                </c:pt>
                <c:pt idx="67">
                  <c:v>42304</c:v>
                </c:pt>
                <c:pt idx="68">
                  <c:v>42305</c:v>
                </c:pt>
                <c:pt idx="69">
                  <c:v>42306</c:v>
                </c:pt>
                <c:pt idx="70">
                  <c:v>42307</c:v>
                </c:pt>
                <c:pt idx="71">
                  <c:v>42310</c:v>
                </c:pt>
                <c:pt idx="72">
                  <c:v>42311</c:v>
                </c:pt>
                <c:pt idx="73">
                  <c:v>42312</c:v>
                </c:pt>
                <c:pt idx="74">
                  <c:v>42313</c:v>
                </c:pt>
                <c:pt idx="75">
                  <c:v>42314</c:v>
                </c:pt>
                <c:pt idx="76">
                  <c:v>42317</c:v>
                </c:pt>
                <c:pt idx="77">
                  <c:v>42318</c:v>
                </c:pt>
                <c:pt idx="78">
                  <c:v>42319</c:v>
                </c:pt>
                <c:pt idx="79">
                  <c:v>42320</c:v>
                </c:pt>
                <c:pt idx="80">
                  <c:v>42321</c:v>
                </c:pt>
                <c:pt idx="81">
                  <c:v>42324</c:v>
                </c:pt>
                <c:pt idx="82">
                  <c:v>42325</c:v>
                </c:pt>
                <c:pt idx="83">
                  <c:v>42326</c:v>
                </c:pt>
                <c:pt idx="84">
                  <c:v>42327</c:v>
                </c:pt>
                <c:pt idx="85">
                  <c:v>42328</c:v>
                </c:pt>
                <c:pt idx="86">
                  <c:v>42331</c:v>
                </c:pt>
                <c:pt idx="87">
                  <c:v>42332</c:v>
                </c:pt>
                <c:pt idx="88">
                  <c:v>42333</c:v>
                </c:pt>
                <c:pt idx="89">
                  <c:v>42334</c:v>
                </c:pt>
                <c:pt idx="90">
                  <c:v>42335</c:v>
                </c:pt>
                <c:pt idx="91">
                  <c:v>42338</c:v>
                </c:pt>
                <c:pt idx="92">
                  <c:v>42339</c:v>
                </c:pt>
                <c:pt idx="93">
                  <c:v>42340</c:v>
                </c:pt>
                <c:pt idx="94">
                  <c:v>42341</c:v>
                </c:pt>
                <c:pt idx="95">
                  <c:v>42342</c:v>
                </c:pt>
                <c:pt idx="96">
                  <c:v>42345</c:v>
                </c:pt>
                <c:pt idx="97">
                  <c:v>42346</c:v>
                </c:pt>
                <c:pt idx="98">
                  <c:v>42347</c:v>
                </c:pt>
                <c:pt idx="99">
                  <c:v>42348</c:v>
                </c:pt>
                <c:pt idx="100">
                  <c:v>42349</c:v>
                </c:pt>
                <c:pt idx="101">
                  <c:v>42352</c:v>
                </c:pt>
                <c:pt idx="102">
                  <c:v>42353</c:v>
                </c:pt>
                <c:pt idx="103">
                  <c:v>42354</c:v>
                </c:pt>
                <c:pt idx="104">
                  <c:v>42355</c:v>
                </c:pt>
                <c:pt idx="105">
                  <c:v>42356</c:v>
                </c:pt>
                <c:pt idx="106">
                  <c:v>42359</c:v>
                </c:pt>
                <c:pt idx="107">
                  <c:v>42360</c:v>
                </c:pt>
                <c:pt idx="108">
                  <c:v>42361</c:v>
                </c:pt>
                <c:pt idx="109">
                  <c:v>42362</c:v>
                </c:pt>
                <c:pt idx="110">
                  <c:v>42366</c:v>
                </c:pt>
                <c:pt idx="111">
                  <c:v>42367</c:v>
                </c:pt>
                <c:pt idx="112">
                  <c:v>42368</c:v>
                </c:pt>
                <c:pt idx="113">
                  <c:v>42369</c:v>
                </c:pt>
                <c:pt idx="114">
                  <c:v>42373</c:v>
                </c:pt>
                <c:pt idx="115">
                  <c:v>42374</c:v>
                </c:pt>
                <c:pt idx="116">
                  <c:v>42375</c:v>
                </c:pt>
                <c:pt idx="117">
                  <c:v>42376</c:v>
                </c:pt>
                <c:pt idx="118">
                  <c:v>42377</c:v>
                </c:pt>
                <c:pt idx="119">
                  <c:v>42380</c:v>
                </c:pt>
                <c:pt idx="120">
                  <c:v>42381</c:v>
                </c:pt>
                <c:pt idx="121">
                  <c:v>42382</c:v>
                </c:pt>
                <c:pt idx="122">
                  <c:v>42383</c:v>
                </c:pt>
                <c:pt idx="123">
                  <c:v>42384</c:v>
                </c:pt>
                <c:pt idx="124">
                  <c:v>42387</c:v>
                </c:pt>
                <c:pt idx="125">
                  <c:v>42388</c:v>
                </c:pt>
                <c:pt idx="126">
                  <c:v>42389</c:v>
                </c:pt>
                <c:pt idx="127">
                  <c:v>42390</c:v>
                </c:pt>
                <c:pt idx="128">
                  <c:v>42391</c:v>
                </c:pt>
                <c:pt idx="129">
                  <c:v>42394</c:v>
                </c:pt>
                <c:pt idx="130">
                  <c:v>42395</c:v>
                </c:pt>
                <c:pt idx="131">
                  <c:v>42396</c:v>
                </c:pt>
                <c:pt idx="132">
                  <c:v>42397</c:v>
                </c:pt>
                <c:pt idx="133">
                  <c:v>42398</c:v>
                </c:pt>
                <c:pt idx="134">
                  <c:v>42401</c:v>
                </c:pt>
                <c:pt idx="135">
                  <c:v>42402</c:v>
                </c:pt>
                <c:pt idx="136">
                  <c:v>42403</c:v>
                </c:pt>
                <c:pt idx="137">
                  <c:v>42404</c:v>
                </c:pt>
                <c:pt idx="138">
                  <c:v>42405</c:v>
                </c:pt>
                <c:pt idx="139">
                  <c:v>42408</c:v>
                </c:pt>
                <c:pt idx="140">
                  <c:v>42409</c:v>
                </c:pt>
                <c:pt idx="141">
                  <c:v>42410</c:v>
                </c:pt>
                <c:pt idx="142">
                  <c:v>42411</c:v>
                </c:pt>
                <c:pt idx="143">
                  <c:v>42412</c:v>
                </c:pt>
                <c:pt idx="144">
                  <c:v>42415</c:v>
                </c:pt>
                <c:pt idx="145">
                  <c:v>42416</c:v>
                </c:pt>
                <c:pt idx="146">
                  <c:v>42417</c:v>
                </c:pt>
                <c:pt idx="147">
                  <c:v>42418</c:v>
                </c:pt>
                <c:pt idx="148">
                  <c:v>42419</c:v>
                </c:pt>
                <c:pt idx="149">
                  <c:v>42422</c:v>
                </c:pt>
                <c:pt idx="150">
                  <c:v>42423</c:v>
                </c:pt>
                <c:pt idx="151">
                  <c:v>42424</c:v>
                </c:pt>
                <c:pt idx="152">
                  <c:v>42425</c:v>
                </c:pt>
                <c:pt idx="153">
                  <c:v>42426</c:v>
                </c:pt>
                <c:pt idx="154">
                  <c:v>42429</c:v>
                </c:pt>
                <c:pt idx="155">
                  <c:v>42430</c:v>
                </c:pt>
                <c:pt idx="156">
                  <c:v>42431</c:v>
                </c:pt>
                <c:pt idx="157">
                  <c:v>42432</c:v>
                </c:pt>
                <c:pt idx="158">
                  <c:v>42433</c:v>
                </c:pt>
                <c:pt idx="159">
                  <c:v>42436</c:v>
                </c:pt>
                <c:pt idx="160">
                  <c:v>42437</c:v>
                </c:pt>
                <c:pt idx="161">
                  <c:v>42438</c:v>
                </c:pt>
                <c:pt idx="162">
                  <c:v>42439</c:v>
                </c:pt>
                <c:pt idx="163">
                  <c:v>42440</c:v>
                </c:pt>
                <c:pt idx="164">
                  <c:v>42443</c:v>
                </c:pt>
                <c:pt idx="165">
                  <c:v>42444</c:v>
                </c:pt>
                <c:pt idx="166">
                  <c:v>42445</c:v>
                </c:pt>
                <c:pt idx="167">
                  <c:v>42446</c:v>
                </c:pt>
                <c:pt idx="168">
                  <c:v>42447</c:v>
                </c:pt>
                <c:pt idx="169">
                  <c:v>42450</c:v>
                </c:pt>
                <c:pt idx="170">
                  <c:v>42451</c:v>
                </c:pt>
                <c:pt idx="171">
                  <c:v>42452</c:v>
                </c:pt>
                <c:pt idx="172">
                  <c:v>42453</c:v>
                </c:pt>
                <c:pt idx="173">
                  <c:v>42458</c:v>
                </c:pt>
                <c:pt idx="174">
                  <c:v>42459</c:v>
                </c:pt>
                <c:pt idx="175">
                  <c:v>42460</c:v>
                </c:pt>
                <c:pt idx="176">
                  <c:v>42461</c:v>
                </c:pt>
                <c:pt idx="177">
                  <c:v>42464</c:v>
                </c:pt>
                <c:pt idx="178">
                  <c:v>42465</c:v>
                </c:pt>
                <c:pt idx="179">
                  <c:v>42466</c:v>
                </c:pt>
                <c:pt idx="180">
                  <c:v>42467</c:v>
                </c:pt>
                <c:pt idx="181">
                  <c:v>42468</c:v>
                </c:pt>
                <c:pt idx="182">
                  <c:v>42471</c:v>
                </c:pt>
                <c:pt idx="183">
                  <c:v>42472</c:v>
                </c:pt>
                <c:pt idx="184">
                  <c:v>42473</c:v>
                </c:pt>
                <c:pt idx="185">
                  <c:v>42474</c:v>
                </c:pt>
                <c:pt idx="186">
                  <c:v>42475</c:v>
                </c:pt>
                <c:pt idx="187">
                  <c:v>42478</c:v>
                </c:pt>
                <c:pt idx="188">
                  <c:v>42479</c:v>
                </c:pt>
                <c:pt idx="189">
                  <c:v>42480</c:v>
                </c:pt>
                <c:pt idx="190">
                  <c:v>42481</c:v>
                </c:pt>
                <c:pt idx="191">
                  <c:v>42482</c:v>
                </c:pt>
                <c:pt idx="192">
                  <c:v>42485</c:v>
                </c:pt>
                <c:pt idx="193">
                  <c:v>42486</c:v>
                </c:pt>
                <c:pt idx="194">
                  <c:v>42487</c:v>
                </c:pt>
                <c:pt idx="195">
                  <c:v>42488</c:v>
                </c:pt>
                <c:pt idx="196">
                  <c:v>42489</c:v>
                </c:pt>
                <c:pt idx="197">
                  <c:v>42492</c:v>
                </c:pt>
                <c:pt idx="198">
                  <c:v>42493</c:v>
                </c:pt>
                <c:pt idx="199">
                  <c:v>42494</c:v>
                </c:pt>
                <c:pt idx="200">
                  <c:v>42495</c:v>
                </c:pt>
                <c:pt idx="201">
                  <c:v>42496</c:v>
                </c:pt>
                <c:pt idx="202">
                  <c:v>42499</c:v>
                </c:pt>
                <c:pt idx="203">
                  <c:v>42500</c:v>
                </c:pt>
                <c:pt idx="204">
                  <c:v>42501</c:v>
                </c:pt>
                <c:pt idx="205">
                  <c:v>42502</c:v>
                </c:pt>
                <c:pt idx="206">
                  <c:v>42503</c:v>
                </c:pt>
                <c:pt idx="207">
                  <c:v>42506</c:v>
                </c:pt>
                <c:pt idx="208">
                  <c:v>42507</c:v>
                </c:pt>
                <c:pt idx="209">
                  <c:v>42508</c:v>
                </c:pt>
                <c:pt idx="210">
                  <c:v>42509</c:v>
                </c:pt>
                <c:pt idx="211">
                  <c:v>42510</c:v>
                </c:pt>
                <c:pt idx="212">
                  <c:v>42513</c:v>
                </c:pt>
                <c:pt idx="213">
                  <c:v>42514</c:v>
                </c:pt>
                <c:pt idx="214">
                  <c:v>42515</c:v>
                </c:pt>
                <c:pt idx="215">
                  <c:v>42516</c:v>
                </c:pt>
                <c:pt idx="216">
                  <c:v>42517</c:v>
                </c:pt>
                <c:pt idx="217">
                  <c:v>42520</c:v>
                </c:pt>
                <c:pt idx="218">
                  <c:v>42521</c:v>
                </c:pt>
                <c:pt idx="219">
                  <c:v>42522</c:v>
                </c:pt>
                <c:pt idx="220">
                  <c:v>42523</c:v>
                </c:pt>
                <c:pt idx="221">
                  <c:v>42524</c:v>
                </c:pt>
                <c:pt idx="222">
                  <c:v>42527</c:v>
                </c:pt>
                <c:pt idx="223">
                  <c:v>42528</c:v>
                </c:pt>
                <c:pt idx="224">
                  <c:v>42529</c:v>
                </c:pt>
                <c:pt idx="225">
                  <c:v>42530</c:v>
                </c:pt>
                <c:pt idx="226">
                  <c:v>42531</c:v>
                </c:pt>
                <c:pt idx="227">
                  <c:v>42534</c:v>
                </c:pt>
                <c:pt idx="228">
                  <c:v>42535</c:v>
                </c:pt>
                <c:pt idx="229">
                  <c:v>42536</c:v>
                </c:pt>
                <c:pt idx="230">
                  <c:v>42537</c:v>
                </c:pt>
                <c:pt idx="231">
                  <c:v>42538</c:v>
                </c:pt>
                <c:pt idx="232">
                  <c:v>42541</c:v>
                </c:pt>
                <c:pt idx="233">
                  <c:v>42542</c:v>
                </c:pt>
                <c:pt idx="234">
                  <c:v>42543</c:v>
                </c:pt>
                <c:pt idx="235">
                  <c:v>42544</c:v>
                </c:pt>
                <c:pt idx="236">
                  <c:v>42545</c:v>
                </c:pt>
                <c:pt idx="237">
                  <c:v>42548</c:v>
                </c:pt>
                <c:pt idx="238">
                  <c:v>42549</c:v>
                </c:pt>
                <c:pt idx="239">
                  <c:v>42550</c:v>
                </c:pt>
                <c:pt idx="240">
                  <c:v>42551</c:v>
                </c:pt>
                <c:pt idx="241">
                  <c:v>42552</c:v>
                </c:pt>
                <c:pt idx="242">
                  <c:v>42555</c:v>
                </c:pt>
                <c:pt idx="243">
                  <c:v>42556</c:v>
                </c:pt>
                <c:pt idx="244">
                  <c:v>42557</c:v>
                </c:pt>
                <c:pt idx="245">
                  <c:v>42558</c:v>
                </c:pt>
                <c:pt idx="246">
                  <c:v>42559</c:v>
                </c:pt>
                <c:pt idx="247">
                  <c:v>42562</c:v>
                </c:pt>
                <c:pt idx="248">
                  <c:v>42563</c:v>
                </c:pt>
                <c:pt idx="249">
                  <c:v>42564</c:v>
                </c:pt>
                <c:pt idx="250">
                  <c:v>42565</c:v>
                </c:pt>
                <c:pt idx="251">
                  <c:v>42566</c:v>
                </c:pt>
                <c:pt idx="252">
                  <c:v>42569</c:v>
                </c:pt>
                <c:pt idx="253">
                  <c:v>42570</c:v>
                </c:pt>
                <c:pt idx="254">
                  <c:v>42571</c:v>
                </c:pt>
                <c:pt idx="255">
                  <c:v>42572</c:v>
                </c:pt>
                <c:pt idx="256">
                  <c:v>42573</c:v>
                </c:pt>
                <c:pt idx="257">
                  <c:v>42576</c:v>
                </c:pt>
                <c:pt idx="258">
                  <c:v>42577</c:v>
                </c:pt>
                <c:pt idx="259">
                  <c:v>42578</c:v>
                </c:pt>
                <c:pt idx="260">
                  <c:v>42579</c:v>
                </c:pt>
                <c:pt idx="261">
                  <c:v>42580</c:v>
                </c:pt>
                <c:pt idx="262">
                  <c:v>42583</c:v>
                </c:pt>
                <c:pt idx="263">
                  <c:v>42584</c:v>
                </c:pt>
                <c:pt idx="264">
                  <c:v>42585</c:v>
                </c:pt>
                <c:pt idx="265">
                  <c:v>42586</c:v>
                </c:pt>
                <c:pt idx="266">
                  <c:v>42587</c:v>
                </c:pt>
                <c:pt idx="267">
                  <c:v>42590</c:v>
                </c:pt>
                <c:pt idx="268">
                  <c:v>42591</c:v>
                </c:pt>
                <c:pt idx="269">
                  <c:v>42592</c:v>
                </c:pt>
                <c:pt idx="270">
                  <c:v>42593</c:v>
                </c:pt>
                <c:pt idx="271">
                  <c:v>42594</c:v>
                </c:pt>
                <c:pt idx="272">
                  <c:v>42597</c:v>
                </c:pt>
                <c:pt idx="273">
                  <c:v>42598</c:v>
                </c:pt>
                <c:pt idx="274">
                  <c:v>42599</c:v>
                </c:pt>
                <c:pt idx="275">
                  <c:v>42600</c:v>
                </c:pt>
                <c:pt idx="276">
                  <c:v>42601</c:v>
                </c:pt>
                <c:pt idx="277">
                  <c:v>42604</c:v>
                </c:pt>
                <c:pt idx="278">
                  <c:v>42605</c:v>
                </c:pt>
                <c:pt idx="279">
                  <c:v>42606</c:v>
                </c:pt>
                <c:pt idx="280">
                  <c:v>42607</c:v>
                </c:pt>
                <c:pt idx="281">
                  <c:v>42608</c:v>
                </c:pt>
                <c:pt idx="282">
                  <c:v>42611</c:v>
                </c:pt>
                <c:pt idx="283">
                  <c:v>42612</c:v>
                </c:pt>
                <c:pt idx="284">
                  <c:v>42613</c:v>
                </c:pt>
                <c:pt idx="285">
                  <c:v>42614</c:v>
                </c:pt>
                <c:pt idx="286">
                  <c:v>42615</c:v>
                </c:pt>
                <c:pt idx="287">
                  <c:v>42618</c:v>
                </c:pt>
                <c:pt idx="288">
                  <c:v>42619</c:v>
                </c:pt>
                <c:pt idx="289">
                  <c:v>42620</c:v>
                </c:pt>
                <c:pt idx="290">
                  <c:v>42621</c:v>
                </c:pt>
                <c:pt idx="291">
                  <c:v>42622</c:v>
                </c:pt>
                <c:pt idx="292">
                  <c:v>42625</c:v>
                </c:pt>
                <c:pt idx="293">
                  <c:v>42626</c:v>
                </c:pt>
                <c:pt idx="294">
                  <c:v>42627</c:v>
                </c:pt>
                <c:pt idx="295">
                  <c:v>42628</c:v>
                </c:pt>
                <c:pt idx="296">
                  <c:v>42629</c:v>
                </c:pt>
                <c:pt idx="297">
                  <c:v>42632</c:v>
                </c:pt>
                <c:pt idx="298">
                  <c:v>42633</c:v>
                </c:pt>
                <c:pt idx="299">
                  <c:v>42634</c:v>
                </c:pt>
                <c:pt idx="300">
                  <c:v>42635</c:v>
                </c:pt>
                <c:pt idx="301">
                  <c:v>42636</c:v>
                </c:pt>
                <c:pt idx="302">
                  <c:v>42639</c:v>
                </c:pt>
                <c:pt idx="303">
                  <c:v>42640</c:v>
                </c:pt>
                <c:pt idx="304">
                  <c:v>42641</c:v>
                </c:pt>
                <c:pt idx="305">
                  <c:v>42642</c:v>
                </c:pt>
                <c:pt idx="306">
                  <c:v>42643</c:v>
                </c:pt>
                <c:pt idx="307">
                  <c:v>42646</c:v>
                </c:pt>
                <c:pt idx="308">
                  <c:v>42647</c:v>
                </c:pt>
                <c:pt idx="309">
                  <c:v>42648</c:v>
                </c:pt>
                <c:pt idx="310">
                  <c:v>42649</c:v>
                </c:pt>
                <c:pt idx="311">
                  <c:v>42650</c:v>
                </c:pt>
                <c:pt idx="312">
                  <c:v>42653</c:v>
                </c:pt>
                <c:pt idx="313">
                  <c:v>42654</c:v>
                </c:pt>
                <c:pt idx="314">
                  <c:v>42655</c:v>
                </c:pt>
                <c:pt idx="315">
                  <c:v>42656</c:v>
                </c:pt>
                <c:pt idx="316">
                  <c:v>42657</c:v>
                </c:pt>
                <c:pt idx="317">
                  <c:v>42660</c:v>
                </c:pt>
                <c:pt idx="318">
                  <c:v>42661</c:v>
                </c:pt>
                <c:pt idx="319">
                  <c:v>42662</c:v>
                </c:pt>
                <c:pt idx="320">
                  <c:v>42663</c:v>
                </c:pt>
                <c:pt idx="321">
                  <c:v>42664</c:v>
                </c:pt>
                <c:pt idx="322">
                  <c:v>42667</c:v>
                </c:pt>
                <c:pt idx="323">
                  <c:v>42668</c:v>
                </c:pt>
                <c:pt idx="324">
                  <c:v>42669</c:v>
                </c:pt>
                <c:pt idx="325">
                  <c:v>42670</c:v>
                </c:pt>
                <c:pt idx="326">
                  <c:v>42671</c:v>
                </c:pt>
                <c:pt idx="327">
                  <c:v>42674</c:v>
                </c:pt>
                <c:pt idx="328">
                  <c:v>42675</c:v>
                </c:pt>
                <c:pt idx="329">
                  <c:v>42676</c:v>
                </c:pt>
                <c:pt idx="330">
                  <c:v>42677</c:v>
                </c:pt>
                <c:pt idx="331">
                  <c:v>42678</c:v>
                </c:pt>
                <c:pt idx="332">
                  <c:v>42681</c:v>
                </c:pt>
                <c:pt idx="333">
                  <c:v>42682</c:v>
                </c:pt>
                <c:pt idx="334">
                  <c:v>42683</c:v>
                </c:pt>
                <c:pt idx="335">
                  <c:v>42684</c:v>
                </c:pt>
                <c:pt idx="336">
                  <c:v>42685</c:v>
                </c:pt>
                <c:pt idx="337">
                  <c:v>42688</c:v>
                </c:pt>
                <c:pt idx="338">
                  <c:v>42689</c:v>
                </c:pt>
                <c:pt idx="339">
                  <c:v>42690</c:v>
                </c:pt>
                <c:pt idx="340">
                  <c:v>42691</c:v>
                </c:pt>
                <c:pt idx="341">
                  <c:v>42692</c:v>
                </c:pt>
                <c:pt idx="342">
                  <c:v>42695</c:v>
                </c:pt>
                <c:pt idx="343">
                  <c:v>42696</c:v>
                </c:pt>
                <c:pt idx="344">
                  <c:v>42697</c:v>
                </c:pt>
                <c:pt idx="345">
                  <c:v>42698</c:v>
                </c:pt>
                <c:pt idx="346">
                  <c:v>42699</c:v>
                </c:pt>
                <c:pt idx="347">
                  <c:v>42702</c:v>
                </c:pt>
                <c:pt idx="348">
                  <c:v>42703</c:v>
                </c:pt>
                <c:pt idx="349">
                  <c:v>42704</c:v>
                </c:pt>
                <c:pt idx="350">
                  <c:v>42705</c:v>
                </c:pt>
                <c:pt idx="351">
                  <c:v>42706</c:v>
                </c:pt>
                <c:pt idx="352">
                  <c:v>42709</c:v>
                </c:pt>
                <c:pt idx="353">
                  <c:v>42710</c:v>
                </c:pt>
                <c:pt idx="354">
                  <c:v>42711</c:v>
                </c:pt>
                <c:pt idx="355">
                  <c:v>42712</c:v>
                </c:pt>
                <c:pt idx="356">
                  <c:v>42713</c:v>
                </c:pt>
                <c:pt idx="357">
                  <c:v>42716</c:v>
                </c:pt>
                <c:pt idx="358">
                  <c:v>42717</c:v>
                </c:pt>
                <c:pt idx="359">
                  <c:v>42718</c:v>
                </c:pt>
                <c:pt idx="360">
                  <c:v>42719</c:v>
                </c:pt>
                <c:pt idx="361">
                  <c:v>42720</c:v>
                </c:pt>
                <c:pt idx="362">
                  <c:v>42723</c:v>
                </c:pt>
                <c:pt idx="363">
                  <c:v>42724</c:v>
                </c:pt>
                <c:pt idx="364">
                  <c:v>42725</c:v>
                </c:pt>
                <c:pt idx="365">
                  <c:v>42726</c:v>
                </c:pt>
                <c:pt idx="366">
                  <c:v>42727</c:v>
                </c:pt>
                <c:pt idx="367">
                  <c:v>42731</c:v>
                </c:pt>
                <c:pt idx="368">
                  <c:v>42732</c:v>
                </c:pt>
                <c:pt idx="369">
                  <c:v>42733</c:v>
                </c:pt>
                <c:pt idx="370">
                  <c:v>42734</c:v>
                </c:pt>
                <c:pt idx="371">
                  <c:v>42737</c:v>
                </c:pt>
                <c:pt idx="372">
                  <c:v>42738</c:v>
                </c:pt>
                <c:pt idx="373">
                  <c:v>42739</c:v>
                </c:pt>
                <c:pt idx="374">
                  <c:v>42740</c:v>
                </c:pt>
                <c:pt idx="375">
                  <c:v>42741</c:v>
                </c:pt>
                <c:pt idx="376">
                  <c:v>42744</c:v>
                </c:pt>
                <c:pt idx="377">
                  <c:v>42745</c:v>
                </c:pt>
                <c:pt idx="378">
                  <c:v>42746</c:v>
                </c:pt>
                <c:pt idx="379">
                  <c:v>42747</c:v>
                </c:pt>
                <c:pt idx="380">
                  <c:v>42748</c:v>
                </c:pt>
                <c:pt idx="381">
                  <c:v>42751</c:v>
                </c:pt>
                <c:pt idx="382">
                  <c:v>42752</c:v>
                </c:pt>
                <c:pt idx="383">
                  <c:v>42753</c:v>
                </c:pt>
                <c:pt idx="384">
                  <c:v>42754</c:v>
                </c:pt>
                <c:pt idx="385">
                  <c:v>42755</c:v>
                </c:pt>
                <c:pt idx="386">
                  <c:v>42758</c:v>
                </c:pt>
                <c:pt idx="387">
                  <c:v>42759</c:v>
                </c:pt>
                <c:pt idx="388">
                  <c:v>42760</c:v>
                </c:pt>
                <c:pt idx="389">
                  <c:v>42761</c:v>
                </c:pt>
                <c:pt idx="390">
                  <c:v>42762</c:v>
                </c:pt>
                <c:pt idx="391">
                  <c:v>42765</c:v>
                </c:pt>
                <c:pt idx="392">
                  <c:v>42766</c:v>
                </c:pt>
                <c:pt idx="393">
                  <c:v>42767</c:v>
                </c:pt>
                <c:pt idx="394">
                  <c:v>42768</c:v>
                </c:pt>
                <c:pt idx="395">
                  <c:v>42769</c:v>
                </c:pt>
                <c:pt idx="396">
                  <c:v>42772</c:v>
                </c:pt>
                <c:pt idx="397">
                  <c:v>42773</c:v>
                </c:pt>
                <c:pt idx="398">
                  <c:v>42774</c:v>
                </c:pt>
                <c:pt idx="399">
                  <c:v>42775</c:v>
                </c:pt>
                <c:pt idx="400">
                  <c:v>42776</c:v>
                </c:pt>
                <c:pt idx="401">
                  <c:v>42779</c:v>
                </c:pt>
                <c:pt idx="402">
                  <c:v>42780</c:v>
                </c:pt>
                <c:pt idx="403">
                  <c:v>42781</c:v>
                </c:pt>
                <c:pt idx="404">
                  <c:v>42782</c:v>
                </c:pt>
                <c:pt idx="405">
                  <c:v>42783</c:v>
                </c:pt>
                <c:pt idx="406">
                  <c:v>42786</c:v>
                </c:pt>
                <c:pt idx="407">
                  <c:v>42787</c:v>
                </c:pt>
                <c:pt idx="408">
                  <c:v>42788</c:v>
                </c:pt>
                <c:pt idx="409">
                  <c:v>42789</c:v>
                </c:pt>
                <c:pt idx="410">
                  <c:v>42790</c:v>
                </c:pt>
                <c:pt idx="411">
                  <c:v>42793</c:v>
                </c:pt>
                <c:pt idx="412">
                  <c:v>42794</c:v>
                </c:pt>
                <c:pt idx="413">
                  <c:v>42795</c:v>
                </c:pt>
                <c:pt idx="414">
                  <c:v>42796</c:v>
                </c:pt>
                <c:pt idx="415">
                  <c:v>42797</c:v>
                </c:pt>
                <c:pt idx="416">
                  <c:v>42800</c:v>
                </c:pt>
                <c:pt idx="417">
                  <c:v>42801</c:v>
                </c:pt>
                <c:pt idx="418">
                  <c:v>42802</c:v>
                </c:pt>
                <c:pt idx="419">
                  <c:v>42803</c:v>
                </c:pt>
                <c:pt idx="420">
                  <c:v>42804</c:v>
                </c:pt>
                <c:pt idx="421">
                  <c:v>42807</c:v>
                </c:pt>
                <c:pt idx="422">
                  <c:v>42808</c:v>
                </c:pt>
                <c:pt idx="423">
                  <c:v>42809</c:v>
                </c:pt>
                <c:pt idx="424">
                  <c:v>42810</c:v>
                </c:pt>
                <c:pt idx="425">
                  <c:v>42811</c:v>
                </c:pt>
                <c:pt idx="426">
                  <c:v>42814</c:v>
                </c:pt>
                <c:pt idx="427">
                  <c:v>42815</c:v>
                </c:pt>
                <c:pt idx="428">
                  <c:v>42816</c:v>
                </c:pt>
                <c:pt idx="429">
                  <c:v>42817</c:v>
                </c:pt>
                <c:pt idx="430">
                  <c:v>42818</c:v>
                </c:pt>
                <c:pt idx="431">
                  <c:v>42821</c:v>
                </c:pt>
                <c:pt idx="432">
                  <c:v>42822</c:v>
                </c:pt>
                <c:pt idx="433">
                  <c:v>42823</c:v>
                </c:pt>
                <c:pt idx="434">
                  <c:v>42824</c:v>
                </c:pt>
                <c:pt idx="435">
                  <c:v>42825</c:v>
                </c:pt>
                <c:pt idx="436">
                  <c:v>42828</c:v>
                </c:pt>
                <c:pt idx="437">
                  <c:v>42829</c:v>
                </c:pt>
                <c:pt idx="438">
                  <c:v>42830</c:v>
                </c:pt>
                <c:pt idx="439">
                  <c:v>42831</c:v>
                </c:pt>
                <c:pt idx="440">
                  <c:v>42832</c:v>
                </c:pt>
                <c:pt idx="441">
                  <c:v>42835</c:v>
                </c:pt>
                <c:pt idx="442">
                  <c:v>42836</c:v>
                </c:pt>
                <c:pt idx="443">
                  <c:v>42837</c:v>
                </c:pt>
                <c:pt idx="444">
                  <c:v>42838</c:v>
                </c:pt>
                <c:pt idx="445">
                  <c:v>42843</c:v>
                </c:pt>
                <c:pt idx="446">
                  <c:v>42844</c:v>
                </c:pt>
                <c:pt idx="447">
                  <c:v>42845</c:v>
                </c:pt>
                <c:pt idx="448">
                  <c:v>42846</c:v>
                </c:pt>
                <c:pt idx="449">
                  <c:v>42849</c:v>
                </c:pt>
                <c:pt idx="450">
                  <c:v>42850</c:v>
                </c:pt>
                <c:pt idx="451">
                  <c:v>42851</c:v>
                </c:pt>
                <c:pt idx="452">
                  <c:v>42852</c:v>
                </c:pt>
                <c:pt idx="453">
                  <c:v>42853</c:v>
                </c:pt>
                <c:pt idx="454">
                  <c:v>42857</c:v>
                </c:pt>
                <c:pt idx="455">
                  <c:v>42858</c:v>
                </c:pt>
                <c:pt idx="456">
                  <c:v>42859</c:v>
                </c:pt>
                <c:pt idx="457">
                  <c:v>42860</c:v>
                </c:pt>
                <c:pt idx="458">
                  <c:v>42863</c:v>
                </c:pt>
                <c:pt idx="459">
                  <c:v>42864</c:v>
                </c:pt>
                <c:pt idx="460">
                  <c:v>42865</c:v>
                </c:pt>
                <c:pt idx="461">
                  <c:v>42866</c:v>
                </c:pt>
                <c:pt idx="462">
                  <c:v>42867</c:v>
                </c:pt>
                <c:pt idx="463">
                  <c:v>42870</c:v>
                </c:pt>
                <c:pt idx="464">
                  <c:v>42871</c:v>
                </c:pt>
                <c:pt idx="465">
                  <c:v>42872</c:v>
                </c:pt>
                <c:pt idx="466">
                  <c:v>42873</c:v>
                </c:pt>
                <c:pt idx="467">
                  <c:v>42874</c:v>
                </c:pt>
                <c:pt idx="468">
                  <c:v>42877</c:v>
                </c:pt>
                <c:pt idx="469">
                  <c:v>42878</c:v>
                </c:pt>
                <c:pt idx="470">
                  <c:v>42879</c:v>
                </c:pt>
                <c:pt idx="471">
                  <c:v>42880</c:v>
                </c:pt>
                <c:pt idx="472">
                  <c:v>42881</c:v>
                </c:pt>
                <c:pt idx="473">
                  <c:v>42884</c:v>
                </c:pt>
                <c:pt idx="474">
                  <c:v>42885</c:v>
                </c:pt>
                <c:pt idx="475">
                  <c:v>42886</c:v>
                </c:pt>
                <c:pt idx="476">
                  <c:v>42887</c:v>
                </c:pt>
                <c:pt idx="477">
                  <c:v>42888</c:v>
                </c:pt>
                <c:pt idx="478">
                  <c:v>42891</c:v>
                </c:pt>
                <c:pt idx="479">
                  <c:v>42892</c:v>
                </c:pt>
                <c:pt idx="480">
                  <c:v>42893</c:v>
                </c:pt>
                <c:pt idx="481">
                  <c:v>42894</c:v>
                </c:pt>
                <c:pt idx="482">
                  <c:v>42895</c:v>
                </c:pt>
                <c:pt idx="483">
                  <c:v>42898</c:v>
                </c:pt>
                <c:pt idx="484">
                  <c:v>42899</c:v>
                </c:pt>
                <c:pt idx="485">
                  <c:v>42900</c:v>
                </c:pt>
                <c:pt idx="486">
                  <c:v>42901</c:v>
                </c:pt>
                <c:pt idx="487">
                  <c:v>42902</c:v>
                </c:pt>
                <c:pt idx="488">
                  <c:v>42905</c:v>
                </c:pt>
                <c:pt idx="489">
                  <c:v>42906</c:v>
                </c:pt>
                <c:pt idx="490">
                  <c:v>42907</c:v>
                </c:pt>
                <c:pt idx="491">
                  <c:v>42908</c:v>
                </c:pt>
                <c:pt idx="492">
                  <c:v>42909</c:v>
                </c:pt>
                <c:pt idx="493">
                  <c:v>42912</c:v>
                </c:pt>
                <c:pt idx="494">
                  <c:v>42913</c:v>
                </c:pt>
                <c:pt idx="495">
                  <c:v>42914</c:v>
                </c:pt>
                <c:pt idx="496">
                  <c:v>42915</c:v>
                </c:pt>
                <c:pt idx="497">
                  <c:v>42916</c:v>
                </c:pt>
                <c:pt idx="498">
                  <c:v>42919</c:v>
                </c:pt>
                <c:pt idx="499">
                  <c:v>42920</c:v>
                </c:pt>
                <c:pt idx="500">
                  <c:v>42921</c:v>
                </c:pt>
                <c:pt idx="501">
                  <c:v>42922</c:v>
                </c:pt>
                <c:pt idx="502">
                  <c:v>42923</c:v>
                </c:pt>
                <c:pt idx="503">
                  <c:v>42926</c:v>
                </c:pt>
                <c:pt idx="504">
                  <c:v>42927</c:v>
                </c:pt>
                <c:pt idx="505">
                  <c:v>42928</c:v>
                </c:pt>
                <c:pt idx="506">
                  <c:v>42929</c:v>
                </c:pt>
                <c:pt idx="507">
                  <c:v>42930</c:v>
                </c:pt>
                <c:pt idx="508">
                  <c:v>42933</c:v>
                </c:pt>
                <c:pt idx="509">
                  <c:v>42934</c:v>
                </c:pt>
                <c:pt idx="510">
                  <c:v>42935</c:v>
                </c:pt>
                <c:pt idx="511">
                  <c:v>42942</c:v>
                </c:pt>
                <c:pt idx="512">
                  <c:v>42949</c:v>
                </c:pt>
                <c:pt idx="513">
                  <c:v>42956</c:v>
                </c:pt>
                <c:pt idx="514">
                  <c:v>42963</c:v>
                </c:pt>
                <c:pt idx="515">
                  <c:v>42970</c:v>
                </c:pt>
                <c:pt idx="516">
                  <c:v>42977</c:v>
                </c:pt>
                <c:pt idx="517">
                  <c:v>42984</c:v>
                </c:pt>
                <c:pt idx="518">
                  <c:v>42991</c:v>
                </c:pt>
                <c:pt idx="519">
                  <c:v>42998</c:v>
                </c:pt>
                <c:pt idx="520">
                  <c:v>43005</c:v>
                </c:pt>
                <c:pt idx="521">
                  <c:v>43012</c:v>
                </c:pt>
                <c:pt idx="522">
                  <c:v>43019</c:v>
                </c:pt>
                <c:pt idx="523">
                  <c:v>43026</c:v>
                </c:pt>
                <c:pt idx="524">
                  <c:v>43033</c:v>
                </c:pt>
                <c:pt idx="525">
                  <c:v>43040</c:v>
                </c:pt>
                <c:pt idx="526">
                  <c:v>43047</c:v>
                </c:pt>
                <c:pt idx="527">
                  <c:v>43054</c:v>
                </c:pt>
                <c:pt idx="528">
                  <c:v>43061</c:v>
                </c:pt>
                <c:pt idx="529">
                  <c:v>43068</c:v>
                </c:pt>
                <c:pt idx="530">
                  <c:v>43075</c:v>
                </c:pt>
                <c:pt idx="531">
                  <c:v>43082</c:v>
                </c:pt>
                <c:pt idx="532">
                  <c:v>43089</c:v>
                </c:pt>
                <c:pt idx="533">
                  <c:v>43096</c:v>
                </c:pt>
                <c:pt idx="534">
                  <c:v>43103</c:v>
                </c:pt>
                <c:pt idx="535">
                  <c:v>43110</c:v>
                </c:pt>
                <c:pt idx="536">
                  <c:v>43117</c:v>
                </c:pt>
                <c:pt idx="537">
                  <c:v>43124</c:v>
                </c:pt>
                <c:pt idx="538">
                  <c:v>43131</c:v>
                </c:pt>
                <c:pt idx="539">
                  <c:v>43138</c:v>
                </c:pt>
                <c:pt idx="540">
                  <c:v>43145</c:v>
                </c:pt>
                <c:pt idx="541">
                  <c:v>43152</c:v>
                </c:pt>
                <c:pt idx="542">
                  <c:v>43159</c:v>
                </c:pt>
                <c:pt idx="543">
                  <c:v>43166</c:v>
                </c:pt>
                <c:pt idx="544">
                  <c:v>43173</c:v>
                </c:pt>
                <c:pt idx="545">
                  <c:v>43180</c:v>
                </c:pt>
                <c:pt idx="546">
                  <c:v>43187</c:v>
                </c:pt>
                <c:pt idx="547">
                  <c:v>43194</c:v>
                </c:pt>
                <c:pt idx="548">
                  <c:v>43201</c:v>
                </c:pt>
                <c:pt idx="549">
                  <c:v>43208</c:v>
                </c:pt>
                <c:pt idx="550">
                  <c:v>43215</c:v>
                </c:pt>
                <c:pt idx="551">
                  <c:v>43222</c:v>
                </c:pt>
                <c:pt idx="552">
                  <c:v>43229</c:v>
                </c:pt>
                <c:pt idx="553">
                  <c:v>43236</c:v>
                </c:pt>
                <c:pt idx="554">
                  <c:v>43243</c:v>
                </c:pt>
                <c:pt idx="555">
                  <c:v>43250</c:v>
                </c:pt>
                <c:pt idx="556">
                  <c:v>43257</c:v>
                </c:pt>
                <c:pt idx="557">
                  <c:v>43264</c:v>
                </c:pt>
                <c:pt idx="558">
                  <c:v>43271</c:v>
                </c:pt>
                <c:pt idx="559">
                  <c:v>43278</c:v>
                </c:pt>
                <c:pt idx="560">
                  <c:v>43285</c:v>
                </c:pt>
                <c:pt idx="561">
                  <c:v>43292</c:v>
                </c:pt>
                <c:pt idx="562">
                  <c:v>43299</c:v>
                </c:pt>
                <c:pt idx="563">
                  <c:v>43306</c:v>
                </c:pt>
                <c:pt idx="564">
                  <c:v>43313</c:v>
                </c:pt>
                <c:pt idx="565">
                  <c:v>43320</c:v>
                </c:pt>
                <c:pt idx="566">
                  <c:v>43327</c:v>
                </c:pt>
                <c:pt idx="567">
                  <c:v>43334</c:v>
                </c:pt>
                <c:pt idx="568">
                  <c:v>43341</c:v>
                </c:pt>
                <c:pt idx="569">
                  <c:v>43348</c:v>
                </c:pt>
                <c:pt idx="570">
                  <c:v>43355</c:v>
                </c:pt>
                <c:pt idx="571">
                  <c:v>43362</c:v>
                </c:pt>
                <c:pt idx="572">
                  <c:v>43369</c:v>
                </c:pt>
                <c:pt idx="573">
                  <c:v>43376</c:v>
                </c:pt>
                <c:pt idx="574">
                  <c:v>43383</c:v>
                </c:pt>
                <c:pt idx="575">
                  <c:v>43390</c:v>
                </c:pt>
                <c:pt idx="576">
                  <c:v>43397</c:v>
                </c:pt>
                <c:pt idx="577">
                  <c:v>43404</c:v>
                </c:pt>
                <c:pt idx="578">
                  <c:v>43411</c:v>
                </c:pt>
                <c:pt idx="579">
                  <c:v>43418</c:v>
                </c:pt>
                <c:pt idx="580">
                  <c:v>43425</c:v>
                </c:pt>
                <c:pt idx="581">
                  <c:v>43432</c:v>
                </c:pt>
                <c:pt idx="582">
                  <c:v>43439</c:v>
                </c:pt>
                <c:pt idx="583">
                  <c:v>43446</c:v>
                </c:pt>
                <c:pt idx="584">
                  <c:v>43453</c:v>
                </c:pt>
                <c:pt idx="585">
                  <c:v>43461</c:v>
                </c:pt>
                <c:pt idx="586">
                  <c:v>43468</c:v>
                </c:pt>
                <c:pt idx="587">
                  <c:v>43475</c:v>
                </c:pt>
                <c:pt idx="588">
                  <c:v>43482</c:v>
                </c:pt>
                <c:pt idx="589">
                  <c:v>43489</c:v>
                </c:pt>
                <c:pt idx="590">
                  <c:v>43496</c:v>
                </c:pt>
                <c:pt idx="591">
                  <c:v>43503</c:v>
                </c:pt>
                <c:pt idx="592">
                  <c:v>43510</c:v>
                </c:pt>
                <c:pt idx="593">
                  <c:v>43517</c:v>
                </c:pt>
                <c:pt idx="594">
                  <c:v>43524</c:v>
                </c:pt>
                <c:pt idx="595">
                  <c:v>43531</c:v>
                </c:pt>
                <c:pt idx="596">
                  <c:v>43538</c:v>
                </c:pt>
                <c:pt idx="597">
                  <c:v>43545</c:v>
                </c:pt>
                <c:pt idx="598">
                  <c:v>43552</c:v>
                </c:pt>
                <c:pt idx="599">
                  <c:v>43559</c:v>
                </c:pt>
                <c:pt idx="600">
                  <c:v>43566</c:v>
                </c:pt>
                <c:pt idx="601">
                  <c:v>43573</c:v>
                </c:pt>
                <c:pt idx="602">
                  <c:v>43580</c:v>
                </c:pt>
                <c:pt idx="603">
                  <c:v>43587</c:v>
                </c:pt>
                <c:pt idx="604">
                  <c:v>43594</c:v>
                </c:pt>
                <c:pt idx="605">
                  <c:v>43601</c:v>
                </c:pt>
                <c:pt idx="606">
                  <c:v>43608</c:v>
                </c:pt>
                <c:pt idx="607">
                  <c:v>43615</c:v>
                </c:pt>
                <c:pt idx="608">
                  <c:v>43622</c:v>
                </c:pt>
                <c:pt idx="609">
                  <c:v>43629</c:v>
                </c:pt>
                <c:pt idx="610">
                  <c:v>43636</c:v>
                </c:pt>
                <c:pt idx="611">
                  <c:v>43643</c:v>
                </c:pt>
                <c:pt idx="612">
                  <c:v>43650</c:v>
                </c:pt>
                <c:pt idx="613">
                  <c:v>43657</c:v>
                </c:pt>
                <c:pt idx="614">
                  <c:v>43664</c:v>
                </c:pt>
                <c:pt idx="615">
                  <c:v>43671</c:v>
                </c:pt>
                <c:pt idx="616">
                  <c:v>43678</c:v>
                </c:pt>
                <c:pt idx="617">
                  <c:v>43685</c:v>
                </c:pt>
                <c:pt idx="618">
                  <c:v>43692</c:v>
                </c:pt>
                <c:pt idx="619">
                  <c:v>43699</c:v>
                </c:pt>
                <c:pt idx="620">
                  <c:v>43706</c:v>
                </c:pt>
                <c:pt idx="621">
                  <c:v>43713</c:v>
                </c:pt>
                <c:pt idx="622">
                  <c:v>43720</c:v>
                </c:pt>
                <c:pt idx="623">
                  <c:v>43727</c:v>
                </c:pt>
                <c:pt idx="624">
                  <c:v>43734</c:v>
                </c:pt>
                <c:pt idx="625">
                  <c:v>43741</c:v>
                </c:pt>
                <c:pt idx="626">
                  <c:v>43748</c:v>
                </c:pt>
                <c:pt idx="627">
                  <c:v>43755</c:v>
                </c:pt>
                <c:pt idx="628">
                  <c:v>43762</c:v>
                </c:pt>
                <c:pt idx="629">
                  <c:v>43769</c:v>
                </c:pt>
                <c:pt idx="630">
                  <c:v>43776</c:v>
                </c:pt>
                <c:pt idx="631">
                  <c:v>43783</c:v>
                </c:pt>
                <c:pt idx="632">
                  <c:v>43790</c:v>
                </c:pt>
                <c:pt idx="633">
                  <c:v>43797</c:v>
                </c:pt>
                <c:pt idx="634">
                  <c:v>43804</c:v>
                </c:pt>
                <c:pt idx="635">
                  <c:v>43811</c:v>
                </c:pt>
                <c:pt idx="636">
                  <c:v>43818</c:v>
                </c:pt>
                <c:pt idx="637">
                  <c:v>43826</c:v>
                </c:pt>
                <c:pt idx="638">
                  <c:v>43833</c:v>
                </c:pt>
                <c:pt idx="639">
                  <c:v>43840</c:v>
                </c:pt>
                <c:pt idx="640">
                  <c:v>43847</c:v>
                </c:pt>
                <c:pt idx="641">
                  <c:v>43854</c:v>
                </c:pt>
                <c:pt idx="642">
                  <c:v>43861</c:v>
                </c:pt>
                <c:pt idx="643">
                  <c:v>43868</c:v>
                </c:pt>
                <c:pt idx="644">
                  <c:v>43875</c:v>
                </c:pt>
                <c:pt idx="645">
                  <c:v>43882</c:v>
                </c:pt>
                <c:pt idx="646">
                  <c:v>43889</c:v>
                </c:pt>
                <c:pt idx="647">
                  <c:v>43896</c:v>
                </c:pt>
                <c:pt idx="648">
                  <c:v>43903</c:v>
                </c:pt>
                <c:pt idx="649">
                  <c:v>43910</c:v>
                </c:pt>
                <c:pt idx="650">
                  <c:v>43917</c:v>
                </c:pt>
                <c:pt idx="651">
                  <c:v>43924</c:v>
                </c:pt>
                <c:pt idx="652">
                  <c:v>43935</c:v>
                </c:pt>
                <c:pt idx="653">
                  <c:v>43942</c:v>
                </c:pt>
                <c:pt idx="654">
                  <c:v>43949</c:v>
                </c:pt>
                <c:pt idx="655">
                  <c:v>43956</c:v>
                </c:pt>
                <c:pt idx="656">
                  <c:v>43963</c:v>
                </c:pt>
                <c:pt idx="657">
                  <c:v>43970</c:v>
                </c:pt>
                <c:pt idx="658">
                  <c:v>43977</c:v>
                </c:pt>
                <c:pt idx="659">
                  <c:v>43984</c:v>
                </c:pt>
                <c:pt idx="660">
                  <c:v>43991</c:v>
                </c:pt>
                <c:pt idx="661">
                  <c:v>43998</c:v>
                </c:pt>
                <c:pt idx="662">
                  <c:v>44005</c:v>
                </c:pt>
                <c:pt idx="663">
                  <c:v>44012</c:v>
                </c:pt>
                <c:pt idx="664">
                  <c:v>44019</c:v>
                </c:pt>
                <c:pt idx="665">
                  <c:v>44026</c:v>
                </c:pt>
                <c:pt idx="666">
                  <c:v>44033</c:v>
                </c:pt>
                <c:pt idx="667">
                  <c:v>44040</c:v>
                </c:pt>
                <c:pt idx="668">
                  <c:v>44047</c:v>
                </c:pt>
                <c:pt idx="669">
                  <c:v>44054</c:v>
                </c:pt>
                <c:pt idx="670">
                  <c:v>44061</c:v>
                </c:pt>
                <c:pt idx="671">
                  <c:v>44068</c:v>
                </c:pt>
                <c:pt idx="672">
                  <c:v>44075</c:v>
                </c:pt>
                <c:pt idx="673">
                  <c:v>44082</c:v>
                </c:pt>
                <c:pt idx="674">
                  <c:v>44089</c:v>
                </c:pt>
                <c:pt idx="675">
                  <c:v>44096</c:v>
                </c:pt>
                <c:pt idx="676">
                  <c:v>44103</c:v>
                </c:pt>
                <c:pt idx="677">
                  <c:v>44110</c:v>
                </c:pt>
                <c:pt idx="678">
                  <c:v>44117</c:v>
                </c:pt>
                <c:pt idx="679">
                  <c:v>44124</c:v>
                </c:pt>
                <c:pt idx="680">
                  <c:v>44131</c:v>
                </c:pt>
                <c:pt idx="681">
                  <c:v>44138</c:v>
                </c:pt>
                <c:pt idx="682">
                  <c:v>44145</c:v>
                </c:pt>
                <c:pt idx="683">
                  <c:v>44152</c:v>
                </c:pt>
                <c:pt idx="684">
                  <c:v>44159</c:v>
                </c:pt>
                <c:pt idx="685">
                  <c:v>44166</c:v>
                </c:pt>
                <c:pt idx="686">
                  <c:v>44173</c:v>
                </c:pt>
                <c:pt idx="687">
                  <c:v>44180</c:v>
                </c:pt>
                <c:pt idx="688">
                  <c:v>44187</c:v>
                </c:pt>
                <c:pt idx="689">
                  <c:v>44194</c:v>
                </c:pt>
                <c:pt idx="690">
                  <c:v>44201</c:v>
                </c:pt>
                <c:pt idx="691">
                  <c:v>44208</c:v>
                </c:pt>
                <c:pt idx="692">
                  <c:v>44215</c:v>
                </c:pt>
                <c:pt idx="693">
                  <c:v>44222</c:v>
                </c:pt>
                <c:pt idx="694">
                  <c:v>44229</c:v>
                </c:pt>
                <c:pt idx="695">
                  <c:v>44236</c:v>
                </c:pt>
                <c:pt idx="696">
                  <c:v>44243</c:v>
                </c:pt>
                <c:pt idx="697">
                  <c:v>44250</c:v>
                </c:pt>
                <c:pt idx="698">
                  <c:v>44257</c:v>
                </c:pt>
                <c:pt idx="699">
                  <c:v>44264</c:v>
                </c:pt>
                <c:pt idx="700">
                  <c:v>44271</c:v>
                </c:pt>
                <c:pt idx="701">
                  <c:v>44278</c:v>
                </c:pt>
                <c:pt idx="702">
                  <c:v>44285</c:v>
                </c:pt>
                <c:pt idx="703">
                  <c:v>44292</c:v>
                </c:pt>
                <c:pt idx="704">
                  <c:v>44299</c:v>
                </c:pt>
                <c:pt idx="705">
                  <c:v>44306</c:v>
                </c:pt>
                <c:pt idx="706">
                  <c:v>44313</c:v>
                </c:pt>
                <c:pt idx="707">
                  <c:v>44320</c:v>
                </c:pt>
                <c:pt idx="708">
                  <c:v>44327</c:v>
                </c:pt>
                <c:pt idx="709">
                  <c:v>44334</c:v>
                </c:pt>
                <c:pt idx="710">
                  <c:v>44341</c:v>
                </c:pt>
                <c:pt idx="711">
                  <c:v>44348</c:v>
                </c:pt>
                <c:pt idx="712">
                  <c:v>44355</c:v>
                </c:pt>
                <c:pt idx="713">
                  <c:v>44362</c:v>
                </c:pt>
                <c:pt idx="714">
                  <c:v>44369</c:v>
                </c:pt>
                <c:pt idx="715">
                  <c:v>44376</c:v>
                </c:pt>
                <c:pt idx="716">
                  <c:v>44383</c:v>
                </c:pt>
                <c:pt idx="717">
                  <c:v>44390</c:v>
                </c:pt>
                <c:pt idx="718">
                  <c:v>44397</c:v>
                </c:pt>
                <c:pt idx="719">
                  <c:v>44404</c:v>
                </c:pt>
                <c:pt idx="720">
                  <c:v>44411</c:v>
                </c:pt>
                <c:pt idx="721">
                  <c:v>44418</c:v>
                </c:pt>
                <c:pt idx="722">
                  <c:v>44425</c:v>
                </c:pt>
                <c:pt idx="723">
                  <c:v>44432</c:v>
                </c:pt>
                <c:pt idx="724">
                  <c:v>44439</c:v>
                </c:pt>
                <c:pt idx="725">
                  <c:v>44446</c:v>
                </c:pt>
                <c:pt idx="726">
                  <c:v>44453</c:v>
                </c:pt>
                <c:pt idx="727">
                  <c:v>44460</c:v>
                </c:pt>
                <c:pt idx="728">
                  <c:v>44467</c:v>
                </c:pt>
                <c:pt idx="729">
                  <c:v>44474</c:v>
                </c:pt>
                <c:pt idx="730">
                  <c:v>44481</c:v>
                </c:pt>
                <c:pt idx="731">
                  <c:v>44488</c:v>
                </c:pt>
                <c:pt idx="732">
                  <c:v>44495</c:v>
                </c:pt>
                <c:pt idx="733">
                  <c:v>44502</c:v>
                </c:pt>
                <c:pt idx="734">
                  <c:v>44509</c:v>
                </c:pt>
                <c:pt idx="735">
                  <c:v>44516</c:v>
                </c:pt>
                <c:pt idx="736">
                  <c:v>44523</c:v>
                </c:pt>
                <c:pt idx="737">
                  <c:v>44530</c:v>
                </c:pt>
                <c:pt idx="738">
                  <c:v>44537</c:v>
                </c:pt>
                <c:pt idx="739">
                  <c:v>44544</c:v>
                </c:pt>
                <c:pt idx="740">
                  <c:v>44551</c:v>
                </c:pt>
                <c:pt idx="741">
                  <c:v>44558</c:v>
                </c:pt>
                <c:pt idx="742">
                  <c:v>44565</c:v>
                </c:pt>
                <c:pt idx="743">
                  <c:v>44572</c:v>
                </c:pt>
                <c:pt idx="744">
                  <c:v>44579</c:v>
                </c:pt>
                <c:pt idx="745">
                  <c:v>44586</c:v>
                </c:pt>
                <c:pt idx="746">
                  <c:v>44593</c:v>
                </c:pt>
                <c:pt idx="747">
                  <c:v>44600</c:v>
                </c:pt>
                <c:pt idx="748">
                  <c:v>44607</c:v>
                </c:pt>
                <c:pt idx="749">
                  <c:v>44614</c:v>
                </c:pt>
                <c:pt idx="750">
                  <c:v>44621</c:v>
                </c:pt>
                <c:pt idx="751">
                  <c:v>44628</c:v>
                </c:pt>
                <c:pt idx="752">
                  <c:v>44635</c:v>
                </c:pt>
                <c:pt idx="753">
                  <c:v>44642</c:v>
                </c:pt>
                <c:pt idx="754">
                  <c:v>44649</c:v>
                </c:pt>
                <c:pt idx="755">
                  <c:v>44656</c:v>
                </c:pt>
                <c:pt idx="756">
                  <c:v>44663</c:v>
                </c:pt>
                <c:pt idx="757">
                  <c:v>44670</c:v>
                </c:pt>
                <c:pt idx="758">
                  <c:v>44677</c:v>
                </c:pt>
                <c:pt idx="759">
                  <c:v>44684</c:v>
                </c:pt>
                <c:pt idx="760">
                  <c:v>44691</c:v>
                </c:pt>
                <c:pt idx="761">
                  <c:v>44698</c:v>
                </c:pt>
                <c:pt idx="762">
                  <c:v>44705</c:v>
                </c:pt>
                <c:pt idx="763">
                  <c:v>44712</c:v>
                </c:pt>
                <c:pt idx="764">
                  <c:v>44719</c:v>
                </c:pt>
                <c:pt idx="765">
                  <c:v>44726</c:v>
                </c:pt>
                <c:pt idx="766">
                  <c:v>44733</c:v>
                </c:pt>
                <c:pt idx="767">
                  <c:v>44740</c:v>
                </c:pt>
                <c:pt idx="768">
                  <c:v>44747</c:v>
                </c:pt>
                <c:pt idx="769">
                  <c:v>44754</c:v>
                </c:pt>
                <c:pt idx="770">
                  <c:v>44761</c:v>
                </c:pt>
                <c:pt idx="771">
                  <c:v>44768</c:v>
                </c:pt>
                <c:pt idx="772">
                  <c:v>44775</c:v>
                </c:pt>
                <c:pt idx="773">
                  <c:v>44782</c:v>
                </c:pt>
                <c:pt idx="774">
                  <c:v>44789</c:v>
                </c:pt>
                <c:pt idx="775">
                  <c:v>44796</c:v>
                </c:pt>
                <c:pt idx="776">
                  <c:v>44803</c:v>
                </c:pt>
                <c:pt idx="777">
                  <c:v>44810</c:v>
                </c:pt>
                <c:pt idx="778">
                  <c:v>44817</c:v>
                </c:pt>
                <c:pt idx="779">
                  <c:v>44824</c:v>
                </c:pt>
                <c:pt idx="780">
                  <c:v>44831</c:v>
                </c:pt>
                <c:pt idx="781">
                  <c:v>44838</c:v>
                </c:pt>
                <c:pt idx="782">
                  <c:v>44845</c:v>
                </c:pt>
                <c:pt idx="783">
                  <c:v>44852</c:v>
                </c:pt>
                <c:pt idx="784">
                  <c:v>44859</c:v>
                </c:pt>
                <c:pt idx="785">
                  <c:v>44866</c:v>
                </c:pt>
                <c:pt idx="786">
                  <c:v>44873</c:v>
                </c:pt>
                <c:pt idx="787">
                  <c:v>44880</c:v>
                </c:pt>
                <c:pt idx="788">
                  <c:v>44887</c:v>
                </c:pt>
                <c:pt idx="789">
                  <c:v>44894</c:v>
                </c:pt>
                <c:pt idx="790">
                  <c:v>44901</c:v>
                </c:pt>
                <c:pt idx="791">
                  <c:v>44908</c:v>
                </c:pt>
                <c:pt idx="792">
                  <c:v>44915</c:v>
                </c:pt>
                <c:pt idx="793">
                  <c:v>44922</c:v>
                </c:pt>
                <c:pt idx="794">
                  <c:v>44929</c:v>
                </c:pt>
                <c:pt idx="795">
                  <c:v>44936</c:v>
                </c:pt>
                <c:pt idx="796">
                  <c:v>44943</c:v>
                </c:pt>
                <c:pt idx="797">
                  <c:v>44950</c:v>
                </c:pt>
                <c:pt idx="798">
                  <c:v>44957</c:v>
                </c:pt>
                <c:pt idx="799">
                  <c:v>44964</c:v>
                </c:pt>
                <c:pt idx="800">
                  <c:v>44971</c:v>
                </c:pt>
                <c:pt idx="801">
                  <c:v>44978</c:v>
                </c:pt>
                <c:pt idx="802">
                  <c:v>44985</c:v>
                </c:pt>
                <c:pt idx="803">
                  <c:v>44992</c:v>
                </c:pt>
                <c:pt idx="804">
                  <c:v>44999</c:v>
                </c:pt>
                <c:pt idx="805">
                  <c:v>45006</c:v>
                </c:pt>
                <c:pt idx="806">
                  <c:v>45013</c:v>
                </c:pt>
                <c:pt idx="807">
                  <c:v>45020</c:v>
                </c:pt>
                <c:pt idx="808">
                  <c:v>45027</c:v>
                </c:pt>
                <c:pt idx="809">
                  <c:v>45034</c:v>
                </c:pt>
                <c:pt idx="810">
                  <c:v>45041</c:v>
                </c:pt>
                <c:pt idx="811">
                  <c:v>45048</c:v>
                </c:pt>
                <c:pt idx="812">
                  <c:v>45055</c:v>
                </c:pt>
                <c:pt idx="813">
                  <c:v>45062</c:v>
                </c:pt>
                <c:pt idx="814">
                  <c:v>45069</c:v>
                </c:pt>
                <c:pt idx="815">
                  <c:v>45076</c:v>
                </c:pt>
                <c:pt idx="816">
                  <c:v>45083</c:v>
                </c:pt>
                <c:pt idx="817">
                  <c:v>45090</c:v>
                </c:pt>
                <c:pt idx="818">
                  <c:v>45097</c:v>
                </c:pt>
                <c:pt idx="819">
                  <c:v>45104</c:v>
                </c:pt>
                <c:pt idx="820">
                  <c:v>45111</c:v>
                </c:pt>
                <c:pt idx="821">
                  <c:v>45118</c:v>
                </c:pt>
                <c:pt idx="822">
                  <c:v>45125</c:v>
                </c:pt>
                <c:pt idx="823">
                  <c:v>45132</c:v>
                </c:pt>
                <c:pt idx="824">
                  <c:v>45139</c:v>
                </c:pt>
                <c:pt idx="825">
                  <c:v>45146</c:v>
                </c:pt>
                <c:pt idx="826">
                  <c:v>45153</c:v>
                </c:pt>
                <c:pt idx="827">
                  <c:v>45160</c:v>
                </c:pt>
                <c:pt idx="828">
                  <c:v>45167</c:v>
                </c:pt>
                <c:pt idx="829">
                  <c:v>45174</c:v>
                </c:pt>
                <c:pt idx="830">
                  <c:v>45181</c:v>
                </c:pt>
                <c:pt idx="831">
                  <c:v>45188</c:v>
                </c:pt>
                <c:pt idx="832">
                  <c:v>45195</c:v>
                </c:pt>
                <c:pt idx="833">
                  <c:v>45202</c:v>
                </c:pt>
                <c:pt idx="834">
                  <c:v>45209</c:v>
                </c:pt>
                <c:pt idx="835">
                  <c:v>45216</c:v>
                </c:pt>
                <c:pt idx="836">
                  <c:v>45223</c:v>
                </c:pt>
                <c:pt idx="837">
                  <c:v>45230</c:v>
                </c:pt>
                <c:pt idx="838">
                  <c:v>45237</c:v>
                </c:pt>
                <c:pt idx="839">
                  <c:v>45244</c:v>
                </c:pt>
                <c:pt idx="840">
                  <c:v>45251</c:v>
                </c:pt>
                <c:pt idx="841">
                  <c:v>45258</c:v>
                </c:pt>
                <c:pt idx="842">
                  <c:v>45265</c:v>
                </c:pt>
                <c:pt idx="843">
                  <c:v>45272</c:v>
                </c:pt>
                <c:pt idx="844">
                  <c:v>45279</c:v>
                </c:pt>
                <c:pt idx="845">
                  <c:v>45287</c:v>
                </c:pt>
                <c:pt idx="846">
                  <c:v>45294</c:v>
                </c:pt>
                <c:pt idx="847">
                  <c:v>45301</c:v>
                </c:pt>
                <c:pt idx="848">
                  <c:v>45308</c:v>
                </c:pt>
                <c:pt idx="849">
                  <c:v>45315</c:v>
                </c:pt>
                <c:pt idx="850">
                  <c:v>45322</c:v>
                </c:pt>
                <c:pt idx="851">
                  <c:v>45329</c:v>
                </c:pt>
                <c:pt idx="852">
                  <c:v>45336</c:v>
                </c:pt>
                <c:pt idx="853">
                  <c:v>45343</c:v>
                </c:pt>
                <c:pt idx="854">
                  <c:v>45350</c:v>
                </c:pt>
                <c:pt idx="855">
                  <c:v>45357</c:v>
                </c:pt>
                <c:pt idx="856">
                  <c:v>45364</c:v>
                </c:pt>
                <c:pt idx="857">
                  <c:v>45371</c:v>
                </c:pt>
                <c:pt idx="858">
                  <c:v>45378</c:v>
                </c:pt>
                <c:pt idx="859">
                  <c:v>45385</c:v>
                </c:pt>
                <c:pt idx="860">
                  <c:v>45392</c:v>
                </c:pt>
                <c:pt idx="861">
                  <c:v>45399</c:v>
                </c:pt>
                <c:pt idx="862">
                  <c:v>45406</c:v>
                </c:pt>
                <c:pt idx="863">
                  <c:v>45414</c:v>
                </c:pt>
                <c:pt idx="864">
                  <c:v>45421</c:v>
                </c:pt>
                <c:pt idx="865">
                  <c:v>45428</c:v>
                </c:pt>
                <c:pt idx="866">
                  <c:v>45435</c:v>
                </c:pt>
                <c:pt idx="867">
                  <c:v>45442</c:v>
                </c:pt>
                <c:pt idx="868">
                  <c:v>45449</c:v>
                </c:pt>
                <c:pt idx="869">
                  <c:v>45456</c:v>
                </c:pt>
                <c:pt idx="870">
                  <c:v>45463</c:v>
                </c:pt>
                <c:pt idx="871">
                  <c:v>45470</c:v>
                </c:pt>
                <c:pt idx="872">
                  <c:v>45477</c:v>
                </c:pt>
                <c:pt idx="873">
                  <c:v>45484</c:v>
                </c:pt>
                <c:pt idx="874">
                  <c:v>45491</c:v>
                </c:pt>
                <c:pt idx="875">
                  <c:v>45498</c:v>
                </c:pt>
                <c:pt idx="876">
                  <c:v>45505</c:v>
                </c:pt>
                <c:pt idx="877">
                  <c:v>45512</c:v>
                </c:pt>
                <c:pt idx="878">
                  <c:v>45519</c:v>
                </c:pt>
                <c:pt idx="879">
                  <c:v>45526</c:v>
                </c:pt>
                <c:pt idx="880">
                  <c:v>45533</c:v>
                </c:pt>
                <c:pt idx="881">
                  <c:v>45540</c:v>
                </c:pt>
                <c:pt idx="882">
                  <c:v>45547</c:v>
                </c:pt>
                <c:pt idx="883">
                  <c:v>45554</c:v>
                </c:pt>
                <c:pt idx="884">
                  <c:v>45561</c:v>
                </c:pt>
                <c:pt idx="885">
                  <c:v>45568</c:v>
                </c:pt>
                <c:pt idx="886">
                  <c:v>45575</c:v>
                </c:pt>
                <c:pt idx="887">
                  <c:v>45582</c:v>
                </c:pt>
                <c:pt idx="888">
                  <c:v>45589</c:v>
                </c:pt>
                <c:pt idx="889">
                  <c:v>45596</c:v>
                </c:pt>
                <c:pt idx="890">
                  <c:v>45603</c:v>
                </c:pt>
                <c:pt idx="891">
                  <c:v>45610</c:v>
                </c:pt>
                <c:pt idx="892">
                  <c:v>45617</c:v>
                </c:pt>
                <c:pt idx="893">
                  <c:v>45624</c:v>
                </c:pt>
                <c:pt idx="894">
                  <c:v>45631</c:v>
                </c:pt>
                <c:pt idx="895">
                  <c:v>45638</c:v>
                </c:pt>
                <c:pt idx="896">
                  <c:v>45645</c:v>
                </c:pt>
                <c:pt idx="897">
                  <c:v>45653</c:v>
                </c:pt>
                <c:pt idx="898">
                  <c:v>45660</c:v>
                </c:pt>
                <c:pt idx="899">
                  <c:v>45667</c:v>
                </c:pt>
                <c:pt idx="900">
                  <c:v>45674</c:v>
                </c:pt>
                <c:pt idx="901">
                  <c:v>45681</c:v>
                </c:pt>
                <c:pt idx="902">
                  <c:v>45688</c:v>
                </c:pt>
                <c:pt idx="903">
                  <c:v>45695</c:v>
                </c:pt>
                <c:pt idx="904">
                  <c:v>45702</c:v>
                </c:pt>
                <c:pt idx="905">
                  <c:v>45709</c:v>
                </c:pt>
                <c:pt idx="906">
                  <c:v>45716</c:v>
                </c:pt>
                <c:pt idx="907">
                  <c:v>45723</c:v>
                </c:pt>
                <c:pt idx="908">
                  <c:v>45730</c:v>
                </c:pt>
                <c:pt idx="909">
                  <c:v>45737</c:v>
                </c:pt>
                <c:pt idx="910">
                  <c:v>45744</c:v>
                </c:pt>
                <c:pt idx="911">
                  <c:v>45751</c:v>
                </c:pt>
                <c:pt idx="912">
                  <c:v>45758</c:v>
                </c:pt>
                <c:pt idx="913">
                  <c:v>45769</c:v>
                </c:pt>
                <c:pt idx="914">
                  <c:v>45776</c:v>
                </c:pt>
                <c:pt idx="915">
                  <c:v>45783</c:v>
                </c:pt>
                <c:pt idx="916">
                  <c:v>45790</c:v>
                </c:pt>
                <c:pt idx="917">
                  <c:v>45797</c:v>
                </c:pt>
                <c:pt idx="918">
                  <c:v>45804</c:v>
                </c:pt>
                <c:pt idx="919">
                  <c:v>45811</c:v>
                </c:pt>
                <c:pt idx="920">
                  <c:v>45818</c:v>
                </c:pt>
                <c:pt idx="921">
                  <c:v>45825</c:v>
                </c:pt>
                <c:pt idx="922">
                  <c:v>45832</c:v>
                </c:pt>
                <c:pt idx="923">
                  <c:v>45839</c:v>
                </c:pt>
                <c:pt idx="924">
                  <c:v>45846</c:v>
                </c:pt>
                <c:pt idx="925">
                  <c:v>45853</c:v>
                </c:pt>
                <c:pt idx="926">
                  <c:v>45860</c:v>
                </c:pt>
                <c:pt idx="927">
                  <c:v>45867</c:v>
                </c:pt>
                <c:pt idx="928">
                  <c:v>45874</c:v>
                </c:pt>
                <c:pt idx="929">
                  <c:v>45881</c:v>
                </c:pt>
                <c:pt idx="930">
                  <c:v>45888</c:v>
                </c:pt>
                <c:pt idx="931">
                  <c:v>45895</c:v>
                </c:pt>
                <c:pt idx="932">
                  <c:v>45902</c:v>
                </c:pt>
                <c:pt idx="933">
                  <c:v>45909</c:v>
                </c:pt>
                <c:pt idx="934">
                  <c:v>45916</c:v>
                </c:pt>
                <c:pt idx="935">
                  <c:v>45923</c:v>
                </c:pt>
                <c:pt idx="936">
                  <c:v>45930</c:v>
                </c:pt>
                <c:pt idx="937">
                  <c:v>45937</c:v>
                </c:pt>
                <c:pt idx="938">
                  <c:v>45944</c:v>
                </c:pt>
                <c:pt idx="939">
                  <c:v>45951</c:v>
                </c:pt>
                <c:pt idx="940">
                  <c:v>45958</c:v>
                </c:pt>
                <c:pt idx="941">
                  <c:v>45965</c:v>
                </c:pt>
                <c:pt idx="942">
                  <c:v>45972</c:v>
                </c:pt>
                <c:pt idx="943">
                  <c:v>45979</c:v>
                </c:pt>
                <c:pt idx="944">
                  <c:v>45986</c:v>
                </c:pt>
                <c:pt idx="945">
                  <c:v>45993</c:v>
                </c:pt>
                <c:pt idx="946">
                  <c:v>46000</c:v>
                </c:pt>
                <c:pt idx="947">
                  <c:v>46007</c:v>
                </c:pt>
                <c:pt idx="948">
                  <c:v>46014</c:v>
                </c:pt>
                <c:pt idx="949">
                  <c:v>46021</c:v>
                </c:pt>
                <c:pt idx="950">
                  <c:v>46028</c:v>
                </c:pt>
                <c:pt idx="951">
                  <c:v>46035</c:v>
                </c:pt>
                <c:pt idx="952">
                  <c:v>46042</c:v>
                </c:pt>
                <c:pt idx="953">
                  <c:v>46049</c:v>
                </c:pt>
                <c:pt idx="954">
                  <c:v>46056</c:v>
                </c:pt>
                <c:pt idx="955">
                  <c:v>46063</c:v>
                </c:pt>
                <c:pt idx="956">
                  <c:v>46070</c:v>
                </c:pt>
                <c:pt idx="957">
                  <c:v>46077</c:v>
                </c:pt>
                <c:pt idx="958">
                  <c:v>46084</c:v>
                </c:pt>
                <c:pt idx="959">
                  <c:v>46091</c:v>
                </c:pt>
                <c:pt idx="960">
                  <c:v>46098</c:v>
                </c:pt>
                <c:pt idx="961">
                  <c:v>46105</c:v>
                </c:pt>
                <c:pt idx="962">
                  <c:v>46112</c:v>
                </c:pt>
                <c:pt idx="963">
                  <c:v>46119</c:v>
                </c:pt>
                <c:pt idx="964">
                  <c:v>46126</c:v>
                </c:pt>
                <c:pt idx="965">
                  <c:v>46133</c:v>
                </c:pt>
                <c:pt idx="966">
                  <c:v>46140</c:v>
                </c:pt>
                <c:pt idx="967">
                  <c:v>46147</c:v>
                </c:pt>
                <c:pt idx="968">
                  <c:v>46154</c:v>
                </c:pt>
                <c:pt idx="969">
                  <c:v>46161</c:v>
                </c:pt>
                <c:pt idx="970">
                  <c:v>46168</c:v>
                </c:pt>
                <c:pt idx="971">
                  <c:v>46175</c:v>
                </c:pt>
                <c:pt idx="972">
                  <c:v>46182</c:v>
                </c:pt>
                <c:pt idx="973">
                  <c:v>46189</c:v>
                </c:pt>
                <c:pt idx="974">
                  <c:v>46196</c:v>
                </c:pt>
                <c:pt idx="975">
                  <c:v>46203</c:v>
                </c:pt>
                <c:pt idx="976">
                  <c:v>46210</c:v>
                </c:pt>
                <c:pt idx="977">
                  <c:v>46217</c:v>
                </c:pt>
                <c:pt idx="978">
                  <c:v>46224</c:v>
                </c:pt>
                <c:pt idx="979">
                  <c:v>46231</c:v>
                </c:pt>
                <c:pt idx="980">
                  <c:v>46238</c:v>
                </c:pt>
                <c:pt idx="981">
                  <c:v>46245</c:v>
                </c:pt>
                <c:pt idx="982">
                  <c:v>46252</c:v>
                </c:pt>
                <c:pt idx="983">
                  <c:v>46259</c:v>
                </c:pt>
                <c:pt idx="984">
                  <c:v>46266</c:v>
                </c:pt>
                <c:pt idx="985">
                  <c:v>46273</c:v>
                </c:pt>
                <c:pt idx="986">
                  <c:v>46280</c:v>
                </c:pt>
                <c:pt idx="987">
                  <c:v>46287</c:v>
                </c:pt>
                <c:pt idx="988">
                  <c:v>46294</c:v>
                </c:pt>
                <c:pt idx="989">
                  <c:v>46301</c:v>
                </c:pt>
                <c:pt idx="990">
                  <c:v>46308</c:v>
                </c:pt>
                <c:pt idx="991">
                  <c:v>46315</c:v>
                </c:pt>
                <c:pt idx="992">
                  <c:v>46322</c:v>
                </c:pt>
                <c:pt idx="993">
                  <c:v>46329</c:v>
                </c:pt>
                <c:pt idx="994">
                  <c:v>46336</c:v>
                </c:pt>
                <c:pt idx="995">
                  <c:v>46343</c:v>
                </c:pt>
                <c:pt idx="996">
                  <c:v>46350</c:v>
                </c:pt>
                <c:pt idx="997">
                  <c:v>46357</c:v>
                </c:pt>
                <c:pt idx="998">
                  <c:v>46364</c:v>
                </c:pt>
                <c:pt idx="999">
                  <c:v>46371</c:v>
                </c:pt>
                <c:pt idx="1000">
                  <c:v>46378</c:v>
                </c:pt>
                <c:pt idx="1001">
                  <c:v>46385</c:v>
                </c:pt>
                <c:pt idx="1002">
                  <c:v>46392</c:v>
                </c:pt>
                <c:pt idx="1003">
                  <c:v>46399</c:v>
                </c:pt>
                <c:pt idx="1004">
                  <c:v>46406</c:v>
                </c:pt>
                <c:pt idx="1005">
                  <c:v>46413</c:v>
                </c:pt>
                <c:pt idx="1006">
                  <c:v>46420</c:v>
                </c:pt>
                <c:pt idx="1007">
                  <c:v>46427</c:v>
                </c:pt>
                <c:pt idx="1008">
                  <c:v>46434</c:v>
                </c:pt>
                <c:pt idx="1009">
                  <c:v>46441</c:v>
                </c:pt>
                <c:pt idx="1010">
                  <c:v>46448</c:v>
                </c:pt>
                <c:pt idx="1011">
                  <c:v>46455</c:v>
                </c:pt>
                <c:pt idx="1012">
                  <c:v>46462</c:v>
                </c:pt>
                <c:pt idx="1013">
                  <c:v>46469</c:v>
                </c:pt>
                <c:pt idx="1014">
                  <c:v>46476</c:v>
                </c:pt>
                <c:pt idx="1015">
                  <c:v>46483</c:v>
                </c:pt>
                <c:pt idx="1016">
                  <c:v>46490</c:v>
                </c:pt>
                <c:pt idx="1017">
                  <c:v>46497</c:v>
                </c:pt>
                <c:pt idx="1018">
                  <c:v>46504</c:v>
                </c:pt>
                <c:pt idx="1019">
                  <c:v>46511</c:v>
                </c:pt>
                <c:pt idx="1020">
                  <c:v>46518</c:v>
                </c:pt>
                <c:pt idx="1021">
                  <c:v>46525</c:v>
                </c:pt>
                <c:pt idx="1022">
                  <c:v>46532</c:v>
                </c:pt>
                <c:pt idx="1023">
                  <c:v>46539</c:v>
                </c:pt>
                <c:pt idx="1024">
                  <c:v>46546</c:v>
                </c:pt>
                <c:pt idx="1025">
                  <c:v>46553</c:v>
                </c:pt>
                <c:pt idx="1026">
                  <c:v>46560</c:v>
                </c:pt>
                <c:pt idx="1027">
                  <c:v>46567</c:v>
                </c:pt>
                <c:pt idx="1028">
                  <c:v>46574</c:v>
                </c:pt>
                <c:pt idx="1029">
                  <c:v>46581</c:v>
                </c:pt>
                <c:pt idx="1030">
                  <c:v>46588</c:v>
                </c:pt>
                <c:pt idx="1031">
                  <c:v>46595</c:v>
                </c:pt>
                <c:pt idx="1032">
                  <c:v>46602</c:v>
                </c:pt>
                <c:pt idx="1033">
                  <c:v>46609</c:v>
                </c:pt>
                <c:pt idx="1034">
                  <c:v>46616</c:v>
                </c:pt>
                <c:pt idx="1035">
                  <c:v>46623</c:v>
                </c:pt>
                <c:pt idx="1036">
                  <c:v>46630</c:v>
                </c:pt>
                <c:pt idx="1037">
                  <c:v>46637</c:v>
                </c:pt>
                <c:pt idx="1038">
                  <c:v>46644</c:v>
                </c:pt>
                <c:pt idx="1039">
                  <c:v>46651</c:v>
                </c:pt>
                <c:pt idx="1040">
                  <c:v>46658</c:v>
                </c:pt>
                <c:pt idx="1041">
                  <c:v>46665</c:v>
                </c:pt>
                <c:pt idx="1042">
                  <c:v>46672</c:v>
                </c:pt>
                <c:pt idx="1043">
                  <c:v>46679</c:v>
                </c:pt>
                <c:pt idx="1044">
                  <c:v>46686</c:v>
                </c:pt>
                <c:pt idx="1045">
                  <c:v>46693</c:v>
                </c:pt>
                <c:pt idx="1046">
                  <c:v>46700</c:v>
                </c:pt>
                <c:pt idx="1047">
                  <c:v>46707</c:v>
                </c:pt>
                <c:pt idx="1048">
                  <c:v>46714</c:v>
                </c:pt>
                <c:pt idx="1049">
                  <c:v>46721</c:v>
                </c:pt>
                <c:pt idx="1050">
                  <c:v>46728</c:v>
                </c:pt>
                <c:pt idx="1051">
                  <c:v>46735</c:v>
                </c:pt>
                <c:pt idx="1052">
                  <c:v>46742</c:v>
                </c:pt>
                <c:pt idx="1053">
                  <c:v>46749</c:v>
                </c:pt>
                <c:pt idx="1054">
                  <c:v>46756</c:v>
                </c:pt>
                <c:pt idx="1055">
                  <c:v>46763</c:v>
                </c:pt>
                <c:pt idx="1056">
                  <c:v>46770</c:v>
                </c:pt>
                <c:pt idx="1057">
                  <c:v>46777</c:v>
                </c:pt>
                <c:pt idx="1058">
                  <c:v>46784</c:v>
                </c:pt>
                <c:pt idx="1059">
                  <c:v>46791</c:v>
                </c:pt>
                <c:pt idx="1060">
                  <c:v>46798</c:v>
                </c:pt>
                <c:pt idx="1061">
                  <c:v>46805</c:v>
                </c:pt>
                <c:pt idx="1062">
                  <c:v>46812</c:v>
                </c:pt>
                <c:pt idx="1063">
                  <c:v>46819</c:v>
                </c:pt>
                <c:pt idx="1064">
                  <c:v>46826</c:v>
                </c:pt>
                <c:pt idx="1065">
                  <c:v>46833</c:v>
                </c:pt>
                <c:pt idx="1066">
                  <c:v>46840</c:v>
                </c:pt>
                <c:pt idx="1067">
                  <c:v>46847</c:v>
                </c:pt>
                <c:pt idx="1068">
                  <c:v>46854</c:v>
                </c:pt>
                <c:pt idx="1069">
                  <c:v>46861</c:v>
                </c:pt>
                <c:pt idx="1070">
                  <c:v>46868</c:v>
                </c:pt>
                <c:pt idx="1071">
                  <c:v>46875</c:v>
                </c:pt>
                <c:pt idx="1072">
                  <c:v>46882</c:v>
                </c:pt>
                <c:pt idx="1073">
                  <c:v>46889</c:v>
                </c:pt>
                <c:pt idx="1074">
                  <c:v>46896</c:v>
                </c:pt>
                <c:pt idx="1075">
                  <c:v>46903</c:v>
                </c:pt>
                <c:pt idx="1076">
                  <c:v>46910</c:v>
                </c:pt>
                <c:pt idx="1077">
                  <c:v>46917</c:v>
                </c:pt>
                <c:pt idx="1078">
                  <c:v>46924</c:v>
                </c:pt>
                <c:pt idx="1079">
                  <c:v>46931</c:v>
                </c:pt>
                <c:pt idx="1080">
                  <c:v>46938</c:v>
                </c:pt>
                <c:pt idx="1081">
                  <c:v>46945</c:v>
                </c:pt>
                <c:pt idx="1082">
                  <c:v>46952</c:v>
                </c:pt>
                <c:pt idx="1083">
                  <c:v>46959</c:v>
                </c:pt>
                <c:pt idx="1084">
                  <c:v>46966</c:v>
                </c:pt>
                <c:pt idx="1085">
                  <c:v>46973</c:v>
                </c:pt>
                <c:pt idx="1086">
                  <c:v>46980</c:v>
                </c:pt>
                <c:pt idx="1087">
                  <c:v>46987</c:v>
                </c:pt>
                <c:pt idx="1088">
                  <c:v>46994</c:v>
                </c:pt>
                <c:pt idx="1089">
                  <c:v>47001</c:v>
                </c:pt>
                <c:pt idx="1090">
                  <c:v>47008</c:v>
                </c:pt>
                <c:pt idx="1091">
                  <c:v>47015</c:v>
                </c:pt>
                <c:pt idx="1092">
                  <c:v>47022</c:v>
                </c:pt>
                <c:pt idx="1093">
                  <c:v>47029</c:v>
                </c:pt>
                <c:pt idx="1094">
                  <c:v>47036</c:v>
                </c:pt>
                <c:pt idx="1095">
                  <c:v>47043</c:v>
                </c:pt>
                <c:pt idx="1096">
                  <c:v>47050</c:v>
                </c:pt>
                <c:pt idx="1097">
                  <c:v>47057</c:v>
                </c:pt>
                <c:pt idx="1098">
                  <c:v>47064</c:v>
                </c:pt>
                <c:pt idx="1099">
                  <c:v>47071</c:v>
                </c:pt>
                <c:pt idx="1100">
                  <c:v>47078</c:v>
                </c:pt>
                <c:pt idx="1101">
                  <c:v>47085</c:v>
                </c:pt>
                <c:pt idx="1102">
                  <c:v>47092</c:v>
                </c:pt>
                <c:pt idx="1103">
                  <c:v>47099</c:v>
                </c:pt>
                <c:pt idx="1104">
                  <c:v>47106</c:v>
                </c:pt>
                <c:pt idx="1105">
                  <c:v>47114</c:v>
                </c:pt>
                <c:pt idx="1106">
                  <c:v>47121</c:v>
                </c:pt>
                <c:pt idx="1107">
                  <c:v>47128</c:v>
                </c:pt>
                <c:pt idx="1108">
                  <c:v>47135</c:v>
                </c:pt>
                <c:pt idx="1109">
                  <c:v>47142</c:v>
                </c:pt>
                <c:pt idx="1110">
                  <c:v>47149</c:v>
                </c:pt>
                <c:pt idx="1111">
                  <c:v>47156</c:v>
                </c:pt>
                <c:pt idx="1112">
                  <c:v>47163</c:v>
                </c:pt>
                <c:pt idx="1113">
                  <c:v>47170</c:v>
                </c:pt>
                <c:pt idx="1114">
                  <c:v>47177</c:v>
                </c:pt>
                <c:pt idx="1115">
                  <c:v>47184</c:v>
                </c:pt>
                <c:pt idx="1116">
                  <c:v>47191</c:v>
                </c:pt>
                <c:pt idx="1117">
                  <c:v>47198</c:v>
                </c:pt>
                <c:pt idx="1118">
                  <c:v>47205</c:v>
                </c:pt>
                <c:pt idx="1119">
                  <c:v>47212</c:v>
                </c:pt>
                <c:pt idx="1120">
                  <c:v>47219</c:v>
                </c:pt>
                <c:pt idx="1121">
                  <c:v>47226</c:v>
                </c:pt>
                <c:pt idx="1122">
                  <c:v>47233</c:v>
                </c:pt>
                <c:pt idx="1123">
                  <c:v>47240</c:v>
                </c:pt>
                <c:pt idx="1124">
                  <c:v>47247</c:v>
                </c:pt>
                <c:pt idx="1125">
                  <c:v>47254</c:v>
                </c:pt>
                <c:pt idx="1126">
                  <c:v>47261</c:v>
                </c:pt>
                <c:pt idx="1127">
                  <c:v>47268</c:v>
                </c:pt>
                <c:pt idx="1128">
                  <c:v>47275</c:v>
                </c:pt>
                <c:pt idx="1129">
                  <c:v>47282</c:v>
                </c:pt>
                <c:pt idx="1130">
                  <c:v>47289</c:v>
                </c:pt>
                <c:pt idx="1131">
                  <c:v>47296</c:v>
                </c:pt>
                <c:pt idx="1132">
                  <c:v>47303</c:v>
                </c:pt>
                <c:pt idx="1133">
                  <c:v>47310</c:v>
                </c:pt>
                <c:pt idx="1134">
                  <c:v>47317</c:v>
                </c:pt>
                <c:pt idx="1135">
                  <c:v>47324</c:v>
                </c:pt>
                <c:pt idx="1136">
                  <c:v>47331</c:v>
                </c:pt>
                <c:pt idx="1137">
                  <c:v>47338</c:v>
                </c:pt>
                <c:pt idx="1138">
                  <c:v>47345</c:v>
                </c:pt>
                <c:pt idx="1139">
                  <c:v>47352</c:v>
                </c:pt>
                <c:pt idx="1140">
                  <c:v>47359</c:v>
                </c:pt>
                <c:pt idx="1141">
                  <c:v>47366</c:v>
                </c:pt>
                <c:pt idx="1142">
                  <c:v>47373</c:v>
                </c:pt>
                <c:pt idx="1143">
                  <c:v>47380</c:v>
                </c:pt>
                <c:pt idx="1144">
                  <c:v>47387</c:v>
                </c:pt>
                <c:pt idx="1145">
                  <c:v>47394</c:v>
                </c:pt>
                <c:pt idx="1146">
                  <c:v>47401</c:v>
                </c:pt>
                <c:pt idx="1147">
                  <c:v>47408</c:v>
                </c:pt>
                <c:pt idx="1148">
                  <c:v>47415</c:v>
                </c:pt>
                <c:pt idx="1149">
                  <c:v>47422</c:v>
                </c:pt>
                <c:pt idx="1150">
                  <c:v>47429</c:v>
                </c:pt>
                <c:pt idx="1151">
                  <c:v>47436</c:v>
                </c:pt>
                <c:pt idx="1152">
                  <c:v>47443</c:v>
                </c:pt>
                <c:pt idx="1153">
                  <c:v>47450</c:v>
                </c:pt>
                <c:pt idx="1154">
                  <c:v>47457</c:v>
                </c:pt>
                <c:pt idx="1155">
                  <c:v>47464</c:v>
                </c:pt>
                <c:pt idx="1156">
                  <c:v>47471</c:v>
                </c:pt>
                <c:pt idx="1157">
                  <c:v>47479</c:v>
                </c:pt>
                <c:pt idx="1158">
                  <c:v>47486</c:v>
                </c:pt>
                <c:pt idx="1159">
                  <c:v>47493</c:v>
                </c:pt>
                <c:pt idx="1160">
                  <c:v>47500</c:v>
                </c:pt>
                <c:pt idx="1161">
                  <c:v>47507</c:v>
                </c:pt>
                <c:pt idx="1162">
                  <c:v>47514</c:v>
                </c:pt>
                <c:pt idx="1163">
                  <c:v>47521</c:v>
                </c:pt>
                <c:pt idx="1164">
                  <c:v>47528</c:v>
                </c:pt>
                <c:pt idx="1165">
                  <c:v>47535</c:v>
                </c:pt>
                <c:pt idx="1166">
                  <c:v>47542</c:v>
                </c:pt>
                <c:pt idx="1167">
                  <c:v>47549</c:v>
                </c:pt>
                <c:pt idx="1168">
                  <c:v>47556</c:v>
                </c:pt>
                <c:pt idx="1169">
                  <c:v>47563</c:v>
                </c:pt>
                <c:pt idx="1170">
                  <c:v>47570</c:v>
                </c:pt>
                <c:pt idx="1171">
                  <c:v>47577</c:v>
                </c:pt>
                <c:pt idx="1172">
                  <c:v>47584</c:v>
                </c:pt>
                <c:pt idx="1173">
                  <c:v>47591</c:v>
                </c:pt>
                <c:pt idx="1174">
                  <c:v>47598</c:v>
                </c:pt>
                <c:pt idx="1175">
                  <c:v>47605</c:v>
                </c:pt>
                <c:pt idx="1176">
                  <c:v>47612</c:v>
                </c:pt>
                <c:pt idx="1177">
                  <c:v>47619</c:v>
                </c:pt>
                <c:pt idx="1178">
                  <c:v>47626</c:v>
                </c:pt>
                <c:pt idx="1179">
                  <c:v>47633</c:v>
                </c:pt>
                <c:pt idx="1180">
                  <c:v>47640</c:v>
                </c:pt>
                <c:pt idx="1181">
                  <c:v>47647</c:v>
                </c:pt>
                <c:pt idx="1182">
                  <c:v>47654</c:v>
                </c:pt>
                <c:pt idx="1183">
                  <c:v>47661</c:v>
                </c:pt>
                <c:pt idx="1184">
                  <c:v>47668</c:v>
                </c:pt>
                <c:pt idx="1185">
                  <c:v>47675</c:v>
                </c:pt>
                <c:pt idx="1186">
                  <c:v>47682</c:v>
                </c:pt>
                <c:pt idx="1187">
                  <c:v>47689</c:v>
                </c:pt>
                <c:pt idx="1188">
                  <c:v>47696</c:v>
                </c:pt>
                <c:pt idx="1189">
                  <c:v>47703</c:v>
                </c:pt>
                <c:pt idx="1190">
                  <c:v>47710</c:v>
                </c:pt>
                <c:pt idx="1191">
                  <c:v>47717</c:v>
                </c:pt>
                <c:pt idx="1192">
                  <c:v>47724</c:v>
                </c:pt>
                <c:pt idx="1193">
                  <c:v>47731</c:v>
                </c:pt>
                <c:pt idx="1194">
                  <c:v>47738</c:v>
                </c:pt>
                <c:pt idx="1195">
                  <c:v>47745</c:v>
                </c:pt>
                <c:pt idx="1196">
                  <c:v>47752</c:v>
                </c:pt>
                <c:pt idx="1197">
                  <c:v>47759</c:v>
                </c:pt>
                <c:pt idx="1198">
                  <c:v>47766</c:v>
                </c:pt>
                <c:pt idx="1199">
                  <c:v>47773</c:v>
                </c:pt>
                <c:pt idx="1200">
                  <c:v>47780</c:v>
                </c:pt>
                <c:pt idx="1201">
                  <c:v>47787</c:v>
                </c:pt>
                <c:pt idx="1202">
                  <c:v>47794</c:v>
                </c:pt>
                <c:pt idx="1203">
                  <c:v>47801</c:v>
                </c:pt>
                <c:pt idx="1204">
                  <c:v>47808</c:v>
                </c:pt>
                <c:pt idx="1205">
                  <c:v>47815</c:v>
                </c:pt>
                <c:pt idx="1206">
                  <c:v>47822</c:v>
                </c:pt>
                <c:pt idx="1207">
                  <c:v>47829</c:v>
                </c:pt>
                <c:pt idx="1208">
                  <c:v>47836</c:v>
                </c:pt>
                <c:pt idx="1209">
                  <c:v>47844</c:v>
                </c:pt>
                <c:pt idx="1210">
                  <c:v>47851</c:v>
                </c:pt>
                <c:pt idx="1211">
                  <c:v>47858</c:v>
                </c:pt>
                <c:pt idx="1212">
                  <c:v>47865</c:v>
                </c:pt>
                <c:pt idx="1213">
                  <c:v>47872</c:v>
                </c:pt>
                <c:pt idx="1214">
                  <c:v>47879</c:v>
                </c:pt>
                <c:pt idx="1215">
                  <c:v>47886</c:v>
                </c:pt>
                <c:pt idx="1216">
                  <c:v>47893</c:v>
                </c:pt>
                <c:pt idx="1217">
                  <c:v>47900</c:v>
                </c:pt>
                <c:pt idx="1218">
                  <c:v>47907</c:v>
                </c:pt>
                <c:pt idx="1219">
                  <c:v>47914</c:v>
                </c:pt>
                <c:pt idx="1220">
                  <c:v>47921</c:v>
                </c:pt>
                <c:pt idx="1221">
                  <c:v>47928</c:v>
                </c:pt>
                <c:pt idx="1222">
                  <c:v>47935</c:v>
                </c:pt>
                <c:pt idx="1223">
                  <c:v>47942</c:v>
                </c:pt>
                <c:pt idx="1224">
                  <c:v>47953</c:v>
                </c:pt>
                <c:pt idx="1225">
                  <c:v>47960</c:v>
                </c:pt>
                <c:pt idx="1226">
                  <c:v>47967</c:v>
                </c:pt>
                <c:pt idx="1227">
                  <c:v>47974</c:v>
                </c:pt>
                <c:pt idx="1228">
                  <c:v>47981</c:v>
                </c:pt>
                <c:pt idx="1229">
                  <c:v>47988</c:v>
                </c:pt>
                <c:pt idx="1230">
                  <c:v>47995</c:v>
                </c:pt>
                <c:pt idx="1231">
                  <c:v>48002</c:v>
                </c:pt>
                <c:pt idx="1232">
                  <c:v>48009</c:v>
                </c:pt>
                <c:pt idx="1233">
                  <c:v>48016</c:v>
                </c:pt>
                <c:pt idx="1234">
                  <c:v>48023</c:v>
                </c:pt>
                <c:pt idx="1235">
                  <c:v>48030</c:v>
                </c:pt>
                <c:pt idx="1236">
                  <c:v>48037</c:v>
                </c:pt>
                <c:pt idx="1237">
                  <c:v>48044</c:v>
                </c:pt>
                <c:pt idx="1238">
                  <c:v>48051</c:v>
                </c:pt>
                <c:pt idx="1239">
                  <c:v>48058</c:v>
                </c:pt>
                <c:pt idx="1240">
                  <c:v>48065</c:v>
                </c:pt>
                <c:pt idx="1241">
                  <c:v>48072</c:v>
                </c:pt>
                <c:pt idx="1242">
                  <c:v>48079</c:v>
                </c:pt>
                <c:pt idx="1243">
                  <c:v>48086</c:v>
                </c:pt>
                <c:pt idx="1244">
                  <c:v>48093</c:v>
                </c:pt>
                <c:pt idx="1245">
                  <c:v>48100</c:v>
                </c:pt>
                <c:pt idx="1246">
                  <c:v>48107</c:v>
                </c:pt>
                <c:pt idx="1247">
                  <c:v>48114</c:v>
                </c:pt>
                <c:pt idx="1248">
                  <c:v>48121</c:v>
                </c:pt>
                <c:pt idx="1249">
                  <c:v>48128</c:v>
                </c:pt>
                <c:pt idx="1250">
                  <c:v>48135</c:v>
                </c:pt>
                <c:pt idx="1251">
                  <c:v>48142</c:v>
                </c:pt>
                <c:pt idx="1252">
                  <c:v>48149</c:v>
                </c:pt>
                <c:pt idx="1253">
                  <c:v>48156</c:v>
                </c:pt>
                <c:pt idx="1254">
                  <c:v>48163</c:v>
                </c:pt>
                <c:pt idx="1255">
                  <c:v>48170</c:v>
                </c:pt>
                <c:pt idx="1256">
                  <c:v>48177</c:v>
                </c:pt>
                <c:pt idx="1257">
                  <c:v>48184</c:v>
                </c:pt>
                <c:pt idx="1258">
                  <c:v>48191</c:v>
                </c:pt>
                <c:pt idx="1259">
                  <c:v>48198</c:v>
                </c:pt>
                <c:pt idx="1260">
                  <c:v>48205</c:v>
                </c:pt>
                <c:pt idx="1261">
                  <c:v>48212</c:v>
                </c:pt>
                <c:pt idx="1262">
                  <c:v>48219</c:v>
                </c:pt>
                <c:pt idx="1263">
                  <c:v>48226</c:v>
                </c:pt>
                <c:pt idx="1264">
                  <c:v>48233</c:v>
                </c:pt>
                <c:pt idx="1265">
                  <c:v>48240</c:v>
                </c:pt>
                <c:pt idx="1266">
                  <c:v>48247</c:v>
                </c:pt>
                <c:pt idx="1267">
                  <c:v>48254</c:v>
                </c:pt>
                <c:pt idx="1268">
                  <c:v>48261</c:v>
                </c:pt>
                <c:pt idx="1269">
                  <c:v>48268</c:v>
                </c:pt>
                <c:pt idx="1270">
                  <c:v>48275</c:v>
                </c:pt>
                <c:pt idx="1271">
                  <c:v>48282</c:v>
                </c:pt>
                <c:pt idx="1272">
                  <c:v>48289</c:v>
                </c:pt>
                <c:pt idx="1273">
                  <c:v>48296</c:v>
                </c:pt>
                <c:pt idx="1274">
                  <c:v>48303</c:v>
                </c:pt>
                <c:pt idx="1275">
                  <c:v>48310</c:v>
                </c:pt>
                <c:pt idx="1276">
                  <c:v>48317</c:v>
                </c:pt>
                <c:pt idx="1277">
                  <c:v>48324</c:v>
                </c:pt>
                <c:pt idx="1278">
                  <c:v>48331</c:v>
                </c:pt>
                <c:pt idx="1279">
                  <c:v>48338</c:v>
                </c:pt>
                <c:pt idx="1280">
                  <c:v>48345</c:v>
                </c:pt>
                <c:pt idx="1281">
                  <c:v>48352</c:v>
                </c:pt>
                <c:pt idx="1282">
                  <c:v>48359</c:v>
                </c:pt>
                <c:pt idx="1283">
                  <c:v>48366</c:v>
                </c:pt>
                <c:pt idx="1284">
                  <c:v>48373</c:v>
                </c:pt>
                <c:pt idx="1285">
                  <c:v>48380</c:v>
                </c:pt>
                <c:pt idx="1286">
                  <c:v>48387</c:v>
                </c:pt>
                <c:pt idx="1287">
                  <c:v>48394</c:v>
                </c:pt>
                <c:pt idx="1288">
                  <c:v>48401</c:v>
                </c:pt>
                <c:pt idx="1289">
                  <c:v>48408</c:v>
                </c:pt>
                <c:pt idx="1290">
                  <c:v>48415</c:v>
                </c:pt>
                <c:pt idx="1291">
                  <c:v>48422</c:v>
                </c:pt>
                <c:pt idx="1292">
                  <c:v>48429</c:v>
                </c:pt>
                <c:pt idx="1293">
                  <c:v>48436</c:v>
                </c:pt>
                <c:pt idx="1294">
                  <c:v>48443</c:v>
                </c:pt>
                <c:pt idx="1295">
                  <c:v>48450</c:v>
                </c:pt>
                <c:pt idx="1296">
                  <c:v>48457</c:v>
                </c:pt>
                <c:pt idx="1297">
                  <c:v>48464</c:v>
                </c:pt>
                <c:pt idx="1298">
                  <c:v>48471</c:v>
                </c:pt>
                <c:pt idx="1299">
                  <c:v>48478</c:v>
                </c:pt>
                <c:pt idx="1300">
                  <c:v>48485</c:v>
                </c:pt>
                <c:pt idx="1301">
                  <c:v>48492</c:v>
                </c:pt>
                <c:pt idx="1302">
                  <c:v>48499</c:v>
                </c:pt>
                <c:pt idx="1303">
                  <c:v>48506</c:v>
                </c:pt>
                <c:pt idx="1304">
                  <c:v>48513</c:v>
                </c:pt>
                <c:pt idx="1305">
                  <c:v>48520</c:v>
                </c:pt>
                <c:pt idx="1306">
                  <c:v>48527</c:v>
                </c:pt>
                <c:pt idx="1307">
                  <c:v>48534</c:v>
                </c:pt>
                <c:pt idx="1308">
                  <c:v>48541</c:v>
                </c:pt>
                <c:pt idx="1309">
                  <c:v>48548</c:v>
                </c:pt>
                <c:pt idx="1310">
                  <c:v>48555</c:v>
                </c:pt>
                <c:pt idx="1311">
                  <c:v>48562</c:v>
                </c:pt>
                <c:pt idx="1312">
                  <c:v>48569</c:v>
                </c:pt>
                <c:pt idx="1313">
                  <c:v>48576</c:v>
                </c:pt>
                <c:pt idx="1314">
                  <c:v>48583</c:v>
                </c:pt>
                <c:pt idx="1315">
                  <c:v>48590</c:v>
                </c:pt>
                <c:pt idx="1316">
                  <c:v>48597</c:v>
                </c:pt>
                <c:pt idx="1317">
                  <c:v>48604</c:v>
                </c:pt>
                <c:pt idx="1318">
                  <c:v>48611</c:v>
                </c:pt>
                <c:pt idx="1319">
                  <c:v>48618</c:v>
                </c:pt>
                <c:pt idx="1320">
                  <c:v>48625</c:v>
                </c:pt>
                <c:pt idx="1321">
                  <c:v>48632</c:v>
                </c:pt>
                <c:pt idx="1322">
                  <c:v>48639</c:v>
                </c:pt>
                <c:pt idx="1323">
                  <c:v>48646</c:v>
                </c:pt>
                <c:pt idx="1324">
                  <c:v>48653</c:v>
                </c:pt>
                <c:pt idx="1325">
                  <c:v>48660</c:v>
                </c:pt>
                <c:pt idx="1326">
                  <c:v>48667</c:v>
                </c:pt>
                <c:pt idx="1327">
                  <c:v>48674</c:v>
                </c:pt>
                <c:pt idx="1328">
                  <c:v>48681</c:v>
                </c:pt>
                <c:pt idx="1329">
                  <c:v>48688</c:v>
                </c:pt>
                <c:pt idx="1330">
                  <c:v>48695</c:v>
                </c:pt>
                <c:pt idx="1331">
                  <c:v>48702</c:v>
                </c:pt>
                <c:pt idx="1332">
                  <c:v>48709</c:v>
                </c:pt>
                <c:pt idx="1333">
                  <c:v>48716</c:v>
                </c:pt>
                <c:pt idx="1334">
                  <c:v>48723</c:v>
                </c:pt>
                <c:pt idx="1335">
                  <c:v>48730</c:v>
                </c:pt>
                <c:pt idx="1336">
                  <c:v>48737</c:v>
                </c:pt>
                <c:pt idx="1337">
                  <c:v>48744</c:v>
                </c:pt>
                <c:pt idx="1338">
                  <c:v>48751</c:v>
                </c:pt>
                <c:pt idx="1339">
                  <c:v>48758</c:v>
                </c:pt>
                <c:pt idx="1340">
                  <c:v>48765</c:v>
                </c:pt>
                <c:pt idx="1341">
                  <c:v>48772</c:v>
                </c:pt>
                <c:pt idx="1342">
                  <c:v>48779</c:v>
                </c:pt>
                <c:pt idx="1343">
                  <c:v>48786</c:v>
                </c:pt>
                <c:pt idx="1344">
                  <c:v>48793</c:v>
                </c:pt>
                <c:pt idx="1345">
                  <c:v>48800</c:v>
                </c:pt>
                <c:pt idx="1346">
                  <c:v>48807</c:v>
                </c:pt>
                <c:pt idx="1347">
                  <c:v>48814</c:v>
                </c:pt>
                <c:pt idx="1348">
                  <c:v>48821</c:v>
                </c:pt>
                <c:pt idx="1349">
                  <c:v>48828</c:v>
                </c:pt>
                <c:pt idx="1350">
                  <c:v>48835</c:v>
                </c:pt>
                <c:pt idx="1351">
                  <c:v>48842</c:v>
                </c:pt>
                <c:pt idx="1352">
                  <c:v>48849</c:v>
                </c:pt>
                <c:pt idx="1353">
                  <c:v>48856</c:v>
                </c:pt>
                <c:pt idx="1354">
                  <c:v>48863</c:v>
                </c:pt>
                <c:pt idx="1355">
                  <c:v>48870</c:v>
                </c:pt>
                <c:pt idx="1356">
                  <c:v>48877</c:v>
                </c:pt>
                <c:pt idx="1357">
                  <c:v>48884</c:v>
                </c:pt>
                <c:pt idx="1358">
                  <c:v>48891</c:v>
                </c:pt>
                <c:pt idx="1359">
                  <c:v>48898</c:v>
                </c:pt>
                <c:pt idx="1360">
                  <c:v>48905</c:v>
                </c:pt>
                <c:pt idx="1361">
                  <c:v>48912</c:v>
                </c:pt>
                <c:pt idx="1362">
                  <c:v>48919</c:v>
                </c:pt>
                <c:pt idx="1363">
                  <c:v>48926</c:v>
                </c:pt>
                <c:pt idx="1364">
                  <c:v>48933</c:v>
                </c:pt>
                <c:pt idx="1365">
                  <c:v>48940</c:v>
                </c:pt>
                <c:pt idx="1366">
                  <c:v>48947</c:v>
                </c:pt>
                <c:pt idx="1367">
                  <c:v>48954</c:v>
                </c:pt>
                <c:pt idx="1368">
                  <c:v>48961</c:v>
                </c:pt>
                <c:pt idx="1369">
                  <c:v>48968</c:v>
                </c:pt>
                <c:pt idx="1370">
                  <c:v>48975</c:v>
                </c:pt>
                <c:pt idx="1371">
                  <c:v>48982</c:v>
                </c:pt>
                <c:pt idx="1372">
                  <c:v>48989</c:v>
                </c:pt>
                <c:pt idx="1373">
                  <c:v>48996</c:v>
                </c:pt>
                <c:pt idx="1374">
                  <c:v>49003</c:v>
                </c:pt>
                <c:pt idx="1375">
                  <c:v>49010</c:v>
                </c:pt>
                <c:pt idx="1376">
                  <c:v>49017</c:v>
                </c:pt>
                <c:pt idx="1377">
                  <c:v>49024</c:v>
                </c:pt>
                <c:pt idx="1378">
                  <c:v>49031</c:v>
                </c:pt>
                <c:pt idx="1379">
                  <c:v>49038</c:v>
                </c:pt>
                <c:pt idx="1380">
                  <c:v>49045</c:v>
                </c:pt>
                <c:pt idx="1381">
                  <c:v>49052</c:v>
                </c:pt>
                <c:pt idx="1382">
                  <c:v>49059</c:v>
                </c:pt>
                <c:pt idx="1383">
                  <c:v>49066</c:v>
                </c:pt>
                <c:pt idx="1384">
                  <c:v>49073</c:v>
                </c:pt>
                <c:pt idx="1385">
                  <c:v>49080</c:v>
                </c:pt>
                <c:pt idx="1386">
                  <c:v>49087</c:v>
                </c:pt>
                <c:pt idx="1387">
                  <c:v>49094</c:v>
                </c:pt>
                <c:pt idx="1388">
                  <c:v>49101</c:v>
                </c:pt>
                <c:pt idx="1389">
                  <c:v>49108</c:v>
                </c:pt>
                <c:pt idx="1390">
                  <c:v>49115</c:v>
                </c:pt>
                <c:pt idx="1391">
                  <c:v>49122</c:v>
                </c:pt>
                <c:pt idx="1392">
                  <c:v>49129</c:v>
                </c:pt>
                <c:pt idx="1393">
                  <c:v>49136</c:v>
                </c:pt>
                <c:pt idx="1394">
                  <c:v>49143</c:v>
                </c:pt>
                <c:pt idx="1395">
                  <c:v>49150</c:v>
                </c:pt>
                <c:pt idx="1396">
                  <c:v>49157</c:v>
                </c:pt>
                <c:pt idx="1397">
                  <c:v>49164</c:v>
                </c:pt>
                <c:pt idx="1398">
                  <c:v>49171</c:v>
                </c:pt>
                <c:pt idx="1399">
                  <c:v>49178</c:v>
                </c:pt>
                <c:pt idx="1400">
                  <c:v>49185</c:v>
                </c:pt>
                <c:pt idx="1401">
                  <c:v>49192</c:v>
                </c:pt>
                <c:pt idx="1402">
                  <c:v>49199</c:v>
                </c:pt>
                <c:pt idx="1403">
                  <c:v>49206</c:v>
                </c:pt>
                <c:pt idx="1404">
                  <c:v>49213</c:v>
                </c:pt>
                <c:pt idx="1405">
                  <c:v>49220</c:v>
                </c:pt>
                <c:pt idx="1406">
                  <c:v>49227</c:v>
                </c:pt>
                <c:pt idx="1407">
                  <c:v>49234</c:v>
                </c:pt>
                <c:pt idx="1408">
                  <c:v>49241</c:v>
                </c:pt>
                <c:pt idx="1409">
                  <c:v>49248</c:v>
                </c:pt>
                <c:pt idx="1410">
                  <c:v>49255</c:v>
                </c:pt>
                <c:pt idx="1411">
                  <c:v>49262</c:v>
                </c:pt>
                <c:pt idx="1412">
                  <c:v>49269</c:v>
                </c:pt>
                <c:pt idx="1413">
                  <c:v>49276</c:v>
                </c:pt>
                <c:pt idx="1414">
                  <c:v>49283</c:v>
                </c:pt>
                <c:pt idx="1415">
                  <c:v>49290</c:v>
                </c:pt>
                <c:pt idx="1416">
                  <c:v>49297</c:v>
                </c:pt>
                <c:pt idx="1417">
                  <c:v>49305</c:v>
                </c:pt>
                <c:pt idx="1418">
                  <c:v>49312</c:v>
                </c:pt>
                <c:pt idx="1419">
                  <c:v>49319</c:v>
                </c:pt>
                <c:pt idx="1420">
                  <c:v>49326</c:v>
                </c:pt>
                <c:pt idx="1421">
                  <c:v>49333</c:v>
                </c:pt>
                <c:pt idx="1422">
                  <c:v>49340</c:v>
                </c:pt>
                <c:pt idx="1423">
                  <c:v>49347</c:v>
                </c:pt>
                <c:pt idx="1424">
                  <c:v>49354</c:v>
                </c:pt>
                <c:pt idx="1425">
                  <c:v>49361</c:v>
                </c:pt>
                <c:pt idx="1426">
                  <c:v>49368</c:v>
                </c:pt>
                <c:pt idx="1427">
                  <c:v>49375</c:v>
                </c:pt>
                <c:pt idx="1428">
                  <c:v>49382</c:v>
                </c:pt>
                <c:pt idx="1429">
                  <c:v>49389</c:v>
                </c:pt>
                <c:pt idx="1430">
                  <c:v>49396</c:v>
                </c:pt>
                <c:pt idx="1431">
                  <c:v>49403</c:v>
                </c:pt>
                <c:pt idx="1432">
                  <c:v>49410</c:v>
                </c:pt>
                <c:pt idx="1433">
                  <c:v>49417</c:v>
                </c:pt>
                <c:pt idx="1434">
                  <c:v>49424</c:v>
                </c:pt>
                <c:pt idx="1435">
                  <c:v>49431</c:v>
                </c:pt>
                <c:pt idx="1436">
                  <c:v>49438</c:v>
                </c:pt>
                <c:pt idx="1437">
                  <c:v>49445</c:v>
                </c:pt>
                <c:pt idx="1438">
                  <c:v>49452</c:v>
                </c:pt>
                <c:pt idx="1439">
                  <c:v>49459</c:v>
                </c:pt>
                <c:pt idx="1440">
                  <c:v>49466</c:v>
                </c:pt>
                <c:pt idx="1441">
                  <c:v>49473</c:v>
                </c:pt>
                <c:pt idx="1442">
                  <c:v>49480</c:v>
                </c:pt>
                <c:pt idx="1443">
                  <c:v>49487</c:v>
                </c:pt>
                <c:pt idx="1444">
                  <c:v>49494</c:v>
                </c:pt>
                <c:pt idx="1445">
                  <c:v>49501</c:v>
                </c:pt>
                <c:pt idx="1446">
                  <c:v>49508</c:v>
                </c:pt>
                <c:pt idx="1447">
                  <c:v>49515</c:v>
                </c:pt>
                <c:pt idx="1448">
                  <c:v>49522</c:v>
                </c:pt>
                <c:pt idx="1449">
                  <c:v>49529</c:v>
                </c:pt>
                <c:pt idx="1450">
                  <c:v>49536</c:v>
                </c:pt>
                <c:pt idx="1451">
                  <c:v>49543</c:v>
                </c:pt>
                <c:pt idx="1452">
                  <c:v>49550</c:v>
                </c:pt>
                <c:pt idx="1453">
                  <c:v>49557</c:v>
                </c:pt>
                <c:pt idx="1454">
                  <c:v>49564</c:v>
                </c:pt>
                <c:pt idx="1455">
                  <c:v>49571</c:v>
                </c:pt>
                <c:pt idx="1456">
                  <c:v>49578</c:v>
                </c:pt>
                <c:pt idx="1457">
                  <c:v>49585</c:v>
                </c:pt>
                <c:pt idx="1458">
                  <c:v>49592</c:v>
                </c:pt>
                <c:pt idx="1459">
                  <c:v>49599</c:v>
                </c:pt>
                <c:pt idx="1460">
                  <c:v>49606</c:v>
                </c:pt>
                <c:pt idx="1461">
                  <c:v>49613</c:v>
                </c:pt>
                <c:pt idx="1462">
                  <c:v>49620</c:v>
                </c:pt>
                <c:pt idx="1463">
                  <c:v>49627</c:v>
                </c:pt>
                <c:pt idx="1464">
                  <c:v>49634</c:v>
                </c:pt>
                <c:pt idx="1465">
                  <c:v>49641</c:v>
                </c:pt>
                <c:pt idx="1466">
                  <c:v>49648</c:v>
                </c:pt>
                <c:pt idx="1467">
                  <c:v>49655</c:v>
                </c:pt>
                <c:pt idx="1468">
                  <c:v>49662</c:v>
                </c:pt>
                <c:pt idx="1469">
                  <c:v>49670</c:v>
                </c:pt>
                <c:pt idx="1470">
                  <c:v>49677</c:v>
                </c:pt>
                <c:pt idx="1471">
                  <c:v>49684</c:v>
                </c:pt>
                <c:pt idx="1472">
                  <c:v>49691</c:v>
                </c:pt>
                <c:pt idx="1473">
                  <c:v>49698</c:v>
                </c:pt>
                <c:pt idx="1474">
                  <c:v>49705</c:v>
                </c:pt>
                <c:pt idx="1475">
                  <c:v>49712</c:v>
                </c:pt>
                <c:pt idx="1476">
                  <c:v>49719</c:v>
                </c:pt>
                <c:pt idx="1477">
                  <c:v>49726</c:v>
                </c:pt>
                <c:pt idx="1478">
                  <c:v>49733</c:v>
                </c:pt>
                <c:pt idx="1479">
                  <c:v>49740</c:v>
                </c:pt>
                <c:pt idx="1480">
                  <c:v>49747</c:v>
                </c:pt>
                <c:pt idx="1481">
                  <c:v>49754</c:v>
                </c:pt>
                <c:pt idx="1482">
                  <c:v>49761</c:v>
                </c:pt>
                <c:pt idx="1483">
                  <c:v>49768</c:v>
                </c:pt>
                <c:pt idx="1484">
                  <c:v>49775</c:v>
                </c:pt>
                <c:pt idx="1485">
                  <c:v>49782</c:v>
                </c:pt>
                <c:pt idx="1486">
                  <c:v>49789</c:v>
                </c:pt>
                <c:pt idx="1487">
                  <c:v>49797</c:v>
                </c:pt>
                <c:pt idx="1488">
                  <c:v>49804</c:v>
                </c:pt>
                <c:pt idx="1489">
                  <c:v>49811</c:v>
                </c:pt>
                <c:pt idx="1490">
                  <c:v>49818</c:v>
                </c:pt>
                <c:pt idx="1491">
                  <c:v>49825</c:v>
                </c:pt>
                <c:pt idx="1492">
                  <c:v>49832</c:v>
                </c:pt>
                <c:pt idx="1493">
                  <c:v>49839</c:v>
                </c:pt>
                <c:pt idx="1494">
                  <c:v>49846</c:v>
                </c:pt>
                <c:pt idx="1495">
                  <c:v>49853</c:v>
                </c:pt>
                <c:pt idx="1496">
                  <c:v>49860</c:v>
                </c:pt>
                <c:pt idx="1497">
                  <c:v>49867</c:v>
                </c:pt>
                <c:pt idx="1498">
                  <c:v>49874</c:v>
                </c:pt>
                <c:pt idx="1499">
                  <c:v>49881</c:v>
                </c:pt>
                <c:pt idx="1500">
                  <c:v>49888</c:v>
                </c:pt>
                <c:pt idx="1501">
                  <c:v>49895</c:v>
                </c:pt>
                <c:pt idx="1502">
                  <c:v>49902</c:v>
                </c:pt>
                <c:pt idx="1503">
                  <c:v>49909</c:v>
                </c:pt>
                <c:pt idx="1504">
                  <c:v>49916</c:v>
                </c:pt>
                <c:pt idx="1505">
                  <c:v>49923</c:v>
                </c:pt>
                <c:pt idx="1506">
                  <c:v>49930</c:v>
                </c:pt>
                <c:pt idx="1507">
                  <c:v>49937</c:v>
                </c:pt>
                <c:pt idx="1508">
                  <c:v>49944</c:v>
                </c:pt>
                <c:pt idx="1509">
                  <c:v>49951</c:v>
                </c:pt>
                <c:pt idx="1510">
                  <c:v>49958</c:v>
                </c:pt>
                <c:pt idx="1511">
                  <c:v>49965</c:v>
                </c:pt>
                <c:pt idx="1512">
                  <c:v>49972</c:v>
                </c:pt>
                <c:pt idx="1513">
                  <c:v>49979</c:v>
                </c:pt>
                <c:pt idx="1514">
                  <c:v>49986</c:v>
                </c:pt>
                <c:pt idx="1515">
                  <c:v>49993</c:v>
                </c:pt>
                <c:pt idx="1516">
                  <c:v>50000</c:v>
                </c:pt>
                <c:pt idx="1517">
                  <c:v>50007</c:v>
                </c:pt>
                <c:pt idx="1518">
                  <c:v>50014</c:v>
                </c:pt>
                <c:pt idx="1519">
                  <c:v>50021</c:v>
                </c:pt>
                <c:pt idx="1520">
                  <c:v>50028</c:v>
                </c:pt>
                <c:pt idx="1521">
                  <c:v>50038</c:v>
                </c:pt>
                <c:pt idx="1522">
                  <c:v>50045</c:v>
                </c:pt>
                <c:pt idx="1523">
                  <c:v>50052</c:v>
                </c:pt>
                <c:pt idx="1524">
                  <c:v>50059</c:v>
                </c:pt>
                <c:pt idx="1525">
                  <c:v>50066</c:v>
                </c:pt>
                <c:pt idx="1526">
                  <c:v>50073</c:v>
                </c:pt>
                <c:pt idx="1527">
                  <c:v>50080</c:v>
                </c:pt>
                <c:pt idx="1528">
                  <c:v>50087</c:v>
                </c:pt>
                <c:pt idx="1529">
                  <c:v>50094</c:v>
                </c:pt>
                <c:pt idx="1530">
                  <c:v>50101</c:v>
                </c:pt>
                <c:pt idx="1531">
                  <c:v>50108</c:v>
                </c:pt>
                <c:pt idx="1532">
                  <c:v>50115</c:v>
                </c:pt>
                <c:pt idx="1533">
                  <c:v>50122</c:v>
                </c:pt>
                <c:pt idx="1534">
                  <c:v>50129</c:v>
                </c:pt>
                <c:pt idx="1535">
                  <c:v>50137</c:v>
                </c:pt>
                <c:pt idx="1536">
                  <c:v>50144</c:v>
                </c:pt>
                <c:pt idx="1537">
                  <c:v>50151</c:v>
                </c:pt>
                <c:pt idx="1538">
                  <c:v>50158</c:v>
                </c:pt>
                <c:pt idx="1539">
                  <c:v>50165</c:v>
                </c:pt>
                <c:pt idx="1540">
                  <c:v>50172</c:v>
                </c:pt>
                <c:pt idx="1541">
                  <c:v>50179</c:v>
                </c:pt>
                <c:pt idx="1542">
                  <c:v>50186</c:v>
                </c:pt>
                <c:pt idx="1543">
                  <c:v>50193</c:v>
                </c:pt>
                <c:pt idx="1544">
                  <c:v>50200</c:v>
                </c:pt>
                <c:pt idx="1545">
                  <c:v>50207</c:v>
                </c:pt>
                <c:pt idx="1546">
                  <c:v>50214</c:v>
                </c:pt>
                <c:pt idx="1547">
                  <c:v>50221</c:v>
                </c:pt>
                <c:pt idx="1548">
                  <c:v>50228</c:v>
                </c:pt>
                <c:pt idx="1549">
                  <c:v>50235</c:v>
                </c:pt>
                <c:pt idx="1550">
                  <c:v>50242</c:v>
                </c:pt>
                <c:pt idx="1551">
                  <c:v>50249</c:v>
                </c:pt>
                <c:pt idx="1552">
                  <c:v>50256</c:v>
                </c:pt>
                <c:pt idx="1553">
                  <c:v>50263</c:v>
                </c:pt>
                <c:pt idx="1554">
                  <c:v>50270</c:v>
                </c:pt>
                <c:pt idx="1555">
                  <c:v>50277</c:v>
                </c:pt>
                <c:pt idx="1556">
                  <c:v>50284</c:v>
                </c:pt>
                <c:pt idx="1557">
                  <c:v>50291</c:v>
                </c:pt>
                <c:pt idx="1558">
                  <c:v>50298</c:v>
                </c:pt>
                <c:pt idx="1559">
                  <c:v>50305</c:v>
                </c:pt>
                <c:pt idx="1560">
                  <c:v>50312</c:v>
                </c:pt>
                <c:pt idx="1561">
                  <c:v>50319</c:v>
                </c:pt>
                <c:pt idx="1562">
                  <c:v>50326</c:v>
                </c:pt>
                <c:pt idx="1563">
                  <c:v>50333</c:v>
                </c:pt>
                <c:pt idx="1564">
                  <c:v>50340</c:v>
                </c:pt>
                <c:pt idx="1565">
                  <c:v>50347</c:v>
                </c:pt>
                <c:pt idx="1566">
                  <c:v>50354</c:v>
                </c:pt>
                <c:pt idx="1567">
                  <c:v>50361</c:v>
                </c:pt>
                <c:pt idx="1568">
                  <c:v>50368</c:v>
                </c:pt>
                <c:pt idx="1569">
                  <c:v>50375</c:v>
                </c:pt>
                <c:pt idx="1570">
                  <c:v>50382</c:v>
                </c:pt>
                <c:pt idx="1571">
                  <c:v>50389</c:v>
                </c:pt>
                <c:pt idx="1572">
                  <c:v>50396</c:v>
                </c:pt>
                <c:pt idx="1573">
                  <c:v>50403</c:v>
                </c:pt>
                <c:pt idx="1574">
                  <c:v>50410</c:v>
                </c:pt>
                <c:pt idx="1575">
                  <c:v>50417</c:v>
                </c:pt>
                <c:pt idx="1576">
                  <c:v>50424</c:v>
                </c:pt>
                <c:pt idx="1577">
                  <c:v>50431</c:v>
                </c:pt>
                <c:pt idx="1578">
                  <c:v>50438</c:v>
                </c:pt>
                <c:pt idx="1579">
                  <c:v>50445</c:v>
                </c:pt>
                <c:pt idx="1580">
                  <c:v>50452</c:v>
                </c:pt>
                <c:pt idx="1581">
                  <c:v>50459</c:v>
                </c:pt>
                <c:pt idx="1582">
                  <c:v>50466</c:v>
                </c:pt>
                <c:pt idx="1583">
                  <c:v>50473</c:v>
                </c:pt>
                <c:pt idx="1584">
                  <c:v>50480</c:v>
                </c:pt>
                <c:pt idx="1585">
                  <c:v>50487</c:v>
                </c:pt>
                <c:pt idx="1586">
                  <c:v>50494</c:v>
                </c:pt>
                <c:pt idx="1587">
                  <c:v>50501</c:v>
                </c:pt>
                <c:pt idx="1588">
                  <c:v>50508</c:v>
                </c:pt>
                <c:pt idx="1589">
                  <c:v>50515</c:v>
                </c:pt>
                <c:pt idx="1590">
                  <c:v>50522</c:v>
                </c:pt>
                <c:pt idx="1591">
                  <c:v>50529</c:v>
                </c:pt>
                <c:pt idx="1592">
                  <c:v>50536</c:v>
                </c:pt>
                <c:pt idx="1593">
                  <c:v>50543</c:v>
                </c:pt>
                <c:pt idx="1594">
                  <c:v>50550</c:v>
                </c:pt>
                <c:pt idx="1595">
                  <c:v>50557</c:v>
                </c:pt>
                <c:pt idx="1596">
                  <c:v>50564</c:v>
                </c:pt>
                <c:pt idx="1597">
                  <c:v>50571</c:v>
                </c:pt>
                <c:pt idx="1598">
                  <c:v>50578</c:v>
                </c:pt>
                <c:pt idx="1599">
                  <c:v>50585</c:v>
                </c:pt>
                <c:pt idx="1600">
                  <c:v>50592</c:v>
                </c:pt>
                <c:pt idx="1601">
                  <c:v>50599</c:v>
                </c:pt>
                <c:pt idx="1602">
                  <c:v>50606</c:v>
                </c:pt>
                <c:pt idx="1603">
                  <c:v>50613</c:v>
                </c:pt>
                <c:pt idx="1604">
                  <c:v>50620</c:v>
                </c:pt>
                <c:pt idx="1605">
                  <c:v>50627</c:v>
                </c:pt>
                <c:pt idx="1606">
                  <c:v>50634</c:v>
                </c:pt>
                <c:pt idx="1607">
                  <c:v>50641</c:v>
                </c:pt>
                <c:pt idx="1608">
                  <c:v>50648</c:v>
                </c:pt>
                <c:pt idx="1609">
                  <c:v>50655</c:v>
                </c:pt>
                <c:pt idx="1610">
                  <c:v>50662</c:v>
                </c:pt>
                <c:pt idx="1611">
                  <c:v>50669</c:v>
                </c:pt>
                <c:pt idx="1612">
                  <c:v>50676</c:v>
                </c:pt>
                <c:pt idx="1613">
                  <c:v>50683</c:v>
                </c:pt>
                <c:pt idx="1614">
                  <c:v>50690</c:v>
                </c:pt>
                <c:pt idx="1615">
                  <c:v>50697</c:v>
                </c:pt>
                <c:pt idx="1616">
                  <c:v>50704</c:v>
                </c:pt>
                <c:pt idx="1617">
                  <c:v>50711</c:v>
                </c:pt>
                <c:pt idx="1618">
                  <c:v>50718</c:v>
                </c:pt>
                <c:pt idx="1619">
                  <c:v>50725</c:v>
                </c:pt>
                <c:pt idx="1620">
                  <c:v>50732</c:v>
                </c:pt>
                <c:pt idx="1621">
                  <c:v>50739</c:v>
                </c:pt>
                <c:pt idx="1622">
                  <c:v>50746</c:v>
                </c:pt>
                <c:pt idx="1623">
                  <c:v>50753</c:v>
                </c:pt>
                <c:pt idx="1624">
                  <c:v>50760</c:v>
                </c:pt>
                <c:pt idx="1625">
                  <c:v>50767</c:v>
                </c:pt>
                <c:pt idx="1626">
                  <c:v>50774</c:v>
                </c:pt>
                <c:pt idx="1627">
                  <c:v>50781</c:v>
                </c:pt>
                <c:pt idx="1628">
                  <c:v>50788</c:v>
                </c:pt>
                <c:pt idx="1629">
                  <c:v>50795</c:v>
                </c:pt>
                <c:pt idx="1630">
                  <c:v>50802</c:v>
                </c:pt>
                <c:pt idx="1631">
                  <c:v>50809</c:v>
                </c:pt>
                <c:pt idx="1632">
                  <c:v>50816</c:v>
                </c:pt>
                <c:pt idx="1633">
                  <c:v>50823</c:v>
                </c:pt>
                <c:pt idx="1634">
                  <c:v>50830</c:v>
                </c:pt>
                <c:pt idx="1635">
                  <c:v>50837</c:v>
                </c:pt>
                <c:pt idx="1636">
                  <c:v>50844</c:v>
                </c:pt>
                <c:pt idx="1637">
                  <c:v>50851</c:v>
                </c:pt>
                <c:pt idx="1638">
                  <c:v>50858</c:v>
                </c:pt>
                <c:pt idx="1639">
                  <c:v>50865</c:v>
                </c:pt>
                <c:pt idx="1640">
                  <c:v>50872</c:v>
                </c:pt>
                <c:pt idx="1641">
                  <c:v>50879</c:v>
                </c:pt>
                <c:pt idx="1642">
                  <c:v>50886</c:v>
                </c:pt>
                <c:pt idx="1643">
                  <c:v>50893</c:v>
                </c:pt>
                <c:pt idx="1644">
                  <c:v>50900</c:v>
                </c:pt>
                <c:pt idx="1645">
                  <c:v>50907</c:v>
                </c:pt>
                <c:pt idx="1646">
                  <c:v>50914</c:v>
                </c:pt>
                <c:pt idx="1647">
                  <c:v>50921</c:v>
                </c:pt>
                <c:pt idx="1648">
                  <c:v>50928</c:v>
                </c:pt>
                <c:pt idx="1649">
                  <c:v>50935</c:v>
                </c:pt>
                <c:pt idx="1650">
                  <c:v>50942</c:v>
                </c:pt>
                <c:pt idx="1651">
                  <c:v>50949</c:v>
                </c:pt>
                <c:pt idx="1652">
                  <c:v>50956</c:v>
                </c:pt>
                <c:pt idx="1653">
                  <c:v>50963</c:v>
                </c:pt>
                <c:pt idx="1654">
                  <c:v>50970</c:v>
                </c:pt>
                <c:pt idx="1655">
                  <c:v>50977</c:v>
                </c:pt>
                <c:pt idx="1656">
                  <c:v>50984</c:v>
                </c:pt>
                <c:pt idx="1657">
                  <c:v>50991</c:v>
                </c:pt>
                <c:pt idx="1658">
                  <c:v>50998</c:v>
                </c:pt>
                <c:pt idx="1659">
                  <c:v>51005</c:v>
                </c:pt>
                <c:pt idx="1660">
                  <c:v>51012</c:v>
                </c:pt>
                <c:pt idx="1661">
                  <c:v>51019</c:v>
                </c:pt>
                <c:pt idx="1662">
                  <c:v>51026</c:v>
                </c:pt>
                <c:pt idx="1663">
                  <c:v>51033</c:v>
                </c:pt>
                <c:pt idx="1664">
                  <c:v>51040</c:v>
                </c:pt>
                <c:pt idx="1665">
                  <c:v>51047</c:v>
                </c:pt>
                <c:pt idx="1666">
                  <c:v>51054</c:v>
                </c:pt>
                <c:pt idx="1667">
                  <c:v>51061</c:v>
                </c:pt>
                <c:pt idx="1668">
                  <c:v>51068</c:v>
                </c:pt>
                <c:pt idx="1669">
                  <c:v>51075</c:v>
                </c:pt>
                <c:pt idx="1670">
                  <c:v>51082</c:v>
                </c:pt>
                <c:pt idx="1671">
                  <c:v>51089</c:v>
                </c:pt>
                <c:pt idx="1672">
                  <c:v>51096</c:v>
                </c:pt>
                <c:pt idx="1673">
                  <c:v>51103</c:v>
                </c:pt>
                <c:pt idx="1674">
                  <c:v>51110</c:v>
                </c:pt>
                <c:pt idx="1675">
                  <c:v>51117</c:v>
                </c:pt>
                <c:pt idx="1676">
                  <c:v>51124</c:v>
                </c:pt>
                <c:pt idx="1677">
                  <c:v>51131</c:v>
                </c:pt>
                <c:pt idx="1678">
                  <c:v>51138</c:v>
                </c:pt>
                <c:pt idx="1679">
                  <c:v>51145</c:v>
                </c:pt>
                <c:pt idx="1680">
                  <c:v>51152</c:v>
                </c:pt>
                <c:pt idx="1681">
                  <c:v>51159</c:v>
                </c:pt>
                <c:pt idx="1682">
                  <c:v>51166</c:v>
                </c:pt>
                <c:pt idx="1683">
                  <c:v>51173</c:v>
                </c:pt>
                <c:pt idx="1684">
                  <c:v>51180</c:v>
                </c:pt>
                <c:pt idx="1685">
                  <c:v>51187</c:v>
                </c:pt>
                <c:pt idx="1686">
                  <c:v>51194</c:v>
                </c:pt>
                <c:pt idx="1687">
                  <c:v>51201</c:v>
                </c:pt>
                <c:pt idx="1688">
                  <c:v>51208</c:v>
                </c:pt>
                <c:pt idx="1689">
                  <c:v>51215</c:v>
                </c:pt>
                <c:pt idx="1690">
                  <c:v>51222</c:v>
                </c:pt>
                <c:pt idx="1691">
                  <c:v>51229</c:v>
                </c:pt>
                <c:pt idx="1692">
                  <c:v>51236</c:v>
                </c:pt>
                <c:pt idx="1693">
                  <c:v>51243</c:v>
                </c:pt>
                <c:pt idx="1694">
                  <c:v>51250</c:v>
                </c:pt>
                <c:pt idx="1695">
                  <c:v>51258</c:v>
                </c:pt>
                <c:pt idx="1696">
                  <c:v>51265</c:v>
                </c:pt>
                <c:pt idx="1697">
                  <c:v>51272</c:v>
                </c:pt>
                <c:pt idx="1698">
                  <c:v>51279</c:v>
                </c:pt>
                <c:pt idx="1699">
                  <c:v>51286</c:v>
                </c:pt>
                <c:pt idx="1700">
                  <c:v>51293</c:v>
                </c:pt>
                <c:pt idx="1701">
                  <c:v>51300</c:v>
                </c:pt>
                <c:pt idx="1702">
                  <c:v>51307</c:v>
                </c:pt>
                <c:pt idx="1703">
                  <c:v>51314</c:v>
                </c:pt>
                <c:pt idx="1704">
                  <c:v>51321</c:v>
                </c:pt>
                <c:pt idx="1705">
                  <c:v>51328</c:v>
                </c:pt>
                <c:pt idx="1706">
                  <c:v>51335</c:v>
                </c:pt>
                <c:pt idx="1707">
                  <c:v>51342</c:v>
                </c:pt>
                <c:pt idx="1708">
                  <c:v>51349</c:v>
                </c:pt>
                <c:pt idx="1709">
                  <c:v>51356</c:v>
                </c:pt>
                <c:pt idx="1710">
                  <c:v>51363</c:v>
                </c:pt>
                <c:pt idx="1711">
                  <c:v>51370</c:v>
                </c:pt>
                <c:pt idx="1712">
                  <c:v>51377</c:v>
                </c:pt>
                <c:pt idx="1713">
                  <c:v>51384</c:v>
                </c:pt>
                <c:pt idx="1714">
                  <c:v>51391</c:v>
                </c:pt>
                <c:pt idx="1715">
                  <c:v>51398</c:v>
                </c:pt>
                <c:pt idx="1716">
                  <c:v>51405</c:v>
                </c:pt>
                <c:pt idx="1717">
                  <c:v>51412</c:v>
                </c:pt>
                <c:pt idx="1718">
                  <c:v>51419</c:v>
                </c:pt>
                <c:pt idx="1719">
                  <c:v>51426</c:v>
                </c:pt>
                <c:pt idx="1720">
                  <c:v>51433</c:v>
                </c:pt>
                <c:pt idx="1721">
                  <c:v>51440</c:v>
                </c:pt>
                <c:pt idx="1722">
                  <c:v>51447</c:v>
                </c:pt>
                <c:pt idx="1723">
                  <c:v>51454</c:v>
                </c:pt>
                <c:pt idx="1724">
                  <c:v>51461</c:v>
                </c:pt>
                <c:pt idx="1725">
                  <c:v>51468</c:v>
                </c:pt>
                <c:pt idx="1726">
                  <c:v>51475</c:v>
                </c:pt>
                <c:pt idx="1727">
                  <c:v>51482</c:v>
                </c:pt>
                <c:pt idx="1728">
                  <c:v>51489</c:v>
                </c:pt>
                <c:pt idx="1729">
                  <c:v>51497</c:v>
                </c:pt>
                <c:pt idx="1730">
                  <c:v>51504</c:v>
                </c:pt>
                <c:pt idx="1731">
                  <c:v>51511</c:v>
                </c:pt>
                <c:pt idx="1732">
                  <c:v>51518</c:v>
                </c:pt>
                <c:pt idx="1733">
                  <c:v>51525</c:v>
                </c:pt>
                <c:pt idx="1734">
                  <c:v>51532</c:v>
                </c:pt>
                <c:pt idx="1735">
                  <c:v>51539</c:v>
                </c:pt>
                <c:pt idx="1736">
                  <c:v>51546</c:v>
                </c:pt>
                <c:pt idx="1737">
                  <c:v>51553</c:v>
                </c:pt>
                <c:pt idx="1738">
                  <c:v>51560</c:v>
                </c:pt>
                <c:pt idx="1739">
                  <c:v>51567</c:v>
                </c:pt>
                <c:pt idx="1740">
                  <c:v>51574</c:v>
                </c:pt>
                <c:pt idx="1741">
                  <c:v>51581</c:v>
                </c:pt>
                <c:pt idx="1742">
                  <c:v>51588</c:v>
                </c:pt>
                <c:pt idx="1743">
                  <c:v>51595</c:v>
                </c:pt>
                <c:pt idx="1744">
                  <c:v>51602</c:v>
                </c:pt>
                <c:pt idx="1745">
                  <c:v>51609</c:v>
                </c:pt>
                <c:pt idx="1746">
                  <c:v>51616</c:v>
                </c:pt>
                <c:pt idx="1747">
                  <c:v>51623</c:v>
                </c:pt>
                <c:pt idx="1748">
                  <c:v>51630</c:v>
                </c:pt>
                <c:pt idx="1749">
                  <c:v>51637</c:v>
                </c:pt>
                <c:pt idx="1750">
                  <c:v>51644</c:v>
                </c:pt>
                <c:pt idx="1751">
                  <c:v>51651</c:v>
                </c:pt>
                <c:pt idx="1752">
                  <c:v>51658</c:v>
                </c:pt>
                <c:pt idx="1753">
                  <c:v>51665</c:v>
                </c:pt>
                <c:pt idx="1754">
                  <c:v>51672</c:v>
                </c:pt>
                <c:pt idx="1755">
                  <c:v>51679</c:v>
                </c:pt>
                <c:pt idx="1756">
                  <c:v>51686</c:v>
                </c:pt>
                <c:pt idx="1757">
                  <c:v>51693</c:v>
                </c:pt>
                <c:pt idx="1758">
                  <c:v>51700</c:v>
                </c:pt>
                <c:pt idx="1759">
                  <c:v>51707</c:v>
                </c:pt>
                <c:pt idx="1760">
                  <c:v>51714</c:v>
                </c:pt>
                <c:pt idx="1761">
                  <c:v>51721</c:v>
                </c:pt>
                <c:pt idx="1762">
                  <c:v>51728</c:v>
                </c:pt>
                <c:pt idx="1763">
                  <c:v>51735</c:v>
                </c:pt>
                <c:pt idx="1764">
                  <c:v>51742</c:v>
                </c:pt>
                <c:pt idx="1765">
                  <c:v>51749</c:v>
                </c:pt>
                <c:pt idx="1766">
                  <c:v>51756</c:v>
                </c:pt>
                <c:pt idx="1767">
                  <c:v>51763</c:v>
                </c:pt>
                <c:pt idx="1768">
                  <c:v>51770</c:v>
                </c:pt>
                <c:pt idx="1769">
                  <c:v>51777</c:v>
                </c:pt>
                <c:pt idx="1770">
                  <c:v>51784</c:v>
                </c:pt>
                <c:pt idx="1771">
                  <c:v>51791</c:v>
                </c:pt>
                <c:pt idx="1772">
                  <c:v>51798</c:v>
                </c:pt>
                <c:pt idx="1773">
                  <c:v>51805</c:v>
                </c:pt>
                <c:pt idx="1774">
                  <c:v>51812</c:v>
                </c:pt>
                <c:pt idx="1775">
                  <c:v>51819</c:v>
                </c:pt>
                <c:pt idx="1776">
                  <c:v>51826</c:v>
                </c:pt>
                <c:pt idx="1777">
                  <c:v>51833</c:v>
                </c:pt>
                <c:pt idx="1778">
                  <c:v>51840</c:v>
                </c:pt>
                <c:pt idx="1779">
                  <c:v>51847</c:v>
                </c:pt>
                <c:pt idx="1780">
                  <c:v>51854</c:v>
                </c:pt>
                <c:pt idx="1781">
                  <c:v>51862</c:v>
                </c:pt>
                <c:pt idx="1782">
                  <c:v>51869</c:v>
                </c:pt>
                <c:pt idx="1783">
                  <c:v>51876</c:v>
                </c:pt>
                <c:pt idx="1784">
                  <c:v>51883</c:v>
                </c:pt>
                <c:pt idx="1785">
                  <c:v>51890</c:v>
                </c:pt>
                <c:pt idx="1786">
                  <c:v>51897</c:v>
                </c:pt>
                <c:pt idx="1787">
                  <c:v>51904</c:v>
                </c:pt>
                <c:pt idx="1788">
                  <c:v>51911</c:v>
                </c:pt>
                <c:pt idx="1789">
                  <c:v>51918</c:v>
                </c:pt>
                <c:pt idx="1790">
                  <c:v>51925</c:v>
                </c:pt>
                <c:pt idx="1791">
                  <c:v>51932</c:v>
                </c:pt>
                <c:pt idx="1792">
                  <c:v>51939</c:v>
                </c:pt>
                <c:pt idx="1793">
                  <c:v>51946</c:v>
                </c:pt>
                <c:pt idx="1794">
                  <c:v>51953</c:v>
                </c:pt>
                <c:pt idx="1795">
                  <c:v>51964</c:v>
                </c:pt>
                <c:pt idx="1796">
                  <c:v>51971</c:v>
                </c:pt>
                <c:pt idx="1797">
                  <c:v>51978</c:v>
                </c:pt>
                <c:pt idx="1798">
                  <c:v>51985</c:v>
                </c:pt>
                <c:pt idx="1799">
                  <c:v>51992</c:v>
                </c:pt>
                <c:pt idx="1800">
                  <c:v>51999</c:v>
                </c:pt>
                <c:pt idx="1801">
                  <c:v>52006</c:v>
                </c:pt>
                <c:pt idx="1802">
                  <c:v>52013</c:v>
                </c:pt>
                <c:pt idx="1803">
                  <c:v>52020</c:v>
                </c:pt>
                <c:pt idx="1804">
                  <c:v>52027</c:v>
                </c:pt>
                <c:pt idx="1805">
                  <c:v>52034</c:v>
                </c:pt>
                <c:pt idx="1806">
                  <c:v>52041</c:v>
                </c:pt>
                <c:pt idx="1807">
                  <c:v>52048</c:v>
                </c:pt>
                <c:pt idx="1808">
                  <c:v>52055</c:v>
                </c:pt>
                <c:pt idx="1809">
                  <c:v>52062</c:v>
                </c:pt>
                <c:pt idx="1810">
                  <c:v>52069</c:v>
                </c:pt>
                <c:pt idx="1811">
                  <c:v>52076</c:v>
                </c:pt>
                <c:pt idx="1812">
                  <c:v>52083</c:v>
                </c:pt>
                <c:pt idx="1813">
                  <c:v>52090</c:v>
                </c:pt>
                <c:pt idx="1814">
                  <c:v>52097</c:v>
                </c:pt>
                <c:pt idx="1815">
                  <c:v>52104</c:v>
                </c:pt>
                <c:pt idx="1816">
                  <c:v>52111</c:v>
                </c:pt>
                <c:pt idx="1817">
                  <c:v>52118</c:v>
                </c:pt>
                <c:pt idx="1818">
                  <c:v>52125</c:v>
                </c:pt>
                <c:pt idx="1819">
                  <c:v>52132</c:v>
                </c:pt>
                <c:pt idx="1820">
                  <c:v>52139</c:v>
                </c:pt>
                <c:pt idx="1821">
                  <c:v>52146</c:v>
                </c:pt>
                <c:pt idx="1822">
                  <c:v>52153</c:v>
                </c:pt>
                <c:pt idx="1823">
                  <c:v>52160</c:v>
                </c:pt>
                <c:pt idx="1824">
                  <c:v>52167</c:v>
                </c:pt>
                <c:pt idx="1825">
                  <c:v>52174</c:v>
                </c:pt>
                <c:pt idx="1826">
                  <c:v>52181</c:v>
                </c:pt>
                <c:pt idx="1827">
                  <c:v>52188</c:v>
                </c:pt>
                <c:pt idx="1828">
                  <c:v>52195</c:v>
                </c:pt>
                <c:pt idx="1829">
                  <c:v>52202</c:v>
                </c:pt>
                <c:pt idx="1830">
                  <c:v>52209</c:v>
                </c:pt>
                <c:pt idx="1831">
                  <c:v>52216</c:v>
                </c:pt>
                <c:pt idx="1832">
                  <c:v>52223</c:v>
                </c:pt>
                <c:pt idx="1833">
                  <c:v>52230</c:v>
                </c:pt>
                <c:pt idx="1834">
                  <c:v>52237</c:v>
                </c:pt>
                <c:pt idx="1835">
                  <c:v>52244</c:v>
                </c:pt>
                <c:pt idx="1836">
                  <c:v>52251</c:v>
                </c:pt>
                <c:pt idx="1837">
                  <c:v>52258</c:v>
                </c:pt>
                <c:pt idx="1838">
                  <c:v>52265</c:v>
                </c:pt>
                <c:pt idx="1839">
                  <c:v>52272</c:v>
                </c:pt>
                <c:pt idx="1840">
                  <c:v>52279</c:v>
                </c:pt>
                <c:pt idx="1841">
                  <c:v>52286</c:v>
                </c:pt>
                <c:pt idx="1842">
                  <c:v>52293</c:v>
                </c:pt>
                <c:pt idx="1843">
                  <c:v>52300</c:v>
                </c:pt>
                <c:pt idx="1844">
                  <c:v>52307</c:v>
                </c:pt>
                <c:pt idx="1845">
                  <c:v>52314</c:v>
                </c:pt>
                <c:pt idx="1846">
                  <c:v>52321</c:v>
                </c:pt>
                <c:pt idx="1847">
                  <c:v>52328</c:v>
                </c:pt>
                <c:pt idx="1848">
                  <c:v>52335</c:v>
                </c:pt>
                <c:pt idx="1849">
                  <c:v>52342</c:v>
                </c:pt>
                <c:pt idx="1850">
                  <c:v>52349</c:v>
                </c:pt>
                <c:pt idx="1851">
                  <c:v>52356</c:v>
                </c:pt>
                <c:pt idx="1852">
                  <c:v>52363</c:v>
                </c:pt>
                <c:pt idx="1853">
                  <c:v>52370</c:v>
                </c:pt>
                <c:pt idx="1854">
                  <c:v>52377</c:v>
                </c:pt>
                <c:pt idx="1855">
                  <c:v>52384</c:v>
                </c:pt>
                <c:pt idx="1856">
                  <c:v>52391</c:v>
                </c:pt>
                <c:pt idx="1857">
                  <c:v>52398</c:v>
                </c:pt>
                <c:pt idx="1858">
                  <c:v>52405</c:v>
                </c:pt>
                <c:pt idx="1859">
                  <c:v>52412</c:v>
                </c:pt>
                <c:pt idx="1860">
                  <c:v>52419</c:v>
                </c:pt>
                <c:pt idx="1861">
                  <c:v>52426</c:v>
                </c:pt>
                <c:pt idx="1862">
                  <c:v>52433</c:v>
                </c:pt>
                <c:pt idx="1863">
                  <c:v>52440</c:v>
                </c:pt>
                <c:pt idx="1864">
                  <c:v>52447</c:v>
                </c:pt>
                <c:pt idx="1865">
                  <c:v>52454</c:v>
                </c:pt>
                <c:pt idx="1866">
                  <c:v>52461</c:v>
                </c:pt>
                <c:pt idx="1867">
                  <c:v>52468</c:v>
                </c:pt>
                <c:pt idx="1868">
                  <c:v>52475</c:v>
                </c:pt>
                <c:pt idx="1869">
                  <c:v>52482</c:v>
                </c:pt>
                <c:pt idx="1870">
                  <c:v>52489</c:v>
                </c:pt>
                <c:pt idx="1871">
                  <c:v>52496</c:v>
                </c:pt>
                <c:pt idx="1872">
                  <c:v>52503</c:v>
                </c:pt>
                <c:pt idx="1873">
                  <c:v>52510</c:v>
                </c:pt>
                <c:pt idx="1874">
                  <c:v>52517</c:v>
                </c:pt>
                <c:pt idx="1875">
                  <c:v>52524</c:v>
                </c:pt>
                <c:pt idx="1876">
                  <c:v>52531</c:v>
                </c:pt>
                <c:pt idx="1877">
                  <c:v>52538</c:v>
                </c:pt>
                <c:pt idx="1878">
                  <c:v>52545</c:v>
                </c:pt>
                <c:pt idx="1879">
                  <c:v>52552</c:v>
                </c:pt>
                <c:pt idx="1880">
                  <c:v>52559</c:v>
                </c:pt>
                <c:pt idx="1881">
                  <c:v>52566</c:v>
                </c:pt>
                <c:pt idx="1882">
                  <c:v>52573</c:v>
                </c:pt>
                <c:pt idx="1883">
                  <c:v>52580</c:v>
                </c:pt>
                <c:pt idx="1884">
                  <c:v>52587</c:v>
                </c:pt>
                <c:pt idx="1885">
                  <c:v>52594</c:v>
                </c:pt>
                <c:pt idx="1886">
                  <c:v>52601</c:v>
                </c:pt>
                <c:pt idx="1887">
                  <c:v>52608</c:v>
                </c:pt>
                <c:pt idx="1888">
                  <c:v>52615</c:v>
                </c:pt>
                <c:pt idx="1889">
                  <c:v>52622</c:v>
                </c:pt>
                <c:pt idx="1890">
                  <c:v>52629</c:v>
                </c:pt>
                <c:pt idx="1891">
                  <c:v>52636</c:v>
                </c:pt>
                <c:pt idx="1892">
                  <c:v>52643</c:v>
                </c:pt>
                <c:pt idx="1893">
                  <c:v>52650</c:v>
                </c:pt>
                <c:pt idx="1894">
                  <c:v>52657</c:v>
                </c:pt>
                <c:pt idx="1895">
                  <c:v>52664</c:v>
                </c:pt>
                <c:pt idx="1896">
                  <c:v>52671</c:v>
                </c:pt>
                <c:pt idx="1897">
                  <c:v>52678</c:v>
                </c:pt>
                <c:pt idx="1898">
                  <c:v>52685</c:v>
                </c:pt>
                <c:pt idx="1899">
                  <c:v>52692</c:v>
                </c:pt>
                <c:pt idx="1900">
                  <c:v>52699</c:v>
                </c:pt>
                <c:pt idx="1901">
                  <c:v>52706</c:v>
                </c:pt>
                <c:pt idx="1902">
                  <c:v>52713</c:v>
                </c:pt>
                <c:pt idx="1903">
                  <c:v>52720</c:v>
                </c:pt>
                <c:pt idx="1904">
                  <c:v>52727</c:v>
                </c:pt>
                <c:pt idx="1905">
                  <c:v>52734</c:v>
                </c:pt>
                <c:pt idx="1906">
                  <c:v>52741</c:v>
                </c:pt>
                <c:pt idx="1907">
                  <c:v>52748</c:v>
                </c:pt>
                <c:pt idx="1908">
                  <c:v>52755</c:v>
                </c:pt>
                <c:pt idx="1909">
                  <c:v>52762</c:v>
                </c:pt>
                <c:pt idx="1910">
                  <c:v>52769</c:v>
                </c:pt>
                <c:pt idx="1911">
                  <c:v>52776</c:v>
                </c:pt>
                <c:pt idx="1912">
                  <c:v>52783</c:v>
                </c:pt>
                <c:pt idx="1913">
                  <c:v>52790</c:v>
                </c:pt>
                <c:pt idx="1914">
                  <c:v>52797</c:v>
                </c:pt>
                <c:pt idx="1915">
                  <c:v>52804</c:v>
                </c:pt>
                <c:pt idx="1916">
                  <c:v>52811</c:v>
                </c:pt>
                <c:pt idx="1917">
                  <c:v>52818</c:v>
                </c:pt>
                <c:pt idx="1918">
                  <c:v>52825</c:v>
                </c:pt>
                <c:pt idx="1919">
                  <c:v>52832</c:v>
                </c:pt>
                <c:pt idx="1920">
                  <c:v>52839</c:v>
                </c:pt>
                <c:pt idx="1921">
                  <c:v>52846</c:v>
                </c:pt>
                <c:pt idx="1922">
                  <c:v>52853</c:v>
                </c:pt>
                <c:pt idx="1923">
                  <c:v>52860</c:v>
                </c:pt>
                <c:pt idx="1924">
                  <c:v>52867</c:v>
                </c:pt>
                <c:pt idx="1925">
                  <c:v>52874</c:v>
                </c:pt>
                <c:pt idx="1926">
                  <c:v>52881</c:v>
                </c:pt>
                <c:pt idx="1927">
                  <c:v>52888</c:v>
                </c:pt>
                <c:pt idx="1928">
                  <c:v>52895</c:v>
                </c:pt>
                <c:pt idx="1929">
                  <c:v>52902</c:v>
                </c:pt>
                <c:pt idx="1930">
                  <c:v>52909</c:v>
                </c:pt>
                <c:pt idx="1931">
                  <c:v>52916</c:v>
                </c:pt>
                <c:pt idx="1932">
                  <c:v>52923</c:v>
                </c:pt>
                <c:pt idx="1933">
                  <c:v>52930</c:v>
                </c:pt>
                <c:pt idx="1934">
                  <c:v>52937</c:v>
                </c:pt>
                <c:pt idx="1935">
                  <c:v>52944</c:v>
                </c:pt>
                <c:pt idx="1936">
                  <c:v>52951</c:v>
                </c:pt>
                <c:pt idx="1937">
                  <c:v>52958</c:v>
                </c:pt>
                <c:pt idx="1938">
                  <c:v>52965</c:v>
                </c:pt>
                <c:pt idx="1939">
                  <c:v>52972</c:v>
                </c:pt>
                <c:pt idx="1940">
                  <c:v>52979</c:v>
                </c:pt>
                <c:pt idx="1941">
                  <c:v>52986</c:v>
                </c:pt>
                <c:pt idx="1942">
                  <c:v>52993</c:v>
                </c:pt>
                <c:pt idx="1943">
                  <c:v>53000</c:v>
                </c:pt>
                <c:pt idx="1944">
                  <c:v>53007</c:v>
                </c:pt>
                <c:pt idx="1945">
                  <c:v>53014</c:v>
                </c:pt>
                <c:pt idx="1946">
                  <c:v>53021</c:v>
                </c:pt>
                <c:pt idx="1947">
                  <c:v>53028</c:v>
                </c:pt>
                <c:pt idx="1948">
                  <c:v>53035</c:v>
                </c:pt>
                <c:pt idx="1949">
                  <c:v>53042</c:v>
                </c:pt>
                <c:pt idx="1950">
                  <c:v>53049</c:v>
                </c:pt>
                <c:pt idx="1951">
                  <c:v>53056</c:v>
                </c:pt>
                <c:pt idx="1952">
                  <c:v>53063</c:v>
                </c:pt>
                <c:pt idx="1953">
                  <c:v>53070</c:v>
                </c:pt>
                <c:pt idx="1954">
                  <c:v>53077</c:v>
                </c:pt>
                <c:pt idx="1955">
                  <c:v>53084</c:v>
                </c:pt>
                <c:pt idx="1956">
                  <c:v>53091</c:v>
                </c:pt>
                <c:pt idx="1957">
                  <c:v>53098</c:v>
                </c:pt>
                <c:pt idx="1958">
                  <c:v>53105</c:v>
                </c:pt>
                <c:pt idx="1959">
                  <c:v>53112</c:v>
                </c:pt>
                <c:pt idx="1960">
                  <c:v>53119</c:v>
                </c:pt>
                <c:pt idx="1961">
                  <c:v>53126</c:v>
                </c:pt>
                <c:pt idx="1962">
                  <c:v>53133</c:v>
                </c:pt>
                <c:pt idx="1963">
                  <c:v>53140</c:v>
                </c:pt>
                <c:pt idx="1964">
                  <c:v>53147</c:v>
                </c:pt>
                <c:pt idx="1965">
                  <c:v>53154</c:v>
                </c:pt>
                <c:pt idx="1966">
                  <c:v>53161</c:v>
                </c:pt>
                <c:pt idx="1967">
                  <c:v>53168</c:v>
                </c:pt>
                <c:pt idx="1968">
                  <c:v>53175</c:v>
                </c:pt>
                <c:pt idx="1969">
                  <c:v>53182</c:v>
                </c:pt>
                <c:pt idx="1970">
                  <c:v>53189</c:v>
                </c:pt>
                <c:pt idx="1971">
                  <c:v>53196</c:v>
                </c:pt>
                <c:pt idx="1972">
                  <c:v>53203</c:v>
                </c:pt>
                <c:pt idx="1973">
                  <c:v>53210</c:v>
                </c:pt>
                <c:pt idx="1974">
                  <c:v>53217</c:v>
                </c:pt>
                <c:pt idx="1975">
                  <c:v>53224</c:v>
                </c:pt>
                <c:pt idx="1976">
                  <c:v>53231</c:v>
                </c:pt>
                <c:pt idx="1977">
                  <c:v>53238</c:v>
                </c:pt>
                <c:pt idx="1978">
                  <c:v>53245</c:v>
                </c:pt>
                <c:pt idx="1979">
                  <c:v>53252</c:v>
                </c:pt>
                <c:pt idx="1980">
                  <c:v>53259</c:v>
                </c:pt>
                <c:pt idx="1981">
                  <c:v>53266</c:v>
                </c:pt>
                <c:pt idx="1982">
                  <c:v>53273</c:v>
                </c:pt>
                <c:pt idx="1983">
                  <c:v>53280</c:v>
                </c:pt>
                <c:pt idx="1984">
                  <c:v>53287</c:v>
                </c:pt>
                <c:pt idx="1985">
                  <c:v>53294</c:v>
                </c:pt>
                <c:pt idx="1986">
                  <c:v>53301</c:v>
                </c:pt>
                <c:pt idx="1987">
                  <c:v>53308</c:v>
                </c:pt>
                <c:pt idx="1988">
                  <c:v>53315</c:v>
                </c:pt>
                <c:pt idx="1989">
                  <c:v>53323</c:v>
                </c:pt>
                <c:pt idx="1990">
                  <c:v>53330</c:v>
                </c:pt>
                <c:pt idx="1991">
                  <c:v>53337</c:v>
                </c:pt>
                <c:pt idx="1992">
                  <c:v>53344</c:v>
                </c:pt>
                <c:pt idx="1993">
                  <c:v>53351</c:v>
                </c:pt>
                <c:pt idx="1994">
                  <c:v>53358</c:v>
                </c:pt>
                <c:pt idx="1995">
                  <c:v>53365</c:v>
                </c:pt>
                <c:pt idx="1996">
                  <c:v>53372</c:v>
                </c:pt>
                <c:pt idx="1997">
                  <c:v>53379</c:v>
                </c:pt>
                <c:pt idx="1998">
                  <c:v>53386</c:v>
                </c:pt>
                <c:pt idx="1999">
                  <c:v>53393</c:v>
                </c:pt>
                <c:pt idx="2000">
                  <c:v>53400</c:v>
                </c:pt>
                <c:pt idx="2001">
                  <c:v>53407</c:v>
                </c:pt>
                <c:pt idx="2002">
                  <c:v>53414</c:v>
                </c:pt>
                <c:pt idx="2003">
                  <c:v>53421</c:v>
                </c:pt>
                <c:pt idx="2004">
                  <c:v>53428</c:v>
                </c:pt>
                <c:pt idx="2005">
                  <c:v>53435</c:v>
                </c:pt>
                <c:pt idx="2006">
                  <c:v>53442</c:v>
                </c:pt>
                <c:pt idx="2007">
                  <c:v>53449</c:v>
                </c:pt>
                <c:pt idx="2008">
                  <c:v>53456</c:v>
                </c:pt>
                <c:pt idx="2009">
                  <c:v>53463</c:v>
                </c:pt>
                <c:pt idx="2010">
                  <c:v>53470</c:v>
                </c:pt>
                <c:pt idx="2011">
                  <c:v>53477</c:v>
                </c:pt>
                <c:pt idx="2012">
                  <c:v>53484</c:v>
                </c:pt>
                <c:pt idx="2013">
                  <c:v>53491</c:v>
                </c:pt>
                <c:pt idx="2014">
                  <c:v>53498</c:v>
                </c:pt>
                <c:pt idx="2015">
                  <c:v>53505</c:v>
                </c:pt>
                <c:pt idx="2016">
                  <c:v>53512</c:v>
                </c:pt>
                <c:pt idx="2017">
                  <c:v>53519</c:v>
                </c:pt>
                <c:pt idx="2018">
                  <c:v>53526</c:v>
                </c:pt>
                <c:pt idx="2019">
                  <c:v>53533</c:v>
                </c:pt>
                <c:pt idx="2020">
                  <c:v>53540</c:v>
                </c:pt>
                <c:pt idx="2021">
                  <c:v>53547</c:v>
                </c:pt>
                <c:pt idx="2022">
                  <c:v>53554</c:v>
                </c:pt>
                <c:pt idx="2023">
                  <c:v>53561</c:v>
                </c:pt>
                <c:pt idx="2024">
                  <c:v>53568</c:v>
                </c:pt>
                <c:pt idx="2025">
                  <c:v>53575</c:v>
                </c:pt>
                <c:pt idx="2026">
                  <c:v>53582</c:v>
                </c:pt>
                <c:pt idx="2027">
                  <c:v>53589</c:v>
                </c:pt>
                <c:pt idx="2028">
                  <c:v>53596</c:v>
                </c:pt>
                <c:pt idx="2029">
                  <c:v>53603</c:v>
                </c:pt>
                <c:pt idx="2030">
                  <c:v>53610</c:v>
                </c:pt>
                <c:pt idx="2031">
                  <c:v>53617</c:v>
                </c:pt>
                <c:pt idx="2032">
                  <c:v>53624</c:v>
                </c:pt>
                <c:pt idx="2033">
                  <c:v>53631</c:v>
                </c:pt>
                <c:pt idx="2034">
                  <c:v>53638</c:v>
                </c:pt>
                <c:pt idx="2035">
                  <c:v>53645</c:v>
                </c:pt>
                <c:pt idx="2036">
                  <c:v>53652</c:v>
                </c:pt>
                <c:pt idx="2037">
                  <c:v>53659</c:v>
                </c:pt>
                <c:pt idx="2038">
                  <c:v>53666</c:v>
                </c:pt>
                <c:pt idx="2039">
                  <c:v>53673</c:v>
                </c:pt>
                <c:pt idx="2040">
                  <c:v>53680</c:v>
                </c:pt>
                <c:pt idx="2041">
                  <c:v>53688</c:v>
                </c:pt>
                <c:pt idx="2042">
                  <c:v>53695</c:v>
                </c:pt>
                <c:pt idx="2043">
                  <c:v>53702</c:v>
                </c:pt>
                <c:pt idx="2044">
                  <c:v>53709</c:v>
                </c:pt>
                <c:pt idx="2045">
                  <c:v>53716</c:v>
                </c:pt>
                <c:pt idx="2046">
                  <c:v>53723</c:v>
                </c:pt>
                <c:pt idx="2047">
                  <c:v>53730</c:v>
                </c:pt>
                <c:pt idx="2048">
                  <c:v>53737</c:v>
                </c:pt>
                <c:pt idx="2049">
                  <c:v>53744</c:v>
                </c:pt>
                <c:pt idx="2050">
                  <c:v>53751</c:v>
                </c:pt>
                <c:pt idx="2051">
                  <c:v>53758</c:v>
                </c:pt>
                <c:pt idx="2052">
                  <c:v>53765</c:v>
                </c:pt>
                <c:pt idx="2053">
                  <c:v>53772</c:v>
                </c:pt>
                <c:pt idx="2054">
                  <c:v>53779</c:v>
                </c:pt>
                <c:pt idx="2055">
                  <c:v>53786</c:v>
                </c:pt>
                <c:pt idx="2056">
                  <c:v>53793</c:v>
                </c:pt>
                <c:pt idx="2057">
                  <c:v>53800</c:v>
                </c:pt>
                <c:pt idx="2058">
                  <c:v>53807</c:v>
                </c:pt>
                <c:pt idx="2059">
                  <c:v>53814</c:v>
                </c:pt>
                <c:pt idx="2060">
                  <c:v>53821</c:v>
                </c:pt>
                <c:pt idx="2061">
                  <c:v>53828</c:v>
                </c:pt>
                <c:pt idx="2062">
                  <c:v>53835</c:v>
                </c:pt>
                <c:pt idx="2063">
                  <c:v>53842</c:v>
                </c:pt>
                <c:pt idx="2064">
                  <c:v>53849</c:v>
                </c:pt>
                <c:pt idx="2065">
                  <c:v>53856</c:v>
                </c:pt>
                <c:pt idx="2066">
                  <c:v>53863</c:v>
                </c:pt>
                <c:pt idx="2067">
                  <c:v>53870</c:v>
                </c:pt>
                <c:pt idx="2068">
                  <c:v>53877</c:v>
                </c:pt>
                <c:pt idx="2069">
                  <c:v>53884</c:v>
                </c:pt>
                <c:pt idx="2070">
                  <c:v>53891</c:v>
                </c:pt>
                <c:pt idx="2071">
                  <c:v>53898</c:v>
                </c:pt>
                <c:pt idx="2072">
                  <c:v>53905</c:v>
                </c:pt>
                <c:pt idx="2073">
                  <c:v>53912</c:v>
                </c:pt>
                <c:pt idx="2074">
                  <c:v>53919</c:v>
                </c:pt>
                <c:pt idx="2075">
                  <c:v>53926</c:v>
                </c:pt>
                <c:pt idx="2076">
                  <c:v>53933</c:v>
                </c:pt>
                <c:pt idx="2077">
                  <c:v>53940</c:v>
                </c:pt>
                <c:pt idx="2078">
                  <c:v>53947</c:v>
                </c:pt>
                <c:pt idx="2079">
                  <c:v>53954</c:v>
                </c:pt>
                <c:pt idx="2080">
                  <c:v>53961</c:v>
                </c:pt>
                <c:pt idx="2081">
                  <c:v>53968</c:v>
                </c:pt>
                <c:pt idx="2082">
                  <c:v>53975</c:v>
                </c:pt>
                <c:pt idx="2083">
                  <c:v>53982</c:v>
                </c:pt>
                <c:pt idx="2084">
                  <c:v>53989</c:v>
                </c:pt>
                <c:pt idx="2085">
                  <c:v>53996</c:v>
                </c:pt>
                <c:pt idx="2086">
                  <c:v>54003</c:v>
                </c:pt>
                <c:pt idx="2087">
                  <c:v>54010</c:v>
                </c:pt>
                <c:pt idx="2088">
                  <c:v>54017</c:v>
                </c:pt>
                <c:pt idx="2089">
                  <c:v>54024</c:v>
                </c:pt>
                <c:pt idx="2090">
                  <c:v>54031</c:v>
                </c:pt>
                <c:pt idx="2091">
                  <c:v>54038</c:v>
                </c:pt>
                <c:pt idx="2092">
                  <c:v>54045</c:v>
                </c:pt>
                <c:pt idx="2093">
                  <c:v>54053</c:v>
                </c:pt>
                <c:pt idx="2094">
                  <c:v>54060</c:v>
                </c:pt>
                <c:pt idx="2095">
                  <c:v>54067</c:v>
                </c:pt>
                <c:pt idx="2096">
                  <c:v>54074</c:v>
                </c:pt>
                <c:pt idx="2097">
                  <c:v>54081</c:v>
                </c:pt>
                <c:pt idx="2098">
                  <c:v>54088</c:v>
                </c:pt>
                <c:pt idx="2099">
                  <c:v>54095</c:v>
                </c:pt>
                <c:pt idx="2100">
                  <c:v>54102</c:v>
                </c:pt>
                <c:pt idx="2101">
                  <c:v>54109</c:v>
                </c:pt>
                <c:pt idx="2102">
                  <c:v>54116</c:v>
                </c:pt>
                <c:pt idx="2103">
                  <c:v>54123</c:v>
                </c:pt>
                <c:pt idx="2104">
                  <c:v>54130</c:v>
                </c:pt>
                <c:pt idx="2105">
                  <c:v>54137</c:v>
                </c:pt>
                <c:pt idx="2106">
                  <c:v>54144</c:v>
                </c:pt>
                <c:pt idx="2107">
                  <c:v>54155</c:v>
                </c:pt>
                <c:pt idx="2108">
                  <c:v>54162</c:v>
                </c:pt>
                <c:pt idx="2109">
                  <c:v>54169</c:v>
                </c:pt>
                <c:pt idx="2110">
                  <c:v>54176</c:v>
                </c:pt>
                <c:pt idx="2111">
                  <c:v>54183</c:v>
                </c:pt>
                <c:pt idx="2112">
                  <c:v>54190</c:v>
                </c:pt>
                <c:pt idx="2113">
                  <c:v>54197</c:v>
                </c:pt>
                <c:pt idx="2114">
                  <c:v>54204</c:v>
                </c:pt>
                <c:pt idx="2115">
                  <c:v>54211</c:v>
                </c:pt>
                <c:pt idx="2116">
                  <c:v>54218</c:v>
                </c:pt>
                <c:pt idx="2117">
                  <c:v>54225</c:v>
                </c:pt>
                <c:pt idx="2118">
                  <c:v>54232</c:v>
                </c:pt>
                <c:pt idx="2119">
                  <c:v>54239</c:v>
                </c:pt>
                <c:pt idx="2120">
                  <c:v>54246</c:v>
                </c:pt>
                <c:pt idx="2121">
                  <c:v>54253</c:v>
                </c:pt>
                <c:pt idx="2122">
                  <c:v>54260</c:v>
                </c:pt>
                <c:pt idx="2123">
                  <c:v>54267</c:v>
                </c:pt>
                <c:pt idx="2124">
                  <c:v>54274</c:v>
                </c:pt>
                <c:pt idx="2125">
                  <c:v>54281</c:v>
                </c:pt>
                <c:pt idx="2126">
                  <c:v>54288</c:v>
                </c:pt>
                <c:pt idx="2127">
                  <c:v>54295</c:v>
                </c:pt>
                <c:pt idx="2128">
                  <c:v>54302</c:v>
                </c:pt>
                <c:pt idx="2129">
                  <c:v>54309</c:v>
                </c:pt>
                <c:pt idx="2130">
                  <c:v>54316</c:v>
                </c:pt>
                <c:pt idx="2131">
                  <c:v>54323</c:v>
                </c:pt>
                <c:pt idx="2132">
                  <c:v>54330</c:v>
                </c:pt>
                <c:pt idx="2133">
                  <c:v>54337</c:v>
                </c:pt>
                <c:pt idx="2134">
                  <c:v>54344</c:v>
                </c:pt>
                <c:pt idx="2135">
                  <c:v>54351</c:v>
                </c:pt>
                <c:pt idx="2136">
                  <c:v>54358</c:v>
                </c:pt>
                <c:pt idx="2137">
                  <c:v>54365</c:v>
                </c:pt>
                <c:pt idx="2138">
                  <c:v>54372</c:v>
                </c:pt>
                <c:pt idx="2139">
                  <c:v>54379</c:v>
                </c:pt>
                <c:pt idx="2140">
                  <c:v>54386</c:v>
                </c:pt>
                <c:pt idx="2141">
                  <c:v>54393</c:v>
                </c:pt>
                <c:pt idx="2142">
                  <c:v>54400</c:v>
                </c:pt>
                <c:pt idx="2143">
                  <c:v>54407</c:v>
                </c:pt>
                <c:pt idx="2144">
                  <c:v>54414</c:v>
                </c:pt>
                <c:pt idx="2145">
                  <c:v>54421</c:v>
                </c:pt>
                <c:pt idx="2146">
                  <c:v>54428</c:v>
                </c:pt>
                <c:pt idx="2147">
                  <c:v>54435</c:v>
                </c:pt>
                <c:pt idx="2148">
                  <c:v>54442</c:v>
                </c:pt>
                <c:pt idx="2149">
                  <c:v>54449</c:v>
                </c:pt>
                <c:pt idx="2150">
                  <c:v>54456</c:v>
                </c:pt>
                <c:pt idx="2151">
                  <c:v>54463</c:v>
                </c:pt>
                <c:pt idx="2152">
                  <c:v>54470</c:v>
                </c:pt>
                <c:pt idx="2153">
                  <c:v>54477</c:v>
                </c:pt>
                <c:pt idx="2154">
                  <c:v>54484</c:v>
                </c:pt>
                <c:pt idx="2155">
                  <c:v>54491</c:v>
                </c:pt>
                <c:pt idx="2156">
                  <c:v>54498</c:v>
                </c:pt>
                <c:pt idx="2157">
                  <c:v>54505</c:v>
                </c:pt>
                <c:pt idx="2158">
                  <c:v>54512</c:v>
                </c:pt>
                <c:pt idx="2159">
                  <c:v>54519</c:v>
                </c:pt>
                <c:pt idx="2160">
                  <c:v>54526</c:v>
                </c:pt>
                <c:pt idx="2161">
                  <c:v>54533</c:v>
                </c:pt>
                <c:pt idx="2162">
                  <c:v>54540</c:v>
                </c:pt>
                <c:pt idx="2163">
                  <c:v>54547</c:v>
                </c:pt>
                <c:pt idx="2164">
                  <c:v>54554</c:v>
                </c:pt>
                <c:pt idx="2165">
                  <c:v>54561</c:v>
                </c:pt>
                <c:pt idx="2166">
                  <c:v>54568</c:v>
                </c:pt>
                <c:pt idx="2167">
                  <c:v>54575</c:v>
                </c:pt>
                <c:pt idx="2168">
                  <c:v>54582</c:v>
                </c:pt>
                <c:pt idx="2169">
                  <c:v>54589</c:v>
                </c:pt>
                <c:pt idx="2170">
                  <c:v>54596</c:v>
                </c:pt>
                <c:pt idx="2171">
                  <c:v>54603</c:v>
                </c:pt>
                <c:pt idx="2172">
                  <c:v>54610</c:v>
                </c:pt>
                <c:pt idx="2173">
                  <c:v>54617</c:v>
                </c:pt>
                <c:pt idx="2174">
                  <c:v>54624</c:v>
                </c:pt>
                <c:pt idx="2175">
                  <c:v>54631</c:v>
                </c:pt>
                <c:pt idx="2176">
                  <c:v>54638</c:v>
                </c:pt>
                <c:pt idx="2177">
                  <c:v>54645</c:v>
                </c:pt>
                <c:pt idx="2178">
                  <c:v>54652</c:v>
                </c:pt>
                <c:pt idx="2179">
                  <c:v>54659</c:v>
                </c:pt>
                <c:pt idx="2180">
                  <c:v>54666</c:v>
                </c:pt>
                <c:pt idx="2181">
                  <c:v>54673</c:v>
                </c:pt>
                <c:pt idx="2182">
                  <c:v>54680</c:v>
                </c:pt>
                <c:pt idx="2183">
                  <c:v>54687</c:v>
                </c:pt>
                <c:pt idx="2184">
                  <c:v>54694</c:v>
                </c:pt>
                <c:pt idx="2185">
                  <c:v>54701</c:v>
                </c:pt>
                <c:pt idx="2186">
                  <c:v>54708</c:v>
                </c:pt>
                <c:pt idx="2187">
                  <c:v>54715</c:v>
                </c:pt>
                <c:pt idx="2188">
                  <c:v>54722</c:v>
                </c:pt>
                <c:pt idx="2189">
                  <c:v>54729</c:v>
                </c:pt>
                <c:pt idx="2190">
                  <c:v>54736</c:v>
                </c:pt>
                <c:pt idx="2191">
                  <c:v>54743</c:v>
                </c:pt>
                <c:pt idx="2192">
                  <c:v>54750</c:v>
                </c:pt>
                <c:pt idx="2193">
                  <c:v>54757</c:v>
                </c:pt>
                <c:pt idx="2194">
                  <c:v>54764</c:v>
                </c:pt>
                <c:pt idx="2195">
                  <c:v>54771</c:v>
                </c:pt>
                <c:pt idx="2196">
                  <c:v>54778</c:v>
                </c:pt>
                <c:pt idx="2197">
                  <c:v>54785</c:v>
                </c:pt>
                <c:pt idx="2198">
                  <c:v>54792</c:v>
                </c:pt>
                <c:pt idx="2199">
                  <c:v>54799</c:v>
                </c:pt>
                <c:pt idx="2200">
                  <c:v>54806</c:v>
                </c:pt>
                <c:pt idx="2201">
                  <c:v>54813</c:v>
                </c:pt>
                <c:pt idx="2202">
                  <c:v>54820</c:v>
                </c:pt>
                <c:pt idx="2203">
                  <c:v>54827</c:v>
                </c:pt>
                <c:pt idx="2204">
                  <c:v>54834</c:v>
                </c:pt>
                <c:pt idx="2205">
                  <c:v>54841</c:v>
                </c:pt>
                <c:pt idx="2206">
                  <c:v>54848</c:v>
                </c:pt>
                <c:pt idx="2207">
                  <c:v>54855</c:v>
                </c:pt>
                <c:pt idx="2208">
                  <c:v>54862</c:v>
                </c:pt>
                <c:pt idx="2209">
                  <c:v>54869</c:v>
                </c:pt>
                <c:pt idx="2210">
                  <c:v>54876</c:v>
                </c:pt>
                <c:pt idx="2211">
                  <c:v>54883</c:v>
                </c:pt>
                <c:pt idx="2212">
                  <c:v>54890</c:v>
                </c:pt>
                <c:pt idx="2213">
                  <c:v>54897</c:v>
                </c:pt>
                <c:pt idx="2214">
                  <c:v>54904</c:v>
                </c:pt>
                <c:pt idx="2215">
                  <c:v>54911</c:v>
                </c:pt>
                <c:pt idx="2216">
                  <c:v>54918</c:v>
                </c:pt>
                <c:pt idx="2217">
                  <c:v>54925</c:v>
                </c:pt>
                <c:pt idx="2218">
                  <c:v>54932</c:v>
                </c:pt>
                <c:pt idx="2219">
                  <c:v>54939</c:v>
                </c:pt>
                <c:pt idx="2220">
                  <c:v>54946</c:v>
                </c:pt>
                <c:pt idx="2221">
                  <c:v>54953</c:v>
                </c:pt>
                <c:pt idx="2222">
                  <c:v>54960</c:v>
                </c:pt>
                <c:pt idx="2223">
                  <c:v>54967</c:v>
                </c:pt>
                <c:pt idx="2224">
                  <c:v>54974</c:v>
                </c:pt>
                <c:pt idx="2225">
                  <c:v>54981</c:v>
                </c:pt>
                <c:pt idx="2226">
                  <c:v>54988</c:v>
                </c:pt>
                <c:pt idx="2227">
                  <c:v>54995</c:v>
                </c:pt>
                <c:pt idx="2228">
                  <c:v>55002</c:v>
                </c:pt>
                <c:pt idx="2229">
                  <c:v>55009</c:v>
                </c:pt>
                <c:pt idx="2230">
                  <c:v>55016</c:v>
                </c:pt>
                <c:pt idx="2231">
                  <c:v>55023</c:v>
                </c:pt>
                <c:pt idx="2232">
                  <c:v>55030</c:v>
                </c:pt>
                <c:pt idx="2233">
                  <c:v>55037</c:v>
                </c:pt>
                <c:pt idx="2234">
                  <c:v>55044</c:v>
                </c:pt>
                <c:pt idx="2235">
                  <c:v>55051</c:v>
                </c:pt>
                <c:pt idx="2236">
                  <c:v>55058</c:v>
                </c:pt>
                <c:pt idx="2237">
                  <c:v>55065</c:v>
                </c:pt>
                <c:pt idx="2238">
                  <c:v>55072</c:v>
                </c:pt>
                <c:pt idx="2239">
                  <c:v>55079</c:v>
                </c:pt>
                <c:pt idx="2240">
                  <c:v>55086</c:v>
                </c:pt>
                <c:pt idx="2241">
                  <c:v>55093</c:v>
                </c:pt>
                <c:pt idx="2242">
                  <c:v>55100</c:v>
                </c:pt>
                <c:pt idx="2243">
                  <c:v>55107</c:v>
                </c:pt>
                <c:pt idx="2244">
                  <c:v>55114</c:v>
                </c:pt>
                <c:pt idx="2245">
                  <c:v>55121</c:v>
                </c:pt>
                <c:pt idx="2246">
                  <c:v>55128</c:v>
                </c:pt>
                <c:pt idx="2247">
                  <c:v>55135</c:v>
                </c:pt>
                <c:pt idx="2248">
                  <c:v>55142</c:v>
                </c:pt>
                <c:pt idx="2249">
                  <c:v>55149</c:v>
                </c:pt>
                <c:pt idx="2250">
                  <c:v>55156</c:v>
                </c:pt>
                <c:pt idx="2251">
                  <c:v>55163</c:v>
                </c:pt>
                <c:pt idx="2252">
                  <c:v>55170</c:v>
                </c:pt>
                <c:pt idx="2253">
                  <c:v>55177</c:v>
                </c:pt>
                <c:pt idx="2254">
                  <c:v>55184</c:v>
                </c:pt>
                <c:pt idx="2255">
                  <c:v>55191</c:v>
                </c:pt>
                <c:pt idx="2256">
                  <c:v>55198</c:v>
                </c:pt>
                <c:pt idx="2257">
                  <c:v>55205</c:v>
                </c:pt>
                <c:pt idx="2258">
                  <c:v>55212</c:v>
                </c:pt>
                <c:pt idx="2259">
                  <c:v>55219</c:v>
                </c:pt>
                <c:pt idx="2260">
                  <c:v>55226</c:v>
                </c:pt>
                <c:pt idx="2261">
                  <c:v>55233</c:v>
                </c:pt>
                <c:pt idx="2262">
                  <c:v>55240</c:v>
                </c:pt>
                <c:pt idx="2263">
                  <c:v>55247</c:v>
                </c:pt>
                <c:pt idx="2264">
                  <c:v>55254</c:v>
                </c:pt>
                <c:pt idx="2265">
                  <c:v>55261</c:v>
                </c:pt>
                <c:pt idx="2266">
                  <c:v>55268</c:v>
                </c:pt>
                <c:pt idx="2267">
                  <c:v>55275</c:v>
                </c:pt>
                <c:pt idx="2268">
                  <c:v>55282</c:v>
                </c:pt>
                <c:pt idx="2269">
                  <c:v>55289</c:v>
                </c:pt>
                <c:pt idx="2270">
                  <c:v>55296</c:v>
                </c:pt>
                <c:pt idx="2271">
                  <c:v>55303</c:v>
                </c:pt>
                <c:pt idx="2272">
                  <c:v>55310</c:v>
                </c:pt>
                <c:pt idx="2273">
                  <c:v>55317</c:v>
                </c:pt>
                <c:pt idx="2274">
                  <c:v>55324</c:v>
                </c:pt>
                <c:pt idx="2275">
                  <c:v>55331</c:v>
                </c:pt>
                <c:pt idx="2276">
                  <c:v>55338</c:v>
                </c:pt>
                <c:pt idx="2277">
                  <c:v>55345</c:v>
                </c:pt>
                <c:pt idx="2278">
                  <c:v>55352</c:v>
                </c:pt>
                <c:pt idx="2279">
                  <c:v>55359</c:v>
                </c:pt>
                <c:pt idx="2280">
                  <c:v>55366</c:v>
                </c:pt>
                <c:pt idx="2281">
                  <c:v>55373</c:v>
                </c:pt>
                <c:pt idx="2282">
                  <c:v>55380</c:v>
                </c:pt>
                <c:pt idx="2283">
                  <c:v>55387</c:v>
                </c:pt>
                <c:pt idx="2284">
                  <c:v>55394</c:v>
                </c:pt>
                <c:pt idx="2285">
                  <c:v>55401</c:v>
                </c:pt>
                <c:pt idx="2286">
                  <c:v>55408</c:v>
                </c:pt>
                <c:pt idx="2287">
                  <c:v>55415</c:v>
                </c:pt>
                <c:pt idx="2288">
                  <c:v>55422</c:v>
                </c:pt>
                <c:pt idx="2289">
                  <c:v>55429</c:v>
                </c:pt>
                <c:pt idx="2290">
                  <c:v>55436</c:v>
                </c:pt>
                <c:pt idx="2291">
                  <c:v>55443</c:v>
                </c:pt>
                <c:pt idx="2292">
                  <c:v>55450</c:v>
                </c:pt>
                <c:pt idx="2293">
                  <c:v>55457</c:v>
                </c:pt>
                <c:pt idx="2294">
                  <c:v>55464</c:v>
                </c:pt>
                <c:pt idx="2295">
                  <c:v>55471</c:v>
                </c:pt>
                <c:pt idx="2296">
                  <c:v>55478</c:v>
                </c:pt>
                <c:pt idx="2297">
                  <c:v>55485</c:v>
                </c:pt>
                <c:pt idx="2298">
                  <c:v>55492</c:v>
                </c:pt>
                <c:pt idx="2299">
                  <c:v>55499</c:v>
                </c:pt>
                <c:pt idx="2300">
                  <c:v>55506</c:v>
                </c:pt>
                <c:pt idx="2301">
                  <c:v>55514</c:v>
                </c:pt>
                <c:pt idx="2302">
                  <c:v>55521</c:v>
                </c:pt>
                <c:pt idx="2303">
                  <c:v>55528</c:v>
                </c:pt>
                <c:pt idx="2304">
                  <c:v>55535</c:v>
                </c:pt>
                <c:pt idx="2305">
                  <c:v>55542</c:v>
                </c:pt>
                <c:pt idx="2306">
                  <c:v>55549</c:v>
                </c:pt>
                <c:pt idx="2307">
                  <c:v>55556</c:v>
                </c:pt>
                <c:pt idx="2308">
                  <c:v>55563</c:v>
                </c:pt>
                <c:pt idx="2309">
                  <c:v>55570</c:v>
                </c:pt>
                <c:pt idx="2310">
                  <c:v>55577</c:v>
                </c:pt>
                <c:pt idx="2311">
                  <c:v>55584</c:v>
                </c:pt>
                <c:pt idx="2312">
                  <c:v>55591</c:v>
                </c:pt>
                <c:pt idx="2313">
                  <c:v>55598</c:v>
                </c:pt>
                <c:pt idx="2314">
                  <c:v>55605</c:v>
                </c:pt>
                <c:pt idx="2315">
                  <c:v>55612</c:v>
                </c:pt>
                <c:pt idx="2316">
                  <c:v>55619</c:v>
                </c:pt>
                <c:pt idx="2317">
                  <c:v>55626</c:v>
                </c:pt>
                <c:pt idx="2318">
                  <c:v>55633</c:v>
                </c:pt>
                <c:pt idx="2319">
                  <c:v>55641</c:v>
                </c:pt>
                <c:pt idx="2320">
                  <c:v>55648</c:v>
                </c:pt>
                <c:pt idx="2321">
                  <c:v>55655</c:v>
                </c:pt>
                <c:pt idx="2322">
                  <c:v>55662</c:v>
                </c:pt>
                <c:pt idx="2323">
                  <c:v>55669</c:v>
                </c:pt>
                <c:pt idx="2324">
                  <c:v>55676</c:v>
                </c:pt>
                <c:pt idx="2325">
                  <c:v>55683</c:v>
                </c:pt>
                <c:pt idx="2326">
                  <c:v>55690</c:v>
                </c:pt>
                <c:pt idx="2327">
                  <c:v>55697</c:v>
                </c:pt>
                <c:pt idx="2328">
                  <c:v>55704</c:v>
                </c:pt>
                <c:pt idx="2329">
                  <c:v>55711</c:v>
                </c:pt>
                <c:pt idx="2330">
                  <c:v>55718</c:v>
                </c:pt>
                <c:pt idx="2331">
                  <c:v>55725</c:v>
                </c:pt>
                <c:pt idx="2332">
                  <c:v>55732</c:v>
                </c:pt>
                <c:pt idx="2333">
                  <c:v>55739</c:v>
                </c:pt>
                <c:pt idx="2334">
                  <c:v>55746</c:v>
                </c:pt>
                <c:pt idx="2335">
                  <c:v>55753</c:v>
                </c:pt>
                <c:pt idx="2336">
                  <c:v>55760</c:v>
                </c:pt>
                <c:pt idx="2337">
                  <c:v>55767</c:v>
                </c:pt>
                <c:pt idx="2338">
                  <c:v>55774</c:v>
                </c:pt>
                <c:pt idx="2339">
                  <c:v>55781</c:v>
                </c:pt>
                <c:pt idx="2340">
                  <c:v>55788</c:v>
                </c:pt>
                <c:pt idx="2341">
                  <c:v>55795</c:v>
                </c:pt>
                <c:pt idx="2342">
                  <c:v>55802</c:v>
                </c:pt>
                <c:pt idx="2343">
                  <c:v>55809</c:v>
                </c:pt>
                <c:pt idx="2344">
                  <c:v>55816</c:v>
                </c:pt>
                <c:pt idx="2345">
                  <c:v>55823</c:v>
                </c:pt>
                <c:pt idx="2346">
                  <c:v>55830</c:v>
                </c:pt>
                <c:pt idx="2347">
                  <c:v>55837</c:v>
                </c:pt>
                <c:pt idx="2348">
                  <c:v>55844</c:v>
                </c:pt>
                <c:pt idx="2349">
                  <c:v>55851</c:v>
                </c:pt>
                <c:pt idx="2350">
                  <c:v>55858</c:v>
                </c:pt>
                <c:pt idx="2351">
                  <c:v>55865</c:v>
                </c:pt>
                <c:pt idx="2352">
                  <c:v>55872</c:v>
                </c:pt>
                <c:pt idx="2353">
                  <c:v>55880</c:v>
                </c:pt>
                <c:pt idx="2354">
                  <c:v>55887</c:v>
                </c:pt>
                <c:pt idx="2355">
                  <c:v>55894</c:v>
                </c:pt>
                <c:pt idx="2356">
                  <c:v>55901</c:v>
                </c:pt>
                <c:pt idx="2357">
                  <c:v>55908</c:v>
                </c:pt>
                <c:pt idx="2358">
                  <c:v>55915</c:v>
                </c:pt>
                <c:pt idx="2359">
                  <c:v>55922</c:v>
                </c:pt>
                <c:pt idx="2360">
                  <c:v>55929</c:v>
                </c:pt>
                <c:pt idx="2361">
                  <c:v>55936</c:v>
                </c:pt>
                <c:pt idx="2362">
                  <c:v>55943</c:v>
                </c:pt>
                <c:pt idx="2363">
                  <c:v>55950</c:v>
                </c:pt>
                <c:pt idx="2364">
                  <c:v>55957</c:v>
                </c:pt>
              </c:numCache>
            </c:numRef>
          </c:xVal>
          <c:yVal>
            <c:numRef>
              <c:f>EUR1M!$AT$2:$AT$256</c:f>
              <c:numCache>
                <c:formatCode>0.0000%</c:formatCode>
                <c:ptCount val="255"/>
                <c:pt idx="0">
                  <c:v>-7.3000000184086206E-4</c:v>
                </c:pt>
                <c:pt idx="1">
                  <c:v>-7.2547325747312499E-4</c:v>
                </c:pt>
                <c:pt idx="2">
                  <c:v>-7.2742138397839976E-4</c:v>
                </c:pt>
                <c:pt idx="3">
                  <c:v>-7.3085352854874628E-4</c:v>
                </c:pt>
                <c:pt idx="4">
                  <c:v>-7.3394772798329733E-4</c:v>
                </c:pt>
                <c:pt idx="5">
                  <c:v>-7.3783871411884608E-4</c:v>
                </c:pt>
                <c:pt idx="6">
                  <c:v>-7.5080355534008813E-4</c:v>
                </c:pt>
                <c:pt idx="7">
                  <c:v>-7.547330816534602E-4</c:v>
                </c:pt>
                <c:pt idx="8">
                  <c:v>-7.5616948253158392E-4</c:v>
                </c:pt>
                <c:pt idx="9">
                  <c:v>-7.5967131493381856E-4</c:v>
                </c:pt>
                <c:pt idx="10">
                  <c:v>-7.6247080453266522E-4</c:v>
                </c:pt>
                <c:pt idx="11">
                  <c:v>-7.616974316572478E-4</c:v>
                </c:pt>
                <c:pt idx="12">
                  <c:v>-7.6016518772551334E-4</c:v>
                </c:pt>
                <c:pt idx="13">
                  <c:v>-7.567145400337468E-4</c:v>
                </c:pt>
                <c:pt idx="14">
                  <c:v>-7.5579456622051899E-4</c:v>
                </c:pt>
                <c:pt idx="15">
                  <c:v>-7.5494985389877546E-4</c:v>
                </c:pt>
                <c:pt idx="16">
                  <c:v>-7.4963212364650533E-4</c:v>
                </c:pt>
                <c:pt idx="17">
                  <c:v>-7.4767770829565724E-4</c:v>
                </c:pt>
                <c:pt idx="18">
                  <c:v>-7.4636593607937203E-4</c:v>
                </c:pt>
                <c:pt idx="19">
                  <c:v>-7.4451934162902966E-4</c:v>
                </c:pt>
                <c:pt idx="20">
                  <c:v>-7.4267542613039349E-4</c:v>
                </c:pt>
                <c:pt idx="21">
                  <c:v>-7.4107431190209658E-4</c:v>
                </c:pt>
                <c:pt idx="22">
                  <c:v>-7.4159006674737985E-4</c:v>
                </c:pt>
                <c:pt idx="23">
                  <c:v>-7.4553655913164624E-4</c:v>
                </c:pt>
                <c:pt idx="24">
                  <c:v>-7.4527000299209889E-4</c:v>
                </c:pt>
                <c:pt idx="25">
                  <c:v>-7.451327773561235E-4</c:v>
                </c:pt>
                <c:pt idx="26">
                  <c:v>-7.4929023875780487E-4</c:v>
                </c:pt>
                <c:pt idx="27">
                  <c:v>-7.5173015511476038E-4</c:v>
                </c:pt>
                <c:pt idx="28">
                  <c:v>-7.543773657787689E-4</c:v>
                </c:pt>
                <c:pt idx="29">
                  <c:v>-7.6111907051923389E-4</c:v>
                </c:pt>
                <c:pt idx="30">
                  <c:v>-7.6216667887381523E-4</c:v>
                </c:pt>
                <c:pt idx="31">
                  <c:v>-7.6991330260378632E-4</c:v>
                </c:pt>
                <c:pt idx="32">
                  <c:v>-7.7331856069662308E-4</c:v>
                </c:pt>
                <c:pt idx="33">
                  <c:v>-7.767692071398713E-4</c:v>
                </c:pt>
                <c:pt idx="34">
                  <c:v>-7.8343589183016427E-4</c:v>
                </c:pt>
                <c:pt idx="35">
                  <c:v>-7.8526009272340868E-4</c:v>
                </c:pt>
                <c:pt idx="36">
                  <c:v>-7.9389373899374505E-4</c:v>
                </c:pt>
                <c:pt idx="37">
                  <c:v>-7.9713100052059005E-4</c:v>
                </c:pt>
                <c:pt idx="38">
                  <c:v>-8.0025174562559087E-4</c:v>
                </c:pt>
                <c:pt idx="39">
                  <c:v>-8.0478296623581747E-4</c:v>
                </c:pt>
                <c:pt idx="40">
                  <c:v>-8.0673558654279387E-4</c:v>
                </c:pt>
                <c:pt idx="41">
                  <c:v>-8.1329820494246974E-4</c:v>
                </c:pt>
                <c:pt idx="42">
                  <c:v>-8.1523413976558601E-4</c:v>
                </c:pt>
                <c:pt idx="43">
                  <c:v>-8.1689165434584154E-4</c:v>
                </c:pt>
                <c:pt idx="44">
                  <c:v>-8.1772284561007491E-4</c:v>
                </c:pt>
                <c:pt idx="45">
                  <c:v>-8.189297110735679E-4</c:v>
                </c:pt>
                <c:pt idx="46">
                  <c:v>-8.2069141335994189E-4</c:v>
                </c:pt>
                <c:pt idx="47">
                  <c:v>-8.2065314413215518E-4</c:v>
                </c:pt>
                <c:pt idx="48">
                  <c:v>-8.2039478648354702E-4</c:v>
                </c:pt>
                <c:pt idx="49">
                  <c:v>-8.1818317852311306E-4</c:v>
                </c:pt>
                <c:pt idx="50">
                  <c:v>-8.183803958944179E-4</c:v>
                </c:pt>
                <c:pt idx="51">
                  <c:v>-8.1550296637524704E-4</c:v>
                </c:pt>
                <c:pt idx="52">
                  <c:v>-8.1431983708135647E-4</c:v>
                </c:pt>
                <c:pt idx="53">
                  <c:v>-8.1142570791594511E-4</c:v>
                </c:pt>
                <c:pt idx="54">
                  <c:v>-8.1092494536985638E-4</c:v>
                </c:pt>
                <c:pt idx="55">
                  <c:v>-8.1034339233755322E-4</c:v>
                </c:pt>
                <c:pt idx="56">
                  <c:v>-8.0609371487471912E-4</c:v>
                </c:pt>
                <c:pt idx="57">
                  <c:v>-8.0469807132044571E-4</c:v>
                </c:pt>
                <c:pt idx="58">
                  <c:v>-8.0266441674823534E-4</c:v>
                </c:pt>
                <c:pt idx="59">
                  <c:v>-8.017607193405718E-4</c:v>
                </c:pt>
                <c:pt idx="60">
                  <c:v>-8.0081878967614415E-4</c:v>
                </c:pt>
                <c:pt idx="61">
                  <c:v>-7.9776833528770236E-4</c:v>
                </c:pt>
                <c:pt idx="62">
                  <c:v>-7.9701733519333209E-4</c:v>
                </c:pt>
                <c:pt idx="63">
                  <c:v>-7.9724053160600374E-4</c:v>
                </c:pt>
                <c:pt idx="64">
                  <c:v>-7.965030866338707E-4</c:v>
                </c:pt>
                <c:pt idx="65">
                  <c:v>-7.9580669167112644E-4</c:v>
                </c:pt>
                <c:pt idx="66">
                  <c:v>-7.9672686415514196E-4</c:v>
                </c:pt>
                <c:pt idx="67">
                  <c:v>-7.9767026496551676E-4</c:v>
                </c:pt>
                <c:pt idx="68">
                  <c:v>-8.0180102521784397E-4</c:v>
                </c:pt>
                <c:pt idx="69">
                  <c:v>-8.0188445892290239E-4</c:v>
                </c:pt>
                <c:pt idx="70">
                  <c:v>-8.0204964323973209E-4</c:v>
                </c:pt>
                <c:pt idx="71">
                  <c:v>-8.0648877678246578E-4</c:v>
                </c:pt>
                <c:pt idx="72">
                  <c:v>-8.0880676925909611E-4</c:v>
                </c:pt>
                <c:pt idx="73">
                  <c:v>-8.1123581535802458E-4</c:v>
                </c:pt>
                <c:pt idx="74">
                  <c:v>-8.1689469260015635E-4</c:v>
                </c:pt>
                <c:pt idx="75">
                  <c:v>-8.178635013723945E-4</c:v>
                </c:pt>
                <c:pt idx="76">
                  <c:v>-8.2407695898378819E-4</c:v>
                </c:pt>
                <c:pt idx="77">
                  <c:v>-8.2659039240651211E-4</c:v>
                </c:pt>
                <c:pt idx="78">
                  <c:v>-8.2902090153513797E-4</c:v>
                </c:pt>
                <c:pt idx="79">
                  <c:v>-8.3264549729317183E-4</c:v>
                </c:pt>
                <c:pt idx="80">
                  <c:v>-8.3406454692911487E-4</c:v>
                </c:pt>
                <c:pt idx="81">
                  <c:v>-8.3895969680858329E-4</c:v>
                </c:pt>
                <c:pt idx="82">
                  <c:v>-8.4031072881085578E-4</c:v>
                </c:pt>
                <c:pt idx="83">
                  <c:v>-8.4138485949658559E-4</c:v>
                </c:pt>
                <c:pt idx="84">
                  <c:v>-8.4022607366729396E-4</c:v>
                </c:pt>
                <c:pt idx="85">
                  <c:v>-8.4145451653053292E-4</c:v>
                </c:pt>
                <c:pt idx="86">
                  <c:v>-8.4163210775844988E-4</c:v>
                </c:pt>
                <c:pt idx="87">
                  <c:v>-8.4046289891404058E-4</c:v>
                </c:pt>
                <c:pt idx="88">
                  <c:v>-8.3124479803530318E-4</c:v>
                </c:pt>
                <c:pt idx="89">
                  <c:v>-8.3136106474410165E-4</c:v>
                </c:pt>
                <c:pt idx="90">
                  <c:v>-8.3128140380412014E-4</c:v>
                </c:pt>
                <c:pt idx="91">
                  <c:v>-8.207862568500357E-4</c:v>
                </c:pt>
                <c:pt idx="92">
                  <c:v>-8.0779396231255105E-4</c:v>
                </c:pt>
                <c:pt idx="93">
                  <c:v>-8.063192116028714E-4</c:v>
                </c:pt>
                <c:pt idx="94">
                  <c:v>-8.0466633453527003E-4</c:v>
                </c:pt>
                <c:pt idx="95">
                  <c:v>-8.0283721015464167E-4</c:v>
                </c:pt>
                <c:pt idx="96">
                  <c:v>-7.8759370569723584E-4</c:v>
                </c:pt>
                <c:pt idx="97">
                  <c:v>-7.8235372210955581E-4</c:v>
                </c:pt>
                <c:pt idx="98">
                  <c:v>-7.7234237255515001E-4</c:v>
                </c:pt>
                <c:pt idx="99">
                  <c:v>-7.6954496657011262E-4</c:v>
                </c:pt>
                <c:pt idx="100">
                  <c:v>-7.666312964075523E-4</c:v>
                </c:pt>
                <c:pt idx="101">
                  <c:v>-7.5161611854519675E-4</c:v>
                </c:pt>
                <c:pt idx="102">
                  <c:v>-7.4692621714634829E-4</c:v>
                </c:pt>
                <c:pt idx="103">
                  <c:v>-7.4022273919242701E-4</c:v>
                </c:pt>
                <c:pt idx="104">
                  <c:v>-7.3724634285954327E-4</c:v>
                </c:pt>
                <c:pt idx="105">
                  <c:v>-7.3427596350045081E-4</c:v>
                </c:pt>
                <c:pt idx="106">
                  <c:v>-7.2446585284888861E-4</c:v>
                </c:pt>
                <c:pt idx="107">
                  <c:v>-7.2198495172435336E-4</c:v>
                </c:pt>
                <c:pt idx="108">
                  <c:v>-7.2086889014176916E-4</c:v>
                </c:pt>
                <c:pt idx="109">
                  <c:v>-7.1901996689355263E-4</c:v>
                </c:pt>
                <c:pt idx="110">
                  <c:v>-7.161298909887496E-4</c:v>
                </c:pt>
                <c:pt idx="111">
                  <c:v>-7.1625803083071266E-4</c:v>
                </c:pt>
                <c:pt idx="112">
                  <c:v>-7.156042732847645E-4</c:v>
                </c:pt>
                <c:pt idx="113">
                  <c:v>-7.1509956908242546E-4</c:v>
                </c:pt>
                <c:pt idx="114">
                  <c:v>-7.2163988999935356E-4</c:v>
                </c:pt>
                <c:pt idx="115">
                  <c:v>-7.2317335957003317E-4</c:v>
                </c:pt>
                <c:pt idx="116">
                  <c:v>-7.270078551690031E-4</c:v>
                </c:pt>
                <c:pt idx="117">
                  <c:v>-7.277391316824755E-4</c:v>
                </c:pt>
                <c:pt idx="118">
                  <c:v>-7.2858130553978039E-4</c:v>
                </c:pt>
                <c:pt idx="119">
                  <c:v>-7.3490278420160118E-4</c:v>
                </c:pt>
                <c:pt idx="120">
                  <c:v>-7.3714677926491642E-4</c:v>
                </c:pt>
                <c:pt idx="121">
                  <c:v>-7.4141707952451509E-4</c:v>
                </c:pt>
                <c:pt idx="122">
                  <c:v>-7.4273124708909566E-4</c:v>
                </c:pt>
                <c:pt idx="123">
                  <c:v>-7.4409075603270247E-4</c:v>
                </c:pt>
                <c:pt idx="124">
                  <c:v>-7.5105494831362307E-4</c:v>
                </c:pt>
                <c:pt idx="125">
                  <c:v>-7.533146666589695E-4</c:v>
                </c:pt>
                <c:pt idx="126">
                  <c:v>-7.5728643068252353E-4</c:v>
                </c:pt>
                <c:pt idx="127">
                  <c:v>-7.5852955389560384E-4</c:v>
                </c:pt>
                <c:pt idx="128">
                  <c:v>-7.5971027057640127E-4</c:v>
                </c:pt>
                <c:pt idx="129">
                  <c:v>-7.6529145216683574E-4</c:v>
                </c:pt>
                <c:pt idx="130">
                  <c:v>-7.6712016567262182E-4</c:v>
                </c:pt>
                <c:pt idx="131">
                  <c:v>-7.7153227209934209E-4</c:v>
                </c:pt>
                <c:pt idx="132">
                  <c:v>-7.7237740033639368E-4</c:v>
                </c:pt>
                <c:pt idx="133">
                  <c:v>-7.7323066119380692E-4</c:v>
                </c:pt>
                <c:pt idx="134">
                  <c:v>-7.772135807144982E-4</c:v>
                </c:pt>
                <c:pt idx="135">
                  <c:v>-7.7952794090902129E-4</c:v>
                </c:pt>
                <c:pt idx="136">
                  <c:v>-7.818916286194094E-4</c:v>
                </c:pt>
                <c:pt idx="137">
                  <c:v>-7.8429063249496221E-4</c:v>
                </c:pt>
                <c:pt idx="138">
                  <c:v>-7.8944844389639002E-4</c:v>
                </c:pt>
                <c:pt idx="139">
                  <c:v>-7.9395958306067939E-4</c:v>
                </c:pt>
                <c:pt idx="140">
                  <c:v>-7.9632499791087801E-4</c:v>
                </c:pt>
                <c:pt idx="141">
                  <c:v>-7.986416610659819E-4</c:v>
                </c:pt>
                <c:pt idx="142">
                  <c:v>-8.0089556124695758E-4</c:v>
                </c:pt>
                <c:pt idx="143">
                  <c:v>-8.0477070558936776E-4</c:v>
                </c:pt>
                <c:pt idx="144">
                  <c:v>-8.0900330706512591E-4</c:v>
                </c:pt>
                <c:pt idx="145">
                  <c:v>-8.1073322356207326E-4</c:v>
                </c:pt>
                <c:pt idx="146">
                  <c:v>-8.1231630960777485E-4</c:v>
                </c:pt>
                <c:pt idx="147">
                  <c:v>-8.1373855397005618E-4</c:v>
                </c:pt>
                <c:pt idx="148">
                  <c:v>-8.1470165620992877E-4</c:v>
                </c:pt>
                <c:pt idx="149">
                  <c:v>-8.1753888991805952E-4</c:v>
                </c:pt>
                <c:pt idx="150">
                  <c:v>-8.1794675734065412E-4</c:v>
                </c:pt>
                <c:pt idx="151">
                  <c:v>-8.1810971563303148E-4</c:v>
                </c:pt>
                <c:pt idx="152">
                  <c:v>-8.1454585997024645E-4</c:v>
                </c:pt>
                <c:pt idx="153">
                  <c:v>-8.1505186596261825E-4</c:v>
                </c:pt>
                <c:pt idx="154">
                  <c:v>-8.1391728667802273E-4</c:v>
                </c:pt>
                <c:pt idx="155">
                  <c:v>-8.1291569531720528E-4</c:v>
                </c:pt>
                <c:pt idx="156">
                  <c:v>-8.0990560358626146E-4</c:v>
                </c:pt>
                <c:pt idx="157">
                  <c:v>-8.095304394066527E-4</c:v>
                </c:pt>
                <c:pt idx="158">
                  <c:v>-8.0904828346837284E-4</c:v>
                </c:pt>
                <c:pt idx="159">
                  <c:v>-8.0408541249483859E-4</c:v>
                </c:pt>
                <c:pt idx="160">
                  <c:v>-8.0223179738440312E-4</c:v>
                </c:pt>
                <c:pt idx="161">
                  <c:v>-7.983513783297011E-4</c:v>
                </c:pt>
                <c:pt idx="162">
                  <c:v>-7.9730942683473027E-4</c:v>
                </c:pt>
                <c:pt idx="163">
                  <c:v>-7.9620530947956526E-4</c:v>
                </c:pt>
                <c:pt idx="164">
                  <c:v>-7.8967885570344336E-4</c:v>
                </c:pt>
                <c:pt idx="165">
                  <c:v>-7.8743637829838521E-4</c:v>
                </c:pt>
                <c:pt idx="166">
                  <c:v>-7.8308479858750382E-4</c:v>
                </c:pt>
                <c:pt idx="167">
                  <c:v>-7.8185574408626279E-4</c:v>
                </c:pt>
                <c:pt idx="168">
                  <c:v>-7.8064030003952283E-4</c:v>
                </c:pt>
                <c:pt idx="169">
                  <c:v>-7.7393975166659764E-4</c:v>
                </c:pt>
                <c:pt idx="170">
                  <c:v>-7.7177157535455966E-4</c:v>
                </c:pt>
                <c:pt idx="171">
                  <c:v>-7.6715149589330752E-4</c:v>
                </c:pt>
                <c:pt idx="172">
                  <c:v>-7.6631020835632446E-4</c:v>
                </c:pt>
                <c:pt idx="173">
                  <c:v>-7.5547503080589909E-4</c:v>
                </c:pt>
                <c:pt idx="174">
                  <c:v>-7.5442739757880517E-4</c:v>
                </c:pt>
                <c:pt idx="175">
                  <c:v>-7.5334599562548732E-4</c:v>
                </c:pt>
                <c:pt idx="176">
                  <c:v>-7.4640289471579696E-4</c:v>
                </c:pt>
                <c:pt idx="177">
                  <c:v>-7.3855823113255781E-4</c:v>
                </c:pt>
                <c:pt idx="178">
                  <c:v>-7.3517543066348168E-4</c:v>
                </c:pt>
                <c:pt idx="179">
                  <c:v>-7.3176912930250637E-4</c:v>
                </c:pt>
                <c:pt idx="180">
                  <c:v>-7.2478151507085475E-4</c:v>
                </c:pt>
                <c:pt idx="181">
                  <c:v>-7.232135347493455E-4</c:v>
                </c:pt>
                <c:pt idx="182">
                  <c:v>-7.1507743387000389E-4</c:v>
                </c:pt>
                <c:pt idx="183">
                  <c:v>-7.1194552232256569E-4</c:v>
                </c:pt>
                <c:pt idx="184">
                  <c:v>-7.0892857513582541E-4</c:v>
                </c:pt>
                <c:pt idx="185">
                  <c:v>-7.0422845712778126E-4</c:v>
                </c:pt>
                <c:pt idx="186">
                  <c:v>-7.0250997080481992E-4</c:v>
                </c:pt>
                <c:pt idx="187">
                  <c:v>-6.9626063415295647E-4</c:v>
                </c:pt>
                <c:pt idx="188">
                  <c:v>-6.9434887099051323E-4</c:v>
                </c:pt>
                <c:pt idx="189">
                  <c:v>-6.9269053821541249E-4</c:v>
                </c:pt>
                <c:pt idx="190">
                  <c:v>-6.9229723301783563E-4</c:v>
                </c:pt>
                <c:pt idx="191">
                  <c:v>-6.9085814408715294E-4</c:v>
                </c:pt>
                <c:pt idx="192">
                  <c:v>-6.8883511443518231E-4</c:v>
                </c:pt>
                <c:pt idx="193">
                  <c:v>-6.8898518298210476E-4</c:v>
                </c:pt>
                <c:pt idx="194">
                  <c:v>-6.8948183962858067E-4</c:v>
                </c:pt>
                <c:pt idx="195">
                  <c:v>-6.9324860172415015E-4</c:v>
                </c:pt>
                <c:pt idx="196">
                  <c:v>-6.9449201642410308E-4</c:v>
                </c:pt>
                <c:pt idx="197">
                  <c:v>-6.9805654334704548E-4</c:v>
                </c:pt>
                <c:pt idx="198">
                  <c:v>-7.0019462297265004E-4</c:v>
                </c:pt>
                <c:pt idx="199">
                  <c:v>-7.0572576967389085E-4</c:v>
                </c:pt>
                <c:pt idx="200">
                  <c:v>-7.0661488386775106E-4</c:v>
                </c:pt>
                <c:pt idx="201">
                  <c:v>-7.0763869843708379E-4</c:v>
                </c:pt>
                <c:pt idx="202">
                  <c:v>-7.1619182759684991E-4</c:v>
                </c:pt>
                <c:pt idx="203">
                  <c:v>-7.1919250467527575E-4</c:v>
                </c:pt>
                <c:pt idx="204">
                  <c:v>-7.2490548462952637E-4</c:v>
                </c:pt>
                <c:pt idx="205">
                  <c:v>-7.2659230429442112E-4</c:v>
                </c:pt>
                <c:pt idx="206">
                  <c:v>-7.2835297164089517E-4</c:v>
                </c:pt>
                <c:pt idx="207">
                  <c:v>-7.3731539372924278E-4</c:v>
                </c:pt>
                <c:pt idx="208">
                  <c:v>-7.4016203611170265E-4</c:v>
                </c:pt>
                <c:pt idx="209">
                  <c:v>-7.4454945774556211E-4</c:v>
                </c:pt>
                <c:pt idx="210">
                  <c:v>-7.4628683615976521E-4</c:v>
                </c:pt>
                <c:pt idx="211">
                  <c:v>-7.4798900396747772E-4</c:v>
                </c:pt>
                <c:pt idx="212">
                  <c:v>-7.5431083716247552E-4</c:v>
                </c:pt>
                <c:pt idx="213">
                  <c:v>-7.5598681933874263E-4</c:v>
                </c:pt>
                <c:pt idx="214">
                  <c:v>-7.5845506407015966E-4</c:v>
                </c:pt>
                <c:pt idx="215">
                  <c:v>-7.5947725888508844E-4</c:v>
                </c:pt>
                <c:pt idx="216">
                  <c:v>-7.6045173704269097E-4</c:v>
                </c:pt>
                <c:pt idx="217">
                  <c:v>-7.6451337322362473E-4</c:v>
                </c:pt>
                <c:pt idx="218">
                  <c:v>-7.6526713202351715E-4</c:v>
                </c:pt>
                <c:pt idx="219">
                  <c:v>-7.6647850916211624E-4</c:v>
                </c:pt>
                <c:pt idx="220">
                  <c:v>-7.6867545734923826E-4</c:v>
                </c:pt>
                <c:pt idx="221">
                  <c:v>-7.6928300675175915E-4</c:v>
                </c:pt>
                <c:pt idx="222">
                  <c:v>-7.7188086728030569E-4</c:v>
                </c:pt>
                <c:pt idx="223">
                  <c:v>-7.728275573986032E-4</c:v>
                </c:pt>
                <c:pt idx="224">
                  <c:v>-7.7372869501779462E-4</c:v>
                </c:pt>
                <c:pt idx="225">
                  <c:v>-7.7539131440346187E-4</c:v>
                </c:pt>
                <c:pt idx="226">
                  <c:v>-7.7578225627225876E-4</c:v>
                </c:pt>
                <c:pt idx="227">
                  <c:v>-7.7753671556068937E-4</c:v>
                </c:pt>
                <c:pt idx="228">
                  <c:v>-7.7815591014829266E-4</c:v>
                </c:pt>
                <c:pt idx="229">
                  <c:v>-7.7872667622669312E-4</c:v>
                </c:pt>
                <c:pt idx="230">
                  <c:v>-7.7949271545849075E-4</c:v>
                </c:pt>
                <c:pt idx="231">
                  <c:v>-7.7981310828056211E-4</c:v>
                </c:pt>
                <c:pt idx="232">
                  <c:v>-7.8083969877429382E-4</c:v>
                </c:pt>
                <c:pt idx="233">
                  <c:v>-7.8111126568192191E-4</c:v>
                </c:pt>
                <c:pt idx="234">
                  <c:v>-7.8133152804094053E-4</c:v>
                </c:pt>
                <c:pt idx="235">
                  <c:v>-7.808475443425722E-4</c:v>
                </c:pt>
                <c:pt idx="236">
                  <c:v>-7.812391841328075E-4</c:v>
                </c:pt>
                <c:pt idx="237">
                  <c:v>-7.814854393006776E-4</c:v>
                </c:pt>
                <c:pt idx="238">
                  <c:v>-7.8141337015535939E-4</c:v>
                </c:pt>
                <c:pt idx="239">
                  <c:v>-7.8134414640462779E-4</c:v>
                </c:pt>
                <c:pt idx="240">
                  <c:v>-7.8140695211771779E-4</c:v>
                </c:pt>
                <c:pt idx="241">
                  <c:v>-7.8121866774550871E-4</c:v>
                </c:pt>
                <c:pt idx="242">
                  <c:v>-7.8127574193217586E-4</c:v>
                </c:pt>
                <c:pt idx="243">
                  <c:v>-7.8132207622857552E-4</c:v>
                </c:pt>
                <c:pt idx="244">
                  <c:v>-7.8190653876567245E-4</c:v>
                </c:pt>
                <c:pt idx="245">
                  <c:v>-7.8175396283033938E-4</c:v>
                </c:pt>
                <c:pt idx="246">
                  <c:v>-7.8157837812827923E-4</c:v>
                </c:pt>
                <c:pt idx="247">
                  <c:v>-7.8206368401150103E-4</c:v>
                </c:pt>
                <c:pt idx="248">
                  <c:v>-7.8228813251386567E-4</c:v>
                </c:pt>
                <c:pt idx="249">
                  <c:v>-7.833533506456709E-4</c:v>
                </c:pt>
                <c:pt idx="250">
                  <c:v>-7.8326083727681128E-4</c:v>
                </c:pt>
                <c:pt idx="251">
                  <c:v>-7.8318488793475386E-4</c:v>
                </c:pt>
                <c:pt idx="252">
                  <c:v>-7.8446981362060545E-4</c:v>
                </c:pt>
                <c:pt idx="253">
                  <c:v>-7.8499617232174665E-4</c:v>
                </c:pt>
                <c:pt idx="254">
                  <c:v>-7.8631596513031616E-4</c:v>
                </c:pt>
              </c:numCache>
            </c:numRef>
          </c:yVal>
          <c:smooth val="0"/>
        </c:ser>
        <c:ser>
          <c:idx val="2"/>
          <c:order val="1"/>
          <c:tx>
            <c:v>1M QL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EUR1M!$AR$2:$AR$266</c:f>
              <c:numCache>
                <c:formatCode>ddd\,\ dd\-mmm\-yyyy</c:formatCode>
                <c:ptCount val="265"/>
                <c:pt idx="0">
                  <c:v>42209</c:v>
                </c:pt>
                <c:pt idx="1">
                  <c:v>42212</c:v>
                </c:pt>
                <c:pt idx="2">
                  <c:v>42213</c:v>
                </c:pt>
                <c:pt idx="3">
                  <c:v>42214</c:v>
                </c:pt>
                <c:pt idx="4">
                  <c:v>42215</c:v>
                </c:pt>
                <c:pt idx="5">
                  <c:v>42216</c:v>
                </c:pt>
                <c:pt idx="6">
                  <c:v>42219</c:v>
                </c:pt>
                <c:pt idx="7">
                  <c:v>42220</c:v>
                </c:pt>
                <c:pt idx="8">
                  <c:v>42221</c:v>
                </c:pt>
                <c:pt idx="9">
                  <c:v>42222</c:v>
                </c:pt>
                <c:pt idx="10">
                  <c:v>42223</c:v>
                </c:pt>
                <c:pt idx="11">
                  <c:v>42226</c:v>
                </c:pt>
                <c:pt idx="12">
                  <c:v>42227</c:v>
                </c:pt>
                <c:pt idx="13">
                  <c:v>42228</c:v>
                </c:pt>
                <c:pt idx="14">
                  <c:v>42229</c:v>
                </c:pt>
                <c:pt idx="15">
                  <c:v>42230</c:v>
                </c:pt>
                <c:pt idx="16">
                  <c:v>42233</c:v>
                </c:pt>
                <c:pt idx="17">
                  <c:v>42234</c:v>
                </c:pt>
                <c:pt idx="18">
                  <c:v>42235</c:v>
                </c:pt>
                <c:pt idx="19">
                  <c:v>42236</c:v>
                </c:pt>
                <c:pt idx="20">
                  <c:v>42237</c:v>
                </c:pt>
                <c:pt idx="21">
                  <c:v>42240</c:v>
                </c:pt>
                <c:pt idx="22">
                  <c:v>42241</c:v>
                </c:pt>
                <c:pt idx="23">
                  <c:v>42242</c:v>
                </c:pt>
                <c:pt idx="24">
                  <c:v>42243</c:v>
                </c:pt>
                <c:pt idx="25">
                  <c:v>42244</c:v>
                </c:pt>
                <c:pt idx="26">
                  <c:v>42247</c:v>
                </c:pt>
                <c:pt idx="27">
                  <c:v>42248</c:v>
                </c:pt>
                <c:pt idx="28">
                  <c:v>42249</c:v>
                </c:pt>
                <c:pt idx="29">
                  <c:v>42250</c:v>
                </c:pt>
                <c:pt idx="30">
                  <c:v>42251</c:v>
                </c:pt>
                <c:pt idx="31">
                  <c:v>42254</c:v>
                </c:pt>
                <c:pt idx="32">
                  <c:v>42255</c:v>
                </c:pt>
                <c:pt idx="33">
                  <c:v>42256</c:v>
                </c:pt>
                <c:pt idx="34">
                  <c:v>42257</c:v>
                </c:pt>
                <c:pt idx="35">
                  <c:v>42258</c:v>
                </c:pt>
                <c:pt idx="36">
                  <c:v>42261</c:v>
                </c:pt>
                <c:pt idx="37">
                  <c:v>42262</c:v>
                </c:pt>
                <c:pt idx="38">
                  <c:v>42263</c:v>
                </c:pt>
                <c:pt idx="39">
                  <c:v>42264</c:v>
                </c:pt>
                <c:pt idx="40">
                  <c:v>42265</c:v>
                </c:pt>
                <c:pt idx="41">
                  <c:v>42268</c:v>
                </c:pt>
                <c:pt idx="42">
                  <c:v>42269</c:v>
                </c:pt>
                <c:pt idx="43">
                  <c:v>42270</c:v>
                </c:pt>
                <c:pt idx="44">
                  <c:v>42271</c:v>
                </c:pt>
                <c:pt idx="45">
                  <c:v>42272</c:v>
                </c:pt>
                <c:pt idx="46">
                  <c:v>42275</c:v>
                </c:pt>
                <c:pt idx="47">
                  <c:v>42276</c:v>
                </c:pt>
                <c:pt idx="48">
                  <c:v>42277</c:v>
                </c:pt>
                <c:pt idx="49">
                  <c:v>42278</c:v>
                </c:pt>
                <c:pt idx="50">
                  <c:v>42279</c:v>
                </c:pt>
                <c:pt idx="51">
                  <c:v>42282</c:v>
                </c:pt>
                <c:pt idx="52">
                  <c:v>42283</c:v>
                </c:pt>
                <c:pt idx="53">
                  <c:v>42284</c:v>
                </c:pt>
                <c:pt idx="54">
                  <c:v>42285</c:v>
                </c:pt>
                <c:pt idx="55">
                  <c:v>42286</c:v>
                </c:pt>
                <c:pt idx="56">
                  <c:v>42289</c:v>
                </c:pt>
                <c:pt idx="57">
                  <c:v>42290</c:v>
                </c:pt>
                <c:pt idx="58">
                  <c:v>42291</c:v>
                </c:pt>
                <c:pt idx="59">
                  <c:v>42292</c:v>
                </c:pt>
                <c:pt idx="60">
                  <c:v>42293</c:v>
                </c:pt>
                <c:pt idx="61">
                  <c:v>42296</c:v>
                </c:pt>
                <c:pt idx="62">
                  <c:v>42297</c:v>
                </c:pt>
                <c:pt idx="63">
                  <c:v>42298</c:v>
                </c:pt>
                <c:pt idx="64">
                  <c:v>42299</c:v>
                </c:pt>
                <c:pt idx="65">
                  <c:v>42300</c:v>
                </c:pt>
                <c:pt idx="66">
                  <c:v>42303</c:v>
                </c:pt>
                <c:pt idx="67">
                  <c:v>42304</c:v>
                </c:pt>
                <c:pt idx="68">
                  <c:v>42305</c:v>
                </c:pt>
                <c:pt idx="69">
                  <c:v>42306</c:v>
                </c:pt>
                <c:pt idx="70">
                  <c:v>42307</c:v>
                </c:pt>
                <c:pt idx="71">
                  <c:v>42310</c:v>
                </c:pt>
                <c:pt idx="72">
                  <c:v>42311</c:v>
                </c:pt>
                <c:pt idx="73">
                  <c:v>42312</c:v>
                </c:pt>
                <c:pt idx="74">
                  <c:v>42313</c:v>
                </c:pt>
                <c:pt idx="75">
                  <c:v>42314</c:v>
                </c:pt>
                <c:pt idx="76">
                  <c:v>42317</c:v>
                </c:pt>
                <c:pt idx="77">
                  <c:v>42318</c:v>
                </c:pt>
                <c:pt idx="78">
                  <c:v>42319</c:v>
                </c:pt>
                <c:pt idx="79">
                  <c:v>42320</c:v>
                </c:pt>
                <c:pt idx="80">
                  <c:v>42321</c:v>
                </c:pt>
                <c:pt idx="81">
                  <c:v>42324</c:v>
                </c:pt>
                <c:pt idx="82">
                  <c:v>42325</c:v>
                </c:pt>
                <c:pt idx="83">
                  <c:v>42326</c:v>
                </c:pt>
                <c:pt idx="84">
                  <c:v>42327</c:v>
                </c:pt>
                <c:pt idx="85">
                  <c:v>42328</c:v>
                </c:pt>
                <c:pt idx="86">
                  <c:v>42331</c:v>
                </c:pt>
                <c:pt idx="87">
                  <c:v>42332</c:v>
                </c:pt>
                <c:pt idx="88">
                  <c:v>42333</c:v>
                </c:pt>
                <c:pt idx="89">
                  <c:v>42334</c:v>
                </c:pt>
                <c:pt idx="90">
                  <c:v>42335</c:v>
                </c:pt>
                <c:pt idx="91">
                  <c:v>42338</c:v>
                </c:pt>
                <c:pt idx="92">
                  <c:v>42339</c:v>
                </c:pt>
                <c:pt idx="93">
                  <c:v>42340</c:v>
                </c:pt>
                <c:pt idx="94">
                  <c:v>42341</c:v>
                </c:pt>
                <c:pt idx="95">
                  <c:v>42342</c:v>
                </c:pt>
                <c:pt idx="96">
                  <c:v>42345</c:v>
                </c:pt>
                <c:pt idx="97">
                  <c:v>42346</c:v>
                </c:pt>
                <c:pt idx="98">
                  <c:v>42347</c:v>
                </c:pt>
                <c:pt idx="99">
                  <c:v>42348</c:v>
                </c:pt>
                <c:pt idx="100">
                  <c:v>42349</c:v>
                </c:pt>
                <c:pt idx="101">
                  <c:v>42352</c:v>
                </c:pt>
                <c:pt idx="102">
                  <c:v>42353</c:v>
                </c:pt>
                <c:pt idx="103">
                  <c:v>42354</c:v>
                </c:pt>
                <c:pt idx="104">
                  <c:v>42355</c:v>
                </c:pt>
                <c:pt idx="105">
                  <c:v>42356</c:v>
                </c:pt>
                <c:pt idx="106">
                  <c:v>42359</c:v>
                </c:pt>
                <c:pt idx="107">
                  <c:v>42360</c:v>
                </c:pt>
                <c:pt idx="108">
                  <c:v>42361</c:v>
                </c:pt>
                <c:pt idx="109">
                  <c:v>42362</c:v>
                </c:pt>
                <c:pt idx="110">
                  <c:v>42366</c:v>
                </c:pt>
                <c:pt idx="111">
                  <c:v>42367</c:v>
                </c:pt>
                <c:pt idx="112">
                  <c:v>42368</c:v>
                </c:pt>
                <c:pt idx="113">
                  <c:v>42369</c:v>
                </c:pt>
                <c:pt idx="114">
                  <c:v>42373</c:v>
                </c:pt>
                <c:pt idx="115">
                  <c:v>42374</c:v>
                </c:pt>
                <c:pt idx="116">
                  <c:v>42375</c:v>
                </c:pt>
                <c:pt idx="117">
                  <c:v>42376</c:v>
                </c:pt>
                <c:pt idx="118">
                  <c:v>42377</c:v>
                </c:pt>
                <c:pt idx="119">
                  <c:v>42380</c:v>
                </c:pt>
                <c:pt idx="120">
                  <c:v>42381</c:v>
                </c:pt>
                <c:pt idx="121">
                  <c:v>42382</c:v>
                </c:pt>
                <c:pt idx="122">
                  <c:v>42383</c:v>
                </c:pt>
                <c:pt idx="123">
                  <c:v>42384</c:v>
                </c:pt>
                <c:pt idx="124">
                  <c:v>42387</c:v>
                </c:pt>
                <c:pt idx="125">
                  <c:v>42388</c:v>
                </c:pt>
                <c:pt idx="126">
                  <c:v>42389</c:v>
                </c:pt>
                <c:pt idx="127">
                  <c:v>42390</c:v>
                </c:pt>
                <c:pt idx="128">
                  <c:v>42391</c:v>
                </c:pt>
                <c:pt idx="129">
                  <c:v>42394</c:v>
                </c:pt>
                <c:pt idx="130">
                  <c:v>42395</c:v>
                </c:pt>
                <c:pt idx="131">
                  <c:v>42396</c:v>
                </c:pt>
                <c:pt idx="132">
                  <c:v>42397</c:v>
                </c:pt>
                <c:pt idx="133">
                  <c:v>42398</c:v>
                </c:pt>
                <c:pt idx="134">
                  <c:v>42401</c:v>
                </c:pt>
                <c:pt idx="135">
                  <c:v>42402</c:v>
                </c:pt>
                <c:pt idx="136">
                  <c:v>42403</c:v>
                </c:pt>
                <c:pt idx="137">
                  <c:v>42404</c:v>
                </c:pt>
                <c:pt idx="138">
                  <c:v>42405</c:v>
                </c:pt>
                <c:pt idx="139">
                  <c:v>42408</c:v>
                </c:pt>
                <c:pt idx="140">
                  <c:v>42409</c:v>
                </c:pt>
                <c:pt idx="141">
                  <c:v>42410</c:v>
                </c:pt>
                <c:pt idx="142">
                  <c:v>42411</c:v>
                </c:pt>
                <c:pt idx="143">
                  <c:v>42412</c:v>
                </c:pt>
                <c:pt idx="144">
                  <c:v>42415</c:v>
                </c:pt>
                <c:pt idx="145">
                  <c:v>42416</c:v>
                </c:pt>
                <c:pt idx="146">
                  <c:v>42417</c:v>
                </c:pt>
                <c:pt idx="147">
                  <c:v>42418</c:v>
                </c:pt>
                <c:pt idx="148">
                  <c:v>42419</c:v>
                </c:pt>
                <c:pt idx="149">
                  <c:v>42422</c:v>
                </c:pt>
                <c:pt idx="150">
                  <c:v>42423</c:v>
                </c:pt>
                <c:pt idx="151">
                  <c:v>42424</c:v>
                </c:pt>
                <c:pt idx="152">
                  <c:v>42425</c:v>
                </c:pt>
                <c:pt idx="153">
                  <c:v>42426</c:v>
                </c:pt>
                <c:pt idx="154">
                  <c:v>42429</c:v>
                </c:pt>
                <c:pt idx="155">
                  <c:v>42430</c:v>
                </c:pt>
                <c:pt idx="156">
                  <c:v>42431</c:v>
                </c:pt>
                <c:pt idx="157">
                  <c:v>42432</c:v>
                </c:pt>
                <c:pt idx="158">
                  <c:v>42433</c:v>
                </c:pt>
                <c:pt idx="159">
                  <c:v>42436</c:v>
                </c:pt>
                <c:pt idx="160">
                  <c:v>42437</c:v>
                </c:pt>
                <c:pt idx="161">
                  <c:v>42438</c:v>
                </c:pt>
                <c:pt idx="162">
                  <c:v>42439</c:v>
                </c:pt>
                <c:pt idx="163">
                  <c:v>42440</c:v>
                </c:pt>
                <c:pt idx="164">
                  <c:v>42443</c:v>
                </c:pt>
                <c:pt idx="165">
                  <c:v>42444</c:v>
                </c:pt>
                <c:pt idx="166">
                  <c:v>42445</c:v>
                </c:pt>
                <c:pt idx="167">
                  <c:v>42446</c:v>
                </c:pt>
                <c:pt idx="168">
                  <c:v>42447</c:v>
                </c:pt>
                <c:pt idx="169">
                  <c:v>42450</c:v>
                </c:pt>
                <c:pt idx="170">
                  <c:v>42451</c:v>
                </c:pt>
                <c:pt idx="171">
                  <c:v>42452</c:v>
                </c:pt>
                <c:pt idx="172">
                  <c:v>42453</c:v>
                </c:pt>
                <c:pt idx="173">
                  <c:v>42458</c:v>
                </c:pt>
                <c:pt idx="174">
                  <c:v>42459</c:v>
                </c:pt>
                <c:pt idx="175">
                  <c:v>42460</c:v>
                </c:pt>
                <c:pt idx="176">
                  <c:v>42461</c:v>
                </c:pt>
                <c:pt idx="177">
                  <c:v>42464</c:v>
                </c:pt>
                <c:pt idx="178">
                  <c:v>42465</c:v>
                </c:pt>
                <c:pt idx="179">
                  <c:v>42466</c:v>
                </c:pt>
                <c:pt idx="180">
                  <c:v>42467</c:v>
                </c:pt>
                <c:pt idx="181">
                  <c:v>42468</c:v>
                </c:pt>
                <c:pt idx="182">
                  <c:v>42471</c:v>
                </c:pt>
                <c:pt idx="183">
                  <c:v>42472</c:v>
                </c:pt>
                <c:pt idx="184">
                  <c:v>42473</c:v>
                </c:pt>
                <c:pt idx="185">
                  <c:v>42474</c:v>
                </c:pt>
                <c:pt idx="186">
                  <c:v>42475</c:v>
                </c:pt>
                <c:pt idx="187">
                  <c:v>42478</c:v>
                </c:pt>
                <c:pt idx="188">
                  <c:v>42479</c:v>
                </c:pt>
                <c:pt idx="189">
                  <c:v>42480</c:v>
                </c:pt>
                <c:pt idx="190">
                  <c:v>42481</c:v>
                </c:pt>
                <c:pt idx="191">
                  <c:v>42482</c:v>
                </c:pt>
                <c:pt idx="192">
                  <c:v>42485</c:v>
                </c:pt>
                <c:pt idx="193">
                  <c:v>42486</c:v>
                </c:pt>
                <c:pt idx="194">
                  <c:v>42487</c:v>
                </c:pt>
                <c:pt idx="195">
                  <c:v>42488</c:v>
                </c:pt>
                <c:pt idx="196">
                  <c:v>42489</c:v>
                </c:pt>
                <c:pt idx="197">
                  <c:v>42492</c:v>
                </c:pt>
                <c:pt idx="198">
                  <c:v>42493</c:v>
                </c:pt>
                <c:pt idx="199">
                  <c:v>42494</c:v>
                </c:pt>
                <c:pt idx="200">
                  <c:v>42495</c:v>
                </c:pt>
                <c:pt idx="201">
                  <c:v>42496</c:v>
                </c:pt>
                <c:pt idx="202">
                  <c:v>42499</c:v>
                </c:pt>
                <c:pt idx="203">
                  <c:v>42500</c:v>
                </c:pt>
                <c:pt idx="204">
                  <c:v>42501</c:v>
                </c:pt>
                <c:pt idx="205">
                  <c:v>42502</c:v>
                </c:pt>
                <c:pt idx="206">
                  <c:v>42503</c:v>
                </c:pt>
                <c:pt idx="207">
                  <c:v>42506</c:v>
                </c:pt>
                <c:pt idx="208">
                  <c:v>42507</c:v>
                </c:pt>
                <c:pt idx="209">
                  <c:v>42508</c:v>
                </c:pt>
                <c:pt idx="210">
                  <c:v>42509</c:v>
                </c:pt>
                <c:pt idx="211">
                  <c:v>42510</c:v>
                </c:pt>
                <c:pt idx="212">
                  <c:v>42513</c:v>
                </c:pt>
                <c:pt idx="213">
                  <c:v>42514</c:v>
                </c:pt>
                <c:pt idx="214">
                  <c:v>42515</c:v>
                </c:pt>
                <c:pt idx="215">
                  <c:v>42516</c:v>
                </c:pt>
                <c:pt idx="216">
                  <c:v>42517</c:v>
                </c:pt>
                <c:pt idx="217">
                  <c:v>42520</c:v>
                </c:pt>
                <c:pt idx="218">
                  <c:v>42521</c:v>
                </c:pt>
                <c:pt idx="219">
                  <c:v>42522</c:v>
                </c:pt>
                <c:pt idx="220">
                  <c:v>42523</c:v>
                </c:pt>
                <c:pt idx="221">
                  <c:v>42524</c:v>
                </c:pt>
                <c:pt idx="222">
                  <c:v>42527</c:v>
                </c:pt>
                <c:pt idx="223">
                  <c:v>42528</c:v>
                </c:pt>
                <c:pt idx="224">
                  <c:v>42529</c:v>
                </c:pt>
                <c:pt idx="225">
                  <c:v>42530</c:v>
                </c:pt>
                <c:pt idx="226">
                  <c:v>42531</c:v>
                </c:pt>
                <c:pt idx="227">
                  <c:v>42534</c:v>
                </c:pt>
                <c:pt idx="228">
                  <c:v>42535</c:v>
                </c:pt>
                <c:pt idx="229">
                  <c:v>42536</c:v>
                </c:pt>
                <c:pt idx="230">
                  <c:v>42537</c:v>
                </c:pt>
                <c:pt idx="231">
                  <c:v>42538</c:v>
                </c:pt>
                <c:pt idx="232">
                  <c:v>42541</c:v>
                </c:pt>
                <c:pt idx="233">
                  <c:v>42542</c:v>
                </c:pt>
                <c:pt idx="234">
                  <c:v>42543</c:v>
                </c:pt>
                <c:pt idx="235">
                  <c:v>42544</c:v>
                </c:pt>
                <c:pt idx="236">
                  <c:v>42545</c:v>
                </c:pt>
                <c:pt idx="237">
                  <c:v>42548</c:v>
                </c:pt>
                <c:pt idx="238">
                  <c:v>42549</c:v>
                </c:pt>
                <c:pt idx="239">
                  <c:v>42550</c:v>
                </c:pt>
                <c:pt idx="240">
                  <c:v>42551</c:v>
                </c:pt>
                <c:pt idx="241">
                  <c:v>42552</c:v>
                </c:pt>
                <c:pt idx="242">
                  <c:v>42555</c:v>
                </c:pt>
                <c:pt idx="243">
                  <c:v>42556</c:v>
                </c:pt>
                <c:pt idx="244">
                  <c:v>42557</c:v>
                </c:pt>
                <c:pt idx="245">
                  <c:v>42558</c:v>
                </c:pt>
                <c:pt idx="246">
                  <c:v>42559</c:v>
                </c:pt>
                <c:pt idx="247">
                  <c:v>42562</c:v>
                </c:pt>
                <c:pt idx="248">
                  <c:v>42563</c:v>
                </c:pt>
                <c:pt idx="249">
                  <c:v>42564</c:v>
                </c:pt>
                <c:pt idx="250">
                  <c:v>42565</c:v>
                </c:pt>
                <c:pt idx="251">
                  <c:v>42566</c:v>
                </c:pt>
                <c:pt idx="252">
                  <c:v>42569</c:v>
                </c:pt>
                <c:pt idx="253">
                  <c:v>42570</c:v>
                </c:pt>
                <c:pt idx="254">
                  <c:v>42571</c:v>
                </c:pt>
                <c:pt idx="255">
                  <c:v>42572</c:v>
                </c:pt>
                <c:pt idx="256">
                  <c:v>42573</c:v>
                </c:pt>
                <c:pt idx="257">
                  <c:v>42576</c:v>
                </c:pt>
                <c:pt idx="258">
                  <c:v>42577</c:v>
                </c:pt>
                <c:pt idx="259">
                  <c:v>42578</c:v>
                </c:pt>
                <c:pt idx="260">
                  <c:v>42579</c:v>
                </c:pt>
                <c:pt idx="261">
                  <c:v>42580</c:v>
                </c:pt>
                <c:pt idx="262">
                  <c:v>42583</c:v>
                </c:pt>
                <c:pt idx="263">
                  <c:v>42584</c:v>
                </c:pt>
                <c:pt idx="264">
                  <c:v>42585</c:v>
                </c:pt>
              </c:numCache>
            </c:numRef>
          </c:xVal>
          <c:yVal>
            <c:numRef>
              <c:f>EUR1M!$AU$2:$AU$266</c:f>
              <c:numCache>
                <c:formatCode>0.0000%</c:formatCode>
                <c:ptCount val="26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0040960"/>
        <c:axId val="560068864"/>
      </c:scatterChart>
      <c:valAx>
        <c:axId val="560040960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560068864"/>
        <c:crosses val="autoZero"/>
        <c:crossBetween val="midCat"/>
      </c:valAx>
      <c:valAx>
        <c:axId val="560068864"/>
        <c:scaling>
          <c:orientation val="minMax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600409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6618333333333331"/>
          <c:y val="0.57717222222222231"/>
          <c:w val="9.0839583333333335E-2"/>
          <c:h val="0.19137750000000001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1M (0Y-2Y)</a:t>
            </a:r>
          </a:p>
        </c:rich>
      </c:tx>
      <c:layout/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1M Mx</c:v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EUR1M!$AR$2:$AR$513</c:f>
              <c:numCache>
                <c:formatCode>ddd\,\ dd\-mmm\-yyyy</c:formatCode>
                <c:ptCount val="512"/>
                <c:pt idx="0">
                  <c:v>42209</c:v>
                </c:pt>
                <c:pt idx="1">
                  <c:v>42212</c:v>
                </c:pt>
                <c:pt idx="2">
                  <c:v>42213</c:v>
                </c:pt>
                <c:pt idx="3">
                  <c:v>42214</c:v>
                </c:pt>
                <c:pt idx="4">
                  <c:v>42215</c:v>
                </c:pt>
                <c:pt idx="5">
                  <c:v>42216</c:v>
                </c:pt>
                <c:pt idx="6">
                  <c:v>42219</c:v>
                </c:pt>
                <c:pt idx="7">
                  <c:v>42220</c:v>
                </c:pt>
                <c:pt idx="8">
                  <c:v>42221</c:v>
                </c:pt>
                <c:pt idx="9">
                  <c:v>42222</c:v>
                </c:pt>
                <c:pt idx="10">
                  <c:v>42223</c:v>
                </c:pt>
                <c:pt idx="11">
                  <c:v>42226</c:v>
                </c:pt>
                <c:pt idx="12">
                  <c:v>42227</c:v>
                </c:pt>
                <c:pt idx="13">
                  <c:v>42228</c:v>
                </c:pt>
                <c:pt idx="14">
                  <c:v>42229</c:v>
                </c:pt>
                <c:pt idx="15">
                  <c:v>42230</c:v>
                </c:pt>
                <c:pt idx="16">
                  <c:v>42233</c:v>
                </c:pt>
                <c:pt idx="17">
                  <c:v>42234</c:v>
                </c:pt>
                <c:pt idx="18">
                  <c:v>42235</c:v>
                </c:pt>
                <c:pt idx="19">
                  <c:v>42236</c:v>
                </c:pt>
                <c:pt idx="20">
                  <c:v>42237</c:v>
                </c:pt>
                <c:pt idx="21">
                  <c:v>42240</c:v>
                </c:pt>
                <c:pt idx="22">
                  <c:v>42241</c:v>
                </c:pt>
                <c:pt idx="23">
                  <c:v>42242</c:v>
                </c:pt>
                <c:pt idx="24">
                  <c:v>42243</c:v>
                </c:pt>
                <c:pt idx="25">
                  <c:v>42244</c:v>
                </c:pt>
                <c:pt idx="26">
                  <c:v>42247</c:v>
                </c:pt>
                <c:pt idx="27">
                  <c:v>42248</c:v>
                </c:pt>
                <c:pt idx="28">
                  <c:v>42249</c:v>
                </c:pt>
                <c:pt idx="29">
                  <c:v>42250</c:v>
                </c:pt>
                <c:pt idx="30">
                  <c:v>42251</c:v>
                </c:pt>
                <c:pt idx="31">
                  <c:v>42254</c:v>
                </c:pt>
                <c:pt idx="32">
                  <c:v>42255</c:v>
                </c:pt>
                <c:pt idx="33">
                  <c:v>42256</c:v>
                </c:pt>
                <c:pt idx="34">
                  <c:v>42257</c:v>
                </c:pt>
                <c:pt idx="35">
                  <c:v>42258</c:v>
                </c:pt>
                <c:pt idx="36">
                  <c:v>42261</c:v>
                </c:pt>
                <c:pt idx="37">
                  <c:v>42262</c:v>
                </c:pt>
                <c:pt idx="38">
                  <c:v>42263</c:v>
                </c:pt>
                <c:pt idx="39">
                  <c:v>42264</c:v>
                </c:pt>
                <c:pt idx="40">
                  <c:v>42265</c:v>
                </c:pt>
                <c:pt idx="41">
                  <c:v>42268</c:v>
                </c:pt>
                <c:pt idx="42">
                  <c:v>42269</c:v>
                </c:pt>
                <c:pt idx="43">
                  <c:v>42270</c:v>
                </c:pt>
                <c:pt idx="44">
                  <c:v>42271</c:v>
                </c:pt>
                <c:pt idx="45">
                  <c:v>42272</c:v>
                </c:pt>
                <c:pt idx="46">
                  <c:v>42275</c:v>
                </c:pt>
                <c:pt idx="47">
                  <c:v>42276</c:v>
                </c:pt>
                <c:pt idx="48">
                  <c:v>42277</c:v>
                </c:pt>
                <c:pt idx="49">
                  <c:v>42278</c:v>
                </c:pt>
                <c:pt idx="50">
                  <c:v>42279</c:v>
                </c:pt>
                <c:pt idx="51">
                  <c:v>42282</c:v>
                </c:pt>
                <c:pt idx="52">
                  <c:v>42283</c:v>
                </c:pt>
                <c:pt idx="53">
                  <c:v>42284</c:v>
                </c:pt>
                <c:pt idx="54">
                  <c:v>42285</c:v>
                </c:pt>
                <c:pt idx="55">
                  <c:v>42286</c:v>
                </c:pt>
                <c:pt idx="56">
                  <c:v>42289</c:v>
                </c:pt>
                <c:pt idx="57">
                  <c:v>42290</c:v>
                </c:pt>
                <c:pt idx="58">
                  <c:v>42291</c:v>
                </c:pt>
                <c:pt idx="59">
                  <c:v>42292</c:v>
                </c:pt>
                <c:pt idx="60">
                  <c:v>42293</c:v>
                </c:pt>
                <c:pt idx="61">
                  <c:v>42296</c:v>
                </c:pt>
                <c:pt idx="62">
                  <c:v>42297</c:v>
                </c:pt>
                <c:pt idx="63">
                  <c:v>42298</c:v>
                </c:pt>
                <c:pt idx="64">
                  <c:v>42299</c:v>
                </c:pt>
                <c:pt idx="65">
                  <c:v>42300</c:v>
                </c:pt>
                <c:pt idx="66">
                  <c:v>42303</c:v>
                </c:pt>
                <c:pt idx="67">
                  <c:v>42304</c:v>
                </c:pt>
                <c:pt idx="68">
                  <c:v>42305</c:v>
                </c:pt>
                <c:pt idx="69">
                  <c:v>42306</c:v>
                </c:pt>
                <c:pt idx="70">
                  <c:v>42307</c:v>
                </c:pt>
                <c:pt idx="71">
                  <c:v>42310</c:v>
                </c:pt>
                <c:pt idx="72">
                  <c:v>42311</c:v>
                </c:pt>
                <c:pt idx="73">
                  <c:v>42312</c:v>
                </c:pt>
                <c:pt idx="74">
                  <c:v>42313</c:v>
                </c:pt>
                <c:pt idx="75">
                  <c:v>42314</c:v>
                </c:pt>
                <c:pt idx="76">
                  <c:v>42317</c:v>
                </c:pt>
                <c:pt idx="77">
                  <c:v>42318</c:v>
                </c:pt>
                <c:pt idx="78">
                  <c:v>42319</c:v>
                </c:pt>
                <c:pt idx="79">
                  <c:v>42320</c:v>
                </c:pt>
                <c:pt idx="80">
                  <c:v>42321</c:v>
                </c:pt>
                <c:pt idx="81">
                  <c:v>42324</c:v>
                </c:pt>
                <c:pt idx="82">
                  <c:v>42325</c:v>
                </c:pt>
                <c:pt idx="83">
                  <c:v>42326</c:v>
                </c:pt>
                <c:pt idx="84">
                  <c:v>42327</c:v>
                </c:pt>
                <c:pt idx="85">
                  <c:v>42328</c:v>
                </c:pt>
                <c:pt idx="86">
                  <c:v>42331</c:v>
                </c:pt>
                <c:pt idx="87">
                  <c:v>42332</c:v>
                </c:pt>
                <c:pt idx="88">
                  <c:v>42333</c:v>
                </c:pt>
                <c:pt idx="89">
                  <c:v>42334</c:v>
                </c:pt>
                <c:pt idx="90">
                  <c:v>42335</c:v>
                </c:pt>
                <c:pt idx="91">
                  <c:v>42338</c:v>
                </c:pt>
                <c:pt idx="92">
                  <c:v>42339</c:v>
                </c:pt>
                <c:pt idx="93">
                  <c:v>42340</c:v>
                </c:pt>
                <c:pt idx="94">
                  <c:v>42341</c:v>
                </c:pt>
                <c:pt idx="95">
                  <c:v>42342</c:v>
                </c:pt>
                <c:pt idx="96">
                  <c:v>42345</c:v>
                </c:pt>
                <c:pt idx="97">
                  <c:v>42346</c:v>
                </c:pt>
                <c:pt idx="98">
                  <c:v>42347</c:v>
                </c:pt>
                <c:pt idx="99">
                  <c:v>42348</c:v>
                </c:pt>
                <c:pt idx="100">
                  <c:v>42349</c:v>
                </c:pt>
                <c:pt idx="101">
                  <c:v>42352</c:v>
                </c:pt>
                <c:pt idx="102">
                  <c:v>42353</c:v>
                </c:pt>
                <c:pt idx="103">
                  <c:v>42354</c:v>
                </c:pt>
                <c:pt idx="104">
                  <c:v>42355</c:v>
                </c:pt>
                <c:pt idx="105">
                  <c:v>42356</c:v>
                </c:pt>
                <c:pt idx="106">
                  <c:v>42359</c:v>
                </c:pt>
                <c:pt idx="107">
                  <c:v>42360</c:v>
                </c:pt>
                <c:pt idx="108">
                  <c:v>42361</c:v>
                </c:pt>
                <c:pt idx="109">
                  <c:v>42362</c:v>
                </c:pt>
                <c:pt idx="110">
                  <c:v>42366</c:v>
                </c:pt>
                <c:pt idx="111">
                  <c:v>42367</c:v>
                </c:pt>
                <c:pt idx="112">
                  <c:v>42368</c:v>
                </c:pt>
                <c:pt idx="113">
                  <c:v>42369</c:v>
                </c:pt>
                <c:pt idx="114">
                  <c:v>42373</c:v>
                </c:pt>
                <c:pt idx="115">
                  <c:v>42374</c:v>
                </c:pt>
                <c:pt idx="116">
                  <c:v>42375</c:v>
                </c:pt>
                <c:pt idx="117">
                  <c:v>42376</c:v>
                </c:pt>
                <c:pt idx="118">
                  <c:v>42377</c:v>
                </c:pt>
                <c:pt idx="119">
                  <c:v>42380</c:v>
                </c:pt>
                <c:pt idx="120">
                  <c:v>42381</c:v>
                </c:pt>
                <c:pt idx="121">
                  <c:v>42382</c:v>
                </c:pt>
                <c:pt idx="122">
                  <c:v>42383</c:v>
                </c:pt>
                <c:pt idx="123">
                  <c:v>42384</c:v>
                </c:pt>
                <c:pt idx="124">
                  <c:v>42387</c:v>
                </c:pt>
                <c:pt idx="125">
                  <c:v>42388</c:v>
                </c:pt>
                <c:pt idx="126">
                  <c:v>42389</c:v>
                </c:pt>
                <c:pt idx="127">
                  <c:v>42390</c:v>
                </c:pt>
                <c:pt idx="128">
                  <c:v>42391</c:v>
                </c:pt>
                <c:pt idx="129">
                  <c:v>42394</c:v>
                </c:pt>
                <c:pt idx="130">
                  <c:v>42395</c:v>
                </c:pt>
                <c:pt idx="131">
                  <c:v>42396</c:v>
                </c:pt>
                <c:pt idx="132">
                  <c:v>42397</c:v>
                </c:pt>
                <c:pt idx="133">
                  <c:v>42398</c:v>
                </c:pt>
                <c:pt idx="134">
                  <c:v>42401</c:v>
                </c:pt>
                <c:pt idx="135">
                  <c:v>42402</c:v>
                </c:pt>
                <c:pt idx="136">
                  <c:v>42403</c:v>
                </c:pt>
                <c:pt idx="137">
                  <c:v>42404</c:v>
                </c:pt>
                <c:pt idx="138">
                  <c:v>42405</c:v>
                </c:pt>
                <c:pt idx="139">
                  <c:v>42408</c:v>
                </c:pt>
                <c:pt idx="140">
                  <c:v>42409</c:v>
                </c:pt>
                <c:pt idx="141">
                  <c:v>42410</c:v>
                </c:pt>
                <c:pt idx="142">
                  <c:v>42411</c:v>
                </c:pt>
                <c:pt idx="143">
                  <c:v>42412</c:v>
                </c:pt>
                <c:pt idx="144">
                  <c:v>42415</c:v>
                </c:pt>
                <c:pt idx="145">
                  <c:v>42416</c:v>
                </c:pt>
                <c:pt idx="146">
                  <c:v>42417</c:v>
                </c:pt>
                <c:pt idx="147">
                  <c:v>42418</c:v>
                </c:pt>
                <c:pt idx="148">
                  <c:v>42419</c:v>
                </c:pt>
                <c:pt idx="149">
                  <c:v>42422</c:v>
                </c:pt>
                <c:pt idx="150">
                  <c:v>42423</c:v>
                </c:pt>
                <c:pt idx="151">
                  <c:v>42424</c:v>
                </c:pt>
                <c:pt idx="152">
                  <c:v>42425</c:v>
                </c:pt>
                <c:pt idx="153">
                  <c:v>42426</c:v>
                </c:pt>
                <c:pt idx="154">
                  <c:v>42429</c:v>
                </c:pt>
                <c:pt idx="155">
                  <c:v>42430</c:v>
                </c:pt>
                <c:pt idx="156">
                  <c:v>42431</c:v>
                </c:pt>
                <c:pt idx="157">
                  <c:v>42432</c:v>
                </c:pt>
                <c:pt idx="158">
                  <c:v>42433</c:v>
                </c:pt>
                <c:pt idx="159">
                  <c:v>42436</c:v>
                </c:pt>
                <c:pt idx="160">
                  <c:v>42437</c:v>
                </c:pt>
                <c:pt idx="161">
                  <c:v>42438</c:v>
                </c:pt>
                <c:pt idx="162">
                  <c:v>42439</c:v>
                </c:pt>
                <c:pt idx="163">
                  <c:v>42440</c:v>
                </c:pt>
                <c:pt idx="164">
                  <c:v>42443</c:v>
                </c:pt>
                <c:pt idx="165">
                  <c:v>42444</c:v>
                </c:pt>
                <c:pt idx="166">
                  <c:v>42445</c:v>
                </c:pt>
                <c:pt idx="167">
                  <c:v>42446</c:v>
                </c:pt>
                <c:pt idx="168">
                  <c:v>42447</c:v>
                </c:pt>
                <c:pt idx="169">
                  <c:v>42450</c:v>
                </c:pt>
                <c:pt idx="170">
                  <c:v>42451</c:v>
                </c:pt>
                <c:pt idx="171">
                  <c:v>42452</c:v>
                </c:pt>
                <c:pt idx="172">
                  <c:v>42453</c:v>
                </c:pt>
                <c:pt idx="173">
                  <c:v>42458</c:v>
                </c:pt>
                <c:pt idx="174">
                  <c:v>42459</c:v>
                </c:pt>
                <c:pt idx="175">
                  <c:v>42460</c:v>
                </c:pt>
                <c:pt idx="176">
                  <c:v>42461</c:v>
                </c:pt>
                <c:pt idx="177">
                  <c:v>42464</c:v>
                </c:pt>
                <c:pt idx="178">
                  <c:v>42465</c:v>
                </c:pt>
                <c:pt idx="179">
                  <c:v>42466</c:v>
                </c:pt>
                <c:pt idx="180">
                  <c:v>42467</c:v>
                </c:pt>
                <c:pt idx="181">
                  <c:v>42468</c:v>
                </c:pt>
                <c:pt idx="182">
                  <c:v>42471</c:v>
                </c:pt>
                <c:pt idx="183">
                  <c:v>42472</c:v>
                </c:pt>
                <c:pt idx="184">
                  <c:v>42473</c:v>
                </c:pt>
                <c:pt idx="185">
                  <c:v>42474</c:v>
                </c:pt>
                <c:pt idx="186">
                  <c:v>42475</c:v>
                </c:pt>
                <c:pt idx="187">
                  <c:v>42478</c:v>
                </c:pt>
                <c:pt idx="188">
                  <c:v>42479</c:v>
                </c:pt>
                <c:pt idx="189">
                  <c:v>42480</c:v>
                </c:pt>
                <c:pt idx="190">
                  <c:v>42481</c:v>
                </c:pt>
                <c:pt idx="191">
                  <c:v>42482</c:v>
                </c:pt>
                <c:pt idx="192">
                  <c:v>42485</c:v>
                </c:pt>
                <c:pt idx="193">
                  <c:v>42486</c:v>
                </c:pt>
                <c:pt idx="194">
                  <c:v>42487</c:v>
                </c:pt>
                <c:pt idx="195">
                  <c:v>42488</c:v>
                </c:pt>
                <c:pt idx="196">
                  <c:v>42489</c:v>
                </c:pt>
                <c:pt idx="197">
                  <c:v>42492</c:v>
                </c:pt>
                <c:pt idx="198">
                  <c:v>42493</c:v>
                </c:pt>
                <c:pt idx="199">
                  <c:v>42494</c:v>
                </c:pt>
                <c:pt idx="200">
                  <c:v>42495</c:v>
                </c:pt>
                <c:pt idx="201">
                  <c:v>42496</c:v>
                </c:pt>
                <c:pt idx="202">
                  <c:v>42499</c:v>
                </c:pt>
                <c:pt idx="203">
                  <c:v>42500</c:v>
                </c:pt>
                <c:pt idx="204">
                  <c:v>42501</c:v>
                </c:pt>
                <c:pt idx="205">
                  <c:v>42502</c:v>
                </c:pt>
                <c:pt idx="206">
                  <c:v>42503</c:v>
                </c:pt>
                <c:pt idx="207">
                  <c:v>42506</c:v>
                </c:pt>
                <c:pt idx="208">
                  <c:v>42507</c:v>
                </c:pt>
                <c:pt idx="209">
                  <c:v>42508</c:v>
                </c:pt>
                <c:pt idx="210">
                  <c:v>42509</c:v>
                </c:pt>
                <c:pt idx="211">
                  <c:v>42510</c:v>
                </c:pt>
                <c:pt idx="212">
                  <c:v>42513</c:v>
                </c:pt>
                <c:pt idx="213">
                  <c:v>42514</c:v>
                </c:pt>
                <c:pt idx="214">
                  <c:v>42515</c:v>
                </c:pt>
                <c:pt idx="215">
                  <c:v>42516</c:v>
                </c:pt>
                <c:pt idx="216">
                  <c:v>42517</c:v>
                </c:pt>
                <c:pt idx="217">
                  <c:v>42520</c:v>
                </c:pt>
                <c:pt idx="218">
                  <c:v>42521</c:v>
                </c:pt>
                <c:pt idx="219">
                  <c:v>42522</c:v>
                </c:pt>
                <c:pt idx="220">
                  <c:v>42523</c:v>
                </c:pt>
                <c:pt idx="221">
                  <c:v>42524</c:v>
                </c:pt>
                <c:pt idx="222">
                  <c:v>42527</c:v>
                </c:pt>
                <c:pt idx="223">
                  <c:v>42528</c:v>
                </c:pt>
                <c:pt idx="224">
                  <c:v>42529</c:v>
                </c:pt>
                <c:pt idx="225">
                  <c:v>42530</c:v>
                </c:pt>
                <c:pt idx="226">
                  <c:v>42531</c:v>
                </c:pt>
                <c:pt idx="227">
                  <c:v>42534</c:v>
                </c:pt>
                <c:pt idx="228">
                  <c:v>42535</c:v>
                </c:pt>
                <c:pt idx="229">
                  <c:v>42536</c:v>
                </c:pt>
                <c:pt idx="230">
                  <c:v>42537</c:v>
                </c:pt>
                <c:pt idx="231">
                  <c:v>42538</c:v>
                </c:pt>
                <c:pt idx="232">
                  <c:v>42541</c:v>
                </c:pt>
                <c:pt idx="233">
                  <c:v>42542</c:v>
                </c:pt>
                <c:pt idx="234">
                  <c:v>42543</c:v>
                </c:pt>
                <c:pt idx="235">
                  <c:v>42544</c:v>
                </c:pt>
                <c:pt idx="236">
                  <c:v>42545</c:v>
                </c:pt>
                <c:pt idx="237">
                  <c:v>42548</c:v>
                </c:pt>
                <c:pt idx="238">
                  <c:v>42549</c:v>
                </c:pt>
                <c:pt idx="239">
                  <c:v>42550</c:v>
                </c:pt>
                <c:pt idx="240">
                  <c:v>42551</c:v>
                </c:pt>
                <c:pt idx="241">
                  <c:v>42552</c:v>
                </c:pt>
                <c:pt idx="242">
                  <c:v>42555</c:v>
                </c:pt>
                <c:pt idx="243">
                  <c:v>42556</c:v>
                </c:pt>
                <c:pt idx="244">
                  <c:v>42557</c:v>
                </c:pt>
                <c:pt idx="245">
                  <c:v>42558</c:v>
                </c:pt>
                <c:pt idx="246">
                  <c:v>42559</c:v>
                </c:pt>
                <c:pt idx="247">
                  <c:v>42562</c:v>
                </c:pt>
                <c:pt idx="248">
                  <c:v>42563</c:v>
                </c:pt>
                <c:pt idx="249">
                  <c:v>42564</c:v>
                </c:pt>
                <c:pt idx="250">
                  <c:v>42565</c:v>
                </c:pt>
                <c:pt idx="251">
                  <c:v>42566</c:v>
                </c:pt>
                <c:pt idx="252">
                  <c:v>42569</c:v>
                </c:pt>
                <c:pt idx="253">
                  <c:v>42570</c:v>
                </c:pt>
                <c:pt idx="254">
                  <c:v>42571</c:v>
                </c:pt>
                <c:pt idx="255">
                  <c:v>42572</c:v>
                </c:pt>
                <c:pt idx="256">
                  <c:v>42573</c:v>
                </c:pt>
                <c:pt idx="257">
                  <c:v>42576</c:v>
                </c:pt>
                <c:pt idx="258">
                  <c:v>42577</c:v>
                </c:pt>
                <c:pt idx="259">
                  <c:v>42578</c:v>
                </c:pt>
                <c:pt idx="260">
                  <c:v>42579</c:v>
                </c:pt>
                <c:pt idx="261">
                  <c:v>42580</c:v>
                </c:pt>
                <c:pt idx="262">
                  <c:v>42583</c:v>
                </c:pt>
                <c:pt idx="263">
                  <c:v>42584</c:v>
                </c:pt>
                <c:pt idx="264">
                  <c:v>42585</c:v>
                </c:pt>
                <c:pt idx="265">
                  <c:v>42586</c:v>
                </c:pt>
                <c:pt idx="266">
                  <c:v>42587</c:v>
                </c:pt>
                <c:pt idx="267">
                  <c:v>42590</c:v>
                </c:pt>
                <c:pt idx="268">
                  <c:v>42591</c:v>
                </c:pt>
                <c:pt idx="269">
                  <c:v>42592</c:v>
                </c:pt>
                <c:pt idx="270">
                  <c:v>42593</c:v>
                </c:pt>
                <c:pt idx="271">
                  <c:v>42594</c:v>
                </c:pt>
                <c:pt idx="272">
                  <c:v>42597</c:v>
                </c:pt>
                <c:pt idx="273">
                  <c:v>42598</c:v>
                </c:pt>
                <c:pt idx="274">
                  <c:v>42599</c:v>
                </c:pt>
                <c:pt idx="275">
                  <c:v>42600</c:v>
                </c:pt>
                <c:pt idx="276">
                  <c:v>42601</c:v>
                </c:pt>
                <c:pt idx="277">
                  <c:v>42604</c:v>
                </c:pt>
                <c:pt idx="278">
                  <c:v>42605</c:v>
                </c:pt>
                <c:pt idx="279">
                  <c:v>42606</c:v>
                </c:pt>
                <c:pt idx="280">
                  <c:v>42607</c:v>
                </c:pt>
                <c:pt idx="281">
                  <c:v>42608</c:v>
                </c:pt>
                <c:pt idx="282">
                  <c:v>42611</c:v>
                </c:pt>
                <c:pt idx="283">
                  <c:v>42612</c:v>
                </c:pt>
                <c:pt idx="284">
                  <c:v>42613</c:v>
                </c:pt>
                <c:pt idx="285">
                  <c:v>42614</c:v>
                </c:pt>
                <c:pt idx="286">
                  <c:v>42615</c:v>
                </c:pt>
                <c:pt idx="287">
                  <c:v>42618</c:v>
                </c:pt>
                <c:pt idx="288">
                  <c:v>42619</c:v>
                </c:pt>
                <c:pt idx="289">
                  <c:v>42620</c:v>
                </c:pt>
                <c:pt idx="290">
                  <c:v>42621</c:v>
                </c:pt>
                <c:pt idx="291">
                  <c:v>42622</c:v>
                </c:pt>
                <c:pt idx="292">
                  <c:v>42625</c:v>
                </c:pt>
                <c:pt idx="293">
                  <c:v>42626</c:v>
                </c:pt>
                <c:pt idx="294">
                  <c:v>42627</c:v>
                </c:pt>
                <c:pt idx="295">
                  <c:v>42628</c:v>
                </c:pt>
                <c:pt idx="296">
                  <c:v>42629</c:v>
                </c:pt>
                <c:pt idx="297">
                  <c:v>42632</c:v>
                </c:pt>
                <c:pt idx="298">
                  <c:v>42633</c:v>
                </c:pt>
                <c:pt idx="299">
                  <c:v>42634</c:v>
                </c:pt>
                <c:pt idx="300">
                  <c:v>42635</c:v>
                </c:pt>
                <c:pt idx="301">
                  <c:v>42636</c:v>
                </c:pt>
                <c:pt idx="302">
                  <c:v>42639</c:v>
                </c:pt>
                <c:pt idx="303">
                  <c:v>42640</c:v>
                </c:pt>
                <c:pt idx="304">
                  <c:v>42641</c:v>
                </c:pt>
                <c:pt idx="305">
                  <c:v>42642</c:v>
                </c:pt>
                <c:pt idx="306">
                  <c:v>42643</c:v>
                </c:pt>
                <c:pt idx="307">
                  <c:v>42646</c:v>
                </c:pt>
                <c:pt idx="308">
                  <c:v>42647</c:v>
                </c:pt>
                <c:pt idx="309">
                  <c:v>42648</c:v>
                </c:pt>
                <c:pt idx="310">
                  <c:v>42649</c:v>
                </c:pt>
                <c:pt idx="311">
                  <c:v>42650</c:v>
                </c:pt>
                <c:pt idx="312">
                  <c:v>42653</c:v>
                </c:pt>
                <c:pt idx="313">
                  <c:v>42654</c:v>
                </c:pt>
                <c:pt idx="314">
                  <c:v>42655</c:v>
                </c:pt>
                <c:pt idx="315">
                  <c:v>42656</c:v>
                </c:pt>
                <c:pt idx="316">
                  <c:v>42657</c:v>
                </c:pt>
                <c:pt idx="317">
                  <c:v>42660</c:v>
                </c:pt>
                <c:pt idx="318">
                  <c:v>42661</c:v>
                </c:pt>
                <c:pt idx="319">
                  <c:v>42662</c:v>
                </c:pt>
                <c:pt idx="320">
                  <c:v>42663</c:v>
                </c:pt>
                <c:pt idx="321">
                  <c:v>42664</c:v>
                </c:pt>
                <c:pt idx="322">
                  <c:v>42667</c:v>
                </c:pt>
                <c:pt idx="323">
                  <c:v>42668</c:v>
                </c:pt>
                <c:pt idx="324">
                  <c:v>42669</c:v>
                </c:pt>
                <c:pt idx="325">
                  <c:v>42670</c:v>
                </c:pt>
                <c:pt idx="326">
                  <c:v>42671</c:v>
                </c:pt>
                <c:pt idx="327">
                  <c:v>42674</c:v>
                </c:pt>
                <c:pt idx="328">
                  <c:v>42675</c:v>
                </c:pt>
                <c:pt idx="329">
                  <c:v>42676</c:v>
                </c:pt>
                <c:pt idx="330">
                  <c:v>42677</c:v>
                </c:pt>
                <c:pt idx="331">
                  <c:v>42678</c:v>
                </c:pt>
                <c:pt idx="332">
                  <c:v>42681</c:v>
                </c:pt>
                <c:pt idx="333">
                  <c:v>42682</c:v>
                </c:pt>
                <c:pt idx="334">
                  <c:v>42683</c:v>
                </c:pt>
                <c:pt idx="335">
                  <c:v>42684</c:v>
                </c:pt>
                <c:pt idx="336">
                  <c:v>42685</c:v>
                </c:pt>
                <c:pt idx="337">
                  <c:v>42688</c:v>
                </c:pt>
                <c:pt idx="338">
                  <c:v>42689</c:v>
                </c:pt>
                <c:pt idx="339">
                  <c:v>42690</c:v>
                </c:pt>
                <c:pt idx="340">
                  <c:v>42691</c:v>
                </c:pt>
                <c:pt idx="341">
                  <c:v>42692</c:v>
                </c:pt>
                <c:pt idx="342">
                  <c:v>42695</c:v>
                </c:pt>
                <c:pt idx="343">
                  <c:v>42696</c:v>
                </c:pt>
                <c:pt idx="344">
                  <c:v>42697</c:v>
                </c:pt>
                <c:pt idx="345">
                  <c:v>42698</c:v>
                </c:pt>
                <c:pt idx="346">
                  <c:v>42699</c:v>
                </c:pt>
                <c:pt idx="347">
                  <c:v>42702</c:v>
                </c:pt>
                <c:pt idx="348">
                  <c:v>42703</c:v>
                </c:pt>
                <c:pt idx="349">
                  <c:v>42704</c:v>
                </c:pt>
                <c:pt idx="350">
                  <c:v>42705</c:v>
                </c:pt>
                <c:pt idx="351">
                  <c:v>42706</c:v>
                </c:pt>
                <c:pt idx="352">
                  <c:v>42709</c:v>
                </c:pt>
                <c:pt idx="353">
                  <c:v>42710</c:v>
                </c:pt>
                <c:pt idx="354">
                  <c:v>42711</c:v>
                </c:pt>
                <c:pt idx="355">
                  <c:v>42712</c:v>
                </c:pt>
                <c:pt idx="356">
                  <c:v>42713</c:v>
                </c:pt>
                <c:pt idx="357">
                  <c:v>42716</c:v>
                </c:pt>
                <c:pt idx="358">
                  <c:v>42717</c:v>
                </c:pt>
                <c:pt idx="359">
                  <c:v>42718</c:v>
                </c:pt>
                <c:pt idx="360">
                  <c:v>42719</c:v>
                </c:pt>
                <c:pt idx="361">
                  <c:v>42720</c:v>
                </c:pt>
                <c:pt idx="362">
                  <c:v>42723</c:v>
                </c:pt>
                <c:pt idx="363">
                  <c:v>42724</c:v>
                </c:pt>
                <c:pt idx="364">
                  <c:v>42725</c:v>
                </c:pt>
                <c:pt idx="365">
                  <c:v>42726</c:v>
                </c:pt>
                <c:pt idx="366">
                  <c:v>42727</c:v>
                </c:pt>
                <c:pt idx="367">
                  <c:v>42731</c:v>
                </c:pt>
                <c:pt idx="368">
                  <c:v>42732</c:v>
                </c:pt>
                <c:pt idx="369">
                  <c:v>42733</c:v>
                </c:pt>
                <c:pt idx="370">
                  <c:v>42734</c:v>
                </c:pt>
                <c:pt idx="371">
                  <c:v>42737</c:v>
                </c:pt>
                <c:pt idx="372">
                  <c:v>42738</c:v>
                </c:pt>
                <c:pt idx="373">
                  <c:v>42739</c:v>
                </c:pt>
                <c:pt idx="374">
                  <c:v>42740</c:v>
                </c:pt>
                <c:pt idx="375">
                  <c:v>42741</c:v>
                </c:pt>
                <c:pt idx="376">
                  <c:v>42744</c:v>
                </c:pt>
                <c:pt idx="377">
                  <c:v>42745</c:v>
                </c:pt>
                <c:pt idx="378">
                  <c:v>42746</c:v>
                </c:pt>
                <c:pt idx="379">
                  <c:v>42747</c:v>
                </c:pt>
                <c:pt idx="380">
                  <c:v>42748</c:v>
                </c:pt>
                <c:pt idx="381">
                  <c:v>42751</c:v>
                </c:pt>
                <c:pt idx="382">
                  <c:v>42752</c:v>
                </c:pt>
                <c:pt idx="383">
                  <c:v>42753</c:v>
                </c:pt>
                <c:pt idx="384">
                  <c:v>42754</c:v>
                </c:pt>
                <c:pt idx="385">
                  <c:v>42755</c:v>
                </c:pt>
                <c:pt idx="386">
                  <c:v>42758</c:v>
                </c:pt>
                <c:pt idx="387">
                  <c:v>42759</c:v>
                </c:pt>
                <c:pt idx="388">
                  <c:v>42760</c:v>
                </c:pt>
                <c:pt idx="389">
                  <c:v>42761</c:v>
                </c:pt>
                <c:pt idx="390">
                  <c:v>42762</c:v>
                </c:pt>
                <c:pt idx="391">
                  <c:v>42765</c:v>
                </c:pt>
                <c:pt idx="392">
                  <c:v>42766</c:v>
                </c:pt>
                <c:pt idx="393">
                  <c:v>42767</c:v>
                </c:pt>
                <c:pt idx="394">
                  <c:v>42768</c:v>
                </c:pt>
                <c:pt idx="395">
                  <c:v>42769</c:v>
                </c:pt>
                <c:pt idx="396">
                  <c:v>42772</c:v>
                </c:pt>
                <c:pt idx="397">
                  <c:v>42773</c:v>
                </c:pt>
                <c:pt idx="398">
                  <c:v>42774</c:v>
                </c:pt>
                <c:pt idx="399">
                  <c:v>42775</c:v>
                </c:pt>
                <c:pt idx="400">
                  <c:v>42776</c:v>
                </c:pt>
                <c:pt idx="401">
                  <c:v>42779</c:v>
                </c:pt>
                <c:pt idx="402">
                  <c:v>42780</c:v>
                </c:pt>
                <c:pt idx="403">
                  <c:v>42781</c:v>
                </c:pt>
                <c:pt idx="404">
                  <c:v>42782</c:v>
                </c:pt>
                <c:pt idx="405">
                  <c:v>42783</c:v>
                </c:pt>
                <c:pt idx="406">
                  <c:v>42786</c:v>
                </c:pt>
                <c:pt idx="407">
                  <c:v>42787</c:v>
                </c:pt>
                <c:pt idx="408">
                  <c:v>42788</c:v>
                </c:pt>
                <c:pt idx="409">
                  <c:v>42789</c:v>
                </c:pt>
                <c:pt idx="410">
                  <c:v>42790</c:v>
                </c:pt>
                <c:pt idx="411">
                  <c:v>42793</c:v>
                </c:pt>
                <c:pt idx="412">
                  <c:v>42794</c:v>
                </c:pt>
                <c:pt idx="413">
                  <c:v>42795</c:v>
                </c:pt>
                <c:pt idx="414">
                  <c:v>42796</c:v>
                </c:pt>
                <c:pt idx="415">
                  <c:v>42797</c:v>
                </c:pt>
                <c:pt idx="416">
                  <c:v>42800</c:v>
                </c:pt>
                <c:pt idx="417">
                  <c:v>42801</c:v>
                </c:pt>
                <c:pt idx="418">
                  <c:v>42802</c:v>
                </c:pt>
                <c:pt idx="419">
                  <c:v>42803</c:v>
                </c:pt>
                <c:pt idx="420">
                  <c:v>42804</c:v>
                </c:pt>
                <c:pt idx="421">
                  <c:v>42807</c:v>
                </c:pt>
                <c:pt idx="422">
                  <c:v>42808</c:v>
                </c:pt>
                <c:pt idx="423">
                  <c:v>42809</c:v>
                </c:pt>
                <c:pt idx="424">
                  <c:v>42810</c:v>
                </c:pt>
                <c:pt idx="425">
                  <c:v>42811</c:v>
                </c:pt>
                <c:pt idx="426">
                  <c:v>42814</c:v>
                </c:pt>
                <c:pt idx="427">
                  <c:v>42815</c:v>
                </c:pt>
                <c:pt idx="428">
                  <c:v>42816</c:v>
                </c:pt>
                <c:pt idx="429">
                  <c:v>42817</c:v>
                </c:pt>
                <c:pt idx="430">
                  <c:v>42818</c:v>
                </c:pt>
                <c:pt idx="431">
                  <c:v>42821</c:v>
                </c:pt>
                <c:pt idx="432">
                  <c:v>42822</c:v>
                </c:pt>
                <c:pt idx="433">
                  <c:v>42823</c:v>
                </c:pt>
                <c:pt idx="434">
                  <c:v>42824</c:v>
                </c:pt>
                <c:pt idx="435">
                  <c:v>42825</c:v>
                </c:pt>
                <c:pt idx="436">
                  <c:v>42828</c:v>
                </c:pt>
                <c:pt idx="437">
                  <c:v>42829</c:v>
                </c:pt>
                <c:pt idx="438">
                  <c:v>42830</c:v>
                </c:pt>
                <c:pt idx="439">
                  <c:v>42831</c:v>
                </c:pt>
                <c:pt idx="440">
                  <c:v>42832</c:v>
                </c:pt>
                <c:pt idx="441">
                  <c:v>42835</c:v>
                </c:pt>
                <c:pt idx="442">
                  <c:v>42836</c:v>
                </c:pt>
                <c:pt idx="443">
                  <c:v>42837</c:v>
                </c:pt>
                <c:pt idx="444">
                  <c:v>42838</c:v>
                </c:pt>
                <c:pt idx="445">
                  <c:v>42843</c:v>
                </c:pt>
                <c:pt idx="446">
                  <c:v>42844</c:v>
                </c:pt>
                <c:pt idx="447">
                  <c:v>42845</c:v>
                </c:pt>
                <c:pt idx="448">
                  <c:v>42846</c:v>
                </c:pt>
                <c:pt idx="449">
                  <c:v>42849</c:v>
                </c:pt>
                <c:pt idx="450">
                  <c:v>42850</c:v>
                </c:pt>
                <c:pt idx="451">
                  <c:v>42851</c:v>
                </c:pt>
                <c:pt idx="452">
                  <c:v>42852</c:v>
                </c:pt>
                <c:pt idx="453">
                  <c:v>42853</c:v>
                </c:pt>
                <c:pt idx="454">
                  <c:v>42857</c:v>
                </c:pt>
                <c:pt idx="455">
                  <c:v>42858</c:v>
                </c:pt>
                <c:pt idx="456">
                  <c:v>42859</c:v>
                </c:pt>
                <c:pt idx="457">
                  <c:v>42860</c:v>
                </c:pt>
                <c:pt idx="458">
                  <c:v>42863</c:v>
                </c:pt>
                <c:pt idx="459">
                  <c:v>42864</c:v>
                </c:pt>
                <c:pt idx="460">
                  <c:v>42865</c:v>
                </c:pt>
                <c:pt idx="461">
                  <c:v>42866</c:v>
                </c:pt>
                <c:pt idx="462">
                  <c:v>42867</c:v>
                </c:pt>
                <c:pt idx="463">
                  <c:v>42870</c:v>
                </c:pt>
                <c:pt idx="464">
                  <c:v>42871</c:v>
                </c:pt>
                <c:pt idx="465">
                  <c:v>42872</c:v>
                </c:pt>
                <c:pt idx="466">
                  <c:v>42873</c:v>
                </c:pt>
                <c:pt idx="467">
                  <c:v>42874</c:v>
                </c:pt>
                <c:pt idx="468">
                  <c:v>42877</c:v>
                </c:pt>
                <c:pt idx="469">
                  <c:v>42878</c:v>
                </c:pt>
                <c:pt idx="470">
                  <c:v>42879</c:v>
                </c:pt>
                <c:pt idx="471">
                  <c:v>42880</c:v>
                </c:pt>
                <c:pt idx="472">
                  <c:v>42881</c:v>
                </c:pt>
                <c:pt idx="473">
                  <c:v>42884</c:v>
                </c:pt>
                <c:pt idx="474">
                  <c:v>42885</c:v>
                </c:pt>
                <c:pt idx="475">
                  <c:v>42886</c:v>
                </c:pt>
                <c:pt idx="476">
                  <c:v>42887</c:v>
                </c:pt>
                <c:pt idx="477">
                  <c:v>42888</c:v>
                </c:pt>
                <c:pt idx="478">
                  <c:v>42891</c:v>
                </c:pt>
                <c:pt idx="479">
                  <c:v>42892</c:v>
                </c:pt>
                <c:pt idx="480">
                  <c:v>42893</c:v>
                </c:pt>
                <c:pt idx="481">
                  <c:v>42894</c:v>
                </c:pt>
                <c:pt idx="482">
                  <c:v>42895</c:v>
                </c:pt>
                <c:pt idx="483">
                  <c:v>42898</c:v>
                </c:pt>
                <c:pt idx="484">
                  <c:v>42899</c:v>
                </c:pt>
                <c:pt idx="485">
                  <c:v>42900</c:v>
                </c:pt>
                <c:pt idx="486">
                  <c:v>42901</c:v>
                </c:pt>
                <c:pt idx="487">
                  <c:v>42902</c:v>
                </c:pt>
                <c:pt idx="488">
                  <c:v>42905</c:v>
                </c:pt>
                <c:pt idx="489">
                  <c:v>42906</c:v>
                </c:pt>
                <c:pt idx="490">
                  <c:v>42907</c:v>
                </c:pt>
                <c:pt idx="491">
                  <c:v>42908</c:v>
                </c:pt>
                <c:pt idx="492">
                  <c:v>42909</c:v>
                </c:pt>
                <c:pt idx="493">
                  <c:v>42912</c:v>
                </c:pt>
                <c:pt idx="494">
                  <c:v>42913</c:v>
                </c:pt>
                <c:pt idx="495">
                  <c:v>42914</c:v>
                </c:pt>
                <c:pt idx="496">
                  <c:v>42915</c:v>
                </c:pt>
                <c:pt idx="497">
                  <c:v>42916</c:v>
                </c:pt>
                <c:pt idx="498">
                  <c:v>42919</c:v>
                </c:pt>
                <c:pt idx="499">
                  <c:v>42920</c:v>
                </c:pt>
                <c:pt idx="500">
                  <c:v>42921</c:v>
                </c:pt>
                <c:pt idx="501">
                  <c:v>42922</c:v>
                </c:pt>
                <c:pt idx="502">
                  <c:v>42923</c:v>
                </c:pt>
                <c:pt idx="503">
                  <c:v>42926</c:v>
                </c:pt>
                <c:pt idx="504">
                  <c:v>42927</c:v>
                </c:pt>
                <c:pt idx="505">
                  <c:v>42928</c:v>
                </c:pt>
                <c:pt idx="506">
                  <c:v>42929</c:v>
                </c:pt>
                <c:pt idx="507">
                  <c:v>42930</c:v>
                </c:pt>
                <c:pt idx="508">
                  <c:v>42933</c:v>
                </c:pt>
                <c:pt idx="509">
                  <c:v>42934</c:v>
                </c:pt>
                <c:pt idx="510">
                  <c:v>42935</c:v>
                </c:pt>
                <c:pt idx="511">
                  <c:v>42942</c:v>
                </c:pt>
              </c:numCache>
            </c:numRef>
          </c:xVal>
          <c:yVal>
            <c:numRef>
              <c:f>EUR1M!$AT$2:$AT$513</c:f>
              <c:numCache>
                <c:formatCode>0.0000%</c:formatCode>
                <c:ptCount val="512"/>
                <c:pt idx="0">
                  <c:v>-7.3000000184086206E-4</c:v>
                </c:pt>
                <c:pt idx="1">
                  <c:v>-7.2547325747312499E-4</c:v>
                </c:pt>
                <c:pt idx="2">
                  <c:v>-7.2742138397839976E-4</c:v>
                </c:pt>
                <c:pt idx="3">
                  <c:v>-7.3085352854874628E-4</c:v>
                </c:pt>
                <c:pt idx="4">
                  <c:v>-7.3394772798329733E-4</c:v>
                </c:pt>
                <c:pt idx="5">
                  <c:v>-7.3783871411884608E-4</c:v>
                </c:pt>
                <c:pt idx="6">
                  <c:v>-7.5080355534008813E-4</c:v>
                </c:pt>
                <c:pt idx="7">
                  <c:v>-7.547330816534602E-4</c:v>
                </c:pt>
                <c:pt idx="8">
                  <c:v>-7.5616948253158392E-4</c:v>
                </c:pt>
                <c:pt idx="9">
                  <c:v>-7.5967131493381856E-4</c:v>
                </c:pt>
                <c:pt idx="10">
                  <c:v>-7.6247080453266522E-4</c:v>
                </c:pt>
                <c:pt idx="11">
                  <c:v>-7.616974316572478E-4</c:v>
                </c:pt>
                <c:pt idx="12">
                  <c:v>-7.6016518772551334E-4</c:v>
                </c:pt>
                <c:pt idx="13">
                  <c:v>-7.567145400337468E-4</c:v>
                </c:pt>
                <c:pt idx="14">
                  <c:v>-7.5579456622051899E-4</c:v>
                </c:pt>
                <c:pt idx="15">
                  <c:v>-7.5494985389877546E-4</c:v>
                </c:pt>
                <c:pt idx="16">
                  <c:v>-7.4963212364650533E-4</c:v>
                </c:pt>
                <c:pt idx="17">
                  <c:v>-7.4767770829565724E-4</c:v>
                </c:pt>
                <c:pt idx="18">
                  <c:v>-7.4636593607937203E-4</c:v>
                </c:pt>
                <c:pt idx="19">
                  <c:v>-7.4451934162902966E-4</c:v>
                </c:pt>
                <c:pt idx="20">
                  <c:v>-7.4267542613039349E-4</c:v>
                </c:pt>
                <c:pt idx="21">
                  <c:v>-7.4107431190209658E-4</c:v>
                </c:pt>
                <c:pt idx="22">
                  <c:v>-7.4159006674737985E-4</c:v>
                </c:pt>
                <c:pt idx="23">
                  <c:v>-7.4553655913164624E-4</c:v>
                </c:pt>
                <c:pt idx="24">
                  <c:v>-7.4527000299209889E-4</c:v>
                </c:pt>
                <c:pt idx="25">
                  <c:v>-7.451327773561235E-4</c:v>
                </c:pt>
                <c:pt idx="26">
                  <c:v>-7.4929023875780487E-4</c:v>
                </c:pt>
                <c:pt idx="27">
                  <c:v>-7.5173015511476038E-4</c:v>
                </c:pt>
                <c:pt idx="28">
                  <c:v>-7.543773657787689E-4</c:v>
                </c:pt>
                <c:pt idx="29">
                  <c:v>-7.6111907051923389E-4</c:v>
                </c:pt>
                <c:pt idx="30">
                  <c:v>-7.6216667887381523E-4</c:v>
                </c:pt>
                <c:pt idx="31">
                  <c:v>-7.6991330260378632E-4</c:v>
                </c:pt>
                <c:pt idx="32">
                  <c:v>-7.7331856069662308E-4</c:v>
                </c:pt>
                <c:pt idx="33">
                  <c:v>-7.767692071398713E-4</c:v>
                </c:pt>
                <c:pt idx="34">
                  <c:v>-7.8343589183016427E-4</c:v>
                </c:pt>
                <c:pt idx="35">
                  <c:v>-7.8526009272340868E-4</c:v>
                </c:pt>
                <c:pt idx="36">
                  <c:v>-7.9389373899374505E-4</c:v>
                </c:pt>
                <c:pt idx="37">
                  <c:v>-7.9713100052059005E-4</c:v>
                </c:pt>
                <c:pt idx="38">
                  <c:v>-8.0025174562559087E-4</c:v>
                </c:pt>
                <c:pt idx="39">
                  <c:v>-8.0478296623581747E-4</c:v>
                </c:pt>
                <c:pt idx="40">
                  <c:v>-8.0673558654279387E-4</c:v>
                </c:pt>
                <c:pt idx="41">
                  <c:v>-8.1329820494246974E-4</c:v>
                </c:pt>
                <c:pt idx="42">
                  <c:v>-8.1523413976558601E-4</c:v>
                </c:pt>
                <c:pt idx="43">
                  <c:v>-8.1689165434584154E-4</c:v>
                </c:pt>
                <c:pt idx="44">
                  <c:v>-8.1772284561007491E-4</c:v>
                </c:pt>
                <c:pt idx="45">
                  <c:v>-8.189297110735679E-4</c:v>
                </c:pt>
                <c:pt idx="46">
                  <c:v>-8.2069141335994189E-4</c:v>
                </c:pt>
                <c:pt idx="47">
                  <c:v>-8.2065314413215518E-4</c:v>
                </c:pt>
                <c:pt idx="48">
                  <c:v>-8.2039478648354702E-4</c:v>
                </c:pt>
                <c:pt idx="49">
                  <c:v>-8.1818317852311306E-4</c:v>
                </c:pt>
                <c:pt idx="50">
                  <c:v>-8.183803958944179E-4</c:v>
                </c:pt>
                <c:pt idx="51">
                  <c:v>-8.1550296637524704E-4</c:v>
                </c:pt>
                <c:pt idx="52">
                  <c:v>-8.1431983708135647E-4</c:v>
                </c:pt>
                <c:pt idx="53">
                  <c:v>-8.1142570791594511E-4</c:v>
                </c:pt>
                <c:pt idx="54">
                  <c:v>-8.1092494536985638E-4</c:v>
                </c:pt>
                <c:pt idx="55">
                  <c:v>-8.1034339233755322E-4</c:v>
                </c:pt>
                <c:pt idx="56">
                  <c:v>-8.0609371487471912E-4</c:v>
                </c:pt>
                <c:pt idx="57">
                  <c:v>-8.0469807132044571E-4</c:v>
                </c:pt>
                <c:pt idx="58">
                  <c:v>-8.0266441674823534E-4</c:v>
                </c:pt>
                <c:pt idx="59">
                  <c:v>-8.017607193405718E-4</c:v>
                </c:pt>
                <c:pt idx="60">
                  <c:v>-8.0081878967614415E-4</c:v>
                </c:pt>
                <c:pt idx="61">
                  <c:v>-7.9776833528770236E-4</c:v>
                </c:pt>
                <c:pt idx="62">
                  <c:v>-7.9701733519333209E-4</c:v>
                </c:pt>
                <c:pt idx="63">
                  <c:v>-7.9724053160600374E-4</c:v>
                </c:pt>
                <c:pt idx="64">
                  <c:v>-7.965030866338707E-4</c:v>
                </c:pt>
                <c:pt idx="65">
                  <c:v>-7.9580669167112644E-4</c:v>
                </c:pt>
                <c:pt idx="66">
                  <c:v>-7.9672686415514196E-4</c:v>
                </c:pt>
                <c:pt idx="67">
                  <c:v>-7.9767026496551676E-4</c:v>
                </c:pt>
                <c:pt idx="68">
                  <c:v>-8.0180102521784397E-4</c:v>
                </c:pt>
                <c:pt idx="69">
                  <c:v>-8.0188445892290239E-4</c:v>
                </c:pt>
                <c:pt idx="70">
                  <c:v>-8.0204964323973209E-4</c:v>
                </c:pt>
                <c:pt idx="71">
                  <c:v>-8.0648877678246578E-4</c:v>
                </c:pt>
                <c:pt idx="72">
                  <c:v>-8.0880676925909611E-4</c:v>
                </c:pt>
                <c:pt idx="73">
                  <c:v>-8.1123581535802458E-4</c:v>
                </c:pt>
                <c:pt idx="74">
                  <c:v>-8.1689469260015635E-4</c:v>
                </c:pt>
                <c:pt idx="75">
                  <c:v>-8.178635013723945E-4</c:v>
                </c:pt>
                <c:pt idx="76">
                  <c:v>-8.2407695898378819E-4</c:v>
                </c:pt>
                <c:pt idx="77">
                  <c:v>-8.2659039240651211E-4</c:v>
                </c:pt>
                <c:pt idx="78">
                  <c:v>-8.2902090153513797E-4</c:v>
                </c:pt>
                <c:pt idx="79">
                  <c:v>-8.3264549729317183E-4</c:v>
                </c:pt>
                <c:pt idx="80">
                  <c:v>-8.3406454692911487E-4</c:v>
                </c:pt>
                <c:pt idx="81">
                  <c:v>-8.3895969680858329E-4</c:v>
                </c:pt>
                <c:pt idx="82">
                  <c:v>-8.4031072881085578E-4</c:v>
                </c:pt>
                <c:pt idx="83">
                  <c:v>-8.4138485949658559E-4</c:v>
                </c:pt>
                <c:pt idx="84">
                  <c:v>-8.4022607366729396E-4</c:v>
                </c:pt>
                <c:pt idx="85">
                  <c:v>-8.4145451653053292E-4</c:v>
                </c:pt>
                <c:pt idx="86">
                  <c:v>-8.4163210775844988E-4</c:v>
                </c:pt>
                <c:pt idx="87">
                  <c:v>-8.4046289891404058E-4</c:v>
                </c:pt>
                <c:pt idx="88">
                  <c:v>-8.3124479803530318E-4</c:v>
                </c:pt>
                <c:pt idx="89">
                  <c:v>-8.3136106474410165E-4</c:v>
                </c:pt>
                <c:pt idx="90">
                  <c:v>-8.3128140380412014E-4</c:v>
                </c:pt>
                <c:pt idx="91">
                  <c:v>-8.207862568500357E-4</c:v>
                </c:pt>
                <c:pt idx="92">
                  <c:v>-8.0779396231255105E-4</c:v>
                </c:pt>
                <c:pt idx="93">
                  <c:v>-8.063192116028714E-4</c:v>
                </c:pt>
                <c:pt idx="94">
                  <c:v>-8.0466633453527003E-4</c:v>
                </c:pt>
                <c:pt idx="95">
                  <c:v>-8.0283721015464167E-4</c:v>
                </c:pt>
                <c:pt idx="96">
                  <c:v>-7.8759370569723584E-4</c:v>
                </c:pt>
                <c:pt idx="97">
                  <c:v>-7.8235372210955581E-4</c:v>
                </c:pt>
                <c:pt idx="98">
                  <c:v>-7.7234237255515001E-4</c:v>
                </c:pt>
                <c:pt idx="99">
                  <c:v>-7.6954496657011262E-4</c:v>
                </c:pt>
                <c:pt idx="100">
                  <c:v>-7.666312964075523E-4</c:v>
                </c:pt>
                <c:pt idx="101">
                  <c:v>-7.5161611854519675E-4</c:v>
                </c:pt>
                <c:pt idx="102">
                  <c:v>-7.4692621714634829E-4</c:v>
                </c:pt>
                <c:pt idx="103">
                  <c:v>-7.4022273919242701E-4</c:v>
                </c:pt>
                <c:pt idx="104">
                  <c:v>-7.3724634285954327E-4</c:v>
                </c:pt>
                <c:pt idx="105">
                  <c:v>-7.3427596350045081E-4</c:v>
                </c:pt>
                <c:pt idx="106">
                  <c:v>-7.2446585284888861E-4</c:v>
                </c:pt>
                <c:pt idx="107">
                  <c:v>-7.2198495172435336E-4</c:v>
                </c:pt>
                <c:pt idx="108">
                  <c:v>-7.2086889014176916E-4</c:v>
                </c:pt>
                <c:pt idx="109">
                  <c:v>-7.1901996689355263E-4</c:v>
                </c:pt>
                <c:pt idx="110">
                  <c:v>-7.161298909887496E-4</c:v>
                </c:pt>
                <c:pt idx="111">
                  <c:v>-7.1625803083071266E-4</c:v>
                </c:pt>
                <c:pt idx="112">
                  <c:v>-7.156042732847645E-4</c:v>
                </c:pt>
                <c:pt idx="113">
                  <c:v>-7.1509956908242546E-4</c:v>
                </c:pt>
                <c:pt idx="114">
                  <c:v>-7.2163988999935356E-4</c:v>
                </c:pt>
                <c:pt idx="115">
                  <c:v>-7.2317335957003317E-4</c:v>
                </c:pt>
                <c:pt idx="116">
                  <c:v>-7.270078551690031E-4</c:v>
                </c:pt>
                <c:pt idx="117">
                  <c:v>-7.277391316824755E-4</c:v>
                </c:pt>
                <c:pt idx="118">
                  <c:v>-7.2858130553978039E-4</c:v>
                </c:pt>
                <c:pt idx="119">
                  <c:v>-7.3490278420160118E-4</c:v>
                </c:pt>
                <c:pt idx="120">
                  <c:v>-7.3714677926491642E-4</c:v>
                </c:pt>
                <c:pt idx="121">
                  <c:v>-7.4141707952451509E-4</c:v>
                </c:pt>
                <c:pt idx="122">
                  <c:v>-7.4273124708909566E-4</c:v>
                </c:pt>
                <c:pt idx="123">
                  <c:v>-7.4409075603270247E-4</c:v>
                </c:pt>
                <c:pt idx="124">
                  <c:v>-7.5105494831362307E-4</c:v>
                </c:pt>
                <c:pt idx="125">
                  <c:v>-7.533146666589695E-4</c:v>
                </c:pt>
                <c:pt idx="126">
                  <c:v>-7.5728643068252353E-4</c:v>
                </c:pt>
                <c:pt idx="127">
                  <c:v>-7.5852955389560384E-4</c:v>
                </c:pt>
                <c:pt idx="128">
                  <c:v>-7.5971027057640127E-4</c:v>
                </c:pt>
                <c:pt idx="129">
                  <c:v>-7.6529145216683574E-4</c:v>
                </c:pt>
                <c:pt idx="130">
                  <c:v>-7.6712016567262182E-4</c:v>
                </c:pt>
                <c:pt idx="131">
                  <c:v>-7.7153227209934209E-4</c:v>
                </c:pt>
                <c:pt idx="132">
                  <c:v>-7.7237740033639368E-4</c:v>
                </c:pt>
                <c:pt idx="133">
                  <c:v>-7.7323066119380692E-4</c:v>
                </c:pt>
                <c:pt idx="134">
                  <c:v>-7.772135807144982E-4</c:v>
                </c:pt>
                <c:pt idx="135">
                  <c:v>-7.7952794090902129E-4</c:v>
                </c:pt>
                <c:pt idx="136">
                  <c:v>-7.818916286194094E-4</c:v>
                </c:pt>
                <c:pt idx="137">
                  <c:v>-7.8429063249496221E-4</c:v>
                </c:pt>
                <c:pt idx="138">
                  <c:v>-7.8944844389639002E-4</c:v>
                </c:pt>
                <c:pt idx="139">
                  <c:v>-7.9395958306067939E-4</c:v>
                </c:pt>
                <c:pt idx="140">
                  <c:v>-7.9632499791087801E-4</c:v>
                </c:pt>
                <c:pt idx="141">
                  <c:v>-7.986416610659819E-4</c:v>
                </c:pt>
                <c:pt idx="142">
                  <c:v>-8.0089556124695758E-4</c:v>
                </c:pt>
                <c:pt idx="143">
                  <c:v>-8.0477070558936776E-4</c:v>
                </c:pt>
                <c:pt idx="144">
                  <c:v>-8.0900330706512591E-4</c:v>
                </c:pt>
                <c:pt idx="145">
                  <c:v>-8.1073322356207326E-4</c:v>
                </c:pt>
                <c:pt idx="146">
                  <c:v>-8.1231630960777485E-4</c:v>
                </c:pt>
                <c:pt idx="147">
                  <c:v>-8.1373855397005618E-4</c:v>
                </c:pt>
                <c:pt idx="148">
                  <c:v>-8.1470165620992877E-4</c:v>
                </c:pt>
                <c:pt idx="149">
                  <c:v>-8.1753888991805952E-4</c:v>
                </c:pt>
                <c:pt idx="150">
                  <c:v>-8.1794675734065412E-4</c:v>
                </c:pt>
                <c:pt idx="151">
                  <c:v>-8.1810971563303148E-4</c:v>
                </c:pt>
                <c:pt idx="152">
                  <c:v>-8.1454585997024645E-4</c:v>
                </c:pt>
                <c:pt idx="153">
                  <c:v>-8.1505186596261825E-4</c:v>
                </c:pt>
                <c:pt idx="154">
                  <c:v>-8.1391728667802273E-4</c:v>
                </c:pt>
                <c:pt idx="155">
                  <c:v>-8.1291569531720528E-4</c:v>
                </c:pt>
                <c:pt idx="156">
                  <c:v>-8.0990560358626146E-4</c:v>
                </c:pt>
                <c:pt idx="157">
                  <c:v>-8.095304394066527E-4</c:v>
                </c:pt>
                <c:pt idx="158">
                  <c:v>-8.0904828346837284E-4</c:v>
                </c:pt>
                <c:pt idx="159">
                  <c:v>-8.0408541249483859E-4</c:v>
                </c:pt>
                <c:pt idx="160">
                  <c:v>-8.0223179738440312E-4</c:v>
                </c:pt>
                <c:pt idx="161">
                  <c:v>-7.983513783297011E-4</c:v>
                </c:pt>
                <c:pt idx="162">
                  <c:v>-7.9730942683473027E-4</c:v>
                </c:pt>
                <c:pt idx="163">
                  <c:v>-7.9620530947956526E-4</c:v>
                </c:pt>
                <c:pt idx="164">
                  <c:v>-7.8967885570344336E-4</c:v>
                </c:pt>
                <c:pt idx="165">
                  <c:v>-7.8743637829838521E-4</c:v>
                </c:pt>
                <c:pt idx="166">
                  <c:v>-7.8308479858750382E-4</c:v>
                </c:pt>
                <c:pt idx="167">
                  <c:v>-7.8185574408626279E-4</c:v>
                </c:pt>
                <c:pt idx="168">
                  <c:v>-7.8064030003952283E-4</c:v>
                </c:pt>
                <c:pt idx="169">
                  <c:v>-7.7393975166659764E-4</c:v>
                </c:pt>
                <c:pt idx="170">
                  <c:v>-7.7177157535455966E-4</c:v>
                </c:pt>
                <c:pt idx="171">
                  <c:v>-7.6715149589330752E-4</c:v>
                </c:pt>
                <c:pt idx="172">
                  <c:v>-7.6631020835632446E-4</c:v>
                </c:pt>
                <c:pt idx="173">
                  <c:v>-7.5547503080589909E-4</c:v>
                </c:pt>
                <c:pt idx="174">
                  <c:v>-7.5442739757880517E-4</c:v>
                </c:pt>
                <c:pt idx="175">
                  <c:v>-7.5334599562548732E-4</c:v>
                </c:pt>
                <c:pt idx="176">
                  <c:v>-7.4640289471579696E-4</c:v>
                </c:pt>
                <c:pt idx="177">
                  <c:v>-7.3855823113255781E-4</c:v>
                </c:pt>
                <c:pt idx="178">
                  <c:v>-7.3517543066348168E-4</c:v>
                </c:pt>
                <c:pt idx="179">
                  <c:v>-7.3176912930250637E-4</c:v>
                </c:pt>
                <c:pt idx="180">
                  <c:v>-7.2478151507085475E-4</c:v>
                </c:pt>
                <c:pt idx="181">
                  <c:v>-7.232135347493455E-4</c:v>
                </c:pt>
                <c:pt idx="182">
                  <c:v>-7.1507743387000389E-4</c:v>
                </c:pt>
                <c:pt idx="183">
                  <c:v>-7.1194552232256569E-4</c:v>
                </c:pt>
                <c:pt idx="184">
                  <c:v>-7.0892857513582541E-4</c:v>
                </c:pt>
                <c:pt idx="185">
                  <c:v>-7.0422845712778126E-4</c:v>
                </c:pt>
                <c:pt idx="186">
                  <c:v>-7.0250997080481992E-4</c:v>
                </c:pt>
                <c:pt idx="187">
                  <c:v>-6.9626063415295647E-4</c:v>
                </c:pt>
                <c:pt idx="188">
                  <c:v>-6.9434887099051323E-4</c:v>
                </c:pt>
                <c:pt idx="189">
                  <c:v>-6.9269053821541249E-4</c:v>
                </c:pt>
                <c:pt idx="190">
                  <c:v>-6.9229723301783563E-4</c:v>
                </c:pt>
                <c:pt idx="191">
                  <c:v>-6.9085814408715294E-4</c:v>
                </c:pt>
                <c:pt idx="192">
                  <c:v>-6.8883511443518231E-4</c:v>
                </c:pt>
                <c:pt idx="193">
                  <c:v>-6.8898518298210476E-4</c:v>
                </c:pt>
                <c:pt idx="194">
                  <c:v>-6.8948183962858067E-4</c:v>
                </c:pt>
                <c:pt idx="195">
                  <c:v>-6.9324860172415015E-4</c:v>
                </c:pt>
                <c:pt idx="196">
                  <c:v>-6.9449201642410308E-4</c:v>
                </c:pt>
                <c:pt idx="197">
                  <c:v>-6.9805654334704548E-4</c:v>
                </c:pt>
                <c:pt idx="198">
                  <c:v>-7.0019462297265004E-4</c:v>
                </c:pt>
                <c:pt idx="199">
                  <c:v>-7.0572576967389085E-4</c:v>
                </c:pt>
                <c:pt idx="200">
                  <c:v>-7.0661488386775106E-4</c:v>
                </c:pt>
                <c:pt idx="201">
                  <c:v>-7.0763869843708379E-4</c:v>
                </c:pt>
                <c:pt idx="202">
                  <c:v>-7.1619182759684991E-4</c:v>
                </c:pt>
                <c:pt idx="203">
                  <c:v>-7.1919250467527575E-4</c:v>
                </c:pt>
                <c:pt idx="204">
                  <c:v>-7.2490548462952637E-4</c:v>
                </c:pt>
                <c:pt idx="205">
                  <c:v>-7.2659230429442112E-4</c:v>
                </c:pt>
                <c:pt idx="206">
                  <c:v>-7.2835297164089517E-4</c:v>
                </c:pt>
                <c:pt idx="207">
                  <c:v>-7.3731539372924278E-4</c:v>
                </c:pt>
                <c:pt idx="208">
                  <c:v>-7.4016203611170265E-4</c:v>
                </c:pt>
                <c:pt idx="209">
                  <c:v>-7.4454945774556211E-4</c:v>
                </c:pt>
                <c:pt idx="210">
                  <c:v>-7.4628683615976521E-4</c:v>
                </c:pt>
                <c:pt idx="211">
                  <c:v>-7.4798900396747772E-4</c:v>
                </c:pt>
                <c:pt idx="212">
                  <c:v>-7.5431083716247552E-4</c:v>
                </c:pt>
                <c:pt idx="213">
                  <c:v>-7.5598681933874263E-4</c:v>
                </c:pt>
                <c:pt idx="214">
                  <c:v>-7.5845506407015966E-4</c:v>
                </c:pt>
                <c:pt idx="215">
                  <c:v>-7.5947725888508844E-4</c:v>
                </c:pt>
                <c:pt idx="216">
                  <c:v>-7.6045173704269097E-4</c:v>
                </c:pt>
                <c:pt idx="217">
                  <c:v>-7.6451337322362473E-4</c:v>
                </c:pt>
                <c:pt idx="218">
                  <c:v>-7.6526713202351715E-4</c:v>
                </c:pt>
                <c:pt idx="219">
                  <c:v>-7.6647850916211624E-4</c:v>
                </c:pt>
                <c:pt idx="220">
                  <c:v>-7.6867545734923826E-4</c:v>
                </c:pt>
                <c:pt idx="221">
                  <c:v>-7.6928300675175915E-4</c:v>
                </c:pt>
                <c:pt idx="222">
                  <c:v>-7.7188086728030569E-4</c:v>
                </c:pt>
                <c:pt idx="223">
                  <c:v>-7.728275573986032E-4</c:v>
                </c:pt>
                <c:pt idx="224">
                  <c:v>-7.7372869501779462E-4</c:v>
                </c:pt>
                <c:pt idx="225">
                  <c:v>-7.7539131440346187E-4</c:v>
                </c:pt>
                <c:pt idx="226">
                  <c:v>-7.7578225627225876E-4</c:v>
                </c:pt>
                <c:pt idx="227">
                  <c:v>-7.7753671556068937E-4</c:v>
                </c:pt>
                <c:pt idx="228">
                  <c:v>-7.7815591014829266E-4</c:v>
                </c:pt>
                <c:pt idx="229">
                  <c:v>-7.7872667622669312E-4</c:v>
                </c:pt>
                <c:pt idx="230">
                  <c:v>-7.7949271545849075E-4</c:v>
                </c:pt>
                <c:pt idx="231">
                  <c:v>-7.7981310828056211E-4</c:v>
                </c:pt>
                <c:pt idx="232">
                  <c:v>-7.8083969877429382E-4</c:v>
                </c:pt>
                <c:pt idx="233">
                  <c:v>-7.8111126568192191E-4</c:v>
                </c:pt>
                <c:pt idx="234">
                  <c:v>-7.8133152804094053E-4</c:v>
                </c:pt>
                <c:pt idx="235">
                  <c:v>-7.808475443425722E-4</c:v>
                </c:pt>
                <c:pt idx="236">
                  <c:v>-7.812391841328075E-4</c:v>
                </c:pt>
                <c:pt idx="237">
                  <c:v>-7.814854393006776E-4</c:v>
                </c:pt>
                <c:pt idx="238">
                  <c:v>-7.8141337015535939E-4</c:v>
                </c:pt>
                <c:pt idx="239">
                  <c:v>-7.8134414640462779E-4</c:v>
                </c:pt>
                <c:pt idx="240">
                  <c:v>-7.8140695211771779E-4</c:v>
                </c:pt>
                <c:pt idx="241">
                  <c:v>-7.8121866774550871E-4</c:v>
                </c:pt>
                <c:pt idx="242">
                  <c:v>-7.8127574193217586E-4</c:v>
                </c:pt>
                <c:pt idx="243">
                  <c:v>-7.8132207622857552E-4</c:v>
                </c:pt>
                <c:pt idx="244">
                  <c:v>-7.8190653876567245E-4</c:v>
                </c:pt>
                <c:pt idx="245">
                  <c:v>-7.8175396283033938E-4</c:v>
                </c:pt>
                <c:pt idx="246">
                  <c:v>-7.8157837812827923E-4</c:v>
                </c:pt>
                <c:pt idx="247">
                  <c:v>-7.8206368401150103E-4</c:v>
                </c:pt>
                <c:pt idx="248">
                  <c:v>-7.8228813251386567E-4</c:v>
                </c:pt>
                <c:pt idx="249">
                  <c:v>-7.833533506456709E-4</c:v>
                </c:pt>
                <c:pt idx="250">
                  <c:v>-7.8326083727681128E-4</c:v>
                </c:pt>
                <c:pt idx="251">
                  <c:v>-7.8318488793475386E-4</c:v>
                </c:pt>
                <c:pt idx="252">
                  <c:v>-7.8446981362060545E-4</c:v>
                </c:pt>
                <c:pt idx="253">
                  <c:v>-7.8499617232174665E-4</c:v>
                </c:pt>
                <c:pt idx="254">
                  <c:v>-7.8631596513031616E-4</c:v>
                </c:pt>
                <c:pt idx="255">
                  <c:v>-7.8657296115697273E-4</c:v>
                </c:pt>
                <c:pt idx="256">
                  <c:v>-7.8690476906046456E-4</c:v>
                </c:pt>
                <c:pt idx="257">
                  <c:v>-7.8936070198845718E-4</c:v>
                </c:pt>
                <c:pt idx="258">
                  <c:v>-7.9023826332560369E-4</c:v>
                </c:pt>
                <c:pt idx="259">
                  <c:v>-7.9132689729891331E-4</c:v>
                </c:pt>
                <c:pt idx="260">
                  <c:v>-7.9187290628723872E-4</c:v>
                </c:pt>
                <c:pt idx="261">
                  <c:v>-7.92523625225366E-4</c:v>
                </c:pt>
                <c:pt idx="262">
                  <c:v>-7.9382846286713351E-4</c:v>
                </c:pt>
                <c:pt idx="263">
                  <c:v>-7.9414763482567362E-4</c:v>
                </c:pt>
                <c:pt idx="264">
                  <c:v>-7.9411947807523319E-4</c:v>
                </c:pt>
                <c:pt idx="265">
                  <c:v>-7.9438629917605308E-4</c:v>
                </c:pt>
                <c:pt idx="266">
                  <c:v>-7.9462653148864421E-4</c:v>
                </c:pt>
                <c:pt idx="267">
                  <c:v>-7.9438749938614574E-4</c:v>
                </c:pt>
                <c:pt idx="268">
                  <c:v>-7.9414828228840223E-4</c:v>
                </c:pt>
                <c:pt idx="269">
                  <c:v>-7.9300335229797792E-4</c:v>
                </c:pt>
                <c:pt idx="270">
                  <c:v>-7.9299097702448251E-4</c:v>
                </c:pt>
                <c:pt idx="271">
                  <c:v>-7.9295201173868617E-4</c:v>
                </c:pt>
                <c:pt idx="272">
                  <c:v>-7.9103781211020327E-4</c:v>
                </c:pt>
                <c:pt idx="273">
                  <c:v>-7.9024020571636809E-4</c:v>
                </c:pt>
                <c:pt idx="274">
                  <c:v>-7.8797851876205084E-4</c:v>
                </c:pt>
                <c:pt idx="275">
                  <c:v>-7.8768693838243697E-4</c:v>
                </c:pt>
                <c:pt idx="276">
                  <c:v>-7.8736876674718884E-4</c:v>
                </c:pt>
                <c:pt idx="277">
                  <c:v>-7.8377939766394178E-4</c:v>
                </c:pt>
                <c:pt idx="278">
                  <c:v>-7.8242340116562923E-4</c:v>
                </c:pt>
                <c:pt idx="279">
                  <c:v>-7.790449720693457E-4</c:v>
                </c:pt>
                <c:pt idx="280">
                  <c:v>-7.7847417771684246E-4</c:v>
                </c:pt>
                <c:pt idx="281">
                  <c:v>-7.7787679087221358E-4</c:v>
                </c:pt>
                <c:pt idx="282">
                  <c:v>-7.7261224870484751E-4</c:v>
                </c:pt>
                <c:pt idx="283">
                  <c:v>-7.7069786073669815E-4</c:v>
                </c:pt>
                <c:pt idx="284">
                  <c:v>-7.6991432500861379E-4</c:v>
                </c:pt>
                <c:pt idx="285">
                  <c:v>-7.6535268542413104E-4</c:v>
                </c:pt>
                <c:pt idx="286">
                  <c:v>-7.6447607453045846E-4</c:v>
                </c:pt>
                <c:pt idx="287">
                  <c:v>-7.5894637970330692E-4</c:v>
                </c:pt>
                <c:pt idx="288">
                  <c:v>-7.565134785707528E-4</c:v>
                </c:pt>
                <c:pt idx="289">
                  <c:v>-7.540008066362347E-4</c:v>
                </c:pt>
                <c:pt idx="290">
                  <c:v>-7.4832244782899182E-4</c:v>
                </c:pt>
                <c:pt idx="291">
                  <c:v>-7.4716660419210125E-4</c:v>
                </c:pt>
                <c:pt idx="292">
                  <c:v>-7.4024088313962011E-4</c:v>
                </c:pt>
                <c:pt idx="293">
                  <c:v>-7.3724958529286511E-4</c:v>
                </c:pt>
                <c:pt idx="294">
                  <c:v>-7.3417851626045305E-4</c:v>
                </c:pt>
                <c:pt idx="295">
                  <c:v>-7.2738344717812597E-4</c:v>
                </c:pt>
                <c:pt idx="296">
                  <c:v>-7.2594836237435234E-4</c:v>
                </c:pt>
                <c:pt idx="297">
                  <c:v>-7.1762660112462129E-4</c:v>
                </c:pt>
                <c:pt idx="298">
                  <c:v>-7.1407690364067022E-4</c:v>
                </c:pt>
                <c:pt idx="299">
                  <c:v>-7.1044743450876524E-4</c:v>
                </c:pt>
                <c:pt idx="300">
                  <c:v>-7.0253566164149572E-4</c:v>
                </c:pt>
                <c:pt idx="301">
                  <c:v>-7.0082132764790188E-4</c:v>
                </c:pt>
                <c:pt idx="302">
                  <c:v>-6.913966687505102E-4</c:v>
                </c:pt>
                <c:pt idx="303">
                  <c:v>-6.8765707572193691E-4</c:v>
                </c:pt>
                <c:pt idx="304">
                  <c:v>-6.8398749521447755E-4</c:v>
                </c:pt>
                <c:pt idx="305">
                  <c:v>-6.7719837881341505E-4</c:v>
                </c:pt>
                <c:pt idx="306">
                  <c:v>-6.7531509578195659E-4</c:v>
                </c:pt>
                <c:pt idx="307">
                  <c:v>-6.6541474839746978E-4</c:v>
                </c:pt>
                <c:pt idx="308">
                  <c:v>-6.6226183596697753E-4</c:v>
                </c:pt>
                <c:pt idx="309">
                  <c:v>-6.5690828581251156E-4</c:v>
                </c:pt>
                <c:pt idx="310">
                  <c:v>-6.5508544569756189E-4</c:v>
                </c:pt>
                <c:pt idx="311">
                  <c:v>-6.5326332379287138E-4</c:v>
                </c:pt>
                <c:pt idx="312">
                  <c:v>-6.4498307181073337E-4</c:v>
                </c:pt>
                <c:pt idx="313">
                  <c:v>-6.4238880619421081E-4</c:v>
                </c:pt>
                <c:pt idx="314">
                  <c:v>-6.3819143403133125E-4</c:v>
                </c:pt>
                <c:pt idx="315">
                  <c:v>-6.3663867706995059E-4</c:v>
                </c:pt>
                <c:pt idx="316">
                  <c:v>-6.3512207946418481E-4</c:v>
                </c:pt>
                <c:pt idx="317">
                  <c:v>-6.2865738034622426E-4</c:v>
                </c:pt>
                <c:pt idx="318">
                  <c:v>-6.2668691397679745E-4</c:v>
                </c:pt>
                <c:pt idx="319">
                  <c:v>-6.2333961929692742E-4</c:v>
                </c:pt>
                <c:pt idx="320">
                  <c:v>-6.222998872869312E-4</c:v>
                </c:pt>
                <c:pt idx="321">
                  <c:v>-6.2134742975686775E-4</c:v>
                </c:pt>
                <c:pt idx="322">
                  <c:v>-6.1689374013203105E-4</c:v>
                </c:pt>
                <c:pt idx="323">
                  <c:v>-6.155415212416224E-4</c:v>
                </c:pt>
                <c:pt idx="324">
                  <c:v>-6.1251475866239895E-4</c:v>
                </c:pt>
                <c:pt idx="325">
                  <c:v>-6.1189057627628052E-4</c:v>
                </c:pt>
                <c:pt idx="326">
                  <c:v>-6.1125354044409071E-4</c:v>
                </c:pt>
                <c:pt idx="327">
                  <c:v>-6.075136677266002E-4</c:v>
                </c:pt>
                <c:pt idx="328">
                  <c:v>-6.0591084482286561E-4</c:v>
                </c:pt>
                <c:pt idx="329">
                  <c:v>-6.0426946775526957E-4</c:v>
                </c:pt>
                <c:pt idx="330">
                  <c:v>-6.0067085334056247E-4</c:v>
                </c:pt>
                <c:pt idx="331">
                  <c:v>-5.9989885934936963E-4</c:v>
                </c:pt>
                <c:pt idx="332">
                  <c:v>-5.9548426938782484E-4</c:v>
                </c:pt>
                <c:pt idx="333">
                  <c:v>-5.9361156699067053E-4</c:v>
                </c:pt>
                <c:pt idx="334">
                  <c:v>-5.9170031030841841E-4</c:v>
                </c:pt>
                <c:pt idx="335">
                  <c:v>-5.8756197935300181E-4</c:v>
                </c:pt>
                <c:pt idx="336">
                  <c:v>-5.8665502405125431E-4</c:v>
                </c:pt>
                <c:pt idx="337">
                  <c:v>-5.8156571200784768E-4</c:v>
                </c:pt>
                <c:pt idx="338">
                  <c:v>-5.794231292299834E-4</c:v>
                </c:pt>
                <c:pt idx="339">
                  <c:v>-5.7724199203512683E-4</c:v>
                </c:pt>
                <c:pt idx="340">
                  <c:v>-5.7256394771013075E-4</c:v>
                </c:pt>
                <c:pt idx="341">
                  <c:v>-5.7152202809168488E-4</c:v>
                </c:pt>
                <c:pt idx="342">
                  <c:v>-5.6575798901326024E-4</c:v>
                </c:pt>
                <c:pt idx="343">
                  <c:v>-5.6334552484349487E-4</c:v>
                </c:pt>
                <c:pt idx="344">
                  <c:v>-5.6089450610219416E-4</c:v>
                </c:pt>
                <c:pt idx="345">
                  <c:v>-5.5429338901700413E-4</c:v>
                </c:pt>
                <c:pt idx="346">
                  <c:v>-5.5311007611399954E-4</c:v>
                </c:pt>
                <c:pt idx="347">
                  <c:v>-5.4806109293803473E-4</c:v>
                </c:pt>
                <c:pt idx="348">
                  <c:v>-5.4537874623861171E-4</c:v>
                </c:pt>
                <c:pt idx="349">
                  <c:v>-5.4265784479312629E-4</c:v>
                </c:pt>
                <c:pt idx="350">
                  <c:v>-5.3690038028839093E-4</c:v>
                </c:pt>
                <c:pt idx="351">
                  <c:v>-5.3558852372094198E-4</c:v>
                </c:pt>
                <c:pt idx="352">
                  <c:v>-5.269053420169582E-4</c:v>
                </c:pt>
                <c:pt idx="353">
                  <c:v>-5.2393383836865561E-4</c:v>
                </c:pt>
                <c:pt idx="354">
                  <c:v>-5.1766879961698015E-4</c:v>
                </c:pt>
                <c:pt idx="355">
                  <c:v>-5.1623482653889718E-4</c:v>
                </c:pt>
                <c:pt idx="356">
                  <c:v>-5.1478799777025038E-4</c:v>
                </c:pt>
                <c:pt idx="357">
                  <c:v>-5.0529516204630889E-4</c:v>
                </c:pt>
                <c:pt idx="358">
                  <c:v>-5.0205377330051013E-4</c:v>
                </c:pt>
                <c:pt idx="359">
                  <c:v>-4.9524902637664394E-4</c:v>
                </c:pt>
                <c:pt idx="360">
                  <c:v>-4.9368007920033707E-4</c:v>
                </c:pt>
                <c:pt idx="361">
                  <c:v>-4.9209827608164675E-4</c:v>
                </c:pt>
                <c:pt idx="362">
                  <c:v>-4.8179578170661332E-4</c:v>
                </c:pt>
                <c:pt idx="363">
                  <c:v>-4.7828450627877963E-4</c:v>
                </c:pt>
                <c:pt idx="364">
                  <c:v>-4.7094005009018508E-4</c:v>
                </c:pt>
                <c:pt idx="365">
                  <c:v>-4.6923612691054939E-4</c:v>
                </c:pt>
                <c:pt idx="366">
                  <c:v>-4.6751934758011926E-4</c:v>
                </c:pt>
                <c:pt idx="367">
                  <c:v>-4.5355951823730558E-4</c:v>
                </c:pt>
                <c:pt idx="368">
                  <c:v>-4.4819594142103176E-4</c:v>
                </c:pt>
                <c:pt idx="369">
                  <c:v>-4.4646498573039373E-4</c:v>
                </c:pt>
                <c:pt idx="370">
                  <c:v>-4.4381010257332765E-4</c:v>
                </c:pt>
                <c:pt idx="371">
                  <c:v>-4.3727415904193379E-4</c:v>
                </c:pt>
                <c:pt idx="372">
                  <c:v>-4.3508080203881515E-4</c:v>
                </c:pt>
                <c:pt idx="373">
                  <c:v>-4.3228258279868407E-4</c:v>
                </c:pt>
                <c:pt idx="374">
                  <c:v>-4.3079710422194717E-4</c:v>
                </c:pt>
                <c:pt idx="375">
                  <c:v>-4.2933027882378682E-4</c:v>
                </c:pt>
                <c:pt idx="376">
                  <c:v>-4.247575368168039E-4</c:v>
                </c:pt>
                <c:pt idx="377">
                  <c:v>-4.2348023180407713E-4</c:v>
                </c:pt>
                <c:pt idx="378">
                  <c:v>-4.2227844529482445E-4</c:v>
                </c:pt>
                <c:pt idx="379">
                  <c:v>-4.212821533310096E-4</c:v>
                </c:pt>
                <c:pt idx="380">
                  <c:v>-4.2034478305956604E-4</c:v>
                </c:pt>
                <c:pt idx="381">
                  <c:v>-4.1818749246566139E-4</c:v>
                </c:pt>
                <c:pt idx="382">
                  <c:v>-4.1767097709196369E-4</c:v>
                </c:pt>
                <c:pt idx="383">
                  <c:v>-4.1716256620113773E-4</c:v>
                </c:pt>
                <c:pt idx="384">
                  <c:v>-4.1686726285655729E-4</c:v>
                </c:pt>
                <c:pt idx="385">
                  <c:v>-4.1668481434952917E-4</c:v>
                </c:pt>
                <c:pt idx="386">
                  <c:v>-4.164771849197509E-4</c:v>
                </c:pt>
                <c:pt idx="387">
                  <c:v>-4.1656619542839205E-4</c:v>
                </c:pt>
                <c:pt idx="388">
                  <c:v>-4.1581554576291586E-4</c:v>
                </c:pt>
                <c:pt idx="389">
                  <c:v>-4.1609558532718083E-4</c:v>
                </c:pt>
                <c:pt idx="390">
                  <c:v>-4.1633003118152391E-4</c:v>
                </c:pt>
                <c:pt idx="391">
                  <c:v>-4.161730694628402E-4</c:v>
                </c:pt>
                <c:pt idx="392">
                  <c:v>-4.1620234093581968E-4</c:v>
                </c:pt>
                <c:pt idx="393">
                  <c:v>-4.1550809337923385E-4</c:v>
                </c:pt>
                <c:pt idx="394">
                  <c:v>-4.1467706224104388E-4</c:v>
                </c:pt>
                <c:pt idx="395">
                  <c:v>-4.1370924750554802E-4</c:v>
                </c:pt>
                <c:pt idx="396">
                  <c:v>-4.099851013512306E-4</c:v>
                </c:pt>
                <c:pt idx="397">
                  <c:v>-4.0847015185395207E-4</c:v>
                </c:pt>
                <c:pt idx="398">
                  <c:v>-4.0681841855524529E-4</c:v>
                </c:pt>
                <c:pt idx="399">
                  <c:v>-4.0502990140515012E-4</c:v>
                </c:pt>
                <c:pt idx="400">
                  <c:v>-4.0310460034799684E-4</c:v>
                </c:pt>
                <c:pt idx="401">
                  <c:v>-3.9650799307328858E-4</c:v>
                </c:pt>
                <c:pt idx="402">
                  <c:v>-3.9403555571701103E-4</c:v>
                </c:pt>
                <c:pt idx="403">
                  <c:v>-3.9142633409824538E-4</c:v>
                </c:pt>
                <c:pt idx="404">
                  <c:v>-3.8868032813848305E-4</c:v>
                </c:pt>
                <c:pt idx="405">
                  <c:v>-3.8579753774494103E-4</c:v>
                </c:pt>
                <c:pt idx="406">
                  <c:v>-3.7632845903238073E-4</c:v>
                </c:pt>
                <c:pt idx="407">
                  <c:v>-3.7289852994876985E-4</c:v>
                </c:pt>
                <c:pt idx="408">
                  <c:v>-3.6933181593177899E-4</c:v>
                </c:pt>
                <c:pt idx="409">
                  <c:v>-3.6562831686150405E-4</c:v>
                </c:pt>
                <c:pt idx="410">
                  <c:v>-3.6178803262660556E-4</c:v>
                </c:pt>
                <c:pt idx="411">
                  <c:v>-3.4944646766661106E-4</c:v>
                </c:pt>
                <c:pt idx="412">
                  <c:v>-3.3721217032776159E-4</c:v>
                </c:pt>
                <c:pt idx="413">
                  <c:v>-3.2688681595015691E-4</c:v>
                </c:pt>
                <c:pt idx="414">
                  <c:v>-3.247730462226095E-4</c:v>
                </c:pt>
                <c:pt idx="415">
                  <c:v>-3.22613677564734E-4</c:v>
                </c:pt>
                <c:pt idx="416">
                  <c:v>-3.0678410748548904E-4</c:v>
                </c:pt>
                <c:pt idx="417">
                  <c:v>-3.0123401053056535E-4</c:v>
                </c:pt>
                <c:pt idx="418">
                  <c:v>-2.8899370550071848E-4</c:v>
                </c:pt>
                <c:pt idx="419">
                  <c:v>-2.8640115061040472E-4</c:v>
                </c:pt>
                <c:pt idx="420">
                  <c:v>-2.8376299612505263E-4</c:v>
                </c:pt>
                <c:pt idx="421">
                  <c:v>-2.6506089204933383E-4</c:v>
                </c:pt>
                <c:pt idx="422">
                  <c:v>-2.4362272682638367E-4</c:v>
                </c:pt>
                <c:pt idx="423">
                  <c:v>-2.4057418194027325E-4</c:v>
                </c:pt>
                <c:pt idx="424">
                  <c:v>-2.374800371115785E-4</c:v>
                </c:pt>
                <c:pt idx="425">
                  <c:v>-2.3434029228983078E-4</c:v>
                </c:pt>
                <c:pt idx="426">
                  <c:v>-2.1663504411125495E-4</c:v>
                </c:pt>
                <c:pt idx="427">
                  <c:v>-2.0916990741277403E-4</c:v>
                </c:pt>
                <c:pt idx="428">
                  <c:v>-1.9309963547063029E-4</c:v>
                </c:pt>
                <c:pt idx="429">
                  <c:v>-1.8954949479260685E-4</c:v>
                </c:pt>
                <c:pt idx="430">
                  <c:v>-1.8595375400272979E-4</c:v>
                </c:pt>
                <c:pt idx="431">
                  <c:v>-1.6292591844303144E-4</c:v>
                </c:pt>
                <c:pt idx="432">
                  <c:v>-1.5561873439422E-4</c:v>
                </c:pt>
                <c:pt idx="433">
                  <c:v>-1.5178829515827275E-4</c:v>
                </c:pt>
                <c:pt idx="434">
                  <c:v>-1.4791808346595228E-4</c:v>
                </c:pt>
                <c:pt idx="435">
                  <c:v>-1.4400872371589379E-4</c:v>
                </c:pt>
                <c:pt idx="436">
                  <c:v>-1.1822282075035773E-4</c:v>
                </c:pt>
                <c:pt idx="437">
                  <c:v>-1.1216617691189867E-4</c:v>
                </c:pt>
                <c:pt idx="438">
                  <c:v>-1.0633873216647771E-4</c:v>
                </c:pt>
                <c:pt idx="439">
                  <c:v>-9.7331967750524662E-5</c:v>
                </c:pt>
                <c:pt idx="440">
                  <c:v>-9.3793014582107645E-5</c:v>
                </c:pt>
                <c:pt idx="441">
                  <c:v>-8.0795225382068736E-5</c:v>
                </c:pt>
                <c:pt idx="442">
                  <c:v>-7.6436413452007912E-5</c:v>
                </c:pt>
                <c:pt idx="443">
                  <c:v>-7.2337946636746864E-5</c:v>
                </c:pt>
                <c:pt idx="444">
                  <c:v>-6.689902667708636E-5</c:v>
                </c:pt>
                <c:pt idx="445">
                  <c:v>-5.3463558557620416E-5</c:v>
                </c:pt>
                <c:pt idx="446">
                  <c:v>-5.1312089957011864E-5</c:v>
                </c:pt>
                <c:pt idx="447">
                  <c:v>-4.8824324182378254E-5</c:v>
                </c:pt>
                <c:pt idx="448">
                  <c:v>-4.7617067291752616E-5</c:v>
                </c:pt>
                <c:pt idx="449">
                  <c:v>-4.5082830813836239E-5</c:v>
                </c:pt>
                <c:pt idx="450">
                  <c:v>-4.4612249185504993E-5</c:v>
                </c:pt>
                <c:pt idx="451">
                  <c:v>-4.4138354280853775E-5</c:v>
                </c:pt>
                <c:pt idx="452">
                  <c:v>-4.3163500944715105E-5</c:v>
                </c:pt>
                <c:pt idx="453">
                  <c:v>-4.2427530607579527E-5</c:v>
                </c:pt>
                <c:pt idx="454">
                  <c:v>-4.0968852663906872E-5</c:v>
                </c:pt>
                <c:pt idx="455">
                  <c:v>-3.9950375319412636E-5</c:v>
                </c:pt>
                <c:pt idx="456">
                  <c:v>-3.970707963180109E-5</c:v>
                </c:pt>
                <c:pt idx="457">
                  <c:v>-3.9462679460974012E-5</c:v>
                </c:pt>
                <c:pt idx="458">
                  <c:v>-3.7926686709920064E-5</c:v>
                </c:pt>
                <c:pt idx="459">
                  <c:v>-3.7408062559843033E-5</c:v>
                </c:pt>
                <c:pt idx="460">
                  <c:v>-3.6343200000969624E-5</c:v>
                </c:pt>
                <c:pt idx="461">
                  <c:v>-3.6088307434900546E-5</c:v>
                </c:pt>
                <c:pt idx="462">
                  <c:v>-3.5832310392384713E-5</c:v>
                </c:pt>
                <c:pt idx="463">
                  <c:v>-3.422673865230878E-5</c:v>
                </c:pt>
                <c:pt idx="464">
                  <c:v>-3.3684921496006513E-5</c:v>
                </c:pt>
                <c:pt idx="465">
                  <c:v>-3.2573673640825326E-5</c:v>
                </c:pt>
                <c:pt idx="466">
                  <c:v>-3.2307184209129369E-5</c:v>
                </c:pt>
                <c:pt idx="467">
                  <c:v>-3.2039590300847465E-5</c:v>
                </c:pt>
                <c:pt idx="468">
                  <c:v>-3.0364439502127809E-5</c:v>
                </c:pt>
                <c:pt idx="469">
                  <c:v>-2.9799429321550242E-5</c:v>
                </c:pt>
                <c:pt idx="470">
                  <c:v>-2.864179606215151E-5</c:v>
                </c:pt>
                <c:pt idx="471">
                  <c:v>-2.8363709780876434E-5</c:v>
                </c:pt>
                <c:pt idx="472">
                  <c:v>-2.808451902520086E-5</c:v>
                </c:pt>
                <c:pt idx="473">
                  <c:v>-2.6339789098215759E-5</c:v>
                </c:pt>
                <c:pt idx="474">
                  <c:v>-2.5751585866287763E-5</c:v>
                </c:pt>
                <c:pt idx="475">
                  <c:v>-2.5464663881535898E-5</c:v>
                </c:pt>
                <c:pt idx="476">
                  <c:v>-2.425788398402462E-5</c:v>
                </c:pt>
                <c:pt idx="477">
                  <c:v>-2.3967096401704906E-5</c:v>
                </c:pt>
                <c:pt idx="478">
                  <c:v>-2.2465664852422407E-5</c:v>
                </c:pt>
                <c:pt idx="479">
                  <c:v>-2.1855925159020018E-5</c:v>
                </c:pt>
                <c:pt idx="480">
                  <c:v>-2.1242872169313642E-5</c:v>
                </c:pt>
                <c:pt idx="481">
                  <c:v>-1.9989706638717797E-5</c:v>
                </c:pt>
                <c:pt idx="482">
                  <c:v>-1.9687322252437411E-5</c:v>
                </c:pt>
                <c:pt idx="483">
                  <c:v>-1.8127907736253945E-5</c:v>
                </c:pt>
                <c:pt idx="484">
                  <c:v>-1.7494974948739639E-5</c:v>
                </c:pt>
                <c:pt idx="485">
                  <c:v>-1.6858728862256811E-5</c:v>
                </c:pt>
                <c:pt idx="486">
                  <c:v>-1.5559177560103832E-5</c:v>
                </c:pt>
                <c:pt idx="487">
                  <c:v>-1.5245196404633348E-5</c:v>
                </c:pt>
                <c:pt idx="488">
                  <c:v>-1.3627798894688681E-5</c:v>
                </c:pt>
                <c:pt idx="489">
                  <c:v>-1.2971672993078442E-5</c:v>
                </c:pt>
                <c:pt idx="490">
                  <c:v>-1.2312233781841542E-5</c:v>
                </c:pt>
                <c:pt idx="491">
                  <c:v>-1.0966296558334587E-5</c:v>
                </c:pt>
                <c:pt idx="492">
                  <c:v>-1.064071866618832E-5</c:v>
                </c:pt>
                <c:pt idx="493">
                  <c:v>-8.232526820250996E-6</c:v>
                </c:pt>
                <c:pt idx="494">
                  <c:v>-6.6445041269069804E-6</c:v>
                </c:pt>
                <c:pt idx="495">
                  <c:v>-4.6981343362340056E-6</c:v>
                </c:pt>
                <c:pt idx="496">
                  <c:v>2.0182465498841395E-6</c:v>
                </c:pt>
                <c:pt idx="497">
                  <c:v>2.6208831414808652E-6</c:v>
                </c:pt>
                <c:pt idx="498">
                  <c:v>1.3319188301951975E-5</c:v>
                </c:pt>
                <c:pt idx="499">
                  <c:v>1.7519338617241664E-5</c:v>
                </c:pt>
                <c:pt idx="500">
                  <c:v>2.9265491213434107E-5</c:v>
                </c:pt>
                <c:pt idx="501">
                  <c:v>3.0578991511431841E-5</c:v>
                </c:pt>
                <c:pt idx="502">
                  <c:v>3.1955908028123302E-5</c:v>
                </c:pt>
                <c:pt idx="503">
                  <c:v>4.9047615037820945E-5</c:v>
                </c:pt>
                <c:pt idx="504">
                  <c:v>5.5312872504200624E-5</c:v>
                </c:pt>
                <c:pt idx="505">
                  <c:v>7.0687664998978704E-5</c:v>
                </c:pt>
                <c:pt idx="506">
                  <c:v>7.3148819586532632E-5</c:v>
                </c:pt>
                <c:pt idx="507">
                  <c:v>7.5746684346780148E-5</c:v>
                </c:pt>
                <c:pt idx="508">
                  <c:v>9.8538516873878087E-5</c:v>
                </c:pt>
                <c:pt idx="509">
                  <c:v>1.0663779048695091E-4</c:v>
                </c:pt>
                <c:pt idx="510">
                  <c:v>1.2417972639026817E-4</c:v>
                </c:pt>
                <c:pt idx="511">
                  <c:v>1.8755588718716805E-4</c:v>
                </c:pt>
              </c:numCache>
            </c:numRef>
          </c:yVal>
          <c:smooth val="0"/>
        </c:ser>
        <c:ser>
          <c:idx val="2"/>
          <c:order val="1"/>
          <c:tx>
            <c:v>1M QL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EUR1M!$AR$2:$AR$513</c:f>
              <c:numCache>
                <c:formatCode>ddd\,\ dd\-mmm\-yyyy</c:formatCode>
                <c:ptCount val="512"/>
                <c:pt idx="0">
                  <c:v>42209</c:v>
                </c:pt>
                <c:pt idx="1">
                  <c:v>42212</c:v>
                </c:pt>
                <c:pt idx="2">
                  <c:v>42213</c:v>
                </c:pt>
                <c:pt idx="3">
                  <c:v>42214</c:v>
                </c:pt>
                <c:pt idx="4">
                  <c:v>42215</c:v>
                </c:pt>
                <c:pt idx="5">
                  <c:v>42216</c:v>
                </c:pt>
                <c:pt idx="6">
                  <c:v>42219</c:v>
                </c:pt>
                <c:pt idx="7">
                  <c:v>42220</c:v>
                </c:pt>
                <c:pt idx="8">
                  <c:v>42221</c:v>
                </c:pt>
                <c:pt idx="9">
                  <c:v>42222</c:v>
                </c:pt>
                <c:pt idx="10">
                  <c:v>42223</c:v>
                </c:pt>
                <c:pt idx="11">
                  <c:v>42226</c:v>
                </c:pt>
                <c:pt idx="12">
                  <c:v>42227</c:v>
                </c:pt>
                <c:pt idx="13">
                  <c:v>42228</c:v>
                </c:pt>
                <c:pt idx="14">
                  <c:v>42229</c:v>
                </c:pt>
                <c:pt idx="15">
                  <c:v>42230</c:v>
                </c:pt>
                <c:pt idx="16">
                  <c:v>42233</c:v>
                </c:pt>
                <c:pt idx="17">
                  <c:v>42234</c:v>
                </c:pt>
                <c:pt idx="18">
                  <c:v>42235</c:v>
                </c:pt>
                <c:pt idx="19">
                  <c:v>42236</c:v>
                </c:pt>
                <c:pt idx="20">
                  <c:v>42237</c:v>
                </c:pt>
                <c:pt idx="21">
                  <c:v>42240</c:v>
                </c:pt>
                <c:pt idx="22">
                  <c:v>42241</c:v>
                </c:pt>
                <c:pt idx="23">
                  <c:v>42242</c:v>
                </c:pt>
                <c:pt idx="24">
                  <c:v>42243</c:v>
                </c:pt>
                <c:pt idx="25">
                  <c:v>42244</c:v>
                </c:pt>
                <c:pt idx="26">
                  <c:v>42247</c:v>
                </c:pt>
                <c:pt idx="27">
                  <c:v>42248</c:v>
                </c:pt>
                <c:pt idx="28">
                  <c:v>42249</c:v>
                </c:pt>
                <c:pt idx="29">
                  <c:v>42250</c:v>
                </c:pt>
                <c:pt idx="30">
                  <c:v>42251</c:v>
                </c:pt>
                <c:pt idx="31">
                  <c:v>42254</c:v>
                </c:pt>
                <c:pt idx="32">
                  <c:v>42255</c:v>
                </c:pt>
                <c:pt idx="33">
                  <c:v>42256</c:v>
                </c:pt>
                <c:pt idx="34">
                  <c:v>42257</c:v>
                </c:pt>
                <c:pt idx="35">
                  <c:v>42258</c:v>
                </c:pt>
                <c:pt idx="36">
                  <c:v>42261</c:v>
                </c:pt>
                <c:pt idx="37">
                  <c:v>42262</c:v>
                </c:pt>
                <c:pt idx="38">
                  <c:v>42263</c:v>
                </c:pt>
                <c:pt idx="39">
                  <c:v>42264</c:v>
                </c:pt>
                <c:pt idx="40">
                  <c:v>42265</c:v>
                </c:pt>
                <c:pt idx="41">
                  <c:v>42268</c:v>
                </c:pt>
                <c:pt idx="42">
                  <c:v>42269</c:v>
                </c:pt>
                <c:pt idx="43">
                  <c:v>42270</c:v>
                </c:pt>
                <c:pt idx="44">
                  <c:v>42271</c:v>
                </c:pt>
                <c:pt idx="45">
                  <c:v>42272</c:v>
                </c:pt>
                <c:pt idx="46">
                  <c:v>42275</c:v>
                </c:pt>
                <c:pt idx="47">
                  <c:v>42276</c:v>
                </c:pt>
                <c:pt idx="48">
                  <c:v>42277</c:v>
                </c:pt>
                <c:pt idx="49">
                  <c:v>42278</c:v>
                </c:pt>
                <c:pt idx="50">
                  <c:v>42279</c:v>
                </c:pt>
                <c:pt idx="51">
                  <c:v>42282</c:v>
                </c:pt>
                <c:pt idx="52">
                  <c:v>42283</c:v>
                </c:pt>
                <c:pt idx="53">
                  <c:v>42284</c:v>
                </c:pt>
                <c:pt idx="54">
                  <c:v>42285</c:v>
                </c:pt>
                <c:pt idx="55">
                  <c:v>42286</c:v>
                </c:pt>
                <c:pt idx="56">
                  <c:v>42289</c:v>
                </c:pt>
                <c:pt idx="57">
                  <c:v>42290</c:v>
                </c:pt>
                <c:pt idx="58">
                  <c:v>42291</c:v>
                </c:pt>
                <c:pt idx="59">
                  <c:v>42292</c:v>
                </c:pt>
                <c:pt idx="60">
                  <c:v>42293</c:v>
                </c:pt>
                <c:pt idx="61">
                  <c:v>42296</c:v>
                </c:pt>
                <c:pt idx="62">
                  <c:v>42297</c:v>
                </c:pt>
                <c:pt idx="63">
                  <c:v>42298</c:v>
                </c:pt>
                <c:pt idx="64">
                  <c:v>42299</c:v>
                </c:pt>
                <c:pt idx="65">
                  <c:v>42300</c:v>
                </c:pt>
                <c:pt idx="66">
                  <c:v>42303</c:v>
                </c:pt>
                <c:pt idx="67">
                  <c:v>42304</c:v>
                </c:pt>
                <c:pt idx="68">
                  <c:v>42305</c:v>
                </c:pt>
                <c:pt idx="69">
                  <c:v>42306</c:v>
                </c:pt>
                <c:pt idx="70">
                  <c:v>42307</c:v>
                </c:pt>
                <c:pt idx="71">
                  <c:v>42310</c:v>
                </c:pt>
                <c:pt idx="72">
                  <c:v>42311</c:v>
                </c:pt>
                <c:pt idx="73">
                  <c:v>42312</c:v>
                </c:pt>
                <c:pt idx="74">
                  <c:v>42313</c:v>
                </c:pt>
                <c:pt idx="75">
                  <c:v>42314</c:v>
                </c:pt>
                <c:pt idx="76">
                  <c:v>42317</c:v>
                </c:pt>
                <c:pt idx="77">
                  <c:v>42318</c:v>
                </c:pt>
                <c:pt idx="78">
                  <c:v>42319</c:v>
                </c:pt>
                <c:pt idx="79">
                  <c:v>42320</c:v>
                </c:pt>
                <c:pt idx="80">
                  <c:v>42321</c:v>
                </c:pt>
                <c:pt idx="81">
                  <c:v>42324</c:v>
                </c:pt>
                <c:pt idx="82">
                  <c:v>42325</c:v>
                </c:pt>
                <c:pt idx="83">
                  <c:v>42326</c:v>
                </c:pt>
                <c:pt idx="84">
                  <c:v>42327</c:v>
                </c:pt>
                <c:pt idx="85">
                  <c:v>42328</c:v>
                </c:pt>
                <c:pt idx="86">
                  <c:v>42331</c:v>
                </c:pt>
                <c:pt idx="87">
                  <c:v>42332</c:v>
                </c:pt>
                <c:pt idx="88">
                  <c:v>42333</c:v>
                </c:pt>
                <c:pt idx="89">
                  <c:v>42334</c:v>
                </c:pt>
                <c:pt idx="90">
                  <c:v>42335</c:v>
                </c:pt>
                <c:pt idx="91">
                  <c:v>42338</c:v>
                </c:pt>
                <c:pt idx="92">
                  <c:v>42339</c:v>
                </c:pt>
                <c:pt idx="93">
                  <c:v>42340</c:v>
                </c:pt>
                <c:pt idx="94">
                  <c:v>42341</c:v>
                </c:pt>
                <c:pt idx="95">
                  <c:v>42342</c:v>
                </c:pt>
                <c:pt idx="96">
                  <c:v>42345</c:v>
                </c:pt>
                <c:pt idx="97">
                  <c:v>42346</c:v>
                </c:pt>
                <c:pt idx="98">
                  <c:v>42347</c:v>
                </c:pt>
                <c:pt idx="99">
                  <c:v>42348</c:v>
                </c:pt>
                <c:pt idx="100">
                  <c:v>42349</c:v>
                </c:pt>
                <c:pt idx="101">
                  <c:v>42352</c:v>
                </c:pt>
                <c:pt idx="102">
                  <c:v>42353</c:v>
                </c:pt>
                <c:pt idx="103">
                  <c:v>42354</c:v>
                </c:pt>
                <c:pt idx="104">
                  <c:v>42355</c:v>
                </c:pt>
                <c:pt idx="105">
                  <c:v>42356</c:v>
                </c:pt>
                <c:pt idx="106">
                  <c:v>42359</c:v>
                </c:pt>
                <c:pt idx="107">
                  <c:v>42360</c:v>
                </c:pt>
                <c:pt idx="108">
                  <c:v>42361</c:v>
                </c:pt>
                <c:pt idx="109">
                  <c:v>42362</c:v>
                </c:pt>
                <c:pt idx="110">
                  <c:v>42366</c:v>
                </c:pt>
                <c:pt idx="111">
                  <c:v>42367</c:v>
                </c:pt>
                <c:pt idx="112">
                  <c:v>42368</c:v>
                </c:pt>
                <c:pt idx="113">
                  <c:v>42369</c:v>
                </c:pt>
                <c:pt idx="114">
                  <c:v>42373</c:v>
                </c:pt>
                <c:pt idx="115">
                  <c:v>42374</c:v>
                </c:pt>
                <c:pt idx="116">
                  <c:v>42375</c:v>
                </c:pt>
                <c:pt idx="117">
                  <c:v>42376</c:v>
                </c:pt>
                <c:pt idx="118">
                  <c:v>42377</c:v>
                </c:pt>
                <c:pt idx="119">
                  <c:v>42380</c:v>
                </c:pt>
                <c:pt idx="120">
                  <c:v>42381</c:v>
                </c:pt>
                <c:pt idx="121">
                  <c:v>42382</c:v>
                </c:pt>
                <c:pt idx="122">
                  <c:v>42383</c:v>
                </c:pt>
                <c:pt idx="123">
                  <c:v>42384</c:v>
                </c:pt>
                <c:pt idx="124">
                  <c:v>42387</c:v>
                </c:pt>
                <c:pt idx="125">
                  <c:v>42388</c:v>
                </c:pt>
                <c:pt idx="126">
                  <c:v>42389</c:v>
                </c:pt>
                <c:pt idx="127">
                  <c:v>42390</c:v>
                </c:pt>
                <c:pt idx="128">
                  <c:v>42391</c:v>
                </c:pt>
                <c:pt idx="129">
                  <c:v>42394</c:v>
                </c:pt>
                <c:pt idx="130">
                  <c:v>42395</c:v>
                </c:pt>
                <c:pt idx="131">
                  <c:v>42396</c:v>
                </c:pt>
                <c:pt idx="132">
                  <c:v>42397</c:v>
                </c:pt>
                <c:pt idx="133">
                  <c:v>42398</c:v>
                </c:pt>
                <c:pt idx="134">
                  <c:v>42401</c:v>
                </c:pt>
                <c:pt idx="135">
                  <c:v>42402</c:v>
                </c:pt>
                <c:pt idx="136">
                  <c:v>42403</c:v>
                </c:pt>
                <c:pt idx="137">
                  <c:v>42404</c:v>
                </c:pt>
                <c:pt idx="138">
                  <c:v>42405</c:v>
                </c:pt>
                <c:pt idx="139">
                  <c:v>42408</c:v>
                </c:pt>
                <c:pt idx="140">
                  <c:v>42409</c:v>
                </c:pt>
                <c:pt idx="141">
                  <c:v>42410</c:v>
                </c:pt>
                <c:pt idx="142">
                  <c:v>42411</c:v>
                </c:pt>
                <c:pt idx="143">
                  <c:v>42412</c:v>
                </c:pt>
                <c:pt idx="144">
                  <c:v>42415</c:v>
                </c:pt>
                <c:pt idx="145">
                  <c:v>42416</c:v>
                </c:pt>
                <c:pt idx="146">
                  <c:v>42417</c:v>
                </c:pt>
                <c:pt idx="147">
                  <c:v>42418</c:v>
                </c:pt>
                <c:pt idx="148">
                  <c:v>42419</c:v>
                </c:pt>
                <c:pt idx="149">
                  <c:v>42422</c:v>
                </c:pt>
                <c:pt idx="150">
                  <c:v>42423</c:v>
                </c:pt>
                <c:pt idx="151">
                  <c:v>42424</c:v>
                </c:pt>
                <c:pt idx="152">
                  <c:v>42425</c:v>
                </c:pt>
                <c:pt idx="153">
                  <c:v>42426</c:v>
                </c:pt>
                <c:pt idx="154">
                  <c:v>42429</c:v>
                </c:pt>
                <c:pt idx="155">
                  <c:v>42430</c:v>
                </c:pt>
                <c:pt idx="156">
                  <c:v>42431</c:v>
                </c:pt>
                <c:pt idx="157">
                  <c:v>42432</c:v>
                </c:pt>
                <c:pt idx="158">
                  <c:v>42433</c:v>
                </c:pt>
                <c:pt idx="159">
                  <c:v>42436</c:v>
                </c:pt>
                <c:pt idx="160">
                  <c:v>42437</c:v>
                </c:pt>
                <c:pt idx="161">
                  <c:v>42438</c:v>
                </c:pt>
                <c:pt idx="162">
                  <c:v>42439</c:v>
                </c:pt>
                <c:pt idx="163">
                  <c:v>42440</c:v>
                </c:pt>
                <c:pt idx="164">
                  <c:v>42443</c:v>
                </c:pt>
                <c:pt idx="165">
                  <c:v>42444</c:v>
                </c:pt>
                <c:pt idx="166">
                  <c:v>42445</c:v>
                </c:pt>
                <c:pt idx="167">
                  <c:v>42446</c:v>
                </c:pt>
                <c:pt idx="168">
                  <c:v>42447</c:v>
                </c:pt>
                <c:pt idx="169">
                  <c:v>42450</c:v>
                </c:pt>
                <c:pt idx="170">
                  <c:v>42451</c:v>
                </c:pt>
                <c:pt idx="171">
                  <c:v>42452</c:v>
                </c:pt>
                <c:pt idx="172">
                  <c:v>42453</c:v>
                </c:pt>
                <c:pt idx="173">
                  <c:v>42458</c:v>
                </c:pt>
                <c:pt idx="174">
                  <c:v>42459</c:v>
                </c:pt>
                <c:pt idx="175">
                  <c:v>42460</c:v>
                </c:pt>
                <c:pt idx="176">
                  <c:v>42461</c:v>
                </c:pt>
                <c:pt idx="177">
                  <c:v>42464</c:v>
                </c:pt>
                <c:pt idx="178">
                  <c:v>42465</c:v>
                </c:pt>
                <c:pt idx="179">
                  <c:v>42466</c:v>
                </c:pt>
                <c:pt idx="180">
                  <c:v>42467</c:v>
                </c:pt>
                <c:pt idx="181">
                  <c:v>42468</c:v>
                </c:pt>
                <c:pt idx="182">
                  <c:v>42471</c:v>
                </c:pt>
                <c:pt idx="183">
                  <c:v>42472</c:v>
                </c:pt>
                <c:pt idx="184">
                  <c:v>42473</c:v>
                </c:pt>
                <c:pt idx="185">
                  <c:v>42474</c:v>
                </c:pt>
                <c:pt idx="186">
                  <c:v>42475</c:v>
                </c:pt>
                <c:pt idx="187">
                  <c:v>42478</c:v>
                </c:pt>
                <c:pt idx="188">
                  <c:v>42479</c:v>
                </c:pt>
                <c:pt idx="189">
                  <c:v>42480</c:v>
                </c:pt>
                <c:pt idx="190">
                  <c:v>42481</c:v>
                </c:pt>
                <c:pt idx="191">
                  <c:v>42482</c:v>
                </c:pt>
                <c:pt idx="192">
                  <c:v>42485</c:v>
                </c:pt>
                <c:pt idx="193">
                  <c:v>42486</c:v>
                </c:pt>
                <c:pt idx="194">
                  <c:v>42487</c:v>
                </c:pt>
                <c:pt idx="195">
                  <c:v>42488</c:v>
                </c:pt>
                <c:pt idx="196">
                  <c:v>42489</c:v>
                </c:pt>
                <c:pt idx="197">
                  <c:v>42492</c:v>
                </c:pt>
                <c:pt idx="198">
                  <c:v>42493</c:v>
                </c:pt>
                <c:pt idx="199">
                  <c:v>42494</c:v>
                </c:pt>
                <c:pt idx="200">
                  <c:v>42495</c:v>
                </c:pt>
                <c:pt idx="201">
                  <c:v>42496</c:v>
                </c:pt>
                <c:pt idx="202">
                  <c:v>42499</c:v>
                </c:pt>
                <c:pt idx="203">
                  <c:v>42500</c:v>
                </c:pt>
                <c:pt idx="204">
                  <c:v>42501</c:v>
                </c:pt>
                <c:pt idx="205">
                  <c:v>42502</c:v>
                </c:pt>
                <c:pt idx="206">
                  <c:v>42503</c:v>
                </c:pt>
                <c:pt idx="207">
                  <c:v>42506</c:v>
                </c:pt>
                <c:pt idx="208">
                  <c:v>42507</c:v>
                </c:pt>
                <c:pt idx="209">
                  <c:v>42508</c:v>
                </c:pt>
                <c:pt idx="210">
                  <c:v>42509</c:v>
                </c:pt>
                <c:pt idx="211">
                  <c:v>42510</c:v>
                </c:pt>
                <c:pt idx="212">
                  <c:v>42513</c:v>
                </c:pt>
                <c:pt idx="213">
                  <c:v>42514</c:v>
                </c:pt>
                <c:pt idx="214">
                  <c:v>42515</c:v>
                </c:pt>
                <c:pt idx="215">
                  <c:v>42516</c:v>
                </c:pt>
                <c:pt idx="216">
                  <c:v>42517</c:v>
                </c:pt>
                <c:pt idx="217">
                  <c:v>42520</c:v>
                </c:pt>
                <c:pt idx="218">
                  <c:v>42521</c:v>
                </c:pt>
                <c:pt idx="219">
                  <c:v>42522</c:v>
                </c:pt>
                <c:pt idx="220">
                  <c:v>42523</c:v>
                </c:pt>
                <c:pt idx="221">
                  <c:v>42524</c:v>
                </c:pt>
                <c:pt idx="222">
                  <c:v>42527</c:v>
                </c:pt>
                <c:pt idx="223">
                  <c:v>42528</c:v>
                </c:pt>
                <c:pt idx="224">
                  <c:v>42529</c:v>
                </c:pt>
                <c:pt idx="225">
                  <c:v>42530</c:v>
                </c:pt>
                <c:pt idx="226">
                  <c:v>42531</c:v>
                </c:pt>
                <c:pt idx="227">
                  <c:v>42534</c:v>
                </c:pt>
                <c:pt idx="228">
                  <c:v>42535</c:v>
                </c:pt>
                <c:pt idx="229">
                  <c:v>42536</c:v>
                </c:pt>
                <c:pt idx="230">
                  <c:v>42537</c:v>
                </c:pt>
                <c:pt idx="231">
                  <c:v>42538</c:v>
                </c:pt>
                <c:pt idx="232">
                  <c:v>42541</c:v>
                </c:pt>
                <c:pt idx="233">
                  <c:v>42542</c:v>
                </c:pt>
                <c:pt idx="234">
                  <c:v>42543</c:v>
                </c:pt>
                <c:pt idx="235">
                  <c:v>42544</c:v>
                </c:pt>
                <c:pt idx="236">
                  <c:v>42545</c:v>
                </c:pt>
                <c:pt idx="237">
                  <c:v>42548</c:v>
                </c:pt>
                <c:pt idx="238">
                  <c:v>42549</c:v>
                </c:pt>
                <c:pt idx="239">
                  <c:v>42550</c:v>
                </c:pt>
                <c:pt idx="240">
                  <c:v>42551</c:v>
                </c:pt>
                <c:pt idx="241">
                  <c:v>42552</c:v>
                </c:pt>
                <c:pt idx="242">
                  <c:v>42555</c:v>
                </c:pt>
                <c:pt idx="243">
                  <c:v>42556</c:v>
                </c:pt>
                <c:pt idx="244">
                  <c:v>42557</c:v>
                </c:pt>
                <c:pt idx="245">
                  <c:v>42558</c:v>
                </c:pt>
                <c:pt idx="246">
                  <c:v>42559</c:v>
                </c:pt>
                <c:pt idx="247">
                  <c:v>42562</c:v>
                </c:pt>
                <c:pt idx="248">
                  <c:v>42563</c:v>
                </c:pt>
                <c:pt idx="249">
                  <c:v>42564</c:v>
                </c:pt>
                <c:pt idx="250">
                  <c:v>42565</c:v>
                </c:pt>
                <c:pt idx="251">
                  <c:v>42566</c:v>
                </c:pt>
                <c:pt idx="252">
                  <c:v>42569</c:v>
                </c:pt>
                <c:pt idx="253">
                  <c:v>42570</c:v>
                </c:pt>
                <c:pt idx="254">
                  <c:v>42571</c:v>
                </c:pt>
                <c:pt idx="255">
                  <c:v>42572</c:v>
                </c:pt>
                <c:pt idx="256">
                  <c:v>42573</c:v>
                </c:pt>
                <c:pt idx="257">
                  <c:v>42576</c:v>
                </c:pt>
                <c:pt idx="258">
                  <c:v>42577</c:v>
                </c:pt>
                <c:pt idx="259">
                  <c:v>42578</c:v>
                </c:pt>
                <c:pt idx="260">
                  <c:v>42579</c:v>
                </c:pt>
                <c:pt idx="261">
                  <c:v>42580</c:v>
                </c:pt>
                <c:pt idx="262">
                  <c:v>42583</c:v>
                </c:pt>
                <c:pt idx="263">
                  <c:v>42584</c:v>
                </c:pt>
                <c:pt idx="264">
                  <c:v>42585</c:v>
                </c:pt>
                <c:pt idx="265">
                  <c:v>42586</c:v>
                </c:pt>
                <c:pt idx="266">
                  <c:v>42587</c:v>
                </c:pt>
                <c:pt idx="267">
                  <c:v>42590</c:v>
                </c:pt>
                <c:pt idx="268">
                  <c:v>42591</c:v>
                </c:pt>
                <c:pt idx="269">
                  <c:v>42592</c:v>
                </c:pt>
                <c:pt idx="270">
                  <c:v>42593</c:v>
                </c:pt>
                <c:pt idx="271">
                  <c:v>42594</c:v>
                </c:pt>
                <c:pt idx="272">
                  <c:v>42597</c:v>
                </c:pt>
                <c:pt idx="273">
                  <c:v>42598</c:v>
                </c:pt>
                <c:pt idx="274">
                  <c:v>42599</c:v>
                </c:pt>
                <c:pt idx="275">
                  <c:v>42600</c:v>
                </c:pt>
                <c:pt idx="276">
                  <c:v>42601</c:v>
                </c:pt>
                <c:pt idx="277">
                  <c:v>42604</c:v>
                </c:pt>
                <c:pt idx="278">
                  <c:v>42605</c:v>
                </c:pt>
                <c:pt idx="279">
                  <c:v>42606</c:v>
                </c:pt>
                <c:pt idx="280">
                  <c:v>42607</c:v>
                </c:pt>
                <c:pt idx="281">
                  <c:v>42608</c:v>
                </c:pt>
                <c:pt idx="282">
                  <c:v>42611</c:v>
                </c:pt>
                <c:pt idx="283">
                  <c:v>42612</c:v>
                </c:pt>
                <c:pt idx="284">
                  <c:v>42613</c:v>
                </c:pt>
                <c:pt idx="285">
                  <c:v>42614</c:v>
                </c:pt>
                <c:pt idx="286">
                  <c:v>42615</c:v>
                </c:pt>
                <c:pt idx="287">
                  <c:v>42618</c:v>
                </c:pt>
                <c:pt idx="288">
                  <c:v>42619</c:v>
                </c:pt>
                <c:pt idx="289">
                  <c:v>42620</c:v>
                </c:pt>
                <c:pt idx="290">
                  <c:v>42621</c:v>
                </c:pt>
                <c:pt idx="291">
                  <c:v>42622</c:v>
                </c:pt>
                <c:pt idx="292">
                  <c:v>42625</c:v>
                </c:pt>
                <c:pt idx="293">
                  <c:v>42626</c:v>
                </c:pt>
                <c:pt idx="294">
                  <c:v>42627</c:v>
                </c:pt>
                <c:pt idx="295">
                  <c:v>42628</c:v>
                </c:pt>
                <c:pt idx="296">
                  <c:v>42629</c:v>
                </c:pt>
                <c:pt idx="297">
                  <c:v>42632</c:v>
                </c:pt>
                <c:pt idx="298">
                  <c:v>42633</c:v>
                </c:pt>
                <c:pt idx="299">
                  <c:v>42634</c:v>
                </c:pt>
                <c:pt idx="300">
                  <c:v>42635</c:v>
                </c:pt>
                <c:pt idx="301">
                  <c:v>42636</c:v>
                </c:pt>
                <c:pt idx="302">
                  <c:v>42639</c:v>
                </c:pt>
                <c:pt idx="303">
                  <c:v>42640</c:v>
                </c:pt>
                <c:pt idx="304">
                  <c:v>42641</c:v>
                </c:pt>
                <c:pt idx="305">
                  <c:v>42642</c:v>
                </c:pt>
                <c:pt idx="306">
                  <c:v>42643</c:v>
                </c:pt>
                <c:pt idx="307">
                  <c:v>42646</c:v>
                </c:pt>
                <c:pt idx="308">
                  <c:v>42647</c:v>
                </c:pt>
                <c:pt idx="309">
                  <c:v>42648</c:v>
                </c:pt>
                <c:pt idx="310">
                  <c:v>42649</c:v>
                </c:pt>
                <c:pt idx="311">
                  <c:v>42650</c:v>
                </c:pt>
                <c:pt idx="312">
                  <c:v>42653</c:v>
                </c:pt>
                <c:pt idx="313">
                  <c:v>42654</c:v>
                </c:pt>
                <c:pt idx="314">
                  <c:v>42655</c:v>
                </c:pt>
                <c:pt idx="315">
                  <c:v>42656</c:v>
                </c:pt>
                <c:pt idx="316">
                  <c:v>42657</c:v>
                </c:pt>
                <c:pt idx="317">
                  <c:v>42660</c:v>
                </c:pt>
                <c:pt idx="318">
                  <c:v>42661</c:v>
                </c:pt>
                <c:pt idx="319">
                  <c:v>42662</c:v>
                </c:pt>
                <c:pt idx="320">
                  <c:v>42663</c:v>
                </c:pt>
                <c:pt idx="321">
                  <c:v>42664</c:v>
                </c:pt>
                <c:pt idx="322">
                  <c:v>42667</c:v>
                </c:pt>
                <c:pt idx="323">
                  <c:v>42668</c:v>
                </c:pt>
                <c:pt idx="324">
                  <c:v>42669</c:v>
                </c:pt>
                <c:pt idx="325">
                  <c:v>42670</c:v>
                </c:pt>
                <c:pt idx="326">
                  <c:v>42671</c:v>
                </c:pt>
                <c:pt idx="327">
                  <c:v>42674</c:v>
                </c:pt>
                <c:pt idx="328">
                  <c:v>42675</c:v>
                </c:pt>
                <c:pt idx="329">
                  <c:v>42676</c:v>
                </c:pt>
                <c:pt idx="330">
                  <c:v>42677</c:v>
                </c:pt>
                <c:pt idx="331">
                  <c:v>42678</c:v>
                </c:pt>
                <c:pt idx="332">
                  <c:v>42681</c:v>
                </c:pt>
                <c:pt idx="333">
                  <c:v>42682</c:v>
                </c:pt>
                <c:pt idx="334">
                  <c:v>42683</c:v>
                </c:pt>
                <c:pt idx="335">
                  <c:v>42684</c:v>
                </c:pt>
                <c:pt idx="336">
                  <c:v>42685</c:v>
                </c:pt>
                <c:pt idx="337">
                  <c:v>42688</c:v>
                </c:pt>
                <c:pt idx="338">
                  <c:v>42689</c:v>
                </c:pt>
                <c:pt idx="339">
                  <c:v>42690</c:v>
                </c:pt>
                <c:pt idx="340">
                  <c:v>42691</c:v>
                </c:pt>
                <c:pt idx="341">
                  <c:v>42692</c:v>
                </c:pt>
                <c:pt idx="342">
                  <c:v>42695</c:v>
                </c:pt>
                <c:pt idx="343">
                  <c:v>42696</c:v>
                </c:pt>
                <c:pt idx="344">
                  <c:v>42697</c:v>
                </c:pt>
                <c:pt idx="345">
                  <c:v>42698</c:v>
                </c:pt>
                <c:pt idx="346">
                  <c:v>42699</c:v>
                </c:pt>
                <c:pt idx="347">
                  <c:v>42702</c:v>
                </c:pt>
                <c:pt idx="348">
                  <c:v>42703</c:v>
                </c:pt>
                <c:pt idx="349">
                  <c:v>42704</c:v>
                </c:pt>
                <c:pt idx="350">
                  <c:v>42705</c:v>
                </c:pt>
                <c:pt idx="351">
                  <c:v>42706</c:v>
                </c:pt>
                <c:pt idx="352">
                  <c:v>42709</c:v>
                </c:pt>
                <c:pt idx="353">
                  <c:v>42710</c:v>
                </c:pt>
                <c:pt idx="354">
                  <c:v>42711</c:v>
                </c:pt>
                <c:pt idx="355">
                  <c:v>42712</c:v>
                </c:pt>
                <c:pt idx="356">
                  <c:v>42713</c:v>
                </c:pt>
                <c:pt idx="357">
                  <c:v>42716</c:v>
                </c:pt>
                <c:pt idx="358">
                  <c:v>42717</c:v>
                </c:pt>
                <c:pt idx="359">
                  <c:v>42718</c:v>
                </c:pt>
                <c:pt idx="360">
                  <c:v>42719</c:v>
                </c:pt>
                <c:pt idx="361">
                  <c:v>42720</c:v>
                </c:pt>
                <c:pt idx="362">
                  <c:v>42723</c:v>
                </c:pt>
                <c:pt idx="363">
                  <c:v>42724</c:v>
                </c:pt>
                <c:pt idx="364">
                  <c:v>42725</c:v>
                </c:pt>
                <c:pt idx="365">
                  <c:v>42726</c:v>
                </c:pt>
                <c:pt idx="366">
                  <c:v>42727</c:v>
                </c:pt>
                <c:pt idx="367">
                  <c:v>42731</c:v>
                </c:pt>
                <c:pt idx="368">
                  <c:v>42732</c:v>
                </c:pt>
                <c:pt idx="369">
                  <c:v>42733</c:v>
                </c:pt>
                <c:pt idx="370">
                  <c:v>42734</c:v>
                </c:pt>
                <c:pt idx="371">
                  <c:v>42737</c:v>
                </c:pt>
                <c:pt idx="372">
                  <c:v>42738</c:v>
                </c:pt>
                <c:pt idx="373">
                  <c:v>42739</c:v>
                </c:pt>
                <c:pt idx="374">
                  <c:v>42740</c:v>
                </c:pt>
                <c:pt idx="375">
                  <c:v>42741</c:v>
                </c:pt>
                <c:pt idx="376">
                  <c:v>42744</c:v>
                </c:pt>
                <c:pt idx="377">
                  <c:v>42745</c:v>
                </c:pt>
                <c:pt idx="378">
                  <c:v>42746</c:v>
                </c:pt>
                <c:pt idx="379">
                  <c:v>42747</c:v>
                </c:pt>
                <c:pt idx="380">
                  <c:v>42748</c:v>
                </c:pt>
                <c:pt idx="381">
                  <c:v>42751</c:v>
                </c:pt>
                <c:pt idx="382">
                  <c:v>42752</c:v>
                </c:pt>
                <c:pt idx="383">
                  <c:v>42753</c:v>
                </c:pt>
                <c:pt idx="384">
                  <c:v>42754</c:v>
                </c:pt>
                <c:pt idx="385">
                  <c:v>42755</c:v>
                </c:pt>
                <c:pt idx="386">
                  <c:v>42758</c:v>
                </c:pt>
                <c:pt idx="387">
                  <c:v>42759</c:v>
                </c:pt>
                <c:pt idx="388">
                  <c:v>42760</c:v>
                </c:pt>
                <c:pt idx="389">
                  <c:v>42761</c:v>
                </c:pt>
                <c:pt idx="390">
                  <c:v>42762</c:v>
                </c:pt>
                <c:pt idx="391">
                  <c:v>42765</c:v>
                </c:pt>
                <c:pt idx="392">
                  <c:v>42766</c:v>
                </c:pt>
                <c:pt idx="393">
                  <c:v>42767</c:v>
                </c:pt>
                <c:pt idx="394">
                  <c:v>42768</c:v>
                </c:pt>
                <c:pt idx="395">
                  <c:v>42769</c:v>
                </c:pt>
                <c:pt idx="396">
                  <c:v>42772</c:v>
                </c:pt>
                <c:pt idx="397">
                  <c:v>42773</c:v>
                </c:pt>
                <c:pt idx="398">
                  <c:v>42774</c:v>
                </c:pt>
                <c:pt idx="399">
                  <c:v>42775</c:v>
                </c:pt>
                <c:pt idx="400">
                  <c:v>42776</c:v>
                </c:pt>
                <c:pt idx="401">
                  <c:v>42779</c:v>
                </c:pt>
                <c:pt idx="402">
                  <c:v>42780</c:v>
                </c:pt>
                <c:pt idx="403">
                  <c:v>42781</c:v>
                </c:pt>
                <c:pt idx="404">
                  <c:v>42782</c:v>
                </c:pt>
                <c:pt idx="405">
                  <c:v>42783</c:v>
                </c:pt>
                <c:pt idx="406">
                  <c:v>42786</c:v>
                </c:pt>
                <c:pt idx="407">
                  <c:v>42787</c:v>
                </c:pt>
                <c:pt idx="408">
                  <c:v>42788</c:v>
                </c:pt>
                <c:pt idx="409">
                  <c:v>42789</c:v>
                </c:pt>
                <c:pt idx="410">
                  <c:v>42790</c:v>
                </c:pt>
                <c:pt idx="411">
                  <c:v>42793</c:v>
                </c:pt>
                <c:pt idx="412">
                  <c:v>42794</c:v>
                </c:pt>
                <c:pt idx="413">
                  <c:v>42795</c:v>
                </c:pt>
                <c:pt idx="414">
                  <c:v>42796</c:v>
                </c:pt>
                <c:pt idx="415">
                  <c:v>42797</c:v>
                </c:pt>
                <c:pt idx="416">
                  <c:v>42800</c:v>
                </c:pt>
                <c:pt idx="417">
                  <c:v>42801</c:v>
                </c:pt>
                <c:pt idx="418">
                  <c:v>42802</c:v>
                </c:pt>
                <c:pt idx="419">
                  <c:v>42803</c:v>
                </c:pt>
                <c:pt idx="420">
                  <c:v>42804</c:v>
                </c:pt>
                <c:pt idx="421">
                  <c:v>42807</c:v>
                </c:pt>
                <c:pt idx="422">
                  <c:v>42808</c:v>
                </c:pt>
                <c:pt idx="423">
                  <c:v>42809</c:v>
                </c:pt>
                <c:pt idx="424">
                  <c:v>42810</c:v>
                </c:pt>
                <c:pt idx="425">
                  <c:v>42811</c:v>
                </c:pt>
                <c:pt idx="426">
                  <c:v>42814</c:v>
                </c:pt>
                <c:pt idx="427">
                  <c:v>42815</c:v>
                </c:pt>
                <c:pt idx="428">
                  <c:v>42816</c:v>
                </c:pt>
                <c:pt idx="429">
                  <c:v>42817</c:v>
                </c:pt>
                <c:pt idx="430">
                  <c:v>42818</c:v>
                </c:pt>
                <c:pt idx="431">
                  <c:v>42821</c:v>
                </c:pt>
                <c:pt idx="432">
                  <c:v>42822</c:v>
                </c:pt>
                <c:pt idx="433">
                  <c:v>42823</c:v>
                </c:pt>
                <c:pt idx="434">
                  <c:v>42824</c:v>
                </c:pt>
                <c:pt idx="435">
                  <c:v>42825</c:v>
                </c:pt>
                <c:pt idx="436">
                  <c:v>42828</c:v>
                </c:pt>
                <c:pt idx="437">
                  <c:v>42829</c:v>
                </c:pt>
                <c:pt idx="438">
                  <c:v>42830</c:v>
                </c:pt>
                <c:pt idx="439">
                  <c:v>42831</c:v>
                </c:pt>
                <c:pt idx="440">
                  <c:v>42832</c:v>
                </c:pt>
                <c:pt idx="441">
                  <c:v>42835</c:v>
                </c:pt>
                <c:pt idx="442">
                  <c:v>42836</c:v>
                </c:pt>
                <c:pt idx="443">
                  <c:v>42837</c:v>
                </c:pt>
                <c:pt idx="444">
                  <c:v>42838</c:v>
                </c:pt>
                <c:pt idx="445">
                  <c:v>42843</c:v>
                </c:pt>
                <c:pt idx="446">
                  <c:v>42844</c:v>
                </c:pt>
                <c:pt idx="447">
                  <c:v>42845</c:v>
                </c:pt>
                <c:pt idx="448">
                  <c:v>42846</c:v>
                </c:pt>
                <c:pt idx="449">
                  <c:v>42849</c:v>
                </c:pt>
                <c:pt idx="450">
                  <c:v>42850</c:v>
                </c:pt>
                <c:pt idx="451">
                  <c:v>42851</c:v>
                </c:pt>
                <c:pt idx="452">
                  <c:v>42852</c:v>
                </c:pt>
                <c:pt idx="453">
                  <c:v>42853</c:v>
                </c:pt>
                <c:pt idx="454">
                  <c:v>42857</c:v>
                </c:pt>
                <c:pt idx="455">
                  <c:v>42858</c:v>
                </c:pt>
                <c:pt idx="456">
                  <c:v>42859</c:v>
                </c:pt>
                <c:pt idx="457">
                  <c:v>42860</c:v>
                </c:pt>
                <c:pt idx="458">
                  <c:v>42863</c:v>
                </c:pt>
                <c:pt idx="459">
                  <c:v>42864</c:v>
                </c:pt>
                <c:pt idx="460">
                  <c:v>42865</c:v>
                </c:pt>
                <c:pt idx="461">
                  <c:v>42866</c:v>
                </c:pt>
                <c:pt idx="462">
                  <c:v>42867</c:v>
                </c:pt>
                <c:pt idx="463">
                  <c:v>42870</c:v>
                </c:pt>
                <c:pt idx="464">
                  <c:v>42871</c:v>
                </c:pt>
                <c:pt idx="465">
                  <c:v>42872</c:v>
                </c:pt>
                <c:pt idx="466">
                  <c:v>42873</c:v>
                </c:pt>
                <c:pt idx="467">
                  <c:v>42874</c:v>
                </c:pt>
                <c:pt idx="468">
                  <c:v>42877</c:v>
                </c:pt>
                <c:pt idx="469">
                  <c:v>42878</c:v>
                </c:pt>
                <c:pt idx="470">
                  <c:v>42879</c:v>
                </c:pt>
                <c:pt idx="471">
                  <c:v>42880</c:v>
                </c:pt>
                <c:pt idx="472">
                  <c:v>42881</c:v>
                </c:pt>
                <c:pt idx="473">
                  <c:v>42884</c:v>
                </c:pt>
                <c:pt idx="474">
                  <c:v>42885</c:v>
                </c:pt>
                <c:pt idx="475">
                  <c:v>42886</c:v>
                </c:pt>
                <c:pt idx="476">
                  <c:v>42887</c:v>
                </c:pt>
                <c:pt idx="477">
                  <c:v>42888</c:v>
                </c:pt>
                <c:pt idx="478">
                  <c:v>42891</c:v>
                </c:pt>
                <c:pt idx="479">
                  <c:v>42892</c:v>
                </c:pt>
                <c:pt idx="480">
                  <c:v>42893</c:v>
                </c:pt>
                <c:pt idx="481">
                  <c:v>42894</c:v>
                </c:pt>
                <c:pt idx="482">
                  <c:v>42895</c:v>
                </c:pt>
                <c:pt idx="483">
                  <c:v>42898</c:v>
                </c:pt>
                <c:pt idx="484">
                  <c:v>42899</c:v>
                </c:pt>
                <c:pt idx="485">
                  <c:v>42900</c:v>
                </c:pt>
                <c:pt idx="486">
                  <c:v>42901</c:v>
                </c:pt>
                <c:pt idx="487">
                  <c:v>42902</c:v>
                </c:pt>
                <c:pt idx="488">
                  <c:v>42905</c:v>
                </c:pt>
                <c:pt idx="489">
                  <c:v>42906</c:v>
                </c:pt>
                <c:pt idx="490">
                  <c:v>42907</c:v>
                </c:pt>
                <c:pt idx="491">
                  <c:v>42908</c:v>
                </c:pt>
                <c:pt idx="492">
                  <c:v>42909</c:v>
                </c:pt>
                <c:pt idx="493">
                  <c:v>42912</c:v>
                </c:pt>
                <c:pt idx="494">
                  <c:v>42913</c:v>
                </c:pt>
                <c:pt idx="495">
                  <c:v>42914</c:v>
                </c:pt>
                <c:pt idx="496">
                  <c:v>42915</c:v>
                </c:pt>
                <c:pt idx="497">
                  <c:v>42916</c:v>
                </c:pt>
                <c:pt idx="498">
                  <c:v>42919</c:v>
                </c:pt>
                <c:pt idx="499">
                  <c:v>42920</c:v>
                </c:pt>
                <c:pt idx="500">
                  <c:v>42921</c:v>
                </c:pt>
                <c:pt idx="501">
                  <c:v>42922</c:v>
                </c:pt>
                <c:pt idx="502">
                  <c:v>42923</c:v>
                </c:pt>
                <c:pt idx="503">
                  <c:v>42926</c:v>
                </c:pt>
                <c:pt idx="504">
                  <c:v>42927</c:v>
                </c:pt>
                <c:pt idx="505">
                  <c:v>42928</c:v>
                </c:pt>
                <c:pt idx="506">
                  <c:v>42929</c:v>
                </c:pt>
                <c:pt idx="507">
                  <c:v>42930</c:v>
                </c:pt>
                <c:pt idx="508">
                  <c:v>42933</c:v>
                </c:pt>
                <c:pt idx="509">
                  <c:v>42934</c:v>
                </c:pt>
                <c:pt idx="510">
                  <c:v>42935</c:v>
                </c:pt>
                <c:pt idx="511">
                  <c:v>42942</c:v>
                </c:pt>
              </c:numCache>
            </c:numRef>
          </c:xVal>
          <c:yVal>
            <c:numRef>
              <c:f>EUR1M!$AU$2:$AU$513</c:f>
              <c:numCache>
                <c:formatCode>0.0000%</c:formatCode>
                <c:ptCount val="5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4917760"/>
        <c:axId val="584920064"/>
      </c:scatterChart>
      <c:valAx>
        <c:axId val="584917760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584920064"/>
        <c:crosses val="autoZero"/>
        <c:crossBetween val="midCat"/>
      </c:valAx>
      <c:valAx>
        <c:axId val="584920064"/>
        <c:scaling>
          <c:orientation val="minMax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84917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3981319444444447"/>
          <c:y val="0.47839444444444451"/>
          <c:w val="0.11256180555555556"/>
          <c:h val="0.19137750000000001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1M (0Y-60Y)</a:t>
            </a:r>
          </a:p>
        </c:rich>
      </c:tx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1M Mx</c:v>
          </c:tx>
          <c:spPr>
            <a:ln>
              <a:noFill/>
            </a:ln>
          </c:spPr>
          <c:marker>
            <c:symbol val="circle"/>
            <c:size val="3"/>
          </c:marker>
          <c:cat>
            <c:numRef>
              <c:f>EUR1M!$AR$2:$AR$2366</c:f>
              <c:numCache>
                <c:formatCode>ddd\,\ dd\-mmm\-yyyy</c:formatCode>
                <c:ptCount val="2365"/>
                <c:pt idx="0">
                  <c:v>42209</c:v>
                </c:pt>
                <c:pt idx="1">
                  <c:v>42212</c:v>
                </c:pt>
                <c:pt idx="2">
                  <c:v>42213</c:v>
                </c:pt>
                <c:pt idx="3">
                  <c:v>42214</c:v>
                </c:pt>
                <c:pt idx="4">
                  <c:v>42215</c:v>
                </c:pt>
                <c:pt idx="5">
                  <c:v>42216</c:v>
                </c:pt>
                <c:pt idx="6">
                  <c:v>42219</c:v>
                </c:pt>
                <c:pt idx="7">
                  <c:v>42220</c:v>
                </c:pt>
                <c:pt idx="8">
                  <c:v>42221</c:v>
                </c:pt>
                <c:pt idx="9">
                  <c:v>42222</c:v>
                </c:pt>
                <c:pt idx="10">
                  <c:v>42223</c:v>
                </c:pt>
                <c:pt idx="11">
                  <c:v>42226</c:v>
                </c:pt>
                <c:pt idx="12">
                  <c:v>42227</c:v>
                </c:pt>
                <c:pt idx="13">
                  <c:v>42228</c:v>
                </c:pt>
                <c:pt idx="14">
                  <c:v>42229</c:v>
                </c:pt>
                <c:pt idx="15">
                  <c:v>42230</c:v>
                </c:pt>
                <c:pt idx="16">
                  <c:v>42233</c:v>
                </c:pt>
                <c:pt idx="17">
                  <c:v>42234</c:v>
                </c:pt>
                <c:pt idx="18">
                  <c:v>42235</c:v>
                </c:pt>
                <c:pt idx="19">
                  <c:v>42236</c:v>
                </c:pt>
                <c:pt idx="20">
                  <c:v>42237</c:v>
                </c:pt>
                <c:pt idx="21">
                  <c:v>42240</c:v>
                </c:pt>
                <c:pt idx="22">
                  <c:v>42241</c:v>
                </c:pt>
                <c:pt idx="23">
                  <c:v>42242</c:v>
                </c:pt>
                <c:pt idx="24">
                  <c:v>42243</c:v>
                </c:pt>
                <c:pt idx="25">
                  <c:v>42244</c:v>
                </c:pt>
                <c:pt idx="26">
                  <c:v>42247</c:v>
                </c:pt>
                <c:pt idx="27">
                  <c:v>42248</c:v>
                </c:pt>
                <c:pt idx="28">
                  <c:v>42249</c:v>
                </c:pt>
                <c:pt idx="29">
                  <c:v>42250</c:v>
                </c:pt>
                <c:pt idx="30">
                  <c:v>42251</c:v>
                </c:pt>
                <c:pt idx="31">
                  <c:v>42254</c:v>
                </c:pt>
                <c:pt idx="32">
                  <c:v>42255</c:v>
                </c:pt>
                <c:pt idx="33">
                  <c:v>42256</c:v>
                </c:pt>
                <c:pt idx="34">
                  <c:v>42257</c:v>
                </c:pt>
                <c:pt idx="35">
                  <c:v>42258</c:v>
                </c:pt>
                <c:pt idx="36">
                  <c:v>42261</c:v>
                </c:pt>
                <c:pt idx="37">
                  <c:v>42262</c:v>
                </c:pt>
                <c:pt idx="38">
                  <c:v>42263</c:v>
                </c:pt>
                <c:pt idx="39">
                  <c:v>42264</c:v>
                </c:pt>
                <c:pt idx="40">
                  <c:v>42265</c:v>
                </c:pt>
                <c:pt idx="41">
                  <c:v>42268</c:v>
                </c:pt>
                <c:pt idx="42">
                  <c:v>42269</c:v>
                </c:pt>
                <c:pt idx="43">
                  <c:v>42270</c:v>
                </c:pt>
                <c:pt idx="44">
                  <c:v>42271</c:v>
                </c:pt>
                <c:pt idx="45">
                  <c:v>42272</c:v>
                </c:pt>
                <c:pt idx="46">
                  <c:v>42275</c:v>
                </c:pt>
                <c:pt idx="47">
                  <c:v>42276</c:v>
                </c:pt>
                <c:pt idx="48">
                  <c:v>42277</c:v>
                </c:pt>
                <c:pt idx="49">
                  <c:v>42278</c:v>
                </c:pt>
                <c:pt idx="50">
                  <c:v>42279</c:v>
                </c:pt>
                <c:pt idx="51">
                  <c:v>42282</c:v>
                </c:pt>
                <c:pt idx="52">
                  <c:v>42283</c:v>
                </c:pt>
                <c:pt idx="53">
                  <c:v>42284</c:v>
                </c:pt>
                <c:pt idx="54">
                  <c:v>42285</c:v>
                </c:pt>
                <c:pt idx="55">
                  <c:v>42286</c:v>
                </c:pt>
                <c:pt idx="56">
                  <c:v>42289</c:v>
                </c:pt>
                <c:pt idx="57">
                  <c:v>42290</c:v>
                </c:pt>
                <c:pt idx="58">
                  <c:v>42291</c:v>
                </c:pt>
                <c:pt idx="59">
                  <c:v>42292</c:v>
                </c:pt>
                <c:pt idx="60">
                  <c:v>42293</c:v>
                </c:pt>
                <c:pt idx="61">
                  <c:v>42296</c:v>
                </c:pt>
                <c:pt idx="62">
                  <c:v>42297</c:v>
                </c:pt>
                <c:pt idx="63">
                  <c:v>42298</c:v>
                </c:pt>
                <c:pt idx="64">
                  <c:v>42299</c:v>
                </c:pt>
                <c:pt idx="65">
                  <c:v>42300</c:v>
                </c:pt>
                <c:pt idx="66">
                  <c:v>42303</c:v>
                </c:pt>
                <c:pt idx="67">
                  <c:v>42304</c:v>
                </c:pt>
                <c:pt idx="68">
                  <c:v>42305</c:v>
                </c:pt>
                <c:pt idx="69">
                  <c:v>42306</c:v>
                </c:pt>
                <c:pt idx="70">
                  <c:v>42307</c:v>
                </c:pt>
                <c:pt idx="71">
                  <c:v>42310</c:v>
                </c:pt>
                <c:pt idx="72">
                  <c:v>42311</c:v>
                </c:pt>
                <c:pt idx="73">
                  <c:v>42312</c:v>
                </c:pt>
                <c:pt idx="74">
                  <c:v>42313</c:v>
                </c:pt>
                <c:pt idx="75">
                  <c:v>42314</c:v>
                </c:pt>
                <c:pt idx="76">
                  <c:v>42317</c:v>
                </c:pt>
                <c:pt idx="77">
                  <c:v>42318</c:v>
                </c:pt>
                <c:pt idx="78">
                  <c:v>42319</c:v>
                </c:pt>
                <c:pt idx="79">
                  <c:v>42320</c:v>
                </c:pt>
                <c:pt idx="80">
                  <c:v>42321</c:v>
                </c:pt>
                <c:pt idx="81">
                  <c:v>42324</c:v>
                </c:pt>
                <c:pt idx="82">
                  <c:v>42325</c:v>
                </c:pt>
                <c:pt idx="83">
                  <c:v>42326</c:v>
                </c:pt>
                <c:pt idx="84">
                  <c:v>42327</c:v>
                </c:pt>
                <c:pt idx="85">
                  <c:v>42328</c:v>
                </c:pt>
                <c:pt idx="86">
                  <c:v>42331</c:v>
                </c:pt>
                <c:pt idx="87">
                  <c:v>42332</c:v>
                </c:pt>
                <c:pt idx="88">
                  <c:v>42333</c:v>
                </c:pt>
                <c:pt idx="89">
                  <c:v>42334</c:v>
                </c:pt>
                <c:pt idx="90">
                  <c:v>42335</c:v>
                </c:pt>
                <c:pt idx="91">
                  <c:v>42338</c:v>
                </c:pt>
                <c:pt idx="92">
                  <c:v>42339</c:v>
                </c:pt>
                <c:pt idx="93">
                  <c:v>42340</c:v>
                </c:pt>
                <c:pt idx="94">
                  <c:v>42341</c:v>
                </c:pt>
                <c:pt idx="95">
                  <c:v>42342</c:v>
                </c:pt>
                <c:pt idx="96">
                  <c:v>42345</c:v>
                </c:pt>
                <c:pt idx="97">
                  <c:v>42346</c:v>
                </c:pt>
                <c:pt idx="98">
                  <c:v>42347</c:v>
                </c:pt>
                <c:pt idx="99">
                  <c:v>42348</c:v>
                </c:pt>
                <c:pt idx="100">
                  <c:v>42349</c:v>
                </c:pt>
                <c:pt idx="101">
                  <c:v>42352</c:v>
                </c:pt>
                <c:pt idx="102">
                  <c:v>42353</c:v>
                </c:pt>
                <c:pt idx="103">
                  <c:v>42354</c:v>
                </c:pt>
                <c:pt idx="104">
                  <c:v>42355</c:v>
                </c:pt>
                <c:pt idx="105">
                  <c:v>42356</c:v>
                </c:pt>
                <c:pt idx="106">
                  <c:v>42359</c:v>
                </c:pt>
                <c:pt idx="107">
                  <c:v>42360</c:v>
                </c:pt>
                <c:pt idx="108">
                  <c:v>42361</c:v>
                </c:pt>
                <c:pt idx="109">
                  <c:v>42362</c:v>
                </c:pt>
                <c:pt idx="110">
                  <c:v>42366</c:v>
                </c:pt>
                <c:pt idx="111">
                  <c:v>42367</c:v>
                </c:pt>
                <c:pt idx="112">
                  <c:v>42368</c:v>
                </c:pt>
                <c:pt idx="113">
                  <c:v>42369</c:v>
                </c:pt>
                <c:pt idx="114">
                  <c:v>42373</c:v>
                </c:pt>
                <c:pt idx="115">
                  <c:v>42374</c:v>
                </c:pt>
                <c:pt idx="116">
                  <c:v>42375</c:v>
                </c:pt>
                <c:pt idx="117">
                  <c:v>42376</c:v>
                </c:pt>
                <c:pt idx="118">
                  <c:v>42377</c:v>
                </c:pt>
                <c:pt idx="119">
                  <c:v>42380</c:v>
                </c:pt>
                <c:pt idx="120">
                  <c:v>42381</c:v>
                </c:pt>
                <c:pt idx="121">
                  <c:v>42382</c:v>
                </c:pt>
                <c:pt idx="122">
                  <c:v>42383</c:v>
                </c:pt>
                <c:pt idx="123">
                  <c:v>42384</c:v>
                </c:pt>
                <c:pt idx="124">
                  <c:v>42387</c:v>
                </c:pt>
                <c:pt idx="125">
                  <c:v>42388</c:v>
                </c:pt>
                <c:pt idx="126">
                  <c:v>42389</c:v>
                </c:pt>
                <c:pt idx="127">
                  <c:v>42390</c:v>
                </c:pt>
                <c:pt idx="128">
                  <c:v>42391</c:v>
                </c:pt>
                <c:pt idx="129">
                  <c:v>42394</c:v>
                </c:pt>
                <c:pt idx="130">
                  <c:v>42395</c:v>
                </c:pt>
                <c:pt idx="131">
                  <c:v>42396</c:v>
                </c:pt>
                <c:pt idx="132">
                  <c:v>42397</c:v>
                </c:pt>
                <c:pt idx="133">
                  <c:v>42398</c:v>
                </c:pt>
                <c:pt idx="134">
                  <c:v>42401</c:v>
                </c:pt>
                <c:pt idx="135">
                  <c:v>42402</c:v>
                </c:pt>
                <c:pt idx="136">
                  <c:v>42403</c:v>
                </c:pt>
                <c:pt idx="137">
                  <c:v>42404</c:v>
                </c:pt>
                <c:pt idx="138">
                  <c:v>42405</c:v>
                </c:pt>
                <c:pt idx="139">
                  <c:v>42408</c:v>
                </c:pt>
                <c:pt idx="140">
                  <c:v>42409</c:v>
                </c:pt>
                <c:pt idx="141">
                  <c:v>42410</c:v>
                </c:pt>
                <c:pt idx="142">
                  <c:v>42411</c:v>
                </c:pt>
                <c:pt idx="143">
                  <c:v>42412</c:v>
                </c:pt>
                <c:pt idx="144">
                  <c:v>42415</c:v>
                </c:pt>
                <c:pt idx="145">
                  <c:v>42416</c:v>
                </c:pt>
                <c:pt idx="146">
                  <c:v>42417</c:v>
                </c:pt>
                <c:pt idx="147">
                  <c:v>42418</c:v>
                </c:pt>
                <c:pt idx="148">
                  <c:v>42419</c:v>
                </c:pt>
                <c:pt idx="149">
                  <c:v>42422</c:v>
                </c:pt>
                <c:pt idx="150">
                  <c:v>42423</c:v>
                </c:pt>
                <c:pt idx="151">
                  <c:v>42424</c:v>
                </c:pt>
                <c:pt idx="152">
                  <c:v>42425</c:v>
                </c:pt>
                <c:pt idx="153">
                  <c:v>42426</c:v>
                </c:pt>
                <c:pt idx="154">
                  <c:v>42429</c:v>
                </c:pt>
                <c:pt idx="155">
                  <c:v>42430</c:v>
                </c:pt>
                <c:pt idx="156">
                  <c:v>42431</c:v>
                </c:pt>
                <c:pt idx="157">
                  <c:v>42432</c:v>
                </c:pt>
                <c:pt idx="158">
                  <c:v>42433</c:v>
                </c:pt>
                <c:pt idx="159">
                  <c:v>42436</c:v>
                </c:pt>
                <c:pt idx="160">
                  <c:v>42437</c:v>
                </c:pt>
                <c:pt idx="161">
                  <c:v>42438</c:v>
                </c:pt>
                <c:pt idx="162">
                  <c:v>42439</c:v>
                </c:pt>
                <c:pt idx="163">
                  <c:v>42440</c:v>
                </c:pt>
                <c:pt idx="164">
                  <c:v>42443</c:v>
                </c:pt>
                <c:pt idx="165">
                  <c:v>42444</c:v>
                </c:pt>
                <c:pt idx="166">
                  <c:v>42445</c:v>
                </c:pt>
                <c:pt idx="167">
                  <c:v>42446</c:v>
                </c:pt>
                <c:pt idx="168">
                  <c:v>42447</c:v>
                </c:pt>
                <c:pt idx="169">
                  <c:v>42450</c:v>
                </c:pt>
                <c:pt idx="170">
                  <c:v>42451</c:v>
                </c:pt>
                <c:pt idx="171">
                  <c:v>42452</c:v>
                </c:pt>
                <c:pt idx="172">
                  <c:v>42453</c:v>
                </c:pt>
                <c:pt idx="173">
                  <c:v>42458</c:v>
                </c:pt>
                <c:pt idx="174">
                  <c:v>42459</c:v>
                </c:pt>
                <c:pt idx="175">
                  <c:v>42460</c:v>
                </c:pt>
                <c:pt idx="176">
                  <c:v>42461</c:v>
                </c:pt>
                <c:pt idx="177">
                  <c:v>42464</c:v>
                </c:pt>
                <c:pt idx="178">
                  <c:v>42465</c:v>
                </c:pt>
                <c:pt idx="179">
                  <c:v>42466</c:v>
                </c:pt>
                <c:pt idx="180">
                  <c:v>42467</c:v>
                </c:pt>
                <c:pt idx="181">
                  <c:v>42468</c:v>
                </c:pt>
                <c:pt idx="182">
                  <c:v>42471</c:v>
                </c:pt>
                <c:pt idx="183">
                  <c:v>42472</c:v>
                </c:pt>
                <c:pt idx="184">
                  <c:v>42473</c:v>
                </c:pt>
                <c:pt idx="185">
                  <c:v>42474</c:v>
                </c:pt>
                <c:pt idx="186">
                  <c:v>42475</c:v>
                </c:pt>
                <c:pt idx="187">
                  <c:v>42478</c:v>
                </c:pt>
                <c:pt idx="188">
                  <c:v>42479</c:v>
                </c:pt>
                <c:pt idx="189">
                  <c:v>42480</c:v>
                </c:pt>
                <c:pt idx="190">
                  <c:v>42481</c:v>
                </c:pt>
                <c:pt idx="191">
                  <c:v>42482</c:v>
                </c:pt>
                <c:pt idx="192">
                  <c:v>42485</c:v>
                </c:pt>
                <c:pt idx="193">
                  <c:v>42486</c:v>
                </c:pt>
                <c:pt idx="194">
                  <c:v>42487</c:v>
                </c:pt>
                <c:pt idx="195">
                  <c:v>42488</c:v>
                </c:pt>
                <c:pt idx="196">
                  <c:v>42489</c:v>
                </c:pt>
                <c:pt idx="197">
                  <c:v>42492</c:v>
                </c:pt>
                <c:pt idx="198">
                  <c:v>42493</c:v>
                </c:pt>
                <c:pt idx="199">
                  <c:v>42494</c:v>
                </c:pt>
                <c:pt idx="200">
                  <c:v>42495</c:v>
                </c:pt>
                <c:pt idx="201">
                  <c:v>42496</c:v>
                </c:pt>
                <c:pt idx="202">
                  <c:v>42499</c:v>
                </c:pt>
                <c:pt idx="203">
                  <c:v>42500</c:v>
                </c:pt>
                <c:pt idx="204">
                  <c:v>42501</c:v>
                </c:pt>
                <c:pt idx="205">
                  <c:v>42502</c:v>
                </c:pt>
                <c:pt idx="206">
                  <c:v>42503</c:v>
                </c:pt>
                <c:pt idx="207">
                  <c:v>42506</c:v>
                </c:pt>
                <c:pt idx="208">
                  <c:v>42507</c:v>
                </c:pt>
                <c:pt idx="209">
                  <c:v>42508</c:v>
                </c:pt>
                <c:pt idx="210">
                  <c:v>42509</c:v>
                </c:pt>
                <c:pt idx="211">
                  <c:v>42510</c:v>
                </c:pt>
                <c:pt idx="212">
                  <c:v>42513</c:v>
                </c:pt>
                <c:pt idx="213">
                  <c:v>42514</c:v>
                </c:pt>
                <c:pt idx="214">
                  <c:v>42515</c:v>
                </c:pt>
                <c:pt idx="215">
                  <c:v>42516</c:v>
                </c:pt>
                <c:pt idx="216">
                  <c:v>42517</c:v>
                </c:pt>
                <c:pt idx="217">
                  <c:v>42520</c:v>
                </c:pt>
                <c:pt idx="218">
                  <c:v>42521</c:v>
                </c:pt>
                <c:pt idx="219">
                  <c:v>42522</c:v>
                </c:pt>
                <c:pt idx="220">
                  <c:v>42523</c:v>
                </c:pt>
                <c:pt idx="221">
                  <c:v>42524</c:v>
                </c:pt>
                <c:pt idx="222">
                  <c:v>42527</c:v>
                </c:pt>
                <c:pt idx="223">
                  <c:v>42528</c:v>
                </c:pt>
                <c:pt idx="224">
                  <c:v>42529</c:v>
                </c:pt>
                <c:pt idx="225">
                  <c:v>42530</c:v>
                </c:pt>
                <c:pt idx="226">
                  <c:v>42531</c:v>
                </c:pt>
                <c:pt idx="227">
                  <c:v>42534</c:v>
                </c:pt>
                <c:pt idx="228">
                  <c:v>42535</c:v>
                </c:pt>
                <c:pt idx="229">
                  <c:v>42536</c:v>
                </c:pt>
                <c:pt idx="230">
                  <c:v>42537</c:v>
                </c:pt>
                <c:pt idx="231">
                  <c:v>42538</c:v>
                </c:pt>
                <c:pt idx="232">
                  <c:v>42541</c:v>
                </c:pt>
                <c:pt idx="233">
                  <c:v>42542</c:v>
                </c:pt>
                <c:pt idx="234">
                  <c:v>42543</c:v>
                </c:pt>
                <c:pt idx="235">
                  <c:v>42544</c:v>
                </c:pt>
                <c:pt idx="236">
                  <c:v>42545</c:v>
                </c:pt>
                <c:pt idx="237">
                  <c:v>42548</c:v>
                </c:pt>
                <c:pt idx="238">
                  <c:v>42549</c:v>
                </c:pt>
                <c:pt idx="239">
                  <c:v>42550</c:v>
                </c:pt>
                <c:pt idx="240">
                  <c:v>42551</c:v>
                </c:pt>
                <c:pt idx="241">
                  <c:v>42552</c:v>
                </c:pt>
                <c:pt idx="242">
                  <c:v>42555</c:v>
                </c:pt>
                <c:pt idx="243">
                  <c:v>42556</c:v>
                </c:pt>
                <c:pt idx="244">
                  <c:v>42557</c:v>
                </c:pt>
                <c:pt idx="245">
                  <c:v>42558</c:v>
                </c:pt>
                <c:pt idx="246">
                  <c:v>42559</c:v>
                </c:pt>
                <c:pt idx="247">
                  <c:v>42562</c:v>
                </c:pt>
                <c:pt idx="248">
                  <c:v>42563</c:v>
                </c:pt>
                <c:pt idx="249">
                  <c:v>42564</c:v>
                </c:pt>
                <c:pt idx="250">
                  <c:v>42565</c:v>
                </c:pt>
                <c:pt idx="251">
                  <c:v>42566</c:v>
                </c:pt>
                <c:pt idx="252">
                  <c:v>42569</c:v>
                </c:pt>
                <c:pt idx="253">
                  <c:v>42570</c:v>
                </c:pt>
                <c:pt idx="254">
                  <c:v>42571</c:v>
                </c:pt>
                <c:pt idx="255">
                  <c:v>42572</c:v>
                </c:pt>
                <c:pt idx="256">
                  <c:v>42573</c:v>
                </c:pt>
                <c:pt idx="257">
                  <c:v>42576</c:v>
                </c:pt>
                <c:pt idx="258">
                  <c:v>42577</c:v>
                </c:pt>
                <c:pt idx="259">
                  <c:v>42578</c:v>
                </c:pt>
                <c:pt idx="260">
                  <c:v>42579</c:v>
                </c:pt>
                <c:pt idx="261">
                  <c:v>42580</c:v>
                </c:pt>
                <c:pt idx="262">
                  <c:v>42583</c:v>
                </c:pt>
                <c:pt idx="263">
                  <c:v>42584</c:v>
                </c:pt>
                <c:pt idx="264">
                  <c:v>42585</c:v>
                </c:pt>
                <c:pt idx="265">
                  <c:v>42586</c:v>
                </c:pt>
                <c:pt idx="266">
                  <c:v>42587</c:v>
                </c:pt>
                <c:pt idx="267">
                  <c:v>42590</c:v>
                </c:pt>
                <c:pt idx="268">
                  <c:v>42591</c:v>
                </c:pt>
                <c:pt idx="269">
                  <c:v>42592</c:v>
                </c:pt>
                <c:pt idx="270">
                  <c:v>42593</c:v>
                </c:pt>
                <c:pt idx="271">
                  <c:v>42594</c:v>
                </c:pt>
                <c:pt idx="272">
                  <c:v>42597</c:v>
                </c:pt>
                <c:pt idx="273">
                  <c:v>42598</c:v>
                </c:pt>
                <c:pt idx="274">
                  <c:v>42599</c:v>
                </c:pt>
                <c:pt idx="275">
                  <c:v>42600</c:v>
                </c:pt>
                <c:pt idx="276">
                  <c:v>42601</c:v>
                </c:pt>
                <c:pt idx="277">
                  <c:v>42604</c:v>
                </c:pt>
                <c:pt idx="278">
                  <c:v>42605</c:v>
                </c:pt>
                <c:pt idx="279">
                  <c:v>42606</c:v>
                </c:pt>
                <c:pt idx="280">
                  <c:v>42607</c:v>
                </c:pt>
                <c:pt idx="281">
                  <c:v>42608</c:v>
                </c:pt>
                <c:pt idx="282">
                  <c:v>42611</c:v>
                </c:pt>
                <c:pt idx="283">
                  <c:v>42612</c:v>
                </c:pt>
                <c:pt idx="284">
                  <c:v>42613</c:v>
                </c:pt>
                <c:pt idx="285">
                  <c:v>42614</c:v>
                </c:pt>
                <c:pt idx="286">
                  <c:v>42615</c:v>
                </c:pt>
                <c:pt idx="287">
                  <c:v>42618</c:v>
                </c:pt>
                <c:pt idx="288">
                  <c:v>42619</c:v>
                </c:pt>
                <c:pt idx="289">
                  <c:v>42620</c:v>
                </c:pt>
                <c:pt idx="290">
                  <c:v>42621</c:v>
                </c:pt>
                <c:pt idx="291">
                  <c:v>42622</c:v>
                </c:pt>
                <c:pt idx="292">
                  <c:v>42625</c:v>
                </c:pt>
                <c:pt idx="293">
                  <c:v>42626</c:v>
                </c:pt>
                <c:pt idx="294">
                  <c:v>42627</c:v>
                </c:pt>
                <c:pt idx="295">
                  <c:v>42628</c:v>
                </c:pt>
                <c:pt idx="296">
                  <c:v>42629</c:v>
                </c:pt>
                <c:pt idx="297">
                  <c:v>42632</c:v>
                </c:pt>
                <c:pt idx="298">
                  <c:v>42633</c:v>
                </c:pt>
                <c:pt idx="299">
                  <c:v>42634</c:v>
                </c:pt>
                <c:pt idx="300">
                  <c:v>42635</c:v>
                </c:pt>
                <c:pt idx="301">
                  <c:v>42636</c:v>
                </c:pt>
                <c:pt idx="302">
                  <c:v>42639</c:v>
                </c:pt>
                <c:pt idx="303">
                  <c:v>42640</c:v>
                </c:pt>
                <c:pt idx="304">
                  <c:v>42641</c:v>
                </c:pt>
                <c:pt idx="305">
                  <c:v>42642</c:v>
                </c:pt>
                <c:pt idx="306">
                  <c:v>42643</c:v>
                </c:pt>
                <c:pt idx="307">
                  <c:v>42646</c:v>
                </c:pt>
                <c:pt idx="308">
                  <c:v>42647</c:v>
                </c:pt>
                <c:pt idx="309">
                  <c:v>42648</c:v>
                </c:pt>
                <c:pt idx="310">
                  <c:v>42649</c:v>
                </c:pt>
                <c:pt idx="311">
                  <c:v>42650</c:v>
                </c:pt>
                <c:pt idx="312">
                  <c:v>42653</c:v>
                </c:pt>
                <c:pt idx="313">
                  <c:v>42654</c:v>
                </c:pt>
                <c:pt idx="314">
                  <c:v>42655</c:v>
                </c:pt>
                <c:pt idx="315">
                  <c:v>42656</c:v>
                </c:pt>
                <c:pt idx="316">
                  <c:v>42657</c:v>
                </c:pt>
                <c:pt idx="317">
                  <c:v>42660</c:v>
                </c:pt>
                <c:pt idx="318">
                  <c:v>42661</c:v>
                </c:pt>
                <c:pt idx="319">
                  <c:v>42662</c:v>
                </c:pt>
                <c:pt idx="320">
                  <c:v>42663</c:v>
                </c:pt>
                <c:pt idx="321">
                  <c:v>42664</c:v>
                </c:pt>
                <c:pt idx="322">
                  <c:v>42667</c:v>
                </c:pt>
                <c:pt idx="323">
                  <c:v>42668</c:v>
                </c:pt>
                <c:pt idx="324">
                  <c:v>42669</c:v>
                </c:pt>
                <c:pt idx="325">
                  <c:v>42670</c:v>
                </c:pt>
                <c:pt idx="326">
                  <c:v>42671</c:v>
                </c:pt>
                <c:pt idx="327">
                  <c:v>42674</c:v>
                </c:pt>
                <c:pt idx="328">
                  <c:v>42675</c:v>
                </c:pt>
                <c:pt idx="329">
                  <c:v>42676</c:v>
                </c:pt>
                <c:pt idx="330">
                  <c:v>42677</c:v>
                </c:pt>
                <c:pt idx="331">
                  <c:v>42678</c:v>
                </c:pt>
                <c:pt idx="332">
                  <c:v>42681</c:v>
                </c:pt>
                <c:pt idx="333">
                  <c:v>42682</c:v>
                </c:pt>
                <c:pt idx="334">
                  <c:v>42683</c:v>
                </c:pt>
                <c:pt idx="335">
                  <c:v>42684</c:v>
                </c:pt>
                <c:pt idx="336">
                  <c:v>42685</c:v>
                </c:pt>
                <c:pt idx="337">
                  <c:v>42688</c:v>
                </c:pt>
                <c:pt idx="338">
                  <c:v>42689</c:v>
                </c:pt>
                <c:pt idx="339">
                  <c:v>42690</c:v>
                </c:pt>
                <c:pt idx="340">
                  <c:v>42691</c:v>
                </c:pt>
                <c:pt idx="341">
                  <c:v>42692</c:v>
                </c:pt>
                <c:pt idx="342">
                  <c:v>42695</c:v>
                </c:pt>
                <c:pt idx="343">
                  <c:v>42696</c:v>
                </c:pt>
                <c:pt idx="344">
                  <c:v>42697</c:v>
                </c:pt>
                <c:pt idx="345">
                  <c:v>42698</c:v>
                </c:pt>
                <c:pt idx="346">
                  <c:v>42699</c:v>
                </c:pt>
                <c:pt idx="347">
                  <c:v>42702</c:v>
                </c:pt>
                <c:pt idx="348">
                  <c:v>42703</c:v>
                </c:pt>
                <c:pt idx="349">
                  <c:v>42704</c:v>
                </c:pt>
                <c:pt idx="350">
                  <c:v>42705</c:v>
                </c:pt>
                <c:pt idx="351">
                  <c:v>42706</c:v>
                </c:pt>
                <c:pt idx="352">
                  <c:v>42709</c:v>
                </c:pt>
                <c:pt idx="353">
                  <c:v>42710</c:v>
                </c:pt>
                <c:pt idx="354">
                  <c:v>42711</c:v>
                </c:pt>
                <c:pt idx="355">
                  <c:v>42712</c:v>
                </c:pt>
                <c:pt idx="356">
                  <c:v>42713</c:v>
                </c:pt>
                <c:pt idx="357">
                  <c:v>42716</c:v>
                </c:pt>
                <c:pt idx="358">
                  <c:v>42717</c:v>
                </c:pt>
                <c:pt idx="359">
                  <c:v>42718</c:v>
                </c:pt>
                <c:pt idx="360">
                  <c:v>42719</c:v>
                </c:pt>
                <c:pt idx="361">
                  <c:v>42720</c:v>
                </c:pt>
                <c:pt idx="362">
                  <c:v>42723</c:v>
                </c:pt>
                <c:pt idx="363">
                  <c:v>42724</c:v>
                </c:pt>
                <c:pt idx="364">
                  <c:v>42725</c:v>
                </c:pt>
                <c:pt idx="365">
                  <c:v>42726</c:v>
                </c:pt>
                <c:pt idx="366">
                  <c:v>42727</c:v>
                </c:pt>
                <c:pt idx="367">
                  <c:v>42731</c:v>
                </c:pt>
                <c:pt idx="368">
                  <c:v>42732</c:v>
                </c:pt>
                <c:pt idx="369">
                  <c:v>42733</c:v>
                </c:pt>
                <c:pt idx="370">
                  <c:v>42734</c:v>
                </c:pt>
                <c:pt idx="371">
                  <c:v>42737</c:v>
                </c:pt>
                <c:pt idx="372">
                  <c:v>42738</c:v>
                </c:pt>
                <c:pt idx="373">
                  <c:v>42739</c:v>
                </c:pt>
                <c:pt idx="374">
                  <c:v>42740</c:v>
                </c:pt>
                <c:pt idx="375">
                  <c:v>42741</c:v>
                </c:pt>
                <c:pt idx="376">
                  <c:v>42744</c:v>
                </c:pt>
                <c:pt idx="377">
                  <c:v>42745</c:v>
                </c:pt>
                <c:pt idx="378">
                  <c:v>42746</c:v>
                </c:pt>
                <c:pt idx="379">
                  <c:v>42747</c:v>
                </c:pt>
                <c:pt idx="380">
                  <c:v>42748</c:v>
                </c:pt>
                <c:pt idx="381">
                  <c:v>42751</c:v>
                </c:pt>
                <c:pt idx="382">
                  <c:v>42752</c:v>
                </c:pt>
                <c:pt idx="383">
                  <c:v>42753</c:v>
                </c:pt>
                <c:pt idx="384">
                  <c:v>42754</c:v>
                </c:pt>
                <c:pt idx="385">
                  <c:v>42755</c:v>
                </c:pt>
                <c:pt idx="386">
                  <c:v>42758</c:v>
                </c:pt>
                <c:pt idx="387">
                  <c:v>42759</c:v>
                </c:pt>
                <c:pt idx="388">
                  <c:v>42760</c:v>
                </c:pt>
                <c:pt idx="389">
                  <c:v>42761</c:v>
                </c:pt>
                <c:pt idx="390">
                  <c:v>42762</c:v>
                </c:pt>
                <c:pt idx="391">
                  <c:v>42765</c:v>
                </c:pt>
                <c:pt idx="392">
                  <c:v>42766</c:v>
                </c:pt>
                <c:pt idx="393">
                  <c:v>42767</c:v>
                </c:pt>
                <c:pt idx="394">
                  <c:v>42768</c:v>
                </c:pt>
                <c:pt idx="395">
                  <c:v>42769</c:v>
                </c:pt>
                <c:pt idx="396">
                  <c:v>42772</c:v>
                </c:pt>
                <c:pt idx="397">
                  <c:v>42773</c:v>
                </c:pt>
                <c:pt idx="398">
                  <c:v>42774</c:v>
                </c:pt>
                <c:pt idx="399">
                  <c:v>42775</c:v>
                </c:pt>
                <c:pt idx="400">
                  <c:v>42776</c:v>
                </c:pt>
                <c:pt idx="401">
                  <c:v>42779</c:v>
                </c:pt>
                <c:pt idx="402">
                  <c:v>42780</c:v>
                </c:pt>
                <c:pt idx="403">
                  <c:v>42781</c:v>
                </c:pt>
                <c:pt idx="404">
                  <c:v>42782</c:v>
                </c:pt>
                <c:pt idx="405">
                  <c:v>42783</c:v>
                </c:pt>
                <c:pt idx="406">
                  <c:v>42786</c:v>
                </c:pt>
                <c:pt idx="407">
                  <c:v>42787</c:v>
                </c:pt>
                <c:pt idx="408">
                  <c:v>42788</c:v>
                </c:pt>
                <c:pt idx="409">
                  <c:v>42789</c:v>
                </c:pt>
                <c:pt idx="410">
                  <c:v>42790</c:v>
                </c:pt>
                <c:pt idx="411">
                  <c:v>42793</c:v>
                </c:pt>
                <c:pt idx="412">
                  <c:v>42794</c:v>
                </c:pt>
                <c:pt idx="413">
                  <c:v>42795</c:v>
                </c:pt>
                <c:pt idx="414">
                  <c:v>42796</c:v>
                </c:pt>
                <c:pt idx="415">
                  <c:v>42797</c:v>
                </c:pt>
                <c:pt idx="416">
                  <c:v>42800</c:v>
                </c:pt>
                <c:pt idx="417">
                  <c:v>42801</c:v>
                </c:pt>
                <c:pt idx="418">
                  <c:v>42802</c:v>
                </c:pt>
                <c:pt idx="419">
                  <c:v>42803</c:v>
                </c:pt>
                <c:pt idx="420">
                  <c:v>42804</c:v>
                </c:pt>
                <c:pt idx="421">
                  <c:v>42807</c:v>
                </c:pt>
                <c:pt idx="422">
                  <c:v>42808</c:v>
                </c:pt>
                <c:pt idx="423">
                  <c:v>42809</c:v>
                </c:pt>
                <c:pt idx="424">
                  <c:v>42810</c:v>
                </c:pt>
                <c:pt idx="425">
                  <c:v>42811</c:v>
                </c:pt>
                <c:pt idx="426">
                  <c:v>42814</c:v>
                </c:pt>
                <c:pt idx="427">
                  <c:v>42815</c:v>
                </c:pt>
                <c:pt idx="428">
                  <c:v>42816</c:v>
                </c:pt>
                <c:pt idx="429">
                  <c:v>42817</c:v>
                </c:pt>
                <c:pt idx="430">
                  <c:v>42818</c:v>
                </c:pt>
                <c:pt idx="431">
                  <c:v>42821</c:v>
                </c:pt>
                <c:pt idx="432">
                  <c:v>42822</c:v>
                </c:pt>
                <c:pt idx="433">
                  <c:v>42823</c:v>
                </c:pt>
                <c:pt idx="434">
                  <c:v>42824</c:v>
                </c:pt>
                <c:pt idx="435">
                  <c:v>42825</c:v>
                </c:pt>
                <c:pt idx="436">
                  <c:v>42828</c:v>
                </c:pt>
                <c:pt idx="437">
                  <c:v>42829</c:v>
                </c:pt>
                <c:pt idx="438">
                  <c:v>42830</c:v>
                </c:pt>
                <c:pt idx="439">
                  <c:v>42831</c:v>
                </c:pt>
                <c:pt idx="440">
                  <c:v>42832</c:v>
                </c:pt>
                <c:pt idx="441">
                  <c:v>42835</c:v>
                </c:pt>
                <c:pt idx="442">
                  <c:v>42836</c:v>
                </c:pt>
                <c:pt idx="443">
                  <c:v>42837</c:v>
                </c:pt>
                <c:pt idx="444">
                  <c:v>42838</c:v>
                </c:pt>
                <c:pt idx="445">
                  <c:v>42843</c:v>
                </c:pt>
                <c:pt idx="446">
                  <c:v>42844</c:v>
                </c:pt>
                <c:pt idx="447">
                  <c:v>42845</c:v>
                </c:pt>
                <c:pt idx="448">
                  <c:v>42846</c:v>
                </c:pt>
                <c:pt idx="449">
                  <c:v>42849</c:v>
                </c:pt>
                <c:pt idx="450">
                  <c:v>42850</c:v>
                </c:pt>
                <c:pt idx="451">
                  <c:v>42851</c:v>
                </c:pt>
                <c:pt idx="452">
                  <c:v>42852</c:v>
                </c:pt>
                <c:pt idx="453">
                  <c:v>42853</c:v>
                </c:pt>
                <c:pt idx="454">
                  <c:v>42857</c:v>
                </c:pt>
                <c:pt idx="455">
                  <c:v>42858</c:v>
                </c:pt>
                <c:pt idx="456">
                  <c:v>42859</c:v>
                </c:pt>
                <c:pt idx="457">
                  <c:v>42860</c:v>
                </c:pt>
                <c:pt idx="458">
                  <c:v>42863</c:v>
                </c:pt>
                <c:pt idx="459">
                  <c:v>42864</c:v>
                </c:pt>
                <c:pt idx="460">
                  <c:v>42865</c:v>
                </c:pt>
                <c:pt idx="461">
                  <c:v>42866</c:v>
                </c:pt>
                <c:pt idx="462">
                  <c:v>42867</c:v>
                </c:pt>
                <c:pt idx="463">
                  <c:v>42870</c:v>
                </c:pt>
                <c:pt idx="464">
                  <c:v>42871</c:v>
                </c:pt>
                <c:pt idx="465">
                  <c:v>42872</c:v>
                </c:pt>
                <c:pt idx="466">
                  <c:v>42873</c:v>
                </c:pt>
                <c:pt idx="467">
                  <c:v>42874</c:v>
                </c:pt>
                <c:pt idx="468">
                  <c:v>42877</c:v>
                </c:pt>
                <c:pt idx="469">
                  <c:v>42878</c:v>
                </c:pt>
                <c:pt idx="470">
                  <c:v>42879</c:v>
                </c:pt>
                <c:pt idx="471">
                  <c:v>42880</c:v>
                </c:pt>
                <c:pt idx="472">
                  <c:v>42881</c:v>
                </c:pt>
                <c:pt idx="473">
                  <c:v>42884</c:v>
                </c:pt>
                <c:pt idx="474">
                  <c:v>42885</c:v>
                </c:pt>
                <c:pt idx="475">
                  <c:v>42886</c:v>
                </c:pt>
                <c:pt idx="476">
                  <c:v>42887</c:v>
                </c:pt>
                <c:pt idx="477">
                  <c:v>42888</c:v>
                </c:pt>
                <c:pt idx="478">
                  <c:v>42891</c:v>
                </c:pt>
                <c:pt idx="479">
                  <c:v>42892</c:v>
                </c:pt>
                <c:pt idx="480">
                  <c:v>42893</c:v>
                </c:pt>
                <c:pt idx="481">
                  <c:v>42894</c:v>
                </c:pt>
                <c:pt idx="482">
                  <c:v>42895</c:v>
                </c:pt>
                <c:pt idx="483">
                  <c:v>42898</c:v>
                </c:pt>
                <c:pt idx="484">
                  <c:v>42899</c:v>
                </c:pt>
                <c:pt idx="485">
                  <c:v>42900</c:v>
                </c:pt>
                <c:pt idx="486">
                  <c:v>42901</c:v>
                </c:pt>
                <c:pt idx="487">
                  <c:v>42902</c:v>
                </c:pt>
                <c:pt idx="488">
                  <c:v>42905</c:v>
                </c:pt>
                <c:pt idx="489">
                  <c:v>42906</c:v>
                </c:pt>
                <c:pt idx="490">
                  <c:v>42907</c:v>
                </c:pt>
                <c:pt idx="491">
                  <c:v>42908</c:v>
                </c:pt>
                <c:pt idx="492">
                  <c:v>42909</c:v>
                </c:pt>
                <c:pt idx="493">
                  <c:v>42912</c:v>
                </c:pt>
                <c:pt idx="494">
                  <c:v>42913</c:v>
                </c:pt>
                <c:pt idx="495">
                  <c:v>42914</c:v>
                </c:pt>
                <c:pt idx="496">
                  <c:v>42915</c:v>
                </c:pt>
                <c:pt idx="497">
                  <c:v>42916</c:v>
                </c:pt>
                <c:pt idx="498">
                  <c:v>42919</c:v>
                </c:pt>
                <c:pt idx="499">
                  <c:v>42920</c:v>
                </c:pt>
                <c:pt idx="500">
                  <c:v>42921</c:v>
                </c:pt>
                <c:pt idx="501">
                  <c:v>42922</c:v>
                </c:pt>
                <c:pt idx="502">
                  <c:v>42923</c:v>
                </c:pt>
                <c:pt idx="503">
                  <c:v>42926</c:v>
                </c:pt>
                <c:pt idx="504">
                  <c:v>42927</c:v>
                </c:pt>
                <c:pt idx="505">
                  <c:v>42928</c:v>
                </c:pt>
                <c:pt idx="506">
                  <c:v>42929</c:v>
                </c:pt>
                <c:pt idx="507">
                  <c:v>42930</c:v>
                </c:pt>
                <c:pt idx="508">
                  <c:v>42933</c:v>
                </c:pt>
                <c:pt idx="509">
                  <c:v>42934</c:v>
                </c:pt>
                <c:pt idx="510">
                  <c:v>42935</c:v>
                </c:pt>
                <c:pt idx="511">
                  <c:v>42942</c:v>
                </c:pt>
                <c:pt idx="512">
                  <c:v>42949</c:v>
                </c:pt>
                <c:pt idx="513">
                  <c:v>42956</c:v>
                </c:pt>
                <c:pt idx="514">
                  <c:v>42963</c:v>
                </c:pt>
                <c:pt idx="515">
                  <c:v>42970</c:v>
                </c:pt>
                <c:pt idx="516">
                  <c:v>42977</c:v>
                </c:pt>
                <c:pt idx="517">
                  <c:v>42984</c:v>
                </c:pt>
                <c:pt idx="518">
                  <c:v>42991</c:v>
                </c:pt>
                <c:pt idx="519">
                  <c:v>42998</c:v>
                </c:pt>
                <c:pt idx="520">
                  <c:v>43005</c:v>
                </c:pt>
                <c:pt idx="521">
                  <c:v>43012</c:v>
                </c:pt>
                <c:pt idx="522">
                  <c:v>43019</c:v>
                </c:pt>
                <c:pt idx="523">
                  <c:v>43026</c:v>
                </c:pt>
                <c:pt idx="524">
                  <c:v>43033</c:v>
                </c:pt>
                <c:pt idx="525">
                  <c:v>43040</c:v>
                </c:pt>
                <c:pt idx="526">
                  <c:v>43047</c:v>
                </c:pt>
                <c:pt idx="527">
                  <c:v>43054</c:v>
                </c:pt>
                <c:pt idx="528">
                  <c:v>43061</c:v>
                </c:pt>
                <c:pt idx="529">
                  <c:v>43068</c:v>
                </c:pt>
                <c:pt idx="530">
                  <c:v>43075</c:v>
                </c:pt>
                <c:pt idx="531">
                  <c:v>43082</c:v>
                </c:pt>
                <c:pt idx="532">
                  <c:v>43089</c:v>
                </c:pt>
                <c:pt idx="533">
                  <c:v>43096</c:v>
                </c:pt>
                <c:pt idx="534">
                  <c:v>43103</c:v>
                </c:pt>
                <c:pt idx="535">
                  <c:v>43110</c:v>
                </c:pt>
                <c:pt idx="536">
                  <c:v>43117</c:v>
                </c:pt>
                <c:pt idx="537">
                  <c:v>43124</c:v>
                </c:pt>
                <c:pt idx="538">
                  <c:v>43131</c:v>
                </c:pt>
                <c:pt idx="539">
                  <c:v>43138</c:v>
                </c:pt>
                <c:pt idx="540">
                  <c:v>43145</c:v>
                </c:pt>
                <c:pt idx="541">
                  <c:v>43152</c:v>
                </c:pt>
                <c:pt idx="542">
                  <c:v>43159</c:v>
                </c:pt>
                <c:pt idx="543">
                  <c:v>43166</c:v>
                </c:pt>
                <c:pt idx="544">
                  <c:v>43173</c:v>
                </c:pt>
                <c:pt idx="545">
                  <c:v>43180</c:v>
                </c:pt>
                <c:pt idx="546">
                  <c:v>43187</c:v>
                </c:pt>
                <c:pt idx="547">
                  <c:v>43194</c:v>
                </c:pt>
                <c:pt idx="548">
                  <c:v>43201</c:v>
                </c:pt>
                <c:pt idx="549">
                  <c:v>43208</c:v>
                </c:pt>
                <c:pt idx="550">
                  <c:v>43215</c:v>
                </c:pt>
                <c:pt idx="551">
                  <c:v>43222</c:v>
                </c:pt>
                <c:pt idx="552">
                  <c:v>43229</c:v>
                </c:pt>
                <c:pt idx="553">
                  <c:v>43236</c:v>
                </c:pt>
                <c:pt idx="554">
                  <c:v>43243</c:v>
                </c:pt>
                <c:pt idx="555">
                  <c:v>43250</c:v>
                </c:pt>
                <c:pt idx="556">
                  <c:v>43257</c:v>
                </c:pt>
                <c:pt idx="557">
                  <c:v>43264</c:v>
                </c:pt>
                <c:pt idx="558">
                  <c:v>43271</c:v>
                </c:pt>
                <c:pt idx="559">
                  <c:v>43278</c:v>
                </c:pt>
                <c:pt idx="560">
                  <c:v>43285</c:v>
                </c:pt>
                <c:pt idx="561">
                  <c:v>43292</c:v>
                </c:pt>
                <c:pt idx="562">
                  <c:v>43299</c:v>
                </c:pt>
                <c:pt idx="563">
                  <c:v>43306</c:v>
                </c:pt>
                <c:pt idx="564">
                  <c:v>43313</c:v>
                </c:pt>
                <c:pt idx="565">
                  <c:v>43320</c:v>
                </c:pt>
                <c:pt idx="566">
                  <c:v>43327</c:v>
                </c:pt>
                <c:pt idx="567">
                  <c:v>43334</c:v>
                </c:pt>
                <c:pt idx="568">
                  <c:v>43341</c:v>
                </c:pt>
                <c:pt idx="569">
                  <c:v>43348</c:v>
                </c:pt>
                <c:pt idx="570">
                  <c:v>43355</c:v>
                </c:pt>
                <c:pt idx="571">
                  <c:v>43362</c:v>
                </c:pt>
                <c:pt idx="572">
                  <c:v>43369</c:v>
                </c:pt>
                <c:pt idx="573">
                  <c:v>43376</c:v>
                </c:pt>
                <c:pt idx="574">
                  <c:v>43383</c:v>
                </c:pt>
                <c:pt idx="575">
                  <c:v>43390</c:v>
                </c:pt>
                <c:pt idx="576">
                  <c:v>43397</c:v>
                </c:pt>
                <c:pt idx="577">
                  <c:v>43404</c:v>
                </c:pt>
                <c:pt idx="578">
                  <c:v>43411</c:v>
                </c:pt>
                <c:pt idx="579">
                  <c:v>43418</c:v>
                </c:pt>
                <c:pt idx="580">
                  <c:v>43425</c:v>
                </c:pt>
                <c:pt idx="581">
                  <c:v>43432</c:v>
                </c:pt>
                <c:pt idx="582">
                  <c:v>43439</c:v>
                </c:pt>
                <c:pt idx="583">
                  <c:v>43446</c:v>
                </c:pt>
                <c:pt idx="584">
                  <c:v>43453</c:v>
                </c:pt>
                <c:pt idx="585">
                  <c:v>43461</c:v>
                </c:pt>
                <c:pt idx="586">
                  <c:v>43468</c:v>
                </c:pt>
                <c:pt idx="587">
                  <c:v>43475</c:v>
                </c:pt>
                <c:pt idx="588">
                  <c:v>43482</c:v>
                </c:pt>
                <c:pt idx="589">
                  <c:v>43489</c:v>
                </c:pt>
                <c:pt idx="590">
                  <c:v>43496</c:v>
                </c:pt>
                <c:pt idx="591">
                  <c:v>43503</c:v>
                </c:pt>
                <c:pt idx="592">
                  <c:v>43510</c:v>
                </c:pt>
                <c:pt idx="593">
                  <c:v>43517</c:v>
                </c:pt>
                <c:pt idx="594">
                  <c:v>43524</c:v>
                </c:pt>
                <c:pt idx="595">
                  <c:v>43531</c:v>
                </c:pt>
                <c:pt idx="596">
                  <c:v>43538</c:v>
                </c:pt>
                <c:pt idx="597">
                  <c:v>43545</c:v>
                </c:pt>
                <c:pt idx="598">
                  <c:v>43552</c:v>
                </c:pt>
                <c:pt idx="599">
                  <c:v>43559</c:v>
                </c:pt>
                <c:pt idx="600">
                  <c:v>43566</c:v>
                </c:pt>
                <c:pt idx="601">
                  <c:v>43573</c:v>
                </c:pt>
                <c:pt idx="602">
                  <c:v>43580</c:v>
                </c:pt>
                <c:pt idx="603">
                  <c:v>43587</c:v>
                </c:pt>
                <c:pt idx="604">
                  <c:v>43594</c:v>
                </c:pt>
                <c:pt idx="605">
                  <c:v>43601</c:v>
                </c:pt>
                <c:pt idx="606">
                  <c:v>43608</c:v>
                </c:pt>
                <c:pt idx="607">
                  <c:v>43615</c:v>
                </c:pt>
                <c:pt idx="608">
                  <c:v>43622</c:v>
                </c:pt>
                <c:pt idx="609">
                  <c:v>43629</c:v>
                </c:pt>
                <c:pt idx="610">
                  <c:v>43636</c:v>
                </c:pt>
                <c:pt idx="611">
                  <c:v>43643</c:v>
                </c:pt>
                <c:pt idx="612">
                  <c:v>43650</c:v>
                </c:pt>
                <c:pt idx="613">
                  <c:v>43657</c:v>
                </c:pt>
                <c:pt idx="614">
                  <c:v>43664</c:v>
                </c:pt>
                <c:pt idx="615">
                  <c:v>43671</c:v>
                </c:pt>
                <c:pt idx="616">
                  <c:v>43678</c:v>
                </c:pt>
                <c:pt idx="617">
                  <c:v>43685</c:v>
                </c:pt>
                <c:pt idx="618">
                  <c:v>43692</c:v>
                </c:pt>
                <c:pt idx="619">
                  <c:v>43699</c:v>
                </c:pt>
                <c:pt idx="620">
                  <c:v>43706</c:v>
                </c:pt>
                <c:pt idx="621">
                  <c:v>43713</c:v>
                </c:pt>
                <c:pt idx="622">
                  <c:v>43720</c:v>
                </c:pt>
                <c:pt idx="623">
                  <c:v>43727</c:v>
                </c:pt>
                <c:pt idx="624">
                  <c:v>43734</c:v>
                </c:pt>
                <c:pt idx="625">
                  <c:v>43741</c:v>
                </c:pt>
                <c:pt idx="626">
                  <c:v>43748</c:v>
                </c:pt>
                <c:pt idx="627">
                  <c:v>43755</c:v>
                </c:pt>
                <c:pt idx="628">
                  <c:v>43762</c:v>
                </c:pt>
                <c:pt idx="629">
                  <c:v>43769</c:v>
                </c:pt>
                <c:pt idx="630">
                  <c:v>43776</c:v>
                </c:pt>
                <c:pt idx="631">
                  <c:v>43783</c:v>
                </c:pt>
                <c:pt idx="632">
                  <c:v>43790</c:v>
                </c:pt>
                <c:pt idx="633">
                  <c:v>43797</c:v>
                </c:pt>
                <c:pt idx="634">
                  <c:v>43804</c:v>
                </c:pt>
                <c:pt idx="635">
                  <c:v>43811</c:v>
                </c:pt>
                <c:pt idx="636">
                  <c:v>43818</c:v>
                </c:pt>
                <c:pt idx="637">
                  <c:v>43826</c:v>
                </c:pt>
                <c:pt idx="638">
                  <c:v>43833</c:v>
                </c:pt>
                <c:pt idx="639">
                  <c:v>43840</c:v>
                </c:pt>
                <c:pt idx="640">
                  <c:v>43847</c:v>
                </c:pt>
                <c:pt idx="641">
                  <c:v>43854</c:v>
                </c:pt>
                <c:pt idx="642">
                  <c:v>43861</c:v>
                </c:pt>
                <c:pt idx="643">
                  <c:v>43868</c:v>
                </c:pt>
                <c:pt idx="644">
                  <c:v>43875</c:v>
                </c:pt>
                <c:pt idx="645">
                  <c:v>43882</c:v>
                </c:pt>
                <c:pt idx="646">
                  <c:v>43889</c:v>
                </c:pt>
                <c:pt idx="647">
                  <c:v>43896</c:v>
                </c:pt>
                <c:pt idx="648">
                  <c:v>43903</c:v>
                </c:pt>
                <c:pt idx="649">
                  <c:v>43910</c:v>
                </c:pt>
                <c:pt idx="650">
                  <c:v>43917</c:v>
                </c:pt>
                <c:pt idx="651">
                  <c:v>43924</c:v>
                </c:pt>
                <c:pt idx="652">
                  <c:v>43935</c:v>
                </c:pt>
                <c:pt idx="653">
                  <c:v>43942</c:v>
                </c:pt>
                <c:pt idx="654">
                  <c:v>43949</c:v>
                </c:pt>
                <c:pt idx="655">
                  <c:v>43956</c:v>
                </c:pt>
                <c:pt idx="656">
                  <c:v>43963</c:v>
                </c:pt>
                <c:pt idx="657">
                  <c:v>43970</c:v>
                </c:pt>
                <c:pt idx="658">
                  <c:v>43977</c:v>
                </c:pt>
                <c:pt idx="659">
                  <c:v>43984</c:v>
                </c:pt>
                <c:pt idx="660">
                  <c:v>43991</c:v>
                </c:pt>
                <c:pt idx="661">
                  <c:v>43998</c:v>
                </c:pt>
                <c:pt idx="662">
                  <c:v>44005</c:v>
                </c:pt>
                <c:pt idx="663">
                  <c:v>44012</c:v>
                </c:pt>
                <c:pt idx="664">
                  <c:v>44019</c:v>
                </c:pt>
                <c:pt idx="665">
                  <c:v>44026</c:v>
                </c:pt>
                <c:pt idx="666">
                  <c:v>44033</c:v>
                </c:pt>
                <c:pt idx="667">
                  <c:v>44040</c:v>
                </c:pt>
                <c:pt idx="668">
                  <c:v>44047</c:v>
                </c:pt>
                <c:pt idx="669">
                  <c:v>44054</c:v>
                </c:pt>
                <c:pt idx="670">
                  <c:v>44061</c:v>
                </c:pt>
                <c:pt idx="671">
                  <c:v>44068</c:v>
                </c:pt>
                <c:pt idx="672">
                  <c:v>44075</c:v>
                </c:pt>
                <c:pt idx="673">
                  <c:v>44082</c:v>
                </c:pt>
                <c:pt idx="674">
                  <c:v>44089</c:v>
                </c:pt>
                <c:pt idx="675">
                  <c:v>44096</c:v>
                </c:pt>
                <c:pt idx="676">
                  <c:v>44103</c:v>
                </c:pt>
                <c:pt idx="677">
                  <c:v>44110</c:v>
                </c:pt>
                <c:pt idx="678">
                  <c:v>44117</c:v>
                </c:pt>
                <c:pt idx="679">
                  <c:v>44124</c:v>
                </c:pt>
                <c:pt idx="680">
                  <c:v>44131</c:v>
                </c:pt>
                <c:pt idx="681">
                  <c:v>44138</c:v>
                </c:pt>
                <c:pt idx="682">
                  <c:v>44145</c:v>
                </c:pt>
                <c:pt idx="683">
                  <c:v>44152</c:v>
                </c:pt>
                <c:pt idx="684">
                  <c:v>44159</c:v>
                </c:pt>
                <c:pt idx="685">
                  <c:v>44166</c:v>
                </c:pt>
                <c:pt idx="686">
                  <c:v>44173</c:v>
                </c:pt>
                <c:pt idx="687">
                  <c:v>44180</c:v>
                </c:pt>
                <c:pt idx="688">
                  <c:v>44187</c:v>
                </c:pt>
                <c:pt idx="689">
                  <c:v>44194</c:v>
                </c:pt>
                <c:pt idx="690">
                  <c:v>44201</c:v>
                </c:pt>
                <c:pt idx="691">
                  <c:v>44208</c:v>
                </c:pt>
                <c:pt idx="692">
                  <c:v>44215</c:v>
                </c:pt>
                <c:pt idx="693">
                  <c:v>44222</c:v>
                </c:pt>
                <c:pt idx="694">
                  <c:v>44229</c:v>
                </c:pt>
                <c:pt idx="695">
                  <c:v>44236</c:v>
                </c:pt>
                <c:pt idx="696">
                  <c:v>44243</c:v>
                </c:pt>
                <c:pt idx="697">
                  <c:v>44250</c:v>
                </c:pt>
                <c:pt idx="698">
                  <c:v>44257</c:v>
                </c:pt>
                <c:pt idx="699">
                  <c:v>44264</c:v>
                </c:pt>
                <c:pt idx="700">
                  <c:v>44271</c:v>
                </c:pt>
                <c:pt idx="701">
                  <c:v>44278</c:v>
                </c:pt>
                <c:pt idx="702">
                  <c:v>44285</c:v>
                </c:pt>
                <c:pt idx="703">
                  <c:v>44292</c:v>
                </c:pt>
                <c:pt idx="704">
                  <c:v>44299</c:v>
                </c:pt>
                <c:pt idx="705">
                  <c:v>44306</c:v>
                </c:pt>
                <c:pt idx="706">
                  <c:v>44313</c:v>
                </c:pt>
                <c:pt idx="707">
                  <c:v>44320</c:v>
                </c:pt>
                <c:pt idx="708">
                  <c:v>44327</c:v>
                </c:pt>
                <c:pt idx="709">
                  <c:v>44334</c:v>
                </c:pt>
                <c:pt idx="710">
                  <c:v>44341</c:v>
                </c:pt>
                <c:pt idx="711">
                  <c:v>44348</c:v>
                </c:pt>
                <c:pt idx="712">
                  <c:v>44355</c:v>
                </c:pt>
                <c:pt idx="713">
                  <c:v>44362</c:v>
                </c:pt>
                <c:pt idx="714">
                  <c:v>44369</c:v>
                </c:pt>
                <c:pt idx="715">
                  <c:v>44376</c:v>
                </c:pt>
                <c:pt idx="716">
                  <c:v>44383</c:v>
                </c:pt>
                <c:pt idx="717">
                  <c:v>44390</c:v>
                </c:pt>
                <c:pt idx="718">
                  <c:v>44397</c:v>
                </c:pt>
                <c:pt idx="719">
                  <c:v>44404</c:v>
                </c:pt>
                <c:pt idx="720">
                  <c:v>44411</c:v>
                </c:pt>
                <c:pt idx="721">
                  <c:v>44418</c:v>
                </c:pt>
                <c:pt idx="722">
                  <c:v>44425</c:v>
                </c:pt>
                <c:pt idx="723">
                  <c:v>44432</c:v>
                </c:pt>
                <c:pt idx="724">
                  <c:v>44439</c:v>
                </c:pt>
                <c:pt idx="725">
                  <c:v>44446</c:v>
                </c:pt>
                <c:pt idx="726">
                  <c:v>44453</c:v>
                </c:pt>
                <c:pt idx="727">
                  <c:v>44460</c:v>
                </c:pt>
                <c:pt idx="728">
                  <c:v>44467</c:v>
                </c:pt>
                <c:pt idx="729">
                  <c:v>44474</c:v>
                </c:pt>
                <c:pt idx="730">
                  <c:v>44481</c:v>
                </c:pt>
                <c:pt idx="731">
                  <c:v>44488</c:v>
                </c:pt>
                <c:pt idx="732">
                  <c:v>44495</c:v>
                </c:pt>
                <c:pt idx="733">
                  <c:v>44502</c:v>
                </c:pt>
                <c:pt idx="734">
                  <c:v>44509</c:v>
                </c:pt>
                <c:pt idx="735">
                  <c:v>44516</c:v>
                </c:pt>
                <c:pt idx="736">
                  <c:v>44523</c:v>
                </c:pt>
                <c:pt idx="737">
                  <c:v>44530</c:v>
                </c:pt>
                <c:pt idx="738">
                  <c:v>44537</c:v>
                </c:pt>
                <c:pt idx="739">
                  <c:v>44544</c:v>
                </c:pt>
                <c:pt idx="740">
                  <c:v>44551</c:v>
                </c:pt>
                <c:pt idx="741">
                  <c:v>44558</c:v>
                </c:pt>
                <c:pt idx="742">
                  <c:v>44565</c:v>
                </c:pt>
                <c:pt idx="743">
                  <c:v>44572</c:v>
                </c:pt>
                <c:pt idx="744">
                  <c:v>44579</c:v>
                </c:pt>
                <c:pt idx="745">
                  <c:v>44586</c:v>
                </c:pt>
                <c:pt idx="746">
                  <c:v>44593</c:v>
                </c:pt>
                <c:pt idx="747">
                  <c:v>44600</c:v>
                </c:pt>
                <c:pt idx="748">
                  <c:v>44607</c:v>
                </c:pt>
                <c:pt idx="749">
                  <c:v>44614</c:v>
                </c:pt>
                <c:pt idx="750">
                  <c:v>44621</c:v>
                </c:pt>
                <c:pt idx="751">
                  <c:v>44628</c:v>
                </c:pt>
                <c:pt idx="752">
                  <c:v>44635</c:v>
                </c:pt>
                <c:pt idx="753">
                  <c:v>44642</c:v>
                </c:pt>
                <c:pt idx="754">
                  <c:v>44649</c:v>
                </c:pt>
                <c:pt idx="755">
                  <c:v>44656</c:v>
                </c:pt>
                <c:pt idx="756">
                  <c:v>44663</c:v>
                </c:pt>
                <c:pt idx="757">
                  <c:v>44670</c:v>
                </c:pt>
                <c:pt idx="758">
                  <c:v>44677</c:v>
                </c:pt>
                <c:pt idx="759">
                  <c:v>44684</c:v>
                </c:pt>
                <c:pt idx="760">
                  <c:v>44691</c:v>
                </c:pt>
                <c:pt idx="761">
                  <c:v>44698</c:v>
                </c:pt>
                <c:pt idx="762">
                  <c:v>44705</c:v>
                </c:pt>
                <c:pt idx="763">
                  <c:v>44712</c:v>
                </c:pt>
                <c:pt idx="764">
                  <c:v>44719</c:v>
                </c:pt>
                <c:pt idx="765">
                  <c:v>44726</c:v>
                </c:pt>
                <c:pt idx="766">
                  <c:v>44733</c:v>
                </c:pt>
                <c:pt idx="767">
                  <c:v>44740</c:v>
                </c:pt>
                <c:pt idx="768">
                  <c:v>44747</c:v>
                </c:pt>
                <c:pt idx="769">
                  <c:v>44754</c:v>
                </c:pt>
                <c:pt idx="770">
                  <c:v>44761</c:v>
                </c:pt>
                <c:pt idx="771">
                  <c:v>44768</c:v>
                </c:pt>
                <c:pt idx="772">
                  <c:v>44775</c:v>
                </c:pt>
                <c:pt idx="773">
                  <c:v>44782</c:v>
                </c:pt>
                <c:pt idx="774">
                  <c:v>44789</c:v>
                </c:pt>
                <c:pt idx="775">
                  <c:v>44796</c:v>
                </c:pt>
                <c:pt idx="776">
                  <c:v>44803</c:v>
                </c:pt>
                <c:pt idx="777">
                  <c:v>44810</c:v>
                </c:pt>
                <c:pt idx="778">
                  <c:v>44817</c:v>
                </c:pt>
                <c:pt idx="779">
                  <c:v>44824</c:v>
                </c:pt>
                <c:pt idx="780">
                  <c:v>44831</c:v>
                </c:pt>
                <c:pt idx="781">
                  <c:v>44838</c:v>
                </c:pt>
                <c:pt idx="782">
                  <c:v>44845</c:v>
                </c:pt>
                <c:pt idx="783">
                  <c:v>44852</c:v>
                </c:pt>
                <c:pt idx="784">
                  <c:v>44859</c:v>
                </c:pt>
                <c:pt idx="785">
                  <c:v>44866</c:v>
                </c:pt>
                <c:pt idx="786">
                  <c:v>44873</c:v>
                </c:pt>
                <c:pt idx="787">
                  <c:v>44880</c:v>
                </c:pt>
                <c:pt idx="788">
                  <c:v>44887</c:v>
                </c:pt>
                <c:pt idx="789">
                  <c:v>44894</c:v>
                </c:pt>
                <c:pt idx="790">
                  <c:v>44901</c:v>
                </c:pt>
                <c:pt idx="791">
                  <c:v>44908</c:v>
                </c:pt>
                <c:pt idx="792">
                  <c:v>44915</c:v>
                </c:pt>
                <c:pt idx="793">
                  <c:v>44922</c:v>
                </c:pt>
                <c:pt idx="794">
                  <c:v>44929</c:v>
                </c:pt>
                <c:pt idx="795">
                  <c:v>44936</c:v>
                </c:pt>
                <c:pt idx="796">
                  <c:v>44943</c:v>
                </c:pt>
                <c:pt idx="797">
                  <c:v>44950</c:v>
                </c:pt>
                <c:pt idx="798">
                  <c:v>44957</c:v>
                </c:pt>
                <c:pt idx="799">
                  <c:v>44964</c:v>
                </c:pt>
                <c:pt idx="800">
                  <c:v>44971</c:v>
                </c:pt>
                <c:pt idx="801">
                  <c:v>44978</c:v>
                </c:pt>
                <c:pt idx="802">
                  <c:v>44985</c:v>
                </c:pt>
                <c:pt idx="803">
                  <c:v>44992</c:v>
                </c:pt>
                <c:pt idx="804">
                  <c:v>44999</c:v>
                </c:pt>
                <c:pt idx="805">
                  <c:v>45006</c:v>
                </c:pt>
                <c:pt idx="806">
                  <c:v>45013</c:v>
                </c:pt>
                <c:pt idx="807">
                  <c:v>45020</c:v>
                </c:pt>
                <c:pt idx="808">
                  <c:v>45027</c:v>
                </c:pt>
                <c:pt idx="809">
                  <c:v>45034</c:v>
                </c:pt>
                <c:pt idx="810">
                  <c:v>45041</c:v>
                </c:pt>
                <c:pt idx="811">
                  <c:v>45048</c:v>
                </c:pt>
                <c:pt idx="812">
                  <c:v>45055</c:v>
                </c:pt>
                <c:pt idx="813">
                  <c:v>45062</c:v>
                </c:pt>
                <c:pt idx="814">
                  <c:v>45069</c:v>
                </c:pt>
                <c:pt idx="815">
                  <c:v>45076</c:v>
                </c:pt>
                <c:pt idx="816">
                  <c:v>45083</c:v>
                </c:pt>
                <c:pt idx="817">
                  <c:v>45090</c:v>
                </c:pt>
                <c:pt idx="818">
                  <c:v>45097</c:v>
                </c:pt>
                <c:pt idx="819">
                  <c:v>45104</c:v>
                </c:pt>
                <c:pt idx="820">
                  <c:v>45111</c:v>
                </c:pt>
                <c:pt idx="821">
                  <c:v>45118</c:v>
                </c:pt>
                <c:pt idx="822">
                  <c:v>45125</c:v>
                </c:pt>
                <c:pt idx="823">
                  <c:v>45132</c:v>
                </c:pt>
                <c:pt idx="824">
                  <c:v>45139</c:v>
                </c:pt>
                <c:pt idx="825">
                  <c:v>45146</c:v>
                </c:pt>
                <c:pt idx="826">
                  <c:v>45153</c:v>
                </c:pt>
                <c:pt idx="827">
                  <c:v>45160</c:v>
                </c:pt>
                <c:pt idx="828">
                  <c:v>45167</c:v>
                </c:pt>
                <c:pt idx="829">
                  <c:v>45174</c:v>
                </c:pt>
                <c:pt idx="830">
                  <c:v>45181</c:v>
                </c:pt>
                <c:pt idx="831">
                  <c:v>45188</c:v>
                </c:pt>
                <c:pt idx="832">
                  <c:v>45195</c:v>
                </c:pt>
                <c:pt idx="833">
                  <c:v>45202</c:v>
                </c:pt>
                <c:pt idx="834">
                  <c:v>45209</c:v>
                </c:pt>
                <c:pt idx="835">
                  <c:v>45216</c:v>
                </c:pt>
                <c:pt idx="836">
                  <c:v>45223</c:v>
                </c:pt>
                <c:pt idx="837">
                  <c:v>45230</c:v>
                </c:pt>
                <c:pt idx="838">
                  <c:v>45237</c:v>
                </c:pt>
                <c:pt idx="839">
                  <c:v>45244</c:v>
                </c:pt>
                <c:pt idx="840">
                  <c:v>45251</c:v>
                </c:pt>
                <c:pt idx="841">
                  <c:v>45258</c:v>
                </c:pt>
                <c:pt idx="842">
                  <c:v>45265</c:v>
                </c:pt>
                <c:pt idx="843">
                  <c:v>45272</c:v>
                </c:pt>
                <c:pt idx="844">
                  <c:v>45279</c:v>
                </c:pt>
                <c:pt idx="845">
                  <c:v>45287</c:v>
                </c:pt>
                <c:pt idx="846">
                  <c:v>45294</c:v>
                </c:pt>
                <c:pt idx="847">
                  <c:v>45301</c:v>
                </c:pt>
                <c:pt idx="848">
                  <c:v>45308</c:v>
                </c:pt>
                <c:pt idx="849">
                  <c:v>45315</c:v>
                </c:pt>
                <c:pt idx="850">
                  <c:v>45322</c:v>
                </c:pt>
                <c:pt idx="851">
                  <c:v>45329</c:v>
                </c:pt>
                <c:pt idx="852">
                  <c:v>45336</c:v>
                </c:pt>
                <c:pt idx="853">
                  <c:v>45343</c:v>
                </c:pt>
                <c:pt idx="854">
                  <c:v>45350</c:v>
                </c:pt>
                <c:pt idx="855">
                  <c:v>45357</c:v>
                </c:pt>
                <c:pt idx="856">
                  <c:v>45364</c:v>
                </c:pt>
                <c:pt idx="857">
                  <c:v>45371</c:v>
                </c:pt>
                <c:pt idx="858">
                  <c:v>45378</c:v>
                </c:pt>
                <c:pt idx="859">
                  <c:v>45385</c:v>
                </c:pt>
                <c:pt idx="860">
                  <c:v>45392</c:v>
                </c:pt>
                <c:pt idx="861">
                  <c:v>45399</c:v>
                </c:pt>
                <c:pt idx="862">
                  <c:v>45406</c:v>
                </c:pt>
                <c:pt idx="863">
                  <c:v>45414</c:v>
                </c:pt>
                <c:pt idx="864">
                  <c:v>45421</c:v>
                </c:pt>
                <c:pt idx="865">
                  <c:v>45428</c:v>
                </c:pt>
                <c:pt idx="866">
                  <c:v>45435</c:v>
                </c:pt>
                <c:pt idx="867">
                  <c:v>45442</c:v>
                </c:pt>
                <c:pt idx="868">
                  <c:v>45449</c:v>
                </c:pt>
                <c:pt idx="869">
                  <c:v>45456</c:v>
                </c:pt>
                <c:pt idx="870">
                  <c:v>45463</c:v>
                </c:pt>
                <c:pt idx="871">
                  <c:v>45470</c:v>
                </c:pt>
                <c:pt idx="872">
                  <c:v>45477</c:v>
                </c:pt>
                <c:pt idx="873">
                  <c:v>45484</c:v>
                </c:pt>
                <c:pt idx="874">
                  <c:v>45491</c:v>
                </c:pt>
                <c:pt idx="875">
                  <c:v>45498</c:v>
                </c:pt>
                <c:pt idx="876">
                  <c:v>45505</c:v>
                </c:pt>
                <c:pt idx="877">
                  <c:v>45512</c:v>
                </c:pt>
                <c:pt idx="878">
                  <c:v>45519</c:v>
                </c:pt>
                <c:pt idx="879">
                  <c:v>45526</c:v>
                </c:pt>
                <c:pt idx="880">
                  <c:v>45533</c:v>
                </c:pt>
                <c:pt idx="881">
                  <c:v>45540</c:v>
                </c:pt>
                <c:pt idx="882">
                  <c:v>45547</c:v>
                </c:pt>
                <c:pt idx="883">
                  <c:v>45554</c:v>
                </c:pt>
                <c:pt idx="884">
                  <c:v>45561</c:v>
                </c:pt>
                <c:pt idx="885">
                  <c:v>45568</c:v>
                </c:pt>
                <c:pt idx="886">
                  <c:v>45575</c:v>
                </c:pt>
                <c:pt idx="887">
                  <c:v>45582</c:v>
                </c:pt>
                <c:pt idx="888">
                  <c:v>45589</c:v>
                </c:pt>
                <c:pt idx="889">
                  <c:v>45596</c:v>
                </c:pt>
                <c:pt idx="890">
                  <c:v>45603</c:v>
                </c:pt>
                <c:pt idx="891">
                  <c:v>45610</c:v>
                </c:pt>
                <c:pt idx="892">
                  <c:v>45617</c:v>
                </c:pt>
                <c:pt idx="893">
                  <c:v>45624</c:v>
                </c:pt>
                <c:pt idx="894">
                  <c:v>45631</c:v>
                </c:pt>
                <c:pt idx="895">
                  <c:v>45638</c:v>
                </c:pt>
                <c:pt idx="896">
                  <c:v>45645</c:v>
                </c:pt>
                <c:pt idx="897">
                  <c:v>45653</c:v>
                </c:pt>
                <c:pt idx="898">
                  <c:v>45660</c:v>
                </c:pt>
                <c:pt idx="899">
                  <c:v>45667</c:v>
                </c:pt>
                <c:pt idx="900">
                  <c:v>45674</c:v>
                </c:pt>
                <c:pt idx="901">
                  <c:v>45681</c:v>
                </c:pt>
                <c:pt idx="902">
                  <c:v>45688</c:v>
                </c:pt>
                <c:pt idx="903">
                  <c:v>45695</c:v>
                </c:pt>
                <c:pt idx="904">
                  <c:v>45702</c:v>
                </c:pt>
                <c:pt idx="905">
                  <c:v>45709</c:v>
                </c:pt>
                <c:pt idx="906">
                  <c:v>45716</c:v>
                </c:pt>
                <c:pt idx="907">
                  <c:v>45723</c:v>
                </c:pt>
                <c:pt idx="908">
                  <c:v>45730</c:v>
                </c:pt>
                <c:pt idx="909">
                  <c:v>45737</c:v>
                </c:pt>
                <c:pt idx="910">
                  <c:v>45744</c:v>
                </c:pt>
                <c:pt idx="911">
                  <c:v>45751</c:v>
                </c:pt>
                <c:pt idx="912">
                  <c:v>45758</c:v>
                </c:pt>
                <c:pt idx="913">
                  <c:v>45769</c:v>
                </c:pt>
                <c:pt idx="914">
                  <c:v>45776</c:v>
                </c:pt>
                <c:pt idx="915">
                  <c:v>45783</c:v>
                </c:pt>
                <c:pt idx="916">
                  <c:v>45790</c:v>
                </c:pt>
                <c:pt idx="917">
                  <c:v>45797</c:v>
                </c:pt>
                <c:pt idx="918">
                  <c:v>45804</c:v>
                </c:pt>
                <c:pt idx="919">
                  <c:v>45811</c:v>
                </c:pt>
                <c:pt idx="920">
                  <c:v>45818</c:v>
                </c:pt>
                <c:pt idx="921">
                  <c:v>45825</c:v>
                </c:pt>
                <c:pt idx="922">
                  <c:v>45832</c:v>
                </c:pt>
                <c:pt idx="923">
                  <c:v>45839</c:v>
                </c:pt>
                <c:pt idx="924">
                  <c:v>45846</c:v>
                </c:pt>
                <c:pt idx="925">
                  <c:v>45853</c:v>
                </c:pt>
                <c:pt idx="926">
                  <c:v>45860</c:v>
                </c:pt>
                <c:pt idx="927">
                  <c:v>45867</c:v>
                </c:pt>
                <c:pt idx="928">
                  <c:v>45874</c:v>
                </c:pt>
                <c:pt idx="929">
                  <c:v>45881</c:v>
                </c:pt>
                <c:pt idx="930">
                  <c:v>45888</c:v>
                </c:pt>
                <c:pt idx="931">
                  <c:v>45895</c:v>
                </c:pt>
                <c:pt idx="932">
                  <c:v>45902</c:v>
                </c:pt>
                <c:pt idx="933">
                  <c:v>45909</c:v>
                </c:pt>
                <c:pt idx="934">
                  <c:v>45916</c:v>
                </c:pt>
                <c:pt idx="935">
                  <c:v>45923</c:v>
                </c:pt>
                <c:pt idx="936">
                  <c:v>45930</c:v>
                </c:pt>
                <c:pt idx="937">
                  <c:v>45937</c:v>
                </c:pt>
                <c:pt idx="938">
                  <c:v>45944</c:v>
                </c:pt>
                <c:pt idx="939">
                  <c:v>45951</c:v>
                </c:pt>
                <c:pt idx="940">
                  <c:v>45958</c:v>
                </c:pt>
                <c:pt idx="941">
                  <c:v>45965</c:v>
                </c:pt>
                <c:pt idx="942">
                  <c:v>45972</c:v>
                </c:pt>
                <c:pt idx="943">
                  <c:v>45979</c:v>
                </c:pt>
                <c:pt idx="944">
                  <c:v>45986</c:v>
                </c:pt>
                <c:pt idx="945">
                  <c:v>45993</c:v>
                </c:pt>
                <c:pt idx="946">
                  <c:v>46000</c:v>
                </c:pt>
                <c:pt idx="947">
                  <c:v>46007</c:v>
                </c:pt>
                <c:pt idx="948">
                  <c:v>46014</c:v>
                </c:pt>
                <c:pt idx="949">
                  <c:v>46021</c:v>
                </c:pt>
                <c:pt idx="950">
                  <c:v>46028</c:v>
                </c:pt>
                <c:pt idx="951">
                  <c:v>46035</c:v>
                </c:pt>
                <c:pt idx="952">
                  <c:v>46042</c:v>
                </c:pt>
                <c:pt idx="953">
                  <c:v>46049</c:v>
                </c:pt>
                <c:pt idx="954">
                  <c:v>46056</c:v>
                </c:pt>
                <c:pt idx="955">
                  <c:v>46063</c:v>
                </c:pt>
                <c:pt idx="956">
                  <c:v>46070</c:v>
                </c:pt>
                <c:pt idx="957">
                  <c:v>46077</c:v>
                </c:pt>
                <c:pt idx="958">
                  <c:v>46084</c:v>
                </c:pt>
                <c:pt idx="959">
                  <c:v>46091</c:v>
                </c:pt>
                <c:pt idx="960">
                  <c:v>46098</c:v>
                </c:pt>
                <c:pt idx="961">
                  <c:v>46105</c:v>
                </c:pt>
                <c:pt idx="962">
                  <c:v>46112</c:v>
                </c:pt>
                <c:pt idx="963">
                  <c:v>46119</c:v>
                </c:pt>
                <c:pt idx="964">
                  <c:v>46126</c:v>
                </c:pt>
                <c:pt idx="965">
                  <c:v>46133</c:v>
                </c:pt>
                <c:pt idx="966">
                  <c:v>46140</c:v>
                </c:pt>
                <c:pt idx="967">
                  <c:v>46147</c:v>
                </c:pt>
                <c:pt idx="968">
                  <c:v>46154</c:v>
                </c:pt>
                <c:pt idx="969">
                  <c:v>46161</c:v>
                </c:pt>
                <c:pt idx="970">
                  <c:v>46168</c:v>
                </c:pt>
                <c:pt idx="971">
                  <c:v>46175</c:v>
                </c:pt>
                <c:pt idx="972">
                  <c:v>46182</c:v>
                </c:pt>
                <c:pt idx="973">
                  <c:v>46189</c:v>
                </c:pt>
                <c:pt idx="974">
                  <c:v>46196</c:v>
                </c:pt>
                <c:pt idx="975">
                  <c:v>46203</c:v>
                </c:pt>
                <c:pt idx="976">
                  <c:v>46210</c:v>
                </c:pt>
                <c:pt idx="977">
                  <c:v>46217</c:v>
                </c:pt>
                <c:pt idx="978">
                  <c:v>46224</c:v>
                </c:pt>
                <c:pt idx="979">
                  <c:v>46231</c:v>
                </c:pt>
                <c:pt idx="980">
                  <c:v>46238</c:v>
                </c:pt>
                <c:pt idx="981">
                  <c:v>46245</c:v>
                </c:pt>
                <c:pt idx="982">
                  <c:v>46252</c:v>
                </c:pt>
                <c:pt idx="983">
                  <c:v>46259</c:v>
                </c:pt>
                <c:pt idx="984">
                  <c:v>46266</c:v>
                </c:pt>
                <c:pt idx="985">
                  <c:v>46273</c:v>
                </c:pt>
                <c:pt idx="986">
                  <c:v>46280</c:v>
                </c:pt>
                <c:pt idx="987">
                  <c:v>46287</c:v>
                </c:pt>
                <c:pt idx="988">
                  <c:v>46294</c:v>
                </c:pt>
                <c:pt idx="989">
                  <c:v>46301</c:v>
                </c:pt>
                <c:pt idx="990">
                  <c:v>46308</c:v>
                </c:pt>
                <c:pt idx="991">
                  <c:v>46315</c:v>
                </c:pt>
                <c:pt idx="992">
                  <c:v>46322</c:v>
                </c:pt>
                <c:pt idx="993">
                  <c:v>46329</c:v>
                </c:pt>
                <c:pt idx="994">
                  <c:v>46336</c:v>
                </c:pt>
                <c:pt idx="995">
                  <c:v>46343</c:v>
                </c:pt>
                <c:pt idx="996">
                  <c:v>46350</c:v>
                </c:pt>
                <c:pt idx="997">
                  <c:v>46357</c:v>
                </c:pt>
                <c:pt idx="998">
                  <c:v>46364</c:v>
                </c:pt>
                <c:pt idx="999">
                  <c:v>46371</c:v>
                </c:pt>
                <c:pt idx="1000">
                  <c:v>46378</c:v>
                </c:pt>
                <c:pt idx="1001">
                  <c:v>46385</c:v>
                </c:pt>
                <c:pt idx="1002">
                  <c:v>46392</c:v>
                </c:pt>
                <c:pt idx="1003">
                  <c:v>46399</c:v>
                </c:pt>
                <c:pt idx="1004">
                  <c:v>46406</c:v>
                </c:pt>
                <c:pt idx="1005">
                  <c:v>46413</c:v>
                </c:pt>
                <c:pt idx="1006">
                  <c:v>46420</c:v>
                </c:pt>
                <c:pt idx="1007">
                  <c:v>46427</c:v>
                </c:pt>
                <c:pt idx="1008">
                  <c:v>46434</c:v>
                </c:pt>
                <c:pt idx="1009">
                  <c:v>46441</c:v>
                </c:pt>
                <c:pt idx="1010">
                  <c:v>46448</c:v>
                </c:pt>
                <c:pt idx="1011">
                  <c:v>46455</c:v>
                </c:pt>
                <c:pt idx="1012">
                  <c:v>46462</c:v>
                </c:pt>
                <c:pt idx="1013">
                  <c:v>46469</c:v>
                </c:pt>
                <c:pt idx="1014">
                  <c:v>46476</c:v>
                </c:pt>
                <c:pt idx="1015">
                  <c:v>46483</c:v>
                </c:pt>
                <c:pt idx="1016">
                  <c:v>46490</c:v>
                </c:pt>
                <c:pt idx="1017">
                  <c:v>46497</c:v>
                </c:pt>
                <c:pt idx="1018">
                  <c:v>46504</c:v>
                </c:pt>
                <c:pt idx="1019">
                  <c:v>46511</c:v>
                </c:pt>
                <c:pt idx="1020">
                  <c:v>46518</c:v>
                </c:pt>
                <c:pt idx="1021">
                  <c:v>46525</c:v>
                </c:pt>
                <c:pt idx="1022">
                  <c:v>46532</c:v>
                </c:pt>
                <c:pt idx="1023">
                  <c:v>46539</c:v>
                </c:pt>
                <c:pt idx="1024">
                  <c:v>46546</c:v>
                </c:pt>
                <c:pt idx="1025">
                  <c:v>46553</c:v>
                </c:pt>
                <c:pt idx="1026">
                  <c:v>46560</c:v>
                </c:pt>
                <c:pt idx="1027">
                  <c:v>46567</c:v>
                </c:pt>
                <c:pt idx="1028">
                  <c:v>46574</c:v>
                </c:pt>
                <c:pt idx="1029">
                  <c:v>46581</c:v>
                </c:pt>
                <c:pt idx="1030">
                  <c:v>46588</c:v>
                </c:pt>
                <c:pt idx="1031">
                  <c:v>46595</c:v>
                </c:pt>
                <c:pt idx="1032">
                  <c:v>46602</c:v>
                </c:pt>
                <c:pt idx="1033">
                  <c:v>46609</c:v>
                </c:pt>
                <c:pt idx="1034">
                  <c:v>46616</c:v>
                </c:pt>
                <c:pt idx="1035">
                  <c:v>46623</c:v>
                </c:pt>
                <c:pt idx="1036">
                  <c:v>46630</c:v>
                </c:pt>
                <c:pt idx="1037">
                  <c:v>46637</c:v>
                </c:pt>
                <c:pt idx="1038">
                  <c:v>46644</c:v>
                </c:pt>
                <c:pt idx="1039">
                  <c:v>46651</c:v>
                </c:pt>
                <c:pt idx="1040">
                  <c:v>46658</c:v>
                </c:pt>
                <c:pt idx="1041">
                  <c:v>46665</c:v>
                </c:pt>
                <c:pt idx="1042">
                  <c:v>46672</c:v>
                </c:pt>
                <c:pt idx="1043">
                  <c:v>46679</c:v>
                </c:pt>
                <c:pt idx="1044">
                  <c:v>46686</c:v>
                </c:pt>
                <c:pt idx="1045">
                  <c:v>46693</c:v>
                </c:pt>
                <c:pt idx="1046">
                  <c:v>46700</c:v>
                </c:pt>
                <c:pt idx="1047">
                  <c:v>46707</c:v>
                </c:pt>
                <c:pt idx="1048">
                  <c:v>46714</c:v>
                </c:pt>
                <c:pt idx="1049">
                  <c:v>46721</c:v>
                </c:pt>
                <c:pt idx="1050">
                  <c:v>46728</c:v>
                </c:pt>
                <c:pt idx="1051">
                  <c:v>46735</c:v>
                </c:pt>
                <c:pt idx="1052">
                  <c:v>46742</c:v>
                </c:pt>
                <c:pt idx="1053">
                  <c:v>46749</c:v>
                </c:pt>
                <c:pt idx="1054">
                  <c:v>46756</c:v>
                </c:pt>
                <c:pt idx="1055">
                  <c:v>46763</c:v>
                </c:pt>
                <c:pt idx="1056">
                  <c:v>46770</c:v>
                </c:pt>
                <c:pt idx="1057">
                  <c:v>46777</c:v>
                </c:pt>
                <c:pt idx="1058">
                  <c:v>46784</c:v>
                </c:pt>
                <c:pt idx="1059">
                  <c:v>46791</c:v>
                </c:pt>
                <c:pt idx="1060">
                  <c:v>46798</c:v>
                </c:pt>
                <c:pt idx="1061">
                  <c:v>46805</c:v>
                </c:pt>
                <c:pt idx="1062">
                  <c:v>46812</c:v>
                </c:pt>
                <c:pt idx="1063">
                  <c:v>46819</c:v>
                </c:pt>
                <c:pt idx="1064">
                  <c:v>46826</c:v>
                </c:pt>
                <c:pt idx="1065">
                  <c:v>46833</c:v>
                </c:pt>
                <c:pt idx="1066">
                  <c:v>46840</c:v>
                </c:pt>
                <c:pt idx="1067">
                  <c:v>46847</c:v>
                </c:pt>
                <c:pt idx="1068">
                  <c:v>46854</c:v>
                </c:pt>
                <c:pt idx="1069">
                  <c:v>46861</c:v>
                </c:pt>
                <c:pt idx="1070">
                  <c:v>46868</c:v>
                </c:pt>
                <c:pt idx="1071">
                  <c:v>46875</c:v>
                </c:pt>
                <c:pt idx="1072">
                  <c:v>46882</c:v>
                </c:pt>
                <c:pt idx="1073">
                  <c:v>46889</c:v>
                </c:pt>
                <c:pt idx="1074">
                  <c:v>46896</c:v>
                </c:pt>
                <c:pt idx="1075">
                  <c:v>46903</c:v>
                </c:pt>
                <c:pt idx="1076">
                  <c:v>46910</c:v>
                </c:pt>
                <c:pt idx="1077">
                  <c:v>46917</c:v>
                </c:pt>
                <c:pt idx="1078">
                  <c:v>46924</c:v>
                </c:pt>
                <c:pt idx="1079">
                  <c:v>46931</c:v>
                </c:pt>
                <c:pt idx="1080">
                  <c:v>46938</c:v>
                </c:pt>
                <c:pt idx="1081">
                  <c:v>46945</c:v>
                </c:pt>
                <c:pt idx="1082">
                  <c:v>46952</c:v>
                </c:pt>
                <c:pt idx="1083">
                  <c:v>46959</c:v>
                </c:pt>
                <c:pt idx="1084">
                  <c:v>46966</c:v>
                </c:pt>
                <c:pt idx="1085">
                  <c:v>46973</c:v>
                </c:pt>
                <c:pt idx="1086">
                  <c:v>46980</c:v>
                </c:pt>
                <c:pt idx="1087">
                  <c:v>46987</c:v>
                </c:pt>
                <c:pt idx="1088">
                  <c:v>46994</c:v>
                </c:pt>
                <c:pt idx="1089">
                  <c:v>47001</c:v>
                </c:pt>
                <c:pt idx="1090">
                  <c:v>47008</c:v>
                </c:pt>
                <c:pt idx="1091">
                  <c:v>47015</c:v>
                </c:pt>
                <c:pt idx="1092">
                  <c:v>47022</c:v>
                </c:pt>
                <c:pt idx="1093">
                  <c:v>47029</c:v>
                </c:pt>
                <c:pt idx="1094">
                  <c:v>47036</c:v>
                </c:pt>
                <c:pt idx="1095">
                  <c:v>47043</c:v>
                </c:pt>
                <c:pt idx="1096">
                  <c:v>47050</c:v>
                </c:pt>
                <c:pt idx="1097">
                  <c:v>47057</c:v>
                </c:pt>
                <c:pt idx="1098">
                  <c:v>47064</c:v>
                </c:pt>
                <c:pt idx="1099">
                  <c:v>47071</c:v>
                </c:pt>
                <c:pt idx="1100">
                  <c:v>47078</c:v>
                </c:pt>
                <c:pt idx="1101">
                  <c:v>47085</c:v>
                </c:pt>
                <c:pt idx="1102">
                  <c:v>47092</c:v>
                </c:pt>
                <c:pt idx="1103">
                  <c:v>47099</c:v>
                </c:pt>
                <c:pt idx="1104">
                  <c:v>47106</c:v>
                </c:pt>
                <c:pt idx="1105">
                  <c:v>47114</c:v>
                </c:pt>
                <c:pt idx="1106">
                  <c:v>47121</c:v>
                </c:pt>
                <c:pt idx="1107">
                  <c:v>47128</c:v>
                </c:pt>
                <c:pt idx="1108">
                  <c:v>47135</c:v>
                </c:pt>
                <c:pt idx="1109">
                  <c:v>47142</c:v>
                </c:pt>
                <c:pt idx="1110">
                  <c:v>47149</c:v>
                </c:pt>
                <c:pt idx="1111">
                  <c:v>47156</c:v>
                </c:pt>
                <c:pt idx="1112">
                  <c:v>47163</c:v>
                </c:pt>
                <c:pt idx="1113">
                  <c:v>47170</c:v>
                </c:pt>
                <c:pt idx="1114">
                  <c:v>47177</c:v>
                </c:pt>
                <c:pt idx="1115">
                  <c:v>47184</c:v>
                </c:pt>
                <c:pt idx="1116">
                  <c:v>47191</c:v>
                </c:pt>
                <c:pt idx="1117">
                  <c:v>47198</c:v>
                </c:pt>
                <c:pt idx="1118">
                  <c:v>47205</c:v>
                </c:pt>
                <c:pt idx="1119">
                  <c:v>47212</c:v>
                </c:pt>
                <c:pt idx="1120">
                  <c:v>47219</c:v>
                </c:pt>
                <c:pt idx="1121">
                  <c:v>47226</c:v>
                </c:pt>
                <c:pt idx="1122">
                  <c:v>47233</c:v>
                </c:pt>
                <c:pt idx="1123">
                  <c:v>47240</c:v>
                </c:pt>
                <c:pt idx="1124">
                  <c:v>47247</c:v>
                </c:pt>
                <c:pt idx="1125">
                  <c:v>47254</c:v>
                </c:pt>
                <c:pt idx="1126">
                  <c:v>47261</c:v>
                </c:pt>
                <c:pt idx="1127">
                  <c:v>47268</c:v>
                </c:pt>
                <c:pt idx="1128">
                  <c:v>47275</c:v>
                </c:pt>
                <c:pt idx="1129">
                  <c:v>47282</c:v>
                </c:pt>
                <c:pt idx="1130">
                  <c:v>47289</c:v>
                </c:pt>
                <c:pt idx="1131">
                  <c:v>47296</c:v>
                </c:pt>
                <c:pt idx="1132">
                  <c:v>47303</c:v>
                </c:pt>
                <c:pt idx="1133">
                  <c:v>47310</c:v>
                </c:pt>
                <c:pt idx="1134">
                  <c:v>47317</c:v>
                </c:pt>
                <c:pt idx="1135">
                  <c:v>47324</c:v>
                </c:pt>
                <c:pt idx="1136">
                  <c:v>47331</c:v>
                </c:pt>
                <c:pt idx="1137">
                  <c:v>47338</c:v>
                </c:pt>
                <c:pt idx="1138">
                  <c:v>47345</c:v>
                </c:pt>
                <c:pt idx="1139">
                  <c:v>47352</c:v>
                </c:pt>
                <c:pt idx="1140">
                  <c:v>47359</c:v>
                </c:pt>
                <c:pt idx="1141">
                  <c:v>47366</c:v>
                </c:pt>
                <c:pt idx="1142">
                  <c:v>47373</c:v>
                </c:pt>
                <c:pt idx="1143">
                  <c:v>47380</c:v>
                </c:pt>
                <c:pt idx="1144">
                  <c:v>47387</c:v>
                </c:pt>
                <c:pt idx="1145">
                  <c:v>47394</c:v>
                </c:pt>
                <c:pt idx="1146">
                  <c:v>47401</c:v>
                </c:pt>
                <c:pt idx="1147">
                  <c:v>47408</c:v>
                </c:pt>
                <c:pt idx="1148">
                  <c:v>47415</c:v>
                </c:pt>
                <c:pt idx="1149">
                  <c:v>47422</c:v>
                </c:pt>
                <c:pt idx="1150">
                  <c:v>47429</c:v>
                </c:pt>
                <c:pt idx="1151">
                  <c:v>47436</c:v>
                </c:pt>
                <c:pt idx="1152">
                  <c:v>47443</c:v>
                </c:pt>
                <c:pt idx="1153">
                  <c:v>47450</c:v>
                </c:pt>
                <c:pt idx="1154">
                  <c:v>47457</c:v>
                </c:pt>
                <c:pt idx="1155">
                  <c:v>47464</c:v>
                </c:pt>
                <c:pt idx="1156">
                  <c:v>47471</c:v>
                </c:pt>
                <c:pt idx="1157">
                  <c:v>47479</c:v>
                </c:pt>
                <c:pt idx="1158">
                  <c:v>47486</c:v>
                </c:pt>
                <c:pt idx="1159">
                  <c:v>47493</c:v>
                </c:pt>
                <c:pt idx="1160">
                  <c:v>47500</c:v>
                </c:pt>
                <c:pt idx="1161">
                  <c:v>47507</c:v>
                </c:pt>
                <c:pt idx="1162">
                  <c:v>47514</c:v>
                </c:pt>
                <c:pt idx="1163">
                  <c:v>47521</c:v>
                </c:pt>
                <c:pt idx="1164">
                  <c:v>47528</c:v>
                </c:pt>
                <c:pt idx="1165">
                  <c:v>47535</c:v>
                </c:pt>
                <c:pt idx="1166">
                  <c:v>47542</c:v>
                </c:pt>
                <c:pt idx="1167">
                  <c:v>47549</c:v>
                </c:pt>
                <c:pt idx="1168">
                  <c:v>47556</c:v>
                </c:pt>
                <c:pt idx="1169">
                  <c:v>47563</c:v>
                </c:pt>
                <c:pt idx="1170">
                  <c:v>47570</c:v>
                </c:pt>
                <c:pt idx="1171">
                  <c:v>47577</c:v>
                </c:pt>
                <c:pt idx="1172">
                  <c:v>47584</c:v>
                </c:pt>
                <c:pt idx="1173">
                  <c:v>47591</c:v>
                </c:pt>
                <c:pt idx="1174">
                  <c:v>47598</c:v>
                </c:pt>
                <c:pt idx="1175">
                  <c:v>47605</c:v>
                </c:pt>
                <c:pt idx="1176">
                  <c:v>47612</c:v>
                </c:pt>
                <c:pt idx="1177">
                  <c:v>47619</c:v>
                </c:pt>
                <c:pt idx="1178">
                  <c:v>47626</c:v>
                </c:pt>
                <c:pt idx="1179">
                  <c:v>47633</c:v>
                </c:pt>
                <c:pt idx="1180">
                  <c:v>47640</c:v>
                </c:pt>
                <c:pt idx="1181">
                  <c:v>47647</c:v>
                </c:pt>
                <c:pt idx="1182">
                  <c:v>47654</c:v>
                </c:pt>
                <c:pt idx="1183">
                  <c:v>47661</c:v>
                </c:pt>
                <c:pt idx="1184">
                  <c:v>47668</c:v>
                </c:pt>
                <c:pt idx="1185">
                  <c:v>47675</c:v>
                </c:pt>
                <c:pt idx="1186">
                  <c:v>47682</c:v>
                </c:pt>
                <c:pt idx="1187">
                  <c:v>47689</c:v>
                </c:pt>
                <c:pt idx="1188">
                  <c:v>47696</c:v>
                </c:pt>
                <c:pt idx="1189">
                  <c:v>47703</c:v>
                </c:pt>
                <c:pt idx="1190">
                  <c:v>47710</c:v>
                </c:pt>
                <c:pt idx="1191">
                  <c:v>47717</c:v>
                </c:pt>
                <c:pt idx="1192">
                  <c:v>47724</c:v>
                </c:pt>
                <c:pt idx="1193">
                  <c:v>47731</c:v>
                </c:pt>
                <c:pt idx="1194">
                  <c:v>47738</c:v>
                </c:pt>
                <c:pt idx="1195">
                  <c:v>47745</c:v>
                </c:pt>
                <c:pt idx="1196">
                  <c:v>47752</c:v>
                </c:pt>
                <c:pt idx="1197">
                  <c:v>47759</c:v>
                </c:pt>
                <c:pt idx="1198">
                  <c:v>47766</c:v>
                </c:pt>
                <c:pt idx="1199">
                  <c:v>47773</c:v>
                </c:pt>
                <c:pt idx="1200">
                  <c:v>47780</c:v>
                </c:pt>
                <c:pt idx="1201">
                  <c:v>47787</c:v>
                </c:pt>
                <c:pt idx="1202">
                  <c:v>47794</c:v>
                </c:pt>
                <c:pt idx="1203">
                  <c:v>47801</c:v>
                </c:pt>
                <c:pt idx="1204">
                  <c:v>47808</c:v>
                </c:pt>
                <c:pt idx="1205">
                  <c:v>47815</c:v>
                </c:pt>
                <c:pt idx="1206">
                  <c:v>47822</c:v>
                </c:pt>
                <c:pt idx="1207">
                  <c:v>47829</c:v>
                </c:pt>
                <c:pt idx="1208">
                  <c:v>47836</c:v>
                </c:pt>
                <c:pt idx="1209">
                  <c:v>47844</c:v>
                </c:pt>
                <c:pt idx="1210">
                  <c:v>47851</c:v>
                </c:pt>
                <c:pt idx="1211">
                  <c:v>47858</c:v>
                </c:pt>
                <c:pt idx="1212">
                  <c:v>47865</c:v>
                </c:pt>
                <c:pt idx="1213">
                  <c:v>47872</c:v>
                </c:pt>
                <c:pt idx="1214">
                  <c:v>47879</c:v>
                </c:pt>
                <c:pt idx="1215">
                  <c:v>47886</c:v>
                </c:pt>
                <c:pt idx="1216">
                  <c:v>47893</c:v>
                </c:pt>
                <c:pt idx="1217">
                  <c:v>47900</c:v>
                </c:pt>
                <c:pt idx="1218">
                  <c:v>47907</c:v>
                </c:pt>
                <c:pt idx="1219">
                  <c:v>47914</c:v>
                </c:pt>
                <c:pt idx="1220">
                  <c:v>47921</c:v>
                </c:pt>
                <c:pt idx="1221">
                  <c:v>47928</c:v>
                </c:pt>
                <c:pt idx="1222">
                  <c:v>47935</c:v>
                </c:pt>
                <c:pt idx="1223">
                  <c:v>47942</c:v>
                </c:pt>
                <c:pt idx="1224">
                  <c:v>47953</c:v>
                </c:pt>
                <c:pt idx="1225">
                  <c:v>47960</c:v>
                </c:pt>
                <c:pt idx="1226">
                  <c:v>47967</c:v>
                </c:pt>
                <c:pt idx="1227">
                  <c:v>47974</c:v>
                </c:pt>
                <c:pt idx="1228">
                  <c:v>47981</c:v>
                </c:pt>
                <c:pt idx="1229">
                  <c:v>47988</c:v>
                </c:pt>
                <c:pt idx="1230">
                  <c:v>47995</c:v>
                </c:pt>
                <c:pt idx="1231">
                  <c:v>48002</c:v>
                </c:pt>
                <c:pt idx="1232">
                  <c:v>48009</c:v>
                </c:pt>
                <c:pt idx="1233">
                  <c:v>48016</c:v>
                </c:pt>
                <c:pt idx="1234">
                  <c:v>48023</c:v>
                </c:pt>
                <c:pt idx="1235">
                  <c:v>48030</c:v>
                </c:pt>
                <c:pt idx="1236">
                  <c:v>48037</c:v>
                </c:pt>
                <c:pt idx="1237">
                  <c:v>48044</c:v>
                </c:pt>
                <c:pt idx="1238">
                  <c:v>48051</c:v>
                </c:pt>
                <c:pt idx="1239">
                  <c:v>48058</c:v>
                </c:pt>
                <c:pt idx="1240">
                  <c:v>48065</c:v>
                </c:pt>
                <c:pt idx="1241">
                  <c:v>48072</c:v>
                </c:pt>
                <c:pt idx="1242">
                  <c:v>48079</c:v>
                </c:pt>
                <c:pt idx="1243">
                  <c:v>48086</c:v>
                </c:pt>
                <c:pt idx="1244">
                  <c:v>48093</c:v>
                </c:pt>
                <c:pt idx="1245">
                  <c:v>48100</c:v>
                </c:pt>
                <c:pt idx="1246">
                  <c:v>48107</c:v>
                </c:pt>
                <c:pt idx="1247">
                  <c:v>48114</c:v>
                </c:pt>
                <c:pt idx="1248">
                  <c:v>48121</c:v>
                </c:pt>
                <c:pt idx="1249">
                  <c:v>48128</c:v>
                </c:pt>
                <c:pt idx="1250">
                  <c:v>48135</c:v>
                </c:pt>
                <c:pt idx="1251">
                  <c:v>48142</c:v>
                </c:pt>
                <c:pt idx="1252">
                  <c:v>48149</c:v>
                </c:pt>
                <c:pt idx="1253">
                  <c:v>48156</c:v>
                </c:pt>
                <c:pt idx="1254">
                  <c:v>48163</c:v>
                </c:pt>
                <c:pt idx="1255">
                  <c:v>48170</c:v>
                </c:pt>
                <c:pt idx="1256">
                  <c:v>48177</c:v>
                </c:pt>
                <c:pt idx="1257">
                  <c:v>48184</c:v>
                </c:pt>
                <c:pt idx="1258">
                  <c:v>48191</c:v>
                </c:pt>
                <c:pt idx="1259">
                  <c:v>48198</c:v>
                </c:pt>
                <c:pt idx="1260">
                  <c:v>48205</c:v>
                </c:pt>
                <c:pt idx="1261">
                  <c:v>48212</c:v>
                </c:pt>
                <c:pt idx="1262">
                  <c:v>48219</c:v>
                </c:pt>
                <c:pt idx="1263">
                  <c:v>48226</c:v>
                </c:pt>
                <c:pt idx="1264">
                  <c:v>48233</c:v>
                </c:pt>
                <c:pt idx="1265">
                  <c:v>48240</c:v>
                </c:pt>
                <c:pt idx="1266">
                  <c:v>48247</c:v>
                </c:pt>
                <c:pt idx="1267">
                  <c:v>48254</c:v>
                </c:pt>
                <c:pt idx="1268">
                  <c:v>48261</c:v>
                </c:pt>
                <c:pt idx="1269">
                  <c:v>48268</c:v>
                </c:pt>
                <c:pt idx="1270">
                  <c:v>48275</c:v>
                </c:pt>
                <c:pt idx="1271">
                  <c:v>48282</c:v>
                </c:pt>
                <c:pt idx="1272">
                  <c:v>48289</c:v>
                </c:pt>
                <c:pt idx="1273">
                  <c:v>48296</c:v>
                </c:pt>
                <c:pt idx="1274">
                  <c:v>48303</c:v>
                </c:pt>
                <c:pt idx="1275">
                  <c:v>48310</c:v>
                </c:pt>
                <c:pt idx="1276">
                  <c:v>48317</c:v>
                </c:pt>
                <c:pt idx="1277">
                  <c:v>48324</c:v>
                </c:pt>
                <c:pt idx="1278">
                  <c:v>48331</c:v>
                </c:pt>
                <c:pt idx="1279">
                  <c:v>48338</c:v>
                </c:pt>
                <c:pt idx="1280">
                  <c:v>48345</c:v>
                </c:pt>
                <c:pt idx="1281">
                  <c:v>48352</c:v>
                </c:pt>
                <c:pt idx="1282">
                  <c:v>48359</c:v>
                </c:pt>
                <c:pt idx="1283">
                  <c:v>48366</c:v>
                </c:pt>
                <c:pt idx="1284">
                  <c:v>48373</c:v>
                </c:pt>
                <c:pt idx="1285">
                  <c:v>48380</c:v>
                </c:pt>
                <c:pt idx="1286">
                  <c:v>48387</c:v>
                </c:pt>
                <c:pt idx="1287">
                  <c:v>48394</c:v>
                </c:pt>
                <c:pt idx="1288">
                  <c:v>48401</c:v>
                </c:pt>
                <c:pt idx="1289">
                  <c:v>48408</c:v>
                </c:pt>
                <c:pt idx="1290">
                  <c:v>48415</c:v>
                </c:pt>
                <c:pt idx="1291">
                  <c:v>48422</c:v>
                </c:pt>
                <c:pt idx="1292">
                  <c:v>48429</c:v>
                </c:pt>
                <c:pt idx="1293">
                  <c:v>48436</c:v>
                </c:pt>
                <c:pt idx="1294">
                  <c:v>48443</c:v>
                </c:pt>
                <c:pt idx="1295">
                  <c:v>48450</c:v>
                </c:pt>
                <c:pt idx="1296">
                  <c:v>48457</c:v>
                </c:pt>
                <c:pt idx="1297">
                  <c:v>48464</c:v>
                </c:pt>
                <c:pt idx="1298">
                  <c:v>48471</c:v>
                </c:pt>
                <c:pt idx="1299">
                  <c:v>48478</c:v>
                </c:pt>
                <c:pt idx="1300">
                  <c:v>48485</c:v>
                </c:pt>
                <c:pt idx="1301">
                  <c:v>48492</c:v>
                </c:pt>
                <c:pt idx="1302">
                  <c:v>48499</c:v>
                </c:pt>
                <c:pt idx="1303">
                  <c:v>48506</c:v>
                </c:pt>
                <c:pt idx="1304">
                  <c:v>48513</c:v>
                </c:pt>
                <c:pt idx="1305">
                  <c:v>48520</c:v>
                </c:pt>
                <c:pt idx="1306">
                  <c:v>48527</c:v>
                </c:pt>
                <c:pt idx="1307">
                  <c:v>48534</c:v>
                </c:pt>
                <c:pt idx="1308">
                  <c:v>48541</c:v>
                </c:pt>
                <c:pt idx="1309">
                  <c:v>48548</c:v>
                </c:pt>
                <c:pt idx="1310">
                  <c:v>48555</c:v>
                </c:pt>
                <c:pt idx="1311">
                  <c:v>48562</c:v>
                </c:pt>
                <c:pt idx="1312">
                  <c:v>48569</c:v>
                </c:pt>
                <c:pt idx="1313">
                  <c:v>48576</c:v>
                </c:pt>
                <c:pt idx="1314">
                  <c:v>48583</c:v>
                </c:pt>
                <c:pt idx="1315">
                  <c:v>48590</c:v>
                </c:pt>
                <c:pt idx="1316">
                  <c:v>48597</c:v>
                </c:pt>
                <c:pt idx="1317">
                  <c:v>48604</c:v>
                </c:pt>
                <c:pt idx="1318">
                  <c:v>48611</c:v>
                </c:pt>
                <c:pt idx="1319">
                  <c:v>48618</c:v>
                </c:pt>
                <c:pt idx="1320">
                  <c:v>48625</c:v>
                </c:pt>
                <c:pt idx="1321">
                  <c:v>48632</c:v>
                </c:pt>
                <c:pt idx="1322">
                  <c:v>48639</c:v>
                </c:pt>
                <c:pt idx="1323">
                  <c:v>48646</c:v>
                </c:pt>
                <c:pt idx="1324">
                  <c:v>48653</c:v>
                </c:pt>
                <c:pt idx="1325">
                  <c:v>48660</c:v>
                </c:pt>
                <c:pt idx="1326">
                  <c:v>48667</c:v>
                </c:pt>
                <c:pt idx="1327">
                  <c:v>48674</c:v>
                </c:pt>
                <c:pt idx="1328">
                  <c:v>48681</c:v>
                </c:pt>
                <c:pt idx="1329">
                  <c:v>48688</c:v>
                </c:pt>
                <c:pt idx="1330">
                  <c:v>48695</c:v>
                </c:pt>
                <c:pt idx="1331">
                  <c:v>48702</c:v>
                </c:pt>
                <c:pt idx="1332">
                  <c:v>48709</c:v>
                </c:pt>
                <c:pt idx="1333">
                  <c:v>48716</c:v>
                </c:pt>
                <c:pt idx="1334">
                  <c:v>48723</c:v>
                </c:pt>
                <c:pt idx="1335">
                  <c:v>48730</c:v>
                </c:pt>
                <c:pt idx="1336">
                  <c:v>48737</c:v>
                </c:pt>
                <c:pt idx="1337">
                  <c:v>48744</c:v>
                </c:pt>
                <c:pt idx="1338">
                  <c:v>48751</c:v>
                </c:pt>
                <c:pt idx="1339">
                  <c:v>48758</c:v>
                </c:pt>
                <c:pt idx="1340">
                  <c:v>48765</c:v>
                </c:pt>
                <c:pt idx="1341">
                  <c:v>48772</c:v>
                </c:pt>
                <c:pt idx="1342">
                  <c:v>48779</c:v>
                </c:pt>
                <c:pt idx="1343">
                  <c:v>48786</c:v>
                </c:pt>
                <c:pt idx="1344">
                  <c:v>48793</c:v>
                </c:pt>
                <c:pt idx="1345">
                  <c:v>48800</c:v>
                </c:pt>
                <c:pt idx="1346">
                  <c:v>48807</c:v>
                </c:pt>
                <c:pt idx="1347">
                  <c:v>48814</c:v>
                </c:pt>
                <c:pt idx="1348">
                  <c:v>48821</c:v>
                </c:pt>
                <c:pt idx="1349">
                  <c:v>48828</c:v>
                </c:pt>
                <c:pt idx="1350">
                  <c:v>48835</c:v>
                </c:pt>
                <c:pt idx="1351">
                  <c:v>48842</c:v>
                </c:pt>
                <c:pt idx="1352">
                  <c:v>48849</c:v>
                </c:pt>
                <c:pt idx="1353">
                  <c:v>48856</c:v>
                </c:pt>
                <c:pt idx="1354">
                  <c:v>48863</c:v>
                </c:pt>
                <c:pt idx="1355">
                  <c:v>48870</c:v>
                </c:pt>
                <c:pt idx="1356">
                  <c:v>48877</c:v>
                </c:pt>
                <c:pt idx="1357">
                  <c:v>48884</c:v>
                </c:pt>
                <c:pt idx="1358">
                  <c:v>48891</c:v>
                </c:pt>
                <c:pt idx="1359">
                  <c:v>48898</c:v>
                </c:pt>
                <c:pt idx="1360">
                  <c:v>48905</c:v>
                </c:pt>
                <c:pt idx="1361">
                  <c:v>48912</c:v>
                </c:pt>
                <c:pt idx="1362">
                  <c:v>48919</c:v>
                </c:pt>
                <c:pt idx="1363">
                  <c:v>48926</c:v>
                </c:pt>
                <c:pt idx="1364">
                  <c:v>48933</c:v>
                </c:pt>
                <c:pt idx="1365">
                  <c:v>48940</c:v>
                </c:pt>
                <c:pt idx="1366">
                  <c:v>48947</c:v>
                </c:pt>
                <c:pt idx="1367">
                  <c:v>48954</c:v>
                </c:pt>
                <c:pt idx="1368">
                  <c:v>48961</c:v>
                </c:pt>
                <c:pt idx="1369">
                  <c:v>48968</c:v>
                </c:pt>
                <c:pt idx="1370">
                  <c:v>48975</c:v>
                </c:pt>
                <c:pt idx="1371">
                  <c:v>48982</c:v>
                </c:pt>
                <c:pt idx="1372">
                  <c:v>48989</c:v>
                </c:pt>
                <c:pt idx="1373">
                  <c:v>48996</c:v>
                </c:pt>
                <c:pt idx="1374">
                  <c:v>49003</c:v>
                </c:pt>
                <c:pt idx="1375">
                  <c:v>49010</c:v>
                </c:pt>
                <c:pt idx="1376">
                  <c:v>49017</c:v>
                </c:pt>
                <c:pt idx="1377">
                  <c:v>49024</c:v>
                </c:pt>
                <c:pt idx="1378">
                  <c:v>49031</c:v>
                </c:pt>
                <c:pt idx="1379">
                  <c:v>49038</c:v>
                </c:pt>
                <c:pt idx="1380">
                  <c:v>49045</c:v>
                </c:pt>
                <c:pt idx="1381">
                  <c:v>49052</c:v>
                </c:pt>
                <c:pt idx="1382">
                  <c:v>49059</c:v>
                </c:pt>
                <c:pt idx="1383">
                  <c:v>49066</c:v>
                </c:pt>
                <c:pt idx="1384">
                  <c:v>49073</c:v>
                </c:pt>
                <c:pt idx="1385">
                  <c:v>49080</c:v>
                </c:pt>
                <c:pt idx="1386">
                  <c:v>49087</c:v>
                </c:pt>
                <c:pt idx="1387">
                  <c:v>49094</c:v>
                </c:pt>
                <c:pt idx="1388">
                  <c:v>49101</c:v>
                </c:pt>
                <c:pt idx="1389">
                  <c:v>49108</c:v>
                </c:pt>
                <c:pt idx="1390">
                  <c:v>49115</c:v>
                </c:pt>
                <c:pt idx="1391">
                  <c:v>49122</c:v>
                </c:pt>
                <c:pt idx="1392">
                  <c:v>49129</c:v>
                </c:pt>
                <c:pt idx="1393">
                  <c:v>49136</c:v>
                </c:pt>
                <c:pt idx="1394">
                  <c:v>49143</c:v>
                </c:pt>
                <c:pt idx="1395">
                  <c:v>49150</c:v>
                </c:pt>
                <c:pt idx="1396">
                  <c:v>49157</c:v>
                </c:pt>
                <c:pt idx="1397">
                  <c:v>49164</c:v>
                </c:pt>
                <c:pt idx="1398">
                  <c:v>49171</c:v>
                </c:pt>
                <c:pt idx="1399">
                  <c:v>49178</c:v>
                </c:pt>
                <c:pt idx="1400">
                  <c:v>49185</c:v>
                </c:pt>
                <c:pt idx="1401">
                  <c:v>49192</c:v>
                </c:pt>
                <c:pt idx="1402">
                  <c:v>49199</c:v>
                </c:pt>
                <c:pt idx="1403">
                  <c:v>49206</c:v>
                </c:pt>
                <c:pt idx="1404">
                  <c:v>49213</c:v>
                </c:pt>
                <c:pt idx="1405">
                  <c:v>49220</c:v>
                </c:pt>
                <c:pt idx="1406">
                  <c:v>49227</c:v>
                </c:pt>
                <c:pt idx="1407">
                  <c:v>49234</c:v>
                </c:pt>
                <c:pt idx="1408">
                  <c:v>49241</c:v>
                </c:pt>
                <c:pt idx="1409">
                  <c:v>49248</c:v>
                </c:pt>
                <c:pt idx="1410">
                  <c:v>49255</c:v>
                </c:pt>
                <c:pt idx="1411">
                  <c:v>49262</c:v>
                </c:pt>
                <c:pt idx="1412">
                  <c:v>49269</c:v>
                </c:pt>
                <c:pt idx="1413">
                  <c:v>49276</c:v>
                </c:pt>
                <c:pt idx="1414">
                  <c:v>49283</c:v>
                </c:pt>
                <c:pt idx="1415">
                  <c:v>49290</c:v>
                </c:pt>
                <c:pt idx="1416">
                  <c:v>49297</c:v>
                </c:pt>
                <c:pt idx="1417">
                  <c:v>49305</c:v>
                </c:pt>
                <c:pt idx="1418">
                  <c:v>49312</c:v>
                </c:pt>
                <c:pt idx="1419">
                  <c:v>49319</c:v>
                </c:pt>
                <c:pt idx="1420">
                  <c:v>49326</c:v>
                </c:pt>
                <c:pt idx="1421">
                  <c:v>49333</c:v>
                </c:pt>
                <c:pt idx="1422">
                  <c:v>49340</c:v>
                </c:pt>
                <c:pt idx="1423">
                  <c:v>49347</c:v>
                </c:pt>
                <c:pt idx="1424">
                  <c:v>49354</c:v>
                </c:pt>
                <c:pt idx="1425">
                  <c:v>49361</c:v>
                </c:pt>
                <c:pt idx="1426">
                  <c:v>49368</c:v>
                </c:pt>
                <c:pt idx="1427">
                  <c:v>49375</c:v>
                </c:pt>
                <c:pt idx="1428">
                  <c:v>49382</c:v>
                </c:pt>
                <c:pt idx="1429">
                  <c:v>49389</c:v>
                </c:pt>
                <c:pt idx="1430">
                  <c:v>49396</c:v>
                </c:pt>
                <c:pt idx="1431">
                  <c:v>49403</c:v>
                </c:pt>
                <c:pt idx="1432">
                  <c:v>49410</c:v>
                </c:pt>
                <c:pt idx="1433">
                  <c:v>49417</c:v>
                </c:pt>
                <c:pt idx="1434">
                  <c:v>49424</c:v>
                </c:pt>
                <c:pt idx="1435">
                  <c:v>49431</c:v>
                </c:pt>
                <c:pt idx="1436">
                  <c:v>49438</c:v>
                </c:pt>
                <c:pt idx="1437">
                  <c:v>49445</c:v>
                </c:pt>
                <c:pt idx="1438">
                  <c:v>49452</c:v>
                </c:pt>
                <c:pt idx="1439">
                  <c:v>49459</c:v>
                </c:pt>
                <c:pt idx="1440">
                  <c:v>49466</c:v>
                </c:pt>
                <c:pt idx="1441">
                  <c:v>49473</c:v>
                </c:pt>
                <c:pt idx="1442">
                  <c:v>49480</c:v>
                </c:pt>
                <c:pt idx="1443">
                  <c:v>49487</c:v>
                </c:pt>
                <c:pt idx="1444">
                  <c:v>49494</c:v>
                </c:pt>
                <c:pt idx="1445">
                  <c:v>49501</c:v>
                </c:pt>
                <c:pt idx="1446">
                  <c:v>49508</c:v>
                </c:pt>
                <c:pt idx="1447">
                  <c:v>49515</c:v>
                </c:pt>
                <c:pt idx="1448">
                  <c:v>49522</c:v>
                </c:pt>
                <c:pt idx="1449">
                  <c:v>49529</c:v>
                </c:pt>
                <c:pt idx="1450">
                  <c:v>49536</c:v>
                </c:pt>
                <c:pt idx="1451">
                  <c:v>49543</c:v>
                </c:pt>
                <c:pt idx="1452">
                  <c:v>49550</c:v>
                </c:pt>
                <c:pt idx="1453">
                  <c:v>49557</c:v>
                </c:pt>
                <c:pt idx="1454">
                  <c:v>49564</c:v>
                </c:pt>
                <c:pt idx="1455">
                  <c:v>49571</c:v>
                </c:pt>
                <c:pt idx="1456">
                  <c:v>49578</c:v>
                </c:pt>
                <c:pt idx="1457">
                  <c:v>49585</c:v>
                </c:pt>
                <c:pt idx="1458">
                  <c:v>49592</c:v>
                </c:pt>
                <c:pt idx="1459">
                  <c:v>49599</c:v>
                </c:pt>
                <c:pt idx="1460">
                  <c:v>49606</c:v>
                </c:pt>
                <c:pt idx="1461">
                  <c:v>49613</c:v>
                </c:pt>
                <c:pt idx="1462">
                  <c:v>49620</c:v>
                </c:pt>
                <c:pt idx="1463">
                  <c:v>49627</c:v>
                </c:pt>
                <c:pt idx="1464">
                  <c:v>49634</c:v>
                </c:pt>
                <c:pt idx="1465">
                  <c:v>49641</c:v>
                </c:pt>
                <c:pt idx="1466">
                  <c:v>49648</c:v>
                </c:pt>
                <c:pt idx="1467">
                  <c:v>49655</c:v>
                </c:pt>
                <c:pt idx="1468">
                  <c:v>49662</c:v>
                </c:pt>
                <c:pt idx="1469">
                  <c:v>49670</c:v>
                </c:pt>
                <c:pt idx="1470">
                  <c:v>49677</c:v>
                </c:pt>
                <c:pt idx="1471">
                  <c:v>49684</c:v>
                </c:pt>
                <c:pt idx="1472">
                  <c:v>49691</c:v>
                </c:pt>
                <c:pt idx="1473">
                  <c:v>49698</c:v>
                </c:pt>
                <c:pt idx="1474">
                  <c:v>49705</c:v>
                </c:pt>
                <c:pt idx="1475">
                  <c:v>49712</c:v>
                </c:pt>
                <c:pt idx="1476">
                  <c:v>49719</c:v>
                </c:pt>
                <c:pt idx="1477">
                  <c:v>49726</c:v>
                </c:pt>
                <c:pt idx="1478">
                  <c:v>49733</c:v>
                </c:pt>
                <c:pt idx="1479">
                  <c:v>49740</c:v>
                </c:pt>
                <c:pt idx="1480">
                  <c:v>49747</c:v>
                </c:pt>
                <c:pt idx="1481">
                  <c:v>49754</c:v>
                </c:pt>
                <c:pt idx="1482">
                  <c:v>49761</c:v>
                </c:pt>
                <c:pt idx="1483">
                  <c:v>49768</c:v>
                </c:pt>
                <c:pt idx="1484">
                  <c:v>49775</c:v>
                </c:pt>
                <c:pt idx="1485">
                  <c:v>49782</c:v>
                </c:pt>
                <c:pt idx="1486">
                  <c:v>49789</c:v>
                </c:pt>
                <c:pt idx="1487">
                  <c:v>49797</c:v>
                </c:pt>
                <c:pt idx="1488">
                  <c:v>49804</c:v>
                </c:pt>
                <c:pt idx="1489">
                  <c:v>49811</c:v>
                </c:pt>
                <c:pt idx="1490">
                  <c:v>49818</c:v>
                </c:pt>
                <c:pt idx="1491">
                  <c:v>49825</c:v>
                </c:pt>
                <c:pt idx="1492">
                  <c:v>49832</c:v>
                </c:pt>
                <c:pt idx="1493">
                  <c:v>49839</c:v>
                </c:pt>
                <c:pt idx="1494">
                  <c:v>49846</c:v>
                </c:pt>
                <c:pt idx="1495">
                  <c:v>49853</c:v>
                </c:pt>
                <c:pt idx="1496">
                  <c:v>49860</c:v>
                </c:pt>
                <c:pt idx="1497">
                  <c:v>49867</c:v>
                </c:pt>
                <c:pt idx="1498">
                  <c:v>49874</c:v>
                </c:pt>
                <c:pt idx="1499">
                  <c:v>49881</c:v>
                </c:pt>
                <c:pt idx="1500">
                  <c:v>49888</c:v>
                </c:pt>
                <c:pt idx="1501">
                  <c:v>49895</c:v>
                </c:pt>
                <c:pt idx="1502">
                  <c:v>49902</c:v>
                </c:pt>
                <c:pt idx="1503">
                  <c:v>49909</c:v>
                </c:pt>
                <c:pt idx="1504">
                  <c:v>49916</c:v>
                </c:pt>
                <c:pt idx="1505">
                  <c:v>49923</c:v>
                </c:pt>
                <c:pt idx="1506">
                  <c:v>49930</c:v>
                </c:pt>
                <c:pt idx="1507">
                  <c:v>49937</c:v>
                </c:pt>
                <c:pt idx="1508">
                  <c:v>49944</c:v>
                </c:pt>
                <c:pt idx="1509">
                  <c:v>49951</c:v>
                </c:pt>
                <c:pt idx="1510">
                  <c:v>49958</c:v>
                </c:pt>
                <c:pt idx="1511">
                  <c:v>49965</c:v>
                </c:pt>
                <c:pt idx="1512">
                  <c:v>49972</c:v>
                </c:pt>
                <c:pt idx="1513">
                  <c:v>49979</c:v>
                </c:pt>
                <c:pt idx="1514">
                  <c:v>49986</c:v>
                </c:pt>
                <c:pt idx="1515">
                  <c:v>49993</c:v>
                </c:pt>
                <c:pt idx="1516">
                  <c:v>50000</c:v>
                </c:pt>
                <c:pt idx="1517">
                  <c:v>50007</c:v>
                </c:pt>
                <c:pt idx="1518">
                  <c:v>50014</c:v>
                </c:pt>
                <c:pt idx="1519">
                  <c:v>50021</c:v>
                </c:pt>
                <c:pt idx="1520">
                  <c:v>50028</c:v>
                </c:pt>
                <c:pt idx="1521">
                  <c:v>50038</c:v>
                </c:pt>
                <c:pt idx="1522">
                  <c:v>50045</c:v>
                </c:pt>
                <c:pt idx="1523">
                  <c:v>50052</c:v>
                </c:pt>
                <c:pt idx="1524">
                  <c:v>50059</c:v>
                </c:pt>
                <c:pt idx="1525">
                  <c:v>50066</c:v>
                </c:pt>
                <c:pt idx="1526">
                  <c:v>50073</c:v>
                </c:pt>
                <c:pt idx="1527">
                  <c:v>50080</c:v>
                </c:pt>
                <c:pt idx="1528">
                  <c:v>50087</c:v>
                </c:pt>
                <c:pt idx="1529">
                  <c:v>50094</c:v>
                </c:pt>
                <c:pt idx="1530">
                  <c:v>50101</c:v>
                </c:pt>
                <c:pt idx="1531">
                  <c:v>50108</c:v>
                </c:pt>
                <c:pt idx="1532">
                  <c:v>50115</c:v>
                </c:pt>
                <c:pt idx="1533">
                  <c:v>50122</c:v>
                </c:pt>
                <c:pt idx="1534">
                  <c:v>50129</c:v>
                </c:pt>
                <c:pt idx="1535">
                  <c:v>50137</c:v>
                </c:pt>
                <c:pt idx="1536">
                  <c:v>50144</c:v>
                </c:pt>
                <c:pt idx="1537">
                  <c:v>50151</c:v>
                </c:pt>
                <c:pt idx="1538">
                  <c:v>50158</c:v>
                </c:pt>
                <c:pt idx="1539">
                  <c:v>50165</c:v>
                </c:pt>
                <c:pt idx="1540">
                  <c:v>50172</c:v>
                </c:pt>
                <c:pt idx="1541">
                  <c:v>50179</c:v>
                </c:pt>
                <c:pt idx="1542">
                  <c:v>50186</c:v>
                </c:pt>
                <c:pt idx="1543">
                  <c:v>50193</c:v>
                </c:pt>
                <c:pt idx="1544">
                  <c:v>50200</c:v>
                </c:pt>
                <c:pt idx="1545">
                  <c:v>50207</c:v>
                </c:pt>
                <c:pt idx="1546">
                  <c:v>50214</c:v>
                </c:pt>
                <c:pt idx="1547">
                  <c:v>50221</c:v>
                </c:pt>
                <c:pt idx="1548">
                  <c:v>50228</c:v>
                </c:pt>
                <c:pt idx="1549">
                  <c:v>50235</c:v>
                </c:pt>
                <c:pt idx="1550">
                  <c:v>50242</c:v>
                </c:pt>
                <c:pt idx="1551">
                  <c:v>50249</c:v>
                </c:pt>
                <c:pt idx="1552">
                  <c:v>50256</c:v>
                </c:pt>
                <c:pt idx="1553">
                  <c:v>50263</c:v>
                </c:pt>
                <c:pt idx="1554">
                  <c:v>50270</c:v>
                </c:pt>
                <c:pt idx="1555">
                  <c:v>50277</c:v>
                </c:pt>
                <c:pt idx="1556">
                  <c:v>50284</c:v>
                </c:pt>
                <c:pt idx="1557">
                  <c:v>50291</c:v>
                </c:pt>
                <c:pt idx="1558">
                  <c:v>50298</c:v>
                </c:pt>
                <c:pt idx="1559">
                  <c:v>50305</c:v>
                </c:pt>
                <c:pt idx="1560">
                  <c:v>50312</c:v>
                </c:pt>
                <c:pt idx="1561">
                  <c:v>50319</c:v>
                </c:pt>
                <c:pt idx="1562">
                  <c:v>50326</c:v>
                </c:pt>
                <c:pt idx="1563">
                  <c:v>50333</c:v>
                </c:pt>
                <c:pt idx="1564">
                  <c:v>50340</c:v>
                </c:pt>
                <c:pt idx="1565">
                  <c:v>50347</c:v>
                </c:pt>
                <c:pt idx="1566">
                  <c:v>50354</c:v>
                </c:pt>
                <c:pt idx="1567">
                  <c:v>50361</c:v>
                </c:pt>
                <c:pt idx="1568">
                  <c:v>50368</c:v>
                </c:pt>
                <c:pt idx="1569">
                  <c:v>50375</c:v>
                </c:pt>
                <c:pt idx="1570">
                  <c:v>50382</c:v>
                </c:pt>
                <c:pt idx="1571">
                  <c:v>50389</c:v>
                </c:pt>
                <c:pt idx="1572">
                  <c:v>50396</c:v>
                </c:pt>
                <c:pt idx="1573">
                  <c:v>50403</c:v>
                </c:pt>
                <c:pt idx="1574">
                  <c:v>50410</c:v>
                </c:pt>
                <c:pt idx="1575">
                  <c:v>50417</c:v>
                </c:pt>
                <c:pt idx="1576">
                  <c:v>50424</c:v>
                </c:pt>
                <c:pt idx="1577">
                  <c:v>50431</c:v>
                </c:pt>
                <c:pt idx="1578">
                  <c:v>50438</c:v>
                </c:pt>
                <c:pt idx="1579">
                  <c:v>50445</c:v>
                </c:pt>
                <c:pt idx="1580">
                  <c:v>50452</c:v>
                </c:pt>
                <c:pt idx="1581">
                  <c:v>50459</c:v>
                </c:pt>
                <c:pt idx="1582">
                  <c:v>50466</c:v>
                </c:pt>
                <c:pt idx="1583">
                  <c:v>50473</c:v>
                </c:pt>
                <c:pt idx="1584">
                  <c:v>50480</c:v>
                </c:pt>
                <c:pt idx="1585">
                  <c:v>50487</c:v>
                </c:pt>
                <c:pt idx="1586">
                  <c:v>50494</c:v>
                </c:pt>
                <c:pt idx="1587">
                  <c:v>50501</c:v>
                </c:pt>
                <c:pt idx="1588">
                  <c:v>50508</c:v>
                </c:pt>
                <c:pt idx="1589">
                  <c:v>50515</c:v>
                </c:pt>
                <c:pt idx="1590">
                  <c:v>50522</c:v>
                </c:pt>
                <c:pt idx="1591">
                  <c:v>50529</c:v>
                </c:pt>
                <c:pt idx="1592">
                  <c:v>50536</c:v>
                </c:pt>
                <c:pt idx="1593">
                  <c:v>50543</c:v>
                </c:pt>
                <c:pt idx="1594">
                  <c:v>50550</c:v>
                </c:pt>
                <c:pt idx="1595">
                  <c:v>50557</c:v>
                </c:pt>
                <c:pt idx="1596">
                  <c:v>50564</c:v>
                </c:pt>
                <c:pt idx="1597">
                  <c:v>50571</c:v>
                </c:pt>
                <c:pt idx="1598">
                  <c:v>50578</c:v>
                </c:pt>
                <c:pt idx="1599">
                  <c:v>50585</c:v>
                </c:pt>
                <c:pt idx="1600">
                  <c:v>50592</c:v>
                </c:pt>
                <c:pt idx="1601">
                  <c:v>50599</c:v>
                </c:pt>
                <c:pt idx="1602">
                  <c:v>50606</c:v>
                </c:pt>
                <c:pt idx="1603">
                  <c:v>50613</c:v>
                </c:pt>
                <c:pt idx="1604">
                  <c:v>50620</c:v>
                </c:pt>
                <c:pt idx="1605">
                  <c:v>50627</c:v>
                </c:pt>
                <c:pt idx="1606">
                  <c:v>50634</c:v>
                </c:pt>
                <c:pt idx="1607">
                  <c:v>50641</c:v>
                </c:pt>
                <c:pt idx="1608">
                  <c:v>50648</c:v>
                </c:pt>
                <c:pt idx="1609">
                  <c:v>50655</c:v>
                </c:pt>
                <c:pt idx="1610">
                  <c:v>50662</c:v>
                </c:pt>
                <c:pt idx="1611">
                  <c:v>50669</c:v>
                </c:pt>
                <c:pt idx="1612">
                  <c:v>50676</c:v>
                </c:pt>
                <c:pt idx="1613">
                  <c:v>50683</c:v>
                </c:pt>
                <c:pt idx="1614">
                  <c:v>50690</c:v>
                </c:pt>
                <c:pt idx="1615">
                  <c:v>50697</c:v>
                </c:pt>
                <c:pt idx="1616">
                  <c:v>50704</c:v>
                </c:pt>
                <c:pt idx="1617">
                  <c:v>50711</c:v>
                </c:pt>
                <c:pt idx="1618">
                  <c:v>50718</c:v>
                </c:pt>
                <c:pt idx="1619">
                  <c:v>50725</c:v>
                </c:pt>
                <c:pt idx="1620">
                  <c:v>50732</c:v>
                </c:pt>
                <c:pt idx="1621">
                  <c:v>50739</c:v>
                </c:pt>
                <c:pt idx="1622">
                  <c:v>50746</c:v>
                </c:pt>
                <c:pt idx="1623">
                  <c:v>50753</c:v>
                </c:pt>
                <c:pt idx="1624">
                  <c:v>50760</c:v>
                </c:pt>
                <c:pt idx="1625">
                  <c:v>50767</c:v>
                </c:pt>
                <c:pt idx="1626">
                  <c:v>50774</c:v>
                </c:pt>
                <c:pt idx="1627">
                  <c:v>50781</c:v>
                </c:pt>
                <c:pt idx="1628">
                  <c:v>50788</c:v>
                </c:pt>
                <c:pt idx="1629">
                  <c:v>50795</c:v>
                </c:pt>
                <c:pt idx="1630">
                  <c:v>50802</c:v>
                </c:pt>
                <c:pt idx="1631">
                  <c:v>50809</c:v>
                </c:pt>
                <c:pt idx="1632">
                  <c:v>50816</c:v>
                </c:pt>
                <c:pt idx="1633">
                  <c:v>50823</c:v>
                </c:pt>
                <c:pt idx="1634">
                  <c:v>50830</c:v>
                </c:pt>
                <c:pt idx="1635">
                  <c:v>50837</c:v>
                </c:pt>
                <c:pt idx="1636">
                  <c:v>50844</c:v>
                </c:pt>
                <c:pt idx="1637">
                  <c:v>50851</c:v>
                </c:pt>
                <c:pt idx="1638">
                  <c:v>50858</c:v>
                </c:pt>
                <c:pt idx="1639">
                  <c:v>50865</c:v>
                </c:pt>
                <c:pt idx="1640">
                  <c:v>50872</c:v>
                </c:pt>
                <c:pt idx="1641">
                  <c:v>50879</c:v>
                </c:pt>
                <c:pt idx="1642">
                  <c:v>50886</c:v>
                </c:pt>
                <c:pt idx="1643">
                  <c:v>50893</c:v>
                </c:pt>
                <c:pt idx="1644">
                  <c:v>50900</c:v>
                </c:pt>
                <c:pt idx="1645">
                  <c:v>50907</c:v>
                </c:pt>
                <c:pt idx="1646">
                  <c:v>50914</c:v>
                </c:pt>
                <c:pt idx="1647">
                  <c:v>50921</c:v>
                </c:pt>
                <c:pt idx="1648">
                  <c:v>50928</c:v>
                </c:pt>
                <c:pt idx="1649">
                  <c:v>50935</c:v>
                </c:pt>
                <c:pt idx="1650">
                  <c:v>50942</c:v>
                </c:pt>
                <c:pt idx="1651">
                  <c:v>50949</c:v>
                </c:pt>
                <c:pt idx="1652">
                  <c:v>50956</c:v>
                </c:pt>
                <c:pt idx="1653">
                  <c:v>50963</c:v>
                </c:pt>
                <c:pt idx="1654">
                  <c:v>50970</c:v>
                </c:pt>
                <c:pt idx="1655">
                  <c:v>50977</c:v>
                </c:pt>
                <c:pt idx="1656">
                  <c:v>50984</c:v>
                </c:pt>
                <c:pt idx="1657">
                  <c:v>50991</c:v>
                </c:pt>
                <c:pt idx="1658">
                  <c:v>50998</c:v>
                </c:pt>
                <c:pt idx="1659">
                  <c:v>51005</c:v>
                </c:pt>
                <c:pt idx="1660">
                  <c:v>51012</c:v>
                </c:pt>
                <c:pt idx="1661">
                  <c:v>51019</c:v>
                </c:pt>
                <c:pt idx="1662">
                  <c:v>51026</c:v>
                </c:pt>
                <c:pt idx="1663">
                  <c:v>51033</c:v>
                </c:pt>
                <c:pt idx="1664">
                  <c:v>51040</c:v>
                </c:pt>
                <c:pt idx="1665">
                  <c:v>51047</c:v>
                </c:pt>
                <c:pt idx="1666">
                  <c:v>51054</c:v>
                </c:pt>
                <c:pt idx="1667">
                  <c:v>51061</c:v>
                </c:pt>
                <c:pt idx="1668">
                  <c:v>51068</c:v>
                </c:pt>
                <c:pt idx="1669">
                  <c:v>51075</c:v>
                </c:pt>
                <c:pt idx="1670">
                  <c:v>51082</c:v>
                </c:pt>
                <c:pt idx="1671">
                  <c:v>51089</c:v>
                </c:pt>
                <c:pt idx="1672">
                  <c:v>51096</c:v>
                </c:pt>
                <c:pt idx="1673">
                  <c:v>51103</c:v>
                </c:pt>
                <c:pt idx="1674">
                  <c:v>51110</c:v>
                </c:pt>
                <c:pt idx="1675">
                  <c:v>51117</c:v>
                </c:pt>
                <c:pt idx="1676">
                  <c:v>51124</c:v>
                </c:pt>
                <c:pt idx="1677">
                  <c:v>51131</c:v>
                </c:pt>
                <c:pt idx="1678">
                  <c:v>51138</c:v>
                </c:pt>
                <c:pt idx="1679">
                  <c:v>51145</c:v>
                </c:pt>
                <c:pt idx="1680">
                  <c:v>51152</c:v>
                </c:pt>
                <c:pt idx="1681">
                  <c:v>51159</c:v>
                </c:pt>
                <c:pt idx="1682">
                  <c:v>51166</c:v>
                </c:pt>
                <c:pt idx="1683">
                  <c:v>51173</c:v>
                </c:pt>
                <c:pt idx="1684">
                  <c:v>51180</c:v>
                </c:pt>
                <c:pt idx="1685">
                  <c:v>51187</c:v>
                </c:pt>
                <c:pt idx="1686">
                  <c:v>51194</c:v>
                </c:pt>
                <c:pt idx="1687">
                  <c:v>51201</c:v>
                </c:pt>
                <c:pt idx="1688">
                  <c:v>51208</c:v>
                </c:pt>
                <c:pt idx="1689">
                  <c:v>51215</c:v>
                </c:pt>
                <c:pt idx="1690">
                  <c:v>51222</c:v>
                </c:pt>
                <c:pt idx="1691">
                  <c:v>51229</c:v>
                </c:pt>
                <c:pt idx="1692">
                  <c:v>51236</c:v>
                </c:pt>
                <c:pt idx="1693">
                  <c:v>51243</c:v>
                </c:pt>
                <c:pt idx="1694">
                  <c:v>51250</c:v>
                </c:pt>
                <c:pt idx="1695">
                  <c:v>51258</c:v>
                </c:pt>
                <c:pt idx="1696">
                  <c:v>51265</c:v>
                </c:pt>
                <c:pt idx="1697">
                  <c:v>51272</c:v>
                </c:pt>
                <c:pt idx="1698">
                  <c:v>51279</c:v>
                </c:pt>
                <c:pt idx="1699">
                  <c:v>51286</c:v>
                </c:pt>
                <c:pt idx="1700">
                  <c:v>51293</c:v>
                </c:pt>
                <c:pt idx="1701">
                  <c:v>51300</c:v>
                </c:pt>
                <c:pt idx="1702">
                  <c:v>51307</c:v>
                </c:pt>
                <c:pt idx="1703">
                  <c:v>51314</c:v>
                </c:pt>
                <c:pt idx="1704">
                  <c:v>51321</c:v>
                </c:pt>
                <c:pt idx="1705">
                  <c:v>51328</c:v>
                </c:pt>
                <c:pt idx="1706">
                  <c:v>51335</c:v>
                </c:pt>
                <c:pt idx="1707">
                  <c:v>51342</c:v>
                </c:pt>
                <c:pt idx="1708">
                  <c:v>51349</c:v>
                </c:pt>
                <c:pt idx="1709">
                  <c:v>51356</c:v>
                </c:pt>
                <c:pt idx="1710">
                  <c:v>51363</c:v>
                </c:pt>
                <c:pt idx="1711">
                  <c:v>51370</c:v>
                </c:pt>
                <c:pt idx="1712">
                  <c:v>51377</c:v>
                </c:pt>
                <c:pt idx="1713">
                  <c:v>51384</c:v>
                </c:pt>
                <c:pt idx="1714">
                  <c:v>51391</c:v>
                </c:pt>
                <c:pt idx="1715">
                  <c:v>51398</c:v>
                </c:pt>
                <c:pt idx="1716">
                  <c:v>51405</c:v>
                </c:pt>
                <c:pt idx="1717">
                  <c:v>51412</c:v>
                </c:pt>
                <c:pt idx="1718">
                  <c:v>51419</c:v>
                </c:pt>
                <c:pt idx="1719">
                  <c:v>51426</c:v>
                </c:pt>
                <c:pt idx="1720">
                  <c:v>51433</c:v>
                </c:pt>
                <c:pt idx="1721">
                  <c:v>51440</c:v>
                </c:pt>
                <c:pt idx="1722">
                  <c:v>51447</c:v>
                </c:pt>
                <c:pt idx="1723">
                  <c:v>51454</c:v>
                </c:pt>
                <c:pt idx="1724">
                  <c:v>51461</c:v>
                </c:pt>
                <c:pt idx="1725">
                  <c:v>51468</c:v>
                </c:pt>
                <c:pt idx="1726">
                  <c:v>51475</c:v>
                </c:pt>
                <c:pt idx="1727">
                  <c:v>51482</c:v>
                </c:pt>
                <c:pt idx="1728">
                  <c:v>51489</c:v>
                </c:pt>
                <c:pt idx="1729">
                  <c:v>51497</c:v>
                </c:pt>
                <c:pt idx="1730">
                  <c:v>51504</c:v>
                </c:pt>
                <c:pt idx="1731">
                  <c:v>51511</c:v>
                </c:pt>
                <c:pt idx="1732">
                  <c:v>51518</c:v>
                </c:pt>
                <c:pt idx="1733">
                  <c:v>51525</c:v>
                </c:pt>
                <c:pt idx="1734">
                  <c:v>51532</c:v>
                </c:pt>
                <c:pt idx="1735">
                  <c:v>51539</c:v>
                </c:pt>
                <c:pt idx="1736">
                  <c:v>51546</c:v>
                </c:pt>
                <c:pt idx="1737">
                  <c:v>51553</c:v>
                </c:pt>
                <c:pt idx="1738">
                  <c:v>51560</c:v>
                </c:pt>
                <c:pt idx="1739">
                  <c:v>51567</c:v>
                </c:pt>
                <c:pt idx="1740">
                  <c:v>51574</c:v>
                </c:pt>
                <c:pt idx="1741">
                  <c:v>51581</c:v>
                </c:pt>
                <c:pt idx="1742">
                  <c:v>51588</c:v>
                </c:pt>
                <c:pt idx="1743">
                  <c:v>51595</c:v>
                </c:pt>
                <c:pt idx="1744">
                  <c:v>51602</c:v>
                </c:pt>
                <c:pt idx="1745">
                  <c:v>51609</c:v>
                </c:pt>
                <c:pt idx="1746">
                  <c:v>51616</c:v>
                </c:pt>
                <c:pt idx="1747">
                  <c:v>51623</c:v>
                </c:pt>
                <c:pt idx="1748">
                  <c:v>51630</c:v>
                </c:pt>
                <c:pt idx="1749">
                  <c:v>51637</c:v>
                </c:pt>
                <c:pt idx="1750">
                  <c:v>51644</c:v>
                </c:pt>
                <c:pt idx="1751">
                  <c:v>51651</c:v>
                </c:pt>
                <c:pt idx="1752">
                  <c:v>51658</c:v>
                </c:pt>
                <c:pt idx="1753">
                  <c:v>51665</c:v>
                </c:pt>
                <c:pt idx="1754">
                  <c:v>51672</c:v>
                </c:pt>
                <c:pt idx="1755">
                  <c:v>51679</c:v>
                </c:pt>
                <c:pt idx="1756">
                  <c:v>51686</c:v>
                </c:pt>
                <c:pt idx="1757">
                  <c:v>51693</c:v>
                </c:pt>
                <c:pt idx="1758">
                  <c:v>51700</c:v>
                </c:pt>
                <c:pt idx="1759">
                  <c:v>51707</c:v>
                </c:pt>
                <c:pt idx="1760">
                  <c:v>51714</c:v>
                </c:pt>
                <c:pt idx="1761">
                  <c:v>51721</c:v>
                </c:pt>
                <c:pt idx="1762">
                  <c:v>51728</c:v>
                </c:pt>
                <c:pt idx="1763">
                  <c:v>51735</c:v>
                </c:pt>
                <c:pt idx="1764">
                  <c:v>51742</c:v>
                </c:pt>
                <c:pt idx="1765">
                  <c:v>51749</c:v>
                </c:pt>
                <c:pt idx="1766">
                  <c:v>51756</c:v>
                </c:pt>
                <c:pt idx="1767">
                  <c:v>51763</c:v>
                </c:pt>
                <c:pt idx="1768">
                  <c:v>51770</c:v>
                </c:pt>
                <c:pt idx="1769">
                  <c:v>51777</c:v>
                </c:pt>
                <c:pt idx="1770">
                  <c:v>51784</c:v>
                </c:pt>
                <c:pt idx="1771">
                  <c:v>51791</c:v>
                </c:pt>
                <c:pt idx="1772">
                  <c:v>51798</c:v>
                </c:pt>
                <c:pt idx="1773">
                  <c:v>51805</c:v>
                </c:pt>
                <c:pt idx="1774">
                  <c:v>51812</c:v>
                </c:pt>
                <c:pt idx="1775">
                  <c:v>51819</c:v>
                </c:pt>
                <c:pt idx="1776">
                  <c:v>51826</c:v>
                </c:pt>
                <c:pt idx="1777">
                  <c:v>51833</c:v>
                </c:pt>
                <c:pt idx="1778">
                  <c:v>51840</c:v>
                </c:pt>
                <c:pt idx="1779">
                  <c:v>51847</c:v>
                </c:pt>
                <c:pt idx="1780">
                  <c:v>51854</c:v>
                </c:pt>
                <c:pt idx="1781">
                  <c:v>51862</c:v>
                </c:pt>
                <c:pt idx="1782">
                  <c:v>51869</c:v>
                </c:pt>
                <c:pt idx="1783">
                  <c:v>51876</c:v>
                </c:pt>
                <c:pt idx="1784">
                  <c:v>51883</c:v>
                </c:pt>
                <c:pt idx="1785">
                  <c:v>51890</c:v>
                </c:pt>
                <c:pt idx="1786">
                  <c:v>51897</c:v>
                </c:pt>
                <c:pt idx="1787">
                  <c:v>51904</c:v>
                </c:pt>
                <c:pt idx="1788">
                  <c:v>51911</c:v>
                </c:pt>
                <c:pt idx="1789">
                  <c:v>51918</c:v>
                </c:pt>
                <c:pt idx="1790">
                  <c:v>51925</c:v>
                </c:pt>
                <c:pt idx="1791">
                  <c:v>51932</c:v>
                </c:pt>
                <c:pt idx="1792">
                  <c:v>51939</c:v>
                </c:pt>
                <c:pt idx="1793">
                  <c:v>51946</c:v>
                </c:pt>
                <c:pt idx="1794">
                  <c:v>51953</c:v>
                </c:pt>
                <c:pt idx="1795">
                  <c:v>51964</c:v>
                </c:pt>
                <c:pt idx="1796">
                  <c:v>51971</c:v>
                </c:pt>
                <c:pt idx="1797">
                  <c:v>51978</c:v>
                </c:pt>
                <c:pt idx="1798">
                  <c:v>51985</c:v>
                </c:pt>
                <c:pt idx="1799">
                  <c:v>51992</c:v>
                </c:pt>
                <c:pt idx="1800">
                  <c:v>51999</c:v>
                </c:pt>
                <c:pt idx="1801">
                  <c:v>52006</c:v>
                </c:pt>
                <c:pt idx="1802">
                  <c:v>52013</c:v>
                </c:pt>
                <c:pt idx="1803">
                  <c:v>52020</c:v>
                </c:pt>
                <c:pt idx="1804">
                  <c:v>52027</c:v>
                </c:pt>
                <c:pt idx="1805">
                  <c:v>52034</c:v>
                </c:pt>
                <c:pt idx="1806">
                  <c:v>52041</c:v>
                </c:pt>
                <c:pt idx="1807">
                  <c:v>52048</c:v>
                </c:pt>
                <c:pt idx="1808">
                  <c:v>52055</c:v>
                </c:pt>
                <c:pt idx="1809">
                  <c:v>52062</c:v>
                </c:pt>
                <c:pt idx="1810">
                  <c:v>52069</c:v>
                </c:pt>
                <c:pt idx="1811">
                  <c:v>52076</c:v>
                </c:pt>
                <c:pt idx="1812">
                  <c:v>52083</c:v>
                </c:pt>
                <c:pt idx="1813">
                  <c:v>52090</c:v>
                </c:pt>
                <c:pt idx="1814">
                  <c:v>52097</c:v>
                </c:pt>
                <c:pt idx="1815">
                  <c:v>52104</c:v>
                </c:pt>
                <c:pt idx="1816">
                  <c:v>52111</c:v>
                </c:pt>
                <c:pt idx="1817">
                  <c:v>52118</c:v>
                </c:pt>
                <c:pt idx="1818">
                  <c:v>52125</c:v>
                </c:pt>
                <c:pt idx="1819">
                  <c:v>52132</c:v>
                </c:pt>
                <c:pt idx="1820">
                  <c:v>52139</c:v>
                </c:pt>
                <c:pt idx="1821">
                  <c:v>52146</c:v>
                </c:pt>
                <c:pt idx="1822">
                  <c:v>52153</c:v>
                </c:pt>
                <c:pt idx="1823">
                  <c:v>52160</c:v>
                </c:pt>
                <c:pt idx="1824">
                  <c:v>52167</c:v>
                </c:pt>
                <c:pt idx="1825">
                  <c:v>52174</c:v>
                </c:pt>
                <c:pt idx="1826">
                  <c:v>52181</c:v>
                </c:pt>
                <c:pt idx="1827">
                  <c:v>52188</c:v>
                </c:pt>
                <c:pt idx="1828">
                  <c:v>52195</c:v>
                </c:pt>
                <c:pt idx="1829">
                  <c:v>52202</c:v>
                </c:pt>
                <c:pt idx="1830">
                  <c:v>52209</c:v>
                </c:pt>
                <c:pt idx="1831">
                  <c:v>52216</c:v>
                </c:pt>
                <c:pt idx="1832">
                  <c:v>52223</c:v>
                </c:pt>
                <c:pt idx="1833">
                  <c:v>52230</c:v>
                </c:pt>
                <c:pt idx="1834">
                  <c:v>52237</c:v>
                </c:pt>
                <c:pt idx="1835">
                  <c:v>52244</c:v>
                </c:pt>
                <c:pt idx="1836">
                  <c:v>52251</c:v>
                </c:pt>
                <c:pt idx="1837">
                  <c:v>52258</c:v>
                </c:pt>
                <c:pt idx="1838">
                  <c:v>52265</c:v>
                </c:pt>
                <c:pt idx="1839">
                  <c:v>52272</c:v>
                </c:pt>
                <c:pt idx="1840">
                  <c:v>52279</c:v>
                </c:pt>
                <c:pt idx="1841">
                  <c:v>52286</c:v>
                </c:pt>
                <c:pt idx="1842">
                  <c:v>52293</c:v>
                </c:pt>
                <c:pt idx="1843">
                  <c:v>52300</c:v>
                </c:pt>
                <c:pt idx="1844">
                  <c:v>52307</c:v>
                </c:pt>
                <c:pt idx="1845">
                  <c:v>52314</c:v>
                </c:pt>
                <c:pt idx="1846">
                  <c:v>52321</c:v>
                </c:pt>
                <c:pt idx="1847">
                  <c:v>52328</c:v>
                </c:pt>
                <c:pt idx="1848">
                  <c:v>52335</c:v>
                </c:pt>
                <c:pt idx="1849">
                  <c:v>52342</c:v>
                </c:pt>
                <c:pt idx="1850">
                  <c:v>52349</c:v>
                </c:pt>
                <c:pt idx="1851">
                  <c:v>52356</c:v>
                </c:pt>
                <c:pt idx="1852">
                  <c:v>52363</c:v>
                </c:pt>
                <c:pt idx="1853">
                  <c:v>52370</c:v>
                </c:pt>
                <c:pt idx="1854">
                  <c:v>52377</c:v>
                </c:pt>
                <c:pt idx="1855">
                  <c:v>52384</c:v>
                </c:pt>
                <c:pt idx="1856">
                  <c:v>52391</c:v>
                </c:pt>
                <c:pt idx="1857">
                  <c:v>52398</c:v>
                </c:pt>
                <c:pt idx="1858">
                  <c:v>52405</c:v>
                </c:pt>
                <c:pt idx="1859">
                  <c:v>52412</c:v>
                </c:pt>
                <c:pt idx="1860">
                  <c:v>52419</c:v>
                </c:pt>
                <c:pt idx="1861">
                  <c:v>52426</c:v>
                </c:pt>
                <c:pt idx="1862">
                  <c:v>52433</c:v>
                </c:pt>
                <c:pt idx="1863">
                  <c:v>52440</c:v>
                </c:pt>
                <c:pt idx="1864">
                  <c:v>52447</c:v>
                </c:pt>
                <c:pt idx="1865">
                  <c:v>52454</c:v>
                </c:pt>
                <c:pt idx="1866">
                  <c:v>52461</c:v>
                </c:pt>
                <c:pt idx="1867">
                  <c:v>52468</c:v>
                </c:pt>
                <c:pt idx="1868">
                  <c:v>52475</c:v>
                </c:pt>
                <c:pt idx="1869">
                  <c:v>52482</c:v>
                </c:pt>
                <c:pt idx="1870">
                  <c:v>52489</c:v>
                </c:pt>
                <c:pt idx="1871">
                  <c:v>52496</c:v>
                </c:pt>
                <c:pt idx="1872">
                  <c:v>52503</c:v>
                </c:pt>
                <c:pt idx="1873">
                  <c:v>52510</c:v>
                </c:pt>
                <c:pt idx="1874">
                  <c:v>52517</c:v>
                </c:pt>
                <c:pt idx="1875">
                  <c:v>52524</c:v>
                </c:pt>
                <c:pt idx="1876">
                  <c:v>52531</c:v>
                </c:pt>
                <c:pt idx="1877">
                  <c:v>52538</c:v>
                </c:pt>
                <c:pt idx="1878">
                  <c:v>52545</c:v>
                </c:pt>
                <c:pt idx="1879">
                  <c:v>52552</c:v>
                </c:pt>
                <c:pt idx="1880">
                  <c:v>52559</c:v>
                </c:pt>
                <c:pt idx="1881">
                  <c:v>52566</c:v>
                </c:pt>
                <c:pt idx="1882">
                  <c:v>52573</c:v>
                </c:pt>
                <c:pt idx="1883">
                  <c:v>52580</c:v>
                </c:pt>
                <c:pt idx="1884">
                  <c:v>52587</c:v>
                </c:pt>
                <c:pt idx="1885">
                  <c:v>52594</c:v>
                </c:pt>
                <c:pt idx="1886">
                  <c:v>52601</c:v>
                </c:pt>
                <c:pt idx="1887">
                  <c:v>52608</c:v>
                </c:pt>
                <c:pt idx="1888">
                  <c:v>52615</c:v>
                </c:pt>
                <c:pt idx="1889">
                  <c:v>52622</c:v>
                </c:pt>
                <c:pt idx="1890">
                  <c:v>52629</c:v>
                </c:pt>
                <c:pt idx="1891">
                  <c:v>52636</c:v>
                </c:pt>
                <c:pt idx="1892">
                  <c:v>52643</c:v>
                </c:pt>
                <c:pt idx="1893">
                  <c:v>52650</c:v>
                </c:pt>
                <c:pt idx="1894">
                  <c:v>52657</c:v>
                </c:pt>
                <c:pt idx="1895">
                  <c:v>52664</c:v>
                </c:pt>
                <c:pt idx="1896">
                  <c:v>52671</c:v>
                </c:pt>
                <c:pt idx="1897">
                  <c:v>52678</c:v>
                </c:pt>
                <c:pt idx="1898">
                  <c:v>52685</c:v>
                </c:pt>
                <c:pt idx="1899">
                  <c:v>52692</c:v>
                </c:pt>
                <c:pt idx="1900">
                  <c:v>52699</c:v>
                </c:pt>
                <c:pt idx="1901">
                  <c:v>52706</c:v>
                </c:pt>
                <c:pt idx="1902">
                  <c:v>52713</c:v>
                </c:pt>
                <c:pt idx="1903">
                  <c:v>52720</c:v>
                </c:pt>
                <c:pt idx="1904">
                  <c:v>52727</c:v>
                </c:pt>
                <c:pt idx="1905">
                  <c:v>52734</c:v>
                </c:pt>
                <c:pt idx="1906">
                  <c:v>52741</c:v>
                </c:pt>
                <c:pt idx="1907">
                  <c:v>52748</c:v>
                </c:pt>
                <c:pt idx="1908">
                  <c:v>52755</c:v>
                </c:pt>
                <c:pt idx="1909">
                  <c:v>52762</c:v>
                </c:pt>
                <c:pt idx="1910">
                  <c:v>52769</c:v>
                </c:pt>
                <c:pt idx="1911">
                  <c:v>52776</c:v>
                </c:pt>
                <c:pt idx="1912">
                  <c:v>52783</c:v>
                </c:pt>
                <c:pt idx="1913">
                  <c:v>52790</c:v>
                </c:pt>
                <c:pt idx="1914">
                  <c:v>52797</c:v>
                </c:pt>
                <c:pt idx="1915">
                  <c:v>52804</c:v>
                </c:pt>
                <c:pt idx="1916">
                  <c:v>52811</c:v>
                </c:pt>
                <c:pt idx="1917">
                  <c:v>52818</c:v>
                </c:pt>
                <c:pt idx="1918">
                  <c:v>52825</c:v>
                </c:pt>
                <c:pt idx="1919">
                  <c:v>52832</c:v>
                </c:pt>
                <c:pt idx="1920">
                  <c:v>52839</c:v>
                </c:pt>
                <c:pt idx="1921">
                  <c:v>52846</c:v>
                </c:pt>
                <c:pt idx="1922">
                  <c:v>52853</c:v>
                </c:pt>
                <c:pt idx="1923">
                  <c:v>52860</c:v>
                </c:pt>
                <c:pt idx="1924">
                  <c:v>52867</c:v>
                </c:pt>
                <c:pt idx="1925">
                  <c:v>52874</c:v>
                </c:pt>
                <c:pt idx="1926">
                  <c:v>52881</c:v>
                </c:pt>
                <c:pt idx="1927">
                  <c:v>52888</c:v>
                </c:pt>
                <c:pt idx="1928">
                  <c:v>52895</c:v>
                </c:pt>
                <c:pt idx="1929">
                  <c:v>52902</c:v>
                </c:pt>
                <c:pt idx="1930">
                  <c:v>52909</c:v>
                </c:pt>
                <c:pt idx="1931">
                  <c:v>52916</c:v>
                </c:pt>
                <c:pt idx="1932">
                  <c:v>52923</c:v>
                </c:pt>
                <c:pt idx="1933">
                  <c:v>52930</c:v>
                </c:pt>
                <c:pt idx="1934">
                  <c:v>52937</c:v>
                </c:pt>
                <c:pt idx="1935">
                  <c:v>52944</c:v>
                </c:pt>
                <c:pt idx="1936">
                  <c:v>52951</c:v>
                </c:pt>
                <c:pt idx="1937">
                  <c:v>52958</c:v>
                </c:pt>
                <c:pt idx="1938">
                  <c:v>52965</c:v>
                </c:pt>
                <c:pt idx="1939">
                  <c:v>52972</c:v>
                </c:pt>
                <c:pt idx="1940">
                  <c:v>52979</c:v>
                </c:pt>
                <c:pt idx="1941">
                  <c:v>52986</c:v>
                </c:pt>
                <c:pt idx="1942">
                  <c:v>52993</c:v>
                </c:pt>
                <c:pt idx="1943">
                  <c:v>53000</c:v>
                </c:pt>
                <c:pt idx="1944">
                  <c:v>53007</c:v>
                </c:pt>
                <c:pt idx="1945">
                  <c:v>53014</c:v>
                </c:pt>
                <c:pt idx="1946">
                  <c:v>53021</c:v>
                </c:pt>
                <c:pt idx="1947">
                  <c:v>53028</c:v>
                </c:pt>
                <c:pt idx="1948">
                  <c:v>53035</c:v>
                </c:pt>
                <c:pt idx="1949">
                  <c:v>53042</c:v>
                </c:pt>
                <c:pt idx="1950">
                  <c:v>53049</c:v>
                </c:pt>
                <c:pt idx="1951">
                  <c:v>53056</c:v>
                </c:pt>
                <c:pt idx="1952">
                  <c:v>53063</c:v>
                </c:pt>
                <c:pt idx="1953">
                  <c:v>53070</c:v>
                </c:pt>
                <c:pt idx="1954">
                  <c:v>53077</c:v>
                </c:pt>
                <c:pt idx="1955">
                  <c:v>53084</c:v>
                </c:pt>
                <c:pt idx="1956">
                  <c:v>53091</c:v>
                </c:pt>
                <c:pt idx="1957">
                  <c:v>53098</c:v>
                </c:pt>
                <c:pt idx="1958">
                  <c:v>53105</c:v>
                </c:pt>
                <c:pt idx="1959">
                  <c:v>53112</c:v>
                </c:pt>
                <c:pt idx="1960">
                  <c:v>53119</c:v>
                </c:pt>
                <c:pt idx="1961">
                  <c:v>53126</c:v>
                </c:pt>
                <c:pt idx="1962">
                  <c:v>53133</c:v>
                </c:pt>
                <c:pt idx="1963">
                  <c:v>53140</c:v>
                </c:pt>
                <c:pt idx="1964">
                  <c:v>53147</c:v>
                </c:pt>
                <c:pt idx="1965">
                  <c:v>53154</c:v>
                </c:pt>
                <c:pt idx="1966">
                  <c:v>53161</c:v>
                </c:pt>
                <c:pt idx="1967">
                  <c:v>53168</c:v>
                </c:pt>
                <c:pt idx="1968">
                  <c:v>53175</c:v>
                </c:pt>
                <c:pt idx="1969">
                  <c:v>53182</c:v>
                </c:pt>
                <c:pt idx="1970">
                  <c:v>53189</c:v>
                </c:pt>
                <c:pt idx="1971">
                  <c:v>53196</c:v>
                </c:pt>
                <c:pt idx="1972">
                  <c:v>53203</c:v>
                </c:pt>
                <c:pt idx="1973">
                  <c:v>53210</c:v>
                </c:pt>
                <c:pt idx="1974">
                  <c:v>53217</c:v>
                </c:pt>
                <c:pt idx="1975">
                  <c:v>53224</c:v>
                </c:pt>
                <c:pt idx="1976">
                  <c:v>53231</c:v>
                </c:pt>
                <c:pt idx="1977">
                  <c:v>53238</c:v>
                </c:pt>
                <c:pt idx="1978">
                  <c:v>53245</c:v>
                </c:pt>
                <c:pt idx="1979">
                  <c:v>53252</c:v>
                </c:pt>
                <c:pt idx="1980">
                  <c:v>53259</c:v>
                </c:pt>
                <c:pt idx="1981">
                  <c:v>53266</c:v>
                </c:pt>
                <c:pt idx="1982">
                  <c:v>53273</c:v>
                </c:pt>
                <c:pt idx="1983">
                  <c:v>53280</c:v>
                </c:pt>
                <c:pt idx="1984">
                  <c:v>53287</c:v>
                </c:pt>
                <c:pt idx="1985">
                  <c:v>53294</c:v>
                </c:pt>
                <c:pt idx="1986">
                  <c:v>53301</c:v>
                </c:pt>
                <c:pt idx="1987">
                  <c:v>53308</c:v>
                </c:pt>
                <c:pt idx="1988">
                  <c:v>53315</c:v>
                </c:pt>
                <c:pt idx="1989">
                  <c:v>53323</c:v>
                </c:pt>
                <c:pt idx="1990">
                  <c:v>53330</c:v>
                </c:pt>
                <c:pt idx="1991">
                  <c:v>53337</c:v>
                </c:pt>
                <c:pt idx="1992">
                  <c:v>53344</c:v>
                </c:pt>
                <c:pt idx="1993">
                  <c:v>53351</c:v>
                </c:pt>
                <c:pt idx="1994">
                  <c:v>53358</c:v>
                </c:pt>
                <c:pt idx="1995">
                  <c:v>53365</c:v>
                </c:pt>
                <c:pt idx="1996">
                  <c:v>53372</c:v>
                </c:pt>
                <c:pt idx="1997">
                  <c:v>53379</c:v>
                </c:pt>
                <c:pt idx="1998">
                  <c:v>53386</c:v>
                </c:pt>
                <c:pt idx="1999">
                  <c:v>53393</c:v>
                </c:pt>
                <c:pt idx="2000">
                  <c:v>53400</c:v>
                </c:pt>
                <c:pt idx="2001">
                  <c:v>53407</c:v>
                </c:pt>
                <c:pt idx="2002">
                  <c:v>53414</c:v>
                </c:pt>
                <c:pt idx="2003">
                  <c:v>53421</c:v>
                </c:pt>
                <c:pt idx="2004">
                  <c:v>53428</c:v>
                </c:pt>
                <c:pt idx="2005">
                  <c:v>53435</c:v>
                </c:pt>
                <c:pt idx="2006">
                  <c:v>53442</c:v>
                </c:pt>
                <c:pt idx="2007">
                  <c:v>53449</c:v>
                </c:pt>
                <c:pt idx="2008">
                  <c:v>53456</c:v>
                </c:pt>
                <c:pt idx="2009">
                  <c:v>53463</c:v>
                </c:pt>
                <c:pt idx="2010">
                  <c:v>53470</c:v>
                </c:pt>
                <c:pt idx="2011">
                  <c:v>53477</c:v>
                </c:pt>
                <c:pt idx="2012">
                  <c:v>53484</c:v>
                </c:pt>
                <c:pt idx="2013">
                  <c:v>53491</c:v>
                </c:pt>
                <c:pt idx="2014">
                  <c:v>53498</c:v>
                </c:pt>
                <c:pt idx="2015">
                  <c:v>53505</c:v>
                </c:pt>
                <c:pt idx="2016">
                  <c:v>53512</c:v>
                </c:pt>
                <c:pt idx="2017">
                  <c:v>53519</c:v>
                </c:pt>
                <c:pt idx="2018">
                  <c:v>53526</c:v>
                </c:pt>
                <c:pt idx="2019">
                  <c:v>53533</c:v>
                </c:pt>
                <c:pt idx="2020">
                  <c:v>53540</c:v>
                </c:pt>
                <c:pt idx="2021">
                  <c:v>53547</c:v>
                </c:pt>
                <c:pt idx="2022">
                  <c:v>53554</c:v>
                </c:pt>
                <c:pt idx="2023">
                  <c:v>53561</c:v>
                </c:pt>
                <c:pt idx="2024">
                  <c:v>53568</c:v>
                </c:pt>
                <c:pt idx="2025">
                  <c:v>53575</c:v>
                </c:pt>
                <c:pt idx="2026">
                  <c:v>53582</c:v>
                </c:pt>
                <c:pt idx="2027">
                  <c:v>53589</c:v>
                </c:pt>
                <c:pt idx="2028">
                  <c:v>53596</c:v>
                </c:pt>
                <c:pt idx="2029">
                  <c:v>53603</c:v>
                </c:pt>
                <c:pt idx="2030">
                  <c:v>53610</c:v>
                </c:pt>
                <c:pt idx="2031">
                  <c:v>53617</c:v>
                </c:pt>
                <c:pt idx="2032">
                  <c:v>53624</c:v>
                </c:pt>
                <c:pt idx="2033">
                  <c:v>53631</c:v>
                </c:pt>
                <c:pt idx="2034">
                  <c:v>53638</c:v>
                </c:pt>
                <c:pt idx="2035">
                  <c:v>53645</c:v>
                </c:pt>
                <c:pt idx="2036">
                  <c:v>53652</c:v>
                </c:pt>
                <c:pt idx="2037">
                  <c:v>53659</c:v>
                </c:pt>
                <c:pt idx="2038">
                  <c:v>53666</c:v>
                </c:pt>
                <c:pt idx="2039">
                  <c:v>53673</c:v>
                </c:pt>
                <c:pt idx="2040">
                  <c:v>53680</c:v>
                </c:pt>
                <c:pt idx="2041">
                  <c:v>53688</c:v>
                </c:pt>
                <c:pt idx="2042">
                  <c:v>53695</c:v>
                </c:pt>
                <c:pt idx="2043">
                  <c:v>53702</c:v>
                </c:pt>
                <c:pt idx="2044">
                  <c:v>53709</c:v>
                </c:pt>
                <c:pt idx="2045">
                  <c:v>53716</c:v>
                </c:pt>
                <c:pt idx="2046">
                  <c:v>53723</c:v>
                </c:pt>
                <c:pt idx="2047">
                  <c:v>53730</c:v>
                </c:pt>
                <c:pt idx="2048">
                  <c:v>53737</c:v>
                </c:pt>
                <c:pt idx="2049">
                  <c:v>53744</c:v>
                </c:pt>
                <c:pt idx="2050">
                  <c:v>53751</c:v>
                </c:pt>
                <c:pt idx="2051">
                  <c:v>53758</c:v>
                </c:pt>
                <c:pt idx="2052">
                  <c:v>53765</c:v>
                </c:pt>
                <c:pt idx="2053">
                  <c:v>53772</c:v>
                </c:pt>
                <c:pt idx="2054">
                  <c:v>53779</c:v>
                </c:pt>
                <c:pt idx="2055">
                  <c:v>53786</c:v>
                </c:pt>
                <c:pt idx="2056">
                  <c:v>53793</c:v>
                </c:pt>
                <c:pt idx="2057">
                  <c:v>53800</c:v>
                </c:pt>
                <c:pt idx="2058">
                  <c:v>53807</c:v>
                </c:pt>
                <c:pt idx="2059">
                  <c:v>53814</c:v>
                </c:pt>
                <c:pt idx="2060">
                  <c:v>53821</c:v>
                </c:pt>
                <c:pt idx="2061">
                  <c:v>53828</c:v>
                </c:pt>
                <c:pt idx="2062">
                  <c:v>53835</c:v>
                </c:pt>
                <c:pt idx="2063">
                  <c:v>53842</c:v>
                </c:pt>
                <c:pt idx="2064">
                  <c:v>53849</c:v>
                </c:pt>
                <c:pt idx="2065">
                  <c:v>53856</c:v>
                </c:pt>
                <c:pt idx="2066">
                  <c:v>53863</c:v>
                </c:pt>
                <c:pt idx="2067">
                  <c:v>53870</c:v>
                </c:pt>
                <c:pt idx="2068">
                  <c:v>53877</c:v>
                </c:pt>
                <c:pt idx="2069">
                  <c:v>53884</c:v>
                </c:pt>
                <c:pt idx="2070">
                  <c:v>53891</c:v>
                </c:pt>
                <c:pt idx="2071">
                  <c:v>53898</c:v>
                </c:pt>
                <c:pt idx="2072">
                  <c:v>53905</c:v>
                </c:pt>
                <c:pt idx="2073">
                  <c:v>53912</c:v>
                </c:pt>
                <c:pt idx="2074">
                  <c:v>53919</c:v>
                </c:pt>
                <c:pt idx="2075">
                  <c:v>53926</c:v>
                </c:pt>
                <c:pt idx="2076">
                  <c:v>53933</c:v>
                </c:pt>
                <c:pt idx="2077">
                  <c:v>53940</c:v>
                </c:pt>
                <c:pt idx="2078">
                  <c:v>53947</c:v>
                </c:pt>
                <c:pt idx="2079">
                  <c:v>53954</c:v>
                </c:pt>
                <c:pt idx="2080">
                  <c:v>53961</c:v>
                </c:pt>
                <c:pt idx="2081">
                  <c:v>53968</c:v>
                </c:pt>
                <c:pt idx="2082">
                  <c:v>53975</c:v>
                </c:pt>
                <c:pt idx="2083">
                  <c:v>53982</c:v>
                </c:pt>
                <c:pt idx="2084">
                  <c:v>53989</c:v>
                </c:pt>
                <c:pt idx="2085">
                  <c:v>53996</c:v>
                </c:pt>
                <c:pt idx="2086">
                  <c:v>54003</c:v>
                </c:pt>
                <c:pt idx="2087">
                  <c:v>54010</c:v>
                </c:pt>
                <c:pt idx="2088">
                  <c:v>54017</c:v>
                </c:pt>
                <c:pt idx="2089">
                  <c:v>54024</c:v>
                </c:pt>
                <c:pt idx="2090">
                  <c:v>54031</c:v>
                </c:pt>
                <c:pt idx="2091">
                  <c:v>54038</c:v>
                </c:pt>
                <c:pt idx="2092">
                  <c:v>54045</c:v>
                </c:pt>
                <c:pt idx="2093">
                  <c:v>54053</c:v>
                </c:pt>
                <c:pt idx="2094">
                  <c:v>54060</c:v>
                </c:pt>
                <c:pt idx="2095">
                  <c:v>54067</c:v>
                </c:pt>
                <c:pt idx="2096">
                  <c:v>54074</c:v>
                </c:pt>
                <c:pt idx="2097">
                  <c:v>54081</c:v>
                </c:pt>
                <c:pt idx="2098">
                  <c:v>54088</c:v>
                </c:pt>
                <c:pt idx="2099">
                  <c:v>54095</c:v>
                </c:pt>
                <c:pt idx="2100">
                  <c:v>54102</c:v>
                </c:pt>
                <c:pt idx="2101">
                  <c:v>54109</c:v>
                </c:pt>
                <c:pt idx="2102">
                  <c:v>54116</c:v>
                </c:pt>
                <c:pt idx="2103">
                  <c:v>54123</c:v>
                </c:pt>
                <c:pt idx="2104">
                  <c:v>54130</c:v>
                </c:pt>
                <c:pt idx="2105">
                  <c:v>54137</c:v>
                </c:pt>
                <c:pt idx="2106">
                  <c:v>54144</c:v>
                </c:pt>
                <c:pt idx="2107">
                  <c:v>54155</c:v>
                </c:pt>
                <c:pt idx="2108">
                  <c:v>54162</c:v>
                </c:pt>
                <c:pt idx="2109">
                  <c:v>54169</c:v>
                </c:pt>
                <c:pt idx="2110">
                  <c:v>54176</c:v>
                </c:pt>
                <c:pt idx="2111">
                  <c:v>54183</c:v>
                </c:pt>
                <c:pt idx="2112">
                  <c:v>54190</c:v>
                </c:pt>
                <c:pt idx="2113">
                  <c:v>54197</c:v>
                </c:pt>
                <c:pt idx="2114">
                  <c:v>54204</c:v>
                </c:pt>
                <c:pt idx="2115">
                  <c:v>54211</c:v>
                </c:pt>
                <c:pt idx="2116">
                  <c:v>54218</c:v>
                </c:pt>
                <c:pt idx="2117">
                  <c:v>54225</c:v>
                </c:pt>
                <c:pt idx="2118">
                  <c:v>54232</c:v>
                </c:pt>
                <c:pt idx="2119">
                  <c:v>54239</c:v>
                </c:pt>
                <c:pt idx="2120">
                  <c:v>54246</c:v>
                </c:pt>
                <c:pt idx="2121">
                  <c:v>54253</c:v>
                </c:pt>
                <c:pt idx="2122">
                  <c:v>54260</c:v>
                </c:pt>
                <c:pt idx="2123">
                  <c:v>54267</c:v>
                </c:pt>
                <c:pt idx="2124">
                  <c:v>54274</c:v>
                </c:pt>
                <c:pt idx="2125">
                  <c:v>54281</c:v>
                </c:pt>
                <c:pt idx="2126">
                  <c:v>54288</c:v>
                </c:pt>
                <c:pt idx="2127">
                  <c:v>54295</c:v>
                </c:pt>
                <c:pt idx="2128">
                  <c:v>54302</c:v>
                </c:pt>
                <c:pt idx="2129">
                  <c:v>54309</c:v>
                </c:pt>
                <c:pt idx="2130">
                  <c:v>54316</c:v>
                </c:pt>
                <c:pt idx="2131">
                  <c:v>54323</c:v>
                </c:pt>
                <c:pt idx="2132">
                  <c:v>54330</c:v>
                </c:pt>
                <c:pt idx="2133">
                  <c:v>54337</c:v>
                </c:pt>
                <c:pt idx="2134">
                  <c:v>54344</c:v>
                </c:pt>
                <c:pt idx="2135">
                  <c:v>54351</c:v>
                </c:pt>
                <c:pt idx="2136">
                  <c:v>54358</c:v>
                </c:pt>
                <c:pt idx="2137">
                  <c:v>54365</c:v>
                </c:pt>
                <c:pt idx="2138">
                  <c:v>54372</c:v>
                </c:pt>
                <c:pt idx="2139">
                  <c:v>54379</c:v>
                </c:pt>
                <c:pt idx="2140">
                  <c:v>54386</c:v>
                </c:pt>
                <c:pt idx="2141">
                  <c:v>54393</c:v>
                </c:pt>
                <c:pt idx="2142">
                  <c:v>54400</c:v>
                </c:pt>
                <c:pt idx="2143">
                  <c:v>54407</c:v>
                </c:pt>
                <c:pt idx="2144">
                  <c:v>54414</c:v>
                </c:pt>
                <c:pt idx="2145">
                  <c:v>54421</c:v>
                </c:pt>
                <c:pt idx="2146">
                  <c:v>54428</c:v>
                </c:pt>
                <c:pt idx="2147">
                  <c:v>54435</c:v>
                </c:pt>
                <c:pt idx="2148">
                  <c:v>54442</c:v>
                </c:pt>
                <c:pt idx="2149">
                  <c:v>54449</c:v>
                </c:pt>
                <c:pt idx="2150">
                  <c:v>54456</c:v>
                </c:pt>
                <c:pt idx="2151">
                  <c:v>54463</c:v>
                </c:pt>
                <c:pt idx="2152">
                  <c:v>54470</c:v>
                </c:pt>
                <c:pt idx="2153">
                  <c:v>54477</c:v>
                </c:pt>
                <c:pt idx="2154">
                  <c:v>54484</c:v>
                </c:pt>
                <c:pt idx="2155">
                  <c:v>54491</c:v>
                </c:pt>
                <c:pt idx="2156">
                  <c:v>54498</c:v>
                </c:pt>
                <c:pt idx="2157">
                  <c:v>54505</c:v>
                </c:pt>
                <c:pt idx="2158">
                  <c:v>54512</c:v>
                </c:pt>
                <c:pt idx="2159">
                  <c:v>54519</c:v>
                </c:pt>
                <c:pt idx="2160">
                  <c:v>54526</c:v>
                </c:pt>
                <c:pt idx="2161">
                  <c:v>54533</c:v>
                </c:pt>
                <c:pt idx="2162">
                  <c:v>54540</c:v>
                </c:pt>
                <c:pt idx="2163">
                  <c:v>54547</c:v>
                </c:pt>
                <c:pt idx="2164">
                  <c:v>54554</c:v>
                </c:pt>
                <c:pt idx="2165">
                  <c:v>54561</c:v>
                </c:pt>
                <c:pt idx="2166">
                  <c:v>54568</c:v>
                </c:pt>
                <c:pt idx="2167">
                  <c:v>54575</c:v>
                </c:pt>
                <c:pt idx="2168">
                  <c:v>54582</c:v>
                </c:pt>
                <c:pt idx="2169">
                  <c:v>54589</c:v>
                </c:pt>
                <c:pt idx="2170">
                  <c:v>54596</c:v>
                </c:pt>
                <c:pt idx="2171">
                  <c:v>54603</c:v>
                </c:pt>
                <c:pt idx="2172">
                  <c:v>54610</c:v>
                </c:pt>
                <c:pt idx="2173">
                  <c:v>54617</c:v>
                </c:pt>
                <c:pt idx="2174">
                  <c:v>54624</c:v>
                </c:pt>
                <c:pt idx="2175">
                  <c:v>54631</c:v>
                </c:pt>
                <c:pt idx="2176">
                  <c:v>54638</c:v>
                </c:pt>
                <c:pt idx="2177">
                  <c:v>54645</c:v>
                </c:pt>
                <c:pt idx="2178">
                  <c:v>54652</c:v>
                </c:pt>
                <c:pt idx="2179">
                  <c:v>54659</c:v>
                </c:pt>
                <c:pt idx="2180">
                  <c:v>54666</c:v>
                </c:pt>
                <c:pt idx="2181">
                  <c:v>54673</c:v>
                </c:pt>
                <c:pt idx="2182">
                  <c:v>54680</c:v>
                </c:pt>
                <c:pt idx="2183">
                  <c:v>54687</c:v>
                </c:pt>
                <c:pt idx="2184">
                  <c:v>54694</c:v>
                </c:pt>
                <c:pt idx="2185">
                  <c:v>54701</c:v>
                </c:pt>
                <c:pt idx="2186">
                  <c:v>54708</c:v>
                </c:pt>
                <c:pt idx="2187">
                  <c:v>54715</c:v>
                </c:pt>
                <c:pt idx="2188">
                  <c:v>54722</c:v>
                </c:pt>
                <c:pt idx="2189">
                  <c:v>54729</c:v>
                </c:pt>
                <c:pt idx="2190">
                  <c:v>54736</c:v>
                </c:pt>
                <c:pt idx="2191">
                  <c:v>54743</c:v>
                </c:pt>
                <c:pt idx="2192">
                  <c:v>54750</c:v>
                </c:pt>
                <c:pt idx="2193">
                  <c:v>54757</c:v>
                </c:pt>
                <c:pt idx="2194">
                  <c:v>54764</c:v>
                </c:pt>
                <c:pt idx="2195">
                  <c:v>54771</c:v>
                </c:pt>
                <c:pt idx="2196">
                  <c:v>54778</c:v>
                </c:pt>
                <c:pt idx="2197">
                  <c:v>54785</c:v>
                </c:pt>
                <c:pt idx="2198">
                  <c:v>54792</c:v>
                </c:pt>
                <c:pt idx="2199">
                  <c:v>54799</c:v>
                </c:pt>
                <c:pt idx="2200">
                  <c:v>54806</c:v>
                </c:pt>
                <c:pt idx="2201">
                  <c:v>54813</c:v>
                </c:pt>
                <c:pt idx="2202">
                  <c:v>54820</c:v>
                </c:pt>
                <c:pt idx="2203">
                  <c:v>54827</c:v>
                </c:pt>
                <c:pt idx="2204">
                  <c:v>54834</c:v>
                </c:pt>
                <c:pt idx="2205">
                  <c:v>54841</c:v>
                </c:pt>
                <c:pt idx="2206">
                  <c:v>54848</c:v>
                </c:pt>
                <c:pt idx="2207">
                  <c:v>54855</c:v>
                </c:pt>
                <c:pt idx="2208">
                  <c:v>54862</c:v>
                </c:pt>
                <c:pt idx="2209">
                  <c:v>54869</c:v>
                </c:pt>
                <c:pt idx="2210">
                  <c:v>54876</c:v>
                </c:pt>
                <c:pt idx="2211">
                  <c:v>54883</c:v>
                </c:pt>
                <c:pt idx="2212">
                  <c:v>54890</c:v>
                </c:pt>
                <c:pt idx="2213">
                  <c:v>54897</c:v>
                </c:pt>
                <c:pt idx="2214">
                  <c:v>54904</c:v>
                </c:pt>
                <c:pt idx="2215">
                  <c:v>54911</c:v>
                </c:pt>
                <c:pt idx="2216">
                  <c:v>54918</c:v>
                </c:pt>
                <c:pt idx="2217">
                  <c:v>54925</c:v>
                </c:pt>
                <c:pt idx="2218">
                  <c:v>54932</c:v>
                </c:pt>
                <c:pt idx="2219">
                  <c:v>54939</c:v>
                </c:pt>
                <c:pt idx="2220">
                  <c:v>54946</c:v>
                </c:pt>
                <c:pt idx="2221">
                  <c:v>54953</c:v>
                </c:pt>
                <c:pt idx="2222">
                  <c:v>54960</c:v>
                </c:pt>
                <c:pt idx="2223">
                  <c:v>54967</c:v>
                </c:pt>
                <c:pt idx="2224">
                  <c:v>54974</c:v>
                </c:pt>
                <c:pt idx="2225">
                  <c:v>54981</c:v>
                </c:pt>
                <c:pt idx="2226">
                  <c:v>54988</c:v>
                </c:pt>
                <c:pt idx="2227">
                  <c:v>54995</c:v>
                </c:pt>
                <c:pt idx="2228">
                  <c:v>55002</c:v>
                </c:pt>
                <c:pt idx="2229">
                  <c:v>55009</c:v>
                </c:pt>
                <c:pt idx="2230">
                  <c:v>55016</c:v>
                </c:pt>
                <c:pt idx="2231">
                  <c:v>55023</c:v>
                </c:pt>
                <c:pt idx="2232">
                  <c:v>55030</c:v>
                </c:pt>
                <c:pt idx="2233">
                  <c:v>55037</c:v>
                </c:pt>
                <c:pt idx="2234">
                  <c:v>55044</c:v>
                </c:pt>
                <c:pt idx="2235">
                  <c:v>55051</c:v>
                </c:pt>
                <c:pt idx="2236">
                  <c:v>55058</c:v>
                </c:pt>
                <c:pt idx="2237">
                  <c:v>55065</c:v>
                </c:pt>
                <c:pt idx="2238">
                  <c:v>55072</c:v>
                </c:pt>
                <c:pt idx="2239">
                  <c:v>55079</c:v>
                </c:pt>
                <c:pt idx="2240">
                  <c:v>55086</c:v>
                </c:pt>
                <c:pt idx="2241">
                  <c:v>55093</c:v>
                </c:pt>
                <c:pt idx="2242">
                  <c:v>55100</c:v>
                </c:pt>
                <c:pt idx="2243">
                  <c:v>55107</c:v>
                </c:pt>
                <c:pt idx="2244">
                  <c:v>55114</c:v>
                </c:pt>
                <c:pt idx="2245">
                  <c:v>55121</c:v>
                </c:pt>
                <c:pt idx="2246">
                  <c:v>55128</c:v>
                </c:pt>
                <c:pt idx="2247">
                  <c:v>55135</c:v>
                </c:pt>
                <c:pt idx="2248">
                  <c:v>55142</c:v>
                </c:pt>
                <c:pt idx="2249">
                  <c:v>55149</c:v>
                </c:pt>
                <c:pt idx="2250">
                  <c:v>55156</c:v>
                </c:pt>
                <c:pt idx="2251">
                  <c:v>55163</c:v>
                </c:pt>
                <c:pt idx="2252">
                  <c:v>55170</c:v>
                </c:pt>
                <c:pt idx="2253">
                  <c:v>55177</c:v>
                </c:pt>
                <c:pt idx="2254">
                  <c:v>55184</c:v>
                </c:pt>
                <c:pt idx="2255">
                  <c:v>55191</c:v>
                </c:pt>
                <c:pt idx="2256">
                  <c:v>55198</c:v>
                </c:pt>
                <c:pt idx="2257">
                  <c:v>55205</c:v>
                </c:pt>
                <c:pt idx="2258">
                  <c:v>55212</c:v>
                </c:pt>
                <c:pt idx="2259">
                  <c:v>55219</c:v>
                </c:pt>
                <c:pt idx="2260">
                  <c:v>55226</c:v>
                </c:pt>
                <c:pt idx="2261">
                  <c:v>55233</c:v>
                </c:pt>
                <c:pt idx="2262">
                  <c:v>55240</c:v>
                </c:pt>
                <c:pt idx="2263">
                  <c:v>55247</c:v>
                </c:pt>
                <c:pt idx="2264">
                  <c:v>55254</c:v>
                </c:pt>
                <c:pt idx="2265">
                  <c:v>55261</c:v>
                </c:pt>
                <c:pt idx="2266">
                  <c:v>55268</c:v>
                </c:pt>
                <c:pt idx="2267">
                  <c:v>55275</c:v>
                </c:pt>
                <c:pt idx="2268">
                  <c:v>55282</c:v>
                </c:pt>
                <c:pt idx="2269">
                  <c:v>55289</c:v>
                </c:pt>
                <c:pt idx="2270">
                  <c:v>55296</c:v>
                </c:pt>
                <c:pt idx="2271">
                  <c:v>55303</c:v>
                </c:pt>
                <c:pt idx="2272">
                  <c:v>55310</c:v>
                </c:pt>
                <c:pt idx="2273">
                  <c:v>55317</c:v>
                </c:pt>
                <c:pt idx="2274">
                  <c:v>55324</c:v>
                </c:pt>
                <c:pt idx="2275">
                  <c:v>55331</c:v>
                </c:pt>
                <c:pt idx="2276">
                  <c:v>55338</c:v>
                </c:pt>
                <c:pt idx="2277">
                  <c:v>55345</c:v>
                </c:pt>
                <c:pt idx="2278">
                  <c:v>55352</c:v>
                </c:pt>
                <c:pt idx="2279">
                  <c:v>55359</c:v>
                </c:pt>
                <c:pt idx="2280">
                  <c:v>55366</c:v>
                </c:pt>
                <c:pt idx="2281">
                  <c:v>55373</c:v>
                </c:pt>
                <c:pt idx="2282">
                  <c:v>55380</c:v>
                </c:pt>
                <c:pt idx="2283">
                  <c:v>55387</c:v>
                </c:pt>
                <c:pt idx="2284">
                  <c:v>55394</c:v>
                </c:pt>
                <c:pt idx="2285">
                  <c:v>55401</c:v>
                </c:pt>
                <c:pt idx="2286">
                  <c:v>55408</c:v>
                </c:pt>
                <c:pt idx="2287">
                  <c:v>55415</c:v>
                </c:pt>
                <c:pt idx="2288">
                  <c:v>55422</c:v>
                </c:pt>
                <c:pt idx="2289">
                  <c:v>55429</c:v>
                </c:pt>
                <c:pt idx="2290">
                  <c:v>55436</c:v>
                </c:pt>
                <c:pt idx="2291">
                  <c:v>55443</c:v>
                </c:pt>
                <c:pt idx="2292">
                  <c:v>55450</c:v>
                </c:pt>
                <c:pt idx="2293">
                  <c:v>55457</c:v>
                </c:pt>
                <c:pt idx="2294">
                  <c:v>55464</c:v>
                </c:pt>
                <c:pt idx="2295">
                  <c:v>55471</c:v>
                </c:pt>
                <c:pt idx="2296">
                  <c:v>55478</c:v>
                </c:pt>
                <c:pt idx="2297">
                  <c:v>55485</c:v>
                </c:pt>
                <c:pt idx="2298">
                  <c:v>55492</c:v>
                </c:pt>
                <c:pt idx="2299">
                  <c:v>55499</c:v>
                </c:pt>
                <c:pt idx="2300">
                  <c:v>55506</c:v>
                </c:pt>
                <c:pt idx="2301">
                  <c:v>55514</c:v>
                </c:pt>
                <c:pt idx="2302">
                  <c:v>55521</c:v>
                </c:pt>
                <c:pt idx="2303">
                  <c:v>55528</c:v>
                </c:pt>
                <c:pt idx="2304">
                  <c:v>55535</c:v>
                </c:pt>
                <c:pt idx="2305">
                  <c:v>55542</c:v>
                </c:pt>
                <c:pt idx="2306">
                  <c:v>55549</c:v>
                </c:pt>
                <c:pt idx="2307">
                  <c:v>55556</c:v>
                </c:pt>
                <c:pt idx="2308">
                  <c:v>55563</c:v>
                </c:pt>
                <c:pt idx="2309">
                  <c:v>55570</c:v>
                </c:pt>
                <c:pt idx="2310">
                  <c:v>55577</c:v>
                </c:pt>
                <c:pt idx="2311">
                  <c:v>55584</c:v>
                </c:pt>
                <c:pt idx="2312">
                  <c:v>55591</c:v>
                </c:pt>
                <c:pt idx="2313">
                  <c:v>55598</c:v>
                </c:pt>
                <c:pt idx="2314">
                  <c:v>55605</c:v>
                </c:pt>
                <c:pt idx="2315">
                  <c:v>55612</c:v>
                </c:pt>
                <c:pt idx="2316">
                  <c:v>55619</c:v>
                </c:pt>
                <c:pt idx="2317">
                  <c:v>55626</c:v>
                </c:pt>
                <c:pt idx="2318">
                  <c:v>55633</c:v>
                </c:pt>
                <c:pt idx="2319">
                  <c:v>55641</c:v>
                </c:pt>
                <c:pt idx="2320">
                  <c:v>55648</c:v>
                </c:pt>
                <c:pt idx="2321">
                  <c:v>55655</c:v>
                </c:pt>
                <c:pt idx="2322">
                  <c:v>55662</c:v>
                </c:pt>
                <c:pt idx="2323">
                  <c:v>55669</c:v>
                </c:pt>
                <c:pt idx="2324">
                  <c:v>55676</c:v>
                </c:pt>
                <c:pt idx="2325">
                  <c:v>55683</c:v>
                </c:pt>
                <c:pt idx="2326">
                  <c:v>55690</c:v>
                </c:pt>
                <c:pt idx="2327">
                  <c:v>55697</c:v>
                </c:pt>
                <c:pt idx="2328">
                  <c:v>55704</c:v>
                </c:pt>
                <c:pt idx="2329">
                  <c:v>55711</c:v>
                </c:pt>
                <c:pt idx="2330">
                  <c:v>55718</c:v>
                </c:pt>
                <c:pt idx="2331">
                  <c:v>55725</c:v>
                </c:pt>
                <c:pt idx="2332">
                  <c:v>55732</c:v>
                </c:pt>
                <c:pt idx="2333">
                  <c:v>55739</c:v>
                </c:pt>
                <c:pt idx="2334">
                  <c:v>55746</c:v>
                </c:pt>
                <c:pt idx="2335">
                  <c:v>55753</c:v>
                </c:pt>
                <c:pt idx="2336">
                  <c:v>55760</c:v>
                </c:pt>
                <c:pt idx="2337">
                  <c:v>55767</c:v>
                </c:pt>
                <c:pt idx="2338">
                  <c:v>55774</c:v>
                </c:pt>
                <c:pt idx="2339">
                  <c:v>55781</c:v>
                </c:pt>
                <c:pt idx="2340">
                  <c:v>55788</c:v>
                </c:pt>
                <c:pt idx="2341">
                  <c:v>55795</c:v>
                </c:pt>
                <c:pt idx="2342">
                  <c:v>55802</c:v>
                </c:pt>
                <c:pt idx="2343">
                  <c:v>55809</c:v>
                </c:pt>
                <c:pt idx="2344">
                  <c:v>55816</c:v>
                </c:pt>
                <c:pt idx="2345">
                  <c:v>55823</c:v>
                </c:pt>
                <c:pt idx="2346">
                  <c:v>55830</c:v>
                </c:pt>
                <c:pt idx="2347">
                  <c:v>55837</c:v>
                </c:pt>
                <c:pt idx="2348">
                  <c:v>55844</c:v>
                </c:pt>
                <c:pt idx="2349">
                  <c:v>55851</c:v>
                </c:pt>
                <c:pt idx="2350">
                  <c:v>55858</c:v>
                </c:pt>
                <c:pt idx="2351">
                  <c:v>55865</c:v>
                </c:pt>
                <c:pt idx="2352">
                  <c:v>55872</c:v>
                </c:pt>
                <c:pt idx="2353">
                  <c:v>55880</c:v>
                </c:pt>
                <c:pt idx="2354">
                  <c:v>55887</c:v>
                </c:pt>
                <c:pt idx="2355">
                  <c:v>55894</c:v>
                </c:pt>
                <c:pt idx="2356">
                  <c:v>55901</c:v>
                </c:pt>
                <c:pt idx="2357">
                  <c:v>55908</c:v>
                </c:pt>
                <c:pt idx="2358">
                  <c:v>55915</c:v>
                </c:pt>
                <c:pt idx="2359">
                  <c:v>55922</c:v>
                </c:pt>
                <c:pt idx="2360">
                  <c:v>55929</c:v>
                </c:pt>
                <c:pt idx="2361">
                  <c:v>55936</c:v>
                </c:pt>
                <c:pt idx="2362">
                  <c:v>55943</c:v>
                </c:pt>
                <c:pt idx="2363">
                  <c:v>55950</c:v>
                </c:pt>
                <c:pt idx="2364">
                  <c:v>55957</c:v>
                </c:pt>
              </c:numCache>
            </c:numRef>
          </c:cat>
          <c:val>
            <c:numRef>
              <c:f>EUR1M!$AT$2:$AT$2366</c:f>
              <c:numCache>
                <c:formatCode>0.0000%</c:formatCode>
                <c:ptCount val="2365"/>
                <c:pt idx="0">
                  <c:v>-7.3000000184086206E-4</c:v>
                </c:pt>
                <c:pt idx="1">
                  <c:v>-7.2547325747312499E-4</c:v>
                </c:pt>
                <c:pt idx="2">
                  <c:v>-7.2742138397839976E-4</c:v>
                </c:pt>
                <c:pt idx="3">
                  <c:v>-7.3085352854874628E-4</c:v>
                </c:pt>
                <c:pt idx="4">
                  <c:v>-7.3394772798329733E-4</c:v>
                </c:pt>
                <c:pt idx="5">
                  <c:v>-7.3783871411884608E-4</c:v>
                </c:pt>
                <c:pt idx="6">
                  <c:v>-7.5080355534008813E-4</c:v>
                </c:pt>
                <c:pt idx="7">
                  <c:v>-7.547330816534602E-4</c:v>
                </c:pt>
                <c:pt idx="8">
                  <c:v>-7.5616948253158392E-4</c:v>
                </c:pt>
                <c:pt idx="9">
                  <c:v>-7.5967131493381856E-4</c:v>
                </c:pt>
                <c:pt idx="10">
                  <c:v>-7.6247080453266522E-4</c:v>
                </c:pt>
                <c:pt idx="11">
                  <c:v>-7.616974316572478E-4</c:v>
                </c:pt>
                <c:pt idx="12">
                  <c:v>-7.6016518772551334E-4</c:v>
                </c:pt>
                <c:pt idx="13">
                  <c:v>-7.567145400337468E-4</c:v>
                </c:pt>
                <c:pt idx="14">
                  <c:v>-7.5579456622051899E-4</c:v>
                </c:pt>
                <c:pt idx="15">
                  <c:v>-7.5494985389877546E-4</c:v>
                </c:pt>
                <c:pt idx="16">
                  <c:v>-7.4963212364650533E-4</c:v>
                </c:pt>
                <c:pt idx="17">
                  <c:v>-7.4767770829565724E-4</c:v>
                </c:pt>
                <c:pt idx="18">
                  <c:v>-7.4636593607937203E-4</c:v>
                </c:pt>
                <c:pt idx="19">
                  <c:v>-7.4451934162902966E-4</c:v>
                </c:pt>
                <c:pt idx="20">
                  <c:v>-7.4267542613039349E-4</c:v>
                </c:pt>
                <c:pt idx="21">
                  <c:v>-7.4107431190209658E-4</c:v>
                </c:pt>
                <c:pt idx="22">
                  <c:v>-7.4159006674737985E-4</c:v>
                </c:pt>
                <c:pt idx="23">
                  <c:v>-7.4553655913164624E-4</c:v>
                </c:pt>
                <c:pt idx="24">
                  <c:v>-7.4527000299209889E-4</c:v>
                </c:pt>
                <c:pt idx="25">
                  <c:v>-7.451327773561235E-4</c:v>
                </c:pt>
                <c:pt idx="26">
                  <c:v>-7.4929023875780487E-4</c:v>
                </c:pt>
                <c:pt idx="27">
                  <c:v>-7.5173015511476038E-4</c:v>
                </c:pt>
                <c:pt idx="28">
                  <c:v>-7.543773657787689E-4</c:v>
                </c:pt>
                <c:pt idx="29">
                  <c:v>-7.6111907051923389E-4</c:v>
                </c:pt>
                <c:pt idx="30">
                  <c:v>-7.6216667887381523E-4</c:v>
                </c:pt>
                <c:pt idx="31">
                  <c:v>-7.6991330260378632E-4</c:v>
                </c:pt>
                <c:pt idx="32">
                  <c:v>-7.7331856069662308E-4</c:v>
                </c:pt>
                <c:pt idx="33">
                  <c:v>-7.767692071398713E-4</c:v>
                </c:pt>
                <c:pt idx="34">
                  <c:v>-7.8343589183016427E-4</c:v>
                </c:pt>
                <c:pt idx="35">
                  <c:v>-7.8526009272340868E-4</c:v>
                </c:pt>
                <c:pt idx="36">
                  <c:v>-7.9389373899374505E-4</c:v>
                </c:pt>
                <c:pt idx="37">
                  <c:v>-7.9713100052059005E-4</c:v>
                </c:pt>
                <c:pt idx="38">
                  <c:v>-8.0025174562559087E-4</c:v>
                </c:pt>
                <c:pt idx="39">
                  <c:v>-8.0478296623581747E-4</c:v>
                </c:pt>
                <c:pt idx="40">
                  <c:v>-8.0673558654279387E-4</c:v>
                </c:pt>
                <c:pt idx="41">
                  <c:v>-8.1329820494246974E-4</c:v>
                </c:pt>
                <c:pt idx="42">
                  <c:v>-8.1523413976558601E-4</c:v>
                </c:pt>
                <c:pt idx="43">
                  <c:v>-8.1689165434584154E-4</c:v>
                </c:pt>
                <c:pt idx="44">
                  <c:v>-8.1772284561007491E-4</c:v>
                </c:pt>
                <c:pt idx="45">
                  <c:v>-8.189297110735679E-4</c:v>
                </c:pt>
                <c:pt idx="46">
                  <c:v>-8.2069141335994189E-4</c:v>
                </c:pt>
                <c:pt idx="47">
                  <c:v>-8.2065314413215518E-4</c:v>
                </c:pt>
                <c:pt idx="48">
                  <c:v>-8.2039478648354702E-4</c:v>
                </c:pt>
                <c:pt idx="49">
                  <c:v>-8.1818317852311306E-4</c:v>
                </c:pt>
                <c:pt idx="50">
                  <c:v>-8.183803958944179E-4</c:v>
                </c:pt>
                <c:pt idx="51">
                  <c:v>-8.1550296637524704E-4</c:v>
                </c:pt>
                <c:pt idx="52">
                  <c:v>-8.1431983708135647E-4</c:v>
                </c:pt>
                <c:pt idx="53">
                  <c:v>-8.1142570791594511E-4</c:v>
                </c:pt>
                <c:pt idx="54">
                  <c:v>-8.1092494536985638E-4</c:v>
                </c:pt>
                <c:pt idx="55">
                  <c:v>-8.1034339233755322E-4</c:v>
                </c:pt>
                <c:pt idx="56">
                  <c:v>-8.0609371487471912E-4</c:v>
                </c:pt>
                <c:pt idx="57">
                  <c:v>-8.0469807132044571E-4</c:v>
                </c:pt>
                <c:pt idx="58">
                  <c:v>-8.0266441674823534E-4</c:v>
                </c:pt>
                <c:pt idx="59">
                  <c:v>-8.017607193405718E-4</c:v>
                </c:pt>
                <c:pt idx="60">
                  <c:v>-8.0081878967614415E-4</c:v>
                </c:pt>
                <c:pt idx="61">
                  <c:v>-7.9776833528770236E-4</c:v>
                </c:pt>
                <c:pt idx="62">
                  <c:v>-7.9701733519333209E-4</c:v>
                </c:pt>
                <c:pt idx="63">
                  <c:v>-7.9724053160600374E-4</c:v>
                </c:pt>
                <c:pt idx="64">
                  <c:v>-7.965030866338707E-4</c:v>
                </c:pt>
                <c:pt idx="65">
                  <c:v>-7.9580669167112644E-4</c:v>
                </c:pt>
                <c:pt idx="66">
                  <c:v>-7.9672686415514196E-4</c:v>
                </c:pt>
                <c:pt idx="67">
                  <c:v>-7.9767026496551676E-4</c:v>
                </c:pt>
                <c:pt idx="68">
                  <c:v>-8.0180102521784397E-4</c:v>
                </c:pt>
                <c:pt idx="69">
                  <c:v>-8.0188445892290239E-4</c:v>
                </c:pt>
                <c:pt idx="70">
                  <c:v>-8.0204964323973209E-4</c:v>
                </c:pt>
                <c:pt idx="71">
                  <c:v>-8.0648877678246578E-4</c:v>
                </c:pt>
                <c:pt idx="72">
                  <c:v>-8.0880676925909611E-4</c:v>
                </c:pt>
                <c:pt idx="73">
                  <c:v>-8.1123581535802458E-4</c:v>
                </c:pt>
                <c:pt idx="74">
                  <c:v>-8.1689469260015635E-4</c:v>
                </c:pt>
                <c:pt idx="75">
                  <c:v>-8.178635013723945E-4</c:v>
                </c:pt>
                <c:pt idx="76">
                  <c:v>-8.2407695898378819E-4</c:v>
                </c:pt>
                <c:pt idx="77">
                  <c:v>-8.2659039240651211E-4</c:v>
                </c:pt>
                <c:pt idx="78">
                  <c:v>-8.2902090153513797E-4</c:v>
                </c:pt>
                <c:pt idx="79">
                  <c:v>-8.3264549729317183E-4</c:v>
                </c:pt>
                <c:pt idx="80">
                  <c:v>-8.3406454692911487E-4</c:v>
                </c:pt>
                <c:pt idx="81">
                  <c:v>-8.3895969680858329E-4</c:v>
                </c:pt>
                <c:pt idx="82">
                  <c:v>-8.4031072881085578E-4</c:v>
                </c:pt>
                <c:pt idx="83">
                  <c:v>-8.4138485949658559E-4</c:v>
                </c:pt>
                <c:pt idx="84">
                  <c:v>-8.4022607366729396E-4</c:v>
                </c:pt>
                <c:pt idx="85">
                  <c:v>-8.4145451653053292E-4</c:v>
                </c:pt>
                <c:pt idx="86">
                  <c:v>-8.4163210775844988E-4</c:v>
                </c:pt>
                <c:pt idx="87">
                  <c:v>-8.4046289891404058E-4</c:v>
                </c:pt>
                <c:pt idx="88">
                  <c:v>-8.3124479803530318E-4</c:v>
                </c:pt>
                <c:pt idx="89">
                  <c:v>-8.3136106474410165E-4</c:v>
                </c:pt>
                <c:pt idx="90">
                  <c:v>-8.3128140380412014E-4</c:v>
                </c:pt>
                <c:pt idx="91">
                  <c:v>-8.207862568500357E-4</c:v>
                </c:pt>
                <c:pt idx="92">
                  <c:v>-8.0779396231255105E-4</c:v>
                </c:pt>
                <c:pt idx="93">
                  <c:v>-8.063192116028714E-4</c:v>
                </c:pt>
                <c:pt idx="94">
                  <c:v>-8.0466633453527003E-4</c:v>
                </c:pt>
                <c:pt idx="95">
                  <c:v>-8.0283721015464167E-4</c:v>
                </c:pt>
                <c:pt idx="96">
                  <c:v>-7.8759370569723584E-4</c:v>
                </c:pt>
                <c:pt idx="97">
                  <c:v>-7.8235372210955581E-4</c:v>
                </c:pt>
                <c:pt idx="98">
                  <c:v>-7.7234237255515001E-4</c:v>
                </c:pt>
                <c:pt idx="99">
                  <c:v>-7.6954496657011262E-4</c:v>
                </c:pt>
                <c:pt idx="100">
                  <c:v>-7.666312964075523E-4</c:v>
                </c:pt>
                <c:pt idx="101">
                  <c:v>-7.5161611854519675E-4</c:v>
                </c:pt>
                <c:pt idx="102">
                  <c:v>-7.4692621714634829E-4</c:v>
                </c:pt>
                <c:pt idx="103">
                  <c:v>-7.4022273919242701E-4</c:v>
                </c:pt>
                <c:pt idx="104">
                  <c:v>-7.3724634285954327E-4</c:v>
                </c:pt>
                <c:pt idx="105">
                  <c:v>-7.3427596350045081E-4</c:v>
                </c:pt>
                <c:pt idx="106">
                  <c:v>-7.2446585284888861E-4</c:v>
                </c:pt>
                <c:pt idx="107">
                  <c:v>-7.2198495172435336E-4</c:v>
                </c:pt>
                <c:pt idx="108">
                  <c:v>-7.2086889014176916E-4</c:v>
                </c:pt>
                <c:pt idx="109">
                  <c:v>-7.1901996689355263E-4</c:v>
                </c:pt>
                <c:pt idx="110">
                  <c:v>-7.161298909887496E-4</c:v>
                </c:pt>
                <c:pt idx="111">
                  <c:v>-7.1625803083071266E-4</c:v>
                </c:pt>
                <c:pt idx="112">
                  <c:v>-7.156042732847645E-4</c:v>
                </c:pt>
                <c:pt idx="113">
                  <c:v>-7.1509956908242546E-4</c:v>
                </c:pt>
                <c:pt idx="114">
                  <c:v>-7.2163988999935356E-4</c:v>
                </c:pt>
                <c:pt idx="115">
                  <c:v>-7.2317335957003317E-4</c:v>
                </c:pt>
                <c:pt idx="116">
                  <c:v>-7.270078551690031E-4</c:v>
                </c:pt>
                <c:pt idx="117">
                  <c:v>-7.277391316824755E-4</c:v>
                </c:pt>
                <c:pt idx="118">
                  <c:v>-7.2858130553978039E-4</c:v>
                </c:pt>
                <c:pt idx="119">
                  <c:v>-7.3490278420160118E-4</c:v>
                </c:pt>
                <c:pt idx="120">
                  <c:v>-7.3714677926491642E-4</c:v>
                </c:pt>
                <c:pt idx="121">
                  <c:v>-7.4141707952451509E-4</c:v>
                </c:pt>
                <c:pt idx="122">
                  <c:v>-7.4273124708909566E-4</c:v>
                </c:pt>
                <c:pt idx="123">
                  <c:v>-7.4409075603270247E-4</c:v>
                </c:pt>
                <c:pt idx="124">
                  <c:v>-7.5105494831362307E-4</c:v>
                </c:pt>
                <c:pt idx="125">
                  <c:v>-7.533146666589695E-4</c:v>
                </c:pt>
                <c:pt idx="126">
                  <c:v>-7.5728643068252353E-4</c:v>
                </c:pt>
                <c:pt idx="127">
                  <c:v>-7.5852955389560384E-4</c:v>
                </c:pt>
                <c:pt idx="128">
                  <c:v>-7.5971027057640127E-4</c:v>
                </c:pt>
                <c:pt idx="129">
                  <c:v>-7.6529145216683574E-4</c:v>
                </c:pt>
                <c:pt idx="130">
                  <c:v>-7.6712016567262182E-4</c:v>
                </c:pt>
                <c:pt idx="131">
                  <c:v>-7.7153227209934209E-4</c:v>
                </c:pt>
                <c:pt idx="132">
                  <c:v>-7.7237740033639368E-4</c:v>
                </c:pt>
                <c:pt idx="133">
                  <c:v>-7.7323066119380692E-4</c:v>
                </c:pt>
                <c:pt idx="134">
                  <c:v>-7.772135807144982E-4</c:v>
                </c:pt>
                <c:pt idx="135">
                  <c:v>-7.7952794090902129E-4</c:v>
                </c:pt>
                <c:pt idx="136">
                  <c:v>-7.818916286194094E-4</c:v>
                </c:pt>
                <c:pt idx="137">
                  <c:v>-7.8429063249496221E-4</c:v>
                </c:pt>
                <c:pt idx="138">
                  <c:v>-7.8944844389639002E-4</c:v>
                </c:pt>
                <c:pt idx="139">
                  <c:v>-7.9395958306067939E-4</c:v>
                </c:pt>
                <c:pt idx="140">
                  <c:v>-7.9632499791087801E-4</c:v>
                </c:pt>
                <c:pt idx="141">
                  <c:v>-7.986416610659819E-4</c:v>
                </c:pt>
                <c:pt idx="142">
                  <c:v>-8.0089556124695758E-4</c:v>
                </c:pt>
                <c:pt idx="143">
                  <c:v>-8.0477070558936776E-4</c:v>
                </c:pt>
                <c:pt idx="144">
                  <c:v>-8.0900330706512591E-4</c:v>
                </c:pt>
                <c:pt idx="145">
                  <c:v>-8.1073322356207326E-4</c:v>
                </c:pt>
                <c:pt idx="146">
                  <c:v>-8.1231630960777485E-4</c:v>
                </c:pt>
                <c:pt idx="147">
                  <c:v>-8.1373855397005618E-4</c:v>
                </c:pt>
                <c:pt idx="148">
                  <c:v>-8.1470165620992877E-4</c:v>
                </c:pt>
                <c:pt idx="149">
                  <c:v>-8.1753888991805952E-4</c:v>
                </c:pt>
                <c:pt idx="150">
                  <c:v>-8.1794675734065412E-4</c:v>
                </c:pt>
                <c:pt idx="151">
                  <c:v>-8.1810971563303148E-4</c:v>
                </c:pt>
                <c:pt idx="152">
                  <c:v>-8.1454585997024645E-4</c:v>
                </c:pt>
                <c:pt idx="153">
                  <c:v>-8.1505186596261825E-4</c:v>
                </c:pt>
                <c:pt idx="154">
                  <c:v>-8.1391728667802273E-4</c:v>
                </c:pt>
                <c:pt idx="155">
                  <c:v>-8.1291569531720528E-4</c:v>
                </c:pt>
                <c:pt idx="156">
                  <c:v>-8.0990560358626146E-4</c:v>
                </c:pt>
                <c:pt idx="157">
                  <c:v>-8.095304394066527E-4</c:v>
                </c:pt>
                <c:pt idx="158">
                  <c:v>-8.0904828346837284E-4</c:v>
                </c:pt>
                <c:pt idx="159">
                  <c:v>-8.0408541249483859E-4</c:v>
                </c:pt>
                <c:pt idx="160">
                  <c:v>-8.0223179738440312E-4</c:v>
                </c:pt>
                <c:pt idx="161">
                  <c:v>-7.983513783297011E-4</c:v>
                </c:pt>
                <c:pt idx="162">
                  <c:v>-7.9730942683473027E-4</c:v>
                </c:pt>
                <c:pt idx="163">
                  <c:v>-7.9620530947956526E-4</c:v>
                </c:pt>
                <c:pt idx="164">
                  <c:v>-7.8967885570344336E-4</c:v>
                </c:pt>
                <c:pt idx="165">
                  <c:v>-7.8743637829838521E-4</c:v>
                </c:pt>
                <c:pt idx="166">
                  <c:v>-7.8308479858750382E-4</c:v>
                </c:pt>
                <c:pt idx="167">
                  <c:v>-7.8185574408626279E-4</c:v>
                </c:pt>
                <c:pt idx="168">
                  <c:v>-7.8064030003952283E-4</c:v>
                </c:pt>
                <c:pt idx="169">
                  <c:v>-7.7393975166659764E-4</c:v>
                </c:pt>
                <c:pt idx="170">
                  <c:v>-7.7177157535455966E-4</c:v>
                </c:pt>
                <c:pt idx="171">
                  <c:v>-7.6715149589330752E-4</c:v>
                </c:pt>
                <c:pt idx="172">
                  <c:v>-7.6631020835632446E-4</c:v>
                </c:pt>
                <c:pt idx="173">
                  <c:v>-7.5547503080589909E-4</c:v>
                </c:pt>
                <c:pt idx="174">
                  <c:v>-7.5442739757880517E-4</c:v>
                </c:pt>
                <c:pt idx="175">
                  <c:v>-7.5334599562548732E-4</c:v>
                </c:pt>
                <c:pt idx="176">
                  <c:v>-7.4640289471579696E-4</c:v>
                </c:pt>
                <c:pt idx="177">
                  <c:v>-7.3855823113255781E-4</c:v>
                </c:pt>
                <c:pt idx="178">
                  <c:v>-7.3517543066348168E-4</c:v>
                </c:pt>
                <c:pt idx="179">
                  <c:v>-7.3176912930250637E-4</c:v>
                </c:pt>
                <c:pt idx="180">
                  <c:v>-7.2478151507085475E-4</c:v>
                </c:pt>
                <c:pt idx="181">
                  <c:v>-7.232135347493455E-4</c:v>
                </c:pt>
                <c:pt idx="182">
                  <c:v>-7.1507743387000389E-4</c:v>
                </c:pt>
                <c:pt idx="183">
                  <c:v>-7.1194552232256569E-4</c:v>
                </c:pt>
                <c:pt idx="184">
                  <c:v>-7.0892857513582541E-4</c:v>
                </c:pt>
                <c:pt idx="185">
                  <c:v>-7.0422845712778126E-4</c:v>
                </c:pt>
                <c:pt idx="186">
                  <c:v>-7.0250997080481992E-4</c:v>
                </c:pt>
                <c:pt idx="187">
                  <c:v>-6.9626063415295647E-4</c:v>
                </c:pt>
                <c:pt idx="188">
                  <c:v>-6.9434887099051323E-4</c:v>
                </c:pt>
                <c:pt idx="189">
                  <c:v>-6.9269053821541249E-4</c:v>
                </c:pt>
                <c:pt idx="190">
                  <c:v>-6.9229723301783563E-4</c:v>
                </c:pt>
                <c:pt idx="191">
                  <c:v>-6.9085814408715294E-4</c:v>
                </c:pt>
                <c:pt idx="192">
                  <c:v>-6.8883511443518231E-4</c:v>
                </c:pt>
                <c:pt idx="193">
                  <c:v>-6.8898518298210476E-4</c:v>
                </c:pt>
                <c:pt idx="194">
                  <c:v>-6.8948183962858067E-4</c:v>
                </c:pt>
                <c:pt idx="195">
                  <c:v>-6.9324860172415015E-4</c:v>
                </c:pt>
                <c:pt idx="196">
                  <c:v>-6.9449201642410308E-4</c:v>
                </c:pt>
                <c:pt idx="197">
                  <c:v>-6.9805654334704548E-4</c:v>
                </c:pt>
                <c:pt idx="198">
                  <c:v>-7.0019462297265004E-4</c:v>
                </c:pt>
                <c:pt idx="199">
                  <c:v>-7.0572576967389085E-4</c:v>
                </c:pt>
                <c:pt idx="200">
                  <c:v>-7.0661488386775106E-4</c:v>
                </c:pt>
                <c:pt idx="201">
                  <c:v>-7.0763869843708379E-4</c:v>
                </c:pt>
                <c:pt idx="202">
                  <c:v>-7.1619182759684991E-4</c:v>
                </c:pt>
                <c:pt idx="203">
                  <c:v>-7.1919250467527575E-4</c:v>
                </c:pt>
                <c:pt idx="204">
                  <c:v>-7.2490548462952637E-4</c:v>
                </c:pt>
                <c:pt idx="205">
                  <c:v>-7.2659230429442112E-4</c:v>
                </c:pt>
                <c:pt idx="206">
                  <c:v>-7.2835297164089517E-4</c:v>
                </c:pt>
                <c:pt idx="207">
                  <c:v>-7.3731539372924278E-4</c:v>
                </c:pt>
                <c:pt idx="208">
                  <c:v>-7.4016203611170265E-4</c:v>
                </c:pt>
                <c:pt idx="209">
                  <c:v>-7.4454945774556211E-4</c:v>
                </c:pt>
                <c:pt idx="210">
                  <c:v>-7.4628683615976521E-4</c:v>
                </c:pt>
                <c:pt idx="211">
                  <c:v>-7.4798900396747772E-4</c:v>
                </c:pt>
                <c:pt idx="212">
                  <c:v>-7.5431083716247552E-4</c:v>
                </c:pt>
                <c:pt idx="213">
                  <c:v>-7.5598681933874263E-4</c:v>
                </c:pt>
                <c:pt idx="214">
                  <c:v>-7.5845506407015966E-4</c:v>
                </c:pt>
                <c:pt idx="215">
                  <c:v>-7.5947725888508844E-4</c:v>
                </c:pt>
                <c:pt idx="216">
                  <c:v>-7.6045173704269097E-4</c:v>
                </c:pt>
                <c:pt idx="217">
                  <c:v>-7.6451337322362473E-4</c:v>
                </c:pt>
                <c:pt idx="218">
                  <c:v>-7.6526713202351715E-4</c:v>
                </c:pt>
                <c:pt idx="219">
                  <c:v>-7.6647850916211624E-4</c:v>
                </c:pt>
                <c:pt idx="220">
                  <c:v>-7.6867545734923826E-4</c:v>
                </c:pt>
                <c:pt idx="221">
                  <c:v>-7.6928300675175915E-4</c:v>
                </c:pt>
                <c:pt idx="222">
                  <c:v>-7.7188086728030569E-4</c:v>
                </c:pt>
                <c:pt idx="223">
                  <c:v>-7.728275573986032E-4</c:v>
                </c:pt>
                <c:pt idx="224">
                  <c:v>-7.7372869501779462E-4</c:v>
                </c:pt>
                <c:pt idx="225">
                  <c:v>-7.7539131440346187E-4</c:v>
                </c:pt>
                <c:pt idx="226">
                  <c:v>-7.7578225627225876E-4</c:v>
                </c:pt>
                <c:pt idx="227">
                  <c:v>-7.7753671556068937E-4</c:v>
                </c:pt>
                <c:pt idx="228">
                  <c:v>-7.7815591014829266E-4</c:v>
                </c:pt>
                <c:pt idx="229">
                  <c:v>-7.7872667622669312E-4</c:v>
                </c:pt>
                <c:pt idx="230">
                  <c:v>-7.7949271545849075E-4</c:v>
                </c:pt>
                <c:pt idx="231">
                  <c:v>-7.7981310828056211E-4</c:v>
                </c:pt>
                <c:pt idx="232">
                  <c:v>-7.8083969877429382E-4</c:v>
                </c:pt>
                <c:pt idx="233">
                  <c:v>-7.8111126568192191E-4</c:v>
                </c:pt>
                <c:pt idx="234">
                  <c:v>-7.8133152804094053E-4</c:v>
                </c:pt>
                <c:pt idx="235">
                  <c:v>-7.808475443425722E-4</c:v>
                </c:pt>
                <c:pt idx="236">
                  <c:v>-7.812391841328075E-4</c:v>
                </c:pt>
                <c:pt idx="237">
                  <c:v>-7.814854393006776E-4</c:v>
                </c:pt>
                <c:pt idx="238">
                  <c:v>-7.8141337015535939E-4</c:v>
                </c:pt>
                <c:pt idx="239">
                  <c:v>-7.8134414640462779E-4</c:v>
                </c:pt>
                <c:pt idx="240">
                  <c:v>-7.8140695211771779E-4</c:v>
                </c:pt>
                <c:pt idx="241">
                  <c:v>-7.8121866774550871E-4</c:v>
                </c:pt>
                <c:pt idx="242">
                  <c:v>-7.8127574193217586E-4</c:v>
                </c:pt>
                <c:pt idx="243">
                  <c:v>-7.8132207622857552E-4</c:v>
                </c:pt>
                <c:pt idx="244">
                  <c:v>-7.8190653876567245E-4</c:v>
                </c:pt>
                <c:pt idx="245">
                  <c:v>-7.8175396283033938E-4</c:v>
                </c:pt>
                <c:pt idx="246">
                  <c:v>-7.8157837812827923E-4</c:v>
                </c:pt>
                <c:pt idx="247">
                  <c:v>-7.8206368401150103E-4</c:v>
                </c:pt>
                <c:pt idx="248">
                  <c:v>-7.8228813251386567E-4</c:v>
                </c:pt>
                <c:pt idx="249">
                  <c:v>-7.833533506456709E-4</c:v>
                </c:pt>
                <c:pt idx="250">
                  <c:v>-7.8326083727681128E-4</c:v>
                </c:pt>
                <c:pt idx="251">
                  <c:v>-7.8318488793475386E-4</c:v>
                </c:pt>
                <c:pt idx="252">
                  <c:v>-7.8446981362060545E-4</c:v>
                </c:pt>
                <c:pt idx="253">
                  <c:v>-7.8499617232174665E-4</c:v>
                </c:pt>
                <c:pt idx="254">
                  <c:v>-7.8631596513031616E-4</c:v>
                </c:pt>
                <c:pt idx="255">
                  <c:v>-7.8657296115697273E-4</c:v>
                </c:pt>
                <c:pt idx="256">
                  <c:v>-7.8690476906046456E-4</c:v>
                </c:pt>
                <c:pt idx="257">
                  <c:v>-7.8936070198845718E-4</c:v>
                </c:pt>
                <c:pt idx="258">
                  <c:v>-7.9023826332560369E-4</c:v>
                </c:pt>
                <c:pt idx="259">
                  <c:v>-7.9132689729891331E-4</c:v>
                </c:pt>
                <c:pt idx="260">
                  <c:v>-7.9187290628723872E-4</c:v>
                </c:pt>
                <c:pt idx="261">
                  <c:v>-7.92523625225366E-4</c:v>
                </c:pt>
                <c:pt idx="262">
                  <c:v>-7.9382846286713351E-4</c:v>
                </c:pt>
                <c:pt idx="263">
                  <c:v>-7.9414763482567362E-4</c:v>
                </c:pt>
                <c:pt idx="264">
                  <c:v>-7.9411947807523319E-4</c:v>
                </c:pt>
                <c:pt idx="265">
                  <c:v>-7.9438629917605308E-4</c:v>
                </c:pt>
                <c:pt idx="266">
                  <c:v>-7.9462653148864421E-4</c:v>
                </c:pt>
                <c:pt idx="267">
                  <c:v>-7.9438749938614574E-4</c:v>
                </c:pt>
                <c:pt idx="268">
                  <c:v>-7.9414828228840223E-4</c:v>
                </c:pt>
                <c:pt idx="269">
                  <c:v>-7.9300335229797792E-4</c:v>
                </c:pt>
                <c:pt idx="270">
                  <c:v>-7.9299097702448251E-4</c:v>
                </c:pt>
                <c:pt idx="271">
                  <c:v>-7.9295201173868617E-4</c:v>
                </c:pt>
                <c:pt idx="272">
                  <c:v>-7.9103781211020327E-4</c:v>
                </c:pt>
                <c:pt idx="273">
                  <c:v>-7.9024020571636809E-4</c:v>
                </c:pt>
                <c:pt idx="274">
                  <c:v>-7.8797851876205084E-4</c:v>
                </c:pt>
                <c:pt idx="275">
                  <c:v>-7.8768693838243697E-4</c:v>
                </c:pt>
                <c:pt idx="276">
                  <c:v>-7.8736876674718884E-4</c:v>
                </c:pt>
                <c:pt idx="277">
                  <c:v>-7.8377939766394178E-4</c:v>
                </c:pt>
                <c:pt idx="278">
                  <c:v>-7.8242340116562923E-4</c:v>
                </c:pt>
                <c:pt idx="279">
                  <c:v>-7.790449720693457E-4</c:v>
                </c:pt>
                <c:pt idx="280">
                  <c:v>-7.7847417771684246E-4</c:v>
                </c:pt>
                <c:pt idx="281">
                  <c:v>-7.7787679087221358E-4</c:v>
                </c:pt>
                <c:pt idx="282">
                  <c:v>-7.7261224870484751E-4</c:v>
                </c:pt>
                <c:pt idx="283">
                  <c:v>-7.7069786073669815E-4</c:v>
                </c:pt>
                <c:pt idx="284">
                  <c:v>-7.6991432500861379E-4</c:v>
                </c:pt>
                <c:pt idx="285">
                  <c:v>-7.6535268542413104E-4</c:v>
                </c:pt>
                <c:pt idx="286">
                  <c:v>-7.6447607453045846E-4</c:v>
                </c:pt>
                <c:pt idx="287">
                  <c:v>-7.5894637970330692E-4</c:v>
                </c:pt>
                <c:pt idx="288">
                  <c:v>-7.565134785707528E-4</c:v>
                </c:pt>
                <c:pt idx="289">
                  <c:v>-7.540008066362347E-4</c:v>
                </c:pt>
                <c:pt idx="290">
                  <c:v>-7.4832244782899182E-4</c:v>
                </c:pt>
                <c:pt idx="291">
                  <c:v>-7.4716660419210125E-4</c:v>
                </c:pt>
                <c:pt idx="292">
                  <c:v>-7.4024088313962011E-4</c:v>
                </c:pt>
                <c:pt idx="293">
                  <c:v>-7.3724958529286511E-4</c:v>
                </c:pt>
                <c:pt idx="294">
                  <c:v>-7.3417851626045305E-4</c:v>
                </c:pt>
                <c:pt idx="295">
                  <c:v>-7.2738344717812597E-4</c:v>
                </c:pt>
                <c:pt idx="296">
                  <c:v>-7.2594836237435234E-4</c:v>
                </c:pt>
                <c:pt idx="297">
                  <c:v>-7.1762660112462129E-4</c:v>
                </c:pt>
                <c:pt idx="298">
                  <c:v>-7.1407690364067022E-4</c:v>
                </c:pt>
                <c:pt idx="299">
                  <c:v>-7.1044743450876524E-4</c:v>
                </c:pt>
                <c:pt idx="300">
                  <c:v>-7.0253566164149572E-4</c:v>
                </c:pt>
                <c:pt idx="301">
                  <c:v>-7.0082132764790188E-4</c:v>
                </c:pt>
                <c:pt idx="302">
                  <c:v>-6.913966687505102E-4</c:v>
                </c:pt>
                <c:pt idx="303">
                  <c:v>-6.8765707572193691E-4</c:v>
                </c:pt>
                <c:pt idx="304">
                  <c:v>-6.8398749521447755E-4</c:v>
                </c:pt>
                <c:pt idx="305">
                  <c:v>-6.7719837881341505E-4</c:v>
                </c:pt>
                <c:pt idx="306">
                  <c:v>-6.7531509578195659E-4</c:v>
                </c:pt>
                <c:pt idx="307">
                  <c:v>-6.6541474839746978E-4</c:v>
                </c:pt>
                <c:pt idx="308">
                  <c:v>-6.6226183596697753E-4</c:v>
                </c:pt>
                <c:pt idx="309">
                  <c:v>-6.5690828581251156E-4</c:v>
                </c:pt>
                <c:pt idx="310">
                  <c:v>-6.5508544569756189E-4</c:v>
                </c:pt>
                <c:pt idx="311">
                  <c:v>-6.5326332379287138E-4</c:v>
                </c:pt>
                <c:pt idx="312">
                  <c:v>-6.4498307181073337E-4</c:v>
                </c:pt>
                <c:pt idx="313">
                  <c:v>-6.4238880619421081E-4</c:v>
                </c:pt>
                <c:pt idx="314">
                  <c:v>-6.3819143403133125E-4</c:v>
                </c:pt>
                <c:pt idx="315">
                  <c:v>-6.3663867706995059E-4</c:v>
                </c:pt>
                <c:pt idx="316">
                  <c:v>-6.3512207946418481E-4</c:v>
                </c:pt>
                <c:pt idx="317">
                  <c:v>-6.2865738034622426E-4</c:v>
                </c:pt>
                <c:pt idx="318">
                  <c:v>-6.2668691397679745E-4</c:v>
                </c:pt>
                <c:pt idx="319">
                  <c:v>-6.2333961929692742E-4</c:v>
                </c:pt>
                <c:pt idx="320">
                  <c:v>-6.222998872869312E-4</c:v>
                </c:pt>
                <c:pt idx="321">
                  <c:v>-6.2134742975686775E-4</c:v>
                </c:pt>
                <c:pt idx="322">
                  <c:v>-6.1689374013203105E-4</c:v>
                </c:pt>
                <c:pt idx="323">
                  <c:v>-6.155415212416224E-4</c:v>
                </c:pt>
                <c:pt idx="324">
                  <c:v>-6.1251475866239895E-4</c:v>
                </c:pt>
                <c:pt idx="325">
                  <c:v>-6.1189057627628052E-4</c:v>
                </c:pt>
                <c:pt idx="326">
                  <c:v>-6.1125354044409071E-4</c:v>
                </c:pt>
                <c:pt idx="327">
                  <c:v>-6.075136677266002E-4</c:v>
                </c:pt>
                <c:pt idx="328">
                  <c:v>-6.0591084482286561E-4</c:v>
                </c:pt>
                <c:pt idx="329">
                  <c:v>-6.0426946775526957E-4</c:v>
                </c:pt>
                <c:pt idx="330">
                  <c:v>-6.0067085334056247E-4</c:v>
                </c:pt>
                <c:pt idx="331">
                  <c:v>-5.9989885934936963E-4</c:v>
                </c:pt>
                <c:pt idx="332">
                  <c:v>-5.9548426938782484E-4</c:v>
                </c:pt>
                <c:pt idx="333">
                  <c:v>-5.9361156699067053E-4</c:v>
                </c:pt>
                <c:pt idx="334">
                  <c:v>-5.9170031030841841E-4</c:v>
                </c:pt>
                <c:pt idx="335">
                  <c:v>-5.8756197935300181E-4</c:v>
                </c:pt>
                <c:pt idx="336">
                  <c:v>-5.8665502405125431E-4</c:v>
                </c:pt>
                <c:pt idx="337">
                  <c:v>-5.8156571200784768E-4</c:v>
                </c:pt>
                <c:pt idx="338">
                  <c:v>-5.794231292299834E-4</c:v>
                </c:pt>
                <c:pt idx="339">
                  <c:v>-5.7724199203512683E-4</c:v>
                </c:pt>
                <c:pt idx="340">
                  <c:v>-5.7256394771013075E-4</c:v>
                </c:pt>
                <c:pt idx="341">
                  <c:v>-5.7152202809168488E-4</c:v>
                </c:pt>
                <c:pt idx="342">
                  <c:v>-5.6575798901326024E-4</c:v>
                </c:pt>
                <c:pt idx="343">
                  <c:v>-5.6334552484349487E-4</c:v>
                </c:pt>
                <c:pt idx="344">
                  <c:v>-5.6089450610219416E-4</c:v>
                </c:pt>
                <c:pt idx="345">
                  <c:v>-5.5429338901700413E-4</c:v>
                </c:pt>
                <c:pt idx="346">
                  <c:v>-5.5311007611399954E-4</c:v>
                </c:pt>
                <c:pt idx="347">
                  <c:v>-5.4806109293803473E-4</c:v>
                </c:pt>
                <c:pt idx="348">
                  <c:v>-5.4537874623861171E-4</c:v>
                </c:pt>
                <c:pt idx="349">
                  <c:v>-5.4265784479312629E-4</c:v>
                </c:pt>
                <c:pt idx="350">
                  <c:v>-5.3690038028839093E-4</c:v>
                </c:pt>
                <c:pt idx="351">
                  <c:v>-5.3558852372094198E-4</c:v>
                </c:pt>
                <c:pt idx="352">
                  <c:v>-5.269053420169582E-4</c:v>
                </c:pt>
                <c:pt idx="353">
                  <c:v>-5.2393383836865561E-4</c:v>
                </c:pt>
                <c:pt idx="354">
                  <c:v>-5.1766879961698015E-4</c:v>
                </c:pt>
                <c:pt idx="355">
                  <c:v>-5.1623482653889718E-4</c:v>
                </c:pt>
                <c:pt idx="356">
                  <c:v>-5.1478799777025038E-4</c:v>
                </c:pt>
                <c:pt idx="357">
                  <c:v>-5.0529516204630889E-4</c:v>
                </c:pt>
                <c:pt idx="358">
                  <c:v>-5.0205377330051013E-4</c:v>
                </c:pt>
                <c:pt idx="359">
                  <c:v>-4.9524902637664394E-4</c:v>
                </c:pt>
                <c:pt idx="360">
                  <c:v>-4.9368007920033707E-4</c:v>
                </c:pt>
                <c:pt idx="361">
                  <c:v>-4.9209827608164675E-4</c:v>
                </c:pt>
                <c:pt idx="362">
                  <c:v>-4.8179578170661332E-4</c:v>
                </c:pt>
                <c:pt idx="363">
                  <c:v>-4.7828450627877963E-4</c:v>
                </c:pt>
                <c:pt idx="364">
                  <c:v>-4.7094005009018508E-4</c:v>
                </c:pt>
                <c:pt idx="365">
                  <c:v>-4.6923612691054939E-4</c:v>
                </c:pt>
                <c:pt idx="366">
                  <c:v>-4.6751934758011926E-4</c:v>
                </c:pt>
                <c:pt idx="367">
                  <c:v>-4.5355951823730558E-4</c:v>
                </c:pt>
                <c:pt idx="368">
                  <c:v>-4.4819594142103176E-4</c:v>
                </c:pt>
                <c:pt idx="369">
                  <c:v>-4.4646498573039373E-4</c:v>
                </c:pt>
                <c:pt idx="370">
                  <c:v>-4.4381010257332765E-4</c:v>
                </c:pt>
                <c:pt idx="371">
                  <c:v>-4.3727415904193379E-4</c:v>
                </c:pt>
                <c:pt idx="372">
                  <c:v>-4.3508080203881515E-4</c:v>
                </c:pt>
                <c:pt idx="373">
                  <c:v>-4.3228258279868407E-4</c:v>
                </c:pt>
                <c:pt idx="374">
                  <c:v>-4.3079710422194717E-4</c:v>
                </c:pt>
                <c:pt idx="375">
                  <c:v>-4.2933027882378682E-4</c:v>
                </c:pt>
                <c:pt idx="376">
                  <c:v>-4.247575368168039E-4</c:v>
                </c:pt>
                <c:pt idx="377">
                  <c:v>-4.2348023180407713E-4</c:v>
                </c:pt>
                <c:pt idx="378">
                  <c:v>-4.2227844529482445E-4</c:v>
                </c:pt>
                <c:pt idx="379">
                  <c:v>-4.212821533310096E-4</c:v>
                </c:pt>
                <c:pt idx="380">
                  <c:v>-4.2034478305956604E-4</c:v>
                </c:pt>
                <c:pt idx="381">
                  <c:v>-4.1818749246566139E-4</c:v>
                </c:pt>
                <c:pt idx="382">
                  <c:v>-4.1767097709196369E-4</c:v>
                </c:pt>
                <c:pt idx="383">
                  <c:v>-4.1716256620113773E-4</c:v>
                </c:pt>
                <c:pt idx="384">
                  <c:v>-4.1686726285655729E-4</c:v>
                </c:pt>
                <c:pt idx="385">
                  <c:v>-4.1668481434952917E-4</c:v>
                </c:pt>
                <c:pt idx="386">
                  <c:v>-4.164771849197509E-4</c:v>
                </c:pt>
                <c:pt idx="387">
                  <c:v>-4.1656619542839205E-4</c:v>
                </c:pt>
                <c:pt idx="388">
                  <c:v>-4.1581554576291586E-4</c:v>
                </c:pt>
                <c:pt idx="389">
                  <c:v>-4.1609558532718083E-4</c:v>
                </c:pt>
                <c:pt idx="390">
                  <c:v>-4.1633003118152391E-4</c:v>
                </c:pt>
                <c:pt idx="391">
                  <c:v>-4.161730694628402E-4</c:v>
                </c:pt>
                <c:pt idx="392">
                  <c:v>-4.1620234093581968E-4</c:v>
                </c:pt>
                <c:pt idx="393">
                  <c:v>-4.1550809337923385E-4</c:v>
                </c:pt>
                <c:pt idx="394">
                  <c:v>-4.1467706224104388E-4</c:v>
                </c:pt>
                <c:pt idx="395">
                  <c:v>-4.1370924750554802E-4</c:v>
                </c:pt>
                <c:pt idx="396">
                  <c:v>-4.099851013512306E-4</c:v>
                </c:pt>
                <c:pt idx="397">
                  <c:v>-4.0847015185395207E-4</c:v>
                </c:pt>
                <c:pt idx="398">
                  <c:v>-4.0681841855524529E-4</c:v>
                </c:pt>
                <c:pt idx="399">
                  <c:v>-4.0502990140515012E-4</c:v>
                </c:pt>
                <c:pt idx="400">
                  <c:v>-4.0310460034799684E-4</c:v>
                </c:pt>
                <c:pt idx="401">
                  <c:v>-3.9650799307328858E-4</c:v>
                </c:pt>
                <c:pt idx="402">
                  <c:v>-3.9403555571701103E-4</c:v>
                </c:pt>
                <c:pt idx="403">
                  <c:v>-3.9142633409824538E-4</c:v>
                </c:pt>
                <c:pt idx="404">
                  <c:v>-3.8868032813848305E-4</c:v>
                </c:pt>
                <c:pt idx="405">
                  <c:v>-3.8579753774494103E-4</c:v>
                </c:pt>
                <c:pt idx="406">
                  <c:v>-3.7632845903238073E-4</c:v>
                </c:pt>
                <c:pt idx="407">
                  <c:v>-3.7289852994876985E-4</c:v>
                </c:pt>
                <c:pt idx="408">
                  <c:v>-3.6933181593177899E-4</c:v>
                </c:pt>
                <c:pt idx="409">
                  <c:v>-3.6562831686150405E-4</c:v>
                </c:pt>
                <c:pt idx="410">
                  <c:v>-3.6178803262660556E-4</c:v>
                </c:pt>
                <c:pt idx="411">
                  <c:v>-3.4944646766661106E-4</c:v>
                </c:pt>
                <c:pt idx="412">
                  <c:v>-3.3721217032776159E-4</c:v>
                </c:pt>
                <c:pt idx="413">
                  <c:v>-3.2688681595015691E-4</c:v>
                </c:pt>
                <c:pt idx="414">
                  <c:v>-3.247730462226095E-4</c:v>
                </c:pt>
                <c:pt idx="415">
                  <c:v>-3.22613677564734E-4</c:v>
                </c:pt>
                <c:pt idx="416">
                  <c:v>-3.0678410748548904E-4</c:v>
                </c:pt>
                <c:pt idx="417">
                  <c:v>-3.0123401053056535E-4</c:v>
                </c:pt>
                <c:pt idx="418">
                  <c:v>-2.8899370550071848E-4</c:v>
                </c:pt>
                <c:pt idx="419">
                  <c:v>-2.8640115061040472E-4</c:v>
                </c:pt>
                <c:pt idx="420">
                  <c:v>-2.8376299612505263E-4</c:v>
                </c:pt>
                <c:pt idx="421">
                  <c:v>-2.6506089204933383E-4</c:v>
                </c:pt>
                <c:pt idx="422">
                  <c:v>-2.4362272682638367E-4</c:v>
                </c:pt>
                <c:pt idx="423">
                  <c:v>-2.4057418194027325E-4</c:v>
                </c:pt>
                <c:pt idx="424">
                  <c:v>-2.374800371115785E-4</c:v>
                </c:pt>
                <c:pt idx="425">
                  <c:v>-2.3434029228983078E-4</c:v>
                </c:pt>
                <c:pt idx="426">
                  <c:v>-2.1663504411125495E-4</c:v>
                </c:pt>
                <c:pt idx="427">
                  <c:v>-2.0916990741277403E-4</c:v>
                </c:pt>
                <c:pt idx="428">
                  <c:v>-1.9309963547063029E-4</c:v>
                </c:pt>
                <c:pt idx="429">
                  <c:v>-1.8954949479260685E-4</c:v>
                </c:pt>
                <c:pt idx="430">
                  <c:v>-1.8595375400272979E-4</c:v>
                </c:pt>
                <c:pt idx="431">
                  <c:v>-1.6292591844303144E-4</c:v>
                </c:pt>
                <c:pt idx="432">
                  <c:v>-1.5561873439422E-4</c:v>
                </c:pt>
                <c:pt idx="433">
                  <c:v>-1.5178829515827275E-4</c:v>
                </c:pt>
                <c:pt idx="434">
                  <c:v>-1.4791808346595228E-4</c:v>
                </c:pt>
                <c:pt idx="435">
                  <c:v>-1.4400872371589379E-4</c:v>
                </c:pt>
                <c:pt idx="436">
                  <c:v>-1.1822282075035773E-4</c:v>
                </c:pt>
                <c:pt idx="437">
                  <c:v>-1.1216617691189867E-4</c:v>
                </c:pt>
                <c:pt idx="438">
                  <c:v>-1.0633873216647771E-4</c:v>
                </c:pt>
                <c:pt idx="439">
                  <c:v>-9.7331967750524662E-5</c:v>
                </c:pt>
                <c:pt idx="440">
                  <c:v>-9.3793014582107645E-5</c:v>
                </c:pt>
                <c:pt idx="441">
                  <c:v>-8.0795225382068736E-5</c:v>
                </c:pt>
                <c:pt idx="442">
                  <c:v>-7.6436413452007912E-5</c:v>
                </c:pt>
                <c:pt idx="443">
                  <c:v>-7.2337946636746864E-5</c:v>
                </c:pt>
                <c:pt idx="444">
                  <c:v>-6.689902667708636E-5</c:v>
                </c:pt>
                <c:pt idx="445">
                  <c:v>-5.3463558557620416E-5</c:v>
                </c:pt>
                <c:pt idx="446">
                  <c:v>-5.1312089957011864E-5</c:v>
                </c:pt>
                <c:pt idx="447">
                  <c:v>-4.8824324182378254E-5</c:v>
                </c:pt>
                <c:pt idx="448">
                  <c:v>-4.7617067291752616E-5</c:v>
                </c:pt>
                <c:pt idx="449">
                  <c:v>-4.5082830813836239E-5</c:v>
                </c:pt>
                <c:pt idx="450">
                  <c:v>-4.4612249185504993E-5</c:v>
                </c:pt>
                <c:pt idx="451">
                  <c:v>-4.4138354280853775E-5</c:v>
                </c:pt>
                <c:pt idx="452">
                  <c:v>-4.3163500944715105E-5</c:v>
                </c:pt>
                <c:pt idx="453">
                  <c:v>-4.2427530607579527E-5</c:v>
                </c:pt>
                <c:pt idx="454">
                  <c:v>-4.0968852663906872E-5</c:v>
                </c:pt>
                <c:pt idx="455">
                  <c:v>-3.9950375319412636E-5</c:v>
                </c:pt>
                <c:pt idx="456">
                  <c:v>-3.970707963180109E-5</c:v>
                </c:pt>
                <c:pt idx="457">
                  <c:v>-3.9462679460974012E-5</c:v>
                </c:pt>
                <c:pt idx="458">
                  <c:v>-3.7926686709920064E-5</c:v>
                </c:pt>
                <c:pt idx="459">
                  <c:v>-3.7408062559843033E-5</c:v>
                </c:pt>
                <c:pt idx="460">
                  <c:v>-3.6343200000969624E-5</c:v>
                </c:pt>
                <c:pt idx="461">
                  <c:v>-3.6088307434900546E-5</c:v>
                </c:pt>
                <c:pt idx="462">
                  <c:v>-3.5832310392384713E-5</c:v>
                </c:pt>
                <c:pt idx="463">
                  <c:v>-3.422673865230878E-5</c:v>
                </c:pt>
                <c:pt idx="464">
                  <c:v>-3.3684921496006513E-5</c:v>
                </c:pt>
                <c:pt idx="465">
                  <c:v>-3.2573673640825326E-5</c:v>
                </c:pt>
                <c:pt idx="466">
                  <c:v>-3.2307184209129369E-5</c:v>
                </c:pt>
                <c:pt idx="467">
                  <c:v>-3.2039590300847465E-5</c:v>
                </c:pt>
                <c:pt idx="468">
                  <c:v>-3.0364439502127809E-5</c:v>
                </c:pt>
                <c:pt idx="469">
                  <c:v>-2.9799429321550242E-5</c:v>
                </c:pt>
                <c:pt idx="470">
                  <c:v>-2.864179606215151E-5</c:v>
                </c:pt>
                <c:pt idx="471">
                  <c:v>-2.8363709780876434E-5</c:v>
                </c:pt>
                <c:pt idx="472">
                  <c:v>-2.808451902520086E-5</c:v>
                </c:pt>
                <c:pt idx="473">
                  <c:v>-2.6339789098215759E-5</c:v>
                </c:pt>
                <c:pt idx="474">
                  <c:v>-2.5751585866287763E-5</c:v>
                </c:pt>
                <c:pt idx="475">
                  <c:v>-2.5464663881535898E-5</c:v>
                </c:pt>
                <c:pt idx="476">
                  <c:v>-2.425788398402462E-5</c:v>
                </c:pt>
                <c:pt idx="477">
                  <c:v>-2.3967096401704906E-5</c:v>
                </c:pt>
                <c:pt idx="478">
                  <c:v>-2.2465664852422407E-5</c:v>
                </c:pt>
                <c:pt idx="479">
                  <c:v>-2.1855925159020018E-5</c:v>
                </c:pt>
                <c:pt idx="480">
                  <c:v>-2.1242872169313642E-5</c:v>
                </c:pt>
                <c:pt idx="481">
                  <c:v>-1.9989706638717797E-5</c:v>
                </c:pt>
                <c:pt idx="482">
                  <c:v>-1.9687322252437411E-5</c:v>
                </c:pt>
                <c:pt idx="483">
                  <c:v>-1.8127907736253945E-5</c:v>
                </c:pt>
                <c:pt idx="484">
                  <c:v>-1.7494974948739639E-5</c:v>
                </c:pt>
                <c:pt idx="485">
                  <c:v>-1.6858728862256811E-5</c:v>
                </c:pt>
                <c:pt idx="486">
                  <c:v>-1.5559177560103832E-5</c:v>
                </c:pt>
                <c:pt idx="487">
                  <c:v>-1.5245196404633348E-5</c:v>
                </c:pt>
                <c:pt idx="488">
                  <c:v>-1.3627798894688681E-5</c:v>
                </c:pt>
                <c:pt idx="489">
                  <c:v>-1.2971672993078442E-5</c:v>
                </c:pt>
                <c:pt idx="490">
                  <c:v>-1.2312233781841542E-5</c:v>
                </c:pt>
                <c:pt idx="491">
                  <c:v>-1.0966296558334587E-5</c:v>
                </c:pt>
                <c:pt idx="492">
                  <c:v>-1.064071866618832E-5</c:v>
                </c:pt>
                <c:pt idx="493">
                  <c:v>-8.232526820250996E-6</c:v>
                </c:pt>
                <c:pt idx="494">
                  <c:v>-6.6445041269069804E-6</c:v>
                </c:pt>
                <c:pt idx="495">
                  <c:v>-4.6981343362340056E-6</c:v>
                </c:pt>
                <c:pt idx="496">
                  <c:v>2.0182465498841395E-6</c:v>
                </c:pt>
                <c:pt idx="497">
                  <c:v>2.6208831414808652E-6</c:v>
                </c:pt>
                <c:pt idx="498">
                  <c:v>1.3319188301951975E-5</c:v>
                </c:pt>
                <c:pt idx="499">
                  <c:v>1.7519338617241664E-5</c:v>
                </c:pt>
                <c:pt idx="500">
                  <c:v>2.9265491213434107E-5</c:v>
                </c:pt>
                <c:pt idx="501">
                  <c:v>3.0578991511431841E-5</c:v>
                </c:pt>
                <c:pt idx="502">
                  <c:v>3.1955908028123302E-5</c:v>
                </c:pt>
                <c:pt idx="503">
                  <c:v>4.9047615037820945E-5</c:v>
                </c:pt>
                <c:pt idx="504">
                  <c:v>5.5312872504200624E-5</c:v>
                </c:pt>
                <c:pt idx="505">
                  <c:v>7.0687664998978704E-5</c:v>
                </c:pt>
                <c:pt idx="506">
                  <c:v>7.3148819586532632E-5</c:v>
                </c:pt>
                <c:pt idx="507">
                  <c:v>7.5746684346780148E-5</c:v>
                </c:pt>
                <c:pt idx="508">
                  <c:v>9.8538516873878087E-5</c:v>
                </c:pt>
                <c:pt idx="509">
                  <c:v>1.0663779048695091E-4</c:v>
                </c:pt>
                <c:pt idx="510">
                  <c:v>1.2417972639026817E-4</c:v>
                </c:pt>
                <c:pt idx="511">
                  <c:v>1.8755588718716805E-4</c:v>
                </c:pt>
                <c:pt idx="512">
                  <c:v>2.4822317079120637E-4</c:v>
                </c:pt>
                <c:pt idx="513">
                  <c:v>3.0188847943419199E-4</c:v>
                </c:pt>
                <c:pt idx="514">
                  <c:v>3.48551709780603E-4</c:v>
                </c:pt>
                <c:pt idx="515">
                  <c:v>3.8821277197504344E-4</c:v>
                </c:pt>
                <c:pt idx="516">
                  <c:v>4.1558741290170786E-4</c:v>
                </c:pt>
                <c:pt idx="517">
                  <c:v>4.4274432791180374E-4</c:v>
                </c:pt>
                <c:pt idx="518">
                  <c:v>4.628989159076724E-4</c:v>
                </c:pt>
                <c:pt idx="519">
                  <c:v>4.7605114161353157E-4</c:v>
                </c:pt>
                <c:pt idx="520">
                  <c:v>4.8389763839917777E-4</c:v>
                </c:pt>
                <c:pt idx="521">
                  <c:v>5.0857919310345141E-4</c:v>
                </c:pt>
                <c:pt idx="522">
                  <c:v>5.4028103653503865E-4</c:v>
                </c:pt>
                <c:pt idx="523">
                  <c:v>5.8338110110447235E-4</c:v>
                </c:pt>
                <c:pt idx="524">
                  <c:v>6.3830011354278201E-4</c:v>
                </c:pt>
                <c:pt idx="525">
                  <c:v>6.8394427389861789E-4</c:v>
                </c:pt>
                <c:pt idx="526">
                  <c:v>7.3741423568485231E-4</c:v>
                </c:pt>
                <c:pt idx="527">
                  <c:v>7.8666990541176318E-4</c:v>
                </c:pt>
                <c:pt idx="528">
                  <c:v>8.3171123118752632E-4</c:v>
                </c:pt>
                <c:pt idx="529">
                  <c:v>8.7253816555676877E-4</c:v>
                </c:pt>
                <c:pt idx="530">
                  <c:v>9.1577404272639876E-4</c:v>
                </c:pt>
                <c:pt idx="531">
                  <c:v>9.4726920643495316E-4</c:v>
                </c:pt>
                <c:pt idx="532">
                  <c:v>9.7454983048805854E-4</c:v>
                </c:pt>
                <c:pt idx="533">
                  <c:v>1.0007012883139765E-3</c:v>
                </c:pt>
                <c:pt idx="534">
                  <c:v>1.0343357100223666E-3</c:v>
                </c:pt>
                <c:pt idx="535">
                  <c:v>1.0761409651055039E-3</c:v>
                </c:pt>
                <c:pt idx="536">
                  <c:v>1.1263139581045452E-3</c:v>
                </c:pt>
                <c:pt idx="537">
                  <c:v>1.1850516161292614E-3</c:v>
                </c:pt>
                <c:pt idx="538">
                  <c:v>1.2257696000074678E-3</c:v>
                </c:pt>
                <c:pt idx="539">
                  <c:v>1.2850981476392981E-3</c:v>
                </c:pt>
                <c:pt idx="540">
                  <c:v>1.3411400981680874E-3</c:v>
                </c:pt>
                <c:pt idx="541">
                  <c:v>1.3938954086139305E-3</c:v>
                </c:pt>
                <c:pt idx="542">
                  <c:v>1.4466153377259503E-3</c:v>
                </c:pt>
                <c:pt idx="543">
                  <c:v>1.504406199869347E-3</c:v>
                </c:pt>
                <c:pt idx="544">
                  <c:v>1.5461283896548138E-3</c:v>
                </c:pt>
                <c:pt idx="545">
                  <c:v>1.5845637335054621E-3</c:v>
                </c:pt>
                <c:pt idx="546">
                  <c:v>1.6193192314105755E-3</c:v>
                </c:pt>
                <c:pt idx="547">
                  <c:v>1.6449392648691941E-3</c:v>
                </c:pt>
                <c:pt idx="548">
                  <c:v>1.6761170471797371E-3</c:v>
                </c:pt>
                <c:pt idx="549">
                  <c:v>1.7094463633453572E-3</c:v>
                </c:pt>
                <c:pt idx="550">
                  <c:v>1.7480338203537116E-3</c:v>
                </c:pt>
                <c:pt idx="551">
                  <c:v>1.808557857006964E-3</c:v>
                </c:pt>
                <c:pt idx="552">
                  <c:v>1.8680838648680008E-3</c:v>
                </c:pt>
                <c:pt idx="553">
                  <c:v>1.9375538556340192E-3</c:v>
                </c:pt>
                <c:pt idx="554">
                  <c:v>2.0169680192427819E-3</c:v>
                </c:pt>
                <c:pt idx="555">
                  <c:v>2.0847249261972678E-3</c:v>
                </c:pt>
                <c:pt idx="556">
                  <c:v>2.1818953575145628E-3</c:v>
                </c:pt>
                <c:pt idx="557">
                  <c:v>2.2890103647545956E-3</c:v>
                </c:pt>
                <c:pt idx="558">
                  <c:v>2.4060702141577295E-3</c:v>
                </c:pt>
                <c:pt idx="559">
                  <c:v>2.5310827857243368E-3</c:v>
                </c:pt>
                <c:pt idx="560">
                  <c:v>2.6665001279110616E-3</c:v>
                </c:pt>
                <c:pt idx="561">
                  <c:v>2.7636522035777815E-3</c:v>
                </c:pt>
                <c:pt idx="562">
                  <c:v>2.8451372318662816E-3</c:v>
                </c:pt>
                <c:pt idx="563">
                  <c:v>2.9089845385200552E-3</c:v>
                </c:pt>
                <c:pt idx="564">
                  <c:v>2.9656451973176187E-3</c:v>
                </c:pt>
                <c:pt idx="565">
                  <c:v>3.0220231488006536E-3</c:v>
                </c:pt>
                <c:pt idx="566">
                  <c:v>3.0781183885847893E-3</c:v>
                </c:pt>
                <c:pt idx="567">
                  <c:v>3.1339309123122987E-3</c:v>
                </c:pt>
                <c:pt idx="568">
                  <c:v>3.1775886879801263E-3</c:v>
                </c:pt>
                <c:pt idx="569">
                  <c:v>3.2328948739763774E-3</c:v>
                </c:pt>
                <c:pt idx="570">
                  <c:v>3.2879183141352186E-3</c:v>
                </c:pt>
                <c:pt idx="571">
                  <c:v>3.3426590045690929E-3</c:v>
                </c:pt>
                <c:pt idx="572">
                  <c:v>3.3971169414037661E-3</c:v>
                </c:pt>
                <c:pt idx="573">
                  <c:v>3.4628687758511945E-3</c:v>
                </c:pt>
                <c:pt idx="574">
                  <c:v>3.5167021668373751E-3</c:v>
                </c:pt>
                <c:pt idx="575">
                  <c:v>3.5702528076536118E-3</c:v>
                </c:pt>
                <c:pt idx="576">
                  <c:v>3.6235206941311179E-3</c:v>
                </c:pt>
                <c:pt idx="577">
                  <c:v>3.6651651875310165E-3</c:v>
                </c:pt>
                <c:pt idx="578">
                  <c:v>3.717926522610604E-3</c:v>
                </c:pt>
                <c:pt idx="579">
                  <c:v>3.7704050775575482E-3</c:v>
                </c:pt>
                <c:pt idx="580">
                  <c:v>3.8226008486601515E-3</c:v>
                </c:pt>
                <c:pt idx="581">
                  <c:v>3.8745138322280326E-3</c:v>
                </c:pt>
                <c:pt idx="582">
                  <c:v>3.9371899414271513E-3</c:v>
                </c:pt>
                <c:pt idx="583">
                  <c:v>3.9884784327623183E-3</c:v>
                </c:pt>
                <c:pt idx="584">
                  <c:v>4.0394841372296238E-3</c:v>
                </c:pt>
                <c:pt idx="585">
                  <c:v>4.0938116645028444E-3</c:v>
                </c:pt>
                <c:pt idx="586">
                  <c:v>4.1442310068690036E-3</c:v>
                </c:pt>
                <c:pt idx="587">
                  <c:v>4.1943675464839458E-3</c:v>
                </c:pt>
                <c:pt idx="588">
                  <c:v>4.2442212795706924E-3</c:v>
                </c:pt>
                <c:pt idx="589">
                  <c:v>4.2937922023697506E-3</c:v>
                </c:pt>
                <c:pt idx="590">
                  <c:v>4.328980513274492E-3</c:v>
                </c:pt>
                <c:pt idx="591">
                  <c:v>4.3780642360407331E-3</c:v>
                </c:pt>
                <c:pt idx="592">
                  <c:v>4.4268651255644342E-3</c:v>
                </c:pt>
                <c:pt idx="593">
                  <c:v>4.4753831786281673E-3</c:v>
                </c:pt>
                <c:pt idx="594">
                  <c:v>4.5270676842241956E-3</c:v>
                </c:pt>
                <c:pt idx="595">
                  <c:v>4.585278515173985E-3</c:v>
                </c:pt>
                <c:pt idx="596">
                  <c:v>4.6328696624445276E-3</c:v>
                </c:pt>
                <c:pt idx="597">
                  <c:v>4.6835611294569132E-3</c:v>
                </c:pt>
                <c:pt idx="598">
                  <c:v>4.7272034346032554E-3</c:v>
                </c:pt>
                <c:pt idx="599">
                  <c:v>4.7739460523771315E-3</c:v>
                </c:pt>
                <c:pt idx="600">
                  <c:v>4.8204058199027844E-3</c:v>
                </c:pt>
                <c:pt idx="601">
                  <c:v>4.8665827336780154E-3</c:v>
                </c:pt>
                <c:pt idx="602">
                  <c:v>4.9124767902206101E-3</c:v>
                </c:pt>
                <c:pt idx="603">
                  <c:v>4.958087986068338E-3</c:v>
                </c:pt>
                <c:pt idx="604">
                  <c:v>5.0034163177789526E-3</c:v>
                </c:pt>
                <c:pt idx="605">
                  <c:v>5.0484617819351874E-3</c:v>
                </c:pt>
                <c:pt idx="606">
                  <c:v>5.0932243751422579E-3</c:v>
                </c:pt>
                <c:pt idx="607">
                  <c:v>5.1281310252874685E-3</c:v>
                </c:pt>
                <c:pt idx="608">
                  <c:v>5.1819009352072065E-3</c:v>
                </c:pt>
                <c:pt idx="609">
                  <c:v>5.2258148953829298E-3</c:v>
                </c:pt>
                <c:pt idx="610">
                  <c:v>5.2694459712251951E-3</c:v>
                </c:pt>
                <c:pt idx="611">
                  <c:v>5.3173561050454121E-3</c:v>
                </c:pt>
                <c:pt idx="612">
                  <c:v>5.3819419429357307E-3</c:v>
                </c:pt>
                <c:pt idx="613">
                  <c:v>5.4635420966298032E-3</c:v>
                </c:pt>
                <c:pt idx="614">
                  <c:v>5.5617599351195923E-3</c:v>
                </c:pt>
                <c:pt idx="615">
                  <c:v>5.676015633027387E-3</c:v>
                </c:pt>
                <c:pt idx="616">
                  <c:v>5.794820395575162E-3</c:v>
                </c:pt>
                <c:pt idx="617">
                  <c:v>5.9115284217958752E-3</c:v>
                </c:pt>
                <c:pt idx="618">
                  <c:v>6.0261396464417194E-3</c:v>
                </c:pt>
                <c:pt idx="619">
                  <c:v>6.1386540054339522E-3</c:v>
                </c:pt>
                <c:pt idx="620">
                  <c:v>6.2490714358728883E-3</c:v>
                </c:pt>
                <c:pt idx="621">
                  <c:v>6.3573918760229109E-3</c:v>
                </c:pt>
                <c:pt idx="622">
                  <c:v>6.4636152653249623E-3</c:v>
                </c:pt>
                <c:pt idx="623">
                  <c:v>6.5677415443990417E-3</c:v>
                </c:pt>
                <c:pt idx="624">
                  <c:v>6.6697706550192248E-3</c:v>
                </c:pt>
                <c:pt idx="625">
                  <c:v>6.7697025401461386E-3</c:v>
                </c:pt>
                <c:pt idx="626">
                  <c:v>6.8675371439144706E-3</c:v>
                </c:pt>
                <c:pt idx="627">
                  <c:v>6.9632744116179812E-3</c:v>
                </c:pt>
                <c:pt idx="628">
                  <c:v>7.0569142897319859E-3</c:v>
                </c:pt>
                <c:pt idx="629">
                  <c:v>7.1291318383026984E-3</c:v>
                </c:pt>
                <c:pt idx="630">
                  <c:v>7.2379016689530506E-3</c:v>
                </c:pt>
                <c:pt idx="631">
                  <c:v>7.3252490688685556E-3</c:v>
                </c:pt>
                <c:pt idx="632">
                  <c:v>7.4104988768114444E-3</c:v>
                </c:pt>
                <c:pt idx="633">
                  <c:v>7.4936510451173444E-3</c:v>
                </c:pt>
                <c:pt idx="634">
                  <c:v>7.57470552730094E-3</c:v>
                </c:pt>
                <c:pt idx="635">
                  <c:v>7.6536622780359886E-3</c:v>
                </c:pt>
                <c:pt idx="636">
                  <c:v>7.7305212531803003E-3</c:v>
                </c:pt>
                <c:pt idx="637">
                  <c:v>7.8105699180861235E-3</c:v>
                </c:pt>
                <c:pt idx="638">
                  <c:v>7.8830817862811861E-3</c:v>
                </c:pt>
                <c:pt idx="639">
                  <c:v>7.9534957823421751E-3</c:v>
                </c:pt>
                <c:pt idx="640">
                  <c:v>8.0218118681344326E-3</c:v>
                </c:pt>
                <c:pt idx="641">
                  <c:v>8.0880300066552991E-3</c:v>
                </c:pt>
                <c:pt idx="642">
                  <c:v>8.13862663415575E-3</c:v>
                </c:pt>
                <c:pt idx="643">
                  <c:v>8.2141722995373694E-3</c:v>
                </c:pt>
                <c:pt idx="644">
                  <c:v>8.2740963855687157E-3</c:v>
                </c:pt>
                <c:pt idx="645">
                  <c:v>8.3319223876766931E-3</c:v>
                </c:pt>
                <c:pt idx="646">
                  <c:v>8.3915359151146007E-3</c:v>
                </c:pt>
                <c:pt idx="647">
                  <c:v>8.4412800159483128E-3</c:v>
                </c:pt>
                <c:pt idx="648">
                  <c:v>8.496399941786692E-3</c:v>
                </c:pt>
                <c:pt idx="649">
                  <c:v>8.5422449474088641E-3</c:v>
                </c:pt>
                <c:pt idx="650">
                  <c:v>8.5895800827608879E-3</c:v>
                </c:pt>
                <c:pt idx="651">
                  <c:v>8.6348169632965623E-3</c:v>
                </c:pt>
                <c:pt idx="652">
                  <c:v>8.6987417816049017E-3</c:v>
                </c:pt>
                <c:pt idx="653">
                  <c:v>8.7387319525795704E-3</c:v>
                </c:pt>
                <c:pt idx="654">
                  <c:v>8.7766238346276282E-3</c:v>
                </c:pt>
                <c:pt idx="655">
                  <c:v>8.814892843439396E-3</c:v>
                </c:pt>
                <c:pt idx="656">
                  <c:v>8.848439030263909E-3</c:v>
                </c:pt>
                <c:pt idx="657">
                  <c:v>8.879886822048759E-3</c:v>
                </c:pt>
                <c:pt idx="658">
                  <c:v>8.9092362017624063E-3</c:v>
                </c:pt>
                <c:pt idx="659">
                  <c:v>8.9346082542887117E-3</c:v>
                </c:pt>
                <c:pt idx="660">
                  <c:v>8.9599100241546381E-3</c:v>
                </c:pt>
                <c:pt idx="661">
                  <c:v>8.9831133891546955E-3</c:v>
                </c:pt>
                <c:pt idx="662">
                  <c:v>9.0042183371172868E-3</c:v>
                </c:pt>
                <c:pt idx="663">
                  <c:v>9.0338780386450285E-3</c:v>
                </c:pt>
                <c:pt idx="664">
                  <c:v>9.0788587883067744E-3</c:v>
                </c:pt>
                <c:pt idx="665">
                  <c:v>9.140752436650074E-3</c:v>
                </c:pt>
                <c:pt idx="666">
                  <c:v>9.2197199491558714E-3</c:v>
                </c:pt>
                <c:pt idx="667">
                  <c:v>9.3128659173228219E-3</c:v>
                </c:pt>
                <c:pt idx="668">
                  <c:v>9.4063400563660516E-3</c:v>
                </c:pt>
                <c:pt idx="669">
                  <c:v>9.4984280113075848E-3</c:v>
                </c:pt>
                <c:pt idx="670">
                  <c:v>9.5891297491905586E-3</c:v>
                </c:pt>
                <c:pt idx="671">
                  <c:v>9.6784452375480376E-3</c:v>
                </c:pt>
                <c:pt idx="672">
                  <c:v>9.7600794343790653E-3</c:v>
                </c:pt>
                <c:pt idx="673">
                  <c:v>9.846718993788528E-3</c:v>
                </c:pt>
                <c:pt idx="674">
                  <c:v>9.9319722288440104E-3</c:v>
                </c:pt>
                <c:pt idx="675">
                  <c:v>1.0015839110009139E-2</c:v>
                </c:pt>
                <c:pt idx="676">
                  <c:v>1.0098319608232487E-2</c:v>
                </c:pt>
                <c:pt idx="677">
                  <c:v>1.0185225172107027E-2</c:v>
                </c:pt>
                <c:pt idx="678">
                  <c:v>1.0264836046425682E-2</c:v>
                </c:pt>
                <c:pt idx="679">
                  <c:v>1.0343060429350383E-2</c:v>
                </c:pt>
                <c:pt idx="680">
                  <c:v>1.041989829288288E-2</c:v>
                </c:pt>
                <c:pt idx="681">
                  <c:v>1.0489925372032971E-2</c:v>
                </c:pt>
                <c:pt idx="682">
                  <c:v>1.0564086989410804E-2</c:v>
                </c:pt>
                <c:pt idx="683">
                  <c:v>1.063686203392944E-2</c:v>
                </c:pt>
                <c:pt idx="684">
                  <c:v>1.0708250480382375E-2</c:v>
                </c:pt>
                <c:pt idx="685">
                  <c:v>1.0798343748419632E-2</c:v>
                </c:pt>
                <c:pt idx="686">
                  <c:v>1.0851807061343957E-2</c:v>
                </c:pt>
                <c:pt idx="687">
                  <c:v>1.0918938546798391E-2</c:v>
                </c:pt>
                <c:pt idx="688">
                  <c:v>1.0984683306718424E-2</c:v>
                </c:pt>
                <c:pt idx="689">
                  <c:v>1.1049041317569331E-2</c:v>
                </c:pt>
                <c:pt idx="690">
                  <c:v>1.1112012556316636E-2</c:v>
                </c:pt>
                <c:pt idx="691">
                  <c:v>1.1173597000415791E-2</c:v>
                </c:pt>
                <c:pt idx="692">
                  <c:v>1.1233794627822494E-2</c:v>
                </c:pt>
                <c:pt idx="693">
                  <c:v>1.1292605416987532E-2</c:v>
                </c:pt>
                <c:pt idx="694">
                  <c:v>1.1337514312376331E-2</c:v>
                </c:pt>
                <c:pt idx="695">
                  <c:v>1.1393843220619855E-2</c:v>
                </c:pt>
                <c:pt idx="696">
                  <c:v>1.1448785339026126E-2</c:v>
                </c:pt>
                <c:pt idx="697">
                  <c:v>1.1502340649835066E-2</c:v>
                </c:pt>
                <c:pt idx="698">
                  <c:v>1.1580856491108245E-2</c:v>
                </c:pt>
                <c:pt idx="699">
                  <c:v>1.161634540468259E-2</c:v>
                </c:pt>
                <c:pt idx="700">
                  <c:v>1.1665447764473657E-2</c:v>
                </c:pt>
                <c:pt idx="701">
                  <c:v>1.1713163131501503E-2</c:v>
                </c:pt>
                <c:pt idx="702">
                  <c:v>1.1759491488683016E-2</c:v>
                </c:pt>
                <c:pt idx="703">
                  <c:v>1.1801147313473592E-2</c:v>
                </c:pt>
                <c:pt idx="704">
                  <c:v>1.1844799244047799E-2</c:v>
                </c:pt>
                <c:pt idx="705">
                  <c:v>1.1887064158096372E-2</c:v>
                </c:pt>
                <c:pt idx="706">
                  <c:v>1.1927942040969697E-2</c:v>
                </c:pt>
                <c:pt idx="707">
                  <c:v>1.1970327563826029E-2</c:v>
                </c:pt>
                <c:pt idx="708">
                  <c:v>1.2008333531035533E-2</c:v>
                </c:pt>
                <c:pt idx="709">
                  <c:v>1.2044952382730973E-2</c:v>
                </c:pt>
                <c:pt idx="710">
                  <c:v>1.2080184105802838E-2</c:v>
                </c:pt>
                <c:pt idx="711">
                  <c:v>1.2111525508914589E-2</c:v>
                </c:pt>
                <c:pt idx="712">
                  <c:v>1.2144080924176848E-2</c:v>
                </c:pt>
                <c:pt idx="713">
                  <c:v>1.2175249219225748E-2</c:v>
                </c:pt>
                <c:pt idx="714">
                  <c:v>1.2205030383264592E-2</c:v>
                </c:pt>
                <c:pt idx="715">
                  <c:v>1.2234660794514518E-2</c:v>
                </c:pt>
                <c:pt idx="716">
                  <c:v>1.2278558225326154E-2</c:v>
                </c:pt>
                <c:pt idx="717">
                  <c:v>1.2331178113140917E-2</c:v>
                </c:pt>
                <c:pt idx="718">
                  <c:v>1.2395580686268273E-2</c:v>
                </c:pt>
                <c:pt idx="719">
                  <c:v>1.2471691098171514E-2</c:v>
                </c:pt>
                <c:pt idx="720">
                  <c:v>1.2551448123604604E-2</c:v>
                </c:pt>
                <c:pt idx="721">
                  <c:v>1.2630074599216194E-2</c:v>
                </c:pt>
                <c:pt idx="722">
                  <c:v>1.2707570502059473E-2</c:v>
                </c:pt>
                <c:pt idx="723">
                  <c:v>1.278393580952028E-2</c:v>
                </c:pt>
                <c:pt idx="724">
                  <c:v>1.2853663371886093E-2</c:v>
                </c:pt>
                <c:pt idx="725">
                  <c:v>1.2927845528207804E-2</c:v>
                </c:pt>
                <c:pt idx="726">
                  <c:v>1.3000897050345905E-2</c:v>
                </c:pt>
                <c:pt idx="727">
                  <c:v>1.30728179176689E-2</c:v>
                </c:pt>
                <c:pt idx="728">
                  <c:v>1.3143608109865035E-2</c:v>
                </c:pt>
                <c:pt idx="729">
                  <c:v>1.3218383926282024E-2</c:v>
                </c:pt>
                <c:pt idx="730">
                  <c:v>1.328683446051118E-2</c:v>
                </c:pt>
                <c:pt idx="731">
                  <c:v>1.3354154230303412E-2</c:v>
                </c:pt>
                <c:pt idx="732">
                  <c:v>1.3420343216009923E-2</c:v>
                </c:pt>
                <c:pt idx="733">
                  <c:v>1.348059825532566E-2</c:v>
                </c:pt>
                <c:pt idx="734">
                  <c:v>1.3544603988063564E-2</c:v>
                </c:pt>
                <c:pt idx="735">
                  <c:v>1.3607478912426529E-2</c:v>
                </c:pt>
                <c:pt idx="736">
                  <c:v>1.3669223010652765E-2</c:v>
                </c:pt>
                <c:pt idx="737">
                  <c:v>1.3734325718709509E-2</c:v>
                </c:pt>
                <c:pt idx="738">
                  <c:v>1.3793729605791132E-2</c:v>
                </c:pt>
                <c:pt idx="739">
                  <c:v>1.3852002580497397E-2</c:v>
                </c:pt>
                <c:pt idx="740">
                  <c:v>1.3909144625817393E-2</c:v>
                </c:pt>
                <c:pt idx="741">
                  <c:v>1.3965155725078006E-2</c:v>
                </c:pt>
                <c:pt idx="742">
                  <c:v>1.4020035861928445E-2</c:v>
                </c:pt>
                <c:pt idx="743">
                  <c:v>1.4073785020353132E-2</c:v>
                </c:pt>
                <c:pt idx="744">
                  <c:v>1.4126403184663974E-2</c:v>
                </c:pt>
                <c:pt idx="745">
                  <c:v>1.4177890339505511E-2</c:v>
                </c:pt>
                <c:pt idx="746">
                  <c:v>1.4216879461655792E-2</c:v>
                </c:pt>
                <c:pt idx="747">
                  <c:v>1.4266341053086964E-2</c:v>
                </c:pt>
                <c:pt idx="748">
                  <c:v>1.431467170846761E-2</c:v>
                </c:pt>
                <c:pt idx="749">
                  <c:v>1.4361871415059353E-2</c:v>
                </c:pt>
                <c:pt idx="750">
                  <c:v>1.441836045724898E-2</c:v>
                </c:pt>
                <c:pt idx="751">
                  <c:v>1.4463061251246913E-2</c:v>
                </c:pt>
                <c:pt idx="752">
                  <c:v>1.4519788334255981E-2</c:v>
                </c:pt>
                <c:pt idx="753">
                  <c:v>1.4549069503336322E-2</c:v>
                </c:pt>
                <c:pt idx="754">
                  <c:v>1.4590376936325295E-2</c:v>
                </c:pt>
                <c:pt idx="755">
                  <c:v>1.4627482628671196E-2</c:v>
                </c:pt>
                <c:pt idx="756">
                  <c:v>1.4666606966752482E-2</c:v>
                </c:pt>
                <c:pt idx="757">
                  <c:v>1.4704600179549665E-2</c:v>
                </c:pt>
                <c:pt idx="758">
                  <c:v>1.4741462256329996E-2</c:v>
                </c:pt>
                <c:pt idx="759">
                  <c:v>1.4779946698360384E-2</c:v>
                </c:pt>
                <c:pt idx="760">
                  <c:v>1.4814467092725341E-2</c:v>
                </c:pt>
                <c:pt idx="761">
                  <c:v>1.4847856276793253E-2</c:v>
                </c:pt>
                <c:pt idx="762">
                  <c:v>1.4880114240822234E-2</c:v>
                </c:pt>
                <c:pt idx="763">
                  <c:v>1.4908805246757417E-2</c:v>
                </c:pt>
                <c:pt idx="764">
                  <c:v>1.4938880299973256E-2</c:v>
                </c:pt>
                <c:pt idx="765">
                  <c:v>1.496782415099851E-2</c:v>
                </c:pt>
                <c:pt idx="766">
                  <c:v>1.499563679165572E-2</c:v>
                </c:pt>
                <c:pt idx="767">
                  <c:v>1.502337889278671E-2</c:v>
                </c:pt>
                <c:pt idx="768">
                  <c:v>1.5063691350072995E-2</c:v>
                </c:pt>
                <c:pt idx="769">
                  <c:v>1.5111122231661764E-2</c:v>
                </c:pt>
                <c:pt idx="770">
                  <c:v>1.5168520127550877E-2</c:v>
                </c:pt>
                <c:pt idx="771">
                  <c:v>1.5235738367497934E-2</c:v>
                </c:pt>
                <c:pt idx="772">
                  <c:v>1.5305791977022825E-2</c:v>
                </c:pt>
                <c:pt idx="773">
                  <c:v>1.5374569705773781E-2</c:v>
                </c:pt>
                <c:pt idx="774">
                  <c:v>1.5442071531108268E-2</c:v>
                </c:pt>
                <c:pt idx="775">
                  <c:v>1.5508297430801486E-2</c:v>
                </c:pt>
                <c:pt idx="776">
                  <c:v>1.5573247383051514E-2</c:v>
                </c:pt>
                <c:pt idx="777">
                  <c:v>1.563214249287892E-2</c:v>
                </c:pt>
                <c:pt idx="778">
                  <c:v>1.5694628912637398E-2</c:v>
                </c:pt>
                <c:pt idx="779">
                  <c:v>1.5755839368482683E-2</c:v>
                </c:pt>
                <c:pt idx="780">
                  <c:v>1.5815773840913039E-2</c:v>
                </c:pt>
                <c:pt idx="781">
                  <c:v>1.5878857198851178E-2</c:v>
                </c:pt>
                <c:pt idx="782">
                  <c:v>1.5936151032054081E-2</c:v>
                </c:pt>
                <c:pt idx="783">
                  <c:v>1.599216877694068E-2</c:v>
                </c:pt>
                <c:pt idx="784">
                  <c:v>1.604691041507153E-2</c:v>
                </c:pt>
                <c:pt idx="785">
                  <c:v>1.6096305797641541E-2</c:v>
                </c:pt>
                <c:pt idx="786">
                  <c:v>1.6148583982763753E-2</c:v>
                </c:pt>
                <c:pt idx="787">
                  <c:v>1.619958605932581E-2</c:v>
                </c:pt>
                <c:pt idx="788">
                  <c:v>1.624931201108204E-2</c:v>
                </c:pt>
                <c:pt idx="789">
                  <c:v>1.6297761822178458E-2</c:v>
                </c:pt>
                <c:pt idx="790">
                  <c:v>1.6348561021962086E-2</c:v>
                </c:pt>
                <c:pt idx="791">
                  <c:v>1.6394369431634036E-2</c:v>
                </c:pt>
                <c:pt idx="792">
                  <c:v>1.6438901602116817E-2</c:v>
                </c:pt>
                <c:pt idx="793">
                  <c:v>1.6482157518751189E-2</c:v>
                </c:pt>
                <c:pt idx="794">
                  <c:v>1.6524137167293063E-2</c:v>
                </c:pt>
                <c:pt idx="795">
                  <c:v>1.6564840533921234E-2</c:v>
                </c:pt>
                <c:pt idx="796">
                  <c:v>1.6604267605234809E-2</c:v>
                </c:pt>
                <c:pt idx="797">
                  <c:v>1.6642418368248049E-2</c:v>
                </c:pt>
                <c:pt idx="798">
                  <c:v>1.6670533210309771E-2</c:v>
                </c:pt>
                <c:pt idx="799">
                  <c:v>1.6706399835879307E-2</c:v>
                </c:pt>
                <c:pt idx="800">
                  <c:v>1.6740990286417481E-2</c:v>
                </c:pt>
                <c:pt idx="801">
                  <c:v>1.6774304551632518E-2</c:v>
                </c:pt>
                <c:pt idx="802">
                  <c:v>1.6814027133892316E-2</c:v>
                </c:pt>
                <c:pt idx="803">
                  <c:v>1.6854288186835525E-2</c:v>
                </c:pt>
                <c:pt idx="804">
                  <c:v>1.6873736074757464E-2</c:v>
                </c:pt>
                <c:pt idx="805">
                  <c:v>1.6901675954462788E-2</c:v>
                </c:pt>
                <c:pt idx="806">
                  <c:v>1.6928339427943528E-2</c:v>
                </c:pt>
                <c:pt idx="807">
                  <c:v>1.6951622741011363E-2</c:v>
                </c:pt>
                <c:pt idx="808">
                  <c:v>1.6975823410034785E-2</c:v>
                </c:pt>
                <c:pt idx="809">
                  <c:v>1.6998747706906236E-2</c:v>
                </c:pt>
                <c:pt idx="810">
                  <c:v>1.7020395624319562E-2</c:v>
                </c:pt>
                <c:pt idx="811">
                  <c:v>1.7042510409394408E-2</c:v>
                </c:pt>
                <c:pt idx="812">
                  <c:v>1.7061515275867214E-2</c:v>
                </c:pt>
                <c:pt idx="813">
                  <c:v>1.707924368347883E-2</c:v>
                </c:pt>
                <c:pt idx="814">
                  <c:v>1.7095695626401661E-2</c:v>
                </c:pt>
                <c:pt idx="815">
                  <c:v>1.7110871099212943E-2</c:v>
                </c:pt>
                <c:pt idx="816">
                  <c:v>1.7123478802393066E-2</c:v>
                </c:pt>
                <c:pt idx="817">
                  <c:v>1.7136191893239783E-2</c:v>
                </c:pt>
                <c:pt idx="818">
                  <c:v>1.7147628560834072E-2</c:v>
                </c:pt>
                <c:pt idx="819">
                  <c:v>1.7158477378568904E-2</c:v>
                </c:pt>
                <c:pt idx="820">
                  <c:v>1.7176652419879663E-2</c:v>
                </c:pt>
                <c:pt idx="821">
                  <c:v>1.7199569177287523E-2</c:v>
                </c:pt>
                <c:pt idx="822">
                  <c:v>1.722893995332846E-2</c:v>
                </c:pt>
                <c:pt idx="823">
                  <c:v>1.7264886167916597E-2</c:v>
                </c:pt>
                <c:pt idx="824">
                  <c:v>1.7303055438460828E-2</c:v>
                </c:pt>
                <c:pt idx="825">
                  <c:v>1.7340812893811501E-2</c:v>
                </c:pt>
                <c:pt idx="826">
                  <c:v>1.7378158529953759E-2</c:v>
                </c:pt>
                <c:pt idx="827">
                  <c:v>1.7415092342919169E-2</c:v>
                </c:pt>
                <c:pt idx="828">
                  <c:v>1.7451614328783126E-2</c:v>
                </c:pt>
                <c:pt idx="829">
                  <c:v>1.7484755805256214E-2</c:v>
                </c:pt>
                <c:pt idx="830">
                  <c:v>1.7520481806568178E-2</c:v>
                </c:pt>
                <c:pt idx="831">
                  <c:v>1.7555795986068823E-2</c:v>
                </c:pt>
                <c:pt idx="832">
                  <c:v>1.7590698340121058E-2</c:v>
                </c:pt>
                <c:pt idx="833">
                  <c:v>1.762804671730658E-2</c:v>
                </c:pt>
                <c:pt idx="834">
                  <c:v>1.7662097660607709E-2</c:v>
                </c:pt>
                <c:pt idx="835">
                  <c:v>1.7695736750565152E-2</c:v>
                </c:pt>
                <c:pt idx="836">
                  <c:v>1.7728963983599834E-2</c:v>
                </c:pt>
                <c:pt idx="837">
                  <c:v>1.7759032604597991E-2</c:v>
                </c:pt>
                <c:pt idx="838">
                  <c:v>1.7791463932101514E-2</c:v>
                </c:pt>
                <c:pt idx="839">
                  <c:v>1.7823483409928009E-2</c:v>
                </c:pt>
                <c:pt idx="840">
                  <c:v>1.7855091034786774E-2</c:v>
                </c:pt>
                <c:pt idx="841">
                  <c:v>1.7886286803424412E-2</c:v>
                </c:pt>
                <c:pt idx="842">
                  <c:v>1.7919678191875923E-2</c:v>
                </c:pt>
                <c:pt idx="843">
                  <c:v>1.7950022330076768E-2</c:v>
                </c:pt>
                <c:pt idx="844">
                  <c:v>1.7979954584339042E-2</c:v>
                </c:pt>
                <c:pt idx="845">
                  <c:v>1.8018690193053064E-2</c:v>
                </c:pt>
                <c:pt idx="846">
                  <c:v>1.8047683888502419E-2</c:v>
                </c:pt>
                <c:pt idx="847">
                  <c:v>1.807626565306238E-2</c:v>
                </c:pt>
                <c:pt idx="848">
                  <c:v>1.8104435483494316E-2</c:v>
                </c:pt>
                <c:pt idx="849">
                  <c:v>1.813219337662017E-2</c:v>
                </c:pt>
                <c:pt idx="850">
                  <c:v>1.8150025759674081E-2</c:v>
                </c:pt>
                <c:pt idx="851">
                  <c:v>1.8177072012527957E-2</c:v>
                </c:pt>
                <c:pt idx="852">
                  <c:v>1.8203706394791786E-2</c:v>
                </c:pt>
                <c:pt idx="853">
                  <c:v>1.8229928903819408E-2</c:v>
                </c:pt>
                <c:pt idx="854">
                  <c:v>1.8255739537003254E-2</c:v>
                </c:pt>
                <c:pt idx="855">
                  <c:v>1.8290089879288051E-2</c:v>
                </c:pt>
                <c:pt idx="856">
                  <c:v>1.831496412593836E-2</c:v>
                </c:pt>
                <c:pt idx="857">
                  <c:v>1.8339426411466485E-2</c:v>
                </c:pt>
                <c:pt idx="858">
                  <c:v>1.8363476733103731E-2</c:v>
                </c:pt>
                <c:pt idx="859">
                  <c:v>1.8380743555574952E-2</c:v>
                </c:pt>
                <c:pt idx="860">
                  <c:v>1.8404054650386747E-2</c:v>
                </c:pt>
                <c:pt idx="861">
                  <c:v>1.8426953832529236E-2</c:v>
                </c:pt>
                <c:pt idx="862">
                  <c:v>1.8449441099649633E-2</c:v>
                </c:pt>
                <c:pt idx="863">
                  <c:v>1.8478652546066732E-2</c:v>
                </c:pt>
                <c:pt idx="864">
                  <c:v>1.8500200495898678E-2</c:v>
                </c:pt>
                <c:pt idx="865">
                  <c:v>1.85213364834938E-2</c:v>
                </c:pt>
                <c:pt idx="866">
                  <c:v>1.8542060506533953E-2</c:v>
                </c:pt>
                <c:pt idx="867">
                  <c:v>1.8556684619840658E-2</c:v>
                </c:pt>
                <c:pt idx="868">
                  <c:v>1.8582272649901588E-2</c:v>
                </c:pt>
                <c:pt idx="869">
                  <c:v>1.8601760765820097E-2</c:v>
                </c:pt>
                <c:pt idx="870">
                  <c:v>1.8620836908360694E-2</c:v>
                </c:pt>
                <c:pt idx="871">
                  <c:v>1.864036661437557E-2</c:v>
                </c:pt>
                <c:pt idx="872">
                  <c:v>1.8662743679676297E-2</c:v>
                </c:pt>
                <c:pt idx="873">
                  <c:v>1.8688116478945416E-2</c:v>
                </c:pt>
                <c:pt idx="874">
                  <c:v>1.8716495039491909E-2</c:v>
                </c:pt>
                <c:pt idx="875">
                  <c:v>1.8747854788686846E-2</c:v>
                </c:pt>
                <c:pt idx="876">
                  <c:v>1.8780092825112227E-2</c:v>
                </c:pt>
                <c:pt idx="877">
                  <c:v>1.8811964686704652E-2</c:v>
                </c:pt>
                <c:pt idx="878">
                  <c:v>1.8843470370361604E-2</c:v>
                </c:pt>
                <c:pt idx="879">
                  <c:v>1.8874609873008041E-2</c:v>
                </c:pt>
                <c:pt idx="880">
                  <c:v>1.8905383191611391E-2</c:v>
                </c:pt>
                <c:pt idx="881">
                  <c:v>1.8935790323166557E-2</c:v>
                </c:pt>
                <c:pt idx="882">
                  <c:v>1.8965831264710908E-2</c:v>
                </c:pt>
                <c:pt idx="883">
                  <c:v>1.8995506013316787E-2</c:v>
                </c:pt>
                <c:pt idx="884">
                  <c:v>1.902481456608901E-2</c:v>
                </c:pt>
                <c:pt idx="885">
                  <c:v>1.905375692017236E-2</c:v>
                </c:pt>
                <c:pt idx="886">
                  <c:v>1.9082333072741597E-2</c:v>
                </c:pt>
                <c:pt idx="887">
                  <c:v>1.911054302101145E-2</c:v>
                </c:pt>
                <c:pt idx="888">
                  <c:v>1.9138386762234116E-2</c:v>
                </c:pt>
                <c:pt idx="889">
                  <c:v>1.9158535409694241E-2</c:v>
                </c:pt>
                <c:pt idx="890">
                  <c:v>1.9192975612709051E-2</c:v>
                </c:pt>
                <c:pt idx="891">
                  <c:v>1.921972071663558E-2</c:v>
                </c:pt>
                <c:pt idx="892">
                  <c:v>1.9246099602873434E-2</c:v>
                </c:pt>
                <c:pt idx="893">
                  <c:v>1.9272112268839681E-2</c:v>
                </c:pt>
                <c:pt idx="894">
                  <c:v>1.9297758712006341E-2</c:v>
                </c:pt>
                <c:pt idx="895">
                  <c:v>1.9323038929867919E-2</c:v>
                </c:pt>
                <c:pt idx="896">
                  <c:v>1.9347952919961386E-2</c:v>
                </c:pt>
                <c:pt idx="897">
                  <c:v>1.9373738672065256E-2</c:v>
                </c:pt>
                <c:pt idx="898">
                  <c:v>1.9397892740217301E-2</c:v>
                </c:pt>
                <c:pt idx="899">
                  <c:v>1.942168059137455E-2</c:v>
                </c:pt>
                <c:pt idx="900">
                  <c:v>1.9445102223296221E-2</c:v>
                </c:pt>
                <c:pt idx="901">
                  <c:v>1.946815763376215E-2</c:v>
                </c:pt>
                <c:pt idx="902">
                  <c:v>1.9484489666775788E-2</c:v>
                </c:pt>
                <c:pt idx="903">
                  <c:v>1.950688746870036E-2</c:v>
                </c:pt>
                <c:pt idx="904">
                  <c:v>1.9528919098563691E-2</c:v>
                </c:pt>
                <c:pt idx="905">
                  <c:v>1.9550584554492989E-2</c:v>
                </c:pt>
                <c:pt idx="906">
                  <c:v>1.9577941289304006E-2</c:v>
                </c:pt>
                <c:pt idx="907">
                  <c:v>1.9598799326536884E-2</c:v>
                </c:pt>
                <c:pt idx="908">
                  <c:v>1.9619291127799181E-2</c:v>
                </c:pt>
                <c:pt idx="909">
                  <c:v>1.9641356083573702E-2</c:v>
                </c:pt>
                <c:pt idx="910">
                  <c:v>1.9659176014704648E-2</c:v>
                </c:pt>
                <c:pt idx="911">
                  <c:v>1.9678569096583082E-2</c:v>
                </c:pt>
                <c:pt idx="912">
                  <c:v>1.9697595934953741E-2</c:v>
                </c:pt>
                <c:pt idx="913">
                  <c:v>1.9724928388154872E-2</c:v>
                </c:pt>
                <c:pt idx="914">
                  <c:v>1.9743038618054598E-2</c:v>
                </c:pt>
                <c:pt idx="915">
                  <c:v>1.9762559159332973E-2</c:v>
                </c:pt>
                <c:pt idx="916">
                  <c:v>1.9779911719318019E-2</c:v>
                </c:pt>
                <c:pt idx="917">
                  <c:v>1.9796898026226167E-2</c:v>
                </c:pt>
                <c:pt idx="918">
                  <c:v>1.981351807845096E-2</c:v>
                </c:pt>
                <c:pt idx="919">
                  <c:v>1.9828096278601492E-2</c:v>
                </c:pt>
                <c:pt idx="920">
                  <c:v>1.9844009102036431E-2</c:v>
                </c:pt>
                <c:pt idx="921">
                  <c:v>1.9859555685771468E-2</c:v>
                </c:pt>
                <c:pt idx="922">
                  <c:v>1.9874736028391737E-2</c:v>
                </c:pt>
                <c:pt idx="923">
                  <c:v>1.9893467113275661E-2</c:v>
                </c:pt>
                <c:pt idx="924">
                  <c:v>1.9913762693789923E-2</c:v>
                </c:pt>
                <c:pt idx="925">
                  <c:v>1.993723283561994E-2</c:v>
                </c:pt>
                <c:pt idx="926">
                  <c:v>1.9963851232226833E-2</c:v>
                </c:pt>
                <c:pt idx="927">
                  <c:v>1.9992675515323969E-2</c:v>
                </c:pt>
                <c:pt idx="928">
                  <c:v>2.0021163926535961E-2</c:v>
                </c:pt>
                <c:pt idx="929">
                  <c:v>2.004916953426044E-2</c:v>
                </c:pt>
                <c:pt idx="930">
                  <c:v>2.007669233500859E-2</c:v>
                </c:pt>
                <c:pt idx="931">
                  <c:v>2.0103732325350888E-2</c:v>
                </c:pt>
                <c:pt idx="932">
                  <c:v>2.0127871241299999E-2</c:v>
                </c:pt>
                <c:pt idx="933">
                  <c:v>2.0153978628448144E-2</c:v>
                </c:pt>
                <c:pt idx="934">
                  <c:v>2.0179603220653597E-2</c:v>
                </c:pt>
                <c:pt idx="935">
                  <c:v>2.0204745014822834E-2</c:v>
                </c:pt>
                <c:pt idx="936">
                  <c:v>2.0231690005278809E-2</c:v>
                </c:pt>
                <c:pt idx="937">
                  <c:v>2.02558330645983E-2</c:v>
                </c:pt>
                <c:pt idx="938">
                  <c:v>2.02794932912072E-2</c:v>
                </c:pt>
                <c:pt idx="939">
                  <c:v>2.0302670682160774E-2</c:v>
                </c:pt>
                <c:pt idx="940">
                  <c:v>2.0325365234571006E-2</c:v>
                </c:pt>
                <c:pt idx="941">
                  <c:v>2.0345456855580757E-2</c:v>
                </c:pt>
                <c:pt idx="942">
                  <c:v>2.0367218981953705E-2</c:v>
                </c:pt>
                <c:pt idx="943">
                  <c:v>2.0388498287681855E-2</c:v>
                </c:pt>
                <c:pt idx="944">
                  <c:v>2.0417357101475735E-2</c:v>
                </c:pt>
                <c:pt idx="945">
                  <c:v>2.0431595321674646E-2</c:v>
                </c:pt>
                <c:pt idx="946">
                  <c:v>2.045139278558546E-2</c:v>
                </c:pt>
                <c:pt idx="947">
                  <c:v>2.047070739243613E-2</c:v>
                </c:pt>
                <c:pt idx="948">
                  <c:v>2.0489539139815681E-2</c:v>
                </c:pt>
                <c:pt idx="949">
                  <c:v>2.0507888025387923E-2</c:v>
                </c:pt>
                <c:pt idx="950">
                  <c:v>2.0525754046860491E-2</c:v>
                </c:pt>
                <c:pt idx="951">
                  <c:v>2.0543137202010647E-2</c:v>
                </c:pt>
                <c:pt idx="952">
                  <c:v>2.0560037488674965E-2</c:v>
                </c:pt>
                <c:pt idx="953">
                  <c:v>2.0576454904746737E-2</c:v>
                </c:pt>
                <c:pt idx="954">
                  <c:v>2.058732308380971E-2</c:v>
                </c:pt>
                <c:pt idx="955">
                  <c:v>2.0602875558720486E-2</c:v>
                </c:pt>
                <c:pt idx="956">
                  <c:v>2.0617945238373205E-2</c:v>
                </c:pt>
                <c:pt idx="957">
                  <c:v>2.0632532121072078E-2</c:v>
                </c:pt>
                <c:pt idx="958">
                  <c:v>2.0657471587171777E-2</c:v>
                </c:pt>
                <c:pt idx="959">
                  <c:v>2.0664819008494414E-2</c:v>
                </c:pt>
                <c:pt idx="960">
                  <c:v>2.0677856276554378E-2</c:v>
                </c:pt>
                <c:pt idx="961">
                  <c:v>2.0690410659349661E-2</c:v>
                </c:pt>
                <c:pt idx="962">
                  <c:v>2.0701066112406075E-2</c:v>
                </c:pt>
                <c:pt idx="963">
                  <c:v>2.0712688544188396E-2</c:v>
                </c:pt>
                <c:pt idx="964">
                  <c:v>2.0723828113700549E-2</c:v>
                </c:pt>
                <c:pt idx="965">
                  <c:v>2.0734484819594279E-2</c:v>
                </c:pt>
                <c:pt idx="966">
                  <c:v>2.0744658660587945E-2</c:v>
                </c:pt>
                <c:pt idx="967">
                  <c:v>2.0755596282277505E-2</c:v>
                </c:pt>
                <c:pt idx="968">
                  <c:v>2.0764770427829128E-2</c:v>
                </c:pt>
                <c:pt idx="969">
                  <c:v>2.0773461677296344E-2</c:v>
                </c:pt>
                <c:pt idx="970">
                  <c:v>2.0781670029593566E-2</c:v>
                </c:pt>
                <c:pt idx="971">
                  <c:v>2.0788284851194661E-2</c:v>
                </c:pt>
                <c:pt idx="972">
                  <c:v>2.079556147908157E-2</c:v>
                </c:pt>
                <c:pt idx="973">
                  <c:v>2.0802355234706305E-2</c:v>
                </c:pt>
                <c:pt idx="974">
                  <c:v>2.0808666117253516E-2</c:v>
                </c:pt>
                <c:pt idx="975">
                  <c:v>2.08173083744752E-2</c:v>
                </c:pt>
                <c:pt idx="976">
                  <c:v>2.0828147645622942E-2</c:v>
                </c:pt>
                <c:pt idx="977">
                  <c:v>2.0842204408540472E-2</c:v>
                </c:pt>
                <c:pt idx="978">
                  <c:v>2.0859490813477627E-2</c:v>
                </c:pt>
                <c:pt idx="979">
                  <c:v>2.0879418452608722E-2</c:v>
                </c:pt>
                <c:pt idx="980">
                  <c:v>2.0899254418577849E-2</c:v>
                </c:pt>
                <c:pt idx="981">
                  <c:v>2.0918661265904422E-2</c:v>
                </c:pt>
                <c:pt idx="982">
                  <c:v>2.0937638992435319E-2</c:v>
                </c:pt>
                <c:pt idx="983">
                  <c:v>2.0956187596079319E-2</c:v>
                </c:pt>
                <c:pt idx="984">
                  <c:v>2.0972438768501966E-2</c:v>
                </c:pt>
                <c:pt idx="985">
                  <c:v>2.0990158740405107E-2</c:v>
                </c:pt>
                <c:pt idx="986">
                  <c:v>2.1007449607684414E-2</c:v>
                </c:pt>
                <c:pt idx="987">
                  <c:v>2.10243113684907E-2</c:v>
                </c:pt>
                <c:pt idx="988">
                  <c:v>2.1040744021022739E-2</c:v>
                </c:pt>
                <c:pt idx="989">
                  <c:v>2.1058467525593545E-2</c:v>
                </c:pt>
                <c:pt idx="990">
                  <c:v>2.1074012214182779E-2</c:v>
                </c:pt>
                <c:pt idx="991">
                  <c:v>2.1089127764790088E-2</c:v>
                </c:pt>
                <c:pt idx="992">
                  <c:v>2.1103814175739394E-2</c:v>
                </c:pt>
                <c:pt idx="993">
                  <c:v>2.1116470599499948E-2</c:v>
                </c:pt>
                <c:pt idx="994">
                  <c:v>2.1130328567009471E-2</c:v>
                </c:pt>
                <c:pt idx="995">
                  <c:v>2.1143757414885833E-2</c:v>
                </c:pt>
                <c:pt idx="996">
                  <c:v>2.115675714169285E-2</c:v>
                </c:pt>
                <c:pt idx="997">
                  <c:v>2.1175236316237765E-2</c:v>
                </c:pt>
                <c:pt idx="998">
                  <c:v>2.1182920620984053E-2</c:v>
                </c:pt>
                <c:pt idx="999">
                  <c:v>2.1194603011497087E-2</c:v>
                </c:pt>
                <c:pt idx="1000">
                  <c:v>2.1205856250684031E-2</c:v>
                </c:pt>
                <c:pt idx="1001">
                  <c:v>2.1216680337294274E-2</c:v>
                </c:pt>
                <c:pt idx="1002">
                  <c:v>2.1227075270136512E-2</c:v>
                </c:pt>
                <c:pt idx="1003">
                  <c:v>2.1237041048055537E-2</c:v>
                </c:pt>
                <c:pt idx="1004">
                  <c:v>2.1246577669952874E-2</c:v>
                </c:pt>
                <c:pt idx="1005">
                  <c:v>2.1255685134766149E-2</c:v>
                </c:pt>
                <c:pt idx="1006">
                  <c:v>2.1260722042824347E-2</c:v>
                </c:pt>
                <c:pt idx="1007">
                  <c:v>2.1269061676527961E-2</c:v>
                </c:pt>
                <c:pt idx="1008">
                  <c:v>2.1276972225906361E-2</c:v>
                </c:pt>
                <c:pt idx="1009">
                  <c:v>2.128445369016875E-2</c:v>
                </c:pt>
                <c:pt idx="1010">
                  <c:v>2.1294785069039687E-2</c:v>
                </c:pt>
                <c:pt idx="1011">
                  <c:v>2.1301317571875127E-2</c:v>
                </c:pt>
                <c:pt idx="1012">
                  <c:v>2.1307420911571992E-2</c:v>
                </c:pt>
                <c:pt idx="1013">
                  <c:v>2.1313095087457271E-2</c:v>
                </c:pt>
                <c:pt idx="1014">
                  <c:v>2.1318340098901791E-2</c:v>
                </c:pt>
                <c:pt idx="1015">
                  <c:v>2.1322217371050556E-2</c:v>
                </c:pt>
                <c:pt idx="1016">
                  <c:v>2.1326634445207659E-2</c:v>
                </c:pt>
                <c:pt idx="1017">
                  <c:v>2.1330622378708419E-2</c:v>
                </c:pt>
                <c:pt idx="1018">
                  <c:v>2.1334181171129174E-2</c:v>
                </c:pt>
                <c:pt idx="1019">
                  <c:v>2.133812767085954E-2</c:v>
                </c:pt>
                <c:pt idx="1020">
                  <c:v>2.1340797685133733E-2</c:v>
                </c:pt>
                <c:pt idx="1021">
                  <c:v>2.1343038531898652E-2</c:v>
                </c:pt>
                <c:pt idx="1022">
                  <c:v>2.1344850210911911E-2</c:v>
                </c:pt>
                <c:pt idx="1023">
                  <c:v>2.1345538005252962E-2</c:v>
                </c:pt>
                <c:pt idx="1024">
                  <c:v>2.1346521944782815E-2</c:v>
                </c:pt>
                <c:pt idx="1025">
                  <c:v>2.1347076741524695E-2</c:v>
                </c:pt>
                <c:pt idx="1026">
                  <c:v>2.1347202395422649E-2</c:v>
                </c:pt>
                <c:pt idx="1027">
                  <c:v>2.134714727251108E-2</c:v>
                </c:pt>
                <c:pt idx="1028">
                  <c:v>2.1349960984545887E-2</c:v>
                </c:pt>
                <c:pt idx="1029">
                  <c:v>2.1354277016635032E-2</c:v>
                </c:pt>
                <c:pt idx="1030">
                  <c:v>2.1360892804423597E-2</c:v>
                </c:pt>
                <c:pt idx="1031">
                  <c:v>2.1369827631271016E-2</c:v>
                </c:pt>
                <c:pt idx="1032">
                  <c:v>2.1379490998714026E-2</c:v>
                </c:pt>
                <c:pt idx="1033">
                  <c:v>2.1388928664132223E-2</c:v>
                </c:pt>
                <c:pt idx="1034">
                  <c:v>2.1398140626971214E-2</c:v>
                </c:pt>
                <c:pt idx="1035">
                  <c:v>2.1407126886699809E-2</c:v>
                </c:pt>
                <c:pt idx="1036">
                  <c:v>2.1414644321192E-2</c:v>
                </c:pt>
                <c:pt idx="1037">
                  <c:v>2.1423194786605038E-2</c:v>
                </c:pt>
                <c:pt idx="1038">
                  <c:v>2.143151956062983E-2</c:v>
                </c:pt>
                <c:pt idx="1039">
                  <c:v>2.1439618642800085E-2</c:v>
                </c:pt>
                <c:pt idx="1040">
                  <c:v>2.1447492032660165E-2</c:v>
                </c:pt>
                <c:pt idx="1041">
                  <c:v>2.1456304651352589E-2</c:v>
                </c:pt>
                <c:pt idx="1042">
                  <c:v>2.1463710975386654E-2</c:v>
                </c:pt>
                <c:pt idx="1043">
                  <c:v>2.1470891592496599E-2</c:v>
                </c:pt>
                <c:pt idx="1044">
                  <c:v>2.147784650225696E-2</c:v>
                </c:pt>
                <c:pt idx="1045">
                  <c:v>2.1483473582232016E-2</c:v>
                </c:pt>
                <c:pt idx="1046">
                  <c:v>2.1489992809363478E-2</c:v>
                </c:pt>
                <c:pt idx="1047">
                  <c:v>2.1496286341349702E-2</c:v>
                </c:pt>
                <c:pt idx="1048">
                  <c:v>2.1502354177830973E-2</c:v>
                </c:pt>
                <c:pt idx="1049">
                  <c:v>2.1509235427166564E-2</c:v>
                </c:pt>
                <c:pt idx="1050">
                  <c:v>2.151483608481003E-2</c:v>
                </c:pt>
                <c:pt idx="1051">
                  <c:v>2.1520211032551109E-2</c:v>
                </c:pt>
                <c:pt idx="1052">
                  <c:v>2.1525360270075223E-2</c:v>
                </c:pt>
                <c:pt idx="1053">
                  <c:v>2.1530283797083251E-2</c:v>
                </c:pt>
                <c:pt idx="1054">
                  <c:v>2.1534981613286396E-2</c:v>
                </c:pt>
                <c:pt idx="1055">
                  <c:v>2.1539453718416483E-2</c:v>
                </c:pt>
                <c:pt idx="1056">
                  <c:v>2.1543700112207919E-2</c:v>
                </c:pt>
                <c:pt idx="1057">
                  <c:v>2.1547720794415734E-2</c:v>
                </c:pt>
                <c:pt idx="1058">
                  <c:v>2.1549721198054244E-2</c:v>
                </c:pt>
                <c:pt idx="1059">
                  <c:v>2.1553322270189898E-2</c:v>
                </c:pt>
                <c:pt idx="1060">
                  <c:v>2.1556697657045435E-2</c:v>
                </c:pt>
                <c:pt idx="1061">
                  <c:v>2.1559847358433418E-2</c:v>
                </c:pt>
                <c:pt idx="1062">
                  <c:v>2.1564438523969977E-2</c:v>
                </c:pt>
                <c:pt idx="1063">
                  <c:v>2.1567104932222882E-2</c:v>
                </c:pt>
                <c:pt idx="1064">
                  <c:v>2.1572734289626996E-2</c:v>
                </c:pt>
                <c:pt idx="1065">
                  <c:v>2.1571760609743806E-2</c:v>
                </c:pt>
                <c:pt idx="1066">
                  <c:v>2.157374987874365E-2</c:v>
                </c:pt>
                <c:pt idx="1067">
                  <c:v>2.1574760547157901E-2</c:v>
                </c:pt>
                <c:pt idx="1068">
                  <c:v>2.157631441873864E-2</c:v>
                </c:pt>
                <c:pt idx="1069">
                  <c:v>2.1577642590308699E-2</c:v>
                </c:pt>
                <c:pt idx="1070">
                  <c:v>2.157874506179347E-2</c:v>
                </c:pt>
                <c:pt idx="1071">
                  <c:v>2.158031052190271E-2</c:v>
                </c:pt>
                <c:pt idx="1072">
                  <c:v>2.1580945509634783E-2</c:v>
                </c:pt>
                <c:pt idx="1073">
                  <c:v>2.1581354783609494E-2</c:v>
                </c:pt>
                <c:pt idx="1074">
                  <c:v>2.1581538343811373E-2</c:v>
                </c:pt>
                <c:pt idx="1075">
                  <c:v>2.1581496190227523E-2</c:v>
                </c:pt>
                <c:pt idx="1076">
                  <c:v>2.1580620186358423E-2</c:v>
                </c:pt>
                <c:pt idx="1077">
                  <c:v>2.1580142756225662E-2</c:v>
                </c:pt>
                <c:pt idx="1078">
                  <c:v>2.1579439625871721E-2</c:v>
                </c:pt>
                <c:pt idx="1079">
                  <c:v>2.157865943943893E-2</c:v>
                </c:pt>
                <c:pt idx="1080">
                  <c:v>2.1579839388509769E-2</c:v>
                </c:pt>
                <c:pt idx="1081">
                  <c:v>2.1581710199448191E-2</c:v>
                </c:pt>
                <c:pt idx="1082">
                  <c:v>2.1584950584974547E-2</c:v>
                </c:pt>
                <c:pt idx="1083">
                  <c:v>2.1589556447370543E-2</c:v>
                </c:pt>
                <c:pt idx="1084">
                  <c:v>2.1594562743983935E-2</c:v>
                </c:pt>
                <c:pt idx="1085">
                  <c:v>2.1599395912656954E-2</c:v>
                </c:pt>
                <c:pt idx="1086">
                  <c:v>2.1604055953178162E-2</c:v>
                </c:pt>
                <c:pt idx="1087">
                  <c:v>2.160854286533611E-2</c:v>
                </c:pt>
                <c:pt idx="1088">
                  <c:v>2.1612856648932248E-2</c:v>
                </c:pt>
                <c:pt idx="1089">
                  <c:v>2.1616067676557549E-2</c:v>
                </c:pt>
                <c:pt idx="1090">
                  <c:v>2.162004733004963E-2</c:v>
                </c:pt>
                <c:pt idx="1091">
                  <c:v>2.1623853864785048E-2</c:v>
                </c:pt>
                <c:pt idx="1092">
                  <c:v>2.1627487280593272E-2</c:v>
                </c:pt>
                <c:pt idx="1093">
                  <c:v>2.1631828632005828E-2</c:v>
                </c:pt>
                <c:pt idx="1094">
                  <c:v>2.1635103640456066E-2</c:v>
                </c:pt>
                <c:pt idx="1095">
                  <c:v>2.163820551915319E-2</c:v>
                </c:pt>
                <c:pt idx="1096">
                  <c:v>2.1641134267968272E-2</c:v>
                </c:pt>
                <c:pt idx="1097">
                  <c:v>2.1643057570559954E-2</c:v>
                </c:pt>
                <c:pt idx="1098">
                  <c:v>2.1645652269794091E-2</c:v>
                </c:pt>
                <c:pt idx="1099">
                  <c:v>2.1648073849163119E-2</c:v>
                </c:pt>
                <c:pt idx="1100">
                  <c:v>2.1650322308563119E-2</c:v>
                </c:pt>
                <c:pt idx="1101">
                  <c:v>2.165239764789284E-2</c:v>
                </c:pt>
                <c:pt idx="1102">
                  <c:v>2.1655071026451023E-2</c:v>
                </c:pt>
                <c:pt idx="1103">
                  <c:v>2.1656787862829891E-2</c:v>
                </c:pt>
                <c:pt idx="1104">
                  <c:v>2.1658331568491257E-2</c:v>
                </c:pt>
                <c:pt idx="1105">
                  <c:v>2.1661345550364173E-2</c:v>
                </c:pt>
                <c:pt idx="1106">
                  <c:v>2.1662493666451225E-2</c:v>
                </c:pt>
                <c:pt idx="1107">
                  <c:v>2.1663468630815013E-2</c:v>
                </c:pt>
                <c:pt idx="1108">
                  <c:v>2.1664270443409513E-2</c:v>
                </c:pt>
                <c:pt idx="1109">
                  <c:v>2.1664899104195973E-2</c:v>
                </c:pt>
                <c:pt idx="1110">
                  <c:v>2.1661999591636567E-2</c:v>
                </c:pt>
                <c:pt idx="1111">
                  <c:v>2.1662343685224475E-2</c:v>
                </c:pt>
                <c:pt idx="1112">
                  <c:v>2.1662514678986482E-2</c:v>
                </c:pt>
                <c:pt idx="1113">
                  <c:v>2.1662512572916879E-2</c:v>
                </c:pt>
                <c:pt idx="1114">
                  <c:v>2.1662961229858231E-2</c:v>
                </c:pt>
                <c:pt idx="1115">
                  <c:v>2.1665034879853357E-2</c:v>
                </c:pt>
                <c:pt idx="1116">
                  <c:v>2.1664451477610477E-2</c:v>
                </c:pt>
                <c:pt idx="1117">
                  <c:v>2.1663694923549866E-2</c:v>
                </c:pt>
                <c:pt idx="1118">
                  <c:v>2.1662765217707856E-2</c:v>
                </c:pt>
                <c:pt idx="1119">
                  <c:v>2.1659987336181352E-2</c:v>
                </c:pt>
                <c:pt idx="1120">
                  <c:v>2.1658748654237669E-2</c:v>
                </c:pt>
                <c:pt idx="1121">
                  <c:v>2.1657336851863995E-2</c:v>
                </c:pt>
                <c:pt idx="1122">
                  <c:v>2.1655751929121614E-2</c:v>
                </c:pt>
                <c:pt idx="1123">
                  <c:v>2.1655519413632328E-2</c:v>
                </c:pt>
                <c:pt idx="1124">
                  <c:v>2.1653550798322773E-2</c:v>
                </c:pt>
                <c:pt idx="1125">
                  <c:v>2.1651409031716282E-2</c:v>
                </c:pt>
                <c:pt idx="1126">
                  <c:v>2.164909411391459E-2</c:v>
                </c:pt>
                <c:pt idx="1127">
                  <c:v>2.1645230512514324E-2</c:v>
                </c:pt>
                <c:pt idx="1128">
                  <c:v>2.1642606869249015E-2</c:v>
                </c:pt>
                <c:pt idx="1129">
                  <c:v>2.1639810106251822E-2</c:v>
                </c:pt>
                <c:pt idx="1130">
                  <c:v>2.163684022364265E-2</c:v>
                </c:pt>
                <c:pt idx="1131">
                  <c:v>2.1633823595913704E-2</c:v>
                </c:pt>
                <c:pt idx="1132">
                  <c:v>2.1633727351053622E-2</c:v>
                </c:pt>
                <c:pt idx="1133">
                  <c:v>2.1633153345681905E-2</c:v>
                </c:pt>
                <c:pt idx="1134">
                  <c:v>2.1633661440181712E-2</c:v>
                </c:pt>
                <c:pt idx="1135">
                  <c:v>2.1635240359971775E-2</c:v>
                </c:pt>
                <c:pt idx="1136">
                  <c:v>2.1637112549783441E-2</c:v>
                </c:pt>
                <c:pt idx="1137">
                  <c:v>2.1638818618463711E-2</c:v>
                </c:pt>
                <c:pt idx="1138">
                  <c:v>2.1640358565935068E-2</c:v>
                </c:pt>
                <c:pt idx="1139">
                  <c:v>2.1641732392127272E-2</c:v>
                </c:pt>
                <c:pt idx="1140">
                  <c:v>2.1640771694868555E-2</c:v>
                </c:pt>
                <c:pt idx="1141">
                  <c:v>2.1641848681701603E-2</c:v>
                </c:pt>
                <c:pt idx="1142">
                  <c:v>2.1642759577018111E-2</c:v>
                </c:pt>
                <c:pt idx="1143">
                  <c:v>2.1643504380788769E-2</c:v>
                </c:pt>
                <c:pt idx="1144">
                  <c:v>2.1644083092973609E-2</c:v>
                </c:pt>
                <c:pt idx="1145">
                  <c:v>2.1646486799443598E-2</c:v>
                </c:pt>
                <c:pt idx="1146">
                  <c:v>2.1646697775351859E-2</c:v>
                </c:pt>
                <c:pt idx="1147">
                  <c:v>2.1646742629695126E-2</c:v>
                </c:pt>
                <c:pt idx="1148">
                  <c:v>2.1646621362466142E-2</c:v>
                </c:pt>
                <c:pt idx="1149">
                  <c:v>2.1644485279574965E-2</c:v>
                </c:pt>
                <c:pt idx="1150">
                  <c:v>2.1644067442007753E-2</c:v>
                </c:pt>
                <c:pt idx="1151">
                  <c:v>2.1643483512833406E-2</c:v>
                </c:pt>
                <c:pt idx="1152">
                  <c:v>2.1642733492081234E-2</c:v>
                </c:pt>
                <c:pt idx="1153">
                  <c:v>2.1641817379777883E-2</c:v>
                </c:pt>
                <c:pt idx="1154">
                  <c:v>2.164240520696142E-2</c:v>
                </c:pt>
                <c:pt idx="1155">
                  <c:v>2.1641121089322531E-2</c:v>
                </c:pt>
                <c:pt idx="1156">
                  <c:v>2.1639670850368151E-2</c:v>
                </c:pt>
                <c:pt idx="1157">
                  <c:v>2.163729202507958E-2</c:v>
                </c:pt>
                <c:pt idx="1158">
                  <c:v>2.1635497785642555E-2</c:v>
                </c:pt>
                <c:pt idx="1159">
                  <c:v>2.1633537435083172E-2</c:v>
                </c:pt>
                <c:pt idx="1160">
                  <c:v>2.1631410973486365E-2</c:v>
                </c:pt>
                <c:pt idx="1161">
                  <c:v>2.1629118400949554E-2</c:v>
                </c:pt>
                <c:pt idx="1162">
                  <c:v>2.1624816337021242E-2</c:v>
                </c:pt>
                <c:pt idx="1163">
                  <c:v>2.1622239621740098E-2</c:v>
                </c:pt>
                <c:pt idx="1164">
                  <c:v>2.1619496835599033E-2</c:v>
                </c:pt>
                <c:pt idx="1165">
                  <c:v>2.1616587978706532E-2</c:v>
                </c:pt>
                <c:pt idx="1166">
                  <c:v>2.1613927456083138E-2</c:v>
                </c:pt>
                <c:pt idx="1167">
                  <c:v>2.1611874642128714E-2</c:v>
                </c:pt>
                <c:pt idx="1168">
                  <c:v>2.1608419296244297E-2</c:v>
                </c:pt>
                <c:pt idx="1169">
                  <c:v>2.1605171497287176E-2</c:v>
                </c:pt>
                <c:pt idx="1170">
                  <c:v>2.1601010274862886E-2</c:v>
                </c:pt>
                <c:pt idx="1171">
                  <c:v>2.1597056599690634E-2</c:v>
                </c:pt>
                <c:pt idx="1172">
                  <c:v>2.1592936815094665E-2</c:v>
                </c:pt>
                <c:pt idx="1173">
                  <c:v>2.1588650921257335E-2</c:v>
                </c:pt>
                <c:pt idx="1174">
                  <c:v>2.1584198918370989E-2</c:v>
                </c:pt>
                <c:pt idx="1175">
                  <c:v>2.1579580806627974E-2</c:v>
                </c:pt>
                <c:pt idx="1176">
                  <c:v>2.1574796586233125E-2</c:v>
                </c:pt>
                <c:pt idx="1177">
                  <c:v>2.1569846257401271E-2</c:v>
                </c:pt>
                <c:pt idx="1178">
                  <c:v>2.1564729820349737E-2</c:v>
                </c:pt>
                <c:pt idx="1179">
                  <c:v>2.1558683515728448E-2</c:v>
                </c:pt>
                <c:pt idx="1180">
                  <c:v>2.1553998622494408E-2</c:v>
                </c:pt>
                <c:pt idx="1181">
                  <c:v>2.154838386216773E-2</c:v>
                </c:pt>
                <c:pt idx="1182">
                  <c:v>2.1542602994568116E-2</c:v>
                </c:pt>
                <c:pt idx="1183">
                  <c:v>2.1536962512871405E-2</c:v>
                </c:pt>
                <c:pt idx="1184">
                  <c:v>2.1532310272918131E-2</c:v>
                </c:pt>
                <c:pt idx="1185">
                  <c:v>2.1528699211143532E-2</c:v>
                </c:pt>
                <c:pt idx="1186">
                  <c:v>2.1526133279151649E-2</c:v>
                </c:pt>
                <c:pt idx="1187">
                  <c:v>2.1524604176809403E-2</c:v>
                </c:pt>
                <c:pt idx="1188">
                  <c:v>2.1523367622642842E-2</c:v>
                </c:pt>
                <c:pt idx="1189">
                  <c:v>2.1521983027888991E-2</c:v>
                </c:pt>
                <c:pt idx="1190">
                  <c:v>2.152045039260031E-2</c:v>
                </c:pt>
                <c:pt idx="1191">
                  <c:v>2.1518769716834252E-2</c:v>
                </c:pt>
                <c:pt idx="1192">
                  <c:v>2.1516941000660761E-2</c:v>
                </c:pt>
                <c:pt idx="1193">
                  <c:v>2.1514964244149781E-2</c:v>
                </c:pt>
                <c:pt idx="1194">
                  <c:v>2.1512839447381249E-2</c:v>
                </c:pt>
                <c:pt idx="1195">
                  <c:v>2.1510566610440096E-2</c:v>
                </c:pt>
                <c:pt idx="1196">
                  <c:v>2.1508145733411255E-2</c:v>
                </c:pt>
                <c:pt idx="1197">
                  <c:v>2.1505576816392147E-2</c:v>
                </c:pt>
                <c:pt idx="1198">
                  <c:v>2.1502859859485191E-2</c:v>
                </c:pt>
                <c:pt idx="1199">
                  <c:v>2.14999948627978E-2</c:v>
                </c:pt>
                <c:pt idx="1200">
                  <c:v>2.1496981826437389E-2</c:v>
                </c:pt>
                <c:pt idx="1201">
                  <c:v>2.1492609900564424E-2</c:v>
                </c:pt>
                <c:pt idx="1202">
                  <c:v>2.1490511635197107E-2</c:v>
                </c:pt>
                <c:pt idx="1203">
                  <c:v>2.1487054480569534E-2</c:v>
                </c:pt>
                <c:pt idx="1204">
                  <c:v>2.1483449286783529E-2</c:v>
                </c:pt>
                <c:pt idx="1205">
                  <c:v>2.1479696053978981E-2</c:v>
                </c:pt>
                <c:pt idx="1206">
                  <c:v>2.1475794782305768E-2</c:v>
                </c:pt>
                <c:pt idx="1207">
                  <c:v>2.1471745471918768E-2</c:v>
                </c:pt>
                <c:pt idx="1208">
                  <c:v>2.1467548122975355E-2</c:v>
                </c:pt>
                <c:pt idx="1209">
                  <c:v>2.1462255236210998E-2</c:v>
                </c:pt>
                <c:pt idx="1210">
                  <c:v>2.1457751504735497E-2</c:v>
                </c:pt>
                <c:pt idx="1211">
                  <c:v>2.1453099743988575E-2</c:v>
                </c:pt>
                <c:pt idx="1212">
                  <c:v>2.1448299954148157E-2</c:v>
                </c:pt>
                <c:pt idx="1213">
                  <c:v>2.1443352135394736E-2</c:v>
                </c:pt>
                <c:pt idx="1214">
                  <c:v>2.1437469091949435E-2</c:v>
                </c:pt>
                <c:pt idx="1215">
                  <c:v>2.1432257866475433E-2</c:v>
                </c:pt>
                <c:pt idx="1216">
                  <c:v>2.1426898638810928E-2</c:v>
                </c:pt>
                <c:pt idx="1217">
                  <c:v>2.1421391409141486E-2</c:v>
                </c:pt>
                <c:pt idx="1218">
                  <c:v>2.1416392614771067E-2</c:v>
                </c:pt>
                <c:pt idx="1219">
                  <c:v>2.1410556626714386E-2</c:v>
                </c:pt>
                <c:pt idx="1220">
                  <c:v>2.1404767510199429E-2</c:v>
                </c:pt>
                <c:pt idx="1221">
                  <c:v>2.1398440568420957E-2</c:v>
                </c:pt>
                <c:pt idx="1222">
                  <c:v>2.13921604986432E-2</c:v>
                </c:pt>
                <c:pt idx="1223">
                  <c:v>2.1385732402097825E-2</c:v>
                </c:pt>
                <c:pt idx="1224">
                  <c:v>2.1375186168598681E-2</c:v>
                </c:pt>
                <c:pt idx="1225">
                  <c:v>2.136838840942179E-2</c:v>
                </c:pt>
                <c:pt idx="1226">
                  <c:v>2.1361442633009098E-2</c:v>
                </c:pt>
                <c:pt idx="1227">
                  <c:v>2.1354461749295166E-2</c:v>
                </c:pt>
                <c:pt idx="1228">
                  <c:v>2.1347208936833589E-2</c:v>
                </c:pt>
                <c:pt idx="1229">
                  <c:v>2.1339808099319148E-2</c:v>
                </c:pt>
                <c:pt idx="1230">
                  <c:v>2.1332259237032917E-2</c:v>
                </c:pt>
                <c:pt idx="1231">
                  <c:v>2.1324493501553299E-2</c:v>
                </c:pt>
                <c:pt idx="1232">
                  <c:v>2.1316659627294676E-2</c:v>
                </c:pt>
                <c:pt idx="1233">
                  <c:v>2.1308677737708059E-2</c:v>
                </c:pt>
                <c:pt idx="1234">
                  <c:v>2.1300547833089212E-2</c:v>
                </c:pt>
                <c:pt idx="1235">
                  <c:v>2.1293068890005963E-2</c:v>
                </c:pt>
                <c:pt idx="1236">
                  <c:v>2.1286580292493772E-2</c:v>
                </c:pt>
                <c:pt idx="1237">
                  <c:v>2.1281130496377452E-2</c:v>
                </c:pt>
                <c:pt idx="1238">
                  <c:v>2.127672014817468E-2</c:v>
                </c:pt>
                <c:pt idx="1239">
                  <c:v>2.1273047447824385E-2</c:v>
                </c:pt>
                <c:pt idx="1240">
                  <c:v>2.1269277972199841E-2</c:v>
                </c:pt>
                <c:pt idx="1241">
                  <c:v>2.1265363338748899E-2</c:v>
                </c:pt>
                <c:pt idx="1242">
                  <c:v>2.1261303547615948E-2</c:v>
                </c:pt>
                <c:pt idx="1243">
                  <c:v>2.1257098598953132E-2</c:v>
                </c:pt>
                <c:pt idx="1244">
                  <c:v>2.1252444601397968E-2</c:v>
                </c:pt>
                <c:pt idx="1245">
                  <c:v>2.1247959971008257E-2</c:v>
                </c:pt>
                <c:pt idx="1246">
                  <c:v>2.124333019207203E-2</c:v>
                </c:pt>
                <c:pt idx="1247">
                  <c:v>2.1238555264749159E-2</c:v>
                </c:pt>
                <c:pt idx="1248">
                  <c:v>2.1233896498394876E-2</c:v>
                </c:pt>
                <c:pt idx="1249">
                  <c:v>2.1228820608049415E-2</c:v>
                </c:pt>
                <c:pt idx="1250">
                  <c:v>2.1223599561393757E-2</c:v>
                </c:pt>
                <c:pt idx="1251">
                  <c:v>2.121823335861614E-2</c:v>
                </c:pt>
                <c:pt idx="1252">
                  <c:v>2.1212721999922846E-2</c:v>
                </c:pt>
                <c:pt idx="1253">
                  <c:v>2.1206857594822992E-2</c:v>
                </c:pt>
                <c:pt idx="1254">
                  <c:v>2.1201066633954824E-2</c:v>
                </c:pt>
                <c:pt idx="1255">
                  <c:v>2.119513052623212E-2</c:v>
                </c:pt>
                <c:pt idx="1256">
                  <c:v>2.118974613018576E-2</c:v>
                </c:pt>
                <c:pt idx="1257">
                  <c:v>2.1182987875108902E-2</c:v>
                </c:pt>
                <c:pt idx="1258">
                  <c:v>2.1176605585434084E-2</c:v>
                </c:pt>
                <c:pt idx="1259">
                  <c:v>2.1170078141398475E-2</c:v>
                </c:pt>
                <c:pt idx="1260">
                  <c:v>2.11634055432522E-2</c:v>
                </c:pt>
                <c:pt idx="1261">
                  <c:v>2.1156587791237642E-2</c:v>
                </c:pt>
                <c:pt idx="1262">
                  <c:v>2.1149624885615243E-2</c:v>
                </c:pt>
                <c:pt idx="1263">
                  <c:v>2.1142516826642858E-2</c:v>
                </c:pt>
                <c:pt idx="1264">
                  <c:v>2.1135263614586085E-2</c:v>
                </c:pt>
                <c:pt idx="1265">
                  <c:v>2.1127865249718249E-2</c:v>
                </c:pt>
                <c:pt idx="1266">
                  <c:v>2.1120184668528733E-2</c:v>
                </c:pt>
                <c:pt idx="1267">
                  <c:v>2.1112517633615574E-2</c:v>
                </c:pt>
                <c:pt idx="1268">
                  <c:v>2.1104705463372456E-2</c:v>
                </c:pt>
                <c:pt idx="1269">
                  <c:v>2.109674815807502E-2</c:v>
                </c:pt>
                <c:pt idx="1270">
                  <c:v>2.1088696143089128E-2</c:v>
                </c:pt>
                <c:pt idx="1271">
                  <c:v>2.1080426867357865E-2</c:v>
                </c:pt>
                <c:pt idx="1272">
                  <c:v>2.1072012440865515E-2</c:v>
                </c:pt>
                <c:pt idx="1273">
                  <c:v>2.1063452863931822E-2</c:v>
                </c:pt>
                <c:pt idx="1274">
                  <c:v>2.105474813687137E-2</c:v>
                </c:pt>
                <c:pt idx="1275">
                  <c:v>2.1045927902373585E-2</c:v>
                </c:pt>
                <c:pt idx="1276">
                  <c:v>2.1036943768515393E-2</c:v>
                </c:pt>
                <c:pt idx="1277">
                  <c:v>2.1027814493749908E-2</c:v>
                </c:pt>
                <c:pt idx="1278">
                  <c:v>2.1018540078407533E-2</c:v>
                </c:pt>
                <c:pt idx="1279">
                  <c:v>2.1009047261315226E-2</c:v>
                </c:pt>
                <c:pt idx="1280">
                  <c:v>2.0999471640544078E-2</c:v>
                </c:pt>
                <c:pt idx="1281">
                  <c:v>2.0989750872046836E-2</c:v>
                </c:pt>
                <c:pt idx="1282">
                  <c:v>2.09798849561845E-2</c:v>
                </c:pt>
                <c:pt idx="1283">
                  <c:v>2.0969990904987412E-2</c:v>
                </c:pt>
                <c:pt idx="1284">
                  <c:v>2.0959845653425901E-2</c:v>
                </c:pt>
                <c:pt idx="1285">
                  <c:v>2.0949555263744202E-2</c:v>
                </c:pt>
                <c:pt idx="1286">
                  <c:v>2.0939119736326006E-2</c:v>
                </c:pt>
                <c:pt idx="1287">
                  <c:v>2.092864947266726E-2</c:v>
                </c:pt>
                <c:pt idx="1288">
                  <c:v>2.0919077804908998E-2</c:v>
                </c:pt>
                <c:pt idx="1289">
                  <c:v>2.0910605566986169E-2</c:v>
                </c:pt>
                <c:pt idx="1290">
                  <c:v>2.090315126981954E-2</c:v>
                </c:pt>
                <c:pt idx="1291">
                  <c:v>2.0896702898534857E-2</c:v>
                </c:pt>
                <c:pt idx="1292">
                  <c:v>2.0890536156666736E-2</c:v>
                </c:pt>
                <c:pt idx="1293">
                  <c:v>2.0884223639182523E-2</c:v>
                </c:pt>
                <c:pt idx="1294">
                  <c:v>2.0877765346322023E-2</c:v>
                </c:pt>
                <c:pt idx="1295">
                  <c:v>2.0871161278325043E-2</c:v>
                </c:pt>
                <c:pt idx="1296">
                  <c:v>2.0864301691688958E-2</c:v>
                </c:pt>
                <c:pt idx="1297">
                  <c:v>2.0857416885249336E-2</c:v>
                </c:pt>
                <c:pt idx="1298">
                  <c:v>2.0850386312722513E-2</c:v>
                </c:pt>
                <c:pt idx="1299">
                  <c:v>2.0843209974364285E-2</c:v>
                </c:pt>
                <c:pt idx="1300">
                  <c:v>2.0835887870430447E-2</c:v>
                </c:pt>
                <c:pt idx="1301">
                  <c:v>2.0828475606790842E-2</c:v>
                </c:pt>
                <c:pt idx="1302">
                  <c:v>2.0820851120104965E-2</c:v>
                </c:pt>
                <c:pt idx="1303">
                  <c:v>2.0813080860425409E-2</c:v>
                </c:pt>
                <c:pt idx="1304">
                  <c:v>2.0805164828040977E-2</c:v>
                </c:pt>
                <c:pt idx="1305">
                  <c:v>2.0797090876698121E-2</c:v>
                </c:pt>
                <c:pt idx="1306">
                  <c:v>2.0788894185113982E-2</c:v>
                </c:pt>
                <c:pt idx="1307">
                  <c:v>2.0780551729933983E-2</c:v>
                </c:pt>
                <c:pt idx="1308">
                  <c:v>2.0772063511459216E-2</c:v>
                </c:pt>
                <c:pt idx="1309">
                  <c:v>2.0763398086172041E-2</c:v>
                </c:pt>
                <c:pt idx="1310">
                  <c:v>2.0754607424007396E-2</c:v>
                </c:pt>
                <c:pt idx="1311">
                  <c:v>2.0745670991337409E-2</c:v>
                </c:pt>
                <c:pt idx="1312">
                  <c:v>2.0736588788497292E-2</c:v>
                </c:pt>
                <c:pt idx="1313">
                  <c:v>2.072736081582742E-2</c:v>
                </c:pt>
                <c:pt idx="1314">
                  <c:v>2.071798707367848E-2</c:v>
                </c:pt>
                <c:pt idx="1315">
                  <c:v>2.0708467562398584E-2</c:v>
                </c:pt>
                <c:pt idx="1316">
                  <c:v>2.0698802282351304E-2</c:v>
                </c:pt>
                <c:pt idx="1317">
                  <c:v>2.0688991233892489E-2</c:v>
                </c:pt>
                <c:pt idx="1318">
                  <c:v>2.0679421258393518E-2</c:v>
                </c:pt>
                <c:pt idx="1319">
                  <c:v>2.0669351643722855E-2</c:v>
                </c:pt>
                <c:pt idx="1320">
                  <c:v>2.0659136285917486E-2</c:v>
                </c:pt>
                <c:pt idx="1321">
                  <c:v>2.0648775185322852E-2</c:v>
                </c:pt>
                <c:pt idx="1322">
                  <c:v>2.063774947859422E-2</c:v>
                </c:pt>
                <c:pt idx="1323">
                  <c:v>2.0627063827628862E-2</c:v>
                </c:pt>
                <c:pt idx="1324">
                  <c:v>2.0615437556643506E-2</c:v>
                </c:pt>
                <c:pt idx="1325">
                  <c:v>2.0605255228967702E-2</c:v>
                </c:pt>
                <c:pt idx="1326">
                  <c:v>2.0594132282097048E-2</c:v>
                </c:pt>
                <c:pt idx="1327">
                  <c:v>2.0583092777313183E-2</c:v>
                </c:pt>
                <c:pt idx="1328">
                  <c:v>2.0571689364885515E-2</c:v>
                </c:pt>
                <c:pt idx="1329">
                  <c:v>2.0560140196764998E-2</c:v>
                </c:pt>
                <c:pt idx="1330">
                  <c:v>2.0548445273369964E-2</c:v>
                </c:pt>
                <c:pt idx="1331">
                  <c:v>2.0536331089194084E-2</c:v>
                </c:pt>
                <c:pt idx="1332">
                  <c:v>2.052433356194628E-2</c:v>
                </c:pt>
                <c:pt idx="1333">
                  <c:v>2.0512190272852011E-2</c:v>
                </c:pt>
                <c:pt idx="1334">
                  <c:v>2.0499901222359954E-2</c:v>
                </c:pt>
                <c:pt idx="1335">
                  <c:v>2.0487784342360982E-2</c:v>
                </c:pt>
                <c:pt idx="1336">
                  <c:v>2.0475214896439553E-2</c:v>
                </c:pt>
                <c:pt idx="1337">
                  <c:v>2.0462499698334469E-2</c:v>
                </c:pt>
                <c:pt idx="1338">
                  <c:v>2.0449638748506693E-2</c:v>
                </c:pt>
                <c:pt idx="1339">
                  <c:v>2.0436752582844164E-2</c:v>
                </c:pt>
                <c:pt idx="1340">
                  <c:v>2.0424672553187154E-2</c:v>
                </c:pt>
                <c:pt idx="1341">
                  <c:v>2.0413987346238231E-2</c:v>
                </c:pt>
                <c:pt idx="1342">
                  <c:v>2.0404417583065361E-2</c:v>
                </c:pt>
                <c:pt idx="1343">
                  <c:v>2.0395946581812652E-2</c:v>
                </c:pt>
                <c:pt idx="1344">
                  <c:v>2.0387780564213757E-2</c:v>
                </c:pt>
                <c:pt idx="1345">
                  <c:v>2.0379452332042764E-2</c:v>
                </c:pt>
                <c:pt idx="1346">
                  <c:v>2.0370961885645206E-2</c:v>
                </c:pt>
                <c:pt idx="1347">
                  <c:v>2.0362309225376924E-2</c:v>
                </c:pt>
                <c:pt idx="1348">
                  <c:v>2.0353494351601498E-2</c:v>
                </c:pt>
                <c:pt idx="1349">
                  <c:v>2.0344597728131575E-2</c:v>
                </c:pt>
                <c:pt idx="1350">
                  <c:v>2.0335470530320698E-2</c:v>
                </c:pt>
                <c:pt idx="1351">
                  <c:v>2.0326181129019183E-2</c:v>
                </c:pt>
                <c:pt idx="1352">
                  <c:v>2.0316729524608057E-2</c:v>
                </c:pt>
                <c:pt idx="1353">
                  <c:v>2.0306986793224166E-2</c:v>
                </c:pt>
                <c:pt idx="1354">
                  <c:v>2.0297198646376281E-2</c:v>
                </c:pt>
                <c:pt idx="1355">
                  <c:v>2.0287248288739082E-2</c:v>
                </c:pt>
                <c:pt idx="1356">
                  <c:v>2.0277135720738033E-2</c:v>
                </c:pt>
                <c:pt idx="1357">
                  <c:v>2.0267038469449439E-2</c:v>
                </c:pt>
                <c:pt idx="1358">
                  <c:v>2.0256613654616729E-2</c:v>
                </c:pt>
                <c:pt idx="1359">
                  <c:v>2.0246026639485493E-2</c:v>
                </c:pt>
                <c:pt idx="1360">
                  <c:v>2.0235277424487386E-2</c:v>
                </c:pt>
                <c:pt idx="1361">
                  <c:v>2.0224366010051398E-2</c:v>
                </c:pt>
                <c:pt idx="1362">
                  <c:v>2.0213053919136147E-2</c:v>
                </c:pt>
                <c:pt idx="1363">
                  <c:v>2.020180589077452E-2</c:v>
                </c:pt>
                <c:pt idx="1364">
                  <c:v>2.0190395655620384E-2</c:v>
                </c:pt>
                <c:pt idx="1365">
                  <c:v>2.0178823214148191E-2</c:v>
                </c:pt>
                <c:pt idx="1366">
                  <c:v>2.0167088566842715E-2</c:v>
                </c:pt>
                <c:pt idx="1367">
                  <c:v>2.0155191714193891E-2</c:v>
                </c:pt>
                <c:pt idx="1368">
                  <c:v>2.0143132656704539E-2</c:v>
                </c:pt>
                <c:pt idx="1369">
                  <c:v>2.0130911394869749E-2</c:v>
                </c:pt>
                <c:pt idx="1370">
                  <c:v>2.0119533735603681E-2</c:v>
                </c:pt>
                <c:pt idx="1371">
                  <c:v>2.0107024919560703E-2</c:v>
                </c:pt>
                <c:pt idx="1372">
                  <c:v>2.0094353926457371E-2</c:v>
                </c:pt>
                <c:pt idx="1373">
                  <c:v>2.008152075676474E-2</c:v>
                </c:pt>
                <c:pt idx="1374">
                  <c:v>2.0067372038737052E-2</c:v>
                </c:pt>
                <c:pt idx="1375">
                  <c:v>2.0052573808228859E-2</c:v>
                </c:pt>
                <c:pt idx="1376">
                  <c:v>2.0040820884318751E-2</c:v>
                </c:pt>
                <c:pt idx="1377">
                  <c:v>2.0027302006740071E-2</c:v>
                </c:pt>
                <c:pt idx="1378">
                  <c:v>2.0013620929666267E-2</c:v>
                </c:pt>
                <c:pt idx="1379">
                  <c:v>2.0000224982411829E-2</c:v>
                </c:pt>
                <c:pt idx="1380">
                  <c:v>1.9986231870145588E-2</c:v>
                </c:pt>
                <c:pt idx="1381">
                  <c:v>1.9972076568526731E-2</c:v>
                </c:pt>
                <c:pt idx="1382">
                  <c:v>1.9957759078130799E-2</c:v>
                </c:pt>
                <c:pt idx="1383">
                  <c:v>1.9942782572145757E-2</c:v>
                </c:pt>
                <c:pt idx="1384">
                  <c:v>1.9928128310359783E-2</c:v>
                </c:pt>
                <c:pt idx="1385">
                  <c:v>1.991331185322762E-2</c:v>
                </c:pt>
                <c:pt idx="1386">
                  <c:v>1.9898333201370709E-2</c:v>
                </c:pt>
                <c:pt idx="1387">
                  <c:v>1.988319235541049E-2</c:v>
                </c:pt>
                <c:pt idx="1388">
                  <c:v>1.9868448204311662E-2</c:v>
                </c:pt>
                <c:pt idx="1389">
                  <c:v>1.985299540906027E-2</c:v>
                </c:pt>
                <c:pt idx="1390">
                  <c:v>1.9837380429849283E-2</c:v>
                </c:pt>
                <c:pt idx="1391">
                  <c:v>1.9821719650392033E-2</c:v>
                </c:pt>
                <c:pt idx="1392">
                  <c:v>1.9806573770759495E-2</c:v>
                </c:pt>
                <c:pt idx="1393">
                  <c:v>1.9793017283208907E-2</c:v>
                </c:pt>
                <c:pt idx="1394">
                  <c:v>1.9780546861919757E-2</c:v>
                </c:pt>
                <c:pt idx="1395">
                  <c:v>1.9769158972434159E-2</c:v>
                </c:pt>
                <c:pt idx="1396">
                  <c:v>1.9758097754392006E-2</c:v>
                </c:pt>
                <c:pt idx="1397">
                  <c:v>1.974691408284961E-2</c:v>
                </c:pt>
                <c:pt idx="1398">
                  <c:v>1.973560795815766E-2</c:v>
                </c:pt>
                <c:pt idx="1399">
                  <c:v>1.972417938068231E-2</c:v>
                </c:pt>
                <c:pt idx="1400">
                  <c:v>1.9712628350771675E-2</c:v>
                </c:pt>
                <c:pt idx="1401">
                  <c:v>1.9701260304219481E-2</c:v>
                </c:pt>
                <c:pt idx="1402">
                  <c:v>1.9689473761408394E-2</c:v>
                </c:pt>
                <c:pt idx="1403">
                  <c:v>1.9677564773551204E-2</c:v>
                </c:pt>
                <c:pt idx="1404">
                  <c:v>1.9665533341012953E-2</c:v>
                </c:pt>
                <c:pt idx="1405">
                  <c:v>1.9653036427726478E-2</c:v>
                </c:pt>
                <c:pt idx="1406">
                  <c:v>1.9640750691050736E-2</c:v>
                </c:pt>
                <c:pt idx="1407">
                  <c:v>1.9628342504575017E-2</c:v>
                </c:pt>
                <c:pt idx="1408">
                  <c:v>1.9615811868704161E-2</c:v>
                </c:pt>
                <c:pt idx="1409">
                  <c:v>1.9603539521079405E-2</c:v>
                </c:pt>
                <c:pt idx="1410">
                  <c:v>1.959077342829918E-2</c:v>
                </c:pt>
                <c:pt idx="1411">
                  <c:v>1.9577884893486441E-2</c:v>
                </c:pt>
                <c:pt idx="1412">
                  <c:v>1.9564873917038206E-2</c:v>
                </c:pt>
                <c:pt idx="1413">
                  <c:v>1.9551740499354153E-2</c:v>
                </c:pt>
                <c:pt idx="1414">
                  <c:v>1.9538056638472929E-2</c:v>
                </c:pt>
                <c:pt idx="1415">
                  <c:v>1.9524668868086448E-2</c:v>
                </c:pt>
                <c:pt idx="1416">
                  <c:v>1.9511158651574472E-2</c:v>
                </c:pt>
                <c:pt idx="1417">
                  <c:v>1.9494650128104789E-2</c:v>
                </c:pt>
                <c:pt idx="1418">
                  <c:v>1.9480858544617424E-2</c:v>
                </c:pt>
                <c:pt idx="1419">
                  <c:v>1.9466944504244216E-2</c:v>
                </c:pt>
                <c:pt idx="1420">
                  <c:v>1.9452908007450243E-2</c:v>
                </c:pt>
                <c:pt idx="1421">
                  <c:v>1.9438749054710287E-2</c:v>
                </c:pt>
                <c:pt idx="1422">
                  <c:v>1.9426994164822058E-2</c:v>
                </c:pt>
                <c:pt idx="1423">
                  <c:v>1.941263790521524E-2</c:v>
                </c:pt>
                <c:pt idx="1424">
                  <c:v>1.939815922102937E-2</c:v>
                </c:pt>
                <c:pt idx="1425">
                  <c:v>1.9383558112678414E-2</c:v>
                </c:pt>
                <c:pt idx="1426">
                  <c:v>1.9367750521769977E-2</c:v>
                </c:pt>
                <c:pt idx="1427">
                  <c:v>1.9351223790314138E-2</c:v>
                </c:pt>
                <c:pt idx="1428">
                  <c:v>1.9336207659500202E-2</c:v>
                </c:pt>
                <c:pt idx="1429">
                  <c:v>1.9321069076661989E-2</c:v>
                </c:pt>
                <c:pt idx="1430">
                  <c:v>1.9305808042310607E-2</c:v>
                </c:pt>
                <c:pt idx="1431">
                  <c:v>1.9292200969313278E-2</c:v>
                </c:pt>
                <c:pt idx="1432">
                  <c:v>1.9276723758243186E-2</c:v>
                </c:pt>
                <c:pt idx="1433">
                  <c:v>1.9261124114740902E-2</c:v>
                </c:pt>
                <c:pt idx="1434">
                  <c:v>1.9245402039280712E-2</c:v>
                </c:pt>
                <c:pt idx="1435">
                  <c:v>1.9227666115919237E-2</c:v>
                </c:pt>
                <c:pt idx="1436">
                  <c:v>1.9211670383394039E-2</c:v>
                </c:pt>
                <c:pt idx="1437">
                  <c:v>1.9195552203030306E-2</c:v>
                </c:pt>
                <c:pt idx="1438">
                  <c:v>1.9179311575373056E-2</c:v>
                </c:pt>
                <c:pt idx="1439">
                  <c:v>1.9164955199613587E-2</c:v>
                </c:pt>
                <c:pt idx="1440">
                  <c:v>1.914849854264844E-2</c:v>
                </c:pt>
                <c:pt idx="1441">
                  <c:v>1.9131919457167967E-2</c:v>
                </c:pt>
                <c:pt idx="1442">
                  <c:v>1.9115217943681095E-2</c:v>
                </c:pt>
                <c:pt idx="1443">
                  <c:v>1.9098426934479384E-2</c:v>
                </c:pt>
                <c:pt idx="1444">
                  <c:v>1.9079892497253909E-2</c:v>
                </c:pt>
                <c:pt idx="1445">
                  <c:v>1.9063665459719624E-2</c:v>
                </c:pt>
                <c:pt idx="1446">
                  <c:v>1.9047753714956626E-2</c:v>
                </c:pt>
                <c:pt idx="1447">
                  <c:v>1.9032195125952809E-2</c:v>
                </c:pt>
                <c:pt idx="1448">
                  <c:v>1.9016821380132175E-2</c:v>
                </c:pt>
                <c:pt idx="1449">
                  <c:v>1.9001519185425669E-2</c:v>
                </c:pt>
                <c:pt idx="1450">
                  <c:v>1.8986288541535341E-2</c:v>
                </c:pt>
                <c:pt idx="1451">
                  <c:v>1.8971129448163249E-2</c:v>
                </c:pt>
                <c:pt idx="1452">
                  <c:v>1.8957760653847799E-2</c:v>
                </c:pt>
                <c:pt idx="1453">
                  <c:v>1.8942731700200888E-2</c:v>
                </c:pt>
                <c:pt idx="1454">
                  <c:v>1.892777428309067E-2</c:v>
                </c:pt>
                <c:pt idx="1455">
                  <c:v>1.8912888402250694E-2</c:v>
                </c:pt>
                <c:pt idx="1456">
                  <c:v>1.8898074057409175E-2</c:v>
                </c:pt>
                <c:pt idx="1457">
                  <c:v>1.888167743221849E-2</c:v>
                </c:pt>
                <c:pt idx="1458">
                  <c:v>1.8867019184209161E-2</c:v>
                </c:pt>
                <c:pt idx="1459">
                  <c:v>1.8852432484375698E-2</c:v>
                </c:pt>
                <c:pt idx="1460">
                  <c:v>1.8837917332427428E-2</c:v>
                </c:pt>
                <c:pt idx="1461">
                  <c:v>1.8825075364055088E-2</c:v>
                </c:pt>
                <c:pt idx="1462">
                  <c:v>1.8810690229728699E-2</c:v>
                </c:pt>
                <c:pt idx="1463">
                  <c:v>1.8796376629580891E-2</c:v>
                </c:pt>
                <c:pt idx="1464">
                  <c:v>1.8782134563358532E-2</c:v>
                </c:pt>
                <c:pt idx="1465">
                  <c:v>1.8767964030803164E-2</c:v>
                </c:pt>
                <c:pt idx="1466">
                  <c:v>1.8752328910552795E-2</c:v>
                </c:pt>
                <c:pt idx="1467">
                  <c:v>1.8738314585925959E-2</c:v>
                </c:pt>
                <c:pt idx="1468">
                  <c:v>1.8724371806943682E-2</c:v>
                </c:pt>
                <c:pt idx="1469">
                  <c:v>1.8709022666666408E-2</c:v>
                </c:pt>
                <c:pt idx="1470">
                  <c:v>1.8695228804538888E-2</c:v>
                </c:pt>
                <c:pt idx="1471">
                  <c:v>1.8681506482984833E-2</c:v>
                </c:pt>
                <c:pt idx="1472">
                  <c:v>1.8667855701744451E-2</c:v>
                </c:pt>
                <c:pt idx="1473">
                  <c:v>1.8654276460555452E-2</c:v>
                </c:pt>
                <c:pt idx="1474">
                  <c:v>1.8642198715399821E-2</c:v>
                </c:pt>
                <c:pt idx="1475">
                  <c:v>1.8628749310904892E-2</c:v>
                </c:pt>
                <c:pt idx="1476">
                  <c:v>1.8615371433153109E-2</c:v>
                </c:pt>
                <c:pt idx="1477">
                  <c:v>1.8602065081910181E-2</c:v>
                </c:pt>
                <c:pt idx="1478">
                  <c:v>1.8588830256952838E-2</c:v>
                </c:pt>
                <c:pt idx="1479">
                  <c:v>1.8574303340144482E-2</c:v>
                </c:pt>
                <c:pt idx="1480">
                  <c:v>1.8560775582722885E-2</c:v>
                </c:pt>
                <c:pt idx="1481">
                  <c:v>1.85482179421953E-2</c:v>
                </c:pt>
                <c:pt idx="1482">
                  <c:v>1.8535282550007914E-2</c:v>
                </c:pt>
                <c:pt idx="1483">
                  <c:v>1.8522418695346432E-2</c:v>
                </c:pt>
                <c:pt idx="1484">
                  <c:v>1.8509626377968547E-2</c:v>
                </c:pt>
                <c:pt idx="1485">
                  <c:v>1.8496905597629454E-2</c:v>
                </c:pt>
                <c:pt idx="1486">
                  <c:v>1.8484256354086848E-2</c:v>
                </c:pt>
                <c:pt idx="1487">
                  <c:v>1.8470305565698873E-2</c:v>
                </c:pt>
                <c:pt idx="1488">
                  <c:v>1.8457805145402576E-2</c:v>
                </c:pt>
                <c:pt idx="1489">
                  <c:v>1.8445376257073723E-2</c:v>
                </c:pt>
                <c:pt idx="1490">
                  <c:v>1.8433018900482823E-2</c:v>
                </c:pt>
                <c:pt idx="1491">
                  <c:v>1.8420733075400379E-2</c:v>
                </c:pt>
                <c:pt idx="1492">
                  <c:v>1.8408518781599478E-2</c:v>
                </c:pt>
                <c:pt idx="1493">
                  <c:v>1.8396376018855787E-2</c:v>
                </c:pt>
                <c:pt idx="1494">
                  <c:v>1.8384304786944965E-2</c:v>
                </c:pt>
                <c:pt idx="1495">
                  <c:v>1.837219395989665E-2</c:v>
                </c:pt>
                <c:pt idx="1496">
                  <c:v>1.8359541720547538E-2</c:v>
                </c:pt>
                <c:pt idx="1497">
                  <c:v>1.83462977949191E-2</c:v>
                </c:pt>
                <c:pt idx="1498">
                  <c:v>1.8332474803661663E-2</c:v>
                </c:pt>
                <c:pt idx="1499">
                  <c:v>1.8318092331160961E-2</c:v>
                </c:pt>
                <c:pt idx="1500">
                  <c:v>1.8303585037647375E-2</c:v>
                </c:pt>
                <c:pt idx="1501">
                  <c:v>1.8289205162060323E-2</c:v>
                </c:pt>
                <c:pt idx="1502">
                  <c:v>1.827495270392792E-2</c:v>
                </c:pt>
                <c:pt idx="1503">
                  <c:v>1.8260827662780872E-2</c:v>
                </c:pt>
                <c:pt idx="1504">
                  <c:v>1.824630405028338E-2</c:v>
                </c:pt>
                <c:pt idx="1505">
                  <c:v>1.8232959829588818E-2</c:v>
                </c:pt>
                <c:pt idx="1506">
                  <c:v>1.8219217036630996E-2</c:v>
                </c:pt>
                <c:pt idx="1507">
                  <c:v>1.8205601658827734E-2</c:v>
                </c:pt>
                <c:pt idx="1508">
                  <c:v>1.8192113695732929E-2</c:v>
                </c:pt>
                <c:pt idx="1509">
                  <c:v>1.8178753146897913E-2</c:v>
                </c:pt>
                <c:pt idx="1510">
                  <c:v>1.8165520011889487E-2</c:v>
                </c:pt>
                <c:pt idx="1511">
                  <c:v>1.8152414290269283E-2</c:v>
                </c:pt>
                <c:pt idx="1512">
                  <c:v>1.8139435981609265E-2</c:v>
                </c:pt>
                <c:pt idx="1513">
                  <c:v>1.8127940263147506E-2</c:v>
                </c:pt>
                <c:pt idx="1514">
                  <c:v>1.8113861601467909E-2</c:v>
                </c:pt>
                <c:pt idx="1515">
                  <c:v>1.8101265529143377E-2</c:v>
                </c:pt>
                <c:pt idx="1516">
                  <c:v>1.8088796868095211E-2</c:v>
                </c:pt>
                <c:pt idx="1517">
                  <c:v>1.8075623896518716E-2</c:v>
                </c:pt>
                <c:pt idx="1518">
                  <c:v>1.8064241778200901E-2</c:v>
                </c:pt>
                <c:pt idx="1519">
                  <c:v>1.8052155348550238E-2</c:v>
                </c:pt>
                <c:pt idx="1520">
                  <c:v>1.8040196328561752E-2</c:v>
                </c:pt>
                <c:pt idx="1521">
                  <c:v>1.8023333030278824E-2</c:v>
                </c:pt>
                <c:pt idx="1522">
                  <c:v>1.8011683432133323E-2</c:v>
                </c:pt>
                <c:pt idx="1523">
                  <c:v>1.8000161242322028E-2</c:v>
                </c:pt>
                <c:pt idx="1524">
                  <c:v>1.7988766460465884E-2</c:v>
                </c:pt>
                <c:pt idx="1525">
                  <c:v>1.7977499086193581E-2</c:v>
                </c:pt>
                <c:pt idx="1526">
                  <c:v>1.7967371803761747E-2</c:v>
                </c:pt>
                <c:pt idx="1527">
                  <c:v>1.7956333593321779E-2</c:v>
                </c:pt>
                <c:pt idx="1528">
                  <c:v>1.7945422769386012E-2</c:v>
                </c:pt>
                <c:pt idx="1529">
                  <c:v>1.7934639331637556E-2</c:v>
                </c:pt>
                <c:pt idx="1530">
                  <c:v>1.7923073315732816E-2</c:v>
                </c:pt>
                <c:pt idx="1531">
                  <c:v>1.7912570379318041E-2</c:v>
                </c:pt>
                <c:pt idx="1532">
                  <c:v>1.7902194847983301E-2</c:v>
                </c:pt>
                <c:pt idx="1533">
                  <c:v>1.7891946721380489E-2</c:v>
                </c:pt>
                <c:pt idx="1534">
                  <c:v>1.7881825999182119E-2</c:v>
                </c:pt>
                <c:pt idx="1535">
                  <c:v>1.7870673795441938E-2</c:v>
                </c:pt>
                <c:pt idx="1536">
                  <c:v>1.7860817470099377E-2</c:v>
                </c:pt>
                <c:pt idx="1537">
                  <c:v>1.7851088541561921E-2</c:v>
                </c:pt>
                <c:pt idx="1538">
                  <c:v>1.7841487009528478E-2</c:v>
                </c:pt>
                <c:pt idx="1539">
                  <c:v>1.7831789027882867E-2</c:v>
                </c:pt>
                <c:pt idx="1540">
                  <c:v>1.7822450925570815E-2</c:v>
                </c:pt>
                <c:pt idx="1541">
                  <c:v>1.7813240225378585E-2</c:v>
                </c:pt>
                <c:pt idx="1542">
                  <c:v>1.7804156926996748E-2</c:v>
                </c:pt>
                <c:pt idx="1543">
                  <c:v>1.7795390286316604E-2</c:v>
                </c:pt>
                <c:pt idx="1544">
                  <c:v>1.778655312701094E-2</c:v>
                </c:pt>
                <c:pt idx="1545">
                  <c:v>1.7777843362154933E-2</c:v>
                </c:pt>
                <c:pt idx="1546">
                  <c:v>1.7769260991471469E-2</c:v>
                </c:pt>
                <c:pt idx="1547">
                  <c:v>1.7760174362895016E-2</c:v>
                </c:pt>
                <c:pt idx="1548">
                  <c:v>1.7750425527767465E-2</c:v>
                </c:pt>
                <c:pt idx="1549">
                  <c:v>1.7739853228844697E-2</c:v>
                </c:pt>
                <c:pt idx="1550">
                  <c:v>1.7728459454824947E-2</c:v>
                </c:pt>
                <c:pt idx="1551">
                  <c:v>1.7716402024513987E-2</c:v>
                </c:pt>
                <c:pt idx="1552">
                  <c:v>1.7704393082201161E-2</c:v>
                </c:pt>
                <c:pt idx="1553">
                  <c:v>1.7692520342702522E-2</c:v>
                </c:pt>
                <c:pt idx="1554">
                  <c:v>1.7680783805605498E-2</c:v>
                </c:pt>
                <c:pt idx="1555">
                  <c:v>1.7669183470497517E-2</c:v>
                </c:pt>
                <c:pt idx="1556">
                  <c:v>1.7658093760632099E-2</c:v>
                </c:pt>
                <c:pt idx="1557">
                  <c:v>1.7646756655159024E-2</c:v>
                </c:pt>
                <c:pt idx="1558">
                  <c:v>1.7635555743470199E-2</c:v>
                </c:pt>
                <c:pt idx="1559">
                  <c:v>1.7624491025184597E-2</c:v>
                </c:pt>
                <c:pt idx="1560">
                  <c:v>1.7613562499926516E-2</c:v>
                </c:pt>
                <c:pt idx="1561">
                  <c:v>1.7602441679095596E-2</c:v>
                </c:pt>
                <c:pt idx="1562">
                  <c:v>1.7591794746753382E-2</c:v>
                </c:pt>
                <c:pt idx="1563">
                  <c:v>1.7581284013277545E-2</c:v>
                </c:pt>
                <c:pt idx="1564">
                  <c:v>1.7570909478289036E-2</c:v>
                </c:pt>
                <c:pt idx="1565">
                  <c:v>1.7560962756197895E-2</c:v>
                </c:pt>
                <c:pt idx="1566">
                  <c:v>1.7550851381460397E-2</c:v>
                </c:pt>
                <c:pt idx="1567">
                  <c:v>1.7540876197245758E-2</c:v>
                </c:pt>
                <c:pt idx="1568">
                  <c:v>1.7531037203218247E-2</c:v>
                </c:pt>
                <c:pt idx="1569">
                  <c:v>1.7520321120863123E-2</c:v>
                </c:pt>
                <c:pt idx="1570">
                  <c:v>1.7511522416638784E-2</c:v>
                </c:pt>
                <c:pt idx="1571">
                  <c:v>1.7502101261162386E-2</c:v>
                </c:pt>
                <c:pt idx="1572">
                  <c:v>1.7492816301396184E-2</c:v>
                </c:pt>
                <c:pt idx="1573">
                  <c:v>1.748366753701527E-2</c:v>
                </c:pt>
                <c:pt idx="1574">
                  <c:v>1.747465496769475E-2</c:v>
                </c:pt>
                <c:pt idx="1575">
                  <c:v>1.7465778593120034E-2</c:v>
                </c:pt>
                <c:pt idx="1576">
                  <c:v>1.7457038412981692E-2</c:v>
                </c:pt>
                <c:pt idx="1577">
                  <c:v>1.7448434426972869E-2</c:v>
                </c:pt>
                <c:pt idx="1578">
                  <c:v>1.7440482333359597E-2</c:v>
                </c:pt>
                <c:pt idx="1579">
                  <c:v>1.7432122764345439E-2</c:v>
                </c:pt>
                <c:pt idx="1580">
                  <c:v>1.7423899368287046E-2</c:v>
                </c:pt>
                <c:pt idx="1581">
                  <c:v>1.7415812144921779E-2</c:v>
                </c:pt>
                <c:pt idx="1582">
                  <c:v>1.7407457398415451E-2</c:v>
                </c:pt>
                <c:pt idx="1583">
                  <c:v>1.7399670570990011E-2</c:v>
                </c:pt>
                <c:pt idx="1584">
                  <c:v>1.7392019935677641E-2</c:v>
                </c:pt>
                <c:pt idx="1585">
                  <c:v>1.7384091968527113E-2</c:v>
                </c:pt>
                <c:pt idx="1586">
                  <c:v>1.7377127240316845E-2</c:v>
                </c:pt>
                <c:pt idx="1587">
                  <c:v>1.7369972034549264E-2</c:v>
                </c:pt>
                <c:pt idx="1588">
                  <c:v>1.7362856780126279E-2</c:v>
                </c:pt>
                <c:pt idx="1589">
                  <c:v>1.7355877709831269E-2</c:v>
                </c:pt>
                <c:pt idx="1590">
                  <c:v>1.7349034823432419E-2</c:v>
                </c:pt>
                <c:pt idx="1591">
                  <c:v>1.7342278845648842E-2</c:v>
                </c:pt>
                <c:pt idx="1592">
                  <c:v>1.7335717737955565E-2</c:v>
                </c:pt>
                <c:pt idx="1593">
                  <c:v>1.732929282013199E-2</c:v>
                </c:pt>
                <c:pt idx="1594">
                  <c:v>1.7323004091946051E-2</c:v>
                </c:pt>
                <c:pt idx="1595">
                  <c:v>1.7316863141892291E-2</c:v>
                </c:pt>
                <c:pt idx="1596">
                  <c:v>1.7310837354140851E-2</c:v>
                </c:pt>
                <c:pt idx="1597">
                  <c:v>1.7304947748753463E-2</c:v>
                </c:pt>
                <c:pt idx="1598">
                  <c:v>1.7299194325530287E-2</c:v>
                </c:pt>
                <c:pt idx="1599">
                  <c:v>1.7293475970777905E-2</c:v>
                </c:pt>
                <c:pt idx="1600">
                  <c:v>1.7286816634873858E-2</c:v>
                </c:pt>
                <c:pt idx="1601">
                  <c:v>1.7279276303288932E-2</c:v>
                </c:pt>
                <c:pt idx="1602">
                  <c:v>1.7270809542473901E-2</c:v>
                </c:pt>
                <c:pt idx="1603">
                  <c:v>1.7261428433598375E-2</c:v>
                </c:pt>
                <c:pt idx="1604">
                  <c:v>1.7251797240042145E-2</c:v>
                </c:pt>
                <c:pt idx="1605">
                  <c:v>1.7242307576295725E-2</c:v>
                </c:pt>
                <c:pt idx="1606">
                  <c:v>1.7232959442003266E-2</c:v>
                </c:pt>
                <c:pt idx="1607">
                  <c:v>1.722375283683213E-2</c:v>
                </c:pt>
                <c:pt idx="1608">
                  <c:v>1.72149118200009E-2</c:v>
                </c:pt>
                <c:pt idx="1609">
                  <c:v>1.72059785896721E-2</c:v>
                </c:pt>
                <c:pt idx="1610">
                  <c:v>1.7197186880516746E-2</c:v>
                </c:pt>
                <c:pt idx="1611">
                  <c:v>1.7188536692223089E-2</c:v>
                </c:pt>
                <c:pt idx="1612">
                  <c:v>1.7180028024479377E-2</c:v>
                </c:pt>
                <c:pt idx="1613">
                  <c:v>1.7171485298800269E-2</c:v>
                </c:pt>
                <c:pt idx="1614">
                  <c:v>1.7163269388327025E-2</c:v>
                </c:pt>
                <c:pt idx="1615">
                  <c:v>1.7155195004430048E-2</c:v>
                </c:pt>
                <c:pt idx="1616">
                  <c:v>1.7147262146810217E-2</c:v>
                </c:pt>
                <c:pt idx="1617">
                  <c:v>1.7139607483743546E-2</c:v>
                </c:pt>
                <c:pt idx="1618">
                  <c:v>1.7131947933189728E-2</c:v>
                </c:pt>
                <c:pt idx="1619">
                  <c:v>1.7124429901192784E-2</c:v>
                </c:pt>
                <c:pt idx="1620">
                  <c:v>1.7117053387486258E-2</c:v>
                </c:pt>
                <c:pt idx="1621">
                  <c:v>1.7109720742935611E-2</c:v>
                </c:pt>
                <c:pt idx="1622">
                  <c:v>1.7102637037086615E-2</c:v>
                </c:pt>
                <c:pt idx="1623">
                  <c:v>1.7095694855596304E-2</c:v>
                </c:pt>
                <c:pt idx="1624">
                  <c:v>1.7088894198214556E-2</c:v>
                </c:pt>
                <c:pt idx="1625">
                  <c:v>1.7082235064691243E-2</c:v>
                </c:pt>
                <c:pt idx="1626">
                  <c:v>1.7075717454781408E-2</c:v>
                </c:pt>
                <c:pt idx="1627">
                  <c:v>1.7069341368250394E-2</c:v>
                </c:pt>
                <c:pt idx="1628">
                  <c:v>1.7063106804863549E-2</c:v>
                </c:pt>
                <c:pt idx="1629">
                  <c:v>1.7057013764391383E-2</c:v>
                </c:pt>
                <c:pt idx="1630">
                  <c:v>1.7051093419903549E-2</c:v>
                </c:pt>
                <c:pt idx="1631">
                  <c:v>1.7045253927502495E-2</c:v>
                </c:pt>
                <c:pt idx="1632">
                  <c:v>1.7039555937048739E-2</c:v>
                </c:pt>
                <c:pt idx="1633">
                  <c:v>1.7033999448348158E-2</c:v>
                </c:pt>
                <c:pt idx="1634">
                  <c:v>1.7028671398190313E-2</c:v>
                </c:pt>
                <c:pt idx="1635">
                  <c:v>1.7023596021604651E-2</c:v>
                </c:pt>
                <c:pt idx="1636">
                  <c:v>1.7018325104739947E-2</c:v>
                </c:pt>
                <c:pt idx="1637">
                  <c:v>1.7013364240029954E-2</c:v>
                </c:pt>
                <c:pt idx="1638">
                  <c:v>1.7008544896421895E-2</c:v>
                </c:pt>
                <c:pt idx="1639">
                  <c:v>1.7003787785391467E-2</c:v>
                </c:pt>
                <c:pt idx="1640">
                  <c:v>1.6999241589398473E-2</c:v>
                </c:pt>
                <c:pt idx="1641">
                  <c:v>1.6994836907275435E-2</c:v>
                </c:pt>
                <c:pt idx="1642">
                  <c:v>1.6990573738859815E-2</c:v>
                </c:pt>
                <c:pt idx="1643">
                  <c:v>1.6986570988917992E-2</c:v>
                </c:pt>
                <c:pt idx="1644">
                  <c:v>1.6982600768401773E-2</c:v>
                </c:pt>
                <c:pt idx="1645">
                  <c:v>1.6978772067865806E-2</c:v>
                </c:pt>
                <c:pt idx="1646">
                  <c:v>1.6975084887163112E-2</c:v>
                </c:pt>
                <c:pt idx="1647">
                  <c:v>1.6971380597365027E-2</c:v>
                </c:pt>
                <c:pt idx="1648">
                  <c:v>1.6967966508233623E-2</c:v>
                </c:pt>
                <c:pt idx="1649">
                  <c:v>1.6964693931861063E-2</c:v>
                </c:pt>
                <c:pt idx="1650">
                  <c:v>1.6961562868135438E-2</c:v>
                </c:pt>
                <c:pt idx="1651">
                  <c:v>1.6958472226102472E-2</c:v>
                </c:pt>
                <c:pt idx="1652">
                  <c:v>1.6954617756357458E-2</c:v>
                </c:pt>
                <c:pt idx="1653">
                  <c:v>1.6949711983245845E-2</c:v>
                </c:pt>
                <c:pt idx="1654">
                  <c:v>1.6943879188198889E-2</c:v>
                </c:pt>
                <c:pt idx="1655">
                  <c:v>1.6937128909710455E-2</c:v>
                </c:pt>
                <c:pt idx="1656">
                  <c:v>1.6930123126853391E-2</c:v>
                </c:pt>
                <c:pt idx="1657">
                  <c:v>1.6923252966980138E-2</c:v>
                </c:pt>
                <c:pt idx="1658">
                  <c:v>1.6916518429853464E-2</c:v>
                </c:pt>
                <c:pt idx="1659">
                  <c:v>1.6909919515241303E-2</c:v>
                </c:pt>
                <c:pt idx="1660">
                  <c:v>1.690345622290642E-2</c:v>
                </c:pt>
                <c:pt idx="1661">
                  <c:v>1.6897172628736357E-2</c:v>
                </c:pt>
                <c:pt idx="1662">
                  <c:v>1.689097118384808E-2</c:v>
                </c:pt>
                <c:pt idx="1663">
                  <c:v>1.6884905354129565E-2</c:v>
                </c:pt>
                <c:pt idx="1664">
                  <c:v>1.687897513937564E-2</c:v>
                </c:pt>
                <c:pt idx="1665">
                  <c:v>1.6873174087683813E-2</c:v>
                </c:pt>
                <c:pt idx="1666">
                  <c:v>1.6867524524451092E-2</c:v>
                </c:pt>
                <c:pt idx="1667">
                  <c:v>1.6862010582010391E-2</c:v>
                </c:pt>
                <c:pt idx="1668">
                  <c:v>1.6856632260173466E-2</c:v>
                </c:pt>
                <c:pt idx="1669">
                  <c:v>1.6851358283168416E-2</c:v>
                </c:pt>
                <c:pt idx="1670">
                  <c:v>1.6846241754133295E-2</c:v>
                </c:pt>
                <c:pt idx="1671">
                  <c:v>1.6841260838751815E-2</c:v>
                </c:pt>
                <c:pt idx="1672">
                  <c:v>1.6836415536856109E-2</c:v>
                </c:pt>
                <c:pt idx="1673">
                  <c:v>1.6831705848280976E-2</c:v>
                </c:pt>
                <c:pt idx="1674">
                  <c:v>1.682721035164074E-2</c:v>
                </c:pt>
                <c:pt idx="1675">
                  <c:v>1.6822781369030402E-2</c:v>
                </c:pt>
                <c:pt idx="1676">
                  <c:v>1.6818488005652037E-2</c:v>
                </c:pt>
                <c:pt idx="1677">
                  <c:v>1.6814330261353511E-2</c:v>
                </c:pt>
                <c:pt idx="1678">
                  <c:v>1.6810308135993001E-2</c:v>
                </c:pt>
                <c:pt idx="1679">
                  <c:v>1.6806421629426103E-2</c:v>
                </c:pt>
                <c:pt idx="1680">
                  <c:v>1.6802670741521312E-2</c:v>
                </c:pt>
                <c:pt idx="1681">
                  <c:v>1.6799055472141965E-2</c:v>
                </c:pt>
                <c:pt idx="1682">
                  <c:v>1.679526754292255E-2</c:v>
                </c:pt>
                <c:pt idx="1683">
                  <c:v>1.6791904449766866E-2</c:v>
                </c:pt>
                <c:pt idx="1684">
                  <c:v>1.6788676962088373E-2</c:v>
                </c:pt>
                <c:pt idx="1685">
                  <c:v>1.6785585079782325E-2</c:v>
                </c:pt>
                <c:pt idx="1686">
                  <c:v>1.6782628802743987E-2</c:v>
                </c:pt>
                <c:pt idx="1687">
                  <c:v>1.6780211838208735E-2</c:v>
                </c:pt>
                <c:pt idx="1688">
                  <c:v>1.6777545895250729E-2</c:v>
                </c:pt>
                <c:pt idx="1689">
                  <c:v>1.6775015569944027E-2</c:v>
                </c:pt>
                <c:pt idx="1690">
                  <c:v>1.6772620862193222E-2</c:v>
                </c:pt>
                <c:pt idx="1691">
                  <c:v>1.6770121172322128E-2</c:v>
                </c:pt>
                <c:pt idx="1692">
                  <c:v>1.6767988111785925E-2</c:v>
                </c:pt>
                <c:pt idx="1693">
                  <c:v>1.6765990662254815E-2</c:v>
                </c:pt>
                <c:pt idx="1694">
                  <c:v>1.6764128823662183E-2</c:v>
                </c:pt>
                <c:pt idx="1695">
                  <c:v>1.6763010919005339E-2</c:v>
                </c:pt>
                <c:pt idx="1696">
                  <c:v>1.6761468519250755E-2</c:v>
                </c:pt>
                <c:pt idx="1697">
                  <c:v>1.676006174918547E-2</c:v>
                </c:pt>
                <c:pt idx="1698">
                  <c:v>1.675879060875619E-2</c:v>
                </c:pt>
                <c:pt idx="1699">
                  <c:v>1.6756695750854256E-2</c:v>
                </c:pt>
                <c:pt idx="1700">
                  <c:v>1.675566694966335E-2</c:v>
                </c:pt>
                <c:pt idx="1701">
                  <c:v>1.6754773759059205E-2</c:v>
                </c:pt>
                <c:pt idx="1702">
                  <c:v>1.6754016179015174E-2</c:v>
                </c:pt>
                <c:pt idx="1703">
                  <c:v>1.6753311282655226E-2</c:v>
                </c:pt>
                <c:pt idx="1704">
                  <c:v>1.6752587861368958E-2</c:v>
                </c:pt>
                <c:pt idx="1705">
                  <c:v>1.6750305778540794E-2</c:v>
                </c:pt>
                <c:pt idx="1706">
                  <c:v>1.6747310859803542E-2</c:v>
                </c:pt>
                <c:pt idx="1707">
                  <c:v>1.6743601356793324E-2</c:v>
                </c:pt>
                <c:pt idx="1708">
                  <c:v>1.6739679790034729E-2</c:v>
                </c:pt>
                <c:pt idx="1709">
                  <c:v>1.6735846160744347E-2</c:v>
                </c:pt>
                <c:pt idx="1710">
                  <c:v>1.6732100468827713E-2</c:v>
                </c:pt>
                <c:pt idx="1711">
                  <c:v>1.6728442714200042E-2</c:v>
                </c:pt>
                <c:pt idx="1712">
                  <c:v>1.6724451362199133E-2</c:v>
                </c:pt>
                <c:pt idx="1713">
                  <c:v>1.6720951125701156E-2</c:v>
                </c:pt>
                <c:pt idx="1714">
                  <c:v>1.6717538813905364E-2</c:v>
                </c:pt>
                <c:pt idx="1715">
                  <c:v>1.6714214426734486E-2</c:v>
                </c:pt>
                <c:pt idx="1716">
                  <c:v>1.6710977964121909E-2</c:v>
                </c:pt>
                <c:pt idx="1717">
                  <c:v>1.6708342864660126E-2</c:v>
                </c:pt>
                <c:pt idx="1718">
                  <c:v>1.6705300668688625E-2</c:v>
                </c:pt>
                <c:pt idx="1719">
                  <c:v>1.6702346409354491E-2</c:v>
                </c:pt>
                <c:pt idx="1720">
                  <c:v>1.6699480086589898E-2</c:v>
                </c:pt>
                <c:pt idx="1721">
                  <c:v>1.6696114516958183E-2</c:v>
                </c:pt>
                <c:pt idx="1722">
                  <c:v>1.6693405600245903E-2</c:v>
                </c:pt>
                <c:pt idx="1723">
                  <c:v>1.6690784607636289E-2</c:v>
                </c:pt>
                <c:pt idx="1724">
                  <c:v>1.6688251539062726E-2</c:v>
                </c:pt>
                <c:pt idx="1725">
                  <c:v>1.6685806394477254E-2</c:v>
                </c:pt>
                <c:pt idx="1726">
                  <c:v>1.6684128814203288E-2</c:v>
                </c:pt>
                <c:pt idx="1727">
                  <c:v>1.6681878045599063E-2</c:v>
                </c:pt>
                <c:pt idx="1728">
                  <c:v>1.6679715213065389E-2</c:v>
                </c:pt>
                <c:pt idx="1729">
                  <c:v>1.6677104513098118E-2</c:v>
                </c:pt>
                <c:pt idx="1730">
                  <c:v>1.6675123925381785E-2</c:v>
                </c:pt>
                <c:pt idx="1731">
                  <c:v>1.6673231269504762E-2</c:v>
                </c:pt>
                <c:pt idx="1732">
                  <c:v>1.6671426545422086E-2</c:v>
                </c:pt>
                <c:pt idx="1733">
                  <c:v>1.6669709753091289E-2</c:v>
                </c:pt>
                <c:pt idx="1734">
                  <c:v>1.6666976667369618E-2</c:v>
                </c:pt>
                <c:pt idx="1735">
                  <c:v>1.6665410904884239E-2</c:v>
                </c:pt>
                <c:pt idx="1736">
                  <c:v>1.6663933057756708E-2</c:v>
                </c:pt>
                <c:pt idx="1737">
                  <c:v>1.6662543125949916E-2</c:v>
                </c:pt>
                <c:pt idx="1738">
                  <c:v>1.6661541120438148E-2</c:v>
                </c:pt>
                <c:pt idx="1739">
                  <c:v>1.6661255563835131E-2</c:v>
                </c:pt>
                <c:pt idx="1740">
                  <c:v>1.6660154292768292E-2</c:v>
                </c:pt>
                <c:pt idx="1741">
                  <c:v>1.6659462063660545E-2</c:v>
                </c:pt>
                <c:pt idx="1742">
                  <c:v>1.6658215545083399E-2</c:v>
                </c:pt>
                <c:pt idx="1743">
                  <c:v>1.6657378068420381E-2</c:v>
                </c:pt>
                <c:pt idx="1744">
                  <c:v>1.6656628523177008E-2</c:v>
                </c:pt>
                <c:pt idx="1745">
                  <c:v>1.6655966909343289E-2</c:v>
                </c:pt>
                <c:pt idx="1746">
                  <c:v>1.665539322689924E-2</c:v>
                </c:pt>
                <c:pt idx="1747">
                  <c:v>1.6654907475837366E-2</c:v>
                </c:pt>
                <c:pt idx="1748">
                  <c:v>1.6654509656140182E-2</c:v>
                </c:pt>
                <c:pt idx="1749">
                  <c:v>1.6654199767797695E-2</c:v>
                </c:pt>
                <c:pt idx="1750">
                  <c:v>1.6653977810807408E-2</c:v>
                </c:pt>
                <c:pt idx="1751">
                  <c:v>1.6652696414389209E-2</c:v>
                </c:pt>
                <c:pt idx="1752">
                  <c:v>1.6653797690858452E-2</c:v>
                </c:pt>
                <c:pt idx="1753">
                  <c:v>1.6653839527894787E-2</c:v>
                </c:pt>
                <c:pt idx="1754">
                  <c:v>1.6653969296275828E-2</c:v>
                </c:pt>
                <c:pt idx="1755">
                  <c:v>1.6654024813416712E-2</c:v>
                </c:pt>
                <c:pt idx="1756">
                  <c:v>1.6653557540531327E-2</c:v>
                </c:pt>
                <c:pt idx="1757">
                  <c:v>1.6652539686038137E-2</c:v>
                </c:pt>
                <c:pt idx="1758">
                  <c:v>1.6650969382223657E-2</c:v>
                </c:pt>
                <c:pt idx="1759">
                  <c:v>1.6648851245135432E-2</c:v>
                </c:pt>
                <c:pt idx="1760">
                  <c:v>1.664657931761182E-2</c:v>
                </c:pt>
                <c:pt idx="1761">
                  <c:v>1.6644386783042919E-2</c:v>
                </c:pt>
                <c:pt idx="1762">
                  <c:v>1.6642273641388761E-2</c:v>
                </c:pt>
                <c:pt idx="1763">
                  <c:v>1.6640239892601882E-2</c:v>
                </c:pt>
                <c:pt idx="1764">
                  <c:v>1.6638285536637321E-2</c:v>
                </c:pt>
                <c:pt idx="1765">
                  <c:v>1.6636410573455107E-2</c:v>
                </c:pt>
                <c:pt idx="1766">
                  <c:v>1.6634615003017772E-2</c:v>
                </c:pt>
                <c:pt idx="1767">
                  <c:v>1.6632898825285347E-2</c:v>
                </c:pt>
                <c:pt idx="1768">
                  <c:v>1.6631262040222861E-2</c:v>
                </c:pt>
                <c:pt idx="1769">
                  <c:v>1.6629704647792842E-2</c:v>
                </c:pt>
                <c:pt idx="1770">
                  <c:v>1.6628226647965316E-2</c:v>
                </c:pt>
                <c:pt idx="1771">
                  <c:v>1.662682804070531E-2</c:v>
                </c:pt>
                <c:pt idx="1772">
                  <c:v>1.6625508825990343E-2</c:v>
                </c:pt>
                <c:pt idx="1773">
                  <c:v>1.662336470143003E-2</c:v>
                </c:pt>
                <c:pt idx="1774">
                  <c:v>1.6623108574070622E-2</c:v>
                </c:pt>
                <c:pt idx="1775">
                  <c:v>1.6622027536815909E-2</c:v>
                </c:pt>
                <c:pt idx="1776">
                  <c:v>1.662102589199882E-2</c:v>
                </c:pt>
                <c:pt idx="1777">
                  <c:v>1.6620103639599371E-2</c:v>
                </c:pt>
                <c:pt idx="1778">
                  <c:v>1.6619260779600076E-2</c:v>
                </c:pt>
                <c:pt idx="1779">
                  <c:v>1.6618497311980951E-2</c:v>
                </c:pt>
                <c:pt idx="1780">
                  <c:v>1.661781323672451E-2</c:v>
                </c:pt>
                <c:pt idx="1781">
                  <c:v>1.6616780827491889E-2</c:v>
                </c:pt>
                <c:pt idx="1782">
                  <c:v>1.6616261231773181E-2</c:v>
                </c:pt>
                <c:pt idx="1783">
                  <c:v>1.6615821024715278E-2</c:v>
                </c:pt>
                <c:pt idx="1784">
                  <c:v>1.6615460206310446E-2</c:v>
                </c:pt>
                <c:pt idx="1785">
                  <c:v>1.6615178776556109E-2</c:v>
                </c:pt>
                <c:pt idx="1786">
                  <c:v>1.6613851756339351E-2</c:v>
                </c:pt>
                <c:pt idx="1787">
                  <c:v>1.6613712111335222E-2</c:v>
                </c:pt>
                <c:pt idx="1788">
                  <c:v>1.6613651843981257E-2</c:v>
                </c:pt>
                <c:pt idx="1789">
                  <c:v>1.6613670954274604E-2</c:v>
                </c:pt>
                <c:pt idx="1790">
                  <c:v>1.6614962457330351E-2</c:v>
                </c:pt>
                <c:pt idx="1791">
                  <c:v>1.6615561817363567E-2</c:v>
                </c:pt>
                <c:pt idx="1792">
                  <c:v>1.6615431650089833E-2</c:v>
                </c:pt>
                <c:pt idx="1793">
                  <c:v>1.6615785329436288E-2</c:v>
                </c:pt>
                <c:pt idx="1794">
                  <c:v>1.6616218397435812E-2</c:v>
                </c:pt>
                <c:pt idx="1795">
                  <c:v>1.6616629416816409E-2</c:v>
                </c:pt>
                <c:pt idx="1796">
                  <c:v>1.6617260927358934E-2</c:v>
                </c:pt>
                <c:pt idx="1797">
                  <c:v>1.6617971822933342E-2</c:v>
                </c:pt>
                <c:pt idx="1798">
                  <c:v>1.6618762103550289E-2</c:v>
                </c:pt>
                <c:pt idx="1799">
                  <c:v>1.6620084503763795E-2</c:v>
                </c:pt>
                <c:pt idx="1800">
                  <c:v>1.6621039268923631E-2</c:v>
                </c:pt>
                <c:pt idx="1801">
                  <c:v>1.6622073422844837E-2</c:v>
                </c:pt>
                <c:pt idx="1802">
                  <c:v>1.6623186965548046E-2</c:v>
                </c:pt>
                <c:pt idx="1803">
                  <c:v>1.6623904282864643E-2</c:v>
                </c:pt>
                <c:pt idx="1804">
                  <c:v>1.6625170874120521E-2</c:v>
                </c:pt>
                <c:pt idx="1805">
                  <c:v>1.6626516850557493E-2</c:v>
                </c:pt>
                <c:pt idx="1806">
                  <c:v>1.6627942212207536E-2</c:v>
                </c:pt>
                <c:pt idx="1807">
                  <c:v>1.6629537763394365E-2</c:v>
                </c:pt>
                <c:pt idx="1808">
                  <c:v>1.663010195384872E-2</c:v>
                </c:pt>
                <c:pt idx="1809">
                  <c:v>1.6630121298258665E-2</c:v>
                </c:pt>
                <c:pt idx="1810">
                  <c:v>1.6629595870260781E-2</c:v>
                </c:pt>
                <c:pt idx="1811">
                  <c:v>1.6628685022896796E-2</c:v>
                </c:pt>
                <c:pt idx="1812">
                  <c:v>1.662782840472685E-2</c:v>
                </c:pt>
                <c:pt idx="1813">
                  <c:v>1.6627051501439342E-2</c:v>
                </c:pt>
                <c:pt idx="1814">
                  <c:v>1.6626354313013639E-2</c:v>
                </c:pt>
                <c:pt idx="1815">
                  <c:v>1.6625736839439433E-2</c:v>
                </c:pt>
                <c:pt idx="1816">
                  <c:v>1.6624847016009525E-2</c:v>
                </c:pt>
                <c:pt idx="1817">
                  <c:v>1.6624383299578938E-2</c:v>
                </c:pt>
                <c:pt idx="1818">
                  <c:v>1.6623999294284708E-2</c:v>
                </c:pt>
                <c:pt idx="1819">
                  <c:v>1.6623695000121508E-2</c:v>
                </c:pt>
                <c:pt idx="1820">
                  <c:v>1.6623845193902448E-2</c:v>
                </c:pt>
                <c:pt idx="1821">
                  <c:v>1.6623706009210287E-2</c:v>
                </c:pt>
                <c:pt idx="1822">
                  <c:v>1.6623646539312895E-2</c:v>
                </c:pt>
                <c:pt idx="1823">
                  <c:v>1.6623666784207687E-2</c:v>
                </c:pt>
                <c:pt idx="1824">
                  <c:v>1.6623766743897244E-2</c:v>
                </c:pt>
                <c:pt idx="1825">
                  <c:v>1.6623543168632793E-2</c:v>
                </c:pt>
                <c:pt idx="1826">
                  <c:v>1.6623796852293538E-2</c:v>
                </c:pt>
                <c:pt idx="1827">
                  <c:v>1.6624130247082647E-2</c:v>
                </c:pt>
                <c:pt idx="1828">
                  <c:v>1.6626228208873606E-2</c:v>
                </c:pt>
                <c:pt idx="1829">
                  <c:v>1.6625462264369655E-2</c:v>
                </c:pt>
                <c:pt idx="1830">
                  <c:v>1.6626040512920631E-2</c:v>
                </c:pt>
                <c:pt idx="1831">
                  <c:v>1.662669847631279E-2</c:v>
                </c:pt>
                <c:pt idx="1832">
                  <c:v>1.6627436154561599E-2</c:v>
                </c:pt>
                <c:pt idx="1833">
                  <c:v>1.6628253547682527E-2</c:v>
                </c:pt>
                <c:pt idx="1834">
                  <c:v>1.6629150655688475E-2</c:v>
                </c:pt>
                <c:pt idx="1835">
                  <c:v>1.6630127478602642E-2</c:v>
                </c:pt>
                <c:pt idx="1836">
                  <c:v>1.6631184016443083E-2</c:v>
                </c:pt>
                <c:pt idx="1837">
                  <c:v>1.6632320269230429E-2</c:v>
                </c:pt>
                <c:pt idx="1838">
                  <c:v>1.6632104795233995E-2</c:v>
                </c:pt>
                <c:pt idx="1839">
                  <c:v>1.6633383219106471E-2</c:v>
                </c:pt>
                <c:pt idx="1840">
                  <c:v>1.6634741346939524E-2</c:v>
                </c:pt>
                <c:pt idx="1841">
                  <c:v>1.6636179178758845E-2</c:v>
                </c:pt>
                <c:pt idx="1842">
                  <c:v>1.663919725827059E-2</c:v>
                </c:pt>
                <c:pt idx="1843">
                  <c:v>1.6640811801296316E-2</c:v>
                </c:pt>
                <c:pt idx="1844">
                  <c:v>1.6642506059467495E-2</c:v>
                </c:pt>
                <c:pt idx="1845">
                  <c:v>1.6644280032820227E-2</c:v>
                </c:pt>
                <c:pt idx="1846">
                  <c:v>1.6645609880224121E-2</c:v>
                </c:pt>
                <c:pt idx="1847">
                  <c:v>1.6647537501028431E-2</c:v>
                </c:pt>
                <c:pt idx="1848">
                  <c:v>1.6649544833424734E-2</c:v>
                </c:pt>
                <c:pt idx="1849">
                  <c:v>1.6651631877466322E-2</c:v>
                </c:pt>
                <c:pt idx="1850">
                  <c:v>1.6653798633179839E-2</c:v>
                </c:pt>
                <c:pt idx="1851">
                  <c:v>1.6656597893889433E-2</c:v>
                </c:pt>
                <c:pt idx="1852">
                  <c:v>1.6658929874621822E-2</c:v>
                </c:pt>
                <c:pt idx="1853">
                  <c:v>1.6661341570870979E-2</c:v>
                </c:pt>
                <c:pt idx="1854">
                  <c:v>1.6663832982691053E-2</c:v>
                </c:pt>
                <c:pt idx="1855">
                  <c:v>1.6665828088526347E-2</c:v>
                </c:pt>
                <c:pt idx="1856">
                  <c:v>1.6668473115281301E-2</c:v>
                </c:pt>
                <c:pt idx="1857">
                  <c:v>1.6671197854051911E-2</c:v>
                </c:pt>
                <c:pt idx="1858">
                  <c:v>1.6674002304888802E-2</c:v>
                </c:pt>
                <c:pt idx="1859">
                  <c:v>1.6677172957557735E-2</c:v>
                </c:pt>
                <c:pt idx="1860">
                  <c:v>1.667920413030257E-2</c:v>
                </c:pt>
                <c:pt idx="1861">
                  <c:v>1.6680689192840031E-2</c:v>
                </c:pt>
                <c:pt idx="1862">
                  <c:v>1.6681628033153907E-2</c:v>
                </c:pt>
                <c:pt idx="1863">
                  <c:v>1.6682122681917148E-2</c:v>
                </c:pt>
                <c:pt idx="1864">
                  <c:v>1.6682639098955312E-2</c:v>
                </c:pt>
                <c:pt idx="1865">
                  <c:v>1.6683234736071716E-2</c:v>
                </c:pt>
                <c:pt idx="1866">
                  <c:v>1.6683909593279252E-2</c:v>
                </c:pt>
                <c:pt idx="1867">
                  <c:v>1.6684663670590814E-2</c:v>
                </c:pt>
                <c:pt idx="1868">
                  <c:v>1.6685044229737933E-2</c:v>
                </c:pt>
                <c:pt idx="1869">
                  <c:v>1.6685951046724767E-2</c:v>
                </c:pt>
                <c:pt idx="1870">
                  <c:v>1.6686937080192976E-2</c:v>
                </c:pt>
                <c:pt idx="1871">
                  <c:v>1.6688002330169205E-2</c:v>
                </c:pt>
                <c:pt idx="1872">
                  <c:v>1.6689146796666776E-2</c:v>
                </c:pt>
                <c:pt idx="1873">
                  <c:v>1.6690851757652933E-2</c:v>
                </c:pt>
                <c:pt idx="1874">
                  <c:v>1.6692160376223859E-2</c:v>
                </c:pt>
                <c:pt idx="1875">
                  <c:v>1.6693548215063837E-2</c:v>
                </c:pt>
                <c:pt idx="1876">
                  <c:v>1.6695015274214128E-2</c:v>
                </c:pt>
                <c:pt idx="1877">
                  <c:v>1.6696057377846074E-2</c:v>
                </c:pt>
                <c:pt idx="1878">
                  <c:v>1.6697677144015266E-2</c:v>
                </c:pt>
                <c:pt idx="1879">
                  <c:v>1.6699376126897647E-2</c:v>
                </c:pt>
                <c:pt idx="1880">
                  <c:v>1.6701154326530521E-2</c:v>
                </c:pt>
                <c:pt idx="1881">
                  <c:v>1.6705123657059881E-2</c:v>
                </c:pt>
                <c:pt idx="1882">
                  <c:v>1.6705481257223403E-2</c:v>
                </c:pt>
                <c:pt idx="1883">
                  <c:v>1.6707502859414861E-2</c:v>
                </c:pt>
                <c:pt idx="1884">
                  <c:v>1.6709603682189957E-2</c:v>
                </c:pt>
                <c:pt idx="1885">
                  <c:v>1.6711783725600265E-2</c:v>
                </c:pt>
                <c:pt idx="1886">
                  <c:v>1.671404298968189E-2</c:v>
                </c:pt>
                <c:pt idx="1887">
                  <c:v>1.6716381474486397E-2</c:v>
                </c:pt>
                <c:pt idx="1888">
                  <c:v>1.6718799180055047E-2</c:v>
                </c:pt>
                <c:pt idx="1889">
                  <c:v>1.6721296106444569E-2</c:v>
                </c:pt>
                <c:pt idx="1890">
                  <c:v>1.6722714819937236E-2</c:v>
                </c:pt>
                <c:pt idx="1891">
                  <c:v>1.6725358625354587E-2</c:v>
                </c:pt>
                <c:pt idx="1892">
                  <c:v>1.6728081644340052E-2</c:v>
                </c:pt>
                <c:pt idx="1893">
                  <c:v>1.6730883876954282E-2</c:v>
                </c:pt>
                <c:pt idx="1894">
                  <c:v>1.6734969052505089E-2</c:v>
                </c:pt>
                <c:pt idx="1895">
                  <c:v>1.6737941304933786E-2</c:v>
                </c:pt>
                <c:pt idx="1896">
                  <c:v>1.6743453484749642E-2</c:v>
                </c:pt>
                <c:pt idx="1897">
                  <c:v>1.6744123473476039E-2</c:v>
                </c:pt>
                <c:pt idx="1898">
                  <c:v>1.6747333389718524E-2</c:v>
                </c:pt>
                <c:pt idx="1899">
                  <c:v>1.6749991357893457E-2</c:v>
                </c:pt>
                <c:pt idx="1900">
                  <c:v>1.6753353901963308E-2</c:v>
                </c:pt>
                <c:pt idx="1901">
                  <c:v>1.6756795663852131E-2</c:v>
                </c:pt>
                <c:pt idx="1902">
                  <c:v>1.6760316643621209E-2</c:v>
                </c:pt>
                <c:pt idx="1903">
                  <c:v>1.6764571293315961E-2</c:v>
                </c:pt>
                <c:pt idx="1904">
                  <c:v>1.6768256539003927E-2</c:v>
                </c:pt>
                <c:pt idx="1905">
                  <c:v>1.6772021006526149E-2</c:v>
                </c:pt>
                <c:pt idx="1906">
                  <c:v>1.6775864695949667E-2</c:v>
                </c:pt>
                <c:pt idx="1907">
                  <c:v>1.6779109813225723E-2</c:v>
                </c:pt>
                <c:pt idx="1908">
                  <c:v>1.6783106101819101E-2</c:v>
                </c:pt>
                <c:pt idx="1909">
                  <c:v>1.6787181608817647E-2</c:v>
                </c:pt>
                <c:pt idx="1910">
                  <c:v>1.679133633429597E-2</c:v>
                </c:pt>
                <c:pt idx="1911">
                  <c:v>1.6795525783371623E-2</c:v>
                </c:pt>
                <c:pt idx="1912">
                  <c:v>1.6800007682009049E-2</c:v>
                </c:pt>
                <c:pt idx="1913">
                  <c:v>1.6803419067577915E-2</c:v>
                </c:pt>
                <c:pt idx="1914">
                  <c:v>1.6806420774909646E-2</c:v>
                </c:pt>
                <c:pt idx="1915">
                  <c:v>1.6809009342504757E-2</c:v>
                </c:pt>
                <c:pt idx="1916">
                  <c:v>1.6811469699945118E-2</c:v>
                </c:pt>
                <c:pt idx="1917">
                  <c:v>1.6813972797127551E-2</c:v>
                </c:pt>
                <c:pt idx="1918">
                  <c:v>1.681651863408299E-2</c:v>
                </c:pt>
                <c:pt idx="1919">
                  <c:v>1.6819107210839807E-2</c:v>
                </c:pt>
                <c:pt idx="1920">
                  <c:v>1.6821738527426366E-2</c:v>
                </c:pt>
                <c:pt idx="1921">
                  <c:v>1.6823825010368054E-2</c:v>
                </c:pt>
                <c:pt idx="1922">
                  <c:v>1.6826538627107368E-2</c:v>
                </c:pt>
                <c:pt idx="1923">
                  <c:v>1.68292949817479E-2</c:v>
                </c:pt>
                <c:pt idx="1924">
                  <c:v>1.6832094074310966E-2</c:v>
                </c:pt>
                <c:pt idx="1925">
                  <c:v>1.6835536208813472E-2</c:v>
                </c:pt>
                <c:pt idx="1926">
                  <c:v>1.6838423964997327E-2</c:v>
                </c:pt>
                <c:pt idx="1927">
                  <c:v>1.6841354461222365E-2</c:v>
                </c:pt>
                <c:pt idx="1928">
                  <c:v>1.6844327697524687E-2</c:v>
                </c:pt>
                <c:pt idx="1929">
                  <c:v>1.6846730607118054E-2</c:v>
                </c:pt>
                <c:pt idx="1930">
                  <c:v>1.6849786127893118E-2</c:v>
                </c:pt>
                <c:pt idx="1931">
                  <c:v>1.6852884386814537E-2</c:v>
                </c:pt>
                <c:pt idx="1932">
                  <c:v>1.685602538391695E-2</c:v>
                </c:pt>
                <c:pt idx="1933">
                  <c:v>1.6859209119227003E-2</c:v>
                </c:pt>
                <c:pt idx="1934">
                  <c:v>1.6863064658753701E-2</c:v>
                </c:pt>
                <c:pt idx="1935">
                  <c:v>1.6866337076514984E-2</c:v>
                </c:pt>
                <c:pt idx="1936">
                  <c:v>1.6869652234629461E-2</c:v>
                </c:pt>
                <c:pt idx="1937">
                  <c:v>1.6873010133133231E-2</c:v>
                </c:pt>
                <c:pt idx="1938">
                  <c:v>1.6876410772054658E-2</c:v>
                </c:pt>
                <c:pt idx="1939">
                  <c:v>1.6879854151437574E-2</c:v>
                </c:pt>
                <c:pt idx="1940">
                  <c:v>1.6883340271318086E-2</c:v>
                </c:pt>
                <c:pt idx="1941">
                  <c:v>1.6886869131740024E-2</c:v>
                </c:pt>
                <c:pt idx="1942">
                  <c:v>1.688847740372796E-2</c:v>
                </c:pt>
                <c:pt idx="1943">
                  <c:v>1.689208207956007E-2</c:v>
                </c:pt>
                <c:pt idx="1944">
                  <c:v>1.6895729489919527E-2</c:v>
                </c:pt>
                <c:pt idx="1945">
                  <c:v>1.6899419634840589E-2</c:v>
                </c:pt>
                <c:pt idx="1946">
                  <c:v>1.6905154543273338E-2</c:v>
                </c:pt>
                <c:pt idx="1947">
                  <c:v>1.6911626744983872E-2</c:v>
                </c:pt>
                <c:pt idx="1948">
                  <c:v>1.6912767893043312E-2</c:v>
                </c:pt>
                <c:pt idx="1949">
                  <c:v>1.6916638679202008E-2</c:v>
                </c:pt>
                <c:pt idx="1950">
                  <c:v>1.6920552206260556E-2</c:v>
                </c:pt>
                <c:pt idx="1951">
                  <c:v>1.6923824630203477E-2</c:v>
                </c:pt>
                <c:pt idx="1952">
                  <c:v>1.6927820398535687E-2</c:v>
                </c:pt>
                <c:pt idx="1953">
                  <c:v>1.6931858905845587E-2</c:v>
                </c:pt>
                <c:pt idx="1954">
                  <c:v>1.6935940152178475E-2</c:v>
                </c:pt>
                <c:pt idx="1955">
                  <c:v>1.6940760956657527E-2</c:v>
                </c:pt>
                <c:pt idx="1956">
                  <c:v>1.694493093006668E-2</c:v>
                </c:pt>
                <c:pt idx="1957">
                  <c:v>1.6949143644692855E-2</c:v>
                </c:pt>
                <c:pt idx="1958">
                  <c:v>1.6953399100582456E-2</c:v>
                </c:pt>
                <c:pt idx="1959">
                  <c:v>1.6957697297776748E-2</c:v>
                </c:pt>
                <c:pt idx="1960">
                  <c:v>1.6961325152101914E-2</c:v>
                </c:pt>
                <c:pt idx="1961">
                  <c:v>1.6965705572834722E-2</c:v>
                </c:pt>
                <c:pt idx="1962">
                  <c:v>1.6970128732947565E-2</c:v>
                </c:pt>
                <c:pt idx="1963">
                  <c:v>1.6974605033083456E-2</c:v>
                </c:pt>
                <c:pt idx="1964">
                  <c:v>1.6979952811982481E-2</c:v>
                </c:pt>
                <c:pt idx="1965">
                  <c:v>1.6984686570155026E-2</c:v>
                </c:pt>
                <c:pt idx="1966">
                  <c:v>1.6989511132282892E-2</c:v>
                </c:pt>
                <c:pt idx="1967">
                  <c:v>1.699440001513499E-2</c:v>
                </c:pt>
                <c:pt idx="1968">
                  <c:v>1.6999263670236877E-2</c:v>
                </c:pt>
                <c:pt idx="1969">
                  <c:v>1.7004057845757967E-2</c:v>
                </c:pt>
                <c:pt idx="1970">
                  <c:v>1.7008782541620898E-2</c:v>
                </c:pt>
                <c:pt idx="1971">
                  <c:v>1.7013437757738004E-2</c:v>
                </c:pt>
                <c:pt idx="1972">
                  <c:v>1.7018023494024186E-2</c:v>
                </c:pt>
                <c:pt idx="1973">
                  <c:v>1.7021820832732182E-2</c:v>
                </c:pt>
                <c:pt idx="1974">
                  <c:v>1.7026272361611028E-2</c:v>
                </c:pt>
                <c:pt idx="1975">
                  <c:v>1.7030654413649593E-2</c:v>
                </c:pt>
                <c:pt idx="1976">
                  <c:v>1.7034966988775935E-2</c:v>
                </c:pt>
                <c:pt idx="1977">
                  <c:v>1.7039909975170325E-2</c:v>
                </c:pt>
                <c:pt idx="1978">
                  <c:v>1.7044078830792325E-2</c:v>
                </c:pt>
                <c:pt idx="1979">
                  <c:v>1.7048178206039325E-2</c:v>
                </c:pt>
                <c:pt idx="1980">
                  <c:v>1.7052208100831388E-2</c:v>
                </c:pt>
                <c:pt idx="1981">
                  <c:v>1.7055487708126371E-2</c:v>
                </c:pt>
                <c:pt idx="1982">
                  <c:v>1.70593834202446E-2</c:v>
                </c:pt>
                <c:pt idx="1983">
                  <c:v>1.7063209654947009E-2</c:v>
                </c:pt>
                <c:pt idx="1984">
                  <c:v>1.7066966412174978E-2</c:v>
                </c:pt>
                <c:pt idx="1985">
                  <c:v>1.7070653691856563E-2</c:v>
                </c:pt>
                <c:pt idx="1986">
                  <c:v>1.7074928376126088E-2</c:v>
                </c:pt>
                <c:pt idx="1987">
                  <c:v>1.7078471905794489E-2</c:v>
                </c:pt>
                <c:pt idx="1988">
                  <c:v>1.7081945954474188E-2</c:v>
                </c:pt>
                <c:pt idx="1989">
                  <c:v>1.7087113508687777E-2</c:v>
                </c:pt>
                <c:pt idx="1990">
                  <c:v>1.7090429057936261E-2</c:v>
                </c:pt>
                <c:pt idx="1991">
                  <c:v>1.7093675119455237E-2</c:v>
                </c:pt>
                <c:pt idx="1992">
                  <c:v>1.7096851693184142E-2</c:v>
                </c:pt>
                <c:pt idx="1993">
                  <c:v>1.7099958779062424E-2</c:v>
                </c:pt>
                <c:pt idx="1994">
                  <c:v>1.709990765568278E-2</c:v>
                </c:pt>
                <c:pt idx="1995">
                  <c:v>1.7102899872505666E-2</c:v>
                </c:pt>
                <c:pt idx="1996">
                  <c:v>1.7105822617697251E-2</c:v>
                </c:pt>
                <c:pt idx="1997">
                  <c:v>1.7108675891211851E-2</c:v>
                </c:pt>
                <c:pt idx="1998">
                  <c:v>1.7112657895878236E-2</c:v>
                </c:pt>
                <c:pt idx="1999">
                  <c:v>1.7117142046259432E-2</c:v>
                </c:pt>
                <c:pt idx="2000">
                  <c:v>1.711976271559915E-2</c:v>
                </c:pt>
                <c:pt idx="2001">
                  <c:v>1.712231389665465E-2</c:v>
                </c:pt>
                <c:pt idx="2002">
                  <c:v>1.7124795589372643E-2</c:v>
                </c:pt>
                <c:pt idx="2003">
                  <c:v>1.7125486423744896E-2</c:v>
                </c:pt>
                <c:pt idx="2004">
                  <c:v>1.7127843693817368E-2</c:v>
                </c:pt>
                <c:pt idx="2005">
                  <c:v>1.7130131485285638E-2</c:v>
                </c:pt>
                <c:pt idx="2006">
                  <c:v>1.713234979811773E-2</c:v>
                </c:pt>
                <c:pt idx="2007">
                  <c:v>1.7136161726310949E-2</c:v>
                </c:pt>
                <c:pt idx="2008">
                  <c:v>1.713822648806404E-2</c:v>
                </c:pt>
                <c:pt idx="2009">
                  <c:v>1.7140221761176831E-2</c:v>
                </c:pt>
                <c:pt idx="2010">
                  <c:v>1.7142147545612992E-2</c:v>
                </c:pt>
                <c:pt idx="2011">
                  <c:v>1.7142399181389933E-2</c:v>
                </c:pt>
                <c:pt idx="2012">
                  <c:v>1.7144200621621586E-2</c:v>
                </c:pt>
                <c:pt idx="2013">
                  <c:v>1.7145932582971923E-2</c:v>
                </c:pt>
                <c:pt idx="2014">
                  <c:v>1.7147595065408971E-2</c:v>
                </c:pt>
                <c:pt idx="2015">
                  <c:v>1.7149251036779667E-2</c:v>
                </c:pt>
                <c:pt idx="2016">
                  <c:v>1.7153312976377195E-2</c:v>
                </c:pt>
                <c:pt idx="2017">
                  <c:v>1.7156206465420709E-2</c:v>
                </c:pt>
                <c:pt idx="2018">
                  <c:v>1.7159637110706137E-2</c:v>
                </c:pt>
                <c:pt idx="2019">
                  <c:v>1.7163592369478762E-2</c:v>
                </c:pt>
                <c:pt idx="2020">
                  <c:v>1.7167679004736834E-2</c:v>
                </c:pt>
                <c:pt idx="2021">
                  <c:v>1.7171667037067871E-2</c:v>
                </c:pt>
                <c:pt idx="2022">
                  <c:v>1.7175556466370135E-2</c:v>
                </c:pt>
                <c:pt idx="2023">
                  <c:v>1.7179347292532204E-2</c:v>
                </c:pt>
                <c:pt idx="2024">
                  <c:v>1.7181043049708578E-2</c:v>
                </c:pt>
                <c:pt idx="2025">
                  <c:v>1.7184657281401172E-2</c:v>
                </c:pt>
                <c:pt idx="2026">
                  <c:v>1.7188172923677136E-2</c:v>
                </c:pt>
                <c:pt idx="2027">
                  <c:v>1.7191589976453869E-2</c:v>
                </c:pt>
                <c:pt idx="2028">
                  <c:v>1.7194908439640777E-2</c:v>
                </c:pt>
                <c:pt idx="2029">
                  <c:v>1.7200021578030317E-2</c:v>
                </c:pt>
                <c:pt idx="2030">
                  <c:v>1.7203122179498015E-2</c:v>
                </c:pt>
                <c:pt idx="2031">
                  <c:v>1.7206124177081866E-2</c:v>
                </c:pt>
                <c:pt idx="2032">
                  <c:v>1.7209027570699514E-2</c:v>
                </c:pt>
                <c:pt idx="2033">
                  <c:v>1.7210021909044748E-2</c:v>
                </c:pt>
                <c:pt idx="2034">
                  <c:v>1.7212748833093983E-2</c:v>
                </c:pt>
                <c:pt idx="2035">
                  <c:v>1.7215377167041801E-2</c:v>
                </c:pt>
                <c:pt idx="2036">
                  <c:v>1.7217906910816261E-2</c:v>
                </c:pt>
                <c:pt idx="2037">
                  <c:v>1.7220338064356078E-2</c:v>
                </c:pt>
                <c:pt idx="2038">
                  <c:v>1.7224377244897875E-2</c:v>
                </c:pt>
                <c:pt idx="2039">
                  <c:v>1.72265904087004E-2</c:v>
                </c:pt>
                <c:pt idx="2040">
                  <c:v>1.7228704967982011E-2</c:v>
                </c:pt>
                <c:pt idx="2041">
                  <c:v>1.7230454454980615E-2</c:v>
                </c:pt>
                <c:pt idx="2042">
                  <c:v>1.7232364670501377E-2</c:v>
                </c:pt>
                <c:pt idx="2043">
                  <c:v>1.723417628603896E-2</c:v>
                </c:pt>
                <c:pt idx="2044">
                  <c:v>1.72358893015509E-2</c:v>
                </c:pt>
                <c:pt idx="2045">
                  <c:v>1.7237503716984737E-2</c:v>
                </c:pt>
                <c:pt idx="2046">
                  <c:v>1.7236966629961308E-2</c:v>
                </c:pt>
                <c:pt idx="2047">
                  <c:v>1.7238411739978674E-2</c:v>
                </c:pt>
                <c:pt idx="2048">
                  <c:v>1.723975826867008E-2</c:v>
                </c:pt>
                <c:pt idx="2049">
                  <c:v>1.7241006215992703E-2</c:v>
                </c:pt>
                <c:pt idx="2050">
                  <c:v>1.7242641860169453E-2</c:v>
                </c:pt>
                <c:pt idx="2051">
                  <c:v>1.7245119605869275E-2</c:v>
                </c:pt>
                <c:pt idx="2052">
                  <c:v>1.7246513502284993E-2</c:v>
                </c:pt>
                <c:pt idx="2053">
                  <c:v>1.7246869433287237E-2</c:v>
                </c:pt>
                <c:pt idx="2054">
                  <c:v>1.7247596446466895E-2</c:v>
                </c:pt>
                <c:pt idx="2055">
                  <c:v>1.7248224859263694E-2</c:v>
                </c:pt>
                <c:pt idx="2056">
                  <c:v>1.7248754671660149E-2</c:v>
                </c:pt>
                <c:pt idx="2057">
                  <c:v>1.7249185883651263E-2</c:v>
                </c:pt>
                <c:pt idx="2058">
                  <c:v>1.7249518495217053E-2</c:v>
                </c:pt>
                <c:pt idx="2059">
                  <c:v>1.7249752506352523E-2</c:v>
                </c:pt>
                <c:pt idx="2060">
                  <c:v>1.7249887917050177E-2</c:v>
                </c:pt>
                <c:pt idx="2061">
                  <c:v>1.724992472730752E-2</c:v>
                </c:pt>
                <c:pt idx="2062">
                  <c:v>1.7249862937122051E-2</c:v>
                </c:pt>
                <c:pt idx="2063">
                  <c:v>1.7248521443089294E-2</c:v>
                </c:pt>
                <c:pt idx="2064">
                  <c:v>1.7249443555432675E-2</c:v>
                </c:pt>
                <c:pt idx="2065">
                  <c:v>1.7249085963943755E-2</c:v>
                </c:pt>
                <c:pt idx="2066">
                  <c:v>1.7248629772029511E-2</c:v>
                </c:pt>
                <c:pt idx="2067">
                  <c:v>1.7248266018602132E-2</c:v>
                </c:pt>
                <c:pt idx="2068">
                  <c:v>1.7248522026856727E-2</c:v>
                </c:pt>
                <c:pt idx="2069">
                  <c:v>1.7249428475555328E-2</c:v>
                </c:pt>
                <c:pt idx="2070">
                  <c:v>1.725098547890408E-2</c:v>
                </c:pt>
                <c:pt idx="2071">
                  <c:v>1.7253185509886471E-2</c:v>
                </c:pt>
                <c:pt idx="2072">
                  <c:v>1.7255562536404589E-2</c:v>
                </c:pt>
                <c:pt idx="2073">
                  <c:v>1.7257841484280001E-2</c:v>
                </c:pt>
                <c:pt idx="2074">
                  <c:v>1.7260022353442761E-2</c:v>
                </c:pt>
                <c:pt idx="2075">
                  <c:v>1.7262105143847906E-2</c:v>
                </c:pt>
                <c:pt idx="2076">
                  <c:v>1.7264089855437981E-2</c:v>
                </c:pt>
                <c:pt idx="2077">
                  <c:v>1.7265976488155532E-2</c:v>
                </c:pt>
                <c:pt idx="2078">
                  <c:v>1.7267765041953098E-2</c:v>
                </c:pt>
                <c:pt idx="2079">
                  <c:v>1.7269455516788212E-2</c:v>
                </c:pt>
                <c:pt idx="2080">
                  <c:v>1.7271047912618409E-2</c:v>
                </c:pt>
                <c:pt idx="2081">
                  <c:v>1.7272542229388732E-2</c:v>
                </c:pt>
                <c:pt idx="2082">
                  <c:v>1.7273938467071703E-2</c:v>
                </c:pt>
                <c:pt idx="2083">
                  <c:v>1.7275236625632351E-2</c:v>
                </c:pt>
                <c:pt idx="2084">
                  <c:v>1.7276436705025711E-2</c:v>
                </c:pt>
                <c:pt idx="2085">
                  <c:v>1.727608300219877E-2</c:v>
                </c:pt>
                <c:pt idx="2086">
                  <c:v>1.7278542626213145E-2</c:v>
                </c:pt>
                <c:pt idx="2087">
                  <c:v>1.7279448467954761E-2</c:v>
                </c:pt>
                <c:pt idx="2088">
                  <c:v>1.7280256230424174E-2</c:v>
                </c:pt>
                <c:pt idx="2089">
                  <c:v>1.7280965913601398E-2</c:v>
                </c:pt>
                <c:pt idx="2090">
                  <c:v>1.7281577517466451E-2</c:v>
                </c:pt>
                <c:pt idx="2091">
                  <c:v>1.728209104200934E-2</c:v>
                </c:pt>
                <c:pt idx="2092">
                  <c:v>1.7282506487210081E-2</c:v>
                </c:pt>
                <c:pt idx="2093">
                  <c:v>1.7282433385458817E-2</c:v>
                </c:pt>
                <c:pt idx="2094">
                  <c:v>1.7282645656098591E-2</c:v>
                </c:pt>
                <c:pt idx="2095">
                  <c:v>1.7282759852080293E-2</c:v>
                </c:pt>
                <c:pt idx="2096">
                  <c:v>1.7282775973398768E-2</c:v>
                </c:pt>
                <c:pt idx="2097">
                  <c:v>1.728269402005659E-2</c:v>
                </c:pt>
                <c:pt idx="2098">
                  <c:v>1.7281331732689989E-2</c:v>
                </c:pt>
                <c:pt idx="2099">
                  <c:v>1.7282235889390284E-2</c:v>
                </c:pt>
                <c:pt idx="2100">
                  <c:v>1.7281859712079049E-2</c:v>
                </c:pt>
                <c:pt idx="2101">
                  <c:v>1.728138546012779E-2</c:v>
                </c:pt>
                <c:pt idx="2102">
                  <c:v>1.7281177803914194E-2</c:v>
                </c:pt>
                <c:pt idx="2103">
                  <c:v>1.7280500364901807E-2</c:v>
                </c:pt>
                <c:pt idx="2104">
                  <c:v>1.7279374256570546E-2</c:v>
                </c:pt>
                <c:pt idx="2105">
                  <c:v>1.7278507706206179E-2</c:v>
                </c:pt>
                <c:pt idx="2106">
                  <c:v>1.7277543081284302E-2</c:v>
                </c:pt>
                <c:pt idx="2107">
                  <c:v>1.7275503029341444E-2</c:v>
                </c:pt>
                <c:pt idx="2108">
                  <c:v>1.7274293276153152E-2</c:v>
                </c:pt>
                <c:pt idx="2109">
                  <c:v>1.7272985453209877E-2</c:v>
                </c:pt>
                <c:pt idx="2110">
                  <c:v>1.7271579560532935E-2</c:v>
                </c:pt>
                <c:pt idx="2111">
                  <c:v>1.7270373378888652E-2</c:v>
                </c:pt>
                <c:pt idx="2112">
                  <c:v>1.7268764264758967E-2</c:v>
                </c:pt>
                <c:pt idx="2113">
                  <c:v>1.726705707631674E-2</c:v>
                </c:pt>
                <c:pt idx="2114">
                  <c:v>1.7265251813610966E-2</c:v>
                </c:pt>
                <c:pt idx="2115">
                  <c:v>1.7263079052518115E-2</c:v>
                </c:pt>
                <c:pt idx="2116">
                  <c:v>1.7261084742281163E-2</c:v>
                </c:pt>
                <c:pt idx="2117">
                  <c:v>1.7258992362600978E-2</c:v>
                </c:pt>
                <c:pt idx="2118">
                  <c:v>1.7256801913538844E-2</c:v>
                </c:pt>
                <c:pt idx="2119">
                  <c:v>1.7255140762517805E-2</c:v>
                </c:pt>
                <c:pt idx="2120">
                  <c:v>1.7253906221880347E-2</c:v>
                </c:pt>
                <c:pt idx="2121">
                  <c:v>1.7253346462970155E-2</c:v>
                </c:pt>
                <c:pt idx="2122">
                  <c:v>1.7253461549694822E-2</c:v>
                </c:pt>
                <c:pt idx="2123">
                  <c:v>1.7254125384416206E-2</c:v>
                </c:pt>
                <c:pt idx="2124">
                  <c:v>1.7254762392194346E-2</c:v>
                </c:pt>
                <c:pt idx="2125">
                  <c:v>1.7255301609046161E-2</c:v>
                </c:pt>
                <c:pt idx="2126">
                  <c:v>1.7255743034948444E-2</c:v>
                </c:pt>
                <c:pt idx="2127">
                  <c:v>1.7256086669896038E-2</c:v>
                </c:pt>
                <c:pt idx="2128">
                  <c:v>1.7255909896164212E-2</c:v>
                </c:pt>
                <c:pt idx="2129">
                  <c:v>1.7256064926819192E-2</c:v>
                </c:pt>
                <c:pt idx="2130">
                  <c:v>1.7256122171183108E-2</c:v>
                </c:pt>
                <c:pt idx="2131">
                  <c:v>1.7256081629258624E-2</c:v>
                </c:pt>
                <c:pt idx="2132">
                  <c:v>1.7255943301040411E-2</c:v>
                </c:pt>
                <c:pt idx="2133">
                  <c:v>1.7256094869192763E-2</c:v>
                </c:pt>
                <c:pt idx="2134">
                  <c:v>1.7255753967344079E-2</c:v>
                </c:pt>
                <c:pt idx="2135">
                  <c:v>1.7255315274538125E-2</c:v>
                </c:pt>
                <c:pt idx="2136">
                  <c:v>1.7254778790787798E-2</c:v>
                </c:pt>
                <c:pt idx="2137">
                  <c:v>1.7253784865785882E-2</c:v>
                </c:pt>
                <c:pt idx="2138">
                  <c:v>1.7253059819978489E-2</c:v>
                </c:pt>
                <c:pt idx="2139">
                  <c:v>1.725223698794931E-2</c:v>
                </c:pt>
                <c:pt idx="2140">
                  <c:v>1.7251316369727654E-2</c:v>
                </c:pt>
                <c:pt idx="2141">
                  <c:v>1.7251620177896707E-2</c:v>
                </c:pt>
                <c:pt idx="2142">
                  <c:v>1.7249506279359051E-2</c:v>
                </c:pt>
                <c:pt idx="2143">
                  <c:v>1.7248285259511241E-2</c:v>
                </c:pt>
                <c:pt idx="2144">
                  <c:v>1.7246966448891819E-2</c:v>
                </c:pt>
                <c:pt idx="2145">
                  <c:v>1.724554984753689E-2</c:v>
                </c:pt>
                <c:pt idx="2146">
                  <c:v>1.7244035455482552E-2</c:v>
                </c:pt>
                <c:pt idx="2147">
                  <c:v>1.724242327277006E-2</c:v>
                </c:pt>
                <c:pt idx="2148">
                  <c:v>1.7240713299438097E-2</c:v>
                </c:pt>
                <c:pt idx="2149">
                  <c:v>1.7238905535525338E-2</c:v>
                </c:pt>
                <c:pt idx="2150">
                  <c:v>1.723619389871375E-2</c:v>
                </c:pt>
                <c:pt idx="2151">
                  <c:v>1.7234211793399581E-2</c:v>
                </c:pt>
                <c:pt idx="2152">
                  <c:v>1.7232131911644188E-2</c:v>
                </c:pt>
                <c:pt idx="2153">
                  <c:v>1.7229954253484676E-2</c:v>
                </c:pt>
                <c:pt idx="2154">
                  <c:v>1.7228399859000491E-2</c:v>
                </c:pt>
                <c:pt idx="2155">
                  <c:v>1.7226005352673077E-2</c:v>
                </c:pt>
                <c:pt idx="2156">
                  <c:v>1.7224408256221527E-2</c:v>
                </c:pt>
                <c:pt idx="2157">
                  <c:v>1.7220922969462017E-2</c:v>
                </c:pt>
                <c:pt idx="2158">
                  <c:v>1.7218235092702143E-2</c:v>
                </c:pt>
                <c:pt idx="2159">
                  <c:v>1.7215245290185699E-2</c:v>
                </c:pt>
                <c:pt idx="2160">
                  <c:v>1.7212368955913604E-2</c:v>
                </c:pt>
                <c:pt idx="2161">
                  <c:v>1.7209394836416259E-2</c:v>
                </c:pt>
                <c:pt idx="2162">
                  <c:v>1.720632293176827E-2</c:v>
                </c:pt>
                <c:pt idx="2163">
                  <c:v>1.7203328860221537E-2</c:v>
                </c:pt>
                <c:pt idx="2164">
                  <c:v>1.7200054244507462E-2</c:v>
                </c:pt>
                <c:pt idx="2165">
                  <c:v>1.7196681839246608E-2</c:v>
                </c:pt>
                <c:pt idx="2166">
                  <c:v>1.7193211644518907E-2</c:v>
                </c:pt>
                <c:pt idx="2167">
                  <c:v>1.7189496633967849E-2</c:v>
                </c:pt>
                <c:pt idx="2168">
                  <c:v>1.7185838020068012E-2</c:v>
                </c:pt>
                <c:pt idx="2169">
                  <c:v>1.7182081621595735E-2</c:v>
                </c:pt>
                <c:pt idx="2170">
                  <c:v>1.717822743863362E-2</c:v>
                </c:pt>
                <c:pt idx="2171">
                  <c:v>1.7174350347537448E-2</c:v>
                </c:pt>
                <c:pt idx="2172">
                  <c:v>1.7171310575552785E-2</c:v>
                </c:pt>
                <c:pt idx="2173">
                  <c:v>1.7168788040102585E-2</c:v>
                </c:pt>
                <c:pt idx="2174">
                  <c:v>1.716695383082522E-2</c:v>
                </c:pt>
                <c:pt idx="2175">
                  <c:v>1.7165798684126925E-2</c:v>
                </c:pt>
                <c:pt idx="2176">
                  <c:v>1.7164830434264703E-2</c:v>
                </c:pt>
                <c:pt idx="2177">
                  <c:v>1.7163759033515937E-2</c:v>
                </c:pt>
                <c:pt idx="2178">
                  <c:v>1.7162584481908993E-2</c:v>
                </c:pt>
                <c:pt idx="2179">
                  <c:v>1.7161306779477394E-2</c:v>
                </c:pt>
                <c:pt idx="2180">
                  <c:v>1.7159624556159159E-2</c:v>
                </c:pt>
                <c:pt idx="2181">
                  <c:v>1.7158147990417483E-2</c:v>
                </c:pt>
                <c:pt idx="2182">
                  <c:v>1.7156568278863915E-2</c:v>
                </c:pt>
                <c:pt idx="2183">
                  <c:v>1.7154885421535759E-2</c:v>
                </c:pt>
                <c:pt idx="2184">
                  <c:v>1.7153099418478313E-2</c:v>
                </c:pt>
                <c:pt idx="2185">
                  <c:v>1.7151474399627734E-2</c:v>
                </c:pt>
                <c:pt idx="2186">
                  <c:v>1.7149474642516861E-2</c:v>
                </c:pt>
                <c:pt idx="2187">
                  <c:v>1.7147371734929442E-2</c:v>
                </c:pt>
                <c:pt idx="2188">
                  <c:v>1.7145165676922206E-2</c:v>
                </c:pt>
                <c:pt idx="2189">
                  <c:v>1.7142622218980996E-2</c:v>
                </c:pt>
                <c:pt idx="2190">
                  <c:v>1.7140217342610953E-2</c:v>
                </c:pt>
                <c:pt idx="2191">
                  <c:v>1.7137709320892647E-2</c:v>
                </c:pt>
                <c:pt idx="2192">
                  <c:v>1.7135098153887363E-2</c:v>
                </c:pt>
                <c:pt idx="2193">
                  <c:v>1.7132588132703172E-2</c:v>
                </c:pt>
                <c:pt idx="2194">
                  <c:v>1.7129763173497257E-2</c:v>
                </c:pt>
                <c:pt idx="2195">
                  <c:v>1.7126835064338247E-2</c:v>
                </c:pt>
                <c:pt idx="2196">
                  <c:v>1.7123803805298342E-2</c:v>
                </c:pt>
                <c:pt idx="2197">
                  <c:v>1.7120669396465213E-2</c:v>
                </c:pt>
                <c:pt idx="2198">
                  <c:v>1.7117431837923955E-2</c:v>
                </c:pt>
                <c:pt idx="2199">
                  <c:v>1.7114091129759663E-2</c:v>
                </c:pt>
                <c:pt idx="2200">
                  <c:v>1.7110647272054844E-2</c:v>
                </c:pt>
                <c:pt idx="2201">
                  <c:v>1.710710026491007E-2</c:v>
                </c:pt>
                <c:pt idx="2202">
                  <c:v>1.7103038167732367E-2</c:v>
                </c:pt>
                <c:pt idx="2203">
                  <c:v>1.709930749672596E-2</c:v>
                </c:pt>
                <c:pt idx="2204">
                  <c:v>1.7095473691110134E-2</c:v>
                </c:pt>
                <c:pt idx="2205">
                  <c:v>1.7091536750979089E-2</c:v>
                </c:pt>
                <c:pt idx="2206">
                  <c:v>1.7087817990913214E-2</c:v>
                </c:pt>
                <c:pt idx="2207">
                  <c:v>1.7084040199281399E-2</c:v>
                </c:pt>
                <c:pt idx="2208">
                  <c:v>1.7079383038718438E-2</c:v>
                </c:pt>
                <c:pt idx="2209">
                  <c:v>1.7075010839645972E-2</c:v>
                </c:pt>
                <c:pt idx="2210">
                  <c:v>1.7070535492077307E-2</c:v>
                </c:pt>
                <c:pt idx="2211">
                  <c:v>1.706588848168078E-2</c:v>
                </c:pt>
                <c:pt idx="2212">
                  <c:v>1.7061214426599136E-2</c:v>
                </c:pt>
                <c:pt idx="2213">
                  <c:v>1.7056437228199606E-2</c:v>
                </c:pt>
                <c:pt idx="2214">
                  <c:v>1.7051556886607422E-2</c:v>
                </c:pt>
                <c:pt idx="2215">
                  <c:v>1.704661153105861E-2</c:v>
                </c:pt>
                <c:pt idx="2216">
                  <c:v>1.7041517295111983E-2</c:v>
                </c:pt>
                <c:pt idx="2217">
                  <c:v>1.7036319911558771E-2</c:v>
                </c:pt>
                <c:pt idx="2218">
                  <c:v>1.7031019380540795E-2</c:v>
                </c:pt>
                <c:pt idx="2219">
                  <c:v>1.7025608035230455E-2</c:v>
                </c:pt>
                <c:pt idx="2220">
                  <c:v>1.7020108837210834E-2</c:v>
                </c:pt>
                <c:pt idx="2221">
                  <c:v>1.7014506496933812E-2</c:v>
                </c:pt>
                <c:pt idx="2222">
                  <c:v>1.700880101453528E-2</c:v>
                </c:pt>
                <c:pt idx="2223">
                  <c:v>1.7003070517343843E-2</c:v>
                </c:pt>
                <c:pt idx="2224">
                  <c:v>1.6998066549140434E-2</c:v>
                </c:pt>
                <c:pt idx="2225">
                  <c:v>1.6993749033613399E-2</c:v>
                </c:pt>
                <c:pt idx="2226">
                  <c:v>1.6990151181297972E-2</c:v>
                </c:pt>
                <c:pt idx="2227">
                  <c:v>1.6987264383294749E-2</c:v>
                </c:pt>
                <c:pt idx="2228">
                  <c:v>1.6984575994595994E-2</c:v>
                </c:pt>
                <c:pt idx="2229">
                  <c:v>1.6981783541032126E-2</c:v>
                </c:pt>
                <c:pt idx="2230">
                  <c:v>1.6978887022677927E-2</c:v>
                </c:pt>
                <c:pt idx="2231">
                  <c:v>1.6975886439610753E-2</c:v>
                </c:pt>
                <c:pt idx="2232">
                  <c:v>1.6972781791913114E-2</c:v>
                </c:pt>
                <c:pt idx="2233">
                  <c:v>1.6969411358851438E-2</c:v>
                </c:pt>
                <c:pt idx="2234">
                  <c:v>1.696610617098937E-2</c:v>
                </c:pt>
                <c:pt idx="2235">
                  <c:v>1.6962696923619625E-2</c:v>
                </c:pt>
                <c:pt idx="2236">
                  <c:v>1.6959183616827467E-2</c:v>
                </c:pt>
                <c:pt idx="2237">
                  <c:v>1.6955697586961749E-2</c:v>
                </c:pt>
                <c:pt idx="2238">
                  <c:v>1.6951968553322452E-2</c:v>
                </c:pt>
                <c:pt idx="2239">
                  <c:v>1.6948135455692181E-2</c:v>
                </c:pt>
                <c:pt idx="2240">
                  <c:v>1.6944198294174082E-2</c:v>
                </c:pt>
                <c:pt idx="2241">
                  <c:v>1.694005619482386E-2</c:v>
                </c:pt>
                <c:pt idx="2242">
                  <c:v>1.6935918533514283E-2</c:v>
                </c:pt>
                <c:pt idx="2243">
                  <c:v>1.6931676813477736E-2</c:v>
                </c:pt>
                <c:pt idx="2244">
                  <c:v>1.6927331034823467E-2</c:v>
                </c:pt>
                <c:pt idx="2245">
                  <c:v>1.6922881197666051E-2</c:v>
                </c:pt>
                <c:pt idx="2246">
                  <c:v>1.6918389989573571E-2</c:v>
                </c:pt>
                <c:pt idx="2247">
                  <c:v>1.6913724383965906E-2</c:v>
                </c:pt>
                <c:pt idx="2248">
                  <c:v>1.6908954715398702E-2</c:v>
                </c:pt>
                <c:pt idx="2249">
                  <c:v>1.6904080983993156E-2</c:v>
                </c:pt>
                <c:pt idx="2250">
                  <c:v>1.6899103189883344E-2</c:v>
                </c:pt>
                <c:pt idx="2251">
                  <c:v>1.6894021333203363E-2</c:v>
                </c:pt>
                <c:pt idx="2252">
                  <c:v>1.6888835414092449E-2</c:v>
                </c:pt>
                <c:pt idx="2253">
                  <c:v>1.688354543268469E-2</c:v>
                </c:pt>
                <c:pt idx="2254">
                  <c:v>1.6878145176394251E-2</c:v>
                </c:pt>
                <c:pt idx="2255">
                  <c:v>1.6872670139304838E-2</c:v>
                </c:pt>
                <c:pt idx="2256">
                  <c:v>1.6867091054684837E-2</c:v>
                </c:pt>
                <c:pt idx="2257">
                  <c:v>1.6861407922676985E-2</c:v>
                </c:pt>
                <c:pt idx="2258">
                  <c:v>1.6855564047164151E-2</c:v>
                </c:pt>
                <c:pt idx="2259">
                  <c:v>1.6849620244193998E-2</c:v>
                </c:pt>
                <c:pt idx="2260">
                  <c:v>1.684360183085469E-2</c:v>
                </c:pt>
                <c:pt idx="2261">
                  <c:v>1.6837479356433056E-2</c:v>
                </c:pt>
                <c:pt idx="2262">
                  <c:v>1.6831252821099273E-2</c:v>
                </c:pt>
                <c:pt idx="2263">
                  <c:v>1.6824990269745044E-2</c:v>
                </c:pt>
                <c:pt idx="2264">
                  <c:v>1.6818563346082449E-2</c:v>
                </c:pt>
                <c:pt idx="2265">
                  <c:v>1.6812032366741114E-2</c:v>
                </c:pt>
                <c:pt idx="2266">
                  <c:v>1.680539733188624E-2</c:v>
                </c:pt>
                <c:pt idx="2267">
                  <c:v>1.6798559236627347E-2</c:v>
                </c:pt>
                <c:pt idx="2268">
                  <c:v>1.6791708339399768E-2</c:v>
                </c:pt>
                <c:pt idx="2269">
                  <c:v>1.6784753382490025E-2</c:v>
                </c:pt>
                <c:pt idx="2270">
                  <c:v>1.677769436607604E-2</c:v>
                </c:pt>
                <c:pt idx="2271">
                  <c:v>1.6770531290351214E-2</c:v>
                </c:pt>
                <c:pt idx="2272">
                  <c:v>1.6763401966970015E-2</c:v>
                </c:pt>
                <c:pt idx="2273">
                  <c:v>1.6756038548540353E-2</c:v>
                </c:pt>
                <c:pt idx="2274">
                  <c:v>1.6748571076062646E-2</c:v>
                </c:pt>
                <c:pt idx="2275">
                  <c:v>1.6741080509215855E-2</c:v>
                </c:pt>
                <c:pt idx="2276">
                  <c:v>1.6734208304648123E-2</c:v>
                </c:pt>
                <c:pt idx="2277">
                  <c:v>1.6728187668810502E-2</c:v>
                </c:pt>
                <c:pt idx="2278">
                  <c:v>1.6722915531838353E-2</c:v>
                </c:pt>
                <c:pt idx="2279">
                  <c:v>1.6718382939351208E-2</c:v>
                </c:pt>
                <c:pt idx="2280">
                  <c:v>1.671405863423335E-2</c:v>
                </c:pt>
                <c:pt idx="2281">
                  <c:v>1.6709629172019558E-2</c:v>
                </c:pt>
                <c:pt idx="2282">
                  <c:v>1.6705094552833605E-2</c:v>
                </c:pt>
                <c:pt idx="2283">
                  <c:v>1.6700454776794105E-2</c:v>
                </c:pt>
                <c:pt idx="2284">
                  <c:v>1.6695709844032562E-2</c:v>
                </c:pt>
                <c:pt idx="2285">
                  <c:v>1.6690828383022271E-2</c:v>
                </c:pt>
                <c:pt idx="2286">
                  <c:v>1.6685880877566284E-2</c:v>
                </c:pt>
                <c:pt idx="2287">
                  <c:v>1.6680828220564159E-2</c:v>
                </c:pt>
                <c:pt idx="2288">
                  <c:v>1.6675670412159782E-2</c:v>
                </c:pt>
                <c:pt idx="2289">
                  <c:v>1.6670407833942882E-2</c:v>
                </c:pt>
                <c:pt idx="2290">
                  <c:v>1.6665031963633972E-2</c:v>
                </c:pt>
                <c:pt idx="2291">
                  <c:v>1.6659550937557097E-2</c:v>
                </c:pt>
                <c:pt idx="2292">
                  <c:v>1.6653964755866973E-2</c:v>
                </c:pt>
                <c:pt idx="2293">
                  <c:v>1.6648304103878964E-2</c:v>
                </c:pt>
                <c:pt idx="2294">
                  <c:v>1.6642515389973411E-2</c:v>
                </c:pt>
                <c:pt idx="2295">
                  <c:v>1.6636621525664808E-2</c:v>
                </c:pt>
                <c:pt idx="2296">
                  <c:v>1.6630622511118354E-2</c:v>
                </c:pt>
                <c:pt idx="2297">
                  <c:v>1.6624518346480599E-2</c:v>
                </c:pt>
                <c:pt idx="2298">
                  <c:v>1.6618239406486247E-2</c:v>
                </c:pt>
                <c:pt idx="2299">
                  <c:v>1.6611917139889548E-2</c:v>
                </c:pt>
                <c:pt idx="2300">
                  <c:v>1.6605489718968892E-2</c:v>
                </c:pt>
                <c:pt idx="2301">
                  <c:v>1.6597824766702018E-2</c:v>
                </c:pt>
                <c:pt idx="2302">
                  <c:v>1.659115637943177E-2</c:v>
                </c:pt>
                <c:pt idx="2303">
                  <c:v>1.658438282899365E-2</c:v>
                </c:pt>
                <c:pt idx="2304">
                  <c:v>1.6577504115571757E-2</c:v>
                </c:pt>
                <c:pt idx="2305">
                  <c:v>1.6570520239371982E-2</c:v>
                </c:pt>
                <c:pt idx="2306">
                  <c:v>1.6563965883458209E-2</c:v>
                </c:pt>
                <c:pt idx="2307">
                  <c:v>1.6556803045896507E-2</c:v>
                </c:pt>
                <c:pt idx="2308">
                  <c:v>1.6549535064865704E-2</c:v>
                </c:pt>
                <c:pt idx="2309">
                  <c:v>1.6542161940547716E-2</c:v>
                </c:pt>
                <c:pt idx="2310">
                  <c:v>1.6534683673121719E-2</c:v>
                </c:pt>
                <c:pt idx="2311">
                  <c:v>1.6526408575290513E-2</c:v>
                </c:pt>
                <c:pt idx="2312">
                  <c:v>1.6518688565444573E-2</c:v>
                </c:pt>
                <c:pt idx="2313">
                  <c:v>1.6510672849999023E-2</c:v>
                </c:pt>
                <c:pt idx="2314">
                  <c:v>1.65029330627336E-2</c:v>
                </c:pt>
                <c:pt idx="2315">
                  <c:v>1.6495511925364248E-2</c:v>
                </c:pt>
                <c:pt idx="2316">
                  <c:v>1.6487394921719023E-2</c:v>
                </c:pt>
                <c:pt idx="2317">
                  <c:v>1.6479172771744821E-2</c:v>
                </c:pt>
                <c:pt idx="2318">
                  <c:v>1.647084547565747E-2</c:v>
                </c:pt>
                <c:pt idx="2319">
                  <c:v>1.6460725629035278E-2</c:v>
                </c:pt>
                <c:pt idx="2320">
                  <c:v>1.6452157217052843E-2</c:v>
                </c:pt>
                <c:pt idx="2321">
                  <c:v>1.6443483650497859E-2</c:v>
                </c:pt>
                <c:pt idx="2322">
                  <c:v>1.6434704929605137E-2</c:v>
                </c:pt>
                <c:pt idx="2323">
                  <c:v>1.6426626094515347E-2</c:v>
                </c:pt>
                <c:pt idx="2324">
                  <c:v>1.6416832025815675E-2</c:v>
                </c:pt>
                <c:pt idx="2325">
                  <c:v>1.6407737843416037E-2</c:v>
                </c:pt>
                <c:pt idx="2326">
                  <c:v>1.6398538507682858E-2</c:v>
                </c:pt>
                <c:pt idx="2327">
                  <c:v>1.6389452108482305E-2</c:v>
                </c:pt>
                <c:pt idx="2328">
                  <c:v>1.6381080047467855E-2</c:v>
                </c:pt>
                <c:pt idx="2329">
                  <c:v>1.6373456160176381E-2</c:v>
                </c:pt>
                <c:pt idx="2330">
                  <c:v>1.6366579373351398E-2</c:v>
                </c:pt>
                <c:pt idx="2331">
                  <c:v>1.6360439888256084E-2</c:v>
                </c:pt>
                <c:pt idx="2332">
                  <c:v>1.6354504601174269E-2</c:v>
                </c:pt>
                <c:pt idx="2333">
                  <c:v>1.6348459257660986E-2</c:v>
                </c:pt>
                <c:pt idx="2334">
                  <c:v>1.634230385789609E-2</c:v>
                </c:pt>
                <c:pt idx="2335">
                  <c:v>1.6336038402066932E-2</c:v>
                </c:pt>
                <c:pt idx="2336">
                  <c:v>1.6329662890348373E-2</c:v>
                </c:pt>
                <c:pt idx="2337">
                  <c:v>1.6323177322925264E-2</c:v>
                </c:pt>
                <c:pt idx="2338">
                  <c:v>1.6316581699994948E-2</c:v>
                </c:pt>
                <c:pt idx="2339">
                  <c:v>1.630987602174977E-2</c:v>
                </c:pt>
                <c:pt idx="2340">
                  <c:v>1.6303060288382076E-2</c:v>
                </c:pt>
                <c:pt idx="2341">
                  <c:v>1.6296134500091708E-2</c:v>
                </c:pt>
                <c:pt idx="2342">
                  <c:v>1.6289098657088497E-2</c:v>
                </c:pt>
                <c:pt idx="2343">
                  <c:v>1.6281952759567286E-2</c:v>
                </c:pt>
                <c:pt idx="2344">
                  <c:v>1.6274696807747902E-2</c:v>
                </c:pt>
                <c:pt idx="2345">
                  <c:v>1.6267833377815493E-2</c:v>
                </c:pt>
                <c:pt idx="2346">
                  <c:v>1.6259854742058932E-2</c:v>
                </c:pt>
                <c:pt idx="2347">
                  <c:v>1.6252268628619004E-2</c:v>
                </c:pt>
                <c:pt idx="2348">
                  <c:v>1.6244572461750206E-2</c:v>
                </c:pt>
                <c:pt idx="2349">
                  <c:v>1.623676624167486E-2</c:v>
                </c:pt>
                <c:pt idx="2350">
                  <c:v>1.6228849968620285E-2</c:v>
                </c:pt>
                <c:pt idx="2351">
                  <c:v>1.622082364282379E-2</c:v>
                </c:pt>
                <c:pt idx="2352">
                  <c:v>1.6212687264512693E-2</c:v>
                </c:pt>
                <c:pt idx="2353">
                  <c:v>1.6203488994964314E-2</c:v>
                </c:pt>
                <c:pt idx="2354">
                  <c:v>1.619512502760561E-2</c:v>
                </c:pt>
                <c:pt idx="2355">
                  <c:v>1.6186651013230247E-2</c:v>
                </c:pt>
                <c:pt idx="2356">
                  <c:v>1.6178066952080607E-2</c:v>
                </c:pt>
                <c:pt idx="2357">
                  <c:v>1.6169372844391346E-2</c:v>
                </c:pt>
                <c:pt idx="2358">
                  <c:v>1.6161393235600841E-2</c:v>
                </c:pt>
                <c:pt idx="2359">
                  <c:v>1.6152503813062769E-2</c:v>
                </c:pt>
                <c:pt idx="2360">
                  <c:v>1.6143504358823803E-2</c:v>
                </c:pt>
                <c:pt idx="2361">
                  <c:v>1.6134394873115188E-2</c:v>
                </c:pt>
                <c:pt idx="2362">
                  <c:v>1.6124251616715862E-2</c:v>
                </c:pt>
                <c:pt idx="2363">
                  <c:v>1.6114579447200073E-2</c:v>
                </c:pt>
                <c:pt idx="2364">
                  <c:v>1.6105432808792269E-2</c:v>
                </c:pt>
              </c:numCache>
            </c:numRef>
          </c:val>
          <c:smooth val="0"/>
        </c:ser>
        <c:ser>
          <c:idx val="1"/>
          <c:order val="1"/>
          <c:tx>
            <c:v>1M QL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B050"/>
              </a:solidFill>
              <a:ln>
                <a:noFill/>
              </a:ln>
            </c:spPr>
          </c:marker>
          <c:val>
            <c:numRef>
              <c:f>EUR1M!$AU$2:$AU$2366</c:f>
              <c:numCache>
                <c:formatCode>0.0000%</c:formatCode>
                <c:ptCount val="236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2473472"/>
        <c:axId val="731607808"/>
      </c:lineChart>
      <c:dateAx>
        <c:axId val="612473472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731607808"/>
        <c:crosses val="autoZero"/>
        <c:auto val="1"/>
        <c:lblOffset val="100"/>
        <c:baseTimeUnit val="days"/>
      </c:dateAx>
      <c:valAx>
        <c:axId val="731607808"/>
        <c:scaling>
          <c:orientation val="minMax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1247347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3099374999999998"/>
          <c:y val="0.57731861111111116"/>
          <c:w val="0.11256180555555556"/>
          <c:h val="0.127585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3M (0Y-1Y)</a:t>
            </a:r>
          </a:p>
        </c:rich>
      </c:tx>
      <c:layout/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3M Mx</c:v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EUR3M!$BB$2:$BB$2366</c:f>
              <c:numCache>
                <c:formatCode>ddd\,\ dd\-mmm\-yyyy</c:formatCode>
                <c:ptCount val="2365"/>
                <c:pt idx="0">
                  <c:v>42209</c:v>
                </c:pt>
                <c:pt idx="1">
                  <c:v>42212</c:v>
                </c:pt>
                <c:pt idx="2">
                  <c:v>42213</c:v>
                </c:pt>
                <c:pt idx="3">
                  <c:v>42214</c:v>
                </c:pt>
                <c:pt idx="4">
                  <c:v>42215</c:v>
                </c:pt>
                <c:pt idx="5">
                  <c:v>42216</c:v>
                </c:pt>
                <c:pt idx="6">
                  <c:v>42219</c:v>
                </c:pt>
                <c:pt idx="7">
                  <c:v>42220</c:v>
                </c:pt>
                <c:pt idx="8">
                  <c:v>42221</c:v>
                </c:pt>
                <c:pt idx="9">
                  <c:v>42222</c:v>
                </c:pt>
                <c:pt idx="10">
                  <c:v>42223</c:v>
                </c:pt>
                <c:pt idx="11">
                  <c:v>42226</c:v>
                </c:pt>
                <c:pt idx="12">
                  <c:v>42227</c:v>
                </c:pt>
                <c:pt idx="13">
                  <c:v>42228</c:v>
                </c:pt>
                <c:pt idx="14">
                  <c:v>42229</c:v>
                </c:pt>
                <c:pt idx="15">
                  <c:v>42230</c:v>
                </c:pt>
                <c:pt idx="16">
                  <c:v>42233</c:v>
                </c:pt>
                <c:pt idx="17">
                  <c:v>42234</c:v>
                </c:pt>
                <c:pt idx="18">
                  <c:v>42235</c:v>
                </c:pt>
                <c:pt idx="19">
                  <c:v>42236</c:v>
                </c:pt>
                <c:pt idx="20">
                  <c:v>42237</c:v>
                </c:pt>
                <c:pt idx="21">
                  <c:v>42240</c:v>
                </c:pt>
                <c:pt idx="22">
                  <c:v>42241</c:v>
                </c:pt>
                <c:pt idx="23">
                  <c:v>42242</c:v>
                </c:pt>
                <c:pt idx="24">
                  <c:v>42243</c:v>
                </c:pt>
                <c:pt idx="25">
                  <c:v>42244</c:v>
                </c:pt>
                <c:pt idx="26">
                  <c:v>42247</c:v>
                </c:pt>
                <c:pt idx="27">
                  <c:v>42248</c:v>
                </c:pt>
                <c:pt idx="28">
                  <c:v>42249</c:v>
                </c:pt>
                <c:pt idx="29">
                  <c:v>42250</c:v>
                </c:pt>
                <c:pt idx="30">
                  <c:v>42251</c:v>
                </c:pt>
                <c:pt idx="31">
                  <c:v>42254</c:v>
                </c:pt>
                <c:pt idx="32">
                  <c:v>42255</c:v>
                </c:pt>
                <c:pt idx="33">
                  <c:v>42256</c:v>
                </c:pt>
                <c:pt idx="34">
                  <c:v>42257</c:v>
                </c:pt>
                <c:pt idx="35">
                  <c:v>42258</c:v>
                </c:pt>
                <c:pt idx="36">
                  <c:v>42261</c:v>
                </c:pt>
                <c:pt idx="37">
                  <c:v>42262</c:v>
                </c:pt>
                <c:pt idx="38">
                  <c:v>42263</c:v>
                </c:pt>
                <c:pt idx="39">
                  <c:v>42264</c:v>
                </c:pt>
                <c:pt idx="40">
                  <c:v>42265</c:v>
                </c:pt>
                <c:pt idx="41">
                  <c:v>42268</c:v>
                </c:pt>
                <c:pt idx="42">
                  <c:v>42269</c:v>
                </c:pt>
                <c:pt idx="43">
                  <c:v>42270</c:v>
                </c:pt>
                <c:pt idx="44">
                  <c:v>42271</c:v>
                </c:pt>
                <c:pt idx="45">
                  <c:v>42272</c:v>
                </c:pt>
                <c:pt idx="46">
                  <c:v>42275</c:v>
                </c:pt>
                <c:pt idx="47">
                  <c:v>42276</c:v>
                </c:pt>
                <c:pt idx="48">
                  <c:v>42277</c:v>
                </c:pt>
                <c:pt idx="49">
                  <c:v>42278</c:v>
                </c:pt>
                <c:pt idx="50">
                  <c:v>42279</c:v>
                </c:pt>
                <c:pt idx="51">
                  <c:v>42282</c:v>
                </c:pt>
                <c:pt idx="52">
                  <c:v>42283</c:v>
                </c:pt>
                <c:pt idx="53">
                  <c:v>42284</c:v>
                </c:pt>
                <c:pt idx="54">
                  <c:v>42285</c:v>
                </c:pt>
                <c:pt idx="55">
                  <c:v>42286</c:v>
                </c:pt>
                <c:pt idx="56">
                  <c:v>42289</c:v>
                </c:pt>
                <c:pt idx="57">
                  <c:v>42290</c:v>
                </c:pt>
                <c:pt idx="58">
                  <c:v>42291</c:v>
                </c:pt>
                <c:pt idx="59">
                  <c:v>42292</c:v>
                </c:pt>
                <c:pt idx="60">
                  <c:v>42293</c:v>
                </c:pt>
                <c:pt idx="61">
                  <c:v>42296</c:v>
                </c:pt>
                <c:pt idx="62">
                  <c:v>42297</c:v>
                </c:pt>
                <c:pt idx="63">
                  <c:v>42298</c:v>
                </c:pt>
                <c:pt idx="64">
                  <c:v>42299</c:v>
                </c:pt>
                <c:pt idx="65">
                  <c:v>42300</c:v>
                </c:pt>
                <c:pt idx="66">
                  <c:v>42303</c:v>
                </c:pt>
                <c:pt idx="67">
                  <c:v>42304</c:v>
                </c:pt>
                <c:pt idx="68">
                  <c:v>42305</c:v>
                </c:pt>
                <c:pt idx="69">
                  <c:v>42306</c:v>
                </c:pt>
                <c:pt idx="70">
                  <c:v>42307</c:v>
                </c:pt>
                <c:pt idx="71">
                  <c:v>42310</c:v>
                </c:pt>
                <c:pt idx="72">
                  <c:v>42311</c:v>
                </c:pt>
                <c:pt idx="73">
                  <c:v>42312</c:v>
                </c:pt>
                <c:pt idx="74">
                  <c:v>42313</c:v>
                </c:pt>
                <c:pt idx="75">
                  <c:v>42314</c:v>
                </c:pt>
                <c:pt idx="76">
                  <c:v>42317</c:v>
                </c:pt>
                <c:pt idx="77">
                  <c:v>42318</c:v>
                </c:pt>
                <c:pt idx="78">
                  <c:v>42319</c:v>
                </c:pt>
                <c:pt idx="79">
                  <c:v>42320</c:v>
                </c:pt>
                <c:pt idx="80">
                  <c:v>42321</c:v>
                </c:pt>
                <c:pt idx="81">
                  <c:v>42324</c:v>
                </c:pt>
                <c:pt idx="82">
                  <c:v>42325</c:v>
                </c:pt>
                <c:pt idx="83">
                  <c:v>42326</c:v>
                </c:pt>
                <c:pt idx="84">
                  <c:v>42327</c:v>
                </c:pt>
                <c:pt idx="85">
                  <c:v>42328</c:v>
                </c:pt>
                <c:pt idx="86">
                  <c:v>42331</c:v>
                </c:pt>
                <c:pt idx="87">
                  <c:v>42332</c:v>
                </c:pt>
                <c:pt idx="88">
                  <c:v>42333</c:v>
                </c:pt>
                <c:pt idx="89">
                  <c:v>42334</c:v>
                </c:pt>
                <c:pt idx="90">
                  <c:v>42335</c:v>
                </c:pt>
                <c:pt idx="91">
                  <c:v>42338</c:v>
                </c:pt>
                <c:pt idx="92">
                  <c:v>42339</c:v>
                </c:pt>
                <c:pt idx="93">
                  <c:v>42340</c:v>
                </c:pt>
                <c:pt idx="94">
                  <c:v>42341</c:v>
                </c:pt>
                <c:pt idx="95">
                  <c:v>42342</c:v>
                </c:pt>
                <c:pt idx="96">
                  <c:v>42345</c:v>
                </c:pt>
                <c:pt idx="97">
                  <c:v>42346</c:v>
                </c:pt>
                <c:pt idx="98">
                  <c:v>42347</c:v>
                </c:pt>
                <c:pt idx="99">
                  <c:v>42348</c:v>
                </c:pt>
                <c:pt idx="100">
                  <c:v>42349</c:v>
                </c:pt>
                <c:pt idx="101">
                  <c:v>42352</c:v>
                </c:pt>
                <c:pt idx="102">
                  <c:v>42353</c:v>
                </c:pt>
                <c:pt idx="103">
                  <c:v>42354</c:v>
                </c:pt>
                <c:pt idx="104">
                  <c:v>42355</c:v>
                </c:pt>
                <c:pt idx="105">
                  <c:v>42356</c:v>
                </c:pt>
                <c:pt idx="106">
                  <c:v>42359</c:v>
                </c:pt>
                <c:pt idx="107">
                  <c:v>42360</c:v>
                </c:pt>
                <c:pt idx="108">
                  <c:v>42361</c:v>
                </c:pt>
                <c:pt idx="109">
                  <c:v>42362</c:v>
                </c:pt>
                <c:pt idx="110">
                  <c:v>42366</c:v>
                </c:pt>
                <c:pt idx="111">
                  <c:v>42367</c:v>
                </c:pt>
                <c:pt idx="112">
                  <c:v>42368</c:v>
                </c:pt>
                <c:pt idx="113">
                  <c:v>42369</c:v>
                </c:pt>
                <c:pt idx="114">
                  <c:v>42373</c:v>
                </c:pt>
                <c:pt idx="115">
                  <c:v>42374</c:v>
                </c:pt>
                <c:pt idx="116">
                  <c:v>42375</c:v>
                </c:pt>
                <c:pt idx="117">
                  <c:v>42376</c:v>
                </c:pt>
                <c:pt idx="118">
                  <c:v>42377</c:v>
                </c:pt>
                <c:pt idx="119">
                  <c:v>42380</c:v>
                </c:pt>
                <c:pt idx="120">
                  <c:v>42381</c:v>
                </c:pt>
                <c:pt idx="121">
                  <c:v>42382</c:v>
                </c:pt>
                <c:pt idx="122">
                  <c:v>42383</c:v>
                </c:pt>
                <c:pt idx="123">
                  <c:v>42384</c:v>
                </c:pt>
                <c:pt idx="124">
                  <c:v>42387</c:v>
                </c:pt>
                <c:pt idx="125">
                  <c:v>42388</c:v>
                </c:pt>
                <c:pt idx="126">
                  <c:v>42389</c:v>
                </c:pt>
                <c:pt idx="127">
                  <c:v>42390</c:v>
                </c:pt>
                <c:pt idx="128">
                  <c:v>42391</c:v>
                </c:pt>
                <c:pt idx="129">
                  <c:v>42394</c:v>
                </c:pt>
                <c:pt idx="130">
                  <c:v>42395</c:v>
                </c:pt>
                <c:pt idx="131">
                  <c:v>42396</c:v>
                </c:pt>
                <c:pt idx="132">
                  <c:v>42397</c:v>
                </c:pt>
                <c:pt idx="133">
                  <c:v>42398</c:v>
                </c:pt>
                <c:pt idx="134">
                  <c:v>42401</c:v>
                </c:pt>
                <c:pt idx="135">
                  <c:v>42402</c:v>
                </c:pt>
                <c:pt idx="136">
                  <c:v>42403</c:v>
                </c:pt>
                <c:pt idx="137">
                  <c:v>42404</c:v>
                </c:pt>
                <c:pt idx="138">
                  <c:v>42405</c:v>
                </c:pt>
                <c:pt idx="139">
                  <c:v>42408</c:v>
                </c:pt>
                <c:pt idx="140">
                  <c:v>42409</c:v>
                </c:pt>
                <c:pt idx="141">
                  <c:v>42410</c:v>
                </c:pt>
                <c:pt idx="142">
                  <c:v>42411</c:v>
                </c:pt>
                <c:pt idx="143">
                  <c:v>42412</c:v>
                </c:pt>
                <c:pt idx="144">
                  <c:v>42415</c:v>
                </c:pt>
                <c:pt idx="145">
                  <c:v>42416</c:v>
                </c:pt>
                <c:pt idx="146">
                  <c:v>42417</c:v>
                </c:pt>
                <c:pt idx="147">
                  <c:v>42418</c:v>
                </c:pt>
                <c:pt idx="148">
                  <c:v>42419</c:v>
                </c:pt>
                <c:pt idx="149">
                  <c:v>42422</c:v>
                </c:pt>
                <c:pt idx="150">
                  <c:v>42423</c:v>
                </c:pt>
                <c:pt idx="151">
                  <c:v>42424</c:v>
                </c:pt>
                <c:pt idx="152">
                  <c:v>42425</c:v>
                </c:pt>
                <c:pt idx="153">
                  <c:v>42426</c:v>
                </c:pt>
                <c:pt idx="154">
                  <c:v>42429</c:v>
                </c:pt>
                <c:pt idx="155">
                  <c:v>42430</c:v>
                </c:pt>
                <c:pt idx="156">
                  <c:v>42431</c:v>
                </c:pt>
                <c:pt idx="157">
                  <c:v>42432</c:v>
                </c:pt>
                <c:pt idx="158">
                  <c:v>42433</c:v>
                </c:pt>
                <c:pt idx="159">
                  <c:v>42436</c:v>
                </c:pt>
                <c:pt idx="160">
                  <c:v>42437</c:v>
                </c:pt>
                <c:pt idx="161">
                  <c:v>42438</c:v>
                </c:pt>
                <c:pt idx="162">
                  <c:v>42439</c:v>
                </c:pt>
                <c:pt idx="163">
                  <c:v>42440</c:v>
                </c:pt>
                <c:pt idx="164">
                  <c:v>42443</c:v>
                </c:pt>
                <c:pt idx="165">
                  <c:v>42444</c:v>
                </c:pt>
                <c:pt idx="166">
                  <c:v>42445</c:v>
                </c:pt>
                <c:pt idx="167">
                  <c:v>42446</c:v>
                </c:pt>
                <c:pt idx="168">
                  <c:v>42447</c:v>
                </c:pt>
                <c:pt idx="169">
                  <c:v>42450</c:v>
                </c:pt>
                <c:pt idx="170">
                  <c:v>42451</c:v>
                </c:pt>
                <c:pt idx="171">
                  <c:v>42452</c:v>
                </c:pt>
                <c:pt idx="172">
                  <c:v>42453</c:v>
                </c:pt>
                <c:pt idx="173">
                  <c:v>42458</c:v>
                </c:pt>
                <c:pt idx="174">
                  <c:v>42459</c:v>
                </c:pt>
                <c:pt idx="175">
                  <c:v>42460</c:v>
                </c:pt>
                <c:pt idx="176">
                  <c:v>42461</c:v>
                </c:pt>
                <c:pt idx="177">
                  <c:v>42464</c:v>
                </c:pt>
                <c:pt idx="178">
                  <c:v>42465</c:v>
                </c:pt>
                <c:pt idx="179">
                  <c:v>42466</c:v>
                </c:pt>
                <c:pt idx="180">
                  <c:v>42467</c:v>
                </c:pt>
                <c:pt idx="181">
                  <c:v>42468</c:v>
                </c:pt>
                <c:pt idx="182">
                  <c:v>42471</c:v>
                </c:pt>
                <c:pt idx="183">
                  <c:v>42472</c:v>
                </c:pt>
                <c:pt idx="184">
                  <c:v>42473</c:v>
                </c:pt>
                <c:pt idx="185">
                  <c:v>42474</c:v>
                </c:pt>
                <c:pt idx="186">
                  <c:v>42475</c:v>
                </c:pt>
                <c:pt idx="187">
                  <c:v>42478</c:v>
                </c:pt>
                <c:pt idx="188">
                  <c:v>42479</c:v>
                </c:pt>
                <c:pt idx="189">
                  <c:v>42480</c:v>
                </c:pt>
                <c:pt idx="190">
                  <c:v>42481</c:v>
                </c:pt>
                <c:pt idx="191">
                  <c:v>42482</c:v>
                </c:pt>
                <c:pt idx="192">
                  <c:v>42485</c:v>
                </c:pt>
                <c:pt idx="193">
                  <c:v>42486</c:v>
                </c:pt>
                <c:pt idx="194">
                  <c:v>42487</c:v>
                </c:pt>
                <c:pt idx="195">
                  <c:v>42488</c:v>
                </c:pt>
                <c:pt idx="196">
                  <c:v>42489</c:v>
                </c:pt>
                <c:pt idx="197">
                  <c:v>42492</c:v>
                </c:pt>
                <c:pt idx="198">
                  <c:v>42493</c:v>
                </c:pt>
                <c:pt idx="199">
                  <c:v>42494</c:v>
                </c:pt>
                <c:pt idx="200">
                  <c:v>42495</c:v>
                </c:pt>
                <c:pt idx="201">
                  <c:v>42496</c:v>
                </c:pt>
                <c:pt idx="202">
                  <c:v>42499</c:v>
                </c:pt>
                <c:pt idx="203">
                  <c:v>42500</c:v>
                </c:pt>
                <c:pt idx="204">
                  <c:v>42501</c:v>
                </c:pt>
                <c:pt idx="205">
                  <c:v>42502</c:v>
                </c:pt>
                <c:pt idx="206">
                  <c:v>42503</c:v>
                </c:pt>
                <c:pt idx="207">
                  <c:v>42506</c:v>
                </c:pt>
                <c:pt idx="208">
                  <c:v>42507</c:v>
                </c:pt>
                <c:pt idx="209">
                  <c:v>42508</c:v>
                </c:pt>
                <c:pt idx="210">
                  <c:v>42509</c:v>
                </c:pt>
                <c:pt idx="211">
                  <c:v>42510</c:v>
                </c:pt>
                <c:pt idx="212">
                  <c:v>42513</c:v>
                </c:pt>
                <c:pt idx="213">
                  <c:v>42514</c:v>
                </c:pt>
                <c:pt idx="214">
                  <c:v>42515</c:v>
                </c:pt>
                <c:pt idx="215">
                  <c:v>42516</c:v>
                </c:pt>
                <c:pt idx="216">
                  <c:v>42517</c:v>
                </c:pt>
                <c:pt idx="217">
                  <c:v>42520</c:v>
                </c:pt>
                <c:pt idx="218">
                  <c:v>42521</c:v>
                </c:pt>
                <c:pt idx="219">
                  <c:v>42522</c:v>
                </c:pt>
                <c:pt idx="220">
                  <c:v>42523</c:v>
                </c:pt>
                <c:pt idx="221">
                  <c:v>42524</c:v>
                </c:pt>
                <c:pt idx="222">
                  <c:v>42527</c:v>
                </c:pt>
                <c:pt idx="223">
                  <c:v>42528</c:v>
                </c:pt>
                <c:pt idx="224">
                  <c:v>42529</c:v>
                </c:pt>
                <c:pt idx="225">
                  <c:v>42530</c:v>
                </c:pt>
                <c:pt idx="226">
                  <c:v>42531</c:v>
                </c:pt>
                <c:pt idx="227">
                  <c:v>42534</c:v>
                </c:pt>
                <c:pt idx="228">
                  <c:v>42535</c:v>
                </c:pt>
                <c:pt idx="229">
                  <c:v>42536</c:v>
                </c:pt>
                <c:pt idx="230">
                  <c:v>42537</c:v>
                </c:pt>
                <c:pt idx="231">
                  <c:v>42538</c:v>
                </c:pt>
                <c:pt idx="232">
                  <c:v>42541</c:v>
                </c:pt>
                <c:pt idx="233">
                  <c:v>42542</c:v>
                </c:pt>
                <c:pt idx="234">
                  <c:v>42543</c:v>
                </c:pt>
                <c:pt idx="235">
                  <c:v>42544</c:v>
                </c:pt>
                <c:pt idx="236">
                  <c:v>42545</c:v>
                </c:pt>
                <c:pt idx="237">
                  <c:v>42548</c:v>
                </c:pt>
                <c:pt idx="238">
                  <c:v>42549</c:v>
                </c:pt>
                <c:pt idx="239">
                  <c:v>42550</c:v>
                </c:pt>
                <c:pt idx="240">
                  <c:v>42551</c:v>
                </c:pt>
                <c:pt idx="241">
                  <c:v>42552</c:v>
                </c:pt>
                <c:pt idx="242">
                  <c:v>42555</c:v>
                </c:pt>
                <c:pt idx="243">
                  <c:v>42556</c:v>
                </c:pt>
                <c:pt idx="244">
                  <c:v>42557</c:v>
                </c:pt>
                <c:pt idx="245">
                  <c:v>42558</c:v>
                </c:pt>
                <c:pt idx="246">
                  <c:v>42559</c:v>
                </c:pt>
                <c:pt idx="247">
                  <c:v>42562</c:v>
                </c:pt>
                <c:pt idx="248">
                  <c:v>42563</c:v>
                </c:pt>
                <c:pt idx="249">
                  <c:v>42564</c:v>
                </c:pt>
                <c:pt idx="250">
                  <c:v>42565</c:v>
                </c:pt>
                <c:pt idx="251">
                  <c:v>42566</c:v>
                </c:pt>
                <c:pt idx="252">
                  <c:v>42569</c:v>
                </c:pt>
                <c:pt idx="253">
                  <c:v>42570</c:v>
                </c:pt>
                <c:pt idx="254">
                  <c:v>42571</c:v>
                </c:pt>
                <c:pt idx="255">
                  <c:v>42572</c:v>
                </c:pt>
                <c:pt idx="256">
                  <c:v>42573</c:v>
                </c:pt>
                <c:pt idx="257">
                  <c:v>42576</c:v>
                </c:pt>
                <c:pt idx="258">
                  <c:v>42577</c:v>
                </c:pt>
                <c:pt idx="259">
                  <c:v>42578</c:v>
                </c:pt>
                <c:pt idx="260">
                  <c:v>42579</c:v>
                </c:pt>
                <c:pt idx="261">
                  <c:v>42580</c:v>
                </c:pt>
                <c:pt idx="262">
                  <c:v>42583</c:v>
                </c:pt>
                <c:pt idx="263">
                  <c:v>42584</c:v>
                </c:pt>
                <c:pt idx="264">
                  <c:v>42585</c:v>
                </c:pt>
                <c:pt idx="265">
                  <c:v>42586</c:v>
                </c:pt>
                <c:pt idx="266">
                  <c:v>42587</c:v>
                </c:pt>
                <c:pt idx="267">
                  <c:v>42590</c:v>
                </c:pt>
                <c:pt idx="268">
                  <c:v>42591</c:v>
                </c:pt>
                <c:pt idx="269">
                  <c:v>42592</c:v>
                </c:pt>
                <c:pt idx="270">
                  <c:v>42593</c:v>
                </c:pt>
                <c:pt idx="271">
                  <c:v>42594</c:v>
                </c:pt>
                <c:pt idx="272">
                  <c:v>42597</c:v>
                </c:pt>
                <c:pt idx="273">
                  <c:v>42598</c:v>
                </c:pt>
                <c:pt idx="274">
                  <c:v>42599</c:v>
                </c:pt>
                <c:pt idx="275">
                  <c:v>42600</c:v>
                </c:pt>
                <c:pt idx="276">
                  <c:v>42601</c:v>
                </c:pt>
                <c:pt idx="277">
                  <c:v>42604</c:v>
                </c:pt>
                <c:pt idx="278">
                  <c:v>42605</c:v>
                </c:pt>
                <c:pt idx="279">
                  <c:v>42606</c:v>
                </c:pt>
                <c:pt idx="280">
                  <c:v>42607</c:v>
                </c:pt>
                <c:pt idx="281">
                  <c:v>42608</c:v>
                </c:pt>
                <c:pt idx="282">
                  <c:v>42611</c:v>
                </c:pt>
                <c:pt idx="283">
                  <c:v>42612</c:v>
                </c:pt>
                <c:pt idx="284">
                  <c:v>42613</c:v>
                </c:pt>
                <c:pt idx="285">
                  <c:v>42614</c:v>
                </c:pt>
                <c:pt idx="286">
                  <c:v>42615</c:v>
                </c:pt>
                <c:pt idx="287">
                  <c:v>42618</c:v>
                </c:pt>
                <c:pt idx="288">
                  <c:v>42619</c:v>
                </c:pt>
                <c:pt idx="289">
                  <c:v>42620</c:v>
                </c:pt>
                <c:pt idx="290">
                  <c:v>42621</c:v>
                </c:pt>
                <c:pt idx="291">
                  <c:v>42622</c:v>
                </c:pt>
                <c:pt idx="292">
                  <c:v>42625</c:v>
                </c:pt>
                <c:pt idx="293">
                  <c:v>42626</c:v>
                </c:pt>
                <c:pt idx="294">
                  <c:v>42627</c:v>
                </c:pt>
                <c:pt idx="295">
                  <c:v>42628</c:v>
                </c:pt>
                <c:pt idx="296">
                  <c:v>42629</c:v>
                </c:pt>
                <c:pt idx="297">
                  <c:v>42632</c:v>
                </c:pt>
                <c:pt idx="298">
                  <c:v>42633</c:v>
                </c:pt>
                <c:pt idx="299">
                  <c:v>42634</c:v>
                </c:pt>
                <c:pt idx="300">
                  <c:v>42635</c:v>
                </c:pt>
                <c:pt idx="301">
                  <c:v>42636</c:v>
                </c:pt>
                <c:pt idx="302">
                  <c:v>42639</c:v>
                </c:pt>
                <c:pt idx="303">
                  <c:v>42640</c:v>
                </c:pt>
                <c:pt idx="304">
                  <c:v>42641</c:v>
                </c:pt>
                <c:pt idx="305">
                  <c:v>42642</c:v>
                </c:pt>
                <c:pt idx="306">
                  <c:v>42643</c:v>
                </c:pt>
                <c:pt idx="307">
                  <c:v>42646</c:v>
                </c:pt>
                <c:pt idx="308">
                  <c:v>42647</c:v>
                </c:pt>
                <c:pt idx="309">
                  <c:v>42648</c:v>
                </c:pt>
                <c:pt idx="310">
                  <c:v>42649</c:v>
                </c:pt>
                <c:pt idx="311">
                  <c:v>42650</c:v>
                </c:pt>
                <c:pt idx="312">
                  <c:v>42653</c:v>
                </c:pt>
                <c:pt idx="313">
                  <c:v>42654</c:v>
                </c:pt>
                <c:pt idx="314">
                  <c:v>42655</c:v>
                </c:pt>
                <c:pt idx="315">
                  <c:v>42656</c:v>
                </c:pt>
                <c:pt idx="316">
                  <c:v>42657</c:v>
                </c:pt>
                <c:pt idx="317">
                  <c:v>42660</c:v>
                </c:pt>
                <c:pt idx="318">
                  <c:v>42661</c:v>
                </c:pt>
                <c:pt idx="319">
                  <c:v>42662</c:v>
                </c:pt>
                <c:pt idx="320">
                  <c:v>42663</c:v>
                </c:pt>
                <c:pt idx="321">
                  <c:v>42664</c:v>
                </c:pt>
                <c:pt idx="322">
                  <c:v>42667</c:v>
                </c:pt>
                <c:pt idx="323">
                  <c:v>42668</c:v>
                </c:pt>
                <c:pt idx="324">
                  <c:v>42669</c:v>
                </c:pt>
                <c:pt idx="325">
                  <c:v>42670</c:v>
                </c:pt>
                <c:pt idx="326">
                  <c:v>42671</c:v>
                </c:pt>
                <c:pt idx="327">
                  <c:v>42674</c:v>
                </c:pt>
                <c:pt idx="328">
                  <c:v>42675</c:v>
                </c:pt>
                <c:pt idx="329">
                  <c:v>42676</c:v>
                </c:pt>
                <c:pt idx="330">
                  <c:v>42677</c:v>
                </c:pt>
                <c:pt idx="331">
                  <c:v>42678</c:v>
                </c:pt>
                <c:pt idx="332">
                  <c:v>42681</c:v>
                </c:pt>
                <c:pt idx="333">
                  <c:v>42682</c:v>
                </c:pt>
                <c:pt idx="334">
                  <c:v>42683</c:v>
                </c:pt>
                <c:pt idx="335">
                  <c:v>42684</c:v>
                </c:pt>
                <c:pt idx="336">
                  <c:v>42685</c:v>
                </c:pt>
                <c:pt idx="337">
                  <c:v>42688</c:v>
                </c:pt>
                <c:pt idx="338">
                  <c:v>42689</c:v>
                </c:pt>
                <c:pt idx="339">
                  <c:v>42690</c:v>
                </c:pt>
                <c:pt idx="340">
                  <c:v>42691</c:v>
                </c:pt>
                <c:pt idx="341">
                  <c:v>42692</c:v>
                </c:pt>
                <c:pt idx="342">
                  <c:v>42695</c:v>
                </c:pt>
                <c:pt idx="343">
                  <c:v>42696</c:v>
                </c:pt>
                <c:pt idx="344">
                  <c:v>42697</c:v>
                </c:pt>
                <c:pt idx="345">
                  <c:v>42698</c:v>
                </c:pt>
                <c:pt idx="346">
                  <c:v>42699</c:v>
                </c:pt>
                <c:pt idx="347">
                  <c:v>42702</c:v>
                </c:pt>
                <c:pt idx="348">
                  <c:v>42703</c:v>
                </c:pt>
                <c:pt idx="349">
                  <c:v>42704</c:v>
                </c:pt>
                <c:pt idx="350">
                  <c:v>42705</c:v>
                </c:pt>
                <c:pt idx="351">
                  <c:v>42706</c:v>
                </c:pt>
                <c:pt idx="352">
                  <c:v>42709</c:v>
                </c:pt>
                <c:pt idx="353">
                  <c:v>42710</c:v>
                </c:pt>
                <c:pt idx="354">
                  <c:v>42711</c:v>
                </c:pt>
                <c:pt idx="355">
                  <c:v>42712</c:v>
                </c:pt>
                <c:pt idx="356">
                  <c:v>42713</c:v>
                </c:pt>
                <c:pt idx="357">
                  <c:v>42716</c:v>
                </c:pt>
                <c:pt idx="358">
                  <c:v>42717</c:v>
                </c:pt>
                <c:pt idx="359">
                  <c:v>42718</c:v>
                </c:pt>
                <c:pt idx="360">
                  <c:v>42719</c:v>
                </c:pt>
                <c:pt idx="361">
                  <c:v>42720</c:v>
                </c:pt>
                <c:pt idx="362">
                  <c:v>42723</c:v>
                </c:pt>
                <c:pt idx="363">
                  <c:v>42724</c:v>
                </c:pt>
                <c:pt idx="364">
                  <c:v>42725</c:v>
                </c:pt>
                <c:pt idx="365">
                  <c:v>42726</c:v>
                </c:pt>
                <c:pt idx="366">
                  <c:v>42727</c:v>
                </c:pt>
                <c:pt idx="367">
                  <c:v>42731</c:v>
                </c:pt>
                <c:pt idx="368">
                  <c:v>42732</c:v>
                </c:pt>
                <c:pt idx="369">
                  <c:v>42733</c:v>
                </c:pt>
                <c:pt idx="370">
                  <c:v>42734</c:v>
                </c:pt>
                <c:pt idx="371">
                  <c:v>42737</c:v>
                </c:pt>
                <c:pt idx="372">
                  <c:v>42738</c:v>
                </c:pt>
                <c:pt idx="373">
                  <c:v>42739</c:v>
                </c:pt>
                <c:pt idx="374">
                  <c:v>42740</c:v>
                </c:pt>
                <c:pt idx="375">
                  <c:v>42741</c:v>
                </c:pt>
                <c:pt idx="376">
                  <c:v>42744</c:v>
                </c:pt>
                <c:pt idx="377">
                  <c:v>42745</c:v>
                </c:pt>
                <c:pt idx="378">
                  <c:v>42746</c:v>
                </c:pt>
                <c:pt idx="379">
                  <c:v>42747</c:v>
                </c:pt>
                <c:pt idx="380">
                  <c:v>42748</c:v>
                </c:pt>
                <c:pt idx="381">
                  <c:v>42751</c:v>
                </c:pt>
                <c:pt idx="382">
                  <c:v>42752</c:v>
                </c:pt>
                <c:pt idx="383">
                  <c:v>42753</c:v>
                </c:pt>
                <c:pt idx="384">
                  <c:v>42754</c:v>
                </c:pt>
                <c:pt idx="385">
                  <c:v>42755</c:v>
                </c:pt>
                <c:pt idx="386">
                  <c:v>42758</c:v>
                </c:pt>
                <c:pt idx="387">
                  <c:v>42759</c:v>
                </c:pt>
                <c:pt idx="388">
                  <c:v>42760</c:v>
                </c:pt>
                <c:pt idx="389">
                  <c:v>42761</c:v>
                </c:pt>
                <c:pt idx="390">
                  <c:v>42762</c:v>
                </c:pt>
                <c:pt idx="391">
                  <c:v>42765</c:v>
                </c:pt>
                <c:pt idx="392">
                  <c:v>42766</c:v>
                </c:pt>
                <c:pt idx="393">
                  <c:v>42767</c:v>
                </c:pt>
                <c:pt idx="394">
                  <c:v>42768</c:v>
                </c:pt>
                <c:pt idx="395">
                  <c:v>42769</c:v>
                </c:pt>
                <c:pt idx="396">
                  <c:v>42772</c:v>
                </c:pt>
                <c:pt idx="397">
                  <c:v>42773</c:v>
                </c:pt>
                <c:pt idx="398">
                  <c:v>42774</c:v>
                </c:pt>
                <c:pt idx="399">
                  <c:v>42775</c:v>
                </c:pt>
                <c:pt idx="400">
                  <c:v>42776</c:v>
                </c:pt>
                <c:pt idx="401">
                  <c:v>42779</c:v>
                </c:pt>
                <c:pt idx="402">
                  <c:v>42780</c:v>
                </c:pt>
                <c:pt idx="403">
                  <c:v>42781</c:v>
                </c:pt>
                <c:pt idx="404">
                  <c:v>42782</c:v>
                </c:pt>
                <c:pt idx="405">
                  <c:v>42783</c:v>
                </c:pt>
                <c:pt idx="406">
                  <c:v>42786</c:v>
                </c:pt>
                <c:pt idx="407">
                  <c:v>42787</c:v>
                </c:pt>
                <c:pt idx="408">
                  <c:v>42788</c:v>
                </c:pt>
                <c:pt idx="409">
                  <c:v>42789</c:v>
                </c:pt>
                <c:pt idx="410">
                  <c:v>42790</c:v>
                </c:pt>
                <c:pt idx="411">
                  <c:v>42793</c:v>
                </c:pt>
                <c:pt idx="412">
                  <c:v>42794</c:v>
                </c:pt>
                <c:pt idx="413">
                  <c:v>42795</c:v>
                </c:pt>
                <c:pt idx="414">
                  <c:v>42796</c:v>
                </c:pt>
                <c:pt idx="415">
                  <c:v>42797</c:v>
                </c:pt>
                <c:pt idx="416">
                  <c:v>42800</c:v>
                </c:pt>
                <c:pt idx="417">
                  <c:v>42801</c:v>
                </c:pt>
                <c:pt idx="418">
                  <c:v>42802</c:v>
                </c:pt>
                <c:pt idx="419">
                  <c:v>42803</c:v>
                </c:pt>
                <c:pt idx="420">
                  <c:v>42804</c:v>
                </c:pt>
                <c:pt idx="421">
                  <c:v>42807</c:v>
                </c:pt>
                <c:pt idx="422">
                  <c:v>42808</c:v>
                </c:pt>
                <c:pt idx="423">
                  <c:v>42809</c:v>
                </c:pt>
                <c:pt idx="424">
                  <c:v>42810</c:v>
                </c:pt>
                <c:pt idx="425">
                  <c:v>42811</c:v>
                </c:pt>
                <c:pt idx="426">
                  <c:v>42814</c:v>
                </c:pt>
                <c:pt idx="427">
                  <c:v>42815</c:v>
                </c:pt>
                <c:pt idx="428">
                  <c:v>42816</c:v>
                </c:pt>
                <c:pt idx="429">
                  <c:v>42817</c:v>
                </c:pt>
                <c:pt idx="430">
                  <c:v>42818</c:v>
                </c:pt>
                <c:pt idx="431">
                  <c:v>42821</c:v>
                </c:pt>
                <c:pt idx="432">
                  <c:v>42822</c:v>
                </c:pt>
                <c:pt idx="433">
                  <c:v>42823</c:v>
                </c:pt>
                <c:pt idx="434">
                  <c:v>42824</c:v>
                </c:pt>
                <c:pt idx="435">
                  <c:v>42825</c:v>
                </c:pt>
                <c:pt idx="436">
                  <c:v>42828</c:v>
                </c:pt>
                <c:pt idx="437">
                  <c:v>42829</c:v>
                </c:pt>
                <c:pt idx="438">
                  <c:v>42830</c:v>
                </c:pt>
                <c:pt idx="439">
                  <c:v>42831</c:v>
                </c:pt>
                <c:pt idx="440">
                  <c:v>42832</c:v>
                </c:pt>
                <c:pt idx="441">
                  <c:v>42835</c:v>
                </c:pt>
                <c:pt idx="442">
                  <c:v>42836</c:v>
                </c:pt>
                <c:pt idx="443">
                  <c:v>42837</c:v>
                </c:pt>
                <c:pt idx="444">
                  <c:v>42838</c:v>
                </c:pt>
                <c:pt idx="445">
                  <c:v>42843</c:v>
                </c:pt>
                <c:pt idx="446">
                  <c:v>42844</c:v>
                </c:pt>
                <c:pt idx="447">
                  <c:v>42845</c:v>
                </c:pt>
                <c:pt idx="448">
                  <c:v>42846</c:v>
                </c:pt>
                <c:pt idx="449">
                  <c:v>42849</c:v>
                </c:pt>
                <c:pt idx="450">
                  <c:v>42850</c:v>
                </c:pt>
                <c:pt idx="451">
                  <c:v>42851</c:v>
                </c:pt>
                <c:pt idx="452">
                  <c:v>42852</c:v>
                </c:pt>
                <c:pt idx="453">
                  <c:v>42853</c:v>
                </c:pt>
                <c:pt idx="454">
                  <c:v>42857</c:v>
                </c:pt>
                <c:pt idx="455">
                  <c:v>42858</c:v>
                </c:pt>
                <c:pt idx="456">
                  <c:v>42859</c:v>
                </c:pt>
                <c:pt idx="457">
                  <c:v>42860</c:v>
                </c:pt>
                <c:pt idx="458">
                  <c:v>42863</c:v>
                </c:pt>
                <c:pt idx="459">
                  <c:v>42864</c:v>
                </c:pt>
                <c:pt idx="460">
                  <c:v>42865</c:v>
                </c:pt>
                <c:pt idx="461">
                  <c:v>42866</c:v>
                </c:pt>
                <c:pt idx="462">
                  <c:v>42867</c:v>
                </c:pt>
                <c:pt idx="463">
                  <c:v>42870</c:v>
                </c:pt>
                <c:pt idx="464">
                  <c:v>42871</c:v>
                </c:pt>
                <c:pt idx="465">
                  <c:v>42872</c:v>
                </c:pt>
                <c:pt idx="466">
                  <c:v>42873</c:v>
                </c:pt>
                <c:pt idx="467">
                  <c:v>42874</c:v>
                </c:pt>
                <c:pt idx="468">
                  <c:v>42877</c:v>
                </c:pt>
                <c:pt idx="469">
                  <c:v>42878</c:v>
                </c:pt>
                <c:pt idx="470">
                  <c:v>42879</c:v>
                </c:pt>
                <c:pt idx="471">
                  <c:v>42880</c:v>
                </c:pt>
                <c:pt idx="472">
                  <c:v>42881</c:v>
                </c:pt>
                <c:pt idx="473">
                  <c:v>42884</c:v>
                </c:pt>
                <c:pt idx="474">
                  <c:v>42885</c:v>
                </c:pt>
                <c:pt idx="475">
                  <c:v>42886</c:v>
                </c:pt>
                <c:pt idx="476">
                  <c:v>42887</c:v>
                </c:pt>
                <c:pt idx="477">
                  <c:v>42888</c:v>
                </c:pt>
                <c:pt idx="478">
                  <c:v>42891</c:v>
                </c:pt>
                <c:pt idx="479">
                  <c:v>42892</c:v>
                </c:pt>
                <c:pt idx="480">
                  <c:v>42893</c:v>
                </c:pt>
                <c:pt idx="481">
                  <c:v>42894</c:v>
                </c:pt>
                <c:pt idx="482">
                  <c:v>42895</c:v>
                </c:pt>
                <c:pt idx="483">
                  <c:v>42898</c:v>
                </c:pt>
                <c:pt idx="484">
                  <c:v>42899</c:v>
                </c:pt>
                <c:pt idx="485">
                  <c:v>42900</c:v>
                </c:pt>
                <c:pt idx="486">
                  <c:v>42901</c:v>
                </c:pt>
                <c:pt idx="487">
                  <c:v>42902</c:v>
                </c:pt>
                <c:pt idx="488">
                  <c:v>42905</c:v>
                </c:pt>
                <c:pt idx="489">
                  <c:v>42906</c:v>
                </c:pt>
                <c:pt idx="490">
                  <c:v>42907</c:v>
                </c:pt>
                <c:pt idx="491">
                  <c:v>42908</c:v>
                </c:pt>
                <c:pt idx="492">
                  <c:v>42909</c:v>
                </c:pt>
                <c:pt idx="493">
                  <c:v>42912</c:v>
                </c:pt>
                <c:pt idx="494">
                  <c:v>42913</c:v>
                </c:pt>
                <c:pt idx="495">
                  <c:v>42914</c:v>
                </c:pt>
                <c:pt idx="496">
                  <c:v>42915</c:v>
                </c:pt>
                <c:pt idx="497">
                  <c:v>42916</c:v>
                </c:pt>
                <c:pt idx="498">
                  <c:v>42919</c:v>
                </c:pt>
                <c:pt idx="499">
                  <c:v>42920</c:v>
                </c:pt>
                <c:pt idx="500">
                  <c:v>42921</c:v>
                </c:pt>
                <c:pt idx="501">
                  <c:v>42922</c:v>
                </c:pt>
                <c:pt idx="502">
                  <c:v>42923</c:v>
                </c:pt>
                <c:pt idx="503">
                  <c:v>42926</c:v>
                </c:pt>
                <c:pt idx="504">
                  <c:v>42927</c:v>
                </c:pt>
                <c:pt idx="505">
                  <c:v>42928</c:v>
                </c:pt>
                <c:pt idx="506">
                  <c:v>42929</c:v>
                </c:pt>
                <c:pt idx="507">
                  <c:v>42930</c:v>
                </c:pt>
                <c:pt idx="508">
                  <c:v>42933</c:v>
                </c:pt>
                <c:pt idx="509">
                  <c:v>42934</c:v>
                </c:pt>
                <c:pt idx="510">
                  <c:v>42935</c:v>
                </c:pt>
                <c:pt idx="511">
                  <c:v>42942</c:v>
                </c:pt>
                <c:pt idx="512">
                  <c:v>42949</c:v>
                </c:pt>
                <c:pt idx="513">
                  <c:v>42956</c:v>
                </c:pt>
                <c:pt idx="514">
                  <c:v>42963</c:v>
                </c:pt>
                <c:pt idx="515">
                  <c:v>42970</c:v>
                </c:pt>
                <c:pt idx="516">
                  <c:v>42977</c:v>
                </c:pt>
                <c:pt idx="517">
                  <c:v>42984</c:v>
                </c:pt>
                <c:pt idx="518">
                  <c:v>42991</c:v>
                </c:pt>
                <c:pt idx="519">
                  <c:v>42998</c:v>
                </c:pt>
                <c:pt idx="520">
                  <c:v>43005</c:v>
                </c:pt>
                <c:pt idx="521">
                  <c:v>43012</c:v>
                </c:pt>
                <c:pt idx="522">
                  <c:v>43019</c:v>
                </c:pt>
                <c:pt idx="523">
                  <c:v>43026</c:v>
                </c:pt>
                <c:pt idx="524">
                  <c:v>43033</c:v>
                </c:pt>
                <c:pt idx="525">
                  <c:v>43040</c:v>
                </c:pt>
                <c:pt idx="526">
                  <c:v>43047</c:v>
                </c:pt>
                <c:pt idx="527">
                  <c:v>43054</c:v>
                </c:pt>
                <c:pt idx="528">
                  <c:v>43061</c:v>
                </c:pt>
                <c:pt idx="529">
                  <c:v>43068</c:v>
                </c:pt>
                <c:pt idx="530">
                  <c:v>43075</c:v>
                </c:pt>
                <c:pt idx="531">
                  <c:v>43082</c:v>
                </c:pt>
                <c:pt idx="532">
                  <c:v>43089</c:v>
                </c:pt>
                <c:pt idx="533">
                  <c:v>43096</c:v>
                </c:pt>
                <c:pt idx="534">
                  <c:v>43103</c:v>
                </c:pt>
                <c:pt idx="535">
                  <c:v>43110</c:v>
                </c:pt>
                <c:pt idx="536">
                  <c:v>43117</c:v>
                </c:pt>
                <c:pt idx="537">
                  <c:v>43124</c:v>
                </c:pt>
                <c:pt idx="538">
                  <c:v>43131</c:v>
                </c:pt>
                <c:pt idx="539">
                  <c:v>43138</c:v>
                </c:pt>
                <c:pt idx="540">
                  <c:v>43145</c:v>
                </c:pt>
                <c:pt idx="541">
                  <c:v>43152</c:v>
                </c:pt>
                <c:pt idx="542">
                  <c:v>43159</c:v>
                </c:pt>
                <c:pt idx="543">
                  <c:v>43166</c:v>
                </c:pt>
                <c:pt idx="544">
                  <c:v>43173</c:v>
                </c:pt>
                <c:pt idx="545">
                  <c:v>43180</c:v>
                </c:pt>
                <c:pt idx="546">
                  <c:v>43187</c:v>
                </c:pt>
                <c:pt idx="547">
                  <c:v>43194</c:v>
                </c:pt>
                <c:pt idx="548">
                  <c:v>43201</c:v>
                </c:pt>
                <c:pt idx="549">
                  <c:v>43208</c:v>
                </c:pt>
                <c:pt idx="550">
                  <c:v>43215</c:v>
                </c:pt>
                <c:pt idx="551">
                  <c:v>43222</c:v>
                </c:pt>
                <c:pt idx="552">
                  <c:v>43229</c:v>
                </c:pt>
                <c:pt idx="553">
                  <c:v>43236</c:v>
                </c:pt>
                <c:pt idx="554">
                  <c:v>43243</c:v>
                </c:pt>
                <c:pt idx="555">
                  <c:v>43250</c:v>
                </c:pt>
                <c:pt idx="556">
                  <c:v>43257</c:v>
                </c:pt>
                <c:pt idx="557">
                  <c:v>43264</c:v>
                </c:pt>
                <c:pt idx="558">
                  <c:v>43271</c:v>
                </c:pt>
                <c:pt idx="559">
                  <c:v>43278</c:v>
                </c:pt>
                <c:pt idx="560">
                  <c:v>43285</c:v>
                </c:pt>
                <c:pt idx="561">
                  <c:v>43292</c:v>
                </c:pt>
                <c:pt idx="562">
                  <c:v>43299</c:v>
                </c:pt>
                <c:pt idx="563">
                  <c:v>43306</c:v>
                </c:pt>
                <c:pt idx="564">
                  <c:v>43313</c:v>
                </c:pt>
                <c:pt idx="565">
                  <c:v>43320</c:v>
                </c:pt>
                <c:pt idx="566">
                  <c:v>43327</c:v>
                </c:pt>
                <c:pt idx="567">
                  <c:v>43334</c:v>
                </c:pt>
                <c:pt idx="568">
                  <c:v>43341</c:v>
                </c:pt>
                <c:pt idx="569">
                  <c:v>43348</c:v>
                </c:pt>
                <c:pt idx="570">
                  <c:v>43355</c:v>
                </c:pt>
                <c:pt idx="571">
                  <c:v>43362</c:v>
                </c:pt>
                <c:pt idx="572">
                  <c:v>43369</c:v>
                </c:pt>
                <c:pt idx="573">
                  <c:v>43376</c:v>
                </c:pt>
                <c:pt idx="574">
                  <c:v>43383</c:v>
                </c:pt>
                <c:pt idx="575">
                  <c:v>43390</c:v>
                </c:pt>
                <c:pt idx="576">
                  <c:v>43397</c:v>
                </c:pt>
                <c:pt idx="577">
                  <c:v>43404</c:v>
                </c:pt>
                <c:pt idx="578">
                  <c:v>43411</c:v>
                </c:pt>
                <c:pt idx="579">
                  <c:v>43418</c:v>
                </c:pt>
                <c:pt idx="580">
                  <c:v>43425</c:v>
                </c:pt>
                <c:pt idx="581">
                  <c:v>43432</c:v>
                </c:pt>
                <c:pt idx="582">
                  <c:v>43439</c:v>
                </c:pt>
                <c:pt idx="583">
                  <c:v>43446</c:v>
                </c:pt>
                <c:pt idx="584">
                  <c:v>43453</c:v>
                </c:pt>
                <c:pt idx="585">
                  <c:v>43461</c:v>
                </c:pt>
                <c:pt idx="586">
                  <c:v>43468</c:v>
                </c:pt>
                <c:pt idx="587">
                  <c:v>43475</c:v>
                </c:pt>
                <c:pt idx="588">
                  <c:v>43482</c:v>
                </c:pt>
                <c:pt idx="589">
                  <c:v>43489</c:v>
                </c:pt>
                <c:pt idx="590">
                  <c:v>43496</c:v>
                </c:pt>
                <c:pt idx="591">
                  <c:v>43503</c:v>
                </c:pt>
                <c:pt idx="592">
                  <c:v>43510</c:v>
                </c:pt>
                <c:pt idx="593">
                  <c:v>43517</c:v>
                </c:pt>
                <c:pt idx="594">
                  <c:v>43524</c:v>
                </c:pt>
                <c:pt idx="595">
                  <c:v>43531</c:v>
                </c:pt>
                <c:pt idx="596">
                  <c:v>43538</c:v>
                </c:pt>
                <c:pt idx="597">
                  <c:v>43545</c:v>
                </c:pt>
                <c:pt idx="598">
                  <c:v>43552</c:v>
                </c:pt>
                <c:pt idx="599">
                  <c:v>43559</c:v>
                </c:pt>
                <c:pt idx="600">
                  <c:v>43566</c:v>
                </c:pt>
                <c:pt idx="601">
                  <c:v>43573</c:v>
                </c:pt>
                <c:pt idx="602">
                  <c:v>43580</c:v>
                </c:pt>
                <c:pt idx="603">
                  <c:v>43587</c:v>
                </c:pt>
                <c:pt idx="604">
                  <c:v>43594</c:v>
                </c:pt>
                <c:pt idx="605">
                  <c:v>43601</c:v>
                </c:pt>
                <c:pt idx="606">
                  <c:v>43608</c:v>
                </c:pt>
                <c:pt idx="607">
                  <c:v>43615</c:v>
                </c:pt>
                <c:pt idx="608">
                  <c:v>43622</c:v>
                </c:pt>
                <c:pt idx="609">
                  <c:v>43629</c:v>
                </c:pt>
                <c:pt idx="610">
                  <c:v>43636</c:v>
                </c:pt>
                <c:pt idx="611">
                  <c:v>43643</c:v>
                </c:pt>
                <c:pt idx="612">
                  <c:v>43650</c:v>
                </c:pt>
                <c:pt idx="613">
                  <c:v>43657</c:v>
                </c:pt>
                <c:pt idx="614">
                  <c:v>43664</c:v>
                </c:pt>
                <c:pt idx="615">
                  <c:v>43671</c:v>
                </c:pt>
                <c:pt idx="616">
                  <c:v>43678</c:v>
                </c:pt>
                <c:pt idx="617">
                  <c:v>43685</c:v>
                </c:pt>
                <c:pt idx="618">
                  <c:v>43692</c:v>
                </c:pt>
                <c:pt idx="619">
                  <c:v>43699</c:v>
                </c:pt>
                <c:pt idx="620">
                  <c:v>43706</c:v>
                </c:pt>
                <c:pt idx="621">
                  <c:v>43713</c:v>
                </c:pt>
                <c:pt idx="622">
                  <c:v>43720</c:v>
                </c:pt>
                <c:pt idx="623">
                  <c:v>43727</c:v>
                </c:pt>
                <c:pt idx="624">
                  <c:v>43734</c:v>
                </c:pt>
                <c:pt idx="625">
                  <c:v>43741</c:v>
                </c:pt>
                <c:pt idx="626">
                  <c:v>43748</c:v>
                </c:pt>
                <c:pt idx="627">
                  <c:v>43755</c:v>
                </c:pt>
                <c:pt idx="628">
                  <c:v>43762</c:v>
                </c:pt>
                <c:pt idx="629">
                  <c:v>43769</c:v>
                </c:pt>
                <c:pt idx="630">
                  <c:v>43776</c:v>
                </c:pt>
                <c:pt idx="631">
                  <c:v>43783</c:v>
                </c:pt>
                <c:pt idx="632">
                  <c:v>43790</c:v>
                </c:pt>
                <c:pt idx="633">
                  <c:v>43797</c:v>
                </c:pt>
                <c:pt idx="634">
                  <c:v>43804</c:v>
                </c:pt>
                <c:pt idx="635">
                  <c:v>43811</c:v>
                </c:pt>
                <c:pt idx="636">
                  <c:v>43818</c:v>
                </c:pt>
                <c:pt idx="637">
                  <c:v>43826</c:v>
                </c:pt>
                <c:pt idx="638">
                  <c:v>43833</c:v>
                </c:pt>
                <c:pt idx="639">
                  <c:v>43840</c:v>
                </c:pt>
                <c:pt idx="640">
                  <c:v>43847</c:v>
                </c:pt>
                <c:pt idx="641">
                  <c:v>43854</c:v>
                </c:pt>
                <c:pt idx="642">
                  <c:v>43861</c:v>
                </c:pt>
                <c:pt idx="643">
                  <c:v>43868</c:v>
                </c:pt>
                <c:pt idx="644">
                  <c:v>43875</c:v>
                </c:pt>
                <c:pt idx="645">
                  <c:v>43882</c:v>
                </c:pt>
                <c:pt idx="646">
                  <c:v>43889</c:v>
                </c:pt>
                <c:pt idx="647">
                  <c:v>43896</c:v>
                </c:pt>
                <c:pt idx="648">
                  <c:v>43903</c:v>
                </c:pt>
                <c:pt idx="649">
                  <c:v>43910</c:v>
                </c:pt>
                <c:pt idx="650">
                  <c:v>43917</c:v>
                </c:pt>
                <c:pt idx="651">
                  <c:v>43924</c:v>
                </c:pt>
                <c:pt idx="652">
                  <c:v>43935</c:v>
                </c:pt>
                <c:pt idx="653">
                  <c:v>43942</c:v>
                </c:pt>
                <c:pt idx="654">
                  <c:v>43949</c:v>
                </c:pt>
                <c:pt idx="655">
                  <c:v>43956</c:v>
                </c:pt>
                <c:pt idx="656">
                  <c:v>43963</c:v>
                </c:pt>
                <c:pt idx="657">
                  <c:v>43970</c:v>
                </c:pt>
                <c:pt idx="658">
                  <c:v>43977</c:v>
                </c:pt>
                <c:pt idx="659">
                  <c:v>43984</c:v>
                </c:pt>
                <c:pt idx="660">
                  <c:v>43991</c:v>
                </c:pt>
                <c:pt idx="661">
                  <c:v>43998</c:v>
                </c:pt>
                <c:pt idx="662">
                  <c:v>44005</c:v>
                </c:pt>
                <c:pt idx="663">
                  <c:v>44012</c:v>
                </c:pt>
                <c:pt idx="664">
                  <c:v>44019</c:v>
                </c:pt>
                <c:pt idx="665">
                  <c:v>44026</c:v>
                </c:pt>
                <c:pt idx="666">
                  <c:v>44033</c:v>
                </c:pt>
                <c:pt idx="667">
                  <c:v>44040</c:v>
                </c:pt>
                <c:pt idx="668">
                  <c:v>44047</c:v>
                </c:pt>
                <c:pt idx="669">
                  <c:v>44054</c:v>
                </c:pt>
                <c:pt idx="670">
                  <c:v>44061</c:v>
                </c:pt>
                <c:pt idx="671">
                  <c:v>44068</c:v>
                </c:pt>
                <c:pt idx="672">
                  <c:v>44075</c:v>
                </c:pt>
                <c:pt idx="673">
                  <c:v>44082</c:v>
                </c:pt>
                <c:pt idx="674">
                  <c:v>44089</c:v>
                </c:pt>
                <c:pt idx="675">
                  <c:v>44096</c:v>
                </c:pt>
                <c:pt idx="676">
                  <c:v>44103</c:v>
                </c:pt>
                <c:pt idx="677">
                  <c:v>44110</c:v>
                </c:pt>
                <c:pt idx="678">
                  <c:v>44117</c:v>
                </c:pt>
                <c:pt idx="679">
                  <c:v>44124</c:v>
                </c:pt>
                <c:pt idx="680">
                  <c:v>44131</c:v>
                </c:pt>
                <c:pt idx="681">
                  <c:v>44138</c:v>
                </c:pt>
                <c:pt idx="682">
                  <c:v>44145</c:v>
                </c:pt>
                <c:pt idx="683">
                  <c:v>44152</c:v>
                </c:pt>
                <c:pt idx="684">
                  <c:v>44159</c:v>
                </c:pt>
                <c:pt idx="685">
                  <c:v>44166</c:v>
                </c:pt>
                <c:pt idx="686">
                  <c:v>44173</c:v>
                </c:pt>
                <c:pt idx="687">
                  <c:v>44180</c:v>
                </c:pt>
                <c:pt idx="688">
                  <c:v>44187</c:v>
                </c:pt>
                <c:pt idx="689">
                  <c:v>44194</c:v>
                </c:pt>
                <c:pt idx="690">
                  <c:v>44201</c:v>
                </c:pt>
                <c:pt idx="691">
                  <c:v>44208</c:v>
                </c:pt>
                <c:pt idx="692">
                  <c:v>44215</c:v>
                </c:pt>
                <c:pt idx="693">
                  <c:v>44222</c:v>
                </c:pt>
                <c:pt idx="694">
                  <c:v>44229</c:v>
                </c:pt>
                <c:pt idx="695">
                  <c:v>44236</c:v>
                </c:pt>
                <c:pt idx="696">
                  <c:v>44243</c:v>
                </c:pt>
                <c:pt idx="697">
                  <c:v>44250</c:v>
                </c:pt>
                <c:pt idx="698">
                  <c:v>44257</c:v>
                </c:pt>
                <c:pt idx="699">
                  <c:v>44264</c:v>
                </c:pt>
                <c:pt idx="700">
                  <c:v>44271</c:v>
                </c:pt>
                <c:pt idx="701">
                  <c:v>44278</c:v>
                </c:pt>
                <c:pt idx="702">
                  <c:v>44285</c:v>
                </c:pt>
                <c:pt idx="703">
                  <c:v>44292</c:v>
                </c:pt>
                <c:pt idx="704">
                  <c:v>44299</c:v>
                </c:pt>
                <c:pt idx="705">
                  <c:v>44306</c:v>
                </c:pt>
                <c:pt idx="706">
                  <c:v>44313</c:v>
                </c:pt>
                <c:pt idx="707">
                  <c:v>44320</c:v>
                </c:pt>
                <c:pt idx="708">
                  <c:v>44327</c:v>
                </c:pt>
                <c:pt idx="709">
                  <c:v>44334</c:v>
                </c:pt>
                <c:pt idx="710">
                  <c:v>44341</c:v>
                </c:pt>
                <c:pt idx="711">
                  <c:v>44348</c:v>
                </c:pt>
                <c:pt idx="712">
                  <c:v>44355</c:v>
                </c:pt>
                <c:pt idx="713">
                  <c:v>44362</c:v>
                </c:pt>
                <c:pt idx="714">
                  <c:v>44369</c:v>
                </c:pt>
                <c:pt idx="715">
                  <c:v>44376</c:v>
                </c:pt>
                <c:pt idx="716">
                  <c:v>44383</c:v>
                </c:pt>
                <c:pt idx="717">
                  <c:v>44390</c:v>
                </c:pt>
                <c:pt idx="718">
                  <c:v>44397</c:v>
                </c:pt>
                <c:pt idx="719">
                  <c:v>44404</c:v>
                </c:pt>
                <c:pt idx="720">
                  <c:v>44411</c:v>
                </c:pt>
                <c:pt idx="721">
                  <c:v>44418</c:v>
                </c:pt>
                <c:pt idx="722">
                  <c:v>44425</c:v>
                </c:pt>
                <c:pt idx="723">
                  <c:v>44432</c:v>
                </c:pt>
                <c:pt idx="724">
                  <c:v>44439</c:v>
                </c:pt>
                <c:pt idx="725">
                  <c:v>44446</c:v>
                </c:pt>
                <c:pt idx="726">
                  <c:v>44453</c:v>
                </c:pt>
                <c:pt idx="727">
                  <c:v>44460</c:v>
                </c:pt>
                <c:pt idx="728">
                  <c:v>44467</c:v>
                </c:pt>
                <c:pt idx="729">
                  <c:v>44474</c:v>
                </c:pt>
                <c:pt idx="730">
                  <c:v>44481</c:v>
                </c:pt>
                <c:pt idx="731">
                  <c:v>44488</c:v>
                </c:pt>
                <c:pt idx="732">
                  <c:v>44495</c:v>
                </c:pt>
                <c:pt idx="733">
                  <c:v>44502</c:v>
                </c:pt>
                <c:pt idx="734">
                  <c:v>44509</c:v>
                </c:pt>
                <c:pt idx="735">
                  <c:v>44516</c:v>
                </c:pt>
                <c:pt idx="736">
                  <c:v>44523</c:v>
                </c:pt>
                <c:pt idx="737">
                  <c:v>44530</c:v>
                </c:pt>
                <c:pt idx="738">
                  <c:v>44537</c:v>
                </c:pt>
                <c:pt idx="739">
                  <c:v>44544</c:v>
                </c:pt>
                <c:pt idx="740">
                  <c:v>44551</c:v>
                </c:pt>
                <c:pt idx="741">
                  <c:v>44558</c:v>
                </c:pt>
                <c:pt idx="742">
                  <c:v>44565</c:v>
                </c:pt>
                <c:pt idx="743">
                  <c:v>44572</c:v>
                </c:pt>
                <c:pt idx="744">
                  <c:v>44579</c:v>
                </c:pt>
                <c:pt idx="745">
                  <c:v>44586</c:v>
                </c:pt>
                <c:pt idx="746">
                  <c:v>44593</c:v>
                </c:pt>
                <c:pt idx="747">
                  <c:v>44600</c:v>
                </c:pt>
                <c:pt idx="748">
                  <c:v>44607</c:v>
                </c:pt>
                <c:pt idx="749">
                  <c:v>44614</c:v>
                </c:pt>
                <c:pt idx="750">
                  <c:v>44621</c:v>
                </c:pt>
                <c:pt idx="751">
                  <c:v>44628</c:v>
                </c:pt>
                <c:pt idx="752">
                  <c:v>44635</c:v>
                </c:pt>
                <c:pt idx="753">
                  <c:v>44642</c:v>
                </c:pt>
                <c:pt idx="754">
                  <c:v>44649</c:v>
                </c:pt>
                <c:pt idx="755">
                  <c:v>44656</c:v>
                </c:pt>
                <c:pt idx="756">
                  <c:v>44663</c:v>
                </c:pt>
                <c:pt idx="757">
                  <c:v>44670</c:v>
                </c:pt>
                <c:pt idx="758">
                  <c:v>44677</c:v>
                </c:pt>
                <c:pt idx="759">
                  <c:v>44684</c:v>
                </c:pt>
                <c:pt idx="760">
                  <c:v>44691</c:v>
                </c:pt>
                <c:pt idx="761">
                  <c:v>44698</c:v>
                </c:pt>
                <c:pt idx="762">
                  <c:v>44705</c:v>
                </c:pt>
                <c:pt idx="763">
                  <c:v>44712</c:v>
                </c:pt>
                <c:pt idx="764">
                  <c:v>44719</c:v>
                </c:pt>
                <c:pt idx="765">
                  <c:v>44726</c:v>
                </c:pt>
                <c:pt idx="766">
                  <c:v>44733</c:v>
                </c:pt>
                <c:pt idx="767">
                  <c:v>44740</c:v>
                </c:pt>
                <c:pt idx="768">
                  <c:v>44747</c:v>
                </c:pt>
                <c:pt idx="769">
                  <c:v>44754</c:v>
                </c:pt>
                <c:pt idx="770">
                  <c:v>44761</c:v>
                </c:pt>
                <c:pt idx="771">
                  <c:v>44768</c:v>
                </c:pt>
                <c:pt idx="772">
                  <c:v>44775</c:v>
                </c:pt>
                <c:pt idx="773">
                  <c:v>44782</c:v>
                </c:pt>
                <c:pt idx="774">
                  <c:v>44789</c:v>
                </c:pt>
                <c:pt idx="775">
                  <c:v>44796</c:v>
                </c:pt>
                <c:pt idx="776">
                  <c:v>44803</c:v>
                </c:pt>
                <c:pt idx="777">
                  <c:v>44810</c:v>
                </c:pt>
                <c:pt idx="778">
                  <c:v>44817</c:v>
                </c:pt>
                <c:pt idx="779">
                  <c:v>44824</c:v>
                </c:pt>
                <c:pt idx="780">
                  <c:v>44831</c:v>
                </c:pt>
                <c:pt idx="781">
                  <c:v>44838</c:v>
                </c:pt>
                <c:pt idx="782">
                  <c:v>44845</c:v>
                </c:pt>
                <c:pt idx="783">
                  <c:v>44852</c:v>
                </c:pt>
                <c:pt idx="784">
                  <c:v>44859</c:v>
                </c:pt>
                <c:pt idx="785">
                  <c:v>44866</c:v>
                </c:pt>
                <c:pt idx="786">
                  <c:v>44873</c:v>
                </c:pt>
                <c:pt idx="787">
                  <c:v>44880</c:v>
                </c:pt>
                <c:pt idx="788">
                  <c:v>44887</c:v>
                </c:pt>
                <c:pt idx="789">
                  <c:v>44894</c:v>
                </c:pt>
                <c:pt idx="790">
                  <c:v>44901</c:v>
                </c:pt>
                <c:pt idx="791">
                  <c:v>44908</c:v>
                </c:pt>
                <c:pt idx="792">
                  <c:v>44915</c:v>
                </c:pt>
                <c:pt idx="793">
                  <c:v>44922</c:v>
                </c:pt>
                <c:pt idx="794">
                  <c:v>44929</c:v>
                </c:pt>
                <c:pt idx="795">
                  <c:v>44936</c:v>
                </c:pt>
                <c:pt idx="796">
                  <c:v>44943</c:v>
                </c:pt>
                <c:pt idx="797">
                  <c:v>44950</c:v>
                </c:pt>
                <c:pt idx="798">
                  <c:v>44957</c:v>
                </c:pt>
                <c:pt idx="799">
                  <c:v>44964</c:v>
                </c:pt>
                <c:pt idx="800">
                  <c:v>44971</c:v>
                </c:pt>
                <c:pt idx="801">
                  <c:v>44978</c:v>
                </c:pt>
                <c:pt idx="802">
                  <c:v>44985</c:v>
                </c:pt>
                <c:pt idx="803">
                  <c:v>44992</c:v>
                </c:pt>
                <c:pt idx="804">
                  <c:v>44999</c:v>
                </c:pt>
                <c:pt idx="805">
                  <c:v>45006</c:v>
                </c:pt>
                <c:pt idx="806">
                  <c:v>45013</c:v>
                </c:pt>
                <c:pt idx="807">
                  <c:v>45020</c:v>
                </c:pt>
                <c:pt idx="808">
                  <c:v>45027</c:v>
                </c:pt>
                <c:pt idx="809">
                  <c:v>45034</c:v>
                </c:pt>
                <c:pt idx="810">
                  <c:v>45041</c:v>
                </c:pt>
                <c:pt idx="811">
                  <c:v>45048</c:v>
                </c:pt>
                <c:pt idx="812">
                  <c:v>45055</c:v>
                </c:pt>
                <c:pt idx="813">
                  <c:v>45062</c:v>
                </c:pt>
                <c:pt idx="814">
                  <c:v>45069</c:v>
                </c:pt>
                <c:pt idx="815">
                  <c:v>45076</c:v>
                </c:pt>
                <c:pt idx="816">
                  <c:v>45083</c:v>
                </c:pt>
                <c:pt idx="817">
                  <c:v>45090</c:v>
                </c:pt>
                <c:pt idx="818">
                  <c:v>45097</c:v>
                </c:pt>
                <c:pt idx="819">
                  <c:v>45104</c:v>
                </c:pt>
                <c:pt idx="820">
                  <c:v>45111</c:v>
                </c:pt>
                <c:pt idx="821">
                  <c:v>45118</c:v>
                </c:pt>
                <c:pt idx="822">
                  <c:v>45125</c:v>
                </c:pt>
                <c:pt idx="823">
                  <c:v>45132</c:v>
                </c:pt>
                <c:pt idx="824">
                  <c:v>45139</c:v>
                </c:pt>
                <c:pt idx="825">
                  <c:v>45146</c:v>
                </c:pt>
                <c:pt idx="826">
                  <c:v>45153</c:v>
                </c:pt>
                <c:pt idx="827">
                  <c:v>45160</c:v>
                </c:pt>
                <c:pt idx="828">
                  <c:v>45167</c:v>
                </c:pt>
                <c:pt idx="829">
                  <c:v>45174</c:v>
                </c:pt>
                <c:pt idx="830">
                  <c:v>45181</c:v>
                </c:pt>
                <c:pt idx="831">
                  <c:v>45188</c:v>
                </c:pt>
                <c:pt idx="832">
                  <c:v>45195</c:v>
                </c:pt>
                <c:pt idx="833">
                  <c:v>45202</c:v>
                </c:pt>
                <c:pt idx="834">
                  <c:v>45209</c:v>
                </c:pt>
                <c:pt idx="835">
                  <c:v>45216</c:v>
                </c:pt>
                <c:pt idx="836">
                  <c:v>45223</c:v>
                </c:pt>
                <c:pt idx="837">
                  <c:v>45230</c:v>
                </c:pt>
                <c:pt idx="838">
                  <c:v>45237</c:v>
                </c:pt>
                <c:pt idx="839">
                  <c:v>45244</c:v>
                </c:pt>
                <c:pt idx="840">
                  <c:v>45251</c:v>
                </c:pt>
                <c:pt idx="841">
                  <c:v>45258</c:v>
                </c:pt>
                <c:pt idx="842">
                  <c:v>45265</c:v>
                </c:pt>
                <c:pt idx="843">
                  <c:v>45272</c:v>
                </c:pt>
                <c:pt idx="844">
                  <c:v>45279</c:v>
                </c:pt>
                <c:pt idx="845">
                  <c:v>45287</c:v>
                </c:pt>
                <c:pt idx="846">
                  <c:v>45294</c:v>
                </c:pt>
                <c:pt idx="847">
                  <c:v>45301</c:v>
                </c:pt>
                <c:pt idx="848">
                  <c:v>45308</c:v>
                </c:pt>
                <c:pt idx="849">
                  <c:v>45315</c:v>
                </c:pt>
                <c:pt idx="850">
                  <c:v>45322</c:v>
                </c:pt>
                <c:pt idx="851">
                  <c:v>45329</c:v>
                </c:pt>
                <c:pt idx="852">
                  <c:v>45336</c:v>
                </c:pt>
                <c:pt idx="853">
                  <c:v>45343</c:v>
                </c:pt>
                <c:pt idx="854">
                  <c:v>45350</c:v>
                </c:pt>
                <c:pt idx="855">
                  <c:v>45357</c:v>
                </c:pt>
                <c:pt idx="856">
                  <c:v>45364</c:v>
                </c:pt>
                <c:pt idx="857">
                  <c:v>45371</c:v>
                </c:pt>
                <c:pt idx="858">
                  <c:v>45378</c:v>
                </c:pt>
                <c:pt idx="859">
                  <c:v>45385</c:v>
                </c:pt>
                <c:pt idx="860">
                  <c:v>45392</c:v>
                </c:pt>
                <c:pt idx="861">
                  <c:v>45399</c:v>
                </c:pt>
                <c:pt idx="862">
                  <c:v>45406</c:v>
                </c:pt>
                <c:pt idx="863">
                  <c:v>45414</c:v>
                </c:pt>
                <c:pt idx="864">
                  <c:v>45421</c:v>
                </c:pt>
                <c:pt idx="865">
                  <c:v>45428</c:v>
                </c:pt>
                <c:pt idx="866">
                  <c:v>45435</c:v>
                </c:pt>
                <c:pt idx="867">
                  <c:v>45442</c:v>
                </c:pt>
                <c:pt idx="868">
                  <c:v>45449</c:v>
                </c:pt>
                <c:pt idx="869">
                  <c:v>45456</c:v>
                </c:pt>
                <c:pt idx="870">
                  <c:v>45463</c:v>
                </c:pt>
                <c:pt idx="871">
                  <c:v>45470</c:v>
                </c:pt>
                <c:pt idx="872">
                  <c:v>45477</c:v>
                </c:pt>
                <c:pt idx="873">
                  <c:v>45484</c:v>
                </c:pt>
                <c:pt idx="874">
                  <c:v>45491</c:v>
                </c:pt>
                <c:pt idx="875">
                  <c:v>45498</c:v>
                </c:pt>
                <c:pt idx="876">
                  <c:v>45505</c:v>
                </c:pt>
                <c:pt idx="877">
                  <c:v>45512</c:v>
                </c:pt>
                <c:pt idx="878">
                  <c:v>45519</c:v>
                </c:pt>
                <c:pt idx="879">
                  <c:v>45526</c:v>
                </c:pt>
                <c:pt idx="880">
                  <c:v>45533</c:v>
                </c:pt>
                <c:pt idx="881">
                  <c:v>45540</c:v>
                </c:pt>
                <c:pt idx="882">
                  <c:v>45547</c:v>
                </c:pt>
                <c:pt idx="883">
                  <c:v>45554</c:v>
                </c:pt>
                <c:pt idx="884">
                  <c:v>45561</c:v>
                </c:pt>
                <c:pt idx="885">
                  <c:v>45568</c:v>
                </c:pt>
                <c:pt idx="886">
                  <c:v>45575</c:v>
                </c:pt>
                <c:pt idx="887">
                  <c:v>45582</c:v>
                </c:pt>
                <c:pt idx="888">
                  <c:v>45589</c:v>
                </c:pt>
                <c:pt idx="889">
                  <c:v>45596</c:v>
                </c:pt>
                <c:pt idx="890">
                  <c:v>45603</c:v>
                </c:pt>
                <c:pt idx="891">
                  <c:v>45610</c:v>
                </c:pt>
                <c:pt idx="892">
                  <c:v>45617</c:v>
                </c:pt>
                <c:pt idx="893">
                  <c:v>45624</c:v>
                </c:pt>
                <c:pt idx="894">
                  <c:v>45631</c:v>
                </c:pt>
                <c:pt idx="895">
                  <c:v>45638</c:v>
                </c:pt>
                <c:pt idx="896">
                  <c:v>45645</c:v>
                </c:pt>
                <c:pt idx="897">
                  <c:v>45653</c:v>
                </c:pt>
                <c:pt idx="898">
                  <c:v>45660</c:v>
                </c:pt>
                <c:pt idx="899">
                  <c:v>45667</c:v>
                </c:pt>
                <c:pt idx="900">
                  <c:v>45674</c:v>
                </c:pt>
                <c:pt idx="901">
                  <c:v>45681</c:v>
                </c:pt>
                <c:pt idx="902">
                  <c:v>45688</c:v>
                </c:pt>
                <c:pt idx="903">
                  <c:v>45695</c:v>
                </c:pt>
                <c:pt idx="904">
                  <c:v>45702</c:v>
                </c:pt>
                <c:pt idx="905">
                  <c:v>45709</c:v>
                </c:pt>
                <c:pt idx="906">
                  <c:v>45716</c:v>
                </c:pt>
                <c:pt idx="907">
                  <c:v>45723</c:v>
                </c:pt>
                <c:pt idx="908">
                  <c:v>45730</c:v>
                </c:pt>
                <c:pt idx="909">
                  <c:v>45737</c:v>
                </c:pt>
                <c:pt idx="910">
                  <c:v>45744</c:v>
                </c:pt>
                <c:pt idx="911">
                  <c:v>45751</c:v>
                </c:pt>
                <c:pt idx="912">
                  <c:v>45758</c:v>
                </c:pt>
                <c:pt idx="913">
                  <c:v>45769</c:v>
                </c:pt>
                <c:pt idx="914">
                  <c:v>45776</c:v>
                </c:pt>
                <c:pt idx="915">
                  <c:v>45783</c:v>
                </c:pt>
                <c:pt idx="916">
                  <c:v>45790</c:v>
                </c:pt>
                <c:pt idx="917">
                  <c:v>45797</c:v>
                </c:pt>
                <c:pt idx="918">
                  <c:v>45804</c:v>
                </c:pt>
                <c:pt idx="919">
                  <c:v>45811</c:v>
                </c:pt>
                <c:pt idx="920">
                  <c:v>45818</c:v>
                </c:pt>
                <c:pt idx="921">
                  <c:v>45825</c:v>
                </c:pt>
                <c:pt idx="922">
                  <c:v>45832</c:v>
                </c:pt>
                <c:pt idx="923">
                  <c:v>45839</c:v>
                </c:pt>
                <c:pt idx="924">
                  <c:v>45846</c:v>
                </c:pt>
                <c:pt idx="925">
                  <c:v>45853</c:v>
                </c:pt>
                <c:pt idx="926">
                  <c:v>45860</c:v>
                </c:pt>
                <c:pt idx="927">
                  <c:v>45867</c:v>
                </c:pt>
                <c:pt idx="928">
                  <c:v>45874</c:v>
                </c:pt>
                <c:pt idx="929">
                  <c:v>45881</c:v>
                </c:pt>
                <c:pt idx="930">
                  <c:v>45888</c:v>
                </c:pt>
                <c:pt idx="931">
                  <c:v>45895</c:v>
                </c:pt>
                <c:pt idx="932">
                  <c:v>45902</c:v>
                </c:pt>
                <c:pt idx="933">
                  <c:v>45909</c:v>
                </c:pt>
                <c:pt idx="934">
                  <c:v>45916</c:v>
                </c:pt>
                <c:pt idx="935">
                  <c:v>45923</c:v>
                </c:pt>
                <c:pt idx="936">
                  <c:v>45930</c:v>
                </c:pt>
                <c:pt idx="937">
                  <c:v>45937</c:v>
                </c:pt>
                <c:pt idx="938">
                  <c:v>45944</c:v>
                </c:pt>
                <c:pt idx="939">
                  <c:v>45951</c:v>
                </c:pt>
                <c:pt idx="940">
                  <c:v>45958</c:v>
                </c:pt>
                <c:pt idx="941">
                  <c:v>45965</c:v>
                </c:pt>
                <c:pt idx="942">
                  <c:v>45972</c:v>
                </c:pt>
                <c:pt idx="943">
                  <c:v>45979</c:v>
                </c:pt>
                <c:pt idx="944">
                  <c:v>45986</c:v>
                </c:pt>
                <c:pt idx="945">
                  <c:v>45993</c:v>
                </c:pt>
                <c:pt idx="946">
                  <c:v>46000</c:v>
                </c:pt>
                <c:pt idx="947">
                  <c:v>46007</c:v>
                </c:pt>
                <c:pt idx="948">
                  <c:v>46014</c:v>
                </c:pt>
                <c:pt idx="949">
                  <c:v>46021</c:v>
                </c:pt>
                <c:pt idx="950">
                  <c:v>46028</c:v>
                </c:pt>
                <c:pt idx="951">
                  <c:v>46035</c:v>
                </c:pt>
                <c:pt idx="952">
                  <c:v>46042</c:v>
                </c:pt>
                <c:pt idx="953">
                  <c:v>46049</c:v>
                </c:pt>
                <c:pt idx="954">
                  <c:v>46056</c:v>
                </c:pt>
                <c:pt idx="955">
                  <c:v>46063</c:v>
                </c:pt>
                <c:pt idx="956">
                  <c:v>46070</c:v>
                </c:pt>
                <c:pt idx="957">
                  <c:v>46077</c:v>
                </c:pt>
                <c:pt idx="958">
                  <c:v>46084</c:v>
                </c:pt>
                <c:pt idx="959">
                  <c:v>46091</c:v>
                </c:pt>
                <c:pt idx="960">
                  <c:v>46098</c:v>
                </c:pt>
                <c:pt idx="961">
                  <c:v>46105</c:v>
                </c:pt>
                <c:pt idx="962">
                  <c:v>46112</c:v>
                </c:pt>
                <c:pt idx="963">
                  <c:v>46119</c:v>
                </c:pt>
                <c:pt idx="964">
                  <c:v>46126</c:v>
                </c:pt>
                <c:pt idx="965">
                  <c:v>46133</c:v>
                </c:pt>
                <c:pt idx="966">
                  <c:v>46140</c:v>
                </c:pt>
                <c:pt idx="967">
                  <c:v>46147</c:v>
                </c:pt>
                <c:pt idx="968">
                  <c:v>46154</c:v>
                </c:pt>
                <c:pt idx="969">
                  <c:v>46161</c:v>
                </c:pt>
                <c:pt idx="970">
                  <c:v>46168</c:v>
                </c:pt>
                <c:pt idx="971">
                  <c:v>46175</c:v>
                </c:pt>
                <c:pt idx="972">
                  <c:v>46182</c:v>
                </c:pt>
                <c:pt idx="973">
                  <c:v>46189</c:v>
                </c:pt>
                <c:pt idx="974">
                  <c:v>46196</c:v>
                </c:pt>
                <c:pt idx="975">
                  <c:v>46203</c:v>
                </c:pt>
                <c:pt idx="976">
                  <c:v>46210</c:v>
                </c:pt>
                <c:pt idx="977">
                  <c:v>46217</c:v>
                </c:pt>
                <c:pt idx="978">
                  <c:v>46224</c:v>
                </c:pt>
                <c:pt idx="979">
                  <c:v>46231</c:v>
                </c:pt>
                <c:pt idx="980">
                  <c:v>46238</c:v>
                </c:pt>
                <c:pt idx="981">
                  <c:v>46245</c:v>
                </c:pt>
                <c:pt idx="982">
                  <c:v>46252</c:v>
                </c:pt>
                <c:pt idx="983">
                  <c:v>46259</c:v>
                </c:pt>
                <c:pt idx="984">
                  <c:v>46266</c:v>
                </c:pt>
                <c:pt idx="985">
                  <c:v>46273</c:v>
                </c:pt>
                <c:pt idx="986">
                  <c:v>46280</c:v>
                </c:pt>
                <c:pt idx="987">
                  <c:v>46287</c:v>
                </c:pt>
                <c:pt idx="988">
                  <c:v>46294</c:v>
                </c:pt>
                <c:pt idx="989">
                  <c:v>46301</c:v>
                </c:pt>
                <c:pt idx="990">
                  <c:v>46308</c:v>
                </c:pt>
                <c:pt idx="991">
                  <c:v>46315</c:v>
                </c:pt>
                <c:pt idx="992">
                  <c:v>46322</c:v>
                </c:pt>
                <c:pt idx="993">
                  <c:v>46329</c:v>
                </c:pt>
                <c:pt idx="994">
                  <c:v>46336</c:v>
                </c:pt>
                <c:pt idx="995">
                  <c:v>46343</c:v>
                </c:pt>
                <c:pt idx="996">
                  <c:v>46350</c:v>
                </c:pt>
                <c:pt idx="997">
                  <c:v>46357</c:v>
                </c:pt>
                <c:pt idx="998">
                  <c:v>46364</c:v>
                </c:pt>
                <c:pt idx="999">
                  <c:v>46371</c:v>
                </c:pt>
                <c:pt idx="1000">
                  <c:v>46378</c:v>
                </c:pt>
                <c:pt idx="1001">
                  <c:v>46385</c:v>
                </c:pt>
                <c:pt idx="1002">
                  <c:v>46392</c:v>
                </c:pt>
                <c:pt idx="1003">
                  <c:v>46399</c:v>
                </c:pt>
                <c:pt idx="1004">
                  <c:v>46406</c:v>
                </c:pt>
                <c:pt idx="1005">
                  <c:v>46413</c:v>
                </c:pt>
                <c:pt idx="1006">
                  <c:v>46420</c:v>
                </c:pt>
                <c:pt idx="1007">
                  <c:v>46427</c:v>
                </c:pt>
                <c:pt idx="1008">
                  <c:v>46434</c:v>
                </c:pt>
                <c:pt idx="1009">
                  <c:v>46441</c:v>
                </c:pt>
                <c:pt idx="1010">
                  <c:v>46448</c:v>
                </c:pt>
                <c:pt idx="1011">
                  <c:v>46455</c:v>
                </c:pt>
                <c:pt idx="1012">
                  <c:v>46462</c:v>
                </c:pt>
                <c:pt idx="1013">
                  <c:v>46469</c:v>
                </c:pt>
                <c:pt idx="1014">
                  <c:v>46476</c:v>
                </c:pt>
                <c:pt idx="1015">
                  <c:v>46483</c:v>
                </c:pt>
                <c:pt idx="1016">
                  <c:v>46490</c:v>
                </c:pt>
                <c:pt idx="1017">
                  <c:v>46497</c:v>
                </c:pt>
                <c:pt idx="1018">
                  <c:v>46504</c:v>
                </c:pt>
                <c:pt idx="1019">
                  <c:v>46511</c:v>
                </c:pt>
                <c:pt idx="1020">
                  <c:v>46518</c:v>
                </c:pt>
                <c:pt idx="1021">
                  <c:v>46525</c:v>
                </c:pt>
                <c:pt idx="1022">
                  <c:v>46532</c:v>
                </c:pt>
                <c:pt idx="1023">
                  <c:v>46539</c:v>
                </c:pt>
                <c:pt idx="1024">
                  <c:v>46546</c:v>
                </c:pt>
                <c:pt idx="1025">
                  <c:v>46553</c:v>
                </c:pt>
                <c:pt idx="1026">
                  <c:v>46560</c:v>
                </c:pt>
                <c:pt idx="1027">
                  <c:v>46567</c:v>
                </c:pt>
                <c:pt idx="1028">
                  <c:v>46574</c:v>
                </c:pt>
                <c:pt idx="1029">
                  <c:v>46581</c:v>
                </c:pt>
                <c:pt idx="1030">
                  <c:v>46588</c:v>
                </c:pt>
                <c:pt idx="1031">
                  <c:v>46595</c:v>
                </c:pt>
                <c:pt idx="1032">
                  <c:v>46602</c:v>
                </c:pt>
                <c:pt idx="1033">
                  <c:v>46609</c:v>
                </c:pt>
                <c:pt idx="1034">
                  <c:v>46616</c:v>
                </c:pt>
                <c:pt idx="1035">
                  <c:v>46623</c:v>
                </c:pt>
                <c:pt idx="1036">
                  <c:v>46630</c:v>
                </c:pt>
                <c:pt idx="1037">
                  <c:v>46637</c:v>
                </c:pt>
                <c:pt idx="1038">
                  <c:v>46644</c:v>
                </c:pt>
                <c:pt idx="1039">
                  <c:v>46651</c:v>
                </c:pt>
                <c:pt idx="1040">
                  <c:v>46658</c:v>
                </c:pt>
                <c:pt idx="1041">
                  <c:v>46665</c:v>
                </c:pt>
                <c:pt idx="1042">
                  <c:v>46672</c:v>
                </c:pt>
                <c:pt idx="1043">
                  <c:v>46679</c:v>
                </c:pt>
                <c:pt idx="1044">
                  <c:v>46686</c:v>
                </c:pt>
                <c:pt idx="1045">
                  <c:v>46693</c:v>
                </c:pt>
                <c:pt idx="1046">
                  <c:v>46700</c:v>
                </c:pt>
                <c:pt idx="1047">
                  <c:v>46707</c:v>
                </c:pt>
                <c:pt idx="1048">
                  <c:v>46714</c:v>
                </c:pt>
                <c:pt idx="1049">
                  <c:v>46721</c:v>
                </c:pt>
                <c:pt idx="1050">
                  <c:v>46728</c:v>
                </c:pt>
                <c:pt idx="1051">
                  <c:v>46735</c:v>
                </c:pt>
                <c:pt idx="1052">
                  <c:v>46742</c:v>
                </c:pt>
                <c:pt idx="1053">
                  <c:v>46749</c:v>
                </c:pt>
                <c:pt idx="1054">
                  <c:v>46756</c:v>
                </c:pt>
                <c:pt idx="1055">
                  <c:v>46763</c:v>
                </c:pt>
                <c:pt idx="1056">
                  <c:v>46770</c:v>
                </c:pt>
                <c:pt idx="1057">
                  <c:v>46777</c:v>
                </c:pt>
                <c:pt idx="1058">
                  <c:v>46784</c:v>
                </c:pt>
                <c:pt idx="1059">
                  <c:v>46791</c:v>
                </c:pt>
                <c:pt idx="1060">
                  <c:v>46798</c:v>
                </c:pt>
                <c:pt idx="1061">
                  <c:v>46805</c:v>
                </c:pt>
                <c:pt idx="1062">
                  <c:v>46812</c:v>
                </c:pt>
                <c:pt idx="1063">
                  <c:v>46819</c:v>
                </c:pt>
                <c:pt idx="1064">
                  <c:v>46826</c:v>
                </c:pt>
                <c:pt idx="1065">
                  <c:v>46833</c:v>
                </c:pt>
                <c:pt idx="1066">
                  <c:v>46840</c:v>
                </c:pt>
                <c:pt idx="1067">
                  <c:v>46847</c:v>
                </c:pt>
                <c:pt idx="1068">
                  <c:v>46854</c:v>
                </c:pt>
                <c:pt idx="1069">
                  <c:v>46861</c:v>
                </c:pt>
                <c:pt idx="1070">
                  <c:v>46868</c:v>
                </c:pt>
                <c:pt idx="1071">
                  <c:v>46875</c:v>
                </c:pt>
                <c:pt idx="1072">
                  <c:v>46882</c:v>
                </c:pt>
                <c:pt idx="1073">
                  <c:v>46889</c:v>
                </c:pt>
                <c:pt idx="1074">
                  <c:v>46896</c:v>
                </c:pt>
                <c:pt idx="1075">
                  <c:v>46903</c:v>
                </c:pt>
                <c:pt idx="1076">
                  <c:v>46910</c:v>
                </c:pt>
                <c:pt idx="1077">
                  <c:v>46917</c:v>
                </c:pt>
                <c:pt idx="1078">
                  <c:v>46924</c:v>
                </c:pt>
                <c:pt idx="1079">
                  <c:v>46931</c:v>
                </c:pt>
                <c:pt idx="1080">
                  <c:v>46938</c:v>
                </c:pt>
                <c:pt idx="1081">
                  <c:v>46945</c:v>
                </c:pt>
                <c:pt idx="1082">
                  <c:v>46952</c:v>
                </c:pt>
                <c:pt idx="1083">
                  <c:v>46959</c:v>
                </c:pt>
                <c:pt idx="1084">
                  <c:v>46966</c:v>
                </c:pt>
                <c:pt idx="1085">
                  <c:v>46973</c:v>
                </c:pt>
                <c:pt idx="1086">
                  <c:v>46980</c:v>
                </c:pt>
                <c:pt idx="1087">
                  <c:v>46987</c:v>
                </c:pt>
                <c:pt idx="1088">
                  <c:v>46994</c:v>
                </c:pt>
                <c:pt idx="1089">
                  <c:v>47001</c:v>
                </c:pt>
                <c:pt idx="1090">
                  <c:v>47008</c:v>
                </c:pt>
                <c:pt idx="1091">
                  <c:v>47015</c:v>
                </c:pt>
                <c:pt idx="1092">
                  <c:v>47022</c:v>
                </c:pt>
                <c:pt idx="1093">
                  <c:v>47029</c:v>
                </c:pt>
                <c:pt idx="1094">
                  <c:v>47036</c:v>
                </c:pt>
                <c:pt idx="1095">
                  <c:v>47043</c:v>
                </c:pt>
                <c:pt idx="1096">
                  <c:v>47050</c:v>
                </c:pt>
                <c:pt idx="1097">
                  <c:v>47057</c:v>
                </c:pt>
                <c:pt idx="1098">
                  <c:v>47064</c:v>
                </c:pt>
                <c:pt idx="1099">
                  <c:v>47071</c:v>
                </c:pt>
                <c:pt idx="1100">
                  <c:v>47078</c:v>
                </c:pt>
                <c:pt idx="1101">
                  <c:v>47085</c:v>
                </c:pt>
                <c:pt idx="1102">
                  <c:v>47092</c:v>
                </c:pt>
                <c:pt idx="1103">
                  <c:v>47099</c:v>
                </c:pt>
                <c:pt idx="1104">
                  <c:v>47106</c:v>
                </c:pt>
                <c:pt idx="1105">
                  <c:v>47114</c:v>
                </c:pt>
                <c:pt idx="1106">
                  <c:v>47121</c:v>
                </c:pt>
                <c:pt idx="1107">
                  <c:v>47128</c:v>
                </c:pt>
                <c:pt idx="1108">
                  <c:v>47135</c:v>
                </c:pt>
                <c:pt idx="1109">
                  <c:v>47142</c:v>
                </c:pt>
                <c:pt idx="1110">
                  <c:v>47149</c:v>
                </c:pt>
                <c:pt idx="1111">
                  <c:v>47156</c:v>
                </c:pt>
                <c:pt idx="1112">
                  <c:v>47163</c:v>
                </c:pt>
                <c:pt idx="1113">
                  <c:v>47170</c:v>
                </c:pt>
                <c:pt idx="1114">
                  <c:v>47177</c:v>
                </c:pt>
                <c:pt idx="1115">
                  <c:v>47184</c:v>
                </c:pt>
                <c:pt idx="1116">
                  <c:v>47191</c:v>
                </c:pt>
                <c:pt idx="1117">
                  <c:v>47198</c:v>
                </c:pt>
                <c:pt idx="1118">
                  <c:v>47205</c:v>
                </c:pt>
                <c:pt idx="1119">
                  <c:v>47212</c:v>
                </c:pt>
                <c:pt idx="1120">
                  <c:v>47219</c:v>
                </c:pt>
                <c:pt idx="1121">
                  <c:v>47226</c:v>
                </c:pt>
                <c:pt idx="1122">
                  <c:v>47233</c:v>
                </c:pt>
                <c:pt idx="1123">
                  <c:v>47240</c:v>
                </c:pt>
                <c:pt idx="1124">
                  <c:v>47247</c:v>
                </c:pt>
                <c:pt idx="1125">
                  <c:v>47254</c:v>
                </c:pt>
                <c:pt idx="1126">
                  <c:v>47261</c:v>
                </c:pt>
                <c:pt idx="1127">
                  <c:v>47268</c:v>
                </c:pt>
                <c:pt idx="1128">
                  <c:v>47275</c:v>
                </c:pt>
                <c:pt idx="1129">
                  <c:v>47282</c:v>
                </c:pt>
                <c:pt idx="1130">
                  <c:v>47289</c:v>
                </c:pt>
                <c:pt idx="1131">
                  <c:v>47296</c:v>
                </c:pt>
                <c:pt idx="1132">
                  <c:v>47303</c:v>
                </c:pt>
                <c:pt idx="1133">
                  <c:v>47310</c:v>
                </c:pt>
                <c:pt idx="1134">
                  <c:v>47317</c:v>
                </c:pt>
                <c:pt idx="1135">
                  <c:v>47324</c:v>
                </c:pt>
                <c:pt idx="1136">
                  <c:v>47331</c:v>
                </c:pt>
                <c:pt idx="1137">
                  <c:v>47338</c:v>
                </c:pt>
                <c:pt idx="1138">
                  <c:v>47345</c:v>
                </c:pt>
                <c:pt idx="1139">
                  <c:v>47352</c:v>
                </c:pt>
                <c:pt idx="1140">
                  <c:v>47359</c:v>
                </c:pt>
                <c:pt idx="1141">
                  <c:v>47366</c:v>
                </c:pt>
                <c:pt idx="1142">
                  <c:v>47373</c:v>
                </c:pt>
                <c:pt idx="1143">
                  <c:v>47380</c:v>
                </c:pt>
                <c:pt idx="1144">
                  <c:v>47387</c:v>
                </c:pt>
                <c:pt idx="1145">
                  <c:v>47394</c:v>
                </c:pt>
                <c:pt idx="1146">
                  <c:v>47401</c:v>
                </c:pt>
                <c:pt idx="1147">
                  <c:v>47408</c:v>
                </c:pt>
                <c:pt idx="1148">
                  <c:v>47415</c:v>
                </c:pt>
                <c:pt idx="1149">
                  <c:v>47422</c:v>
                </c:pt>
                <c:pt idx="1150">
                  <c:v>47429</c:v>
                </c:pt>
                <c:pt idx="1151">
                  <c:v>47436</c:v>
                </c:pt>
                <c:pt idx="1152">
                  <c:v>47443</c:v>
                </c:pt>
                <c:pt idx="1153">
                  <c:v>47450</c:v>
                </c:pt>
                <c:pt idx="1154">
                  <c:v>47457</c:v>
                </c:pt>
                <c:pt idx="1155">
                  <c:v>47464</c:v>
                </c:pt>
                <c:pt idx="1156">
                  <c:v>47471</c:v>
                </c:pt>
                <c:pt idx="1157">
                  <c:v>47479</c:v>
                </c:pt>
                <c:pt idx="1158">
                  <c:v>47486</c:v>
                </c:pt>
                <c:pt idx="1159">
                  <c:v>47493</c:v>
                </c:pt>
                <c:pt idx="1160">
                  <c:v>47500</c:v>
                </c:pt>
                <c:pt idx="1161">
                  <c:v>47507</c:v>
                </c:pt>
                <c:pt idx="1162">
                  <c:v>47514</c:v>
                </c:pt>
                <c:pt idx="1163">
                  <c:v>47521</c:v>
                </c:pt>
                <c:pt idx="1164">
                  <c:v>47528</c:v>
                </c:pt>
                <c:pt idx="1165">
                  <c:v>47535</c:v>
                </c:pt>
                <c:pt idx="1166">
                  <c:v>47542</c:v>
                </c:pt>
                <c:pt idx="1167">
                  <c:v>47549</c:v>
                </c:pt>
                <c:pt idx="1168">
                  <c:v>47556</c:v>
                </c:pt>
                <c:pt idx="1169">
                  <c:v>47563</c:v>
                </c:pt>
                <c:pt idx="1170">
                  <c:v>47570</c:v>
                </c:pt>
                <c:pt idx="1171">
                  <c:v>47577</c:v>
                </c:pt>
                <c:pt idx="1172">
                  <c:v>47584</c:v>
                </c:pt>
                <c:pt idx="1173">
                  <c:v>47591</c:v>
                </c:pt>
                <c:pt idx="1174">
                  <c:v>47598</c:v>
                </c:pt>
                <c:pt idx="1175">
                  <c:v>47605</c:v>
                </c:pt>
                <c:pt idx="1176">
                  <c:v>47612</c:v>
                </c:pt>
                <c:pt idx="1177">
                  <c:v>47619</c:v>
                </c:pt>
                <c:pt idx="1178">
                  <c:v>47626</c:v>
                </c:pt>
                <c:pt idx="1179">
                  <c:v>47633</c:v>
                </c:pt>
                <c:pt idx="1180">
                  <c:v>47640</c:v>
                </c:pt>
                <c:pt idx="1181">
                  <c:v>47647</c:v>
                </c:pt>
                <c:pt idx="1182">
                  <c:v>47654</c:v>
                </c:pt>
                <c:pt idx="1183">
                  <c:v>47661</c:v>
                </c:pt>
                <c:pt idx="1184">
                  <c:v>47668</c:v>
                </c:pt>
                <c:pt idx="1185">
                  <c:v>47675</c:v>
                </c:pt>
                <c:pt idx="1186">
                  <c:v>47682</c:v>
                </c:pt>
                <c:pt idx="1187">
                  <c:v>47689</c:v>
                </c:pt>
                <c:pt idx="1188">
                  <c:v>47696</c:v>
                </c:pt>
                <c:pt idx="1189">
                  <c:v>47703</c:v>
                </c:pt>
                <c:pt idx="1190">
                  <c:v>47710</c:v>
                </c:pt>
                <c:pt idx="1191">
                  <c:v>47717</c:v>
                </c:pt>
                <c:pt idx="1192">
                  <c:v>47724</c:v>
                </c:pt>
                <c:pt idx="1193">
                  <c:v>47731</c:v>
                </c:pt>
                <c:pt idx="1194">
                  <c:v>47738</c:v>
                </c:pt>
                <c:pt idx="1195">
                  <c:v>47745</c:v>
                </c:pt>
                <c:pt idx="1196">
                  <c:v>47752</c:v>
                </c:pt>
                <c:pt idx="1197">
                  <c:v>47759</c:v>
                </c:pt>
                <c:pt idx="1198">
                  <c:v>47766</c:v>
                </c:pt>
                <c:pt idx="1199">
                  <c:v>47773</c:v>
                </c:pt>
                <c:pt idx="1200">
                  <c:v>47780</c:v>
                </c:pt>
                <c:pt idx="1201">
                  <c:v>47787</c:v>
                </c:pt>
                <c:pt idx="1202">
                  <c:v>47794</c:v>
                </c:pt>
                <c:pt idx="1203">
                  <c:v>47801</c:v>
                </c:pt>
                <c:pt idx="1204">
                  <c:v>47808</c:v>
                </c:pt>
                <c:pt idx="1205">
                  <c:v>47815</c:v>
                </c:pt>
                <c:pt idx="1206">
                  <c:v>47822</c:v>
                </c:pt>
                <c:pt idx="1207">
                  <c:v>47829</c:v>
                </c:pt>
                <c:pt idx="1208">
                  <c:v>47836</c:v>
                </c:pt>
                <c:pt idx="1209">
                  <c:v>47844</c:v>
                </c:pt>
                <c:pt idx="1210">
                  <c:v>47851</c:v>
                </c:pt>
                <c:pt idx="1211">
                  <c:v>47858</c:v>
                </c:pt>
                <c:pt idx="1212">
                  <c:v>47865</c:v>
                </c:pt>
                <c:pt idx="1213">
                  <c:v>47872</c:v>
                </c:pt>
                <c:pt idx="1214">
                  <c:v>47879</c:v>
                </c:pt>
                <c:pt idx="1215">
                  <c:v>47886</c:v>
                </c:pt>
                <c:pt idx="1216">
                  <c:v>47893</c:v>
                </c:pt>
                <c:pt idx="1217">
                  <c:v>47900</c:v>
                </c:pt>
                <c:pt idx="1218">
                  <c:v>47907</c:v>
                </c:pt>
                <c:pt idx="1219">
                  <c:v>47914</c:v>
                </c:pt>
                <c:pt idx="1220">
                  <c:v>47921</c:v>
                </c:pt>
                <c:pt idx="1221">
                  <c:v>47928</c:v>
                </c:pt>
                <c:pt idx="1222">
                  <c:v>47935</c:v>
                </c:pt>
                <c:pt idx="1223">
                  <c:v>47942</c:v>
                </c:pt>
                <c:pt idx="1224">
                  <c:v>47953</c:v>
                </c:pt>
                <c:pt idx="1225">
                  <c:v>47960</c:v>
                </c:pt>
                <c:pt idx="1226">
                  <c:v>47967</c:v>
                </c:pt>
                <c:pt idx="1227">
                  <c:v>47974</c:v>
                </c:pt>
                <c:pt idx="1228">
                  <c:v>47981</c:v>
                </c:pt>
                <c:pt idx="1229">
                  <c:v>47988</c:v>
                </c:pt>
                <c:pt idx="1230">
                  <c:v>47995</c:v>
                </c:pt>
                <c:pt idx="1231">
                  <c:v>48002</c:v>
                </c:pt>
                <c:pt idx="1232">
                  <c:v>48009</c:v>
                </c:pt>
                <c:pt idx="1233">
                  <c:v>48016</c:v>
                </c:pt>
                <c:pt idx="1234">
                  <c:v>48023</c:v>
                </c:pt>
                <c:pt idx="1235">
                  <c:v>48030</c:v>
                </c:pt>
                <c:pt idx="1236">
                  <c:v>48037</c:v>
                </c:pt>
                <c:pt idx="1237">
                  <c:v>48044</c:v>
                </c:pt>
                <c:pt idx="1238">
                  <c:v>48051</c:v>
                </c:pt>
                <c:pt idx="1239">
                  <c:v>48058</c:v>
                </c:pt>
                <c:pt idx="1240">
                  <c:v>48065</c:v>
                </c:pt>
                <c:pt idx="1241">
                  <c:v>48072</c:v>
                </c:pt>
                <c:pt idx="1242">
                  <c:v>48079</c:v>
                </c:pt>
                <c:pt idx="1243">
                  <c:v>48086</c:v>
                </c:pt>
                <c:pt idx="1244">
                  <c:v>48093</c:v>
                </c:pt>
                <c:pt idx="1245">
                  <c:v>48100</c:v>
                </c:pt>
                <c:pt idx="1246">
                  <c:v>48107</c:v>
                </c:pt>
                <c:pt idx="1247">
                  <c:v>48114</c:v>
                </c:pt>
                <c:pt idx="1248">
                  <c:v>48121</c:v>
                </c:pt>
                <c:pt idx="1249">
                  <c:v>48128</c:v>
                </c:pt>
                <c:pt idx="1250">
                  <c:v>48135</c:v>
                </c:pt>
                <c:pt idx="1251">
                  <c:v>48142</c:v>
                </c:pt>
                <c:pt idx="1252">
                  <c:v>48149</c:v>
                </c:pt>
                <c:pt idx="1253">
                  <c:v>48156</c:v>
                </c:pt>
                <c:pt idx="1254">
                  <c:v>48163</c:v>
                </c:pt>
                <c:pt idx="1255">
                  <c:v>48170</c:v>
                </c:pt>
                <c:pt idx="1256">
                  <c:v>48177</c:v>
                </c:pt>
                <c:pt idx="1257">
                  <c:v>48184</c:v>
                </c:pt>
                <c:pt idx="1258">
                  <c:v>48191</c:v>
                </c:pt>
                <c:pt idx="1259">
                  <c:v>48198</c:v>
                </c:pt>
                <c:pt idx="1260">
                  <c:v>48205</c:v>
                </c:pt>
                <c:pt idx="1261">
                  <c:v>48212</c:v>
                </c:pt>
                <c:pt idx="1262">
                  <c:v>48219</c:v>
                </c:pt>
                <c:pt idx="1263">
                  <c:v>48226</c:v>
                </c:pt>
                <c:pt idx="1264">
                  <c:v>48233</c:v>
                </c:pt>
                <c:pt idx="1265">
                  <c:v>48240</c:v>
                </c:pt>
                <c:pt idx="1266">
                  <c:v>48247</c:v>
                </c:pt>
                <c:pt idx="1267">
                  <c:v>48254</c:v>
                </c:pt>
                <c:pt idx="1268">
                  <c:v>48261</c:v>
                </c:pt>
                <c:pt idx="1269">
                  <c:v>48268</c:v>
                </c:pt>
                <c:pt idx="1270">
                  <c:v>48275</c:v>
                </c:pt>
                <c:pt idx="1271">
                  <c:v>48282</c:v>
                </c:pt>
                <c:pt idx="1272">
                  <c:v>48289</c:v>
                </c:pt>
                <c:pt idx="1273">
                  <c:v>48296</c:v>
                </c:pt>
                <c:pt idx="1274">
                  <c:v>48303</c:v>
                </c:pt>
                <c:pt idx="1275">
                  <c:v>48310</c:v>
                </c:pt>
                <c:pt idx="1276">
                  <c:v>48317</c:v>
                </c:pt>
                <c:pt idx="1277">
                  <c:v>48324</c:v>
                </c:pt>
                <c:pt idx="1278">
                  <c:v>48331</c:v>
                </c:pt>
                <c:pt idx="1279">
                  <c:v>48338</c:v>
                </c:pt>
                <c:pt idx="1280">
                  <c:v>48345</c:v>
                </c:pt>
                <c:pt idx="1281">
                  <c:v>48352</c:v>
                </c:pt>
                <c:pt idx="1282">
                  <c:v>48359</c:v>
                </c:pt>
                <c:pt idx="1283">
                  <c:v>48366</c:v>
                </c:pt>
                <c:pt idx="1284">
                  <c:v>48373</c:v>
                </c:pt>
                <c:pt idx="1285">
                  <c:v>48380</c:v>
                </c:pt>
                <c:pt idx="1286">
                  <c:v>48387</c:v>
                </c:pt>
                <c:pt idx="1287">
                  <c:v>48394</c:v>
                </c:pt>
                <c:pt idx="1288">
                  <c:v>48401</c:v>
                </c:pt>
                <c:pt idx="1289">
                  <c:v>48408</c:v>
                </c:pt>
                <c:pt idx="1290">
                  <c:v>48415</c:v>
                </c:pt>
                <c:pt idx="1291">
                  <c:v>48422</c:v>
                </c:pt>
                <c:pt idx="1292">
                  <c:v>48429</c:v>
                </c:pt>
                <c:pt idx="1293">
                  <c:v>48436</c:v>
                </c:pt>
                <c:pt idx="1294">
                  <c:v>48443</c:v>
                </c:pt>
                <c:pt idx="1295">
                  <c:v>48450</c:v>
                </c:pt>
                <c:pt idx="1296">
                  <c:v>48457</c:v>
                </c:pt>
                <c:pt idx="1297">
                  <c:v>48464</c:v>
                </c:pt>
                <c:pt idx="1298">
                  <c:v>48471</c:v>
                </c:pt>
                <c:pt idx="1299">
                  <c:v>48478</c:v>
                </c:pt>
                <c:pt idx="1300">
                  <c:v>48485</c:v>
                </c:pt>
                <c:pt idx="1301">
                  <c:v>48492</c:v>
                </c:pt>
                <c:pt idx="1302">
                  <c:v>48499</c:v>
                </c:pt>
                <c:pt idx="1303">
                  <c:v>48506</c:v>
                </c:pt>
                <c:pt idx="1304">
                  <c:v>48513</c:v>
                </c:pt>
                <c:pt idx="1305">
                  <c:v>48520</c:v>
                </c:pt>
                <c:pt idx="1306">
                  <c:v>48527</c:v>
                </c:pt>
                <c:pt idx="1307">
                  <c:v>48534</c:v>
                </c:pt>
                <c:pt idx="1308">
                  <c:v>48541</c:v>
                </c:pt>
                <c:pt idx="1309">
                  <c:v>48548</c:v>
                </c:pt>
                <c:pt idx="1310">
                  <c:v>48555</c:v>
                </c:pt>
                <c:pt idx="1311">
                  <c:v>48562</c:v>
                </c:pt>
                <c:pt idx="1312">
                  <c:v>48569</c:v>
                </c:pt>
                <c:pt idx="1313">
                  <c:v>48576</c:v>
                </c:pt>
                <c:pt idx="1314">
                  <c:v>48583</c:v>
                </c:pt>
                <c:pt idx="1315">
                  <c:v>48590</c:v>
                </c:pt>
                <c:pt idx="1316">
                  <c:v>48597</c:v>
                </c:pt>
                <c:pt idx="1317">
                  <c:v>48604</c:v>
                </c:pt>
                <c:pt idx="1318">
                  <c:v>48611</c:v>
                </c:pt>
                <c:pt idx="1319">
                  <c:v>48618</c:v>
                </c:pt>
                <c:pt idx="1320">
                  <c:v>48625</c:v>
                </c:pt>
                <c:pt idx="1321">
                  <c:v>48632</c:v>
                </c:pt>
                <c:pt idx="1322">
                  <c:v>48639</c:v>
                </c:pt>
                <c:pt idx="1323">
                  <c:v>48646</c:v>
                </c:pt>
                <c:pt idx="1324">
                  <c:v>48653</c:v>
                </c:pt>
                <c:pt idx="1325">
                  <c:v>48660</c:v>
                </c:pt>
                <c:pt idx="1326">
                  <c:v>48667</c:v>
                </c:pt>
                <c:pt idx="1327">
                  <c:v>48674</c:v>
                </c:pt>
                <c:pt idx="1328">
                  <c:v>48681</c:v>
                </c:pt>
                <c:pt idx="1329">
                  <c:v>48688</c:v>
                </c:pt>
                <c:pt idx="1330">
                  <c:v>48695</c:v>
                </c:pt>
                <c:pt idx="1331">
                  <c:v>48702</c:v>
                </c:pt>
                <c:pt idx="1332">
                  <c:v>48709</c:v>
                </c:pt>
                <c:pt idx="1333">
                  <c:v>48716</c:v>
                </c:pt>
                <c:pt idx="1334">
                  <c:v>48723</c:v>
                </c:pt>
                <c:pt idx="1335">
                  <c:v>48730</c:v>
                </c:pt>
                <c:pt idx="1336">
                  <c:v>48737</c:v>
                </c:pt>
                <c:pt idx="1337">
                  <c:v>48744</c:v>
                </c:pt>
                <c:pt idx="1338">
                  <c:v>48751</c:v>
                </c:pt>
                <c:pt idx="1339">
                  <c:v>48758</c:v>
                </c:pt>
                <c:pt idx="1340">
                  <c:v>48765</c:v>
                </c:pt>
                <c:pt idx="1341">
                  <c:v>48772</c:v>
                </c:pt>
                <c:pt idx="1342">
                  <c:v>48779</c:v>
                </c:pt>
                <c:pt idx="1343">
                  <c:v>48786</c:v>
                </c:pt>
                <c:pt idx="1344">
                  <c:v>48793</c:v>
                </c:pt>
                <c:pt idx="1345">
                  <c:v>48800</c:v>
                </c:pt>
                <c:pt idx="1346">
                  <c:v>48807</c:v>
                </c:pt>
                <c:pt idx="1347">
                  <c:v>48814</c:v>
                </c:pt>
                <c:pt idx="1348">
                  <c:v>48821</c:v>
                </c:pt>
                <c:pt idx="1349">
                  <c:v>48828</c:v>
                </c:pt>
                <c:pt idx="1350">
                  <c:v>48835</c:v>
                </c:pt>
                <c:pt idx="1351">
                  <c:v>48842</c:v>
                </c:pt>
                <c:pt idx="1352">
                  <c:v>48849</c:v>
                </c:pt>
                <c:pt idx="1353">
                  <c:v>48856</c:v>
                </c:pt>
                <c:pt idx="1354">
                  <c:v>48863</c:v>
                </c:pt>
                <c:pt idx="1355">
                  <c:v>48870</c:v>
                </c:pt>
                <c:pt idx="1356">
                  <c:v>48877</c:v>
                </c:pt>
                <c:pt idx="1357">
                  <c:v>48884</c:v>
                </c:pt>
                <c:pt idx="1358">
                  <c:v>48891</c:v>
                </c:pt>
                <c:pt idx="1359">
                  <c:v>48898</c:v>
                </c:pt>
                <c:pt idx="1360">
                  <c:v>48905</c:v>
                </c:pt>
                <c:pt idx="1361">
                  <c:v>48912</c:v>
                </c:pt>
                <c:pt idx="1362">
                  <c:v>48919</c:v>
                </c:pt>
                <c:pt idx="1363">
                  <c:v>48926</c:v>
                </c:pt>
                <c:pt idx="1364">
                  <c:v>48933</c:v>
                </c:pt>
                <c:pt idx="1365">
                  <c:v>48940</c:v>
                </c:pt>
                <c:pt idx="1366">
                  <c:v>48947</c:v>
                </c:pt>
                <c:pt idx="1367">
                  <c:v>48954</c:v>
                </c:pt>
                <c:pt idx="1368">
                  <c:v>48961</c:v>
                </c:pt>
                <c:pt idx="1369">
                  <c:v>48968</c:v>
                </c:pt>
                <c:pt idx="1370">
                  <c:v>48975</c:v>
                </c:pt>
                <c:pt idx="1371">
                  <c:v>48982</c:v>
                </c:pt>
                <c:pt idx="1372">
                  <c:v>48989</c:v>
                </c:pt>
                <c:pt idx="1373">
                  <c:v>48996</c:v>
                </c:pt>
                <c:pt idx="1374">
                  <c:v>49003</c:v>
                </c:pt>
                <c:pt idx="1375">
                  <c:v>49010</c:v>
                </c:pt>
                <c:pt idx="1376">
                  <c:v>49017</c:v>
                </c:pt>
                <c:pt idx="1377">
                  <c:v>49024</c:v>
                </c:pt>
                <c:pt idx="1378">
                  <c:v>49031</c:v>
                </c:pt>
                <c:pt idx="1379">
                  <c:v>49038</c:v>
                </c:pt>
                <c:pt idx="1380">
                  <c:v>49045</c:v>
                </c:pt>
                <c:pt idx="1381">
                  <c:v>49052</c:v>
                </c:pt>
                <c:pt idx="1382">
                  <c:v>49059</c:v>
                </c:pt>
                <c:pt idx="1383">
                  <c:v>49066</c:v>
                </c:pt>
                <c:pt idx="1384">
                  <c:v>49073</c:v>
                </c:pt>
                <c:pt idx="1385">
                  <c:v>49080</c:v>
                </c:pt>
                <c:pt idx="1386">
                  <c:v>49087</c:v>
                </c:pt>
                <c:pt idx="1387">
                  <c:v>49094</c:v>
                </c:pt>
                <c:pt idx="1388">
                  <c:v>49101</c:v>
                </c:pt>
                <c:pt idx="1389">
                  <c:v>49108</c:v>
                </c:pt>
                <c:pt idx="1390">
                  <c:v>49115</c:v>
                </c:pt>
                <c:pt idx="1391">
                  <c:v>49122</c:v>
                </c:pt>
                <c:pt idx="1392">
                  <c:v>49129</c:v>
                </c:pt>
                <c:pt idx="1393">
                  <c:v>49136</c:v>
                </c:pt>
                <c:pt idx="1394">
                  <c:v>49143</c:v>
                </c:pt>
                <c:pt idx="1395">
                  <c:v>49150</c:v>
                </c:pt>
                <c:pt idx="1396">
                  <c:v>49157</c:v>
                </c:pt>
                <c:pt idx="1397">
                  <c:v>49164</c:v>
                </c:pt>
                <c:pt idx="1398">
                  <c:v>49171</c:v>
                </c:pt>
                <c:pt idx="1399">
                  <c:v>49178</c:v>
                </c:pt>
                <c:pt idx="1400">
                  <c:v>49185</c:v>
                </c:pt>
                <c:pt idx="1401">
                  <c:v>49192</c:v>
                </c:pt>
                <c:pt idx="1402">
                  <c:v>49199</c:v>
                </c:pt>
                <c:pt idx="1403">
                  <c:v>49206</c:v>
                </c:pt>
                <c:pt idx="1404">
                  <c:v>49213</c:v>
                </c:pt>
                <c:pt idx="1405">
                  <c:v>49220</c:v>
                </c:pt>
                <c:pt idx="1406">
                  <c:v>49227</c:v>
                </c:pt>
                <c:pt idx="1407">
                  <c:v>49234</c:v>
                </c:pt>
                <c:pt idx="1408">
                  <c:v>49241</c:v>
                </c:pt>
                <c:pt idx="1409">
                  <c:v>49248</c:v>
                </c:pt>
                <c:pt idx="1410">
                  <c:v>49255</c:v>
                </c:pt>
                <c:pt idx="1411">
                  <c:v>49262</c:v>
                </c:pt>
                <c:pt idx="1412">
                  <c:v>49269</c:v>
                </c:pt>
                <c:pt idx="1413">
                  <c:v>49276</c:v>
                </c:pt>
                <c:pt idx="1414">
                  <c:v>49283</c:v>
                </c:pt>
                <c:pt idx="1415">
                  <c:v>49290</c:v>
                </c:pt>
                <c:pt idx="1416">
                  <c:v>49297</c:v>
                </c:pt>
                <c:pt idx="1417">
                  <c:v>49305</c:v>
                </c:pt>
                <c:pt idx="1418">
                  <c:v>49312</c:v>
                </c:pt>
                <c:pt idx="1419">
                  <c:v>49319</c:v>
                </c:pt>
                <c:pt idx="1420">
                  <c:v>49326</c:v>
                </c:pt>
                <c:pt idx="1421">
                  <c:v>49333</c:v>
                </c:pt>
                <c:pt idx="1422">
                  <c:v>49340</c:v>
                </c:pt>
                <c:pt idx="1423">
                  <c:v>49347</c:v>
                </c:pt>
                <c:pt idx="1424">
                  <c:v>49354</c:v>
                </c:pt>
                <c:pt idx="1425">
                  <c:v>49361</c:v>
                </c:pt>
                <c:pt idx="1426">
                  <c:v>49368</c:v>
                </c:pt>
                <c:pt idx="1427">
                  <c:v>49375</c:v>
                </c:pt>
                <c:pt idx="1428">
                  <c:v>49382</c:v>
                </c:pt>
                <c:pt idx="1429">
                  <c:v>49389</c:v>
                </c:pt>
                <c:pt idx="1430">
                  <c:v>49396</c:v>
                </c:pt>
                <c:pt idx="1431">
                  <c:v>49403</c:v>
                </c:pt>
                <c:pt idx="1432">
                  <c:v>49410</c:v>
                </c:pt>
                <c:pt idx="1433">
                  <c:v>49417</c:v>
                </c:pt>
                <c:pt idx="1434">
                  <c:v>49424</c:v>
                </c:pt>
                <c:pt idx="1435">
                  <c:v>49431</c:v>
                </c:pt>
                <c:pt idx="1436">
                  <c:v>49438</c:v>
                </c:pt>
                <c:pt idx="1437">
                  <c:v>49445</c:v>
                </c:pt>
                <c:pt idx="1438">
                  <c:v>49452</c:v>
                </c:pt>
                <c:pt idx="1439">
                  <c:v>49459</c:v>
                </c:pt>
                <c:pt idx="1440">
                  <c:v>49466</c:v>
                </c:pt>
                <c:pt idx="1441">
                  <c:v>49473</c:v>
                </c:pt>
                <c:pt idx="1442">
                  <c:v>49480</c:v>
                </c:pt>
                <c:pt idx="1443">
                  <c:v>49487</c:v>
                </c:pt>
                <c:pt idx="1444">
                  <c:v>49494</c:v>
                </c:pt>
                <c:pt idx="1445">
                  <c:v>49501</c:v>
                </c:pt>
                <c:pt idx="1446">
                  <c:v>49508</c:v>
                </c:pt>
                <c:pt idx="1447">
                  <c:v>49515</c:v>
                </c:pt>
                <c:pt idx="1448">
                  <c:v>49522</c:v>
                </c:pt>
                <c:pt idx="1449">
                  <c:v>49529</c:v>
                </c:pt>
                <c:pt idx="1450">
                  <c:v>49536</c:v>
                </c:pt>
                <c:pt idx="1451">
                  <c:v>49543</c:v>
                </c:pt>
                <c:pt idx="1452">
                  <c:v>49550</c:v>
                </c:pt>
                <c:pt idx="1453">
                  <c:v>49557</c:v>
                </c:pt>
                <c:pt idx="1454">
                  <c:v>49564</c:v>
                </c:pt>
                <c:pt idx="1455">
                  <c:v>49571</c:v>
                </c:pt>
                <c:pt idx="1456">
                  <c:v>49578</c:v>
                </c:pt>
                <c:pt idx="1457">
                  <c:v>49585</c:v>
                </c:pt>
                <c:pt idx="1458">
                  <c:v>49592</c:v>
                </c:pt>
                <c:pt idx="1459">
                  <c:v>49599</c:v>
                </c:pt>
                <c:pt idx="1460">
                  <c:v>49606</c:v>
                </c:pt>
                <c:pt idx="1461">
                  <c:v>49613</c:v>
                </c:pt>
                <c:pt idx="1462">
                  <c:v>49620</c:v>
                </c:pt>
                <c:pt idx="1463">
                  <c:v>49627</c:v>
                </c:pt>
                <c:pt idx="1464">
                  <c:v>49634</c:v>
                </c:pt>
                <c:pt idx="1465">
                  <c:v>49641</c:v>
                </c:pt>
                <c:pt idx="1466">
                  <c:v>49648</c:v>
                </c:pt>
                <c:pt idx="1467">
                  <c:v>49655</c:v>
                </c:pt>
                <c:pt idx="1468">
                  <c:v>49662</c:v>
                </c:pt>
                <c:pt idx="1469">
                  <c:v>49670</c:v>
                </c:pt>
                <c:pt idx="1470">
                  <c:v>49677</c:v>
                </c:pt>
                <c:pt idx="1471">
                  <c:v>49684</c:v>
                </c:pt>
                <c:pt idx="1472">
                  <c:v>49691</c:v>
                </c:pt>
                <c:pt idx="1473">
                  <c:v>49698</c:v>
                </c:pt>
                <c:pt idx="1474">
                  <c:v>49705</c:v>
                </c:pt>
                <c:pt idx="1475">
                  <c:v>49712</c:v>
                </c:pt>
                <c:pt idx="1476">
                  <c:v>49719</c:v>
                </c:pt>
                <c:pt idx="1477">
                  <c:v>49726</c:v>
                </c:pt>
                <c:pt idx="1478">
                  <c:v>49733</c:v>
                </c:pt>
                <c:pt idx="1479">
                  <c:v>49740</c:v>
                </c:pt>
                <c:pt idx="1480">
                  <c:v>49747</c:v>
                </c:pt>
                <c:pt idx="1481">
                  <c:v>49754</c:v>
                </c:pt>
                <c:pt idx="1482">
                  <c:v>49761</c:v>
                </c:pt>
                <c:pt idx="1483">
                  <c:v>49768</c:v>
                </c:pt>
                <c:pt idx="1484">
                  <c:v>49775</c:v>
                </c:pt>
                <c:pt idx="1485">
                  <c:v>49782</c:v>
                </c:pt>
                <c:pt idx="1486">
                  <c:v>49789</c:v>
                </c:pt>
                <c:pt idx="1487">
                  <c:v>49797</c:v>
                </c:pt>
                <c:pt idx="1488">
                  <c:v>49804</c:v>
                </c:pt>
                <c:pt idx="1489">
                  <c:v>49811</c:v>
                </c:pt>
                <c:pt idx="1490">
                  <c:v>49818</c:v>
                </c:pt>
                <c:pt idx="1491">
                  <c:v>49825</c:v>
                </c:pt>
                <c:pt idx="1492">
                  <c:v>49832</c:v>
                </c:pt>
                <c:pt idx="1493">
                  <c:v>49839</c:v>
                </c:pt>
                <c:pt idx="1494">
                  <c:v>49846</c:v>
                </c:pt>
                <c:pt idx="1495">
                  <c:v>49853</c:v>
                </c:pt>
                <c:pt idx="1496">
                  <c:v>49860</c:v>
                </c:pt>
                <c:pt idx="1497">
                  <c:v>49867</c:v>
                </c:pt>
                <c:pt idx="1498">
                  <c:v>49874</c:v>
                </c:pt>
                <c:pt idx="1499">
                  <c:v>49881</c:v>
                </c:pt>
                <c:pt idx="1500">
                  <c:v>49888</c:v>
                </c:pt>
                <c:pt idx="1501">
                  <c:v>49895</c:v>
                </c:pt>
                <c:pt idx="1502">
                  <c:v>49902</c:v>
                </c:pt>
                <c:pt idx="1503">
                  <c:v>49909</c:v>
                </c:pt>
                <c:pt idx="1504">
                  <c:v>49916</c:v>
                </c:pt>
                <c:pt idx="1505">
                  <c:v>49923</c:v>
                </c:pt>
                <c:pt idx="1506">
                  <c:v>49930</c:v>
                </c:pt>
                <c:pt idx="1507">
                  <c:v>49937</c:v>
                </c:pt>
                <c:pt idx="1508">
                  <c:v>49944</c:v>
                </c:pt>
                <c:pt idx="1509">
                  <c:v>49951</c:v>
                </c:pt>
                <c:pt idx="1510">
                  <c:v>49958</c:v>
                </c:pt>
                <c:pt idx="1511">
                  <c:v>49965</c:v>
                </c:pt>
                <c:pt idx="1512">
                  <c:v>49972</c:v>
                </c:pt>
                <c:pt idx="1513">
                  <c:v>49979</c:v>
                </c:pt>
                <c:pt idx="1514">
                  <c:v>49986</c:v>
                </c:pt>
                <c:pt idx="1515">
                  <c:v>49993</c:v>
                </c:pt>
                <c:pt idx="1516">
                  <c:v>50000</c:v>
                </c:pt>
                <c:pt idx="1517">
                  <c:v>50007</c:v>
                </c:pt>
                <c:pt idx="1518">
                  <c:v>50014</c:v>
                </c:pt>
                <c:pt idx="1519">
                  <c:v>50021</c:v>
                </c:pt>
                <c:pt idx="1520">
                  <c:v>50028</c:v>
                </c:pt>
                <c:pt idx="1521">
                  <c:v>50038</c:v>
                </c:pt>
                <c:pt idx="1522">
                  <c:v>50045</c:v>
                </c:pt>
                <c:pt idx="1523">
                  <c:v>50052</c:v>
                </c:pt>
                <c:pt idx="1524">
                  <c:v>50059</c:v>
                </c:pt>
                <c:pt idx="1525">
                  <c:v>50066</c:v>
                </c:pt>
                <c:pt idx="1526">
                  <c:v>50073</c:v>
                </c:pt>
                <c:pt idx="1527">
                  <c:v>50080</c:v>
                </c:pt>
                <c:pt idx="1528">
                  <c:v>50087</c:v>
                </c:pt>
                <c:pt idx="1529">
                  <c:v>50094</c:v>
                </c:pt>
                <c:pt idx="1530">
                  <c:v>50101</c:v>
                </c:pt>
                <c:pt idx="1531">
                  <c:v>50108</c:v>
                </c:pt>
                <c:pt idx="1532">
                  <c:v>50115</c:v>
                </c:pt>
                <c:pt idx="1533">
                  <c:v>50122</c:v>
                </c:pt>
                <c:pt idx="1534">
                  <c:v>50129</c:v>
                </c:pt>
                <c:pt idx="1535">
                  <c:v>50137</c:v>
                </c:pt>
                <c:pt idx="1536">
                  <c:v>50144</c:v>
                </c:pt>
                <c:pt idx="1537">
                  <c:v>50151</c:v>
                </c:pt>
                <c:pt idx="1538">
                  <c:v>50158</c:v>
                </c:pt>
                <c:pt idx="1539">
                  <c:v>50165</c:v>
                </c:pt>
                <c:pt idx="1540">
                  <c:v>50172</c:v>
                </c:pt>
                <c:pt idx="1541">
                  <c:v>50179</c:v>
                </c:pt>
                <c:pt idx="1542">
                  <c:v>50186</c:v>
                </c:pt>
                <c:pt idx="1543">
                  <c:v>50193</c:v>
                </c:pt>
                <c:pt idx="1544">
                  <c:v>50200</c:v>
                </c:pt>
                <c:pt idx="1545">
                  <c:v>50207</c:v>
                </c:pt>
                <c:pt idx="1546">
                  <c:v>50214</c:v>
                </c:pt>
                <c:pt idx="1547">
                  <c:v>50221</c:v>
                </c:pt>
                <c:pt idx="1548">
                  <c:v>50228</c:v>
                </c:pt>
                <c:pt idx="1549">
                  <c:v>50235</c:v>
                </c:pt>
                <c:pt idx="1550">
                  <c:v>50242</c:v>
                </c:pt>
                <c:pt idx="1551">
                  <c:v>50249</c:v>
                </c:pt>
                <c:pt idx="1552">
                  <c:v>50256</c:v>
                </c:pt>
                <c:pt idx="1553">
                  <c:v>50263</c:v>
                </c:pt>
                <c:pt idx="1554">
                  <c:v>50270</c:v>
                </c:pt>
                <c:pt idx="1555">
                  <c:v>50277</c:v>
                </c:pt>
                <c:pt idx="1556">
                  <c:v>50284</c:v>
                </c:pt>
                <c:pt idx="1557">
                  <c:v>50291</c:v>
                </c:pt>
                <c:pt idx="1558">
                  <c:v>50298</c:v>
                </c:pt>
                <c:pt idx="1559">
                  <c:v>50305</c:v>
                </c:pt>
                <c:pt idx="1560">
                  <c:v>50312</c:v>
                </c:pt>
                <c:pt idx="1561">
                  <c:v>50319</c:v>
                </c:pt>
                <c:pt idx="1562">
                  <c:v>50326</c:v>
                </c:pt>
                <c:pt idx="1563">
                  <c:v>50333</c:v>
                </c:pt>
                <c:pt idx="1564">
                  <c:v>50340</c:v>
                </c:pt>
                <c:pt idx="1565">
                  <c:v>50347</c:v>
                </c:pt>
                <c:pt idx="1566">
                  <c:v>50354</c:v>
                </c:pt>
                <c:pt idx="1567">
                  <c:v>50361</c:v>
                </c:pt>
                <c:pt idx="1568">
                  <c:v>50368</c:v>
                </c:pt>
                <c:pt idx="1569">
                  <c:v>50375</c:v>
                </c:pt>
                <c:pt idx="1570">
                  <c:v>50382</c:v>
                </c:pt>
                <c:pt idx="1571">
                  <c:v>50389</c:v>
                </c:pt>
                <c:pt idx="1572">
                  <c:v>50396</c:v>
                </c:pt>
                <c:pt idx="1573">
                  <c:v>50403</c:v>
                </c:pt>
                <c:pt idx="1574">
                  <c:v>50410</c:v>
                </c:pt>
                <c:pt idx="1575">
                  <c:v>50417</c:v>
                </c:pt>
                <c:pt idx="1576">
                  <c:v>50424</c:v>
                </c:pt>
                <c:pt idx="1577">
                  <c:v>50431</c:v>
                </c:pt>
                <c:pt idx="1578">
                  <c:v>50438</c:v>
                </c:pt>
                <c:pt idx="1579">
                  <c:v>50445</c:v>
                </c:pt>
                <c:pt idx="1580">
                  <c:v>50452</c:v>
                </c:pt>
                <c:pt idx="1581">
                  <c:v>50459</c:v>
                </c:pt>
                <c:pt idx="1582">
                  <c:v>50466</c:v>
                </c:pt>
                <c:pt idx="1583">
                  <c:v>50473</c:v>
                </c:pt>
                <c:pt idx="1584">
                  <c:v>50480</c:v>
                </c:pt>
                <c:pt idx="1585">
                  <c:v>50487</c:v>
                </c:pt>
                <c:pt idx="1586">
                  <c:v>50494</c:v>
                </c:pt>
                <c:pt idx="1587">
                  <c:v>50501</c:v>
                </c:pt>
                <c:pt idx="1588">
                  <c:v>50508</c:v>
                </c:pt>
                <c:pt idx="1589">
                  <c:v>50515</c:v>
                </c:pt>
                <c:pt idx="1590">
                  <c:v>50522</c:v>
                </c:pt>
                <c:pt idx="1591">
                  <c:v>50529</c:v>
                </c:pt>
                <c:pt idx="1592">
                  <c:v>50536</c:v>
                </c:pt>
                <c:pt idx="1593">
                  <c:v>50543</c:v>
                </c:pt>
                <c:pt idx="1594">
                  <c:v>50550</c:v>
                </c:pt>
                <c:pt idx="1595">
                  <c:v>50557</c:v>
                </c:pt>
                <c:pt idx="1596">
                  <c:v>50564</c:v>
                </c:pt>
                <c:pt idx="1597">
                  <c:v>50571</c:v>
                </c:pt>
                <c:pt idx="1598">
                  <c:v>50578</c:v>
                </c:pt>
                <c:pt idx="1599">
                  <c:v>50585</c:v>
                </c:pt>
                <c:pt idx="1600">
                  <c:v>50592</c:v>
                </c:pt>
                <c:pt idx="1601">
                  <c:v>50599</c:v>
                </c:pt>
                <c:pt idx="1602">
                  <c:v>50606</c:v>
                </c:pt>
                <c:pt idx="1603">
                  <c:v>50613</c:v>
                </c:pt>
                <c:pt idx="1604">
                  <c:v>50620</c:v>
                </c:pt>
                <c:pt idx="1605">
                  <c:v>50627</c:v>
                </c:pt>
                <c:pt idx="1606">
                  <c:v>50634</c:v>
                </c:pt>
                <c:pt idx="1607">
                  <c:v>50641</c:v>
                </c:pt>
                <c:pt idx="1608">
                  <c:v>50648</c:v>
                </c:pt>
                <c:pt idx="1609">
                  <c:v>50655</c:v>
                </c:pt>
                <c:pt idx="1610">
                  <c:v>50662</c:v>
                </c:pt>
                <c:pt idx="1611">
                  <c:v>50669</c:v>
                </c:pt>
                <c:pt idx="1612">
                  <c:v>50676</c:v>
                </c:pt>
                <c:pt idx="1613">
                  <c:v>50683</c:v>
                </c:pt>
                <c:pt idx="1614">
                  <c:v>50690</c:v>
                </c:pt>
                <c:pt idx="1615">
                  <c:v>50697</c:v>
                </c:pt>
                <c:pt idx="1616">
                  <c:v>50704</c:v>
                </c:pt>
                <c:pt idx="1617">
                  <c:v>50711</c:v>
                </c:pt>
                <c:pt idx="1618">
                  <c:v>50718</c:v>
                </c:pt>
                <c:pt idx="1619">
                  <c:v>50725</c:v>
                </c:pt>
                <c:pt idx="1620">
                  <c:v>50732</c:v>
                </c:pt>
                <c:pt idx="1621">
                  <c:v>50739</c:v>
                </c:pt>
                <c:pt idx="1622">
                  <c:v>50746</c:v>
                </c:pt>
                <c:pt idx="1623">
                  <c:v>50753</c:v>
                </c:pt>
                <c:pt idx="1624">
                  <c:v>50760</c:v>
                </c:pt>
                <c:pt idx="1625">
                  <c:v>50767</c:v>
                </c:pt>
                <c:pt idx="1626">
                  <c:v>50774</c:v>
                </c:pt>
                <c:pt idx="1627">
                  <c:v>50781</c:v>
                </c:pt>
                <c:pt idx="1628">
                  <c:v>50788</c:v>
                </c:pt>
                <c:pt idx="1629">
                  <c:v>50795</c:v>
                </c:pt>
                <c:pt idx="1630">
                  <c:v>50802</c:v>
                </c:pt>
                <c:pt idx="1631">
                  <c:v>50809</c:v>
                </c:pt>
                <c:pt idx="1632">
                  <c:v>50816</c:v>
                </c:pt>
                <c:pt idx="1633">
                  <c:v>50823</c:v>
                </c:pt>
                <c:pt idx="1634">
                  <c:v>50830</c:v>
                </c:pt>
                <c:pt idx="1635">
                  <c:v>50837</c:v>
                </c:pt>
                <c:pt idx="1636">
                  <c:v>50844</c:v>
                </c:pt>
                <c:pt idx="1637">
                  <c:v>50851</c:v>
                </c:pt>
                <c:pt idx="1638">
                  <c:v>50858</c:v>
                </c:pt>
                <c:pt idx="1639">
                  <c:v>50865</c:v>
                </c:pt>
                <c:pt idx="1640">
                  <c:v>50872</c:v>
                </c:pt>
                <c:pt idx="1641">
                  <c:v>50879</c:v>
                </c:pt>
                <c:pt idx="1642">
                  <c:v>50886</c:v>
                </c:pt>
                <c:pt idx="1643">
                  <c:v>50893</c:v>
                </c:pt>
                <c:pt idx="1644">
                  <c:v>50900</c:v>
                </c:pt>
                <c:pt idx="1645">
                  <c:v>50907</c:v>
                </c:pt>
                <c:pt idx="1646">
                  <c:v>50914</c:v>
                </c:pt>
                <c:pt idx="1647">
                  <c:v>50921</c:v>
                </c:pt>
                <c:pt idx="1648">
                  <c:v>50928</c:v>
                </c:pt>
                <c:pt idx="1649">
                  <c:v>50935</c:v>
                </c:pt>
                <c:pt idx="1650">
                  <c:v>50942</c:v>
                </c:pt>
                <c:pt idx="1651">
                  <c:v>50949</c:v>
                </c:pt>
                <c:pt idx="1652">
                  <c:v>50956</c:v>
                </c:pt>
                <c:pt idx="1653">
                  <c:v>50963</c:v>
                </c:pt>
                <c:pt idx="1654">
                  <c:v>50970</c:v>
                </c:pt>
                <c:pt idx="1655">
                  <c:v>50977</c:v>
                </c:pt>
                <c:pt idx="1656">
                  <c:v>50984</c:v>
                </c:pt>
                <c:pt idx="1657">
                  <c:v>50991</c:v>
                </c:pt>
                <c:pt idx="1658">
                  <c:v>50998</c:v>
                </c:pt>
                <c:pt idx="1659">
                  <c:v>51005</c:v>
                </c:pt>
                <c:pt idx="1660">
                  <c:v>51012</c:v>
                </c:pt>
                <c:pt idx="1661">
                  <c:v>51019</c:v>
                </c:pt>
                <c:pt idx="1662">
                  <c:v>51026</c:v>
                </c:pt>
                <c:pt idx="1663">
                  <c:v>51033</c:v>
                </c:pt>
                <c:pt idx="1664">
                  <c:v>51040</c:v>
                </c:pt>
                <c:pt idx="1665">
                  <c:v>51047</c:v>
                </c:pt>
                <c:pt idx="1666">
                  <c:v>51054</c:v>
                </c:pt>
                <c:pt idx="1667">
                  <c:v>51061</c:v>
                </c:pt>
                <c:pt idx="1668">
                  <c:v>51068</c:v>
                </c:pt>
                <c:pt idx="1669">
                  <c:v>51075</c:v>
                </c:pt>
                <c:pt idx="1670">
                  <c:v>51082</c:v>
                </c:pt>
                <c:pt idx="1671">
                  <c:v>51089</c:v>
                </c:pt>
                <c:pt idx="1672">
                  <c:v>51096</c:v>
                </c:pt>
                <c:pt idx="1673">
                  <c:v>51103</c:v>
                </c:pt>
                <c:pt idx="1674">
                  <c:v>51110</c:v>
                </c:pt>
                <c:pt idx="1675">
                  <c:v>51117</c:v>
                </c:pt>
                <c:pt idx="1676">
                  <c:v>51124</c:v>
                </c:pt>
                <c:pt idx="1677">
                  <c:v>51131</c:v>
                </c:pt>
                <c:pt idx="1678">
                  <c:v>51138</c:v>
                </c:pt>
                <c:pt idx="1679">
                  <c:v>51145</c:v>
                </c:pt>
                <c:pt idx="1680">
                  <c:v>51152</c:v>
                </c:pt>
                <c:pt idx="1681">
                  <c:v>51159</c:v>
                </c:pt>
                <c:pt idx="1682">
                  <c:v>51166</c:v>
                </c:pt>
                <c:pt idx="1683">
                  <c:v>51173</c:v>
                </c:pt>
                <c:pt idx="1684">
                  <c:v>51180</c:v>
                </c:pt>
                <c:pt idx="1685">
                  <c:v>51187</c:v>
                </c:pt>
                <c:pt idx="1686">
                  <c:v>51194</c:v>
                </c:pt>
                <c:pt idx="1687">
                  <c:v>51201</c:v>
                </c:pt>
                <c:pt idx="1688">
                  <c:v>51208</c:v>
                </c:pt>
                <c:pt idx="1689">
                  <c:v>51215</c:v>
                </c:pt>
                <c:pt idx="1690">
                  <c:v>51222</c:v>
                </c:pt>
                <c:pt idx="1691">
                  <c:v>51229</c:v>
                </c:pt>
                <c:pt idx="1692">
                  <c:v>51236</c:v>
                </c:pt>
                <c:pt idx="1693">
                  <c:v>51243</c:v>
                </c:pt>
                <c:pt idx="1694">
                  <c:v>51250</c:v>
                </c:pt>
                <c:pt idx="1695">
                  <c:v>51258</c:v>
                </c:pt>
                <c:pt idx="1696">
                  <c:v>51265</c:v>
                </c:pt>
                <c:pt idx="1697">
                  <c:v>51272</c:v>
                </c:pt>
                <c:pt idx="1698">
                  <c:v>51279</c:v>
                </c:pt>
                <c:pt idx="1699">
                  <c:v>51286</c:v>
                </c:pt>
                <c:pt idx="1700">
                  <c:v>51293</c:v>
                </c:pt>
                <c:pt idx="1701">
                  <c:v>51300</c:v>
                </c:pt>
                <c:pt idx="1702">
                  <c:v>51307</c:v>
                </c:pt>
                <c:pt idx="1703">
                  <c:v>51314</c:v>
                </c:pt>
                <c:pt idx="1704">
                  <c:v>51321</c:v>
                </c:pt>
                <c:pt idx="1705">
                  <c:v>51328</c:v>
                </c:pt>
                <c:pt idx="1706">
                  <c:v>51335</c:v>
                </c:pt>
                <c:pt idx="1707">
                  <c:v>51342</c:v>
                </c:pt>
                <c:pt idx="1708">
                  <c:v>51349</c:v>
                </c:pt>
                <c:pt idx="1709">
                  <c:v>51356</c:v>
                </c:pt>
                <c:pt idx="1710">
                  <c:v>51363</c:v>
                </c:pt>
                <c:pt idx="1711">
                  <c:v>51370</c:v>
                </c:pt>
                <c:pt idx="1712">
                  <c:v>51377</c:v>
                </c:pt>
                <c:pt idx="1713">
                  <c:v>51384</c:v>
                </c:pt>
                <c:pt idx="1714">
                  <c:v>51391</c:v>
                </c:pt>
                <c:pt idx="1715">
                  <c:v>51398</c:v>
                </c:pt>
                <c:pt idx="1716">
                  <c:v>51405</c:v>
                </c:pt>
                <c:pt idx="1717">
                  <c:v>51412</c:v>
                </c:pt>
                <c:pt idx="1718">
                  <c:v>51419</c:v>
                </c:pt>
                <c:pt idx="1719">
                  <c:v>51426</c:v>
                </c:pt>
                <c:pt idx="1720">
                  <c:v>51433</c:v>
                </c:pt>
                <c:pt idx="1721">
                  <c:v>51440</c:v>
                </c:pt>
                <c:pt idx="1722">
                  <c:v>51447</c:v>
                </c:pt>
                <c:pt idx="1723">
                  <c:v>51454</c:v>
                </c:pt>
                <c:pt idx="1724">
                  <c:v>51461</c:v>
                </c:pt>
                <c:pt idx="1725">
                  <c:v>51468</c:v>
                </c:pt>
                <c:pt idx="1726">
                  <c:v>51475</c:v>
                </c:pt>
                <c:pt idx="1727">
                  <c:v>51482</c:v>
                </c:pt>
                <c:pt idx="1728">
                  <c:v>51489</c:v>
                </c:pt>
                <c:pt idx="1729">
                  <c:v>51497</c:v>
                </c:pt>
                <c:pt idx="1730">
                  <c:v>51504</c:v>
                </c:pt>
                <c:pt idx="1731">
                  <c:v>51511</c:v>
                </c:pt>
                <c:pt idx="1732">
                  <c:v>51518</c:v>
                </c:pt>
                <c:pt idx="1733">
                  <c:v>51525</c:v>
                </c:pt>
                <c:pt idx="1734">
                  <c:v>51532</c:v>
                </c:pt>
                <c:pt idx="1735">
                  <c:v>51539</c:v>
                </c:pt>
                <c:pt idx="1736">
                  <c:v>51546</c:v>
                </c:pt>
                <c:pt idx="1737">
                  <c:v>51553</c:v>
                </c:pt>
                <c:pt idx="1738">
                  <c:v>51560</c:v>
                </c:pt>
                <c:pt idx="1739">
                  <c:v>51567</c:v>
                </c:pt>
                <c:pt idx="1740">
                  <c:v>51574</c:v>
                </c:pt>
                <c:pt idx="1741">
                  <c:v>51581</c:v>
                </c:pt>
                <c:pt idx="1742">
                  <c:v>51588</c:v>
                </c:pt>
                <c:pt idx="1743">
                  <c:v>51595</c:v>
                </c:pt>
                <c:pt idx="1744">
                  <c:v>51602</c:v>
                </c:pt>
                <c:pt idx="1745">
                  <c:v>51609</c:v>
                </c:pt>
                <c:pt idx="1746">
                  <c:v>51616</c:v>
                </c:pt>
                <c:pt idx="1747">
                  <c:v>51623</c:v>
                </c:pt>
                <c:pt idx="1748">
                  <c:v>51630</c:v>
                </c:pt>
                <c:pt idx="1749">
                  <c:v>51637</c:v>
                </c:pt>
                <c:pt idx="1750">
                  <c:v>51644</c:v>
                </c:pt>
                <c:pt idx="1751">
                  <c:v>51651</c:v>
                </c:pt>
                <c:pt idx="1752">
                  <c:v>51658</c:v>
                </c:pt>
                <c:pt idx="1753">
                  <c:v>51665</c:v>
                </c:pt>
                <c:pt idx="1754">
                  <c:v>51672</c:v>
                </c:pt>
                <c:pt idx="1755">
                  <c:v>51679</c:v>
                </c:pt>
                <c:pt idx="1756">
                  <c:v>51686</c:v>
                </c:pt>
                <c:pt idx="1757">
                  <c:v>51693</c:v>
                </c:pt>
                <c:pt idx="1758">
                  <c:v>51700</c:v>
                </c:pt>
                <c:pt idx="1759">
                  <c:v>51707</c:v>
                </c:pt>
                <c:pt idx="1760">
                  <c:v>51714</c:v>
                </c:pt>
                <c:pt idx="1761">
                  <c:v>51721</c:v>
                </c:pt>
                <c:pt idx="1762">
                  <c:v>51728</c:v>
                </c:pt>
                <c:pt idx="1763">
                  <c:v>51735</c:v>
                </c:pt>
                <c:pt idx="1764">
                  <c:v>51742</c:v>
                </c:pt>
                <c:pt idx="1765">
                  <c:v>51749</c:v>
                </c:pt>
                <c:pt idx="1766">
                  <c:v>51756</c:v>
                </c:pt>
                <c:pt idx="1767">
                  <c:v>51763</c:v>
                </c:pt>
                <c:pt idx="1768">
                  <c:v>51770</c:v>
                </c:pt>
                <c:pt idx="1769">
                  <c:v>51777</c:v>
                </c:pt>
                <c:pt idx="1770">
                  <c:v>51784</c:v>
                </c:pt>
                <c:pt idx="1771">
                  <c:v>51791</c:v>
                </c:pt>
                <c:pt idx="1772">
                  <c:v>51798</c:v>
                </c:pt>
                <c:pt idx="1773">
                  <c:v>51805</c:v>
                </c:pt>
                <c:pt idx="1774">
                  <c:v>51812</c:v>
                </c:pt>
                <c:pt idx="1775">
                  <c:v>51819</c:v>
                </c:pt>
                <c:pt idx="1776">
                  <c:v>51826</c:v>
                </c:pt>
                <c:pt idx="1777">
                  <c:v>51833</c:v>
                </c:pt>
                <c:pt idx="1778">
                  <c:v>51840</c:v>
                </c:pt>
                <c:pt idx="1779">
                  <c:v>51847</c:v>
                </c:pt>
                <c:pt idx="1780">
                  <c:v>51854</c:v>
                </c:pt>
                <c:pt idx="1781">
                  <c:v>51862</c:v>
                </c:pt>
                <c:pt idx="1782">
                  <c:v>51869</c:v>
                </c:pt>
                <c:pt idx="1783">
                  <c:v>51876</c:v>
                </c:pt>
                <c:pt idx="1784">
                  <c:v>51883</c:v>
                </c:pt>
                <c:pt idx="1785">
                  <c:v>51890</c:v>
                </c:pt>
                <c:pt idx="1786">
                  <c:v>51897</c:v>
                </c:pt>
                <c:pt idx="1787">
                  <c:v>51904</c:v>
                </c:pt>
                <c:pt idx="1788">
                  <c:v>51911</c:v>
                </c:pt>
                <c:pt idx="1789">
                  <c:v>51918</c:v>
                </c:pt>
                <c:pt idx="1790">
                  <c:v>51925</c:v>
                </c:pt>
                <c:pt idx="1791">
                  <c:v>51932</c:v>
                </c:pt>
                <c:pt idx="1792">
                  <c:v>51939</c:v>
                </c:pt>
                <c:pt idx="1793">
                  <c:v>51946</c:v>
                </c:pt>
                <c:pt idx="1794">
                  <c:v>51953</c:v>
                </c:pt>
                <c:pt idx="1795">
                  <c:v>51964</c:v>
                </c:pt>
                <c:pt idx="1796">
                  <c:v>51971</c:v>
                </c:pt>
                <c:pt idx="1797">
                  <c:v>51978</c:v>
                </c:pt>
                <c:pt idx="1798">
                  <c:v>51985</c:v>
                </c:pt>
                <c:pt idx="1799">
                  <c:v>51992</c:v>
                </c:pt>
                <c:pt idx="1800">
                  <c:v>51999</c:v>
                </c:pt>
                <c:pt idx="1801">
                  <c:v>52006</c:v>
                </c:pt>
                <c:pt idx="1802">
                  <c:v>52013</c:v>
                </c:pt>
                <c:pt idx="1803">
                  <c:v>52020</c:v>
                </c:pt>
                <c:pt idx="1804">
                  <c:v>52027</c:v>
                </c:pt>
                <c:pt idx="1805">
                  <c:v>52034</c:v>
                </c:pt>
                <c:pt idx="1806">
                  <c:v>52041</c:v>
                </c:pt>
                <c:pt idx="1807">
                  <c:v>52048</c:v>
                </c:pt>
                <c:pt idx="1808">
                  <c:v>52055</c:v>
                </c:pt>
                <c:pt idx="1809">
                  <c:v>52062</c:v>
                </c:pt>
                <c:pt idx="1810">
                  <c:v>52069</c:v>
                </c:pt>
                <c:pt idx="1811">
                  <c:v>52076</c:v>
                </c:pt>
                <c:pt idx="1812">
                  <c:v>52083</c:v>
                </c:pt>
                <c:pt idx="1813">
                  <c:v>52090</c:v>
                </c:pt>
                <c:pt idx="1814">
                  <c:v>52097</c:v>
                </c:pt>
                <c:pt idx="1815">
                  <c:v>52104</c:v>
                </c:pt>
                <c:pt idx="1816">
                  <c:v>52111</c:v>
                </c:pt>
                <c:pt idx="1817">
                  <c:v>52118</c:v>
                </c:pt>
                <c:pt idx="1818">
                  <c:v>52125</c:v>
                </c:pt>
                <c:pt idx="1819">
                  <c:v>52132</c:v>
                </c:pt>
                <c:pt idx="1820">
                  <c:v>52139</c:v>
                </c:pt>
                <c:pt idx="1821">
                  <c:v>52146</c:v>
                </c:pt>
                <c:pt idx="1822">
                  <c:v>52153</c:v>
                </c:pt>
                <c:pt idx="1823">
                  <c:v>52160</c:v>
                </c:pt>
                <c:pt idx="1824">
                  <c:v>52167</c:v>
                </c:pt>
                <c:pt idx="1825">
                  <c:v>52174</c:v>
                </c:pt>
                <c:pt idx="1826">
                  <c:v>52181</c:v>
                </c:pt>
                <c:pt idx="1827">
                  <c:v>52188</c:v>
                </c:pt>
                <c:pt idx="1828">
                  <c:v>52195</c:v>
                </c:pt>
                <c:pt idx="1829">
                  <c:v>52202</c:v>
                </c:pt>
                <c:pt idx="1830">
                  <c:v>52209</c:v>
                </c:pt>
                <c:pt idx="1831">
                  <c:v>52216</c:v>
                </c:pt>
                <c:pt idx="1832">
                  <c:v>52223</c:v>
                </c:pt>
                <c:pt idx="1833">
                  <c:v>52230</c:v>
                </c:pt>
                <c:pt idx="1834">
                  <c:v>52237</c:v>
                </c:pt>
                <c:pt idx="1835">
                  <c:v>52244</c:v>
                </c:pt>
                <c:pt idx="1836">
                  <c:v>52251</c:v>
                </c:pt>
                <c:pt idx="1837">
                  <c:v>52258</c:v>
                </c:pt>
                <c:pt idx="1838">
                  <c:v>52265</c:v>
                </c:pt>
                <c:pt idx="1839">
                  <c:v>52272</c:v>
                </c:pt>
                <c:pt idx="1840">
                  <c:v>52279</c:v>
                </c:pt>
                <c:pt idx="1841">
                  <c:v>52286</c:v>
                </c:pt>
                <c:pt idx="1842">
                  <c:v>52293</c:v>
                </c:pt>
                <c:pt idx="1843">
                  <c:v>52300</c:v>
                </c:pt>
                <c:pt idx="1844">
                  <c:v>52307</c:v>
                </c:pt>
                <c:pt idx="1845">
                  <c:v>52314</c:v>
                </c:pt>
                <c:pt idx="1846">
                  <c:v>52321</c:v>
                </c:pt>
                <c:pt idx="1847">
                  <c:v>52328</c:v>
                </c:pt>
                <c:pt idx="1848">
                  <c:v>52335</c:v>
                </c:pt>
                <c:pt idx="1849">
                  <c:v>52342</c:v>
                </c:pt>
                <c:pt idx="1850">
                  <c:v>52349</c:v>
                </c:pt>
                <c:pt idx="1851">
                  <c:v>52356</c:v>
                </c:pt>
                <c:pt idx="1852">
                  <c:v>52363</c:v>
                </c:pt>
                <c:pt idx="1853">
                  <c:v>52370</c:v>
                </c:pt>
                <c:pt idx="1854">
                  <c:v>52377</c:v>
                </c:pt>
                <c:pt idx="1855">
                  <c:v>52384</c:v>
                </c:pt>
                <c:pt idx="1856">
                  <c:v>52391</c:v>
                </c:pt>
                <c:pt idx="1857">
                  <c:v>52398</c:v>
                </c:pt>
                <c:pt idx="1858">
                  <c:v>52405</c:v>
                </c:pt>
                <c:pt idx="1859">
                  <c:v>52412</c:v>
                </c:pt>
                <c:pt idx="1860">
                  <c:v>52419</c:v>
                </c:pt>
                <c:pt idx="1861">
                  <c:v>52426</c:v>
                </c:pt>
                <c:pt idx="1862">
                  <c:v>52433</c:v>
                </c:pt>
                <c:pt idx="1863">
                  <c:v>52440</c:v>
                </c:pt>
                <c:pt idx="1864">
                  <c:v>52447</c:v>
                </c:pt>
                <c:pt idx="1865">
                  <c:v>52454</c:v>
                </c:pt>
                <c:pt idx="1866">
                  <c:v>52461</c:v>
                </c:pt>
                <c:pt idx="1867">
                  <c:v>52468</c:v>
                </c:pt>
                <c:pt idx="1868">
                  <c:v>52475</c:v>
                </c:pt>
                <c:pt idx="1869">
                  <c:v>52482</c:v>
                </c:pt>
                <c:pt idx="1870">
                  <c:v>52489</c:v>
                </c:pt>
                <c:pt idx="1871">
                  <c:v>52496</c:v>
                </c:pt>
                <c:pt idx="1872">
                  <c:v>52503</c:v>
                </c:pt>
                <c:pt idx="1873">
                  <c:v>52510</c:v>
                </c:pt>
                <c:pt idx="1874">
                  <c:v>52517</c:v>
                </c:pt>
                <c:pt idx="1875">
                  <c:v>52524</c:v>
                </c:pt>
                <c:pt idx="1876">
                  <c:v>52531</c:v>
                </c:pt>
                <c:pt idx="1877">
                  <c:v>52538</c:v>
                </c:pt>
                <c:pt idx="1878">
                  <c:v>52545</c:v>
                </c:pt>
                <c:pt idx="1879">
                  <c:v>52552</c:v>
                </c:pt>
                <c:pt idx="1880">
                  <c:v>52559</c:v>
                </c:pt>
                <c:pt idx="1881">
                  <c:v>52566</c:v>
                </c:pt>
                <c:pt idx="1882">
                  <c:v>52573</c:v>
                </c:pt>
                <c:pt idx="1883">
                  <c:v>52580</c:v>
                </c:pt>
                <c:pt idx="1884">
                  <c:v>52587</c:v>
                </c:pt>
                <c:pt idx="1885">
                  <c:v>52594</c:v>
                </c:pt>
                <c:pt idx="1886">
                  <c:v>52601</c:v>
                </c:pt>
                <c:pt idx="1887">
                  <c:v>52608</c:v>
                </c:pt>
                <c:pt idx="1888">
                  <c:v>52615</c:v>
                </c:pt>
                <c:pt idx="1889">
                  <c:v>52622</c:v>
                </c:pt>
                <c:pt idx="1890">
                  <c:v>52629</c:v>
                </c:pt>
                <c:pt idx="1891">
                  <c:v>52636</c:v>
                </c:pt>
                <c:pt idx="1892">
                  <c:v>52643</c:v>
                </c:pt>
                <c:pt idx="1893">
                  <c:v>52650</c:v>
                </c:pt>
                <c:pt idx="1894">
                  <c:v>52657</c:v>
                </c:pt>
                <c:pt idx="1895">
                  <c:v>52664</c:v>
                </c:pt>
                <c:pt idx="1896">
                  <c:v>52671</c:v>
                </c:pt>
                <c:pt idx="1897">
                  <c:v>52678</c:v>
                </c:pt>
                <c:pt idx="1898">
                  <c:v>52685</c:v>
                </c:pt>
                <c:pt idx="1899">
                  <c:v>52692</c:v>
                </c:pt>
                <c:pt idx="1900">
                  <c:v>52699</c:v>
                </c:pt>
                <c:pt idx="1901">
                  <c:v>52706</c:v>
                </c:pt>
                <c:pt idx="1902">
                  <c:v>52713</c:v>
                </c:pt>
                <c:pt idx="1903">
                  <c:v>52720</c:v>
                </c:pt>
                <c:pt idx="1904">
                  <c:v>52727</c:v>
                </c:pt>
                <c:pt idx="1905">
                  <c:v>52734</c:v>
                </c:pt>
                <c:pt idx="1906">
                  <c:v>52741</c:v>
                </c:pt>
                <c:pt idx="1907">
                  <c:v>52748</c:v>
                </c:pt>
                <c:pt idx="1908">
                  <c:v>52755</c:v>
                </c:pt>
                <c:pt idx="1909">
                  <c:v>52762</c:v>
                </c:pt>
                <c:pt idx="1910">
                  <c:v>52769</c:v>
                </c:pt>
                <c:pt idx="1911">
                  <c:v>52776</c:v>
                </c:pt>
                <c:pt idx="1912">
                  <c:v>52783</c:v>
                </c:pt>
                <c:pt idx="1913">
                  <c:v>52790</c:v>
                </c:pt>
                <c:pt idx="1914">
                  <c:v>52797</c:v>
                </c:pt>
                <c:pt idx="1915">
                  <c:v>52804</c:v>
                </c:pt>
                <c:pt idx="1916">
                  <c:v>52811</c:v>
                </c:pt>
                <c:pt idx="1917">
                  <c:v>52818</c:v>
                </c:pt>
                <c:pt idx="1918">
                  <c:v>52825</c:v>
                </c:pt>
                <c:pt idx="1919">
                  <c:v>52832</c:v>
                </c:pt>
                <c:pt idx="1920">
                  <c:v>52839</c:v>
                </c:pt>
                <c:pt idx="1921">
                  <c:v>52846</c:v>
                </c:pt>
                <c:pt idx="1922">
                  <c:v>52853</c:v>
                </c:pt>
                <c:pt idx="1923">
                  <c:v>52860</c:v>
                </c:pt>
                <c:pt idx="1924">
                  <c:v>52867</c:v>
                </c:pt>
                <c:pt idx="1925">
                  <c:v>52874</c:v>
                </c:pt>
                <c:pt idx="1926">
                  <c:v>52881</c:v>
                </c:pt>
                <c:pt idx="1927">
                  <c:v>52888</c:v>
                </c:pt>
                <c:pt idx="1928">
                  <c:v>52895</c:v>
                </c:pt>
                <c:pt idx="1929">
                  <c:v>52902</c:v>
                </c:pt>
                <c:pt idx="1930">
                  <c:v>52909</c:v>
                </c:pt>
                <c:pt idx="1931">
                  <c:v>52916</c:v>
                </c:pt>
                <c:pt idx="1932">
                  <c:v>52923</c:v>
                </c:pt>
                <c:pt idx="1933">
                  <c:v>52930</c:v>
                </c:pt>
                <c:pt idx="1934">
                  <c:v>52937</c:v>
                </c:pt>
                <c:pt idx="1935">
                  <c:v>52944</c:v>
                </c:pt>
                <c:pt idx="1936">
                  <c:v>52951</c:v>
                </c:pt>
                <c:pt idx="1937">
                  <c:v>52958</c:v>
                </c:pt>
                <c:pt idx="1938">
                  <c:v>52965</c:v>
                </c:pt>
                <c:pt idx="1939">
                  <c:v>52972</c:v>
                </c:pt>
                <c:pt idx="1940">
                  <c:v>52979</c:v>
                </c:pt>
                <c:pt idx="1941">
                  <c:v>52986</c:v>
                </c:pt>
                <c:pt idx="1942">
                  <c:v>52993</c:v>
                </c:pt>
                <c:pt idx="1943">
                  <c:v>53000</c:v>
                </c:pt>
                <c:pt idx="1944">
                  <c:v>53007</c:v>
                </c:pt>
                <c:pt idx="1945">
                  <c:v>53014</c:v>
                </c:pt>
                <c:pt idx="1946">
                  <c:v>53021</c:v>
                </c:pt>
                <c:pt idx="1947">
                  <c:v>53028</c:v>
                </c:pt>
                <c:pt idx="1948">
                  <c:v>53035</c:v>
                </c:pt>
                <c:pt idx="1949">
                  <c:v>53042</c:v>
                </c:pt>
                <c:pt idx="1950">
                  <c:v>53049</c:v>
                </c:pt>
                <c:pt idx="1951">
                  <c:v>53056</c:v>
                </c:pt>
                <c:pt idx="1952">
                  <c:v>53063</c:v>
                </c:pt>
                <c:pt idx="1953">
                  <c:v>53070</c:v>
                </c:pt>
                <c:pt idx="1954">
                  <c:v>53077</c:v>
                </c:pt>
                <c:pt idx="1955">
                  <c:v>53084</c:v>
                </c:pt>
                <c:pt idx="1956">
                  <c:v>53091</c:v>
                </c:pt>
                <c:pt idx="1957">
                  <c:v>53098</c:v>
                </c:pt>
                <c:pt idx="1958">
                  <c:v>53105</c:v>
                </c:pt>
                <c:pt idx="1959">
                  <c:v>53112</c:v>
                </c:pt>
                <c:pt idx="1960">
                  <c:v>53119</c:v>
                </c:pt>
                <c:pt idx="1961">
                  <c:v>53126</c:v>
                </c:pt>
                <c:pt idx="1962">
                  <c:v>53133</c:v>
                </c:pt>
                <c:pt idx="1963">
                  <c:v>53140</c:v>
                </c:pt>
                <c:pt idx="1964">
                  <c:v>53147</c:v>
                </c:pt>
                <c:pt idx="1965">
                  <c:v>53154</c:v>
                </c:pt>
                <c:pt idx="1966">
                  <c:v>53161</c:v>
                </c:pt>
                <c:pt idx="1967">
                  <c:v>53168</c:v>
                </c:pt>
                <c:pt idx="1968">
                  <c:v>53175</c:v>
                </c:pt>
                <c:pt idx="1969">
                  <c:v>53182</c:v>
                </c:pt>
                <c:pt idx="1970">
                  <c:v>53189</c:v>
                </c:pt>
                <c:pt idx="1971">
                  <c:v>53196</c:v>
                </c:pt>
                <c:pt idx="1972">
                  <c:v>53203</c:v>
                </c:pt>
                <c:pt idx="1973">
                  <c:v>53210</c:v>
                </c:pt>
                <c:pt idx="1974">
                  <c:v>53217</c:v>
                </c:pt>
                <c:pt idx="1975">
                  <c:v>53224</c:v>
                </c:pt>
                <c:pt idx="1976">
                  <c:v>53231</c:v>
                </c:pt>
                <c:pt idx="1977">
                  <c:v>53238</c:v>
                </c:pt>
                <c:pt idx="1978">
                  <c:v>53245</c:v>
                </c:pt>
                <c:pt idx="1979">
                  <c:v>53252</c:v>
                </c:pt>
                <c:pt idx="1980">
                  <c:v>53259</c:v>
                </c:pt>
                <c:pt idx="1981">
                  <c:v>53266</c:v>
                </c:pt>
                <c:pt idx="1982">
                  <c:v>53273</c:v>
                </c:pt>
                <c:pt idx="1983">
                  <c:v>53280</c:v>
                </c:pt>
                <c:pt idx="1984">
                  <c:v>53287</c:v>
                </c:pt>
                <c:pt idx="1985">
                  <c:v>53294</c:v>
                </c:pt>
                <c:pt idx="1986">
                  <c:v>53301</c:v>
                </c:pt>
                <c:pt idx="1987">
                  <c:v>53308</c:v>
                </c:pt>
                <c:pt idx="1988">
                  <c:v>53315</c:v>
                </c:pt>
                <c:pt idx="1989">
                  <c:v>53323</c:v>
                </c:pt>
                <c:pt idx="1990">
                  <c:v>53330</c:v>
                </c:pt>
                <c:pt idx="1991">
                  <c:v>53337</c:v>
                </c:pt>
                <c:pt idx="1992">
                  <c:v>53344</c:v>
                </c:pt>
                <c:pt idx="1993">
                  <c:v>53351</c:v>
                </c:pt>
                <c:pt idx="1994">
                  <c:v>53358</c:v>
                </c:pt>
                <c:pt idx="1995">
                  <c:v>53365</c:v>
                </c:pt>
                <c:pt idx="1996">
                  <c:v>53372</c:v>
                </c:pt>
                <c:pt idx="1997">
                  <c:v>53379</c:v>
                </c:pt>
                <c:pt idx="1998">
                  <c:v>53386</c:v>
                </c:pt>
                <c:pt idx="1999">
                  <c:v>53393</c:v>
                </c:pt>
                <c:pt idx="2000">
                  <c:v>53400</c:v>
                </c:pt>
                <c:pt idx="2001">
                  <c:v>53407</c:v>
                </c:pt>
                <c:pt idx="2002">
                  <c:v>53414</c:v>
                </c:pt>
                <c:pt idx="2003">
                  <c:v>53421</c:v>
                </c:pt>
                <c:pt idx="2004">
                  <c:v>53428</c:v>
                </c:pt>
                <c:pt idx="2005">
                  <c:v>53435</c:v>
                </c:pt>
                <c:pt idx="2006">
                  <c:v>53442</c:v>
                </c:pt>
                <c:pt idx="2007">
                  <c:v>53449</c:v>
                </c:pt>
                <c:pt idx="2008">
                  <c:v>53456</c:v>
                </c:pt>
                <c:pt idx="2009">
                  <c:v>53463</c:v>
                </c:pt>
                <c:pt idx="2010">
                  <c:v>53470</c:v>
                </c:pt>
                <c:pt idx="2011">
                  <c:v>53477</c:v>
                </c:pt>
                <c:pt idx="2012">
                  <c:v>53484</c:v>
                </c:pt>
                <c:pt idx="2013">
                  <c:v>53491</c:v>
                </c:pt>
                <c:pt idx="2014">
                  <c:v>53498</c:v>
                </c:pt>
                <c:pt idx="2015">
                  <c:v>53505</c:v>
                </c:pt>
                <c:pt idx="2016">
                  <c:v>53512</c:v>
                </c:pt>
                <c:pt idx="2017">
                  <c:v>53519</c:v>
                </c:pt>
                <c:pt idx="2018">
                  <c:v>53526</c:v>
                </c:pt>
                <c:pt idx="2019">
                  <c:v>53533</c:v>
                </c:pt>
                <c:pt idx="2020">
                  <c:v>53540</c:v>
                </c:pt>
                <c:pt idx="2021">
                  <c:v>53547</c:v>
                </c:pt>
                <c:pt idx="2022">
                  <c:v>53554</c:v>
                </c:pt>
                <c:pt idx="2023">
                  <c:v>53561</c:v>
                </c:pt>
                <c:pt idx="2024">
                  <c:v>53568</c:v>
                </c:pt>
                <c:pt idx="2025">
                  <c:v>53575</c:v>
                </c:pt>
                <c:pt idx="2026">
                  <c:v>53582</c:v>
                </c:pt>
                <c:pt idx="2027">
                  <c:v>53589</c:v>
                </c:pt>
                <c:pt idx="2028">
                  <c:v>53596</c:v>
                </c:pt>
                <c:pt idx="2029">
                  <c:v>53603</c:v>
                </c:pt>
                <c:pt idx="2030">
                  <c:v>53610</c:v>
                </c:pt>
                <c:pt idx="2031">
                  <c:v>53617</c:v>
                </c:pt>
                <c:pt idx="2032">
                  <c:v>53624</c:v>
                </c:pt>
                <c:pt idx="2033">
                  <c:v>53631</c:v>
                </c:pt>
                <c:pt idx="2034">
                  <c:v>53638</c:v>
                </c:pt>
                <c:pt idx="2035">
                  <c:v>53645</c:v>
                </c:pt>
                <c:pt idx="2036">
                  <c:v>53652</c:v>
                </c:pt>
                <c:pt idx="2037">
                  <c:v>53659</c:v>
                </c:pt>
                <c:pt idx="2038">
                  <c:v>53666</c:v>
                </c:pt>
                <c:pt idx="2039">
                  <c:v>53673</c:v>
                </c:pt>
                <c:pt idx="2040">
                  <c:v>53680</c:v>
                </c:pt>
                <c:pt idx="2041">
                  <c:v>53688</c:v>
                </c:pt>
                <c:pt idx="2042">
                  <c:v>53695</c:v>
                </c:pt>
                <c:pt idx="2043">
                  <c:v>53702</c:v>
                </c:pt>
                <c:pt idx="2044">
                  <c:v>53709</c:v>
                </c:pt>
                <c:pt idx="2045">
                  <c:v>53716</c:v>
                </c:pt>
                <c:pt idx="2046">
                  <c:v>53723</c:v>
                </c:pt>
                <c:pt idx="2047">
                  <c:v>53730</c:v>
                </c:pt>
                <c:pt idx="2048">
                  <c:v>53737</c:v>
                </c:pt>
                <c:pt idx="2049">
                  <c:v>53744</c:v>
                </c:pt>
                <c:pt idx="2050">
                  <c:v>53751</c:v>
                </c:pt>
                <c:pt idx="2051">
                  <c:v>53758</c:v>
                </c:pt>
                <c:pt idx="2052">
                  <c:v>53765</c:v>
                </c:pt>
                <c:pt idx="2053">
                  <c:v>53772</c:v>
                </c:pt>
                <c:pt idx="2054">
                  <c:v>53779</c:v>
                </c:pt>
                <c:pt idx="2055">
                  <c:v>53786</c:v>
                </c:pt>
                <c:pt idx="2056">
                  <c:v>53793</c:v>
                </c:pt>
                <c:pt idx="2057">
                  <c:v>53800</c:v>
                </c:pt>
                <c:pt idx="2058">
                  <c:v>53807</c:v>
                </c:pt>
                <c:pt idx="2059">
                  <c:v>53814</c:v>
                </c:pt>
                <c:pt idx="2060">
                  <c:v>53821</c:v>
                </c:pt>
                <c:pt idx="2061">
                  <c:v>53828</c:v>
                </c:pt>
                <c:pt idx="2062">
                  <c:v>53835</c:v>
                </c:pt>
                <c:pt idx="2063">
                  <c:v>53842</c:v>
                </c:pt>
                <c:pt idx="2064">
                  <c:v>53849</c:v>
                </c:pt>
                <c:pt idx="2065">
                  <c:v>53856</c:v>
                </c:pt>
                <c:pt idx="2066">
                  <c:v>53863</c:v>
                </c:pt>
                <c:pt idx="2067">
                  <c:v>53870</c:v>
                </c:pt>
                <c:pt idx="2068">
                  <c:v>53877</c:v>
                </c:pt>
                <c:pt idx="2069">
                  <c:v>53884</c:v>
                </c:pt>
                <c:pt idx="2070">
                  <c:v>53891</c:v>
                </c:pt>
                <c:pt idx="2071">
                  <c:v>53898</c:v>
                </c:pt>
                <c:pt idx="2072">
                  <c:v>53905</c:v>
                </c:pt>
                <c:pt idx="2073">
                  <c:v>53912</c:v>
                </c:pt>
                <c:pt idx="2074">
                  <c:v>53919</c:v>
                </c:pt>
                <c:pt idx="2075">
                  <c:v>53926</c:v>
                </c:pt>
                <c:pt idx="2076">
                  <c:v>53933</c:v>
                </c:pt>
                <c:pt idx="2077">
                  <c:v>53940</c:v>
                </c:pt>
                <c:pt idx="2078">
                  <c:v>53947</c:v>
                </c:pt>
                <c:pt idx="2079">
                  <c:v>53954</c:v>
                </c:pt>
                <c:pt idx="2080">
                  <c:v>53961</c:v>
                </c:pt>
                <c:pt idx="2081">
                  <c:v>53968</c:v>
                </c:pt>
                <c:pt idx="2082">
                  <c:v>53975</c:v>
                </c:pt>
                <c:pt idx="2083">
                  <c:v>53982</c:v>
                </c:pt>
                <c:pt idx="2084">
                  <c:v>53989</c:v>
                </c:pt>
                <c:pt idx="2085">
                  <c:v>53996</c:v>
                </c:pt>
                <c:pt idx="2086">
                  <c:v>54003</c:v>
                </c:pt>
                <c:pt idx="2087">
                  <c:v>54010</c:v>
                </c:pt>
                <c:pt idx="2088">
                  <c:v>54017</c:v>
                </c:pt>
                <c:pt idx="2089">
                  <c:v>54024</c:v>
                </c:pt>
                <c:pt idx="2090">
                  <c:v>54031</c:v>
                </c:pt>
                <c:pt idx="2091">
                  <c:v>54038</c:v>
                </c:pt>
                <c:pt idx="2092">
                  <c:v>54045</c:v>
                </c:pt>
                <c:pt idx="2093">
                  <c:v>54053</c:v>
                </c:pt>
                <c:pt idx="2094">
                  <c:v>54060</c:v>
                </c:pt>
                <c:pt idx="2095">
                  <c:v>54067</c:v>
                </c:pt>
                <c:pt idx="2096">
                  <c:v>54074</c:v>
                </c:pt>
                <c:pt idx="2097">
                  <c:v>54081</c:v>
                </c:pt>
                <c:pt idx="2098">
                  <c:v>54088</c:v>
                </c:pt>
                <c:pt idx="2099">
                  <c:v>54095</c:v>
                </c:pt>
                <c:pt idx="2100">
                  <c:v>54102</c:v>
                </c:pt>
                <c:pt idx="2101">
                  <c:v>54109</c:v>
                </c:pt>
                <c:pt idx="2102">
                  <c:v>54116</c:v>
                </c:pt>
                <c:pt idx="2103">
                  <c:v>54123</c:v>
                </c:pt>
                <c:pt idx="2104">
                  <c:v>54130</c:v>
                </c:pt>
                <c:pt idx="2105">
                  <c:v>54137</c:v>
                </c:pt>
                <c:pt idx="2106">
                  <c:v>54144</c:v>
                </c:pt>
                <c:pt idx="2107">
                  <c:v>54155</c:v>
                </c:pt>
                <c:pt idx="2108">
                  <c:v>54162</c:v>
                </c:pt>
                <c:pt idx="2109">
                  <c:v>54169</c:v>
                </c:pt>
                <c:pt idx="2110">
                  <c:v>54176</c:v>
                </c:pt>
                <c:pt idx="2111">
                  <c:v>54183</c:v>
                </c:pt>
                <c:pt idx="2112">
                  <c:v>54190</c:v>
                </c:pt>
                <c:pt idx="2113">
                  <c:v>54197</c:v>
                </c:pt>
                <c:pt idx="2114">
                  <c:v>54204</c:v>
                </c:pt>
                <c:pt idx="2115">
                  <c:v>54211</c:v>
                </c:pt>
                <c:pt idx="2116">
                  <c:v>54218</c:v>
                </c:pt>
                <c:pt idx="2117">
                  <c:v>54225</c:v>
                </c:pt>
                <c:pt idx="2118">
                  <c:v>54232</c:v>
                </c:pt>
                <c:pt idx="2119">
                  <c:v>54239</c:v>
                </c:pt>
                <c:pt idx="2120">
                  <c:v>54246</c:v>
                </c:pt>
                <c:pt idx="2121">
                  <c:v>54253</c:v>
                </c:pt>
                <c:pt idx="2122">
                  <c:v>54260</c:v>
                </c:pt>
                <c:pt idx="2123">
                  <c:v>54267</c:v>
                </c:pt>
                <c:pt idx="2124">
                  <c:v>54274</c:v>
                </c:pt>
                <c:pt idx="2125">
                  <c:v>54281</c:v>
                </c:pt>
                <c:pt idx="2126">
                  <c:v>54288</c:v>
                </c:pt>
                <c:pt idx="2127">
                  <c:v>54295</c:v>
                </c:pt>
                <c:pt idx="2128">
                  <c:v>54302</c:v>
                </c:pt>
                <c:pt idx="2129">
                  <c:v>54309</c:v>
                </c:pt>
                <c:pt idx="2130">
                  <c:v>54316</c:v>
                </c:pt>
                <c:pt idx="2131">
                  <c:v>54323</c:v>
                </c:pt>
                <c:pt idx="2132">
                  <c:v>54330</c:v>
                </c:pt>
                <c:pt idx="2133">
                  <c:v>54337</c:v>
                </c:pt>
                <c:pt idx="2134">
                  <c:v>54344</c:v>
                </c:pt>
                <c:pt idx="2135">
                  <c:v>54351</c:v>
                </c:pt>
                <c:pt idx="2136">
                  <c:v>54358</c:v>
                </c:pt>
                <c:pt idx="2137">
                  <c:v>54365</c:v>
                </c:pt>
                <c:pt idx="2138">
                  <c:v>54372</c:v>
                </c:pt>
                <c:pt idx="2139">
                  <c:v>54379</c:v>
                </c:pt>
                <c:pt idx="2140">
                  <c:v>54386</c:v>
                </c:pt>
                <c:pt idx="2141">
                  <c:v>54393</c:v>
                </c:pt>
                <c:pt idx="2142">
                  <c:v>54400</c:v>
                </c:pt>
                <c:pt idx="2143">
                  <c:v>54407</c:v>
                </c:pt>
                <c:pt idx="2144">
                  <c:v>54414</c:v>
                </c:pt>
                <c:pt idx="2145">
                  <c:v>54421</c:v>
                </c:pt>
                <c:pt idx="2146">
                  <c:v>54428</c:v>
                </c:pt>
                <c:pt idx="2147">
                  <c:v>54435</c:v>
                </c:pt>
                <c:pt idx="2148">
                  <c:v>54442</c:v>
                </c:pt>
                <c:pt idx="2149">
                  <c:v>54449</c:v>
                </c:pt>
                <c:pt idx="2150">
                  <c:v>54456</c:v>
                </c:pt>
                <c:pt idx="2151">
                  <c:v>54463</c:v>
                </c:pt>
                <c:pt idx="2152">
                  <c:v>54470</c:v>
                </c:pt>
                <c:pt idx="2153">
                  <c:v>54477</c:v>
                </c:pt>
                <c:pt idx="2154">
                  <c:v>54484</c:v>
                </c:pt>
                <c:pt idx="2155">
                  <c:v>54491</c:v>
                </c:pt>
                <c:pt idx="2156">
                  <c:v>54498</c:v>
                </c:pt>
                <c:pt idx="2157">
                  <c:v>54505</c:v>
                </c:pt>
                <c:pt idx="2158">
                  <c:v>54512</c:v>
                </c:pt>
                <c:pt idx="2159">
                  <c:v>54519</c:v>
                </c:pt>
                <c:pt idx="2160">
                  <c:v>54526</c:v>
                </c:pt>
                <c:pt idx="2161">
                  <c:v>54533</c:v>
                </c:pt>
                <c:pt idx="2162">
                  <c:v>54540</c:v>
                </c:pt>
                <c:pt idx="2163">
                  <c:v>54547</c:v>
                </c:pt>
                <c:pt idx="2164">
                  <c:v>54554</c:v>
                </c:pt>
                <c:pt idx="2165">
                  <c:v>54561</c:v>
                </c:pt>
                <c:pt idx="2166">
                  <c:v>54568</c:v>
                </c:pt>
                <c:pt idx="2167">
                  <c:v>54575</c:v>
                </c:pt>
                <c:pt idx="2168">
                  <c:v>54582</c:v>
                </c:pt>
                <c:pt idx="2169">
                  <c:v>54589</c:v>
                </c:pt>
                <c:pt idx="2170">
                  <c:v>54596</c:v>
                </c:pt>
                <c:pt idx="2171">
                  <c:v>54603</c:v>
                </c:pt>
                <c:pt idx="2172">
                  <c:v>54610</c:v>
                </c:pt>
                <c:pt idx="2173">
                  <c:v>54617</c:v>
                </c:pt>
                <c:pt idx="2174">
                  <c:v>54624</c:v>
                </c:pt>
                <c:pt idx="2175">
                  <c:v>54631</c:v>
                </c:pt>
                <c:pt idx="2176">
                  <c:v>54638</c:v>
                </c:pt>
                <c:pt idx="2177">
                  <c:v>54645</c:v>
                </c:pt>
                <c:pt idx="2178">
                  <c:v>54652</c:v>
                </c:pt>
                <c:pt idx="2179">
                  <c:v>54659</c:v>
                </c:pt>
                <c:pt idx="2180">
                  <c:v>54666</c:v>
                </c:pt>
                <c:pt idx="2181">
                  <c:v>54673</c:v>
                </c:pt>
                <c:pt idx="2182">
                  <c:v>54680</c:v>
                </c:pt>
                <c:pt idx="2183">
                  <c:v>54687</c:v>
                </c:pt>
                <c:pt idx="2184">
                  <c:v>54694</c:v>
                </c:pt>
                <c:pt idx="2185">
                  <c:v>54701</c:v>
                </c:pt>
                <c:pt idx="2186">
                  <c:v>54708</c:v>
                </c:pt>
                <c:pt idx="2187">
                  <c:v>54715</c:v>
                </c:pt>
                <c:pt idx="2188">
                  <c:v>54722</c:v>
                </c:pt>
                <c:pt idx="2189">
                  <c:v>54729</c:v>
                </c:pt>
                <c:pt idx="2190">
                  <c:v>54736</c:v>
                </c:pt>
                <c:pt idx="2191">
                  <c:v>54743</c:v>
                </c:pt>
                <c:pt idx="2192">
                  <c:v>54750</c:v>
                </c:pt>
                <c:pt idx="2193">
                  <c:v>54757</c:v>
                </c:pt>
                <c:pt idx="2194">
                  <c:v>54764</c:v>
                </c:pt>
                <c:pt idx="2195">
                  <c:v>54771</c:v>
                </c:pt>
                <c:pt idx="2196">
                  <c:v>54778</c:v>
                </c:pt>
                <c:pt idx="2197">
                  <c:v>54785</c:v>
                </c:pt>
                <c:pt idx="2198">
                  <c:v>54792</c:v>
                </c:pt>
                <c:pt idx="2199">
                  <c:v>54799</c:v>
                </c:pt>
                <c:pt idx="2200">
                  <c:v>54806</c:v>
                </c:pt>
                <c:pt idx="2201">
                  <c:v>54813</c:v>
                </c:pt>
                <c:pt idx="2202">
                  <c:v>54820</c:v>
                </c:pt>
                <c:pt idx="2203">
                  <c:v>54827</c:v>
                </c:pt>
                <c:pt idx="2204">
                  <c:v>54834</c:v>
                </c:pt>
                <c:pt idx="2205">
                  <c:v>54841</c:v>
                </c:pt>
                <c:pt idx="2206">
                  <c:v>54848</c:v>
                </c:pt>
                <c:pt idx="2207">
                  <c:v>54855</c:v>
                </c:pt>
                <c:pt idx="2208">
                  <c:v>54862</c:v>
                </c:pt>
                <c:pt idx="2209">
                  <c:v>54869</c:v>
                </c:pt>
                <c:pt idx="2210">
                  <c:v>54876</c:v>
                </c:pt>
                <c:pt idx="2211">
                  <c:v>54883</c:v>
                </c:pt>
                <c:pt idx="2212">
                  <c:v>54890</c:v>
                </c:pt>
                <c:pt idx="2213">
                  <c:v>54897</c:v>
                </c:pt>
                <c:pt idx="2214">
                  <c:v>54904</c:v>
                </c:pt>
                <c:pt idx="2215">
                  <c:v>54911</c:v>
                </c:pt>
                <c:pt idx="2216">
                  <c:v>54918</c:v>
                </c:pt>
                <c:pt idx="2217">
                  <c:v>54925</c:v>
                </c:pt>
                <c:pt idx="2218">
                  <c:v>54932</c:v>
                </c:pt>
                <c:pt idx="2219">
                  <c:v>54939</c:v>
                </c:pt>
                <c:pt idx="2220">
                  <c:v>54946</c:v>
                </c:pt>
                <c:pt idx="2221">
                  <c:v>54953</c:v>
                </c:pt>
                <c:pt idx="2222">
                  <c:v>54960</c:v>
                </c:pt>
                <c:pt idx="2223">
                  <c:v>54967</c:v>
                </c:pt>
                <c:pt idx="2224">
                  <c:v>54974</c:v>
                </c:pt>
                <c:pt idx="2225">
                  <c:v>54981</c:v>
                </c:pt>
                <c:pt idx="2226">
                  <c:v>54988</c:v>
                </c:pt>
                <c:pt idx="2227">
                  <c:v>54995</c:v>
                </c:pt>
                <c:pt idx="2228">
                  <c:v>55002</c:v>
                </c:pt>
                <c:pt idx="2229">
                  <c:v>55009</c:v>
                </c:pt>
                <c:pt idx="2230">
                  <c:v>55016</c:v>
                </c:pt>
                <c:pt idx="2231">
                  <c:v>55023</c:v>
                </c:pt>
                <c:pt idx="2232">
                  <c:v>55030</c:v>
                </c:pt>
                <c:pt idx="2233">
                  <c:v>55037</c:v>
                </c:pt>
                <c:pt idx="2234">
                  <c:v>55044</c:v>
                </c:pt>
                <c:pt idx="2235">
                  <c:v>55051</c:v>
                </c:pt>
                <c:pt idx="2236">
                  <c:v>55058</c:v>
                </c:pt>
                <c:pt idx="2237">
                  <c:v>55065</c:v>
                </c:pt>
                <c:pt idx="2238">
                  <c:v>55072</c:v>
                </c:pt>
                <c:pt idx="2239">
                  <c:v>55079</c:v>
                </c:pt>
                <c:pt idx="2240">
                  <c:v>55086</c:v>
                </c:pt>
                <c:pt idx="2241">
                  <c:v>55093</c:v>
                </c:pt>
                <c:pt idx="2242">
                  <c:v>55100</c:v>
                </c:pt>
                <c:pt idx="2243">
                  <c:v>55107</c:v>
                </c:pt>
                <c:pt idx="2244">
                  <c:v>55114</c:v>
                </c:pt>
                <c:pt idx="2245">
                  <c:v>55121</c:v>
                </c:pt>
                <c:pt idx="2246">
                  <c:v>55128</c:v>
                </c:pt>
                <c:pt idx="2247">
                  <c:v>55135</c:v>
                </c:pt>
                <c:pt idx="2248">
                  <c:v>55142</c:v>
                </c:pt>
                <c:pt idx="2249">
                  <c:v>55149</c:v>
                </c:pt>
                <c:pt idx="2250">
                  <c:v>55156</c:v>
                </c:pt>
                <c:pt idx="2251">
                  <c:v>55163</c:v>
                </c:pt>
                <c:pt idx="2252">
                  <c:v>55170</c:v>
                </c:pt>
                <c:pt idx="2253">
                  <c:v>55177</c:v>
                </c:pt>
                <c:pt idx="2254">
                  <c:v>55184</c:v>
                </c:pt>
                <c:pt idx="2255">
                  <c:v>55191</c:v>
                </c:pt>
                <c:pt idx="2256">
                  <c:v>55198</c:v>
                </c:pt>
                <c:pt idx="2257">
                  <c:v>55205</c:v>
                </c:pt>
                <c:pt idx="2258">
                  <c:v>55212</c:v>
                </c:pt>
                <c:pt idx="2259">
                  <c:v>55219</c:v>
                </c:pt>
                <c:pt idx="2260">
                  <c:v>55226</c:v>
                </c:pt>
                <c:pt idx="2261">
                  <c:v>55233</c:v>
                </c:pt>
                <c:pt idx="2262">
                  <c:v>55240</c:v>
                </c:pt>
                <c:pt idx="2263">
                  <c:v>55247</c:v>
                </c:pt>
                <c:pt idx="2264">
                  <c:v>55254</c:v>
                </c:pt>
                <c:pt idx="2265">
                  <c:v>55261</c:v>
                </c:pt>
                <c:pt idx="2266">
                  <c:v>55268</c:v>
                </c:pt>
                <c:pt idx="2267">
                  <c:v>55275</c:v>
                </c:pt>
                <c:pt idx="2268">
                  <c:v>55282</c:v>
                </c:pt>
                <c:pt idx="2269">
                  <c:v>55289</c:v>
                </c:pt>
                <c:pt idx="2270">
                  <c:v>55296</c:v>
                </c:pt>
                <c:pt idx="2271">
                  <c:v>55303</c:v>
                </c:pt>
                <c:pt idx="2272">
                  <c:v>55310</c:v>
                </c:pt>
                <c:pt idx="2273">
                  <c:v>55317</c:v>
                </c:pt>
                <c:pt idx="2274">
                  <c:v>55324</c:v>
                </c:pt>
                <c:pt idx="2275">
                  <c:v>55331</c:v>
                </c:pt>
                <c:pt idx="2276">
                  <c:v>55338</c:v>
                </c:pt>
                <c:pt idx="2277">
                  <c:v>55345</c:v>
                </c:pt>
                <c:pt idx="2278">
                  <c:v>55352</c:v>
                </c:pt>
                <c:pt idx="2279">
                  <c:v>55359</c:v>
                </c:pt>
                <c:pt idx="2280">
                  <c:v>55366</c:v>
                </c:pt>
                <c:pt idx="2281">
                  <c:v>55373</c:v>
                </c:pt>
                <c:pt idx="2282">
                  <c:v>55380</c:v>
                </c:pt>
                <c:pt idx="2283">
                  <c:v>55387</c:v>
                </c:pt>
                <c:pt idx="2284">
                  <c:v>55394</c:v>
                </c:pt>
                <c:pt idx="2285">
                  <c:v>55401</c:v>
                </c:pt>
                <c:pt idx="2286">
                  <c:v>55408</c:v>
                </c:pt>
                <c:pt idx="2287">
                  <c:v>55415</c:v>
                </c:pt>
                <c:pt idx="2288">
                  <c:v>55422</c:v>
                </c:pt>
                <c:pt idx="2289">
                  <c:v>55429</c:v>
                </c:pt>
                <c:pt idx="2290">
                  <c:v>55436</c:v>
                </c:pt>
                <c:pt idx="2291">
                  <c:v>55443</c:v>
                </c:pt>
                <c:pt idx="2292">
                  <c:v>55450</c:v>
                </c:pt>
                <c:pt idx="2293">
                  <c:v>55457</c:v>
                </c:pt>
                <c:pt idx="2294">
                  <c:v>55464</c:v>
                </c:pt>
                <c:pt idx="2295">
                  <c:v>55471</c:v>
                </c:pt>
                <c:pt idx="2296">
                  <c:v>55478</c:v>
                </c:pt>
                <c:pt idx="2297">
                  <c:v>55485</c:v>
                </c:pt>
                <c:pt idx="2298">
                  <c:v>55492</c:v>
                </c:pt>
                <c:pt idx="2299">
                  <c:v>55499</c:v>
                </c:pt>
                <c:pt idx="2300">
                  <c:v>55506</c:v>
                </c:pt>
                <c:pt idx="2301">
                  <c:v>55514</c:v>
                </c:pt>
                <c:pt idx="2302">
                  <c:v>55521</c:v>
                </c:pt>
                <c:pt idx="2303">
                  <c:v>55528</c:v>
                </c:pt>
                <c:pt idx="2304">
                  <c:v>55535</c:v>
                </c:pt>
                <c:pt idx="2305">
                  <c:v>55542</c:v>
                </c:pt>
                <c:pt idx="2306">
                  <c:v>55549</c:v>
                </c:pt>
                <c:pt idx="2307">
                  <c:v>55556</c:v>
                </c:pt>
                <c:pt idx="2308">
                  <c:v>55563</c:v>
                </c:pt>
                <c:pt idx="2309">
                  <c:v>55570</c:v>
                </c:pt>
                <c:pt idx="2310">
                  <c:v>55577</c:v>
                </c:pt>
                <c:pt idx="2311">
                  <c:v>55584</c:v>
                </c:pt>
                <c:pt idx="2312">
                  <c:v>55591</c:v>
                </c:pt>
                <c:pt idx="2313">
                  <c:v>55598</c:v>
                </c:pt>
                <c:pt idx="2314">
                  <c:v>55605</c:v>
                </c:pt>
                <c:pt idx="2315">
                  <c:v>55612</c:v>
                </c:pt>
                <c:pt idx="2316">
                  <c:v>55619</c:v>
                </c:pt>
                <c:pt idx="2317">
                  <c:v>55626</c:v>
                </c:pt>
                <c:pt idx="2318">
                  <c:v>55633</c:v>
                </c:pt>
                <c:pt idx="2319">
                  <c:v>55641</c:v>
                </c:pt>
                <c:pt idx="2320">
                  <c:v>55648</c:v>
                </c:pt>
                <c:pt idx="2321">
                  <c:v>55655</c:v>
                </c:pt>
                <c:pt idx="2322">
                  <c:v>55662</c:v>
                </c:pt>
                <c:pt idx="2323">
                  <c:v>55669</c:v>
                </c:pt>
                <c:pt idx="2324">
                  <c:v>55676</c:v>
                </c:pt>
                <c:pt idx="2325">
                  <c:v>55683</c:v>
                </c:pt>
                <c:pt idx="2326">
                  <c:v>55690</c:v>
                </c:pt>
                <c:pt idx="2327">
                  <c:v>55697</c:v>
                </c:pt>
                <c:pt idx="2328">
                  <c:v>55704</c:v>
                </c:pt>
                <c:pt idx="2329">
                  <c:v>55711</c:v>
                </c:pt>
                <c:pt idx="2330">
                  <c:v>55718</c:v>
                </c:pt>
                <c:pt idx="2331">
                  <c:v>55725</c:v>
                </c:pt>
                <c:pt idx="2332">
                  <c:v>55732</c:v>
                </c:pt>
                <c:pt idx="2333">
                  <c:v>55739</c:v>
                </c:pt>
                <c:pt idx="2334">
                  <c:v>55746</c:v>
                </c:pt>
                <c:pt idx="2335">
                  <c:v>55753</c:v>
                </c:pt>
                <c:pt idx="2336">
                  <c:v>55760</c:v>
                </c:pt>
                <c:pt idx="2337">
                  <c:v>55767</c:v>
                </c:pt>
                <c:pt idx="2338">
                  <c:v>55774</c:v>
                </c:pt>
                <c:pt idx="2339">
                  <c:v>55781</c:v>
                </c:pt>
                <c:pt idx="2340">
                  <c:v>55788</c:v>
                </c:pt>
                <c:pt idx="2341">
                  <c:v>55795</c:v>
                </c:pt>
                <c:pt idx="2342">
                  <c:v>55802</c:v>
                </c:pt>
                <c:pt idx="2343">
                  <c:v>55809</c:v>
                </c:pt>
                <c:pt idx="2344">
                  <c:v>55816</c:v>
                </c:pt>
                <c:pt idx="2345">
                  <c:v>55823</c:v>
                </c:pt>
                <c:pt idx="2346">
                  <c:v>55830</c:v>
                </c:pt>
                <c:pt idx="2347">
                  <c:v>55837</c:v>
                </c:pt>
                <c:pt idx="2348">
                  <c:v>55844</c:v>
                </c:pt>
                <c:pt idx="2349">
                  <c:v>55851</c:v>
                </c:pt>
                <c:pt idx="2350">
                  <c:v>55858</c:v>
                </c:pt>
                <c:pt idx="2351">
                  <c:v>55865</c:v>
                </c:pt>
                <c:pt idx="2352">
                  <c:v>55872</c:v>
                </c:pt>
                <c:pt idx="2353">
                  <c:v>55880</c:v>
                </c:pt>
                <c:pt idx="2354">
                  <c:v>55887</c:v>
                </c:pt>
                <c:pt idx="2355">
                  <c:v>55894</c:v>
                </c:pt>
                <c:pt idx="2356">
                  <c:v>55901</c:v>
                </c:pt>
                <c:pt idx="2357">
                  <c:v>55908</c:v>
                </c:pt>
                <c:pt idx="2358">
                  <c:v>55915</c:v>
                </c:pt>
                <c:pt idx="2359">
                  <c:v>55922</c:v>
                </c:pt>
                <c:pt idx="2360">
                  <c:v>55929</c:v>
                </c:pt>
                <c:pt idx="2361">
                  <c:v>55936</c:v>
                </c:pt>
                <c:pt idx="2362">
                  <c:v>55943</c:v>
                </c:pt>
                <c:pt idx="2363">
                  <c:v>55950</c:v>
                </c:pt>
                <c:pt idx="2364">
                  <c:v>55957</c:v>
                </c:pt>
              </c:numCache>
            </c:numRef>
          </c:xVal>
          <c:yVal>
            <c:numRef>
              <c:f>EUR3M!$BD$2:$BD$256</c:f>
              <c:numCache>
                <c:formatCode>0.0000%</c:formatCode>
                <c:ptCount val="255"/>
                <c:pt idx="0">
                  <c:v>-1.9799999988557692E-4</c:v>
                </c:pt>
                <c:pt idx="1">
                  <c:v>-1.9791789802656531E-4</c:v>
                </c:pt>
                <c:pt idx="2">
                  <c:v>-1.956742211066579E-4</c:v>
                </c:pt>
                <c:pt idx="3">
                  <c:v>-1.9388138043942838E-4</c:v>
                </c:pt>
                <c:pt idx="4">
                  <c:v>-1.9253937664307787E-4</c:v>
                </c:pt>
                <c:pt idx="5">
                  <c:v>-1.9111468739299741E-4</c:v>
                </c:pt>
                <c:pt idx="6">
                  <c:v>-1.8837989774524229E-4</c:v>
                </c:pt>
                <c:pt idx="7">
                  <c:v>-1.8782548709090041E-4</c:v>
                </c:pt>
                <c:pt idx="8">
                  <c:v>-1.8753859008474838E-4</c:v>
                </c:pt>
                <c:pt idx="9">
                  <c:v>-1.8751920678500048E-4</c:v>
                </c:pt>
                <c:pt idx="10">
                  <c:v>-1.8896355118604659E-4</c:v>
                </c:pt>
                <c:pt idx="11">
                  <c:v>-1.8442872796214685E-4</c:v>
                </c:pt>
                <c:pt idx="12">
                  <c:v>-1.834517215446392E-4</c:v>
                </c:pt>
                <c:pt idx="13">
                  <c:v>-1.8254264687822544E-4</c:v>
                </c:pt>
                <c:pt idx="14">
                  <c:v>-1.8170150401112782E-4</c:v>
                </c:pt>
                <c:pt idx="15">
                  <c:v>-1.8233644649677497E-4</c:v>
                </c:pt>
                <c:pt idx="16">
                  <c:v>-1.7831396102326822E-4</c:v>
                </c:pt>
                <c:pt idx="17">
                  <c:v>-1.7754236591198584E-4</c:v>
                </c:pt>
                <c:pt idx="18">
                  <c:v>-1.7682069529176644E-4</c:v>
                </c:pt>
                <c:pt idx="19">
                  <c:v>-1.7614894918693838E-4</c:v>
                </c:pt>
                <c:pt idx="20">
                  <c:v>-1.7711662576538003E-4</c:v>
                </c:pt>
                <c:pt idx="21">
                  <c:v>-1.7396121042591851E-4</c:v>
                </c:pt>
                <c:pt idx="22">
                  <c:v>-1.7278760778476247E-4</c:v>
                </c:pt>
                <c:pt idx="23">
                  <c:v>-1.7165373217657408E-4</c:v>
                </c:pt>
                <c:pt idx="24">
                  <c:v>-1.7055958363654256E-4</c:v>
                </c:pt>
                <c:pt idx="25">
                  <c:v>-1.6962864297666332E-4</c:v>
                </c:pt>
                <c:pt idx="26">
                  <c:v>-1.6649604854329465E-4</c:v>
                </c:pt>
                <c:pt idx="27">
                  <c:v>-1.6559850001724314E-4</c:v>
                </c:pt>
                <c:pt idx="28">
                  <c:v>-1.6474111532608691E-4</c:v>
                </c:pt>
                <c:pt idx="29">
                  <c:v>-1.6392389449661768E-4</c:v>
                </c:pt>
                <c:pt idx="30">
                  <c:v>-1.6314683755474886E-4</c:v>
                </c:pt>
                <c:pt idx="31">
                  <c:v>-1.6105665027259228E-4</c:v>
                </c:pt>
                <c:pt idx="32">
                  <c:v>-1.604402490980942E-4</c:v>
                </c:pt>
                <c:pt idx="33">
                  <c:v>-1.5986401191616747E-4</c:v>
                </c:pt>
                <c:pt idx="34">
                  <c:v>-1.5932793874481969E-4</c:v>
                </c:pt>
                <c:pt idx="35">
                  <c:v>-1.588320295985447E-4</c:v>
                </c:pt>
                <c:pt idx="36">
                  <c:v>-1.5758528646300145E-4</c:v>
                </c:pt>
                <c:pt idx="37">
                  <c:v>-1.5725003356107834E-4</c:v>
                </c:pt>
                <c:pt idx="38">
                  <c:v>-1.5695494474835258E-4</c:v>
                </c:pt>
                <c:pt idx="39">
                  <c:v>-1.5670002003316912E-4</c:v>
                </c:pt>
                <c:pt idx="40">
                  <c:v>-1.564852594251906E-4</c:v>
                </c:pt>
                <c:pt idx="41">
                  <c:v>-1.5608196229675045E-4</c:v>
                </c:pt>
                <c:pt idx="42">
                  <c:v>-1.5602785816590462E-4</c:v>
                </c:pt>
                <c:pt idx="43">
                  <c:v>-1.5601391816114972E-4</c:v>
                </c:pt>
                <c:pt idx="44">
                  <c:v>-1.5604014228556016E-4</c:v>
                </c:pt>
                <c:pt idx="45">
                  <c:v>-1.5215135324972133E-4</c:v>
                </c:pt>
                <c:pt idx="46">
                  <c:v>-1.5292650070363313E-4</c:v>
                </c:pt>
                <c:pt idx="47">
                  <c:v>-1.5222632302120637E-4</c:v>
                </c:pt>
                <c:pt idx="48">
                  <c:v>-1.5047049281308419E-4</c:v>
                </c:pt>
                <c:pt idx="49">
                  <c:v>-1.4653440186893513E-4</c:v>
                </c:pt>
                <c:pt idx="50">
                  <c:v>-1.4697823183337964E-4</c:v>
                </c:pt>
                <c:pt idx="51">
                  <c:v>-1.47522524163458E-4</c:v>
                </c:pt>
                <c:pt idx="52">
                  <c:v>-1.470257895343762E-4</c:v>
                </c:pt>
                <c:pt idx="53">
                  <c:v>-1.465600079675816E-4</c:v>
                </c:pt>
                <c:pt idx="54">
                  <c:v>-1.4612517947610728E-4</c:v>
                </c:pt>
                <c:pt idx="55">
                  <c:v>-1.4328953666066543E-4</c:v>
                </c:pt>
                <c:pt idx="56">
                  <c:v>-1.4469539644109639E-4</c:v>
                </c:pt>
                <c:pt idx="57">
                  <c:v>-1.4441533345829158E-4</c:v>
                </c:pt>
                <c:pt idx="58">
                  <c:v>-1.4416622360076707E-4</c:v>
                </c:pt>
                <c:pt idx="59">
                  <c:v>-1.4394806687286719E-4</c:v>
                </c:pt>
                <c:pt idx="60">
                  <c:v>-1.4108527201921271E-4</c:v>
                </c:pt>
                <c:pt idx="61">
                  <c:v>-1.4338497136438509E-4</c:v>
                </c:pt>
                <c:pt idx="62">
                  <c:v>-1.4332158035455247E-4</c:v>
                </c:pt>
                <c:pt idx="63">
                  <c:v>-1.4328914249432849E-4</c:v>
                </c:pt>
                <c:pt idx="64">
                  <c:v>-1.4328765778718865E-4</c:v>
                </c:pt>
                <c:pt idx="65">
                  <c:v>-1.4036544047335328E-4</c:v>
                </c:pt>
                <c:pt idx="66">
                  <c:v>-1.4430935094552575E-4</c:v>
                </c:pt>
                <c:pt idx="67">
                  <c:v>-1.4244136424802829E-4</c:v>
                </c:pt>
                <c:pt idx="68">
                  <c:v>-1.4055532983112492E-4</c:v>
                </c:pt>
                <c:pt idx="69">
                  <c:v>-1.3865124766701182E-4</c:v>
                </c:pt>
                <c:pt idx="70">
                  <c:v>-1.3754020559530401E-4</c:v>
                </c:pt>
                <c:pt idx="71">
                  <c:v>-1.3085444102365631E-4</c:v>
                </c:pt>
                <c:pt idx="72">
                  <c:v>-1.2886011973033069E-4</c:v>
                </c:pt>
                <c:pt idx="73">
                  <c:v>-1.2684775052905435E-4</c:v>
                </c:pt>
                <c:pt idx="74">
                  <c:v>-1.2481733339289231E-4</c:v>
                </c:pt>
                <c:pt idx="75">
                  <c:v>-1.2127587813269764E-4</c:v>
                </c:pt>
                <c:pt idx="76">
                  <c:v>-1.1651518492462937E-4</c:v>
                </c:pt>
                <c:pt idx="77">
                  <c:v>-1.1439452768264472E-4</c:v>
                </c:pt>
                <c:pt idx="78">
                  <c:v>-1.1225582233417249E-4</c:v>
                </c:pt>
                <c:pt idx="79">
                  <c:v>-1.1009906884663007E-4</c:v>
                </c:pt>
                <c:pt idx="80">
                  <c:v>-1.0656626209768577E-4</c:v>
                </c:pt>
                <c:pt idx="81">
                  <c:v>-1.012915729249186E-4</c:v>
                </c:pt>
                <c:pt idx="82">
                  <c:v>-9.904457829716361E-5</c:v>
                </c:pt>
                <c:pt idx="83">
                  <c:v>-9.6779535350482291E-5</c:v>
                </c:pt>
                <c:pt idx="84">
                  <c:v>-9.4496444051423125E-5</c:v>
                </c:pt>
                <c:pt idx="85">
                  <c:v>-9.0991099334766253E-5</c:v>
                </c:pt>
                <c:pt idx="86">
                  <c:v>-8.5183594704083844E-5</c:v>
                </c:pt>
                <c:pt idx="87">
                  <c:v>-8.2810261167863501E-5</c:v>
                </c:pt>
                <c:pt idx="88">
                  <c:v>-8.5136458380978254E-5</c:v>
                </c:pt>
                <c:pt idx="89">
                  <c:v>-8.7493191646909778E-5</c:v>
                </c:pt>
                <c:pt idx="90">
                  <c:v>-9.6475879708472843E-5</c:v>
                </c:pt>
                <c:pt idx="91">
                  <c:v>-9.386517340447765E-5</c:v>
                </c:pt>
                <c:pt idx="92">
                  <c:v>-9.6379097517752032E-5</c:v>
                </c:pt>
                <c:pt idx="93">
                  <c:v>-9.8923892964647742E-5</c:v>
                </c:pt>
                <c:pt idx="94">
                  <c:v>-1.0149955968279707E-4</c:v>
                </c:pt>
                <c:pt idx="95">
                  <c:v>-1.0410609761202837E-4</c:v>
                </c:pt>
                <c:pt idx="96">
                  <c:v>-1.1211093805922719E-4</c:v>
                </c:pt>
                <c:pt idx="97">
                  <c:v>-1.1484096021877208E-4</c:v>
                </c:pt>
                <c:pt idx="98">
                  <c:v>-1.1760185327799969E-4</c:v>
                </c:pt>
                <c:pt idx="99">
                  <c:v>-1.2039361717190707E-4</c:v>
                </c:pt>
                <c:pt idx="100">
                  <c:v>-1.2321625183593049E-4</c:v>
                </c:pt>
                <c:pt idx="101">
                  <c:v>-1.3186937978022068E-4</c:v>
                </c:pt>
                <c:pt idx="102">
                  <c:v>-1.3481549685315748E-4</c:v>
                </c:pt>
                <c:pt idx="103">
                  <c:v>-1.3779248435845856E-4</c:v>
                </c:pt>
                <c:pt idx="104">
                  <c:v>-1.3716236538607385E-4</c:v>
                </c:pt>
                <c:pt idx="105">
                  <c:v>-1.3653267560883014E-4</c:v>
                </c:pt>
                <c:pt idx="106">
                  <c:v>-1.3464618145321526E-4</c:v>
                </c:pt>
                <c:pt idx="107">
                  <c:v>-1.340182084613667E-4</c:v>
                </c:pt>
                <c:pt idx="108">
                  <c:v>-1.3339066466553753E-4</c:v>
                </c:pt>
                <c:pt idx="109">
                  <c:v>-1.3276355006572774E-4</c:v>
                </c:pt>
                <c:pt idx="110">
                  <c:v>-1.3407472056016563E-4</c:v>
                </c:pt>
                <c:pt idx="111">
                  <c:v>-1.3493935482670525E-4</c:v>
                </c:pt>
                <c:pt idx="112">
                  <c:v>-1.3541559054086605E-4</c:v>
                </c:pt>
                <c:pt idx="113">
                  <c:v>-1.359055178316905E-4</c:v>
                </c:pt>
                <c:pt idx="114">
                  <c:v>-1.3800214264830864E-4</c:v>
                </c:pt>
                <c:pt idx="115">
                  <c:v>-1.3856052773944069E-4</c:v>
                </c:pt>
                <c:pt idx="116">
                  <c:v>-1.3913260437473492E-4</c:v>
                </c:pt>
                <c:pt idx="117">
                  <c:v>-1.3971837254760319E-4</c:v>
                </c:pt>
                <c:pt idx="118">
                  <c:v>-1.4031783225101809E-4</c:v>
                </c:pt>
                <c:pt idx="119">
                  <c:v>-1.4219836048744573E-4</c:v>
                </c:pt>
                <c:pt idx="120">
                  <c:v>-1.4285258625375413E-4</c:v>
                </c:pt>
                <c:pt idx="121">
                  <c:v>-1.4352050351854693E-4</c:v>
                </c:pt>
                <c:pt idx="122">
                  <c:v>-1.4420211227479679E-4</c:v>
                </c:pt>
                <c:pt idx="123">
                  <c:v>-1.4489741251679398E-4</c:v>
                </c:pt>
                <c:pt idx="124">
                  <c:v>-1.4706546207733361E-4</c:v>
                </c:pt>
                <c:pt idx="125">
                  <c:v>-1.4781552818414099E-4</c:v>
                </c:pt>
                <c:pt idx="126">
                  <c:v>-1.485792857384845E-4</c:v>
                </c:pt>
                <c:pt idx="127">
                  <c:v>-1.4935673473289761E-4</c:v>
                </c:pt>
                <c:pt idx="128">
                  <c:v>-1.5014787515815693E-4</c:v>
                </c:pt>
                <c:pt idx="129">
                  <c:v>-1.5260344493951526E-4</c:v>
                </c:pt>
                <c:pt idx="130">
                  <c:v>-1.5272336069156872E-4</c:v>
                </c:pt>
                <c:pt idx="131">
                  <c:v>-1.5284924471257812E-4</c:v>
                </c:pt>
                <c:pt idx="132">
                  <c:v>-1.5298109700342193E-4</c:v>
                </c:pt>
                <c:pt idx="133">
                  <c:v>-1.5311891756278247E-4</c:v>
                </c:pt>
                <c:pt idx="134">
                  <c:v>-1.5356818884230215E-4</c:v>
                </c:pt>
                <c:pt idx="135">
                  <c:v>-1.5461587044107716E-4</c:v>
                </c:pt>
                <c:pt idx="136">
                  <c:v>-1.5479285340402882E-4</c:v>
                </c:pt>
                <c:pt idx="137">
                  <c:v>-1.5497587094559506E-4</c:v>
                </c:pt>
                <c:pt idx="138">
                  <c:v>-1.5516492306577589E-4</c:v>
                </c:pt>
                <c:pt idx="139">
                  <c:v>-1.5482537775527526E-4</c:v>
                </c:pt>
                <c:pt idx="140">
                  <c:v>-1.5598147730644385E-4</c:v>
                </c:pt>
                <c:pt idx="141">
                  <c:v>-1.5620070230237815E-4</c:v>
                </c:pt>
                <c:pt idx="142">
                  <c:v>-1.564259618702657E-4</c:v>
                </c:pt>
                <c:pt idx="143">
                  <c:v>-1.5665725601099467E-4</c:v>
                </c:pt>
                <c:pt idx="144">
                  <c:v>-1.5637501139777996E-4</c:v>
                </c:pt>
                <c:pt idx="145">
                  <c:v>-1.5764277826102457E-4</c:v>
                </c:pt>
                <c:pt idx="146">
                  <c:v>-1.5790424524153579E-4</c:v>
                </c:pt>
                <c:pt idx="147">
                  <c:v>-1.5817174678645074E-4</c:v>
                </c:pt>
                <c:pt idx="148">
                  <c:v>-1.5844528289488125E-4</c:v>
                </c:pt>
                <c:pt idx="149">
                  <c:v>-1.5821708942942924E-4</c:v>
                </c:pt>
                <c:pt idx="150">
                  <c:v>-1.5959977293711347E-4</c:v>
                </c:pt>
                <c:pt idx="151">
                  <c:v>-1.5990348184447001E-4</c:v>
                </c:pt>
                <c:pt idx="152">
                  <c:v>-1.5620027851781515E-4</c:v>
                </c:pt>
                <c:pt idx="153">
                  <c:v>-1.5246629027432235E-4</c:v>
                </c:pt>
                <c:pt idx="154">
                  <c:v>-1.3921989058541663E-4</c:v>
                </c:pt>
                <c:pt idx="155">
                  <c:v>-1.3543202154785584E-4</c:v>
                </c:pt>
                <c:pt idx="156">
                  <c:v>-1.3161403638200822E-4</c:v>
                </c:pt>
                <c:pt idx="157">
                  <c:v>-1.2776593500185562E-4</c:v>
                </c:pt>
                <c:pt idx="158">
                  <c:v>-1.2234766094881242E-4</c:v>
                </c:pt>
                <c:pt idx="159">
                  <c:v>-1.1207236554180628E-4</c:v>
                </c:pt>
                <c:pt idx="160">
                  <c:v>-1.0807368173947003E-4</c:v>
                </c:pt>
                <c:pt idx="161">
                  <c:v>-1.0404488117935051E-4</c:v>
                </c:pt>
                <c:pt idx="162">
                  <c:v>-9.9985963767175277E-5</c:v>
                </c:pt>
                <c:pt idx="163">
                  <c:v>-9.4852457511800193E-5</c:v>
                </c:pt>
                <c:pt idx="164">
                  <c:v>-8.3449123714641132E-5</c:v>
                </c:pt>
                <c:pt idx="165">
                  <c:v>-7.923962062506007E-5</c:v>
                </c:pt>
                <c:pt idx="166">
                  <c:v>-7.500000011040342E-5</c:v>
                </c:pt>
                <c:pt idx="167">
                  <c:v>-7.3970933928135807E-5</c:v>
                </c:pt>
                <c:pt idx="168">
                  <c:v>-7.1572721353012437E-5</c:v>
                </c:pt>
                <c:pt idx="169">
                  <c:v>-6.9833045836834159E-5</c:v>
                </c:pt>
                <c:pt idx="170">
                  <c:v>-6.8793167965196673E-5</c:v>
                </c:pt>
                <c:pt idx="171">
                  <c:v>-6.7751127749776898E-5</c:v>
                </c:pt>
                <c:pt idx="172">
                  <c:v>-6.670692518927153E-5</c:v>
                </c:pt>
                <c:pt idx="173">
                  <c:v>-6.1453477152246421E-5</c:v>
                </c:pt>
                <c:pt idx="174">
                  <c:v>-6.0396300486472668E-5</c:v>
                </c:pt>
                <c:pt idx="175">
                  <c:v>-6.0003470170127056E-5</c:v>
                </c:pt>
                <c:pt idx="176">
                  <c:v>-5.8939866117822983E-5</c:v>
                </c:pt>
                <c:pt idx="177">
                  <c:v>-5.5735937250555535E-5</c:v>
                </c:pt>
                <c:pt idx="178">
                  <c:v>-5.4663588717946769E-5</c:v>
                </c:pt>
                <c:pt idx="179">
                  <c:v>-5.358905406108935E-5</c:v>
                </c:pt>
                <c:pt idx="180">
                  <c:v>-5.2512333275591174E-5</c:v>
                </c:pt>
                <c:pt idx="181">
                  <c:v>-5.1433426363648292E-5</c:v>
                </c:pt>
                <c:pt idx="182">
                  <c:v>-4.8183588838845992E-5</c:v>
                </c:pt>
                <c:pt idx="183">
                  <c:v>-4.7095937395210955E-5</c:v>
                </c:pt>
                <c:pt idx="184">
                  <c:v>-4.6006099813711779E-5</c:v>
                </c:pt>
                <c:pt idx="185">
                  <c:v>-4.4914076094348457E-5</c:v>
                </c:pt>
                <c:pt idx="186">
                  <c:v>-4.38198662327289E-5</c:v>
                </c:pt>
                <c:pt idx="187">
                  <c:v>-4.0524119785987871E-5</c:v>
                </c:pt>
                <c:pt idx="188">
                  <c:v>-3.9421165344363154E-5</c:v>
                </c:pt>
                <c:pt idx="189">
                  <c:v>-3.8316024751258819E-5</c:v>
                </c:pt>
                <c:pt idx="190">
                  <c:v>-3.720869800667486E-5</c:v>
                </c:pt>
                <c:pt idx="191">
                  <c:v>-3.609918510753681E-5</c:v>
                </c:pt>
                <c:pt idx="192">
                  <c:v>-3.2757529472257113E-5</c:v>
                </c:pt>
                <c:pt idx="193">
                  <c:v>-3.16392719399696E-5</c:v>
                </c:pt>
                <c:pt idx="194">
                  <c:v>-3.0518828246979073E-5</c:v>
                </c:pt>
                <c:pt idx="195">
                  <c:v>-2.9396198387136604E-5</c:v>
                </c:pt>
                <c:pt idx="196">
                  <c:v>-2.8271382361320609E-5</c:v>
                </c:pt>
                <c:pt idx="197">
                  <c:v>-2.4296377469054544E-5</c:v>
                </c:pt>
                <c:pt idx="198">
                  <c:v>-2.3165679653677653E-5</c:v>
                </c:pt>
                <c:pt idx="199">
                  <c:v>-2.2032819418926767E-5</c:v>
                </c:pt>
                <c:pt idx="200">
                  <c:v>-2.0897796763933009E-5</c:v>
                </c:pt>
                <c:pt idx="201">
                  <c:v>-1.8617905075071358E-5</c:v>
                </c:pt>
                <c:pt idx="202">
                  <c:v>-1.633608189852022E-5</c:v>
                </c:pt>
                <c:pt idx="203">
                  <c:v>-1.5190247111901666E-5</c:v>
                </c:pt>
                <c:pt idx="204">
                  <c:v>-1.4042249893744929E-5</c:v>
                </c:pt>
                <c:pt idx="205">
                  <c:v>-1.2892090240140096E-5</c:v>
                </c:pt>
                <c:pt idx="206">
                  <c:v>-1.0638116716043614E-5</c:v>
                </c:pt>
                <c:pt idx="207">
                  <c:v>-8.2698272503869123E-6</c:v>
                </c:pt>
                <c:pt idx="208">
                  <c:v>-7.1088553991231462E-6</c:v>
                </c:pt>
                <c:pt idx="209">
                  <c:v>-5.945721101550407E-6</c:v>
                </c:pt>
                <c:pt idx="210">
                  <c:v>-4.7804243572342573E-6</c:v>
                </c:pt>
                <c:pt idx="211">
                  <c:v>-2.5546227971315985E-6</c:v>
                </c:pt>
                <c:pt idx="212">
                  <c:v>-9.7612867354319357E-8</c:v>
                </c:pt>
                <c:pt idx="213">
                  <c:v>1.078496143695943E-6</c:v>
                </c:pt>
                <c:pt idx="214">
                  <c:v>2.2567676127849268E-6</c:v>
                </c:pt>
                <c:pt idx="215">
                  <c:v>3.4372015442569834E-6</c:v>
                </c:pt>
                <c:pt idx="216">
                  <c:v>5.6325773356096745E-6</c:v>
                </c:pt>
                <c:pt idx="217">
                  <c:v>8.1805619139599504E-6</c:v>
                </c:pt>
                <c:pt idx="218">
                  <c:v>9.3718081790691254E-6</c:v>
                </c:pt>
                <c:pt idx="219">
                  <c:v>1.0565216916987815E-5</c:v>
                </c:pt>
                <c:pt idx="220">
                  <c:v>1.1760788129453761E-5</c:v>
                </c:pt>
                <c:pt idx="221">
                  <c:v>1.392348434845575E-5</c:v>
                </c:pt>
                <c:pt idx="222">
                  <c:v>1.6564697766495865E-5</c:v>
                </c:pt>
                <c:pt idx="223">
                  <c:v>1.7771081381239671E-5</c:v>
                </c:pt>
                <c:pt idx="224">
                  <c:v>1.8979627484432658E-5</c:v>
                </c:pt>
                <c:pt idx="225">
                  <c:v>2.0190336075205955E-5</c:v>
                </c:pt>
                <c:pt idx="226">
                  <c:v>2.2318098915335628E-5</c:v>
                </c:pt>
                <c:pt idx="227">
                  <c:v>2.5054795368841038E-5</c:v>
                </c:pt>
                <c:pt idx="228">
                  <c:v>2.6276316433139552E-5</c:v>
                </c:pt>
                <c:pt idx="229">
                  <c:v>2.7500000000658037E-5</c:v>
                </c:pt>
                <c:pt idx="230">
                  <c:v>2.9730749011387491E-5</c:v>
                </c:pt>
                <c:pt idx="231">
                  <c:v>3.4428263557486765E-5</c:v>
                </c:pt>
                <c:pt idx="232">
                  <c:v>3.7278705177561768E-5</c:v>
                </c:pt>
                <c:pt idx="233">
                  <c:v>3.917760295657974E-5</c:v>
                </c:pt>
                <c:pt idx="234">
                  <c:v>4.1081264246053358E-5</c:v>
                </c:pt>
                <c:pt idx="235">
                  <c:v>4.2989689052064726E-5</c:v>
                </c:pt>
                <c:pt idx="236">
                  <c:v>4.7632604673319269E-5</c:v>
                </c:pt>
                <c:pt idx="237">
                  <c:v>5.0671023571818132E-5</c:v>
                </c:pt>
                <c:pt idx="238">
                  <c:v>5.2603266061307146E-5</c:v>
                </c:pt>
                <c:pt idx="239">
                  <c:v>5.4540272109039676E-5</c:v>
                </c:pt>
                <c:pt idx="240">
                  <c:v>5.6482041722835546E-5</c:v>
                </c:pt>
                <c:pt idx="241">
                  <c:v>6.1065394092830091E-5</c:v>
                </c:pt>
                <c:pt idx="242">
                  <c:v>6.4296755969851858E-5</c:v>
                </c:pt>
                <c:pt idx="243">
                  <c:v>6.6262343514753383E-5</c:v>
                </c:pt>
                <c:pt idx="244">
                  <c:v>6.8232694670030639E-5</c:v>
                </c:pt>
                <c:pt idx="245">
                  <c:v>7.0207809438290226E-5</c:v>
                </c:pt>
                <c:pt idx="246">
                  <c:v>7.4726634220904055E-5</c:v>
                </c:pt>
                <c:pt idx="247">
                  <c:v>7.8155904811450454E-5</c:v>
                </c:pt>
                <c:pt idx="248">
                  <c:v>8.0154837764525794E-5</c:v>
                </c:pt>
                <c:pt idx="249">
                  <c:v>8.2158534376633582E-5</c:v>
                </c:pt>
                <c:pt idx="250">
                  <c:v>8.4166994655593655E-5</c:v>
                </c:pt>
                <c:pt idx="251">
                  <c:v>8.8616327501543605E-5</c:v>
                </c:pt>
                <c:pt idx="252">
                  <c:v>9.2248472575500571E-5</c:v>
                </c:pt>
                <c:pt idx="253">
                  <c:v>9.428075129385536E-5</c:v>
                </c:pt>
                <c:pt idx="254">
                  <c:v>9.6317793724243699E-5</c:v>
                </c:pt>
              </c:numCache>
            </c:numRef>
          </c:yVal>
          <c:smooth val="0"/>
        </c:ser>
        <c:ser>
          <c:idx val="2"/>
          <c:order val="1"/>
          <c:tx>
            <c:v>3M QL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EUR3M!$BB$2:$BB$266</c:f>
              <c:numCache>
                <c:formatCode>ddd\,\ dd\-mmm\-yyyy</c:formatCode>
                <c:ptCount val="265"/>
                <c:pt idx="0">
                  <c:v>42209</c:v>
                </c:pt>
                <c:pt idx="1">
                  <c:v>42212</c:v>
                </c:pt>
                <c:pt idx="2">
                  <c:v>42213</c:v>
                </c:pt>
                <c:pt idx="3">
                  <c:v>42214</c:v>
                </c:pt>
                <c:pt idx="4">
                  <c:v>42215</c:v>
                </c:pt>
                <c:pt idx="5">
                  <c:v>42216</c:v>
                </c:pt>
                <c:pt idx="6">
                  <c:v>42219</c:v>
                </c:pt>
                <c:pt idx="7">
                  <c:v>42220</c:v>
                </c:pt>
                <c:pt idx="8">
                  <c:v>42221</c:v>
                </c:pt>
                <c:pt idx="9">
                  <c:v>42222</c:v>
                </c:pt>
                <c:pt idx="10">
                  <c:v>42223</c:v>
                </c:pt>
                <c:pt idx="11">
                  <c:v>42226</c:v>
                </c:pt>
                <c:pt idx="12">
                  <c:v>42227</c:v>
                </c:pt>
                <c:pt idx="13">
                  <c:v>42228</c:v>
                </c:pt>
                <c:pt idx="14">
                  <c:v>42229</c:v>
                </c:pt>
                <c:pt idx="15">
                  <c:v>42230</c:v>
                </c:pt>
                <c:pt idx="16">
                  <c:v>42233</c:v>
                </c:pt>
                <c:pt idx="17">
                  <c:v>42234</c:v>
                </c:pt>
                <c:pt idx="18">
                  <c:v>42235</c:v>
                </c:pt>
                <c:pt idx="19">
                  <c:v>42236</c:v>
                </c:pt>
                <c:pt idx="20">
                  <c:v>42237</c:v>
                </c:pt>
                <c:pt idx="21">
                  <c:v>42240</c:v>
                </c:pt>
                <c:pt idx="22">
                  <c:v>42241</c:v>
                </c:pt>
                <c:pt idx="23">
                  <c:v>42242</c:v>
                </c:pt>
                <c:pt idx="24">
                  <c:v>42243</c:v>
                </c:pt>
                <c:pt idx="25">
                  <c:v>42244</c:v>
                </c:pt>
                <c:pt idx="26">
                  <c:v>42247</c:v>
                </c:pt>
                <c:pt idx="27">
                  <c:v>42248</c:v>
                </c:pt>
                <c:pt idx="28">
                  <c:v>42249</c:v>
                </c:pt>
                <c:pt idx="29">
                  <c:v>42250</c:v>
                </c:pt>
                <c:pt idx="30">
                  <c:v>42251</c:v>
                </c:pt>
                <c:pt idx="31">
                  <c:v>42254</c:v>
                </c:pt>
                <c:pt idx="32">
                  <c:v>42255</c:v>
                </c:pt>
                <c:pt idx="33">
                  <c:v>42256</c:v>
                </c:pt>
                <c:pt idx="34">
                  <c:v>42257</c:v>
                </c:pt>
                <c:pt idx="35">
                  <c:v>42258</c:v>
                </c:pt>
                <c:pt idx="36">
                  <c:v>42261</c:v>
                </c:pt>
                <c:pt idx="37">
                  <c:v>42262</c:v>
                </c:pt>
                <c:pt idx="38">
                  <c:v>42263</c:v>
                </c:pt>
                <c:pt idx="39">
                  <c:v>42264</c:v>
                </c:pt>
                <c:pt idx="40">
                  <c:v>42265</c:v>
                </c:pt>
                <c:pt idx="41">
                  <c:v>42268</c:v>
                </c:pt>
                <c:pt idx="42">
                  <c:v>42269</c:v>
                </c:pt>
                <c:pt idx="43">
                  <c:v>42270</c:v>
                </c:pt>
                <c:pt idx="44">
                  <c:v>42271</c:v>
                </c:pt>
                <c:pt idx="45">
                  <c:v>42272</c:v>
                </c:pt>
                <c:pt idx="46">
                  <c:v>42275</c:v>
                </c:pt>
                <c:pt idx="47">
                  <c:v>42276</c:v>
                </c:pt>
                <c:pt idx="48">
                  <c:v>42277</c:v>
                </c:pt>
                <c:pt idx="49">
                  <c:v>42278</c:v>
                </c:pt>
                <c:pt idx="50">
                  <c:v>42279</c:v>
                </c:pt>
                <c:pt idx="51">
                  <c:v>42282</c:v>
                </c:pt>
                <c:pt idx="52">
                  <c:v>42283</c:v>
                </c:pt>
                <c:pt idx="53">
                  <c:v>42284</c:v>
                </c:pt>
                <c:pt idx="54">
                  <c:v>42285</c:v>
                </c:pt>
                <c:pt idx="55">
                  <c:v>42286</c:v>
                </c:pt>
                <c:pt idx="56">
                  <c:v>42289</c:v>
                </c:pt>
                <c:pt idx="57">
                  <c:v>42290</c:v>
                </c:pt>
                <c:pt idx="58">
                  <c:v>42291</c:v>
                </c:pt>
                <c:pt idx="59">
                  <c:v>42292</c:v>
                </c:pt>
                <c:pt idx="60">
                  <c:v>42293</c:v>
                </c:pt>
                <c:pt idx="61">
                  <c:v>42296</c:v>
                </c:pt>
                <c:pt idx="62">
                  <c:v>42297</c:v>
                </c:pt>
                <c:pt idx="63">
                  <c:v>42298</c:v>
                </c:pt>
                <c:pt idx="64">
                  <c:v>42299</c:v>
                </c:pt>
                <c:pt idx="65">
                  <c:v>42300</c:v>
                </c:pt>
                <c:pt idx="66">
                  <c:v>42303</c:v>
                </c:pt>
                <c:pt idx="67">
                  <c:v>42304</c:v>
                </c:pt>
                <c:pt idx="68">
                  <c:v>42305</c:v>
                </c:pt>
                <c:pt idx="69">
                  <c:v>42306</c:v>
                </c:pt>
                <c:pt idx="70">
                  <c:v>42307</c:v>
                </c:pt>
                <c:pt idx="71">
                  <c:v>42310</c:v>
                </c:pt>
                <c:pt idx="72">
                  <c:v>42311</c:v>
                </c:pt>
                <c:pt idx="73">
                  <c:v>42312</c:v>
                </c:pt>
                <c:pt idx="74">
                  <c:v>42313</c:v>
                </c:pt>
                <c:pt idx="75">
                  <c:v>42314</c:v>
                </c:pt>
                <c:pt idx="76">
                  <c:v>42317</c:v>
                </c:pt>
                <c:pt idx="77">
                  <c:v>42318</c:v>
                </c:pt>
                <c:pt idx="78">
                  <c:v>42319</c:v>
                </c:pt>
                <c:pt idx="79">
                  <c:v>42320</c:v>
                </c:pt>
                <c:pt idx="80">
                  <c:v>42321</c:v>
                </c:pt>
                <c:pt idx="81">
                  <c:v>42324</c:v>
                </c:pt>
                <c:pt idx="82">
                  <c:v>42325</c:v>
                </c:pt>
                <c:pt idx="83">
                  <c:v>42326</c:v>
                </c:pt>
                <c:pt idx="84">
                  <c:v>42327</c:v>
                </c:pt>
                <c:pt idx="85">
                  <c:v>42328</c:v>
                </c:pt>
                <c:pt idx="86">
                  <c:v>42331</c:v>
                </c:pt>
                <c:pt idx="87">
                  <c:v>42332</c:v>
                </c:pt>
                <c:pt idx="88">
                  <c:v>42333</c:v>
                </c:pt>
                <c:pt idx="89">
                  <c:v>42334</c:v>
                </c:pt>
                <c:pt idx="90">
                  <c:v>42335</c:v>
                </c:pt>
                <c:pt idx="91">
                  <c:v>42338</c:v>
                </c:pt>
                <c:pt idx="92">
                  <c:v>42339</c:v>
                </c:pt>
                <c:pt idx="93">
                  <c:v>42340</c:v>
                </c:pt>
                <c:pt idx="94">
                  <c:v>42341</c:v>
                </c:pt>
                <c:pt idx="95">
                  <c:v>42342</c:v>
                </c:pt>
                <c:pt idx="96">
                  <c:v>42345</c:v>
                </c:pt>
                <c:pt idx="97">
                  <c:v>42346</c:v>
                </c:pt>
                <c:pt idx="98">
                  <c:v>42347</c:v>
                </c:pt>
                <c:pt idx="99">
                  <c:v>42348</c:v>
                </c:pt>
                <c:pt idx="100">
                  <c:v>42349</c:v>
                </c:pt>
                <c:pt idx="101">
                  <c:v>42352</c:v>
                </c:pt>
                <c:pt idx="102">
                  <c:v>42353</c:v>
                </c:pt>
                <c:pt idx="103">
                  <c:v>42354</c:v>
                </c:pt>
                <c:pt idx="104">
                  <c:v>42355</c:v>
                </c:pt>
                <c:pt idx="105">
                  <c:v>42356</c:v>
                </c:pt>
                <c:pt idx="106">
                  <c:v>42359</c:v>
                </c:pt>
                <c:pt idx="107">
                  <c:v>42360</c:v>
                </c:pt>
                <c:pt idx="108">
                  <c:v>42361</c:v>
                </c:pt>
                <c:pt idx="109">
                  <c:v>42362</c:v>
                </c:pt>
                <c:pt idx="110">
                  <c:v>42366</c:v>
                </c:pt>
                <c:pt idx="111">
                  <c:v>42367</c:v>
                </c:pt>
                <c:pt idx="112">
                  <c:v>42368</c:v>
                </c:pt>
                <c:pt idx="113">
                  <c:v>42369</c:v>
                </c:pt>
                <c:pt idx="114">
                  <c:v>42373</c:v>
                </c:pt>
                <c:pt idx="115">
                  <c:v>42374</c:v>
                </c:pt>
                <c:pt idx="116">
                  <c:v>42375</c:v>
                </c:pt>
                <c:pt idx="117">
                  <c:v>42376</c:v>
                </c:pt>
                <c:pt idx="118">
                  <c:v>42377</c:v>
                </c:pt>
                <c:pt idx="119">
                  <c:v>42380</c:v>
                </c:pt>
                <c:pt idx="120">
                  <c:v>42381</c:v>
                </c:pt>
                <c:pt idx="121">
                  <c:v>42382</c:v>
                </c:pt>
                <c:pt idx="122">
                  <c:v>42383</c:v>
                </c:pt>
                <c:pt idx="123">
                  <c:v>42384</c:v>
                </c:pt>
                <c:pt idx="124">
                  <c:v>42387</c:v>
                </c:pt>
                <c:pt idx="125">
                  <c:v>42388</c:v>
                </c:pt>
                <c:pt idx="126">
                  <c:v>42389</c:v>
                </c:pt>
                <c:pt idx="127">
                  <c:v>42390</c:v>
                </c:pt>
                <c:pt idx="128">
                  <c:v>42391</c:v>
                </c:pt>
                <c:pt idx="129">
                  <c:v>42394</c:v>
                </c:pt>
                <c:pt idx="130">
                  <c:v>42395</c:v>
                </c:pt>
                <c:pt idx="131">
                  <c:v>42396</c:v>
                </c:pt>
                <c:pt idx="132">
                  <c:v>42397</c:v>
                </c:pt>
                <c:pt idx="133">
                  <c:v>42398</c:v>
                </c:pt>
                <c:pt idx="134">
                  <c:v>42401</c:v>
                </c:pt>
                <c:pt idx="135">
                  <c:v>42402</c:v>
                </c:pt>
                <c:pt idx="136">
                  <c:v>42403</c:v>
                </c:pt>
                <c:pt idx="137">
                  <c:v>42404</c:v>
                </c:pt>
                <c:pt idx="138">
                  <c:v>42405</c:v>
                </c:pt>
                <c:pt idx="139">
                  <c:v>42408</c:v>
                </c:pt>
                <c:pt idx="140">
                  <c:v>42409</c:v>
                </c:pt>
                <c:pt idx="141">
                  <c:v>42410</c:v>
                </c:pt>
                <c:pt idx="142">
                  <c:v>42411</c:v>
                </c:pt>
                <c:pt idx="143">
                  <c:v>42412</c:v>
                </c:pt>
                <c:pt idx="144">
                  <c:v>42415</c:v>
                </c:pt>
                <c:pt idx="145">
                  <c:v>42416</c:v>
                </c:pt>
                <c:pt idx="146">
                  <c:v>42417</c:v>
                </c:pt>
                <c:pt idx="147">
                  <c:v>42418</c:v>
                </c:pt>
                <c:pt idx="148">
                  <c:v>42419</c:v>
                </c:pt>
                <c:pt idx="149">
                  <c:v>42422</c:v>
                </c:pt>
                <c:pt idx="150">
                  <c:v>42423</c:v>
                </c:pt>
                <c:pt idx="151">
                  <c:v>42424</c:v>
                </c:pt>
                <c:pt idx="152">
                  <c:v>42425</c:v>
                </c:pt>
                <c:pt idx="153">
                  <c:v>42426</c:v>
                </c:pt>
                <c:pt idx="154">
                  <c:v>42429</c:v>
                </c:pt>
                <c:pt idx="155">
                  <c:v>42430</c:v>
                </c:pt>
                <c:pt idx="156">
                  <c:v>42431</c:v>
                </c:pt>
                <c:pt idx="157">
                  <c:v>42432</c:v>
                </c:pt>
                <c:pt idx="158">
                  <c:v>42433</c:v>
                </c:pt>
                <c:pt idx="159">
                  <c:v>42436</c:v>
                </c:pt>
                <c:pt idx="160">
                  <c:v>42437</c:v>
                </c:pt>
                <c:pt idx="161">
                  <c:v>42438</c:v>
                </c:pt>
                <c:pt idx="162">
                  <c:v>42439</c:v>
                </c:pt>
                <c:pt idx="163">
                  <c:v>42440</c:v>
                </c:pt>
                <c:pt idx="164">
                  <c:v>42443</c:v>
                </c:pt>
                <c:pt idx="165">
                  <c:v>42444</c:v>
                </c:pt>
                <c:pt idx="166">
                  <c:v>42445</c:v>
                </c:pt>
                <c:pt idx="167">
                  <c:v>42446</c:v>
                </c:pt>
                <c:pt idx="168">
                  <c:v>42447</c:v>
                </c:pt>
                <c:pt idx="169">
                  <c:v>42450</c:v>
                </c:pt>
                <c:pt idx="170">
                  <c:v>42451</c:v>
                </c:pt>
                <c:pt idx="171">
                  <c:v>42452</c:v>
                </c:pt>
                <c:pt idx="172">
                  <c:v>42453</c:v>
                </c:pt>
                <c:pt idx="173">
                  <c:v>42458</c:v>
                </c:pt>
                <c:pt idx="174">
                  <c:v>42459</c:v>
                </c:pt>
                <c:pt idx="175">
                  <c:v>42460</c:v>
                </c:pt>
                <c:pt idx="176">
                  <c:v>42461</c:v>
                </c:pt>
                <c:pt idx="177">
                  <c:v>42464</c:v>
                </c:pt>
                <c:pt idx="178">
                  <c:v>42465</c:v>
                </c:pt>
                <c:pt idx="179">
                  <c:v>42466</c:v>
                </c:pt>
                <c:pt idx="180">
                  <c:v>42467</c:v>
                </c:pt>
                <c:pt idx="181">
                  <c:v>42468</c:v>
                </c:pt>
                <c:pt idx="182">
                  <c:v>42471</c:v>
                </c:pt>
                <c:pt idx="183">
                  <c:v>42472</c:v>
                </c:pt>
                <c:pt idx="184">
                  <c:v>42473</c:v>
                </c:pt>
                <c:pt idx="185">
                  <c:v>42474</c:v>
                </c:pt>
                <c:pt idx="186">
                  <c:v>42475</c:v>
                </c:pt>
                <c:pt idx="187">
                  <c:v>42478</c:v>
                </c:pt>
                <c:pt idx="188">
                  <c:v>42479</c:v>
                </c:pt>
                <c:pt idx="189">
                  <c:v>42480</c:v>
                </c:pt>
                <c:pt idx="190">
                  <c:v>42481</c:v>
                </c:pt>
                <c:pt idx="191">
                  <c:v>42482</c:v>
                </c:pt>
                <c:pt idx="192">
                  <c:v>42485</c:v>
                </c:pt>
                <c:pt idx="193">
                  <c:v>42486</c:v>
                </c:pt>
                <c:pt idx="194">
                  <c:v>42487</c:v>
                </c:pt>
                <c:pt idx="195">
                  <c:v>42488</c:v>
                </c:pt>
                <c:pt idx="196">
                  <c:v>42489</c:v>
                </c:pt>
                <c:pt idx="197">
                  <c:v>42492</c:v>
                </c:pt>
                <c:pt idx="198">
                  <c:v>42493</c:v>
                </c:pt>
                <c:pt idx="199">
                  <c:v>42494</c:v>
                </c:pt>
                <c:pt idx="200">
                  <c:v>42495</c:v>
                </c:pt>
                <c:pt idx="201">
                  <c:v>42496</c:v>
                </c:pt>
                <c:pt idx="202">
                  <c:v>42499</c:v>
                </c:pt>
                <c:pt idx="203">
                  <c:v>42500</c:v>
                </c:pt>
                <c:pt idx="204">
                  <c:v>42501</c:v>
                </c:pt>
                <c:pt idx="205">
                  <c:v>42502</c:v>
                </c:pt>
                <c:pt idx="206">
                  <c:v>42503</c:v>
                </c:pt>
                <c:pt idx="207">
                  <c:v>42506</c:v>
                </c:pt>
                <c:pt idx="208">
                  <c:v>42507</c:v>
                </c:pt>
                <c:pt idx="209">
                  <c:v>42508</c:v>
                </c:pt>
                <c:pt idx="210">
                  <c:v>42509</c:v>
                </c:pt>
                <c:pt idx="211">
                  <c:v>42510</c:v>
                </c:pt>
                <c:pt idx="212">
                  <c:v>42513</c:v>
                </c:pt>
                <c:pt idx="213">
                  <c:v>42514</c:v>
                </c:pt>
                <c:pt idx="214">
                  <c:v>42515</c:v>
                </c:pt>
                <c:pt idx="215">
                  <c:v>42516</c:v>
                </c:pt>
                <c:pt idx="216">
                  <c:v>42517</c:v>
                </c:pt>
                <c:pt idx="217">
                  <c:v>42520</c:v>
                </c:pt>
                <c:pt idx="218">
                  <c:v>42521</c:v>
                </c:pt>
                <c:pt idx="219">
                  <c:v>42522</c:v>
                </c:pt>
                <c:pt idx="220">
                  <c:v>42523</c:v>
                </c:pt>
                <c:pt idx="221">
                  <c:v>42524</c:v>
                </c:pt>
                <c:pt idx="222">
                  <c:v>42527</c:v>
                </c:pt>
                <c:pt idx="223">
                  <c:v>42528</c:v>
                </c:pt>
                <c:pt idx="224">
                  <c:v>42529</c:v>
                </c:pt>
                <c:pt idx="225">
                  <c:v>42530</c:v>
                </c:pt>
                <c:pt idx="226">
                  <c:v>42531</c:v>
                </c:pt>
                <c:pt idx="227">
                  <c:v>42534</c:v>
                </c:pt>
                <c:pt idx="228">
                  <c:v>42535</c:v>
                </c:pt>
                <c:pt idx="229">
                  <c:v>42536</c:v>
                </c:pt>
                <c:pt idx="230">
                  <c:v>42537</c:v>
                </c:pt>
                <c:pt idx="231">
                  <c:v>42538</c:v>
                </c:pt>
                <c:pt idx="232">
                  <c:v>42541</c:v>
                </c:pt>
                <c:pt idx="233">
                  <c:v>42542</c:v>
                </c:pt>
                <c:pt idx="234">
                  <c:v>42543</c:v>
                </c:pt>
                <c:pt idx="235">
                  <c:v>42544</c:v>
                </c:pt>
                <c:pt idx="236">
                  <c:v>42545</c:v>
                </c:pt>
                <c:pt idx="237">
                  <c:v>42548</c:v>
                </c:pt>
                <c:pt idx="238">
                  <c:v>42549</c:v>
                </c:pt>
                <c:pt idx="239">
                  <c:v>42550</c:v>
                </c:pt>
                <c:pt idx="240">
                  <c:v>42551</c:v>
                </c:pt>
                <c:pt idx="241">
                  <c:v>42552</c:v>
                </c:pt>
                <c:pt idx="242">
                  <c:v>42555</c:v>
                </c:pt>
                <c:pt idx="243">
                  <c:v>42556</c:v>
                </c:pt>
                <c:pt idx="244">
                  <c:v>42557</c:v>
                </c:pt>
                <c:pt idx="245">
                  <c:v>42558</c:v>
                </c:pt>
                <c:pt idx="246">
                  <c:v>42559</c:v>
                </c:pt>
                <c:pt idx="247">
                  <c:v>42562</c:v>
                </c:pt>
                <c:pt idx="248">
                  <c:v>42563</c:v>
                </c:pt>
                <c:pt idx="249">
                  <c:v>42564</c:v>
                </c:pt>
                <c:pt idx="250">
                  <c:v>42565</c:v>
                </c:pt>
                <c:pt idx="251">
                  <c:v>42566</c:v>
                </c:pt>
                <c:pt idx="252">
                  <c:v>42569</c:v>
                </c:pt>
                <c:pt idx="253">
                  <c:v>42570</c:v>
                </c:pt>
                <c:pt idx="254">
                  <c:v>42571</c:v>
                </c:pt>
                <c:pt idx="255">
                  <c:v>42572</c:v>
                </c:pt>
                <c:pt idx="256">
                  <c:v>42573</c:v>
                </c:pt>
                <c:pt idx="257">
                  <c:v>42576</c:v>
                </c:pt>
                <c:pt idx="258">
                  <c:v>42577</c:v>
                </c:pt>
                <c:pt idx="259">
                  <c:v>42578</c:v>
                </c:pt>
                <c:pt idx="260">
                  <c:v>42579</c:v>
                </c:pt>
                <c:pt idx="261">
                  <c:v>42580</c:v>
                </c:pt>
                <c:pt idx="262">
                  <c:v>42583</c:v>
                </c:pt>
                <c:pt idx="263">
                  <c:v>42584</c:v>
                </c:pt>
                <c:pt idx="264">
                  <c:v>42585</c:v>
                </c:pt>
              </c:numCache>
            </c:numRef>
          </c:xVal>
          <c:yVal>
            <c:numRef>
              <c:f>EUR3M!$BE$2:$BE$266</c:f>
              <c:numCache>
                <c:formatCode>0.0000%</c:formatCode>
                <c:ptCount val="26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</c:numCache>
            </c:numRef>
          </c:yVal>
          <c:smooth val="0"/>
        </c:ser>
        <c:ser>
          <c:idx val="1"/>
          <c:order val="2"/>
          <c:tx>
            <c:v>3M Mkt FRA</c:v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EUR3M!$AV$2:$AV$13</c:f>
              <c:numCache>
                <c:formatCode>ddd\,\ dd\-mmm\-yyyy</c:formatCode>
                <c:ptCount val="12"/>
                <c:pt idx="0">
                  <c:v>42240</c:v>
                </c:pt>
                <c:pt idx="1">
                  <c:v>42271</c:v>
                </c:pt>
                <c:pt idx="2">
                  <c:v>42303</c:v>
                </c:pt>
                <c:pt idx="3">
                  <c:v>42332</c:v>
                </c:pt>
                <c:pt idx="4">
                  <c:v>42362</c:v>
                </c:pt>
                <c:pt idx="5">
                  <c:v>42394</c:v>
                </c:pt>
                <c:pt idx="6">
                  <c:v>42424</c:v>
                </c:pt>
                <c:pt idx="7">
                  <c:v>42453</c:v>
                </c:pt>
                <c:pt idx="8">
                  <c:v>42485</c:v>
                </c:pt>
                <c:pt idx="9">
                  <c:v>42514</c:v>
                </c:pt>
                <c:pt idx="10">
                  <c:v>42545</c:v>
                </c:pt>
                <c:pt idx="11">
                  <c:v>42576</c:v>
                </c:pt>
              </c:numCache>
            </c:numRef>
          </c:xVal>
          <c:yVal>
            <c:numRef>
              <c:f>EUR3M!$AT$2:$AT$13</c:f>
              <c:numCache>
                <c:formatCode>0.0000%</c:formatCode>
                <c:ptCount val="12"/>
                <c:pt idx="0">
                  <c:v>-1.5999999999999999E-4</c:v>
                </c:pt>
                <c:pt idx="1">
                  <c:v>-1.5999999999999999E-4</c:v>
                </c:pt>
                <c:pt idx="2">
                  <c:v>-1.2999999999999999E-4</c:v>
                </c:pt>
                <c:pt idx="3">
                  <c:v>-1.1999999999999999E-4</c:v>
                </c:pt>
                <c:pt idx="4">
                  <c:v>-1.0999999999999999E-4</c:v>
                </c:pt>
                <c:pt idx="5">
                  <c:v>-1.0999999999999999E-4</c:v>
                </c:pt>
                <c:pt idx="6">
                  <c:v>-9.9999999999999978E-5</c:v>
                </c:pt>
                <c:pt idx="7">
                  <c:v>-8.9999999999999979E-5</c:v>
                </c:pt>
                <c:pt idx="8">
                  <c:v>-6.0000000000000008E-5</c:v>
                </c:pt>
                <c:pt idx="9">
                  <c:v>-2.999999999999997E-5</c:v>
                </c:pt>
                <c:pt idx="10">
                  <c:v>1.0000000000000013E-5</c:v>
                </c:pt>
                <c:pt idx="11">
                  <c:v>7.0000000000000021E-5</c:v>
                </c:pt>
              </c:numCache>
            </c:numRef>
          </c:yVal>
          <c:smooth val="0"/>
        </c:ser>
        <c:ser>
          <c:idx val="3"/>
          <c:order val="3"/>
          <c:tx>
            <c:v>3M Mkt FUT</c:v>
          </c:tx>
          <c:spPr>
            <a:ln w="28575">
              <a:noFill/>
            </a:ln>
          </c:spPr>
          <c:marker>
            <c:symbol val="triangle"/>
            <c:size val="7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EUR3M!$AU$16:$AU$20</c:f>
              <c:numCache>
                <c:formatCode>ddd\,\ dd\-mmm\-yyyy</c:formatCode>
                <c:ptCount val="5"/>
                <c:pt idx="0">
                  <c:v>42233</c:v>
                </c:pt>
                <c:pt idx="1">
                  <c:v>42261</c:v>
                </c:pt>
                <c:pt idx="2">
                  <c:v>42352</c:v>
                </c:pt>
                <c:pt idx="3">
                  <c:v>42443</c:v>
                </c:pt>
                <c:pt idx="4">
                  <c:v>42534</c:v>
                </c:pt>
              </c:numCache>
            </c:numRef>
          </c:xVal>
          <c:yVal>
            <c:numRef>
              <c:f>EUR3M!$AT$16:$AT$20</c:f>
              <c:numCache>
                <c:formatCode>0.0000%</c:formatCode>
                <c:ptCount val="5"/>
                <c:pt idx="0">
                  <c:v>-1.7499999999998295E-4</c:v>
                </c:pt>
                <c:pt idx="1">
                  <c:v>-1.7499999999998295E-4</c:v>
                </c:pt>
                <c:pt idx="2">
                  <c:v>-1.2500000000002841E-4</c:v>
                </c:pt>
                <c:pt idx="3">
                  <c:v>-7.4999999999931784E-5</c:v>
                </c:pt>
                <c:pt idx="4">
                  <c:v>2.4999999999977263E-5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776896"/>
        <c:axId val="771778816"/>
      </c:scatterChart>
      <c:valAx>
        <c:axId val="771776896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771778816"/>
        <c:crosses val="autoZero"/>
        <c:crossBetween val="midCat"/>
      </c:valAx>
      <c:valAx>
        <c:axId val="771778816"/>
        <c:scaling>
          <c:orientation val="minMax"/>
          <c:max val="5.0000000000000012E-4"/>
          <c:min val="-5.0000000000000012E-4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717768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5030833333333333"/>
          <c:y val="0.56306111111111112"/>
          <c:w val="0.1189825"/>
          <c:h val="0.25517000000000001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3M (0Y-2Y)</a:t>
            </a:r>
          </a:p>
        </c:rich>
      </c:tx>
      <c:layout/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3M Mx</c:v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EUR3M!$BB$2:$BB$513</c:f>
              <c:numCache>
                <c:formatCode>ddd\,\ dd\-mmm\-yyyy</c:formatCode>
                <c:ptCount val="512"/>
                <c:pt idx="0">
                  <c:v>42209</c:v>
                </c:pt>
                <c:pt idx="1">
                  <c:v>42212</c:v>
                </c:pt>
                <c:pt idx="2">
                  <c:v>42213</c:v>
                </c:pt>
                <c:pt idx="3">
                  <c:v>42214</c:v>
                </c:pt>
                <c:pt idx="4">
                  <c:v>42215</c:v>
                </c:pt>
                <c:pt idx="5">
                  <c:v>42216</c:v>
                </c:pt>
                <c:pt idx="6">
                  <c:v>42219</c:v>
                </c:pt>
                <c:pt idx="7">
                  <c:v>42220</c:v>
                </c:pt>
                <c:pt idx="8">
                  <c:v>42221</c:v>
                </c:pt>
                <c:pt idx="9">
                  <c:v>42222</c:v>
                </c:pt>
                <c:pt idx="10">
                  <c:v>42223</c:v>
                </c:pt>
                <c:pt idx="11">
                  <c:v>42226</c:v>
                </c:pt>
                <c:pt idx="12">
                  <c:v>42227</c:v>
                </c:pt>
                <c:pt idx="13">
                  <c:v>42228</c:v>
                </c:pt>
                <c:pt idx="14">
                  <c:v>42229</c:v>
                </c:pt>
                <c:pt idx="15">
                  <c:v>42230</c:v>
                </c:pt>
                <c:pt idx="16">
                  <c:v>42233</c:v>
                </c:pt>
                <c:pt idx="17">
                  <c:v>42234</c:v>
                </c:pt>
                <c:pt idx="18">
                  <c:v>42235</c:v>
                </c:pt>
                <c:pt idx="19">
                  <c:v>42236</c:v>
                </c:pt>
                <c:pt idx="20">
                  <c:v>42237</c:v>
                </c:pt>
                <c:pt idx="21">
                  <c:v>42240</c:v>
                </c:pt>
                <c:pt idx="22">
                  <c:v>42241</c:v>
                </c:pt>
                <c:pt idx="23">
                  <c:v>42242</c:v>
                </c:pt>
                <c:pt idx="24">
                  <c:v>42243</c:v>
                </c:pt>
                <c:pt idx="25">
                  <c:v>42244</c:v>
                </c:pt>
                <c:pt idx="26">
                  <c:v>42247</c:v>
                </c:pt>
                <c:pt idx="27">
                  <c:v>42248</c:v>
                </c:pt>
                <c:pt idx="28">
                  <c:v>42249</c:v>
                </c:pt>
                <c:pt idx="29">
                  <c:v>42250</c:v>
                </c:pt>
                <c:pt idx="30">
                  <c:v>42251</c:v>
                </c:pt>
                <c:pt idx="31">
                  <c:v>42254</c:v>
                </c:pt>
                <c:pt idx="32">
                  <c:v>42255</c:v>
                </c:pt>
                <c:pt idx="33">
                  <c:v>42256</c:v>
                </c:pt>
                <c:pt idx="34">
                  <c:v>42257</c:v>
                </c:pt>
                <c:pt idx="35">
                  <c:v>42258</c:v>
                </c:pt>
                <c:pt idx="36">
                  <c:v>42261</c:v>
                </c:pt>
                <c:pt idx="37">
                  <c:v>42262</c:v>
                </c:pt>
                <c:pt idx="38">
                  <c:v>42263</c:v>
                </c:pt>
                <c:pt idx="39">
                  <c:v>42264</c:v>
                </c:pt>
                <c:pt idx="40">
                  <c:v>42265</c:v>
                </c:pt>
                <c:pt idx="41">
                  <c:v>42268</c:v>
                </c:pt>
                <c:pt idx="42">
                  <c:v>42269</c:v>
                </c:pt>
                <c:pt idx="43">
                  <c:v>42270</c:v>
                </c:pt>
                <c:pt idx="44">
                  <c:v>42271</c:v>
                </c:pt>
                <c:pt idx="45">
                  <c:v>42272</c:v>
                </c:pt>
                <c:pt idx="46">
                  <c:v>42275</c:v>
                </c:pt>
                <c:pt idx="47">
                  <c:v>42276</c:v>
                </c:pt>
                <c:pt idx="48">
                  <c:v>42277</c:v>
                </c:pt>
                <c:pt idx="49">
                  <c:v>42278</c:v>
                </c:pt>
                <c:pt idx="50">
                  <c:v>42279</c:v>
                </c:pt>
                <c:pt idx="51">
                  <c:v>42282</c:v>
                </c:pt>
                <c:pt idx="52">
                  <c:v>42283</c:v>
                </c:pt>
                <c:pt idx="53">
                  <c:v>42284</c:v>
                </c:pt>
                <c:pt idx="54">
                  <c:v>42285</c:v>
                </c:pt>
                <c:pt idx="55">
                  <c:v>42286</c:v>
                </c:pt>
                <c:pt idx="56">
                  <c:v>42289</c:v>
                </c:pt>
                <c:pt idx="57">
                  <c:v>42290</c:v>
                </c:pt>
                <c:pt idx="58">
                  <c:v>42291</c:v>
                </c:pt>
                <c:pt idx="59">
                  <c:v>42292</c:v>
                </c:pt>
                <c:pt idx="60">
                  <c:v>42293</c:v>
                </c:pt>
                <c:pt idx="61">
                  <c:v>42296</c:v>
                </c:pt>
                <c:pt idx="62">
                  <c:v>42297</c:v>
                </c:pt>
                <c:pt idx="63">
                  <c:v>42298</c:v>
                </c:pt>
                <c:pt idx="64">
                  <c:v>42299</c:v>
                </c:pt>
                <c:pt idx="65">
                  <c:v>42300</c:v>
                </c:pt>
                <c:pt idx="66">
                  <c:v>42303</c:v>
                </c:pt>
                <c:pt idx="67">
                  <c:v>42304</c:v>
                </c:pt>
                <c:pt idx="68">
                  <c:v>42305</c:v>
                </c:pt>
                <c:pt idx="69">
                  <c:v>42306</c:v>
                </c:pt>
                <c:pt idx="70">
                  <c:v>42307</c:v>
                </c:pt>
                <c:pt idx="71">
                  <c:v>42310</c:v>
                </c:pt>
                <c:pt idx="72">
                  <c:v>42311</c:v>
                </c:pt>
                <c:pt idx="73">
                  <c:v>42312</c:v>
                </c:pt>
                <c:pt idx="74">
                  <c:v>42313</c:v>
                </c:pt>
                <c:pt idx="75">
                  <c:v>42314</c:v>
                </c:pt>
                <c:pt idx="76">
                  <c:v>42317</c:v>
                </c:pt>
                <c:pt idx="77">
                  <c:v>42318</c:v>
                </c:pt>
                <c:pt idx="78">
                  <c:v>42319</c:v>
                </c:pt>
                <c:pt idx="79">
                  <c:v>42320</c:v>
                </c:pt>
                <c:pt idx="80">
                  <c:v>42321</c:v>
                </c:pt>
                <c:pt idx="81">
                  <c:v>42324</c:v>
                </c:pt>
                <c:pt idx="82">
                  <c:v>42325</c:v>
                </c:pt>
                <c:pt idx="83">
                  <c:v>42326</c:v>
                </c:pt>
                <c:pt idx="84">
                  <c:v>42327</c:v>
                </c:pt>
                <c:pt idx="85">
                  <c:v>42328</c:v>
                </c:pt>
                <c:pt idx="86">
                  <c:v>42331</c:v>
                </c:pt>
                <c:pt idx="87">
                  <c:v>42332</c:v>
                </c:pt>
                <c:pt idx="88">
                  <c:v>42333</c:v>
                </c:pt>
                <c:pt idx="89">
                  <c:v>42334</c:v>
                </c:pt>
                <c:pt idx="90">
                  <c:v>42335</c:v>
                </c:pt>
                <c:pt idx="91">
                  <c:v>42338</c:v>
                </c:pt>
                <c:pt idx="92">
                  <c:v>42339</c:v>
                </c:pt>
                <c:pt idx="93">
                  <c:v>42340</c:v>
                </c:pt>
                <c:pt idx="94">
                  <c:v>42341</c:v>
                </c:pt>
                <c:pt idx="95">
                  <c:v>42342</c:v>
                </c:pt>
                <c:pt idx="96">
                  <c:v>42345</c:v>
                </c:pt>
                <c:pt idx="97">
                  <c:v>42346</c:v>
                </c:pt>
                <c:pt idx="98">
                  <c:v>42347</c:v>
                </c:pt>
                <c:pt idx="99">
                  <c:v>42348</c:v>
                </c:pt>
                <c:pt idx="100">
                  <c:v>42349</c:v>
                </c:pt>
                <c:pt idx="101">
                  <c:v>42352</c:v>
                </c:pt>
                <c:pt idx="102">
                  <c:v>42353</c:v>
                </c:pt>
                <c:pt idx="103">
                  <c:v>42354</c:v>
                </c:pt>
                <c:pt idx="104">
                  <c:v>42355</c:v>
                </c:pt>
                <c:pt idx="105">
                  <c:v>42356</c:v>
                </c:pt>
                <c:pt idx="106">
                  <c:v>42359</c:v>
                </c:pt>
                <c:pt idx="107">
                  <c:v>42360</c:v>
                </c:pt>
                <c:pt idx="108">
                  <c:v>42361</c:v>
                </c:pt>
                <c:pt idx="109">
                  <c:v>42362</c:v>
                </c:pt>
                <c:pt idx="110">
                  <c:v>42366</c:v>
                </c:pt>
                <c:pt idx="111">
                  <c:v>42367</c:v>
                </c:pt>
                <c:pt idx="112">
                  <c:v>42368</c:v>
                </c:pt>
                <c:pt idx="113">
                  <c:v>42369</c:v>
                </c:pt>
                <c:pt idx="114">
                  <c:v>42373</c:v>
                </c:pt>
                <c:pt idx="115">
                  <c:v>42374</c:v>
                </c:pt>
                <c:pt idx="116">
                  <c:v>42375</c:v>
                </c:pt>
                <c:pt idx="117">
                  <c:v>42376</c:v>
                </c:pt>
                <c:pt idx="118">
                  <c:v>42377</c:v>
                </c:pt>
                <c:pt idx="119">
                  <c:v>42380</c:v>
                </c:pt>
                <c:pt idx="120">
                  <c:v>42381</c:v>
                </c:pt>
                <c:pt idx="121">
                  <c:v>42382</c:v>
                </c:pt>
                <c:pt idx="122">
                  <c:v>42383</c:v>
                </c:pt>
                <c:pt idx="123">
                  <c:v>42384</c:v>
                </c:pt>
                <c:pt idx="124">
                  <c:v>42387</c:v>
                </c:pt>
                <c:pt idx="125">
                  <c:v>42388</c:v>
                </c:pt>
                <c:pt idx="126">
                  <c:v>42389</c:v>
                </c:pt>
                <c:pt idx="127">
                  <c:v>42390</c:v>
                </c:pt>
                <c:pt idx="128">
                  <c:v>42391</c:v>
                </c:pt>
                <c:pt idx="129">
                  <c:v>42394</c:v>
                </c:pt>
                <c:pt idx="130">
                  <c:v>42395</c:v>
                </c:pt>
                <c:pt idx="131">
                  <c:v>42396</c:v>
                </c:pt>
                <c:pt idx="132">
                  <c:v>42397</c:v>
                </c:pt>
                <c:pt idx="133">
                  <c:v>42398</c:v>
                </c:pt>
                <c:pt idx="134">
                  <c:v>42401</c:v>
                </c:pt>
                <c:pt idx="135">
                  <c:v>42402</c:v>
                </c:pt>
                <c:pt idx="136">
                  <c:v>42403</c:v>
                </c:pt>
                <c:pt idx="137">
                  <c:v>42404</c:v>
                </c:pt>
                <c:pt idx="138">
                  <c:v>42405</c:v>
                </c:pt>
                <c:pt idx="139">
                  <c:v>42408</c:v>
                </c:pt>
                <c:pt idx="140">
                  <c:v>42409</c:v>
                </c:pt>
                <c:pt idx="141">
                  <c:v>42410</c:v>
                </c:pt>
                <c:pt idx="142">
                  <c:v>42411</c:v>
                </c:pt>
                <c:pt idx="143">
                  <c:v>42412</c:v>
                </c:pt>
                <c:pt idx="144">
                  <c:v>42415</c:v>
                </c:pt>
                <c:pt idx="145">
                  <c:v>42416</c:v>
                </c:pt>
                <c:pt idx="146">
                  <c:v>42417</c:v>
                </c:pt>
                <c:pt idx="147">
                  <c:v>42418</c:v>
                </c:pt>
                <c:pt idx="148">
                  <c:v>42419</c:v>
                </c:pt>
                <c:pt idx="149">
                  <c:v>42422</c:v>
                </c:pt>
                <c:pt idx="150">
                  <c:v>42423</c:v>
                </c:pt>
                <c:pt idx="151">
                  <c:v>42424</c:v>
                </c:pt>
                <c:pt idx="152">
                  <c:v>42425</c:v>
                </c:pt>
                <c:pt idx="153">
                  <c:v>42426</c:v>
                </c:pt>
                <c:pt idx="154">
                  <c:v>42429</c:v>
                </c:pt>
                <c:pt idx="155">
                  <c:v>42430</c:v>
                </c:pt>
                <c:pt idx="156">
                  <c:v>42431</c:v>
                </c:pt>
                <c:pt idx="157">
                  <c:v>42432</c:v>
                </c:pt>
                <c:pt idx="158">
                  <c:v>42433</c:v>
                </c:pt>
                <c:pt idx="159">
                  <c:v>42436</c:v>
                </c:pt>
                <c:pt idx="160">
                  <c:v>42437</c:v>
                </c:pt>
                <c:pt idx="161">
                  <c:v>42438</c:v>
                </c:pt>
                <c:pt idx="162">
                  <c:v>42439</c:v>
                </c:pt>
                <c:pt idx="163">
                  <c:v>42440</c:v>
                </c:pt>
                <c:pt idx="164">
                  <c:v>42443</c:v>
                </c:pt>
                <c:pt idx="165">
                  <c:v>42444</c:v>
                </c:pt>
                <c:pt idx="166">
                  <c:v>42445</c:v>
                </c:pt>
                <c:pt idx="167">
                  <c:v>42446</c:v>
                </c:pt>
                <c:pt idx="168">
                  <c:v>42447</c:v>
                </c:pt>
                <c:pt idx="169">
                  <c:v>42450</c:v>
                </c:pt>
                <c:pt idx="170">
                  <c:v>42451</c:v>
                </c:pt>
                <c:pt idx="171">
                  <c:v>42452</c:v>
                </c:pt>
                <c:pt idx="172">
                  <c:v>42453</c:v>
                </c:pt>
                <c:pt idx="173">
                  <c:v>42458</c:v>
                </c:pt>
                <c:pt idx="174">
                  <c:v>42459</c:v>
                </c:pt>
                <c:pt idx="175">
                  <c:v>42460</c:v>
                </c:pt>
                <c:pt idx="176">
                  <c:v>42461</c:v>
                </c:pt>
                <c:pt idx="177">
                  <c:v>42464</c:v>
                </c:pt>
                <c:pt idx="178">
                  <c:v>42465</c:v>
                </c:pt>
                <c:pt idx="179">
                  <c:v>42466</c:v>
                </c:pt>
                <c:pt idx="180">
                  <c:v>42467</c:v>
                </c:pt>
                <c:pt idx="181">
                  <c:v>42468</c:v>
                </c:pt>
                <c:pt idx="182">
                  <c:v>42471</c:v>
                </c:pt>
                <c:pt idx="183">
                  <c:v>42472</c:v>
                </c:pt>
                <c:pt idx="184">
                  <c:v>42473</c:v>
                </c:pt>
                <c:pt idx="185">
                  <c:v>42474</c:v>
                </c:pt>
                <c:pt idx="186">
                  <c:v>42475</c:v>
                </c:pt>
                <c:pt idx="187">
                  <c:v>42478</c:v>
                </c:pt>
                <c:pt idx="188">
                  <c:v>42479</c:v>
                </c:pt>
                <c:pt idx="189">
                  <c:v>42480</c:v>
                </c:pt>
                <c:pt idx="190">
                  <c:v>42481</c:v>
                </c:pt>
                <c:pt idx="191">
                  <c:v>42482</c:v>
                </c:pt>
                <c:pt idx="192">
                  <c:v>42485</c:v>
                </c:pt>
                <c:pt idx="193">
                  <c:v>42486</c:v>
                </c:pt>
                <c:pt idx="194">
                  <c:v>42487</c:v>
                </c:pt>
                <c:pt idx="195">
                  <c:v>42488</c:v>
                </c:pt>
                <c:pt idx="196">
                  <c:v>42489</c:v>
                </c:pt>
                <c:pt idx="197">
                  <c:v>42492</c:v>
                </c:pt>
                <c:pt idx="198">
                  <c:v>42493</c:v>
                </c:pt>
                <c:pt idx="199">
                  <c:v>42494</c:v>
                </c:pt>
                <c:pt idx="200">
                  <c:v>42495</c:v>
                </c:pt>
                <c:pt idx="201">
                  <c:v>42496</c:v>
                </c:pt>
                <c:pt idx="202">
                  <c:v>42499</c:v>
                </c:pt>
                <c:pt idx="203">
                  <c:v>42500</c:v>
                </c:pt>
                <c:pt idx="204">
                  <c:v>42501</c:v>
                </c:pt>
                <c:pt idx="205">
                  <c:v>42502</c:v>
                </c:pt>
                <c:pt idx="206">
                  <c:v>42503</c:v>
                </c:pt>
                <c:pt idx="207">
                  <c:v>42506</c:v>
                </c:pt>
                <c:pt idx="208">
                  <c:v>42507</c:v>
                </c:pt>
                <c:pt idx="209">
                  <c:v>42508</c:v>
                </c:pt>
                <c:pt idx="210">
                  <c:v>42509</c:v>
                </c:pt>
                <c:pt idx="211">
                  <c:v>42510</c:v>
                </c:pt>
                <c:pt idx="212">
                  <c:v>42513</c:v>
                </c:pt>
                <c:pt idx="213">
                  <c:v>42514</c:v>
                </c:pt>
                <c:pt idx="214">
                  <c:v>42515</c:v>
                </c:pt>
                <c:pt idx="215">
                  <c:v>42516</c:v>
                </c:pt>
                <c:pt idx="216">
                  <c:v>42517</c:v>
                </c:pt>
                <c:pt idx="217">
                  <c:v>42520</c:v>
                </c:pt>
                <c:pt idx="218">
                  <c:v>42521</c:v>
                </c:pt>
                <c:pt idx="219">
                  <c:v>42522</c:v>
                </c:pt>
                <c:pt idx="220">
                  <c:v>42523</c:v>
                </c:pt>
                <c:pt idx="221">
                  <c:v>42524</c:v>
                </c:pt>
                <c:pt idx="222">
                  <c:v>42527</c:v>
                </c:pt>
                <c:pt idx="223">
                  <c:v>42528</c:v>
                </c:pt>
                <c:pt idx="224">
                  <c:v>42529</c:v>
                </c:pt>
                <c:pt idx="225">
                  <c:v>42530</c:v>
                </c:pt>
                <c:pt idx="226">
                  <c:v>42531</c:v>
                </c:pt>
                <c:pt idx="227">
                  <c:v>42534</c:v>
                </c:pt>
                <c:pt idx="228">
                  <c:v>42535</c:v>
                </c:pt>
                <c:pt idx="229">
                  <c:v>42536</c:v>
                </c:pt>
                <c:pt idx="230">
                  <c:v>42537</c:v>
                </c:pt>
                <c:pt idx="231">
                  <c:v>42538</c:v>
                </c:pt>
                <c:pt idx="232">
                  <c:v>42541</c:v>
                </c:pt>
                <c:pt idx="233">
                  <c:v>42542</c:v>
                </c:pt>
                <c:pt idx="234">
                  <c:v>42543</c:v>
                </c:pt>
                <c:pt idx="235">
                  <c:v>42544</c:v>
                </c:pt>
                <c:pt idx="236">
                  <c:v>42545</c:v>
                </c:pt>
                <c:pt idx="237">
                  <c:v>42548</c:v>
                </c:pt>
                <c:pt idx="238">
                  <c:v>42549</c:v>
                </c:pt>
                <c:pt idx="239">
                  <c:v>42550</c:v>
                </c:pt>
                <c:pt idx="240">
                  <c:v>42551</c:v>
                </c:pt>
                <c:pt idx="241">
                  <c:v>42552</c:v>
                </c:pt>
                <c:pt idx="242">
                  <c:v>42555</c:v>
                </c:pt>
                <c:pt idx="243">
                  <c:v>42556</c:v>
                </c:pt>
                <c:pt idx="244">
                  <c:v>42557</c:v>
                </c:pt>
                <c:pt idx="245">
                  <c:v>42558</c:v>
                </c:pt>
                <c:pt idx="246">
                  <c:v>42559</c:v>
                </c:pt>
                <c:pt idx="247">
                  <c:v>42562</c:v>
                </c:pt>
                <c:pt idx="248">
                  <c:v>42563</c:v>
                </c:pt>
                <c:pt idx="249">
                  <c:v>42564</c:v>
                </c:pt>
                <c:pt idx="250">
                  <c:v>42565</c:v>
                </c:pt>
                <c:pt idx="251">
                  <c:v>42566</c:v>
                </c:pt>
                <c:pt idx="252">
                  <c:v>42569</c:v>
                </c:pt>
                <c:pt idx="253">
                  <c:v>42570</c:v>
                </c:pt>
                <c:pt idx="254">
                  <c:v>42571</c:v>
                </c:pt>
                <c:pt idx="255">
                  <c:v>42572</c:v>
                </c:pt>
                <c:pt idx="256">
                  <c:v>42573</c:v>
                </c:pt>
                <c:pt idx="257">
                  <c:v>42576</c:v>
                </c:pt>
                <c:pt idx="258">
                  <c:v>42577</c:v>
                </c:pt>
                <c:pt idx="259">
                  <c:v>42578</c:v>
                </c:pt>
                <c:pt idx="260">
                  <c:v>42579</c:v>
                </c:pt>
                <c:pt idx="261">
                  <c:v>42580</c:v>
                </c:pt>
                <c:pt idx="262">
                  <c:v>42583</c:v>
                </c:pt>
                <c:pt idx="263">
                  <c:v>42584</c:v>
                </c:pt>
                <c:pt idx="264">
                  <c:v>42585</c:v>
                </c:pt>
                <c:pt idx="265">
                  <c:v>42586</c:v>
                </c:pt>
                <c:pt idx="266">
                  <c:v>42587</c:v>
                </c:pt>
                <c:pt idx="267">
                  <c:v>42590</c:v>
                </c:pt>
                <c:pt idx="268">
                  <c:v>42591</c:v>
                </c:pt>
                <c:pt idx="269">
                  <c:v>42592</c:v>
                </c:pt>
                <c:pt idx="270">
                  <c:v>42593</c:v>
                </c:pt>
                <c:pt idx="271">
                  <c:v>42594</c:v>
                </c:pt>
                <c:pt idx="272">
                  <c:v>42597</c:v>
                </c:pt>
                <c:pt idx="273">
                  <c:v>42598</c:v>
                </c:pt>
                <c:pt idx="274">
                  <c:v>42599</c:v>
                </c:pt>
                <c:pt idx="275">
                  <c:v>42600</c:v>
                </c:pt>
                <c:pt idx="276">
                  <c:v>42601</c:v>
                </c:pt>
                <c:pt idx="277">
                  <c:v>42604</c:v>
                </c:pt>
                <c:pt idx="278">
                  <c:v>42605</c:v>
                </c:pt>
                <c:pt idx="279">
                  <c:v>42606</c:v>
                </c:pt>
                <c:pt idx="280">
                  <c:v>42607</c:v>
                </c:pt>
                <c:pt idx="281">
                  <c:v>42608</c:v>
                </c:pt>
                <c:pt idx="282">
                  <c:v>42611</c:v>
                </c:pt>
                <c:pt idx="283">
                  <c:v>42612</c:v>
                </c:pt>
                <c:pt idx="284">
                  <c:v>42613</c:v>
                </c:pt>
                <c:pt idx="285">
                  <c:v>42614</c:v>
                </c:pt>
                <c:pt idx="286">
                  <c:v>42615</c:v>
                </c:pt>
                <c:pt idx="287">
                  <c:v>42618</c:v>
                </c:pt>
                <c:pt idx="288">
                  <c:v>42619</c:v>
                </c:pt>
                <c:pt idx="289">
                  <c:v>42620</c:v>
                </c:pt>
                <c:pt idx="290">
                  <c:v>42621</c:v>
                </c:pt>
                <c:pt idx="291">
                  <c:v>42622</c:v>
                </c:pt>
                <c:pt idx="292">
                  <c:v>42625</c:v>
                </c:pt>
                <c:pt idx="293">
                  <c:v>42626</c:v>
                </c:pt>
                <c:pt idx="294">
                  <c:v>42627</c:v>
                </c:pt>
                <c:pt idx="295">
                  <c:v>42628</c:v>
                </c:pt>
                <c:pt idx="296">
                  <c:v>42629</c:v>
                </c:pt>
                <c:pt idx="297">
                  <c:v>42632</c:v>
                </c:pt>
                <c:pt idx="298">
                  <c:v>42633</c:v>
                </c:pt>
                <c:pt idx="299">
                  <c:v>42634</c:v>
                </c:pt>
                <c:pt idx="300">
                  <c:v>42635</c:v>
                </c:pt>
                <c:pt idx="301">
                  <c:v>42636</c:v>
                </c:pt>
                <c:pt idx="302">
                  <c:v>42639</c:v>
                </c:pt>
                <c:pt idx="303">
                  <c:v>42640</c:v>
                </c:pt>
                <c:pt idx="304">
                  <c:v>42641</c:v>
                </c:pt>
                <c:pt idx="305">
                  <c:v>42642</c:v>
                </c:pt>
                <c:pt idx="306">
                  <c:v>42643</c:v>
                </c:pt>
                <c:pt idx="307">
                  <c:v>42646</c:v>
                </c:pt>
                <c:pt idx="308">
                  <c:v>42647</c:v>
                </c:pt>
                <c:pt idx="309">
                  <c:v>42648</c:v>
                </c:pt>
                <c:pt idx="310">
                  <c:v>42649</c:v>
                </c:pt>
                <c:pt idx="311">
                  <c:v>42650</c:v>
                </c:pt>
                <c:pt idx="312">
                  <c:v>42653</c:v>
                </c:pt>
                <c:pt idx="313">
                  <c:v>42654</c:v>
                </c:pt>
                <c:pt idx="314">
                  <c:v>42655</c:v>
                </c:pt>
                <c:pt idx="315">
                  <c:v>42656</c:v>
                </c:pt>
                <c:pt idx="316">
                  <c:v>42657</c:v>
                </c:pt>
                <c:pt idx="317">
                  <c:v>42660</c:v>
                </c:pt>
                <c:pt idx="318">
                  <c:v>42661</c:v>
                </c:pt>
                <c:pt idx="319">
                  <c:v>42662</c:v>
                </c:pt>
                <c:pt idx="320">
                  <c:v>42663</c:v>
                </c:pt>
                <c:pt idx="321">
                  <c:v>42664</c:v>
                </c:pt>
                <c:pt idx="322">
                  <c:v>42667</c:v>
                </c:pt>
                <c:pt idx="323">
                  <c:v>42668</c:v>
                </c:pt>
                <c:pt idx="324">
                  <c:v>42669</c:v>
                </c:pt>
                <c:pt idx="325">
                  <c:v>42670</c:v>
                </c:pt>
                <c:pt idx="326">
                  <c:v>42671</c:v>
                </c:pt>
                <c:pt idx="327">
                  <c:v>42674</c:v>
                </c:pt>
                <c:pt idx="328">
                  <c:v>42675</c:v>
                </c:pt>
                <c:pt idx="329">
                  <c:v>42676</c:v>
                </c:pt>
                <c:pt idx="330">
                  <c:v>42677</c:v>
                </c:pt>
                <c:pt idx="331">
                  <c:v>42678</c:v>
                </c:pt>
                <c:pt idx="332">
                  <c:v>42681</c:v>
                </c:pt>
                <c:pt idx="333">
                  <c:v>42682</c:v>
                </c:pt>
                <c:pt idx="334">
                  <c:v>42683</c:v>
                </c:pt>
                <c:pt idx="335">
                  <c:v>42684</c:v>
                </c:pt>
                <c:pt idx="336">
                  <c:v>42685</c:v>
                </c:pt>
                <c:pt idx="337">
                  <c:v>42688</c:v>
                </c:pt>
                <c:pt idx="338">
                  <c:v>42689</c:v>
                </c:pt>
                <c:pt idx="339">
                  <c:v>42690</c:v>
                </c:pt>
                <c:pt idx="340">
                  <c:v>42691</c:v>
                </c:pt>
                <c:pt idx="341">
                  <c:v>42692</c:v>
                </c:pt>
                <c:pt idx="342">
                  <c:v>42695</c:v>
                </c:pt>
                <c:pt idx="343">
                  <c:v>42696</c:v>
                </c:pt>
                <c:pt idx="344">
                  <c:v>42697</c:v>
                </c:pt>
                <c:pt idx="345">
                  <c:v>42698</c:v>
                </c:pt>
                <c:pt idx="346">
                  <c:v>42699</c:v>
                </c:pt>
                <c:pt idx="347">
                  <c:v>42702</c:v>
                </c:pt>
                <c:pt idx="348">
                  <c:v>42703</c:v>
                </c:pt>
                <c:pt idx="349">
                  <c:v>42704</c:v>
                </c:pt>
                <c:pt idx="350">
                  <c:v>42705</c:v>
                </c:pt>
                <c:pt idx="351">
                  <c:v>42706</c:v>
                </c:pt>
                <c:pt idx="352">
                  <c:v>42709</c:v>
                </c:pt>
                <c:pt idx="353">
                  <c:v>42710</c:v>
                </c:pt>
                <c:pt idx="354">
                  <c:v>42711</c:v>
                </c:pt>
                <c:pt idx="355">
                  <c:v>42712</c:v>
                </c:pt>
                <c:pt idx="356">
                  <c:v>42713</c:v>
                </c:pt>
                <c:pt idx="357">
                  <c:v>42716</c:v>
                </c:pt>
                <c:pt idx="358">
                  <c:v>42717</c:v>
                </c:pt>
                <c:pt idx="359">
                  <c:v>42718</c:v>
                </c:pt>
                <c:pt idx="360">
                  <c:v>42719</c:v>
                </c:pt>
                <c:pt idx="361">
                  <c:v>42720</c:v>
                </c:pt>
                <c:pt idx="362">
                  <c:v>42723</c:v>
                </c:pt>
                <c:pt idx="363">
                  <c:v>42724</c:v>
                </c:pt>
                <c:pt idx="364">
                  <c:v>42725</c:v>
                </c:pt>
                <c:pt idx="365">
                  <c:v>42726</c:v>
                </c:pt>
                <c:pt idx="366">
                  <c:v>42727</c:v>
                </c:pt>
                <c:pt idx="367">
                  <c:v>42731</c:v>
                </c:pt>
                <c:pt idx="368">
                  <c:v>42732</c:v>
                </c:pt>
                <c:pt idx="369">
                  <c:v>42733</c:v>
                </c:pt>
                <c:pt idx="370">
                  <c:v>42734</c:v>
                </c:pt>
                <c:pt idx="371">
                  <c:v>42737</c:v>
                </c:pt>
                <c:pt idx="372">
                  <c:v>42738</c:v>
                </c:pt>
                <c:pt idx="373">
                  <c:v>42739</c:v>
                </c:pt>
                <c:pt idx="374">
                  <c:v>42740</c:v>
                </c:pt>
                <c:pt idx="375">
                  <c:v>42741</c:v>
                </c:pt>
                <c:pt idx="376">
                  <c:v>42744</c:v>
                </c:pt>
                <c:pt idx="377">
                  <c:v>42745</c:v>
                </c:pt>
                <c:pt idx="378">
                  <c:v>42746</c:v>
                </c:pt>
                <c:pt idx="379">
                  <c:v>42747</c:v>
                </c:pt>
                <c:pt idx="380">
                  <c:v>42748</c:v>
                </c:pt>
                <c:pt idx="381">
                  <c:v>42751</c:v>
                </c:pt>
                <c:pt idx="382">
                  <c:v>42752</c:v>
                </c:pt>
                <c:pt idx="383">
                  <c:v>42753</c:v>
                </c:pt>
                <c:pt idx="384">
                  <c:v>42754</c:v>
                </c:pt>
                <c:pt idx="385">
                  <c:v>42755</c:v>
                </c:pt>
                <c:pt idx="386">
                  <c:v>42758</c:v>
                </c:pt>
                <c:pt idx="387">
                  <c:v>42759</c:v>
                </c:pt>
                <c:pt idx="388">
                  <c:v>42760</c:v>
                </c:pt>
                <c:pt idx="389">
                  <c:v>42761</c:v>
                </c:pt>
                <c:pt idx="390">
                  <c:v>42762</c:v>
                </c:pt>
                <c:pt idx="391">
                  <c:v>42765</c:v>
                </c:pt>
                <c:pt idx="392">
                  <c:v>42766</c:v>
                </c:pt>
                <c:pt idx="393">
                  <c:v>42767</c:v>
                </c:pt>
                <c:pt idx="394">
                  <c:v>42768</c:v>
                </c:pt>
                <c:pt idx="395">
                  <c:v>42769</c:v>
                </c:pt>
                <c:pt idx="396">
                  <c:v>42772</c:v>
                </c:pt>
                <c:pt idx="397">
                  <c:v>42773</c:v>
                </c:pt>
                <c:pt idx="398">
                  <c:v>42774</c:v>
                </c:pt>
                <c:pt idx="399">
                  <c:v>42775</c:v>
                </c:pt>
                <c:pt idx="400">
                  <c:v>42776</c:v>
                </c:pt>
                <c:pt idx="401">
                  <c:v>42779</c:v>
                </c:pt>
                <c:pt idx="402">
                  <c:v>42780</c:v>
                </c:pt>
                <c:pt idx="403">
                  <c:v>42781</c:v>
                </c:pt>
                <c:pt idx="404">
                  <c:v>42782</c:v>
                </c:pt>
                <c:pt idx="405">
                  <c:v>42783</c:v>
                </c:pt>
                <c:pt idx="406">
                  <c:v>42786</c:v>
                </c:pt>
                <c:pt idx="407">
                  <c:v>42787</c:v>
                </c:pt>
                <c:pt idx="408">
                  <c:v>42788</c:v>
                </c:pt>
                <c:pt idx="409">
                  <c:v>42789</c:v>
                </c:pt>
                <c:pt idx="410">
                  <c:v>42790</c:v>
                </c:pt>
                <c:pt idx="411">
                  <c:v>42793</c:v>
                </c:pt>
                <c:pt idx="412">
                  <c:v>42794</c:v>
                </c:pt>
                <c:pt idx="413">
                  <c:v>42795</c:v>
                </c:pt>
                <c:pt idx="414">
                  <c:v>42796</c:v>
                </c:pt>
                <c:pt idx="415">
                  <c:v>42797</c:v>
                </c:pt>
                <c:pt idx="416">
                  <c:v>42800</c:v>
                </c:pt>
                <c:pt idx="417">
                  <c:v>42801</c:v>
                </c:pt>
                <c:pt idx="418">
                  <c:v>42802</c:v>
                </c:pt>
                <c:pt idx="419">
                  <c:v>42803</c:v>
                </c:pt>
                <c:pt idx="420">
                  <c:v>42804</c:v>
                </c:pt>
                <c:pt idx="421">
                  <c:v>42807</c:v>
                </c:pt>
                <c:pt idx="422">
                  <c:v>42808</c:v>
                </c:pt>
                <c:pt idx="423">
                  <c:v>42809</c:v>
                </c:pt>
                <c:pt idx="424">
                  <c:v>42810</c:v>
                </c:pt>
                <c:pt idx="425">
                  <c:v>42811</c:v>
                </c:pt>
                <c:pt idx="426">
                  <c:v>42814</c:v>
                </c:pt>
                <c:pt idx="427">
                  <c:v>42815</c:v>
                </c:pt>
                <c:pt idx="428">
                  <c:v>42816</c:v>
                </c:pt>
                <c:pt idx="429">
                  <c:v>42817</c:v>
                </c:pt>
                <c:pt idx="430">
                  <c:v>42818</c:v>
                </c:pt>
                <c:pt idx="431">
                  <c:v>42821</c:v>
                </c:pt>
                <c:pt idx="432">
                  <c:v>42822</c:v>
                </c:pt>
                <c:pt idx="433">
                  <c:v>42823</c:v>
                </c:pt>
                <c:pt idx="434">
                  <c:v>42824</c:v>
                </c:pt>
                <c:pt idx="435">
                  <c:v>42825</c:v>
                </c:pt>
                <c:pt idx="436">
                  <c:v>42828</c:v>
                </c:pt>
                <c:pt idx="437">
                  <c:v>42829</c:v>
                </c:pt>
                <c:pt idx="438">
                  <c:v>42830</c:v>
                </c:pt>
                <c:pt idx="439">
                  <c:v>42831</c:v>
                </c:pt>
                <c:pt idx="440">
                  <c:v>42832</c:v>
                </c:pt>
                <c:pt idx="441">
                  <c:v>42835</c:v>
                </c:pt>
                <c:pt idx="442">
                  <c:v>42836</c:v>
                </c:pt>
                <c:pt idx="443">
                  <c:v>42837</c:v>
                </c:pt>
                <c:pt idx="444">
                  <c:v>42838</c:v>
                </c:pt>
                <c:pt idx="445">
                  <c:v>42843</c:v>
                </c:pt>
                <c:pt idx="446">
                  <c:v>42844</c:v>
                </c:pt>
                <c:pt idx="447">
                  <c:v>42845</c:v>
                </c:pt>
                <c:pt idx="448">
                  <c:v>42846</c:v>
                </c:pt>
                <c:pt idx="449">
                  <c:v>42849</c:v>
                </c:pt>
                <c:pt idx="450">
                  <c:v>42850</c:v>
                </c:pt>
                <c:pt idx="451">
                  <c:v>42851</c:v>
                </c:pt>
                <c:pt idx="452">
                  <c:v>42852</c:v>
                </c:pt>
                <c:pt idx="453">
                  <c:v>42853</c:v>
                </c:pt>
                <c:pt idx="454">
                  <c:v>42857</c:v>
                </c:pt>
                <c:pt idx="455">
                  <c:v>42858</c:v>
                </c:pt>
                <c:pt idx="456">
                  <c:v>42859</c:v>
                </c:pt>
                <c:pt idx="457">
                  <c:v>42860</c:v>
                </c:pt>
                <c:pt idx="458">
                  <c:v>42863</c:v>
                </c:pt>
                <c:pt idx="459">
                  <c:v>42864</c:v>
                </c:pt>
                <c:pt idx="460">
                  <c:v>42865</c:v>
                </c:pt>
                <c:pt idx="461">
                  <c:v>42866</c:v>
                </c:pt>
                <c:pt idx="462">
                  <c:v>42867</c:v>
                </c:pt>
                <c:pt idx="463">
                  <c:v>42870</c:v>
                </c:pt>
                <c:pt idx="464">
                  <c:v>42871</c:v>
                </c:pt>
                <c:pt idx="465">
                  <c:v>42872</c:v>
                </c:pt>
                <c:pt idx="466">
                  <c:v>42873</c:v>
                </c:pt>
                <c:pt idx="467">
                  <c:v>42874</c:v>
                </c:pt>
                <c:pt idx="468">
                  <c:v>42877</c:v>
                </c:pt>
                <c:pt idx="469">
                  <c:v>42878</c:v>
                </c:pt>
                <c:pt idx="470">
                  <c:v>42879</c:v>
                </c:pt>
                <c:pt idx="471">
                  <c:v>42880</c:v>
                </c:pt>
                <c:pt idx="472">
                  <c:v>42881</c:v>
                </c:pt>
                <c:pt idx="473">
                  <c:v>42884</c:v>
                </c:pt>
                <c:pt idx="474">
                  <c:v>42885</c:v>
                </c:pt>
                <c:pt idx="475">
                  <c:v>42886</c:v>
                </c:pt>
                <c:pt idx="476">
                  <c:v>42887</c:v>
                </c:pt>
                <c:pt idx="477">
                  <c:v>42888</c:v>
                </c:pt>
                <c:pt idx="478">
                  <c:v>42891</c:v>
                </c:pt>
                <c:pt idx="479">
                  <c:v>42892</c:v>
                </c:pt>
                <c:pt idx="480">
                  <c:v>42893</c:v>
                </c:pt>
                <c:pt idx="481">
                  <c:v>42894</c:v>
                </c:pt>
                <c:pt idx="482">
                  <c:v>42895</c:v>
                </c:pt>
                <c:pt idx="483">
                  <c:v>42898</c:v>
                </c:pt>
                <c:pt idx="484">
                  <c:v>42899</c:v>
                </c:pt>
                <c:pt idx="485">
                  <c:v>42900</c:v>
                </c:pt>
                <c:pt idx="486">
                  <c:v>42901</c:v>
                </c:pt>
                <c:pt idx="487">
                  <c:v>42902</c:v>
                </c:pt>
                <c:pt idx="488">
                  <c:v>42905</c:v>
                </c:pt>
                <c:pt idx="489">
                  <c:v>42906</c:v>
                </c:pt>
                <c:pt idx="490">
                  <c:v>42907</c:v>
                </c:pt>
                <c:pt idx="491">
                  <c:v>42908</c:v>
                </c:pt>
                <c:pt idx="492">
                  <c:v>42909</c:v>
                </c:pt>
                <c:pt idx="493">
                  <c:v>42912</c:v>
                </c:pt>
                <c:pt idx="494">
                  <c:v>42913</c:v>
                </c:pt>
                <c:pt idx="495">
                  <c:v>42914</c:v>
                </c:pt>
                <c:pt idx="496">
                  <c:v>42915</c:v>
                </c:pt>
                <c:pt idx="497">
                  <c:v>42916</c:v>
                </c:pt>
                <c:pt idx="498">
                  <c:v>42919</c:v>
                </c:pt>
                <c:pt idx="499">
                  <c:v>42920</c:v>
                </c:pt>
                <c:pt idx="500">
                  <c:v>42921</c:v>
                </c:pt>
                <c:pt idx="501">
                  <c:v>42922</c:v>
                </c:pt>
                <c:pt idx="502">
                  <c:v>42923</c:v>
                </c:pt>
                <c:pt idx="503">
                  <c:v>42926</c:v>
                </c:pt>
                <c:pt idx="504">
                  <c:v>42927</c:v>
                </c:pt>
                <c:pt idx="505">
                  <c:v>42928</c:v>
                </c:pt>
                <c:pt idx="506">
                  <c:v>42929</c:v>
                </c:pt>
                <c:pt idx="507">
                  <c:v>42930</c:v>
                </c:pt>
                <c:pt idx="508">
                  <c:v>42933</c:v>
                </c:pt>
                <c:pt idx="509">
                  <c:v>42934</c:v>
                </c:pt>
                <c:pt idx="510">
                  <c:v>42935</c:v>
                </c:pt>
                <c:pt idx="511">
                  <c:v>42942</c:v>
                </c:pt>
              </c:numCache>
            </c:numRef>
          </c:xVal>
          <c:yVal>
            <c:numRef>
              <c:f>EUR3M!$BD$2:$BD$513</c:f>
              <c:numCache>
                <c:formatCode>0.0000%</c:formatCode>
                <c:ptCount val="512"/>
                <c:pt idx="0">
                  <c:v>-1.9799999988557692E-4</c:v>
                </c:pt>
                <c:pt idx="1">
                  <c:v>-1.9791789802656531E-4</c:v>
                </c:pt>
                <c:pt idx="2">
                  <c:v>-1.956742211066579E-4</c:v>
                </c:pt>
                <c:pt idx="3">
                  <c:v>-1.9388138043942838E-4</c:v>
                </c:pt>
                <c:pt idx="4">
                  <c:v>-1.9253937664307787E-4</c:v>
                </c:pt>
                <c:pt idx="5">
                  <c:v>-1.9111468739299741E-4</c:v>
                </c:pt>
                <c:pt idx="6">
                  <c:v>-1.8837989774524229E-4</c:v>
                </c:pt>
                <c:pt idx="7">
                  <c:v>-1.8782548709090041E-4</c:v>
                </c:pt>
                <c:pt idx="8">
                  <c:v>-1.8753859008474838E-4</c:v>
                </c:pt>
                <c:pt idx="9">
                  <c:v>-1.8751920678500048E-4</c:v>
                </c:pt>
                <c:pt idx="10">
                  <c:v>-1.8896355118604659E-4</c:v>
                </c:pt>
                <c:pt idx="11">
                  <c:v>-1.8442872796214685E-4</c:v>
                </c:pt>
                <c:pt idx="12">
                  <c:v>-1.834517215446392E-4</c:v>
                </c:pt>
                <c:pt idx="13">
                  <c:v>-1.8254264687822544E-4</c:v>
                </c:pt>
                <c:pt idx="14">
                  <c:v>-1.8170150401112782E-4</c:v>
                </c:pt>
                <c:pt idx="15">
                  <c:v>-1.8233644649677497E-4</c:v>
                </c:pt>
                <c:pt idx="16">
                  <c:v>-1.7831396102326822E-4</c:v>
                </c:pt>
                <c:pt idx="17">
                  <c:v>-1.7754236591198584E-4</c:v>
                </c:pt>
                <c:pt idx="18">
                  <c:v>-1.7682069529176644E-4</c:v>
                </c:pt>
                <c:pt idx="19">
                  <c:v>-1.7614894918693838E-4</c:v>
                </c:pt>
                <c:pt idx="20">
                  <c:v>-1.7711662576538003E-4</c:v>
                </c:pt>
                <c:pt idx="21">
                  <c:v>-1.7396121042591851E-4</c:v>
                </c:pt>
                <c:pt idx="22">
                  <c:v>-1.7278760778476247E-4</c:v>
                </c:pt>
                <c:pt idx="23">
                  <c:v>-1.7165373217657408E-4</c:v>
                </c:pt>
                <c:pt idx="24">
                  <c:v>-1.7055958363654256E-4</c:v>
                </c:pt>
                <c:pt idx="25">
                  <c:v>-1.6962864297666332E-4</c:v>
                </c:pt>
                <c:pt idx="26">
                  <c:v>-1.6649604854329465E-4</c:v>
                </c:pt>
                <c:pt idx="27">
                  <c:v>-1.6559850001724314E-4</c:v>
                </c:pt>
                <c:pt idx="28">
                  <c:v>-1.6474111532608691E-4</c:v>
                </c:pt>
                <c:pt idx="29">
                  <c:v>-1.6392389449661768E-4</c:v>
                </c:pt>
                <c:pt idx="30">
                  <c:v>-1.6314683755474886E-4</c:v>
                </c:pt>
                <c:pt idx="31">
                  <c:v>-1.6105665027259228E-4</c:v>
                </c:pt>
                <c:pt idx="32">
                  <c:v>-1.604402490980942E-4</c:v>
                </c:pt>
                <c:pt idx="33">
                  <c:v>-1.5986401191616747E-4</c:v>
                </c:pt>
                <c:pt idx="34">
                  <c:v>-1.5932793874481969E-4</c:v>
                </c:pt>
                <c:pt idx="35">
                  <c:v>-1.588320295985447E-4</c:v>
                </c:pt>
                <c:pt idx="36">
                  <c:v>-1.5758528646300145E-4</c:v>
                </c:pt>
                <c:pt idx="37">
                  <c:v>-1.5725003356107834E-4</c:v>
                </c:pt>
                <c:pt idx="38">
                  <c:v>-1.5695494474835258E-4</c:v>
                </c:pt>
                <c:pt idx="39">
                  <c:v>-1.5670002003316912E-4</c:v>
                </c:pt>
                <c:pt idx="40">
                  <c:v>-1.564852594251906E-4</c:v>
                </c:pt>
                <c:pt idx="41">
                  <c:v>-1.5608196229675045E-4</c:v>
                </c:pt>
                <c:pt idx="42">
                  <c:v>-1.5602785816590462E-4</c:v>
                </c:pt>
                <c:pt idx="43">
                  <c:v>-1.5601391816114972E-4</c:v>
                </c:pt>
                <c:pt idx="44">
                  <c:v>-1.5604014228556016E-4</c:v>
                </c:pt>
                <c:pt idx="45">
                  <c:v>-1.5215135324972133E-4</c:v>
                </c:pt>
                <c:pt idx="46">
                  <c:v>-1.5292650070363313E-4</c:v>
                </c:pt>
                <c:pt idx="47">
                  <c:v>-1.5222632302120637E-4</c:v>
                </c:pt>
                <c:pt idx="48">
                  <c:v>-1.5047049281308419E-4</c:v>
                </c:pt>
                <c:pt idx="49">
                  <c:v>-1.4653440186893513E-4</c:v>
                </c:pt>
                <c:pt idx="50">
                  <c:v>-1.4697823183337964E-4</c:v>
                </c:pt>
                <c:pt idx="51">
                  <c:v>-1.47522524163458E-4</c:v>
                </c:pt>
                <c:pt idx="52">
                  <c:v>-1.470257895343762E-4</c:v>
                </c:pt>
                <c:pt idx="53">
                  <c:v>-1.465600079675816E-4</c:v>
                </c:pt>
                <c:pt idx="54">
                  <c:v>-1.4612517947610728E-4</c:v>
                </c:pt>
                <c:pt idx="55">
                  <c:v>-1.4328953666066543E-4</c:v>
                </c:pt>
                <c:pt idx="56">
                  <c:v>-1.4469539644109639E-4</c:v>
                </c:pt>
                <c:pt idx="57">
                  <c:v>-1.4441533345829158E-4</c:v>
                </c:pt>
                <c:pt idx="58">
                  <c:v>-1.4416622360076707E-4</c:v>
                </c:pt>
                <c:pt idx="59">
                  <c:v>-1.4394806687286719E-4</c:v>
                </c:pt>
                <c:pt idx="60">
                  <c:v>-1.4108527201921271E-4</c:v>
                </c:pt>
                <c:pt idx="61">
                  <c:v>-1.4338497136438509E-4</c:v>
                </c:pt>
                <c:pt idx="62">
                  <c:v>-1.4332158035455247E-4</c:v>
                </c:pt>
                <c:pt idx="63">
                  <c:v>-1.4328914249432849E-4</c:v>
                </c:pt>
                <c:pt idx="64">
                  <c:v>-1.4328765778718865E-4</c:v>
                </c:pt>
                <c:pt idx="65">
                  <c:v>-1.4036544047335328E-4</c:v>
                </c:pt>
                <c:pt idx="66">
                  <c:v>-1.4430935094552575E-4</c:v>
                </c:pt>
                <c:pt idx="67">
                  <c:v>-1.4244136424802829E-4</c:v>
                </c:pt>
                <c:pt idx="68">
                  <c:v>-1.4055532983112492E-4</c:v>
                </c:pt>
                <c:pt idx="69">
                  <c:v>-1.3865124766701182E-4</c:v>
                </c:pt>
                <c:pt idx="70">
                  <c:v>-1.3754020559530401E-4</c:v>
                </c:pt>
                <c:pt idx="71">
                  <c:v>-1.3085444102365631E-4</c:v>
                </c:pt>
                <c:pt idx="72">
                  <c:v>-1.2886011973033069E-4</c:v>
                </c:pt>
                <c:pt idx="73">
                  <c:v>-1.2684775052905435E-4</c:v>
                </c:pt>
                <c:pt idx="74">
                  <c:v>-1.2481733339289231E-4</c:v>
                </c:pt>
                <c:pt idx="75">
                  <c:v>-1.2127587813269764E-4</c:v>
                </c:pt>
                <c:pt idx="76">
                  <c:v>-1.1651518492462937E-4</c:v>
                </c:pt>
                <c:pt idx="77">
                  <c:v>-1.1439452768264472E-4</c:v>
                </c:pt>
                <c:pt idx="78">
                  <c:v>-1.1225582233417249E-4</c:v>
                </c:pt>
                <c:pt idx="79">
                  <c:v>-1.1009906884663007E-4</c:v>
                </c:pt>
                <c:pt idx="80">
                  <c:v>-1.0656626209768577E-4</c:v>
                </c:pt>
                <c:pt idx="81">
                  <c:v>-1.012915729249186E-4</c:v>
                </c:pt>
                <c:pt idx="82">
                  <c:v>-9.904457829716361E-5</c:v>
                </c:pt>
                <c:pt idx="83">
                  <c:v>-9.6779535350482291E-5</c:v>
                </c:pt>
                <c:pt idx="84">
                  <c:v>-9.4496444051423125E-5</c:v>
                </c:pt>
                <c:pt idx="85">
                  <c:v>-9.0991099334766253E-5</c:v>
                </c:pt>
                <c:pt idx="86">
                  <c:v>-8.5183594704083844E-5</c:v>
                </c:pt>
                <c:pt idx="87">
                  <c:v>-8.2810261167863501E-5</c:v>
                </c:pt>
                <c:pt idx="88">
                  <c:v>-8.5136458380978254E-5</c:v>
                </c:pt>
                <c:pt idx="89">
                  <c:v>-8.7493191646909778E-5</c:v>
                </c:pt>
                <c:pt idx="90">
                  <c:v>-9.6475879708472843E-5</c:v>
                </c:pt>
                <c:pt idx="91">
                  <c:v>-9.386517340447765E-5</c:v>
                </c:pt>
                <c:pt idx="92">
                  <c:v>-9.6379097517752032E-5</c:v>
                </c:pt>
                <c:pt idx="93">
                  <c:v>-9.8923892964647742E-5</c:v>
                </c:pt>
                <c:pt idx="94">
                  <c:v>-1.0149955968279707E-4</c:v>
                </c:pt>
                <c:pt idx="95">
                  <c:v>-1.0410609761202837E-4</c:v>
                </c:pt>
                <c:pt idx="96">
                  <c:v>-1.1211093805922719E-4</c:v>
                </c:pt>
                <c:pt idx="97">
                  <c:v>-1.1484096021877208E-4</c:v>
                </c:pt>
                <c:pt idx="98">
                  <c:v>-1.1760185327799969E-4</c:v>
                </c:pt>
                <c:pt idx="99">
                  <c:v>-1.2039361717190707E-4</c:v>
                </c:pt>
                <c:pt idx="100">
                  <c:v>-1.2321625183593049E-4</c:v>
                </c:pt>
                <c:pt idx="101">
                  <c:v>-1.3186937978022068E-4</c:v>
                </c:pt>
                <c:pt idx="102">
                  <c:v>-1.3481549685315748E-4</c:v>
                </c:pt>
                <c:pt idx="103">
                  <c:v>-1.3779248435845856E-4</c:v>
                </c:pt>
                <c:pt idx="104">
                  <c:v>-1.3716236538607385E-4</c:v>
                </c:pt>
                <c:pt idx="105">
                  <c:v>-1.3653267560883014E-4</c:v>
                </c:pt>
                <c:pt idx="106">
                  <c:v>-1.3464618145321526E-4</c:v>
                </c:pt>
                <c:pt idx="107">
                  <c:v>-1.340182084613667E-4</c:v>
                </c:pt>
                <c:pt idx="108">
                  <c:v>-1.3339066466553753E-4</c:v>
                </c:pt>
                <c:pt idx="109">
                  <c:v>-1.3276355006572774E-4</c:v>
                </c:pt>
                <c:pt idx="110">
                  <c:v>-1.3407472056016563E-4</c:v>
                </c:pt>
                <c:pt idx="111">
                  <c:v>-1.3493935482670525E-4</c:v>
                </c:pt>
                <c:pt idx="112">
                  <c:v>-1.3541559054086605E-4</c:v>
                </c:pt>
                <c:pt idx="113">
                  <c:v>-1.359055178316905E-4</c:v>
                </c:pt>
                <c:pt idx="114">
                  <c:v>-1.3800214264830864E-4</c:v>
                </c:pt>
                <c:pt idx="115">
                  <c:v>-1.3856052773944069E-4</c:v>
                </c:pt>
                <c:pt idx="116">
                  <c:v>-1.3913260437473492E-4</c:v>
                </c:pt>
                <c:pt idx="117">
                  <c:v>-1.3971837254760319E-4</c:v>
                </c:pt>
                <c:pt idx="118">
                  <c:v>-1.4031783225101809E-4</c:v>
                </c:pt>
                <c:pt idx="119">
                  <c:v>-1.4219836048744573E-4</c:v>
                </c:pt>
                <c:pt idx="120">
                  <c:v>-1.4285258625375413E-4</c:v>
                </c:pt>
                <c:pt idx="121">
                  <c:v>-1.4352050351854693E-4</c:v>
                </c:pt>
                <c:pt idx="122">
                  <c:v>-1.4420211227479679E-4</c:v>
                </c:pt>
                <c:pt idx="123">
                  <c:v>-1.4489741251679398E-4</c:v>
                </c:pt>
                <c:pt idx="124">
                  <c:v>-1.4706546207733361E-4</c:v>
                </c:pt>
                <c:pt idx="125">
                  <c:v>-1.4781552818414099E-4</c:v>
                </c:pt>
                <c:pt idx="126">
                  <c:v>-1.485792857384845E-4</c:v>
                </c:pt>
                <c:pt idx="127">
                  <c:v>-1.4935673473289761E-4</c:v>
                </c:pt>
                <c:pt idx="128">
                  <c:v>-1.5014787515815693E-4</c:v>
                </c:pt>
                <c:pt idx="129">
                  <c:v>-1.5260344493951526E-4</c:v>
                </c:pt>
                <c:pt idx="130">
                  <c:v>-1.5272336069156872E-4</c:v>
                </c:pt>
                <c:pt idx="131">
                  <c:v>-1.5284924471257812E-4</c:v>
                </c:pt>
                <c:pt idx="132">
                  <c:v>-1.5298109700342193E-4</c:v>
                </c:pt>
                <c:pt idx="133">
                  <c:v>-1.5311891756278247E-4</c:v>
                </c:pt>
                <c:pt idx="134">
                  <c:v>-1.5356818884230215E-4</c:v>
                </c:pt>
                <c:pt idx="135">
                  <c:v>-1.5461587044107716E-4</c:v>
                </c:pt>
                <c:pt idx="136">
                  <c:v>-1.5479285340402882E-4</c:v>
                </c:pt>
                <c:pt idx="137">
                  <c:v>-1.5497587094559506E-4</c:v>
                </c:pt>
                <c:pt idx="138">
                  <c:v>-1.5516492306577589E-4</c:v>
                </c:pt>
                <c:pt idx="139">
                  <c:v>-1.5482537775527526E-4</c:v>
                </c:pt>
                <c:pt idx="140">
                  <c:v>-1.5598147730644385E-4</c:v>
                </c:pt>
                <c:pt idx="141">
                  <c:v>-1.5620070230237815E-4</c:v>
                </c:pt>
                <c:pt idx="142">
                  <c:v>-1.564259618702657E-4</c:v>
                </c:pt>
                <c:pt idx="143">
                  <c:v>-1.5665725601099467E-4</c:v>
                </c:pt>
                <c:pt idx="144">
                  <c:v>-1.5637501139777996E-4</c:v>
                </c:pt>
                <c:pt idx="145">
                  <c:v>-1.5764277826102457E-4</c:v>
                </c:pt>
                <c:pt idx="146">
                  <c:v>-1.5790424524153579E-4</c:v>
                </c:pt>
                <c:pt idx="147">
                  <c:v>-1.5817174678645074E-4</c:v>
                </c:pt>
                <c:pt idx="148">
                  <c:v>-1.5844528289488125E-4</c:v>
                </c:pt>
                <c:pt idx="149">
                  <c:v>-1.5821708942942924E-4</c:v>
                </c:pt>
                <c:pt idx="150">
                  <c:v>-1.5959977293711347E-4</c:v>
                </c:pt>
                <c:pt idx="151">
                  <c:v>-1.5990348184447001E-4</c:v>
                </c:pt>
                <c:pt idx="152">
                  <c:v>-1.5620027851781515E-4</c:v>
                </c:pt>
                <c:pt idx="153">
                  <c:v>-1.5246629027432235E-4</c:v>
                </c:pt>
                <c:pt idx="154">
                  <c:v>-1.3921989058541663E-4</c:v>
                </c:pt>
                <c:pt idx="155">
                  <c:v>-1.3543202154785584E-4</c:v>
                </c:pt>
                <c:pt idx="156">
                  <c:v>-1.3161403638200822E-4</c:v>
                </c:pt>
                <c:pt idx="157">
                  <c:v>-1.2776593500185562E-4</c:v>
                </c:pt>
                <c:pt idx="158">
                  <c:v>-1.2234766094881242E-4</c:v>
                </c:pt>
                <c:pt idx="159">
                  <c:v>-1.1207236554180628E-4</c:v>
                </c:pt>
                <c:pt idx="160">
                  <c:v>-1.0807368173947003E-4</c:v>
                </c:pt>
                <c:pt idx="161">
                  <c:v>-1.0404488117935051E-4</c:v>
                </c:pt>
                <c:pt idx="162">
                  <c:v>-9.9985963767175277E-5</c:v>
                </c:pt>
                <c:pt idx="163">
                  <c:v>-9.4852457511800193E-5</c:v>
                </c:pt>
                <c:pt idx="164">
                  <c:v>-8.3449123714641132E-5</c:v>
                </c:pt>
                <c:pt idx="165">
                  <c:v>-7.923962062506007E-5</c:v>
                </c:pt>
                <c:pt idx="166">
                  <c:v>-7.500000011040342E-5</c:v>
                </c:pt>
                <c:pt idx="167">
                  <c:v>-7.3970933928135807E-5</c:v>
                </c:pt>
                <c:pt idx="168">
                  <c:v>-7.1572721353012437E-5</c:v>
                </c:pt>
                <c:pt idx="169">
                  <c:v>-6.9833045836834159E-5</c:v>
                </c:pt>
                <c:pt idx="170">
                  <c:v>-6.8793167965196673E-5</c:v>
                </c:pt>
                <c:pt idx="171">
                  <c:v>-6.7751127749776898E-5</c:v>
                </c:pt>
                <c:pt idx="172">
                  <c:v>-6.670692518927153E-5</c:v>
                </c:pt>
                <c:pt idx="173">
                  <c:v>-6.1453477152246421E-5</c:v>
                </c:pt>
                <c:pt idx="174">
                  <c:v>-6.0396300486472668E-5</c:v>
                </c:pt>
                <c:pt idx="175">
                  <c:v>-6.0003470170127056E-5</c:v>
                </c:pt>
                <c:pt idx="176">
                  <c:v>-5.8939866117822983E-5</c:v>
                </c:pt>
                <c:pt idx="177">
                  <c:v>-5.5735937250555535E-5</c:v>
                </c:pt>
                <c:pt idx="178">
                  <c:v>-5.4663588717946769E-5</c:v>
                </c:pt>
                <c:pt idx="179">
                  <c:v>-5.358905406108935E-5</c:v>
                </c:pt>
                <c:pt idx="180">
                  <c:v>-5.2512333275591174E-5</c:v>
                </c:pt>
                <c:pt idx="181">
                  <c:v>-5.1433426363648292E-5</c:v>
                </c:pt>
                <c:pt idx="182">
                  <c:v>-4.8183588838845992E-5</c:v>
                </c:pt>
                <c:pt idx="183">
                  <c:v>-4.7095937395210955E-5</c:v>
                </c:pt>
                <c:pt idx="184">
                  <c:v>-4.6006099813711779E-5</c:v>
                </c:pt>
                <c:pt idx="185">
                  <c:v>-4.4914076094348457E-5</c:v>
                </c:pt>
                <c:pt idx="186">
                  <c:v>-4.38198662327289E-5</c:v>
                </c:pt>
                <c:pt idx="187">
                  <c:v>-4.0524119785987871E-5</c:v>
                </c:pt>
                <c:pt idx="188">
                  <c:v>-3.9421165344363154E-5</c:v>
                </c:pt>
                <c:pt idx="189">
                  <c:v>-3.8316024751258819E-5</c:v>
                </c:pt>
                <c:pt idx="190">
                  <c:v>-3.720869800667486E-5</c:v>
                </c:pt>
                <c:pt idx="191">
                  <c:v>-3.609918510753681E-5</c:v>
                </c:pt>
                <c:pt idx="192">
                  <c:v>-3.2757529472257113E-5</c:v>
                </c:pt>
                <c:pt idx="193">
                  <c:v>-3.16392719399696E-5</c:v>
                </c:pt>
                <c:pt idx="194">
                  <c:v>-3.0518828246979073E-5</c:v>
                </c:pt>
                <c:pt idx="195">
                  <c:v>-2.9396198387136604E-5</c:v>
                </c:pt>
                <c:pt idx="196">
                  <c:v>-2.8271382361320609E-5</c:v>
                </c:pt>
                <c:pt idx="197">
                  <c:v>-2.4296377469054544E-5</c:v>
                </c:pt>
                <c:pt idx="198">
                  <c:v>-2.3165679653677653E-5</c:v>
                </c:pt>
                <c:pt idx="199">
                  <c:v>-2.2032819418926767E-5</c:v>
                </c:pt>
                <c:pt idx="200">
                  <c:v>-2.0897796763933009E-5</c:v>
                </c:pt>
                <c:pt idx="201">
                  <c:v>-1.8617905075071358E-5</c:v>
                </c:pt>
                <c:pt idx="202">
                  <c:v>-1.633608189852022E-5</c:v>
                </c:pt>
                <c:pt idx="203">
                  <c:v>-1.5190247111901666E-5</c:v>
                </c:pt>
                <c:pt idx="204">
                  <c:v>-1.4042249893744929E-5</c:v>
                </c:pt>
                <c:pt idx="205">
                  <c:v>-1.2892090240140096E-5</c:v>
                </c:pt>
                <c:pt idx="206">
                  <c:v>-1.0638116716043614E-5</c:v>
                </c:pt>
                <c:pt idx="207">
                  <c:v>-8.2698272503869123E-6</c:v>
                </c:pt>
                <c:pt idx="208">
                  <c:v>-7.1088553991231462E-6</c:v>
                </c:pt>
                <c:pt idx="209">
                  <c:v>-5.945721101550407E-6</c:v>
                </c:pt>
                <c:pt idx="210">
                  <c:v>-4.7804243572342573E-6</c:v>
                </c:pt>
                <c:pt idx="211">
                  <c:v>-2.5546227971315985E-6</c:v>
                </c:pt>
                <c:pt idx="212">
                  <c:v>-9.7612867354319357E-8</c:v>
                </c:pt>
                <c:pt idx="213">
                  <c:v>1.078496143695943E-6</c:v>
                </c:pt>
                <c:pt idx="214">
                  <c:v>2.2567676127849268E-6</c:v>
                </c:pt>
                <c:pt idx="215">
                  <c:v>3.4372015442569834E-6</c:v>
                </c:pt>
                <c:pt idx="216">
                  <c:v>5.6325773356096745E-6</c:v>
                </c:pt>
                <c:pt idx="217">
                  <c:v>8.1805619139599504E-6</c:v>
                </c:pt>
                <c:pt idx="218">
                  <c:v>9.3718081790691254E-6</c:v>
                </c:pt>
                <c:pt idx="219">
                  <c:v>1.0565216916987815E-5</c:v>
                </c:pt>
                <c:pt idx="220">
                  <c:v>1.1760788129453761E-5</c:v>
                </c:pt>
                <c:pt idx="221">
                  <c:v>1.392348434845575E-5</c:v>
                </c:pt>
                <c:pt idx="222">
                  <c:v>1.6564697766495865E-5</c:v>
                </c:pt>
                <c:pt idx="223">
                  <c:v>1.7771081381239671E-5</c:v>
                </c:pt>
                <c:pt idx="224">
                  <c:v>1.8979627484432658E-5</c:v>
                </c:pt>
                <c:pt idx="225">
                  <c:v>2.0190336075205955E-5</c:v>
                </c:pt>
                <c:pt idx="226">
                  <c:v>2.2318098915335628E-5</c:v>
                </c:pt>
                <c:pt idx="227">
                  <c:v>2.5054795368841038E-5</c:v>
                </c:pt>
                <c:pt idx="228">
                  <c:v>2.6276316433139552E-5</c:v>
                </c:pt>
                <c:pt idx="229">
                  <c:v>2.7500000000658037E-5</c:v>
                </c:pt>
                <c:pt idx="230">
                  <c:v>2.9730749011387491E-5</c:v>
                </c:pt>
                <c:pt idx="231">
                  <c:v>3.4428263557486765E-5</c:v>
                </c:pt>
                <c:pt idx="232">
                  <c:v>3.7278705177561768E-5</c:v>
                </c:pt>
                <c:pt idx="233">
                  <c:v>3.917760295657974E-5</c:v>
                </c:pt>
                <c:pt idx="234">
                  <c:v>4.1081264246053358E-5</c:v>
                </c:pt>
                <c:pt idx="235">
                  <c:v>4.2989689052064726E-5</c:v>
                </c:pt>
                <c:pt idx="236">
                  <c:v>4.7632604673319269E-5</c:v>
                </c:pt>
                <c:pt idx="237">
                  <c:v>5.0671023571818132E-5</c:v>
                </c:pt>
                <c:pt idx="238">
                  <c:v>5.2603266061307146E-5</c:v>
                </c:pt>
                <c:pt idx="239">
                  <c:v>5.4540272109039676E-5</c:v>
                </c:pt>
                <c:pt idx="240">
                  <c:v>5.6482041722835546E-5</c:v>
                </c:pt>
                <c:pt idx="241">
                  <c:v>6.1065394092830091E-5</c:v>
                </c:pt>
                <c:pt idx="242">
                  <c:v>6.4296755969851858E-5</c:v>
                </c:pt>
                <c:pt idx="243">
                  <c:v>6.6262343514753383E-5</c:v>
                </c:pt>
                <c:pt idx="244">
                  <c:v>6.8232694670030639E-5</c:v>
                </c:pt>
                <c:pt idx="245">
                  <c:v>7.0207809438290226E-5</c:v>
                </c:pt>
                <c:pt idx="246">
                  <c:v>7.4726634220904055E-5</c:v>
                </c:pt>
                <c:pt idx="247">
                  <c:v>7.8155904811450454E-5</c:v>
                </c:pt>
                <c:pt idx="248">
                  <c:v>8.0154837764525794E-5</c:v>
                </c:pt>
                <c:pt idx="249">
                  <c:v>8.2158534376633582E-5</c:v>
                </c:pt>
                <c:pt idx="250">
                  <c:v>8.4166994655593655E-5</c:v>
                </c:pt>
                <c:pt idx="251">
                  <c:v>8.8616327501543605E-5</c:v>
                </c:pt>
                <c:pt idx="252">
                  <c:v>9.2248472575500571E-5</c:v>
                </c:pt>
                <c:pt idx="253">
                  <c:v>9.428075129385536E-5</c:v>
                </c:pt>
                <c:pt idx="254">
                  <c:v>9.6317793724243699E-5</c:v>
                </c:pt>
                <c:pt idx="255">
                  <c:v>9.8359599871009919E-5</c:v>
                </c:pt>
                <c:pt idx="256">
                  <c:v>1.0273447642127035E-4</c:v>
                </c:pt>
                <c:pt idx="257">
                  <c:v>1.0657446178433238E-4</c:v>
                </c:pt>
                <c:pt idx="258">
                  <c:v>1.0864008663202324E-4</c:v>
                </c:pt>
                <c:pt idx="259">
                  <c:v>1.1071047524214212E-4</c:v>
                </c:pt>
                <c:pt idx="260">
                  <c:v>1.1278562762250883E-4</c:v>
                </c:pt>
                <c:pt idx="261">
                  <c:v>1.170810835040228E-4</c:v>
                </c:pt>
                <c:pt idx="262">
                  <c:v>1.2113387500024409E-4</c:v>
                </c:pt>
                <c:pt idx="263">
                  <c:v>1.2323284634654087E-4</c:v>
                </c:pt>
                <c:pt idx="264">
                  <c:v>1.2533658150913558E-4</c:v>
                </c:pt>
                <c:pt idx="265">
                  <c:v>1.2744508049411036E-4</c:v>
                </c:pt>
                <c:pt idx="266">
                  <c:v>1.3165615131625866E-4</c:v>
                </c:pt>
                <c:pt idx="267">
                  <c:v>1.3592671482810854E-4</c:v>
                </c:pt>
                <c:pt idx="268">
                  <c:v>1.3805903304836312E-4</c:v>
                </c:pt>
                <c:pt idx="269">
                  <c:v>1.4019611513965449E-4</c:v>
                </c:pt>
                <c:pt idx="270">
                  <c:v>1.4233796110806475E-4</c:v>
                </c:pt>
                <c:pt idx="271">
                  <c:v>1.4645968246865555E-4</c:v>
                </c:pt>
                <c:pt idx="272">
                  <c:v>1.5095298391797979E-4</c:v>
                </c:pt>
                <c:pt idx="273">
                  <c:v>1.5311864939362624E-4</c:v>
                </c:pt>
                <c:pt idx="274">
                  <c:v>1.5528907879504828E-4</c:v>
                </c:pt>
                <c:pt idx="275">
                  <c:v>1.5746427212832802E-4</c:v>
                </c:pt>
                <c:pt idx="276">
                  <c:v>1.6149167960845758E-4</c:v>
                </c:pt>
                <c:pt idx="277">
                  <c:v>1.6621268495379792E-4</c:v>
                </c:pt>
                <c:pt idx="278">
                  <c:v>1.6841169807322117E-4</c:v>
                </c:pt>
                <c:pt idx="279">
                  <c:v>1.7061547517228999E-4</c:v>
                </c:pt>
                <c:pt idx="280">
                  <c:v>1.7282401626143078E-4</c:v>
                </c:pt>
                <c:pt idx="281">
                  <c:v>1.767521454237273E-4</c:v>
                </c:pt>
                <c:pt idx="282">
                  <c:v>1.8170582066815965E-4</c:v>
                </c:pt>
                <c:pt idx="283">
                  <c:v>1.8393818182495792E-4</c:v>
                </c:pt>
                <c:pt idx="284">
                  <c:v>1.8536169655807119E-4</c:v>
                </c:pt>
                <c:pt idx="285">
                  <c:v>1.8761384242918543E-4</c:v>
                </c:pt>
                <c:pt idx="286">
                  <c:v>1.8987080468583183E-4</c:v>
                </c:pt>
                <c:pt idx="287">
                  <c:v>1.9667058985944105E-4</c:v>
                </c:pt>
                <c:pt idx="288">
                  <c:v>1.9894681774517949E-4</c:v>
                </c:pt>
                <c:pt idx="289">
                  <c:v>2.0122786205949259E-4</c:v>
                </c:pt>
                <c:pt idx="290">
                  <c:v>2.0351372280765084E-4</c:v>
                </c:pt>
                <c:pt idx="291">
                  <c:v>2.0580440000283052E-4</c:v>
                </c:pt>
                <c:pt idx="292">
                  <c:v>2.1270533033374434E-4</c:v>
                </c:pt>
                <c:pt idx="293">
                  <c:v>2.1501527338904007E-4</c:v>
                </c:pt>
                <c:pt idx="294">
                  <c:v>2.1733003293088605E-4</c:v>
                </c:pt>
                <c:pt idx="295">
                  <c:v>2.1964960896718807E-4</c:v>
                </c:pt>
                <c:pt idx="296">
                  <c:v>2.2095800639012107E-4</c:v>
                </c:pt>
                <c:pt idx="297">
                  <c:v>2.2488320125640279E-4</c:v>
                </c:pt>
                <c:pt idx="298">
                  <c:v>2.2619160040894125E-4</c:v>
                </c:pt>
                <c:pt idx="299">
                  <c:v>2.2749999999541835E-4</c:v>
                </c:pt>
                <c:pt idx="300">
                  <c:v>2.30488237702808E-4</c:v>
                </c:pt>
                <c:pt idx="301">
                  <c:v>2.3348295103462993E-4</c:v>
                </c:pt>
                <c:pt idx="302">
                  <c:v>2.4476183080411064E-4</c:v>
                </c:pt>
                <c:pt idx="303">
                  <c:v>2.4552656092334947E-4</c:v>
                </c:pt>
                <c:pt idx="304">
                  <c:v>2.4855365260923525E-4</c:v>
                </c:pt>
                <c:pt idx="305">
                  <c:v>2.5158722000827354E-4</c:v>
                </c:pt>
                <c:pt idx="306">
                  <c:v>2.5462726313891111E-4</c:v>
                </c:pt>
                <c:pt idx="307">
                  <c:v>2.6595522624879396E-4</c:v>
                </c:pt>
                <c:pt idx="308">
                  <c:v>2.690084758141447E-4</c:v>
                </c:pt>
                <c:pt idx="309">
                  <c:v>2.7206813083652975E-4</c:v>
                </c:pt>
                <c:pt idx="310">
                  <c:v>2.7513419132811336E-4</c:v>
                </c:pt>
                <c:pt idx="311">
                  <c:v>2.8236759995809232E-4</c:v>
                </c:pt>
                <c:pt idx="312">
                  <c:v>2.8746248831052168E-4</c:v>
                </c:pt>
                <c:pt idx="313">
                  <c:v>2.9056057638443062E-4</c:v>
                </c:pt>
                <c:pt idx="314">
                  <c:v>2.9366507002050727E-4</c:v>
                </c:pt>
                <c:pt idx="315">
                  <c:v>2.9677596923265344E-4</c:v>
                </c:pt>
                <c:pt idx="316">
                  <c:v>3.0387546406992268E-4</c:v>
                </c:pt>
                <c:pt idx="317">
                  <c:v>3.0928362216167807E-4</c:v>
                </c:pt>
                <c:pt idx="318">
                  <c:v>3.124265494896359E-4</c:v>
                </c:pt>
                <c:pt idx="319">
                  <c:v>3.1557588248750127E-4</c:v>
                </c:pt>
                <c:pt idx="320">
                  <c:v>3.1873162116830727E-4</c:v>
                </c:pt>
                <c:pt idx="321">
                  <c:v>3.2569052878373095E-4</c:v>
                </c:pt>
                <c:pt idx="322">
                  <c:v>3.3141863305197682E-4</c:v>
                </c:pt>
                <c:pt idx="323">
                  <c:v>3.3460640039076946E-4</c:v>
                </c:pt>
                <c:pt idx="324">
                  <c:v>3.378005735063407E-4</c:v>
                </c:pt>
                <c:pt idx="325">
                  <c:v>3.4100115241693678E-4</c:v>
                </c:pt>
                <c:pt idx="326">
                  <c:v>3.4781279934553353E-4</c:v>
                </c:pt>
                <c:pt idx="327">
                  <c:v>3.5386752630672331E-4</c:v>
                </c:pt>
                <c:pt idx="328">
                  <c:v>3.5710013442182546E-4</c:v>
                </c:pt>
                <c:pt idx="329">
                  <c:v>3.6033914842579037E-4</c:v>
                </c:pt>
                <c:pt idx="330">
                  <c:v>3.6358456833252012E-4</c:v>
                </c:pt>
                <c:pt idx="331">
                  <c:v>3.7024228107788136E-4</c:v>
                </c:pt>
                <c:pt idx="332">
                  <c:v>3.7663030732594592E-4</c:v>
                </c:pt>
                <c:pt idx="333">
                  <c:v>3.7990775699586516E-4</c:v>
                </c:pt>
                <c:pt idx="334">
                  <c:v>3.8319161266586266E-4</c:v>
                </c:pt>
                <c:pt idx="335">
                  <c:v>3.86481874351578E-4</c:v>
                </c:pt>
                <c:pt idx="336">
                  <c:v>3.9297897937560789E-4</c:v>
                </c:pt>
                <c:pt idx="337">
                  <c:v>3.9970698158613334E-4</c:v>
                </c:pt>
                <c:pt idx="338">
                  <c:v>4.0302927359806614E-4</c:v>
                </c:pt>
                <c:pt idx="339">
                  <c:v>4.0635797172389914E-4</c:v>
                </c:pt>
                <c:pt idx="340">
                  <c:v>4.0969307598014089E-4</c:v>
                </c:pt>
                <c:pt idx="341">
                  <c:v>4.1602289970923078E-4</c:v>
                </c:pt>
                <c:pt idx="342">
                  <c:v>4.2309755463675958E-4</c:v>
                </c:pt>
                <c:pt idx="343">
                  <c:v>4.2646468979093535E-4</c:v>
                </c:pt>
                <c:pt idx="344">
                  <c:v>4.2983823117457106E-4</c:v>
                </c:pt>
                <c:pt idx="345">
                  <c:v>4.3321817880330644E-4</c:v>
                </c:pt>
                <c:pt idx="346">
                  <c:v>4.3937404762155034E-4</c:v>
                </c:pt>
                <c:pt idx="347">
                  <c:v>4.4680203210636568E-4</c:v>
                </c:pt>
                <c:pt idx="348">
                  <c:v>4.4888101879569443E-4</c:v>
                </c:pt>
                <c:pt idx="349">
                  <c:v>4.5099166865814055E-4</c:v>
                </c:pt>
                <c:pt idx="350">
                  <c:v>4.5445038733582521E-4</c:v>
                </c:pt>
                <c:pt idx="351">
                  <c:v>4.5791565466224426E-4</c:v>
                </c:pt>
                <c:pt idx="352">
                  <c:v>4.6958872232650449E-4</c:v>
                </c:pt>
                <c:pt idx="353">
                  <c:v>4.7184221079898947E-4</c:v>
                </c:pt>
                <c:pt idx="354">
                  <c:v>4.7534022162576406E-4</c:v>
                </c:pt>
                <c:pt idx="355">
                  <c:v>4.7884478120430174E-4</c:v>
                </c:pt>
                <c:pt idx="356">
                  <c:v>4.8235588955058972E-4</c:v>
                </c:pt>
                <c:pt idx="357">
                  <c:v>4.9404240444749122E-4</c:v>
                </c:pt>
                <c:pt idx="358">
                  <c:v>4.9646581097029241E-4</c:v>
                </c:pt>
                <c:pt idx="359">
                  <c:v>5.0000966342000908E-4</c:v>
                </c:pt>
                <c:pt idx="360">
                  <c:v>5.035600647422811E-4</c:v>
                </c:pt>
                <c:pt idx="361">
                  <c:v>5.0711701495398387E-4</c:v>
                </c:pt>
                <c:pt idx="362">
                  <c:v>5.1881345566387742E-4</c:v>
                </c:pt>
                <c:pt idx="363">
                  <c:v>5.2141030505126196E-4</c:v>
                </c:pt>
                <c:pt idx="364">
                  <c:v>5.2499999997568381E-4</c:v>
                </c:pt>
                <c:pt idx="365">
                  <c:v>5.2886569681120932E-4</c:v>
                </c:pt>
                <c:pt idx="366">
                  <c:v>5.327378607109523E-4</c:v>
                </c:pt>
                <c:pt idx="367">
                  <c:v>5.4829118731625215E-4</c:v>
                </c:pt>
                <c:pt idx="368">
                  <c:v>5.5219568681419418E-4</c:v>
                </c:pt>
                <c:pt idx="369">
                  <c:v>5.5610665348826416E-4</c:v>
                </c:pt>
                <c:pt idx="370">
                  <c:v>5.6278014077234455E-4</c:v>
                </c:pt>
                <c:pt idx="371">
                  <c:v>5.7452343618535906E-4</c:v>
                </c:pt>
                <c:pt idx="372">
                  <c:v>5.7575849517199629E-4</c:v>
                </c:pt>
                <c:pt idx="373">
                  <c:v>5.7970826530340247E-4</c:v>
                </c:pt>
                <c:pt idx="374">
                  <c:v>5.8366450274416337E-4</c:v>
                </c:pt>
                <c:pt idx="375">
                  <c:v>5.8762720751559527E-4</c:v>
                </c:pt>
                <c:pt idx="376">
                  <c:v>6.0214832918880821E-4</c:v>
                </c:pt>
                <c:pt idx="377">
                  <c:v>6.0354270027307422E-4</c:v>
                </c:pt>
                <c:pt idx="378">
                  <c:v>6.0753774197674915E-4</c:v>
                </c:pt>
                <c:pt idx="379">
                  <c:v>6.1153925112655827E-4</c:v>
                </c:pt>
                <c:pt idx="380">
                  <c:v>6.1554722773937698E-4</c:v>
                </c:pt>
                <c:pt idx="381">
                  <c:v>6.3253646042634685E-4</c:v>
                </c:pt>
                <c:pt idx="382">
                  <c:v>6.3410342016914797E-4</c:v>
                </c:pt>
                <c:pt idx="383">
                  <c:v>6.3568412344761072E-4</c:v>
                </c:pt>
                <c:pt idx="384">
                  <c:v>6.3973090525415444E-4</c:v>
                </c:pt>
                <c:pt idx="385">
                  <c:v>6.4378415466226357E-4</c:v>
                </c:pt>
                <c:pt idx="386">
                  <c:v>6.5833839337541965E-4</c:v>
                </c:pt>
                <c:pt idx="387">
                  <c:v>6.6006182869315921E-4</c:v>
                </c:pt>
                <c:pt idx="388">
                  <c:v>6.6414741640041797E-4</c:v>
                </c:pt>
                <c:pt idx="389">
                  <c:v>6.6823947182559351E-4</c:v>
                </c:pt>
                <c:pt idx="390">
                  <c:v>6.7233799499089031E-4</c:v>
                </c:pt>
                <c:pt idx="391">
                  <c:v>6.801424294403366E-4</c:v>
                </c:pt>
                <c:pt idx="392">
                  <c:v>6.8202322874081841E-4</c:v>
                </c:pt>
                <c:pt idx="393">
                  <c:v>6.9292762759687321E-4</c:v>
                </c:pt>
                <c:pt idx="394">
                  <c:v>6.9486713041140493E-4</c:v>
                </c:pt>
                <c:pt idx="395">
                  <c:v>6.990296188300704E-4</c:v>
                </c:pt>
                <c:pt idx="396">
                  <c:v>7.1578220641446005E-4</c:v>
                </c:pt>
                <c:pt idx="397">
                  <c:v>7.1784862628199164E-4</c:v>
                </c:pt>
                <c:pt idx="398">
                  <c:v>7.1994016879129493E-4</c:v>
                </c:pt>
                <c:pt idx="399">
                  <c:v>7.2414190049992645E-4</c:v>
                </c:pt>
                <c:pt idx="400">
                  <c:v>7.2835017282918716E-4</c:v>
                </c:pt>
                <c:pt idx="401">
                  <c:v>7.4497428576344126E-4</c:v>
                </c:pt>
                <c:pt idx="402">
                  <c:v>7.4721741812489029E-4</c:v>
                </c:pt>
                <c:pt idx="403">
                  <c:v>7.4948964448549513E-4</c:v>
                </c:pt>
                <c:pt idx="404">
                  <c:v>7.5373716096246274E-4</c:v>
                </c:pt>
                <c:pt idx="405">
                  <c:v>7.5799121820196861E-4</c:v>
                </c:pt>
                <c:pt idx="406">
                  <c:v>7.7447982288820214E-4</c:v>
                </c:pt>
                <c:pt idx="407">
                  <c:v>7.7690314794498505E-4</c:v>
                </c:pt>
                <c:pt idx="408">
                  <c:v>7.7935961657496088E-4</c:v>
                </c:pt>
                <c:pt idx="409">
                  <c:v>7.8365291882799787E-4</c:v>
                </c:pt>
                <c:pt idx="410">
                  <c:v>7.8795276198997293E-4</c:v>
                </c:pt>
                <c:pt idx="411">
                  <c:v>8.0429882479588486E-4</c:v>
                </c:pt>
                <c:pt idx="412">
                  <c:v>8.1025321126526617E-4</c:v>
                </c:pt>
                <c:pt idx="413">
                  <c:v>8.1452536745929083E-4</c:v>
                </c:pt>
                <c:pt idx="414">
                  <c:v>8.1880385161755512E-4</c:v>
                </c:pt>
                <c:pt idx="415">
                  <c:v>8.2628447066311346E-4</c:v>
                </c:pt>
                <c:pt idx="416">
                  <c:v>8.3598106831527874E-4</c:v>
                </c:pt>
                <c:pt idx="417">
                  <c:v>8.4029119261014068E-4</c:v>
                </c:pt>
                <c:pt idx="418">
                  <c:v>8.446076449943595E-4</c:v>
                </c:pt>
                <c:pt idx="419">
                  <c:v>8.4893042548965698E-4</c:v>
                </c:pt>
                <c:pt idx="420">
                  <c:v>8.561828608097576E-4</c:v>
                </c:pt>
                <c:pt idx="421">
                  <c:v>8.6628482899782193E-4</c:v>
                </c:pt>
                <c:pt idx="422">
                  <c:v>8.7063925036217466E-4</c:v>
                </c:pt>
                <c:pt idx="423">
                  <c:v>8.7499999996359218E-4</c:v>
                </c:pt>
                <c:pt idx="424">
                  <c:v>8.8057942980260392E-4</c:v>
                </c:pt>
                <c:pt idx="425">
                  <c:v>8.9115149102674777E-4</c:v>
                </c:pt>
                <c:pt idx="426">
                  <c:v>9.0299535110348762E-4</c:v>
                </c:pt>
                <c:pt idx="427">
                  <c:v>9.0862388212648753E-4</c:v>
                </c:pt>
                <c:pt idx="428">
                  <c:v>9.1233674166978031E-4</c:v>
                </c:pt>
                <c:pt idx="429">
                  <c:v>9.1605309355166534E-4</c:v>
                </c:pt>
                <c:pt idx="430">
                  <c:v>9.2445807414378949E-4</c:v>
                </c:pt>
                <c:pt idx="431">
                  <c:v>9.3095342464411467E-4</c:v>
                </c:pt>
                <c:pt idx="432">
                  <c:v>9.3468723835884895E-4</c:v>
                </c:pt>
                <c:pt idx="433">
                  <c:v>9.3842454447038966E-4</c:v>
                </c:pt>
                <c:pt idx="434">
                  <c:v>9.4216534298916335E-4</c:v>
                </c:pt>
                <c:pt idx="435">
                  <c:v>9.4360776635283856E-4</c:v>
                </c:pt>
                <c:pt idx="436">
                  <c:v>9.5489289952715572E-4</c:v>
                </c:pt>
                <c:pt idx="437">
                  <c:v>9.5866167210293242E-4</c:v>
                </c:pt>
                <c:pt idx="438">
                  <c:v>9.6243397545262412E-4</c:v>
                </c:pt>
                <c:pt idx="439">
                  <c:v>9.6620980958940712E-4</c:v>
                </c:pt>
                <c:pt idx="440">
                  <c:v>9.6998917452030867E-4</c:v>
                </c:pt>
                <c:pt idx="441">
                  <c:v>9.8134845418928422E-4</c:v>
                </c:pt>
                <c:pt idx="442">
                  <c:v>9.8514194240470563E-4</c:v>
                </c:pt>
                <c:pt idx="443">
                  <c:v>9.8893896146519411E-4</c:v>
                </c:pt>
                <c:pt idx="444">
                  <c:v>9.927395113830471E-4</c:v>
                </c:pt>
                <c:pt idx="445">
                  <c:v>1.0117952241700961E-3</c:v>
                </c:pt>
                <c:pt idx="446">
                  <c:v>1.0156169594394443E-3</c:v>
                </c:pt>
                <c:pt idx="447">
                  <c:v>1.0194422256355523E-3</c:v>
                </c:pt>
                <c:pt idx="448">
                  <c:v>1.0232710227707177E-3</c:v>
                </c:pt>
                <c:pt idx="449">
                  <c:v>1.0347785999045508E-3</c:v>
                </c:pt>
                <c:pt idx="450">
                  <c:v>1.0386215208934514E-3</c:v>
                </c:pt>
                <c:pt idx="451">
                  <c:v>1.0424679728714794E-3</c:v>
                </c:pt>
                <c:pt idx="452">
                  <c:v>1.0463179558491758E-3</c:v>
                </c:pt>
                <c:pt idx="453">
                  <c:v>1.0561223829287912E-3</c:v>
                </c:pt>
                <c:pt idx="454">
                  <c:v>1.0675710002538493E-3</c:v>
                </c:pt>
                <c:pt idx="455">
                  <c:v>1.071430546616355E-3</c:v>
                </c:pt>
                <c:pt idx="456">
                  <c:v>1.0752935857405927E-3</c:v>
                </c:pt>
                <c:pt idx="457">
                  <c:v>1.0829577560753974E-3</c:v>
                </c:pt>
                <c:pt idx="458">
                  <c:v>1.0907806700720813E-3</c:v>
                </c:pt>
                <c:pt idx="459">
                  <c:v>1.0946611731648512E-3</c:v>
                </c:pt>
                <c:pt idx="460">
                  <c:v>1.0985451690819119E-3</c:v>
                </c:pt>
                <c:pt idx="461">
                  <c:v>1.1024326578336896E-3</c:v>
                </c:pt>
                <c:pt idx="462">
                  <c:v>1.1099606411752484E-3</c:v>
                </c:pt>
                <c:pt idx="463">
                  <c:v>1.1180175414017136E-3</c:v>
                </c:pt>
                <c:pt idx="464">
                  <c:v>1.121922494485211E-3</c:v>
                </c:pt>
                <c:pt idx="465">
                  <c:v>1.1258309404668535E-3</c:v>
                </c:pt>
                <c:pt idx="466">
                  <c:v>1.1297428793561979E-3</c:v>
                </c:pt>
                <c:pt idx="467">
                  <c:v>1.1371310417676406E-3</c:v>
                </c:pt>
                <c:pt idx="468">
                  <c:v>1.1454255642034709E-3</c:v>
                </c:pt>
                <c:pt idx="469">
                  <c:v>1.1493549677911985E-3</c:v>
                </c:pt>
                <c:pt idx="470">
                  <c:v>1.153287864348318E-3</c:v>
                </c:pt>
                <c:pt idx="471">
                  <c:v>1.1572242538878627E-3</c:v>
                </c:pt>
                <c:pt idx="472">
                  <c:v>1.1644689614139804E-3</c:v>
                </c:pt>
                <c:pt idx="473">
                  <c:v>1.1730047420710006E-3</c:v>
                </c:pt>
                <c:pt idx="474">
                  <c:v>1.1769585966755916E-3</c:v>
                </c:pt>
                <c:pt idx="475">
                  <c:v>1.1809159443251663E-3</c:v>
                </c:pt>
                <c:pt idx="476">
                  <c:v>1.184876785030151E-3</c:v>
                </c:pt>
                <c:pt idx="477">
                  <c:v>1.1919744036977843E-3</c:v>
                </c:pt>
                <c:pt idx="478">
                  <c:v>1.2007550786170649E-3</c:v>
                </c:pt>
                <c:pt idx="479">
                  <c:v>1.2047333847589724E-3</c:v>
                </c:pt>
                <c:pt idx="480">
                  <c:v>1.2087151840188489E-3</c:v>
                </c:pt>
                <c:pt idx="481">
                  <c:v>1.2127004764097271E-3</c:v>
                </c:pt>
                <c:pt idx="482">
                  <c:v>1.2196473722255292E-3</c:v>
                </c:pt>
                <c:pt idx="483">
                  <c:v>1.2286765774813609E-3</c:v>
                </c:pt>
                <c:pt idx="484">
                  <c:v>1.2326793356801696E-3</c:v>
                </c:pt>
                <c:pt idx="485">
                  <c:v>1.2366855870742765E-3</c:v>
                </c:pt>
                <c:pt idx="486">
                  <c:v>1.2406953316715012E-3</c:v>
                </c:pt>
                <c:pt idx="487">
                  <c:v>1.2463011939123122E-3</c:v>
                </c:pt>
                <c:pt idx="488">
                  <c:v>1.2518984358654019E-3</c:v>
                </c:pt>
                <c:pt idx="489">
                  <c:v>1.2546992169246514E-3</c:v>
                </c:pt>
                <c:pt idx="490">
                  <c:v>1.2574999999866469E-3</c:v>
                </c:pt>
                <c:pt idx="491">
                  <c:v>1.2658439613841158E-3</c:v>
                </c:pt>
                <c:pt idx="492">
                  <c:v>1.2876900855216154E-3</c:v>
                </c:pt>
                <c:pt idx="493">
                  <c:v>1.2993597888140238E-3</c:v>
                </c:pt>
                <c:pt idx="494">
                  <c:v>1.3077737415815836E-3</c:v>
                </c:pt>
                <c:pt idx="495">
                  <c:v>1.3162016928923378E-3</c:v>
                </c:pt>
                <c:pt idx="496">
                  <c:v>1.3246436428366484E-3</c:v>
                </c:pt>
                <c:pt idx="497">
                  <c:v>1.3265332371627323E-3</c:v>
                </c:pt>
                <c:pt idx="498">
                  <c:v>1.3585514307706103E-3</c:v>
                </c:pt>
                <c:pt idx="499">
                  <c:v>1.3670633752459616E-3</c:v>
                </c:pt>
                <c:pt idx="500">
                  <c:v>1.3755893189022581E-3</c:v>
                </c:pt>
                <c:pt idx="501">
                  <c:v>1.3841292618281241E-3</c:v>
                </c:pt>
                <c:pt idx="502">
                  <c:v>1.4048691688058441E-3</c:v>
                </c:pt>
                <c:pt idx="503">
                  <c:v>1.4184290280753718E-3</c:v>
                </c:pt>
                <c:pt idx="504">
                  <c:v>1.4270389687314588E-3</c:v>
                </c:pt>
                <c:pt idx="505">
                  <c:v>1.4356629092105856E-3</c:v>
                </c:pt>
                <c:pt idx="506">
                  <c:v>1.4443008496039837E-3</c:v>
                </c:pt>
                <c:pt idx="507">
                  <c:v>1.4644658012187353E-3</c:v>
                </c:pt>
                <c:pt idx="508">
                  <c:v>1.478992612180541E-3</c:v>
                </c:pt>
                <c:pt idx="509">
                  <c:v>1.4877005535398325E-3</c:v>
                </c:pt>
                <c:pt idx="510">
                  <c:v>1.4964224953720789E-3</c:v>
                </c:pt>
                <c:pt idx="511">
                  <c:v>1.5578681093003403E-3</c:v>
                </c:pt>
              </c:numCache>
            </c:numRef>
          </c:yVal>
          <c:smooth val="0"/>
        </c:ser>
        <c:ser>
          <c:idx val="2"/>
          <c:order val="1"/>
          <c:tx>
            <c:v>3M QL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EUR3M!$BB$2:$BB$513</c:f>
              <c:numCache>
                <c:formatCode>ddd\,\ dd\-mmm\-yyyy</c:formatCode>
                <c:ptCount val="512"/>
                <c:pt idx="0">
                  <c:v>42209</c:v>
                </c:pt>
                <c:pt idx="1">
                  <c:v>42212</c:v>
                </c:pt>
                <c:pt idx="2">
                  <c:v>42213</c:v>
                </c:pt>
                <c:pt idx="3">
                  <c:v>42214</c:v>
                </c:pt>
                <c:pt idx="4">
                  <c:v>42215</c:v>
                </c:pt>
                <c:pt idx="5">
                  <c:v>42216</c:v>
                </c:pt>
                <c:pt idx="6">
                  <c:v>42219</c:v>
                </c:pt>
                <c:pt idx="7">
                  <c:v>42220</c:v>
                </c:pt>
                <c:pt idx="8">
                  <c:v>42221</c:v>
                </c:pt>
                <c:pt idx="9">
                  <c:v>42222</c:v>
                </c:pt>
                <c:pt idx="10">
                  <c:v>42223</c:v>
                </c:pt>
                <c:pt idx="11">
                  <c:v>42226</c:v>
                </c:pt>
                <c:pt idx="12">
                  <c:v>42227</c:v>
                </c:pt>
                <c:pt idx="13">
                  <c:v>42228</c:v>
                </c:pt>
                <c:pt idx="14">
                  <c:v>42229</c:v>
                </c:pt>
                <c:pt idx="15">
                  <c:v>42230</c:v>
                </c:pt>
                <c:pt idx="16">
                  <c:v>42233</c:v>
                </c:pt>
                <c:pt idx="17">
                  <c:v>42234</c:v>
                </c:pt>
                <c:pt idx="18">
                  <c:v>42235</c:v>
                </c:pt>
                <c:pt idx="19">
                  <c:v>42236</c:v>
                </c:pt>
                <c:pt idx="20">
                  <c:v>42237</c:v>
                </c:pt>
                <c:pt idx="21">
                  <c:v>42240</c:v>
                </c:pt>
                <c:pt idx="22">
                  <c:v>42241</c:v>
                </c:pt>
                <c:pt idx="23">
                  <c:v>42242</c:v>
                </c:pt>
                <c:pt idx="24">
                  <c:v>42243</c:v>
                </c:pt>
                <c:pt idx="25">
                  <c:v>42244</c:v>
                </c:pt>
                <c:pt idx="26">
                  <c:v>42247</c:v>
                </c:pt>
                <c:pt idx="27">
                  <c:v>42248</c:v>
                </c:pt>
                <c:pt idx="28">
                  <c:v>42249</c:v>
                </c:pt>
                <c:pt idx="29">
                  <c:v>42250</c:v>
                </c:pt>
                <c:pt idx="30">
                  <c:v>42251</c:v>
                </c:pt>
                <c:pt idx="31">
                  <c:v>42254</c:v>
                </c:pt>
                <c:pt idx="32">
                  <c:v>42255</c:v>
                </c:pt>
                <c:pt idx="33">
                  <c:v>42256</c:v>
                </c:pt>
                <c:pt idx="34">
                  <c:v>42257</c:v>
                </c:pt>
                <c:pt idx="35">
                  <c:v>42258</c:v>
                </c:pt>
                <c:pt idx="36">
                  <c:v>42261</c:v>
                </c:pt>
                <c:pt idx="37">
                  <c:v>42262</c:v>
                </c:pt>
                <c:pt idx="38">
                  <c:v>42263</c:v>
                </c:pt>
                <c:pt idx="39">
                  <c:v>42264</c:v>
                </c:pt>
                <c:pt idx="40">
                  <c:v>42265</c:v>
                </c:pt>
                <c:pt idx="41">
                  <c:v>42268</c:v>
                </c:pt>
                <c:pt idx="42">
                  <c:v>42269</c:v>
                </c:pt>
                <c:pt idx="43">
                  <c:v>42270</c:v>
                </c:pt>
                <c:pt idx="44">
                  <c:v>42271</c:v>
                </c:pt>
                <c:pt idx="45">
                  <c:v>42272</c:v>
                </c:pt>
                <c:pt idx="46">
                  <c:v>42275</c:v>
                </c:pt>
                <c:pt idx="47">
                  <c:v>42276</c:v>
                </c:pt>
                <c:pt idx="48">
                  <c:v>42277</c:v>
                </c:pt>
                <c:pt idx="49">
                  <c:v>42278</c:v>
                </c:pt>
                <c:pt idx="50">
                  <c:v>42279</c:v>
                </c:pt>
                <c:pt idx="51">
                  <c:v>42282</c:v>
                </c:pt>
                <c:pt idx="52">
                  <c:v>42283</c:v>
                </c:pt>
                <c:pt idx="53">
                  <c:v>42284</c:v>
                </c:pt>
                <c:pt idx="54">
                  <c:v>42285</c:v>
                </c:pt>
                <c:pt idx="55">
                  <c:v>42286</c:v>
                </c:pt>
                <c:pt idx="56">
                  <c:v>42289</c:v>
                </c:pt>
                <c:pt idx="57">
                  <c:v>42290</c:v>
                </c:pt>
                <c:pt idx="58">
                  <c:v>42291</c:v>
                </c:pt>
                <c:pt idx="59">
                  <c:v>42292</c:v>
                </c:pt>
                <c:pt idx="60">
                  <c:v>42293</c:v>
                </c:pt>
                <c:pt idx="61">
                  <c:v>42296</c:v>
                </c:pt>
                <c:pt idx="62">
                  <c:v>42297</c:v>
                </c:pt>
                <c:pt idx="63">
                  <c:v>42298</c:v>
                </c:pt>
                <c:pt idx="64">
                  <c:v>42299</c:v>
                </c:pt>
                <c:pt idx="65">
                  <c:v>42300</c:v>
                </c:pt>
                <c:pt idx="66">
                  <c:v>42303</c:v>
                </c:pt>
                <c:pt idx="67">
                  <c:v>42304</c:v>
                </c:pt>
                <c:pt idx="68">
                  <c:v>42305</c:v>
                </c:pt>
                <c:pt idx="69">
                  <c:v>42306</c:v>
                </c:pt>
                <c:pt idx="70">
                  <c:v>42307</c:v>
                </c:pt>
                <c:pt idx="71">
                  <c:v>42310</c:v>
                </c:pt>
                <c:pt idx="72">
                  <c:v>42311</c:v>
                </c:pt>
                <c:pt idx="73">
                  <c:v>42312</c:v>
                </c:pt>
                <c:pt idx="74">
                  <c:v>42313</c:v>
                </c:pt>
                <c:pt idx="75">
                  <c:v>42314</c:v>
                </c:pt>
                <c:pt idx="76">
                  <c:v>42317</c:v>
                </c:pt>
                <c:pt idx="77">
                  <c:v>42318</c:v>
                </c:pt>
                <c:pt idx="78">
                  <c:v>42319</c:v>
                </c:pt>
                <c:pt idx="79">
                  <c:v>42320</c:v>
                </c:pt>
                <c:pt idx="80">
                  <c:v>42321</c:v>
                </c:pt>
                <c:pt idx="81">
                  <c:v>42324</c:v>
                </c:pt>
                <c:pt idx="82">
                  <c:v>42325</c:v>
                </c:pt>
                <c:pt idx="83">
                  <c:v>42326</c:v>
                </c:pt>
                <c:pt idx="84">
                  <c:v>42327</c:v>
                </c:pt>
                <c:pt idx="85">
                  <c:v>42328</c:v>
                </c:pt>
                <c:pt idx="86">
                  <c:v>42331</c:v>
                </c:pt>
                <c:pt idx="87">
                  <c:v>42332</c:v>
                </c:pt>
                <c:pt idx="88">
                  <c:v>42333</c:v>
                </c:pt>
                <c:pt idx="89">
                  <c:v>42334</c:v>
                </c:pt>
                <c:pt idx="90">
                  <c:v>42335</c:v>
                </c:pt>
                <c:pt idx="91">
                  <c:v>42338</c:v>
                </c:pt>
                <c:pt idx="92">
                  <c:v>42339</c:v>
                </c:pt>
                <c:pt idx="93">
                  <c:v>42340</c:v>
                </c:pt>
                <c:pt idx="94">
                  <c:v>42341</c:v>
                </c:pt>
                <c:pt idx="95">
                  <c:v>42342</c:v>
                </c:pt>
                <c:pt idx="96">
                  <c:v>42345</c:v>
                </c:pt>
                <c:pt idx="97">
                  <c:v>42346</c:v>
                </c:pt>
                <c:pt idx="98">
                  <c:v>42347</c:v>
                </c:pt>
                <c:pt idx="99">
                  <c:v>42348</c:v>
                </c:pt>
                <c:pt idx="100">
                  <c:v>42349</c:v>
                </c:pt>
                <c:pt idx="101">
                  <c:v>42352</c:v>
                </c:pt>
                <c:pt idx="102">
                  <c:v>42353</c:v>
                </c:pt>
                <c:pt idx="103">
                  <c:v>42354</c:v>
                </c:pt>
                <c:pt idx="104">
                  <c:v>42355</c:v>
                </c:pt>
                <c:pt idx="105">
                  <c:v>42356</c:v>
                </c:pt>
                <c:pt idx="106">
                  <c:v>42359</c:v>
                </c:pt>
                <c:pt idx="107">
                  <c:v>42360</c:v>
                </c:pt>
                <c:pt idx="108">
                  <c:v>42361</c:v>
                </c:pt>
                <c:pt idx="109">
                  <c:v>42362</c:v>
                </c:pt>
                <c:pt idx="110">
                  <c:v>42366</c:v>
                </c:pt>
                <c:pt idx="111">
                  <c:v>42367</c:v>
                </c:pt>
                <c:pt idx="112">
                  <c:v>42368</c:v>
                </c:pt>
                <c:pt idx="113">
                  <c:v>42369</c:v>
                </c:pt>
                <c:pt idx="114">
                  <c:v>42373</c:v>
                </c:pt>
                <c:pt idx="115">
                  <c:v>42374</c:v>
                </c:pt>
                <c:pt idx="116">
                  <c:v>42375</c:v>
                </c:pt>
                <c:pt idx="117">
                  <c:v>42376</c:v>
                </c:pt>
                <c:pt idx="118">
                  <c:v>42377</c:v>
                </c:pt>
                <c:pt idx="119">
                  <c:v>42380</c:v>
                </c:pt>
                <c:pt idx="120">
                  <c:v>42381</c:v>
                </c:pt>
                <c:pt idx="121">
                  <c:v>42382</c:v>
                </c:pt>
                <c:pt idx="122">
                  <c:v>42383</c:v>
                </c:pt>
                <c:pt idx="123">
                  <c:v>42384</c:v>
                </c:pt>
                <c:pt idx="124">
                  <c:v>42387</c:v>
                </c:pt>
                <c:pt idx="125">
                  <c:v>42388</c:v>
                </c:pt>
                <c:pt idx="126">
                  <c:v>42389</c:v>
                </c:pt>
                <c:pt idx="127">
                  <c:v>42390</c:v>
                </c:pt>
                <c:pt idx="128">
                  <c:v>42391</c:v>
                </c:pt>
                <c:pt idx="129">
                  <c:v>42394</c:v>
                </c:pt>
                <c:pt idx="130">
                  <c:v>42395</c:v>
                </c:pt>
                <c:pt idx="131">
                  <c:v>42396</c:v>
                </c:pt>
                <c:pt idx="132">
                  <c:v>42397</c:v>
                </c:pt>
                <c:pt idx="133">
                  <c:v>42398</c:v>
                </c:pt>
                <c:pt idx="134">
                  <c:v>42401</c:v>
                </c:pt>
                <c:pt idx="135">
                  <c:v>42402</c:v>
                </c:pt>
                <c:pt idx="136">
                  <c:v>42403</c:v>
                </c:pt>
                <c:pt idx="137">
                  <c:v>42404</c:v>
                </c:pt>
                <c:pt idx="138">
                  <c:v>42405</c:v>
                </c:pt>
                <c:pt idx="139">
                  <c:v>42408</c:v>
                </c:pt>
                <c:pt idx="140">
                  <c:v>42409</c:v>
                </c:pt>
                <c:pt idx="141">
                  <c:v>42410</c:v>
                </c:pt>
                <c:pt idx="142">
                  <c:v>42411</c:v>
                </c:pt>
                <c:pt idx="143">
                  <c:v>42412</c:v>
                </c:pt>
                <c:pt idx="144">
                  <c:v>42415</c:v>
                </c:pt>
                <c:pt idx="145">
                  <c:v>42416</c:v>
                </c:pt>
                <c:pt idx="146">
                  <c:v>42417</c:v>
                </c:pt>
                <c:pt idx="147">
                  <c:v>42418</c:v>
                </c:pt>
                <c:pt idx="148">
                  <c:v>42419</c:v>
                </c:pt>
                <c:pt idx="149">
                  <c:v>42422</c:v>
                </c:pt>
                <c:pt idx="150">
                  <c:v>42423</c:v>
                </c:pt>
                <c:pt idx="151">
                  <c:v>42424</c:v>
                </c:pt>
                <c:pt idx="152">
                  <c:v>42425</c:v>
                </c:pt>
                <c:pt idx="153">
                  <c:v>42426</c:v>
                </c:pt>
                <c:pt idx="154">
                  <c:v>42429</c:v>
                </c:pt>
                <c:pt idx="155">
                  <c:v>42430</c:v>
                </c:pt>
                <c:pt idx="156">
                  <c:v>42431</c:v>
                </c:pt>
                <c:pt idx="157">
                  <c:v>42432</c:v>
                </c:pt>
                <c:pt idx="158">
                  <c:v>42433</c:v>
                </c:pt>
                <c:pt idx="159">
                  <c:v>42436</c:v>
                </c:pt>
                <c:pt idx="160">
                  <c:v>42437</c:v>
                </c:pt>
                <c:pt idx="161">
                  <c:v>42438</c:v>
                </c:pt>
                <c:pt idx="162">
                  <c:v>42439</c:v>
                </c:pt>
                <c:pt idx="163">
                  <c:v>42440</c:v>
                </c:pt>
                <c:pt idx="164">
                  <c:v>42443</c:v>
                </c:pt>
                <c:pt idx="165">
                  <c:v>42444</c:v>
                </c:pt>
                <c:pt idx="166">
                  <c:v>42445</c:v>
                </c:pt>
                <c:pt idx="167">
                  <c:v>42446</c:v>
                </c:pt>
                <c:pt idx="168">
                  <c:v>42447</c:v>
                </c:pt>
                <c:pt idx="169">
                  <c:v>42450</c:v>
                </c:pt>
                <c:pt idx="170">
                  <c:v>42451</c:v>
                </c:pt>
                <c:pt idx="171">
                  <c:v>42452</c:v>
                </c:pt>
                <c:pt idx="172">
                  <c:v>42453</c:v>
                </c:pt>
                <c:pt idx="173">
                  <c:v>42458</c:v>
                </c:pt>
                <c:pt idx="174">
                  <c:v>42459</c:v>
                </c:pt>
                <c:pt idx="175">
                  <c:v>42460</c:v>
                </c:pt>
                <c:pt idx="176">
                  <c:v>42461</c:v>
                </c:pt>
                <c:pt idx="177">
                  <c:v>42464</c:v>
                </c:pt>
                <c:pt idx="178">
                  <c:v>42465</c:v>
                </c:pt>
                <c:pt idx="179">
                  <c:v>42466</c:v>
                </c:pt>
                <c:pt idx="180">
                  <c:v>42467</c:v>
                </c:pt>
                <c:pt idx="181">
                  <c:v>42468</c:v>
                </c:pt>
                <c:pt idx="182">
                  <c:v>42471</c:v>
                </c:pt>
                <c:pt idx="183">
                  <c:v>42472</c:v>
                </c:pt>
                <c:pt idx="184">
                  <c:v>42473</c:v>
                </c:pt>
                <c:pt idx="185">
                  <c:v>42474</c:v>
                </c:pt>
                <c:pt idx="186">
                  <c:v>42475</c:v>
                </c:pt>
                <c:pt idx="187">
                  <c:v>42478</c:v>
                </c:pt>
                <c:pt idx="188">
                  <c:v>42479</c:v>
                </c:pt>
                <c:pt idx="189">
                  <c:v>42480</c:v>
                </c:pt>
                <c:pt idx="190">
                  <c:v>42481</c:v>
                </c:pt>
                <c:pt idx="191">
                  <c:v>42482</c:v>
                </c:pt>
                <c:pt idx="192">
                  <c:v>42485</c:v>
                </c:pt>
                <c:pt idx="193">
                  <c:v>42486</c:v>
                </c:pt>
                <c:pt idx="194">
                  <c:v>42487</c:v>
                </c:pt>
                <c:pt idx="195">
                  <c:v>42488</c:v>
                </c:pt>
                <c:pt idx="196">
                  <c:v>42489</c:v>
                </c:pt>
                <c:pt idx="197">
                  <c:v>42492</c:v>
                </c:pt>
                <c:pt idx="198">
                  <c:v>42493</c:v>
                </c:pt>
                <c:pt idx="199">
                  <c:v>42494</c:v>
                </c:pt>
                <c:pt idx="200">
                  <c:v>42495</c:v>
                </c:pt>
                <c:pt idx="201">
                  <c:v>42496</c:v>
                </c:pt>
                <c:pt idx="202">
                  <c:v>42499</c:v>
                </c:pt>
                <c:pt idx="203">
                  <c:v>42500</c:v>
                </c:pt>
                <c:pt idx="204">
                  <c:v>42501</c:v>
                </c:pt>
                <c:pt idx="205">
                  <c:v>42502</c:v>
                </c:pt>
                <c:pt idx="206">
                  <c:v>42503</c:v>
                </c:pt>
                <c:pt idx="207">
                  <c:v>42506</c:v>
                </c:pt>
                <c:pt idx="208">
                  <c:v>42507</c:v>
                </c:pt>
                <c:pt idx="209">
                  <c:v>42508</c:v>
                </c:pt>
                <c:pt idx="210">
                  <c:v>42509</c:v>
                </c:pt>
                <c:pt idx="211">
                  <c:v>42510</c:v>
                </c:pt>
                <c:pt idx="212">
                  <c:v>42513</c:v>
                </c:pt>
                <c:pt idx="213">
                  <c:v>42514</c:v>
                </c:pt>
                <c:pt idx="214">
                  <c:v>42515</c:v>
                </c:pt>
                <c:pt idx="215">
                  <c:v>42516</c:v>
                </c:pt>
                <c:pt idx="216">
                  <c:v>42517</c:v>
                </c:pt>
                <c:pt idx="217">
                  <c:v>42520</c:v>
                </c:pt>
                <c:pt idx="218">
                  <c:v>42521</c:v>
                </c:pt>
                <c:pt idx="219">
                  <c:v>42522</c:v>
                </c:pt>
                <c:pt idx="220">
                  <c:v>42523</c:v>
                </c:pt>
                <c:pt idx="221">
                  <c:v>42524</c:v>
                </c:pt>
                <c:pt idx="222">
                  <c:v>42527</c:v>
                </c:pt>
                <c:pt idx="223">
                  <c:v>42528</c:v>
                </c:pt>
                <c:pt idx="224">
                  <c:v>42529</c:v>
                </c:pt>
                <c:pt idx="225">
                  <c:v>42530</c:v>
                </c:pt>
                <c:pt idx="226">
                  <c:v>42531</c:v>
                </c:pt>
                <c:pt idx="227">
                  <c:v>42534</c:v>
                </c:pt>
                <c:pt idx="228">
                  <c:v>42535</c:v>
                </c:pt>
                <c:pt idx="229">
                  <c:v>42536</c:v>
                </c:pt>
                <c:pt idx="230">
                  <c:v>42537</c:v>
                </c:pt>
                <c:pt idx="231">
                  <c:v>42538</c:v>
                </c:pt>
                <c:pt idx="232">
                  <c:v>42541</c:v>
                </c:pt>
                <c:pt idx="233">
                  <c:v>42542</c:v>
                </c:pt>
                <c:pt idx="234">
                  <c:v>42543</c:v>
                </c:pt>
                <c:pt idx="235">
                  <c:v>42544</c:v>
                </c:pt>
                <c:pt idx="236">
                  <c:v>42545</c:v>
                </c:pt>
                <c:pt idx="237">
                  <c:v>42548</c:v>
                </c:pt>
                <c:pt idx="238">
                  <c:v>42549</c:v>
                </c:pt>
                <c:pt idx="239">
                  <c:v>42550</c:v>
                </c:pt>
                <c:pt idx="240">
                  <c:v>42551</c:v>
                </c:pt>
                <c:pt idx="241">
                  <c:v>42552</c:v>
                </c:pt>
                <c:pt idx="242">
                  <c:v>42555</c:v>
                </c:pt>
                <c:pt idx="243">
                  <c:v>42556</c:v>
                </c:pt>
                <c:pt idx="244">
                  <c:v>42557</c:v>
                </c:pt>
                <c:pt idx="245">
                  <c:v>42558</c:v>
                </c:pt>
                <c:pt idx="246">
                  <c:v>42559</c:v>
                </c:pt>
                <c:pt idx="247">
                  <c:v>42562</c:v>
                </c:pt>
                <c:pt idx="248">
                  <c:v>42563</c:v>
                </c:pt>
                <c:pt idx="249">
                  <c:v>42564</c:v>
                </c:pt>
                <c:pt idx="250">
                  <c:v>42565</c:v>
                </c:pt>
                <c:pt idx="251">
                  <c:v>42566</c:v>
                </c:pt>
                <c:pt idx="252">
                  <c:v>42569</c:v>
                </c:pt>
                <c:pt idx="253">
                  <c:v>42570</c:v>
                </c:pt>
                <c:pt idx="254">
                  <c:v>42571</c:v>
                </c:pt>
                <c:pt idx="255">
                  <c:v>42572</c:v>
                </c:pt>
                <c:pt idx="256">
                  <c:v>42573</c:v>
                </c:pt>
                <c:pt idx="257">
                  <c:v>42576</c:v>
                </c:pt>
                <c:pt idx="258">
                  <c:v>42577</c:v>
                </c:pt>
                <c:pt idx="259">
                  <c:v>42578</c:v>
                </c:pt>
                <c:pt idx="260">
                  <c:v>42579</c:v>
                </c:pt>
                <c:pt idx="261">
                  <c:v>42580</c:v>
                </c:pt>
                <c:pt idx="262">
                  <c:v>42583</c:v>
                </c:pt>
                <c:pt idx="263">
                  <c:v>42584</c:v>
                </c:pt>
                <c:pt idx="264">
                  <c:v>42585</c:v>
                </c:pt>
                <c:pt idx="265">
                  <c:v>42586</c:v>
                </c:pt>
                <c:pt idx="266">
                  <c:v>42587</c:v>
                </c:pt>
                <c:pt idx="267">
                  <c:v>42590</c:v>
                </c:pt>
                <c:pt idx="268">
                  <c:v>42591</c:v>
                </c:pt>
                <c:pt idx="269">
                  <c:v>42592</c:v>
                </c:pt>
                <c:pt idx="270">
                  <c:v>42593</c:v>
                </c:pt>
                <c:pt idx="271">
                  <c:v>42594</c:v>
                </c:pt>
                <c:pt idx="272">
                  <c:v>42597</c:v>
                </c:pt>
                <c:pt idx="273">
                  <c:v>42598</c:v>
                </c:pt>
                <c:pt idx="274">
                  <c:v>42599</c:v>
                </c:pt>
                <c:pt idx="275">
                  <c:v>42600</c:v>
                </c:pt>
                <c:pt idx="276">
                  <c:v>42601</c:v>
                </c:pt>
                <c:pt idx="277">
                  <c:v>42604</c:v>
                </c:pt>
                <c:pt idx="278">
                  <c:v>42605</c:v>
                </c:pt>
                <c:pt idx="279">
                  <c:v>42606</c:v>
                </c:pt>
                <c:pt idx="280">
                  <c:v>42607</c:v>
                </c:pt>
                <c:pt idx="281">
                  <c:v>42608</c:v>
                </c:pt>
                <c:pt idx="282">
                  <c:v>42611</c:v>
                </c:pt>
                <c:pt idx="283">
                  <c:v>42612</c:v>
                </c:pt>
                <c:pt idx="284">
                  <c:v>42613</c:v>
                </c:pt>
                <c:pt idx="285">
                  <c:v>42614</c:v>
                </c:pt>
                <c:pt idx="286">
                  <c:v>42615</c:v>
                </c:pt>
                <c:pt idx="287">
                  <c:v>42618</c:v>
                </c:pt>
                <c:pt idx="288">
                  <c:v>42619</c:v>
                </c:pt>
                <c:pt idx="289">
                  <c:v>42620</c:v>
                </c:pt>
                <c:pt idx="290">
                  <c:v>42621</c:v>
                </c:pt>
                <c:pt idx="291">
                  <c:v>42622</c:v>
                </c:pt>
                <c:pt idx="292">
                  <c:v>42625</c:v>
                </c:pt>
                <c:pt idx="293">
                  <c:v>42626</c:v>
                </c:pt>
                <c:pt idx="294">
                  <c:v>42627</c:v>
                </c:pt>
                <c:pt idx="295">
                  <c:v>42628</c:v>
                </c:pt>
                <c:pt idx="296">
                  <c:v>42629</c:v>
                </c:pt>
                <c:pt idx="297">
                  <c:v>42632</c:v>
                </c:pt>
                <c:pt idx="298">
                  <c:v>42633</c:v>
                </c:pt>
                <c:pt idx="299">
                  <c:v>42634</c:v>
                </c:pt>
                <c:pt idx="300">
                  <c:v>42635</c:v>
                </c:pt>
                <c:pt idx="301">
                  <c:v>42636</c:v>
                </c:pt>
                <c:pt idx="302">
                  <c:v>42639</c:v>
                </c:pt>
                <c:pt idx="303">
                  <c:v>42640</c:v>
                </c:pt>
                <c:pt idx="304">
                  <c:v>42641</c:v>
                </c:pt>
                <c:pt idx="305">
                  <c:v>42642</c:v>
                </c:pt>
                <c:pt idx="306">
                  <c:v>42643</c:v>
                </c:pt>
                <c:pt idx="307">
                  <c:v>42646</c:v>
                </c:pt>
                <c:pt idx="308">
                  <c:v>42647</c:v>
                </c:pt>
                <c:pt idx="309">
                  <c:v>42648</c:v>
                </c:pt>
                <c:pt idx="310">
                  <c:v>42649</c:v>
                </c:pt>
                <c:pt idx="311">
                  <c:v>42650</c:v>
                </c:pt>
                <c:pt idx="312">
                  <c:v>42653</c:v>
                </c:pt>
                <c:pt idx="313">
                  <c:v>42654</c:v>
                </c:pt>
                <c:pt idx="314">
                  <c:v>42655</c:v>
                </c:pt>
                <c:pt idx="315">
                  <c:v>42656</c:v>
                </c:pt>
                <c:pt idx="316">
                  <c:v>42657</c:v>
                </c:pt>
                <c:pt idx="317">
                  <c:v>42660</c:v>
                </c:pt>
                <c:pt idx="318">
                  <c:v>42661</c:v>
                </c:pt>
                <c:pt idx="319">
                  <c:v>42662</c:v>
                </c:pt>
                <c:pt idx="320">
                  <c:v>42663</c:v>
                </c:pt>
                <c:pt idx="321">
                  <c:v>42664</c:v>
                </c:pt>
                <c:pt idx="322">
                  <c:v>42667</c:v>
                </c:pt>
                <c:pt idx="323">
                  <c:v>42668</c:v>
                </c:pt>
                <c:pt idx="324">
                  <c:v>42669</c:v>
                </c:pt>
                <c:pt idx="325">
                  <c:v>42670</c:v>
                </c:pt>
                <c:pt idx="326">
                  <c:v>42671</c:v>
                </c:pt>
                <c:pt idx="327">
                  <c:v>42674</c:v>
                </c:pt>
                <c:pt idx="328">
                  <c:v>42675</c:v>
                </c:pt>
                <c:pt idx="329">
                  <c:v>42676</c:v>
                </c:pt>
                <c:pt idx="330">
                  <c:v>42677</c:v>
                </c:pt>
                <c:pt idx="331">
                  <c:v>42678</c:v>
                </c:pt>
                <c:pt idx="332">
                  <c:v>42681</c:v>
                </c:pt>
                <c:pt idx="333">
                  <c:v>42682</c:v>
                </c:pt>
                <c:pt idx="334">
                  <c:v>42683</c:v>
                </c:pt>
                <c:pt idx="335">
                  <c:v>42684</c:v>
                </c:pt>
                <c:pt idx="336">
                  <c:v>42685</c:v>
                </c:pt>
                <c:pt idx="337">
                  <c:v>42688</c:v>
                </c:pt>
                <c:pt idx="338">
                  <c:v>42689</c:v>
                </c:pt>
                <c:pt idx="339">
                  <c:v>42690</c:v>
                </c:pt>
                <c:pt idx="340">
                  <c:v>42691</c:v>
                </c:pt>
                <c:pt idx="341">
                  <c:v>42692</c:v>
                </c:pt>
                <c:pt idx="342">
                  <c:v>42695</c:v>
                </c:pt>
                <c:pt idx="343">
                  <c:v>42696</c:v>
                </c:pt>
                <c:pt idx="344">
                  <c:v>42697</c:v>
                </c:pt>
                <c:pt idx="345">
                  <c:v>42698</c:v>
                </c:pt>
                <c:pt idx="346">
                  <c:v>42699</c:v>
                </c:pt>
                <c:pt idx="347">
                  <c:v>42702</c:v>
                </c:pt>
                <c:pt idx="348">
                  <c:v>42703</c:v>
                </c:pt>
                <c:pt idx="349">
                  <c:v>42704</c:v>
                </c:pt>
                <c:pt idx="350">
                  <c:v>42705</c:v>
                </c:pt>
                <c:pt idx="351">
                  <c:v>42706</c:v>
                </c:pt>
                <c:pt idx="352">
                  <c:v>42709</c:v>
                </c:pt>
                <c:pt idx="353">
                  <c:v>42710</c:v>
                </c:pt>
                <c:pt idx="354">
                  <c:v>42711</c:v>
                </c:pt>
                <c:pt idx="355">
                  <c:v>42712</c:v>
                </c:pt>
                <c:pt idx="356">
                  <c:v>42713</c:v>
                </c:pt>
                <c:pt idx="357">
                  <c:v>42716</c:v>
                </c:pt>
                <c:pt idx="358">
                  <c:v>42717</c:v>
                </c:pt>
                <c:pt idx="359">
                  <c:v>42718</c:v>
                </c:pt>
                <c:pt idx="360">
                  <c:v>42719</c:v>
                </c:pt>
                <c:pt idx="361">
                  <c:v>42720</c:v>
                </c:pt>
                <c:pt idx="362">
                  <c:v>42723</c:v>
                </c:pt>
                <c:pt idx="363">
                  <c:v>42724</c:v>
                </c:pt>
                <c:pt idx="364">
                  <c:v>42725</c:v>
                </c:pt>
                <c:pt idx="365">
                  <c:v>42726</c:v>
                </c:pt>
                <c:pt idx="366">
                  <c:v>42727</c:v>
                </c:pt>
                <c:pt idx="367">
                  <c:v>42731</c:v>
                </c:pt>
                <c:pt idx="368">
                  <c:v>42732</c:v>
                </c:pt>
                <c:pt idx="369">
                  <c:v>42733</c:v>
                </c:pt>
                <c:pt idx="370">
                  <c:v>42734</c:v>
                </c:pt>
                <c:pt idx="371">
                  <c:v>42737</c:v>
                </c:pt>
                <c:pt idx="372">
                  <c:v>42738</c:v>
                </c:pt>
                <c:pt idx="373">
                  <c:v>42739</c:v>
                </c:pt>
                <c:pt idx="374">
                  <c:v>42740</c:v>
                </c:pt>
                <c:pt idx="375">
                  <c:v>42741</c:v>
                </c:pt>
                <c:pt idx="376">
                  <c:v>42744</c:v>
                </c:pt>
                <c:pt idx="377">
                  <c:v>42745</c:v>
                </c:pt>
                <c:pt idx="378">
                  <c:v>42746</c:v>
                </c:pt>
                <c:pt idx="379">
                  <c:v>42747</c:v>
                </c:pt>
                <c:pt idx="380">
                  <c:v>42748</c:v>
                </c:pt>
                <c:pt idx="381">
                  <c:v>42751</c:v>
                </c:pt>
                <c:pt idx="382">
                  <c:v>42752</c:v>
                </c:pt>
                <c:pt idx="383">
                  <c:v>42753</c:v>
                </c:pt>
                <c:pt idx="384">
                  <c:v>42754</c:v>
                </c:pt>
                <c:pt idx="385">
                  <c:v>42755</c:v>
                </c:pt>
                <c:pt idx="386">
                  <c:v>42758</c:v>
                </c:pt>
                <c:pt idx="387">
                  <c:v>42759</c:v>
                </c:pt>
                <c:pt idx="388">
                  <c:v>42760</c:v>
                </c:pt>
                <c:pt idx="389">
                  <c:v>42761</c:v>
                </c:pt>
                <c:pt idx="390">
                  <c:v>42762</c:v>
                </c:pt>
                <c:pt idx="391">
                  <c:v>42765</c:v>
                </c:pt>
                <c:pt idx="392">
                  <c:v>42766</c:v>
                </c:pt>
                <c:pt idx="393">
                  <c:v>42767</c:v>
                </c:pt>
                <c:pt idx="394">
                  <c:v>42768</c:v>
                </c:pt>
                <c:pt idx="395">
                  <c:v>42769</c:v>
                </c:pt>
                <c:pt idx="396">
                  <c:v>42772</c:v>
                </c:pt>
                <c:pt idx="397">
                  <c:v>42773</c:v>
                </c:pt>
                <c:pt idx="398">
                  <c:v>42774</c:v>
                </c:pt>
                <c:pt idx="399">
                  <c:v>42775</c:v>
                </c:pt>
                <c:pt idx="400">
                  <c:v>42776</c:v>
                </c:pt>
                <c:pt idx="401">
                  <c:v>42779</c:v>
                </c:pt>
                <c:pt idx="402">
                  <c:v>42780</c:v>
                </c:pt>
                <c:pt idx="403">
                  <c:v>42781</c:v>
                </c:pt>
                <c:pt idx="404">
                  <c:v>42782</c:v>
                </c:pt>
                <c:pt idx="405">
                  <c:v>42783</c:v>
                </c:pt>
                <c:pt idx="406">
                  <c:v>42786</c:v>
                </c:pt>
                <c:pt idx="407">
                  <c:v>42787</c:v>
                </c:pt>
                <c:pt idx="408">
                  <c:v>42788</c:v>
                </c:pt>
                <c:pt idx="409">
                  <c:v>42789</c:v>
                </c:pt>
                <c:pt idx="410">
                  <c:v>42790</c:v>
                </c:pt>
                <c:pt idx="411">
                  <c:v>42793</c:v>
                </c:pt>
                <c:pt idx="412">
                  <c:v>42794</c:v>
                </c:pt>
                <c:pt idx="413">
                  <c:v>42795</c:v>
                </c:pt>
                <c:pt idx="414">
                  <c:v>42796</c:v>
                </c:pt>
                <c:pt idx="415">
                  <c:v>42797</c:v>
                </c:pt>
                <c:pt idx="416">
                  <c:v>42800</c:v>
                </c:pt>
                <c:pt idx="417">
                  <c:v>42801</c:v>
                </c:pt>
                <c:pt idx="418">
                  <c:v>42802</c:v>
                </c:pt>
                <c:pt idx="419">
                  <c:v>42803</c:v>
                </c:pt>
                <c:pt idx="420">
                  <c:v>42804</c:v>
                </c:pt>
                <c:pt idx="421">
                  <c:v>42807</c:v>
                </c:pt>
                <c:pt idx="422">
                  <c:v>42808</c:v>
                </c:pt>
                <c:pt idx="423">
                  <c:v>42809</c:v>
                </c:pt>
                <c:pt idx="424">
                  <c:v>42810</c:v>
                </c:pt>
                <c:pt idx="425">
                  <c:v>42811</c:v>
                </c:pt>
                <c:pt idx="426">
                  <c:v>42814</c:v>
                </c:pt>
                <c:pt idx="427">
                  <c:v>42815</c:v>
                </c:pt>
                <c:pt idx="428">
                  <c:v>42816</c:v>
                </c:pt>
                <c:pt idx="429">
                  <c:v>42817</c:v>
                </c:pt>
                <c:pt idx="430">
                  <c:v>42818</c:v>
                </c:pt>
                <c:pt idx="431">
                  <c:v>42821</c:v>
                </c:pt>
                <c:pt idx="432">
                  <c:v>42822</c:v>
                </c:pt>
                <c:pt idx="433">
                  <c:v>42823</c:v>
                </c:pt>
                <c:pt idx="434">
                  <c:v>42824</c:v>
                </c:pt>
                <c:pt idx="435">
                  <c:v>42825</c:v>
                </c:pt>
                <c:pt idx="436">
                  <c:v>42828</c:v>
                </c:pt>
                <c:pt idx="437">
                  <c:v>42829</c:v>
                </c:pt>
                <c:pt idx="438">
                  <c:v>42830</c:v>
                </c:pt>
                <c:pt idx="439">
                  <c:v>42831</c:v>
                </c:pt>
                <c:pt idx="440">
                  <c:v>42832</c:v>
                </c:pt>
                <c:pt idx="441">
                  <c:v>42835</c:v>
                </c:pt>
                <c:pt idx="442">
                  <c:v>42836</c:v>
                </c:pt>
                <c:pt idx="443">
                  <c:v>42837</c:v>
                </c:pt>
                <c:pt idx="444">
                  <c:v>42838</c:v>
                </c:pt>
                <c:pt idx="445">
                  <c:v>42843</c:v>
                </c:pt>
                <c:pt idx="446">
                  <c:v>42844</c:v>
                </c:pt>
                <c:pt idx="447">
                  <c:v>42845</c:v>
                </c:pt>
                <c:pt idx="448">
                  <c:v>42846</c:v>
                </c:pt>
                <c:pt idx="449">
                  <c:v>42849</c:v>
                </c:pt>
                <c:pt idx="450">
                  <c:v>42850</c:v>
                </c:pt>
                <c:pt idx="451">
                  <c:v>42851</c:v>
                </c:pt>
                <c:pt idx="452">
                  <c:v>42852</c:v>
                </c:pt>
                <c:pt idx="453">
                  <c:v>42853</c:v>
                </c:pt>
                <c:pt idx="454">
                  <c:v>42857</c:v>
                </c:pt>
                <c:pt idx="455">
                  <c:v>42858</c:v>
                </c:pt>
                <c:pt idx="456">
                  <c:v>42859</c:v>
                </c:pt>
                <c:pt idx="457">
                  <c:v>42860</c:v>
                </c:pt>
                <c:pt idx="458">
                  <c:v>42863</c:v>
                </c:pt>
                <c:pt idx="459">
                  <c:v>42864</c:v>
                </c:pt>
                <c:pt idx="460">
                  <c:v>42865</c:v>
                </c:pt>
                <c:pt idx="461">
                  <c:v>42866</c:v>
                </c:pt>
                <c:pt idx="462">
                  <c:v>42867</c:v>
                </c:pt>
                <c:pt idx="463">
                  <c:v>42870</c:v>
                </c:pt>
                <c:pt idx="464">
                  <c:v>42871</c:v>
                </c:pt>
                <c:pt idx="465">
                  <c:v>42872</c:v>
                </c:pt>
                <c:pt idx="466">
                  <c:v>42873</c:v>
                </c:pt>
                <c:pt idx="467">
                  <c:v>42874</c:v>
                </c:pt>
                <c:pt idx="468">
                  <c:v>42877</c:v>
                </c:pt>
                <c:pt idx="469">
                  <c:v>42878</c:v>
                </c:pt>
                <c:pt idx="470">
                  <c:v>42879</c:v>
                </c:pt>
                <c:pt idx="471">
                  <c:v>42880</c:v>
                </c:pt>
                <c:pt idx="472">
                  <c:v>42881</c:v>
                </c:pt>
                <c:pt idx="473">
                  <c:v>42884</c:v>
                </c:pt>
                <c:pt idx="474">
                  <c:v>42885</c:v>
                </c:pt>
                <c:pt idx="475">
                  <c:v>42886</c:v>
                </c:pt>
                <c:pt idx="476">
                  <c:v>42887</c:v>
                </c:pt>
                <c:pt idx="477">
                  <c:v>42888</c:v>
                </c:pt>
                <c:pt idx="478">
                  <c:v>42891</c:v>
                </c:pt>
                <c:pt idx="479">
                  <c:v>42892</c:v>
                </c:pt>
                <c:pt idx="480">
                  <c:v>42893</c:v>
                </c:pt>
                <c:pt idx="481">
                  <c:v>42894</c:v>
                </c:pt>
                <c:pt idx="482">
                  <c:v>42895</c:v>
                </c:pt>
                <c:pt idx="483">
                  <c:v>42898</c:v>
                </c:pt>
                <c:pt idx="484">
                  <c:v>42899</c:v>
                </c:pt>
                <c:pt idx="485">
                  <c:v>42900</c:v>
                </c:pt>
                <c:pt idx="486">
                  <c:v>42901</c:v>
                </c:pt>
                <c:pt idx="487">
                  <c:v>42902</c:v>
                </c:pt>
                <c:pt idx="488">
                  <c:v>42905</c:v>
                </c:pt>
                <c:pt idx="489">
                  <c:v>42906</c:v>
                </c:pt>
                <c:pt idx="490">
                  <c:v>42907</c:v>
                </c:pt>
                <c:pt idx="491">
                  <c:v>42908</c:v>
                </c:pt>
                <c:pt idx="492">
                  <c:v>42909</c:v>
                </c:pt>
                <c:pt idx="493">
                  <c:v>42912</c:v>
                </c:pt>
                <c:pt idx="494">
                  <c:v>42913</c:v>
                </c:pt>
                <c:pt idx="495">
                  <c:v>42914</c:v>
                </c:pt>
                <c:pt idx="496">
                  <c:v>42915</c:v>
                </c:pt>
                <c:pt idx="497">
                  <c:v>42916</c:v>
                </c:pt>
                <c:pt idx="498">
                  <c:v>42919</c:v>
                </c:pt>
                <c:pt idx="499">
                  <c:v>42920</c:v>
                </c:pt>
                <c:pt idx="500">
                  <c:v>42921</c:v>
                </c:pt>
                <c:pt idx="501">
                  <c:v>42922</c:v>
                </c:pt>
                <c:pt idx="502">
                  <c:v>42923</c:v>
                </c:pt>
                <c:pt idx="503">
                  <c:v>42926</c:v>
                </c:pt>
                <c:pt idx="504">
                  <c:v>42927</c:v>
                </c:pt>
                <c:pt idx="505">
                  <c:v>42928</c:v>
                </c:pt>
                <c:pt idx="506">
                  <c:v>42929</c:v>
                </c:pt>
                <c:pt idx="507">
                  <c:v>42930</c:v>
                </c:pt>
                <c:pt idx="508">
                  <c:v>42933</c:v>
                </c:pt>
                <c:pt idx="509">
                  <c:v>42934</c:v>
                </c:pt>
                <c:pt idx="510">
                  <c:v>42935</c:v>
                </c:pt>
                <c:pt idx="511">
                  <c:v>42942</c:v>
                </c:pt>
              </c:numCache>
            </c:numRef>
          </c:xVal>
          <c:yVal>
            <c:numRef>
              <c:f>EUR3M!$BE$2:$BE$513</c:f>
              <c:numCache>
                <c:formatCode>0.0000%</c:formatCode>
                <c:ptCount val="5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</c:numCache>
            </c:numRef>
          </c:yVal>
          <c:smooth val="0"/>
        </c:ser>
        <c:ser>
          <c:idx val="1"/>
          <c:order val="2"/>
          <c:tx>
            <c:v>3M Mkt FRA</c:v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EUR3M!$AV$2:$AV$13</c:f>
              <c:numCache>
                <c:formatCode>ddd\,\ dd\-mmm\-yyyy</c:formatCode>
                <c:ptCount val="12"/>
                <c:pt idx="0">
                  <c:v>42240</c:v>
                </c:pt>
                <c:pt idx="1">
                  <c:v>42271</c:v>
                </c:pt>
                <c:pt idx="2">
                  <c:v>42303</c:v>
                </c:pt>
                <c:pt idx="3">
                  <c:v>42332</c:v>
                </c:pt>
                <c:pt idx="4">
                  <c:v>42362</c:v>
                </c:pt>
                <c:pt idx="5">
                  <c:v>42394</c:v>
                </c:pt>
                <c:pt idx="6">
                  <c:v>42424</c:v>
                </c:pt>
                <c:pt idx="7">
                  <c:v>42453</c:v>
                </c:pt>
                <c:pt idx="8">
                  <c:v>42485</c:v>
                </c:pt>
                <c:pt idx="9">
                  <c:v>42514</c:v>
                </c:pt>
                <c:pt idx="10">
                  <c:v>42545</c:v>
                </c:pt>
                <c:pt idx="11">
                  <c:v>42576</c:v>
                </c:pt>
              </c:numCache>
            </c:numRef>
          </c:xVal>
          <c:yVal>
            <c:numRef>
              <c:f>EUR3M!$AT$2:$AT$13</c:f>
              <c:numCache>
                <c:formatCode>0.0000%</c:formatCode>
                <c:ptCount val="12"/>
                <c:pt idx="0">
                  <c:v>-1.5999999999999999E-4</c:v>
                </c:pt>
                <c:pt idx="1">
                  <c:v>-1.5999999999999999E-4</c:v>
                </c:pt>
                <c:pt idx="2">
                  <c:v>-1.2999999999999999E-4</c:v>
                </c:pt>
                <c:pt idx="3">
                  <c:v>-1.1999999999999999E-4</c:v>
                </c:pt>
                <c:pt idx="4">
                  <c:v>-1.0999999999999999E-4</c:v>
                </c:pt>
                <c:pt idx="5">
                  <c:v>-1.0999999999999999E-4</c:v>
                </c:pt>
                <c:pt idx="6">
                  <c:v>-9.9999999999999978E-5</c:v>
                </c:pt>
                <c:pt idx="7">
                  <c:v>-8.9999999999999979E-5</c:v>
                </c:pt>
                <c:pt idx="8">
                  <c:v>-6.0000000000000008E-5</c:v>
                </c:pt>
                <c:pt idx="9">
                  <c:v>-2.999999999999997E-5</c:v>
                </c:pt>
                <c:pt idx="10">
                  <c:v>1.0000000000000013E-5</c:v>
                </c:pt>
                <c:pt idx="11">
                  <c:v>7.0000000000000021E-5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3377920"/>
        <c:axId val="783379456"/>
      </c:scatterChart>
      <c:valAx>
        <c:axId val="783377920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783379456"/>
        <c:crosses val="autoZero"/>
        <c:crossBetween val="midCat"/>
      </c:valAx>
      <c:valAx>
        <c:axId val="783379456"/>
        <c:scaling>
          <c:orientation val="minMax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833779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3981319444444447"/>
          <c:y val="0.47839444444444451"/>
          <c:w val="0.11256180555555556"/>
          <c:h val="0.19137750000000001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3M (0Y-60Y)</a:t>
            </a:r>
          </a:p>
        </c:rich>
      </c:tx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3M Mx</c:v>
          </c:tx>
          <c:spPr>
            <a:ln>
              <a:noFill/>
            </a:ln>
          </c:spPr>
          <c:marker>
            <c:symbol val="circle"/>
            <c:size val="3"/>
          </c:marker>
          <c:cat>
            <c:numRef>
              <c:f>EUR3M!$BB$2:$BB$2366</c:f>
              <c:numCache>
                <c:formatCode>ddd\,\ dd\-mmm\-yyyy</c:formatCode>
                <c:ptCount val="2365"/>
                <c:pt idx="0">
                  <c:v>42209</c:v>
                </c:pt>
                <c:pt idx="1">
                  <c:v>42212</c:v>
                </c:pt>
                <c:pt idx="2">
                  <c:v>42213</c:v>
                </c:pt>
                <c:pt idx="3">
                  <c:v>42214</c:v>
                </c:pt>
                <c:pt idx="4">
                  <c:v>42215</c:v>
                </c:pt>
                <c:pt idx="5">
                  <c:v>42216</c:v>
                </c:pt>
                <c:pt idx="6">
                  <c:v>42219</c:v>
                </c:pt>
                <c:pt idx="7">
                  <c:v>42220</c:v>
                </c:pt>
                <c:pt idx="8">
                  <c:v>42221</c:v>
                </c:pt>
                <c:pt idx="9">
                  <c:v>42222</c:v>
                </c:pt>
                <c:pt idx="10">
                  <c:v>42223</c:v>
                </c:pt>
                <c:pt idx="11">
                  <c:v>42226</c:v>
                </c:pt>
                <c:pt idx="12">
                  <c:v>42227</c:v>
                </c:pt>
                <c:pt idx="13">
                  <c:v>42228</c:v>
                </c:pt>
                <c:pt idx="14">
                  <c:v>42229</c:v>
                </c:pt>
                <c:pt idx="15">
                  <c:v>42230</c:v>
                </c:pt>
                <c:pt idx="16">
                  <c:v>42233</c:v>
                </c:pt>
                <c:pt idx="17">
                  <c:v>42234</c:v>
                </c:pt>
                <c:pt idx="18">
                  <c:v>42235</c:v>
                </c:pt>
                <c:pt idx="19">
                  <c:v>42236</c:v>
                </c:pt>
                <c:pt idx="20">
                  <c:v>42237</c:v>
                </c:pt>
                <c:pt idx="21">
                  <c:v>42240</c:v>
                </c:pt>
                <c:pt idx="22">
                  <c:v>42241</c:v>
                </c:pt>
                <c:pt idx="23">
                  <c:v>42242</c:v>
                </c:pt>
                <c:pt idx="24">
                  <c:v>42243</c:v>
                </c:pt>
                <c:pt idx="25">
                  <c:v>42244</c:v>
                </c:pt>
                <c:pt idx="26">
                  <c:v>42247</c:v>
                </c:pt>
                <c:pt idx="27">
                  <c:v>42248</c:v>
                </c:pt>
                <c:pt idx="28">
                  <c:v>42249</c:v>
                </c:pt>
                <c:pt idx="29">
                  <c:v>42250</c:v>
                </c:pt>
                <c:pt idx="30">
                  <c:v>42251</c:v>
                </c:pt>
                <c:pt idx="31">
                  <c:v>42254</c:v>
                </c:pt>
                <c:pt idx="32">
                  <c:v>42255</c:v>
                </c:pt>
                <c:pt idx="33">
                  <c:v>42256</c:v>
                </c:pt>
                <c:pt idx="34">
                  <c:v>42257</c:v>
                </c:pt>
                <c:pt idx="35">
                  <c:v>42258</c:v>
                </c:pt>
                <c:pt idx="36">
                  <c:v>42261</c:v>
                </c:pt>
                <c:pt idx="37">
                  <c:v>42262</c:v>
                </c:pt>
                <c:pt idx="38">
                  <c:v>42263</c:v>
                </c:pt>
                <c:pt idx="39">
                  <c:v>42264</c:v>
                </c:pt>
                <c:pt idx="40">
                  <c:v>42265</c:v>
                </c:pt>
                <c:pt idx="41">
                  <c:v>42268</c:v>
                </c:pt>
                <c:pt idx="42">
                  <c:v>42269</c:v>
                </c:pt>
                <c:pt idx="43">
                  <c:v>42270</c:v>
                </c:pt>
                <c:pt idx="44">
                  <c:v>42271</c:v>
                </c:pt>
                <c:pt idx="45">
                  <c:v>42272</c:v>
                </c:pt>
                <c:pt idx="46">
                  <c:v>42275</c:v>
                </c:pt>
                <c:pt idx="47">
                  <c:v>42276</c:v>
                </c:pt>
                <c:pt idx="48">
                  <c:v>42277</c:v>
                </c:pt>
                <c:pt idx="49">
                  <c:v>42278</c:v>
                </c:pt>
                <c:pt idx="50">
                  <c:v>42279</c:v>
                </c:pt>
                <c:pt idx="51">
                  <c:v>42282</c:v>
                </c:pt>
                <c:pt idx="52">
                  <c:v>42283</c:v>
                </c:pt>
                <c:pt idx="53">
                  <c:v>42284</c:v>
                </c:pt>
                <c:pt idx="54">
                  <c:v>42285</c:v>
                </c:pt>
                <c:pt idx="55">
                  <c:v>42286</c:v>
                </c:pt>
                <c:pt idx="56">
                  <c:v>42289</c:v>
                </c:pt>
                <c:pt idx="57">
                  <c:v>42290</c:v>
                </c:pt>
                <c:pt idx="58">
                  <c:v>42291</c:v>
                </c:pt>
                <c:pt idx="59">
                  <c:v>42292</c:v>
                </c:pt>
                <c:pt idx="60">
                  <c:v>42293</c:v>
                </c:pt>
                <c:pt idx="61">
                  <c:v>42296</c:v>
                </c:pt>
                <c:pt idx="62">
                  <c:v>42297</c:v>
                </c:pt>
                <c:pt idx="63">
                  <c:v>42298</c:v>
                </c:pt>
                <c:pt idx="64">
                  <c:v>42299</c:v>
                </c:pt>
                <c:pt idx="65">
                  <c:v>42300</c:v>
                </c:pt>
                <c:pt idx="66">
                  <c:v>42303</c:v>
                </c:pt>
                <c:pt idx="67">
                  <c:v>42304</c:v>
                </c:pt>
                <c:pt idx="68">
                  <c:v>42305</c:v>
                </c:pt>
                <c:pt idx="69">
                  <c:v>42306</c:v>
                </c:pt>
                <c:pt idx="70">
                  <c:v>42307</c:v>
                </c:pt>
                <c:pt idx="71">
                  <c:v>42310</c:v>
                </c:pt>
                <c:pt idx="72">
                  <c:v>42311</c:v>
                </c:pt>
                <c:pt idx="73">
                  <c:v>42312</c:v>
                </c:pt>
                <c:pt idx="74">
                  <c:v>42313</c:v>
                </c:pt>
                <c:pt idx="75">
                  <c:v>42314</c:v>
                </c:pt>
                <c:pt idx="76">
                  <c:v>42317</c:v>
                </c:pt>
                <c:pt idx="77">
                  <c:v>42318</c:v>
                </c:pt>
                <c:pt idx="78">
                  <c:v>42319</c:v>
                </c:pt>
                <c:pt idx="79">
                  <c:v>42320</c:v>
                </c:pt>
                <c:pt idx="80">
                  <c:v>42321</c:v>
                </c:pt>
                <c:pt idx="81">
                  <c:v>42324</c:v>
                </c:pt>
                <c:pt idx="82">
                  <c:v>42325</c:v>
                </c:pt>
                <c:pt idx="83">
                  <c:v>42326</c:v>
                </c:pt>
                <c:pt idx="84">
                  <c:v>42327</c:v>
                </c:pt>
                <c:pt idx="85">
                  <c:v>42328</c:v>
                </c:pt>
                <c:pt idx="86">
                  <c:v>42331</c:v>
                </c:pt>
                <c:pt idx="87">
                  <c:v>42332</c:v>
                </c:pt>
                <c:pt idx="88">
                  <c:v>42333</c:v>
                </c:pt>
                <c:pt idx="89">
                  <c:v>42334</c:v>
                </c:pt>
                <c:pt idx="90">
                  <c:v>42335</c:v>
                </c:pt>
                <c:pt idx="91">
                  <c:v>42338</c:v>
                </c:pt>
                <c:pt idx="92">
                  <c:v>42339</c:v>
                </c:pt>
                <c:pt idx="93">
                  <c:v>42340</c:v>
                </c:pt>
                <c:pt idx="94">
                  <c:v>42341</c:v>
                </c:pt>
                <c:pt idx="95">
                  <c:v>42342</c:v>
                </c:pt>
                <c:pt idx="96">
                  <c:v>42345</c:v>
                </c:pt>
                <c:pt idx="97">
                  <c:v>42346</c:v>
                </c:pt>
                <c:pt idx="98">
                  <c:v>42347</c:v>
                </c:pt>
                <c:pt idx="99">
                  <c:v>42348</c:v>
                </c:pt>
                <c:pt idx="100">
                  <c:v>42349</c:v>
                </c:pt>
                <c:pt idx="101">
                  <c:v>42352</c:v>
                </c:pt>
                <c:pt idx="102">
                  <c:v>42353</c:v>
                </c:pt>
                <c:pt idx="103">
                  <c:v>42354</c:v>
                </c:pt>
                <c:pt idx="104">
                  <c:v>42355</c:v>
                </c:pt>
                <c:pt idx="105">
                  <c:v>42356</c:v>
                </c:pt>
                <c:pt idx="106">
                  <c:v>42359</c:v>
                </c:pt>
                <c:pt idx="107">
                  <c:v>42360</c:v>
                </c:pt>
                <c:pt idx="108">
                  <c:v>42361</c:v>
                </c:pt>
                <c:pt idx="109">
                  <c:v>42362</c:v>
                </c:pt>
                <c:pt idx="110">
                  <c:v>42366</c:v>
                </c:pt>
                <c:pt idx="111">
                  <c:v>42367</c:v>
                </c:pt>
                <c:pt idx="112">
                  <c:v>42368</c:v>
                </c:pt>
                <c:pt idx="113">
                  <c:v>42369</c:v>
                </c:pt>
                <c:pt idx="114">
                  <c:v>42373</c:v>
                </c:pt>
                <c:pt idx="115">
                  <c:v>42374</c:v>
                </c:pt>
                <c:pt idx="116">
                  <c:v>42375</c:v>
                </c:pt>
                <c:pt idx="117">
                  <c:v>42376</c:v>
                </c:pt>
                <c:pt idx="118">
                  <c:v>42377</c:v>
                </c:pt>
                <c:pt idx="119">
                  <c:v>42380</c:v>
                </c:pt>
                <c:pt idx="120">
                  <c:v>42381</c:v>
                </c:pt>
                <c:pt idx="121">
                  <c:v>42382</c:v>
                </c:pt>
                <c:pt idx="122">
                  <c:v>42383</c:v>
                </c:pt>
                <c:pt idx="123">
                  <c:v>42384</c:v>
                </c:pt>
                <c:pt idx="124">
                  <c:v>42387</c:v>
                </c:pt>
                <c:pt idx="125">
                  <c:v>42388</c:v>
                </c:pt>
                <c:pt idx="126">
                  <c:v>42389</c:v>
                </c:pt>
                <c:pt idx="127">
                  <c:v>42390</c:v>
                </c:pt>
                <c:pt idx="128">
                  <c:v>42391</c:v>
                </c:pt>
                <c:pt idx="129">
                  <c:v>42394</c:v>
                </c:pt>
                <c:pt idx="130">
                  <c:v>42395</c:v>
                </c:pt>
                <c:pt idx="131">
                  <c:v>42396</c:v>
                </c:pt>
                <c:pt idx="132">
                  <c:v>42397</c:v>
                </c:pt>
                <c:pt idx="133">
                  <c:v>42398</c:v>
                </c:pt>
                <c:pt idx="134">
                  <c:v>42401</c:v>
                </c:pt>
                <c:pt idx="135">
                  <c:v>42402</c:v>
                </c:pt>
                <c:pt idx="136">
                  <c:v>42403</c:v>
                </c:pt>
                <c:pt idx="137">
                  <c:v>42404</c:v>
                </c:pt>
                <c:pt idx="138">
                  <c:v>42405</c:v>
                </c:pt>
                <c:pt idx="139">
                  <c:v>42408</c:v>
                </c:pt>
                <c:pt idx="140">
                  <c:v>42409</c:v>
                </c:pt>
                <c:pt idx="141">
                  <c:v>42410</c:v>
                </c:pt>
                <c:pt idx="142">
                  <c:v>42411</c:v>
                </c:pt>
                <c:pt idx="143">
                  <c:v>42412</c:v>
                </c:pt>
                <c:pt idx="144">
                  <c:v>42415</c:v>
                </c:pt>
                <c:pt idx="145">
                  <c:v>42416</c:v>
                </c:pt>
                <c:pt idx="146">
                  <c:v>42417</c:v>
                </c:pt>
                <c:pt idx="147">
                  <c:v>42418</c:v>
                </c:pt>
                <c:pt idx="148">
                  <c:v>42419</c:v>
                </c:pt>
                <c:pt idx="149">
                  <c:v>42422</c:v>
                </c:pt>
                <c:pt idx="150">
                  <c:v>42423</c:v>
                </c:pt>
                <c:pt idx="151">
                  <c:v>42424</c:v>
                </c:pt>
                <c:pt idx="152">
                  <c:v>42425</c:v>
                </c:pt>
                <c:pt idx="153">
                  <c:v>42426</c:v>
                </c:pt>
                <c:pt idx="154">
                  <c:v>42429</c:v>
                </c:pt>
                <c:pt idx="155">
                  <c:v>42430</c:v>
                </c:pt>
                <c:pt idx="156">
                  <c:v>42431</c:v>
                </c:pt>
                <c:pt idx="157">
                  <c:v>42432</c:v>
                </c:pt>
                <c:pt idx="158">
                  <c:v>42433</c:v>
                </c:pt>
                <c:pt idx="159">
                  <c:v>42436</c:v>
                </c:pt>
                <c:pt idx="160">
                  <c:v>42437</c:v>
                </c:pt>
                <c:pt idx="161">
                  <c:v>42438</c:v>
                </c:pt>
                <c:pt idx="162">
                  <c:v>42439</c:v>
                </c:pt>
                <c:pt idx="163">
                  <c:v>42440</c:v>
                </c:pt>
                <c:pt idx="164">
                  <c:v>42443</c:v>
                </c:pt>
                <c:pt idx="165">
                  <c:v>42444</c:v>
                </c:pt>
                <c:pt idx="166">
                  <c:v>42445</c:v>
                </c:pt>
                <c:pt idx="167">
                  <c:v>42446</c:v>
                </c:pt>
                <c:pt idx="168">
                  <c:v>42447</c:v>
                </c:pt>
                <c:pt idx="169">
                  <c:v>42450</c:v>
                </c:pt>
                <c:pt idx="170">
                  <c:v>42451</c:v>
                </c:pt>
                <c:pt idx="171">
                  <c:v>42452</c:v>
                </c:pt>
                <c:pt idx="172">
                  <c:v>42453</c:v>
                </c:pt>
                <c:pt idx="173">
                  <c:v>42458</c:v>
                </c:pt>
                <c:pt idx="174">
                  <c:v>42459</c:v>
                </c:pt>
                <c:pt idx="175">
                  <c:v>42460</c:v>
                </c:pt>
                <c:pt idx="176">
                  <c:v>42461</c:v>
                </c:pt>
                <c:pt idx="177">
                  <c:v>42464</c:v>
                </c:pt>
                <c:pt idx="178">
                  <c:v>42465</c:v>
                </c:pt>
                <c:pt idx="179">
                  <c:v>42466</c:v>
                </c:pt>
                <c:pt idx="180">
                  <c:v>42467</c:v>
                </c:pt>
                <c:pt idx="181">
                  <c:v>42468</c:v>
                </c:pt>
                <c:pt idx="182">
                  <c:v>42471</c:v>
                </c:pt>
                <c:pt idx="183">
                  <c:v>42472</c:v>
                </c:pt>
                <c:pt idx="184">
                  <c:v>42473</c:v>
                </c:pt>
                <c:pt idx="185">
                  <c:v>42474</c:v>
                </c:pt>
                <c:pt idx="186">
                  <c:v>42475</c:v>
                </c:pt>
                <c:pt idx="187">
                  <c:v>42478</c:v>
                </c:pt>
                <c:pt idx="188">
                  <c:v>42479</c:v>
                </c:pt>
                <c:pt idx="189">
                  <c:v>42480</c:v>
                </c:pt>
                <c:pt idx="190">
                  <c:v>42481</c:v>
                </c:pt>
                <c:pt idx="191">
                  <c:v>42482</c:v>
                </c:pt>
                <c:pt idx="192">
                  <c:v>42485</c:v>
                </c:pt>
                <c:pt idx="193">
                  <c:v>42486</c:v>
                </c:pt>
                <c:pt idx="194">
                  <c:v>42487</c:v>
                </c:pt>
                <c:pt idx="195">
                  <c:v>42488</c:v>
                </c:pt>
                <c:pt idx="196">
                  <c:v>42489</c:v>
                </c:pt>
                <c:pt idx="197">
                  <c:v>42492</c:v>
                </c:pt>
                <c:pt idx="198">
                  <c:v>42493</c:v>
                </c:pt>
                <c:pt idx="199">
                  <c:v>42494</c:v>
                </c:pt>
                <c:pt idx="200">
                  <c:v>42495</c:v>
                </c:pt>
                <c:pt idx="201">
                  <c:v>42496</c:v>
                </c:pt>
                <c:pt idx="202">
                  <c:v>42499</c:v>
                </c:pt>
                <c:pt idx="203">
                  <c:v>42500</c:v>
                </c:pt>
                <c:pt idx="204">
                  <c:v>42501</c:v>
                </c:pt>
                <c:pt idx="205">
                  <c:v>42502</c:v>
                </c:pt>
                <c:pt idx="206">
                  <c:v>42503</c:v>
                </c:pt>
                <c:pt idx="207">
                  <c:v>42506</c:v>
                </c:pt>
                <c:pt idx="208">
                  <c:v>42507</c:v>
                </c:pt>
                <c:pt idx="209">
                  <c:v>42508</c:v>
                </c:pt>
                <c:pt idx="210">
                  <c:v>42509</c:v>
                </c:pt>
                <c:pt idx="211">
                  <c:v>42510</c:v>
                </c:pt>
                <c:pt idx="212">
                  <c:v>42513</c:v>
                </c:pt>
                <c:pt idx="213">
                  <c:v>42514</c:v>
                </c:pt>
                <c:pt idx="214">
                  <c:v>42515</c:v>
                </c:pt>
                <c:pt idx="215">
                  <c:v>42516</c:v>
                </c:pt>
                <c:pt idx="216">
                  <c:v>42517</c:v>
                </c:pt>
                <c:pt idx="217">
                  <c:v>42520</c:v>
                </c:pt>
                <c:pt idx="218">
                  <c:v>42521</c:v>
                </c:pt>
                <c:pt idx="219">
                  <c:v>42522</c:v>
                </c:pt>
                <c:pt idx="220">
                  <c:v>42523</c:v>
                </c:pt>
                <c:pt idx="221">
                  <c:v>42524</c:v>
                </c:pt>
                <c:pt idx="222">
                  <c:v>42527</c:v>
                </c:pt>
                <c:pt idx="223">
                  <c:v>42528</c:v>
                </c:pt>
                <c:pt idx="224">
                  <c:v>42529</c:v>
                </c:pt>
                <c:pt idx="225">
                  <c:v>42530</c:v>
                </c:pt>
                <c:pt idx="226">
                  <c:v>42531</c:v>
                </c:pt>
                <c:pt idx="227">
                  <c:v>42534</c:v>
                </c:pt>
                <c:pt idx="228">
                  <c:v>42535</c:v>
                </c:pt>
                <c:pt idx="229">
                  <c:v>42536</c:v>
                </c:pt>
                <c:pt idx="230">
                  <c:v>42537</c:v>
                </c:pt>
                <c:pt idx="231">
                  <c:v>42538</c:v>
                </c:pt>
                <c:pt idx="232">
                  <c:v>42541</c:v>
                </c:pt>
                <c:pt idx="233">
                  <c:v>42542</c:v>
                </c:pt>
                <c:pt idx="234">
                  <c:v>42543</c:v>
                </c:pt>
                <c:pt idx="235">
                  <c:v>42544</c:v>
                </c:pt>
                <c:pt idx="236">
                  <c:v>42545</c:v>
                </c:pt>
                <c:pt idx="237">
                  <c:v>42548</c:v>
                </c:pt>
                <c:pt idx="238">
                  <c:v>42549</c:v>
                </c:pt>
                <c:pt idx="239">
                  <c:v>42550</c:v>
                </c:pt>
                <c:pt idx="240">
                  <c:v>42551</c:v>
                </c:pt>
                <c:pt idx="241">
                  <c:v>42552</c:v>
                </c:pt>
                <c:pt idx="242">
                  <c:v>42555</c:v>
                </c:pt>
                <c:pt idx="243">
                  <c:v>42556</c:v>
                </c:pt>
                <c:pt idx="244">
                  <c:v>42557</c:v>
                </c:pt>
                <c:pt idx="245">
                  <c:v>42558</c:v>
                </c:pt>
                <c:pt idx="246">
                  <c:v>42559</c:v>
                </c:pt>
                <c:pt idx="247">
                  <c:v>42562</c:v>
                </c:pt>
                <c:pt idx="248">
                  <c:v>42563</c:v>
                </c:pt>
                <c:pt idx="249">
                  <c:v>42564</c:v>
                </c:pt>
                <c:pt idx="250">
                  <c:v>42565</c:v>
                </c:pt>
                <c:pt idx="251">
                  <c:v>42566</c:v>
                </c:pt>
                <c:pt idx="252">
                  <c:v>42569</c:v>
                </c:pt>
                <c:pt idx="253">
                  <c:v>42570</c:v>
                </c:pt>
                <c:pt idx="254">
                  <c:v>42571</c:v>
                </c:pt>
                <c:pt idx="255">
                  <c:v>42572</c:v>
                </c:pt>
                <c:pt idx="256">
                  <c:v>42573</c:v>
                </c:pt>
                <c:pt idx="257">
                  <c:v>42576</c:v>
                </c:pt>
                <c:pt idx="258">
                  <c:v>42577</c:v>
                </c:pt>
                <c:pt idx="259">
                  <c:v>42578</c:v>
                </c:pt>
                <c:pt idx="260">
                  <c:v>42579</c:v>
                </c:pt>
                <c:pt idx="261">
                  <c:v>42580</c:v>
                </c:pt>
                <c:pt idx="262">
                  <c:v>42583</c:v>
                </c:pt>
                <c:pt idx="263">
                  <c:v>42584</c:v>
                </c:pt>
                <c:pt idx="264">
                  <c:v>42585</c:v>
                </c:pt>
                <c:pt idx="265">
                  <c:v>42586</c:v>
                </c:pt>
                <c:pt idx="266">
                  <c:v>42587</c:v>
                </c:pt>
                <c:pt idx="267">
                  <c:v>42590</c:v>
                </c:pt>
                <c:pt idx="268">
                  <c:v>42591</c:v>
                </c:pt>
                <c:pt idx="269">
                  <c:v>42592</c:v>
                </c:pt>
                <c:pt idx="270">
                  <c:v>42593</c:v>
                </c:pt>
                <c:pt idx="271">
                  <c:v>42594</c:v>
                </c:pt>
                <c:pt idx="272">
                  <c:v>42597</c:v>
                </c:pt>
                <c:pt idx="273">
                  <c:v>42598</c:v>
                </c:pt>
                <c:pt idx="274">
                  <c:v>42599</c:v>
                </c:pt>
                <c:pt idx="275">
                  <c:v>42600</c:v>
                </c:pt>
                <c:pt idx="276">
                  <c:v>42601</c:v>
                </c:pt>
                <c:pt idx="277">
                  <c:v>42604</c:v>
                </c:pt>
                <c:pt idx="278">
                  <c:v>42605</c:v>
                </c:pt>
                <c:pt idx="279">
                  <c:v>42606</c:v>
                </c:pt>
                <c:pt idx="280">
                  <c:v>42607</c:v>
                </c:pt>
                <c:pt idx="281">
                  <c:v>42608</c:v>
                </c:pt>
                <c:pt idx="282">
                  <c:v>42611</c:v>
                </c:pt>
                <c:pt idx="283">
                  <c:v>42612</c:v>
                </c:pt>
                <c:pt idx="284">
                  <c:v>42613</c:v>
                </c:pt>
                <c:pt idx="285">
                  <c:v>42614</c:v>
                </c:pt>
                <c:pt idx="286">
                  <c:v>42615</c:v>
                </c:pt>
                <c:pt idx="287">
                  <c:v>42618</c:v>
                </c:pt>
                <c:pt idx="288">
                  <c:v>42619</c:v>
                </c:pt>
                <c:pt idx="289">
                  <c:v>42620</c:v>
                </c:pt>
                <c:pt idx="290">
                  <c:v>42621</c:v>
                </c:pt>
                <c:pt idx="291">
                  <c:v>42622</c:v>
                </c:pt>
                <c:pt idx="292">
                  <c:v>42625</c:v>
                </c:pt>
                <c:pt idx="293">
                  <c:v>42626</c:v>
                </c:pt>
                <c:pt idx="294">
                  <c:v>42627</c:v>
                </c:pt>
                <c:pt idx="295">
                  <c:v>42628</c:v>
                </c:pt>
                <c:pt idx="296">
                  <c:v>42629</c:v>
                </c:pt>
                <c:pt idx="297">
                  <c:v>42632</c:v>
                </c:pt>
                <c:pt idx="298">
                  <c:v>42633</c:v>
                </c:pt>
                <c:pt idx="299">
                  <c:v>42634</c:v>
                </c:pt>
                <c:pt idx="300">
                  <c:v>42635</c:v>
                </c:pt>
                <c:pt idx="301">
                  <c:v>42636</c:v>
                </c:pt>
                <c:pt idx="302">
                  <c:v>42639</c:v>
                </c:pt>
                <c:pt idx="303">
                  <c:v>42640</c:v>
                </c:pt>
                <c:pt idx="304">
                  <c:v>42641</c:v>
                </c:pt>
                <c:pt idx="305">
                  <c:v>42642</c:v>
                </c:pt>
                <c:pt idx="306">
                  <c:v>42643</c:v>
                </c:pt>
                <c:pt idx="307">
                  <c:v>42646</c:v>
                </c:pt>
                <c:pt idx="308">
                  <c:v>42647</c:v>
                </c:pt>
                <c:pt idx="309">
                  <c:v>42648</c:v>
                </c:pt>
                <c:pt idx="310">
                  <c:v>42649</c:v>
                </c:pt>
                <c:pt idx="311">
                  <c:v>42650</c:v>
                </c:pt>
                <c:pt idx="312">
                  <c:v>42653</c:v>
                </c:pt>
                <c:pt idx="313">
                  <c:v>42654</c:v>
                </c:pt>
                <c:pt idx="314">
                  <c:v>42655</c:v>
                </c:pt>
                <c:pt idx="315">
                  <c:v>42656</c:v>
                </c:pt>
                <c:pt idx="316">
                  <c:v>42657</c:v>
                </c:pt>
                <c:pt idx="317">
                  <c:v>42660</c:v>
                </c:pt>
                <c:pt idx="318">
                  <c:v>42661</c:v>
                </c:pt>
                <c:pt idx="319">
                  <c:v>42662</c:v>
                </c:pt>
                <c:pt idx="320">
                  <c:v>42663</c:v>
                </c:pt>
                <c:pt idx="321">
                  <c:v>42664</c:v>
                </c:pt>
                <c:pt idx="322">
                  <c:v>42667</c:v>
                </c:pt>
                <c:pt idx="323">
                  <c:v>42668</c:v>
                </c:pt>
                <c:pt idx="324">
                  <c:v>42669</c:v>
                </c:pt>
                <c:pt idx="325">
                  <c:v>42670</c:v>
                </c:pt>
                <c:pt idx="326">
                  <c:v>42671</c:v>
                </c:pt>
                <c:pt idx="327">
                  <c:v>42674</c:v>
                </c:pt>
                <c:pt idx="328">
                  <c:v>42675</c:v>
                </c:pt>
                <c:pt idx="329">
                  <c:v>42676</c:v>
                </c:pt>
                <c:pt idx="330">
                  <c:v>42677</c:v>
                </c:pt>
                <c:pt idx="331">
                  <c:v>42678</c:v>
                </c:pt>
                <c:pt idx="332">
                  <c:v>42681</c:v>
                </c:pt>
                <c:pt idx="333">
                  <c:v>42682</c:v>
                </c:pt>
                <c:pt idx="334">
                  <c:v>42683</c:v>
                </c:pt>
                <c:pt idx="335">
                  <c:v>42684</c:v>
                </c:pt>
                <c:pt idx="336">
                  <c:v>42685</c:v>
                </c:pt>
                <c:pt idx="337">
                  <c:v>42688</c:v>
                </c:pt>
                <c:pt idx="338">
                  <c:v>42689</c:v>
                </c:pt>
                <c:pt idx="339">
                  <c:v>42690</c:v>
                </c:pt>
                <c:pt idx="340">
                  <c:v>42691</c:v>
                </c:pt>
                <c:pt idx="341">
                  <c:v>42692</c:v>
                </c:pt>
                <c:pt idx="342">
                  <c:v>42695</c:v>
                </c:pt>
                <c:pt idx="343">
                  <c:v>42696</c:v>
                </c:pt>
                <c:pt idx="344">
                  <c:v>42697</c:v>
                </c:pt>
                <c:pt idx="345">
                  <c:v>42698</c:v>
                </c:pt>
                <c:pt idx="346">
                  <c:v>42699</c:v>
                </c:pt>
                <c:pt idx="347">
                  <c:v>42702</c:v>
                </c:pt>
                <c:pt idx="348">
                  <c:v>42703</c:v>
                </c:pt>
                <c:pt idx="349">
                  <c:v>42704</c:v>
                </c:pt>
                <c:pt idx="350">
                  <c:v>42705</c:v>
                </c:pt>
                <c:pt idx="351">
                  <c:v>42706</c:v>
                </c:pt>
                <c:pt idx="352">
                  <c:v>42709</c:v>
                </c:pt>
                <c:pt idx="353">
                  <c:v>42710</c:v>
                </c:pt>
                <c:pt idx="354">
                  <c:v>42711</c:v>
                </c:pt>
                <c:pt idx="355">
                  <c:v>42712</c:v>
                </c:pt>
                <c:pt idx="356">
                  <c:v>42713</c:v>
                </c:pt>
                <c:pt idx="357">
                  <c:v>42716</c:v>
                </c:pt>
                <c:pt idx="358">
                  <c:v>42717</c:v>
                </c:pt>
                <c:pt idx="359">
                  <c:v>42718</c:v>
                </c:pt>
                <c:pt idx="360">
                  <c:v>42719</c:v>
                </c:pt>
                <c:pt idx="361">
                  <c:v>42720</c:v>
                </c:pt>
                <c:pt idx="362">
                  <c:v>42723</c:v>
                </c:pt>
                <c:pt idx="363">
                  <c:v>42724</c:v>
                </c:pt>
                <c:pt idx="364">
                  <c:v>42725</c:v>
                </c:pt>
                <c:pt idx="365">
                  <c:v>42726</c:v>
                </c:pt>
                <c:pt idx="366">
                  <c:v>42727</c:v>
                </c:pt>
                <c:pt idx="367">
                  <c:v>42731</c:v>
                </c:pt>
                <c:pt idx="368">
                  <c:v>42732</c:v>
                </c:pt>
                <c:pt idx="369">
                  <c:v>42733</c:v>
                </c:pt>
                <c:pt idx="370">
                  <c:v>42734</c:v>
                </c:pt>
                <c:pt idx="371">
                  <c:v>42737</c:v>
                </c:pt>
                <c:pt idx="372">
                  <c:v>42738</c:v>
                </c:pt>
                <c:pt idx="373">
                  <c:v>42739</c:v>
                </c:pt>
                <c:pt idx="374">
                  <c:v>42740</c:v>
                </c:pt>
                <c:pt idx="375">
                  <c:v>42741</c:v>
                </c:pt>
                <c:pt idx="376">
                  <c:v>42744</c:v>
                </c:pt>
                <c:pt idx="377">
                  <c:v>42745</c:v>
                </c:pt>
                <c:pt idx="378">
                  <c:v>42746</c:v>
                </c:pt>
                <c:pt idx="379">
                  <c:v>42747</c:v>
                </c:pt>
                <c:pt idx="380">
                  <c:v>42748</c:v>
                </c:pt>
                <c:pt idx="381">
                  <c:v>42751</c:v>
                </c:pt>
                <c:pt idx="382">
                  <c:v>42752</c:v>
                </c:pt>
                <c:pt idx="383">
                  <c:v>42753</c:v>
                </c:pt>
                <c:pt idx="384">
                  <c:v>42754</c:v>
                </c:pt>
                <c:pt idx="385">
                  <c:v>42755</c:v>
                </c:pt>
                <c:pt idx="386">
                  <c:v>42758</c:v>
                </c:pt>
                <c:pt idx="387">
                  <c:v>42759</c:v>
                </c:pt>
                <c:pt idx="388">
                  <c:v>42760</c:v>
                </c:pt>
                <c:pt idx="389">
                  <c:v>42761</c:v>
                </c:pt>
                <c:pt idx="390">
                  <c:v>42762</c:v>
                </c:pt>
                <c:pt idx="391">
                  <c:v>42765</c:v>
                </c:pt>
                <c:pt idx="392">
                  <c:v>42766</c:v>
                </c:pt>
                <c:pt idx="393">
                  <c:v>42767</c:v>
                </c:pt>
                <c:pt idx="394">
                  <c:v>42768</c:v>
                </c:pt>
                <c:pt idx="395">
                  <c:v>42769</c:v>
                </c:pt>
                <c:pt idx="396">
                  <c:v>42772</c:v>
                </c:pt>
                <c:pt idx="397">
                  <c:v>42773</c:v>
                </c:pt>
                <c:pt idx="398">
                  <c:v>42774</c:v>
                </c:pt>
                <c:pt idx="399">
                  <c:v>42775</c:v>
                </c:pt>
                <c:pt idx="400">
                  <c:v>42776</c:v>
                </c:pt>
                <c:pt idx="401">
                  <c:v>42779</c:v>
                </c:pt>
                <c:pt idx="402">
                  <c:v>42780</c:v>
                </c:pt>
                <c:pt idx="403">
                  <c:v>42781</c:v>
                </c:pt>
                <c:pt idx="404">
                  <c:v>42782</c:v>
                </c:pt>
                <c:pt idx="405">
                  <c:v>42783</c:v>
                </c:pt>
                <c:pt idx="406">
                  <c:v>42786</c:v>
                </c:pt>
                <c:pt idx="407">
                  <c:v>42787</c:v>
                </c:pt>
                <c:pt idx="408">
                  <c:v>42788</c:v>
                </c:pt>
                <c:pt idx="409">
                  <c:v>42789</c:v>
                </c:pt>
                <c:pt idx="410">
                  <c:v>42790</c:v>
                </c:pt>
                <c:pt idx="411">
                  <c:v>42793</c:v>
                </c:pt>
                <c:pt idx="412">
                  <c:v>42794</c:v>
                </c:pt>
                <c:pt idx="413">
                  <c:v>42795</c:v>
                </c:pt>
                <c:pt idx="414">
                  <c:v>42796</c:v>
                </c:pt>
                <c:pt idx="415">
                  <c:v>42797</c:v>
                </c:pt>
                <c:pt idx="416">
                  <c:v>42800</c:v>
                </c:pt>
                <c:pt idx="417">
                  <c:v>42801</c:v>
                </c:pt>
                <c:pt idx="418">
                  <c:v>42802</c:v>
                </c:pt>
                <c:pt idx="419">
                  <c:v>42803</c:v>
                </c:pt>
                <c:pt idx="420">
                  <c:v>42804</c:v>
                </c:pt>
                <c:pt idx="421">
                  <c:v>42807</c:v>
                </c:pt>
                <c:pt idx="422">
                  <c:v>42808</c:v>
                </c:pt>
                <c:pt idx="423">
                  <c:v>42809</c:v>
                </c:pt>
                <c:pt idx="424">
                  <c:v>42810</c:v>
                </c:pt>
                <c:pt idx="425">
                  <c:v>42811</c:v>
                </c:pt>
                <c:pt idx="426">
                  <c:v>42814</c:v>
                </c:pt>
                <c:pt idx="427">
                  <c:v>42815</c:v>
                </c:pt>
                <c:pt idx="428">
                  <c:v>42816</c:v>
                </c:pt>
                <c:pt idx="429">
                  <c:v>42817</c:v>
                </c:pt>
                <c:pt idx="430">
                  <c:v>42818</c:v>
                </c:pt>
                <c:pt idx="431">
                  <c:v>42821</c:v>
                </c:pt>
                <c:pt idx="432">
                  <c:v>42822</c:v>
                </c:pt>
                <c:pt idx="433">
                  <c:v>42823</c:v>
                </c:pt>
                <c:pt idx="434">
                  <c:v>42824</c:v>
                </c:pt>
                <c:pt idx="435">
                  <c:v>42825</c:v>
                </c:pt>
                <c:pt idx="436">
                  <c:v>42828</c:v>
                </c:pt>
                <c:pt idx="437">
                  <c:v>42829</c:v>
                </c:pt>
                <c:pt idx="438">
                  <c:v>42830</c:v>
                </c:pt>
                <c:pt idx="439">
                  <c:v>42831</c:v>
                </c:pt>
                <c:pt idx="440">
                  <c:v>42832</c:v>
                </c:pt>
                <c:pt idx="441">
                  <c:v>42835</c:v>
                </c:pt>
                <c:pt idx="442">
                  <c:v>42836</c:v>
                </c:pt>
                <c:pt idx="443">
                  <c:v>42837</c:v>
                </c:pt>
                <c:pt idx="444">
                  <c:v>42838</c:v>
                </c:pt>
                <c:pt idx="445">
                  <c:v>42843</c:v>
                </c:pt>
                <c:pt idx="446">
                  <c:v>42844</c:v>
                </c:pt>
                <c:pt idx="447">
                  <c:v>42845</c:v>
                </c:pt>
                <c:pt idx="448">
                  <c:v>42846</c:v>
                </c:pt>
                <c:pt idx="449">
                  <c:v>42849</c:v>
                </c:pt>
                <c:pt idx="450">
                  <c:v>42850</c:v>
                </c:pt>
                <c:pt idx="451">
                  <c:v>42851</c:v>
                </c:pt>
                <c:pt idx="452">
                  <c:v>42852</c:v>
                </c:pt>
                <c:pt idx="453">
                  <c:v>42853</c:v>
                </c:pt>
                <c:pt idx="454">
                  <c:v>42857</c:v>
                </c:pt>
                <c:pt idx="455">
                  <c:v>42858</c:v>
                </c:pt>
                <c:pt idx="456">
                  <c:v>42859</c:v>
                </c:pt>
                <c:pt idx="457">
                  <c:v>42860</c:v>
                </c:pt>
                <c:pt idx="458">
                  <c:v>42863</c:v>
                </c:pt>
                <c:pt idx="459">
                  <c:v>42864</c:v>
                </c:pt>
                <c:pt idx="460">
                  <c:v>42865</c:v>
                </c:pt>
                <c:pt idx="461">
                  <c:v>42866</c:v>
                </c:pt>
                <c:pt idx="462">
                  <c:v>42867</c:v>
                </c:pt>
                <c:pt idx="463">
                  <c:v>42870</c:v>
                </c:pt>
                <c:pt idx="464">
                  <c:v>42871</c:v>
                </c:pt>
                <c:pt idx="465">
                  <c:v>42872</c:v>
                </c:pt>
                <c:pt idx="466">
                  <c:v>42873</c:v>
                </c:pt>
                <c:pt idx="467">
                  <c:v>42874</c:v>
                </c:pt>
                <c:pt idx="468">
                  <c:v>42877</c:v>
                </c:pt>
                <c:pt idx="469">
                  <c:v>42878</c:v>
                </c:pt>
                <c:pt idx="470">
                  <c:v>42879</c:v>
                </c:pt>
                <c:pt idx="471">
                  <c:v>42880</c:v>
                </c:pt>
                <c:pt idx="472">
                  <c:v>42881</c:v>
                </c:pt>
                <c:pt idx="473">
                  <c:v>42884</c:v>
                </c:pt>
                <c:pt idx="474">
                  <c:v>42885</c:v>
                </c:pt>
                <c:pt idx="475">
                  <c:v>42886</c:v>
                </c:pt>
                <c:pt idx="476">
                  <c:v>42887</c:v>
                </c:pt>
                <c:pt idx="477">
                  <c:v>42888</c:v>
                </c:pt>
                <c:pt idx="478">
                  <c:v>42891</c:v>
                </c:pt>
                <c:pt idx="479">
                  <c:v>42892</c:v>
                </c:pt>
                <c:pt idx="480">
                  <c:v>42893</c:v>
                </c:pt>
                <c:pt idx="481">
                  <c:v>42894</c:v>
                </c:pt>
                <c:pt idx="482">
                  <c:v>42895</c:v>
                </c:pt>
                <c:pt idx="483">
                  <c:v>42898</c:v>
                </c:pt>
                <c:pt idx="484">
                  <c:v>42899</c:v>
                </c:pt>
                <c:pt idx="485">
                  <c:v>42900</c:v>
                </c:pt>
                <c:pt idx="486">
                  <c:v>42901</c:v>
                </c:pt>
                <c:pt idx="487">
                  <c:v>42902</c:v>
                </c:pt>
                <c:pt idx="488">
                  <c:v>42905</c:v>
                </c:pt>
                <c:pt idx="489">
                  <c:v>42906</c:v>
                </c:pt>
                <c:pt idx="490">
                  <c:v>42907</c:v>
                </c:pt>
                <c:pt idx="491">
                  <c:v>42908</c:v>
                </c:pt>
                <c:pt idx="492">
                  <c:v>42909</c:v>
                </c:pt>
                <c:pt idx="493">
                  <c:v>42912</c:v>
                </c:pt>
                <c:pt idx="494">
                  <c:v>42913</c:v>
                </c:pt>
                <c:pt idx="495">
                  <c:v>42914</c:v>
                </c:pt>
                <c:pt idx="496">
                  <c:v>42915</c:v>
                </c:pt>
                <c:pt idx="497">
                  <c:v>42916</c:v>
                </c:pt>
                <c:pt idx="498">
                  <c:v>42919</c:v>
                </c:pt>
                <c:pt idx="499">
                  <c:v>42920</c:v>
                </c:pt>
                <c:pt idx="500">
                  <c:v>42921</c:v>
                </c:pt>
                <c:pt idx="501">
                  <c:v>42922</c:v>
                </c:pt>
                <c:pt idx="502">
                  <c:v>42923</c:v>
                </c:pt>
                <c:pt idx="503">
                  <c:v>42926</c:v>
                </c:pt>
                <c:pt idx="504">
                  <c:v>42927</c:v>
                </c:pt>
                <c:pt idx="505">
                  <c:v>42928</c:v>
                </c:pt>
                <c:pt idx="506">
                  <c:v>42929</c:v>
                </c:pt>
                <c:pt idx="507">
                  <c:v>42930</c:v>
                </c:pt>
                <c:pt idx="508">
                  <c:v>42933</c:v>
                </c:pt>
                <c:pt idx="509">
                  <c:v>42934</c:v>
                </c:pt>
                <c:pt idx="510">
                  <c:v>42935</c:v>
                </c:pt>
                <c:pt idx="511">
                  <c:v>42942</c:v>
                </c:pt>
                <c:pt idx="512">
                  <c:v>42949</c:v>
                </c:pt>
                <c:pt idx="513">
                  <c:v>42956</c:v>
                </c:pt>
                <c:pt idx="514">
                  <c:v>42963</c:v>
                </c:pt>
                <c:pt idx="515">
                  <c:v>42970</c:v>
                </c:pt>
                <c:pt idx="516">
                  <c:v>42977</c:v>
                </c:pt>
                <c:pt idx="517">
                  <c:v>42984</c:v>
                </c:pt>
                <c:pt idx="518">
                  <c:v>42991</c:v>
                </c:pt>
                <c:pt idx="519">
                  <c:v>42998</c:v>
                </c:pt>
                <c:pt idx="520">
                  <c:v>43005</c:v>
                </c:pt>
                <c:pt idx="521">
                  <c:v>43012</c:v>
                </c:pt>
                <c:pt idx="522">
                  <c:v>43019</c:v>
                </c:pt>
                <c:pt idx="523">
                  <c:v>43026</c:v>
                </c:pt>
                <c:pt idx="524">
                  <c:v>43033</c:v>
                </c:pt>
                <c:pt idx="525">
                  <c:v>43040</c:v>
                </c:pt>
                <c:pt idx="526">
                  <c:v>43047</c:v>
                </c:pt>
                <c:pt idx="527">
                  <c:v>43054</c:v>
                </c:pt>
                <c:pt idx="528">
                  <c:v>43061</c:v>
                </c:pt>
                <c:pt idx="529">
                  <c:v>43068</c:v>
                </c:pt>
                <c:pt idx="530">
                  <c:v>43075</c:v>
                </c:pt>
                <c:pt idx="531">
                  <c:v>43082</c:v>
                </c:pt>
                <c:pt idx="532">
                  <c:v>43089</c:v>
                </c:pt>
                <c:pt idx="533">
                  <c:v>43096</c:v>
                </c:pt>
                <c:pt idx="534">
                  <c:v>43103</c:v>
                </c:pt>
                <c:pt idx="535">
                  <c:v>43110</c:v>
                </c:pt>
                <c:pt idx="536">
                  <c:v>43117</c:v>
                </c:pt>
                <c:pt idx="537">
                  <c:v>43124</c:v>
                </c:pt>
                <c:pt idx="538">
                  <c:v>43131</c:v>
                </c:pt>
                <c:pt idx="539">
                  <c:v>43138</c:v>
                </c:pt>
                <c:pt idx="540">
                  <c:v>43145</c:v>
                </c:pt>
                <c:pt idx="541">
                  <c:v>43152</c:v>
                </c:pt>
                <c:pt idx="542">
                  <c:v>43159</c:v>
                </c:pt>
                <c:pt idx="543">
                  <c:v>43166</c:v>
                </c:pt>
                <c:pt idx="544">
                  <c:v>43173</c:v>
                </c:pt>
                <c:pt idx="545">
                  <c:v>43180</c:v>
                </c:pt>
                <c:pt idx="546">
                  <c:v>43187</c:v>
                </c:pt>
                <c:pt idx="547">
                  <c:v>43194</c:v>
                </c:pt>
                <c:pt idx="548">
                  <c:v>43201</c:v>
                </c:pt>
                <c:pt idx="549">
                  <c:v>43208</c:v>
                </c:pt>
                <c:pt idx="550">
                  <c:v>43215</c:v>
                </c:pt>
                <c:pt idx="551">
                  <c:v>43222</c:v>
                </c:pt>
                <c:pt idx="552">
                  <c:v>43229</c:v>
                </c:pt>
                <c:pt idx="553">
                  <c:v>43236</c:v>
                </c:pt>
                <c:pt idx="554">
                  <c:v>43243</c:v>
                </c:pt>
                <c:pt idx="555">
                  <c:v>43250</c:v>
                </c:pt>
                <c:pt idx="556">
                  <c:v>43257</c:v>
                </c:pt>
                <c:pt idx="557">
                  <c:v>43264</c:v>
                </c:pt>
                <c:pt idx="558">
                  <c:v>43271</c:v>
                </c:pt>
                <c:pt idx="559">
                  <c:v>43278</c:v>
                </c:pt>
                <c:pt idx="560">
                  <c:v>43285</c:v>
                </c:pt>
                <c:pt idx="561">
                  <c:v>43292</c:v>
                </c:pt>
                <c:pt idx="562">
                  <c:v>43299</c:v>
                </c:pt>
                <c:pt idx="563">
                  <c:v>43306</c:v>
                </c:pt>
                <c:pt idx="564">
                  <c:v>43313</c:v>
                </c:pt>
                <c:pt idx="565">
                  <c:v>43320</c:v>
                </c:pt>
                <c:pt idx="566">
                  <c:v>43327</c:v>
                </c:pt>
                <c:pt idx="567">
                  <c:v>43334</c:v>
                </c:pt>
                <c:pt idx="568">
                  <c:v>43341</c:v>
                </c:pt>
                <c:pt idx="569">
                  <c:v>43348</c:v>
                </c:pt>
                <c:pt idx="570">
                  <c:v>43355</c:v>
                </c:pt>
                <c:pt idx="571">
                  <c:v>43362</c:v>
                </c:pt>
                <c:pt idx="572">
                  <c:v>43369</c:v>
                </c:pt>
                <c:pt idx="573">
                  <c:v>43376</c:v>
                </c:pt>
                <c:pt idx="574">
                  <c:v>43383</c:v>
                </c:pt>
                <c:pt idx="575">
                  <c:v>43390</c:v>
                </c:pt>
                <c:pt idx="576">
                  <c:v>43397</c:v>
                </c:pt>
                <c:pt idx="577">
                  <c:v>43404</c:v>
                </c:pt>
                <c:pt idx="578">
                  <c:v>43411</c:v>
                </c:pt>
                <c:pt idx="579">
                  <c:v>43418</c:v>
                </c:pt>
                <c:pt idx="580">
                  <c:v>43425</c:v>
                </c:pt>
                <c:pt idx="581">
                  <c:v>43432</c:v>
                </c:pt>
                <c:pt idx="582">
                  <c:v>43439</c:v>
                </c:pt>
                <c:pt idx="583">
                  <c:v>43446</c:v>
                </c:pt>
                <c:pt idx="584">
                  <c:v>43453</c:v>
                </c:pt>
                <c:pt idx="585">
                  <c:v>43461</c:v>
                </c:pt>
                <c:pt idx="586">
                  <c:v>43468</c:v>
                </c:pt>
                <c:pt idx="587">
                  <c:v>43475</c:v>
                </c:pt>
                <c:pt idx="588">
                  <c:v>43482</c:v>
                </c:pt>
                <c:pt idx="589">
                  <c:v>43489</c:v>
                </c:pt>
                <c:pt idx="590">
                  <c:v>43496</c:v>
                </c:pt>
                <c:pt idx="591">
                  <c:v>43503</c:v>
                </c:pt>
                <c:pt idx="592">
                  <c:v>43510</c:v>
                </c:pt>
                <c:pt idx="593">
                  <c:v>43517</c:v>
                </c:pt>
                <c:pt idx="594">
                  <c:v>43524</c:v>
                </c:pt>
                <c:pt idx="595">
                  <c:v>43531</c:v>
                </c:pt>
                <c:pt idx="596">
                  <c:v>43538</c:v>
                </c:pt>
                <c:pt idx="597">
                  <c:v>43545</c:v>
                </c:pt>
                <c:pt idx="598">
                  <c:v>43552</c:v>
                </c:pt>
                <c:pt idx="599">
                  <c:v>43559</c:v>
                </c:pt>
                <c:pt idx="600">
                  <c:v>43566</c:v>
                </c:pt>
                <c:pt idx="601">
                  <c:v>43573</c:v>
                </c:pt>
                <c:pt idx="602">
                  <c:v>43580</c:v>
                </c:pt>
                <c:pt idx="603">
                  <c:v>43587</c:v>
                </c:pt>
                <c:pt idx="604">
                  <c:v>43594</c:v>
                </c:pt>
                <c:pt idx="605">
                  <c:v>43601</c:v>
                </c:pt>
                <c:pt idx="606">
                  <c:v>43608</c:v>
                </c:pt>
                <c:pt idx="607">
                  <c:v>43615</c:v>
                </c:pt>
                <c:pt idx="608">
                  <c:v>43622</c:v>
                </c:pt>
                <c:pt idx="609">
                  <c:v>43629</c:v>
                </c:pt>
                <c:pt idx="610">
                  <c:v>43636</c:v>
                </c:pt>
                <c:pt idx="611">
                  <c:v>43643</c:v>
                </c:pt>
                <c:pt idx="612">
                  <c:v>43650</c:v>
                </c:pt>
                <c:pt idx="613">
                  <c:v>43657</c:v>
                </c:pt>
                <c:pt idx="614">
                  <c:v>43664</c:v>
                </c:pt>
                <c:pt idx="615">
                  <c:v>43671</c:v>
                </c:pt>
                <c:pt idx="616">
                  <c:v>43678</c:v>
                </c:pt>
                <c:pt idx="617">
                  <c:v>43685</c:v>
                </c:pt>
                <c:pt idx="618">
                  <c:v>43692</c:v>
                </c:pt>
                <c:pt idx="619">
                  <c:v>43699</c:v>
                </c:pt>
                <c:pt idx="620">
                  <c:v>43706</c:v>
                </c:pt>
                <c:pt idx="621">
                  <c:v>43713</c:v>
                </c:pt>
                <c:pt idx="622">
                  <c:v>43720</c:v>
                </c:pt>
                <c:pt idx="623">
                  <c:v>43727</c:v>
                </c:pt>
                <c:pt idx="624">
                  <c:v>43734</c:v>
                </c:pt>
                <c:pt idx="625">
                  <c:v>43741</c:v>
                </c:pt>
                <c:pt idx="626">
                  <c:v>43748</c:v>
                </c:pt>
                <c:pt idx="627">
                  <c:v>43755</c:v>
                </c:pt>
                <c:pt idx="628">
                  <c:v>43762</c:v>
                </c:pt>
                <c:pt idx="629">
                  <c:v>43769</c:v>
                </c:pt>
                <c:pt idx="630">
                  <c:v>43776</c:v>
                </c:pt>
                <c:pt idx="631">
                  <c:v>43783</c:v>
                </c:pt>
                <c:pt idx="632">
                  <c:v>43790</c:v>
                </c:pt>
                <c:pt idx="633">
                  <c:v>43797</c:v>
                </c:pt>
                <c:pt idx="634">
                  <c:v>43804</c:v>
                </c:pt>
                <c:pt idx="635">
                  <c:v>43811</c:v>
                </c:pt>
                <c:pt idx="636">
                  <c:v>43818</c:v>
                </c:pt>
                <c:pt idx="637">
                  <c:v>43826</c:v>
                </c:pt>
                <c:pt idx="638">
                  <c:v>43833</c:v>
                </c:pt>
                <c:pt idx="639">
                  <c:v>43840</c:v>
                </c:pt>
                <c:pt idx="640">
                  <c:v>43847</c:v>
                </c:pt>
                <c:pt idx="641">
                  <c:v>43854</c:v>
                </c:pt>
                <c:pt idx="642">
                  <c:v>43861</c:v>
                </c:pt>
                <c:pt idx="643">
                  <c:v>43868</c:v>
                </c:pt>
                <c:pt idx="644">
                  <c:v>43875</c:v>
                </c:pt>
                <c:pt idx="645">
                  <c:v>43882</c:v>
                </c:pt>
                <c:pt idx="646">
                  <c:v>43889</c:v>
                </c:pt>
                <c:pt idx="647">
                  <c:v>43896</c:v>
                </c:pt>
                <c:pt idx="648">
                  <c:v>43903</c:v>
                </c:pt>
                <c:pt idx="649">
                  <c:v>43910</c:v>
                </c:pt>
                <c:pt idx="650">
                  <c:v>43917</c:v>
                </c:pt>
                <c:pt idx="651">
                  <c:v>43924</c:v>
                </c:pt>
                <c:pt idx="652">
                  <c:v>43935</c:v>
                </c:pt>
                <c:pt idx="653">
                  <c:v>43942</c:v>
                </c:pt>
                <c:pt idx="654">
                  <c:v>43949</c:v>
                </c:pt>
                <c:pt idx="655">
                  <c:v>43956</c:v>
                </c:pt>
                <c:pt idx="656">
                  <c:v>43963</c:v>
                </c:pt>
                <c:pt idx="657">
                  <c:v>43970</c:v>
                </c:pt>
                <c:pt idx="658">
                  <c:v>43977</c:v>
                </c:pt>
                <c:pt idx="659">
                  <c:v>43984</c:v>
                </c:pt>
                <c:pt idx="660">
                  <c:v>43991</c:v>
                </c:pt>
                <c:pt idx="661">
                  <c:v>43998</c:v>
                </c:pt>
                <c:pt idx="662">
                  <c:v>44005</c:v>
                </c:pt>
                <c:pt idx="663">
                  <c:v>44012</c:v>
                </c:pt>
                <c:pt idx="664">
                  <c:v>44019</c:v>
                </c:pt>
                <c:pt idx="665">
                  <c:v>44026</c:v>
                </c:pt>
                <c:pt idx="666">
                  <c:v>44033</c:v>
                </c:pt>
                <c:pt idx="667">
                  <c:v>44040</c:v>
                </c:pt>
                <c:pt idx="668">
                  <c:v>44047</c:v>
                </c:pt>
                <c:pt idx="669">
                  <c:v>44054</c:v>
                </c:pt>
                <c:pt idx="670">
                  <c:v>44061</c:v>
                </c:pt>
                <c:pt idx="671">
                  <c:v>44068</c:v>
                </c:pt>
                <c:pt idx="672">
                  <c:v>44075</c:v>
                </c:pt>
                <c:pt idx="673">
                  <c:v>44082</c:v>
                </c:pt>
                <c:pt idx="674">
                  <c:v>44089</c:v>
                </c:pt>
                <c:pt idx="675">
                  <c:v>44096</c:v>
                </c:pt>
                <c:pt idx="676">
                  <c:v>44103</c:v>
                </c:pt>
                <c:pt idx="677">
                  <c:v>44110</c:v>
                </c:pt>
                <c:pt idx="678">
                  <c:v>44117</c:v>
                </c:pt>
                <c:pt idx="679">
                  <c:v>44124</c:v>
                </c:pt>
                <c:pt idx="680">
                  <c:v>44131</c:v>
                </c:pt>
                <c:pt idx="681">
                  <c:v>44138</c:v>
                </c:pt>
                <c:pt idx="682">
                  <c:v>44145</c:v>
                </c:pt>
                <c:pt idx="683">
                  <c:v>44152</c:v>
                </c:pt>
                <c:pt idx="684">
                  <c:v>44159</c:v>
                </c:pt>
                <c:pt idx="685">
                  <c:v>44166</c:v>
                </c:pt>
                <c:pt idx="686">
                  <c:v>44173</c:v>
                </c:pt>
                <c:pt idx="687">
                  <c:v>44180</c:v>
                </c:pt>
                <c:pt idx="688">
                  <c:v>44187</c:v>
                </c:pt>
                <c:pt idx="689">
                  <c:v>44194</c:v>
                </c:pt>
                <c:pt idx="690">
                  <c:v>44201</c:v>
                </c:pt>
                <c:pt idx="691">
                  <c:v>44208</c:v>
                </c:pt>
                <c:pt idx="692">
                  <c:v>44215</c:v>
                </c:pt>
                <c:pt idx="693">
                  <c:v>44222</c:v>
                </c:pt>
                <c:pt idx="694">
                  <c:v>44229</c:v>
                </c:pt>
                <c:pt idx="695">
                  <c:v>44236</c:v>
                </c:pt>
                <c:pt idx="696">
                  <c:v>44243</c:v>
                </c:pt>
                <c:pt idx="697">
                  <c:v>44250</c:v>
                </c:pt>
                <c:pt idx="698">
                  <c:v>44257</c:v>
                </c:pt>
                <c:pt idx="699">
                  <c:v>44264</c:v>
                </c:pt>
                <c:pt idx="700">
                  <c:v>44271</c:v>
                </c:pt>
                <c:pt idx="701">
                  <c:v>44278</c:v>
                </c:pt>
                <c:pt idx="702">
                  <c:v>44285</c:v>
                </c:pt>
                <c:pt idx="703">
                  <c:v>44292</c:v>
                </c:pt>
                <c:pt idx="704">
                  <c:v>44299</c:v>
                </c:pt>
                <c:pt idx="705">
                  <c:v>44306</c:v>
                </c:pt>
                <c:pt idx="706">
                  <c:v>44313</c:v>
                </c:pt>
                <c:pt idx="707">
                  <c:v>44320</c:v>
                </c:pt>
                <c:pt idx="708">
                  <c:v>44327</c:v>
                </c:pt>
                <c:pt idx="709">
                  <c:v>44334</c:v>
                </c:pt>
                <c:pt idx="710">
                  <c:v>44341</c:v>
                </c:pt>
                <c:pt idx="711">
                  <c:v>44348</c:v>
                </c:pt>
                <c:pt idx="712">
                  <c:v>44355</c:v>
                </c:pt>
                <c:pt idx="713">
                  <c:v>44362</c:v>
                </c:pt>
                <c:pt idx="714">
                  <c:v>44369</c:v>
                </c:pt>
                <c:pt idx="715">
                  <c:v>44376</c:v>
                </c:pt>
                <c:pt idx="716">
                  <c:v>44383</c:v>
                </c:pt>
                <c:pt idx="717">
                  <c:v>44390</c:v>
                </c:pt>
                <c:pt idx="718">
                  <c:v>44397</c:v>
                </c:pt>
                <c:pt idx="719">
                  <c:v>44404</c:v>
                </c:pt>
                <c:pt idx="720">
                  <c:v>44411</c:v>
                </c:pt>
                <c:pt idx="721">
                  <c:v>44418</c:v>
                </c:pt>
                <c:pt idx="722">
                  <c:v>44425</c:v>
                </c:pt>
                <c:pt idx="723">
                  <c:v>44432</c:v>
                </c:pt>
                <c:pt idx="724">
                  <c:v>44439</c:v>
                </c:pt>
                <c:pt idx="725">
                  <c:v>44446</c:v>
                </c:pt>
                <c:pt idx="726">
                  <c:v>44453</c:v>
                </c:pt>
                <c:pt idx="727">
                  <c:v>44460</c:v>
                </c:pt>
                <c:pt idx="728">
                  <c:v>44467</c:v>
                </c:pt>
                <c:pt idx="729">
                  <c:v>44474</c:v>
                </c:pt>
                <c:pt idx="730">
                  <c:v>44481</c:v>
                </c:pt>
                <c:pt idx="731">
                  <c:v>44488</c:v>
                </c:pt>
                <c:pt idx="732">
                  <c:v>44495</c:v>
                </c:pt>
                <c:pt idx="733">
                  <c:v>44502</c:v>
                </c:pt>
                <c:pt idx="734">
                  <c:v>44509</c:v>
                </c:pt>
                <c:pt idx="735">
                  <c:v>44516</c:v>
                </c:pt>
                <c:pt idx="736">
                  <c:v>44523</c:v>
                </c:pt>
                <c:pt idx="737">
                  <c:v>44530</c:v>
                </c:pt>
                <c:pt idx="738">
                  <c:v>44537</c:v>
                </c:pt>
                <c:pt idx="739">
                  <c:v>44544</c:v>
                </c:pt>
                <c:pt idx="740">
                  <c:v>44551</c:v>
                </c:pt>
                <c:pt idx="741">
                  <c:v>44558</c:v>
                </c:pt>
                <c:pt idx="742">
                  <c:v>44565</c:v>
                </c:pt>
                <c:pt idx="743">
                  <c:v>44572</c:v>
                </c:pt>
                <c:pt idx="744">
                  <c:v>44579</c:v>
                </c:pt>
                <c:pt idx="745">
                  <c:v>44586</c:v>
                </c:pt>
                <c:pt idx="746">
                  <c:v>44593</c:v>
                </c:pt>
                <c:pt idx="747">
                  <c:v>44600</c:v>
                </c:pt>
                <c:pt idx="748">
                  <c:v>44607</c:v>
                </c:pt>
                <c:pt idx="749">
                  <c:v>44614</c:v>
                </c:pt>
                <c:pt idx="750">
                  <c:v>44621</c:v>
                </c:pt>
                <c:pt idx="751">
                  <c:v>44628</c:v>
                </c:pt>
                <c:pt idx="752">
                  <c:v>44635</c:v>
                </c:pt>
                <c:pt idx="753">
                  <c:v>44642</c:v>
                </c:pt>
                <c:pt idx="754">
                  <c:v>44649</c:v>
                </c:pt>
                <c:pt idx="755">
                  <c:v>44656</c:v>
                </c:pt>
                <c:pt idx="756">
                  <c:v>44663</c:v>
                </c:pt>
                <c:pt idx="757">
                  <c:v>44670</c:v>
                </c:pt>
                <c:pt idx="758">
                  <c:v>44677</c:v>
                </c:pt>
                <c:pt idx="759">
                  <c:v>44684</c:v>
                </c:pt>
                <c:pt idx="760">
                  <c:v>44691</c:v>
                </c:pt>
                <c:pt idx="761">
                  <c:v>44698</c:v>
                </c:pt>
                <c:pt idx="762">
                  <c:v>44705</c:v>
                </c:pt>
                <c:pt idx="763">
                  <c:v>44712</c:v>
                </c:pt>
                <c:pt idx="764">
                  <c:v>44719</c:v>
                </c:pt>
                <c:pt idx="765">
                  <c:v>44726</c:v>
                </c:pt>
                <c:pt idx="766">
                  <c:v>44733</c:v>
                </c:pt>
                <c:pt idx="767">
                  <c:v>44740</c:v>
                </c:pt>
                <c:pt idx="768">
                  <c:v>44747</c:v>
                </c:pt>
                <c:pt idx="769">
                  <c:v>44754</c:v>
                </c:pt>
                <c:pt idx="770">
                  <c:v>44761</c:v>
                </c:pt>
                <c:pt idx="771">
                  <c:v>44768</c:v>
                </c:pt>
                <c:pt idx="772">
                  <c:v>44775</c:v>
                </c:pt>
                <c:pt idx="773">
                  <c:v>44782</c:v>
                </c:pt>
                <c:pt idx="774">
                  <c:v>44789</c:v>
                </c:pt>
                <c:pt idx="775">
                  <c:v>44796</c:v>
                </c:pt>
                <c:pt idx="776">
                  <c:v>44803</c:v>
                </c:pt>
                <c:pt idx="777">
                  <c:v>44810</c:v>
                </c:pt>
                <c:pt idx="778">
                  <c:v>44817</c:v>
                </c:pt>
                <c:pt idx="779">
                  <c:v>44824</c:v>
                </c:pt>
                <c:pt idx="780">
                  <c:v>44831</c:v>
                </c:pt>
                <c:pt idx="781">
                  <c:v>44838</c:v>
                </c:pt>
                <c:pt idx="782">
                  <c:v>44845</c:v>
                </c:pt>
                <c:pt idx="783">
                  <c:v>44852</c:v>
                </c:pt>
                <c:pt idx="784">
                  <c:v>44859</c:v>
                </c:pt>
                <c:pt idx="785">
                  <c:v>44866</c:v>
                </c:pt>
                <c:pt idx="786">
                  <c:v>44873</c:v>
                </c:pt>
                <c:pt idx="787">
                  <c:v>44880</c:v>
                </c:pt>
                <c:pt idx="788">
                  <c:v>44887</c:v>
                </c:pt>
                <c:pt idx="789">
                  <c:v>44894</c:v>
                </c:pt>
                <c:pt idx="790">
                  <c:v>44901</c:v>
                </c:pt>
                <c:pt idx="791">
                  <c:v>44908</c:v>
                </c:pt>
                <c:pt idx="792">
                  <c:v>44915</c:v>
                </c:pt>
                <c:pt idx="793">
                  <c:v>44922</c:v>
                </c:pt>
                <c:pt idx="794">
                  <c:v>44929</c:v>
                </c:pt>
                <c:pt idx="795">
                  <c:v>44936</c:v>
                </c:pt>
                <c:pt idx="796">
                  <c:v>44943</c:v>
                </c:pt>
                <c:pt idx="797">
                  <c:v>44950</c:v>
                </c:pt>
                <c:pt idx="798">
                  <c:v>44957</c:v>
                </c:pt>
                <c:pt idx="799">
                  <c:v>44964</c:v>
                </c:pt>
                <c:pt idx="800">
                  <c:v>44971</c:v>
                </c:pt>
                <c:pt idx="801">
                  <c:v>44978</c:v>
                </c:pt>
                <c:pt idx="802">
                  <c:v>44985</c:v>
                </c:pt>
                <c:pt idx="803">
                  <c:v>44992</c:v>
                </c:pt>
                <c:pt idx="804">
                  <c:v>44999</c:v>
                </c:pt>
                <c:pt idx="805">
                  <c:v>45006</c:v>
                </c:pt>
                <c:pt idx="806">
                  <c:v>45013</c:v>
                </c:pt>
                <c:pt idx="807">
                  <c:v>45020</c:v>
                </c:pt>
                <c:pt idx="808">
                  <c:v>45027</c:v>
                </c:pt>
                <c:pt idx="809">
                  <c:v>45034</c:v>
                </c:pt>
                <c:pt idx="810">
                  <c:v>45041</c:v>
                </c:pt>
                <c:pt idx="811">
                  <c:v>45048</c:v>
                </c:pt>
                <c:pt idx="812">
                  <c:v>45055</c:v>
                </c:pt>
                <c:pt idx="813">
                  <c:v>45062</c:v>
                </c:pt>
                <c:pt idx="814">
                  <c:v>45069</c:v>
                </c:pt>
                <c:pt idx="815">
                  <c:v>45076</c:v>
                </c:pt>
                <c:pt idx="816">
                  <c:v>45083</c:v>
                </c:pt>
                <c:pt idx="817">
                  <c:v>45090</c:v>
                </c:pt>
                <c:pt idx="818">
                  <c:v>45097</c:v>
                </c:pt>
                <c:pt idx="819">
                  <c:v>45104</c:v>
                </c:pt>
                <c:pt idx="820">
                  <c:v>45111</c:v>
                </c:pt>
                <c:pt idx="821">
                  <c:v>45118</c:v>
                </c:pt>
                <c:pt idx="822">
                  <c:v>45125</c:v>
                </c:pt>
                <c:pt idx="823">
                  <c:v>45132</c:v>
                </c:pt>
                <c:pt idx="824">
                  <c:v>45139</c:v>
                </c:pt>
                <c:pt idx="825">
                  <c:v>45146</c:v>
                </c:pt>
                <c:pt idx="826">
                  <c:v>45153</c:v>
                </c:pt>
                <c:pt idx="827">
                  <c:v>45160</c:v>
                </c:pt>
                <c:pt idx="828">
                  <c:v>45167</c:v>
                </c:pt>
                <c:pt idx="829">
                  <c:v>45174</c:v>
                </c:pt>
                <c:pt idx="830">
                  <c:v>45181</c:v>
                </c:pt>
                <c:pt idx="831">
                  <c:v>45188</c:v>
                </c:pt>
                <c:pt idx="832">
                  <c:v>45195</c:v>
                </c:pt>
                <c:pt idx="833">
                  <c:v>45202</c:v>
                </c:pt>
                <c:pt idx="834">
                  <c:v>45209</c:v>
                </c:pt>
                <c:pt idx="835">
                  <c:v>45216</c:v>
                </c:pt>
                <c:pt idx="836">
                  <c:v>45223</c:v>
                </c:pt>
                <c:pt idx="837">
                  <c:v>45230</c:v>
                </c:pt>
                <c:pt idx="838">
                  <c:v>45237</c:v>
                </c:pt>
                <c:pt idx="839">
                  <c:v>45244</c:v>
                </c:pt>
                <c:pt idx="840">
                  <c:v>45251</c:v>
                </c:pt>
                <c:pt idx="841">
                  <c:v>45258</c:v>
                </c:pt>
                <c:pt idx="842">
                  <c:v>45265</c:v>
                </c:pt>
                <c:pt idx="843">
                  <c:v>45272</c:v>
                </c:pt>
                <c:pt idx="844">
                  <c:v>45279</c:v>
                </c:pt>
                <c:pt idx="845">
                  <c:v>45287</c:v>
                </c:pt>
                <c:pt idx="846">
                  <c:v>45294</c:v>
                </c:pt>
                <c:pt idx="847">
                  <c:v>45301</c:v>
                </c:pt>
                <c:pt idx="848">
                  <c:v>45308</c:v>
                </c:pt>
                <c:pt idx="849">
                  <c:v>45315</c:v>
                </c:pt>
                <c:pt idx="850">
                  <c:v>45322</c:v>
                </c:pt>
                <c:pt idx="851">
                  <c:v>45329</c:v>
                </c:pt>
                <c:pt idx="852">
                  <c:v>45336</c:v>
                </c:pt>
                <c:pt idx="853">
                  <c:v>45343</c:v>
                </c:pt>
                <c:pt idx="854">
                  <c:v>45350</c:v>
                </c:pt>
                <c:pt idx="855">
                  <c:v>45357</c:v>
                </c:pt>
                <c:pt idx="856">
                  <c:v>45364</c:v>
                </c:pt>
                <c:pt idx="857">
                  <c:v>45371</c:v>
                </c:pt>
                <c:pt idx="858">
                  <c:v>45378</c:v>
                </c:pt>
                <c:pt idx="859">
                  <c:v>45385</c:v>
                </c:pt>
                <c:pt idx="860">
                  <c:v>45392</c:v>
                </c:pt>
                <c:pt idx="861">
                  <c:v>45399</c:v>
                </c:pt>
                <c:pt idx="862">
                  <c:v>45406</c:v>
                </c:pt>
                <c:pt idx="863">
                  <c:v>45414</c:v>
                </c:pt>
                <c:pt idx="864">
                  <c:v>45421</c:v>
                </c:pt>
                <c:pt idx="865">
                  <c:v>45428</c:v>
                </c:pt>
                <c:pt idx="866">
                  <c:v>45435</c:v>
                </c:pt>
                <c:pt idx="867">
                  <c:v>45442</c:v>
                </c:pt>
                <c:pt idx="868">
                  <c:v>45449</c:v>
                </c:pt>
                <c:pt idx="869">
                  <c:v>45456</c:v>
                </c:pt>
                <c:pt idx="870">
                  <c:v>45463</c:v>
                </c:pt>
                <c:pt idx="871">
                  <c:v>45470</c:v>
                </c:pt>
                <c:pt idx="872">
                  <c:v>45477</c:v>
                </c:pt>
                <c:pt idx="873">
                  <c:v>45484</c:v>
                </c:pt>
                <c:pt idx="874">
                  <c:v>45491</c:v>
                </c:pt>
                <c:pt idx="875">
                  <c:v>45498</c:v>
                </c:pt>
                <c:pt idx="876">
                  <c:v>45505</c:v>
                </c:pt>
                <c:pt idx="877">
                  <c:v>45512</c:v>
                </c:pt>
                <c:pt idx="878">
                  <c:v>45519</c:v>
                </c:pt>
                <c:pt idx="879">
                  <c:v>45526</c:v>
                </c:pt>
                <c:pt idx="880">
                  <c:v>45533</c:v>
                </c:pt>
                <c:pt idx="881">
                  <c:v>45540</c:v>
                </c:pt>
                <c:pt idx="882">
                  <c:v>45547</c:v>
                </c:pt>
                <c:pt idx="883">
                  <c:v>45554</c:v>
                </c:pt>
                <c:pt idx="884">
                  <c:v>45561</c:v>
                </c:pt>
                <c:pt idx="885">
                  <c:v>45568</c:v>
                </c:pt>
                <c:pt idx="886">
                  <c:v>45575</c:v>
                </c:pt>
                <c:pt idx="887">
                  <c:v>45582</c:v>
                </c:pt>
                <c:pt idx="888">
                  <c:v>45589</c:v>
                </c:pt>
                <c:pt idx="889">
                  <c:v>45596</c:v>
                </c:pt>
                <c:pt idx="890">
                  <c:v>45603</c:v>
                </c:pt>
                <c:pt idx="891">
                  <c:v>45610</c:v>
                </c:pt>
                <c:pt idx="892">
                  <c:v>45617</c:v>
                </c:pt>
                <c:pt idx="893">
                  <c:v>45624</c:v>
                </c:pt>
                <c:pt idx="894">
                  <c:v>45631</c:v>
                </c:pt>
                <c:pt idx="895">
                  <c:v>45638</c:v>
                </c:pt>
                <c:pt idx="896">
                  <c:v>45645</c:v>
                </c:pt>
                <c:pt idx="897">
                  <c:v>45653</c:v>
                </c:pt>
                <c:pt idx="898">
                  <c:v>45660</c:v>
                </c:pt>
                <c:pt idx="899">
                  <c:v>45667</c:v>
                </c:pt>
                <c:pt idx="900">
                  <c:v>45674</c:v>
                </c:pt>
                <c:pt idx="901">
                  <c:v>45681</c:v>
                </c:pt>
                <c:pt idx="902">
                  <c:v>45688</c:v>
                </c:pt>
                <c:pt idx="903">
                  <c:v>45695</c:v>
                </c:pt>
                <c:pt idx="904">
                  <c:v>45702</c:v>
                </c:pt>
                <c:pt idx="905">
                  <c:v>45709</c:v>
                </c:pt>
                <c:pt idx="906">
                  <c:v>45716</c:v>
                </c:pt>
                <c:pt idx="907">
                  <c:v>45723</c:v>
                </c:pt>
                <c:pt idx="908">
                  <c:v>45730</c:v>
                </c:pt>
                <c:pt idx="909">
                  <c:v>45737</c:v>
                </c:pt>
                <c:pt idx="910">
                  <c:v>45744</c:v>
                </c:pt>
                <c:pt idx="911">
                  <c:v>45751</c:v>
                </c:pt>
                <c:pt idx="912">
                  <c:v>45758</c:v>
                </c:pt>
                <c:pt idx="913">
                  <c:v>45769</c:v>
                </c:pt>
                <c:pt idx="914">
                  <c:v>45776</c:v>
                </c:pt>
                <c:pt idx="915">
                  <c:v>45783</c:v>
                </c:pt>
                <c:pt idx="916">
                  <c:v>45790</c:v>
                </c:pt>
                <c:pt idx="917">
                  <c:v>45797</c:v>
                </c:pt>
                <c:pt idx="918">
                  <c:v>45804</c:v>
                </c:pt>
                <c:pt idx="919">
                  <c:v>45811</c:v>
                </c:pt>
                <c:pt idx="920">
                  <c:v>45818</c:v>
                </c:pt>
                <c:pt idx="921">
                  <c:v>45825</c:v>
                </c:pt>
                <c:pt idx="922">
                  <c:v>45832</c:v>
                </c:pt>
                <c:pt idx="923">
                  <c:v>45839</c:v>
                </c:pt>
                <c:pt idx="924">
                  <c:v>45846</c:v>
                </c:pt>
                <c:pt idx="925">
                  <c:v>45853</c:v>
                </c:pt>
                <c:pt idx="926">
                  <c:v>45860</c:v>
                </c:pt>
                <c:pt idx="927">
                  <c:v>45867</c:v>
                </c:pt>
                <c:pt idx="928">
                  <c:v>45874</c:v>
                </c:pt>
                <c:pt idx="929">
                  <c:v>45881</c:v>
                </c:pt>
                <c:pt idx="930">
                  <c:v>45888</c:v>
                </c:pt>
                <c:pt idx="931">
                  <c:v>45895</c:v>
                </c:pt>
                <c:pt idx="932">
                  <c:v>45902</c:v>
                </c:pt>
                <c:pt idx="933">
                  <c:v>45909</c:v>
                </c:pt>
                <c:pt idx="934">
                  <c:v>45916</c:v>
                </c:pt>
                <c:pt idx="935">
                  <c:v>45923</c:v>
                </c:pt>
                <c:pt idx="936">
                  <c:v>45930</c:v>
                </c:pt>
                <c:pt idx="937">
                  <c:v>45937</c:v>
                </c:pt>
                <c:pt idx="938">
                  <c:v>45944</c:v>
                </c:pt>
                <c:pt idx="939">
                  <c:v>45951</c:v>
                </c:pt>
                <c:pt idx="940">
                  <c:v>45958</c:v>
                </c:pt>
                <c:pt idx="941">
                  <c:v>45965</c:v>
                </c:pt>
                <c:pt idx="942">
                  <c:v>45972</c:v>
                </c:pt>
                <c:pt idx="943">
                  <c:v>45979</c:v>
                </c:pt>
                <c:pt idx="944">
                  <c:v>45986</c:v>
                </c:pt>
                <c:pt idx="945">
                  <c:v>45993</c:v>
                </c:pt>
                <c:pt idx="946">
                  <c:v>46000</c:v>
                </c:pt>
                <c:pt idx="947">
                  <c:v>46007</c:v>
                </c:pt>
                <c:pt idx="948">
                  <c:v>46014</c:v>
                </c:pt>
                <c:pt idx="949">
                  <c:v>46021</c:v>
                </c:pt>
                <c:pt idx="950">
                  <c:v>46028</c:v>
                </c:pt>
                <c:pt idx="951">
                  <c:v>46035</c:v>
                </c:pt>
                <c:pt idx="952">
                  <c:v>46042</c:v>
                </c:pt>
                <c:pt idx="953">
                  <c:v>46049</c:v>
                </c:pt>
                <c:pt idx="954">
                  <c:v>46056</c:v>
                </c:pt>
                <c:pt idx="955">
                  <c:v>46063</c:v>
                </c:pt>
                <c:pt idx="956">
                  <c:v>46070</c:v>
                </c:pt>
                <c:pt idx="957">
                  <c:v>46077</c:v>
                </c:pt>
                <c:pt idx="958">
                  <c:v>46084</c:v>
                </c:pt>
                <c:pt idx="959">
                  <c:v>46091</c:v>
                </c:pt>
                <c:pt idx="960">
                  <c:v>46098</c:v>
                </c:pt>
                <c:pt idx="961">
                  <c:v>46105</c:v>
                </c:pt>
                <c:pt idx="962">
                  <c:v>46112</c:v>
                </c:pt>
                <c:pt idx="963">
                  <c:v>46119</c:v>
                </c:pt>
                <c:pt idx="964">
                  <c:v>46126</c:v>
                </c:pt>
                <c:pt idx="965">
                  <c:v>46133</c:v>
                </c:pt>
                <c:pt idx="966">
                  <c:v>46140</c:v>
                </c:pt>
                <c:pt idx="967">
                  <c:v>46147</c:v>
                </c:pt>
                <c:pt idx="968">
                  <c:v>46154</c:v>
                </c:pt>
                <c:pt idx="969">
                  <c:v>46161</c:v>
                </c:pt>
                <c:pt idx="970">
                  <c:v>46168</c:v>
                </c:pt>
                <c:pt idx="971">
                  <c:v>46175</c:v>
                </c:pt>
                <c:pt idx="972">
                  <c:v>46182</c:v>
                </c:pt>
                <c:pt idx="973">
                  <c:v>46189</c:v>
                </c:pt>
                <c:pt idx="974">
                  <c:v>46196</c:v>
                </c:pt>
                <c:pt idx="975">
                  <c:v>46203</c:v>
                </c:pt>
                <c:pt idx="976">
                  <c:v>46210</c:v>
                </c:pt>
                <c:pt idx="977">
                  <c:v>46217</c:v>
                </c:pt>
                <c:pt idx="978">
                  <c:v>46224</c:v>
                </c:pt>
                <c:pt idx="979">
                  <c:v>46231</c:v>
                </c:pt>
                <c:pt idx="980">
                  <c:v>46238</c:v>
                </c:pt>
                <c:pt idx="981">
                  <c:v>46245</c:v>
                </c:pt>
                <c:pt idx="982">
                  <c:v>46252</c:v>
                </c:pt>
                <c:pt idx="983">
                  <c:v>46259</c:v>
                </c:pt>
                <c:pt idx="984">
                  <c:v>46266</c:v>
                </c:pt>
                <c:pt idx="985">
                  <c:v>46273</c:v>
                </c:pt>
                <c:pt idx="986">
                  <c:v>46280</c:v>
                </c:pt>
                <c:pt idx="987">
                  <c:v>46287</c:v>
                </c:pt>
                <c:pt idx="988">
                  <c:v>46294</c:v>
                </c:pt>
                <c:pt idx="989">
                  <c:v>46301</c:v>
                </c:pt>
                <c:pt idx="990">
                  <c:v>46308</c:v>
                </c:pt>
                <c:pt idx="991">
                  <c:v>46315</c:v>
                </c:pt>
                <c:pt idx="992">
                  <c:v>46322</c:v>
                </c:pt>
                <c:pt idx="993">
                  <c:v>46329</c:v>
                </c:pt>
                <c:pt idx="994">
                  <c:v>46336</c:v>
                </c:pt>
                <c:pt idx="995">
                  <c:v>46343</c:v>
                </c:pt>
                <c:pt idx="996">
                  <c:v>46350</c:v>
                </c:pt>
                <c:pt idx="997">
                  <c:v>46357</c:v>
                </c:pt>
                <c:pt idx="998">
                  <c:v>46364</c:v>
                </c:pt>
                <c:pt idx="999">
                  <c:v>46371</c:v>
                </c:pt>
                <c:pt idx="1000">
                  <c:v>46378</c:v>
                </c:pt>
                <c:pt idx="1001">
                  <c:v>46385</c:v>
                </c:pt>
                <c:pt idx="1002">
                  <c:v>46392</c:v>
                </c:pt>
                <c:pt idx="1003">
                  <c:v>46399</c:v>
                </c:pt>
                <c:pt idx="1004">
                  <c:v>46406</c:v>
                </c:pt>
                <c:pt idx="1005">
                  <c:v>46413</c:v>
                </c:pt>
                <c:pt idx="1006">
                  <c:v>46420</c:v>
                </c:pt>
                <c:pt idx="1007">
                  <c:v>46427</c:v>
                </c:pt>
                <c:pt idx="1008">
                  <c:v>46434</c:v>
                </c:pt>
                <c:pt idx="1009">
                  <c:v>46441</c:v>
                </c:pt>
                <c:pt idx="1010">
                  <c:v>46448</c:v>
                </c:pt>
                <c:pt idx="1011">
                  <c:v>46455</c:v>
                </c:pt>
                <c:pt idx="1012">
                  <c:v>46462</c:v>
                </c:pt>
                <c:pt idx="1013">
                  <c:v>46469</c:v>
                </c:pt>
                <c:pt idx="1014">
                  <c:v>46476</c:v>
                </c:pt>
                <c:pt idx="1015">
                  <c:v>46483</c:v>
                </c:pt>
                <c:pt idx="1016">
                  <c:v>46490</c:v>
                </c:pt>
                <c:pt idx="1017">
                  <c:v>46497</c:v>
                </c:pt>
                <c:pt idx="1018">
                  <c:v>46504</c:v>
                </c:pt>
                <c:pt idx="1019">
                  <c:v>46511</c:v>
                </c:pt>
                <c:pt idx="1020">
                  <c:v>46518</c:v>
                </c:pt>
                <c:pt idx="1021">
                  <c:v>46525</c:v>
                </c:pt>
                <c:pt idx="1022">
                  <c:v>46532</c:v>
                </c:pt>
                <c:pt idx="1023">
                  <c:v>46539</c:v>
                </c:pt>
                <c:pt idx="1024">
                  <c:v>46546</c:v>
                </c:pt>
                <c:pt idx="1025">
                  <c:v>46553</c:v>
                </c:pt>
                <c:pt idx="1026">
                  <c:v>46560</c:v>
                </c:pt>
                <c:pt idx="1027">
                  <c:v>46567</c:v>
                </c:pt>
                <c:pt idx="1028">
                  <c:v>46574</c:v>
                </c:pt>
                <c:pt idx="1029">
                  <c:v>46581</c:v>
                </c:pt>
                <c:pt idx="1030">
                  <c:v>46588</c:v>
                </c:pt>
                <c:pt idx="1031">
                  <c:v>46595</c:v>
                </c:pt>
                <c:pt idx="1032">
                  <c:v>46602</c:v>
                </c:pt>
                <c:pt idx="1033">
                  <c:v>46609</c:v>
                </c:pt>
                <c:pt idx="1034">
                  <c:v>46616</c:v>
                </c:pt>
                <c:pt idx="1035">
                  <c:v>46623</c:v>
                </c:pt>
                <c:pt idx="1036">
                  <c:v>46630</c:v>
                </c:pt>
                <c:pt idx="1037">
                  <c:v>46637</c:v>
                </c:pt>
                <c:pt idx="1038">
                  <c:v>46644</c:v>
                </c:pt>
                <c:pt idx="1039">
                  <c:v>46651</c:v>
                </c:pt>
                <c:pt idx="1040">
                  <c:v>46658</c:v>
                </c:pt>
                <c:pt idx="1041">
                  <c:v>46665</c:v>
                </c:pt>
                <c:pt idx="1042">
                  <c:v>46672</c:v>
                </c:pt>
                <c:pt idx="1043">
                  <c:v>46679</c:v>
                </c:pt>
                <c:pt idx="1044">
                  <c:v>46686</c:v>
                </c:pt>
                <c:pt idx="1045">
                  <c:v>46693</c:v>
                </c:pt>
                <c:pt idx="1046">
                  <c:v>46700</c:v>
                </c:pt>
                <c:pt idx="1047">
                  <c:v>46707</c:v>
                </c:pt>
                <c:pt idx="1048">
                  <c:v>46714</c:v>
                </c:pt>
                <c:pt idx="1049">
                  <c:v>46721</c:v>
                </c:pt>
                <c:pt idx="1050">
                  <c:v>46728</c:v>
                </c:pt>
                <c:pt idx="1051">
                  <c:v>46735</c:v>
                </c:pt>
                <c:pt idx="1052">
                  <c:v>46742</c:v>
                </c:pt>
                <c:pt idx="1053">
                  <c:v>46749</c:v>
                </c:pt>
                <c:pt idx="1054">
                  <c:v>46756</c:v>
                </c:pt>
                <c:pt idx="1055">
                  <c:v>46763</c:v>
                </c:pt>
                <c:pt idx="1056">
                  <c:v>46770</c:v>
                </c:pt>
                <c:pt idx="1057">
                  <c:v>46777</c:v>
                </c:pt>
                <c:pt idx="1058">
                  <c:v>46784</c:v>
                </c:pt>
                <c:pt idx="1059">
                  <c:v>46791</c:v>
                </c:pt>
                <c:pt idx="1060">
                  <c:v>46798</c:v>
                </c:pt>
                <c:pt idx="1061">
                  <c:v>46805</c:v>
                </c:pt>
                <c:pt idx="1062">
                  <c:v>46812</c:v>
                </c:pt>
                <c:pt idx="1063">
                  <c:v>46819</c:v>
                </c:pt>
                <c:pt idx="1064">
                  <c:v>46826</c:v>
                </c:pt>
                <c:pt idx="1065">
                  <c:v>46833</c:v>
                </c:pt>
                <c:pt idx="1066">
                  <c:v>46840</c:v>
                </c:pt>
                <c:pt idx="1067">
                  <c:v>46847</c:v>
                </c:pt>
                <c:pt idx="1068">
                  <c:v>46854</c:v>
                </c:pt>
                <c:pt idx="1069">
                  <c:v>46861</c:v>
                </c:pt>
                <c:pt idx="1070">
                  <c:v>46868</c:v>
                </c:pt>
                <c:pt idx="1071">
                  <c:v>46875</c:v>
                </c:pt>
                <c:pt idx="1072">
                  <c:v>46882</c:v>
                </c:pt>
                <c:pt idx="1073">
                  <c:v>46889</c:v>
                </c:pt>
                <c:pt idx="1074">
                  <c:v>46896</c:v>
                </c:pt>
                <c:pt idx="1075">
                  <c:v>46903</c:v>
                </c:pt>
                <c:pt idx="1076">
                  <c:v>46910</c:v>
                </c:pt>
                <c:pt idx="1077">
                  <c:v>46917</c:v>
                </c:pt>
                <c:pt idx="1078">
                  <c:v>46924</c:v>
                </c:pt>
                <c:pt idx="1079">
                  <c:v>46931</c:v>
                </c:pt>
                <c:pt idx="1080">
                  <c:v>46938</c:v>
                </c:pt>
                <c:pt idx="1081">
                  <c:v>46945</c:v>
                </c:pt>
                <c:pt idx="1082">
                  <c:v>46952</c:v>
                </c:pt>
                <c:pt idx="1083">
                  <c:v>46959</c:v>
                </c:pt>
                <c:pt idx="1084">
                  <c:v>46966</c:v>
                </c:pt>
                <c:pt idx="1085">
                  <c:v>46973</c:v>
                </c:pt>
                <c:pt idx="1086">
                  <c:v>46980</c:v>
                </c:pt>
                <c:pt idx="1087">
                  <c:v>46987</c:v>
                </c:pt>
                <c:pt idx="1088">
                  <c:v>46994</c:v>
                </c:pt>
                <c:pt idx="1089">
                  <c:v>47001</c:v>
                </c:pt>
                <c:pt idx="1090">
                  <c:v>47008</c:v>
                </c:pt>
                <c:pt idx="1091">
                  <c:v>47015</c:v>
                </c:pt>
                <c:pt idx="1092">
                  <c:v>47022</c:v>
                </c:pt>
                <c:pt idx="1093">
                  <c:v>47029</c:v>
                </c:pt>
                <c:pt idx="1094">
                  <c:v>47036</c:v>
                </c:pt>
                <c:pt idx="1095">
                  <c:v>47043</c:v>
                </c:pt>
                <c:pt idx="1096">
                  <c:v>47050</c:v>
                </c:pt>
                <c:pt idx="1097">
                  <c:v>47057</c:v>
                </c:pt>
                <c:pt idx="1098">
                  <c:v>47064</c:v>
                </c:pt>
                <c:pt idx="1099">
                  <c:v>47071</c:v>
                </c:pt>
                <c:pt idx="1100">
                  <c:v>47078</c:v>
                </c:pt>
                <c:pt idx="1101">
                  <c:v>47085</c:v>
                </c:pt>
                <c:pt idx="1102">
                  <c:v>47092</c:v>
                </c:pt>
                <c:pt idx="1103">
                  <c:v>47099</c:v>
                </c:pt>
                <c:pt idx="1104">
                  <c:v>47106</c:v>
                </c:pt>
                <c:pt idx="1105">
                  <c:v>47114</c:v>
                </c:pt>
                <c:pt idx="1106">
                  <c:v>47121</c:v>
                </c:pt>
                <c:pt idx="1107">
                  <c:v>47128</c:v>
                </c:pt>
                <c:pt idx="1108">
                  <c:v>47135</c:v>
                </c:pt>
                <c:pt idx="1109">
                  <c:v>47142</c:v>
                </c:pt>
                <c:pt idx="1110">
                  <c:v>47149</c:v>
                </c:pt>
                <c:pt idx="1111">
                  <c:v>47156</c:v>
                </c:pt>
                <c:pt idx="1112">
                  <c:v>47163</c:v>
                </c:pt>
                <c:pt idx="1113">
                  <c:v>47170</c:v>
                </c:pt>
                <c:pt idx="1114">
                  <c:v>47177</c:v>
                </c:pt>
                <c:pt idx="1115">
                  <c:v>47184</c:v>
                </c:pt>
                <c:pt idx="1116">
                  <c:v>47191</c:v>
                </c:pt>
                <c:pt idx="1117">
                  <c:v>47198</c:v>
                </c:pt>
                <c:pt idx="1118">
                  <c:v>47205</c:v>
                </c:pt>
                <c:pt idx="1119">
                  <c:v>47212</c:v>
                </c:pt>
                <c:pt idx="1120">
                  <c:v>47219</c:v>
                </c:pt>
                <c:pt idx="1121">
                  <c:v>47226</c:v>
                </c:pt>
                <c:pt idx="1122">
                  <c:v>47233</c:v>
                </c:pt>
                <c:pt idx="1123">
                  <c:v>47240</c:v>
                </c:pt>
                <c:pt idx="1124">
                  <c:v>47247</c:v>
                </c:pt>
                <c:pt idx="1125">
                  <c:v>47254</c:v>
                </c:pt>
                <c:pt idx="1126">
                  <c:v>47261</c:v>
                </c:pt>
                <c:pt idx="1127">
                  <c:v>47268</c:v>
                </c:pt>
                <c:pt idx="1128">
                  <c:v>47275</c:v>
                </c:pt>
                <c:pt idx="1129">
                  <c:v>47282</c:v>
                </c:pt>
                <c:pt idx="1130">
                  <c:v>47289</c:v>
                </c:pt>
                <c:pt idx="1131">
                  <c:v>47296</c:v>
                </c:pt>
                <c:pt idx="1132">
                  <c:v>47303</c:v>
                </c:pt>
                <c:pt idx="1133">
                  <c:v>47310</c:v>
                </c:pt>
                <c:pt idx="1134">
                  <c:v>47317</c:v>
                </c:pt>
                <c:pt idx="1135">
                  <c:v>47324</c:v>
                </c:pt>
                <c:pt idx="1136">
                  <c:v>47331</c:v>
                </c:pt>
                <c:pt idx="1137">
                  <c:v>47338</c:v>
                </c:pt>
                <c:pt idx="1138">
                  <c:v>47345</c:v>
                </c:pt>
                <c:pt idx="1139">
                  <c:v>47352</c:v>
                </c:pt>
                <c:pt idx="1140">
                  <c:v>47359</c:v>
                </c:pt>
                <c:pt idx="1141">
                  <c:v>47366</c:v>
                </c:pt>
                <c:pt idx="1142">
                  <c:v>47373</c:v>
                </c:pt>
                <c:pt idx="1143">
                  <c:v>47380</c:v>
                </c:pt>
                <c:pt idx="1144">
                  <c:v>47387</c:v>
                </c:pt>
                <c:pt idx="1145">
                  <c:v>47394</c:v>
                </c:pt>
                <c:pt idx="1146">
                  <c:v>47401</c:v>
                </c:pt>
                <c:pt idx="1147">
                  <c:v>47408</c:v>
                </c:pt>
                <c:pt idx="1148">
                  <c:v>47415</c:v>
                </c:pt>
                <c:pt idx="1149">
                  <c:v>47422</c:v>
                </c:pt>
                <c:pt idx="1150">
                  <c:v>47429</c:v>
                </c:pt>
                <c:pt idx="1151">
                  <c:v>47436</c:v>
                </c:pt>
                <c:pt idx="1152">
                  <c:v>47443</c:v>
                </c:pt>
                <c:pt idx="1153">
                  <c:v>47450</c:v>
                </c:pt>
                <c:pt idx="1154">
                  <c:v>47457</c:v>
                </c:pt>
                <c:pt idx="1155">
                  <c:v>47464</c:v>
                </c:pt>
                <c:pt idx="1156">
                  <c:v>47471</c:v>
                </c:pt>
                <c:pt idx="1157">
                  <c:v>47479</c:v>
                </c:pt>
                <c:pt idx="1158">
                  <c:v>47486</c:v>
                </c:pt>
                <c:pt idx="1159">
                  <c:v>47493</c:v>
                </c:pt>
                <c:pt idx="1160">
                  <c:v>47500</c:v>
                </c:pt>
                <c:pt idx="1161">
                  <c:v>47507</c:v>
                </c:pt>
                <c:pt idx="1162">
                  <c:v>47514</c:v>
                </c:pt>
                <c:pt idx="1163">
                  <c:v>47521</c:v>
                </c:pt>
                <c:pt idx="1164">
                  <c:v>47528</c:v>
                </c:pt>
                <c:pt idx="1165">
                  <c:v>47535</c:v>
                </c:pt>
                <c:pt idx="1166">
                  <c:v>47542</c:v>
                </c:pt>
                <c:pt idx="1167">
                  <c:v>47549</c:v>
                </c:pt>
                <c:pt idx="1168">
                  <c:v>47556</c:v>
                </c:pt>
                <c:pt idx="1169">
                  <c:v>47563</c:v>
                </c:pt>
                <c:pt idx="1170">
                  <c:v>47570</c:v>
                </c:pt>
                <c:pt idx="1171">
                  <c:v>47577</c:v>
                </c:pt>
                <c:pt idx="1172">
                  <c:v>47584</c:v>
                </c:pt>
                <c:pt idx="1173">
                  <c:v>47591</c:v>
                </c:pt>
                <c:pt idx="1174">
                  <c:v>47598</c:v>
                </c:pt>
                <c:pt idx="1175">
                  <c:v>47605</c:v>
                </c:pt>
                <c:pt idx="1176">
                  <c:v>47612</c:v>
                </c:pt>
                <c:pt idx="1177">
                  <c:v>47619</c:v>
                </c:pt>
                <c:pt idx="1178">
                  <c:v>47626</c:v>
                </c:pt>
                <c:pt idx="1179">
                  <c:v>47633</c:v>
                </c:pt>
                <c:pt idx="1180">
                  <c:v>47640</c:v>
                </c:pt>
                <c:pt idx="1181">
                  <c:v>47647</c:v>
                </c:pt>
                <c:pt idx="1182">
                  <c:v>47654</c:v>
                </c:pt>
                <c:pt idx="1183">
                  <c:v>47661</c:v>
                </c:pt>
                <c:pt idx="1184">
                  <c:v>47668</c:v>
                </c:pt>
                <c:pt idx="1185">
                  <c:v>47675</c:v>
                </c:pt>
                <c:pt idx="1186">
                  <c:v>47682</c:v>
                </c:pt>
                <c:pt idx="1187">
                  <c:v>47689</c:v>
                </c:pt>
                <c:pt idx="1188">
                  <c:v>47696</c:v>
                </c:pt>
                <c:pt idx="1189">
                  <c:v>47703</c:v>
                </c:pt>
                <c:pt idx="1190">
                  <c:v>47710</c:v>
                </c:pt>
                <c:pt idx="1191">
                  <c:v>47717</c:v>
                </c:pt>
                <c:pt idx="1192">
                  <c:v>47724</c:v>
                </c:pt>
                <c:pt idx="1193">
                  <c:v>47731</c:v>
                </c:pt>
                <c:pt idx="1194">
                  <c:v>47738</c:v>
                </c:pt>
                <c:pt idx="1195">
                  <c:v>47745</c:v>
                </c:pt>
                <c:pt idx="1196">
                  <c:v>47752</c:v>
                </c:pt>
                <c:pt idx="1197">
                  <c:v>47759</c:v>
                </c:pt>
                <c:pt idx="1198">
                  <c:v>47766</c:v>
                </c:pt>
                <c:pt idx="1199">
                  <c:v>47773</c:v>
                </c:pt>
                <c:pt idx="1200">
                  <c:v>47780</c:v>
                </c:pt>
                <c:pt idx="1201">
                  <c:v>47787</c:v>
                </c:pt>
                <c:pt idx="1202">
                  <c:v>47794</c:v>
                </c:pt>
                <c:pt idx="1203">
                  <c:v>47801</c:v>
                </c:pt>
                <c:pt idx="1204">
                  <c:v>47808</c:v>
                </c:pt>
                <c:pt idx="1205">
                  <c:v>47815</c:v>
                </c:pt>
                <c:pt idx="1206">
                  <c:v>47822</c:v>
                </c:pt>
                <c:pt idx="1207">
                  <c:v>47829</c:v>
                </c:pt>
                <c:pt idx="1208">
                  <c:v>47836</c:v>
                </c:pt>
                <c:pt idx="1209">
                  <c:v>47844</c:v>
                </c:pt>
                <c:pt idx="1210">
                  <c:v>47851</c:v>
                </c:pt>
                <c:pt idx="1211">
                  <c:v>47858</c:v>
                </c:pt>
                <c:pt idx="1212">
                  <c:v>47865</c:v>
                </c:pt>
                <c:pt idx="1213">
                  <c:v>47872</c:v>
                </c:pt>
                <c:pt idx="1214">
                  <c:v>47879</c:v>
                </c:pt>
                <c:pt idx="1215">
                  <c:v>47886</c:v>
                </c:pt>
                <c:pt idx="1216">
                  <c:v>47893</c:v>
                </c:pt>
                <c:pt idx="1217">
                  <c:v>47900</c:v>
                </c:pt>
                <c:pt idx="1218">
                  <c:v>47907</c:v>
                </c:pt>
                <c:pt idx="1219">
                  <c:v>47914</c:v>
                </c:pt>
                <c:pt idx="1220">
                  <c:v>47921</c:v>
                </c:pt>
                <c:pt idx="1221">
                  <c:v>47928</c:v>
                </c:pt>
                <c:pt idx="1222">
                  <c:v>47935</c:v>
                </c:pt>
                <c:pt idx="1223">
                  <c:v>47942</c:v>
                </c:pt>
                <c:pt idx="1224">
                  <c:v>47953</c:v>
                </c:pt>
                <c:pt idx="1225">
                  <c:v>47960</c:v>
                </c:pt>
                <c:pt idx="1226">
                  <c:v>47967</c:v>
                </c:pt>
                <c:pt idx="1227">
                  <c:v>47974</c:v>
                </c:pt>
                <c:pt idx="1228">
                  <c:v>47981</c:v>
                </c:pt>
                <c:pt idx="1229">
                  <c:v>47988</c:v>
                </c:pt>
                <c:pt idx="1230">
                  <c:v>47995</c:v>
                </c:pt>
                <c:pt idx="1231">
                  <c:v>48002</c:v>
                </c:pt>
                <c:pt idx="1232">
                  <c:v>48009</c:v>
                </c:pt>
                <c:pt idx="1233">
                  <c:v>48016</c:v>
                </c:pt>
                <c:pt idx="1234">
                  <c:v>48023</c:v>
                </c:pt>
                <c:pt idx="1235">
                  <c:v>48030</c:v>
                </c:pt>
                <c:pt idx="1236">
                  <c:v>48037</c:v>
                </c:pt>
                <c:pt idx="1237">
                  <c:v>48044</c:v>
                </c:pt>
                <c:pt idx="1238">
                  <c:v>48051</c:v>
                </c:pt>
                <c:pt idx="1239">
                  <c:v>48058</c:v>
                </c:pt>
                <c:pt idx="1240">
                  <c:v>48065</c:v>
                </c:pt>
                <c:pt idx="1241">
                  <c:v>48072</c:v>
                </c:pt>
                <c:pt idx="1242">
                  <c:v>48079</c:v>
                </c:pt>
                <c:pt idx="1243">
                  <c:v>48086</c:v>
                </c:pt>
                <c:pt idx="1244">
                  <c:v>48093</c:v>
                </c:pt>
                <c:pt idx="1245">
                  <c:v>48100</c:v>
                </c:pt>
                <c:pt idx="1246">
                  <c:v>48107</c:v>
                </c:pt>
                <c:pt idx="1247">
                  <c:v>48114</c:v>
                </c:pt>
                <c:pt idx="1248">
                  <c:v>48121</c:v>
                </c:pt>
                <c:pt idx="1249">
                  <c:v>48128</c:v>
                </c:pt>
                <c:pt idx="1250">
                  <c:v>48135</c:v>
                </c:pt>
                <c:pt idx="1251">
                  <c:v>48142</c:v>
                </c:pt>
                <c:pt idx="1252">
                  <c:v>48149</c:v>
                </c:pt>
                <c:pt idx="1253">
                  <c:v>48156</c:v>
                </c:pt>
                <c:pt idx="1254">
                  <c:v>48163</c:v>
                </c:pt>
                <c:pt idx="1255">
                  <c:v>48170</c:v>
                </c:pt>
                <c:pt idx="1256">
                  <c:v>48177</c:v>
                </c:pt>
                <c:pt idx="1257">
                  <c:v>48184</c:v>
                </c:pt>
                <c:pt idx="1258">
                  <c:v>48191</c:v>
                </c:pt>
                <c:pt idx="1259">
                  <c:v>48198</c:v>
                </c:pt>
                <c:pt idx="1260">
                  <c:v>48205</c:v>
                </c:pt>
                <c:pt idx="1261">
                  <c:v>48212</c:v>
                </c:pt>
                <c:pt idx="1262">
                  <c:v>48219</c:v>
                </c:pt>
                <c:pt idx="1263">
                  <c:v>48226</c:v>
                </c:pt>
                <c:pt idx="1264">
                  <c:v>48233</c:v>
                </c:pt>
                <c:pt idx="1265">
                  <c:v>48240</c:v>
                </c:pt>
                <c:pt idx="1266">
                  <c:v>48247</c:v>
                </c:pt>
                <c:pt idx="1267">
                  <c:v>48254</c:v>
                </c:pt>
                <c:pt idx="1268">
                  <c:v>48261</c:v>
                </c:pt>
                <c:pt idx="1269">
                  <c:v>48268</c:v>
                </c:pt>
                <c:pt idx="1270">
                  <c:v>48275</c:v>
                </c:pt>
                <c:pt idx="1271">
                  <c:v>48282</c:v>
                </c:pt>
                <c:pt idx="1272">
                  <c:v>48289</c:v>
                </c:pt>
                <c:pt idx="1273">
                  <c:v>48296</c:v>
                </c:pt>
                <c:pt idx="1274">
                  <c:v>48303</c:v>
                </c:pt>
                <c:pt idx="1275">
                  <c:v>48310</c:v>
                </c:pt>
                <c:pt idx="1276">
                  <c:v>48317</c:v>
                </c:pt>
                <c:pt idx="1277">
                  <c:v>48324</c:v>
                </c:pt>
                <c:pt idx="1278">
                  <c:v>48331</c:v>
                </c:pt>
                <c:pt idx="1279">
                  <c:v>48338</c:v>
                </c:pt>
                <c:pt idx="1280">
                  <c:v>48345</c:v>
                </c:pt>
                <c:pt idx="1281">
                  <c:v>48352</c:v>
                </c:pt>
                <c:pt idx="1282">
                  <c:v>48359</c:v>
                </c:pt>
                <c:pt idx="1283">
                  <c:v>48366</c:v>
                </c:pt>
                <c:pt idx="1284">
                  <c:v>48373</c:v>
                </c:pt>
                <c:pt idx="1285">
                  <c:v>48380</c:v>
                </c:pt>
                <c:pt idx="1286">
                  <c:v>48387</c:v>
                </c:pt>
                <c:pt idx="1287">
                  <c:v>48394</c:v>
                </c:pt>
                <c:pt idx="1288">
                  <c:v>48401</c:v>
                </c:pt>
                <c:pt idx="1289">
                  <c:v>48408</c:v>
                </c:pt>
                <c:pt idx="1290">
                  <c:v>48415</c:v>
                </c:pt>
                <c:pt idx="1291">
                  <c:v>48422</c:v>
                </c:pt>
                <c:pt idx="1292">
                  <c:v>48429</c:v>
                </c:pt>
                <c:pt idx="1293">
                  <c:v>48436</c:v>
                </c:pt>
                <c:pt idx="1294">
                  <c:v>48443</c:v>
                </c:pt>
                <c:pt idx="1295">
                  <c:v>48450</c:v>
                </c:pt>
                <c:pt idx="1296">
                  <c:v>48457</c:v>
                </c:pt>
                <c:pt idx="1297">
                  <c:v>48464</c:v>
                </c:pt>
                <c:pt idx="1298">
                  <c:v>48471</c:v>
                </c:pt>
                <c:pt idx="1299">
                  <c:v>48478</c:v>
                </c:pt>
                <c:pt idx="1300">
                  <c:v>48485</c:v>
                </c:pt>
                <c:pt idx="1301">
                  <c:v>48492</c:v>
                </c:pt>
                <c:pt idx="1302">
                  <c:v>48499</c:v>
                </c:pt>
                <c:pt idx="1303">
                  <c:v>48506</c:v>
                </c:pt>
                <c:pt idx="1304">
                  <c:v>48513</c:v>
                </c:pt>
                <c:pt idx="1305">
                  <c:v>48520</c:v>
                </c:pt>
                <c:pt idx="1306">
                  <c:v>48527</c:v>
                </c:pt>
                <c:pt idx="1307">
                  <c:v>48534</c:v>
                </c:pt>
                <c:pt idx="1308">
                  <c:v>48541</c:v>
                </c:pt>
                <c:pt idx="1309">
                  <c:v>48548</c:v>
                </c:pt>
                <c:pt idx="1310">
                  <c:v>48555</c:v>
                </c:pt>
                <c:pt idx="1311">
                  <c:v>48562</c:v>
                </c:pt>
                <c:pt idx="1312">
                  <c:v>48569</c:v>
                </c:pt>
                <c:pt idx="1313">
                  <c:v>48576</c:v>
                </c:pt>
                <c:pt idx="1314">
                  <c:v>48583</c:v>
                </c:pt>
                <c:pt idx="1315">
                  <c:v>48590</c:v>
                </c:pt>
                <c:pt idx="1316">
                  <c:v>48597</c:v>
                </c:pt>
                <c:pt idx="1317">
                  <c:v>48604</c:v>
                </c:pt>
                <c:pt idx="1318">
                  <c:v>48611</c:v>
                </c:pt>
                <c:pt idx="1319">
                  <c:v>48618</c:v>
                </c:pt>
                <c:pt idx="1320">
                  <c:v>48625</c:v>
                </c:pt>
                <c:pt idx="1321">
                  <c:v>48632</c:v>
                </c:pt>
                <c:pt idx="1322">
                  <c:v>48639</c:v>
                </c:pt>
                <c:pt idx="1323">
                  <c:v>48646</c:v>
                </c:pt>
                <c:pt idx="1324">
                  <c:v>48653</c:v>
                </c:pt>
                <c:pt idx="1325">
                  <c:v>48660</c:v>
                </c:pt>
                <c:pt idx="1326">
                  <c:v>48667</c:v>
                </c:pt>
                <c:pt idx="1327">
                  <c:v>48674</c:v>
                </c:pt>
                <c:pt idx="1328">
                  <c:v>48681</c:v>
                </c:pt>
                <c:pt idx="1329">
                  <c:v>48688</c:v>
                </c:pt>
                <c:pt idx="1330">
                  <c:v>48695</c:v>
                </c:pt>
                <c:pt idx="1331">
                  <c:v>48702</c:v>
                </c:pt>
                <c:pt idx="1332">
                  <c:v>48709</c:v>
                </c:pt>
                <c:pt idx="1333">
                  <c:v>48716</c:v>
                </c:pt>
                <c:pt idx="1334">
                  <c:v>48723</c:v>
                </c:pt>
                <c:pt idx="1335">
                  <c:v>48730</c:v>
                </c:pt>
                <c:pt idx="1336">
                  <c:v>48737</c:v>
                </c:pt>
                <c:pt idx="1337">
                  <c:v>48744</c:v>
                </c:pt>
                <c:pt idx="1338">
                  <c:v>48751</c:v>
                </c:pt>
                <c:pt idx="1339">
                  <c:v>48758</c:v>
                </c:pt>
                <c:pt idx="1340">
                  <c:v>48765</c:v>
                </c:pt>
                <c:pt idx="1341">
                  <c:v>48772</c:v>
                </c:pt>
                <c:pt idx="1342">
                  <c:v>48779</c:v>
                </c:pt>
                <c:pt idx="1343">
                  <c:v>48786</c:v>
                </c:pt>
                <c:pt idx="1344">
                  <c:v>48793</c:v>
                </c:pt>
                <c:pt idx="1345">
                  <c:v>48800</c:v>
                </c:pt>
                <c:pt idx="1346">
                  <c:v>48807</c:v>
                </c:pt>
                <c:pt idx="1347">
                  <c:v>48814</c:v>
                </c:pt>
                <c:pt idx="1348">
                  <c:v>48821</c:v>
                </c:pt>
                <c:pt idx="1349">
                  <c:v>48828</c:v>
                </c:pt>
                <c:pt idx="1350">
                  <c:v>48835</c:v>
                </c:pt>
                <c:pt idx="1351">
                  <c:v>48842</c:v>
                </c:pt>
                <c:pt idx="1352">
                  <c:v>48849</c:v>
                </c:pt>
                <c:pt idx="1353">
                  <c:v>48856</c:v>
                </c:pt>
                <c:pt idx="1354">
                  <c:v>48863</c:v>
                </c:pt>
                <c:pt idx="1355">
                  <c:v>48870</c:v>
                </c:pt>
                <c:pt idx="1356">
                  <c:v>48877</c:v>
                </c:pt>
                <c:pt idx="1357">
                  <c:v>48884</c:v>
                </c:pt>
                <c:pt idx="1358">
                  <c:v>48891</c:v>
                </c:pt>
                <c:pt idx="1359">
                  <c:v>48898</c:v>
                </c:pt>
                <c:pt idx="1360">
                  <c:v>48905</c:v>
                </c:pt>
                <c:pt idx="1361">
                  <c:v>48912</c:v>
                </c:pt>
                <c:pt idx="1362">
                  <c:v>48919</c:v>
                </c:pt>
                <c:pt idx="1363">
                  <c:v>48926</c:v>
                </c:pt>
                <c:pt idx="1364">
                  <c:v>48933</c:v>
                </c:pt>
                <c:pt idx="1365">
                  <c:v>48940</c:v>
                </c:pt>
                <c:pt idx="1366">
                  <c:v>48947</c:v>
                </c:pt>
                <c:pt idx="1367">
                  <c:v>48954</c:v>
                </c:pt>
                <c:pt idx="1368">
                  <c:v>48961</c:v>
                </c:pt>
                <c:pt idx="1369">
                  <c:v>48968</c:v>
                </c:pt>
                <c:pt idx="1370">
                  <c:v>48975</c:v>
                </c:pt>
                <c:pt idx="1371">
                  <c:v>48982</c:v>
                </c:pt>
                <c:pt idx="1372">
                  <c:v>48989</c:v>
                </c:pt>
                <c:pt idx="1373">
                  <c:v>48996</c:v>
                </c:pt>
                <c:pt idx="1374">
                  <c:v>49003</c:v>
                </c:pt>
                <c:pt idx="1375">
                  <c:v>49010</c:v>
                </c:pt>
                <c:pt idx="1376">
                  <c:v>49017</c:v>
                </c:pt>
                <c:pt idx="1377">
                  <c:v>49024</c:v>
                </c:pt>
                <c:pt idx="1378">
                  <c:v>49031</c:v>
                </c:pt>
                <c:pt idx="1379">
                  <c:v>49038</c:v>
                </c:pt>
                <c:pt idx="1380">
                  <c:v>49045</c:v>
                </c:pt>
                <c:pt idx="1381">
                  <c:v>49052</c:v>
                </c:pt>
                <c:pt idx="1382">
                  <c:v>49059</c:v>
                </c:pt>
                <c:pt idx="1383">
                  <c:v>49066</c:v>
                </c:pt>
                <c:pt idx="1384">
                  <c:v>49073</c:v>
                </c:pt>
                <c:pt idx="1385">
                  <c:v>49080</c:v>
                </c:pt>
                <c:pt idx="1386">
                  <c:v>49087</c:v>
                </c:pt>
                <c:pt idx="1387">
                  <c:v>49094</c:v>
                </c:pt>
                <c:pt idx="1388">
                  <c:v>49101</c:v>
                </c:pt>
                <c:pt idx="1389">
                  <c:v>49108</c:v>
                </c:pt>
                <c:pt idx="1390">
                  <c:v>49115</c:v>
                </c:pt>
                <c:pt idx="1391">
                  <c:v>49122</c:v>
                </c:pt>
                <c:pt idx="1392">
                  <c:v>49129</c:v>
                </c:pt>
                <c:pt idx="1393">
                  <c:v>49136</c:v>
                </c:pt>
                <c:pt idx="1394">
                  <c:v>49143</c:v>
                </c:pt>
                <c:pt idx="1395">
                  <c:v>49150</c:v>
                </c:pt>
                <c:pt idx="1396">
                  <c:v>49157</c:v>
                </c:pt>
                <c:pt idx="1397">
                  <c:v>49164</c:v>
                </c:pt>
                <c:pt idx="1398">
                  <c:v>49171</c:v>
                </c:pt>
                <c:pt idx="1399">
                  <c:v>49178</c:v>
                </c:pt>
                <c:pt idx="1400">
                  <c:v>49185</c:v>
                </c:pt>
                <c:pt idx="1401">
                  <c:v>49192</c:v>
                </c:pt>
                <c:pt idx="1402">
                  <c:v>49199</c:v>
                </c:pt>
                <c:pt idx="1403">
                  <c:v>49206</c:v>
                </c:pt>
                <c:pt idx="1404">
                  <c:v>49213</c:v>
                </c:pt>
                <c:pt idx="1405">
                  <c:v>49220</c:v>
                </c:pt>
                <c:pt idx="1406">
                  <c:v>49227</c:v>
                </c:pt>
                <c:pt idx="1407">
                  <c:v>49234</c:v>
                </c:pt>
                <c:pt idx="1408">
                  <c:v>49241</c:v>
                </c:pt>
                <c:pt idx="1409">
                  <c:v>49248</c:v>
                </c:pt>
                <c:pt idx="1410">
                  <c:v>49255</c:v>
                </c:pt>
                <c:pt idx="1411">
                  <c:v>49262</c:v>
                </c:pt>
                <c:pt idx="1412">
                  <c:v>49269</c:v>
                </c:pt>
                <c:pt idx="1413">
                  <c:v>49276</c:v>
                </c:pt>
                <c:pt idx="1414">
                  <c:v>49283</c:v>
                </c:pt>
                <c:pt idx="1415">
                  <c:v>49290</c:v>
                </c:pt>
                <c:pt idx="1416">
                  <c:v>49297</c:v>
                </c:pt>
                <c:pt idx="1417">
                  <c:v>49305</c:v>
                </c:pt>
                <c:pt idx="1418">
                  <c:v>49312</c:v>
                </c:pt>
                <c:pt idx="1419">
                  <c:v>49319</c:v>
                </c:pt>
                <c:pt idx="1420">
                  <c:v>49326</c:v>
                </c:pt>
                <c:pt idx="1421">
                  <c:v>49333</c:v>
                </c:pt>
                <c:pt idx="1422">
                  <c:v>49340</c:v>
                </c:pt>
                <c:pt idx="1423">
                  <c:v>49347</c:v>
                </c:pt>
                <c:pt idx="1424">
                  <c:v>49354</c:v>
                </c:pt>
                <c:pt idx="1425">
                  <c:v>49361</c:v>
                </c:pt>
                <c:pt idx="1426">
                  <c:v>49368</c:v>
                </c:pt>
                <c:pt idx="1427">
                  <c:v>49375</c:v>
                </c:pt>
                <c:pt idx="1428">
                  <c:v>49382</c:v>
                </c:pt>
                <c:pt idx="1429">
                  <c:v>49389</c:v>
                </c:pt>
                <c:pt idx="1430">
                  <c:v>49396</c:v>
                </c:pt>
                <c:pt idx="1431">
                  <c:v>49403</c:v>
                </c:pt>
                <c:pt idx="1432">
                  <c:v>49410</c:v>
                </c:pt>
                <c:pt idx="1433">
                  <c:v>49417</c:v>
                </c:pt>
                <c:pt idx="1434">
                  <c:v>49424</c:v>
                </c:pt>
                <c:pt idx="1435">
                  <c:v>49431</c:v>
                </c:pt>
                <c:pt idx="1436">
                  <c:v>49438</c:v>
                </c:pt>
                <c:pt idx="1437">
                  <c:v>49445</c:v>
                </c:pt>
                <c:pt idx="1438">
                  <c:v>49452</c:v>
                </c:pt>
                <c:pt idx="1439">
                  <c:v>49459</c:v>
                </c:pt>
                <c:pt idx="1440">
                  <c:v>49466</c:v>
                </c:pt>
                <c:pt idx="1441">
                  <c:v>49473</c:v>
                </c:pt>
                <c:pt idx="1442">
                  <c:v>49480</c:v>
                </c:pt>
                <c:pt idx="1443">
                  <c:v>49487</c:v>
                </c:pt>
                <c:pt idx="1444">
                  <c:v>49494</c:v>
                </c:pt>
                <c:pt idx="1445">
                  <c:v>49501</c:v>
                </c:pt>
                <c:pt idx="1446">
                  <c:v>49508</c:v>
                </c:pt>
                <c:pt idx="1447">
                  <c:v>49515</c:v>
                </c:pt>
                <c:pt idx="1448">
                  <c:v>49522</c:v>
                </c:pt>
                <c:pt idx="1449">
                  <c:v>49529</c:v>
                </c:pt>
                <c:pt idx="1450">
                  <c:v>49536</c:v>
                </c:pt>
                <c:pt idx="1451">
                  <c:v>49543</c:v>
                </c:pt>
                <c:pt idx="1452">
                  <c:v>49550</c:v>
                </c:pt>
                <c:pt idx="1453">
                  <c:v>49557</c:v>
                </c:pt>
                <c:pt idx="1454">
                  <c:v>49564</c:v>
                </c:pt>
                <c:pt idx="1455">
                  <c:v>49571</c:v>
                </c:pt>
                <c:pt idx="1456">
                  <c:v>49578</c:v>
                </c:pt>
                <c:pt idx="1457">
                  <c:v>49585</c:v>
                </c:pt>
                <c:pt idx="1458">
                  <c:v>49592</c:v>
                </c:pt>
                <c:pt idx="1459">
                  <c:v>49599</c:v>
                </c:pt>
                <c:pt idx="1460">
                  <c:v>49606</c:v>
                </c:pt>
                <c:pt idx="1461">
                  <c:v>49613</c:v>
                </c:pt>
                <c:pt idx="1462">
                  <c:v>49620</c:v>
                </c:pt>
                <c:pt idx="1463">
                  <c:v>49627</c:v>
                </c:pt>
                <c:pt idx="1464">
                  <c:v>49634</c:v>
                </c:pt>
                <c:pt idx="1465">
                  <c:v>49641</c:v>
                </c:pt>
                <c:pt idx="1466">
                  <c:v>49648</c:v>
                </c:pt>
                <c:pt idx="1467">
                  <c:v>49655</c:v>
                </c:pt>
                <c:pt idx="1468">
                  <c:v>49662</c:v>
                </c:pt>
                <c:pt idx="1469">
                  <c:v>49670</c:v>
                </c:pt>
                <c:pt idx="1470">
                  <c:v>49677</c:v>
                </c:pt>
                <c:pt idx="1471">
                  <c:v>49684</c:v>
                </c:pt>
                <c:pt idx="1472">
                  <c:v>49691</c:v>
                </c:pt>
                <c:pt idx="1473">
                  <c:v>49698</c:v>
                </c:pt>
                <c:pt idx="1474">
                  <c:v>49705</c:v>
                </c:pt>
                <c:pt idx="1475">
                  <c:v>49712</c:v>
                </c:pt>
                <c:pt idx="1476">
                  <c:v>49719</c:v>
                </c:pt>
                <c:pt idx="1477">
                  <c:v>49726</c:v>
                </c:pt>
                <c:pt idx="1478">
                  <c:v>49733</c:v>
                </c:pt>
                <c:pt idx="1479">
                  <c:v>49740</c:v>
                </c:pt>
                <c:pt idx="1480">
                  <c:v>49747</c:v>
                </c:pt>
                <c:pt idx="1481">
                  <c:v>49754</c:v>
                </c:pt>
                <c:pt idx="1482">
                  <c:v>49761</c:v>
                </c:pt>
                <c:pt idx="1483">
                  <c:v>49768</c:v>
                </c:pt>
                <c:pt idx="1484">
                  <c:v>49775</c:v>
                </c:pt>
                <c:pt idx="1485">
                  <c:v>49782</c:v>
                </c:pt>
                <c:pt idx="1486">
                  <c:v>49789</c:v>
                </c:pt>
                <c:pt idx="1487">
                  <c:v>49797</c:v>
                </c:pt>
                <c:pt idx="1488">
                  <c:v>49804</c:v>
                </c:pt>
                <c:pt idx="1489">
                  <c:v>49811</c:v>
                </c:pt>
                <c:pt idx="1490">
                  <c:v>49818</c:v>
                </c:pt>
                <c:pt idx="1491">
                  <c:v>49825</c:v>
                </c:pt>
                <c:pt idx="1492">
                  <c:v>49832</c:v>
                </c:pt>
                <c:pt idx="1493">
                  <c:v>49839</c:v>
                </c:pt>
                <c:pt idx="1494">
                  <c:v>49846</c:v>
                </c:pt>
                <c:pt idx="1495">
                  <c:v>49853</c:v>
                </c:pt>
                <c:pt idx="1496">
                  <c:v>49860</c:v>
                </c:pt>
                <c:pt idx="1497">
                  <c:v>49867</c:v>
                </c:pt>
                <c:pt idx="1498">
                  <c:v>49874</c:v>
                </c:pt>
                <c:pt idx="1499">
                  <c:v>49881</c:v>
                </c:pt>
                <c:pt idx="1500">
                  <c:v>49888</c:v>
                </c:pt>
                <c:pt idx="1501">
                  <c:v>49895</c:v>
                </c:pt>
                <c:pt idx="1502">
                  <c:v>49902</c:v>
                </c:pt>
                <c:pt idx="1503">
                  <c:v>49909</c:v>
                </c:pt>
                <c:pt idx="1504">
                  <c:v>49916</c:v>
                </c:pt>
                <c:pt idx="1505">
                  <c:v>49923</c:v>
                </c:pt>
                <c:pt idx="1506">
                  <c:v>49930</c:v>
                </c:pt>
                <c:pt idx="1507">
                  <c:v>49937</c:v>
                </c:pt>
                <c:pt idx="1508">
                  <c:v>49944</c:v>
                </c:pt>
                <c:pt idx="1509">
                  <c:v>49951</c:v>
                </c:pt>
                <c:pt idx="1510">
                  <c:v>49958</c:v>
                </c:pt>
                <c:pt idx="1511">
                  <c:v>49965</c:v>
                </c:pt>
                <c:pt idx="1512">
                  <c:v>49972</c:v>
                </c:pt>
                <c:pt idx="1513">
                  <c:v>49979</c:v>
                </c:pt>
                <c:pt idx="1514">
                  <c:v>49986</c:v>
                </c:pt>
                <c:pt idx="1515">
                  <c:v>49993</c:v>
                </c:pt>
                <c:pt idx="1516">
                  <c:v>50000</c:v>
                </c:pt>
                <c:pt idx="1517">
                  <c:v>50007</c:v>
                </c:pt>
                <c:pt idx="1518">
                  <c:v>50014</c:v>
                </c:pt>
                <c:pt idx="1519">
                  <c:v>50021</c:v>
                </c:pt>
                <c:pt idx="1520">
                  <c:v>50028</c:v>
                </c:pt>
                <c:pt idx="1521">
                  <c:v>50038</c:v>
                </c:pt>
                <c:pt idx="1522">
                  <c:v>50045</c:v>
                </c:pt>
                <c:pt idx="1523">
                  <c:v>50052</c:v>
                </c:pt>
                <c:pt idx="1524">
                  <c:v>50059</c:v>
                </c:pt>
                <c:pt idx="1525">
                  <c:v>50066</c:v>
                </c:pt>
                <c:pt idx="1526">
                  <c:v>50073</c:v>
                </c:pt>
                <c:pt idx="1527">
                  <c:v>50080</c:v>
                </c:pt>
                <c:pt idx="1528">
                  <c:v>50087</c:v>
                </c:pt>
                <c:pt idx="1529">
                  <c:v>50094</c:v>
                </c:pt>
                <c:pt idx="1530">
                  <c:v>50101</c:v>
                </c:pt>
                <c:pt idx="1531">
                  <c:v>50108</c:v>
                </c:pt>
                <c:pt idx="1532">
                  <c:v>50115</c:v>
                </c:pt>
                <c:pt idx="1533">
                  <c:v>50122</c:v>
                </c:pt>
                <c:pt idx="1534">
                  <c:v>50129</c:v>
                </c:pt>
                <c:pt idx="1535">
                  <c:v>50137</c:v>
                </c:pt>
                <c:pt idx="1536">
                  <c:v>50144</c:v>
                </c:pt>
                <c:pt idx="1537">
                  <c:v>50151</c:v>
                </c:pt>
                <c:pt idx="1538">
                  <c:v>50158</c:v>
                </c:pt>
                <c:pt idx="1539">
                  <c:v>50165</c:v>
                </c:pt>
                <c:pt idx="1540">
                  <c:v>50172</c:v>
                </c:pt>
                <c:pt idx="1541">
                  <c:v>50179</c:v>
                </c:pt>
                <c:pt idx="1542">
                  <c:v>50186</c:v>
                </c:pt>
                <c:pt idx="1543">
                  <c:v>50193</c:v>
                </c:pt>
                <c:pt idx="1544">
                  <c:v>50200</c:v>
                </c:pt>
                <c:pt idx="1545">
                  <c:v>50207</c:v>
                </c:pt>
                <c:pt idx="1546">
                  <c:v>50214</c:v>
                </c:pt>
                <c:pt idx="1547">
                  <c:v>50221</c:v>
                </c:pt>
                <c:pt idx="1548">
                  <c:v>50228</c:v>
                </c:pt>
                <c:pt idx="1549">
                  <c:v>50235</c:v>
                </c:pt>
                <c:pt idx="1550">
                  <c:v>50242</c:v>
                </c:pt>
                <c:pt idx="1551">
                  <c:v>50249</c:v>
                </c:pt>
                <c:pt idx="1552">
                  <c:v>50256</c:v>
                </c:pt>
                <c:pt idx="1553">
                  <c:v>50263</c:v>
                </c:pt>
                <c:pt idx="1554">
                  <c:v>50270</c:v>
                </c:pt>
                <c:pt idx="1555">
                  <c:v>50277</c:v>
                </c:pt>
                <c:pt idx="1556">
                  <c:v>50284</c:v>
                </c:pt>
                <c:pt idx="1557">
                  <c:v>50291</c:v>
                </c:pt>
                <c:pt idx="1558">
                  <c:v>50298</c:v>
                </c:pt>
                <c:pt idx="1559">
                  <c:v>50305</c:v>
                </c:pt>
                <c:pt idx="1560">
                  <c:v>50312</c:v>
                </c:pt>
                <c:pt idx="1561">
                  <c:v>50319</c:v>
                </c:pt>
                <c:pt idx="1562">
                  <c:v>50326</c:v>
                </c:pt>
                <c:pt idx="1563">
                  <c:v>50333</c:v>
                </c:pt>
                <c:pt idx="1564">
                  <c:v>50340</c:v>
                </c:pt>
                <c:pt idx="1565">
                  <c:v>50347</c:v>
                </c:pt>
                <c:pt idx="1566">
                  <c:v>50354</c:v>
                </c:pt>
                <c:pt idx="1567">
                  <c:v>50361</c:v>
                </c:pt>
                <c:pt idx="1568">
                  <c:v>50368</c:v>
                </c:pt>
                <c:pt idx="1569">
                  <c:v>50375</c:v>
                </c:pt>
                <c:pt idx="1570">
                  <c:v>50382</c:v>
                </c:pt>
                <c:pt idx="1571">
                  <c:v>50389</c:v>
                </c:pt>
                <c:pt idx="1572">
                  <c:v>50396</c:v>
                </c:pt>
                <c:pt idx="1573">
                  <c:v>50403</c:v>
                </c:pt>
                <c:pt idx="1574">
                  <c:v>50410</c:v>
                </c:pt>
                <c:pt idx="1575">
                  <c:v>50417</c:v>
                </c:pt>
                <c:pt idx="1576">
                  <c:v>50424</c:v>
                </c:pt>
                <c:pt idx="1577">
                  <c:v>50431</c:v>
                </c:pt>
                <c:pt idx="1578">
                  <c:v>50438</c:v>
                </c:pt>
                <c:pt idx="1579">
                  <c:v>50445</c:v>
                </c:pt>
                <c:pt idx="1580">
                  <c:v>50452</c:v>
                </c:pt>
                <c:pt idx="1581">
                  <c:v>50459</c:v>
                </c:pt>
                <c:pt idx="1582">
                  <c:v>50466</c:v>
                </c:pt>
                <c:pt idx="1583">
                  <c:v>50473</c:v>
                </c:pt>
                <c:pt idx="1584">
                  <c:v>50480</c:v>
                </c:pt>
                <c:pt idx="1585">
                  <c:v>50487</c:v>
                </c:pt>
                <c:pt idx="1586">
                  <c:v>50494</c:v>
                </c:pt>
                <c:pt idx="1587">
                  <c:v>50501</c:v>
                </c:pt>
                <c:pt idx="1588">
                  <c:v>50508</c:v>
                </c:pt>
                <c:pt idx="1589">
                  <c:v>50515</c:v>
                </c:pt>
                <c:pt idx="1590">
                  <c:v>50522</c:v>
                </c:pt>
                <c:pt idx="1591">
                  <c:v>50529</c:v>
                </c:pt>
                <c:pt idx="1592">
                  <c:v>50536</c:v>
                </c:pt>
                <c:pt idx="1593">
                  <c:v>50543</c:v>
                </c:pt>
                <c:pt idx="1594">
                  <c:v>50550</c:v>
                </c:pt>
                <c:pt idx="1595">
                  <c:v>50557</c:v>
                </c:pt>
                <c:pt idx="1596">
                  <c:v>50564</c:v>
                </c:pt>
                <c:pt idx="1597">
                  <c:v>50571</c:v>
                </c:pt>
                <c:pt idx="1598">
                  <c:v>50578</c:v>
                </c:pt>
                <c:pt idx="1599">
                  <c:v>50585</c:v>
                </c:pt>
                <c:pt idx="1600">
                  <c:v>50592</c:v>
                </c:pt>
                <c:pt idx="1601">
                  <c:v>50599</c:v>
                </c:pt>
                <c:pt idx="1602">
                  <c:v>50606</c:v>
                </c:pt>
                <c:pt idx="1603">
                  <c:v>50613</c:v>
                </c:pt>
                <c:pt idx="1604">
                  <c:v>50620</c:v>
                </c:pt>
                <c:pt idx="1605">
                  <c:v>50627</c:v>
                </c:pt>
                <c:pt idx="1606">
                  <c:v>50634</c:v>
                </c:pt>
                <c:pt idx="1607">
                  <c:v>50641</c:v>
                </c:pt>
                <c:pt idx="1608">
                  <c:v>50648</c:v>
                </c:pt>
                <c:pt idx="1609">
                  <c:v>50655</c:v>
                </c:pt>
                <c:pt idx="1610">
                  <c:v>50662</c:v>
                </c:pt>
                <c:pt idx="1611">
                  <c:v>50669</c:v>
                </c:pt>
                <c:pt idx="1612">
                  <c:v>50676</c:v>
                </c:pt>
                <c:pt idx="1613">
                  <c:v>50683</c:v>
                </c:pt>
                <c:pt idx="1614">
                  <c:v>50690</c:v>
                </c:pt>
                <c:pt idx="1615">
                  <c:v>50697</c:v>
                </c:pt>
                <c:pt idx="1616">
                  <c:v>50704</c:v>
                </c:pt>
                <c:pt idx="1617">
                  <c:v>50711</c:v>
                </c:pt>
                <c:pt idx="1618">
                  <c:v>50718</c:v>
                </c:pt>
                <c:pt idx="1619">
                  <c:v>50725</c:v>
                </c:pt>
                <c:pt idx="1620">
                  <c:v>50732</c:v>
                </c:pt>
                <c:pt idx="1621">
                  <c:v>50739</c:v>
                </c:pt>
                <c:pt idx="1622">
                  <c:v>50746</c:v>
                </c:pt>
                <c:pt idx="1623">
                  <c:v>50753</c:v>
                </c:pt>
                <c:pt idx="1624">
                  <c:v>50760</c:v>
                </c:pt>
                <c:pt idx="1625">
                  <c:v>50767</c:v>
                </c:pt>
                <c:pt idx="1626">
                  <c:v>50774</c:v>
                </c:pt>
                <c:pt idx="1627">
                  <c:v>50781</c:v>
                </c:pt>
                <c:pt idx="1628">
                  <c:v>50788</c:v>
                </c:pt>
                <c:pt idx="1629">
                  <c:v>50795</c:v>
                </c:pt>
                <c:pt idx="1630">
                  <c:v>50802</c:v>
                </c:pt>
                <c:pt idx="1631">
                  <c:v>50809</c:v>
                </c:pt>
                <c:pt idx="1632">
                  <c:v>50816</c:v>
                </c:pt>
                <c:pt idx="1633">
                  <c:v>50823</c:v>
                </c:pt>
                <c:pt idx="1634">
                  <c:v>50830</c:v>
                </c:pt>
                <c:pt idx="1635">
                  <c:v>50837</c:v>
                </c:pt>
                <c:pt idx="1636">
                  <c:v>50844</c:v>
                </c:pt>
                <c:pt idx="1637">
                  <c:v>50851</c:v>
                </c:pt>
                <c:pt idx="1638">
                  <c:v>50858</c:v>
                </c:pt>
                <c:pt idx="1639">
                  <c:v>50865</c:v>
                </c:pt>
                <c:pt idx="1640">
                  <c:v>50872</c:v>
                </c:pt>
                <c:pt idx="1641">
                  <c:v>50879</c:v>
                </c:pt>
                <c:pt idx="1642">
                  <c:v>50886</c:v>
                </c:pt>
                <c:pt idx="1643">
                  <c:v>50893</c:v>
                </c:pt>
                <c:pt idx="1644">
                  <c:v>50900</c:v>
                </c:pt>
                <c:pt idx="1645">
                  <c:v>50907</c:v>
                </c:pt>
                <c:pt idx="1646">
                  <c:v>50914</c:v>
                </c:pt>
                <c:pt idx="1647">
                  <c:v>50921</c:v>
                </c:pt>
                <c:pt idx="1648">
                  <c:v>50928</c:v>
                </c:pt>
                <c:pt idx="1649">
                  <c:v>50935</c:v>
                </c:pt>
                <c:pt idx="1650">
                  <c:v>50942</c:v>
                </c:pt>
                <c:pt idx="1651">
                  <c:v>50949</c:v>
                </c:pt>
                <c:pt idx="1652">
                  <c:v>50956</c:v>
                </c:pt>
                <c:pt idx="1653">
                  <c:v>50963</c:v>
                </c:pt>
                <c:pt idx="1654">
                  <c:v>50970</c:v>
                </c:pt>
                <c:pt idx="1655">
                  <c:v>50977</c:v>
                </c:pt>
                <c:pt idx="1656">
                  <c:v>50984</c:v>
                </c:pt>
                <c:pt idx="1657">
                  <c:v>50991</c:v>
                </c:pt>
                <c:pt idx="1658">
                  <c:v>50998</c:v>
                </c:pt>
                <c:pt idx="1659">
                  <c:v>51005</c:v>
                </c:pt>
                <c:pt idx="1660">
                  <c:v>51012</c:v>
                </c:pt>
                <c:pt idx="1661">
                  <c:v>51019</c:v>
                </c:pt>
                <c:pt idx="1662">
                  <c:v>51026</c:v>
                </c:pt>
                <c:pt idx="1663">
                  <c:v>51033</c:v>
                </c:pt>
                <c:pt idx="1664">
                  <c:v>51040</c:v>
                </c:pt>
                <c:pt idx="1665">
                  <c:v>51047</c:v>
                </c:pt>
                <c:pt idx="1666">
                  <c:v>51054</c:v>
                </c:pt>
                <c:pt idx="1667">
                  <c:v>51061</c:v>
                </c:pt>
                <c:pt idx="1668">
                  <c:v>51068</c:v>
                </c:pt>
                <c:pt idx="1669">
                  <c:v>51075</c:v>
                </c:pt>
                <c:pt idx="1670">
                  <c:v>51082</c:v>
                </c:pt>
                <c:pt idx="1671">
                  <c:v>51089</c:v>
                </c:pt>
                <c:pt idx="1672">
                  <c:v>51096</c:v>
                </c:pt>
                <c:pt idx="1673">
                  <c:v>51103</c:v>
                </c:pt>
                <c:pt idx="1674">
                  <c:v>51110</c:v>
                </c:pt>
                <c:pt idx="1675">
                  <c:v>51117</c:v>
                </c:pt>
                <c:pt idx="1676">
                  <c:v>51124</c:v>
                </c:pt>
                <c:pt idx="1677">
                  <c:v>51131</c:v>
                </c:pt>
                <c:pt idx="1678">
                  <c:v>51138</c:v>
                </c:pt>
                <c:pt idx="1679">
                  <c:v>51145</c:v>
                </c:pt>
                <c:pt idx="1680">
                  <c:v>51152</c:v>
                </c:pt>
                <c:pt idx="1681">
                  <c:v>51159</c:v>
                </c:pt>
                <c:pt idx="1682">
                  <c:v>51166</c:v>
                </c:pt>
                <c:pt idx="1683">
                  <c:v>51173</c:v>
                </c:pt>
                <c:pt idx="1684">
                  <c:v>51180</c:v>
                </c:pt>
                <c:pt idx="1685">
                  <c:v>51187</c:v>
                </c:pt>
                <c:pt idx="1686">
                  <c:v>51194</c:v>
                </c:pt>
                <c:pt idx="1687">
                  <c:v>51201</c:v>
                </c:pt>
                <c:pt idx="1688">
                  <c:v>51208</c:v>
                </c:pt>
                <c:pt idx="1689">
                  <c:v>51215</c:v>
                </c:pt>
                <c:pt idx="1690">
                  <c:v>51222</c:v>
                </c:pt>
                <c:pt idx="1691">
                  <c:v>51229</c:v>
                </c:pt>
                <c:pt idx="1692">
                  <c:v>51236</c:v>
                </c:pt>
                <c:pt idx="1693">
                  <c:v>51243</c:v>
                </c:pt>
                <c:pt idx="1694">
                  <c:v>51250</c:v>
                </c:pt>
                <c:pt idx="1695">
                  <c:v>51258</c:v>
                </c:pt>
                <c:pt idx="1696">
                  <c:v>51265</c:v>
                </c:pt>
                <c:pt idx="1697">
                  <c:v>51272</c:v>
                </c:pt>
                <c:pt idx="1698">
                  <c:v>51279</c:v>
                </c:pt>
                <c:pt idx="1699">
                  <c:v>51286</c:v>
                </c:pt>
                <c:pt idx="1700">
                  <c:v>51293</c:v>
                </c:pt>
                <c:pt idx="1701">
                  <c:v>51300</c:v>
                </c:pt>
                <c:pt idx="1702">
                  <c:v>51307</c:v>
                </c:pt>
                <c:pt idx="1703">
                  <c:v>51314</c:v>
                </c:pt>
                <c:pt idx="1704">
                  <c:v>51321</c:v>
                </c:pt>
                <c:pt idx="1705">
                  <c:v>51328</c:v>
                </c:pt>
                <c:pt idx="1706">
                  <c:v>51335</c:v>
                </c:pt>
                <c:pt idx="1707">
                  <c:v>51342</c:v>
                </c:pt>
                <c:pt idx="1708">
                  <c:v>51349</c:v>
                </c:pt>
                <c:pt idx="1709">
                  <c:v>51356</c:v>
                </c:pt>
                <c:pt idx="1710">
                  <c:v>51363</c:v>
                </c:pt>
                <c:pt idx="1711">
                  <c:v>51370</c:v>
                </c:pt>
                <c:pt idx="1712">
                  <c:v>51377</c:v>
                </c:pt>
                <c:pt idx="1713">
                  <c:v>51384</c:v>
                </c:pt>
                <c:pt idx="1714">
                  <c:v>51391</c:v>
                </c:pt>
                <c:pt idx="1715">
                  <c:v>51398</c:v>
                </c:pt>
                <c:pt idx="1716">
                  <c:v>51405</c:v>
                </c:pt>
                <c:pt idx="1717">
                  <c:v>51412</c:v>
                </c:pt>
                <c:pt idx="1718">
                  <c:v>51419</c:v>
                </c:pt>
                <c:pt idx="1719">
                  <c:v>51426</c:v>
                </c:pt>
                <c:pt idx="1720">
                  <c:v>51433</c:v>
                </c:pt>
                <c:pt idx="1721">
                  <c:v>51440</c:v>
                </c:pt>
                <c:pt idx="1722">
                  <c:v>51447</c:v>
                </c:pt>
                <c:pt idx="1723">
                  <c:v>51454</c:v>
                </c:pt>
                <c:pt idx="1724">
                  <c:v>51461</c:v>
                </c:pt>
                <c:pt idx="1725">
                  <c:v>51468</c:v>
                </c:pt>
                <c:pt idx="1726">
                  <c:v>51475</c:v>
                </c:pt>
                <c:pt idx="1727">
                  <c:v>51482</c:v>
                </c:pt>
                <c:pt idx="1728">
                  <c:v>51489</c:v>
                </c:pt>
                <c:pt idx="1729">
                  <c:v>51497</c:v>
                </c:pt>
                <c:pt idx="1730">
                  <c:v>51504</c:v>
                </c:pt>
                <c:pt idx="1731">
                  <c:v>51511</c:v>
                </c:pt>
                <c:pt idx="1732">
                  <c:v>51518</c:v>
                </c:pt>
                <c:pt idx="1733">
                  <c:v>51525</c:v>
                </c:pt>
                <c:pt idx="1734">
                  <c:v>51532</c:v>
                </c:pt>
                <c:pt idx="1735">
                  <c:v>51539</c:v>
                </c:pt>
                <c:pt idx="1736">
                  <c:v>51546</c:v>
                </c:pt>
                <c:pt idx="1737">
                  <c:v>51553</c:v>
                </c:pt>
                <c:pt idx="1738">
                  <c:v>51560</c:v>
                </c:pt>
                <c:pt idx="1739">
                  <c:v>51567</c:v>
                </c:pt>
                <c:pt idx="1740">
                  <c:v>51574</c:v>
                </c:pt>
                <c:pt idx="1741">
                  <c:v>51581</c:v>
                </c:pt>
                <c:pt idx="1742">
                  <c:v>51588</c:v>
                </c:pt>
                <c:pt idx="1743">
                  <c:v>51595</c:v>
                </c:pt>
                <c:pt idx="1744">
                  <c:v>51602</c:v>
                </c:pt>
                <c:pt idx="1745">
                  <c:v>51609</c:v>
                </c:pt>
                <c:pt idx="1746">
                  <c:v>51616</c:v>
                </c:pt>
                <c:pt idx="1747">
                  <c:v>51623</c:v>
                </c:pt>
                <c:pt idx="1748">
                  <c:v>51630</c:v>
                </c:pt>
                <c:pt idx="1749">
                  <c:v>51637</c:v>
                </c:pt>
                <c:pt idx="1750">
                  <c:v>51644</c:v>
                </c:pt>
                <c:pt idx="1751">
                  <c:v>51651</c:v>
                </c:pt>
                <c:pt idx="1752">
                  <c:v>51658</c:v>
                </c:pt>
                <c:pt idx="1753">
                  <c:v>51665</c:v>
                </c:pt>
                <c:pt idx="1754">
                  <c:v>51672</c:v>
                </c:pt>
                <c:pt idx="1755">
                  <c:v>51679</c:v>
                </c:pt>
                <c:pt idx="1756">
                  <c:v>51686</c:v>
                </c:pt>
                <c:pt idx="1757">
                  <c:v>51693</c:v>
                </c:pt>
                <c:pt idx="1758">
                  <c:v>51700</c:v>
                </c:pt>
                <c:pt idx="1759">
                  <c:v>51707</c:v>
                </c:pt>
                <c:pt idx="1760">
                  <c:v>51714</c:v>
                </c:pt>
                <c:pt idx="1761">
                  <c:v>51721</c:v>
                </c:pt>
                <c:pt idx="1762">
                  <c:v>51728</c:v>
                </c:pt>
                <c:pt idx="1763">
                  <c:v>51735</c:v>
                </c:pt>
                <c:pt idx="1764">
                  <c:v>51742</c:v>
                </c:pt>
                <c:pt idx="1765">
                  <c:v>51749</c:v>
                </c:pt>
                <c:pt idx="1766">
                  <c:v>51756</c:v>
                </c:pt>
                <c:pt idx="1767">
                  <c:v>51763</c:v>
                </c:pt>
                <c:pt idx="1768">
                  <c:v>51770</c:v>
                </c:pt>
                <c:pt idx="1769">
                  <c:v>51777</c:v>
                </c:pt>
                <c:pt idx="1770">
                  <c:v>51784</c:v>
                </c:pt>
                <c:pt idx="1771">
                  <c:v>51791</c:v>
                </c:pt>
                <c:pt idx="1772">
                  <c:v>51798</c:v>
                </c:pt>
                <c:pt idx="1773">
                  <c:v>51805</c:v>
                </c:pt>
                <c:pt idx="1774">
                  <c:v>51812</c:v>
                </c:pt>
                <c:pt idx="1775">
                  <c:v>51819</c:v>
                </c:pt>
                <c:pt idx="1776">
                  <c:v>51826</c:v>
                </c:pt>
                <c:pt idx="1777">
                  <c:v>51833</c:v>
                </c:pt>
                <c:pt idx="1778">
                  <c:v>51840</c:v>
                </c:pt>
                <c:pt idx="1779">
                  <c:v>51847</c:v>
                </c:pt>
                <c:pt idx="1780">
                  <c:v>51854</c:v>
                </c:pt>
                <c:pt idx="1781">
                  <c:v>51862</c:v>
                </c:pt>
                <c:pt idx="1782">
                  <c:v>51869</c:v>
                </c:pt>
                <c:pt idx="1783">
                  <c:v>51876</c:v>
                </c:pt>
                <c:pt idx="1784">
                  <c:v>51883</c:v>
                </c:pt>
                <c:pt idx="1785">
                  <c:v>51890</c:v>
                </c:pt>
                <c:pt idx="1786">
                  <c:v>51897</c:v>
                </c:pt>
                <c:pt idx="1787">
                  <c:v>51904</c:v>
                </c:pt>
                <c:pt idx="1788">
                  <c:v>51911</c:v>
                </c:pt>
                <c:pt idx="1789">
                  <c:v>51918</c:v>
                </c:pt>
                <c:pt idx="1790">
                  <c:v>51925</c:v>
                </c:pt>
                <c:pt idx="1791">
                  <c:v>51932</c:v>
                </c:pt>
                <c:pt idx="1792">
                  <c:v>51939</c:v>
                </c:pt>
                <c:pt idx="1793">
                  <c:v>51946</c:v>
                </c:pt>
                <c:pt idx="1794">
                  <c:v>51953</c:v>
                </c:pt>
                <c:pt idx="1795">
                  <c:v>51964</c:v>
                </c:pt>
                <c:pt idx="1796">
                  <c:v>51971</c:v>
                </c:pt>
                <c:pt idx="1797">
                  <c:v>51978</c:v>
                </c:pt>
                <c:pt idx="1798">
                  <c:v>51985</c:v>
                </c:pt>
                <c:pt idx="1799">
                  <c:v>51992</c:v>
                </c:pt>
                <c:pt idx="1800">
                  <c:v>51999</c:v>
                </c:pt>
                <c:pt idx="1801">
                  <c:v>52006</c:v>
                </c:pt>
                <c:pt idx="1802">
                  <c:v>52013</c:v>
                </c:pt>
                <c:pt idx="1803">
                  <c:v>52020</c:v>
                </c:pt>
                <c:pt idx="1804">
                  <c:v>52027</c:v>
                </c:pt>
                <c:pt idx="1805">
                  <c:v>52034</c:v>
                </c:pt>
                <c:pt idx="1806">
                  <c:v>52041</c:v>
                </c:pt>
                <c:pt idx="1807">
                  <c:v>52048</c:v>
                </c:pt>
                <c:pt idx="1808">
                  <c:v>52055</c:v>
                </c:pt>
                <c:pt idx="1809">
                  <c:v>52062</c:v>
                </c:pt>
                <c:pt idx="1810">
                  <c:v>52069</c:v>
                </c:pt>
                <c:pt idx="1811">
                  <c:v>52076</c:v>
                </c:pt>
                <c:pt idx="1812">
                  <c:v>52083</c:v>
                </c:pt>
                <c:pt idx="1813">
                  <c:v>52090</c:v>
                </c:pt>
                <c:pt idx="1814">
                  <c:v>52097</c:v>
                </c:pt>
                <c:pt idx="1815">
                  <c:v>52104</c:v>
                </c:pt>
                <c:pt idx="1816">
                  <c:v>52111</c:v>
                </c:pt>
                <c:pt idx="1817">
                  <c:v>52118</c:v>
                </c:pt>
                <c:pt idx="1818">
                  <c:v>52125</c:v>
                </c:pt>
                <c:pt idx="1819">
                  <c:v>52132</c:v>
                </c:pt>
                <c:pt idx="1820">
                  <c:v>52139</c:v>
                </c:pt>
                <c:pt idx="1821">
                  <c:v>52146</c:v>
                </c:pt>
                <c:pt idx="1822">
                  <c:v>52153</c:v>
                </c:pt>
                <c:pt idx="1823">
                  <c:v>52160</c:v>
                </c:pt>
                <c:pt idx="1824">
                  <c:v>52167</c:v>
                </c:pt>
                <c:pt idx="1825">
                  <c:v>52174</c:v>
                </c:pt>
                <c:pt idx="1826">
                  <c:v>52181</c:v>
                </c:pt>
                <c:pt idx="1827">
                  <c:v>52188</c:v>
                </c:pt>
                <c:pt idx="1828">
                  <c:v>52195</c:v>
                </c:pt>
                <c:pt idx="1829">
                  <c:v>52202</c:v>
                </c:pt>
                <c:pt idx="1830">
                  <c:v>52209</c:v>
                </c:pt>
                <c:pt idx="1831">
                  <c:v>52216</c:v>
                </c:pt>
                <c:pt idx="1832">
                  <c:v>52223</c:v>
                </c:pt>
                <c:pt idx="1833">
                  <c:v>52230</c:v>
                </c:pt>
                <c:pt idx="1834">
                  <c:v>52237</c:v>
                </c:pt>
                <c:pt idx="1835">
                  <c:v>52244</c:v>
                </c:pt>
                <c:pt idx="1836">
                  <c:v>52251</c:v>
                </c:pt>
                <c:pt idx="1837">
                  <c:v>52258</c:v>
                </c:pt>
                <c:pt idx="1838">
                  <c:v>52265</c:v>
                </c:pt>
                <c:pt idx="1839">
                  <c:v>52272</c:v>
                </c:pt>
                <c:pt idx="1840">
                  <c:v>52279</c:v>
                </c:pt>
                <c:pt idx="1841">
                  <c:v>52286</c:v>
                </c:pt>
                <c:pt idx="1842">
                  <c:v>52293</c:v>
                </c:pt>
                <c:pt idx="1843">
                  <c:v>52300</c:v>
                </c:pt>
                <c:pt idx="1844">
                  <c:v>52307</c:v>
                </c:pt>
                <c:pt idx="1845">
                  <c:v>52314</c:v>
                </c:pt>
                <c:pt idx="1846">
                  <c:v>52321</c:v>
                </c:pt>
                <c:pt idx="1847">
                  <c:v>52328</c:v>
                </c:pt>
                <c:pt idx="1848">
                  <c:v>52335</c:v>
                </c:pt>
                <c:pt idx="1849">
                  <c:v>52342</c:v>
                </c:pt>
                <c:pt idx="1850">
                  <c:v>52349</c:v>
                </c:pt>
                <c:pt idx="1851">
                  <c:v>52356</c:v>
                </c:pt>
                <c:pt idx="1852">
                  <c:v>52363</c:v>
                </c:pt>
                <c:pt idx="1853">
                  <c:v>52370</c:v>
                </c:pt>
                <c:pt idx="1854">
                  <c:v>52377</c:v>
                </c:pt>
                <c:pt idx="1855">
                  <c:v>52384</c:v>
                </c:pt>
                <c:pt idx="1856">
                  <c:v>52391</c:v>
                </c:pt>
                <c:pt idx="1857">
                  <c:v>52398</c:v>
                </c:pt>
                <c:pt idx="1858">
                  <c:v>52405</c:v>
                </c:pt>
                <c:pt idx="1859">
                  <c:v>52412</c:v>
                </c:pt>
                <c:pt idx="1860">
                  <c:v>52419</c:v>
                </c:pt>
                <c:pt idx="1861">
                  <c:v>52426</c:v>
                </c:pt>
                <c:pt idx="1862">
                  <c:v>52433</c:v>
                </c:pt>
                <c:pt idx="1863">
                  <c:v>52440</c:v>
                </c:pt>
                <c:pt idx="1864">
                  <c:v>52447</c:v>
                </c:pt>
                <c:pt idx="1865">
                  <c:v>52454</c:v>
                </c:pt>
                <c:pt idx="1866">
                  <c:v>52461</c:v>
                </c:pt>
                <c:pt idx="1867">
                  <c:v>52468</c:v>
                </c:pt>
                <c:pt idx="1868">
                  <c:v>52475</c:v>
                </c:pt>
                <c:pt idx="1869">
                  <c:v>52482</c:v>
                </c:pt>
                <c:pt idx="1870">
                  <c:v>52489</c:v>
                </c:pt>
                <c:pt idx="1871">
                  <c:v>52496</c:v>
                </c:pt>
                <c:pt idx="1872">
                  <c:v>52503</c:v>
                </c:pt>
                <c:pt idx="1873">
                  <c:v>52510</c:v>
                </c:pt>
                <c:pt idx="1874">
                  <c:v>52517</c:v>
                </c:pt>
                <c:pt idx="1875">
                  <c:v>52524</c:v>
                </c:pt>
                <c:pt idx="1876">
                  <c:v>52531</c:v>
                </c:pt>
                <c:pt idx="1877">
                  <c:v>52538</c:v>
                </c:pt>
                <c:pt idx="1878">
                  <c:v>52545</c:v>
                </c:pt>
                <c:pt idx="1879">
                  <c:v>52552</c:v>
                </c:pt>
                <c:pt idx="1880">
                  <c:v>52559</c:v>
                </c:pt>
                <c:pt idx="1881">
                  <c:v>52566</c:v>
                </c:pt>
                <c:pt idx="1882">
                  <c:v>52573</c:v>
                </c:pt>
                <c:pt idx="1883">
                  <c:v>52580</c:v>
                </c:pt>
                <c:pt idx="1884">
                  <c:v>52587</c:v>
                </c:pt>
                <c:pt idx="1885">
                  <c:v>52594</c:v>
                </c:pt>
                <c:pt idx="1886">
                  <c:v>52601</c:v>
                </c:pt>
                <c:pt idx="1887">
                  <c:v>52608</c:v>
                </c:pt>
                <c:pt idx="1888">
                  <c:v>52615</c:v>
                </c:pt>
                <c:pt idx="1889">
                  <c:v>52622</c:v>
                </c:pt>
                <c:pt idx="1890">
                  <c:v>52629</c:v>
                </c:pt>
                <c:pt idx="1891">
                  <c:v>52636</c:v>
                </c:pt>
                <c:pt idx="1892">
                  <c:v>52643</c:v>
                </c:pt>
                <c:pt idx="1893">
                  <c:v>52650</c:v>
                </c:pt>
                <c:pt idx="1894">
                  <c:v>52657</c:v>
                </c:pt>
                <c:pt idx="1895">
                  <c:v>52664</c:v>
                </c:pt>
                <c:pt idx="1896">
                  <c:v>52671</c:v>
                </c:pt>
                <c:pt idx="1897">
                  <c:v>52678</c:v>
                </c:pt>
                <c:pt idx="1898">
                  <c:v>52685</c:v>
                </c:pt>
                <c:pt idx="1899">
                  <c:v>52692</c:v>
                </c:pt>
                <c:pt idx="1900">
                  <c:v>52699</c:v>
                </c:pt>
                <c:pt idx="1901">
                  <c:v>52706</c:v>
                </c:pt>
                <c:pt idx="1902">
                  <c:v>52713</c:v>
                </c:pt>
                <c:pt idx="1903">
                  <c:v>52720</c:v>
                </c:pt>
                <c:pt idx="1904">
                  <c:v>52727</c:v>
                </c:pt>
                <c:pt idx="1905">
                  <c:v>52734</c:v>
                </c:pt>
                <c:pt idx="1906">
                  <c:v>52741</c:v>
                </c:pt>
                <c:pt idx="1907">
                  <c:v>52748</c:v>
                </c:pt>
                <c:pt idx="1908">
                  <c:v>52755</c:v>
                </c:pt>
                <c:pt idx="1909">
                  <c:v>52762</c:v>
                </c:pt>
                <c:pt idx="1910">
                  <c:v>52769</c:v>
                </c:pt>
                <c:pt idx="1911">
                  <c:v>52776</c:v>
                </c:pt>
                <c:pt idx="1912">
                  <c:v>52783</c:v>
                </c:pt>
                <c:pt idx="1913">
                  <c:v>52790</c:v>
                </c:pt>
                <c:pt idx="1914">
                  <c:v>52797</c:v>
                </c:pt>
                <c:pt idx="1915">
                  <c:v>52804</c:v>
                </c:pt>
                <c:pt idx="1916">
                  <c:v>52811</c:v>
                </c:pt>
                <c:pt idx="1917">
                  <c:v>52818</c:v>
                </c:pt>
                <c:pt idx="1918">
                  <c:v>52825</c:v>
                </c:pt>
                <c:pt idx="1919">
                  <c:v>52832</c:v>
                </c:pt>
                <c:pt idx="1920">
                  <c:v>52839</c:v>
                </c:pt>
                <c:pt idx="1921">
                  <c:v>52846</c:v>
                </c:pt>
                <c:pt idx="1922">
                  <c:v>52853</c:v>
                </c:pt>
                <c:pt idx="1923">
                  <c:v>52860</c:v>
                </c:pt>
                <c:pt idx="1924">
                  <c:v>52867</c:v>
                </c:pt>
                <c:pt idx="1925">
                  <c:v>52874</c:v>
                </c:pt>
                <c:pt idx="1926">
                  <c:v>52881</c:v>
                </c:pt>
                <c:pt idx="1927">
                  <c:v>52888</c:v>
                </c:pt>
                <c:pt idx="1928">
                  <c:v>52895</c:v>
                </c:pt>
                <c:pt idx="1929">
                  <c:v>52902</c:v>
                </c:pt>
                <c:pt idx="1930">
                  <c:v>52909</c:v>
                </c:pt>
                <c:pt idx="1931">
                  <c:v>52916</c:v>
                </c:pt>
                <c:pt idx="1932">
                  <c:v>52923</c:v>
                </c:pt>
                <c:pt idx="1933">
                  <c:v>52930</c:v>
                </c:pt>
                <c:pt idx="1934">
                  <c:v>52937</c:v>
                </c:pt>
                <c:pt idx="1935">
                  <c:v>52944</c:v>
                </c:pt>
                <c:pt idx="1936">
                  <c:v>52951</c:v>
                </c:pt>
                <c:pt idx="1937">
                  <c:v>52958</c:v>
                </c:pt>
                <c:pt idx="1938">
                  <c:v>52965</c:v>
                </c:pt>
                <c:pt idx="1939">
                  <c:v>52972</c:v>
                </c:pt>
                <c:pt idx="1940">
                  <c:v>52979</c:v>
                </c:pt>
                <c:pt idx="1941">
                  <c:v>52986</c:v>
                </c:pt>
                <c:pt idx="1942">
                  <c:v>52993</c:v>
                </c:pt>
                <c:pt idx="1943">
                  <c:v>53000</c:v>
                </c:pt>
                <c:pt idx="1944">
                  <c:v>53007</c:v>
                </c:pt>
                <c:pt idx="1945">
                  <c:v>53014</c:v>
                </c:pt>
                <c:pt idx="1946">
                  <c:v>53021</c:v>
                </c:pt>
                <c:pt idx="1947">
                  <c:v>53028</c:v>
                </c:pt>
                <c:pt idx="1948">
                  <c:v>53035</c:v>
                </c:pt>
                <c:pt idx="1949">
                  <c:v>53042</c:v>
                </c:pt>
                <c:pt idx="1950">
                  <c:v>53049</c:v>
                </c:pt>
                <c:pt idx="1951">
                  <c:v>53056</c:v>
                </c:pt>
                <c:pt idx="1952">
                  <c:v>53063</c:v>
                </c:pt>
                <c:pt idx="1953">
                  <c:v>53070</c:v>
                </c:pt>
                <c:pt idx="1954">
                  <c:v>53077</c:v>
                </c:pt>
                <c:pt idx="1955">
                  <c:v>53084</c:v>
                </c:pt>
                <c:pt idx="1956">
                  <c:v>53091</c:v>
                </c:pt>
                <c:pt idx="1957">
                  <c:v>53098</c:v>
                </c:pt>
                <c:pt idx="1958">
                  <c:v>53105</c:v>
                </c:pt>
                <c:pt idx="1959">
                  <c:v>53112</c:v>
                </c:pt>
                <c:pt idx="1960">
                  <c:v>53119</c:v>
                </c:pt>
                <c:pt idx="1961">
                  <c:v>53126</c:v>
                </c:pt>
                <c:pt idx="1962">
                  <c:v>53133</c:v>
                </c:pt>
                <c:pt idx="1963">
                  <c:v>53140</c:v>
                </c:pt>
                <c:pt idx="1964">
                  <c:v>53147</c:v>
                </c:pt>
                <c:pt idx="1965">
                  <c:v>53154</c:v>
                </c:pt>
                <c:pt idx="1966">
                  <c:v>53161</c:v>
                </c:pt>
                <c:pt idx="1967">
                  <c:v>53168</c:v>
                </c:pt>
                <c:pt idx="1968">
                  <c:v>53175</c:v>
                </c:pt>
                <c:pt idx="1969">
                  <c:v>53182</c:v>
                </c:pt>
                <c:pt idx="1970">
                  <c:v>53189</c:v>
                </c:pt>
                <c:pt idx="1971">
                  <c:v>53196</c:v>
                </c:pt>
                <c:pt idx="1972">
                  <c:v>53203</c:v>
                </c:pt>
                <c:pt idx="1973">
                  <c:v>53210</c:v>
                </c:pt>
                <c:pt idx="1974">
                  <c:v>53217</c:v>
                </c:pt>
                <c:pt idx="1975">
                  <c:v>53224</c:v>
                </c:pt>
                <c:pt idx="1976">
                  <c:v>53231</c:v>
                </c:pt>
                <c:pt idx="1977">
                  <c:v>53238</c:v>
                </c:pt>
                <c:pt idx="1978">
                  <c:v>53245</c:v>
                </c:pt>
                <c:pt idx="1979">
                  <c:v>53252</c:v>
                </c:pt>
                <c:pt idx="1980">
                  <c:v>53259</c:v>
                </c:pt>
                <c:pt idx="1981">
                  <c:v>53266</c:v>
                </c:pt>
                <c:pt idx="1982">
                  <c:v>53273</c:v>
                </c:pt>
                <c:pt idx="1983">
                  <c:v>53280</c:v>
                </c:pt>
                <c:pt idx="1984">
                  <c:v>53287</c:v>
                </c:pt>
                <c:pt idx="1985">
                  <c:v>53294</c:v>
                </c:pt>
                <c:pt idx="1986">
                  <c:v>53301</c:v>
                </c:pt>
                <c:pt idx="1987">
                  <c:v>53308</c:v>
                </c:pt>
                <c:pt idx="1988">
                  <c:v>53315</c:v>
                </c:pt>
                <c:pt idx="1989">
                  <c:v>53323</c:v>
                </c:pt>
                <c:pt idx="1990">
                  <c:v>53330</c:v>
                </c:pt>
                <c:pt idx="1991">
                  <c:v>53337</c:v>
                </c:pt>
                <c:pt idx="1992">
                  <c:v>53344</c:v>
                </c:pt>
                <c:pt idx="1993">
                  <c:v>53351</c:v>
                </c:pt>
                <c:pt idx="1994">
                  <c:v>53358</c:v>
                </c:pt>
                <c:pt idx="1995">
                  <c:v>53365</c:v>
                </c:pt>
                <c:pt idx="1996">
                  <c:v>53372</c:v>
                </c:pt>
                <c:pt idx="1997">
                  <c:v>53379</c:v>
                </c:pt>
                <c:pt idx="1998">
                  <c:v>53386</c:v>
                </c:pt>
                <c:pt idx="1999">
                  <c:v>53393</c:v>
                </c:pt>
                <c:pt idx="2000">
                  <c:v>53400</c:v>
                </c:pt>
                <c:pt idx="2001">
                  <c:v>53407</c:v>
                </c:pt>
                <c:pt idx="2002">
                  <c:v>53414</c:v>
                </c:pt>
                <c:pt idx="2003">
                  <c:v>53421</c:v>
                </c:pt>
                <c:pt idx="2004">
                  <c:v>53428</c:v>
                </c:pt>
                <c:pt idx="2005">
                  <c:v>53435</c:v>
                </c:pt>
                <c:pt idx="2006">
                  <c:v>53442</c:v>
                </c:pt>
                <c:pt idx="2007">
                  <c:v>53449</c:v>
                </c:pt>
                <c:pt idx="2008">
                  <c:v>53456</c:v>
                </c:pt>
                <c:pt idx="2009">
                  <c:v>53463</c:v>
                </c:pt>
                <c:pt idx="2010">
                  <c:v>53470</c:v>
                </c:pt>
                <c:pt idx="2011">
                  <c:v>53477</c:v>
                </c:pt>
                <c:pt idx="2012">
                  <c:v>53484</c:v>
                </c:pt>
                <c:pt idx="2013">
                  <c:v>53491</c:v>
                </c:pt>
                <c:pt idx="2014">
                  <c:v>53498</c:v>
                </c:pt>
                <c:pt idx="2015">
                  <c:v>53505</c:v>
                </c:pt>
                <c:pt idx="2016">
                  <c:v>53512</c:v>
                </c:pt>
                <c:pt idx="2017">
                  <c:v>53519</c:v>
                </c:pt>
                <c:pt idx="2018">
                  <c:v>53526</c:v>
                </c:pt>
                <c:pt idx="2019">
                  <c:v>53533</c:v>
                </c:pt>
                <c:pt idx="2020">
                  <c:v>53540</c:v>
                </c:pt>
                <c:pt idx="2021">
                  <c:v>53547</c:v>
                </c:pt>
                <c:pt idx="2022">
                  <c:v>53554</c:v>
                </c:pt>
                <c:pt idx="2023">
                  <c:v>53561</c:v>
                </c:pt>
                <c:pt idx="2024">
                  <c:v>53568</c:v>
                </c:pt>
                <c:pt idx="2025">
                  <c:v>53575</c:v>
                </c:pt>
                <c:pt idx="2026">
                  <c:v>53582</c:v>
                </c:pt>
                <c:pt idx="2027">
                  <c:v>53589</c:v>
                </c:pt>
                <c:pt idx="2028">
                  <c:v>53596</c:v>
                </c:pt>
                <c:pt idx="2029">
                  <c:v>53603</c:v>
                </c:pt>
                <c:pt idx="2030">
                  <c:v>53610</c:v>
                </c:pt>
                <c:pt idx="2031">
                  <c:v>53617</c:v>
                </c:pt>
                <c:pt idx="2032">
                  <c:v>53624</c:v>
                </c:pt>
                <c:pt idx="2033">
                  <c:v>53631</c:v>
                </c:pt>
                <c:pt idx="2034">
                  <c:v>53638</c:v>
                </c:pt>
                <c:pt idx="2035">
                  <c:v>53645</c:v>
                </c:pt>
                <c:pt idx="2036">
                  <c:v>53652</c:v>
                </c:pt>
                <c:pt idx="2037">
                  <c:v>53659</c:v>
                </c:pt>
                <c:pt idx="2038">
                  <c:v>53666</c:v>
                </c:pt>
                <c:pt idx="2039">
                  <c:v>53673</c:v>
                </c:pt>
                <c:pt idx="2040">
                  <c:v>53680</c:v>
                </c:pt>
                <c:pt idx="2041">
                  <c:v>53688</c:v>
                </c:pt>
                <c:pt idx="2042">
                  <c:v>53695</c:v>
                </c:pt>
                <c:pt idx="2043">
                  <c:v>53702</c:v>
                </c:pt>
                <c:pt idx="2044">
                  <c:v>53709</c:v>
                </c:pt>
                <c:pt idx="2045">
                  <c:v>53716</c:v>
                </c:pt>
                <c:pt idx="2046">
                  <c:v>53723</c:v>
                </c:pt>
                <c:pt idx="2047">
                  <c:v>53730</c:v>
                </c:pt>
                <c:pt idx="2048">
                  <c:v>53737</c:v>
                </c:pt>
                <c:pt idx="2049">
                  <c:v>53744</c:v>
                </c:pt>
                <c:pt idx="2050">
                  <c:v>53751</c:v>
                </c:pt>
                <c:pt idx="2051">
                  <c:v>53758</c:v>
                </c:pt>
                <c:pt idx="2052">
                  <c:v>53765</c:v>
                </c:pt>
                <c:pt idx="2053">
                  <c:v>53772</c:v>
                </c:pt>
                <c:pt idx="2054">
                  <c:v>53779</c:v>
                </c:pt>
                <c:pt idx="2055">
                  <c:v>53786</c:v>
                </c:pt>
                <c:pt idx="2056">
                  <c:v>53793</c:v>
                </c:pt>
                <c:pt idx="2057">
                  <c:v>53800</c:v>
                </c:pt>
                <c:pt idx="2058">
                  <c:v>53807</c:v>
                </c:pt>
                <c:pt idx="2059">
                  <c:v>53814</c:v>
                </c:pt>
                <c:pt idx="2060">
                  <c:v>53821</c:v>
                </c:pt>
                <c:pt idx="2061">
                  <c:v>53828</c:v>
                </c:pt>
                <c:pt idx="2062">
                  <c:v>53835</c:v>
                </c:pt>
                <c:pt idx="2063">
                  <c:v>53842</c:v>
                </c:pt>
                <c:pt idx="2064">
                  <c:v>53849</c:v>
                </c:pt>
                <c:pt idx="2065">
                  <c:v>53856</c:v>
                </c:pt>
                <c:pt idx="2066">
                  <c:v>53863</c:v>
                </c:pt>
                <c:pt idx="2067">
                  <c:v>53870</c:v>
                </c:pt>
                <c:pt idx="2068">
                  <c:v>53877</c:v>
                </c:pt>
                <c:pt idx="2069">
                  <c:v>53884</c:v>
                </c:pt>
                <c:pt idx="2070">
                  <c:v>53891</c:v>
                </c:pt>
                <c:pt idx="2071">
                  <c:v>53898</c:v>
                </c:pt>
                <c:pt idx="2072">
                  <c:v>53905</c:v>
                </c:pt>
                <c:pt idx="2073">
                  <c:v>53912</c:v>
                </c:pt>
                <c:pt idx="2074">
                  <c:v>53919</c:v>
                </c:pt>
                <c:pt idx="2075">
                  <c:v>53926</c:v>
                </c:pt>
                <c:pt idx="2076">
                  <c:v>53933</c:v>
                </c:pt>
                <c:pt idx="2077">
                  <c:v>53940</c:v>
                </c:pt>
                <c:pt idx="2078">
                  <c:v>53947</c:v>
                </c:pt>
                <c:pt idx="2079">
                  <c:v>53954</c:v>
                </c:pt>
                <c:pt idx="2080">
                  <c:v>53961</c:v>
                </c:pt>
                <c:pt idx="2081">
                  <c:v>53968</c:v>
                </c:pt>
                <c:pt idx="2082">
                  <c:v>53975</c:v>
                </c:pt>
                <c:pt idx="2083">
                  <c:v>53982</c:v>
                </c:pt>
                <c:pt idx="2084">
                  <c:v>53989</c:v>
                </c:pt>
                <c:pt idx="2085">
                  <c:v>53996</c:v>
                </c:pt>
                <c:pt idx="2086">
                  <c:v>54003</c:v>
                </c:pt>
                <c:pt idx="2087">
                  <c:v>54010</c:v>
                </c:pt>
                <c:pt idx="2088">
                  <c:v>54017</c:v>
                </c:pt>
                <c:pt idx="2089">
                  <c:v>54024</c:v>
                </c:pt>
                <c:pt idx="2090">
                  <c:v>54031</c:v>
                </c:pt>
                <c:pt idx="2091">
                  <c:v>54038</c:v>
                </c:pt>
                <c:pt idx="2092">
                  <c:v>54045</c:v>
                </c:pt>
                <c:pt idx="2093">
                  <c:v>54053</c:v>
                </c:pt>
                <c:pt idx="2094">
                  <c:v>54060</c:v>
                </c:pt>
                <c:pt idx="2095">
                  <c:v>54067</c:v>
                </c:pt>
                <c:pt idx="2096">
                  <c:v>54074</c:v>
                </c:pt>
                <c:pt idx="2097">
                  <c:v>54081</c:v>
                </c:pt>
                <c:pt idx="2098">
                  <c:v>54088</c:v>
                </c:pt>
                <c:pt idx="2099">
                  <c:v>54095</c:v>
                </c:pt>
                <c:pt idx="2100">
                  <c:v>54102</c:v>
                </c:pt>
                <c:pt idx="2101">
                  <c:v>54109</c:v>
                </c:pt>
                <c:pt idx="2102">
                  <c:v>54116</c:v>
                </c:pt>
                <c:pt idx="2103">
                  <c:v>54123</c:v>
                </c:pt>
                <c:pt idx="2104">
                  <c:v>54130</c:v>
                </c:pt>
                <c:pt idx="2105">
                  <c:v>54137</c:v>
                </c:pt>
                <c:pt idx="2106">
                  <c:v>54144</c:v>
                </c:pt>
                <c:pt idx="2107">
                  <c:v>54155</c:v>
                </c:pt>
                <c:pt idx="2108">
                  <c:v>54162</c:v>
                </c:pt>
                <c:pt idx="2109">
                  <c:v>54169</c:v>
                </c:pt>
                <c:pt idx="2110">
                  <c:v>54176</c:v>
                </c:pt>
                <c:pt idx="2111">
                  <c:v>54183</c:v>
                </c:pt>
                <c:pt idx="2112">
                  <c:v>54190</c:v>
                </c:pt>
                <c:pt idx="2113">
                  <c:v>54197</c:v>
                </c:pt>
                <c:pt idx="2114">
                  <c:v>54204</c:v>
                </c:pt>
                <c:pt idx="2115">
                  <c:v>54211</c:v>
                </c:pt>
                <c:pt idx="2116">
                  <c:v>54218</c:v>
                </c:pt>
                <c:pt idx="2117">
                  <c:v>54225</c:v>
                </c:pt>
                <c:pt idx="2118">
                  <c:v>54232</c:v>
                </c:pt>
                <c:pt idx="2119">
                  <c:v>54239</c:v>
                </c:pt>
                <c:pt idx="2120">
                  <c:v>54246</c:v>
                </c:pt>
                <c:pt idx="2121">
                  <c:v>54253</c:v>
                </c:pt>
                <c:pt idx="2122">
                  <c:v>54260</c:v>
                </c:pt>
                <c:pt idx="2123">
                  <c:v>54267</c:v>
                </c:pt>
                <c:pt idx="2124">
                  <c:v>54274</c:v>
                </c:pt>
                <c:pt idx="2125">
                  <c:v>54281</c:v>
                </c:pt>
                <c:pt idx="2126">
                  <c:v>54288</c:v>
                </c:pt>
                <c:pt idx="2127">
                  <c:v>54295</c:v>
                </c:pt>
                <c:pt idx="2128">
                  <c:v>54302</c:v>
                </c:pt>
                <c:pt idx="2129">
                  <c:v>54309</c:v>
                </c:pt>
                <c:pt idx="2130">
                  <c:v>54316</c:v>
                </c:pt>
                <c:pt idx="2131">
                  <c:v>54323</c:v>
                </c:pt>
                <c:pt idx="2132">
                  <c:v>54330</c:v>
                </c:pt>
                <c:pt idx="2133">
                  <c:v>54337</c:v>
                </c:pt>
                <c:pt idx="2134">
                  <c:v>54344</c:v>
                </c:pt>
                <c:pt idx="2135">
                  <c:v>54351</c:v>
                </c:pt>
                <c:pt idx="2136">
                  <c:v>54358</c:v>
                </c:pt>
                <c:pt idx="2137">
                  <c:v>54365</c:v>
                </c:pt>
                <c:pt idx="2138">
                  <c:v>54372</c:v>
                </c:pt>
                <c:pt idx="2139">
                  <c:v>54379</c:v>
                </c:pt>
                <c:pt idx="2140">
                  <c:v>54386</c:v>
                </c:pt>
                <c:pt idx="2141">
                  <c:v>54393</c:v>
                </c:pt>
                <c:pt idx="2142">
                  <c:v>54400</c:v>
                </c:pt>
                <c:pt idx="2143">
                  <c:v>54407</c:v>
                </c:pt>
                <c:pt idx="2144">
                  <c:v>54414</c:v>
                </c:pt>
                <c:pt idx="2145">
                  <c:v>54421</c:v>
                </c:pt>
                <c:pt idx="2146">
                  <c:v>54428</c:v>
                </c:pt>
                <c:pt idx="2147">
                  <c:v>54435</c:v>
                </c:pt>
                <c:pt idx="2148">
                  <c:v>54442</c:v>
                </c:pt>
                <c:pt idx="2149">
                  <c:v>54449</c:v>
                </c:pt>
                <c:pt idx="2150">
                  <c:v>54456</c:v>
                </c:pt>
                <c:pt idx="2151">
                  <c:v>54463</c:v>
                </c:pt>
                <c:pt idx="2152">
                  <c:v>54470</c:v>
                </c:pt>
                <c:pt idx="2153">
                  <c:v>54477</c:v>
                </c:pt>
                <c:pt idx="2154">
                  <c:v>54484</c:v>
                </c:pt>
                <c:pt idx="2155">
                  <c:v>54491</c:v>
                </c:pt>
                <c:pt idx="2156">
                  <c:v>54498</c:v>
                </c:pt>
                <c:pt idx="2157">
                  <c:v>54505</c:v>
                </c:pt>
                <c:pt idx="2158">
                  <c:v>54512</c:v>
                </c:pt>
                <c:pt idx="2159">
                  <c:v>54519</c:v>
                </c:pt>
                <c:pt idx="2160">
                  <c:v>54526</c:v>
                </c:pt>
                <c:pt idx="2161">
                  <c:v>54533</c:v>
                </c:pt>
                <c:pt idx="2162">
                  <c:v>54540</c:v>
                </c:pt>
                <c:pt idx="2163">
                  <c:v>54547</c:v>
                </c:pt>
                <c:pt idx="2164">
                  <c:v>54554</c:v>
                </c:pt>
                <c:pt idx="2165">
                  <c:v>54561</c:v>
                </c:pt>
                <c:pt idx="2166">
                  <c:v>54568</c:v>
                </c:pt>
                <c:pt idx="2167">
                  <c:v>54575</c:v>
                </c:pt>
                <c:pt idx="2168">
                  <c:v>54582</c:v>
                </c:pt>
                <c:pt idx="2169">
                  <c:v>54589</c:v>
                </c:pt>
                <c:pt idx="2170">
                  <c:v>54596</c:v>
                </c:pt>
                <c:pt idx="2171">
                  <c:v>54603</c:v>
                </c:pt>
                <c:pt idx="2172">
                  <c:v>54610</c:v>
                </c:pt>
                <c:pt idx="2173">
                  <c:v>54617</c:v>
                </c:pt>
                <c:pt idx="2174">
                  <c:v>54624</c:v>
                </c:pt>
                <c:pt idx="2175">
                  <c:v>54631</c:v>
                </c:pt>
                <c:pt idx="2176">
                  <c:v>54638</c:v>
                </c:pt>
                <c:pt idx="2177">
                  <c:v>54645</c:v>
                </c:pt>
                <c:pt idx="2178">
                  <c:v>54652</c:v>
                </c:pt>
                <c:pt idx="2179">
                  <c:v>54659</c:v>
                </c:pt>
                <c:pt idx="2180">
                  <c:v>54666</c:v>
                </c:pt>
                <c:pt idx="2181">
                  <c:v>54673</c:v>
                </c:pt>
                <c:pt idx="2182">
                  <c:v>54680</c:v>
                </c:pt>
                <c:pt idx="2183">
                  <c:v>54687</c:v>
                </c:pt>
                <c:pt idx="2184">
                  <c:v>54694</c:v>
                </c:pt>
                <c:pt idx="2185">
                  <c:v>54701</c:v>
                </c:pt>
                <c:pt idx="2186">
                  <c:v>54708</c:v>
                </c:pt>
                <c:pt idx="2187">
                  <c:v>54715</c:v>
                </c:pt>
                <c:pt idx="2188">
                  <c:v>54722</c:v>
                </c:pt>
                <c:pt idx="2189">
                  <c:v>54729</c:v>
                </c:pt>
                <c:pt idx="2190">
                  <c:v>54736</c:v>
                </c:pt>
                <c:pt idx="2191">
                  <c:v>54743</c:v>
                </c:pt>
                <c:pt idx="2192">
                  <c:v>54750</c:v>
                </c:pt>
                <c:pt idx="2193">
                  <c:v>54757</c:v>
                </c:pt>
                <c:pt idx="2194">
                  <c:v>54764</c:v>
                </c:pt>
                <c:pt idx="2195">
                  <c:v>54771</c:v>
                </c:pt>
                <c:pt idx="2196">
                  <c:v>54778</c:v>
                </c:pt>
                <c:pt idx="2197">
                  <c:v>54785</c:v>
                </c:pt>
                <c:pt idx="2198">
                  <c:v>54792</c:v>
                </c:pt>
                <c:pt idx="2199">
                  <c:v>54799</c:v>
                </c:pt>
                <c:pt idx="2200">
                  <c:v>54806</c:v>
                </c:pt>
                <c:pt idx="2201">
                  <c:v>54813</c:v>
                </c:pt>
                <c:pt idx="2202">
                  <c:v>54820</c:v>
                </c:pt>
                <c:pt idx="2203">
                  <c:v>54827</c:v>
                </c:pt>
                <c:pt idx="2204">
                  <c:v>54834</c:v>
                </c:pt>
                <c:pt idx="2205">
                  <c:v>54841</c:v>
                </c:pt>
                <c:pt idx="2206">
                  <c:v>54848</c:v>
                </c:pt>
                <c:pt idx="2207">
                  <c:v>54855</c:v>
                </c:pt>
                <c:pt idx="2208">
                  <c:v>54862</c:v>
                </c:pt>
                <c:pt idx="2209">
                  <c:v>54869</c:v>
                </c:pt>
                <c:pt idx="2210">
                  <c:v>54876</c:v>
                </c:pt>
                <c:pt idx="2211">
                  <c:v>54883</c:v>
                </c:pt>
                <c:pt idx="2212">
                  <c:v>54890</c:v>
                </c:pt>
                <c:pt idx="2213">
                  <c:v>54897</c:v>
                </c:pt>
                <c:pt idx="2214">
                  <c:v>54904</c:v>
                </c:pt>
                <c:pt idx="2215">
                  <c:v>54911</c:v>
                </c:pt>
                <c:pt idx="2216">
                  <c:v>54918</c:v>
                </c:pt>
                <c:pt idx="2217">
                  <c:v>54925</c:v>
                </c:pt>
                <c:pt idx="2218">
                  <c:v>54932</c:v>
                </c:pt>
                <c:pt idx="2219">
                  <c:v>54939</c:v>
                </c:pt>
                <c:pt idx="2220">
                  <c:v>54946</c:v>
                </c:pt>
                <c:pt idx="2221">
                  <c:v>54953</c:v>
                </c:pt>
                <c:pt idx="2222">
                  <c:v>54960</c:v>
                </c:pt>
                <c:pt idx="2223">
                  <c:v>54967</c:v>
                </c:pt>
                <c:pt idx="2224">
                  <c:v>54974</c:v>
                </c:pt>
                <c:pt idx="2225">
                  <c:v>54981</c:v>
                </c:pt>
                <c:pt idx="2226">
                  <c:v>54988</c:v>
                </c:pt>
                <c:pt idx="2227">
                  <c:v>54995</c:v>
                </c:pt>
                <c:pt idx="2228">
                  <c:v>55002</c:v>
                </c:pt>
                <c:pt idx="2229">
                  <c:v>55009</c:v>
                </c:pt>
                <c:pt idx="2230">
                  <c:v>55016</c:v>
                </c:pt>
                <c:pt idx="2231">
                  <c:v>55023</c:v>
                </c:pt>
                <c:pt idx="2232">
                  <c:v>55030</c:v>
                </c:pt>
                <c:pt idx="2233">
                  <c:v>55037</c:v>
                </c:pt>
                <c:pt idx="2234">
                  <c:v>55044</c:v>
                </c:pt>
                <c:pt idx="2235">
                  <c:v>55051</c:v>
                </c:pt>
                <c:pt idx="2236">
                  <c:v>55058</c:v>
                </c:pt>
                <c:pt idx="2237">
                  <c:v>55065</c:v>
                </c:pt>
                <c:pt idx="2238">
                  <c:v>55072</c:v>
                </c:pt>
                <c:pt idx="2239">
                  <c:v>55079</c:v>
                </c:pt>
                <c:pt idx="2240">
                  <c:v>55086</c:v>
                </c:pt>
                <c:pt idx="2241">
                  <c:v>55093</c:v>
                </c:pt>
                <c:pt idx="2242">
                  <c:v>55100</c:v>
                </c:pt>
                <c:pt idx="2243">
                  <c:v>55107</c:v>
                </c:pt>
                <c:pt idx="2244">
                  <c:v>55114</c:v>
                </c:pt>
                <c:pt idx="2245">
                  <c:v>55121</c:v>
                </c:pt>
                <c:pt idx="2246">
                  <c:v>55128</c:v>
                </c:pt>
                <c:pt idx="2247">
                  <c:v>55135</c:v>
                </c:pt>
                <c:pt idx="2248">
                  <c:v>55142</c:v>
                </c:pt>
                <c:pt idx="2249">
                  <c:v>55149</c:v>
                </c:pt>
                <c:pt idx="2250">
                  <c:v>55156</c:v>
                </c:pt>
                <c:pt idx="2251">
                  <c:v>55163</c:v>
                </c:pt>
                <c:pt idx="2252">
                  <c:v>55170</c:v>
                </c:pt>
                <c:pt idx="2253">
                  <c:v>55177</c:v>
                </c:pt>
                <c:pt idx="2254">
                  <c:v>55184</c:v>
                </c:pt>
                <c:pt idx="2255">
                  <c:v>55191</c:v>
                </c:pt>
                <c:pt idx="2256">
                  <c:v>55198</c:v>
                </c:pt>
                <c:pt idx="2257">
                  <c:v>55205</c:v>
                </c:pt>
                <c:pt idx="2258">
                  <c:v>55212</c:v>
                </c:pt>
                <c:pt idx="2259">
                  <c:v>55219</c:v>
                </c:pt>
                <c:pt idx="2260">
                  <c:v>55226</c:v>
                </c:pt>
                <c:pt idx="2261">
                  <c:v>55233</c:v>
                </c:pt>
                <c:pt idx="2262">
                  <c:v>55240</c:v>
                </c:pt>
                <c:pt idx="2263">
                  <c:v>55247</c:v>
                </c:pt>
                <c:pt idx="2264">
                  <c:v>55254</c:v>
                </c:pt>
                <c:pt idx="2265">
                  <c:v>55261</c:v>
                </c:pt>
                <c:pt idx="2266">
                  <c:v>55268</c:v>
                </c:pt>
                <c:pt idx="2267">
                  <c:v>55275</c:v>
                </c:pt>
                <c:pt idx="2268">
                  <c:v>55282</c:v>
                </c:pt>
                <c:pt idx="2269">
                  <c:v>55289</c:v>
                </c:pt>
                <c:pt idx="2270">
                  <c:v>55296</c:v>
                </c:pt>
                <c:pt idx="2271">
                  <c:v>55303</c:v>
                </c:pt>
                <c:pt idx="2272">
                  <c:v>55310</c:v>
                </c:pt>
                <c:pt idx="2273">
                  <c:v>55317</c:v>
                </c:pt>
                <c:pt idx="2274">
                  <c:v>55324</c:v>
                </c:pt>
                <c:pt idx="2275">
                  <c:v>55331</c:v>
                </c:pt>
                <c:pt idx="2276">
                  <c:v>55338</c:v>
                </c:pt>
                <c:pt idx="2277">
                  <c:v>55345</c:v>
                </c:pt>
                <c:pt idx="2278">
                  <c:v>55352</c:v>
                </c:pt>
                <c:pt idx="2279">
                  <c:v>55359</c:v>
                </c:pt>
                <c:pt idx="2280">
                  <c:v>55366</c:v>
                </c:pt>
                <c:pt idx="2281">
                  <c:v>55373</c:v>
                </c:pt>
                <c:pt idx="2282">
                  <c:v>55380</c:v>
                </c:pt>
                <c:pt idx="2283">
                  <c:v>55387</c:v>
                </c:pt>
                <c:pt idx="2284">
                  <c:v>55394</c:v>
                </c:pt>
                <c:pt idx="2285">
                  <c:v>55401</c:v>
                </c:pt>
                <c:pt idx="2286">
                  <c:v>55408</c:v>
                </c:pt>
                <c:pt idx="2287">
                  <c:v>55415</c:v>
                </c:pt>
                <c:pt idx="2288">
                  <c:v>55422</c:v>
                </c:pt>
                <c:pt idx="2289">
                  <c:v>55429</c:v>
                </c:pt>
                <c:pt idx="2290">
                  <c:v>55436</c:v>
                </c:pt>
                <c:pt idx="2291">
                  <c:v>55443</c:v>
                </c:pt>
                <c:pt idx="2292">
                  <c:v>55450</c:v>
                </c:pt>
                <c:pt idx="2293">
                  <c:v>55457</c:v>
                </c:pt>
                <c:pt idx="2294">
                  <c:v>55464</c:v>
                </c:pt>
                <c:pt idx="2295">
                  <c:v>55471</c:v>
                </c:pt>
                <c:pt idx="2296">
                  <c:v>55478</c:v>
                </c:pt>
                <c:pt idx="2297">
                  <c:v>55485</c:v>
                </c:pt>
                <c:pt idx="2298">
                  <c:v>55492</c:v>
                </c:pt>
                <c:pt idx="2299">
                  <c:v>55499</c:v>
                </c:pt>
                <c:pt idx="2300">
                  <c:v>55506</c:v>
                </c:pt>
                <c:pt idx="2301">
                  <c:v>55514</c:v>
                </c:pt>
                <c:pt idx="2302">
                  <c:v>55521</c:v>
                </c:pt>
                <c:pt idx="2303">
                  <c:v>55528</c:v>
                </c:pt>
                <c:pt idx="2304">
                  <c:v>55535</c:v>
                </c:pt>
                <c:pt idx="2305">
                  <c:v>55542</c:v>
                </c:pt>
                <c:pt idx="2306">
                  <c:v>55549</c:v>
                </c:pt>
                <c:pt idx="2307">
                  <c:v>55556</c:v>
                </c:pt>
                <c:pt idx="2308">
                  <c:v>55563</c:v>
                </c:pt>
                <c:pt idx="2309">
                  <c:v>55570</c:v>
                </c:pt>
                <c:pt idx="2310">
                  <c:v>55577</c:v>
                </c:pt>
                <c:pt idx="2311">
                  <c:v>55584</c:v>
                </c:pt>
                <c:pt idx="2312">
                  <c:v>55591</c:v>
                </c:pt>
                <c:pt idx="2313">
                  <c:v>55598</c:v>
                </c:pt>
                <c:pt idx="2314">
                  <c:v>55605</c:v>
                </c:pt>
                <c:pt idx="2315">
                  <c:v>55612</c:v>
                </c:pt>
                <c:pt idx="2316">
                  <c:v>55619</c:v>
                </c:pt>
                <c:pt idx="2317">
                  <c:v>55626</c:v>
                </c:pt>
                <c:pt idx="2318">
                  <c:v>55633</c:v>
                </c:pt>
                <c:pt idx="2319">
                  <c:v>55641</c:v>
                </c:pt>
                <c:pt idx="2320">
                  <c:v>55648</c:v>
                </c:pt>
                <c:pt idx="2321">
                  <c:v>55655</c:v>
                </c:pt>
                <c:pt idx="2322">
                  <c:v>55662</c:v>
                </c:pt>
                <c:pt idx="2323">
                  <c:v>55669</c:v>
                </c:pt>
                <c:pt idx="2324">
                  <c:v>55676</c:v>
                </c:pt>
                <c:pt idx="2325">
                  <c:v>55683</c:v>
                </c:pt>
                <c:pt idx="2326">
                  <c:v>55690</c:v>
                </c:pt>
                <c:pt idx="2327">
                  <c:v>55697</c:v>
                </c:pt>
                <c:pt idx="2328">
                  <c:v>55704</c:v>
                </c:pt>
                <c:pt idx="2329">
                  <c:v>55711</c:v>
                </c:pt>
                <c:pt idx="2330">
                  <c:v>55718</c:v>
                </c:pt>
                <c:pt idx="2331">
                  <c:v>55725</c:v>
                </c:pt>
                <c:pt idx="2332">
                  <c:v>55732</c:v>
                </c:pt>
                <c:pt idx="2333">
                  <c:v>55739</c:v>
                </c:pt>
                <c:pt idx="2334">
                  <c:v>55746</c:v>
                </c:pt>
                <c:pt idx="2335">
                  <c:v>55753</c:v>
                </c:pt>
                <c:pt idx="2336">
                  <c:v>55760</c:v>
                </c:pt>
                <c:pt idx="2337">
                  <c:v>55767</c:v>
                </c:pt>
                <c:pt idx="2338">
                  <c:v>55774</c:v>
                </c:pt>
                <c:pt idx="2339">
                  <c:v>55781</c:v>
                </c:pt>
                <c:pt idx="2340">
                  <c:v>55788</c:v>
                </c:pt>
                <c:pt idx="2341">
                  <c:v>55795</c:v>
                </c:pt>
                <c:pt idx="2342">
                  <c:v>55802</c:v>
                </c:pt>
                <c:pt idx="2343">
                  <c:v>55809</c:v>
                </c:pt>
                <c:pt idx="2344">
                  <c:v>55816</c:v>
                </c:pt>
                <c:pt idx="2345">
                  <c:v>55823</c:v>
                </c:pt>
                <c:pt idx="2346">
                  <c:v>55830</c:v>
                </c:pt>
                <c:pt idx="2347">
                  <c:v>55837</c:v>
                </c:pt>
                <c:pt idx="2348">
                  <c:v>55844</c:v>
                </c:pt>
                <c:pt idx="2349">
                  <c:v>55851</c:v>
                </c:pt>
                <c:pt idx="2350">
                  <c:v>55858</c:v>
                </c:pt>
                <c:pt idx="2351">
                  <c:v>55865</c:v>
                </c:pt>
                <c:pt idx="2352">
                  <c:v>55872</c:v>
                </c:pt>
                <c:pt idx="2353">
                  <c:v>55880</c:v>
                </c:pt>
                <c:pt idx="2354">
                  <c:v>55887</c:v>
                </c:pt>
                <c:pt idx="2355">
                  <c:v>55894</c:v>
                </c:pt>
                <c:pt idx="2356">
                  <c:v>55901</c:v>
                </c:pt>
                <c:pt idx="2357">
                  <c:v>55908</c:v>
                </c:pt>
                <c:pt idx="2358">
                  <c:v>55915</c:v>
                </c:pt>
                <c:pt idx="2359">
                  <c:v>55922</c:v>
                </c:pt>
                <c:pt idx="2360">
                  <c:v>55929</c:v>
                </c:pt>
                <c:pt idx="2361">
                  <c:v>55936</c:v>
                </c:pt>
                <c:pt idx="2362">
                  <c:v>55943</c:v>
                </c:pt>
                <c:pt idx="2363">
                  <c:v>55950</c:v>
                </c:pt>
                <c:pt idx="2364">
                  <c:v>55957</c:v>
                </c:pt>
              </c:numCache>
            </c:numRef>
          </c:cat>
          <c:val>
            <c:numRef>
              <c:f>EUR3M!$BD$2:$BD$2366</c:f>
              <c:numCache>
                <c:formatCode>0.0000%</c:formatCode>
                <c:ptCount val="2365"/>
                <c:pt idx="0">
                  <c:v>-1.9799999988557692E-4</c:v>
                </c:pt>
                <c:pt idx="1">
                  <c:v>-1.9791789802656531E-4</c:v>
                </c:pt>
                <c:pt idx="2">
                  <c:v>-1.956742211066579E-4</c:v>
                </c:pt>
                <c:pt idx="3">
                  <c:v>-1.9388138043942838E-4</c:v>
                </c:pt>
                <c:pt idx="4">
                  <c:v>-1.9253937664307787E-4</c:v>
                </c:pt>
                <c:pt idx="5">
                  <c:v>-1.9111468739299741E-4</c:v>
                </c:pt>
                <c:pt idx="6">
                  <c:v>-1.8837989774524229E-4</c:v>
                </c:pt>
                <c:pt idx="7">
                  <c:v>-1.8782548709090041E-4</c:v>
                </c:pt>
                <c:pt idx="8">
                  <c:v>-1.8753859008474838E-4</c:v>
                </c:pt>
                <c:pt idx="9">
                  <c:v>-1.8751920678500048E-4</c:v>
                </c:pt>
                <c:pt idx="10">
                  <c:v>-1.8896355118604659E-4</c:v>
                </c:pt>
                <c:pt idx="11">
                  <c:v>-1.8442872796214685E-4</c:v>
                </c:pt>
                <c:pt idx="12">
                  <c:v>-1.834517215446392E-4</c:v>
                </c:pt>
                <c:pt idx="13">
                  <c:v>-1.8254264687822544E-4</c:v>
                </c:pt>
                <c:pt idx="14">
                  <c:v>-1.8170150401112782E-4</c:v>
                </c:pt>
                <c:pt idx="15">
                  <c:v>-1.8233644649677497E-4</c:v>
                </c:pt>
                <c:pt idx="16">
                  <c:v>-1.7831396102326822E-4</c:v>
                </c:pt>
                <c:pt idx="17">
                  <c:v>-1.7754236591198584E-4</c:v>
                </c:pt>
                <c:pt idx="18">
                  <c:v>-1.7682069529176644E-4</c:v>
                </c:pt>
                <c:pt idx="19">
                  <c:v>-1.7614894918693838E-4</c:v>
                </c:pt>
                <c:pt idx="20">
                  <c:v>-1.7711662576538003E-4</c:v>
                </c:pt>
                <c:pt idx="21">
                  <c:v>-1.7396121042591851E-4</c:v>
                </c:pt>
                <c:pt idx="22">
                  <c:v>-1.7278760778476247E-4</c:v>
                </c:pt>
                <c:pt idx="23">
                  <c:v>-1.7165373217657408E-4</c:v>
                </c:pt>
                <c:pt idx="24">
                  <c:v>-1.7055958363654256E-4</c:v>
                </c:pt>
                <c:pt idx="25">
                  <c:v>-1.6962864297666332E-4</c:v>
                </c:pt>
                <c:pt idx="26">
                  <c:v>-1.6649604854329465E-4</c:v>
                </c:pt>
                <c:pt idx="27">
                  <c:v>-1.6559850001724314E-4</c:v>
                </c:pt>
                <c:pt idx="28">
                  <c:v>-1.6474111532608691E-4</c:v>
                </c:pt>
                <c:pt idx="29">
                  <c:v>-1.6392389449661768E-4</c:v>
                </c:pt>
                <c:pt idx="30">
                  <c:v>-1.6314683755474886E-4</c:v>
                </c:pt>
                <c:pt idx="31">
                  <c:v>-1.6105665027259228E-4</c:v>
                </c:pt>
                <c:pt idx="32">
                  <c:v>-1.604402490980942E-4</c:v>
                </c:pt>
                <c:pt idx="33">
                  <c:v>-1.5986401191616747E-4</c:v>
                </c:pt>
                <c:pt idx="34">
                  <c:v>-1.5932793874481969E-4</c:v>
                </c:pt>
                <c:pt idx="35">
                  <c:v>-1.588320295985447E-4</c:v>
                </c:pt>
                <c:pt idx="36">
                  <c:v>-1.5758528646300145E-4</c:v>
                </c:pt>
                <c:pt idx="37">
                  <c:v>-1.5725003356107834E-4</c:v>
                </c:pt>
                <c:pt idx="38">
                  <c:v>-1.5695494474835258E-4</c:v>
                </c:pt>
                <c:pt idx="39">
                  <c:v>-1.5670002003316912E-4</c:v>
                </c:pt>
                <c:pt idx="40">
                  <c:v>-1.564852594251906E-4</c:v>
                </c:pt>
                <c:pt idx="41">
                  <c:v>-1.5608196229675045E-4</c:v>
                </c:pt>
                <c:pt idx="42">
                  <c:v>-1.5602785816590462E-4</c:v>
                </c:pt>
                <c:pt idx="43">
                  <c:v>-1.5601391816114972E-4</c:v>
                </c:pt>
                <c:pt idx="44">
                  <c:v>-1.5604014228556016E-4</c:v>
                </c:pt>
                <c:pt idx="45">
                  <c:v>-1.5215135324972133E-4</c:v>
                </c:pt>
                <c:pt idx="46">
                  <c:v>-1.5292650070363313E-4</c:v>
                </c:pt>
                <c:pt idx="47">
                  <c:v>-1.5222632302120637E-4</c:v>
                </c:pt>
                <c:pt idx="48">
                  <c:v>-1.5047049281308419E-4</c:v>
                </c:pt>
                <c:pt idx="49">
                  <c:v>-1.4653440186893513E-4</c:v>
                </c:pt>
                <c:pt idx="50">
                  <c:v>-1.4697823183337964E-4</c:v>
                </c:pt>
                <c:pt idx="51">
                  <c:v>-1.47522524163458E-4</c:v>
                </c:pt>
                <c:pt idx="52">
                  <c:v>-1.470257895343762E-4</c:v>
                </c:pt>
                <c:pt idx="53">
                  <c:v>-1.465600079675816E-4</c:v>
                </c:pt>
                <c:pt idx="54">
                  <c:v>-1.4612517947610728E-4</c:v>
                </c:pt>
                <c:pt idx="55">
                  <c:v>-1.4328953666066543E-4</c:v>
                </c:pt>
                <c:pt idx="56">
                  <c:v>-1.4469539644109639E-4</c:v>
                </c:pt>
                <c:pt idx="57">
                  <c:v>-1.4441533345829158E-4</c:v>
                </c:pt>
                <c:pt idx="58">
                  <c:v>-1.4416622360076707E-4</c:v>
                </c:pt>
                <c:pt idx="59">
                  <c:v>-1.4394806687286719E-4</c:v>
                </c:pt>
                <c:pt idx="60">
                  <c:v>-1.4108527201921271E-4</c:v>
                </c:pt>
                <c:pt idx="61">
                  <c:v>-1.4338497136438509E-4</c:v>
                </c:pt>
                <c:pt idx="62">
                  <c:v>-1.4332158035455247E-4</c:v>
                </c:pt>
                <c:pt idx="63">
                  <c:v>-1.4328914249432849E-4</c:v>
                </c:pt>
                <c:pt idx="64">
                  <c:v>-1.4328765778718865E-4</c:v>
                </c:pt>
                <c:pt idx="65">
                  <c:v>-1.4036544047335328E-4</c:v>
                </c:pt>
                <c:pt idx="66">
                  <c:v>-1.4430935094552575E-4</c:v>
                </c:pt>
                <c:pt idx="67">
                  <c:v>-1.4244136424802829E-4</c:v>
                </c:pt>
                <c:pt idx="68">
                  <c:v>-1.4055532983112492E-4</c:v>
                </c:pt>
                <c:pt idx="69">
                  <c:v>-1.3865124766701182E-4</c:v>
                </c:pt>
                <c:pt idx="70">
                  <c:v>-1.3754020559530401E-4</c:v>
                </c:pt>
                <c:pt idx="71">
                  <c:v>-1.3085444102365631E-4</c:v>
                </c:pt>
                <c:pt idx="72">
                  <c:v>-1.2886011973033069E-4</c:v>
                </c:pt>
                <c:pt idx="73">
                  <c:v>-1.2684775052905435E-4</c:v>
                </c:pt>
                <c:pt idx="74">
                  <c:v>-1.2481733339289231E-4</c:v>
                </c:pt>
                <c:pt idx="75">
                  <c:v>-1.2127587813269764E-4</c:v>
                </c:pt>
                <c:pt idx="76">
                  <c:v>-1.1651518492462937E-4</c:v>
                </c:pt>
                <c:pt idx="77">
                  <c:v>-1.1439452768264472E-4</c:v>
                </c:pt>
                <c:pt idx="78">
                  <c:v>-1.1225582233417249E-4</c:v>
                </c:pt>
                <c:pt idx="79">
                  <c:v>-1.1009906884663007E-4</c:v>
                </c:pt>
                <c:pt idx="80">
                  <c:v>-1.0656626209768577E-4</c:v>
                </c:pt>
                <c:pt idx="81">
                  <c:v>-1.012915729249186E-4</c:v>
                </c:pt>
                <c:pt idx="82">
                  <c:v>-9.904457829716361E-5</c:v>
                </c:pt>
                <c:pt idx="83">
                  <c:v>-9.6779535350482291E-5</c:v>
                </c:pt>
                <c:pt idx="84">
                  <c:v>-9.4496444051423125E-5</c:v>
                </c:pt>
                <c:pt idx="85">
                  <c:v>-9.0991099334766253E-5</c:v>
                </c:pt>
                <c:pt idx="86">
                  <c:v>-8.5183594704083844E-5</c:v>
                </c:pt>
                <c:pt idx="87">
                  <c:v>-8.2810261167863501E-5</c:v>
                </c:pt>
                <c:pt idx="88">
                  <c:v>-8.5136458380978254E-5</c:v>
                </c:pt>
                <c:pt idx="89">
                  <c:v>-8.7493191646909778E-5</c:v>
                </c:pt>
                <c:pt idx="90">
                  <c:v>-9.6475879708472843E-5</c:v>
                </c:pt>
                <c:pt idx="91">
                  <c:v>-9.386517340447765E-5</c:v>
                </c:pt>
                <c:pt idx="92">
                  <c:v>-9.6379097517752032E-5</c:v>
                </c:pt>
                <c:pt idx="93">
                  <c:v>-9.8923892964647742E-5</c:v>
                </c:pt>
                <c:pt idx="94">
                  <c:v>-1.0149955968279707E-4</c:v>
                </c:pt>
                <c:pt idx="95">
                  <c:v>-1.0410609761202837E-4</c:v>
                </c:pt>
                <c:pt idx="96">
                  <c:v>-1.1211093805922719E-4</c:v>
                </c:pt>
                <c:pt idx="97">
                  <c:v>-1.1484096021877208E-4</c:v>
                </c:pt>
                <c:pt idx="98">
                  <c:v>-1.1760185327799969E-4</c:v>
                </c:pt>
                <c:pt idx="99">
                  <c:v>-1.2039361717190707E-4</c:v>
                </c:pt>
                <c:pt idx="100">
                  <c:v>-1.2321625183593049E-4</c:v>
                </c:pt>
                <c:pt idx="101">
                  <c:v>-1.3186937978022068E-4</c:v>
                </c:pt>
                <c:pt idx="102">
                  <c:v>-1.3481549685315748E-4</c:v>
                </c:pt>
                <c:pt idx="103">
                  <c:v>-1.3779248435845856E-4</c:v>
                </c:pt>
                <c:pt idx="104">
                  <c:v>-1.3716236538607385E-4</c:v>
                </c:pt>
                <c:pt idx="105">
                  <c:v>-1.3653267560883014E-4</c:v>
                </c:pt>
                <c:pt idx="106">
                  <c:v>-1.3464618145321526E-4</c:v>
                </c:pt>
                <c:pt idx="107">
                  <c:v>-1.340182084613667E-4</c:v>
                </c:pt>
                <c:pt idx="108">
                  <c:v>-1.3339066466553753E-4</c:v>
                </c:pt>
                <c:pt idx="109">
                  <c:v>-1.3276355006572774E-4</c:v>
                </c:pt>
                <c:pt idx="110">
                  <c:v>-1.3407472056016563E-4</c:v>
                </c:pt>
                <c:pt idx="111">
                  <c:v>-1.3493935482670525E-4</c:v>
                </c:pt>
                <c:pt idx="112">
                  <c:v>-1.3541559054086605E-4</c:v>
                </c:pt>
                <c:pt idx="113">
                  <c:v>-1.359055178316905E-4</c:v>
                </c:pt>
                <c:pt idx="114">
                  <c:v>-1.3800214264830864E-4</c:v>
                </c:pt>
                <c:pt idx="115">
                  <c:v>-1.3856052773944069E-4</c:v>
                </c:pt>
                <c:pt idx="116">
                  <c:v>-1.3913260437473492E-4</c:v>
                </c:pt>
                <c:pt idx="117">
                  <c:v>-1.3971837254760319E-4</c:v>
                </c:pt>
                <c:pt idx="118">
                  <c:v>-1.4031783225101809E-4</c:v>
                </c:pt>
                <c:pt idx="119">
                  <c:v>-1.4219836048744573E-4</c:v>
                </c:pt>
                <c:pt idx="120">
                  <c:v>-1.4285258625375413E-4</c:v>
                </c:pt>
                <c:pt idx="121">
                  <c:v>-1.4352050351854693E-4</c:v>
                </c:pt>
                <c:pt idx="122">
                  <c:v>-1.4420211227479679E-4</c:v>
                </c:pt>
                <c:pt idx="123">
                  <c:v>-1.4489741251679398E-4</c:v>
                </c:pt>
                <c:pt idx="124">
                  <c:v>-1.4706546207733361E-4</c:v>
                </c:pt>
                <c:pt idx="125">
                  <c:v>-1.4781552818414099E-4</c:v>
                </c:pt>
                <c:pt idx="126">
                  <c:v>-1.485792857384845E-4</c:v>
                </c:pt>
                <c:pt idx="127">
                  <c:v>-1.4935673473289761E-4</c:v>
                </c:pt>
                <c:pt idx="128">
                  <c:v>-1.5014787515815693E-4</c:v>
                </c:pt>
                <c:pt idx="129">
                  <c:v>-1.5260344493951526E-4</c:v>
                </c:pt>
                <c:pt idx="130">
                  <c:v>-1.5272336069156872E-4</c:v>
                </c:pt>
                <c:pt idx="131">
                  <c:v>-1.5284924471257812E-4</c:v>
                </c:pt>
                <c:pt idx="132">
                  <c:v>-1.5298109700342193E-4</c:v>
                </c:pt>
                <c:pt idx="133">
                  <c:v>-1.5311891756278247E-4</c:v>
                </c:pt>
                <c:pt idx="134">
                  <c:v>-1.5356818884230215E-4</c:v>
                </c:pt>
                <c:pt idx="135">
                  <c:v>-1.5461587044107716E-4</c:v>
                </c:pt>
                <c:pt idx="136">
                  <c:v>-1.5479285340402882E-4</c:v>
                </c:pt>
                <c:pt idx="137">
                  <c:v>-1.5497587094559506E-4</c:v>
                </c:pt>
                <c:pt idx="138">
                  <c:v>-1.5516492306577589E-4</c:v>
                </c:pt>
                <c:pt idx="139">
                  <c:v>-1.5482537775527526E-4</c:v>
                </c:pt>
                <c:pt idx="140">
                  <c:v>-1.5598147730644385E-4</c:v>
                </c:pt>
                <c:pt idx="141">
                  <c:v>-1.5620070230237815E-4</c:v>
                </c:pt>
                <c:pt idx="142">
                  <c:v>-1.564259618702657E-4</c:v>
                </c:pt>
                <c:pt idx="143">
                  <c:v>-1.5665725601099467E-4</c:v>
                </c:pt>
                <c:pt idx="144">
                  <c:v>-1.5637501139777996E-4</c:v>
                </c:pt>
                <c:pt idx="145">
                  <c:v>-1.5764277826102457E-4</c:v>
                </c:pt>
                <c:pt idx="146">
                  <c:v>-1.5790424524153579E-4</c:v>
                </c:pt>
                <c:pt idx="147">
                  <c:v>-1.5817174678645074E-4</c:v>
                </c:pt>
                <c:pt idx="148">
                  <c:v>-1.5844528289488125E-4</c:v>
                </c:pt>
                <c:pt idx="149">
                  <c:v>-1.5821708942942924E-4</c:v>
                </c:pt>
                <c:pt idx="150">
                  <c:v>-1.5959977293711347E-4</c:v>
                </c:pt>
                <c:pt idx="151">
                  <c:v>-1.5990348184447001E-4</c:v>
                </c:pt>
                <c:pt idx="152">
                  <c:v>-1.5620027851781515E-4</c:v>
                </c:pt>
                <c:pt idx="153">
                  <c:v>-1.5246629027432235E-4</c:v>
                </c:pt>
                <c:pt idx="154">
                  <c:v>-1.3921989058541663E-4</c:v>
                </c:pt>
                <c:pt idx="155">
                  <c:v>-1.3543202154785584E-4</c:v>
                </c:pt>
                <c:pt idx="156">
                  <c:v>-1.3161403638200822E-4</c:v>
                </c:pt>
                <c:pt idx="157">
                  <c:v>-1.2776593500185562E-4</c:v>
                </c:pt>
                <c:pt idx="158">
                  <c:v>-1.2234766094881242E-4</c:v>
                </c:pt>
                <c:pt idx="159">
                  <c:v>-1.1207236554180628E-4</c:v>
                </c:pt>
                <c:pt idx="160">
                  <c:v>-1.0807368173947003E-4</c:v>
                </c:pt>
                <c:pt idx="161">
                  <c:v>-1.0404488117935051E-4</c:v>
                </c:pt>
                <c:pt idx="162">
                  <c:v>-9.9985963767175277E-5</c:v>
                </c:pt>
                <c:pt idx="163">
                  <c:v>-9.4852457511800193E-5</c:v>
                </c:pt>
                <c:pt idx="164">
                  <c:v>-8.3449123714641132E-5</c:v>
                </c:pt>
                <c:pt idx="165">
                  <c:v>-7.923962062506007E-5</c:v>
                </c:pt>
                <c:pt idx="166">
                  <c:v>-7.500000011040342E-5</c:v>
                </c:pt>
                <c:pt idx="167">
                  <c:v>-7.3970933928135807E-5</c:v>
                </c:pt>
                <c:pt idx="168">
                  <c:v>-7.1572721353012437E-5</c:v>
                </c:pt>
                <c:pt idx="169">
                  <c:v>-6.9833045836834159E-5</c:v>
                </c:pt>
                <c:pt idx="170">
                  <c:v>-6.8793167965196673E-5</c:v>
                </c:pt>
                <c:pt idx="171">
                  <c:v>-6.7751127749776898E-5</c:v>
                </c:pt>
                <c:pt idx="172">
                  <c:v>-6.670692518927153E-5</c:v>
                </c:pt>
                <c:pt idx="173">
                  <c:v>-6.1453477152246421E-5</c:v>
                </c:pt>
                <c:pt idx="174">
                  <c:v>-6.0396300486472668E-5</c:v>
                </c:pt>
                <c:pt idx="175">
                  <c:v>-6.0003470170127056E-5</c:v>
                </c:pt>
                <c:pt idx="176">
                  <c:v>-5.8939866117822983E-5</c:v>
                </c:pt>
                <c:pt idx="177">
                  <c:v>-5.5735937250555535E-5</c:v>
                </c:pt>
                <c:pt idx="178">
                  <c:v>-5.4663588717946769E-5</c:v>
                </c:pt>
                <c:pt idx="179">
                  <c:v>-5.358905406108935E-5</c:v>
                </c:pt>
                <c:pt idx="180">
                  <c:v>-5.2512333275591174E-5</c:v>
                </c:pt>
                <c:pt idx="181">
                  <c:v>-5.1433426363648292E-5</c:v>
                </c:pt>
                <c:pt idx="182">
                  <c:v>-4.8183588838845992E-5</c:v>
                </c:pt>
                <c:pt idx="183">
                  <c:v>-4.7095937395210955E-5</c:v>
                </c:pt>
                <c:pt idx="184">
                  <c:v>-4.6006099813711779E-5</c:v>
                </c:pt>
                <c:pt idx="185">
                  <c:v>-4.4914076094348457E-5</c:v>
                </c:pt>
                <c:pt idx="186">
                  <c:v>-4.38198662327289E-5</c:v>
                </c:pt>
                <c:pt idx="187">
                  <c:v>-4.0524119785987871E-5</c:v>
                </c:pt>
                <c:pt idx="188">
                  <c:v>-3.9421165344363154E-5</c:v>
                </c:pt>
                <c:pt idx="189">
                  <c:v>-3.8316024751258819E-5</c:v>
                </c:pt>
                <c:pt idx="190">
                  <c:v>-3.720869800667486E-5</c:v>
                </c:pt>
                <c:pt idx="191">
                  <c:v>-3.609918510753681E-5</c:v>
                </c:pt>
                <c:pt idx="192">
                  <c:v>-3.2757529472257113E-5</c:v>
                </c:pt>
                <c:pt idx="193">
                  <c:v>-3.16392719399696E-5</c:v>
                </c:pt>
                <c:pt idx="194">
                  <c:v>-3.0518828246979073E-5</c:v>
                </c:pt>
                <c:pt idx="195">
                  <c:v>-2.9396198387136604E-5</c:v>
                </c:pt>
                <c:pt idx="196">
                  <c:v>-2.8271382361320609E-5</c:v>
                </c:pt>
                <c:pt idx="197">
                  <c:v>-2.4296377469054544E-5</c:v>
                </c:pt>
                <c:pt idx="198">
                  <c:v>-2.3165679653677653E-5</c:v>
                </c:pt>
                <c:pt idx="199">
                  <c:v>-2.2032819418926767E-5</c:v>
                </c:pt>
                <c:pt idx="200">
                  <c:v>-2.0897796763933009E-5</c:v>
                </c:pt>
                <c:pt idx="201">
                  <c:v>-1.8617905075071358E-5</c:v>
                </c:pt>
                <c:pt idx="202">
                  <c:v>-1.633608189852022E-5</c:v>
                </c:pt>
                <c:pt idx="203">
                  <c:v>-1.5190247111901666E-5</c:v>
                </c:pt>
                <c:pt idx="204">
                  <c:v>-1.4042249893744929E-5</c:v>
                </c:pt>
                <c:pt idx="205">
                  <c:v>-1.2892090240140096E-5</c:v>
                </c:pt>
                <c:pt idx="206">
                  <c:v>-1.0638116716043614E-5</c:v>
                </c:pt>
                <c:pt idx="207">
                  <c:v>-8.2698272503869123E-6</c:v>
                </c:pt>
                <c:pt idx="208">
                  <c:v>-7.1088553991231462E-6</c:v>
                </c:pt>
                <c:pt idx="209">
                  <c:v>-5.945721101550407E-6</c:v>
                </c:pt>
                <c:pt idx="210">
                  <c:v>-4.7804243572342573E-6</c:v>
                </c:pt>
                <c:pt idx="211">
                  <c:v>-2.5546227971315985E-6</c:v>
                </c:pt>
                <c:pt idx="212">
                  <c:v>-9.7612867354319357E-8</c:v>
                </c:pt>
                <c:pt idx="213">
                  <c:v>1.078496143695943E-6</c:v>
                </c:pt>
                <c:pt idx="214">
                  <c:v>2.2567676127849268E-6</c:v>
                </c:pt>
                <c:pt idx="215">
                  <c:v>3.4372015442569834E-6</c:v>
                </c:pt>
                <c:pt idx="216">
                  <c:v>5.6325773356096745E-6</c:v>
                </c:pt>
                <c:pt idx="217">
                  <c:v>8.1805619139599504E-6</c:v>
                </c:pt>
                <c:pt idx="218">
                  <c:v>9.3718081790691254E-6</c:v>
                </c:pt>
                <c:pt idx="219">
                  <c:v>1.0565216916987815E-5</c:v>
                </c:pt>
                <c:pt idx="220">
                  <c:v>1.1760788129453761E-5</c:v>
                </c:pt>
                <c:pt idx="221">
                  <c:v>1.392348434845575E-5</c:v>
                </c:pt>
                <c:pt idx="222">
                  <c:v>1.6564697766495865E-5</c:v>
                </c:pt>
                <c:pt idx="223">
                  <c:v>1.7771081381239671E-5</c:v>
                </c:pt>
                <c:pt idx="224">
                  <c:v>1.8979627484432658E-5</c:v>
                </c:pt>
                <c:pt idx="225">
                  <c:v>2.0190336075205955E-5</c:v>
                </c:pt>
                <c:pt idx="226">
                  <c:v>2.2318098915335628E-5</c:v>
                </c:pt>
                <c:pt idx="227">
                  <c:v>2.5054795368841038E-5</c:v>
                </c:pt>
                <c:pt idx="228">
                  <c:v>2.6276316433139552E-5</c:v>
                </c:pt>
                <c:pt idx="229">
                  <c:v>2.7500000000658037E-5</c:v>
                </c:pt>
                <c:pt idx="230">
                  <c:v>2.9730749011387491E-5</c:v>
                </c:pt>
                <c:pt idx="231">
                  <c:v>3.4428263557486765E-5</c:v>
                </c:pt>
                <c:pt idx="232">
                  <c:v>3.7278705177561768E-5</c:v>
                </c:pt>
                <c:pt idx="233">
                  <c:v>3.917760295657974E-5</c:v>
                </c:pt>
                <c:pt idx="234">
                  <c:v>4.1081264246053358E-5</c:v>
                </c:pt>
                <c:pt idx="235">
                  <c:v>4.2989689052064726E-5</c:v>
                </c:pt>
                <c:pt idx="236">
                  <c:v>4.7632604673319269E-5</c:v>
                </c:pt>
                <c:pt idx="237">
                  <c:v>5.0671023571818132E-5</c:v>
                </c:pt>
                <c:pt idx="238">
                  <c:v>5.2603266061307146E-5</c:v>
                </c:pt>
                <c:pt idx="239">
                  <c:v>5.4540272109039676E-5</c:v>
                </c:pt>
                <c:pt idx="240">
                  <c:v>5.6482041722835546E-5</c:v>
                </c:pt>
                <c:pt idx="241">
                  <c:v>6.1065394092830091E-5</c:v>
                </c:pt>
                <c:pt idx="242">
                  <c:v>6.4296755969851858E-5</c:v>
                </c:pt>
                <c:pt idx="243">
                  <c:v>6.6262343514753383E-5</c:v>
                </c:pt>
                <c:pt idx="244">
                  <c:v>6.8232694670030639E-5</c:v>
                </c:pt>
                <c:pt idx="245">
                  <c:v>7.0207809438290226E-5</c:v>
                </c:pt>
                <c:pt idx="246">
                  <c:v>7.4726634220904055E-5</c:v>
                </c:pt>
                <c:pt idx="247">
                  <c:v>7.8155904811450454E-5</c:v>
                </c:pt>
                <c:pt idx="248">
                  <c:v>8.0154837764525794E-5</c:v>
                </c:pt>
                <c:pt idx="249">
                  <c:v>8.2158534376633582E-5</c:v>
                </c:pt>
                <c:pt idx="250">
                  <c:v>8.4166994655593655E-5</c:v>
                </c:pt>
                <c:pt idx="251">
                  <c:v>8.8616327501543605E-5</c:v>
                </c:pt>
                <c:pt idx="252">
                  <c:v>9.2248472575500571E-5</c:v>
                </c:pt>
                <c:pt idx="253">
                  <c:v>9.428075129385536E-5</c:v>
                </c:pt>
                <c:pt idx="254">
                  <c:v>9.6317793724243699E-5</c:v>
                </c:pt>
                <c:pt idx="255">
                  <c:v>9.8359599871009919E-5</c:v>
                </c:pt>
                <c:pt idx="256">
                  <c:v>1.0273447642127035E-4</c:v>
                </c:pt>
                <c:pt idx="257">
                  <c:v>1.0657446178433238E-4</c:v>
                </c:pt>
                <c:pt idx="258">
                  <c:v>1.0864008663202324E-4</c:v>
                </c:pt>
                <c:pt idx="259">
                  <c:v>1.1071047524214212E-4</c:v>
                </c:pt>
                <c:pt idx="260">
                  <c:v>1.1278562762250883E-4</c:v>
                </c:pt>
                <c:pt idx="261">
                  <c:v>1.170810835040228E-4</c:v>
                </c:pt>
                <c:pt idx="262">
                  <c:v>1.2113387500024409E-4</c:v>
                </c:pt>
                <c:pt idx="263">
                  <c:v>1.2323284634654087E-4</c:v>
                </c:pt>
                <c:pt idx="264">
                  <c:v>1.2533658150913558E-4</c:v>
                </c:pt>
                <c:pt idx="265">
                  <c:v>1.2744508049411036E-4</c:v>
                </c:pt>
                <c:pt idx="266">
                  <c:v>1.3165615131625866E-4</c:v>
                </c:pt>
                <c:pt idx="267">
                  <c:v>1.3592671482810854E-4</c:v>
                </c:pt>
                <c:pt idx="268">
                  <c:v>1.3805903304836312E-4</c:v>
                </c:pt>
                <c:pt idx="269">
                  <c:v>1.4019611513965449E-4</c:v>
                </c:pt>
                <c:pt idx="270">
                  <c:v>1.4233796110806475E-4</c:v>
                </c:pt>
                <c:pt idx="271">
                  <c:v>1.4645968246865555E-4</c:v>
                </c:pt>
                <c:pt idx="272">
                  <c:v>1.5095298391797979E-4</c:v>
                </c:pt>
                <c:pt idx="273">
                  <c:v>1.5311864939362624E-4</c:v>
                </c:pt>
                <c:pt idx="274">
                  <c:v>1.5528907879504828E-4</c:v>
                </c:pt>
                <c:pt idx="275">
                  <c:v>1.5746427212832802E-4</c:v>
                </c:pt>
                <c:pt idx="276">
                  <c:v>1.6149167960845758E-4</c:v>
                </c:pt>
                <c:pt idx="277">
                  <c:v>1.6621268495379792E-4</c:v>
                </c:pt>
                <c:pt idx="278">
                  <c:v>1.6841169807322117E-4</c:v>
                </c:pt>
                <c:pt idx="279">
                  <c:v>1.7061547517228999E-4</c:v>
                </c:pt>
                <c:pt idx="280">
                  <c:v>1.7282401626143078E-4</c:v>
                </c:pt>
                <c:pt idx="281">
                  <c:v>1.767521454237273E-4</c:v>
                </c:pt>
                <c:pt idx="282">
                  <c:v>1.8170582066815965E-4</c:v>
                </c:pt>
                <c:pt idx="283">
                  <c:v>1.8393818182495792E-4</c:v>
                </c:pt>
                <c:pt idx="284">
                  <c:v>1.8536169655807119E-4</c:v>
                </c:pt>
                <c:pt idx="285">
                  <c:v>1.8761384242918543E-4</c:v>
                </c:pt>
                <c:pt idx="286">
                  <c:v>1.8987080468583183E-4</c:v>
                </c:pt>
                <c:pt idx="287">
                  <c:v>1.9667058985944105E-4</c:v>
                </c:pt>
                <c:pt idx="288">
                  <c:v>1.9894681774517949E-4</c:v>
                </c:pt>
                <c:pt idx="289">
                  <c:v>2.0122786205949259E-4</c:v>
                </c:pt>
                <c:pt idx="290">
                  <c:v>2.0351372280765084E-4</c:v>
                </c:pt>
                <c:pt idx="291">
                  <c:v>2.0580440000283052E-4</c:v>
                </c:pt>
                <c:pt idx="292">
                  <c:v>2.1270533033374434E-4</c:v>
                </c:pt>
                <c:pt idx="293">
                  <c:v>2.1501527338904007E-4</c:v>
                </c:pt>
                <c:pt idx="294">
                  <c:v>2.1733003293088605E-4</c:v>
                </c:pt>
                <c:pt idx="295">
                  <c:v>2.1964960896718807E-4</c:v>
                </c:pt>
                <c:pt idx="296">
                  <c:v>2.2095800639012107E-4</c:v>
                </c:pt>
                <c:pt idx="297">
                  <c:v>2.2488320125640279E-4</c:v>
                </c:pt>
                <c:pt idx="298">
                  <c:v>2.2619160040894125E-4</c:v>
                </c:pt>
                <c:pt idx="299">
                  <c:v>2.2749999999541835E-4</c:v>
                </c:pt>
                <c:pt idx="300">
                  <c:v>2.30488237702808E-4</c:v>
                </c:pt>
                <c:pt idx="301">
                  <c:v>2.3348295103462993E-4</c:v>
                </c:pt>
                <c:pt idx="302">
                  <c:v>2.4476183080411064E-4</c:v>
                </c:pt>
                <c:pt idx="303">
                  <c:v>2.4552656092334947E-4</c:v>
                </c:pt>
                <c:pt idx="304">
                  <c:v>2.4855365260923525E-4</c:v>
                </c:pt>
                <c:pt idx="305">
                  <c:v>2.5158722000827354E-4</c:v>
                </c:pt>
                <c:pt idx="306">
                  <c:v>2.5462726313891111E-4</c:v>
                </c:pt>
                <c:pt idx="307">
                  <c:v>2.6595522624879396E-4</c:v>
                </c:pt>
                <c:pt idx="308">
                  <c:v>2.690084758141447E-4</c:v>
                </c:pt>
                <c:pt idx="309">
                  <c:v>2.7206813083652975E-4</c:v>
                </c:pt>
                <c:pt idx="310">
                  <c:v>2.7513419132811336E-4</c:v>
                </c:pt>
                <c:pt idx="311">
                  <c:v>2.8236759995809232E-4</c:v>
                </c:pt>
                <c:pt idx="312">
                  <c:v>2.8746248831052168E-4</c:v>
                </c:pt>
                <c:pt idx="313">
                  <c:v>2.9056057638443062E-4</c:v>
                </c:pt>
                <c:pt idx="314">
                  <c:v>2.9366507002050727E-4</c:v>
                </c:pt>
                <c:pt idx="315">
                  <c:v>2.9677596923265344E-4</c:v>
                </c:pt>
                <c:pt idx="316">
                  <c:v>3.0387546406992268E-4</c:v>
                </c:pt>
                <c:pt idx="317">
                  <c:v>3.0928362216167807E-4</c:v>
                </c:pt>
                <c:pt idx="318">
                  <c:v>3.124265494896359E-4</c:v>
                </c:pt>
                <c:pt idx="319">
                  <c:v>3.1557588248750127E-4</c:v>
                </c:pt>
                <c:pt idx="320">
                  <c:v>3.1873162116830727E-4</c:v>
                </c:pt>
                <c:pt idx="321">
                  <c:v>3.2569052878373095E-4</c:v>
                </c:pt>
                <c:pt idx="322">
                  <c:v>3.3141863305197682E-4</c:v>
                </c:pt>
                <c:pt idx="323">
                  <c:v>3.3460640039076946E-4</c:v>
                </c:pt>
                <c:pt idx="324">
                  <c:v>3.378005735063407E-4</c:v>
                </c:pt>
                <c:pt idx="325">
                  <c:v>3.4100115241693678E-4</c:v>
                </c:pt>
                <c:pt idx="326">
                  <c:v>3.4781279934553353E-4</c:v>
                </c:pt>
                <c:pt idx="327">
                  <c:v>3.5386752630672331E-4</c:v>
                </c:pt>
                <c:pt idx="328">
                  <c:v>3.5710013442182546E-4</c:v>
                </c:pt>
                <c:pt idx="329">
                  <c:v>3.6033914842579037E-4</c:v>
                </c:pt>
                <c:pt idx="330">
                  <c:v>3.6358456833252012E-4</c:v>
                </c:pt>
                <c:pt idx="331">
                  <c:v>3.7024228107788136E-4</c:v>
                </c:pt>
                <c:pt idx="332">
                  <c:v>3.7663030732594592E-4</c:v>
                </c:pt>
                <c:pt idx="333">
                  <c:v>3.7990775699586516E-4</c:v>
                </c:pt>
                <c:pt idx="334">
                  <c:v>3.8319161266586266E-4</c:v>
                </c:pt>
                <c:pt idx="335">
                  <c:v>3.86481874351578E-4</c:v>
                </c:pt>
                <c:pt idx="336">
                  <c:v>3.9297897937560789E-4</c:v>
                </c:pt>
                <c:pt idx="337">
                  <c:v>3.9970698158613334E-4</c:v>
                </c:pt>
                <c:pt idx="338">
                  <c:v>4.0302927359806614E-4</c:v>
                </c:pt>
                <c:pt idx="339">
                  <c:v>4.0635797172389914E-4</c:v>
                </c:pt>
                <c:pt idx="340">
                  <c:v>4.0969307598014089E-4</c:v>
                </c:pt>
                <c:pt idx="341">
                  <c:v>4.1602289970923078E-4</c:v>
                </c:pt>
                <c:pt idx="342">
                  <c:v>4.2309755463675958E-4</c:v>
                </c:pt>
                <c:pt idx="343">
                  <c:v>4.2646468979093535E-4</c:v>
                </c:pt>
                <c:pt idx="344">
                  <c:v>4.2983823117457106E-4</c:v>
                </c:pt>
                <c:pt idx="345">
                  <c:v>4.3321817880330644E-4</c:v>
                </c:pt>
                <c:pt idx="346">
                  <c:v>4.3937404762155034E-4</c:v>
                </c:pt>
                <c:pt idx="347">
                  <c:v>4.4680203210636568E-4</c:v>
                </c:pt>
                <c:pt idx="348">
                  <c:v>4.4888101879569443E-4</c:v>
                </c:pt>
                <c:pt idx="349">
                  <c:v>4.5099166865814055E-4</c:v>
                </c:pt>
                <c:pt idx="350">
                  <c:v>4.5445038733582521E-4</c:v>
                </c:pt>
                <c:pt idx="351">
                  <c:v>4.5791565466224426E-4</c:v>
                </c:pt>
                <c:pt idx="352">
                  <c:v>4.6958872232650449E-4</c:v>
                </c:pt>
                <c:pt idx="353">
                  <c:v>4.7184221079898947E-4</c:v>
                </c:pt>
                <c:pt idx="354">
                  <c:v>4.7534022162576406E-4</c:v>
                </c:pt>
                <c:pt idx="355">
                  <c:v>4.7884478120430174E-4</c:v>
                </c:pt>
                <c:pt idx="356">
                  <c:v>4.8235588955058972E-4</c:v>
                </c:pt>
                <c:pt idx="357">
                  <c:v>4.9404240444749122E-4</c:v>
                </c:pt>
                <c:pt idx="358">
                  <c:v>4.9646581097029241E-4</c:v>
                </c:pt>
                <c:pt idx="359">
                  <c:v>5.0000966342000908E-4</c:v>
                </c:pt>
                <c:pt idx="360">
                  <c:v>5.035600647422811E-4</c:v>
                </c:pt>
                <c:pt idx="361">
                  <c:v>5.0711701495398387E-4</c:v>
                </c:pt>
                <c:pt idx="362">
                  <c:v>5.1881345566387742E-4</c:v>
                </c:pt>
                <c:pt idx="363">
                  <c:v>5.2141030505126196E-4</c:v>
                </c:pt>
                <c:pt idx="364">
                  <c:v>5.2499999997568381E-4</c:v>
                </c:pt>
                <c:pt idx="365">
                  <c:v>5.2886569681120932E-4</c:v>
                </c:pt>
                <c:pt idx="366">
                  <c:v>5.327378607109523E-4</c:v>
                </c:pt>
                <c:pt idx="367">
                  <c:v>5.4829118731625215E-4</c:v>
                </c:pt>
                <c:pt idx="368">
                  <c:v>5.5219568681419418E-4</c:v>
                </c:pt>
                <c:pt idx="369">
                  <c:v>5.5610665348826416E-4</c:v>
                </c:pt>
                <c:pt idx="370">
                  <c:v>5.6278014077234455E-4</c:v>
                </c:pt>
                <c:pt idx="371">
                  <c:v>5.7452343618535906E-4</c:v>
                </c:pt>
                <c:pt idx="372">
                  <c:v>5.7575849517199629E-4</c:v>
                </c:pt>
                <c:pt idx="373">
                  <c:v>5.7970826530340247E-4</c:v>
                </c:pt>
                <c:pt idx="374">
                  <c:v>5.8366450274416337E-4</c:v>
                </c:pt>
                <c:pt idx="375">
                  <c:v>5.8762720751559527E-4</c:v>
                </c:pt>
                <c:pt idx="376">
                  <c:v>6.0214832918880821E-4</c:v>
                </c:pt>
                <c:pt idx="377">
                  <c:v>6.0354270027307422E-4</c:v>
                </c:pt>
                <c:pt idx="378">
                  <c:v>6.0753774197674915E-4</c:v>
                </c:pt>
                <c:pt idx="379">
                  <c:v>6.1153925112655827E-4</c:v>
                </c:pt>
                <c:pt idx="380">
                  <c:v>6.1554722773937698E-4</c:v>
                </c:pt>
                <c:pt idx="381">
                  <c:v>6.3253646042634685E-4</c:v>
                </c:pt>
                <c:pt idx="382">
                  <c:v>6.3410342016914797E-4</c:v>
                </c:pt>
                <c:pt idx="383">
                  <c:v>6.3568412344761072E-4</c:v>
                </c:pt>
                <c:pt idx="384">
                  <c:v>6.3973090525415444E-4</c:v>
                </c:pt>
                <c:pt idx="385">
                  <c:v>6.4378415466226357E-4</c:v>
                </c:pt>
                <c:pt idx="386">
                  <c:v>6.5833839337541965E-4</c:v>
                </c:pt>
                <c:pt idx="387">
                  <c:v>6.6006182869315921E-4</c:v>
                </c:pt>
                <c:pt idx="388">
                  <c:v>6.6414741640041797E-4</c:v>
                </c:pt>
                <c:pt idx="389">
                  <c:v>6.6823947182559351E-4</c:v>
                </c:pt>
                <c:pt idx="390">
                  <c:v>6.7233799499089031E-4</c:v>
                </c:pt>
                <c:pt idx="391">
                  <c:v>6.801424294403366E-4</c:v>
                </c:pt>
                <c:pt idx="392">
                  <c:v>6.8202322874081841E-4</c:v>
                </c:pt>
                <c:pt idx="393">
                  <c:v>6.9292762759687321E-4</c:v>
                </c:pt>
                <c:pt idx="394">
                  <c:v>6.9486713041140493E-4</c:v>
                </c:pt>
                <c:pt idx="395">
                  <c:v>6.990296188300704E-4</c:v>
                </c:pt>
                <c:pt idx="396">
                  <c:v>7.1578220641446005E-4</c:v>
                </c:pt>
                <c:pt idx="397">
                  <c:v>7.1784862628199164E-4</c:v>
                </c:pt>
                <c:pt idx="398">
                  <c:v>7.1994016879129493E-4</c:v>
                </c:pt>
                <c:pt idx="399">
                  <c:v>7.2414190049992645E-4</c:v>
                </c:pt>
                <c:pt idx="400">
                  <c:v>7.2835017282918716E-4</c:v>
                </c:pt>
                <c:pt idx="401">
                  <c:v>7.4497428576344126E-4</c:v>
                </c:pt>
                <c:pt idx="402">
                  <c:v>7.4721741812489029E-4</c:v>
                </c:pt>
                <c:pt idx="403">
                  <c:v>7.4948964448549513E-4</c:v>
                </c:pt>
                <c:pt idx="404">
                  <c:v>7.5373716096246274E-4</c:v>
                </c:pt>
                <c:pt idx="405">
                  <c:v>7.5799121820196861E-4</c:v>
                </c:pt>
                <c:pt idx="406">
                  <c:v>7.7447982288820214E-4</c:v>
                </c:pt>
                <c:pt idx="407">
                  <c:v>7.7690314794498505E-4</c:v>
                </c:pt>
                <c:pt idx="408">
                  <c:v>7.7935961657496088E-4</c:v>
                </c:pt>
                <c:pt idx="409">
                  <c:v>7.8365291882799787E-4</c:v>
                </c:pt>
                <c:pt idx="410">
                  <c:v>7.8795276198997293E-4</c:v>
                </c:pt>
                <c:pt idx="411">
                  <c:v>8.0429882479588486E-4</c:v>
                </c:pt>
                <c:pt idx="412">
                  <c:v>8.1025321126526617E-4</c:v>
                </c:pt>
                <c:pt idx="413">
                  <c:v>8.1452536745929083E-4</c:v>
                </c:pt>
                <c:pt idx="414">
                  <c:v>8.1880385161755512E-4</c:v>
                </c:pt>
                <c:pt idx="415">
                  <c:v>8.2628447066311346E-4</c:v>
                </c:pt>
                <c:pt idx="416">
                  <c:v>8.3598106831527874E-4</c:v>
                </c:pt>
                <c:pt idx="417">
                  <c:v>8.4029119261014068E-4</c:v>
                </c:pt>
                <c:pt idx="418">
                  <c:v>8.446076449943595E-4</c:v>
                </c:pt>
                <c:pt idx="419">
                  <c:v>8.4893042548965698E-4</c:v>
                </c:pt>
                <c:pt idx="420">
                  <c:v>8.561828608097576E-4</c:v>
                </c:pt>
                <c:pt idx="421">
                  <c:v>8.6628482899782193E-4</c:v>
                </c:pt>
                <c:pt idx="422">
                  <c:v>8.7063925036217466E-4</c:v>
                </c:pt>
                <c:pt idx="423">
                  <c:v>8.7499999996359218E-4</c:v>
                </c:pt>
                <c:pt idx="424">
                  <c:v>8.8057942980260392E-4</c:v>
                </c:pt>
                <c:pt idx="425">
                  <c:v>8.9115149102674777E-4</c:v>
                </c:pt>
                <c:pt idx="426">
                  <c:v>9.0299535110348762E-4</c:v>
                </c:pt>
                <c:pt idx="427">
                  <c:v>9.0862388212648753E-4</c:v>
                </c:pt>
                <c:pt idx="428">
                  <c:v>9.1233674166978031E-4</c:v>
                </c:pt>
                <c:pt idx="429">
                  <c:v>9.1605309355166534E-4</c:v>
                </c:pt>
                <c:pt idx="430">
                  <c:v>9.2445807414378949E-4</c:v>
                </c:pt>
                <c:pt idx="431">
                  <c:v>9.3095342464411467E-4</c:v>
                </c:pt>
                <c:pt idx="432">
                  <c:v>9.3468723835884895E-4</c:v>
                </c:pt>
                <c:pt idx="433">
                  <c:v>9.3842454447038966E-4</c:v>
                </c:pt>
                <c:pt idx="434">
                  <c:v>9.4216534298916335E-4</c:v>
                </c:pt>
                <c:pt idx="435">
                  <c:v>9.4360776635283856E-4</c:v>
                </c:pt>
                <c:pt idx="436">
                  <c:v>9.5489289952715572E-4</c:v>
                </c:pt>
                <c:pt idx="437">
                  <c:v>9.5866167210293242E-4</c:v>
                </c:pt>
                <c:pt idx="438">
                  <c:v>9.6243397545262412E-4</c:v>
                </c:pt>
                <c:pt idx="439">
                  <c:v>9.6620980958940712E-4</c:v>
                </c:pt>
                <c:pt idx="440">
                  <c:v>9.6998917452030867E-4</c:v>
                </c:pt>
                <c:pt idx="441">
                  <c:v>9.8134845418928422E-4</c:v>
                </c:pt>
                <c:pt idx="442">
                  <c:v>9.8514194240470563E-4</c:v>
                </c:pt>
                <c:pt idx="443">
                  <c:v>9.8893896146519411E-4</c:v>
                </c:pt>
                <c:pt idx="444">
                  <c:v>9.927395113830471E-4</c:v>
                </c:pt>
                <c:pt idx="445">
                  <c:v>1.0117952241700961E-3</c:v>
                </c:pt>
                <c:pt idx="446">
                  <c:v>1.0156169594394443E-3</c:v>
                </c:pt>
                <c:pt idx="447">
                  <c:v>1.0194422256355523E-3</c:v>
                </c:pt>
                <c:pt idx="448">
                  <c:v>1.0232710227707177E-3</c:v>
                </c:pt>
                <c:pt idx="449">
                  <c:v>1.0347785999045508E-3</c:v>
                </c:pt>
                <c:pt idx="450">
                  <c:v>1.0386215208934514E-3</c:v>
                </c:pt>
                <c:pt idx="451">
                  <c:v>1.0424679728714794E-3</c:v>
                </c:pt>
                <c:pt idx="452">
                  <c:v>1.0463179558491758E-3</c:v>
                </c:pt>
                <c:pt idx="453">
                  <c:v>1.0561223829287912E-3</c:v>
                </c:pt>
                <c:pt idx="454">
                  <c:v>1.0675710002538493E-3</c:v>
                </c:pt>
                <c:pt idx="455">
                  <c:v>1.071430546616355E-3</c:v>
                </c:pt>
                <c:pt idx="456">
                  <c:v>1.0752935857405927E-3</c:v>
                </c:pt>
                <c:pt idx="457">
                  <c:v>1.0829577560753974E-3</c:v>
                </c:pt>
                <c:pt idx="458">
                  <c:v>1.0907806700720813E-3</c:v>
                </c:pt>
                <c:pt idx="459">
                  <c:v>1.0946611731648512E-3</c:v>
                </c:pt>
                <c:pt idx="460">
                  <c:v>1.0985451690819119E-3</c:v>
                </c:pt>
                <c:pt idx="461">
                  <c:v>1.1024326578336896E-3</c:v>
                </c:pt>
                <c:pt idx="462">
                  <c:v>1.1099606411752484E-3</c:v>
                </c:pt>
                <c:pt idx="463">
                  <c:v>1.1180175414017136E-3</c:v>
                </c:pt>
                <c:pt idx="464">
                  <c:v>1.121922494485211E-3</c:v>
                </c:pt>
                <c:pt idx="465">
                  <c:v>1.1258309404668535E-3</c:v>
                </c:pt>
                <c:pt idx="466">
                  <c:v>1.1297428793561979E-3</c:v>
                </c:pt>
                <c:pt idx="467">
                  <c:v>1.1371310417676406E-3</c:v>
                </c:pt>
                <c:pt idx="468">
                  <c:v>1.1454255642034709E-3</c:v>
                </c:pt>
                <c:pt idx="469">
                  <c:v>1.1493549677911985E-3</c:v>
                </c:pt>
                <c:pt idx="470">
                  <c:v>1.153287864348318E-3</c:v>
                </c:pt>
                <c:pt idx="471">
                  <c:v>1.1572242538878627E-3</c:v>
                </c:pt>
                <c:pt idx="472">
                  <c:v>1.1644689614139804E-3</c:v>
                </c:pt>
                <c:pt idx="473">
                  <c:v>1.1730047420710006E-3</c:v>
                </c:pt>
                <c:pt idx="474">
                  <c:v>1.1769585966755916E-3</c:v>
                </c:pt>
                <c:pt idx="475">
                  <c:v>1.1809159443251663E-3</c:v>
                </c:pt>
                <c:pt idx="476">
                  <c:v>1.184876785030151E-3</c:v>
                </c:pt>
                <c:pt idx="477">
                  <c:v>1.1919744036977843E-3</c:v>
                </c:pt>
                <c:pt idx="478">
                  <c:v>1.2007550786170649E-3</c:v>
                </c:pt>
                <c:pt idx="479">
                  <c:v>1.2047333847589724E-3</c:v>
                </c:pt>
                <c:pt idx="480">
                  <c:v>1.2087151840188489E-3</c:v>
                </c:pt>
                <c:pt idx="481">
                  <c:v>1.2127004764097271E-3</c:v>
                </c:pt>
                <c:pt idx="482">
                  <c:v>1.2196473722255292E-3</c:v>
                </c:pt>
                <c:pt idx="483">
                  <c:v>1.2286765774813609E-3</c:v>
                </c:pt>
                <c:pt idx="484">
                  <c:v>1.2326793356801696E-3</c:v>
                </c:pt>
                <c:pt idx="485">
                  <c:v>1.2366855870742765E-3</c:v>
                </c:pt>
                <c:pt idx="486">
                  <c:v>1.2406953316715012E-3</c:v>
                </c:pt>
                <c:pt idx="487">
                  <c:v>1.2463011939123122E-3</c:v>
                </c:pt>
                <c:pt idx="488">
                  <c:v>1.2518984358654019E-3</c:v>
                </c:pt>
                <c:pt idx="489">
                  <c:v>1.2546992169246514E-3</c:v>
                </c:pt>
                <c:pt idx="490">
                  <c:v>1.2574999999866469E-3</c:v>
                </c:pt>
                <c:pt idx="491">
                  <c:v>1.2658439613841158E-3</c:v>
                </c:pt>
                <c:pt idx="492">
                  <c:v>1.2876900855216154E-3</c:v>
                </c:pt>
                <c:pt idx="493">
                  <c:v>1.2993597888140238E-3</c:v>
                </c:pt>
                <c:pt idx="494">
                  <c:v>1.3077737415815836E-3</c:v>
                </c:pt>
                <c:pt idx="495">
                  <c:v>1.3162016928923378E-3</c:v>
                </c:pt>
                <c:pt idx="496">
                  <c:v>1.3246436428366484E-3</c:v>
                </c:pt>
                <c:pt idx="497">
                  <c:v>1.3265332371627323E-3</c:v>
                </c:pt>
                <c:pt idx="498">
                  <c:v>1.3585514307706103E-3</c:v>
                </c:pt>
                <c:pt idx="499">
                  <c:v>1.3670633752459616E-3</c:v>
                </c:pt>
                <c:pt idx="500">
                  <c:v>1.3755893189022581E-3</c:v>
                </c:pt>
                <c:pt idx="501">
                  <c:v>1.3841292618281241E-3</c:v>
                </c:pt>
                <c:pt idx="502">
                  <c:v>1.4048691688058441E-3</c:v>
                </c:pt>
                <c:pt idx="503">
                  <c:v>1.4184290280753718E-3</c:v>
                </c:pt>
                <c:pt idx="504">
                  <c:v>1.4270389687314588E-3</c:v>
                </c:pt>
                <c:pt idx="505">
                  <c:v>1.4356629092105856E-3</c:v>
                </c:pt>
                <c:pt idx="506">
                  <c:v>1.4443008496039837E-3</c:v>
                </c:pt>
                <c:pt idx="507">
                  <c:v>1.4644658012187353E-3</c:v>
                </c:pt>
                <c:pt idx="508">
                  <c:v>1.478992612180541E-3</c:v>
                </c:pt>
                <c:pt idx="509">
                  <c:v>1.4877005535398325E-3</c:v>
                </c:pt>
                <c:pt idx="510">
                  <c:v>1.4964224953720789E-3</c:v>
                </c:pt>
                <c:pt idx="511">
                  <c:v>1.5578681093003403E-3</c:v>
                </c:pt>
                <c:pt idx="512">
                  <c:v>1.6199997832721598E-3</c:v>
                </c:pt>
                <c:pt idx="513">
                  <c:v>1.6828175499223018E-3</c:v>
                </c:pt>
                <c:pt idx="514">
                  <c:v>1.7463214422495873E-3</c:v>
                </c:pt>
                <c:pt idx="515">
                  <c:v>1.8105114936099432E-3</c:v>
                </c:pt>
                <c:pt idx="516">
                  <c:v>1.8753877377224836E-3</c:v>
                </c:pt>
                <c:pt idx="517">
                  <c:v>1.9380057239707334E-3</c:v>
                </c:pt>
                <c:pt idx="518">
                  <c:v>2.004667613137244E-3</c:v>
                </c:pt>
                <c:pt idx="519">
                  <c:v>2.0720233251086779E-3</c:v>
                </c:pt>
                <c:pt idx="520">
                  <c:v>2.1062291093585763E-3</c:v>
                </c:pt>
                <c:pt idx="521">
                  <c:v>2.1368942878099142E-3</c:v>
                </c:pt>
                <c:pt idx="522">
                  <c:v>2.1655095880201499E-3</c:v>
                </c:pt>
                <c:pt idx="523">
                  <c:v>2.194125097375261E-3</c:v>
                </c:pt>
                <c:pt idx="524">
                  <c:v>2.2227408158743789E-3</c:v>
                </c:pt>
                <c:pt idx="525">
                  <c:v>2.2513567435209782E-3</c:v>
                </c:pt>
                <c:pt idx="526">
                  <c:v>2.2799728803159286E-3</c:v>
                </c:pt>
                <c:pt idx="527">
                  <c:v>2.308589226260099E-3</c:v>
                </c:pt>
                <c:pt idx="528">
                  <c:v>2.337205781356095E-3</c:v>
                </c:pt>
                <c:pt idx="529">
                  <c:v>2.3637707253137048E-3</c:v>
                </c:pt>
                <c:pt idx="530">
                  <c:v>2.3903354988368264E-3</c:v>
                </c:pt>
                <c:pt idx="531">
                  <c:v>2.4189522693331966E-3</c:v>
                </c:pt>
                <c:pt idx="532">
                  <c:v>2.4475692444383412E-3</c:v>
                </c:pt>
                <c:pt idx="533">
                  <c:v>2.476186424151372E-3</c:v>
                </c:pt>
                <c:pt idx="534">
                  <c:v>2.5048038084758417E-3</c:v>
                </c:pt>
                <c:pt idx="535">
                  <c:v>2.5334213974117503E-3</c:v>
                </c:pt>
                <c:pt idx="536">
                  <c:v>2.5620391909608742E-3</c:v>
                </c:pt>
                <c:pt idx="537">
                  <c:v>2.5906571891258778E-3</c:v>
                </c:pt>
                <c:pt idx="538">
                  <c:v>2.6172217161277433E-3</c:v>
                </c:pt>
                <c:pt idx="539">
                  <c:v>2.6458398997842992E-3</c:v>
                </c:pt>
                <c:pt idx="540">
                  <c:v>2.6744582857859624E-3</c:v>
                </c:pt>
                <c:pt idx="541">
                  <c:v>2.7030768741327319E-3</c:v>
                </c:pt>
                <c:pt idx="542">
                  <c:v>2.7378595144498543E-3</c:v>
                </c:pt>
                <c:pt idx="543">
                  <c:v>2.7664792070004945E-3</c:v>
                </c:pt>
                <c:pt idx="544">
                  <c:v>2.7950991087264208E-3</c:v>
                </c:pt>
                <c:pt idx="545">
                  <c:v>2.8237192196293704E-3</c:v>
                </c:pt>
                <c:pt idx="546">
                  <c:v>2.8523395397110811E-3</c:v>
                </c:pt>
                <c:pt idx="547">
                  <c:v>2.8789042300428366E-3</c:v>
                </c:pt>
                <c:pt idx="548">
                  <c:v>2.9075247236144274E-3</c:v>
                </c:pt>
                <c:pt idx="549">
                  <c:v>2.9361454240939156E-3</c:v>
                </c:pt>
                <c:pt idx="550">
                  <c:v>2.9769570892911215E-3</c:v>
                </c:pt>
                <c:pt idx="551">
                  <c:v>3.1047616228485138E-3</c:v>
                </c:pt>
                <c:pt idx="552">
                  <c:v>3.2196402840870119E-3</c:v>
                </c:pt>
                <c:pt idx="553">
                  <c:v>3.3355976820393786E-3</c:v>
                </c:pt>
                <c:pt idx="554">
                  <c:v>3.4526339123247783E-3</c:v>
                </c:pt>
                <c:pt idx="555">
                  <c:v>3.5707490714555748E-3</c:v>
                </c:pt>
                <c:pt idx="556">
                  <c:v>3.6899432568390672E-3</c:v>
                </c:pt>
                <c:pt idx="557">
                  <c:v>3.8102165667688028E-3</c:v>
                </c:pt>
                <c:pt idx="558">
                  <c:v>3.9315691004332652E-3</c:v>
                </c:pt>
                <c:pt idx="559">
                  <c:v>4.0540009579132681E-3</c:v>
                </c:pt>
                <c:pt idx="560">
                  <c:v>4.1775122401802155E-3</c:v>
                </c:pt>
                <c:pt idx="561">
                  <c:v>4.302103049099581E-3</c:v>
                </c:pt>
                <c:pt idx="562">
                  <c:v>4.4277734874291668E-3</c:v>
                </c:pt>
                <c:pt idx="563">
                  <c:v>4.5424604519074601E-3</c:v>
                </c:pt>
                <c:pt idx="564">
                  <c:v>4.5852312121679078E-3</c:v>
                </c:pt>
                <c:pt idx="565">
                  <c:v>4.628002439382657E-3</c:v>
                </c:pt>
                <c:pt idx="566">
                  <c:v>4.6707741335577889E-3</c:v>
                </c:pt>
                <c:pt idx="567">
                  <c:v>4.7135462946993872E-3</c:v>
                </c:pt>
                <c:pt idx="568">
                  <c:v>4.7563189228109256E-3</c:v>
                </c:pt>
                <c:pt idx="569">
                  <c:v>4.7960048473418932E-3</c:v>
                </c:pt>
                <c:pt idx="570">
                  <c:v>4.8387778040261198E-3</c:v>
                </c:pt>
                <c:pt idx="571">
                  <c:v>4.8815512226142678E-3</c:v>
                </c:pt>
                <c:pt idx="572">
                  <c:v>4.927414105067706E-3</c:v>
                </c:pt>
                <c:pt idx="573">
                  <c:v>4.9701890681097538E-3</c:v>
                </c:pt>
                <c:pt idx="574">
                  <c:v>5.0129644981530231E-3</c:v>
                </c:pt>
                <c:pt idx="575">
                  <c:v>5.0557403952018569E-3</c:v>
                </c:pt>
                <c:pt idx="576">
                  <c:v>5.0985167592632052E-3</c:v>
                </c:pt>
                <c:pt idx="577">
                  <c:v>5.1412935903405454E-3</c:v>
                </c:pt>
                <c:pt idx="578">
                  <c:v>5.1840708884408285E-3</c:v>
                </c:pt>
                <c:pt idx="579">
                  <c:v>5.2268486535657901E-3</c:v>
                </c:pt>
                <c:pt idx="580">
                  <c:v>5.2696268857241211E-3</c:v>
                </c:pt>
                <c:pt idx="581">
                  <c:v>5.3124055849192954E-3</c:v>
                </c:pt>
                <c:pt idx="582">
                  <c:v>5.3489939706699019E-3</c:v>
                </c:pt>
                <c:pt idx="583">
                  <c:v>5.3917722617597974E-3</c:v>
                </c:pt>
                <c:pt idx="584">
                  <c:v>5.4345510097340011E-3</c:v>
                </c:pt>
                <c:pt idx="585">
                  <c:v>5.4834415668763015E-3</c:v>
                </c:pt>
                <c:pt idx="586">
                  <c:v>5.5262212939055644E-3</c:v>
                </c:pt>
                <c:pt idx="587">
                  <c:v>5.5690014778342345E-3</c:v>
                </c:pt>
                <c:pt idx="588">
                  <c:v>5.6117821186685291E-3</c:v>
                </c:pt>
                <c:pt idx="589">
                  <c:v>5.6545632164120008E-3</c:v>
                </c:pt>
                <c:pt idx="590">
                  <c:v>5.6942439175561238E-3</c:v>
                </c:pt>
                <c:pt idx="591">
                  <c:v>5.7370252177421427E-3</c:v>
                </c:pt>
                <c:pt idx="592">
                  <c:v>5.7798069697680751E-3</c:v>
                </c:pt>
                <c:pt idx="593">
                  <c:v>5.8225891736384122E-3</c:v>
                </c:pt>
                <c:pt idx="594">
                  <c:v>5.8746833254332545E-3</c:v>
                </c:pt>
                <c:pt idx="595">
                  <c:v>5.917468630411306E-3</c:v>
                </c:pt>
                <c:pt idx="596">
                  <c:v>5.9602544025035313E-3</c:v>
                </c:pt>
                <c:pt idx="597">
                  <c:v>6.0030406417151431E-3</c:v>
                </c:pt>
                <c:pt idx="598">
                  <c:v>6.0458273480513552E-3</c:v>
                </c:pt>
                <c:pt idx="599">
                  <c:v>6.0855068701441929E-3</c:v>
                </c:pt>
                <c:pt idx="600">
                  <c:v>6.1282937521113237E-3</c:v>
                </c:pt>
                <c:pt idx="601">
                  <c:v>6.1710810961325855E-3</c:v>
                </c:pt>
                <c:pt idx="602">
                  <c:v>6.2246772664704738E-3</c:v>
                </c:pt>
                <c:pt idx="603">
                  <c:v>6.3565154685862888E-3</c:v>
                </c:pt>
                <c:pt idx="604">
                  <c:v>6.4753745750191077E-3</c:v>
                </c:pt>
                <c:pt idx="605">
                  <c:v>6.5949530133068779E-3</c:v>
                </c:pt>
                <c:pt idx="606">
                  <c:v>6.7152508490666762E-3</c:v>
                </c:pt>
                <c:pt idx="607">
                  <c:v>6.8362681483117842E-3</c:v>
                </c:pt>
                <c:pt idx="608">
                  <c:v>6.9580049774499511E-3</c:v>
                </c:pt>
                <c:pt idx="609">
                  <c:v>7.0804614032868671E-3</c:v>
                </c:pt>
                <c:pt idx="610">
                  <c:v>7.2036374930244309E-3</c:v>
                </c:pt>
                <c:pt idx="611">
                  <c:v>7.3275333142581341E-3</c:v>
                </c:pt>
                <c:pt idx="612">
                  <c:v>7.452148934983153E-3</c:v>
                </c:pt>
                <c:pt idx="613">
                  <c:v>7.577484423590867E-3</c:v>
                </c:pt>
                <c:pt idx="614">
                  <c:v>7.703539848867123E-3</c:v>
                </c:pt>
                <c:pt idx="615">
                  <c:v>7.8196198334994273E-3</c:v>
                </c:pt>
                <c:pt idx="616">
                  <c:v>7.871836128880887E-3</c:v>
                </c:pt>
                <c:pt idx="617">
                  <c:v>7.9240531196556538E-3</c:v>
                </c:pt>
                <c:pt idx="618">
                  <c:v>7.9762708058332878E-3</c:v>
                </c:pt>
                <c:pt idx="619">
                  <c:v>8.0284891874224749E-3</c:v>
                </c:pt>
                <c:pt idx="620">
                  <c:v>8.0807082644319059E-3</c:v>
                </c:pt>
                <c:pt idx="621">
                  <c:v>8.1291063111062836E-3</c:v>
                </c:pt>
                <c:pt idx="622">
                  <c:v>8.1813255475735123E-3</c:v>
                </c:pt>
                <c:pt idx="623">
                  <c:v>8.233545471914237E-3</c:v>
                </c:pt>
                <c:pt idx="624">
                  <c:v>8.2895915268675572E-3</c:v>
                </c:pt>
                <c:pt idx="625">
                  <c:v>8.3418140811206982E-3</c:v>
                </c:pt>
                <c:pt idx="626">
                  <c:v>8.3940373308514279E-3</c:v>
                </c:pt>
                <c:pt idx="627">
                  <c:v>8.4462612760675664E-3</c:v>
                </c:pt>
                <c:pt idx="628">
                  <c:v>8.4984859167786704E-3</c:v>
                </c:pt>
                <c:pt idx="629">
                  <c:v>8.5507112529942982E-3</c:v>
                </c:pt>
                <c:pt idx="630">
                  <c:v>8.6029372847231389E-3</c:v>
                </c:pt>
                <c:pt idx="631">
                  <c:v>8.6551640119756166E-3</c:v>
                </c:pt>
                <c:pt idx="632">
                  <c:v>8.7073914347595548E-3</c:v>
                </c:pt>
                <c:pt idx="633">
                  <c:v>8.7596195530845068E-3</c:v>
                </c:pt>
                <c:pt idx="634">
                  <c:v>8.8080100418874707E-3</c:v>
                </c:pt>
                <c:pt idx="635">
                  <c:v>8.8602382214146187E-3</c:v>
                </c:pt>
                <c:pt idx="636">
                  <c:v>8.9124670889320912E-3</c:v>
                </c:pt>
                <c:pt idx="637">
                  <c:v>8.9721580656868978E-3</c:v>
                </c:pt>
                <c:pt idx="638">
                  <c:v>9.0243884075019778E-3</c:v>
                </c:pt>
                <c:pt idx="639">
                  <c:v>9.0920015799880877E-3</c:v>
                </c:pt>
                <c:pt idx="640">
                  <c:v>9.1288511551997336E-3</c:v>
                </c:pt>
                <c:pt idx="641">
                  <c:v>9.1810835610999803E-3</c:v>
                </c:pt>
                <c:pt idx="642">
                  <c:v>9.2294674770085905E-3</c:v>
                </c:pt>
                <c:pt idx="643">
                  <c:v>9.2816998685059104E-3</c:v>
                </c:pt>
                <c:pt idx="644">
                  <c:v>9.3339329404891203E-3</c:v>
                </c:pt>
                <c:pt idx="645">
                  <c:v>9.3861666929662135E-3</c:v>
                </c:pt>
                <c:pt idx="646">
                  <c:v>9.4422559114846968E-3</c:v>
                </c:pt>
                <c:pt idx="647">
                  <c:v>9.5060622790788911E-3</c:v>
                </c:pt>
                <c:pt idx="648">
                  <c:v>9.5583037934256938E-3</c:v>
                </c:pt>
                <c:pt idx="649">
                  <c:v>9.6105460186260011E-3</c:v>
                </c:pt>
                <c:pt idx="650">
                  <c:v>9.6627889546891648E-3</c:v>
                </c:pt>
                <c:pt idx="651">
                  <c:v>9.7034454641714146E-3</c:v>
                </c:pt>
                <c:pt idx="652">
                  <c:v>9.7855371622840616E-3</c:v>
                </c:pt>
                <c:pt idx="653">
                  <c:v>9.8377782185737235E-3</c:v>
                </c:pt>
                <c:pt idx="654">
                  <c:v>9.9062302285338102E-3</c:v>
                </c:pt>
                <c:pt idx="655">
                  <c:v>9.9944456566994008E-3</c:v>
                </c:pt>
                <c:pt idx="656">
                  <c:v>1.007516581199063E-2</c:v>
                </c:pt>
                <c:pt idx="657">
                  <c:v>1.0156101960545134E-2</c:v>
                </c:pt>
                <c:pt idx="658">
                  <c:v>1.0237254115663579E-2</c:v>
                </c:pt>
                <c:pt idx="659">
                  <c:v>1.0318622290682252E-2</c:v>
                </c:pt>
                <c:pt idx="660">
                  <c:v>1.040020649896959E-2</c:v>
                </c:pt>
                <c:pt idx="661">
                  <c:v>1.0482006753934868E-2</c:v>
                </c:pt>
                <c:pt idx="662">
                  <c:v>1.0564023069018637E-2</c:v>
                </c:pt>
                <c:pt idx="663">
                  <c:v>1.0646255457697944E-2</c:v>
                </c:pt>
                <c:pt idx="664">
                  <c:v>1.0728703933489802E-2</c:v>
                </c:pt>
                <c:pt idx="665">
                  <c:v>1.0811368509940767E-2</c:v>
                </c:pt>
                <c:pt idx="666">
                  <c:v>1.089424920063823E-2</c:v>
                </c:pt>
                <c:pt idx="667">
                  <c:v>1.0961307134081702E-2</c:v>
                </c:pt>
                <c:pt idx="668">
                  <c:v>1.1016382825556108E-2</c:v>
                </c:pt>
                <c:pt idx="669">
                  <c:v>1.1071459290051291E-2</c:v>
                </c:pt>
                <c:pt idx="670">
                  <c:v>1.112653652757681E-2</c:v>
                </c:pt>
                <c:pt idx="671">
                  <c:v>1.1181614538142221E-2</c:v>
                </c:pt>
                <c:pt idx="672">
                  <c:v>1.1232584023671348E-2</c:v>
                </c:pt>
                <c:pt idx="673">
                  <c:v>1.1287661804823051E-2</c:v>
                </c:pt>
                <c:pt idx="674">
                  <c:v>1.1342740350622002E-2</c:v>
                </c:pt>
                <c:pt idx="675">
                  <c:v>1.1397819661076985E-2</c:v>
                </c:pt>
                <c:pt idx="676">
                  <c:v>1.1452899736198537E-2</c:v>
                </c:pt>
                <c:pt idx="677">
                  <c:v>1.1512098836009324E-2</c:v>
                </c:pt>
                <c:pt idx="678">
                  <c:v>1.156718225816678E-2</c:v>
                </c:pt>
                <c:pt idx="679">
                  <c:v>1.1622266453452754E-2</c:v>
                </c:pt>
                <c:pt idx="680">
                  <c:v>1.1677351421875934E-2</c:v>
                </c:pt>
                <c:pt idx="681">
                  <c:v>1.1732437163450222E-2</c:v>
                </c:pt>
                <c:pt idx="682">
                  <c:v>1.1787523678184307E-2</c:v>
                </c:pt>
                <c:pt idx="683">
                  <c:v>1.1842610966090353E-2</c:v>
                </c:pt>
                <c:pt idx="684">
                  <c:v>1.1897699027177919E-2</c:v>
                </c:pt>
                <c:pt idx="685">
                  <c:v>1.1944522055774343E-2</c:v>
                </c:pt>
                <c:pt idx="686">
                  <c:v>1.1999607894310316E-2</c:v>
                </c:pt>
                <c:pt idx="687">
                  <c:v>1.2054694489201268E-2</c:v>
                </c:pt>
                <c:pt idx="688">
                  <c:v>1.210978184045608E-2</c:v>
                </c:pt>
                <c:pt idx="689">
                  <c:v>1.2164869948085411E-2</c:v>
                </c:pt>
                <c:pt idx="690">
                  <c:v>1.2224101083910126E-2</c:v>
                </c:pt>
                <c:pt idx="691">
                  <c:v>1.2275048432508484E-2</c:v>
                </c:pt>
                <c:pt idx="692">
                  <c:v>1.2330138809324431E-2</c:v>
                </c:pt>
                <c:pt idx="693">
                  <c:v>1.2385229942555753E-2</c:v>
                </c:pt>
                <c:pt idx="694">
                  <c:v>1.2440321832213108E-2</c:v>
                </c:pt>
                <c:pt idx="695">
                  <c:v>1.249541447830893E-2</c:v>
                </c:pt>
                <c:pt idx="696">
                  <c:v>1.2550507880850326E-2</c:v>
                </c:pt>
                <c:pt idx="697">
                  <c:v>1.2605602039850616E-2</c:v>
                </c:pt>
                <c:pt idx="698">
                  <c:v>1.2669013072608825E-2</c:v>
                </c:pt>
                <c:pt idx="699">
                  <c:v>1.2724112732731167E-2</c:v>
                </c:pt>
                <c:pt idx="700">
                  <c:v>1.277921316620967E-2</c:v>
                </c:pt>
                <c:pt idx="701">
                  <c:v>1.2834314373053893E-2</c:v>
                </c:pt>
                <c:pt idx="702">
                  <c:v>1.2889416353275998E-2</c:v>
                </c:pt>
                <c:pt idx="703">
                  <c:v>1.2940350847491197E-2</c:v>
                </c:pt>
                <c:pt idx="704">
                  <c:v>1.2995452337604728E-2</c:v>
                </c:pt>
                <c:pt idx="705">
                  <c:v>1.3050554592694033E-2</c:v>
                </c:pt>
                <c:pt idx="706">
                  <c:v>1.310569976453042E-2</c:v>
                </c:pt>
                <c:pt idx="707">
                  <c:v>1.3165314483491912E-2</c:v>
                </c:pt>
                <c:pt idx="708">
                  <c:v>1.322071617218684E-2</c:v>
                </c:pt>
                <c:pt idx="709">
                  <c:v>1.3276120502585146E-2</c:v>
                </c:pt>
                <c:pt idx="710">
                  <c:v>1.3331527474775454E-2</c:v>
                </c:pt>
                <c:pt idx="711">
                  <c:v>1.3386937088848128E-2</c:v>
                </c:pt>
                <c:pt idx="712">
                  <c:v>1.3442349344892661E-2</c:v>
                </c:pt>
                <c:pt idx="713">
                  <c:v>1.3497764242999413E-2</c:v>
                </c:pt>
                <c:pt idx="714">
                  <c:v>1.3553181783257881E-2</c:v>
                </c:pt>
                <c:pt idx="715">
                  <c:v>1.3608601965757557E-2</c:v>
                </c:pt>
                <c:pt idx="716">
                  <c:v>1.3664024790587936E-2</c:v>
                </c:pt>
                <c:pt idx="717">
                  <c:v>1.3719450257840249E-2</c:v>
                </c:pt>
                <c:pt idx="718">
                  <c:v>1.3774878367603119E-2</c:v>
                </c:pt>
                <c:pt idx="719">
                  <c:v>1.3830267417168304E-2</c:v>
                </c:pt>
                <c:pt idx="720">
                  <c:v>1.3885407824946329E-2</c:v>
                </c:pt>
                <c:pt idx="721">
                  <c:v>1.3940549006994568E-2</c:v>
                </c:pt>
                <c:pt idx="722">
                  <c:v>1.3995690963325183E-2</c:v>
                </c:pt>
                <c:pt idx="723">
                  <c:v>1.4050833693949473E-2</c:v>
                </c:pt>
                <c:pt idx="724">
                  <c:v>1.4101762481377246E-2</c:v>
                </c:pt>
                <c:pt idx="725">
                  <c:v>1.4156904544899146E-2</c:v>
                </c:pt>
                <c:pt idx="726">
                  <c:v>1.4212047374299834E-2</c:v>
                </c:pt>
                <c:pt idx="727">
                  <c:v>1.4267190969588976E-2</c:v>
                </c:pt>
                <c:pt idx="728">
                  <c:v>1.4322335330777109E-2</c:v>
                </c:pt>
                <c:pt idx="729">
                  <c:v>1.4381706338447082E-2</c:v>
                </c:pt>
                <c:pt idx="730">
                  <c:v>1.4436854489424233E-2</c:v>
                </c:pt>
                <c:pt idx="731">
                  <c:v>1.4492003414781945E-2</c:v>
                </c:pt>
                <c:pt idx="732">
                  <c:v>1.4547153114529771E-2</c:v>
                </c:pt>
                <c:pt idx="733">
                  <c:v>1.4602303588679012E-2</c:v>
                </c:pt>
                <c:pt idx="734">
                  <c:v>1.4657454837240092E-2</c:v>
                </c:pt>
                <c:pt idx="735">
                  <c:v>1.4712606860225175E-2</c:v>
                </c:pt>
                <c:pt idx="736">
                  <c:v>1.4767759657643818E-2</c:v>
                </c:pt>
                <c:pt idx="737">
                  <c:v>1.4814425203844905E-2</c:v>
                </c:pt>
                <c:pt idx="738">
                  <c:v>1.4869574900357563E-2</c:v>
                </c:pt>
                <c:pt idx="739">
                  <c:v>1.4924725354436674E-2</c:v>
                </c:pt>
                <c:pt idx="740">
                  <c:v>1.4979876566092898E-2</c:v>
                </c:pt>
                <c:pt idx="741">
                  <c:v>1.5035028535336892E-2</c:v>
                </c:pt>
                <c:pt idx="742">
                  <c:v>1.5090181262178426E-2</c:v>
                </c:pt>
                <c:pt idx="743">
                  <c:v>1.514533474662727E-2</c:v>
                </c:pt>
                <c:pt idx="744">
                  <c:v>1.520474928077117E-2</c:v>
                </c:pt>
                <c:pt idx="745">
                  <c:v>1.5255643988392187E-2</c:v>
                </c:pt>
                <c:pt idx="746">
                  <c:v>1.5310799745728687E-2</c:v>
                </c:pt>
                <c:pt idx="747">
                  <c:v>1.536595626071513E-2</c:v>
                </c:pt>
                <c:pt idx="748">
                  <c:v>1.5421113533361286E-2</c:v>
                </c:pt>
                <c:pt idx="749">
                  <c:v>1.5476271563678701E-2</c:v>
                </c:pt>
                <c:pt idx="750">
                  <c:v>1.5539980143182915E-2</c:v>
                </c:pt>
                <c:pt idx="751">
                  <c:v>1.5595144558418702E-2</c:v>
                </c:pt>
                <c:pt idx="752">
                  <c:v>1.5650309748262693E-2</c:v>
                </c:pt>
                <c:pt idx="753">
                  <c:v>1.570547571272618E-2</c:v>
                </c:pt>
                <c:pt idx="754">
                  <c:v>1.5760642451818727E-2</c:v>
                </c:pt>
                <c:pt idx="755">
                  <c:v>1.5811522631655715E-2</c:v>
                </c:pt>
                <c:pt idx="756">
                  <c:v>1.5866688442342729E-2</c:v>
                </c:pt>
                <c:pt idx="757">
                  <c:v>1.5921855019237059E-2</c:v>
                </c:pt>
                <c:pt idx="758">
                  <c:v>1.5973133018679263E-2</c:v>
                </c:pt>
                <c:pt idx="759">
                  <c:v>1.6001754072424386E-2</c:v>
                </c:pt>
                <c:pt idx="760">
                  <c:v>1.6029741455582357E-2</c:v>
                </c:pt>
                <c:pt idx="761">
                  <c:v>1.6057581815425933E-2</c:v>
                </c:pt>
                <c:pt idx="762">
                  <c:v>1.6085275148827183E-2</c:v>
                </c:pt>
                <c:pt idx="763">
                  <c:v>1.6112821452672947E-2</c:v>
                </c:pt>
                <c:pt idx="764">
                  <c:v>1.6140220723869177E-2</c:v>
                </c:pt>
                <c:pt idx="765">
                  <c:v>1.6167472959336598E-2</c:v>
                </c:pt>
                <c:pt idx="766">
                  <c:v>1.6194578156013311E-2</c:v>
                </c:pt>
                <c:pt idx="767">
                  <c:v>1.6221536310854792E-2</c:v>
                </c:pt>
                <c:pt idx="768">
                  <c:v>1.6248347420829558E-2</c:v>
                </c:pt>
                <c:pt idx="769">
                  <c:v>1.6275011482927839E-2</c:v>
                </c:pt>
                <c:pt idx="770">
                  <c:v>1.6301528494152031E-2</c:v>
                </c:pt>
                <c:pt idx="771">
                  <c:v>1.6331746037106836E-2</c:v>
                </c:pt>
                <c:pt idx="772">
                  <c:v>1.6384986481910953E-2</c:v>
                </c:pt>
                <c:pt idx="773">
                  <c:v>1.6438227648087601E-2</c:v>
                </c:pt>
                <c:pt idx="774">
                  <c:v>1.6491469535647198E-2</c:v>
                </c:pt>
                <c:pt idx="775">
                  <c:v>1.6544712144599311E-2</c:v>
                </c:pt>
                <c:pt idx="776">
                  <c:v>1.6597955474953487E-2</c:v>
                </c:pt>
                <c:pt idx="777">
                  <c:v>1.6647011996002301E-2</c:v>
                </c:pt>
                <c:pt idx="778">
                  <c:v>1.6700254256835408E-2</c:v>
                </c:pt>
                <c:pt idx="779">
                  <c:v>1.6753497231224327E-2</c:v>
                </c:pt>
                <c:pt idx="780">
                  <c:v>1.6806740919179591E-2</c:v>
                </c:pt>
                <c:pt idx="781">
                  <c:v>1.6864182948101221E-2</c:v>
                </c:pt>
                <c:pt idx="782">
                  <c:v>1.6917430607073732E-2</c:v>
                </c:pt>
                <c:pt idx="783">
                  <c:v>1.6970678987517824E-2</c:v>
                </c:pt>
                <c:pt idx="784">
                  <c:v>1.702392808944218E-2</c:v>
                </c:pt>
                <c:pt idx="785">
                  <c:v>1.707717791285723E-2</c:v>
                </c:pt>
                <c:pt idx="786">
                  <c:v>1.7130428457770793E-2</c:v>
                </c:pt>
                <c:pt idx="787">
                  <c:v>1.7183679724195901E-2</c:v>
                </c:pt>
                <c:pt idx="788">
                  <c:v>1.7236931712139511E-2</c:v>
                </c:pt>
                <c:pt idx="789">
                  <c:v>1.7285966222813965E-2</c:v>
                </c:pt>
                <c:pt idx="790">
                  <c:v>1.7334996623886489E-2</c:v>
                </c:pt>
                <c:pt idx="791">
                  <c:v>1.7388245548194625E-2</c:v>
                </c:pt>
                <c:pt idx="792">
                  <c:v>1.7441495178305289E-2</c:v>
                </c:pt>
                <c:pt idx="793">
                  <c:v>1.7494745514228249E-2</c:v>
                </c:pt>
                <c:pt idx="794">
                  <c:v>1.7547996555972389E-2</c:v>
                </c:pt>
                <c:pt idx="795">
                  <c:v>1.7605481872903096E-2</c:v>
                </c:pt>
                <c:pt idx="796">
                  <c:v>1.7654500756965952E-2</c:v>
                </c:pt>
                <c:pt idx="797">
                  <c:v>1.7707753916233138E-2</c:v>
                </c:pt>
                <c:pt idx="798">
                  <c:v>1.774828548059108E-2</c:v>
                </c:pt>
                <c:pt idx="799">
                  <c:v>1.7814262352353616E-2</c:v>
                </c:pt>
                <c:pt idx="800">
                  <c:v>1.7867517629226448E-2</c:v>
                </c:pt>
                <c:pt idx="801">
                  <c:v>1.7920773611987073E-2</c:v>
                </c:pt>
                <c:pt idx="802">
                  <c:v>1.7982535308383382E-2</c:v>
                </c:pt>
                <c:pt idx="803">
                  <c:v>1.8035798120293926E-2</c:v>
                </c:pt>
                <c:pt idx="804">
                  <c:v>1.8089061653880238E-2</c:v>
                </c:pt>
                <c:pt idx="805">
                  <c:v>1.8142325909152737E-2</c:v>
                </c:pt>
                <c:pt idx="806">
                  <c:v>1.819559088612098E-2</c:v>
                </c:pt>
                <c:pt idx="807">
                  <c:v>1.8244590256779897E-2</c:v>
                </c:pt>
                <c:pt idx="808">
                  <c:v>1.8297853928460606E-2</c:v>
                </c:pt>
                <c:pt idx="809">
                  <c:v>1.8351118313983488E-2</c:v>
                </c:pt>
                <c:pt idx="810">
                  <c:v>1.8392767572918356E-2</c:v>
                </c:pt>
                <c:pt idx="811">
                  <c:v>1.8358231966390599E-2</c:v>
                </c:pt>
                <c:pt idx="812">
                  <c:v>1.8330409329972361E-2</c:v>
                </c:pt>
                <c:pt idx="813">
                  <c:v>1.8302201930215537E-2</c:v>
                </c:pt>
                <c:pt idx="814">
                  <c:v>1.827360977540568E-2</c:v>
                </c:pt>
                <c:pt idx="815">
                  <c:v>1.8244632873942155E-2</c:v>
                </c:pt>
                <c:pt idx="816">
                  <c:v>1.8215271234333811E-2</c:v>
                </c:pt>
                <c:pt idx="817">
                  <c:v>1.8185524865205919E-2</c:v>
                </c:pt>
                <c:pt idx="818">
                  <c:v>1.8155393775294102E-2</c:v>
                </c:pt>
                <c:pt idx="819">
                  <c:v>1.8124877973446932E-2</c:v>
                </c:pt>
                <c:pt idx="820">
                  <c:v>1.8093977468629414E-2</c:v>
                </c:pt>
                <c:pt idx="821">
                  <c:v>1.8062692269915154E-2</c:v>
                </c:pt>
                <c:pt idx="822">
                  <c:v>1.8031022386493331E-2</c:v>
                </c:pt>
                <c:pt idx="823">
                  <c:v>1.8010456842333523E-2</c:v>
                </c:pt>
                <c:pt idx="824">
                  <c:v>1.805866086555525E-2</c:v>
                </c:pt>
                <c:pt idx="825">
                  <c:v>1.8106865479871979E-2</c:v>
                </c:pt>
                <c:pt idx="826">
                  <c:v>1.8155070685291524E-2</c:v>
                </c:pt>
                <c:pt idx="827">
                  <c:v>1.8203276481820838E-2</c:v>
                </c:pt>
                <c:pt idx="828">
                  <c:v>1.8251482869466873E-2</c:v>
                </c:pt>
                <c:pt idx="829">
                  <c:v>1.8295782269583633E-2</c:v>
                </c:pt>
                <c:pt idx="830">
                  <c:v>1.8343987349774913E-2</c:v>
                </c:pt>
                <c:pt idx="831">
                  <c:v>1.8392193014650143E-2</c:v>
                </c:pt>
                <c:pt idx="832">
                  <c:v>1.8444314331369411E-2</c:v>
                </c:pt>
                <c:pt idx="833">
                  <c:v>1.8492523674710264E-2</c:v>
                </c:pt>
                <c:pt idx="834">
                  <c:v>1.8540733609211286E-2</c:v>
                </c:pt>
                <c:pt idx="835">
                  <c:v>1.8588944134881158E-2</c:v>
                </c:pt>
                <c:pt idx="836">
                  <c:v>1.8637155251725095E-2</c:v>
                </c:pt>
                <c:pt idx="837">
                  <c:v>1.868536695975179E-2</c:v>
                </c:pt>
                <c:pt idx="838">
                  <c:v>1.8733579258968191E-2</c:v>
                </c:pt>
                <c:pt idx="839">
                  <c:v>1.8781792149382113E-2</c:v>
                </c:pt>
                <c:pt idx="840">
                  <c:v>1.8830005630999649E-2</c:v>
                </c:pt>
                <c:pt idx="841">
                  <c:v>1.8878219703828608E-2</c:v>
                </c:pt>
                <c:pt idx="842">
                  <c:v>1.892249391939127E-2</c:v>
                </c:pt>
                <c:pt idx="843">
                  <c:v>1.8970706601017635E-2</c:v>
                </c:pt>
                <c:pt idx="844">
                  <c:v>1.9018919867419305E-2</c:v>
                </c:pt>
                <c:pt idx="845">
                  <c:v>1.9074021459366982E-2</c:v>
                </c:pt>
                <c:pt idx="846">
                  <c:v>1.9122235978883188E-2</c:v>
                </c:pt>
                <c:pt idx="847">
                  <c:v>1.9170451083196659E-2</c:v>
                </c:pt>
                <c:pt idx="848">
                  <c:v>1.9218666772315301E-2</c:v>
                </c:pt>
                <c:pt idx="849">
                  <c:v>1.9266883046246144E-2</c:v>
                </c:pt>
                <c:pt idx="850">
                  <c:v>1.9311138701982422E-2</c:v>
                </c:pt>
                <c:pt idx="851">
                  <c:v>1.9359353520383316E-2</c:v>
                </c:pt>
                <c:pt idx="852">
                  <c:v>1.9407568917158891E-2</c:v>
                </c:pt>
                <c:pt idx="853">
                  <c:v>1.9455784892316252E-2</c:v>
                </c:pt>
                <c:pt idx="854">
                  <c:v>1.9504001445862507E-2</c:v>
                </c:pt>
                <c:pt idx="855">
                  <c:v>1.9560167760178517E-2</c:v>
                </c:pt>
                <c:pt idx="856">
                  <c:v>1.9608390786522798E-2</c:v>
                </c:pt>
                <c:pt idx="857">
                  <c:v>1.9656614404194934E-2</c:v>
                </c:pt>
                <c:pt idx="858">
                  <c:v>1.9704838613203619E-2</c:v>
                </c:pt>
                <c:pt idx="859">
                  <c:v>1.9749077951762718E-2</c:v>
                </c:pt>
                <c:pt idx="860">
                  <c:v>1.9797300659092427E-2</c:v>
                </c:pt>
                <c:pt idx="861">
                  <c:v>1.9845523951318667E-2</c:v>
                </c:pt>
                <c:pt idx="862">
                  <c:v>1.9893747828449333E-2</c:v>
                </c:pt>
                <c:pt idx="863">
                  <c:v>1.9839720306207866E-2</c:v>
                </c:pt>
                <c:pt idx="864">
                  <c:v>1.9799525047114536E-2</c:v>
                </c:pt>
                <c:pt idx="865">
                  <c:v>1.9758956781825709E-2</c:v>
                </c:pt>
                <c:pt idx="866">
                  <c:v>1.9718015521895626E-2</c:v>
                </c:pt>
                <c:pt idx="867">
                  <c:v>1.9676701278979303E-2</c:v>
                </c:pt>
                <c:pt idx="868">
                  <c:v>1.9635014064842114E-2</c:v>
                </c:pt>
                <c:pt idx="869">
                  <c:v>1.9592953891352832E-2</c:v>
                </c:pt>
                <c:pt idx="870">
                  <c:v>1.9550520770488824E-2</c:v>
                </c:pt>
                <c:pt idx="871">
                  <c:v>1.9507714714329129E-2</c:v>
                </c:pt>
                <c:pt idx="872">
                  <c:v>1.9464535735065736E-2</c:v>
                </c:pt>
                <c:pt idx="873">
                  <c:v>1.9420983844990542E-2</c:v>
                </c:pt>
                <c:pt idx="874">
                  <c:v>1.9377059056503203E-2</c:v>
                </c:pt>
                <c:pt idx="875">
                  <c:v>1.9345299995149383E-2</c:v>
                </c:pt>
                <c:pt idx="876">
                  <c:v>1.9388613079718772E-2</c:v>
                </c:pt>
                <c:pt idx="877">
                  <c:v>1.9431926641358715E-2</c:v>
                </c:pt>
                <c:pt idx="878">
                  <c:v>1.947524068007269E-2</c:v>
                </c:pt>
                <c:pt idx="879">
                  <c:v>1.9518555195866781E-2</c:v>
                </c:pt>
                <c:pt idx="880">
                  <c:v>1.9561870188746198E-2</c:v>
                </c:pt>
                <c:pt idx="881">
                  <c:v>1.9601558909862014E-2</c:v>
                </c:pt>
                <c:pt idx="882">
                  <c:v>1.964487246764595E-2</c:v>
                </c:pt>
                <c:pt idx="883">
                  <c:v>1.9688186497318787E-2</c:v>
                </c:pt>
                <c:pt idx="884">
                  <c:v>1.9735134931224023E-2</c:v>
                </c:pt>
                <c:pt idx="885">
                  <c:v>1.9778452309609146E-2</c:v>
                </c:pt>
                <c:pt idx="886">
                  <c:v>1.9821770165110879E-2</c:v>
                </c:pt>
                <c:pt idx="887">
                  <c:v>1.9865088497736168E-2</c:v>
                </c:pt>
                <c:pt idx="888">
                  <c:v>1.9908407307487622E-2</c:v>
                </c:pt>
                <c:pt idx="889">
                  <c:v>1.995172659437219E-2</c:v>
                </c:pt>
                <c:pt idx="890">
                  <c:v>1.9995046358395958E-2</c:v>
                </c:pt>
                <c:pt idx="891">
                  <c:v>2.0038366599561531E-2</c:v>
                </c:pt>
                <c:pt idx="892">
                  <c:v>2.0081687317875858E-2</c:v>
                </c:pt>
                <c:pt idx="893">
                  <c:v>2.0125008513343284E-2</c:v>
                </c:pt>
                <c:pt idx="894">
                  <c:v>2.0161014122972887E-2</c:v>
                </c:pt>
                <c:pt idx="895">
                  <c:v>2.0204331359551908E-2</c:v>
                </c:pt>
                <c:pt idx="896">
                  <c:v>2.0247649062874906E-2</c:v>
                </c:pt>
                <c:pt idx="897">
                  <c:v>2.0297155581057602E-2</c:v>
                </c:pt>
                <c:pt idx="898">
                  <c:v>2.0340474284561871E-2</c:v>
                </c:pt>
                <c:pt idx="899">
                  <c:v>2.0383793454824328E-2</c:v>
                </c:pt>
                <c:pt idx="900">
                  <c:v>2.0427113091850302E-2</c:v>
                </c:pt>
                <c:pt idx="901">
                  <c:v>2.0470433195646898E-2</c:v>
                </c:pt>
                <c:pt idx="902">
                  <c:v>2.0510076143736934E-2</c:v>
                </c:pt>
                <c:pt idx="903">
                  <c:v>2.055339468335432E-2</c:v>
                </c:pt>
                <c:pt idx="904">
                  <c:v>2.0596713684543164E-2</c:v>
                </c:pt>
                <c:pt idx="905">
                  <c:v>2.0640033147307953E-2</c:v>
                </c:pt>
                <c:pt idx="906">
                  <c:v>2.0690728740811831E-2</c:v>
                </c:pt>
                <c:pt idx="907">
                  <c:v>2.0745128081812274E-2</c:v>
                </c:pt>
                <c:pt idx="908">
                  <c:v>2.078846155720749E-2</c:v>
                </c:pt>
                <c:pt idx="909">
                  <c:v>2.0831795520272183E-2</c:v>
                </c:pt>
                <c:pt idx="910">
                  <c:v>2.0875129971013158E-2</c:v>
                </c:pt>
                <c:pt idx="911">
                  <c:v>2.0907360580988119E-2</c:v>
                </c:pt>
                <c:pt idx="912">
                  <c:v>2.0950688365120505E-2</c:v>
                </c:pt>
                <c:pt idx="913">
                  <c:v>2.1018775836766333E-2</c:v>
                </c:pt>
                <c:pt idx="914">
                  <c:v>2.101038022491401E-2</c:v>
                </c:pt>
                <c:pt idx="915">
                  <c:v>2.0975826124107082E-2</c:v>
                </c:pt>
                <c:pt idx="916">
                  <c:v>2.0946978639595493E-2</c:v>
                </c:pt>
                <c:pt idx="917">
                  <c:v>2.091785737456826E-2</c:v>
                </c:pt>
                <c:pt idx="918">
                  <c:v>2.0888462335105728E-2</c:v>
                </c:pt>
                <c:pt idx="919">
                  <c:v>2.0858793527349942E-2</c:v>
                </c:pt>
                <c:pt idx="920">
                  <c:v>2.0828850957498556E-2</c:v>
                </c:pt>
                <c:pt idx="921">
                  <c:v>2.0798634631805694E-2</c:v>
                </c:pt>
                <c:pt idx="922">
                  <c:v>2.0768144556581967E-2</c:v>
                </c:pt>
                <c:pt idx="923">
                  <c:v>2.0737380738197055E-2</c:v>
                </c:pt>
                <c:pt idx="924">
                  <c:v>2.0706343183077125E-2</c:v>
                </c:pt>
                <c:pt idx="925">
                  <c:v>2.0675031897704817E-2</c:v>
                </c:pt>
                <c:pt idx="926">
                  <c:v>2.0643446888621853E-2</c:v>
                </c:pt>
                <c:pt idx="927">
                  <c:v>2.0662748331806462E-2</c:v>
                </c:pt>
                <c:pt idx="928">
                  <c:v>2.0702475084591263E-2</c:v>
                </c:pt>
                <c:pt idx="929">
                  <c:v>2.0742202238579477E-2</c:v>
                </c:pt>
                <c:pt idx="930">
                  <c:v>2.0781929793774589E-2</c:v>
                </c:pt>
                <c:pt idx="931">
                  <c:v>2.0821657750180071E-2</c:v>
                </c:pt>
                <c:pt idx="932">
                  <c:v>2.085794516069529E-2</c:v>
                </c:pt>
                <c:pt idx="933">
                  <c:v>2.0897671592977094E-2</c:v>
                </c:pt>
                <c:pt idx="934">
                  <c:v>2.0937398422098383E-2</c:v>
                </c:pt>
                <c:pt idx="935">
                  <c:v>2.0977125648062672E-2</c:v>
                </c:pt>
                <c:pt idx="936">
                  <c:v>2.1020303550518538E-2</c:v>
                </c:pt>
                <c:pt idx="937">
                  <c:v>2.1060033914276598E-2</c:v>
                </c:pt>
                <c:pt idx="938">
                  <c:v>2.10997646792737E-2</c:v>
                </c:pt>
                <c:pt idx="939">
                  <c:v>2.1139495845514184E-2</c:v>
                </c:pt>
                <c:pt idx="940">
                  <c:v>2.1179227413002401E-2</c:v>
                </c:pt>
                <c:pt idx="941">
                  <c:v>2.1218959381743563E-2</c:v>
                </c:pt>
                <c:pt idx="942">
                  <c:v>2.1258691751739407E-2</c:v>
                </c:pt>
                <c:pt idx="943">
                  <c:v>2.1298424522995147E-2</c:v>
                </c:pt>
                <c:pt idx="944">
                  <c:v>2.1338157695514254E-2</c:v>
                </c:pt>
                <c:pt idx="945">
                  <c:v>2.1370948563689929E-2</c:v>
                </c:pt>
                <c:pt idx="946">
                  <c:v>2.1410677772391473E-2</c:v>
                </c:pt>
                <c:pt idx="947">
                  <c:v>2.1450407373597713E-2</c:v>
                </c:pt>
                <c:pt idx="948">
                  <c:v>2.1490137367313977E-2</c:v>
                </c:pt>
                <c:pt idx="949">
                  <c:v>2.1529867753542931E-2</c:v>
                </c:pt>
                <c:pt idx="950">
                  <c:v>2.157308166135978E-2</c:v>
                </c:pt>
                <c:pt idx="951">
                  <c:v>2.160932970355578E-2</c:v>
                </c:pt>
                <c:pt idx="952">
                  <c:v>2.1649061267347669E-2</c:v>
                </c:pt>
                <c:pt idx="953">
                  <c:v>2.1688793223668235E-2</c:v>
                </c:pt>
                <c:pt idx="954">
                  <c:v>2.1728525572521917E-2</c:v>
                </c:pt>
                <c:pt idx="955">
                  <c:v>2.1768258313910493E-2</c:v>
                </c:pt>
                <c:pt idx="956">
                  <c:v>2.1807991447841069E-2</c:v>
                </c:pt>
                <c:pt idx="957">
                  <c:v>2.1847724974315419E-2</c:v>
                </c:pt>
                <c:pt idx="958">
                  <c:v>2.1894464245757281E-2</c:v>
                </c:pt>
                <c:pt idx="959">
                  <c:v>2.1934203437720463E-2</c:v>
                </c:pt>
                <c:pt idx="960">
                  <c:v>2.1973943031012182E-2</c:v>
                </c:pt>
                <c:pt idx="961">
                  <c:v>2.2013683025636777E-2</c:v>
                </c:pt>
                <c:pt idx="962">
                  <c:v>2.204991077017884E-2</c:v>
                </c:pt>
                <c:pt idx="963">
                  <c:v>2.2089649109352821E-2</c:v>
                </c:pt>
                <c:pt idx="964">
                  <c:v>2.2129387845483996E-2</c:v>
                </c:pt>
                <c:pt idx="965">
                  <c:v>2.2169126978578511E-2</c:v>
                </c:pt>
                <c:pt idx="966">
                  <c:v>2.2154383124093957E-2</c:v>
                </c:pt>
                <c:pt idx="967">
                  <c:v>2.2090126987877916E-2</c:v>
                </c:pt>
                <c:pt idx="968">
                  <c:v>2.2034922385770039E-2</c:v>
                </c:pt>
                <c:pt idx="969">
                  <c:v>2.1979390440101207E-2</c:v>
                </c:pt>
                <c:pt idx="970">
                  <c:v>2.1923531164753363E-2</c:v>
                </c:pt>
                <c:pt idx="971">
                  <c:v>2.1867344573687511E-2</c:v>
                </c:pt>
                <c:pt idx="972">
                  <c:v>2.1810830680947201E-2</c:v>
                </c:pt>
                <c:pt idx="973">
                  <c:v>2.175398950065939E-2</c:v>
                </c:pt>
                <c:pt idx="974">
                  <c:v>2.169682104702924E-2</c:v>
                </c:pt>
                <c:pt idx="975">
                  <c:v>2.1639325334346191E-2</c:v>
                </c:pt>
                <c:pt idx="976">
                  <c:v>2.1581502376980487E-2</c:v>
                </c:pt>
                <c:pt idx="977">
                  <c:v>2.152335218938491E-2</c:v>
                </c:pt>
                <c:pt idx="978">
                  <c:v>2.146487478609219E-2</c:v>
                </c:pt>
                <c:pt idx="979">
                  <c:v>2.1459954405036549E-2</c:v>
                </c:pt>
                <c:pt idx="980">
                  <c:v>2.1495377329025393E-2</c:v>
                </c:pt>
                <c:pt idx="981">
                  <c:v>2.1530800571932171E-2</c:v>
                </c:pt>
                <c:pt idx="982">
                  <c:v>2.1566224133760359E-2</c:v>
                </c:pt>
                <c:pt idx="983">
                  <c:v>2.1601648014511695E-2</c:v>
                </c:pt>
                <c:pt idx="984">
                  <c:v>2.163389303718042E-2</c:v>
                </c:pt>
                <c:pt idx="985">
                  <c:v>2.1669315408331866E-2</c:v>
                </c:pt>
                <c:pt idx="986">
                  <c:v>2.1704738094929447E-2</c:v>
                </c:pt>
                <c:pt idx="987">
                  <c:v>2.1740161096976671E-2</c:v>
                </c:pt>
                <c:pt idx="988">
                  <c:v>2.1775584414476173E-2</c:v>
                </c:pt>
                <c:pt idx="989">
                  <c:v>2.1814197996575271E-2</c:v>
                </c:pt>
                <c:pt idx="990">
                  <c:v>2.1849624109872932E-2</c:v>
                </c:pt>
                <c:pt idx="991">
                  <c:v>2.1885050542116331E-2</c:v>
                </c:pt>
                <c:pt idx="992">
                  <c:v>2.1920477293308944E-2</c:v>
                </c:pt>
                <c:pt idx="993">
                  <c:v>2.1955904363455115E-2</c:v>
                </c:pt>
                <c:pt idx="994">
                  <c:v>2.1991331752555715E-2</c:v>
                </c:pt>
                <c:pt idx="995">
                  <c:v>2.202675946061422E-2</c:v>
                </c:pt>
                <c:pt idx="996">
                  <c:v>2.2062187487634104E-2</c:v>
                </c:pt>
                <c:pt idx="997">
                  <c:v>2.2091201440910702E-2</c:v>
                </c:pt>
                <c:pt idx="998">
                  <c:v>2.2126625720939153E-2</c:v>
                </c:pt>
                <c:pt idx="999">
                  <c:v>2.2162050312966919E-2</c:v>
                </c:pt>
                <c:pt idx="1000">
                  <c:v>2.2197475216993112E-2</c:v>
                </c:pt>
                <c:pt idx="1001">
                  <c:v>2.2236116249383302E-2</c:v>
                </c:pt>
                <c:pt idx="1002">
                  <c:v>2.2268325961054103E-2</c:v>
                </c:pt>
                <c:pt idx="1003">
                  <c:v>2.2303751801095117E-2</c:v>
                </c:pt>
                <c:pt idx="1004">
                  <c:v>2.2339177953146994E-2</c:v>
                </c:pt>
                <c:pt idx="1005">
                  <c:v>2.2374604417212396E-2</c:v>
                </c:pt>
                <c:pt idx="1006">
                  <c:v>2.2410031193293101E-2</c:v>
                </c:pt>
                <c:pt idx="1007">
                  <c:v>2.2445458281392661E-2</c:v>
                </c:pt>
                <c:pt idx="1008">
                  <c:v>2.2480885681514629E-2</c:v>
                </c:pt>
                <c:pt idx="1009">
                  <c:v>2.2516313393659892E-2</c:v>
                </c:pt>
                <c:pt idx="1010">
                  <c:v>2.2558213358420363E-2</c:v>
                </c:pt>
                <c:pt idx="1011">
                  <c:v>2.2593646170198056E-2</c:v>
                </c:pt>
                <c:pt idx="1012">
                  <c:v>2.2629079300984043E-2</c:v>
                </c:pt>
                <c:pt idx="1013">
                  <c:v>2.2664512750780068E-2</c:v>
                </c:pt>
                <c:pt idx="1014">
                  <c:v>2.2699946519587864E-2</c:v>
                </c:pt>
                <c:pt idx="1015">
                  <c:v>2.2732133238104465E-2</c:v>
                </c:pt>
                <c:pt idx="1016">
                  <c:v>2.2767565389402715E-2</c:v>
                </c:pt>
                <c:pt idx="1017">
                  <c:v>2.2802997856234061E-2</c:v>
                </c:pt>
                <c:pt idx="1018">
                  <c:v>2.2821394180991217E-2</c:v>
                </c:pt>
                <c:pt idx="1019">
                  <c:v>2.2725173668562876E-2</c:v>
                </c:pt>
                <c:pt idx="1020">
                  <c:v>2.2642000257880639E-2</c:v>
                </c:pt>
                <c:pt idx="1021">
                  <c:v>2.2558452256743227E-2</c:v>
                </c:pt>
                <c:pt idx="1022">
                  <c:v>2.2474529689080192E-2</c:v>
                </c:pt>
                <c:pt idx="1023">
                  <c:v>2.2390232578929699E-2</c:v>
                </c:pt>
                <c:pt idx="1024">
                  <c:v>2.2305560950435909E-2</c:v>
                </c:pt>
                <c:pt idx="1025">
                  <c:v>2.2220514827850733E-2</c:v>
                </c:pt>
                <c:pt idx="1026">
                  <c:v>2.2135094235531203E-2</c:v>
                </c:pt>
                <c:pt idx="1027">
                  <c:v>2.2049299197944707E-2</c:v>
                </c:pt>
                <c:pt idx="1028">
                  <c:v>2.1963129739661153E-2</c:v>
                </c:pt>
                <c:pt idx="1029">
                  <c:v>2.1876585885359935E-2</c:v>
                </c:pt>
                <c:pt idx="1030">
                  <c:v>2.178966765982818E-2</c:v>
                </c:pt>
                <c:pt idx="1031">
                  <c:v>2.1719222637456247E-2</c:v>
                </c:pt>
                <c:pt idx="1032">
                  <c:v>2.1749702619481524E-2</c:v>
                </c:pt>
                <c:pt idx="1033">
                  <c:v>2.1780182837614459E-2</c:v>
                </c:pt>
                <c:pt idx="1034">
                  <c:v>2.1810663291857654E-2</c:v>
                </c:pt>
                <c:pt idx="1035">
                  <c:v>2.184114398221285E-2</c:v>
                </c:pt>
                <c:pt idx="1036">
                  <c:v>2.1868784671567873E-2</c:v>
                </c:pt>
                <c:pt idx="1037">
                  <c:v>2.1899263969531627E-2</c:v>
                </c:pt>
                <c:pt idx="1038">
                  <c:v>2.1929743501031652E-2</c:v>
                </c:pt>
                <c:pt idx="1039">
                  <c:v>2.1960223266069702E-2</c:v>
                </c:pt>
                <c:pt idx="1040">
                  <c:v>2.1990703264648408E-2</c:v>
                </c:pt>
                <c:pt idx="1041">
                  <c:v>2.2024033082791585E-2</c:v>
                </c:pt>
                <c:pt idx="1042">
                  <c:v>2.2054515425980303E-2</c:v>
                </c:pt>
                <c:pt idx="1043">
                  <c:v>2.208499800529579E-2</c:v>
                </c:pt>
                <c:pt idx="1044">
                  <c:v>2.2115480820738047E-2</c:v>
                </c:pt>
                <c:pt idx="1045">
                  <c:v>2.2145963872311422E-2</c:v>
                </c:pt>
                <c:pt idx="1046">
                  <c:v>2.2176447160015909E-2</c:v>
                </c:pt>
                <c:pt idx="1047">
                  <c:v>2.2206930683854986E-2</c:v>
                </c:pt>
                <c:pt idx="1048">
                  <c:v>2.2237414443828651E-2</c:v>
                </c:pt>
                <c:pt idx="1049">
                  <c:v>2.2265033761449969E-2</c:v>
                </c:pt>
                <c:pt idx="1050">
                  <c:v>2.2295516095526623E-2</c:v>
                </c:pt>
                <c:pt idx="1051">
                  <c:v>2.2325998663163264E-2</c:v>
                </c:pt>
                <c:pt idx="1052">
                  <c:v>2.2356481464361647E-2</c:v>
                </c:pt>
                <c:pt idx="1053">
                  <c:v>2.2386964499122648E-2</c:v>
                </c:pt>
                <c:pt idx="1054">
                  <c:v>2.2417447767448903E-2</c:v>
                </c:pt>
                <c:pt idx="1055">
                  <c:v>2.2447931269343052E-2</c:v>
                </c:pt>
                <c:pt idx="1056">
                  <c:v>2.2478415004805088E-2</c:v>
                </c:pt>
                <c:pt idx="1057">
                  <c:v>2.2508898973837652E-2</c:v>
                </c:pt>
                <c:pt idx="1058">
                  <c:v>2.2539383176442496E-2</c:v>
                </c:pt>
                <c:pt idx="1059">
                  <c:v>2.2566984139119839E-2</c:v>
                </c:pt>
                <c:pt idx="1060">
                  <c:v>2.259746688537323E-2</c:v>
                </c:pt>
                <c:pt idx="1061">
                  <c:v>2.2627949862624064E-2</c:v>
                </c:pt>
                <c:pt idx="1062">
                  <c:v>2.2664211878720628E-2</c:v>
                </c:pt>
                <c:pt idx="1063">
                  <c:v>2.2694699180947742E-2</c:v>
                </c:pt>
                <c:pt idx="1064">
                  <c:v>2.2725186719338989E-2</c:v>
                </c:pt>
                <c:pt idx="1065">
                  <c:v>2.2755674493897839E-2</c:v>
                </c:pt>
                <c:pt idx="1066">
                  <c:v>2.2786162504623432E-2</c:v>
                </c:pt>
                <c:pt idx="1067">
                  <c:v>2.2813751510931325E-2</c:v>
                </c:pt>
                <c:pt idx="1068">
                  <c:v>2.2844238049356501E-2</c:v>
                </c:pt>
                <c:pt idx="1069">
                  <c:v>2.2874724821375036E-2</c:v>
                </c:pt>
                <c:pt idx="1070">
                  <c:v>2.2888857957631951E-2</c:v>
                </c:pt>
                <c:pt idx="1071">
                  <c:v>2.2792767958851372E-2</c:v>
                </c:pt>
                <c:pt idx="1072">
                  <c:v>2.2709448187097178E-2</c:v>
                </c:pt>
                <c:pt idx="1073">
                  <c:v>2.2625796582836297E-2</c:v>
                </c:pt>
                <c:pt idx="1074">
                  <c:v>2.2541813167305646E-2</c:v>
                </c:pt>
                <c:pt idx="1075">
                  <c:v>2.2457497961819489E-2</c:v>
                </c:pt>
                <c:pt idx="1076">
                  <c:v>2.2372850987781568E-2</c:v>
                </c:pt>
                <c:pt idx="1077">
                  <c:v>2.2287872266675571E-2</c:v>
                </c:pt>
                <c:pt idx="1078">
                  <c:v>2.2202561820072068E-2</c:v>
                </c:pt>
                <c:pt idx="1079">
                  <c:v>2.2116919669625042E-2</c:v>
                </c:pt>
                <c:pt idx="1080">
                  <c:v>2.2030945837069282E-2</c:v>
                </c:pt>
                <c:pt idx="1081">
                  <c:v>2.1944640344227329E-2</c:v>
                </c:pt>
                <c:pt idx="1082">
                  <c:v>2.18580032130034E-2</c:v>
                </c:pt>
                <c:pt idx="1083">
                  <c:v>2.1787207003472985E-2</c:v>
                </c:pt>
                <c:pt idx="1084">
                  <c:v>2.1813304005895526E-2</c:v>
                </c:pt>
                <c:pt idx="1085">
                  <c:v>2.1839401181401357E-2</c:v>
                </c:pt>
                <c:pt idx="1086">
                  <c:v>2.1865498529990472E-2</c:v>
                </c:pt>
                <c:pt idx="1087">
                  <c:v>2.1891596051667222E-2</c:v>
                </c:pt>
                <c:pt idx="1088">
                  <c:v>2.1917693746429864E-2</c:v>
                </c:pt>
                <c:pt idx="1089">
                  <c:v>2.1941260056971754E-2</c:v>
                </c:pt>
                <c:pt idx="1090">
                  <c:v>2.1967356498428778E-2</c:v>
                </c:pt>
                <c:pt idx="1091">
                  <c:v>2.1993453111084239E-2</c:v>
                </c:pt>
                <c:pt idx="1092">
                  <c:v>2.2022086256369772E-2</c:v>
                </c:pt>
                <c:pt idx="1093">
                  <c:v>2.2048184816583605E-2</c:v>
                </c:pt>
                <c:pt idx="1094">
                  <c:v>2.2074283549890279E-2</c:v>
                </c:pt>
                <c:pt idx="1095">
                  <c:v>2.2100382456292405E-2</c:v>
                </c:pt>
                <c:pt idx="1096">
                  <c:v>2.2126481535789982E-2</c:v>
                </c:pt>
                <c:pt idx="1097">
                  <c:v>2.2152580788384748E-2</c:v>
                </c:pt>
                <c:pt idx="1098">
                  <c:v>2.2178680214077571E-2</c:v>
                </c:pt>
                <c:pt idx="1099">
                  <c:v>2.2204779812871056E-2</c:v>
                </c:pt>
                <c:pt idx="1100">
                  <c:v>2.223087958476434E-2</c:v>
                </c:pt>
                <c:pt idx="1101">
                  <c:v>2.2256979529759156E-2</c:v>
                </c:pt>
                <c:pt idx="1102">
                  <c:v>2.2277974910849707E-2</c:v>
                </c:pt>
                <c:pt idx="1103">
                  <c:v>2.2304071954262206E-2</c:v>
                </c:pt>
                <c:pt idx="1104">
                  <c:v>2.233016916699615E-2</c:v>
                </c:pt>
                <c:pt idx="1105">
                  <c:v>2.2359994760311253E-2</c:v>
                </c:pt>
                <c:pt idx="1106">
                  <c:v>2.2386092335878516E-2</c:v>
                </c:pt>
                <c:pt idx="1107">
                  <c:v>2.2412190080771666E-2</c:v>
                </c:pt>
                <c:pt idx="1108">
                  <c:v>2.2438287994989814E-2</c:v>
                </c:pt>
                <c:pt idx="1109">
                  <c:v>2.2464386078532961E-2</c:v>
                </c:pt>
                <c:pt idx="1110">
                  <c:v>2.2487919078167301E-2</c:v>
                </c:pt>
                <c:pt idx="1111">
                  <c:v>2.251401586162332E-2</c:v>
                </c:pt>
                <c:pt idx="1112">
                  <c:v>2.2540112812516638E-2</c:v>
                </c:pt>
                <c:pt idx="1113">
                  <c:v>2.2566209930849051E-2</c:v>
                </c:pt>
                <c:pt idx="1114">
                  <c:v>2.2600023466658532E-2</c:v>
                </c:pt>
                <c:pt idx="1115">
                  <c:v>2.2626125859928844E-2</c:v>
                </c:pt>
                <c:pt idx="1116">
                  <c:v>2.2652228426318935E-2</c:v>
                </c:pt>
                <c:pt idx="1117">
                  <c:v>2.2678331165827938E-2</c:v>
                </c:pt>
                <c:pt idx="1118">
                  <c:v>2.2704434078458454E-2</c:v>
                </c:pt>
                <c:pt idx="1119">
                  <c:v>2.2727956562856172E-2</c:v>
                </c:pt>
                <c:pt idx="1120">
                  <c:v>2.2754058165211713E-2</c:v>
                </c:pt>
                <c:pt idx="1121">
                  <c:v>2.2780159938799956E-2</c:v>
                </c:pt>
                <c:pt idx="1122">
                  <c:v>2.2791182733608736E-2</c:v>
                </c:pt>
                <c:pt idx="1123">
                  <c:v>2.2700496747239132E-2</c:v>
                </c:pt>
                <c:pt idx="1124">
                  <c:v>2.2621700105241765E-2</c:v>
                </c:pt>
                <c:pt idx="1125">
                  <c:v>2.2542619386894995E-2</c:v>
                </c:pt>
                <c:pt idx="1126">
                  <c:v>2.2463254609386817E-2</c:v>
                </c:pt>
                <c:pt idx="1127">
                  <c:v>2.2383605789966909E-2</c:v>
                </c:pt>
                <c:pt idx="1128">
                  <c:v>2.2303672945945773E-2</c:v>
                </c:pt>
                <c:pt idx="1129">
                  <c:v>2.2223456094694727E-2</c:v>
                </c:pt>
                <c:pt idx="1130">
                  <c:v>2.2142955253648521E-2</c:v>
                </c:pt>
                <c:pt idx="1131">
                  <c:v>2.206217044030186E-2</c:v>
                </c:pt>
                <c:pt idx="1132">
                  <c:v>2.1981101672210266E-2</c:v>
                </c:pt>
                <c:pt idx="1133">
                  <c:v>2.1899748966993555E-2</c:v>
                </c:pt>
                <c:pt idx="1134">
                  <c:v>2.1818112342329759E-2</c:v>
                </c:pt>
                <c:pt idx="1135">
                  <c:v>2.1751104002779624E-2</c:v>
                </c:pt>
                <c:pt idx="1136">
                  <c:v>2.1773447189198915E-2</c:v>
                </c:pt>
                <c:pt idx="1137">
                  <c:v>2.1795790502490628E-2</c:v>
                </c:pt>
                <c:pt idx="1138">
                  <c:v>2.1818133942655634E-2</c:v>
                </c:pt>
                <c:pt idx="1139">
                  <c:v>2.1840477509694804E-2</c:v>
                </c:pt>
                <c:pt idx="1140">
                  <c:v>2.1862821203609009E-2</c:v>
                </c:pt>
                <c:pt idx="1141">
                  <c:v>2.1882905157030969E-2</c:v>
                </c:pt>
                <c:pt idx="1142">
                  <c:v>2.1905247740532961E-2</c:v>
                </c:pt>
                <c:pt idx="1143">
                  <c:v>2.1927590449525778E-2</c:v>
                </c:pt>
                <c:pt idx="1144">
                  <c:v>2.1952197248028309E-2</c:v>
                </c:pt>
                <c:pt idx="1145">
                  <c:v>2.19745415763281E-2</c:v>
                </c:pt>
                <c:pt idx="1146">
                  <c:v>2.1996886031506398E-2</c:v>
                </c:pt>
                <c:pt idx="1147">
                  <c:v>2.2019230613564075E-2</c:v>
                </c:pt>
                <c:pt idx="1148">
                  <c:v>2.2041575322503733E-2</c:v>
                </c:pt>
                <c:pt idx="1149">
                  <c:v>2.2063920158322769E-2</c:v>
                </c:pt>
                <c:pt idx="1150">
                  <c:v>2.2086265121025524E-2</c:v>
                </c:pt>
                <c:pt idx="1151">
                  <c:v>2.2108610210610263E-2</c:v>
                </c:pt>
                <c:pt idx="1152">
                  <c:v>2.2130955427078724E-2</c:v>
                </c:pt>
                <c:pt idx="1153">
                  <c:v>2.2153300770432642E-2</c:v>
                </c:pt>
                <c:pt idx="1154">
                  <c:v>2.2171091045952274E-2</c:v>
                </c:pt>
                <c:pt idx="1155">
                  <c:v>2.2193433878973323E-2</c:v>
                </c:pt>
                <c:pt idx="1156">
                  <c:v>2.2215776836105761E-2</c:v>
                </c:pt>
                <c:pt idx="1157">
                  <c:v>2.2241311796233454E-2</c:v>
                </c:pt>
                <c:pt idx="1158">
                  <c:v>2.2263655019323814E-2</c:v>
                </c:pt>
                <c:pt idx="1159">
                  <c:v>2.2285998366529114E-2</c:v>
                </c:pt>
                <c:pt idx="1160">
                  <c:v>2.2308341837850243E-2</c:v>
                </c:pt>
                <c:pt idx="1161">
                  <c:v>2.2330685433287201E-2</c:v>
                </c:pt>
                <c:pt idx="1162">
                  <c:v>2.2350740601646768E-2</c:v>
                </c:pt>
                <c:pt idx="1163">
                  <c:v>2.2373083052398293E-2</c:v>
                </c:pt>
                <c:pt idx="1164">
                  <c:v>2.23954256258822E-2</c:v>
                </c:pt>
                <c:pt idx="1165">
                  <c:v>2.2417768322097596E-2</c:v>
                </c:pt>
                <c:pt idx="1166">
                  <c:v>2.2446994218726792E-2</c:v>
                </c:pt>
                <c:pt idx="1167">
                  <c:v>2.2469341356662585E-2</c:v>
                </c:pt>
                <c:pt idx="1168">
                  <c:v>2.2491688621493394E-2</c:v>
                </c:pt>
                <c:pt idx="1169">
                  <c:v>2.2514036013219222E-2</c:v>
                </c:pt>
                <c:pt idx="1170">
                  <c:v>2.2536383531842667E-2</c:v>
                </c:pt>
                <c:pt idx="1171">
                  <c:v>2.2556429581038068E-2</c:v>
                </c:pt>
                <c:pt idx="1172">
                  <c:v>2.2578775947485006E-2</c:v>
                </c:pt>
                <c:pt idx="1173">
                  <c:v>2.2601122439442973E-2</c:v>
                </c:pt>
                <c:pt idx="1174">
                  <c:v>2.2609327296644541E-2</c:v>
                </c:pt>
                <c:pt idx="1175">
                  <c:v>2.252204002937256E-2</c:v>
                </c:pt>
                <c:pt idx="1176">
                  <c:v>2.2446039486059954E-2</c:v>
                </c:pt>
                <c:pt idx="1177">
                  <c:v>2.2369790350534446E-2</c:v>
                </c:pt>
                <c:pt idx="1178">
                  <c:v>2.2293292637304431E-2</c:v>
                </c:pt>
                <c:pt idx="1179">
                  <c:v>2.2216546360922615E-2</c:v>
                </c:pt>
                <c:pt idx="1180">
                  <c:v>2.2139551535988625E-2</c:v>
                </c:pt>
                <c:pt idx="1181">
                  <c:v>2.2062308177150745E-2</c:v>
                </c:pt>
                <c:pt idx="1182">
                  <c:v>2.1984816299103302E-2</c:v>
                </c:pt>
                <c:pt idx="1183">
                  <c:v>2.1907075916589292E-2</c:v>
                </c:pt>
                <c:pt idx="1184">
                  <c:v>2.1829087044395144E-2</c:v>
                </c:pt>
                <c:pt idx="1185">
                  <c:v>2.1750849697357688E-2</c:v>
                </c:pt>
                <c:pt idx="1186">
                  <c:v>2.16723638903598E-2</c:v>
                </c:pt>
                <c:pt idx="1187">
                  <c:v>2.1607614947117972E-2</c:v>
                </c:pt>
                <c:pt idx="1188">
                  <c:v>2.1626671436869391E-2</c:v>
                </c:pt>
                <c:pt idx="1189">
                  <c:v>2.1645728018916545E-2</c:v>
                </c:pt>
                <c:pt idx="1190">
                  <c:v>2.1664784693258568E-2</c:v>
                </c:pt>
                <c:pt idx="1191">
                  <c:v>2.1683841459896325E-2</c:v>
                </c:pt>
                <c:pt idx="1192">
                  <c:v>2.170289831883156E-2</c:v>
                </c:pt>
                <c:pt idx="1193">
                  <c:v>2.1719940022530141E-2</c:v>
                </c:pt>
                <c:pt idx="1194">
                  <c:v>2.1738995912373802E-2</c:v>
                </c:pt>
                <c:pt idx="1195">
                  <c:v>2.1758051893506197E-2</c:v>
                </c:pt>
                <c:pt idx="1196">
                  <c:v>2.1779126677546359E-2</c:v>
                </c:pt>
                <c:pt idx="1197">
                  <c:v>2.1798183997971569E-2</c:v>
                </c:pt>
                <c:pt idx="1198">
                  <c:v>2.1817241410695989E-2</c:v>
                </c:pt>
                <c:pt idx="1199">
                  <c:v>2.1836298915719622E-2</c:v>
                </c:pt>
                <c:pt idx="1200">
                  <c:v>2.1855356513044204E-2</c:v>
                </c:pt>
                <c:pt idx="1201">
                  <c:v>2.187441420266887E-2</c:v>
                </c:pt>
                <c:pt idx="1202">
                  <c:v>2.1893471984595347E-2</c:v>
                </c:pt>
                <c:pt idx="1203">
                  <c:v>2.191252985882278E-2</c:v>
                </c:pt>
                <c:pt idx="1204">
                  <c:v>2.1931587825352896E-2</c:v>
                </c:pt>
                <c:pt idx="1205">
                  <c:v>2.1950645884184834E-2</c:v>
                </c:pt>
                <c:pt idx="1206">
                  <c:v>2.1965643580319494E-2</c:v>
                </c:pt>
                <c:pt idx="1207">
                  <c:v>2.1984699490370296E-2</c:v>
                </c:pt>
                <c:pt idx="1208">
                  <c:v>2.20037554907071E-2</c:v>
                </c:pt>
                <c:pt idx="1209">
                  <c:v>2.2025533887362059E-2</c:v>
                </c:pt>
                <c:pt idx="1210">
                  <c:v>2.2044590081170767E-2</c:v>
                </c:pt>
                <c:pt idx="1211">
                  <c:v>2.2063646365266365E-2</c:v>
                </c:pt>
                <c:pt idx="1212">
                  <c:v>2.2082702739650628E-2</c:v>
                </c:pt>
                <c:pt idx="1213">
                  <c:v>2.2101759204322668E-2</c:v>
                </c:pt>
                <c:pt idx="1214">
                  <c:v>2.2118776294749738E-2</c:v>
                </c:pt>
                <c:pt idx="1215">
                  <c:v>2.2137831765414496E-2</c:v>
                </c:pt>
                <c:pt idx="1216">
                  <c:v>2.2156887325360645E-2</c:v>
                </c:pt>
                <c:pt idx="1217">
                  <c:v>2.2175942974587286E-2</c:v>
                </c:pt>
                <c:pt idx="1218">
                  <c:v>2.2199087246821087E-2</c:v>
                </c:pt>
                <c:pt idx="1219">
                  <c:v>2.2224283239807921E-2</c:v>
                </c:pt>
                <c:pt idx="1220">
                  <c:v>2.224334505719033E-2</c:v>
                </c:pt>
                <c:pt idx="1221">
                  <c:v>2.2262406968899841E-2</c:v>
                </c:pt>
                <c:pt idx="1222">
                  <c:v>2.2281468974939E-2</c:v>
                </c:pt>
                <c:pt idx="1223">
                  <c:v>2.2294379086065973E-2</c:v>
                </c:pt>
                <c:pt idx="1224">
                  <c:v>2.2324328421243107E-2</c:v>
                </c:pt>
                <c:pt idx="1225">
                  <c:v>2.2343387206471801E-2</c:v>
                </c:pt>
                <c:pt idx="1226">
                  <c:v>2.2293666783921674E-2</c:v>
                </c:pt>
                <c:pt idx="1227">
                  <c:v>2.2206427238380979E-2</c:v>
                </c:pt>
                <c:pt idx="1228">
                  <c:v>2.2129784214433592E-2</c:v>
                </c:pt>
                <c:pt idx="1229">
                  <c:v>2.2052914788753195E-2</c:v>
                </c:pt>
                <c:pt idx="1230">
                  <c:v>2.197581897466825E-2</c:v>
                </c:pt>
                <c:pt idx="1231">
                  <c:v>2.189849678554372E-2</c:v>
                </c:pt>
                <c:pt idx="1232">
                  <c:v>2.1820948234783668E-2</c:v>
                </c:pt>
                <c:pt idx="1233">
                  <c:v>2.1743173335828647E-2</c:v>
                </c:pt>
                <c:pt idx="1234">
                  <c:v>2.1665172102163524E-2</c:v>
                </c:pt>
                <c:pt idx="1235">
                  <c:v>2.1586944547309653E-2</c:v>
                </c:pt>
                <c:pt idx="1236">
                  <c:v>2.1508490684825753E-2</c:v>
                </c:pt>
                <c:pt idx="1237">
                  <c:v>2.1429810528312256E-2</c:v>
                </c:pt>
                <c:pt idx="1238">
                  <c:v>2.1350904091407809E-2</c:v>
                </c:pt>
                <c:pt idx="1239">
                  <c:v>2.1339789608183599E-2</c:v>
                </c:pt>
                <c:pt idx="1240">
                  <c:v>2.1355850146332563E-2</c:v>
                </c:pt>
                <c:pt idx="1241">
                  <c:v>2.1371910750044736E-2</c:v>
                </c:pt>
                <c:pt idx="1242">
                  <c:v>2.1387971419316636E-2</c:v>
                </c:pt>
                <c:pt idx="1243">
                  <c:v>2.140403215414827E-2</c:v>
                </c:pt>
                <c:pt idx="1244">
                  <c:v>2.1418309742067657E-2</c:v>
                </c:pt>
                <c:pt idx="1245">
                  <c:v>2.1434369650045207E-2</c:v>
                </c:pt>
                <c:pt idx="1246">
                  <c:v>2.1450429622867587E-2</c:v>
                </c:pt>
                <c:pt idx="1247">
                  <c:v>2.1466489660535683E-2</c:v>
                </c:pt>
                <c:pt idx="1248">
                  <c:v>2.1484336811740647E-2</c:v>
                </c:pt>
                <c:pt idx="1249">
                  <c:v>2.1500397939947177E-2</c:v>
                </c:pt>
                <c:pt idx="1250">
                  <c:v>2.1516459133716047E-2</c:v>
                </c:pt>
                <c:pt idx="1251">
                  <c:v>2.1532520393048125E-2</c:v>
                </c:pt>
                <c:pt idx="1252">
                  <c:v>2.1548581717944278E-2</c:v>
                </c:pt>
                <c:pt idx="1253">
                  <c:v>2.1564643108404506E-2</c:v>
                </c:pt>
                <c:pt idx="1254">
                  <c:v>2.1580704564427941E-2</c:v>
                </c:pt>
                <c:pt idx="1255">
                  <c:v>2.1596766086017193E-2</c:v>
                </c:pt>
                <c:pt idx="1256">
                  <c:v>2.161282767316965E-2</c:v>
                </c:pt>
                <c:pt idx="1257">
                  <c:v>2.1627093603793102E-2</c:v>
                </c:pt>
                <c:pt idx="1258">
                  <c:v>2.164315435478071E-2</c:v>
                </c:pt>
                <c:pt idx="1259">
                  <c:v>2.1659215170619299E-2</c:v>
                </c:pt>
                <c:pt idx="1260">
                  <c:v>2.1675276051306234E-2</c:v>
                </c:pt>
                <c:pt idx="1261">
                  <c:v>2.1691336996842392E-2</c:v>
                </c:pt>
                <c:pt idx="1262">
                  <c:v>2.1707398007229536E-2</c:v>
                </c:pt>
                <c:pt idx="1263">
                  <c:v>2.1723459082465903E-2</c:v>
                </c:pt>
                <c:pt idx="1264">
                  <c:v>2.1739520222552371E-2</c:v>
                </c:pt>
                <c:pt idx="1265">
                  <c:v>2.1755581427488947E-2</c:v>
                </c:pt>
                <c:pt idx="1266">
                  <c:v>2.1769838408880915E-2</c:v>
                </c:pt>
                <c:pt idx="1267">
                  <c:v>2.1785898769937084E-2</c:v>
                </c:pt>
                <c:pt idx="1268">
                  <c:v>2.1801959195127729E-2</c:v>
                </c:pt>
                <c:pt idx="1269">
                  <c:v>2.181801968445285E-2</c:v>
                </c:pt>
                <c:pt idx="1270">
                  <c:v>2.1837696777758788E-2</c:v>
                </c:pt>
                <c:pt idx="1271">
                  <c:v>2.1853759348414957E-2</c:v>
                </c:pt>
                <c:pt idx="1272">
                  <c:v>2.1869821984639548E-2</c:v>
                </c:pt>
                <c:pt idx="1273">
                  <c:v>2.1885884686435163E-2</c:v>
                </c:pt>
                <c:pt idx="1274">
                  <c:v>2.1901947453798334E-2</c:v>
                </c:pt>
                <c:pt idx="1275">
                  <c:v>2.1916197043695566E-2</c:v>
                </c:pt>
                <c:pt idx="1276">
                  <c:v>2.1932258962005236E-2</c:v>
                </c:pt>
                <c:pt idx="1277">
                  <c:v>2.1948320945168524E-2</c:v>
                </c:pt>
                <c:pt idx="1278">
                  <c:v>2.1950866697211979E-2</c:v>
                </c:pt>
                <c:pt idx="1279">
                  <c:v>2.1861776756488045E-2</c:v>
                </c:pt>
                <c:pt idx="1280">
                  <c:v>2.1783889702755386E-2</c:v>
                </c:pt>
                <c:pt idx="1281">
                  <c:v>2.1705793378985774E-2</c:v>
                </c:pt>
                <c:pt idx="1282">
                  <c:v>2.1627487797701368E-2</c:v>
                </c:pt>
                <c:pt idx="1283">
                  <c:v>2.1548972971455607E-2</c:v>
                </c:pt>
                <c:pt idx="1284">
                  <c:v>2.1470248912840151E-2</c:v>
                </c:pt>
                <c:pt idx="1285">
                  <c:v>2.1391315634474477E-2</c:v>
                </c:pt>
                <c:pt idx="1286">
                  <c:v>2.1312173149014547E-2</c:v>
                </c:pt>
                <c:pt idx="1287">
                  <c:v>2.1232821469148469E-2</c:v>
                </c:pt>
                <c:pt idx="1288">
                  <c:v>2.1153260607598243E-2</c:v>
                </c:pt>
                <c:pt idx="1289">
                  <c:v>2.1073490577120622E-2</c:v>
                </c:pt>
                <c:pt idx="1290">
                  <c:v>2.0993511390502768E-2</c:v>
                </c:pt>
                <c:pt idx="1291">
                  <c:v>2.0926689725644862E-2</c:v>
                </c:pt>
                <c:pt idx="1292">
                  <c:v>2.0939978447459106E-2</c:v>
                </c:pt>
                <c:pt idx="1293">
                  <c:v>2.0953267214160926E-2</c:v>
                </c:pt>
                <c:pt idx="1294">
                  <c:v>2.0966556025752921E-2</c:v>
                </c:pt>
                <c:pt idx="1295">
                  <c:v>2.0979844882232489E-2</c:v>
                </c:pt>
                <c:pt idx="1296">
                  <c:v>2.0991573634081672E-2</c:v>
                </c:pt>
                <c:pt idx="1297">
                  <c:v>2.1004861804083383E-2</c:v>
                </c:pt>
                <c:pt idx="1298">
                  <c:v>2.1018150018483863E-2</c:v>
                </c:pt>
                <c:pt idx="1299">
                  <c:v>2.1031438277283113E-2</c:v>
                </c:pt>
                <c:pt idx="1300">
                  <c:v>2.1044726580481132E-2</c:v>
                </c:pt>
                <c:pt idx="1301">
                  <c:v>2.1059578963787143E-2</c:v>
                </c:pt>
                <c:pt idx="1302">
                  <c:v>2.1072868134493616E-2</c:v>
                </c:pt>
                <c:pt idx="1303">
                  <c:v>2.108615735009027E-2</c:v>
                </c:pt>
                <c:pt idx="1304">
                  <c:v>2.10994466105771E-2</c:v>
                </c:pt>
                <c:pt idx="1305">
                  <c:v>2.1112735915953241E-2</c:v>
                </c:pt>
                <c:pt idx="1306">
                  <c:v>2.1126025266220427E-2</c:v>
                </c:pt>
                <c:pt idx="1307">
                  <c:v>2.1139314661378663E-2</c:v>
                </c:pt>
                <c:pt idx="1308">
                  <c:v>2.1152604101427077E-2</c:v>
                </c:pt>
                <c:pt idx="1309">
                  <c:v>2.1162753163952885E-2</c:v>
                </c:pt>
                <c:pt idx="1310">
                  <c:v>2.1176041128631695E-2</c:v>
                </c:pt>
                <c:pt idx="1311">
                  <c:v>2.1189329137222046E-2</c:v>
                </c:pt>
                <c:pt idx="1312">
                  <c:v>2.1202617189722162E-2</c:v>
                </c:pt>
                <c:pt idx="1313">
                  <c:v>2.1215905286132042E-2</c:v>
                </c:pt>
                <c:pt idx="1314">
                  <c:v>2.1229193426453463E-2</c:v>
                </c:pt>
                <c:pt idx="1315">
                  <c:v>2.1242481610684649E-2</c:v>
                </c:pt>
                <c:pt idx="1316">
                  <c:v>2.1257345470049999E-2</c:v>
                </c:pt>
                <c:pt idx="1317">
                  <c:v>2.1269058110881645E-2</c:v>
                </c:pt>
                <c:pt idx="1318">
                  <c:v>2.1282346426845677E-2</c:v>
                </c:pt>
                <c:pt idx="1319">
                  <c:v>2.129563478672214E-2</c:v>
                </c:pt>
                <c:pt idx="1320">
                  <c:v>2.1308923190510143E-2</c:v>
                </c:pt>
                <c:pt idx="1321">
                  <c:v>2.1322211638209687E-2</c:v>
                </c:pt>
                <c:pt idx="1322">
                  <c:v>2.1338660975729149E-2</c:v>
                </c:pt>
                <c:pt idx="1323">
                  <c:v>2.1351951089157176E-2</c:v>
                </c:pt>
                <c:pt idx="1324">
                  <c:v>2.1365241247479724E-2</c:v>
                </c:pt>
                <c:pt idx="1325">
                  <c:v>2.137853145069506E-2</c:v>
                </c:pt>
                <c:pt idx="1326">
                  <c:v>2.1391821698804919E-2</c:v>
                </c:pt>
                <c:pt idx="1327">
                  <c:v>2.1403527550226079E-2</c:v>
                </c:pt>
                <c:pt idx="1328">
                  <c:v>2.1416817096659064E-2</c:v>
                </c:pt>
                <c:pt idx="1329">
                  <c:v>2.1430106687494333E-2</c:v>
                </c:pt>
                <c:pt idx="1330">
                  <c:v>2.1430099311298856E-2</c:v>
                </c:pt>
                <c:pt idx="1331">
                  <c:v>2.1339751482423661E-2</c:v>
                </c:pt>
                <c:pt idx="1332">
                  <c:v>2.1260635968138587E-2</c:v>
                </c:pt>
                <c:pt idx="1333">
                  <c:v>2.1181326128124092E-2</c:v>
                </c:pt>
                <c:pt idx="1334">
                  <c:v>2.1101821974195075E-2</c:v>
                </c:pt>
                <c:pt idx="1335">
                  <c:v>2.102212351819684E-2</c:v>
                </c:pt>
                <c:pt idx="1336">
                  <c:v>2.0942230772004237E-2</c:v>
                </c:pt>
                <c:pt idx="1337">
                  <c:v>2.0862143747517315E-2</c:v>
                </c:pt>
                <c:pt idx="1338">
                  <c:v>2.0781862456670002E-2</c:v>
                </c:pt>
                <c:pt idx="1339">
                  <c:v>2.0701386911420559E-2</c:v>
                </c:pt>
                <c:pt idx="1340">
                  <c:v>2.0620717123758528E-2</c:v>
                </c:pt>
                <c:pt idx="1341">
                  <c:v>2.0539853105702121E-2</c:v>
                </c:pt>
                <c:pt idx="1342">
                  <c:v>2.0458794869297352E-2</c:v>
                </c:pt>
                <c:pt idx="1343">
                  <c:v>2.0390692165262968E-2</c:v>
                </c:pt>
                <c:pt idx="1344">
                  <c:v>2.0401404681714263E-2</c:v>
                </c:pt>
                <c:pt idx="1345">
                  <c:v>2.0412117227340484E-2</c:v>
                </c:pt>
                <c:pt idx="1346">
                  <c:v>2.0422829802141627E-2</c:v>
                </c:pt>
                <c:pt idx="1347">
                  <c:v>2.0433542406117694E-2</c:v>
                </c:pt>
                <c:pt idx="1348">
                  <c:v>2.0444255039268684E-2</c:v>
                </c:pt>
                <c:pt idx="1349">
                  <c:v>2.0453622455693446E-2</c:v>
                </c:pt>
                <c:pt idx="1350">
                  <c:v>2.0464334537890542E-2</c:v>
                </c:pt>
                <c:pt idx="1351">
                  <c:v>2.0475046648944555E-2</c:v>
                </c:pt>
                <c:pt idx="1352">
                  <c:v>2.0485758788854606E-2</c:v>
                </c:pt>
                <c:pt idx="1353">
                  <c:v>2.0497818642658781E-2</c:v>
                </c:pt>
                <c:pt idx="1354">
                  <c:v>2.0508531450864526E-2</c:v>
                </c:pt>
                <c:pt idx="1355">
                  <c:v>2.0519244288243456E-2</c:v>
                </c:pt>
                <c:pt idx="1356">
                  <c:v>2.0529957154801652E-2</c:v>
                </c:pt>
                <c:pt idx="1357">
                  <c:v>2.0540670050533033E-2</c:v>
                </c:pt>
                <c:pt idx="1358">
                  <c:v>2.0551382975441946E-2</c:v>
                </c:pt>
                <c:pt idx="1359">
                  <c:v>2.0562095929526649E-2</c:v>
                </c:pt>
                <c:pt idx="1360">
                  <c:v>2.0572808912787146E-2</c:v>
                </c:pt>
                <c:pt idx="1361">
                  <c:v>2.0582169346618637E-2</c:v>
                </c:pt>
                <c:pt idx="1362">
                  <c:v>2.0591528693197247E-2</c:v>
                </c:pt>
                <c:pt idx="1363">
                  <c:v>2.0602240537169969E-2</c:v>
                </c:pt>
                <c:pt idx="1364">
                  <c:v>2.0612952409678975E-2</c:v>
                </c:pt>
                <c:pt idx="1365">
                  <c:v>2.0623664310729595E-2</c:v>
                </c:pt>
                <c:pt idx="1366">
                  <c:v>2.0634376240318275E-2</c:v>
                </c:pt>
                <c:pt idx="1367">
                  <c:v>2.0646444350381096E-2</c:v>
                </c:pt>
                <c:pt idx="1368">
                  <c:v>2.0655800185113371E-2</c:v>
                </c:pt>
                <c:pt idx="1369">
                  <c:v>2.0666512200319787E-2</c:v>
                </c:pt>
                <c:pt idx="1370">
                  <c:v>2.0673150913456156E-2</c:v>
                </c:pt>
                <c:pt idx="1371">
                  <c:v>2.0687936316350353E-2</c:v>
                </c:pt>
                <c:pt idx="1372">
                  <c:v>2.069864841717628E-2</c:v>
                </c:pt>
                <c:pt idx="1373">
                  <c:v>2.0709360546540267E-2</c:v>
                </c:pt>
                <c:pt idx="1374">
                  <c:v>2.0722793741985254E-2</c:v>
                </c:pt>
                <c:pt idx="1375">
                  <c:v>2.0733507162898276E-2</c:v>
                </c:pt>
                <c:pt idx="1376">
                  <c:v>2.0744220612989694E-2</c:v>
                </c:pt>
                <c:pt idx="1377">
                  <c:v>2.0754934092257774E-2</c:v>
                </c:pt>
                <c:pt idx="1378">
                  <c:v>2.0765647600704252E-2</c:v>
                </c:pt>
                <c:pt idx="1379">
                  <c:v>2.0774997474594457E-2</c:v>
                </c:pt>
                <c:pt idx="1380">
                  <c:v>2.078571042252805E-2</c:v>
                </c:pt>
                <c:pt idx="1381">
                  <c:v>2.0796423399318555E-2</c:v>
                </c:pt>
                <c:pt idx="1382">
                  <c:v>2.0793830643604693E-2</c:v>
                </c:pt>
                <c:pt idx="1383">
                  <c:v>2.0700623302766858E-2</c:v>
                </c:pt>
                <c:pt idx="1384">
                  <c:v>2.0618888136163239E-2</c:v>
                </c:pt>
                <c:pt idx="1385">
                  <c:v>2.0536968901058307E-2</c:v>
                </c:pt>
                <c:pt idx="1386">
                  <c:v>2.0454865609018467E-2</c:v>
                </c:pt>
                <c:pt idx="1387">
                  <c:v>2.0372578271644001E-2</c:v>
                </c:pt>
                <c:pt idx="1388">
                  <c:v>2.029010690055431E-2</c:v>
                </c:pt>
                <c:pt idx="1389">
                  <c:v>2.0207451507399207E-2</c:v>
                </c:pt>
                <c:pt idx="1390">
                  <c:v>2.0124612103851965E-2</c:v>
                </c:pt>
                <c:pt idx="1391">
                  <c:v>2.004158870161192E-2</c:v>
                </c:pt>
                <c:pt idx="1392">
                  <c:v>1.9958381312405342E-2</c:v>
                </c:pt>
                <c:pt idx="1393">
                  <c:v>1.987498994798283E-2</c:v>
                </c:pt>
                <c:pt idx="1394">
                  <c:v>1.9791414620123664E-2</c:v>
                </c:pt>
                <c:pt idx="1395">
                  <c:v>1.9720813596230465E-2</c:v>
                </c:pt>
                <c:pt idx="1396">
                  <c:v>1.9729083282615707E-2</c:v>
                </c:pt>
                <c:pt idx="1397">
                  <c:v>1.9737352986389647E-2</c:v>
                </c:pt>
                <c:pt idx="1398">
                  <c:v>1.9745622707554023E-2</c:v>
                </c:pt>
                <c:pt idx="1399">
                  <c:v>1.975389244610623E-2</c:v>
                </c:pt>
                <c:pt idx="1400">
                  <c:v>1.9762162202048874E-2</c:v>
                </c:pt>
                <c:pt idx="1401">
                  <c:v>1.9769299355971836E-2</c:v>
                </c:pt>
                <c:pt idx="1402">
                  <c:v>1.9777568692366378E-2</c:v>
                </c:pt>
                <c:pt idx="1403">
                  <c:v>1.9785838045960347E-2</c:v>
                </c:pt>
                <c:pt idx="1404">
                  <c:v>1.9795241399711658E-2</c:v>
                </c:pt>
                <c:pt idx="1405">
                  <c:v>1.9803511242601275E-2</c:v>
                </c:pt>
                <c:pt idx="1406">
                  <c:v>1.9811781102879591E-2</c:v>
                </c:pt>
                <c:pt idx="1407">
                  <c:v>1.9820050980548343E-2</c:v>
                </c:pt>
                <c:pt idx="1408">
                  <c:v>1.9828320875606664E-2</c:v>
                </c:pt>
                <c:pt idx="1409">
                  <c:v>1.983659078805455E-2</c:v>
                </c:pt>
                <c:pt idx="1410">
                  <c:v>1.9844860717892005E-2</c:v>
                </c:pt>
                <c:pt idx="1411">
                  <c:v>1.9853130665119029E-2</c:v>
                </c:pt>
                <c:pt idx="1412">
                  <c:v>1.986140062973649E-2</c:v>
                </c:pt>
                <c:pt idx="1413">
                  <c:v>1.9869670611742652E-2</c:v>
                </c:pt>
                <c:pt idx="1414">
                  <c:v>1.9875663615474437E-2</c:v>
                </c:pt>
                <c:pt idx="1415">
                  <c:v>1.988393271872102E-2</c:v>
                </c:pt>
                <c:pt idx="1416">
                  <c:v>1.9892201838978885E-2</c:v>
                </c:pt>
                <c:pt idx="1417">
                  <c:v>1.9901652282957372E-2</c:v>
                </c:pt>
                <c:pt idx="1418">
                  <c:v>1.9909921439664302E-2</c:v>
                </c:pt>
                <c:pt idx="1419">
                  <c:v>1.9918190613381626E-2</c:v>
                </c:pt>
                <c:pt idx="1420">
                  <c:v>1.9926459804108454E-2</c:v>
                </c:pt>
                <c:pt idx="1421">
                  <c:v>1.9934729011845675E-2</c:v>
                </c:pt>
                <c:pt idx="1422">
                  <c:v>1.9941856142364791E-2</c:v>
                </c:pt>
                <c:pt idx="1423">
                  <c:v>1.9950124925885156E-2</c:v>
                </c:pt>
                <c:pt idx="1424">
                  <c:v>1.9958393726225324E-2</c:v>
                </c:pt>
                <c:pt idx="1425">
                  <c:v>1.99666625433844E-2</c:v>
                </c:pt>
                <c:pt idx="1426">
                  <c:v>1.9978363420037362E-2</c:v>
                </c:pt>
                <c:pt idx="1427">
                  <c:v>1.9986633647988528E-2</c:v>
                </c:pt>
                <c:pt idx="1428">
                  <c:v>1.9994903893331865E-2</c:v>
                </c:pt>
                <c:pt idx="1429">
                  <c:v>2.0003174156064771E-2</c:v>
                </c:pt>
                <c:pt idx="1430">
                  <c:v>2.0011444436188984E-2</c:v>
                </c:pt>
                <c:pt idx="1431">
                  <c:v>2.0018568336158463E-2</c:v>
                </c:pt>
                <c:pt idx="1432">
                  <c:v>2.0026838191010369E-2</c:v>
                </c:pt>
                <c:pt idx="1433">
                  <c:v>2.0035108063061705E-2</c:v>
                </c:pt>
                <c:pt idx="1434">
                  <c:v>2.0030467183447913E-2</c:v>
                </c:pt>
                <c:pt idx="1435">
                  <c:v>1.9937731217811921E-2</c:v>
                </c:pt>
                <c:pt idx="1436">
                  <c:v>1.9856312875579388E-2</c:v>
                </c:pt>
                <c:pt idx="1437">
                  <c:v>1.9774724969716759E-2</c:v>
                </c:pt>
                <c:pt idx="1438">
                  <c:v>1.9692967510845975E-2</c:v>
                </c:pt>
                <c:pt idx="1439">
                  <c:v>1.9611040509613306E-2</c:v>
                </c:pt>
                <c:pt idx="1440">
                  <c:v>1.9528943976684126E-2</c:v>
                </c:pt>
                <c:pt idx="1441">
                  <c:v>1.944667792274728E-2</c:v>
                </c:pt>
                <c:pt idx="1442">
                  <c:v>1.936424235851333E-2</c:v>
                </c:pt>
                <c:pt idx="1443">
                  <c:v>1.9281637294714566E-2</c:v>
                </c:pt>
                <c:pt idx="1444">
                  <c:v>1.9198862742105853E-2</c:v>
                </c:pt>
                <c:pt idx="1445">
                  <c:v>1.9115918711462929E-2</c:v>
                </c:pt>
                <c:pt idx="1446">
                  <c:v>1.9032805213584976E-2</c:v>
                </c:pt>
                <c:pt idx="1447">
                  <c:v>1.8962289890731083E-2</c:v>
                </c:pt>
                <c:pt idx="1448">
                  <c:v>1.8968307740481773E-2</c:v>
                </c:pt>
                <c:pt idx="1449">
                  <c:v>1.897432559944336E-2</c:v>
                </c:pt>
                <c:pt idx="1450">
                  <c:v>1.8980343467615835E-2</c:v>
                </c:pt>
                <c:pt idx="1451">
                  <c:v>1.8986361344997468E-2</c:v>
                </c:pt>
                <c:pt idx="1452">
                  <c:v>1.8992379231589123E-2</c:v>
                </c:pt>
                <c:pt idx="1453">
                  <c:v>1.8997466813843074E-2</c:v>
                </c:pt>
                <c:pt idx="1454">
                  <c:v>1.9003484401347411E-2</c:v>
                </c:pt>
                <c:pt idx="1455">
                  <c:v>1.9009501997960945E-2</c:v>
                </c:pt>
                <c:pt idx="1456">
                  <c:v>1.9016450870062068E-2</c:v>
                </c:pt>
                <c:pt idx="1457">
                  <c:v>1.9022468802705583E-2</c:v>
                </c:pt>
                <c:pt idx="1458">
                  <c:v>1.902848674455912E-2</c:v>
                </c:pt>
                <c:pt idx="1459">
                  <c:v>1.903450469562442E-2</c:v>
                </c:pt>
                <c:pt idx="1460">
                  <c:v>1.9040522655898874E-2</c:v>
                </c:pt>
                <c:pt idx="1461">
                  <c:v>1.9046540625383353E-2</c:v>
                </c:pt>
                <c:pt idx="1462">
                  <c:v>1.9052558604079593E-2</c:v>
                </c:pt>
                <c:pt idx="1463">
                  <c:v>1.9058576591984989E-2</c:v>
                </c:pt>
                <c:pt idx="1464">
                  <c:v>1.9064594589102146E-2</c:v>
                </c:pt>
                <c:pt idx="1465">
                  <c:v>1.9070612595428461E-2</c:v>
                </c:pt>
                <c:pt idx="1466">
                  <c:v>1.9075696161955456E-2</c:v>
                </c:pt>
                <c:pt idx="1467">
                  <c:v>1.9081713867886377E-2</c:v>
                </c:pt>
                <c:pt idx="1468">
                  <c:v>1.9087731582928254E-2</c:v>
                </c:pt>
                <c:pt idx="1469">
                  <c:v>1.9094608982700569E-2</c:v>
                </c:pt>
                <c:pt idx="1470">
                  <c:v>1.9100626717263536E-2</c:v>
                </c:pt>
                <c:pt idx="1471">
                  <c:v>1.9106644460934817E-2</c:v>
                </c:pt>
                <c:pt idx="1472">
                  <c:v>1.9112662213717057E-2</c:v>
                </c:pt>
                <c:pt idx="1473">
                  <c:v>1.9118679975608489E-2</c:v>
                </c:pt>
                <c:pt idx="1474">
                  <c:v>1.912376076213107E-2</c:v>
                </c:pt>
                <c:pt idx="1475">
                  <c:v>1.9129778222637839E-2</c:v>
                </c:pt>
                <c:pt idx="1476">
                  <c:v>1.9135795692154289E-2</c:v>
                </c:pt>
                <c:pt idx="1477">
                  <c:v>1.9141813170680422E-2</c:v>
                </c:pt>
                <c:pt idx="1478">
                  <c:v>1.9147830658216236E-2</c:v>
                </c:pt>
                <c:pt idx="1479">
                  <c:v>1.9155725385465196E-2</c:v>
                </c:pt>
                <c:pt idx="1480">
                  <c:v>1.9161743531265162E-2</c:v>
                </c:pt>
                <c:pt idx="1481">
                  <c:v>1.9167761686276884E-2</c:v>
                </c:pt>
                <c:pt idx="1482">
                  <c:v>1.9173779850498635E-2</c:v>
                </c:pt>
                <c:pt idx="1483">
                  <c:v>1.9178858095575218E-2</c:v>
                </c:pt>
                <c:pt idx="1484">
                  <c:v>1.9184875957678361E-2</c:v>
                </c:pt>
                <c:pt idx="1485">
                  <c:v>1.9190893828889822E-2</c:v>
                </c:pt>
                <c:pt idx="1486">
                  <c:v>1.9196911709212235E-2</c:v>
                </c:pt>
                <c:pt idx="1487">
                  <c:v>1.9093146934559036E-2</c:v>
                </c:pt>
                <c:pt idx="1488">
                  <c:v>1.9026792265800292E-2</c:v>
                </c:pt>
                <c:pt idx="1489">
                  <c:v>1.8960307190754928E-2</c:v>
                </c:pt>
                <c:pt idx="1490">
                  <c:v>1.8893691716220913E-2</c:v>
                </c:pt>
                <c:pt idx="1491">
                  <c:v>1.8843098667825107E-2</c:v>
                </c:pt>
                <c:pt idx="1492">
                  <c:v>1.8760069595946813E-2</c:v>
                </c:pt>
                <c:pt idx="1493">
                  <c:v>1.8693062963866441E-2</c:v>
                </c:pt>
                <c:pt idx="1494">
                  <c:v>1.8625925959620242E-2</c:v>
                </c:pt>
                <c:pt idx="1495">
                  <c:v>1.855865859007421E-2</c:v>
                </c:pt>
                <c:pt idx="1496">
                  <c:v>1.8491260862101996E-2</c:v>
                </c:pt>
                <c:pt idx="1497">
                  <c:v>1.8423732782595112E-2</c:v>
                </c:pt>
                <c:pt idx="1498">
                  <c:v>1.8356074358458666E-2</c:v>
                </c:pt>
                <c:pt idx="1499">
                  <c:v>1.8298585000727334E-2</c:v>
                </c:pt>
                <c:pt idx="1500">
                  <c:v>1.8302836213214907E-2</c:v>
                </c:pt>
                <c:pt idx="1501">
                  <c:v>1.8307087430400843E-2</c:v>
                </c:pt>
                <c:pt idx="1502">
                  <c:v>1.8311338652282603E-2</c:v>
                </c:pt>
                <c:pt idx="1503">
                  <c:v>1.8315589878861029E-2</c:v>
                </c:pt>
                <c:pt idx="1504">
                  <c:v>1.8317534163276472E-2</c:v>
                </c:pt>
                <c:pt idx="1505">
                  <c:v>1.8321784750778666E-2</c:v>
                </c:pt>
                <c:pt idx="1506">
                  <c:v>1.832603534282843E-2</c:v>
                </c:pt>
                <c:pt idx="1507">
                  <c:v>1.8330285939422254E-2</c:v>
                </c:pt>
                <c:pt idx="1508">
                  <c:v>1.8336846082201489E-2</c:v>
                </c:pt>
                <c:pt idx="1509">
                  <c:v>1.8341097336959076E-2</c:v>
                </c:pt>
                <c:pt idx="1510">
                  <c:v>1.8345348596413333E-2</c:v>
                </c:pt>
                <c:pt idx="1511">
                  <c:v>1.8349599860564256E-2</c:v>
                </c:pt>
                <c:pt idx="1512">
                  <c:v>1.835385112941355E-2</c:v>
                </c:pt>
                <c:pt idx="1513">
                  <c:v>1.8355789614457833E-2</c:v>
                </c:pt>
                <c:pt idx="1514">
                  <c:v>1.8362353681197891E-2</c:v>
                </c:pt>
                <c:pt idx="1515">
                  <c:v>1.8366604964135492E-2</c:v>
                </c:pt>
                <c:pt idx="1516">
                  <c:v>1.8370856251770609E-2</c:v>
                </c:pt>
                <c:pt idx="1517">
                  <c:v>1.8372792155402232E-2</c:v>
                </c:pt>
                <c:pt idx="1518">
                  <c:v>1.8376270882678014E-2</c:v>
                </c:pt>
                <c:pt idx="1519">
                  <c:v>1.8380521317002518E-2</c:v>
                </c:pt>
                <c:pt idx="1520">
                  <c:v>1.838477175582387E-2</c:v>
                </c:pt>
                <c:pt idx="1521">
                  <c:v>1.8391616482006098E-2</c:v>
                </c:pt>
                <c:pt idx="1522">
                  <c:v>1.8396640075596722E-2</c:v>
                </c:pt>
                <c:pt idx="1523">
                  <c:v>1.8400117820020313E-2</c:v>
                </c:pt>
                <c:pt idx="1524">
                  <c:v>1.8404368495845702E-2</c:v>
                </c:pt>
                <c:pt idx="1525">
                  <c:v>1.8408619176217784E-2</c:v>
                </c:pt>
                <c:pt idx="1526">
                  <c:v>1.841286986113656E-2</c:v>
                </c:pt>
                <c:pt idx="1527">
                  <c:v>1.841712055060115E-2</c:v>
                </c:pt>
                <c:pt idx="1528">
                  <c:v>1.8421371244611552E-2</c:v>
                </c:pt>
                <c:pt idx="1529">
                  <c:v>1.8425621943167769E-2</c:v>
                </c:pt>
                <c:pt idx="1530">
                  <c:v>1.8430647311038304E-2</c:v>
                </c:pt>
                <c:pt idx="1531">
                  <c:v>1.8434898236151957E-2</c:v>
                </c:pt>
                <c:pt idx="1532">
                  <c:v>1.843914916586193E-2</c:v>
                </c:pt>
                <c:pt idx="1533">
                  <c:v>1.8443400100167363E-2</c:v>
                </c:pt>
                <c:pt idx="1534">
                  <c:v>1.8447651039069986E-2</c:v>
                </c:pt>
                <c:pt idx="1535">
                  <c:v>1.8451733476896839E-2</c:v>
                </c:pt>
                <c:pt idx="1536">
                  <c:v>1.8455984207925543E-2</c:v>
                </c:pt>
                <c:pt idx="1537">
                  <c:v>1.8460234943500062E-2</c:v>
                </c:pt>
                <c:pt idx="1538">
                  <c:v>1.8431905842551027E-2</c:v>
                </c:pt>
                <c:pt idx="1539">
                  <c:v>1.8372735504118796E-2</c:v>
                </c:pt>
                <c:pt idx="1540">
                  <c:v>1.8320400576858235E-2</c:v>
                </c:pt>
                <c:pt idx="1541">
                  <c:v>1.8267968169950709E-2</c:v>
                </c:pt>
                <c:pt idx="1542">
                  <c:v>1.8215438287313954E-2</c:v>
                </c:pt>
                <c:pt idx="1543">
                  <c:v>1.8162810932875268E-2</c:v>
                </c:pt>
                <c:pt idx="1544">
                  <c:v>1.8110086110565415E-2</c:v>
                </c:pt>
                <c:pt idx="1545">
                  <c:v>1.80572638243282E-2</c:v>
                </c:pt>
                <c:pt idx="1546">
                  <c:v>1.8004344078108293E-2</c:v>
                </c:pt>
                <c:pt idx="1547">
                  <c:v>1.7951326875865134E-2</c:v>
                </c:pt>
                <c:pt idx="1548">
                  <c:v>1.7898212221555555E-2</c:v>
                </c:pt>
                <c:pt idx="1549">
                  <c:v>1.7845000119153773E-2</c:v>
                </c:pt>
                <c:pt idx="1550">
                  <c:v>1.7791690572634872E-2</c:v>
                </c:pt>
                <c:pt idx="1551">
                  <c:v>1.7770505254834829E-2</c:v>
                </c:pt>
                <c:pt idx="1552">
                  <c:v>1.7773465310806466E-2</c:v>
                </c:pt>
                <c:pt idx="1553">
                  <c:v>1.7776425369006758E-2</c:v>
                </c:pt>
                <c:pt idx="1554">
                  <c:v>1.7779385429435701E-2</c:v>
                </c:pt>
                <c:pt idx="1555">
                  <c:v>1.7782345492094166E-2</c:v>
                </c:pt>
                <c:pt idx="1556">
                  <c:v>1.7784655476130229E-2</c:v>
                </c:pt>
                <c:pt idx="1557">
                  <c:v>1.7787615397174317E-2</c:v>
                </c:pt>
                <c:pt idx="1558">
                  <c:v>1.7790575320423239E-2</c:v>
                </c:pt>
                <c:pt idx="1559">
                  <c:v>1.7793535245875229E-2</c:v>
                </c:pt>
                <c:pt idx="1560">
                  <c:v>1.7796495173533811E-2</c:v>
                </c:pt>
                <c:pt idx="1561">
                  <c:v>1.7800105914852725E-2</c:v>
                </c:pt>
                <c:pt idx="1562">
                  <c:v>1.7803065993114361E-2</c:v>
                </c:pt>
                <c:pt idx="1563">
                  <c:v>1.7806026073605517E-2</c:v>
                </c:pt>
                <c:pt idx="1564">
                  <c:v>1.7808986156324456E-2</c:v>
                </c:pt>
                <c:pt idx="1565">
                  <c:v>1.7811946241272913E-2</c:v>
                </c:pt>
                <c:pt idx="1566">
                  <c:v>1.7814906328450897E-2</c:v>
                </c:pt>
                <c:pt idx="1567">
                  <c:v>1.7817866417857528E-2</c:v>
                </c:pt>
                <c:pt idx="1568">
                  <c:v>1.7820826509493681E-2</c:v>
                </c:pt>
                <c:pt idx="1569">
                  <c:v>1.7822482675383E-2</c:v>
                </c:pt>
                <c:pt idx="1570">
                  <c:v>1.7825442478708986E-2</c:v>
                </c:pt>
                <c:pt idx="1571">
                  <c:v>1.782840228421545E-2</c:v>
                </c:pt>
                <c:pt idx="1572">
                  <c:v>1.783136209190328E-2</c:v>
                </c:pt>
                <c:pt idx="1573">
                  <c:v>1.78343219017707E-2</c:v>
                </c:pt>
                <c:pt idx="1574">
                  <c:v>1.7837281713819486E-2</c:v>
                </c:pt>
                <c:pt idx="1575">
                  <c:v>1.7840241528047862E-2</c:v>
                </c:pt>
                <c:pt idx="1576">
                  <c:v>1.7843201344455828E-2</c:v>
                </c:pt>
                <c:pt idx="1577">
                  <c:v>1.78468142810361E-2</c:v>
                </c:pt>
                <c:pt idx="1578">
                  <c:v>1.784912098381497E-2</c:v>
                </c:pt>
                <c:pt idx="1579">
                  <c:v>1.785208080676437E-2</c:v>
                </c:pt>
                <c:pt idx="1580">
                  <c:v>1.7855040631896024E-2</c:v>
                </c:pt>
                <c:pt idx="1581">
                  <c:v>1.785800045920638E-2</c:v>
                </c:pt>
                <c:pt idx="1582">
                  <c:v>1.7862268026448271E-2</c:v>
                </c:pt>
                <c:pt idx="1583">
                  <c:v>1.7865228151520286E-2</c:v>
                </c:pt>
                <c:pt idx="1584">
                  <c:v>1.7868188278820956E-2</c:v>
                </c:pt>
                <c:pt idx="1585">
                  <c:v>1.7871148408351144E-2</c:v>
                </c:pt>
                <c:pt idx="1586">
                  <c:v>1.7874108540110855E-2</c:v>
                </c:pt>
                <c:pt idx="1587">
                  <c:v>1.7876414053676952E-2</c:v>
                </c:pt>
                <c:pt idx="1588">
                  <c:v>1.7879374043067251E-2</c:v>
                </c:pt>
                <c:pt idx="1589">
                  <c:v>1.7882334034662377E-2</c:v>
                </c:pt>
                <c:pt idx="1590">
                  <c:v>1.7879416344342699E-2</c:v>
                </c:pt>
                <c:pt idx="1591">
                  <c:v>1.7836532940871785E-2</c:v>
                </c:pt>
                <c:pt idx="1592">
                  <c:v>1.7798678918641096E-2</c:v>
                </c:pt>
                <c:pt idx="1593">
                  <c:v>1.7760757480476699E-2</c:v>
                </c:pt>
                <c:pt idx="1594">
                  <c:v>1.7722768628337035E-2</c:v>
                </c:pt>
                <c:pt idx="1595">
                  <c:v>1.7684712364181399E-2</c:v>
                </c:pt>
                <c:pt idx="1596">
                  <c:v>1.7646588689978652E-2</c:v>
                </c:pt>
                <c:pt idx="1597">
                  <c:v>1.7608397607695052E-2</c:v>
                </c:pt>
                <c:pt idx="1598">
                  <c:v>1.7570139119302927E-2</c:v>
                </c:pt>
                <c:pt idx="1599">
                  <c:v>1.7531813226778964E-2</c:v>
                </c:pt>
                <c:pt idx="1600">
                  <c:v>1.7493419932100709E-2</c:v>
                </c:pt>
                <c:pt idx="1601">
                  <c:v>1.7454959237250052E-2</c:v>
                </c:pt>
                <c:pt idx="1602">
                  <c:v>1.7416431144214102E-2</c:v>
                </c:pt>
                <c:pt idx="1603">
                  <c:v>1.7383648996804408E-2</c:v>
                </c:pt>
                <c:pt idx="1604">
                  <c:v>1.7385718017394917E-2</c:v>
                </c:pt>
                <c:pt idx="1605">
                  <c:v>1.7387787039074121E-2</c:v>
                </c:pt>
                <c:pt idx="1606">
                  <c:v>1.7389856061842887E-2</c:v>
                </c:pt>
                <c:pt idx="1607">
                  <c:v>1.7391925085700345E-2</c:v>
                </c:pt>
                <c:pt idx="1608">
                  <c:v>1.7393426748468142E-2</c:v>
                </c:pt>
                <c:pt idx="1609">
                  <c:v>1.739549567467652E-2</c:v>
                </c:pt>
                <c:pt idx="1610">
                  <c:v>1.7397564601962713E-2</c:v>
                </c:pt>
                <c:pt idx="1611">
                  <c:v>1.7399633530324973E-2</c:v>
                </c:pt>
                <c:pt idx="1612">
                  <c:v>1.7401702459766806E-2</c:v>
                </c:pt>
                <c:pt idx="1613">
                  <c:v>1.7404339251718113E-2</c:v>
                </c:pt>
                <c:pt idx="1614">
                  <c:v>1.740640828319991E-2</c:v>
                </c:pt>
                <c:pt idx="1615">
                  <c:v>1.7408477315770401E-2</c:v>
                </c:pt>
                <c:pt idx="1616">
                  <c:v>1.7410546349431323E-2</c:v>
                </c:pt>
                <c:pt idx="1617">
                  <c:v>1.741261538418094E-2</c:v>
                </c:pt>
                <c:pt idx="1618">
                  <c:v>1.7414684420018384E-2</c:v>
                </c:pt>
                <c:pt idx="1619">
                  <c:v>1.7416753456946259E-2</c:v>
                </c:pt>
                <c:pt idx="1620">
                  <c:v>1.7418822494961957E-2</c:v>
                </c:pt>
                <c:pt idx="1621">
                  <c:v>1.7419754240172836E-2</c:v>
                </c:pt>
                <c:pt idx="1622">
                  <c:v>1.7421823080410626E-2</c:v>
                </c:pt>
                <c:pt idx="1623">
                  <c:v>1.742389192171423E-2</c:v>
                </c:pt>
                <c:pt idx="1624">
                  <c:v>1.742596076408276E-2</c:v>
                </c:pt>
                <c:pt idx="1625">
                  <c:v>1.7428029607516216E-2</c:v>
                </c:pt>
                <c:pt idx="1626">
                  <c:v>1.7430098452015486E-2</c:v>
                </c:pt>
                <c:pt idx="1627">
                  <c:v>1.7432736530644762E-2</c:v>
                </c:pt>
                <c:pt idx="1628">
                  <c:v>1.743423614421058E-2</c:v>
                </c:pt>
                <c:pt idx="1629">
                  <c:v>1.7436304991906404E-2</c:v>
                </c:pt>
                <c:pt idx="1630">
                  <c:v>1.7438373840666266E-2</c:v>
                </c:pt>
                <c:pt idx="1631">
                  <c:v>1.744044269049283E-2</c:v>
                </c:pt>
                <c:pt idx="1632">
                  <c:v>1.744251154138432E-2</c:v>
                </c:pt>
                <c:pt idx="1633">
                  <c:v>1.7444580393341624E-2</c:v>
                </c:pt>
                <c:pt idx="1634">
                  <c:v>1.744778914155809E-2</c:v>
                </c:pt>
                <c:pt idx="1635">
                  <c:v>1.7449858195912896E-2</c:v>
                </c:pt>
                <c:pt idx="1636">
                  <c:v>1.7451927251356393E-2</c:v>
                </c:pt>
                <c:pt idx="1637">
                  <c:v>1.7453996307889456E-2</c:v>
                </c:pt>
                <c:pt idx="1638">
                  <c:v>1.7456065365510341E-2</c:v>
                </c:pt>
                <c:pt idx="1639">
                  <c:v>1.7457563961866866E-2</c:v>
                </c:pt>
                <c:pt idx="1640">
                  <c:v>1.745963292147007E-2</c:v>
                </c:pt>
                <c:pt idx="1641">
                  <c:v>1.7461701882151966E-2</c:v>
                </c:pt>
                <c:pt idx="1642">
                  <c:v>1.7459920928937615E-2</c:v>
                </c:pt>
                <c:pt idx="1643">
                  <c:v>1.7432105247081029E-2</c:v>
                </c:pt>
                <c:pt idx="1644">
                  <c:v>1.740744385678071E-2</c:v>
                </c:pt>
                <c:pt idx="1645">
                  <c:v>1.738274006691827E-2</c:v>
                </c:pt>
                <c:pt idx="1646">
                  <c:v>1.7357993878295674E-2</c:v>
                </c:pt>
                <c:pt idx="1647">
                  <c:v>1.7333205291716627E-2</c:v>
                </c:pt>
                <c:pt idx="1648">
                  <c:v>1.7308374307983966E-2</c:v>
                </c:pt>
                <c:pt idx="1649">
                  <c:v>1.7283500927904004E-2</c:v>
                </c:pt>
                <c:pt idx="1650">
                  <c:v>1.7258585152283918E-2</c:v>
                </c:pt>
                <c:pt idx="1651">
                  <c:v>1.7233626981930893E-2</c:v>
                </c:pt>
                <c:pt idx="1652">
                  <c:v>1.7208626417654711E-2</c:v>
                </c:pt>
                <c:pt idx="1653">
                  <c:v>1.7183583460267771E-2</c:v>
                </c:pt>
                <c:pt idx="1654">
                  <c:v>1.715849811058159E-2</c:v>
                </c:pt>
                <c:pt idx="1655">
                  <c:v>1.7137178304966749E-2</c:v>
                </c:pt>
                <c:pt idx="1656">
                  <c:v>1.7138687945457629E-2</c:v>
                </c:pt>
                <c:pt idx="1657">
                  <c:v>1.7140197586528908E-2</c:v>
                </c:pt>
                <c:pt idx="1658">
                  <c:v>1.7141707228178857E-2</c:v>
                </c:pt>
                <c:pt idx="1659">
                  <c:v>1.714321687041008E-2</c:v>
                </c:pt>
                <c:pt idx="1660">
                  <c:v>1.714472651322084E-2</c:v>
                </c:pt>
                <c:pt idx="1661">
                  <c:v>1.7145720607417862E-2</c:v>
                </c:pt>
                <c:pt idx="1662">
                  <c:v>1.7147230179601163E-2</c:v>
                </c:pt>
                <c:pt idx="1663">
                  <c:v>1.714873975235719E-2</c:v>
                </c:pt>
                <c:pt idx="1664">
                  <c:v>1.7150249325687705E-2</c:v>
                </c:pt>
                <c:pt idx="1665">
                  <c:v>1.7152274735971161E-2</c:v>
                </c:pt>
                <c:pt idx="1666">
                  <c:v>1.7153784382262616E-2</c:v>
                </c:pt>
                <c:pt idx="1667">
                  <c:v>1.7155294029131869E-2</c:v>
                </c:pt>
                <c:pt idx="1668">
                  <c:v>1.7156803676581525E-2</c:v>
                </c:pt>
                <c:pt idx="1669">
                  <c:v>1.7158313324609851E-2</c:v>
                </c:pt>
                <c:pt idx="1670">
                  <c:v>1.7159822973220318E-2</c:v>
                </c:pt>
                <c:pt idx="1671">
                  <c:v>1.7161332622408584E-2</c:v>
                </c:pt>
                <c:pt idx="1672">
                  <c:v>1.7162842272178125E-2</c:v>
                </c:pt>
                <c:pt idx="1673">
                  <c:v>1.7164351922527205E-2</c:v>
                </c:pt>
                <c:pt idx="1674">
                  <c:v>1.7165345090533329E-2</c:v>
                </c:pt>
                <c:pt idx="1675">
                  <c:v>1.7166854670172642E-2</c:v>
                </c:pt>
                <c:pt idx="1676">
                  <c:v>1.7168364250386443E-2</c:v>
                </c:pt>
                <c:pt idx="1677">
                  <c:v>1.7169873831172969E-2</c:v>
                </c:pt>
                <c:pt idx="1678">
                  <c:v>1.7171383412531348E-2</c:v>
                </c:pt>
                <c:pt idx="1679">
                  <c:v>1.7172892994465089E-2</c:v>
                </c:pt>
                <c:pt idx="1680">
                  <c:v>1.7174402576972437E-2</c:v>
                </c:pt>
                <c:pt idx="1681">
                  <c:v>1.7175912160052514E-2</c:v>
                </c:pt>
                <c:pt idx="1682">
                  <c:v>1.7176904708914975E-2</c:v>
                </c:pt>
                <c:pt idx="1683">
                  <c:v>1.7178414221226568E-2</c:v>
                </c:pt>
                <c:pt idx="1684">
                  <c:v>1.7179923734104818E-2</c:v>
                </c:pt>
                <c:pt idx="1685">
                  <c:v>1.7181433247550615E-2</c:v>
                </c:pt>
                <c:pt idx="1686">
                  <c:v>1.7182942761564846E-2</c:v>
                </c:pt>
                <c:pt idx="1687">
                  <c:v>1.7185487088301237E-2</c:v>
                </c:pt>
                <c:pt idx="1688">
                  <c:v>1.7186996747348575E-2</c:v>
                </c:pt>
                <c:pt idx="1689">
                  <c:v>1.7188506406975446E-2</c:v>
                </c:pt>
                <c:pt idx="1690">
                  <c:v>1.7190016067182727E-2</c:v>
                </c:pt>
                <c:pt idx="1691">
                  <c:v>1.7191008022402563E-2</c:v>
                </c:pt>
                <c:pt idx="1692">
                  <c:v>1.7192517611792319E-2</c:v>
                </c:pt>
                <c:pt idx="1693">
                  <c:v>1.7194027201754804E-2</c:v>
                </c:pt>
                <c:pt idx="1694">
                  <c:v>1.7195536792292652E-2</c:v>
                </c:pt>
                <c:pt idx="1695">
                  <c:v>1.7178779593662392E-2</c:v>
                </c:pt>
                <c:pt idx="1696">
                  <c:v>1.7165485319436572E-2</c:v>
                </c:pt>
                <c:pt idx="1697">
                  <c:v>1.7152168461732186E-2</c:v>
                </c:pt>
                <c:pt idx="1698">
                  <c:v>1.7138829020782093E-2</c:v>
                </c:pt>
                <c:pt idx="1699">
                  <c:v>1.7125466996813936E-2</c:v>
                </c:pt>
                <c:pt idx="1700">
                  <c:v>1.7112082390060568E-2</c:v>
                </c:pt>
                <c:pt idx="1701">
                  <c:v>1.7098675200750511E-2</c:v>
                </c:pt>
                <c:pt idx="1702">
                  <c:v>1.7085245429118351E-2</c:v>
                </c:pt>
                <c:pt idx="1703">
                  <c:v>1.7071793075391736E-2</c:v>
                </c:pt>
                <c:pt idx="1704">
                  <c:v>1.7058318139805264E-2</c:v>
                </c:pt>
                <c:pt idx="1705">
                  <c:v>1.7044820622593524E-2</c:v>
                </c:pt>
                <c:pt idx="1706">
                  <c:v>1.7031300523985899E-2</c:v>
                </c:pt>
                <c:pt idx="1707">
                  <c:v>1.7019867067080311E-2</c:v>
                </c:pt>
                <c:pt idx="1708">
                  <c:v>1.7021079269985324E-2</c:v>
                </c:pt>
                <c:pt idx="1709">
                  <c:v>1.7022291473264815E-2</c:v>
                </c:pt>
                <c:pt idx="1710">
                  <c:v>1.7023503676917056E-2</c:v>
                </c:pt>
                <c:pt idx="1711">
                  <c:v>1.7024715880942908E-2</c:v>
                </c:pt>
                <c:pt idx="1712">
                  <c:v>1.7025928085344984E-2</c:v>
                </c:pt>
                <c:pt idx="1713">
                  <c:v>1.7026651625720229E-2</c:v>
                </c:pt>
                <c:pt idx="1714">
                  <c:v>1.7027863773631066E-2</c:v>
                </c:pt>
                <c:pt idx="1715">
                  <c:v>1.7029075921912596E-2</c:v>
                </c:pt>
                <c:pt idx="1716">
                  <c:v>1.7030776906685946E-2</c:v>
                </c:pt>
                <c:pt idx="1717">
                  <c:v>1.703198911295609E-2</c:v>
                </c:pt>
                <c:pt idx="1718">
                  <c:v>1.7033201319599851E-2</c:v>
                </c:pt>
                <c:pt idx="1719">
                  <c:v>1.7034413526618095E-2</c:v>
                </c:pt>
                <c:pt idx="1720">
                  <c:v>1.7035625734009081E-2</c:v>
                </c:pt>
                <c:pt idx="1721">
                  <c:v>1.7036837941775421E-2</c:v>
                </c:pt>
                <c:pt idx="1722">
                  <c:v>1.7038050149914503E-2</c:v>
                </c:pt>
                <c:pt idx="1723">
                  <c:v>1.7039262358428071E-2</c:v>
                </c:pt>
                <c:pt idx="1724">
                  <c:v>1.7040474567315254E-2</c:v>
                </c:pt>
                <c:pt idx="1725">
                  <c:v>1.7041686776577789E-2</c:v>
                </c:pt>
                <c:pt idx="1726">
                  <c:v>1.7041920189484472E-2</c:v>
                </c:pt>
                <c:pt idx="1727">
                  <c:v>1.7043132284916496E-2</c:v>
                </c:pt>
                <c:pt idx="1728">
                  <c:v>1.7044344380714449E-2</c:v>
                </c:pt>
                <c:pt idx="1729">
                  <c:v>1.7045729633502482E-2</c:v>
                </c:pt>
                <c:pt idx="1730">
                  <c:v>1.7046941730083809E-2</c:v>
                </c:pt>
                <c:pt idx="1731">
                  <c:v>1.7048153827030177E-2</c:v>
                </c:pt>
                <c:pt idx="1732">
                  <c:v>1.7049365924344251E-2</c:v>
                </c:pt>
                <c:pt idx="1733">
                  <c:v>1.7050578022023366E-2</c:v>
                </c:pt>
                <c:pt idx="1734">
                  <c:v>1.705130028643952E-2</c:v>
                </c:pt>
                <c:pt idx="1735">
                  <c:v>1.705251232753173E-2</c:v>
                </c:pt>
                <c:pt idx="1736">
                  <c:v>1.7053724368987694E-2</c:v>
                </c:pt>
                <c:pt idx="1737">
                  <c:v>1.7054936410803821E-2</c:v>
                </c:pt>
                <c:pt idx="1738">
                  <c:v>1.7057618704474739E-2</c:v>
                </c:pt>
                <c:pt idx="1739">
                  <c:v>1.705883091902435E-2</c:v>
                </c:pt>
                <c:pt idx="1740">
                  <c:v>1.7060043133947572E-2</c:v>
                </c:pt>
                <c:pt idx="1741">
                  <c:v>1.7061255349244409E-2</c:v>
                </c:pt>
                <c:pt idx="1742">
                  <c:v>1.706246756491573E-2</c:v>
                </c:pt>
                <c:pt idx="1743">
                  <c:v>1.7063189389478088E-2</c:v>
                </c:pt>
                <c:pt idx="1744">
                  <c:v>1.7064401548536931E-2</c:v>
                </c:pt>
                <c:pt idx="1745">
                  <c:v>1.7065613707965586E-2</c:v>
                </c:pt>
                <c:pt idx="1746">
                  <c:v>1.7065677497493093E-2</c:v>
                </c:pt>
                <c:pt idx="1747">
                  <c:v>1.7058296572614619E-2</c:v>
                </c:pt>
                <c:pt idx="1748">
                  <c:v>1.7051537129693581E-2</c:v>
                </c:pt>
                <c:pt idx="1749">
                  <c:v>1.7044765980326289E-2</c:v>
                </c:pt>
                <c:pt idx="1750">
                  <c:v>1.7037983124576182E-2</c:v>
                </c:pt>
                <c:pt idx="1751">
                  <c:v>1.7031188562501468E-2</c:v>
                </c:pt>
                <c:pt idx="1752">
                  <c:v>1.7024382294165578E-2</c:v>
                </c:pt>
                <c:pt idx="1753">
                  <c:v>1.7017564319626723E-2</c:v>
                </c:pt>
                <c:pt idx="1754">
                  <c:v>1.7010734638947464E-2</c:v>
                </c:pt>
                <c:pt idx="1755">
                  <c:v>1.700389325218862E-2</c:v>
                </c:pt>
                <c:pt idx="1756">
                  <c:v>1.699704015941101E-2</c:v>
                </c:pt>
                <c:pt idx="1757">
                  <c:v>1.6990175360675461E-2</c:v>
                </c:pt>
                <c:pt idx="1758">
                  <c:v>1.698329885604366E-2</c:v>
                </c:pt>
                <c:pt idx="1759">
                  <c:v>1.6977546561376112E-2</c:v>
                </c:pt>
                <c:pt idx="1760">
                  <c:v>1.6978604744892576E-2</c:v>
                </c:pt>
                <c:pt idx="1761">
                  <c:v>1.6979662928694027E-2</c:v>
                </c:pt>
                <c:pt idx="1762">
                  <c:v>1.698072111278047E-2</c:v>
                </c:pt>
                <c:pt idx="1763">
                  <c:v>1.6981779297151903E-2</c:v>
                </c:pt>
                <c:pt idx="1764">
                  <c:v>1.6982837481808323E-2</c:v>
                </c:pt>
                <c:pt idx="1765">
                  <c:v>1.6983420041538706E-2</c:v>
                </c:pt>
                <c:pt idx="1766">
                  <c:v>1.6984478176929003E-2</c:v>
                </c:pt>
                <c:pt idx="1767">
                  <c:v>1.6985536312601274E-2</c:v>
                </c:pt>
                <c:pt idx="1768">
                  <c:v>1.6987070223283034E-2</c:v>
                </c:pt>
                <c:pt idx="1769">
                  <c:v>1.6988128409362663E-2</c:v>
                </c:pt>
                <c:pt idx="1770">
                  <c:v>1.6989186595729022E-2</c:v>
                </c:pt>
                <c:pt idx="1771">
                  <c:v>1.69902447823795E-2</c:v>
                </c:pt>
                <c:pt idx="1772">
                  <c:v>1.6991302969315836E-2</c:v>
                </c:pt>
                <c:pt idx="1773">
                  <c:v>1.6992361156536295E-2</c:v>
                </c:pt>
                <c:pt idx="1774">
                  <c:v>1.6993419344040871E-2</c:v>
                </c:pt>
                <c:pt idx="1775">
                  <c:v>1.6994477531832176E-2</c:v>
                </c:pt>
                <c:pt idx="1776">
                  <c:v>1.6995535719906734E-2</c:v>
                </c:pt>
                <c:pt idx="1777">
                  <c:v>1.699659390826715E-2</c:v>
                </c:pt>
                <c:pt idx="1778">
                  <c:v>1.6996699570006157E-2</c:v>
                </c:pt>
                <c:pt idx="1779">
                  <c:v>1.699775765918865E-2</c:v>
                </c:pt>
                <c:pt idx="1780">
                  <c:v>1.6998815748650031E-2</c:v>
                </c:pt>
                <c:pt idx="1781">
                  <c:v>1.7000024994088925E-2</c:v>
                </c:pt>
                <c:pt idx="1782">
                  <c:v>1.7001083084147162E-2</c:v>
                </c:pt>
                <c:pt idx="1783">
                  <c:v>1.7002141174483398E-2</c:v>
                </c:pt>
                <c:pt idx="1784">
                  <c:v>1.7003199265098523E-2</c:v>
                </c:pt>
                <c:pt idx="1785">
                  <c:v>1.7004257355992536E-2</c:v>
                </c:pt>
                <c:pt idx="1786">
                  <c:v>1.7004838807106907E-2</c:v>
                </c:pt>
                <c:pt idx="1787">
                  <c:v>1.7005896848664197E-2</c:v>
                </c:pt>
                <c:pt idx="1788">
                  <c:v>1.7006954890495422E-2</c:v>
                </c:pt>
                <c:pt idx="1789">
                  <c:v>1.7008012932603282E-2</c:v>
                </c:pt>
                <c:pt idx="1790">
                  <c:v>1.7010024674047167E-2</c:v>
                </c:pt>
                <c:pt idx="1791">
                  <c:v>1.7012513662964534E-2</c:v>
                </c:pt>
                <c:pt idx="1792">
                  <c:v>1.7013571955480283E-2</c:v>
                </c:pt>
                <c:pt idx="1793">
                  <c:v>1.7014630248286863E-2</c:v>
                </c:pt>
                <c:pt idx="1794">
                  <c:v>1.7015688541385125E-2</c:v>
                </c:pt>
                <c:pt idx="1795">
                  <c:v>1.7015920042861829E-2</c:v>
                </c:pt>
                <c:pt idx="1796">
                  <c:v>1.7016978186909816E-2</c:v>
                </c:pt>
                <c:pt idx="1797">
                  <c:v>1.7018036331239775E-2</c:v>
                </c:pt>
                <c:pt idx="1798">
                  <c:v>1.7017276102386718E-2</c:v>
                </c:pt>
                <c:pt idx="1799">
                  <c:v>1.7015949584387291E-2</c:v>
                </c:pt>
                <c:pt idx="1800">
                  <c:v>1.7014482464870112E-2</c:v>
                </c:pt>
                <c:pt idx="1801">
                  <c:v>1.7013011773670855E-2</c:v>
                </c:pt>
                <c:pt idx="1802">
                  <c:v>1.7011537510792121E-2</c:v>
                </c:pt>
                <c:pt idx="1803">
                  <c:v>1.7010059676239999E-2</c:v>
                </c:pt>
                <c:pt idx="1804">
                  <c:v>1.7008578270017956E-2</c:v>
                </c:pt>
                <c:pt idx="1805">
                  <c:v>1.7007093292128607E-2</c:v>
                </c:pt>
                <c:pt idx="1806">
                  <c:v>1.700560474257716E-2</c:v>
                </c:pt>
                <c:pt idx="1807">
                  <c:v>1.7004112621367092E-2</c:v>
                </c:pt>
                <c:pt idx="1808">
                  <c:v>1.7002616928502749E-2</c:v>
                </c:pt>
                <c:pt idx="1809">
                  <c:v>1.7001117663987604E-2</c:v>
                </c:pt>
                <c:pt idx="1810">
                  <c:v>1.6999614827826869E-2</c:v>
                </c:pt>
                <c:pt idx="1811">
                  <c:v>1.6999907104441953E-2</c:v>
                </c:pt>
                <c:pt idx="1812">
                  <c:v>1.7000918344810788E-2</c:v>
                </c:pt>
                <c:pt idx="1813">
                  <c:v>1.7001929585441153E-2</c:v>
                </c:pt>
                <c:pt idx="1814">
                  <c:v>1.7002940826331307E-2</c:v>
                </c:pt>
                <c:pt idx="1815">
                  <c:v>1.7003952067482123E-2</c:v>
                </c:pt>
                <c:pt idx="1816">
                  <c:v>1.700449004427905E-2</c:v>
                </c:pt>
                <c:pt idx="1817">
                  <c:v>1.7005501238268252E-2</c:v>
                </c:pt>
                <c:pt idx="1818">
                  <c:v>1.7006512432513953E-2</c:v>
                </c:pt>
                <c:pt idx="1819">
                  <c:v>1.7007523627017029E-2</c:v>
                </c:pt>
                <c:pt idx="1820">
                  <c:v>1.7009008277137434E-2</c:v>
                </c:pt>
                <c:pt idx="1821">
                  <c:v>1.7010019519847874E-2</c:v>
                </c:pt>
                <c:pt idx="1822">
                  <c:v>1.7011030762820709E-2</c:v>
                </c:pt>
                <c:pt idx="1823">
                  <c:v>1.7012042006051602E-2</c:v>
                </c:pt>
                <c:pt idx="1824">
                  <c:v>1.7013053249544892E-2</c:v>
                </c:pt>
                <c:pt idx="1825">
                  <c:v>1.701406449329624E-2</c:v>
                </c:pt>
                <c:pt idx="1826">
                  <c:v>1.7015075737309981E-2</c:v>
                </c:pt>
                <c:pt idx="1827">
                  <c:v>1.7016086981581781E-2</c:v>
                </c:pt>
                <c:pt idx="1828">
                  <c:v>1.7017098226115978E-2</c:v>
                </c:pt>
                <c:pt idx="1829">
                  <c:v>1.7017161720952245E-2</c:v>
                </c:pt>
                <c:pt idx="1830">
                  <c:v>1.7018172870570503E-2</c:v>
                </c:pt>
                <c:pt idx="1831">
                  <c:v>1.7019184020441891E-2</c:v>
                </c:pt>
                <c:pt idx="1832">
                  <c:v>1.7020195170569963E-2</c:v>
                </c:pt>
                <c:pt idx="1833">
                  <c:v>1.7021680377086387E-2</c:v>
                </c:pt>
                <c:pt idx="1834">
                  <c:v>1.7022217471586387E-2</c:v>
                </c:pt>
                <c:pt idx="1835">
                  <c:v>1.7023228622477404E-2</c:v>
                </c:pt>
                <c:pt idx="1836">
                  <c:v>1.702423977362244E-2</c:v>
                </c:pt>
                <c:pt idx="1837">
                  <c:v>1.7025250925021496E-2</c:v>
                </c:pt>
                <c:pt idx="1838">
                  <c:v>1.7026262076676346E-2</c:v>
                </c:pt>
                <c:pt idx="1839">
                  <c:v>1.7027273228584328E-2</c:v>
                </c:pt>
                <c:pt idx="1840">
                  <c:v>1.7028284380746328E-2</c:v>
                </c:pt>
                <c:pt idx="1841">
                  <c:v>1.7029295533165012E-2</c:v>
                </c:pt>
                <c:pt idx="1842">
                  <c:v>1.7031255676898987E-2</c:v>
                </c:pt>
                <c:pt idx="1843">
                  <c:v>1.7032266925335278E-2</c:v>
                </c:pt>
                <c:pt idx="1844">
                  <c:v>1.7033278174032235E-2</c:v>
                </c:pt>
                <c:pt idx="1845">
                  <c:v>1.7034289422987244E-2</c:v>
                </c:pt>
                <c:pt idx="1846">
                  <c:v>1.7034825975890171E-2</c:v>
                </c:pt>
                <c:pt idx="1847">
                  <c:v>1.7035837177599791E-2</c:v>
                </c:pt>
                <c:pt idx="1848">
                  <c:v>1.7036848379565907E-2</c:v>
                </c:pt>
                <c:pt idx="1849">
                  <c:v>1.7037859581791159E-2</c:v>
                </c:pt>
                <c:pt idx="1850">
                  <c:v>1.7040338994978449E-2</c:v>
                </c:pt>
                <c:pt idx="1851">
                  <c:v>1.7044717292663693E-2</c:v>
                </c:pt>
                <c:pt idx="1852">
                  <c:v>1.7048276815916363E-2</c:v>
                </c:pt>
                <c:pt idx="1853">
                  <c:v>1.7051839819571958E-2</c:v>
                </c:pt>
                <c:pt idx="1854">
                  <c:v>1.7055406303636556E-2</c:v>
                </c:pt>
                <c:pt idx="1855">
                  <c:v>1.7058976268123194E-2</c:v>
                </c:pt>
                <c:pt idx="1856">
                  <c:v>1.7062549713039686E-2</c:v>
                </c:pt>
                <c:pt idx="1857">
                  <c:v>1.7066126638395594E-2</c:v>
                </c:pt>
                <c:pt idx="1858">
                  <c:v>1.7069707044200473E-2</c:v>
                </c:pt>
                <c:pt idx="1859">
                  <c:v>1.7073290930463017E-2</c:v>
                </c:pt>
                <c:pt idx="1860">
                  <c:v>1.7076878297193645E-2</c:v>
                </c:pt>
                <c:pt idx="1861">
                  <c:v>1.7080469144402789E-2</c:v>
                </c:pt>
                <c:pt idx="1862">
                  <c:v>1.7084063472098267E-2</c:v>
                </c:pt>
                <c:pt idx="1863">
                  <c:v>1.7086208942461375E-2</c:v>
                </c:pt>
                <c:pt idx="1864">
                  <c:v>1.7087265905499336E-2</c:v>
                </c:pt>
                <c:pt idx="1865">
                  <c:v>1.7088322868820553E-2</c:v>
                </c:pt>
                <c:pt idx="1866">
                  <c:v>1.7089379832426754E-2</c:v>
                </c:pt>
                <c:pt idx="1867">
                  <c:v>1.7090436796316211E-2</c:v>
                </c:pt>
                <c:pt idx="1868">
                  <c:v>1.7091013141380996E-2</c:v>
                </c:pt>
                <c:pt idx="1869">
                  <c:v>1.7092070055748008E-2</c:v>
                </c:pt>
                <c:pt idx="1870">
                  <c:v>1.709312697039524E-2</c:v>
                </c:pt>
                <c:pt idx="1871">
                  <c:v>1.7094183885323563E-2</c:v>
                </c:pt>
                <c:pt idx="1872">
                  <c:v>1.7095240800533859E-2</c:v>
                </c:pt>
                <c:pt idx="1873">
                  <c:v>1.7096778585624688E-2</c:v>
                </c:pt>
                <c:pt idx="1874">
                  <c:v>1.7097835551504726E-2</c:v>
                </c:pt>
                <c:pt idx="1875">
                  <c:v>1.7098892517668014E-2</c:v>
                </c:pt>
                <c:pt idx="1876">
                  <c:v>1.7099949484116292E-2</c:v>
                </c:pt>
                <c:pt idx="1877">
                  <c:v>1.710100645084869E-2</c:v>
                </c:pt>
                <c:pt idx="1878">
                  <c:v>1.7102063417866079E-2</c:v>
                </c:pt>
                <c:pt idx="1879">
                  <c:v>1.710312038516585E-2</c:v>
                </c:pt>
                <c:pt idx="1880">
                  <c:v>1.7104177352753217E-2</c:v>
                </c:pt>
                <c:pt idx="1881">
                  <c:v>1.7104753050074872E-2</c:v>
                </c:pt>
                <c:pt idx="1882">
                  <c:v>1.7105809968096984E-2</c:v>
                </c:pt>
                <c:pt idx="1883">
                  <c:v>1.7106866886398432E-2</c:v>
                </c:pt>
                <c:pt idx="1884">
                  <c:v>1.7107923804981856E-2</c:v>
                </c:pt>
                <c:pt idx="1885">
                  <c:v>1.7108980723847249E-2</c:v>
                </c:pt>
                <c:pt idx="1886">
                  <c:v>1.711003764299374E-2</c:v>
                </c:pt>
                <c:pt idx="1887">
                  <c:v>1.7111094562420444E-2</c:v>
                </c:pt>
                <c:pt idx="1888">
                  <c:v>1.7112151482129117E-2</c:v>
                </c:pt>
                <c:pt idx="1889">
                  <c:v>1.7113208402119766E-2</c:v>
                </c:pt>
                <c:pt idx="1890">
                  <c:v>1.7113783620555267E-2</c:v>
                </c:pt>
                <c:pt idx="1891">
                  <c:v>1.7114840490949135E-2</c:v>
                </c:pt>
                <c:pt idx="1892">
                  <c:v>1.7115897361621002E-2</c:v>
                </c:pt>
                <c:pt idx="1893">
                  <c:v>1.7116954232572645E-2</c:v>
                </c:pt>
                <c:pt idx="1894">
                  <c:v>1.7118974928793374E-2</c:v>
                </c:pt>
                <c:pt idx="1895">
                  <c:v>1.712003190064168E-2</c:v>
                </c:pt>
                <c:pt idx="1896">
                  <c:v>1.7121088872776715E-2</c:v>
                </c:pt>
                <c:pt idx="1897">
                  <c:v>1.7122145845193261E-2</c:v>
                </c:pt>
                <c:pt idx="1898">
                  <c:v>1.7123202817895668E-2</c:v>
                </c:pt>
                <c:pt idx="1899">
                  <c:v>1.7123777617477624E-2</c:v>
                </c:pt>
                <c:pt idx="1900">
                  <c:v>1.7124834540560307E-2</c:v>
                </c:pt>
                <c:pt idx="1901">
                  <c:v>1.7125891463923203E-2</c:v>
                </c:pt>
                <c:pt idx="1902">
                  <c:v>1.7128007331566053E-2</c:v>
                </c:pt>
                <c:pt idx="1903">
                  <c:v>1.7137922166608598E-2</c:v>
                </c:pt>
                <c:pt idx="1904">
                  <c:v>1.7146328161739E-2</c:v>
                </c:pt>
                <c:pt idx="1905">
                  <c:v>1.7154743861938326E-2</c:v>
                </c:pt>
                <c:pt idx="1906">
                  <c:v>1.7163169267265656E-2</c:v>
                </c:pt>
                <c:pt idx="1907">
                  <c:v>1.7171604377786157E-2</c:v>
                </c:pt>
                <c:pt idx="1908">
                  <c:v>1.7180049193562388E-2</c:v>
                </c:pt>
                <c:pt idx="1909">
                  <c:v>1.7188503714656037E-2</c:v>
                </c:pt>
                <c:pt idx="1910">
                  <c:v>1.7196967941128793E-2</c:v>
                </c:pt>
                <c:pt idx="1911">
                  <c:v>1.7205441873044958E-2</c:v>
                </c:pt>
                <c:pt idx="1912">
                  <c:v>1.7213925510464481E-2</c:v>
                </c:pt>
                <c:pt idx="1913">
                  <c:v>1.7222418853454262E-2</c:v>
                </c:pt>
                <c:pt idx="1914">
                  <c:v>1.7230921902074259E-2</c:v>
                </c:pt>
                <c:pt idx="1915">
                  <c:v>1.7238387143333336E-2</c:v>
                </c:pt>
                <c:pt idx="1916">
                  <c:v>1.7239571466068866E-2</c:v>
                </c:pt>
                <c:pt idx="1917">
                  <c:v>1.724075578916064E-2</c:v>
                </c:pt>
                <c:pt idx="1918">
                  <c:v>1.7241940112609513E-2</c:v>
                </c:pt>
                <c:pt idx="1919">
                  <c:v>1.7243124436414625E-2</c:v>
                </c:pt>
                <c:pt idx="1920">
                  <c:v>1.7244308760577715E-2</c:v>
                </c:pt>
                <c:pt idx="1921">
                  <c:v>1.7244996041256282E-2</c:v>
                </c:pt>
                <c:pt idx="1922">
                  <c:v>1.7246180309496678E-2</c:v>
                </c:pt>
                <c:pt idx="1923">
                  <c:v>1.7247364578091076E-2</c:v>
                </c:pt>
                <c:pt idx="1924">
                  <c:v>1.724854884703772E-2</c:v>
                </c:pt>
                <c:pt idx="1925">
                  <c:v>1.7250230386742782E-2</c:v>
                </c:pt>
                <c:pt idx="1926">
                  <c:v>1.7251414713045896E-2</c:v>
                </c:pt>
                <c:pt idx="1927">
                  <c:v>1.7252599039707855E-2</c:v>
                </c:pt>
                <c:pt idx="1928">
                  <c:v>1.7253783366724312E-2</c:v>
                </c:pt>
                <c:pt idx="1929">
                  <c:v>1.7254967694098743E-2</c:v>
                </c:pt>
                <c:pt idx="1930">
                  <c:v>1.7256152021830281E-2</c:v>
                </c:pt>
                <c:pt idx="1931">
                  <c:v>1.7257336349918925E-2</c:v>
                </c:pt>
                <c:pt idx="1932">
                  <c:v>1.7258520678362935E-2</c:v>
                </c:pt>
                <c:pt idx="1933">
                  <c:v>1.7259207283444593E-2</c:v>
                </c:pt>
                <c:pt idx="1934">
                  <c:v>1.7259893796798487E-2</c:v>
                </c:pt>
                <c:pt idx="1935">
                  <c:v>1.7261078012945852E-2</c:v>
                </c:pt>
                <c:pt idx="1936">
                  <c:v>1.7262262229442271E-2</c:v>
                </c:pt>
                <c:pt idx="1937">
                  <c:v>1.7263446446286856E-2</c:v>
                </c:pt>
                <c:pt idx="1938">
                  <c:v>1.7264630663480496E-2</c:v>
                </c:pt>
                <c:pt idx="1939">
                  <c:v>1.726631292359998E-2</c:v>
                </c:pt>
                <c:pt idx="1940">
                  <c:v>1.7266999098917601E-2</c:v>
                </c:pt>
                <c:pt idx="1941">
                  <c:v>1.7268183317159291E-2</c:v>
                </c:pt>
                <c:pt idx="1942">
                  <c:v>1.7267873025484669E-2</c:v>
                </c:pt>
                <c:pt idx="1943">
                  <c:v>1.7270551754689834E-2</c:v>
                </c:pt>
                <c:pt idx="1944">
                  <c:v>1.7271735973979574E-2</c:v>
                </c:pt>
                <c:pt idx="1945">
                  <c:v>1.7272920193616592E-2</c:v>
                </c:pt>
                <c:pt idx="1946">
                  <c:v>1.7275101314065618E-2</c:v>
                </c:pt>
                <c:pt idx="1947">
                  <c:v>1.7276285647864476E-2</c:v>
                </c:pt>
                <c:pt idx="1948">
                  <c:v>1.727746998201957E-2</c:v>
                </c:pt>
                <c:pt idx="1949">
                  <c:v>1.7278654316530032E-2</c:v>
                </c:pt>
                <c:pt idx="1950">
                  <c:v>1.7279838651399339E-2</c:v>
                </c:pt>
                <c:pt idx="1951">
                  <c:v>1.7280524242033236E-2</c:v>
                </c:pt>
                <c:pt idx="1952">
                  <c:v>1.7281708520863841E-2</c:v>
                </c:pt>
                <c:pt idx="1953">
                  <c:v>1.7282892800046693E-2</c:v>
                </c:pt>
                <c:pt idx="1954">
                  <c:v>1.7285454890927244E-2</c:v>
                </c:pt>
                <c:pt idx="1955">
                  <c:v>1.7298035408460501E-2</c:v>
                </c:pt>
                <c:pt idx="1956">
                  <c:v>1.7308780987208176E-2</c:v>
                </c:pt>
                <c:pt idx="1957">
                  <c:v>1.7319538780846688E-2</c:v>
                </c:pt>
                <c:pt idx="1958">
                  <c:v>1.7330308789477698E-2</c:v>
                </c:pt>
                <c:pt idx="1959">
                  <c:v>1.7341091013199385E-2</c:v>
                </c:pt>
                <c:pt idx="1960">
                  <c:v>1.7351885452114277E-2</c:v>
                </c:pt>
                <c:pt idx="1961">
                  <c:v>1.7362692106323165E-2</c:v>
                </c:pt>
                <c:pt idx="1962">
                  <c:v>1.7373510975924229E-2</c:v>
                </c:pt>
                <c:pt idx="1963">
                  <c:v>1.7384342061019992E-2</c:v>
                </c:pt>
                <c:pt idx="1964">
                  <c:v>1.739518536170951E-2</c:v>
                </c:pt>
                <c:pt idx="1965">
                  <c:v>1.740604087809618E-2</c:v>
                </c:pt>
                <c:pt idx="1966">
                  <c:v>1.7416908610278177E-2</c:v>
                </c:pt>
                <c:pt idx="1967">
                  <c:v>1.74264256087188E-2</c:v>
                </c:pt>
                <c:pt idx="1968">
                  <c:v>1.7427770144981126E-2</c:v>
                </c:pt>
                <c:pt idx="1969">
                  <c:v>1.7429114681703085E-2</c:v>
                </c:pt>
                <c:pt idx="1970">
                  <c:v>1.7430459218884677E-2</c:v>
                </c:pt>
                <c:pt idx="1971">
                  <c:v>1.7431803756526771E-2</c:v>
                </c:pt>
                <c:pt idx="1972">
                  <c:v>1.7433148294629362E-2</c:v>
                </c:pt>
                <c:pt idx="1973">
                  <c:v>1.7433975262929859E-2</c:v>
                </c:pt>
                <c:pt idx="1974">
                  <c:v>1.7435319736947692E-2</c:v>
                </c:pt>
                <c:pt idx="1975">
                  <c:v>1.7436664211421423E-2</c:v>
                </c:pt>
                <c:pt idx="1976">
                  <c:v>1.7438526451636929E-2</c:v>
                </c:pt>
                <c:pt idx="1977">
                  <c:v>1.7439870992039423E-2</c:v>
                </c:pt>
                <c:pt idx="1978">
                  <c:v>1.7441215532900678E-2</c:v>
                </c:pt>
                <c:pt idx="1979">
                  <c:v>1.7442560074222437E-2</c:v>
                </c:pt>
                <c:pt idx="1980">
                  <c:v>1.7443904616003827E-2</c:v>
                </c:pt>
                <c:pt idx="1981">
                  <c:v>1.7445249158245718E-2</c:v>
                </c:pt>
                <c:pt idx="1982">
                  <c:v>1.7446593700946374E-2</c:v>
                </c:pt>
                <c:pt idx="1983">
                  <c:v>1.7447938244108396E-2</c:v>
                </c:pt>
                <c:pt idx="1984">
                  <c:v>1.7449282787729187E-2</c:v>
                </c:pt>
                <c:pt idx="1985">
                  <c:v>1.7450627331811346E-2</c:v>
                </c:pt>
                <c:pt idx="1986">
                  <c:v>1.745093506786688E-2</c:v>
                </c:pt>
                <c:pt idx="1987">
                  <c:v>1.7452279482733424E-2</c:v>
                </c:pt>
                <c:pt idx="1988">
                  <c:v>1.7453623898051163E-2</c:v>
                </c:pt>
                <c:pt idx="1989">
                  <c:v>1.7455160373250678E-2</c:v>
                </c:pt>
                <c:pt idx="1990">
                  <c:v>1.745650478953209E-2</c:v>
                </c:pt>
                <c:pt idx="1991">
                  <c:v>1.7457849206262033E-2</c:v>
                </c:pt>
                <c:pt idx="1992">
                  <c:v>1.745919362344317E-2</c:v>
                </c:pt>
                <c:pt idx="1993">
                  <c:v>1.7460538041074614E-2</c:v>
                </c:pt>
                <c:pt idx="1994">
                  <c:v>1.7461363559357339E-2</c:v>
                </c:pt>
                <c:pt idx="1995">
                  <c:v>1.7462707912786816E-2</c:v>
                </c:pt>
                <c:pt idx="1996">
                  <c:v>1.7464052266659983E-2</c:v>
                </c:pt>
                <c:pt idx="1997">
                  <c:v>1.7465396620978634E-2</c:v>
                </c:pt>
                <c:pt idx="1998">
                  <c:v>1.7468298525339813E-2</c:v>
                </c:pt>
                <c:pt idx="1999">
                  <c:v>1.7469643075926331E-2</c:v>
                </c:pt>
                <c:pt idx="2000">
                  <c:v>1.7470987626971617E-2</c:v>
                </c:pt>
                <c:pt idx="2001">
                  <c:v>1.747233217847827E-2</c:v>
                </c:pt>
                <c:pt idx="2002">
                  <c:v>1.7473676730444556E-2</c:v>
                </c:pt>
                <c:pt idx="2003">
                  <c:v>1.7474501751007347E-2</c:v>
                </c:pt>
                <c:pt idx="2004">
                  <c:v>1.7475846238738164E-2</c:v>
                </c:pt>
                <c:pt idx="2005">
                  <c:v>1.7477190726924004E-2</c:v>
                </c:pt>
                <c:pt idx="2006">
                  <c:v>1.7479165935622144E-2</c:v>
                </c:pt>
                <c:pt idx="2007">
                  <c:v>1.7486018520590074E-2</c:v>
                </c:pt>
                <c:pt idx="2008">
                  <c:v>1.7491739605391628E-2</c:v>
                </c:pt>
                <c:pt idx="2009">
                  <c:v>1.7497466096891751E-2</c:v>
                </c:pt>
                <c:pt idx="2010">
                  <c:v>1.7503197995114766E-2</c:v>
                </c:pt>
                <c:pt idx="2011">
                  <c:v>1.7508935300083271E-2</c:v>
                </c:pt>
                <c:pt idx="2012">
                  <c:v>1.7514678011821588E-2</c:v>
                </c:pt>
                <c:pt idx="2013">
                  <c:v>1.7520426130354046E-2</c:v>
                </c:pt>
                <c:pt idx="2014">
                  <c:v>1.7526179655703241E-2</c:v>
                </c:pt>
                <c:pt idx="2015">
                  <c:v>1.7531938587894366E-2</c:v>
                </c:pt>
                <c:pt idx="2016">
                  <c:v>1.7537702926948274E-2</c:v>
                </c:pt>
                <c:pt idx="2017">
                  <c:v>1.7543472672891899E-2</c:v>
                </c:pt>
                <c:pt idx="2018">
                  <c:v>1.7549247825746968E-2</c:v>
                </c:pt>
                <c:pt idx="2019">
                  <c:v>1.7554404478934901E-2</c:v>
                </c:pt>
                <c:pt idx="2020">
                  <c:v>1.7555820010055043E-2</c:v>
                </c:pt>
                <c:pt idx="2021">
                  <c:v>1.7557235541685218E-2</c:v>
                </c:pt>
                <c:pt idx="2022">
                  <c:v>1.7558651073826283E-2</c:v>
                </c:pt>
                <c:pt idx="2023">
                  <c:v>1.756006660647564E-2</c:v>
                </c:pt>
                <c:pt idx="2024">
                  <c:v>1.7561482139635893E-2</c:v>
                </c:pt>
                <c:pt idx="2025">
                  <c:v>1.756236880487231E-2</c:v>
                </c:pt>
                <c:pt idx="2026">
                  <c:v>1.7563784270110953E-2</c:v>
                </c:pt>
                <c:pt idx="2027">
                  <c:v>1.7565199735852934E-2</c:v>
                </c:pt>
                <c:pt idx="2028">
                  <c:v>1.7567144277372826E-2</c:v>
                </c:pt>
                <c:pt idx="2029">
                  <c:v>1.7568559813081475E-2</c:v>
                </c:pt>
                <c:pt idx="2030">
                  <c:v>1.7569975349300153E-2</c:v>
                </c:pt>
                <c:pt idx="2031">
                  <c:v>1.7571390886027986E-2</c:v>
                </c:pt>
                <c:pt idx="2032">
                  <c:v>1.7572806423265846E-2</c:v>
                </c:pt>
                <c:pt idx="2033">
                  <c:v>1.7574221961013731E-2</c:v>
                </c:pt>
                <c:pt idx="2034">
                  <c:v>1.7575637499271646E-2</c:v>
                </c:pt>
                <c:pt idx="2035">
                  <c:v>1.7577053038038717E-2</c:v>
                </c:pt>
                <c:pt idx="2036">
                  <c:v>1.7578468577315817E-2</c:v>
                </c:pt>
                <c:pt idx="2037">
                  <c:v>1.7579884117102072E-2</c:v>
                </c:pt>
                <c:pt idx="2038">
                  <c:v>1.7580240150994797E-2</c:v>
                </c:pt>
                <c:pt idx="2039">
                  <c:v>1.7581655553779107E-2</c:v>
                </c:pt>
                <c:pt idx="2040">
                  <c:v>1.7583070957063462E-2</c:v>
                </c:pt>
                <c:pt idx="2041">
                  <c:v>1.7584688561425921E-2</c:v>
                </c:pt>
                <c:pt idx="2042">
                  <c:v>1.7586103965777866E-2</c:v>
                </c:pt>
                <c:pt idx="2043">
                  <c:v>1.758751937062808E-2</c:v>
                </c:pt>
                <c:pt idx="2044">
                  <c:v>1.7588934775977449E-2</c:v>
                </c:pt>
                <c:pt idx="2045">
                  <c:v>1.7590350181825087E-2</c:v>
                </c:pt>
                <c:pt idx="2046">
                  <c:v>1.759123530858904E-2</c:v>
                </c:pt>
                <c:pt idx="2047">
                  <c:v>1.7592650646385665E-2</c:v>
                </c:pt>
                <c:pt idx="2048">
                  <c:v>1.7594065984672683E-2</c:v>
                </c:pt>
                <c:pt idx="2049">
                  <c:v>1.7595481323454589E-2</c:v>
                </c:pt>
                <c:pt idx="2050">
                  <c:v>1.7598488401680185E-2</c:v>
                </c:pt>
                <c:pt idx="2051">
                  <c:v>1.7599903948676325E-2</c:v>
                </c:pt>
                <c:pt idx="2052">
                  <c:v>1.7601319496183362E-2</c:v>
                </c:pt>
                <c:pt idx="2053">
                  <c:v>1.7602735044198688E-2</c:v>
                </c:pt>
                <c:pt idx="2054">
                  <c:v>1.760415059272491E-2</c:v>
                </c:pt>
                <c:pt idx="2055">
                  <c:v>1.7605035192816768E-2</c:v>
                </c:pt>
                <c:pt idx="2056">
                  <c:v>1.7606450673254684E-2</c:v>
                </c:pt>
                <c:pt idx="2057">
                  <c:v>1.7607866154195056E-2</c:v>
                </c:pt>
                <c:pt idx="2058">
                  <c:v>1.760893069936004E-2</c:v>
                </c:pt>
                <c:pt idx="2059">
                  <c:v>1.7608101956735685E-2</c:v>
                </c:pt>
                <c:pt idx="2060">
                  <c:v>1.7607082548682061E-2</c:v>
                </c:pt>
                <c:pt idx="2061">
                  <c:v>1.7606060230999379E-2</c:v>
                </c:pt>
                <c:pt idx="2062">
                  <c:v>1.7605035003690244E-2</c:v>
                </c:pt>
                <c:pt idx="2063">
                  <c:v>1.7604006866756394E-2</c:v>
                </c:pt>
                <c:pt idx="2064">
                  <c:v>1.7602975820200435E-2</c:v>
                </c:pt>
                <c:pt idx="2065">
                  <c:v>1.7601941864024973E-2</c:v>
                </c:pt>
                <c:pt idx="2066">
                  <c:v>1.7600904998232619E-2</c:v>
                </c:pt>
                <c:pt idx="2067">
                  <c:v>1.7599865222824237E-2</c:v>
                </c:pt>
                <c:pt idx="2068">
                  <c:v>1.7598822537803302E-2</c:v>
                </c:pt>
                <c:pt idx="2069">
                  <c:v>1.7597776943170686E-2</c:v>
                </c:pt>
                <c:pt idx="2070">
                  <c:v>1.7596728438931605E-2</c:v>
                </c:pt>
                <c:pt idx="2071">
                  <c:v>1.7596024162576107E-2</c:v>
                </c:pt>
                <c:pt idx="2072">
                  <c:v>1.759740146445735E-2</c:v>
                </c:pt>
                <c:pt idx="2073">
                  <c:v>1.7598778766820811E-2</c:v>
                </c:pt>
                <c:pt idx="2074">
                  <c:v>1.7600156069667368E-2</c:v>
                </c:pt>
                <c:pt idx="2075">
                  <c:v>1.7601533372997882E-2</c:v>
                </c:pt>
                <c:pt idx="2076">
                  <c:v>1.7602910676808883E-2</c:v>
                </c:pt>
                <c:pt idx="2077">
                  <c:v>1.7603759826158773E-2</c:v>
                </c:pt>
                <c:pt idx="2078">
                  <c:v>1.7605137063699487E-2</c:v>
                </c:pt>
                <c:pt idx="2079">
                  <c:v>1.7606514301719819E-2</c:v>
                </c:pt>
                <c:pt idx="2080">
                  <c:v>1.7608419896882936E-2</c:v>
                </c:pt>
                <c:pt idx="2081">
                  <c:v>1.7609797203109397E-2</c:v>
                </c:pt>
                <c:pt idx="2082">
                  <c:v>1.7611174509815475E-2</c:v>
                </c:pt>
                <c:pt idx="2083">
                  <c:v>1.7612551817007247E-2</c:v>
                </c:pt>
                <c:pt idx="2084">
                  <c:v>1.7613929124680378E-2</c:v>
                </c:pt>
                <c:pt idx="2085">
                  <c:v>1.761530643283573E-2</c:v>
                </c:pt>
                <c:pt idx="2086">
                  <c:v>1.7616683741474175E-2</c:v>
                </c:pt>
                <c:pt idx="2087">
                  <c:v>1.7618061050594842E-2</c:v>
                </c:pt>
                <c:pt idx="2088">
                  <c:v>1.761943836019773E-2</c:v>
                </c:pt>
                <c:pt idx="2089">
                  <c:v>1.7620815670283712E-2</c:v>
                </c:pt>
                <c:pt idx="2090">
                  <c:v>1.7621663951435634E-2</c:v>
                </c:pt>
                <c:pt idx="2091">
                  <c:v>1.7623041195183254E-2</c:v>
                </c:pt>
                <c:pt idx="2092">
                  <c:v>1.7624418439407853E-2</c:v>
                </c:pt>
                <c:pt idx="2093">
                  <c:v>1.7625992433392672E-2</c:v>
                </c:pt>
                <c:pt idx="2094">
                  <c:v>1.7629487053709095E-2</c:v>
                </c:pt>
                <c:pt idx="2095">
                  <c:v>1.7628746924365567E-2</c:v>
                </c:pt>
                <c:pt idx="2096">
                  <c:v>1.7630124170566606E-2</c:v>
                </c:pt>
                <c:pt idx="2097">
                  <c:v>1.7631501417246384E-2</c:v>
                </c:pt>
                <c:pt idx="2098">
                  <c:v>1.7632349110459522E-2</c:v>
                </c:pt>
                <c:pt idx="2099">
                  <c:v>1.7633726290751106E-2</c:v>
                </c:pt>
                <c:pt idx="2100">
                  <c:v>1.7635103471515201E-2</c:v>
                </c:pt>
                <c:pt idx="2101">
                  <c:v>1.7636480652751807E-2</c:v>
                </c:pt>
                <c:pt idx="2102">
                  <c:v>1.7638387657805264E-2</c:v>
                </c:pt>
                <c:pt idx="2103">
                  <c:v>1.7641354721634868E-2</c:v>
                </c:pt>
                <c:pt idx="2104">
                  <c:v>1.7642732173786358E-2</c:v>
                </c:pt>
                <c:pt idx="2105">
                  <c:v>1.7644109626431918E-2</c:v>
                </c:pt>
                <c:pt idx="2106">
                  <c:v>1.7645487079570706E-2</c:v>
                </c:pt>
                <c:pt idx="2107">
                  <c:v>1.7646060911341126E-2</c:v>
                </c:pt>
                <c:pt idx="2108">
                  <c:v>1.7647438163545276E-2</c:v>
                </c:pt>
                <c:pt idx="2109">
                  <c:v>1.764881541622465E-2</c:v>
                </c:pt>
                <c:pt idx="2110">
                  <c:v>1.7645069985622503E-2</c:v>
                </c:pt>
                <c:pt idx="2111">
                  <c:v>1.7636888594026963E-2</c:v>
                </c:pt>
                <c:pt idx="2112">
                  <c:v>1.7629378401441749E-2</c:v>
                </c:pt>
                <c:pt idx="2113">
                  <c:v>1.7621857929109044E-2</c:v>
                </c:pt>
                <c:pt idx="2114">
                  <c:v>1.7614327177087934E-2</c:v>
                </c:pt>
                <c:pt idx="2115">
                  <c:v>1.7606786145436634E-2</c:v>
                </c:pt>
                <c:pt idx="2116">
                  <c:v>1.7599234834216833E-2</c:v>
                </c:pt>
                <c:pt idx="2117">
                  <c:v>1.7591673243486747E-2</c:v>
                </c:pt>
                <c:pt idx="2118">
                  <c:v>1.7584101373307195E-2</c:v>
                </c:pt>
                <c:pt idx="2119">
                  <c:v>1.7576519223733784E-2</c:v>
                </c:pt>
                <c:pt idx="2120">
                  <c:v>1.7568926794829944E-2</c:v>
                </c:pt>
                <c:pt idx="2121">
                  <c:v>1.756132408665215E-2</c:v>
                </c:pt>
                <c:pt idx="2122">
                  <c:v>1.7553711099263829E-2</c:v>
                </c:pt>
                <c:pt idx="2123">
                  <c:v>1.7551154954784268E-2</c:v>
                </c:pt>
                <c:pt idx="2124">
                  <c:v>1.7552396949493086E-2</c:v>
                </c:pt>
                <c:pt idx="2125">
                  <c:v>1.7553638944592893E-2</c:v>
                </c:pt>
                <c:pt idx="2126">
                  <c:v>1.7554880940085435E-2</c:v>
                </c:pt>
                <c:pt idx="2127">
                  <c:v>1.7556122935972439E-2</c:v>
                </c:pt>
                <c:pt idx="2128">
                  <c:v>1.7556848728010766E-2</c:v>
                </c:pt>
                <c:pt idx="2129">
                  <c:v>1.755809066421651E-2</c:v>
                </c:pt>
                <c:pt idx="2130">
                  <c:v>1.7559332600808757E-2</c:v>
                </c:pt>
                <c:pt idx="2131">
                  <c:v>1.7560574537790145E-2</c:v>
                </c:pt>
                <c:pt idx="2132">
                  <c:v>1.7561816475158917E-2</c:v>
                </c:pt>
                <c:pt idx="2133">
                  <c:v>1.7563574919527015E-2</c:v>
                </c:pt>
                <c:pt idx="2134">
                  <c:v>1.756481691816052E-2</c:v>
                </c:pt>
                <c:pt idx="2135">
                  <c:v>1.7566058917185885E-2</c:v>
                </c:pt>
                <c:pt idx="2136">
                  <c:v>1.756730091660311E-2</c:v>
                </c:pt>
                <c:pt idx="2137">
                  <c:v>1.7568542916413934E-2</c:v>
                </c:pt>
                <c:pt idx="2138">
                  <c:v>1.7569784916616617E-2</c:v>
                </c:pt>
                <c:pt idx="2139">
                  <c:v>1.7571026917211161E-2</c:v>
                </c:pt>
                <c:pt idx="2140">
                  <c:v>1.7572268918198432E-2</c:v>
                </c:pt>
                <c:pt idx="2141">
                  <c:v>1.7572476960880046E-2</c:v>
                </c:pt>
                <c:pt idx="2142">
                  <c:v>1.7573718841612518E-2</c:v>
                </c:pt>
                <c:pt idx="2143">
                  <c:v>1.7574960722729571E-2</c:v>
                </c:pt>
                <c:pt idx="2144">
                  <c:v>1.7576202604231206E-2</c:v>
                </c:pt>
                <c:pt idx="2145">
                  <c:v>1.7577444486115645E-2</c:v>
                </c:pt>
                <c:pt idx="2146">
                  <c:v>1.7578686368383778E-2</c:v>
                </c:pt>
                <c:pt idx="2147">
                  <c:v>1.7579928251036492E-2</c:v>
                </c:pt>
                <c:pt idx="2148">
                  <c:v>1.7581687525860951E-2</c:v>
                </c:pt>
                <c:pt idx="2149">
                  <c:v>1.7582412017493887E-2</c:v>
                </c:pt>
                <c:pt idx="2150">
                  <c:v>1.758365390129768E-2</c:v>
                </c:pt>
                <c:pt idx="2151">
                  <c:v>1.7584895785486943E-2</c:v>
                </c:pt>
                <c:pt idx="2152">
                  <c:v>1.7586137670058122E-2</c:v>
                </c:pt>
                <c:pt idx="2153">
                  <c:v>1.758737955501477E-2</c:v>
                </c:pt>
                <c:pt idx="2154">
                  <c:v>1.7589656973229905E-2</c:v>
                </c:pt>
                <c:pt idx="2155">
                  <c:v>1.7590898980103773E-2</c:v>
                </c:pt>
                <c:pt idx="2156">
                  <c:v>1.759214098737211E-2</c:v>
                </c:pt>
                <c:pt idx="2157">
                  <c:v>1.7593382995029702E-2</c:v>
                </c:pt>
                <c:pt idx="2158">
                  <c:v>1.7594625003081756E-2</c:v>
                </c:pt>
                <c:pt idx="2159">
                  <c:v>1.7595348930858973E-2</c:v>
                </c:pt>
                <c:pt idx="2160">
                  <c:v>1.7596590879098168E-2</c:v>
                </c:pt>
                <c:pt idx="2161">
                  <c:v>1.7597832827722992E-2</c:v>
                </c:pt>
                <c:pt idx="2162">
                  <c:v>1.7596923768457326E-2</c:v>
                </c:pt>
                <c:pt idx="2163">
                  <c:v>1.7581673169702921E-2</c:v>
                </c:pt>
                <c:pt idx="2164">
                  <c:v>1.7567992368906351E-2</c:v>
                </c:pt>
                <c:pt idx="2165">
                  <c:v>1.7554294832456047E-2</c:v>
                </c:pt>
                <c:pt idx="2166">
                  <c:v>1.7540580560529262E-2</c:v>
                </c:pt>
                <c:pt idx="2167">
                  <c:v>1.7526849553299768E-2</c:v>
                </c:pt>
                <c:pt idx="2168">
                  <c:v>1.7513101810942205E-2</c:v>
                </c:pt>
                <c:pt idx="2169">
                  <c:v>1.7499337333634696E-2</c:v>
                </c:pt>
                <c:pt idx="2170">
                  <c:v>1.7485556121551886E-2</c:v>
                </c:pt>
                <c:pt idx="2171">
                  <c:v>1.7471758174871885E-2</c:v>
                </c:pt>
                <c:pt idx="2172">
                  <c:v>1.7457943493768474E-2</c:v>
                </c:pt>
                <c:pt idx="2173">
                  <c:v>1.7444112078420639E-2</c:v>
                </c:pt>
                <c:pt idx="2174">
                  <c:v>1.7430263929004756E-2</c:v>
                </c:pt>
                <c:pt idx="2175">
                  <c:v>1.7418526679271754E-2</c:v>
                </c:pt>
                <c:pt idx="2176">
                  <c:v>1.7419548059506056E-2</c:v>
                </c:pt>
                <c:pt idx="2177">
                  <c:v>1.7420569440003628E-2</c:v>
                </c:pt>
                <c:pt idx="2178">
                  <c:v>1.7421590820768808E-2</c:v>
                </c:pt>
                <c:pt idx="2179">
                  <c:v>1.7422612201797257E-2</c:v>
                </c:pt>
                <c:pt idx="2180">
                  <c:v>1.7423139618941635E-2</c:v>
                </c:pt>
                <c:pt idx="2181">
                  <c:v>1.7424160951159555E-2</c:v>
                </c:pt>
                <c:pt idx="2182">
                  <c:v>1.7425182283639241E-2</c:v>
                </c:pt>
                <c:pt idx="2183">
                  <c:v>1.7426203616381579E-2</c:v>
                </c:pt>
                <c:pt idx="2184">
                  <c:v>1.7427224949386561E-2</c:v>
                </c:pt>
                <c:pt idx="2185">
                  <c:v>1.7428740493549581E-2</c:v>
                </c:pt>
                <c:pt idx="2186">
                  <c:v>1.7429761876436543E-2</c:v>
                </c:pt>
                <c:pt idx="2187">
                  <c:v>1.7430783259588512E-2</c:v>
                </c:pt>
                <c:pt idx="2188">
                  <c:v>1.7431804643008093E-2</c:v>
                </c:pt>
                <c:pt idx="2189">
                  <c:v>1.743282602669094E-2</c:v>
                </c:pt>
                <c:pt idx="2190">
                  <c:v>1.7433847410639663E-2</c:v>
                </c:pt>
                <c:pt idx="2191">
                  <c:v>1.7434868794854261E-2</c:v>
                </c:pt>
                <c:pt idx="2192">
                  <c:v>1.7435890179333863E-2</c:v>
                </c:pt>
                <c:pt idx="2193">
                  <c:v>1.7435922373048029E-2</c:v>
                </c:pt>
                <c:pt idx="2194">
                  <c:v>1.743694365930093E-2</c:v>
                </c:pt>
                <c:pt idx="2195">
                  <c:v>1.743796494581229E-2</c:v>
                </c:pt>
                <c:pt idx="2196">
                  <c:v>1.7438986232583886E-2</c:v>
                </c:pt>
                <c:pt idx="2197">
                  <c:v>1.7440007519614831E-2</c:v>
                </c:pt>
                <c:pt idx="2198">
                  <c:v>1.7441028806905123E-2</c:v>
                </c:pt>
                <c:pt idx="2199">
                  <c:v>1.7442544975960494E-2</c:v>
                </c:pt>
                <c:pt idx="2200">
                  <c:v>1.7443071382264641E-2</c:v>
                </c:pt>
                <c:pt idx="2201">
                  <c:v>1.7444092670335642E-2</c:v>
                </c:pt>
                <c:pt idx="2202">
                  <c:v>1.7445113958663327E-2</c:v>
                </c:pt>
                <c:pt idx="2203">
                  <c:v>1.7446135247253025E-2</c:v>
                </c:pt>
                <c:pt idx="2204">
                  <c:v>1.7447156536100294E-2</c:v>
                </c:pt>
                <c:pt idx="2205">
                  <c:v>1.7448177825209576E-2</c:v>
                </c:pt>
                <c:pt idx="2206">
                  <c:v>1.7450189589922522E-2</c:v>
                </c:pt>
                <c:pt idx="2207">
                  <c:v>1.7451210978384153E-2</c:v>
                </c:pt>
                <c:pt idx="2208">
                  <c:v>1.7452232367110795E-2</c:v>
                </c:pt>
                <c:pt idx="2209">
                  <c:v>1.745325375610331E-2</c:v>
                </c:pt>
                <c:pt idx="2210">
                  <c:v>1.7454275145359958E-2</c:v>
                </c:pt>
                <c:pt idx="2211">
                  <c:v>1.745480103974896E-2</c:v>
                </c:pt>
                <c:pt idx="2212">
                  <c:v>1.7455822380104548E-2</c:v>
                </c:pt>
                <c:pt idx="2213">
                  <c:v>1.7456843720723658E-2</c:v>
                </c:pt>
                <c:pt idx="2214">
                  <c:v>1.745487316947357E-2</c:v>
                </c:pt>
                <c:pt idx="2215">
                  <c:v>1.7432729872768726E-2</c:v>
                </c:pt>
                <c:pt idx="2216">
                  <c:v>1.7412995949817336E-2</c:v>
                </c:pt>
                <c:pt idx="2217">
                  <c:v>1.739323944626334E-2</c:v>
                </c:pt>
                <c:pt idx="2218">
                  <c:v>1.7373460362450816E-2</c:v>
                </c:pt>
                <c:pt idx="2219">
                  <c:v>1.7353658698717744E-2</c:v>
                </c:pt>
                <c:pt idx="2220">
                  <c:v>1.7333834455410813E-2</c:v>
                </c:pt>
                <c:pt idx="2221">
                  <c:v>1.7313987632869749E-2</c:v>
                </c:pt>
                <c:pt idx="2222">
                  <c:v>1.7294118231437752E-2</c:v>
                </c:pt>
                <c:pt idx="2223">
                  <c:v>1.7274226251459763E-2</c:v>
                </c:pt>
                <c:pt idx="2224">
                  <c:v>1.7254311693278124E-2</c:v>
                </c:pt>
                <c:pt idx="2225">
                  <c:v>1.7234374557238637E-2</c:v>
                </c:pt>
                <c:pt idx="2226">
                  <c:v>1.7214414843682774E-2</c:v>
                </c:pt>
                <c:pt idx="2227">
                  <c:v>1.7197391871279777E-2</c:v>
                </c:pt>
                <c:pt idx="2228">
                  <c:v>1.7198115133032876E-2</c:v>
                </c:pt>
                <c:pt idx="2229">
                  <c:v>1.719883839491804E-2</c:v>
                </c:pt>
                <c:pt idx="2230">
                  <c:v>1.7199561656935276E-2</c:v>
                </c:pt>
                <c:pt idx="2231">
                  <c:v>1.7200284919087181E-2</c:v>
                </c:pt>
                <c:pt idx="2232">
                  <c:v>1.7201008181372896E-2</c:v>
                </c:pt>
                <c:pt idx="2233">
                  <c:v>1.7201269420443293E-2</c:v>
                </c:pt>
                <c:pt idx="2234">
                  <c:v>1.7201992648500954E-2</c:v>
                </c:pt>
                <c:pt idx="2235">
                  <c:v>1.7202715876691255E-2</c:v>
                </c:pt>
                <c:pt idx="2236">
                  <c:v>1.7203439105013322E-2</c:v>
                </c:pt>
                <c:pt idx="2237">
                  <c:v>1.7204624494791182E-2</c:v>
                </c:pt>
                <c:pt idx="2238">
                  <c:v>1.7205347757875387E-2</c:v>
                </c:pt>
                <c:pt idx="2239">
                  <c:v>1.7206071021091663E-2</c:v>
                </c:pt>
                <c:pt idx="2240">
                  <c:v>1.7206794284440875E-2</c:v>
                </c:pt>
                <c:pt idx="2241">
                  <c:v>1.7207517547923021E-2</c:v>
                </c:pt>
                <c:pt idx="2242">
                  <c:v>1.7208240811538107E-2</c:v>
                </c:pt>
                <c:pt idx="2243">
                  <c:v>1.720896407528787E-2</c:v>
                </c:pt>
                <c:pt idx="2244">
                  <c:v>1.7209687339169697E-2</c:v>
                </c:pt>
                <c:pt idx="2245">
                  <c:v>1.7209948165828059E-2</c:v>
                </c:pt>
                <c:pt idx="2246">
                  <c:v>1.7210208941595972E-2</c:v>
                </c:pt>
                <c:pt idx="2247">
                  <c:v>1.7210932136856094E-2</c:v>
                </c:pt>
                <c:pt idx="2248">
                  <c:v>1.721165533224589E-2</c:v>
                </c:pt>
                <c:pt idx="2249">
                  <c:v>1.721237852776536E-2</c:v>
                </c:pt>
                <c:pt idx="2250">
                  <c:v>1.7213564315331852E-2</c:v>
                </c:pt>
                <c:pt idx="2251">
                  <c:v>1.7213824919195098E-2</c:v>
                </c:pt>
                <c:pt idx="2252">
                  <c:v>1.7214548115105366E-2</c:v>
                </c:pt>
                <c:pt idx="2253">
                  <c:v>1.7215271311146196E-2</c:v>
                </c:pt>
                <c:pt idx="2254">
                  <c:v>1.7214606425422399E-2</c:v>
                </c:pt>
                <c:pt idx="2255">
                  <c:v>1.7216717703617768E-2</c:v>
                </c:pt>
                <c:pt idx="2256">
                  <c:v>1.7217440900048508E-2</c:v>
                </c:pt>
                <c:pt idx="2257">
                  <c:v>1.7218164096609812E-2</c:v>
                </c:pt>
                <c:pt idx="2258">
                  <c:v>1.7219813047490214E-2</c:v>
                </c:pt>
                <c:pt idx="2259">
                  <c:v>1.7220536313368704E-2</c:v>
                </c:pt>
                <c:pt idx="2260">
                  <c:v>1.7221259579381004E-2</c:v>
                </c:pt>
                <c:pt idx="2261">
                  <c:v>1.722198284552624E-2</c:v>
                </c:pt>
                <c:pt idx="2262">
                  <c:v>1.7222706111802676E-2</c:v>
                </c:pt>
                <c:pt idx="2263">
                  <c:v>1.7222966319447766E-2</c:v>
                </c:pt>
                <c:pt idx="2264">
                  <c:v>1.7223689551455673E-2</c:v>
                </c:pt>
                <c:pt idx="2265">
                  <c:v>1.7224412783593591E-2</c:v>
                </c:pt>
                <c:pt idx="2266">
                  <c:v>1.7221355112736859E-2</c:v>
                </c:pt>
                <c:pt idx="2267">
                  <c:v>1.7192642228269581E-2</c:v>
                </c:pt>
                <c:pt idx="2268">
                  <c:v>1.7167138111034937E-2</c:v>
                </c:pt>
                <c:pt idx="2269">
                  <c:v>1.7141606291991622E-2</c:v>
                </c:pt>
                <c:pt idx="2270">
                  <c:v>1.7116046771683546E-2</c:v>
                </c:pt>
                <c:pt idx="2271">
                  <c:v>1.709045955064941E-2</c:v>
                </c:pt>
                <c:pt idx="2272">
                  <c:v>1.7064844629433997E-2</c:v>
                </c:pt>
                <c:pt idx="2273">
                  <c:v>1.7039202008581215E-2</c:v>
                </c:pt>
                <c:pt idx="2274">
                  <c:v>1.7013531688634977E-2</c:v>
                </c:pt>
                <c:pt idx="2275">
                  <c:v>1.698783367014094E-2</c:v>
                </c:pt>
                <c:pt idx="2276">
                  <c:v>1.6962107953644747E-2</c:v>
                </c:pt>
                <c:pt idx="2277">
                  <c:v>1.6936354539691185E-2</c:v>
                </c:pt>
                <c:pt idx="2278">
                  <c:v>1.6910573428828509E-2</c:v>
                </c:pt>
                <c:pt idx="2279">
                  <c:v>1.6888504285789384E-2</c:v>
                </c:pt>
                <c:pt idx="2280">
                  <c:v>1.6888861258154093E-2</c:v>
                </c:pt>
                <c:pt idx="2281">
                  <c:v>1.6889218230550954E-2</c:v>
                </c:pt>
                <c:pt idx="2282">
                  <c:v>1.688957520298083E-2</c:v>
                </c:pt>
                <c:pt idx="2283">
                  <c:v>1.6889932175442855E-2</c:v>
                </c:pt>
                <c:pt idx="2284">
                  <c:v>1.689028914793703E-2</c:v>
                </c:pt>
                <c:pt idx="2285">
                  <c:v>1.689022495712951E-2</c:v>
                </c:pt>
                <c:pt idx="2286">
                  <c:v>1.6890581912975489E-2</c:v>
                </c:pt>
                <c:pt idx="2287">
                  <c:v>1.6890938868851336E-2</c:v>
                </c:pt>
                <c:pt idx="2288">
                  <c:v>1.6891717038239547E-2</c:v>
                </c:pt>
                <c:pt idx="2289">
                  <c:v>1.6892074010897068E-2</c:v>
                </c:pt>
                <c:pt idx="2290">
                  <c:v>1.6892430983585869E-2</c:v>
                </c:pt>
                <c:pt idx="2291">
                  <c:v>1.6892787956307685E-2</c:v>
                </c:pt>
                <c:pt idx="2292">
                  <c:v>1.6893144929060782E-2</c:v>
                </c:pt>
                <c:pt idx="2293">
                  <c:v>1.6893501901846894E-2</c:v>
                </c:pt>
                <c:pt idx="2294">
                  <c:v>1.6893858874666896E-2</c:v>
                </c:pt>
                <c:pt idx="2295">
                  <c:v>1.6894215847518174E-2</c:v>
                </c:pt>
                <c:pt idx="2296">
                  <c:v>1.689457282040073E-2</c:v>
                </c:pt>
                <c:pt idx="2297">
                  <c:v>1.6894929793318043E-2</c:v>
                </c:pt>
                <c:pt idx="2298">
                  <c:v>1.6894865385614057E-2</c:v>
                </c:pt>
                <c:pt idx="2299">
                  <c:v>1.6895222341875529E-2</c:v>
                </c:pt>
                <c:pt idx="2300">
                  <c:v>1.6895579298169504E-2</c:v>
                </c:pt>
                <c:pt idx="2301">
                  <c:v>1.6895987248259036E-2</c:v>
                </c:pt>
                <c:pt idx="2302">
                  <c:v>1.6896344204621525E-2</c:v>
                </c:pt>
                <c:pt idx="2303">
                  <c:v>1.6896701161015638E-2</c:v>
                </c:pt>
                <c:pt idx="2304">
                  <c:v>1.6897058117441376E-2</c:v>
                </c:pt>
                <c:pt idx="2305">
                  <c:v>1.689741507390137E-2</c:v>
                </c:pt>
                <c:pt idx="2306">
                  <c:v>1.6897350528346067E-2</c:v>
                </c:pt>
                <c:pt idx="2307">
                  <c:v>1.6897707468147338E-2</c:v>
                </c:pt>
                <c:pt idx="2308">
                  <c:v>1.6898064407979696E-2</c:v>
                </c:pt>
                <c:pt idx="2309">
                  <c:v>1.6898421347845805E-2</c:v>
                </c:pt>
                <c:pt idx="2310">
                  <c:v>1.6898778287742111E-2</c:v>
                </c:pt>
                <c:pt idx="2311">
                  <c:v>1.6899978413746717E-2</c:v>
                </c:pt>
                <c:pt idx="2312">
                  <c:v>1.6900335387153204E-2</c:v>
                </c:pt>
                <c:pt idx="2313">
                  <c:v>1.6900692360593574E-2</c:v>
                </c:pt>
                <c:pt idx="2314">
                  <c:v>1.6901049334065228E-2</c:v>
                </c:pt>
                <c:pt idx="2315">
                  <c:v>1.6900984640252883E-2</c:v>
                </c:pt>
                <c:pt idx="2316">
                  <c:v>1.6901341597064246E-2</c:v>
                </c:pt>
                <c:pt idx="2317">
                  <c:v>1.690169855390811E-2</c:v>
                </c:pt>
                <c:pt idx="2318">
                  <c:v>1.6902055510783595E-2</c:v>
                </c:pt>
                <c:pt idx="2319">
                  <c:v>1.6862606809516355E-2</c:v>
                </c:pt>
                <c:pt idx="2320">
                  <c:v>1.6831599369287877E-2</c:v>
                </c:pt>
                <c:pt idx="2321">
                  <c:v>1.6800559748921712E-2</c:v>
                </c:pt>
                <c:pt idx="2322">
                  <c:v>1.6769487949184203E-2</c:v>
                </c:pt>
                <c:pt idx="2323">
                  <c:v>1.6738383970839092E-2</c:v>
                </c:pt>
                <c:pt idx="2324">
                  <c:v>1.6707247814656198E-2</c:v>
                </c:pt>
                <c:pt idx="2325">
                  <c:v>1.667607948140707E-2</c:v>
                </c:pt>
                <c:pt idx="2326">
                  <c:v>1.664487897185719E-2</c:v>
                </c:pt>
                <c:pt idx="2327">
                  <c:v>1.6613646286779853E-2</c:v>
                </c:pt>
                <c:pt idx="2328">
                  <c:v>1.6582381426943134E-2</c:v>
                </c:pt>
                <c:pt idx="2329">
                  <c:v>1.6551084393122938E-2</c:v>
                </c:pt>
                <c:pt idx="2330">
                  <c:v>1.6519755186088215E-2</c:v>
                </c:pt>
                <c:pt idx="2331">
                  <c:v>1.6492866089876851E-2</c:v>
                </c:pt>
                <c:pt idx="2332">
                  <c:v>1.649279690525534E-2</c:v>
                </c:pt>
                <c:pt idx="2333">
                  <c:v>1.6492727720637305E-2</c:v>
                </c:pt>
                <c:pt idx="2334">
                  <c:v>1.6492658536016665E-2</c:v>
                </c:pt>
                <c:pt idx="2335">
                  <c:v>1.6492589351401236E-2</c:v>
                </c:pt>
                <c:pt idx="2336">
                  <c:v>1.6492520166784073E-2</c:v>
                </c:pt>
                <c:pt idx="2337">
                  <c:v>1.6492078680000553E-2</c:v>
                </c:pt>
                <c:pt idx="2338">
                  <c:v>1.6492009498550533E-2</c:v>
                </c:pt>
                <c:pt idx="2339">
                  <c:v>1.6491940317099635E-2</c:v>
                </c:pt>
                <c:pt idx="2340">
                  <c:v>1.6492243428332786E-2</c:v>
                </c:pt>
                <c:pt idx="2341">
                  <c:v>1.6492174243721704E-2</c:v>
                </c:pt>
                <c:pt idx="2342">
                  <c:v>1.6492105059112357E-2</c:v>
                </c:pt>
                <c:pt idx="2343">
                  <c:v>1.6492035874506487E-2</c:v>
                </c:pt>
                <c:pt idx="2344">
                  <c:v>1.6491966689900616E-2</c:v>
                </c:pt>
                <c:pt idx="2345">
                  <c:v>1.6491897505294745E-2</c:v>
                </c:pt>
                <c:pt idx="2346">
                  <c:v>1.6491828320691484E-2</c:v>
                </c:pt>
                <c:pt idx="2347">
                  <c:v>1.6491759136088219E-2</c:v>
                </c:pt>
                <c:pt idx="2348">
                  <c:v>1.6491689951486692E-2</c:v>
                </c:pt>
                <c:pt idx="2349">
                  <c:v>1.6491620766886903E-2</c:v>
                </c:pt>
                <c:pt idx="2350">
                  <c:v>1.6490807071225966E-2</c:v>
                </c:pt>
                <c:pt idx="2351">
                  <c:v>1.6490737892953078E-2</c:v>
                </c:pt>
                <c:pt idx="2352">
                  <c:v>1.6490668714681078E-2</c:v>
                </c:pt>
                <c:pt idx="2353">
                  <c:v>1.6490589653801457E-2</c:v>
                </c:pt>
                <c:pt idx="2354">
                  <c:v>1.6490520475532122E-2</c:v>
                </c:pt>
                <c:pt idx="2355">
                  <c:v>1.6490451297264563E-2</c:v>
                </c:pt>
                <c:pt idx="2356">
                  <c:v>1.6490382118997893E-2</c:v>
                </c:pt>
                <c:pt idx="2357">
                  <c:v>1.6490312940731222E-2</c:v>
                </c:pt>
                <c:pt idx="2358">
                  <c:v>1.6489871549256591E-2</c:v>
                </c:pt>
                <c:pt idx="2359">
                  <c:v>1.6489802374155885E-2</c:v>
                </c:pt>
                <c:pt idx="2360">
                  <c:v>1.648973319905608E-2</c:v>
                </c:pt>
                <c:pt idx="2361">
                  <c:v>1.6489664023957174E-2</c:v>
                </c:pt>
                <c:pt idx="2362">
                  <c:v>1.6490339261029496E-2</c:v>
                </c:pt>
                <c:pt idx="2363">
                  <c:v>1.6491386771221375E-2</c:v>
                </c:pt>
                <c:pt idx="2364">
                  <c:v>1.6491317580314753E-2</c:v>
                </c:pt>
              </c:numCache>
            </c:numRef>
          </c:val>
          <c:smooth val="0"/>
        </c:ser>
        <c:ser>
          <c:idx val="1"/>
          <c:order val="1"/>
          <c:tx>
            <c:v>3M  QL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B050"/>
              </a:solidFill>
              <a:ln>
                <a:noFill/>
              </a:ln>
            </c:spPr>
          </c:marker>
          <c:val>
            <c:numRef>
              <c:f>EUR3M!$BE$2:$BE$2366</c:f>
              <c:numCache>
                <c:formatCode>0.0000%</c:formatCode>
                <c:ptCount val="236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1388544"/>
        <c:axId val="791390848"/>
      </c:lineChart>
      <c:dateAx>
        <c:axId val="791388544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791390848"/>
        <c:crosses val="autoZero"/>
        <c:auto val="1"/>
        <c:lblOffset val="100"/>
        <c:baseTimeUnit val="days"/>
      </c:dateAx>
      <c:valAx>
        <c:axId val="791390848"/>
        <c:scaling>
          <c:orientation val="minMax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913885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3099374999999998"/>
          <c:y val="0.57731861111111116"/>
          <c:w val="0.11256180555555556"/>
          <c:h val="0.127585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6M (0Y-1Y)</a:t>
            </a:r>
          </a:p>
        </c:rich>
      </c:tx>
      <c:layout/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6M Mx</c:v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EUR6M!$BB$2:$BB$2366</c:f>
              <c:numCache>
                <c:formatCode>ddd\,\ dd\-mmm\-yyyy</c:formatCode>
                <c:ptCount val="2365"/>
                <c:pt idx="0">
                  <c:v>42209</c:v>
                </c:pt>
                <c:pt idx="1">
                  <c:v>42212</c:v>
                </c:pt>
                <c:pt idx="2">
                  <c:v>42213</c:v>
                </c:pt>
                <c:pt idx="3">
                  <c:v>42214</c:v>
                </c:pt>
                <c:pt idx="4">
                  <c:v>42215</c:v>
                </c:pt>
                <c:pt idx="5">
                  <c:v>42216</c:v>
                </c:pt>
                <c:pt idx="6">
                  <c:v>42219</c:v>
                </c:pt>
                <c:pt idx="7">
                  <c:v>42220</c:v>
                </c:pt>
                <c:pt idx="8">
                  <c:v>42221</c:v>
                </c:pt>
                <c:pt idx="9">
                  <c:v>42222</c:v>
                </c:pt>
                <c:pt idx="10">
                  <c:v>42223</c:v>
                </c:pt>
                <c:pt idx="11">
                  <c:v>42226</c:v>
                </c:pt>
                <c:pt idx="12">
                  <c:v>42227</c:v>
                </c:pt>
                <c:pt idx="13">
                  <c:v>42228</c:v>
                </c:pt>
                <c:pt idx="14">
                  <c:v>42229</c:v>
                </c:pt>
                <c:pt idx="15">
                  <c:v>42230</c:v>
                </c:pt>
                <c:pt idx="16">
                  <c:v>42233</c:v>
                </c:pt>
                <c:pt idx="17">
                  <c:v>42234</c:v>
                </c:pt>
                <c:pt idx="18">
                  <c:v>42235</c:v>
                </c:pt>
                <c:pt idx="19">
                  <c:v>42236</c:v>
                </c:pt>
                <c:pt idx="20">
                  <c:v>42237</c:v>
                </c:pt>
                <c:pt idx="21">
                  <c:v>42240</c:v>
                </c:pt>
                <c:pt idx="22">
                  <c:v>42241</c:v>
                </c:pt>
                <c:pt idx="23">
                  <c:v>42242</c:v>
                </c:pt>
                <c:pt idx="24">
                  <c:v>42243</c:v>
                </c:pt>
                <c:pt idx="25">
                  <c:v>42244</c:v>
                </c:pt>
                <c:pt idx="26">
                  <c:v>42247</c:v>
                </c:pt>
                <c:pt idx="27">
                  <c:v>42248</c:v>
                </c:pt>
                <c:pt idx="28">
                  <c:v>42249</c:v>
                </c:pt>
                <c:pt idx="29">
                  <c:v>42250</c:v>
                </c:pt>
                <c:pt idx="30">
                  <c:v>42251</c:v>
                </c:pt>
                <c:pt idx="31">
                  <c:v>42254</c:v>
                </c:pt>
                <c:pt idx="32">
                  <c:v>42255</c:v>
                </c:pt>
                <c:pt idx="33">
                  <c:v>42256</c:v>
                </c:pt>
                <c:pt idx="34">
                  <c:v>42257</c:v>
                </c:pt>
                <c:pt idx="35">
                  <c:v>42258</c:v>
                </c:pt>
                <c:pt idx="36">
                  <c:v>42261</c:v>
                </c:pt>
                <c:pt idx="37">
                  <c:v>42262</c:v>
                </c:pt>
                <c:pt idx="38">
                  <c:v>42263</c:v>
                </c:pt>
                <c:pt idx="39">
                  <c:v>42264</c:v>
                </c:pt>
                <c:pt idx="40">
                  <c:v>42265</c:v>
                </c:pt>
                <c:pt idx="41">
                  <c:v>42268</c:v>
                </c:pt>
                <c:pt idx="42">
                  <c:v>42269</c:v>
                </c:pt>
                <c:pt idx="43">
                  <c:v>42270</c:v>
                </c:pt>
                <c:pt idx="44">
                  <c:v>42271</c:v>
                </c:pt>
                <c:pt idx="45">
                  <c:v>42272</c:v>
                </c:pt>
                <c:pt idx="46">
                  <c:v>42275</c:v>
                </c:pt>
                <c:pt idx="47">
                  <c:v>42276</c:v>
                </c:pt>
                <c:pt idx="48">
                  <c:v>42277</c:v>
                </c:pt>
                <c:pt idx="49">
                  <c:v>42278</c:v>
                </c:pt>
                <c:pt idx="50">
                  <c:v>42279</c:v>
                </c:pt>
                <c:pt idx="51">
                  <c:v>42282</c:v>
                </c:pt>
                <c:pt idx="52">
                  <c:v>42283</c:v>
                </c:pt>
                <c:pt idx="53">
                  <c:v>42284</c:v>
                </c:pt>
                <c:pt idx="54">
                  <c:v>42285</c:v>
                </c:pt>
                <c:pt idx="55">
                  <c:v>42286</c:v>
                </c:pt>
                <c:pt idx="56">
                  <c:v>42289</c:v>
                </c:pt>
                <c:pt idx="57">
                  <c:v>42290</c:v>
                </c:pt>
                <c:pt idx="58">
                  <c:v>42291</c:v>
                </c:pt>
                <c:pt idx="59">
                  <c:v>42292</c:v>
                </c:pt>
                <c:pt idx="60">
                  <c:v>42293</c:v>
                </c:pt>
                <c:pt idx="61">
                  <c:v>42296</c:v>
                </c:pt>
                <c:pt idx="62">
                  <c:v>42297</c:v>
                </c:pt>
                <c:pt idx="63">
                  <c:v>42298</c:v>
                </c:pt>
                <c:pt idx="64">
                  <c:v>42299</c:v>
                </c:pt>
                <c:pt idx="65">
                  <c:v>42300</c:v>
                </c:pt>
                <c:pt idx="66">
                  <c:v>42303</c:v>
                </c:pt>
                <c:pt idx="67">
                  <c:v>42304</c:v>
                </c:pt>
                <c:pt idx="68">
                  <c:v>42305</c:v>
                </c:pt>
                <c:pt idx="69">
                  <c:v>42306</c:v>
                </c:pt>
                <c:pt idx="70">
                  <c:v>42307</c:v>
                </c:pt>
                <c:pt idx="71">
                  <c:v>42310</c:v>
                </c:pt>
                <c:pt idx="72">
                  <c:v>42311</c:v>
                </c:pt>
                <c:pt idx="73">
                  <c:v>42312</c:v>
                </c:pt>
                <c:pt idx="74">
                  <c:v>42313</c:v>
                </c:pt>
                <c:pt idx="75">
                  <c:v>42314</c:v>
                </c:pt>
                <c:pt idx="76">
                  <c:v>42317</c:v>
                </c:pt>
                <c:pt idx="77">
                  <c:v>42318</c:v>
                </c:pt>
                <c:pt idx="78">
                  <c:v>42319</c:v>
                </c:pt>
                <c:pt idx="79">
                  <c:v>42320</c:v>
                </c:pt>
                <c:pt idx="80">
                  <c:v>42321</c:v>
                </c:pt>
                <c:pt idx="81">
                  <c:v>42324</c:v>
                </c:pt>
                <c:pt idx="82">
                  <c:v>42325</c:v>
                </c:pt>
                <c:pt idx="83">
                  <c:v>42326</c:v>
                </c:pt>
                <c:pt idx="84">
                  <c:v>42327</c:v>
                </c:pt>
                <c:pt idx="85">
                  <c:v>42328</c:v>
                </c:pt>
                <c:pt idx="86">
                  <c:v>42331</c:v>
                </c:pt>
                <c:pt idx="87">
                  <c:v>42332</c:v>
                </c:pt>
                <c:pt idx="88">
                  <c:v>42333</c:v>
                </c:pt>
                <c:pt idx="89">
                  <c:v>42334</c:v>
                </c:pt>
                <c:pt idx="90">
                  <c:v>42335</c:v>
                </c:pt>
                <c:pt idx="91">
                  <c:v>42338</c:v>
                </c:pt>
                <c:pt idx="92">
                  <c:v>42339</c:v>
                </c:pt>
                <c:pt idx="93">
                  <c:v>42340</c:v>
                </c:pt>
                <c:pt idx="94">
                  <c:v>42341</c:v>
                </c:pt>
                <c:pt idx="95">
                  <c:v>42342</c:v>
                </c:pt>
                <c:pt idx="96">
                  <c:v>42345</c:v>
                </c:pt>
                <c:pt idx="97">
                  <c:v>42346</c:v>
                </c:pt>
                <c:pt idx="98">
                  <c:v>42347</c:v>
                </c:pt>
                <c:pt idx="99">
                  <c:v>42348</c:v>
                </c:pt>
                <c:pt idx="100">
                  <c:v>42349</c:v>
                </c:pt>
                <c:pt idx="101">
                  <c:v>42352</c:v>
                </c:pt>
                <c:pt idx="102">
                  <c:v>42353</c:v>
                </c:pt>
                <c:pt idx="103">
                  <c:v>42354</c:v>
                </c:pt>
                <c:pt idx="104">
                  <c:v>42355</c:v>
                </c:pt>
                <c:pt idx="105">
                  <c:v>42356</c:v>
                </c:pt>
                <c:pt idx="106">
                  <c:v>42359</c:v>
                </c:pt>
                <c:pt idx="107">
                  <c:v>42360</c:v>
                </c:pt>
                <c:pt idx="108">
                  <c:v>42361</c:v>
                </c:pt>
                <c:pt idx="109">
                  <c:v>42362</c:v>
                </c:pt>
                <c:pt idx="110">
                  <c:v>42366</c:v>
                </c:pt>
                <c:pt idx="111">
                  <c:v>42367</c:v>
                </c:pt>
                <c:pt idx="112">
                  <c:v>42368</c:v>
                </c:pt>
                <c:pt idx="113">
                  <c:v>42369</c:v>
                </c:pt>
                <c:pt idx="114">
                  <c:v>42373</c:v>
                </c:pt>
                <c:pt idx="115">
                  <c:v>42374</c:v>
                </c:pt>
                <c:pt idx="116">
                  <c:v>42375</c:v>
                </c:pt>
                <c:pt idx="117">
                  <c:v>42376</c:v>
                </c:pt>
                <c:pt idx="118">
                  <c:v>42377</c:v>
                </c:pt>
                <c:pt idx="119">
                  <c:v>42380</c:v>
                </c:pt>
                <c:pt idx="120">
                  <c:v>42381</c:v>
                </c:pt>
                <c:pt idx="121">
                  <c:v>42382</c:v>
                </c:pt>
                <c:pt idx="122">
                  <c:v>42383</c:v>
                </c:pt>
                <c:pt idx="123">
                  <c:v>42384</c:v>
                </c:pt>
                <c:pt idx="124">
                  <c:v>42387</c:v>
                </c:pt>
                <c:pt idx="125">
                  <c:v>42388</c:v>
                </c:pt>
                <c:pt idx="126">
                  <c:v>42389</c:v>
                </c:pt>
                <c:pt idx="127">
                  <c:v>42390</c:v>
                </c:pt>
                <c:pt idx="128">
                  <c:v>42391</c:v>
                </c:pt>
                <c:pt idx="129">
                  <c:v>42394</c:v>
                </c:pt>
                <c:pt idx="130">
                  <c:v>42395</c:v>
                </c:pt>
                <c:pt idx="131">
                  <c:v>42396</c:v>
                </c:pt>
                <c:pt idx="132">
                  <c:v>42397</c:v>
                </c:pt>
                <c:pt idx="133">
                  <c:v>42398</c:v>
                </c:pt>
                <c:pt idx="134">
                  <c:v>42401</c:v>
                </c:pt>
                <c:pt idx="135">
                  <c:v>42402</c:v>
                </c:pt>
                <c:pt idx="136">
                  <c:v>42403</c:v>
                </c:pt>
                <c:pt idx="137">
                  <c:v>42404</c:v>
                </c:pt>
                <c:pt idx="138">
                  <c:v>42405</c:v>
                </c:pt>
                <c:pt idx="139">
                  <c:v>42408</c:v>
                </c:pt>
                <c:pt idx="140">
                  <c:v>42409</c:v>
                </c:pt>
                <c:pt idx="141">
                  <c:v>42410</c:v>
                </c:pt>
                <c:pt idx="142">
                  <c:v>42411</c:v>
                </c:pt>
                <c:pt idx="143">
                  <c:v>42412</c:v>
                </c:pt>
                <c:pt idx="144">
                  <c:v>42415</c:v>
                </c:pt>
                <c:pt idx="145">
                  <c:v>42416</c:v>
                </c:pt>
                <c:pt idx="146">
                  <c:v>42417</c:v>
                </c:pt>
                <c:pt idx="147">
                  <c:v>42418</c:v>
                </c:pt>
                <c:pt idx="148">
                  <c:v>42419</c:v>
                </c:pt>
                <c:pt idx="149">
                  <c:v>42422</c:v>
                </c:pt>
                <c:pt idx="150">
                  <c:v>42423</c:v>
                </c:pt>
                <c:pt idx="151">
                  <c:v>42424</c:v>
                </c:pt>
                <c:pt idx="152">
                  <c:v>42425</c:v>
                </c:pt>
                <c:pt idx="153">
                  <c:v>42426</c:v>
                </c:pt>
                <c:pt idx="154">
                  <c:v>42429</c:v>
                </c:pt>
                <c:pt idx="155">
                  <c:v>42430</c:v>
                </c:pt>
                <c:pt idx="156">
                  <c:v>42431</c:v>
                </c:pt>
                <c:pt idx="157">
                  <c:v>42432</c:v>
                </c:pt>
                <c:pt idx="158">
                  <c:v>42433</c:v>
                </c:pt>
                <c:pt idx="159">
                  <c:v>42436</c:v>
                </c:pt>
                <c:pt idx="160">
                  <c:v>42437</c:v>
                </c:pt>
                <c:pt idx="161">
                  <c:v>42438</c:v>
                </c:pt>
                <c:pt idx="162">
                  <c:v>42439</c:v>
                </c:pt>
                <c:pt idx="163">
                  <c:v>42440</c:v>
                </c:pt>
                <c:pt idx="164">
                  <c:v>42443</c:v>
                </c:pt>
                <c:pt idx="165">
                  <c:v>42444</c:v>
                </c:pt>
                <c:pt idx="166">
                  <c:v>42445</c:v>
                </c:pt>
                <c:pt idx="167">
                  <c:v>42446</c:v>
                </c:pt>
                <c:pt idx="168">
                  <c:v>42447</c:v>
                </c:pt>
                <c:pt idx="169">
                  <c:v>42450</c:v>
                </c:pt>
                <c:pt idx="170">
                  <c:v>42451</c:v>
                </c:pt>
                <c:pt idx="171">
                  <c:v>42452</c:v>
                </c:pt>
                <c:pt idx="172">
                  <c:v>42453</c:v>
                </c:pt>
                <c:pt idx="173">
                  <c:v>42458</c:v>
                </c:pt>
                <c:pt idx="174">
                  <c:v>42459</c:v>
                </c:pt>
                <c:pt idx="175">
                  <c:v>42460</c:v>
                </c:pt>
                <c:pt idx="176">
                  <c:v>42461</c:v>
                </c:pt>
                <c:pt idx="177">
                  <c:v>42464</c:v>
                </c:pt>
                <c:pt idx="178">
                  <c:v>42465</c:v>
                </c:pt>
                <c:pt idx="179">
                  <c:v>42466</c:v>
                </c:pt>
                <c:pt idx="180">
                  <c:v>42467</c:v>
                </c:pt>
                <c:pt idx="181">
                  <c:v>42468</c:v>
                </c:pt>
                <c:pt idx="182">
                  <c:v>42471</c:v>
                </c:pt>
                <c:pt idx="183">
                  <c:v>42472</c:v>
                </c:pt>
                <c:pt idx="184">
                  <c:v>42473</c:v>
                </c:pt>
                <c:pt idx="185">
                  <c:v>42474</c:v>
                </c:pt>
                <c:pt idx="186">
                  <c:v>42475</c:v>
                </c:pt>
                <c:pt idx="187">
                  <c:v>42478</c:v>
                </c:pt>
                <c:pt idx="188">
                  <c:v>42479</c:v>
                </c:pt>
                <c:pt idx="189">
                  <c:v>42480</c:v>
                </c:pt>
                <c:pt idx="190">
                  <c:v>42481</c:v>
                </c:pt>
                <c:pt idx="191">
                  <c:v>42482</c:v>
                </c:pt>
                <c:pt idx="192">
                  <c:v>42485</c:v>
                </c:pt>
                <c:pt idx="193">
                  <c:v>42486</c:v>
                </c:pt>
                <c:pt idx="194">
                  <c:v>42487</c:v>
                </c:pt>
                <c:pt idx="195">
                  <c:v>42488</c:v>
                </c:pt>
                <c:pt idx="196">
                  <c:v>42489</c:v>
                </c:pt>
                <c:pt idx="197">
                  <c:v>42492</c:v>
                </c:pt>
                <c:pt idx="198">
                  <c:v>42493</c:v>
                </c:pt>
                <c:pt idx="199">
                  <c:v>42494</c:v>
                </c:pt>
                <c:pt idx="200">
                  <c:v>42495</c:v>
                </c:pt>
                <c:pt idx="201">
                  <c:v>42496</c:v>
                </c:pt>
                <c:pt idx="202">
                  <c:v>42499</c:v>
                </c:pt>
                <c:pt idx="203">
                  <c:v>42500</c:v>
                </c:pt>
                <c:pt idx="204">
                  <c:v>42501</c:v>
                </c:pt>
                <c:pt idx="205">
                  <c:v>42502</c:v>
                </c:pt>
                <c:pt idx="206">
                  <c:v>42503</c:v>
                </c:pt>
                <c:pt idx="207">
                  <c:v>42506</c:v>
                </c:pt>
                <c:pt idx="208">
                  <c:v>42507</c:v>
                </c:pt>
                <c:pt idx="209">
                  <c:v>42508</c:v>
                </c:pt>
                <c:pt idx="210">
                  <c:v>42509</c:v>
                </c:pt>
                <c:pt idx="211">
                  <c:v>42510</c:v>
                </c:pt>
                <c:pt idx="212">
                  <c:v>42513</c:v>
                </c:pt>
                <c:pt idx="213">
                  <c:v>42514</c:v>
                </c:pt>
                <c:pt idx="214">
                  <c:v>42515</c:v>
                </c:pt>
                <c:pt idx="215">
                  <c:v>42516</c:v>
                </c:pt>
                <c:pt idx="216">
                  <c:v>42517</c:v>
                </c:pt>
                <c:pt idx="217">
                  <c:v>42520</c:v>
                </c:pt>
                <c:pt idx="218">
                  <c:v>42521</c:v>
                </c:pt>
                <c:pt idx="219">
                  <c:v>42522</c:v>
                </c:pt>
                <c:pt idx="220">
                  <c:v>42523</c:v>
                </c:pt>
                <c:pt idx="221">
                  <c:v>42524</c:v>
                </c:pt>
                <c:pt idx="222">
                  <c:v>42527</c:v>
                </c:pt>
                <c:pt idx="223">
                  <c:v>42528</c:v>
                </c:pt>
                <c:pt idx="224">
                  <c:v>42529</c:v>
                </c:pt>
                <c:pt idx="225">
                  <c:v>42530</c:v>
                </c:pt>
                <c:pt idx="226">
                  <c:v>42531</c:v>
                </c:pt>
                <c:pt idx="227">
                  <c:v>42534</c:v>
                </c:pt>
                <c:pt idx="228">
                  <c:v>42535</c:v>
                </c:pt>
                <c:pt idx="229">
                  <c:v>42536</c:v>
                </c:pt>
                <c:pt idx="230">
                  <c:v>42537</c:v>
                </c:pt>
                <c:pt idx="231">
                  <c:v>42538</c:v>
                </c:pt>
                <c:pt idx="232">
                  <c:v>42541</c:v>
                </c:pt>
                <c:pt idx="233">
                  <c:v>42542</c:v>
                </c:pt>
                <c:pt idx="234">
                  <c:v>42543</c:v>
                </c:pt>
                <c:pt idx="235">
                  <c:v>42544</c:v>
                </c:pt>
                <c:pt idx="236">
                  <c:v>42545</c:v>
                </c:pt>
                <c:pt idx="237">
                  <c:v>42548</c:v>
                </c:pt>
                <c:pt idx="238">
                  <c:v>42549</c:v>
                </c:pt>
                <c:pt idx="239">
                  <c:v>42550</c:v>
                </c:pt>
                <c:pt idx="240">
                  <c:v>42551</c:v>
                </c:pt>
                <c:pt idx="241">
                  <c:v>42552</c:v>
                </c:pt>
                <c:pt idx="242">
                  <c:v>42555</c:v>
                </c:pt>
                <c:pt idx="243">
                  <c:v>42556</c:v>
                </c:pt>
                <c:pt idx="244">
                  <c:v>42557</c:v>
                </c:pt>
                <c:pt idx="245">
                  <c:v>42558</c:v>
                </c:pt>
                <c:pt idx="246">
                  <c:v>42559</c:v>
                </c:pt>
                <c:pt idx="247">
                  <c:v>42562</c:v>
                </c:pt>
                <c:pt idx="248">
                  <c:v>42563</c:v>
                </c:pt>
                <c:pt idx="249">
                  <c:v>42564</c:v>
                </c:pt>
                <c:pt idx="250">
                  <c:v>42565</c:v>
                </c:pt>
                <c:pt idx="251">
                  <c:v>42566</c:v>
                </c:pt>
                <c:pt idx="252">
                  <c:v>42569</c:v>
                </c:pt>
                <c:pt idx="253">
                  <c:v>42570</c:v>
                </c:pt>
                <c:pt idx="254">
                  <c:v>42571</c:v>
                </c:pt>
                <c:pt idx="255">
                  <c:v>42572</c:v>
                </c:pt>
                <c:pt idx="256">
                  <c:v>42573</c:v>
                </c:pt>
                <c:pt idx="257">
                  <c:v>42576</c:v>
                </c:pt>
                <c:pt idx="258">
                  <c:v>42577</c:v>
                </c:pt>
                <c:pt idx="259">
                  <c:v>42578</c:v>
                </c:pt>
                <c:pt idx="260">
                  <c:v>42579</c:v>
                </c:pt>
                <c:pt idx="261">
                  <c:v>42580</c:v>
                </c:pt>
                <c:pt idx="262">
                  <c:v>42583</c:v>
                </c:pt>
                <c:pt idx="263">
                  <c:v>42584</c:v>
                </c:pt>
                <c:pt idx="264">
                  <c:v>42585</c:v>
                </c:pt>
                <c:pt idx="265">
                  <c:v>42586</c:v>
                </c:pt>
                <c:pt idx="266">
                  <c:v>42587</c:v>
                </c:pt>
                <c:pt idx="267">
                  <c:v>42590</c:v>
                </c:pt>
                <c:pt idx="268">
                  <c:v>42591</c:v>
                </c:pt>
                <c:pt idx="269">
                  <c:v>42592</c:v>
                </c:pt>
                <c:pt idx="270">
                  <c:v>42593</c:v>
                </c:pt>
                <c:pt idx="271">
                  <c:v>42594</c:v>
                </c:pt>
                <c:pt idx="272">
                  <c:v>42597</c:v>
                </c:pt>
                <c:pt idx="273">
                  <c:v>42598</c:v>
                </c:pt>
                <c:pt idx="274">
                  <c:v>42599</c:v>
                </c:pt>
                <c:pt idx="275">
                  <c:v>42600</c:v>
                </c:pt>
                <c:pt idx="276">
                  <c:v>42601</c:v>
                </c:pt>
                <c:pt idx="277">
                  <c:v>42604</c:v>
                </c:pt>
                <c:pt idx="278">
                  <c:v>42605</c:v>
                </c:pt>
                <c:pt idx="279">
                  <c:v>42606</c:v>
                </c:pt>
                <c:pt idx="280">
                  <c:v>42607</c:v>
                </c:pt>
                <c:pt idx="281">
                  <c:v>42608</c:v>
                </c:pt>
                <c:pt idx="282">
                  <c:v>42611</c:v>
                </c:pt>
                <c:pt idx="283">
                  <c:v>42612</c:v>
                </c:pt>
                <c:pt idx="284">
                  <c:v>42613</c:v>
                </c:pt>
                <c:pt idx="285">
                  <c:v>42614</c:v>
                </c:pt>
                <c:pt idx="286">
                  <c:v>42615</c:v>
                </c:pt>
                <c:pt idx="287">
                  <c:v>42618</c:v>
                </c:pt>
                <c:pt idx="288">
                  <c:v>42619</c:v>
                </c:pt>
                <c:pt idx="289">
                  <c:v>42620</c:v>
                </c:pt>
                <c:pt idx="290">
                  <c:v>42621</c:v>
                </c:pt>
                <c:pt idx="291">
                  <c:v>42622</c:v>
                </c:pt>
                <c:pt idx="292">
                  <c:v>42625</c:v>
                </c:pt>
                <c:pt idx="293">
                  <c:v>42626</c:v>
                </c:pt>
                <c:pt idx="294">
                  <c:v>42627</c:v>
                </c:pt>
                <c:pt idx="295">
                  <c:v>42628</c:v>
                </c:pt>
                <c:pt idx="296">
                  <c:v>42629</c:v>
                </c:pt>
                <c:pt idx="297">
                  <c:v>42632</c:v>
                </c:pt>
                <c:pt idx="298">
                  <c:v>42633</c:v>
                </c:pt>
                <c:pt idx="299">
                  <c:v>42634</c:v>
                </c:pt>
                <c:pt idx="300">
                  <c:v>42635</c:v>
                </c:pt>
                <c:pt idx="301">
                  <c:v>42636</c:v>
                </c:pt>
                <c:pt idx="302">
                  <c:v>42639</c:v>
                </c:pt>
                <c:pt idx="303">
                  <c:v>42640</c:v>
                </c:pt>
                <c:pt idx="304">
                  <c:v>42641</c:v>
                </c:pt>
                <c:pt idx="305">
                  <c:v>42642</c:v>
                </c:pt>
                <c:pt idx="306">
                  <c:v>42643</c:v>
                </c:pt>
                <c:pt idx="307">
                  <c:v>42646</c:v>
                </c:pt>
                <c:pt idx="308">
                  <c:v>42647</c:v>
                </c:pt>
                <c:pt idx="309">
                  <c:v>42648</c:v>
                </c:pt>
                <c:pt idx="310">
                  <c:v>42649</c:v>
                </c:pt>
                <c:pt idx="311">
                  <c:v>42650</c:v>
                </c:pt>
                <c:pt idx="312">
                  <c:v>42653</c:v>
                </c:pt>
                <c:pt idx="313">
                  <c:v>42654</c:v>
                </c:pt>
                <c:pt idx="314">
                  <c:v>42655</c:v>
                </c:pt>
                <c:pt idx="315">
                  <c:v>42656</c:v>
                </c:pt>
                <c:pt idx="316">
                  <c:v>42657</c:v>
                </c:pt>
                <c:pt idx="317">
                  <c:v>42660</c:v>
                </c:pt>
                <c:pt idx="318">
                  <c:v>42661</c:v>
                </c:pt>
                <c:pt idx="319">
                  <c:v>42662</c:v>
                </c:pt>
                <c:pt idx="320">
                  <c:v>42663</c:v>
                </c:pt>
                <c:pt idx="321">
                  <c:v>42664</c:v>
                </c:pt>
                <c:pt idx="322">
                  <c:v>42667</c:v>
                </c:pt>
                <c:pt idx="323">
                  <c:v>42668</c:v>
                </c:pt>
                <c:pt idx="324">
                  <c:v>42669</c:v>
                </c:pt>
                <c:pt idx="325">
                  <c:v>42670</c:v>
                </c:pt>
                <c:pt idx="326">
                  <c:v>42671</c:v>
                </c:pt>
                <c:pt idx="327">
                  <c:v>42674</c:v>
                </c:pt>
                <c:pt idx="328">
                  <c:v>42675</c:v>
                </c:pt>
                <c:pt idx="329">
                  <c:v>42676</c:v>
                </c:pt>
                <c:pt idx="330">
                  <c:v>42677</c:v>
                </c:pt>
                <c:pt idx="331">
                  <c:v>42678</c:v>
                </c:pt>
                <c:pt idx="332">
                  <c:v>42681</c:v>
                </c:pt>
                <c:pt idx="333">
                  <c:v>42682</c:v>
                </c:pt>
                <c:pt idx="334">
                  <c:v>42683</c:v>
                </c:pt>
                <c:pt idx="335">
                  <c:v>42684</c:v>
                </c:pt>
                <c:pt idx="336">
                  <c:v>42685</c:v>
                </c:pt>
                <c:pt idx="337">
                  <c:v>42688</c:v>
                </c:pt>
                <c:pt idx="338">
                  <c:v>42689</c:v>
                </c:pt>
                <c:pt idx="339">
                  <c:v>42690</c:v>
                </c:pt>
                <c:pt idx="340">
                  <c:v>42691</c:v>
                </c:pt>
                <c:pt idx="341">
                  <c:v>42692</c:v>
                </c:pt>
                <c:pt idx="342">
                  <c:v>42695</c:v>
                </c:pt>
                <c:pt idx="343">
                  <c:v>42696</c:v>
                </c:pt>
                <c:pt idx="344">
                  <c:v>42697</c:v>
                </c:pt>
                <c:pt idx="345">
                  <c:v>42698</c:v>
                </c:pt>
                <c:pt idx="346">
                  <c:v>42699</c:v>
                </c:pt>
                <c:pt idx="347">
                  <c:v>42702</c:v>
                </c:pt>
                <c:pt idx="348">
                  <c:v>42703</c:v>
                </c:pt>
                <c:pt idx="349">
                  <c:v>42704</c:v>
                </c:pt>
                <c:pt idx="350">
                  <c:v>42705</c:v>
                </c:pt>
                <c:pt idx="351">
                  <c:v>42706</c:v>
                </c:pt>
                <c:pt idx="352">
                  <c:v>42709</c:v>
                </c:pt>
                <c:pt idx="353">
                  <c:v>42710</c:v>
                </c:pt>
                <c:pt idx="354">
                  <c:v>42711</c:v>
                </c:pt>
                <c:pt idx="355">
                  <c:v>42712</c:v>
                </c:pt>
                <c:pt idx="356">
                  <c:v>42713</c:v>
                </c:pt>
                <c:pt idx="357">
                  <c:v>42716</c:v>
                </c:pt>
                <c:pt idx="358">
                  <c:v>42717</c:v>
                </c:pt>
                <c:pt idx="359">
                  <c:v>42718</c:v>
                </c:pt>
                <c:pt idx="360">
                  <c:v>42719</c:v>
                </c:pt>
                <c:pt idx="361">
                  <c:v>42720</c:v>
                </c:pt>
                <c:pt idx="362">
                  <c:v>42723</c:v>
                </c:pt>
                <c:pt idx="363">
                  <c:v>42724</c:v>
                </c:pt>
                <c:pt idx="364">
                  <c:v>42725</c:v>
                </c:pt>
                <c:pt idx="365">
                  <c:v>42726</c:v>
                </c:pt>
                <c:pt idx="366">
                  <c:v>42727</c:v>
                </c:pt>
                <c:pt idx="367">
                  <c:v>42731</c:v>
                </c:pt>
                <c:pt idx="368">
                  <c:v>42732</c:v>
                </c:pt>
                <c:pt idx="369">
                  <c:v>42733</c:v>
                </c:pt>
                <c:pt idx="370">
                  <c:v>42734</c:v>
                </c:pt>
                <c:pt idx="371">
                  <c:v>42737</c:v>
                </c:pt>
                <c:pt idx="372">
                  <c:v>42738</c:v>
                </c:pt>
                <c:pt idx="373">
                  <c:v>42739</c:v>
                </c:pt>
                <c:pt idx="374">
                  <c:v>42740</c:v>
                </c:pt>
                <c:pt idx="375">
                  <c:v>42741</c:v>
                </c:pt>
                <c:pt idx="376">
                  <c:v>42744</c:v>
                </c:pt>
                <c:pt idx="377">
                  <c:v>42745</c:v>
                </c:pt>
                <c:pt idx="378">
                  <c:v>42746</c:v>
                </c:pt>
                <c:pt idx="379">
                  <c:v>42747</c:v>
                </c:pt>
                <c:pt idx="380">
                  <c:v>42748</c:v>
                </c:pt>
                <c:pt idx="381">
                  <c:v>42751</c:v>
                </c:pt>
                <c:pt idx="382">
                  <c:v>42752</c:v>
                </c:pt>
                <c:pt idx="383">
                  <c:v>42753</c:v>
                </c:pt>
                <c:pt idx="384">
                  <c:v>42754</c:v>
                </c:pt>
                <c:pt idx="385">
                  <c:v>42755</c:v>
                </c:pt>
                <c:pt idx="386">
                  <c:v>42758</c:v>
                </c:pt>
                <c:pt idx="387">
                  <c:v>42759</c:v>
                </c:pt>
                <c:pt idx="388">
                  <c:v>42760</c:v>
                </c:pt>
                <c:pt idx="389">
                  <c:v>42761</c:v>
                </c:pt>
                <c:pt idx="390">
                  <c:v>42762</c:v>
                </c:pt>
                <c:pt idx="391">
                  <c:v>42765</c:v>
                </c:pt>
                <c:pt idx="392">
                  <c:v>42766</c:v>
                </c:pt>
                <c:pt idx="393">
                  <c:v>42767</c:v>
                </c:pt>
                <c:pt idx="394">
                  <c:v>42768</c:v>
                </c:pt>
                <c:pt idx="395">
                  <c:v>42769</c:v>
                </c:pt>
                <c:pt idx="396">
                  <c:v>42772</c:v>
                </c:pt>
                <c:pt idx="397">
                  <c:v>42773</c:v>
                </c:pt>
                <c:pt idx="398">
                  <c:v>42774</c:v>
                </c:pt>
                <c:pt idx="399">
                  <c:v>42775</c:v>
                </c:pt>
                <c:pt idx="400">
                  <c:v>42776</c:v>
                </c:pt>
                <c:pt idx="401">
                  <c:v>42779</c:v>
                </c:pt>
                <c:pt idx="402">
                  <c:v>42780</c:v>
                </c:pt>
                <c:pt idx="403">
                  <c:v>42781</c:v>
                </c:pt>
                <c:pt idx="404">
                  <c:v>42782</c:v>
                </c:pt>
                <c:pt idx="405">
                  <c:v>42783</c:v>
                </c:pt>
                <c:pt idx="406">
                  <c:v>42786</c:v>
                </c:pt>
                <c:pt idx="407">
                  <c:v>42787</c:v>
                </c:pt>
                <c:pt idx="408">
                  <c:v>42788</c:v>
                </c:pt>
                <c:pt idx="409">
                  <c:v>42789</c:v>
                </c:pt>
                <c:pt idx="410">
                  <c:v>42790</c:v>
                </c:pt>
                <c:pt idx="411">
                  <c:v>42793</c:v>
                </c:pt>
                <c:pt idx="412">
                  <c:v>42794</c:v>
                </c:pt>
                <c:pt idx="413">
                  <c:v>42795</c:v>
                </c:pt>
                <c:pt idx="414">
                  <c:v>42796</c:v>
                </c:pt>
                <c:pt idx="415">
                  <c:v>42797</c:v>
                </c:pt>
                <c:pt idx="416">
                  <c:v>42800</c:v>
                </c:pt>
                <c:pt idx="417">
                  <c:v>42801</c:v>
                </c:pt>
                <c:pt idx="418">
                  <c:v>42802</c:v>
                </c:pt>
                <c:pt idx="419">
                  <c:v>42803</c:v>
                </c:pt>
                <c:pt idx="420">
                  <c:v>42804</c:v>
                </c:pt>
                <c:pt idx="421">
                  <c:v>42807</c:v>
                </c:pt>
                <c:pt idx="422">
                  <c:v>42808</c:v>
                </c:pt>
                <c:pt idx="423">
                  <c:v>42809</c:v>
                </c:pt>
                <c:pt idx="424">
                  <c:v>42810</c:v>
                </c:pt>
                <c:pt idx="425">
                  <c:v>42811</c:v>
                </c:pt>
                <c:pt idx="426">
                  <c:v>42814</c:v>
                </c:pt>
                <c:pt idx="427">
                  <c:v>42815</c:v>
                </c:pt>
                <c:pt idx="428">
                  <c:v>42816</c:v>
                </c:pt>
                <c:pt idx="429">
                  <c:v>42817</c:v>
                </c:pt>
                <c:pt idx="430">
                  <c:v>42818</c:v>
                </c:pt>
                <c:pt idx="431">
                  <c:v>42821</c:v>
                </c:pt>
                <c:pt idx="432">
                  <c:v>42822</c:v>
                </c:pt>
                <c:pt idx="433">
                  <c:v>42823</c:v>
                </c:pt>
                <c:pt idx="434">
                  <c:v>42824</c:v>
                </c:pt>
                <c:pt idx="435">
                  <c:v>42825</c:v>
                </c:pt>
                <c:pt idx="436">
                  <c:v>42828</c:v>
                </c:pt>
                <c:pt idx="437">
                  <c:v>42829</c:v>
                </c:pt>
                <c:pt idx="438">
                  <c:v>42830</c:v>
                </c:pt>
                <c:pt idx="439">
                  <c:v>42831</c:v>
                </c:pt>
                <c:pt idx="440">
                  <c:v>42832</c:v>
                </c:pt>
                <c:pt idx="441">
                  <c:v>42835</c:v>
                </c:pt>
                <c:pt idx="442">
                  <c:v>42836</c:v>
                </c:pt>
                <c:pt idx="443">
                  <c:v>42837</c:v>
                </c:pt>
                <c:pt idx="444">
                  <c:v>42838</c:v>
                </c:pt>
                <c:pt idx="445">
                  <c:v>42843</c:v>
                </c:pt>
                <c:pt idx="446">
                  <c:v>42844</c:v>
                </c:pt>
                <c:pt idx="447">
                  <c:v>42845</c:v>
                </c:pt>
                <c:pt idx="448">
                  <c:v>42846</c:v>
                </c:pt>
                <c:pt idx="449">
                  <c:v>42849</c:v>
                </c:pt>
                <c:pt idx="450">
                  <c:v>42850</c:v>
                </c:pt>
                <c:pt idx="451">
                  <c:v>42851</c:v>
                </c:pt>
                <c:pt idx="452">
                  <c:v>42852</c:v>
                </c:pt>
                <c:pt idx="453">
                  <c:v>42853</c:v>
                </c:pt>
                <c:pt idx="454">
                  <c:v>42857</c:v>
                </c:pt>
                <c:pt idx="455">
                  <c:v>42858</c:v>
                </c:pt>
                <c:pt idx="456">
                  <c:v>42859</c:v>
                </c:pt>
                <c:pt idx="457">
                  <c:v>42860</c:v>
                </c:pt>
                <c:pt idx="458">
                  <c:v>42863</c:v>
                </c:pt>
                <c:pt idx="459">
                  <c:v>42864</c:v>
                </c:pt>
                <c:pt idx="460">
                  <c:v>42865</c:v>
                </c:pt>
                <c:pt idx="461">
                  <c:v>42866</c:v>
                </c:pt>
                <c:pt idx="462">
                  <c:v>42867</c:v>
                </c:pt>
                <c:pt idx="463">
                  <c:v>42870</c:v>
                </c:pt>
                <c:pt idx="464">
                  <c:v>42871</c:v>
                </c:pt>
                <c:pt idx="465">
                  <c:v>42872</c:v>
                </c:pt>
                <c:pt idx="466">
                  <c:v>42873</c:v>
                </c:pt>
                <c:pt idx="467">
                  <c:v>42874</c:v>
                </c:pt>
                <c:pt idx="468">
                  <c:v>42877</c:v>
                </c:pt>
                <c:pt idx="469">
                  <c:v>42878</c:v>
                </c:pt>
                <c:pt idx="470">
                  <c:v>42879</c:v>
                </c:pt>
                <c:pt idx="471">
                  <c:v>42880</c:v>
                </c:pt>
                <c:pt idx="472">
                  <c:v>42881</c:v>
                </c:pt>
                <c:pt idx="473">
                  <c:v>42884</c:v>
                </c:pt>
                <c:pt idx="474">
                  <c:v>42885</c:v>
                </c:pt>
                <c:pt idx="475">
                  <c:v>42886</c:v>
                </c:pt>
                <c:pt idx="476">
                  <c:v>42887</c:v>
                </c:pt>
                <c:pt idx="477">
                  <c:v>42888</c:v>
                </c:pt>
                <c:pt idx="478">
                  <c:v>42891</c:v>
                </c:pt>
                <c:pt idx="479">
                  <c:v>42892</c:v>
                </c:pt>
                <c:pt idx="480">
                  <c:v>42893</c:v>
                </c:pt>
                <c:pt idx="481">
                  <c:v>42894</c:v>
                </c:pt>
                <c:pt idx="482">
                  <c:v>42895</c:v>
                </c:pt>
                <c:pt idx="483">
                  <c:v>42898</c:v>
                </c:pt>
                <c:pt idx="484">
                  <c:v>42899</c:v>
                </c:pt>
                <c:pt idx="485">
                  <c:v>42900</c:v>
                </c:pt>
                <c:pt idx="486">
                  <c:v>42901</c:v>
                </c:pt>
                <c:pt idx="487">
                  <c:v>42902</c:v>
                </c:pt>
                <c:pt idx="488">
                  <c:v>42905</c:v>
                </c:pt>
                <c:pt idx="489">
                  <c:v>42906</c:v>
                </c:pt>
                <c:pt idx="490">
                  <c:v>42907</c:v>
                </c:pt>
                <c:pt idx="491">
                  <c:v>42908</c:v>
                </c:pt>
                <c:pt idx="492">
                  <c:v>42909</c:v>
                </c:pt>
                <c:pt idx="493">
                  <c:v>42912</c:v>
                </c:pt>
                <c:pt idx="494">
                  <c:v>42913</c:v>
                </c:pt>
                <c:pt idx="495">
                  <c:v>42914</c:v>
                </c:pt>
                <c:pt idx="496">
                  <c:v>42915</c:v>
                </c:pt>
                <c:pt idx="497">
                  <c:v>42916</c:v>
                </c:pt>
                <c:pt idx="498">
                  <c:v>42919</c:v>
                </c:pt>
                <c:pt idx="499">
                  <c:v>42920</c:v>
                </c:pt>
                <c:pt idx="500">
                  <c:v>42921</c:v>
                </c:pt>
                <c:pt idx="501">
                  <c:v>42922</c:v>
                </c:pt>
                <c:pt idx="502">
                  <c:v>42923</c:v>
                </c:pt>
                <c:pt idx="503">
                  <c:v>42926</c:v>
                </c:pt>
                <c:pt idx="504">
                  <c:v>42927</c:v>
                </c:pt>
                <c:pt idx="505">
                  <c:v>42928</c:v>
                </c:pt>
                <c:pt idx="506">
                  <c:v>42929</c:v>
                </c:pt>
                <c:pt idx="507">
                  <c:v>42930</c:v>
                </c:pt>
                <c:pt idx="508">
                  <c:v>42933</c:v>
                </c:pt>
                <c:pt idx="509">
                  <c:v>42934</c:v>
                </c:pt>
                <c:pt idx="510">
                  <c:v>42935</c:v>
                </c:pt>
                <c:pt idx="511">
                  <c:v>42942</c:v>
                </c:pt>
                <c:pt idx="512">
                  <c:v>42949</c:v>
                </c:pt>
                <c:pt idx="513">
                  <c:v>42956</c:v>
                </c:pt>
                <c:pt idx="514">
                  <c:v>42963</c:v>
                </c:pt>
                <c:pt idx="515">
                  <c:v>42970</c:v>
                </c:pt>
                <c:pt idx="516">
                  <c:v>42977</c:v>
                </c:pt>
                <c:pt idx="517">
                  <c:v>42984</c:v>
                </c:pt>
                <c:pt idx="518">
                  <c:v>42991</c:v>
                </c:pt>
                <c:pt idx="519">
                  <c:v>42998</c:v>
                </c:pt>
                <c:pt idx="520">
                  <c:v>43005</c:v>
                </c:pt>
                <c:pt idx="521">
                  <c:v>43012</c:v>
                </c:pt>
                <c:pt idx="522">
                  <c:v>43019</c:v>
                </c:pt>
                <c:pt idx="523">
                  <c:v>43026</c:v>
                </c:pt>
                <c:pt idx="524">
                  <c:v>43033</c:v>
                </c:pt>
                <c:pt idx="525">
                  <c:v>43040</c:v>
                </c:pt>
                <c:pt idx="526">
                  <c:v>43047</c:v>
                </c:pt>
                <c:pt idx="527">
                  <c:v>43054</c:v>
                </c:pt>
                <c:pt idx="528">
                  <c:v>43061</c:v>
                </c:pt>
                <c:pt idx="529">
                  <c:v>43068</c:v>
                </c:pt>
                <c:pt idx="530">
                  <c:v>43075</c:v>
                </c:pt>
                <c:pt idx="531">
                  <c:v>43082</c:v>
                </c:pt>
                <c:pt idx="532">
                  <c:v>43089</c:v>
                </c:pt>
                <c:pt idx="533">
                  <c:v>43096</c:v>
                </c:pt>
                <c:pt idx="534">
                  <c:v>43103</c:v>
                </c:pt>
                <c:pt idx="535">
                  <c:v>43110</c:v>
                </c:pt>
                <c:pt idx="536">
                  <c:v>43117</c:v>
                </c:pt>
                <c:pt idx="537">
                  <c:v>43124</c:v>
                </c:pt>
                <c:pt idx="538">
                  <c:v>43131</c:v>
                </c:pt>
                <c:pt idx="539">
                  <c:v>43138</c:v>
                </c:pt>
                <c:pt idx="540">
                  <c:v>43145</c:v>
                </c:pt>
                <c:pt idx="541">
                  <c:v>43152</c:v>
                </c:pt>
                <c:pt idx="542">
                  <c:v>43159</c:v>
                </c:pt>
                <c:pt idx="543">
                  <c:v>43166</c:v>
                </c:pt>
                <c:pt idx="544">
                  <c:v>43173</c:v>
                </c:pt>
                <c:pt idx="545">
                  <c:v>43180</c:v>
                </c:pt>
                <c:pt idx="546">
                  <c:v>43187</c:v>
                </c:pt>
                <c:pt idx="547">
                  <c:v>43194</c:v>
                </c:pt>
                <c:pt idx="548">
                  <c:v>43201</c:v>
                </c:pt>
                <c:pt idx="549">
                  <c:v>43208</c:v>
                </c:pt>
                <c:pt idx="550">
                  <c:v>43215</c:v>
                </c:pt>
                <c:pt idx="551">
                  <c:v>43222</c:v>
                </c:pt>
                <c:pt idx="552">
                  <c:v>43229</c:v>
                </c:pt>
                <c:pt idx="553">
                  <c:v>43236</c:v>
                </c:pt>
                <c:pt idx="554">
                  <c:v>43243</c:v>
                </c:pt>
                <c:pt idx="555">
                  <c:v>43250</c:v>
                </c:pt>
                <c:pt idx="556">
                  <c:v>43257</c:v>
                </c:pt>
                <c:pt idx="557">
                  <c:v>43264</c:v>
                </c:pt>
                <c:pt idx="558">
                  <c:v>43271</c:v>
                </c:pt>
                <c:pt idx="559">
                  <c:v>43278</c:v>
                </c:pt>
                <c:pt idx="560">
                  <c:v>43285</c:v>
                </c:pt>
                <c:pt idx="561">
                  <c:v>43292</c:v>
                </c:pt>
                <c:pt idx="562">
                  <c:v>43299</c:v>
                </c:pt>
                <c:pt idx="563">
                  <c:v>43306</c:v>
                </c:pt>
                <c:pt idx="564">
                  <c:v>43313</c:v>
                </c:pt>
                <c:pt idx="565">
                  <c:v>43320</c:v>
                </c:pt>
                <c:pt idx="566">
                  <c:v>43327</c:v>
                </c:pt>
                <c:pt idx="567">
                  <c:v>43334</c:v>
                </c:pt>
                <c:pt idx="568">
                  <c:v>43341</c:v>
                </c:pt>
                <c:pt idx="569">
                  <c:v>43348</c:v>
                </c:pt>
                <c:pt idx="570">
                  <c:v>43355</c:v>
                </c:pt>
                <c:pt idx="571">
                  <c:v>43362</c:v>
                </c:pt>
                <c:pt idx="572">
                  <c:v>43369</c:v>
                </c:pt>
                <c:pt idx="573">
                  <c:v>43376</c:v>
                </c:pt>
                <c:pt idx="574">
                  <c:v>43383</c:v>
                </c:pt>
                <c:pt idx="575">
                  <c:v>43390</c:v>
                </c:pt>
                <c:pt idx="576">
                  <c:v>43397</c:v>
                </c:pt>
                <c:pt idx="577">
                  <c:v>43404</c:v>
                </c:pt>
                <c:pt idx="578">
                  <c:v>43411</c:v>
                </c:pt>
                <c:pt idx="579">
                  <c:v>43418</c:v>
                </c:pt>
                <c:pt idx="580">
                  <c:v>43425</c:v>
                </c:pt>
                <c:pt idx="581">
                  <c:v>43432</c:v>
                </c:pt>
                <c:pt idx="582">
                  <c:v>43439</c:v>
                </c:pt>
                <c:pt idx="583">
                  <c:v>43446</c:v>
                </c:pt>
                <c:pt idx="584">
                  <c:v>43453</c:v>
                </c:pt>
                <c:pt idx="585">
                  <c:v>43461</c:v>
                </c:pt>
                <c:pt idx="586">
                  <c:v>43468</c:v>
                </c:pt>
                <c:pt idx="587">
                  <c:v>43475</c:v>
                </c:pt>
                <c:pt idx="588">
                  <c:v>43482</c:v>
                </c:pt>
                <c:pt idx="589">
                  <c:v>43489</c:v>
                </c:pt>
                <c:pt idx="590">
                  <c:v>43496</c:v>
                </c:pt>
                <c:pt idx="591">
                  <c:v>43503</c:v>
                </c:pt>
                <c:pt idx="592">
                  <c:v>43510</c:v>
                </c:pt>
                <c:pt idx="593">
                  <c:v>43517</c:v>
                </c:pt>
                <c:pt idx="594">
                  <c:v>43524</c:v>
                </c:pt>
                <c:pt idx="595">
                  <c:v>43531</c:v>
                </c:pt>
                <c:pt idx="596">
                  <c:v>43538</c:v>
                </c:pt>
                <c:pt idx="597">
                  <c:v>43545</c:v>
                </c:pt>
                <c:pt idx="598">
                  <c:v>43552</c:v>
                </c:pt>
                <c:pt idx="599">
                  <c:v>43559</c:v>
                </c:pt>
                <c:pt idx="600">
                  <c:v>43566</c:v>
                </c:pt>
                <c:pt idx="601">
                  <c:v>43573</c:v>
                </c:pt>
                <c:pt idx="602">
                  <c:v>43580</c:v>
                </c:pt>
                <c:pt idx="603">
                  <c:v>43587</c:v>
                </c:pt>
                <c:pt idx="604">
                  <c:v>43594</c:v>
                </c:pt>
                <c:pt idx="605">
                  <c:v>43601</c:v>
                </c:pt>
                <c:pt idx="606">
                  <c:v>43608</c:v>
                </c:pt>
                <c:pt idx="607">
                  <c:v>43615</c:v>
                </c:pt>
                <c:pt idx="608">
                  <c:v>43622</c:v>
                </c:pt>
                <c:pt idx="609">
                  <c:v>43629</c:v>
                </c:pt>
                <c:pt idx="610">
                  <c:v>43636</c:v>
                </c:pt>
                <c:pt idx="611">
                  <c:v>43643</c:v>
                </c:pt>
                <c:pt idx="612">
                  <c:v>43650</c:v>
                </c:pt>
                <c:pt idx="613">
                  <c:v>43657</c:v>
                </c:pt>
                <c:pt idx="614">
                  <c:v>43664</c:v>
                </c:pt>
                <c:pt idx="615">
                  <c:v>43671</c:v>
                </c:pt>
                <c:pt idx="616">
                  <c:v>43678</c:v>
                </c:pt>
                <c:pt idx="617">
                  <c:v>43685</c:v>
                </c:pt>
                <c:pt idx="618">
                  <c:v>43692</c:v>
                </c:pt>
                <c:pt idx="619">
                  <c:v>43699</c:v>
                </c:pt>
                <c:pt idx="620">
                  <c:v>43706</c:v>
                </c:pt>
                <c:pt idx="621">
                  <c:v>43713</c:v>
                </c:pt>
                <c:pt idx="622">
                  <c:v>43720</c:v>
                </c:pt>
                <c:pt idx="623">
                  <c:v>43727</c:v>
                </c:pt>
                <c:pt idx="624">
                  <c:v>43734</c:v>
                </c:pt>
                <c:pt idx="625">
                  <c:v>43741</c:v>
                </c:pt>
                <c:pt idx="626">
                  <c:v>43748</c:v>
                </c:pt>
                <c:pt idx="627">
                  <c:v>43755</c:v>
                </c:pt>
                <c:pt idx="628">
                  <c:v>43762</c:v>
                </c:pt>
                <c:pt idx="629">
                  <c:v>43769</c:v>
                </c:pt>
                <c:pt idx="630">
                  <c:v>43776</c:v>
                </c:pt>
                <c:pt idx="631">
                  <c:v>43783</c:v>
                </c:pt>
                <c:pt idx="632">
                  <c:v>43790</c:v>
                </c:pt>
                <c:pt idx="633">
                  <c:v>43797</c:v>
                </c:pt>
                <c:pt idx="634">
                  <c:v>43804</c:v>
                </c:pt>
                <c:pt idx="635">
                  <c:v>43811</c:v>
                </c:pt>
                <c:pt idx="636">
                  <c:v>43818</c:v>
                </c:pt>
                <c:pt idx="637">
                  <c:v>43826</c:v>
                </c:pt>
                <c:pt idx="638">
                  <c:v>43833</c:v>
                </c:pt>
                <c:pt idx="639">
                  <c:v>43840</c:v>
                </c:pt>
                <c:pt idx="640">
                  <c:v>43847</c:v>
                </c:pt>
                <c:pt idx="641">
                  <c:v>43854</c:v>
                </c:pt>
                <c:pt idx="642">
                  <c:v>43861</c:v>
                </c:pt>
                <c:pt idx="643">
                  <c:v>43868</c:v>
                </c:pt>
                <c:pt idx="644">
                  <c:v>43875</c:v>
                </c:pt>
                <c:pt idx="645">
                  <c:v>43882</c:v>
                </c:pt>
                <c:pt idx="646">
                  <c:v>43889</c:v>
                </c:pt>
                <c:pt idx="647">
                  <c:v>43896</c:v>
                </c:pt>
                <c:pt idx="648">
                  <c:v>43903</c:v>
                </c:pt>
                <c:pt idx="649">
                  <c:v>43910</c:v>
                </c:pt>
                <c:pt idx="650">
                  <c:v>43917</c:v>
                </c:pt>
                <c:pt idx="651">
                  <c:v>43924</c:v>
                </c:pt>
                <c:pt idx="652">
                  <c:v>43935</c:v>
                </c:pt>
                <c:pt idx="653">
                  <c:v>43942</c:v>
                </c:pt>
                <c:pt idx="654">
                  <c:v>43949</c:v>
                </c:pt>
                <c:pt idx="655">
                  <c:v>43956</c:v>
                </c:pt>
                <c:pt idx="656">
                  <c:v>43963</c:v>
                </c:pt>
                <c:pt idx="657">
                  <c:v>43970</c:v>
                </c:pt>
                <c:pt idx="658">
                  <c:v>43977</c:v>
                </c:pt>
                <c:pt idx="659">
                  <c:v>43984</c:v>
                </c:pt>
                <c:pt idx="660">
                  <c:v>43991</c:v>
                </c:pt>
                <c:pt idx="661">
                  <c:v>43998</c:v>
                </c:pt>
                <c:pt idx="662">
                  <c:v>44005</c:v>
                </c:pt>
                <c:pt idx="663">
                  <c:v>44012</c:v>
                </c:pt>
                <c:pt idx="664">
                  <c:v>44019</c:v>
                </c:pt>
                <c:pt idx="665">
                  <c:v>44026</c:v>
                </c:pt>
                <c:pt idx="666">
                  <c:v>44033</c:v>
                </c:pt>
                <c:pt idx="667">
                  <c:v>44040</c:v>
                </c:pt>
                <c:pt idx="668">
                  <c:v>44047</c:v>
                </c:pt>
                <c:pt idx="669">
                  <c:v>44054</c:v>
                </c:pt>
                <c:pt idx="670">
                  <c:v>44061</c:v>
                </c:pt>
                <c:pt idx="671">
                  <c:v>44068</c:v>
                </c:pt>
                <c:pt idx="672">
                  <c:v>44075</c:v>
                </c:pt>
                <c:pt idx="673">
                  <c:v>44082</c:v>
                </c:pt>
                <c:pt idx="674">
                  <c:v>44089</c:v>
                </c:pt>
                <c:pt idx="675">
                  <c:v>44096</c:v>
                </c:pt>
                <c:pt idx="676">
                  <c:v>44103</c:v>
                </c:pt>
                <c:pt idx="677">
                  <c:v>44110</c:v>
                </c:pt>
                <c:pt idx="678">
                  <c:v>44117</c:v>
                </c:pt>
                <c:pt idx="679">
                  <c:v>44124</c:v>
                </c:pt>
                <c:pt idx="680">
                  <c:v>44131</c:v>
                </c:pt>
                <c:pt idx="681">
                  <c:v>44138</c:v>
                </c:pt>
                <c:pt idx="682">
                  <c:v>44145</c:v>
                </c:pt>
                <c:pt idx="683">
                  <c:v>44152</c:v>
                </c:pt>
                <c:pt idx="684">
                  <c:v>44159</c:v>
                </c:pt>
                <c:pt idx="685">
                  <c:v>44166</c:v>
                </c:pt>
                <c:pt idx="686">
                  <c:v>44173</c:v>
                </c:pt>
                <c:pt idx="687">
                  <c:v>44180</c:v>
                </c:pt>
                <c:pt idx="688">
                  <c:v>44187</c:v>
                </c:pt>
                <c:pt idx="689">
                  <c:v>44194</c:v>
                </c:pt>
                <c:pt idx="690">
                  <c:v>44201</c:v>
                </c:pt>
                <c:pt idx="691">
                  <c:v>44208</c:v>
                </c:pt>
                <c:pt idx="692">
                  <c:v>44215</c:v>
                </c:pt>
                <c:pt idx="693">
                  <c:v>44222</c:v>
                </c:pt>
                <c:pt idx="694">
                  <c:v>44229</c:v>
                </c:pt>
                <c:pt idx="695">
                  <c:v>44236</c:v>
                </c:pt>
                <c:pt idx="696">
                  <c:v>44243</c:v>
                </c:pt>
                <c:pt idx="697">
                  <c:v>44250</c:v>
                </c:pt>
                <c:pt idx="698">
                  <c:v>44257</c:v>
                </c:pt>
                <c:pt idx="699">
                  <c:v>44264</c:v>
                </c:pt>
                <c:pt idx="700">
                  <c:v>44271</c:v>
                </c:pt>
                <c:pt idx="701">
                  <c:v>44278</c:v>
                </c:pt>
                <c:pt idx="702">
                  <c:v>44285</c:v>
                </c:pt>
                <c:pt idx="703">
                  <c:v>44292</c:v>
                </c:pt>
                <c:pt idx="704">
                  <c:v>44299</c:v>
                </c:pt>
                <c:pt idx="705">
                  <c:v>44306</c:v>
                </c:pt>
                <c:pt idx="706">
                  <c:v>44313</c:v>
                </c:pt>
                <c:pt idx="707">
                  <c:v>44320</c:v>
                </c:pt>
                <c:pt idx="708">
                  <c:v>44327</c:v>
                </c:pt>
                <c:pt idx="709">
                  <c:v>44334</c:v>
                </c:pt>
                <c:pt idx="710">
                  <c:v>44341</c:v>
                </c:pt>
                <c:pt idx="711">
                  <c:v>44348</c:v>
                </c:pt>
                <c:pt idx="712">
                  <c:v>44355</c:v>
                </c:pt>
                <c:pt idx="713">
                  <c:v>44362</c:v>
                </c:pt>
                <c:pt idx="714">
                  <c:v>44369</c:v>
                </c:pt>
                <c:pt idx="715">
                  <c:v>44376</c:v>
                </c:pt>
                <c:pt idx="716">
                  <c:v>44383</c:v>
                </c:pt>
                <c:pt idx="717">
                  <c:v>44390</c:v>
                </c:pt>
                <c:pt idx="718">
                  <c:v>44397</c:v>
                </c:pt>
                <c:pt idx="719">
                  <c:v>44404</c:v>
                </c:pt>
                <c:pt idx="720">
                  <c:v>44411</c:v>
                </c:pt>
                <c:pt idx="721">
                  <c:v>44418</c:v>
                </c:pt>
                <c:pt idx="722">
                  <c:v>44425</c:v>
                </c:pt>
                <c:pt idx="723">
                  <c:v>44432</c:v>
                </c:pt>
                <c:pt idx="724">
                  <c:v>44439</c:v>
                </c:pt>
                <c:pt idx="725">
                  <c:v>44446</c:v>
                </c:pt>
                <c:pt idx="726">
                  <c:v>44453</c:v>
                </c:pt>
                <c:pt idx="727">
                  <c:v>44460</c:v>
                </c:pt>
                <c:pt idx="728">
                  <c:v>44467</c:v>
                </c:pt>
                <c:pt idx="729">
                  <c:v>44474</c:v>
                </c:pt>
                <c:pt idx="730">
                  <c:v>44481</c:v>
                </c:pt>
                <c:pt idx="731">
                  <c:v>44488</c:v>
                </c:pt>
                <c:pt idx="732">
                  <c:v>44495</c:v>
                </c:pt>
                <c:pt idx="733">
                  <c:v>44502</c:v>
                </c:pt>
                <c:pt idx="734">
                  <c:v>44509</c:v>
                </c:pt>
                <c:pt idx="735">
                  <c:v>44516</c:v>
                </c:pt>
                <c:pt idx="736">
                  <c:v>44523</c:v>
                </c:pt>
                <c:pt idx="737">
                  <c:v>44530</c:v>
                </c:pt>
                <c:pt idx="738">
                  <c:v>44537</c:v>
                </c:pt>
                <c:pt idx="739">
                  <c:v>44544</c:v>
                </c:pt>
                <c:pt idx="740">
                  <c:v>44551</c:v>
                </c:pt>
                <c:pt idx="741">
                  <c:v>44558</c:v>
                </c:pt>
                <c:pt idx="742">
                  <c:v>44565</c:v>
                </c:pt>
                <c:pt idx="743">
                  <c:v>44572</c:v>
                </c:pt>
                <c:pt idx="744">
                  <c:v>44579</c:v>
                </c:pt>
                <c:pt idx="745">
                  <c:v>44586</c:v>
                </c:pt>
                <c:pt idx="746">
                  <c:v>44593</c:v>
                </c:pt>
                <c:pt idx="747">
                  <c:v>44600</c:v>
                </c:pt>
                <c:pt idx="748">
                  <c:v>44607</c:v>
                </c:pt>
                <c:pt idx="749">
                  <c:v>44614</c:v>
                </c:pt>
                <c:pt idx="750">
                  <c:v>44621</c:v>
                </c:pt>
                <c:pt idx="751">
                  <c:v>44628</c:v>
                </c:pt>
                <c:pt idx="752">
                  <c:v>44635</c:v>
                </c:pt>
                <c:pt idx="753">
                  <c:v>44642</c:v>
                </c:pt>
                <c:pt idx="754">
                  <c:v>44649</c:v>
                </c:pt>
                <c:pt idx="755">
                  <c:v>44656</c:v>
                </c:pt>
                <c:pt idx="756">
                  <c:v>44663</c:v>
                </c:pt>
                <c:pt idx="757">
                  <c:v>44670</c:v>
                </c:pt>
                <c:pt idx="758">
                  <c:v>44677</c:v>
                </c:pt>
                <c:pt idx="759">
                  <c:v>44684</c:v>
                </c:pt>
                <c:pt idx="760">
                  <c:v>44691</c:v>
                </c:pt>
                <c:pt idx="761">
                  <c:v>44698</c:v>
                </c:pt>
                <c:pt idx="762">
                  <c:v>44705</c:v>
                </c:pt>
                <c:pt idx="763">
                  <c:v>44712</c:v>
                </c:pt>
                <c:pt idx="764">
                  <c:v>44719</c:v>
                </c:pt>
                <c:pt idx="765">
                  <c:v>44726</c:v>
                </c:pt>
                <c:pt idx="766">
                  <c:v>44733</c:v>
                </c:pt>
                <c:pt idx="767">
                  <c:v>44740</c:v>
                </c:pt>
                <c:pt idx="768">
                  <c:v>44747</c:v>
                </c:pt>
                <c:pt idx="769">
                  <c:v>44754</c:v>
                </c:pt>
                <c:pt idx="770">
                  <c:v>44761</c:v>
                </c:pt>
                <c:pt idx="771">
                  <c:v>44768</c:v>
                </c:pt>
                <c:pt idx="772">
                  <c:v>44775</c:v>
                </c:pt>
                <c:pt idx="773">
                  <c:v>44782</c:v>
                </c:pt>
                <c:pt idx="774">
                  <c:v>44789</c:v>
                </c:pt>
                <c:pt idx="775">
                  <c:v>44796</c:v>
                </c:pt>
                <c:pt idx="776">
                  <c:v>44803</c:v>
                </c:pt>
                <c:pt idx="777">
                  <c:v>44810</c:v>
                </c:pt>
                <c:pt idx="778">
                  <c:v>44817</c:v>
                </c:pt>
                <c:pt idx="779">
                  <c:v>44824</c:v>
                </c:pt>
                <c:pt idx="780">
                  <c:v>44831</c:v>
                </c:pt>
                <c:pt idx="781">
                  <c:v>44838</c:v>
                </c:pt>
                <c:pt idx="782">
                  <c:v>44845</c:v>
                </c:pt>
                <c:pt idx="783">
                  <c:v>44852</c:v>
                </c:pt>
                <c:pt idx="784">
                  <c:v>44859</c:v>
                </c:pt>
                <c:pt idx="785">
                  <c:v>44866</c:v>
                </c:pt>
                <c:pt idx="786">
                  <c:v>44873</c:v>
                </c:pt>
                <c:pt idx="787">
                  <c:v>44880</c:v>
                </c:pt>
                <c:pt idx="788">
                  <c:v>44887</c:v>
                </c:pt>
                <c:pt idx="789">
                  <c:v>44894</c:v>
                </c:pt>
                <c:pt idx="790">
                  <c:v>44901</c:v>
                </c:pt>
                <c:pt idx="791">
                  <c:v>44908</c:v>
                </c:pt>
                <c:pt idx="792">
                  <c:v>44915</c:v>
                </c:pt>
                <c:pt idx="793">
                  <c:v>44922</c:v>
                </c:pt>
                <c:pt idx="794">
                  <c:v>44929</c:v>
                </c:pt>
                <c:pt idx="795">
                  <c:v>44936</c:v>
                </c:pt>
                <c:pt idx="796">
                  <c:v>44943</c:v>
                </c:pt>
                <c:pt idx="797">
                  <c:v>44950</c:v>
                </c:pt>
                <c:pt idx="798">
                  <c:v>44957</c:v>
                </c:pt>
                <c:pt idx="799">
                  <c:v>44964</c:v>
                </c:pt>
                <c:pt idx="800">
                  <c:v>44971</c:v>
                </c:pt>
                <c:pt idx="801">
                  <c:v>44978</c:v>
                </c:pt>
                <c:pt idx="802">
                  <c:v>44985</c:v>
                </c:pt>
                <c:pt idx="803">
                  <c:v>44992</c:v>
                </c:pt>
                <c:pt idx="804">
                  <c:v>44999</c:v>
                </c:pt>
                <c:pt idx="805">
                  <c:v>45006</c:v>
                </c:pt>
                <c:pt idx="806">
                  <c:v>45013</c:v>
                </c:pt>
                <c:pt idx="807">
                  <c:v>45020</c:v>
                </c:pt>
                <c:pt idx="808">
                  <c:v>45027</c:v>
                </c:pt>
                <c:pt idx="809">
                  <c:v>45034</c:v>
                </c:pt>
                <c:pt idx="810">
                  <c:v>45041</c:v>
                </c:pt>
                <c:pt idx="811">
                  <c:v>45048</c:v>
                </c:pt>
                <c:pt idx="812">
                  <c:v>45055</c:v>
                </c:pt>
                <c:pt idx="813">
                  <c:v>45062</c:v>
                </c:pt>
                <c:pt idx="814">
                  <c:v>45069</c:v>
                </c:pt>
                <c:pt idx="815">
                  <c:v>45076</c:v>
                </c:pt>
                <c:pt idx="816">
                  <c:v>45083</c:v>
                </c:pt>
                <c:pt idx="817">
                  <c:v>45090</c:v>
                </c:pt>
                <c:pt idx="818">
                  <c:v>45097</c:v>
                </c:pt>
                <c:pt idx="819">
                  <c:v>45104</c:v>
                </c:pt>
                <c:pt idx="820">
                  <c:v>45111</c:v>
                </c:pt>
                <c:pt idx="821">
                  <c:v>45118</c:v>
                </c:pt>
                <c:pt idx="822">
                  <c:v>45125</c:v>
                </c:pt>
                <c:pt idx="823">
                  <c:v>45132</c:v>
                </c:pt>
                <c:pt idx="824">
                  <c:v>45139</c:v>
                </c:pt>
                <c:pt idx="825">
                  <c:v>45146</c:v>
                </c:pt>
                <c:pt idx="826">
                  <c:v>45153</c:v>
                </c:pt>
                <c:pt idx="827">
                  <c:v>45160</c:v>
                </c:pt>
                <c:pt idx="828">
                  <c:v>45167</c:v>
                </c:pt>
                <c:pt idx="829">
                  <c:v>45174</c:v>
                </c:pt>
                <c:pt idx="830">
                  <c:v>45181</c:v>
                </c:pt>
                <c:pt idx="831">
                  <c:v>45188</c:v>
                </c:pt>
                <c:pt idx="832">
                  <c:v>45195</c:v>
                </c:pt>
                <c:pt idx="833">
                  <c:v>45202</c:v>
                </c:pt>
                <c:pt idx="834">
                  <c:v>45209</c:v>
                </c:pt>
                <c:pt idx="835">
                  <c:v>45216</c:v>
                </c:pt>
                <c:pt idx="836">
                  <c:v>45223</c:v>
                </c:pt>
                <c:pt idx="837">
                  <c:v>45230</c:v>
                </c:pt>
                <c:pt idx="838">
                  <c:v>45237</c:v>
                </c:pt>
                <c:pt idx="839">
                  <c:v>45244</c:v>
                </c:pt>
                <c:pt idx="840">
                  <c:v>45251</c:v>
                </c:pt>
                <c:pt idx="841">
                  <c:v>45258</c:v>
                </c:pt>
                <c:pt idx="842">
                  <c:v>45265</c:v>
                </c:pt>
                <c:pt idx="843">
                  <c:v>45272</c:v>
                </c:pt>
                <c:pt idx="844">
                  <c:v>45279</c:v>
                </c:pt>
                <c:pt idx="845">
                  <c:v>45287</c:v>
                </c:pt>
                <c:pt idx="846">
                  <c:v>45294</c:v>
                </c:pt>
                <c:pt idx="847">
                  <c:v>45301</c:v>
                </c:pt>
                <c:pt idx="848">
                  <c:v>45308</c:v>
                </c:pt>
                <c:pt idx="849">
                  <c:v>45315</c:v>
                </c:pt>
                <c:pt idx="850">
                  <c:v>45322</c:v>
                </c:pt>
                <c:pt idx="851">
                  <c:v>45329</c:v>
                </c:pt>
                <c:pt idx="852">
                  <c:v>45336</c:v>
                </c:pt>
                <c:pt idx="853">
                  <c:v>45343</c:v>
                </c:pt>
                <c:pt idx="854">
                  <c:v>45350</c:v>
                </c:pt>
                <c:pt idx="855">
                  <c:v>45357</c:v>
                </c:pt>
                <c:pt idx="856">
                  <c:v>45364</c:v>
                </c:pt>
                <c:pt idx="857">
                  <c:v>45371</c:v>
                </c:pt>
                <c:pt idx="858">
                  <c:v>45378</c:v>
                </c:pt>
                <c:pt idx="859">
                  <c:v>45385</c:v>
                </c:pt>
                <c:pt idx="860">
                  <c:v>45392</c:v>
                </c:pt>
                <c:pt idx="861">
                  <c:v>45399</c:v>
                </c:pt>
                <c:pt idx="862">
                  <c:v>45406</c:v>
                </c:pt>
                <c:pt idx="863">
                  <c:v>45414</c:v>
                </c:pt>
                <c:pt idx="864">
                  <c:v>45421</c:v>
                </c:pt>
                <c:pt idx="865">
                  <c:v>45428</c:v>
                </c:pt>
                <c:pt idx="866">
                  <c:v>45435</c:v>
                </c:pt>
                <c:pt idx="867">
                  <c:v>45442</c:v>
                </c:pt>
                <c:pt idx="868">
                  <c:v>45449</c:v>
                </c:pt>
                <c:pt idx="869">
                  <c:v>45456</c:v>
                </c:pt>
                <c:pt idx="870">
                  <c:v>45463</c:v>
                </c:pt>
                <c:pt idx="871">
                  <c:v>45470</c:v>
                </c:pt>
                <c:pt idx="872">
                  <c:v>45477</c:v>
                </c:pt>
                <c:pt idx="873">
                  <c:v>45484</c:v>
                </c:pt>
                <c:pt idx="874">
                  <c:v>45491</c:v>
                </c:pt>
                <c:pt idx="875">
                  <c:v>45498</c:v>
                </c:pt>
                <c:pt idx="876">
                  <c:v>45505</c:v>
                </c:pt>
                <c:pt idx="877">
                  <c:v>45512</c:v>
                </c:pt>
                <c:pt idx="878">
                  <c:v>45519</c:v>
                </c:pt>
                <c:pt idx="879">
                  <c:v>45526</c:v>
                </c:pt>
                <c:pt idx="880">
                  <c:v>45533</c:v>
                </c:pt>
                <c:pt idx="881">
                  <c:v>45540</c:v>
                </c:pt>
                <c:pt idx="882">
                  <c:v>45547</c:v>
                </c:pt>
                <c:pt idx="883">
                  <c:v>45554</c:v>
                </c:pt>
                <c:pt idx="884">
                  <c:v>45561</c:v>
                </c:pt>
                <c:pt idx="885">
                  <c:v>45568</c:v>
                </c:pt>
                <c:pt idx="886">
                  <c:v>45575</c:v>
                </c:pt>
                <c:pt idx="887">
                  <c:v>45582</c:v>
                </c:pt>
                <c:pt idx="888">
                  <c:v>45589</c:v>
                </c:pt>
                <c:pt idx="889">
                  <c:v>45596</c:v>
                </c:pt>
                <c:pt idx="890">
                  <c:v>45603</c:v>
                </c:pt>
                <c:pt idx="891">
                  <c:v>45610</c:v>
                </c:pt>
                <c:pt idx="892">
                  <c:v>45617</c:v>
                </c:pt>
                <c:pt idx="893">
                  <c:v>45624</c:v>
                </c:pt>
                <c:pt idx="894">
                  <c:v>45631</c:v>
                </c:pt>
                <c:pt idx="895">
                  <c:v>45638</c:v>
                </c:pt>
                <c:pt idx="896">
                  <c:v>45645</c:v>
                </c:pt>
                <c:pt idx="897">
                  <c:v>45653</c:v>
                </c:pt>
                <c:pt idx="898">
                  <c:v>45660</c:v>
                </c:pt>
                <c:pt idx="899">
                  <c:v>45667</c:v>
                </c:pt>
                <c:pt idx="900">
                  <c:v>45674</c:v>
                </c:pt>
                <c:pt idx="901">
                  <c:v>45681</c:v>
                </c:pt>
                <c:pt idx="902">
                  <c:v>45688</c:v>
                </c:pt>
                <c:pt idx="903">
                  <c:v>45695</c:v>
                </c:pt>
                <c:pt idx="904">
                  <c:v>45702</c:v>
                </c:pt>
                <c:pt idx="905">
                  <c:v>45709</c:v>
                </c:pt>
                <c:pt idx="906">
                  <c:v>45716</c:v>
                </c:pt>
                <c:pt idx="907">
                  <c:v>45723</c:v>
                </c:pt>
                <c:pt idx="908">
                  <c:v>45730</c:v>
                </c:pt>
                <c:pt idx="909">
                  <c:v>45737</c:v>
                </c:pt>
                <c:pt idx="910">
                  <c:v>45744</c:v>
                </c:pt>
                <c:pt idx="911">
                  <c:v>45751</c:v>
                </c:pt>
                <c:pt idx="912">
                  <c:v>45758</c:v>
                </c:pt>
                <c:pt idx="913">
                  <c:v>45769</c:v>
                </c:pt>
                <c:pt idx="914">
                  <c:v>45776</c:v>
                </c:pt>
                <c:pt idx="915">
                  <c:v>45783</c:v>
                </c:pt>
                <c:pt idx="916">
                  <c:v>45790</c:v>
                </c:pt>
                <c:pt idx="917">
                  <c:v>45797</c:v>
                </c:pt>
                <c:pt idx="918">
                  <c:v>45804</c:v>
                </c:pt>
                <c:pt idx="919">
                  <c:v>45811</c:v>
                </c:pt>
                <c:pt idx="920">
                  <c:v>45818</c:v>
                </c:pt>
                <c:pt idx="921">
                  <c:v>45825</c:v>
                </c:pt>
                <c:pt idx="922">
                  <c:v>45832</c:v>
                </c:pt>
                <c:pt idx="923">
                  <c:v>45839</c:v>
                </c:pt>
                <c:pt idx="924">
                  <c:v>45846</c:v>
                </c:pt>
                <c:pt idx="925">
                  <c:v>45853</c:v>
                </c:pt>
                <c:pt idx="926">
                  <c:v>45860</c:v>
                </c:pt>
                <c:pt idx="927">
                  <c:v>45867</c:v>
                </c:pt>
                <c:pt idx="928">
                  <c:v>45874</c:v>
                </c:pt>
                <c:pt idx="929">
                  <c:v>45881</c:v>
                </c:pt>
                <c:pt idx="930">
                  <c:v>45888</c:v>
                </c:pt>
                <c:pt idx="931">
                  <c:v>45895</c:v>
                </c:pt>
                <c:pt idx="932">
                  <c:v>45902</c:v>
                </c:pt>
                <c:pt idx="933">
                  <c:v>45909</c:v>
                </c:pt>
                <c:pt idx="934">
                  <c:v>45916</c:v>
                </c:pt>
                <c:pt idx="935">
                  <c:v>45923</c:v>
                </c:pt>
                <c:pt idx="936">
                  <c:v>45930</c:v>
                </c:pt>
                <c:pt idx="937">
                  <c:v>45937</c:v>
                </c:pt>
                <c:pt idx="938">
                  <c:v>45944</c:v>
                </c:pt>
                <c:pt idx="939">
                  <c:v>45951</c:v>
                </c:pt>
                <c:pt idx="940">
                  <c:v>45958</c:v>
                </c:pt>
                <c:pt idx="941">
                  <c:v>45965</c:v>
                </c:pt>
                <c:pt idx="942">
                  <c:v>45972</c:v>
                </c:pt>
                <c:pt idx="943">
                  <c:v>45979</c:v>
                </c:pt>
                <c:pt idx="944">
                  <c:v>45986</c:v>
                </c:pt>
                <c:pt idx="945">
                  <c:v>45993</c:v>
                </c:pt>
                <c:pt idx="946">
                  <c:v>46000</c:v>
                </c:pt>
                <c:pt idx="947">
                  <c:v>46007</c:v>
                </c:pt>
                <c:pt idx="948">
                  <c:v>46014</c:v>
                </c:pt>
                <c:pt idx="949">
                  <c:v>46021</c:v>
                </c:pt>
                <c:pt idx="950">
                  <c:v>46028</c:v>
                </c:pt>
                <c:pt idx="951">
                  <c:v>46035</c:v>
                </c:pt>
                <c:pt idx="952">
                  <c:v>46042</c:v>
                </c:pt>
                <c:pt idx="953">
                  <c:v>46049</c:v>
                </c:pt>
                <c:pt idx="954">
                  <c:v>46056</c:v>
                </c:pt>
                <c:pt idx="955">
                  <c:v>46063</c:v>
                </c:pt>
                <c:pt idx="956">
                  <c:v>46070</c:v>
                </c:pt>
                <c:pt idx="957">
                  <c:v>46077</c:v>
                </c:pt>
                <c:pt idx="958">
                  <c:v>46084</c:v>
                </c:pt>
                <c:pt idx="959">
                  <c:v>46091</c:v>
                </c:pt>
                <c:pt idx="960">
                  <c:v>46098</c:v>
                </c:pt>
                <c:pt idx="961">
                  <c:v>46105</c:v>
                </c:pt>
                <c:pt idx="962">
                  <c:v>46112</c:v>
                </c:pt>
                <c:pt idx="963">
                  <c:v>46119</c:v>
                </c:pt>
                <c:pt idx="964">
                  <c:v>46126</c:v>
                </c:pt>
                <c:pt idx="965">
                  <c:v>46133</c:v>
                </c:pt>
                <c:pt idx="966">
                  <c:v>46140</c:v>
                </c:pt>
                <c:pt idx="967">
                  <c:v>46147</c:v>
                </c:pt>
                <c:pt idx="968">
                  <c:v>46154</c:v>
                </c:pt>
                <c:pt idx="969">
                  <c:v>46161</c:v>
                </c:pt>
                <c:pt idx="970">
                  <c:v>46168</c:v>
                </c:pt>
                <c:pt idx="971">
                  <c:v>46175</c:v>
                </c:pt>
                <c:pt idx="972">
                  <c:v>46182</c:v>
                </c:pt>
                <c:pt idx="973">
                  <c:v>46189</c:v>
                </c:pt>
                <c:pt idx="974">
                  <c:v>46196</c:v>
                </c:pt>
                <c:pt idx="975">
                  <c:v>46203</c:v>
                </c:pt>
                <c:pt idx="976">
                  <c:v>46210</c:v>
                </c:pt>
                <c:pt idx="977">
                  <c:v>46217</c:v>
                </c:pt>
                <c:pt idx="978">
                  <c:v>46224</c:v>
                </c:pt>
                <c:pt idx="979">
                  <c:v>46231</c:v>
                </c:pt>
                <c:pt idx="980">
                  <c:v>46238</c:v>
                </c:pt>
                <c:pt idx="981">
                  <c:v>46245</c:v>
                </c:pt>
                <c:pt idx="982">
                  <c:v>46252</c:v>
                </c:pt>
                <c:pt idx="983">
                  <c:v>46259</c:v>
                </c:pt>
                <c:pt idx="984">
                  <c:v>46266</c:v>
                </c:pt>
                <c:pt idx="985">
                  <c:v>46273</c:v>
                </c:pt>
                <c:pt idx="986">
                  <c:v>46280</c:v>
                </c:pt>
                <c:pt idx="987">
                  <c:v>46287</c:v>
                </c:pt>
                <c:pt idx="988">
                  <c:v>46294</c:v>
                </c:pt>
                <c:pt idx="989">
                  <c:v>46301</c:v>
                </c:pt>
                <c:pt idx="990">
                  <c:v>46308</c:v>
                </c:pt>
                <c:pt idx="991">
                  <c:v>46315</c:v>
                </c:pt>
                <c:pt idx="992">
                  <c:v>46322</c:v>
                </c:pt>
                <c:pt idx="993">
                  <c:v>46329</c:v>
                </c:pt>
                <c:pt idx="994">
                  <c:v>46336</c:v>
                </c:pt>
                <c:pt idx="995">
                  <c:v>46343</c:v>
                </c:pt>
                <c:pt idx="996">
                  <c:v>46350</c:v>
                </c:pt>
                <c:pt idx="997">
                  <c:v>46357</c:v>
                </c:pt>
                <c:pt idx="998">
                  <c:v>46364</c:v>
                </c:pt>
                <c:pt idx="999">
                  <c:v>46371</c:v>
                </c:pt>
                <c:pt idx="1000">
                  <c:v>46378</c:v>
                </c:pt>
                <c:pt idx="1001">
                  <c:v>46385</c:v>
                </c:pt>
                <c:pt idx="1002">
                  <c:v>46392</c:v>
                </c:pt>
                <c:pt idx="1003">
                  <c:v>46399</c:v>
                </c:pt>
                <c:pt idx="1004">
                  <c:v>46406</c:v>
                </c:pt>
                <c:pt idx="1005">
                  <c:v>46413</c:v>
                </c:pt>
                <c:pt idx="1006">
                  <c:v>46420</c:v>
                </c:pt>
                <c:pt idx="1007">
                  <c:v>46427</c:v>
                </c:pt>
                <c:pt idx="1008">
                  <c:v>46434</c:v>
                </c:pt>
                <c:pt idx="1009">
                  <c:v>46441</c:v>
                </c:pt>
                <c:pt idx="1010">
                  <c:v>46448</c:v>
                </c:pt>
                <c:pt idx="1011">
                  <c:v>46455</c:v>
                </c:pt>
                <c:pt idx="1012">
                  <c:v>46462</c:v>
                </c:pt>
                <c:pt idx="1013">
                  <c:v>46469</c:v>
                </c:pt>
                <c:pt idx="1014">
                  <c:v>46476</c:v>
                </c:pt>
                <c:pt idx="1015">
                  <c:v>46483</c:v>
                </c:pt>
                <c:pt idx="1016">
                  <c:v>46490</c:v>
                </c:pt>
                <c:pt idx="1017">
                  <c:v>46497</c:v>
                </c:pt>
                <c:pt idx="1018">
                  <c:v>46504</c:v>
                </c:pt>
                <c:pt idx="1019">
                  <c:v>46511</c:v>
                </c:pt>
                <c:pt idx="1020">
                  <c:v>46518</c:v>
                </c:pt>
                <c:pt idx="1021">
                  <c:v>46525</c:v>
                </c:pt>
                <c:pt idx="1022">
                  <c:v>46532</c:v>
                </c:pt>
                <c:pt idx="1023">
                  <c:v>46539</c:v>
                </c:pt>
                <c:pt idx="1024">
                  <c:v>46546</c:v>
                </c:pt>
                <c:pt idx="1025">
                  <c:v>46553</c:v>
                </c:pt>
                <c:pt idx="1026">
                  <c:v>46560</c:v>
                </c:pt>
                <c:pt idx="1027">
                  <c:v>46567</c:v>
                </c:pt>
                <c:pt idx="1028">
                  <c:v>46574</c:v>
                </c:pt>
                <c:pt idx="1029">
                  <c:v>46581</c:v>
                </c:pt>
                <c:pt idx="1030">
                  <c:v>46588</c:v>
                </c:pt>
                <c:pt idx="1031">
                  <c:v>46595</c:v>
                </c:pt>
                <c:pt idx="1032">
                  <c:v>46602</c:v>
                </c:pt>
                <c:pt idx="1033">
                  <c:v>46609</c:v>
                </c:pt>
                <c:pt idx="1034">
                  <c:v>46616</c:v>
                </c:pt>
                <c:pt idx="1035">
                  <c:v>46623</c:v>
                </c:pt>
                <c:pt idx="1036">
                  <c:v>46630</c:v>
                </c:pt>
                <c:pt idx="1037">
                  <c:v>46637</c:v>
                </c:pt>
                <c:pt idx="1038">
                  <c:v>46644</c:v>
                </c:pt>
                <c:pt idx="1039">
                  <c:v>46651</c:v>
                </c:pt>
                <c:pt idx="1040">
                  <c:v>46658</c:v>
                </c:pt>
                <c:pt idx="1041">
                  <c:v>46665</c:v>
                </c:pt>
                <c:pt idx="1042">
                  <c:v>46672</c:v>
                </c:pt>
                <c:pt idx="1043">
                  <c:v>46679</c:v>
                </c:pt>
                <c:pt idx="1044">
                  <c:v>46686</c:v>
                </c:pt>
                <c:pt idx="1045">
                  <c:v>46693</c:v>
                </c:pt>
                <c:pt idx="1046">
                  <c:v>46700</c:v>
                </c:pt>
                <c:pt idx="1047">
                  <c:v>46707</c:v>
                </c:pt>
                <c:pt idx="1048">
                  <c:v>46714</c:v>
                </c:pt>
                <c:pt idx="1049">
                  <c:v>46721</c:v>
                </c:pt>
                <c:pt idx="1050">
                  <c:v>46728</c:v>
                </c:pt>
                <c:pt idx="1051">
                  <c:v>46735</c:v>
                </c:pt>
                <c:pt idx="1052">
                  <c:v>46742</c:v>
                </c:pt>
                <c:pt idx="1053">
                  <c:v>46749</c:v>
                </c:pt>
                <c:pt idx="1054">
                  <c:v>46756</c:v>
                </c:pt>
                <c:pt idx="1055">
                  <c:v>46763</c:v>
                </c:pt>
                <c:pt idx="1056">
                  <c:v>46770</c:v>
                </c:pt>
                <c:pt idx="1057">
                  <c:v>46777</c:v>
                </c:pt>
                <c:pt idx="1058">
                  <c:v>46784</c:v>
                </c:pt>
                <c:pt idx="1059">
                  <c:v>46791</c:v>
                </c:pt>
                <c:pt idx="1060">
                  <c:v>46798</c:v>
                </c:pt>
                <c:pt idx="1061">
                  <c:v>46805</c:v>
                </c:pt>
                <c:pt idx="1062">
                  <c:v>46812</c:v>
                </c:pt>
                <c:pt idx="1063">
                  <c:v>46819</c:v>
                </c:pt>
                <c:pt idx="1064">
                  <c:v>46826</c:v>
                </c:pt>
                <c:pt idx="1065">
                  <c:v>46833</c:v>
                </c:pt>
                <c:pt idx="1066">
                  <c:v>46840</c:v>
                </c:pt>
                <c:pt idx="1067">
                  <c:v>46847</c:v>
                </c:pt>
                <c:pt idx="1068">
                  <c:v>46854</c:v>
                </c:pt>
                <c:pt idx="1069">
                  <c:v>46861</c:v>
                </c:pt>
                <c:pt idx="1070">
                  <c:v>46868</c:v>
                </c:pt>
                <c:pt idx="1071">
                  <c:v>46875</c:v>
                </c:pt>
                <c:pt idx="1072">
                  <c:v>46882</c:v>
                </c:pt>
                <c:pt idx="1073">
                  <c:v>46889</c:v>
                </c:pt>
                <c:pt idx="1074">
                  <c:v>46896</c:v>
                </c:pt>
                <c:pt idx="1075">
                  <c:v>46903</c:v>
                </c:pt>
                <c:pt idx="1076">
                  <c:v>46910</c:v>
                </c:pt>
                <c:pt idx="1077">
                  <c:v>46917</c:v>
                </c:pt>
                <c:pt idx="1078">
                  <c:v>46924</c:v>
                </c:pt>
                <c:pt idx="1079">
                  <c:v>46931</c:v>
                </c:pt>
                <c:pt idx="1080">
                  <c:v>46938</c:v>
                </c:pt>
                <c:pt idx="1081">
                  <c:v>46945</c:v>
                </c:pt>
                <c:pt idx="1082">
                  <c:v>46952</c:v>
                </c:pt>
                <c:pt idx="1083">
                  <c:v>46959</c:v>
                </c:pt>
                <c:pt idx="1084">
                  <c:v>46966</c:v>
                </c:pt>
                <c:pt idx="1085">
                  <c:v>46973</c:v>
                </c:pt>
                <c:pt idx="1086">
                  <c:v>46980</c:v>
                </c:pt>
                <c:pt idx="1087">
                  <c:v>46987</c:v>
                </c:pt>
                <c:pt idx="1088">
                  <c:v>46994</c:v>
                </c:pt>
                <c:pt idx="1089">
                  <c:v>47001</c:v>
                </c:pt>
                <c:pt idx="1090">
                  <c:v>47008</c:v>
                </c:pt>
                <c:pt idx="1091">
                  <c:v>47015</c:v>
                </c:pt>
                <c:pt idx="1092">
                  <c:v>47022</c:v>
                </c:pt>
                <c:pt idx="1093">
                  <c:v>47029</c:v>
                </c:pt>
                <c:pt idx="1094">
                  <c:v>47036</c:v>
                </c:pt>
                <c:pt idx="1095">
                  <c:v>47043</c:v>
                </c:pt>
                <c:pt idx="1096">
                  <c:v>47050</c:v>
                </c:pt>
                <c:pt idx="1097">
                  <c:v>47057</c:v>
                </c:pt>
                <c:pt idx="1098">
                  <c:v>47064</c:v>
                </c:pt>
                <c:pt idx="1099">
                  <c:v>47071</c:v>
                </c:pt>
                <c:pt idx="1100">
                  <c:v>47078</c:v>
                </c:pt>
                <c:pt idx="1101">
                  <c:v>47085</c:v>
                </c:pt>
                <c:pt idx="1102">
                  <c:v>47092</c:v>
                </c:pt>
                <c:pt idx="1103">
                  <c:v>47099</c:v>
                </c:pt>
                <c:pt idx="1104">
                  <c:v>47106</c:v>
                </c:pt>
                <c:pt idx="1105">
                  <c:v>47114</c:v>
                </c:pt>
                <c:pt idx="1106">
                  <c:v>47121</c:v>
                </c:pt>
                <c:pt idx="1107">
                  <c:v>47128</c:v>
                </c:pt>
                <c:pt idx="1108">
                  <c:v>47135</c:v>
                </c:pt>
                <c:pt idx="1109">
                  <c:v>47142</c:v>
                </c:pt>
                <c:pt idx="1110">
                  <c:v>47149</c:v>
                </c:pt>
                <c:pt idx="1111">
                  <c:v>47156</c:v>
                </c:pt>
                <c:pt idx="1112">
                  <c:v>47163</c:v>
                </c:pt>
                <c:pt idx="1113">
                  <c:v>47170</c:v>
                </c:pt>
                <c:pt idx="1114">
                  <c:v>47177</c:v>
                </c:pt>
                <c:pt idx="1115">
                  <c:v>47184</c:v>
                </c:pt>
                <c:pt idx="1116">
                  <c:v>47191</c:v>
                </c:pt>
                <c:pt idx="1117">
                  <c:v>47198</c:v>
                </c:pt>
                <c:pt idx="1118">
                  <c:v>47205</c:v>
                </c:pt>
                <c:pt idx="1119">
                  <c:v>47212</c:v>
                </c:pt>
                <c:pt idx="1120">
                  <c:v>47219</c:v>
                </c:pt>
                <c:pt idx="1121">
                  <c:v>47226</c:v>
                </c:pt>
                <c:pt idx="1122">
                  <c:v>47233</c:v>
                </c:pt>
                <c:pt idx="1123">
                  <c:v>47240</c:v>
                </c:pt>
                <c:pt idx="1124">
                  <c:v>47247</c:v>
                </c:pt>
                <c:pt idx="1125">
                  <c:v>47254</c:v>
                </c:pt>
                <c:pt idx="1126">
                  <c:v>47261</c:v>
                </c:pt>
                <c:pt idx="1127">
                  <c:v>47268</c:v>
                </c:pt>
                <c:pt idx="1128">
                  <c:v>47275</c:v>
                </c:pt>
                <c:pt idx="1129">
                  <c:v>47282</c:v>
                </c:pt>
                <c:pt idx="1130">
                  <c:v>47289</c:v>
                </c:pt>
                <c:pt idx="1131">
                  <c:v>47296</c:v>
                </c:pt>
                <c:pt idx="1132">
                  <c:v>47303</c:v>
                </c:pt>
                <c:pt idx="1133">
                  <c:v>47310</c:v>
                </c:pt>
                <c:pt idx="1134">
                  <c:v>47317</c:v>
                </c:pt>
                <c:pt idx="1135">
                  <c:v>47324</c:v>
                </c:pt>
                <c:pt idx="1136">
                  <c:v>47331</c:v>
                </c:pt>
                <c:pt idx="1137">
                  <c:v>47338</c:v>
                </c:pt>
                <c:pt idx="1138">
                  <c:v>47345</c:v>
                </c:pt>
                <c:pt idx="1139">
                  <c:v>47352</c:v>
                </c:pt>
                <c:pt idx="1140">
                  <c:v>47359</c:v>
                </c:pt>
                <c:pt idx="1141">
                  <c:v>47366</c:v>
                </c:pt>
                <c:pt idx="1142">
                  <c:v>47373</c:v>
                </c:pt>
                <c:pt idx="1143">
                  <c:v>47380</c:v>
                </c:pt>
                <c:pt idx="1144">
                  <c:v>47387</c:v>
                </c:pt>
                <c:pt idx="1145">
                  <c:v>47394</c:v>
                </c:pt>
                <c:pt idx="1146">
                  <c:v>47401</c:v>
                </c:pt>
                <c:pt idx="1147">
                  <c:v>47408</c:v>
                </c:pt>
                <c:pt idx="1148">
                  <c:v>47415</c:v>
                </c:pt>
                <c:pt idx="1149">
                  <c:v>47422</c:v>
                </c:pt>
                <c:pt idx="1150">
                  <c:v>47429</c:v>
                </c:pt>
                <c:pt idx="1151">
                  <c:v>47436</c:v>
                </c:pt>
                <c:pt idx="1152">
                  <c:v>47443</c:v>
                </c:pt>
                <c:pt idx="1153">
                  <c:v>47450</c:v>
                </c:pt>
                <c:pt idx="1154">
                  <c:v>47457</c:v>
                </c:pt>
                <c:pt idx="1155">
                  <c:v>47464</c:v>
                </c:pt>
                <c:pt idx="1156">
                  <c:v>47471</c:v>
                </c:pt>
                <c:pt idx="1157">
                  <c:v>47479</c:v>
                </c:pt>
                <c:pt idx="1158">
                  <c:v>47486</c:v>
                </c:pt>
                <c:pt idx="1159">
                  <c:v>47493</c:v>
                </c:pt>
                <c:pt idx="1160">
                  <c:v>47500</c:v>
                </c:pt>
                <c:pt idx="1161">
                  <c:v>47507</c:v>
                </c:pt>
                <c:pt idx="1162">
                  <c:v>47514</c:v>
                </c:pt>
                <c:pt idx="1163">
                  <c:v>47521</c:v>
                </c:pt>
                <c:pt idx="1164">
                  <c:v>47528</c:v>
                </c:pt>
                <c:pt idx="1165">
                  <c:v>47535</c:v>
                </c:pt>
                <c:pt idx="1166">
                  <c:v>47542</c:v>
                </c:pt>
                <c:pt idx="1167">
                  <c:v>47549</c:v>
                </c:pt>
                <c:pt idx="1168">
                  <c:v>47556</c:v>
                </c:pt>
                <c:pt idx="1169">
                  <c:v>47563</c:v>
                </c:pt>
                <c:pt idx="1170">
                  <c:v>47570</c:v>
                </c:pt>
                <c:pt idx="1171">
                  <c:v>47577</c:v>
                </c:pt>
                <c:pt idx="1172">
                  <c:v>47584</c:v>
                </c:pt>
                <c:pt idx="1173">
                  <c:v>47591</c:v>
                </c:pt>
                <c:pt idx="1174">
                  <c:v>47598</c:v>
                </c:pt>
                <c:pt idx="1175">
                  <c:v>47605</c:v>
                </c:pt>
                <c:pt idx="1176">
                  <c:v>47612</c:v>
                </c:pt>
                <c:pt idx="1177">
                  <c:v>47619</c:v>
                </c:pt>
                <c:pt idx="1178">
                  <c:v>47626</c:v>
                </c:pt>
                <c:pt idx="1179">
                  <c:v>47633</c:v>
                </c:pt>
                <c:pt idx="1180">
                  <c:v>47640</c:v>
                </c:pt>
                <c:pt idx="1181">
                  <c:v>47647</c:v>
                </c:pt>
                <c:pt idx="1182">
                  <c:v>47654</c:v>
                </c:pt>
                <c:pt idx="1183">
                  <c:v>47661</c:v>
                </c:pt>
                <c:pt idx="1184">
                  <c:v>47668</c:v>
                </c:pt>
                <c:pt idx="1185">
                  <c:v>47675</c:v>
                </c:pt>
                <c:pt idx="1186">
                  <c:v>47682</c:v>
                </c:pt>
                <c:pt idx="1187">
                  <c:v>47689</c:v>
                </c:pt>
                <c:pt idx="1188">
                  <c:v>47696</c:v>
                </c:pt>
                <c:pt idx="1189">
                  <c:v>47703</c:v>
                </c:pt>
                <c:pt idx="1190">
                  <c:v>47710</c:v>
                </c:pt>
                <c:pt idx="1191">
                  <c:v>47717</c:v>
                </c:pt>
                <c:pt idx="1192">
                  <c:v>47724</c:v>
                </c:pt>
                <c:pt idx="1193">
                  <c:v>47731</c:v>
                </c:pt>
                <c:pt idx="1194">
                  <c:v>47738</c:v>
                </c:pt>
                <c:pt idx="1195">
                  <c:v>47745</c:v>
                </c:pt>
                <c:pt idx="1196">
                  <c:v>47752</c:v>
                </c:pt>
                <c:pt idx="1197">
                  <c:v>47759</c:v>
                </c:pt>
                <c:pt idx="1198">
                  <c:v>47766</c:v>
                </c:pt>
                <c:pt idx="1199">
                  <c:v>47773</c:v>
                </c:pt>
                <c:pt idx="1200">
                  <c:v>47780</c:v>
                </c:pt>
                <c:pt idx="1201">
                  <c:v>47787</c:v>
                </c:pt>
                <c:pt idx="1202">
                  <c:v>47794</c:v>
                </c:pt>
                <c:pt idx="1203">
                  <c:v>47801</c:v>
                </c:pt>
                <c:pt idx="1204">
                  <c:v>47808</c:v>
                </c:pt>
                <c:pt idx="1205">
                  <c:v>47815</c:v>
                </c:pt>
                <c:pt idx="1206">
                  <c:v>47822</c:v>
                </c:pt>
                <c:pt idx="1207">
                  <c:v>47829</c:v>
                </c:pt>
                <c:pt idx="1208">
                  <c:v>47836</c:v>
                </c:pt>
                <c:pt idx="1209">
                  <c:v>47844</c:v>
                </c:pt>
                <c:pt idx="1210">
                  <c:v>47851</c:v>
                </c:pt>
                <c:pt idx="1211">
                  <c:v>47858</c:v>
                </c:pt>
                <c:pt idx="1212">
                  <c:v>47865</c:v>
                </c:pt>
                <c:pt idx="1213">
                  <c:v>47872</c:v>
                </c:pt>
                <c:pt idx="1214">
                  <c:v>47879</c:v>
                </c:pt>
                <c:pt idx="1215">
                  <c:v>47886</c:v>
                </c:pt>
                <c:pt idx="1216">
                  <c:v>47893</c:v>
                </c:pt>
                <c:pt idx="1217">
                  <c:v>47900</c:v>
                </c:pt>
                <c:pt idx="1218">
                  <c:v>47907</c:v>
                </c:pt>
                <c:pt idx="1219">
                  <c:v>47914</c:v>
                </c:pt>
                <c:pt idx="1220">
                  <c:v>47921</c:v>
                </c:pt>
                <c:pt idx="1221">
                  <c:v>47928</c:v>
                </c:pt>
                <c:pt idx="1222">
                  <c:v>47935</c:v>
                </c:pt>
                <c:pt idx="1223">
                  <c:v>47942</c:v>
                </c:pt>
                <c:pt idx="1224">
                  <c:v>47953</c:v>
                </c:pt>
                <c:pt idx="1225">
                  <c:v>47960</c:v>
                </c:pt>
                <c:pt idx="1226">
                  <c:v>47967</c:v>
                </c:pt>
                <c:pt idx="1227">
                  <c:v>47974</c:v>
                </c:pt>
                <c:pt idx="1228">
                  <c:v>47981</c:v>
                </c:pt>
                <c:pt idx="1229">
                  <c:v>47988</c:v>
                </c:pt>
                <c:pt idx="1230">
                  <c:v>47995</c:v>
                </c:pt>
                <c:pt idx="1231">
                  <c:v>48002</c:v>
                </c:pt>
                <c:pt idx="1232">
                  <c:v>48009</c:v>
                </c:pt>
                <c:pt idx="1233">
                  <c:v>48016</c:v>
                </c:pt>
                <c:pt idx="1234">
                  <c:v>48023</c:v>
                </c:pt>
                <c:pt idx="1235">
                  <c:v>48030</c:v>
                </c:pt>
                <c:pt idx="1236">
                  <c:v>48037</c:v>
                </c:pt>
                <c:pt idx="1237">
                  <c:v>48044</c:v>
                </c:pt>
                <c:pt idx="1238">
                  <c:v>48051</c:v>
                </c:pt>
                <c:pt idx="1239">
                  <c:v>48058</c:v>
                </c:pt>
                <c:pt idx="1240">
                  <c:v>48065</c:v>
                </c:pt>
                <c:pt idx="1241">
                  <c:v>48072</c:v>
                </c:pt>
                <c:pt idx="1242">
                  <c:v>48079</c:v>
                </c:pt>
                <c:pt idx="1243">
                  <c:v>48086</c:v>
                </c:pt>
                <c:pt idx="1244">
                  <c:v>48093</c:v>
                </c:pt>
                <c:pt idx="1245">
                  <c:v>48100</c:v>
                </c:pt>
                <c:pt idx="1246">
                  <c:v>48107</c:v>
                </c:pt>
                <c:pt idx="1247">
                  <c:v>48114</c:v>
                </c:pt>
                <c:pt idx="1248">
                  <c:v>48121</c:v>
                </c:pt>
                <c:pt idx="1249">
                  <c:v>48128</c:v>
                </c:pt>
                <c:pt idx="1250">
                  <c:v>48135</c:v>
                </c:pt>
                <c:pt idx="1251">
                  <c:v>48142</c:v>
                </c:pt>
                <c:pt idx="1252">
                  <c:v>48149</c:v>
                </c:pt>
                <c:pt idx="1253">
                  <c:v>48156</c:v>
                </c:pt>
                <c:pt idx="1254">
                  <c:v>48163</c:v>
                </c:pt>
                <c:pt idx="1255">
                  <c:v>48170</c:v>
                </c:pt>
                <c:pt idx="1256">
                  <c:v>48177</c:v>
                </c:pt>
                <c:pt idx="1257">
                  <c:v>48184</c:v>
                </c:pt>
                <c:pt idx="1258">
                  <c:v>48191</c:v>
                </c:pt>
                <c:pt idx="1259">
                  <c:v>48198</c:v>
                </c:pt>
                <c:pt idx="1260">
                  <c:v>48205</c:v>
                </c:pt>
                <c:pt idx="1261">
                  <c:v>48212</c:v>
                </c:pt>
                <c:pt idx="1262">
                  <c:v>48219</c:v>
                </c:pt>
                <c:pt idx="1263">
                  <c:v>48226</c:v>
                </c:pt>
                <c:pt idx="1264">
                  <c:v>48233</c:v>
                </c:pt>
                <c:pt idx="1265">
                  <c:v>48240</c:v>
                </c:pt>
                <c:pt idx="1266">
                  <c:v>48247</c:v>
                </c:pt>
                <c:pt idx="1267">
                  <c:v>48254</c:v>
                </c:pt>
                <c:pt idx="1268">
                  <c:v>48261</c:v>
                </c:pt>
                <c:pt idx="1269">
                  <c:v>48268</c:v>
                </c:pt>
                <c:pt idx="1270">
                  <c:v>48275</c:v>
                </c:pt>
                <c:pt idx="1271">
                  <c:v>48282</c:v>
                </c:pt>
                <c:pt idx="1272">
                  <c:v>48289</c:v>
                </c:pt>
                <c:pt idx="1273">
                  <c:v>48296</c:v>
                </c:pt>
                <c:pt idx="1274">
                  <c:v>48303</c:v>
                </c:pt>
                <c:pt idx="1275">
                  <c:v>48310</c:v>
                </c:pt>
                <c:pt idx="1276">
                  <c:v>48317</c:v>
                </c:pt>
                <c:pt idx="1277">
                  <c:v>48324</c:v>
                </c:pt>
                <c:pt idx="1278">
                  <c:v>48331</c:v>
                </c:pt>
                <c:pt idx="1279">
                  <c:v>48338</c:v>
                </c:pt>
                <c:pt idx="1280">
                  <c:v>48345</c:v>
                </c:pt>
                <c:pt idx="1281">
                  <c:v>48352</c:v>
                </c:pt>
                <c:pt idx="1282">
                  <c:v>48359</c:v>
                </c:pt>
                <c:pt idx="1283">
                  <c:v>48366</c:v>
                </c:pt>
                <c:pt idx="1284">
                  <c:v>48373</c:v>
                </c:pt>
                <c:pt idx="1285">
                  <c:v>48380</c:v>
                </c:pt>
                <c:pt idx="1286">
                  <c:v>48387</c:v>
                </c:pt>
                <c:pt idx="1287">
                  <c:v>48394</c:v>
                </c:pt>
                <c:pt idx="1288">
                  <c:v>48401</c:v>
                </c:pt>
                <c:pt idx="1289">
                  <c:v>48408</c:v>
                </c:pt>
                <c:pt idx="1290">
                  <c:v>48415</c:v>
                </c:pt>
                <c:pt idx="1291">
                  <c:v>48422</c:v>
                </c:pt>
                <c:pt idx="1292">
                  <c:v>48429</c:v>
                </c:pt>
                <c:pt idx="1293">
                  <c:v>48436</c:v>
                </c:pt>
                <c:pt idx="1294">
                  <c:v>48443</c:v>
                </c:pt>
                <c:pt idx="1295">
                  <c:v>48450</c:v>
                </c:pt>
                <c:pt idx="1296">
                  <c:v>48457</c:v>
                </c:pt>
                <c:pt idx="1297">
                  <c:v>48464</c:v>
                </c:pt>
                <c:pt idx="1298">
                  <c:v>48471</c:v>
                </c:pt>
                <c:pt idx="1299">
                  <c:v>48478</c:v>
                </c:pt>
                <c:pt idx="1300">
                  <c:v>48485</c:v>
                </c:pt>
                <c:pt idx="1301">
                  <c:v>48492</c:v>
                </c:pt>
                <c:pt idx="1302">
                  <c:v>48499</c:v>
                </c:pt>
                <c:pt idx="1303">
                  <c:v>48506</c:v>
                </c:pt>
                <c:pt idx="1304">
                  <c:v>48513</c:v>
                </c:pt>
                <c:pt idx="1305">
                  <c:v>48520</c:v>
                </c:pt>
                <c:pt idx="1306">
                  <c:v>48527</c:v>
                </c:pt>
                <c:pt idx="1307">
                  <c:v>48534</c:v>
                </c:pt>
                <c:pt idx="1308">
                  <c:v>48541</c:v>
                </c:pt>
                <c:pt idx="1309">
                  <c:v>48548</c:v>
                </c:pt>
                <c:pt idx="1310">
                  <c:v>48555</c:v>
                </c:pt>
                <c:pt idx="1311">
                  <c:v>48562</c:v>
                </c:pt>
                <c:pt idx="1312">
                  <c:v>48569</c:v>
                </c:pt>
                <c:pt idx="1313">
                  <c:v>48576</c:v>
                </c:pt>
                <c:pt idx="1314">
                  <c:v>48583</c:v>
                </c:pt>
                <c:pt idx="1315">
                  <c:v>48590</c:v>
                </c:pt>
                <c:pt idx="1316">
                  <c:v>48597</c:v>
                </c:pt>
                <c:pt idx="1317">
                  <c:v>48604</c:v>
                </c:pt>
                <c:pt idx="1318">
                  <c:v>48611</c:v>
                </c:pt>
                <c:pt idx="1319">
                  <c:v>48618</c:v>
                </c:pt>
                <c:pt idx="1320">
                  <c:v>48625</c:v>
                </c:pt>
                <c:pt idx="1321">
                  <c:v>48632</c:v>
                </c:pt>
                <c:pt idx="1322">
                  <c:v>48639</c:v>
                </c:pt>
                <c:pt idx="1323">
                  <c:v>48646</c:v>
                </c:pt>
                <c:pt idx="1324">
                  <c:v>48653</c:v>
                </c:pt>
                <c:pt idx="1325">
                  <c:v>48660</c:v>
                </c:pt>
                <c:pt idx="1326">
                  <c:v>48667</c:v>
                </c:pt>
                <c:pt idx="1327">
                  <c:v>48674</c:v>
                </c:pt>
                <c:pt idx="1328">
                  <c:v>48681</c:v>
                </c:pt>
                <c:pt idx="1329">
                  <c:v>48688</c:v>
                </c:pt>
                <c:pt idx="1330">
                  <c:v>48695</c:v>
                </c:pt>
                <c:pt idx="1331">
                  <c:v>48702</c:v>
                </c:pt>
                <c:pt idx="1332">
                  <c:v>48709</c:v>
                </c:pt>
                <c:pt idx="1333">
                  <c:v>48716</c:v>
                </c:pt>
                <c:pt idx="1334">
                  <c:v>48723</c:v>
                </c:pt>
                <c:pt idx="1335">
                  <c:v>48730</c:v>
                </c:pt>
                <c:pt idx="1336">
                  <c:v>48737</c:v>
                </c:pt>
                <c:pt idx="1337">
                  <c:v>48744</c:v>
                </c:pt>
                <c:pt idx="1338">
                  <c:v>48751</c:v>
                </c:pt>
                <c:pt idx="1339">
                  <c:v>48758</c:v>
                </c:pt>
                <c:pt idx="1340">
                  <c:v>48765</c:v>
                </c:pt>
                <c:pt idx="1341">
                  <c:v>48772</c:v>
                </c:pt>
                <c:pt idx="1342">
                  <c:v>48779</c:v>
                </c:pt>
                <c:pt idx="1343">
                  <c:v>48786</c:v>
                </c:pt>
                <c:pt idx="1344">
                  <c:v>48793</c:v>
                </c:pt>
                <c:pt idx="1345">
                  <c:v>48800</c:v>
                </c:pt>
                <c:pt idx="1346">
                  <c:v>48807</c:v>
                </c:pt>
                <c:pt idx="1347">
                  <c:v>48814</c:v>
                </c:pt>
                <c:pt idx="1348">
                  <c:v>48821</c:v>
                </c:pt>
                <c:pt idx="1349">
                  <c:v>48828</c:v>
                </c:pt>
                <c:pt idx="1350">
                  <c:v>48835</c:v>
                </c:pt>
                <c:pt idx="1351">
                  <c:v>48842</c:v>
                </c:pt>
                <c:pt idx="1352">
                  <c:v>48849</c:v>
                </c:pt>
                <c:pt idx="1353">
                  <c:v>48856</c:v>
                </c:pt>
                <c:pt idx="1354">
                  <c:v>48863</c:v>
                </c:pt>
                <c:pt idx="1355">
                  <c:v>48870</c:v>
                </c:pt>
                <c:pt idx="1356">
                  <c:v>48877</c:v>
                </c:pt>
                <c:pt idx="1357">
                  <c:v>48884</c:v>
                </c:pt>
                <c:pt idx="1358">
                  <c:v>48891</c:v>
                </c:pt>
                <c:pt idx="1359">
                  <c:v>48898</c:v>
                </c:pt>
                <c:pt idx="1360">
                  <c:v>48905</c:v>
                </c:pt>
                <c:pt idx="1361">
                  <c:v>48912</c:v>
                </c:pt>
                <c:pt idx="1362">
                  <c:v>48919</c:v>
                </c:pt>
                <c:pt idx="1363">
                  <c:v>48926</c:v>
                </c:pt>
                <c:pt idx="1364">
                  <c:v>48933</c:v>
                </c:pt>
                <c:pt idx="1365">
                  <c:v>48940</c:v>
                </c:pt>
                <c:pt idx="1366">
                  <c:v>48947</c:v>
                </c:pt>
                <c:pt idx="1367">
                  <c:v>48954</c:v>
                </c:pt>
                <c:pt idx="1368">
                  <c:v>48961</c:v>
                </c:pt>
                <c:pt idx="1369">
                  <c:v>48968</c:v>
                </c:pt>
                <c:pt idx="1370">
                  <c:v>48975</c:v>
                </c:pt>
                <c:pt idx="1371">
                  <c:v>48982</c:v>
                </c:pt>
                <c:pt idx="1372">
                  <c:v>48989</c:v>
                </c:pt>
                <c:pt idx="1373">
                  <c:v>48996</c:v>
                </c:pt>
                <c:pt idx="1374">
                  <c:v>49003</c:v>
                </c:pt>
                <c:pt idx="1375">
                  <c:v>49010</c:v>
                </c:pt>
                <c:pt idx="1376">
                  <c:v>49017</c:v>
                </c:pt>
                <c:pt idx="1377">
                  <c:v>49024</c:v>
                </c:pt>
                <c:pt idx="1378">
                  <c:v>49031</c:v>
                </c:pt>
                <c:pt idx="1379">
                  <c:v>49038</c:v>
                </c:pt>
                <c:pt idx="1380">
                  <c:v>49045</c:v>
                </c:pt>
                <c:pt idx="1381">
                  <c:v>49052</c:v>
                </c:pt>
                <c:pt idx="1382">
                  <c:v>49059</c:v>
                </c:pt>
                <c:pt idx="1383">
                  <c:v>49066</c:v>
                </c:pt>
                <c:pt idx="1384">
                  <c:v>49073</c:v>
                </c:pt>
                <c:pt idx="1385">
                  <c:v>49080</c:v>
                </c:pt>
                <c:pt idx="1386">
                  <c:v>49087</c:v>
                </c:pt>
                <c:pt idx="1387">
                  <c:v>49094</c:v>
                </c:pt>
                <c:pt idx="1388">
                  <c:v>49101</c:v>
                </c:pt>
                <c:pt idx="1389">
                  <c:v>49108</c:v>
                </c:pt>
                <c:pt idx="1390">
                  <c:v>49115</c:v>
                </c:pt>
                <c:pt idx="1391">
                  <c:v>49122</c:v>
                </c:pt>
                <c:pt idx="1392">
                  <c:v>49129</c:v>
                </c:pt>
                <c:pt idx="1393">
                  <c:v>49136</c:v>
                </c:pt>
                <c:pt idx="1394">
                  <c:v>49143</c:v>
                </c:pt>
                <c:pt idx="1395">
                  <c:v>49150</c:v>
                </c:pt>
                <c:pt idx="1396">
                  <c:v>49157</c:v>
                </c:pt>
                <c:pt idx="1397">
                  <c:v>49164</c:v>
                </c:pt>
                <c:pt idx="1398">
                  <c:v>49171</c:v>
                </c:pt>
                <c:pt idx="1399">
                  <c:v>49178</c:v>
                </c:pt>
                <c:pt idx="1400">
                  <c:v>49185</c:v>
                </c:pt>
                <c:pt idx="1401">
                  <c:v>49192</c:v>
                </c:pt>
                <c:pt idx="1402">
                  <c:v>49199</c:v>
                </c:pt>
                <c:pt idx="1403">
                  <c:v>49206</c:v>
                </c:pt>
                <c:pt idx="1404">
                  <c:v>49213</c:v>
                </c:pt>
                <c:pt idx="1405">
                  <c:v>49220</c:v>
                </c:pt>
                <c:pt idx="1406">
                  <c:v>49227</c:v>
                </c:pt>
                <c:pt idx="1407">
                  <c:v>49234</c:v>
                </c:pt>
                <c:pt idx="1408">
                  <c:v>49241</c:v>
                </c:pt>
                <c:pt idx="1409">
                  <c:v>49248</c:v>
                </c:pt>
                <c:pt idx="1410">
                  <c:v>49255</c:v>
                </c:pt>
                <c:pt idx="1411">
                  <c:v>49262</c:v>
                </c:pt>
                <c:pt idx="1412">
                  <c:v>49269</c:v>
                </c:pt>
                <c:pt idx="1413">
                  <c:v>49276</c:v>
                </c:pt>
                <c:pt idx="1414">
                  <c:v>49283</c:v>
                </c:pt>
                <c:pt idx="1415">
                  <c:v>49290</c:v>
                </c:pt>
                <c:pt idx="1416">
                  <c:v>49297</c:v>
                </c:pt>
                <c:pt idx="1417">
                  <c:v>49305</c:v>
                </c:pt>
                <c:pt idx="1418">
                  <c:v>49312</c:v>
                </c:pt>
                <c:pt idx="1419">
                  <c:v>49319</c:v>
                </c:pt>
                <c:pt idx="1420">
                  <c:v>49326</c:v>
                </c:pt>
                <c:pt idx="1421">
                  <c:v>49333</c:v>
                </c:pt>
                <c:pt idx="1422">
                  <c:v>49340</c:v>
                </c:pt>
                <c:pt idx="1423">
                  <c:v>49347</c:v>
                </c:pt>
                <c:pt idx="1424">
                  <c:v>49354</c:v>
                </c:pt>
                <c:pt idx="1425">
                  <c:v>49361</c:v>
                </c:pt>
                <c:pt idx="1426">
                  <c:v>49368</c:v>
                </c:pt>
                <c:pt idx="1427">
                  <c:v>49375</c:v>
                </c:pt>
                <c:pt idx="1428">
                  <c:v>49382</c:v>
                </c:pt>
                <c:pt idx="1429">
                  <c:v>49389</c:v>
                </c:pt>
                <c:pt idx="1430">
                  <c:v>49396</c:v>
                </c:pt>
                <c:pt idx="1431">
                  <c:v>49403</c:v>
                </c:pt>
                <c:pt idx="1432">
                  <c:v>49410</c:v>
                </c:pt>
                <c:pt idx="1433">
                  <c:v>49417</c:v>
                </c:pt>
                <c:pt idx="1434">
                  <c:v>49424</c:v>
                </c:pt>
                <c:pt idx="1435">
                  <c:v>49431</c:v>
                </c:pt>
                <c:pt idx="1436">
                  <c:v>49438</c:v>
                </c:pt>
                <c:pt idx="1437">
                  <c:v>49445</c:v>
                </c:pt>
                <c:pt idx="1438">
                  <c:v>49452</c:v>
                </c:pt>
                <c:pt idx="1439">
                  <c:v>49459</c:v>
                </c:pt>
                <c:pt idx="1440">
                  <c:v>49466</c:v>
                </c:pt>
                <c:pt idx="1441">
                  <c:v>49473</c:v>
                </c:pt>
                <c:pt idx="1442">
                  <c:v>49480</c:v>
                </c:pt>
                <c:pt idx="1443">
                  <c:v>49487</c:v>
                </c:pt>
                <c:pt idx="1444">
                  <c:v>49494</c:v>
                </c:pt>
                <c:pt idx="1445">
                  <c:v>49501</c:v>
                </c:pt>
                <c:pt idx="1446">
                  <c:v>49508</c:v>
                </c:pt>
                <c:pt idx="1447">
                  <c:v>49515</c:v>
                </c:pt>
                <c:pt idx="1448">
                  <c:v>49522</c:v>
                </c:pt>
                <c:pt idx="1449">
                  <c:v>49529</c:v>
                </c:pt>
                <c:pt idx="1450">
                  <c:v>49536</c:v>
                </c:pt>
                <c:pt idx="1451">
                  <c:v>49543</c:v>
                </c:pt>
                <c:pt idx="1452">
                  <c:v>49550</c:v>
                </c:pt>
                <c:pt idx="1453">
                  <c:v>49557</c:v>
                </c:pt>
                <c:pt idx="1454">
                  <c:v>49564</c:v>
                </c:pt>
                <c:pt idx="1455">
                  <c:v>49571</c:v>
                </c:pt>
                <c:pt idx="1456">
                  <c:v>49578</c:v>
                </c:pt>
                <c:pt idx="1457">
                  <c:v>49585</c:v>
                </c:pt>
                <c:pt idx="1458">
                  <c:v>49592</c:v>
                </c:pt>
                <c:pt idx="1459">
                  <c:v>49599</c:v>
                </c:pt>
                <c:pt idx="1460">
                  <c:v>49606</c:v>
                </c:pt>
                <c:pt idx="1461">
                  <c:v>49613</c:v>
                </c:pt>
                <c:pt idx="1462">
                  <c:v>49620</c:v>
                </c:pt>
                <c:pt idx="1463">
                  <c:v>49627</c:v>
                </c:pt>
                <c:pt idx="1464">
                  <c:v>49634</c:v>
                </c:pt>
                <c:pt idx="1465">
                  <c:v>49641</c:v>
                </c:pt>
                <c:pt idx="1466">
                  <c:v>49648</c:v>
                </c:pt>
                <c:pt idx="1467">
                  <c:v>49655</c:v>
                </c:pt>
                <c:pt idx="1468">
                  <c:v>49662</c:v>
                </c:pt>
                <c:pt idx="1469">
                  <c:v>49670</c:v>
                </c:pt>
                <c:pt idx="1470">
                  <c:v>49677</c:v>
                </c:pt>
                <c:pt idx="1471">
                  <c:v>49684</c:v>
                </c:pt>
                <c:pt idx="1472">
                  <c:v>49691</c:v>
                </c:pt>
                <c:pt idx="1473">
                  <c:v>49698</c:v>
                </c:pt>
                <c:pt idx="1474">
                  <c:v>49705</c:v>
                </c:pt>
                <c:pt idx="1475">
                  <c:v>49712</c:v>
                </c:pt>
                <c:pt idx="1476">
                  <c:v>49719</c:v>
                </c:pt>
                <c:pt idx="1477">
                  <c:v>49726</c:v>
                </c:pt>
                <c:pt idx="1478">
                  <c:v>49733</c:v>
                </c:pt>
                <c:pt idx="1479">
                  <c:v>49740</c:v>
                </c:pt>
                <c:pt idx="1480">
                  <c:v>49747</c:v>
                </c:pt>
                <c:pt idx="1481">
                  <c:v>49754</c:v>
                </c:pt>
                <c:pt idx="1482">
                  <c:v>49761</c:v>
                </c:pt>
                <c:pt idx="1483">
                  <c:v>49768</c:v>
                </c:pt>
                <c:pt idx="1484">
                  <c:v>49775</c:v>
                </c:pt>
                <c:pt idx="1485">
                  <c:v>49782</c:v>
                </c:pt>
                <c:pt idx="1486">
                  <c:v>49789</c:v>
                </c:pt>
                <c:pt idx="1487">
                  <c:v>49797</c:v>
                </c:pt>
                <c:pt idx="1488">
                  <c:v>49804</c:v>
                </c:pt>
                <c:pt idx="1489">
                  <c:v>49811</c:v>
                </c:pt>
                <c:pt idx="1490">
                  <c:v>49818</c:v>
                </c:pt>
                <c:pt idx="1491">
                  <c:v>49825</c:v>
                </c:pt>
                <c:pt idx="1492">
                  <c:v>49832</c:v>
                </c:pt>
                <c:pt idx="1493">
                  <c:v>49839</c:v>
                </c:pt>
                <c:pt idx="1494">
                  <c:v>49846</c:v>
                </c:pt>
                <c:pt idx="1495">
                  <c:v>49853</c:v>
                </c:pt>
                <c:pt idx="1496">
                  <c:v>49860</c:v>
                </c:pt>
                <c:pt idx="1497">
                  <c:v>49867</c:v>
                </c:pt>
                <c:pt idx="1498">
                  <c:v>49874</c:v>
                </c:pt>
                <c:pt idx="1499">
                  <c:v>49881</c:v>
                </c:pt>
                <c:pt idx="1500">
                  <c:v>49888</c:v>
                </c:pt>
                <c:pt idx="1501">
                  <c:v>49895</c:v>
                </c:pt>
                <c:pt idx="1502">
                  <c:v>49902</c:v>
                </c:pt>
                <c:pt idx="1503">
                  <c:v>49909</c:v>
                </c:pt>
                <c:pt idx="1504">
                  <c:v>49916</c:v>
                </c:pt>
                <c:pt idx="1505">
                  <c:v>49923</c:v>
                </c:pt>
                <c:pt idx="1506">
                  <c:v>49930</c:v>
                </c:pt>
                <c:pt idx="1507">
                  <c:v>49937</c:v>
                </c:pt>
                <c:pt idx="1508">
                  <c:v>49944</c:v>
                </c:pt>
                <c:pt idx="1509">
                  <c:v>49951</c:v>
                </c:pt>
                <c:pt idx="1510">
                  <c:v>49958</c:v>
                </c:pt>
                <c:pt idx="1511">
                  <c:v>49965</c:v>
                </c:pt>
                <c:pt idx="1512">
                  <c:v>49972</c:v>
                </c:pt>
                <c:pt idx="1513">
                  <c:v>49979</c:v>
                </c:pt>
                <c:pt idx="1514">
                  <c:v>49986</c:v>
                </c:pt>
                <c:pt idx="1515">
                  <c:v>49993</c:v>
                </c:pt>
                <c:pt idx="1516">
                  <c:v>50000</c:v>
                </c:pt>
                <c:pt idx="1517">
                  <c:v>50007</c:v>
                </c:pt>
                <c:pt idx="1518">
                  <c:v>50014</c:v>
                </c:pt>
                <c:pt idx="1519">
                  <c:v>50021</c:v>
                </c:pt>
                <c:pt idx="1520">
                  <c:v>50028</c:v>
                </c:pt>
                <c:pt idx="1521">
                  <c:v>50038</c:v>
                </c:pt>
                <c:pt idx="1522">
                  <c:v>50045</c:v>
                </c:pt>
                <c:pt idx="1523">
                  <c:v>50052</c:v>
                </c:pt>
                <c:pt idx="1524">
                  <c:v>50059</c:v>
                </c:pt>
                <c:pt idx="1525">
                  <c:v>50066</c:v>
                </c:pt>
                <c:pt idx="1526">
                  <c:v>50073</c:v>
                </c:pt>
                <c:pt idx="1527">
                  <c:v>50080</c:v>
                </c:pt>
                <c:pt idx="1528">
                  <c:v>50087</c:v>
                </c:pt>
                <c:pt idx="1529">
                  <c:v>50094</c:v>
                </c:pt>
                <c:pt idx="1530">
                  <c:v>50101</c:v>
                </c:pt>
                <c:pt idx="1531">
                  <c:v>50108</c:v>
                </c:pt>
                <c:pt idx="1532">
                  <c:v>50115</c:v>
                </c:pt>
                <c:pt idx="1533">
                  <c:v>50122</c:v>
                </c:pt>
                <c:pt idx="1534">
                  <c:v>50129</c:v>
                </c:pt>
                <c:pt idx="1535">
                  <c:v>50137</c:v>
                </c:pt>
                <c:pt idx="1536">
                  <c:v>50144</c:v>
                </c:pt>
                <c:pt idx="1537">
                  <c:v>50151</c:v>
                </c:pt>
                <c:pt idx="1538">
                  <c:v>50158</c:v>
                </c:pt>
                <c:pt idx="1539">
                  <c:v>50165</c:v>
                </c:pt>
                <c:pt idx="1540">
                  <c:v>50172</c:v>
                </c:pt>
                <c:pt idx="1541">
                  <c:v>50179</c:v>
                </c:pt>
                <c:pt idx="1542">
                  <c:v>50186</c:v>
                </c:pt>
                <c:pt idx="1543">
                  <c:v>50193</c:v>
                </c:pt>
                <c:pt idx="1544">
                  <c:v>50200</c:v>
                </c:pt>
                <c:pt idx="1545">
                  <c:v>50207</c:v>
                </c:pt>
                <c:pt idx="1546">
                  <c:v>50214</c:v>
                </c:pt>
                <c:pt idx="1547">
                  <c:v>50221</c:v>
                </c:pt>
                <c:pt idx="1548">
                  <c:v>50228</c:v>
                </c:pt>
                <c:pt idx="1549">
                  <c:v>50235</c:v>
                </c:pt>
                <c:pt idx="1550">
                  <c:v>50242</c:v>
                </c:pt>
                <c:pt idx="1551">
                  <c:v>50249</c:v>
                </c:pt>
                <c:pt idx="1552">
                  <c:v>50256</c:v>
                </c:pt>
                <c:pt idx="1553">
                  <c:v>50263</c:v>
                </c:pt>
                <c:pt idx="1554">
                  <c:v>50270</c:v>
                </c:pt>
                <c:pt idx="1555">
                  <c:v>50277</c:v>
                </c:pt>
                <c:pt idx="1556">
                  <c:v>50284</c:v>
                </c:pt>
                <c:pt idx="1557">
                  <c:v>50291</c:v>
                </c:pt>
                <c:pt idx="1558">
                  <c:v>50298</c:v>
                </c:pt>
                <c:pt idx="1559">
                  <c:v>50305</c:v>
                </c:pt>
                <c:pt idx="1560">
                  <c:v>50312</c:v>
                </c:pt>
                <c:pt idx="1561">
                  <c:v>50319</c:v>
                </c:pt>
                <c:pt idx="1562">
                  <c:v>50326</c:v>
                </c:pt>
                <c:pt idx="1563">
                  <c:v>50333</c:v>
                </c:pt>
                <c:pt idx="1564">
                  <c:v>50340</c:v>
                </c:pt>
                <c:pt idx="1565">
                  <c:v>50347</c:v>
                </c:pt>
                <c:pt idx="1566">
                  <c:v>50354</c:v>
                </c:pt>
                <c:pt idx="1567">
                  <c:v>50361</c:v>
                </c:pt>
                <c:pt idx="1568">
                  <c:v>50368</c:v>
                </c:pt>
                <c:pt idx="1569">
                  <c:v>50375</c:v>
                </c:pt>
                <c:pt idx="1570">
                  <c:v>50382</c:v>
                </c:pt>
                <c:pt idx="1571">
                  <c:v>50389</c:v>
                </c:pt>
                <c:pt idx="1572">
                  <c:v>50396</c:v>
                </c:pt>
                <c:pt idx="1573">
                  <c:v>50403</c:v>
                </c:pt>
                <c:pt idx="1574">
                  <c:v>50410</c:v>
                </c:pt>
                <c:pt idx="1575">
                  <c:v>50417</c:v>
                </c:pt>
                <c:pt idx="1576">
                  <c:v>50424</c:v>
                </c:pt>
                <c:pt idx="1577">
                  <c:v>50431</c:v>
                </c:pt>
                <c:pt idx="1578">
                  <c:v>50438</c:v>
                </c:pt>
                <c:pt idx="1579">
                  <c:v>50445</c:v>
                </c:pt>
                <c:pt idx="1580">
                  <c:v>50452</c:v>
                </c:pt>
                <c:pt idx="1581">
                  <c:v>50459</c:v>
                </c:pt>
                <c:pt idx="1582">
                  <c:v>50466</c:v>
                </c:pt>
                <c:pt idx="1583">
                  <c:v>50473</c:v>
                </c:pt>
                <c:pt idx="1584">
                  <c:v>50480</c:v>
                </c:pt>
                <c:pt idx="1585">
                  <c:v>50487</c:v>
                </c:pt>
                <c:pt idx="1586">
                  <c:v>50494</c:v>
                </c:pt>
                <c:pt idx="1587">
                  <c:v>50501</c:v>
                </c:pt>
                <c:pt idx="1588">
                  <c:v>50508</c:v>
                </c:pt>
                <c:pt idx="1589">
                  <c:v>50515</c:v>
                </c:pt>
                <c:pt idx="1590">
                  <c:v>50522</c:v>
                </c:pt>
                <c:pt idx="1591">
                  <c:v>50529</c:v>
                </c:pt>
                <c:pt idx="1592">
                  <c:v>50536</c:v>
                </c:pt>
                <c:pt idx="1593">
                  <c:v>50543</c:v>
                </c:pt>
                <c:pt idx="1594">
                  <c:v>50550</c:v>
                </c:pt>
                <c:pt idx="1595">
                  <c:v>50557</c:v>
                </c:pt>
                <c:pt idx="1596">
                  <c:v>50564</c:v>
                </c:pt>
                <c:pt idx="1597">
                  <c:v>50571</c:v>
                </c:pt>
                <c:pt idx="1598">
                  <c:v>50578</c:v>
                </c:pt>
                <c:pt idx="1599">
                  <c:v>50585</c:v>
                </c:pt>
                <c:pt idx="1600">
                  <c:v>50592</c:v>
                </c:pt>
                <c:pt idx="1601">
                  <c:v>50599</c:v>
                </c:pt>
                <c:pt idx="1602">
                  <c:v>50606</c:v>
                </c:pt>
                <c:pt idx="1603">
                  <c:v>50613</c:v>
                </c:pt>
                <c:pt idx="1604">
                  <c:v>50620</c:v>
                </c:pt>
                <c:pt idx="1605">
                  <c:v>50627</c:v>
                </c:pt>
                <c:pt idx="1606">
                  <c:v>50634</c:v>
                </c:pt>
                <c:pt idx="1607">
                  <c:v>50641</c:v>
                </c:pt>
                <c:pt idx="1608">
                  <c:v>50648</c:v>
                </c:pt>
                <c:pt idx="1609">
                  <c:v>50655</c:v>
                </c:pt>
                <c:pt idx="1610">
                  <c:v>50662</c:v>
                </c:pt>
                <c:pt idx="1611">
                  <c:v>50669</c:v>
                </c:pt>
                <c:pt idx="1612">
                  <c:v>50676</c:v>
                </c:pt>
                <c:pt idx="1613">
                  <c:v>50683</c:v>
                </c:pt>
                <c:pt idx="1614">
                  <c:v>50690</c:v>
                </c:pt>
                <c:pt idx="1615">
                  <c:v>50697</c:v>
                </c:pt>
                <c:pt idx="1616">
                  <c:v>50704</c:v>
                </c:pt>
                <c:pt idx="1617">
                  <c:v>50711</c:v>
                </c:pt>
                <c:pt idx="1618">
                  <c:v>50718</c:v>
                </c:pt>
                <c:pt idx="1619">
                  <c:v>50725</c:v>
                </c:pt>
                <c:pt idx="1620">
                  <c:v>50732</c:v>
                </c:pt>
                <c:pt idx="1621">
                  <c:v>50739</c:v>
                </c:pt>
                <c:pt idx="1622">
                  <c:v>50746</c:v>
                </c:pt>
                <c:pt idx="1623">
                  <c:v>50753</c:v>
                </c:pt>
                <c:pt idx="1624">
                  <c:v>50760</c:v>
                </c:pt>
                <c:pt idx="1625">
                  <c:v>50767</c:v>
                </c:pt>
                <c:pt idx="1626">
                  <c:v>50774</c:v>
                </c:pt>
                <c:pt idx="1627">
                  <c:v>50781</c:v>
                </c:pt>
                <c:pt idx="1628">
                  <c:v>50788</c:v>
                </c:pt>
                <c:pt idx="1629">
                  <c:v>50795</c:v>
                </c:pt>
                <c:pt idx="1630">
                  <c:v>50802</c:v>
                </c:pt>
                <c:pt idx="1631">
                  <c:v>50809</c:v>
                </c:pt>
                <c:pt idx="1632">
                  <c:v>50816</c:v>
                </c:pt>
                <c:pt idx="1633">
                  <c:v>50823</c:v>
                </c:pt>
                <c:pt idx="1634">
                  <c:v>50830</c:v>
                </c:pt>
                <c:pt idx="1635">
                  <c:v>50837</c:v>
                </c:pt>
                <c:pt idx="1636">
                  <c:v>50844</c:v>
                </c:pt>
                <c:pt idx="1637">
                  <c:v>50851</c:v>
                </c:pt>
                <c:pt idx="1638">
                  <c:v>50858</c:v>
                </c:pt>
                <c:pt idx="1639">
                  <c:v>50865</c:v>
                </c:pt>
                <c:pt idx="1640">
                  <c:v>50872</c:v>
                </c:pt>
                <c:pt idx="1641">
                  <c:v>50879</c:v>
                </c:pt>
                <c:pt idx="1642">
                  <c:v>50886</c:v>
                </c:pt>
                <c:pt idx="1643">
                  <c:v>50893</c:v>
                </c:pt>
                <c:pt idx="1644">
                  <c:v>50900</c:v>
                </c:pt>
                <c:pt idx="1645">
                  <c:v>50907</c:v>
                </c:pt>
                <c:pt idx="1646">
                  <c:v>50914</c:v>
                </c:pt>
                <c:pt idx="1647">
                  <c:v>50921</c:v>
                </c:pt>
                <c:pt idx="1648">
                  <c:v>50928</c:v>
                </c:pt>
                <c:pt idx="1649">
                  <c:v>50935</c:v>
                </c:pt>
                <c:pt idx="1650">
                  <c:v>50942</c:v>
                </c:pt>
                <c:pt idx="1651">
                  <c:v>50949</c:v>
                </c:pt>
                <c:pt idx="1652">
                  <c:v>50956</c:v>
                </c:pt>
                <c:pt idx="1653">
                  <c:v>50963</c:v>
                </c:pt>
                <c:pt idx="1654">
                  <c:v>50970</c:v>
                </c:pt>
                <c:pt idx="1655">
                  <c:v>50977</c:v>
                </c:pt>
                <c:pt idx="1656">
                  <c:v>50984</c:v>
                </c:pt>
                <c:pt idx="1657">
                  <c:v>50991</c:v>
                </c:pt>
                <c:pt idx="1658">
                  <c:v>50998</c:v>
                </c:pt>
                <c:pt idx="1659">
                  <c:v>51005</c:v>
                </c:pt>
                <c:pt idx="1660">
                  <c:v>51012</c:v>
                </c:pt>
                <c:pt idx="1661">
                  <c:v>51019</c:v>
                </c:pt>
                <c:pt idx="1662">
                  <c:v>51026</c:v>
                </c:pt>
                <c:pt idx="1663">
                  <c:v>51033</c:v>
                </c:pt>
                <c:pt idx="1664">
                  <c:v>51040</c:v>
                </c:pt>
                <c:pt idx="1665">
                  <c:v>51047</c:v>
                </c:pt>
                <c:pt idx="1666">
                  <c:v>51054</c:v>
                </c:pt>
                <c:pt idx="1667">
                  <c:v>51061</c:v>
                </c:pt>
                <c:pt idx="1668">
                  <c:v>51068</c:v>
                </c:pt>
                <c:pt idx="1669">
                  <c:v>51075</c:v>
                </c:pt>
                <c:pt idx="1670">
                  <c:v>51082</c:v>
                </c:pt>
                <c:pt idx="1671">
                  <c:v>51089</c:v>
                </c:pt>
                <c:pt idx="1672">
                  <c:v>51096</c:v>
                </c:pt>
                <c:pt idx="1673">
                  <c:v>51103</c:v>
                </c:pt>
                <c:pt idx="1674">
                  <c:v>51110</c:v>
                </c:pt>
                <c:pt idx="1675">
                  <c:v>51117</c:v>
                </c:pt>
                <c:pt idx="1676">
                  <c:v>51124</c:v>
                </c:pt>
                <c:pt idx="1677">
                  <c:v>51131</c:v>
                </c:pt>
                <c:pt idx="1678">
                  <c:v>51138</c:v>
                </c:pt>
                <c:pt idx="1679">
                  <c:v>51145</c:v>
                </c:pt>
                <c:pt idx="1680">
                  <c:v>51152</c:v>
                </c:pt>
                <c:pt idx="1681">
                  <c:v>51159</c:v>
                </c:pt>
                <c:pt idx="1682">
                  <c:v>51166</c:v>
                </c:pt>
                <c:pt idx="1683">
                  <c:v>51173</c:v>
                </c:pt>
                <c:pt idx="1684">
                  <c:v>51180</c:v>
                </c:pt>
                <c:pt idx="1685">
                  <c:v>51187</c:v>
                </c:pt>
                <c:pt idx="1686">
                  <c:v>51194</c:v>
                </c:pt>
                <c:pt idx="1687">
                  <c:v>51201</c:v>
                </c:pt>
                <c:pt idx="1688">
                  <c:v>51208</c:v>
                </c:pt>
                <c:pt idx="1689">
                  <c:v>51215</c:v>
                </c:pt>
                <c:pt idx="1690">
                  <c:v>51222</c:v>
                </c:pt>
                <c:pt idx="1691">
                  <c:v>51229</c:v>
                </c:pt>
                <c:pt idx="1692">
                  <c:v>51236</c:v>
                </c:pt>
                <c:pt idx="1693">
                  <c:v>51243</c:v>
                </c:pt>
                <c:pt idx="1694">
                  <c:v>51250</c:v>
                </c:pt>
                <c:pt idx="1695">
                  <c:v>51258</c:v>
                </c:pt>
                <c:pt idx="1696">
                  <c:v>51265</c:v>
                </c:pt>
                <c:pt idx="1697">
                  <c:v>51272</c:v>
                </c:pt>
                <c:pt idx="1698">
                  <c:v>51279</c:v>
                </c:pt>
                <c:pt idx="1699">
                  <c:v>51286</c:v>
                </c:pt>
                <c:pt idx="1700">
                  <c:v>51293</c:v>
                </c:pt>
                <c:pt idx="1701">
                  <c:v>51300</c:v>
                </c:pt>
                <c:pt idx="1702">
                  <c:v>51307</c:v>
                </c:pt>
                <c:pt idx="1703">
                  <c:v>51314</c:v>
                </c:pt>
                <c:pt idx="1704">
                  <c:v>51321</c:v>
                </c:pt>
                <c:pt idx="1705">
                  <c:v>51328</c:v>
                </c:pt>
                <c:pt idx="1706">
                  <c:v>51335</c:v>
                </c:pt>
                <c:pt idx="1707">
                  <c:v>51342</c:v>
                </c:pt>
                <c:pt idx="1708">
                  <c:v>51349</c:v>
                </c:pt>
                <c:pt idx="1709">
                  <c:v>51356</c:v>
                </c:pt>
                <c:pt idx="1710">
                  <c:v>51363</c:v>
                </c:pt>
                <c:pt idx="1711">
                  <c:v>51370</c:v>
                </c:pt>
                <c:pt idx="1712">
                  <c:v>51377</c:v>
                </c:pt>
                <c:pt idx="1713">
                  <c:v>51384</c:v>
                </c:pt>
                <c:pt idx="1714">
                  <c:v>51391</c:v>
                </c:pt>
                <c:pt idx="1715">
                  <c:v>51398</c:v>
                </c:pt>
                <c:pt idx="1716">
                  <c:v>51405</c:v>
                </c:pt>
                <c:pt idx="1717">
                  <c:v>51412</c:v>
                </c:pt>
                <c:pt idx="1718">
                  <c:v>51419</c:v>
                </c:pt>
                <c:pt idx="1719">
                  <c:v>51426</c:v>
                </c:pt>
                <c:pt idx="1720">
                  <c:v>51433</c:v>
                </c:pt>
                <c:pt idx="1721">
                  <c:v>51440</c:v>
                </c:pt>
                <c:pt idx="1722">
                  <c:v>51447</c:v>
                </c:pt>
                <c:pt idx="1723">
                  <c:v>51454</c:v>
                </c:pt>
                <c:pt idx="1724">
                  <c:v>51461</c:v>
                </c:pt>
                <c:pt idx="1725">
                  <c:v>51468</c:v>
                </c:pt>
                <c:pt idx="1726">
                  <c:v>51475</c:v>
                </c:pt>
                <c:pt idx="1727">
                  <c:v>51482</c:v>
                </c:pt>
                <c:pt idx="1728">
                  <c:v>51489</c:v>
                </c:pt>
                <c:pt idx="1729">
                  <c:v>51497</c:v>
                </c:pt>
                <c:pt idx="1730">
                  <c:v>51504</c:v>
                </c:pt>
                <c:pt idx="1731">
                  <c:v>51511</c:v>
                </c:pt>
                <c:pt idx="1732">
                  <c:v>51518</c:v>
                </c:pt>
                <c:pt idx="1733">
                  <c:v>51525</c:v>
                </c:pt>
                <c:pt idx="1734">
                  <c:v>51532</c:v>
                </c:pt>
                <c:pt idx="1735">
                  <c:v>51539</c:v>
                </c:pt>
                <c:pt idx="1736">
                  <c:v>51546</c:v>
                </c:pt>
                <c:pt idx="1737">
                  <c:v>51553</c:v>
                </c:pt>
                <c:pt idx="1738">
                  <c:v>51560</c:v>
                </c:pt>
                <c:pt idx="1739">
                  <c:v>51567</c:v>
                </c:pt>
                <c:pt idx="1740">
                  <c:v>51574</c:v>
                </c:pt>
                <c:pt idx="1741">
                  <c:v>51581</c:v>
                </c:pt>
                <c:pt idx="1742">
                  <c:v>51588</c:v>
                </c:pt>
                <c:pt idx="1743">
                  <c:v>51595</c:v>
                </c:pt>
                <c:pt idx="1744">
                  <c:v>51602</c:v>
                </c:pt>
                <c:pt idx="1745">
                  <c:v>51609</c:v>
                </c:pt>
                <c:pt idx="1746">
                  <c:v>51616</c:v>
                </c:pt>
                <c:pt idx="1747">
                  <c:v>51623</c:v>
                </c:pt>
                <c:pt idx="1748">
                  <c:v>51630</c:v>
                </c:pt>
                <c:pt idx="1749">
                  <c:v>51637</c:v>
                </c:pt>
                <c:pt idx="1750">
                  <c:v>51644</c:v>
                </c:pt>
                <c:pt idx="1751">
                  <c:v>51651</c:v>
                </c:pt>
                <c:pt idx="1752">
                  <c:v>51658</c:v>
                </c:pt>
                <c:pt idx="1753">
                  <c:v>51665</c:v>
                </c:pt>
                <c:pt idx="1754">
                  <c:v>51672</c:v>
                </c:pt>
                <c:pt idx="1755">
                  <c:v>51679</c:v>
                </c:pt>
                <c:pt idx="1756">
                  <c:v>51686</c:v>
                </c:pt>
                <c:pt idx="1757">
                  <c:v>51693</c:v>
                </c:pt>
                <c:pt idx="1758">
                  <c:v>51700</c:v>
                </c:pt>
                <c:pt idx="1759">
                  <c:v>51707</c:v>
                </c:pt>
                <c:pt idx="1760">
                  <c:v>51714</c:v>
                </c:pt>
                <c:pt idx="1761">
                  <c:v>51721</c:v>
                </c:pt>
                <c:pt idx="1762">
                  <c:v>51728</c:v>
                </c:pt>
                <c:pt idx="1763">
                  <c:v>51735</c:v>
                </c:pt>
                <c:pt idx="1764">
                  <c:v>51742</c:v>
                </c:pt>
                <c:pt idx="1765">
                  <c:v>51749</c:v>
                </c:pt>
                <c:pt idx="1766">
                  <c:v>51756</c:v>
                </c:pt>
                <c:pt idx="1767">
                  <c:v>51763</c:v>
                </c:pt>
                <c:pt idx="1768">
                  <c:v>51770</c:v>
                </c:pt>
                <c:pt idx="1769">
                  <c:v>51777</c:v>
                </c:pt>
                <c:pt idx="1770">
                  <c:v>51784</c:v>
                </c:pt>
                <c:pt idx="1771">
                  <c:v>51791</c:v>
                </c:pt>
                <c:pt idx="1772">
                  <c:v>51798</c:v>
                </c:pt>
                <c:pt idx="1773">
                  <c:v>51805</c:v>
                </c:pt>
                <c:pt idx="1774">
                  <c:v>51812</c:v>
                </c:pt>
                <c:pt idx="1775">
                  <c:v>51819</c:v>
                </c:pt>
                <c:pt idx="1776">
                  <c:v>51826</c:v>
                </c:pt>
                <c:pt idx="1777">
                  <c:v>51833</c:v>
                </c:pt>
                <c:pt idx="1778">
                  <c:v>51840</c:v>
                </c:pt>
                <c:pt idx="1779">
                  <c:v>51847</c:v>
                </c:pt>
                <c:pt idx="1780">
                  <c:v>51854</c:v>
                </c:pt>
                <c:pt idx="1781">
                  <c:v>51862</c:v>
                </c:pt>
                <c:pt idx="1782">
                  <c:v>51869</c:v>
                </c:pt>
                <c:pt idx="1783">
                  <c:v>51876</c:v>
                </c:pt>
                <c:pt idx="1784">
                  <c:v>51883</c:v>
                </c:pt>
                <c:pt idx="1785">
                  <c:v>51890</c:v>
                </c:pt>
                <c:pt idx="1786">
                  <c:v>51897</c:v>
                </c:pt>
                <c:pt idx="1787">
                  <c:v>51904</c:v>
                </c:pt>
                <c:pt idx="1788">
                  <c:v>51911</c:v>
                </c:pt>
                <c:pt idx="1789">
                  <c:v>51918</c:v>
                </c:pt>
                <c:pt idx="1790">
                  <c:v>51925</c:v>
                </c:pt>
                <c:pt idx="1791">
                  <c:v>51932</c:v>
                </c:pt>
                <c:pt idx="1792">
                  <c:v>51939</c:v>
                </c:pt>
                <c:pt idx="1793">
                  <c:v>51946</c:v>
                </c:pt>
                <c:pt idx="1794">
                  <c:v>51953</c:v>
                </c:pt>
                <c:pt idx="1795">
                  <c:v>51964</c:v>
                </c:pt>
                <c:pt idx="1796">
                  <c:v>51971</c:v>
                </c:pt>
                <c:pt idx="1797">
                  <c:v>51978</c:v>
                </c:pt>
                <c:pt idx="1798">
                  <c:v>51985</c:v>
                </c:pt>
                <c:pt idx="1799">
                  <c:v>51992</c:v>
                </c:pt>
                <c:pt idx="1800">
                  <c:v>51999</c:v>
                </c:pt>
                <c:pt idx="1801">
                  <c:v>52006</c:v>
                </c:pt>
                <c:pt idx="1802">
                  <c:v>52013</c:v>
                </c:pt>
                <c:pt idx="1803">
                  <c:v>52020</c:v>
                </c:pt>
                <c:pt idx="1804">
                  <c:v>52027</c:v>
                </c:pt>
                <c:pt idx="1805">
                  <c:v>52034</c:v>
                </c:pt>
                <c:pt idx="1806">
                  <c:v>52041</c:v>
                </c:pt>
                <c:pt idx="1807">
                  <c:v>52048</c:v>
                </c:pt>
                <c:pt idx="1808">
                  <c:v>52055</c:v>
                </c:pt>
                <c:pt idx="1809">
                  <c:v>52062</c:v>
                </c:pt>
                <c:pt idx="1810">
                  <c:v>52069</c:v>
                </c:pt>
                <c:pt idx="1811">
                  <c:v>52076</c:v>
                </c:pt>
                <c:pt idx="1812">
                  <c:v>52083</c:v>
                </c:pt>
                <c:pt idx="1813">
                  <c:v>52090</c:v>
                </c:pt>
                <c:pt idx="1814">
                  <c:v>52097</c:v>
                </c:pt>
                <c:pt idx="1815">
                  <c:v>52104</c:v>
                </c:pt>
                <c:pt idx="1816">
                  <c:v>52111</c:v>
                </c:pt>
                <c:pt idx="1817">
                  <c:v>52118</c:v>
                </c:pt>
                <c:pt idx="1818">
                  <c:v>52125</c:v>
                </c:pt>
                <c:pt idx="1819">
                  <c:v>52132</c:v>
                </c:pt>
                <c:pt idx="1820">
                  <c:v>52139</c:v>
                </c:pt>
                <c:pt idx="1821">
                  <c:v>52146</c:v>
                </c:pt>
                <c:pt idx="1822">
                  <c:v>52153</c:v>
                </c:pt>
                <c:pt idx="1823">
                  <c:v>52160</c:v>
                </c:pt>
                <c:pt idx="1824">
                  <c:v>52167</c:v>
                </c:pt>
                <c:pt idx="1825">
                  <c:v>52174</c:v>
                </c:pt>
                <c:pt idx="1826">
                  <c:v>52181</c:v>
                </c:pt>
                <c:pt idx="1827">
                  <c:v>52188</c:v>
                </c:pt>
                <c:pt idx="1828">
                  <c:v>52195</c:v>
                </c:pt>
                <c:pt idx="1829">
                  <c:v>52202</c:v>
                </c:pt>
                <c:pt idx="1830">
                  <c:v>52209</c:v>
                </c:pt>
                <c:pt idx="1831">
                  <c:v>52216</c:v>
                </c:pt>
                <c:pt idx="1832">
                  <c:v>52223</c:v>
                </c:pt>
                <c:pt idx="1833">
                  <c:v>52230</c:v>
                </c:pt>
                <c:pt idx="1834">
                  <c:v>52237</c:v>
                </c:pt>
                <c:pt idx="1835">
                  <c:v>52244</c:v>
                </c:pt>
                <c:pt idx="1836">
                  <c:v>52251</c:v>
                </c:pt>
                <c:pt idx="1837">
                  <c:v>52258</c:v>
                </c:pt>
                <c:pt idx="1838">
                  <c:v>52265</c:v>
                </c:pt>
                <c:pt idx="1839">
                  <c:v>52272</c:v>
                </c:pt>
                <c:pt idx="1840">
                  <c:v>52279</c:v>
                </c:pt>
                <c:pt idx="1841">
                  <c:v>52286</c:v>
                </c:pt>
                <c:pt idx="1842">
                  <c:v>52293</c:v>
                </c:pt>
                <c:pt idx="1843">
                  <c:v>52300</c:v>
                </c:pt>
                <c:pt idx="1844">
                  <c:v>52307</c:v>
                </c:pt>
                <c:pt idx="1845">
                  <c:v>52314</c:v>
                </c:pt>
                <c:pt idx="1846">
                  <c:v>52321</c:v>
                </c:pt>
                <c:pt idx="1847">
                  <c:v>52328</c:v>
                </c:pt>
                <c:pt idx="1848">
                  <c:v>52335</c:v>
                </c:pt>
                <c:pt idx="1849">
                  <c:v>52342</c:v>
                </c:pt>
                <c:pt idx="1850">
                  <c:v>52349</c:v>
                </c:pt>
                <c:pt idx="1851">
                  <c:v>52356</c:v>
                </c:pt>
                <c:pt idx="1852">
                  <c:v>52363</c:v>
                </c:pt>
                <c:pt idx="1853">
                  <c:v>52370</c:v>
                </c:pt>
                <c:pt idx="1854">
                  <c:v>52377</c:v>
                </c:pt>
                <c:pt idx="1855">
                  <c:v>52384</c:v>
                </c:pt>
                <c:pt idx="1856">
                  <c:v>52391</c:v>
                </c:pt>
                <c:pt idx="1857">
                  <c:v>52398</c:v>
                </c:pt>
                <c:pt idx="1858">
                  <c:v>52405</c:v>
                </c:pt>
                <c:pt idx="1859">
                  <c:v>52412</c:v>
                </c:pt>
                <c:pt idx="1860">
                  <c:v>52419</c:v>
                </c:pt>
                <c:pt idx="1861">
                  <c:v>52426</c:v>
                </c:pt>
                <c:pt idx="1862">
                  <c:v>52433</c:v>
                </c:pt>
                <c:pt idx="1863">
                  <c:v>52440</c:v>
                </c:pt>
                <c:pt idx="1864">
                  <c:v>52447</c:v>
                </c:pt>
                <c:pt idx="1865">
                  <c:v>52454</c:v>
                </c:pt>
                <c:pt idx="1866">
                  <c:v>52461</c:v>
                </c:pt>
                <c:pt idx="1867">
                  <c:v>52468</c:v>
                </c:pt>
                <c:pt idx="1868">
                  <c:v>52475</c:v>
                </c:pt>
                <c:pt idx="1869">
                  <c:v>52482</c:v>
                </c:pt>
                <c:pt idx="1870">
                  <c:v>52489</c:v>
                </c:pt>
                <c:pt idx="1871">
                  <c:v>52496</c:v>
                </c:pt>
                <c:pt idx="1872">
                  <c:v>52503</c:v>
                </c:pt>
                <c:pt idx="1873">
                  <c:v>52510</c:v>
                </c:pt>
                <c:pt idx="1874">
                  <c:v>52517</c:v>
                </c:pt>
                <c:pt idx="1875">
                  <c:v>52524</c:v>
                </c:pt>
                <c:pt idx="1876">
                  <c:v>52531</c:v>
                </c:pt>
                <c:pt idx="1877">
                  <c:v>52538</c:v>
                </c:pt>
                <c:pt idx="1878">
                  <c:v>52545</c:v>
                </c:pt>
                <c:pt idx="1879">
                  <c:v>52552</c:v>
                </c:pt>
                <c:pt idx="1880">
                  <c:v>52559</c:v>
                </c:pt>
                <c:pt idx="1881">
                  <c:v>52566</c:v>
                </c:pt>
                <c:pt idx="1882">
                  <c:v>52573</c:v>
                </c:pt>
                <c:pt idx="1883">
                  <c:v>52580</c:v>
                </c:pt>
                <c:pt idx="1884">
                  <c:v>52587</c:v>
                </c:pt>
                <c:pt idx="1885">
                  <c:v>52594</c:v>
                </c:pt>
                <c:pt idx="1886">
                  <c:v>52601</c:v>
                </c:pt>
                <c:pt idx="1887">
                  <c:v>52608</c:v>
                </c:pt>
                <c:pt idx="1888">
                  <c:v>52615</c:v>
                </c:pt>
                <c:pt idx="1889">
                  <c:v>52622</c:v>
                </c:pt>
                <c:pt idx="1890">
                  <c:v>52629</c:v>
                </c:pt>
                <c:pt idx="1891">
                  <c:v>52636</c:v>
                </c:pt>
                <c:pt idx="1892">
                  <c:v>52643</c:v>
                </c:pt>
                <c:pt idx="1893">
                  <c:v>52650</c:v>
                </c:pt>
                <c:pt idx="1894">
                  <c:v>52657</c:v>
                </c:pt>
                <c:pt idx="1895">
                  <c:v>52664</c:v>
                </c:pt>
                <c:pt idx="1896">
                  <c:v>52671</c:v>
                </c:pt>
                <c:pt idx="1897">
                  <c:v>52678</c:v>
                </c:pt>
                <c:pt idx="1898">
                  <c:v>52685</c:v>
                </c:pt>
                <c:pt idx="1899">
                  <c:v>52692</c:v>
                </c:pt>
                <c:pt idx="1900">
                  <c:v>52699</c:v>
                </c:pt>
                <c:pt idx="1901">
                  <c:v>52706</c:v>
                </c:pt>
                <c:pt idx="1902">
                  <c:v>52713</c:v>
                </c:pt>
                <c:pt idx="1903">
                  <c:v>52720</c:v>
                </c:pt>
                <c:pt idx="1904">
                  <c:v>52727</c:v>
                </c:pt>
                <c:pt idx="1905">
                  <c:v>52734</c:v>
                </c:pt>
                <c:pt idx="1906">
                  <c:v>52741</c:v>
                </c:pt>
                <c:pt idx="1907">
                  <c:v>52748</c:v>
                </c:pt>
                <c:pt idx="1908">
                  <c:v>52755</c:v>
                </c:pt>
                <c:pt idx="1909">
                  <c:v>52762</c:v>
                </c:pt>
                <c:pt idx="1910">
                  <c:v>52769</c:v>
                </c:pt>
                <c:pt idx="1911">
                  <c:v>52776</c:v>
                </c:pt>
                <c:pt idx="1912">
                  <c:v>52783</c:v>
                </c:pt>
                <c:pt idx="1913">
                  <c:v>52790</c:v>
                </c:pt>
                <c:pt idx="1914">
                  <c:v>52797</c:v>
                </c:pt>
                <c:pt idx="1915">
                  <c:v>52804</c:v>
                </c:pt>
                <c:pt idx="1916">
                  <c:v>52811</c:v>
                </c:pt>
                <c:pt idx="1917">
                  <c:v>52818</c:v>
                </c:pt>
                <c:pt idx="1918">
                  <c:v>52825</c:v>
                </c:pt>
                <c:pt idx="1919">
                  <c:v>52832</c:v>
                </c:pt>
                <c:pt idx="1920">
                  <c:v>52839</c:v>
                </c:pt>
                <c:pt idx="1921">
                  <c:v>52846</c:v>
                </c:pt>
                <c:pt idx="1922">
                  <c:v>52853</c:v>
                </c:pt>
                <c:pt idx="1923">
                  <c:v>52860</c:v>
                </c:pt>
                <c:pt idx="1924">
                  <c:v>52867</c:v>
                </c:pt>
                <c:pt idx="1925">
                  <c:v>52874</c:v>
                </c:pt>
                <c:pt idx="1926">
                  <c:v>52881</c:v>
                </c:pt>
                <c:pt idx="1927">
                  <c:v>52888</c:v>
                </c:pt>
                <c:pt idx="1928">
                  <c:v>52895</c:v>
                </c:pt>
                <c:pt idx="1929">
                  <c:v>52902</c:v>
                </c:pt>
                <c:pt idx="1930">
                  <c:v>52909</c:v>
                </c:pt>
                <c:pt idx="1931">
                  <c:v>52916</c:v>
                </c:pt>
                <c:pt idx="1932">
                  <c:v>52923</c:v>
                </c:pt>
                <c:pt idx="1933">
                  <c:v>52930</c:v>
                </c:pt>
                <c:pt idx="1934">
                  <c:v>52937</c:v>
                </c:pt>
                <c:pt idx="1935">
                  <c:v>52944</c:v>
                </c:pt>
                <c:pt idx="1936">
                  <c:v>52951</c:v>
                </c:pt>
                <c:pt idx="1937">
                  <c:v>52958</c:v>
                </c:pt>
                <c:pt idx="1938">
                  <c:v>52965</c:v>
                </c:pt>
                <c:pt idx="1939">
                  <c:v>52972</c:v>
                </c:pt>
                <c:pt idx="1940">
                  <c:v>52979</c:v>
                </c:pt>
                <c:pt idx="1941">
                  <c:v>52986</c:v>
                </c:pt>
                <c:pt idx="1942">
                  <c:v>52993</c:v>
                </c:pt>
                <c:pt idx="1943">
                  <c:v>53000</c:v>
                </c:pt>
                <c:pt idx="1944">
                  <c:v>53007</c:v>
                </c:pt>
                <c:pt idx="1945">
                  <c:v>53014</c:v>
                </c:pt>
                <c:pt idx="1946">
                  <c:v>53021</c:v>
                </c:pt>
                <c:pt idx="1947">
                  <c:v>53028</c:v>
                </c:pt>
                <c:pt idx="1948">
                  <c:v>53035</c:v>
                </c:pt>
                <c:pt idx="1949">
                  <c:v>53042</c:v>
                </c:pt>
                <c:pt idx="1950">
                  <c:v>53049</c:v>
                </c:pt>
                <c:pt idx="1951">
                  <c:v>53056</c:v>
                </c:pt>
                <c:pt idx="1952">
                  <c:v>53063</c:v>
                </c:pt>
                <c:pt idx="1953">
                  <c:v>53070</c:v>
                </c:pt>
                <c:pt idx="1954">
                  <c:v>53077</c:v>
                </c:pt>
                <c:pt idx="1955">
                  <c:v>53084</c:v>
                </c:pt>
                <c:pt idx="1956">
                  <c:v>53091</c:v>
                </c:pt>
                <c:pt idx="1957">
                  <c:v>53098</c:v>
                </c:pt>
                <c:pt idx="1958">
                  <c:v>53105</c:v>
                </c:pt>
                <c:pt idx="1959">
                  <c:v>53112</c:v>
                </c:pt>
                <c:pt idx="1960">
                  <c:v>53119</c:v>
                </c:pt>
                <c:pt idx="1961">
                  <c:v>53126</c:v>
                </c:pt>
                <c:pt idx="1962">
                  <c:v>53133</c:v>
                </c:pt>
                <c:pt idx="1963">
                  <c:v>53140</c:v>
                </c:pt>
                <c:pt idx="1964">
                  <c:v>53147</c:v>
                </c:pt>
                <c:pt idx="1965">
                  <c:v>53154</c:v>
                </c:pt>
                <c:pt idx="1966">
                  <c:v>53161</c:v>
                </c:pt>
                <c:pt idx="1967">
                  <c:v>53168</c:v>
                </c:pt>
                <c:pt idx="1968">
                  <c:v>53175</c:v>
                </c:pt>
                <c:pt idx="1969">
                  <c:v>53182</c:v>
                </c:pt>
                <c:pt idx="1970">
                  <c:v>53189</c:v>
                </c:pt>
                <c:pt idx="1971">
                  <c:v>53196</c:v>
                </c:pt>
                <c:pt idx="1972">
                  <c:v>53203</c:v>
                </c:pt>
                <c:pt idx="1973">
                  <c:v>53210</c:v>
                </c:pt>
                <c:pt idx="1974">
                  <c:v>53217</c:v>
                </c:pt>
                <c:pt idx="1975">
                  <c:v>53224</c:v>
                </c:pt>
                <c:pt idx="1976">
                  <c:v>53231</c:v>
                </c:pt>
                <c:pt idx="1977">
                  <c:v>53238</c:v>
                </c:pt>
                <c:pt idx="1978">
                  <c:v>53245</c:v>
                </c:pt>
                <c:pt idx="1979">
                  <c:v>53252</c:v>
                </c:pt>
                <c:pt idx="1980">
                  <c:v>53259</c:v>
                </c:pt>
                <c:pt idx="1981">
                  <c:v>53266</c:v>
                </c:pt>
                <c:pt idx="1982">
                  <c:v>53273</c:v>
                </c:pt>
                <c:pt idx="1983">
                  <c:v>53280</c:v>
                </c:pt>
                <c:pt idx="1984">
                  <c:v>53287</c:v>
                </c:pt>
                <c:pt idx="1985">
                  <c:v>53294</c:v>
                </c:pt>
                <c:pt idx="1986">
                  <c:v>53301</c:v>
                </c:pt>
                <c:pt idx="1987">
                  <c:v>53308</c:v>
                </c:pt>
                <c:pt idx="1988">
                  <c:v>53315</c:v>
                </c:pt>
                <c:pt idx="1989">
                  <c:v>53323</c:v>
                </c:pt>
                <c:pt idx="1990">
                  <c:v>53330</c:v>
                </c:pt>
                <c:pt idx="1991">
                  <c:v>53337</c:v>
                </c:pt>
                <c:pt idx="1992">
                  <c:v>53344</c:v>
                </c:pt>
                <c:pt idx="1993">
                  <c:v>53351</c:v>
                </c:pt>
                <c:pt idx="1994">
                  <c:v>53358</c:v>
                </c:pt>
                <c:pt idx="1995">
                  <c:v>53365</c:v>
                </c:pt>
                <c:pt idx="1996">
                  <c:v>53372</c:v>
                </c:pt>
                <c:pt idx="1997">
                  <c:v>53379</c:v>
                </c:pt>
                <c:pt idx="1998">
                  <c:v>53386</c:v>
                </c:pt>
                <c:pt idx="1999">
                  <c:v>53393</c:v>
                </c:pt>
                <c:pt idx="2000">
                  <c:v>53400</c:v>
                </c:pt>
                <c:pt idx="2001">
                  <c:v>53407</c:v>
                </c:pt>
                <c:pt idx="2002">
                  <c:v>53414</c:v>
                </c:pt>
                <c:pt idx="2003">
                  <c:v>53421</c:v>
                </c:pt>
                <c:pt idx="2004">
                  <c:v>53428</c:v>
                </c:pt>
                <c:pt idx="2005">
                  <c:v>53435</c:v>
                </c:pt>
                <c:pt idx="2006">
                  <c:v>53442</c:v>
                </c:pt>
                <c:pt idx="2007">
                  <c:v>53449</c:v>
                </c:pt>
                <c:pt idx="2008">
                  <c:v>53456</c:v>
                </c:pt>
                <c:pt idx="2009">
                  <c:v>53463</c:v>
                </c:pt>
                <c:pt idx="2010">
                  <c:v>53470</c:v>
                </c:pt>
                <c:pt idx="2011">
                  <c:v>53477</c:v>
                </c:pt>
                <c:pt idx="2012">
                  <c:v>53484</c:v>
                </c:pt>
                <c:pt idx="2013">
                  <c:v>53491</c:v>
                </c:pt>
                <c:pt idx="2014">
                  <c:v>53498</c:v>
                </c:pt>
                <c:pt idx="2015">
                  <c:v>53505</c:v>
                </c:pt>
                <c:pt idx="2016">
                  <c:v>53512</c:v>
                </c:pt>
                <c:pt idx="2017">
                  <c:v>53519</c:v>
                </c:pt>
                <c:pt idx="2018">
                  <c:v>53526</c:v>
                </c:pt>
                <c:pt idx="2019">
                  <c:v>53533</c:v>
                </c:pt>
                <c:pt idx="2020">
                  <c:v>53540</c:v>
                </c:pt>
                <c:pt idx="2021">
                  <c:v>53547</c:v>
                </c:pt>
                <c:pt idx="2022">
                  <c:v>53554</c:v>
                </c:pt>
                <c:pt idx="2023">
                  <c:v>53561</c:v>
                </c:pt>
                <c:pt idx="2024">
                  <c:v>53568</c:v>
                </c:pt>
                <c:pt idx="2025">
                  <c:v>53575</c:v>
                </c:pt>
                <c:pt idx="2026">
                  <c:v>53582</c:v>
                </c:pt>
                <c:pt idx="2027">
                  <c:v>53589</c:v>
                </c:pt>
                <c:pt idx="2028">
                  <c:v>53596</c:v>
                </c:pt>
                <c:pt idx="2029">
                  <c:v>53603</c:v>
                </c:pt>
                <c:pt idx="2030">
                  <c:v>53610</c:v>
                </c:pt>
                <c:pt idx="2031">
                  <c:v>53617</c:v>
                </c:pt>
                <c:pt idx="2032">
                  <c:v>53624</c:v>
                </c:pt>
                <c:pt idx="2033">
                  <c:v>53631</c:v>
                </c:pt>
                <c:pt idx="2034">
                  <c:v>53638</c:v>
                </c:pt>
                <c:pt idx="2035">
                  <c:v>53645</c:v>
                </c:pt>
                <c:pt idx="2036">
                  <c:v>53652</c:v>
                </c:pt>
                <c:pt idx="2037">
                  <c:v>53659</c:v>
                </c:pt>
                <c:pt idx="2038">
                  <c:v>53666</c:v>
                </c:pt>
                <c:pt idx="2039">
                  <c:v>53673</c:v>
                </c:pt>
                <c:pt idx="2040">
                  <c:v>53680</c:v>
                </c:pt>
                <c:pt idx="2041">
                  <c:v>53688</c:v>
                </c:pt>
                <c:pt idx="2042">
                  <c:v>53695</c:v>
                </c:pt>
                <c:pt idx="2043">
                  <c:v>53702</c:v>
                </c:pt>
                <c:pt idx="2044">
                  <c:v>53709</c:v>
                </c:pt>
                <c:pt idx="2045">
                  <c:v>53716</c:v>
                </c:pt>
                <c:pt idx="2046">
                  <c:v>53723</c:v>
                </c:pt>
                <c:pt idx="2047">
                  <c:v>53730</c:v>
                </c:pt>
                <c:pt idx="2048">
                  <c:v>53737</c:v>
                </c:pt>
                <c:pt idx="2049">
                  <c:v>53744</c:v>
                </c:pt>
                <c:pt idx="2050">
                  <c:v>53751</c:v>
                </c:pt>
                <c:pt idx="2051">
                  <c:v>53758</c:v>
                </c:pt>
                <c:pt idx="2052">
                  <c:v>53765</c:v>
                </c:pt>
                <c:pt idx="2053">
                  <c:v>53772</c:v>
                </c:pt>
                <c:pt idx="2054">
                  <c:v>53779</c:v>
                </c:pt>
                <c:pt idx="2055">
                  <c:v>53786</c:v>
                </c:pt>
                <c:pt idx="2056">
                  <c:v>53793</c:v>
                </c:pt>
                <c:pt idx="2057">
                  <c:v>53800</c:v>
                </c:pt>
                <c:pt idx="2058">
                  <c:v>53807</c:v>
                </c:pt>
                <c:pt idx="2059">
                  <c:v>53814</c:v>
                </c:pt>
                <c:pt idx="2060">
                  <c:v>53821</c:v>
                </c:pt>
                <c:pt idx="2061">
                  <c:v>53828</c:v>
                </c:pt>
                <c:pt idx="2062">
                  <c:v>53835</c:v>
                </c:pt>
                <c:pt idx="2063">
                  <c:v>53842</c:v>
                </c:pt>
                <c:pt idx="2064">
                  <c:v>53849</c:v>
                </c:pt>
                <c:pt idx="2065">
                  <c:v>53856</c:v>
                </c:pt>
                <c:pt idx="2066">
                  <c:v>53863</c:v>
                </c:pt>
                <c:pt idx="2067">
                  <c:v>53870</c:v>
                </c:pt>
                <c:pt idx="2068">
                  <c:v>53877</c:v>
                </c:pt>
                <c:pt idx="2069">
                  <c:v>53884</c:v>
                </c:pt>
                <c:pt idx="2070">
                  <c:v>53891</c:v>
                </c:pt>
                <c:pt idx="2071">
                  <c:v>53898</c:v>
                </c:pt>
                <c:pt idx="2072">
                  <c:v>53905</c:v>
                </c:pt>
                <c:pt idx="2073">
                  <c:v>53912</c:v>
                </c:pt>
                <c:pt idx="2074">
                  <c:v>53919</c:v>
                </c:pt>
                <c:pt idx="2075">
                  <c:v>53926</c:v>
                </c:pt>
                <c:pt idx="2076">
                  <c:v>53933</c:v>
                </c:pt>
                <c:pt idx="2077">
                  <c:v>53940</c:v>
                </c:pt>
                <c:pt idx="2078">
                  <c:v>53947</c:v>
                </c:pt>
                <c:pt idx="2079">
                  <c:v>53954</c:v>
                </c:pt>
                <c:pt idx="2080">
                  <c:v>53961</c:v>
                </c:pt>
                <c:pt idx="2081">
                  <c:v>53968</c:v>
                </c:pt>
                <c:pt idx="2082">
                  <c:v>53975</c:v>
                </c:pt>
                <c:pt idx="2083">
                  <c:v>53982</c:v>
                </c:pt>
                <c:pt idx="2084">
                  <c:v>53989</c:v>
                </c:pt>
                <c:pt idx="2085">
                  <c:v>53996</c:v>
                </c:pt>
                <c:pt idx="2086">
                  <c:v>54003</c:v>
                </c:pt>
                <c:pt idx="2087">
                  <c:v>54010</c:v>
                </c:pt>
                <c:pt idx="2088">
                  <c:v>54017</c:v>
                </c:pt>
                <c:pt idx="2089">
                  <c:v>54024</c:v>
                </c:pt>
                <c:pt idx="2090">
                  <c:v>54031</c:v>
                </c:pt>
                <c:pt idx="2091">
                  <c:v>54038</c:v>
                </c:pt>
                <c:pt idx="2092">
                  <c:v>54045</c:v>
                </c:pt>
                <c:pt idx="2093">
                  <c:v>54053</c:v>
                </c:pt>
                <c:pt idx="2094">
                  <c:v>54060</c:v>
                </c:pt>
                <c:pt idx="2095">
                  <c:v>54067</c:v>
                </c:pt>
                <c:pt idx="2096">
                  <c:v>54074</c:v>
                </c:pt>
                <c:pt idx="2097">
                  <c:v>54081</c:v>
                </c:pt>
                <c:pt idx="2098">
                  <c:v>54088</c:v>
                </c:pt>
                <c:pt idx="2099">
                  <c:v>54095</c:v>
                </c:pt>
                <c:pt idx="2100">
                  <c:v>54102</c:v>
                </c:pt>
                <c:pt idx="2101">
                  <c:v>54109</c:v>
                </c:pt>
                <c:pt idx="2102">
                  <c:v>54116</c:v>
                </c:pt>
                <c:pt idx="2103">
                  <c:v>54123</c:v>
                </c:pt>
                <c:pt idx="2104">
                  <c:v>54130</c:v>
                </c:pt>
                <c:pt idx="2105">
                  <c:v>54137</c:v>
                </c:pt>
                <c:pt idx="2106">
                  <c:v>54144</c:v>
                </c:pt>
                <c:pt idx="2107">
                  <c:v>54155</c:v>
                </c:pt>
                <c:pt idx="2108">
                  <c:v>54162</c:v>
                </c:pt>
                <c:pt idx="2109">
                  <c:v>54169</c:v>
                </c:pt>
                <c:pt idx="2110">
                  <c:v>54176</c:v>
                </c:pt>
                <c:pt idx="2111">
                  <c:v>54183</c:v>
                </c:pt>
                <c:pt idx="2112">
                  <c:v>54190</c:v>
                </c:pt>
                <c:pt idx="2113">
                  <c:v>54197</c:v>
                </c:pt>
                <c:pt idx="2114">
                  <c:v>54204</c:v>
                </c:pt>
                <c:pt idx="2115">
                  <c:v>54211</c:v>
                </c:pt>
                <c:pt idx="2116">
                  <c:v>54218</c:v>
                </c:pt>
                <c:pt idx="2117">
                  <c:v>54225</c:v>
                </c:pt>
                <c:pt idx="2118">
                  <c:v>54232</c:v>
                </c:pt>
                <c:pt idx="2119">
                  <c:v>54239</c:v>
                </c:pt>
                <c:pt idx="2120">
                  <c:v>54246</c:v>
                </c:pt>
                <c:pt idx="2121">
                  <c:v>54253</c:v>
                </c:pt>
                <c:pt idx="2122">
                  <c:v>54260</c:v>
                </c:pt>
                <c:pt idx="2123">
                  <c:v>54267</c:v>
                </c:pt>
                <c:pt idx="2124">
                  <c:v>54274</c:v>
                </c:pt>
                <c:pt idx="2125">
                  <c:v>54281</c:v>
                </c:pt>
                <c:pt idx="2126">
                  <c:v>54288</c:v>
                </c:pt>
                <c:pt idx="2127">
                  <c:v>54295</c:v>
                </c:pt>
                <c:pt idx="2128">
                  <c:v>54302</c:v>
                </c:pt>
                <c:pt idx="2129">
                  <c:v>54309</c:v>
                </c:pt>
                <c:pt idx="2130">
                  <c:v>54316</c:v>
                </c:pt>
                <c:pt idx="2131">
                  <c:v>54323</c:v>
                </c:pt>
                <c:pt idx="2132">
                  <c:v>54330</c:v>
                </c:pt>
                <c:pt idx="2133">
                  <c:v>54337</c:v>
                </c:pt>
                <c:pt idx="2134">
                  <c:v>54344</c:v>
                </c:pt>
                <c:pt idx="2135">
                  <c:v>54351</c:v>
                </c:pt>
                <c:pt idx="2136">
                  <c:v>54358</c:v>
                </c:pt>
                <c:pt idx="2137">
                  <c:v>54365</c:v>
                </c:pt>
                <c:pt idx="2138">
                  <c:v>54372</c:v>
                </c:pt>
                <c:pt idx="2139">
                  <c:v>54379</c:v>
                </c:pt>
                <c:pt idx="2140">
                  <c:v>54386</c:v>
                </c:pt>
                <c:pt idx="2141">
                  <c:v>54393</c:v>
                </c:pt>
                <c:pt idx="2142">
                  <c:v>54400</c:v>
                </c:pt>
                <c:pt idx="2143">
                  <c:v>54407</c:v>
                </c:pt>
                <c:pt idx="2144">
                  <c:v>54414</c:v>
                </c:pt>
                <c:pt idx="2145">
                  <c:v>54421</c:v>
                </c:pt>
                <c:pt idx="2146">
                  <c:v>54428</c:v>
                </c:pt>
                <c:pt idx="2147">
                  <c:v>54435</c:v>
                </c:pt>
                <c:pt idx="2148">
                  <c:v>54442</c:v>
                </c:pt>
                <c:pt idx="2149">
                  <c:v>54449</c:v>
                </c:pt>
                <c:pt idx="2150">
                  <c:v>54456</c:v>
                </c:pt>
                <c:pt idx="2151">
                  <c:v>54463</c:v>
                </c:pt>
                <c:pt idx="2152">
                  <c:v>54470</c:v>
                </c:pt>
                <c:pt idx="2153">
                  <c:v>54477</c:v>
                </c:pt>
                <c:pt idx="2154">
                  <c:v>54484</c:v>
                </c:pt>
                <c:pt idx="2155">
                  <c:v>54491</c:v>
                </c:pt>
                <c:pt idx="2156">
                  <c:v>54498</c:v>
                </c:pt>
                <c:pt idx="2157">
                  <c:v>54505</c:v>
                </c:pt>
                <c:pt idx="2158">
                  <c:v>54512</c:v>
                </c:pt>
                <c:pt idx="2159">
                  <c:v>54519</c:v>
                </c:pt>
                <c:pt idx="2160">
                  <c:v>54526</c:v>
                </c:pt>
                <c:pt idx="2161">
                  <c:v>54533</c:v>
                </c:pt>
                <c:pt idx="2162">
                  <c:v>54540</c:v>
                </c:pt>
                <c:pt idx="2163">
                  <c:v>54547</c:v>
                </c:pt>
                <c:pt idx="2164">
                  <c:v>54554</c:v>
                </c:pt>
                <c:pt idx="2165">
                  <c:v>54561</c:v>
                </c:pt>
                <c:pt idx="2166">
                  <c:v>54568</c:v>
                </c:pt>
                <c:pt idx="2167">
                  <c:v>54575</c:v>
                </c:pt>
                <c:pt idx="2168">
                  <c:v>54582</c:v>
                </c:pt>
                <c:pt idx="2169">
                  <c:v>54589</c:v>
                </c:pt>
                <c:pt idx="2170">
                  <c:v>54596</c:v>
                </c:pt>
                <c:pt idx="2171">
                  <c:v>54603</c:v>
                </c:pt>
                <c:pt idx="2172">
                  <c:v>54610</c:v>
                </c:pt>
                <c:pt idx="2173">
                  <c:v>54617</c:v>
                </c:pt>
                <c:pt idx="2174">
                  <c:v>54624</c:v>
                </c:pt>
                <c:pt idx="2175">
                  <c:v>54631</c:v>
                </c:pt>
                <c:pt idx="2176">
                  <c:v>54638</c:v>
                </c:pt>
                <c:pt idx="2177">
                  <c:v>54645</c:v>
                </c:pt>
                <c:pt idx="2178">
                  <c:v>54652</c:v>
                </c:pt>
                <c:pt idx="2179">
                  <c:v>54659</c:v>
                </c:pt>
                <c:pt idx="2180">
                  <c:v>54666</c:v>
                </c:pt>
                <c:pt idx="2181">
                  <c:v>54673</c:v>
                </c:pt>
                <c:pt idx="2182">
                  <c:v>54680</c:v>
                </c:pt>
                <c:pt idx="2183">
                  <c:v>54687</c:v>
                </c:pt>
                <c:pt idx="2184">
                  <c:v>54694</c:v>
                </c:pt>
                <c:pt idx="2185">
                  <c:v>54701</c:v>
                </c:pt>
                <c:pt idx="2186">
                  <c:v>54708</c:v>
                </c:pt>
                <c:pt idx="2187">
                  <c:v>54715</c:v>
                </c:pt>
                <c:pt idx="2188">
                  <c:v>54722</c:v>
                </c:pt>
                <c:pt idx="2189">
                  <c:v>54729</c:v>
                </c:pt>
                <c:pt idx="2190">
                  <c:v>54736</c:v>
                </c:pt>
                <c:pt idx="2191">
                  <c:v>54743</c:v>
                </c:pt>
                <c:pt idx="2192">
                  <c:v>54750</c:v>
                </c:pt>
                <c:pt idx="2193">
                  <c:v>54757</c:v>
                </c:pt>
                <c:pt idx="2194">
                  <c:v>54764</c:v>
                </c:pt>
                <c:pt idx="2195">
                  <c:v>54771</c:v>
                </c:pt>
                <c:pt idx="2196">
                  <c:v>54778</c:v>
                </c:pt>
                <c:pt idx="2197">
                  <c:v>54785</c:v>
                </c:pt>
                <c:pt idx="2198">
                  <c:v>54792</c:v>
                </c:pt>
                <c:pt idx="2199">
                  <c:v>54799</c:v>
                </c:pt>
                <c:pt idx="2200">
                  <c:v>54806</c:v>
                </c:pt>
                <c:pt idx="2201">
                  <c:v>54813</c:v>
                </c:pt>
                <c:pt idx="2202">
                  <c:v>54820</c:v>
                </c:pt>
                <c:pt idx="2203">
                  <c:v>54827</c:v>
                </c:pt>
                <c:pt idx="2204">
                  <c:v>54834</c:v>
                </c:pt>
                <c:pt idx="2205">
                  <c:v>54841</c:v>
                </c:pt>
                <c:pt idx="2206">
                  <c:v>54848</c:v>
                </c:pt>
                <c:pt idx="2207">
                  <c:v>54855</c:v>
                </c:pt>
                <c:pt idx="2208">
                  <c:v>54862</c:v>
                </c:pt>
                <c:pt idx="2209">
                  <c:v>54869</c:v>
                </c:pt>
                <c:pt idx="2210">
                  <c:v>54876</c:v>
                </c:pt>
                <c:pt idx="2211">
                  <c:v>54883</c:v>
                </c:pt>
                <c:pt idx="2212">
                  <c:v>54890</c:v>
                </c:pt>
                <c:pt idx="2213">
                  <c:v>54897</c:v>
                </c:pt>
                <c:pt idx="2214">
                  <c:v>54904</c:v>
                </c:pt>
                <c:pt idx="2215">
                  <c:v>54911</c:v>
                </c:pt>
                <c:pt idx="2216">
                  <c:v>54918</c:v>
                </c:pt>
                <c:pt idx="2217">
                  <c:v>54925</c:v>
                </c:pt>
                <c:pt idx="2218">
                  <c:v>54932</c:v>
                </c:pt>
                <c:pt idx="2219">
                  <c:v>54939</c:v>
                </c:pt>
                <c:pt idx="2220">
                  <c:v>54946</c:v>
                </c:pt>
                <c:pt idx="2221">
                  <c:v>54953</c:v>
                </c:pt>
                <c:pt idx="2222">
                  <c:v>54960</c:v>
                </c:pt>
                <c:pt idx="2223">
                  <c:v>54967</c:v>
                </c:pt>
                <c:pt idx="2224">
                  <c:v>54974</c:v>
                </c:pt>
                <c:pt idx="2225">
                  <c:v>54981</c:v>
                </c:pt>
                <c:pt idx="2226">
                  <c:v>54988</c:v>
                </c:pt>
                <c:pt idx="2227">
                  <c:v>54995</c:v>
                </c:pt>
                <c:pt idx="2228">
                  <c:v>55002</c:v>
                </c:pt>
                <c:pt idx="2229">
                  <c:v>55009</c:v>
                </c:pt>
                <c:pt idx="2230">
                  <c:v>55016</c:v>
                </c:pt>
                <c:pt idx="2231">
                  <c:v>55023</c:v>
                </c:pt>
                <c:pt idx="2232">
                  <c:v>55030</c:v>
                </c:pt>
                <c:pt idx="2233">
                  <c:v>55037</c:v>
                </c:pt>
                <c:pt idx="2234">
                  <c:v>55044</c:v>
                </c:pt>
                <c:pt idx="2235">
                  <c:v>55051</c:v>
                </c:pt>
                <c:pt idx="2236">
                  <c:v>55058</c:v>
                </c:pt>
                <c:pt idx="2237">
                  <c:v>55065</c:v>
                </c:pt>
                <c:pt idx="2238">
                  <c:v>55072</c:v>
                </c:pt>
                <c:pt idx="2239">
                  <c:v>55079</c:v>
                </c:pt>
                <c:pt idx="2240">
                  <c:v>55086</c:v>
                </c:pt>
                <c:pt idx="2241">
                  <c:v>55093</c:v>
                </c:pt>
                <c:pt idx="2242">
                  <c:v>55100</c:v>
                </c:pt>
                <c:pt idx="2243">
                  <c:v>55107</c:v>
                </c:pt>
                <c:pt idx="2244">
                  <c:v>55114</c:v>
                </c:pt>
                <c:pt idx="2245">
                  <c:v>55121</c:v>
                </c:pt>
                <c:pt idx="2246">
                  <c:v>55128</c:v>
                </c:pt>
                <c:pt idx="2247">
                  <c:v>55135</c:v>
                </c:pt>
                <c:pt idx="2248">
                  <c:v>55142</c:v>
                </c:pt>
                <c:pt idx="2249">
                  <c:v>55149</c:v>
                </c:pt>
                <c:pt idx="2250">
                  <c:v>55156</c:v>
                </c:pt>
                <c:pt idx="2251">
                  <c:v>55163</c:v>
                </c:pt>
                <c:pt idx="2252">
                  <c:v>55170</c:v>
                </c:pt>
                <c:pt idx="2253">
                  <c:v>55177</c:v>
                </c:pt>
                <c:pt idx="2254">
                  <c:v>55184</c:v>
                </c:pt>
                <c:pt idx="2255">
                  <c:v>55191</c:v>
                </c:pt>
                <c:pt idx="2256">
                  <c:v>55198</c:v>
                </c:pt>
                <c:pt idx="2257">
                  <c:v>55205</c:v>
                </c:pt>
                <c:pt idx="2258">
                  <c:v>55212</c:v>
                </c:pt>
                <c:pt idx="2259">
                  <c:v>55219</c:v>
                </c:pt>
                <c:pt idx="2260">
                  <c:v>55226</c:v>
                </c:pt>
                <c:pt idx="2261">
                  <c:v>55233</c:v>
                </c:pt>
                <c:pt idx="2262">
                  <c:v>55240</c:v>
                </c:pt>
                <c:pt idx="2263">
                  <c:v>55247</c:v>
                </c:pt>
                <c:pt idx="2264">
                  <c:v>55254</c:v>
                </c:pt>
                <c:pt idx="2265">
                  <c:v>55261</c:v>
                </c:pt>
                <c:pt idx="2266">
                  <c:v>55268</c:v>
                </c:pt>
                <c:pt idx="2267">
                  <c:v>55275</c:v>
                </c:pt>
                <c:pt idx="2268">
                  <c:v>55282</c:v>
                </c:pt>
                <c:pt idx="2269">
                  <c:v>55289</c:v>
                </c:pt>
                <c:pt idx="2270">
                  <c:v>55296</c:v>
                </c:pt>
                <c:pt idx="2271">
                  <c:v>55303</c:v>
                </c:pt>
                <c:pt idx="2272">
                  <c:v>55310</c:v>
                </c:pt>
                <c:pt idx="2273">
                  <c:v>55317</c:v>
                </c:pt>
                <c:pt idx="2274">
                  <c:v>55324</c:v>
                </c:pt>
                <c:pt idx="2275">
                  <c:v>55331</c:v>
                </c:pt>
                <c:pt idx="2276">
                  <c:v>55338</c:v>
                </c:pt>
                <c:pt idx="2277">
                  <c:v>55345</c:v>
                </c:pt>
                <c:pt idx="2278">
                  <c:v>55352</c:v>
                </c:pt>
                <c:pt idx="2279">
                  <c:v>55359</c:v>
                </c:pt>
                <c:pt idx="2280">
                  <c:v>55366</c:v>
                </c:pt>
                <c:pt idx="2281">
                  <c:v>55373</c:v>
                </c:pt>
                <c:pt idx="2282">
                  <c:v>55380</c:v>
                </c:pt>
                <c:pt idx="2283">
                  <c:v>55387</c:v>
                </c:pt>
                <c:pt idx="2284">
                  <c:v>55394</c:v>
                </c:pt>
                <c:pt idx="2285">
                  <c:v>55401</c:v>
                </c:pt>
                <c:pt idx="2286">
                  <c:v>55408</c:v>
                </c:pt>
                <c:pt idx="2287">
                  <c:v>55415</c:v>
                </c:pt>
                <c:pt idx="2288">
                  <c:v>55422</c:v>
                </c:pt>
                <c:pt idx="2289">
                  <c:v>55429</c:v>
                </c:pt>
                <c:pt idx="2290">
                  <c:v>55436</c:v>
                </c:pt>
                <c:pt idx="2291">
                  <c:v>55443</c:v>
                </c:pt>
                <c:pt idx="2292">
                  <c:v>55450</c:v>
                </c:pt>
                <c:pt idx="2293">
                  <c:v>55457</c:v>
                </c:pt>
                <c:pt idx="2294">
                  <c:v>55464</c:v>
                </c:pt>
                <c:pt idx="2295">
                  <c:v>55471</c:v>
                </c:pt>
                <c:pt idx="2296">
                  <c:v>55478</c:v>
                </c:pt>
                <c:pt idx="2297">
                  <c:v>55485</c:v>
                </c:pt>
                <c:pt idx="2298">
                  <c:v>55492</c:v>
                </c:pt>
                <c:pt idx="2299">
                  <c:v>55499</c:v>
                </c:pt>
                <c:pt idx="2300">
                  <c:v>55506</c:v>
                </c:pt>
                <c:pt idx="2301">
                  <c:v>55514</c:v>
                </c:pt>
                <c:pt idx="2302">
                  <c:v>55521</c:v>
                </c:pt>
                <c:pt idx="2303">
                  <c:v>55528</c:v>
                </c:pt>
                <c:pt idx="2304">
                  <c:v>55535</c:v>
                </c:pt>
                <c:pt idx="2305">
                  <c:v>55542</c:v>
                </c:pt>
                <c:pt idx="2306">
                  <c:v>55549</c:v>
                </c:pt>
                <c:pt idx="2307">
                  <c:v>55556</c:v>
                </c:pt>
                <c:pt idx="2308">
                  <c:v>55563</c:v>
                </c:pt>
                <c:pt idx="2309">
                  <c:v>55570</c:v>
                </c:pt>
                <c:pt idx="2310">
                  <c:v>55577</c:v>
                </c:pt>
                <c:pt idx="2311">
                  <c:v>55584</c:v>
                </c:pt>
                <c:pt idx="2312">
                  <c:v>55591</c:v>
                </c:pt>
                <c:pt idx="2313">
                  <c:v>55598</c:v>
                </c:pt>
                <c:pt idx="2314">
                  <c:v>55605</c:v>
                </c:pt>
                <c:pt idx="2315">
                  <c:v>55612</c:v>
                </c:pt>
                <c:pt idx="2316">
                  <c:v>55619</c:v>
                </c:pt>
                <c:pt idx="2317">
                  <c:v>55626</c:v>
                </c:pt>
                <c:pt idx="2318">
                  <c:v>55633</c:v>
                </c:pt>
                <c:pt idx="2319">
                  <c:v>55641</c:v>
                </c:pt>
                <c:pt idx="2320">
                  <c:v>55648</c:v>
                </c:pt>
                <c:pt idx="2321">
                  <c:v>55655</c:v>
                </c:pt>
                <c:pt idx="2322">
                  <c:v>55662</c:v>
                </c:pt>
                <c:pt idx="2323">
                  <c:v>55669</c:v>
                </c:pt>
                <c:pt idx="2324">
                  <c:v>55676</c:v>
                </c:pt>
                <c:pt idx="2325">
                  <c:v>55683</c:v>
                </c:pt>
                <c:pt idx="2326">
                  <c:v>55690</c:v>
                </c:pt>
                <c:pt idx="2327">
                  <c:v>55697</c:v>
                </c:pt>
                <c:pt idx="2328">
                  <c:v>55704</c:v>
                </c:pt>
                <c:pt idx="2329">
                  <c:v>55711</c:v>
                </c:pt>
                <c:pt idx="2330">
                  <c:v>55718</c:v>
                </c:pt>
                <c:pt idx="2331">
                  <c:v>55725</c:v>
                </c:pt>
                <c:pt idx="2332">
                  <c:v>55732</c:v>
                </c:pt>
                <c:pt idx="2333">
                  <c:v>55739</c:v>
                </c:pt>
                <c:pt idx="2334">
                  <c:v>55746</c:v>
                </c:pt>
                <c:pt idx="2335">
                  <c:v>55753</c:v>
                </c:pt>
                <c:pt idx="2336">
                  <c:v>55760</c:v>
                </c:pt>
                <c:pt idx="2337">
                  <c:v>55767</c:v>
                </c:pt>
                <c:pt idx="2338">
                  <c:v>55774</c:v>
                </c:pt>
                <c:pt idx="2339">
                  <c:v>55781</c:v>
                </c:pt>
                <c:pt idx="2340">
                  <c:v>55788</c:v>
                </c:pt>
                <c:pt idx="2341">
                  <c:v>55795</c:v>
                </c:pt>
                <c:pt idx="2342">
                  <c:v>55802</c:v>
                </c:pt>
                <c:pt idx="2343">
                  <c:v>55809</c:v>
                </c:pt>
                <c:pt idx="2344">
                  <c:v>55816</c:v>
                </c:pt>
                <c:pt idx="2345">
                  <c:v>55823</c:v>
                </c:pt>
                <c:pt idx="2346">
                  <c:v>55830</c:v>
                </c:pt>
                <c:pt idx="2347">
                  <c:v>55837</c:v>
                </c:pt>
                <c:pt idx="2348">
                  <c:v>55844</c:v>
                </c:pt>
                <c:pt idx="2349">
                  <c:v>55851</c:v>
                </c:pt>
                <c:pt idx="2350">
                  <c:v>55858</c:v>
                </c:pt>
                <c:pt idx="2351">
                  <c:v>55865</c:v>
                </c:pt>
                <c:pt idx="2352">
                  <c:v>55872</c:v>
                </c:pt>
                <c:pt idx="2353">
                  <c:v>55880</c:v>
                </c:pt>
                <c:pt idx="2354">
                  <c:v>55887</c:v>
                </c:pt>
                <c:pt idx="2355">
                  <c:v>55894</c:v>
                </c:pt>
                <c:pt idx="2356">
                  <c:v>55901</c:v>
                </c:pt>
                <c:pt idx="2357">
                  <c:v>55908</c:v>
                </c:pt>
                <c:pt idx="2358">
                  <c:v>55915</c:v>
                </c:pt>
                <c:pt idx="2359">
                  <c:v>55922</c:v>
                </c:pt>
                <c:pt idx="2360">
                  <c:v>55929</c:v>
                </c:pt>
                <c:pt idx="2361">
                  <c:v>55936</c:v>
                </c:pt>
                <c:pt idx="2362">
                  <c:v>55943</c:v>
                </c:pt>
                <c:pt idx="2363">
                  <c:v>55950</c:v>
                </c:pt>
                <c:pt idx="2364">
                  <c:v>55957</c:v>
                </c:pt>
              </c:numCache>
            </c:numRef>
          </c:xVal>
          <c:yVal>
            <c:numRef>
              <c:f>EUR6M!$BD$2:$BD$256</c:f>
              <c:numCache>
                <c:formatCode>0.0000%</c:formatCode>
                <c:ptCount val="255"/>
                <c:pt idx="0">
                  <c:v>4.9800000000004355E-4</c:v>
                </c:pt>
                <c:pt idx="1">
                  <c:v>4.6948029306767921E-4</c:v>
                </c:pt>
                <c:pt idx="2">
                  <c:v>4.7646689776854217E-4</c:v>
                </c:pt>
                <c:pt idx="3">
                  <c:v>4.8649535872976072E-4</c:v>
                </c:pt>
                <c:pt idx="4">
                  <c:v>4.9940648610666684E-4</c:v>
                </c:pt>
                <c:pt idx="5">
                  <c:v>5.1553216609415056E-4</c:v>
                </c:pt>
                <c:pt idx="6">
                  <c:v>5.2093633258522352E-4</c:v>
                </c:pt>
                <c:pt idx="7">
                  <c:v>5.2195838727089037E-4</c:v>
                </c:pt>
                <c:pt idx="8">
                  <c:v>5.2261508785567123E-4</c:v>
                </c:pt>
                <c:pt idx="9">
                  <c:v>5.2301339767638869E-4</c:v>
                </c:pt>
                <c:pt idx="10">
                  <c:v>5.2288791075804904E-4</c:v>
                </c:pt>
                <c:pt idx="11">
                  <c:v>5.2701789844091505E-4</c:v>
                </c:pt>
                <c:pt idx="12">
                  <c:v>5.2814547942601987E-4</c:v>
                </c:pt>
                <c:pt idx="13">
                  <c:v>5.2913927166495602E-4</c:v>
                </c:pt>
                <c:pt idx="14">
                  <c:v>5.3006665780932778E-4</c:v>
                </c:pt>
                <c:pt idx="15">
                  <c:v>5.3075675265309768E-4</c:v>
                </c:pt>
                <c:pt idx="16">
                  <c:v>5.3265566955043716E-4</c:v>
                </c:pt>
                <c:pt idx="17">
                  <c:v>5.3305990843845251E-4</c:v>
                </c:pt>
                <c:pt idx="18">
                  <c:v>5.3334456988981974E-4</c:v>
                </c:pt>
                <c:pt idx="19">
                  <c:v>5.3357596659955604E-4</c:v>
                </c:pt>
                <c:pt idx="20">
                  <c:v>5.33589564354204E-4</c:v>
                </c:pt>
                <c:pt idx="21">
                  <c:v>5.3297421453517475E-4</c:v>
                </c:pt>
                <c:pt idx="22">
                  <c:v>5.3229218084043634E-4</c:v>
                </c:pt>
                <c:pt idx="23">
                  <c:v>5.3159770301084482E-4</c:v>
                </c:pt>
                <c:pt idx="24">
                  <c:v>5.2601265044640146E-4</c:v>
                </c:pt>
                <c:pt idx="25">
                  <c:v>5.2771317854122409E-4</c:v>
                </c:pt>
                <c:pt idx="26">
                  <c:v>5.3297185964233402E-4</c:v>
                </c:pt>
                <c:pt idx="27">
                  <c:v>5.3223441765441976E-4</c:v>
                </c:pt>
                <c:pt idx="28">
                  <c:v>5.3148439485626578E-4</c:v>
                </c:pt>
                <c:pt idx="29">
                  <c:v>5.307217912619267E-4</c:v>
                </c:pt>
                <c:pt idx="30">
                  <c:v>5.2994660688545736E-4</c:v>
                </c:pt>
                <c:pt idx="31">
                  <c:v>5.275455692169902E-4</c:v>
                </c:pt>
                <c:pt idx="32">
                  <c:v>5.2672006186440504E-4</c:v>
                </c:pt>
                <c:pt idx="33">
                  <c:v>5.2588197380699019E-4</c:v>
                </c:pt>
                <c:pt idx="34">
                  <c:v>5.2503130505967893E-4</c:v>
                </c:pt>
                <c:pt idx="35">
                  <c:v>5.2416805564003965E-4</c:v>
                </c:pt>
                <c:pt idx="36">
                  <c:v>5.2150282350746466E-4</c:v>
                </c:pt>
                <c:pt idx="37">
                  <c:v>5.2058925156189882E-4</c:v>
                </c:pt>
                <c:pt idx="38">
                  <c:v>5.1966309902877223E-4</c:v>
                </c:pt>
                <c:pt idx="39">
                  <c:v>5.2243747960591558E-4</c:v>
                </c:pt>
                <c:pt idx="40">
                  <c:v>5.2523035518155865E-4</c:v>
                </c:pt>
                <c:pt idx="41">
                  <c:v>5.3371995268786663E-4</c:v>
                </c:pt>
                <c:pt idx="42">
                  <c:v>5.3658680904764586E-4</c:v>
                </c:pt>
                <c:pt idx="43">
                  <c:v>5.3947216080209141E-4</c:v>
                </c:pt>
                <c:pt idx="44">
                  <c:v>5.423760080333354E-4</c:v>
                </c:pt>
                <c:pt idx="45">
                  <c:v>5.4736903925820955E-4</c:v>
                </c:pt>
                <c:pt idx="46">
                  <c:v>5.4877851257993594E-4</c:v>
                </c:pt>
                <c:pt idx="47">
                  <c:v>5.4918100251377666E-4</c:v>
                </c:pt>
                <c:pt idx="48">
                  <c:v>5.5136909311952957E-4</c:v>
                </c:pt>
                <c:pt idx="49">
                  <c:v>5.5262285700306227E-4</c:v>
                </c:pt>
                <c:pt idx="50">
                  <c:v>5.5568955438161163E-4</c:v>
                </c:pt>
                <c:pt idx="51">
                  <c:v>5.5736106874209159E-4</c:v>
                </c:pt>
                <c:pt idx="52">
                  <c:v>5.5847641047756353E-4</c:v>
                </c:pt>
                <c:pt idx="53">
                  <c:v>5.5956406763796589E-4</c:v>
                </c:pt>
                <c:pt idx="54">
                  <c:v>5.6062404017743377E-4</c:v>
                </c:pt>
                <c:pt idx="55">
                  <c:v>5.6356402586556339E-4</c:v>
                </c:pt>
                <c:pt idx="56">
                  <c:v>5.6458708324273223E-4</c:v>
                </c:pt>
                <c:pt idx="57">
                  <c:v>5.6550863202755567E-4</c:v>
                </c:pt>
                <c:pt idx="58">
                  <c:v>5.664024959398425E-4</c:v>
                </c:pt>
                <c:pt idx="59">
                  <c:v>5.6726867494202729E-4</c:v>
                </c:pt>
                <c:pt idx="60">
                  <c:v>5.700966078250445E-4</c:v>
                </c:pt>
                <c:pt idx="61">
                  <c:v>5.704565411381832E-4</c:v>
                </c:pt>
                <c:pt idx="62">
                  <c:v>5.7118429506524966E-4</c:v>
                </c:pt>
                <c:pt idx="63">
                  <c:v>5.7188436388128192E-4</c:v>
                </c:pt>
                <c:pt idx="64">
                  <c:v>5.7255674755526639E-4</c:v>
                </c:pt>
                <c:pt idx="65">
                  <c:v>5.752872867487008E-4</c:v>
                </c:pt>
                <c:pt idx="66">
                  <c:v>5.7496943028821027E-4</c:v>
                </c:pt>
                <c:pt idx="67">
                  <c:v>5.7616824429190534E-4</c:v>
                </c:pt>
                <c:pt idx="68">
                  <c:v>5.7735308195900963E-4</c:v>
                </c:pt>
                <c:pt idx="69">
                  <c:v>5.7852394326375145E-4</c:v>
                </c:pt>
                <c:pt idx="70">
                  <c:v>5.7859583701993492E-4</c:v>
                </c:pt>
                <c:pt idx="71">
                  <c:v>5.8196824526534328E-4</c:v>
                </c:pt>
                <c:pt idx="72">
                  <c:v>5.8306427485989862E-4</c:v>
                </c:pt>
                <c:pt idx="73">
                  <c:v>5.8414625117239941E-4</c:v>
                </c:pt>
                <c:pt idx="74">
                  <c:v>5.8521417417868918E-4</c:v>
                </c:pt>
                <c:pt idx="75">
                  <c:v>5.8626804385680743E-4</c:v>
                </c:pt>
                <c:pt idx="76">
                  <c:v>5.8934533269681879E-4</c:v>
                </c:pt>
                <c:pt idx="77">
                  <c:v>5.9034298883913286E-4</c:v>
                </c:pt>
                <c:pt idx="78">
                  <c:v>5.9132659154391225E-4</c:v>
                </c:pt>
                <c:pt idx="79">
                  <c:v>5.922961407900751E-4</c:v>
                </c:pt>
                <c:pt idx="80">
                  <c:v>5.9325163655653929E-4</c:v>
                </c:pt>
                <c:pt idx="81">
                  <c:v>5.9603380277789986E-4</c:v>
                </c:pt>
                <c:pt idx="82">
                  <c:v>5.9693308442616854E-4</c:v>
                </c:pt>
                <c:pt idx="83">
                  <c:v>5.9781831249679489E-4</c:v>
                </c:pt>
                <c:pt idx="84">
                  <c:v>5.9868948697001467E-4</c:v>
                </c:pt>
                <c:pt idx="85">
                  <c:v>5.9954660782738094E-4</c:v>
                </c:pt>
                <c:pt idx="86">
                  <c:v>6.020336485251615E-4</c:v>
                </c:pt>
                <c:pt idx="87">
                  <c:v>6.0283455474079508E-4</c:v>
                </c:pt>
                <c:pt idx="88">
                  <c:v>6.0370134969836358E-4</c:v>
                </c:pt>
                <c:pt idx="89">
                  <c:v>6.0455535992924808E-4</c:v>
                </c:pt>
                <c:pt idx="90">
                  <c:v>6.0539658541675881E-4</c:v>
                </c:pt>
                <c:pt idx="91">
                  <c:v>6.0910781610174218E-4</c:v>
                </c:pt>
                <c:pt idx="92">
                  <c:v>6.0990452341257639E-4</c:v>
                </c:pt>
                <c:pt idx="93">
                  <c:v>6.1068851574199324E-4</c:v>
                </c:pt>
                <c:pt idx="94">
                  <c:v>6.1145979307557794E-4</c:v>
                </c:pt>
                <c:pt idx="95">
                  <c:v>6.1479129861796418E-4</c:v>
                </c:pt>
                <c:pt idx="96">
                  <c:v>6.144177521532542E-4</c:v>
                </c:pt>
                <c:pt idx="97">
                  <c:v>6.151254542870894E-4</c:v>
                </c:pt>
                <c:pt idx="98">
                  <c:v>6.1582044133860422E-4</c:v>
                </c:pt>
                <c:pt idx="99">
                  <c:v>6.1650271329425754E-4</c:v>
                </c:pt>
                <c:pt idx="100">
                  <c:v>6.1984313820937322E-4</c:v>
                </c:pt>
                <c:pt idx="101">
                  <c:v>6.1910464990141284E-4</c:v>
                </c:pt>
                <c:pt idx="102">
                  <c:v>6.1972334618556305E-4</c:v>
                </c:pt>
                <c:pt idx="103">
                  <c:v>6.2032932729872055E-4</c:v>
                </c:pt>
                <c:pt idx="104">
                  <c:v>6.2064627975731636E-4</c:v>
                </c:pt>
                <c:pt idx="105">
                  <c:v>6.2317545044827613E-4</c:v>
                </c:pt>
                <c:pt idx="106">
                  <c:v>6.2177024065893419E-4</c:v>
                </c:pt>
                <c:pt idx="107">
                  <c:v>6.2201526862100745E-4</c:v>
                </c:pt>
                <c:pt idx="108">
                  <c:v>6.2224591166577966E-4</c:v>
                </c:pt>
                <c:pt idx="109">
                  <c:v>6.2246216978888277E-4</c:v>
                </c:pt>
                <c:pt idx="110">
                  <c:v>6.2860708884859482E-4</c:v>
                </c:pt>
                <c:pt idx="111">
                  <c:v>6.3014999862405659E-4</c:v>
                </c:pt>
                <c:pt idx="112">
                  <c:v>6.3169558041687986E-4</c:v>
                </c:pt>
                <c:pt idx="113">
                  <c:v>6.3207256685462066E-4</c:v>
                </c:pt>
                <c:pt idx="114">
                  <c:v>6.3828919009322447E-4</c:v>
                </c:pt>
                <c:pt idx="115">
                  <c:v>6.3985006267561792E-4</c:v>
                </c:pt>
                <c:pt idx="116">
                  <c:v>6.4141362197962565E-4</c:v>
                </c:pt>
                <c:pt idx="117">
                  <c:v>6.4297986801139682E-4</c:v>
                </c:pt>
                <c:pt idx="118">
                  <c:v>6.4454880077795859E-4</c:v>
                </c:pt>
                <c:pt idx="119">
                  <c:v>6.4927171954919506E-4</c:v>
                </c:pt>
                <c:pt idx="120">
                  <c:v>6.508513993177266E-4</c:v>
                </c:pt>
                <c:pt idx="121">
                  <c:v>6.5243376585311097E-4</c:v>
                </c:pt>
                <c:pt idx="122">
                  <c:v>6.5401881916149734E-4</c:v>
                </c:pt>
                <c:pt idx="123">
                  <c:v>6.5560655924903444E-4</c:v>
                </c:pt>
                <c:pt idx="124">
                  <c:v>6.6038590025374968E-4</c:v>
                </c:pt>
                <c:pt idx="125">
                  <c:v>6.6198438752421065E-4</c:v>
                </c:pt>
                <c:pt idx="126">
                  <c:v>6.635855616063239E-4</c:v>
                </c:pt>
                <c:pt idx="127">
                  <c:v>6.651894225071167E-4</c:v>
                </c:pt>
                <c:pt idx="128">
                  <c:v>6.6679597023273809E-4</c:v>
                </c:pt>
                <c:pt idx="129">
                  <c:v>6.7163173442445507E-4</c:v>
                </c:pt>
                <c:pt idx="130">
                  <c:v>6.73620888268732E-4</c:v>
                </c:pt>
                <c:pt idx="131">
                  <c:v>6.7561668559789202E-4</c:v>
                </c:pt>
                <c:pt idx="132">
                  <c:v>6.776191264316996E-4</c:v>
                </c:pt>
                <c:pt idx="133">
                  <c:v>6.7962821079167583E-4</c:v>
                </c:pt>
                <c:pt idx="134">
                  <c:v>6.8569532522538292E-4</c:v>
                </c:pt>
                <c:pt idx="135">
                  <c:v>6.877309838894351E-4</c:v>
                </c:pt>
                <c:pt idx="136">
                  <c:v>6.8977328618023497E-4</c:v>
                </c:pt>
                <c:pt idx="137">
                  <c:v>6.9182223211930374E-4</c:v>
                </c:pt>
                <c:pt idx="138">
                  <c:v>6.9387782172684496E-4</c:v>
                </c:pt>
                <c:pt idx="139">
                  <c:v>7.0008445276629279E-4</c:v>
                </c:pt>
                <c:pt idx="140">
                  <c:v>7.0216661725503078E-4</c:v>
                </c:pt>
                <c:pt idx="141">
                  <c:v>7.0425542551589464E-4</c:v>
                </c:pt>
                <c:pt idx="142">
                  <c:v>7.0635087757084478E-4</c:v>
                </c:pt>
                <c:pt idx="143">
                  <c:v>7.0845297344008476E-4</c:v>
                </c:pt>
                <c:pt idx="144">
                  <c:v>7.1479912414831783E-4</c:v>
                </c:pt>
                <c:pt idx="145">
                  <c:v>7.169277954890516E-4</c:v>
                </c:pt>
                <c:pt idx="146">
                  <c:v>7.1906311075080321E-4</c:v>
                </c:pt>
                <c:pt idx="147">
                  <c:v>7.2120506995509374E-4</c:v>
                </c:pt>
                <c:pt idx="148">
                  <c:v>7.2335367312432292E-4</c:v>
                </c:pt>
                <c:pt idx="149">
                  <c:v>7.2983934663290199E-4</c:v>
                </c:pt>
                <c:pt idx="150">
                  <c:v>7.3201452587578065E-4</c:v>
                </c:pt>
                <c:pt idx="151">
                  <c:v>7.3419634919208259E-4</c:v>
                </c:pt>
                <c:pt idx="152">
                  <c:v>7.3886510708358203E-4</c:v>
                </c:pt>
                <c:pt idx="153">
                  <c:v>7.4356327273218995E-4</c:v>
                </c:pt>
                <c:pt idx="154">
                  <c:v>7.5991294043386149E-4</c:v>
                </c:pt>
                <c:pt idx="155">
                  <c:v>7.6469485339815955E-4</c:v>
                </c:pt>
                <c:pt idx="156">
                  <c:v>7.6950585576117338E-4</c:v>
                </c:pt>
                <c:pt idx="157">
                  <c:v>7.7631608498467607E-4</c:v>
                </c:pt>
                <c:pt idx="158">
                  <c:v>7.8018379276882102E-4</c:v>
                </c:pt>
                <c:pt idx="159">
                  <c:v>7.9399721610702882E-4</c:v>
                </c:pt>
                <c:pt idx="160">
                  <c:v>7.9898275941087365E-4</c:v>
                </c:pt>
                <c:pt idx="161">
                  <c:v>8.0399739364177703E-4</c:v>
                </c:pt>
                <c:pt idx="162">
                  <c:v>8.107660314750039E-4</c:v>
                </c:pt>
                <c:pt idx="163">
                  <c:v>8.1495822372479624E-4</c:v>
                </c:pt>
                <c:pt idx="164">
                  <c:v>8.2950693657022647E-4</c:v>
                </c:pt>
                <c:pt idx="165">
                  <c:v>8.3469612110273364E-4</c:v>
                </c:pt>
                <c:pt idx="166">
                  <c:v>8.4033994339832968E-4</c:v>
                </c:pt>
                <c:pt idx="167">
                  <c:v>8.4468810867081986E-4</c:v>
                </c:pt>
                <c:pt idx="168">
                  <c:v>8.4551783337582771E-4</c:v>
                </c:pt>
                <c:pt idx="169">
                  <c:v>8.5035133791650679E-4</c:v>
                </c:pt>
                <c:pt idx="170">
                  <c:v>8.5235469132836385E-4</c:v>
                </c:pt>
                <c:pt idx="171">
                  <c:v>8.5435840291240835E-4</c:v>
                </c:pt>
                <c:pt idx="172">
                  <c:v>8.5871398820991363E-4</c:v>
                </c:pt>
                <c:pt idx="173">
                  <c:v>8.6638819409300073E-4</c:v>
                </c:pt>
                <c:pt idx="174">
                  <c:v>8.6839441291233419E-4</c:v>
                </c:pt>
                <c:pt idx="175">
                  <c:v>8.6922052653822315E-4</c:v>
                </c:pt>
                <c:pt idx="176">
                  <c:v>8.7358715015591634E-4</c:v>
                </c:pt>
                <c:pt idx="177">
                  <c:v>8.7724908681776779E-4</c:v>
                </c:pt>
                <c:pt idx="178">
                  <c:v>8.7925712718344817E-4</c:v>
                </c:pt>
                <c:pt idx="179">
                  <c:v>8.8126552766980488E-4</c:v>
                </c:pt>
                <c:pt idx="180">
                  <c:v>8.8327428827771179E-4</c:v>
                </c:pt>
                <c:pt idx="181">
                  <c:v>8.8764799427565333E-4</c:v>
                </c:pt>
                <c:pt idx="182">
                  <c:v>8.9131293194711714E-4</c:v>
                </c:pt>
                <c:pt idx="183">
                  <c:v>8.9332349317937311E-4</c:v>
                </c:pt>
                <c:pt idx="184">
                  <c:v>8.9533441454060488E-4</c:v>
                </c:pt>
                <c:pt idx="185">
                  <c:v>8.9734569603037572E-4</c:v>
                </c:pt>
                <c:pt idx="186">
                  <c:v>9.0172629604973946E-4</c:v>
                </c:pt>
                <c:pt idx="187">
                  <c:v>9.0539442330586238E-4</c:v>
                </c:pt>
                <c:pt idx="188">
                  <c:v>9.0740750545929502E-4</c:v>
                </c:pt>
                <c:pt idx="189">
                  <c:v>9.0942094774825561E-4</c:v>
                </c:pt>
                <c:pt idx="190">
                  <c:v>9.1143475017449146E-4</c:v>
                </c:pt>
                <c:pt idx="191">
                  <c:v>9.1582205585668283E-4</c:v>
                </c:pt>
                <c:pt idx="192">
                  <c:v>9.1949356127140626E-4</c:v>
                </c:pt>
                <c:pt idx="193">
                  <c:v>9.2150916439930639E-4</c:v>
                </c:pt>
                <c:pt idx="194">
                  <c:v>9.2352512767059699E-4</c:v>
                </c:pt>
                <c:pt idx="195">
                  <c:v>9.2554145108702537E-4</c:v>
                </c:pt>
                <c:pt idx="196">
                  <c:v>9.2993527407326301E-4</c:v>
                </c:pt>
                <c:pt idx="197">
                  <c:v>9.3480057999014668E-4</c:v>
                </c:pt>
                <c:pt idx="198">
                  <c:v>9.3681897757573647E-4</c:v>
                </c:pt>
                <c:pt idx="199">
                  <c:v>9.3883773337912954E-4</c:v>
                </c:pt>
                <c:pt idx="200">
                  <c:v>9.4323392621530359E-4</c:v>
                </c:pt>
                <c:pt idx="201">
                  <c:v>9.4406595107798818E-4</c:v>
                </c:pt>
                <c:pt idx="202">
                  <c:v>9.4893688570962819E-4</c:v>
                </c:pt>
                <c:pt idx="203">
                  <c:v>9.5095779084634121E-4</c:v>
                </c:pt>
                <c:pt idx="204">
                  <c:v>9.5297905420867743E-4</c:v>
                </c:pt>
                <c:pt idx="205">
                  <c:v>9.5738136286801958E-4</c:v>
                </c:pt>
                <c:pt idx="206">
                  <c:v>9.5821408725023046E-4</c:v>
                </c:pt>
                <c:pt idx="207">
                  <c:v>9.6309074444945119E-4</c:v>
                </c:pt>
                <c:pt idx="208">
                  <c:v>9.6511415719115754E-4</c:v>
                </c:pt>
                <c:pt idx="209">
                  <c:v>9.6713792816674113E-4</c:v>
                </c:pt>
                <c:pt idx="210">
                  <c:v>9.715461663353886E-4</c:v>
                </c:pt>
                <c:pt idx="211">
                  <c:v>9.7237968296763372E-4</c:v>
                </c:pt>
                <c:pt idx="212">
                  <c:v>9.7726215658887772E-4</c:v>
                </c:pt>
                <c:pt idx="213">
                  <c:v>9.7928807699031607E-4</c:v>
                </c:pt>
                <c:pt idx="214">
                  <c:v>9.8131435563301702E-4</c:v>
                </c:pt>
                <c:pt idx="215">
                  <c:v>9.8572833699732171E-4</c:v>
                </c:pt>
                <c:pt idx="216">
                  <c:v>9.865627386112985E-4</c:v>
                </c:pt>
                <c:pt idx="217">
                  <c:v>9.9145112250760385E-4</c:v>
                </c:pt>
                <c:pt idx="218">
                  <c:v>9.9228217225087127E-4</c:v>
                </c:pt>
                <c:pt idx="219">
                  <c:v>9.9431074124540315E-4</c:v>
                </c:pt>
                <c:pt idx="220">
                  <c:v>9.9633967042394873E-4</c:v>
                </c:pt>
                <c:pt idx="221">
                  <c:v>1.000763254560165E-3</c:v>
                </c:pt>
                <c:pt idx="222">
                  <c:v>1.0044589889939936E-3</c:v>
                </c:pt>
                <c:pt idx="223">
                  <c:v>1.0064897191061491E-3</c:v>
                </c:pt>
                <c:pt idx="224">
                  <c:v>1.0085208094084339E-3</c:v>
                </c:pt>
                <c:pt idx="225">
                  <c:v>1.0105522599021578E-3</c:v>
                </c:pt>
                <c:pt idx="226">
                  <c:v>1.0149812311957657E-3</c:v>
                </c:pt>
                <c:pt idx="227">
                  <c:v>1.0186816638111057E-3</c:v>
                </c:pt>
                <c:pt idx="228">
                  <c:v>1.0207149152773158E-3</c:v>
                </c:pt>
                <c:pt idx="229">
                  <c:v>1.0227485269419542E-3</c:v>
                </c:pt>
                <c:pt idx="230">
                  <c:v>1.0247824988054578E-3</c:v>
                </c:pt>
                <c:pt idx="231">
                  <c:v>1.0294900535092865E-3</c:v>
                </c:pt>
                <c:pt idx="232">
                  <c:v>1.0340374934602612E-3</c:v>
                </c:pt>
                <c:pt idx="233">
                  <c:v>1.0363563189748144E-3</c:v>
                </c:pt>
                <c:pt idx="234">
                  <c:v>1.0395516808694584E-3</c:v>
                </c:pt>
                <c:pt idx="235">
                  <c:v>1.0427524459484506E-3</c:v>
                </c:pt>
                <c:pt idx="236">
                  <c:v>1.0521016247888233E-3</c:v>
                </c:pt>
                <c:pt idx="237">
                  <c:v>1.0556095386373117E-3</c:v>
                </c:pt>
                <c:pt idx="238">
                  <c:v>1.0588373200355401E-3</c:v>
                </c:pt>
                <c:pt idx="239">
                  <c:v>1.0620705047762414E-3</c:v>
                </c:pt>
                <c:pt idx="240">
                  <c:v>1.0653090928873716E-3</c:v>
                </c:pt>
                <c:pt idx="241">
                  <c:v>1.0726150575652909E-3</c:v>
                </c:pt>
                <c:pt idx="242">
                  <c:v>1.0803429290180025E-3</c:v>
                </c:pt>
                <c:pt idx="243">
                  <c:v>1.0836053872567818E-3</c:v>
                </c:pt>
                <c:pt idx="244">
                  <c:v>1.0868732197283591E-3</c:v>
                </c:pt>
                <c:pt idx="245">
                  <c:v>1.0941566253671346E-3</c:v>
                </c:pt>
                <c:pt idx="246">
                  <c:v>1.0954304748975561E-3</c:v>
                </c:pt>
                <c:pt idx="247">
                  <c:v>1.1032929965365777E-3</c:v>
                </c:pt>
                <c:pt idx="248">
                  <c:v>1.1065930749770934E-3</c:v>
                </c:pt>
                <c:pt idx="249">
                  <c:v>1.1098985278402552E-3</c:v>
                </c:pt>
                <c:pt idx="250">
                  <c:v>1.1171737867242358E-3</c:v>
                </c:pt>
                <c:pt idx="251">
                  <c:v>1.1185078136371951E-3</c:v>
                </c:pt>
                <c:pt idx="252">
                  <c:v>1.1265064094545529E-3</c:v>
                </c:pt>
                <c:pt idx="253">
                  <c:v>1.1298441094283488E-3</c:v>
                </c:pt>
                <c:pt idx="254">
                  <c:v>1.1331871840163763E-3</c:v>
                </c:pt>
              </c:numCache>
            </c:numRef>
          </c:yVal>
          <c:smooth val="0"/>
        </c:ser>
        <c:ser>
          <c:idx val="2"/>
          <c:order val="1"/>
          <c:tx>
            <c:v>6M QL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EUR6M!$BB$2:$BB$266</c:f>
              <c:numCache>
                <c:formatCode>ddd\,\ dd\-mmm\-yyyy</c:formatCode>
                <c:ptCount val="265"/>
                <c:pt idx="0">
                  <c:v>42209</c:v>
                </c:pt>
                <c:pt idx="1">
                  <c:v>42212</c:v>
                </c:pt>
                <c:pt idx="2">
                  <c:v>42213</c:v>
                </c:pt>
                <c:pt idx="3">
                  <c:v>42214</c:v>
                </c:pt>
                <c:pt idx="4">
                  <c:v>42215</c:v>
                </c:pt>
                <c:pt idx="5">
                  <c:v>42216</c:v>
                </c:pt>
                <c:pt idx="6">
                  <c:v>42219</c:v>
                </c:pt>
                <c:pt idx="7">
                  <c:v>42220</c:v>
                </c:pt>
                <c:pt idx="8">
                  <c:v>42221</c:v>
                </c:pt>
                <c:pt idx="9">
                  <c:v>42222</c:v>
                </c:pt>
                <c:pt idx="10">
                  <c:v>42223</c:v>
                </c:pt>
                <c:pt idx="11">
                  <c:v>42226</c:v>
                </c:pt>
                <c:pt idx="12">
                  <c:v>42227</c:v>
                </c:pt>
                <c:pt idx="13">
                  <c:v>42228</c:v>
                </c:pt>
                <c:pt idx="14">
                  <c:v>42229</c:v>
                </c:pt>
                <c:pt idx="15">
                  <c:v>42230</c:v>
                </c:pt>
                <c:pt idx="16">
                  <c:v>42233</c:v>
                </c:pt>
                <c:pt idx="17">
                  <c:v>42234</c:v>
                </c:pt>
                <c:pt idx="18">
                  <c:v>42235</c:v>
                </c:pt>
                <c:pt idx="19">
                  <c:v>42236</c:v>
                </c:pt>
                <c:pt idx="20">
                  <c:v>42237</c:v>
                </c:pt>
                <c:pt idx="21">
                  <c:v>42240</c:v>
                </c:pt>
                <c:pt idx="22">
                  <c:v>42241</c:v>
                </c:pt>
                <c:pt idx="23">
                  <c:v>42242</c:v>
                </c:pt>
                <c:pt idx="24">
                  <c:v>42243</c:v>
                </c:pt>
                <c:pt idx="25">
                  <c:v>42244</c:v>
                </c:pt>
                <c:pt idx="26">
                  <c:v>42247</c:v>
                </c:pt>
                <c:pt idx="27">
                  <c:v>42248</c:v>
                </c:pt>
                <c:pt idx="28">
                  <c:v>42249</c:v>
                </c:pt>
                <c:pt idx="29">
                  <c:v>42250</c:v>
                </c:pt>
                <c:pt idx="30">
                  <c:v>42251</c:v>
                </c:pt>
                <c:pt idx="31">
                  <c:v>42254</c:v>
                </c:pt>
                <c:pt idx="32">
                  <c:v>42255</c:v>
                </c:pt>
                <c:pt idx="33">
                  <c:v>42256</c:v>
                </c:pt>
                <c:pt idx="34">
                  <c:v>42257</c:v>
                </c:pt>
                <c:pt idx="35">
                  <c:v>42258</c:v>
                </c:pt>
                <c:pt idx="36">
                  <c:v>42261</c:v>
                </c:pt>
                <c:pt idx="37">
                  <c:v>42262</c:v>
                </c:pt>
                <c:pt idx="38">
                  <c:v>42263</c:v>
                </c:pt>
                <c:pt idx="39">
                  <c:v>42264</c:v>
                </c:pt>
                <c:pt idx="40">
                  <c:v>42265</c:v>
                </c:pt>
                <c:pt idx="41">
                  <c:v>42268</c:v>
                </c:pt>
                <c:pt idx="42">
                  <c:v>42269</c:v>
                </c:pt>
                <c:pt idx="43">
                  <c:v>42270</c:v>
                </c:pt>
                <c:pt idx="44">
                  <c:v>42271</c:v>
                </c:pt>
                <c:pt idx="45">
                  <c:v>42272</c:v>
                </c:pt>
                <c:pt idx="46">
                  <c:v>42275</c:v>
                </c:pt>
                <c:pt idx="47">
                  <c:v>42276</c:v>
                </c:pt>
                <c:pt idx="48">
                  <c:v>42277</c:v>
                </c:pt>
                <c:pt idx="49">
                  <c:v>42278</c:v>
                </c:pt>
                <c:pt idx="50">
                  <c:v>42279</c:v>
                </c:pt>
                <c:pt idx="51">
                  <c:v>42282</c:v>
                </c:pt>
                <c:pt idx="52">
                  <c:v>42283</c:v>
                </c:pt>
                <c:pt idx="53">
                  <c:v>42284</c:v>
                </c:pt>
                <c:pt idx="54">
                  <c:v>42285</c:v>
                </c:pt>
                <c:pt idx="55">
                  <c:v>42286</c:v>
                </c:pt>
                <c:pt idx="56">
                  <c:v>42289</c:v>
                </c:pt>
                <c:pt idx="57">
                  <c:v>42290</c:v>
                </c:pt>
                <c:pt idx="58">
                  <c:v>42291</c:v>
                </c:pt>
                <c:pt idx="59">
                  <c:v>42292</c:v>
                </c:pt>
                <c:pt idx="60">
                  <c:v>42293</c:v>
                </c:pt>
                <c:pt idx="61">
                  <c:v>42296</c:v>
                </c:pt>
                <c:pt idx="62">
                  <c:v>42297</c:v>
                </c:pt>
                <c:pt idx="63">
                  <c:v>42298</c:v>
                </c:pt>
                <c:pt idx="64">
                  <c:v>42299</c:v>
                </c:pt>
                <c:pt idx="65">
                  <c:v>42300</c:v>
                </c:pt>
                <c:pt idx="66">
                  <c:v>42303</c:v>
                </c:pt>
                <c:pt idx="67">
                  <c:v>42304</c:v>
                </c:pt>
                <c:pt idx="68">
                  <c:v>42305</c:v>
                </c:pt>
                <c:pt idx="69">
                  <c:v>42306</c:v>
                </c:pt>
                <c:pt idx="70">
                  <c:v>42307</c:v>
                </c:pt>
                <c:pt idx="71">
                  <c:v>42310</c:v>
                </c:pt>
                <c:pt idx="72">
                  <c:v>42311</c:v>
                </c:pt>
                <c:pt idx="73">
                  <c:v>42312</c:v>
                </c:pt>
                <c:pt idx="74">
                  <c:v>42313</c:v>
                </c:pt>
                <c:pt idx="75">
                  <c:v>42314</c:v>
                </c:pt>
                <c:pt idx="76">
                  <c:v>42317</c:v>
                </c:pt>
                <c:pt idx="77">
                  <c:v>42318</c:v>
                </c:pt>
                <c:pt idx="78">
                  <c:v>42319</c:v>
                </c:pt>
                <c:pt idx="79">
                  <c:v>42320</c:v>
                </c:pt>
                <c:pt idx="80">
                  <c:v>42321</c:v>
                </c:pt>
                <c:pt idx="81">
                  <c:v>42324</c:v>
                </c:pt>
                <c:pt idx="82">
                  <c:v>42325</c:v>
                </c:pt>
                <c:pt idx="83">
                  <c:v>42326</c:v>
                </c:pt>
                <c:pt idx="84">
                  <c:v>42327</c:v>
                </c:pt>
                <c:pt idx="85">
                  <c:v>42328</c:v>
                </c:pt>
                <c:pt idx="86">
                  <c:v>42331</c:v>
                </c:pt>
                <c:pt idx="87">
                  <c:v>42332</c:v>
                </c:pt>
                <c:pt idx="88">
                  <c:v>42333</c:v>
                </c:pt>
                <c:pt idx="89">
                  <c:v>42334</c:v>
                </c:pt>
                <c:pt idx="90">
                  <c:v>42335</c:v>
                </c:pt>
                <c:pt idx="91">
                  <c:v>42338</c:v>
                </c:pt>
                <c:pt idx="92">
                  <c:v>42339</c:v>
                </c:pt>
                <c:pt idx="93">
                  <c:v>42340</c:v>
                </c:pt>
                <c:pt idx="94">
                  <c:v>42341</c:v>
                </c:pt>
                <c:pt idx="95">
                  <c:v>42342</c:v>
                </c:pt>
                <c:pt idx="96">
                  <c:v>42345</c:v>
                </c:pt>
                <c:pt idx="97">
                  <c:v>42346</c:v>
                </c:pt>
                <c:pt idx="98">
                  <c:v>42347</c:v>
                </c:pt>
                <c:pt idx="99">
                  <c:v>42348</c:v>
                </c:pt>
                <c:pt idx="100">
                  <c:v>42349</c:v>
                </c:pt>
                <c:pt idx="101">
                  <c:v>42352</c:v>
                </c:pt>
                <c:pt idx="102">
                  <c:v>42353</c:v>
                </c:pt>
                <c:pt idx="103">
                  <c:v>42354</c:v>
                </c:pt>
                <c:pt idx="104">
                  <c:v>42355</c:v>
                </c:pt>
                <c:pt idx="105">
                  <c:v>42356</c:v>
                </c:pt>
                <c:pt idx="106">
                  <c:v>42359</c:v>
                </c:pt>
                <c:pt idx="107">
                  <c:v>42360</c:v>
                </c:pt>
                <c:pt idx="108">
                  <c:v>42361</c:v>
                </c:pt>
                <c:pt idx="109">
                  <c:v>42362</c:v>
                </c:pt>
                <c:pt idx="110">
                  <c:v>42366</c:v>
                </c:pt>
                <c:pt idx="111">
                  <c:v>42367</c:v>
                </c:pt>
                <c:pt idx="112">
                  <c:v>42368</c:v>
                </c:pt>
                <c:pt idx="113">
                  <c:v>42369</c:v>
                </c:pt>
                <c:pt idx="114">
                  <c:v>42373</c:v>
                </c:pt>
                <c:pt idx="115">
                  <c:v>42374</c:v>
                </c:pt>
                <c:pt idx="116">
                  <c:v>42375</c:v>
                </c:pt>
                <c:pt idx="117">
                  <c:v>42376</c:v>
                </c:pt>
                <c:pt idx="118">
                  <c:v>42377</c:v>
                </c:pt>
                <c:pt idx="119">
                  <c:v>42380</c:v>
                </c:pt>
                <c:pt idx="120">
                  <c:v>42381</c:v>
                </c:pt>
                <c:pt idx="121">
                  <c:v>42382</c:v>
                </c:pt>
                <c:pt idx="122">
                  <c:v>42383</c:v>
                </c:pt>
                <c:pt idx="123">
                  <c:v>42384</c:v>
                </c:pt>
                <c:pt idx="124">
                  <c:v>42387</c:v>
                </c:pt>
                <c:pt idx="125">
                  <c:v>42388</c:v>
                </c:pt>
                <c:pt idx="126">
                  <c:v>42389</c:v>
                </c:pt>
                <c:pt idx="127">
                  <c:v>42390</c:v>
                </c:pt>
                <c:pt idx="128">
                  <c:v>42391</c:v>
                </c:pt>
                <c:pt idx="129">
                  <c:v>42394</c:v>
                </c:pt>
                <c:pt idx="130">
                  <c:v>42395</c:v>
                </c:pt>
                <c:pt idx="131">
                  <c:v>42396</c:v>
                </c:pt>
                <c:pt idx="132">
                  <c:v>42397</c:v>
                </c:pt>
                <c:pt idx="133">
                  <c:v>42398</c:v>
                </c:pt>
                <c:pt idx="134">
                  <c:v>42401</c:v>
                </c:pt>
                <c:pt idx="135">
                  <c:v>42402</c:v>
                </c:pt>
                <c:pt idx="136">
                  <c:v>42403</c:v>
                </c:pt>
                <c:pt idx="137">
                  <c:v>42404</c:v>
                </c:pt>
                <c:pt idx="138">
                  <c:v>42405</c:v>
                </c:pt>
                <c:pt idx="139">
                  <c:v>42408</c:v>
                </c:pt>
                <c:pt idx="140">
                  <c:v>42409</c:v>
                </c:pt>
                <c:pt idx="141">
                  <c:v>42410</c:v>
                </c:pt>
                <c:pt idx="142">
                  <c:v>42411</c:v>
                </c:pt>
                <c:pt idx="143">
                  <c:v>42412</c:v>
                </c:pt>
                <c:pt idx="144">
                  <c:v>42415</c:v>
                </c:pt>
                <c:pt idx="145">
                  <c:v>42416</c:v>
                </c:pt>
                <c:pt idx="146">
                  <c:v>42417</c:v>
                </c:pt>
                <c:pt idx="147">
                  <c:v>42418</c:v>
                </c:pt>
                <c:pt idx="148">
                  <c:v>42419</c:v>
                </c:pt>
                <c:pt idx="149">
                  <c:v>42422</c:v>
                </c:pt>
                <c:pt idx="150">
                  <c:v>42423</c:v>
                </c:pt>
                <c:pt idx="151">
                  <c:v>42424</c:v>
                </c:pt>
                <c:pt idx="152">
                  <c:v>42425</c:v>
                </c:pt>
                <c:pt idx="153">
                  <c:v>42426</c:v>
                </c:pt>
                <c:pt idx="154">
                  <c:v>42429</c:v>
                </c:pt>
                <c:pt idx="155">
                  <c:v>42430</c:v>
                </c:pt>
                <c:pt idx="156">
                  <c:v>42431</c:v>
                </c:pt>
                <c:pt idx="157">
                  <c:v>42432</c:v>
                </c:pt>
                <c:pt idx="158">
                  <c:v>42433</c:v>
                </c:pt>
                <c:pt idx="159">
                  <c:v>42436</c:v>
                </c:pt>
                <c:pt idx="160">
                  <c:v>42437</c:v>
                </c:pt>
                <c:pt idx="161">
                  <c:v>42438</c:v>
                </c:pt>
                <c:pt idx="162">
                  <c:v>42439</c:v>
                </c:pt>
                <c:pt idx="163">
                  <c:v>42440</c:v>
                </c:pt>
                <c:pt idx="164">
                  <c:v>42443</c:v>
                </c:pt>
                <c:pt idx="165">
                  <c:v>42444</c:v>
                </c:pt>
                <c:pt idx="166">
                  <c:v>42445</c:v>
                </c:pt>
                <c:pt idx="167">
                  <c:v>42446</c:v>
                </c:pt>
                <c:pt idx="168">
                  <c:v>42447</c:v>
                </c:pt>
                <c:pt idx="169">
                  <c:v>42450</c:v>
                </c:pt>
                <c:pt idx="170">
                  <c:v>42451</c:v>
                </c:pt>
                <c:pt idx="171">
                  <c:v>42452</c:v>
                </c:pt>
                <c:pt idx="172">
                  <c:v>42453</c:v>
                </c:pt>
                <c:pt idx="173">
                  <c:v>42458</c:v>
                </c:pt>
                <c:pt idx="174">
                  <c:v>42459</c:v>
                </c:pt>
                <c:pt idx="175">
                  <c:v>42460</c:v>
                </c:pt>
                <c:pt idx="176">
                  <c:v>42461</c:v>
                </c:pt>
                <c:pt idx="177">
                  <c:v>42464</c:v>
                </c:pt>
                <c:pt idx="178">
                  <c:v>42465</c:v>
                </c:pt>
                <c:pt idx="179">
                  <c:v>42466</c:v>
                </c:pt>
                <c:pt idx="180">
                  <c:v>42467</c:v>
                </c:pt>
                <c:pt idx="181">
                  <c:v>42468</c:v>
                </c:pt>
                <c:pt idx="182">
                  <c:v>42471</c:v>
                </c:pt>
                <c:pt idx="183">
                  <c:v>42472</c:v>
                </c:pt>
                <c:pt idx="184">
                  <c:v>42473</c:v>
                </c:pt>
                <c:pt idx="185">
                  <c:v>42474</c:v>
                </c:pt>
                <c:pt idx="186">
                  <c:v>42475</c:v>
                </c:pt>
                <c:pt idx="187">
                  <c:v>42478</c:v>
                </c:pt>
                <c:pt idx="188">
                  <c:v>42479</c:v>
                </c:pt>
                <c:pt idx="189">
                  <c:v>42480</c:v>
                </c:pt>
                <c:pt idx="190">
                  <c:v>42481</c:v>
                </c:pt>
                <c:pt idx="191">
                  <c:v>42482</c:v>
                </c:pt>
                <c:pt idx="192">
                  <c:v>42485</c:v>
                </c:pt>
                <c:pt idx="193">
                  <c:v>42486</c:v>
                </c:pt>
                <c:pt idx="194">
                  <c:v>42487</c:v>
                </c:pt>
                <c:pt idx="195">
                  <c:v>42488</c:v>
                </c:pt>
                <c:pt idx="196">
                  <c:v>42489</c:v>
                </c:pt>
                <c:pt idx="197">
                  <c:v>42492</c:v>
                </c:pt>
                <c:pt idx="198">
                  <c:v>42493</c:v>
                </c:pt>
                <c:pt idx="199">
                  <c:v>42494</c:v>
                </c:pt>
                <c:pt idx="200">
                  <c:v>42495</c:v>
                </c:pt>
                <c:pt idx="201">
                  <c:v>42496</c:v>
                </c:pt>
                <c:pt idx="202">
                  <c:v>42499</c:v>
                </c:pt>
                <c:pt idx="203">
                  <c:v>42500</c:v>
                </c:pt>
                <c:pt idx="204">
                  <c:v>42501</c:v>
                </c:pt>
                <c:pt idx="205">
                  <c:v>42502</c:v>
                </c:pt>
                <c:pt idx="206">
                  <c:v>42503</c:v>
                </c:pt>
                <c:pt idx="207">
                  <c:v>42506</c:v>
                </c:pt>
                <c:pt idx="208">
                  <c:v>42507</c:v>
                </c:pt>
                <c:pt idx="209">
                  <c:v>42508</c:v>
                </c:pt>
                <c:pt idx="210">
                  <c:v>42509</c:v>
                </c:pt>
                <c:pt idx="211">
                  <c:v>42510</c:v>
                </c:pt>
                <c:pt idx="212">
                  <c:v>42513</c:v>
                </c:pt>
                <c:pt idx="213">
                  <c:v>42514</c:v>
                </c:pt>
                <c:pt idx="214">
                  <c:v>42515</c:v>
                </c:pt>
                <c:pt idx="215">
                  <c:v>42516</c:v>
                </c:pt>
                <c:pt idx="216">
                  <c:v>42517</c:v>
                </c:pt>
                <c:pt idx="217">
                  <c:v>42520</c:v>
                </c:pt>
                <c:pt idx="218">
                  <c:v>42521</c:v>
                </c:pt>
                <c:pt idx="219">
                  <c:v>42522</c:v>
                </c:pt>
                <c:pt idx="220">
                  <c:v>42523</c:v>
                </c:pt>
                <c:pt idx="221">
                  <c:v>42524</c:v>
                </c:pt>
                <c:pt idx="222">
                  <c:v>42527</c:v>
                </c:pt>
                <c:pt idx="223">
                  <c:v>42528</c:v>
                </c:pt>
                <c:pt idx="224">
                  <c:v>42529</c:v>
                </c:pt>
                <c:pt idx="225">
                  <c:v>42530</c:v>
                </c:pt>
                <c:pt idx="226">
                  <c:v>42531</c:v>
                </c:pt>
                <c:pt idx="227">
                  <c:v>42534</c:v>
                </c:pt>
                <c:pt idx="228">
                  <c:v>42535</c:v>
                </c:pt>
                <c:pt idx="229">
                  <c:v>42536</c:v>
                </c:pt>
                <c:pt idx="230">
                  <c:v>42537</c:v>
                </c:pt>
                <c:pt idx="231">
                  <c:v>42538</c:v>
                </c:pt>
                <c:pt idx="232">
                  <c:v>42541</c:v>
                </c:pt>
                <c:pt idx="233">
                  <c:v>42542</c:v>
                </c:pt>
                <c:pt idx="234">
                  <c:v>42543</c:v>
                </c:pt>
                <c:pt idx="235">
                  <c:v>42544</c:v>
                </c:pt>
                <c:pt idx="236">
                  <c:v>42545</c:v>
                </c:pt>
                <c:pt idx="237">
                  <c:v>42548</c:v>
                </c:pt>
                <c:pt idx="238">
                  <c:v>42549</c:v>
                </c:pt>
                <c:pt idx="239">
                  <c:v>42550</c:v>
                </c:pt>
                <c:pt idx="240">
                  <c:v>42551</c:v>
                </c:pt>
                <c:pt idx="241">
                  <c:v>42552</c:v>
                </c:pt>
                <c:pt idx="242">
                  <c:v>42555</c:v>
                </c:pt>
                <c:pt idx="243">
                  <c:v>42556</c:v>
                </c:pt>
                <c:pt idx="244">
                  <c:v>42557</c:v>
                </c:pt>
                <c:pt idx="245">
                  <c:v>42558</c:v>
                </c:pt>
                <c:pt idx="246">
                  <c:v>42559</c:v>
                </c:pt>
                <c:pt idx="247">
                  <c:v>42562</c:v>
                </c:pt>
                <c:pt idx="248">
                  <c:v>42563</c:v>
                </c:pt>
                <c:pt idx="249">
                  <c:v>42564</c:v>
                </c:pt>
                <c:pt idx="250">
                  <c:v>42565</c:v>
                </c:pt>
                <c:pt idx="251">
                  <c:v>42566</c:v>
                </c:pt>
                <c:pt idx="252">
                  <c:v>42569</c:v>
                </c:pt>
                <c:pt idx="253">
                  <c:v>42570</c:v>
                </c:pt>
                <c:pt idx="254">
                  <c:v>42571</c:v>
                </c:pt>
                <c:pt idx="255">
                  <c:v>42572</c:v>
                </c:pt>
                <c:pt idx="256">
                  <c:v>42573</c:v>
                </c:pt>
                <c:pt idx="257">
                  <c:v>42576</c:v>
                </c:pt>
                <c:pt idx="258">
                  <c:v>42577</c:v>
                </c:pt>
                <c:pt idx="259">
                  <c:v>42578</c:v>
                </c:pt>
                <c:pt idx="260">
                  <c:v>42579</c:v>
                </c:pt>
                <c:pt idx="261">
                  <c:v>42580</c:v>
                </c:pt>
                <c:pt idx="262">
                  <c:v>42583</c:v>
                </c:pt>
                <c:pt idx="263">
                  <c:v>42584</c:v>
                </c:pt>
                <c:pt idx="264">
                  <c:v>42585</c:v>
                </c:pt>
              </c:numCache>
            </c:numRef>
          </c:xVal>
          <c:yVal>
            <c:numRef>
              <c:f>EUR6M!$BE$2:$BE$266</c:f>
              <c:numCache>
                <c:formatCode>0.0000%</c:formatCode>
                <c:ptCount val="26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</c:numCache>
            </c:numRef>
          </c:yVal>
          <c:smooth val="0"/>
        </c:ser>
        <c:ser>
          <c:idx val="1"/>
          <c:order val="2"/>
          <c:tx>
            <c:v>6M Mkt FRA</c:v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EUR6M!$AV$2:$AV$13</c:f>
              <c:numCache>
                <c:formatCode>ddd\,\ dd\-mmm\-yyyy</c:formatCode>
                <c:ptCount val="12"/>
                <c:pt idx="0">
                  <c:v>42240</c:v>
                </c:pt>
                <c:pt idx="1">
                  <c:v>42271</c:v>
                </c:pt>
                <c:pt idx="2">
                  <c:v>42303</c:v>
                </c:pt>
                <c:pt idx="3">
                  <c:v>42332</c:v>
                </c:pt>
                <c:pt idx="4">
                  <c:v>42362</c:v>
                </c:pt>
                <c:pt idx="5">
                  <c:v>42394</c:v>
                </c:pt>
                <c:pt idx="6">
                  <c:v>42424</c:v>
                </c:pt>
                <c:pt idx="7">
                  <c:v>42453</c:v>
                </c:pt>
                <c:pt idx="8">
                  <c:v>42485</c:v>
                </c:pt>
                <c:pt idx="9">
                  <c:v>42514</c:v>
                </c:pt>
                <c:pt idx="10">
                  <c:v>42545</c:v>
                </c:pt>
                <c:pt idx="11">
                  <c:v>42576</c:v>
                </c:pt>
              </c:numCache>
            </c:numRef>
          </c:xVal>
          <c:yVal>
            <c:numRef>
              <c:f>EUR6M!$AT$2:$AT$13</c:f>
              <c:numCache>
                <c:formatCode>0.0000%</c:formatCode>
                <c:ptCount val="12"/>
                <c:pt idx="0">
                  <c:v>5.2999999999999998E-4</c:v>
                </c:pt>
                <c:pt idx="1">
                  <c:v>5.5999999999999995E-4</c:v>
                </c:pt>
                <c:pt idx="2">
                  <c:v>5.9999999999999995E-4</c:v>
                </c:pt>
                <c:pt idx="3">
                  <c:v>6.3000000000000003E-4</c:v>
                </c:pt>
                <c:pt idx="4">
                  <c:v>6.6E-4</c:v>
                </c:pt>
                <c:pt idx="5">
                  <c:v>6.9999999999999999E-4</c:v>
                </c:pt>
                <c:pt idx="6">
                  <c:v>7.3999999999999999E-4</c:v>
                </c:pt>
                <c:pt idx="7">
                  <c:v>7.9000000000000012E-4</c:v>
                </c:pt>
                <c:pt idx="8">
                  <c:v>8.6000000000000009E-4</c:v>
                </c:pt>
                <c:pt idx="9">
                  <c:v>9.2000000000000003E-4</c:v>
                </c:pt>
                <c:pt idx="10">
                  <c:v>1.01E-3</c:v>
                </c:pt>
                <c:pt idx="11">
                  <c:v>1.1099999999999999E-3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6126976"/>
        <c:axId val="816128768"/>
      </c:scatterChart>
      <c:valAx>
        <c:axId val="816126976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816128768"/>
        <c:crosses val="autoZero"/>
        <c:crossBetween val="midCat"/>
      </c:valAx>
      <c:valAx>
        <c:axId val="816128768"/>
        <c:scaling>
          <c:orientation val="minMax"/>
          <c:max val="1.5000000000000005E-3"/>
          <c:min val="-5.0000000000000012E-4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816126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6618333333333331"/>
          <c:y val="0.57717222222222231"/>
          <c:w val="0.11885013888888889"/>
          <c:h val="0.19137750000000001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6M (0Y-2Y)</a:t>
            </a:r>
          </a:p>
        </c:rich>
      </c:tx>
      <c:layout/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6M Mx</c:v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EUR6M!$BB$2:$BB$513</c:f>
              <c:numCache>
                <c:formatCode>ddd\,\ dd\-mmm\-yyyy</c:formatCode>
                <c:ptCount val="512"/>
                <c:pt idx="0">
                  <c:v>42209</c:v>
                </c:pt>
                <c:pt idx="1">
                  <c:v>42212</c:v>
                </c:pt>
                <c:pt idx="2">
                  <c:v>42213</c:v>
                </c:pt>
                <c:pt idx="3">
                  <c:v>42214</c:v>
                </c:pt>
                <c:pt idx="4">
                  <c:v>42215</c:v>
                </c:pt>
                <c:pt idx="5">
                  <c:v>42216</c:v>
                </c:pt>
                <c:pt idx="6">
                  <c:v>42219</c:v>
                </c:pt>
                <c:pt idx="7">
                  <c:v>42220</c:v>
                </c:pt>
                <c:pt idx="8">
                  <c:v>42221</c:v>
                </c:pt>
                <c:pt idx="9">
                  <c:v>42222</c:v>
                </c:pt>
                <c:pt idx="10">
                  <c:v>42223</c:v>
                </c:pt>
                <c:pt idx="11">
                  <c:v>42226</c:v>
                </c:pt>
                <c:pt idx="12">
                  <c:v>42227</c:v>
                </c:pt>
                <c:pt idx="13">
                  <c:v>42228</c:v>
                </c:pt>
                <c:pt idx="14">
                  <c:v>42229</c:v>
                </c:pt>
                <c:pt idx="15">
                  <c:v>42230</c:v>
                </c:pt>
                <c:pt idx="16">
                  <c:v>42233</c:v>
                </c:pt>
                <c:pt idx="17">
                  <c:v>42234</c:v>
                </c:pt>
                <c:pt idx="18">
                  <c:v>42235</c:v>
                </c:pt>
                <c:pt idx="19">
                  <c:v>42236</c:v>
                </c:pt>
                <c:pt idx="20">
                  <c:v>42237</c:v>
                </c:pt>
                <c:pt idx="21">
                  <c:v>42240</c:v>
                </c:pt>
                <c:pt idx="22">
                  <c:v>42241</c:v>
                </c:pt>
                <c:pt idx="23">
                  <c:v>42242</c:v>
                </c:pt>
                <c:pt idx="24">
                  <c:v>42243</c:v>
                </c:pt>
                <c:pt idx="25">
                  <c:v>42244</c:v>
                </c:pt>
                <c:pt idx="26">
                  <c:v>42247</c:v>
                </c:pt>
                <c:pt idx="27">
                  <c:v>42248</c:v>
                </c:pt>
                <c:pt idx="28">
                  <c:v>42249</c:v>
                </c:pt>
                <c:pt idx="29">
                  <c:v>42250</c:v>
                </c:pt>
                <c:pt idx="30">
                  <c:v>42251</c:v>
                </c:pt>
                <c:pt idx="31">
                  <c:v>42254</c:v>
                </c:pt>
                <c:pt idx="32">
                  <c:v>42255</c:v>
                </c:pt>
                <c:pt idx="33">
                  <c:v>42256</c:v>
                </c:pt>
                <c:pt idx="34">
                  <c:v>42257</c:v>
                </c:pt>
                <c:pt idx="35">
                  <c:v>42258</c:v>
                </c:pt>
                <c:pt idx="36">
                  <c:v>42261</c:v>
                </c:pt>
                <c:pt idx="37">
                  <c:v>42262</c:v>
                </c:pt>
                <c:pt idx="38">
                  <c:v>42263</c:v>
                </c:pt>
                <c:pt idx="39">
                  <c:v>42264</c:v>
                </c:pt>
                <c:pt idx="40">
                  <c:v>42265</c:v>
                </c:pt>
                <c:pt idx="41">
                  <c:v>42268</c:v>
                </c:pt>
                <c:pt idx="42">
                  <c:v>42269</c:v>
                </c:pt>
                <c:pt idx="43">
                  <c:v>42270</c:v>
                </c:pt>
                <c:pt idx="44">
                  <c:v>42271</c:v>
                </c:pt>
                <c:pt idx="45">
                  <c:v>42272</c:v>
                </c:pt>
                <c:pt idx="46">
                  <c:v>42275</c:v>
                </c:pt>
                <c:pt idx="47">
                  <c:v>42276</c:v>
                </c:pt>
                <c:pt idx="48">
                  <c:v>42277</c:v>
                </c:pt>
                <c:pt idx="49">
                  <c:v>42278</c:v>
                </c:pt>
                <c:pt idx="50">
                  <c:v>42279</c:v>
                </c:pt>
                <c:pt idx="51">
                  <c:v>42282</c:v>
                </c:pt>
                <c:pt idx="52">
                  <c:v>42283</c:v>
                </c:pt>
                <c:pt idx="53">
                  <c:v>42284</c:v>
                </c:pt>
                <c:pt idx="54">
                  <c:v>42285</c:v>
                </c:pt>
                <c:pt idx="55">
                  <c:v>42286</c:v>
                </c:pt>
                <c:pt idx="56">
                  <c:v>42289</c:v>
                </c:pt>
                <c:pt idx="57">
                  <c:v>42290</c:v>
                </c:pt>
                <c:pt idx="58">
                  <c:v>42291</c:v>
                </c:pt>
                <c:pt idx="59">
                  <c:v>42292</c:v>
                </c:pt>
                <c:pt idx="60">
                  <c:v>42293</c:v>
                </c:pt>
                <c:pt idx="61">
                  <c:v>42296</c:v>
                </c:pt>
                <c:pt idx="62">
                  <c:v>42297</c:v>
                </c:pt>
                <c:pt idx="63">
                  <c:v>42298</c:v>
                </c:pt>
                <c:pt idx="64">
                  <c:v>42299</c:v>
                </c:pt>
                <c:pt idx="65">
                  <c:v>42300</c:v>
                </c:pt>
                <c:pt idx="66">
                  <c:v>42303</c:v>
                </c:pt>
                <c:pt idx="67">
                  <c:v>42304</c:v>
                </c:pt>
                <c:pt idx="68">
                  <c:v>42305</c:v>
                </c:pt>
                <c:pt idx="69">
                  <c:v>42306</c:v>
                </c:pt>
                <c:pt idx="70">
                  <c:v>42307</c:v>
                </c:pt>
                <c:pt idx="71">
                  <c:v>42310</c:v>
                </c:pt>
                <c:pt idx="72">
                  <c:v>42311</c:v>
                </c:pt>
                <c:pt idx="73">
                  <c:v>42312</c:v>
                </c:pt>
                <c:pt idx="74">
                  <c:v>42313</c:v>
                </c:pt>
                <c:pt idx="75">
                  <c:v>42314</c:v>
                </c:pt>
                <c:pt idx="76">
                  <c:v>42317</c:v>
                </c:pt>
                <c:pt idx="77">
                  <c:v>42318</c:v>
                </c:pt>
                <c:pt idx="78">
                  <c:v>42319</c:v>
                </c:pt>
                <c:pt idx="79">
                  <c:v>42320</c:v>
                </c:pt>
                <c:pt idx="80">
                  <c:v>42321</c:v>
                </c:pt>
                <c:pt idx="81">
                  <c:v>42324</c:v>
                </c:pt>
                <c:pt idx="82">
                  <c:v>42325</c:v>
                </c:pt>
                <c:pt idx="83">
                  <c:v>42326</c:v>
                </c:pt>
                <c:pt idx="84">
                  <c:v>42327</c:v>
                </c:pt>
                <c:pt idx="85">
                  <c:v>42328</c:v>
                </c:pt>
                <c:pt idx="86">
                  <c:v>42331</c:v>
                </c:pt>
                <c:pt idx="87">
                  <c:v>42332</c:v>
                </c:pt>
                <c:pt idx="88">
                  <c:v>42333</c:v>
                </c:pt>
                <c:pt idx="89">
                  <c:v>42334</c:v>
                </c:pt>
                <c:pt idx="90">
                  <c:v>42335</c:v>
                </c:pt>
                <c:pt idx="91">
                  <c:v>42338</c:v>
                </c:pt>
                <c:pt idx="92">
                  <c:v>42339</c:v>
                </c:pt>
                <c:pt idx="93">
                  <c:v>42340</c:v>
                </c:pt>
                <c:pt idx="94">
                  <c:v>42341</c:v>
                </c:pt>
                <c:pt idx="95">
                  <c:v>42342</c:v>
                </c:pt>
                <c:pt idx="96">
                  <c:v>42345</c:v>
                </c:pt>
                <c:pt idx="97">
                  <c:v>42346</c:v>
                </c:pt>
                <c:pt idx="98">
                  <c:v>42347</c:v>
                </c:pt>
                <c:pt idx="99">
                  <c:v>42348</c:v>
                </c:pt>
                <c:pt idx="100">
                  <c:v>42349</c:v>
                </c:pt>
                <c:pt idx="101">
                  <c:v>42352</c:v>
                </c:pt>
                <c:pt idx="102">
                  <c:v>42353</c:v>
                </c:pt>
                <c:pt idx="103">
                  <c:v>42354</c:v>
                </c:pt>
                <c:pt idx="104">
                  <c:v>42355</c:v>
                </c:pt>
                <c:pt idx="105">
                  <c:v>42356</c:v>
                </c:pt>
                <c:pt idx="106">
                  <c:v>42359</c:v>
                </c:pt>
                <c:pt idx="107">
                  <c:v>42360</c:v>
                </c:pt>
                <c:pt idx="108">
                  <c:v>42361</c:v>
                </c:pt>
                <c:pt idx="109">
                  <c:v>42362</c:v>
                </c:pt>
                <c:pt idx="110">
                  <c:v>42366</c:v>
                </c:pt>
                <c:pt idx="111">
                  <c:v>42367</c:v>
                </c:pt>
                <c:pt idx="112">
                  <c:v>42368</c:v>
                </c:pt>
                <c:pt idx="113">
                  <c:v>42369</c:v>
                </c:pt>
                <c:pt idx="114">
                  <c:v>42373</c:v>
                </c:pt>
                <c:pt idx="115">
                  <c:v>42374</c:v>
                </c:pt>
                <c:pt idx="116">
                  <c:v>42375</c:v>
                </c:pt>
                <c:pt idx="117">
                  <c:v>42376</c:v>
                </c:pt>
                <c:pt idx="118">
                  <c:v>42377</c:v>
                </c:pt>
                <c:pt idx="119">
                  <c:v>42380</c:v>
                </c:pt>
                <c:pt idx="120">
                  <c:v>42381</c:v>
                </c:pt>
                <c:pt idx="121">
                  <c:v>42382</c:v>
                </c:pt>
                <c:pt idx="122">
                  <c:v>42383</c:v>
                </c:pt>
                <c:pt idx="123">
                  <c:v>42384</c:v>
                </c:pt>
                <c:pt idx="124">
                  <c:v>42387</c:v>
                </c:pt>
                <c:pt idx="125">
                  <c:v>42388</c:v>
                </c:pt>
                <c:pt idx="126">
                  <c:v>42389</c:v>
                </c:pt>
                <c:pt idx="127">
                  <c:v>42390</c:v>
                </c:pt>
                <c:pt idx="128">
                  <c:v>42391</c:v>
                </c:pt>
                <c:pt idx="129">
                  <c:v>42394</c:v>
                </c:pt>
                <c:pt idx="130">
                  <c:v>42395</c:v>
                </c:pt>
                <c:pt idx="131">
                  <c:v>42396</c:v>
                </c:pt>
                <c:pt idx="132">
                  <c:v>42397</c:v>
                </c:pt>
                <c:pt idx="133">
                  <c:v>42398</c:v>
                </c:pt>
                <c:pt idx="134">
                  <c:v>42401</c:v>
                </c:pt>
                <c:pt idx="135">
                  <c:v>42402</c:v>
                </c:pt>
                <c:pt idx="136">
                  <c:v>42403</c:v>
                </c:pt>
                <c:pt idx="137">
                  <c:v>42404</c:v>
                </c:pt>
                <c:pt idx="138">
                  <c:v>42405</c:v>
                </c:pt>
                <c:pt idx="139">
                  <c:v>42408</c:v>
                </c:pt>
                <c:pt idx="140">
                  <c:v>42409</c:v>
                </c:pt>
                <c:pt idx="141">
                  <c:v>42410</c:v>
                </c:pt>
                <c:pt idx="142">
                  <c:v>42411</c:v>
                </c:pt>
                <c:pt idx="143">
                  <c:v>42412</c:v>
                </c:pt>
                <c:pt idx="144">
                  <c:v>42415</c:v>
                </c:pt>
                <c:pt idx="145">
                  <c:v>42416</c:v>
                </c:pt>
                <c:pt idx="146">
                  <c:v>42417</c:v>
                </c:pt>
                <c:pt idx="147">
                  <c:v>42418</c:v>
                </c:pt>
                <c:pt idx="148">
                  <c:v>42419</c:v>
                </c:pt>
                <c:pt idx="149">
                  <c:v>42422</c:v>
                </c:pt>
                <c:pt idx="150">
                  <c:v>42423</c:v>
                </c:pt>
                <c:pt idx="151">
                  <c:v>42424</c:v>
                </c:pt>
                <c:pt idx="152">
                  <c:v>42425</c:v>
                </c:pt>
                <c:pt idx="153">
                  <c:v>42426</c:v>
                </c:pt>
                <c:pt idx="154">
                  <c:v>42429</c:v>
                </c:pt>
                <c:pt idx="155">
                  <c:v>42430</c:v>
                </c:pt>
                <c:pt idx="156">
                  <c:v>42431</c:v>
                </c:pt>
                <c:pt idx="157">
                  <c:v>42432</c:v>
                </c:pt>
                <c:pt idx="158">
                  <c:v>42433</c:v>
                </c:pt>
                <c:pt idx="159">
                  <c:v>42436</c:v>
                </c:pt>
                <c:pt idx="160">
                  <c:v>42437</c:v>
                </c:pt>
                <c:pt idx="161">
                  <c:v>42438</c:v>
                </c:pt>
                <c:pt idx="162">
                  <c:v>42439</c:v>
                </c:pt>
                <c:pt idx="163">
                  <c:v>42440</c:v>
                </c:pt>
                <c:pt idx="164">
                  <c:v>42443</c:v>
                </c:pt>
                <c:pt idx="165">
                  <c:v>42444</c:v>
                </c:pt>
                <c:pt idx="166">
                  <c:v>42445</c:v>
                </c:pt>
                <c:pt idx="167">
                  <c:v>42446</c:v>
                </c:pt>
                <c:pt idx="168">
                  <c:v>42447</c:v>
                </c:pt>
                <c:pt idx="169">
                  <c:v>42450</c:v>
                </c:pt>
                <c:pt idx="170">
                  <c:v>42451</c:v>
                </c:pt>
                <c:pt idx="171">
                  <c:v>42452</c:v>
                </c:pt>
                <c:pt idx="172">
                  <c:v>42453</c:v>
                </c:pt>
                <c:pt idx="173">
                  <c:v>42458</c:v>
                </c:pt>
                <c:pt idx="174">
                  <c:v>42459</c:v>
                </c:pt>
                <c:pt idx="175">
                  <c:v>42460</c:v>
                </c:pt>
                <c:pt idx="176">
                  <c:v>42461</c:v>
                </c:pt>
                <c:pt idx="177">
                  <c:v>42464</c:v>
                </c:pt>
                <c:pt idx="178">
                  <c:v>42465</c:v>
                </c:pt>
                <c:pt idx="179">
                  <c:v>42466</c:v>
                </c:pt>
                <c:pt idx="180">
                  <c:v>42467</c:v>
                </c:pt>
                <c:pt idx="181">
                  <c:v>42468</c:v>
                </c:pt>
                <c:pt idx="182">
                  <c:v>42471</c:v>
                </c:pt>
                <c:pt idx="183">
                  <c:v>42472</c:v>
                </c:pt>
                <c:pt idx="184">
                  <c:v>42473</c:v>
                </c:pt>
                <c:pt idx="185">
                  <c:v>42474</c:v>
                </c:pt>
                <c:pt idx="186">
                  <c:v>42475</c:v>
                </c:pt>
                <c:pt idx="187">
                  <c:v>42478</c:v>
                </c:pt>
                <c:pt idx="188">
                  <c:v>42479</c:v>
                </c:pt>
                <c:pt idx="189">
                  <c:v>42480</c:v>
                </c:pt>
                <c:pt idx="190">
                  <c:v>42481</c:v>
                </c:pt>
                <c:pt idx="191">
                  <c:v>42482</c:v>
                </c:pt>
                <c:pt idx="192">
                  <c:v>42485</c:v>
                </c:pt>
                <c:pt idx="193">
                  <c:v>42486</c:v>
                </c:pt>
                <c:pt idx="194">
                  <c:v>42487</c:v>
                </c:pt>
                <c:pt idx="195">
                  <c:v>42488</c:v>
                </c:pt>
                <c:pt idx="196">
                  <c:v>42489</c:v>
                </c:pt>
                <c:pt idx="197">
                  <c:v>42492</c:v>
                </c:pt>
                <c:pt idx="198">
                  <c:v>42493</c:v>
                </c:pt>
                <c:pt idx="199">
                  <c:v>42494</c:v>
                </c:pt>
                <c:pt idx="200">
                  <c:v>42495</c:v>
                </c:pt>
                <c:pt idx="201">
                  <c:v>42496</c:v>
                </c:pt>
                <c:pt idx="202">
                  <c:v>42499</c:v>
                </c:pt>
                <c:pt idx="203">
                  <c:v>42500</c:v>
                </c:pt>
                <c:pt idx="204">
                  <c:v>42501</c:v>
                </c:pt>
                <c:pt idx="205">
                  <c:v>42502</c:v>
                </c:pt>
                <c:pt idx="206">
                  <c:v>42503</c:v>
                </c:pt>
                <c:pt idx="207">
                  <c:v>42506</c:v>
                </c:pt>
                <c:pt idx="208">
                  <c:v>42507</c:v>
                </c:pt>
                <c:pt idx="209">
                  <c:v>42508</c:v>
                </c:pt>
                <c:pt idx="210">
                  <c:v>42509</c:v>
                </c:pt>
                <c:pt idx="211">
                  <c:v>42510</c:v>
                </c:pt>
                <c:pt idx="212">
                  <c:v>42513</c:v>
                </c:pt>
                <c:pt idx="213">
                  <c:v>42514</c:v>
                </c:pt>
                <c:pt idx="214">
                  <c:v>42515</c:v>
                </c:pt>
                <c:pt idx="215">
                  <c:v>42516</c:v>
                </c:pt>
                <c:pt idx="216">
                  <c:v>42517</c:v>
                </c:pt>
                <c:pt idx="217">
                  <c:v>42520</c:v>
                </c:pt>
                <c:pt idx="218">
                  <c:v>42521</c:v>
                </c:pt>
                <c:pt idx="219">
                  <c:v>42522</c:v>
                </c:pt>
                <c:pt idx="220">
                  <c:v>42523</c:v>
                </c:pt>
                <c:pt idx="221">
                  <c:v>42524</c:v>
                </c:pt>
                <c:pt idx="222">
                  <c:v>42527</c:v>
                </c:pt>
                <c:pt idx="223">
                  <c:v>42528</c:v>
                </c:pt>
                <c:pt idx="224">
                  <c:v>42529</c:v>
                </c:pt>
                <c:pt idx="225">
                  <c:v>42530</c:v>
                </c:pt>
                <c:pt idx="226">
                  <c:v>42531</c:v>
                </c:pt>
                <c:pt idx="227">
                  <c:v>42534</c:v>
                </c:pt>
                <c:pt idx="228">
                  <c:v>42535</c:v>
                </c:pt>
                <c:pt idx="229">
                  <c:v>42536</c:v>
                </c:pt>
                <c:pt idx="230">
                  <c:v>42537</c:v>
                </c:pt>
                <c:pt idx="231">
                  <c:v>42538</c:v>
                </c:pt>
                <c:pt idx="232">
                  <c:v>42541</c:v>
                </c:pt>
                <c:pt idx="233">
                  <c:v>42542</c:v>
                </c:pt>
                <c:pt idx="234">
                  <c:v>42543</c:v>
                </c:pt>
                <c:pt idx="235">
                  <c:v>42544</c:v>
                </c:pt>
                <c:pt idx="236">
                  <c:v>42545</c:v>
                </c:pt>
                <c:pt idx="237">
                  <c:v>42548</c:v>
                </c:pt>
                <c:pt idx="238">
                  <c:v>42549</c:v>
                </c:pt>
                <c:pt idx="239">
                  <c:v>42550</c:v>
                </c:pt>
                <c:pt idx="240">
                  <c:v>42551</c:v>
                </c:pt>
                <c:pt idx="241">
                  <c:v>42552</c:v>
                </c:pt>
                <c:pt idx="242">
                  <c:v>42555</c:v>
                </c:pt>
                <c:pt idx="243">
                  <c:v>42556</c:v>
                </c:pt>
                <c:pt idx="244">
                  <c:v>42557</c:v>
                </c:pt>
                <c:pt idx="245">
                  <c:v>42558</c:v>
                </c:pt>
                <c:pt idx="246">
                  <c:v>42559</c:v>
                </c:pt>
                <c:pt idx="247">
                  <c:v>42562</c:v>
                </c:pt>
                <c:pt idx="248">
                  <c:v>42563</c:v>
                </c:pt>
                <c:pt idx="249">
                  <c:v>42564</c:v>
                </c:pt>
                <c:pt idx="250">
                  <c:v>42565</c:v>
                </c:pt>
                <c:pt idx="251">
                  <c:v>42566</c:v>
                </c:pt>
                <c:pt idx="252">
                  <c:v>42569</c:v>
                </c:pt>
                <c:pt idx="253">
                  <c:v>42570</c:v>
                </c:pt>
                <c:pt idx="254">
                  <c:v>42571</c:v>
                </c:pt>
                <c:pt idx="255">
                  <c:v>42572</c:v>
                </c:pt>
                <c:pt idx="256">
                  <c:v>42573</c:v>
                </c:pt>
                <c:pt idx="257">
                  <c:v>42576</c:v>
                </c:pt>
                <c:pt idx="258">
                  <c:v>42577</c:v>
                </c:pt>
                <c:pt idx="259">
                  <c:v>42578</c:v>
                </c:pt>
                <c:pt idx="260">
                  <c:v>42579</c:v>
                </c:pt>
                <c:pt idx="261">
                  <c:v>42580</c:v>
                </c:pt>
                <c:pt idx="262">
                  <c:v>42583</c:v>
                </c:pt>
                <c:pt idx="263">
                  <c:v>42584</c:v>
                </c:pt>
                <c:pt idx="264">
                  <c:v>42585</c:v>
                </c:pt>
                <c:pt idx="265">
                  <c:v>42586</c:v>
                </c:pt>
                <c:pt idx="266">
                  <c:v>42587</c:v>
                </c:pt>
                <c:pt idx="267">
                  <c:v>42590</c:v>
                </c:pt>
                <c:pt idx="268">
                  <c:v>42591</c:v>
                </c:pt>
                <c:pt idx="269">
                  <c:v>42592</c:v>
                </c:pt>
                <c:pt idx="270">
                  <c:v>42593</c:v>
                </c:pt>
                <c:pt idx="271">
                  <c:v>42594</c:v>
                </c:pt>
                <c:pt idx="272">
                  <c:v>42597</c:v>
                </c:pt>
                <c:pt idx="273">
                  <c:v>42598</c:v>
                </c:pt>
                <c:pt idx="274">
                  <c:v>42599</c:v>
                </c:pt>
                <c:pt idx="275">
                  <c:v>42600</c:v>
                </c:pt>
                <c:pt idx="276">
                  <c:v>42601</c:v>
                </c:pt>
                <c:pt idx="277">
                  <c:v>42604</c:v>
                </c:pt>
                <c:pt idx="278">
                  <c:v>42605</c:v>
                </c:pt>
                <c:pt idx="279">
                  <c:v>42606</c:v>
                </c:pt>
                <c:pt idx="280">
                  <c:v>42607</c:v>
                </c:pt>
                <c:pt idx="281">
                  <c:v>42608</c:v>
                </c:pt>
                <c:pt idx="282">
                  <c:v>42611</c:v>
                </c:pt>
                <c:pt idx="283">
                  <c:v>42612</c:v>
                </c:pt>
                <c:pt idx="284">
                  <c:v>42613</c:v>
                </c:pt>
                <c:pt idx="285">
                  <c:v>42614</c:v>
                </c:pt>
                <c:pt idx="286">
                  <c:v>42615</c:v>
                </c:pt>
                <c:pt idx="287">
                  <c:v>42618</c:v>
                </c:pt>
                <c:pt idx="288">
                  <c:v>42619</c:v>
                </c:pt>
                <c:pt idx="289">
                  <c:v>42620</c:v>
                </c:pt>
                <c:pt idx="290">
                  <c:v>42621</c:v>
                </c:pt>
                <c:pt idx="291">
                  <c:v>42622</c:v>
                </c:pt>
                <c:pt idx="292">
                  <c:v>42625</c:v>
                </c:pt>
                <c:pt idx="293">
                  <c:v>42626</c:v>
                </c:pt>
                <c:pt idx="294">
                  <c:v>42627</c:v>
                </c:pt>
                <c:pt idx="295">
                  <c:v>42628</c:v>
                </c:pt>
                <c:pt idx="296">
                  <c:v>42629</c:v>
                </c:pt>
                <c:pt idx="297">
                  <c:v>42632</c:v>
                </c:pt>
                <c:pt idx="298">
                  <c:v>42633</c:v>
                </c:pt>
                <c:pt idx="299">
                  <c:v>42634</c:v>
                </c:pt>
                <c:pt idx="300">
                  <c:v>42635</c:v>
                </c:pt>
                <c:pt idx="301">
                  <c:v>42636</c:v>
                </c:pt>
                <c:pt idx="302">
                  <c:v>42639</c:v>
                </c:pt>
                <c:pt idx="303">
                  <c:v>42640</c:v>
                </c:pt>
                <c:pt idx="304">
                  <c:v>42641</c:v>
                </c:pt>
                <c:pt idx="305">
                  <c:v>42642</c:v>
                </c:pt>
                <c:pt idx="306">
                  <c:v>42643</c:v>
                </c:pt>
                <c:pt idx="307">
                  <c:v>42646</c:v>
                </c:pt>
                <c:pt idx="308">
                  <c:v>42647</c:v>
                </c:pt>
                <c:pt idx="309">
                  <c:v>42648</c:v>
                </c:pt>
                <c:pt idx="310">
                  <c:v>42649</c:v>
                </c:pt>
                <c:pt idx="311">
                  <c:v>42650</c:v>
                </c:pt>
                <c:pt idx="312">
                  <c:v>42653</c:v>
                </c:pt>
                <c:pt idx="313">
                  <c:v>42654</c:v>
                </c:pt>
                <c:pt idx="314">
                  <c:v>42655</c:v>
                </c:pt>
                <c:pt idx="315">
                  <c:v>42656</c:v>
                </c:pt>
                <c:pt idx="316">
                  <c:v>42657</c:v>
                </c:pt>
                <c:pt idx="317">
                  <c:v>42660</c:v>
                </c:pt>
                <c:pt idx="318">
                  <c:v>42661</c:v>
                </c:pt>
                <c:pt idx="319">
                  <c:v>42662</c:v>
                </c:pt>
                <c:pt idx="320">
                  <c:v>42663</c:v>
                </c:pt>
                <c:pt idx="321">
                  <c:v>42664</c:v>
                </c:pt>
                <c:pt idx="322">
                  <c:v>42667</c:v>
                </c:pt>
                <c:pt idx="323">
                  <c:v>42668</c:v>
                </c:pt>
                <c:pt idx="324">
                  <c:v>42669</c:v>
                </c:pt>
                <c:pt idx="325">
                  <c:v>42670</c:v>
                </c:pt>
                <c:pt idx="326">
                  <c:v>42671</c:v>
                </c:pt>
                <c:pt idx="327">
                  <c:v>42674</c:v>
                </c:pt>
                <c:pt idx="328">
                  <c:v>42675</c:v>
                </c:pt>
                <c:pt idx="329">
                  <c:v>42676</c:v>
                </c:pt>
                <c:pt idx="330">
                  <c:v>42677</c:v>
                </c:pt>
                <c:pt idx="331">
                  <c:v>42678</c:v>
                </c:pt>
                <c:pt idx="332">
                  <c:v>42681</c:v>
                </c:pt>
                <c:pt idx="333">
                  <c:v>42682</c:v>
                </c:pt>
                <c:pt idx="334">
                  <c:v>42683</c:v>
                </c:pt>
                <c:pt idx="335">
                  <c:v>42684</c:v>
                </c:pt>
                <c:pt idx="336">
                  <c:v>42685</c:v>
                </c:pt>
                <c:pt idx="337">
                  <c:v>42688</c:v>
                </c:pt>
                <c:pt idx="338">
                  <c:v>42689</c:v>
                </c:pt>
                <c:pt idx="339">
                  <c:v>42690</c:v>
                </c:pt>
                <c:pt idx="340">
                  <c:v>42691</c:v>
                </c:pt>
                <c:pt idx="341">
                  <c:v>42692</c:v>
                </c:pt>
                <c:pt idx="342">
                  <c:v>42695</c:v>
                </c:pt>
                <c:pt idx="343">
                  <c:v>42696</c:v>
                </c:pt>
                <c:pt idx="344">
                  <c:v>42697</c:v>
                </c:pt>
                <c:pt idx="345">
                  <c:v>42698</c:v>
                </c:pt>
                <c:pt idx="346">
                  <c:v>42699</c:v>
                </c:pt>
                <c:pt idx="347">
                  <c:v>42702</c:v>
                </c:pt>
                <c:pt idx="348">
                  <c:v>42703</c:v>
                </c:pt>
                <c:pt idx="349">
                  <c:v>42704</c:v>
                </c:pt>
                <c:pt idx="350">
                  <c:v>42705</c:v>
                </c:pt>
                <c:pt idx="351">
                  <c:v>42706</c:v>
                </c:pt>
                <c:pt idx="352">
                  <c:v>42709</c:v>
                </c:pt>
                <c:pt idx="353">
                  <c:v>42710</c:v>
                </c:pt>
                <c:pt idx="354">
                  <c:v>42711</c:v>
                </c:pt>
                <c:pt idx="355">
                  <c:v>42712</c:v>
                </c:pt>
                <c:pt idx="356">
                  <c:v>42713</c:v>
                </c:pt>
                <c:pt idx="357">
                  <c:v>42716</c:v>
                </c:pt>
                <c:pt idx="358">
                  <c:v>42717</c:v>
                </c:pt>
                <c:pt idx="359">
                  <c:v>42718</c:v>
                </c:pt>
                <c:pt idx="360">
                  <c:v>42719</c:v>
                </c:pt>
                <c:pt idx="361">
                  <c:v>42720</c:v>
                </c:pt>
                <c:pt idx="362">
                  <c:v>42723</c:v>
                </c:pt>
                <c:pt idx="363">
                  <c:v>42724</c:v>
                </c:pt>
                <c:pt idx="364">
                  <c:v>42725</c:v>
                </c:pt>
                <c:pt idx="365">
                  <c:v>42726</c:v>
                </c:pt>
                <c:pt idx="366">
                  <c:v>42727</c:v>
                </c:pt>
                <c:pt idx="367">
                  <c:v>42731</c:v>
                </c:pt>
                <c:pt idx="368">
                  <c:v>42732</c:v>
                </c:pt>
                <c:pt idx="369">
                  <c:v>42733</c:v>
                </c:pt>
                <c:pt idx="370">
                  <c:v>42734</c:v>
                </c:pt>
                <c:pt idx="371">
                  <c:v>42737</c:v>
                </c:pt>
                <c:pt idx="372">
                  <c:v>42738</c:v>
                </c:pt>
                <c:pt idx="373">
                  <c:v>42739</c:v>
                </c:pt>
                <c:pt idx="374">
                  <c:v>42740</c:v>
                </c:pt>
                <c:pt idx="375">
                  <c:v>42741</c:v>
                </c:pt>
                <c:pt idx="376">
                  <c:v>42744</c:v>
                </c:pt>
                <c:pt idx="377">
                  <c:v>42745</c:v>
                </c:pt>
                <c:pt idx="378">
                  <c:v>42746</c:v>
                </c:pt>
                <c:pt idx="379">
                  <c:v>42747</c:v>
                </c:pt>
                <c:pt idx="380">
                  <c:v>42748</c:v>
                </c:pt>
                <c:pt idx="381">
                  <c:v>42751</c:v>
                </c:pt>
                <c:pt idx="382">
                  <c:v>42752</c:v>
                </c:pt>
                <c:pt idx="383">
                  <c:v>42753</c:v>
                </c:pt>
                <c:pt idx="384">
                  <c:v>42754</c:v>
                </c:pt>
                <c:pt idx="385">
                  <c:v>42755</c:v>
                </c:pt>
                <c:pt idx="386">
                  <c:v>42758</c:v>
                </c:pt>
                <c:pt idx="387">
                  <c:v>42759</c:v>
                </c:pt>
                <c:pt idx="388">
                  <c:v>42760</c:v>
                </c:pt>
                <c:pt idx="389">
                  <c:v>42761</c:v>
                </c:pt>
                <c:pt idx="390">
                  <c:v>42762</c:v>
                </c:pt>
                <c:pt idx="391">
                  <c:v>42765</c:v>
                </c:pt>
                <c:pt idx="392">
                  <c:v>42766</c:v>
                </c:pt>
                <c:pt idx="393">
                  <c:v>42767</c:v>
                </c:pt>
                <c:pt idx="394">
                  <c:v>42768</c:v>
                </c:pt>
                <c:pt idx="395">
                  <c:v>42769</c:v>
                </c:pt>
                <c:pt idx="396">
                  <c:v>42772</c:v>
                </c:pt>
                <c:pt idx="397">
                  <c:v>42773</c:v>
                </c:pt>
                <c:pt idx="398">
                  <c:v>42774</c:v>
                </c:pt>
                <c:pt idx="399">
                  <c:v>42775</c:v>
                </c:pt>
                <c:pt idx="400">
                  <c:v>42776</c:v>
                </c:pt>
                <c:pt idx="401">
                  <c:v>42779</c:v>
                </c:pt>
                <c:pt idx="402">
                  <c:v>42780</c:v>
                </c:pt>
                <c:pt idx="403">
                  <c:v>42781</c:v>
                </c:pt>
                <c:pt idx="404">
                  <c:v>42782</c:v>
                </c:pt>
                <c:pt idx="405">
                  <c:v>42783</c:v>
                </c:pt>
                <c:pt idx="406">
                  <c:v>42786</c:v>
                </c:pt>
                <c:pt idx="407">
                  <c:v>42787</c:v>
                </c:pt>
                <c:pt idx="408">
                  <c:v>42788</c:v>
                </c:pt>
                <c:pt idx="409">
                  <c:v>42789</c:v>
                </c:pt>
                <c:pt idx="410">
                  <c:v>42790</c:v>
                </c:pt>
                <c:pt idx="411">
                  <c:v>42793</c:v>
                </c:pt>
                <c:pt idx="412">
                  <c:v>42794</c:v>
                </c:pt>
                <c:pt idx="413">
                  <c:v>42795</c:v>
                </c:pt>
                <c:pt idx="414">
                  <c:v>42796</c:v>
                </c:pt>
                <c:pt idx="415">
                  <c:v>42797</c:v>
                </c:pt>
                <c:pt idx="416">
                  <c:v>42800</c:v>
                </c:pt>
                <c:pt idx="417">
                  <c:v>42801</c:v>
                </c:pt>
                <c:pt idx="418">
                  <c:v>42802</c:v>
                </c:pt>
                <c:pt idx="419">
                  <c:v>42803</c:v>
                </c:pt>
                <c:pt idx="420">
                  <c:v>42804</c:v>
                </c:pt>
                <c:pt idx="421">
                  <c:v>42807</c:v>
                </c:pt>
                <c:pt idx="422">
                  <c:v>42808</c:v>
                </c:pt>
                <c:pt idx="423">
                  <c:v>42809</c:v>
                </c:pt>
                <c:pt idx="424">
                  <c:v>42810</c:v>
                </c:pt>
                <c:pt idx="425">
                  <c:v>42811</c:v>
                </c:pt>
                <c:pt idx="426">
                  <c:v>42814</c:v>
                </c:pt>
                <c:pt idx="427">
                  <c:v>42815</c:v>
                </c:pt>
                <c:pt idx="428">
                  <c:v>42816</c:v>
                </c:pt>
                <c:pt idx="429">
                  <c:v>42817</c:v>
                </c:pt>
                <c:pt idx="430">
                  <c:v>42818</c:v>
                </c:pt>
                <c:pt idx="431">
                  <c:v>42821</c:v>
                </c:pt>
                <c:pt idx="432">
                  <c:v>42822</c:v>
                </c:pt>
                <c:pt idx="433">
                  <c:v>42823</c:v>
                </c:pt>
                <c:pt idx="434">
                  <c:v>42824</c:v>
                </c:pt>
                <c:pt idx="435">
                  <c:v>42825</c:v>
                </c:pt>
                <c:pt idx="436">
                  <c:v>42828</c:v>
                </c:pt>
                <c:pt idx="437">
                  <c:v>42829</c:v>
                </c:pt>
                <c:pt idx="438">
                  <c:v>42830</c:v>
                </c:pt>
                <c:pt idx="439">
                  <c:v>42831</c:v>
                </c:pt>
                <c:pt idx="440">
                  <c:v>42832</c:v>
                </c:pt>
                <c:pt idx="441">
                  <c:v>42835</c:v>
                </c:pt>
                <c:pt idx="442">
                  <c:v>42836</c:v>
                </c:pt>
                <c:pt idx="443">
                  <c:v>42837</c:v>
                </c:pt>
                <c:pt idx="444">
                  <c:v>42838</c:v>
                </c:pt>
                <c:pt idx="445">
                  <c:v>42843</c:v>
                </c:pt>
                <c:pt idx="446">
                  <c:v>42844</c:v>
                </c:pt>
                <c:pt idx="447">
                  <c:v>42845</c:v>
                </c:pt>
                <c:pt idx="448">
                  <c:v>42846</c:v>
                </c:pt>
                <c:pt idx="449">
                  <c:v>42849</c:v>
                </c:pt>
                <c:pt idx="450">
                  <c:v>42850</c:v>
                </c:pt>
                <c:pt idx="451">
                  <c:v>42851</c:v>
                </c:pt>
                <c:pt idx="452">
                  <c:v>42852</c:v>
                </c:pt>
                <c:pt idx="453">
                  <c:v>42853</c:v>
                </c:pt>
                <c:pt idx="454">
                  <c:v>42857</c:v>
                </c:pt>
                <c:pt idx="455">
                  <c:v>42858</c:v>
                </c:pt>
                <c:pt idx="456">
                  <c:v>42859</c:v>
                </c:pt>
                <c:pt idx="457">
                  <c:v>42860</c:v>
                </c:pt>
                <c:pt idx="458">
                  <c:v>42863</c:v>
                </c:pt>
                <c:pt idx="459">
                  <c:v>42864</c:v>
                </c:pt>
                <c:pt idx="460">
                  <c:v>42865</c:v>
                </c:pt>
                <c:pt idx="461">
                  <c:v>42866</c:v>
                </c:pt>
                <c:pt idx="462">
                  <c:v>42867</c:v>
                </c:pt>
                <c:pt idx="463">
                  <c:v>42870</c:v>
                </c:pt>
                <c:pt idx="464">
                  <c:v>42871</c:v>
                </c:pt>
                <c:pt idx="465">
                  <c:v>42872</c:v>
                </c:pt>
                <c:pt idx="466">
                  <c:v>42873</c:v>
                </c:pt>
                <c:pt idx="467">
                  <c:v>42874</c:v>
                </c:pt>
                <c:pt idx="468">
                  <c:v>42877</c:v>
                </c:pt>
                <c:pt idx="469">
                  <c:v>42878</c:v>
                </c:pt>
                <c:pt idx="470">
                  <c:v>42879</c:v>
                </c:pt>
                <c:pt idx="471">
                  <c:v>42880</c:v>
                </c:pt>
                <c:pt idx="472">
                  <c:v>42881</c:v>
                </c:pt>
                <c:pt idx="473">
                  <c:v>42884</c:v>
                </c:pt>
                <c:pt idx="474">
                  <c:v>42885</c:v>
                </c:pt>
                <c:pt idx="475">
                  <c:v>42886</c:v>
                </c:pt>
                <c:pt idx="476">
                  <c:v>42887</c:v>
                </c:pt>
                <c:pt idx="477">
                  <c:v>42888</c:v>
                </c:pt>
                <c:pt idx="478">
                  <c:v>42891</c:v>
                </c:pt>
                <c:pt idx="479">
                  <c:v>42892</c:v>
                </c:pt>
                <c:pt idx="480">
                  <c:v>42893</c:v>
                </c:pt>
                <c:pt idx="481">
                  <c:v>42894</c:v>
                </c:pt>
                <c:pt idx="482">
                  <c:v>42895</c:v>
                </c:pt>
                <c:pt idx="483">
                  <c:v>42898</c:v>
                </c:pt>
                <c:pt idx="484">
                  <c:v>42899</c:v>
                </c:pt>
                <c:pt idx="485">
                  <c:v>42900</c:v>
                </c:pt>
                <c:pt idx="486">
                  <c:v>42901</c:v>
                </c:pt>
                <c:pt idx="487">
                  <c:v>42902</c:v>
                </c:pt>
                <c:pt idx="488">
                  <c:v>42905</c:v>
                </c:pt>
                <c:pt idx="489">
                  <c:v>42906</c:v>
                </c:pt>
                <c:pt idx="490">
                  <c:v>42907</c:v>
                </c:pt>
                <c:pt idx="491">
                  <c:v>42908</c:v>
                </c:pt>
                <c:pt idx="492">
                  <c:v>42909</c:v>
                </c:pt>
                <c:pt idx="493">
                  <c:v>42912</c:v>
                </c:pt>
                <c:pt idx="494">
                  <c:v>42913</c:v>
                </c:pt>
                <c:pt idx="495">
                  <c:v>42914</c:v>
                </c:pt>
                <c:pt idx="496">
                  <c:v>42915</c:v>
                </c:pt>
                <c:pt idx="497">
                  <c:v>42916</c:v>
                </c:pt>
                <c:pt idx="498">
                  <c:v>42919</c:v>
                </c:pt>
                <c:pt idx="499">
                  <c:v>42920</c:v>
                </c:pt>
                <c:pt idx="500">
                  <c:v>42921</c:v>
                </c:pt>
                <c:pt idx="501">
                  <c:v>42922</c:v>
                </c:pt>
                <c:pt idx="502">
                  <c:v>42923</c:v>
                </c:pt>
                <c:pt idx="503">
                  <c:v>42926</c:v>
                </c:pt>
                <c:pt idx="504">
                  <c:v>42927</c:v>
                </c:pt>
                <c:pt idx="505">
                  <c:v>42928</c:v>
                </c:pt>
                <c:pt idx="506">
                  <c:v>42929</c:v>
                </c:pt>
                <c:pt idx="507">
                  <c:v>42930</c:v>
                </c:pt>
                <c:pt idx="508">
                  <c:v>42933</c:v>
                </c:pt>
                <c:pt idx="509">
                  <c:v>42934</c:v>
                </c:pt>
                <c:pt idx="510">
                  <c:v>42935</c:v>
                </c:pt>
                <c:pt idx="511">
                  <c:v>42942</c:v>
                </c:pt>
              </c:numCache>
            </c:numRef>
          </c:xVal>
          <c:yVal>
            <c:numRef>
              <c:f>EUR6M!$BD$2:$BD$513</c:f>
              <c:numCache>
                <c:formatCode>0.0000%</c:formatCode>
                <c:ptCount val="512"/>
                <c:pt idx="0">
                  <c:v>4.9800000000004355E-4</c:v>
                </c:pt>
                <c:pt idx="1">
                  <c:v>4.6948029306767921E-4</c:v>
                </c:pt>
                <c:pt idx="2">
                  <c:v>4.7646689776854217E-4</c:v>
                </c:pt>
                <c:pt idx="3">
                  <c:v>4.8649535872976072E-4</c:v>
                </c:pt>
                <c:pt idx="4">
                  <c:v>4.9940648610666684E-4</c:v>
                </c:pt>
                <c:pt idx="5">
                  <c:v>5.1553216609415056E-4</c:v>
                </c:pt>
                <c:pt idx="6">
                  <c:v>5.2093633258522352E-4</c:v>
                </c:pt>
                <c:pt idx="7">
                  <c:v>5.2195838727089037E-4</c:v>
                </c:pt>
                <c:pt idx="8">
                  <c:v>5.2261508785567123E-4</c:v>
                </c:pt>
                <c:pt idx="9">
                  <c:v>5.2301339767638869E-4</c:v>
                </c:pt>
                <c:pt idx="10">
                  <c:v>5.2288791075804904E-4</c:v>
                </c:pt>
                <c:pt idx="11">
                  <c:v>5.2701789844091505E-4</c:v>
                </c:pt>
                <c:pt idx="12">
                  <c:v>5.2814547942601987E-4</c:v>
                </c:pt>
                <c:pt idx="13">
                  <c:v>5.2913927166495602E-4</c:v>
                </c:pt>
                <c:pt idx="14">
                  <c:v>5.3006665780932778E-4</c:v>
                </c:pt>
                <c:pt idx="15">
                  <c:v>5.3075675265309768E-4</c:v>
                </c:pt>
                <c:pt idx="16">
                  <c:v>5.3265566955043716E-4</c:v>
                </c:pt>
                <c:pt idx="17">
                  <c:v>5.3305990843845251E-4</c:v>
                </c:pt>
                <c:pt idx="18">
                  <c:v>5.3334456988981974E-4</c:v>
                </c:pt>
                <c:pt idx="19">
                  <c:v>5.3357596659955604E-4</c:v>
                </c:pt>
                <c:pt idx="20">
                  <c:v>5.33589564354204E-4</c:v>
                </c:pt>
                <c:pt idx="21">
                  <c:v>5.3297421453517475E-4</c:v>
                </c:pt>
                <c:pt idx="22">
                  <c:v>5.3229218084043634E-4</c:v>
                </c:pt>
                <c:pt idx="23">
                  <c:v>5.3159770301084482E-4</c:v>
                </c:pt>
                <c:pt idx="24">
                  <c:v>5.2601265044640146E-4</c:v>
                </c:pt>
                <c:pt idx="25">
                  <c:v>5.2771317854122409E-4</c:v>
                </c:pt>
                <c:pt idx="26">
                  <c:v>5.3297185964233402E-4</c:v>
                </c:pt>
                <c:pt idx="27">
                  <c:v>5.3223441765441976E-4</c:v>
                </c:pt>
                <c:pt idx="28">
                  <c:v>5.3148439485626578E-4</c:v>
                </c:pt>
                <c:pt idx="29">
                  <c:v>5.307217912619267E-4</c:v>
                </c:pt>
                <c:pt idx="30">
                  <c:v>5.2994660688545736E-4</c:v>
                </c:pt>
                <c:pt idx="31">
                  <c:v>5.275455692169902E-4</c:v>
                </c:pt>
                <c:pt idx="32">
                  <c:v>5.2672006186440504E-4</c:v>
                </c:pt>
                <c:pt idx="33">
                  <c:v>5.2588197380699019E-4</c:v>
                </c:pt>
                <c:pt idx="34">
                  <c:v>5.2503130505967893E-4</c:v>
                </c:pt>
                <c:pt idx="35">
                  <c:v>5.2416805564003965E-4</c:v>
                </c:pt>
                <c:pt idx="36">
                  <c:v>5.2150282350746466E-4</c:v>
                </c:pt>
                <c:pt idx="37">
                  <c:v>5.2058925156189882E-4</c:v>
                </c:pt>
                <c:pt idx="38">
                  <c:v>5.1966309902877223E-4</c:v>
                </c:pt>
                <c:pt idx="39">
                  <c:v>5.2243747960591558E-4</c:v>
                </c:pt>
                <c:pt idx="40">
                  <c:v>5.2523035518155865E-4</c:v>
                </c:pt>
                <c:pt idx="41">
                  <c:v>5.3371995268786663E-4</c:v>
                </c:pt>
                <c:pt idx="42">
                  <c:v>5.3658680904764586E-4</c:v>
                </c:pt>
                <c:pt idx="43">
                  <c:v>5.3947216080209141E-4</c:v>
                </c:pt>
                <c:pt idx="44">
                  <c:v>5.423760080333354E-4</c:v>
                </c:pt>
                <c:pt idx="45">
                  <c:v>5.4736903925820955E-4</c:v>
                </c:pt>
                <c:pt idx="46">
                  <c:v>5.4877851257993594E-4</c:v>
                </c:pt>
                <c:pt idx="47">
                  <c:v>5.4918100251377666E-4</c:v>
                </c:pt>
                <c:pt idx="48">
                  <c:v>5.5136909311952957E-4</c:v>
                </c:pt>
                <c:pt idx="49">
                  <c:v>5.5262285700306227E-4</c:v>
                </c:pt>
                <c:pt idx="50">
                  <c:v>5.5568955438161163E-4</c:v>
                </c:pt>
                <c:pt idx="51">
                  <c:v>5.5736106874209159E-4</c:v>
                </c:pt>
                <c:pt idx="52">
                  <c:v>5.5847641047756353E-4</c:v>
                </c:pt>
                <c:pt idx="53">
                  <c:v>5.5956406763796589E-4</c:v>
                </c:pt>
                <c:pt idx="54">
                  <c:v>5.6062404017743377E-4</c:v>
                </c:pt>
                <c:pt idx="55">
                  <c:v>5.6356402586556339E-4</c:v>
                </c:pt>
                <c:pt idx="56">
                  <c:v>5.6458708324273223E-4</c:v>
                </c:pt>
                <c:pt idx="57">
                  <c:v>5.6550863202755567E-4</c:v>
                </c:pt>
                <c:pt idx="58">
                  <c:v>5.664024959398425E-4</c:v>
                </c:pt>
                <c:pt idx="59">
                  <c:v>5.6726867494202729E-4</c:v>
                </c:pt>
                <c:pt idx="60">
                  <c:v>5.700966078250445E-4</c:v>
                </c:pt>
                <c:pt idx="61">
                  <c:v>5.704565411381832E-4</c:v>
                </c:pt>
                <c:pt idx="62">
                  <c:v>5.7118429506524966E-4</c:v>
                </c:pt>
                <c:pt idx="63">
                  <c:v>5.7188436388128192E-4</c:v>
                </c:pt>
                <c:pt idx="64">
                  <c:v>5.7255674755526639E-4</c:v>
                </c:pt>
                <c:pt idx="65">
                  <c:v>5.752872867487008E-4</c:v>
                </c:pt>
                <c:pt idx="66">
                  <c:v>5.7496943028821027E-4</c:v>
                </c:pt>
                <c:pt idx="67">
                  <c:v>5.7616824429190534E-4</c:v>
                </c:pt>
                <c:pt idx="68">
                  <c:v>5.7735308195900963E-4</c:v>
                </c:pt>
                <c:pt idx="69">
                  <c:v>5.7852394326375145E-4</c:v>
                </c:pt>
                <c:pt idx="70">
                  <c:v>5.7859583701993492E-4</c:v>
                </c:pt>
                <c:pt idx="71">
                  <c:v>5.8196824526534328E-4</c:v>
                </c:pt>
                <c:pt idx="72">
                  <c:v>5.8306427485989862E-4</c:v>
                </c:pt>
                <c:pt idx="73">
                  <c:v>5.8414625117239941E-4</c:v>
                </c:pt>
                <c:pt idx="74">
                  <c:v>5.8521417417868918E-4</c:v>
                </c:pt>
                <c:pt idx="75">
                  <c:v>5.8626804385680743E-4</c:v>
                </c:pt>
                <c:pt idx="76">
                  <c:v>5.8934533269681879E-4</c:v>
                </c:pt>
                <c:pt idx="77">
                  <c:v>5.9034298883913286E-4</c:v>
                </c:pt>
                <c:pt idx="78">
                  <c:v>5.9132659154391225E-4</c:v>
                </c:pt>
                <c:pt idx="79">
                  <c:v>5.922961407900751E-4</c:v>
                </c:pt>
                <c:pt idx="80">
                  <c:v>5.9325163655653929E-4</c:v>
                </c:pt>
                <c:pt idx="81">
                  <c:v>5.9603380277789986E-4</c:v>
                </c:pt>
                <c:pt idx="82">
                  <c:v>5.9693308442616854E-4</c:v>
                </c:pt>
                <c:pt idx="83">
                  <c:v>5.9781831249679489E-4</c:v>
                </c:pt>
                <c:pt idx="84">
                  <c:v>5.9868948697001467E-4</c:v>
                </c:pt>
                <c:pt idx="85">
                  <c:v>5.9954660782738094E-4</c:v>
                </c:pt>
                <c:pt idx="86">
                  <c:v>6.020336485251615E-4</c:v>
                </c:pt>
                <c:pt idx="87">
                  <c:v>6.0283455474079508E-4</c:v>
                </c:pt>
                <c:pt idx="88">
                  <c:v>6.0370134969836358E-4</c:v>
                </c:pt>
                <c:pt idx="89">
                  <c:v>6.0455535992924808E-4</c:v>
                </c:pt>
                <c:pt idx="90">
                  <c:v>6.0539658541675881E-4</c:v>
                </c:pt>
                <c:pt idx="91">
                  <c:v>6.0910781610174218E-4</c:v>
                </c:pt>
                <c:pt idx="92">
                  <c:v>6.0990452341257639E-4</c:v>
                </c:pt>
                <c:pt idx="93">
                  <c:v>6.1068851574199324E-4</c:v>
                </c:pt>
                <c:pt idx="94">
                  <c:v>6.1145979307557794E-4</c:v>
                </c:pt>
                <c:pt idx="95">
                  <c:v>6.1479129861796418E-4</c:v>
                </c:pt>
                <c:pt idx="96">
                  <c:v>6.144177521532542E-4</c:v>
                </c:pt>
                <c:pt idx="97">
                  <c:v>6.151254542870894E-4</c:v>
                </c:pt>
                <c:pt idx="98">
                  <c:v>6.1582044133860422E-4</c:v>
                </c:pt>
                <c:pt idx="99">
                  <c:v>6.1650271329425754E-4</c:v>
                </c:pt>
                <c:pt idx="100">
                  <c:v>6.1984313820937322E-4</c:v>
                </c:pt>
                <c:pt idx="101">
                  <c:v>6.1910464990141284E-4</c:v>
                </c:pt>
                <c:pt idx="102">
                  <c:v>6.1972334618556305E-4</c:v>
                </c:pt>
                <c:pt idx="103">
                  <c:v>6.2032932729872055E-4</c:v>
                </c:pt>
                <c:pt idx="104">
                  <c:v>6.2064627975731636E-4</c:v>
                </c:pt>
                <c:pt idx="105">
                  <c:v>6.2317545044827613E-4</c:v>
                </c:pt>
                <c:pt idx="106">
                  <c:v>6.2177024065893419E-4</c:v>
                </c:pt>
                <c:pt idx="107">
                  <c:v>6.2201526862100745E-4</c:v>
                </c:pt>
                <c:pt idx="108">
                  <c:v>6.2224591166577966E-4</c:v>
                </c:pt>
                <c:pt idx="109">
                  <c:v>6.2246216978888277E-4</c:v>
                </c:pt>
                <c:pt idx="110">
                  <c:v>6.2860708884859482E-4</c:v>
                </c:pt>
                <c:pt idx="111">
                  <c:v>6.3014999862405659E-4</c:v>
                </c:pt>
                <c:pt idx="112">
                  <c:v>6.3169558041687986E-4</c:v>
                </c:pt>
                <c:pt idx="113">
                  <c:v>6.3207256685462066E-4</c:v>
                </c:pt>
                <c:pt idx="114">
                  <c:v>6.3828919009322447E-4</c:v>
                </c:pt>
                <c:pt idx="115">
                  <c:v>6.3985006267561792E-4</c:v>
                </c:pt>
                <c:pt idx="116">
                  <c:v>6.4141362197962565E-4</c:v>
                </c:pt>
                <c:pt idx="117">
                  <c:v>6.4297986801139682E-4</c:v>
                </c:pt>
                <c:pt idx="118">
                  <c:v>6.4454880077795859E-4</c:v>
                </c:pt>
                <c:pt idx="119">
                  <c:v>6.4927171954919506E-4</c:v>
                </c:pt>
                <c:pt idx="120">
                  <c:v>6.508513993177266E-4</c:v>
                </c:pt>
                <c:pt idx="121">
                  <c:v>6.5243376585311097E-4</c:v>
                </c:pt>
                <c:pt idx="122">
                  <c:v>6.5401881916149734E-4</c:v>
                </c:pt>
                <c:pt idx="123">
                  <c:v>6.5560655924903444E-4</c:v>
                </c:pt>
                <c:pt idx="124">
                  <c:v>6.6038590025374968E-4</c:v>
                </c:pt>
                <c:pt idx="125">
                  <c:v>6.6198438752421065E-4</c:v>
                </c:pt>
                <c:pt idx="126">
                  <c:v>6.635855616063239E-4</c:v>
                </c:pt>
                <c:pt idx="127">
                  <c:v>6.651894225071167E-4</c:v>
                </c:pt>
                <c:pt idx="128">
                  <c:v>6.6679597023273809E-4</c:v>
                </c:pt>
                <c:pt idx="129">
                  <c:v>6.7163173442445507E-4</c:v>
                </c:pt>
                <c:pt idx="130">
                  <c:v>6.73620888268732E-4</c:v>
                </c:pt>
                <c:pt idx="131">
                  <c:v>6.7561668559789202E-4</c:v>
                </c:pt>
                <c:pt idx="132">
                  <c:v>6.776191264316996E-4</c:v>
                </c:pt>
                <c:pt idx="133">
                  <c:v>6.7962821079167583E-4</c:v>
                </c:pt>
                <c:pt idx="134">
                  <c:v>6.8569532522538292E-4</c:v>
                </c:pt>
                <c:pt idx="135">
                  <c:v>6.877309838894351E-4</c:v>
                </c:pt>
                <c:pt idx="136">
                  <c:v>6.8977328618023497E-4</c:v>
                </c:pt>
                <c:pt idx="137">
                  <c:v>6.9182223211930374E-4</c:v>
                </c:pt>
                <c:pt idx="138">
                  <c:v>6.9387782172684496E-4</c:v>
                </c:pt>
                <c:pt idx="139">
                  <c:v>7.0008445276629279E-4</c:v>
                </c:pt>
                <c:pt idx="140">
                  <c:v>7.0216661725503078E-4</c:v>
                </c:pt>
                <c:pt idx="141">
                  <c:v>7.0425542551589464E-4</c:v>
                </c:pt>
                <c:pt idx="142">
                  <c:v>7.0635087757084478E-4</c:v>
                </c:pt>
                <c:pt idx="143">
                  <c:v>7.0845297344008476E-4</c:v>
                </c:pt>
                <c:pt idx="144">
                  <c:v>7.1479912414831783E-4</c:v>
                </c:pt>
                <c:pt idx="145">
                  <c:v>7.169277954890516E-4</c:v>
                </c:pt>
                <c:pt idx="146">
                  <c:v>7.1906311075080321E-4</c:v>
                </c:pt>
                <c:pt idx="147">
                  <c:v>7.2120506995509374E-4</c:v>
                </c:pt>
                <c:pt idx="148">
                  <c:v>7.2335367312432292E-4</c:v>
                </c:pt>
                <c:pt idx="149">
                  <c:v>7.2983934663290199E-4</c:v>
                </c:pt>
                <c:pt idx="150">
                  <c:v>7.3201452587578065E-4</c:v>
                </c:pt>
                <c:pt idx="151">
                  <c:v>7.3419634919208259E-4</c:v>
                </c:pt>
                <c:pt idx="152">
                  <c:v>7.3886510708358203E-4</c:v>
                </c:pt>
                <c:pt idx="153">
                  <c:v>7.4356327273218995E-4</c:v>
                </c:pt>
                <c:pt idx="154">
                  <c:v>7.5991294043386149E-4</c:v>
                </c:pt>
                <c:pt idx="155">
                  <c:v>7.6469485339815955E-4</c:v>
                </c:pt>
                <c:pt idx="156">
                  <c:v>7.6950585576117338E-4</c:v>
                </c:pt>
                <c:pt idx="157">
                  <c:v>7.7631608498467607E-4</c:v>
                </c:pt>
                <c:pt idx="158">
                  <c:v>7.8018379276882102E-4</c:v>
                </c:pt>
                <c:pt idx="159">
                  <c:v>7.9399721610702882E-4</c:v>
                </c:pt>
                <c:pt idx="160">
                  <c:v>7.9898275941087365E-4</c:v>
                </c:pt>
                <c:pt idx="161">
                  <c:v>8.0399739364177703E-4</c:v>
                </c:pt>
                <c:pt idx="162">
                  <c:v>8.107660314750039E-4</c:v>
                </c:pt>
                <c:pt idx="163">
                  <c:v>8.1495822372479624E-4</c:v>
                </c:pt>
                <c:pt idx="164">
                  <c:v>8.2950693657022647E-4</c:v>
                </c:pt>
                <c:pt idx="165">
                  <c:v>8.3469612110273364E-4</c:v>
                </c:pt>
                <c:pt idx="166">
                  <c:v>8.4033994339832968E-4</c:v>
                </c:pt>
                <c:pt idx="167">
                  <c:v>8.4468810867081986E-4</c:v>
                </c:pt>
                <c:pt idx="168">
                  <c:v>8.4551783337582771E-4</c:v>
                </c:pt>
                <c:pt idx="169">
                  <c:v>8.5035133791650679E-4</c:v>
                </c:pt>
                <c:pt idx="170">
                  <c:v>8.5235469132836385E-4</c:v>
                </c:pt>
                <c:pt idx="171">
                  <c:v>8.5435840291240835E-4</c:v>
                </c:pt>
                <c:pt idx="172">
                  <c:v>8.5871398820991363E-4</c:v>
                </c:pt>
                <c:pt idx="173">
                  <c:v>8.6638819409300073E-4</c:v>
                </c:pt>
                <c:pt idx="174">
                  <c:v>8.6839441291233419E-4</c:v>
                </c:pt>
                <c:pt idx="175">
                  <c:v>8.6922052653822315E-4</c:v>
                </c:pt>
                <c:pt idx="176">
                  <c:v>8.7358715015591634E-4</c:v>
                </c:pt>
                <c:pt idx="177">
                  <c:v>8.7724908681776779E-4</c:v>
                </c:pt>
                <c:pt idx="178">
                  <c:v>8.7925712718344817E-4</c:v>
                </c:pt>
                <c:pt idx="179">
                  <c:v>8.8126552766980488E-4</c:v>
                </c:pt>
                <c:pt idx="180">
                  <c:v>8.8327428827771179E-4</c:v>
                </c:pt>
                <c:pt idx="181">
                  <c:v>8.8764799427565333E-4</c:v>
                </c:pt>
                <c:pt idx="182">
                  <c:v>8.9131293194711714E-4</c:v>
                </c:pt>
                <c:pt idx="183">
                  <c:v>8.9332349317937311E-4</c:v>
                </c:pt>
                <c:pt idx="184">
                  <c:v>8.9533441454060488E-4</c:v>
                </c:pt>
                <c:pt idx="185">
                  <c:v>8.9734569603037572E-4</c:v>
                </c:pt>
                <c:pt idx="186">
                  <c:v>9.0172629604973946E-4</c:v>
                </c:pt>
                <c:pt idx="187">
                  <c:v>9.0539442330586238E-4</c:v>
                </c:pt>
                <c:pt idx="188">
                  <c:v>9.0740750545929502E-4</c:v>
                </c:pt>
                <c:pt idx="189">
                  <c:v>9.0942094774825561E-4</c:v>
                </c:pt>
                <c:pt idx="190">
                  <c:v>9.1143475017449146E-4</c:v>
                </c:pt>
                <c:pt idx="191">
                  <c:v>9.1582205585668283E-4</c:v>
                </c:pt>
                <c:pt idx="192">
                  <c:v>9.1949356127140626E-4</c:v>
                </c:pt>
                <c:pt idx="193">
                  <c:v>9.2150916439930639E-4</c:v>
                </c:pt>
                <c:pt idx="194">
                  <c:v>9.2352512767059699E-4</c:v>
                </c:pt>
                <c:pt idx="195">
                  <c:v>9.2554145108702537E-4</c:v>
                </c:pt>
                <c:pt idx="196">
                  <c:v>9.2993527407326301E-4</c:v>
                </c:pt>
                <c:pt idx="197">
                  <c:v>9.3480057999014668E-4</c:v>
                </c:pt>
                <c:pt idx="198">
                  <c:v>9.3681897757573647E-4</c:v>
                </c:pt>
                <c:pt idx="199">
                  <c:v>9.3883773337912954E-4</c:v>
                </c:pt>
                <c:pt idx="200">
                  <c:v>9.4323392621530359E-4</c:v>
                </c:pt>
                <c:pt idx="201">
                  <c:v>9.4406595107798818E-4</c:v>
                </c:pt>
                <c:pt idx="202">
                  <c:v>9.4893688570962819E-4</c:v>
                </c:pt>
                <c:pt idx="203">
                  <c:v>9.5095779084634121E-4</c:v>
                </c:pt>
                <c:pt idx="204">
                  <c:v>9.5297905420867743E-4</c:v>
                </c:pt>
                <c:pt idx="205">
                  <c:v>9.5738136286801958E-4</c:v>
                </c:pt>
                <c:pt idx="206">
                  <c:v>9.5821408725023046E-4</c:v>
                </c:pt>
                <c:pt idx="207">
                  <c:v>9.6309074444945119E-4</c:v>
                </c:pt>
                <c:pt idx="208">
                  <c:v>9.6511415719115754E-4</c:v>
                </c:pt>
                <c:pt idx="209">
                  <c:v>9.6713792816674113E-4</c:v>
                </c:pt>
                <c:pt idx="210">
                  <c:v>9.715461663353886E-4</c:v>
                </c:pt>
                <c:pt idx="211">
                  <c:v>9.7237968296763372E-4</c:v>
                </c:pt>
                <c:pt idx="212">
                  <c:v>9.7726215658887772E-4</c:v>
                </c:pt>
                <c:pt idx="213">
                  <c:v>9.7928807699031607E-4</c:v>
                </c:pt>
                <c:pt idx="214">
                  <c:v>9.8131435563301702E-4</c:v>
                </c:pt>
                <c:pt idx="215">
                  <c:v>9.8572833699732171E-4</c:v>
                </c:pt>
                <c:pt idx="216">
                  <c:v>9.865627386112985E-4</c:v>
                </c:pt>
                <c:pt idx="217">
                  <c:v>9.9145112250760385E-4</c:v>
                </c:pt>
                <c:pt idx="218">
                  <c:v>9.9228217225087127E-4</c:v>
                </c:pt>
                <c:pt idx="219">
                  <c:v>9.9431074124540315E-4</c:v>
                </c:pt>
                <c:pt idx="220">
                  <c:v>9.9633967042394873E-4</c:v>
                </c:pt>
                <c:pt idx="221">
                  <c:v>1.000763254560165E-3</c:v>
                </c:pt>
                <c:pt idx="222">
                  <c:v>1.0044589889939936E-3</c:v>
                </c:pt>
                <c:pt idx="223">
                  <c:v>1.0064897191061491E-3</c:v>
                </c:pt>
                <c:pt idx="224">
                  <c:v>1.0085208094084339E-3</c:v>
                </c:pt>
                <c:pt idx="225">
                  <c:v>1.0105522599021578E-3</c:v>
                </c:pt>
                <c:pt idx="226">
                  <c:v>1.0149812311957657E-3</c:v>
                </c:pt>
                <c:pt idx="227">
                  <c:v>1.0186816638111057E-3</c:v>
                </c:pt>
                <c:pt idx="228">
                  <c:v>1.0207149152773158E-3</c:v>
                </c:pt>
                <c:pt idx="229">
                  <c:v>1.0227485269419542E-3</c:v>
                </c:pt>
                <c:pt idx="230">
                  <c:v>1.0247824988054578E-3</c:v>
                </c:pt>
                <c:pt idx="231">
                  <c:v>1.0294900535092865E-3</c:v>
                </c:pt>
                <c:pt idx="232">
                  <c:v>1.0340374934602612E-3</c:v>
                </c:pt>
                <c:pt idx="233">
                  <c:v>1.0363563189748144E-3</c:v>
                </c:pt>
                <c:pt idx="234">
                  <c:v>1.0395516808694584E-3</c:v>
                </c:pt>
                <c:pt idx="235">
                  <c:v>1.0427524459484506E-3</c:v>
                </c:pt>
                <c:pt idx="236">
                  <c:v>1.0521016247888233E-3</c:v>
                </c:pt>
                <c:pt idx="237">
                  <c:v>1.0556095386373117E-3</c:v>
                </c:pt>
                <c:pt idx="238">
                  <c:v>1.0588373200355401E-3</c:v>
                </c:pt>
                <c:pt idx="239">
                  <c:v>1.0620705047762414E-3</c:v>
                </c:pt>
                <c:pt idx="240">
                  <c:v>1.0653090928873716E-3</c:v>
                </c:pt>
                <c:pt idx="241">
                  <c:v>1.0726150575652909E-3</c:v>
                </c:pt>
                <c:pt idx="242">
                  <c:v>1.0803429290180025E-3</c:v>
                </c:pt>
                <c:pt idx="243">
                  <c:v>1.0836053872567818E-3</c:v>
                </c:pt>
                <c:pt idx="244">
                  <c:v>1.0868732197283591E-3</c:v>
                </c:pt>
                <c:pt idx="245">
                  <c:v>1.0941566253671346E-3</c:v>
                </c:pt>
                <c:pt idx="246">
                  <c:v>1.0954304748975561E-3</c:v>
                </c:pt>
                <c:pt idx="247">
                  <c:v>1.1032929965365777E-3</c:v>
                </c:pt>
                <c:pt idx="248">
                  <c:v>1.1065930749770934E-3</c:v>
                </c:pt>
                <c:pt idx="249">
                  <c:v>1.1098985278402552E-3</c:v>
                </c:pt>
                <c:pt idx="250">
                  <c:v>1.1171737867242358E-3</c:v>
                </c:pt>
                <c:pt idx="251">
                  <c:v>1.1185078136371951E-3</c:v>
                </c:pt>
                <c:pt idx="252">
                  <c:v>1.1265064094545529E-3</c:v>
                </c:pt>
                <c:pt idx="253">
                  <c:v>1.1298441094283488E-3</c:v>
                </c:pt>
                <c:pt idx="254">
                  <c:v>1.1331871840163763E-3</c:v>
                </c:pt>
                <c:pt idx="255">
                  <c:v>1.1404514727184694E-3</c:v>
                </c:pt>
                <c:pt idx="256">
                  <c:v>1.1418470830900612E-3</c:v>
                </c:pt>
                <c:pt idx="257">
                  <c:v>1.1499831771348739E-3</c:v>
                </c:pt>
                <c:pt idx="258">
                  <c:v>1.1533584999878295E-3</c:v>
                </c:pt>
                <c:pt idx="259">
                  <c:v>1.1567391976487751E-3</c:v>
                </c:pt>
                <c:pt idx="260">
                  <c:v>1.1639896927384539E-3</c:v>
                </c:pt>
                <c:pt idx="261">
                  <c:v>1.1673735642341524E-3</c:v>
                </c:pt>
                <c:pt idx="262">
                  <c:v>1.1737233090451842E-3</c:v>
                </c:pt>
                <c:pt idx="263">
                  <c:v>1.1771362561388192E-3</c:v>
                </c:pt>
                <c:pt idx="264">
                  <c:v>1.1805545782359401E-3</c:v>
                </c:pt>
                <c:pt idx="265">
                  <c:v>1.1877884562763819E-3</c:v>
                </c:pt>
                <c:pt idx="266">
                  <c:v>1.1893114518938114E-3</c:v>
                </c:pt>
                <c:pt idx="267">
                  <c:v>1.1977268147599991E-3</c:v>
                </c:pt>
                <c:pt idx="268">
                  <c:v>1.2011773874706041E-3</c:v>
                </c:pt>
                <c:pt idx="269">
                  <c:v>1.2046333353823628E-3</c:v>
                </c:pt>
                <c:pt idx="270">
                  <c:v>1.2118477729314559E-3</c:v>
                </c:pt>
                <c:pt idx="271">
                  <c:v>1.2134365703865731E-3</c:v>
                </c:pt>
                <c:pt idx="272">
                  <c:v>1.2219937039602703E-3</c:v>
                </c:pt>
                <c:pt idx="273">
                  <c:v>1.2254819036793408E-3</c:v>
                </c:pt>
                <c:pt idx="274">
                  <c:v>1.2289754787998398E-3</c:v>
                </c:pt>
                <c:pt idx="275">
                  <c:v>1.2361676524055931E-3</c:v>
                </c:pt>
                <c:pt idx="276">
                  <c:v>1.2378236578780447E-3</c:v>
                </c:pt>
                <c:pt idx="277">
                  <c:v>1.2465239864320828E-3</c:v>
                </c:pt>
                <c:pt idx="278">
                  <c:v>1.2500498145663198E-3</c:v>
                </c:pt>
                <c:pt idx="279">
                  <c:v>1.2535810183044317E-3</c:v>
                </c:pt>
                <c:pt idx="280">
                  <c:v>1.2607481045085805E-3</c:v>
                </c:pt>
                <c:pt idx="281">
                  <c:v>1.262472724203386E-3</c:v>
                </c:pt>
                <c:pt idx="282">
                  <c:v>1.269513579335989E-3</c:v>
                </c:pt>
                <c:pt idx="283">
                  <c:v>1.2712775360830069E-3</c:v>
                </c:pt>
                <c:pt idx="284">
                  <c:v>1.2730516253940541E-3</c:v>
                </c:pt>
                <c:pt idx="285">
                  <c:v>1.276640535301435E-3</c:v>
                </c:pt>
                <c:pt idx="286">
                  <c:v>1.2802349099437788E-3</c:v>
                </c:pt>
                <c:pt idx="287">
                  <c:v>1.2928301843170324E-3</c:v>
                </c:pt>
                <c:pt idx="288">
                  <c:v>1.2946670564532498E-3</c:v>
                </c:pt>
                <c:pt idx="289">
                  <c:v>1.2982887552142519E-3</c:v>
                </c:pt>
                <c:pt idx="290">
                  <c:v>1.3019159188886378E-3</c:v>
                </c:pt>
                <c:pt idx="291">
                  <c:v>1.3055485475055551E-3</c:v>
                </c:pt>
                <c:pt idx="292">
                  <c:v>1.3182222292180252E-3</c:v>
                </c:pt>
                <c:pt idx="293">
                  <c:v>1.3201337120022575E-3</c:v>
                </c:pt>
                <c:pt idx="294">
                  <c:v>1.3237936657831849E-3</c:v>
                </c:pt>
                <c:pt idx="295">
                  <c:v>1.3274590846877148E-3</c:v>
                </c:pt>
                <c:pt idx="296">
                  <c:v>1.3306972665911082E-3</c:v>
                </c:pt>
                <c:pt idx="297">
                  <c:v>1.3421470423064879E-3</c:v>
                </c:pt>
                <c:pt idx="298">
                  <c:v>1.3436841239185435E-3</c:v>
                </c:pt>
                <c:pt idx="299">
                  <c:v>1.3469393707623372E-3</c:v>
                </c:pt>
                <c:pt idx="300">
                  <c:v>1.3513438017281366E-3</c:v>
                </c:pt>
                <c:pt idx="301">
                  <c:v>1.3557554129684326E-3</c:v>
                </c:pt>
                <c:pt idx="302">
                  <c:v>1.3718525155402364E-3</c:v>
                </c:pt>
                <c:pt idx="303">
                  <c:v>1.3734736616333729E-3</c:v>
                </c:pt>
                <c:pt idx="304">
                  <c:v>1.3779211749646927E-3</c:v>
                </c:pt>
                <c:pt idx="305">
                  <c:v>1.3823758688584556E-3</c:v>
                </c:pt>
                <c:pt idx="306">
                  <c:v>1.3896331655492869E-3</c:v>
                </c:pt>
                <c:pt idx="307">
                  <c:v>1.4030436368014413E-3</c:v>
                </c:pt>
                <c:pt idx="308">
                  <c:v>1.4075280767610345E-3</c:v>
                </c:pt>
                <c:pt idx="309">
                  <c:v>1.4120196582396521E-3</c:v>
                </c:pt>
                <c:pt idx="310">
                  <c:v>1.416518381285168E-3</c:v>
                </c:pt>
                <c:pt idx="311">
                  <c:v>1.4210242459467737E-3</c:v>
                </c:pt>
                <c:pt idx="312">
                  <c:v>1.4345846901134549E-3</c:v>
                </c:pt>
                <c:pt idx="313">
                  <c:v>1.4391191217265023E-3</c:v>
                </c:pt>
                <c:pt idx="314">
                  <c:v>1.4436606951989612E-3</c:v>
                </c:pt>
                <c:pt idx="315">
                  <c:v>1.4482094105813406E-3</c:v>
                </c:pt>
                <c:pt idx="316">
                  <c:v>1.4634848421296407E-3</c:v>
                </c:pt>
                <c:pt idx="317">
                  <c:v>1.469152173471191E-3</c:v>
                </c:pt>
                <c:pt idx="318">
                  <c:v>1.4710601178571591E-3</c:v>
                </c:pt>
                <c:pt idx="319">
                  <c:v>1.4756516857307644E-3</c:v>
                </c:pt>
                <c:pt idx="320">
                  <c:v>1.4802503958599479E-3</c:v>
                </c:pt>
                <c:pt idx="321">
                  <c:v>1.4848562482943403E-3</c:v>
                </c:pt>
                <c:pt idx="322">
                  <c:v>1.4987166599250762E-3</c:v>
                </c:pt>
                <c:pt idx="323">
                  <c:v>1.5033510820779278E-3</c:v>
                </c:pt>
                <c:pt idx="324">
                  <c:v>1.5079926467858979E-3</c:v>
                </c:pt>
                <c:pt idx="325">
                  <c:v>1.5126413540981784E-3</c:v>
                </c:pt>
                <c:pt idx="326">
                  <c:v>1.5172972040661565E-3</c:v>
                </c:pt>
                <c:pt idx="327">
                  <c:v>1.5235076689740937E-3</c:v>
                </c:pt>
                <c:pt idx="328">
                  <c:v>1.5359920314990776E-3</c:v>
                </c:pt>
                <c:pt idx="329">
                  <c:v>1.5381082442162621E-3</c:v>
                </c:pt>
                <c:pt idx="330">
                  <c:v>1.5428142886861785E-3</c:v>
                </c:pt>
                <c:pt idx="331">
                  <c:v>1.5475275155014212E-3</c:v>
                </c:pt>
                <c:pt idx="332">
                  <c:v>1.5642485609002178E-3</c:v>
                </c:pt>
                <c:pt idx="333">
                  <c:v>1.5664522472345079E-3</c:v>
                </c:pt>
                <c:pt idx="334">
                  <c:v>1.5712013865417363E-3</c:v>
                </c:pt>
                <c:pt idx="335">
                  <c:v>1.5759577085012277E-3</c:v>
                </c:pt>
                <c:pt idx="336">
                  <c:v>1.580721213164212E-3</c:v>
                </c:pt>
                <c:pt idx="337">
                  <c:v>1.5975395288623387E-3</c:v>
                </c:pt>
                <c:pt idx="338">
                  <c:v>1.5998470598836206E-3</c:v>
                </c:pt>
                <c:pt idx="339">
                  <c:v>1.6046464788386976E-3</c:v>
                </c:pt>
                <c:pt idx="340">
                  <c:v>1.6094530808077373E-3</c:v>
                </c:pt>
                <c:pt idx="341">
                  <c:v>1.6142668658428525E-3</c:v>
                </c:pt>
                <c:pt idx="342">
                  <c:v>1.6311805319330502E-3</c:v>
                </c:pt>
                <c:pt idx="343">
                  <c:v>1.6335938376832388E-3</c:v>
                </c:pt>
                <c:pt idx="344">
                  <c:v>1.6384435388295442E-3</c:v>
                </c:pt>
                <c:pt idx="345">
                  <c:v>1.6433004233554864E-3</c:v>
                </c:pt>
                <c:pt idx="346">
                  <c:v>1.6481644913131789E-3</c:v>
                </c:pt>
                <c:pt idx="347">
                  <c:v>1.6651715879380934E-3</c:v>
                </c:pt>
                <c:pt idx="348">
                  <c:v>1.6676925985156324E-3</c:v>
                </c:pt>
                <c:pt idx="349">
                  <c:v>1.6749476161782074E-3</c:v>
                </c:pt>
                <c:pt idx="350">
                  <c:v>1.6798463468876384E-3</c:v>
                </c:pt>
                <c:pt idx="351">
                  <c:v>1.6847522220601128E-3</c:v>
                </c:pt>
                <c:pt idx="352">
                  <c:v>1.6995127148898728E-3</c:v>
                </c:pt>
                <c:pt idx="353">
                  <c:v>1.7044471684472802E-3</c:v>
                </c:pt>
                <c:pt idx="354">
                  <c:v>1.7093887667343308E-3</c:v>
                </c:pt>
                <c:pt idx="355">
                  <c:v>1.714337509804169E-3</c:v>
                </c:pt>
                <c:pt idx="356">
                  <c:v>1.719293397710817E-3</c:v>
                </c:pt>
                <c:pt idx="357">
                  <c:v>1.7342039309848217E-3</c:v>
                </c:pt>
                <c:pt idx="358">
                  <c:v>1.7391883987736669E-3</c:v>
                </c:pt>
                <c:pt idx="359">
                  <c:v>1.7441800116672398E-3</c:v>
                </c:pt>
                <c:pt idx="360">
                  <c:v>1.7491787697204416E-3</c:v>
                </c:pt>
                <c:pt idx="361">
                  <c:v>1.7539901040588533E-3</c:v>
                </c:pt>
                <c:pt idx="362">
                  <c:v>1.7684636136004908E-3</c:v>
                </c:pt>
                <c:pt idx="363">
                  <c:v>1.7733012857837746E-3</c:v>
                </c:pt>
                <c:pt idx="364">
                  <c:v>1.7781455425491689E-3</c:v>
                </c:pt>
                <c:pt idx="365">
                  <c:v>1.7821167455635111E-3</c:v>
                </c:pt>
                <c:pt idx="366">
                  <c:v>1.786091139581798E-3</c:v>
                </c:pt>
                <c:pt idx="367">
                  <c:v>1.802020626071672E-3</c:v>
                </c:pt>
                <c:pt idx="368">
                  <c:v>1.8060109753947286E-3</c:v>
                </c:pt>
                <c:pt idx="369">
                  <c:v>1.8100045158363632E-3</c:v>
                </c:pt>
                <c:pt idx="370">
                  <c:v>1.8140012474167798E-3</c:v>
                </c:pt>
                <c:pt idx="371">
                  <c:v>1.8260105891773841E-3</c:v>
                </c:pt>
                <c:pt idx="372">
                  <c:v>1.8280943324382128E-3</c:v>
                </c:pt>
                <c:pt idx="373">
                  <c:v>1.8321111295890209E-3</c:v>
                </c:pt>
                <c:pt idx="374">
                  <c:v>1.8361311355326185E-3</c:v>
                </c:pt>
                <c:pt idx="375">
                  <c:v>1.840154350287996E-3</c:v>
                </c:pt>
                <c:pt idx="376">
                  <c:v>1.8541440800584924E-3</c:v>
                </c:pt>
                <c:pt idx="377">
                  <c:v>1.8562792978225678E-3</c:v>
                </c:pt>
                <c:pt idx="378">
                  <c:v>1.8603185569309737E-3</c:v>
                </c:pt>
                <c:pt idx="379">
                  <c:v>1.8643610249686343E-3</c:v>
                </c:pt>
                <c:pt idx="380">
                  <c:v>1.8684067019549822E-3</c:v>
                </c:pt>
                <c:pt idx="381">
                  <c:v>1.8824339471465294E-3</c:v>
                </c:pt>
                <c:pt idx="382">
                  <c:v>1.884621499775881E-3</c:v>
                </c:pt>
                <c:pt idx="383">
                  <c:v>1.8886832217980259E-3</c:v>
                </c:pt>
                <c:pt idx="384">
                  <c:v>1.8927481528858911E-3</c:v>
                </c:pt>
                <c:pt idx="385">
                  <c:v>1.8968162930593504E-3</c:v>
                </c:pt>
                <c:pt idx="386">
                  <c:v>1.9108801971332847E-3</c:v>
                </c:pt>
                <c:pt idx="387">
                  <c:v>1.913120945002624E-3</c:v>
                </c:pt>
                <c:pt idx="388">
                  <c:v>1.9172051308990654E-3</c:v>
                </c:pt>
                <c:pt idx="389">
                  <c:v>1.9212925259990178E-3</c:v>
                </c:pt>
                <c:pt idx="390">
                  <c:v>1.9253831303219127E-3</c:v>
                </c:pt>
                <c:pt idx="391">
                  <c:v>1.9394828367474421E-3</c:v>
                </c:pt>
                <c:pt idx="392">
                  <c:v>1.9417776402443651E-3</c:v>
                </c:pt>
                <c:pt idx="393">
                  <c:v>1.9458842909809606E-3</c:v>
                </c:pt>
                <c:pt idx="394">
                  <c:v>1.9499941510597403E-3</c:v>
                </c:pt>
                <c:pt idx="395">
                  <c:v>1.954107220500136E-3</c:v>
                </c:pt>
                <c:pt idx="396">
                  <c:v>1.9682418727550179E-3</c:v>
                </c:pt>
                <c:pt idx="397">
                  <c:v>1.9705915922793291E-3</c:v>
                </c:pt>
                <c:pt idx="398">
                  <c:v>1.9747207088276768E-3</c:v>
                </c:pt>
                <c:pt idx="399">
                  <c:v>1.9788530348573241E-3</c:v>
                </c:pt>
                <c:pt idx="400">
                  <c:v>1.9829885703881445E-3</c:v>
                </c:pt>
                <c:pt idx="401">
                  <c:v>1.9971573119589216E-3</c:v>
                </c:pt>
                <c:pt idx="402">
                  <c:v>1.9995628079237208E-3</c:v>
                </c:pt>
                <c:pt idx="403">
                  <c:v>2.0037143912607189E-3</c:v>
                </c:pt>
                <c:pt idx="404">
                  <c:v>2.0078691842185738E-3</c:v>
                </c:pt>
                <c:pt idx="405">
                  <c:v>2.012027186818483E-3</c:v>
                </c:pt>
                <c:pt idx="406">
                  <c:v>2.0262291611989574E-3</c:v>
                </c:pt>
                <c:pt idx="407">
                  <c:v>2.0286912940308426E-3</c:v>
                </c:pt>
                <c:pt idx="408">
                  <c:v>2.0328653451382474E-3</c:v>
                </c:pt>
                <c:pt idx="409">
                  <c:v>2.0370426060078322E-3</c:v>
                </c:pt>
                <c:pt idx="410">
                  <c:v>2.0412230766590285E-3</c:v>
                </c:pt>
                <c:pt idx="411">
                  <c:v>2.0554574273527002E-3</c:v>
                </c:pt>
                <c:pt idx="412">
                  <c:v>2.0629819471246445E-3</c:v>
                </c:pt>
                <c:pt idx="413">
                  <c:v>2.0671633584440114E-3</c:v>
                </c:pt>
                <c:pt idx="414">
                  <c:v>2.0746633767631363E-3</c:v>
                </c:pt>
                <c:pt idx="415">
                  <c:v>2.077188512677929E-3</c:v>
                </c:pt>
                <c:pt idx="416">
                  <c:v>2.0881177832879957E-3</c:v>
                </c:pt>
                <c:pt idx="417">
                  <c:v>2.0923181420483697E-3</c:v>
                </c:pt>
                <c:pt idx="418">
                  <c:v>2.0965216587861017E-3</c:v>
                </c:pt>
                <c:pt idx="419">
                  <c:v>2.1039739991194598E-3</c:v>
                </c:pt>
                <c:pt idx="420">
                  <c:v>2.1065558241384042E-3</c:v>
                </c:pt>
                <c:pt idx="421">
                  <c:v>2.1175866128515133E-3</c:v>
                </c:pt>
                <c:pt idx="422">
                  <c:v>2.1218090778826145E-3</c:v>
                </c:pt>
                <c:pt idx="423">
                  <c:v>2.1260347010335686E-3</c:v>
                </c:pt>
                <c:pt idx="424">
                  <c:v>2.1334377099394095E-3</c:v>
                </c:pt>
                <c:pt idx="425">
                  <c:v>2.136077047796029E-3</c:v>
                </c:pt>
                <c:pt idx="426">
                  <c:v>2.1472101893038127E-3</c:v>
                </c:pt>
                <c:pt idx="427">
                  <c:v>2.1514547616044073E-3</c:v>
                </c:pt>
                <c:pt idx="428">
                  <c:v>2.1568758479238183E-3</c:v>
                </c:pt>
                <c:pt idx="429">
                  <c:v>2.1699592563647722E-3</c:v>
                </c:pt>
                <c:pt idx="430">
                  <c:v>2.1715653682776608E-3</c:v>
                </c:pt>
                <c:pt idx="431">
                  <c:v>2.1840602427802835E-3</c:v>
                </c:pt>
                <c:pt idx="432">
                  <c:v>2.1895129147094746E-3</c:v>
                </c:pt>
                <c:pt idx="433">
                  <c:v>2.1949708510597388E-3</c:v>
                </c:pt>
                <c:pt idx="434">
                  <c:v>2.1966207905731831E-3</c:v>
                </c:pt>
                <c:pt idx="435">
                  <c:v>2.1982704160157535E-3</c:v>
                </c:pt>
                <c:pt idx="436">
                  <c:v>2.2185510558612944E-3</c:v>
                </c:pt>
                <c:pt idx="437">
                  <c:v>2.2240468552716082E-3</c:v>
                </c:pt>
                <c:pt idx="438">
                  <c:v>2.2295479480052977E-3</c:v>
                </c:pt>
                <c:pt idx="439">
                  <c:v>2.2350543341064797E-3</c:v>
                </c:pt>
                <c:pt idx="440">
                  <c:v>2.2480752231154701E-3</c:v>
                </c:pt>
                <c:pt idx="441">
                  <c:v>2.2571328130776658E-3</c:v>
                </c:pt>
                <c:pt idx="442">
                  <c:v>2.2626656666837573E-3</c:v>
                </c:pt>
                <c:pt idx="443">
                  <c:v>2.2682038139242322E-3</c:v>
                </c:pt>
                <c:pt idx="444">
                  <c:v>2.2737472548440812E-3</c:v>
                </c:pt>
                <c:pt idx="445">
                  <c:v>2.3015438661881139E-3</c:v>
                </c:pt>
                <c:pt idx="446">
                  <c:v>2.3071190701198559E-3</c:v>
                </c:pt>
                <c:pt idx="447">
                  <c:v>2.3126995680432909E-3</c:v>
                </c:pt>
                <c:pt idx="448">
                  <c:v>2.3256114475086799E-3</c:v>
                </c:pt>
                <c:pt idx="449">
                  <c:v>2.3350745005572839E-3</c:v>
                </c:pt>
                <c:pt idx="450">
                  <c:v>2.340681469115802E-3</c:v>
                </c:pt>
                <c:pt idx="451">
                  <c:v>2.3462937319363979E-3</c:v>
                </c:pt>
                <c:pt idx="452">
                  <c:v>2.3519112890649368E-3</c:v>
                </c:pt>
                <c:pt idx="453">
                  <c:v>2.3683565012030858E-3</c:v>
                </c:pt>
                <c:pt idx="454">
                  <c:v>2.3836733339327215E-3</c:v>
                </c:pt>
                <c:pt idx="455">
                  <c:v>2.3893155530133655E-3</c:v>
                </c:pt>
                <c:pt idx="456">
                  <c:v>2.4020790540453035E-3</c:v>
                </c:pt>
                <c:pt idx="457">
                  <c:v>2.404174163763346E-3</c:v>
                </c:pt>
                <c:pt idx="458">
                  <c:v>2.417605639769174E-3</c:v>
                </c:pt>
                <c:pt idx="459">
                  <c:v>2.423279455709729E-3</c:v>
                </c:pt>
                <c:pt idx="460">
                  <c:v>2.4289585379528955E-3</c:v>
                </c:pt>
                <c:pt idx="461">
                  <c:v>2.4416590793567335E-3</c:v>
                </c:pt>
                <c:pt idx="462">
                  <c:v>2.4438404950022307E-3</c:v>
                </c:pt>
                <c:pt idx="463">
                  <c:v>2.4574329453153076E-3</c:v>
                </c:pt>
                <c:pt idx="464">
                  <c:v>2.4631436263377196E-3</c:v>
                </c:pt>
                <c:pt idx="465">
                  <c:v>2.4688595739837901E-3</c:v>
                </c:pt>
                <c:pt idx="466">
                  <c:v>2.48149440091854E-3</c:v>
                </c:pt>
                <c:pt idx="467">
                  <c:v>2.483763495805852E-3</c:v>
                </c:pt>
                <c:pt idx="468">
                  <c:v>2.497518313181216E-3</c:v>
                </c:pt>
                <c:pt idx="469">
                  <c:v>2.5032658615371617E-3</c:v>
                </c:pt>
                <c:pt idx="470">
                  <c:v>2.5090186768399855E-3</c:v>
                </c:pt>
                <c:pt idx="471">
                  <c:v>2.5215850344390178E-3</c:v>
                </c:pt>
                <c:pt idx="472">
                  <c:v>2.5239431819185898E-3</c:v>
                </c:pt>
                <c:pt idx="473">
                  <c:v>2.5378617591746882E-3</c:v>
                </c:pt>
                <c:pt idx="474">
                  <c:v>2.5436461771314845E-3</c:v>
                </c:pt>
                <c:pt idx="475">
                  <c:v>2.5460586696297292E-3</c:v>
                </c:pt>
                <c:pt idx="476">
                  <c:v>2.5518615563032026E-3</c:v>
                </c:pt>
                <c:pt idx="477">
                  <c:v>2.5643795691867952E-3</c:v>
                </c:pt>
                <c:pt idx="478">
                  <c:v>2.5751260630841222E-3</c:v>
                </c:pt>
                <c:pt idx="479">
                  <c:v>2.5809554300352386E-3</c:v>
                </c:pt>
                <c:pt idx="480">
                  <c:v>2.5867900931817495E-3</c:v>
                </c:pt>
                <c:pt idx="481">
                  <c:v>2.5926300525717042E-3</c:v>
                </c:pt>
                <c:pt idx="482">
                  <c:v>2.6050726735570629E-3</c:v>
                </c:pt>
                <c:pt idx="483">
                  <c:v>2.6160428535011693E-3</c:v>
                </c:pt>
                <c:pt idx="484">
                  <c:v>2.6219092948116056E-3</c:v>
                </c:pt>
                <c:pt idx="485">
                  <c:v>2.6277810326476646E-3</c:v>
                </c:pt>
                <c:pt idx="486">
                  <c:v>2.6336580670565215E-3</c:v>
                </c:pt>
                <c:pt idx="487">
                  <c:v>2.6462140152975783E-3</c:v>
                </c:pt>
                <c:pt idx="488">
                  <c:v>2.6579968958165782E-3</c:v>
                </c:pt>
                <c:pt idx="489">
                  <c:v>2.6640962406512406E-3</c:v>
                </c:pt>
                <c:pt idx="490">
                  <c:v>2.6702014406527461E-3</c:v>
                </c:pt>
                <c:pt idx="491">
                  <c:v>2.6763124958752594E-3</c:v>
                </c:pt>
                <c:pt idx="492">
                  <c:v>2.695081357771462E-3</c:v>
                </c:pt>
                <c:pt idx="493">
                  <c:v>2.7039651604372594E-3</c:v>
                </c:pt>
                <c:pt idx="494">
                  <c:v>2.7069556022021836E-3</c:v>
                </c:pt>
                <c:pt idx="495">
                  <c:v>2.7131017898929972E-3</c:v>
                </c:pt>
                <c:pt idx="496">
                  <c:v>2.7192538331861529E-3</c:v>
                </c:pt>
                <c:pt idx="497">
                  <c:v>2.7222908727064666E-3</c:v>
                </c:pt>
                <c:pt idx="498">
                  <c:v>2.7470014603101791E-3</c:v>
                </c:pt>
                <c:pt idx="499">
                  <c:v>2.7531727997222857E-3</c:v>
                </c:pt>
                <c:pt idx="500">
                  <c:v>2.7593499634419498E-3</c:v>
                </c:pt>
                <c:pt idx="501">
                  <c:v>2.77160664558901E-3</c:v>
                </c:pt>
                <c:pt idx="502">
                  <c:v>2.7747532611579716E-3</c:v>
                </c:pt>
                <c:pt idx="503">
                  <c:v>2.7903231485825334E-3</c:v>
                </c:pt>
                <c:pt idx="504">
                  <c:v>2.7965352593048807E-3</c:v>
                </c:pt>
                <c:pt idx="505">
                  <c:v>2.8027531947205642E-3</c:v>
                </c:pt>
                <c:pt idx="506">
                  <c:v>2.814910542138907E-3</c:v>
                </c:pt>
                <c:pt idx="507">
                  <c:v>2.8181673841572489E-3</c:v>
                </c:pt>
                <c:pt idx="508">
                  <c:v>2.833930244142691E-3</c:v>
                </c:pt>
                <c:pt idx="509">
                  <c:v>2.8401831288835475E-3</c:v>
                </c:pt>
                <c:pt idx="510">
                  <c:v>2.8464418387069944E-3</c:v>
                </c:pt>
                <c:pt idx="511">
                  <c:v>2.8904159144499159E-3</c:v>
                </c:pt>
              </c:numCache>
            </c:numRef>
          </c:yVal>
          <c:smooth val="0"/>
        </c:ser>
        <c:ser>
          <c:idx val="2"/>
          <c:order val="1"/>
          <c:tx>
            <c:v>6M QL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EUR6M!$BB$2:$BB$513</c:f>
              <c:numCache>
                <c:formatCode>ddd\,\ dd\-mmm\-yyyy</c:formatCode>
                <c:ptCount val="512"/>
                <c:pt idx="0">
                  <c:v>42209</c:v>
                </c:pt>
                <c:pt idx="1">
                  <c:v>42212</c:v>
                </c:pt>
                <c:pt idx="2">
                  <c:v>42213</c:v>
                </c:pt>
                <c:pt idx="3">
                  <c:v>42214</c:v>
                </c:pt>
                <c:pt idx="4">
                  <c:v>42215</c:v>
                </c:pt>
                <c:pt idx="5">
                  <c:v>42216</c:v>
                </c:pt>
                <c:pt idx="6">
                  <c:v>42219</c:v>
                </c:pt>
                <c:pt idx="7">
                  <c:v>42220</c:v>
                </c:pt>
                <c:pt idx="8">
                  <c:v>42221</c:v>
                </c:pt>
                <c:pt idx="9">
                  <c:v>42222</c:v>
                </c:pt>
                <c:pt idx="10">
                  <c:v>42223</c:v>
                </c:pt>
                <c:pt idx="11">
                  <c:v>42226</c:v>
                </c:pt>
                <c:pt idx="12">
                  <c:v>42227</c:v>
                </c:pt>
                <c:pt idx="13">
                  <c:v>42228</c:v>
                </c:pt>
                <c:pt idx="14">
                  <c:v>42229</c:v>
                </c:pt>
                <c:pt idx="15">
                  <c:v>42230</c:v>
                </c:pt>
                <c:pt idx="16">
                  <c:v>42233</c:v>
                </c:pt>
                <c:pt idx="17">
                  <c:v>42234</c:v>
                </c:pt>
                <c:pt idx="18">
                  <c:v>42235</c:v>
                </c:pt>
                <c:pt idx="19">
                  <c:v>42236</c:v>
                </c:pt>
                <c:pt idx="20">
                  <c:v>42237</c:v>
                </c:pt>
                <c:pt idx="21">
                  <c:v>42240</c:v>
                </c:pt>
                <c:pt idx="22">
                  <c:v>42241</c:v>
                </c:pt>
                <c:pt idx="23">
                  <c:v>42242</c:v>
                </c:pt>
                <c:pt idx="24">
                  <c:v>42243</c:v>
                </c:pt>
                <c:pt idx="25">
                  <c:v>42244</c:v>
                </c:pt>
                <c:pt idx="26">
                  <c:v>42247</c:v>
                </c:pt>
                <c:pt idx="27">
                  <c:v>42248</c:v>
                </c:pt>
                <c:pt idx="28">
                  <c:v>42249</c:v>
                </c:pt>
                <c:pt idx="29">
                  <c:v>42250</c:v>
                </c:pt>
                <c:pt idx="30">
                  <c:v>42251</c:v>
                </c:pt>
                <c:pt idx="31">
                  <c:v>42254</c:v>
                </c:pt>
                <c:pt idx="32">
                  <c:v>42255</c:v>
                </c:pt>
                <c:pt idx="33">
                  <c:v>42256</c:v>
                </c:pt>
                <c:pt idx="34">
                  <c:v>42257</c:v>
                </c:pt>
                <c:pt idx="35">
                  <c:v>42258</c:v>
                </c:pt>
                <c:pt idx="36">
                  <c:v>42261</c:v>
                </c:pt>
                <c:pt idx="37">
                  <c:v>42262</c:v>
                </c:pt>
                <c:pt idx="38">
                  <c:v>42263</c:v>
                </c:pt>
                <c:pt idx="39">
                  <c:v>42264</c:v>
                </c:pt>
                <c:pt idx="40">
                  <c:v>42265</c:v>
                </c:pt>
                <c:pt idx="41">
                  <c:v>42268</c:v>
                </c:pt>
                <c:pt idx="42">
                  <c:v>42269</c:v>
                </c:pt>
                <c:pt idx="43">
                  <c:v>42270</c:v>
                </c:pt>
                <c:pt idx="44">
                  <c:v>42271</c:v>
                </c:pt>
                <c:pt idx="45">
                  <c:v>42272</c:v>
                </c:pt>
                <c:pt idx="46">
                  <c:v>42275</c:v>
                </c:pt>
                <c:pt idx="47">
                  <c:v>42276</c:v>
                </c:pt>
                <c:pt idx="48">
                  <c:v>42277</c:v>
                </c:pt>
                <c:pt idx="49">
                  <c:v>42278</c:v>
                </c:pt>
                <c:pt idx="50">
                  <c:v>42279</c:v>
                </c:pt>
                <c:pt idx="51">
                  <c:v>42282</c:v>
                </c:pt>
                <c:pt idx="52">
                  <c:v>42283</c:v>
                </c:pt>
                <c:pt idx="53">
                  <c:v>42284</c:v>
                </c:pt>
                <c:pt idx="54">
                  <c:v>42285</c:v>
                </c:pt>
                <c:pt idx="55">
                  <c:v>42286</c:v>
                </c:pt>
                <c:pt idx="56">
                  <c:v>42289</c:v>
                </c:pt>
                <c:pt idx="57">
                  <c:v>42290</c:v>
                </c:pt>
                <c:pt idx="58">
                  <c:v>42291</c:v>
                </c:pt>
                <c:pt idx="59">
                  <c:v>42292</c:v>
                </c:pt>
                <c:pt idx="60">
                  <c:v>42293</c:v>
                </c:pt>
                <c:pt idx="61">
                  <c:v>42296</c:v>
                </c:pt>
                <c:pt idx="62">
                  <c:v>42297</c:v>
                </c:pt>
                <c:pt idx="63">
                  <c:v>42298</c:v>
                </c:pt>
                <c:pt idx="64">
                  <c:v>42299</c:v>
                </c:pt>
                <c:pt idx="65">
                  <c:v>42300</c:v>
                </c:pt>
                <c:pt idx="66">
                  <c:v>42303</c:v>
                </c:pt>
                <c:pt idx="67">
                  <c:v>42304</c:v>
                </c:pt>
                <c:pt idx="68">
                  <c:v>42305</c:v>
                </c:pt>
                <c:pt idx="69">
                  <c:v>42306</c:v>
                </c:pt>
                <c:pt idx="70">
                  <c:v>42307</c:v>
                </c:pt>
                <c:pt idx="71">
                  <c:v>42310</c:v>
                </c:pt>
                <c:pt idx="72">
                  <c:v>42311</c:v>
                </c:pt>
                <c:pt idx="73">
                  <c:v>42312</c:v>
                </c:pt>
                <c:pt idx="74">
                  <c:v>42313</c:v>
                </c:pt>
                <c:pt idx="75">
                  <c:v>42314</c:v>
                </c:pt>
                <c:pt idx="76">
                  <c:v>42317</c:v>
                </c:pt>
                <c:pt idx="77">
                  <c:v>42318</c:v>
                </c:pt>
                <c:pt idx="78">
                  <c:v>42319</c:v>
                </c:pt>
                <c:pt idx="79">
                  <c:v>42320</c:v>
                </c:pt>
                <c:pt idx="80">
                  <c:v>42321</c:v>
                </c:pt>
                <c:pt idx="81">
                  <c:v>42324</c:v>
                </c:pt>
                <c:pt idx="82">
                  <c:v>42325</c:v>
                </c:pt>
                <c:pt idx="83">
                  <c:v>42326</c:v>
                </c:pt>
                <c:pt idx="84">
                  <c:v>42327</c:v>
                </c:pt>
                <c:pt idx="85">
                  <c:v>42328</c:v>
                </c:pt>
                <c:pt idx="86">
                  <c:v>42331</c:v>
                </c:pt>
                <c:pt idx="87">
                  <c:v>42332</c:v>
                </c:pt>
                <c:pt idx="88">
                  <c:v>42333</c:v>
                </c:pt>
                <c:pt idx="89">
                  <c:v>42334</c:v>
                </c:pt>
                <c:pt idx="90">
                  <c:v>42335</c:v>
                </c:pt>
                <c:pt idx="91">
                  <c:v>42338</c:v>
                </c:pt>
                <c:pt idx="92">
                  <c:v>42339</c:v>
                </c:pt>
                <c:pt idx="93">
                  <c:v>42340</c:v>
                </c:pt>
                <c:pt idx="94">
                  <c:v>42341</c:v>
                </c:pt>
                <c:pt idx="95">
                  <c:v>42342</c:v>
                </c:pt>
                <c:pt idx="96">
                  <c:v>42345</c:v>
                </c:pt>
                <c:pt idx="97">
                  <c:v>42346</c:v>
                </c:pt>
                <c:pt idx="98">
                  <c:v>42347</c:v>
                </c:pt>
                <c:pt idx="99">
                  <c:v>42348</c:v>
                </c:pt>
                <c:pt idx="100">
                  <c:v>42349</c:v>
                </c:pt>
                <c:pt idx="101">
                  <c:v>42352</c:v>
                </c:pt>
                <c:pt idx="102">
                  <c:v>42353</c:v>
                </c:pt>
                <c:pt idx="103">
                  <c:v>42354</c:v>
                </c:pt>
                <c:pt idx="104">
                  <c:v>42355</c:v>
                </c:pt>
                <c:pt idx="105">
                  <c:v>42356</c:v>
                </c:pt>
                <c:pt idx="106">
                  <c:v>42359</c:v>
                </c:pt>
                <c:pt idx="107">
                  <c:v>42360</c:v>
                </c:pt>
                <c:pt idx="108">
                  <c:v>42361</c:v>
                </c:pt>
                <c:pt idx="109">
                  <c:v>42362</c:v>
                </c:pt>
                <c:pt idx="110">
                  <c:v>42366</c:v>
                </c:pt>
                <c:pt idx="111">
                  <c:v>42367</c:v>
                </c:pt>
                <c:pt idx="112">
                  <c:v>42368</c:v>
                </c:pt>
                <c:pt idx="113">
                  <c:v>42369</c:v>
                </c:pt>
                <c:pt idx="114">
                  <c:v>42373</c:v>
                </c:pt>
                <c:pt idx="115">
                  <c:v>42374</c:v>
                </c:pt>
                <c:pt idx="116">
                  <c:v>42375</c:v>
                </c:pt>
                <c:pt idx="117">
                  <c:v>42376</c:v>
                </c:pt>
                <c:pt idx="118">
                  <c:v>42377</c:v>
                </c:pt>
                <c:pt idx="119">
                  <c:v>42380</c:v>
                </c:pt>
                <c:pt idx="120">
                  <c:v>42381</c:v>
                </c:pt>
                <c:pt idx="121">
                  <c:v>42382</c:v>
                </c:pt>
                <c:pt idx="122">
                  <c:v>42383</c:v>
                </c:pt>
                <c:pt idx="123">
                  <c:v>42384</c:v>
                </c:pt>
                <c:pt idx="124">
                  <c:v>42387</c:v>
                </c:pt>
                <c:pt idx="125">
                  <c:v>42388</c:v>
                </c:pt>
                <c:pt idx="126">
                  <c:v>42389</c:v>
                </c:pt>
                <c:pt idx="127">
                  <c:v>42390</c:v>
                </c:pt>
                <c:pt idx="128">
                  <c:v>42391</c:v>
                </c:pt>
                <c:pt idx="129">
                  <c:v>42394</c:v>
                </c:pt>
                <c:pt idx="130">
                  <c:v>42395</c:v>
                </c:pt>
                <c:pt idx="131">
                  <c:v>42396</c:v>
                </c:pt>
                <c:pt idx="132">
                  <c:v>42397</c:v>
                </c:pt>
                <c:pt idx="133">
                  <c:v>42398</c:v>
                </c:pt>
                <c:pt idx="134">
                  <c:v>42401</c:v>
                </c:pt>
                <c:pt idx="135">
                  <c:v>42402</c:v>
                </c:pt>
                <c:pt idx="136">
                  <c:v>42403</c:v>
                </c:pt>
                <c:pt idx="137">
                  <c:v>42404</c:v>
                </c:pt>
                <c:pt idx="138">
                  <c:v>42405</c:v>
                </c:pt>
                <c:pt idx="139">
                  <c:v>42408</c:v>
                </c:pt>
                <c:pt idx="140">
                  <c:v>42409</c:v>
                </c:pt>
                <c:pt idx="141">
                  <c:v>42410</c:v>
                </c:pt>
                <c:pt idx="142">
                  <c:v>42411</c:v>
                </c:pt>
                <c:pt idx="143">
                  <c:v>42412</c:v>
                </c:pt>
                <c:pt idx="144">
                  <c:v>42415</c:v>
                </c:pt>
                <c:pt idx="145">
                  <c:v>42416</c:v>
                </c:pt>
                <c:pt idx="146">
                  <c:v>42417</c:v>
                </c:pt>
                <c:pt idx="147">
                  <c:v>42418</c:v>
                </c:pt>
                <c:pt idx="148">
                  <c:v>42419</c:v>
                </c:pt>
                <c:pt idx="149">
                  <c:v>42422</c:v>
                </c:pt>
                <c:pt idx="150">
                  <c:v>42423</c:v>
                </c:pt>
                <c:pt idx="151">
                  <c:v>42424</c:v>
                </c:pt>
                <c:pt idx="152">
                  <c:v>42425</c:v>
                </c:pt>
                <c:pt idx="153">
                  <c:v>42426</c:v>
                </c:pt>
                <c:pt idx="154">
                  <c:v>42429</c:v>
                </c:pt>
                <c:pt idx="155">
                  <c:v>42430</c:v>
                </c:pt>
                <c:pt idx="156">
                  <c:v>42431</c:v>
                </c:pt>
                <c:pt idx="157">
                  <c:v>42432</c:v>
                </c:pt>
                <c:pt idx="158">
                  <c:v>42433</c:v>
                </c:pt>
                <c:pt idx="159">
                  <c:v>42436</c:v>
                </c:pt>
                <c:pt idx="160">
                  <c:v>42437</c:v>
                </c:pt>
                <c:pt idx="161">
                  <c:v>42438</c:v>
                </c:pt>
                <c:pt idx="162">
                  <c:v>42439</c:v>
                </c:pt>
                <c:pt idx="163">
                  <c:v>42440</c:v>
                </c:pt>
                <c:pt idx="164">
                  <c:v>42443</c:v>
                </c:pt>
                <c:pt idx="165">
                  <c:v>42444</c:v>
                </c:pt>
                <c:pt idx="166">
                  <c:v>42445</c:v>
                </c:pt>
                <c:pt idx="167">
                  <c:v>42446</c:v>
                </c:pt>
                <c:pt idx="168">
                  <c:v>42447</c:v>
                </c:pt>
                <c:pt idx="169">
                  <c:v>42450</c:v>
                </c:pt>
                <c:pt idx="170">
                  <c:v>42451</c:v>
                </c:pt>
                <c:pt idx="171">
                  <c:v>42452</c:v>
                </c:pt>
                <c:pt idx="172">
                  <c:v>42453</c:v>
                </c:pt>
                <c:pt idx="173">
                  <c:v>42458</c:v>
                </c:pt>
                <c:pt idx="174">
                  <c:v>42459</c:v>
                </c:pt>
                <c:pt idx="175">
                  <c:v>42460</c:v>
                </c:pt>
                <c:pt idx="176">
                  <c:v>42461</c:v>
                </c:pt>
                <c:pt idx="177">
                  <c:v>42464</c:v>
                </c:pt>
                <c:pt idx="178">
                  <c:v>42465</c:v>
                </c:pt>
                <c:pt idx="179">
                  <c:v>42466</c:v>
                </c:pt>
                <c:pt idx="180">
                  <c:v>42467</c:v>
                </c:pt>
                <c:pt idx="181">
                  <c:v>42468</c:v>
                </c:pt>
                <c:pt idx="182">
                  <c:v>42471</c:v>
                </c:pt>
                <c:pt idx="183">
                  <c:v>42472</c:v>
                </c:pt>
                <c:pt idx="184">
                  <c:v>42473</c:v>
                </c:pt>
                <c:pt idx="185">
                  <c:v>42474</c:v>
                </c:pt>
                <c:pt idx="186">
                  <c:v>42475</c:v>
                </c:pt>
                <c:pt idx="187">
                  <c:v>42478</c:v>
                </c:pt>
                <c:pt idx="188">
                  <c:v>42479</c:v>
                </c:pt>
                <c:pt idx="189">
                  <c:v>42480</c:v>
                </c:pt>
                <c:pt idx="190">
                  <c:v>42481</c:v>
                </c:pt>
                <c:pt idx="191">
                  <c:v>42482</c:v>
                </c:pt>
                <c:pt idx="192">
                  <c:v>42485</c:v>
                </c:pt>
                <c:pt idx="193">
                  <c:v>42486</c:v>
                </c:pt>
                <c:pt idx="194">
                  <c:v>42487</c:v>
                </c:pt>
                <c:pt idx="195">
                  <c:v>42488</c:v>
                </c:pt>
                <c:pt idx="196">
                  <c:v>42489</c:v>
                </c:pt>
                <c:pt idx="197">
                  <c:v>42492</c:v>
                </c:pt>
                <c:pt idx="198">
                  <c:v>42493</c:v>
                </c:pt>
                <c:pt idx="199">
                  <c:v>42494</c:v>
                </c:pt>
                <c:pt idx="200">
                  <c:v>42495</c:v>
                </c:pt>
                <c:pt idx="201">
                  <c:v>42496</c:v>
                </c:pt>
                <c:pt idx="202">
                  <c:v>42499</c:v>
                </c:pt>
                <c:pt idx="203">
                  <c:v>42500</c:v>
                </c:pt>
                <c:pt idx="204">
                  <c:v>42501</c:v>
                </c:pt>
                <c:pt idx="205">
                  <c:v>42502</c:v>
                </c:pt>
                <c:pt idx="206">
                  <c:v>42503</c:v>
                </c:pt>
                <c:pt idx="207">
                  <c:v>42506</c:v>
                </c:pt>
                <c:pt idx="208">
                  <c:v>42507</c:v>
                </c:pt>
                <c:pt idx="209">
                  <c:v>42508</c:v>
                </c:pt>
                <c:pt idx="210">
                  <c:v>42509</c:v>
                </c:pt>
                <c:pt idx="211">
                  <c:v>42510</c:v>
                </c:pt>
                <c:pt idx="212">
                  <c:v>42513</c:v>
                </c:pt>
                <c:pt idx="213">
                  <c:v>42514</c:v>
                </c:pt>
                <c:pt idx="214">
                  <c:v>42515</c:v>
                </c:pt>
                <c:pt idx="215">
                  <c:v>42516</c:v>
                </c:pt>
                <c:pt idx="216">
                  <c:v>42517</c:v>
                </c:pt>
                <c:pt idx="217">
                  <c:v>42520</c:v>
                </c:pt>
                <c:pt idx="218">
                  <c:v>42521</c:v>
                </c:pt>
                <c:pt idx="219">
                  <c:v>42522</c:v>
                </c:pt>
                <c:pt idx="220">
                  <c:v>42523</c:v>
                </c:pt>
                <c:pt idx="221">
                  <c:v>42524</c:v>
                </c:pt>
                <c:pt idx="222">
                  <c:v>42527</c:v>
                </c:pt>
                <c:pt idx="223">
                  <c:v>42528</c:v>
                </c:pt>
                <c:pt idx="224">
                  <c:v>42529</c:v>
                </c:pt>
                <c:pt idx="225">
                  <c:v>42530</c:v>
                </c:pt>
                <c:pt idx="226">
                  <c:v>42531</c:v>
                </c:pt>
                <c:pt idx="227">
                  <c:v>42534</c:v>
                </c:pt>
                <c:pt idx="228">
                  <c:v>42535</c:v>
                </c:pt>
                <c:pt idx="229">
                  <c:v>42536</c:v>
                </c:pt>
                <c:pt idx="230">
                  <c:v>42537</c:v>
                </c:pt>
                <c:pt idx="231">
                  <c:v>42538</c:v>
                </c:pt>
                <c:pt idx="232">
                  <c:v>42541</c:v>
                </c:pt>
                <c:pt idx="233">
                  <c:v>42542</c:v>
                </c:pt>
                <c:pt idx="234">
                  <c:v>42543</c:v>
                </c:pt>
                <c:pt idx="235">
                  <c:v>42544</c:v>
                </c:pt>
                <c:pt idx="236">
                  <c:v>42545</c:v>
                </c:pt>
                <c:pt idx="237">
                  <c:v>42548</c:v>
                </c:pt>
                <c:pt idx="238">
                  <c:v>42549</c:v>
                </c:pt>
                <c:pt idx="239">
                  <c:v>42550</c:v>
                </c:pt>
                <c:pt idx="240">
                  <c:v>42551</c:v>
                </c:pt>
                <c:pt idx="241">
                  <c:v>42552</c:v>
                </c:pt>
                <c:pt idx="242">
                  <c:v>42555</c:v>
                </c:pt>
                <c:pt idx="243">
                  <c:v>42556</c:v>
                </c:pt>
                <c:pt idx="244">
                  <c:v>42557</c:v>
                </c:pt>
                <c:pt idx="245">
                  <c:v>42558</c:v>
                </c:pt>
                <c:pt idx="246">
                  <c:v>42559</c:v>
                </c:pt>
                <c:pt idx="247">
                  <c:v>42562</c:v>
                </c:pt>
                <c:pt idx="248">
                  <c:v>42563</c:v>
                </c:pt>
                <c:pt idx="249">
                  <c:v>42564</c:v>
                </c:pt>
                <c:pt idx="250">
                  <c:v>42565</c:v>
                </c:pt>
                <c:pt idx="251">
                  <c:v>42566</c:v>
                </c:pt>
                <c:pt idx="252">
                  <c:v>42569</c:v>
                </c:pt>
                <c:pt idx="253">
                  <c:v>42570</c:v>
                </c:pt>
                <c:pt idx="254">
                  <c:v>42571</c:v>
                </c:pt>
                <c:pt idx="255">
                  <c:v>42572</c:v>
                </c:pt>
                <c:pt idx="256">
                  <c:v>42573</c:v>
                </c:pt>
                <c:pt idx="257">
                  <c:v>42576</c:v>
                </c:pt>
                <c:pt idx="258">
                  <c:v>42577</c:v>
                </c:pt>
                <c:pt idx="259">
                  <c:v>42578</c:v>
                </c:pt>
                <c:pt idx="260">
                  <c:v>42579</c:v>
                </c:pt>
                <c:pt idx="261">
                  <c:v>42580</c:v>
                </c:pt>
                <c:pt idx="262">
                  <c:v>42583</c:v>
                </c:pt>
                <c:pt idx="263">
                  <c:v>42584</c:v>
                </c:pt>
                <c:pt idx="264">
                  <c:v>42585</c:v>
                </c:pt>
                <c:pt idx="265">
                  <c:v>42586</c:v>
                </c:pt>
                <c:pt idx="266">
                  <c:v>42587</c:v>
                </c:pt>
                <c:pt idx="267">
                  <c:v>42590</c:v>
                </c:pt>
                <c:pt idx="268">
                  <c:v>42591</c:v>
                </c:pt>
                <c:pt idx="269">
                  <c:v>42592</c:v>
                </c:pt>
                <c:pt idx="270">
                  <c:v>42593</c:v>
                </c:pt>
                <c:pt idx="271">
                  <c:v>42594</c:v>
                </c:pt>
                <c:pt idx="272">
                  <c:v>42597</c:v>
                </c:pt>
                <c:pt idx="273">
                  <c:v>42598</c:v>
                </c:pt>
                <c:pt idx="274">
                  <c:v>42599</c:v>
                </c:pt>
                <c:pt idx="275">
                  <c:v>42600</c:v>
                </c:pt>
                <c:pt idx="276">
                  <c:v>42601</c:v>
                </c:pt>
                <c:pt idx="277">
                  <c:v>42604</c:v>
                </c:pt>
                <c:pt idx="278">
                  <c:v>42605</c:v>
                </c:pt>
                <c:pt idx="279">
                  <c:v>42606</c:v>
                </c:pt>
                <c:pt idx="280">
                  <c:v>42607</c:v>
                </c:pt>
                <c:pt idx="281">
                  <c:v>42608</c:v>
                </c:pt>
                <c:pt idx="282">
                  <c:v>42611</c:v>
                </c:pt>
                <c:pt idx="283">
                  <c:v>42612</c:v>
                </c:pt>
                <c:pt idx="284">
                  <c:v>42613</c:v>
                </c:pt>
                <c:pt idx="285">
                  <c:v>42614</c:v>
                </c:pt>
                <c:pt idx="286">
                  <c:v>42615</c:v>
                </c:pt>
                <c:pt idx="287">
                  <c:v>42618</c:v>
                </c:pt>
                <c:pt idx="288">
                  <c:v>42619</c:v>
                </c:pt>
                <c:pt idx="289">
                  <c:v>42620</c:v>
                </c:pt>
                <c:pt idx="290">
                  <c:v>42621</c:v>
                </c:pt>
                <c:pt idx="291">
                  <c:v>42622</c:v>
                </c:pt>
                <c:pt idx="292">
                  <c:v>42625</c:v>
                </c:pt>
                <c:pt idx="293">
                  <c:v>42626</c:v>
                </c:pt>
                <c:pt idx="294">
                  <c:v>42627</c:v>
                </c:pt>
                <c:pt idx="295">
                  <c:v>42628</c:v>
                </c:pt>
                <c:pt idx="296">
                  <c:v>42629</c:v>
                </c:pt>
                <c:pt idx="297">
                  <c:v>42632</c:v>
                </c:pt>
                <c:pt idx="298">
                  <c:v>42633</c:v>
                </c:pt>
                <c:pt idx="299">
                  <c:v>42634</c:v>
                </c:pt>
                <c:pt idx="300">
                  <c:v>42635</c:v>
                </c:pt>
                <c:pt idx="301">
                  <c:v>42636</c:v>
                </c:pt>
                <c:pt idx="302">
                  <c:v>42639</c:v>
                </c:pt>
                <c:pt idx="303">
                  <c:v>42640</c:v>
                </c:pt>
                <c:pt idx="304">
                  <c:v>42641</c:v>
                </c:pt>
                <c:pt idx="305">
                  <c:v>42642</c:v>
                </c:pt>
                <c:pt idx="306">
                  <c:v>42643</c:v>
                </c:pt>
                <c:pt idx="307">
                  <c:v>42646</c:v>
                </c:pt>
                <c:pt idx="308">
                  <c:v>42647</c:v>
                </c:pt>
                <c:pt idx="309">
                  <c:v>42648</c:v>
                </c:pt>
                <c:pt idx="310">
                  <c:v>42649</c:v>
                </c:pt>
                <c:pt idx="311">
                  <c:v>42650</c:v>
                </c:pt>
                <c:pt idx="312">
                  <c:v>42653</c:v>
                </c:pt>
                <c:pt idx="313">
                  <c:v>42654</c:v>
                </c:pt>
                <c:pt idx="314">
                  <c:v>42655</c:v>
                </c:pt>
                <c:pt idx="315">
                  <c:v>42656</c:v>
                </c:pt>
                <c:pt idx="316">
                  <c:v>42657</c:v>
                </c:pt>
                <c:pt idx="317">
                  <c:v>42660</c:v>
                </c:pt>
                <c:pt idx="318">
                  <c:v>42661</c:v>
                </c:pt>
                <c:pt idx="319">
                  <c:v>42662</c:v>
                </c:pt>
                <c:pt idx="320">
                  <c:v>42663</c:v>
                </c:pt>
                <c:pt idx="321">
                  <c:v>42664</c:v>
                </c:pt>
                <c:pt idx="322">
                  <c:v>42667</c:v>
                </c:pt>
                <c:pt idx="323">
                  <c:v>42668</c:v>
                </c:pt>
                <c:pt idx="324">
                  <c:v>42669</c:v>
                </c:pt>
                <c:pt idx="325">
                  <c:v>42670</c:v>
                </c:pt>
                <c:pt idx="326">
                  <c:v>42671</c:v>
                </c:pt>
                <c:pt idx="327">
                  <c:v>42674</c:v>
                </c:pt>
                <c:pt idx="328">
                  <c:v>42675</c:v>
                </c:pt>
                <c:pt idx="329">
                  <c:v>42676</c:v>
                </c:pt>
                <c:pt idx="330">
                  <c:v>42677</c:v>
                </c:pt>
                <c:pt idx="331">
                  <c:v>42678</c:v>
                </c:pt>
                <c:pt idx="332">
                  <c:v>42681</c:v>
                </c:pt>
                <c:pt idx="333">
                  <c:v>42682</c:v>
                </c:pt>
                <c:pt idx="334">
                  <c:v>42683</c:v>
                </c:pt>
                <c:pt idx="335">
                  <c:v>42684</c:v>
                </c:pt>
                <c:pt idx="336">
                  <c:v>42685</c:v>
                </c:pt>
                <c:pt idx="337">
                  <c:v>42688</c:v>
                </c:pt>
                <c:pt idx="338">
                  <c:v>42689</c:v>
                </c:pt>
                <c:pt idx="339">
                  <c:v>42690</c:v>
                </c:pt>
                <c:pt idx="340">
                  <c:v>42691</c:v>
                </c:pt>
                <c:pt idx="341">
                  <c:v>42692</c:v>
                </c:pt>
                <c:pt idx="342">
                  <c:v>42695</c:v>
                </c:pt>
                <c:pt idx="343">
                  <c:v>42696</c:v>
                </c:pt>
                <c:pt idx="344">
                  <c:v>42697</c:v>
                </c:pt>
                <c:pt idx="345">
                  <c:v>42698</c:v>
                </c:pt>
                <c:pt idx="346">
                  <c:v>42699</c:v>
                </c:pt>
                <c:pt idx="347">
                  <c:v>42702</c:v>
                </c:pt>
                <c:pt idx="348">
                  <c:v>42703</c:v>
                </c:pt>
                <c:pt idx="349">
                  <c:v>42704</c:v>
                </c:pt>
                <c:pt idx="350">
                  <c:v>42705</c:v>
                </c:pt>
                <c:pt idx="351">
                  <c:v>42706</c:v>
                </c:pt>
                <c:pt idx="352">
                  <c:v>42709</c:v>
                </c:pt>
                <c:pt idx="353">
                  <c:v>42710</c:v>
                </c:pt>
                <c:pt idx="354">
                  <c:v>42711</c:v>
                </c:pt>
                <c:pt idx="355">
                  <c:v>42712</c:v>
                </c:pt>
                <c:pt idx="356">
                  <c:v>42713</c:v>
                </c:pt>
                <c:pt idx="357">
                  <c:v>42716</c:v>
                </c:pt>
                <c:pt idx="358">
                  <c:v>42717</c:v>
                </c:pt>
                <c:pt idx="359">
                  <c:v>42718</c:v>
                </c:pt>
                <c:pt idx="360">
                  <c:v>42719</c:v>
                </c:pt>
                <c:pt idx="361">
                  <c:v>42720</c:v>
                </c:pt>
                <c:pt idx="362">
                  <c:v>42723</c:v>
                </c:pt>
                <c:pt idx="363">
                  <c:v>42724</c:v>
                </c:pt>
                <c:pt idx="364">
                  <c:v>42725</c:v>
                </c:pt>
                <c:pt idx="365">
                  <c:v>42726</c:v>
                </c:pt>
                <c:pt idx="366">
                  <c:v>42727</c:v>
                </c:pt>
                <c:pt idx="367">
                  <c:v>42731</c:v>
                </c:pt>
                <c:pt idx="368">
                  <c:v>42732</c:v>
                </c:pt>
                <c:pt idx="369">
                  <c:v>42733</c:v>
                </c:pt>
                <c:pt idx="370">
                  <c:v>42734</c:v>
                </c:pt>
                <c:pt idx="371">
                  <c:v>42737</c:v>
                </c:pt>
                <c:pt idx="372">
                  <c:v>42738</c:v>
                </c:pt>
                <c:pt idx="373">
                  <c:v>42739</c:v>
                </c:pt>
                <c:pt idx="374">
                  <c:v>42740</c:v>
                </c:pt>
                <c:pt idx="375">
                  <c:v>42741</c:v>
                </c:pt>
                <c:pt idx="376">
                  <c:v>42744</c:v>
                </c:pt>
                <c:pt idx="377">
                  <c:v>42745</c:v>
                </c:pt>
                <c:pt idx="378">
                  <c:v>42746</c:v>
                </c:pt>
                <c:pt idx="379">
                  <c:v>42747</c:v>
                </c:pt>
                <c:pt idx="380">
                  <c:v>42748</c:v>
                </c:pt>
                <c:pt idx="381">
                  <c:v>42751</c:v>
                </c:pt>
                <c:pt idx="382">
                  <c:v>42752</c:v>
                </c:pt>
                <c:pt idx="383">
                  <c:v>42753</c:v>
                </c:pt>
                <c:pt idx="384">
                  <c:v>42754</c:v>
                </c:pt>
                <c:pt idx="385">
                  <c:v>42755</c:v>
                </c:pt>
                <c:pt idx="386">
                  <c:v>42758</c:v>
                </c:pt>
                <c:pt idx="387">
                  <c:v>42759</c:v>
                </c:pt>
                <c:pt idx="388">
                  <c:v>42760</c:v>
                </c:pt>
                <c:pt idx="389">
                  <c:v>42761</c:v>
                </c:pt>
                <c:pt idx="390">
                  <c:v>42762</c:v>
                </c:pt>
                <c:pt idx="391">
                  <c:v>42765</c:v>
                </c:pt>
                <c:pt idx="392">
                  <c:v>42766</c:v>
                </c:pt>
                <c:pt idx="393">
                  <c:v>42767</c:v>
                </c:pt>
                <c:pt idx="394">
                  <c:v>42768</c:v>
                </c:pt>
                <c:pt idx="395">
                  <c:v>42769</c:v>
                </c:pt>
                <c:pt idx="396">
                  <c:v>42772</c:v>
                </c:pt>
                <c:pt idx="397">
                  <c:v>42773</c:v>
                </c:pt>
                <c:pt idx="398">
                  <c:v>42774</c:v>
                </c:pt>
                <c:pt idx="399">
                  <c:v>42775</c:v>
                </c:pt>
                <c:pt idx="400">
                  <c:v>42776</c:v>
                </c:pt>
                <c:pt idx="401">
                  <c:v>42779</c:v>
                </c:pt>
                <c:pt idx="402">
                  <c:v>42780</c:v>
                </c:pt>
                <c:pt idx="403">
                  <c:v>42781</c:v>
                </c:pt>
                <c:pt idx="404">
                  <c:v>42782</c:v>
                </c:pt>
                <c:pt idx="405">
                  <c:v>42783</c:v>
                </c:pt>
                <c:pt idx="406">
                  <c:v>42786</c:v>
                </c:pt>
                <c:pt idx="407">
                  <c:v>42787</c:v>
                </c:pt>
                <c:pt idx="408">
                  <c:v>42788</c:v>
                </c:pt>
                <c:pt idx="409">
                  <c:v>42789</c:v>
                </c:pt>
                <c:pt idx="410">
                  <c:v>42790</c:v>
                </c:pt>
                <c:pt idx="411">
                  <c:v>42793</c:v>
                </c:pt>
                <c:pt idx="412">
                  <c:v>42794</c:v>
                </c:pt>
                <c:pt idx="413">
                  <c:v>42795</c:v>
                </c:pt>
                <c:pt idx="414">
                  <c:v>42796</c:v>
                </c:pt>
                <c:pt idx="415">
                  <c:v>42797</c:v>
                </c:pt>
                <c:pt idx="416">
                  <c:v>42800</c:v>
                </c:pt>
                <c:pt idx="417">
                  <c:v>42801</c:v>
                </c:pt>
                <c:pt idx="418">
                  <c:v>42802</c:v>
                </c:pt>
                <c:pt idx="419">
                  <c:v>42803</c:v>
                </c:pt>
                <c:pt idx="420">
                  <c:v>42804</c:v>
                </c:pt>
                <c:pt idx="421">
                  <c:v>42807</c:v>
                </c:pt>
                <c:pt idx="422">
                  <c:v>42808</c:v>
                </c:pt>
                <c:pt idx="423">
                  <c:v>42809</c:v>
                </c:pt>
                <c:pt idx="424">
                  <c:v>42810</c:v>
                </c:pt>
                <c:pt idx="425">
                  <c:v>42811</c:v>
                </c:pt>
                <c:pt idx="426">
                  <c:v>42814</c:v>
                </c:pt>
                <c:pt idx="427">
                  <c:v>42815</c:v>
                </c:pt>
                <c:pt idx="428">
                  <c:v>42816</c:v>
                </c:pt>
                <c:pt idx="429">
                  <c:v>42817</c:v>
                </c:pt>
                <c:pt idx="430">
                  <c:v>42818</c:v>
                </c:pt>
                <c:pt idx="431">
                  <c:v>42821</c:v>
                </c:pt>
                <c:pt idx="432">
                  <c:v>42822</c:v>
                </c:pt>
                <c:pt idx="433">
                  <c:v>42823</c:v>
                </c:pt>
                <c:pt idx="434">
                  <c:v>42824</c:v>
                </c:pt>
                <c:pt idx="435">
                  <c:v>42825</c:v>
                </c:pt>
                <c:pt idx="436">
                  <c:v>42828</c:v>
                </c:pt>
                <c:pt idx="437">
                  <c:v>42829</c:v>
                </c:pt>
                <c:pt idx="438">
                  <c:v>42830</c:v>
                </c:pt>
                <c:pt idx="439">
                  <c:v>42831</c:v>
                </c:pt>
                <c:pt idx="440">
                  <c:v>42832</c:v>
                </c:pt>
                <c:pt idx="441">
                  <c:v>42835</c:v>
                </c:pt>
                <c:pt idx="442">
                  <c:v>42836</c:v>
                </c:pt>
                <c:pt idx="443">
                  <c:v>42837</c:v>
                </c:pt>
                <c:pt idx="444">
                  <c:v>42838</c:v>
                </c:pt>
                <c:pt idx="445">
                  <c:v>42843</c:v>
                </c:pt>
                <c:pt idx="446">
                  <c:v>42844</c:v>
                </c:pt>
                <c:pt idx="447">
                  <c:v>42845</c:v>
                </c:pt>
                <c:pt idx="448">
                  <c:v>42846</c:v>
                </c:pt>
                <c:pt idx="449">
                  <c:v>42849</c:v>
                </c:pt>
                <c:pt idx="450">
                  <c:v>42850</c:v>
                </c:pt>
                <c:pt idx="451">
                  <c:v>42851</c:v>
                </c:pt>
                <c:pt idx="452">
                  <c:v>42852</c:v>
                </c:pt>
                <c:pt idx="453">
                  <c:v>42853</c:v>
                </c:pt>
                <c:pt idx="454">
                  <c:v>42857</c:v>
                </c:pt>
                <c:pt idx="455">
                  <c:v>42858</c:v>
                </c:pt>
                <c:pt idx="456">
                  <c:v>42859</c:v>
                </c:pt>
                <c:pt idx="457">
                  <c:v>42860</c:v>
                </c:pt>
                <c:pt idx="458">
                  <c:v>42863</c:v>
                </c:pt>
                <c:pt idx="459">
                  <c:v>42864</c:v>
                </c:pt>
                <c:pt idx="460">
                  <c:v>42865</c:v>
                </c:pt>
                <c:pt idx="461">
                  <c:v>42866</c:v>
                </c:pt>
                <c:pt idx="462">
                  <c:v>42867</c:v>
                </c:pt>
                <c:pt idx="463">
                  <c:v>42870</c:v>
                </c:pt>
                <c:pt idx="464">
                  <c:v>42871</c:v>
                </c:pt>
                <c:pt idx="465">
                  <c:v>42872</c:v>
                </c:pt>
                <c:pt idx="466">
                  <c:v>42873</c:v>
                </c:pt>
                <c:pt idx="467">
                  <c:v>42874</c:v>
                </c:pt>
                <c:pt idx="468">
                  <c:v>42877</c:v>
                </c:pt>
                <c:pt idx="469">
                  <c:v>42878</c:v>
                </c:pt>
                <c:pt idx="470">
                  <c:v>42879</c:v>
                </c:pt>
                <c:pt idx="471">
                  <c:v>42880</c:v>
                </c:pt>
                <c:pt idx="472">
                  <c:v>42881</c:v>
                </c:pt>
                <c:pt idx="473">
                  <c:v>42884</c:v>
                </c:pt>
                <c:pt idx="474">
                  <c:v>42885</c:v>
                </c:pt>
                <c:pt idx="475">
                  <c:v>42886</c:v>
                </c:pt>
                <c:pt idx="476">
                  <c:v>42887</c:v>
                </c:pt>
                <c:pt idx="477">
                  <c:v>42888</c:v>
                </c:pt>
                <c:pt idx="478">
                  <c:v>42891</c:v>
                </c:pt>
                <c:pt idx="479">
                  <c:v>42892</c:v>
                </c:pt>
                <c:pt idx="480">
                  <c:v>42893</c:v>
                </c:pt>
                <c:pt idx="481">
                  <c:v>42894</c:v>
                </c:pt>
                <c:pt idx="482">
                  <c:v>42895</c:v>
                </c:pt>
                <c:pt idx="483">
                  <c:v>42898</c:v>
                </c:pt>
                <c:pt idx="484">
                  <c:v>42899</c:v>
                </c:pt>
                <c:pt idx="485">
                  <c:v>42900</c:v>
                </c:pt>
                <c:pt idx="486">
                  <c:v>42901</c:v>
                </c:pt>
                <c:pt idx="487">
                  <c:v>42902</c:v>
                </c:pt>
                <c:pt idx="488">
                  <c:v>42905</c:v>
                </c:pt>
                <c:pt idx="489">
                  <c:v>42906</c:v>
                </c:pt>
                <c:pt idx="490">
                  <c:v>42907</c:v>
                </c:pt>
                <c:pt idx="491">
                  <c:v>42908</c:v>
                </c:pt>
                <c:pt idx="492">
                  <c:v>42909</c:v>
                </c:pt>
                <c:pt idx="493">
                  <c:v>42912</c:v>
                </c:pt>
                <c:pt idx="494">
                  <c:v>42913</c:v>
                </c:pt>
                <c:pt idx="495">
                  <c:v>42914</c:v>
                </c:pt>
                <c:pt idx="496">
                  <c:v>42915</c:v>
                </c:pt>
                <c:pt idx="497">
                  <c:v>42916</c:v>
                </c:pt>
                <c:pt idx="498">
                  <c:v>42919</c:v>
                </c:pt>
                <c:pt idx="499">
                  <c:v>42920</c:v>
                </c:pt>
                <c:pt idx="500">
                  <c:v>42921</c:v>
                </c:pt>
                <c:pt idx="501">
                  <c:v>42922</c:v>
                </c:pt>
                <c:pt idx="502">
                  <c:v>42923</c:v>
                </c:pt>
                <c:pt idx="503">
                  <c:v>42926</c:v>
                </c:pt>
                <c:pt idx="504">
                  <c:v>42927</c:v>
                </c:pt>
                <c:pt idx="505">
                  <c:v>42928</c:v>
                </c:pt>
                <c:pt idx="506">
                  <c:v>42929</c:v>
                </c:pt>
                <c:pt idx="507">
                  <c:v>42930</c:v>
                </c:pt>
                <c:pt idx="508">
                  <c:v>42933</c:v>
                </c:pt>
                <c:pt idx="509">
                  <c:v>42934</c:v>
                </c:pt>
                <c:pt idx="510">
                  <c:v>42935</c:v>
                </c:pt>
                <c:pt idx="511">
                  <c:v>42942</c:v>
                </c:pt>
              </c:numCache>
            </c:numRef>
          </c:xVal>
          <c:yVal>
            <c:numRef>
              <c:f>EUR6M!$BE$2:$BE$513</c:f>
              <c:numCache>
                <c:formatCode>0.0000%</c:formatCode>
                <c:ptCount val="5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</c:numCache>
            </c:numRef>
          </c:yVal>
          <c:smooth val="0"/>
        </c:ser>
        <c:ser>
          <c:idx val="1"/>
          <c:order val="2"/>
          <c:tx>
            <c:v>6M Mkt FRA</c:v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EUR6M!$AV$2:$AV$13</c:f>
              <c:numCache>
                <c:formatCode>ddd\,\ dd\-mmm\-yyyy</c:formatCode>
                <c:ptCount val="12"/>
                <c:pt idx="0">
                  <c:v>42240</c:v>
                </c:pt>
                <c:pt idx="1">
                  <c:v>42271</c:v>
                </c:pt>
                <c:pt idx="2">
                  <c:v>42303</c:v>
                </c:pt>
                <c:pt idx="3">
                  <c:v>42332</c:v>
                </c:pt>
                <c:pt idx="4">
                  <c:v>42362</c:v>
                </c:pt>
                <c:pt idx="5">
                  <c:v>42394</c:v>
                </c:pt>
                <c:pt idx="6">
                  <c:v>42424</c:v>
                </c:pt>
                <c:pt idx="7">
                  <c:v>42453</c:v>
                </c:pt>
                <c:pt idx="8">
                  <c:v>42485</c:v>
                </c:pt>
                <c:pt idx="9">
                  <c:v>42514</c:v>
                </c:pt>
                <c:pt idx="10">
                  <c:v>42545</c:v>
                </c:pt>
                <c:pt idx="11">
                  <c:v>42576</c:v>
                </c:pt>
              </c:numCache>
            </c:numRef>
          </c:xVal>
          <c:yVal>
            <c:numRef>
              <c:f>EUR6M!$AT$2:$AT$13</c:f>
              <c:numCache>
                <c:formatCode>0.0000%</c:formatCode>
                <c:ptCount val="12"/>
                <c:pt idx="0">
                  <c:v>5.2999999999999998E-4</c:v>
                </c:pt>
                <c:pt idx="1">
                  <c:v>5.5999999999999995E-4</c:v>
                </c:pt>
                <c:pt idx="2">
                  <c:v>5.9999999999999995E-4</c:v>
                </c:pt>
                <c:pt idx="3">
                  <c:v>6.3000000000000003E-4</c:v>
                </c:pt>
                <c:pt idx="4">
                  <c:v>6.6E-4</c:v>
                </c:pt>
                <c:pt idx="5">
                  <c:v>6.9999999999999999E-4</c:v>
                </c:pt>
                <c:pt idx="6">
                  <c:v>7.3999999999999999E-4</c:v>
                </c:pt>
                <c:pt idx="7">
                  <c:v>7.9000000000000012E-4</c:v>
                </c:pt>
                <c:pt idx="8">
                  <c:v>8.6000000000000009E-4</c:v>
                </c:pt>
                <c:pt idx="9">
                  <c:v>9.2000000000000003E-4</c:v>
                </c:pt>
                <c:pt idx="10">
                  <c:v>1.01E-3</c:v>
                </c:pt>
                <c:pt idx="11">
                  <c:v>1.1099999999999999E-3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6181632"/>
        <c:axId val="816183168"/>
      </c:scatterChart>
      <c:valAx>
        <c:axId val="816181632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816183168"/>
        <c:crosses val="autoZero"/>
        <c:crossBetween val="midCat"/>
      </c:valAx>
      <c:valAx>
        <c:axId val="816183168"/>
        <c:scaling>
          <c:orientation val="minMax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8161816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3981319444444447"/>
          <c:y val="0.47839444444444451"/>
          <c:w val="0.11885013888888889"/>
          <c:h val="0.19137750000000001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6M (0Y-60Y)</a:t>
            </a:r>
          </a:p>
        </c:rich>
      </c:tx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6M Mx</c:v>
          </c:tx>
          <c:spPr>
            <a:ln>
              <a:noFill/>
            </a:ln>
          </c:spPr>
          <c:marker>
            <c:symbol val="circle"/>
            <c:size val="3"/>
          </c:marker>
          <c:cat>
            <c:numRef>
              <c:f>EUR6M!$BB$2:$BB$2366</c:f>
              <c:numCache>
                <c:formatCode>ddd\,\ dd\-mmm\-yyyy</c:formatCode>
                <c:ptCount val="2365"/>
                <c:pt idx="0">
                  <c:v>42209</c:v>
                </c:pt>
                <c:pt idx="1">
                  <c:v>42212</c:v>
                </c:pt>
                <c:pt idx="2">
                  <c:v>42213</c:v>
                </c:pt>
                <c:pt idx="3">
                  <c:v>42214</c:v>
                </c:pt>
                <c:pt idx="4">
                  <c:v>42215</c:v>
                </c:pt>
                <c:pt idx="5">
                  <c:v>42216</c:v>
                </c:pt>
                <c:pt idx="6">
                  <c:v>42219</c:v>
                </c:pt>
                <c:pt idx="7">
                  <c:v>42220</c:v>
                </c:pt>
                <c:pt idx="8">
                  <c:v>42221</c:v>
                </c:pt>
                <c:pt idx="9">
                  <c:v>42222</c:v>
                </c:pt>
                <c:pt idx="10">
                  <c:v>42223</c:v>
                </c:pt>
                <c:pt idx="11">
                  <c:v>42226</c:v>
                </c:pt>
                <c:pt idx="12">
                  <c:v>42227</c:v>
                </c:pt>
                <c:pt idx="13">
                  <c:v>42228</c:v>
                </c:pt>
                <c:pt idx="14">
                  <c:v>42229</c:v>
                </c:pt>
                <c:pt idx="15">
                  <c:v>42230</c:v>
                </c:pt>
                <c:pt idx="16">
                  <c:v>42233</c:v>
                </c:pt>
                <c:pt idx="17">
                  <c:v>42234</c:v>
                </c:pt>
                <c:pt idx="18">
                  <c:v>42235</c:v>
                </c:pt>
                <c:pt idx="19">
                  <c:v>42236</c:v>
                </c:pt>
                <c:pt idx="20">
                  <c:v>42237</c:v>
                </c:pt>
                <c:pt idx="21">
                  <c:v>42240</c:v>
                </c:pt>
                <c:pt idx="22">
                  <c:v>42241</c:v>
                </c:pt>
                <c:pt idx="23">
                  <c:v>42242</c:v>
                </c:pt>
                <c:pt idx="24">
                  <c:v>42243</c:v>
                </c:pt>
                <c:pt idx="25">
                  <c:v>42244</c:v>
                </c:pt>
                <c:pt idx="26">
                  <c:v>42247</c:v>
                </c:pt>
                <c:pt idx="27">
                  <c:v>42248</c:v>
                </c:pt>
                <c:pt idx="28">
                  <c:v>42249</c:v>
                </c:pt>
                <c:pt idx="29">
                  <c:v>42250</c:v>
                </c:pt>
                <c:pt idx="30">
                  <c:v>42251</c:v>
                </c:pt>
                <c:pt idx="31">
                  <c:v>42254</c:v>
                </c:pt>
                <c:pt idx="32">
                  <c:v>42255</c:v>
                </c:pt>
                <c:pt idx="33">
                  <c:v>42256</c:v>
                </c:pt>
                <c:pt idx="34">
                  <c:v>42257</c:v>
                </c:pt>
                <c:pt idx="35">
                  <c:v>42258</c:v>
                </c:pt>
                <c:pt idx="36">
                  <c:v>42261</c:v>
                </c:pt>
                <c:pt idx="37">
                  <c:v>42262</c:v>
                </c:pt>
                <c:pt idx="38">
                  <c:v>42263</c:v>
                </c:pt>
                <c:pt idx="39">
                  <c:v>42264</c:v>
                </c:pt>
                <c:pt idx="40">
                  <c:v>42265</c:v>
                </c:pt>
                <c:pt idx="41">
                  <c:v>42268</c:v>
                </c:pt>
                <c:pt idx="42">
                  <c:v>42269</c:v>
                </c:pt>
                <c:pt idx="43">
                  <c:v>42270</c:v>
                </c:pt>
                <c:pt idx="44">
                  <c:v>42271</c:v>
                </c:pt>
                <c:pt idx="45">
                  <c:v>42272</c:v>
                </c:pt>
                <c:pt idx="46">
                  <c:v>42275</c:v>
                </c:pt>
                <c:pt idx="47">
                  <c:v>42276</c:v>
                </c:pt>
                <c:pt idx="48">
                  <c:v>42277</c:v>
                </c:pt>
                <c:pt idx="49">
                  <c:v>42278</c:v>
                </c:pt>
                <c:pt idx="50">
                  <c:v>42279</c:v>
                </c:pt>
                <c:pt idx="51">
                  <c:v>42282</c:v>
                </c:pt>
                <c:pt idx="52">
                  <c:v>42283</c:v>
                </c:pt>
                <c:pt idx="53">
                  <c:v>42284</c:v>
                </c:pt>
                <c:pt idx="54">
                  <c:v>42285</c:v>
                </c:pt>
                <c:pt idx="55">
                  <c:v>42286</c:v>
                </c:pt>
                <c:pt idx="56">
                  <c:v>42289</c:v>
                </c:pt>
                <c:pt idx="57">
                  <c:v>42290</c:v>
                </c:pt>
                <c:pt idx="58">
                  <c:v>42291</c:v>
                </c:pt>
                <c:pt idx="59">
                  <c:v>42292</c:v>
                </c:pt>
                <c:pt idx="60">
                  <c:v>42293</c:v>
                </c:pt>
                <c:pt idx="61">
                  <c:v>42296</c:v>
                </c:pt>
                <c:pt idx="62">
                  <c:v>42297</c:v>
                </c:pt>
                <c:pt idx="63">
                  <c:v>42298</c:v>
                </c:pt>
                <c:pt idx="64">
                  <c:v>42299</c:v>
                </c:pt>
                <c:pt idx="65">
                  <c:v>42300</c:v>
                </c:pt>
                <c:pt idx="66">
                  <c:v>42303</c:v>
                </c:pt>
                <c:pt idx="67">
                  <c:v>42304</c:v>
                </c:pt>
                <c:pt idx="68">
                  <c:v>42305</c:v>
                </c:pt>
                <c:pt idx="69">
                  <c:v>42306</c:v>
                </c:pt>
                <c:pt idx="70">
                  <c:v>42307</c:v>
                </c:pt>
                <c:pt idx="71">
                  <c:v>42310</c:v>
                </c:pt>
                <c:pt idx="72">
                  <c:v>42311</c:v>
                </c:pt>
                <c:pt idx="73">
                  <c:v>42312</c:v>
                </c:pt>
                <c:pt idx="74">
                  <c:v>42313</c:v>
                </c:pt>
                <c:pt idx="75">
                  <c:v>42314</c:v>
                </c:pt>
                <c:pt idx="76">
                  <c:v>42317</c:v>
                </c:pt>
                <c:pt idx="77">
                  <c:v>42318</c:v>
                </c:pt>
                <c:pt idx="78">
                  <c:v>42319</c:v>
                </c:pt>
                <c:pt idx="79">
                  <c:v>42320</c:v>
                </c:pt>
                <c:pt idx="80">
                  <c:v>42321</c:v>
                </c:pt>
                <c:pt idx="81">
                  <c:v>42324</c:v>
                </c:pt>
                <c:pt idx="82">
                  <c:v>42325</c:v>
                </c:pt>
                <c:pt idx="83">
                  <c:v>42326</c:v>
                </c:pt>
                <c:pt idx="84">
                  <c:v>42327</c:v>
                </c:pt>
                <c:pt idx="85">
                  <c:v>42328</c:v>
                </c:pt>
                <c:pt idx="86">
                  <c:v>42331</c:v>
                </c:pt>
                <c:pt idx="87">
                  <c:v>42332</c:v>
                </c:pt>
                <c:pt idx="88">
                  <c:v>42333</c:v>
                </c:pt>
                <c:pt idx="89">
                  <c:v>42334</c:v>
                </c:pt>
                <c:pt idx="90">
                  <c:v>42335</c:v>
                </c:pt>
                <c:pt idx="91">
                  <c:v>42338</c:v>
                </c:pt>
                <c:pt idx="92">
                  <c:v>42339</c:v>
                </c:pt>
                <c:pt idx="93">
                  <c:v>42340</c:v>
                </c:pt>
                <c:pt idx="94">
                  <c:v>42341</c:v>
                </c:pt>
                <c:pt idx="95">
                  <c:v>42342</c:v>
                </c:pt>
                <c:pt idx="96">
                  <c:v>42345</c:v>
                </c:pt>
                <c:pt idx="97">
                  <c:v>42346</c:v>
                </c:pt>
                <c:pt idx="98">
                  <c:v>42347</c:v>
                </c:pt>
                <c:pt idx="99">
                  <c:v>42348</c:v>
                </c:pt>
                <c:pt idx="100">
                  <c:v>42349</c:v>
                </c:pt>
                <c:pt idx="101">
                  <c:v>42352</c:v>
                </c:pt>
                <c:pt idx="102">
                  <c:v>42353</c:v>
                </c:pt>
                <c:pt idx="103">
                  <c:v>42354</c:v>
                </c:pt>
                <c:pt idx="104">
                  <c:v>42355</c:v>
                </c:pt>
                <c:pt idx="105">
                  <c:v>42356</c:v>
                </c:pt>
                <c:pt idx="106">
                  <c:v>42359</c:v>
                </c:pt>
                <c:pt idx="107">
                  <c:v>42360</c:v>
                </c:pt>
                <c:pt idx="108">
                  <c:v>42361</c:v>
                </c:pt>
                <c:pt idx="109">
                  <c:v>42362</c:v>
                </c:pt>
                <c:pt idx="110">
                  <c:v>42366</c:v>
                </c:pt>
                <c:pt idx="111">
                  <c:v>42367</c:v>
                </c:pt>
                <c:pt idx="112">
                  <c:v>42368</c:v>
                </c:pt>
                <c:pt idx="113">
                  <c:v>42369</c:v>
                </c:pt>
                <c:pt idx="114">
                  <c:v>42373</c:v>
                </c:pt>
                <c:pt idx="115">
                  <c:v>42374</c:v>
                </c:pt>
                <c:pt idx="116">
                  <c:v>42375</c:v>
                </c:pt>
                <c:pt idx="117">
                  <c:v>42376</c:v>
                </c:pt>
                <c:pt idx="118">
                  <c:v>42377</c:v>
                </c:pt>
                <c:pt idx="119">
                  <c:v>42380</c:v>
                </c:pt>
                <c:pt idx="120">
                  <c:v>42381</c:v>
                </c:pt>
                <c:pt idx="121">
                  <c:v>42382</c:v>
                </c:pt>
                <c:pt idx="122">
                  <c:v>42383</c:v>
                </c:pt>
                <c:pt idx="123">
                  <c:v>42384</c:v>
                </c:pt>
                <c:pt idx="124">
                  <c:v>42387</c:v>
                </c:pt>
                <c:pt idx="125">
                  <c:v>42388</c:v>
                </c:pt>
                <c:pt idx="126">
                  <c:v>42389</c:v>
                </c:pt>
                <c:pt idx="127">
                  <c:v>42390</c:v>
                </c:pt>
                <c:pt idx="128">
                  <c:v>42391</c:v>
                </c:pt>
                <c:pt idx="129">
                  <c:v>42394</c:v>
                </c:pt>
                <c:pt idx="130">
                  <c:v>42395</c:v>
                </c:pt>
                <c:pt idx="131">
                  <c:v>42396</c:v>
                </c:pt>
                <c:pt idx="132">
                  <c:v>42397</c:v>
                </c:pt>
                <c:pt idx="133">
                  <c:v>42398</c:v>
                </c:pt>
                <c:pt idx="134">
                  <c:v>42401</c:v>
                </c:pt>
                <c:pt idx="135">
                  <c:v>42402</c:v>
                </c:pt>
                <c:pt idx="136">
                  <c:v>42403</c:v>
                </c:pt>
                <c:pt idx="137">
                  <c:v>42404</c:v>
                </c:pt>
                <c:pt idx="138">
                  <c:v>42405</c:v>
                </c:pt>
                <c:pt idx="139">
                  <c:v>42408</c:v>
                </c:pt>
                <c:pt idx="140">
                  <c:v>42409</c:v>
                </c:pt>
                <c:pt idx="141">
                  <c:v>42410</c:v>
                </c:pt>
                <c:pt idx="142">
                  <c:v>42411</c:v>
                </c:pt>
                <c:pt idx="143">
                  <c:v>42412</c:v>
                </c:pt>
                <c:pt idx="144">
                  <c:v>42415</c:v>
                </c:pt>
                <c:pt idx="145">
                  <c:v>42416</c:v>
                </c:pt>
                <c:pt idx="146">
                  <c:v>42417</c:v>
                </c:pt>
                <c:pt idx="147">
                  <c:v>42418</c:v>
                </c:pt>
                <c:pt idx="148">
                  <c:v>42419</c:v>
                </c:pt>
                <c:pt idx="149">
                  <c:v>42422</c:v>
                </c:pt>
                <c:pt idx="150">
                  <c:v>42423</c:v>
                </c:pt>
                <c:pt idx="151">
                  <c:v>42424</c:v>
                </c:pt>
                <c:pt idx="152">
                  <c:v>42425</c:v>
                </c:pt>
                <c:pt idx="153">
                  <c:v>42426</c:v>
                </c:pt>
                <c:pt idx="154">
                  <c:v>42429</c:v>
                </c:pt>
                <c:pt idx="155">
                  <c:v>42430</c:v>
                </c:pt>
                <c:pt idx="156">
                  <c:v>42431</c:v>
                </c:pt>
                <c:pt idx="157">
                  <c:v>42432</c:v>
                </c:pt>
                <c:pt idx="158">
                  <c:v>42433</c:v>
                </c:pt>
                <c:pt idx="159">
                  <c:v>42436</c:v>
                </c:pt>
                <c:pt idx="160">
                  <c:v>42437</c:v>
                </c:pt>
                <c:pt idx="161">
                  <c:v>42438</c:v>
                </c:pt>
                <c:pt idx="162">
                  <c:v>42439</c:v>
                </c:pt>
                <c:pt idx="163">
                  <c:v>42440</c:v>
                </c:pt>
                <c:pt idx="164">
                  <c:v>42443</c:v>
                </c:pt>
                <c:pt idx="165">
                  <c:v>42444</c:v>
                </c:pt>
                <c:pt idx="166">
                  <c:v>42445</c:v>
                </c:pt>
                <c:pt idx="167">
                  <c:v>42446</c:v>
                </c:pt>
                <c:pt idx="168">
                  <c:v>42447</c:v>
                </c:pt>
                <c:pt idx="169">
                  <c:v>42450</c:v>
                </c:pt>
                <c:pt idx="170">
                  <c:v>42451</c:v>
                </c:pt>
                <c:pt idx="171">
                  <c:v>42452</c:v>
                </c:pt>
                <c:pt idx="172">
                  <c:v>42453</c:v>
                </c:pt>
                <c:pt idx="173">
                  <c:v>42458</c:v>
                </c:pt>
                <c:pt idx="174">
                  <c:v>42459</c:v>
                </c:pt>
                <c:pt idx="175">
                  <c:v>42460</c:v>
                </c:pt>
                <c:pt idx="176">
                  <c:v>42461</c:v>
                </c:pt>
                <c:pt idx="177">
                  <c:v>42464</c:v>
                </c:pt>
                <c:pt idx="178">
                  <c:v>42465</c:v>
                </c:pt>
                <c:pt idx="179">
                  <c:v>42466</c:v>
                </c:pt>
                <c:pt idx="180">
                  <c:v>42467</c:v>
                </c:pt>
                <c:pt idx="181">
                  <c:v>42468</c:v>
                </c:pt>
                <c:pt idx="182">
                  <c:v>42471</c:v>
                </c:pt>
                <c:pt idx="183">
                  <c:v>42472</c:v>
                </c:pt>
                <c:pt idx="184">
                  <c:v>42473</c:v>
                </c:pt>
                <c:pt idx="185">
                  <c:v>42474</c:v>
                </c:pt>
                <c:pt idx="186">
                  <c:v>42475</c:v>
                </c:pt>
                <c:pt idx="187">
                  <c:v>42478</c:v>
                </c:pt>
                <c:pt idx="188">
                  <c:v>42479</c:v>
                </c:pt>
                <c:pt idx="189">
                  <c:v>42480</c:v>
                </c:pt>
                <c:pt idx="190">
                  <c:v>42481</c:v>
                </c:pt>
                <c:pt idx="191">
                  <c:v>42482</c:v>
                </c:pt>
                <c:pt idx="192">
                  <c:v>42485</c:v>
                </c:pt>
                <c:pt idx="193">
                  <c:v>42486</c:v>
                </c:pt>
                <c:pt idx="194">
                  <c:v>42487</c:v>
                </c:pt>
                <c:pt idx="195">
                  <c:v>42488</c:v>
                </c:pt>
                <c:pt idx="196">
                  <c:v>42489</c:v>
                </c:pt>
                <c:pt idx="197">
                  <c:v>42492</c:v>
                </c:pt>
                <c:pt idx="198">
                  <c:v>42493</c:v>
                </c:pt>
                <c:pt idx="199">
                  <c:v>42494</c:v>
                </c:pt>
                <c:pt idx="200">
                  <c:v>42495</c:v>
                </c:pt>
                <c:pt idx="201">
                  <c:v>42496</c:v>
                </c:pt>
                <c:pt idx="202">
                  <c:v>42499</c:v>
                </c:pt>
                <c:pt idx="203">
                  <c:v>42500</c:v>
                </c:pt>
                <c:pt idx="204">
                  <c:v>42501</c:v>
                </c:pt>
                <c:pt idx="205">
                  <c:v>42502</c:v>
                </c:pt>
                <c:pt idx="206">
                  <c:v>42503</c:v>
                </c:pt>
                <c:pt idx="207">
                  <c:v>42506</c:v>
                </c:pt>
                <c:pt idx="208">
                  <c:v>42507</c:v>
                </c:pt>
                <c:pt idx="209">
                  <c:v>42508</c:v>
                </c:pt>
                <c:pt idx="210">
                  <c:v>42509</c:v>
                </c:pt>
                <c:pt idx="211">
                  <c:v>42510</c:v>
                </c:pt>
                <c:pt idx="212">
                  <c:v>42513</c:v>
                </c:pt>
                <c:pt idx="213">
                  <c:v>42514</c:v>
                </c:pt>
                <c:pt idx="214">
                  <c:v>42515</c:v>
                </c:pt>
                <c:pt idx="215">
                  <c:v>42516</c:v>
                </c:pt>
                <c:pt idx="216">
                  <c:v>42517</c:v>
                </c:pt>
                <c:pt idx="217">
                  <c:v>42520</c:v>
                </c:pt>
                <c:pt idx="218">
                  <c:v>42521</c:v>
                </c:pt>
                <c:pt idx="219">
                  <c:v>42522</c:v>
                </c:pt>
                <c:pt idx="220">
                  <c:v>42523</c:v>
                </c:pt>
                <c:pt idx="221">
                  <c:v>42524</c:v>
                </c:pt>
                <c:pt idx="222">
                  <c:v>42527</c:v>
                </c:pt>
                <c:pt idx="223">
                  <c:v>42528</c:v>
                </c:pt>
                <c:pt idx="224">
                  <c:v>42529</c:v>
                </c:pt>
                <c:pt idx="225">
                  <c:v>42530</c:v>
                </c:pt>
                <c:pt idx="226">
                  <c:v>42531</c:v>
                </c:pt>
                <c:pt idx="227">
                  <c:v>42534</c:v>
                </c:pt>
                <c:pt idx="228">
                  <c:v>42535</c:v>
                </c:pt>
                <c:pt idx="229">
                  <c:v>42536</c:v>
                </c:pt>
                <c:pt idx="230">
                  <c:v>42537</c:v>
                </c:pt>
                <c:pt idx="231">
                  <c:v>42538</c:v>
                </c:pt>
                <c:pt idx="232">
                  <c:v>42541</c:v>
                </c:pt>
                <c:pt idx="233">
                  <c:v>42542</c:v>
                </c:pt>
                <c:pt idx="234">
                  <c:v>42543</c:v>
                </c:pt>
                <c:pt idx="235">
                  <c:v>42544</c:v>
                </c:pt>
                <c:pt idx="236">
                  <c:v>42545</c:v>
                </c:pt>
                <c:pt idx="237">
                  <c:v>42548</c:v>
                </c:pt>
                <c:pt idx="238">
                  <c:v>42549</c:v>
                </c:pt>
                <c:pt idx="239">
                  <c:v>42550</c:v>
                </c:pt>
                <c:pt idx="240">
                  <c:v>42551</c:v>
                </c:pt>
                <c:pt idx="241">
                  <c:v>42552</c:v>
                </c:pt>
                <c:pt idx="242">
                  <c:v>42555</c:v>
                </c:pt>
                <c:pt idx="243">
                  <c:v>42556</c:v>
                </c:pt>
                <c:pt idx="244">
                  <c:v>42557</c:v>
                </c:pt>
                <c:pt idx="245">
                  <c:v>42558</c:v>
                </c:pt>
                <c:pt idx="246">
                  <c:v>42559</c:v>
                </c:pt>
                <c:pt idx="247">
                  <c:v>42562</c:v>
                </c:pt>
                <c:pt idx="248">
                  <c:v>42563</c:v>
                </c:pt>
                <c:pt idx="249">
                  <c:v>42564</c:v>
                </c:pt>
                <c:pt idx="250">
                  <c:v>42565</c:v>
                </c:pt>
                <c:pt idx="251">
                  <c:v>42566</c:v>
                </c:pt>
                <c:pt idx="252">
                  <c:v>42569</c:v>
                </c:pt>
                <c:pt idx="253">
                  <c:v>42570</c:v>
                </c:pt>
                <c:pt idx="254">
                  <c:v>42571</c:v>
                </c:pt>
                <c:pt idx="255">
                  <c:v>42572</c:v>
                </c:pt>
                <c:pt idx="256">
                  <c:v>42573</c:v>
                </c:pt>
                <c:pt idx="257">
                  <c:v>42576</c:v>
                </c:pt>
                <c:pt idx="258">
                  <c:v>42577</c:v>
                </c:pt>
                <c:pt idx="259">
                  <c:v>42578</c:v>
                </c:pt>
                <c:pt idx="260">
                  <c:v>42579</c:v>
                </c:pt>
                <c:pt idx="261">
                  <c:v>42580</c:v>
                </c:pt>
                <c:pt idx="262">
                  <c:v>42583</c:v>
                </c:pt>
                <c:pt idx="263">
                  <c:v>42584</c:v>
                </c:pt>
                <c:pt idx="264">
                  <c:v>42585</c:v>
                </c:pt>
                <c:pt idx="265">
                  <c:v>42586</c:v>
                </c:pt>
                <c:pt idx="266">
                  <c:v>42587</c:v>
                </c:pt>
                <c:pt idx="267">
                  <c:v>42590</c:v>
                </c:pt>
                <c:pt idx="268">
                  <c:v>42591</c:v>
                </c:pt>
                <c:pt idx="269">
                  <c:v>42592</c:v>
                </c:pt>
                <c:pt idx="270">
                  <c:v>42593</c:v>
                </c:pt>
                <c:pt idx="271">
                  <c:v>42594</c:v>
                </c:pt>
                <c:pt idx="272">
                  <c:v>42597</c:v>
                </c:pt>
                <c:pt idx="273">
                  <c:v>42598</c:v>
                </c:pt>
                <c:pt idx="274">
                  <c:v>42599</c:v>
                </c:pt>
                <c:pt idx="275">
                  <c:v>42600</c:v>
                </c:pt>
                <c:pt idx="276">
                  <c:v>42601</c:v>
                </c:pt>
                <c:pt idx="277">
                  <c:v>42604</c:v>
                </c:pt>
                <c:pt idx="278">
                  <c:v>42605</c:v>
                </c:pt>
                <c:pt idx="279">
                  <c:v>42606</c:v>
                </c:pt>
                <c:pt idx="280">
                  <c:v>42607</c:v>
                </c:pt>
                <c:pt idx="281">
                  <c:v>42608</c:v>
                </c:pt>
                <c:pt idx="282">
                  <c:v>42611</c:v>
                </c:pt>
                <c:pt idx="283">
                  <c:v>42612</c:v>
                </c:pt>
                <c:pt idx="284">
                  <c:v>42613</c:v>
                </c:pt>
                <c:pt idx="285">
                  <c:v>42614</c:v>
                </c:pt>
                <c:pt idx="286">
                  <c:v>42615</c:v>
                </c:pt>
                <c:pt idx="287">
                  <c:v>42618</c:v>
                </c:pt>
                <c:pt idx="288">
                  <c:v>42619</c:v>
                </c:pt>
                <c:pt idx="289">
                  <c:v>42620</c:v>
                </c:pt>
                <c:pt idx="290">
                  <c:v>42621</c:v>
                </c:pt>
                <c:pt idx="291">
                  <c:v>42622</c:v>
                </c:pt>
                <c:pt idx="292">
                  <c:v>42625</c:v>
                </c:pt>
                <c:pt idx="293">
                  <c:v>42626</c:v>
                </c:pt>
                <c:pt idx="294">
                  <c:v>42627</c:v>
                </c:pt>
                <c:pt idx="295">
                  <c:v>42628</c:v>
                </c:pt>
                <c:pt idx="296">
                  <c:v>42629</c:v>
                </c:pt>
                <c:pt idx="297">
                  <c:v>42632</c:v>
                </c:pt>
                <c:pt idx="298">
                  <c:v>42633</c:v>
                </c:pt>
                <c:pt idx="299">
                  <c:v>42634</c:v>
                </c:pt>
                <c:pt idx="300">
                  <c:v>42635</c:v>
                </c:pt>
                <c:pt idx="301">
                  <c:v>42636</c:v>
                </c:pt>
                <c:pt idx="302">
                  <c:v>42639</c:v>
                </c:pt>
                <c:pt idx="303">
                  <c:v>42640</c:v>
                </c:pt>
                <c:pt idx="304">
                  <c:v>42641</c:v>
                </c:pt>
                <c:pt idx="305">
                  <c:v>42642</c:v>
                </c:pt>
                <c:pt idx="306">
                  <c:v>42643</c:v>
                </c:pt>
                <c:pt idx="307">
                  <c:v>42646</c:v>
                </c:pt>
                <c:pt idx="308">
                  <c:v>42647</c:v>
                </c:pt>
                <c:pt idx="309">
                  <c:v>42648</c:v>
                </c:pt>
                <c:pt idx="310">
                  <c:v>42649</c:v>
                </c:pt>
                <c:pt idx="311">
                  <c:v>42650</c:v>
                </c:pt>
                <c:pt idx="312">
                  <c:v>42653</c:v>
                </c:pt>
                <c:pt idx="313">
                  <c:v>42654</c:v>
                </c:pt>
                <c:pt idx="314">
                  <c:v>42655</c:v>
                </c:pt>
                <c:pt idx="315">
                  <c:v>42656</c:v>
                </c:pt>
                <c:pt idx="316">
                  <c:v>42657</c:v>
                </c:pt>
                <c:pt idx="317">
                  <c:v>42660</c:v>
                </c:pt>
                <c:pt idx="318">
                  <c:v>42661</c:v>
                </c:pt>
                <c:pt idx="319">
                  <c:v>42662</c:v>
                </c:pt>
                <c:pt idx="320">
                  <c:v>42663</c:v>
                </c:pt>
                <c:pt idx="321">
                  <c:v>42664</c:v>
                </c:pt>
                <c:pt idx="322">
                  <c:v>42667</c:v>
                </c:pt>
                <c:pt idx="323">
                  <c:v>42668</c:v>
                </c:pt>
                <c:pt idx="324">
                  <c:v>42669</c:v>
                </c:pt>
                <c:pt idx="325">
                  <c:v>42670</c:v>
                </c:pt>
                <c:pt idx="326">
                  <c:v>42671</c:v>
                </c:pt>
                <c:pt idx="327">
                  <c:v>42674</c:v>
                </c:pt>
                <c:pt idx="328">
                  <c:v>42675</c:v>
                </c:pt>
                <c:pt idx="329">
                  <c:v>42676</c:v>
                </c:pt>
                <c:pt idx="330">
                  <c:v>42677</c:v>
                </c:pt>
                <c:pt idx="331">
                  <c:v>42678</c:v>
                </c:pt>
                <c:pt idx="332">
                  <c:v>42681</c:v>
                </c:pt>
                <c:pt idx="333">
                  <c:v>42682</c:v>
                </c:pt>
                <c:pt idx="334">
                  <c:v>42683</c:v>
                </c:pt>
                <c:pt idx="335">
                  <c:v>42684</c:v>
                </c:pt>
                <c:pt idx="336">
                  <c:v>42685</c:v>
                </c:pt>
                <c:pt idx="337">
                  <c:v>42688</c:v>
                </c:pt>
                <c:pt idx="338">
                  <c:v>42689</c:v>
                </c:pt>
                <c:pt idx="339">
                  <c:v>42690</c:v>
                </c:pt>
                <c:pt idx="340">
                  <c:v>42691</c:v>
                </c:pt>
                <c:pt idx="341">
                  <c:v>42692</c:v>
                </c:pt>
                <c:pt idx="342">
                  <c:v>42695</c:v>
                </c:pt>
                <c:pt idx="343">
                  <c:v>42696</c:v>
                </c:pt>
                <c:pt idx="344">
                  <c:v>42697</c:v>
                </c:pt>
                <c:pt idx="345">
                  <c:v>42698</c:v>
                </c:pt>
                <c:pt idx="346">
                  <c:v>42699</c:v>
                </c:pt>
                <c:pt idx="347">
                  <c:v>42702</c:v>
                </c:pt>
                <c:pt idx="348">
                  <c:v>42703</c:v>
                </c:pt>
                <c:pt idx="349">
                  <c:v>42704</c:v>
                </c:pt>
                <c:pt idx="350">
                  <c:v>42705</c:v>
                </c:pt>
                <c:pt idx="351">
                  <c:v>42706</c:v>
                </c:pt>
                <c:pt idx="352">
                  <c:v>42709</c:v>
                </c:pt>
                <c:pt idx="353">
                  <c:v>42710</c:v>
                </c:pt>
                <c:pt idx="354">
                  <c:v>42711</c:v>
                </c:pt>
                <c:pt idx="355">
                  <c:v>42712</c:v>
                </c:pt>
                <c:pt idx="356">
                  <c:v>42713</c:v>
                </c:pt>
                <c:pt idx="357">
                  <c:v>42716</c:v>
                </c:pt>
                <c:pt idx="358">
                  <c:v>42717</c:v>
                </c:pt>
                <c:pt idx="359">
                  <c:v>42718</c:v>
                </c:pt>
                <c:pt idx="360">
                  <c:v>42719</c:v>
                </c:pt>
                <c:pt idx="361">
                  <c:v>42720</c:v>
                </c:pt>
                <c:pt idx="362">
                  <c:v>42723</c:v>
                </c:pt>
                <c:pt idx="363">
                  <c:v>42724</c:v>
                </c:pt>
                <c:pt idx="364">
                  <c:v>42725</c:v>
                </c:pt>
                <c:pt idx="365">
                  <c:v>42726</c:v>
                </c:pt>
                <c:pt idx="366">
                  <c:v>42727</c:v>
                </c:pt>
                <c:pt idx="367">
                  <c:v>42731</c:v>
                </c:pt>
                <c:pt idx="368">
                  <c:v>42732</c:v>
                </c:pt>
                <c:pt idx="369">
                  <c:v>42733</c:v>
                </c:pt>
                <c:pt idx="370">
                  <c:v>42734</c:v>
                </c:pt>
                <c:pt idx="371">
                  <c:v>42737</c:v>
                </c:pt>
                <c:pt idx="372">
                  <c:v>42738</c:v>
                </c:pt>
                <c:pt idx="373">
                  <c:v>42739</c:v>
                </c:pt>
                <c:pt idx="374">
                  <c:v>42740</c:v>
                </c:pt>
                <c:pt idx="375">
                  <c:v>42741</c:v>
                </c:pt>
                <c:pt idx="376">
                  <c:v>42744</c:v>
                </c:pt>
                <c:pt idx="377">
                  <c:v>42745</c:v>
                </c:pt>
                <c:pt idx="378">
                  <c:v>42746</c:v>
                </c:pt>
                <c:pt idx="379">
                  <c:v>42747</c:v>
                </c:pt>
                <c:pt idx="380">
                  <c:v>42748</c:v>
                </c:pt>
                <c:pt idx="381">
                  <c:v>42751</c:v>
                </c:pt>
                <c:pt idx="382">
                  <c:v>42752</c:v>
                </c:pt>
                <c:pt idx="383">
                  <c:v>42753</c:v>
                </c:pt>
                <c:pt idx="384">
                  <c:v>42754</c:v>
                </c:pt>
                <c:pt idx="385">
                  <c:v>42755</c:v>
                </c:pt>
                <c:pt idx="386">
                  <c:v>42758</c:v>
                </c:pt>
                <c:pt idx="387">
                  <c:v>42759</c:v>
                </c:pt>
                <c:pt idx="388">
                  <c:v>42760</c:v>
                </c:pt>
                <c:pt idx="389">
                  <c:v>42761</c:v>
                </c:pt>
                <c:pt idx="390">
                  <c:v>42762</c:v>
                </c:pt>
                <c:pt idx="391">
                  <c:v>42765</c:v>
                </c:pt>
                <c:pt idx="392">
                  <c:v>42766</c:v>
                </c:pt>
                <c:pt idx="393">
                  <c:v>42767</c:v>
                </c:pt>
                <c:pt idx="394">
                  <c:v>42768</c:v>
                </c:pt>
                <c:pt idx="395">
                  <c:v>42769</c:v>
                </c:pt>
                <c:pt idx="396">
                  <c:v>42772</c:v>
                </c:pt>
                <c:pt idx="397">
                  <c:v>42773</c:v>
                </c:pt>
                <c:pt idx="398">
                  <c:v>42774</c:v>
                </c:pt>
                <c:pt idx="399">
                  <c:v>42775</c:v>
                </c:pt>
                <c:pt idx="400">
                  <c:v>42776</c:v>
                </c:pt>
                <c:pt idx="401">
                  <c:v>42779</c:v>
                </c:pt>
                <c:pt idx="402">
                  <c:v>42780</c:v>
                </c:pt>
                <c:pt idx="403">
                  <c:v>42781</c:v>
                </c:pt>
                <c:pt idx="404">
                  <c:v>42782</c:v>
                </c:pt>
                <c:pt idx="405">
                  <c:v>42783</c:v>
                </c:pt>
                <c:pt idx="406">
                  <c:v>42786</c:v>
                </c:pt>
                <c:pt idx="407">
                  <c:v>42787</c:v>
                </c:pt>
                <c:pt idx="408">
                  <c:v>42788</c:v>
                </c:pt>
                <c:pt idx="409">
                  <c:v>42789</c:v>
                </c:pt>
                <c:pt idx="410">
                  <c:v>42790</c:v>
                </c:pt>
                <c:pt idx="411">
                  <c:v>42793</c:v>
                </c:pt>
                <c:pt idx="412">
                  <c:v>42794</c:v>
                </c:pt>
                <c:pt idx="413">
                  <c:v>42795</c:v>
                </c:pt>
                <c:pt idx="414">
                  <c:v>42796</c:v>
                </c:pt>
                <c:pt idx="415">
                  <c:v>42797</c:v>
                </c:pt>
                <c:pt idx="416">
                  <c:v>42800</c:v>
                </c:pt>
                <c:pt idx="417">
                  <c:v>42801</c:v>
                </c:pt>
                <c:pt idx="418">
                  <c:v>42802</c:v>
                </c:pt>
                <c:pt idx="419">
                  <c:v>42803</c:v>
                </c:pt>
                <c:pt idx="420">
                  <c:v>42804</c:v>
                </c:pt>
                <c:pt idx="421">
                  <c:v>42807</c:v>
                </c:pt>
                <c:pt idx="422">
                  <c:v>42808</c:v>
                </c:pt>
                <c:pt idx="423">
                  <c:v>42809</c:v>
                </c:pt>
                <c:pt idx="424">
                  <c:v>42810</c:v>
                </c:pt>
                <c:pt idx="425">
                  <c:v>42811</c:v>
                </c:pt>
                <c:pt idx="426">
                  <c:v>42814</c:v>
                </c:pt>
                <c:pt idx="427">
                  <c:v>42815</c:v>
                </c:pt>
                <c:pt idx="428">
                  <c:v>42816</c:v>
                </c:pt>
                <c:pt idx="429">
                  <c:v>42817</c:v>
                </c:pt>
                <c:pt idx="430">
                  <c:v>42818</c:v>
                </c:pt>
                <c:pt idx="431">
                  <c:v>42821</c:v>
                </c:pt>
                <c:pt idx="432">
                  <c:v>42822</c:v>
                </c:pt>
                <c:pt idx="433">
                  <c:v>42823</c:v>
                </c:pt>
                <c:pt idx="434">
                  <c:v>42824</c:v>
                </c:pt>
                <c:pt idx="435">
                  <c:v>42825</c:v>
                </c:pt>
                <c:pt idx="436">
                  <c:v>42828</c:v>
                </c:pt>
                <c:pt idx="437">
                  <c:v>42829</c:v>
                </c:pt>
                <c:pt idx="438">
                  <c:v>42830</c:v>
                </c:pt>
                <c:pt idx="439">
                  <c:v>42831</c:v>
                </c:pt>
                <c:pt idx="440">
                  <c:v>42832</c:v>
                </c:pt>
                <c:pt idx="441">
                  <c:v>42835</c:v>
                </c:pt>
                <c:pt idx="442">
                  <c:v>42836</c:v>
                </c:pt>
                <c:pt idx="443">
                  <c:v>42837</c:v>
                </c:pt>
                <c:pt idx="444">
                  <c:v>42838</c:v>
                </c:pt>
                <c:pt idx="445">
                  <c:v>42843</c:v>
                </c:pt>
                <c:pt idx="446">
                  <c:v>42844</c:v>
                </c:pt>
                <c:pt idx="447">
                  <c:v>42845</c:v>
                </c:pt>
                <c:pt idx="448">
                  <c:v>42846</c:v>
                </c:pt>
                <c:pt idx="449">
                  <c:v>42849</c:v>
                </c:pt>
                <c:pt idx="450">
                  <c:v>42850</c:v>
                </c:pt>
                <c:pt idx="451">
                  <c:v>42851</c:v>
                </c:pt>
                <c:pt idx="452">
                  <c:v>42852</c:v>
                </c:pt>
                <c:pt idx="453">
                  <c:v>42853</c:v>
                </c:pt>
                <c:pt idx="454">
                  <c:v>42857</c:v>
                </c:pt>
                <c:pt idx="455">
                  <c:v>42858</c:v>
                </c:pt>
                <c:pt idx="456">
                  <c:v>42859</c:v>
                </c:pt>
                <c:pt idx="457">
                  <c:v>42860</c:v>
                </c:pt>
                <c:pt idx="458">
                  <c:v>42863</c:v>
                </c:pt>
                <c:pt idx="459">
                  <c:v>42864</c:v>
                </c:pt>
                <c:pt idx="460">
                  <c:v>42865</c:v>
                </c:pt>
                <c:pt idx="461">
                  <c:v>42866</c:v>
                </c:pt>
                <c:pt idx="462">
                  <c:v>42867</c:v>
                </c:pt>
                <c:pt idx="463">
                  <c:v>42870</c:v>
                </c:pt>
                <c:pt idx="464">
                  <c:v>42871</c:v>
                </c:pt>
                <c:pt idx="465">
                  <c:v>42872</c:v>
                </c:pt>
                <c:pt idx="466">
                  <c:v>42873</c:v>
                </c:pt>
                <c:pt idx="467">
                  <c:v>42874</c:v>
                </c:pt>
                <c:pt idx="468">
                  <c:v>42877</c:v>
                </c:pt>
                <c:pt idx="469">
                  <c:v>42878</c:v>
                </c:pt>
                <c:pt idx="470">
                  <c:v>42879</c:v>
                </c:pt>
                <c:pt idx="471">
                  <c:v>42880</c:v>
                </c:pt>
                <c:pt idx="472">
                  <c:v>42881</c:v>
                </c:pt>
                <c:pt idx="473">
                  <c:v>42884</c:v>
                </c:pt>
                <c:pt idx="474">
                  <c:v>42885</c:v>
                </c:pt>
                <c:pt idx="475">
                  <c:v>42886</c:v>
                </c:pt>
                <c:pt idx="476">
                  <c:v>42887</c:v>
                </c:pt>
                <c:pt idx="477">
                  <c:v>42888</c:v>
                </c:pt>
                <c:pt idx="478">
                  <c:v>42891</c:v>
                </c:pt>
                <c:pt idx="479">
                  <c:v>42892</c:v>
                </c:pt>
                <c:pt idx="480">
                  <c:v>42893</c:v>
                </c:pt>
                <c:pt idx="481">
                  <c:v>42894</c:v>
                </c:pt>
                <c:pt idx="482">
                  <c:v>42895</c:v>
                </c:pt>
                <c:pt idx="483">
                  <c:v>42898</c:v>
                </c:pt>
                <c:pt idx="484">
                  <c:v>42899</c:v>
                </c:pt>
                <c:pt idx="485">
                  <c:v>42900</c:v>
                </c:pt>
                <c:pt idx="486">
                  <c:v>42901</c:v>
                </c:pt>
                <c:pt idx="487">
                  <c:v>42902</c:v>
                </c:pt>
                <c:pt idx="488">
                  <c:v>42905</c:v>
                </c:pt>
                <c:pt idx="489">
                  <c:v>42906</c:v>
                </c:pt>
                <c:pt idx="490">
                  <c:v>42907</c:v>
                </c:pt>
                <c:pt idx="491">
                  <c:v>42908</c:v>
                </c:pt>
                <c:pt idx="492">
                  <c:v>42909</c:v>
                </c:pt>
                <c:pt idx="493">
                  <c:v>42912</c:v>
                </c:pt>
                <c:pt idx="494">
                  <c:v>42913</c:v>
                </c:pt>
                <c:pt idx="495">
                  <c:v>42914</c:v>
                </c:pt>
                <c:pt idx="496">
                  <c:v>42915</c:v>
                </c:pt>
                <c:pt idx="497">
                  <c:v>42916</c:v>
                </c:pt>
                <c:pt idx="498">
                  <c:v>42919</c:v>
                </c:pt>
                <c:pt idx="499">
                  <c:v>42920</c:v>
                </c:pt>
                <c:pt idx="500">
                  <c:v>42921</c:v>
                </c:pt>
                <c:pt idx="501">
                  <c:v>42922</c:v>
                </c:pt>
                <c:pt idx="502">
                  <c:v>42923</c:v>
                </c:pt>
                <c:pt idx="503">
                  <c:v>42926</c:v>
                </c:pt>
                <c:pt idx="504">
                  <c:v>42927</c:v>
                </c:pt>
                <c:pt idx="505">
                  <c:v>42928</c:v>
                </c:pt>
                <c:pt idx="506">
                  <c:v>42929</c:v>
                </c:pt>
                <c:pt idx="507">
                  <c:v>42930</c:v>
                </c:pt>
                <c:pt idx="508">
                  <c:v>42933</c:v>
                </c:pt>
                <c:pt idx="509">
                  <c:v>42934</c:v>
                </c:pt>
                <c:pt idx="510">
                  <c:v>42935</c:v>
                </c:pt>
                <c:pt idx="511">
                  <c:v>42942</c:v>
                </c:pt>
                <c:pt idx="512">
                  <c:v>42949</c:v>
                </c:pt>
                <c:pt idx="513">
                  <c:v>42956</c:v>
                </c:pt>
                <c:pt idx="514">
                  <c:v>42963</c:v>
                </c:pt>
                <c:pt idx="515">
                  <c:v>42970</c:v>
                </c:pt>
                <c:pt idx="516">
                  <c:v>42977</c:v>
                </c:pt>
                <c:pt idx="517">
                  <c:v>42984</c:v>
                </c:pt>
                <c:pt idx="518">
                  <c:v>42991</c:v>
                </c:pt>
                <c:pt idx="519">
                  <c:v>42998</c:v>
                </c:pt>
                <c:pt idx="520">
                  <c:v>43005</c:v>
                </c:pt>
                <c:pt idx="521">
                  <c:v>43012</c:v>
                </c:pt>
                <c:pt idx="522">
                  <c:v>43019</c:v>
                </c:pt>
                <c:pt idx="523">
                  <c:v>43026</c:v>
                </c:pt>
                <c:pt idx="524">
                  <c:v>43033</c:v>
                </c:pt>
                <c:pt idx="525">
                  <c:v>43040</c:v>
                </c:pt>
                <c:pt idx="526">
                  <c:v>43047</c:v>
                </c:pt>
                <c:pt idx="527">
                  <c:v>43054</c:v>
                </c:pt>
                <c:pt idx="528">
                  <c:v>43061</c:v>
                </c:pt>
                <c:pt idx="529">
                  <c:v>43068</c:v>
                </c:pt>
                <c:pt idx="530">
                  <c:v>43075</c:v>
                </c:pt>
                <c:pt idx="531">
                  <c:v>43082</c:v>
                </c:pt>
                <c:pt idx="532">
                  <c:v>43089</c:v>
                </c:pt>
                <c:pt idx="533">
                  <c:v>43096</c:v>
                </c:pt>
                <c:pt idx="534">
                  <c:v>43103</c:v>
                </c:pt>
                <c:pt idx="535">
                  <c:v>43110</c:v>
                </c:pt>
                <c:pt idx="536">
                  <c:v>43117</c:v>
                </c:pt>
                <c:pt idx="537">
                  <c:v>43124</c:v>
                </c:pt>
                <c:pt idx="538">
                  <c:v>43131</c:v>
                </c:pt>
                <c:pt idx="539">
                  <c:v>43138</c:v>
                </c:pt>
                <c:pt idx="540">
                  <c:v>43145</c:v>
                </c:pt>
                <c:pt idx="541">
                  <c:v>43152</c:v>
                </c:pt>
                <c:pt idx="542">
                  <c:v>43159</c:v>
                </c:pt>
                <c:pt idx="543">
                  <c:v>43166</c:v>
                </c:pt>
                <c:pt idx="544">
                  <c:v>43173</c:v>
                </c:pt>
                <c:pt idx="545">
                  <c:v>43180</c:v>
                </c:pt>
                <c:pt idx="546">
                  <c:v>43187</c:v>
                </c:pt>
                <c:pt idx="547">
                  <c:v>43194</c:v>
                </c:pt>
                <c:pt idx="548">
                  <c:v>43201</c:v>
                </c:pt>
                <c:pt idx="549">
                  <c:v>43208</c:v>
                </c:pt>
                <c:pt idx="550">
                  <c:v>43215</c:v>
                </c:pt>
                <c:pt idx="551">
                  <c:v>43222</c:v>
                </c:pt>
                <c:pt idx="552">
                  <c:v>43229</c:v>
                </c:pt>
                <c:pt idx="553">
                  <c:v>43236</c:v>
                </c:pt>
                <c:pt idx="554">
                  <c:v>43243</c:v>
                </c:pt>
                <c:pt idx="555">
                  <c:v>43250</c:v>
                </c:pt>
                <c:pt idx="556">
                  <c:v>43257</c:v>
                </c:pt>
                <c:pt idx="557">
                  <c:v>43264</c:v>
                </c:pt>
                <c:pt idx="558">
                  <c:v>43271</c:v>
                </c:pt>
                <c:pt idx="559">
                  <c:v>43278</c:v>
                </c:pt>
                <c:pt idx="560">
                  <c:v>43285</c:v>
                </c:pt>
                <c:pt idx="561">
                  <c:v>43292</c:v>
                </c:pt>
                <c:pt idx="562">
                  <c:v>43299</c:v>
                </c:pt>
                <c:pt idx="563">
                  <c:v>43306</c:v>
                </c:pt>
                <c:pt idx="564">
                  <c:v>43313</c:v>
                </c:pt>
                <c:pt idx="565">
                  <c:v>43320</c:v>
                </c:pt>
                <c:pt idx="566">
                  <c:v>43327</c:v>
                </c:pt>
                <c:pt idx="567">
                  <c:v>43334</c:v>
                </c:pt>
                <c:pt idx="568">
                  <c:v>43341</c:v>
                </c:pt>
                <c:pt idx="569">
                  <c:v>43348</c:v>
                </c:pt>
                <c:pt idx="570">
                  <c:v>43355</c:v>
                </c:pt>
                <c:pt idx="571">
                  <c:v>43362</c:v>
                </c:pt>
                <c:pt idx="572">
                  <c:v>43369</c:v>
                </c:pt>
                <c:pt idx="573">
                  <c:v>43376</c:v>
                </c:pt>
                <c:pt idx="574">
                  <c:v>43383</c:v>
                </c:pt>
                <c:pt idx="575">
                  <c:v>43390</c:v>
                </c:pt>
                <c:pt idx="576">
                  <c:v>43397</c:v>
                </c:pt>
                <c:pt idx="577">
                  <c:v>43404</c:v>
                </c:pt>
                <c:pt idx="578">
                  <c:v>43411</c:v>
                </c:pt>
                <c:pt idx="579">
                  <c:v>43418</c:v>
                </c:pt>
                <c:pt idx="580">
                  <c:v>43425</c:v>
                </c:pt>
                <c:pt idx="581">
                  <c:v>43432</c:v>
                </c:pt>
                <c:pt idx="582">
                  <c:v>43439</c:v>
                </c:pt>
                <c:pt idx="583">
                  <c:v>43446</c:v>
                </c:pt>
                <c:pt idx="584">
                  <c:v>43453</c:v>
                </c:pt>
                <c:pt idx="585">
                  <c:v>43461</c:v>
                </c:pt>
                <c:pt idx="586">
                  <c:v>43468</c:v>
                </c:pt>
                <c:pt idx="587">
                  <c:v>43475</c:v>
                </c:pt>
                <c:pt idx="588">
                  <c:v>43482</c:v>
                </c:pt>
                <c:pt idx="589">
                  <c:v>43489</c:v>
                </c:pt>
                <c:pt idx="590">
                  <c:v>43496</c:v>
                </c:pt>
                <c:pt idx="591">
                  <c:v>43503</c:v>
                </c:pt>
                <c:pt idx="592">
                  <c:v>43510</c:v>
                </c:pt>
                <c:pt idx="593">
                  <c:v>43517</c:v>
                </c:pt>
                <c:pt idx="594">
                  <c:v>43524</c:v>
                </c:pt>
                <c:pt idx="595">
                  <c:v>43531</c:v>
                </c:pt>
                <c:pt idx="596">
                  <c:v>43538</c:v>
                </c:pt>
                <c:pt idx="597">
                  <c:v>43545</c:v>
                </c:pt>
                <c:pt idx="598">
                  <c:v>43552</c:v>
                </c:pt>
                <c:pt idx="599">
                  <c:v>43559</c:v>
                </c:pt>
                <c:pt idx="600">
                  <c:v>43566</c:v>
                </c:pt>
                <c:pt idx="601">
                  <c:v>43573</c:v>
                </c:pt>
                <c:pt idx="602">
                  <c:v>43580</c:v>
                </c:pt>
                <c:pt idx="603">
                  <c:v>43587</c:v>
                </c:pt>
                <c:pt idx="604">
                  <c:v>43594</c:v>
                </c:pt>
                <c:pt idx="605">
                  <c:v>43601</c:v>
                </c:pt>
                <c:pt idx="606">
                  <c:v>43608</c:v>
                </c:pt>
                <c:pt idx="607">
                  <c:v>43615</c:v>
                </c:pt>
                <c:pt idx="608">
                  <c:v>43622</c:v>
                </c:pt>
                <c:pt idx="609">
                  <c:v>43629</c:v>
                </c:pt>
                <c:pt idx="610">
                  <c:v>43636</c:v>
                </c:pt>
                <c:pt idx="611">
                  <c:v>43643</c:v>
                </c:pt>
                <c:pt idx="612">
                  <c:v>43650</c:v>
                </c:pt>
                <c:pt idx="613">
                  <c:v>43657</c:v>
                </c:pt>
                <c:pt idx="614">
                  <c:v>43664</c:v>
                </c:pt>
                <c:pt idx="615">
                  <c:v>43671</c:v>
                </c:pt>
                <c:pt idx="616">
                  <c:v>43678</c:v>
                </c:pt>
                <c:pt idx="617">
                  <c:v>43685</c:v>
                </c:pt>
                <c:pt idx="618">
                  <c:v>43692</c:v>
                </c:pt>
                <c:pt idx="619">
                  <c:v>43699</c:v>
                </c:pt>
                <c:pt idx="620">
                  <c:v>43706</c:v>
                </c:pt>
                <c:pt idx="621">
                  <c:v>43713</c:v>
                </c:pt>
                <c:pt idx="622">
                  <c:v>43720</c:v>
                </c:pt>
                <c:pt idx="623">
                  <c:v>43727</c:v>
                </c:pt>
                <c:pt idx="624">
                  <c:v>43734</c:v>
                </c:pt>
                <c:pt idx="625">
                  <c:v>43741</c:v>
                </c:pt>
                <c:pt idx="626">
                  <c:v>43748</c:v>
                </c:pt>
                <c:pt idx="627">
                  <c:v>43755</c:v>
                </c:pt>
                <c:pt idx="628">
                  <c:v>43762</c:v>
                </c:pt>
                <c:pt idx="629">
                  <c:v>43769</c:v>
                </c:pt>
                <c:pt idx="630">
                  <c:v>43776</c:v>
                </c:pt>
                <c:pt idx="631">
                  <c:v>43783</c:v>
                </c:pt>
                <c:pt idx="632">
                  <c:v>43790</c:v>
                </c:pt>
                <c:pt idx="633">
                  <c:v>43797</c:v>
                </c:pt>
                <c:pt idx="634">
                  <c:v>43804</c:v>
                </c:pt>
                <c:pt idx="635">
                  <c:v>43811</c:v>
                </c:pt>
                <c:pt idx="636">
                  <c:v>43818</c:v>
                </c:pt>
                <c:pt idx="637">
                  <c:v>43826</c:v>
                </c:pt>
                <c:pt idx="638">
                  <c:v>43833</c:v>
                </c:pt>
                <c:pt idx="639">
                  <c:v>43840</c:v>
                </c:pt>
                <c:pt idx="640">
                  <c:v>43847</c:v>
                </c:pt>
                <c:pt idx="641">
                  <c:v>43854</c:v>
                </c:pt>
                <c:pt idx="642">
                  <c:v>43861</c:v>
                </c:pt>
                <c:pt idx="643">
                  <c:v>43868</c:v>
                </c:pt>
                <c:pt idx="644">
                  <c:v>43875</c:v>
                </c:pt>
                <c:pt idx="645">
                  <c:v>43882</c:v>
                </c:pt>
                <c:pt idx="646">
                  <c:v>43889</c:v>
                </c:pt>
                <c:pt idx="647">
                  <c:v>43896</c:v>
                </c:pt>
                <c:pt idx="648">
                  <c:v>43903</c:v>
                </c:pt>
                <c:pt idx="649">
                  <c:v>43910</c:v>
                </c:pt>
                <c:pt idx="650">
                  <c:v>43917</c:v>
                </c:pt>
                <c:pt idx="651">
                  <c:v>43924</c:v>
                </c:pt>
                <c:pt idx="652">
                  <c:v>43935</c:v>
                </c:pt>
                <c:pt idx="653">
                  <c:v>43942</c:v>
                </c:pt>
                <c:pt idx="654">
                  <c:v>43949</c:v>
                </c:pt>
                <c:pt idx="655">
                  <c:v>43956</c:v>
                </c:pt>
                <c:pt idx="656">
                  <c:v>43963</c:v>
                </c:pt>
                <c:pt idx="657">
                  <c:v>43970</c:v>
                </c:pt>
                <c:pt idx="658">
                  <c:v>43977</c:v>
                </c:pt>
                <c:pt idx="659">
                  <c:v>43984</c:v>
                </c:pt>
                <c:pt idx="660">
                  <c:v>43991</c:v>
                </c:pt>
                <c:pt idx="661">
                  <c:v>43998</c:v>
                </c:pt>
                <c:pt idx="662">
                  <c:v>44005</c:v>
                </c:pt>
                <c:pt idx="663">
                  <c:v>44012</c:v>
                </c:pt>
                <c:pt idx="664">
                  <c:v>44019</c:v>
                </c:pt>
                <c:pt idx="665">
                  <c:v>44026</c:v>
                </c:pt>
                <c:pt idx="666">
                  <c:v>44033</c:v>
                </c:pt>
                <c:pt idx="667">
                  <c:v>44040</c:v>
                </c:pt>
                <c:pt idx="668">
                  <c:v>44047</c:v>
                </c:pt>
                <c:pt idx="669">
                  <c:v>44054</c:v>
                </c:pt>
                <c:pt idx="670">
                  <c:v>44061</c:v>
                </c:pt>
                <c:pt idx="671">
                  <c:v>44068</c:v>
                </c:pt>
                <c:pt idx="672">
                  <c:v>44075</c:v>
                </c:pt>
                <c:pt idx="673">
                  <c:v>44082</c:v>
                </c:pt>
                <c:pt idx="674">
                  <c:v>44089</c:v>
                </c:pt>
                <c:pt idx="675">
                  <c:v>44096</c:v>
                </c:pt>
                <c:pt idx="676">
                  <c:v>44103</c:v>
                </c:pt>
                <c:pt idx="677">
                  <c:v>44110</c:v>
                </c:pt>
                <c:pt idx="678">
                  <c:v>44117</c:v>
                </c:pt>
                <c:pt idx="679">
                  <c:v>44124</c:v>
                </c:pt>
                <c:pt idx="680">
                  <c:v>44131</c:v>
                </c:pt>
                <c:pt idx="681">
                  <c:v>44138</c:v>
                </c:pt>
                <c:pt idx="682">
                  <c:v>44145</c:v>
                </c:pt>
                <c:pt idx="683">
                  <c:v>44152</c:v>
                </c:pt>
                <c:pt idx="684">
                  <c:v>44159</c:v>
                </c:pt>
                <c:pt idx="685">
                  <c:v>44166</c:v>
                </c:pt>
                <c:pt idx="686">
                  <c:v>44173</c:v>
                </c:pt>
                <c:pt idx="687">
                  <c:v>44180</c:v>
                </c:pt>
                <c:pt idx="688">
                  <c:v>44187</c:v>
                </c:pt>
                <c:pt idx="689">
                  <c:v>44194</c:v>
                </c:pt>
                <c:pt idx="690">
                  <c:v>44201</c:v>
                </c:pt>
                <c:pt idx="691">
                  <c:v>44208</c:v>
                </c:pt>
                <c:pt idx="692">
                  <c:v>44215</c:v>
                </c:pt>
                <c:pt idx="693">
                  <c:v>44222</c:v>
                </c:pt>
                <c:pt idx="694">
                  <c:v>44229</c:v>
                </c:pt>
                <c:pt idx="695">
                  <c:v>44236</c:v>
                </c:pt>
                <c:pt idx="696">
                  <c:v>44243</c:v>
                </c:pt>
                <c:pt idx="697">
                  <c:v>44250</c:v>
                </c:pt>
                <c:pt idx="698">
                  <c:v>44257</c:v>
                </c:pt>
                <c:pt idx="699">
                  <c:v>44264</c:v>
                </c:pt>
                <c:pt idx="700">
                  <c:v>44271</c:v>
                </c:pt>
                <c:pt idx="701">
                  <c:v>44278</c:v>
                </c:pt>
                <c:pt idx="702">
                  <c:v>44285</c:v>
                </c:pt>
                <c:pt idx="703">
                  <c:v>44292</c:v>
                </c:pt>
                <c:pt idx="704">
                  <c:v>44299</c:v>
                </c:pt>
                <c:pt idx="705">
                  <c:v>44306</c:v>
                </c:pt>
                <c:pt idx="706">
                  <c:v>44313</c:v>
                </c:pt>
                <c:pt idx="707">
                  <c:v>44320</c:v>
                </c:pt>
                <c:pt idx="708">
                  <c:v>44327</c:v>
                </c:pt>
                <c:pt idx="709">
                  <c:v>44334</c:v>
                </c:pt>
                <c:pt idx="710">
                  <c:v>44341</c:v>
                </c:pt>
                <c:pt idx="711">
                  <c:v>44348</c:v>
                </c:pt>
                <c:pt idx="712">
                  <c:v>44355</c:v>
                </c:pt>
                <c:pt idx="713">
                  <c:v>44362</c:v>
                </c:pt>
                <c:pt idx="714">
                  <c:v>44369</c:v>
                </c:pt>
                <c:pt idx="715">
                  <c:v>44376</c:v>
                </c:pt>
                <c:pt idx="716">
                  <c:v>44383</c:v>
                </c:pt>
                <c:pt idx="717">
                  <c:v>44390</c:v>
                </c:pt>
                <c:pt idx="718">
                  <c:v>44397</c:v>
                </c:pt>
                <c:pt idx="719">
                  <c:v>44404</c:v>
                </c:pt>
                <c:pt idx="720">
                  <c:v>44411</c:v>
                </c:pt>
                <c:pt idx="721">
                  <c:v>44418</c:v>
                </c:pt>
                <c:pt idx="722">
                  <c:v>44425</c:v>
                </c:pt>
                <c:pt idx="723">
                  <c:v>44432</c:v>
                </c:pt>
                <c:pt idx="724">
                  <c:v>44439</c:v>
                </c:pt>
                <c:pt idx="725">
                  <c:v>44446</c:v>
                </c:pt>
                <c:pt idx="726">
                  <c:v>44453</c:v>
                </c:pt>
                <c:pt idx="727">
                  <c:v>44460</c:v>
                </c:pt>
                <c:pt idx="728">
                  <c:v>44467</c:v>
                </c:pt>
                <c:pt idx="729">
                  <c:v>44474</c:v>
                </c:pt>
                <c:pt idx="730">
                  <c:v>44481</c:v>
                </c:pt>
                <c:pt idx="731">
                  <c:v>44488</c:v>
                </c:pt>
                <c:pt idx="732">
                  <c:v>44495</c:v>
                </c:pt>
                <c:pt idx="733">
                  <c:v>44502</c:v>
                </c:pt>
                <c:pt idx="734">
                  <c:v>44509</c:v>
                </c:pt>
                <c:pt idx="735">
                  <c:v>44516</c:v>
                </c:pt>
                <c:pt idx="736">
                  <c:v>44523</c:v>
                </c:pt>
                <c:pt idx="737">
                  <c:v>44530</c:v>
                </c:pt>
                <c:pt idx="738">
                  <c:v>44537</c:v>
                </c:pt>
                <c:pt idx="739">
                  <c:v>44544</c:v>
                </c:pt>
                <c:pt idx="740">
                  <c:v>44551</c:v>
                </c:pt>
                <c:pt idx="741">
                  <c:v>44558</c:v>
                </c:pt>
                <c:pt idx="742">
                  <c:v>44565</c:v>
                </c:pt>
                <c:pt idx="743">
                  <c:v>44572</c:v>
                </c:pt>
                <c:pt idx="744">
                  <c:v>44579</c:v>
                </c:pt>
                <c:pt idx="745">
                  <c:v>44586</c:v>
                </c:pt>
                <c:pt idx="746">
                  <c:v>44593</c:v>
                </c:pt>
                <c:pt idx="747">
                  <c:v>44600</c:v>
                </c:pt>
                <c:pt idx="748">
                  <c:v>44607</c:v>
                </c:pt>
                <c:pt idx="749">
                  <c:v>44614</c:v>
                </c:pt>
                <c:pt idx="750">
                  <c:v>44621</c:v>
                </c:pt>
                <c:pt idx="751">
                  <c:v>44628</c:v>
                </c:pt>
                <c:pt idx="752">
                  <c:v>44635</c:v>
                </c:pt>
                <c:pt idx="753">
                  <c:v>44642</c:v>
                </c:pt>
                <c:pt idx="754">
                  <c:v>44649</c:v>
                </c:pt>
                <c:pt idx="755">
                  <c:v>44656</c:v>
                </c:pt>
                <c:pt idx="756">
                  <c:v>44663</c:v>
                </c:pt>
                <c:pt idx="757">
                  <c:v>44670</c:v>
                </c:pt>
                <c:pt idx="758">
                  <c:v>44677</c:v>
                </c:pt>
                <c:pt idx="759">
                  <c:v>44684</c:v>
                </c:pt>
                <c:pt idx="760">
                  <c:v>44691</c:v>
                </c:pt>
                <c:pt idx="761">
                  <c:v>44698</c:v>
                </c:pt>
                <c:pt idx="762">
                  <c:v>44705</c:v>
                </c:pt>
                <c:pt idx="763">
                  <c:v>44712</c:v>
                </c:pt>
                <c:pt idx="764">
                  <c:v>44719</c:v>
                </c:pt>
                <c:pt idx="765">
                  <c:v>44726</c:v>
                </c:pt>
                <c:pt idx="766">
                  <c:v>44733</c:v>
                </c:pt>
                <c:pt idx="767">
                  <c:v>44740</c:v>
                </c:pt>
                <c:pt idx="768">
                  <c:v>44747</c:v>
                </c:pt>
                <c:pt idx="769">
                  <c:v>44754</c:v>
                </c:pt>
                <c:pt idx="770">
                  <c:v>44761</c:v>
                </c:pt>
                <c:pt idx="771">
                  <c:v>44768</c:v>
                </c:pt>
                <c:pt idx="772">
                  <c:v>44775</c:v>
                </c:pt>
                <c:pt idx="773">
                  <c:v>44782</c:v>
                </c:pt>
                <c:pt idx="774">
                  <c:v>44789</c:v>
                </c:pt>
                <c:pt idx="775">
                  <c:v>44796</c:v>
                </c:pt>
                <c:pt idx="776">
                  <c:v>44803</c:v>
                </c:pt>
                <c:pt idx="777">
                  <c:v>44810</c:v>
                </c:pt>
                <c:pt idx="778">
                  <c:v>44817</c:v>
                </c:pt>
                <c:pt idx="779">
                  <c:v>44824</c:v>
                </c:pt>
                <c:pt idx="780">
                  <c:v>44831</c:v>
                </c:pt>
                <c:pt idx="781">
                  <c:v>44838</c:v>
                </c:pt>
                <c:pt idx="782">
                  <c:v>44845</c:v>
                </c:pt>
                <c:pt idx="783">
                  <c:v>44852</c:v>
                </c:pt>
                <c:pt idx="784">
                  <c:v>44859</c:v>
                </c:pt>
                <c:pt idx="785">
                  <c:v>44866</c:v>
                </c:pt>
                <c:pt idx="786">
                  <c:v>44873</c:v>
                </c:pt>
                <c:pt idx="787">
                  <c:v>44880</c:v>
                </c:pt>
                <c:pt idx="788">
                  <c:v>44887</c:v>
                </c:pt>
                <c:pt idx="789">
                  <c:v>44894</c:v>
                </c:pt>
                <c:pt idx="790">
                  <c:v>44901</c:v>
                </c:pt>
                <c:pt idx="791">
                  <c:v>44908</c:v>
                </c:pt>
                <c:pt idx="792">
                  <c:v>44915</c:v>
                </c:pt>
                <c:pt idx="793">
                  <c:v>44922</c:v>
                </c:pt>
                <c:pt idx="794">
                  <c:v>44929</c:v>
                </c:pt>
                <c:pt idx="795">
                  <c:v>44936</c:v>
                </c:pt>
                <c:pt idx="796">
                  <c:v>44943</c:v>
                </c:pt>
                <c:pt idx="797">
                  <c:v>44950</c:v>
                </c:pt>
                <c:pt idx="798">
                  <c:v>44957</c:v>
                </c:pt>
                <c:pt idx="799">
                  <c:v>44964</c:v>
                </c:pt>
                <c:pt idx="800">
                  <c:v>44971</c:v>
                </c:pt>
                <c:pt idx="801">
                  <c:v>44978</c:v>
                </c:pt>
                <c:pt idx="802">
                  <c:v>44985</c:v>
                </c:pt>
                <c:pt idx="803">
                  <c:v>44992</c:v>
                </c:pt>
                <c:pt idx="804">
                  <c:v>44999</c:v>
                </c:pt>
                <c:pt idx="805">
                  <c:v>45006</c:v>
                </c:pt>
                <c:pt idx="806">
                  <c:v>45013</c:v>
                </c:pt>
                <c:pt idx="807">
                  <c:v>45020</c:v>
                </c:pt>
                <c:pt idx="808">
                  <c:v>45027</c:v>
                </c:pt>
                <c:pt idx="809">
                  <c:v>45034</c:v>
                </c:pt>
                <c:pt idx="810">
                  <c:v>45041</c:v>
                </c:pt>
                <c:pt idx="811">
                  <c:v>45048</c:v>
                </c:pt>
                <c:pt idx="812">
                  <c:v>45055</c:v>
                </c:pt>
                <c:pt idx="813">
                  <c:v>45062</c:v>
                </c:pt>
                <c:pt idx="814">
                  <c:v>45069</c:v>
                </c:pt>
                <c:pt idx="815">
                  <c:v>45076</c:v>
                </c:pt>
                <c:pt idx="816">
                  <c:v>45083</c:v>
                </c:pt>
                <c:pt idx="817">
                  <c:v>45090</c:v>
                </c:pt>
                <c:pt idx="818">
                  <c:v>45097</c:v>
                </c:pt>
                <c:pt idx="819">
                  <c:v>45104</c:v>
                </c:pt>
                <c:pt idx="820">
                  <c:v>45111</c:v>
                </c:pt>
                <c:pt idx="821">
                  <c:v>45118</c:v>
                </c:pt>
                <c:pt idx="822">
                  <c:v>45125</c:v>
                </c:pt>
                <c:pt idx="823">
                  <c:v>45132</c:v>
                </c:pt>
                <c:pt idx="824">
                  <c:v>45139</c:v>
                </c:pt>
                <c:pt idx="825">
                  <c:v>45146</c:v>
                </c:pt>
                <c:pt idx="826">
                  <c:v>45153</c:v>
                </c:pt>
                <c:pt idx="827">
                  <c:v>45160</c:v>
                </c:pt>
                <c:pt idx="828">
                  <c:v>45167</c:v>
                </c:pt>
                <c:pt idx="829">
                  <c:v>45174</c:v>
                </c:pt>
                <c:pt idx="830">
                  <c:v>45181</c:v>
                </c:pt>
                <c:pt idx="831">
                  <c:v>45188</c:v>
                </c:pt>
                <c:pt idx="832">
                  <c:v>45195</c:v>
                </c:pt>
                <c:pt idx="833">
                  <c:v>45202</c:v>
                </c:pt>
                <c:pt idx="834">
                  <c:v>45209</c:v>
                </c:pt>
                <c:pt idx="835">
                  <c:v>45216</c:v>
                </c:pt>
                <c:pt idx="836">
                  <c:v>45223</c:v>
                </c:pt>
                <c:pt idx="837">
                  <c:v>45230</c:v>
                </c:pt>
                <c:pt idx="838">
                  <c:v>45237</c:v>
                </c:pt>
                <c:pt idx="839">
                  <c:v>45244</c:v>
                </c:pt>
                <c:pt idx="840">
                  <c:v>45251</c:v>
                </c:pt>
                <c:pt idx="841">
                  <c:v>45258</c:v>
                </c:pt>
                <c:pt idx="842">
                  <c:v>45265</c:v>
                </c:pt>
                <c:pt idx="843">
                  <c:v>45272</c:v>
                </c:pt>
                <c:pt idx="844">
                  <c:v>45279</c:v>
                </c:pt>
                <c:pt idx="845">
                  <c:v>45287</c:v>
                </c:pt>
                <c:pt idx="846">
                  <c:v>45294</c:v>
                </c:pt>
                <c:pt idx="847">
                  <c:v>45301</c:v>
                </c:pt>
                <c:pt idx="848">
                  <c:v>45308</c:v>
                </c:pt>
                <c:pt idx="849">
                  <c:v>45315</c:v>
                </c:pt>
                <c:pt idx="850">
                  <c:v>45322</c:v>
                </c:pt>
                <c:pt idx="851">
                  <c:v>45329</c:v>
                </c:pt>
                <c:pt idx="852">
                  <c:v>45336</c:v>
                </c:pt>
                <c:pt idx="853">
                  <c:v>45343</c:v>
                </c:pt>
                <c:pt idx="854">
                  <c:v>45350</c:v>
                </c:pt>
                <c:pt idx="855">
                  <c:v>45357</c:v>
                </c:pt>
                <c:pt idx="856">
                  <c:v>45364</c:v>
                </c:pt>
                <c:pt idx="857">
                  <c:v>45371</c:v>
                </c:pt>
                <c:pt idx="858">
                  <c:v>45378</c:v>
                </c:pt>
                <c:pt idx="859">
                  <c:v>45385</c:v>
                </c:pt>
                <c:pt idx="860">
                  <c:v>45392</c:v>
                </c:pt>
                <c:pt idx="861">
                  <c:v>45399</c:v>
                </c:pt>
                <c:pt idx="862">
                  <c:v>45406</c:v>
                </c:pt>
                <c:pt idx="863">
                  <c:v>45414</c:v>
                </c:pt>
                <c:pt idx="864">
                  <c:v>45421</c:v>
                </c:pt>
                <c:pt idx="865">
                  <c:v>45428</c:v>
                </c:pt>
                <c:pt idx="866">
                  <c:v>45435</c:v>
                </c:pt>
                <c:pt idx="867">
                  <c:v>45442</c:v>
                </c:pt>
                <c:pt idx="868">
                  <c:v>45449</c:v>
                </c:pt>
                <c:pt idx="869">
                  <c:v>45456</c:v>
                </c:pt>
                <c:pt idx="870">
                  <c:v>45463</c:v>
                </c:pt>
                <c:pt idx="871">
                  <c:v>45470</c:v>
                </c:pt>
                <c:pt idx="872">
                  <c:v>45477</c:v>
                </c:pt>
                <c:pt idx="873">
                  <c:v>45484</c:v>
                </c:pt>
                <c:pt idx="874">
                  <c:v>45491</c:v>
                </c:pt>
                <c:pt idx="875">
                  <c:v>45498</c:v>
                </c:pt>
                <c:pt idx="876">
                  <c:v>45505</c:v>
                </c:pt>
                <c:pt idx="877">
                  <c:v>45512</c:v>
                </c:pt>
                <c:pt idx="878">
                  <c:v>45519</c:v>
                </c:pt>
                <c:pt idx="879">
                  <c:v>45526</c:v>
                </c:pt>
                <c:pt idx="880">
                  <c:v>45533</c:v>
                </c:pt>
                <c:pt idx="881">
                  <c:v>45540</c:v>
                </c:pt>
                <c:pt idx="882">
                  <c:v>45547</c:v>
                </c:pt>
                <c:pt idx="883">
                  <c:v>45554</c:v>
                </c:pt>
                <c:pt idx="884">
                  <c:v>45561</c:v>
                </c:pt>
                <c:pt idx="885">
                  <c:v>45568</c:v>
                </c:pt>
                <c:pt idx="886">
                  <c:v>45575</c:v>
                </c:pt>
                <c:pt idx="887">
                  <c:v>45582</c:v>
                </c:pt>
                <c:pt idx="888">
                  <c:v>45589</c:v>
                </c:pt>
                <c:pt idx="889">
                  <c:v>45596</c:v>
                </c:pt>
                <c:pt idx="890">
                  <c:v>45603</c:v>
                </c:pt>
                <c:pt idx="891">
                  <c:v>45610</c:v>
                </c:pt>
                <c:pt idx="892">
                  <c:v>45617</c:v>
                </c:pt>
                <c:pt idx="893">
                  <c:v>45624</c:v>
                </c:pt>
                <c:pt idx="894">
                  <c:v>45631</c:v>
                </c:pt>
                <c:pt idx="895">
                  <c:v>45638</c:v>
                </c:pt>
                <c:pt idx="896">
                  <c:v>45645</c:v>
                </c:pt>
                <c:pt idx="897">
                  <c:v>45653</c:v>
                </c:pt>
                <c:pt idx="898">
                  <c:v>45660</c:v>
                </c:pt>
                <c:pt idx="899">
                  <c:v>45667</c:v>
                </c:pt>
                <c:pt idx="900">
                  <c:v>45674</c:v>
                </c:pt>
                <c:pt idx="901">
                  <c:v>45681</c:v>
                </c:pt>
                <c:pt idx="902">
                  <c:v>45688</c:v>
                </c:pt>
                <c:pt idx="903">
                  <c:v>45695</c:v>
                </c:pt>
                <c:pt idx="904">
                  <c:v>45702</c:v>
                </c:pt>
                <c:pt idx="905">
                  <c:v>45709</c:v>
                </c:pt>
                <c:pt idx="906">
                  <c:v>45716</c:v>
                </c:pt>
                <c:pt idx="907">
                  <c:v>45723</c:v>
                </c:pt>
                <c:pt idx="908">
                  <c:v>45730</c:v>
                </c:pt>
                <c:pt idx="909">
                  <c:v>45737</c:v>
                </c:pt>
                <c:pt idx="910">
                  <c:v>45744</c:v>
                </c:pt>
                <c:pt idx="911">
                  <c:v>45751</c:v>
                </c:pt>
                <c:pt idx="912">
                  <c:v>45758</c:v>
                </c:pt>
                <c:pt idx="913">
                  <c:v>45769</c:v>
                </c:pt>
                <c:pt idx="914">
                  <c:v>45776</c:v>
                </c:pt>
                <c:pt idx="915">
                  <c:v>45783</c:v>
                </c:pt>
                <c:pt idx="916">
                  <c:v>45790</c:v>
                </c:pt>
                <c:pt idx="917">
                  <c:v>45797</c:v>
                </c:pt>
                <c:pt idx="918">
                  <c:v>45804</c:v>
                </c:pt>
                <c:pt idx="919">
                  <c:v>45811</c:v>
                </c:pt>
                <c:pt idx="920">
                  <c:v>45818</c:v>
                </c:pt>
                <c:pt idx="921">
                  <c:v>45825</c:v>
                </c:pt>
                <c:pt idx="922">
                  <c:v>45832</c:v>
                </c:pt>
                <c:pt idx="923">
                  <c:v>45839</c:v>
                </c:pt>
                <c:pt idx="924">
                  <c:v>45846</c:v>
                </c:pt>
                <c:pt idx="925">
                  <c:v>45853</c:v>
                </c:pt>
                <c:pt idx="926">
                  <c:v>45860</c:v>
                </c:pt>
                <c:pt idx="927">
                  <c:v>45867</c:v>
                </c:pt>
                <c:pt idx="928">
                  <c:v>45874</c:v>
                </c:pt>
                <c:pt idx="929">
                  <c:v>45881</c:v>
                </c:pt>
                <c:pt idx="930">
                  <c:v>45888</c:v>
                </c:pt>
                <c:pt idx="931">
                  <c:v>45895</c:v>
                </c:pt>
                <c:pt idx="932">
                  <c:v>45902</c:v>
                </c:pt>
                <c:pt idx="933">
                  <c:v>45909</c:v>
                </c:pt>
                <c:pt idx="934">
                  <c:v>45916</c:v>
                </c:pt>
                <c:pt idx="935">
                  <c:v>45923</c:v>
                </c:pt>
                <c:pt idx="936">
                  <c:v>45930</c:v>
                </c:pt>
                <c:pt idx="937">
                  <c:v>45937</c:v>
                </c:pt>
                <c:pt idx="938">
                  <c:v>45944</c:v>
                </c:pt>
                <c:pt idx="939">
                  <c:v>45951</c:v>
                </c:pt>
                <c:pt idx="940">
                  <c:v>45958</c:v>
                </c:pt>
                <c:pt idx="941">
                  <c:v>45965</c:v>
                </c:pt>
                <c:pt idx="942">
                  <c:v>45972</c:v>
                </c:pt>
                <c:pt idx="943">
                  <c:v>45979</c:v>
                </c:pt>
                <c:pt idx="944">
                  <c:v>45986</c:v>
                </c:pt>
                <c:pt idx="945">
                  <c:v>45993</c:v>
                </c:pt>
                <c:pt idx="946">
                  <c:v>46000</c:v>
                </c:pt>
                <c:pt idx="947">
                  <c:v>46007</c:v>
                </c:pt>
                <c:pt idx="948">
                  <c:v>46014</c:v>
                </c:pt>
                <c:pt idx="949">
                  <c:v>46021</c:v>
                </c:pt>
                <c:pt idx="950">
                  <c:v>46028</c:v>
                </c:pt>
                <c:pt idx="951">
                  <c:v>46035</c:v>
                </c:pt>
                <c:pt idx="952">
                  <c:v>46042</c:v>
                </c:pt>
                <c:pt idx="953">
                  <c:v>46049</c:v>
                </c:pt>
                <c:pt idx="954">
                  <c:v>46056</c:v>
                </c:pt>
                <c:pt idx="955">
                  <c:v>46063</c:v>
                </c:pt>
                <c:pt idx="956">
                  <c:v>46070</c:v>
                </c:pt>
                <c:pt idx="957">
                  <c:v>46077</c:v>
                </c:pt>
                <c:pt idx="958">
                  <c:v>46084</c:v>
                </c:pt>
                <c:pt idx="959">
                  <c:v>46091</c:v>
                </c:pt>
                <c:pt idx="960">
                  <c:v>46098</c:v>
                </c:pt>
                <c:pt idx="961">
                  <c:v>46105</c:v>
                </c:pt>
                <c:pt idx="962">
                  <c:v>46112</c:v>
                </c:pt>
                <c:pt idx="963">
                  <c:v>46119</c:v>
                </c:pt>
                <c:pt idx="964">
                  <c:v>46126</c:v>
                </c:pt>
                <c:pt idx="965">
                  <c:v>46133</c:v>
                </c:pt>
                <c:pt idx="966">
                  <c:v>46140</c:v>
                </c:pt>
                <c:pt idx="967">
                  <c:v>46147</c:v>
                </c:pt>
                <c:pt idx="968">
                  <c:v>46154</c:v>
                </c:pt>
                <c:pt idx="969">
                  <c:v>46161</c:v>
                </c:pt>
                <c:pt idx="970">
                  <c:v>46168</c:v>
                </c:pt>
                <c:pt idx="971">
                  <c:v>46175</c:v>
                </c:pt>
                <c:pt idx="972">
                  <c:v>46182</c:v>
                </c:pt>
                <c:pt idx="973">
                  <c:v>46189</c:v>
                </c:pt>
                <c:pt idx="974">
                  <c:v>46196</c:v>
                </c:pt>
                <c:pt idx="975">
                  <c:v>46203</c:v>
                </c:pt>
                <c:pt idx="976">
                  <c:v>46210</c:v>
                </c:pt>
                <c:pt idx="977">
                  <c:v>46217</c:v>
                </c:pt>
                <c:pt idx="978">
                  <c:v>46224</c:v>
                </c:pt>
                <c:pt idx="979">
                  <c:v>46231</c:v>
                </c:pt>
                <c:pt idx="980">
                  <c:v>46238</c:v>
                </c:pt>
                <c:pt idx="981">
                  <c:v>46245</c:v>
                </c:pt>
                <c:pt idx="982">
                  <c:v>46252</c:v>
                </c:pt>
                <c:pt idx="983">
                  <c:v>46259</c:v>
                </c:pt>
                <c:pt idx="984">
                  <c:v>46266</c:v>
                </c:pt>
                <c:pt idx="985">
                  <c:v>46273</c:v>
                </c:pt>
                <c:pt idx="986">
                  <c:v>46280</c:v>
                </c:pt>
                <c:pt idx="987">
                  <c:v>46287</c:v>
                </c:pt>
                <c:pt idx="988">
                  <c:v>46294</c:v>
                </c:pt>
                <c:pt idx="989">
                  <c:v>46301</c:v>
                </c:pt>
                <c:pt idx="990">
                  <c:v>46308</c:v>
                </c:pt>
                <c:pt idx="991">
                  <c:v>46315</c:v>
                </c:pt>
                <c:pt idx="992">
                  <c:v>46322</c:v>
                </c:pt>
                <c:pt idx="993">
                  <c:v>46329</c:v>
                </c:pt>
                <c:pt idx="994">
                  <c:v>46336</c:v>
                </c:pt>
                <c:pt idx="995">
                  <c:v>46343</c:v>
                </c:pt>
                <c:pt idx="996">
                  <c:v>46350</c:v>
                </c:pt>
                <c:pt idx="997">
                  <c:v>46357</c:v>
                </c:pt>
                <c:pt idx="998">
                  <c:v>46364</c:v>
                </c:pt>
                <c:pt idx="999">
                  <c:v>46371</c:v>
                </c:pt>
                <c:pt idx="1000">
                  <c:v>46378</c:v>
                </c:pt>
                <c:pt idx="1001">
                  <c:v>46385</c:v>
                </c:pt>
                <c:pt idx="1002">
                  <c:v>46392</c:v>
                </c:pt>
                <c:pt idx="1003">
                  <c:v>46399</c:v>
                </c:pt>
                <c:pt idx="1004">
                  <c:v>46406</c:v>
                </c:pt>
                <c:pt idx="1005">
                  <c:v>46413</c:v>
                </c:pt>
                <c:pt idx="1006">
                  <c:v>46420</c:v>
                </c:pt>
                <c:pt idx="1007">
                  <c:v>46427</c:v>
                </c:pt>
                <c:pt idx="1008">
                  <c:v>46434</c:v>
                </c:pt>
                <c:pt idx="1009">
                  <c:v>46441</c:v>
                </c:pt>
                <c:pt idx="1010">
                  <c:v>46448</c:v>
                </c:pt>
                <c:pt idx="1011">
                  <c:v>46455</c:v>
                </c:pt>
                <c:pt idx="1012">
                  <c:v>46462</c:v>
                </c:pt>
                <c:pt idx="1013">
                  <c:v>46469</c:v>
                </c:pt>
                <c:pt idx="1014">
                  <c:v>46476</c:v>
                </c:pt>
                <c:pt idx="1015">
                  <c:v>46483</c:v>
                </c:pt>
                <c:pt idx="1016">
                  <c:v>46490</c:v>
                </c:pt>
                <c:pt idx="1017">
                  <c:v>46497</c:v>
                </c:pt>
                <c:pt idx="1018">
                  <c:v>46504</c:v>
                </c:pt>
                <c:pt idx="1019">
                  <c:v>46511</c:v>
                </c:pt>
                <c:pt idx="1020">
                  <c:v>46518</c:v>
                </c:pt>
                <c:pt idx="1021">
                  <c:v>46525</c:v>
                </c:pt>
                <c:pt idx="1022">
                  <c:v>46532</c:v>
                </c:pt>
                <c:pt idx="1023">
                  <c:v>46539</c:v>
                </c:pt>
                <c:pt idx="1024">
                  <c:v>46546</c:v>
                </c:pt>
                <c:pt idx="1025">
                  <c:v>46553</c:v>
                </c:pt>
                <c:pt idx="1026">
                  <c:v>46560</c:v>
                </c:pt>
                <c:pt idx="1027">
                  <c:v>46567</c:v>
                </c:pt>
                <c:pt idx="1028">
                  <c:v>46574</c:v>
                </c:pt>
                <c:pt idx="1029">
                  <c:v>46581</c:v>
                </c:pt>
                <c:pt idx="1030">
                  <c:v>46588</c:v>
                </c:pt>
                <c:pt idx="1031">
                  <c:v>46595</c:v>
                </c:pt>
                <c:pt idx="1032">
                  <c:v>46602</c:v>
                </c:pt>
                <c:pt idx="1033">
                  <c:v>46609</c:v>
                </c:pt>
                <c:pt idx="1034">
                  <c:v>46616</c:v>
                </c:pt>
                <c:pt idx="1035">
                  <c:v>46623</c:v>
                </c:pt>
                <c:pt idx="1036">
                  <c:v>46630</c:v>
                </c:pt>
                <c:pt idx="1037">
                  <c:v>46637</c:v>
                </c:pt>
                <c:pt idx="1038">
                  <c:v>46644</c:v>
                </c:pt>
                <c:pt idx="1039">
                  <c:v>46651</c:v>
                </c:pt>
                <c:pt idx="1040">
                  <c:v>46658</c:v>
                </c:pt>
                <c:pt idx="1041">
                  <c:v>46665</c:v>
                </c:pt>
                <c:pt idx="1042">
                  <c:v>46672</c:v>
                </c:pt>
                <c:pt idx="1043">
                  <c:v>46679</c:v>
                </c:pt>
                <c:pt idx="1044">
                  <c:v>46686</c:v>
                </c:pt>
                <c:pt idx="1045">
                  <c:v>46693</c:v>
                </c:pt>
                <c:pt idx="1046">
                  <c:v>46700</c:v>
                </c:pt>
                <c:pt idx="1047">
                  <c:v>46707</c:v>
                </c:pt>
                <c:pt idx="1048">
                  <c:v>46714</c:v>
                </c:pt>
                <c:pt idx="1049">
                  <c:v>46721</c:v>
                </c:pt>
                <c:pt idx="1050">
                  <c:v>46728</c:v>
                </c:pt>
                <c:pt idx="1051">
                  <c:v>46735</c:v>
                </c:pt>
                <c:pt idx="1052">
                  <c:v>46742</c:v>
                </c:pt>
                <c:pt idx="1053">
                  <c:v>46749</c:v>
                </c:pt>
                <c:pt idx="1054">
                  <c:v>46756</c:v>
                </c:pt>
                <c:pt idx="1055">
                  <c:v>46763</c:v>
                </c:pt>
                <c:pt idx="1056">
                  <c:v>46770</c:v>
                </c:pt>
                <c:pt idx="1057">
                  <c:v>46777</c:v>
                </c:pt>
                <c:pt idx="1058">
                  <c:v>46784</c:v>
                </c:pt>
                <c:pt idx="1059">
                  <c:v>46791</c:v>
                </c:pt>
                <c:pt idx="1060">
                  <c:v>46798</c:v>
                </c:pt>
                <c:pt idx="1061">
                  <c:v>46805</c:v>
                </c:pt>
                <c:pt idx="1062">
                  <c:v>46812</c:v>
                </c:pt>
                <c:pt idx="1063">
                  <c:v>46819</c:v>
                </c:pt>
                <c:pt idx="1064">
                  <c:v>46826</c:v>
                </c:pt>
                <c:pt idx="1065">
                  <c:v>46833</c:v>
                </c:pt>
                <c:pt idx="1066">
                  <c:v>46840</c:v>
                </c:pt>
                <c:pt idx="1067">
                  <c:v>46847</c:v>
                </c:pt>
                <c:pt idx="1068">
                  <c:v>46854</c:v>
                </c:pt>
                <c:pt idx="1069">
                  <c:v>46861</c:v>
                </c:pt>
                <c:pt idx="1070">
                  <c:v>46868</c:v>
                </c:pt>
                <c:pt idx="1071">
                  <c:v>46875</c:v>
                </c:pt>
                <c:pt idx="1072">
                  <c:v>46882</c:v>
                </c:pt>
                <c:pt idx="1073">
                  <c:v>46889</c:v>
                </c:pt>
                <c:pt idx="1074">
                  <c:v>46896</c:v>
                </c:pt>
                <c:pt idx="1075">
                  <c:v>46903</c:v>
                </c:pt>
                <c:pt idx="1076">
                  <c:v>46910</c:v>
                </c:pt>
                <c:pt idx="1077">
                  <c:v>46917</c:v>
                </c:pt>
                <c:pt idx="1078">
                  <c:v>46924</c:v>
                </c:pt>
                <c:pt idx="1079">
                  <c:v>46931</c:v>
                </c:pt>
                <c:pt idx="1080">
                  <c:v>46938</c:v>
                </c:pt>
                <c:pt idx="1081">
                  <c:v>46945</c:v>
                </c:pt>
                <c:pt idx="1082">
                  <c:v>46952</c:v>
                </c:pt>
                <c:pt idx="1083">
                  <c:v>46959</c:v>
                </c:pt>
                <c:pt idx="1084">
                  <c:v>46966</c:v>
                </c:pt>
                <c:pt idx="1085">
                  <c:v>46973</c:v>
                </c:pt>
                <c:pt idx="1086">
                  <c:v>46980</c:v>
                </c:pt>
                <c:pt idx="1087">
                  <c:v>46987</c:v>
                </c:pt>
                <c:pt idx="1088">
                  <c:v>46994</c:v>
                </c:pt>
                <c:pt idx="1089">
                  <c:v>47001</c:v>
                </c:pt>
                <c:pt idx="1090">
                  <c:v>47008</c:v>
                </c:pt>
                <c:pt idx="1091">
                  <c:v>47015</c:v>
                </c:pt>
                <c:pt idx="1092">
                  <c:v>47022</c:v>
                </c:pt>
                <c:pt idx="1093">
                  <c:v>47029</c:v>
                </c:pt>
                <c:pt idx="1094">
                  <c:v>47036</c:v>
                </c:pt>
                <c:pt idx="1095">
                  <c:v>47043</c:v>
                </c:pt>
                <c:pt idx="1096">
                  <c:v>47050</c:v>
                </c:pt>
                <c:pt idx="1097">
                  <c:v>47057</c:v>
                </c:pt>
                <c:pt idx="1098">
                  <c:v>47064</c:v>
                </c:pt>
                <c:pt idx="1099">
                  <c:v>47071</c:v>
                </c:pt>
                <c:pt idx="1100">
                  <c:v>47078</c:v>
                </c:pt>
                <c:pt idx="1101">
                  <c:v>47085</c:v>
                </c:pt>
                <c:pt idx="1102">
                  <c:v>47092</c:v>
                </c:pt>
                <c:pt idx="1103">
                  <c:v>47099</c:v>
                </c:pt>
                <c:pt idx="1104">
                  <c:v>47106</c:v>
                </c:pt>
                <c:pt idx="1105">
                  <c:v>47114</c:v>
                </c:pt>
                <c:pt idx="1106">
                  <c:v>47121</c:v>
                </c:pt>
                <c:pt idx="1107">
                  <c:v>47128</c:v>
                </c:pt>
                <c:pt idx="1108">
                  <c:v>47135</c:v>
                </c:pt>
                <c:pt idx="1109">
                  <c:v>47142</c:v>
                </c:pt>
                <c:pt idx="1110">
                  <c:v>47149</c:v>
                </c:pt>
                <c:pt idx="1111">
                  <c:v>47156</c:v>
                </c:pt>
                <c:pt idx="1112">
                  <c:v>47163</c:v>
                </c:pt>
                <c:pt idx="1113">
                  <c:v>47170</c:v>
                </c:pt>
                <c:pt idx="1114">
                  <c:v>47177</c:v>
                </c:pt>
                <c:pt idx="1115">
                  <c:v>47184</c:v>
                </c:pt>
                <c:pt idx="1116">
                  <c:v>47191</c:v>
                </c:pt>
                <c:pt idx="1117">
                  <c:v>47198</c:v>
                </c:pt>
                <c:pt idx="1118">
                  <c:v>47205</c:v>
                </c:pt>
                <c:pt idx="1119">
                  <c:v>47212</c:v>
                </c:pt>
                <c:pt idx="1120">
                  <c:v>47219</c:v>
                </c:pt>
                <c:pt idx="1121">
                  <c:v>47226</c:v>
                </c:pt>
                <c:pt idx="1122">
                  <c:v>47233</c:v>
                </c:pt>
                <c:pt idx="1123">
                  <c:v>47240</c:v>
                </c:pt>
                <c:pt idx="1124">
                  <c:v>47247</c:v>
                </c:pt>
                <c:pt idx="1125">
                  <c:v>47254</c:v>
                </c:pt>
                <c:pt idx="1126">
                  <c:v>47261</c:v>
                </c:pt>
                <c:pt idx="1127">
                  <c:v>47268</c:v>
                </c:pt>
                <c:pt idx="1128">
                  <c:v>47275</c:v>
                </c:pt>
                <c:pt idx="1129">
                  <c:v>47282</c:v>
                </c:pt>
                <c:pt idx="1130">
                  <c:v>47289</c:v>
                </c:pt>
                <c:pt idx="1131">
                  <c:v>47296</c:v>
                </c:pt>
                <c:pt idx="1132">
                  <c:v>47303</c:v>
                </c:pt>
                <c:pt idx="1133">
                  <c:v>47310</c:v>
                </c:pt>
                <c:pt idx="1134">
                  <c:v>47317</c:v>
                </c:pt>
                <c:pt idx="1135">
                  <c:v>47324</c:v>
                </c:pt>
                <c:pt idx="1136">
                  <c:v>47331</c:v>
                </c:pt>
                <c:pt idx="1137">
                  <c:v>47338</c:v>
                </c:pt>
                <c:pt idx="1138">
                  <c:v>47345</c:v>
                </c:pt>
                <c:pt idx="1139">
                  <c:v>47352</c:v>
                </c:pt>
                <c:pt idx="1140">
                  <c:v>47359</c:v>
                </c:pt>
                <c:pt idx="1141">
                  <c:v>47366</c:v>
                </c:pt>
                <c:pt idx="1142">
                  <c:v>47373</c:v>
                </c:pt>
                <c:pt idx="1143">
                  <c:v>47380</c:v>
                </c:pt>
                <c:pt idx="1144">
                  <c:v>47387</c:v>
                </c:pt>
                <c:pt idx="1145">
                  <c:v>47394</c:v>
                </c:pt>
                <c:pt idx="1146">
                  <c:v>47401</c:v>
                </c:pt>
                <c:pt idx="1147">
                  <c:v>47408</c:v>
                </c:pt>
                <c:pt idx="1148">
                  <c:v>47415</c:v>
                </c:pt>
                <c:pt idx="1149">
                  <c:v>47422</c:v>
                </c:pt>
                <c:pt idx="1150">
                  <c:v>47429</c:v>
                </c:pt>
                <c:pt idx="1151">
                  <c:v>47436</c:v>
                </c:pt>
                <c:pt idx="1152">
                  <c:v>47443</c:v>
                </c:pt>
                <c:pt idx="1153">
                  <c:v>47450</c:v>
                </c:pt>
                <c:pt idx="1154">
                  <c:v>47457</c:v>
                </c:pt>
                <c:pt idx="1155">
                  <c:v>47464</c:v>
                </c:pt>
                <c:pt idx="1156">
                  <c:v>47471</c:v>
                </c:pt>
                <c:pt idx="1157">
                  <c:v>47479</c:v>
                </c:pt>
                <c:pt idx="1158">
                  <c:v>47486</c:v>
                </c:pt>
                <c:pt idx="1159">
                  <c:v>47493</c:v>
                </c:pt>
                <c:pt idx="1160">
                  <c:v>47500</c:v>
                </c:pt>
                <c:pt idx="1161">
                  <c:v>47507</c:v>
                </c:pt>
                <c:pt idx="1162">
                  <c:v>47514</c:v>
                </c:pt>
                <c:pt idx="1163">
                  <c:v>47521</c:v>
                </c:pt>
                <c:pt idx="1164">
                  <c:v>47528</c:v>
                </c:pt>
                <c:pt idx="1165">
                  <c:v>47535</c:v>
                </c:pt>
                <c:pt idx="1166">
                  <c:v>47542</c:v>
                </c:pt>
                <c:pt idx="1167">
                  <c:v>47549</c:v>
                </c:pt>
                <c:pt idx="1168">
                  <c:v>47556</c:v>
                </c:pt>
                <c:pt idx="1169">
                  <c:v>47563</c:v>
                </c:pt>
                <c:pt idx="1170">
                  <c:v>47570</c:v>
                </c:pt>
                <c:pt idx="1171">
                  <c:v>47577</c:v>
                </c:pt>
                <c:pt idx="1172">
                  <c:v>47584</c:v>
                </c:pt>
                <c:pt idx="1173">
                  <c:v>47591</c:v>
                </c:pt>
                <c:pt idx="1174">
                  <c:v>47598</c:v>
                </c:pt>
                <c:pt idx="1175">
                  <c:v>47605</c:v>
                </c:pt>
                <c:pt idx="1176">
                  <c:v>47612</c:v>
                </c:pt>
                <c:pt idx="1177">
                  <c:v>47619</c:v>
                </c:pt>
                <c:pt idx="1178">
                  <c:v>47626</c:v>
                </c:pt>
                <c:pt idx="1179">
                  <c:v>47633</c:v>
                </c:pt>
                <c:pt idx="1180">
                  <c:v>47640</c:v>
                </c:pt>
                <c:pt idx="1181">
                  <c:v>47647</c:v>
                </c:pt>
                <c:pt idx="1182">
                  <c:v>47654</c:v>
                </c:pt>
                <c:pt idx="1183">
                  <c:v>47661</c:v>
                </c:pt>
                <c:pt idx="1184">
                  <c:v>47668</c:v>
                </c:pt>
                <c:pt idx="1185">
                  <c:v>47675</c:v>
                </c:pt>
                <c:pt idx="1186">
                  <c:v>47682</c:v>
                </c:pt>
                <c:pt idx="1187">
                  <c:v>47689</c:v>
                </c:pt>
                <c:pt idx="1188">
                  <c:v>47696</c:v>
                </c:pt>
                <c:pt idx="1189">
                  <c:v>47703</c:v>
                </c:pt>
                <c:pt idx="1190">
                  <c:v>47710</c:v>
                </c:pt>
                <c:pt idx="1191">
                  <c:v>47717</c:v>
                </c:pt>
                <c:pt idx="1192">
                  <c:v>47724</c:v>
                </c:pt>
                <c:pt idx="1193">
                  <c:v>47731</c:v>
                </c:pt>
                <c:pt idx="1194">
                  <c:v>47738</c:v>
                </c:pt>
                <c:pt idx="1195">
                  <c:v>47745</c:v>
                </c:pt>
                <c:pt idx="1196">
                  <c:v>47752</c:v>
                </c:pt>
                <c:pt idx="1197">
                  <c:v>47759</c:v>
                </c:pt>
                <c:pt idx="1198">
                  <c:v>47766</c:v>
                </c:pt>
                <c:pt idx="1199">
                  <c:v>47773</c:v>
                </c:pt>
                <c:pt idx="1200">
                  <c:v>47780</c:v>
                </c:pt>
                <c:pt idx="1201">
                  <c:v>47787</c:v>
                </c:pt>
                <c:pt idx="1202">
                  <c:v>47794</c:v>
                </c:pt>
                <c:pt idx="1203">
                  <c:v>47801</c:v>
                </c:pt>
                <c:pt idx="1204">
                  <c:v>47808</c:v>
                </c:pt>
                <c:pt idx="1205">
                  <c:v>47815</c:v>
                </c:pt>
                <c:pt idx="1206">
                  <c:v>47822</c:v>
                </c:pt>
                <c:pt idx="1207">
                  <c:v>47829</c:v>
                </c:pt>
                <c:pt idx="1208">
                  <c:v>47836</c:v>
                </c:pt>
                <c:pt idx="1209">
                  <c:v>47844</c:v>
                </c:pt>
                <c:pt idx="1210">
                  <c:v>47851</c:v>
                </c:pt>
                <c:pt idx="1211">
                  <c:v>47858</c:v>
                </c:pt>
                <c:pt idx="1212">
                  <c:v>47865</c:v>
                </c:pt>
                <c:pt idx="1213">
                  <c:v>47872</c:v>
                </c:pt>
                <c:pt idx="1214">
                  <c:v>47879</c:v>
                </c:pt>
                <c:pt idx="1215">
                  <c:v>47886</c:v>
                </c:pt>
                <c:pt idx="1216">
                  <c:v>47893</c:v>
                </c:pt>
                <c:pt idx="1217">
                  <c:v>47900</c:v>
                </c:pt>
                <c:pt idx="1218">
                  <c:v>47907</c:v>
                </c:pt>
                <c:pt idx="1219">
                  <c:v>47914</c:v>
                </c:pt>
                <c:pt idx="1220">
                  <c:v>47921</c:v>
                </c:pt>
                <c:pt idx="1221">
                  <c:v>47928</c:v>
                </c:pt>
                <c:pt idx="1222">
                  <c:v>47935</c:v>
                </c:pt>
                <c:pt idx="1223">
                  <c:v>47942</c:v>
                </c:pt>
                <c:pt idx="1224">
                  <c:v>47953</c:v>
                </c:pt>
                <c:pt idx="1225">
                  <c:v>47960</c:v>
                </c:pt>
                <c:pt idx="1226">
                  <c:v>47967</c:v>
                </c:pt>
                <c:pt idx="1227">
                  <c:v>47974</c:v>
                </c:pt>
                <c:pt idx="1228">
                  <c:v>47981</c:v>
                </c:pt>
                <c:pt idx="1229">
                  <c:v>47988</c:v>
                </c:pt>
                <c:pt idx="1230">
                  <c:v>47995</c:v>
                </c:pt>
                <c:pt idx="1231">
                  <c:v>48002</c:v>
                </c:pt>
                <c:pt idx="1232">
                  <c:v>48009</c:v>
                </c:pt>
                <c:pt idx="1233">
                  <c:v>48016</c:v>
                </c:pt>
                <c:pt idx="1234">
                  <c:v>48023</c:v>
                </c:pt>
                <c:pt idx="1235">
                  <c:v>48030</c:v>
                </c:pt>
                <c:pt idx="1236">
                  <c:v>48037</c:v>
                </c:pt>
                <c:pt idx="1237">
                  <c:v>48044</c:v>
                </c:pt>
                <c:pt idx="1238">
                  <c:v>48051</c:v>
                </c:pt>
                <c:pt idx="1239">
                  <c:v>48058</c:v>
                </c:pt>
                <c:pt idx="1240">
                  <c:v>48065</c:v>
                </c:pt>
                <c:pt idx="1241">
                  <c:v>48072</c:v>
                </c:pt>
                <c:pt idx="1242">
                  <c:v>48079</c:v>
                </c:pt>
                <c:pt idx="1243">
                  <c:v>48086</c:v>
                </c:pt>
                <c:pt idx="1244">
                  <c:v>48093</c:v>
                </c:pt>
                <c:pt idx="1245">
                  <c:v>48100</c:v>
                </c:pt>
                <c:pt idx="1246">
                  <c:v>48107</c:v>
                </c:pt>
                <c:pt idx="1247">
                  <c:v>48114</c:v>
                </c:pt>
                <c:pt idx="1248">
                  <c:v>48121</c:v>
                </c:pt>
                <c:pt idx="1249">
                  <c:v>48128</c:v>
                </c:pt>
                <c:pt idx="1250">
                  <c:v>48135</c:v>
                </c:pt>
                <c:pt idx="1251">
                  <c:v>48142</c:v>
                </c:pt>
                <c:pt idx="1252">
                  <c:v>48149</c:v>
                </c:pt>
                <c:pt idx="1253">
                  <c:v>48156</c:v>
                </c:pt>
                <c:pt idx="1254">
                  <c:v>48163</c:v>
                </c:pt>
                <c:pt idx="1255">
                  <c:v>48170</c:v>
                </c:pt>
                <c:pt idx="1256">
                  <c:v>48177</c:v>
                </c:pt>
                <c:pt idx="1257">
                  <c:v>48184</c:v>
                </c:pt>
                <c:pt idx="1258">
                  <c:v>48191</c:v>
                </c:pt>
                <c:pt idx="1259">
                  <c:v>48198</c:v>
                </c:pt>
                <c:pt idx="1260">
                  <c:v>48205</c:v>
                </c:pt>
                <c:pt idx="1261">
                  <c:v>48212</c:v>
                </c:pt>
                <c:pt idx="1262">
                  <c:v>48219</c:v>
                </c:pt>
                <c:pt idx="1263">
                  <c:v>48226</c:v>
                </c:pt>
                <c:pt idx="1264">
                  <c:v>48233</c:v>
                </c:pt>
                <c:pt idx="1265">
                  <c:v>48240</c:v>
                </c:pt>
                <c:pt idx="1266">
                  <c:v>48247</c:v>
                </c:pt>
                <c:pt idx="1267">
                  <c:v>48254</c:v>
                </c:pt>
                <c:pt idx="1268">
                  <c:v>48261</c:v>
                </c:pt>
                <c:pt idx="1269">
                  <c:v>48268</c:v>
                </c:pt>
                <c:pt idx="1270">
                  <c:v>48275</c:v>
                </c:pt>
                <c:pt idx="1271">
                  <c:v>48282</c:v>
                </c:pt>
                <c:pt idx="1272">
                  <c:v>48289</c:v>
                </c:pt>
                <c:pt idx="1273">
                  <c:v>48296</c:v>
                </c:pt>
                <c:pt idx="1274">
                  <c:v>48303</c:v>
                </c:pt>
                <c:pt idx="1275">
                  <c:v>48310</c:v>
                </c:pt>
                <c:pt idx="1276">
                  <c:v>48317</c:v>
                </c:pt>
                <c:pt idx="1277">
                  <c:v>48324</c:v>
                </c:pt>
                <c:pt idx="1278">
                  <c:v>48331</c:v>
                </c:pt>
                <c:pt idx="1279">
                  <c:v>48338</c:v>
                </c:pt>
                <c:pt idx="1280">
                  <c:v>48345</c:v>
                </c:pt>
                <c:pt idx="1281">
                  <c:v>48352</c:v>
                </c:pt>
                <c:pt idx="1282">
                  <c:v>48359</c:v>
                </c:pt>
                <c:pt idx="1283">
                  <c:v>48366</c:v>
                </c:pt>
                <c:pt idx="1284">
                  <c:v>48373</c:v>
                </c:pt>
                <c:pt idx="1285">
                  <c:v>48380</c:v>
                </c:pt>
                <c:pt idx="1286">
                  <c:v>48387</c:v>
                </c:pt>
                <c:pt idx="1287">
                  <c:v>48394</c:v>
                </c:pt>
                <c:pt idx="1288">
                  <c:v>48401</c:v>
                </c:pt>
                <c:pt idx="1289">
                  <c:v>48408</c:v>
                </c:pt>
                <c:pt idx="1290">
                  <c:v>48415</c:v>
                </c:pt>
                <c:pt idx="1291">
                  <c:v>48422</c:v>
                </c:pt>
                <c:pt idx="1292">
                  <c:v>48429</c:v>
                </c:pt>
                <c:pt idx="1293">
                  <c:v>48436</c:v>
                </c:pt>
                <c:pt idx="1294">
                  <c:v>48443</c:v>
                </c:pt>
                <c:pt idx="1295">
                  <c:v>48450</c:v>
                </c:pt>
                <c:pt idx="1296">
                  <c:v>48457</c:v>
                </c:pt>
                <c:pt idx="1297">
                  <c:v>48464</c:v>
                </c:pt>
                <c:pt idx="1298">
                  <c:v>48471</c:v>
                </c:pt>
                <c:pt idx="1299">
                  <c:v>48478</c:v>
                </c:pt>
                <c:pt idx="1300">
                  <c:v>48485</c:v>
                </c:pt>
                <c:pt idx="1301">
                  <c:v>48492</c:v>
                </c:pt>
                <c:pt idx="1302">
                  <c:v>48499</c:v>
                </c:pt>
                <c:pt idx="1303">
                  <c:v>48506</c:v>
                </c:pt>
                <c:pt idx="1304">
                  <c:v>48513</c:v>
                </c:pt>
                <c:pt idx="1305">
                  <c:v>48520</c:v>
                </c:pt>
                <c:pt idx="1306">
                  <c:v>48527</c:v>
                </c:pt>
                <c:pt idx="1307">
                  <c:v>48534</c:v>
                </c:pt>
                <c:pt idx="1308">
                  <c:v>48541</c:v>
                </c:pt>
                <c:pt idx="1309">
                  <c:v>48548</c:v>
                </c:pt>
                <c:pt idx="1310">
                  <c:v>48555</c:v>
                </c:pt>
                <c:pt idx="1311">
                  <c:v>48562</c:v>
                </c:pt>
                <c:pt idx="1312">
                  <c:v>48569</c:v>
                </c:pt>
                <c:pt idx="1313">
                  <c:v>48576</c:v>
                </c:pt>
                <c:pt idx="1314">
                  <c:v>48583</c:v>
                </c:pt>
                <c:pt idx="1315">
                  <c:v>48590</c:v>
                </c:pt>
                <c:pt idx="1316">
                  <c:v>48597</c:v>
                </c:pt>
                <c:pt idx="1317">
                  <c:v>48604</c:v>
                </c:pt>
                <c:pt idx="1318">
                  <c:v>48611</c:v>
                </c:pt>
                <c:pt idx="1319">
                  <c:v>48618</c:v>
                </c:pt>
                <c:pt idx="1320">
                  <c:v>48625</c:v>
                </c:pt>
                <c:pt idx="1321">
                  <c:v>48632</c:v>
                </c:pt>
                <c:pt idx="1322">
                  <c:v>48639</c:v>
                </c:pt>
                <c:pt idx="1323">
                  <c:v>48646</c:v>
                </c:pt>
                <c:pt idx="1324">
                  <c:v>48653</c:v>
                </c:pt>
                <c:pt idx="1325">
                  <c:v>48660</c:v>
                </c:pt>
                <c:pt idx="1326">
                  <c:v>48667</c:v>
                </c:pt>
                <c:pt idx="1327">
                  <c:v>48674</c:v>
                </c:pt>
                <c:pt idx="1328">
                  <c:v>48681</c:v>
                </c:pt>
                <c:pt idx="1329">
                  <c:v>48688</c:v>
                </c:pt>
                <c:pt idx="1330">
                  <c:v>48695</c:v>
                </c:pt>
                <c:pt idx="1331">
                  <c:v>48702</c:v>
                </c:pt>
                <c:pt idx="1332">
                  <c:v>48709</c:v>
                </c:pt>
                <c:pt idx="1333">
                  <c:v>48716</c:v>
                </c:pt>
                <c:pt idx="1334">
                  <c:v>48723</c:v>
                </c:pt>
                <c:pt idx="1335">
                  <c:v>48730</c:v>
                </c:pt>
                <c:pt idx="1336">
                  <c:v>48737</c:v>
                </c:pt>
                <c:pt idx="1337">
                  <c:v>48744</c:v>
                </c:pt>
                <c:pt idx="1338">
                  <c:v>48751</c:v>
                </c:pt>
                <c:pt idx="1339">
                  <c:v>48758</c:v>
                </c:pt>
                <c:pt idx="1340">
                  <c:v>48765</c:v>
                </c:pt>
                <c:pt idx="1341">
                  <c:v>48772</c:v>
                </c:pt>
                <c:pt idx="1342">
                  <c:v>48779</c:v>
                </c:pt>
                <c:pt idx="1343">
                  <c:v>48786</c:v>
                </c:pt>
                <c:pt idx="1344">
                  <c:v>48793</c:v>
                </c:pt>
                <c:pt idx="1345">
                  <c:v>48800</c:v>
                </c:pt>
                <c:pt idx="1346">
                  <c:v>48807</c:v>
                </c:pt>
                <c:pt idx="1347">
                  <c:v>48814</c:v>
                </c:pt>
                <c:pt idx="1348">
                  <c:v>48821</c:v>
                </c:pt>
                <c:pt idx="1349">
                  <c:v>48828</c:v>
                </c:pt>
                <c:pt idx="1350">
                  <c:v>48835</c:v>
                </c:pt>
                <c:pt idx="1351">
                  <c:v>48842</c:v>
                </c:pt>
                <c:pt idx="1352">
                  <c:v>48849</c:v>
                </c:pt>
                <c:pt idx="1353">
                  <c:v>48856</c:v>
                </c:pt>
                <c:pt idx="1354">
                  <c:v>48863</c:v>
                </c:pt>
                <c:pt idx="1355">
                  <c:v>48870</c:v>
                </c:pt>
                <c:pt idx="1356">
                  <c:v>48877</c:v>
                </c:pt>
                <c:pt idx="1357">
                  <c:v>48884</c:v>
                </c:pt>
                <c:pt idx="1358">
                  <c:v>48891</c:v>
                </c:pt>
                <c:pt idx="1359">
                  <c:v>48898</c:v>
                </c:pt>
                <c:pt idx="1360">
                  <c:v>48905</c:v>
                </c:pt>
                <c:pt idx="1361">
                  <c:v>48912</c:v>
                </c:pt>
                <c:pt idx="1362">
                  <c:v>48919</c:v>
                </c:pt>
                <c:pt idx="1363">
                  <c:v>48926</c:v>
                </c:pt>
                <c:pt idx="1364">
                  <c:v>48933</c:v>
                </c:pt>
                <c:pt idx="1365">
                  <c:v>48940</c:v>
                </c:pt>
                <c:pt idx="1366">
                  <c:v>48947</c:v>
                </c:pt>
                <c:pt idx="1367">
                  <c:v>48954</c:v>
                </c:pt>
                <c:pt idx="1368">
                  <c:v>48961</c:v>
                </c:pt>
                <c:pt idx="1369">
                  <c:v>48968</c:v>
                </c:pt>
                <c:pt idx="1370">
                  <c:v>48975</c:v>
                </c:pt>
                <c:pt idx="1371">
                  <c:v>48982</c:v>
                </c:pt>
                <c:pt idx="1372">
                  <c:v>48989</c:v>
                </c:pt>
                <c:pt idx="1373">
                  <c:v>48996</c:v>
                </c:pt>
                <c:pt idx="1374">
                  <c:v>49003</c:v>
                </c:pt>
                <c:pt idx="1375">
                  <c:v>49010</c:v>
                </c:pt>
                <c:pt idx="1376">
                  <c:v>49017</c:v>
                </c:pt>
                <c:pt idx="1377">
                  <c:v>49024</c:v>
                </c:pt>
                <c:pt idx="1378">
                  <c:v>49031</c:v>
                </c:pt>
                <c:pt idx="1379">
                  <c:v>49038</c:v>
                </c:pt>
                <c:pt idx="1380">
                  <c:v>49045</c:v>
                </c:pt>
                <c:pt idx="1381">
                  <c:v>49052</c:v>
                </c:pt>
                <c:pt idx="1382">
                  <c:v>49059</c:v>
                </c:pt>
                <c:pt idx="1383">
                  <c:v>49066</c:v>
                </c:pt>
                <c:pt idx="1384">
                  <c:v>49073</c:v>
                </c:pt>
                <c:pt idx="1385">
                  <c:v>49080</c:v>
                </c:pt>
                <c:pt idx="1386">
                  <c:v>49087</c:v>
                </c:pt>
                <c:pt idx="1387">
                  <c:v>49094</c:v>
                </c:pt>
                <c:pt idx="1388">
                  <c:v>49101</c:v>
                </c:pt>
                <c:pt idx="1389">
                  <c:v>49108</c:v>
                </c:pt>
                <c:pt idx="1390">
                  <c:v>49115</c:v>
                </c:pt>
                <c:pt idx="1391">
                  <c:v>49122</c:v>
                </c:pt>
                <c:pt idx="1392">
                  <c:v>49129</c:v>
                </c:pt>
                <c:pt idx="1393">
                  <c:v>49136</c:v>
                </c:pt>
                <c:pt idx="1394">
                  <c:v>49143</c:v>
                </c:pt>
                <c:pt idx="1395">
                  <c:v>49150</c:v>
                </c:pt>
                <c:pt idx="1396">
                  <c:v>49157</c:v>
                </c:pt>
                <c:pt idx="1397">
                  <c:v>49164</c:v>
                </c:pt>
                <c:pt idx="1398">
                  <c:v>49171</c:v>
                </c:pt>
                <c:pt idx="1399">
                  <c:v>49178</c:v>
                </c:pt>
                <c:pt idx="1400">
                  <c:v>49185</c:v>
                </c:pt>
                <c:pt idx="1401">
                  <c:v>49192</c:v>
                </c:pt>
                <c:pt idx="1402">
                  <c:v>49199</c:v>
                </c:pt>
                <c:pt idx="1403">
                  <c:v>49206</c:v>
                </c:pt>
                <c:pt idx="1404">
                  <c:v>49213</c:v>
                </c:pt>
                <c:pt idx="1405">
                  <c:v>49220</c:v>
                </c:pt>
                <c:pt idx="1406">
                  <c:v>49227</c:v>
                </c:pt>
                <c:pt idx="1407">
                  <c:v>49234</c:v>
                </c:pt>
                <c:pt idx="1408">
                  <c:v>49241</c:v>
                </c:pt>
                <c:pt idx="1409">
                  <c:v>49248</c:v>
                </c:pt>
                <c:pt idx="1410">
                  <c:v>49255</c:v>
                </c:pt>
                <c:pt idx="1411">
                  <c:v>49262</c:v>
                </c:pt>
                <c:pt idx="1412">
                  <c:v>49269</c:v>
                </c:pt>
                <c:pt idx="1413">
                  <c:v>49276</c:v>
                </c:pt>
                <c:pt idx="1414">
                  <c:v>49283</c:v>
                </c:pt>
                <c:pt idx="1415">
                  <c:v>49290</c:v>
                </c:pt>
                <c:pt idx="1416">
                  <c:v>49297</c:v>
                </c:pt>
                <c:pt idx="1417">
                  <c:v>49305</c:v>
                </c:pt>
                <c:pt idx="1418">
                  <c:v>49312</c:v>
                </c:pt>
                <c:pt idx="1419">
                  <c:v>49319</c:v>
                </c:pt>
                <c:pt idx="1420">
                  <c:v>49326</c:v>
                </c:pt>
                <c:pt idx="1421">
                  <c:v>49333</c:v>
                </c:pt>
                <c:pt idx="1422">
                  <c:v>49340</c:v>
                </c:pt>
                <c:pt idx="1423">
                  <c:v>49347</c:v>
                </c:pt>
                <c:pt idx="1424">
                  <c:v>49354</c:v>
                </c:pt>
                <c:pt idx="1425">
                  <c:v>49361</c:v>
                </c:pt>
                <c:pt idx="1426">
                  <c:v>49368</c:v>
                </c:pt>
                <c:pt idx="1427">
                  <c:v>49375</c:v>
                </c:pt>
                <c:pt idx="1428">
                  <c:v>49382</c:v>
                </c:pt>
                <c:pt idx="1429">
                  <c:v>49389</c:v>
                </c:pt>
                <c:pt idx="1430">
                  <c:v>49396</c:v>
                </c:pt>
                <c:pt idx="1431">
                  <c:v>49403</c:v>
                </c:pt>
                <c:pt idx="1432">
                  <c:v>49410</c:v>
                </c:pt>
                <c:pt idx="1433">
                  <c:v>49417</c:v>
                </c:pt>
                <c:pt idx="1434">
                  <c:v>49424</c:v>
                </c:pt>
                <c:pt idx="1435">
                  <c:v>49431</c:v>
                </c:pt>
                <c:pt idx="1436">
                  <c:v>49438</c:v>
                </c:pt>
                <c:pt idx="1437">
                  <c:v>49445</c:v>
                </c:pt>
                <c:pt idx="1438">
                  <c:v>49452</c:v>
                </c:pt>
                <c:pt idx="1439">
                  <c:v>49459</c:v>
                </c:pt>
                <c:pt idx="1440">
                  <c:v>49466</c:v>
                </c:pt>
                <c:pt idx="1441">
                  <c:v>49473</c:v>
                </c:pt>
                <c:pt idx="1442">
                  <c:v>49480</c:v>
                </c:pt>
                <c:pt idx="1443">
                  <c:v>49487</c:v>
                </c:pt>
                <c:pt idx="1444">
                  <c:v>49494</c:v>
                </c:pt>
                <c:pt idx="1445">
                  <c:v>49501</c:v>
                </c:pt>
                <c:pt idx="1446">
                  <c:v>49508</c:v>
                </c:pt>
                <c:pt idx="1447">
                  <c:v>49515</c:v>
                </c:pt>
                <c:pt idx="1448">
                  <c:v>49522</c:v>
                </c:pt>
                <c:pt idx="1449">
                  <c:v>49529</c:v>
                </c:pt>
                <c:pt idx="1450">
                  <c:v>49536</c:v>
                </c:pt>
                <c:pt idx="1451">
                  <c:v>49543</c:v>
                </c:pt>
                <c:pt idx="1452">
                  <c:v>49550</c:v>
                </c:pt>
                <c:pt idx="1453">
                  <c:v>49557</c:v>
                </c:pt>
                <c:pt idx="1454">
                  <c:v>49564</c:v>
                </c:pt>
                <c:pt idx="1455">
                  <c:v>49571</c:v>
                </c:pt>
                <c:pt idx="1456">
                  <c:v>49578</c:v>
                </c:pt>
                <c:pt idx="1457">
                  <c:v>49585</c:v>
                </c:pt>
                <c:pt idx="1458">
                  <c:v>49592</c:v>
                </c:pt>
                <c:pt idx="1459">
                  <c:v>49599</c:v>
                </c:pt>
                <c:pt idx="1460">
                  <c:v>49606</c:v>
                </c:pt>
                <c:pt idx="1461">
                  <c:v>49613</c:v>
                </c:pt>
                <c:pt idx="1462">
                  <c:v>49620</c:v>
                </c:pt>
                <c:pt idx="1463">
                  <c:v>49627</c:v>
                </c:pt>
                <c:pt idx="1464">
                  <c:v>49634</c:v>
                </c:pt>
                <c:pt idx="1465">
                  <c:v>49641</c:v>
                </c:pt>
                <c:pt idx="1466">
                  <c:v>49648</c:v>
                </c:pt>
                <c:pt idx="1467">
                  <c:v>49655</c:v>
                </c:pt>
                <c:pt idx="1468">
                  <c:v>49662</c:v>
                </c:pt>
                <c:pt idx="1469">
                  <c:v>49670</c:v>
                </c:pt>
                <c:pt idx="1470">
                  <c:v>49677</c:v>
                </c:pt>
                <c:pt idx="1471">
                  <c:v>49684</c:v>
                </c:pt>
                <c:pt idx="1472">
                  <c:v>49691</c:v>
                </c:pt>
                <c:pt idx="1473">
                  <c:v>49698</c:v>
                </c:pt>
                <c:pt idx="1474">
                  <c:v>49705</c:v>
                </c:pt>
                <c:pt idx="1475">
                  <c:v>49712</c:v>
                </c:pt>
                <c:pt idx="1476">
                  <c:v>49719</c:v>
                </c:pt>
                <c:pt idx="1477">
                  <c:v>49726</c:v>
                </c:pt>
                <c:pt idx="1478">
                  <c:v>49733</c:v>
                </c:pt>
                <c:pt idx="1479">
                  <c:v>49740</c:v>
                </c:pt>
                <c:pt idx="1480">
                  <c:v>49747</c:v>
                </c:pt>
                <c:pt idx="1481">
                  <c:v>49754</c:v>
                </c:pt>
                <c:pt idx="1482">
                  <c:v>49761</c:v>
                </c:pt>
                <c:pt idx="1483">
                  <c:v>49768</c:v>
                </c:pt>
                <c:pt idx="1484">
                  <c:v>49775</c:v>
                </c:pt>
                <c:pt idx="1485">
                  <c:v>49782</c:v>
                </c:pt>
                <c:pt idx="1486">
                  <c:v>49789</c:v>
                </c:pt>
                <c:pt idx="1487">
                  <c:v>49797</c:v>
                </c:pt>
                <c:pt idx="1488">
                  <c:v>49804</c:v>
                </c:pt>
                <c:pt idx="1489">
                  <c:v>49811</c:v>
                </c:pt>
                <c:pt idx="1490">
                  <c:v>49818</c:v>
                </c:pt>
                <c:pt idx="1491">
                  <c:v>49825</c:v>
                </c:pt>
                <c:pt idx="1492">
                  <c:v>49832</c:v>
                </c:pt>
                <c:pt idx="1493">
                  <c:v>49839</c:v>
                </c:pt>
                <c:pt idx="1494">
                  <c:v>49846</c:v>
                </c:pt>
                <c:pt idx="1495">
                  <c:v>49853</c:v>
                </c:pt>
                <c:pt idx="1496">
                  <c:v>49860</c:v>
                </c:pt>
                <c:pt idx="1497">
                  <c:v>49867</c:v>
                </c:pt>
                <c:pt idx="1498">
                  <c:v>49874</c:v>
                </c:pt>
                <c:pt idx="1499">
                  <c:v>49881</c:v>
                </c:pt>
                <c:pt idx="1500">
                  <c:v>49888</c:v>
                </c:pt>
                <c:pt idx="1501">
                  <c:v>49895</c:v>
                </c:pt>
                <c:pt idx="1502">
                  <c:v>49902</c:v>
                </c:pt>
                <c:pt idx="1503">
                  <c:v>49909</c:v>
                </c:pt>
                <c:pt idx="1504">
                  <c:v>49916</c:v>
                </c:pt>
                <c:pt idx="1505">
                  <c:v>49923</c:v>
                </c:pt>
                <c:pt idx="1506">
                  <c:v>49930</c:v>
                </c:pt>
                <c:pt idx="1507">
                  <c:v>49937</c:v>
                </c:pt>
                <c:pt idx="1508">
                  <c:v>49944</c:v>
                </c:pt>
                <c:pt idx="1509">
                  <c:v>49951</c:v>
                </c:pt>
                <c:pt idx="1510">
                  <c:v>49958</c:v>
                </c:pt>
                <c:pt idx="1511">
                  <c:v>49965</c:v>
                </c:pt>
                <c:pt idx="1512">
                  <c:v>49972</c:v>
                </c:pt>
                <c:pt idx="1513">
                  <c:v>49979</c:v>
                </c:pt>
                <c:pt idx="1514">
                  <c:v>49986</c:v>
                </c:pt>
                <c:pt idx="1515">
                  <c:v>49993</c:v>
                </c:pt>
                <c:pt idx="1516">
                  <c:v>50000</c:v>
                </c:pt>
                <c:pt idx="1517">
                  <c:v>50007</c:v>
                </c:pt>
                <c:pt idx="1518">
                  <c:v>50014</c:v>
                </c:pt>
                <c:pt idx="1519">
                  <c:v>50021</c:v>
                </c:pt>
                <c:pt idx="1520">
                  <c:v>50028</c:v>
                </c:pt>
                <c:pt idx="1521">
                  <c:v>50038</c:v>
                </c:pt>
                <c:pt idx="1522">
                  <c:v>50045</c:v>
                </c:pt>
                <c:pt idx="1523">
                  <c:v>50052</c:v>
                </c:pt>
                <c:pt idx="1524">
                  <c:v>50059</c:v>
                </c:pt>
                <c:pt idx="1525">
                  <c:v>50066</c:v>
                </c:pt>
                <c:pt idx="1526">
                  <c:v>50073</c:v>
                </c:pt>
                <c:pt idx="1527">
                  <c:v>50080</c:v>
                </c:pt>
                <c:pt idx="1528">
                  <c:v>50087</c:v>
                </c:pt>
                <c:pt idx="1529">
                  <c:v>50094</c:v>
                </c:pt>
                <c:pt idx="1530">
                  <c:v>50101</c:v>
                </c:pt>
                <c:pt idx="1531">
                  <c:v>50108</c:v>
                </c:pt>
                <c:pt idx="1532">
                  <c:v>50115</c:v>
                </c:pt>
                <c:pt idx="1533">
                  <c:v>50122</c:v>
                </c:pt>
                <c:pt idx="1534">
                  <c:v>50129</c:v>
                </c:pt>
                <c:pt idx="1535">
                  <c:v>50137</c:v>
                </c:pt>
                <c:pt idx="1536">
                  <c:v>50144</c:v>
                </c:pt>
                <c:pt idx="1537">
                  <c:v>50151</c:v>
                </c:pt>
                <c:pt idx="1538">
                  <c:v>50158</c:v>
                </c:pt>
                <c:pt idx="1539">
                  <c:v>50165</c:v>
                </c:pt>
                <c:pt idx="1540">
                  <c:v>50172</c:v>
                </c:pt>
                <c:pt idx="1541">
                  <c:v>50179</c:v>
                </c:pt>
                <c:pt idx="1542">
                  <c:v>50186</c:v>
                </c:pt>
                <c:pt idx="1543">
                  <c:v>50193</c:v>
                </c:pt>
                <c:pt idx="1544">
                  <c:v>50200</c:v>
                </c:pt>
                <c:pt idx="1545">
                  <c:v>50207</c:v>
                </c:pt>
                <c:pt idx="1546">
                  <c:v>50214</c:v>
                </c:pt>
                <c:pt idx="1547">
                  <c:v>50221</c:v>
                </c:pt>
                <c:pt idx="1548">
                  <c:v>50228</c:v>
                </c:pt>
                <c:pt idx="1549">
                  <c:v>50235</c:v>
                </c:pt>
                <c:pt idx="1550">
                  <c:v>50242</c:v>
                </c:pt>
                <c:pt idx="1551">
                  <c:v>50249</c:v>
                </c:pt>
                <c:pt idx="1552">
                  <c:v>50256</c:v>
                </c:pt>
                <c:pt idx="1553">
                  <c:v>50263</c:v>
                </c:pt>
                <c:pt idx="1554">
                  <c:v>50270</c:v>
                </c:pt>
                <c:pt idx="1555">
                  <c:v>50277</c:v>
                </c:pt>
                <c:pt idx="1556">
                  <c:v>50284</c:v>
                </c:pt>
                <c:pt idx="1557">
                  <c:v>50291</c:v>
                </c:pt>
                <c:pt idx="1558">
                  <c:v>50298</c:v>
                </c:pt>
                <c:pt idx="1559">
                  <c:v>50305</c:v>
                </c:pt>
                <c:pt idx="1560">
                  <c:v>50312</c:v>
                </c:pt>
                <c:pt idx="1561">
                  <c:v>50319</c:v>
                </c:pt>
                <c:pt idx="1562">
                  <c:v>50326</c:v>
                </c:pt>
                <c:pt idx="1563">
                  <c:v>50333</c:v>
                </c:pt>
                <c:pt idx="1564">
                  <c:v>50340</c:v>
                </c:pt>
                <c:pt idx="1565">
                  <c:v>50347</c:v>
                </c:pt>
                <c:pt idx="1566">
                  <c:v>50354</c:v>
                </c:pt>
                <c:pt idx="1567">
                  <c:v>50361</c:v>
                </c:pt>
                <c:pt idx="1568">
                  <c:v>50368</c:v>
                </c:pt>
                <c:pt idx="1569">
                  <c:v>50375</c:v>
                </c:pt>
                <c:pt idx="1570">
                  <c:v>50382</c:v>
                </c:pt>
                <c:pt idx="1571">
                  <c:v>50389</c:v>
                </c:pt>
                <c:pt idx="1572">
                  <c:v>50396</c:v>
                </c:pt>
                <c:pt idx="1573">
                  <c:v>50403</c:v>
                </c:pt>
                <c:pt idx="1574">
                  <c:v>50410</c:v>
                </c:pt>
                <c:pt idx="1575">
                  <c:v>50417</c:v>
                </c:pt>
                <c:pt idx="1576">
                  <c:v>50424</c:v>
                </c:pt>
                <c:pt idx="1577">
                  <c:v>50431</c:v>
                </c:pt>
                <c:pt idx="1578">
                  <c:v>50438</c:v>
                </c:pt>
                <c:pt idx="1579">
                  <c:v>50445</c:v>
                </c:pt>
                <c:pt idx="1580">
                  <c:v>50452</c:v>
                </c:pt>
                <c:pt idx="1581">
                  <c:v>50459</c:v>
                </c:pt>
                <c:pt idx="1582">
                  <c:v>50466</c:v>
                </c:pt>
                <c:pt idx="1583">
                  <c:v>50473</c:v>
                </c:pt>
                <c:pt idx="1584">
                  <c:v>50480</c:v>
                </c:pt>
                <c:pt idx="1585">
                  <c:v>50487</c:v>
                </c:pt>
                <c:pt idx="1586">
                  <c:v>50494</c:v>
                </c:pt>
                <c:pt idx="1587">
                  <c:v>50501</c:v>
                </c:pt>
                <c:pt idx="1588">
                  <c:v>50508</c:v>
                </c:pt>
                <c:pt idx="1589">
                  <c:v>50515</c:v>
                </c:pt>
                <c:pt idx="1590">
                  <c:v>50522</c:v>
                </c:pt>
                <c:pt idx="1591">
                  <c:v>50529</c:v>
                </c:pt>
                <c:pt idx="1592">
                  <c:v>50536</c:v>
                </c:pt>
                <c:pt idx="1593">
                  <c:v>50543</c:v>
                </c:pt>
                <c:pt idx="1594">
                  <c:v>50550</c:v>
                </c:pt>
                <c:pt idx="1595">
                  <c:v>50557</c:v>
                </c:pt>
                <c:pt idx="1596">
                  <c:v>50564</c:v>
                </c:pt>
                <c:pt idx="1597">
                  <c:v>50571</c:v>
                </c:pt>
                <c:pt idx="1598">
                  <c:v>50578</c:v>
                </c:pt>
                <c:pt idx="1599">
                  <c:v>50585</c:v>
                </c:pt>
                <c:pt idx="1600">
                  <c:v>50592</c:v>
                </c:pt>
                <c:pt idx="1601">
                  <c:v>50599</c:v>
                </c:pt>
                <c:pt idx="1602">
                  <c:v>50606</c:v>
                </c:pt>
                <c:pt idx="1603">
                  <c:v>50613</c:v>
                </c:pt>
                <c:pt idx="1604">
                  <c:v>50620</c:v>
                </c:pt>
                <c:pt idx="1605">
                  <c:v>50627</c:v>
                </c:pt>
                <c:pt idx="1606">
                  <c:v>50634</c:v>
                </c:pt>
                <c:pt idx="1607">
                  <c:v>50641</c:v>
                </c:pt>
                <c:pt idx="1608">
                  <c:v>50648</c:v>
                </c:pt>
                <c:pt idx="1609">
                  <c:v>50655</c:v>
                </c:pt>
                <c:pt idx="1610">
                  <c:v>50662</c:v>
                </c:pt>
                <c:pt idx="1611">
                  <c:v>50669</c:v>
                </c:pt>
                <c:pt idx="1612">
                  <c:v>50676</c:v>
                </c:pt>
                <c:pt idx="1613">
                  <c:v>50683</c:v>
                </c:pt>
                <c:pt idx="1614">
                  <c:v>50690</c:v>
                </c:pt>
                <c:pt idx="1615">
                  <c:v>50697</c:v>
                </c:pt>
                <c:pt idx="1616">
                  <c:v>50704</c:v>
                </c:pt>
                <c:pt idx="1617">
                  <c:v>50711</c:v>
                </c:pt>
                <c:pt idx="1618">
                  <c:v>50718</c:v>
                </c:pt>
                <c:pt idx="1619">
                  <c:v>50725</c:v>
                </c:pt>
                <c:pt idx="1620">
                  <c:v>50732</c:v>
                </c:pt>
                <c:pt idx="1621">
                  <c:v>50739</c:v>
                </c:pt>
                <c:pt idx="1622">
                  <c:v>50746</c:v>
                </c:pt>
                <c:pt idx="1623">
                  <c:v>50753</c:v>
                </c:pt>
                <c:pt idx="1624">
                  <c:v>50760</c:v>
                </c:pt>
                <c:pt idx="1625">
                  <c:v>50767</c:v>
                </c:pt>
                <c:pt idx="1626">
                  <c:v>50774</c:v>
                </c:pt>
                <c:pt idx="1627">
                  <c:v>50781</c:v>
                </c:pt>
                <c:pt idx="1628">
                  <c:v>50788</c:v>
                </c:pt>
                <c:pt idx="1629">
                  <c:v>50795</c:v>
                </c:pt>
                <c:pt idx="1630">
                  <c:v>50802</c:v>
                </c:pt>
                <c:pt idx="1631">
                  <c:v>50809</c:v>
                </c:pt>
                <c:pt idx="1632">
                  <c:v>50816</c:v>
                </c:pt>
                <c:pt idx="1633">
                  <c:v>50823</c:v>
                </c:pt>
                <c:pt idx="1634">
                  <c:v>50830</c:v>
                </c:pt>
                <c:pt idx="1635">
                  <c:v>50837</c:v>
                </c:pt>
                <c:pt idx="1636">
                  <c:v>50844</c:v>
                </c:pt>
                <c:pt idx="1637">
                  <c:v>50851</c:v>
                </c:pt>
                <c:pt idx="1638">
                  <c:v>50858</c:v>
                </c:pt>
                <c:pt idx="1639">
                  <c:v>50865</c:v>
                </c:pt>
                <c:pt idx="1640">
                  <c:v>50872</c:v>
                </c:pt>
                <c:pt idx="1641">
                  <c:v>50879</c:v>
                </c:pt>
                <c:pt idx="1642">
                  <c:v>50886</c:v>
                </c:pt>
                <c:pt idx="1643">
                  <c:v>50893</c:v>
                </c:pt>
                <c:pt idx="1644">
                  <c:v>50900</c:v>
                </c:pt>
                <c:pt idx="1645">
                  <c:v>50907</c:v>
                </c:pt>
                <c:pt idx="1646">
                  <c:v>50914</c:v>
                </c:pt>
                <c:pt idx="1647">
                  <c:v>50921</c:v>
                </c:pt>
                <c:pt idx="1648">
                  <c:v>50928</c:v>
                </c:pt>
                <c:pt idx="1649">
                  <c:v>50935</c:v>
                </c:pt>
                <c:pt idx="1650">
                  <c:v>50942</c:v>
                </c:pt>
                <c:pt idx="1651">
                  <c:v>50949</c:v>
                </c:pt>
                <c:pt idx="1652">
                  <c:v>50956</c:v>
                </c:pt>
                <c:pt idx="1653">
                  <c:v>50963</c:v>
                </c:pt>
                <c:pt idx="1654">
                  <c:v>50970</c:v>
                </c:pt>
                <c:pt idx="1655">
                  <c:v>50977</c:v>
                </c:pt>
                <c:pt idx="1656">
                  <c:v>50984</c:v>
                </c:pt>
                <c:pt idx="1657">
                  <c:v>50991</c:v>
                </c:pt>
                <c:pt idx="1658">
                  <c:v>50998</c:v>
                </c:pt>
                <c:pt idx="1659">
                  <c:v>51005</c:v>
                </c:pt>
                <c:pt idx="1660">
                  <c:v>51012</c:v>
                </c:pt>
                <c:pt idx="1661">
                  <c:v>51019</c:v>
                </c:pt>
                <c:pt idx="1662">
                  <c:v>51026</c:v>
                </c:pt>
                <c:pt idx="1663">
                  <c:v>51033</c:v>
                </c:pt>
                <c:pt idx="1664">
                  <c:v>51040</c:v>
                </c:pt>
                <c:pt idx="1665">
                  <c:v>51047</c:v>
                </c:pt>
                <c:pt idx="1666">
                  <c:v>51054</c:v>
                </c:pt>
                <c:pt idx="1667">
                  <c:v>51061</c:v>
                </c:pt>
                <c:pt idx="1668">
                  <c:v>51068</c:v>
                </c:pt>
                <c:pt idx="1669">
                  <c:v>51075</c:v>
                </c:pt>
                <c:pt idx="1670">
                  <c:v>51082</c:v>
                </c:pt>
                <c:pt idx="1671">
                  <c:v>51089</c:v>
                </c:pt>
                <c:pt idx="1672">
                  <c:v>51096</c:v>
                </c:pt>
                <c:pt idx="1673">
                  <c:v>51103</c:v>
                </c:pt>
                <c:pt idx="1674">
                  <c:v>51110</c:v>
                </c:pt>
                <c:pt idx="1675">
                  <c:v>51117</c:v>
                </c:pt>
                <c:pt idx="1676">
                  <c:v>51124</c:v>
                </c:pt>
                <c:pt idx="1677">
                  <c:v>51131</c:v>
                </c:pt>
                <c:pt idx="1678">
                  <c:v>51138</c:v>
                </c:pt>
                <c:pt idx="1679">
                  <c:v>51145</c:v>
                </c:pt>
                <c:pt idx="1680">
                  <c:v>51152</c:v>
                </c:pt>
                <c:pt idx="1681">
                  <c:v>51159</c:v>
                </c:pt>
                <c:pt idx="1682">
                  <c:v>51166</c:v>
                </c:pt>
                <c:pt idx="1683">
                  <c:v>51173</c:v>
                </c:pt>
                <c:pt idx="1684">
                  <c:v>51180</c:v>
                </c:pt>
                <c:pt idx="1685">
                  <c:v>51187</c:v>
                </c:pt>
                <c:pt idx="1686">
                  <c:v>51194</c:v>
                </c:pt>
                <c:pt idx="1687">
                  <c:v>51201</c:v>
                </c:pt>
                <c:pt idx="1688">
                  <c:v>51208</c:v>
                </c:pt>
                <c:pt idx="1689">
                  <c:v>51215</c:v>
                </c:pt>
                <c:pt idx="1690">
                  <c:v>51222</c:v>
                </c:pt>
                <c:pt idx="1691">
                  <c:v>51229</c:v>
                </c:pt>
                <c:pt idx="1692">
                  <c:v>51236</c:v>
                </c:pt>
                <c:pt idx="1693">
                  <c:v>51243</c:v>
                </c:pt>
                <c:pt idx="1694">
                  <c:v>51250</c:v>
                </c:pt>
                <c:pt idx="1695">
                  <c:v>51258</c:v>
                </c:pt>
                <c:pt idx="1696">
                  <c:v>51265</c:v>
                </c:pt>
                <c:pt idx="1697">
                  <c:v>51272</c:v>
                </c:pt>
                <c:pt idx="1698">
                  <c:v>51279</c:v>
                </c:pt>
                <c:pt idx="1699">
                  <c:v>51286</c:v>
                </c:pt>
                <c:pt idx="1700">
                  <c:v>51293</c:v>
                </c:pt>
                <c:pt idx="1701">
                  <c:v>51300</c:v>
                </c:pt>
                <c:pt idx="1702">
                  <c:v>51307</c:v>
                </c:pt>
                <c:pt idx="1703">
                  <c:v>51314</c:v>
                </c:pt>
                <c:pt idx="1704">
                  <c:v>51321</c:v>
                </c:pt>
                <c:pt idx="1705">
                  <c:v>51328</c:v>
                </c:pt>
                <c:pt idx="1706">
                  <c:v>51335</c:v>
                </c:pt>
                <c:pt idx="1707">
                  <c:v>51342</c:v>
                </c:pt>
                <c:pt idx="1708">
                  <c:v>51349</c:v>
                </c:pt>
                <c:pt idx="1709">
                  <c:v>51356</c:v>
                </c:pt>
                <c:pt idx="1710">
                  <c:v>51363</c:v>
                </c:pt>
                <c:pt idx="1711">
                  <c:v>51370</c:v>
                </c:pt>
                <c:pt idx="1712">
                  <c:v>51377</c:v>
                </c:pt>
                <c:pt idx="1713">
                  <c:v>51384</c:v>
                </c:pt>
                <c:pt idx="1714">
                  <c:v>51391</c:v>
                </c:pt>
                <c:pt idx="1715">
                  <c:v>51398</c:v>
                </c:pt>
                <c:pt idx="1716">
                  <c:v>51405</c:v>
                </c:pt>
                <c:pt idx="1717">
                  <c:v>51412</c:v>
                </c:pt>
                <c:pt idx="1718">
                  <c:v>51419</c:v>
                </c:pt>
                <c:pt idx="1719">
                  <c:v>51426</c:v>
                </c:pt>
                <c:pt idx="1720">
                  <c:v>51433</c:v>
                </c:pt>
                <c:pt idx="1721">
                  <c:v>51440</c:v>
                </c:pt>
                <c:pt idx="1722">
                  <c:v>51447</c:v>
                </c:pt>
                <c:pt idx="1723">
                  <c:v>51454</c:v>
                </c:pt>
                <c:pt idx="1724">
                  <c:v>51461</c:v>
                </c:pt>
                <c:pt idx="1725">
                  <c:v>51468</c:v>
                </c:pt>
                <c:pt idx="1726">
                  <c:v>51475</c:v>
                </c:pt>
                <c:pt idx="1727">
                  <c:v>51482</c:v>
                </c:pt>
                <c:pt idx="1728">
                  <c:v>51489</c:v>
                </c:pt>
                <c:pt idx="1729">
                  <c:v>51497</c:v>
                </c:pt>
                <c:pt idx="1730">
                  <c:v>51504</c:v>
                </c:pt>
                <c:pt idx="1731">
                  <c:v>51511</c:v>
                </c:pt>
                <c:pt idx="1732">
                  <c:v>51518</c:v>
                </c:pt>
                <c:pt idx="1733">
                  <c:v>51525</c:v>
                </c:pt>
                <c:pt idx="1734">
                  <c:v>51532</c:v>
                </c:pt>
                <c:pt idx="1735">
                  <c:v>51539</c:v>
                </c:pt>
                <c:pt idx="1736">
                  <c:v>51546</c:v>
                </c:pt>
                <c:pt idx="1737">
                  <c:v>51553</c:v>
                </c:pt>
                <c:pt idx="1738">
                  <c:v>51560</c:v>
                </c:pt>
                <c:pt idx="1739">
                  <c:v>51567</c:v>
                </c:pt>
                <c:pt idx="1740">
                  <c:v>51574</c:v>
                </c:pt>
                <c:pt idx="1741">
                  <c:v>51581</c:v>
                </c:pt>
                <c:pt idx="1742">
                  <c:v>51588</c:v>
                </c:pt>
                <c:pt idx="1743">
                  <c:v>51595</c:v>
                </c:pt>
                <c:pt idx="1744">
                  <c:v>51602</c:v>
                </c:pt>
                <c:pt idx="1745">
                  <c:v>51609</c:v>
                </c:pt>
                <c:pt idx="1746">
                  <c:v>51616</c:v>
                </c:pt>
                <c:pt idx="1747">
                  <c:v>51623</c:v>
                </c:pt>
                <c:pt idx="1748">
                  <c:v>51630</c:v>
                </c:pt>
                <c:pt idx="1749">
                  <c:v>51637</c:v>
                </c:pt>
                <c:pt idx="1750">
                  <c:v>51644</c:v>
                </c:pt>
                <c:pt idx="1751">
                  <c:v>51651</c:v>
                </c:pt>
                <c:pt idx="1752">
                  <c:v>51658</c:v>
                </c:pt>
                <c:pt idx="1753">
                  <c:v>51665</c:v>
                </c:pt>
                <c:pt idx="1754">
                  <c:v>51672</c:v>
                </c:pt>
                <c:pt idx="1755">
                  <c:v>51679</c:v>
                </c:pt>
                <c:pt idx="1756">
                  <c:v>51686</c:v>
                </c:pt>
                <c:pt idx="1757">
                  <c:v>51693</c:v>
                </c:pt>
                <c:pt idx="1758">
                  <c:v>51700</c:v>
                </c:pt>
                <c:pt idx="1759">
                  <c:v>51707</c:v>
                </c:pt>
                <c:pt idx="1760">
                  <c:v>51714</c:v>
                </c:pt>
                <c:pt idx="1761">
                  <c:v>51721</c:v>
                </c:pt>
                <c:pt idx="1762">
                  <c:v>51728</c:v>
                </c:pt>
                <c:pt idx="1763">
                  <c:v>51735</c:v>
                </c:pt>
                <c:pt idx="1764">
                  <c:v>51742</c:v>
                </c:pt>
                <c:pt idx="1765">
                  <c:v>51749</c:v>
                </c:pt>
                <c:pt idx="1766">
                  <c:v>51756</c:v>
                </c:pt>
                <c:pt idx="1767">
                  <c:v>51763</c:v>
                </c:pt>
                <c:pt idx="1768">
                  <c:v>51770</c:v>
                </c:pt>
                <c:pt idx="1769">
                  <c:v>51777</c:v>
                </c:pt>
                <c:pt idx="1770">
                  <c:v>51784</c:v>
                </c:pt>
                <c:pt idx="1771">
                  <c:v>51791</c:v>
                </c:pt>
                <c:pt idx="1772">
                  <c:v>51798</c:v>
                </c:pt>
                <c:pt idx="1773">
                  <c:v>51805</c:v>
                </c:pt>
                <c:pt idx="1774">
                  <c:v>51812</c:v>
                </c:pt>
                <c:pt idx="1775">
                  <c:v>51819</c:v>
                </c:pt>
                <c:pt idx="1776">
                  <c:v>51826</c:v>
                </c:pt>
                <c:pt idx="1777">
                  <c:v>51833</c:v>
                </c:pt>
                <c:pt idx="1778">
                  <c:v>51840</c:v>
                </c:pt>
                <c:pt idx="1779">
                  <c:v>51847</c:v>
                </c:pt>
                <c:pt idx="1780">
                  <c:v>51854</c:v>
                </c:pt>
                <c:pt idx="1781">
                  <c:v>51862</c:v>
                </c:pt>
                <c:pt idx="1782">
                  <c:v>51869</c:v>
                </c:pt>
                <c:pt idx="1783">
                  <c:v>51876</c:v>
                </c:pt>
                <c:pt idx="1784">
                  <c:v>51883</c:v>
                </c:pt>
                <c:pt idx="1785">
                  <c:v>51890</c:v>
                </c:pt>
                <c:pt idx="1786">
                  <c:v>51897</c:v>
                </c:pt>
                <c:pt idx="1787">
                  <c:v>51904</c:v>
                </c:pt>
                <c:pt idx="1788">
                  <c:v>51911</c:v>
                </c:pt>
                <c:pt idx="1789">
                  <c:v>51918</c:v>
                </c:pt>
                <c:pt idx="1790">
                  <c:v>51925</c:v>
                </c:pt>
                <c:pt idx="1791">
                  <c:v>51932</c:v>
                </c:pt>
                <c:pt idx="1792">
                  <c:v>51939</c:v>
                </c:pt>
                <c:pt idx="1793">
                  <c:v>51946</c:v>
                </c:pt>
                <c:pt idx="1794">
                  <c:v>51953</c:v>
                </c:pt>
                <c:pt idx="1795">
                  <c:v>51964</c:v>
                </c:pt>
                <c:pt idx="1796">
                  <c:v>51971</c:v>
                </c:pt>
                <c:pt idx="1797">
                  <c:v>51978</c:v>
                </c:pt>
                <c:pt idx="1798">
                  <c:v>51985</c:v>
                </c:pt>
                <c:pt idx="1799">
                  <c:v>51992</c:v>
                </c:pt>
                <c:pt idx="1800">
                  <c:v>51999</c:v>
                </c:pt>
                <c:pt idx="1801">
                  <c:v>52006</c:v>
                </c:pt>
                <c:pt idx="1802">
                  <c:v>52013</c:v>
                </c:pt>
                <c:pt idx="1803">
                  <c:v>52020</c:v>
                </c:pt>
                <c:pt idx="1804">
                  <c:v>52027</c:v>
                </c:pt>
                <c:pt idx="1805">
                  <c:v>52034</c:v>
                </c:pt>
                <c:pt idx="1806">
                  <c:v>52041</c:v>
                </c:pt>
                <c:pt idx="1807">
                  <c:v>52048</c:v>
                </c:pt>
                <c:pt idx="1808">
                  <c:v>52055</c:v>
                </c:pt>
                <c:pt idx="1809">
                  <c:v>52062</c:v>
                </c:pt>
                <c:pt idx="1810">
                  <c:v>52069</c:v>
                </c:pt>
                <c:pt idx="1811">
                  <c:v>52076</c:v>
                </c:pt>
                <c:pt idx="1812">
                  <c:v>52083</c:v>
                </c:pt>
                <c:pt idx="1813">
                  <c:v>52090</c:v>
                </c:pt>
                <c:pt idx="1814">
                  <c:v>52097</c:v>
                </c:pt>
                <c:pt idx="1815">
                  <c:v>52104</c:v>
                </c:pt>
                <c:pt idx="1816">
                  <c:v>52111</c:v>
                </c:pt>
                <c:pt idx="1817">
                  <c:v>52118</c:v>
                </c:pt>
                <c:pt idx="1818">
                  <c:v>52125</c:v>
                </c:pt>
                <c:pt idx="1819">
                  <c:v>52132</c:v>
                </c:pt>
                <c:pt idx="1820">
                  <c:v>52139</c:v>
                </c:pt>
                <c:pt idx="1821">
                  <c:v>52146</c:v>
                </c:pt>
                <c:pt idx="1822">
                  <c:v>52153</c:v>
                </c:pt>
                <c:pt idx="1823">
                  <c:v>52160</c:v>
                </c:pt>
                <c:pt idx="1824">
                  <c:v>52167</c:v>
                </c:pt>
                <c:pt idx="1825">
                  <c:v>52174</c:v>
                </c:pt>
                <c:pt idx="1826">
                  <c:v>52181</c:v>
                </c:pt>
                <c:pt idx="1827">
                  <c:v>52188</c:v>
                </c:pt>
                <c:pt idx="1828">
                  <c:v>52195</c:v>
                </c:pt>
                <c:pt idx="1829">
                  <c:v>52202</c:v>
                </c:pt>
                <c:pt idx="1830">
                  <c:v>52209</c:v>
                </c:pt>
                <c:pt idx="1831">
                  <c:v>52216</c:v>
                </c:pt>
                <c:pt idx="1832">
                  <c:v>52223</c:v>
                </c:pt>
                <c:pt idx="1833">
                  <c:v>52230</c:v>
                </c:pt>
                <c:pt idx="1834">
                  <c:v>52237</c:v>
                </c:pt>
                <c:pt idx="1835">
                  <c:v>52244</c:v>
                </c:pt>
                <c:pt idx="1836">
                  <c:v>52251</c:v>
                </c:pt>
                <c:pt idx="1837">
                  <c:v>52258</c:v>
                </c:pt>
                <c:pt idx="1838">
                  <c:v>52265</c:v>
                </c:pt>
                <c:pt idx="1839">
                  <c:v>52272</c:v>
                </c:pt>
                <c:pt idx="1840">
                  <c:v>52279</c:v>
                </c:pt>
                <c:pt idx="1841">
                  <c:v>52286</c:v>
                </c:pt>
                <c:pt idx="1842">
                  <c:v>52293</c:v>
                </c:pt>
                <c:pt idx="1843">
                  <c:v>52300</c:v>
                </c:pt>
                <c:pt idx="1844">
                  <c:v>52307</c:v>
                </c:pt>
                <c:pt idx="1845">
                  <c:v>52314</c:v>
                </c:pt>
                <c:pt idx="1846">
                  <c:v>52321</c:v>
                </c:pt>
                <c:pt idx="1847">
                  <c:v>52328</c:v>
                </c:pt>
                <c:pt idx="1848">
                  <c:v>52335</c:v>
                </c:pt>
                <c:pt idx="1849">
                  <c:v>52342</c:v>
                </c:pt>
                <c:pt idx="1850">
                  <c:v>52349</c:v>
                </c:pt>
                <c:pt idx="1851">
                  <c:v>52356</c:v>
                </c:pt>
                <c:pt idx="1852">
                  <c:v>52363</c:v>
                </c:pt>
                <c:pt idx="1853">
                  <c:v>52370</c:v>
                </c:pt>
                <c:pt idx="1854">
                  <c:v>52377</c:v>
                </c:pt>
                <c:pt idx="1855">
                  <c:v>52384</c:v>
                </c:pt>
                <c:pt idx="1856">
                  <c:v>52391</c:v>
                </c:pt>
                <c:pt idx="1857">
                  <c:v>52398</c:v>
                </c:pt>
                <c:pt idx="1858">
                  <c:v>52405</c:v>
                </c:pt>
                <c:pt idx="1859">
                  <c:v>52412</c:v>
                </c:pt>
                <c:pt idx="1860">
                  <c:v>52419</c:v>
                </c:pt>
                <c:pt idx="1861">
                  <c:v>52426</c:v>
                </c:pt>
                <c:pt idx="1862">
                  <c:v>52433</c:v>
                </c:pt>
                <c:pt idx="1863">
                  <c:v>52440</c:v>
                </c:pt>
                <c:pt idx="1864">
                  <c:v>52447</c:v>
                </c:pt>
                <c:pt idx="1865">
                  <c:v>52454</c:v>
                </c:pt>
                <c:pt idx="1866">
                  <c:v>52461</c:v>
                </c:pt>
                <c:pt idx="1867">
                  <c:v>52468</c:v>
                </c:pt>
                <c:pt idx="1868">
                  <c:v>52475</c:v>
                </c:pt>
                <c:pt idx="1869">
                  <c:v>52482</c:v>
                </c:pt>
                <c:pt idx="1870">
                  <c:v>52489</c:v>
                </c:pt>
                <c:pt idx="1871">
                  <c:v>52496</c:v>
                </c:pt>
                <c:pt idx="1872">
                  <c:v>52503</c:v>
                </c:pt>
                <c:pt idx="1873">
                  <c:v>52510</c:v>
                </c:pt>
                <c:pt idx="1874">
                  <c:v>52517</c:v>
                </c:pt>
                <c:pt idx="1875">
                  <c:v>52524</c:v>
                </c:pt>
                <c:pt idx="1876">
                  <c:v>52531</c:v>
                </c:pt>
                <c:pt idx="1877">
                  <c:v>52538</c:v>
                </c:pt>
                <c:pt idx="1878">
                  <c:v>52545</c:v>
                </c:pt>
                <c:pt idx="1879">
                  <c:v>52552</c:v>
                </c:pt>
                <c:pt idx="1880">
                  <c:v>52559</c:v>
                </c:pt>
                <c:pt idx="1881">
                  <c:v>52566</c:v>
                </c:pt>
                <c:pt idx="1882">
                  <c:v>52573</c:v>
                </c:pt>
                <c:pt idx="1883">
                  <c:v>52580</c:v>
                </c:pt>
                <c:pt idx="1884">
                  <c:v>52587</c:v>
                </c:pt>
                <c:pt idx="1885">
                  <c:v>52594</c:v>
                </c:pt>
                <c:pt idx="1886">
                  <c:v>52601</c:v>
                </c:pt>
                <c:pt idx="1887">
                  <c:v>52608</c:v>
                </c:pt>
                <c:pt idx="1888">
                  <c:v>52615</c:v>
                </c:pt>
                <c:pt idx="1889">
                  <c:v>52622</c:v>
                </c:pt>
                <c:pt idx="1890">
                  <c:v>52629</c:v>
                </c:pt>
                <c:pt idx="1891">
                  <c:v>52636</c:v>
                </c:pt>
                <c:pt idx="1892">
                  <c:v>52643</c:v>
                </c:pt>
                <c:pt idx="1893">
                  <c:v>52650</c:v>
                </c:pt>
                <c:pt idx="1894">
                  <c:v>52657</c:v>
                </c:pt>
                <c:pt idx="1895">
                  <c:v>52664</c:v>
                </c:pt>
                <c:pt idx="1896">
                  <c:v>52671</c:v>
                </c:pt>
                <c:pt idx="1897">
                  <c:v>52678</c:v>
                </c:pt>
                <c:pt idx="1898">
                  <c:v>52685</c:v>
                </c:pt>
                <c:pt idx="1899">
                  <c:v>52692</c:v>
                </c:pt>
                <c:pt idx="1900">
                  <c:v>52699</c:v>
                </c:pt>
                <c:pt idx="1901">
                  <c:v>52706</c:v>
                </c:pt>
                <c:pt idx="1902">
                  <c:v>52713</c:v>
                </c:pt>
                <c:pt idx="1903">
                  <c:v>52720</c:v>
                </c:pt>
                <c:pt idx="1904">
                  <c:v>52727</c:v>
                </c:pt>
                <c:pt idx="1905">
                  <c:v>52734</c:v>
                </c:pt>
                <c:pt idx="1906">
                  <c:v>52741</c:v>
                </c:pt>
                <c:pt idx="1907">
                  <c:v>52748</c:v>
                </c:pt>
                <c:pt idx="1908">
                  <c:v>52755</c:v>
                </c:pt>
                <c:pt idx="1909">
                  <c:v>52762</c:v>
                </c:pt>
                <c:pt idx="1910">
                  <c:v>52769</c:v>
                </c:pt>
                <c:pt idx="1911">
                  <c:v>52776</c:v>
                </c:pt>
                <c:pt idx="1912">
                  <c:v>52783</c:v>
                </c:pt>
                <c:pt idx="1913">
                  <c:v>52790</c:v>
                </c:pt>
                <c:pt idx="1914">
                  <c:v>52797</c:v>
                </c:pt>
                <c:pt idx="1915">
                  <c:v>52804</c:v>
                </c:pt>
                <c:pt idx="1916">
                  <c:v>52811</c:v>
                </c:pt>
                <c:pt idx="1917">
                  <c:v>52818</c:v>
                </c:pt>
                <c:pt idx="1918">
                  <c:v>52825</c:v>
                </c:pt>
                <c:pt idx="1919">
                  <c:v>52832</c:v>
                </c:pt>
                <c:pt idx="1920">
                  <c:v>52839</c:v>
                </c:pt>
                <c:pt idx="1921">
                  <c:v>52846</c:v>
                </c:pt>
                <c:pt idx="1922">
                  <c:v>52853</c:v>
                </c:pt>
                <c:pt idx="1923">
                  <c:v>52860</c:v>
                </c:pt>
                <c:pt idx="1924">
                  <c:v>52867</c:v>
                </c:pt>
                <c:pt idx="1925">
                  <c:v>52874</c:v>
                </c:pt>
                <c:pt idx="1926">
                  <c:v>52881</c:v>
                </c:pt>
                <c:pt idx="1927">
                  <c:v>52888</c:v>
                </c:pt>
                <c:pt idx="1928">
                  <c:v>52895</c:v>
                </c:pt>
                <c:pt idx="1929">
                  <c:v>52902</c:v>
                </c:pt>
                <c:pt idx="1930">
                  <c:v>52909</c:v>
                </c:pt>
                <c:pt idx="1931">
                  <c:v>52916</c:v>
                </c:pt>
                <c:pt idx="1932">
                  <c:v>52923</c:v>
                </c:pt>
                <c:pt idx="1933">
                  <c:v>52930</c:v>
                </c:pt>
                <c:pt idx="1934">
                  <c:v>52937</c:v>
                </c:pt>
                <c:pt idx="1935">
                  <c:v>52944</c:v>
                </c:pt>
                <c:pt idx="1936">
                  <c:v>52951</c:v>
                </c:pt>
                <c:pt idx="1937">
                  <c:v>52958</c:v>
                </c:pt>
                <c:pt idx="1938">
                  <c:v>52965</c:v>
                </c:pt>
                <c:pt idx="1939">
                  <c:v>52972</c:v>
                </c:pt>
                <c:pt idx="1940">
                  <c:v>52979</c:v>
                </c:pt>
                <c:pt idx="1941">
                  <c:v>52986</c:v>
                </c:pt>
                <c:pt idx="1942">
                  <c:v>52993</c:v>
                </c:pt>
                <c:pt idx="1943">
                  <c:v>53000</c:v>
                </c:pt>
                <c:pt idx="1944">
                  <c:v>53007</c:v>
                </c:pt>
                <c:pt idx="1945">
                  <c:v>53014</c:v>
                </c:pt>
                <c:pt idx="1946">
                  <c:v>53021</c:v>
                </c:pt>
                <c:pt idx="1947">
                  <c:v>53028</c:v>
                </c:pt>
                <c:pt idx="1948">
                  <c:v>53035</c:v>
                </c:pt>
                <c:pt idx="1949">
                  <c:v>53042</c:v>
                </c:pt>
                <c:pt idx="1950">
                  <c:v>53049</c:v>
                </c:pt>
                <c:pt idx="1951">
                  <c:v>53056</c:v>
                </c:pt>
                <c:pt idx="1952">
                  <c:v>53063</c:v>
                </c:pt>
                <c:pt idx="1953">
                  <c:v>53070</c:v>
                </c:pt>
                <c:pt idx="1954">
                  <c:v>53077</c:v>
                </c:pt>
                <c:pt idx="1955">
                  <c:v>53084</c:v>
                </c:pt>
                <c:pt idx="1956">
                  <c:v>53091</c:v>
                </c:pt>
                <c:pt idx="1957">
                  <c:v>53098</c:v>
                </c:pt>
                <c:pt idx="1958">
                  <c:v>53105</c:v>
                </c:pt>
                <c:pt idx="1959">
                  <c:v>53112</c:v>
                </c:pt>
                <c:pt idx="1960">
                  <c:v>53119</c:v>
                </c:pt>
                <c:pt idx="1961">
                  <c:v>53126</c:v>
                </c:pt>
                <c:pt idx="1962">
                  <c:v>53133</c:v>
                </c:pt>
                <c:pt idx="1963">
                  <c:v>53140</c:v>
                </c:pt>
                <c:pt idx="1964">
                  <c:v>53147</c:v>
                </c:pt>
                <c:pt idx="1965">
                  <c:v>53154</c:v>
                </c:pt>
                <c:pt idx="1966">
                  <c:v>53161</c:v>
                </c:pt>
                <c:pt idx="1967">
                  <c:v>53168</c:v>
                </c:pt>
                <c:pt idx="1968">
                  <c:v>53175</c:v>
                </c:pt>
                <c:pt idx="1969">
                  <c:v>53182</c:v>
                </c:pt>
                <c:pt idx="1970">
                  <c:v>53189</c:v>
                </c:pt>
                <c:pt idx="1971">
                  <c:v>53196</c:v>
                </c:pt>
                <c:pt idx="1972">
                  <c:v>53203</c:v>
                </c:pt>
                <c:pt idx="1973">
                  <c:v>53210</c:v>
                </c:pt>
                <c:pt idx="1974">
                  <c:v>53217</c:v>
                </c:pt>
                <c:pt idx="1975">
                  <c:v>53224</c:v>
                </c:pt>
                <c:pt idx="1976">
                  <c:v>53231</c:v>
                </c:pt>
                <c:pt idx="1977">
                  <c:v>53238</c:v>
                </c:pt>
                <c:pt idx="1978">
                  <c:v>53245</c:v>
                </c:pt>
                <c:pt idx="1979">
                  <c:v>53252</c:v>
                </c:pt>
                <c:pt idx="1980">
                  <c:v>53259</c:v>
                </c:pt>
                <c:pt idx="1981">
                  <c:v>53266</c:v>
                </c:pt>
                <c:pt idx="1982">
                  <c:v>53273</c:v>
                </c:pt>
                <c:pt idx="1983">
                  <c:v>53280</c:v>
                </c:pt>
                <c:pt idx="1984">
                  <c:v>53287</c:v>
                </c:pt>
                <c:pt idx="1985">
                  <c:v>53294</c:v>
                </c:pt>
                <c:pt idx="1986">
                  <c:v>53301</c:v>
                </c:pt>
                <c:pt idx="1987">
                  <c:v>53308</c:v>
                </c:pt>
                <c:pt idx="1988">
                  <c:v>53315</c:v>
                </c:pt>
                <c:pt idx="1989">
                  <c:v>53323</c:v>
                </c:pt>
                <c:pt idx="1990">
                  <c:v>53330</c:v>
                </c:pt>
                <c:pt idx="1991">
                  <c:v>53337</c:v>
                </c:pt>
                <c:pt idx="1992">
                  <c:v>53344</c:v>
                </c:pt>
                <c:pt idx="1993">
                  <c:v>53351</c:v>
                </c:pt>
                <c:pt idx="1994">
                  <c:v>53358</c:v>
                </c:pt>
                <c:pt idx="1995">
                  <c:v>53365</c:v>
                </c:pt>
                <c:pt idx="1996">
                  <c:v>53372</c:v>
                </c:pt>
                <c:pt idx="1997">
                  <c:v>53379</c:v>
                </c:pt>
                <c:pt idx="1998">
                  <c:v>53386</c:v>
                </c:pt>
                <c:pt idx="1999">
                  <c:v>53393</c:v>
                </c:pt>
                <c:pt idx="2000">
                  <c:v>53400</c:v>
                </c:pt>
                <c:pt idx="2001">
                  <c:v>53407</c:v>
                </c:pt>
                <c:pt idx="2002">
                  <c:v>53414</c:v>
                </c:pt>
                <c:pt idx="2003">
                  <c:v>53421</c:v>
                </c:pt>
                <c:pt idx="2004">
                  <c:v>53428</c:v>
                </c:pt>
                <c:pt idx="2005">
                  <c:v>53435</c:v>
                </c:pt>
                <c:pt idx="2006">
                  <c:v>53442</c:v>
                </c:pt>
                <c:pt idx="2007">
                  <c:v>53449</c:v>
                </c:pt>
                <c:pt idx="2008">
                  <c:v>53456</c:v>
                </c:pt>
                <c:pt idx="2009">
                  <c:v>53463</c:v>
                </c:pt>
                <c:pt idx="2010">
                  <c:v>53470</c:v>
                </c:pt>
                <c:pt idx="2011">
                  <c:v>53477</c:v>
                </c:pt>
                <c:pt idx="2012">
                  <c:v>53484</c:v>
                </c:pt>
                <c:pt idx="2013">
                  <c:v>53491</c:v>
                </c:pt>
                <c:pt idx="2014">
                  <c:v>53498</c:v>
                </c:pt>
                <c:pt idx="2015">
                  <c:v>53505</c:v>
                </c:pt>
                <c:pt idx="2016">
                  <c:v>53512</c:v>
                </c:pt>
                <c:pt idx="2017">
                  <c:v>53519</c:v>
                </c:pt>
                <c:pt idx="2018">
                  <c:v>53526</c:v>
                </c:pt>
                <c:pt idx="2019">
                  <c:v>53533</c:v>
                </c:pt>
                <c:pt idx="2020">
                  <c:v>53540</c:v>
                </c:pt>
                <c:pt idx="2021">
                  <c:v>53547</c:v>
                </c:pt>
                <c:pt idx="2022">
                  <c:v>53554</c:v>
                </c:pt>
                <c:pt idx="2023">
                  <c:v>53561</c:v>
                </c:pt>
                <c:pt idx="2024">
                  <c:v>53568</c:v>
                </c:pt>
                <c:pt idx="2025">
                  <c:v>53575</c:v>
                </c:pt>
                <c:pt idx="2026">
                  <c:v>53582</c:v>
                </c:pt>
                <c:pt idx="2027">
                  <c:v>53589</c:v>
                </c:pt>
                <c:pt idx="2028">
                  <c:v>53596</c:v>
                </c:pt>
                <c:pt idx="2029">
                  <c:v>53603</c:v>
                </c:pt>
                <c:pt idx="2030">
                  <c:v>53610</c:v>
                </c:pt>
                <c:pt idx="2031">
                  <c:v>53617</c:v>
                </c:pt>
                <c:pt idx="2032">
                  <c:v>53624</c:v>
                </c:pt>
                <c:pt idx="2033">
                  <c:v>53631</c:v>
                </c:pt>
                <c:pt idx="2034">
                  <c:v>53638</c:v>
                </c:pt>
                <c:pt idx="2035">
                  <c:v>53645</c:v>
                </c:pt>
                <c:pt idx="2036">
                  <c:v>53652</c:v>
                </c:pt>
                <c:pt idx="2037">
                  <c:v>53659</c:v>
                </c:pt>
                <c:pt idx="2038">
                  <c:v>53666</c:v>
                </c:pt>
                <c:pt idx="2039">
                  <c:v>53673</c:v>
                </c:pt>
                <c:pt idx="2040">
                  <c:v>53680</c:v>
                </c:pt>
                <c:pt idx="2041">
                  <c:v>53688</c:v>
                </c:pt>
                <c:pt idx="2042">
                  <c:v>53695</c:v>
                </c:pt>
                <c:pt idx="2043">
                  <c:v>53702</c:v>
                </c:pt>
                <c:pt idx="2044">
                  <c:v>53709</c:v>
                </c:pt>
                <c:pt idx="2045">
                  <c:v>53716</c:v>
                </c:pt>
                <c:pt idx="2046">
                  <c:v>53723</c:v>
                </c:pt>
                <c:pt idx="2047">
                  <c:v>53730</c:v>
                </c:pt>
                <c:pt idx="2048">
                  <c:v>53737</c:v>
                </c:pt>
                <c:pt idx="2049">
                  <c:v>53744</c:v>
                </c:pt>
                <c:pt idx="2050">
                  <c:v>53751</c:v>
                </c:pt>
                <c:pt idx="2051">
                  <c:v>53758</c:v>
                </c:pt>
                <c:pt idx="2052">
                  <c:v>53765</c:v>
                </c:pt>
                <c:pt idx="2053">
                  <c:v>53772</c:v>
                </c:pt>
                <c:pt idx="2054">
                  <c:v>53779</c:v>
                </c:pt>
                <c:pt idx="2055">
                  <c:v>53786</c:v>
                </c:pt>
                <c:pt idx="2056">
                  <c:v>53793</c:v>
                </c:pt>
                <c:pt idx="2057">
                  <c:v>53800</c:v>
                </c:pt>
                <c:pt idx="2058">
                  <c:v>53807</c:v>
                </c:pt>
                <c:pt idx="2059">
                  <c:v>53814</c:v>
                </c:pt>
                <c:pt idx="2060">
                  <c:v>53821</c:v>
                </c:pt>
                <c:pt idx="2061">
                  <c:v>53828</c:v>
                </c:pt>
                <c:pt idx="2062">
                  <c:v>53835</c:v>
                </c:pt>
                <c:pt idx="2063">
                  <c:v>53842</c:v>
                </c:pt>
                <c:pt idx="2064">
                  <c:v>53849</c:v>
                </c:pt>
                <c:pt idx="2065">
                  <c:v>53856</c:v>
                </c:pt>
                <c:pt idx="2066">
                  <c:v>53863</c:v>
                </c:pt>
                <c:pt idx="2067">
                  <c:v>53870</c:v>
                </c:pt>
                <c:pt idx="2068">
                  <c:v>53877</c:v>
                </c:pt>
                <c:pt idx="2069">
                  <c:v>53884</c:v>
                </c:pt>
                <c:pt idx="2070">
                  <c:v>53891</c:v>
                </c:pt>
                <c:pt idx="2071">
                  <c:v>53898</c:v>
                </c:pt>
                <c:pt idx="2072">
                  <c:v>53905</c:v>
                </c:pt>
                <c:pt idx="2073">
                  <c:v>53912</c:v>
                </c:pt>
                <c:pt idx="2074">
                  <c:v>53919</c:v>
                </c:pt>
                <c:pt idx="2075">
                  <c:v>53926</c:v>
                </c:pt>
                <c:pt idx="2076">
                  <c:v>53933</c:v>
                </c:pt>
                <c:pt idx="2077">
                  <c:v>53940</c:v>
                </c:pt>
                <c:pt idx="2078">
                  <c:v>53947</c:v>
                </c:pt>
                <c:pt idx="2079">
                  <c:v>53954</c:v>
                </c:pt>
                <c:pt idx="2080">
                  <c:v>53961</c:v>
                </c:pt>
                <c:pt idx="2081">
                  <c:v>53968</c:v>
                </c:pt>
                <c:pt idx="2082">
                  <c:v>53975</c:v>
                </c:pt>
                <c:pt idx="2083">
                  <c:v>53982</c:v>
                </c:pt>
                <c:pt idx="2084">
                  <c:v>53989</c:v>
                </c:pt>
                <c:pt idx="2085">
                  <c:v>53996</c:v>
                </c:pt>
                <c:pt idx="2086">
                  <c:v>54003</c:v>
                </c:pt>
                <c:pt idx="2087">
                  <c:v>54010</c:v>
                </c:pt>
                <c:pt idx="2088">
                  <c:v>54017</c:v>
                </c:pt>
                <c:pt idx="2089">
                  <c:v>54024</c:v>
                </c:pt>
                <c:pt idx="2090">
                  <c:v>54031</c:v>
                </c:pt>
                <c:pt idx="2091">
                  <c:v>54038</c:v>
                </c:pt>
                <c:pt idx="2092">
                  <c:v>54045</c:v>
                </c:pt>
                <c:pt idx="2093">
                  <c:v>54053</c:v>
                </c:pt>
                <c:pt idx="2094">
                  <c:v>54060</c:v>
                </c:pt>
                <c:pt idx="2095">
                  <c:v>54067</c:v>
                </c:pt>
                <c:pt idx="2096">
                  <c:v>54074</c:v>
                </c:pt>
                <c:pt idx="2097">
                  <c:v>54081</c:v>
                </c:pt>
                <c:pt idx="2098">
                  <c:v>54088</c:v>
                </c:pt>
                <c:pt idx="2099">
                  <c:v>54095</c:v>
                </c:pt>
                <c:pt idx="2100">
                  <c:v>54102</c:v>
                </c:pt>
                <c:pt idx="2101">
                  <c:v>54109</c:v>
                </c:pt>
                <c:pt idx="2102">
                  <c:v>54116</c:v>
                </c:pt>
                <c:pt idx="2103">
                  <c:v>54123</c:v>
                </c:pt>
                <c:pt idx="2104">
                  <c:v>54130</c:v>
                </c:pt>
                <c:pt idx="2105">
                  <c:v>54137</c:v>
                </c:pt>
                <c:pt idx="2106">
                  <c:v>54144</c:v>
                </c:pt>
                <c:pt idx="2107">
                  <c:v>54155</c:v>
                </c:pt>
                <c:pt idx="2108">
                  <c:v>54162</c:v>
                </c:pt>
                <c:pt idx="2109">
                  <c:v>54169</c:v>
                </c:pt>
                <c:pt idx="2110">
                  <c:v>54176</c:v>
                </c:pt>
                <c:pt idx="2111">
                  <c:v>54183</c:v>
                </c:pt>
                <c:pt idx="2112">
                  <c:v>54190</c:v>
                </c:pt>
                <c:pt idx="2113">
                  <c:v>54197</c:v>
                </c:pt>
                <c:pt idx="2114">
                  <c:v>54204</c:v>
                </c:pt>
                <c:pt idx="2115">
                  <c:v>54211</c:v>
                </c:pt>
                <c:pt idx="2116">
                  <c:v>54218</c:v>
                </c:pt>
                <c:pt idx="2117">
                  <c:v>54225</c:v>
                </c:pt>
                <c:pt idx="2118">
                  <c:v>54232</c:v>
                </c:pt>
                <c:pt idx="2119">
                  <c:v>54239</c:v>
                </c:pt>
                <c:pt idx="2120">
                  <c:v>54246</c:v>
                </c:pt>
                <c:pt idx="2121">
                  <c:v>54253</c:v>
                </c:pt>
                <c:pt idx="2122">
                  <c:v>54260</c:v>
                </c:pt>
                <c:pt idx="2123">
                  <c:v>54267</c:v>
                </c:pt>
                <c:pt idx="2124">
                  <c:v>54274</c:v>
                </c:pt>
                <c:pt idx="2125">
                  <c:v>54281</c:v>
                </c:pt>
                <c:pt idx="2126">
                  <c:v>54288</c:v>
                </c:pt>
                <c:pt idx="2127">
                  <c:v>54295</c:v>
                </c:pt>
                <c:pt idx="2128">
                  <c:v>54302</c:v>
                </c:pt>
                <c:pt idx="2129">
                  <c:v>54309</c:v>
                </c:pt>
                <c:pt idx="2130">
                  <c:v>54316</c:v>
                </c:pt>
                <c:pt idx="2131">
                  <c:v>54323</c:v>
                </c:pt>
                <c:pt idx="2132">
                  <c:v>54330</c:v>
                </c:pt>
                <c:pt idx="2133">
                  <c:v>54337</c:v>
                </c:pt>
                <c:pt idx="2134">
                  <c:v>54344</c:v>
                </c:pt>
                <c:pt idx="2135">
                  <c:v>54351</c:v>
                </c:pt>
                <c:pt idx="2136">
                  <c:v>54358</c:v>
                </c:pt>
                <c:pt idx="2137">
                  <c:v>54365</c:v>
                </c:pt>
                <c:pt idx="2138">
                  <c:v>54372</c:v>
                </c:pt>
                <c:pt idx="2139">
                  <c:v>54379</c:v>
                </c:pt>
                <c:pt idx="2140">
                  <c:v>54386</c:v>
                </c:pt>
                <c:pt idx="2141">
                  <c:v>54393</c:v>
                </c:pt>
                <c:pt idx="2142">
                  <c:v>54400</c:v>
                </c:pt>
                <c:pt idx="2143">
                  <c:v>54407</c:v>
                </c:pt>
                <c:pt idx="2144">
                  <c:v>54414</c:v>
                </c:pt>
                <c:pt idx="2145">
                  <c:v>54421</c:v>
                </c:pt>
                <c:pt idx="2146">
                  <c:v>54428</c:v>
                </c:pt>
                <c:pt idx="2147">
                  <c:v>54435</c:v>
                </c:pt>
                <c:pt idx="2148">
                  <c:v>54442</c:v>
                </c:pt>
                <c:pt idx="2149">
                  <c:v>54449</c:v>
                </c:pt>
                <c:pt idx="2150">
                  <c:v>54456</c:v>
                </c:pt>
                <c:pt idx="2151">
                  <c:v>54463</c:v>
                </c:pt>
                <c:pt idx="2152">
                  <c:v>54470</c:v>
                </c:pt>
                <c:pt idx="2153">
                  <c:v>54477</c:v>
                </c:pt>
                <c:pt idx="2154">
                  <c:v>54484</c:v>
                </c:pt>
                <c:pt idx="2155">
                  <c:v>54491</c:v>
                </c:pt>
                <c:pt idx="2156">
                  <c:v>54498</c:v>
                </c:pt>
                <c:pt idx="2157">
                  <c:v>54505</c:v>
                </c:pt>
                <c:pt idx="2158">
                  <c:v>54512</c:v>
                </c:pt>
                <c:pt idx="2159">
                  <c:v>54519</c:v>
                </c:pt>
                <c:pt idx="2160">
                  <c:v>54526</c:v>
                </c:pt>
                <c:pt idx="2161">
                  <c:v>54533</c:v>
                </c:pt>
                <c:pt idx="2162">
                  <c:v>54540</c:v>
                </c:pt>
                <c:pt idx="2163">
                  <c:v>54547</c:v>
                </c:pt>
                <c:pt idx="2164">
                  <c:v>54554</c:v>
                </c:pt>
                <c:pt idx="2165">
                  <c:v>54561</c:v>
                </c:pt>
                <c:pt idx="2166">
                  <c:v>54568</c:v>
                </c:pt>
                <c:pt idx="2167">
                  <c:v>54575</c:v>
                </c:pt>
                <c:pt idx="2168">
                  <c:v>54582</c:v>
                </c:pt>
                <c:pt idx="2169">
                  <c:v>54589</c:v>
                </c:pt>
                <c:pt idx="2170">
                  <c:v>54596</c:v>
                </c:pt>
                <c:pt idx="2171">
                  <c:v>54603</c:v>
                </c:pt>
                <c:pt idx="2172">
                  <c:v>54610</c:v>
                </c:pt>
                <c:pt idx="2173">
                  <c:v>54617</c:v>
                </c:pt>
                <c:pt idx="2174">
                  <c:v>54624</c:v>
                </c:pt>
                <c:pt idx="2175">
                  <c:v>54631</c:v>
                </c:pt>
                <c:pt idx="2176">
                  <c:v>54638</c:v>
                </c:pt>
                <c:pt idx="2177">
                  <c:v>54645</c:v>
                </c:pt>
                <c:pt idx="2178">
                  <c:v>54652</c:v>
                </c:pt>
                <c:pt idx="2179">
                  <c:v>54659</c:v>
                </c:pt>
                <c:pt idx="2180">
                  <c:v>54666</c:v>
                </c:pt>
                <c:pt idx="2181">
                  <c:v>54673</c:v>
                </c:pt>
                <c:pt idx="2182">
                  <c:v>54680</c:v>
                </c:pt>
                <c:pt idx="2183">
                  <c:v>54687</c:v>
                </c:pt>
                <c:pt idx="2184">
                  <c:v>54694</c:v>
                </c:pt>
                <c:pt idx="2185">
                  <c:v>54701</c:v>
                </c:pt>
                <c:pt idx="2186">
                  <c:v>54708</c:v>
                </c:pt>
                <c:pt idx="2187">
                  <c:v>54715</c:v>
                </c:pt>
                <c:pt idx="2188">
                  <c:v>54722</c:v>
                </c:pt>
                <c:pt idx="2189">
                  <c:v>54729</c:v>
                </c:pt>
                <c:pt idx="2190">
                  <c:v>54736</c:v>
                </c:pt>
                <c:pt idx="2191">
                  <c:v>54743</c:v>
                </c:pt>
                <c:pt idx="2192">
                  <c:v>54750</c:v>
                </c:pt>
                <c:pt idx="2193">
                  <c:v>54757</c:v>
                </c:pt>
                <c:pt idx="2194">
                  <c:v>54764</c:v>
                </c:pt>
                <c:pt idx="2195">
                  <c:v>54771</c:v>
                </c:pt>
                <c:pt idx="2196">
                  <c:v>54778</c:v>
                </c:pt>
                <c:pt idx="2197">
                  <c:v>54785</c:v>
                </c:pt>
                <c:pt idx="2198">
                  <c:v>54792</c:v>
                </c:pt>
                <c:pt idx="2199">
                  <c:v>54799</c:v>
                </c:pt>
                <c:pt idx="2200">
                  <c:v>54806</c:v>
                </c:pt>
                <c:pt idx="2201">
                  <c:v>54813</c:v>
                </c:pt>
                <c:pt idx="2202">
                  <c:v>54820</c:v>
                </c:pt>
                <c:pt idx="2203">
                  <c:v>54827</c:v>
                </c:pt>
                <c:pt idx="2204">
                  <c:v>54834</c:v>
                </c:pt>
                <c:pt idx="2205">
                  <c:v>54841</c:v>
                </c:pt>
                <c:pt idx="2206">
                  <c:v>54848</c:v>
                </c:pt>
                <c:pt idx="2207">
                  <c:v>54855</c:v>
                </c:pt>
                <c:pt idx="2208">
                  <c:v>54862</c:v>
                </c:pt>
                <c:pt idx="2209">
                  <c:v>54869</c:v>
                </c:pt>
                <c:pt idx="2210">
                  <c:v>54876</c:v>
                </c:pt>
                <c:pt idx="2211">
                  <c:v>54883</c:v>
                </c:pt>
                <c:pt idx="2212">
                  <c:v>54890</c:v>
                </c:pt>
                <c:pt idx="2213">
                  <c:v>54897</c:v>
                </c:pt>
                <c:pt idx="2214">
                  <c:v>54904</c:v>
                </c:pt>
                <c:pt idx="2215">
                  <c:v>54911</c:v>
                </c:pt>
                <c:pt idx="2216">
                  <c:v>54918</c:v>
                </c:pt>
                <c:pt idx="2217">
                  <c:v>54925</c:v>
                </c:pt>
                <c:pt idx="2218">
                  <c:v>54932</c:v>
                </c:pt>
                <c:pt idx="2219">
                  <c:v>54939</c:v>
                </c:pt>
                <c:pt idx="2220">
                  <c:v>54946</c:v>
                </c:pt>
                <c:pt idx="2221">
                  <c:v>54953</c:v>
                </c:pt>
                <c:pt idx="2222">
                  <c:v>54960</c:v>
                </c:pt>
                <c:pt idx="2223">
                  <c:v>54967</c:v>
                </c:pt>
                <c:pt idx="2224">
                  <c:v>54974</c:v>
                </c:pt>
                <c:pt idx="2225">
                  <c:v>54981</c:v>
                </c:pt>
                <c:pt idx="2226">
                  <c:v>54988</c:v>
                </c:pt>
                <c:pt idx="2227">
                  <c:v>54995</c:v>
                </c:pt>
                <c:pt idx="2228">
                  <c:v>55002</c:v>
                </c:pt>
                <c:pt idx="2229">
                  <c:v>55009</c:v>
                </c:pt>
                <c:pt idx="2230">
                  <c:v>55016</c:v>
                </c:pt>
                <c:pt idx="2231">
                  <c:v>55023</c:v>
                </c:pt>
                <c:pt idx="2232">
                  <c:v>55030</c:v>
                </c:pt>
                <c:pt idx="2233">
                  <c:v>55037</c:v>
                </c:pt>
                <c:pt idx="2234">
                  <c:v>55044</c:v>
                </c:pt>
                <c:pt idx="2235">
                  <c:v>55051</c:v>
                </c:pt>
                <c:pt idx="2236">
                  <c:v>55058</c:v>
                </c:pt>
                <c:pt idx="2237">
                  <c:v>55065</c:v>
                </c:pt>
                <c:pt idx="2238">
                  <c:v>55072</c:v>
                </c:pt>
                <c:pt idx="2239">
                  <c:v>55079</c:v>
                </c:pt>
                <c:pt idx="2240">
                  <c:v>55086</c:v>
                </c:pt>
                <c:pt idx="2241">
                  <c:v>55093</c:v>
                </c:pt>
                <c:pt idx="2242">
                  <c:v>55100</c:v>
                </c:pt>
                <c:pt idx="2243">
                  <c:v>55107</c:v>
                </c:pt>
                <c:pt idx="2244">
                  <c:v>55114</c:v>
                </c:pt>
                <c:pt idx="2245">
                  <c:v>55121</c:v>
                </c:pt>
                <c:pt idx="2246">
                  <c:v>55128</c:v>
                </c:pt>
                <c:pt idx="2247">
                  <c:v>55135</c:v>
                </c:pt>
                <c:pt idx="2248">
                  <c:v>55142</c:v>
                </c:pt>
                <c:pt idx="2249">
                  <c:v>55149</c:v>
                </c:pt>
                <c:pt idx="2250">
                  <c:v>55156</c:v>
                </c:pt>
                <c:pt idx="2251">
                  <c:v>55163</c:v>
                </c:pt>
                <c:pt idx="2252">
                  <c:v>55170</c:v>
                </c:pt>
                <c:pt idx="2253">
                  <c:v>55177</c:v>
                </c:pt>
                <c:pt idx="2254">
                  <c:v>55184</c:v>
                </c:pt>
                <c:pt idx="2255">
                  <c:v>55191</c:v>
                </c:pt>
                <c:pt idx="2256">
                  <c:v>55198</c:v>
                </c:pt>
                <c:pt idx="2257">
                  <c:v>55205</c:v>
                </c:pt>
                <c:pt idx="2258">
                  <c:v>55212</c:v>
                </c:pt>
                <c:pt idx="2259">
                  <c:v>55219</c:v>
                </c:pt>
                <c:pt idx="2260">
                  <c:v>55226</c:v>
                </c:pt>
                <c:pt idx="2261">
                  <c:v>55233</c:v>
                </c:pt>
                <c:pt idx="2262">
                  <c:v>55240</c:v>
                </c:pt>
                <c:pt idx="2263">
                  <c:v>55247</c:v>
                </c:pt>
                <c:pt idx="2264">
                  <c:v>55254</c:v>
                </c:pt>
                <c:pt idx="2265">
                  <c:v>55261</c:v>
                </c:pt>
                <c:pt idx="2266">
                  <c:v>55268</c:v>
                </c:pt>
                <c:pt idx="2267">
                  <c:v>55275</c:v>
                </c:pt>
                <c:pt idx="2268">
                  <c:v>55282</c:v>
                </c:pt>
                <c:pt idx="2269">
                  <c:v>55289</c:v>
                </c:pt>
                <c:pt idx="2270">
                  <c:v>55296</c:v>
                </c:pt>
                <c:pt idx="2271">
                  <c:v>55303</c:v>
                </c:pt>
                <c:pt idx="2272">
                  <c:v>55310</c:v>
                </c:pt>
                <c:pt idx="2273">
                  <c:v>55317</c:v>
                </c:pt>
                <c:pt idx="2274">
                  <c:v>55324</c:v>
                </c:pt>
                <c:pt idx="2275">
                  <c:v>55331</c:v>
                </c:pt>
                <c:pt idx="2276">
                  <c:v>55338</c:v>
                </c:pt>
                <c:pt idx="2277">
                  <c:v>55345</c:v>
                </c:pt>
                <c:pt idx="2278">
                  <c:v>55352</c:v>
                </c:pt>
                <c:pt idx="2279">
                  <c:v>55359</c:v>
                </c:pt>
                <c:pt idx="2280">
                  <c:v>55366</c:v>
                </c:pt>
                <c:pt idx="2281">
                  <c:v>55373</c:v>
                </c:pt>
                <c:pt idx="2282">
                  <c:v>55380</c:v>
                </c:pt>
                <c:pt idx="2283">
                  <c:v>55387</c:v>
                </c:pt>
                <c:pt idx="2284">
                  <c:v>55394</c:v>
                </c:pt>
                <c:pt idx="2285">
                  <c:v>55401</c:v>
                </c:pt>
                <c:pt idx="2286">
                  <c:v>55408</c:v>
                </c:pt>
                <c:pt idx="2287">
                  <c:v>55415</c:v>
                </c:pt>
                <c:pt idx="2288">
                  <c:v>55422</c:v>
                </c:pt>
                <c:pt idx="2289">
                  <c:v>55429</c:v>
                </c:pt>
                <c:pt idx="2290">
                  <c:v>55436</c:v>
                </c:pt>
                <c:pt idx="2291">
                  <c:v>55443</c:v>
                </c:pt>
                <c:pt idx="2292">
                  <c:v>55450</c:v>
                </c:pt>
                <c:pt idx="2293">
                  <c:v>55457</c:v>
                </c:pt>
                <c:pt idx="2294">
                  <c:v>55464</c:v>
                </c:pt>
                <c:pt idx="2295">
                  <c:v>55471</c:v>
                </c:pt>
                <c:pt idx="2296">
                  <c:v>55478</c:v>
                </c:pt>
                <c:pt idx="2297">
                  <c:v>55485</c:v>
                </c:pt>
                <c:pt idx="2298">
                  <c:v>55492</c:v>
                </c:pt>
                <c:pt idx="2299">
                  <c:v>55499</c:v>
                </c:pt>
                <c:pt idx="2300">
                  <c:v>55506</c:v>
                </c:pt>
                <c:pt idx="2301">
                  <c:v>55514</c:v>
                </c:pt>
                <c:pt idx="2302">
                  <c:v>55521</c:v>
                </c:pt>
                <c:pt idx="2303">
                  <c:v>55528</c:v>
                </c:pt>
                <c:pt idx="2304">
                  <c:v>55535</c:v>
                </c:pt>
                <c:pt idx="2305">
                  <c:v>55542</c:v>
                </c:pt>
                <c:pt idx="2306">
                  <c:v>55549</c:v>
                </c:pt>
                <c:pt idx="2307">
                  <c:v>55556</c:v>
                </c:pt>
                <c:pt idx="2308">
                  <c:v>55563</c:v>
                </c:pt>
                <c:pt idx="2309">
                  <c:v>55570</c:v>
                </c:pt>
                <c:pt idx="2310">
                  <c:v>55577</c:v>
                </c:pt>
                <c:pt idx="2311">
                  <c:v>55584</c:v>
                </c:pt>
                <c:pt idx="2312">
                  <c:v>55591</c:v>
                </c:pt>
                <c:pt idx="2313">
                  <c:v>55598</c:v>
                </c:pt>
                <c:pt idx="2314">
                  <c:v>55605</c:v>
                </c:pt>
                <c:pt idx="2315">
                  <c:v>55612</c:v>
                </c:pt>
                <c:pt idx="2316">
                  <c:v>55619</c:v>
                </c:pt>
                <c:pt idx="2317">
                  <c:v>55626</c:v>
                </c:pt>
                <c:pt idx="2318">
                  <c:v>55633</c:v>
                </c:pt>
                <c:pt idx="2319">
                  <c:v>55641</c:v>
                </c:pt>
                <c:pt idx="2320">
                  <c:v>55648</c:v>
                </c:pt>
                <c:pt idx="2321">
                  <c:v>55655</c:v>
                </c:pt>
                <c:pt idx="2322">
                  <c:v>55662</c:v>
                </c:pt>
                <c:pt idx="2323">
                  <c:v>55669</c:v>
                </c:pt>
                <c:pt idx="2324">
                  <c:v>55676</c:v>
                </c:pt>
                <c:pt idx="2325">
                  <c:v>55683</c:v>
                </c:pt>
                <c:pt idx="2326">
                  <c:v>55690</c:v>
                </c:pt>
                <c:pt idx="2327">
                  <c:v>55697</c:v>
                </c:pt>
                <c:pt idx="2328">
                  <c:v>55704</c:v>
                </c:pt>
                <c:pt idx="2329">
                  <c:v>55711</c:v>
                </c:pt>
                <c:pt idx="2330">
                  <c:v>55718</c:v>
                </c:pt>
                <c:pt idx="2331">
                  <c:v>55725</c:v>
                </c:pt>
                <c:pt idx="2332">
                  <c:v>55732</c:v>
                </c:pt>
                <c:pt idx="2333">
                  <c:v>55739</c:v>
                </c:pt>
                <c:pt idx="2334">
                  <c:v>55746</c:v>
                </c:pt>
                <c:pt idx="2335">
                  <c:v>55753</c:v>
                </c:pt>
                <c:pt idx="2336">
                  <c:v>55760</c:v>
                </c:pt>
                <c:pt idx="2337">
                  <c:v>55767</c:v>
                </c:pt>
                <c:pt idx="2338">
                  <c:v>55774</c:v>
                </c:pt>
                <c:pt idx="2339">
                  <c:v>55781</c:v>
                </c:pt>
                <c:pt idx="2340">
                  <c:v>55788</c:v>
                </c:pt>
                <c:pt idx="2341">
                  <c:v>55795</c:v>
                </c:pt>
                <c:pt idx="2342">
                  <c:v>55802</c:v>
                </c:pt>
                <c:pt idx="2343">
                  <c:v>55809</c:v>
                </c:pt>
                <c:pt idx="2344">
                  <c:v>55816</c:v>
                </c:pt>
                <c:pt idx="2345">
                  <c:v>55823</c:v>
                </c:pt>
                <c:pt idx="2346">
                  <c:v>55830</c:v>
                </c:pt>
                <c:pt idx="2347">
                  <c:v>55837</c:v>
                </c:pt>
                <c:pt idx="2348">
                  <c:v>55844</c:v>
                </c:pt>
                <c:pt idx="2349">
                  <c:v>55851</c:v>
                </c:pt>
                <c:pt idx="2350">
                  <c:v>55858</c:v>
                </c:pt>
                <c:pt idx="2351">
                  <c:v>55865</c:v>
                </c:pt>
                <c:pt idx="2352">
                  <c:v>55872</c:v>
                </c:pt>
                <c:pt idx="2353">
                  <c:v>55880</c:v>
                </c:pt>
                <c:pt idx="2354">
                  <c:v>55887</c:v>
                </c:pt>
                <c:pt idx="2355">
                  <c:v>55894</c:v>
                </c:pt>
                <c:pt idx="2356">
                  <c:v>55901</c:v>
                </c:pt>
                <c:pt idx="2357">
                  <c:v>55908</c:v>
                </c:pt>
                <c:pt idx="2358">
                  <c:v>55915</c:v>
                </c:pt>
                <c:pt idx="2359">
                  <c:v>55922</c:v>
                </c:pt>
                <c:pt idx="2360">
                  <c:v>55929</c:v>
                </c:pt>
                <c:pt idx="2361">
                  <c:v>55936</c:v>
                </c:pt>
                <c:pt idx="2362">
                  <c:v>55943</c:v>
                </c:pt>
                <c:pt idx="2363">
                  <c:v>55950</c:v>
                </c:pt>
                <c:pt idx="2364">
                  <c:v>55957</c:v>
                </c:pt>
              </c:numCache>
            </c:numRef>
          </c:cat>
          <c:val>
            <c:numRef>
              <c:f>EUR6M!$BD$2:$BD$2366</c:f>
              <c:numCache>
                <c:formatCode>0.0000%</c:formatCode>
                <c:ptCount val="2365"/>
                <c:pt idx="0">
                  <c:v>4.9800000000004355E-4</c:v>
                </c:pt>
                <c:pt idx="1">
                  <c:v>4.6948029306767921E-4</c:v>
                </c:pt>
                <c:pt idx="2">
                  <c:v>4.7646689776854217E-4</c:v>
                </c:pt>
                <c:pt idx="3">
                  <c:v>4.8649535872976072E-4</c:v>
                </c:pt>
                <c:pt idx="4">
                  <c:v>4.9940648610666684E-4</c:v>
                </c:pt>
                <c:pt idx="5">
                  <c:v>5.1553216609415056E-4</c:v>
                </c:pt>
                <c:pt idx="6">
                  <c:v>5.2093633258522352E-4</c:v>
                </c:pt>
                <c:pt idx="7">
                  <c:v>5.2195838727089037E-4</c:v>
                </c:pt>
                <c:pt idx="8">
                  <c:v>5.2261508785567123E-4</c:v>
                </c:pt>
                <c:pt idx="9">
                  <c:v>5.2301339767638869E-4</c:v>
                </c:pt>
                <c:pt idx="10">
                  <c:v>5.2288791075804904E-4</c:v>
                </c:pt>
                <c:pt idx="11">
                  <c:v>5.2701789844091505E-4</c:v>
                </c:pt>
                <c:pt idx="12">
                  <c:v>5.2814547942601987E-4</c:v>
                </c:pt>
                <c:pt idx="13">
                  <c:v>5.2913927166495602E-4</c:v>
                </c:pt>
                <c:pt idx="14">
                  <c:v>5.3006665780932778E-4</c:v>
                </c:pt>
                <c:pt idx="15">
                  <c:v>5.3075675265309768E-4</c:v>
                </c:pt>
                <c:pt idx="16">
                  <c:v>5.3265566955043716E-4</c:v>
                </c:pt>
                <c:pt idx="17">
                  <c:v>5.3305990843845251E-4</c:v>
                </c:pt>
                <c:pt idx="18">
                  <c:v>5.3334456988981974E-4</c:v>
                </c:pt>
                <c:pt idx="19">
                  <c:v>5.3357596659955604E-4</c:v>
                </c:pt>
                <c:pt idx="20">
                  <c:v>5.33589564354204E-4</c:v>
                </c:pt>
                <c:pt idx="21">
                  <c:v>5.3297421453517475E-4</c:v>
                </c:pt>
                <c:pt idx="22">
                  <c:v>5.3229218084043634E-4</c:v>
                </c:pt>
                <c:pt idx="23">
                  <c:v>5.3159770301084482E-4</c:v>
                </c:pt>
                <c:pt idx="24">
                  <c:v>5.2601265044640146E-4</c:v>
                </c:pt>
                <c:pt idx="25">
                  <c:v>5.2771317854122409E-4</c:v>
                </c:pt>
                <c:pt idx="26">
                  <c:v>5.3297185964233402E-4</c:v>
                </c:pt>
                <c:pt idx="27">
                  <c:v>5.3223441765441976E-4</c:v>
                </c:pt>
                <c:pt idx="28">
                  <c:v>5.3148439485626578E-4</c:v>
                </c:pt>
                <c:pt idx="29">
                  <c:v>5.307217912619267E-4</c:v>
                </c:pt>
                <c:pt idx="30">
                  <c:v>5.2994660688545736E-4</c:v>
                </c:pt>
                <c:pt idx="31">
                  <c:v>5.275455692169902E-4</c:v>
                </c:pt>
                <c:pt idx="32">
                  <c:v>5.2672006186440504E-4</c:v>
                </c:pt>
                <c:pt idx="33">
                  <c:v>5.2588197380699019E-4</c:v>
                </c:pt>
                <c:pt idx="34">
                  <c:v>5.2503130505967893E-4</c:v>
                </c:pt>
                <c:pt idx="35">
                  <c:v>5.2416805564003965E-4</c:v>
                </c:pt>
                <c:pt idx="36">
                  <c:v>5.2150282350746466E-4</c:v>
                </c:pt>
                <c:pt idx="37">
                  <c:v>5.2058925156189882E-4</c:v>
                </c:pt>
                <c:pt idx="38">
                  <c:v>5.1966309902877223E-4</c:v>
                </c:pt>
                <c:pt idx="39">
                  <c:v>5.2243747960591558E-4</c:v>
                </c:pt>
                <c:pt idx="40">
                  <c:v>5.2523035518155865E-4</c:v>
                </c:pt>
                <c:pt idx="41">
                  <c:v>5.3371995268786663E-4</c:v>
                </c:pt>
                <c:pt idx="42">
                  <c:v>5.3658680904764586E-4</c:v>
                </c:pt>
                <c:pt idx="43">
                  <c:v>5.3947216080209141E-4</c:v>
                </c:pt>
                <c:pt idx="44">
                  <c:v>5.423760080333354E-4</c:v>
                </c:pt>
                <c:pt idx="45">
                  <c:v>5.4736903925820955E-4</c:v>
                </c:pt>
                <c:pt idx="46">
                  <c:v>5.4877851257993594E-4</c:v>
                </c:pt>
                <c:pt idx="47">
                  <c:v>5.4918100251377666E-4</c:v>
                </c:pt>
                <c:pt idx="48">
                  <c:v>5.5136909311952957E-4</c:v>
                </c:pt>
                <c:pt idx="49">
                  <c:v>5.5262285700306227E-4</c:v>
                </c:pt>
                <c:pt idx="50">
                  <c:v>5.5568955438161163E-4</c:v>
                </c:pt>
                <c:pt idx="51">
                  <c:v>5.5736106874209159E-4</c:v>
                </c:pt>
                <c:pt idx="52">
                  <c:v>5.5847641047756353E-4</c:v>
                </c:pt>
                <c:pt idx="53">
                  <c:v>5.5956406763796589E-4</c:v>
                </c:pt>
                <c:pt idx="54">
                  <c:v>5.6062404017743377E-4</c:v>
                </c:pt>
                <c:pt idx="55">
                  <c:v>5.6356402586556339E-4</c:v>
                </c:pt>
                <c:pt idx="56">
                  <c:v>5.6458708324273223E-4</c:v>
                </c:pt>
                <c:pt idx="57">
                  <c:v>5.6550863202755567E-4</c:v>
                </c:pt>
                <c:pt idx="58">
                  <c:v>5.664024959398425E-4</c:v>
                </c:pt>
                <c:pt idx="59">
                  <c:v>5.6726867494202729E-4</c:v>
                </c:pt>
                <c:pt idx="60">
                  <c:v>5.700966078250445E-4</c:v>
                </c:pt>
                <c:pt idx="61">
                  <c:v>5.704565411381832E-4</c:v>
                </c:pt>
                <c:pt idx="62">
                  <c:v>5.7118429506524966E-4</c:v>
                </c:pt>
                <c:pt idx="63">
                  <c:v>5.7188436388128192E-4</c:v>
                </c:pt>
                <c:pt idx="64">
                  <c:v>5.7255674755526639E-4</c:v>
                </c:pt>
                <c:pt idx="65">
                  <c:v>5.752872867487008E-4</c:v>
                </c:pt>
                <c:pt idx="66">
                  <c:v>5.7496943028821027E-4</c:v>
                </c:pt>
                <c:pt idx="67">
                  <c:v>5.7616824429190534E-4</c:v>
                </c:pt>
                <c:pt idx="68">
                  <c:v>5.7735308195900963E-4</c:v>
                </c:pt>
                <c:pt idx="69">
                  <c:v>5.7852394326375145E-4</c:v>
                </c:pt>
                <c:pt idx="70">
                  <c:v>5.7859583701993492E-4</c:v>
                </c:pt>
                <c:pt idx="71">
                  <c:v>5.8196824526534328E-4</c:v>
                </c:pt>
                <c:pt idx="72">
                  <c:v>5.8306427485989862E-4</c:v>
                </c:pt>
                <c:pt idx="73">
                  <c:v>5.8414625117239941E-4</c:v>
                </c:pt>
                <c:pt idx="74">
                  <c:v>5.8521417417868918E-4</c:v>
                </c:pt>
                <c:pt idx="75">
                  <c:v>5.8626804385680743E-4</c:v>
                </c:pt>
                <c:pt idx="76">
                  <c:v>5.8934533269681879E-4</c:v>
                </c:pt>
                <c:pt idx="77">
                  <c:v>5.9034298883913286E-4</c:v>
                </c:pt>
                <c:pt idx="78">
                  <c:v>5.9132659154391225E-4</c:v>
                </c:pt>
                <c:pt idx="79">
                  <c:v>5.922961407900751E-4</c:v>
                </c:pt>
                <c:pt idx="80">
                  <c:v>5.9325163655653929E-4</c:v>
                </c:pt>
                <c:pt idx="81">
                  <c:v>5.9603380277789986E-4</c:v>
                </c:pt>
                <c:pt idx="82">
                  <c:v>5.9693308442616854E-4</c:v>
                </c:pt>
                <c:pt idx="83">
                  <c:v>5.9781831249679489E-4</c:v>
                </c:pt>
                <c:pt idx="84">
                  <c:v>5.9868948697001467E-4</c:v>
                </c:pt>
                <c:pt idx="85">
                  <c:v>5.9954660782738094E-4</c:v>
                </c:pt>
                <c:pt idx="86">
                  <c:v>6.020336485251615E-4</c:v>
                </c:pt>
                <c:pt idx="87">
                  <c:v>6.0283455474079508E-4</c:v>
                </c:pt>
                <c:pt idx="88">
                  <c:v>6.0370134969836358E-4</c:v>
                </c:pt>
                <c:pt idx="89">
                  <c:v>6.0455535992924808E-4</c:v>
                </c:pt>
                <c:pt idx="90">
                  <c:v>6.0539658541675881E-4</c:v>
                </c:pt>
                <c:pt idx="91">
                  <c:v>6.0910781610174218E-4</c:v>
                </c:pt>
                <c:pt idx="92">
                  <c:v>6.0990452341257639E-4</c:v>
                </c:pt>
                <c:pt idx="93">
                  <c:v>6.1068851574199324E-4</c:v>
                </c:pt>
                <c:pt idx="94">
                  <c:v>6.1145979307557794E-4</c:v>
                </c:pt>
                <c:pt idx="95">
                  <c:v>6.1479129861796418E-4</c:v>
                </c:pt>
                <c:pt idx="96">
                  <c:v>6.144177521532542E-4</c:v>
                </c:pt>
                <c:pt idx="97">
                  <c:v>6.151254542870894E-4</c:v>
                </c:pt>
                <c:pt idx="98">
                  <c:v>6.1582044133860422E-4</c:v>
                </c:pt>
                <c:pt idx="99">
                  <c:v>6.1650271329425754E-4</c:v>
                </c:pt>
                <c:pt idx="100">
                  <c:v>6.1984313820937322E-4</c:v>
                </c:pt>
                <c:pt idx="101">
                  <c:v>6.1910464990141284E-4</c:v>
                </c:pt>
                <c:pt idx="102">
                  <c:v>6.1972334618556305E-4</c:v>
                </c:pt>
                <c:pt idx="103">
                  <c:v>6.2032932729872055E-4</c:v>
                </c:pt>
                <c:pt idx="104">
                  <c:v>6.2064627975731636E-4</c:v>
                </c:pt>
                <c:pt idx="105">
                  <c:v>6.2317545044827613E-4</c:v>
                </c:pt>
                <c:pt idx="106">
                  <c:v>6.2177024065893419E-4</c:v>
                </c:pt>
                <c:pt idx="107">
                  <c:v>6.2201526862100745E-4</c:v>
                </c:pt>
                <c:pt idx="108">
                  <c:v>6.2224591166577966E-4</c:v>
                </c:pt>
                <c:pt idx="109">
                  <c:v>6.2246216978888277E-4</c:v>
                </c:pt>
                <c:pt idx="110">
                  <c:v>6.2860708884859482E-4</c:v>
                </c:pt>
                <c:pt idx="111">
                  <c:v>6.3014999862405659E-4</c:v>
                </c:pt>
                <c:pt idx="112">
                  <c:v>6.3169558041687986E-4</c:v>
                </c:pt>
                <c:pt idx="113">
                  <c:v>6.3207256685462066E-4</c:v>
                </c:pt>
                <c:pt idx="114">
                  <c:v>6.3828919009322447E-4</c:v>
                </c:pt>
                <c:pt idx="115">
                  <c:v>6.3985006267561792E-4</c:v>
                </c:pt>
                <c:pt idx="116">
                  <c:v>6.4141362197962565E-4</c:v>
                </c:pt>
                <c:pt idx="117">
                  <c:v>6.4297986801139682E-4</c:v>
                </c:pt>
                <c:pt idx="118">
                  <c:v>6.4454880077795859E-4</c:v>
                </c:pt>
                <c:pt idx="119">
                  <c:v>6.4927171954919506E-4</c:v>
                </c:pt>
                <c:pt idx="120">
                  <c:v>6.508513993177266E-4</c:v>
                </c:pt>
                <c:pt idx="121">
                  <c:v>6.5243376585311097E-4</c:v>
                </c:pt>
                <c:pt idx="122">
                  <c:v>6.5401881916149734E-4</c:v>
                </c:pt>
                <c:pt idx="123">
                  <c:v>6.5560655924903444E-4</c:v>
                </c:pt>
                <c:pt idx="124">
                  <c:v>6.6038590025374968E-4</c:v>
                </c:pt>
                <c:pt idx="125">
                  <c:v>6.6198438752421065E-4</c:v>
                </c:pt>
                <c:pt idx="126">
                  <c:v>6.635855616063239E-4</c:v>
                </c:pt>
                <c:pt idx="127">
                  <c:v>6.651894225071167E-4</c:v>
                </c:pt>
                <c:pt idx="128">
                  <c:v>6.6679597023273809E-4</c:v>
                </c:pt>
                <c:pt idx="129">
                  <c:v>6.7163173442445507E-4</c:v>
                </c:pt>
                <c:pt idx="130">
                  <c:v>6.73620888268732E-4</c:v>
                </c:pt>
                <c:pt idx="131">
                  <c:v>6.7561668559789202E-4</c:v>
                </c:pt>
                <c:pt idx="132">
                  <c:v>6.776191264316996E-4</c:v>
                </c:pt>
                <c:pt idx="133">
                  <c:v>6.7962821079167583E-4</c:v>
                </c:pt>
                <c:pt idx="134">
                  <c:v>6.8569532522538292E-4</c:v>
                </c:pt>
                <c:pt idx="135">
                  <c:v>6.877309838894351E-4</c:v>
                </c:pt>
                <c:pt idx="136">
                  <c:v>6.8977328618023497E-4</c:v>
                </c:pt>
                <c:pt idx="137">
                  <c:v>6.9182223211930374E-4</c:v>
                </c:pt>
                <c:pt idx="138">
                  <c:v>6.9387782172684496E-4</c:v>
                </c:pt>
                <c:pt idx="139">
                  <c:v>7.0008445276629279E-4</c:v>
                </c:pt>
                <c:pt idx="140">
                  <c:v>7.0216661725503078E-4</c:v>
                </c:pt>
                <c:pt idx="141">
                  <c:v>7.0425542551589464E-4</c:v>
                </c:pt>
                <c:pt idx="142">
                  <c:v>7.0635087757084478E-4</c:v>
                </c:pt>
                <c:pt idx="143">
                  <c:v>7.0845297344008476E-4</c:v>
                </c:pt>
                <c:pt idx="144">
                  <c:v>7.1479912414831783E-4</c:v>
                </c:pt>
                <c:pt idx="145">
                  <c:v>7.169277954890516E-4</c:v>
                </c:pt>
                <c:pt idx="146">
                  <c:v>7.1906311075080321E-4</c:v>
                </c:pt>
                <c:pt idx="147">
                  <c:v>7.2120506995509374E-4</c:v>
                </c:pt>
                <c:pt idx="148">
                  <c:v>7.2335367312432292E-4</c:v>
                </c:pt>
                <c:pt idx="149">
                  <c:v>7.2983934663290199E-4</c:v>
                </c:pt>
                <c:pt idx="150">
                  <c:v>7.3201452587578065E-4</c:v>
                </c:pt>
                <c:pt idx="151">
                  <c:v>7.3419634919208259E-4</c:v>
                </c:pt>
                <c:pt idx="152">
                  <c:v>7.3886510708358203E-4</c:v>
                </c:pt>
                <c:pt idx="153">
                  <c:v>7.4356327273218995E-4</c:v>
                </c:pt>
                <c:pt idx="154">
                  <c:v>7.5991294043386149E-4</c:v>
                </c:pt>
                <c:pt idx="155">
                  <c:v>7.6469485339815955E-4</c:v>
                </c:pt>
                <c:pt idx="156">
                  <c:v>7.6950585576117338E-4</c:v>
                </c:pt>
                <c:pt idx="157">
                  <c:v>7.7631608498467607E-4</c:v>
                </c:pt>
                <c:pt idx="158">
                  <c:v>7.8018379276882102E-4</c:v>
                </c:pt>
                <c:pt idx="159">
                  <c:v>7.9399721610702882E-4</c:v>
                </c:pt>
                <c:pt idx="160">
                  <c:v>7.9898275941087365E-4</c:v>
                </c:pt>
                <c:pt idx="161">
                  <c:v>8.0399739364177703E-4</c:v>
                </c:pt>
                <c:pt idx="162">
                  <c:v>8.107660314750039E-4</c:v>
                </c:pt>
                <c:pt idx="163">
                  <c:v>8.1495822372479624E-4</c:v>
                </c:pt>
                <c:pt idx="164">
                  <c:v>8.2950693657022647E-4</c:v>
                </c:pt>
                <c:pt idx="165">
                  <c:v>8.3469612110273364E-4</c:v>
                </c:pt>
                <c:pt idx="166">
                  <c:v>8.4033994339832968E-4</c:v>
                </c:pt>
                <c:pt idx="167">
                  <c:v>8.4468810867081986E-4</c:v>
                </c:pt>
                <c:pt idx="168">
                  <c:v>8.4551783337582771E-4</c:v>
                </c:pt>
                <c:pt idx="169">
                  <c:v>8.5035133791650679E-4</c:v>
                </c:pt>
                <c:pt idx="170">
                  <c:v>8.5235469132836385E-4</c:v>
                </c:pt>
                <c:pt idx="171">
                  <c:v>8.5435840291240835E-4</c:v>
                </c:pt>
                <c:pt idx="172">
                  <c:v>8.5871398820991363E-4</c:v>
                </c:pt>
                <c:pt idx="173">
                  <c:v>8.6638819409300073E-4</c:v>
                </c:pt>
                <c:pt idx="174">
                  <c:v>8.6839441291233419E-4</c:v>
                </c:pt>
                <c:pt idx="175">
                  <c:v>8.6922052653822315E-4</c:v>
                </c:pt>
                <c:pt idx="176">
                  <c:v>8.7358715015591634E-4</c:v>
                </c:pt>
                <c:pt idx="177">
                  <c:v>8.7724908681776779E-4</c:v>
                </c:pt>
                <c:pt idx="178">
                  <c:v>8.7925712718344817E-4</c:v>
                </c:pt>
                <c:pt idx="179">
                  <c:v>8.8126552766980488E-4</c:v>
                </c:pt>
                <c:pt idx="180">
                  <c:v>8.8327428827771179E-4</c:v>
                </c:pt>
                <c:pt idx="181">
                  <c:v>8.8764799427565333E-4</c:v>
                </c:pt>
                <c:pt idx="182">
                  <c:v>8.9131293194711714E-4</c:v>
                </c:pt>
                <c:pt idx="183">
                  <c:v>8.9332349317937311E-4</c:v>
                </c:pt>
                <c:pt idx="184">
                  <c:v>8.9533441454060488E-4</c:v>
                </c:pt>
                <c:pt idx="185">
                  <c:v>8.9734569603037572E-4</c:v>
                </c:pt>
                <c:pt idx="186">
                  <c:v>9.0172629604973946E-4</c:v>
                </c:pt>
                <c:pt idx="187">
                  <c:v>9.0539442330586238E-4</c:v>
                </c:pt>
                <c:pt idx="188">
                  <c:v>9.0740750545929502E-4</c:v>
                </c:pt>
                <c:pt idx="189">
                  <c:v>9.0942094774825561E-4</c:v>
                </c:pt>
                <c:pt idx="190">
                  <c:v>9.1143475017449146E-4</c:v>
                </c:pt>
                <c:pt idx="191">
                  <c:v>9.1582205585668283E-4</c:v>
                </c:pt>
                <c:pt idx="192">
                  <c:v>9.1949356127140626E-4</c:v>
                </c:pt>
                <c:pt idx="193">
                  <c:v>9.2150916439930639E-4</c:v>
                </c:pt>
                <c:pt idx="194">
                  <c:v>9.2352512767059699E-4</c:v>
                </c:pt>
                <c:pt idx="195">
                  <c:v>9.2554145108702537E-4</c:v>
                </c:pt>
                <c:pt idx="196">
                  <c:v>9.2993527407326301E-4</c:v>
                </c:pt>
                <c:pt idx="197">
                  <c:v>9.3480057999014668E-4</c:v>
                </c:pt>
                <c:pt idx="198">
                  <c:v>9.3681897757573647E-4</c:v>
                </c:pt>
                <c:pt idx="199">
                  <c:v>9.3883773337912954E-4</c:v>
                </c:pt>
                <c:pt idx="200">
                  <c:v>9.4323392621530359E-4</c:v>
                </c:pt>
                <c:pt idx="201">
                  <c:v>9.4406595107798818E-4</c:v>
                </c:pt>
                <c:pt idx="202">
                  <c:v>9.4893688570962819E-4</c:v>
                </c:pt>
                <c:pt idx="203">
                  <c:v>9.5095779084634121E-4</c:v>
                </c:pt>
                <c:pt idx="204">
                  <c:v>9.5297905420867743E-4</c:v>
                </c:pt>
                <c:pt idx="205">
                  <c:v>9.5738136286801958E-4</c:v>
                </c:pt>
                <c:pt idx="206">
                  <c:v>9.5821408725023046E-4</c:v>
                </c:pt>
                <c:pt idx="207">
                  <c:v>9.6309074444945119E-4</c:v>
                </c:pt>
                <c:pt idx="208">
                  <c:v>9.6511415719115754E-4</c:v>
                </c:pt>
                <c:pt idx="209">
                  <c:v>9.6713792816674113E-4</c:v>
                </c:pt>
                <c:pt idx="210">
                  <c:v>9.715461663353886E-4</c:v>
                </c:pt>
                <c:pt idx="211">
                  <c:v>9.7237968296763372E-4</c:v>
                </c:pt>
                <c:pt idx="212">
                  <c:v>9.7726215658887772E-4</c:v>
                </c:pt>
                <c:pt idx="213">
                  <c:v>9.7928807699031607E-4</c:v>
                </c:pt>
                <c:pt idx="214">
                  <c:v>9.8131435563301702E-4</c:v>
                </c:pt>
                <c:pt idx="215">
                  <c:v>9.8572833699732171E-4</c:v>
                </c:pt>
                <c:pt idx="216">
                  <c:v>9.865627386112985E-4</c:v>
                </c:pt>
                <c:pt idx="217">
                  <c:v>9.9145112250760385E-4</c:v>
                </c:pt>
                <c:pt idx="218">
                  <c:v>9.9228217225087127E-4</c:v>
                </c:pt>
                <c:pt idx="219">
                  <c:v>9.9431074124540315E-4</c:v>
                </c:pt>
                <c:pt idx="220">
                  <c:v>9.9633967042394873E-4</c:v>
                </c:pt>
                <c:pt idx="221">
                  <c:v>1.000763254560165E-3</c:v>
                </c:pt>
                <c:pt idx="222">
                  <c:v>1.0044589889939936E-3</c:v>
                </c:pt>
                <c:pt idx="223">
                  <c:v>1.0064897191061491E-3</c:v>
                </c:pt>
                <c:pt idx="224">
                  <c:v>1.0085208094084339E-3</c:v>
                </c:pt>
                <c:pt idx="225">
                  <c:v>1.0105522599021578E-3</c:v>
                </c:pt>
                <c:pt idx="226">
                  <c:v>1.0149812311957657E-3</c:v>
                </c:pt>
                <c:pt idx="227">
                  <c:v>1.0186816638111057E-3</c:v>
                </c:pt>
                <c:pt idx="228">
                  <c:v>1.0207149152773158E-3</c:v>
                </c:pt>
                <c:pt idx="229">
                  <c:v>1.0227485269419542E-3</c:v>
                </c:pt>
                <c:pt idx="230">
                  <c:v>1.0247824988054578E-3</c:v>
                </c:pt>
                <c:pt idx="231">
                  <c:v>1.0294900535092865E-3</c:v>
                </c:pt>
                <c:pt idx="232">
                  <c:v>1.0340374934602612E-3</c:v>
                </c:pt>
                <c:pt idx="233">
                  <c:v>1.0363563189748144E-3</c:v>
                </c:pt>
                <c:pt idx="234">
                  <c:v>1.0395516808694584E-3</c:v>
                </c:pt>
                <c:pt idx="235">
                  <c:v>1.0427524459484506E-3</c:v>
                </c:pt>
                <c:pt idx="236">
                  <c:v>1.0521016247888233E-3</c:v>
                </c:pt>
                <c:pt idx="237">
                  <c:v>1.0556095386373117E-3</c:v>
                </c:pt>
                <c:pt idx="238">
                  <c:v>1.0588373200355401E-3</c:v>
                </c:pt>
                <c:pt idx="239">
                  <c:v>1.0620705047762414E-3</c:v>
                </c:pt>
                <c:pt idx="240">
                  <c:v>1.0653090928873716E-3</c:v>
                </c:pt>
                <c:pt idx="241">
                  <c:v>1.0726150575652909E-3</c:v>
                </c:pt>
                <c:pt idx="242">
                  <c:v>1.0803429290180025E-3</c:v>
                </c:pt>
                <c:pt idx="243">
                  <c:v>1.0836053872567818E-3</c:v>
                </c:pt>
                <c:pt idx="244">
                  <c:v>1.0868732197283591E-3</c:v>
                </c:pt>
                <c:pt idx="245">
                  <c:v>1.0941566253671346E-3</c:v>
                </c:pt>
                <c:pt idx="246">
                  <c:v>1.0954304748975561E-3</c:v>
                </c:pt>
                <c:pt idx="247">
                  <c:v>1.1032929965365777E-3</c:v>
                </c:pt>
                <c:pt idx="248">
                  <c:v>1.1065930749770934E-3</c:v>
                </c:pt>
                <c:pt idx="249">
                  <c:v>1.1098985278402552E-3</c:v>
                </c:pt>
                <c:pt idx="250">
                  <c:v>1.1171737867242358E-3</c:v>
                </c:pt>
                <c:pt idx="251">
                  <c:v>1.1185078136371951E-3</c:v>
                </c:pt>
                <c:pt idx="252">
                  <c:v>1.1265064094545529E-3</c:v>
                </c:pt>
                <c:pt idx="253">
                  <c:v>1.1298441094283488E-3</c:v>
                </c:pt>
                <c:pt idx="254">
                  <c:v>1.1331871840163763E-3</c:v>
                </c:pt>
                <c:pt idx="255">
                  <c:v>1.1404514727184694E-3</c:v>
                </c:pt>
                <c:pt idx="256">
                  <c:v>1.1418470830900612E-3</c:v>
                </c:pt>
                <c:pt idx="257">
                  <c:v>1.1499831771348739E-3</c:v>
                </c:pt>
                <c:pt idx="258">
                  <c:v>1.1533584999878295E-3</c:v>
                </c:pt>
                <c:pt idx="259">
                  <c:v>1.1567391976487751E-3</c:v>
                </c:pt>
                <c:pt idx="260">
                  <c:v>1.1639896927384539E-3</c:v>
                </c:pt>
                <c:pt idx="261">
                  <c:v>1.1673735642341524E-3</c:v>
                </c:pt>
                <c:pt idx="262">
                  <c:v>1.1737233090451842E-3</c:v>
                </c:pt>
                <c:pt idx="263">
                  <c:v>1.1771362561388192E-3</c:v>
                </c:pt>
                <c:pt idx="264">
                  <c:v>1.1805545782359401E-3</c:v>
                </c:pt>
                <c:pt idx="265">
                  <c:v>1.1877884562763819E-3</c:v>
                </c:pt>
                <c:pt idx="266">
                  <c:v>1.1893114518938114E-3</c:v>
                </c:pt>
                <c:pt idx="267">
                  <c:v>1.1977268147599991E-3</c:v>
                </c:pt>
                <c:pt idx="268">
                  <c:v>1.2011773874706041E-3</c:v>
                </c:pt>
                <c:pt idx="269">
                  <c:v>1.2046333353823628E-3</c:v>
                </c:pt>
                <c:pt idx="270">
                  <c:v>1.2118477729314559E-3</c:v>
                </c:pt>
                <c:pt idx="271">
                  <c:v>1.2134365703865731E-3</c:v>
                </c:pt>
                <c:pt idx="272">
                  <c:v>1.2219937039602703E-3</c:v>
                </c:pt>
                <c:pt idx="273">
                  <c:v>1.2254819036793408E-3</c:v>
                </c:pt>
                <c:pt idx="274">
                  <c:v>1.2289754787998398E-3</c:v>
                </c:pt>
                <c:pt idx="275">
                  <c:v>1.2361676524055931E-3</c:v>
                </c:pt>
                <c:pt idx="276">
                  <c:v>1.2378236578780447E-3</c:v>
                </c:pt>
                <c:pt idx="277">
                  <c:v>1.2465239864320828E-3</c:v>
                </c:pt>
                <c:pt idx="278">
                  <c:v>1.2500498145663198E-3</c:v>
                </c:pt>
                <c:pt idx="279">
                  <c:v>1.2535810183044317E-3</c:v>
                </c:pt>
                <c:pt idx="280">
                  <c:v>1.2607481045085805E-3</c:v>
                </c:pt>
                <c:pt idx="281">
                  <c:v>1.262472724203386E-3</c:v>
                </c:pt>
                <c:pt idx="282">
                  <c:v>1.269513579335989E-3</c:v>
                </c:pt>
                <c:pt idx="283">
                  <c:v>1.2712775360830069E-3</c:v>
                </c:pt>
                <c:pt idx="284">
                  <c:v>1.2730516253940541E-3</c:v>
                </c:pt>
                <c:pt idx="285">
                  <c:v>1.276640535301435E-3</c:v>
                </c:pt>
                <c:pt idx="286">
                  <c:v>1.2802349099437788E-3</c:v>
                </c:pt>
                <c:pt idx="287">
                  <c:v>1.2928301843170324E-3</c:v>
                </c:pt>
                <c:pt idx="288">
                  <c:v>1.2946670564532498E-3</c:v>
                </c:pt>
                <c:pt idx="289">
                  <c:v>1.2982887552142519E-3</c:v>
                </c:pt>
                <c:pt idx="290">
                  <c:v>1.3019159188886378E-3</c:v>
                </c:pt>
                <c:pt idx="291">
                  <c:v>1.3055485475055551E-3</c:v>
                </c:pt>
                <c:pt idx="292">
                  <c:v>1.3182222292180252E-3</c:v>
                </c:pt>
                <c:pt idx="293">
                  <c:v>1.3201337120022575E-3</c:v>
                </c:pt>
                <c:pt idx="294">
                  <c:v>1.3237936657831849E-3</c:v>
                </c:pt>
                <c:pt idx="295">
                  <c:v>1.3274590846877148E-3</c:v>
                </c:pt>
                <c:pt idx="296">
                  <c:v>1.3306972665911082E-3</c:v>
                </c:pt>
                <c:pt idx="297">
                  <c:v>1.3421470423064879E-3</c:v>
                </c:pt>
                <c:pt idx="298">
                  <c:v>1.3436841239185435E-3</c:v>
                </c:pt>
                <c:pt idx="299">
                  <c:v>1.3469393707623372E-3</c:v>
                </c:pt>
                <c:pt idx="300">
                  <c:v>1.3513438017281366E-3</c:v>
                </c:pt>
                <c:pt idx="301">
                  <c:v>1.3557554129684326E-3</c:v>
                </c:pt>
                <c:pt idx="302">
                  <c:v>1.3718525155402364E-3</c:v>
                </c:pt>
                <c:pt idx="303">
                  <c:v>1.3734736616333729E-3</c:v>
                </c:pt>
                <c:pt idx="304">
                  <c:v>1.3779211749646927E-3</c:v>
                </c:pt>
                <c:pt idx="305">
                  <c:v>1.3823758688584556E-3</c:v>
                </c:pt>
                <c:pt idx="306">
                  <c:v>1.3896331655492869E-3</c:v>
                </c:pt>
                <c:pt idx="307">
                  <c:v>1.4030436368014413E-3</c:v>
                </c:pt>
                <c:pt idx="308">
                  <c:v>1.4075280767610345E-3</c:v>
                </c:pt>
                <c:pt idx="309">
                  <c:v>1.4120196582396521E-3</c:v>
                </c:pt>
                <c:pt idx="310">
                  <c:v>1.416518381285168E-3</c:v>
                </c:pt>
                <c:pt idx="311">
                  <c:v>1.4210242459467737E-3</c:v>
                </c:pt>
                <c:pt idx="312">
                  <c:v>1.4345846901134549E-3</c:v>
                </c:pt>
                <c:pt idx="313">
                  <c:v>1.4391191217265023E-3</c:v>
                </c:pt>
                <c:pt idx="314">
                  <c:v>1.4436606951989612E-3</c:v>
                </c:pt>
                <c:pt idx="315">
                  <c:v>1.4482094105813406E-3</c:v>
                </c:pt>
                <c:pt idx="316">
                  <c:v>1.4634848421296407E-3</c:v>
                </c:pt>
                <c:pt idx="317">
                  <c:v>1.469152173471191E-3</c:v>
                </c:pt>
                <c:pt idx="318">
                  <c:v>1.4710601178571591E-3</c:v>
                </c:pt>
                <c:pt idx="319">
                  <c:v>1.4756516857307644E-3</c:v>
                </c:pt>
                <c:pt idx="320">
                  <c:v>1.4802503958599479E-3</c:v>
                </c:pt>
                <c:pt idx="321">
                  <c:v>1.4848562482943403E-3</c:v>
                </c:pt>
                <c:pt idx="322">
                  <c:v>1.4987166599250762E-3</c:v>
                </c:pt>
                <c:pt idx="323">
                  <c:v>1.5033510820779278E-3</c:v>
                </c:pt>
                <c:pt idx="324">
                  <c:v>1.5079926467858979E-3</c:v>
                </c:pt>
                <c:pt idx="325">
                  <c:v>1.5126413540981784E-3</c:v>
                </c:pt>
                <c:pt idx="326">
                  <c:v>1.5172972040661565E-3</c:v>
                </c:pt>
                <c:pt idx="327">
                  <c:v>1.5235076689740937E-3</c:v>
                </c:pt>
                <c:pt idx="328">
                  <c:v>1.5359920314990776E-3</c:v>
                </c:pt>
                <c:pt idx="329">
                  <c:v>1.5381082442162621E-3</c:v>
                </c:pt>
                <c:pt idx="330">
                  <c:v>1.5428142886861785E-3</c:v>
                </c:pt>
                <c:pt idx="331">
                  <c:v>1.5475275155014212E-3</c:v>
                </c:pt>
                <c:pt idx="332">
                  <c:v>1.5642485609002178E-3</c:v>
                </c:pt>
                <c:pt idx="333">
                  <c:v>1.5664522472345079E-3</c:v>
                </c:pt>
                <c:pt idx="334">
                  <c:v>1.5712013865417363E-3</c:v>
                </c:pt>
                <c:pt idx="335">
                  <c:v>1.5759577085012277E-3</c:v>
                </c:pt>
                <c:pt idx="336">
                  <c:v>1.580721213164212E-3</c:v>
                </c:pt>
                <c:pt idx="337">
                  <c:v>1.5975395288623387E-3</c:v>
                </c:pt>
                <c:pt idx="338">
                  <c:v>1.5998470598836206E-3</c:v>
                </c:pt>
                <c:pt idx="339">
                  <c:v>1.6046464788386976E-3</c:v>
                </c:pt>
                <c:pt idx="340">
                  <c:v>1.6094530808077373E-3</c:v>
                </c:pt>
                <c:pt idx="341">
                  <c:v>1.6142668658428525E-3</c:v>
                </c:pt>
                <c:pt idx="342">
                  <c:v>1.6311805319330502E-3</c:v>
                </c:pt>
                <c:pt idx="343">
                  <c:v>1.6335938376832388E-3</c:v>
                </c:pt>
                <c:pt idx="344">
                  <c:v>1.6384435388295442E-3</c:v>
                </c:pt>
                <c:pt idx="345">
                  <c:v>1.6433004233554864E-3</c:v>
                </c:pt>
                <c:pt idx="346">
                  <c:v>1.6481644913131789E-3</c:v>
                </c:pt>
                <c:pt idx="347">
                  <c:v>1.6651715879380934E-3</c:v>
                </c:pt>
                <c:pt idx="348">
                  <c:v>1.6676925985156324E-3</c:v>
                </c:pt>
                <c:pt idx="349">
                  <c:v>1.6749476161782074E-3</c:v>
                </c:pt>
                <c:pt idx="350">
                  <c:v>1.6798463468876384E-3</c:v>
                </c:pt>
                <c:pt idx="351">
                  <c:v>1.6847522220601128E-3</c:v>
                </c:pt>
                <c:pt idx="352">
                  <c:v>1.6995127148898728E-3</c:v>
                </c:pt>
                <c:pt idx="353">
                  <c:v>1.7044471684472802E-3</c:v>
                </c:pt>
                <c:pt idx="354">
                  <c:v>1.7093887667343308E-3</c:v>
                </c:pt>
                <c:pt idx="355">
                  <c:v>1.714337509804169E-3</c:v>
                </c:pt>
                <c:pt idx="356">
                  <c:v>1.719293397710817E-3</c:v>
                </c:pt>
                <c:pt idx="357">
                  <c:v>1.7342039309848217E-3</c:v>
                </c:pt>
                <c:pt idx="358">
                  <c:v>1.7391883987736669E-3</c:v>
                </c:pt>
                <c:pt idx="359">
                  <c:v>1.7441800116672398E-3</c:v>
                </c:pt>
                <c:pt idx="360">
                  <c:v>1.7491787697204416E-3</c:v>
                </c:pt>
                <c:pt idx="361">
                  <c:v>1.7539901040588533E-3</c:v>
                </c:pt>
                <c:pt idx="362">
                  <c:v>1.7684636136004908E-3</c:v>
                </c:pt>
                <c:pt idx="363">
                  <c:v>1.7733012857837746E-3</c:v>
                </c:pt>
                <c:pt idx="364">
                  <c:v>1.7781455425491689E-3</c:v>
                </c:pt>
                <c:pt idx="365">
                  <c:v>1.7821167455635111E-3</c:v>
                </c:pt>
                <c:pt idx="366">
                  <c:v>1.786091139581798E-3</c:v>
                </c:pt>
                <c:pt idx="367">
                  <c:v>1.802020626071672E-3</c:v>
                </c:pt>
                <c:pt idx="368">
                  <c:v>1.8060109753947286E-3</c:v>
                </c:pt>
                <c:pt idx="369">
                  <c:v>1.8100045158363632E-3</c:v>
                </c:pt>
                <c:pt idx="370">
                  <c:v>1.8140012474167798E-3</c:v>
                </c:pt>
                <c:pt idx="371">
                  <c:v>1.8260105891773841E-3</c:v>
                </c:pt>
                <c:pt idx="372">
                  <c:v>1.8280943324382128E-3</c:v>
                </c:pt>
                <c:pt idx="373">
                  <c:v>1.8321111295890209E-3</c:v>
                </c:pt>
                <c:pt idx="374">
                  <c:v>1.8361311355326185E-3</c:v>
                </c:pt>
                <c:pt idx="375">
                  <c:v>1.840154350287996E-3</c:v>
                </c:pt>
                <c:pt idx="376">
                  <c:v>1.8541440800584924E-3</c:v>
                </c:pt>
                <c:pt idx="377">
                  <c:v>1.8562792978225678E-3</c:v>
                </c:pt>
                <c:pt idx="378">
                  <c:v>1.8603185569309737E-3</c:v>
                </c:pt>
                <c:pt idx="379">
                  <c:v>1.8643610249686343E-3</c:v>
                </c:pt>
                <c:pt idx="380">
                  <c:v>1.8684067019549822E-3</c:v>
                </c:pt>
                <c:pt idx="381">
                  <c:v>1.8824339471465294E-3</c:v>
                </c:pt>
                <c:pt idx="382">
                  <c:v>1.884621499775881E-3</c:v>
                </c:pt>
                <c:pt idx="383">
                  <c:v>1.8886832217980259E-3</c:v>
                </c:pt>
                <c:pt idx="384">
                  <c:v>1.8927481528858911E-3</c:v>
                </c:pt>
                <c:pt idx="385">
                  <c:v>1.8968162930593504E-3</c:v>
                </c:pt>
                <c:pt idx="386">
                  <c:v>1.9108801971332847E-3</c:v>
                </c:pt>
                <c:pt idx="387">
                  <c:v>1.913120945002624E-3</c:v>
                </c:pt>
                <c:pt idx="388">
                  <c:v>1.9172051308990654E-3</c:v>
                </c:pt>
                <c:pt idx="389">
                  <c:v>1.9212925259990178E-3</c:v>
                </c:pt>
                <c:pt idx="390">
                  <c:v>1.9253831303219127E-3</c:v>
                </c:pt>
                <c:pt idx="391">
                  <c:v>1.9394828367474421E-3</c:v>
                </c:pt>
                <c:pt idx="392">
                  <c:v>1.9417776402443651E-3</c:v>
                </c:pt>
                <c:pt idx="393">
                  <c:v>1.9458842909809606E-3</c:v>
                </c:pt>
                <c:pt idx="394">
                  <c:v>1.9499941510597403E-3</c:v>
                </c:pt>
                <c:pt idx="395">
                  <c:v>1.954107220500136E-3</c:v>
                </c:pt>
                <c:pt idx="396">
                  <c:v>1.9682418727550179E-3</c:v>
                </c:pt>
                <c:pt idx="397">
                  <c:v>1.9705915922793291E-3</c:v>
                </c:pt>
                <c:pt idx="398">
                  <c:v>1.9747207088276768E-3</c:v>
                </c:pt>
                <c:pt idx="399">
                  <c:v>1.9788530348573241E-3</c:v>
                </c:pt>
                <c:pt idx="400">
                  <c:v>1.9829885703881445E-3</c:v>
                </c:pt>
                <c:pt idx="401">
                  <c:v>1.9971573119589216E-3</c:v>
                </c:pt>
                <c:pt idx="402">
                  <c:v>1.9995628079237208E-3</c:v>
                </c:pt>
                <c:pt idx="403">
                  <c:v>2.0037143912607189E-3</c:v>
                </c:pt>
                <c:pt idx="404">
                  <c:v>2.0078691842185738E-3</c:v>
                </c:pt>
                <c:pt idx="405">
                  <c:v>2.012027186818483E-3</c:v>
                </c:pt>
                <c:pt idx="406">
                  <c:v>2.0262291611989574E-3</c:v>
                </c:pt>
                <c:pt idx="407">
                  <c:v>2.0286912940308426E-3</c:v>
                </c:pt>
                <c:pt idx="408">
                  <c:v>2.0328653451382474E-3</c:v>
                </c:pt>
                <c:pt idx="409">
                  <c:v>2.0370426060078322E-3</c:v>
                </c:pt>
                <c:pt idx="410">
                  <c:v>2.0412230766590285E-3</c:v>
                </c:pt>
                <c:pt idx="411">
                  <c:v>2.0554574273527002E-3</c:v>
                </c:pt>
                <c:pt idx="412">
                  <c:v>2.0629819471246445E-3</c:v>
                </c:pt>
                <c:pt idx="413">
                  <c:v>2.0671633584440114E-3</c:v>
                </c:pt>
                <c:pt idx="414">
                  <c:v>2.0746633767631363E-3</c:v>
                </c:pt>
                <c:pt idx="415">
                  <c:v>2.077188512677929E-3</c:v>
                </c:pt>
                <c:pt idx="416">
                  <c:v>2.0881177832879957E-3</c:v>
                </c:pt>
                <c:pt idx="417">
                  <c:v>2.0923181420483697E-3</c:v>
                </c:pt>
                <c:pt idx="418">
                  <c:v>2.0965216587861017E-3</c:v>
                </c:pt>
                <c:pt idx="419">
                  <c:v>2.1039739991194598E-3</c:v>
                </c:pt>
                <c:pt idx="420">
                  <c:v>2.1065558241384042E-3</c:v>
                </c:pt>
                <c:pt idx="421">
                  <c:v>2.1175866128515133E-3</c:v>
                </c:pt>
                <c:pt idx="422">
                  <c:v>2.1218090778826145E-3</c:v>
                </c:pt>
                <c:pt idx="423">
                  <c:v>2.1260347010335686E-3</c:v>
                </c:pt>
                <c:pt idx="424">
                  <c:v>2.1334377099394095E-3</c:v>
                </c:pt>
                <c:pt idx="425">
                  <c:v>2.136077047796029E-3</c:v>
                </c:pt>
                <c:pt idx="426">
                  <c:v>2.1472101893038127E-3</c:v>
                </c:pt>
                <c:pt idx="427">
                  <c:v>2.1514547616044073E-3</c:v>
                </c:pt>
                <c:pt idx="428">
                  <c:v>2.1568758479238183E-3</c:v>
                </c:pt>
                <c:pt idx="429">
                  <c:v>2.1699592563647722E-3</c:v>
                </c:pt>
                <c:pt idx="430">
                  <c:v>2.1715653682776608E-3</c:v>
                </c:pt>
                <c:pt idx="431">
                  <c:v>2.1840602427802835E-3</c:v>
                </c:pt>
                <c:pt idx="432">
                  <c:v>2.1895129147094746E-3</c:v>
                </c:pt>
                <c:pt idx="433">
                  <c:v>2.1949708510597388E-3</c:v>
                </c:pt>
                <c:pt idx="434">
                  <c:v>2.1966207905731831E-3</c:v>
                </c:pt>
                <c:pt idx="435">
                  <c:v>2.1982704160157535E-3</c:v>
                </c:pt>
                <c:pt idx="436">
                  <c:v>2.2185510558612944E-3</c:v>
                </c:pt>
                <c:pt idx="437">
                  <c:v>2.2240468552716082E-3</c:v>
                </c:pt>
                <c:pt idx="438">
                  <c:v>2.2295479480052977E-3</c:v>
                </c:pt>
                <c:pt idx="439">
                  <c:v>2.2350543341064797E-3</c:v>
                </c:pt>
                <c:pt idx="440">
                  <c:v>2.2480752231154701E-3</c:v>
                </c:pt>
                <c:pt idx="441">
                  <c:v>2.2571328130776658E-3</c:v>
                </c:pt>
                <c:pt idx="442">
                  <c:v>2.2626656666837573E-3</c:v>
                </c:pt>
                <c:pt idx="443">
                  <c:v>2.2682038139242322E-3</c:v>
                </c:pt>
                <c:pt idx="444">
                  <c:v>2.2737472548440812E-3</c:v>
                </c:pt>
                <c:pt idx="445">
                  <c:v>2.3015438661881139E-3</c:v>
                </c:pt>
                <c:pt idx="446">
                  <c:v>2.3071190701198559E-3</c:v>
                </c:pt>
                <c:pt idx="447">
                  <c:v>2.3126995680432909E-3</c:v>
                </c:pt>
                <c:pt idx="448">
                  <c:v>2.3256114475086799E-3</c:v>
                </c:pt>
                <c:pt idx="449">
                  <c:v>2.3350745005572839E-3</c:v>
                </c:pt>
                <c:pt idx="450">
                  <c:v>2.340681469115802E-3</c:v>
                </c:pt>
                <c:pt idx="451">
                  <c:v>2.3462937319363979E-3</c:v>
                </c:pt>
                <c:pt idx="452">
                  <c:v>2.3519112890649368E-3</c:v>
                </c:pt>
                <c:pt idx="453">
                  <c:v>2.3683565012030858E-3</c:v>
                </c:pt>
                <c:pt idx="454">
                  <c:v>2.3836733339327215E-3</c:v>
                </c:pt>
                <c:pt idx="455">
                  <c:v>2.3893155530133655E-3</c:v>
                </c:pt>
                <c:pt idx="456">
                  <c:v>2.4020790540453035E-3</c:v>
                </c:pt>
                <c:pt idx="457">
                  <c:v>2.404174163763346E-3</c:v>
                </c:pt>
                <c:pt idx="458">
                  <c:v>2.417605639769174E-3</c:v>
                </c:pt>
                <c:pt idx="459">
                  <c:v>2.423279455709729E-3</c:v>
                </c:pt>
                <c:pt idx="460">
                  <c:v>2.4289585379528955E-3</c:v>
                </c:pt>
                <c:pt idx="461">
                  <c:v>2.4416590793567335E-3</c:v>
                </c:pt>
                <c:pt idx="462">
                  <c:v>2.4438404950022307E-3</c:v>
                </c:pt>
                <c:pt idx="463">
                  <c:v>2.4574329453153076E-3</c:v>
                </c:pt>
                <c:pt idx="464">
                  <c:v>2.4631436263377196E-3</c:v>
                </c:pt>
                <c:pt idx="465">
                  <c:v>2.4688595739837901E-3</c:v>
                </c:pt>
                <c:pt idx="466">
                  <c:v>2.48149440091854E-3</c:v>
                </c:pt>
                <c:pt idx="467">
                  <c:v>2.483763495805852E-3</c:v>
                </c:pt>
                <c:pt idx="468">
                  <c:v>2.497518313181216E-3</c:v>
                </c:pt>
                <c:pt idx="469">
                  <c:v>2.5032658615371617E-3</c:v>
                </c:pt>
                <c:pt idx="470">
                  <c:v>2.5090186768399855E-3</c:v>
                </c:pt>
                <c:pt idx="471">
                  <c:v>2.5215850344390178E-3</c:v>
                </c:pt>
                <c:pt idx="472">
                  <c:v>2.5239431819185898E-3</c:v>
                </c:pt>
                <c:pt idx="473">
                  <c:v>2.5378617591746882E-3</c:v>
                </c:pt>
                <c:pt idx="474">
                  <c:v>2.5436461771314845E-3</c:v>
                </c:pt>
                <c:pt idx="475">
                  <c:v>2.5460586696297292E-3</c:v>
                </c:pt>
                <c:pt idx="476">
                  <c:v>2.5518615563032026E-3</c:v>
                </c:pt>
                <c:pt idx="477">
                  <c:v>2.5643795691867952E-3</c:v>
                </c:pt>
                <c:pt idx="478">
                  <c:v>2.5751260630841222E-3</c:v>
                </c:pt>
                <c:pt idx="479">
                  <c:v>2.5809554300352386E-3</c:v>
                </c:pt>
                <c:pt idx="480">
                  <c:v>2.5867900931817495E-3</c:v>
                </c:pt>
                <c:pt idx="481">
                  <c:v>2.5926300525717042E-3</c:v>
                </c:pt>
                <c:pt idx="482">
                  <c:v>2.6050726735570629E-3</c:v>
                </c:pt>
                <c:pt idx="483">
                  <c:v>2.6160428535011693E-3</c:v>
                </c:pt>
                <c:pt idx="484">
                  <c:v>2.6219092948116056E-3</c:v>
                </c:pt>
                <c:pt idx="485">
                  <c:v>2.6277810326476646E-3</c:v>
                </c:pt>
                <c:pt idx="486">
                  <c:v>2.6336580670565215E-3</c:v>
                </c:pt>
                <c:pt idx="487">
                  <c:v>2.6462140152975783E-3</c:v>
                </c:pt>
                <c:pt idx="488">
                  <c:v>2.6579968958165782E-3</c:v>
                </c:pt>
                <c:pt idx="489">
                  <c:v>2.6640962406512406E-3</c:v>
                </c:pt>
                <c:pt idx="490">
                  <c:v>2.6702014406527461E-3</c:v>
                </c:pt>
                <c:pt idx="491">
                  <c:v>2.6763124958752594E-3</c:v>
                </c:pt>
                <c:pt idx="492">
                  <c:v>2.695081357771462E-3</c:v>
                </c:pt>
                <c:pt idx="493">
                  <c:v>2.7039651604372594E-3</c:v>
                </c:pt>
                <c:pt idx="494">
                  <c:v>2.7069556022021836E-3</c:v>
                </c:pt>
                <c:pt idx="495">
                  <c:v>2.7131017898929972E-3</c:v>
                </c:pt>
                <c:pt idx="496">
                  <c:v>2.7192538331861529E-3</c:v>
                </c:pt>
                <c:pt idx="497">
                  <c:v>2.7222908727064666E-3</c:v>
                </c:pt>
                <c:pt idx="498">
                  <c:v>2.7470014603101791E-3</c:v>
                </c:pt>
                <c:pt idx="499">
                  <c:v>2.7531727997222857E-3</c:v>
                </c:pt>
                <c:pt idx="500">
                  <c:v>2.7593499634419498E-3</c:v>
                </c:pt>
                <c:pt idx="501">
                  <c:v>2.77160664558901E-3</c:v>
                </c:pt>
                <c:pt idx="502">
                  <c:v>2.7747532611579716E-3</c:v>
                </c:pt>
                <c:pt idx="503">
                  <c:v>2.7903231485825334E-3</c:v>
                </c:pt>
                <c:pt idx="504">
                  <c:v>2.7965352593048807E-3</c:v>
                </c:pt>
                <c:pt idx="505">
                  <c:v>2.8027531947205642E-3</c:v>
                </c:pt>
                <c:pt idx="506">
                  <c:v>2.814910542138907E-3</c:v>
                </c:pt>
                <c:pt idx="507">
                  <c:v>2.8181673841572489E-3</c:v>
                </c:pt>
                <c:pt idx="508">
                  <c:v>2.833930244142691E-3</c:v>
                </c:pt>
                <c:pt idx="509">
                  <c:v>2.8401831288835475E-3</c:v>
                </c:pt>
                <c:pt idx="510">
                  <c:v>2.8464418387069944E-3</c:v>
                </c:pt>
                <c:pt idx="511">
                  <c:v>2.8904159144499159E-3</c:v>
                </c:pt>
                <c:pt idx="512">
                  <c:v>2.9346754411231214E-3</c:v>
                </c:pt>
                <c:pt idx="513">
                  <c:v>2.9792204380259561E-3</c:v>
                </c:pt>
                <c:pt idx="514">
                  <c:v>3.0240509245815787E-3</c:v>
                </c:pt>
                <c:pt idx="515">
                  <c:v>3.0691669203382647E-3</c:v>
                </c:pt>
                <c:pt idx="516">
                  <c:v>3.1096662931703969E-3</c:v>
                </c:pt>
                <c:pt idx="517">
                  <c:v>3.1531508067611236E-3</c:v>
                </c:pt>
                <c:pt idx="518">
                  <c:v>3.1993810765021191E-3</c:v>
                </c:pt>
                <c:pt idx="519">
                  <c:v>3.2459016361130466E-3</c:v>
                </c:pt>
                <c:pt idx="520">
                  <c:v>3.2785819059235597E-3</c:v>
                </c:pt>
                <c:pt idx="521">
                  <c:v>3.311111073563295E-3</c:v>
                </c:pt>
                <c:pt idx="522">
                  <c:v>3.3414581850217933E-3</c:v>
                </c:pt>
                <c:pt idx="523">
                  <c:v>3.3718057612917777E-3</c:v>
                </c:pt>
                <c:pt idx="524">
                  <c:v>3.4021538023811535E-3</c:v>
                </c:pt>
                <c:pt idx="525">
                  <c:v>3.4325023082965095E-3</c:v>
                </c:pt>
                <c:pt idx="526">
                  <c:v>3.4606668559584866E-3</c:v>
                </c:pt>
                <c:pt idx="527">
                  <c:v>3.4910159655746173E-3</c:v>
                </c:pt>
                <c:pt idx="528">
                  <c:v>3.5213655374790771E-3</c:v>
                </c:pt>
                <c:pt idx="529">
                  <c:v>3.5517155716789321E-3</c:v>
                </c:pt>
                <c:pt idx="530">
                  <c:v>3.5842518105150939E-3</c:v>
                </c:pt>
                <c:pt idx="531">
                  <c:v>3.6146031055365388E-3</c:v>
                </c:pt>
                <c:pt idx="532">
                  <c:v>3.6449548654344725E-3</c:v>
                </c:pt>
                <c:pt idx="533">
                  <c:v>3.6753070902154836E-3</c:v>
                </c:pt>
                <c:pt idx="534">
                  <c:v>3.7034726773568952E-3</c:v>
                </c:pt>
                <c:pt idx="535">
                  <c:v>3.733825485477512E-3</c:v>
                </c:pt>
                <c:pt idx="536">
                  <c:v>3.7641787559425455E-3</c:v>
                </c:pt>
                <c:pt idx="537">
                  <c:v>3.7945324887595036E-3</c:v>
                </c:pt>
                <c:pt idx="538">
                  <c:v>3.8697660870565575E-3</c:v>
                </c:pt>
                <c:pt idx="539">
                  <c:v>3.945571161478376E-3</c:v>
                </c:pt>
                <c:pt idx="540">
                  <c:v>4.0219477770226907E-3</c:v>
                </c:pt>
                <c:pt idx="541">
                  <c:v>4.0988959991796548E-3</c:v>
                </c:pt>
                <c:pt idx="542">
                  <c:v>4.1992969713670111E-3</c:v>
                </c:pt>
                <c:pt idx="543">
                  <c:v>4.2768537513739107E-3</c:v>
                </c:pt>
                <c:pt idx="544">
                  <c:v>4.3549730988660159E-3</c:v>
                </c:pt>
                <c:pt idx="545">
                  <c:v>4.4336550808371277E-3</c:v>
                </c:pt>
                <c:pt idx="546">
                  <c:v>4.5128997647654427E-3</c:v>
                </c:pt>
                <c:pt idx="547">
                  <c:v>4.5860399910701757E-3</c:v>
                </c:pt>
                <c:pt idx="548">
                  <c:v>4.6666018408659787E-3</c:v>
                </c:pt>
                <c:pt idx="549">
                  <c:v>4.7477296445392059E-3</c:v>
                </c:pt>
                <c:pt idx="550">
                  <c:v>4.8294234716722293E-3</c:v>
                </c:pt>
                <c:pt idx="551">
                  <c:v>4.9175661094061473E-3</c:v>
                </c:pt>
                <c:pt idx="552">
                  <c:v>5.0001884492485542E-3</c:v>
                </c:pt>
                <c:pt idx="553">
                  <c:v>5.0833739769620811E-3</c:v>
                </c:pt>
                <c:pt idx="554">
                  <c:v>5.1671227639039979E-3</c:v>
                </c:pt>
                <c:pt idx="555">
                  <c:v>5.2514348819146638E-3</c:v>
                </c:pt>
                <c:pt idx="556">
                  <c:v>5.3314768851538841E-3</c:v>
                </c:pt>
                <c:pt idx="557">
                  <c:v>5.417134865761457E-3</c:v>
                </c:pt>
                <c:pt idx="558">
                  <c:v>5.5033594440414158E-3</c:v>
                </c:pt>
                <c:pt idx="559">
                  <c:v>5.5901506939669389E-3</c:v>
                </c:pt>
                <c:pt idx="560">
                  <c:v>5.6814479864180966E-3</c:v>
                </c:pt>
                <c:pt idx="561">
                  <c:v>5.7691416266900959E-3</c:v>
                </c:pt>
                <c:pt idx="562">
                  <c:v>5.8573991145133529E-3</c:v>
                </c:pt>
                <c:pt idx="563">
                  <c:v>5.9399410535197709E-3</c:v>
                </c:pt>
                <c:pt idx="564">
                  <c:v>5.9850484539937104E-3</c:v>
                </c:pt>
                <c:pt idx="565">
                  <c:v>6.030156891266558E-3</c:v>
                </c:pt>
                <c:pt idx="566">
                  <c:v>6.0752663653622068E-3</c:v>
                </c:pt>
                <c:pt idx="567">
                  <c:v>6.1203768763036818E-3</c:v>
                </c:pt>
                <c:pt idx="568">
                  <c:v>6.162213450892383E-3</c:v>
                </c:pt>
                <c:pt idx="569">
                  <c:v>6.2007738959148524E-3</c:v>
                </c:pt>
                <c:pt idx="570">
                  <c:v>6.2458849594231843E-3</c:v>
                </c:pt>
                <c:pt idx="571">
                  <c:v>6.2909970429081054E-3</c:v>
                </c:pt>
                <c:pt idx="572">
                  <c:v>6.336110146393464E-3</c:v>
                </c:pt>
                <c:pt idx="573">
                  <c:v>6.3845032989059821E-3</c:v>
                </c:pt>
                <c:pt idx="574">
                  <c:v>6.4296193169645797E-3</c:v>
                </c:pt>
                <c:pt idx="575">
                  <c:v>6.4747363607481779E-3</c:v>
                </c:pt>
                <c:pt idx="576">
                  <c:v>6.5198544302796134E-3</c:v>
                </c:pt>
                <c:pt idx="577">
                  <c:v>6.5616909646270668E-3</c:v>
                </c:pt>
                <c:pt idx="578">
                  <c:v>6.6068101885968763E-3</c:v>
                </c:pt>
                <c:pt idx="579">
                  <c:v>6.6519304327278782E-3</c:v>
                </c:pt>
                <c:pt idx="580">
                  <c:v>6.6970516970439225E-3</c:v>
                </c:pt>
                <c:pt idx="581">
                  <c:v>6.742173981566648E-3</c:v>
                </c:pt>
                <c:pt idx="582">
                  <c:v>6.7905843894873856E-3</c:v>
                </c:pt>
                <c:pt idx="583">
                  <c:v>6.835709639909429E-3</c:v>
                </c:pt>
                <c:pt idx="584">
                  <c:v>6.8808359162659746E-3</c:v>
                </c:pt>
                <c:pt idx="585">
                  <c:v>6.9324100598077525E-3</c:v>
                </c:pt>
                <c:pt idx="586">
                  <c:v>6.974247560811957E-3</c:v>
                </c:pt>
                <c:pt idx="587">
                  <c:v>7.019376112830376E-3</c:v>
                </c:pt>
                <c:pt idx="588">
                  <c:v>7.0645056852215319E-3</c:v>
                </c:pt>
                <c:pt idx="589">
                  <c:v>7.1096362780079482E-3</c:v>
                </c:pt>
                <c:pt idx="590">
                  <c:v>7.1882619024460758E-3</c:v>
                </c:pt>
                <c:pt idx="591">
                  <c:v>7.2672096298300667E-3</c:v>
                </c:pt>
                <c:pt idx="592">
                  <c:v>7.3464794981326388E-3</c:v>
                </c:pt>
                <c:pt idx="593">
                  <c:v>7.4260715454815248E-3</c:v>
                </c:pt>
                <c:pt idx="594">
                  <c:v>7.5206112151852992E-3</c:v>
                </c:pt>
                <c:pt idx="595">
                  <c:v>7.6218005302450525E-3</c:v>
                </c:pt>
                <c:pt idx="596">
                  <c:v>7.7016389477518685E-3</c:v>
                </c:pt>
                <c:pt idx="597">
                  <c:v>7.7817911895387967E-3</c:v>
                </c:pt>
                <c:pt idx="598">
                  <c:v>7.862257294168536E-3</c:v>
                </c:pt>
                <c:pt idx="599">
                  <c:v>7.9235351938309554E-3</c:v>
                </c:pt>
                <c:pt idx="600">
                  <c:v>8.0050768045321699E-3</c:v>
                </c:pt>
                <c:pt idx="601">
                  <c:v>8.0869374447365278E-3</c:v>
                </c:pt>
                <c:pt idx="602">
                  <c:v>8.169117153829791E-3</c:v>
                </c:pt>
                <c:pt idx="603">
                  <c:v>8.2692971202987901E-3</c:v>
                </c:pt>
                <c:pt idx="604">
                  <c:v>8.3516472203183315E-3</c:v>
                </c:pt>
                <c:pt idx="605">
                  <c:v>8.4343114573789853E-3</c:v>
                </c:pt>
                <c:pt idx="606">
                  <c:v>8.5172898712601135E-3</c:v>
                </c:pt>
                <c:pt idx="607">
                  <c:v>8.5848031219607438E-3</c:v>
                </c:pt>
                <c:pt idx="608">
                  <c:v>8.668898080151248E-3</c:v>
                </c:pt>
                <c:pt idx="609">
                  <c:v>8.7533123872623932E-3</c:v>
                </c:pt>
                <c:pt idx="610">
                  <c:v>8.8380460839178592E-3</c:v>
                </c:pt>
                <c:pt idx="611">
                  <c:v>8.9230992108963909E-3</c:v>
                </c:pt>
                <c:pt idx="612">
                  <c:v>9.0217603146603587E-3</c:v>
                </c:pt>
                <c:pt idx="613">
                  <c:v>9.1069390929259461E-3</c:v>
                </c:pt>
                <c:pt idx="614">
                  <c:v>9.1924323717388588E-3</c:v>
                </c:pt>
                <c:pt idx="615">
                  <c:v>9.2735974797136973E-3</c:v>
                </c:pt>
                <c:pt idx="616">
                  <c:v>9.3270419662562533E-3</c:v>
                </c:pt>
                <c:pt idx="617">
                  <c:v>9.3804879215233072E-3</c:v>
                </c:pt>
                <c:pt idx="618">
                  <c:v>9.4339353455548253E-3</c:v>
                </c:pt>
                <c:pt idx="619">
                  <c:v>9.4873842383924947E-3</c:v>
                </c:pt>
                <c:pt idx="620">
                  <c:v>9.5290030856690581E-3</c:v>
                </c:pt>
                <c:pt idx="621">
                  <c:v>9.5785054221000955E-3</c:v>
                </c:pt>
                <c:pt idx="622">
                  <c:v>9.6319526112611381E-3</c:v>
                </c:pt>
                <c:pt idx="623">
                  <c:v>9.6854012376338481E-3</c:v>
                </c:pt>
                <c:pt idx="624">
                  <c:v>9.738851301256438E-3</c:v>
                </c:pt>
                <c:pt idx="625">
                  <c:v>9.7962538865477636E-3</c:v>
                </c:pt>
                <c:pt idx="626">
                  <c:v>9.8655211338832607E-3</c:v>
                </c:pt>
                <c:pt idx="627">
                  <c:v>9.9031643234930595E-3</c:v>
                </c:pt>
                <c:pt idx="628">
                  <c:v>9.9566217099632918E-3</c:v>
                </c:pt>
                <c:pt idx="629">
                  <c:v>1.0006123179472982E-2</c:v>
                </c:pt>
                <c:pt idx="630">
                  <c:v>1.0059581867407826E-2</c:v>
                </c:pt>
                <c:pt idx="631">
                  <c:v>1.0113041992862662E-2</c:v>
                </c:pt>
                <c:pt idx="632">
                  <c:v>1.016650355587702E-2</c:v>
                </c:pt>
                <c:pt idx="633">
                  <c:v>1.0219966556489112E-2</c:v>
                </c:pt>
                <c:pt idx="634">
                  <c:v>1.0277396383216663E-2</c:v>
                </c:pt>
                <c:pt idx="635">
                  <c:v>1.0330863888195331E-2</c:v>
                </c:pt>
                <c:pt idx="636">
                  <c:v>1.0384332838831582E-2</c:v>
                </c:pt>
                <c:pt idx="637">
                  <c:v>1.0453383745638364E-2</c:v>
                </c:pt>
                <c:pt idx="638">
                  <c:v>1.0494941840699632E-2</c:v>
                </c:pt>
                <c:pt idx="639">
                  <c:v>1.0548413673118219E-2</c:v>
                </c:pt>
                <c:pt idx="640">
                  <c:v>1.0601886943411241E-2</c:v>
                </c:pt>
                <c:pt idx="641">
                  <c:v>1.0655361651616908E-2</c:v>
                </c:pt>
                <c:pt idx="642">
                  <c:v>1.0717432256945466E-2</c:v>
                </c:pt>
                <c:pt idx="643">
                  <c:v>1.0779570336902106E-2</c:v>
                </c:pt>
                <c:pt idx="644">
                  <c:v>1.0841775897690217E-2</c:v>
                </c:pt>
                <c:pt idx="645">
                  <c:v>1.0904048945520658E-2</c:v>
                </c:pt>
                <c:pt idx="646">
                  <c:v>1.098139863990572E-2</c:v>
                </c:pt>
                <c:pt idx="647">
                  <c:v>1.1043695764705897E-2</c:v>
                </c:pt>
                <c:pt idx="648">
                  <c:v>1.1106059363714263E-2</c:v>
                </c:pt>
                <c:pt idx="649">
                  <c:v>1.1168489443160219E-2</c:v>
                </c:pt>
                <c:pt idx="650">
                  <c:v>1.1230986009278342E-2</c:v>
                </c:pt>
                <c:pt idx="651">
                  <c:v>1.1293549068311422E-2</c:v>
                </c:pt>
                <c:pt idx="652">
                  <c:v>1.138249580241963E-2</c:v>
                </c:pt>
                <c:pt idx="653">
                  <c:v>1.1445307884217739E-2</c:v>
                </c:pt>
                <c:pt idx="654">
                  <c:v>1.1508187165139053E-2</c:v>
                </c:pt>
                <c:pt idx="655">
                  <c:v>1.1575768693910068E-2</c:v>
                </c:pt>
                <c:pt idx="656">
                  <c:v>1.1638742131377751E-2</c:v>
                </c:pt>
                <c:pt idx="657">
                  <c:v>1.1701782442982532E-2</c:v>
                </c:pt>
                <c:pt idx="658">
                  <c:v>1.1764889635021546E-2</c:v>
                </c:pt>
                <c:pt idx="659">
                  <c:v>1.1823591776622736E-2</c:v>
                </c:pt>
                <c:pt idx="660">
                  <c:v>1.1886874384396624E-2</c:v>
                </c:pt>
                <c:pt idx="661">
                  <c:v>1.1950224235395268E-2</c:v>
                </c:pt>
                <c:pt idx="662">
                  <c:v>1.2013641335946726E-2</c:v>
                </c:pt>
                <c:pt idx="663">
                  <c:v>1.2081429022592157E-2</c:v>
                </c:pt>
                <c:pt idx="664">
                  <c:v>1.2144937629850062E-2</c:v>
                </c:pt>
                <c:pt idx="665">
                  <c:v>1.2208513161810269E-2</c:v>
                </c:pt>
                <c:pt idx="666">
                  <c:v>1.227215562482422E-2</c:v>
                </c:pt>
                <c:pt idx="667">
                  <c:v>1.2331010943094948E-2</c:v>
                </c:pt>
                <c:pt idx="668">
                  <c:v>1.2386241261425891E-2</c:v>
                </c:pt>
                <c:pt idx="669">
                  <c:v>1.2441473129078806E-2</c:v>
                </c:pt>
                <c:pt idx="670">
                  <c:v>1.249670654609801E-2</c:v>
                </c:pt>
                <c:pt idx="671">
                  <c:v>1.2551941512526945E-2</c:v>
                </c:pt>
                <c:pt idx="672">
                  <c:v>1.2594681927672257E-2</c:v>
                </c:pt>
                <c:pt idx="673">
                  <c:v>1.2649913869447763E-2</c:v>
                </c:pt>
                <c:pt idx="674">
                  <c:v>1.2705147335330517E-2</c:v>
                </c:pt>
                <c:pt idx="675">
                  <c:v>1.2760382325361152E-2</c:v>
                </c:pt>
                <c:pt idx="676">
                  <c:v>1.2815618839582505E-2</c:v>
                </c:pt>
                <c:pt idx="677">
                  <c:v>1.2875032241085754E-2</c:v>
                </c:pt>
                <c:pt idx="678">
                  <c:v>1.2930273886126949E-2</c:v>
                </c:pt>
                <c:pt idx="679">
                  <c:v>1.298551706396445E-2</c:v>
                </c:pt>
                <c:pt idx="680">
                  <c:v>1.3040761774640863E-2</c:v>
                </c:pt>
                <c:pt idx="681">
                  <c:v>1.3091824275018484E-2</c:v>
                </c:pt>
                <c:pt idx="682">
                  <c:v>1.3147069935265652E-2</c:v>
                </c:pt>
                <c:pt idx="683">
                  <c:v>1.320231711999811E-2</c:v>
                </c:pt>
                <c:pt idx="684">
                  <c:v>1.325756582925737E-2</c:v>
                </c:pt>
                <c:pt idx="685">
                  <c:v>1.3317008322091994E-2</c:v>
                </c:pt>
                <c:pt idx="686">
                  <c:v>1.3372262230693904E-2</c:v>
                </c:pt>
                <c:pt idx="687">
                  <c:v>1.3427517672432511E-2</c:v>
                </c:pt>
                <c:pt idx="688">
                  <c:v>1.3482774647349536E-2</c:v>
                </c:pt>
                <c:pt idx="689">
                  <c:v>1.3538033155488462E-2</c:v>
                </c:pt>
                <c:pt idx="690">
                  <c:v>1.3589090102235902E-2</c:v>
                </c:pt>
                <c:pt idx="691">
                  <c:v>1.3644349484361952E-2</c:v>
                </c:pt>
                <c:pt idx="692">
                  <c:v>1.3699610391351773E-2</c:v>
                </c:pt>
                <c:pt idx="693">
                  <c:v>1.3754872823247321E-2</c:v>
                </c:pt>
                <c:pt idx="694">
                  <c:v>1.3805555535153551E-2</c:v>
                </c:pt>
                <c:pt idx="695">
                  <c:v>1.3856210415314476E-2</c:v>
                </c:pt>
                <c:pt idx="696">
                  <c:v>1.3906837461551948E-2</c:v>
                </c:pt>
                <c:pt idx="697">
                  <c:v>1.3957436671691793E-2</c:v>
                </c:pt>
                <c:pt idx="698">
                  <c:v>1.4019057406007672E-2</c:v>
                </c:pt>
                <c:pt idx="699">
                  <c:v>1.4069671900067984E-2</c:v>
                </c:pt>
                <c:pt idx="700">
                  <c:v>1.4120259047380386E-2</c:v>
                </c:pt>
                <c:pt idx="701">
                  <c:v>1.4170818845771399E-2</c:v>
                </c:pt>
                <c:pt idx="702">
                  <c:v>1.4221351293069718E-2</c:v>
                </c:pt>
                <c:pt idx="703">
                  <c:v>1.4268048965555341E-2</c:v>
                </c:pt>
                <c:pt idx="704">
                  <c:v>1.4318502465249095E-2</c:v>
                </c:pt>
                <c:pt idx="705">
                  <c:v>1.4368928443771058E-2</c:v>
                </c:pt>
                <c:pt idx="706">
                  <c:v>1.4419326898955535E-2</c:v>
                </c:pt>
                <c:pt idx="707">
                  <c:v>1.4473603187242055E-2</c:v>
                </c:pt>
                <c:pt idx="708">
                  <c:v>1.4523971482442373E-2</c:v>
                </c:pt>
                <c:pt idx="709">
                  <c:v>1.4574312411381258E-2</c:v>
                </c:pt>
                <c:pt idx="710">
                  <c:v>1.4624625971894359E-2</c:v>
                </c:pt>
                <c:pt idx="711">
                  <c:v>1.4670906249066772E-2</c:v>
                </c:pt>
                <c:pt idx="712">
                  <c:v>1.472113951879424E-2</c:v>
                </c:pt>
                <c:pt idx="713">
                  <c:v>1.4771345250050969E-2</c:v>
                </c:pt>
                <c:pt idx="714">
                  <c:v>1.4821523440679562E-2</c:v>
                </c:pt>
                <c:pt idx="715">
                  <c:v>1.4871674088523924E-2</c:v>
                </c:pt>
                <c:pt idx="716">
                  <c:v>1.4925932477089921E-2</c:v>
                </c:pt>
                <c:pt idx="717">
                  <c:v>1.4976054398173044E-2</c:v>
                </c:pt>
                <c:pt idx="718">
                  <c:v>1.5026148933571142E-2</c:v>
                </c:pt>
                <c:pt idx="719">
                  <c:v>1.5076858607507609E-2</c:v>
                </c:pt>
                <c:pt idx="720">
                  <c:v>1.5131412564036766E-2</c:v>
                </c:pt>
                <c:pt idx="721">
                  <c:v>1.5185968030068882E-2</c:v>
                </c:pt>
                <c:pt idx="722">
                  <c:v>1.5240525005645661E-2</c:v>
                </c:pt>
                <c:pt idx="723">
                  <c:v>1.5295083490809243E-2</c:v>
                </c:pt>
                <c:pt idx="724">
                  <c:v>1.5336974304153844E-2</c:v>
                </c:pt>
                <c:pt idx="725">
                  <c:v>1.5391528526635185E-2</c:v>
                </c:pt>
                <c:pt idx="726">
                  <c:v>1.5446084234014917E-2</c:v>
                </c:pt>
                <c:pt idx="727">
                  <c:v>1.5500641426333672E-2</c:v>
                </c:pt>
                <c:pt idx="728">
                  <c:v>1.555520010363164E-2</c:v>
                </c:pt>
                <c:pt idx="729">
                  <c:v>1.5613995191632264E-2</c:v>
                </c:pt>
                <c:pt idx="730">
                  <c:v>1.5668559306413431E-2</c:v>
                </c:pt>
                <c:pt idx="731">
                  <c:v>1.5723124914568374E-2</c:v>
                </c:pt>
                <c:pt idx="732">
                  <c:v>1.5777692016137063E-2</c:v>
                </c:pt>
                <c:pt idx="733">
                  <c:v>1.5828015766227294E-2</c:v>
                </c:pt>
                <c:pt idx="734">
                  <c:v>1.5882583354250239E-2</c:v>
                </c:pt>
                <c:pt idx="735">
                  <c:v>1.5937152427535923E-2</c:v>
                </c:pt>
                <c:pt idx="736">
                  <c:v>1.5991722986124095E-2</c:v>
                </c:pt>
                <c:pt idx="737">
                  <c:v>1.6050549926623317E-2</c:v>
                </c:pt>
                <c:pt idx="738">
                  <c:v>1.610512598953532E-2</c:v>
                </c:pt>
                <c:pt idx="739">
                  <c:v>1.6159703546146993E-2</c:v>
                </c:pt>
                <c:pt idx="740">
                  <c:v>1.6214282596500498E-2</c:v>
                </c:pt>
                <c:pt idx="741">
                  <c:v>1.6268863140635807E-2</c:v>
                </c:pt>
                <c:pt idx="742">
                  <c:v>1.6319177531274959E-2</c:v>
                </c:pt>
                <c:pt idx="743">
                  <c:v>1.6373758488114232E-2</c:v>
                </c:pt>
                <c:pt idx="744">
                  <c:v>1.6428340930580154E-2</c:v>
                </c:pt>
                <c:pt idx="745">
                  <c:v>1.6482924858712472E-2</c:v>
                </c:pt>
                <c:pt idx="746">
                  <c:v>1.6520913895060517E-2</c:v>
                </c:pt>
                <c:pt idx="747">
                  <c:v>1.655881313575875E-2</c:v>
                </c:pt>
                <c:pt idx="748">
                  <c:v>1.6596622575689054E-2</c:v>
                </c:pt>
                <c:pt idx="749">
                  <c:v>1.6634342209745686E-2</c:v>
                </c:pt>
                <c:pt idx="750">
                  <c:v>1.6679016300986334E-2</c:v>
                </c:pt>
                <c:pt idx="751">
                  <c:v>1.6716801488378761E-2</c:v>
                </c:pt>
                <c:pt idx="752">
                  <c:v>1.6754498338823427E-2</c:v>
                </c:pt>
                <c:pt idx="753">
                  <c:v>1.6792106847230932E-2</c:v>
                </c:pt>
                <c:pt idx="754">
                  <c:v>1.682962700852186E-2</c:v>
                </c:pt>
                <c:pt idx="755">
                  <c:v>1.6864281994443904E-2</c:v>
                </c:pt>
                <c:pt idx="756">
                  <c:v>1.6901542138030374E-2</c:v>
                </c:pt>
                <c:pt idx="757">
                  <c:v>1.6938713429991772E-2</c:v>
                </c:pt>
                <c:pt idx="758">
                  <c:v>1.697579586530916E-2</c:v>
                </c:pt>
                <c:pt idx="759">
                  <c:v>1.7015902431315844E-2</c:v>
                </c:pt>
                <c:pt idx="760">
                  <c:v>1.7052892403925116E-2</c:v>
                </c:pt>
                <c:pt idx="761">
                  <c:v>1.7089793994200762E-2</c:v>
                </c:pt>
                <c:pt idx="762">
                  <c:v>1.7126607197158944E-2</c:v>
                </c:pt>
                <c:pt idx="763">
                  <c:v>1.7159875017368178E-2</c:v>
                </c:pt>
                <c:pt idx="764">
                  <c:v>1.7196424208069015E-2</c:v>
                </c:pt>
                <c:pt idx="765">
                  <c:v>1.723288450732046E-2</c:v>
                </c:pt>
                <c:pt idx="766">
                  <c:v>1.7269255910197491E-2</c:v>
                </c:pt>
                <c:pt idx="767">
                  <c:v>1.7305538411787752E-2</c:v>
                </c:pt>
                <c:pt idx="768">
                  <c:v>1.7345630003665045E-2</c:v>
                </c:pt>
                <c:pt idx="769">
                  <c:v>1.7381824356860923E-2</c:v>
                </c:pt>
                <c:pt idx="770">
                  <c:v>1.7417930283298275E-2</c:v>
                </c:pt>
                <c:pt idx="771">
                  <c:v>1.7456275991612119E-2</c:v>
                </c:pt>
                <c:pt idx="772">
                  <c:v>1.750855387155581E-2</c:v>
                </c:pt>
                <c:pt idx="773">
                  <c:v>1.756083313600245E-2</c:v>
                </c:pt>
                <c:pt idx="774">
                  <c:v>1.7613113784987224E-2</c:v>
                </c:pt>
                <c:pt idx="775">
                  <c:v>1.7665395818547498E-2</c:v>
                </c:pt>
                <c:pt idx="776">
                  <c:v>1.7709341483304261E-2</c:v>
                </c:pt>
                <c:pt idx="777">
                  <c:v>1.7757450002365536E-2</c:v>
                </c:pt>
                <c:pt idx="778">
                  <c:v>1.7809728179565349E-2</c:v>
                </c:pt>
                <c:pt idx="779">
                  <c:v>1.7862007718701584E-2</c:v>
                </c:pt>
                <c:pt idx="780">
                  <c:v>1.7914288619809565E-2</c:v>
                </c:pt>
                <c:pt idx="781">
                  <c:v>1.7970752561591918E-2</c:v>
                </c:pt>
                <c:pt idx="782">
                  <c:v>1.8023038886020706E-2</c:v>
                </c:pt>
                <c:pt idx="783">
                  <c:v>1.807532658012442E-2</c:v>
                </c:pt>
                <c:pt idx="784">
                  <c:v>1.8127615643937313E-2</c:v>
                </c:pt>
                <c:pt idx="785">
                  <c:v>1.817990607749672E-2</c:v>
                </c:pt>
                <c:pt idx="786">
                  <c:v>1.8228002629848947E-2</c:v>
                </c:pt>
                <c:pt idx="787">
                  <c:v>1.8280293065751983E-2</c:v>
                </c:pt>
                <c:pt idx="788">
                  <c:v>1.8332584863910741E-2</c:v>
                </c:pt>
                <c:pt idx="789">
                  <c:v>1.8384878024360111E-2</c:v>
                </c:pt>
                <c:pt idx="790">
                  <c:v>1.8441378792737939E-2</c:v>
                </c:pt>
                <c:pt idx="791">
                  <c:v>1.8493677445526161E-2</c:v>
                </c:pt>
                <c:pt idx="792">
                  <c:v>1.8545977468312123E-2</c:v>
                </c:pt>
                <c:pt idx="793">
                  <c:v>1.8598278861130964E-2</c:v>
                </c:pt>
                <c:pt idx="794">
                  <c:v>1.8646364262214648E-2</c:v>
                </c:pt>
                <c:pt idx="795">
                  <c:v>1.8698665597155821E-2</c:v>
                </c:pt>
                <c:pt idx="796">
                  <c:v>1.8750968294635805E-2</c:v>
                </c:pt>
                <c:pt idx="797">
                  <c:v>1.8803272354691255E-2</c:v>
                </c:pt>
                <c:pt idx="798">
                  <c:v>1.881435017205214E-2</c:v>
                </c:pt>
                <c:pt idx="799">
                  <c:v>1.8825231126718481E-2</c:v>
                </c:pt>
                <c:pt idx="800">
                  <c:v>1.883591521549019E-2</c:v>
                </c:pt>
                <c:pt idx="801">
                  <c:v>1.8846402435223255E-2</c:v>
                </c:pt>
                <c:pt idx="802">
                  <c:v>1.8854998349197259E-2</c:v>
                </c:pt>
                <c:pt idx="803">
                  <c:v>1.8865698710594635E-2</c:v>
                </c:pt>
                <c:pt idx="804">
                  <c:v>1.8876205381749039E-2</c:v>
                </c:pt>
                <c:pt idx="805">
                  <c:v>1.8886518359569459E-2</c:v>
                </c:pt>
                <c:pt idx="806">
                  <c:v>1.8896637641021372E-2</c:v>
                </c:pt>
                <c:pt idx="807">
                  <c:v>1.8906068641271239E-2</c:v>
                </c:pt>
                <c:pt idx="808">
                  <c:v>1.8915595154019298E-2</c:v>
                </c:pt>
                <c:pt idx="809">
                  <c:v>1.892492691086109E-2</c:v>
                </c:pt>
                <c:pt idx="810">
                  <c:v>1.8934063909050836E-2</c:v>
                </c:pt>
                <c:pt idx="811">
                  <c:v>1.8944328500547215E-2</c:v>
                </c:pt>
                <c:pt idx="812">
                  <c:v>1.89532855432617E-2</c:v>
                </c:pt>
                <c:pt idx="813">
                  <c:v>1.8962048869962958E-2</c:v>
                </c:pt>
                <c:pt idx="814">
                  <c:v>1.8970618478073915E-2</c:v>
                </c:pt>
                <c:pt idx="815">
                  <c:v>1.8978994365072676E-2</c:v>
                </c:pt>
                <c:pt idx="816">
                  <c:v>1.8984795819970902E-2</c:v>
                </c:pt>
                <c:pt idx="817">
                  <c:v>1.899256943553549E-2</c:v>
                </c:pt>
                <c:pt idx="818">
                  <c:v>1.9000148272546136E-2</c:v>
                </c:pt>
                <c:pt idx="819">
                  <c:v>1.9007532328772933E-2</c:v>
                </c:pt>
                <c:pt idx="820">
                  <c:v>1.9017967899125309E-2</c:v>
                </c:pt>
                <c:pt idx="821">
                  <c:v>1.9025181409693309E-2</c:v>
                </c:pt>
                <c:pt idx="822">
                  <c:v>1.903220118309587E-2</c:v>
                </c:pt>
                <c:pt idx="823">
                  <c:v>1.9044810492916928E-2</c:v>
                </c:pt>
                <c:pt idx="824">
                  <c:v>1.9092037070115839E-2</c:v>
                </c:pt>
                <c:pt idx="825">
                  <c:v>1.9139264776282108E-2</c:v>
                </c:pt>
                <c:pt idx="826">
                  <c:v>1.9186493611442663E-2</c:v>
                </c:pt>
                <c:pt idx="827">
                  <c:v>1.9233723575624005E-2</c:v>
                </c:pt>
                <c:pt idx="828">
                  <c:v>1.928095466885351E-2</c:v>
                </c:pt>
                <c:pt idx="829">
                  <c:v>1.9320405800856907E-2</c:v>
                </c:pt>
                <c:pt idx="830">
                  <c:v>1.9367633939892961E-2</c:v>
                </c:pt>
                <c:pt idx="831">
                  <c:v>1.9414863195660777E-2</c:v>
                </c:pt>
                <c:pt idx="832">
                  <c:v>1.9462093568188028E-2</c:v>
                </c:pt>
                <c:pt idx="833">
                  <c:v>1.9513225870257764E-2</c:v>
                </c:pt>
                <c:pt idx="834">
                  <c:v>1.9560461106850259E-2</c:v>
                </c:pt>
                <c:pt idx="835">
                  <c:v>1.9607697466480157E-2</c:v>
                </c:pt>
                <c:pt idx="836">
                  <c:v>1.9654934949173662E-2</c:v>
                </c:pt>
                <c:pt idx="837">
                  <c:v>1.9698262183130186E-2</c:v>
                </c:pt>
                <c:pt idx="838">
                  <c:v>1.9745499256764793E-2</c:v>
                </c:pt>
                <c:pt idx="839">
                  <c:v>1.9792737447343743E-2</c:v>
                </c:pt>
                <c:pt idx="840">
                  <c:v>1.9839976754892505E-2</c:v>
                </c:pt>
                <c:pt idx="841">
                  <c:v>1.9887217179437873E-2</c:v>
                </c:pt>
                <c:pt idx="842">
                  <c:v>1.9938383431173115E-2</c:v>
                </c:pt>
                <c:pt idx="843">
                  <c:v>1.9985628776061887E-2</c:v>
                </c:pt>
                <c:pt idx="844">
                  <c:v>2.0032875244228306E-2</c:v>
                </c:pt>
                <c:pt idx="845">
                  <c:v>2.0086872583322354E-2</c:v>
                </c:pt>
                <c:pt idx="846">
                  <c:v>2.0130185579222037E-2</c:v>
                </c:pt>
                <c:pt idx="847">
                  <c:v>2.0177432865897172E-2</c:v>
                </c:pt>
                <c:pt idx="848">
                  <c:v>2.0224681269757329E-2</c:v>
                </c:pt>
                <c:pt idx="849">
                  <c:v>2.0271930790829305E-2</c:v>
                </c:pt>
                <c:pt idx="850">
                  <c:v>2.0274530647788034E-2</c:v>
                </c:pt>
                <c:pt idx="851">
                  <c:v>2.0276940910089428E-2</c:v>
                </c:pt>
                <c:pt idx="852">
                  <c:v>2.027916157704656E-2</c:v>
                </c:pt>
                <c:pt idx="853">
                  <c:v>2.0281192648027413E-2</c:v>
                </c:pt>
                <c:pt idx="854">
                  <c:v>2.0283034122454861E-2</c:v>
                </c:pt>
                <c:pt idx="855">
                  <c:v>2.0282596741764667E-2</c:v>
                </c:pt>
                <c:pt idx="856">
                  <c:v>2.0284503347091764E-2</c:v>
                </c:pt>
                <c:pt idx="857">
                  <c:v>2.0286222395273393E-2</c:v>
                </c:pt>
                <c:pt idx="858">
                  <c:v>2.0287753885819947E-2</c:v>
                </c:pt>
                <c:pt idx="859">
                  <c:v>2.0289227251534023E-2</c:v>
                </c:pt>
                <c:pt idx="860">
                  <c:v>2.0290158604937603E-2</c:v>
                </c:pt>
                <c:pt idx="861">
                  <c:v>2.0290901384954332E-2</c:v>
                </c:pt>
                <c:pt idx="862">
                  <c:v>2.0291455591373669E-2</c:v>
                </c:pt>
                <c:pt idx="863">
                  <c:v>2.0294376218536449E-2</c:v>
                </c:pt>
                <c:pt idx="864">
                  <c:v>2.0295206691440228E-2</c:v>
                </c:pt>
                <c:pt idx="865">
                  <c:v>2.0295851600865875E-2</c:v>
                </c:pt>
                <c:pt idx="866">
                  <c:v>2.0296310946629453E-2</c:v>
                </c:pt>
                <c:pt idx="867">
                  <c:v>2.0291327098813688E-2</c:v>
                </c:pt>
                <c:pt idx="868">
                  <c:v>2.0290722923117985E-2</c:v>
                </c:pt>
                <c:pt idx="869">
                  <c:v>2.028993017387512E-2</c:v>
                </c:pt>
                <c:pt idx="870">
                  <c:v>2.0288948851310492E-2</c:v>
                </c:pt>
                <c:pt idx="871">
                  <c:v>2.0287778955703654E-2</c:v>
                </c:pt>
                <c:pt idx="872">
                  <c:v>2.0295170180690107E-2</c:v>
                </c:pt>
                <c:pt idx="873">
                  <c:v>2.0294330580117814E-2</c:v>
                </c:pt>
                <c:pt idx="874">
                  <c:v>2.0293305416317083E-2</c:v>
                </c:pt>
                <c:pt idx="875">
                  <c:v>2.0298326223642676E-2</c:v>
                </c:pt>
                <c:pt idx="876">
                  <c:v>2.0340657232004497E-2</c:v>
                </c:pt>
                <c:pt idx="877">
                  <c:v>2.038298915658052E-2</c:v>
                </c:pt>
                <c:pt idx="878">
                  <c:v>2.0425321997389653E-2</c:v>
                </c:pt>
                <c:pt idx="879">
                  <c:v>2.0467655754452099E-2</c:v>
                </c:pt>
                <c:pt idx="880">
                  <c:v>2.0499173685709984E-2</c:v>
                </c:pt>
                <c:pt idx="881">
                  <c:v>2.0534287634446865E-2</c:v>
                </c:pt>
                <c:pt idx="882">
                  <c:v>2.0576611790212827E-2</c:v>
                </c:pt>
                <c:pt idx="883">
                  <c:v>2.0618936837418635E-2</c:v>
                </c:pt>
                <c:pt idx="884">
                  <c:v>2.0661262776082847E-2</c:v>
                </c:pt>
                <c:pt idx="885">
                  <c:v>2.0707206446107441E-2</c:v>
                </c:pt>
                <c:pt idx="886">
                  <c:v>2.074953665599508E-2</c:v>
                </c:pt>
                <c:pt idx="887">
                  <c:v>2.079186776237571E-2</c:v>
                </c:pt>
                <c:pt idx="888">
                  <c:v>2.0834199765268652E-2</c:v>
                </c:pt>
                <c:pt idx="889">
                  <c:v>2.0872905841937035E-2</c:v>
                </c:pt>
                <c:pt idx="890">
                  <c:v>2.0915237129745575E-2</c:v>
                </c:pt>
                <c:pt idx="891">
                  <c:v>2.0957569309144122E-2</c:v>
                </c:pt>
                <c:pt idx="892">
                  <c:v>2.0999902380151668E-2</c:v>
                </c:pt>
                <c:pt idx="893">
                  <c:v>2.1042236342786316E-2</c:v>
                </c:pt>
                <c:pt idx="894">
                  <c:v>2.1088210610438588E-2</c:v>
                </c:pt>
                <c:pt idx="895">
                  <c:v>2.1130548889446543E-2</c:v>
                </c:pt>
                <c:pt idx="896">
                  <c:v>2.1172888065118339E-2</c:v>
                </c:pt>
                <c:pt idx="897">
                  <c:v>2.1221276792437894E-2</c:v>
                </c:pt>
                <c:pt idx="898">
                  <c:v>2.125996794968775E-2</c:v>
                </c:pt>
                <c:pt idx="899">
                  <c:v>2.130230738987407E-2</c:v>
                </c:pt>
                <c:pt idx="900">
                  <c:v>2.1344647721822194E-2</c:v>
                </c:pt>
                <c:pt idx="901">
                  <c:v>2.1386988945550224E-2</c:v>
                </c:pt>
                <c:pt idx="902">
                  <c:v>2.1389089425353135E-2</c:v>
                </c:pt>
                <c:pt idx="903">
                  <c:v>2.1391036063049696E-2</c:v>
                </c:pt>
                <c:pt idx="904">
                  <c:v>2.1392828858193859E-2</c:v>
                </c:pt>
                <c:pt idx="905">
                  <c:v>2.1394467810373134E-2</c:v>
                </c:pt>
                <c:pt idx="906">
                  <c:v>2.1394907685549972E-2</c:v>
                </c:pt>
                <c:pt idx="907">
                  <c:v>2.13941901231447E-2</c:v>
                </c:pt>
                <c:pt idx="908">
                  <c:v>2.1396172039909456E-2</c:v>
                </c:pt>
                <c:pt idx="909">
                  <c:v>2.1398003404805729E-2</c:v>
                </c:pt>
                <c:pt idx="910">
                  <c:v>2.1399684217413961E-2</c:v>
                </c:pt>
                <c:pt idx="911">
                  <c:v>2.1401214477347864E-2</c:v>
                </c:pt>
                <c:pt idx="912">
                  <c:v>2.1402594184255722E-2</c:v>
                </c:pt>
                <c:pt idx="913">
                  <c:v>2.1403270187424005E-2</c:v>
                </c:pt>
                <c:pt idx="914">
                  <c:v>2.1403854157400641E-2</c:v>
                </c:pt>
                <c:pt idx="915">
                  <c:v>2.1405276400194899E-2</c:v>
                </c:pt>
                <c:pt idx="916">
                  <c:v>2.1405763040739285E-2</c:v>
                </c:pt>
                <c:pt idx="917">
                  <c:v>2.1406098317591653E-2</c:v>
                </c:pt>
                <c:pt idx="918">
                  <c:v>2.1406282230674242E-2</c:v>
                </c:pt>
                <c:pt idx="919">
                  <c:v>2.1404491280699024E-2</c:v>
                </c:pt>
                <c:pt idx="920">
                  <c:v>2.1404162159837311E-2</c:v>
                </c:pt>
                <c:pt idx="921">
                  <c:v>2.140368085722949E-2</c:v>
                </c:pt>
                <c:pt idx="922">
                  <c:v>2.1403047372986504E-2</c:v>
                </c:pt>
                <c:pt idx="923">
                  <c:v>2.1407608861790346E-2</c:v>
                </c:pt>
                <c:pt idx="924">
                  <c:v>2.1404207070082181E-2</c:v>
                </c:pt>
                <c:pt idx="925">
                  <c:v>2.1403331437543097E-2</c:v>
                </c:pt>
                <c:pt idx="926">
                  <c:v>2.1402304441869812E-2</c:v>
                </c:pt>
                <c:pt idx="927">
                  <c:v>2.1429391088236972E-2</c:v>
                </c:pt>
                <c:pt idx="928">
                  <c:v>2.1467762751369111E-2</c:v>
                </c:pt>
                <c:pt idx="929">
                  <c:v>2.1506135158900139E-2</c:v>
                </c:pt>
                <c:pt idx="930">
                  <c:v>2.1544508310843959E-2</c:v>
                </c:pt>
                <c:pt idx="931">
                  <c:v>2.1582882207215773E-2</c:v>
                </c:pt>
                <c:pt idx="932">
                  <c:v>2.1611094544716922E-2</c:v>
                </c:pt>
                <c:pt idx="933">
                  <c:v>2.1649462891195674E-2</c:v>
                </c:pt>
                <c:pt idx="934">
                  <c:v>2.1687831969873259E-2</c:v>
                </c:pt>
                <c:pt idx="935">
                  <c:v>2.1726201780762924E-2</c:v>
                </c:pt>
                <c:pt idx="936">
                  <c:v>2.1767968808157418E-2</c:v>
                </c:pt>
                <c:pt idx="937">
                  <c:v>2.1806342445418604E-2</c:v>
                </c:pt>
                <c:pt idx="938">
                  <c:v>2.1844716819025722E-2</c:v>
                </c:pt>
                <c:pt idx="939">
                  <c:v>2.1883091928991943E-2</c:v>
                </c:pt>
                <c:pt idx="940">
                  <c:v>2.1921467775331764E-2</c:v>
                </c:pt>
                <c:pt idx="941">
                  <c:v>2.1956436023346029E-2</c:v>
                </c:pt>
                <c:pt idx="942">
                  <c:v>2.19948109601142E-2</c:v>
                </c:pt>
                <c:pt idx="943">
                  <c:v>2.2033186629207068E-2</c:v>
                </c:pt>
                <c:pt idx="944">
                  <c:v>2.2071563030637887E-2</c:v>
                </c:pt>
                <c:pt idx="945">
                  <c:v>2.2113358053130725E-2</c:v>
                </c:pt>
                <c:pt idx="946">
                  <c:v>2.215173831800905E-2</c:v>
                </c:pt>
                <c:pt idx="947">
                  <c:v>2.2190119319359793E-2</c:v>
                </c:pt>
                <c:pt idx="948">
                  <c:v>2.2228501057197453E-2</c:v>
                </c:pt>
                <c:pt idx="949">
                  <c:v>2.2266883531535643E-2</c:v>
                </c:pt>
                <c:pt idx="950">
                  <c:v>2.2301836819108436E-2</c:v>
                </c:pt>
                <c:pt idx="951">
                  <c:v>2.2340218347298383E-2</c:v>
                </c:pt>
                <c:pt idx="952">
                  <c:v>2.2378600607938007E-2</c:v>
                </c:pt>
                <c:pt idx="953">
                  <c:v>2.2395790066357325E-2</c:v>
                </c:pt>
                <c:pt idx="954">
                  <c:v>2.2384598810492765E-2</c:v>
                </c:pt>
                <c:pt idx="955">
                  <c:v>2.2373235528715573E-2</c:v>
                </c:pt>
                <c:pt idx="956">
                  <c:v>2.2361700223943199E-2</c:v>
                </c:pt>
                <c:pt idx="957">
                  <c:v>2.234999289913548E-2</c:v>
                </c:pt>
                <c:pt idx="958">
                  <c:v>2.2331581925716479E-2</c:v>
                </c:pt>
                <c:pt idx="959">
                  <c:v>2.2320278255797268E-2</c:v>
                </c:pt>
                <c:pt idx="960">
                  <c:v>2.2308805342353643E-2</c:v>
                </c:pt>
                <c:pt idx="961">
                  <c:v>2.2297163188330638E-2</c:v>
                </c:pt>
                <c:pt idx="962">
                  <c:v>2.2286479915101354E-2</c:v>
                </c:pt>
                <c:pt idx="963">
                  <c:v>2.227424911269639E-2</c:v>
                </c:pt>
                <c:pt idx="964">
                  <c:v>2.226184816665585E-2</c:v>
                </c:pt>
                <c:pt idx="965">
                  <c:v>2.22492770801632E-2</c:v>
                </c:pt>
                <c:pt idx="966">
                  <c:v>2.2236535856443841E-2</c:v>
                </c:pt>
                <c:pt idx="967">
                  <c:v>2.2223756382381183E-2</c:v>
                </c:pt>
                <c:pt idx="968">
                  <c:v>2.2210929630393242E-2</c:v>
                </c:pt>
                <c:pt idx="969">
                  <c:v>2.2197933662944962E-2</c:v>
                </c:pt>
                <c:pt idx="970">
                  <c:v>2.2184768483370632E-2</c:v>
                </c:pt>
                <c:pt idx="971">
                  <c:v>2.2170277795425287E-2</c:v>
                </c:pt>
                <c:pt idx="972">
                  <c:v>2.2156515818543058E-2</c:v>
                </c:pt>
                <c:pt idx="973">
                  <c:v>2.2142583728240649E-2</c:v>
                </c:pt>
                <c:pt idx="974">
                  <c:v>2.2128481528092468E-2</c:v>
                </c:pt>
                <c:pt idx="975">
                  <c:v>2.211640452339024E-2</c:v>
                </c:pt>
                <c:pt idx="976">
                  <c:v>2.210222414353381E-2</c:v>
                </c:pt>
                <c:pt idx="977">
                  <c:v>2.2087874576114292E-2</c:v>
                </c:pt>
                <c:pt idx="978">
                  <c:v>2.2073355824813953E-2</c:v>
                </c:pt>
                <c:pt idx="979">
                  <c:v>2.2086472562918315E-2</c:v>
                </c:pt>
                <c:pt idx="980">
                  <c:v>2.2120407007963579E-2</c:v>
                </c:pt>
                <c:pt idx="981">
                  <c:v>2.2154342035007206E-2</c:v>
                </c:pt>
                <c:pt idx="982">
                  <c:v>2.218827764405875E-2</c:v>
                </c:pt>
                <c:pt idx="983">
                  <c:v>2.2222213835128641E-2</c:v>
                </c:pt>
                <c:pt idx="984">
                  <c:v>2.2246823741549848E-2</c:v>
                </c:pt>
                <c:pt idx="985">
                  <c:v>2.2280754711091987E-2</c:v>
                </c:pt>
                <c:pt idx="986">
                  <c:v>2.2314686253084942E-2</c:v>
                </c:pt>
                <c:pt idx="987">
                  <c:v>2.2348618367537546E-2</c:v>
                </c:pt>
                <c:pt idx="988">
                  <c:v>2.2385668212008075E-2</c:v>
                </c:pt>
                <c:pt idx="989">
                  <c:v>2.24196036121521E-2</c:v>
                </c:pt>
                <c:pt idx="990">
                  <c:v>2.2453539587984631E-2</c:v>
                </c:pt>
                <c:pt idx="991">
                  <c:v>2.2487476139514895E-2</c:v>
                </c:pt>
                <c:pt idx="992">
                  <c:v>2.2521413266753432E-2</c:v>
                </c:pt>
                <c:pt idx="993">
                  <c:v>2.2552223076457399E-2</c:v>
                </c:pt>
                <c:pt idx="994">
                  <c:v>2.2586159198401356E-2</c:v>
                </c:pt>
                <c:pt idx="995">
                  <c:v>2.2620095892882695E-2</c:v>
                </c:pt>
                <c:pt idx="996">
                  <c:v>2.2654033159911123E-2</c:v>
                </c:pt>
                <c:pt idx="997">
                  <c:v>2.2691107538904871E-2</c:v>
                </c:pt>
                <c:pt idx="998">
                  <c:v>2.2725048120595514E-2</c:v>
                </c:pt>
                <c:pt idx="999">
                  <c:v>2.2758989278062511E-2</c:v>
                </c:pt>
                <c:pt idx="1000">
                  <c:v>2.2792931011315517E-2</c:v>
                </c:pt>
                <c:pt idx="1001">
                  <c:v>2.2826873320364198E-2</c:v>
                </c:pt>
                <c:pt idx="1002">
                  <c:v>2.2857668786110317E-2</c:v>
                </c:pt>
                <c:pt idx="1003">
                  <c:v>2.2891610061238233E-2</c:v>
                </c:pt>
                <c:pt idx="1004">
                  <c:v>2.2925551908990528E-2</c:v>
                </c:pt>
                <c:pt idx="1005">
                  <c:v>2.2959494329377359E-2</c:v>
                </c:pt>
                <c:pt idx="1006">
                  <c:v>2.2934881112665301E-2</c:v>
                </c:pt>
                <c:pt idx="1007">
                  <c:v>2.2910081632445199E-2</c:v>
                </c:pt>
                <c:pt idx="1008">
                  <c:v>2.2885095895613196E-2</c:v>
                </c:pt>
                <c:pt idx="1009">
                  <c:v>2.285992390911578E-2</c:v>
                </c:pt>
                <c:pt idx="1010">
                  <c:v>2.282374886867285E-2</c:v>
                </c:pt>
                <c:pt idx="1011">
                  <c:v>2.2799091110196505E-2</c:v>
                </c:pt>
                <c:pt idx="1012">
                  <c:v>2.2774250114046862E-2</c:v>
                </c:pt>
                <c:pt idx="1013">
                  <c:v>2.2749225887130572E-2</c:v>
                </c:pt>
                <c:pt idx="1014">
                  <c:v>2.2724018436405983E-2</c:v>
                </c:pt>
                <c:pt idx="1015">
                  <c:v>2.2700692211008931E-2</c:v>
                </c:pt>
                <c:pt idx="1016">
                  <c:v>2.267482104667547E-2</c:v>
                </c:pt>
                <c:pt idx="1017">
                  <c:v>2.2648765694048108E-2</c:v>
                </c:pt>
                <c:pt idx="1018">
                  <c:v>2.2622526160371751E-2</c:v>
                </c:pt>
                <c:pt idx="1019">
                  <c:v>2.2595233072727872E-2</c:v>
                </c:pt>
                <c:pt idx="1020">
                  <c:v>2.2568926428109985E-2</c:v>
                </c:pt>
                <c:pt idx="1021">
                  <c:v>2.2542436609811093E-2</c:v>
                </c:pt>
                <c:pt idx="1022">
                  <c:v>2.2515763625196607E-2</c:v>
                </c:pt>
                <c:pt idx="1023">
                  <c:v>2.2488566033367026E-2</c:v>
                </c:pt>
                <c:pt idx="1024">
                  <c:v>2.2461221568381817E-2</c:v>
                </c:pt>
                <c:pt idx="1025">
                  <c:v>2.2433692974487766E-2</c:v>
                </c:pt>
                <c:pt idx="1026">
                  <c:v>2.2405980259336895E-2</c:v>
                </c:pt>
                <c:pt idx="1027">
                  <c:v>2.237808343063408E-2</c:v>
                </c:pt>
                <c:pt idx="1028">
                  <c:v>2.2351879643701573E-2</c:v>
                </c:pt>
                <c:pt idx="1029">
                  <c:v>2.2323924705356525E-2</c:v>
                </c:pt>
                <c:pt idx="1030">
                  <c:v>2.2295786661443381E-2</c:v>
                </c:pt>
                <c:pt idx="1031">
                  <c:v>2.227568174644013E-2</c:v>
                </c:pt>
                <c:pt idx="1032">
                  <c:v>2.2304795967768697E-2</c:v>
                </c:pt>
                <c:pt idx="1033">
                  <c:v>2.2333910617457656E-2</c:v>
                </c:pt>
                <c:pt idx="1034">
                  <c:v>2.236302569551309E-2</c:v>
                </c:pt>
                <c:pt idx="1035">
                  <c:v>2.2392141201941076E-2</c:v>
                </c:pt>
                <c:pt idx="1036">
                  <c:v>2.2415707143337685E-2</c:v>
                </c:pt>
                <c:pt idx="1037">
                  <c:v>2.2444819837715541E-2</c:v>
                </c:pt>
                <c:pt idx="1038">
                  <c:v>2.2473932955775149E-2</c:v>
                </c:pt>
                <c:pt idx="1039">
                  <c:v>2.250304649752265E-2</c:v>
                </c:pt>
                <c:pt idx="1040">
                  <c:v>2.2532160462964204E-2</c:v>
                </c:pt>
                <c:pt idx="1041">
                  <c:v>2.2564058899050811E-2</c:v>
                </c:pt>
                <c:pt idx="1042">
                  <c:v>2.2593175557856782E-2</c:v>
                </c:pt>
                <c:pt idx="1043">
                  <c:v>2.262229264273068E-2</c:v>
                </c:pt>
                <c:pt idx="1044">
                  <c:v>2.2651410153678615E-2</c:v>
                </c:pt>
                <c:pt idx="1045">
                  <c:v>2.2677736645799629E-2</c:v>
                </c:pt>
                <c:pt idx="1046">
                  <c:v>2.2706853153535468E-2</c:v>
                </c:pt>
                <c:pt idx="1047">
                  <c:v>2.2735970085008394E-2</c:v>
                </c:pt>
                <c:pt idx="1048">
                  <c:v>2.2765087440224561E-2</c:v>
                </c:pt>
                <c:pt idx="1049">
                  <c:v>2.2797004099744674E-2</c:v>
                </c:pt>
                <c:pt idx="1050">
                  <c:v>2.2826124167267016E-2</c:v>
                </c:pt>
                <c:pt idx="1051">
                  <c:v>2.2855244660907076E-2</c:v>
                </c:pt>
                <c:pt idx="1052">
                  <c:v>2.2884365580670973E-2</c:v>
                </c:pt>
                <c:pt idx="1053">
                  <c:v>2.2913486926564825E-2</c:v>
                </c:pt>
                <c:pt idx="1054">
                  <c:v>2.2939800470480047E-2</c:v>
                </c:pt>
                <c:pt idx="1055">
                  <c:v>2.2968920792073248E-2</c:v>
                </c:pt>
                <c:pt idx="1056">
                  <c:v>2.2998041537459317E-2</c:v>
                </c:pt>
                <c:pt idx="1057">
                  <c:v>2.3019241393327911E-2</c:v>
                </c:pt>
                <c:pt idx="1058">
                  <c:v>2.2992820401476419E-2</c:v>
                </c:pt>
                <c:pt idx="1059">
                  <c:v>2.2966236402703996E-2</c:v>
                </c:pt>
                <c:pt idx="1060">
                  <c:v>2.2939489403516651E-2</c:v>
                </c:pt>
                <c:pt idx="1061">
                  <c:v>2.2912579410459918E-2</c:v>
                </c:pt>
                <c:pt idx="1062">
                  <c:v>2.2878326796387481E-2</c:v>
                </c:pt>
                <c:pt idx="1063">
                  <c:v>2.2851653969942997E-2</c:v>
                </c:pt>
                <c:pt idx="1064">
                  <c:v>2.2824819913918389E-2</c:v>
                </c:pt>
                <c:pt idx="1065">
                  <c:v>2.2797824634880146E-2</c:v>
                </c:pt>
                <c:pt idx="1066">
                  <c:v>2.2770668139435159E-2</c:v>
                </c:pt>
                <c:pt idx="1067">
                  <c:v>2.2745498362460745E-2</c:v>
                </c:pt>
                <c:pt idx="1068">
                  <c:v>2.2717735080853934E-2</c:v>
                </c:pt>
                <c:pt idx="1069">
                  <c:v>2.2689809735793317E-2</c:v>
                </c:pt>
                <c:pt idx="1070">
                  <c:v>2.2661722334113649E-2</c:v>
                </c:pt>
                <c:pt idx="1071">
                  <c:v>2.2632467650093593E-2</c:v>
                </c:pt>
                <c:pt idx="1072">
                  <c:v>2.260434399715017E-2</c:v>
                </c:pt>
                <c:pt idx="1073">
                  <c:v>2.2576059175147777E-2</c:v>
                </c:pt>
                <c:pt idx="1074">
                  <c:v>2.2547613191008269E-2</c:v>
                </c:pt>
                <c:pt idx="1075">
                  <c:v>2.2519006051692603E-2</c:v>
                </c:pt>
                <c:pt idx="1076">
                  <c:v>2.2489795122704874E-2</c:v>
                </c:pt>
                <c:pt idx="1077">
                  <c:v>2.2460573519359286E-2</c:v>
                </c:pt>
                <c:pt idx="1078">
                  <c:v>2.2431189915489664E-2</c:v>
                </c:pt>
                <c:pt idx="1079">
                  <c:v>2.2401644318285882E-2</c:v>
                </c:pt>
                <c:pt idx="1080">
                  <c:v>2.237355327385912E-2</c:v>
                </c:pt>
                <c:pt idx="1081">
                  <c:v>2.2343979351869537E-2</c:v>
                </c:pt>
                <c:pt idx="1082">
                  <c:v>2.231424432453263E-2</c:v>
                </c:pt>
                <c:pt idx="1083">
                  <c:v>2.2292181492539972E-2</c:v>
                </c:pt>
                <c:pt idx="1084">
                  <c:v>2.2317049559531271E-2</c:v>
                </c:pt>
                <c:pt idx="1085">
                  <c:v>2.2341917939043447E-2</c:v>
                </c:pt>
                <c:pt idx="1086">
                  <c:v>2.2366786631080847E-2</c:v>
                </c:pt>
                <c:pt idx="1087">
                  <c:v>2.2391655635646077E-2</c:v>
                </c:pt>
                <c:pt idx="1088">
                  <c:v>2.2414053419698321E-2</c:v>
                </c:pt>
                <c:pt idx="1089">
                  <c:v>2.2433976046578291E-2</c:v>
                </c:pt>
                <c:pt idx="1090">
                  <c:v>2.245884129627047E-2</c:v>
                </c:pt>
                <c:pt idx="1091">
                  <c:v>2.248370685335345E-2</c:v>
                </c:pt>
                <c:pt idx="1092">
                  <c:v>2.2508572717830758E-2</c:v>
                </c:pt>
                <c:pt idx="1093">
                  <c:v>2.2535917750013165E-2</c:v>
                </c:pt>
                <c:pt idx="1094">
                  <c:v>2.2560785799982316E-2</c:v>
                </c:pt>
                <c:pt idx="1095">
                  <c:v>2.2585654159074306E-2</c:v>
                </c:pt>
                <c:pt idx="1096">
                  <c:v>2.2610522827294841E-2</c:v>
                </c:pt>
                <c:pt idx="1097">
                  <c:v>2.2632906651266084E-2</c:v>
                </c:pt>
                <c:pt idx="1098">
                  <c:v>2.2657774360189755E-2</c:v>
                </c:pt>
                <c:pt idx="1099">
                  <c:v>2.2682642376534258E-2</c:v>
                </c:pt>
                <c:pt idx="1100">
                  <c:v>2.2707510700303562E-2</c:v>
                </c:pt>
                <c:pt idx="1101">
                  <c:v>2.2732379331501646E-2</c:v>
                </c:pt>
                <c:pt idx="1102">
                  <c:v>2.2759741328509921E-2</c:v>
                </c:pt>
                <c:pt idx="1103">
                  <c:v>2.2784612160730865E-2</c:v>
                </c:pt>
                <c:pt idx="1104">
                  <c:v>2.2809483302109784E-2</c:v>
                </c:pt>
                <c:pt idx="1105">
                  <c:v>2.2837907842252068E-2</c:v>
                </c:pt>
                <c:pt idx="1106">
                  <c:v>2.2860280005351591E-2</c:v>
                </c:pt>
                <c:pt idx="1107">
                  <c:v>2.2885150525122952E-2</c:v>
                </c:pt>
                <c:pt idx="1108">
                  <c:v>2.2910021352350471E-2</c:v>
                </c:pt>
                <c:pt idx="1109">
                  <c:v>2.2934892487037242E-2</c:v>
                </c:pt>
                <c:pt idx="1110">
                  <c:v>2.2908208825369814E-2</c:v>
                </c:pt>
                <c:pt idx="1111">
                  <c:v>2.288138463285222E-2</c:v>
                </c:pt>
                <c:pt idx="1112">
                  <c:v>2.2854419915113999E-2</c:v>
                </c:pt>
                <c:pt idx="1113">
                  <c:v>2.282731467781603E-2</c:v>
                </c:pt>
                <c:pt idx="1114">
                  <c:v>2.2789765942728728E-2</c:v>
                </c:pt>
                <c:pt idx="1115">
                  <c:v>2.2763167427361532E-2</c:v>
                </c:pt>
                <c:pt idx="1116">
                  <c:v>2.2736430665735552E-2</c:v>
                </c:pt>
                <c:pt idx="1117">
                  <c:v>2.2709555663462378E-2</c:v>
                </c:pt>
                <c:pt idx="1118">
                  <c:v>2.2682542426184022E-2</c:v>
                </c:pt>
                <c:pt idx="1119">
                  <c:v>2.2657457742260662E-2</c:v>
                </c:pt>
                <c:pt idx="1120">
                  <c:v>2.2629904607971103E-2</c:v>
                </c:pt>
                <c:pt idx="1121">
                  <c:v>2.2602212512207523E-2</c:v>
                </c:pt>
                <c:pt idx="1122">
                  <c:v>2.2574381460782101E-2</c:v>
                </c:pt>
                <c:pt idx="1123">
                  <c:v>2.2545402914172365E-2</c:v>
                </c:pt>
                <c:pt idx="1124">
                  <c:v>2.2517560386944691E-2</c:v>
                </c:pt>
                <c:pt idx="1125">
                  <c:v>2.2489579665009599E-2</c:v>
                </c:pt>
                <c:pt idx="1126">
                  <c:v>2.2461460754239351E-2</c:v>
                </c:pt>
                <c:pt idx="1127">
                  <c:v>2.2433203660536614E-2</c:v>
                </c:pt>
                <c:pt idx="1128">
                  <c:v>2.2404477412477478E-2</c:v>
                </c:pt>
                <c:pt idx="1129">
                  <c:v>2.2375673836605946E-2</c:v>
                </c:pt>
                <c:pt idx="1130">
                  <c:v>2.2346731352618367E-2</c:v>
                </c:pt>
                <c:pt idx="1131">
                  <c:v>2.2317649966589446E-2</c:v>
                </c:pt>
                <c:pt idx="1132">
                  <c:v>2.2289845656613117E-2</c:v>
                </c:pt>
                <c:pt idx="1133">
                  <c:v>2.2260759590868935E-2</c:v>
                </c:pt>
                <c:pt idx="1134">
                  <c:v>2.2231535384313352E-2</c:v>
                </c:pt>
                <c:pt idx="1135">
                  <c:v>2.2209408195579889E-2</c:v>
                </c:pt>
                <c:pt idx="1136">
                  <c:v>2.2230632852992371E-2</c:v>
                </c:pt>
                <c:pt idx="1137">
                  <c:v>2.2251857738068825E-2</c:v>
                </c:pt>
                <c:pt idx="1138">
                  <c:v>2.2273082850811862E-2</c:v>
                </c:pt>
                <c:pt idx="1139">
                  <c:v>2.2294308191224521E-2</c:v>
                </c:pt>
                <c:pt idx="1140">
                  <c:v>2.231332871891107E-2</c:v>
                </c:pt>
                <c:pt idx="1141">
                  <c:v>2.2330141108576666E-2</c:v>
                </c:pt>
                <c:pt idx="1142">
                  <c:v>2.235136315391275E-2</c:v>
                </c:pt>
                <c:pt idx="1143">
                  <c:v>2.2372585423174021E-2</c:v>
                </c:pt>
                <c:pt idx="1144">
                  <c:v>2.2393807916361804E-2</c:v>
                </c:pt>
                <c:pt idx="1145">
                  <c:v>2.2417241876312676E-2</c:v>
                </c:pt>
                <c:pt idx="1146">
                  <c:v>2.2438466148139758E-2</c:v>
                </c:pt>
                <c:pt idx="1147">
                  <c:v>2.2459690645152422E-2</c:v>
                </c:pt>
                <c:pt idx="1148">
                  <c:v>2.2480915367352867E-2</c:v>
                </c:pt>
                <c:pt idx="1149">
                  <c:v>2.2499923741290274E-2</c:v>
                </c:pt>
                <c:pt idx="1150">
                  <c:v>2.252114757809013E-2</c:v>
                </c:pt>
                <c:pt idx="1151">
                  <c:v>2.2542371638832839E-2</c:v>
                </c:pt>
                <c:pt idx="1152">
                  <c:v>2.2563595923521935E-2</c:v>
                </c:pt>
                <c:pt idx="1153">
                  <c:v>2.2584820432158741E-2</c:v>
                </c:pt>
                <c:pt idx="1154">
                  <c:v>2.2608268429632008E-2</c:v>
                </c:pt>
                <c:pt idx="1155">
                  <c:v>2.2629494728213677E-2</c:v>
                </c:pt>
                <c:pt idx="1156">
                  <c:v>2.2650721252002452E-2</c:v>
                </c:pt>
                <c:pt idx="1157">
                  <c:v>2.2674980412099015E-2</c:v>
                </c:pt>
                <c:pt idx="1158">
                  <c:v>2.2693978585565194E-2</c:v>
                </c:pt>
                <c:pt idx="1159">
                  <c:v>2.2715204469936443E-2</c:v>
                </c:pt>
                <c:pt idx="1160">
                  <c:v>2.273643057827307E-2</c:v>
                </c:pt>
                <c:pt idx="1161">
                  <c:v>2.2757656910576397E-2</c:v>
                </c:pt>
                <c:pt idx="1162">
                  <c:v>2.2730403661154325E-2</c:v>
                </c:pt>
                <c:pt idx="1163">
                  <c:v>2.270302711113556E-2</c:v>
                </c:pt>
                <c:pt idx="1164">
                  <c:v>2.2675527265565345E-2</c:v>
                </c:pt>
                <c:pt idx="1165">
                  <c:v>2.2647904129509688E-2</c:v>
                </c:pt>
                <c:pt idx="1166">
                  <c:v>2.2613406036968164E-2</c:v>
                </c:pt>
                <c:pt idx="1167">
                  <c:v>2.2577064299213016E-2</c:v>
                </c:pt>
                <c:pt idx="1168">
                  <c:v>2.2550300322102344E-2</c:v>
                </c:pt>
                <c:pt idx="1169">
                  <c:v>2.2523416338993414E-2</c:v>
                </c:pt>
                <c:pt idx="1170">
                  <c:v>2.2496412354840113E-2</c:v>
                </c:pt>
                <c:pt idx="1171">
                  <c:v>2.2475329583102867E-2</c:v>
                </c:pt>
                <c:pt idx="1172">
                  <c:v>2.2447348488811882E-2</c:v>
                </c:pt>
                <c:pt idx="1173">
                  <c:v>2.2419245471991558E-2</c:v>
                </c:pt>
                <c:pt idx="1174">
                  <c:v>2.2391020537818516E-2</c:v>
                </c:pt>
                <c:pt idx="1175">
                  <c:v>2.2359592593306433E-2</c:v>
                </c:pt>
                <c:pt idx="1176">
                  <c:v>2.2331868708136055E-2</c:v>
                </c:pt>
                <c:pt idx="1177">
                  <c:v>2.2304024857210926E-2</c:v>
                </c:pt>
                <c:pt idx="1178">
                  <c:v>2.2276061045659851E-2</c:v>
                </c:pt>
                <c:pt idx="1179">
                  <c:v>2.2248067289447507E-2</c:v>
                </c:pt>
                <c:pt idx="1180">
                  <c:v>2.2219110961141448E-2</c:v>
                </c:pt>
                <c:pt idx="1181">
                  <c:v>2.2190032752352418E-2</c:v>
                </c:pt>
                <c:pt idx="1182">
                  <c:v>2.2160832668437439E-2</c:v>
                </c:pt>
                <c:pt idx="1183">
                  <c:v>2.2131510714774941E-2</c:v>
                </c:pt>
                <c:pt idx="1184">
                  <c:v>2.2105759293257733E-2</c:v>
                </c:pt>
                <c:pt idx="1185">
                  <c:v>2.207695590281036E-2</c:v>
                </c:pt>
                <c:pt idx="1186">
                  <c:v>2.2048032593568089E-2</c:v>
                </c:pt>
                <c:pt idx="1187">
                  <c:v>2.2025721099997127E-2</c:v>
                </c:pt>
                <c:pt idx="1188">
                  <c:v>2.2043748686055492E-2</c:v>
                </c:pt>
                <c:pt idx="1189">
                  <c:v>2.2061776438138472E-2</c:v>
                </c:pt>
                <c:pt idx="1190">
                  <c:v>2.2079804356246922E-2</c:v>
                </c:pt>
                <c:pt idx="1191">
                  <c:v>2.2097832440382135E-2</c:v>
                </c:pt>
                <c:pt idx="1192">
                  <c:v>2.2109968066567995E-2</c:v>
                </c:pt>
                <c:pt idx="1193">
                  <c:v>2.2124063429785946E-2</c:v>
                </c:pt>
                <c:pt idx="1194">
                  <c:v>2.2142086442129928E-2</c:v>
                </c:pt>
                <c:pt idx="1195">
                  <c:v>2.2160109615993771E-2</c:v>
                </c:pt>
                <c:pt idx="1196">
                  <c:v>2.2178132951379239E-2</c:v>
                </c:pt>
                <c:pt idx="1197">
                  <c:v>2.2198125671704413E-2</c:v>
                </c:pt>
                <c:pt idx="1198">
                  <c:v>2.2216150447331207E-2</c:v>
                </c:pt>
                <c:pt idx="1199">
                  <c:v>2.2234175385386312E-2</c:v>
                </c:pt>
                <c:pt idx="1200">
                  <c:v>2.2252200485871489E-2</c:v>
                </c:pt>
                <c:pt idx="1201">
                  <c:v>2.2268252051181298E-2</c:v>
                </c:pt>
                <c:pt idx="1202">
                  <c:v>2.2286276355726546E-2</c:v>
                </c:pt>
                <c:pt idx="1203">
                  <c:v>2.2304300821803576E-2</c:v>
                </c:pt>
                <c:pt idx="1204">
                  <c:v>2.2322325449413715E-2</c:v>
                </c:pt>
                <c:pt idx="1205">
                  <c:v>2.2340350238558727E-2</c:v>
                </c:pt>
                <c:pt idx="1206">
                  <c:v>2.2360354499889542E-2</c:v>
                </c:pt>
                <c:pt idx="1207">
                  <c:v>2.2378380737424292E-2</c:v>
                </c:pt>
                <c:pt idx="1208">
                  <c:v>2.2396407137400532E-2</c:v>
                </c:pt>
                <c:pt idx="1209">
                  <c:v>2.2417008936283653E-2</c:v>
                </c:pt>
                <c:pt idx="1210">
                  <c:v>2.2433051705801996E-2</c:v>
                </c:pt>
                <c:pt idx="1211">
                  <c:v>2.2451077487262185E-2</c:v>
                </c:pt>
                <c:pt idx="1212">
                  <c:v>2.2469103430268294E-2</c:v>
                </c:pt>
                <c:pt idx="1213">
                  <c:v>2.2487129534819874E-2</c:v>
                </c:pt>
                <c:pt idx="1214">
                  <c:v>2.2457747801004423E-2</c:v>
                </c:pt>
                <c:pt idx="1215">
                  <c:v>2.2428253102482653E-2</c:v>
                </c:pt>
                <c:pt idx="1216">
                  <c:v>2.2398645444238426E-2</c:v>
                </c:pt>
                <c:pt idx="1217">
                  <c:v>2.236892483127105E-2</c:v>
                </c:pt>
                <c:pt idx="1218">
                  <c:v>2.2335569070727288E-2</c:v>
                </c:pt>
                <c:pt idx="1219">
                  <c:v>2.2296363239643187E-2</c:v>
                </c:pt>
                <c:pt idx="1220">
                  <c:v>2.2267273110713477E-2</c:v>
                </c:pt>
                <c:pt idx="1221">
                  <c:v>2.223807245297647E-2</c:v>
                </c:pt>
                <c:pt idx="1222">
                  <c:v>2.2208761271365306E-2</c:v>
                </c:pt>
                <c:pt idx="1223">
                  <c:v>2.2179339570829962E-2</c:v>
                </c:pt>
                <c:pt idx="1224">
                  <c:v>2.2136479391381268E-2</c:v>
                </c:pt>
                <c:pt idx="1225">
                  <c:v>2.2106287513446263E-2</c:v>
                </c:pt>
                <c:pt idx="1226">
                  <c:v>2.207598394514982E-2</c:v>
                </c:pt>
                <c:pt idx="1227">
                  <c:v>2.2044485661719009E-2</c:v>
                </c:pt>
                <c:pt idx="1228">
                  <c:v>2.2014204841820085E-2</c:v>
                </c:pt>
                <c:pt idx="1229">
                  <c:v>2.1983812944711557E-2</c:v>
                </c:pt>
                <c:pt idx="1230">
                  <c:v>2.1953309975525408E-2</c:v>
                </c:pt>
                <c:pt idx="1231">
                  <c:v>2.1922790928044892E-2</c:v>
                </c:pt>
                <c:pt idx="1232">
                  <c:v>2.1891817325721059E-2</c:v>
                </c:pt>
                <c:pt idx="1233">
                  <c:v>2.1860732069258176E-2</c:v>
                </c:pt>
                <c:pt idx="1234">
                  <c:v>2.1829535163906691E-2</c:v>
                </c:pt>
                <c:pt idx="1235">
                  <c:v>2.1800040904650275E-2</c:v>
                </c:pt>
                <c:pt idx="1236">
                  <c:v>2.1767959936594441E-2</c:v>
                </c:pt>
                <c:pt idx="1237">
                  <c:v>2.1736679608163927E-2</c:v>
                </c:pt>
                <c:pt idx="1238">
                  <c:v>2.1705288249392839E-2</c:v>
                </c:pt>
                <c:pt idx="1239">
                  <c:v>2.1707078084744504E-2</c:v>
                </c:pt>
                <c:pt idx="1240">
                  <c:v>2.1722169046040751E-2</c:v>
                </c:pt>
                <c:pt idx="1241">
                  <c:v>2.1737260122458822E-2</c:v>
                </c:pt>
                <c:pt idx="1242">
                  <c:v>2.1752351313999153E-2</c:v>
                </c:pt>
                <c:pt idx="1243">
                  <c:v>2.1767442620663047E-2</c:v>
                </c:pt>
                <c:pt idx="1244">
                  <c:v>2.1779065297686855E-2</c:v>
                </c:pt>
                <c:pt idx="1245">
                  <c:v>2.1794155001621587E-2</c:v>
                </c:pt>
                <c:pt idx="1246">
                  <c:v>2.1809244819416887E-2</c:v>
                </c:pt>
                <c:pt idx="1247">
                  <c:v>2.1824334751074072E-2</c:v>
                </c:pt>
                <c:pt idx="1248">
                  <c:v>2.1841162760112786E-2</c:v>
                </c:pt>
                <c:pt idx="1249">
                  <c:v>2.1856253838442932E-2</c:v>
                </c:pt>
                <c:pt idx="1250">
                  <c:v>2.1871345031270778E-2</c:v>
                </c:pt>
                <c:pt idx="1251">
                  <c:v>2.1886436338596764E-2</c:v>
                </c:pt>
                <c:pt idx="1252">
                  <c:v>2.1901527760420449E-2</c:v>
                </c:pt>
                <c:pt idx="1253">
                  <c:v>2.1914876732162934E-2</c:v>
                </c:pt>
                <c:pt idx="1254">
                  <c:v>2.1929967460876609E-2</c:v>
                </c:pt>
                <c:pt idx="1255">
                  <c:v>2.1945058303458755E-2</c:v>
                </c:pt>
                <c:pt idx="1256">
                  <c:v>2.1960149259910699E-2</c:v>
                </c:pt>
                <c:pt idx="1257">
                  <c:v>2.1976986587052001E-2</c:v>
                </c:pt>
                <c:pt idx="1258">
                  <c:v>2.1992078695886787E-2</c:v>
                </c:pt>
                <c:pt idx="1259">
                  <c:v>2.200717091922583E-2</c:v>
                </c:pt>
                <c:pt idx="1260">
                  <c:v>2.2022263257070872E-2</c:v>
                </c:pt>
                <c:pt idx="1261">
                  <c:v>2.2037355709421915E-2</c:v>
                </c:pt>
                <c:pt idx="1262">
                  <c:v>2.2050697389929715E-2</c:v>
                </c:pt>
                <c:pt idx="1263">
                  <c:v>2.2065789143491728E-2</c:v>
                </c:pt>
                <c:pt idx="1264">
                  <c:v>2.2080881010930999E-2</c:v>
                </c:pt>
                <c:pt idx="1265">
                  <c:v>2.2089322122265744E-2</c:v>
                </c:pt>
                <c:pt idx="1266">
                  <c:v>2.205779841900787E-2</c:v>
                </c:pt>
                <c:pt idx="1267">
                  <c:v>2.202617034314713E-2</c:v>
                </c:pt>
                <c:pt idx="1268">
                  <c:v>2.1994437899650977E-2</c:v>
                </c:pt>
                <c:pt idx="1269">
                  <c:v>2.1962601093503113E-2</c:v>
                </c:pt>
                <c:pt idx="1270">
                  <c:v>2.1923452207111633E-2</c:v>
                </c:pt>
                <c:pt idx="1271">
                  <c:v>2.1891885715744294E-2</c:v>
                </c:pt>
                <c:pt idx="1272">
                  <c:v>2.1860215994613085E-2</c:v>
                </c:pt>
                <c:pt idx="1273">
                  <c:v>2.1828443048691859E-2</c:v>
                </c:pt>
                <c:pt idx="1274">
                  <c:v>2.1796566882970533E-2</c:v>
                </c:pt>
                <c:pt idx="1275">
                  <c:v>2.1766966853219858E-2</c:v>
                </c:pt>
                <c:pt idx="1276">
                  <c:v>2.1734643276430259E-2</c:v>
                </c:pt>
                <c:pt idx="1277">
                  <c:v>2.1702215939227502E-2</c:v>
                </c:pt>
                <c:pt idx="1278">
                  <c:v>2.1669684846703473E-2</c:v>
                </c:pt>
                <c:pt idx="1279">
                  <c:v>2.1635637933127477E-2</c:v>
                </c:pt>
                <c:pt idx="1280">
                  <c:v>2.1603142554292323E-2</c:v>
                </c:pt>
                <c:pt idx="1281">
                  <c:v>2.1570543991037031E-2</c:v>
                </c:pt>
                <c:pt idx="1282">
                  <c:v>2.1537842248479679E-2</c:v>
                </c:pt>
                <c:pt idx="1283">
                  <c:v>2.1505473233628485E-2</c:v>
                </c:pt>
                <c:pt idx="1284">
                  <c:v>2.1472319717022778E-2</c:v>
                </c:pt>
                <c:pt idx="1285">
                  <c:v>2.1439062481195446E-2</c:v>
                </c:pt>
                <c:pt idx="1286">
                  <c:v>2.1405701531369413E-2</c:v>
                </c:pt>
                <c:pt idx="1287">
                  <c:v>2.1372236872782023E-2</c:v>
                </c:pt>
                <c:pt idx="1288">
                  <c:v>2.1339465316506611E-2</c:v>
                </c:pt>
                <c:pt idx="1289">
                  <c:v>2.130604146352693E-2</c:v>
                </c:pt>
                <c:pt idx="1290">
                  <c:v>2.1272514472777625E-2</c:v>
                </c:pt>
                <c:pt idx="1291">
                  <c:v>2.1245460897919906E-2</c:v>
                </c:pt>
                <c:pt idx="1292">
                  <c:v>2.1257822459336998E-2</c:v>
                </c:pt>
                <c:pt idx="1293">
                  <c:v>2.1270184098017505E-2</c:v>
                </c:pt>
                <c:pt idx="1294">
                  <c:v>2.1282545813961426E-2</c:v>
                </c:pt>
                <c:pt idx="1295">
                  <c:v>2.1294907607169192E-2</c:v>
                </c:pt>
                <c:pt idx="1296">
                  <c:v>2.1302736241968677E-2</c:v>
                </c:pt>
                <c:pt idx="1297">
                  <c:v>2.1315095989855936E-2</c:v>
                </c:pt>
                <c:pt idx="1298">
                  <c:v>2.1327455813735446E-2</c:v>
                </c:pt>
                <c:pt idx="1299">
                  <c:v>2.1339815713608087E-2</c:v>
                </c:pt>
                <c:pt idx="1300">
                  <c:v>2.1352175689473424E-2</c:v>
                </c:pt>
                <c:pt idx="1301">
                  <c:v>2.1366050361028805E-2</c:v>
                </c:pt>
                <c:pt idx="1302">
                  <c:v>2.137841122418338E-2</c:v>
                </c:pt>
                <c:pt idx="1303">
                  <c:v>2.1390772163756386E-2</c:v>
                </c:pt>
                <c:pt idx="1304">
                  <c:v>2.1403133179749144E-2</c:v>
                </c:pt>
                <c:pt idx="1305">
                  <c:v>2.1413976708711698E-2</c:v>
                </c:pt>
                <c:pt idx="1306">
                  <c:v>2.1426337140545114E-2</c:v>
                </c:pt>
                <c:pt idx="1307">
                  <c:v>2.1438697648374756E-2</c:v>
                </c:pt>
                <c:pt idx="1308">
                  <c:v>2.145105823220151E-2</c:v>
                </c:pt>
                <c:pt idx="1309">
                  <c:v>2.1464939406018835E-2</c:v>
                </c:pt>
                <c:pt idx="1310">
                  <c:v>2.147730088053668E-2</c:v>
                </c:pt>
                <c:pt idx="1311">
                  <c:v>2.1489662431477787E-2</c:v>
                </c:pt>
                <c:pt idx="1312">
                  <c:v>2.1502024058842155E-2</c:v>
                </c:pt>
                <c:pt idx="1313">
                  <c:v>2.1514385762630667E-2</c:v>
                </c:pt>
                <c:pt idx="1314">
                  <c:v>2.1525223331118979E-2</c:v>
                </c:pt>
                <c:pt idx="1315">
                  <c:v>2.1537584446936094E-2</c:v>
                </c:pt>
                <c:pt idx="1316">
                  <c:v>2.1549945638753853E-2</c:v>
                </c:pt>
                <c:pt idx="1317">
                  <c:v>2.1562306906572255E-2</c:v>
                </c:pt>
                <c:pt idx="1318">
                  <c:v>2.1528288264863131E-2</c:v>
                </c:pt>
                <c:pt idx="1319">
                  <c:v>2.1494171595679248E-2</c:v>
                </c:pt>
                <c:pt idx="1320">
                  <c:v>2.1459956904030086E-2</c:v>
                </c:pt>
                <c:pt idx="1321">
                  <c:v>2.1425644194939246E-2</c:v>
                </c:pt>
                <c:pt idx="1322">
                  <c:v>2.1379828999333595E-2</c:v>
                </c:pt>
                <c:pt idx="1323">
                  <c:v>2.1346037104815366E-2</c:v>
                </c:pt>
                <c:pt idx="1324">
                  <c:v>2.1312148783937199E-2</c:v>
                </c:pt>
                <c:pt idx="1325">
                  <c:v>2.1278164041675544E-2</c:v>
                </c:pt>
                <c:pt idx="1326">
                  <c:v>2.1244082883019891E-2</c:v>
                </c:pt>
                <c:pt idx="1327">
                  <c:v>2.1212464277741497E-2</c:v>
                </c:pt>
                <c:pt idx="1328">
                  <c:v>2.1177951364620001E-2</c:v>
                </c:pt>
                <c:pt idx="1329">
                  <c:v>2.1143341530767391E-2</c:v>
                </c:pt>
                <c:pt idx="1330">
                  <c:v>2.110863478126463E-2</c:v>
                </c:pt>
                <c:pt idx="1331">
                  <c:v>2.1072231019490253E-2</c:v>
                </c:pt>
                <c:pt idx="1332">
                  <c:v>2.1037571468060925E-2</c:v>
                </c:pt>
                <c:pt idx="1333">
                  <c:v>2.1002815535565857E-2</c:v>
                </c:pt>
                <c:pt idx="1334">
                  <c:v>2.0967963227107495E-2</c:v>
                </c:pt>
                <c:pt idx="1335">
                  <c:v>2.0933647477864904E-2</c:v>
                </c:pt>
                <c:pt idx="1336">
                  <c:v>2.0898359341977864E-2</c:v>
                </c:pt>
                <c:pt idx="1337">
                  <c:v>2.0862974326410589E-2</c:v>
                </c:pt>
                <c:pt idx="1338">
                  <c:v>2.0827492436358487E-2</c:v>
                </c:pt>
                <c:pt idx="1339">
                  <c:v>2.0791913677031378E-2</c:v>
                </c:pt>
                <c:pt idx="1340">
                  <c:v>2.0756825768680671E-2</c:v>
                </c:pt>
                <c:pt idx="1341">
                  <c:v>2.0721298972551372E-2</c:v>
                </c:pt>
                <c:pt idx="1342">
                  <c:v>2.0685675841790936E-2</c:v>
                </c:pt>
                <c:pt idx="1343">
                  <c:v>2.065646632662433E-2</c:v>
                </c:pt>
                <c:pt idx="1344">
                  <c:v>2.0666275226595723E-2</c:v>
                </c:pt>
                <c:pt idx="1345">
                  <c:v>2.0676084175229932E-2</c:v>
                </c:pt>
                <c:pt idx="1346">
                  <c:v>2.0685893172526518E-2</c:v>
                </c:pt>
                <c:pt idx="1347">
                  <c:v>2.0695702218486784E-2</c:v>
                </c:pt>
                <c:pt idx="1348">
                  <c:v>2.0702923511525508E-2</c:v>
                </c:pt>
                <c:pt idx="1349">
                  <c:v>2.0711437214457087E-2</c:v>
                </c:pt>
                <c:pt idx="1350">
                  <c:v>2.0721244711462545E-2</c:v>
                </c:pt>
                <c:pt idx="1351">
                  <c:v>2.0731052256330713E-2</c:v>
                </c:pt>
                <c:pt idx="1352">
                  <c:v>2.0740859849061589E-2</c:v>
                </c:pt>
                <c:pt idx="1353">
                  <c:v>2.0751964061759824E-2</c:v>
                </c:pt>
                <c:pt idx="1354">
                  <c:v>2.0761772316196157E-2</c:v>
                </c:pt>
                <c:pt idx="1355">
                  <c:v>2.0771580618762778E-2</c:v>
                </c:pt>
                <c:pt idx="1356">
                  <c:v>2.0781388969460569E-2</c:v>
                </c:pt>
                <c:pt idx="1357">
                  <c:v>2.0791197368289091E-2</c:v>
                </c:pt>
                <c:pt idx="1358">
                  <c:v>2.0799706410571231E-2</c:v>
                </c:pt>
                <c:pt idx="1359">
                  <c:v>2.0809514338345922E-2</c:v>
                </c:pt>
                <c:pt idx="1360">
                  <c:v>2.0819322313985533E-2</c:v>
                </c:pt>
                <c:pt idx="1361">
                  <c:v>2.0829130337488733E-2</c:v>
                </c:pt>
                <c:pt idx="1362">
                  <c:v>2.0840240084402755E-2</c:v>
                </c:pt>
                <c:pt idx="1363">
                  <c:v>2.0850048772021804E-2</c:v>
                </c:pt>
                <c:pt idx="1364">
                  <c:v>2.0859857507773343E-2</c:v>
                </c:pt>
                <c:pt idx="1365">
                  <c:v>2.086966629165737E-2</c:v>
                </c:pt>
                <c:pt idx="1366">
                  <c:v>2.0878171172985547E-2</c:v>
                </c:pt>
                <c:pt idx="1367">
                  <c:v>2.088797948368178E-2</c:v>
                </c:pt>
                <c:pt idx="1368">
                  <c:v>2.0897787842244695E-2</c:v>
                </c:pt>
                <c:pt idx="1369">
                  <c:v>2.0907596248673849E-2</c:v>
                </c:pt>
                <c:pt idx="1370">
                  <c:v>2.0870789174634606E-2</c:v>
                </c:pt>
                <c:pt idx="1371">
                  <c:v>2.0833888862168439E-2</c:v>
                </c:pt>
                <c:pt idx="1372">
                  <c:v>2.0796895316434538E-2</c:v>
                </c:pt>
                <c:pt idx="1373">
                  <c:v>2.0759808542607099E-2</c:v>
                </c:pt>
                <c:pt idx="1374">
                  <c:v>2.071048886788952E-2</c:v>
                </c:pt>
                <c:pt idx="1375">
                  <c:v>2.0673937660772881E-2</c:v>
                </c:pt>
                <c:pt idx="1376">
                  <c:v>2.0637294741353708E-2</c:v>
                </c:pt>
                <c:pt idx="1377">
                  <c:v>2.0600560114756163E-2</c:v>
                </c:pt>
                <c:pt idx="1378">
                  <c:v>2.0563733786117002E-2</c:v>
                </c:pt>
                <c:pt idx="1379">
                  <c:v>2.0529611177586851E-2</c:v>
                </c:pt>
                <c:pt idx="1380">
                  <c:v>2.0492360944600808E-2</c:v>
                </c:pt>
                <c:pt idx="1381">
                  <c:v>2.0455018530627988E-2</c:v>
                </c:pt>
                <c:pt idx="1382">
                  <c:v>2.0417583940889567E-2</c:v>
                </c:pt>
                <c:pt idx="1383">
                  <c:v>2.0378226792982488E-2</c:v>
                </c:pt>
                <c:pt idx="1384">
                  <c:v>2.0340850360683314E-2</c:v>
                </c:pt>
                <c:pt idx="1385">
                  <c:v>2.0303382262657828E-2</c:v>
                </c:pt>
                <c:pt idx="1386">
                  <c:v>2.0265822504144878E-2</c:v>
                </c:pt>
                <c:pt idx="1387">
                  <c:v>2.0228171090396787E-2</c:v>
                </c:pt>
                <c:pt idx="1388">
                  <c:v>2.019104100540374E-2</c:v>
                </c:pt>
                <c:pt idx="1389">
                  <c:v>2.0152961332587219E-2</c:v>
                </c:pt>
                <c:pt idx="1390">
                  <c:v>2.0114789526238852E-2</c:v>
                </c:pt>
                <c:pt idx="1391">
                  <c:v>2.007652559169645E-2</c:v>
                </c:pt>
                <c:pt idx="1392">
                  <c:v>2.0038539377823229E-2</c:v>
                </c:pt>
                <c:pt idx="1393">
                  <c:v>2.0000338143660725E-2</c:v>
                </c:pt>
                <c:pt idx="1394">
                  <c:v>1.9962045291381649E-2</c:v>
                </c:pt>
                <c:pt idx="1395">
                  <c:v>1.9930203880786923E-2</c:v>
                </c:pt>
                <c:pt idx="1396">
                  <c:v>1.9937581551423073E-2</c:v>
                </c:pt>
                <c:pt idx="1397">
                  <c:v>1.9944959249599367E-2</c:v>
                </c:pt>
                <c:pt idx="1398">
                  <c:v>1.9952336975314067E-2</c:v>
                </c:pt>
                <c:pt idx="1399">
                  <c:v>1.9959714728569347E-2</c:v>
                </c:pt>
                <c:pt idx="1400">
                  <c:v>1.9966013708603073E-2</c:v>
                </c:pt>
                <c:pt idx="1401">
                  <c:v>1.9971232923930105E-2</c:v>
                </c:pt>
                <c:pt idx="1402">
                  <c:v>1.9978609532032794E-2</c:v>
                </c:pt>
                <c:pt idx="1403">
                  <c:v>1.9985986167222327E-2</c:v>
                </c:pt>
                <c:pt idx="1404">
                  <c:v>1.9994443110194257E-2</c:v>
                </c:pt>
                <c:pt idx="1405">
                  <c:v>2.0001820209223049E-2</c:v>
                </c:pt>
                <c:pt idx="1406">
                  <c:v>2.0009197335489393E-2</c:v>
                </c:pt>
                <c:pt idx="1407">
                  <c:v>2.001657448899373E-2</c:v>
                </c:pt>
                <c:pt idx="1408">
                  <c:v>2.002395166973606E-2</c:v>
                </c:pt>
                <c:pt idx="1409">
                  <c:v>2.0030246547177007E-2</c:v>
                </c:pt>
                <c:pt idx="1410">
                  <c:v>2.0037623371973984E-2</c:v>
                </c:pt>
                <c:pt idx="1411">
                  <c:v>2.0045000223857364E-2</c:v>
                </c:pt>
                <c:pt idx="1412">
                  <c:v>2.0052377102828464E-2</c:v>
                </c:pt>
                <c:pt idx="1413">
                  <c:v>2.0059754008886849E-2</c:v>
                </c:pt>
                <c:pt idx="1414">
                  <c:v>2.0068215326194454E-2</c:v>
                </c:pt>
                <c:pt idx="1415">
                  <c:v>2.0075592697605362E-2</c:v>
                </c:pt>
                <c:pt idx="1416">
                  <c:v>2.0082970096255582E-2</c:v>
                </c:pt>
                <c:pt idx="1417">
                  <c:v>2.0091401442352479E-2</c:v>
                </c:pt>
                <c:pt idx="1418">
                  <c:v>2.0097692810774326E-2</c:v>
                </c:pt>
                <c:pt idx="1419">
                  <c:v>2.0105069883228226E-2</c:v>
                </c:pt>
                <c:pt idx="1420">
                  <c:v>2.0112446982770735E-2</c:v>
                </c:pt>
                <c:pt idx="1421">
                  <c:v>2.0119824109400969E-2</c:v>
                </c:pt>
                <c:pt idx="1422">
                  <c:v>2.0081942232611942E-2</c:v>
                </c:pt>
                <c:pt idx="1423">
                  <c:v>2.0043974440715397E-2</c:v>
                </c:pt>
                <c:pt idx="1424">
                  <c:v>2.0005920738610405E-2</c:v>
                </c:pt>
                <c:pt idx="1425">
                  <c:v>1.9967781131205304E-2</c:v>
                </c:pt>
                <c:pt idx="1426">
                  <c:v>1.9917235987645002E-2</c:v>
                </c:pt>
                <c:pt idx="1427">
                  <c:v>1.9879627025145952E-2</c:v>
                </c:pt>
                <c:pt idx="1428">
                  <c:v>1.9841933555964811E-2</c:v>
                </c:pt>
                <c:pt idx="1429">
                  <c:v>1.9804155584963349E-2</c:v>
                </c:pt>
                <c:pt idx="1430">
                  <c:v>1.9766293117015055E-2</c:v>
                </c:pt>
                <c:pt idx="1431">
                  <c:v>1.9731235771459615E-2</c:v>
                </c:pt>
                <c:pt idx="1432">
                  <c:v>1.9692970452703816E-2</c:v>
                </c:pt>
                <c:pt idx="1433">
                  <c:v>1.9654620195601821E-2</c:v>
                </c:pt>
                <c:pt idx="1434">
                  <c:v>1.9616185005101372E-2</c:v>
                </c:pt>
                <c:pt idx="1435">
                  <c:v>1.9575713494391911E-2</c:v>
                </c:pt>
                <c:pt idx="1436">
                  <c:v>1.9537344147707244E-2</c:v>
                </c:pt>
                <c:pt idx="1437">
                  <c:v>1.9498890338492128E-2</c:v>
                </c:pt>
                <c:pt idx="1438">
                  <c:v>1.9460352071705642E-2</c:v>
                </c:pt>
                <c:pt idx="1439">
                  <c:v>1.9421729352319023E-2</c:v>
                </c:pt>
                <c:pt idx="1440">
                  <c:v>1.9383790539113873E-2</c:v>
                </c:pt>
                <c:pt idx="1441">
                  <c:v>1.9344760954246257E-2</c:v>
                </c:pt>
                <c:pt idx="1442">
                  <c:v>1.9305646475946025E-2</c:v>
                </c:pt>
                <c:pt idx="1443">
                  <c:v>1.9266447109257019E-2</c:v>
                </c:pt>
                <c:pt idx="1444">
                  <c:v>1.9227349141118549E-2</c:v>
                </c:pt>
                <c:pt idx="1445">
                  <c:v>1.9188219811122814E-2</c:v>
                </c:pt>
                <c:pt idx="1446">
                  <c:v>1.9149006063625396E-2</c:v>
                </c:pt>
                <c:pt idx="1447">
                  <c:v>1.9116060710145308E-2</c:v>
                </c:pt>
                <c:pt idx="1448">
                  <c:v>1.9121196027642635E-2</c:v>
                </c:pt>
                <c:pt idx="1449">
                  <c:v>1.9126331358489283E-2</c:v>
                </c:pt>
                <c:pt idx="1450">
                  <c:v>1.9131466702683949E-2</c:v>
                </c:pt>
                <c:pt idx="1451">
                  <c:v>1.9136602060226635E-2</c:v>
                </c:pt>
                <c:pt idx="1452">
                  <c:v>1.9141737431118206E-2</c:v>
                </c:pt>
                <c:pt idx="1453">
                  <c:v>1.9145124266505314E-2</c:v>
                </c:pt>
                <c:pt idx="1454">
                  <c:v>1.9150259118560078E-2</c:v>
                </c:pt>
                <c:pt idx="1455">
                  <c:v>1.915539398381615E-2</c:v>
                </c:pt>
                <c:pt idx="1456">
                  <c:v>1.9160528862274408E-2</c:v>
                </c:pt>
                <c:pt idx="1457">
                  <c:v>1.9166539091412683E-2</c:v>
                </c:pt>
                <c:pt idx="1458">
                  <c:v>1.9171674269322685E-2</c:v>
                </c:pt>
                <c:pt idx="1459">
                  <c:v>1.9176809460509061E-2</c:v>
                </c:pt>
                <c:pt idx="1460">
                  <c:v>1.9181944664970065E-2</c:v>
                </c:pt>
                <c:pt idx="1461">
                  <c:v>1.9186203452599384E-2</c:v>
                </c:pt>
                <c:pt idx="1462">
                  <c:v>1.9191338410270761E-2</c:v>
                </c:pt>
                <c:pt idx="1463">
                  <c:v>1.9196473381144767E-2</c:v>
                </c:pt>
                <c:pt idx="1464">
                  <c:v>1.9201608365221397E-2</c:v>
                </c:pt>
                <c:pt idx="1465">
                  <c:v>1.9206743362499775E-2</c:v>
                </c:pt>
                <c:pt idx="1466">
                  <c:v>1.9212756170524231E-2</c:v>
                </c:pt>
                <c:pt idx="1467">
                  <c:v>1.9217891467914614E-2</c:v>
                </c:pt>
                <c:pt idx="1468">
                  <c:v>1.9223026778581374E-2</c:v>
                </c:pt>
                <c:pt idx="1469">
                  <c:v>1.9228895721313394E-2</c:v>
                </c:pt>
                <c:pt idx="1470">
                  <c:v>1.9233152128478644E-2</c:v>
                </c:pt>
                <c:pt idx="1471">
                  <c:v>1.9238287206858742E-2</c:v>
                </c:pt>
                <c:pt idx="1472">
                  <c:v>1.9243422298441025E-2</c:v>
                </c:pt>
                <c:pt idx="1473">
                  <c:v>1.9248557403226372E-2</c:v>
                </c:pt>
                <c:pt idx="1474">
                  <c:v>1.9217188279505363E-2</c:v>
                </c:pt>
                <c:pt idx="1475">
                  <c:v>1.9185753105931732E-2</c:v>
                </c:pt>
                <c:pt idx="1476">
                  <c:v>1.915425188563924E-2</c:v>
                </c:pt>
                <c:pt idx="1477">
                  <c:v>1.9122684621769106E-2</c:v>
                </c:pt>
                <c:pt idx="1478">
                  <c:v>1.9091051317469146E-2</c:v>
                </c:pt>
                <c:pt idx="1479">
                  <c:v>1.9046934665844846E-2</c:v>
                </c:pt>
                <c:pt idx="1480">
                  <c:v>1.9015919326078278E-2</c:v>
                </c:pt>
                <c:pt idx="1481">
                  <c:v>1.8984839359909415E-2</c:v>
                </c:pt>
                <c:pt idx="1482">
                  <c:v>1.8953694770437714E-2</c:v>
                </c:pt>
                <c:pt idx="1483">
                  <c:v>1.8929491855142908E-2</c:v>
                </c:pt>
                <c:pt idx="1484">
                  <c:v>1.8897654382425712E-2</c:v>
                </c:pt>
                <c:pt idx="1485">
                  <c:v>1.8865751248310015E-2</c:v>
                </c:pt>
                <c:pt idx="1486">
                  <c:v>1.8833782455975782E-2</c:v>
                </c:pt>
                <c:pt idx="1487">
                  <c:v>1.8794032186984798E-2</c:v>
                </c:pt>
                <c:pt idx="1488">
                  <c:v>1.8762303410883627E-2</c:v>
                </c:pt>
                <c:pt idx="1489">
                  <c:v>1.873050968850707E-2</c:v>
                </c:pt>
                <c:pt idx="1490">
                  <c:v>1.8698651023024485E-2</c:v>
                </c:pt>
                <c:pt idx="1491">
                  <c:v>1.8669163090238895E-2</c:v>
                </c:pt>
                <c:pt idx="1492">
                  <c:v>1.8634738875453655E-2</c:v>
                </c:pt>
                <c:pt idx="1493">
                  <c:v>1.8602685399736963E-2</c:v>
                </c:pt>
                <c:pt idx="1494">
                  <c:v>1.8570566993656484E-2</c:v>
                </c:pt>
                <c:pt idx="1495">
                  <c:v>1.8538383660415273E-2</c:v>
                </c:pt>
                <c:pt idx="1496">
                  <c:v>1.8506135403221147E-2</c:v>
                </c:pt>
                <c:pt idx="1497">
                  <c:v>1.84738222252884E-2</c:v>
                </c:pt>
                <c:pt idx="1498">
                  <c:v>1.8441444129838239E-2</c:v>
                </c:pt>
                <c:pt idx="1499">
                  <c:v>1.8414126102220922E-2</c:v>
                </c:pt>
                <c:pt idx="1500">
                  <c:v>1.8417530151155544E-2</c:v>
                </c:pt>
                <c:pt idx="1501">
                  <c:v>1.8420934205989014E-2</c:v>
                </c:pt>
                <c:pt idx="1502">
                  <c:v>1.8424338266721765E-2</c:v>
                </c:pt>
                <c:pt idx="1503">
                  <c:v>1.8427742333353366E-2</c:v>
                </c:pt>
                <c:pt idx="1504">
                  <c:v>1.8429006146021106E-2</c:v>
                </c:pt>
                <c:pt idx="1505">
                  <c:v>1.8431696190598999E-2</c:v>
                </c:pt>
                <c:pt idx="1506">
                  <c:v>1.8435099579314603E-2</c:v>
                </c:pt>
                <c:pt idx="1507">
                  <c:v>1.8438502973800616E-2</c:v>
                </c:pt>
                <c:pt idx="1508">
                  <c:v>1.8441906374056599E-2</c:v>
                </c:pt>
                <c:pt idx="1509">
                  <c:v>1.844888122841527E-2</c:v>
                </c:pt>
                <c:pt idx="1510">
                  <c:v>1.8449427573834498E-2</c:v>
                </c:pt>
                <c:pt idx="1511">
                  <c:v>1.845283116544481E-2</c:v>
                </c:pt>
                <c:pt idx="1512">
                  <c:v>1.8456234762858389E-2</c:v>
                </c:pt>
                <c:pt idx="1513">
                  <c:v>1.8458923461890486E-2</c:v>
                </c:pt>
                <c:pt idx="1514">
                  <c:v>1.8462326896768497E-2</c:v>
                </c:pt>
                <c:pt idx="1515">
                  <c:v>1.8465730337416483E-2</c:v>
                </c:pt>
                <c:pt idx="1516">
                  <c:v>1.8469133783834878E-2</c:v>
                </c:pt>
                <c:pt idx="1517">
                  <c:v>1.8473252836960843E-2</c:v>
                </c:pt>
                <c:pt idx="1518">
                  <c:v>1.8476656469189209E-2</c:v>
                </c:pt>
                <c:pt idx="1519">
                  <c:v>1.8480060107219969E-2</c:v>
                </c:pt>
                <c:pt idx="1520">
                  <c:v>1.8483463751053121E-2</c:v>
                </c:pt>
                <c:pt idx="1521">
                  <c:v>1.8488326109451673E-2</c:v>
                </c:pt>
                <c:pt idx="1522">
                  <c:v>1.8491729767376848E-2</c:v>
                </c:pt>
                <c:pt idx="1523">
                  <c:v>1.8495133431104416E-2</c:v>
                </c:pt>
                <c:pt idx="1524">
                  <c:v>1.8498537100635253E-2</c:v>
                </c:pt>
                <c:pt idx="1525">
                  <c:v>1.8490329483406755E-2</c:v>
                </c:pt>
                <c:pt idx="1526">
                  <c:v>1.8466606652101678E-2</c:v>
                </c:pt>
                <c:pt idx="1527">
                  <c:v>1.8442836932907866E-2</c:v>
                </c:pt>
                <c:pt idx="1528">
                  <c:v>1.8419020327504414E-2</c:v>
                </c:pt>
                <c:pt idx="1529">
                  <c:v>1.8395156837577444E-2</c:v>
                </c:pt>
                <c:pt idx="1530">
                  <c:v>1.8366544618326524E-2</c:v>
                </c:pt>
                <c:pt idx="1531">
                  <c:v>1.8342869095499079E-2</c:v>
                </c:pt>
                <c:pt idx="1532">
                  <c:v>1.8319147197633476E-2</c:v>
                </c:pt>
                <c:pt idx="1533">
                  <c:v>1.8295378926408375E-2</c:v>
                </c:pt>
                <c:pt idx="1534">
                  <c:v>1.8271564283504169E-2</c:v>
                </c:pt>
                <c:pt idx="1535">
                  <c:v>1.8245902409054524E-2</c:v>
                </c:pt>
                <c:pt idx="1536">
                  <c:v>1.8221847017748524E-2</c:v>
                </c:pt>
                <c:pt idx="1537">
                  <c:v>1.8197745009292599E-2</c:v>
                </c:pt>
                <c:pt idx="1538">
                  <c:v>1.8173596385391181E-2</c:v>
                </c:pt>
                <c:pt idx="1539">
                  <c:v>1.8148356557370061E-2</c:v>
                </c:pt>
                <c:pt idx="1540">
                  <c:v>1.8124257096947587E-2</c:v>
                </c:pt>
                <c:pt idx="1541">
                  <c:v>1.8100111276950239E-2</c:v>
                </c:pt>
                <c:pt idx="1542">
                  <c:v>1.8075919099086218E-2</c:v>
                </c:pt>
                <c:pt idx="1543">
                  <c:v>1.8052154094105696E-2</c:v>
                </c:pt>
                <c:pt idx="1544">
                  <c:v>1.8027725813518271E-2</c:v>
                </c:pt>
                <c:pt idx="1545">
                  <c:v>1.8003250929511147E-2</c:v>
                </c:pt>
                <c:pt idx="1546">
                  <c:v>1.7978729443815393E-2</c:v>
                </c:pt>
                <c:pt idx="1547">
                  <c:v>1.7954262901763187E-2</c:v>
                </c:pt>
                <c:pt idx="1548">
                  <c:v>1.7929792612744626E-2</c:v>
                </c:pt>
                <c:pt idx="1549">
                  <c:v>1.7905275977905834E-2</c:v>
                </c:pt>
                <c:pt idx="1550">
                  <c:v>1.7880712998980218E-2</c:v>
                </c:pt>
                <c:pt idx="1551">
                  <c:v>1.787141568082834E-2</c:v>
                </c:pt>
                <c:pt idx="1552">
                  <c:v>1.7873592436579204E-2</c:v>
                </c:pt>
                <c:pt idx="1553">
                  <c:v>1.7875769194729892E-2</c:v>
                </c:pt>
                <c:pt idx="1554">
                  <c:v>1.7877945955280829E-2</c:v>
                </c:pt>
                <c:pt idx="1555">
                  <c:v>1.788012271823072E-2</c:v>
                </c:pt>
                <c:pt idx="1556">
                  <c:v>1.7880504806802783E-2</c:v>
                </c:pt>
                <c:pt idx="1557">
                  <c:v>1.7882681251144658E-2</c:v>
                </c:pt>
                <c:pt idx="1558">
                  <c:v>1.788485769784752E-2</c:v>
                </c:pt>
                <c:pt idx="1559">
                  <c:v>1.7887034146910043E-2</c:v>
                </c:pt>
                <c:pt idx="1560">
                  <c:v>1.7889210598333549E-2</c:v>
                </c:pt>
                <c:pt idx="1561">
                  <c:v>1.789198578682559E-2</c:v>
                </c:pt>
                <c:pt idx="1562">
                  <c:v>1.7894162350831102E-2</c:v>
                </c:pt>
                <c:pt idx="1563">
                  <c:v>1.7896338917210101E-2</c:v>
                </c:pt>
                <c:pt idx="1564">
                  <c:v>1.7898515485962146E-2</c:v>
                </c:pt>
                <c:pt idx="1565">
                  <c:v>1.7900092890855684E-2</c:v>
                </c:pt>
                <c:pt idx="1566">
                  <c:v>1.7902269356441122E-2</c:v>
                </c:pt>
                <c:pt idx="1567">
                  <c:v>1.7904445824387098E-2</c:v>
                </c:pt>
                <c:pt idx="1568">
                  <c:v>1.7906622294693621E-2</c:v>
                </c:pt>
                <c:pt idx="1569">
                  <c:v>1.7909398365328181E-2</c:v>
                </c:pt>
                <c:pt idx="1570">
                  <c:v>1.7911574948322458E-2</c:v>
                </c:pt>
                <c:pt idx="1571">
                  <c:v>1.7913751533689345E-2</c:v>
                </c:pt>
                <c:pt idx="1572">
                  <c:v>1.7915928121431036E-2</c:v>
                </c:pt>
                <c:pt idx="1573">
                  <c:v>1.7918104711545337E-2</c:v>
                </c:pt>
                <c:pt idx="1574">
                  <c:v>1.7919681166101945E-2</c:v>
                </c:pt>
                <c:pt idx="1575">
                  <c:v>1.7921857652930941E-2</c:v>
                </c:pt>
                <c:pt idx="1576">
                  <c:v>1.7924034142121802E-2</c:v>
                </c:pt>
                <c:pt idx="1577">
                  <c:v>1.7926210633671884E-2</c:v>
                </c:pt>
                <c:pt idx="1578">
                  <c:v>1.7909693855294624E-2</c:v>
                </c:pt>
                <c:pt idx="1579">
                  <c:v>1.7893146102243046E-2</c:v>
                </c:pt>
                <c:pt idx="1580">
                  <c:v>1.7876567375286923E-2</c:v>
                </c:pt>
                <c:pt idx="1581">
                  <c:v>1.7859957675195579E-2</c:v>
                </c:pt>
                <c:pt idx="1582">
                  <c:v>1.7838691827805356E-2</c:v>
                </c:pt>
                <c:pt idx="1583">
                  <c:v>1.7822311998071046E-2</c:v>
                </c:pt>
                <c:pt idx="1584">
                  <c:v>1.7805901697687691E-2</c:v>
                </c:pt>
                <c:pt idx="1585">
                  <c:v>1.7789460927417719E-2</c:v>
                </c:pt>
                <c:pt idx="1586">
                  <c:v>1.7772989688024439E-2</c:v>
                </c:pt>
                <c:pt idx="1587">
                  <c:v>1.7757524452076914E-2</c:v>
                </c:pt>
                <c:pt idx="1588">
                  <c:v>1.7740895243235508E-2</c:v>
                </c:pt>
                <c:pt idx="1589">
                  <c:v>1.7724235402692332E-2</c:v>
                </c:pt>
                <c:pt idx="1590">
                  <c:v>1.7707544931219669E-2</c:v>
                </c:pt>
                <c:pt idx="1591">
                  <c:v>1.7690176481029947E-2</c:v>
                </c:pt>
                <c:pt idx="1592">
                  <c:v>1.7673522443009564E-2</c:v>
                </c:pt>
                <c:pt idx="1593">
                  <c:v>1.7656837941249386E-2</c:v>
                </c:pt>
                <c:pt idx="1594">
                  <c:v>1.7640122976524446E-2</c:v>
                </c:pt>
                <c:pt idx="1595">
                  <c:v>1.7623633137099307E-2</c:v>
                </c:pt>
                <c:pt idx="1596">
                  <c:v>1.760675889637852E-2</c:v>
                </c:pt>
                <c:pt idx="1597">
                  <c:v>1.7589854030184426E-2</c:v>
                </c:pt>
                <c:pt idx="1598">
                  <c:v>1.7572918539301104E-2</c:v>
                </c:pt>
                <c:pt idx="1599">
                  <c:v>1.7555952424515239E-2</c:v>
                </c:pt>
                <c:pt idx="1600">
                  <c:v>1.753919350948133E-2</c:v>
                </c:pt>
                <c:pt idx="1601">
                  <c:v>1.7522265325814759E-2</c:v>
                </c:pt>
                <c:pt idx="1602">
                  <c:v>1.7505306685432778E-2</c:v>
                </c:pt>
                <c:pt idx="1603">
                  <c:v>1.7490942460155721E-2</c:v>
                </c:pt>
                <c:pt idx="1604">
                  <c:v>1.7492314409290454E-2</c:v>
                </c:pt>
                <c:pt idx="1605">
                  <c:v>1.7493686359378775E-2</c:v>
                </c:pt>
                <c:pt idx="1606">
                  <c:v>1.749505831042111E-2</c:v>
                </c:pt>
                <c:pt idx="1607">
                  <c:v>1.7496430262416599E-2</c:v>
                </c:pt>
                <c:pt idx="1608">
                  <c:v>1.7496236394602321E-2</c:v>
                </c:pt>
                <c:pt idx="1609">
                  <c:v>1.7497608149148299E-2</c:v>
                </c:pt>
                <c:pt idx="1610">
                  <c:v>1.7498979904632308E-2</c:v>
                </c:pt>
                <c:pt idx="1611">
                  <c:v>1.7500351661054351E-2</c:v>
                </c:pt>
                <c:pt idx="1612">
                  <c:v>1.7501723418413547E-2</c:v>
                </c:pt>
                <c:pt idx="1613">
                  <c:v>1.7503617426084406E-2</c:v>
                </c:pt>
                <c:pt idx="1614">
                  <c:v>1.750498925179414E-2</c:v>
                </c:pt>
                <c:pt idx="1615">
                  <c:v>1.7506361078446851E-2</c:v>
                </c:pt>
                <c:pt idx="1616">
                  <c:v>1.7507732906042548E-2</c:v>
                </c:pt>
                <c:pt idx="1617">
                  <c:v>1.7508582219278708E-2</c:v>
                </c:pt>
                <c:pt idx="1618">
                  <c:v>1.7509953982265666E-2</c:v>
                </c:pt>
                <c:pt idx="1619">
                  <c:v>1.7511325746190218E-2</c:v>
                </c:pt>
                <c:pt idx="1620">
                  <c:v>1.751269751105192E-2</c:v>
                </c:pt>
                <c:pt idx="1621">
                  <c:v>1.7514592058166634E-2</c:v>
                </c:pt>
                <c:pt idx="1622">
                  <c:v>1.7515963891420658E-2</c:v>
                </c:pt>
                <c:pt idx="1623">
                  <c:v>1.7517335725617669E-2</c:v>
                </c:pt>
                <c:pt idx="1624">
                  <c:v>1.7518707560758538E-2</c:v>
                </c:pt>
                <c:pt idx="1625">
                  <c:v>1.7520079396841508E-2</c:v>
                </c:pt>
                <c:pt idx="1626">
                  <c:v>1.7520928119919964E-2</c:v>
                </c:pt>
                <c:pt idx="1627">
                  <c:v>1.7522299891347463E-2</c:v>
                </c:pt>
                <c:pt idx="1628">
                  <c:v>1.7523671663712114E-2</c:v>
                </c:pt>
                <c:pt idx="1629">
                  <c:v>1.75250434370148E-2</c:v>
                </c:pt>
                <c:pt idx="1630">
                  <c:v>1.7515436015462561E-2</c:v>
                </c:pt>
                <c:pt idx="1631">
                  <c:v>1.7505811125374974E-2</c:v>
                </c:pt>
                <c:pt idx="1632">
                  <c:v>1.7496168767003332E-2</c:v>
                </c:pt>
                <c:pt idx="1633">
                  <c:v>1.7486508940600248E-2</c:v>
                </c:pt>
                <c:pt idx="1634">
                  <c:v>1.7474628625819253E-2</c:v>
                </c:pt>
                <c:pt idx="1635">
                  <c:v>1.7465105548369164E-2</c:v>
                </c:pt>
                <c:pt idx="1636">
                  <c:v>1.745556528583311E-2</c:v>
                </c:pt>
                <c:pt idx="1637">
                  <c:v>1.744600783846089E-2</c:v>
                </c:pt>
                <c:pt idx="1638">
                  <c:v>1.7436433206502747E-2</c:v>
                </c:pt>
                <c:pt idx="1639">
                  <c:v>1.7427278516809749E-2</c:v>
                </c:pt>
                <c:pt idx="1640">
                  <c:v>1.7417612448179649E-2</c:v>
                </c:pt>
                <c:pt idx="1641">
                  <c:v>1.7407929102689824E-2</c:v>
                </c:pt>
                <c:pt idx="1642">
                  <c:v>1.73982284805945E-2</c:v>
                </c:pt>
                <c:pt idx="1643">
                  <c:v>1.7388302286703464E-2</c:v>
                </c:pt>
                <c:pt idx="1644">
                  <c:v>1.7378624552505096E-2</c:v>
                </c:pt>
                <c:pt idx="1645">
                  <c:v>1.7368929635483737E-2</c:v>
                </c:pt>
                <c:pt idx="1646">
                  <c:v>1.7359217535893097E-2</c:v>
                </c:pt>
                <c:pt idx="1647">
                  <c:v>1.7349466229917426E-2</c:v>
                </c:pt>
                <c:pt idx="1648">
                  <c:v>1.7339661953529081E-2</c:v>
                </c:pt>
                <c:pt idx="1649">
                  <c:v>1.7329840402320475E-2</c:v>
                </c:pt>
                <c:pt idx="1650">
                  <c:v>1.7320001576547575E-2</c:v>
                </c:pt>
                <c:pt idx="1651">
                  <c:v>1.7310145476469412E-2</c:v>
                </c:pt>
                <c:pt idx="1652">
                  <c:v>1.7300584118650788E-2</c:v>
                </c:pt>
                <c:pt idx="1653">
                  <c:v>1.7290751748213824E-2</c:v>
                </c:pt>
                <c:pt idx="1654">
                  <c:v>1.7280902197252465E-2</c:v>
                </c:pt>
                <c:pt idx="1655">
                  <c:v>1.7272577323612457E-2</c:v>
                </c:pt>
                <c:pt idx="1656">
                  <c:v>1.7273496232841599E-2</c:v>
                </c:pt>
                <c:pt idx="1657">
                  <c:v>1.7274415142497359E-2</c:v>
                </c:pt>
                <c:pt idx="1658">
                  <c:v>1.7275334052581033E-2</c:v>
                </c:pt>
                <c:pt idx="1659">
                  <c:v>1.7276252963093066E-2</c:v>
                </c:pt>
                <c:pt idx="1660">
                  <c:v>1.7276692877963479E-2</c:v>
                </c:pt>
                <c:pt idx="1661">
                  <c:v>1.7277132724839116E-2</c:v>
                </c:pt>
                <c:pt idx="1662">
                  <c:v>1.7278051548757604E-2</c:v>
                </c:pt>
                <c:pt idx="1663">
                  <c:v>1.7278970373098612E-2</c:v>
                </c:pt>
                <c:pt idx="1664">
                  <c:v>1.7279889197863017E-2</c:v>
                </c:pt>
                <c:pt idx="1665">
                  <c:v>1.7281287219367846E-2</c:v>
                </c:pt>
                <c:pt idx="1666">
                  <c:v>1.72822060889249E-2</c:v>
                </c:pt>
                <c:pt idx="1667">
                  <c:v>1.7283124958907409E-2</c:v>
                </c:pt>
                <c:pt idx="1668">
                  <c:v>1.7284043829315802E-2</c:v>
                </c:pt>
                <c:pt idx="1669">
                  <c:v>1.7284962700149651E-2</c:v>
                </c:pt>
                <c:pt idx="1670">
                  <c:v>1.7285402155334209E-2</c:v>
                </c:pt>
                <c:pt idx="1671">
                  <c:v>1.72863209830602E-2</c:v>
                </c:pt>
                <c:pt idx="1672">
                  <c:v>1.7287239811209592E-2</c:v>
                </c:pt>
                <c:pt idx="1673">
                  <c:v>1.7288158639781937E-2</c:v>
                </c:pt>
                <c:pt idx="1674">
                  <c:v>1.7289557060699796E-2</c:v>
                </c:pt>
                <c:pt idx="1675">
                  <c:v>1.7290475934086356E-2</c:v>
                </c:pt>
                <c:pt idx="1676">
                  <c:v>1.7291394807897931E-2</c:v>
                </c:pt>
                <c:pt idx="1677">
                  <c:v>1.7292313682135393E-2</c:v>
                </c:pt>
                <c:pt idx="1678">
                  <c:v>1.729275278899025E-2</c:v>
                </c:pt>
                <c:pt idx="1679">
                  <c:v>1.7293671620100787E-2</c:v>
                </c:pt>
                <c:pt idx="1680">
                  <c:v>1.7294590451635602E-2</c:v>
                </c:pt>
                <c:pt idx="1681">
                  <c:v>1.7295509283592494E-2</c:v>
                </c:pt>
                <c:pt idx="1682">
                  <c:v>1.7291746614438223E-2</c:v>
                </c:pt>
                <c:pt idx="1683">
                  <c:v>1.7287976782395208E-2</c:v>
                </c:pt>
                <c:pt idx="1684">
                  <c:v>1.7284199787505172E-2</c:v>
                </c:pt>
                <c:pt idx="1685">
                  <c:v>1.7280415629808525E-2</c:v>
                </c:pt>
                <c:pt idx="1686">
                  <c:v>1.7276624309344797E-2</c:v>
                </c:pt>
                <c:pt idx="1687">
                  <c:v>1.7272755404938663E-2</c:v>
                </c:pt>
                <c:pt idx="1688">
                  <c:v>1.7268998728472238E-2</c:v>
                </c:pt>
                <c:pt idx="1689">
                  <c:v>1.7265234966513616E-2</c:v>
                </c:pt>
                <c:pt idx="1690">
                  <c:v>1.7261464119102773E-2</c:v>
                </c:pt>
                <c:pt idx="1691">
                  <c:v>1.7257621041083436E-2</c:v>
                </c:pt>
                <c:pt idx="1692">
                  <c:v>1.7253811518341149E-2</c:v>
                </c:pt>
                <c:pt idx="1693">
                  <c:v>1.7249994871905316E-2</c:v>
                </c:pt>
                <c:pt idx="1694">
                  <c:v>1.7246171101817431E-2</c:v>
                </c:pt>
                <c:pt idx="1695">
                  <c:v>1.7241959269869642E-2</c:v>
                </c:pt>
                <c:pt idx="1696">
                  <c:v>1.7238144898433543E-2</c:v>
                </c:pt>
                <c:pt idx="1697">
                  <c:v>1.723432344183716E-2</c:v>
                </c:pt>
                <c:pt idx="1698">
                  <c:v>1.7230494900121764E-2</c:v>
                </c:pt>
                <c:pt idx="1699">
                  <c:v>1.7226659273328629E-2</c:v>
                </c:pt>
                <c:pt idx="1700">
                  <c:v>1.7222525946670786E-2</c:v>
                </c:pt>
                <c:pt idx="1701">
                  <c:v>1.7218651294555128E-2</c:v>
                </c:pt>
                <c:pt idx="1702">
                  <c:v>1.7214769519125074E-2</c:v>
                </c:pt>
                <c:pt idx="1703">
                  <c:v>1.7210880620422121E-2</c:v>
                </c:pt>
                <c:pt idx="1704">
                  <c:v>1.7207374864646959E-2</c:v>
                </c:pt>
                <c:pt idx="1705">
                  <c:v>1.7203496728259281E-2</c:v>
                </c:pt>
                <c:pt idx="1706">
                  <c:v>1.7199611507084066E-2</c:v>
                </c:pt>
                <c:pt idx="1707">
                  <c:v>1.719638031360346E-2</c:v>
                </c:pt>
                <c:pt idx="1708">
                  <c:v>1.7197112758606803E-2</c:v>
                </c:pt>
                <c:pt idx="1709">
                  <c:v>1.7197845203882105E-2</c:v>
                </c:pt>
                <c:pt idx="1710">
                  <c:v>1.7198577649428927E-2</c:v>
                </c:pt>
                <c:pt idx="1711">
                  <c:v>1.7199310095247708E-2</c:v>
                </c:pt>
                <c:pt idx="1712">
                  <c:v>1.7199580540620405E-2</c:v>
                </c:pt>
                <c:pt idx="1713">
                  <c:v>1.7199388934908057E-2</c:v>
                </c:pt>
                <c:pt idx="1714">
                  <c:v>1.7200121276960252E-2</c:v>
                </c:pt>
                <c:pt idx="1715">
                  <c:v>1.7200853619280077E-2</c:v>
                </c:pt>
                <c:pt idx="1716">
                  <c:v>1.7201585961866651E-2</c:v>
                </c:pt>
                <c:pt idx="1717">
                  <c:v>1.7202780443781832E-2</c:v>
                </c:pt>
                <c:pt idx="1718">
                  <c:v>1.720351282176822E-2</c:v>
                </c:pt>
                <c:pt idx="1719">
                  <c:v>1.7204245200023404E-2</c:v>
                </c:pt>
                <c:pt idx="1720">
                  <c:v>1.7204977578547383E-2</c:v>
                </c:pt>
                <c:pt idx="1721">
                  <c:v>1.7205247678811778E-2</c:v>
                </c:pt>
                <c:pt idx="1722">
                  <c:v>1.7205980023002814E-2</c:v>
                </c:pt>
                <c:pt idx="1723">
                  <c:v>1.720671236746148E-2</c:v>
                </c:pt>
                <c:pt idx="1724">
                  <c:v>1.7207444712186895E-2</c:v>
                </c:pt>
                <c:pt idx="1725">
                  <c:v>1.7208177057179943E-2</c:v>
                </c:pt>
                <c:pt idx="1726">
                  <c:v>1.7209371855336861E-2</c:v>
                </c:pt>
                <c:pt idx="1727">
                  <c:v>1.721010423574329E-2</c:v>
                </c:pt>
                <c:pt idx="1728">
                  <c:v>1.721083661641808E-2</c:v>
                </c:pt>
                <c:pt idx="1729">
                  <c:v>1.7211673623232705E-2</c:v>
                </c:pt>
                <c:pt idx="1730">
                  <c:v>1.7211943407081955E-2</c:v>
                </c:pt>
                <c:pt idx="1731">
                  <c:v>1.7212675753717002E-2</c:v>
                </c:pt>
                <c:pt idx="1732">
                  <c:v>1.7213408100619238E-2</c:v>
                </c:pt>
                <c:pt idx="1733">
                  <c:v>1.7214140447789551E-2</c:v>
                </c:pt>
                <c:pt idx="1734">
                  <c:v>1.7212741475017668E-2</c:v>
                </c:pt>
                <c:pt idx="1735">
                  <c:v>1.7211339364314328E-2</c:v>
                </c:pt>
                <c:pt idx="1736">
                  <c:v>1.7209934115687029E-2</c:v>
                </c:pt>
                <c:pt idx="1737">
                  <c:v>1.7208525729141964E-2</c:v>
                </c:pt>
                <c:pt idx="1738">
                  <c:v>1.7207549309388753E-2</c:v>
                </c:pt>
                <c:pt idx="1739">
                  <c:v>1.7206861754120253E-2</c:v>
                </c:pt>
                <c:pt idx="1740">
                  <c:v>1.7205499248095259E-2</c:v>
                </c:pt>
                <c:pt idx="1741">
                  <c:v>1.7204133687780971E-2</c:v>
                </c:pt>
                <c:pt idx="1742">
                  <c:v>1.7202765073183402E-2</c:v>
                </c:pt>
                <c:pt idx="1743">
                  <c:v>1.7200557184990153E-2</c:v>
                </c:pt>
                <c:pt idx="1744">
                  <c:v>1.7199149448435504E-2</c:v>
                </c:pt>
                <c:pt idx="1745">
                  <c:v>1.7197738608005667E-2</c:v>
                </c:pt>
                <c:pt idx="1746">
                  <c:v>1.7196324663706318E-2</c:v>
                </c:pt>
                <c:pt idx="1747">
                  <c:v>1.7195876186178908E-2</c:v>
                </c:pt>
                <c:pt idx="1748">
                  <c:v>1.7194489246019198E-2</c:v>
                </c:pt>
                <c:pt idx="1749">
                  <c:v>1.7193099251622625E-2</c:v>
                </c:pt>
                <c:pt idx="1750">
                  <c:v>1.7191706202993914E-2</c:v>
                </c:pt>
                <c:pt idx="1751">
                  <c:v>1.7189208384401033E-2</c:v>
                </c:pt>
                <c:pt idx="1752">
                  <c:v>1.7187775817025269E-2</c:v>
                </c:pt>
                <c:pt idx="1753">
                  <c:v>1.7186340145826734E-2</c:v>
                </c:pt>
                <c:pt idx="1754">
                  <c:v>1.7184901370812414E-2</c:v>
                </c:pt>
                <c:pt idx="1755">
                  <c:v>1.7183459491988427E-2</c:v>
                </c:pt>
                <c:pt idx="1756">
                  <c:v>1.7183283772737892E-2</c:v>
                </c:pt>
                <c:pt idx="1757">
                  <c:v>1.7181869344675478E-2</c:v>
                </c:pt>
                <c:pt idx="1758">
                  <c:v>1.7180451862434644E-2</c:v>
                </c:pt>
                <c:pt idx="1759">
                  <c:v>1.7179327493465103E-2</c:v>
                </c:pt>
                <c:pt idx="1760">
                  <c:v>1.7179978820347424E-2</c:v>
                </c:pt>
                <c:pt idx="1761">
                  <c:v>1.7180630147447633E-2</c:v>
                </c:pt>
                <c:pt idx="1762">
                  <c:v>1.7181281474764876E-2</c:v>
                </c:pt>
                <c:pt idx="1763">
                  <c:v>1.7181932802299578E-2</c:v>
                </c:pt>
                <c:pt idx="1764">
                  <c:v>1.7181218090643244E-2</c:v>
                </c:pt>
                <c:pt idx="1765">
                  <c:v>1.7180958657772458E-2</c:v>
                </c:pt>
                <c:pt idx="1766">
                  <c:v>1.7181609831141385E-2</c:v>
                </c:pt>
                <c:pt idx="1767">
                  <c:v>1.7182261004721415E-2</c:v>
                </c:pt>
                <c:pt idx="1768">
                  <c:v>1.7182912178512987E-2</c:v>
                </c:pt>
                <c:pt idx="1769">
                  <c:v>1.7184018801647008E-2</c:v>
                </c:pt>
                <c:pt idx="1770">
                  <c:v>1.7184670006826018E-2</c:v>
                </c:pt>
                <c:pt idx="1771">
                  <c:v>1.7185321212218045E-2</c:v>
                </c:pt>
                <c:pt idx="1772">
                  <c:v>1.7185972417822212E-2</c:v>
                </c:pt>
                <c:pt idx="1773">
                  <c:v>1.7186168050641357E-2</c:v>
                </c:pt>
                <c:pt idx="1774">
                  <c:v>1.7186819225701307E-2</c:v>
                </c:pt>
                <c:pt idx="1775">
                  <c:v>1.7187470400972359E-2</c:v>
                </c:pt>
                <c:pt idx="1776">
                  <c:v>1.7188121576454957E-2</c:v>
                </c:pt>
                <c:pt idx="1777">
                  <c:v>1.7188772752149098E-2</c:v>
                </c:pt>
                <c:pt idx="1778">
                  <c:v>1.7189879655911771E-2</c:v>
                </c:pt>
                <c:pt idx="1779">
                  <c:v>1.7190530863004417E-2</c:v>
                </c:pt>
                <c:pt idx="1780">
                  <c:v>1.7191182070308321E-2</c:v>
                </c:pt>
                <c:pt idx="1781">
                  <c:v>1.7191926307488337E-2</c:v>
                </c:pt>
                <c:pt idx="1782">
                  <c:v>1.7192121659056023E-2</c:v>
                </c:pt>
                <c:pt idx="1783">
                  <c:v>1.7192772836048569E-2</c:v>
                </c:pt>
                <c:pt idx="1784">
                  <c:v>1.7193424013252221E-2</c:v>
                </c:pt>
                <c:pt idx="1785">
                  <c:v>1.7194075190666971E-2</c:v>
                </c:pt>
                <c:pt idx="1786">
                  <c:v>1.719423373936203E-2</c:v>
                </c:pt>
                <c:pt idx="1787">
                  <c:v>1.7194391589376194E-2</c:v>
                </c:pt>
                <c:pt idx="1788">
                  <c:v>1.7194548740708582E-2</c:v>
                </c:pt>
                <c:pt idx="1789">
                  <c:v>1.7194705193359198E-2</c:v>
                </c:pt>
                <c:pt idx="1790">
                  <c:v>1.7195260060623864E-2</c:v>
                </c:pt>
                <c:pt idx="1791">
                  <c:v>1.7196626501534685E-2</c:v>
                </c:pt>
                <c:pt idx="1792">
                  <c:v>1.7196791240935184E-2</c:v>
                </c:pt>
                <c:pt idx="1793">
                  <c:v>1.7196955296632212E-2</c:v>
                </c:pt>
                <c:pt idx="1794">
                  <c:v>1.7197118668625333E-2</c:v>
                </c:pt>
                <c:pt idx="1795">
                  <c:v>1.7196544065539412E-2</c:v>
                </c:pt>
                <c:pt idx="1796">
                  <c:v>1.7196700510254955E-2</c:v>
                </c:pt>
                <c:pt idx="1797">
                  <c:v>1.7196856263859066E-2</c:v>
                </c:pt>
                <c:pt idx="1798">
                  <c:v>1.7197011326350875E-2</c:v>
                </c:pt>
                <c:pt idx="1799">
                  <c:v>1.7197590865484804E-2</c:v>
                </c:pt>
                <c:pt idx="1800">
                  <c:v>1.7197747159122402E-2</c:v>
                </c:pt>
                <c:pt idx="1801">
                  <c:v>1.7197902765372027E-2</c:v>
                </c:pt>
                <c:pt idx="1802">
                  <c:v>1.7198057684232812E-2</c:v>
                </c:pt>
                <c:pt idx="1803">
                  <c:v>1.7197776272128852E-2</c:v>
                </c:pt>
                <c:pt idx="1804">
                  <c:v>1.7197927187947274E-2</c:v>
                </c:pt>
                <c:pt idx="1805">
                  <c:v>1.7198077412652519E-2</c:v>
                </c:pt>
                <c:pt idx="1806">
                  <c:v>1.7198226946244583E-2</c:v>
                </c:pt>
                <c:pt idx="1807">
                  <c:v>1.719926825695537E-2</c:v>
                </c:pt>
                <c:pt idx="1808">
                  <c:v>1.7198972762230098E-2</c:v>
                </c:pt>
                <c:pt idx="1809">
                  <c:v>1.7199122869366819E-2</c:v>
                </c:pt>
                <c:pt idx="1810">
                  <c:v>1.7199272289113395E-2</c:v>
                </c:pt>
                <c:pt idx="1811">
                  <c:v>1.7199767142067227E-2</c:v>
                </c:pt>
                <c:pt idx="1812">
                  <c:v>1.7200400345234519E-2</c:v>
                </c:pt>
                <c:pt idx="1813">
                  <c:v>1.7201033548605558E-2</c:v>
                </c:pt>
                <c:pt idx="1814">
                  <c:v>1.7201666752179046E-2</c:v>
                </c:pt>
                <c:pt idx="1815">
                  <c:v>1.7202299955956284E-2</c:v>
                </c:pt>
                <c:pt idx="1816">
                  <c:v>1.7201568062344345E-2</c:v>
                </c:pt>
                <c:pt idx="1817">
                  <c:v>1.7202201176111723E-2</c:v>
                </c:pt>
                <c:pt idx="1818">
                  <c:v>1.7202834290079162E-2</c:v>
                </c:pt>
                <c:pt idx="1819">
                  <c:v>1.7203467404245779E-2</c:v>
                </c:pt>
                <c:pt idx="1820">
                  <c:v>1.7204555654386281E-2</c:v>
                </c:pt>
                <c:pt idx="1821">
                  <c:v>1.720518879909437E-2</c:v>
                </c:pt>
                <c:pt idx="1822">
                  <c:v>1.7205821944003621E-2</c:v>
                </c:pt>
                <c:pt idx="1823">
                  <c:v>1.7206455089113146E-2</c:v>
                </c:pt>
                <c:pt idx="1824">
                  <c:v>1.7207088234424274E-2</c:v>
                </c:pt>
                <c:pt idx="1825">
                  <c:v>1.7207266093443231E-2</c:v>
                </c:pt>
                <c:pt idx="1826">
                  <c:v>1.7207899209008951E-2</c:v>
                </c:pt>
                <c:pt idx="1827">
                  <c:v>1.7208532324773849E-2</c:v>
                </c:pt>
                <c:pt idx="1828">
                  <c:v>1.7209165440739249E-2</c:v>
                </c:pt>
                <c:pt idx="1829">
                  <c:v>1.7210253963991552E-2</c:v>
                </c:pt>
                <c:pt idx="1830">
                  <c:v>1.7210887110507868E-2</c:v>
                </c:pt>
                <c:pt idx="1831">
                  <c:v>1.7211520257225339E-2</c:v>
                </c:pt>
                <c:pt idx="1832">
                  <c:v>1.7212153404143091E-2</c:v>
                </c:pt>
                <c:pt idx="1833">
                  <c:v>1.7212786551262439E-2</c:v>
                </c:pt>
                <c:pt idx="1834">
                  <c:v>1.7212964140725862E-2</c:v>
                </c:pt>
                <c:pt idx="1835">
                  <c:v>1.7213597258089481E-2</c:v>
                </c:pt>
                <c:pt idx="1836">
                  <c:v>1.7214230375653599E-2</c:v>
                </c:pt>
                <c:pt idx="1837">
                  <c:v>1.7215306626033908E-2</c:v>
                </c:pt>
                <c:pt idx="1838">
                  <c:v>1.7216974731483922E-2</c:v>
                </c:pt>
                <c:pt idx="1839">
                  <c:v>1.7218644253067444E-2</c:v>
                </c:pt>
                <c:pt idx="1840">
                  <c:v>1.7220315190788892E-2</c:v>
                </c:pt>
                <c:pt idx="1841">
                  <c:v>1.7221987544650912E-2</c:v>
                </c:pt>
                <c:pt idx="1842">
                  <c:v>1.7225376936407633E-2</c:v>
                </c:pt>
                <c:pt idx="1843">
                  <c:v>1.7227035966294577E-2</c:v>
                </c:pt>
                <c:pt idx="1844">
                  <c:v>1.7228696389461364E-2</c:v>
                </c:pt>
                <c:pt idx="1845">
                  <c:v>1.7230358205912337E-2</c:v>
                </c:pt>
                <c:pt idx="1846">
                  <c:v>1.7231472100247412E-2</c:v>
                </c:pt>
                <c:pt idx="1847">
                  <c:v>1.7233142059650087E-2</c:v>
                </c:pt>
                <c:pt idx="1848">
                  <c:v>1.7234813419886745E-2</c:v>
                </c:pt>
                <c:pt idx="1849">
                  <c:v>1.7236486180962629E-2</c:v>
                </c:pt>
                <c:pt idx="1850">
                  <c:v>1.7238160342879488E-2</c:v>
                </c:pt>
                <c:pt idx="1851">
                  <c:v>1.724035836376674E-2</c:v>
                </c:pt>
                <c:pt idx="1852">
                  <c:v>1.7242029933300398E-2</c:v>
                </c:pt>
                <c:pt idx="1853">
                  <c:v>1.724370289614648E-2</c:v>
                </c:pt>
                <c:pt idx="1854">
                  <c:v>1.7245377252307157E-2</c:v>
                </c:pt>
                <c:pt idx="1855">
                  <c:v>1.7246552165216408E-2</c:v>
                </c:pt>
                <c:pt idx="1856">
                  <c:v>1.7248234732259039E-2</c:v>
                </c:pt>
                <c:pt idx="1857">
                  <c:v>1.7249918700167982E-2</c:v>
                </c:pt>
                <c:pt idx="1858">
                  <c:v>1.7251604068947164E-2</c:v>
                </c:pt>
                <c:pt idx="1859">
                  <c:v>1.7253769932965426E-2</c:v>
                </c:pt>
                <c:pt idx="1860">
                  <c:v>1.7255452649092732E-2</c:v>
                </c:pt>
                <c:pt idx="1861">
                  <c:v>1.7257136758560266E-2</c:v>
                </c:pt>
                <c:pt idx="1862">
                  <c:v>1.7258822261371501E-2</c:v>
                </c:pt>
                <c:pt idx="1863">
                  <c:v>1.7259927794588212E-2</c:v>
                </c:pt>
                <c:pt idx="1864">
                  <c:v>1.7260597604352387E-2</c:v>
                </c:pt>
                <c:pt idx="1865">
                  <c:v>1.7261267414344639E-2</c:v>
                </c:pt>
                <c:pt idx="1866">
                  <c:v>1.7261937224563668E-2</c:v>
                </c:pt>
                <c:pt idx="1867">
                  <c:v>1.7262607035009474E-2</c:v>
                </c:pt>
                <c:pt idx="1868">
                  <c:v>1.7262355782606636E-2</c:v>
                </c:pt>
                <c:pt idx="1869">
                  <c:v>1.7263025529519513E-2</c:v>
                </c:pt>
                <c:pt idx="1870">
                  <c:v>1.7263695276656821E-2</c:v>
                </c:pt>
                <c:pt idx="1871">
                  <c:v>1.7264365024019446E-2</c:v>
                </c:pt>
                <c:pt idx="1872">
                  <c:v>1.7265034771606947E-2</c:v>
                </c:pt>
                <c:pt idx="1873">
                  <c:v>1.7266165202078326E-2</c:v>
                </c:pt>
                <c:pt idx="1874">
                  <c:v>1.7266834982114787E-2</c:v>
                </c:pt>
                <c:pt idx="1875">
                  <c:v>1.7267504762377078E-2</c:v>
                </c:pt>
                <c:pt idx="1876">
                  <c:v>1.7268174542865198E-2</c:v>
                </c:pt>
                <c:pt idx="1877">
                  <c:v>1.7268383512914934E-2</c:v>
                </c:pt>
                <c:pt idx="1878">
                  <c:v>1.7269053261851245E-2</c:v>
                </c:pt>
                <c:pt idx="1879">
                  <c:v>1.726972301101155E-2</c:v>
                </c:pt>
                <c:pt idx="1880">
                  <c:v>1.7270392760397612E-2</c:v>
                </c:pt>
                <c:pt idx="1881">
                  <c:v>1.7271523448698499E-2</c:v>
                </c:pt>
                <c:pt idx="1882">
                  <c:v>1.7272193230542913E-2</c:v>
                </c:pt>
                <c:pt idx="1883">
                  <c:v>1.7272863012614031E-2</c:v>
                </c:pt>
                <c:pt idx="1884">
                  <c:v>1.7273532794910541E-2</c:v>
                </c:pt>
                <c:pt idx="1885">
                  <c:v>1.7274202577433756E-2</c:v>
                </c:pt>
                <c:pt idx="1886">
                  <c:v>1.7274411261432837E-2</c:v>
                </c:pt>
                <c:pt idx="1887">
                  <c:v>1.7275081012392147E-2</c:v>
                </c:pt>
                <c:pt idx="1888">
                  <c:v>1.727575076357633E-2</c:v>
                </c:pt>
                <c:pt idx="1889">
                  <c:v>1.7276772487873585E-2</c:v>
                </c:pt>
                <c:pt idx="1890">
                  <c:v>1.7279907912418638E-2</c:v>
                </c:pt>
                <c:pt idx="1891">
                  <c:v>1.7283046596912044E-2</c:v>
                </c:pt>
                <c:pt idx="1892">
                  <c:v>1.7286188541368302E-2</c:v>
                </c:pt>
                <c:pt idx="1893">
                  <c:v>1.7289333745802781E-2</c:v>
                </c:pt>
                <c:pt idx="1894">
                  <c:v>1.7293969119859882E-2</c:v>
                </c:pt>
                <c:pt idx="1895">
                  <c:v>1.7297095086336856E-2</c:v>
                </c:pt>
                <c:pt idx="1896">
                  <c:v>1.7300224277739806E-2</c:v>
                </c:pt>
                <c:pt idx="1897">
                  <c:v>1.7303356694083075E-2</c:v>
                </c:pt>
                <c:pt idx="1898">
                  <c:v>1.7306492335381861E-2</c:v>
                </c:pt>
                <c:pt idx="1899">
                  <c:v>1.7308953446048811E-2</c:v>
                </c:pt>
                <c:pt idx="1900">
                  <c:v>1.7312108432977574E-2</c:v>
                </c:pt>
                <c:pt idx="1901">
                  <c:v>1.7315266662360943E-2</c:v>
                </c:pt>
                <c:pt idx="1902">
                  <c:v>1.731842813421727E-2</c:v>
                </c:pt>
                <c:pt idx="1903">
                  <c:v>1.7322218916753375E-2</c:v>
                </c:pt>
                <c:pt idx="1904">
                  <c:v>1.7325373908111109E-2</c:v>
                </c:pt>
                <c:pt idx="1905">
                  <c:v>1.7328532124532101E-2</c:v>
                </c:pt>
                <c:pt idx="1906">
                  <c:v>1.7331693566031561E-2</c:v>
                </c:pt>
                <c:pt idx="1907">
                  <c:v>1.7334284131112626E-2</c:v>
                </c:pt>
                <c:pt idx="1908">
                  <c:v>1.7337465058123381E-2</c:v>
                </c:pt>
                <c:pt idx="1909">
                  <c:v>1.7340649227714982E-2</c:v>
                </c:pt>
                <c:pt idx="1910">
                  <c:v>1.7343836639902285E-2</c:v>
                </c:pt>
                <c:pt idx="1911">
                  <c:v>1.7347027294701015E-2</c:v>
                </c:pt>
                <c:pt idx="1912">
                  <c:v>1.7350729942561021E-2</c:v>
                </c:pt>
                <c:pt idx="1913">
                  <c:v>1.7353913960049382E-2</c:v>
                </c:pt>
                <c:pt idx="1914">
                  <c:v>1.7357101202740893E-2</c:v>
                </c:pt>
                <c:pt idx="1915">
                  <c:v>1.7359943475696148E-2</c:v>
                </c:pt>
                <c:pt idx="1916">
                  <c:v>1.7360697961323602E-2</c:v>
                </c:pt>
                <c:pt idx="1917">
                  <c:v>1.7361452447239085E-2</c:v>
                </c:pt>
                <c:pt idx="1918">
                  <c:v>1.7362206933443033E-2</c:v>
                </c:pt>
                <c:pt idx="1919">
                  <c:v>1.7362961419935447E-2</c:v>
                </c:pt>
                <c:pt idx="1920">
                  <c:v>1.7362773130379018E-2</c:v>
                </c:pt>
                <c:pt idx="1921">
                  <c:v>1.7363056148360291E-2</c:v>
                </c:pt>
                <c:pt idx="1922">
                  <c:v>1.7363810526966724E-2</c:v>
                </c:pt>
                <c:pt idx="1923">
                  <c:v>1.7364564905857128E-2</c:v>
                </c:pt>
                <c:pt idx="1924">
                  <c:v>1.7365319285031506E-2</c:v>
                </c:pt>
                <c:pt idx="1925">
                  <c:v>1.736654520608048E-2</c:v>
                </c:pt>
                <c:pt idx="1926">
                  <c:v>1.7367299622076088E-2</c:v>
                </c:pt>
                <c:pt idx="1927">
                  <c:v>1.7368054038357623E-2</c:v>
                </c:pt>
                <c:pt idx="1928">
                  <c:v>1.7368808454924202E-2</c:v>
                </c:pt>
                <c:pt idx="1929">
                  <c:v>1.736956287177583E-2</c:v>
                </c:pt>
                <c:pt idx="1930">
                  <c:v>1.7369845566032337E-2</c:v>
                </c:pt>
                <c:pt idx="1931">
                  <c:v>1.7370599947191867E-2</c:v>
                </c:pt>
                <c:pt idx="1932">
                  <c:v>1.7371354328634486E-2</c:v>
                </c:pt>
                <c:pt idx="1933">
                  <c:v>1.7372108710361517E-2</c:v>
                </c:pt>
                <c:pt idx="1934">
                  <c:v>1.7373334960313177E-2</c:v>
                </c:pt>
                <c:pt idx="1935">
                  <c:v>1.7374089378875083E-2</c:v>
                </c:pt>
                <c:pt idx="1936">
                  <c:v>1.7374843797723794E-2</c:v>
                </c:pt>
                <c:pt idx="1937">
                  <c:v>1.7375598216857552E-2</c:v>
                </c:pt>
                <c:pt idx="1938">
                  <c:v>1.7375880623250947E-2</c:v>
                </c:pt>
                <c:pt idx="1939">
                  <c:v>1.7376635006679599E-2</c:v>
                </c:pt>
                <c:pt idx="1940">
                  <c:v>1.7377389390392226E-2</c:v>
                </c:pt>
                <c:pt idx="1941">
                  <c:v>1.7378143774388378E-2</c:v>
                </c:pt>
                <c:pt idx="1942">
                  <c:v>1.7381830957681654E-2</c:v>
                </c:pt>
                <c:pt idx="1943">
                  <c:v>1.7385521891645862E-2</c:v>
                </c:pt>
                <c:pt idx="1944">
                  <c:v>1.7389216576301759E-2</c:v>
                </c:pt>
                <c:pt idx="1945">
                  <c:v>1.7392915011669667E-2</c:v>
                </c:pt>
                <c:pt idx="1946">
                  <c:v>1.7399040603576561E-2</c:v>
                </c:pt>
                <c:pt idx="1947">
                  <c:v>1.7402700526203699E-2</c:v>
                </c:pt>
                <c:pt idx="1948">
                  <c:v>1.7406364139038108E-2</c:v>
                </c:pt>
                <c:pt idx="1949">
                  <c:v>1.7410031442099769E-2</c:v>
                </c:pt>
                <c:pt idx="1950">
                  <c:v>1.7413702435408671E-2</c:v>
                </c:pt>
                <c:pt idx="1951">
                  <c:v>1.7416648898703375E-2</c:v>
                </c:pt>
                <c:pt idx="1952">
                  <c:v>1.7420342542400286E-2</c:v>
                </c:pt>
                <c:pt idx="1953">
                  <c:v>1.7424039896375622E-2</c:v>
                </c:pt>
                <c:pt idx="1954">
                  <c:v>1.7427740960650348E-2</c:v>
                </c:pt>
                <c:pt idx="1955">
                  <c:v>1.7432112756389857E-2</c:v>
                </c:pt>
                <c:pt idx="1956">
                  <c:v>1.743580589161749E-2</c:v>
                </c:pt>
                <c:pt idx="1957">
                  <c:v>1.7439502717237463E-2</c:v>
                </c:pt>
                <c:pt idx="1958">
                  <c:v>1.7443203233270196E-2</c:v>
                </c:pt>
                <c:pt idx="1959">
                  <c:v>1.7446907439736536E-2</c:v>
                </c:pt>
                <c:pt idx="1960">
                  <c:v>1.7450025263741686E-2</c:v>
                </c:pt>
                <c:pt idx="1961">
                  <c:v>1.7453752300692658E-2</c:v>
                </c:pt>
                <c:pt idx="1962">
                  <c:v>1.7457483048108575E-2</c:v>
                </c:pt>
                <c:pt idx="1963">
                  <c:v>1.7461217506010398E-2</c:v>
                </c:pt>
                <c:pt idx="1964">
                  <c:v>1.7465483829297919E-2</c:v>
                </c:pt>
                <c:pt idx="1965">
                  <c:v>1.7469210178801663E-2</c:v>
                </c:pt>
                <c:pt idx="1966">
                  <c:v>1.7472940218884556E-2</c:v>
                </c:pt>
                <c:pt idx="1967">
                  <c:v>1.7476261955612846E-2</c:v>
                </c:pt>
                <c:pt idx="1968">
                  <c:v>1.7477113310512032E-2</c:v>
                </c:pt>
                <c:pt idx="1969">
                  <c:v>1.7477964665777883E-2</c:v>
                </c:pt>
                <c:pt idx="1970">
                  <c:v>1.7478816021410829E-2</c:v>
                </c:pt>
                <c:pt idx="1971">
                  <c:v>1.7479667377410874E-2</c:v>
                </c:pt>
                <c:pt idx="1972">
                  <c:v>1.7480034789935549E-2</c:v>
                </c:pt>
                <c:pt idx="1973">
                  <c:v>1.7479918194025452E-2</c:v>
                </c:pt>
                <c:pt idx="1974">
                  <c:v>1.7480769427582907E-2</c:v>
                </c:pt>
                <c:pt idx="1975">
                  <c:v>1.7481620661501177E-2</c:v>
                </c:pt>
                <c:pt idx="1976">
                  <c:v>1.7482955965292025E-2</c:v>
                </c:pt>
                <c:pt idx="1977">
                  <c:v>1.7483807241117682E-2</c:v>
                </c:pt>
                <c:pt idx="1978">
                  <c:v>1.7484658517306999E-2</c:v>
                </c:pt>
                <c:pt idx="1979">
                  <c:v>1.7485509793859107E-2</c:v>
                </c:pt>
                <c:pt idx="1980">
                  <c:v>1.7486361070774441E-2</c:v>
                </c:pt>
                <c:pt idx="1981">
                  <c:v>1.748672807259545E-2</c:v>
                </c:pt>
                <c:pt idx="1982">
                  <c:v>1.7487579309042083E-2</c:v>
                </c:pt>
                <c:pt idx="1983">
                  <c:v>1.7488430545849094E-2</c:v>
                </c:pt>
                <c:pt idx="1984">
                  <c:v>1.7489281783017802E-2</c:v>
                </c:pt>
                <c:pt idx="1985">
                  <c:v>1.749013302054821E-2</c:v>
                </c:pt>
                <c:pt idx="1986">
                  <c:v>1.7491468739893743E-2</c:v>
                </c:pt>
                <c:pt idx="1987">
                  <c:v>1.7492320019351217E-2</c:v>
                </c:pt>
                <c:pt idx="1988">
                  <c:v>1.7493171299171918E-2</c:v>
                </c:pt>
                <c:pt idx="1989">
                  <c:v>1.7494144190840243E-2</c:v>
                </c:pt>
                <c:pt idx="1990">
                  <c:v>1.7494510819262687E-2</c:v>
                </c:pt>
                <c:pt idx="1991">
                  <c:v>1.7495362059010991E-2</c:v>
                </c:pt>
                <c:pt idx="1992">
                  <c:v>1.7496213299120551E-2</c:v>
                </c:pt>
                <c:pt idx="1993">
                  <c:v>1.7497064539590487E-2</c:v>
                </c:pt>
                <c:pt idx="1994">
                  <c:v>1.7498306042580181E-2</c:v>
                </c:pt>
                <c:pt idx="1995">
                  <c:v>1.7499548028483032E-2</c:v>
                </c:pt>
                <c:pt idx="1996">
                  <c:v>1.750079049730081E-2</c:v>
                </c:pt>
                <c:pt idx="1997">
                  <c:v>1.7502033449034834E-2</c:v>
                </c:pt>
                <c:pt idx="1998">
                  <c:v>1.750486578530637E-2</c:v>
                </c:pt>
                <c:pt idx="1999">
                  <c:v>1.7506103683806163E-2</c:v>
                </c:pt>
                <c:pt idx="2000">
                  <c:v>1.7507342057436759E-2</c:v>
                </c:pt>
                <c:pt idx="2001">
                  <c:v>1.7508580906199032E-2</c:v>
                </c:pt>
                <c:pt idx="2002">
                  <c:v>1.7509820230094713E-2</c:v>
                </c:pt>
                <c:pt idx="2003">
                  <c:v>1.7510540793847371E-2</c:v>
                </c:pt>
                <c:pt idx="2004">
                  <c:v>1.7511783064815867E-2</c:v>
                </c:pt>
                <c:pt idx="2005">
                  <c:v>1.7513025813487491E-2</c:v>
                </c:pt>
                <c:pt idx="2006">
                  <c:v>1.7514269039863542E-2</c:v>
                </c:pt>
                <c:pt idx="2007">
                  <c:v>1.7516023976599914E-2</c:v>
                </c:pt>
                <c:pt idx="2008">
                  <c:v>1.751726615131257E-2</c:v>
                </c:pt>
                <c:pt idx="2009">
                  <c:v>1.7518508801164283E-2</c:v>
                </c:pt>
                <c:pt idx="2010">
                  <c:v>1.751975192615636E-2</c:v>
                </c:pt>
                <c:pt idx="2011">
                  <c:v>1.7520995526289666E-2</c:v>
                </c:pt>
                <c:pt idx="2012">
                  <c:v>1.7521738429949661E-2</c:v>
                </c:pt>
                <c:pt idx="2013">
                  <c:v>1.7522985000278154E-2</c:v>
                </c:pt>
                <c:pt idx="2014">
                  <c:v>1.7524232048317195E-2</c:v>
                </c:pt>
                <c:pt idx="2015">
                  <c:v>1.7525479574068529E-2</c:v>
                </c:pt>
                <c:pt idx="2016">
                  <c:v>1.7527220654104201E-2</c:v>
                </c:pt>
                <c:pt idx="2017">
                  <c:v>1.7528467105103137E-2</c:v>
                </c:pt>
                <c:pt idx="2018">
                  <c:v>1.7529714031248953E-2</c:v>
                </c:pt>
                <c:pt idx="2019">
                  <c:v>1.7530906610005569E-2</c:v>
                </c:pt>
                <c:pt idx="2020">
                  <c:v>1.7531770457385285E-2</c:v>
                </c:pt>
                <c:pt idx="2021">
                  <c:v>1.7532634305143395E-2</c:v>
                </c:pt>
                <c:pt idx="2022">
                  <c:v>1.753349815327946E-2</c:v>
                </c:pt>
                <c:pt idx="2023">
                  <c:v>1.753436200179392E-2</c:v>
                </c:pt>
                <c:pt idx="2024">
                  <c:v>1.7534738365899239E-2</c:v>
                </c:pt>
                <c:pt idx="2025">
                  <c:v>1.7534627179132491E-2</c:v>
                </c:pt>
                <c:pt idx="2026">
                  <c:v>1.7535490903031525E-2</c:v>
                </c:pt>
                <c:pt idx="2027">
                  <c:v>1.7536354627302415E-2</c:v>
                </c:pt>
                <c:pt idx="2028">
                  <c:v>1.7537218351945161E-2</c:v>
                </c:pt>
                <c:pt idx="2029">
                  <c:v>1.7538569731807077E-2</c:v>
                </c:pt>
                <c:pt idx="2030">
                  <c:v>1.7539433499116183E-2</c:v>
                </c:pt>
                <c:pt idx="2031">
                  <c:v>1.7540297266798177E-2</c:v>
                </c:pt>
                <c:pt idx="2032">
                  <c:v>1.7541161034854379E-2</c:v>
                </c:pt>
                <c:pt idx="2033">
                  <c:v>1.754153698073543E-2</c:v>
                </c:pt>
                <c:pt idx="2034">
                  <c:v>1.7542400707609321E-2</c:v>
                </c:pt>
                <c:pt idx="2035">
                  <c:v>1.7543264434854183E-2</c:v>
                </c:pt>
                <c:pt idx="2036">
                  <c:v>1.7544128162471348E-2</c:v>
                </c:pt>
                <c:pt idx="2037">
                  <c:v>1.7544991890460368E-2</c:v>
                </c:pt>
                <c:pt idx="2038">
                  <c:v>1.7546343651044648E-2</c:v>
                </c:pt>
                <c:pt idx="2039">
                  <c:v>1.7547207421717656E-2</c:v>
                </c:pt>
                <c:pt idx="2040">
                  <c:v>1.7548071192764872E-2</c:v>
                </c:pt>
                <c:pt idx="2041">
                  <c:v>1.7549058360134259E-2</c:v>
                </c:pt>
                <c:pt idx="2042">
                  <c:v>1.7549433925990933E-2</c:v>
                </c:pt>
                <c:pt idx="2043">
                  <c:v>1.7550297656262769E-2</c:v>
                </c:pt>
                <c:pt idx="2044">
                  <c:v>1.755116138690823E-2</c:v>
                </c:pt>
                <c:pt idx="2045">
                  <c:v>1.7552025117924662E-2</c:v>
                </c:pt>
                <c:pt idx="2046">
                  <c:v>1.7550098566836279E-2</c:v>
                </c:pt>
                <c:pt idx="2047">
                  <c:v>1.7548168677948024E-2</c:v>
                </c:pt>
                <c:pt idx="2048">
                  <c:v>1.7546235451268731E-2</c:v>
                </c:pt>
                <c:pt idx="2049">
                  <c:v>1.7544298886807672E-2</c:v>
                </c:pt>
                <c:pt idx="2050">
                  <c:v>1.7542694617102027E-2</c:v>
                </c:pt>
                <c:pt idx="2051">
                  <c:v>1.7541352741025334E-2</c:v>
                </c:pt>
                <c:pt idx="2052">
                  <c:v>1.7539478934444037E-2</c:v>
                </c:pt>
                <c:pt idx="2053">
                  <c:v>1.7537601879017678E-2</c:v>
                </c:pt>
                <c:pt idx="2054">
                  <c:v>1.7535721574756996E-2</c:v>
                </c:pt>
                <c:pt idx="2055">
                  <c:v>1.7533093142593888E-2</c:v>
                </c:pt>
                <c:pt idx="2056">
                  <c:v>1.7531162942939573E-2</c:v>
                </c:pt>
                <c:pt idx="2057">
                  <c:v>1.7529229441722954E-2</c:v>
                </c:pt>
                <c:pt idx="2058">
                  <c:v>1.7527292638954077E-2</c:v>
                </c:pt>
                <c:pt idx="2059">
                  <c:v>1.7526271321252097E-2</c:v>
                </c:pt>
                <c:pt idx="2060">
                  <c:v>1.7524371524177601E-2</c:v>
                </c:pt>
                <c:pt idx="2061">
                  <c:v>1.7522468478334541E-2</c:v>
                </c:pt>
                <c:pt idx="2062">
                  <c:v>1.7520562183730649E-2</c:v>
                </c:pt>
                <c:pt idx="2063">
                  <c:v>1.7517559102163519E-2</c:v>
                </c:pt>
                <c:pt idx="2064">
                  <c:v>1.7515602490284228E-2</c:v>
                </c:pt>
                <c:pt idx="2065">
                  <c:v>1.751364257692082E-2</c:v>
                </c:pt>
                <c:pt idx="2066">
                  <c:v>1.7511679362082911E-2</c:v>
                </c:pt>
                <c:pt idx="2067">
                  <c:v>1.7509712845780106E-2</c:v>
                </c:pt>
                <c:pt idx="2068">
                  <c:v>1.750905619269329E-2</c:v>
                </c:pt>
                <c:pt idx="2069">
                  <c:v>1.7507127157039924E-2</c:v>
                </c:pt>
                <c:pt idx="2070">
                  <c:v>1.7505194872703515E-2</c:v>
                </c:pt>
                <c:pt idx="2071">
                  <c:v>1.7503647121276281E-2</c:v>
                </c:pt>
                <c:pt idx="2072">
                  <c:v>1.7504424667241097E-2</c:v>
                </c:pt>
                <c:pt idx="2073">
                  <c:v>1.7505202213515775E-2</c:v>
                </c:pt>
                <c:pt idx="2074">
                  <c:v>1.7505979760098593E-2</c:v>
                </c:pt>
                <c:pt idx="2075">
                  <c:v>1.7506757306992131E-2</c:v>
                </c:pt>
                <c:pt idx="2076">
                  <c:v>1.7506095015557166E-2</c:v>
                </c:pt>
                <c:pt idx="2077">
                  <c:v>1.7506392504379915E-2</c:v>
                </c:pt>
                <c:pt idx="2078">
                  <c:v>1.7507169901544141E-2</c:v>
                </c:pt>
                <c:pt idx="2079">
                  <c:v>1.7507947299012297E-2</c:v>
                </c:pt>
                <c:pt idx="2080">
                  <c:v>1.7508724696783072E-2</c:v>
                </c:pt>
                <c:pt idx="2081">
                  <c:v>1.7511902767596232E-2</c:v>
                </c:pt>
                <c:pt idx="2082">
                  <c:v>1.7510759627254721E-2</c:v>
                </c:pt>
                <c:pt idx="2083">
                  <c:v>1.7511537063603463E-2</c:v>
                </c:pt>
                <c:pt idx="2084">
                  <c:v>1.751231450025666E-2</c:v>
                </c:pt>
                <c:pt idx="2085">
                  <c:v>1.7512611690178793E-2</c:v>
                </c:pt>
                <c:pt idx="2086">
                  <c:v>1.7513389089767014E-2</c:v>
                </c:pt>
                <c:pt idx="2087">
                  <c:v>1.751416648965741E-2</c:v>
                </c:pt>
                <c:pt idx="2088">
                  <c:v>1.7514943889850858E-2</c:v>
                </c:pt>
                <c:pt idx="2089">
                  <c:v>1.7515721290346925E-2</c:v>
                </c:pt>
                <c:pt idx="2090">
                  <c:v>1.7516979126571595E-2</c:v>
                </c:pt>
                <c:pt idx="2091">
                  <c:v>1.751775656535642E-2</c:v>
                </c:pt>
                <c:pt idx="2092">
                  <c:v>1.7518534004446137E-2</c:v>
                </c:pt>
                <c:pt idx="2093">
                  <c:v>1.7520383671726016E-2</c:v>
                </c:pt>
                <c:pt idx="2094">
                  <c:v>1.7519719354826407E-2</c:v>
                </c:pt>
                <c:pt idx="2095">
                  <c:v>1.7520496757183399E-2</c:v>
                </c:pt>
                <c:pt idx="2096">
                  <c:v>1.752127415984301E-2</c:v>
                </c:pt>
                <c:pt idx="2097">
                  <c:v>1.7522051562805674E-2</c:v>
                </c:pt>
                <c:pt idx="2098">
                  <c:v>1.7517054947519314E-2</c:v>
                </c:pt>
                <c:pt idx="2099">
                  <c:v>1.7512051643596937E-2</c:v>
                </c:pt>
                <c:pt idx="2100">
                  <c:v>1.7507041651089052E-2</c:v>
                </c:pt>
                <c:pt idx="2101">
                  <c:v>1.7502024970044845E-2</c:v>
                </c:pt>
                <c:pt idx="2102">
                  <c:v>1.7496461346432138E-2</c:v>
                </c:pt>
                <c:pt idx="2103">
                  <c:v>1.749152192557062E-2</c:v>
                </c:pt>
                <c:pt idx="2104">
                  <c:v>1.7486575923787783E-2</c:v>
                </c:pt>
                <c:pt idx="2105">
                  <c:v>1.748162334113245E-2</c:v>
                </c:pt>
                <c:pt idx="2106">
                  <c:v>1.7476664177654744E-2</c:v>
                </c:pt>
                <c:pt idx="2107">
                  <c:v>1.7468875331153801E-2</c:v>
                </c:pt>
                <c:pt idx="2108">
                  <c:v>1.7463838753987108E-2</c:v>
                </c:pt>
                <c:pt idx="2109">
                  <c:v>1.7458795524929571E-2</c:v>
                </c:pt>
                <c:pt idx="2110">
                  <c:v>1.7453745644032737E-2</c:v>
                </c:pt>
                <c:pt idx="2111">
                  <c:v>1.7448799692362866E-2</c:v>
                </c:pt>
                <c:pt idx="2112">
                  <c:v>1.7443767061336171E-2</c:v>
                </c:pt>
                <c:pt idx="2113">
                  <c:v>1.7438727814438146E-2</c:v>
                </c:pt>
                <c:pt idx="2114">
                  <c:v>1.7433681951719186E-2</c:v>
                </c:pt>
                <c:pt idx="2115">
                  <c:v>1.7428396463740843E-2</c:v>
                </c:pt>
                <c:pt idx="2116">
                  <c:v>1.7423306672877968E-2</c:v>
                </c:pt>
                <c:pt idx="2117">
                  <c:v>1.7418210230533103E-2</c:v>
                </c:pt>
                <c:pt idx="2118">
                  <c:v>1.7413107136757793E-2</c:v>
                </c:pt>
                <c:pt idx="2119">
                  <c:v>1.7408353402603282E-2</c:v>
                </c:pt>
                <c:pt idx="2120">
                  <c:v>1.740326784603264E-2</c:v>
                </c:pt>
                <c:pt idx="2121">
                  <c:v>1.7398175673998168E-2</c:v>
                </c:pt>
                <c:pt idx="2122">
                  <c:v>1.7393076886551562E-2</c:v>
                </c:pt>
                <c:pt idx="2123">
                  <c:v>1.7391234347151379E-2</c:v>
                </c:pt>
                <c:pt idx="2124">
                  <c:v>1.7391837537878312E-2</c:v>
                </c:pt>
                <c:pt idx="2125">
                  <c:v>1.7392440728790311E-2</c:v>
                </c:pt>
                <c:pt idx="2126">
                  <c:v>1.7393043919886515E-2</c:v>
                </c:pt>
                <c:pt idx="2127">
                  <c:v>1.7393647111166914E-2</c:v>
                </c:pt>
                <c:pt idx="2128">
                  <c:v>1.7392864179449907E-2</c:v>
                </c:pt>
                <c:pt idx="2129">
                  <c:v>1.7393467284017299E-2</c:v>
                </c:pt>
                <c:pt idx="2130">
                  <c:v>1.7394070388766645E-2</c:v>
                </c:pt>
                <c:pt idx="2131">
                  <c:v>1.7394673493696618E-2</c:v>
                </c:pt>
                <c:pt idx="2132">
                  <c:v>1.7395276598808105E-2</c:v>
                </c:pt>
                <c:pt idx="2133">
                  <c:v>1.7396341872708602E-2</c:v>
                </c:pt>
                <c:pt idx="2134">
                  <c:v>1.7396945007213581E-2</c:v>
                </c:pt>
                <c:pt idx="2135">
                  <c:v>1.739754814190083E-2</c:v>
                </c:pt>
                <c:pt idx="2136">
                  <c:v>1.739815127676991E-2</c:v>
                </c:pt>
                <c:pt idx="2137">
                  <c:v>1.7398292127084693E-2</c:v>
                </c:pt>
                <c:pt idx="2138">
                  <c:v>1.7398895233283928E-2</c:v>
                </c:pt>
                <c:pt idx="2139">
                  <c:v>1.7399498339664237E-2</c:v>
                </c:pt>
                <c:pt idx="2140">
                  <c:v>1.7400101446226054E-2</c:v>
                </c:pt>
                <c:pt idx="2141">
                  <c:v>1.740116695385115E-2</c:v>
                </c:pt>
                <c:pt idx="2142">
                  <c:v>1.7401770089813862E-2</c:v>
                </c:pt>
                <c:pt idx="2143">
                  <c:v>1.7402373225959285E-2</c:v>
                </c:pt>
                <c:pt idx="2144">
                  <c:v>1.7402976362286542E-2</c:v>
                </c:pt>
                <c:pt idx="2145">
                  <c:v>1.7403579498796947E-2</c:v>
                </c:pt>
                <c:pt idx="2146">
                  <c:v>1.7403720089403427E-2</c:v>
                </c:pt>
                <c:pt idx="2147">
                  <c:v>1.7404323197234062E-2</c:v>
                </c:pt>
                <c:pt idx="2148">
                  <c:v>1.7404926305246655E-2</c:v>
                </c:pt>
                <c:pt idx="2149">
                  <c:v>1.7405529413439876E-2</c:v>
                </c:pt>
                <c:pt idx="2150">
                  <c:v>1.7397510099919015E-2</c:v>
                </c:pt>
                <c:pt idx="2151">
                  <c:v>1.7389481107012907E-2</c:v>
                </c:pt>
                <c:pt idx="2152">
                  <c:v>1.7381442434839908E-2</c:v>
                </c:pt>
                <c:pt idx="2153">
                  <c:v>1.7373394083515285E-2</c:v>
                </c:pt>
                <c:pt idx="2154">
                  <c:v>1.7363767958506592E-2</c:v>
                </c:pt>
                <c:pt idx="2155">
                  <c:v>1.7355836395511508E-2</c:v>
                </c:pt>
                <c:pt idx="2156">
                  <c:v>1.7347895310117902E-2</c:v>
                </c:pt>
                <c:pt idx="2157">
                  <c:v>1.7339944702440029E-2</c:v>
                </c:pt>
                <c:pt idx="2158">
                  <c:v>1.7331984572594755E-2</c:v>
                </c:pt>
                <c:pt idx="2159">
                  <c:v>1.7324302197224643E-2</c:v>
                </c:pt>
                <c:pt idx="2160">
                  <c:v>1.7316277879296266E-2</c:v>
                </c:pt>
                <c:pt idx="2161">
                  <c:v>1.7308243987985805E-2</c:v>
                </c:pt>
                <c:pt idx="2162">
                  <c:v>1.7300200523409883E-2</c:v>
                </c:pt>
                <c:pt idx="2163">
                  <c:v>1.7292041094893247E-2</c:v>
                </c:pt>
                <c:pt idx="2164">
                  <c:v>1.7284023834468573E-2</c:v>
                </c:pt>
                <c:pt idx="2165">
                  <c:v>1.7275997052686721E-2</c:v>
                </c:pt>
                <c:pt idx="2166">
                  <c:v>1.7267960749664548E-2</c:v>
                </c:pt>
                <c:pt idx="2167">
                  <c:v>1.7259839605630812E-2</c:v>
                </c:pt>
                <c:pt idx="2168">
                  <c:v>1.7251738703915255E-2</c:v>
                </c:pt>
                <c:pt idx="2169">
                  <c:v>1.7243628229752821E-2</c:v>
                </c:pt>
                <c:pt idx="2170">
                  <c:v>1.7235508183262756E-2</c:v>
                </c:pt>
                <c:pt idx="2171">
                  <c:v>1.7227378564561691E-2</c:v>
                </c:pt>
                <c:pt idx="2172">
                  <c:v>1.7219542992017011E-2</c:v>
                </c:pt>
                <c:pt idx="2173">
                  <c:v>1.7211440043582608E-2</c:v>
                </c:pt>
                <c:pt idx="2174">
                  <c:v>1.720332757484366E-2</c:v>
                </c:pt>
                <c:pt idx="2175">
                  <c:v>1.719641673999623E-2</c:v>
                </c:pt>
                <c:pt idx="2176">
                  <c:v>1.7196768749602478E-2</c:v>
                </c:pt>
                <c:pt idx="2177">
                  <c:v>1.7197120759272152E-2</c:v>
                </c:pt>
                <c:pt idx="2178">
                  <c:v>1.7197472769003515E-2</c:v>
                </c:pt>
                <c:pt idx="2179">
                  <c:v>1.7197824778797874E-2</c:v>
                </c:pt>
                <c:pt idx="2180">
                  <c:v>1.7196872617096702E-2</c:v>
                </c:pt>
                <c:pt idx="2181">
                  <c:v>1.7197224576778431E-2</c:v>
                </c:pt>
                <c:pt idx="2182">
                  <c:v>1.7197576536521108E-2</c:v>
                </c:pt>
                <c:pt idx="2183">
                  <c:v>1.7197928496325173E-2</c:v>
                </c:pt>
                <c:pt idx="2184">
                  <c:v>1.7198280456191505E-2</c:v>
                </c:pt>
                <c:pt idx="2185">
                  <c:v>1.7199067208315471E-2</c:v>
                </c:pt>
                <c:pt idx="2186">
                  <c:v>1.7199419185052019E-2</c:v>
                </c:pt>
                <c:pt idx="2187">
                  <c:v>1.7199771161851375E-2</c:v>
                </c:pt>
                <c:pt idx="2188">
                  <c:v>1.7200123138712657E-2</c:v>
                </c:pt>
                <c:pt idx="2189">
                  <c:v>1.7200040256449729E-2</c:v>
                </c:pt>
                <c:pt idx="2190">
                  <c:v>1.7200392216686154E-2</c:v>
                </c:pt>
                <c:pt idx="2191">
                  <c:v>1.7200744176985291E-2</c:v>
                </c:pt>
                <c:pt idx="2192">
                  <c:v>1.7201096137345374E-2</c:v>
                </c:pt>
                <c:pt idx="2193">
                  <c:v>1.7201883023950638E-2</c:v>
                </c:pt>
                <c:pt idx="2194">
                  <c:v>1.7202235001184368E-2</c:v>
                </c:pt>
                <c:pt idx="2195">
                  <c:v>1.7202586978480032E-2</c:v>
                </c:pt>
                <c:pt idx="2196">
                  <c:v>1.7202938955838059E-2</c:v>
                </c:pt>
                <c:pt idx="2197">
                  <c:v>1.7203290933258016E-2</c:v>
                </c:pt>
                <c:pt idx="2198">
                  <c:v>1.7203207900803839E-2</c:v>
                </c:pt>
                <c:pt idx="2199">
                  <c:v>1.7203559861596728E-2</c:v>
                </c:pt>
                <c:pt idx="2200">
                  <c:v>1.7203911822450558E-2</c:v>
                </c:pt>
                <c:pt idx="2201">
                  <c:v>1.7204263783366661E-2</c:v>
                </c:pt>
                <c:pt idx="2202">
                  <c:v>1.719426936494628E-2</c:v>
                </c:pt>
                <c:pt idx="2203">
                  <c:v>1.7184263674742392E-2</c:v>
                </c:pt>
                <c:pt idx="2204">
                  <c:v>1.7174246712924588E-2</c:v>
                </c:pt>
                <c:pt idx="2205">
                  <c:v>1.7164218479662891E-2</c:v>
                </c:pt>
                <c:pt idx="2206">
                  <c:v>1.7151937572130835E-2</c:v>
                </c:pt>
                <c:pt idx="2207">
                  <c:v>1.7142050243358596E-2</c:v>
                </c:pt>
                <c:pt idx="2208">
                  <c:v>1.7132151825846865E-2</c:v>
                </c:pt>
                <c:pt idx="2209">
                  <c:v>1.7122242319765939E-2</c:v>
                </c:pt>
                <c:pt idx="2210">
                  <c:v>1.7112321725280908E-2</c:v>
                </c:pt>
                <c:pt idx="2211">
                  <c:v>1.7102854572735551E-2</c:v>
                </c:pt>
                <c:pt idx="2212">
                  <c:v>1.7092857614749754E-2</c:v>
                </c:pt>
                <c:pt idx="2213">
                  <c:v>1.708284950880053E-2</c:v>
                </c:pt>
                <c:pt idx="2214">
                  <c:v>1.7072830255056053E-2</c:v>
                </c:pt>
                <c:pt idx="2215">
                  <c:v>1.7062552432676809E-2</c:v>
                </c:pt>
                <c:pt idx="2216">
                  <c:v>1.7052565311298219E-2</c:v>
                </c:pt>
                <c:pt idx="2217">
                  <c:v>1.7042567102694577E-2</c:v>
                </c:pt>
                <c:pt idx="2218">
                  <c:v>1.7032557807033572E-2</c:v>
                </c:pt>
                <c:pt idx="2219">
                  <c:v>1.7022566775349367E-2</c:v>
                </c:pt>
                <c:pt idx="2220">
                  <c:v>1.7012480638401214E-2</c:v>
                </c:pt>
                <c:pt idx="2221">
                  <c:v>1.7002383354847671E-2</c:v>
                </c:pt>
                <c:pt idx="2222">
                  <c:v>1.6992274924859538E-2</c:v>
                </c:pt>
                <c:pt idx="2223">
                  <c:v>1.6982155348608034E-2</c:v>
                </c:pt>
                <c:pt idx="2224">
                  <c:v>1.6972269214367154E-2</c:v>
                </c:pt>
                <c:pt idx="2225">
                  <c:v>1.6962182314057793E-2</c:v>
                </c:pt>
                <c:pt idx="2226">
                  <c:v>1.6952084328050419E-2</c:v>
                </c:pt>
                <c:pt idx="2227">
                  <c:v>1.6943428547587167E-2</c:v>
                </c:pt>
                <c:pt idx="2228">
                  <c:v>1.6943487762655231E-2</c:v>
                </c:pt>
                <c:pt idx="2229">
                  <c:v>1.6943546977724166E-2</c:v>
                </c:pt>
                <c:pt idx="2230">
                  <c:v>1.6943606192794839E-2</c:v>
                </c:pt>
                <c:pt idx="2231">
                  <c:v>1.6943665407867684E-2</c:v>
                </c:pt>
                <c:pt idx="2232">
                  <c:v>1.6942921009773172E-2</c:v>
                </c:pt>
                <c:pt idx="2233">
                  <c:v>1.694257842917898E-2</c:v>
                </c:pt>
                <c:pt idx="2234">
                  <c:v>1.6942637635932071E-2</c:v>
                </c:pt>
                <c:pt idx="2235">
                  <c:v>1.6942696842687371E-2</c:v>
                </c:pt>
                <c:pt idx="2236">
                  <c:v>1.6942756049444438E-2</c:v>
                </c:pt>
                <c:pt idx="2237">
                  <c:v>1.6943217057422424E-2</c:v>
                </c:pt>
                <c:pt idx="2238">
                  <c:v>1.694327626695772E-2</c:v>
                </c:pt>
                <c:pt idx="2239">
                  <c:v>1.6943335476494334E-2</c:v>
                </c:pt>
                <c:pt idx="2240">
                  <c:v>1.6943394686032707E-2</c:v>
                </c:pt>
                <c:pt idx="2241">
                  <c:v>1.6943453895573272E-2</c:v>
                </c:pt>
                <c:pt idx="2242">
                  <c:v>1.6943111290021722E-2</c:v>
                </c:pt>
                <c:pt idx="2243">
                  <c:v>1.6943170496791154E-2</c:v>
                </c:pt>
                <c:pt idx="2244">
                  <c:v>1.694322970356147E-2</c:v>
                </c:pt>
                <c:pt idx="2245">
                  <c:v>1.6943288910333993E-2</c:v>
                </c:pt>
                <c:pt idx="2246">
                  <c:v>1.6943749943302021E-2</c:v>
                </c:pt>
                <c:pt idx="2247">
                  <c:v>1.694380915285313E-2</c:v>
                </c:pt>
                <c:pt idx="2248">
                  <c:v>1.6943868362405558E-2</c:v>
                </c:pt>
                <c:pt idx="2249">
                  <c:v>1.6943927571960619E-2</c:v>
                </c:pt>
                <c:pt idx="2250">
                  <c:v>1.6943584944223107E-2</c:v>
                </c:pt>
                <c:pt idx="2251">
                  <c:v>1.6943644151005788E-2</c:v>
                </c:pt>
                <c:pt idx="2252">
                  <c:v>1.6943703357790236E-2</c:v>
                </c:pt>
                <c:pt idx="2253">
                  <c:v>1.6943762564576893E-2</c:v>
                </c:pt>
                <c:pt idx="2254">
                  <c:v>1.6935775166704057E-2</c:v>
                </c:pt>
                <c:pt idx="2255">
                  <c:v>1.6927779239168061E-2</c:v>
                </c:pt>
                <c:pt idx="2256">
                  <c:v>1.6919774782072683E-2</c:v>
                </c:pt>
                <c:pt idx="2257">
                  <c:v>1.6911761795520387E-2</c:v>
                </c:pt>
                <c:pt idx="2258">
                  <c:v>1.6902187933914847E-2</c:v>
                </c:pt>
                <c:pt idx="2259">
                  <c:v>1.6894285071908741E-2</c:v>
                </c:pt>
                <c:pt idx="2260">
                  <c:v>1.6886373818671443E-2</c:v>
                </c:pt>
                <c:pt idx="2261">
                  <c:v>1.687845417430375E-2</c:v>
                </c:pt>
                <c:pt idx="2262">
                  <c:v>1.6870526138906442E-2</c:v>
                </c:pt>
                <c:pt idx="2263">
                  <c:v>1.6862887270981061E-2</c:v>
                </c:pt>
                <c:pt idx="2264">
                  <c:v>1.6854900295524972E-2</c:v>
                </c:pt>
                <c:pt idx="2265">
                  <c:v>1.6846904883876371E-2</c:v>
                </c:pt>
                <c:pt idx="2266">
                  <c:v>1.6838901036138346E-2</c:v>
                </c:pt>
                <c:pt idx="2267">
                  <c:v>1.6830760100037256E-2</c:v>
                </c:pt>
                <c:pt idx="2268">
                  <c:v>1.6822781720598843E-2</c:v>
                </c:pt>
                <c:pt idx="2269">
                  <c:v>1.681479495084242E-2</c:v>
                </c:pt>
                <c:pt idx="2270">
                  <c:v>1.680679979087139E-2</c:v>
                </c:pt>
                <c:pt idx="2271">
                  <c:v>1.6798796240787839E-2</c:v>
                </c:pt>
                <c:pt idx="2272">
                  <c:v>1.6790700797557151E-2</c:v>
                </c:pt>
                <c:pt idx="2273">
                  <c:v>1.6782637900060821E-2</c:v>
                </c:pt>
                <c:pt idx="2274">
                  <c:v>1.6774566567296704E-2</c:v>
                </c:pt>
                <c:pt idx="2275">
                  <c:v>1.6766486799367455E-2</c:v>
                </c:pt>
                <c:pt idx="2276">
                  <c:v>1.6758652642262943E-2</c:v>
                </c:pt>
                <c:pt idx="2277">
                  <c:v>1.6750598753656476E-2</c:v>
                </c:pt>
                <c:pt idx="2278">
                  <c:v>1.6742536475654747E-2</c:v>
                </c:pt>
                <c:pt idx="2279">
                  <c:v>1.673559610650753E-2</c:v>
                </c:pt>
                <c:pt idx="2280">
                  <c:v>1.6735433930851147E-2</c:v>
                </c:pt>
                <c:pt idx="2281">
                  <c:v>1.6735271755208669E-2</c:v>
                </c:pt>
                <c:pt idx="2282">
                  <c:v>1.6735109579579657E-2</c:v>
                </c:pt>
                <c:pt idx="2283">
                  <c:v>1.6734947403963241E-2</c:v>
                </c:pt>
                <c:pt idx="2284">
                  <c:v>1.6734785228359861E-2</c:v>
                </c:pt>
                <c:pt idx="2285">
                  <c:v>1.6733870540945616E-2</c:v>
                </c:pt>
                <c:pt idx="2286">
                  <c:v>1.673370838038064E-2</c:v>
                </c:pt>
                <c:pt idx="2287">
                  <c:v>1.673354621982796E-2</c:v>
                </c:pt>
                <c:pt idx="2288">
                  <c:v>1.6733384059289338E-2</c:v>
                </c:pt>
                <c:pt idx="2289">
                  <c:v>1.6733598119203927E-2</c:v>
                </c:pt>
                <c:pt idx="2290">
                  <c:v>1.6733435951185895E-2</c:v>
                </c:pt>
                <c:pt idx="2291">
                  <c:v>1.6733273783181842E-2</c:v>
                </c:pt>
                <c:pt idx="2292">
                  <c:v>1.673311161519133E-2</c:v>
                </c:pt>
                <c:pt idx="2293">
                  <c:v>1.6732573256791668E-2</c:v>
                </c:pt>
                <c:pt idx="2294">
                  <c:v>1.6732411096332542E-2</c:v>
                </c:pt>
                <c:pt idx="2295">
                  <c:v>1.6732248935885714E-2</c:v>
                </c:pt>
                <c:pt idx="2296">
                  <c:v>1.6732086775451623E-2</c:v>
                </c:pt>
                <c:pt idx="2297">
                  <c:v>1.6731924615032465E-2</c:v>
                </c:pt>
                <c:pt idx="2298">
                  <c:v>1.6732138607522578E-2</c:v>
                </c:pt>
                <c:pt idx="2299">
                  <c:v>1.6731976439625106E-2</c:v>
                </c:pt>
                <c:pt idx="2300">
                  <c:v>1.6731814271739864E-2</c:v>
                </c:pt>
                <c:pt idx="2301">
                  <c:v>1.6731628937030538E-2</c:v>
                </c:pt>
                <c:pt idx="2302">
                  <c:v>1.6731090647364791E-2</c:v>
                </c:pt>
                <c:pt idx="2303">
                  <c:v>1.673092848702469E-2</c:v>
                </c:pt>
                <c:pt idx="2304">
                  <c:v>1.6730766326698645E-2</c:v>
                </c:pt>
                <c:pt idx="2305">
                  <c:v>1.6730604166385336E-2</c:v>
                </c:pt>
                <c:pt idx="2306">
                  <c:v>1.6725616349540954E-2</c:v>
                </c:pt>
                <c:pt idx="2307">
                  <c:v>1.6720623549682567E-2</c:v>
                </c:pt>
                <c:pt idx="2308">
                  <c:v>1.6715625766848832E-2</c:v>
                </c:pt>
                <c:pt idx="2309">
                  <c:v>1.6710623001076636E-2</c:v>
                </c:pt>
                <c:pt idx="2310">
                  <c:v>1.6705615252404198E-2</c:v>
                </c:pt>
                <c:pt idx="2311">
                  <c:v>1.6700295665717055E-2</c:v>
                </c:pt>
                <c:pt idx="2312">
                  <c:v>1.6695328861245435E-2</c:v>
                </c:pt>
                <c:pt idx="2313">
                  <c:v>1.6690357127709703E-2</c:v>
                </c:pt>
                <c:pt idx="2314">
                  <c:v>1.6685380465147219E-2</c:v>
                </c:pt>
                <c:pt idx="2315">
                  <c:v>1.6680448061504649E-2</c:v>
                </c:pt>
                <c:pt idx="2316">
                  <c:v>1.6675436118373532E-2</c:v>
                </c:pt>
                <c:pt idx="2317">
                  <c:v>1.6670419219613937E-2</c:v>
                </c:pt>
                <c:pt idx="2318">
                  <c:v>1.6665397365262995E-2</c:v>
                </c:pt>
                <c:pt idx="2319">
                  <c:v>1.6659830816565666E-2</c:v>
                </c:pt>
                <c:pt idx="2320">
                  <c:v>1.6654874119004449E-2</c:v>
                </c:pt>
                <c:pt idx="2321">
                  <c:v>1.6649912545250022E-2</c:v>
                </c:pt>
                <c:pt idx="2322">
                  <c:v>1.6644946095339341E-2</c:v>
                </c:pt>
                <c:pt idx="2323">
                  <c:v>1.6639492409051826E-2</c:v>
                </c:pt>
                <c:pt idx="2324">
                  <c:v>1.6634440114041058E-2</c:v>
                </c:pt>
                <c:pt idx="2325">
                  <c:v>1.6629382863709324E-2</c:v>
                </c:pt>
                <c:pt idx="2326">
                  <c:v>1.6624320658094632E-2</c:v>
                </c:pt>
                <c:pt idx="2327">
                  <c:v>1.6619253497234983E-2</c:v>
                </c:pt>
                <c:pt idx="2328">
                  <c:v>1.6615044998692909E-2</c:v>
                </c:pt>
                <c:pt idx="2329">
                  <c:v>1.6610044416737083E-2</c:v>
                </c:pt>
                <c:pt idx="2330">
                  <c:v>1.6605038958923686E-2</c:v>
                </c:pt>
                <c:pt idx="2331">
                  <c:v>1.6600702960333402E-2</c:v>
                </c:pt>
                <c:pt idx="2332">
                  <c:v>1.6600410882387916E-2</c:v>
                </c:pt>
                <c:pt idx="2333">
                  <c:v>1.6600118804485836E-2</c:v>
                </c:pt>
                <c:pt idx="2334">
                  <c:v>1.6599826726627163E-2</c:v>
                </c:pt>
                <c:pt idx="2335">
                  <c:v>1.6599534648812326E-2</c:v>
                </c:pt>
                <c:pt idx="2336">
                  <c:v>1.6598160409246158E-2</c:v>
                </c:pt>
                <c:pt idx="2337">
                  <c:v>1.6597147006208839E-2</c:v>
                </c:pt>
                <c:pt idx="2338">
                  <c:v>1.6596854995550976E-2</c:v>
                </c:pt>
                <c:pt idx="2339">
                  <c:v>1.6596562984935951E-2</c:v>
                </c:pt>
                <c:pt idx="2340">
                  <c:v>1.6596270974362438E-2</c:v>
                </c:pt>
                <c:pt idx="2341">
                  <c:v>1.6596339588096132E-2</c:v>
                </c:pt>
                <c:pt idx="2342">
                  <c:v>1.6596047564204911E-2</c:v>
                </c:pt>
                <c:pt idx="2343">
                  <c:v>1.6595755540356732E-2</c:v>
                </c:pt>
                <c:pt idx="2344">
                  <c:v>1.6595463516551154E-2</c:v>
                </c:pt>
                <c:pt idx="2345">
                  <c:v>1.6594810922134367E-2</c:v>
                </c:pt>
                <c:pt idx="2346">
                  <c:v>1.6594518911816562E-2</c:v>
                </c:pt>
                <c:pt idx="2347">
                  <c:v>1.6594226901541598E-2</c:v>
                </c:pt>
                <c:pt idx="2348">
                  <c:v>1.6593934891308147E-2</c:v>
                </c:pt>
                <c:pt idx="2349">
                  <c:v>1.6593642881118417E-2</c:v>
                </c:pt>
                <c:pt idx="2350">
                  <c:v>1.6593711374616318E-2</c:v>
                </c:pt>
                <c:pt idx="2351">
                  <c:v>1.6593419351109841E-2</c:v>
                </c:pt>
                <c:pt idx="2352">
                  <c:v>1.659312732764685E-2</c:v>
                </c:pt>
                <c:pt idx="2353">
                  <c:v>1.6592793586598424E-2</c:v>
                </c:pt>
                <c:pt idx="2354">
                  <c:v>1.6592141115096378E-2</c:v>
                </c:pt>
                <c:pt idx="2355">
                  <c:v>1.6591849105167214E-2</c:v>
                </c:pt>
                <c:pt idx="2356">
                  <c:v>1.6591557095280887E-2</c:v>
                </c:pt>
                <c:pt idx="2357">
                  <c:v>1.6591265085436076E-2</c:v>
                </c:pt>
                <c:pt idx="2358">
                  <c:v>1.6589153247241369E-2</c:v>
                </c:pt>
                <c:pt idx="2359">
                  <c:v>1.6587039576901181E-2</c:v>
                </c:pt>
                <c:pt idx="2360">
                  <c:v>1.6584924074419923E-2</c:v>
                </c:pt>
                <c:pt idx="2361">
                  <c:v>1.6582806739805101E-2</c:v>
                </c:pt>
                <c:pt idx="2362">
                  <c:v>1.6580837844814147E-2</c:v>
                </c:pt>
                <c:pt idx="2363">
                  <c:v>1.6579219124517187E-2</c:v>
                </c:pt>
                <c:pt idx="2364">
                  <c:v>1.6577134471906653E-2</c:v>
                </c:pt>
              </c:numCache>
            </c:numRef>
          </c:val>
          <c:smooth val="0"/>
        </c:ser>
        <c:ser>
          <c:idx val="1"/>
          <c:order val="1"/>
          <c:tx>
            <c:v>6M QL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B050"/>
              </a:solidFill>
              <a:ln>
                <a:noFill/>
              </a:ln>
            </c:spPr>
          </c:marker>
          <c:val>
            <c:numRef>
              <c:f>EUR6M!$BE$2:$BE$2366</c:f>
              <c:numCache>
                <c:formatCode>0.0000%</c:formatCode>
                <c:ptCount val="236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0712576"/>
        <c:axId val="820714496"/>
      </c:lineChart>
      <c:dateAx>
        <c:axId val="820712576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820714496"/>
        <c:crosses val="autoZero"/>
        <c:auto val="1"/>
        <c:lblOffset val="100"/>
        <c:baseTimeUnit val="days"/>
      </c:dateAx>
      <c:valAx>
        <c:axId val="820714496"/>
        <c:scaling>
          <c:orientation val="minMax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8207125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3099374999999998"/>
          <c:y val="0.57731861111111116"/>
          <c:w val="0.11256180555555556"/>
          <c:h val="0.127585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1Y (0Y-1Y)</a:t>
            </a:r>
          </a:p>
        </c:rich>
      </c:tx>
      <c:layout/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1Y Mx</c:v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EUR1Y!$BB$2:$BB$2366</c:f>
              <c:numCache>
                <c:formatCode>ddd\,\ dd\-mmm\-yyyy</c:formatCode>
                <c:ptCount val="2365"/>
                <c:pt idx="0">
                  <c:v>42209</c:v>
                </c:pt>
                <c:pt idx="1">
                  <c:v>42212</c:v>
                </c:pt>
                <c:pt idx="2">
                  <c:v>42213</c:v>
                </c:pt>
                <c:pt idx="3">
                  <c:v>42214</c:v>
                </c:pt>
                <c:pt idx="4">
                  <c:v>42215</c:v>
                </c:pt>
                <c:pt idx="5">
                  <c:v>42216</c:v>
                </c:pt>
                <c:pt idx="6">
                  <c:v>42219</c:v>
                </c:pt>
                <c:pt idx="7">
                  <c:v>42220</c:v>
                </c:pt>
                <c:pt idx="8">
                  <c:v>42221</c:v>
                </c:pt>
                <c:pt idx="9">
                  <c:v>42222</c:v>
                </c:pt>
                <c:pt idx="10">
                  <c:v>42223</c:v>
                </c:pt>
                <c:pt idx="11">
                  <c:v>42226</c:v>
                </c:pt>
                <c:pt idx="12">
                  <c:v>42227</c:v>
                </c:pt>
                <c:pt idx="13">
                  <c:v>42228</c:v>
                </c:pt>
                <c:pt idx="14">
                  <c:v>42229</c:v>
                </c:pt>
                <c:pt idx="15">
                  <c:v>42230</c:v>
                </c:pt>
                <c:pt idx="16">
                  <c:v>42233</c:v>
                </c:pt>
                <c:pt idx="17">
                  <c:v>42234</c:v>
                </c:pt>
                <c:pt idx="18">
                  <c:v>42235</c:v>
                </c:pt>
                <c:pt idx="19">
                  <c:v>42236</c:v>
                </c:pt>
                <c:pt idx="20">
                  <c:v>42237</c:v>
                </c:pt>
                <c:pt idx="21">
                  <c:v>42240</c:v>
                </c:pt>
                <c:pt idx="22">
                  <c:v>42241</c:v>
                </c:pt>
                <c:pt idx="23">
                  <c:v>42242</c:v>
                </c:pt>
                <c:pt idx="24">
                  <c:v>42243</c:v>
                </c:pt>
                <c:pt idx="25">
                  <c:v>42244</c:v>
                </c:pt>
                <c:pt idx="26">
                  <c:v>42247</c:v>
                </c:pt>
                <c:pt idx="27">
                  <c:v>42248</c:v>
                </c:pt>
                <c:pt idx="28">
                  <c:v>42249</c:v>
                </c:pt>
                <c:pt idx="29">
                  <c:v>42250</c:v>
                </c:pt>
                <c:pt idx="30">
                  <c:v>42251</c:v>
                </c:pt>
                <c:pt idx="31">
                  <c:v>42254</c:v>
                </c:pt>
                <c:pt idx="32">
                  <c:v>42255</c:v>
                </c:pt>
                <c:pt idx="33">
                  <c:v>42256</c:v>
                </c:pt>
                <c:pt idx="34">
                  <c:v>42257</c:v>
                </c:pt>
                <c:pt idx="35">
                  <c:v>42258</c:v>
                </c:pt>
                <c:pt idx="36">
                  <c:v>42261</c:v>
                </c:pt>
                <c:pt idx="37">
                  <c:v>42262</c:v>
                </c:pt>
                <c:pt idx="38">
                  <c:v>42263</c:v>
                </c:pt>
                <c:pt idx="39">
                  <c:v>42264</c:v>
                </c:pt>
                <c:pt idx="40">
                  <c:v>42265</c:v>
                </c:pt>
                <c:pt idx="41">
                  <c:v>42268</c:v>
                </c:pt>
                <c:pt idx="42">
                  <c:v>42269</c:v>
                </c:pt>
                <c:pt idx="43">
                  <c:v>42270</c:v>
                </c:pt>
                <c:pt idx="44">
                  <c:v>42271</c:v>
                </c:pt>
                <c:pt idx="45">
                  <c:v>42272</c:v>
                </c:pt>
                <c:pt idx="46">
                  <c:v>42275</c:v>
                </c:pt>
                <c:pt idx="47">
                  <c:v>42276</c:v>
                </c:pt>
                <c:pt idx="48">
                  <c:v>42277</c:v>
                </c:pt>
                <c:pt idx="49">
                  <c:v>42278</c:v>
                </c:pt>
                <c:pt idx="50">
                  <c:v>42279</c:v>
                </c:pt>
                <c:pt idx="51">
                  <c:v>42282</c:v>
                </c:pt>
                <c:pt idx="52">
                  <c:v>42283</c:v>
                </c:pt>
                <c:pt idx="53">
                  <c:v>42284</c:v>
                </c:pt>
                <c:pt idx="54">
                  <c:v>42285</c:v>
                </c:pt>
                <c:pt idx="55">
                  <c:v>42286</c:v>
                </c:pt>
                <c:pt idx="56">
                  <c:v>42289</c:v>
                </c:pt>
                <c:pt idx="57">
                  <c:v>42290</c:v>
                </c:pt>
                <c:pt idx="58">
                  <c:v>42291</c:v>
                </c:pt>
                <c:pt idx="59">
                  <c:v>42292</c:v>
                </c:pt>
                <c:pt idx="60">
                  <c:v>42293</c:v>
                </c:pt>
                <c:pt idx="61">
                  <c:v>42296</c:v>
                </c:pt>
                <c:pt idx="62">
                  <c:v>42297</c:v>
                </c:pt>
                <c:pt idx="63">
                  <c:v>42298</c:v>
                </c:pt>
                <c:pt idx="64">
                  <c:v>42299</c:v>
                </c:pt>
                <c:pt idx="65">
                  <c:v>42300</c:v>
                </c:pt>
                <c:pt idx="66">
                  <c:v>42303</c:v>
                </c:pt>
                <c:pt idx="67">
                  <c:v>42304</c:v>
                </c:pt>
                <c:pt idx="68">
                  <c:v>42305</c:v>
                </c:pt>
                <c:pt idx="69">
                  <c:v>42306</c:v>
                </c:pt>
                <c:pt idx="70">
                  <c:v>42307</c:v>
                </c:pt>
                <c:pt idx="71">
                  <c:v>42310</c:v>
                </c:pt>
                <c:pt idx="72">
                  <c:v>42311</c:v>
                </c:pt>
                <c:pt idx="73">
                  <c:v>42312</c:v>
                </c:pt>
                <c:pt idx="74">
                  <c:v>42313</c:v>
                </c:pt>
                <c:pt idx="75">
                  <c:v>42314</c:v>
                </c:pt>
                <c:pt idx="76">
                  <c:v>42317</c:v>
                </c:pt>
                <c:pt idx="77">
                  <c:v>42318</c:v>
                </c:pt>
                <c:pt idx="78">
                  <c:v>42319</c:v>
                </c:pt>
                <c:pt idx="79">
                  <c:v>42320</c:v>
                </c:pt>
                <c:pt idx="80">
                  <c:v>42321</c:v>
                </c:pt>
                <c:pt idx="81">
                  <c:v>42324</c:v>
                </c:pt>
                <c:pt idx="82">
                  <c:v>42325</c:v>
                </c:pt>
                <c:pt idx="83">
                  <c:v>42326</c:v>
                </c:pt>
                <c:pt idx="84">
                  <c:v>42327</c:v>
                </c:pt>
                <c:pt idx="85">
                  <c:v>42328</c:v>
                </c:pt>
                <c:pt idx="86">
                  <c:v>42331</c:v>
                </c:pt>
                <c:pt idx="87">
                  <c:v>42332</c:v>
                </c:pt>
                <c:pt idx="88">
                  <c:v>42333</c:v>
                </c:pt>
                <c:pt idx="89">
                  <c:v>42334</c:v>
                </c:pt>
                <c:pt idx="90">
                  <c:v>42335</c:v>
                </c:pt>
                <c:pt idx="91">
                  <c:v>42338</c:v>
                </c:pt>
                <c:pt idx="92">
                  <c:v>42339</c:v>
                </c:pt>
                <c:pt idx="93">
                  <c:v>42340</c:v>
                </c:pt>
                <c:pt idx="94">
                  <c:v>42341</c:v>
                </c:pt>
                <c:pt idx="95">
                  <c:v>42342</c:v>
                </c:pt>
                <c:pt idx="96">
                  <c:v>42345</c:v>
                </c:pt>
                <c:pt idx="97">
                  <c:v>42346</c:v>
                </c:pt>
                <c:pt idx="98">
                  <c:v>42347</c:v>
                </c:pt>
                <c:pt idx="99">
                  <c:v>42348</c:v>
                </c:pt>
                <c:pt idx="100">
                  <c:v>42349</c:v>
                </c:pt>
                <c:pt idx="101">
                  <c:v>42352</c:v>
                </c:pt>
                <c:pt idx="102">
                  <c:v>42353</c:v>
                </c:pt>
                <c:pt idx="103">
                  <c:v>42354</c:v>
                </c:pt>
                <c:pt idx="104">
                  <c:v>42355</c:v>
                </c:pt>
                <c:pt idx="105">
                  <c:v>42356</c:v>
                </c:pt>
                <c:pt idx="106">
                  <c:v>42359</c:v>
                </c:pt>
                <c:pt idx="107">
                  <c:v>42360</c:v>
                </c:pt>
                <c:pt idx="108">
                  <c:v>42361</c:v>
                </c:pt>
                <c:pt idx="109">
                  <c:v>42362</c:v>
                </c:pt>
                <c:pt idx="110">
                  <c:v>42366</c:v>
                </c:pt>
                <c:pt idx="111">
                  <c:v>42367</c:v>
                </c:pt>
                <c:pt idx="112">
                  <c:v>42368</c:v>
                </c:pt>
                <c:pt idx="113">
                  <c:v>42369</c:v>
                </c:pt>
                <c:pt idx="114">
                  <c:v>42373</c:v>
                </c:pt>
                <c:pt idx="115">
                  <c:v>42374</c:v>
                </c:pt>
                <c:pt idx="116">
                  <c:v>42375</c:v>
                </c:pt>
                <c:pt idx="117">
                  <c:v>42376</c:v>
                </c:pt>
                <c:pt idx="118">
                  <c:v>42377</c:v>
                </c:pt>
                <c:pt idx="119">
                  <c:v>42380</c:v>
                </c:pt>
                <c:pt idx="120">
                  <c:v>42381</c:v>
                </c:pt>
                <c:pt idx="121">
                  <c:v>42382</c:v>
                </c:pt>
                <c:pt idx="122">
                  <c:v>42383</c:v>
                </c:pt>
                <c:pt idx="123">
                  <c:v>42384</c:v>
                </c:pt>
                <c:pt idx="124">
                  <c:v>42387</c:v>
                </c:pt>
                <c:pt idx="125">
                  <c:v>42388</c:v>
                </c:pt>
                <c:pt idx="126">
                  <c:v>42389</c:v>
                </c:pt>
                <c:pt idx="127">
                  <c:v>42390</c:v>
                </c:pt>
                <c:pt idx="128">
                  <c:v>42391</c:v>
                </c:pt>
                <c:pt idx="129">
                  <c:v>42394</c:v>
                </c:pt>
                <c:pt idx="130">
                  <c:v>42395</c:v>
                </c:pt>
                <c:pt idx="131">
                  <c:v>42396</c:v>
                </c:pt>
                <c:pt idx="132">
                  <c:v>42397</c:v>
                </c:pt>
                <c:pt idx="133">
                  <c:v>42398</c:v>
                </c:pt>
                <c:pt idx="134">
                  <c:v>42401</c:v>
                </c:pt>
                <c:pt idx="135">
                  <c:v>42402</c:v>
                </c:pt>
                <c:pt idx="136">
                  <c:v>42403</c:v>
                </c:pt>
                <c:pt idx="137">
                  <c:v>42404</c:v>
                </c:pt>
                <c:pt idx="138">
                  <c:v>42405</c:v>
                </c:pt>
                <c:pt idx="139">
                  <c:v>42408</c:v>
                </c:pt>
                <c:pt idx="140">
                  <c:v>42409</c:v>
                </c:pt>
                <c:pt idx="141">
                  <c:v>42410</c:v>
                </c:pt>
                <c:pt idx="142">
                  <c:v>42411</c:v>
                </c:pt>
                <c:pt idx="143">
                  <c:v>42412</c:v>
                </c:pt>
                <c:pt idx="144">
                  <c:v>42415</c:v>
                </c:pt>
                <c:pt idx="145">
                  <c:v>42416</c:v>
                </c:pt>
                <c:pt idx="146">
                  <c:v>42417</c:v>
                </c:pt>
                <c:pt idx="147">
                  <c:v>42418</c:v>
                </c:pt>
                <c:pt idx="148">
                  <c:v>42419</c:v>
                </c:pt>
                <c:pt idx="149">
                  <c:v>42422</c:v>
                </c:pt>
                <c:pt idx="150">
                  <c:v>42423</c:v>
                </c:pt>
                <c:pt idx="151">
                  <c:v>42424</c:v>
                </c:pt>
                <c:pt idx="152">
                  <c:v>42425</c:v>
                </c:pt>
                <c:pt idx="153">
                  <c:v>42426</c:v>
                </c:pt>
                <c:pt idx="154">
                  <c:v>42429</c:v>
                </c:pt>
                <c:pt idx="155">
                  <c:v>42430</c:v>
                </c:pt>
                <c:pt idx="156">
                  <c:v>42431</c:v>
                </c:pt>
                <c:pt idx="157">
                  <c:v>42432</c:v>
                </c:pt>
                <c:pt idx="158">
                  <c:v>42433</c:v>
                </c:pt>
                <c:pt idx="159">
                  <c:v>42436</c:v>
                </c:pt>
                <c:pt idx="160">
                  <c:v>42437</c:v>
                </c:pt>
                <c:pt idx="161">
                  <c:v>42438</c:v>
                </c:pt>
                <c:pt idx="162">
                  <c:v>42439</c:v>
                </c:pt>
                <c:pt idx="163">
                  <c:v>42440</c:v>
                </c:pt>
                <c:pt idx="164">
                  <c:v>42443</c:v>
                </c:pt>
                <c:pt idx="165">
                  <c:v>42444</c:v>
                </c:pt>
                <c:pt idx="166">
                  <c:v>42445</c:v>
                </c:pt>
                <c:pt idx="167">
                  <c:v>42446</c:v>
                </c:pt>
                <c:pt idx="168">
                  <c:v>42447</c:v>
                </c:pt>
                <c:pt idx="169">
                  <c:v>42450</c:v>
                </c:pt>
                <c:pt idx="170">
                  <c:v>42451</c:v>
                </c:pt>
                <c:pt idx="171">
                  <c:v>42452</c:v>
                </c:pt>
                <c:pt idx="172">
                  <c:v>42453</c:v>
                </c:pt>
                <c:pt idx="173">
                  <c:v>42458</c:v>
                </c:pt>
                <c:pt idx="174">
                  <c:v>42459</c:v>
                </c:pt>
                <c:pt idx="175">
                  <c:v>42460</c:v>
                </c:pt>
                <c:pt idx="176">
                  <c:v>42461</c:v>
                </c:pt>
                <c:pt idx="177">
                  <c:v>42464</c:v>
                </c:pt>
                <c:pt idx="178">
                  <c:v>42465</c:v>
                </c:pt>
                <c:pt idx="179">
                  <c:v>42466</c:v>
                </c:pt>
                <c:pt idx="180">
                  <c:v>42467</c:v>
                </c:pt>
                <c:pt idx="181">
                  <c:v>42468</c:v>
                </c:pt>
                <c:pt idx="182">
                  <c:v>42471</c:v>
                </c:pt>
                <c:pt idx="183">
                  <c:v>42472</c:v>
                </c:pt>
                <c:pt idx="184">
                  <c:v>42473</c:v>
                </c:pt>
                <c:pt idx="185">
                  <c:v>42474</c:v>
                </c:pt>
                <c:pt idx="186">
                  <c:v>42475</c:v>
                </c:pt>
                <c:pt idx="187">
                  <c:v>42478</c:v>
                </c:pt>
                <c:pt idx="188">
                  <c:v>42479</c:v>
                </c:pt>
                <c:pt idx="189">
                  <c:v>42480</c:v>
                </c:pt>
                <c:pt idx="190">
                  <c:v>42481</c:v>
                </c:pt>
                <c:pt idx="191">
                  <c:v>42482</c:v>
                </c:pt>
                <c:pt idx="192">
                  <c:v>42485</c:v>
                </c:pt>
                <c:pt idx="193">
                  <c:v>42486</c:v>
                </c:pt>
                <c:pt idx="194">
                  <c:v>42487</c:v>
                </c:pt>
                <c:pt idx="195">
                  <c:v>42488</c:v>
                </c:pt>
                <c:pt idx="196">
                  <c:v>42489</c:v>
                </c:pt>
                <c:pt idx="197">
                  <c:v>42492</c:v>
                </c:pt>
                <c:pt idx="198">
                  <c:v>42493</c:v>
                </c:pt>
                <c:pt idx="199">
                  <c:v>42494</c:v>
                </c:pt>
                <c:pt idx="200">
                  <c:v>42495</c:v>
                </c:pt>
                <c:pt idx="201">
                  <c:v>42496</c:v>
                </c:pt>
                <c:pt idx="202">
                  <c:v>42499</c:v>
                </c:pt>
                <c:pt idx="203">
                  <c:v>42500</c:v>
                </c:pt>
                <c:pt idx="204">
                  <c:v>42501</c:v>
                </c:pt>
                <c:pt idx="205">
                  <c:v>42502</c:v>
                </c:pt>
                <c:pt idx="206">
                  <c:v>42503</c:v>
                </c:pt>
                <c:pt idx="207">
                  <c:v>42506</c:v>
                </c:pt>
                <c:pt idx="208">
                  <c:v>42507</c:v>
                </c:pt>
                <c:pt idx="209">
                  <c:v>42508</c:v>
                </c:pt>
                <c:pt idx="210">
                  <c:v>42509</c:v>
                </c:pt>
                <c:pt idx="211">
                  <c:v>42510</c:v>
                </c:pt>
                <c:pt idx="212">
                  <c:v>42513</c:v>
                </c:pt>
                <c:pt idx="213">
                  <c:v>42514</c:v>
                </c:pt>
                <c:pt idx="214">
                  <c:v>42515</c:v>
                </c:pt>
                <c:pt idx="215">
                  <c:v>42516</c:v>
                </c:pt>
                <c:pt idx="216">
                  <c:v>42517</c:v>
                </c:pt>
                <c:pt idx="217">
                  <c:v>42520</c:v>
                </c:pt>
                <c:pt idx="218">
                  <c:v>42521</c:v>
                </c:pt>
                <c:pt idx="219">
                  <c:v>42522</c:v>
                </c:pt>
                <c:pt idx="220">
                  <c:v>42523</c:v>
                </c:pt>
                <c:pt idx="221">
                  <c:v>42524</c:v>
                </c:pt>
                <c:pt idx="222">
                  <c:v>42527</c:v>
                </c:pt>
                <c:pt idx="223">
                  <c:v>42528</c:v>
                </c:pt>
                <c:pt idx="224">
                  <c:v>42529</c:v>
                </c:pt>
                <c:pt idx="225">
                  <c:v>42530</c:v>
                </c:pt>
                <c:pt idx="226">
                  <c:v>42531</c:v>
                </c:pt>
                <c:pt idx="227">
                  <c:v>42534</c:v>
                </c:pt>
                <c:pt idx="228">
                  <c:v>42535</c:v>
                </c:pt>
                <c:pt idx="229">
                  <c:v>42536</c:v>
                </c:pt>
                <c:pt idx="230">
                  <c:v>42537</c:v>
                </c:pt>
                <c:pt idx="231">
                  <c:v>42538</c:v>
                </c:pt>
                <c:pt idx="232">
                  <c:v>42541</c:v>
                </c:pt>
                <c:pt idx="233">
                  <c:v>42542</c:v>
                </c:pt>
                <c:pt idx="234">
                  <c:v>42543</c:v>
                </c:pt>
                <c:pt idx="235">
                  <c:v>42544</c:v>
                </c:pt>
                <c:pt idx="236">
                  <c:v>42545</c:v>
                </c:pt>
                <c:pt idx="237">
                  <c:v>42548</c:v>
                </c:pt>
                <c:pt idx="238">
                  <c:v>42549</c:v>
                </c:pt>
                <c:pt idx="239">
                  <c:v>42550</c:v>
                </c:pt>
                <c:pt idx="240">
                  <c:v>42551</c:v>
                </c:pt>
                <c:pt idx="241">
                  <c:v>42552</c:v>
                </c:pt>
                <c:pt idx="242">
                  <c:v>42555</c:v>
                </c:pt>
                <c:pt idx="243">
                  <c:v>42556</c:v>
                </c:pt>
                <c:pt idx="244">
                  <c:v>42557</c:v>
                </c:pt>
                <c:pt idx="245">
                  <c:v>42558</c:v>
                </c:pt>
                <c:pt idx="246">
                  <c:v>42559</c:v>
                </c:pt>
                <c:pt idx="247">
                  <c:v>42562</c:v>
                </c:pt>
                <c:pt idx="248">
                  <c:v>42563</c:v>
                </c:pt>
                <c:pt idx="249">
                  <c:v>42564</c:v>
                </c:pt>
                <c:pt idx="250">
                  <c:v>42565</c:v>
                </c:pt>
                <c:pt idx="251">
                  <c:v>42566</c:v>
                </c:pt>
                <c:pt idx="252">
                  <c:v>42569</c:v>
                </c:pt>
                <c:pt idx="253">
                  <c:v>42570</c:v>
                </c:pt>
                <c:pt idx="254">
                  <c:v>42571</c:v>
                </c:pt>
                <c:pt idx="255">
                  <c:v>42572</c:v>
                </c:pt>
                <c:pt idx="256">
                  <c:v>42573</c:v>
                </c:pt>
                <c:pt idx="257">
                  <c:v>42576</c:v>
                </c:pt>
                <c:pt idx="258">
                  <c:v>42577</c:v>
                </c:pt>
                <c:pt idx="259">
                  <c:v>42578</c:v>
                </c:pt>
                <c:pt idx="260">
                  <c:v>42579</c:v>
                </c:pt>
                <c:pt idx="261">
                  <c:v>42580</c:v>
                </c:pt>
                <c:pt idx="262">
                  <c:v>42583</c:v>
                </c:pt>
                <c:pt idx="263">
                  <c:v>42584</c:v>
                </c:pt>
                <c:pt idx="264">
                  <c:v>42585</c:v>
                </c:pt>
                <c:pt idx="265">
                  <c:v>42586</c:v>
                </c:pt>
                <c:pt idx="266">
                  <c:v>42587</c:v>
                </c:pt>
                <c:pt idx="267">
                  <c:v>42590</c:v>
                </c:pt>
                <c:pt idx="268">
                  <c:v>42591</c:v>
                </c:pt>
                <c:pt idx="269">
                  <c:v>42592</c:v>
                </c:pt>
                <c:pt idx="270">
                  <c:v>42593</c:v>
                </c:pt>
                <c:pt idx="271">
                  <c:v>42594</c:v>
                </c:pt>
                <c:pt idx="272">
                  <c:v>42597</c:v>
                </c:pt>
                <c:pt idx="273">
                  <c:v>42598</c:v>
                </c:pt>
                <c:pt idx="274">
                  <c:v>42599</c:v>
                </c:pt>
                <c:pt idx="275">
                  <c:v>42600</c:v>
                </c:pt>
                <c:pt idx="276">
                  <c:v>42601</c:v>
                </c:pt>
                <c:pt idx="277">
                  <c:v>42604</c:v>
                </c:pt>
                <c:pt idx="278">
                  <c:v>42605</c:v>
                </c:pt>
                <c:pt idx="279">
                  <c:v>42606</c:v>
                </c:pt>
                <c:pt idx="280">
                  <c:v>42607</c:v>
                </c:pt>
                <c:pt idx="281">
                  <c:v>42608</c:v>
                </c:pt>
                <c:pt idx="282">
                  <c:v>42611</c:v>
                </c:pt>
                <c:pt idx="283">
                  <c:v>42612</c:v>
                </c:pt>
                <c:pt idx="284">
                  <c:v>42613</c:v>
                </c:pt>
                <c:pt idx="285">
                  <c:v>42614</c:v>
                </c:pt>
                <c:pt idx="286">
                  <c:v>42615</c:v>
                </c:pt>
                <c:pt idx="287">
                  <c:v>42618</c:v>
                </c:pt>
                <c:pt idx="288">
                  <c:v>42619</c:v>
                </c:pt>
                <c:pt idx="289">
                  <c:v>42620</c:v>
                </c:pt>
                <c:pt idx="290">
                  <c:v>42621</c:v>
                </c:pt>
                <c:pt idx="291">
                  <c:v>42622</c:v>
                </c:pt>
                <c:pt idx="292">
                  <c:v>42625</c:v>
                </c:pt>
                <c:pt idx="293">
                  <c:v>42626</c:v>
                </c:pt>
                <c:pt idx="294">
                  <c:v>42627</c:v>
                </c:pt>
                <c:pt idx="295">
                  <c:v>42628</c:v>
                </c:pt>
                <c:pt idx="296">
                  <c:v>42629</c:v>
                </c:pt>
                <c:pt idx="297">
                  <c:v>42632</c:v>
                </c:pt>
                <c:pt idx="298">
                  <c:v>42633</c:v>
                </c:pt>
                <c:pt idx="299">
                  <c:v>42634</c:v>
                </c:pt>
                <c:pt idx="300">
                  <c:v>42635</c:v>
                </c:pt>
                <c:pt idx="301">
                  <c:v>42636</c:v>
                </c:pt>
                <c:pt idx="302">
                  <c:v>42639</c:v>
                </c:pt>
                <c:pt idx="303">
                  <c:v>42640</c:v>
                </c:pt>
                <c:pt idx="304">
                  <c:v>42641</c:v>
                </c:pt>
                <c:pt idx="305">
                  <c:v>42642</c:v>
                </c:pt>
                <c:pt idx="306">
                  <c:v>42643</c:v>
                </c:pt>
                <c:pt idx="307">
                  <c:v>42646</c:v>
                </c:pt>
                <c:pt idx="308">
                  <c:v>42647</c:v>
                </c:pt>
                <c:pt idx="309">
                  <c:v>42648</c:v>
                </c:pt>
                <c:pt idx="310">
                  <c:v>42649</c:v>
                </c:pt>
                <c:pt idx="311">
                  <c:v>42650</c:v>
                </c:pt>
                <c:pt idx="312">
                  <c:v>42653</c:v>
                </c:pt>
                <c:pt idx="313">
                  <c:v>42654</c:v>
                </c:pt>
                <c:pt idx="314">
                  <c:v>42655</c:v>
                </c:pt>
                <c:pt idx="315">
                  <c:v>42656</c:v>
                </c:pt>
                <c:pt idx="316">
                  <c:v>42657</c:v>
                </c:pt>
                <c:pt idx="317">
                  <c:v>42660</c:v>
                </c:pt>
                <c:pt idx="318">
                  <c:v>42661</c:v>
                </c:pt>
                <c:pt idx="319">
                  <c:v>42662</c:v>
                </c:pt>
                <c:pt idx="320">
                  <c:v>42663</c:v>
                </c:pt>
                <c:pt idx="321">
                  <c:v>42664</c:v>
                </c:pt>
                <c:pt idx="322">
                  <c:v>42667</c:v>
                </c:pt>
                <c:pt idx="323">
                  <c:v>42668</c:v>
                </c:pt>
                <c:pt idx="324">
                  <c:v>42669</c:v>
                </c:pt>
                <c:pt idx="325">
                  <c:v>42670</c:v>
                </c:pt>
                <c:pt idx="326">
                  <c:v>42671</c:v>
                </c:pt>
                <c:pt idx="327">
                  <c:v>42674</c:v>
                </c:pt>
                <c:pt idx="328">
                  <c:v>42675</c:v>
                </c:pt>
                <c:pt idx="329">
                  <c:v>42676</c:v>
                </c:pt>
                <c:pt idx="330">
                  <c:v>42677</c:v>
                </c:pt>
                <c:pt idx="331">
                  <c:v>42678</c:v>
                </c:pt>
                <c:pt idx="332">
                  <c:v>42681</c:v>
                </c:pt>
                <c:pt idx="333">
                  <c:v>42682</c:v>
                </c:pt>
                <c:pt idx="334">
                  <c:v>42683</c:v>
                </c:pt>
                <c:pt idx="335">
                  <c:v>42684</c:v>
                </c:pt>
                <c:pt idx="336">
                  <c:v>42685</c:v>
                </c:pt>
                <c:pt idx="337">
                  <c:v>42688</c:v>
                </c:pt>
                <c:pt idx="338">
                  <c:v>42689</c:v>
                </c:pt>
                <c:pt idx="339">
                  <c:v>42690</c:v>
                </c:pt>
                <c:pt idx="340">
                  <c:v>42691</c:v>
                </c:pt>
                <c:pt idx="341">
                  <c:v>42692</c:v>
                </c:pt>
                <c:pt idx="342">
                  <c:v>42695</c:v>
                </c:pt>
                <c:pt idx="343">
                  <c:v>42696</c:v>
                </c:pt>
                <c:pt idx="344">
                  <c:v>42697</c:v>
                </c:pt>
                <c:pt idx="345">
                  <c:v>42698</c:v>
                </c:pt>
                <c:pt idx="346">
                  <c:v>42699</c:v>
                </c:pt>
                <c:pt idx="347">
                  <c:v>42702</c:v>
                </c:pt>
                <c:pt idx="348">
                  <c:v>42703</c:v>
                </c:pt>
                <c:pt idx="349">
                  <c:v>42704</c:v>
                </c:pt>
                <c:pt idx="350">
                  <c:v>42705</c:v>
                </c:pt>
                <c:pt idx="351">
                  <c:v>42706</c:v>
                </c:pt>
                <c:pt idx="352">
                  <c:v>42709</c:v>
                </c:pt>
                <c:pt idx="353">
                  <c:v>42710</c:v>
                </c:pt>
                <c:pt idx="354">
                  <c:v>42711</c:v>
                </c:pt>
                <c:pt idx="355">
                  <c:v>42712</c:v>
                </c:pt>
                <c:pt idx="356">
                  <c:v>42713</c:v>
                </c:pt>
                <c:pt idx="357">
                  <c:v>42716</c:v>
                </c:pt>
                <c:pt idx="358">
                  <c:v>42717</c:v>
                </c:pt>
                <c:pt idx="359">
                  <c:v>42718</c:v>
                </c:pt>
                <c:pt idx="360">
                  <c:v>42719</c:v>
                </c:pt>
                <c:pt idx="361">
                  <c:v>42720</c:v>
                </c:pt>
                <c:pt idx="362">
                  <c:v>42723</c:v>
                </c:pt>
                <c:pt idx="363">
                  <c:v>42724</c:v>
                </c:pt>
                <c:pt idx="364">
                  <c:v>42725</c:v>
                </c:pt>
                <c:pt idx="365">
                  <c:v>42726</c:v>
                </c:pt>
                <c:pt idx="366">
                  <c:v>42727</c:v>
                </c:pt>
                <c:pt idx="367">
                  <c:v>42731</c:v>
                </c:pt>
                <c:pt idx="368">
                  <c:v>42732</c:v>
                </c:pt>
                <c:pt idx="369">
                  <c:v>42733</c:v>
                </c:pt>
                <c:pt idx="370">
                  <c:v>42734</c:v>
                </c:pt>
                <c:pt idx="371">
                  <c:v>42737</c:v>
                </c:pt>
                <c:pt idx="372">
                  <c:v>42738</c:v>
                </c:pt>
                <c:pt idx="373">
                  <c:v>42739</c:v>
                </c:pt>
                <c:pt idx="374">
                  <c:v>42740</c:v>
                </c:pt>
                <c:pt idx="375">
                  <c:v>42741</c:v>
                </c:pt>
                <c:pt idx="376">
                  <c:v>42744</c:v>
                </c:pt>
                <c:pt idx="377">
                  <c:v>42745</c:v>
                </c:pt>
                <c:pt idx="378">
                  <c:v>42746</c:v>
                </c:pt>
                <c:pt idx="379">
                  <c:v>42747</c:v>
                </c:pt>
                <c:pt idx="380">
                  <c:v>42748</c:v>
                </c:pt>
                <c:pt idx="381">
                  <c:v>42751</c:v>
                </c:pt>
                <c:pt idx="382">
                  <c:v>42752</c:v>
                </c:pt>
                <c:pt idx="383">
                  <c:v>42753</c:v>
                </c:pt>
                <c:pt idx="384">
                  <c:v>42754</c:v>
                </c:pt>
                <c:pt idx="385">
                  <c:v>42755</c:v>
                </c:pt>
                <c:pt idx="386">
                  <c:v>42758</c:v>
                </c:pt>
                <c:pt idx="387">
                  <c:v>42759</c:v>
                </c:pt>
                <c:pt idx="388">
                  <c:v>42760</c:v>
                </c:pt>
                <c:pt idx="389">
                  <c:v>42761</c:v>
                </c:pt>
                <c:pt idx="390">
                  <c:v>42762</c:v>
                </c:pt>
                <c:pt idx="391">
                  <c:v>42765</c:v>
                </c:pt>
                <c:pt idx="392">
                  <c:v>42766</c:v>
                </c:pt>
                <c:pt idx="393">
                  <c:v>42767</c:v>
                </c:pt>
                <c:pt idx="394">
                  <c:v>42768</c:v>
                </c:pt>
                <c:pt idx="395">
                  <c:v>42769</c:v>
                </c:pt>
                <c:pt idx="396">
                  <c:v>42772</c:v>
                </c:pt>
                <c:pt idx="397">
                  <c:v>42773</c:v>
                </c:pt>
                <c:pt idx="398">
                  <c:v>42774</c:v>
                </c:pt>
                <c:pt idx="399">
                  <c:v>42775</c:v>
                </c:pt>
                <c:pt idx="400">
                  <c:v>42776</c:v>
                </c:pt>
                <c:pt idx="401">
                  <c:v>42779</c:v>
                </c:pt>
                <c:pt idx="402">
                  <c:v>42780</c:v>
                </c:pt>
                <c:pt idx="403">
                  <c:v>42781</c:v>
                </c:pt>
                <c:pt idx="404">
                  <c:v>42782</c:v>
                </c:pt>
                <c:pt idx="405">
                  <c:v>42783</c:v>
                </c:pt>
                <c:pt idx="406">
                  <c:v>42786</c:v>
                </c:pt>
                <c:pt idx="407">
                  <c:v>42787</c:v>
                </c:pt>
                <c:pt idx="408">
                  <c:v>42788</c:v>
                </c:pt>
                <c:pt idx="409">
                  <c:v>42789</c:v>
                </c:pt>
                <c:pt idx="410">
                  <c:v>42790</c:v>
                </c:pt>
                <c:pt idx="411">
                  <c:v>42793</c:v>
                </c:pt>
                <c:pt idx="412">
                  <c:v>42794</c:v>
                </c:pt>
                <c:pt idx="413">
                  <c:v>42795</c:v>
                </c:pt>
                <c:pt idx="414">
                  <c:v>42796</c:v>
                </c:pt>
                <c:pt idx="415">
                  <c:v>42797</c:v>
                </c:pt>
                <c:pt idx="416">
                  <c:v>42800</c:v>
                </c:pt>
                <c:pt idx="417">
                  <c:v>42801</c:v>
                </c:pt>
                <c:pt idx="418">
                  <c:v>42802</c:v>
                </c:pt>
                <c:pt idx="419">
                  <c:v>42803</c:v>
                </c:pt>
                <c:pt idx="420">
                  <c:v>42804</c:v>
                </c:pt>
                <c:pt idx="421">
                  <c:v>42807</c:v>
                </c:pt>
                <c:pt idx="422">
                  <c:v>42808</c:v>
                </c:pt>
                <c:pt idx="423">
                  <c:v>42809</c:v>
                </c:pt>
                <c:pt idx="424">
                  <c:v>42810</c:v>
                </c:pt>
                <c:pt idx="425">
                  <c:v>42811</c:v>
                </c:pt>
                <c:pt idx="426">
                  <c:v>42814</c:v>
                </c:pt>
                <c:pt idx="427">
                  <c:v>42815</c:v>
                </c:pt>
                <c:pt idx="428">
                  <c:v>42816</c:v>
                </c:pt>
                <c:pt idx="429">
                  <c:v>42817</c:v>
                </c:pt>
                <c:pt idx="430">
                  <c:v>42818</c:v>
                </c:pt>
                <c:pt idx="431">
                  <c:v>42821</c:v>
                </c:pt>
                <c:pt idx="432">
                  <c:v>42822</c:v>
                </c:pt>
                <c:pt idx="433">
                  <c:v>42823</c:v>
                </c:pt>
                <c:pt idx="434">
                  <c:v>42824</c:v>
                </c:pt>
                <c:pt idx="435">
                  <c:v>42825</c:v>
                </c:pt>
                <c:pt idx="436">
                  <c:v>42828</c:v>
                </c:pt>
                <c:pt idx="437">
                  <c:v>42829</c:v>
                </c:pt>
                <c:pt idx="438">
                  <c:v>42830</c:v>
                </c:pt>
                <c:pt idx="439">
                  <c:v>42831</c:v>
                </c:pt>
                <c:pt idx="440">
                  <c:v>42832</c:v>
                </c:pt>
                <c:pt idx="441">
                  <c:v>42835</c:v>
                </c:pt>
                <c:pt idx="442">
                  <c:v>42836</c:v>
                </c:pt>
                <c:pt idx="443">
                  <c:v>42837</c:v>
                </c:pt>
                <c:pt idx="444">
                  <c:v>42838</c:v>
                </c:pt>
                <c:pt idx="445">
                  <c:v>42843</c:v>
                </c:pt>
                <c:pt idx="446">
                  <c:v>42844</c:v>
                </c:pt>
                <c:pt idx="447">
                  <c:v>42845</c:v>
                </c:pt>
                <c:pt idx="448">
                  <c:v>42846</c:v>
                </c:pt>
                <c:pt idx="449">
                  <c:v>42849</c:v>
                </c:pt>
                <c:pt idx="450">
                  <c:v>42850</c:v>
                </c:pt>
                <c:pt idx="451">
                  <c:v>42851</c:v>
                </c:pt>
                <c:pt idx="452">
                  <c:v>42852</c:v>
                </c:pt>
                <c:pt idx="453">
                  <c:v>42853</c:v>
                </c:pt>
                <c:pt idx="454">
                  <c:v>42857</c:v>
                </c:pt>
                <c:pt idx="455">
                  <c:v>42858</c:v>
                </c:pt>
                <c:pt idx="456">
                  <c:v>42859</c:v>
                </c:pt>
                <c:pt idx="457">
                  <c:v>42860</c:v>
                </c:pt>
                <c:pt idx="458">
                  <c:v>42863</c:v>
                </c:pt>
                <c:pt idx="459">
                  <c:v>42864</c:v>
                </c:pt>
                <c:pt idx="460">
                  <c:v>42865</c:v>
                </c:pt>
                <c:pt idx="461">
                  <c:v>42866</c:v>
                </c:pt>
                <c:pt idx="462">
                  <c:v>42867</c:v>
                </c:pt>
                <c:pt idx="463">
                  <c:v>42870</c:v>
                </c:pt>
                <c:pt idx="464">
                  <c:v>42871</c:v>
                </c:pt>
                <c:pt idx="465">
                  <c:v>42872</c:v>
                </c:pt>
                <c:pt idx="466">
                  <c:v>42873</c:v>
                </c:pt>
                <c:pt idx="467">
                  <c:v>42874</c:v>
                </c:pt>
                <c:pt idx="468">
                  <c:v>42877</c:v>
                </c:pt>
                <c:pt idx="469">
                  <c:v>42878</c:v>
                </c:pt>
                <c:pt idx="470">
                  <c:v>42879</c:v>
                </c:pt>
                <c:pt idx="471">
                  <c:v>42880</c:v>
                </c:pt>
                <c:pt idx="472">
                  <c:v>42881</c:v>
                </c:pt>
                <c:pt idx="473">
                  <c:v>42884</c:v>
                </c:pt>
                <c:pt idx="474">
                  <c:v>42885</c:v>
                </c:pt>
                <c:pt idx="475">
                  <c:v>42886</c:v>
                </c:pt>
                <c:pt idx="476">
                  <c:v>42887</c:v>
                </c:pt>
                <c:pt idx="477">
                  <c:v>42888</c:v>
                </c:pt>
                <c:pt idx="478">
                  <c:v>42891</c:v>
                </c:pt>
                <c:pt idx="479">
                  <c:v>42892</c:v>
                </c:pt>
                <c:pt idx="480">
                  <c:v>42893</c:v>
                </c:pt>
                <c:pt idx="481">
                  <c:v>42894</c:v>
                </c:pt>
                <c:pt idx="482">
                  <c:v>42895</c:v>
                </c:pt>
                <c:pt idx="483">
                  <c:v>42898</c:v>
                </c:pt>
                <c:pt idx="484">
                  <c:v>42899</c:v>
                </c:pt>
                <c:pt idx="485">
                  <c:v>42900</c:v>
                </c:pt>
                <c:pt idx="486">
                  <c:v>42901</c:v>
                </c:pt>
                <c:pt idx="487">
                  <c:v>42902</c:v>
                </c:pt>
                <c:pt idx="488">
                  <c:v>42905</c:v>
                </c:pt>
                <c:pt idx="489">
                  <c:v>42906</c:v>
                </c:pt>
                <c:pt idx="490">
                  <c:v>42907</c:v>
                </c:pt>
                <c:pt idx="491">
                  <c:v>42908</c:v>
                </c:pt>
                <c:pt idx="492">
                  <c:v>42909</c:v>
                </c:pt>
                <c:pt idx="493">
                  <c:v>42912</c:v>
                </c:pt>
                <c:pt idx="494">
                  <c:v>42913</c:v>
                </c:pt>
                <c:pt idx="495">
                  <c:v>42914</c:v>
                </c:pt>
                <c:pt idx="496">
                  <c:v>42915</c:v>
                </c:pt>
                <c:pt idx="497">
                  <c:v>42916</c:v>
                </c:pt>
                <c:pt idx="498">
                  <c:v>42919</c:v>
                </c:pt>
                <c:pt idx="499">
                  <c:v>42920</c:v>
                </c:pt>
                <c:pt idx="500">
                  <c:v>42921</c:v>
                </c:pt>
                <c:pt idx="501">
                  <c:v>42922</c:v>
                </c:pt>
                <c:pt idx="502">
                  <c:v>42923</c:v>
                </c:pt>
                <c:pt idx="503">
                  <c:v>42926</c:v>
                </c:pt>
                <c:pt idx="504">
                  <c:v>42927</c:v>
                </c:pt>
                <c:pt idx="505">
                  <c:v>42928</c:v>
                </c:pt>
                <c:pt idx="506">
                  <c:v>42929</c:v>
                </c:pt>
                <c:pt idx="507">
                  <c:v>42930</c:v>
                </c:pt>
                <c:pt idx="508">
                  <c:v>42933</c:v>
                </c:pt>
                <c:pt idx="509">
                  <c:v>42934</c:v>
                </c:pt>
                <c:pt idx="510">
                  <c:v>42935</c:v>
                </c:pt>
                <c:pt idx="511">
                  <c:v>42942</c:v>
                </c:pt>
                <c:pt idx="512">
                  <c:v>42949</c:v>
                </c:pt>
                <c:pt idx="513">
                  <c:v>42956</c:v>
                </c:pt>
                <c:pt idx="514">
                  <c:v>42963</c:v>
                </c:pt>
                <c:pt idx="515">
                  <c:v>42970</c:v>
                </c:pt>
                <c:pt idx="516">
                  <c:v>42977</c:v>
                </c:pt>
                <c:pt idx="517">
                  <c:v>42984</c:v>
                </c:pt>
                <c:pt idx="518">
                  <c:v>42991</c:v>
                </c:pt>
                <c:pt idx="519">
                  <c:v>42998</c:v>
                </c:pt>
                <c:pt idx="520">
                  <c:v>43005</c:v>
                </c:pt>
                <c:pt idx="521">
                  <c:v>43012</c:v>
                </c:pt>
                <c:pt idx="522">
                  <c:v>43019</c:v>
                </c:pt>
                <c:pt idx="523">
                  <c:v>43026</c:v>
                </c:pt>
                <c:pt idx="524">
                  <c:v>43033</c:v>
                </c:pt>
                <c:pt idx="525">
                  <c:v>43040</c:v>
                </c:pt>
                <c:pt idx="526">
                  <c:v>43047</c:v>
                </c:pt>
                <c:pt idx="527">
                  <c:v>43054</c:v>
                </c:pt>
                <c:pt idx="528">
                  <c:v>43061</c:v>
                </c:pt>
                <c:pt idx="529">
                  <c:v>43068</c:v>
                </c:pt>
                <c:pt idx="530">
                  <c:v>43075</c:v>
                </c:pt>
                <c:pt idx="531">
                  <c:v>43082</c:v>
                </c:pt>
                <c:pt idx="532">
                  <c:v>43089</c:v>
                </c:pt>
                <c:pt idx="533">
                  <c:v>43096</c:v>
                </c:pt>
                <c:pt idx="534">
                  <c:v>43103</c:v>
                </c:pt>
                <c:pt idx="535">
                  <c:v>43110</c:v>
                </c:pt>
                <c:pt idx="536">
                  <c:v>43117</c:v>
                </c:pt>
                <c:pt idx="537">
                  <c:v>43124</c:v>
                </c:pt>
                <c:pt idx="538">
                  <c:v>43131</c:v>
                </c:pt>
                <c:pt idx="539">
                  <c:v>43138</c:v>
                </c:pt>
                <c:pt idx="540">
                  <c:v>43145</c:v>
                </c:pt>
                <c:pt idx="541">
                  <c:v>43152</c:v>
                </c:pt>
                <c:pt idx="542">
                  <c:v>43159</c:v>
                </c:pt>
                <c:pt idx="543">
                  <c:v>43166</c:v>
                </c:pt>
                <c:pt idx="544">
                  <c:v>43173</c:v>
                </c:pt>
                <c:pt idx="545">
                  <c:v>43180</c:v>
                </c:pt>
                <c:pt idx="546">
                  <c:v>43187</c:v>
                </c:pt>
                <c:pt idx="547">
                  <c:v>43194</c:v>
                </c:pt>
                <c:pt idx="548">
                  <c:v>43201</c:v>
                </c:pt>
                <c:pt idx="549">
                  <c:v>43208</c:v>
                </c:pt>
                <c:pt idx="550">
                  <c:v>43215</c:v>
                </c:pt>
                <c:pt idx="551">
                  <c:v>43222</c:v>
                </c:pt>
                <c:pt idx="552">
                  <c:v>43229</c:v>
                </c:pt>
                <c:pt idx="553">
                  <c:v>43236</c:v>
                </c:pt>
                <c:pt idx="554">
                  <c:v>43243</c:v>
                </c:pt>
                <c:pt idx="555">
                  <c:v>43250</c:v>
                </c:pt>
                <c:pt idx="556">
                  <c:v>43257</c:v>
                </c:pt>
                <c:pt idx="557">
                  <c:v>43264</c:v>
                </c:pt>
                <c:pt idx="558">
                  <c:v>43271</c:v>
                </c:pt>
                <c:pt idx="559">
                  <c:v>43278</c:v>
                </c:pt>
                <c:pt idx="560">
                  <c:v>43285</c:v>
                </c:pt>
                <c:pt idx="561">
                  <c:v>43292</c:v>
                </c:pt>
                <c:pt idx="562">
                  <c:v>43299</c:v>
                </c:pt>
                <c:pt idx="563">
                  <c:v>43306</c:v>
                </c:pt>
                <c:pt idx="564">
                  <c:v>43313</c:v>
                </c:pt>
                <c:pt idx="565">
                  <c:v>43320</c:v>
                </c:pt>
                <c:pt idx="566">
                  <c:v>43327</c:v>
                </c:pt>
                <c:pt idx="567">
                  <c:v>43334</c:v>
                </c:pt>
                <c:pt idx="568">
                  <c:v>43341</c:v>
                </c:pt>
                <c:pt idx="569">
                  <c:v>43348</c:v>
                </c:pt>
                <c:pt idx="570">
                  <c:v>43355</c:v>
                </c:pt>
                <c:pt idx="571">
                  <c:v>43362</c:v>
                </c:pt>
                <c:pt idx="572">
                  <c:v>43369</c:v>
                </c:pt>
                <c:pt idx="573">
                  <c:v>43376</c:v>
                </c:pt>
                <c:pt idx="574">
                  <c:v>43383</c:v>
                </c:pt>
                <c:pt idx="575">
                  <c:v>43390</c:v>
                </c:pt>
                <c:pt idx="576">
                  <c:v>43397</c:v>
                </c:pt>
                <c:pt idx="577">
                  <c:v>43404</c:v>
                </c:pt>
                <c:pt idx="578">
                  <c:v>43411</c:v>
                </c:pt>
                <c:pt idx="579">
                  <c:v>43418</c:v>
                </c:pt>
                <c:pt idx="580">
                  <c:v>43425</c:v>
                </c:pt>
                <c:pt idx="581">
                  <c:v>43432</c:v>
                </c:pt>
                <c:pt idx="582">
                  <c:v>43439</c:v>
                </c:pt>
                <c:pt idx="583">
                  <c:v>43446</c:v>
                </c:pt>
                <c:pt idx="584">
                  <c:v>43453</c:v>
                </c:pt>
                <c:pt idx="585">
                  <c:v>43461</c:v>
                </c:pt>
                <c:pt idx="586">
                  <c:v>43468</c:v>
                </c:pt>
                <c:pt idx="587">
                  <c:v>43475</c:v>
                </c:pt>
                <c:pt idx="588">
                  <c:v>43482</c:v>
                </c:pt>
                <c:pt idx="589">
                  <c:v>43489</c:v>
                </c:pt>
                <c:pt idx="590">
                  <c:v>43496</c:v>
                </c:pt>
                <c:pt idx="591">
                  <c:v>43503</c:v>
                </c:pt>
                <c:pt idx="592">
                  <c:v>43510</c:v>
                </c:pt>
                <c:pt idx="593">
                  <c:v>43517</c:v>
                </c:pt>
                <c:pt idx="594">
                  <c:v>43524</c:v>
                </c:pt>
                <c:pt idx="595">
                  <c:v>43531</c:v>
                </c:pt>
                <c:pt idx="596">
                  <c:v>43538</c:v>
                </c:pt>
                <c:pt idx="597">
                  <c:v>43545</c:v>
                </c:pt>
                <c:pt idx="598">
                  <c:v>43552</c:v>
                </c:pt>
                <c:pt idx="599">
                  <c:v>43559</c:v>
                </c:pt>
                <c:pt idx="600">
                  <c:v>43566</c:v>
                </c:pt>
                <c:pt idx="601">
                  <c:v>43573</c:v>
                </c:pt>
                <c:pt idx="602">
                  <c:v>43580</c:v>
                </c:pt>
                <c:pt idx="603">
                  <c:v>43587</c:v>
                </c:pt>
                <c:pt idx="604">
                  <c:v>43594</c:v>
                </c:pt>
                <c:pt idx="605">
                  <c:v>43601</c:v>
                </c:pt>
                <c:pt idx="606">
                  <c:v>43608</c:v>
                </c:pt>
                <c:pt idx="607">
                  <c:v>43615</c:v>
                </c:pt>
                <c:pt idx="608">
                  <c:v>43622</c:v>
                </c:pt>
                <c:pt idx="609">
                  <c:v>43629</c:v>
                </c:pt>
                <c:pt idx="610">
                  <c:v>43636</c:v>
                </c:pt>
                <c:pt idx="611">
                  <c:v>43643</c:v>
                </c:pt>
                <c:pt idx="612">
                  <c:v>43650</c:v>
                </c:pt>
                <c:pt idx="613">
                  <c:v>43657</c:v>
                </c:pt>
                <c:pt idx="614">
                  <c:v>43664</c:v>
                </c:pt>
                <c:pt idx="615">
                  <c:v>43671</c:v>
                </c:pt>
                <c:pt idx="616">
                  <c:v>43678</c:v>
                </c:pt>
                <c:pt idx="617">
                  <c:v>43685</c:v>
                </c:pt>
                <c:pt idx="618">
                  <c:v>43692</c:v>
                </c:pt>
                <c:pt idx="619">
                  <c:v>43699</c:v>
                </c:pt>
                <c:pt idx="620">
                  <c:v>43706</c:v>
                </c:pt>
                <c:pt idx="621">
                  <c:v>43713</c:v>
                </c:pt>
                <c:pt idx="622">
                  <c:v>43720</c:v>
                </c:pt>
                <c:pt idx="623">
                  <c:v>43727</c:v>
                </c:pt>
                <c:pt idx="624">
                  <c:v>43734</c:v>
                </c:pt>
                <c:pt idx="625">
                  <c:v>43741</c:v>
                </c:pt>
                <c:pt idx="626">
                  <c:v>43748</c:v>
                </c:pt>
                <c:pt idx="627">
                  <c:v>43755</c:v>
                </c:pt>
                <c:pt idx="628">
                  <c:v>43762</c:v>
                </c:pt>
                <c:pt idx="629">
                  <c:v>43769</c:v>
                </c:pt>
                <c:pt idx="630">
                  <c:v>43776</c:v>
                </c:pt>
                <c:pt idx="631">
                  <c:v>43783</c:v>
                </c:pt>
                <c:pt idx="632">
                  <c:v>43790</c:v>
                </c:pt>
                <c:pt idx="633">
                  <c:v>43797</c:v>
                </c:pt>
                <c:pt idx="634">
                  <c:v>43804</c:v>
                </c:pt>
                <c:pt idx="635">
                  <c:v>43811</c:v>
                </c:pt>
                <c:pt idx="636">
                  <c:v>43818</c:v>
                </c:pt>
                <c:pt idx="637">
                  <c:v>43826</c:v>
                </c:pt>
                <c:pt idx="638">
                  <c:v>43833</c:v>
                </c:pt>
                <c:pt idx="639">
                  <c:v>43840</c:v>
                </c:pt>
                <c:pt idx="640">
                  <c:v>43847</c:v>
                </c:pt>
                <c:pt idx="641">
                  <c:v>43854</c:v>
                </c:pt>
                <c:pt idx="642">
                  <c:v>43861</c:v>
                </c:pt>
                <c:pt idx="643">
                  <c:v>43868</c:v>
                </c:pt>
                <c:pt idx="644">
                  <c:v>43875</c:v>
                </c:pt>
                <c:pt idx="645">
                  <c:v>43882</c:v>
                </c:pt>
                <c:pt idx="646">
                  <c:v>43889</c:v>
                </c:pt>
                <c:pt idx="647">
                  <c:v>43896</c:v>
                </c:pt>
                <c:pt idx="648">
                  <c:v>43903</c:v>
                </c:pt>
                <c:pt idx="649">
                  <c:v>43910</c:v>
                </c:pt>
                <c:pt idx="650">
                  <c:v>43917</c:v>
                </c:pt>
                <c:pt idx="651">
                  <c:v>43924</c:v>
                </c:pt>
                <c:pt idx="652">
                  <c:v>43935</c:v>
                </c:pt>
                <c:pt idx="653">
                  <c:v>43942</c:v>
                </c:pt>
                <c:pt idx="654">
                  <c:v>43949</c:v>
                </c:pt>
                <c:pt idx="655">
                  <c:v>43956</c:v>
                </c:pt>
                <c:pt idx="656">
                  <c:v>43963</c:v>
                </c:pt>
                <c:pt idx="657">
                  <c:v>43970</c:v>
                </c:pt>
                <c:pt idx="658">
                  <c:v>43977</c:v>
                </c:pt>
                <c:pt idx="659">
                  <c:v>43984</c:v>
                </c:pt>
                <c:pt idx="660">
                  <c:v>43991</c:v>
                </c:pt>
                <c:pt idx="661">
                  <c:v>43998</c:v>
                </c:pt>
                <c:pt idx="662">
                  <c:v>44005</c:v>
                </c:pt>
                <c:pt idx="663">
                  <c:v>44012</c:v>
                </c:pt>
                <c:pt idx="664">
                  <c:v>44019</c:v>
                </c:pt>
                <c:pt idx="665">
                  <c:v>44026</c:v>
                </c:pt>
                <c:pt idx="666">
                  <c:v>44033</c:v>
                </c:pt>
                <c:pt idx="667">
                  <c:v>44040</c:v>
                </c:pt>
                <c:pt idx="668">
                  <c:v>44047</c:v>
                </c:pt>
                <c:pt idx="669">
                  <c:v>44054</c:v>
                </c:pt>
                <c:pt idx="670">
                  <c:v>44061</c:v>
                </c:pt>
                <c:pt idx="671">
                  <c:v>44068</c:v>
                </c:pt>
                <c:pt idx="672">
                  <c:v>44075</c:v>
                </c:pt>
                <c:pt idx="673">
                  <c:v>44082</c:v>
                </c:pt>
                <c:pt idx="674">
                  <c:v>44089</c:v>
                </c:pt>
                <c:pt idx="675">
                  <c:v>44096</c:v>
                </c:pt>
                <c:pt idx="676">
                  <c:v>44103</c:v>
                </c:pt>
                <c:pt idx="677">
                  <c:v>44110</c:v>
                </c:pt>
                <c:pt idx="678">
                  <c:v>44117</c:v>
                </c:pt>
                <c:pt idx="679">
                  <c:v>44124</c:v>
                </c:pt>
                <c:pt idx="680">
                  <c:v>44131</c:v>
                </c:pt>
                <c:pt idx="681">
                  <c:v>44138</c:v>
                </c:pt>
                <c:pt idx="682">
                  <c:v>44145</c:v>
                </c:pt>
                <c:pt idx="683">
                  <c:v>44152</c:v>
                </c:pt>
                <c:pt idx="684">
                  <c:v>44159</c:v>
                </c:pt>
                <c:pt idx="685">
                  <c:v>44166</c:v>
                </c:pt>
                <c:pt idx="686">
                  <c:v>44173</c:v>
                </c:pt>
                <c:pt idx="687">
                  <c:v>44180</c:v>
                </c:pt>
                <c:pt idx="688">
                  <c:v>44187</c:v>
                </c:pt>
                <c:pt idx="689">
                  <c:v>44194</c:v>
                </c:pt>
                <c:pt idx="690">
                  <c:v>44201</c:v>
                </c:pt>
                <c:pt idx="691">
                  <c:v>44208</c:v>
                </c:pt>
                <c:pt idx="692">
                  <c:v>44215</c:v>
                </c:pt>
                <c:pt idx="693">
                  <c:v>44222</c:v>
                </c:pt>
                <c:pt idx="694">
                  <c:v>44229</c:v>
                </c:pt>
                <c:pt idx="695">
                  <c:v>44236</c:v>
                </c:pt>
                <c:pt idx="696">
                  <c:v>44243</c:v>
                </c:pt>
                <c:pt idx="697">
                  <c:v>44250</c:v>
                </c:pt>
                <c:pt idx="698">
                  <c:v>44257</c:v>
                </c:pt>
                <c:pt idx="699">
                  <c:v>44264</c:v>
                </c:pt>
                <c:pt idx="700">
                  <c:v>44271</c:v>
                </c:pt>
                <c:pt idx="701">
                  <c:v>44278</c:v>
                </c:pt>
                <c:pt idx="702">
                  <c:v>44285</c:v>
                </c:pt>
                <c:pt idx="703">
                  <c:v>44292</c:v>
                </c:pt>
                <c:pt idx="704">
                  <c:v>44299</c:v>
                </c:pt>
                <c:pt idx="705">
                  <c:v>44306</c:v>
                </c:pt>
                <c:pt idx="706">
                  <c:v>44313</c:v>
                </c:pt>
                <c:pt idx="707">
                  <c:v>44320</c:v>
                </c:pt>
                <c:pt idx="708">
                  <c:v>44327</c:v>
                </c:pt>
                <c:pt idx="709">
                  <c:v>44334</c:v>
                </c:pt>
                <c:pt idx="710">
                  <c:v>44341</c:v>
                </c:pt>
                <c:pt idx="711">
                  <c:v>44348</c:v>
                </c:pt>
                <c:pt idx="712">
                  <c:v>44355</c:v>
                </c:pt>
                <c:pt idx="713">
                  <c:v>44362</c:v>
                </c:pt>
                <c:pt idx="714">
                  <c:v>44369</c:v>
                </c:pt>
                <c:pt idx="715">
                  <c:v>44376</c:v>
                </c:pt>
                <c:pt idx="716">
                  <c:v>44383</c:v>
                </c:pt>
                <c:pt idx="717">
                  <c:v>44390</c:v>
                </c:pt>
                <c:pt idx="718">
                  <c:v>44397</c:v>
                </c:pt>
                <c:pt idx="719">
                  <c:v>44404</c:v>
                </c:pt>
                <c:pt idx="720">
                  <c:v>44411</c:v>
                </c:pt>
                <c:pt idx="721">
                  <c:v>44418</c:v>
                </c:pt>
                <c:pt idx="722">
                  <c:v>44425</c:v>
                </c:pt>
                <c:pt idx="723">
                  <c:v>44432</c:v>
                </c:pt>
                <c:pt idx="724">
                  <c:v>44439</c:v>
                </c:pt>
                <c:pt idx="725">
                  <c:v>44446</c:v>
                </c:pt>
                <c:pt idx="726">
                  <c:v>44453</c:v>
                </c:pt>
                <c:pt idx="727">
                  <c:v>44460</c:v>
                </c:pt>
                <c:pt idx="728">
                  <c:v>44467</c:v>
                </c:pt>
                <c:pt idx="729">
                  <c:v>44474</c:v>
                </c:pt>
                <c:pt idx="730">
                  <c:v>44481</c:v>
                </c:pt>
                <c:pt idx="731">
                  <c:v>44488</c:v>
                </c:pt>
                <c:pt idx="732">
                  <c:v>44495</c:v>
                </c:pt>
                <c:pt idx="733">
                  <c:v>44502</c:v>
                </c:pt>
                <c:pt idx="734">
                  <c:v>44509</c:v>
                </c:pt>
                <c:pt idx="735">
                  <c:v>44516</c:v>
                </c:pt>
                <c:pt idx="736">
                  <c:v>44523</c:v>
                </c:pt>
                <c:pt idx="737">
                  <c:v>44530</c:v>
                </c:pt>
                <c:pt idx="738">
                  <c:v>44537</c:v>
                </c:pt>
                <c:pt idx="739">
                  <c:v>44544</c:v>
                </c:pt>
                <c:pt idx="740">
                  <c:v>44551</c:v>
                </c:pt>
                <c:pt idx="741">
                  <c:v>44558</c:v>
                </c:pt>
                <c:pt idx="742">
                  <c:v>44565</c:v>
                </c:pt>
                <c:pt idx="743">
                  <c:v>44572</c:v>
                </c:pt>
                <c:pt idx="744">
                  <c:v>44579</c:v>
                </c:pt>
                <c:pt idx="745">
                  <c:v>44586</c:v>
                </c:pt>
                <c:pt idx="746">
                  <c:v>44593</c:v>
                </c:pt>
                <c:pt idx="747">
                  <c:v>44600</c:v>
                </c:pt>
                <c:pt idx="748">
                  <c:v>44607</c:v>
                </c:pt>
                <c:pt idx="749">
                  <c:v>44614</c:v>
                </c:pt>
                <c:pt idx="750">
                  <c:v>44621</c:v>
                </c:pt>
                <c:pt idx="751">
                  <c:v>44628</c:v>
                </c:pt>
                <c:pt idx="752">
                  <c:v>44635</c:v>
                </c:pt>
                <c:pt idx="753">
                  <c:v>44642</c:v>
                </c:pt>
                <c:pt idx="754">
                  <c:v>44649</c:v>
                </c:pt>
                <c:pt idx="755">
                  <c:v>44656</c:v>
                </c:pt>
                <c:pt idx="756">
                  <c:v>44663</c:v>
                </c:pt>
                <c:pt idx="757">
                  <c:v>44670</c:v>
                </c:pt>
                <c:pt idx="758">
                  <c:v>44677</c:v>
                </c:pt>
                <c:pt idx="759">
                  <c:v>44684</c:v>
                </c:pt>
                <c:pt idx="760">
                  <c:v>44691</c:v>
                </c:pt>
                <c:pt idx="761">
                  <c:v>44698</c:v>
                </c:pt>
                <c:pt idx="762">
                  <c:v>44705</c:v>
                </c:pt>
                <c:pt idx="763">
                  <c:v>44712</c:v>
                </c:pt>
                <c:pt idx="764">
                  <c:v>44719</c:v>
                </c:pt>
                <c:pt idx="765">
                  <c:v>44726</c:v>
                </c:pt>
                <c:pt idx="766">
                  <c:v>44733</c:v>
                </c:pt>
                <c:pt idx="767">
                  <c:v>44740</c:v>
                </c:pt>
                <c:pt idx="768">
                  <c:v>44747</c:v>
                </c:pt>
                <c:pt idx="769">
                  <c:v>44754</c:v>
                </c:pt>
                <c:pt idx="770">
                  <c:v>44761</c:v>
                </c:pt>
                <c:pt idx="771">
                  <c:v>44768</c:v>
                </c:pt>
                <c:pt idx="772">
                  <c:v>44775</c:v>
                </c:pt>
                <c:pt idx="773">
                  <c:v>44782</c:v>
                </c:pt>
                <c:pt idx="774">
                  <c:v>44789</c:v>
                </c:pt>
                <c:pt idx="775">
                  <c:v>44796</c:v>
                </c:pt>
                <c:pt idx="776">
                  <c:v>44803</c:v>
                </c:pt>
                <c:pt idx="777">
                  <c:v>44810</c:v>
                </c:pt>
                <c:pt idx="778">
                  <c:v>44817</c:v>
                </c:pt>
                <c:pt idx="779">
                  <c:v>44824</c:v>
                </c:pt>
                <c:pt idx="780">
                  <c:v>44831</c:v>
                </c:pt>
                <c:pt idx="781">
                  <c:v>44838</c:v>
                </c:pt>
                <c:pt idx="782">
                  <c:v>44845</c:v>
                </c:pt>
                <c:pt idx="783">
                  <c:v>44852</c:v>
                </c:pt>
                <c:pt idx="784">
                  <c:v>44859</c:v>
                </c:pt>
                <c:pt idx="785">
                  <c:v>44866</c:v>
                </c:pt>
                <c:pt idx="786">
                  <c:v>44873</c:v>
                </c:pt>
                <c:pt idx="787">
                  <c:v>44880</c:v>
                </c:pt>
                <c:pt idx="788">
                  <c:v>44887</c:v>
                </c:pt>
                <c:pt idx="789">
                  <c:v>44894</c:v>
                </c:pt>
                <c:pt idx="790">
                  <c:v>44901</c:v>
                </c:pt>
                <c:pt idx="791">
                  <c:v>44908</c:v>
                </c:pt>
                <c:pt idx="792">
                  <c:v>44915</c:v>
                </c:pt>
                <c:pt idx="793">
                  <c:v>44922</c:v>
                </c:pt>
                <c:pt idx="794">
                  <c:v>44929</c:v>
                </c:pt>
                <c:pt idx="795">
                  <c:v>44936</c:v>
                </c:pt>
                <c:pt idx="796">
                  <c:v>44943</c:v>
                </c:pt>
                <c:pt idx="797">
                  <c:v>44950</c:v>
                </c:pt>
                <c:pt idx="798">
                  <c:v>44957</c:v>
                </c:pt>
                <c:pt idx="799">
                  <c:v>44964</c:v>
                </c:pt>
                <c:pt idx="800">
                  <c:v>44971</c:v>
                </c:pt>
                <c:pt idx="801">
                  <c:v>44978</c:v>
                </c:pt>
                <c:pt idx="802">
                  <c:v>44985</c:v>
                </c:pt>
                <c:pt idx="803">
                  <c:v>44992</c:v>
                </c:pt>
                <c:pt idx="804">
                  <c:v>44999</c:v>
                </c:pt>
                <c:pt idx="805">
                  <c:v>45006</c:v>
                </c:pt>
                <c:pt idx="806">
                  <c:v>45013</c:v>
                </c:pt>
                <c:pt idx="807">
                  <c:v>45020</c:v>
                </c:pt>
                <c:pt idx="808">
                  <c:v>45027</c:v>
                </c:pt>
                <c:pt idx="809">
                  <c:v>45034</c:v>
                </c:pt>
                <c:pt idx="810">
                  <c:v>45041</c:v>
                </c:pt>
                <c:pt idx="811">
                  <c:v>45048</c:v>
                </c:pt>
                <c:pt idx="812">
                  <c:v>45055</c:v>
                </c:pt>
                <c:pt idx="813">
                  <c:v>45062</c:v>
                </c:pt>
                <c:pt idx="814">
                  <c:v>45069</c:v>
                </c:pt>
                <c:pt idx="815">
                  <c:v>45076</c:v>
                </c:pt>
                <c:pt idx="816">
                  <c:v>45083</c:v>
                </c:pt>
                <c:pt idx="817">
                  <c:v>45090</c:v>
                </c:pt>
                <c:pt idx="818">
                  <c:v>45097</c:v>
                </c:pt>
                <c:pt idx="819">
                  <c:v>45104</c:v>
                </c:pt>
                <c:pt idx="820">
                  <c:v>45111</c:v>
                </c:pt>
                <c:pt idx="821">
                  <c:v>45118</c:v>
                </c:pt>
                <c:pt idx="822">
                  <c:v>45125</c:v>
                </c:pt>
                <c:pt idx="823">
                  <c:v>45132</c:v>
                </c:pt>
                <c:pt idx="824">
                  <c:v>45139</c:v>
                </c:pt>
                <c:pt idx="825">
                  <c:v>45146</c:v>
                </c:pt>
                <c:pt idx="826">
                  <c:v>45153</c:v>
                </c:pt>
                <c:pt idx="827">
                  <c:v>45160</c:v>
                </c:pt>
                <c:pt idx="828">
                  <c:v>45167</c:v>
                </c:pt>
                <c:pt idx="829">
                  <c:v>45174</c:v>
                </c:pt>
                <c:pt idx="830">
                  <c:v>45181</c:v>
                </c:pt>
                <c:pt idx="831">
                  <c:v>45188</c:v>
                </c:pt>
                <c:pt idx="832">
                  <c:v>45195</c:v>
                </c:pt>
                <c:pt idx="833">
                  <c:v>45202</c:v>
                </c:pt>
                <c:pt idx="834">
                  <c:v>45209</c:v>
                </c:pt>
                <c:pt idx="835">
                  <c:v>45216</c:v>
                </c:pt>
                <c:pt idx="836">
                  <c:v>45223</c:v>
                </c:pt>
                <c:pt idx="837">
                  <c:v>45230</c:v>
                </c:pt>
                <c:pt idx="838">
                  <c:v>45237</c:v>
                </c:pt>
                <c:pt idx="839">
                  <c:v>45244</c:v>
                </c:pt>
                <c:pt idx="840">
                  <c:v>45251</c:v>
                </c:pt>
                <c:pt idx="841">
                  <c:v>45258</c:v>
                </c:pt>
                <c:pt idx="842">
                  <c:v>45265</c:v>
                </c:pt>
                <c:pt idx="843">
                  <c:v>45272</c:v>
                </c:pt>
                <c:pt idx="844">
                  <c:v>45279</c:v>
                </c:pt>
                <c:pt idx="845">
                  <c:v>45287</c:v>
                </c:pt>
                <c:pt idx="846">
                  <c:v>45294</c:v>
                </c:pt>
                <c:pt idx="847">
                  <c:v>45301</c:v>
                </c:pt>
                <c:pt idx="848">
                  <c:v>45308</c:v>
                </c:pt>
                <c:pt idx="849">
                  <c:v>45315</c:v>
                </c:pt>
                <c:pt idx="850">
                  <c:v>45322</c:v>
                </c:pt>
                <c:pt idx="851">
                  <c:v>45329</c:v>
                </c:pt>
                <c:pt idx="852">
                  <c:v>45336</c:v>
                </c:pt>
                <c:pt idx="853">
                  <c:v>45343</c:v>
                </c:pt>
                <c:pt idx="854">
                  <c:v>45350</c:v>
                </c:pt>
                <c:pt idx="855">
                  <c:v>45357</c:v>
                </c:pt>
                <c:pt idx="856">
                  <c:v>45364</c:v>
                </c:pt>
                <c:pt idx="857">
                  <c:v>45371</c:v>
                </c:pt>
                <c:pt idx="858">
                  <c:v>45378</c:v>
                </c:pt>
                <c:pt idx="859">
                  <c:v>45385</c:v>
                </c:pt>
                <c:pt idx="860">
                  <c:v>45392</c:v>
                </c:pt>
                <c:pt idx="861">
                  <c:v>45399</c:v>
                </c:pt>
                <c:pt idx="862">
                  <c:v>45406</c:v>
                </c:pt>
                <c:pt idx="863">
                  <c:v>45414</c:v>
                </c:pt>
                <c:pt idx="864">
                  <c:v>45421</c:v>
                </c:pt>
                <c:pt idx="865">
                  <c:v>45428</c:v>
                </c:pt>
                <c:pt idx="866">
                  <c:v>45435</c:v>
                </c:pt>
                <c:pt idx="867">
                  <c:v>45442</c:v>
                </c:pt>
                <c:pt idx="868">
                  <c:v>45449</c:v>
                </c:pt>
                <c:pt idx="869">
                  <c:v>45456</c:v>
                </c:pt>
                <c:pt idx="870">
                  <c:v>45463</c:v>
                </c:pt>
                <c:pt idx="871">
                  <c:v>45470</c:v>
                </c:pt>
                <c:pt idx="872">
                  <c:v>45477</c:v>
                </c:pt>
                <c:pt idx="873">
                  <c:v>45484</c:v>
                </c:pt>
                <c:pt idx="874">
                  <c:v>45491</c:v>
                </c:pt>
                <c:pt idx="875">
                  <c:v>45498</c:v>
                </c:pt>
                <c:pt idx="876">
                  <c:v>45505</c:v>
                </c:pt>
                <c:pt idx="877">
                  <c:v>45512</c:v>
                </c:pt>
                <c:pt idx="878">
                  <c:v>45519</c:v>
                </c:pt>
                <c:pt idx="879">
                  <c:v>45526</c:v>
                </c:pt>
                <c:pt idx="880">
                  <c:v>45533</c:v>
                </c:pt>
                <c:pt idx="881">
                  <c:v>45540</c:v>
                </c:pt>
                <c:pt idx="882">
                  <c:v>45547</c:v>
                </c:pt>
                <c:pt idx="883">
                  <c:v>45554</c:v>
                </c:pt>
                <c:pt idx="884">
                  <c:v>45561</c:v>
                </c:pt>
                <c:pt idx="885">
                  <c:v>45568</c:v>
                </c:pt>
                <c:pt idx="886">
                  <c:v>45575</c:v>
                </c:pt>
                <c:pt idx="887">
                  <c:v>45582</c:v>
                </c:pt>
                <c:pt idx="888">
                  <c:v>45589</c:v>
                </c:pt>
                <c:pt idx="889">
                  <c:v>45596</c:v>
                </c:pt>
                <c:pt idx="890">
                  <c:v>45603</c:v>
                </c:pt>
                <c:pt idx="891">
                  <c:v>45610</c:v>
                </c:pt>
                <c:pt idx="892">
                  <c:v>45617</c:v>
                </c:pt>
                <c:pt idx="893">
                  <c:v>45624</c:v>
                </c:pt>
                <c:pt idx="894">
                  <c:v>45631</c:v>
                </c:pt>
                <c:pt idx="895">
                  <c:v>45638</c:v>
                </c:pt>
                <c:pt idx="896">
                  <c:v>45645</c:v>
                </c:pt>
                <c:pt idx="897">
                  <c:v>45653</c:v>
                </c:pt>
                <c:pt idx="898">
                  <c:v>45660</c:v>
                </c:pt>
                <c:pt idx="899">
                  <c:v>45667</c:v>
                </c:pt>
                <c:pt idx="900">
                  <c:v>45674</c:v>
                </c:pt>
                <c:pt idx="901">
                  <c:v>45681</c:v>
                </c:pt>
                <c:pt idx="902">
                  <c:v>45688</c:v>
                </c:pt>
                <c:pt idx="903">
                  <c:v>45695</c:v>
                </c:pt>
                <c:pt idx="904">
                  <c:v>45702</c:v>
                </c:pt>
                <c:pt idx="905">
                  <c:v>45709</c:v>
                </c:pt>
                <c:pt idx="906">
                  <c:v>45716</c:v>
                </c:pt>
                <c:pt idx="907">
                  <c:v>45723</c:v>
                </c:pt>
                <c:pt idx="908">
                  <c:v>45730</c:v>
                </c:pt>
                <c:pt idx="909">
                  <c:v>45737</c:v>
                </c:pt>
                <c:pt idx="910">
                  <c:v>45744</c:v>
                </c:pt>
                <c:pt idx="911">
                  <c:v>45751</c:v>
                </c:pt>
                <c:pt idx="912">
                  <c:v>45758</c:v>
                </c:pt>
                <c:pt idx="913">
                  <c:v>45769</c:v>
                </c:pt>
                <c:pt idx="914">
                  <c:v>45776</c:v>
                </c:pt>
                <c:pt idx="915">
                  <c:v>45783</c:v>
                </c:pt>
                <c:pt idx="916">
                  <c:v>45790</c:v>
                </c:pt>
                <c:pt idx="917">
                  <c:v>45797</c:v>
                </c:pt>
                <c:pt idx="918">
                  <c:v>45804</c:v>
                </c:pt>
                <c:pt idx="919">
                  <c:v>45811</c:v>
                </c:pt>
                <c:pt idx="920">
                  <c:v>45818</c:v>
                </c:pt>
                <c:pt idx="921">
                  <c:v>45825</c:v>
                </c:pt>
                <c:pt idx="922">
                  <c:v>45832</c:v>
                </c:pt>
                <c:pt idx="923">
                  <c:v>45839</c:v>
                </c:pt>
                <c:pt idx="924">
                  <c:v>45846</c:v>
                </c:pt>
                <c:pt idx="925">
                  <c:v>45853</c:v>
                </c:pt>
                <c:pt idx="926">
                  <c:v>45860</c:v>
                </c:pt>
                <c:pt idx="927">
                  <c:v>45867</c:v>
                </c:pt>
                <c:pt idx="928">
                  <c:v>45874</c:v>
                </c:pt>
                <c:pt idx="929">
                  <c:v>45881</c:v>
                </c:pt>
                <c:pt idx="930">
                  <c:v>45888</c:v>
                </c:pt>
                <c:pt idx="931">
                  <c:v>45895</c:v>
                </c:pt>
                <c:pt idx="932">
                  <c:v>45902</c:v>
                </c:pt>
                <c:pt idx="933">
                  <c:v>45909</c:v>
                </c:pt>
                <c:pt idx="934">
                  <c:v>45916</c:v>
                </c:pt>
                <c:pt idx="935">
                  <c:v>45923</c:v>
                </c:pt>
                <c:pt idx="936">
                  <c:v>45930</c:v>
                </c:pt>
                <c:pt idx="937">
                  <c:v>45937</c:v>
                </c:pt>
                <c:pt idx="938">
                  <c:v>45944</c:v>
                </c:pt>
                <c:pt idx="939">
                  <c:v>45951</c:v>
                </c:pt>
                <c:pt idx="940">
                  <c:v>45958</c:v>
                </c:pt>
                <c:pt idx="941">
                  <c:v>45965</c:v>
                </c:pt>
                <c:pt idx="942">
                  <c:v>45972</c:v>
                </c:pt>
                <c:pt idx="943">
                  <c:v>45979</c:v>
                </c:pt>
                <c:pt idx="944">
                  <c:v>45986</c:v>
                </c:pt>
                <c:pt idx="945">
                  <c:v>45993</c:v>
                </c:pt>
                <c:pt idx="946">
                  <c:v>46000</c:v>
                </c:pt>
                <c:pt idx="947">
                  <c:v>46007</c:v>
                </c:pt>
                <c:pt idx="948">
                  <c:v>46014</c:v>
                </c:pt>
                <c:pt idx="949">
                  <c:v>46021</c:v>
                </c:pt>
                <c:pt idx="950">
                  <c:v>46028</c:v>
                </c:pt>
                <c:pt idx="951">
                  <c:v>46035</c:v>
                </c:pt>
                <c:pt idx="952">
                  <c:v>46042</c:v>
                </c:pt>
                <c:pt idx="953">
                  <c:v>46049</c:v>
                </c:pt>
                <c:pt idx="954">
                  <c:v>46056</c:v>
                </c:pt>
                <c:pt idx="955">
                  <c:v>46063</c:v>
                </c:pt>
                <c:pt idx="956">
                  <c:v>46070</c:v>
                </c:pt>
                <c:pt idx="957">
                  <c:v>46077</c:v>
                </c:pt>
                <c:pt idx="958">
                  <c:v>46084</c:v>
                </c:pt>
                <c:pt idx="959">
                  <c:v>46091</c:v>
                </c:pt>
                <c:pt idx="960">
                  <c:v>46098</c:v>
                </c:pt>
                <c:pt idx="961">
                  <c:v>46105</c:v>
                </c:pt>
                <c:pt idx="962">
                  <c:v>46112</c:v>
                </c:pt>
                <c:pt idx="963">
                  <c:v>46119</c:v>
                </c:pt>
                <c:pt idx="964">
                  <c:v>46126</c:v>
                </c:pt>
                <c:pt idx="965">
                  <c:v>46133</c:v>
                </c:pt>
                <c:pt idx="966">
                  <c:v>46140</c:v>
                </c:pt>
                <c:pt idx="967">
                  <c:v>46147</c:v>
                </c:pt>
                <c:pt idx="968">
                  <c:v>46154</c:v>
                </c:pt>
                <c:pt idx="969">
                  <c:v>46161</c:v>
                </c:pt>
                <c:pt idx="970">
                  <c:v>46168</c:v>
                </c:pt>
                <c:pt idx="971">
                  <c:v>46175</c:v>
                </c:pt>
                <c:pt idx="972">
                  <c:v>46182</c:v>
                </c:pt>
                <c:pt idx="973">
                  <c:v>46189</c:v>
                </c:pt>
                <c:pt idx="974">
                  <c:v>46196</c:v>
                </c:pt>
                <c:pt idx="975">
                  <c:v>46203</c:v>
                </c:pt>
                <c:pt idx="976">
                  <c:v>46210</c:v>
                </c:pt>
                <c:pt idx="977">
                  <c:v>46217</c:v>
                </c:pt>
                <c:pt idx="978">
                  <c:v>46224</c:v>
                </c:pt>
                <c:pt idx="979">
                  <c:v>46231</c:v>
                </c:pt>
                <c:pt idx="980">
                  <c:v>46238</c:v>
                </c:pt>
                <c:pt idx="981">
                  <c:v>46245</c:v>
                </c:pt>
                <c:pt idx="982">
                  <c:v>46252</c:v>
                </c:pt>
                <c:pt idx="983">
                  <c:v>46259</c:v>
                </c:pt>
                <c:pt idx="984">
                  <c:v>46266</c:v>
                </c:pt>
                <c:pt idx="985">
                  <c:v>46273</c:v>
                </c:pt>
                <c:pt idx="986">
                  <c:v>46280</c:v>
                </c:pt>
                <c:pt idx="987">
                  <c:v>46287</c:v>
                </c:pt>
                <c:pt idx="988">
                  <c:v>46294</c:v>
                </c:pt>
                <c:pt idx="989">
                  <c:v>46301</c:v>
                </c:pt>
                <c:pt idx="990">
                  <c:v>46308</c:v>
                </c:pt>
                <c:pt idx="991">
                  <c:v>46315</c:v>
                </c:pt>
                <c:pt idx="992">
                  <c:v>46322</c:v>
                </c:pt>
                <c:pt idx="993">
                  <c:v>46329</c:v>
                </c:pt>
                <c:pt idx="994">
                  <c:v>46336</c:v>
                </c:pt>
                <c:pt idx="995">
                  <c:v>46343</c:v>
                </c:pt>
                <c:pt idx="996">
                  <c:v>46350</c:v>
                </c:pt>
                <c:pt idx="997">
                  <c:v>46357</c:v>
                </c:pt>
                <c:pt idx="998">
                  <c:v>46364</c:v>
                </c:pt>
                <c:pt idx="999">
                  <c:v>46371</c:v>
                </c:pt>
                <c:pt idx="1000">
                  <c:v>46378</c:v>
                </c:pt>
                <c:pt idx="1001">
                  <c:v>46385</c:v>
                </c:pt>
                <c:pt idx="1002">
                  <c:v>46392</c:v>
                </c:pt>
                <c:pt idx="1003">
                  <c:v>46399</c:v>
                </c:pt>
                <c:pt idx="1004">
                  <c:v>46406</c:v>
                </c:pt>
                <c:pt idx="1005">
                  <c:v>46413</c:v>
                </c:pt>
                <c:pt idx="1006">
                  <c:v>46420</c:v>
                </c:pt>
                <c:pt idx="1007">
                  <c:v>46427</c:v>
                </c:pt>
                <c:pt idx="1008">
                  <c:v>46434</c:v>
                </c:pt>
                <c:pt idx="1009">
                  <c:v>46441</c:v>
                </c:pt>
                <c:pt idx="1010">
                  <c:v>46448</c:v>
                </c:pt>
                <c:pt idx="1011">
                  <c:v>46455</c:v>
                </c:pt>
                <c:pt idx="1012">
                  <c:v>46462</c:v>
                </c:pt>
                <c:pt idx="1013">
                  <c:v>46469</c:v>
                </c:pt>
                <c:pt idx="1014">
                  <c:v>46476</c:v>
                </c:pt>
                <c:pt idx="1015">
                  <c:v>46483</c:v>
                </c:pt>
                <c:pt idx="1016">
                  <c:v>46490</c:v>
                </c:pt>
                <c:pt idx="1017">
                  <c:v>46497</c:v>
                </c:pt>
                <c:pt idx="1018">
                  <c:v>46504</c:v>
                </c:pt>
                <c:pt idx="1019">
                  <c:v>46511</c:v>
                </c:pt>
                <c:pt idx="1020">
                  <c:v>46518</c:v>
                </c:pt>
                <c:pt idx="1021">
                  <c:v>46525</c:v>
                </c:pt>
                <c:pt idx="1022">
                  <c:v>46532</c:v>
                </c:pt>
                <c:pt idx="1023">
                  <c:v>46539</c:v>
                </c:pt>
                <c:pt idx="1024">
                  <c:v>46546</c:v>
                </c:pt>
                <c:pt idx="1025">
                  <c:v>46553</c:v>
                </c:pt>
                <c:pt idx="1026">
                  <c:v>46560</c:v>
                </c:pt>
                <c:pt idx="1027">
                  <c:v>46567</c:v>
                </c:pt>
                <c:pt idx="1028">
                  <c:v>46574</c:v>
                </c:pt>
                <c:pt idx="1029">
                  <c:v>46581</c:v>
                </c:pt>
                <c:pt idx="1030">
                  <c:v>46588</c:v>
                </c:pt>
                <c:pt idx="1031">
                  <c:v>46595</c:v>
                </c:pt>
                <c:pt idx="1032">
                  <c:v>46602</c:v>
                </c:pt>
                <c:pt idx="1033">
                  <c:v>46609</c:v>
                </c:pt>
                <c:pt idx="1034">
                  <c:v>46616</c:v>
                </c:pt>
                <c:pt idx="1035">
                  <c:v>46623</c:v>
                </c:pt>
                <c:pt idx="1036">
                  <c:v>46630</c:v>
                </c:pt>
                <c:pt idx="1037">
                  <c:v>46637</c:v>
                </c:pt>
                <c:pt idx="1038">
                  <c:v>46644</c:v>
                </c:pt>
                <c:pt idx="1039">
                  <c:v>46651</c:v>
                </c:pt>
                <c:pt idx="1040">
                  <c:v>46658</c:v>
                </c:pt>
                <c:pt idx="1041">
                  <c:v>46665</c:v>
                </c:pt>
                <c:pt idx="1042">
                  <c:v>46672</c:v>
                </c:pt>
                <c:pt idx="1043">
                  <c:v>46679</c:v>
                </c:pt>
                <c:pt idx="1044">
                  <c:v>46686</c:v>
                </c:pt>
                <c:pt idx="1045">
                  <c:v>46693</c:v>
                </c:pt>
                <c:pt idx="1046">
                  <c:v>46700</c:v>
                </c:pt>
                <c:pt idx="1047">
                  <c:v>46707</c:v>
                </c:pt>
                <c:pt idx="1048">
                  <c:v>46714</c:v>
                </c:pt>
                <c:pt idx="1049">
                  <c:v>46721</c:v>
                </c:pt>
                <c:pt idx="1050">
                  <c:v>46728</c:v>
                </c:pt>
                <c:pt idx="1051">
                  <c:v>46735</c:v>
                </c:pt>
                <c:pt idx="1052">
                  <c:v>46742</c:v>
                </c:pt>
                <c:pt idx="1053">
                  <c:v>46749</c:v>
                </c:pt>
                <c:pt idx="1054">
                  <c:v>46756</c:v>
                </c:pt>
                <c:pt idx="1055">
                  <c:v>46763</c:v>
                </c:pt>
                <c:pt idx="1056">
                  <c:v>46770</c:v>
                </c:pt>
                <c:pt idx="1057">
                  <c:v>46777</c:v>
                </c:pt>
                <c:pt idx="1058">
                  <c:v>46784</c:v>
                </c:pt>
                <c:pt idx="1059">
                  <c:v>46791</c:v>
                </c:pt>
                <c:pt idx="1060">
                  <c:v>46798</c:v>
                </c:pt>
                <c:pt idx="1061">
                  <c:v>46805</c:v>
                </c:pt>
                <c:pt idx="1062">
                  <c:v>46812</c:v>
                </c:pt>
                <c:pt idx="1063">
                  <c:v>46819</c:v>
                </c:pt>
                <c:pt idx="1064">
                  <c:v>46826</c:v>
                </c:pt>
                <c:pt idx="1065">
                  <c:v>46833</c:v>
                </c:pt>
                <c:pt idx="1066">
                  <c:v>46840</c:v>
                </c:pt>
                <c:pt idx="1067">
                  <c:v>46847</c:v>
                </c:pt>
                <c:pt idx="1068">
                  <c:v>46854</c:v>
                </c:pt>
                <c:pt idx="1069">
                  <c:v>46861</c:v>
                </c:pt>
                <c:pt idx="1070">
                  <c:v>46868</c:v>
                </c:pt>
                <c:pt idx="1071">
                  <c:v>46875</c:v>
                </c:pt>
                <c:pt idx="1072">
                  <c:v>46882</c:v>
                </c:pt>
                <c:pt idx="1073">
                  <c:v>46889</c:v>
                </c:pt>
                <c:pt idx="1074">
                  <c:v>46896</c:v>
                </c:pt>
                <c:pt idx="1075">
                  <c:v>46903</c:v>
                </c:pt>
                <c:pt idx="1076">
                  <c:v>46910</c:v>
                </c:pt>
                <c:pt idx="1077">
                  <c:v>46917</c:v>
                </c:pt>
                <c:pt idx="1078">
                  <c:v>46924</c:v>
                </c:pt>
                <c:pt idx="1079">
                  <c:v>46931</c:v>
                </c:pt>
                <c:pt idx="1080">
                  <c:v>46938</c:v>
                </c:pt>
                <c:pt idx="1081">
                  <c:v>46945</c:v>
                </c:pt>
                <c:pt idx="1082">
                  <c:v>46952</c:v>
                </c:pt>
                <c:pt idx="1083">
                  <c:v>46959</c:v>
                </c:pt>
                <c:pt idx="1084">
                  <c:v>46966</c:v>
                </c:pt>
                <c:pt idx="1085">
                  <c:v>46973</c:v>
                </c:pt>
                <c:pt idx="1086">
                  <c:v>46980</c:v>
                </c:pt>
                <c:pt idx="1087">
                  <c:v>46987</c:v>
                </c:pt>
                <c:pt idx="1088">
                  <c:v>46994</c:v>
                </c:pt>
                <c:pt idx="1089">
                  <c:v>47001</c:v>
                </c:pt>
                <c:pt idx="1090">
                  <c:v>47008</c:v>
                </c:pt>
                <c:pt idx="1091">
                  <c:v>47015</c:v>
                </c:pt>
                <c:pt idx="1092">
                  <c:v>47022</c:v>
                </c:pt>
                <c:pt idx="1093">
                  <c:v>47029</c:v>
                </c:pt>
                <c:pt idx="1094">
                  <c:v>47036</c:v>
                </c:pt>
                <c:pt idx="1095">
                  <c:v>47043</c:v>
                </c:pt>
                <c:pt idx="1096">
                  <c:v>47050</c:v>
                </c:pt>
                <c:pt idx="1097">
                  <c:v>47057</c:v>
                </c:pt>
                <c:pt idx="1098">
                  <c:v>47064</c:v>
                </c:pt>
                <c:pt idx="1099">
                  <c:v>47071</c:v>
                </c:pt>
                <c:pt idx="1100">
                  <c:v>47078</c:v>
                </c:pt>
                <c:pt idx="1101">
                  <c:v>47085</c:v>
                </c:pt>
                <c:pt idx="1102">
                  <c:v>47092</c:v>
                </c:pt>
                <c:pt idx="1103">
                  <c:v>47099</c:v>
                </c:pt>
                <c:pt idx="1104">
                  <c:v>47106</c:v>
                </c:pt>
                <c:pt idx="1105">
                  <c:v>47114</c:v>
                </c:pt>
                <c:pt idx="1106">
                  <c:v>47121</c:v>
                </c:pt>
                <c:pt idx="1107">
                  <c:v>47128</c:v>
                </c:pt>
                <c:pt idx="1108">
                  <c:v>47135</c:v>
                </c:pt>
                <c:pt idx="1109">
                  <c:v>47142</c:v>
                </c:pt>
                <c:pt idx="1110">
                  <c:v>47149</c:v>
                </c:pt>
                <c:pt idx="1111">
                  <c:v>47156</c:v>
                </c:pt>
                <c:pt idx="1112">
                  <c:v>47163</c:v>
                </c:pt>
                <c:pt idx="1113">
                  <c:v>47170</c:v>
                </c:pt>
                <c:pt idx="1114">
                  <c:v>47177</c:v>
                </c:pt>
                <c:pt idx="1115">
                  <c:v>47184</c:v>
                </c:pt>
                <c:pt idx="1116">
                  <c:v>47191</c:v>
                </c:pt>
                <c:pt idx="1117">
                  <c:v>47198</c:v>
                </c:pt>
                <c:pt idx="1118">
                  <c:v>47205</c:v>
                </c:pt>
                <c:pt idx="1119">
                  <c:v>47212</c:v>
                </c:pt>
                <c:pt idx="1120">
                  <c:v>47219</c:v>
                </c:pt>
                <c:pt idx="1121">
                  <c:v>47226</c:v>
                </c:pt>
                <c:pt idx="1122">
                  <c:v>47233</c:v>
                </c:pt>
                <c:pt idx="1123">
                  <c:v>47240</c:v>
                </c:pt>
                <c:pt idx="1124">
                  <c:v>47247</c:v>
                </c:pt>
                <c:pt idx="1125">
                  <c:v>47254</c:v>
                </c:pt>
                <c:pt idx="1126">
                  <c:v>47261</c:v>
                </c:pt>
                <c:pt idx="1127">
                  <c:v>47268</c:v>
                </c:pt>
                <c:pt idx="1128">
                  <c:v>47275</c:v>
                </c:pt>
                <c:pt idx="1129">
                  <c:v>47282</c:v>
                </c:pt>
                <c:pt idx="1130">
                  <c:v>47289</c:v>
                </c:pt>
                <c:pt idx="1131">
                  <c:v>47296</c:v>
                </c:pt>
                <c:pt idx="1132">
                  <c:v>47303</c:v>
                </c:pt>
                <c:pt idx="1133">
                  <c:v>47310</c:v>
                </c:pt>
                <c:pt idx="1134">
                  <c:v>47317</c:v>
                </c:pt>
                <c:pt idx="1135">
                  <c:v>47324</c:v>
                </c:pt>
                <c:pt idx="1136">
                  <c:v>47331</c:v>
                </c:pt>
                <c:pt idx="1137">
                  <c:v>47338</c:v>
                </c:pt>
                <c:pt idx="1138">
                  <c:v>47345</c:v>
                </c:pt>
                <c:pt idx="1139">
                  <c:v>47352</c:v>
                </c:pt>
                <c:pt idx="1140">
                  <c:v>47359</c:v>
                </c:pt>
                <c:pt idx="1141">
                  <c:v>47366</c:v>
                </c:pt>
                <c:pt idx="1142">
                  <c:v>47373</c:v>
                </c:pt>
                <c:pt idx="1143">
                  <c:v>47380</c:v>
                </c:pt>
                <c:pt idx="1144">
                  <c:v>47387</c:v>
                </c:pt>
                <c:pt idx="1145">
                  <c:v>47394</c:v>
                </c:pt>
                <c:pt idx="1146">
                  <c:v>47401</c:v>
                </c:pt>
                <c:pt idx="1147">
                  <c:v>47408</c:v>
                </c:pt>
                <c:pt idx="1148">
                  <c:v>47415</c:v>
                </c:pt>
                <c:pt idx="1149">
                  <c:v>47422</c:v>
                </c:pt>
                <c:pt idx="1150">
                  <c:v>47429</c:v>
                </c:pt>
                <c:pt idx="1151">
                  <c:v>47436</c:v>
                </c:pt>
                <c:pt idx="1152">
                  <c:v>47443</c:v>
                </c:pt>
                <c:pt idx="1153">
                  <c:v>47450</c:v>
                </c:pt>
                <c:pt idx="1154">
                  <c:v>47457</c:v>
                </c:pt>
                <c:pt idx="1155">
                  <c:v>47464</c:v>
                </c:pt>
                <c:pt idx="1156">
                  <c:v>47471</c:v>
                </c:pt>
                <c:pt idx="1157">
                  <c:v>47479</c:v>
                </c:pt>
                <c:pt idx="1158">
                  <c:v>47486</c:v>
                </c:pt>
                <c:pt idx="1159">
                  <c:v>47493</c:v>
                </c:pt>
                <c:pt idx="1160">
                  <c:v>47500</c:v>
                </c:pt>
                <c:pt idx="1161">
                  <c:v>47507</c:v>
                </c:pt>
                <c:pt idx="1162">
                  <c:v>47514</c:v>
                </c:pt>
                <c:pt idx="1163">
                  <c:v>47521</c:v>
                </c:pt>
                <c:pt idx="1164">
                  <c:v>47528</c:v>
                </c:pt>
                <c:pt idx="1165">
                  <c:v>47535</c:v>
                </c:pt>
                <c:pt idx="1166">
                  <c:v>47542</c:v>
                </c:pt>
                <c:pt idx="1167">
                  <c:v>47549</c:v>
                </c:pt>
                <c:pt idx="1168">
                  <c:v>47556</c:v>
                </c:pt>
                <c:pt idx="1169">
                  <c:v>47563</c:v>
                </c:pt>
                <c:pt idx="1170">
                  <c:v>47570</c:v>
                </c:pt>
                <c:pt idx="1171">
                  <c:v>47577</c:v>
                </c:pt>
                <c:pt idx="1172">
                  <c:v>47584</c:v>
                </c:pt>
                <c:pt idx="1173">
                  <c:v>47591</c:v>
                </c:pt>
                <c:pt idx="1174">
                  <c:v>47598</c:v>
                </c:pt>
                <c:pt idx="1175">
                  <c:v>47605</c:v>
                </c:pt>
                <c:pt idx="1176">
                  <c:v>47612</c:v>
                </c:pt>
                <c:pt idx="1177">
                  <c:v>47619</c:v>
                </c:pt>
                <c:pt idx="1178">
                  <c:v>47626</c:v>
                </c:pt>
                <c:pt idx="1179">
                  <c:v>47633</c:v>
                </c:pt>
                <c:pt idx="1180">
                  <c:v>47640</c:v>
                </c:pt>
                <c:pt idx="1181">
                  <c:v>47647</c:v>
                </c:pt>
                <c:pt idx="1182">
                  <c:v>47654</c:v>
                </c:pt>
                <c:pt idx="1183">
                  <c:v>47661</c:v>
                </c:pt>
                <c:pt idx="1184">
                  <c:v>47668</c:v>
                </c:pt>
                <c:pt idx="1185">
                  <c:v>47675</c:v>
                </c:pt>
                <c:pt idx="1186">
                  <c:v>47682</c:v>
                </c:pt>
                <c:pt idx="1187">
                  <c:v>47689</c:v>
                </c:pt>
                <c:pt idx="1188">
                  <c:v>47696</c:v>
                </c:pt>
                <c:pt idx="1189">
                  <c:v>47703</c:v>
                </c:pt>
                <c:pt idx="1190">
                  <c:v>47710</c:v>
                </c:pt>
                <c:pt idx="1191">
                  <c:v>47717</c:v>
                </c:pt>
                <c:pt idx="1192">
                  <c:v>47724</c:v>
                </c:pt>
                <c:pt idx="1193">
                  <c:v>47731</c:v>
                </c:pt>
                <c:pt idx="1194">
                  <c:v>47738</c:v>
                </c:pt>
                <c:pt idx="1195">
                  <c:v>47745</c:v>
                </c:pt>
                <c:pt idx="1196">
                  <c:v>47752</c:v>
                </c:pt>
                <c:pt idx="1197">
                  <c:v>47759</c:v>
                </c:pt>
                <c:pt idx="1198">
                  <c:v>47766</c:v>
                </c:pt>
                <c:pt idx="1199">
                  <c:v>47773</c:v>
                </c:pt>
                <c:pt idx="1200">
                  <c:v>47780</c:v>
                </c:pt>
                <c:pt idx="1201">
                  <c:v>47787</c:v>
                </c:pt>
                <c:pt idx="1202">
                  <c:v>47794</c:v>
                </c:pt>
                <c:pt idx="1203">
                  <c:v>47801</c:v>
                </c:pt>
                <c:pt idx="1204">
                  <c:v>47808</c:v>
                </c:pt>
                <c:pt idx="1205">
                  <c:v>47815</c:v>
                </c:pt>
                <c:pt idx="1206">
                  <c:v>47822</c:v>
                </c:pt>
                <c:pt idx="1207">
                  <c:v>47829</c:v>
                </c:pt>
                <c:pt idx="1208">
                  <c:v>47836</c:v>
                </c:pt>
                <c:pt idx="1209">
                  <c:v>47844</c:v>
                </c:pt>
                <c:pt idx="1210">
                  <c:v>47851</c:v>
                </c:pt>
                <c:pt idx="1211">
                  <c:v>47858</c:v>
                </c:pt>
                <c:pt idx="1212">
                  <c:v>47865</c:v>
                </c:pt>
                <c:pt idx="1213">
                  <c:v>47872</c:v>
                </c:pt>
                <c:pt idx="1214">
                  <c:v>47879</c:v>
                </c:pt>
                <c:pt idx="1215">
                  <c:v>47886</c:v>
                </c:pt>
                <c:pt idx="1216">
                  <c:v>47893</c:v>
                </c:pt>
                <c:pt idx="1217">
                  <c:v>47900</c:v>
                </c:pt>
                <c:pt idx="1218">
                  <c:v>47907</c:v>
                </c:pt>
                <c:pt idx="1219">
                  <c:v>47914</c:v>
                </c:pt>
                <c:pt idx="1220">
                  <c:v>47921</c:v>
                </c:pt>
                <c:pt idx="1221">
                  <c:v>47928</c:v>
                </c:pt>
                <c:pt idx="1222">
                  <c:v>47935</c:v>
                </c:pt>
                <c:pt idx="1223">
                  <c:v>47942</c:v>
                </c:pt>
                <c:pt idx="1224">
                  <c:v>47953</c:v>
                </c:pt>
                <c:pt idx="1225">
                  <c:v>47960</c:v>
                </c:pt>
                <c:pt idx="1226">
                  <c:v>47967</c:v>
                </c:pt>
                <c:pt idx="1227">
                  <c:v>47974</c:v>
                </c:pt>
                <c:pt idx="1228">
                  <c:v>47981</c:v>
                </c:pt>
                <c:pt idx="1229">
                  <c:v>47988</c:v>
                </c:pt>
                <c:pt idx="1230">
                  <c:v>47995</c:v>
                </c:pt>
                <c:pt idx="1231">
                  <c:v>48002</c:v>
                </c:pt>
                <c:pt idx="1232">
                  <c:v>48009</c:v>
                </c:pt>
                <c:pt idx="1233">
                  <c:v>48016</c:v>
                </c:pt>
                <c:pt idx="1234">
                  <c:v>48023</c:v>
                </c:pt>
                <c:pt idx="1235">
                  <c:v>48030</c:v>
                </c:pt>
                <c:pt idx="1236">
                  <c:v>48037</c:v>
                </c:pt>
                <c:pt idx="1237">
                  <c:v>48044</c:v>
                </c:pt>
                <c:pt idx="1238">
                  <c:v>48051</c:v>
                </c:pt>
                <c:pt idx="1239">
                  <c:v>48058</c:v>
                </c:pt>
                <c:pt idx="1240">
                  <c:v>48065</c:v>
                </c:pt>
                <c:pt idx="1241">
                  <c:v>48072</c:v>
                </c:pt>
                <c:pt idx="1242">
                  <c:v>48079</c:v>
                </c:pt>
                <c:pt idx="1243">
                  <c:v>48086</c:v>
                </c:pt>
                <c:pt idx="1244">
                  <c:v>48093</c:v>
                </c:pt>
                <c:pt idx="1245">
                  <c:v>48100</c:v>
                </c:pt>
                <c:pt idx="1246">
                  <c:v>48107</c:v>
                </c:pt>
                <c:pt idx="1247">
                  <c:v>48114</c:v>
                </c:pt>
                <c:pt idx="1248">
                  <c:v>48121</c:v>
                </c:pt>
                <c:pt idx="1249">
                  <c:v>48128</c:v>
                </c:pt>
                <c:pt idx="1250">
                  <c:v>48135</c:v>
                </c:pt>
                <c:pt idx="1251">
                  <c:v>48142</c:v>
                </c:pt>
                <c:pt idx="1252">
                  <c:v>48149</c:v>
                </c:pt>
                <c:pt idx="1253">
                  <c:v>48156</c:v>
                </c:pt>
                <c:pt idx="1254">
                  <c:v>48163</c:v>
                </c:pt>
                <c:pt idx="1255">
                  <c:v>48170</c:v>
                </c:pt>
                <c:pt idx="1256">
                  <c:v>48177</c:v>
                </c:pt>
                <c:pt idx="1257">
                  <c:v>48184</c:v>
                </c:pt>
                <c:pt idx="1258">
                  <c:v>48191</c:v>
                </c:pt>
                <c:pt idx="1259">
                  <c:v>48198</c:v>
                </c:pt>
                <c:pt idx="1260">
                  <c:v>48205</c:v>
                </c:pt>
                <c:pt idx="1261">
                  <c:v>48212</c:v>
                </c:pt>
                <c:pt idx="1262">
                  <c:v>48219</c:v>
                </c:pt>
                <c:pt idx="1263">
                  <c:v>48226</c:v>
                </c:pt>
                <c:pt idx="1264">
                  <c:v>48233</c:v>
                </c:pt>
                <c:pt idx="1265">
                  <c:v>48240</c:v>
                </c:pt>
                <c:pt idx="1266">
                  <c:v>48247</c:v>
                </c:pt>
                <c:pt idx="1267">
                  <c:v>48254</c:v>
                </c:pt>
                <c:pt idx="1268">
                  <c:v>48261</c:v>
                </c:pt>
                <c:pt idx="1269">
                  <c:v>48268</c:v>
                </c:pt>
                <c:pt idx="1270">
                  <c:v>48275</c:v>
                </c:pt>
                <c:pt idx="1271">
                  <c:v>48282</c:v>
                </c:pt>
                <c:pt idx="1272">
                  <c:v>48289</c:v>
                </c:pt>
                <c:pt idx="1273">
                  <c:v>48296</c:v>
                </c:pt>
                <c:pt idx="1274">
                  <c:v>48303</c:v>
                </c:pt>
                <c:pt idx="1275">
                  <c:v>48310</c:v>
                </c:pt>
                <c:pt idx="1276">
                  <c:v>48317</c:v>
                </c:pt>
                <c:pt idx="1277">
                  <c:v>48324</c:v>
                </c:pt>
                <c:pt idx="1278">
                  <c:v>48331</c:v>
                </c:pt>
                <c:pt idx="1279">
                  <c:v>48338</c:v>
                </c:pt>
                <c:pt idx="1280">
                  <c:v>48345</c:v>
                </c:pt>
                <c:pt idx="1281">
                  <c:v>48352</c:v>
                </c:pt>
                <c:pt idx="1282">
                  <c:v>48359</c:v>
                </c:pt>
                <c:pt idx="1283">
                  <c:v>48366</c:v>
                </c:pt>
                <c:pt idx="1284">
                  <c:v>48373</c:v>
                </c:pt>
                <c:pt idx="1285">
                  <c:v>48380</c:v>
                </c:pt>
                <c:pt idx="1286">
                  <c:v>48387</c:v>
                </c:pt>
                <c:pt idx="1287">
                  <c:v>48394</c:v>
                </c:pt>
                <c:pt idx="1288">
                  <c:v>48401</c:v>
                </c:pt>
                <c:pt idx="1289">
                  <c:v>48408</c:v>
                </c:pt>
                <c:pt idx="1290">
                  <c:v>48415</c:v>
                </c:pt>
                <c:pt idx="1291">
                  <c:v>48422</c:v>
                </c:pt>
                <c:pt idx="1292">
                  <c:v>48429</c:v>
                </c:pt>
                <c:pt idx="1293">
                  <c:v>48436</c:v>
                </c:pt>
                <c:pt idx="1294">
                  <c:v>48443</c:v>
                </c:pt>
                <c:pt idx="1295">
                  <c:v>48450</c:v>
                </c:pt>
                <c:pt idx="1296">
                  <c:v>48457</c:v>
                </c:pt>
                <c:pt idx="1297">
                  <c:v>48464</c:v>
                </c:pt>
                <c:pt idx="1298">
                  <c:v>48471</c:v>
                </c:pt>
                <c:pt idx="1299">
                  <c:v>48478</c:v>
                </c:pt>
                <c:pt idx="1300">
                  <c:v>48485</c:v>
                </c:pt>
                <c:pt idx="1301">
                  <c:v>48492</c:v>
                </c:pt>
                <c:pt idx="1302">
                  <c:v>48499</c:v>
                </c:pt>
                <c:pt idx="1303">
                  <c:v>48506</c:v>
                </c:pt>
                <c:pt idx="1304">
                  <c:v>48513</c:v>
                </c:pt>
                <c:pt idx="1305">
                  <c:v>48520</c:v>
                </c:pt>
                <c:pt idx="1306">
                  <c:v>48527</c:v>
                </c:pt>
                <c:pt idx="1307">
                  <c:v>48534</c:v>
                </c:pt>
                <c:pt idx="1308">
                  <c:v>48541</c:v>
                </c:pt>
                <c:pt idx="1309">
                  <c:v>48548</c:v>
                </c:pt>
                <c:pt idx="1310">
                  <c:v>48555</c:v>
                </c:pt>
                <c:pt idx="1311">
                  <c:v>48562</c:v>
                </c:pt>
                <c:pt idx="1312">
                  <c:v>48569</c:v>
                </c:pt>
                <c:pt idx="1313">
                  <c:v>48576</c:v>
                </c:pt>
                <c:pt idx="1314">
                  <c:v>48583</c:v>
                </c:pt>
                <c:pt idx="1315">
                  <c:v>48590</c:v>
                </c:pt>
                <c:pt idx="1316">
                  <c:v>48597</c:v>
                </c:pt>
                <c:pt idx="1317">
                  <c:v>48604</c:v>
                </c:pt>
                <c:pt idx="1318">
                  <c:v>48611</c:v>
                </c:pt>
                <c:pt idx="1319">
                  <c:v>48618</c:v>
                </c:pt>
                <c:pt idx="1320">
                  <c:v>48625</c:v>
                </c:pt>
                <c:pt idx="1321">
                  <c:v>48632</c:v>
                </c:pt>
                <c:pt idx="1322">
                  <c:v>48639</c:v>
                </c:pt>
                <c:pt idx="1323">
                  <c:v>48646</c:v>
                </c:pt>
                <c:pt idx="1324">
                  <c:v>48653</c:v>
                </c:pt>
                <c:pt idx="1325">
                  <c:v>48660</c:v>
                </c:pt>
                <c:pt idx="1326">
                  <c:v>48667</c:v>
                </c:pt>
                <c:pt idx="1327">
                  <c:v>48674</c:v>
                </c:pt>
                <c:pt idx="1328">
                  <c:v>48681</c:v>
                </c:pt>
                <c:pt idx="1329">
                  <c:v>48688</c:v>
                </c:pt>
                <c:pt idx="1330">
                  <c:v>48695</c:v>
                </c:pt>
                <c:pt idx="1331">
                  <c:v>48702</c:v>
                </c:pt>
                <c:pt idx="1332">
                  <c:v>48709</c:v>
                </c:pt>
                <c:pt idx="1333">
                  <c:v>48716</c:v>
                </c:pt>
                <c:pt idx="1334">
                  <c:v>48723</c:v>
                </c:pt>
                <c:pt idx="1335">
                  <c:v>48730</c:v>
                </c:pt>
                <c:pt idx="1336">
                  <c:v>48737</c:v>
                </c:pt>
                <c:pt idx="1337">
                  <c:v>48744</c:v>
                </c:pt>
                <c:pt idx="1338">
                  <c:v>48751</c:v>
                </c:pt>
                <c:pt idx="1339">
                  <c:v>48758</c:v>
                </c:pt>
                <c:pt idx="1340">
                  <c:v>48765</c:v>
                </c:pt>
                <c:pt idx="1341">
                  <c:v>48772</c:v>
                </c:pt>
                <c:pt idx="1342">
                  <c:v>48779</c:v>
                </c:pt>
                <c:pt idx="1343">
                  <c:v>48786</c:v>
                </c:pt>
                <c:pt idx="1344">
                  <c:v>48793</c:v>
                </c:pt>
                <c:pt idx="1345">
                  <c:v>48800</c:v>
                </c:pt>
                <c:pt idx="1346">
                  <c:v>48807</c:v>
                </c:pt>
                <c:pt idx="1347">
                  <c:v>48814</c:v>
                </c:pt>
                <c:pt idx="1348">
                  <c:v>48821</c:v>
                </c:pt>
                <c:pt idx="1349">
                  <c:v>48828</c:v>
                </c:pt>
                <c:pt idx="1350">
                  <c:v>48835</c:v>
                </c:pt>
                <c:pt idx="1351">
                  <c:v>48842</c:v>
                </c:pt>
                <c:pt idx="1352">
                  <c:v>48849</c:v>
                </c:pt>
                <c:pt idx="1353">
                  <c:v>48856</c:v>
                </c:pt>
                <c:pt idx="1354">
                  <c:v>48863</c:v>
                </c:pt>
                <c:pt idx="1355">
                  <c:v>48870</c:v>
                </c:pt>
                <c:pt idx="1356">
                  <c:v>48877</c:v>
                </c:pt>
                <c:pt idx="1357">
                  <c:v>48884</c:v>
                </c:pt>
                <c:pt idx="1358">
                  <c:v>48891</c:v>
                </c:pt>
                <c:pt idx="1359">
                  <c:v>48898</c:v>
                </c:pt>
                <c:pt idx="1360">
                  <c:v>48905</c:v>
                </c:pt>
                <c:pt idx="1361">
                  <c:v>48912</c:v>
                </c:pt>
                <c:pt idx="1362">
                  <c:v>48919</c:v>
                </c:pt>
                <c:pt idx="1363">
                  <c:v>48926</c:v>
                </c:pt>
                <c:pt idx="1364">
                  <c:v>48933</c:v>
                </c:pt>
                <c:pt idx="1365">
                  <c:v>48940</c:v>
                </c:pt>
                <c:pt idx="1366">
                  <c:v>48947</c:v>
                </c:pt>
                <c:pt idx="1367">
                  <c:v>48954</c:v>
                </c:pt>
                <c:pt idx="1368">
                  <c:v>48961</c:v>
                </c:pt>
                <c:pt idx="1369">
                  <c:v>48968</c:v>
                </c:pt>
                <c:pt idx="1370">
                  <c:v>48975</c:v>
                </c:pt>
                <c:pt idx="1371">
                  <c:v>48982</c:v>
                </c:pt>
                <c:pt idx="1372">
                  <c:v>48989</c:v>
                </c:pt>
                <c:pt idx="1373">
                  <c:v>48996</c:v>
                </c:pt>
                <c:pt idx="1374">
                  <c:v>49003</c:v>
                </c:pt>
                <c:pt idx="1375">
                  <c:v>49010</c:v>
                </c:pt>
                <c:pt idx="1376">
                  <c:v>49017</c:v>
                </c:pt>
                <c:pt idx="1377">
                  <c:v>49024</c:v>
                </c:pt>
                <c:pt idx="1378">
                  <c:v>49031</c:v>
                </c:pt>
                <c:pt idx="1379">
                  <c:v>49038</c:v>
                </c:pt>
                <c:pt idx="1380">
                  <c:v>49045</c:v>
                </c:pt>
                <c:pt idx="1381">
                  <c:v>49052</c:v>
                </c:pt>
                <c:pt idx="1382">
                  <c:v>49059</c:v>
                </c:pt>
                <c:pt idx="1383">
                  <c:v>49066</c:v>
                </c:pt>
                <c:pt idx="1384">
                  <c:v>49073</c:v>
                </c:pt>
                <c:pt idx="1385">
                  <c:v>49080</c:v>
                </c:pt>
                <c:pt idx="1386">
                  <c:v>49087</c:v>
                </c:pt>
                <c:pt idx="1387">
                  <c:v>49094</c:v>
                </c:pt>
                <c:pt idx="1388">
                  <c:v>49101</c:v>
                </c:pt>
                <c:pt idx="1389">
                  <c:v>49108</c:v>
                </c:pt>
                <c:pt idx="1390">
                  <c:v>49115</c:v>
                </c:pt>
                <c:pt idx="1391">
                  <c:v>49122</c:v>
                </c:pt>
                <c:pt idx="1392">
                  <c:v>49129</c:v>
                </c:pt>
                <c:pt idx="1393">
                  <c:v>49136</c:v>
                </c:pt>
                <c:pt idx="1394">
                  <c:v>49143</c:v>
                </c:pt>
                <c:pt idx="1395">
                  <c:v>49150</c:v>
                </c:pt>
                <c:pt idx="1396">
                  <c:v>49157</c:v>
                </c:pt>
                <c:pt idx="1397">
                  <c:v>49164</c:v>
                </c:pt>
                <c:pt idx="1398">
                  <c:v>49171</c:v>
                </c:pt>
                <c:pt idx="1399">
                  <c:v>49178</c:v>
                </c:pt>
                <c:pt idx="1400">
                  <c:v>49185</c:v>
                </c:pt>
                <c:pt idx="1401">
                  <c:v>49192</c:v>
                </c:pt>
                <c:pt idx="1402">
                  <c:v>49199</c:v>
                </c:pt>
                <c:pt idx="1403">
                  <c:v>49206</c:v>
                </c:pt>
                <c:pt idx="1404">
                  <c:v>49213</c:v>
                </c:pt>
                <c:pt idx="1405">
                  <c:v>49220</c:v>
                </c:pt>
                <c:pt idx="1406">
                  <c:v>49227</c:v>
                </c:pt>
                <c:pt idx="1407">
                  <c:v>49234</c:v>
                </c:pt>
                <c:pt idx="1408">
                  <c:v>49241</c:v>
                </c:pt>
                <c:pt idx="1409">
                  <c:v>49248</c:v>
                </c:pt>
                <c:pt idx="1410">
                  <c:v>49255</c:v>
                </c:pt>
                <c:pt idx="1411">
                  <c:v>49262</c:v>
                </c:pt>
                <c:pt idx="1412">
                  <c:v>49269</c:v>
                </c:pt>
                <c:pt idx="1413">
                  <c:v>49276</c:v>
                </c:pt>
                <c:pt idx="1414">
                  <c:v>49283</c:v>
                </c:pt>
                <c:pt idx="1415">
                  <c:v>49290</c:v>
                </c:pt>
                <c:pt idx="1416">
                  <c:v>49297</c:v>
                </c:pt>
                <c:pt idx="1417">
                  <c:v>49305</c:v>
                </c:pt>
                <c:pt idx="1418">
                  <c:v>49312</c:v>
                </c:pt>
                <c:pt idx="1419">
                  <c:v>49319</c:v>
                </c:pt>
                <c:pt idx="1420">
                  <c:v>49326</c:v>
                </c:pt>
                <c:pt idx="1421">
                  <c:v>49333</c:v>
                </c:pt>
                <c:pt idx="1422">
                  <c:v>49340</c:v>
                </c:pt>
                <c:pt idx="1423">
                  <c:v>49347</c:v>
                </c:pt>
                <c:pt idx="1424">
                  <c:v>49354</c:v>
                </c:pt>
                <c:pt idx="1425">
                  <c:v>49361</c:v>
                </c:pt>
                <c:pt idx="1426">
                  <c:v>49368</c:v>
                </c:pt>
                <c:pt idx="1427">
                  <c:v>49375</c:v>
                </c:pt>
                <c:pt idx="1428">
                  <c:v>49382</c:v>
                </c:pt>
                <c:pt idx="1429">
                  <c:v>49389</c:v>
                </c:pt>
                <c:pt idx="1430">
                  <c:v>49396</c:v>
                </c:pt>
                <c:pt idx="1431">
                  <c:v>49403</c:v>
                </c:pt>
                <c:pt idx="1432">
                  <c:v>49410</c:v>
                </c:pt>
                <c:pt idx="1433">
                  <c:v>49417</c:v>
                </c:pt>
                <c:pt idx="1434">
                  <c:v>49424</c:v>
                </c:pt>
                <c:pt idx="1435">
                  <c:v>49431</c:v>
                </c:pt>
                <c:pt idx="1436">
                  <c:v>49438</c:v>
                </c:pt>
                <c:pt idx="1437">
                  <c:v>49445</c:v>
                </c:pt>
                <c:pt idx="1438">
                  <c:v>49452</c:v>
                </c:pt>
                <c:pt idx="1439">
                  <c:v>49459</c:v>
                </c:pt>
                <c:pt idx="1440">
                  <c:v>49466</c:v>
                </c:pt>
                <c:pt idx="1441">
                  <c:v>49473</c:v>
                </c:pt>
                <c:pt idx="1442">
                  <c:v>49480</c:v>
                </c:pt>
                <c:pt idx="1443">
                  <c:v>49487</c:v>
                </c:pt>
                <c:pt idx="1444">
                  <c:v>49494</c:v>
                </c:pt>
                <c:pt idx="1445">
                  <c:v>49501</c:v>
                </c:pt>
                <c:pt idx="1446">
                  <c:v>49508</c:v>
                </c:pt>
                <c:pt idx="1447">
                  <c:v>49515</c:v>
                </c:pt>
                <c:pt idx="1448">
                  <c:v>49522</c:v>
                </c:pt>
                <c:pt idx="1449">
                  <c:v>49529</c:v>
                </c:pt>
                <c:pt idx="1450">
                  <c:v>49536</c:v>
                </c:pt>
                <c:pt idx="1451">
                  <c:v>49543</c:v>
                </c:pt>
                <c:pt idx="1452">
                  <c:v>49550</c:v>
                </c:pt>
                <c:pt idx="1453">
                  <c:v>49557</c:v>
                </c:pt>
                <c:pt idx="1454">
                  <c:v>49564</c:v>
                </c:pt>
                <c:pt idx="1455">
                  <c:v>49571</c:v>
                </c:pt>
                <c:pt idx="1456">
                  <c:v>49578</c:v>
                </c:pt>
                <c:pt idx="1457">
                  <c:v>49585</c:v>
                </c:pt>
                <c:pt idx="1458">
                  <c:v>49592</c:v>
                </c:pt>
                <c:pt idx="1459">
                  <c:v>49599</c:v>
                </c:pt>
                <c:pt idx="1460">
                  <c:v>49606</c:v>
                </c:pt>
                <c:pt idx="1461">
                  <c:v>49613</c:v>
                </c:pt>
                <c:pt idx="1462">
                  <c:v>49620</c:v>
                </c:pt>
                <c:pt idx="1463">
                  <c:v>49627</c:v>
                </c:pt>
                <c:pt idx="1464">
                  <c:v>49634</c:v>
                </c:pt>
                <c:pt idx="1465">
                  <c:v>49641</c:v>
                </c:pt>
                <c:pt idx="1466">
                  <c:v>49648</c:v>
                </c:pt>
                <c:pt idx="1467">
                  <c:v>49655</c:v>
                </c:pt>
                <c:pt idx="1468">
                  <c:v>49662</c:v>
                </c:pt>
                <c:pt idx="1469">
                  <c:v>49670</c:v>
                </c:pt>
                <c:pt idx="1470">
                  <c:v>49677</c:v>
                </c:pt>
                <c:pt idx="1471">
                  <c:v>49684</c:v>
                </c:pt>
                <c:pt idx="1472">
                  <c:v>49691</c:v>
                </c:pt>
                <c:pt idx="1473">
                  <c:v>49698</c:v>
                </c:pt>
                <c:pt idx="1474">
                  <c:v>49705</c:v>
                </c:pt>
                <c:pt idx="1475">
                  <c:v>49712</c:v>
                </c:pt>
                <c:pt idx="1476">
                  <c:v>49719</c:v>
                </c:pt>
                <c:pt idx="1477">
                  <c:v>49726</c:v>
                </c:pt>
                <c:pt idx="1478">
                  <c:v>49733</c:v>
                </c:pt>
                <c:pt idx="1479">
                  <c:v>49740</c:v>
                </c:pt>
                <c:pt idx="1480">
                  <c:v>49747</c:v>
                </c:pt>
                <c:pt idx="1481">
                  <c:v>49754</c:v>
                </c:pt>
                <c:pt idx="1482">
                  <c:v>49761</c:v>
                </c:pt>
                <c:pt idx="1483">
                  <c:v>49768</c:v>
                </c:pt>
                <c:pt idx="1484">
                  <c:v>49775</c:v>
                </c:pt>
                <c:pt idx="1485">
                  <c:v>49782</c:v>
                </c:pt>
                <c:pt idx="1486">
                  <c:v>49789</c:v>
                </c:pt>
                <c:pt idx="1487">
                  <c:v>49797</c:v>
                </c:pt>
                <c:pt idx="1488">
                  <c:v>49804</c:v>
                </c:pt>
                <c:pt idx="1489">
                  <c:v>49811</c:v>
                </c:pt>
                <c:pt idx="1490">
                  <c:v>49818</c:v>
                </c:pt>
                <c:pt idx="1491">
                  <c:v>49825</c:v>
                </c:pt>
                <c:pt idx="1492">
                  <c:v>49832</c:v>
                </c:pt>
                <c:pt idx="1493">
                  <c:v>49839</c:v>
                </c:pt>
                <c:pt idx="1494">
                  <c:v>49846</c:v>
                </c:pt>
                <c:pt idx="1495">
                  <c:v>49853</c:v>
                </c:pt>
                <c:pt idx="1496">
                  <c:v>49860</c:v>
                </c:pt>
                <c:pt idx="1497">
                  <c:v>49867</c:v>
                </c:pt>
                <c:pt idx="1498">
                  <c:v>49874</c:v>
                </c:pt>
                <c:pt idx="1499">
                  <c:v>49881</c:v>
                </c:pt>
                <c:pt idx="1500">
                  <c:v>49888</c:v>
                </c:pt>
                <c:pt idx="1501">
                  <c:v>49895</c:v>
                </c:pt>
                <c:pt idx="1502">
                  <c:v>49902</c:v>
                </c:pt>
                <c:pt idx="1503">
                  <c:v>49909</c:v>
                </c:pt>
                <c:pt idx="1504">
                  <c:v>49916</c:v>
                </c:pt>
                <c:pt idx="1505">
                  <c:v>49923</c:v>
                </c:pt>
                <c:pt idx="1506">
                  <c:v>49930</c:v>
                </c:pt>
                <c:pt idx="1507">
                  <c:v>49937</c:v>
                </c:pt>
                <c:pt idx="1508">
                  <c:v>49944</c:v>
                </c:pt>
                <c:pt idx="1509">
                  <c:v>49951</c:v>
                </c:pt>
                <c:pt idx="1510">
                  <c:v>49958</c:v>
                </c:pt>
                <c:pt idx="1511">
                  <c:v>49965</c:v>
                </c:pt>
                <c:pt idx="1512">
                  <c:v>49972</c:v>
                </c:pt>
                <c:pt idx="1513">
                  <c:v>49979</c:v>
                </c:pt>
                <c:pt idx="1514">
                  <c:v>49986</c:v>
                </c:pt>
                <c:pt idx="1515">
                  <c:v>49993</c:v>
                </c:pt>
                <c:pt idx="1516">
                  <c:v>50000</c:v>
                </c:pt>
                <c:pt idx="1517">
                  <c:v>50007</c:v>
                </c:pt>
                <c:pt idx="1518">
                  <c:v>50014</c:v>
                </c:pt>
                <c:pt idx="1519">
                  <c:v>50021</c:v>
                </c:pt>
                <c:pt idx="1520">
                  <c:v>50028</c:v>
                </c:pt>
                <c:pt idx="1521">
                  <c:v>50038</c:v>
                </c:pt>
                <c:pt idx="1522">
                  <c:v>50045</c:v>
                </c:pt>
                <c:pt idx="1523">
                  <c:v>50052</c:v>
                </c:pt>
                <c:pt idx="1524">
                  <c:v>50059</c:v>
                </c:pt>
                <c:pt idx="1525">
                  <c:v>50066</c:v>
                </c:pt>
                <c:pt idx="1526">
                  <c:v>50073</c:v>
                </c:pt>
                <c:pt idx="1527">
                  <c:v>50080</c:v>
                </c:pt>
                <c:pt idx="1528">
                  <c:v>50087</c:v>
                </c:pt>
                <c:pt idx="1529">
                  <c:v>50094</c:v>
                </c:pt>
                <c:pt idx="1530">
                  <c:v>50101</c:v>
                </c:pt>
                <c:pt idx="1531">
                  <c:v>50108</c:v>
                </c:pt>
                <c:pt idx="1532">
                  <c:v>50115</c:v>
                </c:pt>
                <c:pt idx="1533">
                  <c:v>50122</c:v>
                </c:pt>
                <c:pt idx="1534">
                  <c:v>50129</c:v>
                </c:pt>
                <c:pt idx="1535">
                  <c:v>50137</c:v>
                </c:pt>
                <c:pt idx="1536">
                  <c:v>50144</c:v>
                </c:pt>
                <c:pt idx="1537">
                  <c:v>50151</c:v>
                </c:pt>
                <c:pt idx="1538">
                  <c:v>50158</c:v>
                </c:pt>
                <c:pt idx="1539">
                  <c:v>50165</c:v>
                </c:pt>
                <c:pt idx="1540">
                  <c:v>50172</c:v>
                </c:pt>
                <c:pt idx="1541">
                  <c:v>50179</c:v>
                </c:pt>
                <c:pt idx="1542">
                  <c:v>50186</c:v>
                </c:pt>
                <c:pt idx="1543">
                  <c:v>50193</c:v>
                </c:pt>
                <c:pt idx="1544">
                  <c:v>50200</c:v>
                </c:pt>
                <c:pt idx="1545">
                  <c:v>50207</c:v>
                </c:pt>
                <c:pt idx="1546">
                  <c:v>50214</c:v>
                </c:pt>
                <c:pt idx="1547">
                  <c:v>50221</c:v>
                </c:pt>
                <c:pt idx="1548">
                  <c:v>50228</c:v>
                </c:pt>
                <c:pt idx="1549">
                  <c:v>50235</c:v>
                </c:pt>
                <c:pt idx="1550">
                  <c:v>50242</c:v>
                </c:pt>
                <c:pt idx="1551">
                  <c:v>50249</c:v>
                </c:pt>
                <c:pt idx="1552">
                  <c:v>50256</c:v>
                </c:pt>
                <c:pt idx="1553">
                  <c:v>50263</c:v>
                </c:pt>
                <c:pt idx="1554">
                  <c:v>50270</c:v>
                </c:pt>
                <c:pt idx="1555">
                  <c:v>50277</c:v>
                </c:pt>
                <c:pt idx="1556">
                  <c:v>50284</c:v>
                </c:pt>
                <c:pt idx="1557">
                  <c:v>50291</c:v>
                </c:pt>
                <c:pt idx="1558">
                  <c:v>50298</c:v>
                </c:pt>
                <c:pt idx="1559">
                  <c:v>50305</c:v>
                </c:pt>
                <c:pt idx="1560">
                  <c:v>50312</c:v>
                </c:pt>
                <c:pt idx="1561">
                  <c:v>50319</c:v>
                </c:pt>
                <c:pt idx="1562">
                  <c:v>50326</c:v>
                </c:pt>
                <c:pt idx="1563">
                  <c:v>50333</c:v>
                </c:pt>
                <c:pt idx="1564">
                  <c:v>50340</c:v>
                </c:pt>
                <c:pt idx="1565">
                  <c:v>50347</c:v>
                </c:pt>
                <c:pt idx="1566">
                  <c:v>50354</c:v>
                </c:pt>
                <c:pt idx="1567">
                  <c:v>50361</c:v>
                </c:pt>
                <c:pt idx="1568">
                  <c:v>50368</c:v>
                </c:pt>
                <c:pt idx="1569">
                  <c:v>50375</c:v>
                </c:pt>
                <c:pt idx="1570">
                  <c:v>50382</c:v>
                </c:pt>
                <c:pt idx="1571">
                  <c:v>50389</c:v>
                </c:pt>
                <c:pt idx="1572">
                  <c:v>50396</c:v>
                </c:pt>
                <c:pt idx="1573">
                  <c:v>50403</c:v>
                </c:pt>
                <c:pt idx="1574">
                  <c:v>50410</c:v>
                </c:pt>
                <c:pt idx="1575">
                  <c:v>50417</c:v>
                </c:pt>
                <c:pt idx="1576">
                  <c:v>50424</c:v>
                </c:pt>
                <c:pt idx="1577">
                  <c:v>50431</c:v>
                </c:pt>
                <c:pt idx="1578">
                  <c:v>50438</c:v>
                </c:pt>
                <c:pt idx="1579">
                  <c:v>50445</c:v>
                </c:pt>
                <c:pt idx="1580">
                  <c:v>50452</c:v>
                </c:pt>
                <c:pt idx="1581">
                  <c:v>50459</c:v>
                </c:pt>
                <c:pt idx="1582">
                  <c:v>50466</c:v>
                </c:pt>
                <c:pt idx="1583">
                  <c:v>50473</c:v>
                </c:pt>
                <c:pt idx="1584">
                  <c:v>50480</c:v>
                </c:pt>
                <c:pt idx="1585">
                  <c:v>50487</c:v>
                </c:pt>
                <c:pt idx="1586">
                  <c:v>50494</c:v>
                </c:pt>
                <c:pt idx="1587">
                  <c:v>50501</c:v>
                </c:pt>
                <c:pt idx="1588">
                  <c:v>50508</c:v>
                </c:pt>
                <c:pt idx="1589">
                  <c:v>50515</c:v>
                </c:pt>
                <c:pt idx="1590">
                  <c:v>50522</c:v>
                </c:pt>
                <c:pt idx="1591">
                  <c:v>50529</c:v>
                </c:pt>
                <c:pt idx="1592">
                  <c:v>50536</c:v>
                </c:pt>
                <c:pt idx="1593">
                  <c:v>50543</c:v>
                </c:pt>
                <c:pt idx="1594">
                  <c:v>50550</c:v>
                </c:pt>
                <c:pt idx="1595">
                  <c:v>50557</c:v>
                </c:pt>
                <c:pt idx="1596">
                  <c:v>50564</c:v>
                </c:pt>
                <c:pt idx="1597">
                  <c:v>50571</c:v>
                </c:pt>
                <c:pt idx="1598">
                  <c:v>50578</c:v>
                </c:pt>
                <c:pt idx="1599">
                  <c:v>50585</c:v>
                </c:pt>
                <c:pt idx="1600">
                  <c:v>50592</c:v>
                </c:pt>
                <c:pt idx="1601">
                  <c:v>50599</c:v>
                </c:pt>
                <c:pt idx="1602">
                  <c:v>50606</c:v>
                </c:pt>
                <c:pt idx="1603">
                  <c:v>50613</c:v>
                </c:pt>
                <c:pt idx="1604">
                  <c:v>50620</c:v>
                </c:pt>
                <c:pt idx="1605">
                  <c:v>50627</c:v>
                </c:pt>
                <c:pt idx="1606">
                  <c:v>50634</c:v>
                </c:pt>
                <c:pt idx="1607">
                  <c:v>50641</c:v>
                </c:pt>
                <c:pt idx="1608">
                  <c:v>50648</c:v>
                </c:pt>
                <c:pt idx="1609">
                  <c:v>50655</c:v>
                </c:pt>
                <c:pt idx="1610">
                  <c:v>50662</c:v>
                </c:pt>
                <c:pt idx="1611">
                  <c:v>50669</c:v>
                </c:pt>
                <c:pt idx="1612">
                  <c:v>50676</c:v>
                </c:pt>
                <c:pt idx="1613">
                  <c:v>50683</c:v>
                </c:pt>
                <c:pt idx="1614">
                  <c:v>50690</c:v>
                </c:pt>
                <c:pt idx="1615">
                  <c:v>50697</c:v>
                </c:pt>
                <c:pt idx="1616">
                  <c:v>50704</c:v>
                </c:pt>
                <c:pt idx="1617">
                  <c:v>50711</c:v>
                </c:pt>
                <c:pt idx="1618">
                  <c:v>50718</c:v>
                </c:pt>
                <c:pt idx="1619">
                  <c:v>50725</c:v>
                </c:pt>
                <c:pt idx="1620">
                  <c:v>50732</c:v>
                </c:pt>
                <c:pt idx="1621">
                  <c:v>50739</c:v>
                </c:pt>
                <c:pt idx="1622">
                  <c:v>50746</c:v>
                </c:pt>
                <c:pt idx="1623">
                  <c:v>50753</c:v>
                </c:pt>
                <c:pt idx="1624">
                  <c:v>50760</c:v>
                </c:pt>
                <c:pt idx="1625">
                  <c:v>50767</c:v>
                </c:pt>
                <c:pt idx="1626">
                  <c:v>50774</c:v>
                </c:pt>
                <c:pt idx="1627">
                  <c:v>50781</c:v>
                </c:pt>
                <c:pt idx="1628">
                  <c:v>50788</c:v>
                </c:pt>
                <c:pt idx="1629">
                  <c:v>50795</c:v>
                </c:pt>
                <c:pt idx="1630">
                  <c:v>50802</c:v>
                </c:pt>
                <c:pt idx="1631">
                  <c:v>50809</c:v>
                </c:pt>
                <c:pt idx="1632">
                  <c:v>50816</c:v>
                </c:pt>
                <c:pt idx="1633">
                  <c:v>50823</c:v>
                </c:pt>
                <c:pt idx="1634">
                  <c:v>50830</c:v>
                </c:pt>
                <c:pt idx="1635">
                  <c:v>50837</c:v>
                </c:pt>
                <c:pt idx="1636">
                  <c:v>50844</c:v>
                </c:pt>
                <c:pt idx="1637">
                  <c:v>50851</c:v>
                </c:pt>
                <c:pt idx="1638">
                  <c:v>50858</c:v>
                </c:pt>
                <c:pt idx="1639">
                  <c:v>50865</c:v>
                </c:pt>
                <c:pt idx="1640">
                  <c:v>50872</c:v>
                </c:pt>
                <c:pt idx="1641">
                  <c:v>50879</c:v>
                </c:pt>
                <c:pt idx="1642">
                  <c:v>50886</c:v>
                </c:pt>
                <c:pt idx="1643">
                  <c:v>50893</c:v>
                </c:pt>
                <c:pt idx="1644">
                  <c:v>50900</c:v>
                </c:pt>
                <c:pt idx="1645">
                  <c:v>50907</c:v>
                </c:pt>
                <c:pt idx="1646">
                  <c:v>50914</c:v>
                </c:pt>
                <c:pt idx="1647">
                  <c:v>50921</c:v>
                </c:pt>
                <c:pt idx="1648">
                  <c:v>50928</c:v>
                </c:pt>
                <c:pt idx="1649">
                  <c:v>50935</c:v>
                </c:pt>
                <c:pt idx="1650">
                  <c:v>50942</c:v>
                </c:pt>
                <c:pt idx="1651">
                  <c:v>50949</c:v>
                </c:pt>
                <c:pt idx="1652">
                  <c:v>50956</c:v>
                </c:pt>
                <c:pt idx="1653">
                  <c:v>50963</c:v>
                </c:pt>
                <c:pt idx="1654">
                  <c:v>50970</c:v>
                </c:pt>
                <c:pt idx="1655">
                  <c:v>50977</c:v>
                </c:pt>
                <c:pt idx="1656">
                  <c:v>50984</c:v>
                </c:pt>
                <c:pt idx="1657">
                  <c:v>50991</c:v>
                </c:pt>
                <c:pt idx="1658">
                  <c:v>50998</c:v>
                </c:pt>
                <c:pt idx="1659">
                  <c:v>51005</c:v>
                </c:pt>
                <c:pt idx="1660">
                  <c:v>51012</c:v>
                </c:pt>
                <c:pt idx="1661">
                  <c:v>51019</c:v>
                </c:pt>
                <c:pt idx="1662">
                  <c:v>51026</c:v>
                </c:pt>
                <c:pt idx="1663">
                  <c:v>51033</c:v>
                </c:pt>
                <c:pt idx="1664">
                  <c:v>51040</c:v>
                </c:pt>
                <c:pt idx="1665">
                  <c:v>51047</c:v>
                </c:pt>
                <c:pt idx="1666">
                  <c:v>51054</c:v>
                </c:pt>
                <c:pt idx="1667">
                  <c:v>51061</c:v>
                </c:pt>
                <c:pt idx="1668">
                  <c:v>51068</c:v>
                </c:pt>
                <c:pt idx="1669">
                  <c:v>51075</c:v>
                </c:pt>
                <c:pt idx="1670">
                  <c:v>51082</c:v>
                </c:pt>
                <c:pt idx="1671">
                  <c:v>51089</c:v>
                </c:pt>
                <c:pt idx="1672">
                  <c:v>51096</c:v>
                </c:pt>
                <c:pt idx="1673">
                  <c:v>51103</c:v>
                </c:pt>
                <c:pt idx="1674">
                  <c:v>51110</c:v>
                </c:pt>
                <c:pt idx="1675">
                  <c:v>51117</c:v>
                </c:pt>
                <c:pt idx="1676">
                  <c:v>51124</c:v>
                </c:pt>
                <c:pt idx="1677">
                  <c:v>51131</c:v>
                </c:pt>
                <c:pt idx="1678">
                  <c:v>51138</c:v>
                </c:pt>
                <c:pt idx="1679">
                  <c:v>51145</c:v>
                </c:pt>
                <c:pt idx="1680">
                  <c:v>51152</c:v>
                </c:pt>
                <c:pt idx="1681">
                  <c:v>51159</c:v>
                </c:pt>
                <c:pt idx="1682">
                  <c:v>51166</c:v>
                </c:pt>
                <c:pt idx="1683">
                  <c:v>51173</c:v>
                </c:pt>
                <c:pt idx="1684">
                  <c:v>51180</c:v>
                </c:pt>
                <c:pt idx="1685">
                  <c:v>51187</c:v>
                </c:pt>
                <c:pt idx="1686">
                  <c:v>51194</c:v>
                </c:pt>
                <c:pt idx="1687">
                  <c:v>51201</c:v>
                </c:pt>
                <c:pt idx="1688">
                  <c:v>51208</c:v>
                </c:pt>
                <c:pt idx="1689">
                  <c:v>51215</c:v>
                </c:pt>
                <c:pt idx="1690">
                  <c:v>51222</c:v>
                </c:pt>
                <c:pt idx="1691">
                  <c:v>51229</c:v>
                </c:pt>
                <c:pt idx="1692">
                  <c:v>51236</c:v>
                </c:pt>
                <c:pt idx="1693">
                  <c:v>51243</c:v>
                </c:pt>
                <c:pt idx="1694">
                  <c:v>51250</c:v>
                </c:pt>
                <c:pt idx="1695">
                  <c:v>51258</c:v>
                </c:pt>
                <c:pt idx="1696">
                  <c:v>51265</c:v>
                </c:pt>
                <c:pt idx="1697">
                  <c:v>51272</c:v>
                </c:pt>
                <c:pt idx="1698">
                  <c:v>51279</c:v>
                </c:pt>
                <c:pt idx="1699">
                  <c:v>51286</c:v>
                </c:pt>
                <c:pt idx="1700">
                  <c:v>51293</c:v>
                </c:pt>
                <c:pt idx="1701">
                  <c:v>51300</c:v>
                </c:pt>
                <c:pt idx="1702">
                  <c:v>51307</c:v>
                </c:pt>
                <c:pt idx="1703">
                  <c:v>51314</c:v>
                </c:pt>
                <c:pt idx="1704">
                  <c:v>51321</c:v>
                </c:pt>
                <c:pt idx="1705">
                  <c:v>51328</c:v>
                </c:pt>
                <c:pt idx="1706">
                  <c:v>51335</c:v>
                </c:pt>
                <c:pt idx="1707">
                  <c:v>51342</c:v>
                </c:pt>
                <c:pt idx="1708">
                  <c:v>51349</c:v>
                </c:pt>
                <c:pt idx="1709">
                  <c:v>51356</c:v>
                </c:pt>
                <c:pt idx="1710">
                  <c:v>51363</c:v>
                </c:pt>
                <c:pt idx="1711">
                  <c:v>51370</c:v>
                </c:pt>
                <c:pt idx="1712">
                  <c:v>51377</c:v>
                </c:pt>
                <c:pt idx="1713">
                  <c:v>51384</c:v>
                </c:pt>
                <c:pt idx="1714">
                  <c:v>51391</c:v>
                </c:pt>
                <c:pt idx="1715">
                  <c:v>51398</c:v>
                </c:pt>
                <c:pt idx="1716">
                  <c:v>51405</c:v>
                </c:pt>
                <c:pt idx="1717">
                  <c:v>51412</c:v>
                </c:pt>
                <c:pt idx="1718">
                  <c:v>51419</c:v>
                </c:pt>
                <c:pt idx="1719">
                  <c:v>51426</c:v>
                </c:pt>
                <c:pt idx="1720">
                  <c:v>51433</c:v>
                </c:pt>
                <c:pt idx="1721">
                  <c:v>51440</c:v>
                </c:pt>
                <c:pt idx="1722">
                  <c:v>51447</c:v>
                </c:pt>
                <c:pt idx="1723">
                  <c:v>51454</c:v>
                </c:pt>
                <c:pt idx="1724">
                  <c:v>51461</c:v>
                </c:pt>
                <c:pt idx="1725">
                  <c:v>51468</c:v>
                </c:pt>
                <c:pt idx="1726">
                  <c:v>51475</c:v>
                </c:pt>
                <c:pt idx="1727">
                  <c:v>51482</c:v>
                </c:pt>
                <c:pt idx="1728">
                  <c:v>51489</c:v>
                </c:pt>
                <c:pt idx="1729">
                  <c:v>51497</c:v>
                </c:pt>
                <c:pt idx="1730">
                  <c:v>51504</c:v>
                </c:pt>
                <c:pt idx="1731">
                  <c:v>51511</c:v>
                </c:pt>
                <c:pt idx="1732">
                  <c:v>51518</c:v>
                </c:pt>
                <c:pt idx="1733">
                  <c:v>51525</c:v>
                </c:pt>
                <c:pt idx="1734">
                  <c:v>51532</c:v>
                </c:pt>
                <c:pt idx="1735">
                  <c:v>51539</c:v>
                </c:pt>
                <c:pt idx="1736">
                  <c:v>51546</c:v>
                </c:pt>
                <c:pt idx="1737">
                  <c:v>51553</c:v>
                </c:pt>
                <c:pt idx="1738">
                  <c:v>51560</c:v>
                </c:pt>
                <c:pt idx="1739">
                  <c:v>51567</c:v>
                </c:pt>
                <c:pt idx="1740">
                  <c:v>51574</c:v>
                </c:pt>
                <c:pt idx="1741">
                  <c:v>51581</c:v>
                </c:pt>
                <c:pt idx="1742">
                  <c:v>51588</c:v>
                </c:pt>
                <c:pt idx="1743">
                  <c:v>51595</c:v>
                </c:pt>
                <c:pt idx="1744">
                  <c:v>51602</c:v>
                </c:pt>
                <c:pt idx="1745">
                  <c:v>51609</c:v>
                </c:pt>
                <c:pt idx="1746">
                  <c:v>51616</c:v>
                </c:pt>
                <c:pt idx="1747">
                  <c:v>51623</c:v>
                </c:pt>
                <c:pt idx="1748">
                  <c:v>51630</c:v>
                </c:pt>
                <c:pt idx="1749">
                  <c:v>51637</c:v>
                </c:pt>
                <c:pt idx="1750">
                  <c:v>51644</c:v>
                </c:pt>
                <c:pt idx="1751">
                  <c:v>51651</c:v>
                </c:pt>
                <c:pt idx="1752">
                  <c:v>51658</c:v>
                </c:pt>
                <c:pt idx="1753">
                  <c:v>51665</c:v>
                </c:pt>
                <c:pt idx="1754">
                  <c:v>51672</c:v>
                </c:pt>
                <c:pt idx="1755">
                  <c:v>51679</c:v>
                </c:pt>
                <c:pt idx="1756">
                  <c:v>51686</c:v>
                </c:pt>
                <c:pt idx="1757">
                  <c:v>51693</c:v>
                </c:pt>
                <c:pt idx="1758">
                  <c:v>51700</c:v>
                </c:pt>
                <c:pt idx="1759">
                  <c:v>51707</c:v>
                </c:pt>
                <c:pt idx="1760">
                  <c:v>51714</c:v>
                </c:pt>
                <c:pt idx="1761">
                  <c:v>51721</c:v>
                </c:pt>
                <c:pt idx="1762">
                  <c:v>51728</c:v>
                </c:pt>
                <c:pt idx="1763">
                  <c:v>51735</c:v>
                </c:pt>
                <c:pt idx="1764">
                  <c:v>51742</c:v>
                </c:pt>
                <c:pt idx="1765">
                  <c:v>51749</c:v>
                </c:pt>
                <c:pt idx="1766">
                  <c:v>51756</c:v>
                </c:pt>
                <c:pt idx="1767">
                  <c:v>51763</c:v>
                </c:pt>
                <c:pt idx="1768">
                  <c:v>51770</c:v>
                </c:pt>
                <c:pt idx="1769">
                  <c:v>51777</c:v>
                </c:pt>
                <c:pt idx="1770">
                  <c:v>51784</c:v>
                </c:pt>
                <c:pt idx="1771">
                  <c:v>51791</c:v>
                </c:pt>
                <c:pt idx="1772">
                  <c:v>51798</c:v>
                </c:pt>
                <c:pt idx="1773">
                  <c:v>51805</c:v>
                </c:pt>
                <c:pt idx="1774">
                  <c:v>51812</c:v>
                </c:pt>
                <c:pt idx="1775">
                  <c:v>51819</c:v>
                </c:pt>
                <c:pt idx="1776">
                  <c:v>51826</c:v>
                </c:pt>
                <c:pt idx="1777">
                  <c:v>51833</c:v>
                </c:pt>
                <c:pt idx="1778">
                  <c:v>51840</c:v>
                </c:pt>
                <c:pt idx="1779">
                  <c:v>51847</c:v>
                </c:pt>
                <c:pt idx="1780">
                  <c:v>51854</c:v>
                </c:pt>
                <c:pt idx="1781">
                  <c:v>51862</c:v>
                </c:pt>
                <c:pt idx="1782">
                  <c:v>51869</c:v>
                </c:pt>
                <c:pt idx="1783">
                  <c:v>51876</c:v>
                </c:pt>
                <c:pt idx="1784">
                  <c:v>51883</c:v>
                </c:pt>
                <c:pt idx="1785">
                  <c:v>51890</c:v>
                </c:pt>
                <c:pt idx="1786">
                  <c:v>51897</c:v>
                </c:pt>
                <c:pt idx="1787">
                  <c:v>51904</c:v>
                </c:pt>
                <c:pt idx="1788">
                  <c:v>51911</c:v>
                </c:pt>
                <c:pt idx="1789">
                  <c:v>51918</c:v>
                </c:pt>
                <c:pt idx="1790">
                  <c:v>51925</c:v>
                </c:pt>
                <c:pt idx="1791">
                  <c:v>51932</c:v>
                </c:pt>
                <c:pt idx="1792">
                  <c:v>51939</c:v>
                </c:pt>
                <c:pt idx="1793">
                  <c:v>51946</c:v>
                </c:pt>
                <c:pt idx="1794">
                  <c:v>51953</c:v>
                </c:pt>
                <c:pt idx="1795">
                  <c:v>51964</c:v>
                </c:pt>
                <c:pt idx="1796">
                  <c:v>51971</c:v>
                </c:pt>
                <c:pt idx="1797">
                  <c:v>51978</c:v>
                </c:pt>
                <c:pt idx="1798">
                  <c:v>51985</c:v>
                </c:pt>
                <c:pt idx="1799">
                  <c:v>51992</c:v>
                </c:pt>
                <c:pt idx="1800">
                  <c:v>51999</c:v>
                </c:pt>
                <c:pt idx="1801">
                  <c:v>52006</c:v>
                </c:pt>
                <c:pt idx="1802">
                  <c:v>52013</c:v>
                </c:pt>
                <c:pt idx="1803">
                  <c:v>52020</c:v>
                </c:pt>
                <c:pt idx="1804">
                  <c:v>52027</c:v>
                </c:pt>
                <c:pt idx="1805">
                  <c:v>52034</c:v>
                </c:pt>
                <c:pt idx="1806">
                  <c:v>52041</c:v>
                </c:pt>
                <c:pt idx="1807">
                  <c:v>52048</c:v>
                </c:pt>
                <c:pt idx="1808">
                  <c:v>52055</c:v>
                </c:pt>
                <c:pt idx="1809">
                  <c:v>52062</c:v>
                </c:pt>
                <c:pt idx="1810">
                  <c:v>52069</c:v>
                </c:pt>
                <c:pt idx="1811">
                  <c:v>52076</c:v>
                </c:pt>
                <c:pt idx="1812">
                  <c:v>52083</c:v>
                </c:pt>
                <c:pt idx="1813">
                  <c:v>52090</c:v>
                </c:pt>
                <c:pt idx="1814">
                  <c:v>52097</c:v>
                </c:pt>
                <c:pt idx="1815">
                  <c:v>52104</c:v>
                </c:pt>
                <c:pt idx="1816">
                  <c:v>52111</c:v>
                </c:pt>
                <c:pt idx="1817">
                  <c:v>52118</c:v>
                </c:pt>
                <c:pt idx="1818">
                  <c:v>52125</c:v>
                </c:pt>
                <c:pt idx="1819">
                  <c:v>52132</c:v>
                </c:pt>
                <c:pt idx="1820">
                  <c:v>52139</c:v>
                </c:pt>
                <c:pt idx="1821">
                  <c:v>52146</c:v>
                </c:pt>
                <c:pt idx="1822">
                  <c:v>52153</c:v>
                </c:pt>
                <c:pt idx="1823">
                  <c:v>52160</c:v>
                </c:pt>
                <c:pt idx="1824">
                  <c:v>52167</c:v>
                </c:pt>
                <c:pt idx="1825">
                  <c:v>52174</c:v>
                </c:pt>
                <c:pt idx="1826">
                  <c:v>52181</c:v>
                </c:pt>
                <c:pt idx="1827">
                  <c:v>52188</c:v>
                </c:pt>
                <c:pt idx="1828">
                  <c:v>52195</c:v>
                </c:pt>
                <c:pt idx="1829">
                  <c:v>52202</c:v>
                </c:pt>
                <c:pt idx="1830">
                  <c:v>52209</c:v>
                </c:pt>
                <c:pt idx="1831">
                  <c:v>52216</c:v>
                </c:pt>
                <c:pt idx="1832">
                  <c:v>52223</c:v>
                </c:pt>
                <c:pt idx="1833">
                  <c:v>52230</c:v>
                </c:pt>
                <c:pt idx="1834">
                  <c:v>52237</c:v>
                </c:pt>
                <c:pt idx="1835">
                  <c:v>52244</c:v>
                </c:pt>
                <c:pt idx="1836">
                  <c:v>52251</c:v>
                </c:pt>
                <c:pt idx="1837">
                  <c:v>52258</c:v>
                </c:pt>
                <c:pt idx="1838">
                  <c:v>52265</c:v>
                </c:pt>
                <c:pt idx="1839">
                  <c:v>52272</c:v>
                </c:pt>
                <c:pt idx="1840">
                  <c:v>52279</c:v>
                </c:pt>
                <c:pt idx="1841">
                  <c:v>52286</c:v>
                </c:pt>
                <c:pt idx="1842">
                  <c:v>52293</c:v>
                </c:pt>
                <c:pt idx="1843">
                  <c:v>52300</c:v>
                </c:pt>
                <c:pt idx="1844">
                  <c:v>52307</c:v>
                </c:pt>
                <c:pt idx="1845">
                  <c:v>52314</c:v>
                </c:pt>
                <c:pt idx="1846">
                  <c:v>52321</c:v>
                </c:pt>
                <c:pt idx="1847">
                  <c:v>52328</c:v>
                </c:pt>
                <c:pt idx="1848">
                  <c:v>52335</c:v>
                </c:pt>
                <c:pt idx="1849">
                  <c:v>52342</c:v>
                </c:pt>
                <c:pt idx="1850">
                  <c:v>52349</c:v>
                </c:pt>
                <c:pt idx="1851">
                  <c:v>52356</c:v>
                </c:pt>
                <c:pt idx="1852">
                  <c:v>52363</c:v>
                </c:pt>
                <c:pt idx="1853">
                  <c:v>52370</c:v>
                </c:pt>
                <c:pt idx="1854">
                  <c:v>52377</c:v>
                </c:pt>
                <c:pt idx="1855">
                  <c:v>52384</c:v>
                </c:pt>
                <c:pt idx="1856">
                  <c:v>52391</c:v>
                </c:pt>
                <c:pt idx="1857">
                  <c:v>52398</c:v>
                </c:pt>
                <c:pt idx="1858">
                  <c:v>52405</c:v>
                </c:pt>
                <c:pt idx="1859">
                  <c:v>52412</c:v>
                </c:pt>
                <c:pt idx="1860">
                  <c:v>52419</c:v>
                </c:pt>
                <c:pt idx="1861">
                  <c:v>52426</c:v>
                </c:pt>
                <c:pt idx="1862">
                  <c:v>52433</c:v>
                </c:pt>
                <c:pt idx="1863">
                  <c:v>52440</c:v>
                </c:pt>
                <c:pt idx="1864">
                  <c:v>52447</c:v>
                </c:pt>
                <c:pt idx="1865">
                  <c:v>52454</c:v>
                </c:pt>
                <c:pt idx="1866">
                  <c:v>52461</c:v>
                </c:pt>
                <c:pt idx="1867">
                  <c:v>52468</c:v>
                </c:pt>
                <c:pt idx="1868">
                  <c:v>52475</c:v>
                </c:pt>
                <c:pt idx="1869">
                  <c:v>52482</c:v>
                </c:pt>
                <c:pt idx="1870">
                  <c:v>52489</c:v>
                </c:pt>
                <c:pt idx="1871">
                  <c:v>52496</c:v>
                </c:pt>
                <c:pt idx="1872">
                  <c:v>52503</c:v>
                </c:pt>
                <c:pt idx="1873">
                  <c:v>52510</c:v>
                </c:pt>
                <c:pt idx="1874">
                  <c:v>52517</c:v>
                </c:pt>
                <c:pt idx="1875">
                  <c:v>52524</c:v>
                </c:pt>
                <c:pt idx="1876">
                  <c:v>52531</c:v>
                </c:pt>
                <c:pt idx="1877">
                  <c:v>52538</c:v>
                </c:pt>
                <c:pt idx="1878">
                  <c:v>52545</c:v>
                </c:pt>
                <c:pt idx="1879">
                  <c:v>52552</c:v>
                </c:pt>
                <c:pt idx="1880">
                  <c:v>52559</c:v>
                </c:pt>
                <c:pt idx="1881">
                  <c:v>52566</c:v>
                </c:pt>
                <c:pt idx="1882">
                  <c:v>52573</c:v>
                </c:pt>
                <c:pt idx="1883">
                  <c:v>52580</c:v>
                </c:pt>
                <c:pt idx="1884">
                  <c:v>52587</c:v>
                </c:pt>
                <c:pt idx="1885">
                  <c:v>52594</c:v>
                </c:pt>
                <c:pt idx="1886">
                  <c:v>52601</c:v>
                </c:pt>
                <c:pt idx="1887">
                  <c:v>52608</c:v>
                </c:pt>
                <c:pt idx="1888">
                  <c:v>52615</c:v>
                </c:pt>
                <c:pt idx="1889">
                  <c:v>52622</c:v>
                </c:pt>
                <c:pt idx="1890">
                  <c:v>52629</c:v>
                </c:pt>
                <c:pt idx="1891">
                  <c:v>52636</c:v>
                </c:pt>
                <c:pt idx="1892">
                  <c:v>52643</c:v>
                </c:pt>
                <c:pt idx="1893">
                  <c:v>52650</c:v>
                </c:pt>
                <c:pt idx="1894">
                  <c:v>52657</c:v>
                </c:pt>
                <c:pt idx="1895">
                  <c:v>52664</c:v>
                </c:pt>
                <c:pt idx="1896">
                  <c:v>52671</c:v>
                </c:pt>
                <c:pt idx="1897">
                  <c:v>52678</c:v>
                </c:pt>
                <c:pt idx="1898">
                  <c:v>52685</c:v>
                </c:pt>
                <c:pt idx="1899">
                  <c:v>52692</c:v>
                </c:pt>
                <c:pt idx="1900">
                  <c:v>52699</c:v>
                </c:pt>
                <c:pt idx="1901">
                  <c:v>52706</c:v>
                </c:pt>
                <c:pt idx="1902">
                  <c:v>52713</c:v>
                </c:pt>
                <c:pt idx="1903">
                  <c:v>52720</c:v>
                </c:pt>
                <c:pt idx="1904">
                  <c:v>52727</c:v>
                </c:pt>
                <c:pt idx="1905">
                  <c:v>52734</c:v>
                </c:pt>
                <c:pt idx="1906">
                  <c:v>52741</c:v>
                </c:pt>
                <c:pt idx="1907">
                  <c:v>52748</c:v>
                </c:pt>
                <c:pt idx="1908">
                  <c:v>52755</c:v>
                </c:pt>
                <c:pt idx="1909">
                  <c:v>52762</c:v>
                </c:pt>
                <c:pt idx="1910">
                  <c:v>52769</c:v>
                </c:pt>
                <c:pt idx="1911">
                  <c:v>52776</c:v>
                </c:pt>
                <c:pt idx="1912">
                  <c:v>52783</c:v>
                </c:pt>
                <c:pt idx="1913">
                  <c:v>52790</c:v>
                </c:pt>
                <c:pt idx="1914">
                  <c:v>52797</c:v>
                </c:pt>
                <c:pt idx="1915">
                  <c:v>52804</c:v>
                </c:pt>
                <c:pt idx="1916">
                  <c:v>52811</c:v>
                </c:pt>
                <c:pt idx="1917">
                  <c:v>52818</c:v>
                </c:pt>
                <c:pt idx="1918">
                  <c:v>52825</c:v>
                </c:pt>
                <c:pt idx="1919">
                  <c:v>52832</c:v>
                </c:pt>
                <c:pt idx="1920">
                  <c:v>52839</c:v>
                </c:pt>
                <c:pt idx="1921">
                  <c:v>52846</c:v>
                </c:pt>
                <c:pt idx="1922">
                  <c:v>52853</c:v>
                </c:pt>
                <c:pt idx="1923">
                  <c:v>52860</c:v>
                </c:pt>
                <c:pt idx="1924">
                  <c:v>52867</c:v>
                </c:pt>
                <c:pt idx="1925">
                  <c:v>52874</c:v>
                </c:pt>
                <c:pt idx="1926">
                  <c:v>52881</c:v>
                </c:pt>
                <c:pt idx="1927">
                  <c:v>52888</c:v>
                </c:pt>
                <c:pt idx="1928">
                  <c:v>52895</c:v>
                </c:pt>
                <c:pt idx="1929">
                  <c:v>52902</c:v>
                </c:pt>
                <c:pt idx="1930">
                  <c:v>52909</c:v>
                </c:pt>
                <c:pt idx="1931">
                  <c:v>52916</c:v>
                </c:pt>
                <c:pt idx="1932">
                  <c:v>52923</c:v>
                </c:pt>
                <c:pt idx="1933">
                  <c:v>52930</c:v>
                </c:pt>
                <c:pt idx="1934">
                  <c:v>52937</c:v>
                </c:pt>
                <c:pt idx="1935">
                  <c:v>52944</c:v>
                </c:pt>
                <c:pt idx="1936">
                  <c:v>52951</c:v>
                </c:pt>
                <c:pt idx="1937">
                  <c:v>52958</c:v>
                </c:pt>
                <c:pt idx="1938">
                  <c:v>52965</c:v>
                </c:pt>
                <c:pt idx="1939">
                  <c:v>52972</c:v>
                </c:pt>
                <c:pt idx="1940">
                  <c:v>52979</c:v>
                </c:pt>
                <c:pt idx="1941">
                  <c:v>52986</c:v>
                </c:pt>
                <c:pt idx="1942">
                  <c:v>52993</c:v>
                </c:pt>
                <c:pt idx="1943">
                  <c:v>53000</c:v>
                </c:pt>
                <c:pt idx="1944">
                  <c:v>53007</c:v>
                </c:pt>
                <c:pt idx="1945">
                  <c:v>53014</c:v>
                </c:pt>
                <c:pt idx="1946">
                  <c:v>53021</c:v>
                </c:pt>
                <c:pt idx="1947">
                  <c:v>53028</c:v>
                </c:pt>
                <c:pt idx="1948">
                  <c:v>53035</c:v>
                </c:pt>
                <c:pt idx="1949">
                  <c:v>53042</c:v>
                </c:pt>
                <c:pt idx="1950">
                  <c:v>53049</c:v>
                </c:pt>
                <c:pt idx="1951">
                  <c:v>53056</c:v>
                </c:pt>
                <c:pt idx="1952">
                  <c:v>53063</c:v>
                </c:pt>
                <c:pt idx="1953">
                  <c:v>53070</c:v>
                </c:pt>
                <c:pt idx="1954">
                  <c:v>53077</c:v>
                </c:pt>
                <c:pt idx="1955">
                  <c:v>53084</c:v>
                </c:pt>
                <c:pt idx="1956">
                  <c:v>53091</c:v>
                </c:pt>
                <c:pt idx="1957">
                  <c:v>53098</c:v>
                </c:pt>
                <c:pt idx="1958">
                  <c:v>53105</c:v>
                </c:pt>
                <c:pt idx="1959">
                  <c:v>53112</c:v>
                </c:pt>
                <c:pt idx="1960">
                  <c:v>53119</c:v>
                </c:pt>
                <c:pt idx="1961">
                  <c:v>53126</c:v>
                </c:pt>
                <c:pt idx="1962">
                  <c:v>53133</c:v>
                </c:pt>
                <c:pt idx="1963">
                  <c:v>53140</c:v>
                </c:pt>
                <c:pt idx="1964">
                  <c:v>53147</c:v>
                </c:pt>
                <c:pt idx="1965">
                  <c:v>53154</c:v>
                </c:pt>
                <c:pt idx="1966">
                  <c:v>53161</c:v>
                </c:pt>
                <c:pt idx="1967">
                  <c:v>53168</c:v>
                </c:pt>
                <c:pt idx="1968">
                  <c:v>53175</c:v>
                </c:pt>
                <c:pt idx="1969">
                  <c:v>53182</c:v>
                </c:pt>
                <c:pt idx="1970">
                  <c:v>53189</c:v>
                </c:pt>
                <c:pt idx="1971">
                  <c:v>53196</c:v>
                </c:pt>
                <c:pt idx="1972">
                  <c:v>53203</c:v>
                </c:pt>
                <c:pt idx="1973">
                  <c:v>53210</c:v>
                </c:pt>
                <c:pt idx="1974">
                  <c:v>53217</c:v>
                </c:pt>
                <c:pt idx="1975">
                  <c:v>53224</c:v>
                </c:pt>
                <c:pt idx="1976">
                  <c:v>53231</c:v>
                </c:pt>
                <c:pt idx="1977">
                  <c:v>53238</c:v>
                </c:pt>
                <c:pt idx="1978">
                  <c:v>53245</c:v>
                </c:pt>
                <c:pt idx="1979">
                  <c:v>53252</c:v>
                </c:pt>
                <c:pt idx="1980">
                  <c:v>53259</c:v>
                </c:pt>
                <c:pt idx="1981">
                  <c:v>53266</c:v>
                </c:pt>
                <c:pt idx="1982">
                  <c:v>53273</c:v>
                </c:pt>
                <c:pt idx="1983">
                  <c:v>53280</c:v>
                </c:pt>
                <c:pt idx="1984">
                  <c:v>53287</c:v>
                </c:pt>
                <c:pt idx="1985">
                  <c:v>53294</c:v>
                </c:pt>
                <c:pt idx="1986">
                  <c:v>53301</c:v>
                </c:pt>
                <c:pt idx="1987">
                  <c:v>53308</c:v>
                </c:pt>
                <c:pt idx="1988">
                  <c:v>53315</c:v>
                </c:pt>
                <c:pt idx="1989">
                  <c:v>53323</c:v>
                </c:pt>
                <c:pt idx="1990">
                  <c:v>53330</c:v>
                </c:pt>
                <c:pt idx="1991">
                  <c:v>53337</c:v>
                </c:pt>
                <c:pt idx="1992">
                  <c:v>53344</c:v>
                </c:pt>
                <c:pt idx="1993">
                  <c:v>53351</c:v>
                </c:pt>
                <c:pt idx="1994">
                  <c:v>53358</c:v>
                </c:pt>
                <c:pt idx="1995">
                  <c:v>53365</c:v>
                </c:pt>
                <c:pt idx="1996">
                  <c:v>53372</c:v>
                </c:pt>
                <c:pt idx="1997">
                  <c:v>53379</c:v>
                </c:pt>
                <c:pt idx="1998">
                  <c:v>53386</c:v>
                </c:pt>
                <c:pt idx="1999">
                  <c:v>53393</c:v>
                </c:pt>
                <c:pt idx="2000">
                  <c:v>53400</c:v>
                </c:pt>
                <c:pt idx="2001">
                  <c:v>53407</c:v>
                </c:pt>
                <c:pt idx="2002">
                  <c:v>53414</c:v>
                </c:pt>
                <c:pt idx="2003">
                  <c:v>53421</c:v>
                </c:pt>
                <c:pt idx="2004">
                  <c:v>53428</c:v>
                </c:pt>
                <c:pt idx="2005">
                  <c:v>53435</c:v>
                </c:pt>
                <c:pt idx="2006">
                  <c:v>53442</c:v>
                </c:pt>
                <c:pt idx="2007">
                  <c:v>53449</c:v>
                </c:pt>
                <c:pt idx="2008">
                  <c:v>53456</c:v>
                </c:pt>
                <c:pt idx="2009">
                  <c:v>53463</c:v>
                </c:pt>
                <c:pt idx="2010">
                  <c:v>53470</c:v>
                </c:pt>
                <c:pt idx="2011">
                  <c:v>53477</c:v>
                </c:pt>
                <c:pt idx="2012">
                  <c:v>53484</c:v>
                </c:pt>
                <c:pt idx="2013">
                  <c:v>53491</c:v>
                </c:pt>
                <c:pt idx="2014">
                  <c:v>53498</c:v>
                </c:pt>
                <c:pt idx="2015">
                  <c:v>53505</c:v>
                </c:pt>
                <c:pt idx="2016">
                  <c:v>53512</c:v>
                </c:pt>
                <c:pt idx="2017">
                  <c:v>53519</c:v>
                </c:pt>
                <c:pt idx="2018">
                  <c:v>53526</c:v>
                </c:pt>
                <c:pt idx="2019">
                  <c:v>53533</c:v>
                </c:pt>
                <c:pt idx="2020">
                  <c:v>53540</c:v>
                </c:pt>
                <c:pt idx="2021">
                  <c:v>53547</c:v>
                </c:pt>
                <c:pt idx="2022">
                  <c:v>53554</c:v>
                </c:pt>
                <c:pt idx="2023">
                  <c:v>53561</c:v>
                </c:pt>
                <c:pt idx="2024">
                  <c:v>53568</c:v>
                </c:pt>
                <c:pt idx="2025">
                  <c:v>53575</c:v>
                </c:pt>
                <c:pt idx="2026">
                  <c:v>53582</c:v>
                </c:pt>
                <c:pt idx="2027">
                  <c:v>53589</c:v>
                </c:pt>
                <c:pt idx="2028">
                  <c:v>53596</c:v>
                </c:pt>
                <c:pt idx="2029">
                  <c:v>53603</c:v>
                </c:pt>
                <c:pt idx="2030">
                  <c:v>53610</c:v>
                </c:pt>
                <c:pt idx="2031">
                  <c:v>53617</c:v>
                </c:pt>
                <c:pt idx="2032">
                  <c:v>53624</c:v>
                </c:pt>
                <c:pt idx="2033">
                  <c:v>53631</c:v>
                </c:pt>
                <c:pt idx="2034">
                  <c:v>53638</c:v>
                </c:pt>
                <c:pt idx="2035">
                  <c:v>53645</c:v>
                </c:pt>
                <c:pt idx="2036">
                  <c:v>53652</c:v>
                </c:pt>
                <c:pt idx="2037">
                  <c:v>53659</c:v>
                </c:pt>
                <c:pt idx="2038">
                  <c:v>53666</c:v>
                </c:pt>
                <c:pt idx="2039">
                  <c:v>53673</c:v>
                </c:pt>
                <c:pt idx="2040">
                  <c:v>53680</c:v>
                </c:pt>
                <c:pt idx="2041">
                  <c:v>53688</c:v>
                </c:pt>
                <c:pt idx="2042">
                  <c:v>53695</c:v>
                </c:pt>
                <c:pt idx="2043">
                  <c:v>53702</c:v>
                </c:pt>
                <c:pt idx="2044">
                  <c:v>53709</c:v>
                </c:pt>
                <c:pt idx="2045">
                  <c:v>53716</c:v>
                </c:pt>
                <c:pt idx="2046">
                  <c:v>53723</c:v>
                </c:pt>
                <c:pt idx="2047">
                  <c:v>53730</c:v>
                </c:pt>
                <c:pt idx="2048">
                  <c:v>53737</c:v>
                </c:pt>
                <c:pt idx="2049">
                  <c:v>53744</c:v>
                </c:pt>
                <c:pt idx="2050">
                  <c:v>53751</c:v>
                </c:pt>
                <c:pt idx="2051">
                  <c:v>53758</c:v>
                </c:pt>
                <c:pt idx="2052">
                  <c:v>53765</c:v>
                </c:pt>
                <c:pt idx="2053">
                  <c:v>53772</c:v>
                </c:pt>
                <c:pt idx="2054">
                  <c:v>53779</c:v>
                </c:pt>
                <c:pt idx="2055">
                  <c:v>53786</c:v>
                </c:pt>
                <c:pt idx="2056">
                  <c:v>53793</c:v>
                </c:pt>
                <c:pt idx="2057">
                  <c:v>53800</c:v>
                </c:pt>
                <c:pt idx="2058">
                  <c:v>53807</c:v>
                </c:pt>
                <c:pt idx="2059">
                  <c:v>53814</c:v>
                </c:pt>
                <c:pt idx="2060">
                  <c:v>53821</c:v>
                </c:pt>
                <c:pt idx="2061">
                  <c:v>53828</c:v>
                </c:pt>
                <c:pt idx="2062">
                  <c:v>53835</c:v>
                </c:pt>
                <c:pt idx="2063">
                  <c:v>53842</c:v>
                </c:pt>
                <c:pt idx="2064">
                  <c:v>53849</c:v>
                </c:pt>
                <c:pt idx="2065">
                  <c:v>53856</c:v>
                </c:pt>
                <c:pt idx="2066">
                  <c:v>53863</c:v>
                </c:pt>
                <c:pt idx="2067">
                  <c:v>53870</c:v>
                </c:pt>
                <c:pt idx="2068">
                  <c:v>53877</c:v>
                </c:pt>
                <c:pt idx="2069">
                  <c:v>53884</c:v>
                </c:pt>
                <c:pt idx="2070">
                  <c:v>53891</c:v>
                </c:pt>
                <c:pt idx="2071">
                  <c:v>53898</c:v>
                </c:pt>
                <c:pt idx="2072">
                  <c:v>53905</c:v>
                </c:pt>
                <c:pt idx="2073">
                  <c:v>53912</c:v>
                </c:pt>
                <c:pt idx="2074">
                  <c:v>53919</c:v>
                </c:pt>
                <c:pt idx="2075">
                  <c:v>53926</c:v>
                </c:pt>
                <c:pt idx="2076">
                  <c:v>53933</c:v>
                </c:pt>
                <c:pt idx="2077">
                  <c:v>53940</c:v>
                </c:pt>
                <c:pt idx="2078">
                  <c:v>53947</c:v>
                </c:pt>
                <c:pt idx="2079">
                  <c:v>53954</c:v>
                </c:pt>
                <c:pt idx="2080">
                  <c:v>53961</c:v>
                </c:pt>
                <c:pt idx="2081">
                  <c:v>53968</c:v>
                </c:pt>
                <c:pt idx="2082">
                  <c:v>53975</c:v>
                </c:pt>
                <c:pt idx="2083">
                  <c:v>53982</c:v>
                </c:pt>
                <c:pt idx="2084">
                  <c:v>53989</c:v>
                </c:pt>
                <c:pt idx="2085">
                  <c:v>53996</c:v>
                </c:pt>
                <c:pt idx="2086">
                  <c:v>54003</c:v>
                </c:pt>
                <c:pt idx="2087">
                  <c:v>54010</c:v>
                </c:pt>
                <c:pt idx="2088">
                  <c:v>54017</c:v>
                </c:pt>
                <c:pt idx="2089">
                  <c:v>54024</c:v>
                </c:pt>
                <c:pt idx="2090">
                  <c:v>54031</c:v>
                </c:pt>
                <c:pt idx="2091">
                  <c:v>54038</c:v>
                </c:pt>
                <c:pt idx="2092">
                  <c:v>54045</c:v>
                </c:pt>
                <c:pt idx="2093">
                  <c:v>54053</c:v>
                </c:pt>
                <c:pt idx="2094">
                  <c:v>54060</c:v>
                </c:pt>
                <c:pt idx="2095">
                  <c:v>54067</c:v>
                </c:pt>
                <c:pt idx="2096">
                  <c:v>54074</c:v>
                </c:pt>
                <c:pt idx="2097">
                  <c:v>54081</c:v>
                </c:pt>
                <c:pt idx="2098">
                  <c:v>54088</c:v>
                </c:pt>
                <c:pt idx="2099">
                  <c:v>54095</c:v>
                </c:pt>
                <c:pt idx="2100">
                  <c:v>54102</c:v>
                </c:pt>
                <c:pt idx="2101">
                  <c:v>54109</c:v>
                </c:pt>
                <c:pt idx="2102">
                  <c:v>54116</c:v>
                </c:pt>
                <c:pt idx="2103">
                  <c:v>54123</c:v>
                </c:pt>
                <c:pt idx="2104">
                  <c:v>54130</c:v>
                </c:pt>
                <c:pt idx="2105">
                  <c:v>54137</c:v>
                </c:pt>
                <c:pt idx="2106">
                  <c:v>54144</c:v>
                </c:pt>
                <c:pt idx="2107">
                  <c:v>54155</c:v>
                </c:pt>
                <c:pt idx="2108">
                  <c:v>54162</c:v>
                </c:pt>
                <c:pt idx="2109">
                  <c:v>54169</c:v>
                </c:pt>
                <c:pt idx="2110">
                  <c:v>54176</c:v>
                </c:pt>
                <c:pt idx="2111">
                  <c:v>54183</c:v>
                </c:pt>
                <c:pt idx="2112">
                  <c:v>54190</c:v>
                </c:pt>
                <c:pt idx="2113">
                  <c:v>54197</c:v>
                </c:pt>
                <c:pt idx="2114">
                  <c:v>54204</c:v>
                </c:pt>
                <c:pt idx="2115">
                  <c:v>54211</c:v>
                </c:pt>
                <c:pt idx="2116">
                  <c:v>54218</c:v>
                </c:pt>
                <c:pt idx="2117">
                  <c:v>54225</c:v>
                </c:pt>
                <c:pt idx="2118">
                  <c:v>54232</c:v>
                </c:pt>
                <c:pt idx="2119">
                  <c:v>54239</c:v>
                </c:pt>
                <c:pt idx="2120">
                  <c:v>54246</c:v>
                </c:pt>
                <c:pt idx="2121">
                  <c:v>54253</c:v>
                </c:pt>
                <c:pt idx="2122">
                  <c:v>54260</c:v>
                </c:pt>
                <c:pt idx="2123">
                  <c:v>54267</c:v>
                </c:pt>
                <c:pt idx="2124">
                  <c:v>54274</c:v>
                </c:pt>
                <c:pt idx="2125">
                  <c:v>54281</c:v>
                </c:pt>
                <c:pt idx="2126">
                  <c:v>54288</c:v>
                </c:pt>
                <c:pt idx="2127">
                  <c:v>54295</c:v>
                </c:pt>
                <c:pt idx="2128">
                  <c:v>54302</c:v>
                </c:pt>
                <c:pt idx="2129">
                  <c:v>54309</c:v>
                </c:pt>
                <c:pt idx="2130">
                  <c:v>54316</c:v>
                </c:pt>
                <c:pt idx="2131">
                  <c:v>54323</c:v>
                </c:pt>
                <c:pt idx="2132">
                  <c:v>54330</c:v>
                </c:pt>
                <c:pt idx="2133">
                  <c:v>54337</c:v>
                </c:pt>
                <c:pt idx="2134">
                  <c:v>54344</c:v>
                </c:pt>
                <c:pt idx="2135">
                  <c:v>54351</c:v>
                </c:pt>
                <c:pt idx="2136">
                  <c:v>54358</c:v>
                </c:pt>
                <c:pt idx="2137">
                  <c:v>54365</c:v>
                </c:pt>
                <c:pt idx="2138">
                  <c:v>54372</c:v>
                </c:pt>
                <c:pt idx="2139">
                  <c:v>54379</c:v>
                </c:pt>
                <c:pt idx="2140">
                  <c:v>54386</c:v>
                </c:pt>
                <c:pt idx="2141">
                  <c:v>54393</c:v>
                </c:pt>
                <c:pt idx="2142">
                  <c:v>54400</c:v>
                </c:pt>
                <c:pt idx="2143">
                  <c:v>54407</c:v>
                </c:pt>
                <c:pt idx="2144">
                  <c:v>54414</c:v>
                </c:pt>
                <c:pt idx="2145">
                  <c:v>54421</c:v>
                </c:pt>
                <c:pt idx="2146">
                  <c:v>54428</c:v>
                </c:pt>
                <c:pt idx="2147">
                  <c:v>54435</c:v>
                </c:pt>
                <c:pt idx="2148">
                  <c:v>54442</c:v>
                </c:pt>
                <c:pt idx="2149">
                  <c:v>54449</c:v>
                </c:pt>
                <c:pt idx="2150">
                  <c:v>54456</c:v>
                </c:pt>
                <c:pt idx="2151">
                  <c:v>54463</c:v>
                </c:pt>
                <c:pt idx="2152">
                  <c:v>54470</c:v>
                </c:pt>
                <c:pt idx="2153">
                  <c:v>54477</c:v>
                </c:pt>
                <c:pt idx="2154">
                  <c:v>54484</c:v>
                </c:pt>
                <c:pt idx="2155">
                  <c:v>54491</c:v>
                </c:pt>
                <c:pt idx="2156">
                  <c:v>54498</c:v>
                </c:pt>
                <c:pt idx="2157">
                  <c:v>54505</c:v>
                </c:pt>
                <c:pt idx="2158">
                  <c:v>54512</c:v>
                </c:pt>
                <c:pt idx="2159">
                  <c:v>54519</c:v>
                </c:pt>
                <c:pt idx="2160">
                  <c:v>54526</c:v>
                </c:pt>
                <c:pt idx="2161">
                  <c:v>54533</c:v>
                </c:pt>
                <c:pt idx="2162">
                  <c:v>54540</c:v>
                </c:pt>
                <c:pt idx="2163">
                  <c:v>54547</c:v>
                </c:pt>
                <c:pt idx="2164">
                  <c:v>54554</c:v>
                </c:pt>
                <c:pt idx="2165">
                  <c:v>54561</c:v>
                </c:pt>
                <c:pt idx="2166">
                  <c:v>54568</c:v>
                </c:pt>
                <c:pt idx="2167">
                  <c:v>54575</c:v>
                </c:pt>
                <c:pt idx="2168">
                  <c:v>54582</c:v>
                </c:pt>
                <c:pt idx="2169">
                  <c:v>54589</c:v>
                </c:pt>
                <c:pt idx="2170">
                  <c:v>54596</c:v>
                </c:pt>
                <c:pt idx="2171">
                  <c:v>54603</c:v>
                </c:pt>
                <c:pt idx="2172">
                  <c:v>54610</c:v>
                </c:pt>
                <c:pt idx="2173">
                  <c:v>54617</c:v>
                </c:pt>
                <c:pt idx="2174">
                  <c:v>54624</c:v>
                </c:pt>
                <c:pt idx="2175">
                  <c:v>54631</c:v>
                </c:pt>
                <c:pt idx="2176">
                  <c:v>54638</c:v>
                </c:pt>
                <c:pt idx="2177">
                  <c:v>54645</c:v>
                </c:pt>
                <c:pt idx="2178">
                  <c:v>54652</c:v>
                </c:pt>
                <c:pt idx="2179">
                  <c:v>54659</c:v>
                </c:pt>
                <c:pt idx="2180">
                  <c:v>54666</c:v>
                </c:pt>
                <c:pt idx="2181">
                  <c:v>54673</c:v>
                </c:pt>
                <c:pt idx="2182">
                  <c:v>54680</c:v>
                </c:pt>
                <c:pt idx="2183">
                  <c:v>54687</c:v>
                </c:pt>
                <c:pt idx="2184">
                  <c:v>54694</c:v>
                </c:pt>
                <c:pt idx="2185">
                  <c:v>54701</c:v>
                </c:pt>
                <c:pt idx="2186">
                  <c:v>54708</c:v>
                </c:pt>
                <c:pt idx="2187">
                  <c:v>54715</c:v>
                </c:pt>
                <c:pt idx="2188">
                  <c:v>54722</c:v>
                </c:pt>
                <c:pt idx="2189">
                  <c:v>54729</c:v>
                </c:pt>
                <c:pt idx="2190">
                  <c:v>54736</c:v>
                </c:pt>
                <c:pt idx="2191">
                  <c:v>54743</c:v>
                </c:pt>
                <c:pt idx="2192">
                  <c:v>54750</c:v>
                </c:pt>
                <c:pt idx="2193">
                  <c:v>54757</c:v>
                </c:pt>
                <c:pt idx="2194">
                  <c:v>54764</c:v>
                </c:pt>
                <c:pt idx="2195">
                  <c:v>54771</c:v>
                </c:pt>
                <c:pt idx="2196">
                  <c:v>54778</c:v>
                </c:pt>
                <c:pt idx="2197">
                  <c:v>54785</c:v>
                </c:pt>
                <c:pt idx="2198">
                  <c:v>54792</c:v>
                </c:pt>
                <c:pt idx="2199">
                  <c:v>54799</c:v>
                </c:pt>
                <c:pt idx="2200">
                  <c:v>54806</c:v>
                </c:pt>
                <c:pt idx="2201">
                  <c:v>54813</c:v>
                </c:pt>
                <c:pt idx="2202">
                  <c:v>54820</c:v>
                </c:pt>
                <c:pt idx="2203">
                  <c:v>54827</c:v>
                </c:pt>
                <c:pt idx="2204">
                  <c:v>54834</c:v>
                </c:pt>
                <c:pt idx="2205">
                  <c:v>54841</c:v>
                </c:pt>
                <c:pt idx="2206">
                  <c:v>54848</c:v>
                </c:pt>
                <c:pt idx="2207">
                  <c:v>54855</c:v>
                </c:pt>
                <c:pt idx="2208">
                  <c:v>54862</c:v>
                </c:pt>
                <c:pt idx="2209">
                  <c:v>54869</c:v>
                </c:pt>
                <c:pt idx="2210">
                  <c:v>54876</c:v>
                </c:pt>
                <c:pt idx="2211">
                  <c:v>54883</c:v>
                </c:pt>
                <c:pt idx="2212">
                  <c:v>54890</c:v>
                </c:pt>
                <c:pt idx="2213">
                  <c:v>54897</c:v>
                </c:pt>
                <c:pt idx="2214">
                  <c:v>54904</c:v>
                </c:pt>
                <c:pt idx="2215">
                  <c:v>54911</c:v>
                </c:pt>
                <c:pt idx="2216">
                  <c:v>54918</c:v>
                </c:pt>
                <c:pt idx="2217">
                  <c:v>54925</c:v>
                </c:pt>
                <c:pt idx="2218">
                  <c:v>54932</c:v>
                </c:pt>
                <c:pt idx="2219">
                  <c:v>54939</c:v>
                </c:pt>
                <c:pt idx="2220">
                  <c:v>54946</c:v>
                </c:pt>
                <c:pt idx="2221">
                  <c:v>54953</c:v>
                </c:pt>
                <c:pt idx="2222">
                  <c:v>54960</c:v>
                </c:pt>
                <c:pt idx="2223">
                  <c:v>54967</c:v>
                </c:pt>
                <c:pt idx="2224">
                  <c:v>54974</c:v>
                </c:pt>
                <c:pt idx="2225">
                  <c:v>54981</c:v>
                </c:pt>
                <c:pt idx="2226">
                  <c:v>54988</c:v>
                </c:pt>
                <c:pt idx="2227">
                  <c:v>54995</c:v>
                </c:pt>
                <c:pt idx="2228">
                  <c:v>55002</c:v>
                </c:pt>
                <c:pt idx="2229">
                  <c:v>55009</c:v>
                </c:pt>
                <c:pt idx="2230">
                  <c:v>55016</c:v>
                </c:pt>
                <c:pt idx="2231">
                  <c:v>55023</c:v>
                </c:pt>
                <c:pt idx="2232">
                  <c:v>55030</c:v>
                </c:pt>
                <c:pt idx="2233">
                  <c:v>55037</c:v>
                </c:pt>
                <c:pt idx="2234">
                  <c:v>55044</c:v>
                </c:pt>
                <c:pt idx="2235">
                  <c:v>55051</c:v>
                </c:pt>
                <c:pt idx="2236">
                  <c:v>55058</c:v>
                </c:pt>
                <c:pt idx="2237">
                  <c:v>55065</c:v>
                </c:pt>
                <c:pt idx="2238">
                  <c:v>55072</c:v>
                </c:pt>
                <c:pt idx="2239">
                  <c:v>55079</c:v>
                </c:pt>
                <c:pt idx="2240">
                  <c:v>55086</c:v>
                </c:pt>
                <c:pt idx="2241">
                  <c:v>55093</c:v>
                </c:pt>
                <c:pt idx="2242">
                  <c:v>55100</c:v>
                </c:pt>
                <c:pt idx="2243">
                  <c:v>55107</c:v>
                </c:pt>
                <c:pt idx="2244">
                  <c:v>55114</c:v>
                </c:pt>
                <c:pt idx="2245">
                  <c:v>55121</c:v>
                </c:pt>
                <c:pt idx="2246">
                  <c:v>55128</c:v>
                </c:pt>
                <c:pt idx="2247">
                  <c:v>55135</c:v>
                </c:pt>
                <c:pt idx="2248">
                  <c:v>55142</c:v>
                </c:pt>
                <c:pt idx="2249">
                  <c:v>55149</c:v>
                </c:pt>
                <c:pt idx="2250">
                  <c:v>55156</c:v>
                </c:pt>
                <c:pt idx="2251">
                  <c:v>55163</c:v>
                </c:pt>
                <c:pt idx="2252">
                  <c:v>55170</c:v>
                </c:pt>
                <c:pt idx="2253">
                  <c:v>55177</c:v>
                </c:pt>
                <c:pt idx="2254">
                  <c:v>55184</c:v>
                </c:pt>
                <c:pt idx="2255">
                  <c:v>55191</c:v>
                </c:pt>
                <c:pt idx="2256">
                  <c:v>55198</c:v>
                </c:pt>
                <c:pt idx="2257">
                  <c:v>55205</c:v>
                </c:pt>
                <c:pt idx="2258">
                  <c:v>55212</c:v>
                </c:pt>
                <c:pt idx="2259">
                  <c:v>55219</c:v>
                </c:pt>
                <c:pt idx="2260">
                  <c:v>55226</c:v>
                </c:pt>
                <c:pt idx="2261">
                  <c:v>55233</c:v>
                </c:pt>
                <c:pt idx="2262">
                  <c:v>55240</c:v>
                </c:pt>
                <c:pt idx="2263">
                  <c:v>55247</c:v>
                </c:pt>
                <c:pt idx="2264">
                  <c:v>55254</c:v>
                </c:pt>
                <c:pt idx="2265">
                  <c:v>55261</c:v>
                </c:pt>
                <c:pt idx="2266">
                  <c:v>55268</c:v>
                </c:pt>
                <c:pt idx="2267">
                  <c:v>55275</c:v>
                </c:pt>
                <c:pt idx="2268">
                  <c:v>55282</c:v>
                </c:pt>
                <c:pt idx="2269">
                  <c:v>55289</c:v>
                </c:pt>
                <c:pt idx="2270">
                  <c:v>55296</c:v>
                </c:pt>
                <c:pt idx="2271">
                  <c:v>55303</c:v>
                </c:pt>
                <c:pt idx="2272">
                  <c:v>55310</c:v>
                </c:pt>
                <c:pt idx="2273">
                  <c:v>55317</c:v>
                </c:pt>
                <c:pt idx="2274">
                  <c:v>55324</c:v>
                </c:pt>
                <c:pt idx="2275">
                  <c:v>55331</c:v>
                </c:pt>
                <c:pt idx="2276">
                  <c:v>55338</c:v>
                </c:pt>
                <c:pt idx="2277">
                  <c:v>55345</c:v>
                </c:pt>
                <c:pt idx="2278">
                  <c:v>55352</c:v>
                </c:pt>
                <c:pt idx="2279">
                  <c:v>55359</c:v>
                </c:pt>
                <c:pt idx="2280">
                  <c:v>55366</c:v>
                </c:pt>
                <c:pt idx="2281">
                  <c:v>55373</c:v>
                </c:pt>
                <c:pt idx="2282">
                  <c:v>55380</c:v>
                </c:pt>
                <c:pt idx="2283">
                  <c:v>55387</c:v>
                </c:pt>
                <c:pt idx="2284">
                  <c:v>55394</c:v>
                </c:pt>
                <c:pt idx="2285">
                  <c:v>55401</c:v>
                </c:pt>
                <c:pt idx="2286">
                  <c:v>55408</c:v>
                </c:pt>
                <c:pt idx="2287">
                  <c:v>55415</c:v>
                </c:pt>
                <c:pt idx="2288">
                  <c:v>55422</c:v>
                </c:pt>
                <c:pt idx="2289">
                  <c:v>55429</c:v>
                </c:pt>
                <c:pt idx="2290">
                  <c:v>55436</c:v>
                </c:pt>
                <c:pt idx="2291">
                  <c:v>55443</c:v>
                </c:pt>
                <c:pt idx="2292">
                  <c:v>55450</c:v>
                </c:pt>
                <c:pt idx="2293">
                  <c:v>55457</c:v>
                </c:pt>
                <c:pt idx="2294">
                  <c:v>55464</c:v>
                </c:pt>
                <c:pt idx="2295">
                  <c:v>55471</c:v>
                </c:pt>
                <c:pt idx="2296">
                  <c:v>55478</c:v>
                </c:pt>
                <c:pt idx="2297">
                  <c:v>55485</c:v>
                </c:pt>
                <c:pt idx="2298">
                  <c:v>55492</c:v>
                </c:pt>
                <c:pt idx="2299">
                  <c:v>55499</c:v>
                </c:pt>
                <c:pt idx="2300">
                  <c:v>55506</c:v>
                </c:pt>
                <c:pt idx="2301">
                  <c:v>55514</c:v>
                </c:pt>
                <c:pt idx="2302">
                  <c:v>55521</c:v>
                </c:pt>
                <c:pt idx="2303">
                  <c:v>55528</c:v>
                </c:pt>
                <c:pt idx="2304">
                  <c:v>55535</c:v>
                </c:pt>
                <c:pt idx="2305">
                  <c:v>55542</c:v>
                </c:pt>
                <c:pt idx="2306">
                  <c:v>55549</c:v>
                </c:pt>
                <c:pt idx="2307">
                  <c:v>55556</c:v>
                </c:pt>
                <c:pt idx="2308">
                  <c:v>55563</c:v>
                </c:pt>
                <c:pt idx="2309">
                  <c:v>55570</c:v>
                </c:pt>
                <c:pt idx="2310">
                  <c:v>55577</c:v>
                </c:pt>
                <c:pt idx="2311">
                  <c:v>55584</c:v>
                </c:pt>
                <c:pt idx="2312">
                  <c:v>55591</c:v>
                </c:pt>
                <c:pt idx="2313">
                  <c:v>55598</c:v>
                </c:pt>
                <c:pt idx="2314">
                  <c:v>55605</c:v>
                </c:pt>
                <c:pt idx="2315">
                  <c:v>55612</c:v>
                </c:pt>
                <c:pt idx="2316">
                  <c:v>55619</c:v>
                </c:pt>
                <c:pt idx="2317">
                  <c:v>55626</c:v>
                </c:pt>
                <c:pt idx="2318">
                  <c:v>55633</c:v>
                </c:pt>
                <c:pt idx="2319">
                  <c:v>55641</c:v>
                </c:pt>
                <c:pt idx="2320">
                  <c:v>55648</c:v>
                </c:pt>
                <c:pt idx="2321">
                  <c:v>55655</c:v>
                </c:pt>
                <c:pt idx="2322">
                  <c:v>55662</c:v>
                </c:pt>
                <c:pt idx="2323">
                  <c:v>55669</c:v>
                </c:pt>
                <c:pt idx="2324">
                  <c:v>55676</c:v>
                </c:pt>
                <c:pt idx="2325">
                  <c:v>55683</c:v>
                </c:pt>
                <c:pt idx="2326">
                  <c:v>55690</c:v>
                </c:pt>
                <c:pt idx="2327">
                  <c:v>55697</c:v>
                </c:pt>
                <c:pt idx="2328">
                  <c:v>55704</c:v>
                </c:pt>
                <c:pt idx="2329">
                  <c:v>55711</c:v>
                </c:pt>
                <c:pt idx="2330">
                  <c:v>55718</c:v>
                </c:pt>
                <c:pt idx="2331">
                  <c:v>55725</c:v>
                </c:pt>
                <c:pt idx="2332">
                  <c:v>55732</c:v>
                </c:pt>
                <c:pt idx="2333">
                  <c:v>55739</c:v>
                </c:pt>
                <c:pt idx="2334">
                  <c:v>55746</c:v>
                </c:pt>
                <c:pt idx="2335">
                  <c:v>55753</c:v>
                </c:pt>
                <c:pt idx="2336">
                  <c:v>55760</c:v>
                </c:pt>
                <c:pt idx="2337">
                  <c:v>55767</c:v>
                </c:pt>
                <c:pt idx="2338">
                  <c:v>55774</c:v>
                </c:pt>
                <c:pt idx="2339">
                  <c:v>55781</c:v>
                </c:pt>
                <c:pt idx="2340">
                  <c:v>55788</c:v>
                </c:pt>
                <c:pt idx="2341">
                  <c:v>55795</c:v>
                </c:pt>
                <c:pt idx="2342">
                  <c:v>55802</c:v>
                </c:pt>
                <c:pt idx="2343">
                  <c:v>55809</c:v>
                </c:pt>
                <c:pt idx="2344">
                  <c:v>55816</c:v>
                </c:pt>
                <c:pt idx="2345">
                  <c:v>55823</c:v>
                </c:pt>
                <c:pt idx="2346">
                  <c:v>55830</c:v>
                </c:pt>
                <c:pt idx="2347">
                  <c:v>55837</c:v>
                </c:pt>
                <c:pt idx="2348">
                  <c:v>55844</c:v>
                </c:pt>
                <c:pt idx="2349">
                  <c:v>55851</c:v>
                </c:pt>
                <c:pt idx="2350">
                  <c:v>55858</c:v>
                </c:pt>
                <c:pt idx="2351">
                  <c:v>55865</c:v>
                </c:pt>
                <c:pt idx="2352">
                  <c:v>55872</c:v>
                </c:pt>
                <c:pt idx="2353">
                  <c:v>55880</c:v>
                </c:pt>
                <c:pt idx="2354">
                  <c:v>55887</c:v>
                </c:pt>
                <c:pt idx="2355">
                  <c:v>55894</c:v>
                </c:pt>
                <c:pt idx="2356">
                  <c:v>55901</c:v>
                </c:pt>
                <c:pt idx="2357">
                  <c:v>55908</c:v>
                </c:pt>
                <c:pt idx="2358">
                  <c:v>55915</c:v>
                </c:pt>
                <c:pt idx="2359">
                  <c:v>55922</c:v>
                </c:pt>
                <c:pt idx="2360">
                  <c:v>55929</c:v>
                </c:pt>
                <c:pt idx="2361">
                  <c:v>55936</c:v>
                </c:pt>
                <c:pt idx="2362">
                  <c:v>55943</c:v>
                </c:pt>
                <c:pt idx="2363">
                  <c:v>55950</c:v>
                </c:pt>
                <c:pt idx="2364">
                  <c:v>55957</c:v>
                </c:pt>
              </c:numCache>
            </c:numRef>
          </c:xVal>
          <c:yVal>
            <c:numRef>
              <c:f>EUR1Y!$BD$2:$BD$256</c:f>
              <c:numCache>
                <c:formatCode>0.0000%</c:formatCode>
                <c:ptCount val="255"/>
                <c:pt idx="0">
                  <c:v>1.7121220365389415E-3</c:v>
                </c:pt>
                <c:pt idx="1">
                  <c:v>1.7142069143592537E-3</c:v>
                </c:pt>
                <c:pt idx="2">
                  <c:v>1.7151915597815003E-3</c:v>
                </c:pt>
                <c:pt idx="3">
                  <c:v>1.7150789337527783E-3</c:v>
                </c:pt>
                <c:pt idx="4">
                  <c:v>1.7125193537083159E-3</c:v>
                </c:pt>
                <c:pt idx="5">
                  <c:v>1.7088350931723877E-3</c:v>
                </c:pt>
                <c:pt idx="6">
                  <c:v>1.7123734987034567E-3</c:v>
                </c:pt>
                <c:pt idx="7">
                  <c:v>1.7120402510226401E-3</c:v>
                </c:pt>
                <c:pt idx="8">
                  <c:v>1.7114051087492202E-3</c:v>
                </c:pt>
                <c:pt idx="9">
                  <c:v>1.7132881911474905E-3</c:v>
                </c:pt>
                <c:pt idx="10">
                  <c:v>1.7106500569707339E-3</c:v>
                </c:pt>
                <c:pt idx="11">
                  <c:v>1.7102871322092425E-3</c:v>
                </c:pt>
                <c:pt idx="12">
                  <c:v>1.7104981925002356E-3</c:v>
                </c:pt>
                <c:pt idx="13">
                  <c:v>1.7106384513198762E-3</c:v>
                </c:pt>
                <c:pt idx="14">
                  <c:v>1.7136290144107978E-3</c:v>
                </c:pt>
                <c:pt idx="15">
                  <c:v>1.7121747446525646E-3</c:v>
                </c:pt>
                <c:pt idx="16">
                  <c:v>1.7170747380049155E-3</c:v>
                </c:pt>
                <c:pt idx="17">
                  <c:v>1.7194044342709808E-3</c:v>
                </c:pt>
                <c:pt idx="18">
                  <c:v>1.7218376176053596E-3</c:v>
                </c:pt>
                <c:pt idx="19">
                  <c:v>1.7273235792433664E-3</c:v>
                </c:pt>
                <c:pt idx="20">
                  <c:v>1.7284895782794176E-3</c:v>
                </c:pt>
                <c:pt idx="21">
                  <c:v>1.7355558682714983E-3</c:v>
                </c:pt>
                <c:pt idx="22">
                  <c:v>1.7367956381016832E-3</c:v>
                </c:pt>
                <c:pt idx="23">
                  <c:v>1.7380321660658575E-3</c:v>
                </c:pt>
                <c:pt idx="24">
                  <c:v>1.7422362891763772E-3</c:v>
                </c:pt>
                <c:pt idx="25">
                  <c:v>1.7419852619092273E-3</c:v>
                </c:pt>
                <c:pt idx="26">
                  <c:v>1.7441661774724281E-3</c:v>
                </c:pt>
                <c:pt idx="27">
                  <c:v>1.7453832539860974E-3</c:v>
                </c:pt>
                <c:pt idx="28">
                  <c:v>1.7465970885490152E-3</c:v>
                </c:pt>
                <c:pt idx="29">
                  <c:v>1.7508344922028999E-3</c:v>
                </c:pt>
                <c:pt idx="30">
                  <c:v>1.7505329220703721E-3</c:v>
                </c:pt>
                <c:pt idx="31">
                  <c:v>1.7526176316864882E-3</c:v>
                </c:pt>
                <c:pt idx="32">
                  <c:v>1.7538120142950419E-3</c:v>
                </c:pt>
                <c:pt idx="33">
                  <c:v>1.7550031548698502E-3</c:v>
                </c:pt>
                <c:pt idx="34">
                  <c:v>1.7592747015812585E-3</c:v>
                </c:pt>
                <c:pt idx="35">
                  <c:v>1.7589221576209751E-3</c:v>
                </c:pt>
                <c:pt idx="36">
                  <c:v>1.760910226825146E-3</c:v>
                </c:pt>
                <c:pt idx="37">
                  <c:v>1.7620819149506855E-3</c:v>
                </c:pt>
                <c:pt idx="38">
                  <c:v>1.7631167317927376E-3</c:v>
                </c:pt>
                <c:pt idx="39">
                  <c:v>1.7670215148295381E-3</c:v>
                </c:pt>
                <c:pt idx="40">
                  <c:v>1.7666161101040547E-3</c:v>
                </c:pt>
                <c:pt idx="41">
                  <c:v>1.7682326796727124E-3</c:v>
                </c:pt>
                <c:pt idx="42">
                  <c:v>1.769244241897953E-3</c:v>
                </c:pt>
                <c:pt idx="43">
                  <c:v>1.7702519283118278E-3</c:v>
                </c:pt>
                <c:pt idx="44">
                  <c:v>1.774184515469778E-3</c:v>
                </c:pt>
                <c:pt idx="45">
                  <c:v>1.7740035948940584E-3</c:v>
                </c:pt>
                <c:pt idx="46">
                  <c:v>1.7764026387380519E-3</c:v>
                </c:pt>
                <c:pt idx="47">
                  <c:v>1.7777011907394984E-3</c:v>
                </c:pt>
                <c:pt idx="48">
                  <c:v>1.7790044735953418E-3</c:v>
                </c:pt>
                <c:pt idx="49">
                  <c:v>1.7832856342314444E-3</c:v>
                </c:pt>
                <c:pt idx="50">
                  <c:v>1.783115614555589E-3</c:v>
                </c:pt>
                <c:pt idx="51">
                  <c:v>1.785591851347689E-3</c:v>
                </c:pt>
                <c:pt idx="52">
                  <c:v>1.7869235197254434E-3</c:v>
                </c:pt>
                <c:pt idx="53">
                  <c:v>1.788259919090603E-3</c:v>
                </c:pt>
                <c:pt idx="54">
                  <c:v>1.7926173115770747E-3</c:v>
                </c:pt>
                <c:pt idx="55">
                  <c:v>1.7924588195824668E-3</c:v>
                </c:pt>
                <c:pt idx="56">
                  <c:v>1.7950128813979795E-3</c:v>
                </c:pt>
                <c:pt idx="57">
                  <c:v>1.796377667092055E-3</c:v>
                </c:pt>
                <c:pt idx="58">
                  <c:v>1.7977471839093831E-3</c:v>
                </c:pt>
                <c:pt idx="59">
                  <c:v>1.8021795540905325E-3</c:v>
                </c:pt>
                <c:pt idx="60">
                  <c:v>1.8020332165669119E-3</c:v>
                </c:pt>
                <c:pt idx="61">
                  <c:v>1.8046657355369389E-3</c:v>
                </c:pt>
                <c:pt idx="62">
                  <c:v>1.8060636395100624E-3</c:v>
                </c:pt>
                <c:pt idx="63">
                  <c:v>1.8074662747459991E-3</c:v>
                </c:pt>
                <c:pt idx="64">
                  <c:v>1.8119723685188121E-3</c:v>
                </c:pt>
                <c:pt idx="65">
                  <c:v>1.8118388122647191E-3</c:v>
                </c:pt>
                <c:pt idx="66">
                  <c:v>1.8145504205750753E-3</c:v>
                </c:pt>
                <c:pt idx="67">
                  <c:v>1.8161268331862339E-3</c:v>
                </c:pt>
                <c:pt idx="68">
                  <c:v>1.8177109753719689E-3</c:v>
                </c:pt>
                <c:pt idx="69">
                  <c:v>1.822438510934371E-3</c:v>
                </c:pt>
                <c:pt idx="70">
                  <c:v>1.8224735304986038E-3</c:v>
                </c:pt>
                <c:pt idx="71">
                  <c:v>1.8257476312316758E-3</c:v>
                </c:pt>
                <c:pt idx="72">
                  <c:v>1.8273781516546176E-3</c:v>
                </c:pt>
                <c:pt idx="73">
                  <c:v>1.8290164019168418E-3</c:v>
                </c:pt>
                <c:pt idx="74">
                  <c:v>1.8338299405678622E-3</c:v>
                </c:pt>
                <c:pt idx="75">
                  <c:v>1.8339030175506573E-3</c:v>
                </c:pt>
                <c:pt idx="76">
                  <c:v>1.8373236021745809E-3</c:v>
                </c:pt>
                <c:pt idx="77">
                  <c:v>1.8390082322888948E-3</c:v>
                </c:pt>
                <c:pt idx="78">
                  <c:v>1.8407005925163706E-3</c:v>
                </c:pt>
                <c:pt idx="79">
                  <c:v>1.8455980848842799E-3</c:v>
                </c:pt>
                <c:pt idx="80">
                  <c:v>1.8457102440308946E-3</c:v>
                </c:pt>
                <c:pt idx="81">
                  <c:v>1.8492783467485251E-3</c:v>
                </c:pt>
                <c:pt idx="82">
                  <c:v>1.8510170884964829E-3</c:v>
                </c:pt>
                <c:pt idx="83">
                  <c:v>1.8527635606399994E-3</c:v>
                </c:pt>
                <c:pt idx="84">
                  <c:v>1.8577429574501631E-3</c:v>
                </c:pt>
                <c:pt idx="85">
                  <c:v>1.8578952235510976E-3</c:v>
                </c:pt>
                <c:pt idx="86">
                  <c:v>1.8616118787352712E-3</c:v>
                </c:pt>
                <c:pt idx="87">
                  <c:v>1.8634047341213897E-3</c:v>
                </c:pt>
                <c:pt idx="88">
                  <c:v>1.8651508607655395E-3</c:v>
                </c:pt>
                <c:pt idx="89">
                  <c:v>1.8701553839322426E-3</c:v>
                </c:pt>
                <c:pt idx="90">
                  <c:v>1.8702924490734366E-3</c:v>
                </c:pt>
                <c:pt idx="91">
                  <c:v>1.8739844861560533E-3</c:v>
                </c:pt>
                <c:pt idx="92">
                  <c:v>1.8757718099265692E-3</c:v>
                </c:pt>
                <c:pt idx="93">
                  <c:v>1.8775660000142171E-3</c:v>
                </c:pt>
                <c:pt idx="94">
                  <c:v>1.8826445074046024E-3</c:v>
                </c:pt>
                <c:pt idx="95">
                  <c:v>1.8828165807328187E-3</c:v>
                </c:pt>
                <c:pt idx="96">
                  <c:v>1.8866399465340667E-3</c:v>
                </c:pt>
                <c:pt idx="97">
                  <c:v>1.8884753353192831E-3</c:v>
                </c:pt>
                <c:pt idx="98">
                  <c:v>1.8903175906876484E-3</c:v>
                </c:pt>
                <c:pt idx="99">
                  <c:v>1.8954682626071142E-3</c:v>
                </c:pt>
                <c:pt idx="100">
                  <c:v>1.8956762542596255E-3</c:v>
                </c:pt>
                <c:pt idx="101">
                  <c:v>1.8996318676273252E-3</c:v>
                </c:pt>
                <c:pt idx="102">
                  <c:v>1.9015153233070501E-3</c:v>
                </c:pt>
                <c:pt idx="103">
                  <c:v>1.9034056458424927E-3</c:v>
                </c:pt>
                <c:pt idx="104">
                  <c:v>1.9086266626697093E-3</c:v>
                </c:pt>
                <c:pt idx="105">
                  <c:v>1.9088714828208722E-3</c:v>
                </c:pt>
                <c:pt idx="106">
                  <c:v>1.9129602627386306E-3</c:v>
                </c:pt>
                <c:pt idx="107">
                  <c:v>1.9150678805266842E-3</c:v>
                </c:pt>
                <c:pt idx="108">
                  <c:v>1.9171830447621393E-3</c:v>
                </c:pt>
                <c:pt idx="109">
                  <c:v>1.9248464229515972E-3</c:v>
                </c:pt>
                <c:pt idx="110">
                  <c:v>1.9269398432752995E-3</c:v>
                </c:pt>
                <c:pt idx="111">
                  <c:v>1.9288599007415439E-3</c:v>
                </c:pt>
                <c:pt idx="112">
                  <c:v>1.9307845724699847E-3</c:v>
                </c:pt>
                <c:pt idx="113">
                  <c:v>1.9308464041770989E-3</c:v>
                </c:pt>
                <c:pt idx="114">
                  <c:v>1.9404771459923546E-3</c:v>
                </c:pt>
                <c:pt idx="115">
                  <c:v>1.9424295038633543E-3</c:v>
                </c:pt>
                <c:pt idx="116">
                  <c:v>1.9443864761869991E-3</c:v>
                </c:pt>
                <c:pt idx="117">
                  <c:v>1.95010377627601E-3</c:v>
                </c:pt>
                <c:pt idx="118">
                  <c:v>1.9501955547635327E-3</c:v>
                </c:pt>
                <c:pt idx="119">
                  <c:v>1.9542405555591559E-3</c:v>
                </c:pt>
                <c:pt idx="120">
                  <c:v>1.9562252151778801E-3</c:v>
                </c:pt>
                <c:pt idx="121">
                  <c:v>1.9582144894429747E-3</c:v>
                </c:pt>
                <c:pt idx="122">
                  <c:v>1.9639919082424218E-3</c:v>
                </c:pt>
                <c:pt idx="123">
                  <c:v>1.9641020306656936E-3</c:v>
                </c:pt>
                <c:pt idx="124">
                  <c:v>1.9682300814433209E-3</c:v>
                </c:pt>
                <c:pt idx="125">
                  <c:v>1.9702470441750166E-3</c:v>
                </c:pt>
                <c:pt idx="126">
                  <c:v>1.9722686217500834E-3</c:v>
                </c:pt>
                <c:pt idx="127">
                  <c:v>1.97810493795817E-3</c:v>
                </c:pt>
                <c:pt idx="128">
                  <c:v>1.9782340153607471E-3</c:v>
                </c:pt>
                <c:pt idx="129">
                  <c:v>1.9824457332679722E-3</c:v>
                </c:pt>
                <c:pt idx="130">
                  <c:v>1.9847007381089705E-3</c:v>
                </c:pt>
                <c:pt idx="131">
                  <c:v>1.9869625475964327E-3</c:v>
                </c:pt>
                <c:pt idx="132">
                  <c:v>1.9930632759360017E-3</c:v>
                </c:pt>
                <c:pt idx="133">
                  <c:v>1.9953410688415977E-3</c:v>
                </c:pt>
                <c:pt idx="134">
                  <c:v>1.9983736663811841E-3</c:v>
                </c:pt>
                <c:pt idx="135">
                  <c:v>2.0006763047378936E-3</c:v>
                </c:pt>
                <c:pt idx="136">
                  <c:v>2.0029857480723862E-3</c:v>
                </c:pt>
                <c:pt idx="137">
                  <c:v>2.0091499554012507E-3</c:v>
                </c:pt>
                <c:pt idx="138">
                  <c:v>2.0095516182730279E-3</c:v>
                </c:pt>
                <c:pt idx="139">
                  <c:v>2.0146350410863291E-3</c:v>
                </c:pt>
                <c:pt idx="140">
                  <c:v>2.0169853152952411E-3</c:v>
                </c:pt>
                <c:pt idx="141">
                  <c:v>2.0193423948189348E-3</c:v>
                </c:pt>
                <c:pt idx="142">
                  <c:v>2.0255682796579124E-3</c:v>
                </c:pt>
                <c:pt idx="143">
                  <c:v>2.0260104483882926E-3</c:v>
                </c:pt>
                <c:pt idx="144">
                  <c:v>2.0312298738795012E-3</c:v>
                </c:pt>
                <c:pt idx="145">
                  <c:v>2.033627786324065E-3</c:v>
                </c:pt>
                <c:pt idx="146">
                  <c:v>2.0360325044284891E-3</c:v>
                </c:pt>
                <c:pt idx="147">
                  <c:v>2.0423182653607065E-3</c:v>
                </c:pt>
                <c:pt idx="148">
                  <c:v>2.0428018418014384E-3</c:v>
                </c:pt>
                <c:pt idx="149">
                  <c:v>2.0481581815944483E-3</c:v>
                </c:pt>
                <c:pt idx="150">
                  <c:v>2.0506037347076899E-3</c:v>
                </c:pt>
                <c:pt idx="151">
                  <c:v>2.0530560938322047E-3</c:v>
                </c:pt>
                <c:pt idx="152">
                  <c:v>2.0700670967994275E-3</c:v>
                </c:pt>
                <c:pt idx="153">
                  <c:v>2.0814164192354506E-3</c:v>
                </c:pt>
                <c:pt idx="154">
                  <c:v>2.1182316966646617E-3</c:v>
                </c:pt>
                <c:pt idx="155">
                  <c:v>2.1319731204520048E-3</c:v>
                </c:pt>
                <c:pt idx="156">
                  <c:v>2.1458202291290097E-3</c:v>
                </c:pt>
                <c:pt idx="157">
                  <c:v>2.1597730271317988E-3</c:v>
                </c:pt>
                <c:pt idx="158">
                  <c:v>2.1771869654378007E-3</c:v>
                </c:pt>
                <c:pt idx="159">
                  <c:v>2.2166412023165989E-3</c:v>
                </c:pt>
                <c:pt idx="160">
                  <c:v>2.23112251468065E-3</c:v>
                </c:pt>
                <c:pt idx="161">
                  <c:v>2.2457095437007327E-3</c:v>
                </c:pt>
                <c:pt idx="162">
                  <c:v>2.2604022940501504E-3</c:v>
                </c:pt>
                <c:pt idx="163">
                  <c:v>2.2781086106488514E-3</c:v>
                </c:pt>
                <c:pt idx="164">
                  <c:v>2.3202306034029816E-3</c:v>
                </c:pt>
                <c:pt idx="165">
                  <c:v>2.3354520316919624E-3</c:v>
                </c:pt>
                <c:pt idx="166">
                  <c:v>2.3507792100649206E-3</c:v>
                </c:pt>
                <c:pt idx="167">
                  <c:v>2.3532084909065037E-3</c:v>
                </c:pt>
                <c:pt idx="168">
                  <c:v>2.3582084961601586E-3</c:v>
                </c:pt>
                <c:pt idx="169">
                  <c:v>2.3628926689393606E-3</c:v>
                </c:pt>
                <c:pt idx="170">
                  <c:v>2.3656153078438266E-3</c:v>
                </c:pt>
                <c:pt idx="171">
                  <c:v>2.3683356712356921E-3</c:v>
                </c:pt>
                <c:pt idx="172">
                  <c:v>2.3710537590954659E-3</c:v>
                </c:pt>
                <c:pt idx="173">
                  <c:v>2.3846100647596773E-3</c:v>
                </c:pt>
                <c:pt idx="174">
                  <c:v>2.3873144990342299E-3</c:v>
                </c:pt>
                <c:pt idx="175">
                  <c:v>2.3900166576455084E-3</c:v>
                </c:pt>
                <c:pt idx="176">
                  <c:v>2.3959351794067881E-3</c:v>
                </c:pt>
                <c:pt idx="177">
                  <c:v>2.4008025350855744E-3</c:v>
                </c:pt>
                <c:pt idx="178">
                  <c:v>2.4034933151010338E-3</c:v>
                </c:pt>
                <c:pt idx="179">
                  <c:v>2.4061818193415272E-3</c:v>
                </c:pt>
                <c:pt idx="180">
                  <c:v>2.4088680477882211E-3</c:v>
                </c:pt>
                <c:pt idx="181">
                  <c:v>2.4147857418583764E-3</c:v>
                </c:pt>
                <c:pt idx="182">
                  <c:v>2.4195902032655668E-3</c:v>
                </c:pt>
                <c:pt idx="183">
                  <c:v>2.4222650524651271E-3</c:v>
                </c:pt>
                <c:pt idx="184">
                  <c:v>2.4249376257596336E-3</c:v>
                </c:pt>
                <c:pt idx="185">
                  <c:v>2.4341007157127818E-3</c:v>
                </c:pt>
                <c:pt idx="186">
                  <c:v>2.4351495333772544E-3</c:v>
                </c:pt>
                <c:pt idx="187">
                  <c:v>2.4382663530100874E-3</c:v>
                </c:pt>
                <c:pt idx="188">
                  <c:v>2.4409252704866379E-3</c:v>
                </c:pt>
                <c:pt idx="189">
                  <c:v>2.4435819119289237E-3</c:v>
                </c:pt>
                <c:pt idx="190">
                  <c:v>2.4462362773187665E-3</c:v>
                </c:pt>
                <c:pt idx="191">
                  <c:v>2.4521541443068427E-3</c:v>
                </c:pt>
                <c:pt idx="192">
                  <c:v>2.4568309779860091E-3</c:v>
                </c:pt>
                <c:pt idx="193">
                  <c:v>2.4594739628379159E-3</c:v>
                </c:pt>
                <c:pt idx="194">
                  <c:v>2.4621146715274405E-3</c:v>
                </c:pt>
                <c:pt idx="195">
                  <c:v>2.4647531040361869E-3</c:v>
                </c:pt>
                <c:pt idx="196">
                  <c:v>2.4657471714354118E-3</c:v>
                </c:pt>
                <c:pt idx="197">
                  <c:v>2.475284071898095E-3</c:v>
                </c:pt>
                <c:pt idx="198">
                  <c:v>2.477911123229197E-3</c:v>
                </c:pt>
                <c:pt idx="199">
                  <c:v>2.4805358982702389E-3</c:v>
                </c:pt>
                <c:pt idx="200">
                  <c:v>2.4831583970030429E-3</c:v>
                </c:pt>
                <c:pt idx="201">
                  <c:v>2.4890788746417649E-3</c:v>
                </c:pt>
                <c:pt idx="202">
                  <c:v>2.4936256284889932E-3</c:v>
                </c:pt>
                <c:pt idx="203">
                  <c:v>2.4962367454083876E-3</c:v>
                </c:pt>
                <c:pt idx="204">
                  <c:v>2.4988455859111377E-3</c:v>
                </c:pt>
                <c:pt idx="205">
                  <c:v>2.5014521499786284E-3</c:v>
                </c:pt>
                <c:pt idx="206">
                  <c:v>2.5073748470919649E-3</c:v>
                </c:pt>
                <c:pt idx="207">
                  <c:v>2.5118556415388029E-3</c:v>
                </c:pt>
                <c:pt idx="208">
                  <c:v>2.5144508231612797E-3</c:v>
                </c:pt>
                <c:pt idx="209">
                  <c:v>2.5170437282409667E-3</c:v>
                </c:pt>
                <c:pt idx="210">
                  <c:v>2.5196343567594672E-3</c:v>
                </c:pt>
                <c:pt idx="211">
                  <c:v>2.5255598827791732E-3</c:v>
                </c:pt>
                <c:pt idx="212">
                  <c:v>2.5299741048661673E-3</c:v>
                </c:pt>
                <c:pt idx="213">
                  <c:v>2.5325533503113345E-3</c:v>
                </c:pt>
                <c:pt idx="214">
                  <c:v>2.5351303190884428E-3</c:v>
                </c:pt>
                <c:pt idx="215">
                  <c:v>2.5377050111795329E-3</c:v>
                </c:pt>
                <c:pt idx="216">
                  <c:v>2.5436339755365526E-3</c:v>
                </c:pt>
                <c:pt idx="217">
                  <c:v>2.5479810123263027E-3</c:v>
                </c:pt>
                <c:pt idx="218">
                  <c:v>2.5505443207196822E-3</c:v>
                </c:pt>
                <c:pt idx="219">
                  <c:v>2.5531053523203898E-3</c:v>
                </c:pt>
                <c:pt idx="220">
                  <c:v>2.5556641071106858E-3</c:v>
                </c:pt>
                <c:pt idx="221">
                  <c:v>2.5615971192351635E-3</c:v>
                </c:pt>
                <c:pt idx="222">
                  <c:v>2.565876357812752E-3</c:v>
                </c:pt>
                <c:pt idx="223">
                  <c:v>2.5684237282853403E-3</c:v>
                </c:pt>
                <c:pt idx="224">
                  <c:v>2.5709688218413006E-3</c:v>
                </c:pt>
                <c:pt idx="225">
                  <c:v>2.5735116384631128E-3</c:v>
                </c:pt>
                <c:pt idx="226">
                  <c:v>2.5794493077835293E-3</c:v>
                </c:pt>
                <c:pt idx="227">
                  <c:v>2.5836601352571629E-3</c:v>
                </c:pt>
                <c:pt idx="228">
                  <c:v>2.5861915669447744E-3</c:v>
                </c:pt>
                <c:pt idx="229">
                  <c:v>2.5887207215926785E-3</c:v>
                </c:pt>
                <c:pt idx="230">
                  <c:v>2.5914245180745084E-3</c:v>
                </c:pt>
                <c:pt idx="231">
                  <c:v>2.5984482617641552E-3</c:v>
                </c:pt>
                <c:pt idx="232">
                  <c:v>2.6044575864469792E-3</c:v>
                </c:pt>
                <c:pt idx="233">
                  <c:v>2.6077198109156203E-3</c:v>
                </c:pt>
                <c:pt idx="234">
                  <c:v>2.610983618365897E-3</c:v>
                </c:pt>
                <c:pt idx="235">
                  <c:v>2.6142490088131407E-3</c:v>
                </c:pt>
                <c:pt idx="236">
                  <c:v>2.6212843544958253E-3</c:v>
                </c:pt>
                <c:pt idx="237">
                  <c:v>2.6273264008842951E-3</c:v>
                </c:pt>
                <c:pt idx="238">
                  <c:v>2.6305997065509228E-3</c:v>
                </c:pt>
                <c:pt idx="239">
                  <c:v>2.6338745953084688E-3</c:v>
                </c:pt>
                <c:pt idx="240">
                  <c:v>2.6371510671722637E-3</c:v>
                </c:pt>
                <c:pt idx="241">
                  <c:v>2.6441976000899049E-3</c:v>
                </c:pt>
                <c:pt idx="242">
                  <c:v>2.650272786005953E-3</c:v>
                </c:pt>
                <c:pt idx="243">
                  <c:v>2.6535571736372963E-3</c:v>
                </c:pt>
                <c:pt idx="244">
                  <c:v>2.6568431444690594E-3</c:v>
                </c:pt>
                <c:pt idx="245">
                  <c:v>2.6601306985172299E-3</c:v>
                </c:pt>
                <c:pt idx="246">
                  <c:v>2.6671880039134364E-3</c:v>
                </c:pt>
                <c:pt idx="247">
                  <c:v>2.6732967471865023E-3</c:v>
                </c:pt>
                <c:pt idx="248">
                  <c:v>2.6765922175519185E-3</c:v>
                </c:pt>
                <c:pt idx="249">
                  <c:v>2.6798892712279134E-3</c:v>
                </c:pt>
                <c:pt idx="250">
                  <c:v>2.6831879082302545E-3</c:v>
                </c:pt>
                <c:pt idx="251">
                  <c:v>2.6902555713521925E-3</c:v>
                </c:pt>
                <c:pt idx="252">
                  <c:v>2.6963982898197659E-3</c:v>
                </c:pt>
                <c:pt idx="253">
                  <c:v>2.6997048436910214E-3</c:v>
                </c:pt>
                <c:pt idx="254">
                  <c:v>2.7030129809836705E-3</c:v>
                </c:pt>
              </c:numCache>
            </c:numRef>
          </c:yVal>
          <c:smooth val="0"/>
        </c:ser>
        <c:ser>
          <c:idx val="2"/>
          <c:order val="1"/>
          <c:tx>
            <c:v>1Y QL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EUR1Y!$BB$2:$BB$266</c:f>
              <c:numCache>
                <c:formatCode>ddd\,\ dd\-mmm\-yyyy</c:formatCode>
                <c:ptCount val="265"/>
                <c:pt idx="0">
                  <c:v>42209</c:v>
                </c:pt>
                <c:pt idx="1">
                  <c:v>42212</c:v>
                </c:pt>
                <c:pt idx="2">
                  <c:v>42213</c:v>
                </c:pt>
                <c:pt idx="3">
                  <c:v>42214</c:v>
                </c:pt>
                <c:pt idx="4">
                  <c:v>42215</c:v>
                </c:pt>
                <c:pt idx="5">
                  <c:v>42216</c:v>
                </c:pt>
                <c:pt idx="6">
                  <c:v>42219</c:v>
                </c:pt>
                <c:pt idx="7">
                  <c:v>42220</c:v>
                </c:pt>
                <c:pt idx="8">
                  <c:v>42221</c:v>
                </c:pt>
                <c:pt idx="9">
                  <c:v>42222</c:v>
                </c:pt>
                <c:pt idx="10">
                  <c:v>42223</c:v>
                </c:pt>
                <c:pt idx="11">
                  <c:v>42226</c:v>
                </c:pt>
                <c:pt idx="12">
                  <c:v>42227</c:v>
                </c:pt>
                <c:pt idx="13">
                  <c:v>42228</c:v>
                </c:pt>
                <c:pt idx="14">
                  <c:v>42229</c:v>
                </c:pt>
                <c:pt idx="15">
                  <c:v>42230</c:v>
                </c:pt>
                <c:pt idx="16">
                  <c:v>42233</c:v>
                </c:pt>
                <c:pt idx="17">
                  <c:v>42234</c:v>
                </c:pt>
                <c:pt idx="18">
                  <c:v>42235</c:v>
                </c:pt>
                <c:pt idx="19">
                  <c:v>42236</c:v>
                </c:pt>
                <c:pt idx="20">
                  <c:v>42237</c:v>
                </c:pt>
                <c:pt idx="21">
                  <c:v>42240</c:v>
                </c:pt>
                <c:pt idx="22">
                  <c:v>42241</c:v>
                </c:pt>
                <c:pt idx="23">
                  <c:v>42242</c:v>
                </c:pt>
                <c:pt idx="24">
                  <c:v>42243</c:v>
                </c:pt>
                <c:pt idx="25">
                  <c:v>42244</c:v>
                </c:pt>
                <c:pt idx="26">
                  <c:v>42247</c:v>
                </c:pt>
                <c:pt idx="27">
                  <c:v>42248</c:v>
                </c:pt>
                <c:pt idx="28">
                  <c:v>42249</c:v>
                </c:pt>
                <c:pt idx="29">
                  <c:v>42250</c:v>
                </c:pt>
                <c:pt idx="30">
                  <c:v>42251</c:v>
                </c:pt>
                <c:pt idx="31">
                  <c:v>42254</c:v>
                </c:pt>
                <c:pt idx="32">
                  <c:v>42255</c:v>
                </c:pt>
                <c:pt idx="33">
                  <c:v>42256</c:v>
                </c:pt>
                <c:pt idx="34">
                  <c:v>42257</c:v>
                </c:pt>
                <c:pt idx="35">
                  <c:v>42258</c:v>
                </c:pt>
                <c:pt idx="36">
                  <c:v>42261</c:v>
                </c:pt>
                <c:pt idx="37">
                  <c:v>42262</c:v>
                </c:pt>
                <c:pt idx="38">
                  <c:v>42263</c:v>
                </c:pt>
                <c:pt idx="39">
                  <c:v>42264</c:v>
                </c:pt>
                <c:pt idx="40">
                  <c:v>42265</c:v>
                </c:pt>
                <c:pt idx="41">
                  <c:v>42268</c:v>
                </c:pt>
                <c:pt idx="42">
                  <c:v>42269</c:v>
                </c:pt>
                <c:pt idx="43">
                  <c:v>42270</c:v>
                </c:pt>
                <c:pt idx="44">
                  <c:v>42271</c:v>
                </c:pt>
                <c:pt idx="45">
                  <c:v>42272</c:v>
                </c:pt>
                <c:pt idx="46">
                  <c:v>42275</c:v>
                </c:pt>
                <c:pt idx="47">
                  <c:v>42276</c:v>
                </c:pt>
                <c:pt idx="48">
                  <c:v>42277</c:v>
                </c:pt>
                <c:pt idx="49">
                  <c:v>42278</c:v>
                </c:pt>
                <c:pt idx="50">
                  <c:v>42279</c:v>
                </c:pt>
                <c:pt idx="51">
                  <c:v>42282</c:v>
                </c:pt>
                <c:pt idx="52">
                  <c:v>42283</c:v>
                </c:pt>
                <c:pt idx="53">
                  <c:v>42284</c:v>
                </c:pt>
                <c:pt idx="54">
                  <c:v>42285</c:v>
                </c:pt>
                <c:pt idx="55">
                  <c:v>42286</c:v>
                </c:pt>
                <c:pt idx="56">
                  <c:v>42289</c:v>
                </c:pt>
                <c:pt idx="57">
                  <c:v>42290</c:v>
                </c:pt>
                <c:pt idx="58">
                  <c:v>42291</c:v>
                </c:pt>
                <c:pt idx="59">
                  <c:v>42292</c:v>
                </c:pt>
                <c:pt idx="60">
                  <c:v>42293</c:v>
                </c:pt>
                <c:pt idx="61">
                  <c:v>42296</c:v>
                </c:pt>
                <c:pt idx="62">
                  <c:v>42297</c:v>
                </c:pt>
                <c:pt idx="63">
                  <c:v>42298</c:v>
                </c:pt>
                <c:pt idx="64">
                  <c:v>42299</c:v>
                </c:pt>
                <c:pt idx="65">
                  <c:v>42300</c:v>
                </c:pt>
                <c:pt idx="66">
                  <c:v>42303</c:v>
                </c:pt>
                <c:pt idx="67">
                  <c:v>42304</c:v>
                </c:pt>
                <c:pt idx="68">
                  <c:v>42305</c:v>
                </c:pt>
                <c:pt idx="69">
                  <c:v>42306</c:v>
                </c:pt>
                <c:pt idx="70">
                  <c:v>42307</c:v>
                </c:pt>
                <c:pt idx="71">
                  <c:v>42310</c:v>
                </c:pt>
                <c:pt idx="72">
                  <c:v>42311</c:v>
                </c:pt>
                <c:pt idx="73">
                  <c:v>42312</c:v>
                </c:pt>
                <c:pt idx="74">
                  <c:v>42313</c:v>
                </c:pt>
                <c:pt idx="75">
                  <c:v>42314</c:v>
                </c:pt>
                <c:pt idx="76">
                  <c:v>42317</c:v>
                </c:pt>
                <c:pt idx="77">
                  <c:v>42318</c:v>
                </c:pt>
                <c:pt idx="78">
                  <c:v>42319</c:v>
                </c:pt>
                <c:pt idx="79">
                  <c:v>42320</c:v>
                </c:pt>
                <c:pt idx="80">
                  <c:v>42321</c:v>
                </c:pt>
                <c:pt idx="81">
                  <c:v>42324</c:v>
                </c:pt>
                <c:pt idx="82">
                  <c:v>42325</c:v>
                </c:pt>
                <c:pt idx="83">
                  <c:v>42326</c:v>
                </c:pt>
                <c:pt idx="84">
                  <c:v>42327</c:v>
                </c:pt>
                <c:pt idx="85">
                  <c:v>42328</c:v>
                </c:pt>
                <c:pt idx="86">
                  <c:v>42331</c:v>
                </c:pt>
                <c:pt idx="87">
                  <c:v>42332</c:v>
                </c:pt>
                <c:pt idx="88">
                  <c:v>42333</c:v>
                </c:pt>
                <c:pt idx="89">
                  <c:v>42334</c:v>
                </c:pt>
                <c:pt idx="90">
                  <c:v>42335</c:v>
                </c:pt>
                <c:pt idx="91">
                  <c:v>42338</c:v>
                </c:pt>
                <c:pt idx="92">
                  <c:v>42339</c:v>
                </c:pt>
                <c:pt idx="93">
                  <c:v>42340</c:v>
                </c:pt>
                <c:pt idx="94">
                  <c:v>42341</c:v>
                </c:pt>
                <c:pt idx="95">
                  <c:v>42342</c:v>
                </c:pt>
                <c:pt idx="96">
                  <c:v>42345</c:v>
                </c:pt>
                <c:pt idx="97">
                  <c:v>42346</c:v>
                </c:pt>
                <c:pt idx="98">
                  <c:v>42347</c:v>
                </c:pt>
                <c:pt idx="99">
                  <c:v>42348</c:v>
                </c:pt>
                <c:pt idx="100">
                  <c:v>42349</c:v>
                </c:pt>
                <c:pt idx="101">
                  <c:v>42352</c:v>
                </c:pt>
                <c:pt idx="102">
                  <c:v>42353</c:v>
                </c:pt>
                <c:pt idx="103">
                  <c:v>42354</c:v>
                </c:pt>
                <c:pt idx="104">
                  <c:v>42355</c:v>
                </c:pt>
                <c:pt idx="105">
                  <c:v>42356</c:v>
                </c:pt>
                <c:pt idx="106">
                  <c:v>42359</c:v>
                </c:pt>
                <c:pt idx="107">
                  <c:v>42360</c:v>
                </c:pt>
                <c:pt idx="108">
                  <c:v>42361</c:v>
                </c:pt>
                <c:pt idx="109">
                  <c:v>42362</c:v>
                </c:pt>
                <c:pt idx="110">
                  <c:v>42366</c:v>
                </c:pt>
                <c:pt idx="111">
                  <c:v>42367</c:v>
                </c:pt>
                <c:pt idx="112">
                  <c:v>42368</c:v>
                </c:pt>
                <c:pt idx="113">
                  <c:v>42369</c:v>
                </c:pt>
                <c:pt idx="114">
                  <c:v>42373</c:v>
                </c:pt>
                <c:pt idx="115">
                  <c:v>42374</c:v>
                </c:pt>
                <c:pt idx="116">
                  <c:v>42375</c:v>
                </c:pt>
                <c:pt idx="117">
                  <c:v>42376</c:v>
                </c:pt>
                <c:pt idx="118">
                  <c:v>42377</c:v>
                </c:pt>
                <c:pt idx="119">
                  <c:v>42380</c:v>
                </c:pt>
                <c:pt idx="120">
                  <c:v>42381</c:v>
                </c:pt>
                <c:pt idx="121">
                  <c:v>42382</c:v>
                </c:pt>
                <c:pt idx="122">
                  <c:v>42383</c:v>
                </c:pt>
                <c:pt idx="123">
                  <c:v>42384</c:v>
                </c:pt>
                <c:pt idx="124">
                  <c:v>42387</c:v>
                </c:pt>
                <c:pt idx="125">
                  <c:v>42388</c:v>
                </c:pt>
                <c:pt idx="126">
                  <c:v>42389</c:v>
                </c:pt>
                <c:pt idx="127">
                  <c:v>42390</c:v>
                </c:pt>
                <c:pt idx="128">
                  <c:v>42391</c:v>
                </c:pt>
                <c:pt idx="129">
                  <c:v>42394</c:v>
                </c:pt>
                <c:pt idx="130">
                  <c:v>42395</c:v>
                </c:pt>
                <c:pt idx="131">
                  <c:v>42396</c:v>
                </c:pt>
                <c:pt idx="132">
                  <c:v>42397</c:v>
                </c:pt>
                <c:pt idx="133">
                  <c:v>42398</c:v>
                </c:pt>
                <c:pt idx="134">
                  <c:v>42401</c:v>
                </c:pt>
                <c:pt idx="135">
                  <c:v>42402</c:v>
                </c:pt>
                <c:pt idx="136">
                  <c:v>42403</c:v>
                </c:pt>
                <c:pt idx="137">
                  <c:v>42404</c:v>
                </c:pt>
                <c:pt idx="138">
                  <c:v>42405</c:v>
                </c:pt>
                <c:pt idx="139">
                  <c:v>42408</c:v>
                </c:pt>
                <c:pt idx="140">
                  <c:v>42409</c:v>
                </c:pt>
                <c:pt idx="141">
                  <c:v>42410</c:v>
                </c:pt>
                <c:pt idx="142">
                  <c:v>42411</c:v>
                </c:pt>
                <c:pt idx="143">
                  <c:v>42412</c:v>
                </c:pt>
                <c:pt idx="144">
                  <c:v>42415</c:v>
                </c:pt>
                <c:pt idx="145">
                  <c:v>42416</c:v>
                </c:pt>
                <c:pt idx="146">
                  <c:v>42417</c:v>
                </c:pt>
                <c:pt idx="147">
                  <c:v>42418</c:v>
                </c:pt>
                <c:pt idx="148">
                  <c:v>42419</c:v>
                </c:pt>
                <c:pt idx="149">
                  <c:v>42422</c:v>
                </c:pt>
                <c:pt idx="150">
                  <c:v>42423</c:v>
                </c:pt>
                <c:pt idx="151">
                  <c:v>42424</c:v>
                </c:pt>
                <c:pt idx="152">
                  <c:v>42425</c:v>
                </c:pt>
                <c:pt idx="153">
                  <c:v>42426</c:v>
                </c:pt>
                <c:pt idx="154">
                  <c:v>42429</c:v>
                </c:pt>
                <c:pt idx="155">
                  <c:v>42430</c:v>
                </c:pt>
                <c:pt idx="156">
                  <c:v>42431</c:v>
                </c:pt>
                <c:pt idx="157">
                  <c:v>42432</c:v>
                </c:pt>
                <c:pt idx="158">
                  <c:v>42433</c:v>
                </c:pt>
                <c:pt idx="159">
                  <c:v>42436</c:v>
                </c:pt>
                <c:pt idx="160">
                  <c:v>42437</c:v>
                </c:pt>
                <c:pt idx="161">
                  <c:v>42438</c:v>
                </c:pt>
                <c:pt idx="162">
                  <c:v>42439</c:v>
                </c:pt>
                <c:pt idx="163">
                  <c:v>42440</c:v>
                </c:pt>
                <c:pt idx="164">
                  <c:v>42443</c:v>
                </c:pt>
                <c:pt idx="165">
                  <c:v>42444</c:v>
                </c:pt>
                <c:pt idx="166">
                  <c:v>42445</c:v>
                </c:pt>
                <c:pt idx="167">
                  <c:v>42446</c:v>
                </c:pt>
                <c:pt idx="168">
                  <c:v>42447</c:v>
                </c:pt>
                <c:pt idx="169">
                  <c:v>42450</c:v>
                </c:pt>
                <c:pt idx="170">
                  <c:v>42451</c:v>
                </c:pt>
                <c:pt idx="171">
                  <c:v>42452</c:v>
                </c:pt>
                <c:pt idx="172">
                  <c:v>42453</c:v>
                </c:pt>
                <c:pt idx="173">
                  <c:v>42458</c:v>
                </c:pt>
                <c:pt idx="174">
                  <c:v>42459</c:v>
                </c:pt>
                <c:pt idx="175">
                  <c:v>42460</c:v>
                </c:pt>
                <c:pt idx="176">
                  <c:v>42461</c:v>
                </c:pt>
                <c:pt idx="177">
                  <c:v>42464</c:v>
                </c:pt>
                <c:pt idx="178">
                  <c:v>42465</c:v>
                </c:pt>
                <c:pt idx="179">
                  <c:v>42466</c:v>
                </c:pt>
                <c:pt idx="180">
                  <c:v>42467</c:v>
                </c:pt>
                <c:pt idx="181">
                  <c:v>42468</c:v>
                </c:pt>
                <c:pt idx="182">
                  <c:v>42471</c:v>
                </c:pt>
                <c:pt idx="183">
                  <c:v>42472</c:v>
                </c:pt>
                <c:pt idx="184">
                  <c:v>42473</c:v>
                </c:pt>
                <c:pt idx="185">
                  <c:v>42474</c:v>
                </c:pt>
                <c:pt idx="186">
                  <c:v>42475</c:v>
                </c:pt>
                <c:pt idx="187">
                  <c:v>42478</c:v>
                </c:pt>
                <c:pt idx="188">
                  <c:v>42479</c:v>
                </c:pt>
                <c:pt idx="189">
                  <c:v>42480</c:v>
                </c:pt>
                <c:pt idx="190">
                  <c:v>42481</c:v>
                </c:pt>
                <c:pt idx="191">
                  <c:v>42482</c:v>
                </c:pt>
                <c:pt idx="192">
                  <c:v>42485</c:v>
                </c:pt>
                <c:pt idx="193">
                  <c:v>42486</c:v>
                </c:pt>
                <c:pt idx="194">
                  <c:v>42487</c:v>
                </c:pt>
                <c:pt idx="195">
                  <c:v>42488</c:v>
                </c:pt>
                <c:pt idx="196">
                  <c:v>42489</c:v>
                </c:pt>
                <c:pt idx="197">
                  <c:v>42492</c:v>
                </c:pt>
                <c:pt idx="198">
                  <c:v>42493</c:v>
                </c:pt>
                <c:pt idx="199">
                  <c:v>42494</c:v>
                </c:pt>
                <c:pt idx="200">
                  <c:v>42495</c:v>
                </c:pt>
                <c:pt idx="201">
                  <c:v>42496</c:v>
                </c:pt>
                <c:pt idx="202">
                  <c:v>42499</c:v>
                </c:pt>
                <c:pt idx="203">
                  <c:v>42500</c:v>
                </c:pt>
                <c:pt idx="204">
                  <c:v>42501</c:v>
                </c:pt>
                <c:pt idx="205">
                  <c:v>42502</c:v>
                </c:pt>
                <c:pt idx="206">
                  <c:v>42503</c:v>
                </c:pt>
                <c:pt idx="207">
                  <c:v>42506</c:v>
                </c:pt>
                <c:pt idx="208">
                  <c:v>42507</c:v>
                </c:pt>
                <c:pt idx="209">
                  <c:v>42508</c:v>
                </c:pt>
                <c:pt idx="210">
                  <c:v>42509</c:v>
                </c:pt>
                <c:pt idx="211">
                  <c:v>42510</c:v>
                </c:pt>
                <c:pt idx="212">
                  <c:v>42513</c:v>
                </c:pt>
                <c:pt idx="213">
                  <c:v>42514</c:v>
                </c:pt>
                <c:pt idx="214">
                  <c:v>42515</c:v>
                </c:pt>
                <c:pt idx="215">
                  <c:v>42516</c:v>
                </c:pt>
                <c:pt idx="216">
                  <c:v>42517</c:v>
                </c:pt>
                <c:pt idx="217">
                  <c:v>42520</c:v>
                </c:pt>
                <c:pt idx="218">
                  <c:v>42521</c:v>
                </c:pt>
                <c:pt idx="219">
                  <c:v>42522</c:v>
                </c:pt>
                <c:pt idx="220">
                  <c:v>42523</c:v>
                </c:pt>
                <c:pt idx="221">
                  <c:v>42524</c:v>
                </c:pt>
                <c:pt idx="222">
                  <c:v>42527</c:v>
                </c:pt>
                <c:pt idx="223">
                  <c:v>42528</c:v>
                </c:pt>
                <c:pt idx="224">
                  <c:v>42529</c:v>
                </c:pt>
                <c:pt idx="225">
                  <c:v>42530</c:v>
                </c:pt>
                <c:pt idx="226">
                  <c:v>42531</c:v>
                </c:pt>
                <c:pt idx="227">
                  <c:v>42534</c:v>
                </c:pt>
                <c:pt idx="228">
                  <c:v>42535</c:v>
                </c:pt>
                <c:pt idx="229">
                  <c:v>42536</c:v>
                </c:pt>
                <c:pt idx="230">
                  <c:v>42537</c:v>
                </c:pt>
                <c:pt idx="231">
                  <c:v>42538</c:v>
                </c:pt>
                <c:pt idx="232">
                  <c:v>42541</c:v>
                </c:pt>
                <c:pt idx="233">
                  <c:v>42542</c:v>
                </c:pt>
                <c:pt idx="234">
                  <c:v>42543</c:v>
                </c:pt>
                <c:pt idx="235">
                  <c:v>42544</c:v>
                </c:pt>
                <c:pt idx="236">
                  <c:v>42545</c:v>
                </c:pt>
                <c:pt idx="237">
                  <c:v>42548</c:v>
                </c:pt>
                <c:pt idx="238">
                  <c:v>42549</c:v>
                </c:pt>
                <c:pt idx="239">
                  <c:v>42550</c:v>
                </c:pt>
                <c:pt idx="240">
                  <c:v>42551</c:v>
                </c:pt>
                <c:pt idx="241">
                  <c:v>42552</c:v>
                </c:pt>
                <c:pt idx="242">
                  <c:v>42555</c:v>
                </c:pt>
                <c:pt idx="243">
                  <c:v>42556</c:v>
                </c:pt>
                <c:pt idx="244">
                  <c:v>42557</c:v>
                </c:pt>
                <c:pt idx="245">
                  <c:v>42558</c:v>
                </c:pt>
                <c:pt idx="246">
                  <c:v>42559</c:v>
                </c:pt>
                <c:pt idx="247">
                  <c:v>42562</c:v>
                </c:pt>
                <c:pt idx="248">
                  <c:v>42563</c:v>
                </c:pt>
                <c:pt idx="249">
                  <c:v>42564</c:v>
                </c:pt>
                <c:pt idx="250">
                  <c:v>42565</c:v>
                </c:pt>
                <c:pt idx="251">
                  <c:v>42566</c:v>
                </c:pt>
                <c:pt idx="252">
                  <c:v>42569</c:v>
                </c:pt>
                <c:pt idx="253">
                  <c:v>42570</c:v>
                </c:pt>
                <c:pt idx="254">
                  <c:v>42571</c:v>
                </c:pt>
                <c:pt idx="255">
                  <c:v>42572</c:v>
                </c:pt>
                <c:pt idx="256">
                  <c:v>42573</c:v>
                </c:pt>
                <c:pt idx="257">
                  <c:v>42576</c:v>
                </c:pt>
                <c:pt idx="258">
                  <c:v>42577</c:v>
                </c:pt>
                <c:pt idx="259">
                  <c:v>42578</c:v>
                </c:pt>
                <c:pt idx="260">
                  <c:v>42579</c:v>
                </c:pt>
                <c:pt idx="261">
                  <c:v>42580</c:v>
                </c:pt>
                <c:pt idx="262">
                  <c:v>42583</c:v>
                </c:pt>
                <c:pt idx="263">
                  <c:v>42584</c:v>
                </c:pt>
                <c:pt idx="264">
                  <c:v>42585</c:v>
                </c:pt>
              </c:numCache>
            </c:numRef>
          </c:xVal>
          <c:yVal>
            <c:numRef>
              <c:f>EUR1Y!$BE$2:$BE$266</c:f>
              <c:numCache>
                <c:formatCode>0.0000%</c:formatCode>
                <c:ptCount val="26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</c:numCache>
            </c:numRef>
          </c:yVal>
          <c:smooth val="0"/>
        </c:ser>
        <c:ser>
          <c:idx val="1"/>
          <c:order val="2"/>
          <c:tx>
            <c:v>1Y Mkt FRA</c:v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EUR1Y!$AV$2:$AV$13</c:f>
              <c:numCache>
                <c:formatCode>ddd\,\ dd\-mmm\-yyyy</c:formatCode>
                <c:ptCount val="12"/>
                <c:pt idx="0">
                  <c:v>42240</c:v>
                </c:pt>
                <c:pt idx="1">
                  <c:v>42271</c:v>
                </c:pt>
                <c:pt idx="2">
                  <c:v>42303</c:v>
                </c:pt>
                <c:pt idx="3">
                  <c:v>42332</c:v>
                </c:pt>
                <c:pt idx="4">
                  <c:v>42362</c:v>
                </c:pt>
                <c:pt idx="5">
                  <c:v>42394</c:v>
                </c:pt>
                <c:pt idx="6">
                  <c:v>42424</c:v>
                </c:pt>
                <c:pt idx="7">
                  <c:v>42453</c:v>
                </c:pt>
                <c:pt idx="8">
                  <c:v>42485</c:v>
                </c:pt>
                <c:pt idx="9">
                  <c:v>42514</c:v>
                </c:pt>
                <c:pt idx="10">
                  <c:v>42545</c:v>
                </c:pt>
                <c:pt idx="11">
                  <c:v>42576</c:v>
                </c:pt>
              </c:numCache>
            </c:numRef>
          </c:xVal>
          <c:yVal>
            <c:numRef>
              <c:f>EUR1Y!$AT$2:$AT$13</c:f>
              <c:numCache>
                <c:formatCode>0.0000%</c:formatCode>
                <c:ptCount val="12"/>
                <c:pt idx="0">
                  <c:v>1.74E-3</c:v>
                </c:pt>
                <c:pt idx="1">
                  <c:v>1.7799999999999999E-3</c:v>
                </c:pt>
                <c:pt idx="2">
                  <c:v>1.82E-3</c:v>
                </c:pt>
                <c:pt idx="3">
                  <c:v>1.8700000000000001E-3</c:v>
                </c:pt>
                <c:pt idx="4">
                  <c:v>1.9299999999999999E-3</c:v>
                </c:pt>
                <c:pt idx="5">
                  <c:v>2E-3</c:v>
                </c:pt>
                <c:pt idx="6">
                  <c:v>2.0899999999999998E-3</c:v>
                </c:pt>
                <c:pt idx="7">
                  <c:v>2.1900000000000001E-3</c:v>
                </c:pt>
                <c:pt idx="8">
                  <c:v>2.3100000000000004E-3</c:v>
                </c:pt>
                <c:pt idx="9">
                  <c:v>2.4299999999999999E-3</c:v>
                </c:pt>
                <c:pt idx="10">
                  <c:v>2.5699999999999998E-3</c:v>
                </c:pt>
                <c:pt idx="11">
                  <c:v>2.7099999999999997E-3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6043392"/>
        <c:axId val="826049280"/>
      </c:scatterChart>
      <c:valAx>
        <c:axId val="826043392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826049280"/>
        <c:crosses val="autoZero"/>
        <c:crossBetween val="midCat"/>
      </c:valAx>
      <c:valAx>
        <c:axId val="826049280"/>
        <c:scaling>
          <c:orientation val="minMax"/>
          <c:max val="3.0000000000000009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8260433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6618333333333331"/>
          <c:y val="0.57717222222222231"/>
          <c:w val="9.7980144781420017E-2"/>
          <c:h val="0.19137750000000001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1Y (0Y-2Y)</a:t>
            </a:r>
          </a:p>
        </c:rich>
      </c:tx>
      <c:layout/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1Y Mx</c:v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EUR1Y!$BB$2:$BB$513</c:f>
              <c:numCache>
                <c:formatCode>ddd\,\ dd\-mmm\-yyyy</c:formatCode>
                <c:ptCount val="512"/>
                <c:pt idx="0">
                  <c:v>42209</c:v>
                </c:pt>
                <c:pt idx="1">
                  <c:v>42212</c:v>
                </c:pt>
                <c:pt idx="2">
                  <c:v>42213</c:v>
                </c:pt>
                <c:pt idx="3">
                  <c:v>42214</c:v>
                </c:pt>
                <c:pt idx="4">
                  <c:v>42215</c:v>
                </c:pt>
                <c:pt idx="5">
                  <c:v>42216</c:v>
                </c:pt>
                <c:pt idx="6">
                  <c:v>42219</c:v>
                </c:pt>
                <c:pt idx="7">
                  <c:v>42220</c:v>
                </c:pt>
                <c:pt idx="8">
                  <c:v>42221</c:v>
                </c:pt>
                <c:pt idx="9">
                  <c:v>42222</c:v>
                </c:pt>
                <c:pt idx="10">
                  <c:v>42223</c:v>
                </c:pt>
                <c:pt idx="11">
                  <c:v>42226</c:v>
                </c:pt>
                <c:pt idx="12">
                  <c:v>42227</c:v>
                </c:pt>
                <c:pt idx="13">
                  <c:v>42228</c:v>
                </c:pt>
                <c:pt idx="14">
                  <c:v>42229</c:v>
                </c:pt>
                <c:pt idx="15">
                  <c:v>42230</c:v>
                </c:pt>
                <c:pt idx="16">
                  <c:v>42233</c:v>
                </c:pt>
                <c:pt idx="17">
                  <c:v>42234</c:v>
                </c:pt>
                <c:pt idx="18">
                  <c:v>42235</c:v>
                </c:pt>
                <c:pt idx="19">
                  <c:v>42236</c:v>
                </c:pt>
                <c:pt idx="20">
                  <c:v>42237</c:v>
                </c:pt>
                <c:pt idx="21">
                  <c:v>42240</c:v>
                </c:pt>
                <c:pt idx="22">
                  <c:v>42241</c:v>
                </c:pt>
                <c:pt idx="23">
                  <c:v>42242</c:v>
                </c:pt>
                <c:pt idx="24">
                  <c:v>42243</c:v>
                </c:pt>
                <c:pt idx="25">
                  <c:v>42244</c:v>
                </c:pt>
                <c:pt idx="26">
                  <c:v>42247</c:v>
                </c:pt>
                <c:pt idx="27">
                  <c:v>42248</c:v>
                </c:pt>
                <c:pt idx="28">
                  <c:v>42249</c:v>
                </c:pt>
                <c:pt idx="29">
                  <c:v>42250</c:v>
                </c:pt>
                <c:pt idx="30">
                  <c:v>42251</c:v>
                </c:pt>
                <c:pt idx="31">
                  <c:v>42254</c:v>
                </c:pt>
                <c:pt idx="32">
                  <c:v>42255</c:v>
                </c:pt>
                <c:pt idx="33">
                  <c:v>42256</c:v>
                </c:pt>
                <c:pt idx="34">
                  <c:v>42257</c:v>
                </c:pt>
                <c:pt idx="35">
                  <c:v>42258</c:v>
                </c:pt>
                <c:pt idx="36">
                  <c:v>42261</c:v>
                </c:pt>
                <c:pt idx="37">
                  <c:v>42262</c:v>
                </c:pt>
                <c:pt idx="38">
                  <c:v>42263</c:v>
                </c:pt>
                <c:pt idx="39">
                  <c:v>42264</c:v>
                </c:pt>
                <c:pt idx="40">
                  <c:v>42265</c:v>
                </c:pt>
                <c:pt idx="41">
                  <c:v>42268</c:v>
                </c:pt>
                <c:pt idx="42">
                  <c:v>42269</c:v>
                </c:pt>
                <c:pt idx="43">
                  <c:v>42270</c:v>
                </c:pt>
                <c:pt idx="44">
                  <c:v>42271</c:v>
                </c:pt>
                <c:pt idx="45">
                  <c:v>42272</c:v>
                </c:pt>
                <c:pt idx="46">
                  <c:v>42275</c:v>
                </c:pt>
                <c:pt idx="47">
                  <c:v>42276</c:v>
                </c:pt>
                <c:pt idx="48">
                  <c:v>42277</c:v>
                </c:pt>
                <c:pt idx="49">
                  <c:v>42278</c:v>
                </c:pt>
                <c:pt idx="50">
                  <c:v>42279</c:v>
                </c:pt>
                <c:pt idx="51">
                  <c:v>42282</c:v>
                </c:pt>
                <c:pt idx="52">
                  <c:v>42283</c:v>
                </c:pt>
                <c:pt idx="53">
                  <c:v>42284</c:v>
                </c:pt>
                <c:pt idx="54">
                  <c:v>42285</c:v>
                </c:pt>
                <c:pt idx="55">
                  <c:v>42286</c:v>
                </c:pt>
                <c:pt idx="56">
                  <c:v>42289</c:v>
                </c:pt>
                <c:pt idx="57">
                  <c:v>42290</c:v>
                </c:pt>
                <c:pt idx="58">
                  <c:v>42291</c:v>
                </c:pt>
                <c:pt idx="59">
                  <c:v>42292</c:v>
                </c:pt>
                <c:pt idx="60">
                  <c:v>42293</c:v>
                </c:pt>
                <c:pt idx="61">
                  <c:v>42296</c:v>
                </c:pt>
                <c:pt idx="62">
                  <c:v>42297</c:v>
                </c:pt>
                <c:pt idx="63">
                  <c:v>42298</c:v>
                </c:pt>
                <c:pt idx="64">
                  <c:v>42299</c:v>
                </c:pt>
                <c:pt idx="65">
                  <c:v>42300</c:v>
                </c:pt>
                <c:pt idx="66">
                  <c:v>42303</c:v>
                </c:pt>
                <c:pt idx="67">
                  <c:v>42304</c:v>
                </c:pt>
                <c:pt idx="68">
                  <c:v>42305</c:v>
                </c:pt>
                <c:pt idx="69">
                  <c:v>42306</c:v>
                </c:pt>
                <c:pt idx="70">
                  <c:v>42307</c:v>
                </c:pt>
                <c:pt idx="71">
                  <c:v>42310</c:v>
                </c:pt>
                <c:pt idx="72">
                  <c:v>42311</c:v>
                </c:pt>
                <c:pt idx="73">
                  <c:v>42312</c:v>
                </c:pt>
                <c:pt idx="74">
                  <c:v>42313</c:v>
                </c:pt>
                <c:pt idx="75">
                  <c:v>42314</c:v>
                </c:pt>
                <c:pt idx="76">
                  <c:v>42317</c:v>
                </c:pt>
                <c:pt idx="77">
                  <c:v>42318</c:v>
                </c:pt>
                <c:pt idx="78">
                  <c:v>42319</c:v>
                </c:pt>
                <c:pt idx="79">
                  <c:v>42320</c:v>
                </c:pt>
                <c:pt idx="80">
                  <c:v>42321</c:v>
                </c:pt>
                <c:pt idx="81">
                  <c:v>42324</c:v>
                </c:pt>
                <c:pt idx="82">
                  <c:v>42325</c:v>
                </c:pt>
                <c:pt idx="83">
                  <c:v>42326</c:v>
                </c:pt>
                <c:pt idx="84">
                  <c:v>42327</c:v>
                </c:pt>
                <c:pt idx="85">
                  <c:v>42328</c:v>
                </c:pt>
                <c:pt idx="86">
                  <c:v>42331</c:v>
                </c:pt>
                <c:pt idx="87">
                  <c:v>42332</c:v>
                </c:pt>
                <c:pt idx="88">
                  <c:v>42333</c:v>
                </c:pt>
                <c:pt idx="89">
                  <c:v>42334</c:v>
                </c:pt>
                <c:pt idx="90">
                  <c:v>42335</c:v>
                </c:pt>
                <c:pt idx="91">
                  <c:v>42338</c:v>
                </c:pt>
                <c:pt idx="92">
                  <c:v>42339</c:v>
                </c:pt>
                <c:pt idx="93">
                  <c:v>42340</c:v>
                </c:pt>
                <c:pt idx="94">
                  <c:v>42341</c:v>
                </c:pt>
                <c:pt idx="95">
                  <c:v>42342</c:v>
                </c:pt>
                <c:pt idx="96">
                  <c:v>42345</c:v>
                </c:pt>
                <c:pt idx="97">
                  <c:v>42346</c:v>
                </c:pt>
                <c:pt idx="98">
                  <c:v>42347</c:v>
                </c:pt>
                <c:pt idx="99">
                  <c:v>42348</c:v>
                </c:pt>
                <c:pt idx="100">
                  <c:v>42349</c:v>
                </c:pt>
                <c:pt idx="101">
                  <c:v>42352</c:v>
                </c:pt>
                <c:pt idx="102">
                  <c:v>42353</c:v>
                </c:pt>
                <c:pt idx="103">
                  <c:v>42354</c:v>
                </c:pt>
                <c:pt idx="104">
                  <c:v>42355</c:v>
                </c:pt>
                <c:pt idx="105">
                  <c:v>42356</c:v>
                </c:pt>
                <c:pt idx="106">
                  <c:v>42359</c:v>
                </c:pt>
                <c:pt idx="107">
                  <c:v>42360</c:v>
                </c:pt>
                <c:pt idx="108">
                  <c:v>42361</c:v>
                </c:pt>
                <c:pt idx="109">
                  <c:v>42362</c:v>
                </c:pt>
                <c:pt idx="110">
                  <c:v>42366</c:v>
                </c:pt>
                <c:pt idx="111">
                  <c:v>42367</c:v>
                </c:pt>
                <c:pt idx="112">
                  <c:v>42368</c:v>
                </c:pt>
                <c:pt idx="113">
                  <c:v>42369</c:v>
                </c:pt>
                <c:pt idx="114">
                  <c:v>42373</c:v>
                </c:pt>
                <c:pt idx="115">
                  <c:v>42374</c:v>
                </c:pt>
                <c:pt idx="116">
                  <c:v>42375</c:v>
                </c:pt>
                <c:pt idx="117">
                  <c:v>42376</c:v>
                </c:pt>
                <c:pt idx="118">
                  <c:v>42377</c:v>
                </c:pt>
                <c:pt idx="119">
                  <c:v>42380</c:v>
                </c:pt>
                <c:pt idx="120">
                  <c:v>42381</c:v>
                </c:pt>
                <c:pt idx="121">
                  <c:v>42382</c:v>
                </c:pt>
                <c:pt idx="122">
                  <c:v>42383</c:v>
                </c:pt>
                <c:pt idx="123">
                  <c:v>42384</c:v>
                </c:pt>
                <c:pt idx="124">
                  <c:v>42387</c:v>
                </c:pt>
                <c:pt idx="125">
                  <c:v>42388</c:v>
                </c:pt>
                <c:pt idx="126">
                  <c:v>42389</c:v>
                </c:pt>
                <c:pt idx="127">
                  <c:v>42390</c:v>
                </c:pt>
                <c:pt idx="128">
                  <c:v>42391</c:v>
                </c:pt>
                <c:pt idx="129">
                  <c:v>42394</c:v>
                </c:pt>
                <c:pt idx="130">
                  <c:v>42395</c:v>
                </c:pt>
                <c:pt idx="131">
                  <c:v>42396</c:v>
                </c:pt>
                <c:pt idx="132">
                  <c:v>42397</c:v>
                </c:pt>
                <c:pt idx="133">
                  <c:v>42398</c:v>
                </c:pt>
                <c:pt idx="134">
                  <c:v>42401</c:v>
                </c:pt>
                <c:pt idx="135">
                  <c:v>42402</c:v>
                </c:pt>
                <c:pt idx="136">
                  <c:v>42403</c:v>
                </c:pt>
                <c:pt idx="137">
                  <c:v>42404</c:v>
                </c:pt>
                <c:pt idx="138">
                  <c:v>42405</c:v>
                </c:pt>
                <c:pt idx="139">
                  <c:v>42408</c:v>
                </c:pt>
                <c:pt idx="140">
                  <c:v>42409</c:v>
                </c:pt>
                <c:pt idx="141">
                  <c:v>42410</c:v>
                </c:pt>
                <c:pt idx="142">
                  <c:v>42411</c:v>
                </c:pt>
                <c:pt idx="143">
                  <c:v>42412</c:v>
                </c:pt>
                <c:pt idx="144">
                  <c:v>42415</c:v>
                </c:pt>
                <c:pt idx="145">
                  <c:v>42416</c:v>
                </c:pt>
                <c:pt idx="146">
                  <c:v>42417</c:v>
                </c:pt>
                <c:pt idx="147">
                  <c:v>42418</c:v>
                </c:pt>
                <c:pt idx="148">
                  <c:v>42419</c:v>
                </c:pt>
                <c:pt idx="149">
                  <c:v>42422</c:v>
                </c:pt>
                <c:pt idx="150">
                  <c:v>42423</c:v>
                </c:pt>
                <c:pt idx="151">
                  <c:v>42424</c:v>
                </c:pt>
                <c:pt idx="152">
                  <c:v>42425</c:v>
                </c:pt>
                <c:pt idx="153">
                  <c:v>42426</c:v>
                </c:pt>
                <c:pt idx="154">
                  <c:v>42429</c:v>
                </c:pt>
                <c:pt idx="155">
                  <c:v>42430</c:v>
                </c:pt>
                <c:pt idx="156">
                  <c:v>42431</c:v>
                </c:pt>
                <c:pt idx="157">
                  <c:v>42432</c:v>
                </c:pt>
                <c:pt idx="158">
                  <c:v>42433</c:v>
                </c:pt>
                <c:pt idx="159">
                  <c:v>42436</c:v>
                </c:pt>
                <c:pt idx="160">
                  <c:v>42437</c:v>
                </c:pt>
                <c:pt idx="161">
                  <c:v>42438</c:v>
                </c:pt>
                <c:pt idx="162">
                  <c:v>42439</c:v>
                </c:pt>
                <c:pt idx="163">
                  <c:v>42440</c:v>
                </c:pt>
                <c:pt idx="164">
                  <c:v>42443</c:v>
                </c:pt>
                <c:pt idx="165">
                  <c:v>42444</c:v>
                </c:pt>
                <c:pt idx="166">
                  <c:v>42445</c:v>
                </c:pt>
                <c:pt idx="167">
                  <c:v>42446</c:v>
                </c:pt>
                <c:pt idx="168">
                  <c:v>42447</c:v>
                </c:pt>
                <c:pt idx="169">
                  <c:v>42450</c:v>
                </c:pt>
                <c:pt idx="170">
                  <c:v>42451</c:v>
                </c:pt>
                <c:pt idx="171">
                  <c:v>42452</c:v>
                </c:pt>
                <c:pt idx="172">
                  <c:v>42453</c:v>
                </c:pt>
                <c:pt idx="173">
                  <c:v>42458</c:v>
                </c:pt>
                <c:pt idx="174">
                  <c:v>42459</c:v>
                </c:pt>
                <c:pt idx="175">
                  <c:v>42460</c:v>
                </c:pt>
                <c:pt idx="176">
                  <c:v>42461</c:v>
                </c:pt>
                <c:pt idx="177">
                  <c:v>42464</c:v>
                </c:pt>
                <c:pt idx="178">
                  <c:v>42465</c:v>
                </c:pt>
                <c:pt idx="179">
                  <c:v>42466</c:v>
                </c:pt>
                <c:pt idx="180">
                  <c:v>42467</c:v>
                </c:pt>
                <c:pt idx="181">
                  <c:v>42468</c:v>
                </c:pt>
                <c:pt idx="182">
                  <c:v>42471</c:v>
                </c:pt>
                <c:pt idx="183">
                  <c:v>42472</c:v>
                </c:pt>
                <c:pt idx="184">
                  <c:v>42473</c:v>
                </c:pt>
                <c:pt idx="185">
                  <c:v>42474</c:v>
                </c:pt>
                <c:pt idx="186">
                  <c:v>42475</c:v>
                </c:pt>
                <c:pt idx="187">
                  <c:v>42478</c:v>
                </c:pt>
                <c:pt idx="188">
                  <c:v>42479</c:v>
                </c:pt>
                <c:pt idx="189">
                  <c:v>42480</c:v>
                </c:pt>
                <c:pt idx="190">
                  <c:v>42481</c:v>
                </c:pt>
                <c:pt idx="191">
                  <c:v>42482</c:v>
                </c:pt>
                <c:pt idx="192">
                  <c:v>42485</c:v>
                </c:pt>
                <c:pt idx="193">
                  <c:v>42486</c:v>
                </c:pt>
                <c:pt idx="194">
                  <c:v>42487</c:v>
                </c:pt>
                <c:pt idx="195">
                  <c:v>42488</c:v>
                </c:pt>
                <c:pt idx="196">
                  <c:v>42489</c:v>
                </c:pt>
                <c:pt idx="197">
                  <c:v>42492</c:v>
                </c:pt>
                <c:pt idx="198">
                  <c:v>42493</c:v>
                </c:pt>
                <c:pt idx="199">
                  <c:v>42494</c:v>
                </c:pt>
                <c:pt idx="200">
                  <c:v>42495</c:v>
                </c:pt>
                <c:pt idx="201">
                  <c:v>42496</c:v>
                </c:pt>
                <c:pt idx="202">
                  <c:v>42499</c:v>
                </c:pt>
                <c:pt idx="203">
                  <c:v>42500</c:v>
                </c:pt>
                <c:pt idx="204">
                  <c:v>42501</c:v>
                </c:pt>
                <c:pt idx="205">
                  <c:v>42502</c:v>
                </c:pt>
                <c:pt idx="206">
                  <c:v>42503</c:v>
                </c:pt>
                <c:pt idx="207">
                  <c:v>42506</c:v>
                </c:pt>
                <c:pt idx="208">
                  <c:v>42507</c:v>
                </c:pt>
                <c:pt idx="209">
                  <c:v>42508</c:v>
                </c:pt>
                <c:pt idx="210">
                  <c:v>42509</c:v>
                </c:pt>
                <c:pt idx="211">
                  <c:v>42510</c:v>
                </c:pt>
                <c:pt idx="212">
                  <c:v>42513</c:v>
                </c:pt>
                <c:pt idx="213">
                  <c:v>42514</c:v>
                </c:pt>
                <c:pt idx="214">
                  <c:v>42515</c:v>
                </c:pt>
                <c:pt idx="215">
                  <c:v>42516</c:v>
                </c:pt>
                <c:pt idx="216">
                  <c:v>42517</c:v>
                </c:pt>
                <c:pt idx="217">
                  <c:v>42520</c:v>
                </c:pt>
                <c:pt idx="218">
                  <c:v>42521</c:v>
                </c:pt>
                <c:pt idx="219">
                  <c:v>42522</c:v>
                </c:pt>
                <c:pt idx="220">
                  <c:v>42523</c:v>
                </c:pt>
                <c:pt idx="221">
                  <c:v>42524</c:v>
                </c:pt>
                <c:pt idx="222">
                  <c:v>42527</c:v>
                </c:pt>
                <c:pt idx="223">
                  <c:v>42528</c:v>
                </c:pt>
                <c:pt idx="224">
                  <c:v>42529</c:v>
                </c:pt>
                <c:pt idx="225">
                  <c:v>42530</c:v>
                </c:pt>
                <c:pt idx="226">
                  <c:v>42531</c:v>
                </c:pt>
                <c:pt idx="227">
                  <c:v>42534</c:v>
                </c:pt>
                <c:pt idx="228">
                  <c:v>42535</c:v>
                </c:pt>
                <c:pt idx="229">
                  <c:v>42536</c:v>
                </c:pt>
                <c:pt idx="230">
                  <c:v>42537</c:v>
                </c:pt>
                <c:pt idx="231">
                  <c:v>42538</c:v>
                </c:pt>
                <c:pt idx="232">
                  <c:v>42541</c:v>
                </c:pt>
                <c:pt idx="233">
                  <c:v>42542</c:v>
                </c:pt>
                <c:pt idx="234">
                  <c:v>42543</c:v>
                </c:pt>
                <c:pt idx="235">
                  <c:v>42544</c:v>
                </c:pt>
                <c:pt idx="236">
                  <c:v>42545</c:v>
                </c:pt>
                <c:pt idx="237">
                  <c:v>42548</c:v>
                </c:pt>
                <c:pt idx="238">
                  <c:v>42549</c:v>
                </c:pt>
                <c:pt idx="239">
                  <c:v>42550</c:v>
                </c:pt>
                <c:pt idx="240">
                  <c:v>42551</c:v>
                </c:pt>
                <c:pt idx="241">
                  <c:v>42552</c:v>
                </c:pt>
                <c:pt idx="242">
                  <c:v>42555</c:v>
                </c:pt>
                <c:pt idx="243">
                  <c:v>42556</c:v>
                </c:pt>
                <c:pt idx="244">
                  <c:v>42557</c:v>
                </c:pt>
                <c:pt idx="245">
                  <c:v>42558</c:v>
                </c:pt>
                <c:pt idx="246">
                  <c:v>42559</c:v>
                </c:pt>
                <c:pt idx="247">
                  <c:v>42562</c:v>
                </c:pt>
                <c:pt idx="248">
                  <c:v>42563</c:v>
                </c:pt>
                <c:pt idx="249">
                  <c:v>42564</c:v>
                </c:pt>
                <c:pt idx="250">
                  <c:v>42565</c:v>
                </c:pt>
                <c:pt idx="251">
                  <c:v>42566</c:v>
                </c:pt>
                <c:pt idx="252">
                  <c:v>42569</c:v>
                </c:pt>
                <c:pt idx="253">
                  <c:v>42570</c:v>
                </c:pt>
                <c:pt idx="254">
                  <c:v>42571</c:v>
                </c:pt>
                <c:pt idx="255">
                  <c:v>42572</c:v>
                </c:pt>
                <c:pt idx="256">
                  <c:v>42573</c:v>
                </c:pt>
                <c:pt idx="257">
                  <c:v>42576</c:v>
                </c:pt>
                <c:pt idx="258">
                  <c:v>42577</c:v>
                </c:pt>
                <c:pt idx="259">
                  <c:v>42578</c:v>
                </c:pt>
                <c:pt idx="260">
                  <c:v>42579</c:v>
                </c:pt>
                <c:pt idx="261">
                  <c:v>42580</c:v>
                </c:pt>
                <c:pt idx="262">
                  <c:v>42583</c:v>
                </c:pt>
                <c:pt idx="263">
                  <c:v>42584</c:v>
                </c:pt>
                <c:pt idx="264">
                  <c:v>42585</c:v>
                </c:pt>
                <c:pt idx="265">
                  <c:v>42586</c:v>
                </c:pt>
                <c:pt idx="266">
                  <c:v>42587</c:v>
                </c:pt>
                <c:pt idx="267">
                  <c:v>42590</c:v>
                </c:pt>
                <c:pt idx="268">
                  <c:v>42591</c:v>
                </c:pt>
                <c:pt idx="269">
                  <c:v>42592</c:v>
                </c:pt>
                <c:pt idx="270">
                  <c:v>42593</c:v>
                </c:pt>
                <c:pt idx="271">
                  <c:v>42594</c:v>
                </c:pt>
                <c:pt idx="272">
                  <c:v>42597</c:v>
                </c:pt>
                <c:pt idx="273">
                  <c:v>42598</c:v>
                </c:pt>
                <c:pt idx="274">
                  <c:v>42599</c:v>
                </c:pt>
                <c:pt idx="275">
                  <c:v>42600</c:v>
                </c:pt>
                <c:pt idx="276">
                  <c:v>42601</c:v>
                </c:pt>
                <c:pt idx="277">
                  <c:v>42604</c:v>
                </c:pt>
                <c:pt idx="278">
                  <c:v>42605</c:v>
                </c:pt>
                <c:pt idx="279">
                  <c:v>42606</c:v>
                </c:pt>
                <c:pt idx="280">
                  <c:v>42607</c:v>
                </c:pt>
                <c:pt idx="281">
                  <c:v>42608</c:v>
                </c:pt>
                <c:pt idx="282">
                  <c:v>42611</c:v>
                </c:pt>
                <c:pt idx="283">
                  <c:v>42612</c:v>
                </c:pt>
                <c:pt idx="284">
                  <c:v>42613</c:v>
                </c:pt>
                <c:pt idx="285">
                  <c:v>42614</c:v>
                </c:pt>
                <c:pt idx="286">
                  <c:v>42615</c:v>
                </c:pt>
                <c:pt idx="287">
                  <c:v>42618</c:v>
                </c:pt>
                <c:pt idx="288">
                  <c:v>42619</c:v>
                </c:pt>
                <c:pt idx="289">
                  <c:v>42620</c:v>
                </c:pt>
                <c:pt idx="290">
                  <c:v>42621</c:v>
                </c:pt>
                <c:pt idx="291">
                  <c:v>42622</c:v>
                </c:pt>
                <c:pt idx="292">
                  <c:v>42625</c:v>
                </c:pt>
                <c:pt idx="293">
                  <c:v>42626</c:v>
                </c:pt>
                <c:pt idx="294">
                  <c:v>42627</c:v>
                </c:pt>
                <c:pt idx="295">
                  <c:v>42628</c:v>
                </c:pt>
                <c:pt idx="296">
                  <c:v>42629</c:v>
                </c:pt>
                <c:pt idx="297">
                  <c:v>42632</c:v>
                </c:pt>
                <c:pt idx="298">
                  <c:v>42633</c:v>
                </c:pt>
                <c:pt idx="299">
                  <c:v>42634</c:v>
                </c:pt>
                <c:pt idx="300">
                  <c:v>42635</c:v>
                </c:pt>
                <c:pt idx="301">
                  <c:v>42636</c:v>
                </c:pt>
                <c:pt idx="302">
                  <c:v>42639</c:v>
                </c:pt>
                <c:pt idx="303">
                  <c:v>42640</c:v>
                </c:pt>
                <c:pt idx="304">
                  <c:v>42641</c:v>
                </c:pt>
                <c:pt idx="305">
                  <c:v>42642</c:v>
                </c:pt>
                <c:pt idx="306">
                  <c:v>42643</c:v>
                </c:pt>
                <c:pt idx="307">
                  <c:v>42646</c:v>
                </c:pt>
                <c:pt idx="308">
                  <c:v>42647</c:v>
                </c:pt>
                <c:pt idx="309">
                  <c:v>42648</c:v>
                </c:pt>
                <c:pt idx="310">
                  <c:v>42649</c:v>
                </c:pt>
                <c:pt idx="311">
                  <c:v>42650</c:v>
                </c:pt>
                <c:pt idx="312">
                  <c:v>42653</c:v>
                </c:pt>
                <c:pt idx="313">
                  <c:v>42654</c:v>
                </c:pt>
                <c:pt idx="314">
                  <c:v>42655</c:v>
                </c:pt>
                <c:pt idx="315">
                  <c:v>42656</c:v>
                </c:pt>
                <c:pt idx="316">
                  <c:v>42657</c:v>
                </c:pt>
                <c:pt idx="317">
                  <c:v>42660</c:v>
                </c:pt>
                <c:pt idx="318">
                  <c:v>42661</c:v>
                </c:pt>
                <c:pt idx="319">
                  <c:v>42662</c:v>
                </c:pt>
                <c:pt idx="320">
                  <c:v>42663</c:v>
                </c:pt>
                <c:pt idx="321">
                  <c:v>42664</c:v>
                </c:pt>
                <c:pt idx="322">
                  <c:v>42667</c:v>
                </c:pt>
                <c:pt idx="323">
                  <c:v>42668</c:v>
                </c:pt>
                <c:pt idx="324">
                  <c:v>42669</c:v>
                </c:pt>
                <c:pt idx="325">
                  <c:v>42670</c:v>
                </c:pt>
                <c:pt idx="326">
                  <c:v>42671</c:v>
                </c:pt>
                <c:pt idx="327">
                  <c:v>42674</c:v>
                </c:pt>
                <c:pt idx="328">
                  <c:v>42675</c:v>
                </c:pt>
                <c:pt idx="329">
                  <c:v>42676</c:v>
                </c:pt>
                <c:pt idx="330">
                  <c:v>42677</c:v>
                </c:pt>
                <c:pt idx="331">
                  <c:v>42678</c:v>
                </c:pt>
                <c:pt idx="332">
                  <c:v>42681</c:v>
                </c:pt>
                <c:pt idx="333">
                  <c:v>42682</c:v>
                </c:pt>
                <c:pt idx="334">
                  <c:v>42683</c:v>
                </c:pt>
                <c:pt idx="335">
                  <c:v>42684</c:v>
                </c:pt>
                <c:pt idx="336">
                  <c:v>42685</c:v>
                </c:pt>
                <c:pt idx="337">
                  <c:v>42688</c:v>
                </c:pt>
                <c:pt idx="338">
                  <c:v>42689</c:v>
                </c:pt>
                <c:pt idx="339">
                  <c:v>42690</c:v>
                </c:pt>
                <c:pt idx="340">
                  <c:v>42691</c:v>
                </c:pt>
                <c:pt idx="341">
                  <c:v>42692</c:v>
                </c:pt>
                <c:pt idx="342">
                  <c:v>42695</c:v>
                </c:pt>
                <c:pt idx="343">
                  <c:v>42696</c:v>
                </c:pt>
                <c:pt idx="344">
                  <c:v>42697</c:v>
                </c:pt>
                <c:pt idx="345">
                  <c:v>42698</c:v>
                </c:pt>
                <c:pt idx="346">
                  <c:v>42699</c:v>
                </c:pt>
                <c:pt idx="347">
                  <c:v>42702</c:v>
                </c:pt>
                <c:pt idx="348">
                  <c:v>42703</c:v>
                </c:pt>
                <c:pt idx="349">
                  <c:v>42704</c:v>
                </c:pt>
                <c:pt idx="350">
                  <c:v>42705</c:v>
                </c:pt>
                <c:pt idx="351">
                  <c:v>42706</c:v>
                </c:pt>
                <c:pt idx="352">
                  <c:v>42709</c:v>
                </c:pt>
                <c:pt idx="353">
                  <c:v>42710</c:v>
                </c:pt>
                <c:pt idx="354">
                  <c:v>42711</c:v>
                </c:pt>
                <c:pt idx="355">
                  <c:v>42712</c:v>
                </c:pt>
                <c:pt idx="356">
                  <c:v>42713</c:v>
                </c:pt>
                <c:pt idx="357">
                  <c:v>42716</c:v>
                </c:pt>
                <c:pt idx="358">
                  <c:v>42717</c:v>
                </c:pt>
                <c:pt idx="359">
                  <c:v>42718</c:v>
                </c:pt>
                <c:pt idx="360">
                  <c:v>42719</c:v>
                </c:pt>
                <c:pt idx="361">
                  <c:v>42720</c:v>
                </c:pt>
                <c:pt idx="362">
                  <c:v>42723</c:v>
                </c:pt>
                <c:pt idx="363">
                  <c:v>42724</c:v>
                </c:pt>
                <c:pt idx="364">
                  <c:v>42725</c:v>
                </c:pt>
                <c:pt idx="365">
                  <c:v>42726</c:v>
                </c:pt>
                <c:pt idx="366">
                  <c:v>42727</c:v>
                </c:pt>
                <c:pt idx="367">
                  <c:v>42731</c:v>
                </c:pt>
                <c:pt idx="368">
                  <c:v>42732</c:v>
                </c:pt>
                <c:pt idx="369">
                  <c:v>42733</c:v>
                </c:pt>
                <c:pt idx="370">
                  <c:v>42734</c:v>
                </c:pt>
                <c:pt idx="371">
                  <c:v>42737</c:v>
                </c:pt>
                <c:pt idx="372">
                  <c:v>42738</c:v>
                </c:pt>
                <c:pt idx="373">
                  <c:v>42739</c:v>
                </c:pt>
                <c:pt idx="374">
                  <c:v>42740</c:v>
                </c:pt>
                <c:pt idx="375">
                  <c:v>42741</c:v>
                </c:pt>
                <c:pt idx="376">
                  <c:v>42744</c:v>
                </c:pt>
                <c:pt idx="377">
                  <c:v>42745</c:v>
                </c:pt>
                <c:pt idx="378">
                  <c:v>42746</c:v>
                </c:pt>
                <c:pt idx="379">
                  <c:v>42747</c:v>
                </c:pt>
                <c:pt idx="380">
                  <c:v>42748</c:v>
                </c:pt>
                <c:pt idx="381">
                  <c:v>42751</c:v>
                </c:pt>
                <c:pt idx="382">
                  <c:v>42752</c:v>
                </c:pt>
                <c:pt idx="383">
                  <c:v>42753</c:v>
                </c:pt>
                <c:pt idx="384">
                  <c:v>42754</c:v>
                </c:pt>
                <c:pt idx="385">
                  <c:v>42755</c:v>
                </c:pt>
                <c:pt idx="386">
                  <c:v>42758</c:v>
                </c:pt>
                <c:pt idx="387">
                  <c:v>42759</c:v>
                </c:pt>
                <c:pt idx="388">
                  <c:v>42760</c:v>
                </c:pt>
                <c:pt idx="389">
                  <c:v>42761</c:v>
                </c:pt>
                <c:pt idx="390">
                  <c:v>42762</c:v>
                </c:pt>
                <c:pt idx="391">
                  <c:v>42765</c:v>
                </c:pt>
                <c:pt idx="392">
                  <c:v>42766</c:v>
                </c:pt>
                <c:pt idx="393">
                  <c:v>42767</c:v>
                </c:pt>
                <c:pt idx="394">
                  <c:v>42768</c:v>
                </c:pt>
                <c:pt idx="395">
                  <c:v>42769</c:v>
                </c:pt>
                <c:pt idx="396">
                  <c:v>42772</c:v>
                </c:pt>
                <c:pt idx="397">
                  <c:v>42773</c:v>
                </c:pt>
                <c:pt idx="398">
                  <c:v>42774</c:v>
                </c:pt>
                <c:pt idx="399">
                  <c:v>42775</c:v>
                </c:pt>
                <c:pt idx="400">
                  <c:v>42776</c:v>
                </c:pt>
                <c:pt idx="401">
                  <c:v>42779</c:v>
                </c:pt>
                <c:pt idx="402">
                  <c:v>42780</c:v>
                </c:pt>
                <c:pt idx="403">
                  <c:v>42781</c:v>
                </c:pt>
                <c:pt idx="404">
                  <c:v>42782</c:v>
                </c:pt>
                <c:pt idx="405">
                  <c:v>42783</c:v>
                </c:pt>
                <c:pt idx="406">
                  <c:v>42786</c:v>
                </c:pt>
                <c:pt idx="407">
                  <c:v>42787</c:v>
                </c:pt>
                <c:pt idx="408">
                  <c:v>42788</c:v>
                </c:pt>
                <c:pt idx="409">
                  <c:v>42789</c:v>
                </c:pt>
                <c:pt idx="410">
                  <c:v>42790</c:v>
                </c:pt>
                <c:pt idx="411">
                  <c:v>42793</c:v>
                </c:pt>
                <c:pt idx="412">
                  <c:v>42794</c:v>
                </c:pt>
                <c:pt idx="413">
                  <c:v>42795</c:v>
                </c:pt>
                <c:pt idx="414">
                  <c:v>42796</c:v>
                </c:pt>
                <c:pt idx="415">
                  <c:v>42797</c:v>
                </c:pt>
                <c:pt idx="416">
                  <c:v>42800</c:v>
                </c:pt>
                <c:pt idx="417">
                  <c:v>42801</c:v>
                </c:pt>
                <c:pt idx="418">
                  <c:v>42802</c:v>
                </c:pt>
                <c:pt idx="419">
                  <c:v>42803</c:v>
                </c:pt>
                <c:pt idx="420">
                  <c:v>42804</c:v>
                </c:pt>
                <c:pt idx="421">
                  <c:v>42807</c:v>
                </c:pt>
                <c:pt idx="422">
                  <c:v>42808</c:v>
                </c:pt>
                <c:pt idx="423">
                  <c:v>42809</c:v>
                </c:pt>
                <c:pt idx="424">
                  <c:v>42810</c:v>
                </c:pt>
                <c:pt idx="425">
                  <c:v>42811</c:v>
                </c:pt>
                <c:pt idx="426">
                  <c:v>42814</c:v>
                </c:pt>
                <c:pt idx="427">
                  <c:v>42815</c:v>
                </c:pt>
                <c:pt idx="428">
                  <c:v>42816</c:v>
                </c:pt>
                <c:pt idx="429">
                  <c:v>42817</c:v>
                </c:pt>
                <c:pt idx="430">
                  <c:v>42818</c:v>
                </c:pt>
                <c:pt idx="431">
                  <c:v>42821</c:v>
                </c:pt>
                <c:pt idx="432">
                  <c:v>42822</c:v>
                </c:pt>
                <c:pt idx="433">
                  <c:v>42823</c:v>
                </c:pt>
                <c:pt idx="434">
                  <c:v>42824</c:v>
                </c:pt>
                <c:pt idx="435">
                  <c:v>42825</c:v>
                </c:pt>
                <c:pt idx="436">
                  <c:v>42828</c:v>
                </c:pt>
                <c:pt idx="437">
                  <c:v>42829</c:v>
                </c:pt>
                <c:pt idx="438">
                  <c:v>42830</c:v>
                </c:pt>
                <c:pt idx="439">
                  <c:v>42831</c:v>
                </c:pt>
                <c:pt idx="440">
                  <c:v>42832</c:v>
                </c:pt>
                <c:pt idx="441">
                  <c:v>42835</c:v>
                </c:pt>
                <c:pt idx="442">
                  <c:v>42836</c:v>
                </c:pt>
                <c:pt idx="443">
                  <c:v>42837</c:v>
                </c:pt>
                <c:pt idx="444">
                  <c:v>42838</c:v>
                </c:pt>
                <c:pt idx="445">
                  <c:v>42843</c:v>
                </c:pt>
                <c:pt idx="446">
                  <c:v>42844</c:v>
                </c:pt>
                <c:pt idx="447">
                  <c:v>42845</c:v>
                </c:pt>
                <c:pt idx="448">
                  <c:v>42846</c:v>
                </c:pt>
                <c:pt idx="449">
                  <c:v>42849</c:v>
                </c:pt>
                <c:pt idx="450">
                  <c:v>42850</c:v>
                </c:pt>
                <c:pt idx="451">
                  <c:v>42851</c:v>
                </c:pt>
                <c:pt idx="452">
                  <c:v>42852</c:v>
                </c:pt>
                <c:pt idx="453">
                  <c:v>42853</c:v>
                </c:pt>
                <c:pt idx="454">
                  <c:v>42857</c:v>
                </c:pt>
                <c:pt idx="455">
                  <c:v>42858</c:v>
                </c:pt>
                <c:pt idx="456">
                  <c:v>42859</c:v>
                </c:pt>
                <c:pt idx="457">
                  <c:v>42860</c:v>
                </c:pt>
                <c:pt idx="458">
                  <c:v>42863</c:v>
                </c:pt>
                <c:pt idx="459">
                  <c:v>42864</c:v>
                </c:pt>
                <c:pt idx="460">
                  <c:v>42865</c:v>
                </c:pt>
                <c:pt idx="461">
                  <c:v>42866</c:v>
                </c:pt>
                <c:pt idx="462">
                  <c:v>42867</c:v>
                </c:pt>
                <c:pt idx="463">
                  <c:v>42870</c:v>
                </c:pt>
                <c:pt idx="464">
                  <c:v>42871</c:v>
                </c:pt>
                <c:pt idx="465">
                  <c:v>42872</c:v>
                </c:pt>
                <c:pt idx="466">
                  <c:v>42873</c:v>
                </c:pt>
                <c:pt idx="467">
                  <c:v>42874</c:v>
                </c:pt>
                <c:pt idx="468">
                  <c:v>42877</c:v>
                </c:pt>
                <c:pt idx="469">
                  <c:v>42878</c:v>
                </c:pt>
                <c:pt idx="470">
                  <c:v>42879</c:v>
                </c:pt>
                <c:pt idx="471">
                  <c:v>42880</c:v>
                </c:pt>
                <c:pt idx="472">
                  <c:v>42881</c:v>
                </c:pt>
                <c:pt idx="473">
                  <c:v>42884</c:v>
                </c:pt>
                <c:pt idx="474">
                  <c:v>42885</c:v>
                </c:pt>
                <c:pt idx="475">
                  <c:v>42886</c:v>
                </c:pt>
                <c:pt idx="476">
                  <c:v>42887</c:v>
                </c:pt>
                <c:pt idx="477">
                  <c:v>42888</c:v>
                </c:pt>
                <c:pt idx="478">
                  <c:v>42891</c:v>
                </c:pt>
                <c:pt idx="479">
                  <c:v>42892</c:v>
                </c:pt>
                <c:pt idx="480">
                  <c:v>42893</c:v>
                </c:pt>
                <c:pt idx="481">
                  <c:v>42894</c:v>
                </c:pt>
                <c:pt idx="482">
                  <c:v>42895</c:v>
                </c:pt>
                <c:pt idx="483">
                  <c:v>42898</c:v>
                </c:pt>
                <c:pt idx="484">
                  <c:v>42899</c:v>
                </c:pt>
                <c:pt idx="485">
                  <c:v>42900</c:v>
                </c:pt>
                <c:pt idx="486">
                  <c:v>42901</c:v>
                </c:pt>
                <c:pt idx="487">
                  <c:v>42902</c:v>
                </c:pt>
                <c:pt idx="488">
                  <c:v>42905</c:v>
                </c:pt>
                <c:pt idx="489">
                  <c:v>42906</c:v>
                </c:pt>
                <c:pt idx="490">
                  <c:v>42907</c:v>
                </c:pt>
                <c:pt idx="491">
                  <c:v>42908</c:v>
                </c:pt>
                <c:pt idx="492">
                  <c:v>42909</c:v>
                </c:pt>
                <c:pt idx="493">
                  <c:v>42912</c:v>
                </c:pt>
                <c:pt idx="494">
                  <c:v>42913</c:v>
                </c:pt>
                <c:pt idx="495">
                  <c:v>42914</c:v>
                </c:pt>
                <c:pt idx="496">
                  <c:v>42915</c:v>
                </c:pt>
                <c:pt idx="497">
                  <c:v>42916</c:v>
                </c:pt>
                <c:pt idx="498">
                  <c:v>42919</c:v>
                </c:pt>
                <c:pt idx="499">
                  <c:v>42920</c:v>
                </c:pt>
                <c:pt idx="500">
                  <c:v>42921</c:v>
                </c:pt>
                <c:pt idx="501">
                  <c:v>42922</c:v>
                </c:pt>
                <c:pt idx="502">
                  <c:v>42923</c:v>
                </c:pt>
                <c:pt idx="503">
                  <c:v>42926</c:v>
                </c:pt>
                <c:pt idx="504">
                  <c:v>42927</c:v>
                </c:pt>
                <c:pt idx="505">
                  <c:v>42928</c:v>
                </c:pt>
                <c:pt idx="506">
                  <c:v>42929</c:v>
                </c:pt>
                <c:pt idx="507">
                  <c:v>42930</c:v>
                </c:pt>
                <c:pt idx="508">
                  <c:v>42933</c:v>
                </c:pt>
                <c:pt idx="509">
                  <c:v>42934</c:v>
                </c:pt>
                <c:pt idx="510">
                  <c:v>42935</c:v>
                </c:pt>
                <c:pt idx="511">
                  <c:v>42942</c:v>
                </c:pt>
              </c:numCache>
            </c:numRef>
          </c:xVal>
          <c:yVal>
            <c:numRef>
              <c:f>EUR1Y!$BD$2:$BD$513</c:f>
              <c:numCache>
                <c:formatCode>0.0000%</c:formatCode>
                <c:ptCount val="512"/>
                <c:pt idx="0">
                  <c:v>1.7121220365389415E-3</c:v>
                </c:pt>
                <c:pt idx="1">
                  <c:v>1.7142069143592537E-3</c:v>
                </c:pt>
                <c:pt idx="2">
                  <c:v>1.7151915597815003E-3</c:v>
                </c:pt>
                <c:pt idx="3">
                  <c:v>1.7150789337527783E-3</c:v>
                </c:pt>
                <c:pt idx="4">
                  <c:v>1.7125193537083159E-3</c:v>
                </c:pt>
                <c:pt idx="5">
                  <c:v>1.7088350931723877E-3</c:v>
                </c:pt>
                <c:pt idx="6">
                  <c:v>1.7123734987034567E-3</c:v>
                </c:pt>
                <c:pt idx="7">
                  <c:v>1.7120402510226401E-3</c:v>
                </c:pt>
                <c:pt idx="8">
                  <c:v>1.7114051087492202E-3</c:v>
                </c:pt>
                <c:pt idx="9">
                  <c:v>1.7132881911474905E-3</c:v>
                </c:pt>
                <c:pt idx="10">
                  <c:v>1.7106500569707339E-3</c:v>
                </c:pt>
                <c:pt idx="11">
                  <c:v>1.7102871322092425E-3</c:v>
                </c:pt>
                <c:pt idx="12">
                  <c:v>1.7104981925002356E-3</c:v>
                </c:pt>
                <c:pt idx="13">
                  <c:v>1.7106384513198762E-3</c:v>
                </c:pt>
                <c:pt idx="14">
                  <c:v>1.7136290144107978E-3</c:v>
                </c:pt>
                <c:pt idx="15">
                  <c:v>1.7121747446525646E-3</c:v>
                </c:pt>
                <c:pt idx="16">
                  <c:v>1.7170747380049155E-3</c:v>
                </c:pt>
                <c:pt idx="17">
                  <c:v>1.7194044342709808E-3</c:v>
                </c:pt>
                <c:pt idx="18">
                  <c:v>1.7218376176053596E-3</c:v>
                </c:pt>
                <c:pt idx="19">
                  <c:v>1.7273235792433664E-3</c:v>
                </c:pt>
                <c:pt idx="20">
                  <c:v>1.7284895782794176E-3</c:v>
                </c:pt>
                <c:pt idx="21">
                  <c:v>1.7355558682714983E-3</c:v>
                </c:pt>
                <c:pt idx="22">
                  <c:v>1.7367956381016832E-3</c:v>
                </c:pt>
                <c:pt idx="23">
                  <c:v>1.7380321660658575E-3</c:v>
                </c:pt>
                <c:pt idx="24">
                  <c:v>1.7422362891763772E-3</c:v>
                </c:pt>
                <c:pt idx="25">
                  <c:v>1.7419852619092273E-3</c:v>
                </c:pt>
                <c:pt idx="26">
                  <c:v>1.7441661774724281E-3</c:v>
                </c:pt>
                <c:pt idx="27">
                  <c:v>1.7453832539860974E-3</c:v>
                </c:pt>
                <c:pt idx="28">
                  <c:v>1.7465970885490152E-3</c:v>
                </c:pt>
                <c:pt idx="29">
                  <c:v>1.7508344922028999E-3</c:v>
                </c:pt>
                <c:pt idx="30">
                  <c:v>1.7505329220703721E-3</c:v>
                </c:pt>
                <c:pt idx="31">
                  <c:v>1.7526176316864882E-3</c:v>
                </c:pt>
                <c:pt idx="32">
                  <c:v>1.7538120142950419E-3</c:v>
                </c:pt>
                <c:pt idx="33">
                  <c:v>1.7550031548698502E-3</c:v>
                </c:pt>
                <c:pt idx="34">
                  <c:v>1.7592747015812585E-3</c:v>
                </c:pt>
                <c:pt idx="35">
                  <c:v>1.7589221576209751E-3</c:v>
                </c:pt>
                <c:pt idx="36">
                  <c:v>1.760910226825146E-3</c:v>
                </c:pt>
                <c:pt idx="37">
                  <c:v>1.7620819149506855E-3</c:v>
                </c:pt>
                <c:pt idx="38">
                  <c:v>1.7631167317927376E-3</c:v>
                </c:pt>
                <c:pt idx="39">
                  <c:v>1.7670215148295381E-3</c:v>
                </c:pt>
                <c:pt idx="40">
                  <c:v>1.7666161101040547E-3</c:v>
                </c:pt>
                <c:pt idx="41">
                  <c:v>1.7682326796727124E-3</c:v>
                </c:pt>
                <c:pt idx="42">
                  <c:v>1.769244241897953E-3</c:v>
                </c:pt>
                <c:pt idx="43">
                  <c:v>1.7702519283118278E-3</c:v>
                </c:pt>
                <c:pt idx="44">
                  <c:v>1.774184515469778E-3</c:v>
                </c:pt>
                <c:pt idx="45">
                  <c:v>1.7740035948940584E-3</c:v>
                </c:pt>
                <c:pt idx="46">
                  <c:v>1.7764026387380519E-3</c:v>
                </c:pt>
                <c:pt idx="47">
                  <c:v>1.7777011907394984E-3</c:v>
                </c:pt>
                <c:pt idx="48">
                  <c:v>1.7790044735953418E-3</c:v>
                </c:pt>
                <c:pt idx="49">
                  <c:v>1.7832856342314444E-3</c:v>
                </c:pt>
                <c:pt idx="50">
                  <c:v>1.783115614555589E-3</c:v>
                </c:pt>
                <c:pt idx="51">
                  <c:v>1.785591851347689E-3</c:v>
                </c:pt>
                <c:pt idx="52">
                  <c:v>1.7869235197254434E-3</c:v>
                </c:pt>
                <c:pt idx="53">
                  <c:v>1.788259919090603E-3</c:v>
                </c:pt>
                <c:pt idx="54">
                  <c:v>1.7926173115770747E-3</c:v>
                </c:pt>
                <c:pt idx="55">
                  <c:v>1.7924588195824668E-3</c:v>
                </c:pt>
                <c:pt idx="56">
                  <c:v>1.7950128813979795E-3</c:v>
                </c:pt>
                <c:pt idx="57">
                  <c:v>1.796377667092055E-3</c:v>
                </c:pt>
                <c:pt idx="58">
                  <c:v>1.7977471839093831E-3</c:v>
                </c:pt>
                <c:pt idx="59">
                  <c:v>1.8021795540905325E-3</c:v>
                </c:pt>
                <c:pt idx="60">
                  <c:v>1.8020332165669119E-3</c:v>
                </c:pt>
                <c:pt idx="61">
                  <c:v>1.8046657355369389E-3</c:v>
                </c:pt>
                <c:pt idx="62">
                  <c:v>1.8060636395100624E-3</c:v>
                </c:pt>
                <c:pt idx="63">
                  <c:v>1.8074662747459991E-3</c:v>
                </c:pt>
                <c:pt idx="64">
                  <c:v>1.8119723685188121E-3</c:v>
                </c:pt>
                <c:pt idx="65">
                  <c:v>1.8118388122647191E-3</c:v>
                </c:pt>
                <c:pt idx="66">
                  <c:v>1.8145504205750753E-3</c:v>
                </c:pt>
                <c:pt idx="67">
                  <c:v>1.8161268331862339E-3</c:v>
                </c:pt>
                <c:pt idx="68">
                  <c:v>1.8177109753719689E-3</c:v>
                </c:pt>
                <c:pt idx="69">
                  <c:v>1.822438510934371E-3</c:v>
                </c:pt>
                <c:pt idx="70">
                  <c:v>1.8224735304986038E-3</c:v>
                </c:pt>
                <c:pt idx="71">
                  <c:v>1.8257476312316758E-3</c:v>
                </c:pt>
                <c:pt idx="72">
                  <c:v>1.8273781516546176E-3</c:v>
                </c:pt>
                <c:pt idx="73">
                  <c:v>1.8290164019168418E-3</c:v>
                </c:pt>
                <c:pt idx="74">
                  <c:v>1.8338299405678622E-3</c:v>
                </c:pt>
                <c:pt idx="75">
                  <c:v>1.8339030175506573E-3</c:v>
                </c:pt>
                <c:pt idx="76">
                  <c:v>1.8373236021745809E-3</c:v>
                </c:pt>
                <c:pt idx="77">
                  <c:v>1.8390082322888948E-3</c:v>
                </c:pt>
                <c:pt idx="78">
                  <c:v>1.8407005925163706E-3</c:v>
                </c:pt>
                <c:pt idx="79">
                  <c:v>1.8455980848842799E-3</c:v>
                </c:pt>
                <c:pt idx="80">
                  <c:v>1.8457102440308946E-3</c:v>
                </c:pt>
                <c:pt idx="81">
                  <c:v>1.8492783467485251E-3</c:v>
                </c:pt>
                <c:pt idx="82">
                  <c:v>1.8510170884964829E-3</c:v>
                </c:pt>
                <c:pt idx="83">
                  <c:v>1.8527635606399994E-3</c:v>
                </c:pt>
                <c:pt idx="84">
                  <c:v>1.8577429574501631E-3</c:v>
                </c:pt>
                <c:pt idx="85">
                  <c:v>1.8578952235510976E-3</c:v>
                </c:pt>
                <c:pt idx="86">
                  <c:v>1.8616118787352712E-3</c:v>
                </c:pt>
                <c:pt idx="87">
                  <c:v>1.8634047341213897E-3</c:v>
                </c:pt>
                <c:pt idx="88">
                  <c:v>1.8651508607655395E-3</c:v>
                </c:pt>
                <c:pt idx="89">
                  <c:v>1.8701553839322426E-3</c:v>
                </c:pt>
                <c:pt idx="90">
                  <c:v>1.8702924490734366E-3</c:v>
                </c:pt>
                <c:pt idx="91">
                  <c:v>1.8739844861560533E-3</c:v>
                </c:pt>
                <c:pt idx="92">
                  <c:v>1.8757718099265692E-3</c:v>
                </c:pt>
                <c:pt idx="93">
                  <c:v>1.8775660000142171E-3</c:v>
                </c:pt>
                <c:pt idx="94">
                  <c:v>1.8826445074046024E-3</c:v>
                </c:pt>
                <c:pt idx="95">
                  <c:v>1.8828165807328187E-3</c:v>
                </c:pt>
                <c:pt idx="96">
                  <c:v>1.8866399465340667E-3</c:v>
                </c:pt>
                <c:pt idx="97">
                  <c:v>1.8884753353192831E-3</c:v>
                </c:pt>
                <c:pt idx="98">
                  <c:v>1.8903175906876484E-3</c:v>
                </c:pt>
                <c:pt idx="99">
                  <c:v>1.8954682626071142E-3</c:v>
                </c:pt>
                <c:pt idx="100">
                  <c:v>1.8956762542596255E-3</c:v>
                </c:pt>
                <c:pt idx="101">
                  <c:v>1.8996318676273252E-3</c:v>
                </c:pt>
                <c:pt idx="102">
                  <c:v>1.9015153233070501E-3</c:v>
                </c:pt>
                <c:pt idx="103">
                  <c:v>1.9034056458424927E-3</c:v>
                </c:pt>
                <c:pt idx="104">
                  <c:v>1.9086266626697093E-3</c:v>
                </c:pt>
                <c:pt idx="105">
                  <c:v>1.9088714828208722E-3</c:v>
                </c:pt>
                <c:pt idx="106">
                  <c:v>1.9129602627386306E-3</c:v>
                </c:pt>
                <c:pt idx="107">
                  <c:v>1.9150678805266842E-3</c:v>
                </c:pt>
                <c:pt idx="108">
                  <c:v>1.9171830447621393E-3</c:v>
                </c:pt>
                <c:pt idx="109">
                  <c:v>1.9248464229515972E-3</c:v>
                </c:pt>
                <c:pt idx="110">
                  <c:v>1.9269398432752995E-3</c:v>
                </c:pt>
                <c:pt idx="111">
                  <c:v>1.9288599007415439E-3</c:v>
                </c:pt>
                <c:pt idx="112">
                  <c:v>1.9307845724699847E-3</c:v>
                </c:pt>
                <c:pt idx="113">
                  <c:v>1.9308464041770989E-3</c:v>
                </c:pt>
                <c:pt idx="114">
                  <c:v>1.9404771459923546E-3</c:v>
                </c:pt>
                <c:pt idx="115">
                  <c:v>1.9424295038633543E-3</c:v>
                </c:pt>
                <c:pt idx="116">
                  <c:v>1.9443864761869991E-3</c:v>
                </c:pt>
                <c:pt idx="117">
                  <c:v>1.95010377627601E-3</c:v>
                </c:pt>
                <c:pt idx="118">
                  <c:v>1.9501955547635327E-3</c:v>
                </c:pt>
                <c:pt idx="119">
                  <c:v>1.9542405555591559E-3</c:v>
                </c:pt>
                <c:pt idx="120">
                  <c:v>1.9562252151778801E-3</c:v>
                </c:pt>
                <c:pt idx="121">
                  <c:v>1.9582144894429747E-3</c:v>
                </c:pt>
                <c:pt idx="122">
                  <c:v>1.9639919082424218E-3</c:v>
                </c:pt>
                <c:pt idx="123">
                  <c:v>1.9641020306656936E-3</c:v>
                </c:pt>
                <c:pt idx="124">
                  <c:v>1.9682300814433209E-3</c:v>
                </c:pt>
                <c:pt idx="125">
                  <c:v>1.9702470441750166E-3</c:v>
                </c:pt>
                <c:pt idx="126">
                  <c:v>1.9722686217500834E-3</c:v>
                </c:pt>
                <c:pt idx="127">
                  <c:v>1.97810493795817E-3</c:v>
                </c:pt>
                <c:pt idx="128">
                  <c:v>1.9782340153607471E-3</c:v>
                </c:pt>
                <c:pt idx="129">
                  <c:v>1.9824457332679722E-3</c:v>
                </c:pt>
                <c:pt idx="130">
                  <c:v>1.9847007381089705E-3</c:v>
                </c:pt>
                <c:pt idx="131">
                  <c:v>1.9869625475964327E-3</c:v>
                </c:pt>
                <c:pt idx="132">
                  <c:v>1.9930632759360017E-3</c:v>
                </c:pt>
                <c:pt idx="133">
                  <c:v>1.9953410688415977E-3</c:v>
                </c:pt>
                <c:pt idx="134">
                  <c:v>1.9983736663811841E-3</c:v>
                </c:pt>
                <c:pt idx="135">
                  <c:v>2.0006763047378936E-3</c:v>
                </c:pt>
                <c:pt idx="136">
                  <c:v>2.0029857480723862E-3</c:v>
                </c:pt>
                <c:pt idx="137">
                  <c:v>2.0091499554012507E-3</c:v>
                </c:pt>
                <c:pt idx="138">
                  <c:v>2.0095516182730279E-3</c:v>
                </c:pt>
                <c:pt idx="139">
                  <c:v>2.0146350410863291E-3</c:v>
                </c:pt>
                <c:pt idx="140">
                  <c:v>2.0169853152952411E-3</c:v>
                </c:pt>
                <c:pt idx="141">
                  <c:v>2.0193423948189348E-3</c:v>
                </c:pt>
                <c:pt idx="142">
                  <c:v>2.0255682796579124E-3</c:v>
                </c:pt>
                <c:pt idx="143">
                  <c:v>2.0260104483882926E-3</c:v>
                </c:pt>
                <c:pt idx="144">
                  <c:v>2.0312298738795012E-3</c:v>
                </c:pt>
                <c:pt idx="145">
                  <c:v>2.033627786324065E-3</c:v>
                </c:pt>
                <c:pt idx="146">
                  <c:v>2.0360325044284891E-3</c:v>
                </c:pt>
                <c:pt idx="147">
                  <c:v>2.0423182653607065E-3</c:v>
                </c:pt>
                <c:pt idx="148">
                  <c:v>2.0428018418014384E-3</c:v>
                </c:pt>
                <c:pt idx="149">
                  <c:v>2.0481581815944483E-3</c:v>
                </c:pt>
                <c:pt idx="150">
                  <c:v>2.0506037347076899E-3</c:v>
                </c:pt>
                <c:pt idx="151">
                  <c:v>2.0530560938322047E-3</c:v>
                </c:pt>
                <c:pt idx="152">
                  <c:v>2.0700670967994275E-3</c:v>
                </c:pt>
                <c:pt idx="153">
                  <c:v>2.0814164192354506E-3</c:v>
                </c:pt>
                <c:pt idx="154">
                  <c:v>2.1182316966646617E-3</c:v>
                </c:pt>
                <c:pt idx="155">
                  <c:v>2.1319731204520048E-3</c:v>
                </c:pt>
                <c:pt idx="156">
                  <c:v>2.1458202291290097E-3</c:v>
                </c:pt>
                <c:pt idx="157">
                  <c:v>2.1597730271317988E-3</c:v>
                </c:pt>
                <c:pt idx="158">
                  <c:v>2.1771869654378007E-3</c:v>
                </c:pt>
                <c:pt idx="159">
                  <c:v>2.2166412023165989E-3</c:v>
                </c:pt>
                <c:pt idx="160">
                  <c:v>2.23112251468065E-3</c:v>
                </c:pt>
                <c:pt idx="161">
                  <c:v>2.2457095437007327E-3</c:v>
                </c:pt>
                <c:pt idx="162">
                  <c:v>2.2604022940501504E-3</c:v>
                </c:pt>
                <c:pt idx="163">
                  <c:v>2.2781086106488514E-3</c:v>
                </c:pt>
                <c:pt idx="164">
                  <c:v>2.3202306034029816E-3</c:v>
                </c:pt>
                <c:pt idx="165">
                  <c:v>2.3354520316919624E-3</c:v>
                </c:pt>
                <c:pt idx="166">
                  <c:v>2.3507792100649206E-3</c:v>
                </c:pt>
                <c:pt idx="167">
                  <c:v>2.3532084909065037E-3</c:v>
                </c:pt>
                <c:pt idx="168">
                  <c:v>2.3582084961601586E-3</c:v>
                </c:pt>
                <c:pt idx="169">
                  <c:v>2.3628926689393606E-3</c:v>
                </c:pt>
                <c:pt idx="170">
                  <c:v>2.3656153078438266E-3</c:v>
                </c:pt>
                <c:pt idx="171">
                  <c:v>2.3683356712356921E-3</c:v>
                </c:pt>
                <c:pt idx="172">
                  <c:v>2.3710537590954659E-3</c:v>
                </c:pt>
                <c:pt idx="173">
                  <c:v>2.3846100647596773E-3</c:v>
                </c:pt>
                <c:pt idx="174">
                  <c:v>2.3873144990342299E-3</c:v>
                </c:pt>
                <c:pt idx="175">
                  <c:v>2.3900166576455084E-3</c:v>
                </c:pt>
                <c:pt idx="176">
                  <c:v>2.3959351794067881E-3</c:v>
                </c:pt>
                <c:pt idx="177">
                  <c:v>2.4008025350855744E-3</c:v>
                </c:pt>
                <c:pt idx="178">
                  <c:v>2.4034933151010338E-3</c:v>
                </c:pt>
                <c:pt idx="179">
                  <c:v>2.4061818193415272E-3</c:v>
                </c:pt>
                <c:pt idx="180">
                  <c:v>2.4088680477882211E-3</c:v>
                </c:pt>
                <c:pt idx="181">
                  <c:v>2.4147857418583764E-3</c:v>
                </c:pt>
                <c:pt idx="182">
                  <c:v>2.4195902032655668E-3</c:v>
                </c:pt>
                <c:pt idx="183">
                  <c:v>2.4222650524651271E-3</c:v>
                </c:pt>
                <c:pt idx="184">
                  <c:v>2.4249376257596336E-3</c:v>
                </c:pt>
                <c:pt idx="185">
                  <c:v>2.4341007157127818E-3</c:v>
                </c:pt>
                <c:pt idx="186">
                  <c:v>2.4351495333772544E-3</c:v>
                </c:pt>
                <c:pt idx="187">
                  <c:v>2.4382663530100874E-3</c:v>
                </c:pt>
                <c:pt idx="188">
                  <c:v>2.4409252704866379E-3</c:v>
                </c:pt>
                <c:pt idx="189">
                  <c:v>2.4435819119289237E-3</c:v>
                </c:pt>
                <c:pt idx="190">
                  <c:v>2.4462362773187665E-3</c:v>
                </c:pt>
                <c:pt idx="191">
                  <c:v>2.4521541443068427E-3</c:v>
                </c:pt>
                <c:pt idx="192">
                  <c:v>2.4568309779860091E-3</c:v>
                </c:pt>
                <c:pt idx="193">
                  <c:v>2.4594739628379159E-3</c:v>
                </c:pt>
                <c:pt idx="194">
                  <c:v>2.4621146715274405E-3</c:v>
                </c:pt>
                <c:pt idx="195">
                  <c:v>2.4647531040361869E-3</c:v>
                </c:pt>
                <c:pt idx="196">
                  <c:v>2.4657471714354118E-3</c:v>
                </c:pt>
                <c:pt idx="197">
                  <c:v>2.475284071898095E-3</c:v>
                </c:pt>
                <c:pt idx="198">
                  <c:v>2.477911123229197E-3</c:v>
                </c:pt>
                <c:pt idx="199">
                  <c:v>2.4805358982702389E-3</c:v>
                </c:pt>
                <c:pt idx="200">
                  <c:v>2.4831583970030429E-3</c:v>
                </c:pt>
                <c:pt idx="201">
                  <c:v>2.4890788746417649E-3</c:v>
                </c:pt>
                <c:pt idx="202">
                  <c:v>2.4936256284889932E-3</c:v>
                </c:pt>
                <c:pt idx="203">
                  <c:v>2.4962367454083876E-3</c:v>
                </c:pt>
                <c:pt idx="204">
                  <c:v>2.4988455859111377E-3</c:v>
                </c:pt>
                <c:pt idx="205">
                  <c:v>2.5014521499786284E-3</c:v>
                </c:pt>
                <c:pt idx="206">
                  <c:v>2.5073748470919649E-3</c:v>
                </c:pt>
                <c:pt idx="207">
                  <c:v>2.5118556415388029E-3</c:v>
                </c:pt>
                <c:pt idx="208">
                  <c:v>2.5144508231612797E-3</c:v>
                </c:pt>
                <c:pt idx="209">
                  <c:v>2.5170437282409667E-3</c:v>
                </c:pt>
                <c:pt idx="210">
                  <c:v>2.5196343567594672E-3</c:v>
                </c:pt>
                <c:pt idx="211">
                  <c:v>2.5255598827791732E-3</c:v>
                </c:pt>
                <c:pt idx="212">
                  <c:v>2.5299741048661673E-3</c:v>
                </c:pt>
                <c:pt idx="213">
                  <c:v>2.5325533503113345E-3</c:v>
                </c:pt>
                <c:pt idx="214">
                  <c:v>2.5351303190884428E-3</c:v>
                </c:pt>
                <c:pt idx="215">
                  <c:v>2.5377050111795329E-3</c:v>
                </c:pt>
                <c:pt idx="216">
                  <c:v>2.5436339755365526E-3</c:v>
                </c:pt>
                <c:pt idx="217">
                  <c:v>2.5479810123263027E-3</c:v>
                </c:pt>
                <c:pt idx="218">
                  <c:v>2.5505443207196822E-3</c:v>
                </c:pt>
                <c:pt idx="219">
                  <c:v>2.5531053523203898E-3</c:v>
                </c:pt>
                <c:pt idx="220">
                  <c:v>2.5556641071106858E-3</c:v>
                </c:pt>
                <c:pt idx="221">
                  <c:v>2.5615971192351635E-3</c:v>
                </c:pt>
                <c:pt idx="222">
                  <c:v>2.565876357812752E-3</c:v>
                </c:pt>
                <c:pt idx="223">
                  <c:v>2.5684237282853403E-3</c:v>
                </c:pt>
                <c:pt idx="224">
                  <c:v>2.5709688218413006E-3</c:v>
                </c:pt>
                <c:pt idx="225">
                  <c:v>2.5735116384631128E-3</c:v>
                </c:pt>
                <c:pt idx="226">
                  <c:v>2.5794493077835293E-3</c:v>
                </c:pt>
                <c:pt idx="227">
                  <c:v>2.5836601352571629E-3</c:v>
                </c:pt>
                <c:pt idx="228">
                  <c:v>2.5861915669447744E-3</c:v>
                </c:pt>
                <c:pt idx="229">
                  <c:v>2.5887207215926785E-3</c:v>
                </c:pt>
                <c:pt idx="230">
                  <c:v>2.5914245180745084E-3</c:v>
                </c:pt>
                <c:pt idx="231">
                  <c:v>2.5984482617641552E-3</c:v>
                </c:pt>
                <c:pt idx="232">
                  <c:v>2.6044575864469792E-3</c:v>
                </c:pt>
                <c:pt idx="233">
                  <c:v>2.6077198109156203E-3</c:v>
                </c:pt>
                <c:pt idx="234">
                  <c:v>2.610983618365897E-3</c:v>
                </c:pt>
                <c:pt idx="235">
                  <c:v>2.6142490088131407E-3</c:v>
                </c:pt>
                <c:pt idx="236">
                  <c:v>2.6212843544958253E-3</c:v>
                </c:pt>
                <c:pt idx="237">
                  <c:v>2.6273264008842951E-3</c:v>
                </c:pt>
                <c:pt idx="238">
                  <c:v>2.6305997065509228E-3</c:v>
                </c:pt>
                <c:pt idx="239">
                  <c:v>2.6338745953084688E-3</c:v>
                </c:pt>
                <c:pt idx="240">
                  <c:v>2.6371510671722637E-3</c:v>
                </c:pt>
                <c:pt idx="241">
                  <c:v>2.6441976000899049E-3</c:v>
                </c:pt>
                <c:pt idx="242">
                  <c:v>2.650272786005953E-3</c:v>
                </c:pt>
                <c:pt idx="243">
                  <c:v>2.6535571736372963E-3</c:v>
                </c:pt>
                <c:pt idx="244">
                  <c:v>2.6568431444690594E-3</c:v>
                </c:pt>
                <c:pt idx="245">
                  <c:v>2.6601306985172299E-3</c:v>
                </c:pt>
                <c:pt idx="246">
                  <c:v>2.6671880039134364E-3</c:v>
                </c:pt>
                <c:pt idx="247">
                  <c:v>2.6732967471865023E-3</c:v>
                </c:pt>
                <c:pt idx="248">
                  <c:v>2.6765922175519185E-3</c:v>
                </c:pt>
                <c:pt idx="249">
                  <c:v>2.6798892712279134E-3</c:v>
                </c:pt>
                <c:pt idx="250">
                  <c:v>2.6831879082302545E-3</c:v>
                </c:pt>
                <c:pt idx="251">
                  <c:v>2.6902555713521925E-3</c:v>
                </c:pt>
                <c:pt idx="252">
                  <c:v>2.6963982898197659E-3</c:v>
                </c:pt>
                <c:pt idx="253">
                  <c:v>2.6997048436910214E-3</c:v>
                </c:pt>
                <c:pt idx="254">
                  <c:v>2.7030129809836705E-3</c:v>
                </c:pt>
                <c:pt idx="255">
                  <c:v>2.7063227017130437E-3</c:v>
                </c:pt>
                <c:pt idx="256">
                  <c:v>2.7134003078100252E-3</c:v>
                </c:pt>
                <c:pt idx="257">
                  <c:v>2.7195774193170862E-3</c:v>
                </c:pt>
                <c:pt idx="258">
                  <c:v>2.722895057468794E-3</c:v>
                </c:pt>
                <c:pt idx="259">
                  <c:v>2.7262142791529302E-3</c:v>
                </c:pt>
                <c:pt idx="260">
                  <c:v>2.729535084384606E-3</c:v>
                </c:pt>
                <c:pt idx="261">
                  <c:v>2.736622218708865E-3</c:v>
                </c:pt>
                <c:pt idx="262">
                  <c:v>2.7428341411084209E-3</c:v>
                </c:pt>
                <c:pt idx="263">
                  <c:v>2.7461628643180415E-3</c:v>
                </c:pt>
                <c:pt idx="264">
                  <c:v>2.7494931711709056E-3</c:v>
                </c:pt>
                <c:pt idx="265">
                  <c:v>2.7528250616830011E-3</c:v>
                </c:pt>
                <c:pt idx="266">
                  <c:v>2.7599213094885015E-3</c:v>
                </c:pt>
                <c:pt idx="267">
                  <c:v>2.7661684606419055E-3</c:v>
                </c:pt>
                <c:pt idx="268">
                  <c:v>2.7695082696890892E-3</c:v>
                </c:pt>
                <c:pt idx="269">
                  <c:v>2.7728496624909887E-3</c:v>
                </c:pt>
                <c:pt idx="270">
                  <c:v>2.7761926390640302E-3</c:v>
                </c:pt>
                <c:pt idx="271">
                  <c:v>2.7832975856074567E-3</c:v>
                </c:pt>
                <c:pt idx="272">
                  <c:v>2.7895803833838523E-3</c:v>
                </c:pt>
                <c:pt idx="273">
                  <c:v>2.7929312790508768E-3</c:v>
                </c:pt>
                <c:pt idx="274">
                  <c:v>2.7962837585849666E-3</c:v>
                </c:pt>
                <c:pt idx="275">
                  <c:v>2.7996378220018891E-3</c:v>
                </c:pt>
                <c:pt idx="276">
                  <c:v>2.8067510525418954E-3</c:v>
                </c:pt>
                <c:pt idx="277">
                  <c:v>2.8130699148191884E-3</c:v>
                </c:pt>
                <c:pt idx="278">
                  <c:v>2.8164318978911797E-3</c:v>
                </c:pt>
                <c:pt idx="279">
                  <c:v>2.8197954649423658E-3</c:v>
                </c:pt>
                <c:pt idx="280">
                  <c:v>2.823160615988952E-3</c:v>
                </c:pt>
                <c:pt idx="281">
                  <c:v>2.8302817157869319E-3</c:v>
                </c:pt>
                <c:pt idx="282">
                  <c:v>2.8366370604505811E-3</c:v>
                </c:pt>
                <c:pt idx="283">
                  <c:v>2.8400101317150738E-3</c:v>
                </c:pt>
                <c:pt idx="284">
                  <c:v>2.8433847870717663E-3</c:v>
                </c:pt>
                <c:pt idx="285">
                  <c:v>2.8467610265364269E-3</c:v>
                </c:pt>
                <c:pt idx="286">
                  <c:v>2.853889580854886E-3</c:v>
                </c:pt>
                <c:pt idx="287">
                  <c:v>2.8602818257990933E-3</c:v>
                </c:pt>
                <c:pt idx="288">
                  <c:v>2.8636659860466875E-3</c:v>
                </c:pt>
                <c:pt idx="289">
                  <c:v>2.8670517304990491E-3</c:v>
                </c:pt>
                <c:pt idx="290">
                  <c:v>2.8704390591728223E-3</c:v>
                </c:pt>
                <c:pt idx="291">
                  <c:v>2.8775746532765929E-3</c:v>
                </c:pt>
                <c:pt idx="292">
                  <c:v>2.884004216404622E-3</c:v>
                </c:pt>
                <c:pt idx="293">
                  <c:v>2.8873994664276705E-3</c:v>
                </c:pt>
                <c:pt idx="294">
                  <c:v>2.8907963007693675E-3</c:v>
                </c:pt>
                <c:pt idx="295">
                  <c:v>2.89419471944592E-3</c:v>
                </c:pt>
                <c:pt idx="296">
                  <c:v>2.9014703586663702E-3</c:v>
                </c:pt>
                <c:pt idx="297">
                  <c:v>2.9083446520438228E-3</c:v>
                </c:pt>
                <c:pt idx="298">
                  <c:v>2.9118876880250273E-3</c:v>
                </c:pt>
                <c:pt idx="299">
                  <c:v>2.9154329451861836E-3</c:v>
                </c:pt>
                <c:pt idx="300">
                  <c:v>2.920663955844682E-3</c:v>
                </c:pt>
                <c:pt idx="301">
                  <c:v>2.9329844784561905E-3</c:v>
                </c:pt>
                <c:pt idx="302">
                  <c:v>2.9416528213505669E-3</c:v>
                </c:pt>
                <c:pt idx="303">
                  <c:v>2.9469162439590109E-3</c:v>
                </c:pt>
                <c:pt idx="304">
                  <c:v>2.9521861492667638E-3</c:v>
                </c:pt>
                <c:pt idx="305">
                  <c:v>2.9574625373767569E-3</c:v>
                </c:pt>
                <c:pt idx="306">
                  <c:v>2.9592029282260765E-3</c:v>
                </c:pt>
                <c:pt idx="307">
                  <c:v>2.9786329199102428E-3</c:v>
                </c:pt>
                <c:pt idx="308">
                  <c:v>2.9839417235857004E-3</c:v>
                </c:pt>
                <c:pt idx="309">
                  <c:v>2.9892570106862431E-3</c:v>
                </c:pt>
                <c:pt idx="310">
                  <c:v>2.994578781315458E-3</c:v>
                </c:pt>
                <c:pt idx="311">
                  <c:v>3.0069559420279847E-3</c:v>
                </c:pt>
                <c:pt idx="312">
                  <c:v>3.015930701212058E-3</c:v>
                </c:pt>
                <c:pt idx="313">
                  <c:v>3.0212848910540122E-3</c:v>
                </c:pt>
                <c:pt idx="314">
                  <c:v>3.0266455650529585E-3</c:v>
                </c:pt>
                <c:pt idx="315">
                  <c:v>3.0320127233137996E-3</c:v>
                </c:pt>
                <c:pt idx="316">
                  <c:v>3.0444156458265827E-3</c:v>
                </c:pt>
                <c:pt idx="317">
                  <c:v>3.0535462010831357E-3</c:v>
                </c:pt>
                <c:pt idx="318">
                  <c:v>3.0589457822346503E-3</c:v>
                </c:pt>
                <c:pt idx="319">
                  <c:v>3.0643518482814159E-3</c:v>
                </c:pt>
                <c:pt idx="320">
                  <c:v>3.0697643993294298E-3</c:v>
                </c:pt>
                <c:pt idx="321">
                  <c:v>3.0821913788436697E-3</c:v>
                </c:pt>
                <c:pt idx="322">
                  <c:v>3.0914794556569825E-3</c:v>
                </c:pt>
                <c:pt idx="323">
                  <c:v>3.0969244333049219E-3</c:v>
                </c:pt>
                <c:pt idx="324">
                  <c:v>3.1023758965925035E-3</c:v>
                </c:pt>
                <c:pt idx="325">
                  <c:v>3.107833845627038E-3</c:v>
                </c:pt>
                <c:pt idx="326">
                  <c:v>3.1202831773673848E-3</c:v>
                </c:pt>
                <c:pt idx="327">
                  <c:v>3.1297305013723953E-3</c:v>
                </c:pt>
                <c:pt idx="328">
                  <c:v>3.1352208807476443E-3</c:v>
                </c:pt>
                <c:pt idx="329">
                  <c:v>3.1407177465130574E-3</c:v>
                </c:pt>
                <c:pt idx="330">
                  <c:v>3.1462210987770424E-3</c:v>
                </c:pt>
                <c:pt idx="331">
                  <c:v>3.1586910779905818E-3</c:v>
                </c:pt>
                <c:pt idx="332">
                  <c:v>3.1682993749756519E-3</c:v>
                </c:pt>
                <c:pt idx="333">
                  <c:v>3.1738351613520188E-3</c:v>
                </c:pt>
                <c:pt idx="334">
                  <c:v>3.1793774348760811E-3</c:v>
                </c:pt>
                <c:pt idx="335">
                  <c:v>3.1849261956564648E-3</c:v>
                </c:pt>
                <c:pt idx="336">
                  <c:v>3.1974151176108307E-3</c:v>
                </c:pt>
                <c:pt idx="337">
                  <c:v>3.2071861135178812E-3</c:v>
                </c:pt>
                <c:pt idx="338">
                  <c:v>3.2127673122140706E-3</c:v>
                </c:pt>
                <c:pt idx="339">
                  <c:v>3.2183549988207424E-3</c:v>
                </c:pt>
                <c:pt idx="340">
                  <c:v>3.2239491734482747E-3</c:v>
                </c:pt>
                <c:pt idx="341">
                  <c:v>3.2364553334295445E-3</c:v>
                </c:pt>
                <c:pt idx="342">
                  <c:v>3.2463907543576931E-3</c:v>
                </c:pt>
                <c:pt idx="343">
                  <c:v>3.2520173707353333E-3</c:v>
                </c:pt>
                <c:pt idx="344">
                  <c:v>3.257650475793252E-3</c:v>
                </c:pt>
                <c:pt idx="345">
                  <c:v>3.263290069641826E-3</c:v>
                </c:pt>
                <c:pt idx="346">
                  <c:v>3.2758117629539418E-3</c:v>
                </c:pt>
                <c:pt idx="347">
                  <c:v>3.2859133351596432E-3</c:v>
                </c:pt>
                <c:pt idx="348">
                  <c:v>3.2915853746243837E-3</c:v>
                </c:pt>
                <c:pt idx="349">
                  <c:v>3.2972639035451102E-3</c:v>
                </c:pt>
                <c:pt idx="350">
                  <c:v>3.3029489220335146E-3</c:v>
                </c:pt>
                <c:pt idx="351">
                  <c:v>3.3154844439955201E-3</c:v>
                </c:pt>
                <c:pt idx="352">
                  <c:v>3.3257538938946734E-3</c:v>
                </c:pt>
                <c:pt idx="353">
                  <c:v>3.3314713618957442E-3</c:v>
                </c:pt>
                <c:pt idx="354">
                  <c:v>3.3371953201352979E-3</c:v>
                </c:pt>
                <c:pt idx="355">
                  <c:v>3.3429257687252463E-3</c:v>
                </c:pt>
                <c:pt idx="356">
                  <c:v>3.3554734146707104E-3</c:v>
                </c:pt>
                <c:pt idx="357">
                  <c:v>3.3659124688405484E-3</c:v>
                </c:pt>
                <c:pt idx="358">
                  <c:v>3.3716753708714175E-3</c:v>
                </c:pt>
                <c:pt idx="359">
                  <c:v>3.3774447639289616E-3</c:v>
                </c:pt>
                <c:pt idx="360">
                  <c:v>3.3832206481264056E-3</c:v>
                </c:pt>
                <c:pt idx="361">
                  <c:v>3.3957787134008769E-3</c:v>
                </c:pt>
                <c:pt idx="362">
                  <c:v>3.4063890985809799E-3</c:v>
                </c:pt>
                <c:pt idx="363">
                  <c:v>3.4121974401786978E-3</c:v>
                </c:pt>
                <c:pt idx="364">
                  <c:v>3.4180122735978521E-3</c:v>
                </c:pt>
                <c:pt idx="365">
                  <c:v>3.4236567545703374E-3</c:v>
                </c:pt>
                <c:pt idx="366">
                  <c:v>3.4427686278383465E-3</c:v>
                </c:pt>
                <c:pt idx="367">
                  <c:v>3.4519662891163948E-3</c:v>
                </c:pt>
                <c:pt idx="368">
                  <c:v>3.4576456226577111E-3</c:v>
                </c:pt>
                <c:pt idx="369">
                  <c:v>3.4633307653082757E-3</c:v>
                </c:pt>
                <c:pt idx="370">
                  <c:v>3.4656595314956737E-3</c:v>
                </c:pt>
                <c:pt idx="371">
                  <c:v>3.4861294290027328E-3</c:v>
                </c:pt>
                <c:pt idx="372">
                  <c:v>3.4918436186992712E-3</c:v>
                </c:pt>
                <c:pt idx="373">
                  <c:v>3.4975636181051261E-3</c:v>
                </c:pt>
                <c:pt idx="374">
                  <c:v>3.5032894273206005E-3</c:v>
                </c:pt>
                <c:pt idx="375">
                  <c:v>3.5156972145607228E-3</c:v>
                </c:pt>
                <c:pt idx="376">
                  <c:v>3.5262507642913323E-3</c:v>
                </c:pt>
                <c:pt idx="377">
                  <c:v>3.5320056240644923E-3</c:v>
                </c:pt>
                <c:pt idx="378">
                  <c:v>3.5377662942517197E-3</c:v>
                </c:pt>
                <c:pt idx="379">
                  <c:v>3.5435327749539754E-3</c:v>
                </c:pt>
                <c:pt idx="380">
                  <c:v>3.5559465825158914E-3</c:v>
                </c:pt>
                <c:pt idx="381">
                  <c:v>3.5666568049377411E-3</c:v>
                </c:pt>
                <c:pt idx="382">
                  <c:v>3.5724523397345793E-3</c:v>
                </c:pt>
                <c:pt idx="383">
                  <c:v>3.5782536856550544E-3</c:v>
                </c:pt>
                <c:pt idx="384">
                  <c:v>3.5840608428005646E-3</c:v>
                </c:pt>
                <c:pt idx="385">
                  <c:v>3.5964791465340636E-3</c:v>
                </c:pt>
                <c:pt idx="386">
                  <c:v>3.6073475856751628E-3</c:v>
                </c:pt>
                <c:pt idx="387">
                  <c:v>3.6131838004775565E-3</c:v>
                </c:pt>
                <c:pt idx="388">
                  <c:v>3.6190258271179749E-3</c:v>
                </c:pt>
                <c:pt idx="389">
                  <c:v>3.6248736656989112E-3</c:v>
                </c:pt>
                <c:pt idx="390">
                  <c:v>3.6372949414586477E-3</c:v>
                </c:pt>
                <c:pt idx="391">
                  <c:v>3.6483231414820823E-3</c:v>
                </c:pt>
                <c:pt idx="392">
                  <c:v>3.6542000413069507E-3</c:v>
                </c:pt>
                <c:pt idx="393">
                  <c:v>3.660082753689487E-3</c:v>
                </c:pt>
                <c:pt idx="394">
                  <c:v>3.6659712787328416E-3</c:v>
                </c:pt>
                <c:pt idx="395">
                  <c:v>3.6783940023767817E-3</c:v>
                </c:pt>
                <c:pt idx="396">
                  <c:v>3.6895835075829264E-3</c:v>
                </c:pt>
                <c:pt idx="397">
                  <c:v>3.6955010974822279E-3</c:v>
                </c:pt>
                <c:pt idx="398">
                  <c:v>3.7014245006638776E-3</c:v>
                </c:pt>
                <c:pt idx="399">
                  <c:v>3.7073537172319028E-3</c:v>
                </c:pt>
                <c:pt idx="400">
                  <c:v>3.719776364619985E-3</c:v>
                </c:pt>
                <c:pt idx="401">
                  <c:v>3.7311287194476232E-3</c:v>
                </c:pt>
                <c:pt idx="402">
                  <c:v>3.7370870045090139E-3</c:v>
                </c:pt>
                <c:pt idx="403">
                  <c:v>3.743051103582252E-3</c:v>
                </c:pt>
                <c:pt idx="404">
                  <c:v>3.7490210167718018E-3</c:v>
                </c:pt>
                <c:pt idx="405">
                  <c:v>3.7614420637645954E-3</c:v>
                </c:pt>
                <c:pt idx="406">
                  <c:v>3.7729588127924795E-3</c:v>
                </c:pt>
                <c:pt idx="407">
                  <c:v>3.7789577981379996E-3</c:v>
                </c:pt>
                <c:pt idx="408">
                  <c:v>3.7849625982301215E-3</c:v>
                </c:pt>
                <c:pt idx="409">
                  <c:v>3.7909732131739668E-3</c:v>
                </c:pt>
                <c:pt idx="410">
                  <c:v>3.8033911356315504E-3</c:v>
                </c:pt>
                <c:pt idx="411">
                  <c:v>3.8150738235793037E-3</c:v>
                </c:pt>
                <c:pt idx="412">
                  <c:v>3.8211135143666904E-3</c:v>
                </c:pt>
                <c:pt idx="413">
                  <c:v>3.8271590206400328E-3</c:v>
                </c:pt>
                <c:pt idx="414">
                  <c:v>3.833210342505766E-3</c:v>
                </c:pt>
                <c:pt idx="415">
                  <c:v>3.8456236162863868E-3</c:v>
                </c:pt>
                <c:pt idx="416">
                  <c:v>3.8574737880160644E-3</c:v>
                </c:pt>
                <c:pt idx="417">
                  <c:v>3.8635541894376573E-3</c:v>
                </c:pt>
                <c:pt idx="418">
                  <c:v>3.8696404070902536E-3</c:v>
                </c:pt>
                <c:pt idx="419">
                  <c:v>3.8757324410802888E-3</c:v>
                </c:pt>
                <c:pt idx="420">
                  <c:v>3.8881395420390253E-3</c:v>
                </c:pt>
                <c:pt idx="421">
                  <c:v>3.9001587425566697E-3</c:v>
                </c:pt>
                <c:pt idx="422">
                  <c:v>3.9062798598405064E-3</c:v>
                </c:pt>
                <c:pt idx="423">
                  <c:v>3.9124067941049929E-3</c:v>
                </c:pt>
                <c:pt idx="424">
                  <c:v>3.9185395454572223E-3</c:v>
                </c:pt>
                <c:pt idx="425">
                  <c:v>3.9309389494446385E-3</c:v>
                </c:pt>
                <c:pt idx="426">
                  <c:v>3.9431287239014064E-3</c:v>
                </c:pt>
                <c:pt idx="427">
                  <c:v>3.9492905623101258E-3</c:v>
                </c:pt>
                <c:pt idx="428">
                  <c:v>3.955147889374705E-3</c:v>
                </c:pt>
                <c:pt idx="429">
                  <c:v>3.9610100113616608E-3</c:v>
                </c:pt>
                <c:pt idx="430">
                  <c:v>3.9730928832463113E-3</c:v>
                </c:pt>
                <c:pt idx="431">
                  <c:v>3.9845064502294315E-3</c:v>
                </c:pt>
                <c:pt idx="432">
                  <c:v>3.9903925481011163E-3</c:v>
                </c:pt>
                <c:pt idx="433">
                  <c:v>3.9962834414045793E-3</c:v>
                </c:pt>
                <c:pt idx="434">
                  <c:v>3.9990827189381956E-3</c:v>
                </c:pt>
                <c:pt idx="435">
                  <c:v>4.0018889928420372E-3</c:v>
                </c:pt>
                <c:pt idx="436">
                  <c:v>4.0258098423848849E-3</c:v>
                </c:pt>
                <c:pt idx="437">
                  <c:v>4.0317295100708956E-3</c:v>
                </c:pt>
                <c:pt idx="438">
                  <c:v>4.0376539737865622E-3</c:v>
                </c:pt>
                <c:pt idx="439">
                  <c:v>4.0435832336172955E-3</c:v>
                </c:pt>
                <c:pt idx="440">
                  <c:v>4.0556530569124038E-3</c:v>
                </c:pt>
                <c:pt idx="441">
                  <c:v>4.0673482358083175E-3</c:v>
                </c:pt>
                <c:pt idx="442">
                  <c:v>4.0733014775025597E-3</c:v>
                </c:pt>
                <c:pt idx="443">
                  <c:v>4.0792595158269636E-3</c:v>
                </c:pt>
                <c:pt idx="444">
                  <c:v>4.0852223508684735E-3</c:v>
                </c:pt>
                <c:pt idx="445">
                  <c:v>4.1151084798454291E-3</c:v>
                </c:pt>
                <c:pt idx="446">
                  <c:v>4.1211000969996314E-3</c:v>
                </c:pt>
                <c:pt idx="447">
                  <c:v>4.1270965114756069E-3</c:v>
                </c:pt>
                <c:pt idx="448">
                  <c:v>4.1391482686337624E-3</c:v>
                </c:pt>
                <c:pt idx="449">
                  <c:v>4.1511301443306432E-3</c:v>
                </c:pt>
                <c:pt idx="450">
                  <c:v>4.1571505467165783E-3</c:v>
                </c:pt>
                <c:pt idx="451">
                  <c:v>4.1631757469452945E-3</c:v>
                </c:pt>
                <c:pt idx="452">
                  <c:v>4.1692057451041724E-3</c:v>
                </c:pt>
                <c:pt idx="453">
                  <c:v>4.181246587600192E-3</c:v>
                </c:pt>
                <c:pt idx="454">
                  <c:v>4.1994277079006222E-3</c:v>
                </c:pt>
                <c:pt idx="455">
                  <c:v>4.2054864954726547E-3</c:v>
                </c:pt>
                <c:pt idx="456">
                  <c:v>4.2115500815858688E-3</c:v>
                </c:pt>
                <c:pt idx="457">
                  <c:v>4.2235787550154559E-3</c:v>
                </c:pt>
                <c:pt idx="458">
                  <c:v>4.2358524132110982E-3</c:v>
                </c:pt>
                <c:pt idx="459">
                  <c:v>4.2419399933494905E-3</c:v>
                </c:pt>
                <c:pt idx="460">
                  <c:v>4.24803237255686E-3</c:v>
                </c:pt>
                <c:pt idx="461">
                  <c:v>4.2541295509208087E-3</c:v>
                </c:pt>
                <c:pt idx="462">
                  <c:v>4.2661448008712568E-3</c:v>
                </c:pt>
                <c:pt idx="463">
                  <c:v>4.2785662577101841E-3</c:v>
                </c:pt>
                <c:pt idx="464">
                  <c:v>4.2846874331824332E-3</c:v>
                </c:pt>
                <c:pt idx="465">
                  <c:v>4.2908134083414675E-3</c:v>
                </c:pt>
                <c:pt idx="466">
                  <c:v>4.2969441832759825E-3</c:v>
                </c:pt>
                <c:pt idx="467">
                  <c:v>4.3089447553261422E-3</c:v>
                </c:pt>
                <c:pt idx="468">
                  <c:v>4.3215152825427788E-3</c:v>
                </c:pt>
                <c:pt idx="469">
                  <c:v>4.3276700576857993E-3</c:v>
                </c:pt>
                <c:pt idx="470">
                  <c:v>4.333829633137355E-3</c:v>
                </c:pt>
                <c:pt idx="471">
                  <c:v>4.3399940089859212E-3</c:v>
                </c:pt>
                <c:pt idx="472">
                  <c:v>4.3519786487050639E-3</c:v>
                </c:pt>
                <c:pt idx="473">
                  <c:v>4.3646995181397729E-3</c:v>
                </c:pt>
                <c:pt idx="474">
                  <c:v>4.3708878973143517E-3</c:v>
                </c:pt>
                <c:pt idx="475">
                  <c:v>4.3770810774222792E-3</c:v>
                </c:pt>
                <c:pt idx="476">
                  <c:v>4.3832790585529094E-3</c:v>
                </c:pt>
                <c:pt idx="477">
                  <c:v>4.3952465114995981E-3</c:v>
                </c:pt>
                <c:pt idx="478">
                  <c:v>4.4081189950982815E-3</c:v>
                </c:pt>
                <c:pt idx="479">
                  <c:v>4.4143409826892929E-3</c:v>
                </c:pt>
                <c:pt idx="480">
                  <c:v>4.4205677718419734E-3</c:v>
                </c:pt>
                <c:pt idx="481">
                  <c:v>4.4267993626463326E-3</c:v>
                </c:pt>
                <c:pt idx="482">
                  <c:v>4.4387483743681642E-3</c:v>
                </c:pt>
                <c:pt idx="483">
                  <c:v>4.4517737441844875E-3</c:v>
                </c:pt>
                <c:pt idx="484">
                  <c:v>4.4580293446004607E-3</c:v>
                </c:pt>
                <c:pt idx="485">
                  <c:v>4.4642897472099265E-3</c:v>
                </c:pt>
                <c:pt idx="486">
                  <c:v>4.4705549521035512E-3</c:v>
                </c:pt>
                <c:pt idx="487">
                  <c:v>4.4823079725320762E-3</c:v>
                </c:pt>
                <c:pt idx="488">
                  <c:v>4.4949516976437133E-3</c:v>
                </c:pt>
                <c:pt idx="489">
                  <c:v>4.5010616098199131E-3</c:v>
                </c:pt>
                <c:pt idx="490">
                  <c:v>4.5071758124702798E-3</c:v>
                </c:pt>
                <c:pt idx="491">
                  <c:v>4.5132943056736567E-3</c:v>
                </c:pt>
                <c:pt idx="492">
                  <c:v>4.5250295911882961E-3</c:v>
                </c:pt>
                <c:pt idx="493">
                  <c:v>4.5378111856006409E-3</c:v>
                </c:pt>
                <c:pt idx="494">
                  <c:v>4.5439511327562757E-3</c:v>
                </c:pt>
                <c:pt idx="495">
                  <c:v>4.5500953709403744E-3</c:v>
                </c:pt>
                <c:pt idx="496">
                  <c:v>4.5562439002315592E-3</c:v>
                </c:pt>
                <c:pt idx="497">
                  <c:v>4.5596122214699294E-3</c:v>
                </c:pt>
                <c:pt idx="498">
                  <c:v>4.580880930060407E-3</c:v>
                </c:pt>
                <c:pt idx="499">
                  <c:v>4.5870509160814638E-3</c:v>
                </c:pt>
                <c:pt idx="500">
                  <c:v>4.5932251936870337E-3</c:v>
                </c:pt>
                <c:pt idx="501">
                  <c:v>4.5994037629570519E-3</c:v>
                </c:pt>
                <c:pt idx="502">
                  <c:v>4.6111002201399765E-3</c:v>
                </c:pt>
                <c:pt idx="503">
                  <c:v>4.6241609582796739E-3</c:v>
                </c:pt>
                <c:pt idx="504">
                  <c:v>4.6303609870703187E-3</c:v>
                </c:pt>
                <c:pt idx="505">
                  <c:v>4.6365653080054654E-3</c:v>
                </c:pt>
                <c:pt idx="506">
                  <c:v>4.6427739211646136E-3</c:v>
                </c:pt>
                <c:pt idx="507">
                  <c:v>4.654449284906742E-3</c:v>
                </c:pt>
                <c:pt idx="508">
                  <c:v>4.667651297648916E-3</c:v>
                </c:pt>
                <c:pt idx="509">
                  <c:v>4.6738813731334603E-3</c:v>
                </c:pt>
                <c:pt idx="510">
                  <c:v>4.6801157413244691E-3</c:v>
                </c:pt>
                <c:pt idx="511">
                  <c:v>4.7289321813527409E-3</c:v>
                </c:pt>
              </c:numCache>
            </c:numRef>
          </c:yVal>
          <c:smooth val="0"/>
        </c:ser>
        <c:ser>
          <c:idx val="2"/>
          <c:order val="1"/>
          <c:tx>
            <c:v>1Y QL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EUR1Y!$BB$2:$BB$513</c:f>
              <c:numCache>
                <c:formatCode>ddd\,\ dd\-mmm\-yyyy</c:formatCode>
                <c:ptCount val="512"/>
                <c:pt idx="0">
                  <c:v>42209</c:v>
                </c:pt>
                <c:pt idx="1">
                  <c:v>42212</c:v>
                </c:pt>
                <c:pt idx="2">
                  <c:v>42213</c:v>
                </c:pt>
                <c:pt idx="3">
                  <c:v>42214</c:v>
                </c:pt>
                <c:pt idx="4">
                  <c:v>42215</c:v>
                </c:pt>
                <c:pt idx="5">
                  <c:v>42216</c:v>
                </c:pt>
                <c:pt idx="6">
                  <c:v>42219</c:v>
                </c:pt>
                <c:pt idx="7">
                  <c:v>42220</c:v>
                </c:pt>
                <c:pt idx="8">
                  <c:v>42221</c:v>
                </c:pt>
                <c:pt idx="9">
                  <c:v>42222</c:v>
                </c:pt>
                <c:pt idx="10">
                  <c:v>42223</c:v>
                </c:pt>
                <c:pt idx="11">
                  <c:v>42226</c:v>
                </c:pt>
                <c:pt idx="12">
                  <c:v>42227</c:v>
                </c:pt>
                <c:pt idx="13">
                  <c:v>42228</c:v>
                </c:pt>
                <c:pt idx="14">
                  <c:v>42229</c:v>
                </c:pt>
                <c:pt idx="15">
                  <c:v>42230</c:v>
                </c:pt>
                <c:pt idx="16">
                  <c:v>42233</c:v>
                </c:pt>
                <c:pt idx="17">
                  <c:v>42234</c:v>
                </c:pt>
                <c:pt idx="18">
                  <c:v>42235</c:v>
                </c:pt>
                <c:pt idx="19">
                  <c:v>42236</c:v>
                </c:pt>
                <c:pt idx="20">
                  <c:v>42237</c:v>
                </c:pt>
                <c:pt idx="21">
                  <c:v>42240</c:v>
                </c:pt>
                <c:pt idx="22">
                  <c:v>42241</c:v>
                </c:pt>
                <c:pt idx="23">
                  <c:v>42242</c:v>
                </c:pt>
                <c:pt idx="24">
                  <c:v>42243</c:v>
                </c:pt>
                <c:pt idx="25">
                  <c:v>42244</c:v>
                </c:pt>
                <c:pt idx="26">
                  <c:v>42247</c:v>
                </c:pt>
                <c:pt idx="27">
                  <c:v>42248</c:v>
                </c:pt>
                <c:pt idx="28">
                  <c:v>42249</c:v>
                </c:pt>
                <c:pt idx="29">
                  <c:v>42250</c:v>
                </c:pt>
                <c:pt idx="30">
                  <c:v>42251</c:v>
                </c:pt>
                <c:pt idx="31">
                  <c:v>42254</c:v>
                </c:pt>
                <c:pt idx="32">
                  <c:v>42255</c:v>
                </c:pt>
                <c:pt idx="33">
                  <c:v>42256</c:v>
                </c:pt>
                <c:pt idx="34">
                  <c:v>42257</c:v>
                </c:pt>
                <c:pt idx="35">
                  <c:v>42258</c:v>
                </c:pt>
                <c:pt idx="36">
                  <c:v>42261</c:v>
                </c:pt>
                <c:pt idx="37">
                  <c:v>42262</c:v>
                </c:pt>
                <c:pt idx="38">
                  <c:v>42263</c:v>
                </c:pt>
                <c:pt idx="39">
                  <c:v>42264</c:v>
                </c:pt>
                <c:pt idx="40">
                  <c:v>42265</c:v>
                </c:pt>
                <c:pt idx="41">
                  <c:v>42268</c:v>
                </c:pt>
                <c:pt idx="42">
                  <c:v>42269</c:v>
                </c:pt>
                <c:pt idx="43">
                  <c:v>42270</c:v>
                </c:pt>
                <c:pt idx="44">
                  <c:v>42271</c:v>
                </c:pt>
                <c:pt idx="45">
                  <c:v>42272</c:v>
                </c:pt>
                <c:pt idx="46">
                  <c:v>42275</c:v>
                </c:pt>
                <c:pt idx="47">
                  <c:v>42276</c:v>
                </c:pt>
                <c:pt idx="48">
                  <c:v>42277</c:v>
                </c:pt>
                <c:pt idx="49">
                  <c:v>42278</c:v>
                </c:pt>
                <c:pt idx="50">
                  <c:v>42279</c:v>
                </c:pt>
                <c:pt idx="51">
                  <c:v>42282</c:v>
                </c:pt>
                <c:pt idx="52">
                  <c:v>42283</c:v>
                </c:pt>
                <c:pt idx="53">
                  <c:v>42284</c:v>
                </c:pt>
                <c:pt idx="54">
                  <c:v>42285</c:v>
                </c:pt>
                <c:pt idx="55">
                  <c:v>42286</c:v>
                </c:pt>
                <c:pt idx="56">
                  <c:v>42289</c:v>
                </c:pt>
                <c:pt idx="57">
                  <c:v>42290</c:v>
                </c:pt>
                <c:pt idx="58">
                  <c:v>42291</c:v>
                </c:pt>
                <c:pt idx="59">
                  <c:v>42292</c:v>
                </c:pt>
                <c:pt idx="60">
                  <c:v>42293</c:v>
                </c:pt>
                <c:pt idx="61">
                  <c:v>42296</c:v>
                </c:pt>
                <c:pt idx="62">
                  <c:v>42297</c:v>
                </c:pt>
                <c:pt idx="63">
                  <c:v>42298</c:v>
                </c:pt>
                <c:pt idx="64">
                  <c:v>42299</c:v>
                </c:pt>
                <c:pt idx="65">
                  <c:v>42300</c:v>
                </c:pt>
                <c:pt idx="66">
                  <c:v>42303</c:v>
                </c:pt>
                <c:pt idx="67">
                  <c:v>42304</c:v>
                </c:pt>
                <c:pt idx="68">
                  <c:v>42305</c:v>
                </c:pt>
                <c:pt idx="69">
                  <c:v>42306</c:v>
                </c:pt>
                <c:pt idx="70">
                  <c:v>42307</c:v>
                </c:pt>
                <c:pt idx="71">
                  <c:v>42310</c:v>
                </c:pt>
                <c:pt idx="72">
                  <c:v>42311</c:v>
                </c:pt>
                <c:pt idx="73">
                  <c:v>42312</c:v>
                </c:pt>
                <c:pt idx="74">
                  <c:v>42313</c:v>
                </c:pt>
                <c:pt idx="75">
                  <c:v>42314</c:v>
                </c:pt>
                <c:pt idx="76">
                  <c:v>42317</c:v>
                </c:pt>
                <c:pt idx="77">
                  <c:v>42318</c:v>
                </c:pt>
                <c:pt idx="78">
                  <c:v>42319</c:v>
                </c:pt>
                <c:pt idx="79">
                  <c:v>42320</c:v>
                </c:pt>
                <c:pt idx="80">
                  <c:v>42321</c:v>
                </c:pt>
                <c:pt idx="81">
                  <c:v>42324</c:v>
                </c:pt>
                <c:pt idx="82">
                  <c:v>42325</c:v>
                </c:pt>
                <c:pt idx="83">
                  <c:v>42326</c:v>
                </c:pt>
                <c:pt idx="84">
                  <c:v>42327</c:v>
                </c:pt>
                <c:pt idx="85">
                  <c:v>42328</c:v>
                </c:pt>
                <c:pt idx="86">
                  <c:v>42331</c:v>
                </c:pt>
                <c:pt idx="87">
                  <c:v>42332</c:v>
                </c:pt>
                <c:pt idx="88">
                  <c:v>42333</c:v>
                </c:pt>
                <c:pt idx="89">
                  <c:v>42334</c:v>
                </c:pt>
                <c:pt idx="90">
                  <c:v>42335</c:v>
                </c:pt>
                <c:pt idx="91">
                  <c:v>42338</c:v>
                </c:pt>
                <c:pt idx="92">
                  <c:v>42339</c:v>
                </c:pt>
                <c:pt idx="93">
                  <c:v>42340</c:v>
                </c:pt>
                <c:pt idx="94">
                  <c:v>42341</c:v>
                </c:pt>
                <c:pt idx="95">
                  <c:v>42342</c:v>
                </c:pt>
                <c:pt idx="96">
                  <c:v>42345</c:v>
                </c:pt>
                <c:pt idx="97">
                  <c:v>42346</c:v>
                </c:pt>
                <c:pt idx="98">
                  <c:v>42347</c:v>
                </c:pt>
                <c:pt idx="99">
                  <c:v>42348</c:v>
                </c:pt>
                <c:pt idx="100">
                  <c:v>42349</c:v>
                </c:pt>
                <c:pt idx="101">
                  <c:v>42352</c:v>
                </c:pt>
                <c:pt idx="102">
                  <c:v>42353</c:v>
                </c:pt>
                <c:pt idx="103">
                  <c:v>42354</c:v>
                </c:pt>
                <c:pt idx="104">
                  <c:v>42355</c:v>
                </c:pt>
                <c:pt idx="105">
                  <c:v>42356</c:v>
                </c:pt>
                <c:pt idx="106">
                  <c:v>42359</c:v>
                </c:pt>
                <c:pt idx="107">
                  <c:v>42360</c:v>
                </c:pt>
                <c:pt idx="108">
                  <c:v>42361</c:v>
                </c:pt>
                <c:pt idx="109">
                  <c:v>42362</c:v>
                </c:pt>
                <c:pt idx="110">
                  <c:v>42366</c:v>
                </c:pt>
                <c:pt idx="111">
                  <c:v>42367</c:v>
                </c:pt>
                <c:pt idx="112">
                  <c:v>42368</c:v>
                </c:pt>
                <c:pt idx="113">
                  <c:v>42369</c:v>
                </c:pt>
                <c:pt idx="114">
                  <c:v>42373</c:v>
                </c:pt>
                <c:pt idx="115">
                  <c:v>42374</c:v>
                </c:pt>
                <c:pt idx="116">
                  <c:v>42375</c:v>
                </c:pt>
                <c:pt idx="117">
                  <c:v>42376</c:v>
                </c:pt>
                <c:pt idx="118">
                  <c:v>42377</c:v>
                </c:pt>
                <c:pt idx="119">
                  <c:v>42380</c:v>
                </c:pt>
                <c:pt idx="120">
                  <c:v>42381</c:v>
                </c:pt>
                <c:pt idx="121">
                  <c:v>42382</c:v>
                </c:pt>
                <c:pt idx="122">
                  <c:v>42383</c:v>
                </c:pt>
                <c:pt idx="123">
                  <c:v>42384</c:v>
                </c:pt>
                <c:pt idx="124">
                  <c:v>42387</c:v>
                </c:pt>
                <c:pt idx="125">
                  <c:v>42388</c:v>
                </c:pt>
                <c:pt idx="126">
                  <c:v>42389</c:v>
                </c:pt>
                <c:pt idx="127">
                  <c:v>42390</c:v>
                </c:pt>
                <c:pt idx="128">
                  <c:v>42391</c:v>
                </c:pt>
                <c:pt idx="129">
                  <c:v>42394</c:v>
                </c:pt>
                <c:pt idx="130">
                  <c:v>42395</c:v>
                </c:pt>
                <c:pt idx="131">
                  <c:v>42396</c:v>
                </c:pt>
                <c:pt idx="132">
                  <c:v>42397</c:v>
                </c:pt>
                <c:pt idx="133">
                  <c:v>42398</c:v>
                </c:pt>
                <c:pt idx="134">
                  <c:v>42401</c:v>
                </c:pt>
                <c:pt idx="135">
                  <c:v>42402</c:v>
                </c:pt>
                <c:pt idx="136">
                  <c:v>42403</c:v>
                </c:pt>
                <c:pt idx="137">
                  <c:v>42404</c:v>
                </c:pt>
                <c:pt idx="138">
                  <c:v>42405</c:v>
                </c:pt>
                <c:pt idx="139">
                  <c:v>42408</c:v>
                </c:pt>
                <c:pt idx="140">
                  <c:v>42409</c:v>
                </c:pt>
                <c:pt idx="141">
                  <c:v>42410</c:v>
                </c:pt>
                <c:pt idx="142">
                  <c:v>42411</c:v>
                </c:pt>
                <c:pt idx="143">
                  <c:v>42412</c:v>
                </c:pt>
                <c:pt idx="144">
                  <c:v>42415</c:v>
                </c:pt>
                <c:pt idx="145">
                  <c:v>42416</c:v>
                </c:pt>
                <c:pt idx="146">
                  <c:v>42417</c:v>
                </c:pt>
                <c:pt idx="147">
                  <c:v>42418</c:v>
                </c:pt>
                <c:pt idx="148">
                  <c:v>42419</c:v>
                </c:pt>
                <c:pt idx="149">
                  <c:v>42422</c:v>
                </c:pt>
                <c:pt idx="150">
                  <c:v>42423</c:v>
                </c:pt>
                <c:pt idx="151">
                  <c:v>42424</c:v>
                </c:pt>
                <c:pt idx="152">
                  <c:v>42425</c:v>
                </c:pt>
                <c:pt idx="153">
                  <c:v>42426</c:v>
                </c:pt>
                <c:pt idx="154">
                  <c:v>42429</c:v>
                </c:pt>
                <c:pt idx="155">
                  <c:v>42430</c:v>
                </c:pt>
                <c:pt idx="156">
                  <c:v>42431</c:v>
                </c:pt>
                <c:pt idx="157">
                  <c:v>42432</c:v>
                </c:pt>
                <c:pt idx="158">
                  <c:v>42433</c:v>
                </c:pt>
                <c:pt idx="159">
                  <c:v>42436</c:v>
                </c:pt>
                <c:pt idx="160">
                  <c:v>42437</c:v>
                </c:pt>
                <c:pt idx="161">
                  <c:v>42438</c:v>
                </c:pt>
                <c:pt idx="162">
                  <c:v>42439</c:v>
                </c:pt>
                <c:pt idx="163">
                  <c:v>42440</c:v>
                </c:pt>
                <c:pt idx="164">
                  <c:v>42443</c:v>
                </c:pt>
                <c:pt idx="165">
                  <c:v>42444</c:v>
                </c:pt>
                <c:pt idx="166">
                  <c:v>42445</c:v>
                </c:pt>
                <c:pt idx="167">
                  <c:v>42446</c:v>
                </c:pt>
                <c:pt idx="168">
                  <c:v>42447</c:v>
                </c:pt>
                <c:pt idx="169">
                  <c:v>42450</c:v>
                </c:pt>
                <c:pt idx="170">
                  <c:v>42451</c:v>
                </c:pt>
                <c:pt idx="171">
                  <c:v>42452</c:v>
                </c:pt>
                <c:pt idx="172">
                  <c:v>42453</c:v>
                </c:pt>
                <c:pt idx="173">
                  <c:v>42458</c:v>
                </c:pt>
                <c:pt idx="174">
                  <c:v>42459</c:v>
                </c:pt>
                <c:pt idx="175">
                  <c:v>42460</c:v>
                </c:pt>
                <c:pt idx="176">
                  <c:v>42461</c:v>
                </c:pt>
                <c:pt idx="177">
                  <c:v>42464</c:v>
                </c:pt>
                <c:pt idx="178">
                  <c:v>42465</c:v>
                </c:pt>
                <c:pt idx="179">
                  <c:v>42466</c:v>
                </c:pt>
                <c:pt idx="180">
                  <c:v>42467</c:v>
                </c:pt>
                <c:pt idx="181">
                  <c:v>42468</c:v>
                </c:pt>
                <c:pt idx="182">
                  <c:v>42471</c:v>
                </c:pt>
                <c:pt idx="183">
                  <c:v>42472</c:v>
                </c:pt>
                <c:pt idx="184">
                  <c:v>42473</c:v>
                </c:pt>
                <c:pt idx="185">
                  <c:v>42474</c:v>
                </c:pt>
                <c:pt idx="186">
                  <c:v>42475</c:v>
                </c:pt>
                <c:pt idx="187">
                  <c:v>42478</c:v>
                </c:pt>
                <c:pt idx="188">
                  <c:v>42479</c:v>
                </c:pt>
                <c:pt idx="189">
                  <c:v>42480</c:v>
                </c:pt>
                <c:pt idx="190">
                  <c:v>42481</c:v>
                </c:pt>
                <c:pt idx="191">
                  <c:v>42482</c:v>
                </c:pt>
                <c:pt idx="192">
                  <c:v>42485</c:v>
                </c:pt>
                <c:pt idx="193">
                  <c:v>42486</c:v>
                </c:pt>
                <c:pt idx="194">
                  <c:v>42487</c:v>
                </c:pt>
                <c:pt idx="195">
                  <c:v>42488</c:v>
                </c:pt>
                <c:pt idx="196">
                  <c:v>42489</c:v>
                </c:pt>
                <c:pt idx="197">
                  <c:v>42492</c:v>
                </c:pt>
                <c:pt idx="198">
                  <c:v>42493</c:v>
                </c:pt>
                <c:pt idx="199">
                  <c:v>42494</c:v>
                </c:pt>
                <c:pt idx="200">
                  <c:v>42495</c:v>
                </c:pt>
                <c:pt idx="201">
                  <c:v>42496</c:v>
                </c:pt>
                <c:pt idx="202">
                  <c:v>42499</c:v>
                </c:pt>
                <c:pt idx="203">
                  <c:v>42500</c:v>
                </c:pt>
                <c:pt idx="204">
                  <c:v>42501</c:v>
                </c:pt>
                <c:pt idx="205">
                  <c:v>42502</c:v>
                </c:pt>
                <c:pt idx="206">
                  <c:v>42503</c:v>
                </c:pt>
                <c:pt idx="207">
                  <c:v>42506</c:v>
                </c:pt>
                <c:pt idx="208">
                  <c:v>42507</c:v>
                </c:pt>
                <c:pt idx="209">
                  <c:v>42508</c:v>
                </c:pt>
                <c:pt idx="210">
                  <c:v>42509</c:v>
                </c:pt>
                <c:pt idx="211">
                  <c:v>42510</c:v>
                </c:pt>
                <c:pt idx="212">
                  <c:v>42513</c:v>
                </c:pt>
                <c:pt idx="213">
                  <c:v>42514</c:v>
                </c:pt>
                <c:pt idx="214">
                  <c:v>42515</c:v>
                </c:pt>
                <c:pt idx="215">
                  <c:v>42516</c:v>
                </c:pt>
                <c:pt idx="216">
                  <c:v>42517</c:v>
                </c:pt>
                <c:pt idx="217">
                  <c:v>42520</c:v>
                </c:pt>
                <c:pt idx="218">
                  <c:v>42521</c:v>
                </c:pt>
                <c:pt idx="219">
                  <c:v>42522</c:v>
                </c:pt>
                <c:pt idx="220">
                  <c:v>42523</c:v>
                </c:pt>
                <c:pt idx="221">
                  <c:v>42524</c:v>
                </c:pt>
                <c:pt idx="222">
                  <c:v>42527</c:v>
                </c:pt>
                <c:pt idx="223">
                  <c:v>42528</c:v>
                </c:pt>
                <c:pt idx="224">
                  <c:v>42529</c:v>
                </c:pt>
                <c:pt idx="225">
                  <c:v>42530</c:v>
                </c:pt>
                <c:pt idx="226">
                  <c:v>42531</c:v>
                </c:pt>
                <c:pt idx="227">
                  <c:v>42534</c:v>
                </c:pt>
                <c:pt idx="228">
                  <c:v>42535</c:v>
                </c:pt>
                <c:pt idx="229">
                  <c:v>42536</c:v>
                </c:pt>
                <c:pt idx="230">
                  <c:v>42537</c:v>
                </c:pt>
                <c:pt idx="231">
                  <c:v>42538</c:v>
                </c:pt>
                <c:pt idx="232">
                  <c:v>42541</c:v>
                </c:pt>
                <c:pt idx="233">
                  <c:v>42542</c:v>
                </c:pt>
                <c:pt idx="234">
                  <c:v>42543</c:v>
                </c:pt>
                <c:pt idx="235">
                  <c:v>42544</c:v>
                </c:pt>
                <c:pt idx="236">
                  <c:v>42545</c:v>
                </c:pt>
                <c:pt idx="237">
                  <c:v>42548</c:v>
                </c:pt>
                <c:pt idx="238">
                  <c:v>42549</c:v>
                </c:pt>
                <c:pt idx="239">
                  <c:v>42550</c:v>
                </c:pt>
                <c:pt idx="240">
                  <c:v>42551</c:v>
                </c:pt>
                <c:pt idx="241">
                  <c:v>42552</c:v>
                </c:pt>
                <c:pt idx="242">
                  <c:v>42555</c:v>
                </c:pt>
                <c:pt idx="243">
                  <c:v>42556</c:v>
                </c:pt>
                <c:pt idx="244">
                  <c:v>42557</c:v>
                </c:pt>
                <c:pt idx="245">
                  <c:v>42558</c:v>
                </c:pt>
                <c:pt idx="246">
                  <c:v>42559</c:v>
                </c:pt>
                <c:pt idx="247">
                  <c:v>42562</c:v>
                </c:pt>
                <c:pt idx="248">
                  <c:v>42563</c:v>
                </c:pt>
                <c:pt idx="249">
                  <c:v>42564</c:v>
                </c:pt>
                <c:pt idx="250">
                  <c:v>42565</c:v>
                </c:pt>
                <c:pt idx="251">
                  <c:v>42566</c:v>
                </c:pt>
                <c:pt idx="252">
                  <c:v>42569</c:v>
                </c:pt>
                <c:pt idx="253">
                  <c:v>42570</c:v>
                </c:pt>
                <c:pt idx="254">
                  <c:v>42571</c:v>
                </c:pt>
                <c:pt idx="255">
                  <c:v>42572</c:v>
                </c:pt>
                <c:pt idx="256">
                  <c:v>42573</c:v>
                </c:pt>
                <c:pt idx="257">
                  <c:v>42576</c:v>
                </c:pt>
                <c:pt idx="258">
                  <c:v>42577</c:v>
                </c:pt>
                <c:pt idx="259">
                  <c:v>42578</c:v>
                </c:pt>
                <c:pt idx="260">
                  <c:v>42579</c:v>
                </c:pt>
                <c:pt idx="261">
                  <c:v>42580</c:v>
                </c:pt>
                <c:pt idx="262">
                  <c:v>42583</c:v>
                </c:pt>
                <c:pt idx="263">
                  <c:v>42584</c:v>
                </c:pt>
                <c:pt idx="264">
                  <c:v>42585</c:v>
                </c:pt>
                <c:pt idx="265">
                  <c:v>42586</c:v>
                </c:pt>
                <c:pt idx="266">
                  <c:v>42587</c:v>
                </c:pt>
                <c:pt idx="267">
                  <c:v>42590</c:v>
                </c:pt>
                <c:pt idx="268">
                  <c:v>42591</c:v>
                </c:pt>
                <c:pt idx="269">
                  <c:v>42592</c:v>
                </c:pt>
                <c:pt idx="270">
                  <c:v>42593</c:v>
                </c:pt>
                <c:pt idx="271">
                  <c:v>42594</c:v>
                </c:pt>
                <c:pt idx="272">
                  <c:v>42597</c:v>
                </c:pt>
                <c:pt idx="273">
                  <c:v>42598</c:v>
                </c:pt>
                <c:pt idx="274">
                  <c:v>42599</c:v>
                </c:pt>
                <c:pt idx="275">
                  <c:v>42600</c:v>
                </c:pt>
                <c:pt idx="276">
                  <c:v>42601</c:v>
                </c:pt>
                <c:pt idx="277">
                  <c:v>42604</c:v>
                </c:pt>
                <c:pt idx="278">
                  <c:v>42605</c:v>
                </c:pt>
                <c:pt idx="279">
                  <c:v>42606</c:v>
                </c:pt>
                <c:pt idx="280">
                  <c:v>42607</c:v>
                </c:pt>
                <c:pt idx="281">
                  <c:v>42608</c:v>
                </c:pt>
                <c:pt idx="282">
                  <c:v>42611</c:v>
                </c:pt>
                <c:pt idx="283">
                  <c:v>42612</c:v>
                </c:pt>
                <c:pt idx="284">
                  <c:v>42613</c:v>
                </c:pt>
                <c:pt idx="285">
                  <c:v>42614</c:v>
                </c:pt>
                <c:pt idx="286">
                  <c:v>42615</c:v>
                </c:pt>
                <c:pt idx="287">
                  <c:v>42618</c:v>
                </c:pt>
                <c:pt idx="288">
                  <c:v>42619</c:v>
                </c:pt>
                <c:pt idx="289">
                  <c:v>42620</c:v>
                </c:pt>
                <c:pt idx="290">
                  <c:v>42621</c:v>
                </c:pt>
                <c:pt idx="291">
                  <c:v>42622</c:v>
                </c:pt>
                <c:pt idx="292">
                  <c:v>42625</c:v>
                </c:pt>
                <c:pt idx="293">
                  <c:v>42626</c:v>
                </c:pt>
                <c:pt idx="294">
                  <c:v>42627</c:v>
                </c:pt>
                <c:pt idx="295">
                  <c:v>42628</c:v>
                </c:pt>
                <c:pt idx="296">
                  <c:v>42629</c:v>
                </c:pt>
                <c:pt idx="297">
                  <c:v>42632</c:v>
                </c:pt>
                <c:pt idx="298">
                  <c:v>42633</c:v>
                </c:pt>
                <c:pt idx="299">
                  <c:v>42634</c:v>
                </c:pt>
                <c:pt idx="300">
                  <c:v>42635</c:v>
                </c:pt>
                <c:pt idx="301">
                  <c:v>42636</c:v>
                </c:pt>
                <c:pt idx="302">
                  <c:v>42639</c:v>
                </c:pt>
                <c:pt idx="303">
                  <c:v>42640</c:v>
                </c:pt>
                <c:pt idx="304">
                  <c:v>42641</c:v>
                </c:pt>
                <c:pt idx="305">
                  <c:v>42642</c:v>
                </c:pt>
                <c:pt idx="306">
                  <c:v>42643</c:v>
                </c:pt>
                <c:pt idx="307">
                  <c:v>42646</c:v>
                </c:pt>
                <c:pt idx="308">
                  <c:v>42647</c:v>
                </c:pt>
                <c:pt idx="309">
                  <c:v>42648</c:v>
                </c:pt>
                <c:pt idx="310">
                  <c:v>42649</c:v>
                </c:pt>
                <c:pt idx="311">
                  <c:v>42650</c:v>
                </c:pt>
                <c:pt idx="312">
                  <c:v>42653</c:v>
                </c:pt>
                <c:pt idx="313">
                  <c:v>42654</c:v>
                </c:pt>
                <c:pt idx="314">
                  <c:v>42655</c:v>
                </c:pt>
                <c:pt idx="315">
                  <c:v>42656</c:v>
                </c:pt>
                <c:pt idx="316">
                  <c:v>42657</c:v>
                </c:pt>
                <c:pt idx="317">
                  <c:v>42660</c:v>
                </c:pt>
                <c:pt idx="318">
                  <c:v>42661</c:v>
                </c:pt>
                <c:pt idx="319">
                  <c:v>42662</c:v>
                </c:pt>
                <c:pt idx="320">
                  <c:v>42663</c:v>
                </c:pt>
                <c:pt idx="321">
                  <c:v>42664</c:v>
                </c:pt>
                <c:pt idx="322">
                  <c:v>42667</c:v>
                </c:pt>
                <c:pt idx="323">
                  <c:v>42668</c:v>
                </c:pt>
                <c:pt idx="324">
                  <c:v>42669</c:v>
                </c:pt>
                <c:pt idx="325">
                  <c:v>42670</c:v>
                </c:pt>
                <c:pt idx="326">
                  <c:v>42671</c:v>
                </c:pt>
                <c:pt idx="327">
                  <c:v>42674</c:v>
                </c:pt>
                <c:pt idx="328">
                  <c:v>42675</c:v>
                </c:pt>
                <c:pt idx="329">
                  <c:v>42676</c:v>
                </c:pt>
                <c:pt idx="330">
                  <c:v>42677</c:v>
                </c:pt>
                <c:pt idx="331">
                  <c:v>42678</c:v>
                </c:pt>
                <c:pt idx="332">
                  <c:v>42681</c:v>
                </c:pt>
                <c:pt idx="333">
                  <c:v>42682</c:v>
                </c:pt>
                <c:pt idx="334">
                  <c:v>42683</c:v>
                </c:pt>
                <c:pt idx="335">
                  <c:v>42684</c:v>
                </c:pt>
                <c:pt idx="336">
                  <c:v>42685</c:v>
                </c:pt>
                <c:pt idx="337">
                  <c:v>42688</c:v>
                </c:pt>
                <c:pt idx="338">
                  <c:v>42689</c:v>
                </c:pt>
                <c:pt idx="339">
                  <c:v>42690</c:v>
                </c:pt>
                <c:pt idx="340">
                  <c:v>42691</c:v>
                </c:pt>
                <c:pt idx="341">
                  <c:v>42692</c:v>
                </c:pt>
                <c:pt idx="342">
                  <c:v>42695</c:v>
                </c:pt>
                <c:pt idx="343">
                  <c:v>42696</c:v>
                </c:pt>
                <c:pt idx="344">
                  <c:v>42697</c:v>
                </c:pt>
                <c:pt idx="345">
                  <c:v>42698</c:v>
                </c:pt>
                <c:pt idx="346">
                  <c:v>42699</c:v>
                </c:pt>
                <c:pt idx="347">
                  <c:v>42702</c:v>
                </c:pt>
                <c:pt idx="348">
                  <c:v>42703</c:v>
                </c:pt>
                <c:pt idx="349">
                  <c:v>42704</c:v>
                </c:pt>
                <c:pt idx="350">
                  <c:v>42705</c:v>
                </c:pt>
                <c:pt idx="351">
                  <c:v>42706</c:v>
                </c:pt>
                <c:pt idx="352">
                  <c:v>42709</c:v>
                </c:pt>
                <c:pt idx="353">
                  <c:v>42710</c:v>
                </c:pt>
                <c:pt idx="354">
                  <c:v>42711</c:v>
                </c:pt>
                <c:pt idx="355">
                  <c:v>42712</c:v>
                </c:pt>
                <c:pt idx="356">
                  <c:v>42713</c:v>
                </c:pt>
                <c:pt idx="357">
                  <c:v>42716</c:v>
                </c:pt>
                <c:pt idx="358">
                  <c:v>42717</c:v>
                </c:pt>
                <c:pt idx="359">
                  <c:v>42718</c:v>
                </c:pt>
                <c:pt idx="360">
                  <c:v>42719</c:v>
                </c:pt>
                <c:pt idx="361">
                  <c:v>42720</c:v>
                </c:pt>
                <c:pt idx="362">
                  <c:v>42723</c:v>
                </c:pt>
                <c:pt idx="363">
                  <c:v>42724</c:v>
                </c:pt>
                <c:pt idx="364">
                  <c:v>42725</c:v>
                </c:pt>
                <c:pt idx="365">
                  <c:v>42726</c:v>
                </c:pt>
                <c:pt idx="366">
                  <c:v>42727</c:v>
                </c:pt>
                <c:pt idx="367">
                  <c:v>42731</c:v>
                </c:pt>
                <c:pt idx="368">
                  <c:v>42732</c:v>
                </c:pt>
                <c:pt idx="369">
                  <c:v>42733</c:v>
                </c:pt>
                <c:pt idx="370">
                  <c:v>42734</c:v>
                </c:pt>
                <c:pt idx="371">
                  <c:v>42737</c:v>
                </c:pt>
                <c:pt idx="372">
                  <c:v>42738</c:v>
                </c:pt>
                <c:pt idx="373">
                  <c:v>42739</c:v>
                </c:pt>
                <c:pt idx="374">
                  <c:v>42740</c:v>
                </c:pt>
                <c:pt idx="375">
                  <c:v>42741</c:v>
                </c:pt>
                <c:pt idx="376">
                  <c:v>42744</c:v>
                </c:pt>
                <c:pt idx="377">
                  <c:v>42745</c:v>
                </c:pt>
                <c:pt idx="378">
                  <c:v>42746</c:v>
                </c:pt>
                <c:pt idx="379">
                  <c:v>42747</c:v>
                </c:pt>
                <c:pt idx="380">
                  <c:v>42748</c:v>
                </c:pt>
                <c:pt idx="381">
                  <c:v>42751</c:v>
                </c:pt>
                <c:pt idx="382">
                  <c:v>42752</c:v>
                </c:pt>
                <c:pt idx="383">
                  <c:v>42753</c:v>
                </c:pt>
                <c:pt idx="384">
                  <c:v>42754</c:v>
                </c:pt>
                <c:pt idx="385">
                  <c:v>42755</c:v>
                </c:pt>
                <c:pt idx="386">
                  <c:v>42758</c:v>
                </c:pt>
                <c:pt idx="387">
                  <c:v>42759</c:v>
                </c:pt>
                <c:pt idx="388">
                  <c:v>42760</c:v>
                </c:pt>
                <c:pt idx="389">
                  <c:v>42761</c:v>
                </c:pt>
                <c:pt idx="390">
                  <c:v>42762</c:v>
                </c:pt>
                <c:pt idx="391">
                  <c:v>42765</c:v>
                </c:pt>
                <c:pt idx="392">
                  <c:v>42766</c:v>
                </c:pt>
                <c:pt idx="393">
                  <c:v>42767</c:v>
                </c:pt>
                <c:pt idx="394">
                  <c:v>42768</c:v>
                </c:pt>
                <c:pt idx="395">
                  <c:v>42769</c:v>
                </c:pt>
                <c:pt idx="396">
                  <c:v>42772</c:v>
                </c:pt>
                <c:pt idx="397">
                  <c:v>42773</c:v>
                </c:pt>
                <c:pt idx="398">
                  <c:v>42774</c:v>
                </c:pt>
                <c:pt idx="399">
                  <c:v>42775</c:v>
                </c:pt>
                <c:pt idx="400">
                  <c:v>42776</c:v>
                </c:pt>
                <c:pt idx="401">
                  <c:v>42779</c:v>
                </c:pt>
                <c:pt idx="402">
                  <c:v>42780</c:v>
                </c:pt>
                <c:pt idx="403">
                  <c:v>42781</c:v>
                </c:pt>
                <c:pt idx="404">
                  <c:v>42782</c:v>
                </c:pt>
                <c:pt idx="405">
                  <c:v>42783</c:v>
                </c:pt>
                <c:pt idx="406">
                  <c:v>42786</c:v>
                </c:pt>
                <c:pt idx="407">
                  <c:v>42787</c:v>
                </c:pt>
                <c:pt idx="408">
                  <c:v>42788</c:v>
                </c:pt>
                <c:pt idx="409">
                  <c:v>42789</c:v>
                </c:pt>
                <c:pt idx="410">
                  <c:v>42790</c:v>
                </c:pt>
                <c:pt idx="411">
                  <c:v>42793</c:v>
                </c:pt>
                <c:pt idx="412">
                  <c:v>42794</c:v>
                </c:pt>
                <c:pt idx="413">
                  <c:v>42795</c:v>
                </c:pt>
                <c:pt idx="414">
                  <c:v>42796</c:v>
                </c:pt>
                <c:pt idx="415">
                  <c:v>42797</c:v>
                </c:pt>
                <c:pt idx="416">
                  <c:v>42800</c:v>
                </c:pt>
                <c:pt idx="417">
                  <c:v>42801</c:v>
                </c:pt>
                <c:pt idx="418">
                  <c:v>42802</c:v>
                </c:pt>
                <c:pt idx="419">
                  <c:v>42803</c:v>
                </c:pt>
                <c:pt idx="420">
                  <c:v>42804</c:v>
                </c:pt>
                <c:pt idx="421">
                  <c:v>42807</c:v>
                </c:pt>
                <c:pt idx="422">
                  <c:v>42808</c:v>
                </c:pt>
                <c:pt idx="423">
                  <c:v>42809</c:v>
                </c:pt>
                <c:pt idx="424">
                  <c:v>42810</c:v>
                </c:pt>
                <c:pt idx="425">
                  <c:v>42811</c:v>
                </c:pt>
                <c:pt idx="426">
                  <c:v>42814</c:v>
                </c:pt>
                <c:pt idx="427">
                  <c:v>42815</c:v>
                </c:pt>
                <c:pt idx="428">
                  <c:v>42816</c:v>
                </c:pt>
                <c:pt idx="429">
                  <c:v>42817</c:v>
                </c:pt>
                <c:pt idx="430">
                  <c:v>42818</c:v>
                </c:pt>
                <c:pt idx="431">
                  <c:v>42821</c:v>
                </c:pt>
                <c:pt idx="432">
                  <c:v>42822</c:v>
                </c:pt>
                <c:pt idx="433">
                  <c:v>42823</c:v>
                </c:pt>
                <c:pt idx="434">
                  <c:v>42824</c:v>
                </c:pt>
                <c:pt idx="435">
                  <c:v>42825</c:v>
                </c:pt>
                <c:pt idx="436">
                  <c:v>42828</c:v>
                </c:pt>
                <c:pt idx="437">
                  <c:v>42829</c:v>
                </c:pt>
                <c:pt idx="438">
                  <c:v>42830</c:v>
                </c:pt>
                <c:pt idx="439">
                  <c:v>42831</c:v>
                </c:pt>
                <c:pt idx="440">
                  <c:v>42832</c:v>
                </c:pt>
                <c:pt idx="441">
                  <c:v>42835</c:v>
                </c:pt>
                <c:pt idx="442">
                  <c:v>42836</c:v>
                </c:pt>
                <c:pt idx="443">
                  <c:v>42837</c:v>
                </c:pt>
                <c:pt idx="444">
                  <c:v>42838</c:v>
                </c:pt>
                <c:pt idx="445">
                  <c:v>42843</c:v>
                </c:pt>
                <c:pt idx="446">
                  <c:v>42844</c:v>
                </c:pt>
                <c:pt idx="447">
                  <c:v>42845</c:v>
                </c:pt>
                <c:pt idx="448">
                  <c:v>42846</c:v>
                </c:pt>
                <c:pt idx="449">
                  <c:v>42849</c:v>
                </c:pt>
                <c:pt idx="450">
                  <c:v>42850</c:v>
                </c:pt>
                <c:pt idx="451">
                  <c:v>42851</c:v>
                </c:pt>
                <c:pt idx="452">
                  <c:v>42852</c:v>
                </c:pt>
                <c:pt idx="453">
                  <c:v>42853</c:v>
                </c:pt>
                <c:pt idx="454">
                  <c:v>42857</c:v>
                </c:pt>
                <c:pt idx="455">
                  <c:v>42858</c:v>
                </c:pt>
                <c:pt idx="456">
                  <c:v>42859</c:v>
                </c:pt>
                <c:pt idx="457">
                  <c:v>42860</c:v>
                </c:pt>
                <c:pt idx="458">
                  <c:v>42863</c:v>
                </c:pt>
                <c:pt idx="459">
                  <c:v>42864</c:v>
                </c:pt>
                <c:pt idx="460">
                  <c:v>42865</c:v>
                </c:pt>
                <c:pt idx="461">
                  <c:v>42866</c:v>
                </c:pt>
                <c:pt idx="462">
                  <c:v>42867</c:v>
                </c:pt>
                <c:pt idx="463">
                  <c:v>42870</c:v>
                </c:pt>
                <c:pt idx="464">
                  <c:v>42871</c:v>
                </c:pt>
                <c:pt idx="465">
                  <c:v>42872</c:v>
                </c:pt>
                <c:pt idx="466">
                  <c:v>42873</c:v>
                </c:pt>
                <c:pt idx="467">
                  <c:v>42874</c:v>
                </c:pt>
                <c:pt idx="468">
                  <c:v>42877</c:v>
                </c:pt>
                <c:pt idx="469">
                  <c:v>42878</c:v>
                </c:pt>
                <c:pt idx="470">
                  <c:v>42879</c:v>
                </c:pt>
                <c:pt idx="471">
                  <c:v>42880</c:v>
                </c:pt>
                <c:pt idx="472">
                  <c:v>42881</c:v>
                </c:pt>
                <c:pt idx="473">
                  <c:v>42884</c:v>
                </c:pt>
                <c:pt idx="474">
                  <c:v>42885</c:v>
                </c:pt>
                <c:pt idx="475">
                  <c:v>42886</c:v>
                </c:pt>
                <c:pt idx="476">
                  <c:v>42887</c:v>
                </c:pt>
                <c:pt idx="477">
                  <c:v>42888</c:v>
                </c:pt>
                <c:pt idx="478">
                  <c:v>42891</c:v>
                </c:pt>
                <c:pt idx="479">
                  <c:v>42892</c:v>
                </c:pt>
                <c:pt idx="480">
                  <c:v>42893</c:v>
                </c:pt>
                <c:pt idx="481">
                  <c:v>42894</c:v>
                </c:pt>
                <c:pt idx="482">
                  <c:v>42895</c:v>
                </c:pt>
                <c:pt idx="483">
                  <c:v>42898</c:v>
                </c:pt>
                <c:pt idx="484">
                  <c:v>42899</c:v>
                </c:pt>
                <c:pt idx="485">
                  <c:v>42900</c:v>
                </c:pt>
                <c:pt idx="486">
                  <c:v>42901</c:v>
                </c:pt>
                <c:pt idx="487">
                  <c:v>42902</c:v>
                </c:pt>
                <c:pt idx="488">
                  <c:v>42905</c:v>
                </c:pt>
                <c:pt idx="489">
                  <c:v>42906</c:v>
                </c:pt>
                <c:pt idx="490">
                  <c:v>42907</c:v>
                </c:pt>
                <c:pt idx="491">
                  <c:v>42908</c:v>
                </c:pt>
                <c:pt idx="492">
                  <c:v>42909</c:v>
                </c:pt>
                <c:pt idx="493">
                  <c:v>42912</c:v>
                </c:pt>
                <c:pt idx="494">
                  <c:v>42913</c:v>
                </c:pt>
                <c:pt idx="495">
                  <c:v>42914</c:v>
                </c:pt>
                <c:pt idx="496">
                  <c:v>42915</c:v>
                </c:pt>
                <c:pt idx="497">
                  <c:v>42916</c:v>
                </c:pt>
                <c:pt idx="498">
                  <c:v>42919</c:v>
                </c:pt>
                <c:pt idx="499">
                  <c:v>42920</c:v>
                </c:pt>
                <c:pt idx="500">
                  <c:v>42921</c:v>
                </c:pt>
                <c:pt idx="501">
                  <c:v>42922</c:v>
                </c:pt>
                <c:pt idx="502">
                  <c:v>42923</c:v>
                </c:pt>
                <c:pt idx="503">
                  <c:v>42926</c:v>
                </c:pt>
                <c:pt idx="504">
                  <c:v>42927</c:v>
                </c:pt>
                <c:pt idx="505">
                  <c:v>42928</c:v>
                </c:pt>
                <c:pt idx="506">
                  <c:v>42929</c:v>
                </c:pt>
                <c:pt idx="507">
                  <c:v>42930</c:v>
                </c:pt>
                <c:pt idx="508">
                  <c:v>42933</c:v>
                </c:pt>
                <c:pt idx="509">
                  <c:v>42934</c:v>
                </c:pt>
                <c:pt idx="510">
                  <c:v>42935</c:v>
                </c:pt>
                <c:pt idx="511">
                  <c:v>42942</c:v>
                </c:pt>
              </c:numCache>
            </c:numRef>
          </c:xVal>
          <c:yVal>
            <c:numRef>
              <c:f>EUR1Y!$BE$2:$BE$513</c:f>
              <c:numCache>
                <c:formatCode>0.0000%</c:formatCode>
                <c:ptCount val="5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8981632"/>
        <c:axId val="828984320"/>
      </c:scatterChart>
      <c:valAx>
        <c:axId val="828981632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828984320"/>
        <c:crosses val="autoZero"/>
        <c:crossBetween val="midCat"/>
      </c:valAx>
      <c:valAx>
        <c:axId val="828984320"/>
        <c:scaling>
          <c:orientation val="minMax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8289816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8134015156331835"/>
          <c:y val="0.40431111111111112"/>
          <c:w val="8.7953229122198301E-2"/>
          <c:h val="0.22665527777777777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1Y (0Y-60Y)</a:t>
            </a:r>
          </a:p>
        </c:rich>
      </c:tx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1Y Mx</c:v>
          </c:tx>
          <c:spPr>
            <a:ln>
              <a:noFill/>
            </a:ln>
          </c:spPr>
          <c:marker>
            <c:symbol val="circle"/>
            <c:size val="3"/>
          </c:marker>
          <c:cat>
            <c:numRef>
              <c:f>EUR1Y!$BB$2:$BB$2366</c:f>
              <c:numCache>
                <c:formatCode>ddd\,\ dd\-mmm\-yyyy</c:formatCode>
                <c:ptCount val="2365"/>
                <c:pt idx="0">
                  <c:v>42209</c:v>
                </c:pt>
                <c:pt idx="1">
                  <c:v>42212</c:v>
                </c:pt>
                <c:pt idx="2">
                  <c:v>42213</c:v>
                </c:pt>
                <c:pt idx="3">
                  <c:v>42214</c:v>
                </c:pt>
                <c:pt idx="4">
                  <c:v>42215</c:v>
                </c:pt>
                <c:pt idx="5">
                  <c:v>42216</c:v>
                </c:pt>
                <c:pt idx="6">
                  <c:v>42219</c:v>
                </c:pt>
                <c:pt idx="7">
                  <c:v>42220</c:v>
                </c:pt>
                <c:pt idx="8">
                  <c:v>42221</c:v>
                </c:pt>
                <c:pt idx="9">
                  <c:v>42222</c:v>
                </c:pt>
                <c:pt idx="10">
                  <c:v>42223</c:v>
                </c:pt>
                <c:pt idx="11">
                  <c:v>42226</c:v>
                </c:pt>
                <c:pt idx="12">
                  <c:v>42227</c:v>
                </c:pt>
                <c:pt idx="13">
                  <c:v>42228</c:v>
                </c:pt>
                <c:pt idx="14">
                  <c:v>42229</c:v>
                </c:pt>
                <c:pt idx="15">
                  <c:v>42230</c:v>
                </c:pt>
                <c:pt idx="16">
                  <c:v>42233</c:v>
                </c:pt>
                <c:pt idx="17">
                  <c:v>42234</c:v>
                </c:pt>
                <c:pt idx="18">
                  <c:v>42235</c:v>
                </c:pt>
                <c:pt idx="19">
                  <c:v>42236</c:v>
                </c:pt>
                <c:pt idx="20">
                  <c:v>42237</c:v>
                </c:pt>
                <c:pt idx="21">
                  <c:v>42240</c:v>
                </c:pt>
                <c:pt idx="22">
                  <c:v>42241</c:v>
                </c:pt>
                <c:pt idx="23">
                  <c:v>42242</c:v>
                </c:pt>
                <c:pt idx="24">
                  <c:v>42243</c:v>
                </c:pt>
                <c:pt idx="25">
                  <c:v>42244</c:v>
                </c:pt>
                <c:pt idx="26">
                  <c:v>42247</c:v>
                </c:pt>
                <c:pt idx="27">
                  <c:v>42248</c:v>
                </c:pt>
                <c:pt idx="28">
                  <c:v>42249</c:v>
                </c:pt>
                <c:pt idx="29">
                  <c:v>42250</c:v>
                </c:pt>
                <c:pt idx="30">
                  <c:v>42251</c:v>
                </c:pt>
                <c:pt idx="31">
                  <c:v>42254</c:v>
                </c:pt>
                <c:pt idx="32">
                  <c:v>42255</c:v>
                </c:pt>
                <c:pt idx="33">
                  <c:v>42256</c:v>
                </c:pt>
                <c:pt idx="34">
                  <c:v>42257</c:v>
                </c:pt>
                <c:pt idx="35">
                  <c:v>42258</c:v>
                </c:pt>
                <c:pt idx="36">
                  <c:v>42261</c:v>
                </c:pt>
                <c:pt idx="37">
                  <c:v>42262</c:v>
                </c:pt>
                <c:pt idx="38">
                  <c:v>42263</c:v>
                </c:pt>
                <c:pt idx="39">
                  <c:v>42264</c:v>
                </c:pt>
                <c:pt idx="40">
                  <c:v>42265</c:v>
                </c:pt>
                <c:pt idx="41">
                  <c:v>42268</c:v>
                </c:pt>
                <c:pt idx="42">
                  <c:v>42269</c:v>
                </c:pt>
                <c:pt idx="43">
                  <c:v>42270</c:v>
                </c:pt>
                <c:pt idx="44">
                  <c:v>42271</c:v>
                </c:pt>
                <c:pt idx="45">
                  <c:v>42272</c:v>
                </c:pt>
                <c:pt idx="46">
                  <c:v>42275</c:v>
                </c:pt>
                <c:pt idx="47">
                  <c:v>42276</c:v>
                </c:pt>
                <c:pt idx="48">
                  <c:v>42277</c:v>
                </c:pt>
                <c:pt idx="49">
                  <c:v>42278</c:v>
                </c:pt>
                <c:pt idx="50">
                  <c:v>42279</c:v>
                </c:pt>
                <c:pt idx="51">
                  <c:v>42282</c:v>
                </c:pt>
                <c:pt idx="52">
                  <c:v>42283</c:v>
                </c:pt>
                <c:pt idx="53">
                  <c:v>42284</c:v>
                </c:pt>
                <c:pt idx="54">
                  <c:v>42285</c:v>
                </c:pt>
                <c:pt idx="55">
                  <c:v>42286</c:v>
                </c:pt>
                <c:pt idx="56">
                  <c:v>42289</c:v>
                </c:pt>
                <c:pt idx="57">
                  <c:v>42290</c:v>
                </c:pt>
                <c:pt idx="58">
                  <c:v>42291</c:v>
                </c:pt>
                <c:pt idx="59">
                  <c:v>42292</c:v>
                </c:pt>
                <c:pt idx="60">
                  <c:v>42293</c:v>
                </c:pt>
                <c:pt idx="61">
                  <c:v>42296</c:v>
                </c:pt>
                <c:pt idx="62">
                  <c:v>42297</c:v>
                </c:pt>
                <c:pt idx="63">
                  <c:v>42298</c:v>
                </c:pt>
                <c:pt idx="64">
                  <c:v>42299</c:v>
                </c:pt>
                <c:pt idx="65">
                  <c:v>42300</c:v>
                </c:pt>
                <c:pt idx="66">
                  <c:v>42303</c:v>
                </c:pt>
                <c:pt idx="67">
                  <c:v>42304</c:v>
                </c:pt>
                <c:pt idx="68">
                  <c:v>42305</c:v>
                </c:pt>
                <c:pt idx="69">
                  <c:v>42306</c:v>
                </c:pt>
                <c:pt idx="70">
                  <c:v>42307</c:v>
                </c:pt>
                <c:pt idx="71">
                  <c:v>42310</c:v>
                </c:pt>
                <c:pt idx="72">
                  <c:v>42311</c:v>
                </c:pt>
                <c:pt idx="73">
                  <c:v>42312</c:v>
                </c:pt>
                <c:pt idx="74">
                  <c:v>42313</c:v>
                </c:pt>
                <c:pt idx="75">
                  <c:v>42314</c:v>
                </c:pt>
                <c:pt idx="76">
                  <c:v>42317</c:v>
                </c:pt>
                <c:pt idx="77">
                  <c:v>42318</c:v>
                </c:pt>
                <c:pt idx="78">
                  <c:v>42319</c:v>
                </c:pt>
                <c:pt idx="79">
                  <c:v>42320</c:v>
                </c:pt>
                <c:pt idx="80">
                  <c:v>42321</c:v>
                </c:pt>
                <c:pt idx="81">
                  <c:v>42324</c:v>
                </c:pt>
                <c:pt idx="82">
                  <c:v>42325</c:v>
                </c:pt>
                <c:pt idx="83">
                  <c:v>42326</c:v>
                </c:pt>
                <c:pt idx="84">
                  <c:v>42327</c:v>
                </c:pt>
                <c:pt idx="85">
                  <c:v>42328</c:v>
                </c:pt>
                <c:pt idx="86">
                  <c:v>42331</c:v>
                </c:pt>
                <c:pt idx="87">
                  <c:v>42332</c:v>
                </c:pt>
                <c:pt idx="88">
                  <c:v>42333</c:v>
                </c:pt>
                <c:pt idx="89">
                  <c:v>42334</c:v>
                </c:pt>
                <c:pt idx="90">
                  <c:v>42335</c:v>
                </c:pt>
                <c:pt idx="91">
                  <c:v>42338</c:v>
                </c:pt>
                <c:pt idx="92">
                  <c:v>42339</c:v>
                </c:pt>
                <c:pt idx="93">
                  <c:v>42340</c:v>
                </c:pt>
                <c:pt idx="94">
                  <c:v>42341</c:v>
                </c:pt>
                <c:pt idx="95">
                  <c:v>42342</c:v>
                </c:pt>
                <c:pt idx="96">
                  <c:v>42345</c:v>
                </c:pt>
                <c:pt idx="97">
                  <c:v>42346</c:v>
                </c:pt>
                <c:pt idx="98">
                  <c:v>42347</c:v>
                </c:pt>
                <c:pt idx="99">
                  <c:v>42348</c:v>
                </c:pt>
                <c:pt idx="100">
                  <c:v>42349</c:v>
                </c:pt>
                <c:pt idx="101">
                  <c:v>42352</c:v>
                </c:pt>
                <c:pt idx="102">
                  <c:v>42353</c:v>
                </c:pt>
                <c:pt idx="103">
                  <c:v>42354</c:v>
                </c:pt>
                <c:pt idx="104">
                  <c:v>42355</c:v>
                </c:pt>
                <c:pt idx="105">
                  <c:v>42356</c:v>
                </c:pt>
                <c:pt idx="106">
                  <c:v>42359</c:v>
                </c:pt>
                <c:pt idx="107">
                  <c:v>42360</c:v>
                </c:pt>
                <c:pt idx="108">
                  <c:v>42361</c:v>
                </c:pt>
                <c:pt idx="109">
                  <c:v>42362</c:v>
                </c:pt>
                <c:pt idx="110">
                  <c:v>42366</c:v>
                </c:pt>
                <c:pt idx="111">
                  <c:v>42367</c:v>
                </c:pt>
                <c:pt idx="112">
                  <c:v>42368</c:v>
                </c:pt>
                <c:pt idx="113">
                  <c:v>42369</c:v>
                </c:pt>
                <c:pt idx="114">
                  <c:v>42373</c:v>
                </c:pt>
                <c:pt idx="115">
                  <c:v>42374</c:v>
                </c:pt>
                <c:pt idx="116">
                  <c:v>42375</c:v>
                </c:pt>
                <c:pt idx="117">
                  <c:v>42376</c:v>
                </c:pt>
                <c:pt idx="118">
                  <c:v>42377</c:v>
                </c:pt>
                <c:pt idx="119">
                  <c:v>42380</c:v>
                </c:pt>
                <c:pt idx="120">
                  <c:v>42381</c:v>
                </c:pt>
                <c:pt idx="121">
                  <c:v>42382</c:v>
                </c:pt>
                <c:pt idx="122">
                  <c:v>42383</c:v>
                </c:pt>
                <c:pt idx="123">
                  <c:v>42384</c:v>
                </c:pt>
                <c:pt idx="124">
                  <c:v>42387</c:v>
                </c:pt>
                <c:pt idx="125">
                  <c:v>42388</c:v>
                </c:pt>
                <c:pt idx="126">
                  <c:v>42389</c:v>
                </c:pt>
                <c:pt idx="127">
                  <c:v>42390</c:v>
                </c:pt>
                <c:pt idx="128">
                  <c:v>42391</c:v>
                </c:pt>
                <c:pt idx="129">
                  <c:v>42394</c:v>
                </c:pt>
                <c:pt idx="130">
                  <c:v>42395</c:v>
                </c:pt>
                <c:pt idx="131">
                  <c:v>42396</c:v>
                </c:pt>
                <c:pt idx="132">
                  <c:v>42397</c:v>
                </c:pt>
                <c:pt idx="133">
                  <c:v>42398</c:v>
                </c:pt>
                <c:pt idx="134">
                  <c:v>42401</c:v>
                </c:pt>
                <c:pt idx="135">
                  <c:v>42402</c:v>
                </c:pt>
                <c:pt idx="136">
                  <c:v>42403</c:v>
                </c:pt>
                <c:pt idx="137">
                  <c:v>42404</c:v>
                </c:pt>
                <c:pt idx="138">
                  <c:v>42405</c:v>
                </c:pt>
                <c:pt idx="139">
                  <c:v>42408</c:v>
                </c:pt>
                <c:pt idx="140">
                  <c:v>42409</c:v>
                </c:pt>
                <c:pt idx="141">
                  <c:v>42410</c:v>
                </c:pt>
                <c:pt idx="142">
                  <c:v>42411</c:v>
                </c:pt>
                <c:pt idx="143">
                  <c:v>42412</c:v>
                </c:pt>
                <c:pt idx="144">
                  <c:v>42415</c:v>
                </c:pt>
                <c:pt idx="145">
                  <c:v>42416</c:v>
                </c:pt>
                <c:pt idx="146">
                  <c:v>42417</c:v>
                </c:pt>
                <c:pt idx="147">
                  <c:v>42418</c:v>
                </c:pt>
                <c:pt idx="148">
                  <c:v>42419</c:v>
                </c:pt>
                <c:pt idx="149">
                  <c:v>42422</c:v>
                </c:pt>
                <c:pt idx="150">
                  <c:v>42423</c:v>
                </c:pt>
                <c:pt idx="151">
                  <c:v>42424</c:v>
                </c:pt>
                <c:pt idx="152">
                  <c:v>42425</c:v>
                </c:pt>
                <c:pt idx="153">
                  <c:v>42426</c:v>
                </c:pt>
                <c:pt idx="154">
                  <c:v>42429</c:v>
                </c:pt>
                <c:pt idx="155">
                  <c:v>42430</c:v>
                </c:pt>
                <c:pt idx="156">
                  <c:v>42431</c:v>
                </c:pt>
                <c:pt idx="157">
                  <c:v>42432</c:v>
                </c:pt>
                <c:pt idx="158">
                  <c:v>42433</c:v>
                </c:pt>
                <c:pt idx="159">
                  <c:v>42436</c:v>
                </c:pt>
                <c:pt idx="160">
                  <c:v>42437</c:v>
                </c:pt>
                <c:pt idx="161">
                  <c:v>42438</c:v>
                </c:pt>
                <c:pt idx="162">
                  <c:v>42439</c:v>
                </c:pt>
                <c:pt idx="163">
                  <c:v>42440</c:v>
                </c:pt>
                <c:pt idx="164">
                  <c:v>42443</c:v>
                </c:pt>
                <c:pt idx="165">
                  <c:v>42444</c:v>
                </c:pt>
                <c:pt idx="166">
                  <c:v>42445</c:v>
                </c:pt>
                <c:pt idx="167">
                  <c:v>42446</c:v>
                </c:pt>
                <c:pt idx="168">
                  <c:v>42447</c:v>
                </c:pt>
                <c:pt idx="169">
                  <c:v>42450</c:v>
                </c:pt>
                <c:pt idx="170">
                  <c:v>42451</c:v>
                </c:pt>
                <c:pt idx="171">
                  <c:v>42452</c:v>
                </c:pt>
                <c:pt idx="172">
                  <c:v>42453</c:v>
                </c:pt>
                <c:pt idx="173">
                  <c:v>42458</c:v>
                </c:pt>
                <c:pt idx="174">
                  <c:v>42459</c:v>
                </c:pt>
                <c:pt idx="175">
                  <c:v>42460</c:v>
                </c:pt>
                <c:pt idx="176">
                  <c:v>42461</c:v>
                </c:pt>
                <c:pt idx="177">
                  <c:v>42464</c:v>
                </c:pt>
                <c:pt idx="178">
                  <c:v>42465</c:v>
                </c:pt>
                <c:pt idx="179">
                  <c:v>42466</c:v>
                </c:pt>
                <c:pt idx="180">
                  <c:v>42467</c:v>
                </c:pt>
                <c:pt idx="181">
                  <c:v>42468</c:v>
                </c:pt>
                <c:pt idx="182">
                  <c:v>42471</c:v>
                </c:pt>
                <c:pt idx="183">
                  <c:v>42472</c:v>
                </c:pt>
                <c:pt idx="184">
                  <c:v>42473</c:v>
                </c:pt>
                <c:pt idx="185">
                  <c:v>42474</c:v>
                </c:pt>
                <c:pt idx="186">
                  <c:v>42475</c:v>
                </c:pt>
                <c:pt idx="187">
                  <c:v>42478</c:v>
                </c:pt>
                <c:pt idx="188">
                  <c:v>42479</c:v>
                </c:pt>
                <c:pt idx="189">
                  <c:v>42480</c:v>
                </c:pt>
                <c:pt idx="190">
                  <c:v>42481</c:v>
                </c:pt>
                <c:pt idx="191">
                  <c:v>42482</c:v>
                </c:pt>
                <c:pt idx="192">
                  <c:v>42485</c:v>
                </c:pt>
                <c:pt idx="193">
                  <c:v>42486</c:v>
                </c:pt>
                <c:pt idx="194">
                  <c:v>42487</c:v>
                </c:pt>
                <c:pt idx="195">
                  <c:v>42488</c:v>
                </c:pt>
                <c:pt idx="196">
                  <c:v>42489</c:v>
                </c:pt>
                <c:pt idx="197">
                  <c:v>42492</c:v>
                </c:pt>
                <c:pt idx="198">
                  <c:v>42493</c:v>
                </c:pt>
                <c:pt idx="199">
                  <c:v>42494</c:v>
                </c:pt>
                <c:pt idx="200">
                  <c:v>42495</c:v>
                </c:pt>
                <c:pt idx="201">
                  <c:v>42496</c:v>
                </c:pt>
                <c:pt idx="202">
                  <c:v>42499</c:v>
                </c:pt>
                <c:pt idx="203">
                  <c:v>42500</c:v>
                </c:pt>
                <c:pt idx="204">
                  <c:v>42501</c:v>
                </c:pt>
                <c:pt idx="205">
                  <c:v>42502</c:v>
                </c:pt>
                <c:pt idx="206">
                  <c:v>42503</c:v>
                </c:pt>
                <c:pt idx="207">
                  <c:v>42506</c:v>
                </c:pt>
                <c:pt idx="208">
                  <c:v>42507</c:v>
                </c:pt>
                <c:pt idx="209">
                  <c:v>42508</c:v>
                </c:pt>
                <c:pt idx="210">
                  <c:v>42509</c:v>
                </c:pt>
                <c:pt idx="211">
                  <c:v>42510</c:v>
                </c:pt>
                <c:pt idx="212">
                  <c:v>42513</c:v>
                </c:pt>
                <c:pt idx="213">
                  <c:v>42514</c:v>
                </c:pt>
                <c:pt idx="214">
                  <c:v>42515</c:v>
                </c:pt>
                <c:pt idx="215">
                  <c:v>42516</c:v>
                </c:pt>
                <c:pt idx="216">
                  <c:v>42517</c:v>
                </c:pt>
                <c:pt idx="217">
                  <c:v>42520</c:v>
                </c:pt>
                <c:pt idx="218">
                  <c:v>42521</c:v>
                </c:pt>
                <c:pt idx="219">
                  <c:v>42522</c:v>
                </c:pt>
                <c:pt idx="220">
                  <c:v>42523</c:v>
                </c:pt>
                <c:pt idx="221">
                  <c:v>42524</c:v>
                </c:pt>
                <c:pt idx="222">
                  <c:v>42527</c:v>
                </c:pt>
                <c:pt idx="223">
                  <c:v>42528</c:v>
                </c:pt>
                <c:pt idx="224">
                  <c:v>42529</c:v>
                </c:pt>
                <c:pt idx="225">
                  <c:v>42530</c:v>
                </c:pt>
                <c:pt idx="226">
                  <c:v>42531</c:v>
                </c:pt>
                <c:pt idx="227">
                  <c:v>42534</c:v>
                </c:pt>
                <c:pt idx="228">
                  <c:v>42535</c:v>
                </c:pt>
                <c:pt idx="229">
                  <c:v>42536</c:v>
                </c:pt>
                <c:pt idx="230">
                  <c:v>42537</c:v>
                </c:pt>
                <c:pt idx="231">
                  <c:v>42538</c:v>
                </c:pt>
                <c:pt idx="232">
                  <c:v>42541</c:v>
                </c:pt>
                <c:pt idx="233">
                  <c:v>42542</c:v>
                </c:pt>
                <c:pt idx="234">
                  <c:v>42543</c:v>
                </c:pt>
                <c:pt idx="235">
                  <c:v>42544</c:v>
                </c:pt>
                <c:pt idx="236">
                  <c:v>42545</c:v>
                </c:pt>
                <c:pt idx="237">
                  <c:v>42548</c:v>
                </c:pt>
                <c:pt idx="238">
                  <c:v>42549</c:v>
                </c:pt>
                <c:pt idx="239">
                  <c:v>42550</c:v>
                </c:pt>
                <c:pt idx="240">
                  <c:v>42551</c:v>
                </c:pt>
                <c:pt idx="241">
                  <c:v>42552</c:v>
                </c:pt>
                <c:pt idx="242">
                  <c:v>42555</c:v>
                </c:pt>
                <c:pt idx="243">
                  <c:v>42556</c:v>
                </c:pt>
                <c:pt idx="244">
                  <c:v>42557</c:v>
                </c:pt>
                <c:pt idx="245">
                  <c:v>42558</c:v>
                </c:pt>
                <c:pt idx="246">
                  <c:v>42559</c:v>
                </c:pt>
                <c:pt idx="247">
                  <c:v>42562</c:v>
                </c:pt>
                <c:pt idx="248">
                  <c:v>42563</c:v>
                </c:pt>
                <c:pt idx="249">
                  <c:v>42564</c:v>
                </c:pt>
                <c:pt idx="250">
                  <c:v>42565</c:v>
                </c:pt>
                <c:pt idx="251">
                  <c:v>42566</c:v>
                </c:pt>
                <c:pt idx="252">
                  <c:v>42569</c:v>
                </c:pt>
                <c:pt idx="253">
                  <c:v>42570</c:v>
                </c:pt>
                <c:pt idx="254">
                  <c:v>42571</c:v>
                </c:pt>
                <c:pt idx="255">
                  <c:v>42572</c:v>
                </c:pt>
                <c:pt idx="256">
                  <c:v>42573</c:v>
                </c:pt>
                <c:pt idx="257">
                  <c:v>42576</c:v>
                </c:pt>
                <c:pt idx="258">
                  <c:v>42577</c:v>
                </c:pt>
                <c:pt idx="259">
                  <c:v>42578</c:v>
                </c:pt>
                <c:pt idx="260">
                  <c:v>42579</c:v>
                </c:pt>
                <c:pt idx="261">
                  <c:v>42580</c:v>
                </c:pt>
                <c:pt idx="262">
                  <c:v>42583</c:v>
                </c:pt>
                <c:pt idx="263">
                  <c:v>42584</c:v>
                </c:pt>
                <c:pt idx="264">
                  <c:v>42585</c:v>
                </c:pt>
                <c:pt idx="265">
                  <c:v>42586</c:v>
                </c:pt>
                <c:pt idx="266">
                  <c:v>42587</c:v>
                </c:pt>
                <c:pt idx="267">
                  <c:v>42590</c:v>
                </c:pt>
                <c:pt idx="268">
                  <c:v>42591</c:v>
                </c:pt>
                <c:pt idx="269">
                  <c:v>42592</c:v>
                </c:pt>
                <c:pt idx="270">
                  <c:v>42593</c:v>
                </c:pt>
                <c:pt idx="271">
                  <c:v>42594</c:v>
                </c:pt>
                <c:pt idx="272">
                  <c:v>42597</c:v>
                </c:pt>
                <c:pt idx="273">
                  <c:v>42598</c:v>
                </c:pt>
                <c:pt idx="274">
                  <c:v>42599</c:v>
                </c:pt>
                <c:pt idx="275">
                  <c:v>42600</c:v>
                </c:pt>
                <c:pt idx="276">
                  <c:v>42601</c:v>
                </c:pt>
                <c:pt idx="277">
                  <c:v>42604</c:v>
                </c:pt>
                <c:pt idx="278">
                  <c:v>42605</c:v>
                </c:pt>
                <c:pt idx="279">
                  <c:v>42606</c:v>
                </c:pt>
                <c:pt idx="280">
                  <c:v>42607</c:v>
                </c:pt>
                <c:pt idx="281">
                  <c:v>42608</c:v>
                </c:pt>
                <c:pt idx="282">
                  <c:v>42611</c:v>
                </c:pt>
                <c:pt idx="283">
                  <c:v>42612</c:v>
                </c:pt>
                <c:pt idx="284">
                  <c:v>42613</c:v>
                </c:pt>
                <c:pt idx="285">
                  <c:v>42614</c:v>
                </c:pt>
                <c:pt idx="286">
                  <c:v>42615</c:v>
                </c:pt>
                <c:pt idx="287">
                  <c:v>42618</c:v>
                </c:pt>
                <c:pt idx="288">
                  <c:v>42619</c:v>
                </c:pt>
                <c:pt idx="289">
                  <c:v>42620</c:v>
                </c:pt>
                <c:pt idx="290">
                  <c:v>42621</c:v>
                </c:pt>
                <c:pt idx="291">
                  <c:v>42622</c:v>
                </c:pt>
                <c:pt idx="292">
                  <c:v>42625</c:v>
                </c:pt>
                <c:pt idx="293">
                  <c:v>42626</c:v>
                </c:pt>
                <c:pt idx="294">
                  <c:v>42627</c:v>
                </c:pt>
                <c:pt idx="295">
                  <c:v>42628</c:v>
                </c:pt>
                <c:pt idx="296">
                  <c:v>42629</c:v>
                </c:pt>
                <c:pt idx="297">
                  <c:v>42632</c:v>
                </c:pt>
                <c:pt idx="298">
                  <c:v>42633</c:v>
                </c:pt>
                <c:pt idx="299">
                  <c:v>42634</c:v>
                </c:pt>
                <c:pt idx="300">
                  <c:v>42635</c:v>
                </c:pt>
                <c:pt idx="301">
                  <c:v>42636</c:v>
                </c:pt>
                <c:pt idx="302">
                  <c:v>42639</c:v>
                </c:pt>
                <c:pt idx="303">
                  <c:v>42640</c:v>
                </c:pt>
                <c:pt idx="304">
                  <c:v>42641</c:v>
                </c:pt>
                <c:pt idx="305">
                  <c:v>42642</c:v>
                </c:pt>
                <c:pt idx="306">
                  <c:v>42643</c:v>
                </c:pt>
                <c:pt idx="307">
                  <c:v>42646</c:v>
                </c:pt>
                <c:pt idx="308">
                  <c:v>42647</c:v>
                </c:pt>
                <c:pt idx="309">
                  <c:v>42648</c:v>
                </c:pt>
                <c:pt idx="310">
                  <c:v>42649</c:v>
                </c:pt>
                <c:pt idx="311">
                  <c:v>42650</c:v>
                </c:pt>
                <c:pt idx="312">
                  <c:v>42653</c:v>
                </c:pt>
                <c:pt idx="313">
                  <c:v>42654</c:v>
                </c:pt>
                <c:pt idx="314">
                  <c:v>42655</c:v>
                </c:pt>
                <c:pt idx="315">
                  <c:v>42656</c:v>
                </c:pt>
                <c:pt idx="316">
                  <c:v>42657</c:v>
                </c:pt>
                <c:pt idx="317">
                  <c:v>42660</c:v>
                </c:pt>
                <c:pt idx="318">
                  <c:v>42661</c:v>
                </c:pt>
                <c:pt idx="319">
                  <c:v>42662</c:v>
                </c:pt>
                <c:pt idx="320">
                  <c:v>42663</c:v>
                </c:pt>
                <c:pt idx="321">
                  <c:v>42664</c:v>
                </c:pt>
                <c:pt idx="322">
                  <c:v>42667</c:v>
                </c:pt>
                <c:pt idx="323">
                  <c:v>42668</c:v>
                </c:pt>
                <c:pt idx="324">
                  <c:v>42669</c:v>
                </c:pt>
                <c:pt idx="325">
                  <c:v>42670</c:v>
                </c:pt>
                <c:pt idx="326">
                  <c:v>42671</c:v>
                </c:pt>
                <c:pt idx="327">
                  <c:v>42674</c:v>
                </c:pt>
                <c:pt idx="328">
                  <c:v>42675</c:v>
                </c:pt>
                <c:pt idx="329">
                  <c:v>42676</c:v>
                </c:pt>
                <c:pt idx="330">
                  <c:v>42677</c:v>
                </c:pt>
                <c:pt idx="331">
                  <c:v>42678</c:v>
                </c:pt>
                <c:pt idx="332">
                  <c:v>42681</c:v>
                </c:pt>
                <c:pt idx="333">
                  <c:v>42682</c:v>
                </c:pt>
                <c:pt idx="334">
                  <c:v>42683</c:v>
                </c:pt>
                <c:pt idx="335">
                  <c:v>42684</c:v>
                </c:pt>
                <c:pt idx="336">
                  <c:v>42685</c:v>
                </c:pt>
                <c:pt idx="337">
                  <c:v>42688</c:v>
                </c:pt>
                <c:pt idx="338">
                  <c:v>42689</c:v>
                </c:pt>
                <c:pt idx="339">
                  <c:v>42690</c:v>
                </c:pt>
                <c:pt idx="340">
                  <c:v>42691</c:v>
                </c:pt>
                <c:pt idx="341">
                  <c:v>42692</c:v>
                </c:pt>
                <c:pt idx="342">
                  <c:v>42695</c:v>
                </c:pt>
                <c:pt idx="343">
                  <c:v>42696</c:v>
                </c:pt>
                <c:pt idx="344">
                  <c:v>42697</c:v>
                </c:pt>
                <c:pt idx="345">
                  <c:v>42698</c:v>
                </c:pt>
                <c:pt idx="346">
                  <c:v>42699</c:v>
                </c:pt>
                <c:pt idx="347">
                  <c:v>42702</c:v>
                </c:pt>
                <c:pt idx="348">
                  <c:v>42703</c:v>
                </c:pt>
                <c:pt idx="349">
                  <c:v>42704</c:v>
                </c:pt>
                <c:pt idx="350">
                  <c:v>42705</c:v>
                </c:pt>
                <c:pt idx="351">
                  <c:v>42706</c:v>
                </c:pt>
                <c:pt idx="352">
                  <c:v>42709</c:v>
                </c:pt>
                <c:pt idx="353">
                  <c:v>42710</c:v>
                </c:pt>
                <c:pt idx="354">
                  <c:v>42711</c:v>
                </c:pt>
                <c:pt idx="355">
                  <c:v>42712</c:v>
                </c:pt>
                <c:pt idx="356">
                  <c:v>42713</c:v>
                </c:pt>
                <c:pt idx="357">
                  <c:v>42716</c:v>
                </c:pt>
                <c:pt idx="358">
                  <c:v>42717</c:v>
                </c:pt>
                <c:pt idx="359">
                  <c:v>42718</c:v>
                </c:pt>
                <c:pt idx="360">
                  <c:v>42719</c:v>
                </c:pt>
                <c:pt idx="361">
                  <c:v>42720</c:v>
                </c:pt>
                <c:pt idx="362">
                  <c:v>42723</c:v>
                </c:pt>
                <c:pt idx="363">
                  <c:v>42724</c:v>
                </c:pt>
                <c:pt idx="364">
                  <c:v>42725</c:v>
                </c:pt>
                <c:pt idx="365">
                  <c:v>42726</c:v>
                </c:pt>
                <c:pt idx="366">
                  <c:v>42727</c:v>
                </c:pt>
                <c:pt idx="367">
                  <c:v>42731</c:v>
                </c:pt>
                <c:pt idx="368">
                  <c:v>42732</c:v>
                </c:pt>
                <c:pt idx="369">
                  <c:v>42733</c:v>
                </c:pt>
                <c:pt idx="370">
                  <c:v>42734</c:v>
                </c:pt>
                <c:pt idx="371">
                  <c:v>42737</c:v>
                </c:pt>
                <c:pt idx="372">
                  <c:v>42738</c:v>
                </c:pt>
                <c:pt idx="373">
                  <c:v>42739</c:v>
                </c:pt>
                <c:pt idx="374">
                  <c:v>42740</c:v>
                </c:pt>
                <c:pt idx="375">
                  <c:v>42741</c:v>
                </c:pt>
                <c:pt idx="376">
                  <c:v>42744</c:v>
                </c:pt>
                <c:pt idx="377">
                  <c:v>42745</c:v>
                </c:pt>
                <c:pt idx="378">
                  <c:v>42746</c:v>
                </c:pt>
                <c:pt idx="379">
                  <c:v>42747</c:v>
                </c:pt>
                <c:pt idx="380">
                  <c:v>42748</c:v>
                </c:pt>
                <c:pt idx="381">
                  <c:v>42751</c:v>
                </c:pt>
                <c:pt idx="382">
                  <c:v>42752</c:v>
                </c:pt>
                <c:pt idx="383">
                  <c:v>42753</c:v>
                </c:pt>
                <c:pt idx="384">
                  <c:v>42754</c:v>
                </c:pt>
                <c:pt idx="385">
                  <c:v>42755</c:v>
                </c:pt>
                <c:pt idx="386">
                  <c:v>42758</c:v>
                </c:pt>
                <c:pt idx="387">
                  <c:v>42759</c:v>
                </c:pt>
                <c:pt idx="388">
                  <c:v>42760</c:v>
                </c:pt>
                <c:pt idx="389">
                  <c:v>42761</c:v>
                </c:pt>
                <c:pt idx="390">
                  <c:v>42762</c:v>
                </c:pt>
                <c:pt idx="391">
                  <c:v>42765</c:v>
                </c:pt>
                <c:pt idx="392">
                  <c:v>42766</c:v>
                </c:pt>
                <c:pt idx="393">
                  <c:v>42767</c:v>
                </c:pt>
                <c:pt idx="394">
                  <c:v>42768</c:v>
                </c:pt>
                <c:pt idx="395">
                  <c:v>42769</c:v>
                </c:pt>
                <c:pt idx="396">
                  <c:v>42772</c:v>
                </c:pt>
                <c:pt idx="397">
                  <c:v>42773</c:v>
                </c:pt>
                <c:pt idx="398">
                  <c:v>42774</c:v>
                </c:pt>
                <c:pt idx="399">
                  <c:v>42775</c:v>
                </c:pt>
                <c:pt idx="400">
                  <c:v>42776</c:v>
                </c:pt>
                <c:pt idx="401">
                  <c:v>42779</c:v>
                </c:pt>
                <c:pt idx="402">
                  <c:v>42780</c:v>
                </c:pt>
                <c:pt idx="403">
                  <c:v>42781</c:v>
                </c:pt>
                <c:pt idx="404">
                  <c:v>42782</c:v>
                </c:pt>
                <c:pt idx="405">
                  <c:v>42783</c:v>
                </c:pt>
                <c:pt idx="406">
                  <c:v>42786</c:v>
                </c:pt>
                <c:pt idx="407">
                  <c:v>42787</c:v>
                </c:pt>
                <c:pt idx="408">
                  <c:v>42788</c:v>
                </c:pt>
                <c:pt idx="409">
                  <c:v>42789</c:v>
                </c:pt>
                <c:pt idx="410">
                  <c:v>42790</c:v>
                </c:pt>
                <c:pt idx="411">
                  <c:v>42793</c:v>
                </c:pt>
                <c:pt idx="412">
                  <c:v>42794</c:v>
                </c:pt>
                <c:pt idx="413">
                  <c:v>42795</c:v>
                </c:pt>
                <c:pt idx="414">
                  <c:v>42796</c:v>
                </c:pt>
                <c:pt idx="415">
                  <c:v>42797</c:v>
                </c:pt>
                <c:pt idx="416">
                  <c:v>42800</c:v>
                </c:pt>
                <c:pt idx="417">
                  <c:v>42801</c:v>
                </c:pt>
                <c:pt idx="418">
                  <c:v>42802</c:v>
                </c:pt>
                <c:pt idx="419">
                  <c:v>42803</c:v>
                </c:pt>
                <c:pt idx="420">
                  <c:v>42804</c:v>
                </c:pt>
                <c:pt idx="421">
                  <c:v>42807</c:v>
                </c:pt>
                <c:pt idx="422">
                  <c:v>42808</c:v>
                </c:pt>
                <c:pt idx="423">
                  <c:v>42809</c:v>
                </c:pt>
                <c:pt idx="424">
                  <c:v>42810</c:v>
                </c:pt>
                <c:pt idx="425">
                  <c:v>42811</c:v>
                </c:pt>
                <c:pt idx="426">
                  <c:v>42814</c:v>
                </c:pt>
                <c:pt idx="427">
                  <c:v>42815</c:v>
                </c:pt>
                <c:pt idx="428">
                  <c:v>42816</c:v>
                </c:pt>
                <c:pt idx="429">
                  <c:v>42817</c:v>
                </c:pt>
                <c:pt idx="430">
                  <c:v>42818</c:v>
                </c:pt>
                <c:pt idx="431">
                  <c:v>42821</c:v>
                </c:pt>
                <c:pt idx="432">
                  <c:v>42822</c:v>
                </c:pt>
                <c:pt idx="433">
                  <c:v>42823</c:v>
                </c:pt>
                <c:pt idx="434">
                  <c:v>42824</c:v>
                </c:pt>
                <c:pt idx="435">
                  <c:v>42825</c:v>
                </c:pt>
                <c:pt idx="436">
                  <c:v>42828</c:v>
                </c:pt>
                <c:pt idx="437">
                  <c:v>42829</c:v>
                </c:pt>
                <c:pt idx="438">
                  <c:v>42830</c:v>
                </c:pt>
                <c:pt idx="439">
                  <c:v>42831</c:v>
                </c:pt>
                <c:pt idx="440">
                  <c:v>42832</c:v>
                </c:pt>
                <c:pt idx="441">
                  <c:v>42835</c:v>
                </c:pt>
                <c:pt idx="442">
                  <c:v>42836</c:v>
                </c:pt>
                <c:pt idx="443">
                  <c:v>42837</c:v>
                </c:pt>
                <c:pt idx="444">
                  <c:v>42838</c:v>
                </c:pt>
                <c:pt idx="445">
                  <c:v>42843</c:v>
                </c:pt>
                <c:pt idx="446">
                  <c:v>42844</c:v>
                </c:pt>
                <c:pt idx="447">
                  <c:v>42845</c:v>
                </c:pt>
                <c:pt idx="448">
                  <c:v>42846</c:v>
                </c:pt>
                <c:pt idx="449">
                  <c:v>42849</c:v>
                </c:pt>
                <c:pt idx="450">
                  <c:v>42850</c:v>
                </c:pt>
                <c:pt idx="451">
                  <c:v>42851</c:v>
                </c:pt>
                <c:pt idx="452">
                  <c:v>42852</c:v>
                </c:pt>
                <c:pt idx="453">
                  <c:v>42853</c:v>
                </c:pt>
                <c:pt idx="454">
                  <c:v>42857</c:v>
                </c:pt>
                <c:pt idx="455">
                  <c:v>42858</c:v>
                </c:pt>
                <c:pt idx="456">
                  <c:v>42859</c:v>
                </c:pt>
                <c:pt idx="457">
                  <c:v>42860</c:v>
                </c:pt>
                <c:pt idx="458">
                  <c:v>42863</c:v>
                </c:pt>
                <c:pt idx="459">
                  <c:v>42864</c:v>
                </c:pt>
                <c:pt idx="460">
                  <c:v>42865</c:v>
                </c:pt>
                <c:pt idx="461">
                  <c:v>42866</c:v>
                </c:pt>
                <c:pt idx="462">
                  <c:v>42867</c:v>
                </c:pt>
                <c:pt idx="463">
                  <c:v>42870</c:v>
                </c:pt>
                <c:pt idx="464">
                  <c:v>42871</c:v>
                </c:pt>
                <c:pt idx="465">
                  <c:v>42872</c:v>
                </c:pt>
                <c:pt idx="466">
                  <c:v>42873</c:v>
                </c:pt>
                <c:pt idx="467">
                  <c:v>42874</c:v>
                </c:pt>
                <c:pt idx="468">
                  <c:v>42877</c:v>
                </c:pt>
                <c:pt idx="469">
                  <c:v>42878</c:v>
                </c:pt>
                <c:pt idx="470">
                  <c:v>42879</c:v>
                </c:pt>
                <c:pt idx="471">
                  <c:v>42880</c:v>
                </c:pt>
                <c:pt idx="472">
                  <c:v>42881</c:v>
                </c:pt>
                <c:pt idx="473">
                  <c:v>42884</c:v>
                </c:pt>
                <c:pt idx="474">
                  <c:v>42885</c:v>
                </c:pt>
                <c:pt idx="475">
                  <c:v>42886</c:v>
                </c:pt>
                <c:pt idx="476">
                  <c:v>42887</c:v>
                </c:pt>
                <c:pt idx="477">
                  <c:v>42888</c:v>
                </c:pt>
                <c:pt idx="478">
                  <c:v>42891</c:v>
                </c:pt>
                <c:pt idx="479">
                  <c:v>42892</c:v>
                </c:pt>
                <c:pt idx="480">
                  <c:v>42893</c:v>
                </c:pt>
                <c:pt idx="481">
                  <c:v>42894</c:v>
                </c:pt>
                <c:pt idx="482">
                  <c:v>42895</c:v>
                </c:pt>
                <c:pt idx="483">
                  <c:v>42898</c:v>
                </c:pt>
                <c:pt idx="484">
                  <c:v>42899</c:v>
                </c:pt>
                <c:pt idx="485">
                  <c:v>42900</c:v>
                </c:pt>
                <c:pt idx="486">
                  <c:v>42901</c:v>
                </c:pt>
                <c:pt idx="487">
                  <c:v>42902</c:v>
                </c:pt>
                <c:pt idx="488">
                  <c:v>42905</c:v>
                </c:pt>
                <c:pt idx="489">
                  <c:v>42906</c:v>
                </c:pt>
                <c:pt idx="490">
                  <c:v>42907</c:v>
                </c:pt>
                <c:pt idx="491">
                  <c:v>42908</c:v>
                </c:pt>
                <c:pt idx="492">
                  <c:v>42909</c:v>
                </c:pt>
                <c:pt idx="493">
                  <c:v>42912</c:v>
                </c:pt>
                <c:pt idx="494">
                  <c:v>42913</c:v>
                </c:pt>
                <c:pt idx="495">
                  <c:v>42914</c:v>
                </c:pt>
                <c:pt idx="496">
                  <c:v>42915</c:v>
                </c:pt>
                <c:pt idx="497">
                  <c:v>42916</c:v>
                </c:pt>
                <c:pt idx="498">
                  <c:v>42919</c:v>
                </c:pt>
                <c:pt idx="499">
                  <c:v>42920</c:v>
                </c:pt>
                <c:pt idx="500">
                  <c:v>42921</c:v>
                </c:pt>
                <c:pt idx="501">
                  <c:v>42922</c:v>
                </c:pt>
                <c:pt idx="502">
                  <c:v>42923</c:v>
                </c:pt>
                <c:pt idx="503">
                  <c:v>42926</c:v>
                </c:pt>
                <c:pt idx="504">
                  <c:v>42927</c:v>
                </c:pt>
                <c:pt idx="505">
                  <c:v>42928</c:v>
                </c:pt>
                <c:pt idx="506">
                  <c:v>42929</c:v>
                </c:pt>
                <c:pt idx="507">
                  <c:v>42930</c:v>
                </c:pt>
                <c:pt idx="508">
                  <c:v>42933</c:v>
                </c:pt>
                <c:pt idx="509">
                  <c:v>42934</c:v>
                </c:pt>
                <c:pt idx="510">
                  <c:v>42935</c:v>
                </c:pt>
                <c:pt idx="511">
                  <c:v>42942</c:v>
                </c:pt>
                <c:pt idx="512">
                  <c:v>42949</c:v>
                </c:pt>
                <c:pt idx="513">
                  <c:v>42956</c:v>
                </c:pt>
                <c:pt idx="514">
                  <c:v>42963</c:v>
                </c:pt>
                <c:pt idx="515">
                  <c:v>42970</c:v>
                </c:pt>
                <c:pt idx="516">
                  <c:v>42977</c:v>
                </c:pt>
                <c:pt idx="517">
                  <c:v>42984</c:v>
                </c:pt>
                <c:pt idx="518">
                  <c:v>42991</c:v>
                </c:pt>
                <c:pt idx="519">
                  <c:v>42998</c:v>
                </c:pt>
                <c:pt idx="520">
                  <c:v>43005</c:v>
                </c:pt>
                <c:pt idx="521">
                  <c:v>43012</c:v>
                </c:pt>
                <c:pt idx="522">
                  <c:v>43019</c:v>
                </c:pt>
                <c:pt idx="523">
                  <c:v>43026</c:v>
                </c:pt>
                <c:pt idx="524">
                  <c:v>43033</c:v>
                </c:pt>
                <c:pt idx="525">
                  <c:v>43040</c:v>
                </c:pt>
                <c:pt idx="526">
                  <c:v>43047</c:v>
                </c:pt>
                <c:pt idx="527">
                  <c:v>43054</c:v>
                </c:pt>
                <c:pt idx="528">
                  <c:v>43061</c:v>
                </c:pt>
                <c:pt idx="529">
                  <c:v>43068</c:v>
                </c:pt>
                <c:pt idx="530">
                  <c:v>43075</c:v>
                </c:pt>
                <c:pt idx="531">
                  <c:v>43082</c:v>
                </c:pt>
                <c:pt idx="532">
                  <c:v>43089</c:v>
                </c:pt>
                <c:pt idx="533">
                  <c:v>43096</c:v>
                </c:pt>
                <c:pt idx="534">
                  <c:v>43103</c:v>
                </c:pt>
                <c:pt idx="535">
                  <c:v>43110</c:v>
                </c:pt>
                <c:pt idx="536">
                  <c:v>43117</c:v>
                </c:pt>
                <c:pt idx="537">
                  <c:v>43124</c:v>
                </c:pt>
                <c:pt idx="538">
                  <c:v>43131</c:v>
                </c:pt>
                <c:pt idx="539">
                  <c:v>43138</c:v>
                </c:pt>
                <c:pt idx="540">
                  <c:v>43145</c:v>
                </c:pt>
                <c:pt idx="541">
                  <c:v>43152</c:v>
                </c:pt>
                <c:pt idx="542">
                  <c:v>43159</c:v>
                </c:pt>
                <c:pt idx="543">
                  <c:v>43166</c:v>
                </c:pt>
                <c:pt idx="544">
                  <c:v>43173</c:v>
                </c:pt>
                <c:pt idx="545">
                  <c:v>43180</c:v>
                </c:pt>
                <c:pt idx="546">
                  <c:v>43187</c:v>
                </c:pt>
                <c:pt idx="547">
                  <c:v>43194</c:v>
                </c:pt>
                <c:pt idx="548">
                  <c:v>43201</c:v>
                </c:pt>
                <c:pt idx="549">
                  <c:v>43208</c:v>
                </c:pt>
                <c:pt idx="550">
                  <c:v>43215</c:v>
                </c:pt>
                <c:pt idx="551">
                  <c:v>43222</c:v>
                </c:pt>
                <c:pt idx="552">
                  <c:v>43229</c:v>
                </c:pt>
                <c:pt idx="553">
                  <c:v>43236</c:v>
                </c:pt>
                <c:pt idx="554">
                  <c:v>43243</c:v>
                </c:pt>
                <c:pt idx="555">
                  <c:v>43250</c:v>
                </c:pt>
                <c:pt idx="556">
                  <c:v>43257</c:v>
                </c:pt>
                <c:pt idx="557">
                  <c:v>43264</c:v>
                </c:pt>
                <c:pt idx="558">
                  <c:v>43271</c:v>
                </c:pt>
                <c:pt idx="559">
                  <c:v>43278</c:v>
                </c:pt>
                <c:pt idx="560">
                  <c:v>43285</c:v>
                </c:pt>
                <c:pt idx="561">
                  <c:v>43292</c:v>
                </c:pt>
                <c:pt idx="562">
                  <c:v>43299</c:v>
                </c:pt>
                <c:pt idx="563">
                  <c:v>43306</c:v>
                </c:pt>
                <c:pt idx="564">
                  <c:v>43313</c:v>
                </c:pt>
                <c:pt idx="565">
                  <c:v>43320</c:v>
                </c:pt>
                <c:pt idx="566">
                  <c:v>43327</c:v>
                </c:pt>
                <c:pt idx="567">
                  <c:v>43334</c:v>
                </c:pt>
                <c:pt idx="568">
                  <c:v>43341</c:v>
                </c:pt>
                <c:pt idx="569">
                  <c:v>43348</c:v>
                </c:pt>
                <c:pt idx="570">
                  <c:v>43355</c:v>
                </c:pt>
                <c:pt idx="571">
                  <c:v>43362</c:v>
                </c:pt>
                <c:pt idx="572">
                  <c:v>43369</c:v>
                </c:pt>
                <c:pt idx="573">
                  <c:v>43376</c:v>
                </c:pt>
                <c:pt idx="574">
                  <c:v>43383</c:v>
                </c:pt>
                <c:pt idx="575">
                  <c:v>43390</c:v>
                </c:pt>
                <c:pt idx="576">
                  <c:v>43397</c:v>
                </c:pt>
                <c:pt idx="577">
                  <c:v>43404</c:v>
                </c:pt>
                <c:pt idx="578">
                  <c:v>43411</c:v>
                </c:pt>
                <c:pt idx="579">
                  <c:v>43418</c:v>
                </c:pt>
                <c:pt idx="580">
                  <c:v>43425</c:v>
                </c:pt>
                <c:pt idx="581">
                  <c:v>43432</c:v>
                </c:pt>
                <c:pt idx="582">
                  <c:v>43439</c:v>
                </c:pt>
                <c:pt idx="583">
                  <c:v>43446</c:v>
                </c:pt>
                <c:pt idx="584">
                  <c:v>43453</c:v>
                </c:pt>
                <c:pt idx="585">
                  <c:v>43461</c:v>
                </c:pt>
                <c:pt idx="586">
                  <c:v>43468</c:v>
                </c:pt>
                <c:pt idx="587">
                  <c:v>43475</c:v>
                </c:pt>
                <c:pt idx="588">
                  <c:v>43482</c:v>
                </c:pt>
                <c:pt idx="589">
                  <c:v>43489</c:v>
                </c:pt>
                <c:pt idx="590">
                  <c:v>43496</c:v>
                </c:pt>
                <c:pt idx="591">
                  <c:v>43503</c:v>
                </c:pt>
                <c:pt idx="592">
                  <c:v>43510</c:v>
                </c:pt>
                <c:pt idx="593">
                  <c:v>43517</c:v>
                </c:pt>
                <c:pt idx="594">
                  <c:v>43524</c:v>
                </c:pt>
                <c:pt idx="595">
                  <c:v>43531</c:v>
                </c:pt>
                <c:pt idx="596">
                  <c:v>43538</c:v>
                </c:pt>
                <c:pt idx="597">
                  <c:v>43545</c:v>
                </c:pt>
                <c:pt idx="598">
                  <c:v>43552</c:v>
                </c:pt>
                <c:pt idx="599">
                  <c:v>43559</c:v>
                </c:pt>
                <c:pt idx="600">
                  <c:v>43566</c:v>
                </c:pt>
                <c:pt idx="601">
                  <c:v>43573</c:v>
                </c:pt>
                <c:pt idx="602">
                  <c:v>43580</c:v>
                </c:pt>
                <c:pt idx="603">
                  <c:v>43587</c:v>
                </c:pt>
                <c:pt idx="604">
                  <c:v>43594</c:v>
                </c:pt>
                <c:pt idx="605">
                  <c:v>43601</c:v>
                </c:pt>
                <c:pt idx="606">
                  <c:v>43608</c:v>
                </c:pt>
                <c:pt idx="607">
                  <c:v>43615</c:v>
                </c:pt>
                <c:pt idx="608">
                  <c:v>43622</c:v>
                </c:pt>
                <c:pt idx="609">
                  <c:v>43629</c:v>
                </c:pt>
                <c:pt idx="610">
                  <c:v>43636</c:v>
                </c:pt>
                <c:pt idx="611">
                  <c:v>43643</c:v>
                </c:pt>
                <c:pt idx="612">
                  <c:v>43650</c:v>
                </c:pt>
                <c:pt idx="613">
                  <c:v>43657</c:v>
                </c:pt>
                <c:pt idx="614">
                  <c:v>43664</c:v>
                </c:pt>
                <c:pt idx="615">
                  <c:v>43671</c:v>
                </c:pt>
                <c:pt idx="616">
                  <c:v>43678</c:v>
                </c:pt>
                <c:pt idx="617">
                  <c:v>43685</c:v>
                </c:pt>
                <c:pt idx="618">
                  <c:v>43692</c:v>
                </c:pt>
                <c:pt idx="619">
                  <c:v>43699</c:v>
                </c:pt>
                <c:pt idx="620">
                  <c:v>43706</c:v>
                </c:pt>
                <c:pt idx="621">
                  <c:v>43713</c:v>
                </c:pt>
                <c:pt idx="622">
                  <c:v>43720</c:v>
                </c:pt>
                <c:pt idx="623">
                  <c:v>43727</c:v>
                </c:pt>
                <c:pt idx="624">
                  <c:v>43734</c:v>
                </c:pt>
                <c:pt idx="625">
                  <c:v>43741</c:v>
                </c:pt>
                <c:pt idx="626">
                  <c:v>43748</c:v>
                </c:pt>
                <c:pt idx="627">
                  <c:v>43755</c:v>
                </c:pt>
                <c:pt idx="628">
                  <c:v>43762</c:v>
                </c:pt>
                <c:pt idx="629">
                  <c:v>43769</c:v>
                </c:pt>
                <c:pt idx="630">
                  <c:v>43776</c:v>
                </c:pt>
                <c:pt idx="631">
                  <c:v>43783</c:v>
                </c:pt>
                <c:pt idx="632">
                  <c:v>43790</c:v>
                </c:pt>
                <c:pt idx="633">
                  <c:v>43797</c:v>
                </c:pt>
                <c:pt idx="634">
                  <c:v>43804</c:v>
                </c:pt>
                <c:pt idx="635">
                  <c:v>43811</c:v>
                </c:pt>
                <c:pt idx="636">
                  <c:v>43818</c:v>
                </c:pt>
                <c:pt idx="637">
                  <c:v>43826</c:v>
                </c:pt>
                <c:pt idx="638">
                  <c:v>43833</c:v>
                </c:pt>
                <c:pt idx="639">
                  <c:v>43840</c:v>
                </c:pt>
                <c:pt idx="640">
                  <c:v>43847</c:v>
                </c:pt>
                <c:pt idx="641">
                  <c:v>43854</c:v>
                </c:pt>
                <c:pt idx="642">
                  <c:v>43861</c:v>
                </c:pt>
                <c:pt idx="643">
                  <c:v>43868</c:v>
                </c:pt>
                <c:pt idx="644">
                  <c:v>43875</c:v>
                </c:pt>
                <c:pt idx="645">
                  <c:v>43882</c:v>
                </c:pt>
                <c:pt idx="646">
                  <c:v>43889</c:v>
                </c:pt>
                <c:pt idx="647">
                  <c:v>43896</c:v>
                </c:pt>
                <c:pt idx="648">
                  <c:v>43903</c:v>
                </c:pt>
                <c:pt idx="649">
                  <c:v>43910</c:v>
                </c:pt>
                <c:pt idx="650">
                  <c:v>43917</c:v>
                </c:pt>
                <c:pt idx="651">
                  <c:v>43924</c:v>
                </c:pt>
                <c:pt idx="652">
                  <c:v>43935</c:v>
                </c:pt>
                <c:pt idx="653">
                  <c:v>43942</c:v>
                </c:pt>
                <c:pt idx="654">
                  <c:v>43949</c:v>
                </c:pt>
                <c:pt idx="655">
                  <c:v>43956</c:v>
                </c:pt>
                <c:pt idx="656">
                  <c:v>43963</c:v>
                </c:pt>
                <c:pt idx="657">
                  <c:v>43970</c:v>
                </c:pt>
                <c:pt idx="658">
                  <c:v>43977</c:v>
                </c:pt>
                <c:pt idx="659">
                  <c:v>43984</c:v>
                </c:pt>
                <c:pt idx="660">
                  <c:v>43991</c:v>
                </c:pt>
                <c:pt idx="661">
                  <c:v>43998</c:v>
                </c:pt>
                <c:pt idx="662">
                  <c:v>44005</c:v>
                </c:pt>
                <c:pt idx="663">
                  <c:v>44012</c:v>
                </c:pt>
                <c:pt idx="664">
                  <c:v>44019</c:v>
                </c:pt>
                <c:pt idx="665">
                  <c:v>44026</c:v>
                </c:pt>
                <c:pt idx="666">
                  <c:v>44033</c:v>
                </c:pt>
                <c:pt idx="667">
                  <c:v>44040</c:v>
                </c:pt>
                <c:pt idx="668">
                  <c:v>44047</c:v>
                </c:pt>
                <c:pt idx="669">
                  <c:v>44054</c:v>
                </c:pt>
                <c:pt idx="670">
                  <c:v>44061</c:v>
                </c:pt>
                <c:pt idx="671">
                  <c:v>44068</c:v>
                </c:pt>
                <c:pt idx="672">
                  <c:v>44075</c:v>
                </c:pt>
                <c:pt idx="673">
                  <c:v>44082</c:v>
                </c:pt>
                <c:pt idx="674">
                  <c:v>44089</c:v>
                </c:pt>
                <c:pt idx="675">
                  <c:v>44096</c:v>
                </c:pt>
                <c:pt idx="676">
                  <c:v>44103</c:v>
                </c:pt>
                <c:pt idx="677">
                  <c:v>44110</c:v>
                </c:pt>
                <c:pt idx="678">
                  <c:v>44117</c:v>
                </c:pt>
                <c:pt idx="679">
                  <c:v>44124</c:v>
                </c:pt>
                <c:pt idx="680">
                  <c:v>44131</c:v>
                </c:pt>
                <c:pt idx="681">
                  <c:v>44138</c:v>
                </c:pt>
                <c:pt idx="682">
                  <c:v>44145</c:v>
                </c:pt>
                <c:pt idx="683">
                  <c:v>44152</c:v>
                </c:pt>
                <c:pt idx="684">
                  <c:v>44159</c:v>
                </c:pt>
                <c:pt idx="685">
                  <c:v>44166</c:v>
                </c:pt>
                <c:pt idx="686">
                  <c:v>44173</c:v>
                </c:pt>
                <c:pt idx="687">
                  <c:v>44180</c:v>
                </c:pt>
                <c:pt idx="688">
                  <c:v>44187</c:v>
                </c:pt>
                <c:pt idx="689">
                  <c:v>44194</c:v>
                </c:pt>
                <c:pt idx="690">
                  <c:v>44201</c:v>
                </c:pt>
                <c:pt idx="691">
                  <c:v>44208</c:v>
                </c:pt>
                <c:pt idx="692">
                  <c:v>44215</c:v>
                </c:pt>
                <c:pt idx="693">
                  <c:v>44222</c:v>
                </c:pt>
                <c:pt idx="694">
                  <c:v>44229</c:v>
                </c:pt>
                <c:pt idx="695">
                  <c:v>44236</c:v>
                </c:pt>
                <c:pt idx="696">
                  <c:v>44243</c:v>
                </c:pt>
                <c:pt idx="697">
                  <c:v>44250</c:v>
                </c:pt>
                <c:pt idx="698">
                  <c:v>44257</c:v>
                </c:pt>
                <c:pt idx="699">
                  <c:v>44264</c:v>
                </c:pt>
                <c:pt idx="700">
                  <c:v>44271</c:v>
                </c:pt>
                <c:pt idx="701">
                  <c:v>44278</c:v>
                </c:pt>
                <c:pt idx="702">
                  <c:v>44285</c:v>
                </c:pt>
                <c:pt idx="703">
                  <c:v>44292</c:v>
                </c:pt>
                <c:pt idx="704">
                  <c:v>44299</c:v>
                </c:pt>
                <c:pt idx="705">
                  <c:v>44306</c:v>
                </c:pt>
                <c:pt idx="706">
                  <c:v>44313</c:v>
                </c:pt>
                <c:pt idx="707">
                  <c:v>44320</c:v>
                </c:pt>
                <c:pt idx="708">
                  <c:v>44327</c:v>
                </c:pt>
                <c:pt idx="709">
                  <c:v>44334</c:v>
                </c:pt>
                <c:pt idx="710">
                  <c:v>44341</c:v>
                </c:pt>
                <c:pt idx="711">
                  <c:v>44348</c:v>
                </c:pt>
                <c:pt idx="712">
                  <c:v>44355</c:v>
                </c:pt>
                <c:pt idx="713">
                  <c:v>44362</c:v>
                </c:pt>
                <c:pt idx="714">
                  <c:v>44369</c:v>
                </c:pt>
                <c:pt idx="715">
                  <c:v>44376</c:v>
                </c:pt>
                <c:pt idx="716">
                  <c:v>44383</c:v>
                </c:pt>
                <c:pt idx="717">
                  <c:v>44390</c:v>
                </c:pt>
                <c:pt idx="718">
                  <c:v>44397</c:v>
                </c:pt>
                <c:pt idx="719">
                  <c:v>44404</c:v>
                </c:pt>
                <c:pt idx="720">
                  <c:v>44411</c:v>
                </c:pt>
                <c:pt idx="721">
                  <c:v>44418</c:v>
                </c:pt>
                <c:pt idx="722">
                  <c:v>44425</c:v>
                </c:pt>
                <c:pt idx="723">
                  <c:v>44432</c:v>
                </c:pt>
                <c:pt idx="724">
                  <c:v>44439</c:v>
                </c:pt>
                <c:pt idx="725">
                  <c:v>44446</c:v>
                </c:pt>
                <c:pt idx="726">
                  <c:v>44453</c:v>
                </c:pt>
                <c:pt idx="727">
                  <c:v>44460</c:v>
                </c:pt>
                <c:pt idx="728">
                  <c:v>44467</c:v>
                </c:pt>
                <c:pt idx="729">
                  <c:v>44474</c:v>
                </c:pt>
                <c:pt idx="730">
                  <c:v>44481</c:v>
                </c:pt>
                <c:pt idx="731">
                  <c:v>44488</c:v>
                </c:pt>
                <c:pt idx="732">
                  <c:v>44495</c:v>
                </c:pt>
                <c:pt idx="733">
                  <c:v>44502</c:v>
                </c:pt>
                <c:pt idx="734">
                  <c:v>44509</c:v>
                </c:pt>
                <c:pt idx="735">
                  <c:v>44516</c:v>
                </c:pt>
                <c:pt idx="736">
                  <c:v>44523</c:v>
                </c:pt>
                <c:pt idx="737">
                  <c:v>44530</c:v>
                </c:pt>
                <c:pt idx="738">
                  <c:v>44537</c:v>
                </c:pt>
                <c:pt idx="739">
                  <c:v>44544</c:v>
                </c:pt>
                <c:pt idx="740">
                  <c:v>44551</c:v>
                </c:pt>
                <c:pt idx="741">
                  <c:v>44558</c:v>
                </c:pt>
                <c:pt idx="742">
                  <c:v>44565</c:v>
                </c:pt>
                <c:pt idx="743">
                  <c:v>44572</c:v>
                </c:pt>
                <c:pt idx="744">
                  <c:v>44579</c:v>
                </c:pt>
                <c:pt idx="745">
                  <c:v>44586</c:v>
                </c:pt>
                <c:pt idx="746">
                  <c:v>44593</c:v>
                </c:pt>
                <c:pt idx="747">
                  <c:v>44600</c:v>
                </c:pt>
                <c:pt idx="748">
                  <c:v>44607</c:v>
                </c:pt>
                <c:pt idx="749">
                  <c:v>44614</c:v>
                </c:pt>
                <c:pt idx="750">
                  <c:v>44621</c:v>
                </c:pt>
                <c:pt idx="751">
                  <c:v>44628</c:v>
                </c:pt>
                <c:pt idx="752">
                  <c:v>44635</c:v>
                </c:pt>
                <c:pt idx="753">
                  <c:v>44642</c:v>
                </c:pt>
                <c:pt idx="754">
                  <c:v>44649</c:v>
                </c:pt>
                <c:pt idx="755">
                  <c:v>44656</c:v>
                </c:pt>
                <c:pt idx="756">
                  <c:v>44663</c:v>
                </c:pt>
                <c:pt idx="757">
                  <c:v>44670</c:v>
                </c:pt>
                <c:pt idx="758">
                  <c:v>44677</c:v>
                </c:pt>
                <c:pt idx="759">
                  <c:v>44684</c:v>
                </c:pt>
                <c:pt idx="760">
                  <c:v>44691</c:v>
                </c:pt>
                <c:pt idx="761">
                  <c:v>44698</c:v>
                </c:pt>
                <c:pt idx="762">
                  <c:v>44705</c:v>
                </c:pt>
                <c:pt idx="763">
                  <c:v>44712</c:v>
                </c:pt>
                <c:pt idx="764">
                  <c:v>44719</c:v>
                </c:pt>
                <c:pt idx="765">
                  <c:v>44726</c:v>
                </c:pt>
                <c:pt idx="766">
                  <c:v>44733</c:v>
                </c:pt>
                <c:pt idx="767">
                  <c:v>44740</c:v>
                </c:pt>
                <c:pt idx="768">
                  <c:v>44747</c:v>
                </c:pt>
                <c:pt idx="769">
                  <c:v>44754</c:v>
                </c:pt>
                <c:pt idx="770">
                  <c:v>44761</c:v>
                </c:pt>
                <c:pt idx="771">
                  <c:v>44768</c:v>
                </c:pt>
                <c:pt idx="772">
                  <c:v>44775</c:v>
                </c:pt>
                <c:pt idx="773">
                  <c:v>44782</c:v>
                </c:pt>
                <c:pt idx="774">
                  <c:v>44789</c:v>
                </c:pt>
                <c:pt idx="775">
                  <c:v>44796</c:v>
                </c:pt>
                <c:pt idx="776">
                  <c:v>44803</c:v>
                </c:pt>
                <c:pt idx="777">
                  <c:v>44810</c:v>
                </c:pt>
                <c:pt idx="778">
                  <c:v>44817</c:v>
                </c:pt>
                <c:pt idx="779">
                  <c:v>44824</c:v>
                </c:pt>
                <c:pt idx="780">
                  <c:v>44831</c:v>
                </c:pt>
                <c:pt idx="781">
                  <c:v>44838</c:v>
                </c:pt>
                <c:pt idx="782">
                  <c:v>44845</c:v>
                </c:pt>
                <c:pt idx="783">
                  <c:v>44852</c:v>
                </c:pt>
                <c:pt idx="784">
                  <c:v>44859</c:v>
                </c:pt>
                <c:pt idx="785">
                  <c:v>44866</c:v>
                </c:pt>
                <c:pt idx="786">
                  <c:v>44873</c:v>
                </c:pt>
                <c:pt idx="787">
                  <c:v>44880</c:v>
                </c:pt>
                <c:pt idx="788">
                  <c:v>44887</c:v>
                </c:pt>
                <c:pt idx="789">
                  <c:v>44894</c:v>
                </c:pt>
                <c:pt idx="790">
                  <c:v>44901</c:v>
                </c:pt>
                <c:pt idx="791">
                  <c:v>44908</c:v>
                </c:pt>
                <c:pt idx="792">
                  <c:v>44915</c:v>
                </c:pt>
                <c:pt idx="793">
                  <c:v>44922</c:v>
                </c:pt>
                <c:pt idx="794">
                  <c:v>44929</c:v>
                </c:pt>
                <c:pt idx="795">
                  <c:v>44936</c:v>
                </c:pt>
                <c:pt idx="796">
                  <c:v>44943</c:v>
                </c:pt>
                <c:pt idx="797">
                  <c:v>44950</c:v>
                </c:pt>
                <c:pt idx="798">
                  <c:v>44957</c:v>
                </c:pt>
                <c:pt idx="799">
                  <c:v>44964</c:v>
                </c:pt>
                <c:pt idx="800">
                  <c:v>44971</c:v>
                </c:pt>
                <c:pt idx="801">
                  <c:v>44978</c:v>
                </c:pt>
                <c:pt idx="802">
                  <c:v>44985</c:v>
                </c:pt>
                <c:pt idx="803">
                  <c:v>44992</c:v>
                </c:pt>
                <c:pt idx="804">
                  <c:v>44999</c:v>
                </c:pt>
                <c:pt idx="805">
                  <c:v>45006</c:v>
                </c:pt>
                <c:pt idx="806">
                  <c:v>45013</c:v>
                </c:pt>
                <c:pt idx="807">
                  <c:v>45020</c:v>
                </c:pt>
                <c:pt idx="808">
                  <c:v>45027</c:v>
                </c:pt>
                <c:pt idx="809">
                  <c:v>45034</c:v>
                </c:pt>
                <c:pt idx="810">
                  <c:v>45041</c:v>
                </c:pt>
                <c:pt idx="811">
                  <c:v>45048</c:v>
                </c:pt>
                <c:pt idx="812">
                  <c:v>45055</c:v>
                </c:pt>
                <c:pt idx="813">
                  <c:v>45062</c:v>
                </c:pt>
                <c:pt idx="814">
                  <c:v>45069</c:v>
                </c:pt>
                <c:pt idx="815">
                  <c:v>45076</c:v>
                </c:pt>
                <c:pt idx="816">
                  <c:v>45083</c:v>
                </c:pt>
                <c:pt idx="817">
                  <c:v>45090</c:v>
                </c:pt>
                <c:pt idx="818">
                  <c:v>45097</c:v>
                </c:pt>
                <c:pt idx="819">
                  <c:v>45104</c:v>
                </c:pt>
                <c:pt idx="820">
                  <c:v>45111</c:v>
                </c:pt>
                <c:pt idx="821">
                  <c:v>45118</c:v>
                </c:pt>
                <c:pt idx="822">
                  <c:v>45125</c:v>
                </c:pt>
                <c:pt idx="823">
                  <c:v>45132</c:v>
                </c:pt>
                <c:pt idx="824">
                  <c:v>45139</c:v>
                </c:pt>
                <c:pt idx="825">
                  <c:v>45146</c:v>
                </c:pt>
                <c:pt idx="826">
                  <c:v>45153</c:v>
                </c:pt>
                <c:pt idx="827">
                  <c:v>45160</c:v>
                </c:pt>
                <c:pt idx="828">
                  <c:v>45167</c:v>
                </c:pt>
                <c:pt idx="829">
                  <c:v>45174</c:v>
                </c:pt>
                <c:pt idx="830">
                  <c:v>45181</c:v>
                </c:pt>
                <c:pt idx="831">
                  <c:v>45188</c:v>
                </c:pt>
                <c:pt idx="832">
                  <c:v>45195</c:v>
                </c:pt>
                <c:pt idx="833">
                  <c:v>45202</c:v>
                </c:pt>
                <c:pt idx="834">
                  <c:v>45209</c:v>
                </c:pt>
                <c:pt idx="835">
                  <c:v>45216</c:v>
                </c:pt>
                <c:pt idx="836">
                  <c:v>45223</c:v>
                </c:pt>
                <c:pt idx="837">
                  <c:v>45230</c:v>
                </c:pt>
                <c:pt idx="838">
                  <c:v>45237</c:v>
                </c:pt>
                <c:pt idx="839">
                  <c:v>45244</c:v>
                </c:pt>
                <c:pt idx="840">
                  <c:v>45251</c:v>
                </c:pt>
                <c:pt idx="841">
                  <c:v>45258</c:v>
                </c:pt>
                <c:pt idx="842">
                  <c:v>45265</c:v>
                </c:pt>
                <c:pt idx="843">
                  <c:v>45272</c:v>
                </c:pt>
                <c:pt idx="844">
                  <c:v>45279</c:v>
                </c:pt>
                <c:pt idx="845">
                  <c:v>45287</c:v>
                </c:pt>
                <c:pt idx="846">
                  <c:v>45294</c:v>
                </c:pt>
                <c:pt idx="847">
                  <c:v>45301</c:v>
                </c:pt>
                <c:pt idx="848">
                  <c:v>45308</c:v>
                </c:pt>
                <c:pt idx="849">
                  <c:v>45315</c:v>
                </c:pt>
                <c:pt idx="850">
                  <c:v>45322</c:v>
                </c:pt>
                <c:pt idx="851">
                  <c:v>45329</c:v>
                </c:pt>
                <c:pt idx="852">
                  <c:v>45336</c:v>
                </c:pt>
                <c:pt idx="853">
                  <c:v>45343</c:v>
                </c:pt>
                <c:pt idx="854">
                  <c:v>45350</c:v>
                </c:pt>
                <c:pt idx="855">
                  <c:v>45357</c:v>
                </c:pt>
                <c:pt idx="856">
                  <c:v>45364</c:v>
                </c:pt>
                <c:pt idx="857">
                  <c:v>45371</c:v>
                </c:pt>
                <c:pt idx="858">
                  <c:v>45378</c:v>
                </c:pt>
                <c:pt idx="859">
                  <c:v>45385</c:v>
                </c:pt>
                <c:pt idx="860">
                  <c:v>45392</c:v>
                </c:pt>
                <c:pt idx="861">
                  <c:v>45399</c:v>
                </c:pt>
                <c:pt idx="862">
                  <c:v>45406</c:v>
                </c:pt>
                <c:pt idx="863">
                  <c:v>45414</c:v>
                </c:pt>
                <c:pt idx="864">
                  <c:v>45421</c:v>
                </c:pt>
                <c:pt idx="865">
                  <c:v>45428</c:v>
                </c:pt>
                <c:pt idx="866">
                  <c:v>45435</c:v>
                </c:pt>
                <c:pt idx="867">
                  <c:v>45442</c:v>
                </c:pt>
                <c:pt idx="868">
                  <c:v>45449</c:v>
                </c:pt>
                <c:pt idx="869">
                  <c:v>45456</c:v>
                </c:pt>
                <c:pt idx="870">
                  <c:v>45463</c:v>
                </c:pt>
                <c:pt idx="871">
                  <c:v>45470</c:v>
                </c:pt>
                <c:pt idx="872">
                  <c:v>45477</c:v>
                </c:pt>
                <c:pt idx="873">
                  <c:v>45484</c:v>
                </c:pt>
                <c:pt idx="874">
                  <c:v>45491</c:v>
                </c:pt>
                <c:pt idx="875">
                  <c:v>45498</c:v>
                </c:pt>
                <c:pt idx="876">
                  <c:v>45505</c:v>
                </c:pt>
                <c:pt idx="877">
                  <c:v>45512</c:v>
                </c:pt>
                <c:pt idx="878">
                  <c:v>45519</c:v>
                </c:pt>
                <c:pt idx="879">
                  <c:v>45526</c:v>
                </c:pt>
                <c:pt idx="880">
                  <c:v>45533</c:v>
                </c:pt>
                <c:pt idx="881">
                  <c:v>45540</c:v>
                </c:pt>
                <c:pt idx="882">
                  <c:v>45547</c:v>
                </c:pt>
                <c:pt idx="883">
                  <c:v>45554</c:v>
                </c:pt>
                <c:pt idx="884">
                  <c:v>45561</c:v>
                </c:pt>
                <c:pt idx="885">
                  <c:v>45568</c:v>
                </c:pt>
                <c:pt idx="886">
                  <c:v>45575</c:v>
                </c:pt>
                <c:pt idx="887">
                  <c:v>45582</c:v>
                </c:pt>
                <c:pt idx="888">
                  <c:v>45589</c:v>
                </c:pt>
                <c:pt idx="889">
                  <c:v>45596</c:v>
                </c:pt>
                <c:pt idx="890">
                  <c:v>45603</c:v>
                </c:pt>
                <c:pt idx="891">
                  <c:v>45610</c:v>
                </c:pt>
                <c:pt idx="892">
                  <c:v>45617</c:v>
                </c:pt>
                <c:pt idx="893">
                  <c:v>45624</c:v>
                </c:pt>
                <c:pt idx="894">
                  <c:v>45631</c:v>
                </c:pt>
                <c:pt idx="895">
                  <c:v>45638</c:v>
                </c:pt>
                <c:pt idx="896">
                  <c:v>45645</c:v>
                </c:pt>
                <c:pt idx="897">
                  <c:v>45653</c:v>
                </c:pt>
                <c:pt idx="898">
                  <c:v>45660</c:v>
                </c:pt>
                <c:pt idx="899">
                  <c:v>45667</c:v>
                </c:pt>
                <c:pt idx="900">
                  <c:v>45674</c:v>
                </c:pt>
                <c:pt idx="901">
                  <c:v>45681</c:v>
                </c:pt>
                <c:pt idx="902">
                  <c:v>45688</c:v>
                </c:pt>
                <c:pt idx="903">
                  <c:v>45695</c:v>
                </c:pt>
                <c:pt idx="904">
                  <c:v>45702</c:v>
                </c:pt>
                <c:pt idx="905">
                  <c:v>45709</c:v>
                </c:pt>
                <c:pt idx="906">
                  <c:v>45716</c:v>
                </c:pt>
                <c:pt idx="907">
                  <c:v>45723</c:v>
                </c:pt>
                <c:pt idx="908">
                  <c:v>45730</c:v>
                </c:pt>
                <c:pt idx="909">
                  <c:v>45737</c:v>
                </c:pt>
                <c:pt idx="910">
                  <c:v>45744</c:v>
                </c:pt>
                <c:pt idx="911">
                  <c:v>45751</c:v>
                </c:pt>
                <c:pt idx="912">
                  <c:v>45758</c:v>
                </c:pt>
                <c:pt idx="913">
                  <c:v>45769</c:v>
                </c:pt>
                <c:pt idx="914">
                  <c:v>45776</c:v>
                </c:pt>
                <c:pt idx="915">
                  <c:v>45783</c:v>
                </c:pt>
                <c:pt idx="916">
                  <c:v>45790</c:v>
                </c:pt>
                <c:pt idx="917">
                  <c:v>45797</c:v>
                </c:pt>
                <c:pt idx="918">
                  <c:v>45804</c:v>
                </c:pt>
                <c:pt idx="919">
                  <c:v>45811</c:v>
                </c:pt>
                <c:pt idx="920">
                  <c:v>45818</c:v>
                </c:pt>
                <c:pt idx="921">
                  <c:v>45825</c:v>
                </c:pt>
                <c:pt idx="922">
                  <c:v>45832</c:v>
                </c:pt>
                <c:pt idx="923">
                  <c:v>45839</c:v>
                </c:pt>
                <c:pt idx="924">
                  <c:v>45846</c:v>
                </c:pt>
                <c:pt idx="925">
                  <c:v>45853</c:v>
                </c:pt>
                <c:pt idx="926">
                  <c:v>45860</c:v>
                </c:pt>
                <c:pt idx="927">
                  <c:v>45867</c:v>
                </c:pt>
                <c:pt idx="928">
                  <c:v>45874</c:v>
                </c:pt>
                <c:pt idx="929">
                  <c:v>45881</c:v>
                </c:pt>
                <c:pt idx="930">
                  <c:v>45888</c:v>
                </c:pt>
                <c:pt idx="931">
                  <c:v>45895</c:v>
                </c:pt>
                <c:pt idx="932">
                  <c:v>45902</c:v>
                </c:pt>
                <c:pt idx="933">
                  <c:v>45909</c:v>
                </c:pt>
                <c:pt idx="934">
                  <c:v>45916</c:v>
                </c:pt>
                <c:pt idx="935">
                  <c:v>45923</c:v>
                </c:pt>
                <c:pt idx="936">
                  <c:v>45930</c:v>
                </c:pt>
                <c:pt idx="937">
                  <c:v>45937</c:v>
                </c:pt>
                <c:pt idx="938">
                  <c:v>45944</c:v>
                </c:pt>
                <c:pt idx="939">
                  <c:v>45951</c:v>
                </c:pt>
                <c:pt idx="940">
                  <c:v>45958</c:v>
                </c:pt>
                <c:pt idx="941">
                  <c:v>45965</c:v>
                </c:pt>
                <c:pt idx="942">
                  <c:v>45972</c:v>
                </c:pt>
                <c:pt idx="943">
                  <c:v>45979</c:v>
                </c:pt>
                <c:pt idx="944">
                  <c:v>45986</c:v>
                </c:pt>
                <c:pt idx="945">
                  <c:v>45993</c:v>
                </c:pt>
                <c:pt idx="946">
                  <c:v>46000</c:v>
                </c:pt>
                <c:pt idx="947">
                  <c:v>46007</c:v>
                </c:pt>
                <c:pt idx="948">
                  <c:v>46014</c:v>
                </c:pt>
                <c:pt idx="949">
                  <c:v>46021</c:v>
                </c:pt>
                <c:pt idx="950">
                  <c:v>46028</c:v>
                </c:pt>
                <c:pt idx="951">
                  <c:v>46035</c:v>
                </c:pt>
                <c:pt idx="952">
                  <c:v>46042</c:v>
                </c:pt>
                <c:pt idx="953">
                  <c:v>46049</c:v>
                </c:pt>
                <c:pt idx="954">
                  <c:v>46056</c:v>
                </c:pt>
                <c:pt idx="955">
                  <c:v>46063</c:v>
                </c:pt>
                <c:pt idx="956">
                  <c:v>46070</c:v>
                </c:pt>
                <c:pt idx="957">
                  <c:v>46077</c:v>
                </c:pt>
                <c:pt idx="958">
                  <c:v>46084</c:v>
                </c:pt>
                <c:pt idx="959">
                  <c:v>46091</c:v>
                </c:pt>
                <c:pt idx="960">
                  <c:v>46098</c:v>
                </c:pt>
                <c:pt idx="961">
                  <c:v>46105</c:v>
                </c:pt>
                <c:pt idx="962">
                  <c:v>46112</c:v>
                </c:pt>
                <c:pt idx="963">
                  <c:v>46119</c:v>
                </c:pt>
                <c:pt idx="964">
                  <c:v>46126</c:v>
                </c:pt>
                <c:pt idx="965">
                  <c:v>46133</c:v>
                </c:pt>
                <c:pt idx="966">
                  <c:v>46140</c:v>
                </c:pt>
                <c:pt idx="967">
                  <c:v>46147</c:v>
                </c:pt>
                <c:pt idx="968">
                  <c:v>46154</c:v>
                </c:pt>
                <c:pt idx="969">
                  <c:v>46161</c:v>
                </c:pt>
                <c:pt idx="970">
                  <c:v>46168</c:v>
                </c:pt>
                <c:pt idx="971">
                  <c:v>46175</c:v>
                </c:pt>
                <c:pt idx="972">
                  <c:v>46182</c:v>
                </c:pt>
                <c:pt idx="973">
                  <c:v>46189</c:v>
                </c:pt>
                <c:pt idx="974">
                  <c:v>46196</c:v>
                </c:pt>
                <c:pt idx="975">
                  <c:v>46203</c:v>
                </c:pt>
                <c:pt idx="976">
                  <c:v>46210</c:v>
                </c:pt>
                <c:pt idx="977">
                  <c:v>46217</c:v>
                </c:pt>
                <c:pt idx="978">
                  <c:v>46224</c:v>
                </c:pt>
                <c:pt idx="979">
                  <c:v>46231</c:v>
                </c:pt>
                <c:pt idx="980">
                  <c:v>46238</c:v>
                </c:pt>
                <c:pt idx="981">
                  <c:v>46245</c:v>
                </c:pt>
                <c:pt idx="982">
                  <c:v>46252</c:v>
                </c:pt>
                <c:pt idx="983">
                  <c:v>46259</c:v>
                </c:pt>
                <c:pt idx="984">
                  <c:v>46266</c:v>
                </c:pt>
                <c:pt idx="985">
                  <c:v>46273</c:v>
                </c:pt>
                <c:pt idx="986">
                  <c:v>46280</c:v>
                </c:pt>
                <c:pt idx="987">
                  <c:v>46287</c:v>
                </c:pt>
                <c:pt idx="988">
                  <c:v>46294</c:v>
                </c:pt>
                <c:pt idx="989">
                  <c:v>46301</c:v>
                </c:pt>
                <c:pt idx="990">
                  <c:v>46308</c:v>
                </c:pt>
                <c:pt idx="991">
                  <c:v>46315</c:v>
                </c:pt>
                <c:pt idx="992">
                  <c:v>46322</c:v>
                </c:pt>
                <c:pt idx="993">
                  <c:v>46329</c:v>
                </c:pt>
                <c:pt idx="994">
                  <c:v>46336</c:v>
                </c:pt>
                <c:pt idx="995">
                  <c:v>46343</c:v>
                </c:pt>
                <c:pt idx="996">
                  <c:v>46350</c:v>
                </c:pt>
                <c:pt idx="997">
                  <c:v>46357</c:v>
                </c:pt>
                <c:pt idx="998">
                  <c:v>46364</c:v>
                </c:pt>
                <c:pt idx="999">
                  <c:v>46371</c:v>
                </c:pt>
                <c:pt idx="1000">
                  <c:v>46378</c:v>
                </c:pt>
                <c:pt idx="1001">
                  <c:v>46385</c:v>
                </c:pt>
                <c:pt idx="1002">
                  <c:v>46392</c:v>
                </c:pt>
                <c:pt idx="1003">
                  <c:v>46399</c:v>
                </c:pt>
                <c:pt idx="1004">
                  <c:v>46406</c:v>
                </c:pt>
                <c:pt idx="1005">
                  <c:v>46413</c:v>
                </c:pt>
                <c:pt idx="1006">
                  <c:v>46420</c:v>
                </c:pt>
                <c:pt idx="1007">
                  <c:v>46427</c:v>
                </c:pt>
                <c:pt idx="1008">
                  <c:v>46434</c:v>
                </c:pt>
                <c:pt idx="1009">
                  <c:v>46441</c:v>
                </c:pt>
                <c:pt idx="1010">
                  <c:v>46448</c:v>
                </c:pt>
                <c:pt idx="1011">
                  <c:v>46455</c:v>
                </c:pt>
                <c:pt idx="1012">
                  <c:v>46462</c:v>
                </c:pt>
                <c:pt idx="1013">
                  <c:v>46469</c:v>
                </c:pt>
                <c:pt idx="1014">
                  <c:v>46476</c:v>
                </c:pt>
                <c:pt idx="1015">
                  <c:v>46483</c:v>
                </c:pt>
                <c:pt idx="1016">
                  <c:v>46490</c:v>
                </c:pt>
                <c:pt idx="1017">
                  <c:v>46497</c:v>
                </c:pt>
                <c:pt idx="1018">
                  <c:v>46504</c:v>
                </c:pt>
                <c:pt idx="1019">
                  <c:v>46511</c:v>
                </c:pt>
                <c:pt idx="1020">
                  <c:v>46518</c:v>
                </c:pt>
                <c:pt idx="1021">
                  <c:v>46525</c:v>
                </c:pt>
                <c:pt idx="1022">
                  <c:v>46532</c:v>
                </c:pt>
                <c:pt idx="1023">
                  <c:v>46539</c:v>
                </c:pt>
                <c:pt idx="1024">
                  <c:v>46546</c:v>
                </c:pt>
                <c:pt idx="1025">
                  <c:v>46553</c:v>
                </c:pt>
                <c:pt idx="1026">
                  <c:v>46560</c:v>
                </c:pt>
                <c:pt idx="1027">
                  <c:v>46567</c:v>
                </c:pt>
                <c:pt idx="1028">
                  <c:v>46574</c:v>
                </c:pt>
                <c:pt idx="1029">
                  <c:v>46581</c:v>
                </c:pt>
                <c:pt idx="1030">
                  <c:v>46588</c:v>
                </c:pt>
                <c:pt idx="1031">
                  <c:v>46595</c:v>
                </c:pt>
                <c:pt idx="1032">
                  <c:v>46602</c:v>
                </c:pt>
                <c:pt idx="1033">
                  <c:v>46609</c:v>
                </c:pt>
                <c:pt idx="1034">
                  <c:v>46616</c:v>
                </c:pt>
                <c:pt idx="1035">
                  <c:v>46623</c:v>
                </c:pt>
                <c:pt idx="1036">
                  <c:v>46630</c:v>
                </c:pt>
                <c:pt idx="1037">
                  <c:v>46637</c:v>
                </c:pt>
                <c:pt idx="1038">
                  <c:v>46644</c:v>
                </c:pt>
                <c:pt idx="1039">
                  <c:v>46651</c:v>
                </c:pt>
                <c:pt idx="1040">
                  <c:v>46658</c:v>
                </c:pt>
                <c:pt idx="1041">
                  <c:v>46665</c:v>
                </c:pt>
                <c:pt idx="1042">
                  <c:v>46672</c:v>
                </c:pt>
                <c:pt idx="1043">
                  <c:v>46679</c:v>
                </c:pt>
                <c:pt idx="1044">
                  <c:v>46686</c:v>
                </c:pt>
                <c:pt idx="1045">
                  <c:v>46693</c:v>
                </c:pt>
                <c:pt idx="1046">
                  <c:v>46700</c:v>
                </c:pt>
                <c:pt idx="1047">
                  <c:v>46707</c:v>
                </c:pt>
                <c:pt idx="1048">
                  <c:v>46714</c:v>
                </c:pt>
                <c:pt idx="1049">
                  <c:v>46721</c:v>
                </c:pt>
                <c:pt idx="1050">
                  <c:v>46728</c:v>
                </c:pt>
                <c:pt idx="1051">
                  <c:v>46735</c:v>
                </c:pt>
                <c:pt idx="1052">
                  <c:v>46742</c:v>
                </c:pt>
                <c:pt idx="1053">
                  <c:v>46749</c:v>
                </c:pt>
                <c:pt idx="1054">
                  <c:v>46756</c:v>
                </c:pt>
                <c:pt idx="1055">
                  <c:v>46763</c:v>
                </c:pt>
                <c:pt idx="1056">
                  <c:v>46770</c:v>
                </c:pt>
                <c:pt idx="1057">
                  <c:v>46777</c:v>
                </c:pt>
                <c:pt idx="1058">
                  <c:v>46784</c:v>
                </c:pt>
                <c:pt idx="1059">
                  <c:v>46791</c:v>
                </c:pt>
                <c:pt idx="1060">
                  <c:v>46798</c:v>
                </c:pt>
                <c:pt idx="1061">
                  <c:v>46805</c:v>
                </c:pt>
                <c:pt idx="1062">
                  <c:v>46812</c:v>
                </c:pt>
                <c:pt idx="1063">
                  <c:v>46819</c:v>
                </c:pt>
                <c:pt idx="1064">
                  <c:v>46826</c:v>
                </c:pt>
                <c:pt idx="1065">
                  <c:v>46833</c:v>
                </c:pt>
                <c:pt idx="1066">
                  <c:v>46840</c:v>
                </c:pt>
                <c:pt idx="1067">
                  <c:v>46847</c:v>
                </c:pt>
                <c:pt idx="1068">
                  <c:v>46854</c:v>
                </c:pt>
                <c:pt idx="1069">
                  <c:v>46861</c:v>
                </c:pt>
                <c:pt idx="1070">
                  <c:v>46868</c:v>
                </c:pt>
                <c:pt idx="1071">
                  <c:v>46875</c:v>
                </c:pt>
                <c:pt idx="1072">
                  <c:v>46882</c:v>
                </c:pt>
                <c:pt idx="1073">
                  <c:v>46889</c:v>
                </c:pt>
                <c:pt idx="1074">
                  <c:v>46896</c:v>
                </c:pt>
                <c:pt idx="1075">
                  <c:v>46903</c:v>
                </c:pt>
                <c:pt idx="1076">
                  <c:v>46910</c:v>
                </c:pt>
                <c:pt idx="1077">
                  <c:v>46917</c:v>
                </c:pt>
                <c:pt idx="1078">
                  <c:v>46924</c:v>
                </c:pt>
                <c:pt idx="1079">
                  <c:v>46931</c:v>
                </c:pt>
                <c:pt idx="1080">
                  <c:v>46938</c:v>
                </c:pt>
                <c:pt idx="1081">
                  <c:v>46945</c:v>
                </c:pt>
                <c:pt idx="1082">
                  <c:v>46952</c:v>
                </c:pt>
                <c:pt idx="1083">
                  <c:v>46959</c:v>
                </c:pt>
                <c:pt idx="1084">
                  <c:v>46966</c:v>
                </c:pt>
                <c:pt idx="1085">
                  <c:v>46973</c:v>
                </c:pt>
                <c:pt idx="1086">
                  <c:v>46980</c:v>
                </c:pt>
                <c:pt idx="1087">
                  <c:v>46987</c:v>
                </c:pt>
                <c:pt idx="1088">
                  <c:v>46994</c:v>
                </c:pt>
                <c:pt idx="1089">
                  <c:v>47001</c:v>
                </c:pt>
                <c:pt idx="1090">
                  <c:v>47008</c:v>
                </c:pt>
                <c:pt idx="1091">
                  <c:v>47015</c:v>
                </c:pt>
                <c:pt idx="1092">
                  <c:v>47022</c:v>
                </c:pt>
                <c:pt idx="1093">
                  <c:v>47029</c:v>
                </c:pt>
                <c:pt idx="1094">
                  <c:v>47036</c:v>
                </c:pt>
                <c:pt idx="1095">
                  <c:v>47043</c:v>
                </c:pt>
                <c:pt idx="1096">
                  <c:v>47050</c:v>
                </c:pt>
                <c:pt idx="1097">
                  <c:v>47057</c:v>
                </c:pt>
                <c:pt idx="1098">
                  <c:v>47064</c:v>
                </c:pt>
                <c:pt idx="1099">
                  <c:v>47071</c:v>
                </c:pt>
                <c:pt idx="1100">
                  <c:v>47078</c:v>
                </c:pt>
                <c:pt idx="1101">
                  <c:v>47085</c:v>
                </c:pt>
                <c:pt idx="1102">
                  <c:v>47092</c:v>
                </c:pt>
                <c:pt idx="1103">
                  <c:v>47099</c:v>
                </c:pt>
                <c:pt idx="1104">
                  <c:v>47106</c:v>
                </c:pt>
                <c:pt idx="1105">
                  <c:v>47114</c:v>
                </c:pt>
                <c:pt idx="1106">
                  <c:v>47121</c:v>
                </c:pt>
                <c:pt idx="1107">
                  <c:v>47128</c:v>
                </c:pt>
                <c:pt idx="1108">
                  <c:v>47135</c:v>
                </c:pt>
                <c:pt idx="1109">
                  <c:v>47142</c:v>
                </c:pt>
                <c:pt idx="1110">
                  <c:v>47149</c:v>
                </c:pt>
                <c:pt idx="1111">
                  <c:v>47156</c:v>
                </c:pt>
                <c:pt idx="1112">
                  <c:v>47163</c:v>
                </c:pt>
                <c:pt idx="1113">
                  <c:v>47170</c:v>
                </c:pt>
                <c:pt idx="1114">
                  <c:v>47177</c:v>
                </c:pt>
                <c:pt idx="1115">
                  <c:v>47184</c:v>
                </c:pt>
                <c:pt idx="1116">
                  <c:v>47191</c:v>
                </c:pt>
                <c:pt idx="1117">
                  <c:v>47198</c:v>
                </c:pt>
                <c:pt idx="1118">
                  <c:v>47205</c:v>
                </c:pt>
                <c:pt idx="1119">
                  <c:v>47212</c:v>
                </c:pt>
                <c:pt idx="1120">
                  <c:v>47219</c:v>
                </c:pt>
                <c:pt idx="1121">
                  <c:v>47226</c:v>
                </c:pt>
                <c:pt idx="1122">
                  <c:v>47233</c:v>
                </c:pt>
                <c:pt idx="1123">
                  <c:v>47240</c:v>
                </c:pt>
                <c:pt idx="1124">
                  <c:v>47247</c:v>
                </c:pt>
                <c:pt idx="1125">
                  <c:v>47254</c:v>
                </c:pt>
                <c:pt idx="1126">
                  <c:v>47261</c:v>
                </c:pt>
                <c:pt idx="1127">
                  <c:v>47268</c:v>
                </c:pt>
                <c:pt idx="1128">
                  <c:v>47275</c:v>
                </c:pt>
                <c:pt idx="1129">
                  <c:v>47282</c:v>
                </c:pt>
                <c:pt idx="1130">
                  <c:v>47289</c:v>
                </c:pt>
                <c:pt idx="1131">
                  <c:v>47296</c:v>
                </c:pt>
                <c:pt idx="1132">
                  <c:v>47303</c:v>
                </c:pt>
                <c:pt idx="1133">
                  <c:v>47310</c:v>
                </c:pt>
                <c:pt idx="1134">
                  <c:v>47317</c:v>
                </c:pt>
                <c:pt idx="1135">
                  <c:v>47324</c:v>
                </c:pt>
                <c:pt idx="1136">
                  <c:v>47331</c:v>
                </c:pt>
                <c:pt idx="1137">
                  <c:v>47338</c:v>
                </c:pt>
                <c:pt idx="1138">
                  <c:v>47345</c:v>
                </c:pt>
                <c:pt idx="1139">
                  <c:v>47352</c:v>
                </c:pt>
                <c:pt idx="1140">
                  <c:v>47359</c:v>
                </c:pt>
                <c:pt idx="1141">
                  <c:v>47366</c:v>
                </c:pt>
                <c:pt idx="1142">
                  <c:v>47373</c:v>
                </c:pt>
                <c:pt idx="1143">
                  <c:v>47380</c:v>
                </c:pt>
                <c:pt idx="1144">
                  <c:v>47387</c:v>
                </c:pt>
                <c:pt idx="1145">
                  <c:v>47394</c:v>
                </c:pt>
                <c:pt idx="1146">
                  <c:v>47401</c:v>
                </c:pt>
                <c:pt idx="1147">
                  <c:v>47408</c:v>
                </c:pt>
                <c:pt idx="1148">
                  <c:v>47415</c:v>
                </c:pt>
                <c:pt idx="1149">
                  <c:v>47422</c:v>
                </c:pt>
                <c:pt idx="1150">
                  <c:v>47429</c:v>
                </c:pt>
                <c:pt idx="1151">
                  <c:v>47436</c:v>
                </c:pt>
                <c:pt idx="1152">
                  <c:v>47443</c:v>
                </c:pt>
                <c:pt idx="1153">
                  <c:v>47450</c:v>
                </c:pt>
                <c:pt idx="1154">
                  <c:v>47457</c:v>
                </c:pt>
                <c:pt idx="1155">
                  <c:v>47464</c:v>
                </c:pt>
                <c:pt idx="1156">
                  <c:v>47471</c:v>
                </c:pt>
                <c:pt idx="1157">
                  <c:v>47479</c:v>
                </c:pt>
                <c:pt idx="1158">
                  <c:v>47486</c:v>
                </c:pt>
                <c:pt idx="1159">
                  <c:v>47493</c:v>
                </c:pt>
                <c:pt idx="1160">
                  <c:v>47500</c:v>
                </c:pt>
                <c:pt idx="1161">
                  <c:v>47507</c:v>
                </c:pt>
                <c:pt idx="1162">
                  <c:v>47514</c:v>
                </c:pt>
                <c:pt idx="1163">
                  <c:v>47521</c:v>
                </c:pt>
                <c:pt idx="1164">
                  <c:v>47528</c:v>
                </c:pt>
                <c:pt idx="1165">
                  <c:v>47535</c:v>
                </c:pt>
                <c:pt idx="1166">
                  <c:v>47542</c:v>
                </c:pt>
                <c:pt idx="1167">
                  <c:v>47549</c:v>
                </c:pt>
                <c:pt idx="1168">
                  <c:v>47556</c:v>
                </c:pt>
                <c:pt idx="1169">
                  <c:v>47563</c:v>
                </c:pt>
                <c:pt idx="1170">
                  <c:v>47570</c:v>
                </c:pt>
                <c:pt idx="1171">
                  <c:v>47577</c:v>
                </c:pt>
                <c:pt idx="1172">
                  <c:v>47584</c:v>
                </c:pt>
                <c:pt idx="1173">
                  <c:v>47591</c:v>
                </c:pt>
                <c:pt idx="1174">
                  <c:v>47598</c:v>
                </c:pt>
                <c:pt idx="1175">
                  <c:v>47605</c:v>
                </c:pt>
                <c:pt idx="1176">
                  <c:v>47612</c:v>
                </c:pt>
                <c:pt idx="1177">
                  <c:v>47619</c:v>
                </c:pt>
                <c:pt idx="1178">
                  <c:v>47626</c:v>
                </c:pt>
                <c:pt idx="1179">
                  <c:v>47633</c:v>
                </c:pt>
                <c:pt idx="1180">
                  <c:v>47640</c:v>
                </c:pt>
                <c:pt idx="1181">
                  <c:v>47647</c:v>
                </c:pt>
                <c:pt idx="1182">
                  <c:v>47654</c:v>
                </c:pt>
                <c:pt idx="1183">
                  <c:v>47661</c:v>
                </c:pt>
                <c:pt idx="1184">
                  <c:v>47668</c:v>
                </c:pt>
                <c:pt idx="1185">
                  <c:v>47675</c:v>
                </c:pt>
                <c:pt idx="1186">
                  <c:v>47682</c:v>
                </c:pt>
                <c:pt idx="1187">
                  <c:v>47689</c:v>
                </c:pt>
                <c:pt idx="1188">
                  <c:v>47696</c:v>
                </c:pt>
                <c:pt idx="1189">
                  <c:v>47703</c:v>
                </c:pt>
                <c:pt idx="1190">
                  <c:v>47710</c:v>
                </c:pt>
                <c:pt idx="1191">
                  <c:v>47717</c:v>
                </c:pt>
                <c:pt idx="1192">
                  <c:v>47724</c:v>
                </c:pt>
                <c:pt idx="1193">
                  <c:v>47731</c:v>
                </c:pt>
                <c:pt idx="1194">
                  <c:v>47738</c:v>
                </c:pt>
                <c:pt idx="1195">
                  <c:v>47745</c:v>
                </c:pt>
                <c:pt idx="1196">
                  <c:v>47752</c:v>
                </c:pt>
                <c:pt idx="1197">
                  <c:v>47759</c:v>
                </c:pt>
                <c:pt idx="1198">
                  <c:v>47766</c:v>
                </c:pt>
                <c:pt idx="1199">
                  <c:v>47773</c:v>
                </c:pt>
                <c:pt idx="1200">
                  <c:v>47780</c:v>
                </c:pt>
                <c:pt idx="1201">
                  <c:v>47787</c:v>
                </c:pt>
                <c:pt idx="1202">
                  <c:v>47794</c:v>
                </c:pt>
                <c:pt idx="1203">
                  <c:v>47801</c:v>
                </c:pt>
                <c:pt idx="1204">
                  <c:v>47808</c:v>
                </c:pt>
                <c:pt idx="1205">
                  <c:v>47815</c:v>
                </c:pt>
                <c:pt idx="1206">
                  <c:v>47822</c:v>
                </c:pt>
                <c:pt idx="1207">
                  <c:v>47829</c:v>
                </c:pt>
                <c:pt idx="1208">
                  <c:v>47836</c:v>
                </c:pt>
                <c:pt idx="1209">
                  <c:v>47844</c:v>
                </c:pt>
                <c:pt idx="1210">
                  <c:v>47851</c:v>
                </c:pt>
                <c:pt idx="1211">
                  <c:v>47858</c:v>
                </c:pt>
                <c:pt idx="1212">
                  <c:v>47865</c:v>
                </c:pt>
                <c:pt idx="1213">
                  <c:v>47872</c:v>
                </c:pt>
                <c:pt idx="1214">
                  <c:v>47879</c:v>
                </c:pt>
                <c:pt idx="1215">
                  <c:v>47886</c:v>
                </c:pt>
                <c:pt idx="1216">
                  <c:v>47893</c:v>
                </c:pt>
                <c:pt idx="1217">
                  <c:v>47900</c:v>
                </c:pt>
                <c:pt idx="1218">
                  <c:v>47907</c:v>
                </c:pt>
                <c:pt idx="1219">
                  <c:v>47914</c:v>
                </c:pt>
                <c:pt idx="1220">
                  <c:v>47921</c:v>
                </c:pt>
                <c:pt idx="1221">
                  <c:v>47928</c:v>
                </c:pt>
                <c:pt idx="1222">
                  <c:v>47935</c:v>
                </c:pt>
                <c:pt idx="1223">
                  <c:v>47942</c:v>
                </c:pt>
                <c:pt idx="1224">
                  <c:v>47953</c:v>
                </c:pt>
                <c:pt idx="1225">
                  <c:v>47960</c:v>
                </c:pt>
                <c:pt idx="1226">
                  <c:v>47967</c:v>
                </c:pt>
                <c:pt idx="1227">
                  <c:v>47974</c:v>
                </c:pt>
                <c:pt idx="1228">
                  <c:v>47981</c:v>
                </c:pt>
                <c:pt idx="1229">
                  <c:v>47988</c:v>
                </c:pt>
                <c:pt idx="1230">
                  <c:v>47995</c:v>
                </c:pt>
                <c:pt idx="1231">
                  <c:v>48002</c:v>
                </c:pt>
                <c:pt idx="1232">
                  <c:v>48009</c:v>
                </c:pt>
                <c:pt idx="1233">
                  <c:v>48016</c:v>
                </c:pt>
                <c:pt idx="1234">
                  <c:v>48023</c:v>
                </c:pt>
                <c:pt idx="1235">
                  <c:v>48030</c:v>
                </c:pt>
                <c:pt idx="1236">
                  <c:v>48037</c:v>
                </c:pt>
                <c:pt idx="1237">
                  <c:v>48044</c:v>
                </c:pt>
                <c:pt idx="1238">
                  <c:v>48051</c:v>
                </c:pt>
                <c:pt idx="1239">
                  <c:v>48058</c:v>
                </c:pt>
                <c:pt idx="1240">
                  <c:v>48065</c:v>
                </c:pt>
                <c:pt idx="1241">
                  <c:v>48072</c:v>
                </c:pt>
                <c:pt idx="1242">
                  <c:v>48079</c:v>
                </c:pt>
                <c:pt idx="1243">
                  <c:v>48086</c:v>
                </c:pt>
                <c:pt idx="1244">
                  <c:v>48093</c:v>
                </c:pt>
                <c:pt idx="1245">
                  <c:v>48100</c:v>
                </c:pt>
                <c:pt idx="1246">
                  <c:v>48107</c:v>
                </c:pt>
                <c:pt idx="1247">
                  <c:v>48114</c:v>
                </c:pt>
                <c:pt idx="1248">
                  <c:v>48121</c:v>
                </c:pt>
                <c:pt idx="1249">
                  <c:v>48128</c:v>
                </c:pt>
                <c:pt idx="1250">
                  <c:v>48135</c:v>
                </c:pt>
                <c:pt idx="1251">
                  <c:v>48142</c:v>
                </c:pt>
                <c:pt idx="1252">
                  <c:v>48149</c:v>
                </c:pt>
                <c:pt idx="1253">
                  <c:v>48156</c:v>
                </c:pt>
                <c:pt idx="1254">
                  <c:v>48163</c:v>
                </c:pt>
                <c:pt idx="1255">
                  <c:v>48170</c:v>
                </c:pt>
                <c:pt idx="1256">
                  <c:v>48177</c:v>
                </c:pt>
                <c:pt idx="1257">
                  <c:v>48184</c:v>
                </c:pt>
                <c:pt idx="1258">
                  <c:v>48191</c:v>
                </c:pt>
                <c:pt idx="1259">
                  <c:v>48198</c:v>
                </c:pt>
                <c:pt idx="1260">
                  <c:v>48205</c:v>
                </c:pt>
                <c:pt idx="1261">
                  <c:v>48212</c:v>
                </c:pt>
                <c:pt idx="1262">
                  <c:v>48219</c:v>
                </c:pt>
                <c:pt idx="1263">
                  <c:v>48226</c:v>
                </c:pt>
                <c:pt idx="1264">
                  <c:v>48233</c:v>
                </c:pt>
                <c:pt idx="1265">
                  <c:v>48240</c:v>
                </c:pt>
                <c:pt idx="1266">
                  <c:v>48247</c:v>
                </c:pt>
                <c:pt idx="1267">
                  <c:v>48254</c:v>
                </c:pt>
                <c:pt idx="1268">
                  <c:v>48261</c:v>
                </c:pt>
                <c:pt idx="1269">
                  <c:v>48268</c:v>
                </c:pt>
                <c:pt idx="1270">
                  <c:v>48275</c:v>
                </c:pt>
                <c:pt idx="1271">
                  <c:v>48282</c:v>
                </c:pt>
                <c:pt idx="1272">
                  <c:v>48289</c:v>
                </c:pt>
                <c:pt idx="1273">
                  <c:v>48296</c:v>
                </c:pt>
                <c:pt idx="1274">
                  <c:v>48303</c:v>
                </c:pt>
                <c:pt idx="1275">
                  <c:v>48310</c:v>
                </c:pt>
                <c:pt idx="1276">
                  <c:v>48317</c:v>
                </c:pt>
                <c:pt idx="1277">
                  <c:v>48324</c:v>
                </c:pt>
                <c:pt idx="1278">
                  <c:v>48331</c:v>
                </c:pt>
                <c:pt idx="1279">
                  <c:v>48338</c:v>
                </c:pt>
                <c:pt idx="1280">
                  <c:v>48345</c:v>
                </c:pt>
                <c:pt idx="1281">
                  <c:v>48352</c:v>
                </c:pt>
                <c:pt idx="1282">
                  <c:v>48359</c:v>
                </c:pt>
                <c:pt idx="1283">
                  <c:v>48366</c:v>
                </c:pt>
                <c:pt idx="1284">
                  <c:v>48373</c:v>
                </c:pt>
                <c:pt idx="1285">
                  <c:v>48380</c:v>
                </c:pt>
                <c:pt idx="1286">
                  <c:v>48387</c:v>
                </c:pt>
                <c:pt idx="1287">
                  <c:v>48394</c:v>
                </c:pt>
                <c:pt idx="1288">
                  <c:v>48401</c:v>
                </c:pt>
                <c:pt idx="1289">
                  <c:v>48408</c:v>
                </c:pt>
                <c:pt idx="1290">
                  <c:v>48415</c:v>
                </c:pt>
                <c:pt idx="1291">
                  <c:v>48422</c:v>
                </c:pt>
                <c:pt idx="1292">
                  <c:v>48429</c:v>
                </c:pt>
                <c:pt idx="1293">
                  <c:v>48436</c:v>
                </c:pt>
                <c:pt idx="1294">
                  <c:v>48443</c:v>
                </c:pt>
                <c:pt idx="1295">
                  <c:v>48450</c:v>
                </c:pt>
                <c:pt idx="1296">
                  <c:v>48457</c:v>
                </c:pt>
                <c:pt idx="1297">
                  <c:v>48464</c:v>
                </c:pt>
                <c:pt idx="1298">
                  <c:v>48471</c:v>
                </c:pt>
                <c:pt idx="1299">
                  <c:v>48478</c:v>
                </c:pt>
                <c:pt idx="1300">
                  <c:v>48485</c:v>
                </c:pt>
                <c:pt idx="1301">
                  <c:v>48492</c:v>
                </c:pt>
                <c:pt idx="1302">
                  <c:v>48499</c:v>
                </c:pt>
                <c:pt idx="1303">
                  <c:v>48506</c:v>
                </c:pt>
                <c:pt idx="1304">
                  <c:v>48513</c:v>
                </c:pt>
                <c:pt idx="1305">
                  <c:v>48520</c:v>
                </c:pt>
                <c:pt idx="1306">
                  <c:v>48527</c:v>
                </c:pt>
                <c:pt idx="1307">
                  <c:v>48534</c:v>
                </c:pt>
                <c:pt idx="1308">
                  <c:v>48541</c:v>
                </c:pt>
                <c:pt idx="1309">
                  <c:v>48548</c:v>
                </c:pt>
                <c:pt idx="1310">
                  <c:v>48555</c:v>
                </c:pt>
                <c:pt idx="1311">
                  <c:v>48562</c:v>
                </c:pt>
                <c:pt idx="1312">
                  <c:v>48569</c:v>
                </c:pt>
                <c:pt idx="1313">
                  <c:v>48576</c:v>
                </c:pt>
                <c:pt idx="1314">
                  <c:v>48583</c:v>
                </c:pt>
                <c:pt idx="1315">
                  <c:v>48590</c:v>
                </c:pt>
                <c:pt idx="1316">
                  <c:v>48597</c:v>
                </c:pt>
                <c:pt idx="1317">
                  <c:v>48604</c:v>
                </c:pt>
                <c:pt idx="1318">
                  <c:v>48611</c:v>
                </c:pt>
                <c:pt idx="1319">
                  <c:v>48618</c:v>
                </c:pt>
                <c:pt idx="1320">
                  <c:v>48625</c:v>
                </c:pt>
                <c:pt idx="1321">
                  <c:v>48632</c:v>
                </c:pt>
                <c:pt idx="1322">
                  <c:v>48639</c:v>
                </c:pt>
                <c:pt idx="1323">
                  <c:v>48646</c:v>
                </c:pt>
                <c:pt idx="1324">
                  <c:v>48653</c:v>
                </c:pt>
                <c:pt idx="1325">
                  <c:v>48660</c:v>
                </c:pt>
                <c:pt idx="1326">
                  <c:v>48667</c:v>
                </c:pt>
                <c:pt idx="1327">
                  <c:v>48674</c:v>
                </c:pt>
                <c:pt idx="1328">
                  <c:v>48681</c:v>
                </c:pt>
                <c:pt idx="1329">
                  <c:v>48688</c:v>
                </c:pt>
                <c:pt idx="1330">
                  <c:v>48695</c:v>
                </c:pt>
                <c:pt idx="1331">
                  <c:v>48702</c:v>
                </c:pt>
                <c:pt idx="1332">
                  <c:v>48709</c:v>
                </c:pt>
                <c:pt idx="1333">
                  <c:v>48716</c:v>
                </c:pt>
                <c:pt idx="1334">
                  <c:v>48723</c:v>
                </c:pt>
                <c:pt idx="1335">
                  <c:v>48730</c:v>
                </c:pt>
                <c:pt idx="1336">
                  <c:v>48737</c:v>
                </c:pt>
                <c:pt idx="1337">
                  <c:v>48744</c:v>
                </c:pt>
                <c:pt idx="1338">
                  <c:v>48751</c:v>
                </c:pt>
                <c:pt idx="1339">
                  <c:v>48758</c:v>
                </c:pt>
                <c:pt idx="1340">
                  <c:v>48765</c:v>
                </c:pt>
                <c:pt idx="1341">
                  <c:v>48772</c:v>
                </c:pt>
                <c:pt idx="1342">
                  <c:v>48779</c:v>
                </c:pt>
                <c:pt idx="1343">
                  <c:v>48786</c:v>
                </c:pt>
                <c:pt idx="1344">
                  <c:v>48793</c:v>
                </c:pt>
                <c:pt idx="1345">
                  <c:v>48800</c:v>
                </c:pt>
                <c:pt idx="1346">
                  <c:v>48807</c:v>
                </c:pt>
                <c:pt idx="1347">
                  <c:v>48814</c:v>
                </c:pt>
                <c:pt idx="1348">
                  <c:v>48821</c:v>
                </c:pt>
                <c:pt idx="1349">
                  <c:v>48828</c:v>
                </c:pt>
                <c:pt idx="1350">
                  <c:v>48835</c:v>
                </c:pt>
                <c:pt idx="1351">
                  <c:v>48842</c:v>
                </c:pt>
                <c:pt idx="1352">
                  <c:v>48849</c:v>
                </c:pt>
                <c:pt idx="1353">
                  <c:v>48856</c:v>
                </c:pt>
                <c:pt idx="1354">
                  <c:v>48863</c:v>
                </c:pt>
                <c:pt idx="1355">
                  <c:v>48870</c:v>
                </c:pt>
                <c:pt idx="1356">
                  <c:v>48877</c:v>
                </c:pt>
                <c:pt idx="1357">
                  <c:v>48884</c:v>
                </c:pt>
                <c:pt idx="1358">
                  <c:v>48891</c:v>
                </c:pt>
                <c:pt idx="1359">
                  <c:v>48898</c:v>
                </c:pt>
                <c:pt idx="1360">
                  <c:v>48905</c:v>
                </c:pt>
                <c:pt idx="1361">
                  <c:v>48912</c:v>
                </c:pt>
                <c:pt idx="1362">
                  <c:v>48919</c:v>
                </c:pt>
                <c:pt idx="1363">
                  <c:v>48926</c:v>
                </c:pt>
                <c:pt idx="1364">
                  <c:v>48933</c:v>
                </c:pt>
                <c:pt idx="1365">
                  <c:v>48940</c:v>
                </c:pt>
                <c:pt idx="1366">
                  <c:v>48947</c:v>
                </c:pt>
                <c:pt idx="1367">
                  <c:v>48954</c:v>
                </c:pt>
                <c:pt idx="1368">
                  <c:v>48961</c:v>
                </c:pt>
                <c:pt idx="1369">
                  <c:v>48968</c:v>
                </c:pt>
                <c:pt idx="1370">
                  <c:v>48975</c:v>
                </c:pt>
                <c:pt idx="1371">
                  <c:v>48982</c:v>
                </c:pt>
                <c:pt idx="1372">
                  <c:v>48989</c:v>
                </c:pt>
                <c:pt idx="1373">
                  <c:v>48996</c:v>
                </c:pt>
                <c:pt idx="1374">
                  <c:v>49003</c:v>
                </c:pt>
                <c:pt idx="1375">
                  <c:v>49010</c:v>
                </c:pt>
                <c:pt idx="1376">
                  <c:v>49017</c:v>
                </c:pt>
                <c:pt idx="1377">
                  <c:v>49024</c:v>
                </c:pt>
                <c:pt idx="1378">
                  <c:v>49031</c:v>
                </c:pt>
                <c:pt idx="1379">
                  <c:v>49038</c:v>
                </c:pt>
                <c:pt idx="1380">
                  <c:v>49045</c:v>
                </c:pt>
                <c:pt idx="1381">
                  <c:v>49052</c:v>
                </c:pt>
                <c:pt idx="1382">
                  <c:v>49059</c:v>
                </c:pt>
                <c:pt idx="1383">
                  <c:v>49066</c:v>
                </c:pt>
                <c:pt idx="1384">
                  <c:v>49073</c:v>
                </c:pt>
                <c:pt idx="1385">
                  <c:v>49080</c:v>
                </c:pt>
                <c:pt idx="1386">
                  <c:v>49087</c:v>
                </c:pt>
                <c:pt idx="1387">
                  <c:v>49094</c:v>
                </c:pt>
                <c:pt idx="1388">
                  <c:v>49101</c:v>
                </c:pt>
                <c:pt idx="1389">
                  <c:v>49108</c:v>
                </c:pt>
                <c:pt idx="1390">
                  <c:v>49115</c:v>
                </c:pt>
                <c:pt idx="1391">
                  <c:v>49122</c:v>
                </c:pt>
                <c:pt idx="1392">
                  <c:v>49129</c:v>
                </c:pt>
                <c:pt idx="1393">
                  <c:v>49136</c:v>
                </c:pt>
                <c:pt idx="1394">
                  <c:v>49143</c:v>
                </c:pt>
                <c:pt idx="1395">
                  <c:v>49150</c:v>
                </c:pt>
                <c:pt idx="1396">
                  <c:v>49157</c:v>
                </c:pt>
                <c:pt idx="1397">
                  <c:v>49164</c:v>
                </c:pt>
                <c:pt idx="1398">
                  <c:v>49171</c:v>
                </c:pt>
                <c:pt idx="1399">
                  <c:v>49178</c:v>
                </c:pt>
                <c:pt idx="1400">
                  <c:v>49185</c:v>
                </c:pt>
                <c:pt idx="1401">
                  <c:v>49192</c:v>
                </c:pt>
                <c:pt idx="1402">
                  <c:v>49199</c:v>
                </c:pt>
                <c:pt idx="1403">
                  <c:v>49206</c:v>
                </c:pt>
                <c:pt idx="1404">
                  <c:v>49213</c:v>
                </c:pt>
                <c:pt idx="1405">
                  <c:v>49220</c:v>
                </c:pt>
                <c:pt idx="1406">
                  <c:v>49227</c:v>
                </c:pt>
                <c:pt idx="1407">
                  <c:v>49234</c:v>
                </c:pt>
                <c:pt idx="1408">
                  <c:v>49241</c:v>
                </c:pt>
                <c:pt idx="1409">
                  <c:v>49248</c:v>
                </c:pt>
                <c:pt idx="1410">
                  <c:v>49255</c:v>
                </c:pt>
                <c:pt idx="1411">
                  <c:v>49262</c:v>
                </c:pt>
                <c:pt idx="1412">
                  <c:v>49269</c:v>
                </c:pt>
                <c:pt idx="1413">
                  <c:v>49276</c:v>
                </c:pt>
                <c:pt idx="1414">
                  <c:v>49283</c:v>
                </c:pt>
                <c:pt idx="1415">
                  <c:v>49290</c:v>
                </c:pt>
                <c:pt idx="1416">
                  <c:v>49297</c:v>
                </c:pt>
                <c:pt idx="1417">
                  <c:v>49305</c:v>
                </c:pt>
                <c:pt idx="1418">
                  <c:v>49312</c:v>
                </c:pt>
                <c:pt idx="1419">
                  <c:v>49319</c:v>
                </c:pt>
                <c:pt idx="1420">
                  <c:v>49326</c:v>
                </c:pt>
                <c:pt idx="1421">
                  <c:v>49333</c:v>
                </c:pt>
                <c:pt idx="1422">
                  <c:v>49340</c:v>
                </c:pt>
                <c:pt idx="1423">
                  <c:v>49347</c:v>
                </c:pt>
                <c:pt idx="1424">
                  <c:v>49354</c:v>
                </c:pt>
                <c:pt idx="1425">
                  <c:v>49361</c:v>
                </c:pt>
                <c:pt idx="1426">
                  <c:v>49368</c:v>
                </c:pt>
                <c:pt idx="1427">
                  <c:v>49375</c:v>
                </c:pt>
                <c:pt idx="1428">
                  <c:v>49382</c:v>
                </c:pt>
                <c:pt idx="1429">
                  <c:v>49389</c:v>
                </c:pt>
                <c:pt idx="1430">
                  <c:v>49396</c:v>
                </c:pt>
                <c:pt idx="1431">
                  <c:v>49403</c:v>
                </c:pt>
                <c:pt idx="1432">
                  <c:v>49410</c:v>
                </c:pt>
                <c:pt idx="1433">
                  <c:v>49417</c:v>
                </c:pt>
                <c:pt idx="1434">
                  <c:v>49424</c:v>
                </c:pt>
                <c:pt idx="1435">
                  <c:v>49431</c:v>
                </c:pt>
                <c:pt idx="1436">
                  <c:v>49438</c:v>
                </c:pt>
                <c:pt idx="1437">
                  <c:v>49445</c:v>
                </c:pt>
                <c:pt idx="1438">
                  <c:v>49452</c:v>
                </c:pt>
                <c:pt idx="1439">
                  <c:v>49459</c:v>
                </c:pt>
                <c:pt idx="1440">
                  <c:v>49466</c:v>
                </c:pt>
                <c:pt idx="1441">
                  <c:v>49473</c:v>
                </c:pt>
                <c:pt idx="1442">
                  <c:v>49480</c:v>
                </c:pt>
                <c:pt idx="1443">
                  <c:v>49487</c:v>
                </c:pt>
                <c:pt idx="1444">
                  <c:v>49494</c:v>
                </c:pt>
                <c:pt idx="1445">
                  <c:v>49501</c:v>
                </c:pt>
                <c:pt idx="1446">
                  <c:v>49508</c:v>
                </c:pt>
                <c:pt idx="1447">
                  <c:v>49515</c:v>
                </c:pt>
                <c:pt idx="1448">
                  <c:v>49522</c:v>
                </c:pt>
                <c:pt idx="1449">
                  <c:v>49529</c:v>
                </c:pt>
                <c:pt idx="1450">
                  <c:v>49536</c:v>
                </c:pt>
                <c:pt idx="1451">
                  <c:v>49543</c:v>
                </c:pt>
                <c:pt idx="1452">
                  <c:v>49550</c:v>
                </c:pt>
                <c:pt idx="1453">
                  <c:v>49557</c:v>
                </c:pt>
                <c:pt idx="1454">
                  <c:v>49564</c:v>
                </c:pt>
                <c:pt idx="1455">
                  <c:v>49571</c:v>
                </c:pt>
                <c:pt idx="1456">
                  <c:v>49578</c:v>
                </c:pt>
                <c:pt idx="1457">
                  <c:v>49585</c:v>
                </c:pt>
                <c:pt idx="1458">
                  <c:v>49592</c:v>
                </c:pt>
                <c:pt idx="1459">
                  <c:v>49599</c:v>
                </c:pt>
                <c:pt idx="1460">
                  <c:v>49606</c:v>
                </c:pt>
                <c:pt idx="1461">
                  <c:v>49613</c:v>
                </c:pt>
                <c:pt idx="1462">
                  <c:v>49620</c:v>
                </c:pt>
                <c:pt idx="1463">
                  <c:v>49627</c:v>
                </c:pt>
                <c:pt idx="1464">
                  <c:v>49634</c:v>
                </c:pt>
                <c:pt idx="1465">
                  <c:v>49641</c:v>
                </c:pt>
                <c:pt idx="1466">
                  <c:v>49648</c:v>
                </c:pt>
                <c:pt idx="1467">
                  <c:v>49655</c:v>
                </c:pt>
                <c:pt idx="1468">
                  <c:v>49662</c:v>
                </c:pt>
                <c:pt idx="1469">
                  <c:v>49670</c:v>
                </c:pt>
                <c:pt idx="1470">
                  <c:v>49677</c:v>
                </c:pt>
                <c:pt idx="1471">
                  <c:v>49684</c:v>
                </c:pt>
                <c:pt idx="1472">
                  <c:v>49691</c:v>
                </c:pt>
                <c:pt idx="1473">
                  <c:v>49698</c:v>
                </c:pt>
                <c:pt idx="1474">
                  <c:v>49705</c:v>
                </c:pt>
                <c:pt idx="1475">
                  <c:v>49712</c:v>
                </c:pt>
                <c:pt idx="1476">
                  <c:v>49719</c:v>
                </c:pt>
                <c:pt idx="1477">
                  <c:v>49726</c:v>
                </c:pt>
                <c:pt idx="1478">
                  <c:v>49733</c:v>
                </c:pt>
                <c:pt idx="1479">
                  <c:v>49740</c:v>
                </c:pt>
                <c:pt idx="1480">
                  <c:v>49747</c:v>
                </c:pt>
                <c:pt idx="1481">
                  <c:v>49754</c:v>
                </c:pt>
                <c:pt idx="1482">
                  <c:v>49761</c:v>
                </c:pt>
                <c:pt idx="1483">
                  <c:v>49768</c:v>
                </c:pt>
                <c:pt idx="1484">
                  <c:v>49775</c:v>
                </c:pt>
                <c:pt idx="1485">
                  <c:v>49782</c:v>
                </c:pt>
                <c:pt idx="1486">
                  <c:v>49789</c:v>
                </c:pt>
                <c:pt idx="1487">
                  <c:v>49797</c:v>
                </c:pt>
                <c:pt idx="1488">
                  <c:v>49804</c:v>
                </c:pt>
                <c:pt idx="1489">
                  <c:v>49811</c:v>
                </c:pt>
                <c:pt idx="1490">
                  <c:v>49818</c:v>
                </c:pt>
                <c:pt idx="1491">
                  <c:v>49825</c:v>
                </c:pt>
                <c:pt idx="1492">
                  <c:v>49832</c:v>
                </c:pt>
                <c:pt idx="1493">
                  <c:v>49839</c:v>
                </c:pt>
                <c:pt idx="1494">
                  <c:v>49846</c:v>
                </c:pt>
                <c:pt idx="1495">
                  <c:v>49853</c:v>
                </c:pt>
                <c:pt idx="1496">
                  <c:v>49860</c:v>
                </c:pt>
                <c:pt idx="1497">
                  <c:v>49867</c:v>
                </c:pt>
                <c:pt idx="1498">
                  <c:v>49874</c:v>
                </c:pt>
                <c:pt idx="1499">
                  <c:v>49881</c:v>
                </c:pt>
                <c:pt idx="1500">
                  <c:v>49888</c:v>
                </c:pt>
                <c:pt idx="1501">
                  <c:v>49895</c:v>
                </c:pt>
                <c:pt idx="1502">
                  <c:v>49902</c:v>
                </c:pt>
                <c:pt idx="1503">
                  <c:v>49909</c:v>
                </c:pt>
                <c:pt idx="1504">
                  <c:v>49916</c:v>
                </c:pt>
                <c:pt idx="1505">
                  <c:v>49923</c:v>
                </c:pt>
                <c:pt idx="1506">
                  <c:v>49930</c:v>
                </c:pt>
                <c:pt idx="1507">
                  <c:v>49937</c:v>
                </c:pt>
                <c:pt idx="1508">
                  <c:v>49944</c:v>
                </c:pt>
                <c:pt idx="1509">
                  <c:v>49951</c:v>
                </c:pt>
                <c:pt idx="1510">
                  <c:v>49958</c:v>
                </c:pt>
                <c:pt idx="1511">
                  <c:v>49965</c:v>
                </c:pt>
                <c:pt idx="1512">
                  <c:v>49972</c:v>
                </c:pt>
                <c:pt idx="1513">
                  <c:v>49979</c:v>
                </c:pt>
                <c:pt idx="1514">
                  <c:v>49986</c:v>
                </c:pt>
                <c:pt idx="1515">
                  <c:v>49993</c:v>
                </c:pt>
                <c:pt idx="1516">
                  <c:v>50000</c:v>
                </c:pt>
                <c:pt idx="1517">
                  <c:v>50007</c:v>
                </c:pt>
                <c:pt idx="1518">
                  <c:v>50014</c:v>
                </c:pt>
                <c:pt idx="1519">
                  <c:v>50021</c:v>
                </c:pt>
                <c:pt idx="1520">
                  <c:v>50028</c:v>
                </c:pt>
                <c:pt idx="1521">
                  <c:v>50038</c:v>
                </c:pt>
                <c:pt idx="1522">
                  <c:v>50045</c:v>
                </c:pt>
                <c:pt idx="1523">
                  <c:v>50052</c:v>
                </c:pt>
                <c:pt idx="1524">
                  <c:v>50059</c:v>
                </c:pt>
                <c:pt idx="1525">
                  <c:v>50066</c:v>
                </c:pt>
                <c:pt idx="1526">
                  <c:v>50073</c:v>
                </c:pt>
                <c:pt idx="1527">
                  <c:v>50080</c:v>
                </c:pt>
                <c:pt idx="1528">
                  <c:v>50087</c:v>
                </c:pt>
                <c:pt idx="1529">
                  <c:v>50094</c:v>
                </c:pt>
                <c:pt idx="1530">
                  <c:v>50101</c:v>
                </c:pt>
                <c:pt idx="1531">
                  <c:v>50108</c:v>
                </c:pt>
                <c:pt idx="1532">
                  <c:v>50115</c:v>
                </c:pt>
                <c:pt idx="1533">
                  <c:v>50122</c:v>
                </c:pt>
                <c:pt idx="1534">
                  <c:v>50129</c:v>
                </c:pt>
                <c:pt idx="1535">
                  <c:v>50137</c:v>
                </c:pt>
                <c:pt idx="1536">
                  <c:v>50144</c:v>
                </c:pt>
                <c:pt idx="1537">
                  <c:v>50151</c:v>
                </c:pt>
                <c:pt idx="1538">
                  <c:v>50158</c:v>
                </c:pt>
                <c:pt idx="1539">
                  <c:v>50165</c:v>
                </c:pt>
                <c:pt idx="1540">
                  <c:v>50172</c:v>
                </c:pt>
                <c:pt idx="1541">
                  <c:v>50179</c:v>
                </c:pt>
                <c:pt idx="1542">
                  <c:v>50186</c:v>
                </c:pt>
                <c:pt idx="1543">
                  <c:v>50193</c:v>
                </c:pt>
                <c:pt idx="1544">
                  <c:v>50200</c:v>
                </c:pt>
                <c:pt idx="1545">
                  <c:v>50207</c:v>
                </c:pt>
                <c:pt idx="1546">
                  <c:v>50214</c:v>
                </c:pt>
                <c:pt idx="1547">
                  <c:v>50221</c:v>
                </c:pt>
                <c:pt idx="1548">
                  <c:v>50228</c:v>
                </c:pt>
                <c:pt idx="1549">
                  <c:v>50235</c:v>
                </c:pt>
                <c:pt idx="1550">
                  <c:v>50242</c:v>
                </c:pt>
                <c:pt idx="1551">
                  <c:v>50249</c:v>
                </c:pt>
                <c:pt idx="1552">
                  <c:v>50256</c:v>
                </c:pt>
                <c:pt idx="1553">
                  <c:v>50263</c:v>
                </c:pt>
                <c:pt idx="1554">
                  <c:v>50270</c:v>
                </c:pt>
                <c:pt idx="1555">
                  <c:v>50277</c:v>
                </c:pt>
                <c:pt idx="1556">
                  <c:v>50284</c:v>
                </c:pt>
                <c:pt idx="1557">
                  <c:v>50291</c:v>
                </c:pt>
                <c:pt idx="1558">
                  <c:v>50298</c:v>
                </c:pt>
                <c:pt idx="1559">
                  <c:v>50305</c:v>
                </c:pt>
                <c:pt idx="1560">
                  <c:v>50312</c:v>
                </c:pt>
                <c:pt idx="1561">
                  <c:v>50319</c:v>
                </c:pt>
                <c:pt idx="1562">
                  <c:v>50326</c:v>
                </c:pt>
                <c:pt idx="1563">
                  <c:v>50333</c:v>
                </c:pt>
                <c:pt idx="1564">
                  <c:v>50340</c:v>
                </c:pt>
                <c:pt idx="1565">
                  <c:v>50347</c:v>
                </c:pt>
                <c:pt idx="1566">
                  <c:v>50354</c:v>
                </c:pt>
                <c:pt idx="1567">
                  <c:v>50361</c:v>
                </c:pt>
                <c:pt idx="1568">
                  <c:v>50368</c:v>
                </c:pt>
                <c:pt idx="1569">
                  <c:v>50375</c:v>
                </c:pt>
                <c:pt idx="1570">
                  <c:v>50382</c:v>
                </c:pt>
                <c:pt idx="1571">
                  <c:v>50389</c:v>
                </c:pt>
                <c:pt idx="1572">
                  <c:v>50396</c:v>
                </c:pt>
                <c:pt idx="1573">
                  <c:v>50403</c:v>
                </c:pt>
                <c:pt idx="1574">
                  <c:v>50410</c:v>
                </c:pt>
                <c:pt idx="1575">
                  <c:v>50417</c:v>
                </c:pt>
                <c:pt idx="1576">
                  <c:v>50424</c:v>
                </c:pt>
                <c:pt idx="1577">
                  <c:v>50431</c:v>
                </c:pt>
                <c:pt idx="1578">
                  <c:v>50438</c:v>
                </c:pt>
                <c:pt idx="1579">
                  <c:v>50445</c:v>
                </c:pt>
                <c:pt idx="1580">
                  <c:v>50452</c:v>
                </c:pt>
                <c:pt idx="1581">
                  <c:v>50459</c:v>
                </c:pt>
                <c:pt idx="1582">
                  <c:v>50466</c:v>
                </c:pt>
                <c:pt idx="1583">
                  <c:v>50473</c:v>
                </c:pt>
                <c:pt idx="1584">
                  <c:v>50480</c:v>
                </c:pt>
                <c:pt idx="1585">
                  <c:v>50487</c:v>
                </c:pt>
                <c:pt idx="1586">
                  <c:v>50494</c:v>
                </c:pt>
                <c:pt idx="1587">
                  <c:v>50501</c:v>
                </c:pt>
                <c:pt idx="1588">
                  <c:v>50508</c:v>
                </c:pt>
                <c:pt idx="1589">
                  <c:v>50515</c:v>
                </c:pt>
                <c:pt idx="1590">
                  <c:v>50522</c:v>
                </c:pt>
                <c:pt idx="1591">
                  <c:v>50529</c:v>
                </c:pt>
                <c:pt idx="1592">
                  <c:v>50536</c:v>
                </c:pt>
                <c:pt idx="1593">
                  <c:v>50543</c:v>
                </c:pt>
                <c:pt idx="1594">
                  <c:v>50550</c:v>
                </c:pt>
                <c:pt idx="1595">
                  <c:v>50557</c:v>
                </c:pt>
                <c:pt idx="1596">
                  <c:v>50564</c:v>
                </c:pt>
                <c:pt idx="1597">
                  <c:v>50571</c:v>
                </c:pt>
                <c:pt idx="1598">
                  <c:v>50578</c:v>
                </c:pt>
                <c:pt idx="1599">
                  <c:v>50585</c:v>
                </c:pt>
                <c:pt idx="1600">
                  <c:v>50592</c:v>
                </c:pt>
                <c:pt idx="1601">
                  <c:v>50599</c:v>
                </c:pt>
                <c:pt idx="1602">
                  <c:v>50606</c:v>
                </c:pt>
                <c:pt idx="1603">
                  <c:v>50613</c:v>
                </c:pt>
                <c:pt idx="1604">
                  <c:v>50620</c:v>
                </c:pt>
                <c:pt idx="1605">
                  <c:v>50627</c:v>
                </c:pt>
                <c:pt idx="1606">
                  <c:v>50634</c:v>
                </c:pt>
                <c:pt idx="1607">
                  <c:v>50641</c:v>
                </c:pt>
                <c:pt idx="1608">
                  <c:v>50648</c:v>
                </c:pt>
                <c:pt idx="1609">
                  <c:v>50655</c:v>
                </c:pt>
                <c:pt idx="1610">
                  <c:v>50662</c:v>
                </c:pt>
                <c:pt idx="1611">
                  <c:v>50669</c:v>
                </c:pt>
                <c:pt idx="1612">
                  <c:v>50676</c:v>
                </c:pt>
                <c:pt idx="1613">
                  <c:v>50683</c:v>
                </c:pt>
                <c:pt idx="1614">
                  <c:v>50690</c:v>
                </c:pt>
                <c:pt idx="1615">
                  <c:v>50697</c:v>
                </c:pt>
                <c:pt idx="1616">
                  <c:v>50704</c:v>
                </c:pt>
                <c:pt idx="1617">
                  <c:v>50711</c:v>
                </c:pt>
                <c:pt idx="1618">
                  <c:v>50718</c:v>
                </c:pt>
                <c:pt idx="1619">
                  <c:v>50725</c:v>
                </c:pt>
                <c:pt idx="1620">
                  <c:v>50732</c:v>
                </c:pt>
                <c:pt idx="1621">
                  <c:v>50739</c:v>
                </c:pt>
                <c:pt idx="1622">
                  <c:v>50746</c:v>
                </c:pt>
                <c:pt idx="1623">
                  <c:v>50753</c:v>
                </c:pt>
                <c:pt idx="1624">
                  <c:v>50760</c:v>
                </c:pt>
                <c:pt idx="1625">
                  <c:v>50767</c:v>
                </c:pt>
                <c:pt idx="1626">
                  <c:v>50774</c:v>
                </c:pt>
                <c:pt idx="1627">
                  <c:v>50781</c:v>
                </c:pt>
                <c:pt idx="1628">
                  <c:v>50788</c:v>
                </c:pt>
                <c:pt idx="1629">
                  <c:v>50795</c:v>
                </c:pt>
                <c:pt idx="1630">
                  <c:v>50802</c:v>
                </c:pt>
                <c:pt idx="1631">
                  <c:v>50809</c:v>
                </c:pt>
                <c:pt idx="1632">
                  <c:v>50816</c:v>
                </c:pt>
                <c:pt idx="1633">
                  <c:v>50823</c:v>
                </c:pt>
                <c:pt idx="1634">
                  <c:v>50830</c:v>
                </c:pt>
                <c:pt idx="1635">
                  <c:v>50837</c:v>
                </c:pt>
                <c:pt idx="1636">
                  <c:v>50844</c:v>
                </c:pt>
                <c:pt idx="1637">
                  <c:v>50851</c:v>
                </c:pt>
                <c:pt idx="1638">
                  <c:v>50858</c:v>
                </c:pt>
                <c:pt idx="1639">
                  <c:v>50865</c:v>
                </c:pt>
                <c:pt idx="1640">
                  <c:v>50872</c:v>
                </c:pt>
                <c:pt idx="1641">
                  <c:v>50879</c:v>
                </c:pt>
                <c:pt idx="1642">
                  <c:v>50886</c:v>
                </c:pt>
                <c:pt idx="1643">
                  <c:v>50893</c:v>
                </c:pt>
                <c:pt idx="1644">
                  <c:v>50900</c:v>
                </c:pt>
                <c:pt idx="1645">
                  <c:v>50907</c:v>
                </c:pt>
                <c:pt idx="1646">
                  <c:v>50914</c:v>
                </c:pt>
                <c:pt idx="1647">
                  <c:v>50921</c:v>
                </c:pt>
                <c:pt idx="1648">
                  <c:v>50928</c:v>
                </c:pt>
                <c:pt idx="1649">
                  <c:v>50935</c:v>
                </c:pt>
                <c:pt idx="1650">
                  <c:v>50942</c:v>
                </c:pt>
                <c:pt idx="1651">
                  <c:v>50949</c:v>
                </c:pt>
                <c:pt idx="1652">
                  <c:v>50956</c:v>
                </c:pt>
                <c:pt idx="1653">
                  <c:v>50963</c:v>
                </c:pt>
                <c:pt idx="1654">
                  <c:v>50970</c:v>
                </c:pt>
                <c:pt idx="1655">
                  <c:v>50977</c:v>
                </c:pt>
                <c:pt idx="1656">
                  <c:v>50984</c:v>
                </c:pt>
                <c:pt idx="1657">
                  <c:v>50991</c:v>
                </c:pt>
                <c:pt idx="1658">
                  <c:v>50998</c:v>
                </c:pt>
                <c:pt idx="1659">
                  <c:v>51005</c:v>
                </c:pt>
                <c:pt idx="1660">
                  <c:v>51012</c:v>
                </c:pt>
                <c:pt idx="1661">
                  <c:v>51019</c:v>
                </c:pt>
                <c:pt idx="1662">
                  <c:v>51026</c:v>
                </c:pt>
                <c:pt idx="1663">
                  <c:v>51033</c:v>
                </c:pt>
                <c:pt idx="1664">
                  <c:v>51040</c:v>
                </c:pt>
                <c:pt idx="1665">
                  <c:v>51047</c:v>
                </c:pt>
                <c:pt idx="1666">
                  <c:v>51054</c:v>
                </c:pt>
                <c:pt idx="1667">
                  <c:v>51061</c:v>
                </c:pt>
                <c:pt idx="1668">
                  <c:v>51068</c:v>
                </c:pt>
                <c:pt idx="1669">
                  <c:v>51075</c:v>
                </c:pt>
                <c:pt idx="1670">
                  <c:v>51082</c:v>
                </c:pt>
                <c:pt idx="1671">
                  <c:v>51089</c:v>
                </c:pt>
                <c:pt idx="1672">
                  <c:v>51096</c:v>
                </c:pt>
                <c:pt idx="1673">
                  <c:v>51103</c:v>
                </c:pt>
                <c:pt idx="1674">
                  <c:v>51110</c:v>
                </c:pt>
                <c:pt idx="1675">
                  <c:v>51117</c:v>
                </c:pt>
                <c:pt idx="1676">
                  <c:v>51124</c:v>
                </c:pt>
                <c:pt idx="1677">
                  <c:v>51131</c:v>
                </c:pt>
                <c:pt idx="1678">
                  <c:v>51138</c:v>
                </c:pt>
                <c:pt idx="1679">
                  <c:v>51145</c:v>
                </c:pt>
                <c:pt idx="1680">
                  <c:v>51152</c:v>
                </c:pt>
                <c:pt idx="1681">
                  <c:v>51159</c:v>
                </c:pt>
                <c:pt idx="1682">
                  <c:v>51166</c:v>
                </c:pt>
                <c:pt idx="1683">
                  <c:v>51173</c:v>
                </c:pt>
                <c:pt idx="1684">
                  <c:v>51180</c:v>
                </c:pt>
                <c:pt idx="1685">
                  <c:v>51187</c:v>
                </c:pt>
                <c:pt idx="1686">
                  <c:v>51194</c:v>
                </c:pt>
                <c:pt idx="1687">
                  <c:v>51201</c:v>
                </c:pt>
                <c:pt idx="1688">
                  <c:v>51208</c:v>
                </c:pt>
                <c:pt idx="1689">
                  <c:v>51215</c:v>
                </c:pt>
                <c:pt idx="1690">
                  <c:v>51222</c:v>
                </c:pt>
                <c:pt idx="1691">
                  <c:v>51229</c:v>
                </c:pt>
                <c:pt idx="1692">
                  <c:v>51236</c:v>
                </c:pt>
                <c:pt idx="1693">
                  <c:v>51243</c:v>
                </c:pt>
                <c:pt idx="1694">
                  <c:v>51250</c:v>
                </c:pt>
                <c:pt idx="1695">
                  <c:v>51258</c:v>
                </c:pt>
                <c:pt idx="1696">
                  <c:v>51265</c:v>
                </c:pt>
                <c:pt idx="1697">
                  <c:v>51272</c:v>
                </c:pt>
                <c:pt idx="1698">
                  <c:v>51279</c:v>
                </c:pt>
                <c:pt idx="1699">
                  <c:v>51286</c:v>
                </c:pt>
                <c:pt idx="1700">
                  <c:v>51293</c:v>
                </c:pt>
                <c:pt idx="1701">
                  <c:v>51300</c:v>
                </c:pt>
                <c:pt idx="1702">
                  <c:v>51307</c:v>
                </c:pt>
                <c:pt idx="1703">
                  <c:v>51314</c:v>
                </c:pt>
                <c:pt idx="1704">
                  <c:v>51321</c:v>
                </c:pt>
                <c:pt idx="1705">
                  <c:v>51328</c:v>
                </c:pt>
                <c:pt idx="1706">
                  <c:v>51335</c:v>
                </c:pt>
                <c:pt idx="1707">
                  <c:v>51342</c:v>
                </c:pt>
                <c:pt idx="1708">
                  <c:v>51349</c:v>
                </c:pt>
                <c:pt idx="1709">
                  <c:v>51356</c:v>
                </c:pt>
                <c:pt idx="1710">
                  <c:v>51363</c:v>
                </c:pt>
                <c:pt idx="1711">
                  <c:v>51370</c:v>
                </c:pt>
                <c:pt idx="1712">
                  <c:v>51377</c:v>
                </c:pt>
                <c:pt idx="1713">
                  <c:v>51384</c:v>
                </c:pt>
                <c:pt idx="1714">
                  <c:v>51391</c:v>
                </c:pt>
                <c:pt idx="1715">
                  <c:v>51398</c:v>
                </c:pt>
                <c:pt idx="1716">
                  <c:v>51405</c:v>
                </c:pt>
                <c:pt idx="1717">
                  <c:v>51412</c:v>
                </c:pt>
                <c:pt idx="1718">
                  <c:v>51419</c:v>
                </c:pt>
                <c:pt idx="1719">
                  <c:v>51426</c:v>
                </c:pt>
                <c:pt idx="1720">
                  <c:v>51433</c:v>
                </c:pt>
                <c:pt idx="1721">
                  <c:v>51440</c:v>
                </c:pt>
                <c:pt idx="1722">
                  <c:v>51447</c:v>
                </c:pt>
                <c:pt idx="1723">
                  <c:v>51454</c:v>
                </c:pt>
                <c:pt idx="1724">
                  <c:v>51461</c:v>
                </c:pt>
                <c:pt idx="1725">
                  <c:v>51468</c:v>
                </c:pt>
                <c:pt idx="1726">
                  <c:v>51475</c:v>
                </c:pt>
                <c:pt idx="1727">
                  <c:v>51482</c:v>
                </c:pt>
                <c:pt idx="1728">
                  <c:v>51489</c:v>
                </c:pt>
                <c:pt idx="1729">
                  <c:v>51497</c:v>
                </c:pt>
                <c:pt idx="1730">
                  <c:v>51504</c:v>
                </c:pt>
                <c:pt idx="1731">
                  <c:v>51511</c:v>
                </c:pt>
                <c:pt idx="1732">
                  <c:v>51518</c:v>
                </c:pt>
                <c:pt idx="1733">
                  <c:v>51525</c:v>
                </c:pt>
                <c:pt idx="1734">
                  <c:v>51532</c:v>
                </c:pt>
                <c:pt idx="1735">
                  <c:v>51539</c:v>
                </c:pt>
                <c:pt idx="1736">
                  <c:v>51546</c:v>
                </c:pt>
                <c:pt idx="1737">
                  <c:v>51553</c:v>
                </c:pt>
                <c:pt idx="1738">
                  <c:v>51560</c:v>
                </c:pt>
                <c:pt idx="1739">
                  <c:v>51567</c:v>
                </c:pt>
                <c:pt idx="1740">
                  <c:v>51574</c:v>
                </c:pt>
                <c:pt idx="1741">
                  <c:v>51581</c:v>
                </c:pt>
                <c:pt idx="1742">
                  <c:v>51588</c:v>
                </c:pt>
                <c:pt idx="1743">
                  <c:v>51595</c:v>
                </c:pt>
                <c:pt idx="1744">
                  <c:v>51602</c:v>
                </c:pt>
                <c:pt idx="1745">
                  <c:v>51609</c:v>
                </c:pt>
                <c:pt idx="1746">
                  <c:v>51616</c:v>
                </c:pt>
                <c:pt idx="1747">
                  <c:v>51623</c:v>
                </c:pt>
                <c:pt idx="1748">
                  <c:v>51630</c:v>
                </c:pt>
                <c:pt idx="1749">
                  <c:v>51637</c:v>
                </c:pt>
                <c:pt idx="1750">
                  <c:v>51644</c:v>
                </c:pt>
                <c:pt idx="1751">
                  <c:v>51651</c:v>
                </c:pt>
                <c:pt idx="1752">
                  <c:v>51658</c:v>
                </c:pt>
                <c:pt idx="1753">
                  <c:v>51665</c:v>
                </c:pt>
                <c:pt idx="1754">
                  <c:v>51672</c:v>
                </c:pt>
                <c:pt idx="1755">
                  <c:v>51679</c:v>
                </c:pt>
                <c:pt idx="1756">
                  <c:v>51686</c:v>
                </c:pt>
                <c:pt idx="1757">
                  <c:v>51693</c:v>
                </c:pt>
                <c:pt idx="1758">
                  <c:v>51700</c:v>
                </c:pt>
                <c:pt idx="1759">
                  <c:v>51707</c:v>
                </c:pt>
                <c:pt idx="1760">
                  <c:v>51714</c:v>
                </c:pt>
                <c:pt idx="1761">
                  <c:v>51721</c:v>
                </c:pt>
                <c:pt idx="1762">
                  <c:v>51728</c:v>
                </c:pt>
                <c:pt idx="1763">
                  <c:v>51735</c:v>
                </c:pt>
                <c:pt idx="1764">
                  <c:v>51742</c:v>
                </c:pt>
                <c:pt idx="1765">
                  <c:v>51749</c:v>
                </c:pt>
                <c:pt idx="1766">
                  <c:v>51756</c:v>
                </c:pt>
                <c:pt idx="1767">
                  <c:v>51763</c:v>
                </c:pt>
                <c:pt idx="1768">
                  <c:v>51770</c:v>
                </c:pt>
                <c:pt idx="1769">
                  <c:v>51777</c:v>
                </c:pt>
                <c:pt idx="1770">
                  <c:v>51784</c:v>
                </c:pt>
                <c:pt idx="1771">
                  <c:v>51791</c:v>
                </c:pt>
                <c:pt idx="1772">
                  <c:v>51798</c:v>
                </c:pt>
                <c:pt idx="1773">
                  <c:v>51805</c:v>
                </c:pt>
                <c:pt idx="1774">
                  <c:v>51812</c:v>
                </c:pt>
                <c:pt idx="1775">
                  <c:v>51819</c:v>
                </c:pt>
                <c:pt idx="1776">
                  <c:v>51826</c:v>
                </c:pt>
                <c:pt idx="1777">
                  <c:v>51833</c:v>
                </c:pt>
                <c:pt idx="1778">
                  <c:v>51840</c:v>
                </c:pt>
                <c:pt idx="1779">
                  <c:v>51847</c:v>
                </c:pt>
                <c:pt idx="1780">
                  <c:v>51854</c:v>
                </c:pt>
                <c:pt idx="1781">
                  <c:v>51862</c:v>
                </c:pt>
                <c:pt idx="1782">
                  <c:v>51869</c:v>
                </c:pt>
                <c:pt idx="1783">
                  <c:v>51876</c:v>
                </c:pt>
                <c:pt idx="1784">
                  <c:v>51883</c:v>
                </c:pt>
                <c:pt idx="1785">
                  <c:v>51890</c:v>
                </c:pt>
                <c:pt idx="1786">
                  <c:v>51897</c:v>
                </c:pt>
                <c:pt idx="1787">
                  <c:v>51904</c:v>
                </c:pt>
                <c:pt idx="1788">
                  <c:v>51911</c:v>
                </c:pt>
                <c:pt idx="1789">
                  <c:v>51918</c:v>
                </c:pt>
                <c:pt idx="1790">
                  <c:v>51925</c:v>
                </c:pt>
                <c:pt idx="1791">
                  <c:v>51932</c:v>
                </c:pt>
                <c:pt idx="1792">
                  <c:v>51939</c:v>
                </c:pt>
                <c:pt idx="1793">
                  <c:v>51946</c:v>
                </c:pt>
                <c:pt idx="1794">
                  <c:v>51953</c:v>
                </c:pt>
                <c:pt idx="1795">
                  <c:v>51964</c:v>
                </c:pt>
                <c:pt idx="1796">
                  <c:v>51971</c:v>
                </c:pt>
                <c:pt idx="1797">
                  <c:v>51978</c:v>
                </c:pt>
                <c:pt idx="1798">
                  <c:v>51985</c:v>
                </c:pt>
                <c:pt idx="1799">
                  <c:v>51992</c:v>
                </c:pt>
                <c:pt idx="1800">
                  <c:v>51999</c:v>
                </c:pt>
                <c:pt idx="1801">
                  <c:v>52006</c:v>
                </c:pt>
                <c:pt idx="1802">
                  <c:v>52013</c:v>
                </c:pt>
                <c:pt idx="1803">
                  <c:v>52020</c:v>
                </c:pt>
                <c:pt idx="1804">
                  <c:v>52027</c:v>
                </c:pt>
                <c:pt idx="1805">
                  <c:v>52034</c:v>
                </c:pt>
                <c:pt idx="1806">
                  <c:v>52041</c:v>
                </c:pt>
                <c:pt idx="1807">
                  <c:v>52048</c:v>
                </c:pt>
                <c:pt idx="1808">
                  <c:v>52055</c:v>
                </c:pt>
                <c:pt idx="1809">
                  <c:v>52062</c:v>
                </c:pt>
                <c:pt idx="1810">
                  <c:v>52069</c:v>
                </c:pt>
                <c:pt idx="1811">
                  <c:v>52076</c:v>
                </c:pt>
                <c:pt idx="1812">
                  <c:v>52083</c:v>
                </c:pt>
                <c:pt idx="1813">
                  <c:v>52090</c:v>
                </c:pt>
                <c:pt idx="1814">
                  <c:v>52097</c:v>
                </c:pt>
                <c:pt idx="1815">
                  <c:v>52104</c:v>
                </c:pt>
                <c:pt idx="1816">
                  <c:v>52111</c:v>
                </c:pt>
                <c:pt idx="1817">
                  <c:v>52118</c:v>
                </c:pt>
                <c:pt idx="1818">
                  <c:v>52125</c:v>
                </c:pt>
                <c:pt idx="1819">
                  <c:v>52132</c:v>
                </c:pt>
                <c:pt idx="1820">
                  <c:v>52139</c:v>
                </c:pt>
                <c:pt idx="1821">
                  <c:v>52146</c:v>
                </c:pt>
                <c:pt idx="1822">
                  <c:v>52153</c:v>
                </c:pt>
                <c:pt idx="1823">
                  <c:v>52160</c:v>
                </c:pt>
                <c:pt idx="1824">
                  <c:v>52167</c:v>
                </c:pt>
                <c:pt idx="1825">
                  <c:v>52174</c:v>
                </c:pt>
                <c:pt idx="1826">
                  <c:v>52181</c:v>
                </c:pt>
                <c:pt idx="1827">
                  <c:v>52188</c:v>
                </c:pt>
                <c:pt idx="1828">
                  <c:v>52195</c:v>
                </c:pt>
                <c:pt idx="1829">
                  <c:v>52202</c:v>
                </c:pt>
                <c:pt idx="1830">
                  <c:v>52209</c:v>
                </c:pt>
                <c:pt idx="1831">
                  <c:v>52216</c:v>
                </c:pt>
                <c:pt idx="1832">
                  <c:v>52223</c:v>
                </c:pt>
                <c:pt idx="1833">
                  <c:v>52230</c:v>
                </c:pt>
                <c:pt idx="1834">
                  <c:v>52237</c:v>
                </c:pt>
                <c:pt idx="1835">
                  <c:v>52244</c:v>
                </c:pt>
                <c:pt idx="1836">
                  <c:v>52251</c:v>
                </c:pt>
                <c:pt idx="1837">
                  <c:v>52258</c:v>
                </c:pt>
                <c:pt idx="1838">
                  <c:v>52265</c:v>
                </c:pt>
                <c:pt idx="1839">
                  <c:v>52272</c:v>
                </c:pt>
                <c:pt idx="1840">
                  <c:v>52279</c:v>
                </c:pt>
                <c:pt idx="1841">
                  <c:v>52286</c:v>
                </c:pt>
                <c:pt idx="1842">
                  <c:v>52293</c:v>
                </c:pt>
                <c:pt idx="1843">
                  <c:v>52300</c:v>
                </c:pt>
                <c:pt idx="1844">
                  <c:v>52307</c:v>
                </c:pt>
                <c:pt idx="1845">
                  <c:v>52314</c:v>
                </c:pt>
                <c:pt idx="1846">
                  <c:v>52321</c:v>
                </c:pt>
                <c:pt idx="1847">
                  <c:v>52328</c:v>
                </c:pt>
                <c:pt idx="1848">
                  <c:v>52335</c:v>
                </c:pt>
                <c:pt idx="1849">
                  <c:v>52342</c:v>
                </c:pt>
                <c:pt idx="1850">
                  <c:v>52349</c:v>
                </c:pt>
                <c:pt idx="1851">
                  <c:v>52356</c:v>
                </c:pt>
                <c:pt idx="1852">
                  <c:v>52363</c:v>
                </c:pt>
                <c:pt idx="1853">
                  <c:v>52370</c:v>
                </c:pt>
                <c:pt idx="1854">
                  <c:v>52377</c:v>
                </c:pt>
                <c:pt idx="1855">
                  <c:v>52384</c:v>
                </c:pt>
                <c:pt idx="1856">
                  <c:v>52391</c:v>
                </c:pt>
                <c:pt idx="1857">
                  <c:v>52398</c:v>
                </c:pt>
                <c:pt idx="1858">
                  <c:v>52405</c:v>
                </c:pt>
                <c:pt idx="1859">
                  <c:v>52412</c:v>
                </c:pt>
                <c:pt idx="1860">
                  <c:v>52419</c:v>
                </c:pt>
                <c:pt idx="1861">
                  <c:v>52426</c:v>
                </c:pt>
                <c:pt idx="1862">
                  <c:v>52433</c:v>
                </c:pt>
                <c:pt idx="1863">
                  <c:v>52440</c:v>
                </c:pt>
                <c:pt idx="1864">
                  <c:v>52447</c:v>
                </c:pt>
                <c:pt idx="1865">
                  <c:v>52454</c:v>
                </c:pt>
                <c:pt idx="1866">
                  <c:v>52461</c:v>
                </c:pt>
                <c:pt idx="1867">
                  <c:v>52468</c:v>
                </c:pt>
                <c:pt idx="1868">
                  <c:v>52475</c:v>
                </c:pt>
                <c:pt idx="1869">
                  <c:v>52482</c:v>
                </c:pt>
                <c:pt idx="1870">
                  <c:v>52489</c:v>
                </c:pt>
                <c:pt idx="1871">
                  <c:v>52496</c:v>
                </c:pt>
                <c:pt idx="1872">
                  <c:v>52503</c:v>
                </c:pt>
                <c:pt idx="1873">
                  <c:v>52510</c:v>
                </c:pt>
                <c:pt idx="1874">
                  <c:v>52517</c:v>
                </c:pt>
                <c:pt idx="1875">
                  <c:v>52524</c:v>
                </c:pt>
                <c:pt idx="1876">
                  <c:v>52531</c:v>
                </c:pt>
                <c:pt idx="1877">
                  <c:v>52538</c:v>
                </c:pt>
                <c:pt idx="1878">
                  <c:v>52545</c:v>
                </c:pt>
                <c:pt idx="1879">
                  <c:v>52552</c:v>
                </c:pt>
                <c:pt idx="1880">
                  <c:v>52559</c:v>
                </c:pt>
                <c:pt idx="1881">
                  <c:v>52566</c:v>
                </c:pt>
                <c:pt idx="1882">
                  <c:v>52573</c:v>
                </c:pt>
                <c:pt idx="1883">
                  <c:v>52580</c:v>
                </c:pt>
                <c:pt idx="1884">
                  <c:v>52587</c:v>
                </c:pt>
                <c:pt idx="1885">
                  <c:v>52594</c:v>
                </c:pt>
                <c:pt idx="1886">
                  <c:v>52601</c:v>
                </c:pt>
                <c:pt idx="1887">
                  <c:v>52608</c:v>
                </c:pt>
                <c:pt idx="1888">
                  <c:v>52615</c:v>
                </c:pt>
                <c:pt idx="1889">
                  <c:v>52622</c:v>
                </c:pt>
                <c:pt idx="1890">
                  <c:v>52629</c:v>
                </c:pt>
                <c:pt idx="1891">
                  <c:v>52636</c:v>
                </c:pt>
                <c:pt idx="1892">
                  <c:v>52643</c:v>
                </c:pt>
                <c:pt idx="1893">
                  <c:v>52650</c:v>
                </c:pt>
                <c:pt idx="1894">
                  <c:v>52657</c:v>
                </c:pt>
                <c:pt idx="1895">
                  <c:v>52664</c:v>
                </c:pt>
                <c:pt idx="1896">
                  <c:v>52671</c:v>
                </c:pt>
                <c:pt idx="1897">
                  <c:v>52678</c:v>
                </c:pt>
                <c:pt idx="1898">
                  <c:v>52685</c:v>
                </c:pt>
                <c:pt idx="1899">
                  <c:v>52692</c:v>
                </c:pt>
                <c:pt idx="1900">
                  <c:v>52699</c:v>
                </c:pt>
                <c:pt idx="1901">
                  <c:v>52706</c:v>
                </c:pt>
                <c:pt idx="1902">
                  <c:v>52713</c:v>
                </c:pt>
                <c:pt idx="1903">
                  <c:v>52720</c:v>
                </c:pt>
                <c:pt idx="1904">
                  <c:v>52727</c:v>
                </c:pt>
                <c:pt idx="1905">
                  <c:v>52734</c:v>
                </c:pt>
                <c:pt idx="1906">
                  <c:v>52741</c:v>
                </c:pt>
                <c:pt idx="1907">
                  <c:v>52748</c:v>
                </c:pt>
                <c:pt idx="1908">
                  <c:v>52755</c:v>
                </c:pt>
                <c:pt idx="1909">
                  <c:v>52762</c:v>
                </c:pt>
                <c:pt idx="1910">
                  <c:v>52769</c:v>
                </c:pt>
                <c:pt idx="1911">
                  <c:v>52776</c:v>
                </c:pt>
                <c:pt idx="1912">
                  <c:v>52783</c:v>
                </c:pt>
                <c:pt idx="1913">
                  <c:v>52790</c:v>
                </c:pt>
                <c:pt idx="1914">
                  <c:v>52797</c:v>
                </c:pt>
                <c:pt idx="1915">
                  <c:v>52804</c:v>
                </c:pt>
                <c:pt idx="1916">
                  <c:v>52811</c:v>
                </c:pt>
                <c:pt idx="1917">
                  <c:v>52818</c:v>
                </c:pt>
                <c:pt idx="1918">
                  <c:v>52825</c:v>
                </c:pt>
                <c:pt idx="1919">
                  <c:v>52832</c:v>
                </c:pt>
                <c:pt idx="1920">
                  <c:v>52839</c:v>
                </c:pt>
                <c:pt idx="1921">
                  <c:v>52846</c:v>
                </c:pt>
                <c:pt idx="1922">
                  <c:v>52853</c:v>
                </c:pt>
                <c:pt idx="1923">
                  <c:v>52860</c:v>
                </c:pt>
                <c:pt idx="1924">
                  <c:v>52867</c:v>
                </c:pt>
                <c:pt idx="1925">
                  <c:v>52874</c:v>
                </c:pt>
                <c:pt idx="1926">
                  <c:v>52881</c:v>
                </c:pt>
                <c:pt idx="1927">
                  <c:v>52888</c:v>
                </c:pt>
                <c:pt idx="1928">
                  <c:v>52895</c:v>
                </c:pt>
                <c:pt idx="1929">
                  <c:v>52902</c:v>
                </c:pt>
                <c:pt idx="1930">
                  <c:v>52909</c:v>
                </c:pt>
                <c:pt idx="1931">
                  <c:v>52916</c:v>
                </c:pt>
                <c:pt idx="1932">
                  <c:v>52923</c:v>
                </c:pt>
                <c:pt idx="1933">
                  <c:v>52930</c:v>
                </c:pt>
                <c:pt idx="1934">
                  <c:v>52937</c:v>
                </c:pt>
                <c:pt idx="1935">
                  <c:v>52944</c:v>
                </c:pt>
                <c:pt idx="1936">
                  <c:v>52951</c:v>
                </c:pt>
                <c:pt idx="1937">
                  <c:v>52958</c:v>
                </c:pt>
                <c:pt idx="1938">
                  <c:v>52965</c:v>
                </c:pt>
                <c:pt idx="1939">
                  <c:v>52972</c:v>
                </c:pt>
                <c:pt idx="1940">
                  <c:v>52979</c:v>
                </c:pt>
                <c:pt idx="1941">
                  <c:v>52986</c:v>
                </c:pt>
                <c:pt idx="1942">
                  <c:v>52993</c:v>
                </c:pt>
                <c:pt idx="1943">
                  <c:v>53000</c:v>
                </c:pt>
                <c:pt idx="1944">
                  <c:v>53007</c:v>
                </c:pt>
                <c:pt idx="1945">
                  <c:v>53014</c:v>
                </c:pt>
                <c:pt idx="1946">
                  <c:v>53021</c:v>
                </c:pt>
                <c:pt idx="1947">
                  <c:v>53028</c:v>
                </c:pt>
                <c:pt idx="1948">
                  <c:v>53035</c:v>
                </c:pt>
                <c:pt idx="1949">
                  <c:v>53042</c:v>
                </c:pt>
                <c:pt idx="1950">
                  <c:v>53049</c:v>
                </c:pt>
                <c:pt idx="1951">
                  <c:v>53056</c:v>
                </c:pt>
                <c:pt idx="1952">
                  <c:v>53063</c:v>
                </c:pt>
                <c:pt idx="1953">
                  <c:v>53070</c:v>
                </c:pt>
                <c:pt idx="1954">
                  <c:v>53077</c:v>
                </c:pt>
                <c:pt idx="1955">
                  <c:v>53084</c:v>
                </c:pt>
                <c:pt idx="1956">
                  <c:v>53091</c:v>
                </c:pt>
                <c:pt idx="1957">
                  <c:v>53098</c:v>
                </c:pt>
                <c:pt idx="1958">
                  <c:v>53105</c:v>
                </c:pt>
                <c:pt idx="1959">
                  <c:v>53112</c:v>
                </c:pt>
                <c:pt idx="1960">
                  <c:v>53119</c:v>
                </c:pt>
                <c:pt idx="1961">
                  <c:v>53126</c:v>
                </c:pt>
                <c:pt idx="1962">
                  <c:v>53133</c:v>
                </c:pt>
                <c:pt idx="1963">
                  <c:v>53140</c:v>
                </c:pt>
                <c:pt idx="1964">
                  <c:v>53147</c:v>
                </c:pt>
                <c:pt idx="1965">
                  <c:v>53154</c:v>
                </c:pt>
                <c:pt idx="1966">
                  <c:v>53161</c:v>
                </c:pt>
                <c:pt idx="1967">
                  <c:v>53168</c:v>
                </c:pt>
                <c:pt idx="1968">
                  <c:v>53175</c:v>
                </c:pt>
                <c:pt idx="1969">
                  <c:v>53182</c:v>
                </c:pt>
                <c:pt idx="1970">
                  <c:v>53189</c:v>
                </c:pt>
                <c:pt idx="1971">
                  <c:v>53196</c:v>
                </c:pt>
                <c:pt idx="1972">
                  <c:v>53203</c:v>
                </c:pt>
                <c:pt idx="1973">
                  <c:v>53210</c:v>
                </c:pt>
                <c:pt idx="1974">
                  <c:v>53217</c:v>
                </c:pt>
                <c:pt idx="1975">
                  <c:v>53224</c:v>
                </c:pt>
                <c:pt idx="1976">
                  <c:v>53231</c:v>
                </c:pt>
                <c:pt idx="1977">
                  <c:v>53238</c:v>
                </c:pt>
                <c:pt idx="1978">
                  <c:v>53245</c:v>
                </c:pt>
                <c:pt idx="1979">
                  <c:v>53252</c:v>
                </c:pt>
                <c:pt idx="1980">
                  <c:v>53259</c:v>
                </c:pt>
                <c:pt idx="1981">
                  <c:v>53266</c:v>
                </c:pt>
                <c:pt idx="1982">
                  <c:v>53273</c:v>
                </c:pt>
                <c:pt idx="1983">
                  <c:v>53280</c:v>
                </c:pt>
                <c:pt idx="1984">
                  <c:v>53287</c:v>
                </c:pt>
                <c:pt idx="1985">
                  <c:v>53294</c:v>
                </c:pt>
                <c:pt idx="1986">
                  <c:v>53301</c:v>
                </c:pt>
                <c:pt idx="1987">
                  <c:v>53308</c:v>
                </c:pt>
                <c:pt idx="1988">
                  <c:v>53315</c:v>
                </c:pt>
                <c:pt idx="1989">
                  <c:v>53323</c:v>
                </c:pt>
                <c:pt idx="1990">
                  <c:v>53330</c:v>
                </c:pt>
                <c:pt idx="1991">
                  <c:v>53337</c:v>
                </c:pt>
                <c:pt idx="1992">
                  <c:v>53344</c:v>
                </c:pt>
                <c:pt idx="1993">
                  <c:v>53351</c:v>
                </c:pt>
                <c:pt idx="1994">
                  <c:v>53358</c:v>
                </c:pt>
                <c:pt idx="1995">
                  <c:v>53365</c:v>
                </c:pt>
                <c:pt idx="1996">
                  <c:v>53372</c:v>
                </c:pt>
                <c:pt idx="1997">
                  <c:v>53379</c:v>
                </c:pt>
                <c:pt idx="1998">
                  <c:v>53386</c:v>
                </c:pt>
                <c:pt idx="1999">
                  <c:v>53393</c:v>
                </c:pt>
                <c:pt idx="2000">
                  <c:v>53400</c:v>
                </c:pt>
                <c:pt idx="2001">
                  <c:v>53407</c:v>
                </c:pt>
                <c:pt idx="2002">
                  <c:v>53414</c:v>
                </c:pt>
                <c:pt idx="2003">
                  <c:v>53421</c:v>
                </c:pt>
                <c:pt idx="2004">
                  <c:v>53428</c:v>
                </c:pt>
                <c:pt idx="2005">
                  <c:v>53435</c:v>
                </c:pt>
                <c:pt idx="2006">
                  <c:v>53442</c:v>
                </c:pt>
                <c:pt idx="2007">
                  <c:v>53449</c:v>
                </c:pt>
                <c:pt idx="2008">
                  <c:v>53456</c:v>
                </c:pt>
                <c:pt idx="2009">
                  <c:v>53463</c:v>
                </c:pt>
                <c:pt idx="2010">
                  <c:v>53470</c:v>
                </c:pt>
                <c:pt idx="2011">
                  <c:v>53477</c:v>
                </c:pt>
                <c:pt idx="2012">
                  <c:v>53484</c:v>
                </c:pt>
                <c:pt idx="2013">
                  <c:v>53491</c:v>
                </c:pt>
                <c:pt idx="2014">
                  <c:v>53498</c:v>
                </c:pt>
                <c:pt idx="2015">
                  <c:v>53505</c:v>
                </c:pt>
                <c:pt idx="2016">
                  <c:v>53512</c:v>
                </c:pt>
                <c:pt idx="2017">
                  <c:v>53519</c:v>
                </c:pt>
                <c:pt idx="2018">
                  <c:v>53526</c:v>
                </c:pt>
                <c:pt idx="2019">
                  <c:v>53533</c:v>
                </c:pt>
                <c:pt idx="2020">
                  <c:v>53540</c:v>
                </c:pt>
                <c:pt idx="2021">
                  <c:v>53547</c:v>
                </c:pt>
                <c:pt idx="2022">
                  <c:v>53554</c:v>
                </c:pt>
                <c:pt idx="2023">
                  <c:v>53561</c:v>
                </c:pt>
                <c:pt idx="2024">
                  <c:v>53568</c:v>
                </c:pt>
                <c:pt idx="2025">
                  <c:v>53575</c:v>
                </c:pt>
                <c:pt idx="2026">
                  <c:v>53582</c:v>
                </c:pt>
                <c:pt idx="2027">
                  <c:v>53589</c:v>
                </c:pt>
                <c:pt idx="2028">
                  <c:v>53596</c:v>
                </c:pt>
                <c:pt idx="2029">
                  <c:v>53603</c:v>
                </c:pt>
                <c:pt idx="2030">
                  <c:v>53610</c:v>
                </c:pt>
                <c:pt idx="2031">
                  <c:v>53617</c:v>
                </c:pt>
                <c:pt idx="2032">
                  <c:v>53624</c:v>
                </c:pt>
                <c:pt idx="2033">
                  <c:v>53631</c:v>
                </c:pt>
                <c:pt idx="2034">
                  <c:v>53638</c:v>
                </c:pt>
                <c:pt idx="2035">
                  <c:v>53645</c:v>
                </c:pt>
                <c:pt idx="2036">
                  <c:v>53652</c:v>
                </c:pt>
                <c:pt idx="2037">
                  <c:v>53659</c:v>
                </c:pt>
                <c:pt idx="2038">
                  <c:v>53666</c:v>
                </c:pt>
                <c:pt idx="2039">
                  <c:v>53673</c:v>
                </c:pt>
                <c:pt idx="2040">
                  <c:v>53680</c:v>
                </c:pt>
                <c:pt idx="2041">
                  <c:v>53688</c:v>
                </c:pt>
                <c:pt idx="2042">
                  <c:v>53695</c:v>
                </c:pt>
                <c:pt idx="2043">
                  <c:v>53702</c:v>
                </c:pt>
                <c:pt idx="2044">
                  <c:v>53709</c:v>
                </c:pt>
                <c:pt idx="2045">
                  <c:v>53716</c:v>
                </c:pt>
                <c:pt idx="2046">
                  <c:v>53723</c:v>
                </c:pt>
                <c:pt idx="2047">
                  <c:v>53730</c:v>
                </c:pt>
                <c:pt idx="2048">
                  <c:v>53737</c:v>
                </c:pt>
                <c:pt idx="2049">
                  <c:v>53744</c:v>
                </c:pt>
                <c:pt idx="2050">
                  <c:v>53751</c:v>
                </c:pt>
                <c:pt idx="2051">
                  <c:v>53758</c:v>
                </c:pt>
                <c:pt idx="2052">
                  <c:v>53765</c:v>
                </c:pt>
                <c:pt idx="2053">
                  <c:v>53772</c:v>
                </c:pt>
                <c:pt idx="2054">
                  <c:v>53779</c:v>
                </c:pt>
                <c:pt idx="2055">
                  <c:v>53786</c:v>
                </c:pt>
                <c:pt idx="2056">
                  <c:v>53793</c:v>
                </c:pt>
                <c:pt idx="2057">
                  <c:v>53800</c:v>
                </c:pt>
                <c:pt idx="2058">
                  <c:v>53807</c:v>
                </c:pt>
                <c:pt idx="2059">
                  <c:v>53814</c:v>
                </c:pt>
                <c:pt idx="2060">
                  <c:v>53821</c:v>
                </c:pt>
                <c:pt idx="2061">
                  <c:v>53828</c:v>
                </c:pt>
                <c:pt idx="2062">
                  <c:v>53835</c:v>
                </c:pt>
                <c:pt idx="2063">
                  <c:v>53842</c:v>
                </c:pt>
                <c:pt idx="2064">
                  <c:v>53849</c:v>
                </c:pt>
                <c:pt idx="2065">
                  <c:v>53856</c:v>
                </c:pt>
                <c:pt idx="2066">
                  <c:v>53863</c:v>
                </c:pt>
                <c:pt idx="2067">
                  <c:v>53870</c:v>
                </c:pt>
                <c:pt idx="2068">
                  <c:v>53877</c:v>
                </c:pt>
                <c:pt idx="2069">
                  <c:v>53884</c:v>
                </c:pt>
                <c:pt idx="2070">
                  <c:v>53891</c:v>
                </c:pt>
                <c:pt idx="2071">
                  <c:v>53898</c:v>
                </c:pt>
                <c:pt idx="2072">
                  <c:v>53905</c:v>
                </c:pt>
                <c:pt idx="2073">
                  <c:v>53912</c:v>
                </c:pt>
                <c:pt idx="2074">
                  <c:v>53919</c:v>
                </c:pt>
                <c:pt idx="2075">
                  <c:v>53926</c:v>
                </c:pt>
                <c:pt idx="2076">
                  <c:v>53933</c:v>
                </c:pt>
                <c:pt idx="2077">
                  <c:v>53940</c:v>
                </c:pt>
                <c:pt idx="2078">
                  <c:v>53947</c:v>
                </c:pt>
                <c:pt idx="2079">
                  <c:v>53954</c:v>
                </c:pt>
                <c:pt idx="2080">
                  <c:v>53961</c:v>
                </c:pt>
                <c:pt idx="2081">
                  <c:v>53968</c:v>
                </c:pt>
                <c:pt idx="2082">
                  <c:v>53975</c:v>
                </c:pt>
                <c:pt idx="2083">
                  <c:v>53982</c:v>
                </c:pt>
                <c:pt idx="2084">
                  <c:v>53989</c:v>
                </c:pt>
                <c:pt idx="2085">
                  <c:v>53996</c:v>
                </c:pt>
                <c:pt idx="2086">
                  <c:v>54003</c:v>
                </c:pt>
                <c:pt idx="2087">
                  <c:v>54010</c:v>
                </c:pt>
                <c:pt idx="2088">
                  <c:v>54017</c:v>
                </c:pt>
                <c:pt idx="2089">
                  <c:v>54024</c:v>
                </c:pt>
                <c:pt idx="2090">
                  <c:v>54031</c:v>
                </c:pt>
                <c:pt idx="2091">
                  <c:v>54038</c:v>
                </c:pt>
                <c:pt idx="2092">
                  <c:v>54045</c:v>
                </c:pt>
                <c:pt idx="2093">
                  <c:v>54053</c:v>
                </c:pt>
                <c:pt idx="2094">
                  <c:v>54060</c:v>
                </c:pt>
                <c:pt idx="2095">
                  <c:v>54067</c:v>
                </c:pt>
                <c:pt idx="2096">
                  <c:v>54074</c:v>
                </c:pt>
                <c:pt idx="2097">
                  <c:v>54081</c:v>
                </c:pt>
                <c:pt idx="2098">
                  <c:v>54088</c:v>
                </c:pt>
                <c:pt idx="2099">
                  <c:v>54095</c:v>
                </c:pt>
                <c:pt idx="2100">
                  <c:v>54102</c:v>
                </c:pt>
                <c:pt idx="2101">
                  <c:v>54109</c:v>
                </c:pt>
                <c:pt idx="2102">
                  <c:v>54116</c:v>
                </c:pt>
                <c:pt idx="2103">
                  <c:v>54123</c:v>
                </c:pt>
                <c:pt idx="2104">
                  <c:v>54130</c:v>
                </c:pt>
                <c:pt idx="2105">
                  <c:v>54137</c:v>
                </c:pt>
                <c:pt idx="2106">
                  <c:v>54144</c:v>
                </c:pt>
                <c:pt idx="2107">
                  <c:v>54155</c:v>
                </c:pt>
                <c:pt idx="2108">
                  <c:v>54162</c:v>
                </c:pt>
                <c:pt idx="2109">
                  <c:v>54169</c:v>
                </c:pt>
                <c:pt idx="2110">
                  <c:v>54176</c:v>
                </c:pt>
                <c:pt idx="2111">
                  <c:v>54183</c:v>
                </c:pt>
                <c:pt idx="2112">
                  <c:v>54190</c:v>
                </c:pt>
                <c:pt idx="2113">
                  <c:v>54197</c:v>
                </c:pt>
                <c:pt idx="2114">
                  <c:v>54204</c:v>
                </c:pt>
                <c:pt idx="2115">
                  <c:v>54211</c:v>
                </c:pt>
                <c:pt idx="2116">
                  <c:v>54218</c:v>
                </c:pt>
                <c:pt idx="2117">
                  <c:v>54225</c:v>
                </c:pt>
                <c:pt idx="2118">
                  <c:v>54232</c:v>
                </c:pt>
                <c:pt idx="2119">
                  <c:v>54239</c:v>
                </c:pt>
                <c:pt idx="2120">
                  <c:v>54246</c:v>
                </c:pt>
                <c:pt idx="2121">
                  <c:v>54253</c:v>
                </c:pt>
                <c:pt idx="2122">
                  <c:v>54260</c:v>
                </c:pt>
                <c:pt idx="2123">
                  <c:v>54267</c:v>
                </c:pt>
                <c:pt idx="2124">
                  <c:v>54274</c:v>
                </c:pt>
                <c:pt idx="2125">
                  <c:v>54281</c:v>
                </c:pt>
                <c:pt idx="2126">
                  <c:v>54288</c:v>
                </c:pt>
                <c:pt idx="2127">
                  <c:v>54295</c:v>
                </c:pt>
                <c:pt idx="2128">
                  <c:v>54302</c:v>
                </c:pt>
                <c:pt idx="2129">
                  <c:v>54309</c:v>
                </c:pt>
                <c:pt idx="2130">
                  <c:v>54316</c:v>
                </c:pt>
                <c:pt idx="2131">
                  <c:v>54323</c:v>
                </c:pt>
                <c:pt idx="2132">
                  <c:v>54330</c:v>
                </c:pt>
                <c:pt idx="2133">
                  <c:v>54337</c:v>
                </c:pt>
                <c:pt idx="2134">
                  <c:v>54344</c:v>
                </c:pt>
                <c:pt idx="2135">
                  <c:v>54351</c:v>
                </c:pt>
                <c:pt idx="2136">
                  <c:v>54358</c:v>
                </c:pt>
                <c:pt idx="2137">
                  <c:v>54365</c:v>
                </c:pt>
                <c:pt idx="2138">
                  <c:v>54372</c:v>
                </c:pt>
                <c:pt idx="2139">
                  <c:v>54379</c:v>
                </c:pt>
                <c:pt idx="2140">
                  <c:v>54386</c:v>
                </c:pt>
                <c:pt idx="2141">
                  <c:v>54393</c:v>
                </c:pt>
                <c:pt idx="2142">
                  <c:v>54400</c:v>
                </c:pt>
                <c:pt idx="2143">
                  <c:v>54407</c:v>
                </c:pt>
                <c:pt idx="2144">
                  <c:v>54414</c:v>
                </c:pt>
                <c:pt idx="2145">
                  <c:v>54421</c:v>
                </c:pt>
                <c:pt idx="2146">
                  <c:v>54428</c:v>
                </c:pt>
                <c:pt idx="2147">
                  <c:v>54435</c:v>
                </c:pt>
                <c:pt idx="2148">
                  <c:v>54442</c:v>
                </c:pt>
                <c:pt idx="2149">
                  <c:v>54449</c:v>
                </c:pt>
                <c:pt idx="2150">
                  <c:v>54456</c:v>
                </c:pt>
                <c:pt idx="2151">
                  <c:v>54463</c:v>
                </c:pt>
                <c:pt idx="2152">
                  <c:v>54470</c:v>
                </c:pt>
                <c:pt idx="2153">
                  <c:v>54477</c:v>
                </c:pt>
                <c:pt idx="2154">
                  <c:v>54484</c:v>
                </c:pt>
                <c:pt idx="2155">
                  <c:v>54491</c:v>
                </c:pt>
                <c:pt idx="2156">
                  <c:v>54498</c:v>
                </c:pt>
                <c:pt idx="2157">
                  <c:v>54505</c:v>
                </c:pt>
                <c:pt idx="2158">
                  <c:v>54512</c:v>
                </c:pt>
                <c:pt idx="2159">
                  <c:v>54519</c:v>
                </c:pt>
                <c:pt idx="2160">
                  <c:v>54526</c:v>
                </c:pt>
                <c:pt idx="2161">
                  <c:v>54533</c:v>
                </c:pt>
                <c:pt idx="2162">
                  <c:v>54540</c:v>
                </c:pt>
                <c:pt idx="2163">
                  <c:v>54547</c:v>
                </c:pt>
                <c:pt idx="2164">
                  <c:v>54554</c:v>
                </c:pt>
                <c:pt idx="2165">
                  <c:v>54561</c:v>
                </c:pt>
                <c:pt idx="2166">
                  <c:v>54568</c:v>
                </c:pt>
                <c:pt idx="2167">
                  <c:v>54575</c:v>
                </c:pt>
                <c:pt idx="2168">
                  <c:v>54582</c:v>
                </c:pt>
                <c:pt idx="2169">
                  <c:v>54589</c:v>
                </c:pt>
                <c:pt idx="2170">
                  <c:v>54596</c:v>
                </c:pt>
                <c:pt idx="2171">
                  <c:v>54603</c:v>
                </c:pt>
                <c:pt idx="2172">
                  <c:v>54610</c:v>
                </c:pt>
                <c:pt idx="2173">
                  <c:v>54617</c:v>
                </c:pt>
                <c:pt idx="2174">
                  <c:v>54624</c:v>
                </c:pt>
                <c:pt idx="2175">
                  <c:v>54631</c:v>
                </c:pt>
                <c:pt idx="2176">
                  <c:v>54638</c:v>
                </c:pt>
                <c:pt idx="2177">
                  <c:v>54645</c:v>
                </c:pt>
                <c:pt idx="2178">
                  <c:v>54652</c:v>
                </c:pt>
                <c:pt idx="2179">
                  <c:v>54659</c:v>
                </c:pt>
                <c:pt idx="2180">
                  <c:v>54666</c:v>
                </c:pt>
                <c:pt idx="2181">
                  <c:v>54673</c:v>
                </c:pt>
                <c:pt idx="2182">
                  <c:v>54680</c:v>
                </c:pt>
                <c:pt idx="2183">
                  <c:v>54687</c:v>
                </c:pt>
                <c:pt idx="2184">
                  <c:v>54694</c:v>
                </c:pt>
                <c:pt idx="2185">
                  <c:v>54701</c:v>
                </c:pt>
                <c:pt idx="2186">
                  <c:v>54708</c:v>
                </c:pt>
                <c:pt idx="2187">
                  <c:v>54715</c:v>
                </c:pt>
                <c:pt idx="2188">
                  <c:v>54722</c:v>
                </c:pt>
                <c:pt idx="2189">
                  <c:v>54729</c:v>
                </c:pt>
                <c:pt idx="2190">
                  <c:v>54736</c:v>
                </c:pt>
                <c:pt idx="2191">
                  <c:v>54743</c:v>
                </c:pt>
                <c:pt idx="2192">
                  <c:v>54750</c:v>
                </c:pt>
                <c:pt idx="2193">
                  <c:v>54757</c:v>
                </c:pt>
                <c:pt idx="2194">
                  <c:v>54764</c:v>
                </c:pt>
                <c:pt idx="2195">
                  <c:v>54771</c:v>
                </c:pt>
                <c:pt idx="2196">
                  <c:v>54778</c:v>
                </c:pt>
                <c:pt idx="2197">
                  <c:v>54785</c:v>
                </c:pt>
                <c:pt idx="2198">
                  <c:v>54792</c:v>
                </c:pt>
                <c:pt idx="2199">
                  <c:v>54799</c:v>
                </c:pt>
                <c:pt idx="2200">
                  <c:v>54806</c:v>
                </c:pt>
                <c:pt idx="2201">
                  <c:v>54813</c:v>
                </c:pt>
                <c:pt idx="2202">
                  <c:v>54820</c:v>
                </c:pt>
                <c:pt idx="2203">
                  <c:v>54827</c:v>
                </c:pt>
                <c:pt idx="2204">
                  <c:v>54834</c:v>
                </c:pt>
                <c:pt idx="2205">
                  <c:v>54841</c:v>
                </c:pt>
                <c:pt idx="2206">
                  <c:v>54848</c:v>
                </c:pt>
                <c:pt idx="2207">
                  <c:v>54855</c:v>
                </c:pt>
                <c:pt idx="2208">
                  <c:v>54862</c:v>
                </c:pt>
                <c:pt idx="2209">
                  <c:v>54869</c:v>
                </c:pt>
                <c:pt idx="2210">
                  <c:v>54876</c:v>
                </c:pt>
                <c:pt idx="2211">
                  <c:v>54883</c:v>
                </c:pt>
                <c:pt idx="2212">
                  <c:v>54890</c:v>
                </c:pt>
                <c:pt idx="2213">
                  <c:v>54897</c:v>
                </c:pt>
                <c:pt idx="2214">
                  <c:v>54904</c:v>
                </c:pt>
                <c:pt idx="2215">
                  <c:v>54911</c:v>
                </c:pt>
                <c:pt idx="2216">
                  <c:v>54918</c:v>
                </c:pt>
                <c:pt idx="2217">
                  <c:v>54925</c:v>
                </c:pt>
                <c:pt idx="2218">
                  <c:v>54932</c:v>
                </c:pt>
                <c:pt idx="2219">
                  <c:v>54939</c:v>
                </c:pt>
                <c:pt idx="2220">
                  <c:v>54946</c:v>
                </c:pt>
                <c:pt idx="2221">
                  <c:v>54953</c:v>
                </c:pt>
                <c:pt idx="2222">
                  <c:v>54960</c:v>
                </c:pt>
                <c:pt idx="2223">
                  <c:v>54967</c:v>
                </c:pt>
                <c:pt idx="2224">
                  <c:v>54974</c:v>
                </c:pt>
                <c:pt idx="2225">
                  <c:v>54981</c:v>
                </c:pt>
                <c:pt idx="2226">
                  <c:v>54988</c:v>
                </c:pt>
                <c:pt idx="2227">
                  <c:v>54995</c:v>
                </c:pt>
                <c:pt idx="2228">
                  <c:v>55002</c:v>
                </c:pt>
                <c:pt idx="2229">
                  <c:v>55009</c:v>
                </c:pt>
                <c:pt idx="2230">
                  <c:v>55016</c:v>
                </c:pt>
                <c:pt idx="2231">
                  <c:v>55023</c:v>
                </c:pt>
                <c:pt idx="2232">
                  <c:v>55030</c:v>
                </c:pt>
                <c:pt idx="2233">
                  <c:v>55037</c:v>
                </c:pt>
                <c:pt idx="2234">
                  <c:v>55044</c:v>
                </c:pt>
                <c:pt idx="2235">
                  <c:v>55051</c:v>
                </c:pt>
                <c:pt idx="2236">
                  <c:v>55058</c:v>
                </c:pt>
                <c:pt idx="2237">
                  <c:v>55065</c:v>
                </c:pt>
                <c:pt idx="2238">
                  <c:v>55072</c:v>
                </c:pt>
                <c:pt idx="2239">
                  <c:v>55079</c:v>
                </c:pt>
                <c:pt idx="2240">
                  <c:v>55086</c:v>
                </c:pt>
                <c:pt idx="2241">
                  <c:v>55093</c:v>
                </c:pt>
                <c:pt idx="2242">
                  <c:v>55100</c:v>
                </c:pt>
                <c:pt idx="2243">
                  <c:v>55107</c:v>
                </c:pt>
                <c:pt idx="2244">
                  <c:v>55114</c:v>
                </c:pt>
                <c:pt idx="2245">
                  <c:v>55121</c:v>
                </c:pt>
                <c:pt idx="2246">
                  <c:v>55128</c:v>
                </c:pt>
                <c:pt idx="2247">
                  <c:v>55135</c:v>
                </c:pt>
                <c:pt idx="2248">
                  <c:v>55142</c:v>
                </c:pt>
                <c:pt idx="2249">
                  <c:v>55149</c:v>
                </c:pt>
                <c:pt idx="2250">
                  <c:v>55156</c:v>
                </c:pt>
                <c:pt idx="2251">
                  <c:v>55163</c:v>
                </c:pt>
                <c:pt idx="2252">
                  <c:v>55170</c:v>
                </c:pt>
                <c:pt idx="2253">
                  <c:v>55177</c:v>
                </c:pt>
                <c:pt idx="2254">
                  <c:v>55184</c:v>
                </c:pt>
                <c:pt idx="2255">
                  <c:v>55191</c:v>
                </c:pt>
                <c:pt idx="2256">
                  <c:v>55198</c:v>
                </c:pt>
                <c:pt idx="2257">
                  <c:v>55205</c:v>
                </c:pt>
                <c:pt idx="2258">
                  <c:v>55212</c:v>
                </c:pt>
                <c:pt idx="2259">
                  <c:v>55219</c:v>
                </c:pt>
                <c:pt idx="2260">
                  <c:v>55226</c:v>
                </c:pt>
                <c:pt idx="2261">
                  <c:v>55233</c:v>
                </c:pt>
                <c:pt idx="2262">
                  <c:v>55240</c:v>
                </c:pt>
                <c:pt idx="2263">
                  <c:v>55247</c:v>
                </c:pt>
                <c:pt idx="2264">
                  <c:v>55254</c:v>
                </c:pt>
                <c:pt idx="2265">
                  <c:v>55261</c:v>
                </c:pt>
                <c:pt idx="2266">
                  <c:v>55268</c:v>
                </c:pt>
                <c:pt idx="2267">
                  <c:v>55275</c:v>
                </c:pt>
                <c:pt idx="2268">
                  <c:v>55282</c:v>
                </c:pt>
                <c:pt idx="2269">
                  <c:v>55289</c:v>
                </c:pt>
                <c:pt idx="2270">
                  <c:v>55296</c:v>
                </c:pt>
                <c:pt idx="2271">
                  <c:v>55303</c:v>
                </c:pt>
                <c:pt idx="2272">
                  <c:v>55310</c:v>
                </c:pt>
                <c:pt idx="2273">
                  <c:v>55317</c:v>
                </c:pt>
                <c:pt idx="2274">
                  <c:v>55324</c:v>
                </c:pt>
                <c:pt idx="2275">
                  <c:v>55331</c:v>
                </c:pt>
                <c:pt idx="2276">
                  <c:v>55338</c:v>
                </c:pt>
                <c:pt idx="2277">
                  <c:v>55345</c:v>
                </c:pt>
                <c:pt idx="2278">
                  <c:v>55352</c:v>
                </c:pt>
                <c:pt idx="2279">
                  <c:v>55359</c:v>
                </c:pt>
                <c:pt idx="2280">
                  <c:v>55366</c:v>
                </c:pt>
                <c:pt idx="2281">
                  <c:v>55373</c:v>
                </c:pt>
                <c:pt idx="2282">
                  <c:v>55380</c:v>
                </c:pt>
                <c:pt idx="2283">
                  <c:v>55387</c:v>
                </c:pt>
                <c:pt idx="2284">
                  <c:v>55394</c:v>
                </c:pt>
                <c:pt idx="2285">
                  <c:v>55401</c:v>
                </c:pt>
                <c:pt idx="2286">
                  <c:v>55408</c:v>
                </c:pt>
                <c:pt idx="2287">
                  <c:v>55415</c:v>
                </c:pt>
                <c:pt idx="2288">
                  <c:v>55422</c:v>
                </c:pt>
                <c:pt idx="2289">
                  <c:v>55429</c:v>
                </c:pt>
                <c:pt idx="2290">
                  <c:v>55436</c:v>
                </c:pt>
                <c:pt idx="2291">
                  <c:v>55443</c:v>
                </c:pt>
                <c:pt idx="2292">
                  <c:v>55450</c:v>
                </c:pt>
                <c:pt idx="2293">
                  <c:v>55457</c:v>
                </c:pt>
                <c:pt idx="2294">
                  <c:v>55464</c:v>
                </c:pt>
                <c:pt idx="2295">
                  <c:v>55471</c:v>
                </c:pt>
                <c:pt idx="2296">
                  <c:v>55478</c:v>
                </c:pt>
                <c:pt idx="2297">
                  <c:v>55485</c:v>
                </c:pt>
                <c:pt idx="2298">
                  <c:v>55492</c:v>
                </c:pt>
                <c:pt idx="2299">
                  <c:v>55499</c:v>
                </c:pt>
                <c:pt idx="2300">
                  <c:v>55506</c:v>
                </c:pt>
                <c:pt idx="2301">
                  <c:v>55514</c:v>
                </c:pt>
                <c:pt idx="2302">
                  <c:v>55521</c:v>
                </c:pt>
                <c:pt idx="2303">
                  <c:v>55528</c:v>
                </c:pt>
                <c:pt idx="2304">
                  <c:v>55535</c:v>
                </c:pt>
                <c:pt idx="2305">
                  <c:v>55542</c:v>
                </c:pt>
                <c:pt idx="2306">
                  <c:v>55549</c:v>
                </c:pt>
                <c:pt idx="2307">
                  <c:v>55556</c:v>
                </c:pt>
                <c:pt idx="2308">
                  <c:v>55563</c:v>
                </c:pt>
                <c:pt idx="2309">
                  <c:v>55570</c:v>
                </c:pt>
                <c:pt idx="2310">
                  <c:v>55577</c:v>
                </c:pt>
                <c:pt idx="2311">
                  <c:v>55584</c:v>
                </c:pt>
                <c:pt idx="2312">
                  <c:v>55591</c:v>
                </c:pt>
                <c:pt idx="2313">
                  <c:v>55598</c:v>
                </c:pt>
                <c:pt idx="2314">
                  <c:v>55605</c:v>
                </c:pt>
                <c:pt idx="2315">
                  <c:v>55612</c:v>
                </c:pt>
                <c:pt idx="2316">
                  <c:v>55619</c:v>
                </c:pt>
                <c:pt idx="2317">
                  <c:v>55626</c:v>
                </c:pt>
                <c:pt idx="2318">
                  <c:v>55633</c:v>
                </c:pt>
                <c:pt idx="2319">
                  <c:v>55641</c:v>
                </c:pt>
                <c:pt idx="2320">
                  <c:v>55648</c:v>
                </c:pt>
                <c:pt idx="2321">
                  <c:v>55655</c:v>
                </c:pt>
                <c:pt idx="2322">
                  <c:v>55662</c:v>
                </c:pt>
                <c:pt idx="2323">
                  <c:v>55669</c:v>
                </c:pt>
                <c:pt idx="2324">
                  <c:v>55676</c:v>
                </c:pt>
                <c:pt idx="2325">
                  <c:v>55683</c:v>
                </c:pt>
                <c:pt idx="2326">
                  <c:v>55690</c:v>
                </c:pt>
                <c:pt idx="2327">
                  <c:v>55697</c:v>
                </c:pt>
                <c:pt idx="2328">
                  <c:v>55704</c:v>
                </c:pt>
                <c:pt idx="2329">
                  <c:v>55711</c:v>
                </c:pt>
                <c:pt idx="2330">
                  <c:v>55718</c:v>
                </c:pt>
                <c:pt idx="2331">
                  <c:v>55725</c:v>
                </c:pt>
                <c:pt idx="2332">
                  <c:v>55732</c:v>
                </c:pt>
                <c:pt idx="2333">
                  <c:v>55739</c:v>
                </c:pt>
                <c:pt idx="2334">
                  <c:v>55746</c:v>
                </c:pt>
                <c:pt idx="2335">
                  <c:v>55753</c:v>
                </c:pt>
                <c:pt idx="2336">
                  <c:v>55760</c:v>
                </c:pt>
                <c:pt idx="2337">
                  <c:v>55767</c:v>
                </c:pt>
                <c:pt idx="2338">
                  <c:v>55774</c:v>
                </c:pt>
                <c:pt idx="2339">
                  <c:v>55781</c:v>
                </c:pt>
                <c:pt idx="2340">
                  <c:v>55788</c:v>
                </c:pt>
                <c:pt idx="2341">
                  <c:v>55795</c:v>
                </c:pt>
                <c:pt idx="2342">
                  <c:v>55802</c:v>
                </c:pt>
                <c:pt idx="2343">
                  <c:v>55809</c:v>
                </c:pt>
                <c:pt idx="2344">
                  <c:v>55816</c:v>
                </c:pt>
                <c:pt idx="2345">
                  <c:v>55823</c:v>
                </c:pt>
                <c:pt idx="2346">
                  <c:v>55830</c:v>
                </c:pt>
                <c:pt idx="2347">
                  <c:v>55837</c:v>
                </c:pt>
                <c:pt idx="2348">
                  <c:v>55844</c:v>
                </c:pt>
                <c:pt idx="2349">
                  <c:v>55851</c:v>
                </c:pt>
                <c:pt idx="2350">
                  <c:v>55858</c:v>
                </c:pt>
                <c:pt idx="2351">
                  <c:v>55865</c:v>
                </c:pt>
                <c:pt idx="2352">
                  <c:v>55872</c:v>
                </c:pt>
                <c:pt idx="2353">
                  <c:v>55880</c:v>
                </c:pt>
                <c:pt idx="2354">
                  <c:v>55887</c:v>
                </c:pt>
                <c:pt idx="2355">
                  <c:v>55894</c:v>
                </c:pt>
                <c:pt idx="2356">
                  <c:v>55901</c:v>
                </c:pt>
                <c:pt idx="2357">
                  <c:v>55908</c:v>
                </c:pt>
                <c:pt idx="2358">
                  <c:v>55915</c:v>
                </c:pt>
                <c:pt idx="2359">
                  <c:v>55922</c:v>
                </c:pt>
                <c:pt idx="2360">
                  <c:v>55929</c:v>
                </c:pt>
                <c:pt idx="2361">
                  <c:v>55936</c:v>
                </c:pt>
                <c:pt idx="2362">
                  <c:v>55943</c:v>
                </c:pt>
                <c:pt idx="2363">
                  <c:v>55950</c:v>
                </c:pt>
                <c:pt idx="2364">
                  <c:v>55957</c:v>
                </c:pt>
              </c:numCache>
            </c:numRef>
          </c:cat>
          <c:val>
            <c:numRef>
              <c:f>EUR1Y!$BD$2:$BD$2366</c:f>
              <c:numCache>
                <c:formatCode>0.0000%</c:formatCode>
                <c:ptCount val="2365"/>
                <c:pt idx="0">
                  <c:v>1.7121220365389415E-3</c:v>
                </c:pt>
                <c:pt idx="1">
                  <c:v>1.7142069143592537E-3</c:v>
                </c:pt>
                <c:pt idx="2">
                  <c:v>1.7151915597815003E-3</c:v>
                </c:pt>
                <c:pt idx="3">
                  <c:v>1.7150789337527783E-3</c:v>
                </c:pt>
                <c:pt idx="4">
                  <c:v>1.7125193537083159E-3</c:v>
                </c:pt>
                <c:pt idx="5">
                  <c:v>1.7088350931723877E-3</c:v>
                </c:pt>
                <c:pt idx="6">
                  <c:v>1.7123734987034567E-3</c:v>
                </c:pt>
                <c:pt idx="7">
                  <c:v>1.7120402510226401E-3</c:v>
                </c:pt>
                <c:pt idx="8">
                  <c:v>1.7114051087492202E-3</c:v>
                </c:pt>
                <c:pt idx="9">
                  <c:v>1.7132881911474905E-3</c:v>
                </c:pt>
                <c:pt idx="10">
                  <c:v>1.7106500569707339E-3</c:v>
                </c:pt>
                <c:pt idx="11">
                  <c:v>1.7102871322092425E-3</c:v>
                </c:pt>
                <c:pt idx="12">
                  <c:v>1.7104981925002356E-3</c:v>
                </c:pt>
                <c:pt idx="13">
                  <c:v>1.7106384513198762E-3</c:v>
                </c:pt>
                <c:pt idx="14">
                  <c:v>1.7136290144107978E-3</c:v>
                </c:pt>
                <c:pt idx="15">
                  <c:v>1.7121747446525646E-3</c:v>
                </c:pt>
                <c:pt idx="16">
                  <c:v>1.7170747380049155E-3</c:v>
                </c:pt>
                <c:pt idx="17">
                  <c:v>1.7194044342709808E-3</c:v>
                </c:pt>
                <c:pt idx="18">
                  <c:v>1.7218376176053596E-3</c:v>
                </c:pt>
                <c:pt idx="19">
                  <c:v>1.7273235792433664E-3</c:v>
                </c:pt>
                <c:pt idx="20">
                  <c:v>1.7284895782794176E-3</c:v>
                </c:pt>
                <c:pt idx="21">
                  <c:v>1.7355558682714983E-3</c:v>
                </c:pt>
                <c:pt idx="22">
                  <c:v>1.7367956381016832E-3</c:v>
                </c:pt>
                <c:pt idx="23">
                  <c:v>1.7380321660658575E-3</c:v>
                </c:pt>
                <c:pt idx="24">
                  <c:v>1.7422362891763772E-3</c:v>
                </c:pt>
                <c:pt idx="25">
                  <c:v>1.7419852619092273E-3</c:v>
                </c:pt>
                <c:pt idx="26">
                  <c:v>1.7441661774724281E-3</c:v>
                </c:pt>
                <c:pt idx="27">
                  <c:v>1.7453832539860974E-3</c:v>
                </c:pt>
                <c:pt idx="28">
                  <c:v>1.7465970885490152E-3</c:v>
                </c:pt>
                <c:pt idx="29">
                  <c:v>1.7508344922028999E-3</c:v>
                </c:pt>
                <c:pt idx="30">
                  <c:v>1.7505329220703721E-3</c:v>
                </c:pt>
                <c:pt idx="31">
                  <c:v>1.7526176316864882E-3</c:v>
                </c:pt>
                <c:pt idx="32">
                  <c:v>1.7538120142950419E-3</c:v>
                </c:pt>
                <c:pt idx="33">
                  <c:v>1.7550031548698502E-3</c:v>
                </c:pt>
                <c:pt idx="34">
                  <c:v>1.7592747015812585E-3</c:v>
                </c:pt>
                <c:pt idx="35">
                  <c:v>1.7589221576209751E-3</c:v>
                </c:pt>
                <c:pt idx="36">
                  <c:v>1.760910226825146E-3</c:v>
                </c:pt>
                <c:pt idx="37">
                  <c:v>1.7620819149506855E-3</c:v>
                </c:pt>
                <c:pt idx="38">
                  <c:v>1.7631167317927376E-3</c:v>
                </c:pt>
                <c:pt idx="39">
                  <c:v>1.7670215148295381E-3</c:v>
                </c:pt>
                <c:pt idx="40">
                  <c:v>1.7666161101040547E-3</c:v>
                </c:pt>
                <c:pt idx="41">
                  <c:v>1.7682326796727124E-3</c:v>
                </c:pt>
                <c:pt idx="42">
                  <c:v>1.769244241897953E-3</c:v>
                </c:pt>
                <c:pt idx="43">
                  <c:v>1.7702519283118278E-3</c:v>
                </c:pt>
                <c:pt idx="44">
                  <c:v>1.774184515469778E-3</c:v>
                </c:pt>
                <c:pt idx="45">
                  <c:v>1.7740035948940584E-3</c:v>
                </c:pt>
                <c:pt idx="46">
                  <c:v>1.7764026387380519E-3</c:v>
                </c:pt>
                <c:pt idx="47">
                  <c:v>1.7777011907394984E-3</c:v>
                </c:pt>
                <c:pt idx="48">
                  <c:v>1.7790044735953418E-3</c:v>
                </c:pt>
                <c:pt idx="49">
                  <c:v>1.7832856342314444E-3</c:v>
                </c:pt>
                <c:pt idx="50">
                  <c:v>1.783115614555589E-3</c:v>
                </c:pt>
                <c:pt idx="51">
                  <c:v>1.785591851347689E-3</c:v>
                </c:pt>
                <c:pt idx="52">
                  <c:v>1.7869235197254434E-3</c:v>
                </c:pt>
                <c:pt idx="53">
                  <c:v>1.788259919090603E-3</c:v>
                </c:pt>
                <c:pt idx="54">
                  <c:v>1.7926173115770747E-3</c:v>
                </c:pt>
                <c:pt idx="55">
                  <c:v>1.7924588195824668E-3</c:v>
                </c:pt>
                <c:pt idx="56">
                  <c:v>1.7950128813979795E-3</c:v>
                </c:pt>
                <c:pt idx="57">
                  <c:v>1.796377667092055E-3</c:v>
                </c:pt>
                <c:pt idx="58">
                  <c:v>1.7977471839093831E-3</c:v>
                </c:pt>
                <c:pt idx="59">
                  <c:v>1.8021795540905325E-3</c:v>
                </c:pt>
                <c:pt idx="60">
                  <c:v>1.8020332165669119E-3</c:v>
                </c:pt>
                <c:pt idx="61">
                  <c:v>1.8046657355369389E-3</c:v>
                </c:pt>
                <c:pt idx="62">
                  <c:v>1.8060636395100624E-3</c:v>
                </c:pt>
                <c:pt idx="63">
                  <c:v>1.8074662747459991E-3</c:v>
                </c:pt>
                <c:pt idx="64">
                  <c:v>1.8119723685188121E-3</c:v>
                </c:pt>
                <c:pt idx="65">
                  <c:v>1.8118388122647191E-3</c:v>
                </c:pt>
                <c:pt idx="66">
                  <c:v>1.8145504205750753E-3</c:v>
                </c:pt>
                <c:pt idx="67">
                  <c:v>1.8161268331862339E-3</c:v>
                </c:pt>
                <c:pt idx="68">
                  <c:v>1.8177109753719689E-3</c:v>
                </c:pt>
                <c:pt idx="69">
                  <c:v>1.822438510934371E-3</c:v>
                </c:pt>
                <c:pt idx="70">
                  <c:v>1.8224735304986038E-3</c:v>
                </c:pt>
                <c:pt idx="71">
                  <c:v>1.8257476312316758E-3</c:v>
                </c:pt>
                <c:pt idx="72">
                  <c:v>1.8273781516546176E-3</c:v>
                </c:pt>
                <c:pt idx="73">
                  <c:v>1.8290164019168418E-3</c:v>
                </c:pt>
                <c:pt idx="74">
                  <c:v>1.8338299405678622E-3</c:v>
                </c:pt>
                <c:pt idx="75">
                  <c:v>1.8339030175506573E-3</c:v>
                </c:pt>
                <c:pt idx="76">
                  <c:v>1.8373236021745809E-3</c:v>
                </c:pt>
                <c:pt idx="77">
                  <c:v>1.8390082322888948E-3</c:v>
                </c:pt>
                <c:pt idx="78">
                  <c:v>1.8407005925163706E-3</c:v>
                </c:pt>
                <c:pt idx="79">
                  <c:v>1.8455980848842799E-3</c:v>
                </c:pt>
                <c:pt idx="80">
                  <c:v>1.8457102440308946E-3</c:v>
                </c:pt>
                <c:pt idx="81">
                  <c:v>1.8492783467485251E-3</c:v>
                </c:pt>
                <c:pt idx="82">
                  <c:v>1.8510170884964829E-3</c:v>
                </c:pt>
                <c:pt idx="83">
                  <c:v>1.8527635606399994E-3</c:v>
                </c:pt>
                <c:pt idx="84">
                  <c:v>1.8577429574501631E-3</c:v>
                </c:pt>
                <c:pt idx="85">
                  <c:v>1.8578952235510976E-3</c:v>
                </c:pt>
                <c:pt idx="86">
                  <c:v>1.8616118787352712E-3</c:v>
                </c:pt>
                <c:pt idx="87">
                  <c:v>1.8634047341213897E-3</c:v>
                </c:pt>
                <c:pt idx="88">
                  <c:v>1.8651508607655395E-3</c:v>
                </c:pt>
                <c:pt idx="89">
                  <c:v>1.8701553839322426E-3</c:v>
                </c:pt>
                <c:pt idx="90">
                  <c:v>1.8702924490734366E-3</c:v>
                </c:pt>
                <c:pt idx="91">
                  <c:v>1.8739844861560533E-3</c:v>
                </c:pt>
                <c:pt idx="92">
                  <c:v>1.8757718099265692E-3</c:v>
                </c:pt>
                <c:pt idx="93">
                  <c:v>1.8775660000142171E-3</c:v>
                </c:pt>
                <c:pt idx="94">
                  <c:v>1.8826445074046024E-3</c:v>
                </c:pt>
                <c:pt idx="95">
                  <c:v>1.8828165807328187E-3</c:v>
                </c:pt>
                <c:pt idx="96">
                  <c:v>1.8866399465340667E-3</c:v>
                </c:pt>
                <c:pt idx="97">
                  <c:v>1.8884753353192831E-3</c:v>
                </c:pt>
                <c:pt idx="98">
                  <c:v>1.8903175906876484E-3</c:v>
                </c:pt>
                <c:pt idx="99">
                  <c:v>1.8954682626071142E-3</c:v>
                </c:pt>
                <c:pt idx="100">
                  <c:v>1.8956762542596255E-3</c:v>
                </c:pt>
                <c:pt idx="101">
                  <c:v>1.8996318676273252E-3</c:v>
                </c:pt>
                <c:pt idx="102">
                  <c:v>1.9015153233070501E-3</c:v>
                </c:pt>
                <c:pt idx="103">
                  <c:v>1.9034056458424927E-3</c:v>
                </c:pt>
                <c:pt idx="104">
                  <c:v>1.9086266626697093E-3</c:v>
                </c:pt>
                <c:pt idx="105">
                  <c:v>1.9088714828208722E-3</c:v>
                </c:pt>
                <c:pt idx="106">
                  <c:v>1.9129602627386306E-3</c:v>
                </c:pt>
                <c:pt idx="107">
                  <c:v>1.9150678805266842E-3</c:v>
                </c:pt>
                <c:pt idx="108">
                  <c:v>1.9171830447621393E-3</c:v>
                </c:pt>
                <c:pt idx="109">
                  <c:v>1.9248464229515972E-3</c:v>
                </c:pt>
                <c:pt idx="110">
                  <c:v>1.9269398432752995E-3</c:v>
                </c:pt>
                <c:pt idx="111">
                  <c:v>1.9288599007415439E-3</c:v>
                </c:pt>
                <c:pt idx="112">
                  <c:v>1.9307845724699847E-3</c:v>
                </c:pt>
                <c:pt idx="113">
                  <c:v>1.9308464041770989E-3</c:v>
                </c:pt>
                <c:pt idx="114">
                  <c:v>1.9404771459923546E-3</c:v>
                </c:pt>
                <c:pt idx="115">
                  <c:v>1.9424295038633543E-3</c:v>
                </c:pt>
                <c:pt idx="116">
                  <c:v>1.9443864761869991E-3</c:v>
                </c:pt>
                <c:pt idx="117">
                  <c:v>1.95010377627601E-3</c:v>
                </c:pt>
                <c:pt idx="118">
                  <c:v>1.9501955547635327E-3</c:v>
                </c:pt>
                <c:pt idx="119">
                  <c:v>1.9542405555591559E-3</c:v>
                </c:pt>
                <c:pt idx="120">
                  <c:v>1.9562252151778801E-3</c:v>
                </c:pt>
                <c:pt idx="121">
                  <c:v>1.9582144894429747E-3</c:v>
                </c:pt>
                <c:pt idx="122">
                  <c:v>1.9639919082424218E-3</c:v>
                </c:pt>
                <c:pt idx="123">
                  <c:v>1.9641020306656936E-3</c:v>
                </c:pt>
                <c:pt idx="124">
                  <c:v>1.9682300814433209E-3</c:v>
                </c:pt>
                <c:pt idx="125">
                  <c:v>1.9702470441750166E-3</c:v>
                </c:pt>
                <c:pt idx="126">
                  <c:v>1.9722686217500834E-3</c:v>
                </c:pt>
                <c:pt idx="127">
                  <c:v>1.97810493795817E-3</c:v>
                </c:pt>
                <c:pt idx="128">
                  <c:v>1.9782340153607471E-3</c:v>
                </c:pt>
                <c:pt idx="129">
                  <c:v>1.9824457332679722E-3</c:v>
                </c:pt>
                <c:pt idx="130">
                  <c:v>1.9847007381089705E-3</c:v>
                </c:pt>
                <c:pt idx="131">
                  <c:v>1.9869625475964327E-3</c:v>
                </c:pt>
                <c:pt idx="132">
                  <c:v>1.9930632759360017E-3</c:v>
                </c:pt>
                <c:pt idx="133">
                  <c:v>1.9953410688415977E-3</c:v>
                </c:pt>
                <c:pt idx="134">
                  <c:v>1.9983736663811841E-3</c:v>
                </c:pt>
                <c:pt idx="135">
                  <c:v>2.0006763047378936E-3</c:v>
                </c:pt>
                <c:pt idx="136">
                  <c:v>2.0029857480723862E-3</c:v>
                </c:pt>
                <c:pt idx="137">
                  <c:v>2.0091499554012507E-3</c:v>
                </c:pt>
                <c:pt idx="138">
                  <c:v>2.0095516182730279E-3</c:v>
                </c:pt>
                <c:pt idx="139">
                  <c:v>2.0146350410863291E-3</c:v>
                </c:pt>
                <c:pt idx="140">
                  <c:v>2.0169853152952411E-3</c:v>
                </c:pt>
                <c:pt idx="141">
                  <c:v>2.0193423948189348E-3</c:v>
                </c:pt>
                <c:pt idx="142">
                  <c:v>2.0255682796579124E-3</c:v>
                </c:pt>
                <c:pt idx="143">
                  <c:v>2.0260104483882926E-3</c:v>
                </c:pt>
                <c:pt idx="144">
                  <c:v>2.0312298738795012E-3</c:v>
                </c:pt>
                <c:pt idx="145">
                  <c:v>2.033627786324065E-3</c:v>
                </c:pt>
                <c:pt idx="146">
                  <c:v>2.0360325044284891E-3</c:v>
                </c:pt>
                <c:pt idx="147">
                  <c:v>2.0423182653607065E-3</c:v>
                </c:pt>
                <c:pt idx="148">
                  <c:v>2.0428018418014384E-3</c:v>
                </c:pt>
                <c:pt idx="149">
                  <c:v>2.0481581815944483E-3</c:v>
                </c:pt>
                <c:pt idx="150">
                  <c:v>2.0506037347076899E-3</c:v>
                </c:pt>
                <c:pt idx="151">
                  <c:v>2.0530560938322047E-3</c:v>
                </c:pt>
                <c:pt idx="152">
                  <c:v>2.0700670967994275E-3</c:v>
                </c:pt>
                <c:pt idx="153">
                  <c:v>2.0814164192354506E-3</c:v>
                </c:pt>
                <c:pt idx="154">
                  <c:v>2.1182316966646617E-3</c:v>
                </c:pt>
                <c:pt idx="155">
                  <c:v>2.1319731204520048E-3</c:v>
                </c:pt>
                <c:pt idx="156">
                  <c:v>2.1458202291290097E-3</c:v>
                </c:pt>
                <c:pt idx="157">
                  <c:v>2.1597730271317988E-3</c:v>
                </c:pt>
                <c:pt idx="158">
                  <c:v>2.1771869654378007E-3</c:v>
                </c:pt>
                <c:pt idx="159">
                  <c:v>2.2166412023165989E-3</c:v>
                </c:pt>
                <c:pt idx="160">
                  <c:v>2.23112251468065E-3</c:v>
                </c:pt>
                <c:pt idx="161">
                  <c:v>2.2457095437007327E-3</c:v>
                </c:pt>
                <c:pt idx="162">
                  <c:v>2.2604022940501504E-3</c:v>
                </c:pt>
                <c:pt idx="163">
                  <c:v>2.2781086106488514E-3</c:v>
                </c:pt>
                <c:pt idx="164">
                  <c:v>2.3202306034029816E-3</c:v>
                </c:pt>
                <c:pt idx="165">
                  <c:v>2.3354520316919624E-3</c:v>
                </c:pt>
                <c:pt idx="166">
                  <c:v>2.3507792100649206E-3</c:v>
                </c:pt>
                <c:pt idx="167">
                  <c:v>2.3532084909065037E-3</c:v>
                </c:pt>
                <c:pt idx="168">
                  <c:v>2.3582084961601586E-3</c:v>
                </c:pt>
                <c:pt idx="169">
                  <c:v>2.3628926689393606E-3</c:v>
                </c:pt>
                <c:pt idx="170">
                  <c:v>2.3656153078438266E-3</c:v>
                </c:pt>
                <c:pt idx="171">
                  <c:v>2.3683356712356921E-3</c:v>
                </c:pt>
                <c:pt idx="172">
                  <c:v>2.3710537590954659E-3</c:v>
                </c:pt>
                <c:pt idx="173">
                  <c:v>2.3846100647596773E-3</c:v>
                </c:pt>
                <c:pt idx="174">
                  <c:v>2.3873144990342299E-3</c:v>
                </c:pt>
                <c:pt idx="175">
                  <c:v>2.3900166576455084E-3</c:v>
                </c:pt>
                <c:pt idx="176">
                  <c:v>2.3959351794067881E-3</c:v>
                </c:pt>
                <c:pt idx="177">
                  <c:v>2.4008025350855744E-3</c:v>
                </c:pt>
                <c:pt idx="178">
                  <c:v>2.4034933151010338E-3</c:v>
                </c:pt>
                <c:pt idx="179">
                  <c:v>2.4061818193415272E-3</c:v>
                </c:pt>
                <c:pt idx="180">
                  <c:v>2.4088680477882211E-3</c:v>
                </c:pt>
                <c:pt idx="181">
                  <c:v>2.4147857418583764E-3</c:v>
                </c:pt>
                <c:pt idx="182">
                  <c:v>2.4195902032655668E-3</c:v>
                </c:pt>
                <c:pt idx="183">
                  <c:v>2.4222650524651271E-3</c:v>
                </c:pt>
                <c:pt idx="184">
                  <c:v>2.4249376257596336E-3</c:v>
                </c:pt>
                <c:pt idx="185">
                  <c:v>2.4341007157127818E-3</c:v>
                </c:pt>
                <c:pt idx="186">
                  <c:v>2.4351495333772544E-3</c:v>
                </c:pt>
                <c:pt idx="187">
                  <c:v>2.4382663530100874E-3</c:v>
                </c:pt>
                <c:pt idx="188">
                  <c:v>2.4409252704866379E-3</c:v>
                </c:pt>
                <c:pt idx="189">
                  <c:v>2.4435819119289237E-3</c:v>
                </c:pt>
                <c:pt idx="190">
                  <c:v>2.4462362773187665E-3</c:v>
                </c:pt>
                <c:pt idx="191">
                  <c:v>2.4521541443068427E-3</c:v>
                </c:pt>
                <c:pt idx="192">
                  <c:v>2.4568309779860091E-3</c:v>
                </c:pt>
                <c:pt idx="193">
                  <c:v>2.4594739628379159E-3</c:v>
                </c:pt>
                <c:pt idx="194">
                  <c:v>2.4621146715274405E-3</c:v>
                </c:pt>
                <c:pt idx="195">
                  <c:v>2.4647531040361869E-3</c:v>
                </c:pt>
                <c:pt idx="196">
                  <c:v>2.4657471714354118E-3</c:v>
                </c:pt>
                <c:pt idx="197">
                  <c:v>2.475284071898095E-3</c:v>
                </c:pt>
                <c:pt idx="198">
                  <c:v>2.477911123229197E-3</c:v>
                </c:pt>
                <c:pt idx="199">
                  <c:v>2.4805358982702389E-3</c:v>
                </c:pt>
                <c:pt idx="200">
                  <c:v>2.4831583970030429E-3</c:v>
                </c:pt>
                <c:pt idx="201">
                  <c:v>2.4890788746417649E-3</c:v>
                </c:pt>
                <c:pt idx="202">
                  <c:v>2.4936256284889932E-3</c:v>
                </c:pt>
                <c:pt idx="203">
                  <c:v>2.4962367454083876E-3</c:v>
                </c:pt>
                <c:pt idx="204">
                  <c:v>2.4988455859111377E-3</c:v>
                </c:pt>
                <c:pt idx="205">
                  <c:v>2.5014521499786284E-3</c:v>
                </c:pt>
                <c:pt idx="206">
                  <c:v>2.5073748470919649E-3</c:v>
                </c:pt>
                <c:pt idx="207">
                  <c:v>2.5118556415388029E-3</c:v>
                </c:pt>
                <c:pt idx="208">
                  <c:v>2.5144508231612797E-3</c:v>
                </c:pt>
                <c:pt idx="209">
                  <c:v>2.5170437282409667E-3</c:v>
                </c:pt>
                <c:pt idx="210">
                  <c:v>2.5196343567594672E-3</c:v>
                </c:pt>
                <c:pt idx="211">
                  <c:v>2.5255598827791732E-3</c:v>
                </c:pt>
                <c:pt idx="212">
                  <c:v>2.5299741048661673E-3</c:v>
                </c:pt>
                <c:pt idx="213">
                  <c:v>2.5325533503113345E-3</c:v>
                </c:pt>
                <c:pt idx="214">
                  <c:v>2.5351303190884428E-3</c:v>
                </c:pt>
                <c:pt idx="215">
                  <c:v>2.5377050111795329E-3</c:v>
                </c:pt>
                <c:pt idx="216">
                  <c:v>2.5436339755365526E-3</c:v>
                </c:pt>
                <c:pt idx="217">
                  <c:v>2.5479810123263027E-3</c:v>
                </c:pt>
                <c:pt idx="218">
                  <c:v>2.5505443207196822E-3</c:v>
                </c:pt>
                <c:pt idx="219">
                  <c:v>2.5531053523203898E-3</c:v>
                </c:pt>
                <c:pt idx="220">
                  <c:v>2.5556641071106858E-3</c:v>
                </c:pt>
                <c:pt idx="221">
                  <c:v>2.5615971192351635E-3</c:v>
                </c:pt>
                <c:pt idx="222">
                  <c:v>2.565876357812752E-3</c:v>
                </c:pt>
                <c:pt idx="223">
                  <c:v>2.5684237282853403E-3</c:v>
                </c:pt>
                <c:pt idx="224">
                  <c:v>2.5709688218413006E-3</c:v>
                </c:pt>
                <c:pt idx="225">
                  <c:v>2.5735116384631128E-3</c:v>
                </c:pt>
                <c:pt idx="226">
                  <c:v>2.5794493077835293E-3</c:v>
                </c:pt>
                <c:pt idx="227">
                  <c:v>2.5836601352571629E-3</c:v>
                </c:pt>
                <c:pt idx="228">
                  <c:v>2.5861915669447744E-3</c:v>
                </c:pt>
                <c:pt idx="229">
                  <c:v>2.5887207215926785E-3</c:v>
                </c:pt>
                <c:pt idx="230">
                  <c:v>2.5914245180745084E-3</c:v>
                </c:pt>
                <c:pt idx="231">
                  <c:v>2.5984482617641552E-3</c:v>
                </c:pt>
                <c:pt idx="232">
                  <c:v>2.6044575864469792E-3</c:v>
                </c:pt>
                <c:pt idx="233">
                  <c:v>2.6077198109156203E-3</c:v>
                </c:pt>
                <c:pt idx="234">
                  <c:v>2.610983618365897E-3</c:v>
                </c:pt>
                <c:pt idx="235">
                  <c:v>2.6142490088131407E-3</c:v>
                </c:pt>
                <c:pt idx="236">
                  <c:v>2.6212843544958253E-3</c:v>
                </c:pt>
                <c:pt idx="237">
                  <c:v>2.6273264008842951E-3</c:v>
                </c:pt>
                <c:pt idx="238">
                  <c:v>2.6305997065509228E-3</c:v>
                </c:pt>
                <c:pt idx="239">
                  <c:v>2.6338745953084688E-3</c:v>
                </c:pt>
                <c:pt idx="240">
                  <c:v>2.6371510671722637E-3</c:v>
                </c:pt>
                <c:pt idx="241">
                  <c:v>2.6441976000899049E-3</c:v>
                </c:pt>
                <c:pt idx="242">
                  <c:v>2.650272786005953E-3</c:v>
                </c:pt>
                <c:pt idx="243">
                  <c:v>2.6535571736372963E-3</c:v>
                </c:pt>
                <c:pt idx="244">
                  <c:v>2.6568431444690594E-3</c:v>
                </c:pt>
                <c:pt idx="245">
                  <c:v>2.6601306985172299E-3</c:v>
                </c:pt>
                <c:pt idx="246">
                  <c:v>2.6671880039134364E-3</c:v>
                </c:pt>
                <c:pt idx="247">
                  <c:v>2.6732967471865023E-3</c:v>
                </c:pt>
                <c:pt idx="248">
                  <c:v>2.6765922175519185E-3</c:v>
                </c:pt>
                <c:pt idx="249">
                  <c:v>2.6798892712279134E-3</c:v>
                </c:pt>
                <c:pt idx="250">
                  <c:v>2.6831879082302545E-3</c:v>
                </c:pt>
                <c:pt idx="251">
                  <c:v>2.6902555713521925E-3</c:v>
                </c:pt>
                <c:pt idx="252">
                  <c:v>2.6963982898197659E-3</c:v>
                </c:pt>
                <c:pt idx="253">
                  <c:v>2.6997048436910214E-3</c:v>
                </c:pt>
                <c:pt idx="254">
                  <c:v>2.7030129809836705E-3</c:v>
                </c:pt>
                <c:pt idx="255">
                  <c:v>2.7063227017130437E-3</c:v>
                </c:pt>
                <c:pt idx="256">
                  <c:v>2.7134003078100252E-3</c:v>
                </c:pt>
                <c:pt idx="257">
                  <c:v>2.7195774193170862E-3</c:v>
                </c:pt>
                <c:pt idx="258">
                  <c:v>2.722895057468794E-3</c:v>
                </c:pt>
                <c:pt idx="259">
                  <c:v>2.7262142791529302E-3</c:v>
                </c:pt>
                <c:pt idx="260">
                  <c:v>2.729535084384606E-3</c:v>
                </c:pt>
                <c:pt idx="261">
                  <c:v>2.736622218708865E-3</c:v>
                </c:pt>
                <c:pt idx="262">
                  <c:v>2.7428341411084209E-3</c:v>
                </c:pt>
                <c:pt idx="263">
                  <c:v>2.7461628643180415E-3</c:v>
                </c:pt>
                <c:pt idx="264">
                  <c:v>2.7494931711709056E-3</c:v>
                </c:pt>
                <c:pt idx="265">
                  <c:v>2.7528250616830011E-3</c:v>
                </c:pt>
                <c:pt idx="266">
                  <c:v>2.7599213094885015E-3</c:v>
                </c:pt>
                <c:pt idx="267">
                  <c:v>2.7661684606419055E-3</c:v>
                </c:pt>
                <c:pt idx="268">
                  <c:v>2.7695082696890892E-3</c:v>
                </c:pt>
                <c:pt idx="269">
                  <c:v>2.7728496624909887E-3</c:v>
                </c:pt>
                <c:pt idx="270">
                  <c:v>2.7761926390640302E-3</c:v>
                </c:pt>
                <c:pt idx="271">
                  <c:v>2.7832975856074567E-3</c:v>
                </c:pt>
                <c:pt idx="272">
                  <c:v>2.7895803833838523E-3</c:v>
                </c:pt>
                <c:pt idx="273">
                  <c:v>2.7929312790508768E-3</c:v>
                </c:pt>
                <c:pt idx="274">
                  <c:v>2.7962837585849666E-3</c:v>
                </c:pt>
                <c:pt idx="275">
                  <c:v>2.7996378220018891E-3</c:v>
                </c:pt>
                <c:pt idx="276">
                  <c:v>2.8067510525418954E-3</c:v>
                </c:pt>
                <c:pt idx="277">
                  <c:v>2.8130699148191884E-3</c:v>
                </c:pt>
                <c:pt idx="278">
                  <c:v>2.8164318978911797E-3</c:v>
                </c:pt>
                <c:pt idx="279">
                  <c:v>2.8197954649423658E-3</c:v>
                </c:pt>
                <c:pt idx="280">
                  <c:v>2.823160615988952E-3</c:v>
                </c:pt>
                <c:pt idx="281">
                  <c:v>2.8302817157869319E-3</c:v>
                </c:pt>
                <c:pt idx="282">
                  <c:v>2.8366370604505811E-3</c:v>
                </c:pt>
                <c:pt idx="283">
                  <c:v>2.8400101317150738E-3</c:v>
                </c:pt>
                <c:pt idx="284">
                  <c:v>2.8433847870717663E-3</c:v>
                </c:pt>
                <c:pt idx="285">
                  <c:v>2.8467610265364269E-3</c:v>
                </c:pt>
                <c:pt idx="286">
                  <c:v>2.853889580854886E-3</c:v>
                </c:pt>
                <c:pt idx="287">
                  <c:v>2.8602818257990933E-3</c:v>
                </c:pt>
                <c:pt idx="288">
                  <c:v>2.8636659860466875E-3</c:v>
                </c:pt>
                <c:pt idx="289">
                  <c:v>2.8670517304990491E-3</c:v>
                </c:pt>
                <c:pt idx="290">
                  <c:v>2.8704390591728223E-3</c:v>
                </c:pt>
                <c:pt idx="291">
                  <c:v>2.8775746532765929E-3</c:v>
                </c:pt>
                <c:pt idx="292">
                  <c:v>2.884004216404622E-3</c:v>
                </c:pt>
                <c:pt idx="293">
                  <c:v>2.8873994664276705E-3</c:v>
                </c:pt>
                <c:pt idx="294">
                  <c:v>2.8907963007693675E-3</c:v>
                </c:pt>
                <c:pt idx="295">
                  <c:v>2.89419471944592E-3</c:v>
                </c:pt>
                <c:pt idx="296">
                  <c:v>2.9014703586663702E-3</c:v>
                </c:pt>
                <c:pt idx="297">
                  <c:v>2.9083446520438228E-3</c:v>
                </c:pt>
                <c:pt idx="298">
                  <c:v>2.9118876880250273E-3</c:v>
                </c:pt>
                <c:pt idx="299">
                  <c:v>2.9154329451861836E-3</c:v>
                </c:pt>
                <c:pt idx="300">
                  <c:v>2.920663955844682E-3</c:v>
                </c:pt>
                <c:pt idx="301">
                  <c:v>2.9329844784561905E-3</c:v>
                </c:pt>
                <c:pt idx="302">
                  <c:v>2.9416528213505669E-3</c:v>
                </c:pt>
                <c:pt idx="303">
                  <c:v>2.9469162439590109E-3</c:v>
                </c:pt>
                <c:pt idx="304">
                  <c:v>2.9521861492667638E-3</c:v>
                </c:pt>
                <c:pt idx="305">
                  <c:v>2.9574625373767569E-3</c:v>
                </c:pt>
                <c:pt idx="306">
                  <c:v>2.9592029282260765E-3</c:v>
                </c:pt>
                <c:pt idx="307">
                  <c:v>2.9786329199102428E-3</c:v>
                </c:pt>
                <c:pt idx="308">
                  <c:v>2.9839417235857004E-3</c:v>
                </c:pt>
                <c:pt idx="309">
                  <c:v>2.9892570106862431E-3</c:v>
                </c:pt>
                <c:pt idx="310">
                  <c:v>2.994578781315458E-3</c:v>
                </c:pt>
                <c:pt idx="311">
                  <c:v>3.0069559420279847E-3</c:v>
                </c:pt>
                <c:pt idx="312">
                  <c:v>3.015930701212058E-3</c:v>
                </c:pt>
                <c:pt idx="313">
                  <c:v>3.0212848910540122E-3</c:v>
                </c:pt>
                <c:pt idx="314">
                  <c:v>3.0266455650529585E-3</c:v>
                </c:pt>
                <c:pt idx="315">
                  <c:v>3.0320127233137996E-3</c:v>
                </c:pt>
                <c:pt idx="316">
                  <c:v>3.0444156458265827E-3</c:v>
                </c:pt>
                <c:pt idx="317">
                  <c:v>3.0535462010831357E-3</c:v>
                </c:pt>
                <c:pt idx="318">
                  <c:v>3.0589457822346503E-3</c:v>
                </c:pt>
                <c:pt idx="319">
                  <c:v>3.0643518482814159E-3</c:v>
                </c:pt>
                <c:pt idx="320">
                  <c:v>3.0697643993294298E-3</c:v>
                </c:pt>
                <c:pt idx="321">
                  <c:v>3.0821913788436697E-3</c:v>
                </c:pt>
                <c:pt idx="322">
                  <c:v>3.0914794556569825E-3</c:v>
                </c:pt>
                <c:pt idx="323">
                  <c:v>3.0969244333049219E-3</c:v>
                </c:pt>
                <c:pt idx="324">
                  <c:v>3.1023758965925035E-3</c:v>
                </c:pt>
                <c:pt idx="325">
                  <c:v>3.107833845627038E-3</c:v>
                </c:pt>
                <c:pt idx="326">
                  <c:v>3.1202831773673848E-3</c:v>
                </c:pt>
                <c:pt idx="327">
                  <c:v>3.1297305013723953E-3</c:v>
                </c:pt>
                <c:pt idx="328">
                  <c:v>3.1352208807476443E-3</c:v>
                </c:pt>
                <c:pt idx="329">
                  <c:v>3.1407177465130574E-3</c:v>
                </c:pt>
                <c:pt idx="330">
                  <c:v>3.1462210987770424E-3</c:v>
                </c:pt>
                <c:pt idx="331">
                  <c:v>3.1586910779905818E-3</c:v>
                </c:pt>
                <c:pt idx="332">
                  <c:v>3.1682993749756519E-3</c:v>
                </c:pt>
                <c:pt idx="333">
                  <c:v>3.1738351613520188E-3</c:v>
                </c:pt>
                <c:pt idx="334">
                  <c:v>3.1793774348760811E-3</c:v>
                </c:pt>
                <c:pt idx="335">
                  <c:v>3.1849261956564648E-3</c:v>
                </c:pt>
                <c:pt idx="336">
                  <c:v>3.1974151176108307E-3</c:v>
                </c:pt>
                <c:pt idx="337">
                  <c:v>3.2071861135178812E-3</c:v>
                </c:pt>
                <c:pt idx="338">
                  <c:v>3.2127673122140706E-3</c:v>
                </c:pt>
                <c:pt idx="339">
                  <c:v>3.2183549988207424E-3</c:v>
                </c:pt>
                <c:pt idx="340">
                  <c:v>3.2239491734482747E-3</c:v>
                </c:pt>
                <c:pt idx="341">
                  <c:v>3.2364553334295445E-3</c:v>
                </c:pt>
                <c:pt idx="342">
                  <c:v>3.2463907543576931E-3</c:v>
                </c:pt>
                <c:pt idx="343">
                  <c:v>3.2520173707353333E-3</c:v>
                </c:pt>
                <c:pt idx="344">
                  <c:v>3.257650475793252E-3</c:v>
                </c:pt>
                <c:pt idx="345">
                  <c:v>3.263290069641826E-3</c:v>
                </c:pt>
                <c:pt idx="346">
                  <c:v>3.2758117629539418E-3</c:v>
                </c:pt>
                <c:pt idx="347">
                  <c:v>3.2859133351596432E-3</c:v>
                </c:pt>
                <c:pt idx="348">
                  <c:v>3.2915853746243837E-3</c:v>
                </c:pt>
                <c:pt idx="349">
                  <c:v>3.2972639035451102E-3</c:v>
                </c:pt>
                <c:pt idx="350">
                  <c:v>3.3029489220335146E-3</c:v>
                </c:pt>
                <c:pt idx="351">
                  <c:v>3.3154844439955201E-3</c:v>
                </c:pt>
                <c:pt idx="352">
                  <c:v>3.3257538938946734E-3</c:v>
                </c:pt>
                <c:pt idx="353">
                  <c:v>3.3314713618957442E-3</c:v>
                </c:pt>
                <c:pt idx="354">
                  <c:v>3.3371953201352979E-3</c:v>
                </c:pt>
                <c:pt idx="355">
                  <c:v>3.3429257687252463E-3</c:v>
                </c:pt>
                <c:pt idx="356">
                  <c:v>3.3554734146707104E-3</c:v>
                </c:pt>
                <c:pt idx="357">
                  <c:v>3.3659124688405484E-3</c:v>
                </c:pt>
                <c:pt idx="358">
                  <c:v>3.3716753708714175E-3</c:v>
                </c:pt>
                <c:pt idx="359">
                  <c:v>3.3774447639289616E-3</c:v>
                </c:pt>
                <c:pt idx="360">
                  <c:v>3.3832206481264056E-3</c:v>
                </c:pt>
                <c:pt idx="361">
                  <c:v>3.3957787134008769E-3</c:v>
                </c:pt>
                <c:pt idx="362">
                  <c:v>3.4063890985809799E-3</c:v>
                </c:pt>
                <c:pt idx="363">
                  <c:v>3.4121974401786978E-3</c:v>
                </c:pt>
                <c:pt idx="364">
                  <c:v>3.4180122735978521E-3</c:v>
                </c:pt>
                <c:pt idx="365">
                  <c:v>3.4236567545703374E-3</c:v>
                </c:pt>
                <c:pt idx="366">
                  <c:v>3.4427686278383465E-3</c:v>
                </c:pt>
                <c:pt idx="367">
                  <c:v>3.4519662891163948E-3</c:v>
                </c:pt>
                <c:pt idx="368">
                  <c:v>3.4576456226577111E-3</c:v>
                </c:pt>
                <c:pt idx="369">
                  <c:v>3.4633307653082757E-3</c:v>
                </c:pt>
                <c:pt idx="370">
                  <c:v>3.4656595314956737E-3</c:v>
                </c:pt>
                <c:pt idx="371">
                  <c:v>3.4861294290027328E-3</c:v>
                </c:pt>
                <c:pt idx="372">
                  <c:v>3.4918436186992712E-3</c:v>
                </c:pt>
                <c:pt idx="373">
                  <c:v>3.4975636181051261E-3</c:v>
                </c:pt>
                <c:pt idx="374">
                  <c:v>3.5032894273206005E-3</c:v>
                </c:pt>
                <c:pt idx="375">
                  <c:v>3.5156972145607228E-3</c:v>
                </c:pt>
                <c:pt idx="376">
                  <c:v>3.5262507642913323E-3</c:v>
                </c:pt>
                <c:pt idx="377">
                  <c:v>3.5320056240644923E-3</c:v>
                </c:pt>
                <c:pt idx="378">
                  <c:v>3.5377662942517197E-3</c:v>
                </c:pt>
                <c:pt idx="379">
                  <c:v>3.5435327749539754E-3</c:v>
                </c:pt>
                <c:pt idx="380">
                  <c:v>3.5559465825158914E-3</c:v>
                </c:pt>
                <c:pt idx="381">
                  <c:v>3.5666568049377411E-3</c:v>
                </c:pt>
                <c:pt idx="382">
                  <c:v>3.5724523397345793E-3</c:v>
                </c:pt>
                <c:pt idx="383">
                  <c:v>3.5782536856550544E-3</c:v>
                </c:pt>
                <c:pt idx="384">
                  <c:v>3.5840608428005646E-3</c:v>
                </c:pt>
                <c:pt idx="385">
                  <c:v>3.5964791465340636E-3</c:v>
                </c:pt>
                <c:pt idx="386">
                  <c:v>3.6073475856751628E-3</c:v>
                </c:pt>
                <c:pt idx="387">
                  <c:v>3.6131838004775565E-3</c:v>
                </c:pt>
                <c:pt idx="388">
                  <c:v>3.6190258271179749E-3</c:v>
                </c:pt>
                <c:pt idx="389">
                  <c:v>3.6248736656989112E-3</c:v>
                </c:pt>
                <c:pt idx="390">
                  <c:v>3.6372949414586477E-3</c:v>
                </c:pt>
                <c:pt idx="391">
                  <c:v>3.6483231414820823E-3</c:v>
                </c:pt>
                <c:pt idx="392">
                  <c:v>3.6542000413069507E-3</c:v>
                </c:pt>
                <c:pt idx="393">
                  <c:v>3.660082753689487E-3</c:v>
                </c:pt>
                <c:pt idx="394">
                  <c:v>3.6659712787328416E-3</c:v>
                </c:pt>
                <c:pt idx="395">
                  <c:v>3.6783940023767817E-3</c:v>
                </c:pt>
                <c:pt idx="396">
                  <c:v>3.6895835075829264E-3</c:v>
                </c:pt>
                <c:pt idx="397">
                  <c:v>3.6955010974822279E-3</c:v>
                </c:pt>
                <c:pt idx="398">
                  <c:v>3.7014245006638776E-3</c:v>
                </c:pt>
                <c:pt idx="399">
                  <c:v>3.7073537172319028E-3</c:v>
                </c:pt>
                <c:pt idx="400">
                  <c:v>3.719776364619985E-3</c:v>
                </c:pt>
                <c:pt idx="401">
                  <c:v>3.7311287194476232E-3</c:v>
                </c:pt>
                <c:pt idx="402">
                  <c:v>3.7370870045090139E-3</c:v>
                </c:pt>
                <c:pt idx="403">
                  <c:v>3.743051103582252E-3</c:v>
                </c:pt>
                <c:pt idx="404">
                  <c:v>3.7490210167718018E-3</c:v>
                </c:pt>
                <c:pt idx="405">
                  <c:v>3.7614420637645954E-3</c:v>
                </c:pt>
                <c:pt idx="406">
                  <c:v>3.7729588127924795E-3</c:v>
                </c:pt>
                <c:pt idx="407">
                  <c:v>3.7789577981379996E-3</c:v>
                </c:pt>
                <c:pt idx="408">
                  <c:v>3.7849625982301215E-3</c:v>
                </c:pt>
                <c:pt idx="409">
                  <c:v>3.7909732131739668E-3</c:v>
                </c:pt>
                <c:pt idx="410">
                  <c:v>3.8033911356315504E-3</c:v>
                </c:pt>
                <c:pt idx="411">
                  <c:v>3.8150738235793037E-3</c:v>
                </c:pt>
                <c:pt idx="412">
                  <c:v>3.8211135143666904E-3</c:v>
                </c:pt>
                <c:pt idx="413">
                  <c:v>3.8271590206400328E-3</c:v>
                </c:pt>
                <c:pt idx="414">
                  <c:v>3.833210342505766E-3</c:v>
                </c:pt>
                <c:pt idx="415">
                  <c:v>3.8456236162863868E-3</c:v>
                </c:pt>
                <c:pt idx="416">
                  <c:v>3.8574737880160644E-3</c:v>
                </c:pt>
                <c:pt idx="417">
                  <c:v>3.8635541894376573E-3</c:v>
                </c:pt>
                <c:pt idx="418">
                  <c:v>3.8696404070902536E-3</c:v>
                </c:pt>
                <c:pt idx="419">
                  <c:v>3.8757324410802888E-3</c:v>
                </c:pt>
                <c:pt idx="420">
                  <c:v>3.8881395420390253E-3</c:v>
                </c:pt>
                <c:pt idx="421">
                  <c:v>3.9001587425566697E-3</c:v>
                </c:pt>
                <c:pt idx="422">
                  <c:v>3.9062798598405064E-3</c:v>
                </c:pt>
                <c:pt idx="423">
                  <c:v>3.9124067941049929E-3</c:v>
                </c:pt>
                <c:pt idx="424">
                  <c:v>3.9185395454572223E-3</c:v>
                </c:pt>
                <c:pt idx="425">
                  <c:v>3.9309389494446385E-3</c:v>
                </c:pt>
                <c:pt idx="426">
                  <c:v>3.9431287239014064E-3</c:v>
                </c:pt>
                <c:pt idx="427">
                  <c:v>3.9492905623101258E-3</c:v>
                </c:pt>
                <c:pt idx="428">
                  <c:v>3.955147889374705E-3</c:v>
                </c:pt>
                <c:pt idx="429">
                  <c:v>3.9610100113616608E-3</c:v>
                </c:pt>
                <c:pt idx="430">
                  <c:v>3.9730928832463113E-3</c:v>
                </c:pt>
                <c:pt idx="431">
                  <c:v>3.9845064502294315E-3</c:v>
                </c:pt>
                <c:pt idx="432">
                  <c:v>3.9903925481011163E-3</c:v>
                </c:pt>
                <c:pt idx="433">
                  <c:v>3.9962834414045793E-3</c:v>
                </c:pt>
                <c:pt idx="434">
                  <c:v>3.9990827189381956E-3</c:v>
                </c:pt>
                <c:pt idx="435">
                  <c:v>4.0018889928420372E-3</c:v>
                </c:pt>
                <c:pt idx="436">
                  <c:v>4.0258098423848849E-3</c:v>
                </c:pt>
                <c:pt idx="437">
                  <c:v>4.0317295100708956E-3</c:v>
                </c:pt>
                <c:pt idx="438">
                  <c:v>4.0376539737865622E-3</c:v>
                </c:pt>
                <c:pt idx="439">
                  <c:v>4.0435832336172955E-3</c:v>
                </c:pt>
                <c:pt idx="440">
                  <c:v>4.0556530569124038E-3</c:v>
                </c:pt>
                <c:pt idx="441">
                  <c:v>4.0673482358083175E-3</c:v>
                </c:pt>
                <c:pt idx="442">
                  <c:v>4.0733014775025597E-3</c:v>
                </c:pt>
                <c:pt idx="443">
                  <c:v>4.0792595158269636E-3</c:v>
                </c:pt>
                <c:pt idx="444">
                  <c:v>4.0852223508684735E-3</c:v>
                </c:pt>
                <c:pt idx="445">
                  <c:v>4.1151084798454291E-3</c:v>
                </c:pt>
                <c:pt idx="446">
                  <c:v>4.1211000969996314E-3</c:v>
                </c:pt>
                <c:pt idx="447">
                  <c:v>4.1270965114756069E-3</c:v>
                </c:pt>
                <c:pt idx="448">
                  <c:v>4.1391482686337624E-3</c:v>
                </c:pt>
                <c:pt idx="449">
                  <c:v>4.1511301443306432E-3</c:v>
                </c:pt>
                <c:pt idx="450">
                  <c:v>4.1571505467165783E-3</c:v>
                </c:pt>
                <c:pt idx="451">
                  <c:v>4.1631757469452945E-3</c:v>
                </c:pt>
                <c:pt idx="452">
                  <c:v>4.1692057451041724E-3</c:v>
                </c:pt>
                <c:pt idx="453">
                  <c:v>4.181246587600192E-3</c:v>
                </c:pt>
                <c:pt idx="454">
                  <c:v>4.1994277079006222E-3</c:v>
                </c:pt>
                <c:pt idx="455">
                  <c:v>4.2054864954726547E-3</c:v>
                </c:pt>
                <c:pt idx="456">
                  <c:v>4.2115500815858688E-3</c:v>
                </c:pt>
                <c:pt idx="457">
                  <c:v>4.2235787550154559E-3</c:v>
                </c:pt>
                <c:pt idx="458">
                  <c:v>4.2358524132110982E-3</c:v>
                </c:pt>
                <c:pt idx="459">
                  <c:v>4.2419399933494905E-3</c:v>
                </c:pt>
                <c:pt idx="460">
                  <c:v>4.24803237255686E-3</c:v>
                </c:pt>
                <c:pt idx="461">
                  <c:v>4.2541295509208087E-3</c:v>
                </c:pt>
                <c:pt idx="462">
                  <c:v>4.2661448008712568E-3</c:v>
                </c:pt>
                <c:pt idx="463">
                  <c:v>4.2785662577101841E-3</c:v>
                </c:pt>
                <c:pt idx="464">
                  <c:v>4.2846874331824332E-3</c:v>
                </c:pt>
                <c:pt idx="465">
                  <c:v>4.2908134083414675E-3</c:v>
                </c:pt>
                <c:pt idx="466">
                  <c:v>4.2969441832759825E-3</c:v>
                </c:pt>
                <c:pt idx="467">
                  <c:v>4.3089447553261422E-3</c:v>
                </c:pt>
                <c:pt idx="468">
                  <c:v>4.3215152825427788E-3</c:v>
                </c:pt>
                <c:pt idx="469">
                  <c:v>4.3276700576857993E-3</c:v>
                </c:pt>
                <c:pt idx="470">
                  <c:v>4.333829633137355E-3</c:v>
                </c:pt>
                <c:pt idx="471">
                  <c:v>4.3399940089859212E-3</c:v>
                </c:pt>
                <c:pt idx="472">
                  <c:v>4.3519786487050639E-3</c:v>
                </c:pt>
                <c:pt idx="473">
                  <c:v>4.3646995181397729E-3</c:v>
                </c:pt>
                <c:pt idx="474">
                  <c:v>4.3708878973143517E-3</c:v>
                </c:pt>
                <c:pt idx="475">
                  <c:v>4.3770810774222792E-3</c:v>
                </c:pt>
                <c:pt idx="476">
                  <c:v>4.3832790585529094E-3</c:v>
                </c:pt>
                <c:pt idx="477">
                  <c:v>4.3952465114995981E-3</c:v>
                </c:pt>
                <c:pt idx="478">
                  <c:v>4.4081189950982815E-3</c:v>
                </c:pt>
                <c:pt idx="479">
                  <c:v>4.4143409826892929E-3</c:v>
                </c:pt>
                <c:pt idx="480">
                  <c:v>4.4205677718419734E-3</c:v>
                </c:pt>
                <c:pt idx="481">
                  <c:v>4.4267993626463326E-3</c:v>
                </c:pt>
                <c:pt idx="482">
                  <c:v>4.4387483743681642E-3</c:v>
                </c:pt>
                <c:pt idx="483">
                  <c:v>4.4517737441844875E-3</c:v>
                </c:pt>
                <c:pt idx="484">
                  <c:v>4.4580293446004607E-3</c:v>
                </c:pt>
                <c:pt idx="485">
                  <c:v>4.4642897472099265E-3</c:v>
                </c:pt>
                <c:pt idx="486">
                  <c:v>4.4705549521035512E-3</c:v>
                </c:pt>
                <c:pt idx="487">
                  <c:v>4.4823079725320762E-3</c:v>
                </c:pt>
                <c:pt idx="488">
                  <c:v>4.4949516976437133E-3</c:v>
                </c:pt>
                <c:pt idx="489">
                  <c:v>4.5010616098199131E-3</c:v>
                </c:pt>
                <c:pt idx="490">
                  <c:v>4.5071758124702798E-3</c:v>
                </c:pt>
                <c:pt idx="491">
                  <c:v>4.5132943056736567E-3</c:v>
                </c:pt>
                <c:pt idx="492">
                  <c:v>4.5250295911882961E-3</c:v>
                </c:pt>
                <c:pt idx="493">
                  <c:v>4.5378111856006409E-3</c:v>
                </c:pt>
                <c:pt idx="494">
                  <c:v>4.5439511327562757E-3</c:v>
                </c:pt>
                <c:pt idx="495">
                  <c:v>4.5500953709403744E-3</c:v>
                </c:pt>
                <c:pt idx="496">
                  <c:v>4.5562439002315592E-3</c:v>
                </c:pt>
                <c:pt idx="497">
                  <c:v>4.5596122214699294E-3</c:v>
                </c:pt>
                <c:pt idx="498">
                  <c:v>4.580880930060407E-3</c:v>
                </c:pt>
                <c:pt idx="499">
                  <c:v>4.5870509160814638E-3</c:v>
                </c:pt>
                <c:pt idx="500">
                  <c:v>4.5932251936870337E-3</c:v>
                </c:pt>
                <c:pt idx="501">
                  <c:v>4.5994037629570519E-3</c:v>
                </c:pt>
                <c:pt idx="502">
                  <c:v>4.6111002201399765E-3</c:v>
                </c:pt>
                <c:pt idx="503">
                  <c:v>4.6241609582796739E-3</c:v>
                </c:pt>
                <c:pt idx="504">
                  <c:v>4.6303609870703187E-3</c:v>
                </c:pt>
                <c:pt idx="505">
                  <c:v>4.6365653080054654E-3</c:v>
                </c:pt>
                <c:pt idx="506">
                  <c:v>4.6427739211646136E-3</c:v>
                </c:pt>
                <c:pt idx="507">
                  <c:v>4.654449284906742E-3</c:v>
                </c:pt>
                <c:pt idx="508">
                  <c:v>4.667651297648916E-3</c:v>
                </c:pt>
                <c:pt idx="509">
                  <c:v>4.6738813731334603E-3</c:v>
                </c:pt>
                <c:pt idx="510">
                  <c:v>4.6801157413244691E-3</c:v>
                </c:pt>
                <c:pt idx="511">
                  <c:v>4.7289321813527409E-3</c:v>
                </c:pt>
                <c:pt idx="512">
                  <c:v>4.7907441436564014E-3</c:v>
                </c:pt>
                <c:pt idx="513">
                  <c:v>4.852993656367148E-3</c:v>
                </c:pt>
                <c:pt idx="514">
                  <c:v>4.91568080144506E-3</c:v>
                </c:pt>
                <c:pt idx="515">
                  <c:v>4.9788056614303612E-3</c:v>
                </c:pt>
                <c:pt idx="516">
                  <c:v>5.0423683194427537E-3</c:v>
                </c:pt>
                <c:pt idx="517">
                  <c:v>5.1063688591820788E-3</c:v>
                </c:pt>
                <c:pt idx="518">
                  <c:v>5.1708073649285357E-3</c:v>
                </c:pt>
                <c:pt idx="519">
                  <c:v>5.2356839215424618E-3</c:v>
                </c:pt>
                <c:pt idx="520">
                  <c:v>5.2908093151908626E-3</c:v>
                </c:pt>
                <c:pt idx="521">
                  <c:v>5.3444797172764145E-3</c:v>
                </c:pt>
                <c:pt idx="522">
                  <c:v>5.3983783836551317E-3</c:v>
                </c:pt>
                <c:pt idx="523">
                  <c:v>5.4525053512309747E-3</c:v>
                </c:pt>
                <c:pt idx="524">
                  <c:v>5.5068606570649273E-3</c:v>
                </c:pt>
                <c:pt idx="525">
                  <c:v>5.5614443383769693E-3</c:v>
                </c:pt>
                <c:pt idx="526">
                  <c:v>5.6162564325436702E-3</c:v>
                </c:pt>
                <c:pt idx="527">
                  <c:v>5.671296977099935E-3</c:v>
                </c:pt>
                <c:pt idx="528">
                  <c:v>5.7265660097385717E-3</c:v>
                </c:pt>
                <c:pt idx="529">
                  <c:v>5.7820635683098519E-3</c:v>
                </c:pt>
                <c:pt idx="530">
                  <c:v>5.8377896908223849E-3</c:v>
                </c:pt>
                <c:pt idx="531">
                  <c:v>5.8937444154424628E-3</c:v>
                </c:pt>
                <c:pt idx="532">
                  <c:v>5.9499277804942793E-3</c:v>
                </c:pt>
                <c:pt idx="533">
                  <c:v>6.0063398244603657E-3</c:v>
                </c:pt>
                <c:pt idx="534">
                  <c:v>6.0629805859811568E-3</c:v>
                </c:pt>
                <c:pt idx="535">
                  <c:v>6.1198501038556424E-3</c:v>
                </c:pt>
                <c:pt idx="536">
                  <c:v>6.1769484170400594E-3</c:v>
                </c:pt>
                <c:pt idx="537">
                  <c:v>6.2342755646498564E-3</c:v>
                </c:pt>
                <c:pt idx="538">
                  <c:v>6.2918315859579492E-3</c:v>
                </c:pt>
                <c:pt idx="539">
                  <c:v>6.3496165203962467E-3</c:v>
                </c:pt>
                <c:pt idx="540">
                  <c:v>6.4076304075545605E-3</c:v>
                </c:pt>
                <c:pt idx="541">
                  <c:v>6.465873287181039E-3</c:v>
                </c:pt>
                <c:pt idx="542">
                  <c:v>6.5243451991828299E-3</c:v>
                </c:pt>
                <c:pt idx="543">
                  <c:v>6.5830461836251979E-3</c:v>
                </c:pt>
                <c:pt idx="544">
                  <c:v>6.6419762807317494E-3</c:v>
                </c:pt>
                <c:pt idx="545">
                  <c:v>6.7011355308848669E-3</c:v>
                </c:pt>
                <c:pt idx="546">
                  <c:v>6.7605239746257083E-3</c:v>
                </c:pt>
                <c:pt idx="547">
                  <c:v>6.8201416526539934E-3</c:v>
                </c:pt>
                <c:pt idx="548">
                  <c:v>6.8799886058279955E-3</c:v>
                </c:pt>
                <c:pt idx="549">
                  <c:v>6.9400648751649884E-3</c:v>
                </c:pt>
                <c:pt idx="550">
                  <c:v>7.0003705018410207E-3</c:v>
                </c:pt>
                <c:pt idx="551">
                  <c:v>7.0609055271909169E-3</c:v>
                </c:pt>
                <c:pt idx="552">
                  <c:v>7.1216699927085002E-3</c:v>
                </c:pt>
                <c:pt idx="553">
                  <c:v>7.1826639400463703E-3</c:v>
                </c:pt>
                <c:pt idx="554">
                  <c:v>7.24388741101634E-3</c:v>
                </c:pt>
                <c:pt idx="555">
                  <c:v>7.3053404475892205E-3</c:v>
                </c:pt>
                <c:pt idx="556">
                  <c:v>7.3670230918948185E-3</c:v>
                </c:pt>
                <c:pt idx="557">
                  <c:v>7.4289353862221552E-3</c:v>
                </c:pt>
                <c:pt idx="558">
                  <c:v>7.4910773730196868E-3</c:v>
                </c:pt>
                <c:pt idx="559">
                  <c:v>7.5534490948946454E-3</c:v>
                </c:pt>
                <c:pt idx="560">
                  <c:v>7.6160505946136986E-3</c:v>
                </c:pt>
                <c:pt idx="561">
                  <c:v>7.6788819151033848E-3</c:v>
                </c:pt>
                <c:pt idx="562">
                  <c:v>7.7419430994488019E-3</c:v>
                </c:pt>
                <c:pt idx="563">
                  <c:v>7.8048402922081001E-3</c:v>
                </c:pt>
                <c:pt idx="564">
                  <c:v>7.8655565921776395E-3</c:v>
                </c:pt>
                <c:pt idx="565">
                  <c:v>7.9264198344352159E-3</c:v>
                </c:pt>
                <c:pt idx="566">
                  <c:v>7.9874300455141257E-3</c:v>
                </c:pt>
                <c:pt idx="567">
                  <c:v>8.0485872520120478E-3</c:v>
                </c:pt>
                <c:pt idx="568">
                  <c:v>8.1098914805928079E-3</c:v>
                </c:pt>
                <c:pt idx="569">
                  <c:v>8.1713427579843956E-3</c:v>
                </c:pt>
                <c:pt idx="570">
                  <c:v>8.2329411109809368E-3</c:v>
                </c:pt>
                <c:pt idx="571">
                  <c:v>8.2946865664409505E-3</c:v>
                </c:pt>
                <c:pt idx="572">
                  <c:v>8.356579151288868E-3</c:v>
                </c:pt>
                <c:pt idx="573">
                  <c:v>8.4186188925143915E-3</c:v>
                </c:pt>
                <c:pt idx="574">
                  <c:v>8.4808058171713836E-3</c:v>
                </c:pt>
                <c:pt idx="575">
                  <c:v>8.5431399523807263E-3</c:v>
                </c:pt>
                <c:pt idx="576">
                  <c:v>8.6056213253272503E-3</c:v>
                </c:pt>
                <c:pt idx="577">
                  <c:v>8.6682499632617042E-3</c:v>
                </c:pt>
                <c:pt idx="578">
                  <c:v>8.7310258935005391E-3</c:v>
                </c:pt>
                <c:pt idx="579">
                  <c:v>8.7939491434248108E-3</c:v>
                </c:pt>
                <c:pt idx="580">
                  <c:v>8.857019740481276E-3</c:v>
                </c:pt>
                <c:pt idx="581">
                  <c:v>8.9202377121821753E-3</c:v>
                </c:pt>
                <c:pt idx="582">
                  <c:v>8.9836030861056675E-3</c:v>
                </c:pt>
                <c:pt idx="583">
                  <c:v>9.0471158898945154E-3</c:v>
                </c:pt>
                <c:pt idx="584">
                  <c:v>9.1107761512574052E-3</c:v>
                </c:pt>
                <c:pt idx="585">
                  <c:v>9.183711331598671E-3</c:v>
                </c:pt>
                <c:pt idx="586">
                  <c:v>9.2476876670866803E-3</c:v>
                </c:pt>
                <c:pt idx="587">
                  <c:v>9.3118115476596604E-3</c:v>
                </c:pt>
                <c:pt idx="588">
                  <c:v>9.3760830012978615E-3</c:v>
                </c:pt>
                <c:pt idx="589">
                  <c:v>9.4405020560465753E-3</c:v>
                </c:pt>
                <c:pt idx="590">
                  <c:v>9.5050687400176689E-3</c:v>
                </c:pt>
                <c:pt idx="591">
                  <c:v>9.569783081387619E-3</c:v>
                </c:pt>
                <c:pt idx="592">
                  <c:v>9.6346451083994759E-3</c:v>
                </c:pt>
                <c:pt idx="593">
                  <c:v>9.6996548493613367E-3</c:v>
                </c:pt>
                <c:pt idx="594">
                  <c:v>9.7648123326472148E-3</c:v>
                </c:pt>
                <c:pt idx="595">
                  <c:v>9.8441239840477267E-3</c:v>
                </c:pt>
                <c:pt idx="596">
                  <c:v>9.9094836667168451E-3</c:v>
                </c:pt>
                <c:pt idx="597">
                  <c:v>9.9749900434326563E-3</c:v>
                </c:pt>
                <c:pt idx="598">
                  <c:v>1.0040643142794023E-2</c:v>
                </c:pt>
                <c:pt idx="599">
                  <c:v>1.0106442993466058E-2</c:v>
                </c:pt>
                <c:pt idx="600">
                  <c:v>1.017689346139891E-2</c:v>
                </c:pt>
                <c:pt idx="601">
                  <c:v>1.0238483063727544E-2</c:v>
                </c:pt>
                <c:pt idx="602">
                  <c:v>1.0304723340973486E-2</c:v>
                </c:pt>
                <c:pt idx="603">
                  <c:v>1.0371110484842854E-2</c:v>
                </c:pt>
                <c:pt idx="604">
                  <c:v>1.0437644524327027E-2</c:v>
                </c:pt>
                <c:pt idx="605">
                  <c:v>1.050432548848341E-2</c:v>
                </c:pt>
                <c:pt idx="606">
                  <c:v>1.057115340643436E-2</c:v>
                </c:pt>
                <c:pt idx="607">
                  <c:v>1.0625317196683651E-2</c:v>
                </c:pt>
                <c:pt idx="608">
                  <c:v>1.0705250220538259E-2</c:v>
                </c:pt>
                <c:pt idx="609">
                  <c:v>1.0772519175263702E-2</c:v>
                </c:pt>
                <c:pt idx="610">
                  <c:v>1.0839935200929138E-2</c:v>
                </c:pt>
                <c:pt idx="611">
                  <c:v>1.090749832698492E-2</c:v>
                </c:pt>
                <c:pt idx="612">
                  <c:v>1.0975208582946568E-2</c:v>
                </c:pt>
                <c:pt idx="613">
                  <c:v>1.1043065998395421E-2</c:v>
                </c:pt>
                <c:pt idx="614">
                  <c:v>1.1111070602978852E-2</c:v>
                </c:pt>
                <c:pt idx="615">
                  <c:v>1.1178948851462134E-2</c:v>
                </c:pt>
                <c:pt idx="616">
                  <c:v>1.1236613703225533E-2</c:v>
                </c:pt>
                <c:pt idx="617">
                  <c:v>1.1294315011703537E-2</c:v>
                </c:pt>
                <c:pt idx="618">
                  <c:v>1.1352052782881573E-2</c:v>
                </c:pt>
                <c:pt idx="619">
                  <c:v>1.1409827022749851E-2</c:v>
                </c:pt>
                <c:pt idx="620">
                  <c:v>1.146763773730162E-2</c:v>
                </c:pt>
                <c:pt idx="621">
                  <c:v>1.1525484932534909E-2</c:v>
                </c:pt>
                <c:pt idx="622">
                  <c:v>1.1583368614451438E-2</c:v>
                </c:pt>
                <c:pt idx="623">
                  <c:v>1.1641288789056837E-2</c:v>
                </c:pt>
                <c:pt idx="624">
                  <c:v>1.1699245462360864E-2</c:v>
                </c:pt>
                <c:pt idx="625">
                  <c:v>1.1757238640377622E-2</c:v>
                </c:pt>
                <c:pt idx="626">
                  <c:v>1.181526832912469E-2</c:v>
                </c:pt>
                <c:pt idx="627">
                  <c:v>1.187333453462377E-2</c:v>
                </c:pt>
                <c:pt idx="628">
                  <c:v>1.1931437262900914E-2</c:v>
                </c:pt>
                <c:pt idx="629">
                  <c:v>1.1976017085577589E-2</c:v>
                </c:pt>
                <c:pt idx="630">
                  <c:v>1.2047752311912917E-2</c:v>
                </c:pt>
                <c:pt idx="631">
                  <c:v>1.2105964644719209E-2</c:v>
                </c:pt>
                <c:pt idx="632">
                  <c:v>1.2164213524447295E-2</c:v>
                </c:pt>
                <c:pt idx="633">
                  <c:v>1.2222498957142988E-2</c:v>
                </c:pt>
                <c:pt idx="634">
                  <c:v>1.2280820948855801E-2</c:v>
                </c:pt>
                <c:pt idx="635">
                  <c:v>1.2339179505640454E-2</c:v>
                </c:pt>
                <c:pt idx="636">
                  <c:v>1.239757463355449E-2</c:v>
                </c:pt>
                <c:pt idx="637">
                  <c:v>1.2459891600253375E-2</c:v>
                </c:pt>
                <c:pt idx="638">
                  <c:v>1.2518371980726162E-2</c:v>
                </c:pt>
                <c:pt idx="639">
                  <c:v>1.2576889031959108E-2</c:v>
                </c:pt>
                <c:pt idx="640">
                  <c:v>1.2635442760026922E-2</c:v>
                </c:pt>
                <c:pt idx="641">
                  <c:v>1.2694033171007356E-2</c:v>
                </c:pt>
                <c:pt idx="642">
                  <c:v>1.2739363457454439E-2</c:v>
                </c:pt>
                <c:pt idx="643">
                  <c:v>1.2811324066041059E-2</c:v>
                </c:pt>
                <c:pt idx="644">
                  <c:v>1.2870024562271182E-2</c:v>
                </c:pt>
                <c:pt idx="645">
                  <c:v>1.2928761765768286E-2</c:v>
                </c:pt>
                <c:pt idx="646">
                  <c:v>1.2974328834356404E-2</c:v>
                </c:pt>
                <c:pt idx="647">
                  <c:v>1.3046346318962449E-2</c:v>
                </c:pt>
                <c:pt idx="648">
                  <c:v>1.3105193680868595E-2</c:v>
                </c:pt>
                <c:pt idx="649">
                  <c:v>1.3164077774460556E-2</c:v>
                </c:pt>
                <c:pt idx="650">
                  <c:v>1.322299860585311E-2</c:v>
                </c:pt>
                <c:pt idx="651">
                  <c:v>1.3286317844877023E-2</c:v>
                </c:pt>
                <c:pt idx="652">
                  <c:v>1.336597825045854E-2</c:v>
                </c:pt>
                <c:pt idx="653">
                  <c:v>1.3425046752977373E-2</c:v>
                </c:pt>
                <c:pt idx="654">
                  <c:v>1.3484152183891672E-2</c:v>
                </c:pt>
                <c:pt idx="655">
                  <c:v>1.3543294549338334E-2</c:v>
                </c:pt>
                <c:pt idx="656">
                  <c:v>1.3602473855458638E-2</c:v>
                </c:pt>
                <c:pt idx="657">
                  <c:v>1.366169010839759E-2</c:v>
                </c:pt>
                <c:pt idx="658">
                  <c:v>1.3720943314304131E-2</c:v>
                </c:pt>
                <c:pt idx="659">
                  <c:v>1.3780233479331806E-2</c:v>
                </c:pt>
                <c:pt idx="660">
                  <c:v>1.3839560609637881E-2</c:v>
                </c:pt>
                <c:pt idx="661">
                  <c:v>1.3898924711384E-2</c:v>
                </c:pt>
                <c:pt idx="662">
                  <c:v>1.39583257907351E-2</c:v>
                </c:pt>
                <c:pt idx="663">
                  <c:v>1.4017763853861364E-2</c:v>
                </c:pt>
                <c:pt idx="664">
                  <c:v>1.4077238906935829E-2</c:v>
                </c:pt>
                <c:pt idx="665">
                  <c:v>1.4136750956136784E-2</c:v>
                </c:pt>
                <c:pt idx="666">
                  <c:v>1.4196300007645589E-2</c:v>
                </c:pt>
                <c:pt idx="667">
                  <c:v>1.4252390638579814E-2</c:v>
                </c:pt>
                <c:pt idx="668">
                  <c:v>1.4304119951837502E-2</c:v>
                </c:pt>
                <c:pt idx="669">
                  <c:v>1.4355829827475675E-2</c:v>
                </c:pt>
                <c:pt idx="670">
                  <c:v>1.4407520262204253E-2</c:v>
                </c:pt>
                <c:pt idx="671">
                  <c:v>1.4459191252734472E-2</c:v>
                </c:pt>
                <c:pt idx="672">
                  <c:v>1.4510842795779095E-2</c:v>
                </c:pt>
                <c:pt idx="673">
                  <c:v>1.4562474888051109E-2</c:v>
                </c:pt>
                <c:pt idx="674">
                  <c:v>1.4614087526265251E-2</c:v>
                </c:pt>
                <c:pt idx="675">
                  <c:v>1.4665680707137575E-2</c:v>
                </c:pt>
                <c:pt idx="676">
                  <c:v>1.4717254427384129E-2</c:v>
                </c:pt>
                <c:pt idx="677">
                  <c:v>1.4768808683723815E-2</c:v>
                </c:pt>
                <c:pt idx="678">
                  <c:v>1.4820343472874871E-2</c:v>
                </c:pt>
                <c:pt idx="679">
                  <c:v>1.4871858791557949E-2</c:v>
                </c:pt>
                <c:pt idx="680">
                  <c:v>1.4923354636494359E-2</c:v>
                </c:pt>
                <c:pt idx="681">
                  <c:v>1.497483100440628E-2</c:v>
                </c:pt>
                <c:pt idx="682">
                  <c:v>1.5026287892017653E-2</c:v>
                </c:pt>
                <c:pt idx="683">
                  <c:v>1.5077725296052629E-2</c:v>
                </c:pt>
                <c:pt idx="684">
                  <c:v>1.5129143213237552E-2</c:v>
                </c:pt>
                <c:pt idx="685">
                  <c:v>1.5180541640299208E-2</c:v>
                </c:pt>
                <c:pt idx="686">
                  <c:v>1.5231920573965253E-2</c:v>
                </c:pt>
                <c:pt idx="687">
                  <c:v>1.5283280010965537E-2</c:v>
                </c:pt>
                <c:pt idx="688">
                  <c:v>1.533461994802969E-2</c:v>
                </c:pt>
                <c:pt idx="689">
                  <c:v>1.5385940381889531E-2</c:v>
                </c:pt>
                <c:pt idx="690">
                  <c:v>1.5437241309277537E-2</c:v>
                </c:pt>
                <c:pt idx="691">
                  <c:v>1.5488522726927498E-2</c:v>
                </c:pt>
                <c:pt idx="692">
                  <c:v>1.5539784631574082E-2</c:v>
                </c:pt>
                <c:pt idx="693">
                  <c:v>1.559102701995327E-2</c:v>
                </c:pt>
                <c:pt idx="694">
                  <c:v>1.5642249888801918E-2</c:v>
                </c:pt>
                <c:pt idx="695">
                  <c:v>1.5693453234858414E-2</c:v>
                </c:pt>
                <c:pt idx="696">
                  <c:v>1.5744637054862027E-2</c:v>
                </c:pt>
                <c:pt idx="697">
                  <c:v>1.5795801345553338E-2</c:v>
                </c:pt>
                <c:pt idx="698">
                  <c:v>1.5846946103673796E-2</c:v>
                </c:pt>
                <c:pt idx="699">
                  <c:v>1.5898071325966181E-2</c:v>
                </c:pt>
                <c:pt idx="700">
                  <c:v>1.5949177009174129E-2</c:v>
                </c:pt>
                <c:pt idx="701">
                  <c:v>1.6000263150042604E-2</c:v>
                </c:pt>
                <c:pt idx="702">
                  <c:v>1.6051329745317883E-2</c:v>
                </c:pt>
                <c:pt idx="703">
                  <c:v>1.6102376791747114E-2</c:v>
                </c:pt>
                <c:pt idx="704">
                  <c:v>1.6153404286078758E-2</c:v>
                </c:pt>
                <c:pt idx="705">
                  <c:v>1.6204412225061939E-2</c:v>
                </c:pt>
                <c:pt idx="706">
                  <c:v>1.6255400605447529E-2</c:v>
                </c:pt>
                <c:pt idx="707">
                  <c:v>1.6306369423987277E-2</c:v>
                </c:pt>
                <c:pt idx="708">
                  <c:v>1.6357318677433806E-2</c:v>
                </c:pt>
                <c:pt idx="709">
                  <c:v>1.6408248362541497E-2</c:v>
                </c:pt>
                <c:pt idx="710">
                  <c:v>1.6459158476065383E-2</c:v>
                </c:pt>
                <c:pt idx="711">
                  <c:v>1.6510049014761375E-2</c:v>
                </c:pt>
                <c:pt idx="712">
                  <c:v>1.6560919975387351E-2</c:v>
                </c:pt>
                <c:pt idx="713">
                  <c:v>1.6611771354701411E-2</c:v>
                </c:pt>
                <c:pt idx="714">
                  <c:v>1.666260314946363E-2</c:v>
                </c:pt>
                <c:pt idx="715">
                  <c:v>1.6713415356434731E-2</c:v>
                </c:pt>
                <c:pt idx="716">
                  <c:v>1.6764207972376325E-2</c:v>
                </c:pt>
                <c:pt idx="717">
                  <c:v>1.6814980994051543E-2</c:v>
                </c:pt>
                <c:pt idx="718">
                  <c:v>1.6865734418225274E-2</c:v>
                </c:pt>
                <c:pt idx="719">
                  <c:v>1.6914592308715021E-2</c:v>
                </c:pt>
                <c:pt idx="720">
                  <c:v>1.6960463377203423E-2</c:v>
                </c:pt>
                <c:pt idx="721">
                  <c:v>1.7006291155330065E-2</c:v>
                </c:pt>
                <c:pt idx="722">
                  <c:v>1.7052075636972277E-2</c:v>
                </c:pt>
                <c:pt idx="723">
                  <c:v>1.7097816816011129E-2</c:v>
                </c:pt>
                <c:pt idx="724">
                  <c:v>1.7143514686333801E-2</c:v>
                </c:pt>
                <c:pt idx="725">
                  <c:v>1.7189169241833627E-2</c:v>
                </c:pt>
                <c:pt idx="726">
                  <c:v>1.7234780476408956E-2</c:v>
                </c:pt>
                <c:pt idx="727">
                  <c:v>1.728034838396407E-2</c:v>
                </c:pt>
                <c:pt idx="728">
                  <c:v>1.7325872958408494E-2</c:v>
                </c:pt>
                <c:pt idx="729">
                  <c:v>1.7371354193657672E-2</c:v>
                </c:pt>
                <c:pt idx="730">
                  <c:v>1.7416792083632303E-2</c:v>
                </c:pt>
                <c:pt idx="731">
                  <c:v>1.7462186622259214E-2</c:v>
                </c:pt>
                <c:pt idx="732">
                  <c:v>1.7507537803470499E-2</c:v>
                </c:pt>
                <c:pt idx="733">
                  <c:v>1.755284562120393E-2</c:v>
                </c:pt>
                <c:pt idx="734">
                  <c:v>1.7598110069402553E-2</c:v>
                </c:pt>
                <c:pt idx="735">
                  <c:v>1.7643331142015967E-2</c:v>
                </c:pt>
                <c:pt idx="736">
                  <c:v>1.7688508832998381E-2</c:v>
                </c:pt>
                <c:pt idx="737">
                  <c:v>1.7733643136310134E-2</c:v>
                </c:pt>
                <c:pt idx="738">
                  <c:v>1.7778734045917038E-2</c:v>
                </c:pt>
                <c:pt idx="739">
                  <c:v>1.7823781555790383E-2</c:v>
                </c:pt>
                <c:pt idx="740">
                  <c:v>1.7868785659907148E-2</c:v>
                </c:pt>
                <c:pt idx="741">
                  <c:v>1.7913746352250671E-2</c:v>
                </c:pt>
                <c:pt idx="742">
                  <c:v>1.795866362680866E-2</c:v>
                </c:pt>
                <c:pt idx="743">
                  <c:v>1.8003537477575403E-2</c:v>
                </c:pt>
                <c:pt idx="744">
                  <c:v>1.8048367898550001E-2</c:v>
                </c:pt>
                <c:pt idx="745">
                  <c:v>1.8093154883738121E-2</c:v>
                </c:pt>
                <c:pt idx="746">
                  <c:v>1.8137898427150478E-2</c:v>
                </c:pt>
                <c:pt idx="747">
                  <c:v>1.8182598522803253E-2</c:v>
                </c:pt>
                <c:pt idx="748">
                  <c:v>1.8227255164718979E-2</c:v>
                </c:pt>
                <c:pt idx="749">
                  <c:v>1.8271868346924795E-2</c:v>
                </c:pt>
                <c:pt idx="750">
                  <c:v>1.8316438063454399E-2</c:v>
                </c:pt>
                <c:pt idx="751">
                  <c:v>1.8360964308346977E-2</c:v>
                </c:pt>
                <c:pt idx="752">
                  <c:v>1.8405447075646737E-2</c:v>
                </c:pt>
                <c:pt idx="753">
                  <c:v>1.8449886359404033E-2</c:v>
                </c:pt>
                <c:pt idx="754">
                  <c:v>1.8494282153674907E-2</c:v>
                </c:pt>
                <c:pt idx="755">
                  <c:v>1.8538634452520655E-2</c:v>
                </c:pt>
                <c:pt idx="756">
                  <c:v>1.8582943250008491E-2</c:v>
                </c:pt>
                <c:pt idx="757">
                  <c:v>1.8627208540211319E-2</c:v>
                </c:pt>
                <c:pt idx="758">
                  <c:v>1.8671430317207523E-2</c:v>
                </c:pt>
                <c:pt idx="759">
                  <c:v>1.8715608575081172E-2</c:v>
                </c:pt>
                <c:pt idx="760">
                  <c:v>1.8759743307922256E-2</c:v>
                </c:pt>
                <c:pt idx="761">
                  <c:v>1.880383450982602E-2</c:v>
                </c:pt>
                <c:pt idx="762">
                  <c:v>1.8847882174893183E-2</c:v>
                </c:pt>
                <c:pt idx="763">
                  <c:v>1.8891886297231032E-2</c:v>
                </c:pt>
                <c:pt idx="764">
                  <c:v>1.8935846870951237E-2</c:v>
                </c:pt>
                <c:pt idx="765">
                  <c:v>1.8979763890172478E-2</c:v>
                </c:pt>
                <c:pt idx="766">
                  <c:v>1.9023637349017811E-2</c:v>
                </c:pt>
                <c:pt idx="767">
                  <c:v>1.9067467241617078E-2</c:v>
                </c:pt>
                <c:pt idx="768">
                  <c:v>1.9111253562104729E-2</c:v>
                </c:pt>
                <c:pt idx="769">
                  <c:v>1.9154996304621339E-2</c:v>
                </c:pt>
                <c:pt idx="770">
                  <c:v>1.919869546331384E-2</c:v>
                </c:pt>
                <c:pt idx="771">
                  <c:v>1.9237644806485713E-2</c:v>
                </c:pt>
                <c:pt idx="772">
                  <c:v>1.9268907487869854E-2</c:v>
                </c:pt>
                <c:pt idx="773">
                  <c:v>1.9300072415740218E-2</c:v>
                </c:pt>
                <c:pt idx="774">
                  <c:v>1.9331139580947742E-2</c:v>
                </c:pt>
                <c:pt idx="775">
                  <c:v>1.9362108974372044E-2</c:v>
                </c:pt>
                <c:pt idx="776">
                  <c:v>1.9392980586921228E-2</c:v>
                </c:pt>
                <c:pt idx="777">
                  <c:v>1.9423754409531632E-2</c:v>
                </c:pt>
                <c:pt idx="778">
                  <c:v>1.9454430433168735E-2</c:v>
                </c:pt>
                <c:pt idx="779">
                  <c:v>1.9485008648825821E-2</c:v>
                </c:pt>
                <c:pt idx="780">
                  <c:v>1.9515489047525304E-2</c:v>
                </c:pt>
                <c:pt idx="781">
                  <c:v>1.9545871620317849E-2</c:v>
                </c:pt>
                <c:pt idx="782">
                  <c:v>1.9576156358282595E-2</c:v>
                </c:pt>
                <c:pt idx="783">
                  <c:v>1.9606343252527365E-2</c:v>
                </c:pt>
                <c:pt idx="784">
                  <c:v>1.9636432294188454E-2</c:v>
                </c:pt>
                <c:pt idx="785">
                  <c:v>1.9666423474430851E-2</c:v>
                </c:pt>
                <c:pt idx="786">
                  <c:v>1.9696316784448008E-2</c:v>
                </c:pt>
                <c:pt idx="787">
                  <c:v>1.972611221546185E-2</c:v>
                </c:pt>
                <c:pt idx="788">
                  <c:v>1.9755809758723215E-2</c:v>
                </c:pt>
                <c:pt idx="789">
                  <c:v>1.9785409405510965E-2</c:v>
                </c:pt>
                <c:pt idx="790">
                  <c:v>1.9814911147133098E-2</c:v>
                </c:pt>
                <c:pt idx="791">
                  <c:v>1.984431497492542E-2</c:v>
                </c:pt>
                <c:pt idx="792">
                  <c:v>1.9873620880253306E-2</c:v>
                </c:pt>
                <c:pt idx="793">
                  <c:v>1.9902828854510373E-2</c:v>
                </c:pt>
                <c:pt idx="794">
                  <c:v>1.9931938889118286E-2</c:v>
                </c:pt>
                <c:pt idx="795">
                  <c:v>1.9960950975528042E-2</c:v>
                </c:pt>
                <c:pt idx="796">
                  <c:v>1.9989865105218677E-2</c:v>
                </c:pt>
                <c:pt idx="797">
                  <c:v>2.0018681269698139E-2</c:v>
                </c:pt>
                <c:pt idx="798">
                  <c:v>2.0047399460503275E-2</c:v>
                </c:pt>
                <c:pt idx="799">
                  <c:v>2.0076019669198752E-2</c:v>
                </c:pt>
                <c:pt idx="800">
                  <c:v>2.0104541887378365E-2</c:v>
                </c:pt>
                <c:pt idx="801">
                  <c:v>2.0132966106664592E-2</c:v>
                </c:pt>
                <c:pt idx="802">
                  <c:v>2.0164082554007059E-2</c:v>
                </c:pt>
                <c:pt idx="803">
                  <c:v>2.0192363273489802E-2</c:v>
                </c:pt>
                <c:pt idx="804">
                  <c:v>2.0220546238478649E-2</c:v>
                </c:pt>
                <c:pt idx="805">
                  <c:v>2.0248631440695192E-2</c:v>
                </c:pt>
                <c:pt idx="806">
                  <c:v>2.0276618871889421E-2</c:v>
                </c:pt>
                <c:pt idx="807">
                  <c:v>2.0304508523840147E-2</c:v>
                </c:pt>
                <c:pt idx="808">
                  <c:v>2.0332300388354801E-2</c:v>
                </c:pt>
                <c:pt idx="809">
                  <c:v>2.0359994457268986E-2</c:v>
                </c:pt>
                <c:pt idx="810">
                  <c:v>2.0387590722447353E-2</c:v>
                </c:pt>
                <c:pt idx="811">
                  <c:v>2.0415089175782719E-2</c:v>
                </c:pt>
                <c:pt idx="812">
                  <c:v>2.0442489809196742E-2</c:v>
                </c:pt>
                <c:pt idx="813">
                  <c:v>2.0469792614639687E-2</c:v>
                </c:pt>
                <c:pt idx="814">
                  <c:v>2.049699758409021E-2</c:v>
                </c:pt>
                <c:pt idx="815">
                  <c:v>2.0524104709555797E-2</c:v>
                </c:pt>
                <c:pt idx="816">
                  <c:v>2.0551113983072546E-2</c:v>
                </c:pt>
                <c:pt idx="817">
                  <c:v>2.0578025396704724E-2</c:v>
                </c:pt>
                <c:pt idx="818">
                  <c:v>2.0604838942545875E-2</c:v>
                </c:pt>
                <c:pt idx="819">
                  <c:v>2.0631554612717491E-2</c:v>
                </c:pt>
                <c:pt idx="820">
                  <c:v>2.0658172399370109E-2</c:v>
                </c:pt>
                <c:pt idx="821">
                  <c:v>2.0684692294683105E-2</c:v>
                </c:pt>
                <c:pt idx="822">
                  <c:v>2.0711114290863801E-2</c:v>
                </c:pt>
                <c:pt idx="823">
                  <c:v>2.073693463832655E-2</c:v>
                </c:pt>
                <c:pt idx="824">
                  <c:v>2.0759632216444765E-2</c:v>
                </c:pt>
                <c:pt idx="825">
                  <c:v>2.0782227666151242E-2</c:v>
                </c:pt>
                <c:pt idx="826">
                  <c:v>2.0804720980529764E-2</c:v>
                </c:pt>
                <c:pt idx="827">
                  <c:v>2.0827112152695785E-2</c:v>
                </c:pt>
                <c:pt idx="828">
                  <c:v>2.0849401175795552E-2</c:v>
                </c:pt>
                <c:pt idx="829">
                  <c:v>2.087158804300698E-2</c:v>
                </c:pt>
                <c:pt idx="830">
                  <c:v>2.0893672747538779E-2</c:v>
                </c:pt>
                <c:pt idx="831">
                  <c:v>2.0915655282631111E-2</c:v>
                </c:pt>
                <c:pt idx="832">
                  <c:v>2.0937535641554716E-2</c:v>
                </c:pt>
                <c:pt idx="833">
                  <c:v>2.0959313817612218E-2</c:v>
                </c:pt>
                <c:pt idx="834">
                  <c:v>2.0980989804137259E-2</c:v>
                </c:pt>
                <c:pt idx="835">
                  <c:v>2.1002563594494046E-2</c:v>
                </c:pt>
                <c:pt idx="836">
                  <c:v>2.1024035182078907E-2</c:v>
                </c:pt>
                <c:pt idx="837">
                  <c:v>2.1045404560318736E-2</c:v>
                </c:pt>
                <c:pt idx="838">
                  <c:v>2.1066671722671879E-2</c:v>
                </c:pt>
                <c:pt idx="839">
                  <c:v>2.1087836662627701E-2</c:v>
                </c:pt>
                <c:pt idx="840">
                  <c:v>2.1108899373707232E-2</c:v>
                </c:pt>
                <c:pt idx="841">
                  <c:v>2.1129859849461856E-2</c:v>
                </c:pt>
                <c:pt idx="842">
                  <c:v>2.1150718083474851E-2</c:v>
                </c:pt>
                <c:pt idx="843">
                  <c:v>2.1171474069360721E-2</c:v>
                </c:pt>
                <c:pt idx="844">
                  <c:v>2.1192127800764987E-2</c:v>
                </c:pt>
                <c:pt idx="845">
                  <c:v>2.121560684754719E-2</c:v>
                </c:pt>
                <c:pt idx="846">
                  <c:v>2.1236041440951908E-2</c:v>
                </c:pt>
                <c:pt idx="847">
                  <c:v>2.1256373760107226E-2</c:v>
                </c:pt>
                <c:pt idx="848">
                  <c:v>2.1276603798787309E-2</c:v>
                </c:pt>
                <c:pt idx="849">
                  <c:v>2.1296731550798857E-2</c:v>
                </c:pt>
                <c:pt idx="850">
                  <c:v>2.1316757009978714E-2</c:v>
                </c:pt>
                <c:pt idx="851">
                  <c:v>2.1336680170195826E-2</c:v>
                </c:pt>
                <c:pt idx="852">
                  <c:v>2.1356501025350159E-2</c:v>
                </c:pt>
                <c:pt idx="853">
                  <c:v>2.1376219569372249E-2</c:v>
                </c:pt>
                <c:pt idx="854">
                  <c:v>2.1395835796224734E-2</c:v>
                </c:pt>
                <c:pt idx="855">
                  <c:v>2.1413016190353743E-2</c:v>
                </c:pt>
                <c:pt idx="856">
                  <c:v>2.1432365953008372E-2</c:v>
                </c:pt>
                <c:pt idx="857">
                  <c:v>2.1451613102048957E-2</c:v>
                </c:pt>
                <c:pt idx="858">
                  <c:v>2.147075763158169E-2</c:v>
                </c:pt>
                <c:pt idx="859">
                  <c:v>2.1489799535744307E-2</c:v>
                </c:pt>
                <c:pt idx="860">
                  <c:v>2.150873880870563E-2</c:v>
                </c:pt>
                <c:pt idx="861">
                  <c:v>2.1527575444666248E-2</c:v>
                </c:pt>
                <c:pt idx="862">
                  <c:v>2.1546309437857621E-2</c:v>
                </c:pt>
                <c:pt idx="863">
                  <c:v>2.1567594023408999E-2</c:v>
                </c:pt>
                <c:pt idx="864">
                  <c:v>2.1586108048530971E-2</c:v>
                </c:pt>
                <c:pt idx="865">
                  <c:v>2.1604519412958968E-2</c:v>
                </c:pt>
                <c:pt idx="866">
                  <c:v>2.1622828111054544E-2</c:v>
                </c:pt>
                <c:pt idx="867">
                  <c:v>2.1641034137210569E-2</c:v>
                </c:pt>
                <c:pt idx="868">
                  <c:v>2.1659137485851444E-2</c:v>
                </c:pt>
                <c:pt idx="869">
                  <c:v>2.1677138151433115E-2</c:v>
                </c:pt>
                <c:pt idx="870">
                  <c:v>2.16950361284424E-2</c:v>
                </c:pt>
                <c:pt idx="871">
                  <c:v>2.1712831411398095E-2</c:v>
                </c:pt>
                <c:pt idx="872">
                  <c:v>2.1730523994849874E-2</c:v>
                </c:pt>
                <c:pt idx="873">
                  <c:v>2.1748113873379167E-2</c:v>
                </c:pt>
                <c:pt idx="874">
                  <c:v>2.176560104159829E-2</c:v>
                </c:pt>
                <c:pt idx="875">
                  <c:v>2.1783338917392658E-2</c:v>
                </c:pt>
                <c:pt idx="876">
                  <c:v>2.1803105954429348E-2</c:v>
                </c:pt>
                <c:pt idx="877">
                  <c:v>2.1822790115349548E-2</c:v>
                </c:pt>
                <c:pt idx="878">
                  <c:v>2.1842391395283947E-2</c:v>
                </c:pt>
                <c:pt idx="879">
                  <c:v>2.1861909789382728E-2</c:v>
                </c:pt>
                <c:pt idx="880">
                  <c:v>2.1881345292817312E-2</c:v>
                </c:pt>
                <c:pt idx="881">
                  <c:v>2.1900697900779274E-2</c:v>
                </c:pt>
                <c:pt idx="882">
                  <c:v>2.1919967608480116E-2</c:v>
                </c:pt>
                <c:pt idx="883">
                  <c:v>2.1939154411152798E-2</c:v>
                </c:pt>
                <c:pt idx="884">
                  <c:v>2.1958258304049776E-2</c:v>
                </c:pt>
                <c:pt idx="885">
                  <c:v>2.1977279282444754E-2</c:v>
                </c:pt>
                <c:pt idx="886">
                  <c:v>2.1996217341631135E-2</c:v>
                </c:pt>
                <c:pt idx="887">
                  <c:v>2.201507247692357E-2</c:v>
                </c:pt>
                <c:pt idx="888">
                  <c:v>2.2033844683656427E-2</c:v>
                </c:pt>
                <c:pt idx="889">
                  <c:v>2.2052533957185091E-2</c:v>
                </c:pt>
                <c:pt idx="890">
                  <c:v>2.2071140292885091E-2</c:v>
                </c:pt>
                <c:pt idx="891">
                  <c:v>2.2089663686152554E-2</c:v>
                </c:pt>
                <c:pt idx="892">
                  <c:v>2.210810413240397E-2</c:v>
                </c:pt>
                <c:pt idx="893">
                  <c:v>2.2126461627076405E-2</c:v>
                </c:pt>
                <c:pt idx="894">
                  <c:v>2.2144736165627531E-2</c:v>
                </c:pt>
                <c:pt idx="895">
                  <c:v>2.2162927743534927E-2</c:v>
                </c:pt>
                <c:pt idx="896">
                  <c:v>2.2181036356297215E-2</c:v>
                </c:pt>
                <c:pt idx="897">
                  <c:v>2.2204972474639286E-2</c:v>
                </c:pt>
                <c:pt idx="898">
                  <c:v>2.2223010708985056E-2</c:v>
                </c:pt>
                <c:pt idx="899">
                  <c:v>2.2240966413367147E-2</c:v>
                </c:pt>
                <c:pt idx="900">
                  <c:v>2.2258839583342682E-2</c:v>
                </c:pt>
                <c:pt idx="901">
                  <c:v>2.2276630214488169E-2</c:v>
                </c:pt>
                <c:pt idx="902">
                  <c:v>2.2288524523322802E-2</c:v>
                </c:pt>
                <c:pt idx="903">
                  <c:v>2.2311963842700226E-2</c:v>
                </c:pt>
                <c:pt idx="904">
                  <c:v>2.232950683102241E-2</c:v>
                </c:pt>
                <c:pt idx="905">
                  <c:v>2.2346967263027276E-2</c:v>
                </c:pt>
                <c:pt idx="906">
                  <c:v>2.2357867585142879E-2</c:v>
                </c:pt>
                <c:pt idx="907">
                  <c:v>2.2381640440820184E-2</c:v>
                </c:pt>
                <c:pt idx="908">
                  <c:v>2.239885317802719E-2</c:v>
                </c:pt>
                <c:pt idx="909">
                  <c:v>2.241598334175459E-2</c:v>
                </c:pt>
                <c:pt idx="910">
                  <c:v>2.2433030927763376E-2</c:v>
                </c:pt>
                <c:pt idx="911">
                  <c:v>2.245244717861412E-2</c:v>
                </c:pt>
                <c:pt idx="912">
                  <c:v>2.2466878349767742E-2</c:v>
                </c:pt>
                <c:pt idx="913">
                  <c:v>2.2488060812799159E-2</c:v>
                </c:pt>
                <c:pt idx="914">
                  <c:v>2.2504615987824206E-2</c:v>
                </c:pt>
                <c:pt idx="915">
                  <c:v>2.2521088113142528E-2</c:v>
                </c:pt>
                <c:pt idx="916">
                  <c:v>2.2537477184676944E-2</c:v>
                </c:pt>
                <c:pt idx="917">
                  <c:v>2.2553783198371084E-2</c:v>
                </c:pt>
                <c:pt idx="918">
                  <c:v>2.2570006150188723E-2</c:v>
                </c:pt>
                <c:pt idx="919">
                  <c:v>2.2586146036114443E-2</c:v>
                </c:pt>
                <c:pt idx="920">
                  <c:v>2.2602202852153412E-2</c:v>
                </c:pt>
                <c:pt idx="921">
                  <c:v>2.2618176594330949E-2</c:v>
                </c:pt>
                <c:pt idx="922">
                  <c:v>2.2634067258693172E-2</c:v>
                </c:pt>
                <c:pt idx="923">
                  <c:v>2.2649874841306573E-2</c:v>
                </c:pt>
                <c:pt idx="924">
                  <c:v>2.2665599338258447E-2</c:v>
                </c:pt>
                <c:pt idx="925">
                  <c:v>2.2681240745656452E-2</c:v>
                </c:pt>
                <c:pt idx="926">
                  <c:v>2.26967990596284E-2</c:v>
                </c:pt>
                <c:pt idx="927">
                  <c:v>2.2709412797373443E-2</c:v>
                </c:pt>
                <c:pt idx="928">
                  <c:v>2.2720793285346593E-2</c:v>
                </c:pt>
                <c:pt idx="929">
                  <c:v>2.2732084185840173E-2</c:v>
                </c:pt>
                <c:pt idx="930">
                  <c:v>2.2743285495843549E-2</c:v>
                </c:pt>
                <c:pt idx="931">
                  <c:v>2.2754397212370613E-2</c:v>
                </c:pt>
                <c:pt idx="932">
                  <c:v>2.2765419332458479E-2</c:v>
                </c:pt>
                <c:pt idx="933">
                  <c:v>2.2776351853168786E-2</c:v>
                </c:pt>
                <c:pt idx="934">
                  <c:v>2.2787194771585945E-2</c:v>
                </c:pt>
                <c:pt idx="935">
                  <c:v>2.2797948084819993E-2</c:v>
                </c:pt>
                <c:pt idx="936">
                  <c:v>2.2808611790003309E-2</c:v>
                </c:pt>
                <c:pt idx="937">
                  <c:v>2.2819185884292797E-2</c:v>
                </c:pt>
                <c:pt idx="938">
                  <c:v>2.2829670364869013E-2</c:v>
                </c:pt>
                <c:pt idx="939">
                  <c:v>2.2840065228936168E-2</c:v>
                </c:pt>
                <c:pt idx="940">
                  <c:v>2.2850370473723434E-2</c:v>
                </c:pt>
                <c:pt idx="941">
                  <c:v>2.2860586096482543E-2</c:v>
                </c:pt>
                <c:pt idx="942">
                  <c:v>2.2870712094489761E-2</c:v>
                </c:pt>
                <c:pt idx="943">
                  <c:v>2.2880748465044995E-2</c:v>
                </c:pt>
                <c:pt idx="944">
                  <c:v>2.2890695205472253E-2</c:v>
                </c:pt>
                <c:pt idx="945">
                  <c:v>2.2900552313119629E-2</c:v>
                </c:pt>
                <c:pt idx="946">
                  <c:v>2.2910319785358211E-2</c:v>
                </c:pt>
                <c:pt idx="947">
                  <c:v>2.2919997619584055E-2</c:v>
                </c:pt>
                <c:pt idx="948">
                  <c:v>2.2929585813216427E-2</c:v>
                </c:pt>
                <c:pt idx="949">
                  <c:v>2.2939084363698695E-2</c:v>
                </c:pt>
                <c:pt idx="950">
                  <c:v>2.2948493268497863E-2</c:v>
                </c:pt>
                <c:pt idx="951">
                  <c:v>2.2957812525105262E-2</c:v>
                </c:pt>
                <c:pt idx="952">
                  <c:v>2.2967042131035856E-2</c:v>
                </c:pt>
                <c:pt idx="953">
                  <c:v>2.2976182083828716E-2</c:v>
                </c:pt>
                <c:pt idx="954">
                  <c:v>2.298523238104612E-2</c:v>
                </c:pt>
                <c:pt idx="955">
                  <c:v>2.2994193020275312E-2</c:v>
                </c:pt>
                <c:pt idx="956">
                  <c:v>2.3003063999126314E-2</c:v>
                </c:pt>
                <c:pt idx="957">
                  <c:v>2.3011845315234113E-2</c:v>
                </c:pt>
                <c:pt idx="958">
                  <c:v>2.3020536966256472E-2</c:v>
                </c:pt>
                <c:pt idx="959">
                  <c:v>2.3029138949876123E-2</c:v>
                </c:pt>
                <c:pt idx="960">
                  <c:v>2.303765126379901E-2</c:v>
                </c:pt>
                <c:pt idx="961">
                  <c:v>2.3046073905755388E-2</c:v>
                </c:pt>
                <c:pt idx="962">
                  <c:v>2.3054406873498946E-2</c:v>
                </c:pt>
                <c:pt idx="963">
                  <c:v>2.3062650164807675E-2</c:v>
                </c:pt>
                <c:pt idx="964">
                  <c:v>2.3070803777483447E-2</c:v>
                </c:pt>
                <c:pt idx="965">
                  <c:v>2.3078867709351341E-2</c:v>
                </c:pt>
                <c:pt idx="966">
                  <c:v>2.3086841958261849E-2</c:v>
                </c:pt>
                <c:pt idx="967">
                  <c:v>2.3094726522087571E-2</c:v>
                </c:pt>
                <c:pt idx="968">
                  <c:v>2.3102521398726084E-2</c:v>
                </c:pt>
                <c:pt idx="969">
                  <c:v>2.3110226586099049E-2</c:v>
                </c:pt>
                <c:pt idx="970">
                  <c:v>2.3117842082151341E-2</c:v>
                </c:pt>
                <c:pt idx="971">
                  <c:v>2.3125367884852147E-2</c:v>
                </c:pt>
                <c:pt idx="972">
                  <c:v>2.3132803992194303E-2</c:v>
                </c:pt>
                <c:pt idx="973">
                  <c:v>2.3140150402195182E-2</c:v>
                </c:pt>
                <c:pt idx="974">
                  <c:v>2.3147407112894924E-2</c:v>
                </c:pt>
                <c:pt idx="975">
                  <c:v>2.3154574122358856E-2</c:v>
                </c:pt>
                <c:pt idx="976">
                  <c:v>2.3161651428675083E-2</c:v>
                </c:pt>
                <c:pt idx="977">
                  <c:v>2.3168639029956896E-2</c:v>
                </c:pt>
                <c:pt idx="978">
                  <c:v>2.3175536924339921E-2</c:v>
                </c:pt>
                <c:pt idx="979">
                  <c:v>2.3188602392137124E-2</c:v>
                </c:pt>
                <c:pt idx="980">
                  <c:v>2.3191432512590072E-2</c:v>
                </c:pt>
                <c:pt idx="981">
                  <c:v>2.319416791456054E-2</c:v>
                </c:pt>
                <c:pt idx="982">
                  <c:v>2.3196808597278292E-2</c:v>
                </c:pt>
                <c:pt idx="983">
                  <c:v>2.3199354560000253E-2</c:v>
                </c:pt>
                <c:pt idx="984">
                  <c:v>2.3201805802009624E-2</c:v>
                </c:pt>
                <c:pt idx="985">
                  <c:v>2.3204162322616111E-2</c:v>
                </c:pt>
                <c:pt idx="986">
                  <c:v>2.3206424121156789E-2</c:v>
                </c:pt>
                <c:pt idx="987">
                  <c:v>2.3208591196994581E-2</c:v>
                </c:pt>
                <c:pt idx="988">
                  <c:v>2.321066354951978E-2</c:v>
                </c:pt>
                <c:pt idx="989">
                  <c:v>2.3212641178148748E-2</c:v>
                </c:pt>
                <c:pt idx="990">
                  <c:v>2.3214524082324776E-2</c:v>
                </c:pt>
                <c:pt idx="991">
                  <c:v>2.3216312261518098E-2</c:v>
                </c:pt>
                <c:pt idx="992">
                  <c:v>2.3218005715225004E-2</c:v>
                </c:pt>
                <c:pt idx="993">
                  <c:v>2.3219604442968948E-2</c:v>
                </c:pt>
                <c:pt idx="994">
                  <c:v>2.3221108444299875E-2</c:v>
                </c:pt>
                <c:pt idx="995">
                  <c:v>2.3222517718794675E-2</c:v>
                </c:pt>
                <c:pt idx="996">
                  <c:v>2.3223832266056076E-2</c:v>
                </c:pt>
                <c:pt idx="997">
                  <c:v>2.32250520857144E-2</c:v>
                </c:pt>
                <c:pt idx="998">
                  <c:v>2.3226177177426251E-2</c:v>
                </c:pt>
                <c:pt idx="999">
                  <c:v>2.322720754087473E-2</c:v>
                </c:pt>
                <c:pt idx="1000">
                  <c:v>2.3228143175769659E-2</c:v>
                </c:pt>
                <c:pt idx="1001">
                  <c:v>2.3228984081848238E-2</c:v>
                </c:pt>
                <c:pt idx="1002">
                  <c:v>2.3229730258873284E-2</c:v>
                </c:pt>
                <c:pt idx="1003">
                  <c:v>2.3230381706634773E-2</c:v>
                </c:pt>
                <c:pt idx="1004">
                  <c:v>2.3230938424949398E-2</c:v>
                </c:pt>
                <c:pt idx="1005">
                  <c:v>2.3231400413660574E-2</c:v>
                </c:pt>
                <c:pt idx="1006">
                  <c:v>2.3231767672637998E-2</c:v>
                </c:pt>
                <c:pt idx="1007">
                  <c:v>2.3232040201778291E-2</c:v>
                </c:pt>
                <c:pt idx="1008">
                  <c:v>2.3232218001005032E-2</c:v>
                </c:pt>
                <c:pt idx="1009">
                  <c:v>2.3232301070267844E-2</c:v>
                </c:pt>
                <c:pt idx="1010">
                  <c:v>2.3233372916328338E-2</c:v>
                </c:pt>
                <c:pt idx="1011">
                  <c:v>2.3233342359412431E-2</c:v>
                </c:pt>
                <c:pt idx="1012">
                  <c:v>2.32332173252849E-2</c:v>
                </c:pt>
                <c:pt idx="1013">
                  <c:v>2.3232997813981558E-2</c:v>
                </c:pt>
                <c:pt idx="1014">
                  <c:v>2.3232683825563559E-2</c:v>
                </c:pt>
                <c:pt idx="1015">
                  <c:v>2.3232275360119577E-2</c:v>
                </c:pt>
                <c:pt idx="1016">
                  <c:v>2.3231772417764709E-2</c:v>
                </c:pt>
                <c:pt idx="1017">
                  <c:v>2.3231174998640487E-2</c:v>
                </c:pt>
                <c:pt idx="1018">
                  <c:v>2.3230483102915072E-2</c:v>
                </c:pt>
                <c:pt idx="1019">
                  <c:v>2.3229696730783071E-2</c:v>
                </c:pt>
                <c:pt idx="1020">
                  <c:v>2.3228815882465944E-2</c:v>
                </c:pt>
                <c:pt idx="1021">
                  <c:v>2.3227840558211796E-2</c:v>
                </c:pt>
                <c:pt idx="1022">
                  <c:v>2.3226770758295164E-2</c:v>
                </c:pt>
                <c:pt idx="1023">
                  <c:v>2.3225606483017011E-2</c:v>
                </c:pt>
                <c:pt idx="1024">
                  <c:v>2.322434773270516E-2</c:v>
                </c:pt>
                <c:pt idx="1025">
                  <c:v>2.3222994507713861E-2</c:v>
                </c:pt>
                <c:pt idx="1026">
                  <c:v>2.3221546808424233E-2</c:v>
                </c:pt>
                <c:pt idx="1027">
                  <c:v>2.3220004635244037E-2</c:v>
                </c:pt>
                <c:pt idx="1028">
                  <c:v>2.3218367988606804E-2</c:v>
                </c:pt>
                <c:pt idx="1029">
                  <c:v>2.3216636868973808E-2</c:v>
                </c:pt>
                <c:pt idx="1030">
                  <c:v>2.321481127683209E-2</c:v>
                </c:pt>
                <c:pt idx="1031">
                  <c:v>2.3205390136300557E-2</c:v>
                </c:pt>
                <c:pt idx="1032">
                  <c:v>2.3205610266293478E-2</c:v>
                </c:pt>
                <c:pt idx="1033">
                  <c:v>2.3205749786480576E-2</c:v>
                </c:pt>
                <c:pt idx="1034">
                  <c:v>2.3205808696828652E-2</c:v>
                </c:pt>
                <c:pt idx="1035">
                  <c:v>2.3205786997323508E-2</c:v>
                </c:pt>
                <c:pt idx="1036">
                  <c:v>2.3205684687969949E-2</c:v>
                </c:pt>
                <c:pt idx="1037">
                  <c:v>2.3205501768792658E-2</c:v>
                </c:pt>
                <c:pt idx="1038">
                  <c:v>2.320523823983597E-2</c:v>
                </c:pt>
                <c:pt idx="1039">
                  <c:v>2.3204894101163002E-2</c:v>
                </c:pt>
                <c:pt idx="1040">
                  <c:v>2.3204469352856093E-2</c:v>
                </c:pt>
                <c:pt idx="1041">
                  <c:v>2.3203963995017673E-2</c:v>
                </c:pt>
                <c:pt idx="1042">
                  <c:v>2.320337802776918E-2</c:v>
                </c:pt>
                <c:pt idx="1043">
                  <c:v>2.3202711451251044E-2</c:v>
                </c:pt>
                <c:pt idx="1044">
                  <c:v>2.320196426562314E-2</c:v>
                </c:pt>
                <c:pt idx="1045">
                  <c:v>2.3201136471065868E-2</c:v>
                </c:pt>
                <c:pt idx="1046">
                  <c:v>2.3200228067777103E-2</c:v>
                </c:pt>
                <c:pt idx="1047">
                  <c:v>2.3199239055975467E-2</c:v>
                </c:pt>
                <c:pt idx="1048">
                  <c:v>2.3198169435898586E-2</c:v>
                </c:pt>
                <c:pt idx="1049">
                  <c:v>2.3197019207803083E-2</c:v>
                </c:pt>
                <c:pt idx="1050">
                  <c:v>2.319578837196546E-2</c:v>
                </c:pt>
                <c:pt idx="1051">
                  <c:v>2.3194476928681217E-2</c:v>
                </c:pt>
                <c:pt idx="1052">
                  <c:v>2.3193084878265515E-2</c:v>
                </c:pt>
                <c:pt idx="1053">
                  <c:v>2.3191612221052729E-2</c:v>
                </c:pt>
                <c:pt idx="1054">
                  <c:v>2.3190058957396235E-2</c:v>
                </c:pt>
                <c:pt idx="1055">
                  <c:v>2.3188425087669509E-2</c:v>
                </c:pt>
                <c:pt idx="1056">
                  <c:v>2.3186710612264801E-2</c:v>
                </c:pt>
                <c:pt idx="1057">
                  <c:v>2.3184915531593808E-2</c:v>
                </c:pt>
                <c:pt idx="1058">
                  <c:v>2.3183039846087879E-2</c:v>
                </c:pt>
                <c:pt idx="1059">
                  <c:v>2.3181083556197579E-2</c:v>
                </c:pt>
                <c:pt idx="1060">
                  <c:v>2.3179046662392698E-2</c:v>
                </c:pt>
                <c:pt idx="1061">
                  <c:v>2.3176929165162459E-2</c:v>
                </c:pt>
                <c:pt idx="1062">
                  <c:v>2.3173832110780338E-2</c:v>
                </c:pt>
                <c:pt idx="1063">
                  <c:v>2.3171483109604193E-2</c:v>
                </c:pt>
                <c:pt idx="1064">
                  <c:v>2.3169053291219776E-2</c:v>
                </c:pt>
                <c:pt idx="1065">
                  <c:v>2.3166542656210518E-2</c:v>
                </c:pt>
                <c:pt idx="1066">
                  <c:v>2.3163951205179549E-2</c:v>
                </c:pt>
                <c:pt idx="1067">
                  <c:v>2.3161278938749273E-2</c:v>
                </c:pt>
                <c:pt idx="1068">
                  <c:v>2.3158525857561594E-2</c:v>
                </c:pt>
                <c:pt idx="1069">
                  <c:v>2.3155691962277677E-2</c:v>
                </c:pt>
                <c:pt idx="1070">
                  <c:v>2.3152777253578401E-2</c:v>
                </c:pt>
                <c:pt idx="1071">
                  <c:v>2.3149781732163484E-2</c:v>
                </c:pt>
                <c:pt idx="1072">
                  <c:v>2.3146705398752569E-2</c:v>
                </c:pt>
                <c:pt idx="1073">
                  <c:v>2.3143548254084569E-2</c:v>
                </c:pt>
                <c:pt idx="1074">
                  <c:v>2.3140310298917895E-2</c:v>
                </c:pt>
                <c:pt idx="1075">
                  <c:v>2.3136991534030003E-2</c:v>
                </c:pt>
                <c:pt idx="1076">
                  <c:v>2.3133591960218067E-2</c:v>
                </c:pt>
                <c:pt idx="1077">
                  <c:v>2.3130111578298744E-2</c:v>
                </c:pt>
                <c:pt idx="1078">
                  <c:v>2.3126550389107756E-2</c:v>
                </c:pt>
                <c:pt idx="1079">
                  <c:v>2.3122908393500743E-2</c:v>
                </c:pt>
                <c:pt idx="1080">
                  <c:v>2.3119185592352185E-2</c:v>
                </c:pt>
                <c:pt idx="1081">
                  <c:v>2.3115381986556268E-2</c:v>
                </c:pt>
                <c:pt idx="1082">
                  <c:v>2.3111497577026456E-2</c:v>
                </c:pt>
                <c:pt idx="1083">
                  <c:v>2.3107965164928614E-2</c:v>
                </c:pt>
                <c:pt idx="1084">
                  <c:v>2.3106956774388888E-2</c:v>
                </c:pt>
                <c:pt idx="1085">
                  <c:v>2.3105881620939218E-2</c:v>
                </c:pt>
                <c:pt idx="1086">
                  <c:v>2.3104739704792921E-2</c:v>
                </c:pt>
                <c:pt idx="1087">
                  <c:v>2.3103531026176221E-2</c:v>
                </c:pt>
                <c:pt idx="1088">
                  <c:v>2.3102255585329367E-2</c:v>
                </c:pt>
                <c:pt idx="1089">
                  <c:v>2.3100913382505302E-2</c:v>
                </c:pt>
                <c:pt idx="1090">
                  <c:v>2.3099504417970342E-2</c:v>
                </c:pt>
                <c:pt idx="1091">
                  <c:v>2.3098028692004148E-2</c:v>
                </c:pt>
                <c:pt idx="1092">
                  <c:v>2.3096486204899309E-2</c:v>
                </c:pt>
                <c:pt idx="1093">
                  <c:v>2.3094876956961993E-2</c:v>
                </c:pt>
                <c:pt idx="1094">
                  <c:v>2.3093200948511503E-2</c:v>
                </c:pt>
                <c:pt idx="1095">
                  <c:v>2.3091458179880505E-2</c:v>
                </c:pt>
                <c:pt idx="1096">
                  <c:v>2.3089648651414808E-2</c:v>
                </c:pt>
                <c:pt idx="1097">
                  <c:v>2.3087772363473355E-2</c:v>
                </c:pt>
                <c:pt idx="1098">
                  <c:v>2.308582931642823E-2</c:v>
                </c:pt>
                <c:pt idx="1099">
                  <c:v>2.3083819510665536E-2</c:v>
                </c:pt>
                <c:pt idx="1100">
                  <c:v>2.3081742946583644E-2</c:v>
                </c:pt>
                <c:pt idx="1101">
                  <c:v>2.3079599624594712E-2</c:v>
                </c:pt>
                <c:pt idx="1102">
                  <c:v>2.3077389545124047E-2</c:v>
                </c:pt>
                <c:pt idx="1103">
                  <c:v>2.3075112708609874E-2</c:v>
                </c:pt>
                <c:pt idx="1104">
                  <c:v>2.3072769115504429E-2</c:v>
                </c:pt>
                <c:pt idx="1105">
                  <c:v>2.3070008981215633E-2</c:v>
                </c:pt>
                <c:pt idx="1106">
                  <c:v>2.3067522339854207E-2</c:v>
                </c:pt>
                <c:pt idx="1107">
                  <c:v>2.306496894340716E-2</c:v>
                </c:pt>
                <c:pt idx="1108">
                  <c:v>2.3062348792381483E-2</c:v>
                </c:pt>
                <c:pt idx="1109">
                  <c:v>2.3059661887296863E-2</c:v>
                </c:pt>
                <c:pt idx="1110">
                  <c:v>2.3056908228686362E-2</c:v>
                </c:pt>
                <c:pt idx="1111">
                  <c:v>2.3054087817096607E-2</c:v>
                </c:pt>
                <c:pt idx="1112">
                  <c:v>2.3051200653086929E-2</c:v>
                </c:pt>
                <c:pt idx="1113">
                  <c:v>2.3048246737230462E-2</c:v>
                </c:pt>
                <c:pt idx="1114">
                  <c:v>2.3045226070113257E-2</c:v>
                </c:pt>
                <c:pt idx="1115">
                  <c:v>2.3042138652334506E-2</c:v>
                </c:pt>
                <c:pt idx="1116">
                  <c:v>2.3038984484506982E-2</c:v>
                </c:pt>
                <c:pt idx="1117">
                  <c:v>2.3035763567256371E-2</c:v>
                </c:pt>
                <c:pt idx="1118">
                  <c:v>2.3032475901221726E-2</c:v>
                </c:pt>
                <c:pt idx="1119">
                  <c:v>2.3029121487055673E-2</c:v>
                </c:pt>
                <c:pt idx="1120">
                  <c:v>2.3025700325423327E-2</c:v>
                </c:pt>
                <c:pt idx="1121">
                  <c:v>2.3022212417004036E-2</c:v>
                </c:pt>
                <c:pt idx="1122">
                  <c:v>2.3018657762489191E-2</c:v>
                </c:pt>
                <c:pt idx="1123">
                  <c:v>2.3015036362584635E-2</c:v>
                </c:pt>
                <c:pt idx="1124">
                  <c:v>2.3011348218008702E-2</c:v>
                </c:pt>
                <c:pt idx="1125">
                  <c:v>2.300759332949286E-2</c:v>
                </c:pt>
                <c:pt idx="1126">
                  <c:v>2.3003771697782813E-2</c:v>
                </c:pt>
                <c:pt idx="1127">
                  <c:v>2.2999883323636311E-2</c:v>
                </c:pt>
                <c:pt idx="1128">
                  <c:v>2.2995928207824902E-2</c:v>
                </c:pt>
                <c:pt idx="1129">
                  <c:v>2.2991906351133275E-2</c:v>
                </c:pt>
                <c:pt idx="1130">
                  <c:v>2.2987817754359693E-2</c:v>
                </c:pt>
                <c:pt idx="1131">
                  <c:v>2.2983662418314905E-2</c:v>
                </c:pt>
                <c:pt idx="1132">
                  <c:v>2.2979440343823678E-2</c:v>
                </c:pt>
                <c:pt idx="1133">
                  <c:v>2.2975151531723914E-2</c:v>
                </c:pt>
                <c:pt idx="1134">
                  <c:v>2.2970795982866221E-2</c:v>
                </c:pt>
                <c:pt idx="1135">
                  <c:v>2.2966675023403237E-2</c:v>
                </c:pt>
                <c:pt idx="1136">
                  <c:v>2.2964300890342789E-2</c:v>
                </c:pt>
                <c:pt idx="1137">
                  <c:v>2.2961869839758717E-2</c:v>
                </c:pt>
                <c:pt idx="1138">
                  <c:v>2.2959381872062305E-2</c:v>
                </c:pt>
                <c:pt idx="1139">
                  <c:v>2.295683698767426E-2</c:v>
                </c:pt>
                <c:pt idx="1140">
                  <c:v>2.2954235187025798E-2</c:v>
                </c:pt>
                <c:pt idx="1141">
                  <c:v>2.295157647055646E-2</c:v>
                </c:pt>
                <c:pt idx="1142">
                  <c:v>2.2948860838716292E-2</c:v>
                </c:pt>
                <c:pt idx="1143">
                  <c:v>2.2946088291964765E-2</c:v>
                </c:pt>
                <c:pt idx="1144">
                  <c:v>2.2943258830771203E-2</c:v>
                </c:pt>
                <c:pt idx="1145">
                  <c:v>2.2940372455613908E-2</c:v>
                </c:pt>
                <c:pt idx="1146">
                  <c:v>2.2937429166981691E-2</c:v>
                </c:pt>
                <c:pt idx="1147">
                  <c:v>2.2934428965372351E-2</c:v>
                </c:pt>
                <c:pt idx="1148">
                  <c:v>2.2931371851293535E-2</c:v>
                </c:pt>
                <c:pt idx="1149">
                  <c:v>2.2928257825262307E-2</c:v>
                </c:pt>
                <c:pt idx="1150">
                  <c:v>2.2925086887805805E-2</c:v>
                </c:pt>
                <c:pt idx="1151">
                  <c:v>2.2921859039460153E-2</c:v>
                </c:pt>
                <c:pt idx="1152">
                  <c:v>2.2918574280771764E-2</c:v>
                </c:pt>
                <c:pt idx="1153">
                  <c:v>2.2915232612296242E-2</c:v>
                </c:pt>
                <c:pt idx="1154">
                  <c:v>2.2911834034599277E-2</c:v>
                </c:pt>
                <c:pt idx="1155">
                  <c:v>2.290837854825575E-2</c:v>
                </c:pt>
                <c:pt idx="1156">
                  <c:v>2.290486615384996E-2</c:v>
                </c:pt>
                <c:pt idx="1157">
                  <c:v>2.2900782306236347E-2</c:v>
                </c:pt>
                <c:pt idx="1158">
                  <c:v>2.2897147967996894E-2</c:v>
                </c:pt>
                <c:pt idx="1159">
                  <c:v>2.2893456723595468E-2</c:v>
                </c:pt>
                <c:pt idx="1160">
                  <c:v>2.2889708573656666E-2</c:v>
                </c:pt>
                <c:pt idx="1161">
                  <c:v>2.2885903518814497E-2</c:v>
                </c:pt>
                <c:pt idx="1162">
                  <c:v>2.288204155971283E-2</c:v>
                </c:pt>
                <c:pt idx="1163">
                  <c:v>2.2878122697005173E-2</c:v>
                </c:pt>
                <c:pt idx="1164">
                  <c:v>2.287414693135445E-2</c:v>
                </c:pt>
                <c:pt idx="1165">
                  <c:v>2.287011426343321E-2</c:v>
                </c:pt>
                <c:pt idx="1166">
                  <c:v>2.2866024693923653E-2</c:v>
                </c:pt>
                <c:pt idx="1167">
                  <c:v>2.2861878223518269E-2</c:v>
                </c:pt>
                <c:pt idx="1168">
                  <c:v>2.2857674852917641E-2</c:v>
                </c:pt>
                <c:pt idx="1169">
                  <c:v>2.2853414582833752E-2</c:v>
                </c:pt>
                <c:pt idx="1170">
                  <c:v>2.2849097413986899E-2</c:v>
                </c:pt>
                <c:pt idx="1171">
                  <c:v>2.284472334710768E-2</c:v>
                </c:pt>
                <c:pt idx="1172">
                  <c:v>2.2844499222007712E-2</c:v>
                </c:pt>
                <c:pt idx="1173">
                  <c:v>2.2835804522221382E-2</c:v>
                </c:pt>
                <c:pt idx="1174">
                  <c:v>2.283125976572345E-2</c:v>
                </c:pt>
                <c:pt idx="1175">
                  <c:v>2.282665811421079E-2</c:v>
                </c:pt>
                <c:pt idx="1176">
                  <c:v>2.2821999568462179E-2</c:v>
                </c:pt>
                <c:pt idx="1177">
                  <c:v>2.2817284129265588E-2</c:v>
                </c:pt>
                <c:pt idx="1178">
                  <c:v>2.2812511797418625E-2</c:v>
                </c:pt>
                <c:pt idx="1179">
                  <c:v>2.2807682573728755E-2</c:v>
                </c:pt>
                <c:pt idx="1180">
                  <c:v>2.2802796459013296E-2</c:v>
                </c:pt>
                <c:pt idx="1181">
                  <c:v>2.2797853454098543E-2</c:v>
                </c:pt>
                <c:pt idx="1182">
                  <c:v>2.2792853559820653E-2</c:v>
                </c:pt>
                <c:pt idx="1183">
                  <c:v>2.2787796777025852E-2</c:v>
                </c:pt>
                <c:pt idx="1184">
                  <c:v>2.2782683106569567E-2</c:v>
                </c:pt>
                <c:pt idx="1185">
                  <c:v>2.2777512549316418E-2</c:v>
                </c:pt>
                <c:pt idx="1186">
                  <c:v>2.2772285106141984E-2</c:v>
                </c:pt>
                <c:pt idx="1187">
                  <c:v>2.2767038728524713E-2</c:v>
                </c:pt>
                <c:pt idx="1188">
                  <c:v>2.276196556237146E-2</c:v>
                </c:pt>
                <c:pt idx="1189">
                  <c:v>2.2756839698965838E-2</c:v>
                </c:pt>
                <c:pt idx="1190">
                  <c:v>2.2751661139111149E-2</c:v>
                </c:pt>
                <c:pt idx="1191">
                  <c:v>2.2746429883619239E-2</c:v>
                </c:pt>
                <c:pt idx="1192">
                  <c:v>2.2741145933309611E-2</c:v>
                </c:pt>
                <c:pt idx="1193">
                  <c:v>2.2735809289010759E-2</c:v>
                </c:pt>
                <c:pt idx="1194">
                  <c:v>2.273041995155883E-2</c:v>
                </c:pt>
                <c:pt idx="1195">
                  <c:v>2.2724977921798523E-2</c:v>
                </c:pt>
                <c:pt idx="1196">
                  <c:v>2.2719483200582636E-2</c:v>
                </c:pt>
                <c:pt idx="1197">
                  <c:v>2.27139357887725E-2</c:v>
                </c:pt>
                <c:pt idx="1198">
                  <c:v>2.2708335687236909E-2</c:v>
                </c:pt>
                <c:pt idx="1199">
                  <c:v>2.2702682896854495E-2</c:v>
                </c:pt>
                <c:pt idx="1200">
                  <c:v>2.2696977418510254E-2</c:v>
                </c:pt>
                <c:pt idx="1201">
                  <c:v>2.2691219253098374E-2</c:v>
                </c:pt>
                <c:pt idx="1202">
                  <c:v>2.2685408401521799E-2</c:v>
                </c:pt>
                <c:pt idx="1203">
                  <c:v>2.2679544864690933E-2</c:v>
                </c:pt>
                <c:pt idx="1204">
                  <c:v>2.2673628643524485E-2</c:v>
                </c:pt>
                <c:pt idx="1205">
                  <c:v>2.2667659738950151E-2</c:v>
                </c:pt>
                <c:pt idx="1206">
                  <c:v>2.2661638151902645E-2</c:v>
                </c:pt>
                <c:pt idx="1207">
                  <c:v>2.2655563883325638E-2</c:v>
                </c:pt>
                <c:pt idx="1208">
                  <c:v>2.2649436934171801E-2</c:v>
                </c:pt>
                <c:pt idx="1209">
                  <c:v>2.2642361962697748E-2</c:v>
                </c:pt>
                <c:pt idx="1210">
                  <c:v>2.2636232903814439E-2</c:v>
                </c:pt>
                <c:pt idx="1211">
                  <c:v>2.2630051447067208E-2</c:v>
                </c:pt>
                <c:pt idx="1212">
                  <c:v>2.2623817593424873E-2</c:v>
                </c:pt>
                <c:pt idx="1213">
                  <c:v>2.2617531343864086E-2</c:v>
                </c:pt>
                <c:pt idx="1214">
                  <c:v>2.2610381942354207E-2</c:v>
                </c:pt>
                <c:pt idx="1215">
                  <c:v>2.260480166093649E-2</c:v>
                </c:pt>
                <c:pt idx="1216">
                  <c:v>2.2598358229564814E-2</c:v>
                </c:pt>
                <c:pt idx="1217">
                  <c:v>2.2591862406264089E-2</c:v>
                </c:pt>
                <c:pt idx="1218">
                  <c:v>2.2583826058738141E-2</c:v>
                </c:pt>
                <c:pt idx="1219">
                  <c:v>2.2578713587957447E-2</c:v>
                </c:pt>
                <c:pt idx="1220">
                  <c:v>2.2572060595011791E-2</c:v>
                </c:pt>
                <c:pt idx="1221">
                  <c:v>2.2565355214258474E-2</c:v>
                </c:pt>
                <c:pt idx="1222">
                  <c:v>2.2559332388449874E-2</c:v>
                </c:pt>
                <c:pt idx="1223">
                  <c:v>2.2551787293539981E-2</c:v>
                </c:pt>
                <c:pt idx="1224">
                  <c:v>2.2540103265062842E-2</c:v>
                </c:pt>
                <c:pt idx="1225">
                  <c:v>2.2533101002185113E-2</c:v>
                </c:pt>
                <c:pt idx="1226">
                  <c:v>2.2526046218142699E-2</c:v>
                </c:pt>
                <c:pt idx="1227">
                  <c:v>2.2518938914041386E-2</c:v>
                </c:pt>
                <c:pt idx="1228">
                  <c:v>2.2511779090994593E-2</c:v>
                </c:pt>
                <c:pt idx="1229">
                  <c:v>2.2504566750124487E-2</c:v>
                </c:pt>
                <c:pt idx="1230">
                  <c:v>2.2497301892561088E-2</c:v>
                </c:pt>
                <c:pt idx="1231">
                  <c:v>2.2489984519442948E-2</c:v>
                </c:pt>
                <c:pt idx="1232">
                  <c:v>2.2482614631916465E-2</c:v>
                </c:pt>
                <c:pt idx="1233">
                  <c:v>2.2475192231136563E-2</c:v>
                </c:pt>
                <c:pt idx="1234">
                  <c:v>2.2467717318266248E-2</c:v>
                </c:pt>
                <c:pt idx="1235">
                  <c:v>2.2460189894477043E-2</c:v>
                </c:pt>
                <c:pt idx="1236">
                  <c:v>2.2452609960947889E-2</c:v>
                </c:pt>
                <c:pt idx="1237">
                  <c:v>2.2444977518866916E-2</c:v>
                </c:pt>
                <c:pt idx="1238">
                  <c:v>2.2437292569430101E-2</c:v>
                </c:pt>
                <c:pt idx="1239">
                  <c:v>2.2435791917798507E-2</c:v>
                </c:pt>
                <c:pt idx="1240">
                  <c:v>2.2427918407047154E-2</c:v>
                </c:pt>
                <c:pt idx="1241">
                  <c:v>2.2419995278482114E-2</c:v>
                </c:pt>
                <c:pt idx="1242">
                  <c:v>2.2412022533276663E-2</c:v>
                </c:pt>
                <c:pt idx="1243">
                  <c:v>2.2404000172610836E-2</c:v>
                </c:pt>
                <c:pt idx="1244">
                  <c:v>2.2395928197673196E-2</c:v>
                </c:pt>
                <c:pt idx="1245">
                  <c:v>2.2387806609658844E-2</c:v>
                </c:pt>
                <c:pt idx="1246">
                  <c:v>2.2379635409770542E-2</c:v>
                </c:pt>
                <c:pt idx="1247">
                  <c:v>2.237141459921781E-2</c:v>
                </c:pt>
                <c:pt idx="1248">
                  <c:v>2.236314417921869E-2</c:v>
                </c:pt>
                <c:pt idx="1249">
                  <c:v>2.2354824150997561E-2</c:v>
                </c:pt>
                <c:pt idx="1250">
                  <c:v>2.2346454515786002E-2</c:v>
                </c:pt>
                <c:pt idx="1251">
                  <c:v>2.2338035274823899E-2</c:v>
                </c:pt>
                <c:pt idx="1252">
                  <c:v>2.2329566429357902E-2</c:v>
                </c:pt>
                <c:pt idx="1253">
                  <c:v>2.2321047980641658E-2</c:v>
                </c:pt>
                <c:pt idx="1254">
                  <c:v>2.2312479929936884E-2</c:v>
                </c:pt>
                <c:pt idx="1255">
                  <c:v>2.2303862278512075E-2</c:v>
                </c:pt>
                <c:pt idx="1256">
                  <c:v>2.2295195027643152E-2</c:v>
                </c:pt>
                <c:pt idx="1257">
                  <c:v>2.2286478178613896E-2</c:v>
                </c:pt>
                <c:pt idx="1258">
                  <c:v>2.227771173271486E-2</c:v>
                </c:pt>
                <c:pt idx="1259">
                  <c:v>2.2268895691244021E-2</c:v>
                </c:pt>
                <c:pt idx="1260">
                  <c:v>2.2260030055506568E-2</c:v>
                </c:pt>
                <c:pt idx="1261">
                  <c:v>2.2251114826815323E-2</c:v>
                </c:pt>
                <c:pt idx="1262">
                  <c:v>2.2242150006490768E-2</c:v>
                </c:pt>
                <c:pt idx="1263">
                  <c:v>2.2233135595859706E-2</c:v>
                </c:pt>
                <c:pt idx="1264">
                  <c:v>2.2224071596257024E-2</c:v>
                </c:pt>
                <c:pt idx="1265">
                  <c:v>2.2214958009024826E-2</c:v>
                </c:pt>
                <c:pt idx="1266">
                  <c:v>2.220579483551284E-2</c:v>
                </c:pt>
                <c:pt idx="1267">
                  <c:v>2.219658207707715E-2</c:v>
                </c:pt>
                <c:pt idx="1268">
                  <c:v>2.2187319735082124E-2</c:v>
                </c:pt>
                <c:pt idx="1269">
                  <c:v>2.2178007810899344E-2</c:v>
                </c:pt>
                <c:pt idx="1270">
                  <c:v>2.2168368714858829E-2</c:v>
                </c:pt>
                <c:pt idx="1271">
                  <c:v>2.2158900576344957E-2</c:v>
                </c:pt>
                <c:pt idx="1272">
                  <c:v>2.2149382727578736E-2</c:v>
                </c:pt>
                <c:pt idx="1273">
                  <c:v>2.2139815169969223E-2</c:v>
                </c:pt>
                <c:pt idx="1274">
                  <c:v>2.2130197904933153E-2</c:v>
                </c:pt>
                <c:pt idx="1275">
                  <c:v>2.2120530933894263E-2</c:v>
                </c:pt>
                <c:pt idx="1276">
                  <c:v>2.2110814258283734E-2</c:v>
                </c:pt>
                <c:pt idx="1277">
                  <c:v>2.2101047879540203E-2</c:v>
                </c:pt>
                <c:pt idx="1278">
                  <c:v>2.2091231799109518E-2</c:v>
                </c:pt>
                <c:pt idx="1279">
                  <c:v>2.208136601844499E-2</c:v>
                </c:pt>
                <c:pt idx="1280">
                  <c:v>2.2071450539007581E-2</c:v>
                </c:pt>
                <c:pt idx="1281">
                  <c:v>2.2061485362264398E-2</c:v>
                </c:pt>
                <c:pt idx="1282">
                  <c:v>2.2051470489691735E-2</c:v>
                </c:pt>
                <c:pt idx="1283">
                  <c:v>2.2041405922771803E-2</c:v>
                </c:pt>
                <c:pt idx="1284">
                  <c:v>2.2031291662994702E-2</c:v>
                </c:pt>
                <c:pt idx="1285">
                  <c:v>2.2021127711857748E-2</c:v>
                </c:pt>
                <c:pt idx="1286">
                  <c:v>2.2010914070865719E-2</c:v>
                </c:pt>
                <c:pt idx="1287">
                  <c:v>2.2000650741530382E-2</c:v>
                </c:pt>
                <c:pt idx="1288">
                  <c:v>2.1990337725371407E-2</c:v>
                </c:pt>
                <c:pt idx="1289">
                  <c:v>2.1979975023915896E-2</c:v>
                </c:pt>
                <c:pt idx="1290">
                  <c:v>2.1969562638697312E-2</c:v>
                </c:pt>
                <c:pt idx="1291">
                  <c:v>2.195589177348287E-2</c:v>
                </c:pt>
                <c:pt idx="1292">
                  <c:v>2.1945198770852891E-2</c:v>
                </c:pt>
                <c:pt idx="1293">
                  <c:v>2.1934458473516681E-2</c:v>
                </c:pt>
                <c:pt idx="1294">
                  <c:v>2.1923670882988206E-2</c:v>
                </c:pt>
                <c:pt idx="1295">
                  <c:v>2.1912836000787562E-2</c:v>
                </c:pt>
                <c:pt idx="1296">
                  <c:v>2.1901953828442514E-2</c:v>
                </c:pt>
                <c:pt idx="1297">
                  <c:v>2.1891024367486304E-2</c:v>
                </c:pt>
                <c:pt idx="1298">
                  <c:v>2.1880047619459612E-2</c:v>
                </c:pt>
                <c:pt idx="1299">
                  <c:v>2.1869023585909919E-2</c:v>
                </c:pt>
                <c:pt idx="1300">
                  <c:v>2.1857952268390171E-2</c:v>
                </c:pt>
                <c:pt idx="1301">
                  <c:v>2.1846833668461421E-2</c:v>
                </c:pt>
                <c:pt idx="1302">
                  <c:v>2.1835667787690416E-2</c:v>
                </c:pt>
                <c:pt idx="1303">
                  <c:v>2.1824454627651129E-2</c:v>
                </c:pt>
                <c:pt idx="1304">
                  <c:v>2.1813194189923887E-2</c:v>
                </c:pt>
                <c:pt idx="1305">
                  <c:v>2.1801886476095364E-2</c:v>
                </c:pt>
                <c:pt idx="1306">
                  <c:v>2.1790531487759463E-2</c:v>
                </c:pt>
                <c:pt idx="1307">
                  <c:v>2.1779129226516661E-2</c:v>
                </c:pt>
                <c:pt idx="1308">
                  <c:v>2.1767679693973776E-2</c:v>
                </c:pt>
                <c:pt idx="1309">
                  <c:v>2.1756182891744424E-2</c:v>
                </c:pt>
                <c:pt idx="1310">
                  <c:v>2.174463882144901E-2</c:v>
                </c:pt>
                <c:pt idx="1311">
                  <c:v>2.1733047484714284E-2</c:v>
                </c:pt>
                <c:pt idx="1312">
                  <c:v>2.1721408883173792E-2</c:v>
                </c:pt>
                <c:pt idx="1313">
                  <c:v>2.1709723018468303E-2</c:v>
                </c:pt>
                <c:pt idx="1314">
                  <c:v>2.1697989892243839E-2</c:v>
                </c:pt>
                <c:pt idx="1315">
                  <c:v>2.1686209506154314E-2</c:v>
                </c:pt>
                <c:pt idx="1316">
                  <c:v>2.1674381861859986E-2</c:v>
                </c:pt>
                <c:pt idx="1317">
                  <c:v>2.1662506961027471E-2</c:v>
                </c:pt>
                <c:pt idx="1318">
                  <c:v>2.1650584805330383E-2</c:v>
                </c:pt>
                <c:pt idx="1319">
                  <c:v>2.16386153964487E-2</c:v>
                </c:pt>
                <c:pt idx="1320">
                  <c:v>2.1626598736069178E-2</c:v>
                </c:pt>
                <c:pt idx="1321">
                  <c:v>2.1614534825885368E-2</c:v>
                </c:pt>
                <c:pt idx="1322">
                  <c:v>2.160242366759739E-2</c:v>
                </c:pt>
                <c:pt idx="1323">
                  <c:v>2.1590265262911492E-2</c:v>
                </c:pt>
                <c:pt idx="1324">
                  <c:v>2.1578059613541378E-2</c:v>
                </c:pt>
                <c:pt idx="1325">
                  <c:v>2.1565806721206653E-2</c:v>
                </c:pt>
                <c:pt idx="1326">
                  <c:v>2.1553506587634157E-2</c:v>
                </c:pt>
                <c:pt idx="1327">
                  <c:v>2.1541159214557518E-2</c:v>
                </c:pt>
                <c:pt idx="1328">
                  <c:v>2.1528764603716055E-2</c:v>
                </c:pt>
                <c:pt idx="1329">
                  <c:v>2.1516322756856315E-2</c:v>
                </c:pt>
                <c:pt idx="1330">
                  <c:v>2.1503833675732078E-2</c:v>
                </c:pt>
                <c:pt idx="1331">
                  <c:v>2.1491297362102594E-2</c:v>
                </c:pt>
                <c:pt idx="1332">
                  <c:v>2.1478713817734335E-2</c:v>
                </c:pt>
                <c:pt idx="1333">
                  <c:v>2.1466083044400789E-2</c:v>
                </c:pt>
                <c:pt idx="1334">
                  <c:v>2.1453405043881574E-2</c:v>
                </c:pt>
                <c:pt idx="1335">
                  <c:v>2.144067981796266E-2</c:v>
                </c:pt>
                <c:pt idx="1336">
                  <c:v>2.1427907368437676E-2</c:v>
                </c:pt>
                <c:pt idx="1337">
                  <c:v>2.1415087697105956E-2</c:v>
                </c:pt>
                <c:pt idx="1338">
                  <c:v>2.1402220805773833E-2</c:v>
                </c:pt>
                <c:pt idx="1339">
                  <c:v>2.1389306696254214E-2</c:v>
                </c:pt>
                <c:pt idx="1340">
                  <c:v>2.1376345370366791E-2</c:v>
                </c:pt>
                <c:pt idx="1341">
                  <c:v>2.1363336829937834E-2</c:v>
                </c:pt>
                <c:pt idx="1342">
                  <c:v>2.1350281076799954E-2</c:v>
                </c:pt>
                <c:pt idx="1343">
                  <c:v>2.1333877798185314E-2</c:v>
                </c:pt>
                <c:pt idx="1344">
                  <c:v>2.1320306843019981E-2</c:v>
                </c:pt>
                <c:pt idx="1345">
                  <c:v>2.1306690338678824E-2</c:v>
                </c:pt>
                <c:pt idx="1346">
                  <c:v>2.1293028287013068E-2</c:v>
                </c:pt>
                <c:pt idx="1347">
                  <c:v>2.1279320689880955E-2</c:v>
                </c:pt>
                <c:pt idx="1348">
                  <c:v>2.1265567549145763E-2</c:v>
                </c:pt>
                <c:pt idx="1349">
                  <c:v>2.1251768866677991E-2</c:v>
                </c:pt>
                <c:pt idx="1350">
                  <c:v>2.1237924644353624E-2</c:v>
                </c:pt>
                <c:pt idx="1351">
                  <c:v>2.1224034884055203E-2</c:v>
                </c:pt>
                <c:pt idx="1352">
                  <c:v>2.1210099587671637E-2</c:v>
                </c:pt>
                <c:pt idx="1353">
                  <c:v>2.1196118757096861E-2</c:v>
                </c:pt>
                <c:pt idx="1354">
                  <c:v>2.1182092394232691E-2</c:v>
                </c:pt>
                <c:pt idx="1355">
                  <c:v>2.1168020500985547E-2</c:v>
                </c:pt>
                <c:pt idx="1356">
                  <c:v>2.1153903079269086E-2</c:v>
                </c:pt>
                <c:pt idx="1357">
                  <c:v>2.1139740131002858E-2</c:v>
                </c:pt>
                <c:pt idx="1358">
                  <c:v>2.1125531658112123E-2</c:v>
                </c:pt>
                <c:pt idx="1359">
                  <c:v>2.1111277662528922E-2</c:v>
                </c:pt>
                <c:pt idx="1360">
                  <c:v>2.1096978146191433E-2</c:v>
                </c:pt>
                <c:pt idx="1361">
                  <c:v>2.1082633111043088E-2</c:v>
                </c:pt>
                <c:pt idx="1362">
                  <c:v>2.1068242559034979E-2</c:v>
                </c:pt>
                <c:pt idx="1363">
                  <c:v>2.1053806492123024E-2</c:v>
                </c:pt>
                <c:pt idx="1364">
                  <c:v>2.1039324912270368E-2</c:v>
                </c:pt>
                <c:pt idx="1365">
                  <c:v>2.1024797821445625E-2</c:v>
                </c:pt>
                <c:pt idx="1366">
                  <c:v>2.1010225221623543E-2</c:v>
                </c:pt>
                <c:pt idx="1367">
                  <c:v>2.0995607114785222E-2</c:v>
                </c:pt>
                <c:pt idx="1368">
                  <c:v>2.0980943502918552E-2</c:v>
                </c:pt>
                <c:pt idx="1369">
                  <c:v>2.0966234388016685E-2</c:v>
                </c:pt>
                <c:pt idx="1370">
                  <c:v>2.0951479772079326E-2</c:v>
                </c:pt>
                <c:pt idx="1371">
                  <c:v>2.0936679657111889E-2</c:v>
                </c:pt>
                <c:pt idx="1372">
                  <c:v>2.0921834045126795E-2</c:v>
                </c:pt>
                <c:pt idx="1373">
                  <c:v>2.0906942938142589E-2</c:v>
                </c:pt>
                <c:pt idx="1374">
                  <c:v>2.0892006338182639E-2</c:v>
                </c:pt>
                <c:pt idx="1375">
                  <c:v>2.0877024247278199E-2</c:v>
                </c:pt>
                <c:pt idx="1376">
                  <c:v>2.0861996667465559E-2</c:v>
                </c:pt>
                <c:pt idx="1377">
                  <c:v>2.0846923600787572E-2</c:v>
                </c:pt>
                <c:pt idx="1378">
                  <c:v>2.0831805049293238E-2</c:v>
                </c:pt>
                <c:pt idx="1379">
                  <c:v>2.0816641015037673E-2</c:v>
                </c:pt>
                <c:pt idx="1380">
                  <c:v>2.0801431500082134E-2</c:v>
                </c:pt>
                <c:pt idx="1381">
                  <c:v>2.0786176506494228E-2</c:v>
                </c:pt>
                <c:pt idx="1382">
                  <c:v>2.0770876036347478E-2</c:v>
                </c:pt>
                <c:pt idx="1383">
                  <c:v>2.0755530091721531E-2</c:v>
                </c:pt>
                <c:pt idx="1384">
                  <c:v>2.0740138674702608E-2</c:v>
                </c:pt>
                <c:pt idx="1385">
                  <c:v>2.0724701787382626E-2</c:v>
                </c:pt>
                <c:pt idx="1386">
                  <c:v>2.0709219431860073E-2</c:v>
                </c:pt>
                <c:pt idx="1387">
                  <c:v>2.0693691610238686E-2</c:v>
                </c:pt>
                <c:pt idx="1388">
                  <c:v>2.0678118324629877E-2</c:v>
                </c:pt>
                <c:pt idx="1389">
                  <c:v>2.066249957714987E-2</c:v>
                </c:pt>
                <c:pt idx="1390">
                  <c:v>2.0646835369921894E-2</c:v>
                </c:pt>
                <c:pt idx="1391">
                  <c:v>2.0631125705074662E-2</c:v>
                </c:pt>
                <c:pt idx="1392">
                  <c:v>2.0615370584743452E-2</c:v>
                </c:pt>
                <c:pt idx="1393">
                  <c:v>2.0599570011070108E-2</c:v>
                </c:pt>
                <c:pt idx="1394">
                  <c:v>2.0583723986201299E-2</c:v>
                </c:pt>
                <c:pt idx="1395">
                  <c:v>2.0567895984896067E-2</c:v>
                </c:pt>
                <c:pt idx="1396">
                  <c:v>2.0552405155005567E-2</c:v>
                </c:pt>
                <c:pt idx="1397">
                  <c:v>2.0536871999920537E-2</c:v>
                </c:pt>
                <c:pt idx="1398">
                  <c:v>2.0521296521606971E-2</c:v>
                </c:pt>
                <c:pt idx="1399">
                  <c:v>2.0505678722036767E-2</c:v>
                </c:pt>
                <c:pt idx="1400">
                  <c:v>2.0490018603186867E-2</c:v>
                </c:pt>
                <c:pt idx="1401">
                  <c:v>2.0474316167039246E-2</c:v>
                </c:pt>
                <c:pt idx="1402">
                  <c:v>2.0458571415581796E-2</c:v>
                </c:pt>
                <c:pt idx="1403">
                  <c:v>2.0442784350807437E-2</c:v>
                </c:pt>
                <c:pt idx="1404">
                  <c:v>2.0426954974714358E-2</c:v>
                </c:pt>
                <c:pt idx="1405">
                  <c:v>2.0411083289306433E-2</c:v>
                </c:pt>
                <c:pt idx="1406">
                  <c:v>2.0395169296592137E-2</c:v>
                </c:pt>
                <c:pt idx="1407">
                  <c:v>2.0379212998586294E-2</c:v>
                </c:pt>
                <c:pt idx="1408">
                  <c:v>2.0363214397308118E-2</c:v>
                </c:pt>
                <c:pt idx="1409">
                  <c:v>2.0347173494782943E-2</c:v>
                </c:pt>
                <c:pt idx="1410">
                  <c:v>2.0331090293040706E-2</c:v>
                </c:pt>
                <c:pt idx="1411">
                  <c:v>2.0314964794117041E-2</c:v>
                </c:pt>
                <c:pt idx="1412">
                  <c:v>2.0298797000053055E-2</c:v>
                </c:pt>
                <c:pt idx="1413">
                  <c:v>2.0282586912895108E-2</c:v>
                </c:pt>
                <c:pt idx="1414">
                  <c:v>2.0266334534694386E-2</c:v>
                </c:pt>
                <c:pt idx="1415">
                  <c:v>2.0250039867508639E-2</c:v>
                </c:pt>
                <c:pt idx="1416">
                  <c:v>2.0233702913399338E-2</c:v>
                </c:pt>
                <c:pt idx="1417">
                  <c:v>2.021498033144967E-2</c:v>
                </c:pt>
                <c:pt idx="1418">
                  <c:v>2.0198552769473955E-2</c:v>
                </c:pt>
                <c:pt idx="1419">
                  <c:v>2.0182082927091335E-2</c:v>
                </c:pt>
                <c:pt idx="1420">
                  <c:v>2.0165570806385848E-2</c:v>
                </c:pt>
                <c:pt idx="1421">
                  <c:v>2.0149016409447218E-2</c:v>
                </c:pt>
                <c:pt idx="1422">
                  <c:v>2.0132419738370422E-2</c:v>
                </c:pt>
                <c:pt idx="1423">
                  <c:v>2.0115780795256142E-2</c:v>
                </c:pt>
                <c:pt idx="1424">
                  <c:v>2.0099099582209651E-2</c:v>
                </c:pt>
                <c:pt idx="1425">
                  <c:v>2.0082376101341913E-2</c:v>
                </c:pt>
                <c:pt idx="1426">
                  <c:v>2.0065249283559374E-2</c:v>
                </c:pt>
                <c:pt idx="1427">
                  <c:v>2.0048498666196256E-2</c:v>
                </c:pt>
                <c:pt idx="1428">
                  <c:v>2.0031705900143793E-2</c:v>
                </c:pt>
                <c:pt idx="1429">
                  <c:v>2.0014870987527279E-2</c:v>
                </c:pt>
                <c:pt idx="1430">
                  <c:v>1.999799393047659E-2</c:v>
                </c:pt>
                <c:pt idx="1431">
                  <c:v>1.9981074731127507E-2</c:v>
                </c:pt>
                <c:pt idx="1432">
                  <c:v>1.9964100920764758E-2</c:v>
                </c:pt>
                <c:pt idx="1433">
                  <c:v>1.99471099141037E-2</c:v>
                </c:pt>
                <c:pt idx="1434">
                  <c:v>1.9930064300726736E-2</c:v>
                </c:pt>
                <c:pt idx="1435">
                  <c:v>1.9912976553647127E-2</c:v>
                </c:pt>
                <c:pt idx="1436">
                  <c:v>1.9895846675027078E-2</c:v>
                </c:pt>
                <c:pt idx="1437">
                  <c:v>1.9878674667033594E-2</c:v>
                </c:pt>
                <c:pt idx="1438">
                  <c:v>1.9861460531840239E-2</c:v>
                </c:pt>
                <c:pt idx="1439">
                  <c:v>1.9844204271624727E-2</c:v>
                </c:pt>
                <c:pt idx="1440">
                  <c:v>1.9826905888570227E-2</c:v>
                </c:pt>
                <c:pt idx="1441">
                  <c:v>1.9809565384865589E-2</c:v>
                </c:pt>
                <c:pt idx="1442">
                  <c:v>1.9792182762704905E-2</c:v>
                </c:pt>
                <c:pt idx="1443">
                  <c:v>1.9774758024287509E-2</c:v>
                </c:pt>
                <c:pt idx="1444">
                  <c:v>1.975729117181798E-2</c:v>
                </c:pt>
                <c:pt idx="1445">
                  <c:v>1.9739782207505909E-2</c:v>
                </c:pt>
                <c:pt idx="1446">
                  <c:v>1.9722231133567237E-2</c:v>
                </c:pt>
                <c:pt idx="1447">
                  <c:v>1.9705236510302954E-2</c:v>
                </c:pt>
                <c:pt idx="1448">
                  <c:v>1.9691796579940885E-2</c:v>
                </c:pt>
                <c:pt idx="1449">
                  <c:v>1.9678324082766402E-2</c:v>
                </c:pt>
                <c:pt idx="1450">
                  <c:v>1.9664819020096917E-2</c:v>
                </c:pt>
                <c:pt idx="1451">
                  <c:v>1.9651281393251598E-2</c:v>
                </c:pt>
                <c:pt idx="1452">
                  <c:v>1.9637711203553974E-2</c:v>
                </c:pt>
                <c:pt idx="1453">
                  <c:v>1.9624108452330851E-2</c:v>
                </c:pt>
                <c:pt idx="1454">
                  <c:v>1.9610473140910783E-2</c:v>
                </c:pt>
                <c:pt idx="1455">
                  <c:v>1.9596805270626697E-2</c:v>
                </c:pt>
                <c:pt idx="1456">
                  <c:v>1.9583104842815006E-2</c:v>
                </c:pt>
                <c:pt idx="1457">
                  <c:v>1.9569371858814098E-2</c:v>
                </c:pt>
                <c:pt idx="1458">
                  <c:v>1.9555606319966064E-2</c:v>
                </c:pt>
                <c:pt idx="1459">
                  <c:v>1.9541808227616496E-2</c:v>
                </c:pt>
                <c:pt idx="1460">
                  <c:v>1.9527977583113608E-2</c:v>
                </c:pt>
                <c:pt idx="1461">
                  <c:v>1.9514114387809318E-2</c:v>
                </c:pt>
                <c:pt idx="1462">
                  <c:v>1.9500218643058176E-2</c:v>
                </c:pt>
                <c:pt idx="1463">
                  <c:v>1.9486290350218437E-2</c:v>
                </c:pt>
                <c:pt idx="1464">
                  <c:v>1.9472329510651202E-2</c:v>
                </c:pt>
                <c:pt idx="1465">
                  <c:v>1.9458336125720621E-2</c:v>
                </c:pt>
                <c:pt idx="1466">
                  <c:v>1.9444310196794563E-2</c:v>
                </c:pt>
                <c:pt idx="1467">
                  <c:v>1.943025172524308E-2</c:v>
                </c:pt>
                <c:pt idx="1468">
                  <c:v>1.9416160712440594E-2</c:v>
                </c:pt>
                <c:pt idx="1469">
                  <c:v>1.9398612198244333E-2</c:v>
                </c:pt>
                <c:pt idx="1470">
                  <c:v>1.9384542256528275E-2</c:v>
                </c:pt>
                <c:pt idx="1471">
                  <c:v>1.9370439950922823E-2</c:v>
                </c:pt>
                <c:pt idx="1472">
                  <c:v>1.9356305282806005E-2</c:v>
                </c:pt>
                <c:pt idx="1473">
                  <c:v>1.9342138253559103E-2</c:v>
                </c:pt>
                <c:pt idx="1474">
                  <c:v>1.9329371928872834E-2</c:v>
                </c:pt>
                <c:pt idx="1475">
                  <c:v>1.9313707117215199E-2</c:v>
                </c:pt>
                <c:pt idx="1476">
                  <c:v>1.9299443012896406E-2</c:v>
                </c:pt>
                <c:pt idx="1477">
                  <c:v>1.928514655300374E-2</c:v>
                </c:pt>
                <c:pt idx="1478">
                  <c:v>1.9271697763578313E-2</c:v>
                </c:pt>
                <c:pt idx="1479">
                  <c:v>1.9257197686436037E-2</c:v>
                </c:pt>
                <c:pt idx="1480">
                  <c:v>1.9242664997794947E-2</c:v>
                </c:pt>
                <c:pt idx="1481">
                  <c:v>1.9228099699075709E-2</c:v>
                </c:pt>
                <c:pt idx="1482">
                  <c:v>1.9213501791700754E-2</c:v>
                </c:pt>
                <c:pt idx="1483">
                  <c:v>1.9198635719439097E-2</c:v>
                </c:pt>
                <c:pt idx="1484">
                  <c:v>1.918420815669308E-2</c:v>
                </c:pt>
                <c:pt idx="1485">
                  <c:v>1.9169512431922733E-2</c:v>
                </c:pt>
                <c:pt idx="1486">
                  <c:v>1.9154784104221185E-2</c:v>
                </c:pt>
                <c:pt idx="1487">
                  <c:v>1.9138175169329558E-2</c:v>
                </c:pt>
                <c:pt idx="1488">
                  <c:v>1.9123471431011747E-2</c:v>
                </c:pt>
                <c:pt idx="1489">
                  <c:v>1.9108735268101879E-2</c:v>
                </c:pt>
                <c:pt idx="1490">
                  <c:v>1.9093966682039672E-2</c:v>
                </c:pt>
                <c:pt idx="1491">
                  <c:v>1.9078205531178637E-2</c:v>
                </c:pt>
                <c:pt idx="1492">
                  <c:v>1.9064332246232375E-2</c:v>
                </c:pt>
                <c:pt idx="1493">
                  <c:v>1.9049466399382844E-2</c:v>
                </c:pt>
                <c:pt idx="1494">
                  <c:v>1.9034568135171438E-2</c:v>
                </c:pt>
                <c:pt idx="1495">
                  <c:v>1.9019637455053563E-2</c:v>
                </c:pt>
                <c:pt idx="1496">
                  <c:v>1.9004674360487882E-2</c:v>
                </c:pt>
                <c:pt idx="1497">
                  <c:v>1.8989678852936558E-2</c:v>
                </c:pt>
                <c:pt idx="1498">
                  <c:v>1.8974650933864134E-2</c:v>
                </c:pt>
                <c:pt idx="1499">
                  <c:v>1.8956477128374082E-2</c:v>
                </c:pt>
                <c:pt idx="1500">
                  <c:v>1.8946047866540427E-2</c:v>
                </c:pt>
                <c:pt idx="1501">
                  <c:v>1.8935595683360427E-2</c:v>
                </c:pt>
                <c:pt idx="1502">
                  <c:v>1.8925120579554373E-2</c:v>
                </c:pt>
                <c:pt idx="1503">
                  <c:v>1.8914622555845615E-2</c:v>
                </c:pt>
                <c:pt idx="1504">
                  <c:v>1.8904101612957934E-2</c:v>
                </c:pt>
                <c:pt idx="1505">
                  <c:v>1.8893557751617284E-2</c:v>
                </c:pt>
                <c:pt idx="1506">
                  <c:v>1.888299097255115E-2</c:v>
                </c:pt>
                <c:pt idx="1507">
                  <c:v>1.8872401276488544E-2</c:v>
                </c:pt>
                <c:pt idx="1508">
                  <c:v>1.8861788664159777E-2</c:v>
                </c:pt>
                <c:pt idx="1509">
                  <c:v>1.885115313629734E-2</c:v>
                </c:pt>
                <c:pt idx="1510">
                  <c:v>1.8840494693634604E-2</c:v>
                </c:pt>
                <c:pt idx="1511">
                  <c:v>1.8829813336906892E-2</c:v>
                </c:pt>
                <c:pt idx="1512">
                  <c:v>1.8819109066851702E-2</c:v>
                </c:pt>
                <c:pt idx="1513">
                  <c:v>1.8810575931307159E-2</c:v>
                </c:pt>
                <c:pt idx="1514">
                  <c:v>1.8797631789711958E-2</c:v>
                </c:pt>
                <c:pt idx="1515">
                  <c:v>1.8786858784109378E-2</c:v>
                </c:pt>
                <c:pt idx="1516">
                  <c:v>1.8776062868141964E-2</c:v>
                </c:pt>
                <c:pt idx="1517">
                  <c:v>1.876524404255463E-2</c:v>
                </c:pt>
                <c:pt idx="1518">
                  <c:v>1.8754402308093589E-2</c:v>
                </c:pt>
                <c:pt idx="1519">
                  <c:v>1.8743537665506797E-2</c:v>
                </c:pt>
                <c:pt idx="1520">
                  <c:v>1.8732650115543297E-2</c:v>
                </c:pt>
                <c:pt idx="1521">
                  <c:v>1.87179468869383E-2</c:v>
                </c:pt>
                <c:pt idx="1522">
                  <c:v>1.8706936053315457E-2</c:v>
                </c:pt>
                <c:pt idx="1523">
                  <c:v>1.8695902191914353E-2</c:v>
                </c:pt>
                <c:pt idx="1524">
                  <c:v>1.8684845303496681E-2</c:v>
                </c:pt>
                <c:pt idx="1525">
                  <c:v>1.8673765388825449E-2</c:v>
                </c:pt>
                <c:pt idx="1526">
                  <c:v>1.866266244866388E-2</c:v>
                </c:pt>
                <c:pt idx="1527">
                  <c:v>1.8651536483778926E-2</c:v>
                </c:pt>
                <c:pt idx="1528">
                  <c:v>1.864038749493753E-2</c:v>
                </c:pt>
                <c:pt idx="1529">
                  <c:v>1.862921548290861E-2</c:v>
                </c:pt>
                <c:pt idx="1530">
                  <c:v>1.8618020448463064E-2</c:v>
                </c:pt>
                <c:pt idx="1531">
                  <c:v>1.8606802392372869E-2</c:v>
                </c:pt>
                <c:pt idx="1532">
                  <c:v>1.8595561315411766E-2</c:v>
                </c:pt>
                <c:pt idx="1533">
                  <c:v>1.8584297218355247E-2</c:v>
                </c:pt>
                <c:pt idx="1534">
                  <c:v>1.8573010101980113E-2</c:v>
                </c:pt>
                <c:pt idx="1535">
                  <c:v>1.8560082354486671E-2</c:v>
                </c:pt>
                <c:pt idx="1536">
                  <c:v>1.8548745913624248E-2</c:v>
                </c:pt>
                <c:pt idx="1537">
                  <c:v>1.8537386455895161E-2</c:v>
                </c:pt>
                <c:pt idx="1538">
                  <c:v>1.852600398208323E-2</c:v>
                </c:pt>
                <c:pt idx="1539">
                  <c:v>1.8514598492973138E-2</c:v>
                </c:pt>
                <c:pt idx="1540">
                  <c:v>1.8503169989352201E-2</c:v>
                </c:pt>
                <c:pt idx="1541">
                  <c:v>1.8491718472007951E-2</c:v>
                </c:pt>
                <c:pt idx="1542">
                  <c:v>1.8480243941730336E-2</c:v>
                </c:pt>
                <c:pt idx="1543">
                  <c:v>1.8468746399311269E-2</c:v>
                </c:pt>
                <c:pt idx="1544">
                  <c:v>1.8457225845543098E-2</c:v>
                </c:pt>
                <c:pt idx="1545">
                  <c:v>1.8445682281221031E-2</c:v>
                </c:pt>
                <c:pt idx="1546">
                  <c:v>1.8434115707140479E-2</c:v>
                </c:pt>
                <c:pt idx="1547">
                  <c:v>1.8422526124099493E-2</c:v>
                </c:pt>
                <c:pt idx="1548">
                  <c:v>1.8410913532897432E-2</c:v>
                </c:pt>
                <c:pt idx="1549">
                  <c:v>1.8399277934335188E-2</c:v>
                </c:pt>
                <c:pt idx="1550">
                  <c:v>1.8387619329215191E-2</c:v>
                </c:pt>
                <c:pt idx="1551">
                  <c:v>1.8380949591570377E-2</c:v>
                </c:pt>
                <c:pt idx="1552">
                  <c:v>1.8373502035718792E-2</c:v>
                </c:pt>
                <c:pt idx="1553">
                  <c:v>1.8366039474045304E-2</c:v>
                </c:pt>
                <c:pt idx="1554">
                  <c:v>1.835856190688499E-2</c:v>
                </c:pt>
                <c:pt idx="1555">
                  <c:v>1.8351069334574022E-2</c:v>
                </c:pt>
                <c:pt idx="1556">
                  <c:v>1.8343561757448786E-2</c:v>
                </c:pt>
                <c:pt idx="1557">
                  <c:v>1.8336039175846326E-2</c:v>
                </c:pt>
                <c:pt idx="1558">
                  <c:v>1.8328501590104348E-2</c:v>
                </c:pt>
                <c:pt idx="1559">
                  <c:v>1.8320949000562085E-2</c:v>
                </c:pt>
                <c:pt idx="1560">
                  <c:v>1.8313381407558553E-2</c:v>
                </c:pt>
                <c:pt idx="1561">
                  <c:v>1.8305798811433207E-2</c:v>
                </c:pt>
                <c:pt idx="1562">
                  <c:v>1.8298201212527256E-2</c:v>
                </c:pt>
                <c:pt idx="1563">
                  <c:v>1.8290588611181467E-2</c:v>
                </c:pt>
                <c:pt idx="1564">
                  <c:v>1.8282961007737922E-2</c:v>
                </c:pt>
                <c:pt idx="1565">
                  <c:v>1.8275318402539358E-2</c:v>
                </c:pt>
                <c:pt idx="1566">
                  <c:v>1.826766079592896E-2</c:v>
                </c:pt>
                <c:pt idx="1567">
                  <c:v>1.8259988188250555E-2</c:v>
                </c:pt>
                <c:pt idx="1568">
                  <c:v>1.8252300579848856E-2</c:v>
                </c:pt>
                <c:pt idx="1569">
                  <c:v>1.8244597971069011E-2</c:v>
                </c:pt>
                <c:pt idx="1570">
                  <c:v>1.8236880362257266E-2</c:v>
                </c:pt>
                <c:pt idx="1571">
                  <c:v>1.8229147753760083E-2</c:v>
                </c:pt>
                <c:pt idx="1572">
                  <c:v>1.822140014592458E-2</c:v>
                </c:pt>
                <c:pt idx="1573">
                  <c:v>1.821363753909919E-2</c:v>
                </c:pt>
                <c:pt idx="1574">
                  <c:v>1.8205859933632128E-2</c:v>
                </c:pt>
                <c:pt idx="1575">
                  <c:v>1.8198067329873144E-2</c:v>
                </c:pt>
                <c:pt idx="1576">
                  <c:v>1.8190259728171548E-2</c:v>
                </c:pt>
                <c:pt idx="1577">
                  <c:v>1.8182437128878397E-2</c:v>
                </c:pt>
                <c:pt idx="1578">
                  <c:v>1.8174599532345632E-2</c:v>
                </c:pt>
                <c:pt idx="1579">
                  <c:v>1.8166746938924096E-2</c:v>
                </c:pt>
                <c:pt idx="1580">
                  <c:v>1.8158879348967039E-2</c:v>
                </c:pt>
                <c:pt idx="1581">
                  <c:v>1.8150996762828154E-2</c:v>
                </c:pt>
                <c:pt idx="1582">
                  <c:v>1.8143099180860905E-2</c:v>
                </c:pt>
                <c:pt idx="1583">
                  <c:v>1.8135186603420082E-2</c:v>
                </c:pt>
                <c:pt idx="1584">
                  <c:v>1.8127259030861348E-2</c:v>
                </c:pt>
                <c:pt idx="1585">
                  <c:v>1.8119316463540355E-2</c:v>
                </c:pt>
                <c:pt idx="1586">
                  <c:v>1.8111358901814086E-2</c:v>
                </c:pt>
                <c:pt idx="1587">
                  <c:v>1.8103386346039731E-2</c:v>
                </c:pt>
                <c:pt idx="1588">
                  <c:v>1.80953987965758E-2</c:v>
                </c:pt>
                <c:pt idx="1589">
                  <c:v>1.808739625378036E-2</c:v>
                </c:pt>
                <c:pt idx="1590">
                  <c:v>1.8079378718013014E-2</c:v>
                </c:pt>
                <c:pt idx="1591">
                  <c:v>1.8071346189634022E-2</c:v>
                </c:pt>
                <c:pt idx="1592">
                  <c:v>1.8063298669004083E-2</c:v>
                </c:pt>
                <c:pt idx="1593">
                  <c:v>1.8055236156484553E-2</c:v>
                </c:pt>
                <c:pt idx="1594">
                  <c:v>1.8047158652437223E-2</c:v>
                </c:pt>
                <c:pt idx="1595">
                  <c:v>1.8039066157225198E-2</c:v>
                </c:pt>
                <c:pt idx="1596">
                  <c:v>1.8030958671211808E-2</c:v>
                </c:pt>
                <c:pt idx="1597">
                  <c:v>1.8022836194761031E-2</c:v>
                </c:pt>
                <c:pt idx="1598">
                  <c:v>1.801469872823773E-2</c:v>
                </c:pt>
                <c:pt idx="1599">
                  <c:v>1.8006546272007637E-2</c:v>
                </c:pt>
                <c:pt idx="1600">
                  <c:v>1.7998378826436269E-2</c:v>
                </c:pt>
                <c:pt idx="1601">
                  <c:v>1.7990196391890673E-2</c:v>
                </c:pt>
                <c:pt idx="1602">
                  <c:v>1.7981998968738561E-2</c:v>
                </c:pt>
                <c:pt idx="1603">
                  <c:v>1.7973599242547249E-2</c:v>
                </c:pt>
                <c:pt idx="1604">
                  <c:v>1.7969239281290125E-2</c:v>
                </c:pt>
                <c:pt idx="1605">
                  <c:v>1.7964871078263871E-2</c:v>
                </c:pt>
                <c:pt idx="1606">
                  <c:v>1.7960494633576674E-2</c:v>
                </c:pt>
                <c:pt idx="1607">
                  <c:v>1.7956109947336065E-2</c:v>
                </c:pt>
                <c:pt idx="1608">
                  <c:v>1.795171701965045E-2</c:v>
                </c:pt>
                <c:pt idx="1609">
                  <c:v>1.7947315850628236E-2</c:v>
                </c:pt>
                <c:pt idx="1610">
                  <c:v>1.7942906440377611E-2</c:v>
                </c:pt>
                <c:pt idx="1611">
                  <c:v>1.7938488789007636E-2</c:v>
                </c:pt>
                <c:pt idx="1612">
                  <c:v>1.7934062896626718E-2</c:v>
                </c:pt>
                <c:pt idx="1613">
                  <c:v>1.79296287633448E-2</c:v>
                </c:pt>
                <c:pt idx="1614">
                  <c:v>1.79251863892705E-2</c:v>
                </c:pt>
                <c:pt idx="1615">
                  <c:v>1.7920735774513329E-2</c:v>
                </c:pt>
                <c:pt idx="1616">
                  <c:v>1.7916276919183658E-2</c:v>
                </c:pt>
                <c:pt idx="1617">
                  <c:v>1.791180982339121E-2</c:v>
                </c:pt>
                <c:pt idx="1618">
                  <c:v>1.7907334487245703E-2</c:v>
                </c:pt>
                <c:pt idx="1619">
                  <c:v>1.7902850910857734E-2</c:v>
                </c:pt>
                <c:pt idx="1620">
                  <c:v>1.7898359094337905E-2</c:v>
                </c:pt>
                <c:pt idx="1621">
                  <c:v>1.7893859037797243E-2</c:v>
                </c:pt>
                <c:pt idx="1622">
                  <c:v>1.7889350741346129E-2</c:v>
                </c:pt>
                <c:pt idx="1623">
                  <c:v>1.7884834205096251E-2</c:v>
                </c:pt>
                <c:pt idx="1624">
                  <c:v>1.788030942915865E-2</c:v>
                </c:pt>
                <c:pt idx="1625">
                  <c:v>1.787577641364501E-2</c:v>
                </c:pt>
                <c:pt idx="1626">
                  <c:v>1.7871235158666812E-2</c:v>
                </c:pt>
                <c:pt idx="1627">
                  <c:v>1.7866685664336399E-2</c:v>
                </c:pt>
                <c:pt idx="1628">
                  <c:v>1.7862127930765897E-2</c:v>
                </c:pt>
                <c:pt idx="1629">
                  <c:v>1.7857561958067664E-2</c:v>
                </c:pt>
                <c:pt idx="1630">
                  <c:v>1.785298774635426E-2</c:v>
                </c:pt>
                <c:pt idx="1631">
                  <c:v>1.7848405295738255E-2</c:v>
                </c:pt>
                <c:pt idx="1632">
                  <c:v>1.7843814606332872E-2</c:v>
                </c:pt>
                <c:pt idx="1633">
                  <c:v>1.7839215678251558E-2</c:v>
                </c:pt>
                <c:pt idx="1634">
                  <c:v>1.7834785575886417E-2</c:v>
                </c:pt>
                <c:pt idx="1635">
                  <c:v>1.7830183621795611E-2</c:v>
                </c:pt>
                <c:pt idx="1636">
                  <c:v>1.7825573451467062E-2</c:v>
                </c:pt>
                <c:pt idx="1637">
                  <c:v>1.7820955065015211E-2</c:v>
                </c:pt>
                <c:pt idx="1638">
                  <c:v>1.7816328462553412E-2</c:v>
                </c:pt>
                <c:pt idx="1639">
                  <c:v>1.7811693644195669E-2</c:v>
                </c:pt>
                <c:pt idx="1640">
                  <c:v>1.7807050610056212E-2</c:v>
                </c:pt>
                <c:pt idx="1641">
                  <c:v>1.780239936024992E-2</c:v>
                </c:pt>
                <c:pt idx="1642">
                  <c:v>1.7797739894891237E-2</c:v>
                </c:pt>
                <c:pt idx="1643">
                  <c:v>1.7793072214095044E-2</c:v>
                </c:pt>
                <c:pt idx="1644">
                  <c:v>1.7788396317976216E-2</c:v>
                </c:pt>
                <c:pt idx="1645">
                  <c:v>1.778371220665052E-2</c:v>
                </c:pt>
                <c:pt idx="1646">
                  <c:v>1.7779019880233261E-2</c:v>
                </c:pt>
                <c:pt idx="1647">
                  <c:v>1.7774319338839981E-2</c:v>
                </c:pt>
                <c:pt idx="1648">
                  <c:v>1.7769610582586436E-2</c:v>
                </c:pt>
                <c:pt idx="1649">
                  <c:v>1.7764893611589248E-2</c:v>
                </c:pt>
                <c:pt idx="1650">
                  <c:v>1.7760168425964177E-2</c:v>
                </c:pt>
                <c:pt idx="1651">
                  <c:v>1.7755435025828065E-2</c:v>
                </c:pt>
                <c:pt idx="1652">
                  <c:v>1.7750693411297546E-2</c:v>
                </c:pt>
                <c:pt idx="1653">
                  <c:v>1.7745943582489026E-2</c:v>
                </c:pt>
                <c:pt idx="1654">
                  <c:v>1.7741185539520223E-2</c:v>
                </c:pt>
                <c:pt idx="1655">
                  <c:v>1.7736575242655952E-2</c:v>
                </c:pt>
                <c:pt idx="1656">
                  <c:v>1.7734929161789582E-2</c:v>
                </c:pt>
                <c:pt idx="1657">
                  <c:v>1.7733279966774495E-2</c:v>
                </c:pt>
                <c:pt idx="1658">
                  <c:v>1.7731627657627067E-2</c:v>
                </c:pt>
                <c:pt idx="1659">
                  <c:v>1.7729972234361496E-2</c:v>
                </c:pt>
                <c:pt idx="1660">
                  <c:v>1.7728313696994381E-2</c:v>
                </c:pt>
                <c:pt idx="1661">
                  <c:v>1.7726652045540352E-2</c:v>
                </c:pt>
                <c:pt idx="1662">
                  <c:v>1.7724987280015356E-2</c:v>
                </c:pt>
                <c:pt idx="1663">
                  <c:v>1.7723319400434461E-2</c:v>
                </c:pt>
                <c:pt idx="1664">
                  <c:v>1.7721648406813829E-2</c:v>
                </c:pt>
                <c:pt idx="1665">
                  <c:v>1.771997429916897E-2</c:v>
                </c:pt>
                <c:pt idx="1666">
                  <c:v>1.7718297077515384E-2</c:v>
                </c:pt>
                <c:pt idx="1667">
                  <c:v>1.7716616741868148E-2</c:v>
                </c:pt>
                <c:pt idx="1668">
                  <c:v>1.7714933292243856E-2</c:v>
                </c:pt>
                <c:pt idx="1669">
                  <c:v>1.7713246728657799E-2</c:v>
                </c:pt>
                <c:pt idx="1670">
                  <c:v>1.77115570511257E-2</c:v>
                </c:pt>
                <c:pt idx="1671">
                  <c:v>1.7709864259663505E-2</c:v>
                </c:pt>
                <c:pt idx="1672">
                  <c:v>1.7708168354286936E-2</c:v>
                </c:pt>
                <c:pt idx="1673">
                  <c:v>1.7706469335011722E-2</c:v>
                </c:pt>
                <c:pt idx="1674">
                  <c:v>1.7704767201854023E-2</c:v>
                </c:pt>
                <c:pt idx="1675">
                  <c:v>1.7703061954829343E-2</c:v>
                </c:pt>
                <c:pt idx="1676">
                  <c:v>1.7701353593954066E-2</c:v>
                </c:pt>
                <c:pt idx="1677">
                  <c:v>1.7699642119243263E-2</c:v>
                </c:pt>
                <c:pt idx="1678">
                  <c:v>1.7697927530713965E-2</c:v>
                </c:pt>
                <c:pt idx="1679">
                  <c:v>1.7696209828381462E-2</c:v>
                </c:pt>
                <c:pt idx="1680">
                  <c:v>1.7694489012262136E-2</c:v>
                </c:pt>
                <c:pt idx="1681">
                  <c:v>1.7692765082371928E-2</c:v>
                </c:pt>
                <c:pt idx="1682">
                  <c:v>1.7691038038727003E-2</c:v>
                </c:pt>
                <c:pt idx="1683">
                  <c:v>1.768930788134352E-2</c:v>
                </c:pt>
                <c:pt idx="1684">
                  <c:v>1.7687574610237428E-2</c:v>
                </c:pt>
                <c:pt idx="1685">
                  <c:v>1.7685838225425098E-2</c:v>
                </c:pt>
                <c:pt idx="1686">
                  <c:v>1.7684098726922701E-2</c:v>
                </c:pt>
                <c:pt idx="1687">
                  <c:v>1.7682017942468879E-2</c:v>
                </c:pt>
                <c:pt idx="1688">
                  <c:v>1.7680266897213345E-2</c:v>
                </c:pt>
                <c:pt idx="1689">
                  <c:v>1.7678512729939661E-2</c:v>
                </c:pt>
                <c:pt idx="1690">
                  <c:v>1.7676755440664688E-2</c:v>
                </c:pt>
                <c:pt idx="1691">
                  <c:v>1.7674995029404415E-2</c:v>
                </c:pt>
                <c:pt idx="1692">
                  <c:v>1.7673231496175706E-2</c:v>
                </c:pt>
                <c:pt idx="1693">
                  <c:v>1.7671464840994328E-2</c:v>
                </c:pt>
                <c:pt idx="1694">
                  <c:v>1.7669695063877583E-2</c:v>
                </c:pt>
                <c:pt idx="1695">
                  <c:v>1.7667668638700663E-2</c:v>
                </c:pt>
                <c:pt idx="1696">
                  <c:v>1.7665892171776852E-2</c:v>
                </c:pt>
                <c:pt idx="1697">
                  <c:v>1.7664112582969359E-2</c:v>
                </c:pt>
                <c:pt idx="1698">
                  <c:v>1.7662329872294606E-2</c:v>
                </c:pt>
                <c:pt idx="1699">
                  <c:v>1.7660544039769681E-2</c:v>
                </c:pt>
                <c:pt idx="1700">
                  <c:v>1.7658755085410562E-2</c:v>
                </c:pt>
                <c:pt idx="1701">
                  <c:v>1.7656963009234344E-2</c:v>
                </c:pt>
                <c:pt idx="1702">
                  <c:v>1.7655167811257876E-2</c:v>
                </c:pt>
                <c:pt idx="1703">
                  <c:v>1.7653369491497376E-2</c:v>
                </c:pt>
                <c:pt idx="1704">
                  <c:v>1.7651568049970357E-2</c:v>
                </c:pt>
                <c:pt idx="1705">
                  <c:v>1.7649763486693247E-2</c:v>
                </c:pt>
                <c:pt idx="1706">
                  <c:v>1.7647955801682692E-2</c:v>
                </c:pt>
                <c:pt idx="1707">
                  <c:v>1.7646350002991744E-2</c:v>
                </c:pt>
                <c:pt idx="1708">
                  <c:v>1.7645972406100344E-2</c:v>
                </c:pt>
                <c:pt idx="1709">
                  <c:v>1.7645593919264391E-2</c:v>
                </c:pt>
                <c:pt idx="1710">
                  <c:v>1.7645214542484973E-2</c:v>
                </c:pt>
                <c:pt idx="1711">
                  <c:v>1.7644834275763192E-2</c:v>
                </c:pt>
                <c:pt idx="1712">
                  <c:v>1.76444531190997E-2</c:v>
                </c:pt>
                <c:pt idx="1713">
                  <c:v>1.7644071072495812E-2</c:v>
                </c:pt>
                <c:pt idx="1714">
                  <c:v>1.7643688135952625E-2</c:v>
                </c:pt>
                <c:pt idx="1715">
                  <c:v>1.7643304309471013E-2</c:v>
                </c:pt>
                <c:pt idx="1716">
                  <c:v>1.7642919593051854E-2</c:v>
                </c:pt>
                <c:pt idx="1717">
                  <c:v>1.7642533986696459E-2</c:v>
                </c:pt>
                <c:pt idx="1718">
                  <c:v>1.7642147490405706E-2</c:v>
                </c:pt>
                <c:pt idx="1719">
                  <c:v>1.7641760104180691E-2</c:v>
                </c:pt>
                <c:pt idx="1720">
                  <c:v>1.7641371828022286E-2</c:v>
                </c:pt>
                <c:pt idx="1721">
                  <c:v>1.764098266193203E-2</c:v>
                </c:pt>
                <c:pt idx="1722">
                  <c:v>1.7640592605910138E-2</c:v>
                </c:pt>
                <c:pt idx="1723">
                  <c:v>1.7640201659958141E-2</c:v>
                </c:pt>
                <c:pt idx="1724">
                  <c:v>1.7639809824077139E-2</c:v>
                </c:pt>
                <c:pt idx="1725">
                  <c:v>1.7639417098268006E-2</c:v>
                </c:pt>
                <c:pt idx="1726">
                  <c:v>1.7639023482531619E-2</c:v>
                </c:pt>
                <c:pt idx="1727">
                  <c:v>1.763862897686929E-2</c:v>
                </c:pt>
                <c:pt idx="1728">
                  <c:v>1.7638233581282331E-2</c:v>
                </c:pt>
                <c:pt idx="1729">
                  <c:v>1.7637780610908576E-2</c:v>
                </c:pt>
                <c:pt idx="1730">
                  <c:v>1.7637383308342715E-2</c:v>
                </c:pt>
                <c:pt idx="1731">
                  <c:v>1.7636985115855291E-2</c:v>
                </c:pt>
                <c:pt idx="1732">
                  <c:v>1.7636586033447626E-2</c:v>
                </c:pt>
                <c:pt idx="1733">
                  <c:v>1.7636186061120145E-2</c:v>
                </c:pt>
                <c:pt idx="1734">
                  <c:v>1.7635785198874175E-2</c:v>
                </c:pt>
                <c:pt idx="1735">
                  <c:v>1.7635383446710801E-2</c:v>
                </c:pt>
                <c:pt idx="1736">
                  <c:v>1.7634980804631342E-2</c:v>
                </c:pt>
                <c:pt idx="1737">
                  <c:v>1.7634577272636454E-2</c:v>
                </c:pt>
                <c:pt idx="1738">
                  <c:v>1.7634172850727454E-2</c:v>
                </c:pt>
                <c:pt idx="1739">
                  <c:v>1.763376753890521E-2</c:v>
                </c:pt>
                <c:pt idx="1740">
                  <c:v>1.7633361337171263E-2</c:v>
                </c:pt>
                <c:pt idx="1741">
                  <c:v>1.7632954245526047E-2</c:v>
                </c:pt>
                <c:pt idx="1742">
                  <c:v>1.7632546263970879E-2</c:v>
                </c:pt>
                <c:pt idx="1743">
                  <c:v>1.7633803443204098E-2</c:v>
                </c:pt>
                <c:pt idx="1744">
                  <c:v>1.7631727631135932E-2</c:v>
                </c:pt>
                <c:pt idx="1745">
                  <c:v>1.7631316979857911E-2</c:v>
                </c:pt>
                <c:pt idx="1746">
                  <c:v>1.7630905438674314E-2</c:v>
                </c:pt>
                <c:pt idx="1747">
                  <c:v>1.7630493007586456E-2</c:v>
                </c:pt>
                <c:pt idx="1748">
                  <c:v>1.7630079686594996E-2</c:v>
                </c:pt>
                <c:pt idx="1749">
                  <c:v>1.7629665475701686E-2</c:v>
                </c:pt>
                <c:pt idx="1750">
                  <c:v>1.7629250374907181E-2</c:v>
                </c:pt>
                <c:pt idx="1751">
                  <c:v>1.7628834384212578E-2</c:v>
                </c:pt>
                <c:pt idx="1752">
                  <c:v>1.762841750361897E-2</c:v>
                </c:pt>
                <c:pt idx="1753">
                  <c:v>1.7627999733127672E-2</c:v>
                </c:pt>
                <c:pt idx="1754">
                  <c:v>1.7627581072739783E-2</c:v>
                </c:pt>
                <c:pt idx="1755">
                  <c:v>1.7627161522456171E-2</c:v>
                </c:pt>
                <c:pt idx="1756">
                  <c:v>1.7626741082278154E-2</c:v>
                </c:pt>
                <c:pt idx="1757">
                  <c:v>1.7626319752207048E-2</c:v>
                </c:pt>
                <c:pt idx="1758">
                  <c:v>1.7625897532243511E-2</c:v>
                </c:pt>
                <c:pt idx="1759">
                  <c:v>1.7625611516924464E-2</c:v>
                </c:pt>
                <c:pt idx="1760">
                  <c:v>1.7626147976045316E-2</c:v>
                </c:pt>
                <c:pt idx="1761">
                  <c:v>1.7626684940229117E-2</c:v>
                </c:pt>
                <c:pt idx="1762">
                  <c:v>1.7627222409476746E-2</c:v>
                </c:pt>
                <c:pt idx="1763">
                  <c:v>1.7627760383788639E-2</c:v>
                </c:pt>
                <c:pt idx="1764">
                  <c:v>1.7628298863166112E-2</c:v>
                </c:pt>
                <c:pt idx="1765">
                  <c:v>1.762883784760938E-2</c:v>
                </c:pt>
                <c:pt idx="1766">
                  <c:v>1.7629377337119761E-2</c:v>
                </c:pt>
                <c:pt idx="1767">
                  <c:v>1.7629917331698126E-2</c:v>
                </c:pt>
                <c:pt idx="1768">
                  <c:v>1.7630457831344482E-2</c:v>
                </c:pt>
                <c:pt idx="1769">
                  <c:v>1.7630998836060577E-2</c:v>
                </c:pt>
                <c:pt idx="1770">
                  <c:v>1.7631540345846849E-2</c:v>
                </c:pt>
                <c:pt idx="1771">
                  <c:v>1.7632082360703953E-2</c:v>
                </c:pt>
                <c:pt idx="1772">
                  <c:v>1.763262488063299E-2</c:v>
                </c:pt>
                <c:pt idx="1773">
                  <c:v>1.7633167905634611E-2</c:v>
                </c:pt>
                <c:pt idx="1774">
                  <c:v>1.7633711435709697E-2</c:v>
                </c:pt>
                <c:pt idx="1775">
                  <c:v>1.7634255470858902E-2</c:v>
                </c:pt>
                <c:pt idx="1776">
                  <c:v>1.7634800011083539E-2</c:v>
                </c:pt>
                <c:pt idx="1777">
                  <c:v>1.7635345056384047E-2</c:v>
                </c:pt>
                <c:pt idx="1778">
                  <c:v>1.7635890606761306E-2</c:v>
                </c:pt>
                <c:pt idx="1779">
                  <c:v>1.7636436662215968E-2</c:v>
                </c:pt>
                <c:pt idx="1780">
                  <c:v>1.7636983222749127E-2</c:v>
                </c:pt>
                <c:pt idx="1781">
                  <c:v>1.7638553724361104E-2</c:v>
                </c:pt>
                <c:pt idx="1782">
                  <c:v>1.7639099562848756E-2</c:v>
                </c:pt>
                <c:pt idx="1783">
                  <c:v>1.763964590371471E-2</c:v>
                </c:pt>
                <c:pt idx="1784">
                  <c:v>1.7640192746960489E-2</c:v>
                </c:pt>
                <c:pt idx="1785">
                  <c:v>1.7640740092585882E-2</c:v>
                </c:pt>
                <c:pt idx="1786">
                  <c:v>1.7639883481493913E-2</c:v>
                </c:pt>
                <c:pt idx="1787">
                  <c:v>1.7641836290981368E-2</c:v>
                </c:pt>
                <c:pt idx="1788">
                  <c:v>1.7642385143752777E-2</c:v>
                </c:pt>
                <c:pt idx="1789">
                  <c:v>1.7642934498907494E-2</c:v>
                </c:pt>
                <c:pt idx="1790">
                  <c:v>1.7642090859268982E-2</c:v>
                </c:pt>
                <c:pt idx="1791">
                  <c:v>1.7644034716371004E-2</c:v>
                </c:pt>
                <c:pt idx="1792">
                  <c:v>1.7644585578681322E-2</c:v>
                </c:pt>
                <c:pt idx="1793">
                  <c:v>1.7645136943378655E-2</c:v>
                </c:pt>
                <c:pt idx="1794">
                  <c:v>1.7646149491823634E-2</c:v>
                </c:pt>
                <c:pt idx="1795">
                  <c:v>1.7645638361961365E-2</c:v>
                </c:pt>
                <c:pt idx="1796">
                  <c:v>1.7646193364641672E-2</c:v>
                </c:pt>
                <c:pt idx="1797">
                  <c:v>1.7646748872415151E-2</c:v>
                </c:pt>
                <c:pt idx="1798">
                  <c:v>1.7647304885282461E-2</c:v>
                </c:pt>
                <c:pt idx="1799">
                  <c:v>1.7647861403244695E-2</c:v>
                </c:pt>
                <c:pt idx="1800">
                  <c:v>1.764841842630251E-2</c:v>
                </c:pt>
                <c:pt idx="1801">
                  <c:v>1.7648975954456785E-2</c:v>
                </c:pt>
                <c:pt idx="1802">
                  <c:v>1.7649533987708393E-2</c:v>
                </c:pt>
                <c:pt idx="1803">
                  <c:v>1.765009252605821E-2</c:v>
                </c:pt>
                <c:pt idx="1804">
                  <c:v>1.7650651569506893E-2</c:v>
                </c:pt>
                <c:pt idx="1805">
                  <c:v>1.7651211118055538E-2</c:v>
                </c:pt>
                <c:pt idx="1806">
                  <c:v>1.7651771171704803E-2</c:v>
                </c:pt>
                <c:pt idx="1807">
                  <c:v>1.7652331730455564E-2</c:v>
                </c:pt>
                <c:pt idx="1808">
                  <c:v>1.7652892794308695E-2</c:v>
                </c:pt>
                <c:pt idx="1809">
                  <c:v>1.7653454363265073E-2</c:v>
                </c:pt>
                <c:pt idx="1810">
                  <c:v>1.7654016437325355E-2</c:v>
                </c:pt>
                <c:pt idx="1811">
                  <c:v>1.7655219740005643E-2</c:v>
                </c:pt>
                <c:pt idx="1812">
                  <c:v>1.7656680875120352E-2</c:v>
                </c:pt>
                <c:pt idx="1813">
                  <c:v>1.7658143726257455E-2</c:v>
                </c:pt>
                <c:pt idx="1814">
                  <c:v>1.7659608293425048E-2</c:v>
                </c:pt>
                <c:pt idx="1815">
                  <c:v>1.7661074576630589E-2</c:v>
                </c:pt>
                <c:pt idx="1816">
                  <c:v>1.7662542575881075E-2</c:v>
                </c:pt>
                <c:pt idx="1817">
                  <c:v>1.7664012291184399E-2</c:v>
                </c:pt>
                <c:pt idx="1818">
                  <c:v>1.7665483722548222E-2</c:v>
                </c:pt>
                <c:pt idx="1819">
                  <c:v>1.7666956869979551E-2</c:v>
                </c:pt>
                <c:pt idx="1820">
                  <c:v>1.7668431733486051E-2</c:v>
                </c:pt>
                <c:pt idx="1821">
                  <c:v>1.7669908313075827E-2</c:v>
                </c:pt>
                <c:pt idx="1822">
                  <c:v>1.7671386608756105E-2</c:v>
                </c:pt>
                <c:pt idx="1823">
                  <c:v>1.7672866620534772E-2</c:v>
                </c:pt>
                <c:pt idx="1824">
                  <c:v>1.7674348348418616E-2</c:v>
                </c:pt>
                <c:pt idx="1825">
                  <c:v>1.7675831792415737E-2</c:v>
                </c:pt>
                <c:pt idx="1826">
                  <c:v>1.76773169525338E-2</c:v>
                </c:pt>
                <c:pt idx="1827">
                  <c:v>1.7678803828780256E-2</c:v>
                </c:pt>
                <c:pt idx="1828">
                  <c:v>1.7680292421162765E-2</c:v>
                </c:pt>
                <c:pt idx="1829">
                  <c:v>1.7681782729689215E-2</c:v>
                </c:pt>
                <c:pt idx="1830">
                  <c:v>1.7683274754366828E-2</c:v>
                </c:pt>
                <c:pt idx="1831">
                  <c:v>1.7684768495203278E-2</c:v>
                </c:pt>
                <c:pt idx="1832">
                  <c:v>1.7686263952206439E-2</c:v>
                </c:pt>
                <c:pt idx="1833">
                  <c:v>1.7687761125383981E-2</c:v>
                </c:pt>
                <c:pt idx="1834">
                  <c:v>1.7689260014743573E-2</c:v>
                </c:pt>
                <c:pt idx="1835">
                  <c:v>1.7690760620292872E-2</c:v>
                </c:pt>
                <c:pt idx="1836">
                  <c:v>1.769226294203911E-2</c:v>
                </c:pt>
                <c:pt idx="1837">
                  <c:v>1.7693766979990609E-2</c:v>
                </c:pt>
                <c:pt idx="1838">
                  <c:v>1.7695272734154811E-2</c:v>
                </c:pt>
                <c:pt idx="1839">
                  <c:v>1.7696780204539388E-2</c:v>
                </c:pt>
                <c:pt idx="1840">
                  <c:v>1.7698289391152436E-2</c:v>
                </c:pt>
                <c:pt idx="1841">
                  <c:v>1.769980029400119E-2</c:v>
                </c:pt>
                <c:pt idx="1842">
                  <c:v>1.7701835611157048E-2</c:v>
                </c:pt>
                <c:pt idx="1843">
                  <c:v>1.7703346692015304E-2</c:v>
                </c:pt>
                <c:pt idx="1844">
                  <c:v>1.7704859484529514E-2</c:v>
                </c:pt>
                <c:pt idx="1845">
                  <c:v>1.77063739887071E-2</c:v>
                </c:pt>
                <c:pt idx="1846">
                  <c:v>1.7707890204556584E-2</c:v>
                </c:pt>
                <c:pt idx="1847">
                  <c:v>1.7709408132085176E-2</c:v>
                </c:pt>
                <c:pt idx="1848">
                  <c:v>1.7710927771300514E-2</c:v>
                </c:pt>
                <c:pt idx="1849">
                  <c:v>1.7712449122210899E-2</c:v>
                </c:pt>
                <c:pt idx="1850">
                  <c:v>1.7713972184823758E-2</c:v>
                </c:pt>
                <c:pt idx="1851">
                  <c:v>1.7715496959147172E-2</c:v>
                </c:pt>
                <c:pt idx="1852">
                  <c:v>1.7717023445188568E-2</c:v>
                </c:pt>
                <c:pt idx="1853">
                  <c:v>1.7718551642956024E-2</c:v>
                </c:pt>
                <c:pt idx="1854">
                  <c:v>1.7720081552457186E-2</c:v>
                </c:pt>
                <c:pt idx="1855">
                  <c:v>1.7721613173700353E-2</c:v>
                </c:pt>
                <c:pt idx="1856">
                  <c:v>1.7723146506692735E-2</c:v>
                </c:pt>
                <c:pt idx="1857">
                  <c:v>1.7724681551442842E-2</c:v>
                </c:pt>
                <c:pt idx="1858">
                  <c:v>1.772621830795789E-2</c:v>
                </c:pt>
                <c:pt idx="1859">
                  <c:v>1.7727756776246172E-2</c:v>
                </c:pt>
                <c:pt idx="1860">
                  <c:v>1.7729296956315775E-2</c:v>
                </c:pt>
                <c:pt idx="1861">
                  <c:v>1.7730838848173901E-2</c:v>
                </c:pt>
                <c:pt idx="1862">
                  <c:v>1.7732382451828854E-2</c:v>
                </c:pt>
                <c:pt idx="1863">
                  <c:v>1.7734103312966813E-2</c:v>
                </c:pt>
                <c:pt idx="1864">
                  <c:v>1.7736477053200039E-2</c:v>
                </c:pt>
                <c:pt idx="1865">
                  <c:v>1.7738853540642502E-2</c:v>
                </c:pt>
                <c:pt idx="1866">
                  <c:v>1.7741232775314295E-2</c:v>
                </c:pt>
                <c:pt idx="1867">
                  <c:v>1.7743614757234419E-2</c:v>
                </c:pt>
                <c:pt idx="1868">
                  <c:v>1.7745999486422748E-2</c:v>
                </c:pt>
                <c:pt idx="1869">
                  <c:v>1.7748386962898936E-2</c:v>
                </c:pt>
                <c:pt idx="1870">
                  <c:v>1.7750777186682207E-2</c:v>
                </c:pt>
                <c:pt idx="1871">
                  <c:v>1.7753170157792653E-2</c:v>
                </c:pt>
                <c:pt idx="1872">
                  <c:v>1.775556587625015E-2</c:v>
                </c:pt>
                <c:pt idx="1873">
                  <c:v>1.7757964342073912E-2</c:v>
                </c:pt>
                <c:pt idx="1874">
                  <c:v>1.7760365555283601E-2</c:v>
                </c:pt>
                <c:pt idx="1875">
                  <c:v>1.7762769515898873E-2</c:v>
                </c:pt>
                <c:pt idx="1876">
                  <c:v>1.7765176223940037E-2</c:v>
                </c:pt>
                <c:pt idx="1877">
                  <c:v>1.7767585679426531E-2</c:v>
                </c:pt>
                <c:pt idx="1878">
                  <c:v>1.7769997882378454E-2</c:v>
                </c:pt>
                <c:pt idx="1879">
                  <c:v>1.7772412832815016E-2</c:v>
                </c:pt>
                <c:pt idx="1880">
                  <c:v>1.7774830530756756E-2</c:v>
                </c:pt>
                <c:pt idx="1881">
                  <c:v>1.7777250976223107E-2</c:v>
                </c:pt>
                <c:pt idx="1882">
                  <c:v>1.7779674169233945E-2</c:v>
                </c:pt>
                <c:pt idx="1883">
                  <c:v>1.778210010980958E-2</c:v>
                </c:pt>
                <c:pt idx="1884">
                  <c:v>1.7784528797969455E-2</c:v>
                </c:pt>
                <c:pt idx="1885">
                  <c:v>1.7786960233733873E-2</c:v>
                </c:pt>
                <c:pt idx="1886">
                  <c:v>1.7789394417122718E-2</c:v>
                </c:pt>
                <c:pt idx="1887">
                  <c:v>1.7791831348156081E-2</c:v>
                </c:pt>
                <c:pt idx="1888">
                  <c:v>1.7794271026853832E-2</c:v>
                </c:pt>
                <c:pt idx="1889">
                  <c:v>1.7796713453236288E-2</c:v>
                </c:pt>
                <c:pt idx="1890">
                  <c:v>1.7799158627323099E-2</c:v>
                </c:pt>
                <c:pt idx="1891">
                  <c:v>1.7801606549134801E-2</c:v>
                </c:pt>
                <c:pt idx="1892">
                  <c:v>1.7804057218691268E-2</c:v>
                </c:pt>
                <c:pt idx="1893">
                  <c:v>1.7806510636012594E-2</c:v>
                </c:pt>
                <c:pt idx="1894">
                  <c:v>1.7808380606685437E-2</c:v>
                </c:pt>
                <c:pt idx="1895">
                  <c:v>1.7810844930792841E-2</c:v>
                </c:pt>
                <c:pt idx="1896">
                  <c:v>1.781331201011176E-2</c:v>
                </c:pt>
                <c:pt idx="1897">
                  <c:v>1.7815781844663869E-2</c:v>
                </c:pt>
                <c:pt idx="1898">
                  <c:v>1.7818254434468883E-2</c:v>
                </c:pt>
                <c:pt idx="1899">
                  <c:v>1.7820729779547601E-2</c:v>
                </c:pt>
                <c:pt idx="1900">
                  <c:v>1.782320787991952E-2</c:v>
                </c:pt>
                <c:pt idx="1901">
                  <c:v>1.7825688735605662E-2</c:v>
                </c:pt>
                <c:pt idx="1902">
                  <c:v>1.7828172346625957E-2</c:v>
                </c:pt>
                <c:pt idx="1903">
                  <c:v>1.7830658713001213E-2</c:v>
                </c:pt>
                <c:pt idx="1904">
                  <c:v>1.7833147834751789E-2</c:v>
                </c:pt>
                <c:pt idx="1905">
                  <c:v>1.7835639711898062E-2</c:v>
                </c:pt>
                <c:pt idx="1906">
                  <c:v>1.7838134344460608E-2</c:v>
                </c:pt>
                <c:pt idx="1907">
                  <c:v>1.7840631732459804E-2</c:v>
                </c:pt>
                <c:pt idx="1908">
                  <c:v>1.7843131875916234E-2</c:v>
                </c:pt>
                <c:pt idx="1909">
                  <c:v>1.7845634774850697E-2</c:v>
                </c:pt>
                <c:pt idx="1910">
                  <c:v>1.7848140429283347E-2</c:v>
                </c:pt>
                <c:pt idx="1911">
                  <c:v>1.7850648839234991E-2</c:v>
                </c:pt>
                <c:pt idx="1912">
                  <c:v>1.7853160004726209E-2</c:v>
                </c:pt>
                <c:pt idx="1913">
                  <c:v>1.785567392577803E-2</c:v>
                </c:pt>
                <c:pt idx="1914">
                  <c:v>1.7858190602410381E-2</c:v>
                </c:pt>
                <c:pt idx="1915">
                  <c:v>1.7861112648720721E-2</c:v>
                </c:pt>
                <c:pt idx="1916">
                  <c:v>1.7864003918257716E-2</c:v>
                </c:pt>
                <c:pt idx="1917">
                  <c:v>1.7866898324693667E-2</c:v>
                </c:pt>
                <c:pt idx="1918">
                  <c:v>1.7869795868055954E-2</c:v>
                </c:pt>
                <c:pt idx="1919">
                  <c:v>1.787269654837173E-2</c:v>
                </c:pt>
                <c:pt idx="1920">
                  <c:v>1.7875600365668157E-2</c:v>
                </c:pt>
                <c:pt idx="1921">
                  <c:v>1.787850731997195E-2</c:v>
                </c:pt>
                <c:pt idx="1922">
                  <c:v>1.7881417411310486E-2</c:v>
                </c:pt>
                <c:pt idx="1923">
                  <c:v>1.7884330639711135E-2</c:v>
                </c:pt>
                <c:pt idx="1924">
                  <c:v>1.788724700520106E-2</c:v>
                </c:pt>
                <c:pt idx="1925">
                  <c:v>1.789016650780785E-2</c:v>
                </c:pt>
                <c:pt idx="1926">
                  <c:v>1.7893089147558449E-2</c:v>
                </c:pt>
                <c:pt idx="1927">
                  <c:v>1.7896014924480005E-2</c:v>
                </c:pt>
                <c:pt idx="1928">
                  <c:v>1.7898943838600558E-2</c:v>
                </c:pt>
                <c:pt idx="1929">
                  <c:v>1.7901875889946822E-2</c:v>
                </c:pt>
                <c:pt idx="1930">
                  <c:v>1.790481107854661E-2</c:v>
                </c:pt>
                <c:pt idx="1931">
                  <c:v>1.790774940442752E-2</c:v>
                </c:pt>
                <c:pt idx="1932">
                  <c:v>1.7910690867616708E-2</c:v>
                </c:pt>
                <c:pt idx="1933">
                  <c:v>1.7913635468141544E-2</c:v>
                </c:pt>
                <c:pt idx="1934">
                  <c:v>1.7916583206030283E-2</c:v>
                </c:pt>
                <c:pt idx="1935">
                  <c:v>1.7919534081309644E-2</c:v>
                </c:pt>
                <c:pt idx="1936">
                  <c:v>1.7922488094007878E-2</c:v>
                </c:pt>
                <c:pt idx="1937">
                  <c:v>1.792544524415236E-2</c:v>
                </c:pt>
                <c:pt idx="1938">
                  <c:v>1.7928405531770903E-2</c:v>
                </c:pt>
                <c:pt idx="1939">
                  <c:v>1.7931368956890664E-2</c:v>
                </c:pt>
                <c:pt idx="1940">
                  <c:v>1.7934335519540115E-2</c:v>
                </c:pt>
                <c:pt idx="1941">
                  <c:v>1.7937305219746624E-2</c:v>
                </c:pt>
                <c:pt idx="1942">
                  <c:v>1.7940278057538235E-2</c:v>
                </c:pt>
                <c:pt idx="1943">
                  <c:v>1.7943254032942533E-2</c:v>
                </c:pt>
                <c:pt idx="1944">
                  <c:v>1.7946233145987117E-2</c:v>
                </c:pt>
                <c:pt idx="1945">
                  <c:v>1.7949215396700018E-2</c:v>
                </c:pt>
                <c:pt idx="1946">
                  <c:v>1.7952200785109704E-2</c:v>
                </c:pt>
                <c:pt idx="1947">
                  <c:v>1.7955189311243337E-2</c:v>
                </c:pt>
                <c:pt idx="1948">
                  <c:v>1.7958180975129381E-2</c:v>
                </c:pt>
                <c:pt idx="1949">
                  <c:v>1.7961175776795433E-2</c:v>
                </c:pt>
                <c:pt idx="1950">
                  <c:v>1.7964173716269967E-2</c:v>
                </c:pt>
                <c:pt idx="1951">
                  <c:v>1.7967174793580353E-2</c:v>
                </c:pt>
                <c:pt idx="1952">
                  <c:v>1.7970179008755503E-2</c:v>
                </c:pt>
                <c:pt idx="1953">
                  <c:v>1.7973186361823008E-2</c:v>
                </c:pt>
                <c:pt idx="1954">
                  <c:v>1.7976196852810902E-2</c:v>
                </c:pt>
                <c:pt idx="1955">
                  <c:v>1.7979210481747877E-2</c:v>
                </c:pt>
                <c:pt idx="1956">
                  <c:v>1.7982227248661744E-2</c:v>
                </c:pt>
                <c:pt idx="1957">
                  <c:v>1.7985247153580533E-2</c:v>
                </c:pt>
                <c:pt idx="1958">
                  <c:v>1.7988270196532936E-2</c:v>
                </c:pt>
                <c:pt idx="1959">
                  <c:v>1.7991296377546769E-2</c:v>
                </c:pt>
                <c:pt idx="1960">
                  <c:v>1.7994325696651155E-2</c:v>
                </c:pt>
                <c:pt idx="1961">
                  <c:v>1.799735815387369E-2</c:v>
                </c:pt>
                <c:pt idx="1962">
                  <c:v>1.8000393749242845E-2</c:v>
                </c:pt>
                <c:pt idx="1963">
                  <c:v>1.8003432482786869E-2</c:v>
                </c:pt>
                <c:pt idx="1964">
                  <c:v>1.8006474354535111E-2</c:v>
                </c:pt>
                <c:pt idx="1965">
                  <c:v>1.8009519364514944E-2</c:v>
                </c:pt>
                <c:pt idx="1966">
                  <c:v>1.8012567512755498E-2</c:v>
                </c:pt>
                <c:pt idx="1967">
                  <c:v>1.8015436424756615E-2</c:v>
                </c:pt>
                <c:pt idx="1968">
                  <c:v>1.8017213265042915E-2</c:v>
                </c:pt>
                <c:pt idx="1969">
                  <c:v>1.8018991558652157E-2</c:v>
                </c:pt>
                <c:pt idx="1970">
                  <c:v>1.802077130559223E-2</c:v>
                </c:pt>
                <c:pt idx="1971">
                  <c:v>1.8022552505871006E-2</c:v>
                </c:pt>
                <c:pt idx="1972">
                  <c:v>1.8024335159495503E-2</c:v>
                </c:pt>
                <c:pt idx="1973">
                  <c:v>1.8026119266474041E-2</c:v>
                </c:pt>
                <c:pt idx="1974">
                  <c:v>1.8027904826814281E-2</c:v>
                </c:pt>
                <c:pt idx="1975">
                  <c:v>1.8029691840523894E-2</c:v>
                </c:pt>
                <c:pt idx="1976">
                  <c:v>1.803148030761054E-2</c:v>
                </c:pt>
                <c:pt idx="1977">
                  <c:v>1.8033270228082106E-2</c:v>
                </c:pt>
                <c:pt idx="1978">
                  <c:v>1.8035061601946477E-2</c:v>
                </c:pt>
                <c:pt idx="1979">
                  <c:v>1.8036854429210655E-2</c:v>
                </c:pt>
                <c:pt idx="1980">
                  <c:v>1.8038648709883188E-2</c:v>
                </c:pt>
                <c:pt idx="1981">
                  <c:v>1.8040444443971959E-2</c:v>
                </c:pt>
                <c:pt idx="1982">
                  <c:v>1.804224163148441E-2</c:v>
                </c:pt>
                <c:pt idx="1983">
                  <c:v>1.8044040272428213E-2</c:v>
                </c:pt>
                <c:pt idx="1984">
                  <c:v>1.8045840366811464E-2</c:v>
                </c:pt>
                <c:pt idx="1985">
                  <c:v>1.8047641914641394E-2</c:v>
                </c:pt>
                <c:pt idx="1986">
                  <c:v>1.8049444915926544E-2</c:v>
                </c:pt>
                <c:pt idx="1987">
                  <c:v>1.8051249370674576E-2</c:v>
                </c:pt>
                <c:pt idx="1988">
                  <c:v>1.8053055278893379E-2</c:v>
                </c:pt>
                <c:pt idx="1989">
                  <c:v>1.8055120953770116E-2</c:v>
                </c:pt>
                <c:pt idx="1990">
                  <c:v>1.8056929976594697E-2</c:v>
                </c:pt>
                <c:pt idx="1991">
                  <c:v>1.8058740452914356E-2</c:v>
                </c:pt>
                <c:pt idx="1992">
                  <c:v>1.8060552382737412E-2</c:v>
                </c:pt>
                <c:pt idx="1993">
                  <c:v>1.8062365766071099E-2</c:v>
                </c:pt>
                <c:pt idx="1994">
                  <c:v>1.8064180602923512E-2</c:v>
                </c:pt>
                <c:pt idx="1995">
                  <c:v>1.8065996893302762E-2</c:v>
                </c:pt>
                <c:pt idx="1996">
                  <c:v>1.8067814637216288E-2</c:v>
                </c:pt>
                <c:pt idx="1997">
                  <c:v>1.8069633834672416E-2</c:v>
                </c:pt>
                <c:pt idx="1998">
                  <c:v>1.8071454485678373E-2</c:v>
                </c:pt>
                <c:pt idx="1999">
                  <c:v>1.807327659024292E-2</c:v>
                </c:pt>
                <c:pt idx="2000">
                  <c:v>1.8075100148373283E-2</c:v>
                </c:pt>
                <c:pt idx="2001">
                  <c:v>1.8076925160077782E-2</c:v>
                </c:pt>
                <c:pt idx="2002">
                  <c:v>1.8078751625363862E-2</c:v>
                </c:pt>
                <c:pt idx="2003">
                  <c:v>1.8080579544240291E-2</c:v>
                </c:pt>
                <c:pt idx="2004">
                  <c:v>1.8082408916713848E-2</c:v>
                </c:pt>
                <c:pt idx="2005">
                  <c:v>1.8084239742793305E-2</c:v>
                </c:pt>
                <c:pt idx="2006">
                  <c:v>1.8086072022486094E-2</c:v>
                </c:pt>
                <c:pt idx="2007">
                  <c:v>1.8087905755800767E-2</c:v>
                </c:pt>
                <c:pt idx="2008">
                  <c:v>1.8089740942744768E-2</c:v>
                </c:pt>
                <c:pt idx="2009">
                  <c:v>1.8091577583325979E-2</c:v>
                </c:pt>
                <c:pt idx="2010">
                  <c:v>1.8093415677552939E-2</c:v>
                </c:pt>
                <c:pt idx="2011">
                  <c:v>1.8095255225433319E-2</c:v>
                </c:pt>
                <c:pt idx="2012">
                  <c:v>1.8097096226974561E-2</c:v>
                </c:pt>
                <c:pt idx="2013">
                  <c:v>1.8098938682185206E-2</c:v>
                </c:pt>
                <c:pt idx="2014">
                  <c:v>1.8100782591073356E-2</c:v>
                </c:pt>
                <c:pt idx="2015">
                  <c:v>1.8102627953646901E-2</c:v>
                </c:pt>
                <c:pt idx="2016">
                  <c:v>1.8104474769913281E-2</c:v>
                </c:pt>
                <c:pt idx="2017">
                  <c:v>1.8106323039881262E-2</c:v>
                </c:pt>
                <c:pt idx="2018">
                  <c:v>1.8108172763558722E-2</c:v>
                </c:pt>
                <c:pt idx="2019">
                  <c:v>1.8109793971779978E-2</c:v>
                </c:pt>
                <c:pt idx="2020">
                  <c:v>1.8110035689338826E-2</c:v>
                </c:pt>
                <c:pt idx="2021">
                  <c:v>1.8110276884266089E-2</c:v>
                </c:pt>
                <c:pt idx="2022">
                  <c:v>1.8110517556562428E-2</c:v>
                </c:pt>
                <c:pt idx="2023">
                  <c:v>1.8110757706225871E-2</c:v>
                </c:pt>
                <c:pt idx="2024">
                  <c:v>1.8110997333257293E-2</c:v>
                </c:pt>
                <c:pt idx="2025">
                  <c:v>1.8111236437656258E-2</c:v>
                </c:pt>
                <c:pt idx="2026">
                  <c:v>1.8111475019421671E-2</c:v>
                </c:pt>
                <c:pt idx="2027">
                  <c:v>1.8111713078553748E-2</c:v>
                </c:pt>
                <c:pt idx="2028">
                  <c:v>1.8111950615051838E-2</c:v>
                </c:pt>
                <c:pt idx="2029">
                  <c:v>1.8112187628915494E-2</c:v>
                </c:pt>
                <c:pt idx="2030">
                  <c:v>1.8112424120144945E-2</c:v>
                </c:pt>
                <c:pt idx="2031">
                  <c:v>1.8112660088739307E-2</c:v>
                </c:pt>
                <c:pt idx="2032">
                  <c:v>1.8112895534698147E-2</c:v>
                </c:pt>
                <c:pt idx="2033">
                  <c:v>1.8113130458021463E-2</c:v>
                </c:pt>
                <c:pt idx="2034">
                  <c:v>1.8113364858708375E-2</c:v>
                </c:pt>
                <c:pt idx="2035">
                  <c:v>1.811359873675911E-2</c:v>
                </c:pt>
                <c:pt idx="2036">
                  <c:v>1.8113832092173009E-2</c:v>
                </c:pt>
                <c:pt idx="2037">
                  <c:v>1.8114064924949626E-2</c:v>
                </c:pt>
                <c:pt idx="2038">
                  <c:v>1.8114297235088752E-2</c:v>
                </c:pt>
                <c:pt idx="2039">
                  <c:v>1.8114529022589726E-2</c:v>
                </c:pt>
                <c:pt idx="2040">
                  <c:v>1.8114760287452548E-2</c:v>
                </c:pt>
                <c:pt idx="2041">
                  <c:v>1.8115023950187152E-2</c:v>
                </c:pt>
                <c:pt idx="2042">
                  <c:v>1.8115254095109667E-2</c:v>
                </c:pt>
                <c:pt idx="2043">
                  <c:v>1.8115483717392501E-2</c:v>
                </c:pt>
                <c:pt idx="2044">
                  <c:v>1.8115712817036087E-2</c:v>
                </c:pt>
                <c:pt idx="2045">
                  <c:v>1.8115941394039329E-2</c:v>
                </c:pt>
                <c:pt idx="2046">
                  <c:v>1.8116169448401793E-2</c:v>
                </c:pt>
                <c:pt idx="2047">
                  <c:v>1.8116396980123475E-2</c:v>
                </c:pt>
                <c:pt idx="2048">
                  <c:v>1.8116623989204376E-2</c:v>
                </c:pt>
                <c:pt idx="2049">
                  <c:v>1.8116850475643407E-2</c:v>
                </c:pt>
                <c:pt idx="2050">
                  <c:v>1.811707643944056E-2</c:v>
                </c:pt>
                <c:pt idx="2051">
                  <c:v>1.8118731055201218E-2</c:v>
                </c:pt>
                <c:pt idx="2052">
                  <c:v>1.8118959483426466E-2</c:v>
                </c:pt>
                <c:pt idx="2053">
                  <c:v>1.8119187393193611E-2</c:v>
                </c:pt>
                <c:pt idx="2054">
                  <c:v>1.8119414784503091E-2</c:v>
                </c:pt>
                <c:pt idx="2055">
                  <c:v>1.8120122974595664E-2</c:v>
                </c:pt>
                <c:pt idx="2056">
                  <c:v>1.8119868011747302E-2</c:v>
                </c:pt>
                <c:pt idx="2057">
                  <c:v>1.8120093847681387E-2</c:v>
                </c:pt>
                <c:pt idx="2058">
                  <c:v>1.8120319165156065E-2</c:v>
                </c:pt>
                <c:pt idx="2059">
                  <c:v>1.8120543964170902E-2</c:v>
                </c:pt>
                <c:pt idx="2060">
                  <c:v>1.8120768244726335E-2</c:v>
                </c:pt>
                <c:pt idx="2061">
                  <c:v>1.8120992006821057E-2</c:v>
                </c:pt>
                <c:pt idx="2062">
                  <c:v>1.8121215250455288E-2</c:v>
                </c:pt>
                <c:pt idx="2063">
                  <c:v>1.8119966408231082E-2</c:v>
                </c:pt>
                <c:pt idx="2064">
                  <c:v>1.8121660182340103E-2</c:v>
                </c:pt>
                <c:pt idx="2065">
                  <c:v>1.8121881870590249E-2</c:v>
                </c:pt>
                <c:pt idx="2066">
                  <c:v>1.8122103040378385E-2</c:v>
                </c:pt>
                <c:pt idx="2067">
                  <c:v>1.8122323691704075E-2</c:v>
                </c:pt>
                <c:pt idx="2068">
                  <c:v>1.8122543824567319E-2</c:v>
                </c:pt>
                <c:pt idx="2069">
                  <c:v>1.8122763438966811E-2</c:v>
                </c:pt>
                <c:pt idx="2070">
                  <c:v>1.8122982534903419E-2</c:v>
                </c:pt>
                <c:pt idx="2071">
                  <c:v>1.8122429835434186E-2</c:v>
                </c:pt>
                <c:pt idx="2072">
                  <c:v>1.8121135596606337E-2</c:v>
                </c:pt>
                <c:pt idx="2073">
                  <c:v>1.8119839102588541E-2</c:v>
                </c:pt>
                <c:pt idx="2074">
                  <c:v>1.811854035338992E-2</c:v>
                </c:pt>
                <c:pt idx="2075">
                  <c:v>1.8117239349019598E-2</c:v>
                </c:pt>
                <c:pt idx="2076">
                  <c:v>1.8115936089485394E-2</c:v>
                </c:pt>
                <c:pt idx="2077">
                  <c:v>1.8114630574796866E-2</c:v>
                </c:pt>
                <c:pt idx="2078">
                  <c:v>1.8113322804962917E-2</c:v>
                </c:pt>
                <c:pt idx="2079">
                  <c:v>1.811201277999246E-2</c:v>
                </c:pt>
                <c:pt idx="2080">
                  <c:v>1.8110700499894394E-2</c:v>
                </c:pt>
                <c:pt idx="2081">
                  <c:v>1.8109385964677413E-2</c:v>
                </c:pt>
                <c:pt idx="2082">
                  <c:v>1.8108069174349983E-2</c:v>
                </c:pt>
                <c:pt idx="2083">
                  <c:v>1.8106750128921881E-2</c:v>
                </c:pt>
                <c:pt idx="2084">
                  <c:v>1.8105428828402017E-2</c:v>
                </c:pt>
                <c:pt idx="2085">
                  <c:v>1.810322959290608E-2</c:v>
                </c:pt>
                <c:pt idx="2086">
                  <c:v>1.8102779462121958E-2</c:v>
                </c:pt>
                <c:pt idx="2087">
                  <c:v>1.8101451396379798E-2</c:v>
                </c:pt>
                <c:pt idx="2088">
                  <c:v>1.8100121075581496E-2</c:v>
                </c:pt>
                <c:pt idx="2089">
                  <c:v>1.8098788499736607E-2</c:v>
                </c:pt>
                <c:pt idx="2090">
                  <c:v>1.8097453668853822E-2</c:v>
                </c:pt>
                <c:pt idx="2091">
                  <c:v>1.8096116582941833E-2</c:v>
                </c:pt>
                <c:pt idx="2092">
                  <c:v>1.8094777242010196E-2</c:v>
                </c:pt>
                <c:pt idx="2093">
                  <c:v>1.8092909958043503E-2</c:v>
                </c:pt>
                <c:pt idx="2094">
                  <c:v>1.8091560737933915E-2</c:v>
                </c:pt>
                <c:pt idx="2095">
                  <c:v>1.8090209256805052E-2</c:v>
                </c:pt>
                <c:pt idx="2096">
                  <c:v>1.8088855514666064E-2</c:v>
                </c:pt>
                <c:pt idx="2097">
                  <c:v>1.8087499511526099E-2</c:v>
                </c:pt>
                <c:pt idx="2098">
                  <c:v>1.8085068154121996E-2</c:v>
                </c:pt>
                <c:pt idx="2099">
                  <c:v>1.8084780722281136E-2</c:v>
                </c:pt>
                <c:pt idx="2100">
                  <c:v>1.8083417936193998E-2</c:v>
                </c:pt>
                <c:pt idx="2101">
                  <c:v>1.808205288914291E-2</c:v>
                </c:pt>
                <c:pt idx="2102">
                  <c:v>1.8079550786089658E-2</c:v>
                </c:pt>
                <c:pt idx="2103">
                  <c:v>1.8079316012186344E-2</c:v>
                </c:pt>
                <c:pt idx="2104">
                  <c:v>1.8077944182299601E-2</c:v>
                </c:pt>
                <c:pt idx="2105">
                  <c:v>1.8076570091485496E-2</c:v>
                </c:pt>
                <c:pt idx="2106">
                  <c:v>1.8075193739754494E-2</c:v>
                </c:pt>
                <c:pt idx="2107">
                  <c:v>1.807221172476537E-2</c:v>
                </c:pt>
                <c:pt idx="2108">
                  <c:v>1.8070819205587705E-2</c:v>
                </c:pt>
                <c:pt idx="2109">
                  <c:v>1.806942441337217E-2</c:v>
                </c:pt>
                <c:pt idx="2110">
                  <c:v>1.8068027348127749E-2</c:v>
                </c:pt>
                <c:pt idx="2111">
                  <c:v>1.8066628009863635E-2</c:v>
                </c:pt>
                <c:pt idx="2112">
                  <c:v>1.8065226398589908E-2</c:v>
                </c:pt>
                <c:pt idx="2113">
                  <c:v>1.8063822514315542E-2</c:v>
                </c:pt>
                <c:pt idx="2114">
                  <c:v>1.806241635705105E-2</c:v>
                </c:pt>
                <c:pt idx="2115">
                  <c:v>1.8061007926804977E-2</c:v>
                </c:pt>
                <c:pt idx="2116">
                  <c:v>1.8059597223587173E-2</c:v>
                </c:pt>
                <c:pt idx="2117">
                  <c:v>1.8058184247407499E-2</c:v>
                </c:pt>
                <c:pt idx="2118">
                  <c:v>1.8056768998275366E-2</c:v>
                </c:pt>
                <c:pt idx="2119">
                  <c:v>1.8055351476200195E-2</c:v>
                </c:pt>
                <c:pt idx="2120">
                  <c:v>1.8053931681192275E-2</c:v>
                </c:pt>
                <c:pt idx="2121">
                  <c:v>1.8052509613260371E-2</c:v>
                </c:pt>
                <c:pt idx="2122">
                  <c:v>1.8051085272414773E-2</c:v>
                </c:pt>
                <c:pt idx="2123">
                  <c:v>1.8049811348815396E-2</c:v>
                </c:pt>
                <c:pt idx="2124">
                  <c:v>1.8046956531137359E-2</c:v>
                </c:pt>
                <c:pt idx="2125">
                  <c:v>1.8044097907562794E-2</c:v>
                </c:pt>
                <c:pt idx="2126">
                  <c:v>1.8041235478124112E-2</c:v>
                </c:pt>
                <c:pt idx="2127">
                  <c:v>1.8038369242853507E-2</c:v>
                </c:pt>
                <c:pt idx="2128">
                  <c:v>1.8035499201784048E-2</c:v>
                </c:pt>
                <c:pt idx="2129">
                  <c:v>1.8032625354948144E-2</c:v>
                </c:pt>
                <c:pt idx="2130">
                  <c:v>1.8029747702378869E-2</c:v>
                </c:pt>
                <c:pt idx="2131">
                  <c:v>1.8026866244108417E-2</c:v>
                </c:pt>
                <c:pt idx="2132">
                  <c:v>1.8023980980170294E-2</c:v>
                </c:pt>
                <c:pt idx="2133">
                  <c:v>1.8021091910596691E-2</c:v>
                </c:pt>
                <c:pt idx="2134">
                  <c:v>1.801819903542046E-2</c:v>
                </c:pt>
                <c:pt idx="2135">
                  <c:v>1.801530235467555E-2</c:v>
                </c:pt>
                <c:pt idx="2136">
                  <c:v>1.801240186839349E-2</c:v>
                </c:pt>
                <c:pt idx="2137">
                  <c:v>1.800949757660867E-2</c:v>
                </c:pt>
                <c:pt idx="2138">
                  <c:v>1.8006589479353064E-2</c:v>
                </c:pt>
                <c:pt idx="2139">
                  <c:v>1.8003677576660833E-2</c:v>
                </c:pt>
                <c:pt idx="2140">
                  <c:v>1.800076186856395E-2</c:v>
                </c:pt>
                <c:pt idx="2141">
                  <c:v>1.7997842355096369E-2</c:v>
                </c:pt>
                <c:pt idx="2142">
                  <c:v>1.7994919036291371E-2</c:v>
                </c:pt>
                <c:pt idx="2143">
                  <c:v>1.7991991912181586E-2</c:v>
                </c:pt>
                <c:pt idx="2144">
                  <c:v>1.7989060982801185E-2</c:v>
                </c:pt>
                <c:pt idx="2145">
                  <c:v>1.7986126248182799E-2</c:v>
                </c:pt>
                <c:pt idx="2146">
                  <c:v>1.7983187708360365E-2</c:v>
                </c:pt>
                <c:pt idx="2147">
                  <c:v>1.7980245363367182E-2</c:v>
                </c:pt>
                <c:pt idx="2148">
                  <c:v>1.7977299213236531E-2</c:v>
                </c:pt>
                <c:pt idx="2149">
                  <c:v>1.7974349258001922E-2</c:v>
                </c:pt>
                <c:pt idx="2150">
                  <c:v>1.797139549769752E-2</c:v>
                </c:pt>
                <c:pt idx="2151">
                  <c:v>1.7968437932356175E-2</c:v>
                </c:pt>
                <c:pt idx="2152">
                  <c:v>1.796547656201183E-2</c:v>
                </c:pt>
                <c:pt idx="2153">
                  <c:v>1.7962511386698656E-2</c:v>
                </c:pt>
                <c:pt idx="2154">
                  <c:v>1.7959542406449935E-2</c:v>
                </c:pt>
                <c:pt idx="2155">
                  <c:v>1.7956569621299615E-2</c:v>
                </c:pt>
                <c:pt idx="2156">
                  <c:v>1.7953593031281422E-2</c:v>
                </c:pt>
                <c:pt idx="2157">
                  <c:v>1.7950612636429521E-2</c:v>
                </c:pt>
                <c:pt idx="2158">
                  <c:v>1.794762843677742E-2</c:v>
                </c:pt>
                <c:pt idx="2159">
                  <c:v>1.79446404323595E-2</c:v>
                </c:pt>
                <c:pt idx="2160">
                  <c:v>1.7941648623209051E-2</c:v>
                </c:pt>
                <c:pt idx="2161">
                  <c:v>1.7938653009361333E-2</c:v>
                </c:pt>
                <c:pt idx="2162">
                  <c:v>1.7935653590849417E-2</c:v>
                </c:pt>
                <c:pt idx="2163">
                  <c:v>1.7932650367707682E-2</c:v>
                </c:pt>
                <c:pt idx="2164">
                  <c:v>1.7929643339970953E-2</c:v>
                </c:pt>
                <c:pt idx="2165">
                  <c:v>1.7926632507672294E-2</c:v>
                </c:pt>
                <c:pt idx="2166">
                  <c:v>1.7923617870847192E-2</c:v>
                </c:pt>
                <c:pt idx="2167">
                  <c:v>1.7920599429529151E-2</c:v>
                </c:pt>
                <c:pt idx="2168">
                  <c:v>1.791757718375277E-2</c:v>
                </c:pt>
                <c:pt idx="2169">
                  <c:v>1.7914551133552652E-2</c:v>
                </c:pt>
                <c:pt idx="2170">
                  <c:v>1.7911521278962748E-2</c:v>
                </c:pt>
                <c:pt idx="2171">
                  <c:v>1.7908487620018097E-2</c:v>
                </c:pt>
                <c:pt idx="2172">
                  <c:v>1.7905450156752857E-2</c:v>
                </c:pt>
                <c:pt idx="2173">
                  <c:v>1.7902408889201856E-2</c:v>
                </c:pt>
                <c:pt idx="2174">
                  <c:v>1.7899363817399472E-2</c:v>
                </c:pt>
                <c:pt idx="2175">
                  <c:v>1.7895452159258841E-2</c:v>
                </c:pt>
                <c:pt idx="2176">
                  <c:v>1.789107069462861E-2</c:v>
                </c:pt>
                <c:pt idx="2177">
                  <c:v>1.7886684091177062E-2</c:v>
                </c:pt>
                <c:pt idx="2178">
                  <c:v>1.7882292348973188E-2</c:v>
                </c:pt>
                <c:pt idx="2179">
                  <c:v>1.7877895468083563E-2</c:v>
                </c:pt>
                <c:pt idx="2180">
                  <c:v>1.7873493448576076E-2</c:v>
                </c:pt>
                <c:pt idx="2181">
                  <c:v>1.7869086290518841E-2</c:v>
                </c:pt>
                <c:pt idx="2182">
                  <c:v>1.7864673993979747E-2</c:v>
                </c:pt>
                <c:pt idx="2183">
                  <c:v>1.7860256559026247E-2</c:v>
                </c:pt>
                <c:pt idx="2184">
                  <c:v>1.7855833985726231E-2</c:v>
                </c:pt>
                <c:pt idx="2185">
                  <c:v>1.7851406274148465E-2</c:v>
                </c:pt>
                <c:pt idx="2186">
                  <c:v>1.7846973424360184E-2</c:v>
                </c:pt>
                <c:pt idx="2187">
                  <c:v>1.7842535436430378E-2</c:v>
                </c:pt>
                <c:pt idx="2188">
                  <c:v>1.7838092310426931E-2</c:v>
                </c:pt>
                <c:pt idx="2189">
                  <c:v>1.7833644046418396E-2</c:v>
                </c:pt>
                <c:pt idx="2190">
                  <c:v>1.7829190644473317E-2</c:v>
                </c:pt>
                <c:pt idx="2191">
                  <c:v>1.7824732104659589E-2</c:v>
                </c:pt>
                <c:pt idx="2192">
                  <c:v>1.7820268427047072E-2</c:v>
                </c:pt>
                <c:pt idx="2193">
                  <c:v>1.7815799611703216E-2</c:v>
                </c:pt>
                <c:pt idx="2194">
                  <c:v>1.7811325658697232E-2</c:v>
                </c:pt>
                <c:pt idx="2195">
                  <c:v>1.780684656809832E-2</c:v>
                </c:pt>
                <c:pt idx="2196">
                  <c:v>1.7802362339974807E-2</c:v>
                </c:pt>
                <c:pt idx="2197">
                  <c:v>1.7797872974396126E-2</c:v>
                </c:pt>
                <c:pt idx="2198">
                  <c:v>1.7793378471431254E-2</c:v>
                </c:pt>
                <c:pt idx="2199">
                  <c:v>1.7788878831149182E-2</c:v>
                </c:pt>
                <c:pt idx="2200">
                  <c:v>1.7784374053619552E-2</c:v>
                </c:pt>
                <c:pt idx="2201">
                  <c:v>1.7779864138911566E-2</c:v>
                </c:pt>
                <c:pt idx="2202">
                  <c:v>1.777534908709465E-2</c:v>
                </c:pt>
                <c:pt idx="2203">
                  <c:v>1.7770828898238007E-2</c:v>
                </c:pt>
                <c:pt idx="2204">
                  <c:v>1.7766303572411067E-2</c:v>
                </c:pt>
                <c:pt idx="2205">
                  <c:v>1.7761773109683906E-2</c:v>
                </c:pt>
                <c:pt idx="2206">
                  <c:v>1.7757237510126166E-2</c:v>
                </c:pt>
                <c:pt idx="2207">
                  <c:v>1.7752696773807274E-2</c:v>
                </c:pt>
                <c:pt idx="2208">
                  <c:v>1.7748150900797965E-2</c:v>
                </c:pt>
                <c:pt idx="2209">
                  <c:v>1.7743599891167444E-2</c:v>
                </c:pt>
                <c:pt idx="2210">
                  <c:v>1.7739043744986017E-2</c:v>
                </c:pt>
                <c:pt idx="2211">
                  <c:v>1.7734482462323318E-2</c:v>
                </c:pt>
                <c:pt idx="2212">
                  <c:v>1.7729916043250093E-2</c:v>
                </c:pt>
                <c:pt idx="2213">
                  <c:v>1.7725344487836414E-2</c:v>
                </c:pt>
                <c:pt idx="2214">
                  <c:v>1.7720767796152809E-2</c:v>
                </c:pt>
                <c:pt idx="2215">
                  <c:v>1.7716185968269793E-2</c:v>
                </c:pt>
                <c:pt idx="2216">
                  <c:v>1.7711599004257447E-2</c:v>
                </c:pt>
                <c:pt idx="2217">
                  <c:v>1.7707006904186508E-2</c:v>
                </c:pt>
                <c:pt idx="2218">
                  <c:v>1.7702409668127934E-2</c:v>
                </c:pt>
                <c:pt idx="2219">
                  <c:v>1.7697807296152022E-2</c:v>
                </c:pt>
                <c:pt idx="2220">
                  <c:v>1.7693199788329516E-2</c:v>
                </c:pt>
                <c:pt idx="2221">
                  <c:v>1.7688587144732027E-2</c:v>
                </c:pt>
                <c:pt idx="2222">
                  <c:v>1.7683969365430072E-2</c:v>
                </c:pt>
                <c:pt idx="2223">
                  <c:v>1.7679346450494609E-2</c:v>
                </c:pt>
                <c:pt idx="2224">
                  <c:v>1.7674718399996816E-2</c:v>
                </c:pt>
                <c:pt idx="2225">
                  <c:v>1.7670085214008306E-2</c:v>
                </c:pt>
                <c:pt idx="2226">
                  <c:v>1.7665446892599815E-2</c:v>
                </c:pt>
                <c:pt idx="2227">
                  <c:v>1.765976177558989E-2</c:v>
                </c:pt>
                <c:pt idx="2228">
                  <c:v>1.7653821398119964E-2</c:v>
                </c:pt>
                <c:pt idx="2229">
                  <c:v>1.7647874668455871E-2</c:v>
                </c:pt>
                <c:pt idx="2230">
                  <c:v>1.7641921586709519E-2</c:v>
                </c:pt>
                <c:pt idx="2231">
                  <c:v>1.7635962152995885E-2</c:v>
                </c:pt>
                <c:pt idx="2232">
                  <c:v>1.7629996367426883E-2</c:v>
                </c:pt>
                <c:pt idx="2233">
                  <c:v>1.7624024230117705E-2</c:v>
                </c:pt>
                <c:pt idx="2234">
                  <c:v>1.761804574118114E-2</c:v>
                </c:pt>
                <c:pt idx="2235">
                  <c:v>1.7612060900731502E-2</c:v>
                </c:pt>
                <c:pt idx="2236">
                  <c:v>1.7606069708882462E-2</c:v>
                </c:pt>
                <c:pt idx="2237">
                  <c:v>1.7600072165748552E-2</c:v>
                </c:pt>
                <c:pt idx="2238">
                  <c:v>1.7594068271443657E-2</c:v>
                </c:pt>
                <c:pt idx="2239">
                  <c:v>1.7588058026082314E-2</c:v>
                </c:pt>
                <c:pt idx="2240">
                  <c:v>1.7582041429779278E-2</c:v>
                </c:pt>
                <c:pt idx="2241">
                  <c:v>1.7576018482648875E-2</c:v>
                </c:pt>
                <c:pt idx="2242">
                  <c:v>1.7569989184805856E-2</c:v>
                </c:pt>
                <c:pt idx="2243">
                  <c:v>1.7563953536365199E-2</c:v>
                </c:pt>
                <c:pt idx="2244">
                  <c:v>1.7557911537441667E-2</c:v>
                </c:pt>
                <c:pt idx="2245">
                  <c:v>1.7551863188150666E-2</c:v>
                </c:pt>
                <c:pt idx="2246">
                  <c:v>1.7545808488607179E-2</c:v>
                </c:pt>
                <c:pt idx="2247">
                  <c:v>1.7539747438926837E-2</c:v>
                </c:pt>
                <c:pt idx="2248">
                  <c:v>1.7533680039224616E-2</c:v>
                </c:pt>
                <c:pt idx="2249">
                  <c:v>1.7527606289616589E-2</c:v>
                </c:pt>
                <c:pt idx="2250">
                  <c:v>1.752152619021817E-2</c:v>
                </c:pt>
                <c:pt idx="2251">
                  <c:v>1.751543974114543E-2</c:v>
                </c:pt>
                <c:pt idx="2252">
                  <c:v>1.7509346942513784E-2</c:v>
                </c:pt>
                <c:pt idx="2253">
                  <c:v>1.7503247794439961E-2</c:v>
                </c:pt>
                <c:pt idx="2254">
                  <c:v>1.7497142297040032E-2</c:v>
                </c:pt>
                <c:pt idx="2255">
                  <c:v>1.7491030450429847E-2</c:v>
                </c:pt>
                <c:pt idx="2256">
                  <c:v>1.748491225472636E-2</c:v>
                </c:pt>
                <c:pt idx="2257">
                  <c:v>1.7478787710045858E-2</c:v>
                </c:pt>
                <c:pt idx="2258">
                  <c:v>1.7472721112567126E-2</c:v>
                </c:pt>
                <c:pt idx="2259">
                  <c:v>1.7466599613287628E-2</c:v>
                </c:pt>
                <c:pt idx="2260">
                  <c:v>1.7460471782433956E-2</c:v>
                </c:pt>
                <c:pt idx="2261">
                  <c:v>1.7454337620123179E-2</c:v>
                </c:pt>
                <c:pt idx="2262">
                  <c:v>1.7448197126471703E-2</c:v>
                </c:pt>
                <c:pt idx="2263">
                  <c:v>1.7442050301597251E-2</c:v>
                </c:pt>
                <c:pt idx="2264">
                  <c:v>1.7435897145615793E-2</c:v>
                </c:pt>
                <c:pt idx="2265">
                  <c:v>1.7429737658645486E-2</c:v>
                </c:pt>
                <c:pt idx="2266">
                  <c:v>1.7423571840803398E-2</c:v>
                </c:pt>
                <c:pt idx="2267">
                  <c:v>1.7417399692206809E-2</c:v>
                </c:pt>
                <c:pt idx="2268">
                  <c:v>1.7411221212973442E-2</c:v>
                </c:pt>
                <c:pt idx="2269">
                  <c:v>1.7405036403221011E-2</c:v>
                </c:pt>
                <c:pt idx="2270">
                  <c:v>1.7398845263067026E-2</c:v>
                </c:pt>
                <c:pt idx="2271">
                  <c:v>1.7392647792630292E-2</c:v>
                </c:pt>
                <c:pt idx="2272">
                  <c:v>1.7386443992027663E-2</c:v>
                </c:pt>
                <c:pt idx="2273">
                  <c:v>1.7380233861377943E-2</c:v>
                </c:pt>
                <c:pt idx="2274">
                  <c:v>1.737401740079951E-2</c:v>
                </c:pt>
                <c:pt idx="2275">
                  <c:v>1.7367794610410742E-2</c:v>
                </c:pt>
                <c:pt idx="2276">
                  <c:v>1.736156549032979E-2</c:v>
                </c:pt>
                <c:pt idx="2277">
                  <c:v>1.7355330040675691E-2</c:v>
                </c:pt>
                <c:pt idx="2278">
                  <c:v>1.7349088261567256E-2</c:v>
                </c:pt>
                <c:pt idx="2279">
                  <c:v>1.7342664501792216E-2</c:v>
                </c:pt>
                <c:pt idx="2280">
                  <c:v>1.7335179885334461E-2</c:v>
                </c:pt>
                <c:pt idx="2281">
                  <c:v>1.7327687855718091E-2</c:v>
                </c:pt>
                <c:pt idx="2282">
                  <c:v>1.7320188413110192E-2</c:v>
                </c:pt>
                <c:pt idx="2283">
                  <c:v>1.7312681557678494E-2</c:v>
                </c:pt>
                <c:pt idx="2284">
                  <c:v>1.7305167289590077E-2</c:v>
                </c:pt>
                <c:pt idx="2285">
                  <c:v>1.729764560901377E-2</c:v>
                </c:pt>
                <c:pt idx="2286">
                  <c:v>1.7290116516116654E-2</c:v>
                </c:pt>
                <c:pt idx="2287">
                  <c:v>1.7282580011066893E-2</c:v>
                </c:pt>
                <c:pt idx="2288">
                  <c:v>1.727503609403332E-2</c:v>
                </c:pt>
                <c:pt idx="2289">
                  <c:v>1.7267484765184107E-2</c:v>
                </c:pt>
                <c:pt idx="2290">
                  <c:v>1.7259926024687858E-2</c:v>
                </c:pt>
                <c:pt idx="2291">
                  <c:v>1.7252359872712748E-2</c:v>
                </c:pt>
                <c:pt idx="2292">
                  <c:v>1.7244786309428911E-2</c:v>
                </c:pt>
                <c:pt idx="2293">
                  <c:v>1.7237205335004956E-2</c:v>
                </c:pt>
                <c:pt idx="2294">
                  <c:v>1.7229616949609713E-2</c:v>
                </c:pt>
                <c:pt idx="2295">
                  <c:v>1.722202115341288E-2</c:v>
                </c:pt>
                <c:pt idx="2296">
                  <c:v>1.7214417946584376E-2</c:v>
                </c:pt>
                <c:pt idx="2297">
                  <c:v>1.7206807329293684E-2</c:v>
                </c:pt>
                <c:pt idx="2298">
                  <c:v>1.7199189301710938E-2</c:v>
                </c:pt>
                <c:pt idx="2299">
                  <c:v>1.7191563864005843E-2</c:v>
                </c:pt>
                <c:pt idx="2300">
                  <c:v>1.7183931016349185E-2</c:v>
                </c:pt>
                <c:pt idx="2301">
                  <c:v>1.7175198688692588E-2</c:v>
                </c:pt>
                <c:pt idx="2302">
                  <c:v>1.7167549963141959E-2</c:v>
                </c:pt>
                <c:pt idx="2303">
                  <c:v>1.7159893828175298E-2</c:v>
                </c:pt>
                <c:pt idx="2304">
                  <c:v>1.7152230283964273E-2</c:v>
                </c:pt>
                <c:pt idx="2305">
                  <c:v>1.7144559330679453E-2</c:v>
                </c:pt>
                <c:pt idx="2306">
                  <c:v>1.7136880968492512E-2</c:v>
                </c:pt>
                <c:pt idx="2307">
                  <c:v>1.7129195197574453E-2</c:v>
                </c:pt>
                <c:pt idx="2308">
                  <c:v>1.7121502018097381E-2</c:v>
                </c:pt>
                <c:pt idx="2309">
                  <c:v>1.7113801430232747E-2</c:v>
                </c:pt>
                <c:pt idx="2310">
                  <c:v>1.7106093434152432E-2</c:v>
                </c:pt>
                <c:pt idx="2311">
                  <c:v>1.7098412313353087E-2</c:v>
                </c:pt>
                <c:pt idx="2312">
                  <c:v>1.7090670508696233E-2</c:v>
                </c:pt>
                <c:pt idx="2313">
                  <c:v>1.7082921276364686E-2</c:v>
                </c:pt>
                <c:pt idx="2314">
                  <c:v>1.7075164616530358E-2</c:v>
                </c:pt>
                <c:pt idx="2315">
                  <c:v>1.7067400529367584E-2</c:v>
                </c:pt>
                <c:pt idx="2316">
                  <c:v>1.7059629015048493E-2</c:v>
                </c:pt>
                <c:pt idx="2317">
                  <c:v>1.7051850073747633E-2</c:v>
                </c:pt>
                <c:pt idx="2318">
                  <c:v>1.7044063705638234E-2</c:v>
                </c:pt>
                <c:pt idx="2319">
                  <c:v>1.7035155905399214E-2</c:v>
                </c:pt>
                <c:pt idx="2320">
                  <c:v>1.702735362328589E-2</c:v>
                </c:pt>
                <c:pt idx="2321">
                  <c:v>1.7019543914910881E-2</c:v>
                </c:pt>
                <c:pt idx="2322">
                  <c:v>1.701172678044895E-2</c:v>
                </c:pt>
                <c:pt idx="2323">
                  <c:v>1.7003902220074203E-2</c:v>
                </c:pt>
                <c:pt idx="2324">
                  <c:v>1.6996070233961182E-2</c:v>
                </c:pt>
                <c:pt idx="2325">
                  <c:v>1.6988230822285313E-2</c:v>
                </c:pt>
                <c:pt idx="2326">
                  <c:v>1.6980383985221361E-2</c:v>
                </c:pt>
                <c:pt idx="2327">
                  <c:v>1.6972529722944083E-2</c:v>
                </c:pt>
                <c:pt idx="2328">
                  <c:v>1.6964668035629349E-2</c:v>
                </c:pt>
                <c:pt idx="2329">
                  <c:v>1.6956798923453011E-2</c:v>
                </c:pt>
                <c:pt idx="2330">
                  <c:v>1.6948922386589613E-2</c:v>
                </c:pt>
                <c:pt idx="2331">
                  <c:v>1.6940872553683935E-2</c:v>
                </c:pt>
                <c:pt idx="2332">
                  <c:v>1.6931819521854432E-2</c:v>
                </c:pt>
                <c:pt idx="2333">
                  <c:v>1.6922758111461336E-2</c:v>
                </c:pt>
                <c:pt idx="2334">
                  <c:v>1.691368832273284E-2</c:v>
                </c:pt>
                <c:pt idx="2335">
                  <c:v>1.6904610155898028E-2</c:v>
                </c:pt>
                <c:pt idx="2336">
                  <c:v>1.6895523611186413E-2</c:v>
                </c:pt>
                <c:pt idx="2337">
                  <c:v>1.688642868882554E-2</c:v>
                </c:pt>
                <c:pt idx="2338">
                  <c:v>1.6877325389046235E-2</c:v>
                </c:pt>
                <c:pt idx="2339">
                  <c:v>1.686821371207714E-2</c:v>
                </c:pt>
                <c:pt idx="2340">
                  <c:v>1.6859093658148645E-2</c:v>
                </c:pt>
                <c:pt idx="2341">
                  <c:v>1.6849965227490042E-2</c:v>
                </c:pt>
                <c:pt idx="2342">
                  <c:v>1.6840828420332608E-2</c:v>
                </c:pt>
                <c:pt idx="2343">
                  <c:v>1.6831683236905849E-2</c:v>
                </c:pt>
                <c:pt idx="2344">
                  <c:v>1.6822529677440377E-2</c:v>
                </c:pt>
                <c:pt idx="2345">
                  <c:v>1.6813367742167462E-2</c:v>
                </c:pt>
                <c:pt idx="2346">
                  <c:v>1.6804197431317492E-2</c:v>
                </c:pt>
                <c:pt idx="2347">
                  <c:v>1.6795018745122611E-2</c:v>
                </c:pt>
                <c:pt idx="2348">
                  <c:v>1.6785831683813212E-2</c:v>
                </c:pt>
                <c:pt idx="2349">
                  <c:v>1.6776636247621872E-2</c:v>
                </c:pt>
                <c:pt idx="2350">
                  <c:v>1.6767432436780083E-2</c:v>
                </c:pt>
                <c:pt idx="2351">
                  <c:v>1.6758220251519761E-2</c:v>
                </c:pt>
                <c:pt idx="2352">
                  <c:v>1.6748999692073274E-2</c:v>
                </c:pt>
                <c:pt idx="2353">
                  <c:v>1.6737724214713524E-2</c:v>
                </c:pt>
                <c:pt idx="2354">
                  <c:v>1.6728529231864284E-2</c:v>
                </c:pt>
                <c:pt idx="2355">
                  <c:v>1.6719325920547319E-2</c:v>
                </c:pt>
                <c:pt idx="2356">
                  <c:v>1.6710114280994816E-2</c:v>
                </c:pt>
                <c:pt idx="2357">
                  <c:v>1.6700894313438738E-2</c:v>
                </c:pt>
                <c:pt idx="2358">
                  <c:v>1.669243465460616E-2</c:v>
                </c:pt>
                <c:pt idx="2359">
                  <c:v>1.6682429395246782E-2</c:v>
                </c:pt>
                <c:pt idx="2360">
                  <c:v>1.6673184445076143E-2</c:v>
                </c:pt>
                <c:pt idx="2361">
                  <c:v>1.6663931167833504E-2</c:v>
                </c:pt>
                <c:pt idx="2362">
                  <c:v>1.6655174598959807E-2</c:v>
                </c:pt>
                <c:pt idx="2363">
                  <c:v>1.6645399633065099E-2</c:v>
                </c:pt>
                <c:pt idx="2364">
                  <c:v>1.6636121376005876E-2</c:v>
                </c:pt>
              </c:numCache>
            </c:numRef>
          </c:val>
          <c:smooth val="0"/>
        </c:ser>
        <c:ser>
          <c:idx val="1"/>
          <c:order val="1"/>
          <c:tx>
            <c:v>1Y QL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B050"/>
              </a:solidFill>
              <a:ln>
                <a:noFill/>
              </a:ln>
            </c:spPr>
          </c:marker>
          <c:val>
            <c:numRef>
              <c:f>EUR1Y!$BE$2:$BE$2366</c:f>
              <c:numCache>
                <c:formatCode>0.0000%</c:formatCode>
                <c:ptCount val="236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9407232"/>
        <c:axId val="769409408"/>
      </c:lineChart>
      <c:dateAx>
        <c:axId val="769407232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769409408"/>
        <c:crosses val="autoZero"/>
        <c:auto val="1"/>
        <c:lblOffset val="100"/>
        <c:baseTimeUnit val="days"/>
      </c:dateAx>
      <c:valAx>
        <c:axId val="769409408"/>
        <c:scaling>
          <c:orientation val="minMax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694072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021096548195377"/>
          <c:y val="0.4538463888888889"/>
          <c:w val="8.7953229122198301E-2"/>
          <c:h val="0.21930722222222221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123825</xdr:colOff>
          <xdr:row>3</xdr:row>
          <xdr:rowOff>57150</xdr:rowOff>
        </xdr:from>
        <xdr:to>
          <xdr:col>8</xdr:col>
          <xdr:colOff>666750</xdr:colOff>
          <xdr:row>7</xdr:row>
          <xdr:rowOff>38100</xdr:rowOff>
        </xdr:to>
        <xdr:sp macro="" textlink="">
          <xdr:nvSpPr>
            <xdr:cNvPr id="3093" name="Button 21" hidden="1">
              <a:extLst>
                <a:ext uri="{63B3BB69-23CF-44E3-9099-C40C66FF867C}">
                  <a14:compatExt spid="_x0000_s30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542925</xdr:colOff>
      <xdr:row>4</xdr:row>
      <xdr:rowOff>0</xdr:rowOff>
    </xdr:from>
    <xdr:to>
      <xdr:col>37</xdr:col>
      <xdr:colOff>456300</xdr:colOff>
      <xdr:row>29</xdr:row>
      <xdr:rowOff>28125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542925</xdr:colOff>
      <xdr:row>29</xdr:row>
      <xdr:rowOff>47625</xdr:rowOff>
    </xdr:from>
    <xdr:to>
      <xdr:col>37</xdr:col>
      <xdr:colOff>456300</xdr:colOff>
      <xdr:row>54</xdr:row>
      <xdr:rowOff>75750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542925</xdr:colOff>
      <xdr:row>54</xdr:row>
      <xdr:rowOff>95250</xdr:rowOff>
    </xdr:from>
    <xdr:to>
      <xdr:col>37</xdr:col>
      <xdr:colOff>456300</xdr:colOff>
      <xdr:row>79</xdr:row>
      <xdr:rowOff>123375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0</xdr:colOff>
      <xdr:row>5</xdr:row>
      <xdr:rowOff>47625</xdr:rowOff>
    </xdr:from>
    <xdr:to>
      <xdr:col>38</xdr:col>
      <xdr:colOff>723000</xdr:colOff>
      <xdr:row>30</xdr:row>
      <xdr:rowOff>75750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0</xdr:colOff>
      <xdr:row>30</xdr:row>
      <xdr:rowOff>95250</xdr:rowOff>
    </xdr:from>
    <xdr:to>
      <xdr:col>38</xdr:col>
      <xdr:colOff>723000</xdr:colOff>
      <xdr:row>55</xdr:row>
      <xdr:rowOff>123375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0</xdr:colOff>
      <xdr:row>56</xdr:row>
      <xdr:rowOff>0</xdr:rowOff>
    </xdr:from>
    <xdr:to>
      <xdr:col>38</xdr:col>
      <xdr:colOff>723000</xdr:colOff>
      <xdr:row>81</xdr:row>
      <xdr:rowOff>28125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0</xdr:colOff>
      <xdr:row>5</xdr:row>
      <xdr:rowOff>47625</xdr:rowOff>
    </xdr:from>
    <xdr:to>
      <xdr:col>38</xdr:col>
      <xdr:colOff>723000</xdr:colOff>
      <xdr:row>30</xdr:row>
      <xdr:rowOff>75750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0</xdr:colOff>
      <xdr:row>30</xdr:row>
      <xdr:rowOff>95250</xdr:rowOff>
    </xdr:from>
    <xdr:to>
      <xdr:col>38</xdr:col>
      <xdr:colOff>723000</xdr:colOff>
      <xdr:row>55</xdr:row>
      <xdr:rowOff>123375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0</xdr:colOff>
      <xdr:row>56</xdr:row>
      <xdr:rowOff>0</xdr:rowOff>
    </xdr:from>
    <xdr:to>
      <xdr:col>38</xdr:col>
      <xdr:colOff>723000</xdr:colOff>
      <xdr:row>81</xdr:row>
      <xdr:rowOff>28125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0</xdr:colOff>
      <xdr:row>5</xdr:row>
      <xdr:rowOff>47625</xdr:rowOff>
    </xdr:from>
    <xdr:to>
      <xdr:col>38</xdr:col>
      <xdr:colOff>723000</xdr:colOff>
      <xdr:row>30</xdr:row>
      <xdr:rowOff>75750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0</xdr:colOff>
      <xdr:row>30</xdr:row>
      <xdr:rowOff>95250</xdr:rowOff>
    </xdr:from>
    <xdr:to>
      <xdr:col>38</xdr:col>
      <xdr:colOff>723000</xdr:colOff>
      <xdr:row>55</xdr:row>
      <xdr:rowOff>123375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0</xdr:colOff>
      <xdr:row>56</xdr:row>
      <xdr:rowOff>0</xdr:rowOff>
    </xdr:from>
    <xdr:to>
      <xdr:col>38</xdr:col>
      <xdr:colOff>723000</xdr:colOff>
      <xdr:row>81</xdr:row>
      <xdr:rowOff>28125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0</xdr:colOff>
      <xdr:row>5</xdr:row>
      <xdr:rowOff>47625</xdr:rowOff>
    </xdr:from>
    <xdr:to>
      <xdr:col>38</xdr:col>
      <xdr:colOff>723000</xdr:colOff>
      <xdr:row>30</xdr:row>
      <xdr:rowOff>75750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0</xdr:colOff>
      <xdr:row>30</xdr:row>
      <xdr:rowOff>95250</xdr:rowOff>
    </xdr:from>
    <xdr:to>
      <xdr:col>38</xdr:col>
      <xdr:colOff>723000</xdr:colOff>
      <xdr:row>55</xdr:row>
      <xdr:rowOff>123375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0</xdr:colOff>
      <xdr:row>56</xdr:row>
      <xdr:rowOff>0</xdr:rowOff>
    </xdr:from>
    <xdr:to>
      <xdr:col>38</xdr:col>
      <xdr:colOff>723000</xdr:colOff>
      <xdr:row>81</xdr:row>
      <xdr:rowOff>28125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J60"/>
  <sheetViews>
    <sheetView tabSelected="1" workbookViewId="0">
      <selection activeCell="D5" sqref="D5"/>
    </sheetView>
  </sheetViews>
  <sheetFormatPr defaultRowHeight="11.25" x14ac:dyDescent="0.2"/>
  <cols>
    <col min="1" max="2" width="2.7109375" style="80" customWidth="1"/>
    <col min="3" max="3" width="20.7109375" style="80" customWidth="1"/>
    <col min="4" max="4" width="26.5703125" style="80" bestFit="1" customWidth="1"/>
    <col min="5" max="7" width="2.7109375" style="80" customWidth="1"/>
    <col min="8" max="9" width="20.7109375" style="80" customWidth="1"/>
    <col min="10" max="10" width="2.7109375" style="80" customWidth="1"/>
    <col min="11" max="13" width="9.140625" style="80"/>
    <col min="14" max="14" width="9.7109375" style="80" bestFit="1" customWidth="1"/>
    <col min="15" max="16384" width="9.140625" style="80"/>
  </cols>
  <sheetData>
    <row r="1" spans="2:10" ht="11.25" customHeight="1" x14ac:dyDescent="0.2"/>
    <row r="2" spans="2:10" ht="11.25" customHeight="1" x14ac:dyDescent="0.2">
      <c r="B2" s="406"/>
      <c r="C2" s="410"/>
      <c r="D2" s="410"/>
      <c r="E2" s="411"/>
    </row>
    <row r="3" spans="2:10" ht="11.25" customHeight="1" x14ac:dyDescent="0.2">
      <c r="B3" s="407"/>
      <c r="C3" s="142" t="s">
        <v>63</v>
      </c>
      <c r="D3" s="120">
        <f>_xll.qlSettingsEvaluationDate(Trigger)</f>
        <v>42207</v>
      </c>
      <c r="E3" s="412"/>
    </row>
    <row r="4" spans="2:10" ht="11.25" customHeight="1" x14ac:dyDescent="0.2">
      <c r="B4" s="407"/>
      <c r="C4" s="143" t="s">
        <v>76</v>
      </c>
      <c r="D4" s="121">
        <f>_xll.qlCalendarAdvance(Calendar,Evaluationdate,"2D","F",,Trigger)</f>
        <v>42209</v>
      </c>
      <c r="E4" s="412"/>
    </row>
    <row r="5" spans="2:10" ht="11.25" customHeight="1" x14ac:dyDescent="0.2">
      <c r="B5" s="408"/>
      <c r="C5" s="146" t="s">
        <v>24</v>
      </c>
      <c r="D5" s="145"/>
      <c r="E5" s="412"/>
    </row>
    <row r="6" spans="2:10" ht="11.25" customHeight="1" x14ac:dyDescent="0.2">
      <c r="B6" s="407"/>
      <c r="C6" s="143" t="s">
        <v>28</v>
      </c>
      <c r="D6" s="93" t="s">
        <v>29</v>
      </c>
      <c r="E6" s="412"/>
    </row>
    <row r="7" spans="2:10" ht="11.25" customHeight="1" x14ac:dyDescent="0.2">
      <c r="B7" s="408"/>
      <c r="C7" s="143" t="s">
        <v>17</v>
      </c>
      <c r="D7" s="122" t="s">
        <v>31</v>
      </c>
      <c r="E7" s="412"/>
    </row>
    <row r="8" spans="2:10" ht="11.25" customHeight="1" x14ac:dyDescent="0.2">
      <c r="B8" s="408"/>
      <c r="C8" s="143" t="s">
        <v>25</v>
      </c>
      <c r="D8" s="93" t="b">
        <v>1</v>
      </c>
      <c r="E8" s="412"/>
    </row>
    <row r="9" spans="2:10" ht="11.25" customHeight="1" x14ac:dyDescent="0.2">
      <c r="B9" s="408"/>
      <c r="C9" s="143" t="s">
        <v>26</v>
      </c>
      <c r="D9" s="93" t="b">
        <v>1</v>
      </c>
      <c r="E9" s="412"/>
    </row>
    <row r="10" spans="2:10" ht="11.25" customHeight="1" x14ac:dyDescent="0.2">
      <c r="B10" s="408"/>
      <c r="C10" s="143" t="s">
        <v>27</v>
      </c>
      <c r="D10" s="122" t="s">
        <v>221</v>
      </c>
      <c r="E10" s="412"/>
    </row>
    <row r="11" spans="2:10" ht="11.25" customHeight="1" x14ac:dyDescent="0.2">
      <c r="B11" s="408"/>
      <c r="C11" s="144" t="s">
        <v>178</v>
      </c>
      <c r="D11" s="123" t="s">
        <v>259</v>
      </c>
      <c r="E11" s="412"/>
    </row>
    <row r="12" spans="2:10" ht="11.25" customHeight="1" x14ac:dyDescent="0.2">
      <c r="B12" s="409"/>
      <c r="C12" s="124"/>
      <c r="D12" s="125"/>
      <c r="E12" s="413"/>
    </row>
    <row r="13" spans="2:10" ht="11.25" customHeight="1" x14ac:dyDescent="0.2"/>
    <row r="14" spans="2:10" x14ac:dyDescent="0.2">
      <c r="B14" s="406"/>
      <c r="C14" s="410"/>
      <c r="D14" s="410"/>
      <c r="E14" s="411"/>
      <c r="G14" s="406"/>
      <c r="H14" s="410"/>
      <c r="I14" s="410"/>
      <c r="J14" s="411"/>
    </row>
    <row r="15" spans="2:10" x14ac:dyDescent="0.2">
      <c r="B15" s="407"/>
      <c r="C15" s="149" t="s">
        <v>13</v>
      </c>
      <c r="D15" s="152" t="str">
        <f>_xll.qlPiecewiseYieldCurve(D17,D18,D19,_xll.ohPack(EURSTD!U3:U93),,,,D20,D21,D22,Permanent,Trigger,ObjectOverwrite)</f>
        <v>_MXEURSTD#0042</v>
      </c>
      <c r="E15" s="412"/>
      <c r="G15" s="50"/>
      <c r="H15" s="149" t="s">
        <v>13</v>
      </c>
      <c r="I15" s="152" t="str">
        <f>_xll.qlPiecewiseYieldCurve(I17,I18,I19,_xll.ohPack(EURON!T3:T71),,,,I20,I21,I22,Permanent,Trigger,ObjectOverwrite)</f>
        <v>_MXEURON#0019</v>
      </c>
      <c r="J15" s="412"/>
    </row>
    <row r="16" spans="2:10" x14ac:dyDescent="0.2">
      <c r="B16" s="407"/>
      <c r="C16" s="150" t="s">
        <v>14</v>
      </c>
      <c r="D16" s="153" t="str">
        <f>_xll.ohRangeRetrieveError(YieldCurve_STD)</f>
        <v/>
      </c>
      <c r="E16" s="412"/>
      <c r="G16" s="50"/>
      <c r="H16" s="150" t="s">
        <v>14</v>
      </c>
      <c r="I16" s="153" t="str">
        <f>_xll.ohRangeRetrieveError(YieldCurve_ON)</f>
        <v/>
      </c>
      <c r="J16" s="412"/>
    </row>
    <row r="17" spans="2:10" x14ac:dyDescent="0.2">
      <c r="B17" s="407"/>
      <c r="C17" s="149" t="s">
        <v>15</v>
      </c>
      <c r="D17" s="126" t="s">
        <v>36</v>
      </c>
      <c r="E17" s="412"/>
      <c r="G17" s="50"/>
      <c r="H17" s="149" t="s">
        <v>15</v>
      </c>
      <c r="I17" s="126" t="s">
        <v>47</v>
      </c>
      <c r="J17" s="412"/>
    </row>
    <row r="18" spans="2:10" x14ac:dyDescent="0.2">
      <c r="B18" s="407"/>
      <c r="C18" s="151" t="s">
        <v>16</v>
      </c>
      <c r="D18" s="127">
        <v>0</v>
      </c>
      <c r="E18" s="412"/>
      <c r="G18" s="50"/>
      <c r="H18" s="151" t="s">
        <v>16</v>
      </c>
      <c r="I18" s="127">
        <v>0</v>
      </c>
      <c r="J18" s="412"/>
    </row>
    <row r="19" spans="2:10" x14ac:dyDescent="0.2">
      <c r="B19" s="407"/>
      <c r="C19" s="151" t="s">
        <v>17</v>
      </c>
      <c r="D19" s="128" t="s">
        <v>18</v>
      </c>
      <c r="E19" s="412"/>
      <c r="G19" s="50"/>
      <c r="H19" s="151" t="s">
        <v>17</v>
      </c>
      <c r="I19" s="128" t="s">
        <v>18</v>
      </c>
      <c r="J19" s="412"/>
    </row>
    <row r="20" spans="2:10" x14ac:dyDescent="0.2">
      <c r="B20" s="407"/>
      <c r="C20" s="151" t="s">
        <v>19</v>
      </c>
      <c r="D20" s="129"/>
      <c r="E20" s="412"/>
      <c r="G20" s="50"/>
      <c r="H20" s="151" t="s">
        <v>19</v>
      </c>
      <c r="I20" s="129"/>
      <c r="J20" s="412"/>
    </row>
    <row r="21" spans="2:10" x14ac:dyDescent="0.2">
      <c r="B21" s="407"/>
      <c r="C21" s="151" t="s">
        <v>20</v>
      </c>
      <c r="D21" s="130" t="s">
        <v>21</v>
      </c>
      <c r="E21" s="412"/>
      <c r="G21" s="50"/>
      <c r="H21" s="151" t="s">
        <v>20</v>
      </c>
      <c r="I21" s="130" t="s">
        <v>205</v>
      </c>
      <c r="J21" s="412"/>
    </row>
    <row r="22" spans="2:10" x14ac:dyDescent="0.2">
      <c r="B22" s="407"/>
      <c r="C22" s="150" t="s">
        <v>22</v>
      </c>
      <c r="D22" s="131" t="s">
        <v>23</v>
      </c>
      <c r="E22" s="412"/>
      <c r="G22" s="50"/>
      <c r="H22" s="150" t="s">
        <v>22</v>
      </c>
      <c r="I22" s="131" t="s">
        <v>206</v>
      </c>
      <c r="J22" s="412"/>
    </row>
    <row r="23" spans="2:10" x14ac:dyDescent="0.2">
      <c r="B23" s="407"/>
      <c r="C23" s="132"/>
      <c r="D23" s="132"/>
      <c r="E23" s="412"/>
      <c r="G23" s="50"/>
      <c r="H23" s="132"/>
      <c r="I23" s="132"/>
      <c r="J23" s="412"/>
    </row>
    <row r="24" spans="2:10" x14ac:dyDescent="0.2">
      <c r="B24" s="407"/>
      <c r="C24" s="133">
        <f>_xll.qlTermStructureReferenceDate(YieldCurve_STD)</f>
        <v>42207</v>
      </c>
      <c r="D24" s="134">
        <f>_xll.qlYieldTSDiscount(YieldCurve_STD,C24,,Trigger)</f>
        <v>1</v>
      </c>
      <c r="E24" s="412"/>
      <c r="G24" s="50"/>
      <c r="H24" s="133">
        <f>_xll.qlTermStructureReferenceDate(YieldCurve_ON)</f>
        <v>42207</v>
      </c>
      <c r="I24" s="134">
        <f>_xll.qlYieldTSDiscount(YieldCurve_ON,H24,,Trigger)</f>
        <v>1</v>
      </c>
      <c r="J24" s="412"/>
    </row>
    <row r="25" spans="2:10" x14ac:dyDescent="0.2">
      <c r="B25" s="407"/>
      <c r="C25" s="392">
        <f>_xll.qlTermStructureMaxDate(YieldCurve_STD)</f>
        <v>64124</v>
      </c>
      <c r="D25" s="135">
        <f>_xll.qlYieldTSDiscount(YieldCurve_STD,C25,,Trigger)</f>
        <v>0.38016640278725428</v>
      </c>
      <c r="E25" s="412"/>
      <c r="G25" s="50"/>
      <c r="H25" s="392">
        <f>_xll.qlTermStructureMaxDate(YieldCurve_ON)</f>
        <v>64124</v>
      </c>
      <c r="I25" s="135">
        <f>_xll.qlYieldTSDiscount(YieldCurve_ON,H25,,Trigger)</f>
        <v>0.39639900895575264</v>
      </c>
      <c r="J25" s="412"/>
    </row>
    <row r="26" spans="2:10" x14ac:dyDescent="0.2">
      <c r="B26" s="407"/>
      <c r="C26" s="136" t="s">
        <v>14</v>
      </c>
      <c r="D26" s="137"/>
      <c r="E26" s="412"/>
      <c r="G26" s="50"/>
      <c r="H26" s="136" t="s">
        <v>14</v>
      </c>
      <c r="I26" s="137"/>
      <c r="J26" s="412"/>
    </row>
    <row r="27" spans="2:10" x14ac:dyDescent="0.2">
      <c r="B27" s="407"/>
      <c r="C27" s="138" t="str">
        <f>Euribor!D3</f>
        <v>Mx_EURSTD</v>
      </c>
      <c r="D27" s="139" t="b">
        <f>_xll.qlRelinkableHandleLinkTo(C27,D15,D15)</f>
        <v>1</v>
      </c>
      <c r="E27" s="412"/>
      <c r="G27" s="50"/>
      <c r="H27" s="138" t="str">
        <f>Euribor!D4</f>
        <v>Mx_EURON</v>
      </c>
      <c r="I27" s="139" t="b">
        <f>_xll.qlRelinkableHandleLinkTo(H27,I15,I15)</f>
        <v>1</v>
      </c>
      <c r="J27" s="412"/>
    </row>
    <row r="28" spans="2:10" x14ac:dyDescent="0.2">
      <c r="B28" s="414"/>
      <c r="C28" s="415"/>
      <c r="D28" s="415"/>
      <c r="E28" s="413"/>
      <c r="G28" s="414"/>
      <c r="H28" s="415"/>
      <c r="I28" s="415"/>
      <c r="J28" s="413"/>
    </row>
    <row r="29" spans="2:10" x14ac:dyDescent="0.2">
      <c r="B29" s="148"/>
      <c r="C29" s="87"/>
      <c r="D29" s="87"/>
      <c r="E29" s="87"/>
      <c r="G29" s="87"/>
      <c r="H29" s="87"/>
      <c r="I29" s="87"/>
      <c r="J29" s="87"/>
    </row>
    <row r="30" spans="2:10" x14ac:dyDescent="0.2">
      <c r="B30" s="406"/>
      <c r="C30" s="410"/>
      <c r="D30" s="410"/>
      <c r="E30" s="411"/>
      <c r="F30" s="147"/>
      <c r="G30" s="406"/>
      <c r="H30" s="410"/>
      <c r="I30" s="410"/>
      <c r="J30" s="411"/>
    </row>
    <row r="31" spans="2:10" x14ac:dyDescent="0.2">
      <c r="B31" s="50"/>
      <c r="C31" s="149" t="s">
        <v>13</v>
      </c>
      <c r="D31" s="152" t="str">
        <f>_xll.qlPiecewiseYieldCurve(D33,D34,D35,_xll.ohPack(EUR1M!U3:U95),,,,D36,D37,D38,Permanent,Trigger,ObjectOverwrite)</f>
        <v>_MXEUR1M#0018</v>
      </c>
      <c r="E31" s="412"/>
      <c r="F31" s="147"/>
      <c r="G31" s="50"/>
      <c r="H31" s="149" t="s">
        <v>13</v>
      </c>
      <c r="I31" s="152" t="str">
        <f>_xll.qlPiecewiseYieldCurve(I33,I34,I35,_xll.ohPack(EUR3M!U3:U93),,,,I36,I37,I38,Permanent,Trigger,ObjectOverwrite)</f>
        <v>_MXEUR3M#0016</v>
      </c>
      <c r="J31" s="412"/>
    </row>
    <row r="32" spans="2:10" x14ac:dyDescent="0.2">
      <c r="B32" s="50"/>
      <c r="C32" s="150" t="s">
        <v>14</v>
      </c>
      <c r="D32" s="153" t="str">
        <f>_xll.ohRangeRetrieveError(YieldCurve_1M)</f>
        <v/>
      </c>
      <c r="E32" s="412"/>
      <c r="F32" s="147"/>
      <c r="G32" s="50"/>
      <c r="H32" s="150" t="s">
        <v>14</v>
      </c>
      <c r="I32" s="153" t="str">
        <f>_xll.ohRangeRetrieveError(YieldCurve_3M)</f>
        <v/>
      </c>
      <c r="J32" s="412"/>
    </row>
    <row r="33" spans="2:10" x14ac:dyDescent="0.2">
      <c r="B33" s="50"/>
      <c r="C33" s="149" t="s">
        <v>15</v>
      </c>
      <c r="D33" s="126" t="s">
        <v>43</v>
      </c>
      <c r="E33" s="412"/>
      <c r="F33" s="147"/>
      <c r="G33" s="50"/>
      <c r="H33" s="149" t="s">
        <v>15</v>
      </c>
      <c r="I33" s="126" t="s">
        <v>35</v>
      </c>
      <c r="J33" s="412"/>
    </row>
    <row r="34" spans="2:10" x14ac:dyDescent="0.2">
      <c r="B34" s="50"/>
      <c r="C34" s="151" t="s">
        <v>16</v>
      </c>
      <c r="D34" s="127">
        <v>0</v>
      </c>
      <c r="E34" s="412"/>
      <c r="F34" s="147"/>
      <c r="G34" s="50"/>
      <c r="H34" s="151" t="s">
        <v>16</v>
      </c>
      <c r="I34" s="127">
        <v>0</v>
      </c>
      <c r="J34" s="412"/>
    </row>
    <row r="35" spans="2:10" x14ac:dyDescent="0.2">
      <c r="B35" s="50"/>
      <c r="C35" s="151" t="s">
        <v>17</v>
      </c>
      <c r="D35" s="128" t="s">
        <v>18</v>
      </c>
      <c r="E35" s="412"/>
      <c r="F35" s="147"/>
      <c r="G35" s="50"/>
      <c r="H35" s="151" t="s">
        <v>17</v>
      </c>
      <c r="I35" s="128" t="s">
        <v>18</v>
      </c>
      <c r="J35" s="412"/>
    </row>
    <row r="36" spans="2:10" x14ac:dyDescent="0.2">
      <c r="B36" s="50"/>
      <c r="C36" s="151" t="s">
        <v>19</v>
      </c>
      <c r="D36" s="129"/>
      <c r="E36" s="412"/>
      <c r="F36" s="147"/>
      <c r="G36" s="50"/>
      <c r="H36" s="151" t="s">
        <v>19</v>
      </c>
      <c r="I36" s="129"/>
      <c r="J36" s="412"/>
    </row>
    <row r="37" spans="2:10" x14ac:dyDescent="0.2">
      <c r="B37" s="50"/>
      <c r="C37" s="151" t="s">
        <v>20</v>
      </c>
      <c r="D37" s="130" t="s">
        <v>205</v>
      </c>
      <c r="E37" s="412"/>
      <c r="F37" s="147"/>
      <c r="G37" s="50"/>
      <c r="H37" s="151" t="s">
        <v>20</v>
      </c>
      <c r="I37" s="130" t="s">
        <v>21</v>
      </c>
      <c r="J37" s="412"/>
    </row>
    <row r="38" spans="2:10" x14ac:dyDescent="0.2">
      <c r="B38" s="50"/>
      <c r="C38" s="150" t="s">
        <v>22</v>
      </c>
      <c r="D38" s="131" t="s">
        <v>206</v>
      </c>
      <c r="E38" s="412"/>
      <c r="F38" s="147"/>
      <c r="G38" s="50"/>
      <c r="H38" s="150" t="s">
        <v>22</v>
      </c>
      <c r="I38" s="131" t="s">
        <v>23</v>
      </c>
      <c r="J38" s="412"/>
    </row>
    <row r="39" spans="2:10" x14ac:dyDescent="0.2">
      <c r="B39" s="50"/>
      <c r="C39" s="132"/>
      <c r="D39" s="132"/>
      <c r="E39" s="412"/>
      <c r="F39" s="147"/>
      <c r="G39" s="50"/>
      <c r="H39" s="132"/>
      <c r="I39" s="132"/>
      <c r="J39" s="412"/>
    </row>
    <row r="40" spans="2:10" x14ac:dyDescent="0.2">
      <c r="B40" s="50"/>
      <c r="C40" s="133">
        <f>_xll.qlTermStructureReferenceDate(YieldCurve_1M)</f>
        <v>42207</v>
      </c>
      <c r="D40" s="134">
        <f>_xll.qlYieldTSDiscount(YieldCurve_1M,C40,,Trigger)</f>
        <v>1</v>
      </c>
      <c r="E40" s="412"/>
      <c r="F40" s="147"/>
      <c r="G40" s="50"/>
      <c r="H40" s="133">
        <f>_xll.qlTermStructureReferenceDate(YieldCurve_3M)</f>
        <v>42207</v>
      </c>
      <c r="I40" s="134">
        <f>_xll.qlYieldTSDiscount(YieldCurve_3M,H40,,Trigger)</f>
        <v>1</v>
      </c>
      <c r="J40" s="412"/>
    </row>
    <row r="41" spans="2:10" x14ac:dyDescent="0.2">
      <c r="B41" s="50"/>
      <c r="C41" s="392">
        <f>_xll.qlTermStructureMaxDate(YieldCurve_1M)</f>
        <v>60472</v>
      </c>
      <c r="D41" s="135">
        <f>_xll.qlYieldTSDiscount(YieldCurve_1M,C41,,Trigger)</f>
        <v>0.50955289582373764</v>
      </c>
      <c r="E41" s="412"/>
      <c r="F41" s="147"/>
      <c r="G41" s="50"/>
      <c r="H41" s="392">
        <f>_xll.qlTermStructureMaxDate(YieldCurve_3M)</f>
        <v>64124</v>
      </c>
      <c r="I41" s="135">
        <f>_xll.qlYieldTSDiscount(YieldCurve_3M,H41,,Trigger)</f>
        <v>0.38529036903164326</v>
      </c>
      <c r="J41" s="412"/>
    </row>
    <row r="42" spans="2:10" x14ac:dyDescent="0.2">
      <c r="B42" s="50"/>
      <c r="C42" s="136" t="s">
        <v>14</v>
      </c>
      <c r="D42" s="137"/>
      <c r="E42" s="412"/>
      <c r="F42" s="147"/>
      <c r="G42" s="50"/>
      <c r="H42" s="136" t="s">
        <v>14</v>
      </c>
      <c r="I42" s="137"/>
      <c r="J42" s="412"/>
    </row>
    <row r="43" spans="2:10" x14ac:dyDescent="0.2">
      <c r="B43" s="50"/>
      <c r="C43" s="138" t="str">
        <f>Euribor!D5</f>
        <v>Mx_EUR1M</v>
      </c>
      <c r="D43" s="139" t="b">
        <f>_xll.qlRelinkableHandleLinkTo(C43,D31,D31)</f>
        <v>1</v>
      </c>
      <c r="E43" s="412"/>
      <c r="F43" s="147"/>
      <c r="G43" s="50"/>
      <c r="H43" s="138" t="str">
        <f>Euribor!D6</f>
        <v>Mx_EUR3M</v>
      </c>
      <c r="I43" s="139" t="b">
        <f>_xll.qlRelinkableHandleLinkTo(H43,I31,I31)</f>
        <v>1</v>
      </c>
      <c r="J43" s="412"/>
    </row>
    <row r="44" spans="2:10" x14ac:dyDescent="0.2">
      <c r="B44" s="414"/>
      <c r="C44" s="415"/>
      <c r="D44" s="415"/>
      <c r="E44" s="413"/>
      <c r="F44" s="147"/>
      <c r="G44" s="414"/>
      <c r="H44" s="415"/>
      <c r="I44" s="415"/>
      <c r="J44" s="413"/>
    </row>
    <row r="45" spans="2:10" x14ac:dyDescent="0.2">
      <c r="F45" s="147"/>
    </row>
    <row r="46" spans="2:10" x14ac:dyDescent="0.2">
      <c r="B46" s="406"/>
      <c r="C46" s="416"/>
      <c r="D46" s="416"/>
      <c r="E46" s="411"/>
      <c r="F46" s="147"/>
      <c r="G46" s="406"/>
      <c r="H46" s="410"/>
      <c r="I46" s="410"/>
      <c r="J46" s="411"/>
    </row>
    <row r="47" spans="2:10" x14ac:dyDescent="0.2">
      <c r="B47" s="407"/>
      <c r="C47" s="149" t="s">
        <v>13</v>
      </c>
      <c r="D47" s="152" t="str">
        <f>_xll.qlPiecewiseYieldCurve(D49,D50,D51,_xll.ohPack(EUR6M!$U$3:$U$94),,,,D52,D53,D54,Permanent,Trigger,ObjectOverwrite)</f>
        <v>_MXEUR6M#0010</v>
      </c>
      <c r="E47" s="412"/>
      <c r="F47" s="147"/>
      <c r="G47" s="50"/>
      <c r="H47" s="149" t="s">
        <v>13</v>
      </c>
      <c r="I47" s="152" t="str">
        <f>_xll.qlPiecewiseYieldCurve(I49,I50,I51,_xll.ohPack(EUR1Y!U3:U93),,,,I52,I53,I54,Permanent,Trigger,ObjectOverwrite)</f>
        <v>_MXEUR1Y#0011</v>
      </c>
      <c r="J47" s="412"/>
    </row>
    <row r="48" spans="2:10" x14ac:dyDescent="0.2">
      <c r="B48" s="407"/>
      <c r="C48" s="150" t="s">
        <v>14</v>
      </c>
      <c r="D48" s="153" t="str">
        <f>_xll.ohRangeRetrieveError(YieldCurve_6M)</f>
        <v/>
      </c>
      <c r="E48" s="412"/>
      <c r="G48" s="50"/>
      <c r="H48" s="150" t="s">
        <v>14</v>
      </c>
      <c r="I48" s="153" t="str">
        <f>_xll.ohRangeRetrieveError(YieldCurve_1Y)</f>
        <v/>
      </c>
      <c r="J48" s="412"/>
    </row>
    <row r="49" spans="2:10" x14ac:dyDescent="0.2">
      <c r="B49" s="408"/>
      <c r="C49" s="149" t="s">
        <v>15</v>
      </c>
      <c r="D49" s="126" t="s">
        <v>37</v>
      </c>
      <c r="E49" s="412"/>
      <c r="G49" s="50"/>
      <c r="H49" s="149" t="s">
        <v>15</v>
      </c>
      <c r="I49" s="126" t="s">
        <v>44</v>
      </c>
      <c r="J49" s="412"/>
    </row>
    <row r="50" spans="2:10" x14ac:dyDescent="0.2">
      <c r="B50" s="408"/>
      <c r="C50" s="151" t="s">
        <v>16</v>
      </c>
      <c r="D50" s="127">
        <v>0</v>
      </c>
      <c r="E50" s="412"/>
      <c r="G50" s="50"/>
      <c r="H50" s="151" t="s">
        <v>16</v>
      </c>
      <c r="I50" s="127">
        <v>0</v>
      </c>
      <c r="J50" s="412"/>
    </row>
    <row r="51" spans="2:10" x14ac:dyDescent="0.2">
      <c r="B51" s="408"/>
      <c r="C51" s="151" t="s">
        <v>17</v>
      </c>
      <c r="D51" s="128" t="s">
        <v>18</v>
      </c>
      <c r="E51" s="412"/>
      <c r="G51" s="50"/>
      <c r="H51" s="151" t="s">
        <v>17</v>
      </c>
      <c r="I51" s="128" t="s">
        <v>18</v>
      </c>
      <c r="J51" s="412"/>
    </row>
    <row r="52" spans="2:10" x14ac:dyDescent="0.2">
      <c r="B52" s="408"/>
      <c r="C52" s="151" t="s">
        <v>19</v>
      </c>
      <c r="D52" s="129"/>
      <c r="E52" s="412"/>
      <c r="G52" s="50"/>
      <c r="H52" s="151" t="s">
        <v>19</v>
      </c>
      <c r="I52" s="129"/>
      <c r="J52" s="412"/>
    </row>
    <row r="53" spans="2:10" x14ac:dyDescent="0.2">
      <c r="B53" s="408"/>
      <c r="C53" s="151" t="s">
        <v>20</v>
      </c>
      <c r="D53" s="130" t="s">
        <v>21</v>
      </c>
      <c r="E53" s="412"/>
      <c r="G53" s="50"/>
      <c r="H53" s="151" t="s">
        <v>20</v>
      </c>
      <c r="I53" s="130" t="s">
        <v>21</v>
      </c>
      <c r="J53" s="412"/>
    </row>
    <row r="54" spans="2:10" x14ac:dyDescent="0.2">
      <c r="B54" s="408"/>
      <c r="C54" s="150" t="s">
        <v>22</v>
      </c>
      <c r="D54" s="131" t="s">
        <v>23</v>
      </c>
      <c r="E54" s="412"/>
      <c r="G54" s="50"/>
      <c r="H54" s="150" t="s">
        <v>22</v>
      </c>
      <c r="I54" s="131" t="s">
        <v>23</v>
      </c>
      <c r="J54" s="412"/>
    </row>
    <row r="55" spans="2:10" x14ac:dyDescent="0.2">
      <c r="B55" s="408"/>
      <c r="C55" s="132"/>
      <c r="D55" s="132"/>
      <c r="E55" s="412"/>
      <c r="G55" s="50"/>
      <c r="H55" s="132"/>
      <c r="I55" s="132"/>
      <c r="J55" s="412"/>
    </row>
    <row r="56" spans="2:10" x14ac:dyDescent="0.2">
      <c r="B56" s="408"/>
      <c r="C56" s="133">
        <f>_xll.qlTermStructureReferenceDate(YieldCurve_6M)</f>
        <v>42207</v>
      </c>
      <c r="D56" s="134">
        <f>_xll.qlYieldTSDiscount(YieldCurve_6M,C56,,Trigger)</f>
        <v>1</v>
      </c>
      <c r="E56" s="412"/>
      <c r="G56" s="50"/>
      <c r="H56" s="133">
        <f>_xll.qlTermStructureReferenceDate(YieldCurve_1Y)</f>
        <v>42207</v>
      </c>
      <c r="I56" s="134">
        <f>_xll.qlYieldTSDiscount(YieldCurve_1Y,H56,,Trigger)</f>
        <v>1</v>
      </c>
      <c r="J56" s="412"/>
    </row>
    <row r="57" spans="2:10" x14ac:dyDescent="0.2">
      <c r="B57" s="408"/>
      <c r="C57" s="392">
        <f>_xll.qlTermStructureMaxDate(YieldCurve_6M)</f>
        <v>64124</v>
      </c>
      <c r="D57" s="135">
        <f>_xll.qlYieldTSDiscount(YieldCurve_6M,C57,,Trigger)</f>
        <v>0.3801660056672454</v>
      </c>
      <c r="E57" s="412"/>
      <c r="G57" s="50"/>
      <c r="H57" s="392">
        <f>_xll.qlTermStructureMaxDate(YieldCurve_1Y)</f>
        <v>64124</v>
      </c>
      <c r="I57" s="393">
        <f>_xll.qlYieldTSDiscount(YieldCurve_1Y,H57,,Trigger)</f>
        <v>0.36936557251836399</v>
      </c>
      <c r="J57" s="412"/>
    </row>
    <row r="58" spans="2:10" x14ac:dyDescent="0.2">
      <c r="B58" s="408"/>
      <c r="C58" s="136" t="s">
        <v>14</v>
      </c>
      <c r="D58" s="140"/>
      <c r="E58" s="412"/>
      <c r="G58" s="50"/>
      <c r="H58" s="136" t="s">
        <v>14</v>
      </c>
      <c r="I58" s="137"/>
      <c r="J58" s="412"/>
    </row>
    <row r="59" spans="2:10" x14ac:dyDescent="0.2">
      <c r="B59" s="408"/>
      <c r="C59" s="138" t="str">
        <f>Euribor!D7</f>
        <v>Mx_EUR6M</v>
      </c>
      <c r="D59" s="141" t="b">
        <f>_xll.qlRelinkableHandleLinkTo(C59,D47,D47)</f>
        <v>1</v>
      </c>
      <c r="E59" s="412"/>
      <c r="G59" s="50"/>
      <c r="H59" s="138" t="str">
        <f>Euribor!D8</f>
        <v>Mx_EUR1Y</v>
      </c>
      <c r="I59" s="141" t="b">
        <f>_xll.qlRelinkableHandleLinkTo(H59,I47,I47)</f>
        <v>1</v>
      </c>
      <c r="J59" s="412"/>
    </row>
    <row r="60" spans="2:10" x14ac:dyDescent="0.2">
      <c r="B60" s="414"/>
      <c r="C60" s="415"/>
      <c r="D60" s="415"/>
      <c r="E60" s="413"/>
      <c r="G60" s="414"/>
      <c r="H60" s="415"/>
      <c r="I60" s="415"/>
      <c r="J60" s="413"/>
    </row>
  </sheetData>
  <dataValidations count="6">
    <dataValidation type="list" allowBlank="1" showInputMessage="1" showErrorMessage="1" sqref="D51 D19 I35 D35 I51 I19">
      <formula1>"TARGET,UnitedKingdom::Exchange,UnitedKingdom::Metals,UnitedKingdom::Settlement,UnitedStates::GovernmentBond,UnitedStates::NERC,UnitedStates::NYSE,UnitedStates::Settlement,Switzerland,Japan,Italy::Exchange"</formula1>
    </dataValidation>
    <dataValidation type="list" allowBlank="1" showInputMessage="1" showErrorMessage="1" sqref="D53 D21 I37 D37 I53 I21">
      <formula1>"Discount,ZeroYield,ForwardRate"</formula1>
    </dataValidation>
    <dataValidation type="list" allowBlank="1" showInputMessage="1" showErrorMessage="1" sqref="D54 D22 I38 D38 I54 I22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7">
      <formula1>"TARGET,UnitedKingdom::Exchange,UnitedKingdom::Metals,UnitedKingdom::Settlement,UnitedStates::GovernmentBond,UnitedStates::NERC,UnitedStates::NYSE,UnitedStates::Settlement,Switzerland,Japan,Italy::Exchange,NullCalendar,Australia,China,HongKong::HKEx"</formula1>
    </dataValidation>
    <dataValidation type="list" allowBlank="1" showInputMessage="1" showErrorMessage="1" sqref="D12">
      <formula1>"Reference, Mx_Live,QL_Live"</formula1>
    </dataValidation>
    <dataValidation type="list" allowBlank="1" showInputMessage="1" showErrorMessage="1" sqref="D11">
      <formula1>"Reference, Mx_Live"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3" r:id="rId4" name="Button 21">
              <controlPr defaultSize="0" print="0" autoFill="0" autoPict="0" macro="[0]!copydata">
                <anchor moveWithCells="1" sizeWithCells="1">
                  <from>
                    <xdr:col>7</xdr:col>
                    <xdr:colOff>123825</xdr:colOff>
                    <xdr:row>3</xdr:row>
                    <xdr:rowOff>57150</xdr:rowOff>
                  </from>
                  <to>
                    <xdr:col>8</xdr:col>
                    <xdr:colOff>666750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T3535"/>
  <sheetViews>
    <sheetView showGridLines="0" topLeftCell="O1" workbookViewId="0">
      <selection activeCell="Z1" sqref="Z1"/>
    </sheetView>
  </sheetViews>
  <sheetFormatPr defaultRowHeight="11.25" outlineLevelCol="1" x14ac:dyDescent="0.2"/>
  <cols>
    <col min="1" max="1" width="7.5703125" style="80" hidden="1" customWidth="1" outlineLevel="1"/>
    <col min="2" max="2" width="5.7109375" style="80" hidden="1" customWidth="1" outlineLevel="1"/>
    <col min="3" max="4" width="6" style="158" hidden="1" customWidth="1" outlineLevel="1"/>
    <col min="5" max="5" width="7" style="105" hidden="1" customWidth="1" outlineLevel="1"/>
    <col min="6" max="6" width="19.5703125" style="159" hidden="1" customWidth="1" outlineLevel="1"/>
    <col min="7" max="7" width="6" style="80" hidden="1" customWidth="1" outlineLevel="1"/>
    <col min="8" max="10" width="11" style="80" hidden="1" customWidth="1" outlineLevel="1"/>
    <col min="11" max="11" width="12.85546875" style="80" hidden="1" customWidth="1" outlineLevel="1"/>
    <col min="12" max="12" width="15.140625" style="80" hidden="1" customWidth="1" outlineLevel="1" collapsed="1"/>
    <col min="13" max="13" width="9" style="105" hidden="1" customWidth="1" outlineLevel="1"/>
    <col min="14" max="14" width="2.7109375" style="80" hidden="1" customWidth="1" outlineLevel="1" collapsed="1"/>
    <col min="15" max="15" width="2.85546875" style="80" customWidth="1" collapsed="1"/>
    <col min="16" max="16" width="5" style="80" hidden="1" customWidth="1" outlineLevel="1"/>
    <col min="17" max="17" width="9" style="80" hidden="1" customWidth="1" outlineLevel="1"/>
    <col min="18" max="18" width="15.140625" style="80" hidden="1" customWidth="1" outlineLevel="1"/>
    <col min="19" max="19" width="6" style="80" hidden="1" customWidth="1" outlineLevel="1"/>
    <col min="20" max="20" width="15.140625" style="80" hidden="1" customWidth="1" outlineLevel="1"/>
    <col min="21" max="21" width="20.28515625" style="80" customWidth="1" collapsed="1"/>
    <col min="22" max="22" width="16.140625" style="320" customWidth="1"/>
    <col min="23" max="23" width="10.7109375" style="80" customWidth="1"/>
    <col min="24" max="25" width="17.28515625" style="80" bestFit="1" customWidth="1"/>
    <col min="26" max="26" width="12" style="80" bestFit="1" customWidth="1"/>
    <col min="27" max="27" width="15.140625" style="80" customWidth="1"/>
    <col min="28" max="28" width="9" style="80" bestFit="1" customWidth="1"/>
    <col min="29" max="30" width="9.140625" style="80"/>
    <col min="31" max="31" width="12" style="80" bestFit="1" customWidth="1"/>
    <col min="32" max="38" width="9.140625" style="80"/>
    <col min="39" max="39" width="3.7109375" style="80" customWidth="1"/>
    <col min="40" max="40" width="3" style="88" bestFit="1" customWidth="1"/>
    <col min="41" max="43" width="17.28515625" style="88" bestFit="1" customWidth="1"/>
    <col min="44" max="44" width="9" style="88" bestFit="1" customWidth="1"/>
    <col min="45" max="46" width="9.140625" style="88"/>
    <col min="47" max="16384" width="9.140625" style="80"/>
  </cols>
  <sheetData>
    <row r="1" spans="1:46" ht="21.95" customHeight="1" x14ac:dyDescent="0.2">
      <c r="C1" s="82"/>
      <c r="D1" s="82"/>
      <c r="E1" s="83"/>
      <c r="F1" s="84"/>
      <c r="G1" s="85"/>
      <c r="L1" s="80" t="str">
        <f>_xll.qlEonia(,,Permanent,Trigger,ObjectOverwrite)</f>
        <v>obj_00176#0012</v>
      </c>
      <c r="M1" s="83"/>
      <c r="U1" s="221" t="s">
        <v>215</v>
      </c>
      <c r="V1" s="222"/>
      <c r="W1" s="222"/>
      <c r="X1" s="203"/>
      <c r="Y1" s="202"/>
      <c r="Z1" s="157" t="s">
        <v>207</v>
      </c>
      <c r="AN1" s="106"/>
      <c r="AO1" s="106" t="s">
        <v>251</v>
      </c>
      <c r="AP1" s="106" t="s">
        <v>227</v>
      </c>
      <c r="AQ1" s="106" t="s">
        <v>252</v>
      </c>
      <c r="AR1" s="106" t="str">
        <f>"F "&amp;Tenor</f>
        <v xml:space="preserve">F </v>
      </c>
      <c r="AS1" s="106" t="str">
        <f>"F "&amp;Tenor&amp;" QL"</f>
        <v>F  QL</v>
      </c>
      <c r="AT1" s="88" t="str">
        <f>_xll.qlEonia(,YieldCurve_ON,,Trigger)</f>
        <v>obj_0035a#0026</v>
      </c>
    </row>
    <row r="2" spans="1:46" ht="21.95" customHeight="1" x14ac:dyDescent="0.2">
      <c r="A2" s="61" t="s">
        <v>12</v>
      </c>
      <c r="B2" s="61" t="s">
        <v>233</v>
      </c>
      <c r="C2" s="61" t="s">
        <v>232</v>
      </c>
      <c r="D2" s="61" t="s">
        <v>50</v>
      </c>
      <c r="E2" s="61" t="s">
        <v>234</v>
      </c>
      <c r="F2" s="61" t="s">
        <v>7</v>
      </c>
      <c r="G2" s="61" t="s">
        <v>235</v>
      </c>
      <c r="H2" s="61" t="s">
        <v>236</v>
      </c>
      <c r="I2" s="61" t="s">
        <v>250</v>
      </c>
      <c r="J2" s="61" t="s">
        <v>258</v>
      </c>
      <c r="K2" s="61" t="s">
        <v>203</v>
      </c>
      <c r="L2" s="61" t="s">
        <v>38</v>
      </c>
      <c r="M2" s="61" t="s">
        <v>42</v>
      </c>
      <c r="P2" s="79" t="s">
        <v>12</v>
      </c>
      <c r="Q2" s="79"/>
      <c r="R2" s="79" t="s">
        <v>38</v>
      </c>
      <c r="S2" s="79"/>
      <c r="T2" s="157" t="s">
        <v>38</v>
      </c>
      <c r="U2" s="157" t="s">
        <v>73</v>
      </c>
      <c r="V2" s="156" t="s">
        <v>204</v>
      </c>
      <c r="W2" s="156"/>
      <c r="X2" s="157" t="s">
        <v>32</v>
      </c>
      <c r="Y2" s="157" t="s">
        <v>33</v>
      </c>
      <c r="Z2" s="160">
        <f t="array" ref="Z2:Z71">_xll.qlPiecewiseYieldCurveData(YieldCurve_ON,Trigger)</f>
        <v>1</v>
      </c>
      <c r="AN2" s="98" t="s">
        <v>201</v>
      </c>
      <c r="AO2" s="99">
        <f>Evaluationdate</f>
        <v>42207</v>
      </c>
      <c r="AP2" s="99">
        <f>Settlementdate</f>
        <v>42209</v>
      </c>
      <c r="AQ2" s="99">
        <f>_xll.qlInterestRateIndexMaturity($AT$2,AP2,Trigger)</f>
        <v>42212</v>
      </c>
      <c r="AR2" s="245">
        <f>_xll.qlIndexFixing($AT$1,AO2,TRUE,_xll.ohTrigger(Trigger,Trigger1M))</f>
        <v>-1.0999990000071236E-3</v>
      </c>
      <c r="AS2" s="245">
        <f>IFERROR(_xll.qlIndexFixing($AT$2,AO2,TRUE,_xll.ohTrigger(Trigger,Trigger1M)),#N/A)</f>
        <v>-1.0999990000071236E-3</v>
      </c>
      <c r="AT2" s="80" t="str">
        <f>_xll.qlEonia(,Currency&amp;"ON",,Trigger)</f>
        <v>obj_00359#0019</v>
      </c>
    </row>
    <row r="3" spans="1:46" ht="11.25" customHeight="1" x14ac:dyDescent="0.2">
      <c r="A3" s="62" t="s">
        <v>41</v>
      </c>
      <c r="B3" s="64" t="str">
        <f t="array" ref="B3:B71">SUBSTITUTE(_xll.ohFilter(PastedValue!BC2:BC63,PastedValue!AY2:AY63="Dp"),"/N","N")</f>
        <v>ON</v>
      </c>
      <c r="C3" s="111" t="s">
        <v>60</v>
      </c>
      <c r="D3" s="111" t="str">
        <f t="shared" ref="D3:D34" si="0">IF(DataSelect="Reference",$B3,$C3)</f>
        <v>ON</v>
      </c>
      <c r="E3" s="63">
        <f>IF(C3="ON",0,IF(C3="TN",1,2))</f>
        <v>0</v>
      </c>
      <c r="F3" s="77" t="str">
        <f t="shared" ref="F3:F19" si="1">IF(RIGHT(C3,1)="M","Modified Following",IF(RIGHT(C3,1)="Y","Modified Following","Following"))</f>
        <v>Following</v>
      </c>
      <c r="G3" s="65" t="str">
        <f>IF(RIGHT(C3,1)="M","TRUE",IF(RIGHT(C3,1)="Y","TRUE","FALSE"))</f>
        <v>FALSE</v>
      </c>
      <c r="H3" s="66" t="s">
        <v>45</v>
      </c>
      <c r="I3" s="360">
        <f t="array" ref="I3:I71">_xll.ohFilter(PastedValue!BF2:BF63,PastedValue!AY2:AY63="Dp")/100</f>
        <v>-1.0999989999999999E-3</v>
      </c>
      <c r="J3" s="360" t="str">
        <f>IFERROR(_xll.qlSimpleQuote(A3&amp;IF(LEFT(B3,1)="#","STUB",B3),I3,,Permanent,Trigger,TRUE),"--")</f>
        <v>DPON#0004</v>
      </c>
      <c r="K3" s="166" t="str">
        <f>Currency&amp;"X"&amp;C3&amp;"D="&amp;"ON"</f>
        <v>EURXOND=ON</v>
      </c>
      <c r="L3" s="68" t="str">
        <f>_xll.qlDepositRateHelper2(,IF(DataSelect="Mx_Live",$K3,$J3),IF(RIGHT($D3,1)="N","1D",$D3),$E3,Calendar,$F3,$G3,$H3,Permanent,Trigger,ObjectOverwrite)</f>
        <v>obj_001a0#0019</v>
      </c>
      <c r="M3" s="63" t="b">
        <v>1</v>
      </c>
      <c r="N3" s="81"/>
      <c r="P3" s="16" t="str">
        <f t="shared" ref="P3:P34" si="2">A3</f>
        <v>Dp</v>
      </c>
      <c r="Q3" s="16" t="str">
        <f>D3</f>
        <v>ON</v>
      </c>
      <c r="R3" s="9" t="str">
        <f>L3</f>
        <v>obj_001a0#0019</v>
      </c>
      <c r="S3" s="9" t="b">
        <f>M3</f>
        <v>1</v>
      </c>
      <c r="T3" s="9" t="str">
        <f t="array" ref="T3:T71">_xll.ohPack(_xll.ohFilter(R3:R71,S3:S71))</f>
        <v>obj_001a0#0019</v>
      </c>
      <c r="U3" s="9" t="str">
        <f>_xll.qlRateHelperQuoteName(T3,Trigger)</f>
        <v>EURXOND=ON</v>
      </c>
      <c r="V3" s="442">
        <f>_xll.qlRateHelperQuoteValue(T3,_xll.ohTrigger(Trigger,TriggerON))</f>
        <v>-1.0999989999999999E-3</v>
      </c>
      <c r="W3" s="243" t="str">
        <f>IFERROR(_xll.qlFuturesRateHelperConvexityAdjustment(T3,Trigger),"--")</f>
        <v>--</v>
      </c>
      <c r="X3" s="10">
        <f>_xll.qlRateHelperEarliestDate(T3,Trigger)</f>
        <v>42207</v>
      </c>
      <c r="Y3" s="10">
        <f>_xll.qlRateHelperLatestDate(T3,Trigger)</f>
        <v>42208</v>
      </c>
      <c r="Z3" s="161">
        <v>1.0000030555621142</v>
      </c>
      <c r="AN3" s="100" t="s">
        <v>201</v>
      </c>
      <c r="AO3" s="101">
        <f>_xll.qlInterestRateIndexFixingDate($AT$2,AP3,Trigger)</f>
        <v>42212</v>
      </c>
      <c r="AP3" s="101">
        <f>_xll.qlCalendarAdvance(Calendar,AP2,AN3,"f",,Trigger)</f>
        <v>42212</v>
      </c>
      <c r="AQ3" s="101">
        <f>_xll.qlInterestRateIndexMaturity($AT$2,AP3,Trigger)</f>
        <v>42213</v>
      </c>
      <c r="AR3" s="246">
        <f>_xll.qlIndexFixing($AT$1,AO3,TRUE,_xll.ohTrigger(Trigger,Trigger1M))</f>
        <v>-1.2740239836306344E-3</v>
      </c>
      <c r="AS3" s="246">
        <f>IFERROR(_xll.qlIndexFixing($AT$2,AO3,TRUE,_xll.ohTrigger(Trigger,Trigger1M)),#N/A)</f>
        <v>-1.2740239836306344E-3</v>
      </c>
      <c r="AT3" s="80"/>
    </row>
    <row r="4" spans="1:46" ht="11.25" customHeight="1" x14ac:dyDescent="0.2">
      <c r="A4" s="69" t="s">
        <v>41</v>
      </c>
      <c r="B4" s="72" t="str">
        <v>TN</v>
      </c>
      <c r="C4" s="112" t="s">
        <v>176</v>
      </c>
      <c r="D4" s="112" t="str">
        <f t="shared" si="0"/>
        <v>TN</v>
      </c>
      <c r="E4" s="71">
        <f t="shared" ref="E4:E67" si="3">IF(C4="ON",0,IF(C4="TN",1,2))</f>
        <v>1</v>
      </c>
      <c r="F4" s="78" t="str">
        <f t="shared" si="1"/>
        <v>Following</v>
      </c>
      <c r="G4" s="73" t="str">
        <f t="shared" ref="G4:G67" si="4">IF(RIGHT(C4,1)="M","TRUE",IF(RIGHT(C4,1)="Y","TRUE","FALSE"))</f>
        <v>FALSE</v>
      </c>
      <c r="H4" s="74" t="s">
        <v>45</v>
      </c>
      <c r="I4" s="361">
        <v>-1.1000000000000001E-3</v>
      </c>
      <c r="J4" s="361" t="str">
        <f>IFERROR(_xll.qlSimpleQuote(A4&amp;IF(LEFT(B4,1)="#","STUB",B4),I4,,Permanent,Trigger,TRUE),"--")</f>
        <v>DPTN#0004</v>
      </c>
      <c r="K4" s="167" t="str">
        <f>Currency&amp;"X"&amp;C4&amp;"D="&amp;"ON"</f>
        <v>EURXTND=ON</v>
      </c>
      <c r="L4" s="76" t="str">
        <f>_xll.qlDepositRateHelper2(,IF(DataSelect="Mx_Live",$K4,$J4),IF(RIGHT($D4,1)="N","1D",$D4),$E4,Calendar,$F4,$G4,$H4,Permanent,Trigger,ObjectOverwrite)</f>
        <v>obj_0017e#0019</v>
      </c>
      <c r="M4" s="71" t="b">
        <v>1</v>
      </c>
      <c r="N4" s="87"/>
      <c r="P4" s="16" t="str">
        <f t="shared" si="2"/>
        <v>Dp</v>
      </c>
      <c r="Q4" s="16" t="str">
        <f t="shared" ref="Q4:Q67" si="5">D4</f>
        <v>TN</v>
      </c>
      <c r="R4" s="9" t="str">
        <f t="shared" ref="R4:R67" si="6">L4</f>
        <v>obj_0017e#0019</v>
      </c>
      <c r="S4" s="9" t="b">
        <f t="shared" ref="S4:S67" si="7">M4</f>
        <v>1</v>
      </c>
      <c r="T4" s="9" t="str">
        <v>obj_0017e#0019</v>
      </c>
      <c r="U4" s="9" t="str">
        <f>_xll.qlRateHelperQuoteName(T4,Trigger)</f>
        <v>EURXTND=ON</v>
      </c>
      <c r="V4" s="442">
        <f>_xll.qlRateHelperQuoteValue(T4,_xll.ohTrigger(Trigger,TriggerON))</f>
        <v>-1.1000000000000001E-3</v>
      </c>
      <c r="W4" s="243" t="str">
        <f>IFERROR(_xll.qlFuturesRateHelperConvexityAdjustment(T4,Trigger),"--")</f>
        <v>--</v>
      </c>
      <c r="X4" s="10">
        <f>_xll.qlRateHelperEarliestDate(T4,Trigger)</f>
        <v>42208</v>
      </c>
      <c r="Y4" s="10">
        <f>_xll.qlRateHelperLatestDate(T4,Trigger)</f>
        <v>42209</v>
      </c>
      <c r="Z4" s="161">
        <v>1.0000061111363503</v>
      </c>
      <c r="AN4" s="100" t="s">
        <v>201</v>
      </c>
      <c r="AO4" s="101">
        <f>_xll.qlInterestRateIndexFixingDate($AT$2,AP4,Trigger)</f>
        <v>42213</v>
      </c>
      <c r="AP4" s="101">
        <f>_xll.qlCalendarAdvance(Calendar,AP3,AN4,"f",,Trigger)</f>
        <v>42213</v>
      </c>
      <c r="AQ4" s="101">
        <f>_xll.qlInterestRateIndexMaturity($AT$2,AP4,Trigger)</f>
        <v>42214</v>
      </c>
      <c r="AR4" s="246">
        <f>_xll.qlIndexFixing($AT$1,AO4,TRUE,_xll.ohTrigger(Trigger,Trigger1M))</f>
        <v>-1.3641857629131948E-3</v>
      </c>
      <c r="AS4" s="246">
        <f>IFERROR(_xll.qlIndexFixing($AT$2,AO4,TRUE,_xll.ohTrigger(Trigger,Trigger1M)),#N/A)</f>
        <v>-1.3641857629131948E-3</v>
      </c>
      <c r="AT4" s="80"/>
    </row>
    <row r="5" spans="1:46" ht="11.25" customHeight="1" x14ac:dyDescent="0.2">
      <c r="A5" s="113" t="s">
        <v>41</v>
      </c>
      <c r="B5" s="116" t="str">
        <v>SN</v>
      </c>
      <c r="C5" s="114" t="s">
        <v>177</v>
      </c>
      <c r="D5" s="114" t="str">
        <f t="shared" si="0"/>
        <v>SN</v>
      </c>
      <c r="E5" s="115">
        <f t="shared" si="3"/>
        <v>2</v>
      </c>
      <c r="F5" s="359" t="str">
        <f t="shared" si="1"/>
        <v>Following</v>
      </c>
      <c r="G5" s="117" t="str">
        <f t="shared" si="4"/>
        <v>FALSE</v>
      </c>
      <c r="H5" s="118" t="s">
        <v>45</v>
      </c>
      <c r="I5" s="362">
        <v>-1.1000000000000001E-3</v>
      </c>
      <c r="J5" s="362" t="str">
        <f>IFERROR(_xll.qlSimpleQuote(A5&amp;IF(LEFT(B5,1)="#","STUB",B5),I5,,Permanent,Trigger,TRUE),"--")</f>
        <v>DPSN#0004</v>
      </c>
      <c r="K5" s="168" t="str">
        <f>Currency&amp;"X"&amp;C5&amp;"D="&amp;"ON"</f>
        <v>EURXSND=ON</v>
      </c>
      <c r="L5" s="119" t="str">
        <f>_xll.qlDepositRateHelper2(,IF(DataSelect="Mx_Live",$K5,$J5),IF(RIGHT($D5,1)="N","1D",$D5),$E5,Calendar,$F5,$G5,$H5,Permanent,Trigger,ObjectOverwrite)</f>
        <v>obj_00257#0015</v>
      </c>
      <c r="M5" s="115" t="b">
        <v>1</v>
      </c>
      <c r="N5" s="87"/>
      <c r="P5" s="16" t="str">
        <f t="shared" si="2"/>
        <v>Dp</v>
      </c>
      <c r="Q5" s="16" t="str">
        <f t="shared" si="5"/>
        <v>SN</v>
      </c>
      <c r="R5" s="9" t="str">
        <f t="shared" si="6"/>
        <v>obj_00257#0015</v>
      </c>
      <c r="S5" s="9" t="b">
        <f t="shared" si="7"/>
        <v>1</v>
      </c>
      <c r="T5" s="9" t="str">
        <v>obj_00257#0015</v>
      </c>
      <c r="U5" s="9" t="str">
        <f>_xll.qlRateHelperQuoteName(T5,Trigger)</f>
        <v>EURXSND=ON</v>
      </c>
      <c r="V5" s="442">
        <f>_xll.qlRateHelperQuoteValue(T5,_xll.ohTrigger(Trigger,TriggerON))</f>
        <v>-1.1000000000000001E-3</v>
      </c>
      <c r="W5" s="243" t="str">
        <f>IFERROR(_xll.qlFuturesRateHelperConvexityAdjustment(T5,Trigger),"--")</f>
        <v>--</v>
      </c>
      <c r="X5" s="10">
        <f>_xll.qlRateHelperEarliestDate(T5,Trigger)</f>
        <v>42209</v>
      </c>
      <c r="Y5" s="10">
        <f>_xll.qlRateHelperLatestDate(T5,Trigger)</f>
        <v>42212</v>
      </c>
      <c r="Z5" s="161">
        <v>1.0000152779428293</v>
      </c>
      <c r="AN5" s="100" t="s">
        <v>201</v>
      </c>
      <c r="AO5" s="101">
        <f>_xll.qlInterestRateIndexFixingDate($AT$2,AP5,Trigger)</f>
        <v>42214</v>
      </c>
      <c r="AP5" s="101">
        <f>_xll.qlCalendarAdvance(Calendar,AP4,AN5,"f",,Trigger)</f>
        <v>42214</v>
      </c>
      <c r="AQ5" s="101">
        <f>_xll.qlInterestRateIndexMaturity($AT$2,AP5,Trigger)</f>
        <v>42215</v>
      </c>
      <c r="AR5" s="246">
        <f>_xll.qlIndexFixing($AT$1,AO5,TRUE,_xll.ohTrigger(Trigger,Trigger1M))</f>
        <v>-1.3551000736322649E-3</v>
      </c>
      <c r="AS5" s="246">
        <f>IFERROR(_xll.qlIndexFixing($AT$2,AO5,TRUE,_xll.ohTrigger(Trigger,Trigger1M)),#N/A)</f>
        <v>-1.3551000736322649E-3</v>
      </c>
      <c r="AT5" s="80"/>
    </row>
    <row r="6" spans="1:46" ht="11.25" customHeight="1" x14ac:dyDescent="0.2">
      <c r="A6" s="69" t="s">
        <v>41</v>
      </c>
      <c r="B6" s="72" t="str">
        <v>1W</v>
      </c>
      <c r="C6" s="70" t="s">
        <v>83</v>
      </c>
      <c r="D6" s="70" t="str">
        <f t="shared" si="0"/>
        <v>1W</v>
      </c>
      <c r="E6" s="71">
        <f t="shared" si="3"/>
        <v>2</v>
      </c>
      <c r="F6" s="78" t="str">
        <f t="shared" si="1"/>
        <v>Following</v>
      </c>
      <c r="G6" s="73" t="str">
        <f t="shared" si="4"/>
        <v>FALSE</v>
      </c>
      <c r="H6" s="74" t="s">
        <v>45</v>
      </c>
      <c r="I6" s="361">
        <v>-1.2199999999999999E-3</v>
      </c>
      <c r="J6" s="361" t="str">
        <f>IFERROR(_xll.qlSimpleQuote(A6&amp;IF(LEFT(B6,1)="#","STUB",B6),I6,,Permanent,Trigger,TRUE),"--")</f>
        <v>DP1W#0004</v>
      </c>
      <c r="K6" s="167" t="str">
        <f t="shared" ref="K6:K37" si="8">Currency&amp;"OISDDS"&amp;C6</f>
        <v>EUROISDDS1W</v>
      </c>
      <c r="L6" s="76" t="str">
        <f>_xll.qlOISRateHelper(,E6,IF(RIGHT($D6,1)="N","1D",$D6),IF(DataSelect="Mx_Live",$K6,$J6),$L$1,,Permanent,Trigger,ObjectOverwrite)</f>
        <v>obj_001a2#0020</v>
      </c>
      <c r="M6" s="71" t="b">
        <v>1</v>
      </c>
      <c r="N6" s="87"/>
      <c r="P6" s="16" t="str">
        <f t="shared" si="2"/>
        <v>Dp</v>
      </c>
      <c r="Q6" s="16" t="str">
        <f t="shared" si="5"/>
        <v>1W</v>
      </c>
      <c r="R6" s="9" t="str">
        <f t="shared" si="6"/>
        <v>obj_001a2#0020</v>
      </c>
      <c r="S6" s="9" t="b">
        <f t="shared" si="7"/>
        <v>1</v>
      </c>
      <c r="T6" s="9" t="str">
        <v>obj_001a2#0020</v>
      </c>
      <c r="U6" s="9" t="str">
        <f>_xll.qlRateHelperQuoteName(T6,Trigger)</f>
        <v>EUROISDDS1W</v>
      </c>
      <c r="V6" s="442">
        <f>_xll.qlRateHelperQuoteValue(T6,_xll.ohTrigger(Trigger,TriggerON))</f>
        <v>-1.2199999999999999E-3</v>
      </c>
      <c r="W6" s="243" t="str">
        <f>IFERROR(_xll.qlFuturesRateHelperConvexityAdjustment(T6,Trigger),"--")</f>
        <v>--</v>
      </c>
      <c r="X6" s="10">
        <f>_xll.qlRateHelperEarliestDate(T6,Trigger)</f>
        <v>42209</v>
      </c>
      <c r="Y6" s="10">
        <f>_xll.qlRateHelperLatestDate(T6,Trigger)</f>
        <v>42216</v>
      </c>
      <c r="Z6" s="161">
        <v>1.0000298340663629</v>
      </c>
      <c r="AN6" s="100" t="s">
        <v>201</v>
      </c>
      <c r="AO6" s="101">
        <f>_xll.qlInterestRateIndexFixingDate($AT$2,AP6,Trigger)</f>
        <v>42215</v>
      </c>
      <c r="AP6" s="101">
        <f>_xll.qlCalendarAdvance(Calendar,AP5,AN6,"f",,Trigger)</f>
        <v>42215</v>
      </c>
      <c r="AQ6" s="101">
        <f>_xll.qlInterestRateIndexMaturity($AT$2,AP6,Trigger)</f>
        <v>42216</v>
      </c>
      <c r="AR6" s="246">
        <f>_xll.qlIndexFixing($AT$1,AO6,TRUE,_xll.ohTrigger(Trigger,Trigger1M))</f>
        <v>-1.2467669081539512E-3</v>
      </c>
      <c r="AS6" s="246">
        <f>IFERROR(_xll.qlIndexFixing($AT$2,AO6,TRUE,_xll.ohTrigger(Trigger,Trigger1M)),#N/A)</f>
        <v>-1.2467669081539512E-3</v>
      </c>
      <c r="AT6" s="80"/>
    </row>
    <row r="7" spans="1:46" ht="11.25" customHeight="1" x14ac:dyDescent="0.2">
      <c r="A7" s="69" t="s">
        <v>41</v>
      </c>
      <c r="B7" s="72" t="str">
        <v>2W</v>
      </c>
      <c r="C7" s="70" t="s">
        <v>84</v>
      </c>
      <c r="D7" s="70" t="str">
        <f t="shared" si="0"/>
        <v>2W</v>
      </c>
      <c r="E7" s="71">
        <f t="shared" si="3"/>
        <v>2</v>
      </c>
      <c r="F7" s="78" t="str">
        <f t="shared" si="1"/>
        <v>Following</v>
      </c>
      <c r="G7" s="73" t="str">
        <f t="shared" si="4"/>
        <v>FALSE</v>
      </c>
      <c r="H7" s="74" t="s">
        <v>45</v>
      </c>
      <c r="I7" s="361">
        <v>-1.14E-3</v>
      </c>
      <c r="J7" s="361" t="str">
        <f>IFERROR(_xll.qlSimpleQuote(A7&amp;IF(LEFT(B7,1)="#","STUB",B7),I7,,Permanent,Trigger,TRUE),"--")</f>
        <v>DP2W#0004</v>
      </c>
      <c r="K7" s="167" t="str">
        <f t="shared" si="8"/>
        <v>EUROISDDS2W</v>
      </c>
      <c r="L7" s="76" t="str">
        <f>_xll.qlOISRateHelper(,E7,IF(RIGHT($D7,1)="N","1D",$D7),IF(DataSelect="Mx_Live",$K7,$J7),$L$1,,Permanent,Trigger,ObjectOverwrite)</f>
        <v>obj_00194#0021</v>
      </c>
      <c r="M7" s="71" t="b">
        <v>1</v>
      </c>
      <c r="N7" s="87"/>
      <c r="P7" s="16" t="str">
        <f t="shared" si="2"/>
        <v>Dp</v>
      </c>
      <c r="Q7" s="16" t="str">
        <f t="shared" si="5"/>
        <v>2W</v>
      </c>
      <c r="R7" s="9" t="str">
        <f t="shared" si="6"/>
        <v>obj_00194#0021</v>
      </c>
      <c r="S7" s="9" t="b">
        <f t="shared" si="7"/>
        <v>1</v>
      </c>
      <c r="T7" s="9" t="str">
        <v>obj_00194#0021</v>
      </c>
      <c r="U7" s="9" t="str">
        <f>_xll.qlRateHelperQuoteName(T7,Trigger)</f>
        <v>EUROISDDS2W</v>
      </c>
      <c r="V7" s="442">
        <f>_xll.qlRateHelperQuoteValue(T7,_xll.ohTrigger(Trigger,TriggerON))</f>
        <v>-1.1299999999999999E-3</v>
      </c>
      <c r="W7" s="243" t="str">
        <f>IFERROR(_xll.qlFuturesRateHelperConvexityAdjustment(T7,Trigger),"--")</f>
        <v>--</v>
      </c>
      <c r="X7" s="10">
        <f>_xll.qlRateHelperEarliestDate(T7,Trigger)</f>
        <v>42209</v>
      </c>
      <c r="Y7" s="10">
        <f>_xll.qlRateHelperLatestDate(T7,Trigger)</f>
        <v>42223</v>
      </c>
      <c r="Z7" s="161">
        <v>1.0000500577805529</v>
      </c>
      <c r="AN7" s="100" t="s">
        <v>201</v>
      </c>
      <c r="AO7" s="101">
        <f>_xll.qlInterestRateIndexFixingDate($AT$2,AP7,Trigger)</f>
        <v>42216</v>
      </c>
      <c r="AP7" s="101">
        <f>_xll.qlCalendarAdvance(Calendar,AP6,AN7,"f",,Trigger)</f>
        <v>42216</v>
      </c>
      <c r="AQ7" s="101">
        <f>_xll.qlInterestRateIndexMaturity($AT$2,AP7,Trigger)</f>
        <v>42219</v>
      </c>
      <c r="AR7" s="246">
        <f>_xll.qlIndexFixing($AT$1,AO7,TRUE,_xll.ohTrigger(Trigger,Trigger1M))</f>
        <v>-1.0587570378284283E-3</v>
      </c>
      <c r="AS7" s="246">
        <f>IFERROR(_xll.qlIndexFixing($AT$2,AO7,TRUE,_xll.ohTrigger(Trigger,Trigger1M)),#N/A)</f>
        <v>-1.0587570378284283E-3</v>
      </c>
      <c r="AT7" s="80"/>
    </row>
    <row r="8" spans="1:46" ht="11.25" customHeight="1" x14ac:dyDescent="0.2">
      <c r="A8" s="69" t="s">
        <v>41</v>
      </c>
      <c r="B8" s="72" t="str">
        <v>3W</v>
      </c>
      <c r="C8" s="70" t="s">
        <v>85</v>
      </c>
      <c r="D8" s="70" t="str">
        <f t="shared" si="0"/>
        <v>3W</v>
      </c>
      <c r="E8" s="71">
        <f t="shared" si="3"/>
        <v>2</v>
      </c>
      <c r="F8" s="78" t="str">
        <f t="shared" si="1"/>
        <v>Following</v>
      </c>
      <c r="G8" s="73" t="str">
        <f t="shared" si="4"/>
        <v>FALSE</v>
      </c>
      <c r="H8" s="74" t="s">
        <v>45</v>
      </c>
      <c r="I8" s="361">
        <v>-1.17E-3</v>
      </c>
      <c r="J8" s="361" t="str">
        <f>IFERROR(_xll.qlSimpleQuote(A8&amp;IF(LEFT(B8,1)="#","STUB",B8),I8,,Permanent,Trigger,TRUE),"--")</f>
        <v>DP3W#0004</v>
      </c>
      <c r="K8" s="167" t="str">
        <f t="shared" si="8"/>
        <v>EUROISDDS3W</v>
      </c>
      <c r="L8" s="76" t="str">
        <f>_xll.qlOISRateHelper(,E8,IF(RIGHT($D8,1)="N","1D",$D8),IF(DataSelect="Mx_Live",$K8,$J8),$L$1,,Permanent,Trigger,ObjectOverwrite)</f>
        <v>obj_0017d#0020</v>
      </c>
      <c r="M8" s="71" t="b">
        <v>1</v>
      </c>
      <c r="N8" s="87"/>
      <c r="P8" s="16" t="str">
        <f t="shared" si="2"/>
        <v>Dp</v>
      </c>
      <c r="Q8" s="16" t="str">
        <f t="shared" si="5"/>
        <v>3W</v>
      </c>
      <c r="R8" s="9" t="str">
        <f t="shared" si="6"/>
        <v>obj_0017d#0020</v>
      </c>
      <c r="S8" s="9" t="b">
        <f t="shared" si="7"/>
        <v>1</v>
      </c>
      <c r="T8" s="9" t="str">
        <v>obj_0017d#0020</v>
      </c>
      <c r="U8" s="9" t="str">
        <f>_xll.qlRateHelperQuoteName(T8,Trigger)</f>
        <v>EUROISDDS3W</v>
      </c>
      <c r="V8" s="442">
        <f>_xll.qlRateHelperQuoteValue(T8,_xll.ohTrigger(Trigger,TriggerON))</f>
        <v>-1.16E-3</v>
      </c>
      <c r="W8" s="243" t="str">
        <f>IFERROR(_xll.qlFuturesRateHelperConvexityAdjustment(T8,Trigger),"--")</f>
        <v>--</v>
      </c>
      <c r="X8" s="10">
        <f>_xll.qlRateHelperEarliestDate(T8,Trigger)</f>
        <v>42209</v>
      </c>
      <c r="Y8" s="10">
        <f>_xll.qlRateHelperLatestDate(T8,Trigger)</f>
        <v>42230</v>
      </c>
      <c r="Z8" s="161">
        <v>1.0000737827957171</v>
      </c>
      <c r="AN8" s="100" t="s">
        <v>201</v>
      </c>
      <c r="AO8" s="101">
        <f>_xll.qlInterestRateIndexFixingDate($AT$2,AP8,Trigger)</f>
        <v>42219</v>
      </c>
      <c r="AP8" s="101">
        <f>_xll.qlCalendarAdvance(Calendar,AP7,AN8,"f",,Trigger)</f>
        <v>42219</v>
      </c>
      <c r="AQ8" s="101">
        <f>_xll.qlInterestRateIndexMaturity($AT$2,AP8,Trigger)</f>
        <v>42220</v>
      </c>
      <c r="AR8" s="246">
        <f>_xll.qlIndexFixing($AT$1,AO8,TRUE,_xll.ohTrigger(Trigger,Trigger1M))</f>
        <v>-9.904834929042039E-4</v>
      </c>
      <c r="AS8" s="246">
        <f>IFERROR(_xll.qlIndexFixing($AT$2,AO8,TRUE,_xll.ohTrigger(Trigger,Trigger1M)),#N/A)</f>
        <v>-9.904834929042039E-4</v>
      </c>
      <c r="AT8" s="80"/>
    </row>
    <row r="9" spans="1:46" ht="11.25" customHeight="1" x14ac:dyDescent="0.2">
      <c r="A9" s="69" t="s">
        <v>41</v>
      </c>
      <c r="B9" s="72" t="str">
        <v>1M</v>
      </c>
      <c r="C9" s="70" t="s">
        <v>2</v>
      </c>
      <c r="D9" s="70" t="str">
        <f t="shared" si="0"/>
        <v>1M</v>
      </c>
      <c r="E9" s="71">
        <f t="shared" si="3"/>
        <v>2</v>
      </c>
      <c r="F9" s="78" t="str">
        <f t="shared" si="1"/>
        <v>Modified Following</v>
      </c>
      <c r="G9" s="73" t="str">
        <f t="shared" si="4"/>
        <v>TRUE</v>
      </c>
      <c r="H9" s="74" t="s">
        <v>45</v>
      </c>
      <c r="I9" s="361">
        <v>-1.1899999999999999E-3</v>
      </c>
      <c r="J9" s="361" t="str">
        <f>IFERROR(_xll.qlSimpleQuote(A9&amp;IF(LEFT(B9,1)="#","STUB",B9),I9,,Permanent,Trigger,TRUE),"--")</f>
        <v>DP1M#0004</v>
      </c>
      <c r="K9" s="167" t="str">
        <f t="shared" si="8"/>
        <v>EUROISDDS1M</v>
      </c>
      <c r="L9" s="76" t="str">
        <f>_xll.qlOISRateHelper(,E9,IF(RIGHT($D9,1)="N","1D",$D9),IF(DataSelect="Mx_Live",$K9,$J9),$L$1,,Permanent,Trigger,ObjectOverwrite)</f>
        <v>obj_00193#0020</v>
      </c>
      <c r="M9" s="71" t="b">
        <v>1</v>
      </c>
      <c r="N9" s="87"/>
      <c r="P9" s="16" t="str">
        <f t="shared" si="2"/>
        <v>Dp</v>
      </c>
      <c r="Q9" s="16" t="str">
        <f t="shared" si="5"/>
        <v>1M</v>
      </c>
      <c r="R9" s="9" t="str">
        <f t="shared" si="6"/>
        <v>obj_00193#0020</v>
      </c>
      <c r="S9" s="9" t="b">
        <f t="shared" si="7"/>
        <v>1</v>
      </c>
      <c r="T9" s="9" t="str">
        <v>obj_00193#0020</v>
      </c>
      <c r="U9" s="9" t="str">
        <f>_xll.qlRateHelperQuoteName(T9,Trigger)</f>
        <v>EUROISDDS1M</v>
      </c>
      <c r="V9" s="442">
        <f>_xll.qlRateHelperQuoteValue(T9,_xll.ohTrigger(Trigger,TriggerON))</f>
        <v>-1.1899999999999999E-3</v>
      </c>
      <c r="W9" s="243" t="str">
        <f>IFERROR(_xll.qlFuturesRateHelperConvexityAdjustment(T9,Trigger),"--")</f>
        <v>--</v>
      </c>
      <c r="X9" s="10">
        <f>_xll.qlRateHelperEarliestDate(T9,Trigger)</f>
        <v>42209</v>
      </c>
      <c r="Y9" s="10">
        <f>_xll.qlRateHelperLatestDate(T9,Trigger)</f>
        <v>42240</v>
      </c>
      <c r="Z9" s="161">
        <v>1.0001085944866976</v>
      </c>
      <c r="AN9" s="100" t="s">
        <v>201</v>
      </c>
      <c r="AO9" s="101">
        <f>_xll.qlInterestRateIndexFixingDate($AT$2,AP9,Trigger)</f>
        <v>42220</v>
      </c>
      <c r="AP9" s="101">
        <f>_xll.qlCalendarAdvance(Calendar,AP8,AN9,"f",,Trigger)</f>
        <v>42220</v>
      </c>
      <c r="AQ9" s="101">
        <f>_xll.qlInterestRateIndexMaturity($AT$2,AP9,Trigger)</f>
        <v>42221</v>
      </c>
      <c r="AR9" s="246">
        <f>_xll.qlIndexFixing($AT$1,AO9,TRUE,_xll.ohTrigger(Trigger,Trigger1M))</f>
        <v>-9.9763698758081887E-4</v>
      </c>
      <c r="AS9" s="246">
        <f>IFERROR(_xll.qlIndexFixing($AT$2,AO9,TRUE,_xll.ohTrigger(Trigger,Trigger1M)),#N/A)</f>
        <v>-9.9763698758081887E-4</v>
      </c>
      <c r="AT9" s="80"/>
    </row>
    <row r="10" spans="1:46" ht="11.25" customHeight="1" x14ac:dyDescent="0.2">
      <c r="A10" s="69" t="s">
        <v>41</v>
      </c>
      <c r="B10" s="72" t="str">
        <v>2M</v>
      </c>
      <c r="C10" s="70" t="s">
        <v>86</v>
      </c>
      <c r="D10" s="70" t="str">
        <f t="shared" si="0"/>
        <v>2M</v>
      </c>
      <c r="E10" s="71">
        <f t="shared" si="3"/>
        <v>2</v>
      </c>
      <c r="F10" s="78" t="str">
        <f t="shared" si="1"/>
        <v>Modified Following</v>
      </c>
      <c r="G10" s="73" t="str">
        <f t="shared" si="4"/>
        <v>TRUE</v>
      </c>
      <c r="H10" s="74" t="s">
        <v>45</v>
      </c>
      <c r="I10" s="361">
        <v>-1.2199999999999999E-3</v>
      </c>
      <c r="J10" s="361" t="str">
        <f>IFERROR(_xll.qlSimpleQuote(A10&amp;IF(LEFT(B10,1)="#","STUB",B10),I10,,Permanent,Trigger,TRUE),"--")</f>
        <v>DP2M#0004</v>
      </c>
      <c r="K10" s="167" t="str">
        <f t="shared" si="8"/>
        <v>EUROISDDS2M</v>
      </c>
      <c r="L10" s="76" t="str">
        <f>_xll.qlOISRateHelper(,E10,IF(RIGHT($D10,1)="N","1D",$D10),IF(DataSelect="Mx_Live",$K10,$J10),$L$1,,Permanent,Trigger,ObjectOverwrite)</f>
        <v>obj_00197#0020</v>
      </c>
      <c r="M10" s="71" t="b">
        <v>1</v>
      </c>
      <c r="N10" s="87"/>
      <c r="P10" s="16" t="str">
        <f t="shared" si="2"/>
        <v>Dp</v>
      </c>
      <c r="Q10" s="16" t="str">
        <f t="shared" si="5"/>
        <v>2M</v>
      </c>
      <c r="R10" s="9" t="str">
        <f t="shared" si="6"/>
        <v>obj_00197#0020</v>
      </c>
      <c r="S10" s="9" t="b">
        <f t="shared" si="7"/>
        <v>1</v>
      </c>
      <c r="T10" s="9" t="str">
        <v>obj_00197#0020</v>
      </c>
      <c r="U10" s="9" t="str">
        <f>_xll.qlRateHelperQuoteName(T10,Trigger)</f>
        <v>EUROISDDS2M</v>
      </c>
      <c r="V10" s="442">
        <f>_xll.qlRateHelperQuoteValue(T10,_xll.ohTrigger(Trigger,TriggerON))</f>
        <v>-1.2199999999999999E-3</v>
      </c>
      <c r="W10" s="243" t="str">
        <f>IFERROR(_xll.qlFuturesRateHelperConvexityAdjustment(T10,Trigger),"--")</f>
        <v>--</v>
      </c>
      <c r="X10" s="10">
        <f>_xll.qlRateHelperEarliestDate(T10,Trigger)</f>
        <v>42209</v>
      </c>
      <c r="Y10" s="10">
        <f>_xll.qlRateHelperLatestDate(T10,Trigger)</f>
        <v>42271</v>
      </c>
      <c r="Z10" s="161">
        <v>1.0002162676877056</v>
      </c>
      <c r="AN10" s="100" t="s">
        <v>201</v>
      </c>
      <c r="AO10" s="101">
        <f>_xll.qlInterestRateIndexFixingDate($AT$2,AP10,Trigger)</f>
        <v>42221</v>
      </c>
      <c r="AP10" s="101">
        <f>_xll.qlCalendarAdvance(Calendar,AP9,AN10,"f",,Trigger)</f>
        <v>42221</v>
      </c>
      <c r="AQ10" s="101">
        <f>_xll.qlInterestRateIndexMaturity($AT$2,AP10,Trigger)</f>
        <v>42222</v>
      </c>
      <c r="AR10" s="246">
        <f>_xll.qlIndexFixing($AT$1,AO10,TRUE,_xll.ohTrigger(Trigger,Trigger1M))</f>
        <v>-1.0295655766734413E-3</v>
      </c>
      <c r="AS10" s="246">
        <f>IFERROR(_xll.qlIndexFixing($AT$2,AO10,TRUE,_xll.ohTrigger(Trigger,Trigger1M)),#N/A)</f>
        <v>-1.0295655766734413E-3</v>
      </c>
      <c r="AT10" s="80"/>
    </row>
    <row r="11" spans="1:46" ht="11.25" customHeight="1" x14ac:dyDescent="0.2">
      <c r="A11" s="69" t="s">
        <v>41</v>
      </c>
      <c r="B11" s="72" t="str">
        <v>3M</v>
      </c>
      <c r="C11" s="70" t="s">
        <v>0</v>
      </c>
      <c r="D11" s="70" t="str">
        <f t="shared" si="0"/>
        <v>3M</v>
      </c>
      <c r="E11" s="71">
        <f t="shared" si="3"/>
        <v>2</v>
      </c>
      <c r="F11" s="78" t="str">
        <f t="shared" si="1"/>
        <v>Modified Following</v>
      </c>
      <c r="G11" s="73" t="str">
        <f t="shared" si="4"/>
        <v>TRUE</v>
      </c>
      <c r="H11" s="74" t="s">
        <v>45</v>
      </c>
      <c r="I11" s="361">
        <v>-1.24E-3</v>
      </c>
      <c r="J11" s="361" t="str">
        <f>IFERROR(_xll.qlSimpleQuote(A11&amp;IF(LEFT(B11,1)="#","STUB",B11),I11,,Permanent,Trigger,TRUE),"--")</f>
        <v>DP3M#0004</v>
      </c>
      <c r="K11" s="167" t="str">
        <f t="shared" si="8"/>
        <v>EUROISDDS3M</v>
      </c>
      <c r="L11" s="76" t="str">
        <f>_xll.qlOISRateHelper(,E11,IF(RIGHT($D11,1)="N","1D",$D11),IF(DataSelect="Mx_Live",$K11,$J11),$L$1,,Permanent,Trigger,ObjectOverwrite)</f>
        <v>obj_001af#0020</v>
      </c>
      <c r="M11" s="71" t="b">
        <v>1</v>
      </c>
      <c r="N11" s="87"/>
      <c r="P11" s="16" t="str">
        <f t="shared" si="2"/>
        <v>Dp</v>
      </c>
      <c r="Q11" s="16" t="str">
        <f t="shared" si="5"/>
        <v>3M</v>
      </c>
      <c r="R11" s="9" t="str">
        <f t="shared" si="6"/>
        <v>obj_001af#0020</v>
      </c>
      <c r="S11" s="9" t="b">
        <f t="shared" si="7"/>
        <v>1</v>
      </c>
      <c r="T11" s="9" t="str">
        <v>obj_001af#0020</v>
      </c>
      <c r="U11" s="9" t="str">
        <f>_xll.qlRateHelperQuoteName(T11,Trigger)</f>
        <v>EUROISDDS3M</v>
      </c>
      <c r="V11" s="442">
        <f>_xll.qlRateHelperQuoteValue(T11,_xll.ohTrigger(Trigger,TriggerON))</f>
        <v>-1.24E-3</v>
      </c>
      <c r="W11" s="243" t="str">
        <f>IFERROR(_xll.qlFuturesRateHelperConvexityAdjustment(T11,Trigger),"--")</f>
        <v>--</v>
      </c>
      <c r="X11" s="10">
        <f>_xll.qlRateHelperEarliestDate(T11,Trigger)</f>
        <v>42209</v>
      </c>
      <c r="Y11" s="10">
        <f>_xll.qlRateHelperLatestDate(T11,Trigger)</f>
        <v>42303</v>
      </c>
      <c r="Z11" s="161">
        <v>1.0003299957594216</v>
      </c>
      <c r="AN11" s="100" t="s">
        <v>201</v>
      </c>
      <c r="AO11" s="101">
        <f>_xll.qlInterestRateIndexFixingDate($AT$2,AP11,Trigger)</f>
        <v>42222</v>
      </c>
      <c r="AP11" s="101">
        <f>_xll.qlCalendarAdvance(Calendar,AP10,AN11,"f",,Trigger)</f>
        <v>42222</v>
      </c>
      <c r="AQ11" s="101">
        <f>_xll.qlInterestRateIndexMaturity($AT$2,AP11,Trigger)</f>
        <v>42223</v>
      </c>
      <c r="AR11" s="246">
        <f>_xll.qlIndexFixing($AT$1,AO11,TRUE,_xll.ohTrigger(Trigger,Trigger1M))</f>
        <v>-1.0862692536273144E-3</v>
      </c>
      <c r="AS11" s="246">
        <f>IFERROR(_xll.qlIndexFixing($AT$2,AO11,TRUE,_xll.ohTrigger(Trigger,Trigger1M)),#N/A)</f>
        <v>-1.0862692536273144E-3</v>
      </c>
      <c r="AT11" s="80"/>
    </row>
    <row r="12" spans="1:46" ht="11.25" customHeight="1" x14ac:dyDescent="0.2">
      <c r="A12" s="69" t="s">
        <v>41</v>
      </c>
      <c r="B12" s="72" t="str">
        <v>4M</v>
      </c>
      <c r="C12" s="70" t="s">
        <v>87</v>
      </c>
      <c r="D12" s="70" t="str">
        <f t="shared" si="0"/>
        <v>4M</v>
      </c>
      <c r="E12" s="71">
        <f t="shared" si="3"/>
        <v>2</v>
      </c>
      <c r="F12" s="78" t="str">
        <f t="shared" si="1"/>
        <v>Modified Following</v>
      </c>
      <c r="G12" s="73" t="str">
        <f t="shared" si="4"/>
        <v>TRUE</v>
      </c>
      <c r="H12" s="74" t="s">
        <v>45</v>
      </c>
      <c r="I12" s="361">
        <v>-1.2700000000000001E-3</v>
      </c>
      <c r="J12" s="361" t="str">
        <f>IFERROR(_xll.qlSimpleQuote(A12&amp;IF(LEFT(B12,1)="#","STUB",B12),I12,,Permanent,Trigger,TRUE),"--")</f>
        <v>DP4M#0004</v>
      </c>
      <c r="K12" s="167" t="str">
        <f t="shared" si="8"/>
        <v>EUROISDDS4M</v>
      </c>
      <c r="L12" s="76" t="str">
        <f>_xll.qlOISRateHelper(,E12,IF(RIGHT($D12,1)="N","1D",$D12),IF(DataSelect="Mx_Live",$K12,$J12),$L$1,,Permanent,Trigger,ObjectOverwrite)</f>
        <v>obj_0018d#0020</v>
      </c>
      <c r="M12" s="71" t="b">
        <v>1</v>
      </c>
      <c r="N12" s="87"/>
      <c r="P12" s="16" t="str">
        <f t="shared" si="2"/>
        <v>Dp</v>
      </c>
      <c r="Q12" s="16" t="str">
        <f t="shared" si="5"/>
        <v>4M</v>
      </c>
      <c r="R12" s="9" t="str">
        <f t="shared" si="6"/>
        <v>obj_0018d#0020</v>
      </c>
      <c r="S12" s="9" t="b">
        <f t="shared" si="7"/>
        <v>1</v>
      </c>
      <c r="T12" s="9" t="str">
        <v>obj_0018d#0020</v>
      </c>
      <c r="U12" s="9" t="str">
        <f>_xll.qlRateHelperQuoteName(T12,Trigger)</f>
        <v>EUROISDDS4M</v>
      </c>
      <c r="V12" s="442">
        <f>_xll.qlRateHelperQuoteValue(T12,_xll.ohTrigger(Trigger,TriggerON))</f>
        <v>-1.2600000000000001E-3</v>
      </c>
      <c r="W12" s="243" t="str">
        <f>IFERROR(_xll.qlFuturesRateHelperConvexityAdjustment(T12,Trigger),"--")</f>
        <v>--</v>
      </c>
      <c r="X12" s="10">
        <f>_xll.qlRateHelperEarliestDate(T12,Trigger)</f>
        <v>42209</v>
      </c>
      <c r="Y12" s="10">
        <f>_xll.qlRateHelperLatestDate(T12,Trigger)</f>
        <v>42332</v>
      </c>
      <c r="Z12" s="161">
        <v>1.0004367991783967</v>
      </c>
      <c r="AN12" s="100" t="s">
        <v>201</v>
      </c>
      <c r="AO12" s="101">
        <f>_xll.qlInterestRateIndexFixingDate($AT$2,AP12,Trigger)</f>
        <v>42223</v>
      </c>
      <c r="AP12" s="101">
        <f>_xll.qlCalendarAdvance(Calendar,AP11,AN12,"f",,Trigger)</f>
        <v>42223</v>
      </c>
      <c r="AQ12" s="101">
        <f>_xll.qlInterestRateIndexMaturity($AT$2,AP12,Trigger)</f>
        <v>42226</v>
      </c>
      <c r="AR12" s="246">
        <f>_xll.qlIndexFixing($AT$1,AO12,TRUE,_xll.ohTrigger(Trigger,Trigger1M))</f>
        <v>-1.1843362623942255E-3</v>
      </c>
      <c r="AS12" s="246">
        <f>IFERROR(_xll.qlIndexFixing($AT$2,AO12,TRUE,_xll.ohTrigger(Trigger,Trigger1M)),#N/A)</f>
        <v>-1.1843362623942255E-3</v>
      </c>
      <c r="AT12" s="80"/>
    </row>
    <row r="13" spans="1:46" ht="11.25" customHeight="1" x14ac:dyDescent="0.2">
      <c r="A13" s="69" t="s">
        <v>41</v>
      </c>
      <c r="B13" s="72" t="str">
        <v>5M</v>
      </c>
      <c r="C13" s="70" t="s">
        <v>88</v>
      </c>
      <c r="D13" s="70" t="str">
        <f t="shared" si="0"/>
        <v>5M</v>
      </c>
      <c r="E13" s="71">
        <f t="shared" si="3"/>
        <v>2</v>
      </c>
      <c r="F13" s="78" t="str">
        <f t="shared" si="1"/>
        <v>Modified Following</v>
      </c>
      <c r="G13" s="73" t="str">
        <f t="shared" si="4"/>
        <v>TRUE</v>
      </c>
      <c r="H13" s="74" t="s">
        <v>45</v>
      </c>
      <c r="I13" s="361">
        <v>-1.2800000000000001E-3</v>
      </c>
      <c r="J13" s="361" t="str">
        <f>IFERROR(_xll.qlSimpleQuote(A13&amp;IF(LEFT(B13,1)="#","STUB",B13),I13,,Permanent,Trigger,TRUE),"--")</f>
        <v>DP5M#0004</v>
      </c>
      <c r="K13" s="167" t="str">
        <f t="shared" si="8"/>
        <v>EUROISDDS5M</v>
      </c>
      <c r="L13" s="76" t="str">
        <f>_xll.qlOISRateHelper(,E13,IF(RIGHT($D13,1)="N","1D",$D13),IF(DataSelect="Mx_Live",$K13,$J13),$L$1,,Permanent,Trigger,ObjectOverwrite)</f>
        <v>obj_001a5#0020</v>
      </c>
      <c r="M13" s="71" t="b">
        <v>1</v>
      </c>
      <c r="N13" s="87"/>
      <c r="P13" s="16" t="str">
        <f t="shared" si="2"/>
        <v>Dp</v>
      </c>
      <c r="Q13" s="16" t="str">
        <f t="shared" si="5"/>
        <v>5M</v>
      </c>
      <c r="R13" s="9" t="str">
        <f t="shared" si="6"/>
        <v>obj_001a5#0020</v>
      </c>
      <c r="S13" s="9" t="b">
        <f t="shared" si="7"/>
        <v>1</v>
      </c>
      <c r="T13" s="9" t="str">
        <v>obj_001a5#0020</v>
      </c>
      <c r="U13" s="9" t="str">
        <f>_xll.qlRateHelperQuoteName(T13,Trigger)</f>
        <v>EUROISDDS5M</v>
      </c>
      <c r="V13" s="442">
        <f>_xll.qlRateHelperQuoteValue(T13,_xll.ohTrigger(Trigger,TriggerON))</f>
        <v>-1.2700000000000001E-3</v>
      </c>
      <c r="W13" s="243" t="str">
        <f>IFERROR(_xll.qlFuturesRateHelperConvexityAdjustment(T13,Trigger),"--")</f>
        <v>--</v>
      </c>
      <c r="X13" s="10">
        <f>_xll.qlRateHelperEarliestDate(T13,Trigger)</f>
        <v>42209</v>
      </c>
      <c r="Y13" s="10">
        <f>_xll.qlRateHelperLatestDate(T13,Trigger)</f>
        <v>42362</v>
      </c>
      <c r="Z13" s="161">
        <v>1.0005461559240103</v>
      </c>
      <c r="AN13" s="100" t="s">
        <v>201</v>
      </c>
      <c r="AO13" s="101">
        <f>_xll.qlInterestRateIndexFixingDate($AT$2,AP13,Trigger)</f>
        <v>42226</v>
      </c>
      <c r="AP13" s="101">
        <f>_xll.qlCalendarAdvance(Calendar,AP12,AN13,"f",,Trigger)</f>
        <v>42226</v>
      </c>
      <c r="AQ13" s="101">
        <f>_xll.qlInterestRateIndexMaturity($AT$2,AP13,Trigger)</f>
        <v>42227</v>
      </c>
      <c r="AR13" s="246">
        <f>_xll.qlIndexFixing($AT$1,AO13,TRUE,_xll.ohTrigger(Trigger,Trigger1M))</f>
        <v>-1.2398753360409742E-3</v>
      </c>
      <c r="AS13" s="246">
        <f>IFERROR(_xll.qlIndexFixing($AT$2,AO13,TRUE,_xll.ohTrigger(Trigger,Trigger1M)),#N/A)</f>
        <v>-1.2398753360409742E-3</v>
      </c>
      <c r="AT13" s="80"/>
    </row>
    <row r="14" spans="1:46" ht="11.25" customHeight="1" x14ac:dyDescent="0.2">
      <c r="A14" s="69" t="s">
        <v>41</v>
      </c>
      <c r="B14" s="72" t="str">
        <v>6M</v>
      </c>
      <c r="C14" s="70" t="s">
        <v>3</v>
      </c>
      <c r="D14" s="70" t="str">
        <f t="shared" si="0"/>
        <v>6M</v>
      </c>
      <c r="E14" s="71">
        <f t="shared" si="3"/>
        <v>2</v>
      </c>
      <c r="F14" s="78" t="str">
        <f t="shared" si="1"/>
        <v>Modified Following</v>
      </c>
      <c r="G14" s="73" t="str">
        <f t="shared" si="4"/>
        <v>TRUE</v>
      </c>
      <c r="H14" s="74" t="s">
        <v>45</v>
      </c>
      <c r="I14" s="361">
        <v>-1.2700000000000001E-3</v>
      </c>
      <c r="J14" s="361" t="str">
        <f>IFERROR(_xll.qlSimpleQuote(A14&amp;IF(LEFT(B14,1)="#","STUB",B14),I14,,Permanent,Trigger,TRUE),"--")</f>
        <v>DP6M#0004</v>
      </c>
      <c r="K14" s="167" t="str">
        <f t="shared" si="8"/>
        <v>EUROISDDS6M</v>
      </c>
      <c r="L14" s="76" t="str">
        <f>_xll.qlOISRateHelper(,E14,IF(RIGHT($D14,1)="N","1D",$D14),IF(DataSelect="Mx_Live",$K14,$J14),$L$1,,Permanent,Trigger,ObjectOverwrite)</f>
        <v>obj_0017a#0020</v>
      </c>
      <c r="M14" s="71" t="b">
        <v>1</v>
      </c>
      <c r="N14" s="87"/>
      <c r="P14" s="16" t="str">
        <f t="shared" si="2"/>
        <v>Dp</v>
      </c>
      <c r="Q14" s="16" t="str">
        <f t="shared" si="5"/>
        <v>6M</v>
      </c>
      <c r="R14" s="9" t="str">
        <f t="shared" si="6"/>
        <v>obj_0017a#0020</v>
      </c>
      <c r="S14" s="9" t="b">
        <f t="shared" si="7"/>
        <v>1</v>
      </c>
      <c r="T14" s="9" t="str">
        <v>obj_0017a#0020</v>
      </c>
      <c r="U14" s="9" t="str">
        <f>_xll.qlRateHelperQuoteName(T14,Trigger)</f>
        <v>EUROISDDS6M</v>
      </c>
      <c r="V14" s="442">
        <f>_xll.qlRateHelperQuoteValue(T14,_xll.ohTrigger(Trigger,TriggerON))</f>
        <v>-1.2600000000000001E-3</v>
      </c>
      <c r="W14" s="243" t="str">
        <f>IFERROR(_xll.qlFuturesRateHelperConvexityAdjustment(T14,Trigger),"--")</f>
        <v>--</v>
      </c>
      <c r="X14" s="10">
        <f>_xll.qlRateHelperEarliestDate(T14,Trigger)</f>
        <v>42209</v>
      </c>
      <c r="Y14" s="10">
        <f>_xll.qlRateHelperLatestDate(T14,Trigger)</f>
        <v>42394</v>
      </c>
      <c r="Z14" s="161">
        <v>1.0006540346235988</v>
      </c>
      <c r="AN14" s="100" t="s">
        <v>201</v>
      </c>
      <c r="AO14" s="101">
        <f>_xll.qlInterestRateIndexFixingDate($AT$2,AP14,Trigger)</f>
        <v>42227</v>
      </c>
      <c r="AP14" s="101">
        <f>_xll.qlCalendarAdvance(Calendar,AP13,AN14,"f",,Trigger)</f>
        <v>42227</v>
      </c>
      <c r="AQ14" s="101">
        <f>_xll.qlInterestRateIndexMaturity($AT$2,AP14,Trigger)</f>
        <v>42228</v>
      </c>
      <c r="AR14" s="246">
        <f>_xll.qlIndexFixing($AT$1,AO14,TRUE,_xll.ohTrigger(Trigger,Trigger1M))</f>
        <v>-1.2511351617927602E-3</v>
      </c>
      <c r="AS14" s="246">
        <f>IFERROR(_xll.qlIndexFixing($AT$2,AO14,TRUE,_xll.ohTrigger(Trigger,Trigger1M)),#N/A)</f>
        <v>-1.2511351617927602E-3</v>
      </c>
      <c r="AT14" s="80"/>
    </row>
    <row r="15" spans="1:46" ht="11.25" customHeight="1" x14ac:dyDescent="0.2">
      <c r="A15" s="69" t="s">
        <v>41</v>
      </c>
      <c r="B15" s="72" t="str">
        <v>7M</v>
      </c>
      <c r="C15" s="70" t="s">
        <v>89</v>
      </c>
      <c r="D15" s="70" t="str">
        <f t="shared" si="0"/>
        <v>7M</v>
      </c>
      <c r="E15" s="71">
        <f t="shared" si="3"/>
        <v>2</v>
      </c>
      <c r="F15" s="78" t="str">
        <f t="shared" si="1"/>
        <v>Modified Following</v>
      </c>
      <c r="G15" s="73" t="str">
        <f t="shared" si="4"/>
        <v>TRUE</v>
      </c>
      <c r="H15" s="74" t="s">
        <v>45</v>
      </c>
      <c r="I15" s="361">
        <v>-1.2800000000000001E-3</v>
      </c>
      <c r="J15" s="361" t="str">
        <f>IFERROR(_xll.qlSimpleQuote(A15&amp;IF(LEFT(B15,1)="#","STUB",B15),I15,,Permanent,Trigger,TRUE),"--")</f>
        <v>DP7M#0004</v>
      </c>
      <c r="K15" s="167" t="str">
        <f t="shared" si="8"/>
        <v>EUROISDDS7M</v>
      </c>
      <c r="L15" s="76" t="str">
        <f>_xll.qlOISRateHelper(,E15,IF(RIGHT($D15,1)="N","1D",$D15),IF(DataSelect="Mx_Live",$K15,$J15),$L$1,,Permanent,Trigger,ObjectOverwrite)</f>
        <v>obj_0018a#0020</v>
      </c>
      <c r="M15" s="71" t="b">
        <v>1</v>
      </c>
      <c r="N15" s="87"/>
      <c r="P15" s="16" t="str">
        <f t="shared" si="2"/>
        <v>Dp</v>
      </c>
      <c r="Q15" s="16" t="str">
        <f t="shared" si="5"/>
        <v>7M</v>
      </c>
      <c r="R15" s="9" t="str">
        <f t="shared" si="6"/>
        <v>obj_0018a#0020</v>
      </c>
      <c r="S15" s="9" t="b">
        <f t="shared" si="7"/>
        <v>1</v>
      </c>
      <c r="T15" s="9" t="str">
        <v>obj_0018a#0020</v>
      </c>
      <c r="U15" s="9" t="str">
        <f>_xll.qlRateHelperQuoteName(T15,Trigger)</f>
        <v>EUROISDDS7M</v>
      </c>
      <c r="V15" s="442">
        <f>_xll.qlRateHelperQuoteValue(T15,_xll.ohTrigger(Trigger,TriggerON))</f>
        <v>-1.2600000000000001E-3</v>
      </c>
      <c r="W15" s="243" t="str">
        <f>IFERROR(_xll.qlFuturesRateHelperConvexityAdjustment(T15,Trigger),"--")</f>
        <v>--</v>
      </c>
      <c r="X15" s="10">
        <f>_xll.qlRateHelperEarliestDate(T15,Trigger)</f>
        <v>42209</v>
      </c>
      <c r="Y15" s="10">
        <f>_xll.qlRateHelperLatestDate(T15,Trigger)</f>
        <v>42424</v>
      </c>
      <c r="Z15" s="161">
        <v>1.000759182421125</v>
      </c>
      <c r="AN15" s="100" t="s">
        <v>201</v>
      </c>
      <c r="AO15" s="101">
        <f>_xll.qlInterestRateIndexFixingDate($AT$2,AP15,Trigger)</f>
        <v>42228</v>
      </c>
      <c r="AP15" s="101">
        <f>_xll.qlCalendarAdvance(Calendar,AP14,AN15,"f",,Trigger)</f>
        <v>42228</v>
      </c>
      <c r="AQ15" s="101">
        <f>_xll.qlInterestRateIndexMaturity($AT$2,AP15,Trigger)</f>
        <v>42229</v>
      </c>
      <c r="AR15" s="246">
        <f>_xll.qlIndexFixing($AT$1,AO15,TRUE,_xll.ohTrigger(Trigger,Trigger1M))</f>
        <v>-1.2524903310895397E-3</v>
      </c>
      <c r="AS15" s="246">
        <f>IFERROR(_xll.qlIndexFixing($AT$2,AO15,TRUE,_xll.ohTrigger(Trigger,Trigger1M)),#N/A)</f>
        <v>-1.2524903310895397E-3</v>
      </c>
      <c r="AT15" s="80"/>
    </row>
    <row r="16" spans="1:46" ht="11.25" customHeight="1" x14ac:dyDescent="0.2">
      <c r="A16" s="69" t="s">
        <v>41</v>
      </c>
      <c r="B16" s="72" t="str">
        <v>8M</v>
      </c>
      <c r="C16" s="70" t="s">
        <v>141</v>
      </c>
      <c r="D16" s="70" t="str">
        <f t="shared" si="0"/>
        <v>8M</v>
      </c>
      <c r="E16" s="71">
        <f t="shared" si="3"/>
        <v>2</v>
      </c>
      <c r="F16" s="78" t="str">
        <f t="shared" si="1"/>
        <v>Modified Following</v>
      </c>
      <c r="G16" s="73" t="str">
        <f t="shared" si="4"/>
        <v>TRUE</v>
      </c>
      <c r="H16" s="74" t="s">
        <v>45</v>
      </c>
      <c r="I16" s="361">
        <v>-1.2900000000000001E-3</v>
      </c>
      <c r="J16" s="361" t="str">
        <f>IFERROR(_xll.qlSimpleQuote(A16&amp;IF(LEFT(B16,1)="#","STUB",B16),I16,,Permanent,Trigger,TRUE),"--")</f>
        <v>Dp8M#0004</v>
      </c>
      <c r="K16" s="167" t="str">
        <f t="shared" si="8"/>
        <v>EUROISDDS8M</v>
      </c>
      <c r="L16" s="76" t="str">
        <f>_xll.qlOISRateHelper(,E16,IF(RIGHT($D16,1)="N","1D",$D16),IF(DataSelect="Mx_Live",$K16,$J16),$L$1,,Permanent,Trigger,ObjectOverwrite)</f>
        <v>obj_0017c#0020</v>
      </c>
      <c r="M16" s="71" t="b">
        <v>1</v>
      </c>
      <c r="N16" s="87"/>
      <c r="P16" s="16" t="str">
        <f t="shared" si="2"/>
        <v>Dp</v>
      </c>
      <c r="Q16" s="16" t="str">
        <f t="shared" si="5"/>
        <v>8M</v>
      </c>
      <c r="R16" s="9" t="str">
        <f t="shared" si="6"/>
        <v>obj_0017c#0020</v>
      </c>
      <c r="S16" s="9" t="b">
        <f t="shared" si="7"/>
        <v>1</v>
      </c>
      <c r="T16" s="9" t="str">
        <v>obj_0017c#0020</v>
      </c>
      <c r="U16" s="9" t="str">
        <f>_xll.qlRateHelperQuoteName(T16,Trigger)</f>
        <v>EUROISDDS8M</v>
      </c>
      <c r="V16" s="442">
        <f>_xll.qlRateHelperQuoteValue(T16,_xll.ohTrigger(Trigger,TriggerON))</f>
        <v>-1.2700000000000001E-3</v>
      </c>
      <c r="W16" s="243" t="str">
        <f>IFERROR(_xll.qlFuturesRateHelperConvexityAdjustment(T16,Trigger),"--")</f>
        <v>--</v>
      </c>
      <c r="X16" s="10">
        <f>_xll.qlRateHelperEarliestDate(T16,Trigger)</f>
        <v>42209</v>
      </c>
      <c r="Y16" s="10">
        <f>_xll.qlRateHelperLatestDate(T16,Trigger)</f>
        <v>42453</v>
      </c>
      <c r="Z16" s="161">
        <v>1.0008676357557058</v>
      </c>
      <c r="AN16" s="100" t="s">
        <v>201</v>
      </c>
      <c r="AO16" s="101">
        <f>_xll.qlInterestRateIndexFixingDate($AT$2,AP16,Trigger)</f>
        <v>42229</v>
      </c>
      <c r="AP16" s="101">
        <f>_xll.qlCalendarAdvance(Calendar,AP15,AN16,"f",,Trigger)</f>
        <v>42229</v>
      </c>
      <c r="AQ16" s="101">
        <f>_xll.qlInterestRateIndexMaturity($AT$2,AP16,Trigger)</f>
        <v>42230</v>
      </c>
      <c r="AR16" s="246">
        <f>_xll.qlIndexFixing($AT$1,AO16,TRUE,_xll.ohTrigger(Trigger,Trigger1M))</f>
        <v>-1.2439408442110889E-3</v>
      </c>
      <c r="AS16" s="246">
        <f>IFERROR(_xll.qlIndexFixing($AT$2,AO16,TRUE,_xll.ohTrigger(Trigger,Trigger1M)),#N/A)</f>
        <v>-1.2439408442110889E-3</v>
      </c>
      <c r="AT16" s="80"/>
    </row>
    <row r="17" spans="1:46" ht="11.25" customHeight="1" x14ac:dyDescent="0.2">
      <c r="A17" s="69" t="s">
        <v>41</v>
      </c>
      <c r="B17" s="72" t="str">
        <v>9M</v>
      </c>
      <c r="C17" s="70" t="s">
        <v>142</v>
      </c>
      <c r="D17" s="70" t="str">
        <f t="shared" si="0"/>
        <v>9M</v>
      </c>
      <c r="E17" s="71">
        <f t="shared" si="3"/>
        <v>2</v>
      </c>
      <c r="F17" s="78" t="str">
        <f t="shared" si="1"/>
        <v>Modified Following</v>
      </c>
      <c r="G17" s="73" t="str">
        <f t="shared" si="4"/>
        <v>TRUE</v>
      </c>
      <c r="H17" s="74" t="s">
        <v>45</v>
      </c>
      <c r="I17" s="361">
        <v>-1.2900000000000001E-3</v>
      </c>
      <c r="J17" s="361" t="str">
        <f>IFERROR(_xll.qlSimpleQuote(A17&amp;IF(LEFT(B17,1)="#","STUB",B17),I17,,Permanent,Trigger,TRUE),"--")</f>
        <v>Dp9M#0004</v>
      </c>
      <c r="K17" s="167" t="str">
        <f t="shared" si="8"/>
        <v>EUROISDDS9M</v>
      </c>
      <c r="L17" s="76" t="str">
        <f>_xll.qlOISRateHelper(,E17,IF(RIGHT($D17,1)="N","1D",$D17),IF(DataSelect="Mx_Live",$K17,$J17),$L$1,,Permanent,Trigger,ObjectOverwrite)</f>
        <v>obj_001aa#0020</v>
      </c>
      <c r="M17" s="71" t="b">
        <v>1</v>
      </c>
      <c r="N17" s="87"/>
      <c r="P17" s="16" t="str">
        <f t="shared" si="2"/>
        <v>Dp</v>
      </c>
      <c r="Q17" s="16" t="str">
        <f t="shared" si="5"/>
        <v>9M</v>
      </c>
      <c r="R17" s="9" t="str">
        <f t="shared" si="6"/>
        <v>obj_001aa#0020</v>
      </c>
      <c r="S17" s="9" t="b">
        <f t="shared" si="7"/>
        <v>1</v>
      </c>
      <c r="T17" s="9" t="str">
        <v>obj_001aa#0020</v>
      </c>
      <c r="U17" s="9" t="str">
        <f>_xll.qlRateHelperQuoteName(T17,Trigger)</f>
        <v>EUROISDDS9M</v>
      </c>
      <c r="V17" s="442">
        <f>_xll.qlRateHelperQuoteValue(T17,_xll.ohTrigger(Trigger,TriggerON))</f>
        <v>-1.2800000000000001E-3</v>
      </c>
      <c r="W17" s="243" t="str">
        <f>IFERROR(_xll.qlFuturesRateHelperConvexityAdjustment(T17,Trigger),"--")</f>
        <v>--</v>
      </c>
      <c r="X17" s="10">
        <f>_xll.qlRateHelperEarliestDate(T17,Trigger)</f>
        <v>42209</v>
      </c>
      <c r="Y17" s="10">
        <f>_xll.qlRateHelperLatestDate(T17,Trigger)</f>
        <v>42485</v>
      </c>
      <c r="Z17" s="161">
        <v>1.0009884144337147</v>
      </c>
      <c r="AN17" s="100" t="s">
        <v>201</v>
      </c>
      <c r="AO17" s="101">
        <f>_xll.qlInterestRateIndexFixingDate($AT$2,AP17,Trigger)</f>
        <v>42230</v>
      </c>
      <c r="AP17" s="101">
        <f>_xll.qlCalendarAdvance(Calendar,AP16,AN17,"f",,Trigger)</f>
        <v>42230</v>
      </c>
      <c r="AQ17" s="101">
        <f>_xll.qlInterestRateIndexMaturity($AT$2,AP17,Trigger)</f>
        <v>42233</v>
      </c>
      <c r="AR17" s="246">
        <f>_xll.qlIndexFixing($AT$1,AO17,TRUE,_xll.ohTrigger(Trigger,Trigger1M))</f>
        <v>-1.2452036105292663E-3</v>
      </c>
      <c r="AS17" s="246">
        <f>IFERROR(_xll.qlIndexFixing($AT$2,AO17,TRUE,_xll.ohTrigger(Trigger,Trigger1M)),#N/A)</f>
        <v>-1.2452036105292663E-3</v>
      </c>
      <c r="AT17" s="80"/>
    </row>
    <row r="18" spans="1:46" ht="11.25" customHeight="1" x14ac:dyDescent="0.2">
      <c r="A18" s="69" t="s">
        <v>41</v>
      </c>
      <c r="B18" s="72" t="str">
        <v>10M</v>
      </c>
      <c r="C18" s="70" t="s">
        <v>143</v>
      </c>
      <c r="D18" s="70" t="str">
        <f t="shared" si="0"/>
        <v>10M</v>
      </c>
      <c r="E18" s="71">
        <f t="shared" si="3"/>
        <v>2</v>
      </c>
      <c r="F18" s="78" t="str">
        <f t="shared" si="1"/>
        <v>Modified Following</v>
      </c>
      <c r="G18" s="73" t="str">
        <f t="shared" si="4"/>
        <v>TRUE</v>
      </c>
      <c r="H18" s="74" t="s">
        <v>45</v>
      </c>
      <c r="I18" s="361">
        <v>-1.2900000000000001E-3</v>
      </c>
      <c r="J18" s="361" t="str">
        <f>IFERROR(_xll.qlSimpleQuote(A18&amp;IF(LEFT(B18,1)="#","STUB",B18),I18,,Permanent,Trigger,TRUE),"--")</f>
        <v>Dp10M#0004</v>
      </c>
      <c r="K18" s="167" t="str">
        <f t="shared" si="8"/>
        <v>EUROISDDS10M</v>
      </c>
      <c r="L18" s="76" t="str">
        <f>_xll.qlOISRateHelper(,E18,IF(RIGHT($D18,1)="N","1D",$D18),IF(DataSelect="Mx_Live",$K18,$J18),$L$1,,Permanent,Trigger,ObjectOverwrite)</f>
        <v>obj_001ad#0020</v>
      </c>
      <c r="M18" s="71" t="b">
        <v>1</v>
      </c>
      <c r="N18" s="87"/>
      <c r="P18" s="16" t="str">
        <f t="shared" si="2"/>
        <v>Dp</v>
      </c>
      <c r="Q18" s="16" t="str">
        <f t="shared" si="5"/>
        <v>10M</v>
      </c>
      <c r="R18" s="9" t="str">
        <f t="shared" si="6"/>
        <v>obj_001ad#0020</v>
      </c>
      <c r="S18" s="9" t="b">
        <f t="shared" si="7"/>
        <v>1</v>
      </c>
      <c r="T18" s="9" t="str">
        <v>obj_001ad#0020</v>
      </c>
      <c r="U18" s="9" t="str">
        <f>_xll.qlRateHelperQuoteName(T18,Trigger)</f>
        <v>EUROISDDS10M</v>
      </c>
      <c r="V18" s="442">
        <f>_xll.qlRateHelperQuoteValue(T18,_xll.ohTrigger(Trigger,TriggerON))</f>
        <v>-1.2800000000000001E-3</v>
      </c>
      <c r="W18" s="243" t="str">
        <f>IFERROR(_xll.qlFuturesRateHelperConvexityAdjustment(T18,Trigger),"--")</f>
        <v>--</v>
      </c>
      <c r="X18" s="10">
        <f>_xll.qlRateHelperEarliestDate(T18,Trigger)</f>
        <v>42209</v>
      </c>
      <c r="Y18" s="10">
        <f>_xll.qlRateHelperLatestDate(T18,Trigger)</f>
        <v>42514</v>
      </c>
      <c r="Z18" s="161">
        <v>1.001091739511645</v>
      </c>
      <c r="AN18" s="100" t="s">
        <v>201</v>
      </c>
      <c r="AO18" s="101">
        <f>_xll.qlInterestRateIndexFixingDate($AT$2,AP18,Trigger)</f>
        <v>42233</v>
      </c>
      <c r="AP18" s="101">
        <f>_xll.qlCalendarAdvance(Calendar,AP17,AN18,"f",,Trigger)</f>
        <v>42233</v>
      </c>
      <c r="AQ18" s="101">
        <f>_xll.qlInterestRateIndexMaturity($AT$2,AP18,Trigger)</f>
        <v>42234</v>
      </c>
      <c r="AR18" s="246">
        <f>_xll.qlIndexFixing($AT$1,AO18,TRUE,_xll.ohTrigger(Trigger,Trigger1M))</f>
        <v>-1.2540875286637387E-3</v>
      </c>
      <c r="AS18" s="246">
        <f>IFERROR(_xll.qlIndexFixing($AT$2,AO18,TRUE,_xll.ohTrigger(Trigger,Trigger1M)),#N/A)</f>
        <v>-1.2540875286637387E-3</v>
      </c>
      <c r="AT18" s="80"/>
    </row>
    <row r="19" spans="1:46" ht="11.25" customHeight="1" x14ac:dyDescent="0.2">
      <c r="A19" s="69" t="s">
        <v>41</v>
      </c>
      <c r="B19" s="72" t="str">
        <v>11M</v>
      </c>
      <c r="C19" s="70" t="s">
        <v>144</v>
      </c>
      <c r="D19" s="70" t="str">
        <f t="shared" si="0"/>
        <v>11M</v>
      </c>
      <c r="E19" s="71">
        <f t="shared" si="3"/>
        <v>2</v>
      </c>
      <c r="F19" s="78" t="str">
        <f t="shared" si="1"/>
        <v>Modified Following</v>
      </c>
      <c r="G19" s="73" t="str">
        <f t="shared" si="4"/>
        <v>TRUE</v>
      </c>
      <c r="H19" s="74" t="s">
        <v>45</v>
      </c>
      <c r="I19" s="361">
        <v>-1.2999999999999999E-3</v>
      </c>
      <c r="J19" s="361" t="str">
        <f>IFERROR(_xll.qlSimpleQuote(A19&amp;IF(LEFT(B19,1)="#","STUB",B19),I19,,Permanent,Trigger,TRUE),"--")</f>
        <v>Dp11M#0004</v>
      </c>
      <c r="K19" s="167" t="str">
        <f t="shared" si="8"/>
        <v>EUROISDDS11M</v>
      </c>
      <c r="L19" s="76" t="str">
        <f>_xll.qlOISRateHelper(,E19,IF(RIGHT($D19,1)="N","1D",$D19),IF(DataSelect="Mx_Live",$K19,$J19),$L$1,,Permanent,Trigger,ObjectOverwrite)</f>
        <v>obj_001b1#0020</v>
      </c>
      <c r="M19" s="71" t="b">
        <v>1</v>
      </c>
      <c r="N19" s="87"/>
      <c r="P19" s="16" t="str">
        <f t="shared" si="2"/>
        <v>Dp</v>
      </c>
      <c r="Q19" s="16" t="str">
        <f t="shared" si="5"/>
        <v>11M</v>
      </c>
      <c r="R19" s="9" t="str">
        <f t="shared" si="6"/>
        <v>obj_001b1#0020</v>
      </c>
      <c r="S19" s="9" t="b">
        <f t="shared" si="7"/>
        <v>1</v>
      </c>
      <c r="T19" s="9" t="str">
        <v>obj_001b1#0020</v>
      </c>
      <c r="U19" s="9" t="str">
        <f>_xll.qlRateHelperQuoteName(T19,Trigger)</f>
        <v>EUROISDDS11M</v>
      </c>
      <c r="V19" s="442">
        <f>_xll.qlRateHelperQuoteValue(T19,_xll.ohTrigger(Trigger,TriggerON))</f>
        <v>-1.2800000000000001E-3</v>
      </c>
      <c r="W19" s="243" t="str">
        <f>IFERROR(_xll.qlFuturesRateHelperConvexityAdjustment(T19,Trigger),"--")</f>
        <v>--</v>
      </c>
      <c r="X19" s="10">
        <f>_xll.qlRateHelperEarliestDate(T19,Trigger)</f>
        <v>42209</v>
      </c>
      <c r="Y19" s="10">
        <f>_xll.qlRateHelperLatestDate(T19,Trigger)</f>
        <v>42545</v>
      </c>
      <c r="Z19" s="161">
        <v>1.001202214048069</v>
      </c>
      <c r="AN19" s="100" t="s">
        <v>201</v>
      </c>
      <c r="AO19" s="101">
        <f>_xll.qlInterestRateIndexFixingDate($AT$2,AP19,Trigger)</f>
        <v>42234</v>
      </c>
      <c r="AP19" s="101">
        <f>_xll.qlCalendarAdvance(Calendar,AP18,AN19,"f",,Trigger)</f>
        <v>42234</v>
      </c>
      <c r="AQ19" s="101">
        <f>_xll.qlInterestRateIndexMaturity($AT$2,AP19,Trigger)</f>
        <v>42235</v>
      </c>
      <c r="AR19" s="246">
        <f>_xll.qlIndexFixing($AT$1,AO19,TRUE,_xll.ohTrigger(Trigger,Trigger1M))</f>
        <v>-1.2567076171299263E-3</v>
      </c>
      <c r="AS19" s="246">
        <f>IFERROR(_xll.qlIndexFixing($AT$2,AO19,TRUE,_xll.ohTrigger(Trigger,Trigger1M)),#N/A)</f>
        <v>-1.2567076171299263E-3</v>
      </c>
      <c r="AT19" s="80"/>
    </row>
    <row r="20" spans="1:46" ht="11.25" customHeight="1" x14ac:dyDescent="0.2">
      <c r="A20" s="69" t="s">
        <v>41</v>
      </c>
      <c r="B20" s="72" t="str">
        <v>1Y</v>
      </c>
      <c r="C20" s="70" t="s">
        <v>46</v>
      </c>
      <c r="D20" s="70" t="str">
        <f t="shared" si="0"/>
        <v>1Y</v>
      </c>
      <c r="E20" s="71">
        <f t="shared" si="3"/>
        <v>2</v>
      </c>
      <c r="F20" s="78" t="str">
        <f>IF(RIGHT(C20,1)="M","Modified Following",IF(RIGHT(C20,1)="Y","Modified Following","Following"))</f>
        <v>Modified Following</v>
      </c>
      <c r="G20" s="73" t="str">
        <f t="shared" si="4"/>
        <v>TRUE</v>
      </c>
      <c r="H20" s="74" t="s">
        <v>45</v>
      </c>
      <c r="I20" s="361">
        <v>-1.2999999999999999E-3</v>
      </c>
      <c r="J20" s="361" t="str">
        <f>IFERROR(_xll.qlSimpleQuote(A20&amp;IF(LEFT(B20,1)="#","STUB",B20),I20,,Permanent,Trigger,TRUE),"--")</f>
        <v>Dp1Y#0004</v>
      </c>
      <c r="K20" s="167" t="str">
        <f t="shared" si="8"/>
        <v>EUROISDDS1Y</v>
      </c>
      <c r="L20" s="76" t="str">
        <f>_xll.qlOISRateHelper(,E20,IF(RIGHT($D20,1)="N","1D",$D20),IF(DataSelect="Mx_Live",$K20,$J20),$L$1,,Permanent,Trigger,ObjectOverwrite)</f>
        <v>obj_001ae#0020</v>
      </c>
      <c r="M20" s="71" t="b">
        <v>1</v>
      </c>
      <c r="N20" s="87"/>
      <c r="P20" s="16" t="str">
        <f t="shared" si="2"/>
        <v>Dp</v>
      </c>
      <c r="Q20" s="16" t="str">
        <f t="shared" si="5"/>
        <v>1Y</v>
      </c>
      <c r="R20" s="9" t="str">
        <f t="shared" si="6"/>
        <v>obj_001ae#0020</v>
      </c>
      <c r="S20" s="9" t="b">
        <f t="shared" si="7"/>
        <v>1</v>
      </c>
      <c r="T20" s="9" t="str">
        <v>obj_001ae#0020</v>
      </c>
      <c r="U20" s="9" t="str">
        <f>_xll.qlRateHelperQuoteName(T20,Trigger)</f>
        <v>EUROISDDS1Y</v>
      </c>
      <c r="V20" s="442">
        <f>_xll.qlRateHelperQuoteValue(T20,_xll.ohTrigger(Trigger,TriggerON))</f>
        <v>-1.2800000000000001E-3</v>
      </c>
      <c r="W20" s="243" t="str">
        <f>IFERROR(_xll.qlFuturesRateHelperConvexityAdjustment(T20,Trigger),"--")</f>
        <v>--</v>
      </c>
      <c r="X20" s="10">
        <f>_xll.qlRateHelperEarliestDate(T20,Trigger)</f>
        <v>42209</v>
      </c>
      <c r="Y20" s="10">
        <f>_xll.qlRateHelperLatestDate(T20,Trigger)</f>
        <v>42576</v>
      </c>
      <c r="Z20" s="161">
        <v>1.0013127129698103</v>
      </c>
      <c r="AN20" s="100" t="s">
        <v>201</v>
      </c>
      <c r="AO20" s="101">
        <f>_xll.qlInterestRateIndexFixingDate($AT$2,AP20,Trigger)</f>
        <v>42235</v>
      </c>
      <c r="AP20" s="101">
        <f>_xll.qlCalendarAdvance(Calendar,AP19,AN20,"f",,Trigger)</f>
        <v>42235</v>
      </c>
      <c r="AQ20" s="101">
        <f>_xll.qlInterestRateIndexMaturity($AT$2,AP20,Trigger)</f>
        <v>42236</v>
      </c>
      <c r="AR20" s="246">
        <f>_xll.qlIndexFixing($AT$1,AO20,TRUE,_xll.ohTrigger(Trigger,Trigger1M))</f>
        <v>-1.2582358753698841E-3</v>
      </c>
      <c r="AS20" s="246">
        <f>IFERROR(_xll.qlIndexFixing($AT$2,AO20,TRUE,_xll.ohTrigger(Trigger,Trigger1M)),#N/A)</f>
        <v>-1.2582358753698841E-3</v>
      </c>
      <c r="AT20" s="80"/>
    </row>
    <row r="21" spans="1:46" ht="11.25" customHeight="1" x14ac:dyDescent="0.2">
      <c r="A21" s="69" t="s">
        <v>41</v>
      </c>
      <c r="B21" s="72" t="str">
        <v>13M</v>
      </c>
      <c r="C21" s="70" t="s">
        <v>145</v>
      </c>
      <c r="D21" s="70" t="str">
        <f t="shared" si="0"/>
        <v>13M</v>
      </c>
      <c r="E21" s="71">
        <f t="shared" si="3"/>
        <v>2</v>
      </c>
      <c r="F21" s="78" t="str">
        <f t="shared" ref="F21:F71" si="9">IF(RIGHT(C21,1)="M","Modified Following",IF(RIGHT(C21,1)="Y","Modified Following","Following"))</f>
        <v>Modified Following</v>
      </c>
      <c r="G21" s="73" t="str">
        <f t="shared" si="4"/>
        <v>TRUE</v>
      </c>
      <c r="H21" s="74" t="s">
        <v>45</v>
      </c>
      <c r="I21" s="361">
        <v>-1.2900000000000001E-3</v>
      </c>
      <c r="J21" s="361" t="str">
        <f>IFERROR(_xll.qlSimpleQuote(A21&amp;IF(LEFT(B21,1)="#","STUB",B21),I21,,Permanent,Trigger,TRUE),"--")</f>
        <v>Dp13M#0004</v>
      </c>
      <c r="K21" s="167" t="str">
        <f t="shared" si="8"/>
        <v>EUROISDDS13M</v>
      </c>
      <c r="L21" s="76" t="str">
        <f>_xll.qlOISRateHelper(,E21,IF(RIGHT($D21,1)="N","1D",$D21),IF(DataSelect="Mx_Live",$K21,$J21),$L$1,,Permanent,Trigger,ObjectOverwrite)</f>
        <v>obj_0019f#0020</v>
      </c>
      <c r="M21" s="71" t="b">
        <v>1</v>
      </c>
      <c r="N21" s="87"/>
      <c r="P21" s="16" t="str">
        <f t="shared" si="2"/>
        <v>Dp</v>
      </c>
      <c r="Q21" s="16" t="str">
        <f t="shared" si="5"/>
        <v>13M</v>
      </c>
      <c r="R21" s="9" t="str">
        <f t="shared" si="6"/>
        <v>obj_0019f#0020</v>
      </c>
      <c r="S21" s="9" t="b">
        <f t="shared" si="7"/>
        <v>1</v>
      </c>
      <c r="T21" s="9" t="str">
        <v>obj_0019f#0020</v>
      </c>
      <c r="U21" s="9" t="str">
        <f>_xll.qlRateHelperQuoteName(T21,Trigger)</f>
        <v>EUROISDDS13M</v>
      </c>
      <c r="V21" s="442">
        <f>_xll.qlRateHelperQuoteValue(T21,_xll.ohTrigger(Trigger,TriggerON))</f>
        <v>-1.2700000000000001E-3</v>
      </c>
      <c r="W21" s="243" t="str">
        <f>IFERROR(_xll.qlFuturesRateHelperConvexityAdjustment(T21,Trigger),"--")</f>
        <v>--</v>
      </c>
      <c r="X21" s="10">
        <f>_xll.qlRateHelperEarliestDate(T21,Trigger)</f>
        <v>42209</v>
      </c>
      <c r="Y21" s="10">
        <f>_xll.qlRateHelperLatestDate(T21,Trigger)</f>
        <v>42606</v>
      </c>
      <c r="Z21" s="161">
        <v>1.001408469358829</v>
      </c>
      <c r="AN21" s="100" t="s">
        <v>201</v>
      </c>
      <c r="AO21" s="101">
        <f>_xll.qlInterestRateIndexFixingDate($AT$2,AP21,Trigger)</f>
        <v>42236</v>
      </c>
      <c r="AP21" s="101">
        <f>_xll.qlCalendarAdvance(Calendar,AP20,AN21,"f",,Trigger)</f>
        <v>42236</v>
      </c>
      <c r="AQ21" s="101">
        <f>_xll.qlInterestRateIndexMaturity($AT$2,AP21,Trigger)</f>
        <v>42237</v>
      </c>
      <c r="AR21" s="246">
        <f>_xll.qlIndexFixing($AT$1,AO21,TRUE,_xll.ohTrigger(Trigger,Trigger1M))</f>
        <v>-1.2586723034635483E-3</v>
      </c>
      <c r="AS21" s="246">
        <f>IFERROR(_xll.qlIndexFixing($AT$2,AO21,TRUE,_xll.ohTrigger(Trigger,Trigger1M)),#N/A)</f>
        <v>-1.2586723034635483E-3</v>
      </c>
      <c r="AT21" s="80"/>
    </row>
    <row r="22" spans="1:46" ht="11.25" customHeight="1" x14ac:dyDescent="0.2">
      <c r="A22" s="69" t="s">
        <v>41</v>
      </c>
      <c r="B22" s="72" t="str">
        <v>14M</v>
      </c>
      <c r="C22" s="70" t="s">
        <v>146</v>
      </c>
      <c r="D22" s="70" t="str">
        <f t="shared" si="0"/>
        <v>14M</v>
      </c>
      <c r="E22" s="71">
        <f t="shared" si="3"/>
        <v>2</v>
      </c>
      <c r="F22" s="78" t="str">
        <f t="shared" si="9"/>
        <v>Modified Following</v>
      </c>
      <c r="G22" s="73" t="str">
        <f t="shared" si="4"/>
        <v>TRUE</v>
      </c>
      <c r="H22" s="74" t="s">
        <v>45</v>
      </c>
      <c r="I22" s="361">
        <v>-1.2900000000000001E-3</v>
      </c>
      <c r="J22" s="361" t="str">
        <f>IFERROR(_xll.qlSimpleQuote(A22&amp;IF(LEFT(B22,1)="#","STUB",B22),I22,,Permanent,Trigger,TRUE),"--")</f>
        <v>Dp14M#0004</v>
      </c>
      <c r="K22" s="167" t="str">
        <f t="shared" si="8"/>
        <v>EUROISDDS14M</v>
      </c>
      <c r="L22" s="76" t="str">
        <f>_xll.qlOISRateHelper(,E22,IF(RIGHT($D22,1)="N","1D",$D22),IF(DataSelect="Mx_Live",$K22,$J22),$L$1,,Permanent,Trigger,ObjectOverwrite)</f>
        <v>obj_0019d#0020</v>
      </c>
      <c r="M22" s="71" t="b">
        <v>1</v>
      </c>
      <c r="P22" s="16" t="str">
        <f t="shared" si="2"/>
        <v>Dp</v>
      </c>
      <c r="Q22" s="16" t="str">
        <f t="shared" si="5"/>
        <v>14M</v>
      </c>
      <c r="R22" s="9" t="str">
        <f t="shared" si="6"/>
        <v>obj_0019d#0020</v>
      </c>
      <c r="S22" s="9" t="b">
        <f t="shared" si="7"/>
        <v>1</v>
      </c>
      <c r="T22" s="9" t="str">
        <v>obj_0019d#0020</v>
      </c>
      <c r="U22" s="9" t="str">
        <f>_xll.qlRateHelperQuoteName(T22,Trigger)</f>
        <v>EUROISDDS14M</v>
      </c>
      <c r="V22" s="442">
        <f>_xll.qlRateHelperQuoteValue(T22,_xll.ohTrigger(Trigger,TriggerON))</f>
        <v>-1.2700000000000001E-3</v>
      </c>
      <c r="W22" s="243" t="str">
        <f>IFERROR(_xll.qlFuturesRateHelperConvexityAdjustment(T22,Trigger),"--")</f>
        <v>--</v>
      </c>
      <c r="X22" s="10">
        <f>_xll.qlRateHelperEarliestDate(T22,Trigger)</f>
        <v>42209</v>
      </c>
      <c r="Y22" s="10">
        <f>_xll.qlRateHelperLatestDate(T22,Trigger)</f>
        <v>42639</v>
      </c>
      <c r="Z22" s="161">
        <v>1.0015250827796993</v>
      </c>
      <c r="AN22" s="100" t="s">
        <v>201</v>
      </c>
      <c r="AO22" s="101">
        <f>_xll.qlInterestRateIndexFixingDate($AT$2,AP22,Trigger)</f>
        <v>42237</v>
      </c>
      <c r="AP22" s="101">
        <f>_xll.qlCalendarAdvance(Calendar,AP21,AN22,"f",,Trigger)</f>
        <v>42237</v>
      </c>
      <c r="AQ22" s="101">
        <f>_xll.qlInterestRateIndexMaturity($AT$2,AP22,Trigger)</f>
        <v>42240</v>
      </c>
      <c r="AR22" s="246">
        <f>_xll.qlIndexFixing($AT$1,AO22,TRUE,_xll.ohTrigger(Trigger,Trigger1M))</f>
        <v>-1.2559013440283096E-3</v>
      </c>
      <c r="AS22" s="246">
        <f>IFERROR(_xll.qlIndexFixing($AT$2,AO22,TRUE,_xll.ohTrigger(Trigger,Trigger1M)),#N/A)</f>
        <v>-1.2559013440283096E-3</v>
      </c>
      <c r="AT22" s="80"/>
    </row>
    <row r="23" spans="1:46" ht="11.25" customHeight="1" x14ac:dyDescent="0.2">
      <c r="A23" s="69" t="s">
        <v>41</v>
      </c>
      <c r="B23" s="72" t="str">
        <v>15M</v>
      </c>
      <c r="C23" s="70" t="s">
        <v>147</v>
      </c>
      <c r="D23" s="70" t="str">
        <f t="shared" si="0"/>
        <v>15M</v>
      </c>
      <c r="E23" s="71">
        <f t="shared" si="3"/>
        <v>2</v>
      </c>
      <c r="F23" s="78" t="str">
        <f t="shared" si="9"/>
        <v>Modified Following</v>
      </c>
      <c r="G23" s="73" t="str">
        <f t="shared" si="4"/>
        <v>TRUE</v>
      </c>
      <c r="H23" s="74" t="s">
        <v>45</v>
      </c>
      <c r="I23" s="361">
        <v>-1.2800000000000001E-3</v>
      </c>
      <c r="J23" s="361" t="str">
        <f>IFERROR(_xll.qlSimpleQuote(A23&amp;IF(LEFT(B23,1)="#","STUB",B23),I23,,Permanent,Trigger,TRUE),"--")</f>
        <v>Dp15M#0004</v>
      </c>
      <c r="K23" s="167" t="str">
        <f t="shared" si="8"/>
        <v>EUROISDDS15M</v>
      </c>
      <c r="L23" s="76" t="str">
        <f>_xll.qlOISRateHelper(,E23,IF(RIGHT($D23,1)="N","1D",$D23),IF(DataSelect="Mx_Live",$K23,$J23),$L$1,,Permanent,Trigger,ObjectOverwrite)</f>
        <v>obj_001b2#0020</v>
      </c>
      <c r="M23" s="71" t="b">
        <v>1</v>
      </c>
      <c r="P23" s="16" t="str">
        <f t="shared" si="2"/>
        <v>Dp</v>
      </c>
      <c r="Q23" s="16" t="str">
        <f t="shared" si="5"/>
        <v>15M</v>
      </c>
      <c r="R23" s="9" t="str">
        <f t="shared" si="6"/>
        <v>obj_001b2#0020</v>
      </c>
      <c r="S23" s="9" t="b">
        <f t="shared" si="7"/>
        <v>1</v>
      </c>
      <c r="T23" s="9" t="str">
        <v>obj_001b2#0020</v>
      </c>
      <c r="U23" s="9" t="str">
        <f>_xll.qlRateHelperQuoteName(T23,Trigger)</f>
        <v>EUROISDDS15M</v>
      </c>
      <c r="V23" s="442">
        <f>_xll.qlRateHelperQuoteValue(T23,_xll.ohTrigger(Trigger,TriggerON))</f>
        <v>-1.2600000000000001E-3</v>
      </c>
      <c r="W23" s="243" t="str">
        <f>IFERROR(_xll.qlFuturesRateHelperConvexityAdjustment(T23,Trigger),"--")</f>
        <v>--</v>
      </c>
      <c r="X23" s="10">
        <f>_xll.qlRateHelperEarliestDate(T23,Trigger)</f>
        <v>42209</v>
      </c>
      <c r="Y23" s="10">
        <f>_xll.qlRateHelperLatestDate(T23,Trigger)</f>
        <v>42667</v>
      </c>
      <c r="Z23" s="161">
        <v>1.0016112724661326</v>
      </c>
      <c r="AN23" s="100" t="s">
        <v>201</v>
      </c>
      <c r="AO23" s="101">
        <f>_xll.qlInterestRateIndexFixingDate($AT$2,AP23,Trigger)</f>
        <v>42240</v>
      </c>
      <c r="AP23" s="101">
        <f>_xll.qlCalendarAdvance(Calendar,AP22,AN23,"f",,Trigger)</f>
        <v>42240</v>
      </c>
      <c r="AQ23" s="101">
        <f>_xll.qlInterestRateIndexMaturity($AT$2,AP23,Trigger)</f>
        <v>42241</v>
      </c>
      <c r="AR23" s="246">
        <f>_xll.qlIndexFixing($AT$1,AO23,TRUE,_xll.ohTrigger(Trigger,Trigger1M))</f>
        <v>-1.2511089672262443E-3</v>
      </c>
      <c r="AS23" s="246">
        <f>IFERROR(_xll.qlIndexFixing($AT$2,AO23,TRUE,_xll.ohTrigger(Trigger,Trigger1M)),#N/A)</f>
        <v>-1.2511089672262443E-3</v>
      </c>
      <c r="AT23" s="80"/>
    </row>
    <row r="24" spans="1:46" ht="11.25" customHeight="1" x14ac:dyDescent="0.2">
      <c r="A24" s="69" t="s">
        <v>41</v>
      </c>
      <c r="B24" s="72" t="str">
        <v>16M</v>
      </c>
      <c r="C24" s="70" t="s">
        <v>148</v>
      </c>
      <c r="D24" s="70" t="str">
        <f t="shared" si="0"/>
        <v>16M</v>
      </c>
      <c r="E24" s="71">
        <f t="shared" si="3"/>
        <v>2</v>
      </c>
      <c r="F24" s="78" t="str">
        <f t="shared" si="9"/>
        <v>Modified Following</v>
      </c>
      <c r="G24" s="73" t="str">
        <f t="shared" si="4"/>
        <v>TRUE</v>
      </c>
      <c r="H24" s="74" t="s">
        <v>45</v>
      </c>
      <c r="I24" s="361">
        <v>-1.2800000000000001E-3</v>
      </c>
      <c r="J24" s="361" t="str">
        <f>IFERROR(_xll.qlSimpleQuote(A24&amp;IF(LEFT(B24,1)="#","STUB",B24),I24,,Permanent,Trigger,TRUE),"--")</f>
        <v>Dp16M#0004</v>
      </c>
      <c r="K24" s="167" t="str">
        <f t="shared" si="8"/>
        <v>EUROISDDS16M</v>
      </c>
      <c r="L24" s="76" t="str">
        <f>_xll.qlOISRateHelper(,E24,IF(RIGHT($D24,1)="N","1D",$D24),IF(DataSelect="Mx_Live",$K24,$J24),$L$1,,Permanent,Trigger,ObjectOverwrite)</f>
        <v>obj_00180#0020</v>
      </c>
      <c r="M24" s="71" t="b">
        <v>1</v>
      </c>
      <c r="P24" s="16" t="str">
        <f t="shared" si="2"/>
        <v>Dp</v>
      </c>
      <c r="Q24" s="16" t="str">
        <f t="shared" si="5"/>
        <v>16M</v>
      </c>
      <c r="R24" s="9" t="str">
        <f t="shared" si="6"/>
        <v>obj_00180#0020</v>
      </c>
      <c r="S24" s="9" t="b">
        <f t="shared" si="7"/>
        <v>1</v>
      </c>
      <c r="T24" s="9" t="str">
        <v>obj_00180#0020</v>
      </c>
      <c r="U24" s="9" t="str">
        <f>_xll.qlRateHelperQuoteName(T24,Trigger)</f>
        <v>EUROISDDS16M</v>
      </c>
      <c r="V24" s="442">
        <f>_xll.qlRateHelperQuoteValue(T24,_xll.ohTrigger(Trigger,TriggerON))</f>
        <v>-1.2600000000000001E-3</v>
      </c>
      <c r="W24" s="243" t="str">
        <f>IFERROR(_xll.qlFuturesRateHelperConvexityAdjustment(T24,Trigger),"--")</f>
        <v>--</v>
      </c>
      <c r="X24" s="10">
        <f>_xll.qlRateHelperEarliestDate(T24,Trigger)</f>
        <v>42209</v>
      </c>
      <c r="Y24" s="10">
        <f>_xll.qlRateHelperLatestDate(T24,Trigger)</f>
        <v>42698</v>
      </c>
      <c r="Z24" s="161">
        <v>1.0017200025016013</v>
      </c>
      <c r="AN24" s="100" t="s">
        <v>201</v>
      </c>
      <c r="AO24" s="101">
        <f>_xll.qlInterestRateIndexFixingDate($AT$2,AP24,Trigger)</f>
        <v>42241</v>
      </c>
      <c r="AP24" s="101">
        <f>_xll.qlCalendarAdvance(Calendar,AP23,AN24,"f",,Trigger)</f>
        <v>42241</v>
      </c>
      <c r="AQ24" s="101">
        <f>_xll.qlInterestRateIndexMaturity($AT$2,AP24,Trigger)</f>
        <v>42242</v>
      </c>
      <c r="AR24" s="246">
        <f>_xll.qlIndexFixing($AT$1,AO24,TRUE,_xll.ohTrigger(Trigger,Trigger1M))</f>
        <v>-1.2500981405638711E-3</v>
      </c>
      <c r="AS24" s="246">
        <f>IFERROR(_xll.qlIndexFixing($AT$2,AO24,TRUE,_xll.ohTrigger(Trigger,Trigger1M)),#N/A)</f>
        <v>-1.2500981405638711E-3</v>
      </c>
      <c r="AT24" s="80"/>
    </row>
    <row r="25" spans="1:46" ht="11.25" customHeight="1" x14ac:dyDescent="0.2">
      <c r="A25" s="69" t="s">
        <v>41</v>
      </c>
      <c r="B25" s="72" t="str">
        <v>17M</v>
      </c>
      <c r="C25" s="70" t="s">
        <v>149</v>
      </c>
      <c r="D25" s="70" t="str">
        <f t="shared" si="0"/>
        <v>17M</v>
      </c>
      <c r="E25" s="71">
        <f t="shared" si="3"/>
        <v>2</v>
      </c>
      <c r="F25" s="78" t="str">
        <f t="shared" si="9"/>
        <v>Modified Following</v>
      </c>
      <c r="G25" s="73" t="str">
        <f t="shared" si="4"/>
        <v>TRUE</v>
      </c>
      <c r="H25" s="74" t="s">
        <v>45</v>
      </c>
      <c r="I25" s="361">
        <v>-1.2700000000000001E-3</v>
      </c>
      <c r="J25" s="361" t="str">
        <f>IFERROR(_xll.qlSimpleQuote(A25&amp;IF(LEFT(B25,1)="#","STUB",B25),I25,,Permanent,Trigger,TRUE),"--")</f>
        <v>Dp17M#0004</v>
      </c>
      <c r="K25" s="167" t="str">
        <f t="shared" si="8"/>
        <v>EUROISDDS17M</v>
      </c>
      <c r="L25" s="76" t="str">
        <f>_xll.qlOISRateHelper(,E25,IF(RIGHT($D25,1)="N","1D",$D25),IF(DataSelect="Mx_Live",$K25,$J25),$L$1,,Permanent,Trigger,ObjectOverwrite)</f>
        <v>obj_001a7#0020</v>
      </c>
      <c r="M25" s="71" t="b">
        <v>1</v>
      </c>
      <c r="P25" s="16" t="str">
        <f t="shared" si="2"/>
        <v>Dp</v>
      </c>
      <c r="Q25" s="16" t="str">
        <f t="shared" si="5"/>
        <v>17M</v>
      </c>
      <c r="R25" s="9" t="str">
        <f t="shared" si="6"/>
        <v>obj_001a7#0020</v>
      </c>
      <c r="S25" s="9" t="b">
        <f t="shared" si="7"/>
        <v>1</v>
      </c>
      <c r="T25" s="9" t="str">
        <v>obj_001a7#0020</v>
      </c>
      <c r="U25" s="9" t="str">
        <f>_xll.qlRateHelperQuoteName(T25,Trigger)</f>
        <v>EUROISDDS17M</v>
      </c>
      <c r="V25" s="442">
        <f>_xll.qlRateHelperQuoteValue(T25,_xll.ohTrigger(Trigger,TriggerON))</f>
        <v>-1.25E-3</v>
      </c>
      <c r="W25" s="243" t="str">
        <f>IFERROR(_xll.qlFuturesRateHelperConvexityAdjustment(T25,Trigger),"--")</f>
        <v>--</v>
      </c>
      <c r="X25" s="10">
        <f>_xll.qlRateHelperEarliestDate(T25,Trigger)</f>
        <v>42209</v>
      </c>
      <c r="Y25" s="10">
        <f>_xll.qlRateHelperLatestDate(T25,Trigger)</f>
        <v>42731</v>
      </c>
      <c r="Z25" s="161">
        <v>1.0018212347386939</v>
      </c>
      <c r="AN25" s="100" t="s">
        <v>201</v>
      </c>
      <c r="AO25" s="101">
        <f>_xll.qlInterestRateIndexFixingDate($AT$2,AP25,Trigger)</f>
        <v>42242</v>
      </c>
      <c r="AP25" s="101">
        <f>_xll.qlCalendarAdvance(Calendar,AP24,AN25,"f",,Trigger)</f>
        <v>42242</v>
      </c>
      <c r="AQ25" s="101">
        <f>_xll.qlInterestRateIndexMaturity($AT$2,AP25,Trigger)</f>
        <v>42243</v>
      </c>
      <c r="AR25" s="246">
        <f>_xll.qlIndexFixing($AT$1,AO25,TRUE,_xll.ohTrigger(Trigger,Trigger1M))</f>
        <v>-1.2491855667473573E-3</v>
      </c>
      <c r="AS25" s="246">
        <f>IFERROR(_xll.qlIndexFixing($AT$2,AO25,TRUE,_xll.ohTrigger(Trigger,Trigger1M)),#N/A)</f>
        <v>-1.2491855667473573E-3</v>
      </c>
      <c r="AT25" s="80"/>
    </row>
    <row r="26" spans="1:46" ht="11.25" customHeight="1" x14ac:dyDescent="0.2">
      <c r="A26" s="69" t="s">
        <v>41</v>
      </c>
      <c r="B26" s="72" t="str">
        <v>18M</v>
      </c>
      <c r="C26" s="70" t="s">
        <v>150</v>
      </c>
      <c r="D26" s="70" t="str">
        <f t="shared" si="0"/>
        <v>18M</v>
      </c>
      <c r="E26" s="71">
        <f t="shared" si="3"/>
        <v>2</v>
      </c>
      <c r="F26" s="78" t="str">
        <f t="shared" si="9"/>
        <v>Modified Following</v>
      </c>
      <c r="G26" s="73" t="str">
        <f t="shared" si="4"/>
        <v>TRUE</v>
      </c>
      <c r="H26" s="74" t="s">
        <v>45</v>
      </c>
      <c r="I26" s="361">
        <v>-1.2600000000000001E-3</v>
      </c>
      <c r="J26" s="361" t="str">
        <f>IFERROR(_xll.qlSimpleQuote(A26&amp;IF(LEFT(B26,1)="#","STUB",B26),I26,,Permanent,Trigger,TRUE),"--")</f>
        <v>Dp18M#0004</v>
      </c>
      <c r="K26" s="167" t="str">
        <f t="shared" si="8"/>
        <v>EUROISDDS18M</v>
      </c>
      <c r="L26" s="76" t="str">
        <f>_xll.qlOISRateHelper(,E26,IF(RIGHT($D26,1)="N","1D",$D26),IF(DataSelect="Mx_Live",$K26,$J26),$L$1,,Permanent,Trigger,ObjectOverwrite)</f>
        <v>obj_00186#0020</v>
      </c>
      <c r="M26" s="71" t="b">
        <v>1</v>
      </c>
      <c r="P26" s="16" t="str">
        <f t="shared" si="2"/>
        <v>Dp</v>
      </c>
      <c r="Q26" s="16" t="str">
        <f t="shared" si="5"/>
        <v>18M</v>
      </c>
      <c r="R26" s="9" t="str">
        <f t="shared" si="6"/>
        <v>obj_00186#0020</v>
      </c>
      <c r="S26" s="9" t="b">
        <f t="shared" si="7"/>
        <v>1</v>
      </c>
      <c r="T26" s="9" t="str">
        <v>obj_00186#0020</v>
      </c>
      <c r="U26" s="9" t="str">
        <f>_xll.qlRateHelperQuoteName(T26,Trigger)</f>
        <v>EUROISDDS18M</v>
      </c>
      <c r="V26" s="442">
        <f>_xll.qlRateHelperQuoteValue(T26,_xll.ohTrigger(Trigger,TriggerON))</f>
        <v>-1.24E-3</v>
      </c>
      <c r="W26" s="243" t="str">
        <f>IFERROR(_xll.qlFuturesRateHelperConvexityAdjustment(T26,Trigger),"--")</f>
        <v>--</v>
      </c>
      <c r="X26" s="10">
        <f>_xll.qlRateHelperEarliestDate(T26,Trigger)</f>
        <v>42209</v>
      </c>
      <c r="Y26" s="10">
        <f>_xll.qlRateHelperLatestDate(T26,Trigger)</f>
        <v>42759</v>
      </c>
      <c r="Z26" s="161">
        <v>1.0019033652994702</v>
      </c>
      <c r="AN26" s="100" t="s">
        <v>201</v>
      </c>
      <c r="AO26" s="101">
        <f>_xll.qlInterestRateIndexFixingDate($AT$2,AP26,Trigger)</f>
        <v>42243</v>
      </c>
      <c r="AP26" s="101">
        <f>_xll.qlCalendarAdvance(Calendar,AP25,AN26,"f",,Trigger)</f>
        <v>42243</v>
      </c>
      <c r="AQ26" s="101">
        <f>_xll.qlInterestRateIndexMaturity($AT$2,AP26,Trigger)</f>
        <v>42244</v>
      </c>
      <c r="AR26" s="246">
        <f>_xll.qlIndexFixing($AT$1,AO26,TRUE,_xll.ohTrigger(Trigger,Trigger1M))</f>
        <v>-1.2483712456967666E-3</v>
      </c>
      <c r="AS26" s="246">
        <f>IFERROR(_xll.qlIndexFixing($AT$2,AO26,TRUE,_xll.ohTrigger(Trigger,Trigger1M)),#N/A)</f>
        <v>-1.2483712456967666E-3</v>
      </c>
      <c r="AT26" s="80"/>
    </row>
    <row r="27" spans="1:46" ht="11.25" customHeight="1" x14ac:dyDescent="0.2">
      <c r="A27" s="69" t="s">
        <v>41</v>
      </c>
      <c r="B27" s="72" t="str">
        <v>19M</v>
      </c>
      <c r="C27" s="70" t="s">
        <v>151</v>
      </c>
      <c r="D27" s="70" t="str">
        <f t="shared" si="0"/>
        <v>19M</v>
      </c>
      <c r="E27" s="71">
        <f t="shared" si="3"/>
        <v>2</v>
      </c>
      <c r="F27" s="78" t="str">
        <f t="shared" si="9"/>
        <v>Modified Following</v>
      </c>
      <c r="G27" s="73" t="str">
        <f t="shared" si="4"/>
        <v>TRUE</v>
      </c>
      <c r="H27" s="74" t="s">
        <v>45</v>
      </c>
      <c r="I27" s="361">
        <v>-1.24E-3</v>
      </c>
      <c r="J27" s="361" t="str">
        <f>IFERROR(_xll.qlSimpleQuote(A27&amp;IF(LEFT(B27,1)="#","STUB",B27),I27,,Permanent,Trigger,TRUE),"--")</f>
        <v>Dp19M#0004</v>
      </c>
      <c r="K27" s="167" t="str">
        <f t="shared" si="8"/>
        <v>EUROISDDS19M</v>
      </c>
      <c r="L27" s="76" t="str">
        <f>_xll.qlOISRateHelper(,E27,IF(RIGHT($D27,1)="N","1D",$D27),IF(DataSelect="Mx_Live",$K27,$J27),$L$1,,Permanent,Trigger,ObjectOverwrite)</f>
        <v>obj_0018c#0020</v>
      </c>
      <c r="M27" s="71" t="b">
        <v>1</v>
      </c>
      <c r="P27" s="16" t="str">
        <f t="shared" si="2"/>
        <v>Dp</v>
      </c>
      <c r="Q27" s="16" t="str">
        <f t="shared" si="5"/>
        <v>19M</v>
      </c>
      <c r="R27" s="9" t="str">
        <f t="shared" si="6"/>
        <v>obj_0018c#0020</v>
      </c>
      <c r="S27" s="9" t="b">
        <f t="shared" si="7"/>
        <v>1</v>
      </c>
      <c r="T27" s="9" t="str">
        <v>obj_0018c#0020</v>
      </c>
      <c r="U27" s="9" t="str">
        <f>_xll.qlRateHelperQuoteName(T27,Trigger)</f>
        <v>EUROISDDS19M</v>
      </c>
      <c r="V27" s="442">
        <f>_xll.qlRateHelperQuoteValue(T27,_xll.ohTrigger(Trigger,TriggerON))</f>
        <v>-1.2199999999999999E-3</v>
      </c>
      <c r="W27" s="243" t="str">
        <f>IFERROR(_xll.qlFuturesRateHelperConvexityAdjustment(T27,Trigger),"--")</f>
        <v>--</v>
      </c>
      <c r="X27" s="10">
        <f>_xll.qlRateHelperEarliestDate(T27,Trigger)</f>
        <v>42209</v>
      </c>
      <c r="Y27" s="10">
        <f>_xll.qlRateHelperLatestDate(T27,Trigger)</f>
        <v>42790</v>
      </c>
      <c r="Z27" s="161">
        <v>1.0019780621860068</v>
      </c>
      <c r="AN27" s="100" t="s">
        <v>201</v>
      </c>
      <c r="AO27" s="101">
        <f>_xll.qlInterestRateIndexFixingDate($AT$2,AP27,Trigger)</f>
        <v>42244</v>
      </c>
      <c r="AP27" s="101">
        <f>_xll.qlCalendarAdvance(Calendar,AP26,AN27,"f",,Trigger)</f>
        <v>42244</v>
      </c>
      <c r="AQ27" s="101">
        <f>_xll.qlInterestRateIndexMaturity($AT$2,AP27,Trigger)</f>
        <v>42247</v>
      </c>
      <c r="AR27" s="246">
        <f>_xll.qlIndexFixing($AT$1,AO27,TRUE,_xll.ohTrigger(Trigger,Trigger1M))</f>
        <v>-1.2470657929375406E-3</v>
      </c>
      <c r="AS27" s="246">
        <f>IFERROR(_xll.qlIndexFixing($AT$2,AO27,TRUE,_xll.ohTrigger(Trigger,Trigger1M)),#N/A)</f>
        <v>-1.2470657929375406E-3</v>
      </c>
      <c r="AT27" s="80"/>
    </row>
    <row r="28" spans="1:46" ht="11.25" customHeight="1" x14ac:dyDescent="0.2">
      <c r="A28" s="69" t="s">
        <v>41</v>
      </c>
      <c r="B28" s="72" t="str">
        <v>20M</v>
      </c>
      <c r="C28" s="70" t="s">
        <v>152</v>
      </c>
      <c r="D28" s="70" t="str">
        <f t="shared" si="0"/>
        <v>20M</v>
      </c>
      <c r="E28" s="71">
        <f t="shared" si="3"/>
        <v>2</v>
      </c>
      <c r="F28" s="78" t="str">
        <f t="shared" si="9"/>
        <v>Modified Following</v>
      </c>
      <c r="G28" s="73" t="str">
        <f t="shared" si="4"/>
        <v>TRUE</v>
      </c>
      <c r="H28" s="74" t="s">
        <v>45</v>
      </c>
      <c r="I28" s="361">
        <v>-1.2199999999999999E-3</v>
      </c>
      <c r="J28" s="361" t="str">
        <f>IFERROR(_xll.qlSimpleQuote(A28&amp;IF(LEFT(B28,1)="#","STUB",B28),I28,,Permanent,Trigger,TRUE),"--")</f>
        <v>Dp20M#0004</v>
      </c>
      <c r="K28" s="167" t="str">
        <f t="shared" si="8"/>
        <v>EUROISDDS20M</v>
      </c>
      <c r="L28" s="76" t="str">
        <f>_xll.qlOISRateHelper(,E28,IF(RIGHT($D28,1)="N","1D",$D28),IF(DataSelect="Mx_Live",$K28,$J28),$L$1,,Permanent,Trigger,ObjectOverwrite)</f>
        <v>obj_001a3#0020</v>
      </c>
      <c r="M28" s="71" t="b">
        <v>1</v>
      </c>
      <c r="P28" s="16" t="str">
        <f t="shared" si="2"/>
        <v>Dp</v>
      </c>
      <c r="Q28" s="16" t="str">
        <f t="shared" si="5"/>
        <v>20M</v>
      </c>
      <c r="R28" s="9" t="str">
        <f t="shared" si="6"/>
        <v>obj_001a3#0020</v>
      </c>
      <c r="S28" s="9" t="b">
        <f t="shared" si="7"/>
        <v>1</v>
      </c>
      <c r="T28" s="9" t="str">
        <v>obj_001a3#0020</v>
      </c>
      <c r="U28" s="9" t="str">
        <f>_xll.qlRateHelperQuoteName(T28,Trigger)</f>
        <v>EUROISDDS20M</v>
      </c>
      <c r="V28" s="442">
        <f>_xll.qlRateHelperQuoteValue(T28,_xll.ohTrigger(Trigger,TriggerON))</f>
        <v>-1.1999999999999999E-3</v>
      </c>
      <c r="W28" s="243" t="str">
        <f>IFERROR(_xll.qlFuturesRateHelperConvexityAdjustment(T28,Trigger),"--")</f>
        <v>--</v>
      </c>
      <c r="X28" s="10">
        <f>_xll.qlRateHelperEarliestDate(T28,Trigger)</f>
        <v>42209</v>
      </c>
      <c r="Y28" s="10">
        <f>_xll.qlRateHelperLatestDate(T28,Trigger)</f>
        <v>42818</v>
      </c>
      <c r="Z28" s="161">
        <v>1.002039297959282</v>
      </c>
      <c r="AN28" s="100" t="s">
        <v>201</v>
      </c>
      <c r="AO28" s="101">
        <f>_xll.qlInterestRateIndexFixingDate($AT$2,AP28,Trigger)</f>
        <v>42247</v>
      </c>
      <c r="AP28" s="101">
        <f>_xll.qlCalendarAdvance(Calendar,AP27,AN28,"f",,Trigger)</f>
        <v>42247</v>
      </c>
      <c r="AQ28" s="101">
        <f>_xll.qlInterestRateIndexMaturity($AT$2,AP28,Trigger)</f>
        <v>42248</v>
      </c>
      <c r="AR28" s="246">
        <f>_xll.qlIndexFixing($AT$1,AO28,TRUE,_xll.ohTrigger(Trigger,Trigger1M))</f>
        <v>-1.2460964894334126E-3</v>
      </c>
      <c r="AS28" s="246">
        <f>IFERROR(_xll.qlIndexFixing($AT$2,AO28,TRUE,_xll.ohTrigger(Trigger,Trigger1M)),#N/A)</f>
        <v>-1.2460964894334126E-3</v>
      </c>
      <c r="AT28" s="80"/>
    </row>
    <row r="29" spans="1:46" ht="11.25" customHeight="1" x14ac:dyDescent="0.2">
      <c r="A29" s="69" t="s">
        <v>41</v>
      </c>
      <c r="B29" s="72" t="str">
        <v>21M</v>
      </c>
      <c r="C29" s="70" t="s">
        <v>153</v>
      </c>
      <c r="D29" s="70" t="str">
        <f t="shared" si="0"/>
        <v>21M</v>
      </c>
      <c r="E29" s="71">
        <f t="shared" si="3"/>
        <v>2</v>
      </c>
      <c r="F29" s="78" t="str">
        <f t="shared" si="9"/>
        <v>Modified Following</v>
      </c>
      <c r="G29" s="73" t="str">
        <f t="shared" si="4"/>
        <v>TRUE</v>
      </c>
      <c r="H29" s="74" t="s">
        <v>45</v>
      </c>
      <c r="I29" s="361">
        <v>-1.1899999999999999E-3</v>
      </c>
      <c r="J29" s="361" t="str">
        <f>IFERROR(_xll.qlSimpleQuote(A29&amp;IF(LEFT(B29,1)="#","STUB",B29),I29,,Permanent,Trigger,TRUE),"--")</f>
        <v>Dp21M#0004</v>
      </c>
      <c r="K29" s="167" t="str">
        <f t="shared" si="8"/>
        <v>EUROISDDS21M</v>
      </c>
      <c r="L29" s="76" t="str">
        <f>_xll.qlOISRateHelper(,E29,IF(RIGHT($D29,1)="N","1D",$D29),IF(DataSelect="Mx_Live",$K29,$J29),$L$1,,Permanent,Trigger,ObjectOverwrite)</f>
        <v>obj_00182#0020</v>
      </c>
      <c r="M29" s="71" t="b">
        <v>1</v>
      </c>
      <c r="P29" s="16" t="str">
        <f t="shared" si="2"/>
        <v>Dp</v>
      </c>
      <c r="Q29" s="16" t="str">
        <f t="shared" si="5"/>
        <v>21M</v>
      </c>
      <c r="R29" s="9" t="str">
        <f t="shared" si="6"/>
        <v>obj_00182#0020</v>
      </c>
      <c r="S29" s="9" t="b">
        <f t="shared" si="7"/>
        <v>1</v>
      </c>
      <c r="T29" s="9" t="str">
        <v>obj_00182#0020</v>
      </c>
      <c r="U29" s="9" t="str">
        <f>_xll.qlRateHelperQuoteName(T29,Trigger)</f>
        <v>EUROISDDS21M</v>
      </c>
      <c r="V29" s="442">
        <f>_xll.qlRateHelperQuoteValue(T29,_xll.ohTrigger(Trigger,TriggerON))</f>
        <v>-1.1799999999999998E-3</v>
      </c>
      <c r="W29" s="243" t="str">
        <f>IFERROR(_xll.qlFuturesRateHelperConvexityAdjustment(T29,Trigger),"--")</f>
        <v>--</v>
      </c>
      <c r="X29" s="10">
        <f>_xll.qlRateHelperEarliestDate(T29,Trigger)</f>
        <v>42209</v>
      </c>
      <c r="Y29" s="10">
        <f>_xll.qlRateHelperLatestDate(T29,Trigger)</f>
        <v>42849</v>
      </c>
      <c r="Z29" s="161">
        <v>1.0021072973395895</v>
      </c>
      <c r="AN29" s="100" t="s">
        <v>201</v>
      </c>
      <c r="AO29" s="101">
        <f>_xll.qlInterestRateIndexFixingDate($AT$2,AP29,Trigger)</f>
        <v>42248</v>
      </c>
      <c r="AP29" s="101">
        <f>_xll.qlCalendarAdvance(Calendar,AP28,AN29,"f",,Trigger)</f>
        <v>42248</v>
      </c>
      <c r="AQ29" s="101">
        <f>_xll.qlInterestRateIndexMaturity($AT$2,AP29,Trigger)</f>
        <v>42249</v>
      </c>
      <c r="AR29" s="246">
        <f>_xll.qlIndexFixing($AT$1,AO29,TRUE,_xll.ohTrigger(Trigger,Trigger1M))</f>
        <v>-1.2457734324122782E-3</v>
      </c>
      <c r="AS29" s="246">
        <f>IFERROR(_xll.qlIndexFixing($AT$2,AO29,TRUE,_xll.ohTrigger(Trigger,Trigger1M)),#N/A)</f>
        <v>-1.2457734324122782E-3</v>
      </c>
      <c r="AT29" s="80"/>
    </row>
    <row r="30" spans="1:46" ht="11.25" customHeight="1" x14ac:dyDescent="0.2">
      <c r="A30" s="69" t="s">
        <v>41</v>
      </c>
      <c r="B30" s="72" t="str">
        <v>22M</v>
      </c>
      <c r="C30" s="70" t="s">
        <v>154</v>
      </c>
      <c r="D30" s="70" t="str">
        <f t="shared" si="0"/>
        <v>22M</v>
      </c>
      <c r="E30" s="71">
        <f t="shared" si="3"/>
        <v>2</v>
      </c>
      <c r="F30" s="78" t="str">
        <f t="shared" si="9"/>
        <v>Modified Following</v>
      </c>
      <c r="G30" s="73" t="str">
        <f t="shared" si="4"/>
        <v>TRUE</v>
      </c>
      <c r="H30" s="74" t="s">
        <v>45</v>
      </c>
      <c r="I30" s="361">
        <v>-1.16E-3</v>
      </c>
      <c r="J30" s="361" t="str">
        <f>IFERROR(_xll.qlSimpleQuote(A30&amp;IF(LEFT(B30,1)="#","STUB",B30),I30,,Permanent,Trigger,TRUE),"--")</f>
        <v>Dp22M#0004</v>
      </c>
      <c r="K30" s="167" t="str">
        <f t="shared" si="8"/>
        <v>EUROISDDS22M</v>
      </c>
      <c r="L30" s="76" t="str">
        <f>_xll.qlOISRateHelper(,E30,IF(RIGHT($D30,1)="N","1D",$D30),IF(DataSelect="Mx_Live",$K30,$J30),$L$1,,Permanent,Trigger,ObjectOverwrite)</f>
        <v>obj_001a1#0020</v>
      </c>
      <c r="M30" s="71" t="b">
        <v>1</v>
      </c>
      <c r="P30" s="16" t="str">
        <f t="shared" si="2"/>
        <v>Dp</v>
      </c>
      <c r="Q30" s="16" t="str">
        <f t="shared" si="5"/>
        <v>22M</v>
      </c>
      <c r="R30" s="9" t="str">
        <f t="shared" si="6"/>
        <v>obj_001a1#0020</v>
      </c>
      <c r="S30" s="9" t="b">
        <f t="shared" si="7"/>
        <v>1</v>
      </c>
      <c r="T30" s="9" t="str">
        <v>obj_001a1#0020</v>
      </c>
      <c r="U30" s="9" t="str">
        <f>_xll.qlRateHelperQuoteName(T30,Trigger)</f>
        <v>EUROISDDS22M</v>
      </c>
      <c r="V30" s="442">
        <f>_xll.qlRateHelperQuoteValue(T30,_xll.ohTrigger(Trigger,TriggerON))</f>
        <v>-1.15E-3</v>
      </c>
      <c r="W30" s="243" t="str">
        <f>IFERROR(_xll.qlFuturesRateHelperConvexityAdjustment(T30,Trigger),"--")</f>
        <v>--</v>
      </c>
      <c r="X30" s="10">
        <f>_xll.qlRateHelperEarliestDate(T30,Trigger)</f>
        <v>42209</v>
      </c>
      <c r="Y30" s="10">
        <f>_xll.qlRateHelperLatestDate(T30,Trigger)</f>
        <v>42879</v>
      </c>
      <c r="Z30" s="161">
        <v>1.0021499593949328</v>
      </c>
      <c r="AN30" s="100" t="s">
        <v>201</v>
      </c>
      <c r="AO30" s="101">
        <f>_xll.qlInterestRateIndexFixingDate($AT$2,AP30,Trigger)</f>
        <v>42249</v>
      </c>
      <c r="AP30" s="101">
        <f>_xll.qlCalendarAdvance(Calendar,AP29,AN30,"f",,Trigger)</f>
        <v>42249</v>
      </c>
      <c r="AQ30" s="101">
        <f>_xll.qlInterestRateIndexMaturity($AT$2,AP30,Trigger)</f>
        <v>42250</v>
      </c>
      <c r="AR30" s="246">
        <f>_xll.qlIndexFixing($AT$1,AO30,TRUE,_xll.ohTrigger(Trigger,Trigger1M))</f>
        <v>-1.2455486281170991E-3</v>
      </c>
      <c r="AS30" s="246">
        <f>IFERROR(_xll.qlIndexFixing($AT$2,AO30,TRUE,_xll.ohTrigger(Trigger,Trigger1M)),#N/A)</f>
        <v>-1.2455486281170991E-3</v>
      </c>
      <c r="AT30" s="80"/>
    </row>
    <row r="31" spans="1:46" ht="11.25" customHeight="1" x14ac:dyDescent="0.2">
      <c r="A31" s="69" t="s">
        <v>41</v>
      </c>
      <c r="B31" s="72" t="str">
        <v>23M</v>
      </c>
      <c r="C31" s="70" t="s">
        <v>155</v>
      </c>
      <c r="D31" s="70" t="str">
        <f t="shared" si="0"/>
        <v>23M</v>
      </c>
      <c r="E31" s="71">
        <f t="shared" si="3"/>
        <v>2</v>
      </c>
      <c r="F31" s="78" t="str">
        <f t="shared" si="9"/>
        <v>Modified Following</v>
      </c>
      <c r="G31" s="73" t="str">
        <f t="shared" si="4"/>
        <v>TRUE</v>
      </c>
      <c r="H31" s="74" t="s">
        <v>45</v>
      </c>
      <c r="I31" s="361">
        <v>-1.14E-3</v>
      </c>
      <c r="J31" s="361" t="str">
        <f>IFERROR(_xll.qlSimpleQuote(A31&amp;IF(LEFT(B31,1)="#","STUB",B31),I31,,Permanent,Trigger,TRUE),"--")</f>
        <v>Dp23M#0004</v>
      </c>
      <c r="K31" s="167" t="str">
        <f t="shared" si="8"/>
        <v>EUROISDDS23M</v>
      </c>
      <c r="L31" s="76" t="str">
        <f>_xll.qlOISRateHelper(,E31,IF(RIGHT($D31,1)="N","1D",$D31),IF(DataSelect="Mx_Live",$K31,$J31),$L$1,,Permanent,Trigger,ObjectOverwrite)</f>
        <v>obj_00188#0020</v>
      </c>
      <c r="M31" s="71" t="b">
        <v>1</v>
      </c>
      <c r="P31" s="16" t="str">
        <f t="shared" si="2"/>
        <v>Dp</v>
      </c>
      <c r="Q31" s="16" t="str">
        <f t="shared" si="5"/>
        <v>23M</v>
      </c>
      <c r="R31" s="9" t="str">
        <f t="shared" si="6"/>
        <v>obj_00188#0020</v>
      </c>
      <c r="S31" s="9" t="b">
        <f t="shared" si="7"/>
        <v>1</v>
      </c>
      <c r="T31" s="9" t="str">
        <v>obj_00188#0020</v>
      </c>
      <c r="U31" s="9" t="str">
        <f>_xll.qlRateHelperQuoteName(T31,Trigger)</f>
        <v>EUROISDDS23M</v>
      </c>
      <c r="V31" s="442">
        <f>_xll.qlRateHelperQuoteValue(T31,_xll.ohTrigger(Trigger,TriggerON))</f>
        <v>-1.1200000000000001E-3</v>
      </c>
      <c r="W31" s="243" t="str">
        <f>IFERROR(_xll.qlFuturesRateHelperConvexityAdjustment(T31,Trigger),"--")</f>
        <v>--</v>
      </c>
      <c r="X31" s="10">
        <f>_xll.qlRateHelperEarliestDate(T31,Trigger)</f>
        <v>42209</v>
      </c>
      <c r="Y31" s="10">
        <f>_xll.qlRateHelperLatestDate(T31,Trigger)</f>
        <v>42912</v>
      </c>
      <c r="Z31" s="161">
        <v>1.002196987433309</v>
      </c>
      <c r="AN31" s="100" t="s">
        <v>201</v>
      </c>
      <c r="AO31" s="101">
        <f>_xll.qlInterestRateIndexFixingDate($AT$2,AP31,Trigger)</f>
        <v>42250</v>
      </c>
      <c r="AP31" s="101">
        <f>_xll.qlCalendarAdvance(Calendar,AP30,AN31,"f",,Trigger)</f>
        <v>42250</v>
      </c>
      <c r="AQ31" s="101">
        <f>_xll.qlInterestRateIndexMaturity($AT$2,AP31,Trigger)</f>
        <v>42251</v>
      </c>
      <c r="AR31" s="246">
        <f>_xll.qlIndexFixing($AT$1,AO31,TRUE,_xll.ohTrigger(Trigger,Trigger1M))</f>
        <v>-1.2454220765478752E-3</v>
      </c>
      <c r="AS31" s="246">
        <f>IFERROR(_xll.qlIndexFixing($AT$2,AO31,TRUE,_xll.ohTrigger(Trigger,Trigger1M)),#N/A)</f>
        <v>-1.2454220765478752E-3</v>
      </c>
      <c r="AT31" s="80"/>
    </row>
    <row r="32" spans="1:46" ht="11.25" customHeight="1" x14ac:dyDescent="0.2">
      <c r="A32" s="69" t="s">
        <v>41</v>
      </c>
      <c r="B32" s="72" t="str">
        <v>2Y</v>
      </c>
      <c r="C32" s="70" t="s">
        <v>156</v>
      </c>
      <c r="D32" s="70" t="str">
        <f t="shared" si="0"/>
        <v>2Y</v>
      </c>
      <c r="E32" s="71">
        <f t="shared" si="3"/>
        <v>2</v>
      </c>
      <c r="F32" s="78" t="str">
        <f t="shared" si="9"/>
        <v>Modified Following</v>
      </c>
      <c r="G32" s="73" t="str">
        <f t="shared" si="4"/>
        <v>TRUE</v>
      </c>
      <c r="H32" s="74" t="s">
        <v>45</v>
      </c>
      <c r="I32" s="361">
        <v>-1.1100000000000001E-3</v>
      </c>
      <c r="J32" s="361" t="str">
        <f>IFERROR(_xll.qlSimpleQuote(A32&amp;IF(LEFT(B32,1)="#","STUB",B32),I32,,Permanent,Trigger,TRUE),"--")</f>
        <v>Dp2Y#0004</v>
      </c>
      <c r="K32" s="167" t="str">
        <f t="shared" si="8"/>
        <v>EUROISDDS2Y</v>
      </c>
      <c r="L32" s="76" t="str">
        <f>_xll.qlOISRateHelper(,E32,IF(RIGHT($D32,1)="N","1D",$D32),IF(DataSelect="Mx_Live",$K32,$J32),$L$1,,Permanent,Trigger,ObjectOverwrite)</f>
        <v>obj_001b0#0020</v>
      </c>
      <c r="M32" s="71" t="b">
        <v>1</v>
      </c>
      <c r="P32" s="16" t="str">
        <f t="shared" si="2"/>
        <v>Dp</v>
      </c>
      <c r="Q32" s="16" t="str">
        <f t="shared" si="5"/>
        <v>2Y</v>
      </c>
      <c r="R32" s="9" t="str">
        <f t="shared" si="6"/>
        <v>obj_001b0#0020</v>
      </c>
      <c r="S32" s="9" t="b">
        <f t="shared" si="7"/>
        <v>1</v>
      </c>
      <c r="T32" s="9" t="str">
        <v>obj_001b0#0020</v>
      </c>
      <c r="U32" s="9" t="str">
        <f>_xll.qlRateHelperQuoteName(T32,Trigger)</f>
        <v>EUROISDDS2Y</v>
      </c>
      <c r="V32" s="442">
        <f>_xll.qlRateHelperQuoteValue(T32,_xll.ohTrigger(Trigger,TriggerON))</f>
        <v>-1.09E-3</v>
      </c>
      <c r="W32" s="243" t="str">
        <f>IFERROR(_xll.qlFuturesRateHelperConvexityAdjustment(T32,Trigger),"--")</f>
        <v>--</v>
      </c>
      <c r="X32" s="10">
        <f>_xll.qlRateHelperEarliestDate(T32,Trigger)</f>
        <v>42209</v>
      </c>
      <c r="Y32" s="10">
        <f>_xll.qlRateHelperLatestDate(T32,Trigger)</f>
        <v>42940</v>
      </c>
      <c r="Z32" s="161">
        <v>1.0022233257232482</v>
      </c>
      <c r="AN32" s="100" t="s">
        <v>201</v>
      </c>
      <c r="AO32" s="101">
        <f>_xll.qlInterestRateIndexFixingDate($AT$2,AP32,Trigger)</f>
        <v>42251</v>
      </c>
      <c r="AP32" s="101">
        <f>_xll.qlCalendarAdvance(Calendar,AP31,AN32,"f",,Trigger)</f>
        <v>42251</v>
      </c>
      <c r="AQ32" s="101">
        <f>_xll.qlInterestRateIndexMaturity($AT$2,AP32,Trigger)</f>
        <v>42254</v>
      </c>
      <c r="AR32" s="246">
        <f>_xll.qlIndexFixing($AT$1,AO32,TRUE,_xll.ohTrigger(Trigger,Trigger1M))</f>
        <v>-1.2454921739557534E-3</v>
      </c>
      <c r="AS32" s="246">
        <f>IFERROR(_xll.qlIndexFixing($AT$2,AO32,TRUE,_xll.ohTrigger(Trigger,Trigger1M)),#N/A)</f>
        <v>-1.2454921739557534E-3</v>
      </c>
      <c r="AT32" s="80"/>
    </row>
    <row r="33" spans="1:46" ht="11.25" customHeight="1" x14ac:dyDescent="0.2">
      <c r="A33" s="69" t="s">
        <v>41</v>
      </c>
      <c r="B33" s="72" t="str">
        <v>3Y</v>
      </c>
      <c r="C33" s="70" t="s">
        <v>93</v>
      </c>
      <c r="D33" s="70" t="str">
        <f t="shared" si="0"/>
        <v>3Y</v>
      </c>
      <c r="E33" s="71">
        <f t="shared" si="3"/>
        <v>2</v>
      </c>
      <c r="F33" s="78" t="str">
        <f t="shared" si="9"/>
        <v>Modified Following</v>
      </c>
      <c r="G33" s="73" t="str">
        <f t="shared" si="4"/>
        <v>TRUE</v>
      </c>
      <c r="H33" s="74" t="s">
        <v>45</v>
      </c>
      <c r="I33" s="361">
        <v>-4.6999999999999999E-4</v>
      </c>
      <c r="J33" s="361" t="str">
        <f>IFERROR(_xll.qlSimpleQuote(A33&amp;IF(LEFT(B33,1)="#","STUB",B33),I33,,Permanent,Trigger,TRUE),"--")</f>
        <v>Dp3Y#0004</v>
      </c>
      <c r="K33" s="167" t="str">
        <f t="shared" si="8"/>
        <v>EUROISDDS3Y</v>
      </c>
      <c r="L33" s="76" t="str">
        <f>_xll.qlOISRateHelper(,E33,IF(RIGHT($D33,1)="N","1D",$D33),IF(DataSelect="Mx_Live",$K33,$J33),$L$1,,Permanent,Trigger,ObjectOverwrite)</f>
        <v>obj_00191#0020</v>
      </c>
      <c r="M33" s="71" t="b">
        <v>1</v>
      </c>
      <c r="P33" s="16" t="str">
        <f t="shared" si="2"/>
        <v>Dp</v>
      </c>
      <c r="Q33" s="16" t="str">
        <f t="shared" si="5"/>
        <v>3Y</v>
      </c>
      <c r="R33" s="9" t="str">
        <f t="shared" si="6"/>
        <v>obj_00191#0020</v>
      </c>
      <c r="S33" s="9" t="b">
        <f t="shared" si="7"/>
        <v>1</v>
      </c>
      <c r="T33" s="9" t="str">
        <v>obj_00191#0020</v>
      </c>
      <c r="U33" s="9" t="str">
        <f>_xll.qlRateHelperQuoteName(T33,Trigger)</f>
        <v>EUROISDDS3Y</v>
      </c>
      <c r="V33" s="442">
        <f>_xll.qlRateHelperQuoteValue(T33,_xll.ohTrigger(Trigger,TriggerON))</f>
        <v>-4.6999999999999999E-4</v>
      </c>
      <c r="W33" s="243" t="str">
        <f>IFERROR(_xll.qlFuturesRateHelperConvexityAdjustment(T33,Trigger),"--")</f>
        <v>--</v>
      </c>
      <c r="X33" s="10">
        <f>_xll.qlRateHelperEarliestDate(T33,Trigger)</f>
        <v>42209</v>
      </c>
      <c r="Y33" s="10">
        <f>_xll.qlRateHelperLatestDate(T33,Trigger)</f>
        <v>43305</v>
      </c>
      <c r="Z33" s="161">
        <v>1.0014393714713525</v>
      </c>
      <c r="AN33" s="100" t="s">
        <v>201</v>
      </c>
      <c r="AO33" s="101">
        <f>_xll.qlInterestRateIndexFixingDate($AT$2,AP33,Trigger)</f>
        <v>42254</v>
      </c>
      <c r="AP33" s="101">
        <f>_xll.qlCalendarAdvance(Calendar,AP32,AN33,"f",,Trigger)</f>
        <v>42254</v>
      </c>
      <c r="AQ33" s="101">
        <f>_xll.qlInterestRateIndexMaturity($AT$2,AP33,Trigger)</f>
        <v>42255</v>
      </c>
      <c r="AR33" s="246">
        <f>_xll.qlIndexFixing($AT$1,AO33,TRUE,_xll.ohTrigger(Trigger,Trigger1M))</f>
        <v>-1.2458983987295724E-3</v>
      </c>
      <c r="AS33" s="246">
        <f>IFERROR(_xll.qlIndexFixing($AT$2,AO33,TRUE,_xll.ohTrigger(Trigger,Trigger1M)),#N/A)</f>
        <v>-1.2458983987295724E-3</v>
      </c>
      <c r="AT33" s="80"/>
    </row>
    <row r="34" spans="1:46" ht="11.25" customHeight="1" x14ac:dyDescent="0.2">
      <c r="A34" s="69" t="s">
        <v>41</v>
      </c>
      <c r="B34" s="72" t="str">
        <v>4Y</v>
      </c>
      <c r="C34" s="70" t="s">
        <v>94</v>
      </c>
      <c r="D34" s="70" t="str">
        <f t="shared" si="0"/>
        <v>4Y</v>
      </c>
      <c r="E34" s="71">
        <f t="shared" si="3"/>
        <v>2</v>
      </c>
      <c r="F34" s="78" t="str">
        <f t="shared" si="9"/>
        <v>Modified Following</v>
      </c>
      <c r="G34" s="73" t="str">
        <f t="shared" si="4"/>
        <v>TRUE</v>
      </c>
      <c r="H34" s="74" t="s">
        <v>45</v>
      </c>
      <c r="I34" s="361">
        <v>5.8999999999999992E-4</v>
      </c>
      <c r="J34" s="361" t="str">
        <f>IFERROR(_xll.qlSimpleQuote(A34&amp;IF(LEFT(B34,1)="#","STUB",B34),I34,,Permanent,Trigger,TRUE),"--")</f>
        <v>Dp4Y#0004</v>
      </c>
      <c r="K34" s="167" t="str">
        <f t="shared" si="8"/>
        <v>EUROISDDS4Y</v>
      </c>
      <c r="L34" s="76" t="str">
        <f>_xll.qlOISRateHelper(,E34,IF(RIGHT($D34,1)="N","1D",$D34),IF(DataSelect="Mx_Live",$K34,$J34),$L$1,,Permanent,Trigger,ObjectOverwrite)</f>
        <v>obj_0018b#0020</v>
      </c>
      <c r="M34" s="71" t="b">
        <v>1</v>
      </c>
      <c r="P34" s="16" t="str">
        <f t="shared" si="2"/>
        <v>Dp</v>
      </c>
      <c r="Q34" s="16" t="str">
        <f t="shared" si="5"/>
        <v>4Y</v>
      </c>
      <c r="R34" s="9" t="str">
        <f t="shared" si="6"/>
        <v>obj_0018b#0020</v>
      </c>
      <c r="S34" s="9" t="b">
        <f t="shared" si="7"/>
        <v>1</v>
      </c>
      <c r="T34" s="9" t="str">
        <v>obj_0018b#0020</v>
      </c>
      <c r="U34" s="9" t="str">
        <f>_xll.qlRateHelperQuoteName(T34,Trigger)</f>
        <v>EUROISDDS4Y</v>
      </c>
      <c r="V34" s="442">
        <f>_xll.qlRateHelperQuoteValue(T34,_xll.ohTrigger(Trigger,TriggerON))</f>
        <v>5.8E-4</v>
      </c>
      <c r="W34" s="243" t="str">
        <f>IFERROR(_xll.qlFuturesRateHelperConvexityAdjustment(T34,Trigger),"--")</f>
        <v>--</v>
      </c>
      <c r="X34" s="10">
        <f>_xll.qlRateHelperEarliestDate(T34,Trigger)</f>
        <v>42209</v>
      </c>
      <c r="Y34" s="10">
        <f>_xll.qlRateHelperLatestDate(T34,Trigger)</f>
        <v>43670</v>
      </c>
      <c r="Z34" s="161">
        <v>0.99761014714466789</v>
      </c>
      <c r="AN34" s="100" t="s">
        <v>201</v>
      </c>
      <c r="AO34" s="101">
        <f>_xll.qlInterestRateIndexFixingDate($AT$2,AP34,Trigger)</f>
        <v>42255</v>
      </c>
      <c r="AP34" s="101">
        <f>_xll.qlCalendarAdvance(Calendar,AP33,AN34,"f",,Trigger)</f>
        <v>42255</v>
      </c>
      <c r="AQ34" s="101">
        <f>_xll.qlInterestRateIndexMaturity($AT$2,AP34,Trigger)</f>
        <v>42256</v>
      </c>
      <c r="AR34" s="246">
        <f>_xll.qlIndexFixing($AT$1,AO34,TRUE,_xll.ohTrigger(Trigger,Trigger1M))</f>
        <v>-1.2462631112297728E-3</v>
      </c>
      <c r="AS34" s="246">
        <f>IFERROR(_xll.qlIndexFixing($AT$2,AO34,TRUE,_xll.ohTrigger(Trigger,Trigger1M)),#N/A)</f>
        <v>-1.2462631112297728E-3</v>
      </c>
      <c r="AT34" s="80"/>
    </row>
    <row r="35" spans="1:46" ht="11.25" customHeight="1" x14ac:dyDescent="0.2">
      <c r="A35" s="69" t="s">
        <v>41</v>
      </c>
      <c r="B35" s="72" t="str">
        <v>5Y</v>
      </c>
      <c r="C35" s="70" t="s">
        <v>95</v>
      </c>
      <c r="D35" s="70" t="str">
        <f t="shared" ref="D35:D71" si="10">IF(DataSelect="Reference",$B35,$C35)</f>
        <v>5Y</v>
      </c>
      <c r="E35" s="71">
        <f t="shared" si="3"/>
        <v>2</v>
      </c>
      <c r="F35" s="78" t="str">
        <f t="shared" si="9"/>
        <v>Modified Following</v>
      </c>
      <c r="G35" s="73" t="str">
        <f t="shared" si="4"/>
        <v>TRUE</v>
      </c>
      <c r="H35" s="74" t="s">
        <v>45</v>
      </c>
      <c r="I35" s="361">
        <v>1.9E-3</v>
      </c>
      <c r="J35" s="361" t="str">
        <f>IFERROR(_xll.qlSimpleQuote(A35&amp;IF(LEFT(B35,1)="#","STUB",B35),I35,,Permanent,Trigger,TRUE),"--")</f>
        <v>Dp5Y#0004</v>
      </c>
      <c r="K35" s="167" t="str">
        <f t="shared" si="8"/>
        <v>EUROISDDS5Y</v>
      </c>
      <c r="L35" s="76" t="str">
        <f>_xll.qlOISRateHelper(,E35,IF(RIGHT($D35,1)="N","1D",$D35),IF(DataSelect="Mx_Live",$K35,$J35),$L$1,,Permanent,Trigger,ObjectOverwrite)</f>
        <v>obj_001b3#0020</v>
      </c>
      <c r="M35" s="71" t="b">
        <v>1</v>
      </c>
      <c r="P35" s="16" t="str">
        <f t="shared" ref="P35:P71" si="11">A35</f>
        <v>Dp</v>
      </c>
      <c r="Q35" s="16" t="str">
        <f t="shared" si="5"/>
        <v>5Y</v>
      </c>
      <c r="R35" s="9" t="str">
        <f t="shared" si="6"/>
        <v>obj_001b3#0020</v>
      </c>
      <c r="S35" s="9" t="b">
        <f t="shared" si="7"/>
        <v>1</v>
      </c>
      <c r="T35" s="9" t="str">
        <v>obj_001b3#0020</v>
      </c>
      <c r="U35" s="9" t="str">
        <f>_xll.qlRateHelperQuoteName(T35,Trigger)</f>
        <v>EUROISDDS5Y</v>
      </c>
      <c r="V35" s="442">
        <f>_xll.qlRateHelperQuoteValue(T35,_xll.ohTrigger(Trigger,TriggerON))</f>
        <v>1.8799999999999999E-3</v>
      </c>
      <c r="W35" s="243" t="str">
        <f>IFERROR(_xll.qlFuturesRateHelperConvexityAdjustment(T35,Trigger),"--")</f>
        <v>--</v>
      </c>
      <c r="X35" s="10">
        <f>_xll.qlRateHelperEarliestDate(T35,Trigger)</f>
        <v>42209</v>
      </c>
      <c r="Y35" s="10">
        <f>_xll.qlRateHelperLatestDate(T35,Trigger)</f>
        <v>44036</v>
      </c>
      <c r="Z35" s="161">
        <v>0.99037721623592045</v>
      </c>
      <c r="AN35" s="100" t="s">
        <v>201</v>
      </c>
      <c r="AO35" s="101">
        <f>_xll.qlInterestRateIndexFixingDate($AT$2,AP35,Trigger)</f>
        <v>42256</v>
      </c>
      <c r="AP35" s="101">
        <f>_xll.qlCalendarAdvance(Calendar,AP34,AN35,"f",,Trigger)</f>
        <v>42256</v>
      </c>
      <c r="AQ35" s="101">
        <f>_xll.qlInterestRateIndexMaturity($AT$2,AP35,Trigger)</f>
        <v>42257</v>
      </c>
      <c r="AR35" s="246">
        <f>_xll.qlIndexFixing($AT$1,AO35,TRUE,_xll.ohTrigger(Trigger,Trigger1M))</f>
        <v>-1.2467260765758326E-3</v>
      </c>
      <c r="AS35" s="246">
        <f>IFERROR(_xll.qlIndexFixing($AT$2,AO35,TRUE,_xll.ohTrigger(Trigger,Trigger1M)),#N/A)</f>
        <v>-1.2467260765758326E-3</v>
      </c>
      <c r="AT35" s="80"/>
    </row>
    <row r="36" spans="1:46" ht="11.25" customHeight="1" x14ac:dyDescent="0.2">
      <c r="A36" s="69" t="s">
        <v>41</v>
      </c>
      <c r="B36" s="72" t="str">
        <v>6Y</v>
      </c>
      <c r="C36" s="70" t="s">
        <v>96</v>
      </c>
      <c r="D36" s="70" t="str">
        <f t="shared" si="10"/>
        <v>6Y</v>
      </c>
      <c r="E36" s="71">
        <f t="shared" si="3"/>
        <v>2</v>
      </c>
      <c r="F36" s="78" t="str">
        <f t="shared" si="9"/>
        <v>Modified Following</v>
      </c>
      <c r="G36" s="73" t="str">
        <f t="shared" si="4"/>
        <v>TRUE</v>
      </c>
      <c r="H36" s="74" t="s">
        <v>45</v>
      </c>
      <c r="I36" s="361">
        <v>3.3400000000000001E-3</v>
      </c>
      <c r="J36" s="361" t="str">
        <f>IFERROR(_xll.qlSimpleQuote(A36&amp;IF(LEFT(B36,1)="#","STUB",B36),I36,,Permanent,Trigger,TRUE),"--")</f>
        <v>Dp6Y#0004</v>
      </c>
      <c r="K36" s="167" t="str">
        <f t="shared" si="8"/>
        <v>EUROISDDS6Y</v>
      </c>
      <c r="L36" s="76" t="str">
        <f>_xll.qlOISRateHelper(,E36,IF(RIGHT($D36,1)="N","1D",$D36),IF(DataSelect="Mx_Live",$K36,$J36),$L$1,,Permanent,Trigger,ObjectOverwrite)</f>
        <v>obj_00195#0020</v>
      </c>
      <c r="M36" s="71" t="b">
        <v>1</v>
      </c>
      <c r="P36" s="16" t="str">
        <f t="shared" si="11"/>
        <v>Dp</v>
      </c>
      <c r="Q36" s="16" t="str">
        <f t="shared" si="5"/>
        <v>6Y</v>
      </c>
      <c r="R36" s="9" t="str">
        <f t="shared" si="6"/>
        <v>obj_00195#0020</v>
      </c>
      <c r="S36" s="9" t="b">
        <f t="shared" si="7"/>
        <v>1</v>
      </c>
      <c r="T36" s="9" t="str">
        <v>obj_00195#0020</v>
      </c>
      <c r="U36" s="9" t="str">
        <f>_xll.qlRateHelperQuoteName(T36,Trigger)</f>
        <v>EUROISDDS6Y</v>
      </c>
      <c r="V36" s="442">
        <f>_xll.qlRateHelperQuoteValue(T36,_xll.ohTrigger(Trigger,TriggerON))</f>
        <v>3.31E-3</v>
      </c>
      <c r="W36" s="243" t="str">
        <f>IFERROR(_xll.qlFuturesRateHelperConvexityAdjustment(T36,Trigger),"--")</f>
        <v>--</v>
      </c>
      <c r="X36" s="10">
        <f>_xll.qlRateHelperEarliestDate(T36,Trigger)</f>
        <v>42209</v>
      </c>
      <c r="Y36" s="10">
        <f>_xll.qlRateHelperLatestDate(T36,Trigger)</f>
        <v>44403</v>
      </c>
      <c r="Z36" s="161">
        <v>0.97980401617956625</v>
      </c>
      <c r="AN36" s="100" t="s">
        <v>201</v>
      </c>
      <c r="AO36" s="101">
        <f>_xll.qlInterestRateIndexFixingDate($AT$2,AP36,Trigger)</f>
        <v>42257</v>
      </c>
      <c r="AP36" s="101">
        <f>_xll.qlCalendarAdvance(Calendar,AP35,AN36,"f",,Trigger)</f>
        <v>42257</v>
      </c>
      <c r="AQ36" s="101">
        <f>_xll.qlInterestRateIndexMaturity($AT$2,AP36,Trigger)</f>
        <v>42258</v>
      </c>
      <c r="AR36" s="246">
        <f>_xll.qlIndexFixing($AT$1,AO36,TRUE,_xll.ohTrigger(Trigger,Trigger1M))</f>
        <v>-1.2472872946478475E-3</v>
      </c>
      <c r="AS36" s="246">
        <f>IFERROR(_xll.qlIndexFixing($AT$2,AO36,TRUE,_xll.ohTrigger(Trigger,Trigger1M)),#N/A)</f>
        <v>-1.2472872946478475E-3</v>
      </c>
      <c r="AT36" s="80"/>
    </row>
    <row r="37" spans="1:46" ht="11.25" customHeight="1" x14ac:dyDescent="0.2">
      <c r="A37" s="69" t="s">
        <v>41</v>
      </c>
      <c r="B37" s="72" t="str">
        <v>7Y</v>
      </c>
      <c r="C37" s="70" t="s">
        <v>97</v>
      </c>
      <c r="D37" s="70" t="str">
        <f t="shared" si="10"/>
        <v>7Y</v>
      </c>
      <c r="E37" s="71">
        <f t="shared" si="3"/>
        <v>2</v>
      </c>
      <c r="F37" s="78" t="str">
        <f t="shared" si="9"/>
        <v>Modified Following</v>
      </c>
      <c r="G37" s="73" t="str">
        <f t="shared" si="4"/>
        <v>TRUE</v>
      </c>
      <c r="H37" s="74" t="s">
        <v>45</v>
      </c>
      <c r="I37" s="361">
        <v>4.7799999999999995E-3</v>
      </c>
      <c r="J37" s="361" t="str">
        <f>IFERROR(_xll.qlSimpleQuote(A37&amp;IF(LEFT(B37,1)="#","STUB",B37),I37,,Permanent,Trigger,TRUE),"--")</f>
        <v>Dp7Y#0004</v>
      </c>
      <c r="K37" s="167" t="str">
        <f t="shared" si="8"/>
        <v>EUROISDDS7Y</v>
      </c>
      <c r="L37" s="76" t="str">
        <f>_xll.qlOISRateHelper(,E37,IF(RIGHT($D37,1)="N","1D",$D37),IF(DataSelect="Mx_Live",$K37,$J37),$L$1,,Permanent,Trigger,ObjectOverwrite)</f>
        <v>obj_0018e#0020</v>
      </c>
      <c r="M37" s="71" t="b">
        <v>1</v>
      </c>
      <c r="P37" s="16" t="str">
        <f t="shared" si="11"/>
        <v>Dp</v>
      </c>
      <c r="Q37" s="16" t="str">
        <f t="shared" si="5"/>
        <v>7Y</v>
      </c>
      <c r="R37" s="9" t="str">
        <f t="shared" si="6"/>
        <v>obj_0018e#0020</v>
      </c>
      <c r="S37" s="9" t="b">
        <f t="shared" si="7"/>
        <v>1</v>
      </c>
      <c r="T37" s="9" t="str">
        <v>obj_0018e#0020</v>
      </c>
      <c r="U37" s="9" t="str">
        <f>_xll.qlRateHelperQuoteName(T37,Trigger)</f>
        <v>EUROISDDS7Y</v>
      </c>
      <c r="V37" s="442">
        <f>_xll.qlRateHelperQuoteValue(T37,_xll.ohTrigger(Trigger,TriggerON))</f>
        <v>4.7300000000000007E-3</v>
      </c>
      <c r="W37" s="243" t="str">
        <f>IFERROR(_xll.qlFuturesRateHelperConvexityAdjustment(T37,Trigger),"--")</f>
        <v>--</v>
      </c>
      <c r="X37" s="10">
        <f>_xll.qlRateHelperEarliestDate(T37,Trigger)</f>
        <v>42209</v>
      </c>
      <c r="Y37" s="10">
        <f>_xll.qlRateHelperLatestDate(T37,Trigger)</f>
        <v>44767</v>
      </c>
      <c r="Z37" s="161">
        <v>0.96654719761892005</v>
      </c>
      <c r="AN37" s="100" t="s">
        <v>201</v>
      </c>
      <c r="AO37" s="101">
        <f>_xll.qlInterestRateIndexFixingDate($AT$2,AP37,Trigger)</f>
        <v>42258</v>
      </c>
      <c r="AP37" s="101">
        <f>_xll.qlCalendarAdvance(Calendar,AP36,AN37,"f",,Trigger)</f>
        <v>42258</v>
      </c>
      <c r="AQ37" s="101">
        <f>_xll.qlInterestRateIndexMaturity($AT$2,AP37,Trigger)</f>
        <v>42261</v>
      </c>
      <c r="AR37" s="246">
        <f>_xll.qlIndexFixing($AT$1,AO37,TRUE,_xll.ohTrigger(Trigger,Trigger1M))</f>
        <v>-1.248732908676331E-3</v>
      </c>
      <c r="AS37" s="246">
        <f>IFERROR(_xll.qlIndexFixing($AT$2,AO37,TRUE,_xll.ohTrigger(Trigger,Trigger1M)),#N/A)</f>
        <v>-1.248732908676331E-3</v>
      </c>
      <c r="AT37" s="80"/>
    </row>
    <row r="38" spans="1:46" ht="11.25" customHeight="1" x14ac:dyDescent="0.2">
      <c r="A38" s="69" t="s">
        <v>41</v>
      </c>
      <c r="B38" s="72" t="str">
        <v>8Y</v>
      </c>
      <c r="C38" s="70" t="s">
        <v>98</v>
      </c>
      <c r="D38" s="70" t="str">
        <f t="shared" si="10"/>
        <v>8Y</v>
      </c>
      <c r="E38" s="71">
        <f t="shared" si="3"/>
        <v>2</v>
      </c>
      <c r="F38" s="78" t="str">
        <f t="shared" si="9"/>
        <v>Modified Following</v>
      </c>
      <c r="G38" s="73" t="str">
        <f t="shared" si="4"/>
        <v>TRUE</v>
      </c>
      <c r="H38" s="74" t="s">
        <v>45</v>
      </c>
      <c r="I38" s="361">
        <v>6.1199999999999996E-3</v>
      </c>
      <c r="J38" s="361" t="str">
        <f>IFERROR(_xll.qlSimpleQuote(A38&amp;IF(LEFT(B38,1)="#","STUB",B38),I38,,Permanent,Trigger,TRUE),"--")</f>
        <v>Dp8Y#0004</v>
      </c>
      <c r="K38" s="167" t="str">
        <f t="shared" ref="K38:K71" si="12">Currency&amp;"OISDDS"&amp;C38</f>
        <v>EUROISDDS8Y</v>
      </c>
      <c r="L38" s="76" t="str">
        <f>_xll.qlOISRateHelper(,E38,IF(RIGHT($D38,1)="N","1D",$D38),IF(DataSelect="Mx_Live",$K38,$J38),$L$1,,Permanent,Trigger,ObjectOverwrite)</f>
        <v>obj_00199#0020</v>
      </c>
      <c r="M38" s="71" t="b">
        <v>1</v>
      </c>
      <c r="P38" s="16" t="str">
        <f t="shared" si="11"/>
        <v>Dp</v>
      </c>
      <c r="Q38" s="16" t="str">
        <f t="shared" si="5"/>
        <v>8Y</v>
      </c>
      <c r="R38" s="9" t="str">
        <f t="shared" si="6"/>
        <v>obj_00199#0020</v>
      </c>
      <c r="S38" s="9" t="b">
        <f t="shared" si="7"/>
        <v>1</v>
      </c>
      <c r="T38" s="9" t="str">
        <v>obj_00199#0020</v>
      </c>
      <c r="U38" s="9" t="str">
        <f>_xll.qlRateHelperQuoteName(T38,Trigger)</f>
        <v>EUROISDDS8Y</v>
      </c>
      <c r="V38" s="442">
        <f>_xll.qlRateHelperQuoteValue(T38,_xll.ohTrigger(Trigger,TriggerON))</f>
        <v>6.0799999999999995E-3</v>
      </c>
      <c r="W38" s="243" t="str">
        <f>IFERROR(_xll.qlFuturesRateHelperConvexityAdjustment(T38,Trigger),"--")</f>
        <v>--</v>
      </c>
      <c r="X38" s="10">
        <f>_xll.qlRateHelperEarliestDate(T38,Trigger)</f>
        <v>42209</v>
      </c>
      <c r="Y38" s="10">
        <f>_xll.qlRateHelperLatestDate(T38,Trigger)</f>
        <v>45131</v>
      </c>
      <c r="Z38" s="161">
        <v>0.95117120954905798</v>
      </c>
      <c r="AN38" s="100" t="s">
        <v>201</v>
      </c>
      <c r="AO38" s="101">
        <f>_xll.qlInterestRateIndexFixingDate($AT$2,AP38,Trigger)</f>
        <v>42261</v>
      </c>
      <c r="AP38" s="101">
        <f>_xll.qlCalendarAdvance(Calendar,AP37,AN38,"f",,Trigger)</f>
        <v>42261</v>
      </c>
      <c r="AQ38" s="101">
        <f>_xll.qlInterestRateIndexMaturity($AT$2,AP38,Trigger)</f>
        <v>42262</v>
      </c>
      <c r="AR38" s="246">
        <f>_xll.qlIndexFixing($AT$1,AO38,TRUE,_xll.ohTrigger(Trigger,Trigger1M))</f>
        <v>-1.2505146950747559E-3</v>
      </c>
      <c r="AS38" s="246">
        <f>IFERROR(_xll.qlIndexFixing($AT$2,AO38,TRUE,_xll.ohTrigger(Trigger,Trigger1M)),#N/A)</f>
        <v>-1.2505146950747559E-3</v>
      </c>
      <c r="AT38" s="80"/>
    </row>
    <row r="39" spans="1:46" ht="11.25" customHeight="1" x14ac:dyDescent="0.2">
      <c r="A39" s="69" t="s">
        <v>41</v>
      </c>
      <c r="B39" s="72" t="str">
        <v>9Y</v>
      </c>
      <c r="C39" s="70" t="s">
        <v>99</v>
      </c>
      <c r="D39" s="70" t="str">
        <f t="shared" si="10"/>
        <v>9Y</v>
      </c>
      <c r="E39" s="71">
        <f t="shared" si="3"/>
        <v>2</v>
      </c>
      <c r="F39" s="78" t="str">
        <f t="shared" si="9"/>
        <v>Modified Following</v>
      </c>
      <c r="G39" s="73" t="str">
        <f t="shared" si="4"/>
        <v>TRUE</v>
      </c>
      <c r="H39" s="74" t="s">
        <v>45</v>
      </c>
      <c r="I39" s="361">
        <v>7.3600000000000002E-3</v>
      </c>
      <c r="J39" s="361" t="str">
        <f>IFERROR(_xll.qlSimpleQuote(A39&amp;IF(LEFT(B39,1)="#","STUB",B39),I39,,Permanent,Trigger,TRUE),"--")</f>
        <v>Dp9Y#0004</v>
      </c>
      <c r="K39" s="167" t="str">
        <f t="shared" si="12"/>
        <v>EUROISDDS9Y</v>
      </c>
      <c r="L39" s="76" t="str">
        <f>_xll.qlOISRateHelper(,E39,IF(RIGHT($D39,1)="N","1D",$D39),IF(DataSelect="Mx_Live",$K39,$J39),$L$1,,Permanent,Trigger,ObjectOverwrite)</f>
        <v>obj_0017f#0020</v>
      </c>
      <c r="M39" s="71" t="b">
        <v>1</v>
      </c>
      <c r="P39" s="16" t="str">
        <f t="shared" si="11"/>
        <v>Dp</v>
      </c>
      <c r="Q39" s="16" t="str">
        <f t="shared" si="5"/>
        <v>9Y</v>
      </c>
      <c r="R39" s="9" t="str">
        <f t="shared" si="6"/>
        <v>obj_0017f#0020</v>
      </c>
      <c r="S39" s="9" t="b">
        <f t="shared" si="7"/>
        <v>1</v>
      </c>
      <c r="T39" s="9" t="str">
        <v>obj_0017f#0020</v>
      </c>
      <c r="U39" s="9" t="str">
        <f>_xll.qlRateHelperQuoteName(T39,Trigger)</f>
        <v>EUROISDDS9Y</v>
      </c>
      <c r="V39" s="442">
        <f>_xll.qlRateHelperQuoteValue(T39,_xll.ohTrigger(Trigger,TriggerON))</f>
        <v>7.3200000000000001E-3</v>
      </c>
      <c r="W39" s="243" t="str">
        <f>IFERROR(_xll.qlFuturesRateHelperConvexityAdjustment(T39,Trigger),"--")</f>
        <v>--</v>
      </c>
      <c r="X39" s="10">
        <f>_xll.qlRateHelperEarliestDate(T39,Trigger)</f>
        <v>42209</v>
      </c>
      <c r="Y39" s="10">
        <f>_xll.qlRateHelperLatestDate(T39,Trigger)</f>
        <v>45497</v>
      </c>
      <c r="Z39" s="161">
        <v>0.93427226374402017</v>
      </c>
      <c r="AN39" s="100" t="s">
        <v>201</v>
      </c>
      <c r="AO39" s="101">
        <f>_xll.qlInterestRateIndexFixingDate($AT$2,AP39,Trigger)</f>
        <v>42262</v>
      </c>
      <c r="AP39" s="101">
        <f>_xll.qlCalendarAdvance(Calendar,AP38,AN39,"f",,Trigger)</f>
        <v>42262</v>
      </c>
      <c r="AQ39" s="101">
        <f>_xll.qlInterestRateIndexMaturity($AT$2,AP39,Trigger)</f>
        <v>42263</v>
      </c>
      <c r="AR39" s="246">
        <f>_xll.qlIndexFixing($AT$1,AO39,TRUE,_xll.ohTrigger(Trigger,Trigger1M))</f>
        <v>-1.2515671770962911E-3</v>
      </c>
      <c r="AS39" s="246">
        <f>IFERROR(_xll.qlIndexFixing($AT$2,AO39,TRUE,_xll.ohTrigger(Trigger,Trigger1M)),#N/A)</f>
        <v>-1.2515671770962911E-3</v>
      </c>
      <c r="AT39" s="80"/>
    </row>
    <row r="40" spans="1:46" ht="11.25" customHeight="1" x14ac:dyDescent="0.2">
      <c r="A40" s="69" t="s">
        <v>41</v>
      </c>
      <c r="B40" s="72" t="str">
        <v>10Y</v>
      </c>
      <c r="C40" s="70" t="s">
        <v>100</v>
      </c>
      <c r="D40" s="70" t="str">
        <f t="shared" si="10"/>
        <v>10Y</v>
      </c>
      <c r="E40" s="71">
        <f t="shared" si="3"/>
        <v>2</v>
      </c>
      <c r="F40" s="78" t="str">
        <f t="shared" si="9"/>
        <v>Modified Following</v>
      </c>
      <c r="G40" s="73" t="str">
        <f t="shared" si="4"/>
        <v>TRUE</v>
      </c>
      <c r="H40" s="74" t="s">
        <v>45</v>
      </c>
      <c r="I40" s="361">
        <v>8.4899999999999993E-3</v>
      </c>
      <c r="J40" s="361" t="str">
        <f>IFERROR(_xll.qlSimpleQuote(A40&amp;IF(LEFT(B40,1)="#","STUB",B40),I40,,Permanent,Trigger,TRUE),"--")</f>
        <v>Dp10Y#0004</v>
      </c>
      <c r="K40" s="167" t="str">
        <f t="shared" si="12"/>
        <v>EUROISDDS10Y</v>
      </c>
      <c r="L40" s="76" t="str">
        <f>_xll.qlOISRateHelper(,E40,IF(RIGHT($D40,1)="N","1D",$D40),IF(DataSelect="Mx_Live",$K40,$J40),$L$1,,Permanent,Trigger,ObjectOverwrite)</f>
        <v>obj_00192#0020</v>
      </c>
      <c r="M40" s="71" t="b">
        <v>1</v>
      </c>
      <c r="P40" s="16" t="str">
        <f t="shared" si="11"/>
        <v>Dp</v>
      </c>
      <c r="Q40" s="16" t="str">
        <f t="shared" si="5"/>
        <v>10Y</v>
      </c>
      <c r="R40" s="9" t="str">
        <f t="shared" si="6"/>
        <v>obj_00192#0020</v>
      </c>
      <c r="S40" s="9" t="b">
        <f t="shared" si="7"/>
        <v>1</v>
      </c>
      <c r="T40" s="9" t="str">
        <v>obj_00192#0020</v>
      </c>
      <c r="U40" s="9" t="str">
        <f>_xll.qlRateHelperQuoteName(T40,Trigger)</f>
        <v>EUROISDDS10Y</v>
      </c>
      <c r="V40" s="442">
        <f>_xll.qlRateHelperQuoteValue(T40,_xll.ohTrigger(Trigger,TriggerON))</f>
        <v>8.43E-3</v>
      </c>
      <c r="W40" s="243" t="str">
        <f>IFERROR(_xll.qlFuturesRateHelperConvexityAdjustment(T40,Trigger),"--")</f>
        <v>--</v>
      </c>
      <c r="X40" s="10">
        <f>_xll.qlRateHelperEarliestDate(T40,Trigger)</f>
        <v>42209</v>
      </c>
      <c r="Y40" s="10">
        <f>_xll.qlRateHelperLatestDate(T40,Trigger)</f>
        <v>45862</v>
      </c>
      <c r="Z40" s="161">
        <v>0.91647977338023434</v>
      </c>
      <c r="AN40" s="100" t="s">
        <v>201</v>
      </c>
      <c r="AO40" s="101">
        <f>_xll.qlInterestRateIndexFixingDate($AT$2,AP40,Trigger)</f>
        <v>42263</v>
      </c>
      <c r="AP40" s="101">
        <f>_xll.qlCalendarAdvance(Calendar,AP39,AN40,"f",,Trigger)</f>
        <v>42263</v>
      </c>
      <c r="AQ40" s="101">
        <f>_xll.qlInterestRateIndexMaturity($AT$2,AP40,Trigger)</f>
        <v>42264</v>
      </c>
      <c r="AR40" s="246">
        <f>_xll.qlIndexFixing($AT$1,AO40,TRUE,_xll.ohTrigger(Trigger,Trigger1M))</f>
        <v>-1.2527179120036536E-3</v>
      </c>
      <c r="AS40" s="246">
        <f>IFERROR(_xll.qlIndexFixing($AT$2,AO40,TRUE,_xll.ohTrigger(Trigger,Trigger1M)),#N/A)</f>
        <v>-1.2527179120036536E-3</v>
      </c>
      <c r="AT40" s="80"/>
    </row>
    <row r="41" spans="1:46" ht="11.25" customHeight="1" x14ac:dyDescent="0.2">
      <c r="A41" s="69" t="s">
        <v>41</v>
      </c>
      <c r="B41" s="72" t="str">
        <v>11Y</v>
      </c>
      <c r="C41" s="70" t="s">
        <v>101</v>
      </c>
      <c r="D41" s="70" t="str">
        <f t="shared" si="10"/>
        <v>11Y</v>
      </c>
      <c r="E41" s="71">
        <f t="shared" si="3"/>
        <v>2</v>
      </c>
      <c r="F41" s="78" t="str">
        <f t="shared" si="9"/>
        <v>Modified Following</v>
      </c>
      <c r="G41" s="73" t="str">
        <f t="shared" si="4"/>
        <v>TRUE</v>
      </c>
      <c r="H41" s="74" t="s">
        <v>45</v>
      </c>
      <c r="I41" s="361">
        <v>9.4999999999999998E-3</v>
      </c>
      <c r="J41" s="361" t="str">
        <f>IFERROR(_xll.qlSimpleQuote(A41&amp;IF(LEFT(B41,1)="#","STUB",B41),I41,,Permanent,Trigger,TRUE),"--")</f>
        <v>Dp11Y#0004</v>
      </c>
      <c r="K41" s="167" t="str">
        <f t="shared" si="12"/>
        <v>EUROISDDS11Y</v>
      </c>
      <c r="L41" s="76" t="str">
        <f>_xll.qlOISRateHelper(,E41,IF(RIGHT($D41,1)="N","1D",$D41),IF(DataSelect="Mx_Live",$K41,$J41),$L$1,,Permanent,Trigger,ObjectOverwrite)</f>
        <v>obj_001ab#0020</v>
      </c>
      <c r="M41" s="71" t="b">
        <v>1</v>
      </c>
      <c r="P41" s="16" t="str">
        <f t="shared" si="11"/>
        <v>Dp</v>
      </c>
      <c r="Q41" s="16" t="str">
        <f t="shared" si="5"/>
        <v>11Y</v>
      </c>
      <c r="R41" s="9" t="str">
        <f t="shared" si="6"/>
        <v>obj_001ab#0020</v>
      </c>
      <c r="S41" s="9" t="b">
        <f t="shared" si="7"/>
        <v>1</v>
      </c>
      <c r="T41" s="9" t="str">
        <v>obj_001ab#0020</v>
      </c>
      <c r="U41" s="9" t="str">
        <f>_xll.qlRateHelperQuoteName(T41,Trigger)</f>
        <v>EUROISDDS11Y</v>
      </c>
      <c r="V41" s="442">
        <f>_xll.qlRateHelperQuoteValue(T41,_xll.ohTrigger(Trigger,TriggerON))</f>
        <v>9.4500000000000001E-3</v>
      </c>
      <c r="W41" s="243" t="str">
        <f>IFERROR(_xll.qlFuturesRateHelperConvexityAdjustment(T41,Trigger),"--")</f>
        <v>--</v>
      </c>
      <c r="X41" s="10">
        <f>_xll.qlRateHelperEarliestDate(T41,Trigger)</f>
        <v>42209</v>
      </c>
      <c r="Y41" s="10">
        <f>_xll.qlRateHelperLatestDate(T41,Trigger)</f>
        <v>46227</v>
      </c>
      <c r="Z41" s="161">
        <v>0.89777727080343006</v>
      </c>
      <c r="AN41" s="100" t="s">
        <v>201</v>
      </c>
      <c r="AO41" s="101">
        <f>_xll.qlInterestRateIndexFixingDate($AT$2,AP41,Trigger)</f>
        <v>42264</v>
      </c>
      <c r="AP41" s="101">
        <f>_xll.qlCalendarAdvance(Calendar,AP40,AN41,"f",,Trigger)</f>
        <v>42264</v>
      </c>
      <c r="AQ41" s="101">
        <f>_xll.qlInterestRateIndexMaturity($AT$2,AP41,Trigger)</f>
        <v>42265</v>
      </c>
      <c r="AR41" s="246">
        <f>_xll.qlIndexFixing($AT$1,AO41,TRUE,_xll.ohTrigger(Trigger,Trigger1M))</f>
        <v>-1.2539668996769393E-3</v>
      </c>
      <c r="AS41" s="246">
        <f>IFERROR(_xll.qlIndexFixing($AT$2,AO41,TRUE,_xll.ohTrigger(Trigger,Trigger1M)),#N/A)</f>
        <v>-1.2539668996769393E-3</v>
      </c>
      <c r="AT41" s="80"/>
    </row>
    <row r="42" spans="1:46" ht="11.25" customHeight="1" x14ac:dyDescent="0.2">
      <c r="A42" s="69" t="s">
        <v>41</v>
      </c>
      <c r="B42" s="72" t="str">
        <v>12Y</v>
      </c>
      <c r="C42" s="70" t="s">
        <v>102</v>
      </c>
      <c r="D42" s="70" t="str">
        <f t="shared" si="10"/>
        <v>12Y</v>
      </c>
      <c r="E42" s="71">
        <f t="shared" si="3"/>
        <v>2</v>
      </c>
      <c r="F42" s="78" t="str">
        <f t="shared" si="9"/>
        <v>Modified Following</v>
      </c>
      <c r="G42" s="73" t="str">
        <f t="shared" si="4"/>
        <v>TRUE</v>
      </c>
      <c r="H42" s="74" t="s">
        <v>45</v>
      </c>
      <c r="I42" s="361">
        <v>1.04E-2</v>
      </c>
      <c r="J42" s="361" t="str">
        <f>IFERROR(_xll.qlSimpleQuote(A42&amp;IF(LEFT(B42,1)="#","STUB",B42),I42,,Permanent,Trigger,TRUE),"--")</f>
        <v>Dp12Y#0004</v>
      </c>
      <c r="K42" s="167" t="str">
        <f t="shared" si="12"/>
        <v>EUROISDDS12Y</v>
      </c>
      <c r="L42" s="76" t="str">
        <f>_xll.qlOISRateHelper(,E42,IF(RIGHT($D42,1)="N","1D",$D42),IF(DataSelect="Mx_Live",$K42,$J42),$L$1,,Permanent,Trigger,ObjectOverwrite)</f>
        <v>obj_0019b#0020</v>
      </c>
      <c r="M42" s="71" t="b">
        <v>1</v>
      </c>
      <c r="P42" s="16" t="str">
        <f t="shared" si="11"/>
        <v>Dp</v>
      </c>
      <c r="Q42" s="16" t="str">
        <f t="shared" si="5"/>
        <v>12Y</v>
      </c>
      <c r="R42" s="9" t="str">
        <f t="shared" si="6"/>
        <v>obj_0019b#0020</v>
      </c>
      <c r="S42" s="9" t="b">
        <f t="shared" si="7"/>
        <v>1</v>
      </c>
      <c r="T42" s="9" t="str">
        <v>obj_0019b#0020</v>
      </c>
      <c r="U42" s="9" t="str">
        <f>_xll.qlRateHelperQuoteName(T42,Trigger)</f>
        <v>EUROISDDS12Y</v>
      </c>
      <c r="V42" s="442">
        <f>_xll.qlRateHelperQuoteValue(T42,_xll.ohTrigger(Trigger,TriggerON))</f>
        <v>1.035E-2</v>
      </c>
      <c r="W42" s="243" t="str">
        <f>IFERROR(_xll.qlFuturesRateHelperConvexityAdjustment(T42,Trigger),"--")</f>
        <v>--</v>
      </c>
      <c r="X42" s="10">
        <f>_xll.qlRateHelperEarliestDate(T42,Trigger)</f>
        <v>42209</v>
      </c>
      <c r="Y42" s="10">
        <f>_xll.qlRateHelperLatestDate(T42,Trigger)</f>
        <v>46594</v>
      </c>
      <c r="Z42" s="161">
        <v>0.87877169568223912</v>
      </c>
      <c r="AN42" s="100" t="s">
        <v>201</v>
      </c>
      <c r="AO42" s="101">
        <f>_xll.qlInterestRateIndexFixingDate($AT$2,AP42,Trigger)</f>
        <v>42265</v>
      </c>
      <c r="AP42" s="101">
        <f>_xll.qlCalendarAdvance(Calendar,AP41,AN42,"f",,Trigger)</f>
        <v>42265</v>
      </c>
      <c r="AQ42" s="101">
        <f>_xll.qlInterestRateIndexMaturity($AT$2,AP42,Trigger)</f>
        <v>42268</v>
      </c>
      <c r="AR42" s="246">
        <f>_xll.qlIndexFixing($AT$1,AO42,TRUE,_xll.ohTrigger(Trigger,Trigger1M))</f>
        <v>-1.2567879967662066E-3</v>
      </c>
      <c r="AS42" s="246">
        <f>IFERROR(_xll.qlIndexFixing($AT$2,AO42,TRUE,_xll.ohTrigger(Trigger,Trigger1M)),#N/A)</f>
        <v>-1.2567879967662066E-3</v>
      </c>
      <c r="AT42" s="80"/>
    </row>
    <row r="43" spans="1:46" ht="11.25" customHeight="1" x14ac:dyDescent="0.2">
      <c r="A43" s="69" t="s">
        <v>41</v>
      </c>
      <c r="B43" s="72" t="str">
        <v>13Y</v>
      </c>
      <c r="C43" s="70" t="s">
        <v>103</v>
      </c>
      <c r="D43" s="70" t="str">
        <f t="shared" si="10"/>
        <v>13Y</v>
      </c>
      <c r="E43" s="71">
        <f t="shared" si="3"/>
        <v>2</v>
      </c>
      <c r="F43" s="78" t="str">
        <f t="shared" si="9"/>
        <v>Modified Following</v>
      </c>
      <c r="G43" s="73" t="str">
        <f t="shared" si="4"/>
        <v>TRUE</v>
      </c>
      <c r="H43" s="74" t="s">
        <v>45</v>
      </c>
      <c r="I43" s="361">
        <v>1.1180000000000001E-2</v>
      </c>
      <c r="J43" s="361" t="str">
        <f>IFERROR(_xll.qlSimpleQuote(A43&amp;IF(LEFT(B43,1)="#","STUB",B43),I43,,Permanent,Trigger,TRUE),"--")</f>
        <v>Dp13Y#0004</v>
      </c>
      <c r="K43" s="167" t="str">
        <f t="shared" si="12"/>
        <v>EUROISDDS13Y</v>
      </c>
      <c r="L43" s="76" t="str">
        <f>_xll.qlOISRateHelper(,E43,IF(RIGHT($D43,1)="N","1D",$D43),IF(DataSelect="Mx_Live",$K43,$J43),$L$1,,Permanent,Trigger,ObjectOverwrite)</f>
        <v>obj_001a8#0020</v>
      </c>
      <c r="M43" s="71" t="b">
        <v>1</v>
      </c>
      <c r="P43" s="16" t="str">
        <f t="shared" si="11"/>
        <v>Dp</v>
      </c>
      <c r="Q43" s="16" t="str">
        <f t="shared" si="5"/>
        <v>13Y</v>
      </c>
      <c r="R43" s="9" t="str">
        <f t="shared" si="6"/>
        <v>obj_001a8#0020</v>
      </c>
      <c r="S43" s="9" t="b">
        <f t="shared" si="7"/>
        <v>1</v>
      </c>
      <c r="T43" s="9" t="str">
        <v>obj_001a8#0020</v>
      </c>
      <c r="U43" s="9" t="str">
        <f>_xll.qlRateHelperQuoteName(T43,Trigger)</f>
        <v>EUROISDDS13Y</v>
      </c>
      <c r="V43" s="442">
        <f>_xll.qlRateHelperQuoteValue(T43,_xll.ohTrigger(Trigger,TriggerON))</f>
        <v>1.1129999999999999E-2</v>
      </c>
      <c r="W43" s="243" t="str">
        <f>IFERROR(_xll.qlFuturesRateHelperConvexityAdjustment(T43,Trigger),"--")</f>
        <v>--</v>
      </c>
      <c r="X43" s="10">
        <f>_xll.qlRateHelperEarliestDate(T43,Trigger)</f>
        <v>42209</v>
      </c>
      <c r="Y43" s="10">
        <f>_xll.qlRateHelperLatestDate(T43,Trigger)</f>
        <v>46958</v>
      </c>
      <c r="Z43" s="161">
        <v>0.85995774201272746</v>
      </c>
      <c r="AN43" s="100" t="s">
        <v>201</v>
      </c>
      <c r="AO43" s="101">
        <f>_xll.qlInterestRateIndexFixingDate($AT$2,AP43,Trigger)</f>
        <v>42268</v>
      </c>
      <c r="AP43" s="101">
        <f>_xll.qlCalendarAdvance(Calendar,AP42,AN43,"f",,Trigger)</f>
        <v>42268</v>
      </c>
      <c r="AQ43" s="101">
        <f>_xll.qlInterestRateIndexMaturity($AT$2,AP43,Trigger)</f>
        <v>42269</v>
      </c>
      <c r="AR43" s="246">
        <f>_xll.qlIndexFixing($AT$1,AO43,TRUE,_xll.ohTrigger(Trigger,Trigger1M))</f>
        <v>-1.2599453782691228E-3</v>
      </c>
      <c r="AS43" s="246">
        <f>IFERROR(_xll.qlIndexFixing($AT$2,AO43,TRUE,_xll.ohTrigger(Trigger,Trigger1M)),#N/A)</f>
        <v>-1.2599453782691228E-3</v>
      </c>
      <c r="AT43" s="80"/>
    </row>
    <row r="44" spans="1:46" ht="11.25" customHeight="1" x14ac:dyDescent="0.2">
      <c r="A44" s="69" t="s">
        <v>41</v>
      </c>
      <c r="B44" s="72" t="str">
        <v>14Y</v>
      </c>
      <c r="C44" s="70" t="s">
        <v>104</v>
      </c>
      <c r="D44" s="70" t="str">
        <f t="shared" si="10"/>
        <v>14Y</v>
      </c>
      <c r="E44" s="71">
        <f t="shared" si="3"/>
        <v>2</v>
      </c>
      <c r="F44" s="78" t="str">
        <f t="shared" si="9"/>
        <v>Modified Following</v>
      </c>
      <c r="G44" s="73" t="str">
        <f t="shared" si="4"/>
        <v>TRUE</v>
      </c>
      <c r="H44" s="74" t="s">
        <v>45</v>
      </c>
      <c r="I44" s="361">
        <v>1.184E-2</v>
      </c>
      <c r="J44" s="361" t="str">
        <f>IFERROR(_xll.qlSimpleQuote(A44&amp;IF(LEFT(B44,1)="#","STUB",B44),I44,,Permanent,Trigger,TRUE),"--")</f>
        <v>Dp14Y#0004</v>
      </c>
      <c r="K44" s="167" t="str">
        <f t="shared" si="12"/>
        <v>EUROISDDS14Y</v>
      </c>
      <c r="L44" s="76" t="str">
        <f>_xll.qlOISRateHelper(,E44,IF(RIGHT($D44,1)="N","1D",$D44),IF(DataSelect="Mx_Live",$K44,$J44),$L$1,,Permanent,Trigger,ObjectOverwrite)</f>
        <v>obj_0019a#0020</v>
      </c>
      <c r="M44" s="71" t="b">
        <v>1</v>
      </c>
      <c r="P44" s="16" t="str">
        <f t="shared" si="11"/>
        <v>Dp</v>
      </c>
      <c r="Q44" s="16" t="str">
        <f t="shared" si="5"/>
        <v>14Y</v>
      </c>
      <c r="R44" s="9" t="str">
        <f t="shared" si="6"/>
        <v>obj_0019a#0020</v>
      </c>
      <c r="S44" s="9" t="b">
        <f t="shared" si="7"/>
        <v>1</v>
      </c>
      <c r="T44" s="9" t="str">
        <v>obj_0019a#0020</v>
      </c>
      <c r="U44" s="9" t="str">
        <f>_xll.qlRateHelperQuoteName(T44,Trigger)</f>
        <v>EUROISDDS14Y</v>
      </c>
      <c r="V44" s="442">
        <f>_xll.qlRateHelperQuoteValue(T44,_xll.ohTrigger(Trigger,TriggerON))</f>
        <v>1.18E-2</v>
      </c>
      <c r="W44" s="243" t="str">
        <f>IFERROR(_xll.qlFuturesRateHelperConvexityAdjustment(T44,Trigger),"--")</f>
        <v>--</v>
      </c>
      <c r="X44" s="10">
        <f>_xll.qlRateHelperEarliestDate(T44,Trigger)</f>
        <v>42209</v>
      </c>
      <c r="Y44" s="10">
        <f>_xll.qlRateHelperLatestDate(T44,Trigger)</f>
        <v>47323</v>
      </c>
      <c r="Z44" s="161">
        <v>0.8414581052968616</v>
      </c>
      <c r="AN44" s="100" t="s">
        <v>201</v>
      </c>
      <c r="AO44" s="101">
        <f>_xll.qlInterestRateIndexFixingDate($AT$2,AP44,Trigger)</f>
        <v>42269</v>
      </c>
      <c r="AP44" s="101">
        <f>_xll.qlCalendarAdvance(Calendar,AP43,AN44,"f",,Trigger)</f>
        <v>42269</v>
      </c>
      <c r="AQ44" s="101">
        <f>_xll.qlInterestRateIndexMaturity($AT$2,AP44,Trigger)</f>
        <v>42270</v>
      </c>
      <c r="AR44" s="246">
        <f>_xll.qlIndexFixing($AT$1,AO44,TRUE,_xll.ohTrigger(Trigger,Trigger1M))</f>
        <v>-1.2616856298919288E-3</v>
      </c>
      <c r="AS44" s="246">
        <f>IFERROR(_xll.qlIndexFixing($AT$2,AO44,TRUE,_xll.ohTrigger(Trigger,Trigger1M)),#N/A)</f>
        <v>-1.2616856298919288E-3</v>
      </c>
      <c r="AT44" s="80"/>
    </row>
    <row r="45" spans="1:46" ht="11.25" customHeight="1" x14ac:dyDescent="0.2">
      <c r="A45" s="69" t="s">
        <v>41</v>
      </c>
      <c r="B45" s="72" t="str">
        <v>15Y</v>
      </c>
      <c r="C45" s="70" t="s">
        <v>105</v>
      </c>
      <c r="D45" s="70" t="str">
        <f t="shared" si="10"/>
        <v>15Y</v>
      </c>
      <c r="E45" s="71">
        <f t="shared" si="3"/>
        <v>2</v>
      </c>
      <c r="F45" s="78" t="str">
        <f t="shared" si="9"/>
        <v>Modified Following</v>
      </c>
      <c r="G45" s="73" t="str">
        <f t="shared" si="4"/>
        <v>TRUE</v>
      </c>
      <c r="H45" s="74" t="s">
        <v>45</v>
      </c>
      <c r="I45" s="361">
        <v>1.2410000000000001E-2</v>
      </c>
      <c r="J45" s="361" t="str">
        <f>IFERROR(_xll.qlSimpleQuote(A45&amp;IF(LEFT(B45,1)="#","STUB",B45),I45,,Permanent,Trigger,TRUE),"--")</f>
        <v>Dp15Y#0004</v>
      </c>
      <c r="K45" s="167" t="str">
        <f t="shared" si="12"/>
        <v>EUROISDDS15Y</v>
      </c>
      <c r="L45" s="76" t="str">
        <f>_xll.qlOISRateHelper(,E45,IF(RIGHT($D45,1)="N","1D",$D45),IF(DataSelect="Mx_Live",$K45,$J45),$L$1,,Permanent,Trigger,ObjectOverwrite)</f>
        <v>obj_001b4#0020</v>
      </c>
      <c r="M45" s="71" t="b">
        <v>1</v>
      </c>
      <c r="P45" s="16" t="str">
        <f t="shared" si="11"/>
        <v>Dp</v>
      </c>
      <c r="Q45" s="16" t="str">
        <f t="shared" si="5"/>
        <v>15Y</v>
      </c>
      <c r="R45" s="9" t="str">
        <f t="shared" si="6"/>
        <v>obj_001b4#0020</v>
      </c>
      <c r="S45" s="9" t="b">
        <f t="shared" si="7"/>
        <v>1</v>
      </c>
      <c r="T45" s="9" t="str">
        <v>obj_001b4#0020</v>
      </c>
      <c r="U45" s="9" t="str">
        <f>_xll.qlRateHelperQuoteName(T45,Trigger)</f>
        <v>EUROISDDS15Y</v>
      </c>
      <c r="V45" s="442">
        <f>_xll.qlRateHelperQuoteValue(T45,_xll.ohTrigger(Trigger,TriggerON))</f>
        <v>1.238E-2</v>
      </c>
      <c r="W45" s="243" t="str">
        <f>IFERROR(_xll.qlFuturesRateHelperConvexityAdjustment(T45,Trigger),"--")</f>
        <v>--</v>
      </c>
      <c r="X45" s="10">
        <f>_xll.qlRateHelperEarliestDate(T45,Trigger)</f>
        <v>42209</v>
      </c>
      <c r="Y45" s="10">
        <f>_xll.qlRateHelperLatestDate(T45,Trigger)</f>
        <v>47688</v>
      </c>
      <c r="Z45" s="161">
        <v>0.82346791668734221</v>
      </c>
      <c r="AN45" s="100" t="s">
        <v>201</v>
      </c>
      <c r="AO45" s="101">
        <f>_xll.qlInterestRateIndexFixingDate($AT$2,AP45,Trigger)</f>
        <v>42270</v>
      </c>
      <c r="AP45" s="101">
        <f>_xll.qlCalendarAdvance(Calendar,AP44,AN45,"f",,Trigger)</f>
        <v>42270</v>
      </c>
      <c r="AQ45" s="101">
        <f>_xll.qlInterestRateIndexMaturity($AT$2,AP45,Trigger)</f>
        <v>42271</v>
      </c>
      <c r="AR45" s="246">
        <f>_xll.qlIndexFixing($AT$1,AO45,TRUE,_xll.ohTrigger(Trigger,Trigger1M))</f>
        <v>-1.26352413424069E-3</v>
      </c>
      <c r="AS45" s="246">
        <f>IFERROR(_xll.qlIndexFixing($AT$2,AO45,TRUE,_xll.ohTrigger(Trigger,Trigger1M)),#N/A)</f>
        <v>-1.26352413424069E-3</v>
      </c>
      <c r="AT45" s="80"/>
    </row>
    <row r="46" spans="1:46" ht="11.25" customHeight="1" x14ac:dyDescent="0.2">
      <c r="A46" s="69" t="s">
        <v>41</v>
      </c>
      <c r="B46" s="72" t="str">
        <v>16Y</v>
      </c>
      <c r="C46" s="70" t="s">
        <v>106</v>
      </c>
      <c r="D46" s="70" t="str">
        <f t="shared" si="10"/>
        <v>16Y</v>
      </c>
      <c r="E46" s="71">
        <f t="shared" si="3"/>
        <v>2</v>
      </c>
      <c r="F46" s="78" t="str">
        <f t="shared" si="9"/>
        <v>Modified Following</v>
      </c>
      <c r="G46" s="73" t="str">
        <f t="shared" si="4"/>
        <v>TRUE</v>
      </c>
      <c r="H46" s="74" t="s">
        <v>45</v>
      </c>
      <c r="I46" s="361">
        <v>1.29E-2</v>
      </c>
      <c r="J46" s="361" t="str">
        <f>IFERROR(_xll.qlSimpleQuote(A46&amp;IF(LEFT(B46,1)="#","STUB",B46),I46,,Permanent,Trigger,TRUE),"--")</f>
        <v>Dp16Y#0004</v>
      </c>
      <c r="K46" s="167" t="str">
        <f t="shared" si="12"/>
        <v>EUROISDDS16Y</v>
      </c>
      <c r="L46" s="76" t="str">
        <f>_xll.qlOISRateHelper(,E46,IF(RIGHT($D46,1)="N","1D",$D46),IF(DataSelect="Mx_Live",$K46,$J46),$L$1,,Permanent,Trigger,ObjectOverwrite)</f>
        <v>obj_00183#0020</v>
      </c>
      <c r="M46" s="71" t="b">
        <v>1</v>
      </c>
      <c r="P46" s="16" t="str">
        <f t="shared" si="11"/>
        <v>Dp</v>
      </c>
      <c r="Q46" s="16" t="str">
        <f t="shared" si="5"/>
        <v>16Y</v>
      </c>
      <c r="R46" s="9" t="str">
        <f t="shared" si="6"/>
        <v>obj_00183#0020</v>
      </c>
      <c r="S46" s="9" t="b">
        <f t="shared" si="7"/>
        <v>1</v>
      </c>
      <c r="T46" s="9" t="str">
        <v>obj_00183#0020</v>
      </c>
      <c r="U46" s="9" t="str">
        <f>_xll.qlRateHelperQuoteName(T46,Trigger)</f>
        <v>EUROISDDS16Y</v>
      </c>
      <c r="V46" s="442">
        <f>_xll.qlRateHelperQuoteValue(T46,_xll.ohTrigger(Trigger,TriggerON))</f>
        <v>1.2880000000000001E-2</v>
      </c>
      <c r="W46" s="243" t="str">
        <f>IFERROR(_xll.qlFuturesRateHelperConvexityAdjustment(T46,Trigger),"--")</f>
        <v>--</v>
      </c>
      <c r="X46" s="10">
        <f>_xll.qlRateHelperEarliestDate(T46,Trigger)</f>
        <v>42209</v>
      </c>
      <c r="Y46" s="10">
        <f>_xll.qlRateHelperLatestDate(T46,Trigger)</f>
        <v>48053</v>
      </c>
      <c r="Z46" s="161">
        <v>0.80581250969236184</v>
      </c>
      <c r="AN46" s="100" t="s">
        <v>201</v>
      </c>
      <c r="AO46" s="101">
        <f>_xll.qlInterestRateIndexFixingDate($AT$2,AP46,Trigger)</f>
        <v>42271</v>
      </c>
      <c r="AP46" s="101">
        <f>_xll.qlCalendarAdvance(Calendar,AP45,AN46,"f",,Trigger)</f>
        <v>42271</v>
      </c>
      <c r="AQ46" s="101">
        <f>_xll.qlInterestRateIndexMaturity($AT$2,AP46,Trigger)</f>
        <v>42272</v>
      </c>
      <c r="AR46" s="246">
        <f>_xll.qlIndexFixing($AT$1,AO46,TRUE,_xll.ohTrigger(Trigger,Trigger1M))</f>
        <v>-1.2646877478061924E-3</v>
      </c>
      <c r="AS46" s="246">
        <f>IFERROR(_xll.qlIndexFixing($AT$2,AO46,TRUE,_xll.ohTrigger(Trigger,Trigger1M)),#N/A)</f>
        <v>-1.2646877478061924E-3</v>
      </c>
      <c r="AT46" s="80"/>
    </row>
    <row r="47" spans="1:46" ht="11.25" customHeight="1" x14ac:dyDescent="0.2">
      <c r="A47" s="69" t="s">
        <v>41</v>
      </c>
      <c r="B47" s="72" t="str">
        <v>17Y</v>
      </c>
      <c r="C47" s="70" t="s">
        <v>107</v>
      </c>
      <c r="D47" s="70" t="str">
        <f t="shared" si="10"/>
        <v>17Y</v>
      </c>
      <c r="E47" s="71">
        <f t="shared" si="3"/>
        <v>2</v>
      </c>
      <c r="F47" s="78" t="str">
        <f t="shared" si="9"/>
        <v>Modified Following</v>
      </c>
      <c r="G47" s="73" t="str">
        <f t="shared" si="4"/>
        <v>TRUE</v>
      </c>
      <c r="H47" s="74" t="s">
        <v>45</v>
      </c>
      <c r="I47" s="361">
        <v>1.332E-2</v>
      </c>
      <c r="J47" s="361" t="str">
        <f>IFERROR(_xll.qlSimpleQuote(A47&amp;IF(LEFT(B47,1)="#","STUB",B47),I47,,Permanent,Trigger,TRUE),"--")</f>
        <v>Dp17Y#0004</v>
      </c>
      <c r="K47" s="167" t="str">
        <f t="shared" si="12"/>
        <v>EUROISDDS17Y</v>
      </c>
      <c r="L47" s="76" t="str">
        <f>_xll.qlOISRateHelper(,E47,IF(RIGHT($D47,1)="N","1D",$D47),IF(DataSelect="Mx_Live",$K47,$J47),$L$1,,Permanent,Trigger,ObjectOverwrite)</f>
        <v>obj_00185#0020</v>
      </c>
      <c r="M47" s="71" t="b">
        <v>1</v>
      </c>
      <c r="P47" s="16" t="str">
        <f t="shared" si="11"/>
        <v>Dp</v>
      </c>
      <c r="Q47" s="16" t="str">
        <f t="shared" si="5"/>
        <v>17Y</v>
      </c>
      <c r="R47" s="9" t="str">
        <f t="shared" si="6"/>
        <v>obj_00185#0020</v>
      </c>
      <c r="S47" s="9" t="b">
        <f t="shared" si="7"/>
        <v>1</v>
      </c>
      <c r="T47" s="9" t="str">
        <v>obj_00185#0020</v>
      </c>
      <c r="U47" s="9" t="str">
        <f>_xll.qlRateHelperQuoteName(T47,Trigger)</f>
        <v>EUROISDDS17Y</v>
      </c>
      <c r="V47" s="442">
        <f>_xll.qlRateHelperQuoteValue(T47,_xll.ohTrigger(Trigger,TriggerON))</f>
        <v>1.3300000000000001E-2</v>
      </c>
      <c r="W47" s="243" t="str">
        <f>IFERROR(_xll.qlFuturesRateHelperConvexityAdjustment(T47,Trigger),"--")</f>
        <v>--</v>
      </c>
      <c r="X47" s="10">
        <f>_xll.qlRateHelperEarliestDate(T47,Trigger)</f>
        <v>42209</v>
      </c>
      <c r="Y47" s="10">
        <f>_xll.qlRateHelperLatestDate(T47,Trigger)</f>
        <v>48421</v>
      </c>
      <c r="Z47" s="161">
        <v>0.78875341855639947</v>
      </c>
      <c r="AN47" s="100" t="s">
        <v>201</v>
      </c>
      <c r="AO47" s="101">
        <f>_xll.qlInterestRateIndexFixingDate($AT$2,AP47,Trigger)</f>
        <v>42272</v>
      </c>
      <c r="AP47" s="101">
        <f>_xll.qlCalendarAdvance(Calendar,AP46,AN47,"f",,Trigger)</f>
        <v>42272</v>
      </c>
      <c r="AQ47" s="101">
        <f>_xll.qlInterestRateIndexMaturity($AT$2,AP47,Trigger)</f>
        <v>42275</v>
      </c>
      <c r="AR47" s="246">
        <f>_xll.qlIndexFixing($AT$1,AO47,TRUE,_xll.ohTrigger(Trigger,Trigger1M))</f>
        <v>-1.2656562156587725E-3</v>
      </c>
      <c r="AS47" s="246">
        <f>IFERROR(_xll.qlIndexFixing($AT$2,AO47,TRUE,_xll.ohTrigger(Trigger,Trigger1M)),#N/A)</f>
        <v>-1.2656562156587725E-3</v>
      </c>
      <c r="AT47" s="80"/>
    </row>
    <row r="48" spans="1:46" ht="11.25" customHeight="1" x14ac:dyDescent="0.2">
      <c r="A48" s="69" t="s">
        <v>41</v>
      </c>
      <c r="B48" s="72" t="str">
        <v>18Y</v>
      </c>
      <c r="C48" s="70" t="s">
        <v>108</v>
      </c>
      <c r="D48" s="70" t="str">
        <f t="shared" si="10"/>
        <v>18Y</v>
      </c>
      <c r="E48" s="71">
        <f t="shared" si="3"/>
        <v>2</v>
      </c>
      <c r="F48" s="78" t="str">
        <f t="shared" si="9"/>
        <v>Modified Following</v>
      </c>
      <c r="G48" s="73" t="str">
        <f t="shared" si="4"/>
        <v>TRUE</v>
      </c>
      <c r="H48" s="74" t="s">
        <v>45</v>
      </c>
      <c r="I48" s="361">
        <v>1.3680000000000001E-2</v>
      </c>
      <c r="J48" s="361" t="str">
        <f>IFERROR(_xll.qlSimpleQuote(A48&amp;IF(LEFT(B48,1)="#","STUB",B48),I48,,Permanent,Trigger,TRUE),"--")</f>
        <v>Dp18Y#0004</v>
      </c>
      <c r="K48" s="167" t="str">
        <f t="shared" si="12"/>
        <v>EUROISDDS18Y</v>
      </c>
      <c r="L48" s="76" t="str">
        <f>_xll.qlOISRateHelper(,E48,IF(RIGHT($D48,1)="N","1D",$D48),IF(DataSelect="Mx_Live",$K48,$J48),$L$1,,Permanent,Trigger,ObjectOverwrite)</f>
        <v>obj_00190#0020</v>
      </c>
      <c r="M48" s="71" t="b">
        <v>1</v>
      </c>
      <c r="P48" s="16" t="str">
        <f t="shared" si="11"/>
        <v>Dp</v>
      </c>
      <c r="Q48" s="16" t="str">
        <f t="shared" si="5"/>
        <v>18Y</v>
      </c>
      <c r="R48" s="9" t="str">
        <f t="shared" si="6"/>
        <v>obj_00190#0020</v>
      </c>
      <c r="S48" s="9" t="b">
        <f t="shared" si="7"/>
        <v>1</v>
      </c>
      <c r="T48" s="9" t="str">
        <v>obj_00190#0020</v>
      </c>
      <c r="U48" s="9" t="str">
        <f>_xll.qlRateHelperQuoteName(T48,Trigger)</f>
        <v>EUROISDDS18Y</v>
      </c>
      <c r="V48" s="442">
        <f>_xll.qlRateHelperQuoteValue(T48,_xll.ohTrigger(Trigger,TriggerON))</f>
        <v>1.366E-2</v>
      </c>
      <c r="W48" s="243" t="str">
        <f>IFERROR(_xll.qlFuturesRateHelperConvexityAdjustment(T48,Trigger),"--")</f>
        <v>--</v>
      </c>
      <c r="X48" s="10">
        <f>_xll.qlRateHelperEarliestDate(T48,Trigger)</f>
        <v>42209</v>
      </c>
      <c r="Y48" s="10">
        <f>_xll.qlRateHelperLatestDate(T48,Trigger)</f>
        <v>48785</v>
      </c>
      <c r="Z48" s="161">
        <v>0.77252832439943975</v>
      </c>
      <c r="AN48" s="100" t="s">
        <v>201</v>
      </c>
      <c r="AO48" s="101">
        <f>_xll.qlInterestRateIndexFixingDate($AT$2,AP48,Trigger)</f>
        <v>42275</v>
      </c>
      <c r="AP48" s="101">
        <f>_xll.qlCalendarAdvance(Calendar,AP47,AN48,"f",,Trigger)</f>
        <v>42275</v>
      </c>
      <c r="AQ48" s="101">
        <f>_xll.qlInterestRateIndexMaturity($AT$2,AP48,Trigger)</f>
        <v>42276</v>
      </c>
      <c r="AR48" s="246">
        <f>_xll.qlIndexFixing($AT$1,AO48,TRUE,_xll.ohTrigger(Trigger,Trigger1M))</f>
        <v>-1.2667916777964194E-3</v>
      </c>
      <c r="AS48" s="246">
        <f>IFERROR(_xll.qlIndexFixing($AT$2,AO48,TRUE,_xll.ohTrigger(Trigger,Trigger1M)),#N/A)</f>
        <v>-1.2667916777964194E-3</v>
      </c>
      <c r="AT48" s="80"/>
    </row>
    <row r="49" spans="1:46" ht="11.25" customHeight="1" x14ac:dyDescent="0.2">
      <c r="A49" s="69" t="s">
        <v>41</v>
      </c>
      <c r="B49" s="72" t="str">
        <v>19Y</v>
      </c>
      <c r="C49" s="70" t="s">
        <v>109</v>
      </c>
      <c r="D49" s="70" t="str">
        <f t="shared" si="10"/>
        <v>19Y</v>
      </c>
      <c r="E49" s="71">
        <f t="shared" si="3"/>
        <v>2</v>
      </c>
      <c r="F49" s="78" t="str">
        <f t="shared" si="9"/>
        <v>Modified Following</v>
      </c>
      <c r="G49" s="73" t="str">
        <f t="shared" si="4"/>
        <v>TRUE</v>
      </c>
      <c r="H49" s="74" t="s">
        <v>45</v>
      </c>
      <c r="I49" s="361">
        <v>1.397E-2</v>
      </c>
      <c r="J49" s="361" t="str">
        <f>IFERROR(_xll.qlSimpleQuote(A49&amp;IF(LEFT(B49,1)="#","STUB",B49),I49,,Permanent,Trigger,TRUE),"--")</f>
        <v>Dp19Y#0004</v>
      </c>
      <c r="K49" s="167" t="str">
        <f t="shared" si="12"/>
        <v>EUROISDDS19Y</v>
      </c>
      <c r="L49" s="76" t="str">
        <f>_xll.qlOISRateHelper(,E49,IF(RIGHT($D49,1)="N","1D",$D49),IF(DataSelect="Mx_Live",$K49,$J49),$L$1,,Permanent,Trigger,ObjectOverwrite)</f>
        <v>obj_0019c#0020</v>
      </c>
      <c r="M49" s="71" t="b">
        <v>1</v>
      </c>
      <c r="P49" s="16" t="str">
        <f t="shared" si="11"/>
        <v>Dp</v>
      </c>
      <c r="Q49" s="16" t="str">
        <f t="shared" si="5"/>
        <v>19Y</v>
      </c>
      <c r="R49" s="9" t="str">
        <f t="shared" si="6"/>
        <v>obj_0019c#0020</v>
      </c>
      <c r="S49" s="9" t="b">
        <f t="shared" si="7"/>
        <v>1</v>
      </c>
      <c r="T49" s="9" t="str">
        <v>obj_0019c#0020</v>
      </c>
      <c r="U49" s="9" t="str">
        <f>_xll.qlRateHelperQuoteName(T49,Trigger)</f>
        <v>EUROISDDS19Y</v>
      </c>
      <c r="V49" s="442">
        <f>_xll.qlRateHelperQuoteValue(T49,_xll.ohTrigger(Trigger,TriggerON))</f>
        <v>1.3950000000000001E-2</v>
      </c>
      <c r="W49" s="243" t="str">
        <f>IFERROR(_xll.qlFuturesRateHelperConvexityAdjustment(T49,Trigger),"--")</f>
        <v>--</v>
      </c>
      <c r="X49" s="10">
        <f>_xll.qlRateHelperEarliestDate(T49,Trigger)</f>
        <v>42209</v>
      </c>
      <c r="Y49" s="10">
        <f>_xll.qlRateHelperLatestDate(T49,Trigger)</f>
        <v>49149</v>
      </c>
      <c r="Z49" s="161">
        <v>0.75684945836847362</v>
      </c>
      <c r="AN49" s="100" t="s">
        <v>201</v>
      </c>
      <c r="AO49" s="101">
        <f>_xll.qlInterestRateIndexFixingDate($AT$2,AP49,Trigger)</f>
        <v>42276</v>
      </c>
      <c r="AP49" s="101">
        <f>_xll.qlCalendarAdvance(Calendar,AP48,AN49,"f",,Trigger)</f>
        <v>42276</v>
      </c>
      <c r="AQ49" s="101">
        <f>_xll.qlInterestRateIndexMaturity($AT$2,AP49,Trigger)</f>
        <v>42277</v>
      </c>
      <c r="AR49" s="246">
        <f>_xll.qlIndexFixing($AT$1,AO49,TRUE,_xll.ohTrigger(Trigger,Trigger1M))</f>
        <v>-1.2674362313269683E-3</v>
      </c>
      <c r="AS49" s="246">
        <f>IFERROR(_xll.qlIndexFixing($AT$2,AO49,TRUE,_xll.ohTrigger(Trigger,Trigger1M)),#N/A)</f>
        <v>-1.2674362313269683E-3</v>
      </c>
      <c r="AT49" s="80"/>
    </row>
    <row r="50" spans="1:46" ht="11.25" customHeight="1" x14ac:dyDescent="0.2">
      <c r="A50" s="69" t="s">
        <v>41</v>
      </c>
      <c r="B50" s="72" t="str">
        <v>20Y</v>
      </c>
      <c r="C50" s="70" t="s">
        <v>110</v>
      </c>
      <c r="D50" s="70" t="str">
        <f t="shared" si="10"/>
        <v>20Y</v>
      </c>
      <c r="E50" s="71">
        <f t="shared" si="3"/>
        <v>2</v>
      </c>
      <c r="F50" s="78" t="str">
        <f t="shared" si="9"/>
        <v>Modified Following</v>
      </c>
      <c r="G50" s="73" t="str">
        <f t="shared" si="4"/>
        <v>TRUE</v>
      </c>
      <c r="H50" s="74" t="s">
        <v>45</v>
      </c>
      <c r="I50" s="361">
        <v>1.421E-2</v>
      </c>
      <c r="J50" s="361" t="str">
        <f>IFERROR(_xll.qlSimpleQuote(A50&amp;IF(LEFT(B50,1)="#","STUB",B50),I50,,Permanent,Trigger,TRUE),"--")</f>
        <v>Dp20Y#0004</v>
      </c>
      <c r="K50" s="167" t="str">
        <f t="shared" si="12"/>
        <v>EUROISDDS20Y</v>
      </c>
      <c r="L50" s="76" t="str">
        <f>_xll.qlOISRateHelper(,E50,IF(RIGHT($D50,1)="N","1D",$D50),IF(DataSelect="Mx_Live",$K50,$J50),$L$1,,Permanent,Trigger,ObjectOverwrite)</f>
        <v>obj_00184#0020</v>
      </c>
      <c r="M50" s="71" t="b">
        <v>1</v>
      </c>
      <c r="P50" s="16" t="str">
        <f t="shared" si="11"/>
        <v>Dp</v>
      </c>
      <c r="Q50" s="16" t="str">
        <f t="shared" si="5"/>
        <v>20Y</v>
      </c>
      <c r="R50" s="9" t="str">
        <f t="shared" si="6"/>
        <v>obj_00184#0020</v>
      </c>
      <c r="S50" s="9" t="b">
        <f t="shared" si="7"/>
        <v>1</v>
      </c>
      <c r="T50" s="9" t="str">
        <v>obj_00184#0020</v>
      </c>
      <c r="U50" s="9" t="str">
        <f>_xll.qlRateHelperQuoteName(T50,Trigger)</f>
        <v>EUROISDDS20Y</v>
      </c>
      <c r="V50" s="442">
        <f>_xll.qlRateHelperQuoteValue(T50,_xll.ohTrigger(Trigger,TriggerON))</f>
        <v>1.418E-2</v>
      </c>
      <c r="W50" s="243" t="str">
        <f>IFERROR(_xll.qlFuturesRateHelperConvexityAdjustment(T50,Trigger),"--")</f>
        <v>--</v>
      </c>
      <c r="X50" s="10">
        <f>_xll.qlRateHelperEarliestDate(T50,Trigger)</f>
        <v>42209</v>
      </c>
      <c r="Y50" s="10">
        <f>_xll.qlRateHelperLatestDate(T50,Trigger)</f>
        <v>49514</v>
      </c>
      <c r="Z50" s="161">
        <v>0.74216569603523286</v>
      </c>
      <c r="AN50" s="100" t="s">
        <v>201</v>
      </c>
      <c r="AO50" s="101">
        <f>_xll.qlInterestRateIndexFixingDate($AT$2,AP50,Trigger)</f>
        <v>42277</v>
      </c>
      <c r="AP50" s="101">
        <f>_xll.qlCalendarAdvance(Calendar,AP49,AN50,"f",,Trigger)</f>
        <v>42277</v>
      </c>
      <c r="AQ50" s="101">
        <f>_xll.qlInterestRateIndexMaturity($AT$2,AP50,Trigger)</f>
        <v>42278</v>
      </c>
      <c r="AR50" s="246">
        <f>_xll.qlIndexFixing($AT$1,AO50,TRUE,_xll.ohTrigger(Trigger,Trigger1M))</f>
        <v>-1.2681282135185157E-3</v>
      </c>
      <c r="AS50" s="246">
        <f>IFERROR(_xll.qlIndexFixing($AT$2,AO50,TRUE,_xll.ohTrigger(Trigger,Trigger1M)),#N/A)</f>
        <v>-1.2681282135185157E-3</v>
      </c>
      <c r="AT50" s="80"/>
    </row>
    <row r="51" spans="1:46" ht="11.25" customHeight="1" x14ac:dyDescent="0.2">
      <c r="A51" s="69" t="s">
        <v>41</v>
      </c>
      <c r="B51" s="72" t="str">
        <v>21Y</v>
      </c>
      <c r="C51" s="70" t="s">
        <v>111</v>
      </c>
      <c r="D51" s="70" t="str">
        <f t="shared" si="10"/>
        <v>21Y</v>
      </c>
      <c r="E51" s="71">
        <f t="shared" si="3"/>
        <v>2</v>
      </c>
      <c r="F51" s="78" t="str">
        <f t="shared" si="9"/>
        <v>Modified Following</v>
      </c>
      <c r="G51" s="73" t="str">
        <f t="shared" si="4"/>
        <v>TRUE</v>
      </c>
      <c r="H51" s="74" t="s">
        <v>45</v>
      </c>
      <c r="I51" s="361">
        <v>1.439E-2</v>
      </c>
      <c r="J51" s="361" t="str">
        <f>IFERROR(_xll.qlSimpleQuote(A51&amp;IF(LEFT(B51,1)="#","STUB",B51),I51,,Permanent,Trigger,TRUE),"--")</f>
        <v>Dp21Y#0004</v>
      </c>
      <c r="K51" s="167" t="str">
        <f t="shared" si="12"/>
        <v>EUROISDDS21Y</v>
      </c>
      <c r="L51" s="76" t="str">
        <f>_xll.qlOISRateHelper(,E51,IF(RIGHT($D51,1)="N","1D",$D51),IF(DataSelect="Mx_Live",$K51,$J51),$L$1,,Permanent,Trigger,ObjectOverwrite)</f>
        <v>obj_00198#0020</v>
      </c>
      <c r="M51" s="71" t="b">
        <v>1</v>
      </c>
      <c r="P51" s="16" t="str">
        <f t="shared" si="11"/>
        <v>Dp</v>
      </c>
      <c r="Q51" s="16" t="str">
        <f t="shared" si="5"/>
        <v>21Y</v>
      </c>
      <c r="R51" s="9" t="str">
        <f t="shared" si="6"/>
        <v>obj_00198#0020</v>
      </c>
      <c r="S51" s="9" t="b">
        <f t="shared" si="7"/>
        <v>1</v>
      </c>
      <c r="T51" s="9" t="str">
        <v>obj_00198#0020</v>
      </c>
      <c r="U51" s="9" t="str">
        <f>_xll.qlRateHelperQuoteName(T51,Trigger)</f>
        <v>EUROISDDS21Y</v>
      </c>
      <c r="V51" s="442">
        <f>_xll.qlRateHelperQuoteValue(T51,_xll.ohTrigger(Trigger,TriggerON))</f>
        <v>1.436E-2</v>
      </c>
      <c r="W51" s="243" t="str">
        <f>IFERROR(_xll.qlFuturesRateHelperConvexityAdjustment(T51,Trigger),"--")</f>
        <v>--</v>
      </c>
      <c r="X51" s="10">
        <f>_xll.qlRateHelperEarliestDate(T51,Trigger)</f>
        <v>42209</v>
      </c>
      <c r="Y51" s="10">
        <f>_xll.qlRateHelperLatestDate(T51,Trigger)</f>
        <v>49880</v>
      </c>
      <c r="Z51" s="161">
        <v>0.72825554372914802</v>
      </c>
      <c r="AN51" s="100" t="s">
        <v>201</v>
      </c>
      <c r="AO51" s="101">
        <f>_xll.qlInterestRateIndexFixingDate($AT$2,AP51,Trigger)</f>
        <v>42278</v>
      </c>
      <c r="AP51" s="101">
        <f>_xll.qlCalendarAdvance(Calendar,AP50,AN51,"f",,Trigger)</f>
        <v>42278</v>
      </c>
      <c r="AQ51" s="101">
        <f>_xll.qlInterestRateIndexMaturity($AT$2,AP51,Trigger)</f>
        <v>42279</v>
      </c>
      <c r="AR51" s="246">
        <f>_xll.qlIndexFixing($AT$1,AO51,TRUE,_xll.ohTrigger(Trigger,Trigger1M))</f>
        <v>-1.2688676239314134E-3</v>
      </c>
      <c r="AS51" s="246">
        <f>IFERROR(_xll.qlIndexFixing($AT$2,AO51,TRUE,_xll.ohTrigger(Trigger,Trigger1M)),#N/A)</f>
        <v>-1.2688676239314134E-3</v>
      </c>
      <c r="AT51" s="80"/>
    </row>
    <row r="52" spans="1:46" ht="11.25" customHeight="1" x14ac:dyDescent="0.2">
      <c r="A52" s="69" t="s">
        <v>41</v>
      </c>
      <c r="B52" s="72" t="str">
        <v>22Y</v>
      </c>
      <c r="C52" s="70" t="s">
        <v>112</v>
      </c>
      <c r="D52" s="70" t="str">
        <f t="shared" si="10"/>
        <v>22Y</v>
      </c>
      <c r="E52" s="71">
        <f t="shared" si="3"/>
        <v>2</v>
      </c>
      <c r="F52" s="78" t="str">
        <f t="shared" si="9"/>
        <v>Modified Following</v>
      </c>
      <c r="G52" s="73" t="str">
        <f t="shared" si="4"/>
        <v>TRUE</v>
      </c>
      <c r="H52" s="74" t="s">
        <v>45</v>
      </c>
      <c r="I52" s="361">
        <v>1.4539999999999999E-2</v>
      </c>
      <c r="J52" s="361" t="str">
        <f>IFERROR(_xll.qlSimpleQuote(A52&amp;IF(LEFT(B52,1)="#","STUB",B52),I52,,Permanent,Trigger,TRUE),"--")</f>
        <v>Dp22Y#0004</v>
      </c>
      <c r="K52" s="167" t="str">
        <f t="shared" si="12"/>
        <v>EUROISDDS22Y</v>
      </c>
      <c r="L52" s="76" t="str">
        <f>_xll.qlOISRateHelper(,E52,IF(RIGHT($D52,1)="N","1D",$D52),IF(DataSelect="Mx_Live",$K52,$J52),$L$1,,Permanent,Trigger,ObjectOverwrite)</f>
        <v>obj_0018f#0020</v>
      </c>
      <c r="M52" s="71" t="b">
        <v>1</v>
      </c>
      <c r="P52" s="16" t="str">
        <f t="shared" si="11"/>
        <v>Dp</v>
      </c>
      <c r="Q52" s="16" t="str">
        <f t="shared" si="5"/>
        <v>22Y</v>
      </c>
      <c r="R52" s="9" t="str">
        <f t="shared" si="6"/>
        <v>obj_0018f#0020</v>
      </c>
      <c r="S52" s="9" t="b">
        <f t="shared" si="7"/>
        <v>1</v>
      </c>
      <c r="T52" s="9" t="str">
        <v>obj_0018f#0020</v>
      </c>
      <c r="U52" s="9" t="str">
        <f>_xll.qlRateHelperQuoteName(T52,Trigger)</f>
        <v>EUROISDDS22Y</v>
      </c>
      <c r="V52" s="442">
        <f>_xll.qlRateHelperQuoteValue(T52,_xll.ohTrigger(Trigger,TriggerON))</f>
        <v>1.4499999999999999E-2</v>
      </c>
      <c r="W52" s="243" t="str">
        <f>IFERROR(_xll.qlFuturesRateHelperConvexityAdjustment(T52,Trigger),"--")</f>
        <v>--</v>
      </c>
      <c r="X52" s="10">
        <f>_xll.qlRateHelperEarliestDate(T52,Trigger)</f>
        <v>42209</v>
      </c>
      <c r="Y52" s="10">
        <f>_xll.qlRateHelperLatestDate(T52,Trigger)</f>
        <v>50245</v>
      </c>
      <c r="Z52" s="161">
        <v>0.71508797206113517</v>
      </c>
      <c r="AN52" s="100" t="s">
        <v>201</v>
      </c>
      <c r="AO52" s="101">
        <f>_xll.qlInterestRateIndexFixingDate($AT$2,AP52,Trigger)</f>
        <v>42279</v>
      </c>
      <c r="AP52" s="101">
        <f>_xll.qlCalendarAdvance(Calendar,AP51,AN52,"f",,Trigger)</f>
        <v>42279</v>
      </c>
      <c r="AQ52" s="101">
        <f>_xll.qlInterestRateIndexMaturity($AT$2,AP52,Trigger)</f>
        <v>42282</v>
      </c>
      <c r="AR52" s="246">
        <f>_xll.qlIndexFixing($AT$1,AO52,TRUE,_xll.ohTrigger(Trigger,Trigger1M))</f>
        <v>-1.2705000560941926E-3</v>
      </c>
      <c r="AS52" s="246">
        <f>IFERROR(_xll.qlIndexFixing($AT$2,AO52,TRUE,_xll.ohTrigger(Trigger,Trigger1M)),#N/A)</f>
        <v>-1.2705000560941926E-3</v>
      </c>
      <c r="AT52" s="80"/>
    </row>
    <row r="53" spans="1:46" ht="11.25" customHeight="1" x14ac:dyDescent="0.2">
      <c r="A53" s="69" t="s">
        <v>41</v>
      </c>
      <c r="B53" s="72" t="str">
        <v>23Y</v>
      </c>
      <c r="C53" s="70" t="s">
        <v>113</v>
      </c>
      <c r="D53" s="70" t="str">
        <f t="shared" si="10"/>
        <v>23Y</v>
      </c>
      <c r="E53" s="71">
        <f t="shared" si="3"/>
        <v>2</v>
      </c>
      <c r="F53" s="78" t="str">
        <f t="shared" si="9"/>
        <v>Modified Following</v>
      </c>
      <c r="G53" s="73" t="str">
        <f t="shared" si="4"/>
        <v>TRUE</v>
      </c>
      <c r="H53" s="74" t="s">
        <v>45</v>
      </c>
      <c r="I53" s="361">
        <v>1.4650000000000002E-2</v>
      </c>
      <c r="J53" s="361" t="str">
        <f>IFERROR(_xll.qlSimpleQuote(A53&amp;IF(LEFT(B53,1)="#","STUB",B53),I53,,Permanent,Trigger,TRUE),"--")</f>
        <v>Dp23Y#0004</v>
      </c>
      <c r="K53" s="167" t="str">
        <f t="shared" si="12"/>
        <v>EUROISDDS23Y</v>
      </c>
      <c r="L53" s="76" t="str">
        <f>_xll.qlOISRateHelper(,E53,IF(RIGHT($D53,1)="N","1D",$D53),IF(DataSelect="Mx_Live",$K53,$J53),$L$1,,Permanent,Trigger,ObjectOverwrite)</f>
        <v>obj_00189#0020</v>
      </c>
      <c r="M53" s="71" t="b">
        <v>1</v>
      </c>
      <c r="P53" s="16" t="str">
        <f t="shared" si="11"/>
        <v>Dp</v>
      </c>
      <c r="Q53" s="16" t="str">
        <f t="shared" si="5"/>
        <v>23Y</v>
      </c>
      <c r="R53" s="9" t="str">
        <f t="shared" si="6"/>
        <v>obj_00189#0020</v>
      </c>
      <c r="S53" s="9" t="b">
        <f t="shared" si="7"/>
        <v>1</v>
      </c>
      <c r="T53" s="9" t="str">
        <v>obj_00189#0020</v>
      </c>
      <c r="U53" s="9" t="str">
        <f>_xll.qlRateHelperQuoteName(T53,Trigger)</f>
        <v>EUROISDDS23Y</v>
      </c>
      <c r="V53" s="442">
        <f>_xll.qlRateHelperQuoteValue(T53,_xll.ohTrigger(Trigger,TriggerON))</f>
        <v>1.4610000000000001E-2</v>
      </c>
      <c r="W53" s="243" t="str">
        <f>IFERROR(_xll.qlFuturesRateHelperConvexityAdjustment(T53,Trigger),"--")</f>
        <v>--</v>
      </c>
      <c r="X53" s="10">
        <f>_xll.qlRateHelperEarliestDate(T53,Trigger)</f>
        <v>42209</v>
      </c>
      <c r="Y53" s="10">
        <f>_xll.qlRateHelperLatestDate(T53,Trigger)</f>
        <v>50612</v>
      </c>
      <c r="Z53" s="161">
        <v>0.70245837892907459</v>
      </c>
      <c r="AN53" s="100" t="s">
        <v>201</v>
      </c>
      <c r="AO53" s="101">
        <f>_xll.qlInterestRateIndexFixingDate($AT$2,AP53,Trigger)</f>
        <v>42282</v>
      </c>
      <c r="AP53" s="101">
        <f>_xll.qlCalendarAdvance(Calendar,AP52,AN53,"f",,Trigger)</f>
        <v>42282</v>
      </c>
      <c r="AQ53" s="101">
        <f>_xll.qlInterestRateIndexMaturity($AT$2,AP53,Trigger)</f>
        <v>42283</v>
      </c>
      <c r="AR53" s="246">
        <f>_xll.qlIndexFixing($AT$1,AO53,TRUE,_xll.ohTrigger(Trigger,Trigger1M))</f>
        <v>-1.2722995507141732E-3</v>
      </c>
      <c r="AS53" s="246">
        <f>IFERROR(_xll.qlIndexFixing($AT$2,AO53,TRUE,_xll.ohTrigger(Trigger,Trigger1M)),#N/A)</f>
        <v>-1.2722995507141732E-3</v>
      </c>
      <c r="AT53" s="80"/>
    </row>
    <row r="54" spans="1:46" ht="11.25" customHeight="1" x14ac:dyDescent="0.2">
      <c r="A54" s="69" t="s">
        <v>41</v>
      </c>
      <c r="B54" s="72" t="str">
        <v>24Y</v>
      </c>
      <c r="C54" s="70" t="s">
        <v>114</v>
      </c>
      <c r="D54" s="70" t="str">
        <f t="shared" si="10"/>
        <v>24Y</v>
      </c>
      <c r="E54" s="71">
        <f t="shared" si="3"/>
        <v>2</v>
      </c>
      <c r="F54" s="78" t="str">
        <f t="shared" si="9"/>
        <v>Modified Following</v>
      </c>
      <c r="G54" s="73" t="str">
        <f t="shared" si="4"/>
        <v>TRUE</v>
      </c>
      <c r="H54" s="74" t="s">
        <v>45</v>
      </c>
      <c r="I54" s="361">
        <v>1.473E-2</v>
      </c>
      <c r="J54" s="361" t="str">
        <f>IFERROR(_xll.qlSimpleQuote(A54&amp;IF(LEFT(B54,1)="#","STUB",B54),I54,,Permanent,Trigger,TRUE),"--")</f>
        <v>Dp24Y#0004</v>
      </c>
      <c r="K54" s="167" t="str">
        <f t="shared" si="12"/>
        <v>EUROISDDS24Y</v>
      </c>
      <c r="L54" s="76" t="str">
        <f>_xll.qlOISRateHelper(,E54,IF(RIGHT($D54,1)="N","1D",$D54),IF(DataSelect="Mx_Live",$K54,$J54),$L$1,,Permanent,Trigger,ObjectOverwrite)</f>
        <v>obj_001a6#0020</v>
      </c>
      <c r="M54" s="71" t="b">
        <v>1</v>
      </c>
      <c r="P54" s="16" t="str">
        <f t="shared" si="11"/>
        <v>Dp</v>
      </c>
      <c r="Q54" s="16" t="str">
        <f t="shared" si="5"/>
        <v>24Y</v>
      </c>
      <c r="R54" s="9" t="str">
        <f t="shared" si="6"/>
        <v>obj_001a6#0020</v>
      </c>
      <c r="S54" s="9" t="b">
        <f t="shared" si="7"/>
        <v>1</v>
      </c>
      <c r="T54" s="9" t="str">
        <v>obj_001a6#0020</v>
      </c>
      <c r="U54" s="9" t="str">
        <f>_xll.qlRateHelperQuoteName(T54,Trigger)</f>
        <v>EUROISDDS24Y</v>
      </c>
      <c r="V54" s="442">
        <f>_xll.qlRateHelperQuoteValue(T54,_xll.ohTrigger(Trigger,TriggerON))</f>
        <v>1.4690000000000002E-2</v>
      </c>
      <c r="W54" s="243" t="str">
        <f>IFERROR(_xll.qlFuturesRateHelperConvexityAdjustment(T54,Trigger),"--")</f>
        <v>--</v>
      </c>
      <c r="X54" s="10">
        <f>_xll.qlRateHelperEarliestDate(T54,Trigger)</f>
        <v>42209</v>
      </c>
      <c r="Y54" s="10">
        <f>_xll.qlRateHelperLatestDate(T54,Trigger)</f>
        <v>50976</v>
      </c>
      <c r="Z54" s="161">
        <v>0.69056609668012581</v>
      </c>
      <c r="AN54" s="100" t="s">
        <v>201</v>
      </c>
      <c r="AO54" s="101">
        <f>_xll.qlInterestRateIndexFixingDate($AT$2,AP54,Trigger)</f>
        <v>42283</v>
      </c>
      <c r="AP54" s="101">
        <f>_xll.qlCalendarAdvance(Calendar,AP53,AN54,"f",,Trigger)</f>
        <v>42283</v>
      </c>
      <c r="AQ54" s="101">
        <f>_xll.qlInterestRateIndexMaturity($AT$2,AP54,Trigger)</f>
        <v>42284</v>
      </c>
      <c r="AR54" s="246">
        <f>_xll.qlIndexFixing($AT$1,AO54,TRUE,_xll.ohTrigger(Trigger,Trigger1M))</f>
        <v>-1.2732761035527673E-3</v>
      </c>
      <c r="AS54" s="246">
        <f>IFERROR(_xll.qlIndexFixing($AT$2,AO54,TRUE,_xll.ohTrigger(Trigger,Trigger1M)),#N/A)</f>
        <v>-1.2732761035527673E-3</v>
      </c>
      <c r="AT54" s="80"/>
    </row>
    <row r="55" spans="1:46" ht="11.25" customHeight="1" x14ac:dyDescent="0.2">
      <c r="A55" s="69" t="s">
        <v>41</v>
      </c>
      <c r="B55" s="72" t="str">
        <v>25Y</v>
      </c>
      <c r="C55" s="70" t="s">
        <v>115</v>
      </c>
      <c r="D55" s="70" t="str">
        <f t="shared" si="10"/>
        <v>25Y</v>
      </c>
      <c r="E55" s="71">
        <f t="shared" si="3"/>
        <v>2</v>
      </c>
      <c r="F55" s="78" t="str">
        <f t="shared" si="9"/>
        <v>Modified Following</v>
      </c>
      <c r="G55" s="73" t="str">
        <f t="shared" si="4"/>
        <v>TRUE</v>
      </c>
      <c r="H55" s="74" t="s">
        <v>45</v>
      </c>
      <c r="I55" s="361">
        <v>1.4800000000000001E-2</v>
      </c>
      <c r="J55" s="361" t="str">
        <f>IFERROR(_xll.qlSimpleQuote(A55&amp;IF(LEFT(B55,1)="#","STUB",B55),I55,,Permanent,Trigger,TRUE),"--")</f>
        <v>Dp25Y#0004</v>
      </c>
      <c r="K55" s="167" t="str">
        <f t="shared" si="12"/>
        <v>EUROISDDS25Y</v>
      </c>
      <c r="L55" s="76" t="str">
        <f>_xll.qlOISRateHelper(,E55,IF(RIGHT($D55,1)="N","1D",$D55),IF(DataSelect="Mx_Live",$K55,$J55),$L$1,,Permanent,Trigger,ObjectOverwrite)</f>
        <v>obj_0017b#0020</v>
      </c>
      <c r="M55" s="71" t="b">
        <v>1</v>
      </c>
      <c r="P55" s="16" t="str">
        <f t="shared" si="11"/>
        <v>Dp</v>
      </c>
      <c r="Q55" s="16" t="str">
        <f t="shared" si="5"/>
        <v>25Y</v>
      </c>
      <c r="R55" s="9" t="str">
        <f t="shared" si="6"/>
        <v>obj_0017b#0020</v>
      </c>
      <c r="S55" s="9" t="b">
        <f t="shared" si="7"/>
        <v>1</v>
      </c>
      <c r="T55" s="9" t="str">
        <v>obj_0017b#0020</v>
      </c>
      <c r="U55" s="9" t="str">
        <f>_xll.qlRateHelperQuoteName(T55,Trigger)</f>
        <v>EUROISDDS25Y</v>
      </c>
      <c r="V55" s="442">
        <f>_xll.qlRateHelperQuoteValue(T55,_xll.ohTrigger(Trigger,TriggerON))</f>
        <v>1.4760000000000001E-2</v>
      </c>
      <c r="W55" s="243" t="str">
        <f>IFERROR(_xll.qlFuturesRateHelperConvexityAdjustment(T55,Trigger),"--")</f>
        <v>--</v>
      </c>
      <c r="X55" s="10">
        <f>_xll.qlRateHelperEarliestDate(T55,Trigger)</f>
        <v>42209</v>
      </c>
      <c r="Y55" s="10">
        <f>_xll.qlRateHelperLatestDate(T55,Trigger)</f>
        <v>51341</v>
      </c>
      <c r="Z55" s="161">
        <v>0.67892556812388993</v>
      </c>
      <c r="AN55" s="100" t="s">
        <v>201</v>
      </c>
      <c r="AO55" s="101">
        <f>_xll.qlInterestRateIndexFixingDate($AT$2,AP55,Trigger)</f>
        <v>42284</v>
      </c>
      <c r="AP55" s="101">
        <f>_xll.qlCalendarAdvance(Calendar,AP54,AN55,"f",,Trigger)</f>
        <v>42284</v>
      </c>
      <c r="AQ55" s="101">
        <f>_xll.qlInterestRateIndexMaturity($AT$2,AP55,Trigger)</f>
        <v>42285</v>
      </c>
      <c r="AR55" s="246">
        <f>_xll.qlIndexFixing($AT$1,AO55,TRUE,_xll.ohTrigger(Trigger,Trigger1M))</f>
        <v>-1.2743000846926478E-3</v>
      </c>
      <c r="AS55" s="246">
        <f>IFERROR(_xll.qlIndexFixing($AT$2,AO55,TRUE,_xll.ohTrigger(Trigger,Trigger1M)),#N/A)</f>
        <v>-1.2743000846926478E-3</v>
      </c>
      <c r="AT55" s="80"/>
    </row>
    <row r="56" spans="1:46" ht="11.25" customHeight="1" x14ac:dyDescent="0.2">
      <c r="A56" s="69" t="s">
        <v>41</v>
      </c>
      <c r="B56" s="72" t="str">
        <v>26Y</v>
      </c>
      <c r="C56" s="70" t="s">
        <v>116</v>
      </c>
      <c r="D56" s="70" t="str">
        <f t="shared" si="10"/>
        <v>26Y</v>
      </c>
      <c r="E56" s="71">
        <f t="shared" si="3"/>
        <v>2</v>
      </c>
      <c r="F56" s="78" t="str">
        <f t="shared" si="9"/>
        <v>Modified Following</v>
      </c>
      <c r="G56" s="73" t="str">
        <f t="shared" si="4"/>
        <v>TRUE</v>
      </c>
      <c r="H56" s="74" t="s">
        <v>45</v>
      </c>
      <c r="I56" s="361">
        <v>1.486E-2</v>
      </c>
      <c r="J56" s="361" t="str">
        <f>IFERROR(_xll.qlSimpleQuote(A56&amp;IF(LEFT(B56,1)="#","STUB",B56),I56,,Permanent,Trigger,TRUE),"--")</f>
        <v>Dp26Y#0004</v>
      </c>
      <c r="K56" s="167" t="str">
        <f t="shared" si="12"/>
        <v>EUROISDDS26Y</v>
      </c>
      <c r="L56" s="76" t="str">
        <f>_xll.qlOISRateHelper(,E56,IF(RIGHT($D56,1)="N","1D",$D56),IF(DataSelect="Mx_Live",$K56,$J56),$L$1,,Permanent,Trigger,ObjectOverwrite)</f>
        <v>obj_00187#0020</v>
      </c>
      <c r="M56" s="71" t="b">
        <v>1</v>
      </c>
      <c r="P56" s="16" t="str">
        <f t="shared" si="11"/>
        <v>Dp</v>
      </c>
      <c r="Q56" s="16" t="str">
        <f t="shared" si="5"/>
        <v>26Y</v>
      </c>
      <c r="R56" s="9" t="str">
        <f t="shared" si="6"/>
        <v>obj_00187#0020</v>
      </c>
      <c r="S56" s="9" t="b">
        <f t="shared" si="7"/>
        <v>1</v>
      </c>
      <c r="T56" s="9" t="str">
        <v>obj_00187#0020</v>
      </c>
      <c r="U56" s="9" t="str">
        <f>_xll.qlRateHelperQuoteName(T56,Trigger)</f>
        <v>EUROISDDS26Y</v>
      </c>
      <c r="V56" s="442">
        <f>_xll.qlRateHelperQuoteValue(T56,_xll.ohTrigger(Trigger,TriggerON))</f>
        <v>1.482E-2</v>
      </c>
      <c r="W56" s="243" t="str">
        <f>IFERROR(_xll.qlFuturesRateHelperConvexityAdjustment(T56,Trigger),"--")</f>
        <v>--</v>
      </c>
      <c r="X56" s="10">
        <f>_xll.qlRateHelperEarliestDate(T56,Trigger)</f>
        <v>42209</v>
      </c>
      <c r="Y56" s="10">
        <f>_xll.qlRateHelperLatestDate(T56,Trigger)</f>
        <v>51706</v>
      </c>
      <c r="Z56" s="161">
        <v>0.66758347969462439</v>
      </c>
      <c r="AN56" s="100" t="s">
        <v>201</v>
      </c>
      <c r="AO56" s="101">
        <f>_xll.qlInterestRateIndexFixingDate($AT$2,AP56,Trigger)</f>
        <v>42285</v>
      </c>
      <c r="AP56" s="101">
        <f>_xll.qlCalendarAdvance(Calendar,AP55,AN56,"f",,Trigger)</f>
        <v>42285</v>
      </c>
      <c r="AQ56" s="101">
        <f>_xll.qlInterestRateIndexMaturity($AT$2,AP56,Trigger)</f>
        <v>42286</v>
      </c>
      <c r="AR56" s="246">
        <f>_xll.qlIndexFixing($AT$1,AO56,TRUE,_xll.ohTrigger(Trigger,Trigger1M))</f>
        <v>-1.2753714945734629E-3</v>
      </c>
      <c r="AS56" s="246">
        <f>IFERROR(_xll.qlIndexFixing($AT$2,AO56,TRUE,_xll.ohTrigger(Trigger,Trigger1M)),#N/A)</f>
        <v>-1.2753714945734629E-3</v>
      </c>
      <c r="AT56" s="80"/>
    </row>
    <row r="57" spans="1:46" ht="11.25" customHeight="1" x14ac:dyDescent="0.2">
      <c r="A57" s="69" t="s">
        <v>41</v>
      </c>
      <c r="B57" s="72" t="str">
        <v>27Y</v>
      </c>
      <c r="C57" s="70" t="s">
        <v>117</v>
      </c>
      <c r="D57" s="70" t="str">
        <f t="shared" si="10"/>
        <v>27Y</v>
      </c>
      <c r="E57" s="71">
        <f t="shared" si="3"/>
        <v>2</v>
      </c>
      <c r="F57" s="78" t="str">
        <f t="shared" si="9"/>
        <v>Modified Following</v>
      </c>
      <c r="G57" s="73" t="str">
        <f t="shared" si="4"/>
        <v>TRUE</v>
      </c>
      <c r="H57" s="74" t="s">
        <v>45</v>
      </c>
      <c r="I57" s="361">
        <v>1.4919999999999999E-2</v>
      </c>
      <c r="J57" s="361" t="str">
        <f>IFERROR(_xll.qlSimpleQuote(A57&amp;IF(LEFT(B57,1)="#","STUB",B57),I57,,Permanent,Trigger,TRUE),"--")</f>
        <v>Dp27Y#0004</v>
      </c>
      <c r="K57" s="167" t="str">
        <f t="shared" si="12"/>
        <v>EUROISDDS27Y</v>
      </c>
      <c r="L57" s="76" t="str">
        <f>_xll.qlOISRateHelper(,E57,IF(RIGHT($D57,1)="N","1D",$D57),IF(DataSelect="Mx_Live",$K57,$J57),$L$1,,Permanent,Trigger,ObjectOverwrite)</f>
        <v>obj_001a9#0020</v>
      </c>
      <c r="M57" s="71" t="b">
        <v>1</v>
      </c>
      <c r="P57" s="16" t="str">
        <f t="shared" si="11"/>
        <v>Dp</v>
      </c>
      <c r="Q57" s="16" t="str">
        <f t="shared" si="5"/>
        <v>27Y</v>
      </c>
      <c r="R57" s="9" t="str">
        <f t="shared" si="6"/>
        <v>obj_001a9#0020</v>
      </c>
      <c r="S57" s="9" t="b">
        <f t="shared" si="7"/>
        <v>1</v>
      </c>
      <c r="T57" s="9" t="str">
        <v>obj_001a9#0020</v>
      </c>
      <c r="U57" s="9" t="str">
        <f>_xll.qlRateHelperQuoteName(T57,Trigger)</f>
        <v>EUROISDDS27Y</v>
      </c>
      <c r="V57" s="442">
        <f>_xll.qlRateHelperQuoteValue(T57,_xll.ohTrigger(Trigger,TriggerON))</f>
        <v>1.4879999999999999E-2</v>
      </c>
      <c r="W57" s="243" t="str">
        <f>IFERROR(_xll.qlFuturesRateHelperConvexityAdjustment(T57,Trigger),"--")</f>
        <v>--</v>
      </c>
      <c r="X57" s="10">
        <f>_xll.qlRateHelperEarliestDate(T57,Trigger)</f>
        <v>42209</v>
      </c>
      <c r="Y57" s="10">
        <f>_xll.qlRateHelperLatestDate(T57,Trigger)</f>
        <v>52071</v>
      </c>
      <c r="Z57" s="161">
        <v>0.65633005930807364</v>
      </c>
      <c r="AN57" s="100" t="s">
        <v>201</v>
      </c>
      <c r="AO57" s="101">
        <f>_xll.qlInterestRateIndexFixingDate($AT$2,AP57,Trigger)</f>
        <v>42286</v>
      </c>
      <c r="AP57" s="101">
        <f>_xll.qlCalendarAdvance(Calendar,AP56,AN57,"f",,Trigger)</f>
        <v>42286</v>
      </c>
      <c r="AQ57" s="101">
        <f>_xll.qlInterestRateIndexMaturity($AT$2,AP57,Trigger)</f>
        <v>42289</v>
      </c>
      <c r="AR57" s="246">
        <f>_xll.qlIndexFixing($AT$1,AO57,TRUE,_xll.ohTrigger(Trigger,Trigger1M))</f>
        <v>-1.2776678742332237E-3</v>
      </c>
      <c r="AS57" s="246">
        <f>IFERROR(_xll.qlIndexFixing($AT$2,AO57,TRUE,_xll.ohTrigger(Trigger,Trigger1M)),#N/A)</f>
        <v>-1.2776678742332237E-3</v>
      </c>
      <c r="AT57" s="80"/>
    </row>
    <row r="58" spans="1:46" ht="11.25" customHeight="1" x14ac:dyDescent="0.2">
      <c r="A58" s="69" t="s">
        <v>41</v>
      </c>
      <c r="B58" s="72" t="str">
        <v>28Y</v>
      </c>
      <c r="C58" s="70" t="s">
        <v>118</v>
      </c>
      <c r="D58" s="70" t="str">
        <f t="shared" si="10"/>
        <v>28Y</v>
      </c>
      <c r="E58" s="71">
        <f t="shared" si="3"/>
        <v>2</v>
      </c>
      <c r="F58" s="78" t="str">
        <f t="shared" si="9"/>
        <v>Modified Following</v>
      </c>
      <c r="G58" s="73" t="str">
        <f t="shared" si="4"/>
        <v>TRUE</v>
      </c>
      <c r="H58" s="74" t="s">
        <v>45</v>
      </c>
      <c r="I58" s="361">
        <v>1.498E-2</v>
      </c>
      <c r="J58" s="361" t="str">
        <f>IFERROR(_xll.qlSimpleQuote(A58&amp;IF(LEFT(B58,1)="#","STUB",B58),I58,,Permanent,Trigger,TRUE),"--")</f>
        <v>Dp28Y#0004</v>
      </c>
      <c r="K58" s="167" t="str">
        <f t="shared" si="12"/>
        <v>EUROISDDS28Y</v>
      </c>
      <c r="L58" s="76" t="str">
        <f>_xll.qlOISRateHelper(,E58,IF(RIGHT($D58,1)="N","1D",$D58),IF(DataSelect="Mx_Live",$K58,$J58),$L$1,,Permanent,Trigger,ObjectOverwrite)</f>
        <v>obj_00179#0020</v>
      </c>
      <c r="M58" s="71" t="b">
        <v>1</v>
      </c>
      <c r="P58" s="16" t="str">
        <f t="shared" si="11"/>
        <v>Dp</v>
      </c>
      <c r="Q58" s="16" t="str">
        <f t="shared" si="5"/>
        <v>28Y</v>
      </c>
      <c r="R58" s="9" t="str">
        <f t="shared" si="6"/>
        <v>obj_00179#0020</v>
      </c>
      <c r="S58" s="9" t="b">
        <f t="shared" si="7"/>
        <v>1</v>
      </c>
      <c r="T58" s="9" t="str">
        <v>obj_00179#0020</v>
      </c>
      <c r="U58" s="9" t="str">
        <f>_xll.qlRateHelperQuoteName(T58,Trigger)</f>
        <v>EUROISDDS28Y</v>
      </c>
      <c r="V58" s="442">
        <f>_xll.qlRateHelperQuoteValue(T58,_xll.ohTrigger(Trigger,TriggerON))</f>
        <v>1.494E-2</v>
      </c>
      <c r="W58" s="243" t="str">
        <f>IFERROR(_xll.qlFuturesRateHelperConvexityAdjustment(T58,Trigger),"--")</f>
        <v>--</v>
      </c>
      <c r="X58" s="10">
        <f>_xll.qlRateHelperEarliestDate(T58,Trigger)</f>
        <v>42209</v>
      </c>
      <c r="Y58" s="10">
        <f>_xll.qlRateHelperLatestDate(T58,Trigger)</f>
        <v>52436</v>
      </c>
      <c r="Z58" s="161">
        <v>0.64516600611776864</v>
      </c>
      <c r="AN58" s="100" t="s">
        <v>201</v>
      </c>
      <c r="AO58" s="101">
        <f>_xll.qlInterestRateIndexFixingDate($AT$2,AP58,Trigger)</f>
        <v>42289</v>
      </c>
      <c r="AP58" s="101">
        <f>_xll.qlCalendarAdvance(Calendar,AP57,AN58,"f",,Trigger)</f>
        <v>42289</v>
      </c>
      <c r="AQ58" s="101">
        <f>_xll.qlInterestRateIndexMaturity($AT$2,AP58,Trigger)</f>
        <v>42290</v>
      </c>
      <c r="AR58" s="246">
        <f>_xll.qlIndexFixing($AT$1,AO58,TRUE,_xll.ohTrigger(Trigger,Trigger1M))</f>
        <v>-1.2801314179489154E-3</v>
      </c>
      <c r="AS58" s="246">
        <f>IFERROR(_xll.qlIndexFixing($AT$2,AO58,TRUE,_xll.ohTrigger(Trigger,Trigger1M)),#N/A)</f>
        <v>-1.2801314179489154E-3</v>
      </c>
      <c r="AT58" s="80"/>
    </row>
    <row r="59" spans="1:46" ht="11.25" customHeight="1" x14ac:dyDescent="0.2">
      <c r="A59" s="69" t="s">
        <v>41</v>
      </c>
      <c r="B59" s="72" t="str">
        <v>29Y</v>
      </c>
      <c r="C59" s="70" t="s">
        <v>119</v>
      </c>
      <c r="D59" s="70" t="str">
        <f t="shared" si="10"/>
        <v>29Y</v>
      </c>
      <c r="E59" s="71">
        <f t="shared" si="3"/>
        <v>2</v>
      </c>
      <c r="F59" s="78" t="str">
        <f t="shared" si="9"/>
        <v>Modified Following</v>
      </c>
      <c r="G59" s="73" t="str">
        <f t="shared" si="4"/>
        <v>TRUE</v>
      </c>
      <c r="H59" s="74" t="s">
        <v>45</v>
      </c>
      <c r="I59" s="361">
        <v>1.504E-2</v>
      </c>
      <c r="J59" s="361" t="str">
        <f>IFERROR(_xll.qlSimpleQuote(A59&amp;IF(LEFT(B59,1)="#","STUB",B59),I59,,Permanent,Trigger,TRUE),"--")</f>
        <v>Dp29Y#0004</v>
      </c>
      <c r="K59" s="167" t="str">
        <f t="shared" si="12"/>
        <v>EUROISDDS29Y</v>
      </c>
      <c r="L59" s="76" t="str">
        <f>_xll.qlOISRateHelper(,E59,IF(RIGHT($D59,1)="N","1D",$D59),IF(DataSelect="Mx_Live",$K59,$J59),$L$1,,Permanent,Trigger,ObjectOverwrite)</f>
        <v>obj_00178#0020</v>
      </c>
      <c r="M59" s="71" t="b">
        <v>1</v>
      </c>
      <c r="P59" s="16" t="str">
        <f t="shared" si="11"/>
        <v>Dp</v>
      </c>
      <c r="Q59" s="16" t="str">
        <f t="shared" si="5"/>
        <v>29Y</v>
      </c>
      <c r="R59" s="9" t="str">
        <f t="shared" si="6"/>
        <v>obj_00178#0020</v>
      </c>
      <c r="S59" s="9" t="b">
        <f t="shared" si="7"/>
        <v>1</v>
      </c>
      <c r="T59" s="9" t="str">
        <v>obj_00178#0020</v>
      </c>
      <c r="U59" s="9" t="str">
        <f>_xll.qlRateHelperQuoteName(T59,Trigger)</f>
        <v>EUROISDDS29Y</v>
      </c>
      <c r="V59" s="442">
        <f>_xll.qlRateHelperQuoteValue(T59,_xll.ohTrigger(Trigger,TriggerON))</f>
        <v>1.4999999999999999E-2</v>
      </c>
      <c r="W59" s="243" t="str">
        <f>IFERROR(_xll.qlFuturesRateHelperConvexityAdjustment(T59,Trigger),"--")</f>
        <v>--</v>
      </c>
      <c r="X59" s="10">
        <f>_xll.qlRateHelperEarliestDate(T59,Trigger)</f>
        <v>42209</v>
      </c>
      <c r="Y59" s="10">
        <f>_xll.qlRateHelperLatestDate(T59,Trigger)</f>
        <v>52803</v>
      </c>
      <c r="Z59" s="161">
        <v>0.63403990806082977</v>
      </c>
      <c r="AN59" s="100" t="s">
        <v>201</v>
      </c>
      <c r="AO59" s="101">
        <f>_xll.qlInterestRateIndexFixingDate($AT$2,AP59,Trigger)</f>
        <v>42290</v>
      </c>
      <c r="AP59" s="101">
        <f>_xll.qlCalendarAdvance(Calendar,AP58,AN59,"f",,Trigger)</f>
        <v>42290</v>
      </c>
      <c r="AQ59" s="101">
        <f>_xll.qlInterestRateIndexMaturity($AT$2,AP59,Trigger)</f>
        <v>42291</v>
      </c>
      <c r="AR59" s="246">
        <f>_xll.qlIndexFixing($AT$1,AO59,TRUE,_xll.ohTrigger(Trigger,Trigger1M))</f>
        <v>-1.2814399698557466E-3</v>
      </c>
      <c r="AS59" s="246">
        <f>IFERROR(_xll.qlIndexFixing($AT$2,AO59,TRUE,_xll.ohTrigger(Trigger,Trigger1M)),#N/A)</f>
        <v>-1.2814399698557466E-3</v>
      </c>
      <c r="AT59" s="80"/>
    </row>
    <row r="60" spans="1:46" ht="11.25" customHeight="1" x14ac:dyDescent="0.2">
      <c r="A60" s="69" t="s">
        <v>41</v>
      </c>
      <c r="B60" s="72" t="str">
        <v>30Y</v>
      </c>
      <c r="C60" s="70" t="s">
        <v>120</v>
      </c>
      <c r="D60" s="70" t="str">
        <f t="shared" si="10"/>
        <v>30Y</v>
      </c>
      <c r="E60" s="71">
        <f t="shared" si="3"/>
        <v>2</v>
      </c>
      <c r="F60" s="78" t="str">
        <f t="shared" si="9"/>
        <v>Modified Following</v>
      </c>
      <c r="G60" s="73" t="str">
        <f t="shared" si="4"/>
        <v>TRUE</v>
      </c>
      <c r="H60" s="74" t="s">
        <v>45</v>
      </c>
      <c r="I60" s="361">
        <v>1.5089999999999999E-2</v>
      </c>
      <c r="J60" s="361" t="str">
        <f>IFERROR(_xll.qlSimpleQuote(A60&amp;IF(LEFT(B60,1)="#","STUB",B60),I60,,Permanent,Trigger,TRUE),"--")</f>
        <v>Dp30Y#0004</v>
      </c>
      <c r="K60" s="167" t="str">
        <f t="shared" si="12"/>
        <v>EUROISDDS30Y</v>
      </c>
      <c r="L60" s="76" t="str">
        <f>_xll.qlOISRateHelper(,E60,IF(RIGHT($D60,1)="N","1D",$D60),IF(DataSelect="Mx_Live",$K60,$J60),$L$1,,Permanent,Trigger,ObjectOverwrite)</f>
        <v>obj_001a4#0020</v>
      </c>
      <c r="M60" s="71" t="b">
        <v>1</v>
      </c>
      <c r="P60" s="16" t="str">
        <f t="shared" si="11"/>
        <v>Dp</v>
      </c>
      <c r="Q60" s="16" t="str">
        <f t="shared" si="5"/>
        <v>30Y</v>
      </c>
      <c r="R60" s="9" t="str">
        <f t="shared" si="6"/>
        <v>obj_001a4#0020</v>
      </c>
      <c r="S60" s="9" t="b">
        <f t="shared" si="7"/>
        <v>1</v>
      </c>
      <c r="T60" s="9" t="str">
        <v>obj_001a4#0020</v>
      </c>
      <c r="U60" s="9" t="str">
        <f>_xll.qlRateHelperQuoteName(T60,Trigger)</f>
        <v>EUROISDDS30Y</v>
      </c>
      <c r="V60" s="442">
        <f>_xll.qlRateHelperQuoteValue(T60,_xll.ohTrigger(Trigger,TriggerON))</f>
        <v>1.5049999999999999E-2</v>
      </c>
      <c r="W60" s="243" t="str">
        <f>IFERROR(_xll.qlFuturesRateHelperConvexityAdjustment(T60,Trigger),"--")</f>
        <v>--</v>
      </c>
      <c r="X60" s="10">
        <f>_xll.qlRateHelperEarliestDate(T60,Trigger)</f>
        <v>42209</v>
      </c>
      <c r="Y60" s="10">
        <f>_xll.qlRateHelperLatestDate(T60,Trigger)</f>
        <v>53167</v>
      </c>
      <c r="Z60" s="161">
        <v>0.6233291920499211</v>
      </c>
      <c r="AN60" s="100" t="s">
        <v>201</v>
      </c>
      <c r="AO60" s="101">
        <f>_xll.qlInterestRateIndexFixingDate($AT$2,AP60,Trigger)</f>
        <v>42291</v>
      </c>
      <c r="AP60" s="101">
        <f>_xll.qlCalendarAdvance(Calendar,AP59,AN60,"f",,Trigger)</f>
        <v>42291</v>
      </c>
      <c r="AQ60" s="101">
        <f>_xll.qlInterestRateIndexMaturity($AT$2,AP60,Trigger)</f>
        <v>42292</v>
      </c>
      <c r="AR60" s="246">
        <f>_xll.qlIndexFixing($AT$1,AO60,TRUE,_xll.ohTrigger(Trigger,Trigger1M))</f>
        <v>-1.2827959503436404E-3</v>
      </c>
      <c r="AS60" s="246">
        <f>IFERROR(_xll.qlIndexFixing($AT$2,AO60,TRUE,_xll.ohTrigger(Trigger,Trigger1M)),#N/A)</f>
        <v>-1.2827959503436404E-3</v>
      </c>
      <c r="AT60" s="80"/>
    </row>
    <row r="61" spans="1:46" ht="11.25" customHeight="1" x14ac:dyDescent="0.2">
      <c r="A61" s="69" t="s">
        <v>41</v>
      </c>
      <c r="B61" s="72" t="str">
        <v>35Y</v>
      </c>
      <c r="C61" s="70" t="s">
        <v>168</v>
      </c>
      <c r="D61" s="70" t="str">
        <f t="shared" si="10"/>
        <v>35Y</v>
      </c>
      <c r="E61" s="71">
        <f t="shared" si="3"/>
        <v>2</v>
      </c>
      <c r="F61" s="78" t="str">
        <f t="shared" si="9"/>
        <v>Modified Following</v>
      </c>
      <c r="G61" s="73" t="str">
        <f t="shared" si="4"/>
        <v>TRUE</v>
      </c>
      <c r="H61" s="74" t="s">
        <v>45</v>
      </c>
      <c r="I61" s="361">
        <v>1.532E-2</v>
      </c>
      <c r="J61" s="361" t="str">
        <f>IFERROR(_xll.qlSimpleQuote(A61&amp;IF(LEFT(B61,1)="#","STUB",B61),I61,,Permanent,Trigger,TRUE),"--")</f>
        <v>Dp35Y#0004</v>
      </c>
      <c r="K61" s="167" t="str">
        <f t="shared" si="12"/>
        <v>EUROISDDS35Y</v>
      </c>
      <c r="L61" s="76" t="str">
        <f>_xll.qlOISRateHelper(,E61,IF(RIGHT($D61,1)="N","1D",$D61),IF(DataSelect="Mx_Live",$K61,$J61),$L$1,,Permanent,Trigger,ObjectOverwrite)</f>
        <v>obj_00196#0020</v>
      </c>
      <c r="M61" s="71" t="b">
        <v>1</v>
      </c>
      <c r="P61" s="16" t="str">
        <f t="shared" si="11"/>
        <v>Dp</v>
      </c>
      <c r="Q61" s="16" t="str">
        <f t="shared" si="5"/>
        <v>35Y</v>
      </c>
      <c r="R61" s="9" t="str">
        <f t="shared" si="6"/>
        <v>obj_00196#0020</v>
      </c>
      <c r="S61" s="9" t="b">
        <f t="shared" si="7"/>
        <v>1</v>
      </c>
      <c r="T61" s="9" t="str">
        <v>obj_00196#0020</v>
      </c>
      <c r="U61" s="9" t="str">
        <f>_xll.qlRateHelperQuoteName(T61,Trigger)</f>
        <v>EUROISDDS35Y</v>
      </c>
      <c r="V61" s="442">
        <f>_xll.qlRateHelperQuoteValue(T61,_xll.ohTrigger(Trigger,TriggerON))</f>
        <v>1.529E-2</v>
      </c>
      <c r="W61" s="243" t="str">
        <f>IFERROR(_xll.qlFuturesRateHelperConvexityAdjustment(T61,Trigger),"--")</f>
        <v>--</v>
      </c>
      <c r="X61" s="10">
        <f>_xll.qlRateHelperEarliestDate(T61,Trigger)</f>
        <v>42209</v>
      </c>
      <c r="Y61" s="10">
        <f>_xll.qlRateHelperLatestDate(T61,Trigger)</f>
        <v>54994</v>
      </c>
      <c r="Z61" s="161">
        <v>0.57138031505735687</v>
      </c>
      <c r="AN61" s="100" t="s">
        <v>201</v>
      </c>
      <c r="AO61" s="101">
        <f>_xll.qlInterestRateIndexFixingDate($AT$2,AP61,Trigger)</f>
        <v>42292</v>
      </c>
      <c r="AP61" s="101">
        <f>_xll.qlCalendarAdvance(Calendar,AP60,AN61,"f",,Trigger)</f>
        <v>42292</v>
      </c>
      <c r="AQ61" s="101">
        <f>_xll.qlInterestRateIndexMaturity($AT$2,AP61,Trigger)</f>
        <v>42293</v>
      </c>
      <c r="AR61" s="246">
        <f>_xll.qlIndexFixing($AT$1,AO61,TRUE,_xll.ohTrigger(Trigger,Trigger1M))</f>
        <v>-1.2841993592926926E-3</v>
      </c>
      <c r="AS61" s="246">
        <f>IFERROR(_xll.qlIndexFixing($AT$2,AO61,TRUE,_xll.ohTrigger(Trigger,Trigger1M)),#N/A)</f>
        <v>-1.2841993592926926E-3</v>
      </c>
      <c r="AT61" s="80"/>
    </row>
    <row r="62" spans="1:46" ht="11.25" customHeight="1" x14ac:dyDescent="0.2">
      <c r="A62" s="69" t="s">
        <v>41</v>
      </c>
      <c r="B62" s="72" t="str">
        <v>40Y</v>
      </c>
      <c r="C62" s="70" t="s">
        <v>173</v>
      </c>
      <c r="D62" s="70" t="str">
        <f t="shared" si="10"/>
        <v>40Y</v>
      </c>
      <c r="E62" s="71">
        <f t="shared" si="3"/>
        <v>2</v>
      </c>
      <c r="F62" s="78" t="str">
        <f t="shared" si="9"/>
        <v>Modified Following</v>
      </c>
      <c r="G62" s="73" t="str">
        <f t="shared" si="4"/>
        <v>TRUE</v>
      </c>
      <c r="H62" s="74" t="s">
        <v>45</v>
      </c>
      <c r="I62" s="361">
        <v>1.542E-2</v>
      </c>
      <c r="J62" s="361" t="str">
        <f>IFERROR(_xll.qlSimpleQuote(A62&amp;IF(LEFT(B62,1)="#","STUB",B62),I62,,Permanent,Trigger,TRUE),"--")</f>
        <v>Dp40Y#0004</v>
      </c>
      <c r="K62" s="167" t="str">
        <f t="shared" si="12"/>
        <v>EUROISDDS40Y</v>
      </c>
      <c r="L62" s="76" t="str">
        <f>_xll.qlOISRateHelper(,E62,IF(RIGHT($D62,1)="N","1D",$D62),IF(DataSelect="Mx_Live",$K62,$J62),$L$1,,Permanent,Trigger,ObjectOverwrite)</f>
        <v>obj_001ac#0020</v>
      </c>
      <c r="M62" s="71" t="b">
        <v>1</v>
      </c>
      <c r="P62" s="16" t="str">
        <f t="shared" si="11"/>
        <v>Dp</v>
      </c>
      <c r="Q62" s="16" t="str">
        <f t="shared" si="5"/>
        <v>40Y</v>
      </c>
      <c r="R62" s="9" t="str">
        <f t="shared" si="6"/>
        <v>obj_001ac#0020</v>
      </c>
      <c r="S62" s="9" t="b">
        <f t="shared" si="7"/>
        <v>1</v>
      </c>
      <c r="T62" s="9" t="str">
        <v>obj_001ac#0020</v>
      </c>
      <c r="U62" s="9" t="str">
        <f>_xll.qlRateHelperQuoteName(T62,Trigger)</f>
        <v>EUROISDDS40Y</v>
      </c>
      <c r="V62" s="442">
        <f>_xll.qlRateHelperQuoteValue(T62,_xll.ohTrigger(Trigger,TriggerON))</f>
        <v>1.5389999999999999E-2</v>
      </c>
      <c r="W62" s="243" t="str">
        <f>IFERROR(_xll.qlFuturesRateHelperConvexityAdjustment(T62,Trigger),"--")</f>
        <v>--</v>
      </c>
      <c r="X62" s="10">
        <f>_xll.qlRateHelperEarliestDate(T62,Trigger)</f>
        <v>42209</v>
      </c>
      <c r="Y62" s="10">
        <f>_xll.qlRateHelperLatestDate(T62,Trigger)</f>
        <v>56821</v>
      </c>
      <c r="Z62" s="161">
        <v>0.5261035100049628</v>
      </c>
      <c r="AN62" s="100" t="s">
        <v>201</v>
      </c>
      <c r="AO62" s="101">
        <f>_xll.qlInterestRateIndexFixingDate($AT$2,AP62,Trigger)</f>
        <v>42293</v>
      </c>
      <c r="AP62" s="101">
        <f>_xll.qlCalendarAdvance(Calendar,AP61,AN62,"f",,Trigger)</f>
        <v>42293</v>
      </c>
      <c r="AQ62" s="101">
        <f>_xll.qlInterestRateIndexMaturity($AT$2,AP62,Trigger)</f>
        <v>42296</v>
      </c>
      <c r="AR62" s="246">
        <f>_xll.qlIndexFixing($AT$1,AO62,TRUE,_xll.ohTrigger(Trigger,Trigger1M))</f>
        <v>-1.2871596696895082E-3</v>
      </c>
      <c r="AS62" s="246">
        <f>IFERROR(_xll.qlIndexFixing($AT$2,AO62,TRUE,_xll.ohTrigger(Trigger,Trigger1M)),#N/A)</f>
        <v>-1.2871596696895082E-3</v>
      </c>
      <c r="AT62" s="80"/>
    </row>
    <row r="63" spans="1:46" ht="11.25" customHeight="1" x14ac:dyDescent="0.2">
      <c r="A63" s="69" t="s">
        <v>41</v>
      </c>
      <c r="B63" s="72" t="str">
        <v>50Y</v>
      </c>
      <c r="C63" s="70" t="s">
        <v>174</v>
      </c>
      <c r="D63" s="70" t="str">
        <f t="shared" si="10"/>
        <v>50Y</v>
      </c>
      <c r="E63" s="71">
        <f t="shared" si="3"/>
        <v>2</v>
      </c>
      <c r="F63" s="78" t="str">
        <f t="shared" si="9"/>
        <v>Modified Following</v>
      </c>
      <c r="G63" s="73" t="str">
        <f t="shared" si="4"/>
        <v>TRUE</v>
      </c>
      <c r="H63" s="74" t="s">
        <v>45</v>
      </c>
      <c r="I63" s="361">
        <v>1.516E-2</v>
      </c>
      <c r="J63" s="361" t="str">
        <f>IFERROR(_xll.qlSimpleQuote(A63&amp;IF(LEFT(B63,1)="#","STUB",B63),I63,,Permanent,Trigger,TRUE),"--")</f>
        <v>Dp50Y#0004</v>
      </c>
      <c r="K63" s="167" t="str">
        <f t="shared" si="12"/>
        <v>EUROISDDS50Y</v>
      </c>
      <c r="L63" s="76" t="str">
        <f>_xll.qlOISRateHelper(,E63,IF(RIGHT($D63,1)="N","1D",$D63),IF(DataSelect="Mx_Live",$K63,$J63),$L$1,,Permanent,Trigger,ObjectOverwrite)</f>
        <v>obj_00181#0020</v>
      </c>
      <c r="M63" s="71" t="b">
        <v>1</v>
      </c>
      <c r="P63" s="16" t="str">
        <f t="shared" si="11"/>
        <v>Dp</v>
      </c>
      <c r="Q63" s="16" t="str">
        <f t="shared" si="5"/>
        <v>50Y</v>
      </c>
      <c r="R63" s="9" t="str">
        <f t="shared" si="6"/>
        <v>obj_00181#0020</v>
      </c>
      <c r="S63" s="9" t="b">
        <f t="shared" si="7"/>
        <v>1</v>
      </c>
      <c r="T63" s="9" t="str">
        <v>obj_00181#0020</v>
      </c>
      <c r="U63" s="9" t="str">
        <f>_xll.qlRateHelperQuoteName(T63,Trigger)</f>
        <v>EUROISDDS50Y</v>
      </c>
      <c r="V63" s="442">
        <f>_xll.qlRateHelperQuoteValue(T63,_xll.ohTrigger(Trigger,TriggerON))</f>
        <v>1.5129999999999999E-2</v>
      </c>
      <c r="W63" s="243" t="str">
        <f>IFERROR(_xll.qlFuturesRateHelperConvexityAdjustment(T63,Trigger),"--")</f>
        <v>--</v>
      </c>
      <c r="X63" s="10">
        <f>_xll.qlRateHelperEarliestDate(T63,Trigger)</f>
        <v>42209</v>
      </c>
      <c r="Y63" s="10">
        <f>_xll.qlRateHelperLatestDate(T63,Trigger)</f>
        <v>60472</v>
      </c>
      <c r="Z63" s="161">
        <v>0.45914447976497158</v>
      </c>
      <c r="AN63" s="100" t="s">
        <v>201</v>
      </c>
      <c r="AO63" s="101">
        <f>_xll.qlInterestRateIndexFixingDate($AT$2,AP63,Trigger)</f>
        <v>42296</v>
      </c>
      <c r="AP63" s="101">
        <f>_xll.qlCalendarAdvance(Calendar,AP62,AN63,"f",,Trigger)</f>
        <v>42296</v>
      </c>
      <c r="AQ63" s="101">
        <f>_xll.qlInterestRateIndexMaturity($AT$2,AP63,Trigger)</f>
        <v>42297</v>
      </c>
      <c r="AR63" s="246">
        <f>_xll.qlIndexFixing($AT$1,AO63,TRUE,_xll.ohTrigger(Trigger,Trigger1M))</f>
        <v>-1.2902872793008058E-3</v>
      </c>
      <c r="AS63" s="246">
        <f>IFERROR(_xll.qlIndexFixing($AT$2,AO63,TRUE,_xll.ohTrigger(Trigger,Trigger1M)),#N/A)</f>
        <v>-1.2902872793008058E-3</v>
      </c>
      <c r="AT63" s="80"/>
    </row>
    <row r="64" spans="1:46" ht="11.25" customHeight="1" x14ac:dyDescent="0.2">
      <c r="A64" s="69" t="s">
        <v>41</v>
      </c>
      <c r="B64" s="72" t="str">
        <v>60Y</v>
      </c>
      <c r="C64" s="70" t="s">
        <v>175</v>
      </c>
      <c r="D64" s="70" t="str">
        <f t="shared" si="10"/>
        <v>60Y</v>
      </c>
      <c r="E64" s="71">
        <f t="shared" si="3"/>
        <v>2</v>
      </c>
      <c r="F64" s="78" t="str">
        <f t="shared" si="9"/>
        <v>Modified Following</v>
      </c>
      <c r="G64" s="73" t="str">
        <f t="shared" si="4"/>
        <v>TRUE</v>
      </c>
      <c r="H64" s="74" t="s">
        <v>45</v>
      </c>
      <c r="I64" s="361">
        <v>1.5109999999999998E-2</v>
      </c>
      <c r="J64" s="361" t="str">
        <f>IFERROR(_xll.qlSimpleQuote(A64&amp;IF(LEFT(B64,1)="#","STUB",B64),I64,,Permanent,Trigger,TRUE),"--")</f>
        <v>Dp60Y#0004</v>
      </c>
      <c r="K64" s="167" t="str">
        <f t="shared" si="12"/>
        <v>EUROISDDS60Y</v>
      </c>
      <c r="L64" s="76" t="str">
        <f>_xll.qlOISRateHelper(,E64,IF(RIGHT($D64,1)="N","1D",$D64),IF(DataSelect="Mx_Live",$K64,$J64),$L$1,,Permanent,Trigger,ObjectOverwrite)</f>
        <v>obj_0019e#0020</v>
      </c>
      <c r="M64" s="71" t="b">
        <v>1</v>
      </c>
      <c r="P64" s="16" t="str">
        <f t="shared" si="11"/>
        <v>Dp</v>
      </c>
      <c r="Q64" s="16" t="str">
        <f t="shared" si="5"/>
        <v>60Y</v>
      </c>
      <c r="R64" s="9" t="str">
        <f t="shared" si="6"/>
        <v>obj_0019e#0020</v>
      </c>
      <c r="S64" s="9" t="b">
        <f t="shared" si="7"/>
        <v>1</v>
      </c>
      <c r="T64" s="9" t="str">
        <v>obj_0019e#0020</v>
      </c>
      <c r="U64" s="9" t="str">
        <f>_xll.qlRateHelperQuoteName(T64,Trigger)</f>
        <v>EUROISDDS60Y</v>
      </c>
      <c r="V64" s="442">
        <f>_xll.qlRateHelperQuoteValue(T64,_xll.ohTrigger(Trigger,TriggerON))</f>
        <v>1.5070000000000002E-2</v>
      </c>
      <c r="W64" s="243" t="str">
        <f>IFERROR(_xll.qlFuturesRateHelperConvexityAdjustment(T64,Trigger),"--")</f>
        <v>--</v>
      </c>
      <c r="X64" s="10">
        <f>_xll.qlRateHelperEarliestDate(T64,Trigger)</f>
        <v>42209</v>
      </c>
      <c r="Y64" s="10">
        <f>_xll.qlRateHelperLatestDate(T64,Trigger)</f>
        <v>64124</v>
      </c>
      <c r="Z64" s="161">
        <v>0.39639900895575264</v>
      </c>
      <c r="AN64" s="100" t="s">
        <v>201</v>
      </c>
      <c r="AO64" s="101">
        <f>_xll.qlInterestRateIndexFixingDate($AT$2,AP64,Trigger)</f>
        <v>42297</v>
      </c>
      <c r="AP64" s="101">
        <f>_xll.qlCalendarAdvance(Calendar,AP63,AN64,"f",,Trigger)</f>
        <v>42297</v>
      </c>
      <c r="AQ64" s="101">
        <f>_xll.qlInterestRateIndexMaturity($AT$2,AP64,Trigger)</f>
        <v>42298</v>
      </c>
      <c r="AR64" s="246">
        <f>_xll.qlIndexFixing($AT$1,AO64,TRUE,_xll.ohTrigger(Trigger,Trigger1M))</f>
        <v>-1.2919278304757142E-3</v>
      </c>
      <c r="AS64" s="246">
        <f>IFERROR(_xll.qlIndexFixing($AT$2,AO64,TRUE,_xll.ohTrigger(Trigger,Trigger1M)),#N/A)</f>
        <v>-1.2919278304757142E-3</v>
      </c>
      <c r="AT64" s="80"/>
    </row>
    <row r="65" spans="1:46" ht="11.25" customHeight="1" x14ac:dyDescent="0.2">
      <c r="A65" s="69" t="s">
        <v>41</v>
      </c>
      <c r="B65" s="72" t="e">
        <v>#N/A</v>
      </c>
      <c r="C65" s="70" t="e">
        <v>#N/A</v>
      </c>
      <c r="D65" s="70" t="e">
        <f t="shared" si="10"/>
        <v>#N/A</v>
      </c>
      <c r="E65" s="71" t="e">
        <f t="shared" si="3"/>
        <v>#N/A</v>
      </c>
      <c r="F65" s="78" t="e">
        <f t="shared" si="9"/>
        <v>#N/A</v>
      </c>
      <c r="G65" s="73" t="e">
        <f t="shared" si="4"/>
        <v>#N/A</v>
      </c>
      <c r="H65" s="74" t="s">
        <v>45</v>
      </c>
      <c r="I65" s="361" t="e">
        <v>#N/A</v>
      </c>
      <c r="J65" s="361" t="str">
        <f>IFERROR(_xll.qlSimpleQuote(A65&amp;IF(LEFT(B65,1)="#","STUB",B65),I65,,Permanent,Trigger,TRUE),"--")</f>
        <v>--</v>
      </c>
      <c r="K65" s="167" t="e">
        <f t="shared" si="12"/>
        <v>#N/A</v>
      </c>
      <c r="L65" s="76" t="e">
        <f>_xll.qlOISRateHelper(,E65,IF(RIGHT($D65,1)="N","1D",$D65),IF(DataSelect="Mx_Live",$K65,$J65),$L$1,,Permanent,Trigger,ObjectOverwrite)</f>
        <v>#VALUE!</v>
      </c>
      <c r="M65" s="71" t="b">
        <v>0</v>
      </c>
      <c r="P65" s="16" t="str">
        <f t="shared" si="11"/>
        <v>Dp</v>
      </c>
      <c r="Q65" s="16" t="e">
        <f t="shared" si="5"/>
        <v>#N/A</v>
      </c>
      <c r="R65" s="9" t="e">
        <f t="shared" si="6"/>
        <v>#VALUE!</v>
      </c>
      <c r="S65" s="9" t="b">
        <f t="shared" si="7"/>
        <v>0</v>
      </c>
      <c r="T65" s="9" t="e">
        <v>#N/A</v>
      </c>
      <c r="U65" s="9" t="e">
        <f>_xll.qlRateHelperQuoteName(T65,Trigger)</f>
        <v>#VALUE!</v>
      </c>
      <c r="V65" s="442" t="e">
        <f>_xll.qlRateHelperQuoteValue(T65,_xll.ohTrigger(Trigger,TriggerON))</f>
        <v>#VALUE!</v>
      </c>
      <c r="W65" s="243" t="str">
        <f>IFERROR(_xll.qlFuturesRateHelperConvexityAdjustment(T65,Trigger),"--")</f>
        <v>--</v>
      </c>
      <c r="X65" s="10" t="e">
        <f>_xll.qlRateHelperEarliestDate(T65,Trigger)</f>
        <v>#VALUE!</v>
      </c>
      <c r="Y65" s="10" t="e">
        <f>_xll.qlRateHelperLatestDate(T65,Trigger)</f>
        <v>#VALUE!</v>
      </c>
      <c r="Z65" s="161" t="e">
        <v>#N/A</v>
      </c>
      <c r="AN65" s="100" t="s">
        <v>201</v>
      </c>
      <c r="AO65" s="101">
        <f>_xll.qlInterestRateIndexFixingDate($AT$2,AP65,Trigger)</f>
        <v>42298</v>
      </c>
      <c r="AP65" s="101">
        <f>_xll.qlCalendarAdvance(Calendar,AP64,AN65,"f",,Trigger)</f>
        <v>42298</v>
      </c>
      <c r="AQ65" s="101">
        <f>_xll.qlInterestRateIndexMaturity($AT$2,AP65,Trigger)</f>
        <v>42299</v>
      </c>
      <c r="AR65" s="246">
        <f>_xll.qlIndexFixing($AT$1,AO65,TRUE,_xll.ohTrigger(Trigger,Trigger1M))</f>
        <v>-1.2936158099519091E-3</v>
      </c>
      <c r="AS65" s="246">
        <f>IFERROR(_xll.qlIndexFixing($AT$2,AO65,TRUE,_xll.ohTrigger(Trigger,Trigger1M)),#N/A)</f>
        <v>-1.2936158099519091E-3</v>
      </c>
      <c r="AT65" s="80"/>
    </row>
    <row r="66" spans="1:46" ht="11.25" customHeight="1" x14ac:dyDescent="0.2">
      <c r="A66" s="69" t="s">
        <v>41</v>
      </c>
      <c r="B66" s="72" t="e">
        <v>#N/A</v>
      </c>
      <c r="C66" s="70" t="e">
        <v>#N/A</v>
      </c>
      <c r="D66" s="70" t="e">
        <f t="shared" si="10"/>
        <v>#N/A</v>
      </c>
      <c r="E66" s="71" t="e">
        <f t="shared" si="3"/>
        <v>#N/A</v>
      </c>
      <c r="F66" s="78" t="e">
        <f t="shared" si="9"/>
        <v>#N/A</v>
      </c>
      <c r="G66" s="73" t="e">
        <f t="shared" si="4"/>
        <v>#N/A</v>
      </c>
      <c r="H66" s="74" t="s">
        <v>45</v>
      </c>
      <c r="I66" s="361" t="e">
        <v>#N/A</v>
      </c>
      <c r="J66" s="361" t="str">
        <f>IFERROR(_xll.qlSimpleQuote(A66&amp;IF(LEFT(B66,1)="#","STUB",B66),I66,,Permanent,Trigger,TRUE),"--")</f>
        <v>--</v>
      </c>
      <c r="K66" s="167" t="e">
        <f t="shared" si="12"/>
        <v>#N/A</v>
      </c>
      <c r="L66" s="76" t="e">
        <f>_xll.qlOISRateHelper(,E66,IF(RIGHT($D66,1)="N","1D",$D66),IF(DataSelect="Mx_Live",$K66,$J66),$L$1,,Permanent,Trigger,ObjectOverwrite)</f>
        <v>#VALUE!</v>
      </c>
      <c r="M66" s="71" t="b">
        <v>0</v>
      </c>
      <c r="P66" s="16" t="str">
        <f t="shared" si="11"/>
        <v>Dp</v>
      </c>
      <c r="Q66" s="16" t="e">
        <f t="shared" si="5"/>
        <v>#N/A</v>
      </c>
      <c r="R66" s="9" t="e">
        <f t="shared" si="6"/>
        <v>#VALUE!</v>
      </c>
      <c r="S66" s="9" t="b">
        <f t="shared" si="7"/>
        <v>0</v>
      </c>
      <c r="T66" s="9" t="e">
        <v>#N/A</v>
      </c>
      <c r="U66" s="9" t="e">
        <f>_xll.qlRateHelperQuoteName(T66,Trigger)</f>
        <v>#VALUE!</v>
      </c>
      <c r="V66" s="442" t="e">
        <f>_xll.qlRateHelperQuoteValue(T66,_xll.ohTrigger(Trigger,TriggerON))</f>
        <v>#VALUE!</v>
      </c>
      <c r="W66" s="243" t="str">
        <f>IFERROR(_xll.qlFuturesRateHelperConvexityAdjustment(T66,Trigger),"--")</f>
        <v>--</v>
      </c>
      <c r="X66" s="10" t="e">
        <f>_xll.qlRateHelperEarliestDate(T66,Trigger)</f>
        <v>#VALUE!</v>
      </c>
      <c r="Y66" s="10" t="e">
        <f>_xll.qlRateHelperLatestDate(T66,Trigger)</f>
        <v>#VALUE!</v>
      </c>
      <c r="Z66" s="161" t="e">
        <v>#N/A</v>
      </c>
      <c r="AN66" s="100" t="s">
        <v>201</v>
      </c>
      <c r="AO66" s="101">
        <f>_xll.qlInterestRateIndexFixingDate($AT$2,AP66,Trigger)</f>
        <v>42299</v>
      </c>
      <c r="AP66" s="101">
        <f>_xll.qlCalendarAdvance(Calendar,AP65,AN66,"f",,Trigger)</f>
        <v>42299</v>
      </c>
      <c r="AQ66" s="101">
        <f>_xll.qlInterestRateIndexMaturity($AT$2,AP66,Trigger)</f>
        <v>42300</v>
      </c>
      <c r="AR66" s="246">
        <f>_xll.qlIndexFixing($AT$1,AO66,TRUE,_xll.ohTrigger(Trigger,Trigger1M))</f>
        <v>-1.2953512180891025E-3</v>
      </c>
      <c r="AS66" s="246">
        <f>IFERROR(_xll.qlIndexFixing($AT$2,AO66,TRUE,_xll.ohTrigger(Trigger,Trigger1M)),#N/A)</f>
        <v>-1.2953512180891025E-3</v>
      </c>
      <c r="AT66" s="80"/>
    </row>
    <row r="67" spans="1:46" ht="11.25" customHeight="1" x14ac:dyDescent="0.2">
      <c r="A67" s="69" t="s">
        <v>41</v>
      </c>
      <c r="B67" s="72" t="e">
        <v>#N/A</v>
      </c>
      <c r="C67" s="70" t="e">
        <v>#N/A</v>
      </c>
      <c r="D67" s="70" t="e">
        <f t="shared" si="10"/>
        <v>#N/A</v>
      </c>
      <c r="E67" s="71" t="e">
        <f t="shared" si="3"/>
        <v>#N/A</v>
      </c>
      <c r="F67" s="78" t="e">
        <f t="shared" si="9"/>
        <v>#N/A</v>
      </c>
      <c r="G67" s="73" t="e">
        <f t="shared" si="4"/>
        <v>#N/A</v>
      </c>
      <c r="H67" s="74" t="s">
        <v>45</v>
      </c>
      <c r="I67" s="361" t="e">
        <v>#N/A</v>
      </c>
      <c r="J67" s="361" t="str">
        <f>IFERROR(_xll.qlSimpleQuote(A67&amp;IF(LEFT(B67,1)="#","STUB",B67),I67,,Permanent,Trigger,TRUE),"--")</f>
        <v>--</v>
      </c>
      <c r="K67" s="167" t="e">
        <f t="shared" si="12"/>
        <v>#N/A</v>
      </c>
      <c r="L67" s="76" t="e">
        <f>_xll.qlOISRateHelper(,E67,IF(RIGHT($D67,1)="N","1D",$D67),IF(DataSelect="Mx_Live",$K67,$J67),$L$1,,Permanent,Trigger,ObjectOverwrite)</f>
        <v>#VALUE!</v>
      </c>
      <c r="M67" s="71" t="b">
        <v>0</v>
      </c>
      <c r="P67" s="16" t="str">
        <f t="shared" si="11"/>
        <v>Dp</v>
      </c>
      <c r="Q67" s="16" t="e">
        <f t="shared" si="5"/>
        <v>#N/A</v>
      </c>
      <c r="R67" s="9" t="e">
        <f t="shared" si="6"/>
        <v>#VALUE!</v>
      </c>
      <c r="S67" s="9" t="b">
        <f t="shared" si="7"/>
        <v>0</v>
      </c>
      <c r="T67" s="9" t="e">
        <v>#N/A</v>
      </c>
      <c r="U67" s="9" t="e">
        <f>_xll.qlRateHelperQuoteName(T67,Trigger)</f>
        <v>#VALUE!</v>
      </c>
      <c r="V67" s="442" t="e">
        <f>_xll.qlRateHelperQuoteValue(T67,_xll.ohTrigger(Trigger,TriggerON))</f>
        <v>#VALUE!</v>
      </c>
      <c r="W67" s="243" t="str">
        <f>IFERROR(_xll.qlFuturesRateHelperConvexityAdjustment(T67,Trigger),"--")</f>
        <v>--</v>
      </c>
      <c r="X67" s="10" t="e">
        <f>_xll.qlRateHelperEarliestDate(T67,Trigger)</f>
        <v>#VALUE!</v>
      </c>
      <c r="Y67" s="10" t="e">
        <f>_xll.qlRateHelperLatestDate(T67,Trigger)</f>
        <v>#VALUE!</v>
      </c>
      <c r="Z67" s="161" t="e">
        <v>#N/A</v>
      </c>
      <c r="AN67" s="100" t="s">
        <v>201</v>
      </c>
      <c r="AO67" s="101">
        <f>_xll.qlInterestRateIndexFixingDate($AT$2,AP67,Trigger)</f>
        <v>42300</v>
      </c>
      <c r="AP67" s="101">
        <f>_xll.qlCalendarAdvance(Calendar,AP66,AN67,"f",,Trigger)</f>
        <v>42300</v>
      </c>
      <c r="AQ67" s="101">
        <f>_xll.qlInterestRateIndexMaturity($AT$2,AP67,Trigger)</f>
        <v>42303</v>
      </c>
      <c r="AR67" s="246">
        <f>_xll.qlIndexFixing($AT$1,AO67,TRUE,_xll.ohTrigger(Trigger,Trigger1M))</f>
        <v>-1.2989754418502031E-3</v>
      </c>
      <c r="AS67" s="246">
        <f>IFERROR(_xll.qlIndexFixing($AT$2,AO67,TRUE,_xll.ohTrigger(Trigger,Trigger1M)),#N/A)</f>
        <v>-1.2989754418502031E-3</v>
      </c>
      <c r="AT67" s="80"/>
    </row>
    <row r="68" spans="1:46" ht="11.25" customHeight="1" x14ac:dyDescent="0.2">
      <c r="A68" s="69" t="s">
        <v>41</v>
      </c>
      <c r="B68" s="72" t="e">
        <v>#N/A</v>
      </c>
      <c r="C68" s="70" t="e">
        <v>#N/A</v>
      </c>
      <c r="D68" s="70" t="e">
        <f t="shared" si="10"/>
        <v>#N/A</v>
      </c>
      <c r="E68" s="71" t="e">
        <f t="shared" ref="E68:E71" si="13">IF(C68="ON",0,IF(C68="TN",1,2))</f>
        <v>#N/A</v>
      </c>
      <c r="F68" s="78" t="e">
        <f t="shared" si="9"/>
        <v>#N/A</v>
      </c>
      <c r="G68" s="73" t="e">
        <f t="shared" ref="G68:G71" si="14">IF(RIGHT(C68,1)="M","TRUE",IF(RIGHT(C68,1)="Y","TRUE","FALSE"))</f>
        <v>#N/A</v>
      </c>
      <c r="H68" s="74" t="s">
        <v>45</v>
      </c>
      <c r="I68" s="361" t="e">
        <v>#N/A</v>
      </c>
      <c r="J68" s="361" t="str">
        <f>IFERROR(_xll.qlSimpleQuote(A68&amp;IF(LEFT(B68,1)="#","STUB",B68),I68,,Permanent,Trigger,TRUE),"--")</f>
        <v>--</v>
      </c>
      <c r="K68" s="167" t="e">
        <f t="shared" si="12"/>
        <v>#N/A</v>
      </c>
      <c r="L68" s="76" t="e">
        <f>_xll.qlOISRateHelper(,E68,IF(RIGHT($D68,1)="N","1D",$D68),IF(DataSelect="Mx_Live",$K68,$J68),$L$1,,Permanent,Trigger,ObjectOverwrite)</f>
        <v>#VALUE!</v>
      </c>
      <c r="M68" s="71" t="b">
        <v>0</v>
      </c>
      <c r="P68" s="16" t="str">
        <f t="shared" si="11"/>
        <v>Dp</v>
      </c>
      <c r="Q68" s="16" t="e">
        <f t="shared" ref="Q68:Q71" si="15">D68</f>
        <v>#N/A</v>
      </c>
      <c r="R68" s="9" t="e">
        <f t="shared" ref="R68:R71" si="16">L68</f>
        <v>#VALUE!</v>
      </c>
      <c r="S68" s="9" t="b">
        <f t="shared" ref="S68:S71" si="17">M68</f>
        <v>0</v>
      </c>
      <c r="T68" s="9" t="e">
        <v>#N/A</v>
      </c>
      <c r="U68" s="9" t="e">
        <f>_xll.qlRateHelperQuoteName(T68,Trigger)</f>
        <v>#VALUE!</v>
      </c>
      <c r="V68" s="442" t="e">
        <f>_xll.qlRateHelperQuoteValue(T68,_xll.ohTrigger(Trigger,TriggerON))</f>
        <v>#VALUE!</v>
      </c>
      <c r="W68" s="243" t="str">
        <f>IFERROR(_xll.qlFuturesRateHelperConvexityAdjustment(T68,Trigger),"--")</f>
        <v>--</v>
      </c>
      <c r="X68" s="10" t="e">
        <f>_xll.qlRateHelperEarliestDate(T68,Trigger)</f>
        <v>#VALUE!</v>
      </c>
      <c r="Y68" s="10" t="e">
        <f>_xll.qlRateHelperLatestDate(T68,Trigger)</f>
        <v>#VALUE!</v>
      </c>
      <c r="Z68" s="161" t="e">
        <v>#N/A</v>
      </c>
      <c r="AN68" s="100" t="s">
        <v>201</v>
      </c>
      <c r="AO68" s="101">
        <f>_xll.qlInterestRateIndexFixingDate($AT$2,AP68,Trigger)</f>
        <v>42303</v>
      </c>
      <c r="AP68" s="101">
        <f>_xll.qlCalendarAdvance(Calendar,AP67,AN68,"f",,Trigger)</f>
        <v>42303</v>
      </c>
      <c r="AQ68" s="101">
        <f>_xll.qlInterestRateIndexMaturity($AT$2,AP68,Trigger)</f>
        <v>42304</v>
      </c>
      <c r="AR68" s="246">
        <f>_xll.qlIndexFixing($AT$1,AO68,TRUE,_xll.ohTrigger(Trigger,Trigger1M))</f>
        <v>-1.3036204309235799E-3</v>
      </c>
      <c r="AS68" s="246">
        <f>IFERROR(_xll.qlIndexFixing($AT$2,AO68,TRUE,_xll.ohTrigger(Trigger,Trigger1M)),#N/A)</f>
        <v>-1.3036204309235799E-3</v>
      </c>
      <c r="AT68" s="80"/>
    </row>
    <row r="69" spans="1:46" ht="11.25" customHeight="1" x14ac:dyDescent="0.2">
      <c r="A69" s="69" t="s">
        <v>41</v>
      </c>
      <c r="B69" s="72" t="e">
        <v>#N/A</v>
      </c>
      <c r="C69" s="70" t="e">
        <v>#N/A</v>
      </c>
      <c r="D69" s="70" t="e">
        <f t="shared" si="10"/>
        <v>#N/A</v>
      </c>
      <c r="E69" s="71" t="e">
        <f t="shared" si="13"/>
        <v>#N/A</v>
      </c>
      <c r="F69" s="78" t="e">
        <f t="shared" si="9"/>
        <v>#N/A</v>
      </c>
      <c r="G69" s="73" t="e">
        <f t="shared" si="14"/>
        <v>#N/A</v>
      </c>
      <c r="H69" s="74" t="s">
        <v>45</v>
      </c>
      <c r="I69" s="361" t="e">
        <v>#N/A</v>
      </c>
      <c r="J69" s="361" t="str">
        <f>IFERROR(_xll.qlSimpleQuote(A69&amp;IF(LEFT(B69,1)="#","STUB",B69),I69,,Permanent,Trigger,TRUE),"--")</f>
        <v>--</v>
      </c>
      <c r="K69" s="167" t="e">
        <f t="shared" si="12"/>
        <v>#N/A</v>
      </c>
      <c r="L69" s="76" t="e">
        <f>_xll.qlOISRateHelper(,E69,IF(RIGHT($D69,1)="N","1D",$D69),IF(DataSelect="Mx_Live",$K69,$J69),$L$1,,Permanent,Trigger,ObjectOverwrite)</f>
        <v>#VALUE!</v>
      </c>
      <c r="M69" s="71" t="b">
        <v>0</v>
      </c>
      <c r="P69" s="16" t="str">
        <f t="shared" si="11"/>
        <v>Dp</v>
      </c>
      <c r="Q69" s="16" t="e">
        <f t="shared" si="15"/>
        <v>#N/A</v>
      </c>
      <c r="R69" s="9" t="e">
        <f t="shared" si="16"/>
        <v>#VALUE!</v>
      </c>
      <c r="S69" s="9" t="b">
        <f t="shared" si="17"/>
        <v>0</v>
      </c>
      <c r="T69" s="9" t="e">
        <v>#N/A</v>
      </c>
      <c r="U69" s="9" t="e">
        <f>_xll.qlRateHelperQuoteName(T69,Trigger)</f>
        <v>#VALUE!</v>
      </c>
      <c r="V69" s="442" t="e">
        <f>_xll.qlRateHelperQuoteValue(T69,_xll.ohTrigger(Trigger,TriggerON))</f>
        <v>#VALUE!</v>
      </c>
      <c r="W69" s="243" t="str">
        <f>IFERROR(_xll.qlFuturesRateHelperConvexityAdjustment(T69,Trigger),"--")</f>
        <v>--</v>
      </c>
      <c r="X69" s="10" t="e">
        <f>_xll.qlRateHelperEarliestDate(T69,Trigger)</f>
        <v>#VALUE!</v>
      </c>
      <c r="Y69" s="10" t="e">
        <f>_xll.qlRateHelperLatestDate(T69,Trigger)</f>
        <v>#VALUE!</v>
      </c>
      <c r="Z69" s="161" t="e">
        <v>#N/A</v>
      </c>
      <c r="AN69" s="100" t="s">
        <v>201</v>
      </c>
      <c r="AO69" s="101">
        <f>_xll.qlInterestRateIndexFixingDate($AT$2,AP69,Trigger)</f>
        <v>42304</v>
      </c>
      <c r="AP69" s="101">
        <f>_xll.qlCalendarAdvance(Calendar,AP68,AN69,"f",,Trigger)</f>
        <v>42304</v>
      </c>
      <c r="AQ69" s="101">
        <f>_xll.qlInterestRateIndexMaturity($AT$2,AP69,Trigger)</f>
        <v>42305</v>
      </c>
      <c r="AR69" s="246">
        <f>_xll.qlIndexFixing($AT$1,AO69,TRUE,_xll.ohTrigger(Trigger,Trigger1M))</f>
        <v>-1.3071233205419475E-3</v>
      </c>
      <c r="AS69" s="246">
        <f>IFERROR(_xll.qlIndexFixing($AT$2,AO69,TRUE,_xll.ohTrigger(Trigger,Trigger1M)),#N/A)</f>
        <v>-1.3071233205419475E-3</v>
      </c>
      <c r="AT69" s="80"/>
    </row>
    <row r="70" spans="1:46" ht="11.25" customHeight="1" x14ac:dyDescent="0.2">
      <c r="A70" s="69" t="s">
        <v>41</v>
      </c>
      <c r="B70" s="72" t="e">
        <v>#N/A</v>
      </c>
      <c r="C70" s="70" t="e">
        <v>#N/A</v>
      </c>
      <c r="D70" s="70" t="e">
        <f t="shared" si="10"/>
        <v>#N/A</v>
      </c>
      <c r="E70" s="71" t="e">
        <f t="shared" si="13"/>
        <v>#N/A</v>
      </c>
      <c r="F70" s="78" t="e">
        <f t="shared" si="9"/>
        <v>#N/A</v>
      </c>
      <c r="G70" s="73" t="e">
        <f t="shared" si="14"/>
        <v>#N/A</v>
      </c>
      <c r="H70" s="74" t="s">
        <v>45</v>
      </c>
      <c r="I70" s="361" t="e">
        <v>#N/A</v>
      </c>
      <c r="J70" s="361" t="str">
        <f>IFERROR(_xll.qlSimpleQuote(A70&amp;IF(LEFT(B70,1)="#","STUB",B70),I70,,Permanent,Trigger,TRUE),"--")</f>
        <v>--</v>
      </c>
      <c r="K70" s="167" t="e">
        <f t="shared" si="12"/>
        <v>#N/A</v>
      </c>
      <c r="L70" s="76" t="e">
        <f>_xll.qlOISRateHelper(,E70,IF(RIGHT($D70,1)="N","1D",$D70),IF(DataSelect="Mx_Live",$K70,$J70),$L$1,,Permanent,Trigger,ObjectOverwrite)</f>
        <v>#VALUE!</v>
      </c>
      <c r="M70" s="71" t="b">
        <v>0</v>
      </c>
      <c r="P70" s="16" t="str">
        <f t="shared" si="11"/>
        <v>Dp</v>
      </c>
      <c r="Q70" s="16" t="e">
        <f t="shared" si="15"/>
        <v>#N/A</v>
      </c>
      <c r="R70" s="9" t="e">
        <f t="shared" si="16"/>
        <v>#VALUE!</v>
      </c>
      <c r="S70" s="9" t="b">
        <f t="shared" si="17"/>
        <v>0</v>
      </c>
      <c r="T70" s="9" t="e">
        <v>#N/A</v>
      </c>
      <c r="U70" s="9" t="e">
        <f>_xll.qlRateHelperQuoteName(T70,Trigger)</f>
        <v>#VALUE!</v>
      </c>
      <c r="V70" s="442" t="e">
        <f>_xll.qlRateHelperQuoteValue(T70,_xll.ohTrigger(Trigger,TriggerON))</f>
        <v>#VALUE!</v>
      </c>
      <c r="W70" s="243" t="str">
        <f>IFERROR(_xll.qlFuturesRateHelperConvexityAdjustment(T70,Trigger),"--")</f>
        <v>--</v>
      </c>
      <c r="X70" s="10" t="e">
        <f>_xll.qlRateHelperEarliestDate(T70,Trigger)</f>
        <v>#VALUE!</v>
      </c>
      <c r="Y70" s="10" t="e">
        <f>_xll.qlRateHelperLatestDate(T70,Trigger)</f>
        <v>#VALUE!</v>
      </c>
      <c r="Z70" s="161" t="e">
        <v>#N/A</v>
      </c>
      <c r="AN70" s="100" t="s">
        <v>201</v>
      </c>
      <c r="AO70" s="101">
        <f>_xll.qlInterestRateIndexFixingDate($AT$2,AP70,Trigger)</f>
        <v>42305</v>
      </c>
      <c r="AP70" s="101">
        <f>_xll.qlCalendarAdvance(Calendar,AP69,AN70,"f",,Trigger)</f>
        <v>42305</v>
      </c>
      <c r="AQ70" s="101">
        <f>_xll.qlInterestRateIndexMaturity($AT$2,AP70,Trigger)</f>
        <v>42306</v>
      </c>
      <c r="AR70" s="246">
        <f>_xll.qlIndexFixing($AT$1,AO70,TRUE,_xll.ohTrigger(Trigger,Trigger1M))</f>
        <v>-1.3104092583837712E-3</v>
      </c>
      <c r="AS70" s="246">
        <f>IFERROR(_xll.qlIndexFixing($AT$2,AO70,TRUE,_xll.ohTrigger(Trigger,Trigger1M)),#N/A)</f>
        <v>-1.3104092583837712E-3</v>
      </c>
      <c r="AT70" s="80"/>
    </row>
    <row r="71" spans="1:46" ht="11.25" customHeight="1" x14ac:dyDescent="0.2">
      <c r="A71" s="4" t="s">
        <v>41</v>
      </c>
      <c r="B71" s="13" t="e">
        <v>#N/A</v>
      </c>
      <c r="C71" s="14" t="e">
        <v>#N/A</v>
      </c>
      <c r="D71" s="14" t="e">
        <f t="shared" si="10"/>
        <v>#N/A</v>
      </c>
      <c r="E71" s="12" t="e">
        <f t="shared" si="13"/>
        <v>#N/A</v>
      </c>
      <c r="F71" s="18" t="e">
        <f t="shared" si="9"/>
        <v>#N/A</v>
      </c>
      <c r="G71" s="15" t="e">
        <f t="shared" si="14"/>
        <v>#N/A</v>
      </c>
      <c r="H71" s="5" t="s">
        <v>45</v>
      </c>
      <c r="I71" s="363" t="e">
        <v>#N/A</v>
      </c>
      <c r="J71" s="363" t="str">
        <f>IFERROR(_xll.qlSimpleQuote(A71&amp;IF(LEFT(B71,1)="#","STUB",B71),I71,,Permanent,Trigger,TRUE),"--")</f>
        <v>--</v>
      </c>
      <c r="K71" s="169" t="e">
        <f t="shared" si="12"/>
        <v>#N/A</v>
      </c>
      <c r="L71" s="7" t="e">
        <f>_xll.qlOISRateHelper(,E71,IF(RIGHT($D71,1)="N","1D",$D71),IF(DataSelect="Mx_Live",$K71,$J71),$L$1,,Permanent,Trigger,ObjectOverwrite)</f>
        <v>#VALUE!</v>
      </c>
      <c r="M71" s="12" t="b">
        <v>0</v>
      </c>
      <c r="P71" s="17" t="str">
        <f t="shared" si="11"/>
        <v>Dp</v>
      </c>
      <c r="Q71" s="17" t="e">
        <f t="shared" si="15"/>
        <v>#N/A</v>
      </c>
      <c r="R71" s="11" t="e">
        <f t="shared" si="16"/>
        <v>#VALUE!</v>
      </c>
      <c r="S71" s="11" t="b">
        <f t="shared" si="17"/>
        <v>0</v>
      </c>
      <c r="T71" s="11" t="e">
        <v>#N/A</v>
      </c>
      <c r="U71" s="11" t="e">
        <f>_xll.qlRateHelperQuoteName(T71,Trigger)</f>
        <v>#VALUE!</v>
      </c>
      <c r="V71" s="443" t="e">
        <f>_xll.qlRateHelperQuoteValue(T71,_xll.ohTrigger(Trigger,TriggerON))</f>
        <v>#VALUE!</v>
      </c>
      <c r="W71" s="244" t="str">
        <f>IFERROR(_xll.qlFuturesRateHelperConvexityAdjustment(T71,Trigger),"--")</f>
        <v>--</v>
      </c>
      <c r="X71" s="19" t="e">
        <f>_xll.qlRateHelperEarliestDate(T71,Trigger)</f>
        <v>#VALUE!</v>
      </c>
      <c r="Y71" s="19" t="e">
        <f>_xll.qlRateHelperLatestDate(T71,Trigger)</f>
        <v>#VALUE!</v>
      </c>
      <c r="Z71" s="162" t="e">
        <v>#N/A</v>
      </c>
      <c r="AN71" s="100" t="s">
        <v>201</v>
      </c>
      <c r="AO71" s="101">
        <f>_xll.qlInterestRateIndexFixingDate($AT$2,AP71,Trigger)</f>
        <v>42306</v>
      </c>
      <c r="AP71" s="101">
        <f>_xll.qlCalendarAdvance(Calendar,AP70,AN71,"f",,Trigger)</f>
        <v>42306</v>
      </c>
      <c r="AQ71" s="101">
        <f>_xll.qlInterestRateIndexMaturity($AT$2,AP71,Trigger)</f>
        <v>42307</v>
      </c>
      <c r="AR71" s="246">
        <f>_xll.qlIndexFixing($AT$1,AO71,TRUE,_xll.ohTrigger(Trigger,Trigger1M))</f>
        <v>-1.3134782446089233E-3</v>
      </c>
      <c r="AS71" s="246">
        <f>IFERROR(_xll.qlIndexFixing($AT$2,AO71,TRUE,_xll.ohTrigger(Trigger,Trigger1M)),#N/A)</f>
        <v>-1.3134782446089233E-3</v>
      </c>
      <c r="AT71" s="80"/>
    </row>
    <row r="72" spans="1:46" ht="11.25" customHeight="1" x14ac:dyDescent="0.2">
      <c r="AN72" s="100" t="s">
        <v>201</v>
      </c>
      <c r="AO72" s="101">
        <f>_xll.qlInterestRateIndexFixingDate($AT$2,AP72,Trigger)</f>
        <v>42307</v>
      </c>
      <c r="AP72" s="101">
        <f>_xll.qlCalendarAdvance(Calendar,AP71,AN72,"f",,Trigger)</f>
        <v>42307</v>
      </c>
      <c r="AQ72" s="101">
        <f>_xll.qlInterestRateIndexMaturity($AT$2,AP72,Trigger)</f>
        <v>42310</v>
      </c>
      <c r="AR72" s="246">
        <f>_xll.qlIndexFixing($AT$1,AO72,TRUE,_xll.ohTrigger(Trigger,Trigger1M))</f>
        <v>-1.3188882131354163E-3</v>
      </c>
      <c r="AS72" s="246">
        <f>IFERROR(_xll.qlIndexFixing($AT$2,AO72,TRUE,_xll.ohTrigger(Trigger,Trigger1M)),#N/A)</f>
        <v>-1.3188882131354163E-3</v>
      </c>
    </row>
    <row r="73" spans="1:46" ht="11.25" customHeight="1" x14ac:dyDescent="0.2">
      <c r="AN73" s="100" t="s">
        <v>201</v>
      </c>
      <c r="AO73" s="101">
        <f>_xll.qlInterestRateIndexFixingDate($AT$2,AP73,Trigger)</f>
        <v>42310</v>
      </c>
      <c r="AP73" s="101">
        <f>_xll.qlCalendarAdvance(Calendar,AP72,AN73,"f",,Trigger)</f>
        <v>42310</v>
      </c>
      <c r="AQ73" s="101">
        <f>_xll.qlInterestRateIndexMaturity($AT$2,AP73,Trigger)</f>
        <v>42311</v>
      </c>
      <c r="AR73" s="246">
        <f>_xll.qlIndexFixing($AT$1,AO73,TRUE,_xll.ohTrigger(Trigger,Trigger1M))</f>
        <v>-1.3235846733428147E-3</v>
      </c>
      <c r="AS73" s="246">
        <f>IFERROR(_xll.qlIndexFixing($AT$2,AO73,TRUE,_xll.ohTrigger(Trigger,Trigger1M)),#N/A)</f>
        <v>-1.3235846733428147E-3</v>
      </c>
    </row>
    <row r="74" spans="1:46" ht="11.25" customHeight="1" x14ac:dyDescent="0.2">
      <c r="AN74" s="100" t="s">
        <v>201</v>
      </c>
      <c r="AO74" s="101">
        <f>_xll.qlInterestRateIndexFixingDate($AT$2,AP74,Trigger)</f>
        <v>42311</v>
      </c>
      <c r="AP74" s="101">
        <f>_xll.qlCalendarAdvance(Calendar,AP73,AN74,"f",,Trigger)</f>
        <v>42311</v>
      </c>
      <c r="AQ74" s="101">
        <f>_xll.qlInterestRateIndexMaturity($AT$2,AP74,Trigger)</f>
        <v>42312</v>
      </c>
      <c r="AR74" s="246">
        <f>_xll.qlIndexFixing($AT$1,AO74,TRUE,_xll.ohTrigger(Trigger,Trigger1M))</f>
        <v>-1.3255689014846084E-3</v>
      </c>
      <c r="AS74" s="246">
        <f>IFERROR(_xll.qlIndexFixing($AT$2,AO74,TRUE,_xll.ohTrigger(Trigger,Trigger1M)),#N/A)</f>
        <v>-1.3255689014846084E-3</v>
      </c>
    </row>
    <row r="75" spans="1:46" ht="11.25" customHeight="1" x14ac:dyDescent="0.2">
      <c r="AN75" s="100" t="s">
        <v>201</v>
      </c>
      <c r="AO75" s="101">
        <f>_xll.qlInterestRateIndexFixingDate($AT$2,AP75,Trigger)</f>
        <v>42312</v>
      </c>
      <c r="AP75" s="101">
        <f>_xll.qlCalendarAdvance(Calendar,AP74,AN75,"f",,Trigger)</f>
        <v>42312</v>
      </c>
      <c r="AQ75" s="101">
        <f>_xll.qlInterestRateIndexMaturity($AT$2,AP75,Trigger)</f>
        <v>42313</v>
      </c>
      <c r="AR75" s="246">
        <f>_xll.qlIndexFixing($AT$1,AO75,TRUE,_xll.ohTrigger(Trigger,Trigger1M))</f>
        <v>-1.3273361779697623E-3</v>
      </c>
      <c r="AS75" s="246">
        <f>IFERROR(_xll.qlIndexFixing($AT$2,AO75,TRUE,_xll.ohTrigger(Trigger,Trigger1M)),#N/A)</f>
        <v>-1.3273361779697623E-3</v>
      </c>
    </row>
    <row r="76" spans="1:46" ht="11.25" customHeight="1" x14ac:dyDescent="0.2">
      <c r="AN76" s="100" t="s">
        <v>201</v>
      </c>
      <c r="AO76" s="101">
        <f>_xll.qlInterestRateIndexFixingDate($AT$2,AP76,Trigger)</f>
        <v>42313</v>
      </c>
      <c r="AP76" s="101">
        <f>_xll.qlCalendarAdvance(Calendar,AP75,AN76,"f",,Trigger)</f>
        <v>42313</v>
      </c>
      <c r="AQ76" s="101">
        <f>_xll.qlInterestRateIndexMaturity($AT$2,AP76,Trigger)</f>
        <v>42314</v>
      </c>
      <c r="AR76" s="246">
        <f>_xll.qlIndexFixing($AT$1,AO76,TRUE,_xll.ohTrigger(Trigger,Trigger1M))</f>
        <v>-1.3288865028782126E-3</v>
      </c>
      <c r="AS76" s="246">
        <f>IFERROR(_xll.qlIndexFixing($AT$2,AO76,TRUE,_xll.ohTrigger(Trigger,Trigger1M)),#N/A)</f>
        <v>-1.3288865028782126E-3</v>
      </c>
    </row>
    <row r="77" spans="1:46" ht="11.25" customHeight="1" x14ac:dyDescent="0.2">
      <c r="AN77" s="100" t="s">
        <v>201</v>
      </c>
      <c r="AO77" s="101">
        <f>_xll.qlInterestRateIndexFixingDate($AT$2,AP77,Trigger)</f>
        <v>42314</v>
      </c>
      <c r="AP77" s="101">
        <f>_xll.qlCalendarAdvance(Calendar,AP76,AN77,"f",,Trigger)</f>
        <v>42314</v>
      </c>
      <c r="AQ77" s="101">
        <f>_xll.qlInterestRateIndexMaturity($AT$2,AP77,Trigger)</f>
        <v>42317</v>
      </c>
      <c r="AR77" s="246">
        <f>_xll.qlIndexFixing($AT$1,AO77,TRUE,_xll.ohTrigger(Trigger,Trigger1M))</f>
        <v>-1.331259057697487E-3</v>
      </c>
      <c r="AS77" s="246">
        <f>IFERROR(_xll.qlIndexFixing($AT$2,AO77,TRUE,_xll.ohTrigger(Trigger,Trigger1M)),#N/A)</f>
        <v>-1.331259057697487E-3</v>
      </c>
    </row>
    <row r="78" spans="1:46" ht="11.25" customHeight="1" x14ac:dyDescent="0.2">
      <c r="AN78" s="100" t="s">
        <v>201</v>
      </c>
      <c r="AO78" s="101">
        <f>_xll.qlInterestRateIndexFixingDate($AT$2,AP78,Trigger)</f>
        <v>42317</v>
      </c>
      <c r="AP78" s="101">
        <f>_xll.qlCalendarAdvance(Calendar,AP77,AN78,"f",,Trigger)</f>
        <v>42317</v>
      </c>
      <c r="AQ78" s="101">
        <f>_xll.qlInterestRateIndexMaturity($AT$2,AP78,Trigger)</f>
        <v>42318</v>
      </c>
      <c r="AR78" s="246">
        <f>_xll.qlIndexFixing($AT$1,AO78,TRUE,_xll.ohTrigger(Trigger,Trigger1M))</f>
        <v>-1.3329182864252331E-3</v>
      </c>
      <c r="AS78" s="246">
        <f>IFERROR(_xll.qlIndexFixing($AT$2,AO78,TRUE,_xll.ohTrigger(Trigger,Trigger1M)),#N/A)</f>
        <v>-1.3329182864252331E-3</v>
      </c>
    </row>
    <row r="79" spans="1:46" ht="11.25" customHeight="1" x14ac:dyDescent="0.2">
      <c r="AN79" s="100" t="s">
        <v>201</v>
      </c>
      <c r="AO79" s="101">
        <f>_xll.qlInterestRateIndexFixingDate($AT$2,AP79,Trigger)</f>
        <v>42318</v>
      </c>
      <c r="AP79" s="101">
        <f>_xll.qlCalendarAdvance(Calendar,AP78,AN79,"f",,Trigger)</f>
        <v>42318</v>
      </c>
      <c r="AQ79" s="101">
        <f>_xll.qlInterestRateIndexMaturity($AT$2,AP79,Trigger)</f>
        <v>42319</v>
      </c>
      <c r="AR79" s="246">
        <f>_xll.qlIndexFixing($AT$1,AO79,TRUE,_xll.ohTrigger(Trigger,Trigger1M))</f>
        <v>-1.3333838532902931E-3</v>
      </c>
      <c r="AS79" s="246">
        <f>IFERROR(_xll.qlIndexFixing($AT$2,AO79,TRUE,_xll.ohTrigger(Trigger,Trigger1M)),#N/A)</f>
        <v>-1.3333838532902931E-3</v>
      </c>
    </row>
    <row r="80" spans="1:46" ht="11.25" customHeight="1" x14ac:dyDescent="0.2">
      <c r="AN80" s="100" t="s">
        <v>201</v>
      </c>
      <c r="AO80" s="101">
        <f>_xll.qlInterestRateIndexFixingDate($AT$2,AP80,Trigger)</f>
        <v>42319</v>
      </c>
      <c r="AP80" s="101">
        <f>_xll.qlCalendarAdvance(Calendar,AP79,AN80,"f",,Trigger)</f>
        <v>42319</v>
      </c>
      <c r="AQ80" s="101">
        <f>_xll.qlInterestRateIndexMaturity($AT$2,AP80,Trigger)</f>
        <v>42320</v>
      </c>
      <c r="AR80" s="246">
        <f>_xll.qlIndexFixing($AT$1,AO80,TRUE,_xll.ohTrigger(Trigger,Trigger1M))</f>
        <v>-1.3336324686585854E-3</v>
      </c>
      <c r="AS80" s="246">
        <f>IFERROR(_xll.qlIndexFixing($AT$2,AO80,TRUE,_xll.ohTrigger(Trigger,Trigger1M)),#N/A)</f>
        <v>-1.3336324686585854E-3</v>
      </c>
    </row>
    <row r="81" spans="40:45" x14ac:dyDescent="0.2">
      <c r="AN81" s="100" t="s">
        <v>201</v>
      </c>
      <c r="AO81" s="101">
        <f>_xll.qlInterestRateIndexFixingDate($AT$2,AP81,Trigger)</f>
        <v>42320</v>
      </c>
      <c r="AP81" s="101">
        <f>_xll.qlCalendarAdvance(Calendar,AP80,AN81,"f",,Trigger)</f>
        <v>42320</v>
      </c>
      <c r="AQ81" s="101">
        <f>_xll.qlInterestRateIndexMaturity($AT$2,AP81,Trigger)</f>
        <v>42321</v>
      </c>
      <c r="AR81" s="246">
        <f>_xll.qlIndexFixing($AT$1,AO81,TRUE,_xll.ohTrigger(Trigger,Trigger1M))</f>
        <v>-1.333664132250334E-3</v>
      </c>
      <c r="AS81" s="246">
        <f>IFERROR(_xll.qlIndexFixing($AT$2,AO81,TRUE,_xll.ohTrigger(Trigger,Trigger1M)),#N/A)</f>
        <v>-1.333664132250334E-3</v>
      </c>
    </row>
    <row r="82" spans="40:45" x14ac:dyDescent="0.2">
      <c r="AN82" s="100" t="s">
        <v>201</v>
      </c>
      <c r="AO82" s="101">
        <f>_xll.qlInterestRateIndexFixingDate($AT$2,AP82,Trigger)</f>
        <v>42321</v>
      </c>
      <c r="AP82" s="101">
        <f>_xll.qlCalendarAdvance(Calendar,AP81,AN82,"f",,Trigger)</f>
        <v>42321</v>
      </c>
      <c r="AQ82" s="101">
        <f>_xll.qlInterestRateIndexMaturity($AT$2,AP82,Trigger)</f>
        <v>42324</v>
      </c>
      <c r="AR82" s="246">
        <f>_xll.qlIndexFixing($AT$1,AO82,TRUE,_xll.ohTrigger(Trigger,Trigger1M))</f>
        <v>-1.3329993518862437E-3</v>
      </c>
      <c r="AS82" s="246">
        <f>IFERROR(_xll.qlIndexFixing($AT$2,AO82,TRUE,_xll.ohTrigger(Trigger,Trigger1M)),#N/A)</f>
        <v>-1.3329993518862437E-3</v>
      </c>
    </row>
    <row r="83" spans="40:45" x14ac:dyDescent="0.2">
      <c r="AN83" s="100" t="s">
        <v>201</v>
      </c>
      <c r="AO83" s="101">
        <f>_xll.qlInterestRateIndexFixingDate($AT$2,AP83,Trigger)</f>
        <v>42324</v>
      </c>
      <c r="AP83" s="101">
        <f>_xll.qlCalendarAdvance(Calendar,AP82,AN83,"f",,Trigger)</f>
        <v>42324</v>
      </c>
      <c r="AQ83" s="101">
        <f>_xll.qlInterestRateIndexMaturity($AT$2,AP83,Trigger)</f>
        <v>42325</v>
      </c>
      <c r="AR83" s="246">
        <f>_xll.qlIndexFixing($AT$1,AO83,TRUE,_xll.ohTrigger(Trigger,Trigger1M))</f>
        <v>-1.3316212710501318E-3</v>
      </c>
      <c r="AS83" s="246">
        <f>IFERROR(_xll.qlIndexFixing($AT$2,AO83,TRUE,_xll.ohTrigger(Trigger,Trigger1M)),#N/A)</f>
        <v>-1.3316212710501318E-3</v>
      </c>
    </row>
    <row r="84" spans="40:45" x14ac:dyDescent="0.2">
      <c r="AN84" s="100" t="s">
        <v>201</v>
      </c>
      <c r="AO84" s="101">
        <f>_xll.qlInterestRateIndexFixingDate($AT$2,AP84,Trigger)</f>
        <v>42325</v>
      </c>
      <c r="AP84" s="101">
        <f>_xll.qlCalendarAdvance(Calendar,AP83,AN84,"f",,Trigger)</f>
        <v>42325</v>
      </c>
      <c r="AQ84" s="101">
        <f>_xll.qlInterestRateIndexMaturity($AT$2,AP84,Trigger)</f>
        <v>42326</v>
      </c>
      <c r="AR84" s="246">
        <f>_xll.qlIndexFixing($AT$1,AO84,TRUE,_xll.ohTrigger(Trigger,Trigger1M))</f>
        <v>-1.3305681768382982E-3</v>
      </c>
      <c r="AS84" s="246">
        <f>IFERROR(_xll.qlIndexFixing($AT$2,AO84,TRUE,_xll.ohTrigger(Trigger,Trigger1M)),#N/A)</f>
        <v>-1.3305681768382982E-3</v>
      </c>
    </row>
    <row r="85" spans="40:45" x14ac:dyDescent="0.2">
      <c r="AN85" s="100" t="s">
        <v>201</v>
      </c>
      <c r="AO85" s="101">
        <f>_xll.qlInterestRateIndexFixingDate($AT$2,AP85,Trigger)</f>
        <v>42326</v>
      </c>
      <c r="AP85" s="101">
        <f>_xll.qlCalendarAdvance(Calendar,AP84,AN85,"f",,Trigger)</f>
        <v>42326</v>
      </c>
      <c r="AQ85" s="101">
        <f>_xll.qlInterestRateIndexMaturity($AT$2,AP85,Trigger)</f>
        <v>42327</v>
      </c>
      <c r="AR85" s="246">
        <f>_xll.qlIndexFixing($AT$1,AO85,TRUE,_xll.ohTrigger(Trigger,Trigger1M))</f>
        <v>-1.3292981308898888E-3</v>
      </c>
      <c r="AS85" s="246">
        <f>IFERROR(_xll.qlIndexFixing($AT$2,AO85,TRUE,_xll.ohTrigger(Trigger,Trigger1M)),#N/A)</f>
        <v>-1.3292981308898888E-3</v>
      </c>
    </row>
    <row r="86" spans="40:45" x14ac:dyDescent="0.2">
      <c r="AN86" s="100" t="s">
        <v>201</v>
      </c>
      <c r="AO86" s="101">
        <f>_xll.qlInterestRateIndexFixingDate($AT$2,AP86,Trigger)</f>
        <v>42327</v>
      </c>
      <c r="AP86" s="101">
        <f>_xll.qlCalendarAdvance(Calendar,AP85,AN86,"f",,Trigger)</f>
        <v>42327</v>
      </c>
      <c r="AQ86" s="101">
        <f>_xll.qlInterestRateIndexMaturity($AT$2,AP86,Trigger)</f>
        <v>42328</v>
      </c>
      <c r="AR86" s="246">
        <f>_xll.qlIndexFixing($AT$1,AO86,TRUE,_xll.ohTrigger(Trigger,Trigger1M))</f>
        <v>-1.3278111333647757E-3</v>
      </c>
      <c r="AS86" s="246">
        <f>IFERROR(_xll.qlIndexFixing($AT$2,AO86,TRUE,_xll.ohTrigger(Trigger,Trigger1M)),#N/A)</f>
        <v>-1.3278111333647757E-3</v>
      </c>
    </row>
    <row r="87" spans="40:45" x14ac:dyDescent="0.2">
      <c r="AN87" s="100" t="s">
        <v>201</v>
      </c>
      <c r="AO87" s="101">
        <f>_xll.qlInterestRateIndexFixingDate($AT$2,AP87,Trigger)</f>
        <v>42328</v>
      </c>
      <c r="AP87" s="101">
        <f>_xll.qlCalendarAdvance(Calendar,AP86,AN87,"f",,Trigger)</f>
        <v>42328</v>
      </c>
      <c r="AQ87" s="101">
        <f>_xll.qlInterestRateIndexMaturity($AT$2,AP87,Trigger)</f>
        <v>42331</v>
      </c>
      <c r="AR87" s="246">
        <f>_xll.qlIndexFixing($AT$1,AO87,TRUE,_xll.ohTrigger(Trigger,Trigger1M))</f>
        <v>-1.3241090960880442E-3</v>
      </c>
      <c r="AS87" s="246">
        <f>IFERROR(_xll.qlIndexFixing($AT$2,AO87,TRUE,_xll.ohTrigger(Trigger,Trigger1M)),#N/A)</f>
        <v>-1.3241090960880442E-3</v>
      </c>
    </row>
    <row r="88" spans="40:45" x14ac:dyDescent="0.2">
      <c r="AN88" s="100" t="s">
        <v>201</v>
      </c>
      <c r="AO88" s="101">
        <f>_xll.qlInterestRateIndexFixingDate($AT$2,AP88,Trigger)</f>
        <v>42331</v>
      </c>
      <c r="AP88" s="101">
        <f>_xll.qlCalendarAdvance(Calendar,AP87,AN88,"f",,Trigger)</f>
        <v>42331</v>
      </c>
      <c r="AQ88" s="101">
        <f>_xll.qlInterestRateIndexMaturity($AT$2,AP88,Trigger)</f>
        <v>42332</v>
      </c>
      <c r="AR88" s="246">
        <f>_xll.qlIndexFixing($AT$1,AO88,TRUE,_xll.ohTrigger(Trigger,Trigger1M))</f>
        <v>-1.3196936272175108E-3</v>
      </c>
      <c r="AS88" s="246">
        <f>IFERROR(_xll.qlIndexFixing($AT$2,AO88,TRUE,_xll.ohTrigger(Trigger,Trigger1M)),#N/A)</f>
        <v>-1.3196936272175108E-3</v>
      </c>
    </row>
    <row r="89" spans="40:45" x14ac:dyDescent="0.2">
      <c r="AN89" s="100" t="s">
        <v>201</v>
      </c>
      <c r="AO89" s="101">
        <f>_xll.qlInterestRateIndexFixingDate($AT$2,AP89,Trigger)</f>
        <v>42332</v>
      </c>
      <c r="AP89" s="101">
        <f>_xll.qlCalendarAdvance(Calendar,AP88,AN89,"f",,Trigger)</f>
        <v>42332</v>
      </c>
      <c r="AQ89" s="101">
        <f>_xll.qlInterestRateIndexMaturity($AT$2,AP89,Trigger)</f>
        <v>42333</v>
      </c>
      <c r="AR89" s="246">
        <f>_xll.qlIndexFixing($AT$1,AO89,TRUE,_xll.ohTrigger(Trigger,Trigger1M))</f>
        <v>-1.3196503057111286E-3</v>
      </c>
      <c r="AS89" s="246">
        <f>IFERROR(_xll.qlIndexFixing($AT$2,AO89,TRUE,_xll.ohTrigger(Trigger,Trigger1M)),#N/A)</f>
        <v>-1.3196503057111286E-3</v>
      </c>
    </row>
    <row r="90" spans="40:45" x14ac:dyDescent="0.2">
      <c r="AN90" s="100" t="s">
        <v>201</v>
      </c>
      <c r="AO90" s="101">
        <f>_xll.qlInterestRateIndexFixingDate($AT$2,AP90,Trigger)</f>
        <v>42333</v>
      </c>
      <c r="AP90" s="101">
        <f>_xll.qlCalendarAdvance(Calendar,AP89,AN90,"f",,Trigger)</f>
        <v>42333</v>
      </c>
      <c r="AQ90" s="101">
        <f>_xll.qlInterestRateIndexMaturity($AT$2,AP90,Trigger)</f>
        <v>42334</v>
      </c>
      <c r="AR90" s="246">
        <f>_xll.qlIndexFixing($AT$1,AO90,TRUE,_xll.ohTrigger(Trigger,Trigger1M))</f>
        <v>-1.3218653911462042E-3</v>
      </c>
      <c r="AS90" s="246">
        <f>IFERROR(_xll.qlIndexFixing($AT$2,AO90,TRUE,_xll.ohTrigger(Trigger,Trigger1M)),#N/A)</f>
        <v>-1.3218653911462042E-3</v>
      </c>
    </row>
    <row r="91" spans="40:45" x14ac:dyDescent="0.2">
      <c r="AN91" s="100" t="s">
        <v>201</v>
      </c>
      <c r="AO91" s="101">
        <f>_xll.qlInterestRateIndexFixingDate($AT$2,AP91,Trigger)</f>
        <v>42334</v>
      </c>
      <c r="AP91" s="101">
        <f>_xll.qlCalendarAdvance(Calendar,AP90,AN91,"f",,Trigger)</f>
        <v>42334</v>
      </c>
      <c r="AQ91" s="101">
        <f>_xll.qlInterestRateIndexMaturity($AT$2,AP91,Trigger)</f>
        <v>42335</v>
      </c>
      <c r="AR91" s="246">
        <f>_xll.qlIndexFixing($AT$1,AO91,TRUE,_xll.ohTrigger(Trigger,Trigger1M))</f>
        <v>-1.3237839116087002E-3</v>
      </c>
      <c r="AS91" s="246">
        <f>IFERROR(_xll.qlIndexFixing($AT$2,AO91,TRUE,_xll.ohTrigger(Trigger,Trigger1M)),#N/A)</f>
        <v>-1.3237839116087002E-3</v>
      </c>
    </row>
    <row r="92" spans="40:45" x14ac:dyDescent="0.2">
      <c r="AN92" s="100" t="s">
        <v>201</v>
      </c>
      <c r="AO92" s="101">
        <f>_xll.qlInterestRateIndexFixingDate($AT$2,AP92,Trigger)</f>
        <v>42335</v>
      </c>
      <c r="AP92" s="101">
        <f>_xll.qlCalendarAdvance(Calendar,AP91,AN92,"f",,Trigger)</f>
        <v>42335</v>
      </c>
      <c r="AQ92" s="101">
        <f>_xll.qlInterestRateIndexMaturity($AT$2,AP92,Trigger)</f>
        <v>42338</v>
      </c>
      <c r="AR92" s="246">
        <f>_xll.qlIndexFixing($AT$1,AO92,TRUE,_xll.ohTrigger(Trigger,Trigger1M))</f>
        <v>-1.3266275138157368E-3</v>
      </c>
      <c r="AS92" s="246">
        <f>IFERROR(_xll.qlIndexFixing($AT$2,AO92,TRUE,_xll.ohTrigger(Trigger,Trigger1M)),#N/A)</f>
        <v>-1.3266275138157368E-3</v>
      </c>
    </row>
    <row r="93" spans="40:45" x14ac:dyDescent="0.2">
      <c r="AN93" s="100" t="s">
        <v>201</v>
      </c>
      <c r="AO93" s="101">
        <f>_xll.qlInterestRateIndexFixingDate($AT$2,AP93,Trigger)</f>
        <v>42338</v>
      </c>
      <c r="AP93" s="101">
        <f>_xll.qlCalendarAdvance(Calendar,AP92,AN93,"f",,Trigger)</f>
        <v>42338</v>
      </c>
      <c r="AQ93" s="101">
        <f>_xll.qlInterestRateIndexMaturity($AT$2,AP93,Trigger)</f>
        <v>42339</v>
      </c>
      <c r="AR93" s="246">
        <f>_xll.qlIndexFixing($AT$1,AO93,TRUE,_xll.ohTrigger(Trigger,Trigger1M))</f>
        <v>-1.3284923437328899E-3</v>
      </c>
      <c r="AS93" s="246">
        <f>IFERROR(_xll.qlIndexFixing($AT$2,AO93,TRUE,_xll.ohTrigger(Trigger,Trigger1M)),#N/A)</f>
        <v>-1.3284923437328899E-3</v>
      </c>
    </row>
    <row r="94" spans="40:45" x14ac:dyDescent="0.2">
      <c r="AN94" s="100" t="s">
        <v>201</v>
      </c>
      <c r="AO94" s="101">
        <f>_xll.qlInterestRateIndexFixingDate($AT$2,AP94,Trigger)</f>
        <v>42339</v>
      </c>
      <c r="AP94" s="101">
        <f>_xll.qlCalendarAdvance(Calendar,AP93,AN94,"f",,Trigger)</f>
        <v>42339</v>
      </c>
      <c r="AQ94" s="101">
        <f>_xll.qlInterestRateIndexMaturity($AT$2,AP94,Trigger)</f>
        <v>42340</v>
      </c>
      <c r="AR94" s="246">
        <f>_xll.qlIndexFixing($AT$1,AO94,TRUE,_xll.ohTrigger(Trigger,Trigger1M))</f>
        <v>-1.3289280393724567E-3</v>
      </c>
      <c r="AS94" s="246">
        <f>IFERROR(_xll.qlIndexFixing($AT$2,AO94,TRUE,_xll.ohTrigger(Trigger,Trigger1M)),#N/A)</f>
        <v>-1.3289280393724567E-3</v>
      </c>
    </row>
    <row r="95" spans="40:45" x14ac:dyDescent="0.2">
      <c r="AN95" s="100" t="s">
        <v>201</v>
      </c>
      <c r="AO95" s="101">
        <f>_xll.qlInterestRateIndexFixingDate($AT$2,AP95,Trigger)</f>
        <v>42340</v>
      </c>
      <c r="AP95" s="101">
        <f>_xll.qlCalendarAdvance(Calendar,AP94,AN95,"f",,Trigger)</f>
        <v>42340</v>
      </c>
      <c r="AQ95" s="101">
        <f>_xll.qlInterestRateIndexMaturity($AT$2,AP95,Trigger)</f>
        <v>42341</v>
      </c>
      <c r="AR95" s="246">
        <f>_xll.qlIndexFixing($AT$1,AO95,TRUE,_xll.ohTrigger(Trigger,Trigger1M))</f>
        <v>-1.3290671701193801E-3</v>
      </c>
      <c r="AS95" s="246">
        <f>IFERROR(_xll.qlIndexFixing($AT$2,AO95,TRUE,_xll.ohTrigger(Trigger,Trigger1M)),#N/A)</f>
        <v>-1.3290671701193801E-3</v>
      </c>
    </row>
    <row r="96" spans="40:45" x14ac:dyDescent="0.2">
      <c r="AN96" s="100" t="s">
        <v>201</v>
      </c>
      <c r="AO96" s="101">
        <f>_xll.qlInterestRateIndexFixingDate($AT$2,AP96,Trigger)</f>
        <v>42341</v>
      </c>
      <c r="AP96" s="101">
        <f>_xll.qlCalendarAdvance(Calendar,AP95,AN96,"f",,Trigger)</f>
        <v>42341</v>
      </c>
      <c r="AQ96" s="101">
        <f>_xll.qlInterestRateIndexMaturity($AT$2,AP96,Trigger)</f>
        <v>42342</v>
      </c>
      <c r="AR96" s="246">
        <f>_xll.qlIndexFixing($AT$1,AO96,TRUE,_xll.ohTrigger(Trigger,Trigger1M))</f>
        <v>-1.328909735813788E-3</v>
      </c>
      <c r="AS96" s="246">
        <f>IFERROR(_xll.qlIndexFixing($AT$2,AO96,TRUE,_xll.ohTrigger(Trigger,Trigger1M)),#N/A)</f>
        <v>-1.328909735813788E-3</v>
      </c>
    </row>
    <row r="97" spans="40:45" x14ac:dyDescent="0.2">
      <c r="AN97" s="100" t="s">
        <v>201</v>
      </c>
      <c r="AO97" s="101">
        <f>_xll.qlInterestRateIndexFixingDate($AT$2,AP97,Trigger)</f>
        <v>42342</v>
      </c>
      <c r="AP97" s="101">
        <f>_xll.qlCalendarAdvance(Calendar,AP96,AN97,"f",,Trigger)</f>
        <v>42342</v>
      </c>
      <c r="AQ97" s="101">
        <f>_xll.qlInterestRateIndexMaturity($AT$2,AP97,Trigger)</f>
        <v>42345</v>
      </c>
      <c r="AR97" s="246">
        <f>_xll.qlIndexFixing($AT$1,AO97,TRUE,_xll.ohTrigger(Trigger,Trigger1M))</f>
        <v>-1.3276014214635978E-3</v>
      </c>
      <c r="AS97" s="246">
        <f>IFERROR(_xll.qlIndexFixing($AT$2,AO97,TRUE,_xll.ohTrigger(Trigger,Trigger1M)),#N/A)</f>
        <v>-1.3276014214635978E-3</v>
      </c>
    </row>
    <row r="98" spans="40:45" x14ac:dyDescent="0.2">
      <c r="AN98" s="100" t="s">
        <v>201</v>
      </c>
      <c r="AO98" s="101">
        <f>_xll.qlInterestRateIndexFixingDate($AT$2,AP98,Trigger)</f>
        <v>42345</v>
      </c>
      <c r="AP98" s="101">
        <f>_xll.qlCalendarAdvance(Calendar,AP97,AN98,"f",,Trigger)</f>
        <v>42345</v>
      </c>
      <c r="AQ98" s="101">
        <f>_xll.qlInterestRateIndexMaturity($AT$2,AP98,Trigger)</f>
        <v>42346</v>
      </c>
      <c r="AR98" s="246">
        <f>_xll.qlIndexFixing($AT$1,AO98,TRUE,_xll.ohTrigger(Trigger,Trigger1M))</f>
        <v>-1.3253143491454011E-3</v>
      </c>
      <c r="AS98" s="246">
        <f>IFERROR(_xll.qlIndexFixing($AT$2,AO98,TRUE,_xll.ohTrigger(Trigger,Trigger1M)),#N/A)</f>
        <v>-1.3253143491454011E-3</v>
      </c>
    </row>
    <row r="99" spans="40:45" x14ac:dyDescent="0.2">
      <c r="AN99" s="100" t="s">
        <v>201</v>
      </c>
      <c r="AO99" s="101">
        <f>_xll.qlInterestRateIndexFixingDate($AT$2,AP99,Trigger)</f>
        <v>42346</v>
      </c>
      <c r="AP99" s="101">
        <f>_xll.qlCalendarAdvance(Calendar,AP98,AN99,"f",,Trigger)</f>
        <v>42346</v>
      </c>
      <c r="AQ99" s="101">
        <f>_xll.qlInterestRateIndexMaturity($AT$2,AP99,Trigger)</f>
        <v>42347</v>
      </c>
      <c r="AR99" s="246">
        <f>_xll.qlIndexFixing($AT$1,AO99,TRUE,_xll.ohTrigger(Trigger,Trigger1M))</f>
        <v>-1.3236740901767519E-3</v>
      </c>
      <c r="AS99" s="246">
        <f>IFERROR(_xll.qlIndexFixing($AT$2,AO99,TRUE,_xll.ohTrigger(Trigger,Trigger1M)),#N/A)</f>
        <v>-1.3236740901767519E-3</v>
      </c>
    </row>
    <row r="100" spans="40:45" x14ac:dyDescent="0.2">
      <c r="AN100" s="100" t="s">
        <v>201</v>
      </c>
      <c r="AO100" s="101">
        <f>_xll.qlInterestRateIndexFixingDate($AT$2,AP100,Trigger)</f>
        <v>42347</v>
      </c>
      <c r="AP100" s="101">
        <f>_xll.qlCalendarAdvance(Calendar,AP99,AN100,"f",,Trigger)</f>
        <v>42347</v>
      </c>
      <c r="AQ100" s="101">
        <f>_xll.qlInterestRateIndexMaturity($AT$2,AP100,Trigger)</f>
        <v>42348</v>
      </c>
      <c r="AR100" s="246">
        <f>_xll.qlIndexFixing($AT$1,AO100,TRUE,_xll.ohTrigger(Trigger,Trigger1M))</f>
        <v>-1.321737266035683E-3</v>
      </c>
      <c r="AS100" s="246">
        <f>IFERROR(_xll.qlIndexFixing($AT$2,AO100,TRUE,_xll.ohTrigger(Trigger,Trigger1M)),#N/A)</f>
        <v>-1.321737266035683E-3</v>
      </c>
    </row>
    <row r="101" spans="40:45" x14ac:dyDescent="0.2">
      <c r="AN101" s="100" t="s">
        <v>201</v>
      </c>
      <c r="AO101" s="101">
        <f>_xll.qlInterestRateIndexFixingDate($AT$2,AP101,Trigger)</f>
        <v>42348</v>
      </c>
      <c r="AP101" s="101">
        <f>_xll.qlCalendarAdvance(Calendar,AP100,AN101,"f",,Trigger)</f>
        <v>42348</v>
      </c>
      <c r="AQ101" s="101">
        <f>_xll.qlInterestRateIndexMaturity($AT$2,AP101,Trigger)</f>
        <v>42349</v>
      </c>
      <c r="AR101" s="246">
        <f>_xll.qlIndexFixing($AT$1,AO101,TRUE,_xll.ohTrigger(Trigger,Trigger1M))</f>
        <v>-1.3195038771218748E-3</v>
      </c>
      <c r="AS101" s="246">
        <f>IFERROR(_xll.qlIndexFixing($AT$2,AO101,TRUE,_xll.ohTrigger(Trigger,Trigger1M)),#N/A)</f>
        <v>-1.3195038771218748E-3</v>
      </c>
    </row>
    <row r="102" spans="40:45" x14ac:dyDescent="0.2">
      <c r="AN102" s="100" t="s">
        <v>201</v>
      </c>
      <c r="AO102" s="101">
        <f>_xll.qlInterestRateIndexFixingDate($AT$2,AP102,Trigger)</f>
        <v>42349</v>
      </c>
      <c r="AP102" s="101">
        <f>_xll.qlCalendarAdvance(Calendar,AP101,AN102,"f",,Trigger)</f>
        <v>42349</v>
      </c>
      <c r="AQ102" s="101">
        <f>_xll.qlInterestRateIndexMaturity($AT$2,AP102,Trigger)</f>
        <v>42352</v>
      </c>
      <c r="AR102" s="246">
        <f>_xll.qlIndexFixing($AT$1,AO102,TRUE,_xll.ohTrigger(Trigger,Trigger1M))</f>
        <v>-1.3140437527159321E-3</v>
      </c>
      <c r="AS102" s="246">
        <f>IFERROR(_xll.qlIndexFixing($AT$2,AO102,TRUE,_xll.ohTrigger(Trigger,Trigger1M)),#N/A)</f>
        <v>-1.3140437527159321E-3</v>
      </c>
    </row>
    <row r="103" spans="40:45" x14ac:dyDescent="0.2">
      <c r="AN103" s="100" t="s">
        <v>201</v>
      </c>
      <c r="AO103" s="101">
        <f>_xll.qlInterestRateIndexFixingDate($AT$2,AP103,Trigger)</f>
        <v>42352</v>
      </c>
      <c r="AP103" s="101">
        <f>_xll.qlCalendarAdvance(Calendar,AP102,AN103,"f",,Trigger)</f>
        <v>42352</v>
      </c>
      <c r="AQ103" s="101">
        <f>_xll.qlInterestRateIndexMaturity($AT$2,AP103,Trigger)</f>
        <v>42353</v>
      </c>
      <c r="AR103" s="246">
        <f>_xll.qlIndexFixing($AT$1,AO103,TRUE,_xll.ohTrigger(Trigger,Trigger1M))</f>
        <v>-1.307604671221263E-3</v>
      </c>
      <c r="AS103" s="246">
        <f>IFERROR(_xll.qlIndexFixing($AT$2,AO103,TRUE,_xll.ohTrigger(Trigger,Trigger1M)),#N/A)</f>
        <v>-1.307604671221263E-3</v>
      </c>
    </row>
    <row r="104" spans="40:45" x14ac:dyDescent="0.2">
      <c r="AN104" s="100" t="s">
        <v>201</v>
      </c>
      <c r="AO104" s="101">
        <f>_xll.qlInterestRateIndexFixingDate($AT$2,AP104,Trigger)</f>
        <v>42353</v>
      </c>
      <c r="AP104" s="101">
        <f>_xll.qlCalendarAdvance(Calendar,AP103,AN104,"f",,Trigger)</f>
        <v>42353</v>
      </c>
      <c r="AQ104" s="101">
        <f>_xll.qlInterestRateIndexMaturity($AT$2,AP104,Trigger)</f>
        <v>42354</v>
      </c>
      <c r="AR104" s="246">
        <f>_xll.qlIndexFixing($AT$1,AO104,TRUE,_xll.ohTrigger(Trigger,Trigger1M))</f>
        <v>-1.3038884572846854E-3</v>
      </c>
      <c r="AS104" s="246">
        <f>IFERROR(_xll.qlIndexFixing($AT$2,AO104,TRUE,_xll.ohTrigger(Trigger,Trigger1M)),#N/A)</f>
        <v>-1.3038884572846854E-3</v>
      </c>
    </row>
    <row r="105" spans="40:45" x14ac:dyDescent="0.2">
      <c r="AN105" s="100" t="s">
        <v>201</v>
      </c>
      <c r="AO105" s="101">
        <f>_xll.qlInterestRateIndexFixingDate($AT$2,AP105,Trigger)</f>
        <v>42354</v>
      </c>
      <c r="AP105" s="101">
        <f>_xll.qlCalendarAdvance(Calendar,AP104,AN105,"f",,Trigger)</f>
        <v>42354</v>
      </c>
      <c r="AQ105" s="101">
        <f>_xll.qlInterestRateIndexMaturity($AT$2,AP105,Trigger)</f>
        <v>42355</v>
      </c>
      <c r="AR105" s="246">
        <f>_xll.qlIndexFixing($AT$1,AO105,TRUE,_xll.ohTrigger(Trigger,Trigger1M))</f>
        <v>-1.2998756783355603E-3</v>
      </c>
      <c r="AS105" s="246">
        <f>IFERROR(_xll.qlIndexFixing($AT$2,AO105,TRUE,_xll.ohTrigger(Trigger,Trigger1M)),#N/A)</f>
        <v>-1.2998756783355603E-3</v>
      </c>
    </row>
    <row r="106" spans="40:45" x14ac:dyDescent="0.2">
      <c r="AN106" s="100" t="s">
        <v>201</v>
      </c>
      <c r="AO106" s="101">
        <f>_xll.qlInterestRateIndexFixingDate($AT$2,AP106,Trigger)</f>
        <v>42355</v>
      </c>
      <c r="AP106" s="101">
        <f>_xll.qlCalendarAdvance(Calendar,AP105,AN106,"f",,Trigger)</f>
        <v>42355</v>
      </c>
      <c r="AQ106" s="101">
        <f>_xll.qlInterestRateIndexMaturity($AT$2,AP106,Trigger)</f>
        <v>42356</v>
      </c>
      <c r="AR106" s="246">
        <f>_xll.qlIndexFixing($AT$1,AO106,TRUE,_xll.ohTrigger(Trigger,Trigger1M))</f>
        <v>-1.2955663342539836E-3</v>
      </c>
      <c r="AS106" s="246">
        <f>IFERROR(_xll.qlIndexFixing($AT$2,AO106,TRUE,_xll.ohTrigger(Trigger,Trigger1M)),#N/A)</f>
        <v>-1.2955663342539836E-3</v>
      </c>
    </row>
    <row r="107" spans="40:45" x14ac:dyDescent="0.2">
      <c r="AN107" s="100" t="s">
        <v>201</v>
      </c>
      <c r="AO107" s="101">
        <f>_xll.qlInterestRateIndexFixingDate($AT$2,AP107,Trigger)</f>
        <v>42356</v>
      </c>
      <c r="AP107" s="101">
        <f>_xll.qlCalendarAdvance(Calendar,AP106,AN107,"f",,Trigger)</f>
        <v>42356</v>
      </c>
      <c r="AQ107" s="101">
        <f>_xll.qlInterestRateIndexMaturity($AT$2,AP107,Trigger)</f>
        <v>42359</v>
      </c>
      <c r="AR107" s="246">
        <f>_xll.qlIndexFixing($AT$1,AO107,TRUE,_xll.ohTrigger(Trigger,Trigger1M))</f>
        <v>-1.2859545026167041E-3</v>
      </c>
      <c r="AS107" s="246">
        <f>IFERROR(_xll.qlIndexFixing($AT$2,AO107,TRUE,_xll.ohTrigger(Trigger,Trigger1M)),#N/A)</f>
        <v>-1.2859545026167041E-3</v>
      </c>
    </row>
    <row r="108" spans="40:45" x14ac:dyDescent="0.2">
      <c r="AN108" s="100" t="s">
        <v>201</v>
      </c>
      <c r="AO108" s="101">
        <f>_xll.qlInterestRateIndexFixingDate($AT$2,AP108,Trigger)</f>
        <v>42359</v>
      </c>
      <c r="AP108" s="101">
        <f>_xll.qlCalendarAdvance(Calendar,AP107,AN108,"f",,Trigger)</f>
        <v>42359</v>
      </c>
      <c r="AQ108" s="101">
        <f>_xll.qlInterestRateIndexMaturity($AT$2,AP108,Trigger)</f>
        <v>42360</v>
      </c>
      <c r="AR108" s="246">
        <f>_xll.qlIndexFixing($AT$1,AO108,TRUE,_xll.ohTrigger(Trigger,Trigger1M))</f>
        <v>-1.27536330784217E-3</v>
      </c>
      <c r="AS108" s="246">
        <f>IFERROR(_xll.qlIndexFixing($AT$2,AO108,TRUE,_xll.ohTrigger(Trigger,Trigger1M)),#N/A)</f>
        <v>-1.27536330784217E-3</v>
      </c>
    </row>
    <row r="109" spans="40:45" x14ac:dyDescent="0.2">
      <c r="AN109" s="100" t="s">
        <v>201</v>
      </c>
      <c r="AO109" s="101">
        <f>_xll.qlInterestRateIndexFixingDate($AT$2,AP109,Trigger)</f>
        <v>42360</v>
      </c>
      <c r="AP109" s="101">
        <f>_xll.qlCalendarAdvance(Calendar,AP108,AN109,"f",,Trigger)</f>
        <v>42360</v>
      </c>
      <c r="AQ109" s="101">
        <f>_xll.qlInterestRateIndexMaturity($AT$2,AP109,Trigger)</f>
        <v>42361</v>
      </c>
      <c r="AR109" s="246">
        <f>_xll.qlIndexFixing($AT$1,AO109,TRUE,_xll.ohTrigger(Trigger,Trigger1M))</f>
        <v>-1.2695711384980157E-3</v>
      </c>
      <c r="AS109" s="246">
        <f>IFERROR(_xll.qlIndexFixing($AT$2,AO109,TRUE,_xll.ohTrigger(Trigger,Trigger1M)),#N/A)</f>
        <v>-1.2695711384980157E-3</v>
      </c>
    </row>
    <row r="110" spans="40:45" x14ac:dyDescent="0.2">
      <c r="AN110" s="100" t="s">
        <v>201</v>
      </c>
      <c r="AO110" s="101">
        <f>_xll.qlInterestRateIndexFixingDate($AT$2,AP110,Trigger)</f>
        <v>42361</v>
      </c>
      <c r="AP110" s="101">
        <f>_xll.qlCalendarAdvance(Calendar,AP109,AN110,"f",,Trigger)</f>
        <v>42361</v>
      </c>
      <c r="AQ110" s="101">
        <f>_xll.qlInterestRateIndexMaturity($AT$2,AP110,Trigger)</f>
        <v>42362</v>
      </c>
      <c r="AR110" s="246">
        <f>_xll.qlIndexFixing($AT$1,AO110,TRUE,_xll.ohTrigger(Trigger,Trigger1M))</f>
        <v>-1.2634824040613779E-3</v>
      </c>
      <c r="AS110" s="246">
        <f>IFERROR(_xll.qlIndexFixing($AT$2,AO110,TRUE,_xll.ohTrigger(Trigger,Trigger1M)),#N/A)</f>
        <v>-1.2634824040613779E-3</v>
      </c>
    </row>
    <row r="111" spans="40:45" x14ac:dyDescent="0.2">
      <c r="AN111" s="100" t="s">
        <v>201</v>
      </c>
      <c r="AO111" s="101">
        <f>_xll.qlInterestRateIndexFixingDate($AT$2,AP111,Trigger)</f>
        <v>42362</v>
      </c>
      <c r="AP111" s="101">
        <f>_xll.qlCalendarAdvance(Calendar,AP110,AN111,"f",,Trigger)</f>
        <v>42362</v>
      </c>
      <c r="AQ111" s="101">
        <f>_xll.qlInterestRateIndexMaturity($AT$2,AP111,Trigger)</f>
        <v>42366</v>
      </c>
      <c r="AR111" s="246">
        <f>_xll.qlIndexFixing($AT$1,AO111,TRUE,_xll.ohTrigger(Trigger,Trigger1M))</f>
        <v>-1.2466426815349596E-3</v>
      </c>
      <c r="AS111" s="246">
        <f>IFERROR(_xll.qlIndexFixing($AT$2,AO111,TRUE,_xll.ohTrigger(Trigger,Trigger1M)),#N/A)</f>
        <v>-1.2466426815349596E-3</v>
      </c>
    </row>
    <row r="112" spans="40:45" x14ac:dyDescent="0.2">
      <c r="AN112" s="100" t="s">
        <v>201</v>
      </c>
      <c r="AO112" s="101">
        <f>_xll.qlInterestRateIndexFixingDate($AT$2,AP112,Trigger)</f>
        <v>42366</v>
      </c>
      <c r="AP112" s="101">
        <f>_xll.qlCalendarAdvance(Calendar,AP111,AN112,"f",,Trigger)</f>
        <v>42366</v>
      </c>
      <c r="AQ112" s="101">
        <f>_xll.qlInterestRateIndexMaturity($AT$2,AP112,Trigger)</f>
        <v>42367</v>
      </c>
      <c r="AR112" s="246">
        <f>_xll.qlIndexFixing($AT$1,AO112,TRUE,_xll.ohTrigger(Trigger,Trigger1M))</f>
        <v>-1.2312689493176876E-3</v>
      </c>
      <c r="AS112" s="246">
        <f>IFERROR(_xll.qlIndexFixing($AT$2,AO112,TRUE,_xll.ohTrigger(Trigger,Trigger1M)),#N/A)</f>
        <v>-1.2312689493176876E-3</v>
      </c>
    </row>
    <row r="113" spans="40:45" x14ac:dyDescent="0.2">
      <c r="AN113" s="100" t="s">
        <v>201</v>
      </c>
      <c r="AO113" s="101">
        <f>_xll.qlInterestRateIndexFixingDate($AT$2,AP113,Trigger)</f>
        <v>42367</v>
      </c>
      <c r="AP113" s="101">
        <f>_xll.qlCalendarAdvance(Calendar,AP112,AN113,"f",,Trigger)</f>
        <v>42367</v>
      </c>
      <c r="AQ113" s="101">
        <f>_xll.qlInterestRateIndexMaturity($AT$2,AP113,Trigger)</f>
        <v>42368</v>
      </c>
      <c r="AR113" s="246">
        <f>_xll.qlIndexFixing($AT$1,AO113,TRUE,_xll.ohTrigger(Trigger,Trigger1M))</f>
        <v>-1.2259483816112748E-3</v>
      </c>
      <c r="AS113" s="246">
        <f>IFERROR(_xll.qlIndexFixing($AT$2,AO113,TRUE,_xll.ohTrigger(Trigger,Trigger1M)),#N/A)</f>
        <v>-1.2259483816112748E-3</v>
      </c>
    </row>
    <row r="114" spans="40:45" x14ac:dyDescent="0.2">
      <c r="AN114" s="100" t="s">
        <v>201</v>
      </c>
      <c r="AO114" s="101">
        <f>_xll.qlInterestRateIndexFixingDate($AT$2,AP114,Trigger)</f>
        <v>42368</v>
      </c>
      <c r="AP114" s="101">
        <f>_xll.qlCalendarAdvance(Calendar,AP113,AN114,"f",,Trigger)</f>
        <v>42368</v>
      </c>
      <c r="AQ114" s="101">
        <f>_xll.qlInterestRateIndexMaturity($AT$2,AP114,Trigger)</f>
        <v>42369</v>
      </c>
      <c r="AR114" s="246">
        <f>_xll.qlIndexFixing($AT$1,AO114,TRUE,_xll.ohTrigger(Trigger,Trigger1M))</f>
        <v>-1.2210435714532508E-3</v>
      </c>
      <c r="AS114" s="246">
        <f>IFERROR(_xll.qlIndexFixing($AT$2,AO114,TRUE,_xll.ohTrigger(Trigger,Trigger1M)),#N/A)</f>
        <v>-1.2210435714532508E-3</v>
      </c>
    </row>
    <row r="115" spans="40:45" x14ac:dyDescent="0.2">
      <c r="AN115" s="100" t="s">
        <v>201</v>
      </c>
      <c r="AO115" s="101">
        <f>_xll.qlInterestRateIndexFixingDate($AT$2,AP115,Trigger)</f>
        <v>42369</v>
      </c>
      <c r="AP115" s="101">
        <f>_xll.qlCalendarAdvance(Calendar,AP114,AN115,"f",,Trigger)</f>
        <v>42369</v>
      </c>
      <c r="AQ115" s="101">
        <f>_xll.qlInterestRateIndexMaturity($AT$2,AP115,Trigger)</f>
        <v>42373</v>
      </c>
      <c r="AR115" s="246">
        <f>_xll.qlIndexFixing($AT$1,AO115,TRUE,_xll.ohTrigger(Trigger,Trigger1M))</f>
        <v>-1.2108542257660559E-3</v>
      </c>
      <c r="AS115" s="246">
        <f>IFERROR(_xll.qlIndexFixing($AT$2,AO115,TRUE,_xll.ohTrigger(Trigger,Trigger1M)),#N/A)</f>
        <v>-1.2108542257660559E-3</v>
      </c>
    </row>
    <row r="116" spans="40:45" x14ac:dyDescent="0.2">
      <c r="AN116" s="100" t="s">
        <v>201</v>
      </c>
      <c r="AO116" s="101">
        <f>_xll.qlInterestRateIndexFixingDate($AT$2,AP116,Trigger)</f>
        <v>42373</v>
      </c>
      <c r="AP116" s="101">
        <f>_xll.qlCalendarAdvance(Calendar,AP115,AN116,"f",,Trigger)</f>
        <v>42373</v>
      </c>
      <c r="AQ116" s="101">
        <f>_xll.qlInterestRateIndexMaturity($AT$2,AP116,Trigger)</f>
        <v>42374</v>
      </c>
      <c r="AR116" s="246">
        <f>_xll.qlIndexFixing($AT$1,AO116,TRUE,_xll.ohTrigger(Trigger,Trigger1M))</f>
        <v>-1.202755886846596E-3</v>
      </c>
      <c r="AS116" s="246">
        <f>IFERROR(_xll.qlIndexFixing($AT$2,AO116,TRUE,_xll.ohTrigger(Trigger,Trigger1M)),#N/A)</f>
        <v>-1.202755886846596E-3</v>
      </c>
    </row>
    <row r="117" spans="40:45" x14ac:dyDescent="0.2">
      <c r="AN117" s="100" t="s">
        <v>201</v>
      </c>
      <c r="AO117" s="101">
        <f>_xll.qlInterestRateIndexFixingDate($AT$2,AP117,Trigger)</f>
        <v>42374</v>
      </c>
      <c r="AP117" s="101">
        <f>_xll.qlCalendarAdvance(Calendar,AP116,AN117,"f",,Trigger)</f>
        <v>42374</v>
      </c>
      <c r="AQ117" s="101">
        <f>_xll.qlInterestRateIndexMaturity($AT$2,AP117,Trigger)</f>
        <v>42375</v>
      </c>
      <c r="AR117" s="246">
        <f>_xll.qlIndexFixing($AT$1,AO117,TRUE,_xll.ohTrigger(Trigger,Trigger1M))</f>
        <v>-1.2003456232179133E-3</v>
      </c>
      <c r="AS117" s="246">
        <f>IFERROR(_xll.qlIndexFixing($AT$2,AO117,TRUE,_xll.ohTrigger(Trigger,Trigger1M)),#N/A)</f>
        <v>-1.2003456232179133E-3</v>
      </c>
    </row>
    <row r="118" spans="40:45" x14ac:dyDescent="0.2">
      <c r="AN118" s="100" t="s">
        <v>201</v>
      </c>
      <c r="AO118" s="101">
        <f>_xll.qlInterestRateIndexFixingDate($AT$2,AP118,Trigger)</f>
        <v>42375</v>
      </c>
      <c r="AP118" s="101">
        <f>_xll.qlCalendarAdvance(Calendar,AP117,AN118,"f",,Trigger)</f>
        <v>42375</v>
      </c>
      <c r="AQ118" s="101">
        <f>_xll.qlInterestRateIndexMaturity($AT$2,AP118,Trigger)</f>
        <v>42376</v>
      </c>
      <c r="AR118" s="246">
        <f>_xll.qlIndexFixing($AT$1,AO118,TRUE,_xll.ohTrigger(Trigger,Trigger1M))</f>
        <v>-1.1983511172575234E-3</v>
      </c>
      <c r="AS118" s="246">
        <f>IFERROR(_xll.qlIndexFixing($AT$2,AO118,TRUE,_xll.ohTrigger(Trigger,Trigger1M)),#N/A)</f>
        <v>-1.1983511172575234E-3</v>
      </c>
    </row>
    <row r="119" spans="40:45" x14ac:dyDescent="0.2">
      <c r="AN119" s="100" t="s">
        <v>201</v>
      </c>
      <c r="AO119" s="101">
        <f>_xll.qlInterestRateIndexFixingDate($AT$2,AP119,Trigger)</f>
        <v>42376</v>
      </c>
      <c r="AP119" s="101">
        <f>_xll.qlCalendarAdvance(Calendar,AP118,AN119,"f",,Trigger)</f>
        <v>42376</v>
      </c>
      <c r="AQ119" s="101">
        <f>_xll.qlInterestRateIndexMaturity($AT$2,AP119,Trigger)</f>
        <v>42377</v>
      </c>
      <c r="AR119" s="246">
        <f>_xll.qlIndexFixing($AT$1,AO119,TRUE,_xll.ohTrigger(Trigger,Trigger1M))</f>
        <v>-1.1967723691652665E-3</v>
      </c>
      <c r="AS119" s="246">
        <f>IFERROR(_xll.qlIndexFixing($AT$2,AO119,TRUE,_xll.ohTrigger(Trigger,Trigger1M)),#N/A)</f>
        <v>-1.1967723691652665E-3</v>
      </c>
    </row>
    <row r="120" spans="40:45" x14ac:dyDescent="0.2">
      <c r="AN120" s="100" t="s">
        <v>201</v>
      </c>
      <c r="AO120" s="101">
        <f>_xll.qlInterestRateIndexFixingDate($AT$2,AP120,Trigger)</f>
        <v>42377</v>
      </c>
      <c r="AP120" s="101">
        <f>_xll.qlCalendarAdvance(Calendar,AP119,AN120,"f",,Trigger)</f>
        <v>42377</v>
      </c>
      <c r="AQ120" s="101">
        <f>_xll.qlInterestRateIndexMaturity($AT$2,AP120,Trigger)</f>
        <v>42380</v>
      </c>
      <c r="AR120" s="246">
        <f>_xll.qlIndexFixing($AT$1,AO120,TRUE,_xll.ohTrigger(Trigger,Trigger1M))</f>
        <v>-1.1949967654345528E-3</v>
      </c>
      <c r="AS120" s="246">
        <f>IFERROR(_xll.qlIndexFixing($AT$2,AO120,TRUE,_xll.ohTrigger(Trigger,Trigger1M)),#N/A)</f>
        <v>-1.1949967654345528E-3</v>
      </c>
    </row>
    <row r="121" spans="40:45" x14ac:dyDescent="0.2">
      <c r="AN121" s="100" t="s">
        <v>201</v>
      </c>
      <c r="AO121" s="101">
        <f>_xll.qlInterestRateIndexFixingDate($AT$2,AP121,Trigger)</f>
        <v>42380</v>
      </c>
      <c r="AP121" s="101">
        <f>_xll.qlCalendarAdvance(Calendar,AP120,AN121,"f",,Trigger)</f>
        <v>42380</v>
      </c>
      <c r="AQ121" s="101">
        <f>_xll.qlInterestRateIndexMaturity($AT$2,AP121,Trigger)</f>
        <v>42381</v>
      </c>
      <c r="AR121" s="246">
        <f>_xll.qlIndexFixing($AT$1,AO121,TRUE,_xll.ohTrigger(Trigger,Trigger1M))</f>
        <v>-1.194614954558304E-3</v>
      </c>
      <c r="AS121" s="246">
        <f>IFERROR(_xll.qlIndexFixing($AT$2,AO121,TRUE,_xll.ohTrigger(Trigger,Trigger1M)),#N/A)</f>
        <v>-1.194614954558304E-3</v>
      </c>
    </row>
    <row r="122" spans="40:45" x14ac:dyDescent="0.2">
      <c r="AN122" s="100" t="s">
        <v>201</v>
      </c>
      <c r="AO122" s="101">
        <f>_xll.qlInterestRateIndexFixingDate($AT$2,AP122,Trigger)</f>
        <v>42381</v>
      </c>
      <c r="AP122" s="101">
        <f>_xll.qlCalendarAdvance(Calendar,AP121,AN122,"f",,Trigger)</f>
        <v>42381</v>
      </c>
      <c r="AQ122" s="101">
        <f>_xll.qlInterestRateIndexMaturity($AT$2,AP122,Trigger)</f>
        <v>42382</v>
      </c>
      <c r="AR122" s="246">
        <f>_xll.qlIndexFixing($AT$1,AO122,TRUE,_xll.ohTrigger(Trigger,Trigger1M))</f>
        <v>-1.1951149953270956E-3</v>
      </c>
      <c r="AS122" s="246">
        <f>IFERROR(_xll.qlIndexFixing($AT$2,AO122,TRUE,_xll.ohTrigger(Trigger,Trigger1M)),#N/A)</f>
        <v>-1.1951149953270956E-3</v>
      </c>
    </row>
    <row r="123" spans="40:45" x14ac:dyDescent="0.2">
      <c r="AN123" s="100" t="s">
        <v>201</v>
      </c>
      <c r="AO123" s="101">
        <f>_xll.qlInterestRateIndexFixingDate($AT$2,AP123,Trigger)</f>
        <v>42382</v>
      </c>
      <c r="AP123" s="101">
        <f>_xll.qlCalendarAdvance(Calendar,AP122,AN123,"f",,Trigger)</f>
        <v>42382</v>
      </c>
      <c r="AQ123" s="101">
        <f>_xll.qlInterestRateIndexMaturity($AT$2,AP123,Trigger)</f>
        <v>42383</v>
      </c>
      <c r="AR123" s="246">
        <f>_xll.qlIndexFixing($AT$1,AO123,TRUE,_xll.ohTrigger(Trigger,Trigger1M))</f>
        <v>-1.1960307939240522E-3</v>
      </c>
      <c r="AS123" s="246">
        <f>IFERROR(_xll.qlIndexFixing($AT$2,AO123,TRUE,_xll.ohTrigger(Trigger,Trigger1M)),#N/A)</f>
        <v>-1.1960307939240522E-3</v>
      </c>
    </row>
    <row r="124" spans="40:45" x14ac:dyDescent="0.2">
      <c r="AN124" s="100" t="s">
        <v>201</v>
      </c>
      <c r="AO124" s="101">
        <f>_xll.qlInterestRateIndexFixingDate($AT$2,AP124,Trigger)</f>
        <v>42383</v>
      </c>
      <c r="AP124" s="101">
        <f>_xll.qlCalendarAdvance(Calendar,AP123,AN124,"f",,Trigger)</f>
        <v>42383</v>
      </c>
      <c r="AQ124" s="101">
        <f>_xll.qlInterestRateIndexMaturity($AT$2,AP124,Trigger)</f>
        <v>42384</v>
      </c>
      <c r="AR124" s="246">
        <f>_xll.qlIndexFixing($AT$1,AO124,TRUE,_xll.ohTrigger(Trigger,Trigger1M))</f>
        <v>-1.1973623503491737E-3</v>
      </c>
      <c r="AS124" s="246">
        <f>IFERROR(_xll.qlIndexFixing($AT$2,AO124,TRUE,_xll.ohTrigger(Trigger,Trigger1M)),#N/A)</f>
        <v>-1.1973623503491737E-3</v>
      </c>
    </row>
    <row r="125" spans="40:45" x14ac:dyDescent="0.2">
      <c r="AN125" s="100" t="s">
        <v>201</v>
      </c>
      <c r="AO125" s="101">
        <f>_xll.qlInterestRateIndexFixingDate($AT$2,AP125,Trigger)</f>
        <v>42384</v>
      </c>
      <c r="AP125" s="101">
        <f>_xll.qlCalendarAdvance(Calendar,AP124,AN125,"f",,Trigger)</f>
        <v>42384</v>
      </c>
      <c r="AQ125" s="101">
        <f>_xll.qlInterestRateIndexMaturity($AT$2,AP125,Trigger)</f>
        <v>42387</v>
      </c>
      <c r="AR125" s="246">
        <f>_xll.qlIndexFixing($AT$1,AO125,TRUE,_xll.ohTrigger(Trigger,Trigger1M))</f>
        <v>-1.2014073130073299E-3</v>
      </c>
      <c r="AS125" s="246">
        <f>IFERROR(_xll.qlIndexFixing($AT$2,AO125,TRUE,_xll.ohTrigger(Trigger,Trigger1M)),#N/A)</f>
        <v>-1.2014073130073299E-3</v>
      </c>
    </row>
    <row r="126" spans="40:45" x14ac:dyDescent="0.2">
      <c r="AN126" s="100" t="s">
        <v>201</v>
      </c>
      <c r="AO126" s="101">
        <f>_xll.qlInterestRateIndexFixingDate($AT$2,AP126,Trigger)</f>
        <v>42387</v>
      </c>
      <c r="AP126" s="101">
        <f>_xll.qlCalendarAdvance(Calendar,AP125,AN126,"f",,Trigger)</f>
        <v>42387</v>
      </c>
      <c r="AQ126" s="101">
        <f>_xll.qlInterestRateIndexMaturity($AT$2,AP126,Trigger)</f>
        <v>42388</v>
      </c>
      <c r="AR126" s="246">
        <f>_xll.qlIndexFixing($AT$1,AO126,TRUE,_xll.ohTrigger(Trigger,Trigger1M))</f>
        <v>-1.2068461536118846E-3</v>
      </c>
      <c r="AS126" s="246">
        <f>IFERROR(_xll.qlIndexFixing($AT$2,AO126,TRUE,_xll.ohTrigger(Trigger,Trigger1M)),#N/A)</f>
        <v>-1.2068461536118846E-3</v>
      </c>
    </row>
    <row r="127" spans="40:45" x14ac:dyDescent="0.2">
      <c r="AN127" s="100" t="s">
        <v>201</v>
      </c>
      <c r="AO127" s="101">
        <f>_xll.qlInterestRateIndexFixingDate($AT$2,AP127,Trigger)</f>
        <v>42388</v>
      </c>
      <c r="AP127" s="101">
        <f>_xll.qlCalendarAdvance(Calendar,AP126,AN127,"f",,Trigger)</f>
        <v>42388</v>
      </c>
      <c r="AQ127" s="101">
        <f>_xll.qlInterestRateIndexMaturity($AT$2,AP127,Trigger)</f>
        <v>42389</v>
      </c>
      <c r="AR127" s="246">
        <f>_xll.qlIndexFixing($AT$1,AO127,TRUE,_xll.ohTrigger(Trigger,Trigger1M))</f>
        <v>-1.2102564989380227E-3</v>
      </c>
      <c r="AS127" s="246">
        <f>IFERROR(_xll.qlIndexFixing($AT$2,AO127,TRUE,_xll.ohTrigger(Trigger,Trigger1M)),#N/A)</f>
        <v>-1.2102564989380227E-3</v>
      </c>
    </row>
    <row r="128" spans="40:45" x14ac:dyDescent="0.2">
      <c r="AN128" s="100" t="s">
        <v>201</v>
      </c>
      <c r="AO128" s="101">
        <f>_xll.qlInterestRateIndexFixingDate($AT$2,AP128,Trigger)</f>
        <v>42389</v>
      </c>
      <c r="AP128" s="101">
        <f>_xll.qlCalendarAdvance(Calendar,AP127,AN128,"f",,Trigger)</f>
        <v>42389</v>
      </c>
      <c r="AQ128" s="101">
        <f>_xll.qlInterestRateIndexMaturity($AT$2,AP128,Trigger)</f>
        <v>42390</v>
      </c>
      <c r="AR128" s="246">
        <f>_xll.qlIndexFixing($AT$1,AO128,TRUE,_xll.ohTrigger(Trigger,Trigger1M))</f>
        <v>-1.2140826019324535E-3</v>
      </c>
      <c r="AS128" s="246">
        <f>IFERROR(_xll.qlIndexFixing($AT$2,AO128,TRUE,_xll.ohTrigger(Trigger,Trigger1M)),#N/A)</f>
        <v>-1.2140826019324535E-3</v>
      </c>
    </row>
    <row r="129" spans="40:45" x14ac:dyDescent="0.2">
      <c r="AN129" s="100" t="s">
        <v>201</v>
      </c>
      <c r="AO129" s="101">
        <f>_xll.qlInterestRateIndexFixingDate($AT$2,AP129,Trigger)</f>
        <v>42390</v>
      </c>
      <c r="AP129" s="101">
        <f>_xll.qlCalendarAdvance(Calendar,AP128,AN129,"f",,Trigger)</f>
        <v>42390</v>
      </c>
      <c r="AQ129" s="101">
        <f>_xll.qlInterestRateIndexMaturity($AT$2,AP129,Trigger)</f>
        <v>42391</v>
      </c>
      <c r="AR129" s="246">
        <f>_xll.qlIndexFixing($AT$1,AO129,TRUE,_xll.ohTrigger(Trigger,Trigger1M))</f>
        <v>-1.2183244626351453E-3</v>
      </c>
      <c r="AS129" s="246">
        <f>IFERROR(_xll.qlIndexFixing($AT$2,AO129,TRUE,_xll.ohTrigger(Trigger,Trigger1M)),#N/A)</f>
        <v>-1.2183244626351453E-3</v>
      </c>
    </row>
    <row r="130" spans="40:45" x14ac:dyDescent="0.2">
      <c r="AN130" s="100" t="s">
        <v>201</v>
      </c>
      <c r="AO130" s="101">
        <f>_xll.qlInterestRateIndexFixingDate($AT$2,AP130,Trigger)</f>
        <v>42391</v>
      </c>
      <c r="AP130" s="101">
        <f>_xll.qlCalendarAdvance(Calendar,AP129,AN130,"f",,Trigger)</f>
        <v>42391</v>
      </c>
      <c r="AQ130" s="101">
        <f>_xll.qlInterestRateIndexMaturity($AT$2,AP130,Trigger)</f>
        <v>42394</v>
      </c>
      <c r="AR130" s="246">
        <f>_xll.qlIndexFixing($AT$1,AO130,TRUE,_xll.ohTrigger(Trigger,Trigger1M))</f>
        <v>-1.2281898528465618E-3</v>
      </c>
      <c r="AS130" s="246">
        <f>IFERROR(_xll.qlIndexFixing($AT$2,AO130,TRUE,_xll.ohTrigger(Trigger,Trigger1M)),#N/A)</f>
        <v>-1.2281898528465618E-3</v>
      </c>
    </row>
    <row r="131" spans="40:45" x14ac:dyDescent="0.2">
      <c r="AN131" s="100" t="s">
        <v>201</v>
      </c>
      <c r="AO131" s="101">
        <f>_xll.qlInterestRateIndexFixingDate($AT$2,AP131,Trigger)</f>
        <v>42394</v>
      </c>
      <c r="AP131" s="101">
        <f>_xll.qlCalendarAdvance(Calendar,AP130,AN131,"f",,Trigger)</f>
        <v>42394</v>
      </c>
      <c r="AQ131" s="101">
        <f>_xll.qlInterestRateIndexMaturity($AT$2,AP131,Trigger)</f>
        <v>42395</v>
      </c>
      <c r="AR131" s="246">
        <f>_xll.qlIndexFixing($AT$1,AO131,TRUE,_xll.ohTrigger(Trigger,Trigger1M))</f>
        <v>-1.2367159135573402E-3</v>
      </c>
      <c r="AS131" s="246">
        <f>IFERROR(_xll.qlIndexFixing($AT$2,AO131,TRUE,_xll.ohTrigger(Trigger,Trigger1M)),#N/A)</f>
        <v>-1.2367159135573402E-3</v>
      </c>
    </row>
    <row r="132" spans="40:45" x14ac:dyDescent="0.2">
      <c r="AN132" s="100" t="s">
        <v>201</v>
      </c>
      <c r="AO132" s="101">
        <f>_xll.qlInterestRateIndexFixingDate($AT$2,AP132,Trigger)</f>
        <v>42395</v>
      </c>
      <c r="AP132" s="101">
        <f>_xll.qlCalendarAdvance(Calendar,AP131,AN132,"f",,Trigger)</f>
        <v>42395</v>
      </c>
      <c r="AQ132" s="101">
        <f>_xll.qlInterestRateIndexMaturity($AT$2,AP132,Trigger)</f>
        <v>42396</v>
      </c>
      <c r="AR132" s="246">
        <f>_xll.qlIndexFixing($AT$1,AO132,TRUE,_xll.ohTrigger(Trigger,Trigger1M))</f>
        <v>-1.237364931916396E-3</v>
      </c>
      <c r="AS132" s="246">
        <f>IFERROR(_xll.qlIndexFixing($AT$2,AO132,TRUE,_xll.ohTrigger(Trigger,Trigger1M)),#N/A)</f>
        <v>-1.237364931916396E-3</v>
      </c>
    </row>
    <row r="133" spans="40:45" x14ac:dyDescent="0.2">
      <c r="AN133" s="100" t="s">
        <v>201</v>
      </c>
      <c r="AO133" s="101">
        <f>_xll.qlInterestRateIndexFixingDate($AT$2,AP133,Trigger)</f>
        <v>42396</v>
      </c>
      <c r="AP133" s="101">
        <f>_xll.qlCalendarAdvance(Calendar,AP132,AN133,"f",,Trigger)</f>
        <v>42396</v>
      </c>
      <c r="AQ133" s="101">
        <f>_xll.qlInterestRateIndexMaturity($AT$2,AP133,Trigger)</f>
        <v>42397</v>
      </c>
      <c r="AR133" s="246">
        <f>_xll.qlIndexFixing($AT$1,AO133,TRUE,_xll.ohTrigger(Trigger,Trigger1M))</f>
        <v>-1.2381229679503392E-3</v>
      </c>
      <c r="AS133" s="246">
        <f>IFERROR(_xll.qlIndexFixing($AT$2,AO133,TRUE,_xll.ohTrigger(Trigger,Trigger1M)),#N/A)</f>
        <v>-1.2381229679503392E-3</v>
      </c>
    </row>
    <row r="134" spans="40:45" x14ac:dyDescent="0.2">
      <c r="AN134" s="100" t="s">
        <v>201</v>
      </c>
      <c r="AO134" s="101">
        <f>_xll.qlInterestRateIndexFixingDate($AT$2,AP134,Trigger)</f>
        <v>42397</v>
      </c>
      <c r="AP134" s="101">
        <f>_xll.qlCalendarAdvance(Calendar,AP133,AN134,"f",,Trigger)</f>
        <v>42397</v>
      </c>
      <c r="AQ134" s="101">
        <f>_xll.qlInterestRateIndexMaturity($AT$2,AP134,Trigger)</f>
        <v>42398</v>
      </c>
      <c r="AR134" s="246">
        <f>_xll.qlIndexFixing($AT$1,AO134,TRUE,_xll.ohTrigger(Trigger,Trigger1M))</f>
        <v>-1.2389900218190419E-3</v>
      </c>
      <c r="AS134" s="246">
        <f>IFERROR(_xll.qlIndexFixing($AT$2,AO134,TRUE,_xll.ohTrigger(Trigger,Trigger1M)),#N/A)</f>
        <v>-1.2389900218190419E-3</v>
      </c>
    </row>
    <row r="135" spans="40:45" x14ac:dyDescent="0.2">
      <c r="AN135" s="100" t="s">
        <v>201</v>
      </c>
      <c r="AO135" s="101">
        <f>_xll.qlInterestRateIndexFixingDate($AT$2,AP135,Trigger)</f>
        <v>42398</v>
      </c>
      <c r="AP135" s="101">
        <f>_xll.qlCalendarAdvance(Calendar,AP134,AN135,"f",,Trigger)</f>
        <v>42398</v>
      </c>
      <c r="AQ135" s="101">
        <f>_xll.qlInterestRateIndexMaturity($AT$2,AP135,Trigger)</f>
        <v>42401</v>
      </c>
      <c r="AR135" s="246">
        <f>_xll.qlIndexFixing($AT$1,AO135,TRUE,_xll.ohTrigger(Trigger,Trigger1M))</f>
        <v>-1.2410832433085162E-3</v>
      </c>
      <c r="AS135" s="246">
        <f>IFERROR(_xll.qlIndexFixing($AT$2,AO135,TRUE,_xll.ohTrigger(Trigger,Trigger1M)),#N/A)</f>
        <v>-1.2410832433085162E-3</v>
      </c>
    </row>
    <row r="136" spans="40:45" x14ac:dyDescent="0.2">
      <c r="AN136" s="100" t="s">
        <v>201</v>
      </c>
      <c r="AO136" s="101">
        <f>_xll.qlInterestRateIndexFixingDate($AT$2,AP136,Trigger)</f>
        <v>42401</v>
      </c>
      <c r="AP136" s="101">
        <f>_xll.qlCalendarAdvance(Calendar,AP135,AN136,"f",,Trigger)</f>
        <v>42401</v>
      </c>
      <c r="AQ136" s="101">
        <f>_xll.qlInterestRateIndexMaturity($AT$2,AP136,Trigger)</f>
        <v>42402</v>
      </c>
      <c r="AR136" s="246">
        <f>_xll.qlIndexFixing($AT$1,AO136,TRUE,_xll.ohTrigger(Trigger,Trigger1M))</f>
        <v>-1.243548414442408E-3</v>
      </c>
      <c r="AS136" s="246">
        <f>IFERROR(_xll.qlIndexFixing($AT$2,AO136,TRUE,_xll.ohTrigger(Trigger,Trigger1M)),#N/A)</f>
        <v>-1.243548414442408E-3</v>
      </c>
    </row>
    <row r="137" spans="40:45" x14ac:dyDescent="0.2">
      <c r="AN137" s="100" t="s">
        <v>201</v>
      </c>
      <c r="AO137" s="101">
        <f>_xll.qlInterestRateIndexFixingDate($AT$2,AP137,Trigger)</f>
        <v>42402</v>
      </c>
      <c r="AP137" s="101">
        <f>_xll.qlCalendarAdvance(Calendar,AP136,AN137,"f",,Trigger)</f>
        <v>42402</v>
      </c>
      <c r="AQ137" s="101">
        <f>_xll.qlInterestRateIndexMaturity($AT$2,AP137,Trigger)</f>
        <v>42403</v>
      </c>
      <c r="AR137" s="246">
        <f>_xll.qlIndexFixing($AT$1,AO137,TRUE,_xll.ohTrigger(Trigger,Trigger1M))</f>
        <v>-1.2449605569253563E-3</v>
      </c>
      <c r="AS137" s="246">
        <f>IFERROR(_xll.qlIndexFixing($AT$2,AO137,TRUE,_xll.ohTrigger(Trigger,Trigger1M)),#N/A)</f>
        <v>-1.2449605569253563E-3</v>
      </c>
    </row>
    <row r="138" spans="40:45" x14ac:dyDescent="0.2">
      <c r="AN138" s="100" t="s">
        <v>201</v>
      </c>
      <c r="AO138" s="101">
        <f>_xll.qlInterestRateIndexFixingDate($AT$2,AP138,Trigger)</f>
        <v>42403</v>
      </c>
      <c r="AP138" s="101">
        <f>_xll.qlCalendarAdvance(Calendar,AP137,AN138,"f",,Trigger)</f>
        <v>42403</v>
      </c>
      <c r="AQ138" s="101">
        <f>_xll.qlInterestRateIndexMaturity($AT$2,AP138,Trigger)</f>
        <v>42404</v>
      </c>
      <c r="AR138" s="246">
        <f>_xll.qlIndexFixing($AT$1,AO138,TRUE,_xll.ohTrigger(Trigger,Trigger1M))</f>
        <v>-1.2464817171231601E-3</v>
      </c>
      <c r="AS138" s="246">
        <f>IFERROR(_xll.qlIndexFixing($AT$2,AO138,TRUE,_xll.ohTrigger(Trigger,Trigger1M)),#N/A)</f>
        <v>-1.2464817171231601E-3</v>
      </c>
    </row>
    <row r="139" spans="40:45" x14ac:dyDescent="0.2">
      <c r="AN139" s="100" t="s">
        <v>201</v>
      </c>
      <c r="AO139" s="101">
        <f>_xll.qlInterestRateIndexFixingDate($AT$2,AP139,Trigger)</f>
        <v>42404</v>
      </c>
      <c r="AP139" s="101">
        <f>_xll.qlCalendarAdvance(Calendar,AP138,AN139,"f",,Trigger)</f>
        <v>42404</v>
      </c>
      <c r="AQ139" s="101">
        <f>_xll.qlInterestRateIndexMaturity($AT$2,AP139,Trigger)</f>
        <v>42405</v>
      </c>
      <c r="AR139" s="246">
        <f>_xll.qlIndexFixing($AT$1,AO139,TRUE,_xll.ohTrigger(Trigger,Trigger1M))</f>
        <v>-1.2481118951157555E-3</v>
      </c>
      <c r="AS139" s="246">
        <f>IFERROR(_xll.qlIndexFixing($AT$2,AO139,TRUE,_xll.ohTrigger(Trigger,Trigger1M)),#N/A)</f>
        <v>-1.2481118951157555E-3</v>
      </c>
    </row>
    <row r="140" spans="40:45" x14ac:dyDescent="0.2">
      <c r="AN140" s="100" t="s">
        <v>201</v>
      </c>
      <c r="AO140" s="101">
        <f>_xll.qlInterestRateIndexFixingDate($AT$2,AP140,Trigger)</f>
        <v>42405</v>
      </c>
      <c r="AP140" s="101">
        <f>_xll.qlCalendarAdvance(Calendar,AP139,AN140,"f",,Trigger)</f>
        <v>42405</v>
      </c>
      <c r="AQ140" s="101">
        <f>_xll.qlInterestRateIndexMaturity($AT$2,AP140,Trigger)</f>
        <v>42408</v>
      </c>
      <c r="AR140" s="246">
        <f>_xll.qlIndexFixing($AT$1,AO140,TRUE,_xll.ohTrigger(Trigger,Trigger1M))</f>
        <v>-1.2517312911652922E-3</v>
      </c>
      <c r="AS140" s="246">
        <f>IFERROR(_xll.qlIndexFixing($AT$2,AO140,TRUE,_xll.ohTrigger(Trigger,Trigger1M)),#N/A)</f>
        <v>-1.2517312911652922E-3</v>
      </c>
    </row>
    <row r="141" spans="40:45" x14ac:dyDescent="0.2">
      <c r="AN141" s="100" t="s">
        <v>201</v>
      </c>
      <c r="AO141" s="101">
        <f>_xll.qlInterestRateIndexFixingDate($AT$2,AP141,Trigger)</f>
        <v>42408</v>
      </c>
      <c r="AP141" s="101">
        <f>_xll.qlCalendarAdvance(Calendar,AP140,AN141,"f",,Trigger)</f>
        <v>42408</v>
      </c>
      <c r="AQ141" s="101">
        <f>_xll.qlInterestRateIndexMaturity($AT$2,AP141,Trigger)</f>
        <v>42409</v>
      </c>
      <c r="AR141" s="246">
        <f>_xll.qlIndexFixing($AT$1,AO141,TRUE,_xll.ohTrigger(Trigger,Trigger1M))</f>
        <v>-1.2557227842746599E-3</v>
      </c>
      <c r="AS141" s="246">
        <f>IFERROR(_xll.qlIndexFixing($AT$2,AO141,TRUE,_xll.ohTrigger(Trigger,Trigger1M)),#N/A)</f>
        <v>-1.2557227842746599E-3</v>
      </c>
    </row>
    <row r="142" spans="40:45" x14ac:dyDescent="0.2">
      <c r="AN142" s="100" t="s">
        <v>201</v>
      </c>
      <c r="AO142" s="101">
        <f>_xll.qlInterestRateIndexFixingDate($AT$2,AP142,Trigger)</f>
        <v>42409</v>
      </c>
      <c r="AP142" s="101">
        <f>_xll.qlCalendarAdvance(Calendar,AP141,AN142,"f",,Trigger)</f>
        <v>42409</v>
      </c>
      <c r="AQ142" s="101">
        <f>_xll.qlInterestRateIndexMaturity($AT$2,AP142,Trigger)</f>
        <v>42410</v>
      </c>
      <c r="AR142" s="246">
        <f>_xll.qlIndexFixing($AT$1,AO142,TRUE,_xll.ohTrigger(Trigger,Trigger1M))</f>
        <v>-1.2578980508415327E-3</v>
      </c>
      <c r="AS142" s="246">
        <f>IFERROR(_xll.qlIndexFixing($AT$2,AO142,TRUE,_xll.ohTrigger(Trigger,Trigger1M)),#N/A)</f>
        <v>-1.2578980508415327E-3</v>
      </c>
    </row>
    <row r="143" spans="40:45" x14ac:dyDescent="0.2">
      <c r="AN143" s="100" t="s">
        <v>201</v>
      </c>
      <c r="AO143" s="101">
        <f>_xll.qlInterestRateIndexFixingDate($AT$2,AP143,Trigger)</f>
        <v>42410</v>
      </c>
      <c r="AP143" s="101">
        <f>_xll.qlCalendarAdvance(Calendar,AP142,AN143,"f",,Trigger)</f>
        <v>42410</v>
      </c>
      <c r="AQ143" s="101">
        <f>_xll.qlInterestRateIndexMaturity($AT$2,AP143,Trigger)</f>
        <v>42411</v>
      </c>
      <c r="AR143" s="246">
        <f>_xll.qlIndexFixing($AT$1,AO143,TRUE,_xll.ohTrigger(Trigger,Trigger1M))</f>
        <v>-1.2601823351232611E-3</v>
      </c>
      <c r="AS143" s="246">
        <f>IFERROR(_xll.qlIndexFixing($AT$2,AO143,TRUE,_xll.ohTrigger(Trigger,Trigger1M)),#N/A)</f>
        <v>-1.2601823351232611E-3</v>
      </c>
    </row>
    <row r="144" spans="40:45" x14ac:dyDescent="0.2">
      <c r="AN144" s="100" t="s">
        <v>201</v>
      </c>
      <c r="AO144" s="101">
        <f>_xll.qlInterestRateIndexFixingDate($AT$2,AP144,Trigger)</f>
        <v>42411</v>
      </c>
      <c r="AP144" s="101">
        <f>_xll.qlCalendarAdvance(Calendar,AP143,AN144,"f",,Trigger)</f>
        <v>42411</v>
      </c>
      <c r="AQ144" s="101">
        <f>_xll.qlInterestRateIndexMaturity($AT$2,AP144,Trigger)</f>
        <v>42412</v>
      </c>
      <c r="AR144" s="246">
        <f>_xll.qlIndexFixing($AT$1,AO144,TRUE,_xll.ohTrigger(Trigger,Trigger1M))</f>
        <v>-1.2625756371997809E-3</v>
      </c>
      <c r="AS144" s="246">
        <f>IFERROR(_xll.qlIndexFixing($AT$2,AO144,TRUE,_xll.ohTrigger(Trigger,Trigger1M)),#N/A)</f>
        <v>-1.2625756371997809E-3</v>
      </c>
    </row>
    <row r="145" spans="40:45" x14ac:dyDescent="0.2">
      <c r="AN145" s="100" t="s">
        <v>201</v>
      </c>
      <c r="AO145" s="101">
        <f>_xll.qlInterestRateIndexFixingDate($AT$2,AP145,Trigger)</f>
        <v>42412</v>
      </c>
      <c r="AP145" s="101">
        <f>_xll.qlCalendarAdvance(Calendar,AP144,AN145,"f",,Trigger)</f>
        <v>42412</v>
      </c>
      <c r="AQ145" s="101">
        <f>_xll.qlInterestRateIndexMaturity($AT$2,AP145,Trigger)</f>
        <v>42415</v>
      </c>
      <c r="AR145" s="246">
        <f>_xll.qlIndexFixing($AT$1,AO145,TRUE,_xll.ohTrigger(Trigger,Trigger1M))</f>
        <v>-1.2677211694400725E-3</v>
      </c>
      <c r="AS145" s="246">
        <f>IFERROR(_xll.qlIndexFixing($AT$2,AO145,TRUE,_xll.ohTrigger(Trigger,Trigger1M)),#N/A)</f>
        <v>-1.2677211694400725E-3</v>
      </c>
    </row>
    <row r="146" spans="40:45" x14ac:dyDescent="0.2">
      <c r="AN146" s="100" t="s">
        <v>201</v>
      </c>
      <c r="AO146" s="101">
        <f>_xll.qlInterestRateIndexFixingDate($AT$2,AP146,Trigger)</f>
        <v>42415</v>
      </c>
      <c r="AP146" s="101">
        <f>_xll.qlCalendarAdvance(Calendar,AP145,AN146,"f",,Trigger)</f>
        <v>42415</v>
      </c>
      <c r="AQ146" s="101">
        <f>_xll.qlInterestRateIndexMaturity($AT$2,AP146,Trigger)</f>
        <v>42416</v>
      </c>
      <c r="AR146" s="246">
        <f>_xll.qlIndexFixing($AT$1,AO146,TRUE,_xll.ohTrigger(Trigger,Trigger1M))</f>
        <v>-1.2732390224945433E-3</v>
      </c>
      <c r="AS146" s="246">
        <f>IFERROR(_xll.qlIndexFixing($AT$2,AO146,TRUE,_xll.ohTrigger(Trigger,Trigger1M)),#N/A)</f>
        <v>-1.2732390224945433E-3</v>
      </c>
    </row>
    <row r="147" spans="40:45" x14ac:dyDescent="0.2">
      <c r="AN147" s="100" t="s">
        <v>201</v>
      </c>
      <c r="AO147" s="101">
        <f>_xll.qlInterestRateIndexFixingDate($AT$2,AP147,Trigger)</f>
        <v>42416</v>
      </c>
      <c r="AP147" s="101">
        <f>_xll.qlCalendarAdvance(Calendar,AP146,AN147,"f",,Trigger)</f>
        <v>42416</v>
      </c>
      <c r="AQ147" s="101">
        <f>_xll.qlInterestRateIndexMaturity($AT$2,AP147,Trigger)</f>
        <v>42417</v>
      </c>
      <c r="AR147" s="246">
        <f>_xll.qlIndexFixing($AT$1,AO147,TRUE,_xll.ohTrigger(Trigger,Trigger1M))</f>
        <v>-1.2761774130654047E-3</v>
      </c>
      <c r="AS147" s="246">
        <f>IFERROR(_xll.qlIndexFixing($AT$2,AO147,TRUE,_xll.ohTrigger(Trigger,Trigger1M)),#N/A)</f>
        <v>-1.2761774130654047E-3</v>
      </c>
    </row>
    <row r="148" spans="40:45" x14ac:dyDescent="0.2">
      <c r="AN148" s="100" t="s">
        <v>201</v>
      </c>
      <c r="AO148" s="101">
        <f>_xll.qlInterestRateIndexFixingDate($AT$2,AP148,Trigger)</f>
        <v>42417</v>
      </c>
      <c r="AP148" s="101">
        <f>_xll.qlCalendarAdvance(Calendar,AP147,AN148,"f",,Trigger)</f>
        <v>42417</v>
      </c>
      <c r="AQ148" s="101">
        <f>_xll.qlInterestRateIndexMaturity($AT$2,AP148,Trigger)</f>
        <v>42418</v>
      </c>
      <c r="AR148" s="246">
        <f>_xll.qlIndexFixing($AT$1,AO148,TRUE,_xll.ohTrigger(Trigger,Trigger1M))</f>
        <v>-1.2792248214310575E-3</v>
      </c>
      <c r="AS148" s="246">
        <f>IFERROR(_xll.qlIndexFixing($AT$2,AO148,TRUE,_xll.ohTrigger(Trigger,Trigger1M)),#N/A)</f>
        <v>-1.2792248214310575E-3</v>
      </c>
    </row>
    <row r="149" spans="40:45" x14ac:dyDescent="0.2">
      <c r="AN149" s="100" t="s">
        <v>201</v>
      </c>
      <c r="AO149" s="101">
        <f>_xll.qlInterestRateIndexFixingDate($AT$2,AP149,Trigger)</f>
        <v>42418</v>
      </c>
      <c r="AP149" s="101">
        <f>_xll.qlCalendarAdvance(Calendar,AP148,AN149,"f",,Trigger)</f>
        <v>42418</v>
      </c>
      <c r="AQ149" s="101">
        <f>_xll.qlInterestRateIndexMaturity($AT$2,AP149,Trigger)</f>
        <v>42419</v>
      </c>
      <c r="AR149" s="246">
        <f>_xll.qlIndexFixing($AT$1,AO149,TRUE,_xll.ohTrigger(Trigger,Trigger1M))</f>
        <v>-1.2823812473516938E-3</v>
      </c>
      <c r="AS149" s="246">
        <f>IFERROR(_xll.qlIndexFixing($AT$2,AO149,TRUE,_xll.ohTrigger(Trigger,Trigger1M)),#N/A)</f>
        <v>-1.2823812473516938E-3</v>
      </c>
    </row>
    <row r="150" spans="40:45" x14ac:dyDescent="0.2">
      <c r="AN150" s="100" t="s">
        <v>201</v>
      </c>
      <c r="AO150" s="101">
        <f>_xll.qlInterestRateIndexFixingDate($AT$2,AP150,Trigger)</f>
        <v>42419</v>
      </c>
      <c r="AP150" s="101">
        <f>_xll.qlCalendarAdvance(Calendar,AP149,AN150,"f",,Trigger)</f>
        <v>42419</v>
      </c>
      <c r="AQ150" s="101">
        <f>_xll.qlInterestRateIndexMaturity($AT$2,AP150,Trigger)</f>
        <v>42422</v>
      </c>
      <c r="AR150" s="246">
        <f>_xll.qlIndexFixing($AT$1,AO150,TRUE,_xll.ohTrigger(Trigger,Trigger1M))</f>
        <v>-1.2890528759879061E-3</v>
      </c>
      <c r="AS150" s="246">
        <f>IFERROR(_xll.qlIndexFixing($AT$2,AO150,TRUE,_xll.ohTrigger(Trigger,Trigger1M)),#N/A)</f>
        <v>-1.2890528759879061E-3</v>
      </c>
    </row>
    <row r="151" spans="40:45" x14ac:dyDescent="0.2">
      <c r="AN151" s="100" t="s">
        <v>201</v>
      </c>
      <c r="AO151" s="101">
        <f>_xll.qlInterestRateIndexFixingDate($AT$2,AP151,Trigger)</f>
        <v>42422</v>
      </c>
      <c r="AP151" s="101">
        <f>_xll.qlCalendarAdvance(Calendar,AP150,AN151,"f",,Trigger)</f>
        <v>42422</v>
      </c>
      <c r="AQ151" s="101">
        <f>_xll.qlInterestRateIndexMaturity($AT$2,AP151,Trigger)</f>
        <v>42423</v>
      </c>
      <c r="AR151" s="246">
        <f>_xll.qlIndexFixing($AT$1,AO151,TRUE,_xll.ohTrigger(Trigger,Trigger1M))</f>
        <v>-1.2960971283426659E-3</v>
      </c>
      <c r="AS151" s="246">
        <f>IFERROR(_xll.qlIndexFixing($AT$2,AO151,TRUE,_xll.ohTrigger(Trigger,Trigger1M)),#N/A)</f>
        <v>-1.2960971283426659E-3</v>
      </c>
    </row>
    <row r="152" spans="40:45" x14ac:dyDescent="0.2">
      <c r="AN152" s="100" t="s">
        <v>201</v>
      </c>
      <c r="AO152" s="101">
        <f>_xll.qlInterestRateIndexFixingDate($AT$2,AP152,Trigger)</f>
        <v>42423</v>
      </c>
      <c r="AP152" s="101">
        <f>_xll.qlCalendarAdvance(Calendar,AP151,AN152,"f",,Trigger)</f>
        <v>42423</v>
      </c>
      <c r="AQ152" s="101">
        <f>_xll.qlInterestRateIndexMaturity($AT$2,AP152,Trigger)</f>
        <v>42424</v>
      </c>
      <c r="AR152" s="246">
        <f>_xll.qlIndexFixing($AT$1,AO152,TRUE,_xll.ohTrigger(Trigger,Trigger1M))</f>
        <v>-1.2997986428375796E-3</v>
      </c>
      <c r="AS152" s="246">
        <f>IFERROR(_xll.qlIndexFixing($AT$2,AO152,TRUE,_xll.ohTrigger(Trigger,Trigger1M)),#N/A)</f>
        <v>-1.2997986428375796E-3</v>
      </c>
    </row>
    <row r="153" spans="40:45" x14ac:dyDescent="0.2">
      <c r="AN153" s="100" t="s">
        <v>201</v>
      </c>
      <c r="AO153" s="101">
        <f>_xll.qlInterestRateIndexFixingDate($AT$2,AP153,Trigger)</f>
        <v>42424</v>
      </c>
      <c r="AP153" s="101">
        <f>_xll.qlCalendarAdvance(Calendar,AP152,AN153,"f",,Trigger)</f>
        <v>42424</v>
      </c>
      <c r="AQ153" s="101">
        <f>_xll.qlInterestRateIndexMaturity($AT$2,AP153,Trigger)</f>
        <v>42425</v>
      </c>
      <c r="AR153" s="246">
        <f>_xll.qlIndexFixing($AT$1,AO153,TRUE,_xll.ohTrigger(Trigger,Trigger1M))</f>
        <v>-1.3044329240363695E-3</v>
      </c>
      <c r="AS153" s="246">
        <f>IFERROR(_xll.qlIndexFixing($AT$2,AO153,TRUE,_xll.ohTrigger(Trigger,Trigger1M)),#N/A)</f>
        <v>-1.3044329240363695E-3</v>
      </c>
    </row>
    <row r="154" spans="40:45" x14ac:dyDescent="0.2">
      <c r="AN154" s="100" t="s">
        <v>201</v>
      </c>
      <c r="AO154" s="101">
        <f>_xll.qlInterestRateIndexFixingDate($AT$2,AP154,Trigger)</f>
        <v>42425</v>
      </c>
      <c r="AP154" s="101">
        <f>_xll.qlCalendarAdvance(Calendar,AP153,AN154,"f",,Trigger)</f>
        <v>42425</v>
      </c>
      <c r="AQ154" s="101">
        <f>_xll.qlInterestRateIndexMaturity($AT$2,AP154,Trigger)</f>
        <v>42426</v>
      </c>
      <c r="AR154" s="246">
        <f>_xll.qlIndexFixing($AT$1,AO154,TRUE,_xll.ohTrigger(Trigger,Trigger1M))</f>
        <v>-1.3097492957792056E-3</v>
      </c>
      <c r="AS154" s="246">
        <f>IFERROR(_xll.qlIndexFixing($AT$2,AO154,TRUE,_xll.ohTrigger(Trigger,Trigger1M)),#N/A)</f>
        <v>-1.3097492957792056E-3</v>
      </c>
    </row>
    <row r="155" spans="40:45" x14ac:dyDescent="0.2">
      <c r="AN155" s="100" t="s">
        <v>201</v>
      </c>
      <c r="AO155" s="101">
        <f>_xll.qlInterestRateIndexFixingDate($AT$2,AP155,Trigger)</f>
        <v>42426</v>
      </c>
      <c r="AP155" s="101">
        <f>_xll.qlCalendarAdvance(Calendar,AP154,AN155,"f",,Trigger)</f>
        <v>42426</v>
      </c>
      <c r="AQ155" s="101">
        <f>_xll.qlInterestRateIndexMaturity($AT$2,AP155,Trigger)</f>
        <v>42429</v>
      </c>
      <c r="AR155" s="246">
        <f>_xll.qlIndexFixing($AT$1,AO155,TRUE,_xll.ohTrigger(Trigger,Trigger1M))</f>
        <v>-1.3194872131849777E-3</v>
      </c>
      <c r="AS155" s="246">
        <f>IFERROR(_xll.qlIndexFixing($AT$2,AO155,TRUE,_xll.ohTrigger(Trigger,Trigger1M)),#N/A)</f>
        <v>-1.3194872131849777E-3</v>
      </c>
    </row>
    <row r="156" spans="40:45" x14ac:dyDescent="0.2">
      <c r="AN156" s="100" t="s">
        <v>201</v>
      </c>
      <c r="AO156" s="101">
        <f>_xll.qlInterestRateIndexFixingDate($AT$2,AP156,Trigger)</f>
        <v>42429</v>
      </c>
      <c r="AP156" s="101">
        <f>_xll.qlCalendarAdvance(Calendar,AP155,AN156,"f",,Trigger)</f>
        <v>42429</v>
      </c>
      <c r="AQ156" s="101">
        <f>_xll.qlInterestRateIndexMaturity($AT$2,AP156,Trigger)</f>
        <v>42430</v>
      </c>
      <c r="AR156" s="246">
        <f>_xll.qlIndexFixing($AT$1,AO156,TRUE,_xll.ohTrigger(Trigger,Trigger1M))</f>
        <v>-1.32834481362476E-3</v>
      </c>
      <c r="AS156" s="246">
        <f>IFERROR(_xll.qlIndexFixing($AT$2,AO156,TRUE,_xll.ohTrigger(Trigger,Trigger1M)),#N/A)</f>
        <v>-1.32834481362476E-3</v>
      </c>
    </row>
    <row r="157" spans="40:45" x14ac:dyDescent="0.2">
      <c r="AN157" s="100" t="s">
        <v>201</v>
      </c>
      <c r="AO157" s="101">
        <f>_xll.qlInterestRateIndexFixingDate($AT$2,AP157,Trigger)</f>
        <v>42430</v>
      </c>
      <c r="AP157" s="101">
        <f>_xll.qlCalendarAdvance(Calendar,AP156,AN157,"f",,Trigger)</f>
        <v>42430</v>
      </c>
      <c r="AQ157" s="101">
        <f>_xll.qlInterestRateIndexMaturity($AT$2,AP157,Trigger)</f>
        <v>42431</v>
      </c>
      <c r="AR157" s="246">
        <f>_xll.qlIndexFixing($AT$1,AO157,TRUE,_xll.ohTrigger(Trigger,Trigger1M))</f>
        <v>-1.3323262010445092E-3</v>
      </c>
      <c r="AS157" s="246">
        <f>IFERROR(_xll.qlIndexFixing($AT$2,AO157,TRUE,_xll.ohTrigger(Trigger,Trigger1M)),#N/A)</f>
        <v>-1.3323262010445092E-3</v>
      </c>
    </row>
    <row r="158" spans="40:45" x14ac:dyDescent="0.2">
      <c r="AN158" s="100" t="s">
        <v>201</v>
      </c>
      <c r="AO158" s="101">
        <f>_xll.qlInterestRateIndexFixingDate($AT$2,AP158,Trigger)</f>
        <v>42431</v>
      </c>
      <c r="AP158" s="101">
        <f>_xll.qlCalendarAdvance(Calendar,AP157,AN158,"f",,Trigger)</f>
        <v>42431</v>
      </c>
      <c r="AQ158" s="101">
        <f>_xll.qlInterestRateIndexMaturity($AT$2,AP158,Trigger)</f>
        <v>42432</v>
      </c>
      <c r="AR158" s="246">
        <f>_xll.qlIndexFixing($AT$1,AO158,TRUE,_xll.ohTrigger(Trigger,Trigger1M))</f>
        <v>-1.336040591639609E-3</v>
      </c>
      <c r="AS158" s="246">
        <f>IFERROR(_xll.qlIndexFixing($AT$2,AO158,TRUE,_xll.ohTrigger(Trigger,Trigger1M)),#N/A)</f>
        <v>-1.336040591639609E-3</v>
      </c>
    </row>
    <row r="159" spans="40:45" x14ac:dyDescent="0.2">
      <c r="AN159" s="100" t="s">
        <v>201</v>
      </c>
      <c r="AO159" s="101">
        <f>_xll.qlInterestRateIndexFixingDate($AT$2,AP159,Trigger)</f>
        <v>42432</v>
      </c>
      <c r="AP159" s="101">
        <f>_xll.qlCalendarAdvance(Calendar,AP158,AN159,"f",,Trigger)</f>
        <v>42432</v>
      </c>
      <c r="AQ159" s="101">
        <f>_xll.qlInterestRateIndexMaturity($AT$2,AP159,Trigger)</f>
        <v>42433</v>
      </c>
      <c r="AR159" s="246">
        <f>_xll.qlIndexFixing($AT$1,AO159,TRUE,_xll.ohTrigger(Trigger,Trigger1M))</f>
        <v>-1.3394879853301234E-3</v>
      </c>
      <c r="AS159" s="246">
        <f>IFERROR(_xll.qlIndexFixing($AT$2,AO159,TRUE,_xll.ohTrigger(Trigger,Trigger1M)),#N/A)</f>
        <v>-1.3394879853301234E-3</v>
      </c>
    </row>
    <row r="160" spans="40:45" x14ac:dyDescent="0.2">
      <c r="AN160" s="100" t="s">
        <v>201</v>
      </c>
      <c r="AO160" s="101">
        <f>_xll.qlInterestRateIndexFixingDate($AT$2,AP160,Trigger)</f>
        <v>42433</v>
      </c>
      <c r="AP160" s="101">
        <f>_xll.qlCalendarAdvance(Calendar,AP159,AN160,"f",,Trigger)</f>
        <v>42433</v>
      </c>
      <c r="AQ160" s="101">
        <f>_xll.qlInterestRateIndexMaturity($AT$2,AP160,Trigger)</f>
        <v>42436</v>
      </c>
      <c r="AR160" s="246">
        <f>_xll.qlIndexFixing($AT$1,AO160,TRUE,_xll.ohTrigger(Trigger,Trigger1M))</f>
        <v>-1.3454877547580679E-3</v>
      </c>
      <c r="AS160" s="246">
        <f>IFERROR(_xll.qlIndexFixing($AT$2,AO160,TRUE,_xll.ohTrigger(Trigger,Trigger1M)),#N/A)</f>
        <v>-1.3454877547580679E-3</v>
      </c>
    </row>
    <row r="161" spans="40:45" x14ac:dyDescent="0.2">
      <c r="AN161" s="100" t="s">
        <v>201</v>
      </c>
      <c r="AO161" s="101">
        <f>_xll.qlInterestRateIndexFixingDate($AT$2,AP161,Trigger)</f>
        <v>42436</v>
      </c>
      <c r="AP161" s="101">
        <f>_xll.qlCalendarAdvance(Calendar,AP160,AN161,"f",,Trigger)</f>
        <v>42436</v>
      </c>
      <c r="AQ161" s="101">
        <f>_xll.qlInterestRateIndexMaturity($AT$2,AP161,Trigger)</f>
        <v>42437</v>
      </c>
      <c r="AR161" s="246">
        <f>_xll.qlIndexFixing($AT$1,AO161,TRUE,_xll.ohTrigger(Trigger,Trigger1M))</f>
        <v>-1.3506075923253036E-3</v>
      </c>
      <c r="AS161" s="246">
        <f>IFERROR(_xll.qlIndexFixing($AT$2,AO161,TRUE,_xll.ohTrigger(Trigger,Trigger1M)),#N/A)</f>
        <v>-1.3506075923253036E-3</v>
      </c>
    </row>
    <row r="162" spans="40:45" x14ac:dyDescent="0.2">
      <c r="AN162" s="100" t="s">
        <v>201</v>
      </c>
      <c r="AO162" s="101">
        <f>_xll.qlInterestRateIndexFixingDate($AT$2,AP162,Trigger)</f>
        <v>42437</v>
      </c>
      <c r="AP162" s="101">
        <f>_xll.qlCalendarAdvance(Calendar,AP161,AN162,"f",,Trigger)</f>
        <v>42437</v>
      </c>
      <c r="AQ162" s="101">
        <f>_xll.qlInterestRateIndexMaturity($AT$2,AP162,Trigger)</f>
        <v>42438</v>
      </c>
      <c r="AR162" s="246">
        <f>_xll.qlIndexFixing($AT$1,AO162,TRUE,_xll.ohTrigger(Trigger,Trigger1M))</f>
        <v>-1.3527200020924113E-3</v>
      </c>
      <c r="AS162" s="246">
        <f>IFERROR(_xll.qlIndexFixing($AT$2,AO162,TRUE,_xll.ohTrigger(Trigger,Trigger1M)),#N/A)</f>
        <v>-1.3527200020924113E-3</v>
      </c>
    </row>
    <row r="163" spans="40:45" x14ac:dyDescent="0.2">
      <c r="AN163" s="100" t="s">
        <v>201</v>
      </c>
      <c r="AO163" s="101">
        <f>_xll.qlInterestRateIndexFixingDate($AT$2,AP163,Trigger)</f>
        <v>42438</v>
      </c>
      <c r="AP163" s="101">
        <f>_xll.qlCalendarAdvance(Calendar,AP162,AN163,"f",,Trigger)</f>
        <v>42438</v>
      </c>
      <c r="AQ163" s="101">
        <f>_xll.qlInterestRateIndexMaturity($AT$2,AP163,Trigger)</f>
        <v>42439</v>
      </c>
      <c r="AR163" s="246">
        <f>_xll.qlIndexFixing($AT$1,AO163,TRUE,_xll.ohTrigger(Trigger,Trigger1M))</f>
        <v>-1.3545654150748376E-3</v>
      </c>
      <c r="AS163" s="246">
        <f>IFERROR(_xll.qlIndexFixing($AT$2,AO163,TRUE,_xll.ohTrigger(Trigger,Trigger1M)),#N/A)</f>
        <v>-1.3545654150748376E-3</v>
      </c>
    </row>
    <row r="164" spans="40:45" x14ac:dyDescent="0.2">
      <c r="AN164" s="100" t="s">
        <v>201</v>
      </c>
      <c r="AO164" s="101">
        <f>_xll.qlInterestRateIndexFixingDate($AT$2,AP164,Trigger)</f>
        <v>42439</v>
      </c>
      <c r="AP164" s="101">
        <f>_xll.qlCalendarAdvance(Calendar,AP163,AN164,"f",,Trigger)</f>
        <v>42439</v>
      </c>
      <c r="AQ164" s="101">
        <f>_xll.qlInterestRateIndexMaturity($AT$2,AP164,Trigger)</f>
        <v>42440</v>
      </c>
      <c r="AR164" s="246">
        <f>_xll.qlIndexFixing($AT$1,AO164,TRUE,_xll.ohTrigger(Trigger,Trigger1M))</f>
        <v>-1.3561438313125507E-3</v>
      </c>
      <c r="AS164" s="246">
        <f>IFERROR(_xll.qlIndexFixing($AT$2,AO164,TRUE,_xll.ohTrigger(Trigger,Trigger1M)),#N/A)</f>
        <v>-1.3561438313125507E-3</v>
      </c>
    </row>
    <row r="165" spans="40:45" x14ac:dyDescent="0.2">
      <c r="AN165" s="100" t="s">
        <v>201</v>
      </c>
      <c r="AO165" s="101">
        <f>_xll.qlInterestRateIndexFixingDate($AT$2,AP165,Trigger)</f>
        <v>42440</v>
      </c>
      <c r="AP165" s="101">
        <f>_xll.qlCalendarAdvance(Calendar,AP164,AN165,"f",,Trigger)</f>
        <v>42440</v>
      </c>
      <c r="AQ165" s="101">
        <f>_xll.qlInterestRateIndexMaturity($AT$2,AP165,Trigger)</f>
        <v>42443</v>
      </c>
      <c r="AR165" s="246">
        <f>_xll.qlIndexFixing($AT$1,AO165,TRUE,_xll.ohTrigger(Trigger,Trigger1M))</f>
        <v>-1.3584055487525504E-3</v>
      </c>
      <c r="AS165" s="246">
        <f>IFERROR(_xll.qlIndexFixing($AT$2,AO165,TRUE,_xll.ohTrigger(Trigger,Trigger1M)),#N/A)</f>
        <v>-1.3584055487525504E-3</v>
      </c>
    </row>
    <row r="166" spans="40:45" x14ac:dyDescent="0.2">
      <c r="AN166" s="100" t="s">
        <v>201</v>
      </c>
      <c r="AO166" s="101">
        <f>_xll.qlInterestRateIndexFixingDate($AT$2,AP166,Trigger)</f>
        <v>42443</v>
      </c>
      <c r="AP166" s="101">
        <f>_xll.qlCalendarAdvance(Calendar,AP165,AN166,"f",,Trigger)</f>
        <v>42443</v>
      </c>
      <c r="AQ166" s="101">
        <f>_xll.qlInterestRateIndexMaturity($AT$2,AP166,Trigger)</f>
        <v>42444</v>
      </c>
      <c r="AR166" s="246">
        <f>_xll.qlIndexFixing($AT$1,AO166,TRUE,_xll.ohTrigger(Trigger,Trigger1M))</f>
        <v>-1.3597875284965255E-3</v>
      </c>
      <c r="AS166" s="246">
        <f>IFERROR(_xll.qlIndexFixing($AT$2,AO166,TRUE,_xll.ohTrigger(Trigger,Trigger1M)),#N/A)</f>
        <v>-1.3597875284965255E-3</v>
      </c>
    </row>
    <row r="167" spans="40:45" x14ac:dyDescent="0.2">
      <c r="AN167" s="100" t="s">
        <v>201</v>
      </c>
      <c r="AO167" s="101">
        <f>_xll.qlInterestRateIndexFixingDate($AT$2,AP167,Trigger)</f>
        <v>42444</v>
      </c>
      <c r="AP167" s="101">
        <f>_xll.qlCalendarAdvance(Calendar,AP166,AN167,"f",,Trigger)</f>
        <v>42444</v>
      </c>
      <c r="AQ167" s="101">
        <f>_xll.qlInterestRateIndexMaturity($AT$2,AP167,Trigger)</f>
        <v>42445</v>
      </c>
      <c r="AR167" s="246">
        <f>_xll.qlIndexFixing($AT$1,AO167,TRUE,_xll.ohTrigger(Trigger,Trigger1M))</f>
        <v>-1.3600309608907679E-3</v>
      </c>
      <c r="AS167" s="246">
        <f>IFERROR(_xll.qlIndexFixing($AT$2,AO167,TRUE,_xll.ohTrigger(Trigger,Trigger1M)),#N/A)</f>
        <v>-1.3600309608907679E-3</v>
      </c>
    </row>
    <row r="168" spans="40:45" x14ac:dyDescent="0.2">
      <c r="AN168" s="100" t="s">
        <v>201</v>
      </c>
      <c r="AO168" s="101">
        <f>_xll.qlInterestRateIndexFixingDate($AT$2,AP168,Trigger)</f>
        <v>42445</v>
      </c>
      <c r="AP168" s="101">
        <f>_xll.qlCalendarAdvance(Calendar,AP167,AN168,"f",,Trigger)</f>
        <v>42445</v>
      </c>
      <c r="AQ168" s="101">
        <f>_xll.qlInterestRateIndexMaturity($AT$2,AP168,Trigger)</f>
        <v>42446</v>
      </c>
      <c r="AR168" s="246">
        <f>_xll.qlIndexFixing($AT$1,AO168,TRUE,_xll.ohTrigger(Trigger,Trigger1M))</f>
        <v>-1.360007396580265E-3</v>
      </c>
      <c r="AS168" s="246">
        <f>IFERROR(_xll.qlIndexFixing($AT$2,AO168,TRUE,_xll.ohTrigger(Trigger,Trigger1M)),#N/A)</f>
        <v>-1.360007396580265E-3</v>
      </c>
    </row>
    <row r="169" spans="40:45" x14ac:dyDescent="0.2">
      <c r="AN169" s="100" t="s">
        <v>201</v>
      </c>
      <c r="AO169" s="101">
        <f>_xll.qlInterestRateIndexFixingDate($AT$2,AP169,Trigger)</f>
        <v>42446</v>
      </c>
      <c r="AP169" s="101">
        <f>_xll.qlCalendarAdvance(Calendar,AP168,AN169,"f",,Trigger)</f>
        <v>42446</v>
      </c>
      <c r="AQ169" s="101">
        <f>_xll.qlInterestRateIndexMaturity($AT$2,AP169,Trigger)</f>
        <v>42447</v>
      </c>
      <c r="AR169" s="246">
        <f>_xll.qlIndexFixing($AT$1,AO169,TRUE,_xll.ohTrigger(Trigger,Trigger1M))</f>
        <v>-1.3597168353651767E-3</v>
      </c>
      <c r="AS169" s="246">
        <f>IFERROR(_xll.qlIndexFixing($AT$2,AO169,TRUE,_xll.ohTrigger(Trigger,Trigger1M)),#N/A)</f>
        <v>-1.3597168353651767E-3</v>
      </c>
    </row>
    <row r="170" spans="40:45" x14ac:dyDescent="0.2">
      <c r="AN170" s="100" t="s">
        <v>201</v>
      </c>
      <c r="AO170" s="101">
        <f>_xll.qlInterestRateIndexFixingDate($AT$2,AP170,Trigger)</f>
        <v>42447</v>
      </c>
      <c r="AP170" s="101">
        <f>_xll.qlCalendarAdvance(Calendar,AP169,AN170,"f",,Trigger)</f>
        <v>42447</v>
      </c>
      <c r="AQ170" s="101">
        <f>_xll.qlInterestRateIndexMaturity($AT$2,AP170,Trigger)</f>
        <v>42450</v>
      </c>
      <c r="AR170" s="246">
        <f>_xll.qlIndexFixing($AT$1,AO170,TRUE,_xll.ohTrigger(Trigger,Trigger1M))</f>
        <v>-1.3582405994183588E-3</v>
      </c>
      <c r="AS170" s="246">
        <f>IFERROR(_xll.qlIndexFixing($AT$2,AO170,TRUE,_xll.ohTrigger(Trigger,Trigger1M)),#N/A)</f>
        <v>-1.3582405994183588E-3</v>
      </c>
    </row>
    <row r="171" spans="40:45" x14ac:dyDescent="0.2">
      <c r="AN171" s="100" t="s">
        <v>201</v>
      </c>
      <c r="AO171" s="101">
        <f>_xll.qlInterestRateIndexFixingDate($AT$2,AP171,Trigger)</f>
        <v>42450</v>
      </c>
      <c r="AP171" s="101">
        <f>_xll.qlCalendarAdvance(Calendar,AP170,AN171,"f",,Trigger)</f>
        <v>42450</v>
      </c>
      <c r="AQ171" s="101">
        <f>_xll.qlInterestRateIndexMaturity($AT$2,AP171,Trigger)</f>
        <v>42451</v>
      </c>
      <c r="AR171" s="246">
        <f>_xll.qlIndexFixing($AT$1,AO171,TRUE,_xll.ohTrigger(Trigger,Trigger1M))</f>
        <v>-1.3558846232175625E-3</v>
      </c>
      <c r="AS171" s="246">
        <f>IFERROR(_xll.qlIndexFixing($AT$2,AO171,TRUE,_xll.ohTrigger(Trigger,Trigger1M)),#N/A)</f>
        <v>-1.3558846232175625E-3</v>
      </c>
    </row>
    <row r="172" spans="40:45" x14ac:dyDescent="0.2">
      <c r="AN172" s="100" t="s">
        <v>201</v>
      </c>
      <c r="AO172" s="101">
        <f>_xll.qlInterestRateIndexFixingDate($AT$2,AP172,Trigger)</f>
        <v>42451</v>
      </c>
      <c r="AP172" s="101">
        <f>_xll.qlCalendarAdvance(Calendar,AP171,AN172,"f",,Trigger)</f>
        <v>42451</v>
      </c>
      <c r="AQ172" s="101">
        <f>_xll.qlInterestRateIndexMaturity($AT$2,AP172,Trigger)</f>
        <v>42452</v>
      </c>
      <c r="AR172" s="246">
        <f>_xll.qlIndexFixing($AT$1,AO172,TRUE,_xll.ohTrigger(Trigger,Trigger1M))</f>
        <v>-1.3542590783588437E-3</v>
      </c>
      <c r="AS172" s="246">
        <f>IFERROR(_xll.qlIndexFixing($AT$2,AO172,TRUE,_xll.ohTrigger(Trigger,Trigger1M)),#N/A)</f>
        <v>-1.3542590783588437E-3</v>
      </c>
    </row>
    <row r="173" spans="40:45" x14ac:dyDescent="0.2">
      <c r="AN173" s="100" t="s">
        <v>201</v>
      </c>
      <c r="AO173" s="101">
        <f>_xll.qlInterestRateIndexFixingDate($AT$2,AP173,Trigger)</f>
        <v>42452</v>
      </c>
      <c r="AP173" s="101">
        <f>_xll.qlCalendarAdvance(Calendar,AP172,AN173,"f",,Trigger)</f>
        <v>42452</v>
      </c>
      <c r="AQ173" s="101">
        <f>_xll.qlInterestRateIndexMaturity($AT$2,AP173,Trigger)</f>
        <v>42453</v>
      </c>
      <c r="AR173" s="246">
        <f>_xll.qlIndexFixing($AT$1,AO173,TRUE,_xll.ohTrigger(Trigger,Trigger1M))</f>
        <v>-1.3523665365156035E-3</v>
      </c>
      <c r="AS173" s="246">
        <f>IFERROR(_xll.qlIndexFixing($AT$2,AO173,TRUE,_xll.ohTrigger(Trigger,Trigger1M)),#N/A)</f>
        <v>-1.3523665365156035E-3</v>
      </c>
    </row>
    <row r="174" spans="40:45" x14ac:dyDescent="0.2">
      <c r="AN174" s="100" t="s">
        <v>201</v>
      </c>
      <c r="AO174" s="101">
        <f>_xll.qlInterestRateIndexFixingDate($AT$2,AP174,Trigger)</f>
        <v>42453</v>
      </c>
      <c r="AP174" s="101">
        <f>_xll.qlCalendarAdvance(Calendar,AP173,AN174,"f",,Trigger)</f>
        <v>42453</v>
      </c>
      <c r="AQ174" s="101">
        <f>_xll.qlInterestRateIndexMaturity($AT$2,AP174,Trigger)</f>
        <v>42458</v>
      </c>
      <c r="AR174" s="246">
        <f>_xll.qlIndexFixing($AT$1,AO174,TRUE,_xll.ohTrigger(Trigger,Trigger1M))</f>
        <v>-1.3582638639100253E-3</v>
      </c>
      <c r="AS174" s="246">
        <f>IFERROR(_xll.qlIndexFixing($AT$2,AO174,TRUE,_xll.ohTrigger(Trigger,Trigger1M)),#N/A)</f>
        <v>-1.3582638639100253E-3</v>
      </c>
    </row>
    <row r="175" spans="40:45" x14ac:dyDescent="0.2">
      <c r="AN175" s="100" t="s">
        <v>201</v>
      </c>
      <c r="AO175" s="101">
        <f>_xll.qlInterestRateIndexFixingDate($AT$2,AP175,Trigger)</f>
        <v>42458</v>
      </c>
      <c r="AP175" s="101">
        <f>_xll.qlCalendarAdvance(Calendar,AP174,AN175,"f",,Trigger)</f>
        <v>42458</v>
      </c>
      <c r="AQ175" s="101">
        <f>_xll.qlInterestRateIndexMaturity($AT$2,AP175,Trigger)</f>
        <v>42459</v>
      </c>
      <c r="AR175" s="246">
        <f>_xll.qlIndexFixing($AT$1,AO175,TRUE,_xll.ohTrigger(Trigger,Trigger1M))</f>
        <v>-1.3650110412788408E-3</v>
      </c>
      <c r="AS175" s="246">
        <f>IFERROR(_xll.qlIndexFixing($AT$2,AO175,TRUE,_xll.ohTrigger(Trigger,Trigger1M)),#N/A)</f>
        <v>-1.3650110412788408E-3</v>
      </c>
    </row>
    <row r="176" spans="40:45" x14ac:dyDescent="0.2">
      <c r="AN176" s="100" t="s">
        <v>201</v>
      </c>
      <c r="AO176" s="101">
        <f>_xll.qlInterestRateIndexFixingDate($AT$2,AP176,Trigger)</f>
        <v>42459</v>
      </c>
      <c r="AP176" s="101">
        <f>_xll.qlCalendarAdvance(Calendar,AP175,AN176,"f",,Trigger)</f>
        <v>42459</v>
      </c>
      <c r="AQ176" s="101">
        <f>_xll.qlInterestRateIndexMaturity($AT$2,AP176,Trigger)</f>
        <v>42460</v>
      </c>
      <c r="AR176" s="246">
        <f>_xll.qlIndexFixing($AT$1,AO176,TRUE,_xll.ohTrigger(Trigger,Trigger1M))</f>
        <v>-1.3666366052023093E-3</v>
      </c>
      <c r="AS176" s="246">
        <f>IFERROR(_xll.qlIndexFixing($AT$2,AO176,TRUE,_xll.ohTrigger(Trigger,Trigger1M)),#N/A)</f>
        <v>-1.3666366052023093E-3</v>
      </c>
    </row>
    <row r="177" spans="40:45" x14ac:dyDescent="0.2">
      <c r="AN177" s="100" t="s">
        <v>201</v>
      </c>
      <c r="AO177" s="101">
        <f>_xll.qlInterestRateIndexFixingDate($AT$2,AP177,Trigger)</f>
        <v>42460</v>
      </c>
      <c r="AP177" s="101">
        <f>_xll.qlCalendarAdvance(Calendar,AP176,AN177,"f",,Trigger)</f>
        <v>42460</v>
      </c>
      <c r="AQ177" s="101">
        <f>_xll.qlInterestRateIndexMaturity($AT$2,AP177,Trigger)</f>
        <v>42461</v>
      </c>
      <c r="AR177" s="246">
        <f>_xll.qlIndexFixing($AT$1,AO177,TRUE,_xll.ohTrigger(Trigger,Trigger1M))</f>
        <v>-1.3679964213020313E-3</v>
      </c>
      <c r="AS177" s="246">
        <f>IFERROR(_xll.qlIndexFixing($AT$2,AO177,TRUE,_xll.ohTrigger(Trigger,Trigger1M)),#N/A)</f>
        <v>-1.3679964213020313E-3</v>
      </c>
    </row>
    <row r="178" spans="40:45" x14ac:dyDescent="0.2">
      <c r="AN178" s="100" t="s">
        <v>201</v>
      </c>
      <c r="AO178" s="101">
        <f>_xll.qlInterestRateIndexFixingDate($AT$2,AP178,Trigger)</f>
        <v>42461</v>
      </c>
      <c r="AP178" s="101">
        <f>_xll.qlCalendarAdvance(Calendar,AP177,AN178,"f",,Trigger)</f>
        <v>42461</v>
      </c>
      <c r="AQ178" s="101">
        <f>_xll.qlInterestRateIndexMaturity($AT$2,AP178,Trigger)</f>
        <v>42464</v>
      </c>
      <c r="AR178" s="246">
        <f>_xll.qlIndexFixing($AT$1,AO178,TRUE,_xll.ohTrigger(Trigger,Trigger1M))</f>
        <v>-1.3698250143923119E-3</v>
      </c>
      <c r="AS178" s="246">
        <f>IFERROR(_xll.qlIndexFixing($AT$2,AO178,TRUE,_xll.ohTrigger(Trigger,Trigger1M)),#N/A)</f>
        <v>-1.3698250143923119E-3</v>
      </c>
    </row>
    <row r="179" spans="40:45" x14ac:dyDescent="0.2">
      <c r="AN179" s="100" t="s">
        <v>201</v>
      </c>
      <c r="AO179" s="101">
        <f>_xll.qlInterestRateIndexFixingDate($AT$2,AP179,Trigger)</f>
        <v>42464</v>
      </c>
      <c r="AP179" s="101">
        <f>_xll.qlCalendarAdvance(Calendar,AP178,AN179,"f",,Trigger)</f>
        <v>42464</v>
      </c>
      <c r="AQ179" s="101">
        <f>_xll.qlInterestRateIndexMaturity($AT$2,AP179,Trigger)</f>
        <v>42465</v>
      </c>
      <c r="AR179" s="246">
        <f>_xll.qlIndexFixing($AT$1,AO179,TRUE,_xll.ohTrigger(Trigger,Trigger1M))</f>
        <v>-1.3707782055849549E-3</v>
      </c>
      <c r="AS179" s="246">
        <f>IFERROR(_xll.qlIndexFixing($AT$2,AO179,TRUE,_xll.ohTrigger(Trigger,Trigger1M)),#N/A)</f>
        <v>-1.3707782055849549E-3</v>
      </c>
    </row>
    <row r="180" spans="40:45" x14ac:dyDescent="0.2">
      <c r="AN180" s="100" t="s">
        <v>201</v>
      </c>
      <c r="AO180" s="101">
        <f>_xll.qlInterestRateIndexFixingDate($AT$2,AP180,Trigger)</f>
        <v>42465</v>
      </c>
      <c r="AP180" s="101">
        <f>_xll.qlCalendarAdvance(Calendar,AP179,AN180,"f",,Trigger)</f>
        <v>42465</v>
      </c>
      <c r="AQ180" s="101">
        <f>_xll.qlInterestRateIndexMaturity($AT$2,AP180,Trigger)</f>
        <v>42466</v>
      </c>
      <c r="AR180" s="246">
        <f>_xll.qlIndexFixing($AT$1,AO180,TRUE,_xll.ohTrigger(Trigger,Trigger1M))</f>
        <v>-1.3708092817665829E-3</v>
      </c>
      <c r="AS180" s="246">
        <f>IFERROR(_xll.qlIndexFixing($AT$2,AO180,TRUE,_xll.ohTrigger(Trigger,Trigger1M)),#N/A)</f>
        <v>-1.3708092817665829E-3</v>
      </c>
    </row>
    <row r="181" spans="40:45" x14ac:dyDescent="0.2">
      <c r="AN181" s="100" t="s">
        <v>201</v>
      </c>
      <c r="AO181" s="101">
        <f>_xll.qlInterestRateIndexFixingDate($AT$2,AP181,Trigger)</f>
        <v>42466</v>
      </c>
      <c r="AP181" s="101">
        <f>_xll.qlCalendarAdvance(Calendar,AP180,AN181,"f",,Trigger)</f>
        <v>42466</v>
      </c>
      <c r="AQ181" s="101">
        <f>_xll.qlInterestRateIndexMaturity($AT$2,AP181,Trigger)</f>
        <v>42467</v>
      </c>
      <c r="AR181" s="246">
        <f>_xll.qlIndexFixing($AT$1,AO181,TRUE,_xll.ohTrigger(Trigger,Trigger1M))</f>
        <v>-1.3705746098846561E-3</v>
      </c>
      <c r="AS181" s="246">
        <f>IFERROR(_xll.qlIndexFixing($AT$2,AO181,TRUE,_xll.ohTrigger(Trigger,Trigger1M)),#N/A)</f>
        <v>-1.3705746098846561E-3</v>
      </c>
    </row>
    <row r="182" spans="40:45" x14ac:dyDescent="0.2">
      <c r="AN182" s="100" t="s">
        <v>201</v>
      </c>
      <c r="AO182" s="101">
        <f>_xll.qlInterestRateIndexFixingDate($AT$2,AP182,Trigger)</f>
        <v>42467</v>
      </c>
      <c r="AP182" s="101">
        <f>_xll.qlCalendarAdvance(Calendar,AP181,AN182,"f",,Trigger)</f>
        <v>42467</v>
      </c>
      <c r="AQ182" s="101">
        <f>_xll.qlInterestRateIndexMaturity($AT$2,AP182,Trigger)</f>
        <v>42468</v>
      </c>
      <c r="AR182" s="246">
        <f>_xll.qlIndexFixing($AT$1,AO182,TRUE,_xll.ohTrigger(Trigger,Trigger1M))</f>
        <v>-1.3700741901390145E-3</v>
      </c>
      <c r="AS182" s="246">
        <f>IFERROR(_xll.qlIndexFixing($AT$2,AO182,TRUE,_xll.ohTrigger(Trigger,Trigger1M)),#N/A)</f>
        <v>-1.3700741901390145E-3</v>
      </c>
    </row>
    <row r="183" spans="40:45" x14ac:dyDescent="0.2">
      <c r="AN183" s="100" t="s">
        <v>201</v>
      </c>
      <c r="AO183" s="101">
        <f>_xll.qlInterestRateIndexFixingDate($AT$2,AP183,Trigger)</f>
        <v>42468</v>
      </c>
      <c r="AP183" s="101">
        <f>_xll.qlCalendarAdvance(Calendar,AP182,AN183,"f",,Trigger)</f>
        <v>42468</v>
      </c>
      <c r="AQ183" s="101">
        <f>_xll.qlInterestRateIndexMaturity($AT$2,AP183,Trigger)</f>
        <v>42471</v>
      </c>
      <c r="AR183" s="246">
        <f>_xll.qlIndexFixing($AT$1,AO183,TRUE,_xll.ohTrigger(Trigger,Trigger1M))</f>
        <v>-1.3681823240885294E-3</v>
      </c>
      <c r="AS183" s="246">
        <f>IFERROR(_xll.qlIndexFixing($AT$2,AO183,TRUE,_xll.ohTrigger(Trigger,Trigger1M)),#N/A)</f>
        <v>-1.3681823240885294E-3</v>
      </c>
    </row>
    <row r="184" spans="40:45" x14ac:dyDescent="0.2">
      <c r="AN184" s="100" t="s">
        <v>201</v>
      </c>
      <c r="AO184" s="101">
        <f>_xll.qlInterestRateIndexFixingDate($AT$2,AP184,Trigger)</f>
        <v>42471</v>
      </c>
      <c r="AP184" s="101">
        <f>_xll.qlCalendarAdvance(Calendar,AP183,AN184,"f",,Trigger)</f>
        <v>42471</v>
      </c>
      <c r="AQ184" s="101">
        <f>_xll.qlInterestRateIndexMaturity($AT$2,AP184,Trigger)</f>
        <v>42472</v>
      </c>
      <c r="AR184" s="246">
        <f>_xll.qlIndexFixing($AT$1,AO184,TRUE,_xll.ohTrigger(Trigger,Trigger1M))</f>
        <v>-1.3654150312003566E-3</v>
      </c>
      <c r="AS184" s="246">
        <f>IFERROR(_xll.qlIndexFixing($AT$2,AO184,TRUE,_xll.ohTrigger(Trigger,Trigger1M)),#N/A)</f>
        <v>-1.3654150312003566E-3</v>
      </c>
    </row>
    <row r="185" spans="40:45" x14ac:dyDescent="0.2">
      <c r="AN185" s="100" t="s">
        <v>201</v>
      </c>
      <c r="AO185" s="101">
        <f>_xll.qlInterestRateIndexFixingDate($AT$2,AP185,Trigger)</f>
        <v>42472</v>
      </c>
      <c r="AP185" s="101">
        <f>_xll.qlCalendarAdvance(Calendar,AP184,AN185,"f",,Trigger)</f>
        <v>42472</v>
      </c>
      <c r="AQ185" s="101">
        <f>_xll.qlInterestRateIndexMaturity($AT$2,AP185,Trigger)</f>
        <v>42473</v>
      </c>
      <c r="AR185" s="246">
        <f>_xll.qlIndexFixing($AT$1,AO185,TRUE,_xll.ohTrigger(Trigger,Trigger1M))</f>
        <v>-1.3635858714167171E-3</v>
      </c>
      <c r="AS185" s="246">
        <f>IFERROR(_xll.qlIndexFixing($AT$2,AO185,TRUE,_xll.ohTrigger(Trigger,Trigger1M)),#N/A)</f>
        <v>-1.3635858714167171E-3</v>
      </c>
    </row>
    <row r="186" spans="40:45" x14ac:dyDescent="0.2">
      <c r="AN186" s="100" t="s">
        <v>201</v>
      </c>
      <c r="AO186" s="101">
        <f>_xll.qlInterestRateIndexFixingDate($AT$2,AP186,Trigger)</f>
        <v>42473</v>
      </c>
      <c r="AP186" s="101">
        <f>_xll.qlCalendarAdvance(Calendar,AP185,AN186,"f",,Trigger)</f>
        <v>42473</v>
      </c>
      <c r="AQ186" s="101">
        <f>_xll.qlInterestRateIndexMaturity($AT$2,AP186,Trigger)</f>
        <v>42474</v>
      </c>
      <c r="AR186" s="246">
        <f>_xll.qlIndexFixing($AT$1,AO186,TRUE,_xll.ohTrigger(Trigger,Trigger1M))</f>
        <v>-1.3614909638093309E-3</v>
      </c>
      <c r="AS186" s="246">
        <f>IFERROR(_xll.qlIndexFixing($AT$2,AO186,TRUE,_xll.ohTrigger(Trigger,Trigger1M)),#N/A)</f>
        <v>-1.3614909638093309E-3</v>
      </c>
    </row>
    <row r="187" spans="40:45" x14ac:dyDescent="0.2">
      <c r="AN187" s="100" t="s">
        <v>201</v>
      </c>
      <c r="AO187" s="101">
        <f>_xll.qlInterestRateIndexFixingDate($AT$2,AP187,Trigger)</f>
        <v>42474</v>
      </c>
      <c r="AP187" s="101">
        <f>_xll.qlCalendarAdvance(Calendar,AP186,AN187,"f",,Trigger)</f>
        <v>42474</v>
      </c>
      <c r="AQ187" s="101">
        <f>_xll.qlInterestRateIndexMaturity($AT$2,AP187,Trigger)</f>
        <v>42475</v>
      </c>
      <c r="AR187" s="246">
        <f>_xll.qlIndexFixing($AT$1,AO187,TRUE,_xll.ohTrigger(Trigger,Trigger1M))</f>
        <v>-1.3591303080584538E-3</v>
      </c>
      <c r="AS187" s="246">
        <f>IFERROR(_xll.qlIndexFixing($AT$2,AO187,TRUE,_xll.ohTrigger(Trigger,Trigger1M)),#N/A)</f>
        <v>-1.3591303080584538E-3</v>
      </c>
    </row>
    <row r="188" spans="40:45" x14ac:dyDescent="0.2">
      <c r="AN188" s="100" t="s">
        <v>201</v>
      </c>
      <c r="AO188" s="101">
        <f>_xll.qlInterestRateIndexFixingDate($AT$2,AP188,Trigger)</f>
        <v>42475</v>
      </c>
      <c r="AP188" s="101">
        <f>_xll.qlCalendarAdvance(Calendar,AP187,AN188,"f",,Trigger)</f>
        <v>42475</v>
      </c>
      <c r="AQ188" s="101">
        <f>_xll.qlInterestRateIndexMaturity($AT$2,AP188,Trigger)</f>
        <v>42478</v>
      </c>
      <c r="AR188" s="246">
        <f>_xll.qlIndexFixing($AT$1,AO188,TRUE,_xll.ohTrigger(Trigger,Trigger1M))</f>
        <v>-1.3535180811885539E-3</v>
      </c>
      <c r="AS188" s="246">
        <f>IFERROR(_xll.qlIndexFixing($AT$2,AO188,TRUE,_xll.ohTrigger(Trigger,Trigger1M)),#N/A)</f>
        <v>-1.3535180811885539E-3</v>
      </c>
    </row>
    <row r="189" spans="40:45" x14ac:dyDescent="0.2">
      <c r="AN189" s="100" t="s">
        <v>201</v>
      </c>
      <c r="AO189" s="101">
        <f>_xll.qlInterestRateIndexFixingDate($AT$2,AP189,Trigger)</f>
        <v>42478</v>
      </c>
      <c r="AP189" s="101">
        <f>_xll.qlCalendarAdvance(Calendar,AP188,AN189,"f",,Trigger)</f>
        <v>42478</v>
      </c>
      <c r="AQ189" s="101">
        <f>_xll.qlInterestRateIndexMaturity($AT$2,AP189,Trigger)</f>
        <v>42479</v>
      </c>
      <c r="AR189" s="246">
        <f>_xll.qlIndexFixing($AT$1,AO189,TRUE,_xll.ohTrigger(Trigger,Trigger1M))</f>
        <v>-1.3470302053386618E-3</v>
      </c>
      <c r="AS189" s="246">
        <f>IFERROR(_xll.qlIndexFixing($AT$2,AO189,TRUE,_xll.ohTrigger(Trigger,Trigger1M)),#N/A)</f>
        <v>-1.3470302053386618E-3</v>
      </c>
    </row>
    <row r="190" spans="40:45" x14ac:dyDescent="0.2">
      <c r="AN190" s="100" t="s">
        <v>201</v>
      </c>
      <c r="AO190" s="101">
        <f>_xll.qlInterestRateIndexFixingDate($AT$2,AP190,Trigger)</f>
        <v>42479</v>
      </c>
      <c r="AP190" s="101">
        <f>_xll.qlCalendarAdvance(Calendar,AP189,AN190,"f",,Trigger)</f>
        <v>42479</v>
      </c>
      <c r="AQ190" s="101">
        <f>_xll.qlInterestRateIndexMaturity($AT$2,AP190,Trigger)</f>
        <v>42480</v>
      </c>
      <c r="AR190" s="246">
        <f>_xll.qlIndexFixing($AT$1,AO190,TRUE,_xll.ohTrigger(Trigger,Trigger1M))</f>
        <v>-1.3433408096696908E-3</v>
      </c>
      <c r="AS190" s="246">
        <f>IFERROR(_xll.qlIndexFixing($AT$2,AO190,TRUE,_xll.ohTrigger(Trigger,Trigger1M)),#N/A)</f>
        <v>-1.3433408096696908E-3</v>
      </c>
    </row>
    <row r="191" spans="40:45" x14ac:dyDescent="0.2">
      <c r="AN191" s="100" t="s">
        <v>201</v>
      </c>
      <c r="AO191" s="101">
        <f>_xll.qlInterestRateIndexFixingDate($AT$2,AP191,Trigger)</f>
        <v>42480</v>
      </c>
      <c r="AP191" s="101">
        <f>_xll.qlCalendarAdvance(Calendar,AP190,AN191,"f",,Trigger)</f>
        <v>42480</v>
      </c>
      <c r="AQ191" s="101">
        <f>_xll.qlInterestRateIndexMaturity($AT$2,AP191,Trigger)</f>
        <v>42481</v>
      </c>
      <c r="AR191" s="246">
        <f>_xll.qlIndexFixing($AT$1,AO191,TRUE,_xll.ohTrigger(Trigger,Trigger1M))</f>
        <v>-1.339385665937165E-3</v>
      </c>
      <c r="AS191" s="246">
        <f>IFERROR(_xll.qlIndexFixing($AT$2,AO191,TRUE,_xll.ohTrigger(Trigger,Trigger1M)),#N/A)</f>
        <v>-1.339385665937165E-3</v>
      </c>
    </row>
    <row r="192" spans="40:45" x14ac:dyDescent="0.2">
      <c r="AN192" s="100" t="s">
        <v>201</v>
      </c>
      <c r="AO192" s="101">
        <f>_xll.qlInterestRateIndexFixingDate($AT$2,AP192,Trigger)</f>
        <v>42481</v>
      </c>
      <c r="AP192" s="101">
        <f>_xll.qlCalendarAdvance(Calendar,AP191,AN192,"f",,Trigger)</f>
        <v>42481</v>
      </c>
      <c r="AQ192" s="101">
        <f>_xll.qlInterestRateIndexMaturity($AT$2,AP192,Trigger)</f>
        <v>42482</v>
      </c>
      <c r="AR192" s="246">
        <f>_xll.qlIndexFixing($AT$1,AO192,TRUE,_xll.ohTrigger(Trigger,Trigger1M))</f>
        <v>-1.3351647741810524E-3</v>
      </c>
      <c r="AS192" s="246">
        <f>IFERROR(_xll.qlIndexFixing($AT$2,AO192,TRUE,_xll.ohTrigger(Trigger,Trigger1M)),#N/A)</f>
        <v>-1.3351647741810524E-3</v>
      </c>
    </row>
    <row r="193" spans="40:45" x14ac:dyDescent="0.2">
      <c r="AN193" s="100" t="s">
        <v>201</v>
      </c>
      <c r="AO193" s="101">
        <f>_xll.qlInterestRateIndexFixingDate($AT$2,AP193,Trigger)</f>
        <v>42482</v>
      </c>
      <c r="AP193" s="101">
        <f>_xll.qlCalendarAdvance(Calendar,AP192,AN193,"f",,Trigger)</f>
        <v>42482</v>
      </c>
      <c r="AQ193" s="101">
        <f>_xll.qlInterestRateIndexMaturity($AT$2,AP193,Trigger)</f>
        <v>42485</v>
      </c>
      <c r="AR193" s="246">
        <f>_xll.qlIndexFixing($AT$1,AO193,TRUE,_xll.ohTrigger(Trigger,Trigger1M))</f>
        <v>-1.3258322808162859E-3</v>
      </c>
      <c r="AS193" s="246">
        <f>IFERROR(_xll.qlIndexFixing($AT$2,AO193,TRUE,_xll.ohTrigger(Trigger,Trigger1M)),#N/A)</f>
        <v>-1.3258322808162859E-3</v>
      </c>
    </row>
    <row r="194" spans="40:45" x14ac:dyDescent="0.2">
      <c r="AN194" s="100" t="s">
        <v>201</v>
      </c>
      <c r="AO194" s="101">
        <f>_xll.qlInterestRateIndexFixingDate($AT$2,AP194,Trigger)</f>
        <v>42485</v>
      </c>
      <c r="AP194" s="101">
        <f>_xll.qlCalendarAdvance(Calendar,AP193,AN194,"f",,Trigger)</f>
        <v>42485</v>
      </c>
      <c r="AQ194" s="101">
        <f>_xll.qlInterestRateIndexMaturity($AT$2,AP194,Trigger)</f>
        <v>42486</v>
      </c>
      <c r="AR194" s="246">
        <f>_xll.qlIndexFixing($AT$1,AO194,TRUE,_xll.ohTrigger(Trigger,Trigger1M))</f>
        <v>-1.3158007141456096E-3</v>
      </c>
      <c r="AS194" s="246">
        <f>IFERROR(_xll.qlIndexFixing($AT$2,AO194,TRUE,_xll.ohTrigger(Trigger,Trigger1M)),#N/A)</f>
        <v>-1.3158007141456096E-3</v>
      </c>
    </row>
    <row r="195" spans="40:45" x14ac:dyDescent="0.2">
      <c r="AN195" s="100" t="s">
        <v>201</v>
      </c>
      <c r="AO195" s="101">
        <f>_xll.qlInterestRateIndexFixingDate($AT$2,AP195,Trigger)</f>
        <v>42486</v>
      </c>
      <c r="AP195" s="101">
        <f>_xll.qlCalendarAdvance(Calendar,AP194,AN195,"f",,Trigger)</f>
        <v>42486</v>
      </c>
      <c r="AQ195" s="101">
        <f>_xll.qlInterestRateIndexMaturity($AT$2,AP195,Trigger)</f>
        <v>42487</v>
      </c>
      <c r="AR195" s="246">
        <f>_xll.qlIndexFixing($AT$1,AO195,TRUE,_xll.ohTrigger(Trigger,Trigger1M))</f>
        <v>-1.3109584758552728E-3</v>
      </c>
      <c r="AS195" s="246">
        <f>IFERROR(_xll.qlIndexFixing($AT$2,AO195,TRUE,_xll.ohTrigger(Trigger,Trigger1M)),#N/A)</f>
        <v>-1.3109584758552728E-3</v>
      </c>
    </row>
    <row r="196" spans="40:45" x14ac:dyDescent="0.2">
      <c r="AN196" s="100" t="s">
        <v>201</v>
      </c>
      <c r="AO196" s="101">
        <f>_xll.qlInterestRateIndexFixingDate($AT$2,AP196,Trigger)</f>
        <v>42487</v>
      </c>
      <c r="AP196" s="101">
        <f>_xll.qlCalendarAdvance(Calendar,AP195,AN196,"f",,Trigger)</f>
        <v>42487</v>
      </c>
      <c r="AQ196" s="101">
        <f>_xll.qlInterestRateIndexMaturity($AT$2,AP196,Trigger)</f>
        <v>42488</v>
      </c>
      <c r="AR196" s="246">
        <f>_xll.qlIndexFixing($AT$1,AO196,TRUE,_xll.ohTrigger(Trigger,Trigger1M))</f>
        <v>-1.3063806169633096E-3</v>
      </c>
      <c r="AS196" s="246">
        <f>IFERROR(_xll.qlIndexFixing($AT$2,AO196,TRUE,_xll.ohTrigger(Trigger,Trigger1M)),#N/A)</f>
        <v>-1.3063806169633096E-3</v>
      </c>
    </row>
    <row r="197" spans="40:45" x14ac:dyDescent="0.2">
      <c r="AN197" s="100" t="s">
        <v>201</v>
      </c>
      <c r="AO197" s="101">
        <f>_xll.qlInterestRateIndexFixingDate($AT$2,AP197,Trigger)</f>
        <v>42488</v>
      </c>
      <c r="AP197" s="101">
        <f>_xll.qlCalendarAdvance(Calendar,AP196,AN197,"f",,Trigger)</f>
        <v>42488</v>
      </c>
      <c r="AQ197" s="101">
        <f>_xll.qlInterestRateIndexMaturity($AT$2,AP197,Trigger)</f>
        <v>42489</v>
      </c>
      <c r="AR197" s="246">
        <f>_xll.qlIndexFixing($AT$1,AO197,TRUE,_xll.ohTrigger(Trigger,Trigger1M))</f>
        <v>-1.3020671374297521E-3</v>
      </c>
      <c r="AS197" s="246">
        <f>IFERROR(_xll.qlIndexFixing($AT$2,AO197,TRUE,_xll.ohTrigger(Trigger,Trigger1M)),#N/A)</f>
        <v>-1.3020671374297521E-3</v>
      </c>
    </row>
    <row r="198" spans="40:45" x14ac:dyDescent="0.2">
      <c r="AN198" s="100" t="s">
        <v>201</v>
      </c>
      <c r="AO198" s="101">
        <f>_xll.qlInterestRateIndexFixingDate($AT$2,AP198,Trigger)</f>
        <v>42489</v>
      </c>
      <c r="AP198" s="101">
        <f>_xll.qlCalendarAdvance(Calendar,AP197,AN198,"f",,Trigger)</f>
        <v>42489</v>
      </c>
      <c r="AQ198" s="101">
        <f>_xll.qlInterestRateIndexMaturity($AT$2,AP198,Trigger)</f>
        <v>42492</v>
      </c>
      <c r="AR198" s="246">
        <f>_xll.qlIndexFixing($AT$1,AO198,TRUE,_xll.ohTrigger(Trigger,Trigger1M))</f>
        <v>-1.29431678959957E-3</v>
      </c>
      <c r="AS198" s="246">
        <f>IFERROR(_xll.qlIndexFixing($AT$2,AO198,TRUE,_xll.ohTrigger(Trigger,Trigger1M)),#N/A)</f>
        <v>-1.29431678959957E-3</v>
      </c>
    </row>
    <row r="199" spans="40:45" x14ac:dyDescent="0.2">
      <c r="AN199" s="100" t="s">
        <v>201</v>
      </c>
      <c r="AO199" s="101">
        <f>_xll.qlInterestRateIndexFixingDate($AT$2,AP199,Trigger)</f>
        <v>42492</v>
      </c>
      <c r="AP199" s="101">
        <f>_xll.qlCalendarAdvance(Calendar,AP198,AN199,"f",,Trigger)</f>
        <v>42492</v>
      </c>
      <c r="AQ199" s="101">
        <f>_xll.qlInterestRateIndexMaturity($AT$2,AP199,Trigger)</f>
        <v>42493</v>
      </c>
      <c r="AR199" s="246">
        <f>_xll.qlIndexFixing($AT$1,AO199,TRUE,_xll.ohTrigger(Trigger,Trigger1M))</f>
        <v>-1.2874570134790986E-3</v>
      </c>
      <c r="AS199" s="246">
        <f>IFERROR(_xll.qlIndexFixing($AT$2,AO199,TRUE,_xll.ohTrigger(Trigger,Trigger1M)),#N/A)</f>
        <v>-1.2874570134790986E-3</v>
      </c>
    </row>
    <row r="200" spans="40:45" x14ac:dyDescent="0.2">
      <c r="AN200" s="100" t="s">
        <v>201</v>
      </c>
      <c r="AO200" s="101">
        <f>_xll.qlInterestRateIndexFixingDate($AT$2,AP200,Trigger)</f>
        <v>42493</v>
      </c>
      <c r="AP200" s="101">
        <f>_xll.qlCalendarAdvance(Calendar,AP199,AN200,"f",,Trigger)</f>
        <v>42493</v>
      </c>
      <c r="AQ200" s="101">
        <f>_xll.qlInterestRateIndexMaturity($AT$2,AP200,Trigger)</f>
        <v>42494</v>
      </c>
      <c r="AR200" s="246">
        <f>_xll.qlIndexFixing($AT$1,AO200,TRUE,_xll.ohTrigger(Trigger,Trigger1M))</f>
        <v>-1.2844654309773773E-3</v>
      </c>
      <c r="AS200" s="246">
        <f>IFERROR(_xll.qlIndexFixing($AT$2,AO200,TRUE,_xll.ohTrigger(Trigger,Trigger1M)),#N/A)</f>
        <v>-1.2844654309773773E-3</v>
      </c>
    </row>
    <row r="201" spans="40:45" x14ac:dyDescent="0.2">
      <c r="AN201" s="100" t="s">
        <v>201</v>
      </c>
      <c r="AO201" s="101">
        <f>_xll.qlInterestRateIndexFixingDate($AT$2,AP201,Trigger)</f>
        <v>42494</v>
      </c>
      <c r="AP201" s="101">
        <f>_xll.qlCalendarAdvance(Calendar,AP200,AN201,"f",,Trigger)</f>
        <v>42494</v>
      </c>
      <c r="AQ201" s="101">
        <f>_xll.qlInterestRateIndexMaturity($AT$2,AP201,Trigger)</f>
        <v>42495</v>
      </c>
      <c r="AR201" s="246">
        <f>_xll.qlIndexFixing($AT$1,AO201,TRUE,_xll.ohTrigger(Trigger,Trigger1M))</f>
        <v>-1.2817382279539657E-3</v>
      </c>
      <c r="AS201" s="246">
        <f>IFERROR(_xll.qlIndexFixing($AT$2,AO201,TRUE,_xll.ohTrigger(Trigger,Trigger1M)),#N/A)</f>
        <v>-1.2817382279539657E-3</v>
      </c>
    </row>
    <row r="202" spans="40:45" x14ac:dyDescent="0.2">
      <c r="AN202" s="100" t="s">
        <v>201</v>
      </c>
      <c r="AO202" s="101">
        <f>_xll.qlInterestRateIndexFixingDate($AT$2,AP202,Trigger)</f>
        <v>42495</v>
      </c>
      <c r="AP202" s="101">
        <f>_xll.qlCalendarAdvance(Calendar,AP201,AN202,"f",,Trigger)</f>
        <v>42495</v>
      </c>
      <c r="AQ202" s="101">
        <f>_xll.qlInterestRateIndexMaturity($AT$2,AP202,Trigger)</f>
        <v>42496</v>
      </c>
      <c r="AR202" s="246">
        <f>_xll.qlIndexFixing($AT$1,AO202,TRUE,_xll.ohTrigger(Trigger,Trigger1M))</f>
        <v>-1.2792754044088639E-3</v>
      </c>
      <c r="AS202" s="246">
        <f>IFERROR(_xll.qlIndexFixing($AT$2,AO202,TRUE,_xll.ohTrigger(Trigger,Trigger1M)),#N/A)</f>
        <v>-1.2792754044088639E-3</v>
      </c>
    </row>
    <row r="203" spans="40:45" x14ac:dyDescent="0.2">
      <c r="AN203" s="100" t="s">
        <v>201</v>
      </c>
      <c r="AO203" s="101">
        <f>_xll.qlInterestRateIndexFixingDate($AT$2,AP203,Trigger)</f>
        <v>42496</v>
      </c>
      <c r="AP203" s="101">
        <f>_xll.qlCalendarAdvance(Calendar,AP202,AN203,"f",,Trigger)</f>
        <v>42496</v>
      </c>
      <c r="AQ203" s="101">
        <f>_xll.qlInterestRateIndexMaturity($AT$2,AP203,Trigger)</f>
        <v>42499</v>
      </c>
      <c r="AR203" s="246">
        <f>_xll.qlIndexFixing($AT$1,AO203,TRUE,_xll.ohTrigger(Trigger,Trigger1M))</f>
        <v>-1.2752265047799582E-3</v>
      </c>
      <c r="AS203" s="246">
        <f>IFERROR(_xll.qlIndexFixing($AT$2,AO203,TRUE,_xll.ohTrigger(Trigger,Trigger1M)),#N/A)</f>
        <v>-1.2752265047799582E-3</v>
      </c>
    </row>
    <row r="204" spans="40:45" x14ac:dyDescent="0.2">
      <c r="AN204" s="100" t="s">
        <v>201</v>
      </c>
      <c r="AO204" s="101">
        <f>_xll.qlInterestRateIndexFixingDate($AT$2,AP204,Trigger)</f>
        <v>42499</v>
      </c>
      <c r="AP204" s="101">
        <f>_xll.qlCalendarAdvance(Calendar,AP203,AN204,"f",,Trigger)</f>
        <v>42499</v>
      </c>
      <c r="AQ204" s="101">
        <f>_xll.qlInterestRateIndexMaturity($AT$2,AP204,Trigger)</f>
        <v>42500</v>
      </c>
      <c r="AR204" s="246">
        <f>_xll.qlIndexFixing($AT$1,AO204,TRUE,_xll.ohTrigger(Trigger,Trigger1M))</f>
        <v>-1.2720679045719052E-3</v>
      </c>
      <c r="AS204" s="246">
        <f>IFERROR(_xll.qlIndexFixing($AT$2,AO204,TRUE,_xll.ohTrigger(Trigger,Trigger1M)),#N/A)</f>
        <v>-1.2720679045719052E-3</v>
      </c>
    </row>
    <row r="205" spans="40:45" x14ac:dyDescent="0.2">
      <c r="AN205" s="100" t="s">
        <v>201</v>
      </c>
      <c r="AO205" s="101">
        <f>_xll.qlInterestRateIndexFixingDate($AT$2,AP205,Trigger)</f>
        <v>42500</v>
      </c>
      <c r="AP205" s="101">
        <f>_xll.qlCalendarAdvance(Calendar,AP204,AN205,"f",,Trigger)</f>
        <v>42500</v>
      </c>
      <c r="AQ205" s="101">
        <f>_xll.qlInterestRateIndexMaturity($AT$2,AP205,Trigger)</f>
        <v>42501</v>
      </c>
      <c r="AR205" s="246">
        <f>_xll.qlIndexFixing($AT$1,AO205,TRUE,_xll.ohTrigger(Trigger,Trigger1M))</f>
        <v>-1.2709269781385757E-3</v>
      </c>
      <c r="AS205" s="246">
        <f>IFERROR(_xll.qlIndexFixing($AT$2,AO205,TRUE,_xll.ohTrigger(Trigger,Trigger1M)),#N/A)</f>
        <v>-1.2709269781385757E-3</v>
      </c>
    </row>
    <row r="206" spans="40:45" x14ac:dyDescent="0.2">
      <c r="AN206" s="100" t="s">
        <v>201</v>
      </c>
      <c r="AO206" s="101">
        <f>_xll.qlInterestRateIndexFixingDate($AT$2,AP206,Trigger)</f>
        <v>42501</v>
      </c>
      <c r="AP206" s="101">
        <f>_xll.qlCalendarAdvance(Calendar,AP205,AN206,"f",,Trigger)</f>
        <v>42501</v>
      </c>
      <c r="AQ206" s="101">
        <f>_xll.qlInterestRateIndexMaturity($AT$2,AP206,Trigger)</f>
        <v>42502</v>
      </c>
      <c r="AR206" s="246">
        <f>_xll.qlIndexFixing($AT$1,AO206,TRUE,_xll.ohTrigger(Trigger,Trigger1M))</f>
        <v>-1.270050431383396E-3</v>
      </c>
      <c r="AS206" s="246">
        <f>IFERROR(_xll.qlIndexFixing($AT$2,AO206,TRUE,_xll.ohTrigger(Trigger,Trigger1M)),#N/A)</f>
        <v>-1.270050431383396E-3</v>
      </c>
    </row>
    <row r="207" spans="40:45" x14ac:dyDescent="0.2">
      <c r="AN207" s="100" t="s">
        <v>201</v>
      </c>
      <c r="AO207" s="101">
        <f>_xll.qlInterestRateIndexFixingDate($AT$2,AP207,Trigger)</f>
        <v>42502</v>
      </c>
      <c r="AP207" s="101">
        <f>_xll.qlCalendarAdvance(Calendar,AP206,AN207,"f",,Trigger)</f>
        <v>42502</v>
      </c>
      <c r="AQ207" s="101">
        <f>_xll.qlInterestRateIndexMaturity($AT$2,AP207,Trigger)</f>
        <v>42503</v>
      </c>
      <c r="AR207" s="246">
        <f>_xll.qlIndexFixing($AT$1,AO207,TRUE,_xll.ohTrigger(Trigger,Trigger1M))</f>
        <v>-1.2694382639466539E-3</v>
      </c>
      <c r="AS207" s="246">
        <f>IFERROR(_xll.qlIndexFixing($AT$2,AO207,TRUE,_xll.ohTrigger(Trigger,Trigger1M)),#N/A)</f>
        <v>-1.2694382639466539E-3</v>
      </c>
    </row>
    <row r="208" spans="40:45" x14ac:dyDescent="0.2">
      <c r="AN208" s="100" t="s">
        <v>201</v>
      </c>
      <c r="AO208" s="101">
        <f>_xll.qlInterestRateIndexFixingDate($AT$2,AP208,Trigger)</f>
        <v>42503</v>
      </c>
      <c r="AP208" s="101">
        <f>_xll.qlCalendarAdvance(Calendar,AP207,AN208,"f",,Trigger)</f>
        <v>42503</v>
      </c>
      <c r="AQ208" s="101">
        <f>_xll.qlInterestRateIndexMaturity($AT$2,AP208,Trigger)</f>
        <v>42506</v>
      </c>
      <c r="AR208" s="246">
        <f>_xll.qlIndexFixing($AT$1,AO208,TRUE,_xll.ohTrigger(Trigger,Trigger1M))</f>
        <v>-1.2690907201795554E-3</v>
      </c>
      <c r="AS208" s="246">
        <f>IFERROR(_xll.qlIndexFixing($AT$2,AO208,TRUE,_xll.ohTrigger(Trigger,Trigger1M)),#N/A)</f>
        <v>-1.2690907201795554E-3</v>
      </c>
    </row>
    <row r="209" spans="40:45" x14ac:dyDescent="0.2">
      <c r="AN209" s="100" t="s">
        <v>201</v>
      </c>
      <c r="AO209" s="101">
        <f>_xll.qlInterestRateIndexFixingDate($AT$2,AP209,Trigger)</f>
        <v>42506</v>
      </c>
      <c r="AP209" s="101">
        <f>_xll.qlCalendarAdvance(Calendar,AP208,AN209,"f",,Trigger)</f>
        <v>42506</v>
      </c>
      <c r="AQ209" s="101">
        <f>_xll.qlInterestRateIndexMaturity($AT$2,AP209,Trigger)</f>
        <v>42507</v>
      </c>
      <c r="AR209" s="246">
        <f>_xll.qlIndexFixing($AT$1,AO209,TRUE,_xll.ohTrigger(Trigger,Trigger1M))</f>
        <v>-1.2696333890227507E-3</v>
      </c>
      <c r="AS209" s="246">
        <f>IFERROR(_xll.qlIndexFixing($AT$2,AO209,TRUE,_xll.ohTrigger(Trigger,Trigger1M)),#N/A)</f>
        <v>-1.2696333890227507E-3</v>
      </c>
    </row>
    <row r="210" spans="40:45" x14ac:dyDescent="0.2">
      <c r="AN210" s="100" t="s">
        <v>201</v>
      </c>
      <c r="AO210" s="101">
        <f>_xll.qlInterestRateIndexFixingDate($AT$2,AP210,Trigger)</f>
        <v>42507</v>
      </c>
      <c r="AP210" s="101">
        <f>_xll.qlCalendarAdvance(Calendar,AP209,AN210,"f",,Trigger)</f>
        <v>42507</v>
      </c>
      <c r="AQ210" s="101">
        <f>_xll.qlInterestRateIndexMaturity($AT$2,AP210,Trigger)</f>
        <v>42508</v>
      </c>
      <c r="AR210" s="246">
        <f>_xll.qlIndexFixing($AT$1,AO210,TRUE,_xll.ohTrigger(Trigger,Trigger1M))</f>
        <v>-1.2703431190175252E-3</v>
      </c>
      <c r="AS210" s="246">
        <f>IFERROR(_xll.qlIndexFixing($AT$2,AO210,TRUE,_xll.ohTrigger(Trigger,Trigger1M)),#N/A)</f>
        <v>-1.2703431190175252E-3</v>
      </c>
    </row>
    <row r="211" spans="40:45" x14ac:dyDescent="0.2">
      <c r="AN211" s="100" t="s">
        <v>201</v>
      </c>
      <c r="AO211" s="101">
        <f>_xll.qlInterestRateIndexFixingDate($AT$2,AP211,Trigger)</f>
        <v>42508</v>
      </c>
      <c r="AP211" s="101">
        <f>_xll.qlCalendarAdvance(Calendar,AP210,AN211,"f",,Trigger)</f>
        <v>42508</v>
      </c>
      <c r="AQ211" s="101">
        <f>_xll.qlInterestRateIndexMaturity($AT$2,AP211,Trigger)</f>
        <v>42509</v>
      </c>
      <c r="AR211" s="246">
        <f>_xll.qlIndexFixing($AT$1,AO211,TRUE,_xll.ohTrigger(Trigger,Trigger1M))</f>
        <v>-1.2713172283307372E-3</v>
      </c>
      <c r="AS211" s="246">
        <f>IFERROR(_xll.qlIndexFixing($AT$2,AO211,TRUE,_xll.ohTrigger(Trigger,Trigger1M)),#N/A)</f>
        <v>-1.2713172283307372E-3</v>
      </c>
    </row>
    <row r="212" spans="40:45" x14ac:dyDescent="0.2">
      <c r="AN212" s="100" t="s">
        <v>201</v>
      </c>
      <c r="AO212" s="101">
        <f>_xll.qlInterestRateIndexFixingDate($AT$2,AP212,Trigger)</f>
        <v>42509</v>
      </c>
      <c r="AP212" s="101">
        <f>_xll.qlCalendarAdvance(Calendar,AP211,AN212,"f",,Trigger)</f>
        <v>42509</v>
      </c>
      <c r="AQ212" s="101">
        <f>_xll.qlInterestRateIndexMaturity($AT$2,AP212,Trigger)</f>
        <v>42510</v>
      </c>
      <c r="AR212" s="246">
        <f>_xll.qlIndexFixing($AT$1,AO212,TRUE,_xll.ohTrigger(Trigger,Trigger1M))</f>
        <v>-1.2725557172421631E-3</v>
      </c>
      <c r="AS212" s="246">
        <f>IFERROR(_xll.qlIndexFixing($AT$2,AO212,TRUE,_xll.ohTrigger(Trigger,Trigger1M)),#N/A)</f>
        <v>-1.2725557172421631E-3</v>
      </c>
    </row>
    <row r="213" spans="40:45" x14ac:dyDescent="0.2">
      <c r="AN213" s="100" t="s">
        <v>201</v>
      </c>
      <c r="AO213" s="101">
        <f>_xll.qlInterestRateIndexFixingDate($AT$2,AP213,Trigger)</f>
        <v>42510</v>
      </c>
      <c r="AP213" s="101">
        <f>_xll.qlCalendarAdvance(Calendar,AP212,AN213,"f",,Trigger)</f>
        <v>42510</v>
      </c>
      <c r="AQ213" s="101">
        <f>_xll.qlInterestRateIndexMaturity($AT$2,AP213,Trigger)</f>
        <v>42513</v>
      </c>
      <c r="AR213" s="246">
        <f>_xll.qlIndexFixing($AT$1,AO213,TRUE,_xll.ohTrigger(Trigger,Trigger1M))</f>
        <v>-1.2759094377301494E-3</v>
      </c>
      <c r="AS213" s="246">
        <f>IFERROR(_xll.qlIndexFixing($AT$2,AO213,TRUE,_xll.ohTrigger(Trigger,Trigger1M)),#N/A)</f>
        <v>-1.2759094377301494E-3</v>
      </c>
    </row>
    <row r="214" spans="40:45" x14ac:dyDescent="0.2">
      <c r="AN214" s="100" t="s">
        <v>201</v>
      </c>
      <c r="AO214" s="101">
        <f>_xll.qlInterestRateIndexFixingDate($AT$2,AP214,Trigger)</f>
        <v>42513</v>
      </c>
      <c r="AP214" s="101">
        <f>_xll.qlCalendarAdvance(Calendar,AP213,AN214,"f",,Trigger)</f>
        <v>42513</v>
      </c>
      <c r="AQ214" s="101">
        <f>_xll.qlInterestRateIndexMaturity($AT$2,AP214,Trigger)</f>
        <v>42514</v>
      </c>
      <c r="AR214" s="246">
        <f>_xll.qlIndexFixing($AT$1,AO214,TRUE,_xll.ohTrigger(Trigger,Trigger1M))</f>
        <v>-1.2801534672313153E-3</v>
      </c>
      <c r="AS214" s="246">
        <f>IFERROR(_xll.qlIndexFixing($AT$2,AO214,TRUE,_xll.ohTrigger(Trigger,Trigger1M)),#N/A)</f>
        <v>-1.2801534672313153E-3</v>
      </c>
    </row>
    <row r="215" spans="40:45" x14ac:dyDescent="0.2">
      <c r="AN215" s="100" t="s">
        <v>201</v>
      </c>
      <c r="AO215" s="101">
        <f>_xll.qlInterestRateIndexFixingDate($AT$2,AP215,Trigger)</f>
        <v>42514</v>
      </c>
      <c r="AP215" s="101">
        <f>_xll.qlCalendarAdvance(Calendar,AP214,AN215,"f",,Trigger)</f>
        <v>42514</v>
      </c>
      <c r="AQ215" s="101">
        <f>_xll.qlInterestRateIndexMaturity($AT$2,AP215,Trigger)</f>
        <v>42515</v>
      </c>
      <c r="AR215" s="246">
        <f>_xll.qlIndexFixing($AT$1,AO215,TRUE,_xll.ohTrigger(Trigger,Trigger1M))</f>
        <v>-1.2813917326814916E-3</v>
      </c>
      <c r="AS215" s="246">
        <f>IFERROR(_xll.qlIndexFixing($AT$2,AO215,TRUE,_xll.ohTrigger(Trigger,Trigger1M)),#N/A)</f>
        <v>-1.2813917326814916E-3</v>
      </c>
    </row>
    <row r="216" spans="40:45" x14ac:dyDescent="0.2">
      <c r="AN216" s="100" t="s">
        <v>201</v>
      </c>
      <c r="AO216" s="101">
        <f>_xll.qlInterestRateIndexFixingDate($AT$2,AP216,Trigger)</f>
        <v>42515</v>
      </c>
      <c r="AP216" s="101">
        <f>_xll.qlCalendarAdvance(Calendar,AP215,AN216,"f",,Trigger)</f>
        <v>42515</v>
      </c>
      <c r="AQ216" s="101">
        <f>_xll.qlInterestRateIndexMaturity($AT$2,AP216,Trigger)</f>
        <v>42516</v>
      </c>
      <c r="AR216" s="246">
        <f>_xll.qlIndexFixing($AT$1,AO216,TRUE,_xll.ohTrigger(Trigger,Trigger1M))</f>
        <v>-1.2813960134971936E-3</v>
      </c>
      <c r="AS216" s="246">
        <f>IFERROR(_xll.qlIndexFixing($AT$2,AO216,TRUE,_xll.ohTrigger(Trigger,Trigger1M)),#N/A)</f>
        <v>-1.2813960134971936E-3</v>
      </c>
    </row>
    <row r="217" spans="40:45" x14ac:dyDescent="0.2">
      <c r="AN217" s="100" t="s">
        <v>201</v>
      </c>
      <c r="AO217" s="101">
        <f>_xll.qlInterestRateIndexFixingDate($AT$2,AP217,Trigger)</f>
        <v>42516</v>
      </c>
      <c r="AP217" s="101">
        <f>_xll.qlCalendarAdvance(Calendar,AP216,AN217,"f",,Trigger)</f>
        <v>42516</v>
      </c>
      <c r="AQ217" s="101">
        <f>_xll.qlInterestRateIndexMaturity($AT$2,AP217,Trigger)</f>
        <v>42517</v>
      </c>
      <c r="AR217" s="246">
        <f>_xll.qlIndexFixing($AT$1,AO217,TRUE,_xll.ohTrigger(Trigger,Trigger1M))</f>
        <v>-1.2814003084615777E-3</v>
      </c>
      <c r="AS217" s="246">
        <f>IFERROR(_xll.qlIndexFixing($AT$2,AO217,TRUE,_xll.ohTrigger(Trigger,Trigger1M)),#N/A)</f>
        <v>-1.2814003084615777E-3</v>
      </c>
    </row>
    <row r="218" spans="40:45" x14ac:dyDescent="0.2">
      <c r="AN218" s="100" t="s">
        <v>201</v>
      </c>
      <c r="AO218" s="101">
        <f>_xll.qlInterestRateIndexFixingDate($AT$2,AP218,Trigger)</f>
        <v>42517</v>
      </c>
      <c r="AP218" s="101">
        <f>_xll.qlCalendarAdvance(Calendar,AP217,AN218,"f",,Trigger)</f>
        <v>42517</v>
      </c>
      <c r="AQ218" s="101">
        <f>_xll.qlInterestRateIndexMaturity($AT$2,AP218,Trigger)</f>
        <v>42520</v>
      </c>
      <c r="AR218" s="246">
        <f>_xll.qlIndexFixing($AT$1,AO218,TRUE,_xll.ohTrigger(Trigger,Trigger1M))</f>
        <v>-1.2814043851205881E-3</v>
      </c>
      <c r="AS218" s="246">
        <f>IFERROR(_xll.qlIndexFixing($AT$2,AO218,TRUE,_xll.ohTrigger(Trigger,Trigger1M)),#N/A)</f>
        <v>-1.2814043851205881E-3</v>
      </c>
    </row>
    <row r="219" spans="40:45" x14ac:dyDescent="0.2">
      <c r="AN219" s="100" t="s">
        <v>201</v>
      </c>
      <c r="AO219" s="101">
        <f>_xll.qlInterestRateIndexFixingDate($AT$2,AP219,Trigger)</f>
        <v>42520</v>
      </c>
      <c r="AP219" s="101">
        <f>_xll.qlCalendarAdvance(Calendar,AP218,AN219,"f",,Trigger)</f>
        <v>42520</v>
      </c>
      <c r="AQ219" s="101">
        <f>_xll.qlInterestRateIndexMaturity($AT$2,AP219,Trigger)</f>
        <v>42521</v>
      </c>
      <c r="AR219" s="246">
        <f>_xll.qlIndexFixing($AT$1,AO219,TRUE,_xll.ohTrigger(Trigger,Trigger1M))</f>
        <v>-1.2814176315645298E-3</v>
      </c>
      <c r="AS219" s="246">
        <f>IFERROR(_xll.qlIndexFixing($AT$2,AO219,TRUE,_xll.ohTrigger(Trigger,Trigger1M)),#N/A)</f>
        <v>-1.2814176315645298E-3</v>
      </c>
    </row>
    <row r="220" spans="40:45" x14ac:dyDescent="0.2">
      <c r="AN220" s="100" t="s">
        <v>201</v>
      </c>
      <c r="AO220" s="101">
        <f>_xll.qlInterestRateIndexFixingDate($AT$2,AP220,Trigger)</f>
        <v>42521</v>
      </c>
      <c r="AP220" s="101">
        <f>_xll.qlCalendarAdvance(Calendar,AP219,AN220,"f",,Trigger)</f>
        <v>42521</v>
      </c>
      <c r="AQ220" s="101">
        <f>_xll.qlInterestRateIndexMaturity($AT$2,AP220,Trigger)</f>
        <v>42522</v>
      </c>
      <c r="AR220" s="246">
        <f>_xll.qlIndexFixing($AT$1,AO220,TRUE,_xll.ohTrigger(Trigger,Trigger1M))</f>
        <v>-1.2814219981116537E-3</v>
      </c>
      <c r="AS220" s="246">
        <f>IFERROR(_xll.qlIndexFixing($AT$2,AO220,TRUE,_xll.ohTrigger(Trigger,Trigger1M)),#N/A)</f>
        <v>-1.2814219981116537E-3</v>
      </c>
    </row>
    <row r="221" spans="40:45" x14ac:dyDescent="0.2">
      <c r="AN221" s="100" t="s">
        <v>201</v>
      </c>
      <c r="AO221" s="101">
        <f>_xll.qlInterestRateIndexFixingDate($AT$2,AP221,Trigger)</f>
        <v>42522</v>
      </c>
      <c r="AP221" s="101">
        <f>_xll.qlCalendarAdvance(Calendar,AP220,AN221,"f",,Trigger)</f>
        <v>42522</v>
      </c>
      <c r="AQ221" s="101">
        <f>_xll.qlInterestRateIndexMaturity($AT$2,AP221,Trigger)</f>
        <v>42523</v>
      </c>
      <c r="AR221" s="246">
        <f>_xll.qlIndexFixing($AT$1,AO221,TRUE,_xll.ohTrigger(Trigger,Trigger1M))</f>
        <v>-1.2814263788474278E-3</v>
      </c>
      <c r="AS221" s="246">
        <f>IFERROR(_xll.qlIndexFixing($AT$2,AO221,TRUE,_xll.ohTrigger(Trigger,Trigger1M)),#N/A)</f>
        <v>-1.2814263788474278E-3</v>
      </c>
    </row>
    <row r="222" spans="40:45" x14ac:dyDescent="0.2">
      <c r="AN222" s="100" t="s">
        <v>201</v>
      </c>
      <c r="AO222" s="101">
        <f>_xll.qlInterestRateIndexFixingDate($AT$2,AP222,Trigger)</f>
        <v>42523</v>
      </c>
      <c r="AP222" s="101">
        <f>_xll.qlCalendarAdvance(Calendar,AP221,AN222,"f",,Trigger)</f>
        <v>42523</v>
      </c>
      <c r="AQ222" s="101">
        <f>_xll.qlInterestRateIndexMaturity($AT$2,AP222,Trigger)</f>
        <v>42524</v>
      </c>
      <c r="AR222" s="246">
        <f>_xll.qlIndexFixing($AT$1,AO222,TRUE,_xll.ohTrigger(Trigger,Trigger1M))</f>
        <v>-1.2814307738917563E-3</v>
      </c>
      <c r="AS222" s="246">
        <f>IFERROR(_xll.qlIndexFixing($AT$2,AO222,TRUE,_xll.ohTrigger(Trigger,Trigger1M)),#N/A)</f>
        <v>-1.2814307738917563E-3</v>
      </c>
    </row>
    <row r="223" spans="40:45" x14ac:dyDescent="0.2">
      <c r="AN223" s="100" t="s">
        <v>201</v>
      </c>
      <c r="AO223" s="101">
        <f>_xll.qlInterestRateIndexFixingDate($AT$2,AP223,Trigger)</f>
        <v>42524</v>
      </c>
      <c r="AP223" s="101">
        <f>_xll.qlCalendarAdvance(Calendar,AP222,AN223,"f",,Trigger)</f>
        <v>42524</v>
      </c>
      <c r="AQ223" s="101">
        <f>_xll.qlInterestRateIndexMaturity($AT$2,AP223,Trigger)</f>
        <v>42527</v>
      </c>
      <c r="AR223" s="246">
        <f>_xll.qlIndexFixing($AT$1,AO223,TRUE,_xll.ohTrigger(Trigger,Trigger1M))</f>
        <v>-1.2814350503242977E-3</v>
      </c>
      <c r="AS223" s="246">
        <f>IFERROR(_xll.qlIndexFixing($AT$2,AO223,TRUE,_xll.ohTrigger(Trigger,Trigger1M)),#N/A)</f>
        <v>-1.2814350503242977E-3</v>
      </c>
    </row>
    <row r="224" spans="40:45" x14ac:dyDescent="0.2">
      <c r="AN224" s="100" t="s">
        <v>201</v>
      </c>
      <c r="AO224" s="101">
        <f>_xll.qlInterestRateIndexFixingDate($AT$2,AP224,Trigger)</f>
        <v>42527</v>
      </c>
      <c r="AP224" s="101">
        <f>_xll.qlCalendarAdvance(Calendar,AP223,AN224,"f",,Trigger)</f>
        <v>42527</v>
      </c>
      <c r="AQ224" s="101">
        <f>_xll.qlInterestRateIndexMaturity($AT$2,AP224,Trigger)</f>
        <v>42528</v>
      </c>
      <c r="AR224" s="246">
        <f>_xll.qlIndexFixing($AT$1,AO224,TRUE,_xll.ohTrigger(Trigger,Trigger1M))</f>
        <v>-1.2814484969547735E-3</v>
      </c>
      <c r="AS224" s="246">
        <f>IFERROR(_xll.qlIndexFixing($AT$2,AO224,TRUE,_xll.ohTrigger(Trigger,Trigger1M)),#N/A)</f>
        <v>-1.2814484969547735E-3</v>
      </c>
    </row>
    <row r="225" spans="40:45" x14ac:dyDescent="0.2">
      <c r="AN225" s="100" t="s">
        <v>201</v>
      </c>
      <c r="AO225" s="101">
        <f>_xll.qlInterestRateIndexFixingDate($AT$2,AP225,Trigger)</f>
        <v>42528</v>
      </c>
      <c r="AP225" s="101">
        <f>_xll.qlCalendarAdvance(Calendar,AP224,AN225,"f",,Trigger)</f>
        <v>42528</v>
      </c>
      <c r="AQ225" s="101">
        <f>_xll.qlInterestRateIndexMaturity($AT$2,AP225,Trigger)</f>
        <v>42529</v>
      </c>
      <c r="AR225" s="246">
        <f>_xll.qlIndexFixing($AT$1,AO225,TRUE,_xll.ohTrigger(Trigger,Trigger1M))</f>
        <v>-1.2814529635818417E-3</v>
      </c>
      <c r="AS225" s="246">
        <f>IFERROR(_xll.qlIndexFixing($AT$2,AO225,TRUE,_xll.ohTrigger(Trigger,Trigger1M)),#N/A)</f>
        <v>-1.2814529635818417E-3</v>
      </c>
    </row>
    <row r="226" spans="40:45" x14ac:dyDescent="0.2">
      <c r="AN226" s="100" t="s">
        <v>201</v>
      </c>
      <c r="AO226" s="101">
        <f>_xll.qlInterestRateIndexFixingDate($AT$2,AP226,Trigger)</f>
        <v>42529</v>
      </c>
      <c r="AP226" s="101">
        <f>_xll.qlCalendarAdvance(Calendar,AP225,AN226,"f",,Trigger)</f>
        <v>42529</v>
      </c>
      <c r="AQ226" s="101">
        <f>_xll.qlInterestRateIndexMaturity($AT$2,AP226,Trigger)</f>
        <v>42530</v>
      </c>
      <c r="AR226" s="246">
        <f>_xll.qlIndexFixing($AT$1,AO226,TRUE,_xll.ohTrigger(Trigger,Trigger1M))</f>
        <v>-1.2814574443176241E-3</v>
      </c>
      <c r="AS226" s="246">
        <f>IFERROR(_xll.qlIndexFixing($AT$2,AO226,TRUE,_xll.ohTrigger(Trigger,Trigger1M)),#N/A)</f>
        <v>-1.2814574443176241E-3</v>
      </c>
    </row>
    <row r="227" spans="40:45" x14ac:dyDescent="0.2">
      <c r="AN227" s="100" t="s">
        <v>201</v>
      </c>
      <c r="AO227" s="101">
        <f>_xll.qlInterestRateIndexFixingDate($AT$2,AP227,Trigger)</f>
        <v>42530</v>
      </c>
      <c r="AP227" s="101">
        <f>_xll.qlCalendarAdvance(Calendar,AP226,AN227,"f",,Trigger)</f>
        <v>42530</v>
      </c>
      <c r="AQ227" s="101">
        <f>_xll.qlInterestRateIndexMaturity($AT$2,AP227,Trigger)</f>
        <v>42531</v>
      </c>
      <c r="AR227" s="246">
        <f>_xll.qlIndexFixing($AT$1,AO227,TRUE,_xll.ohTrigger(Trigger,Trigger1M))</f>
        <v>-1.2814619392820248E-3</v>
      </c>
      <c r="AS227" s="246">
        <f>IFERROR(_xll.qlIndexFixing($AT$2,AO227,TRUE,_xll.ohTrigger(Trigger,Trigger1M)),#N/A)</f>
        <v>-1.2814619392820248E-3</v>
      </c>
    </row>
    <row r="228" spans="40:45" x14ac:dyDescent="0.2">
      <c r="AN228" s="100" t="s">
        <v>201</v>
      </c>
      <c r="AO228" s="101">
        <f>_xll.qlInterestRateIndexFixingDate($AT$2,AP228,Trigger)</f>
        <v>42531</v>
      </c>
      <c r="AP228" s="101">
        <f>_xll.qlCalendarAdvance(Calendar,AP227,AN228,"f",,Trigger)</f>
        <v>42531</v>
      </c>
      <c r="AQ228" s="101">
        <f>_xll.qlInterestRateIndexMaturity($AT$2,AP228,Trigger)</f>
        <v>42534</v>
      </c>
      <c r="AR228" s="246">
        <f>_xll.qlIndexFixing($AT$1,AO228,TRUE,_xll.ohTrigger(Trigger,Trigger1M))</f>
        <v>-1.2814664155680333E-3</v>
      </c>
      <c r="AS228" s="246">
        <f>IFERROR(_xll.qlIndexFixing($AT$2,AO228,TRUE,_xll.ohTrigger(Trigger,Trigger1M)),#N/A)</f>
        <v>-1.2814664155680333E-3</v>
      </c>
    </row>
    <row r="229" spans="40:45" x14ac:dyDescent="0.2">
      <c r="AN229" s="100" t="s">
        <v>201</v>
      </c>
      <c r="AO229" s="101">
        <f>_xll.qlInterestRateIndexFixingDate($AT$2,AP229,Trigger)</f>
        <v>42534</v>
      </c>
      <c r="AP229" s="101">
        <f>_xll.qlCalendarAdvance(Calendar,AP228,AN229,"f",,Trigger)</f>
        <v>42534</v>
      </c>
      <c r="AQ229" s="101">
        <f>_xll.qlInterestRateIndexMaturity($AT$2,AP229,Trigger)</f>
        <v>42535</v>
      </c>
      <c r="AR229" s="246">
        <f>_xll.qlIndexFixing($AT$1,AO229,TRUE,_xll.ohTrigger(Trigger,Trigger1M))</f>
        <v>-1.2814800625049472E-3</v>
      </c>
      <c r="AS229" s="246">
        <f>IFERROR(_xll.qlIndexFixing($AT$2,AO229,TRUE,_xll.ohTrigger(Trigger,Trigger1M)),#N/A)</f>
        <v>-1.2814800625049472E-3</v>
      </c>
    </row>
    <row r="230" spans="40:45" x14ac:dyDescent="0.2">
      <c r="AN230" s="100" t="s">
        <v>201</v>
      </c>
      <c r="AO230" s="101">
        <f>_xll.qlInterestRateIndexFixingDate($AT$2,AP230,Trigger)</f>
        <v>42535</v>
      </c>
      <c r="AP230" s="101">
        <f>_xll.qlCalendarAdvance(Calendar,AP229,AN230,"f",,Trigger)</f>
        <v>42535</v>
      </c>
      <c r="AQ230" s="101">
        <f>_xll.qlInterestRateIndexMaturity($AT$2,AP230,Trigger)</f>
        <v>42536</v>
      </c>
      <c r="AR230" s="246">
        <f>_xll.qlIndexFixing($AT$1,AO230,TRUE,_xll.ohTrigger(Trigger,Trigger1M))</f>
        <v>-1.2814846290121196E-3</v>
      </c>
      <c r="AS230" s="246">
        <f>IFERROR(_xll.qlIndexFixing($AT$2,AO230,TRUE,_xll.ohTrigger(Trigger,Trigger1M)),#N/A)</f>
        <v>-1.2814846290121196E-3</v>
      </c>
    </row>
    <row r="231" spans="40:45" x14ac:dyDescent="0.2">
      <c r="AN231" s="100" t="s">
        <v>201</v>
      </c>
      <c r="AO231" s="101">
        <f>_xll.qlInterestRateIndexFixingDate($AT$2,AP231,Trigger)</f>
        <v>42536</v>
      </c>
      <c r="AP231" s="101">
        <f>_xll.qlCalendarAdvance(Calendar,AP230,AN231,"f",,Trigger)</f>
        <v>42536</v>
      </c>
      <c r="AQ231" s="101">
        <f>_xll.qlInterestRateIndexMaturity($AT$2,AP231,Trigger)</f>
        <v>42537</v>
      </c>
      <c r="AR231" s="246">
        <f>_xll.qlIndexFixing($AT$1,AO231,TRUE,_xll.ohTrigger(Trigger,Trigger1M))</f>
        <v>-1.2814892097479103E-3</v>
      </c>
      <c r="AS231" s="246">
        <f>IFERROR(_xll.qlIndexFixing($AT$2,AO231,TRUE,_xll.ohTrigger(Trigger,Trigger1M)),#N/A)</f>
        <v>-1.2814892097479103E-3</v>
      </c>
    </row>
    <row r="232" spans="40:45" x14ac:dyDescent="0.2">
      <c r="AN232" s="100" t="s">
        <v>201</v>
      </c>
      <c r="AO232" s="101">
        <f>_xll.qlInterestRateIndexFixingDate($AT$2,AP232,Trigger)</f>
        <v>42537</v>
      </c>
      <c r="AP232" s="101">
        <f>_xll.qlCalendarAdvance(Calendar,AP231,AN232,"f",,Trigger)</f>
        <v>42537</v>
      </c>
      <c r="AQ232" s="101">
        <f>_xll.qlInterestRateIndexMaturity($AT$2,AP232,Trigger)</f>
        <v>42538</v>
      </c>
      <c r="AR232" s="246">
        <f>_xll.qlIndexFixing($AT$1,AO232,TRUE,_xll.ohTrigger(Trigger,Trigger1M))</f>
        <v>-1.2814938048721913E-3</v>
      </c>
      <c r="AS232" s="246">
        <f>IFERROR(_xll.qlIndexFixing($AT$2,AO232,TRUE,_xll.ohTrigger(Trigger,Trigger1M)),#N/A)</f>
        <v>-1.2814938048721913E-3</v>
      </c>
    </row>
    <row r="233" spans="40:45" x14ac:dyDescent="0.2">
      <c r="AN233" s="100" t="s">
        <v>201</v>
      </c>
      <c r="AO233" s="101">
        <f>_xll.qlInterestRateIndexFixingDate($AT$2,AP233,Trigger)</f>
        <v>42538</v>
      </c>
      <c r="AP233" s="101">
        <f>_xll.qlCalendarAdvance(Calendar,AP232,AN233,"f",,Trigger)</f>
        <v>42538</v>
      </c>
      <c r="AQ233" s="101">
        <f>_xll.qlInterestRateIndexMaturity($AT$2,AP233,Trigger)</f>
        <v>42541</v>
      </c>
      <c r="AR233" s="246">
        <f>_xll.qlIndexFixing($AT$1,AO233,TRUE,_xll.ohTrigger(Trigger,Trigger1M))</f>
        <v>-1.2814984808118268E-3</v>
      </c>
      <c r="AS233" s="246">
        <f>IFERROR(_xll.qlIndexFixing($AT$2,AO233,TRUE,_xll.ohTrigger(Trigger,Trigger1M)),#N/A)</f>
        <v>-1.2814984808118268E-3</v>
      </c>
    </row>
    <row r="234" spans="40:45" x14ac:dyDescent="0.2">
      <c r="AN234" s="100" t="s">
        <v>201</v>
      </c>
      <c r="AO234" s="101">
        <f>_xll.qlInterestRateIndexFixingDate($AT$2,AP234,Trigger)</f>
        <v>42541</v>
      </c>
      <c r="AP234" s="101">
        <f>_xll.qlCalendarAdvance(Calendar,AP233,AN234,"f",,Trigger)</f>
        <v>42541</v>
      </c>
      <c r="AQ234" s="101">
        <f>_xll.qlInterestRateIndexMaturity($AT$2,AP234,Trigger)</f>
        <v>42542</v>
      </c>
      <c r="AR234" s="246">
        <f>_xll.qlIndexFixing($AT$1,AO234,TRUE,_xll.ohTrigger(Trigger,Trigger1M))</f>
        <v>-1.2815123280152108E-3</v>
      </c>
      <c r="AS234" s="246">
        <f>IFERROR(_xll.qlIndexFixing($AT$2,AO234,TRUE,_xll.ohTrigger(Trigger,Trigger1M)),#N/A)</f>
        <v>-1.2815123280152108E-3</v>
      </c>
    </row>
    <row r="235" spans="40:45" x14ac:dyDescent="0.2">
      <c r="AN235" s="100" t="s">
        <v>201</v>
      </c>
      <c r="AO235" s="101">
        <f>_xll.qlInterestRateIndexFixingDate($AT$2,AP235,Trigger)</f>
        <v>42542</v>
      </c>
      <c r="AP235" s="101">
        <f>_xll.qlCalendarAdvance(Calendar,AP234,AN235,"f",,Trigger)</f>
        <v>42542</v>
      </c>
      <c r="AQ235" s="101">
        <f>_xll.qlInterestRateIndexMaturity($AT$2,AP235,Trigger)</f>
        <v>42543</v>
      </c>
      <c r="AR235" s="246">
        <f>_xll.qlIndexFixing($AT$1,AO235,TRUE,_xll.ohTrigger(Trigger,Trigger1M))</f>
        <v>-1.2815169945223914E-3</v>
      </c>
      <c r="AS235" s="246">
        <f>IFERROR(_xll.qlIndexFixing($AT$2,AO235,TRUE,_xll.ohTrigger(Trigger,Trigger1M)),#N/A)</f>
        <v>-1.2815169945223914E-3</v>
      </c>
    </row>
    <row r="236" spans="40:45" x14ac:dyDescent="0.2">
      <c r="AN236" s="100" t="s">
        <v>201</v>
      </c>
      <c r="AO236" s="101">
        <f>_xll.qlInterestRateIndexFixingDate($AT$2,AP236,Trigger)</f>
        <v>42543</v>
      </c>
      <c r="AP236" s="101">
        <f>_xll.qlCalendarAdvance(Calendar,AP235,AN236,"f",,Trigger)</f>
        <v>42543</v>
      </c>
      <c r="AQ236" s="101">
        <f>_xll.qlInterestRateIndexMaturity($AT$2,AP236,Trigger)</f>
        <v>42544</v>
      </c>
      <c r="AR236" s="246">
        <f>_xll.qlIndexFixing($AT$1,AO236,TRUE,_xll.ohTrigger(Trigger,Trigger1M))</f>
        <v>-1.2815216752182224E-3</v>
      </c>
      <c r="AS236" s="246">
        <f>IFERROR(_xll.qlIndexFixing($AT$2,AO236,TRUE,_xll.ohTrigger(Trigger,Trigger1M)),#N/A)</f>
        <v>-1.2815216752182224E-3</v>
      </c>
    </row>
    <row r="237" spans="40:45" x14ac:dyDescent="0.2">
      <c r="AN237" s="100" t="s">
        <v>201</v>
      </c>
      <c r="AO237" s="101">
        <f>_xll.qlInterestRateIndexFixingDate($AT$2,AP237,Trigger)</f>
        <v>42544</v>
      </c>
      <c r="AP237" s="101">
        <f>_xll.qlCalendarAdvance(Calendar,AP236,AN237,"f",,Trigger)</f>
        <v>42544</v>
      </c>
      <c r="AQ237" s="101">
        <f>_xll.qlInterestRateIndexMaturity($AT$2,AP237,Trigger)</f>
        <v>42545</v>
      </c>
      <c r="AR237" s="246">
        <f>_xll.qlIndexFixing($AT$1,AO237,TRUE,_xll.ohTrigger(Trigger,Trigger1M))</f>
        <v>-1.2815263704224478E-3</v>
      </c>
      <c r="AS237" s="246">
        <f>IFERROR(_xll.qlIndexFixing($AT$2,AO237,TRUE,_xll.ohTrigger(Trigger,Trigger1M)),#N/A)</f>
        <v>-1.2815263704224478E-3</v>
      </c>
    </row>
    <row r="238" spans="40:45" x14ac:dyDescent="0.2">
      <c r="AN238" s="100" t="s">
        <v>201</v>
      </c>
      <c r="AO238" s="101">
        <f>_xll.qlInterestRateIndexFixingDate($AT$2,AP238,Trigger)</f>
        <v>42545</v>
      </c>
      <c r="AP238" s="101">
        <f>_xll.qlCalendarAdvance(Calendar,AP237,AN238,"f",,Trigger)</f>
        <v>42545</v>
      </c>
      <c r="AQ238" s="101">
        <f>_xll.qlInterestRateIndexMaturity($AT$2,AP238,Trigger)</f>
        <v>42548</v>
      </c>
      <c r="AR238" s="246">
        <f>_xll.qlIndexFixing($AT$1,AO238,TRUE,_xll.ohTrigger(Trigger,Trigger1M))</f>
        <v>-1.2877207716543992E-3</v>
      </c>
      <c r="AS238" s="246">
        <f>IFERROR(_xll.qlIndexFixing($AT$2,AO238,TRUE,_xll.ohTrigger(Trigger,Trigger1M)),#N/A)</f>
        <v>-1.2877207716543992E-3</v>
      </c>
    </row>
    <row r="239" spans="40:45" x14ac:dyDescent="0.2">
      <c r="AN239" s="100" t="s">
        <v>201</v>
      </c>
      <c r="AO239" s="101">
        <f>_xll.qlInterestRateIndexFixingDate($AT$2,AP239,Trigger)</f>
        <v>42548</v>
      </c>
      <c r="AP239" s="101">
        <f>_xll.qlCalendarAdvance(Calendar,AP238,AN239,"f",,Trigger)</f>
        <v>42548</v>
      </c>
      <c r="AQ239" s="101">
        <f>_xll.qlInterestRateIndexMaturity($AT$2,AP239,Trigger)</f>
        <v>42549</v>
      </c>
      <c r="AR239" s="246">
        <f>_xll.qlIndexFixing($AT$1,AO239,TRUE,_xll.ohTrigger(Trigger,Trigger1M))</f>
        <v>-1.2948085728003988E-3</v>
      </c>
      <c r="AS239" s="246">
        <f>IFERROR(_xll.qlIndexFixing($AT$2,AO239,TRUE,_xll.ohTrigger(Trigger,Trigger1M)),#N/A)</f>
        <v>-1.2948085728003988E-3</v>
      </c>
    </row>
    <row r="240" spans="40:45" x14ac:dyDescent="0.2">
      <c r="AN240" s="100" t="s">
        <v>201</v>
      </c>
      <c r="AO240" s="101">
        <f>_xll.qlInterestRateIndexFixingDate($AT$2,AP240,Trigger)</f>
        <v>42549</v>
      </c>
      <c r="AP240" s="101">
        <f>_xll.qlCalendarAdvance(Calendar,AP239,AN240,"f",,Trigger)</f>
        <v>42549</v>
      </c>
      <c r="AQ240" s="101">
        <f>_xll.qlInterestRateIndexMaturity($AT$2,AP240,Trigger)</f>
        <v>42550</v>
      </c>
      <c r="AR240" s="246">
        <f>_xll.qlIndexFixing($AT$1,AO240,TRUE,_xll.ohTrigger(Trigger,Trigger1M))</f>
        <v>-1.2976132879005675E-3</v>
      </c>
      <c r="AS240" s="246">
        <f>IFERROR(_xll.qlIndexFixing($AT$2,AO240,TRUE,_xll.ohTrigger(Trigger,Trigger1M)),#N/A)</f>
        <v>-1.2976132879005675E-3</v>
      </c>
    </row>
    <row r="241" spans="40:45" x14ac:dyDescent="0.2">
      <c r="AN241" s="100" t="s">
        <v>201</v>
      </c>
      <c r="AO241" s="101">
        <f>_xll.qlInterestRateIndexFixingDate($AT$2,AP241,Trigger)</f>
        <v>42550</v>
      </c>
      <c r="AP241" s="101">
        <f>_xll.qlCalendarAdvance(Calendar,AP240,AN241,"f",,Trigger)</f>
        <v>42550</v>
      </c>
      <c r="AQ241" s="101">
        <f>_xll.qlInterestRateIndexMaturity($AT$2,AP241,Trigger)</f>
        <v>42551</v>
      </c>
      <c r="AR241" s="246">
        <f>_xll.qlIndexFixing($AT$1,AO241,TRUE,_xll.ohTrigger(Trigger,Trigger1M))</f>
        <v>-1.2999758737075595E-3</v>
      </c>
      <c r="AS241" s="246">
        <f>IFERROR(_xll.qlIndexFixing($AT$2,AO241,TRUE,_xll.ohTrigger(Trigger,Trigger1M)),#N/A)</f>
        <v>-1.2999758737075595E-3</v>
      </c>
    </row>
    <row r="242" spans="40:45" x14ac:dyDescent="0.2">
      <c r="AN242" s="100" t="s">
        <v>201</v>
      </c>
      <c r="AO242" s="101">
        <f>_xll.qlInterestRateIndexFixingDate($AT$2,AP242,Trigger)</f>
        <v>42551</v>
      </c>
      <c r="AP242" s="101">
        <f>_xll.qlCalendarAdvance(Calendar,AP241,AN242,"f",,Trigger)</f>
        <v>42551</v>
      </c>
      <c r="AQ242" s="101">
        <f>_xll.qlInterestRateIndexMaturity($AT$2,AP242,Trigger)</f>
        <v>42552</v>
      </c>
      <c r="AR242" s="246">
        <f>_xll.qlIndexFixing($AT$1,AO242,TRUE,_xll.ohTrigger(Trigger,Trigger1M))</f>
        <v>-1.3018963299415987E-3</v>
      </c>
      <c r="AS242" s="246">
        <f>IFERROR(_xll.qlIndexFixing($AT$2,AO242,TRUE,_xll.ohTrigger(Trigger,Trigger1M)),#N/A)</f>
        <v>-1.3018963299415987E-3</v>
      </c>
    </row>
    <row r="243" spans="40:45" x14ac:dyDescent="0.2">
      <c r="AN243" s="100" t="s">
        <v>201</v>
      </c>
      <c r="AO243" s="101">
        <f>_xll.qlInterestRateIndexFixingDate($AT$2,AP243,Trigger)</f>
        <v>42552</v>
      </c>
      <c r="AP243" s="101">
        <f>_xll.qlCalendarAdvance(Calendar,AP242,AN243,"f",,Trigger)</f>
        <v>42552</v>
      </c>
      <c r="AQ243" s="101">
        <f>_xll.qlInterestRateIndexMaturity($AT$2,AP243,Trigger)</f>
        <v>42555</v>
      </c>
      <c r="AR243" s="246">
        <f>_xll.qlIndexFixing($AT$1,AO243,TRUE,_xll.ohTrigger(Trigger,Trigger1M))</f>
        <v>-1.3042587525591287E-3</v>
      </c>
      <c r="AS243" s="246">
        <f>IFERROR(_xll.qlIndexFixing($AT$2,AO243,TRUE,_xll.ohTrigger(Trigger,Trigger1M)),#N/A)</f>
        <v>-1.3042587525591287E-3</v>
      </c>
    </row>
    <row r="244" spans="40:45" x14ac:dyDescent="0.2">
      <c r="AN244" s="100" t="s">
        <v>201</v>
      </c>
      <c r="AO244" s="101">
        <f>_xll.qlInterestRateIndexFixingDate($AT$2,AP244,Trigger)</f>
        <v>42555</v>
      </c>
      <c r="AP244" s="101">
        <f>_xll.qlCalendarAdvance(Calendar,AP243,AN244,"f",,Trigger)</f>
        <v>42555</v>
      </c>
      <c r="AQ244" s="101">
        <f>_xll.qlInterestRateIndexMaturity($AT$2,AP244,Trigger)</f>
        <v>42556</v>
      </c>
      <c r="AR244" s="246">
        <f>_xll.qlIndexFixing($AT$1,AO244,TRUE,_xll.ohTrigger(Trigger,Trigger1M))</f>
        <v>-1.30515686110666E-3</v>
      </c>
      <c r="AS244" s="246">
        <f>IFERROR(_xll.qlIndexFixing($AT$2,AO244,TRUE,_xll.ohTrigger(Trigger,Trigger1M)),#N/A)</f>
        <v>-1.30515686110666E-3</v>
      </c>
    </row>
    <row r="245" spans="40:45" x14ac:dyDescent="0.2">
      <c r="AN245" s="100" t="s">
        <v>201</v>
      </c>
      <c r="AO245" s="101">
        <f>_xll.qlInterestRateIndexFixingDate($AT$2,AP245,Trigger)</f>
        <v>42556</v>
      </c>
      <c r="AP245" s="101">
        <f>_xll.qlCalendarAdvance(Calendar,AP244,AN245,"f",,Trigger)</f>
        <v>42556</v>
      </c>
      <c r="AQ245" s="101">
        <f>_xll.qlInterestRateIndexMaturity($AT$2,AP245,Trigger)</f>
        <v>42557</v>
      </c>
      <c r="AR245" s="246">
        <f>_xll.qlIndexFixing($AT$1,AO245,TRUE,_xll.ohTrigger(Trigger,Trigger1M))</f>
        <v>-1.3048666703951994E-3</v>
      </c>
      <c r="AS245" s="246">
        <f>IFERROR(_xll.qlIndexFixing($AT$2,AO245,TRUE,_xll.ohTrigger(Trigger,Trigger1M)),#N/A)</f>
        <v>-1.3048666703951994E-3</v>
      </c>
    </row>
    <row r="246" spans="40:45" x14ac:dyDescent="0.2">
      <c r="AN246" s="100" t="s">
        <v>201</v>
      </c>
      <c r="AO246" s="101">
        <f>_xll.qlInterestRateIndexFixingDate($AT$2,AP246,Trigger)</f>
        <v>42557</v>
      </c>
      <c r="AP246" s="101">
        <f>_xll.qlCalendarAdvance(Calendar,AP245,AN246,"f",,Trigger)</f>
        <v>42557</v>
      </c>
      <c r="AQ246" s="101">
        <f>_xll.qlInterestRateIndexMaturity($AT$2,AP246,Trigger)</f>
        <v>42558</v>
      </c>
      <c r="AR246" s="246">
        <f>_xll.qlIndexFixing($AT$1,AO246,TRUE,_xll.ohTrigger(Trigger,Trigger1M))</f>
        <v>-1.3041343503106262E-3</v>
      </c>
      <c r="AS246" s="246">
        <f>IFERROR(_xll.qlIndexFixing($AT$2,AO246,TRUE,_xll.ohTrigger(Trigger,Trigger1M)),#N/A)</f>
        <v>-1.3041343503106262E-3</v>
      </c>
    </row>
    <row r="247" spans="40:45" x14ac:dyDescent="0.2">
      <c r="AN247" s="100" t="s">
        <v>201</v>
      </c>
      <c r="AO247" s="101">
        <f>_xll.qlInterestRateIndexFixingDate($AT$2,AP247,Trigger)</f>
        <v>42558</v>
      </c>
      <c r="AP247" s="101">
        <f>_xll.qlCalendarAdvance(Calendar,AP246,AN247,"f",,Trigger)</f>
        <v>42558</v>
      </c>
      <c r="AQ247" s="101">
        <f>_xll.qlInterestRateIndexMaturity($AT$2,AP247,Trigger)</f>
        <v>42559</v>
      </c>
      <c r="AR247" s="246">
        <f>_xll.qlIndexFixing($AT$1,AO247,TRUE,_xll.ohTrigger(Trigger,Trigger1M))</f>
        <v>-1.3029599009328763E-3</v>
      </c>
      <c r="AS247" s="246">
        <f>IFERROR(_xll.qlIndexFixing($AT$2,AO247,TRUE,_xll.ohTrigger(Trigger,Trigger1M)),#N/A)</f>
        <v>-1.3029599009328763E-3</v>
      </c>
    </row>
    <row r="248" spans="40:45" x14ac:dyDescent="0.2">
      <c r="AN248" s="100" t="s">
        <v>201</v>
      </c>
      <c r="AO248" s="101">
        <f>_xll.qlInterestRateIndexFixingDate($AT$2,AP248,Trigger)</f>
        <v>42559</v>
      </c>
      <c r="AP248" s="101">
        <f>_xll.qlCalendarAdvance(Calendar,AP247,AN248,"f",,Trigger)</f>
        <v>42559</v>
      </c>
      <c r="AQ248" s="101">
        <f>_xll.qlInterestRateIndexMaturity($AT$2,AP248,Trigger)</f>
        <v>42562</v>
      </c>
      <c r="AR248" s="246">
        <f>_xll.qlIndexFixing($AT$1,AO248,TRUE,_xll.ohTrigger(Trigger,Trigger1M))</f>
        <v>-1.2991325490441241E-3</v>
      </c>
      <c r="AS248" s="246">
        <f>IFERROR(_xll.qlIndexFixing($AT$2,AO248,TRUE,_xll.ohTrigger(Trigger,Trigger1M)),#N/A)</f>
        <v>-1.2991325490441241E-3</v>
      </c>
    </row>
    <row r="249" spans="40:45" x14ac:dyDescent="0.2">
      <c r="AN249" s="100" t="s">
        <v>201</v>
      </c>
      <c r="AO249" s="101">
        <f>_xll.qlInterestRateIndexFixingDate($AT$2,AP249,Trigger)</f>
        <v>42562</v>
      </c>
      <c r="AP249" s="101">
        <f>_xll.qlCalendarAdvance(Calendar,AP248,AN249,"f",,Trigger)</f>
        <v>42562</v>
      </c>
      <c r="AQ249" s="101">
        <f>_xll.qlInterestRateIndexMaturity($AT$2,AP249,Trigger)</f>
        <v>42563</v>
      </c>
      <c r="AR249" s="246">
        <f>_xll.qlIndexFixing($AT$1,AO249,TRUE,_xll.ohTrigger(Trigger,Trigger1M))</f>
        <v>-1.2938408089313569E-3</v>
      </c>
      <c r="AS249" s="246">
        <f>IFERROR(_xll.qlIndexFixing($AT$2,AO249,TRUE,_xll.ohTrigger(Trigger,Trigger1M)),#N/A)</f>
        <v>-1.2938408089313569E-3</v>
      </c>
    </row>
    <row r="250" spans="40:45" x14ac:dyDescent="0.2">
      <c r="AN250" s="100" t="s">
        <v>201</v>
      </c>
      <c r="AO250" s="101">
        <f>_xll.qlInterestRateIndexFixingDate($AT$2,AP250,Trigger)</f>
        <v>42563</v>
      </c>
      <c r="AP250" s="101">
        <f>_xll.qlCalendarAdvance(Calendar,AP249,AN250,"f",,Trigger)</f>
        <v>42563</v>
      </c>
      <c r="AQ250" s="101">
        <f>_xll.qlInterestRateIndexMaturity($AT$2,AP250,Trigger)</f>
        <v>42564</v>
      </c>
      <c r="AR250" s="246">
        <f>_xll.qlIndexFixing($AT$1,AO250,TRUE,_xll.ohTrigger(Trigger,Trigger1M))</f>
        <v>-1.2904557123682991E-3</v>
      </c>
      <c r="AS250" s="246">
        <f>IFERROR(_xll.qlIndexFixing($AT$2,AO250,TRUE,_xll.ohTrigger(Trigger,Trigger1M)),#N/A)</f>
        <v>-1.2904557123682991E-3</v>
      </c>
    </row>
    <row r="251" spans="40:45" x14ac:dyDescent="0.2">
      <c r="AN251" s="100" t="s">
        <v>201</v>
      </c>
      <c r="AO251" s="101">
        <f>_xll.qlInterestRateIndexFixingDate($AT$2,AP251,Trigger)</f>
        <v>42564</v>
      </c>
      <c r="AP251" s="101">
        <f>_xll.qlCalendarAdvance(Calendar,AP250,AN251,"f",,Trigger)</f>
        <v>42564</v>
      </c>
      <c r="AQ251" s="101">
        <f>_xll.qlInterestRateIndexMaturity($AT$2,AP251,Trigger)</f>
        <v>42565</v>
      </c>
      <c r="AR251" s="246">
        <f>_xll.qlIndexFixing($AT$1,AO251,TRUE,_xll.ohTrigger(Trigger,Trigger1M))</f>
        <v>-1.2866284863921607E-3</v>
      </c>
      <c r="AS251" s="246">
        <f>IFERROR(_xll.qlIndexFixing($AT$2,AO251,TRUE,_xll.ohTrigger(Trigger,Trigger1M)),#N/A)</f>
        <v>-1.2866284863921607E-3</v>
      </c>
    </row>
    <row r="252" spans="40:45" x14ac:dyDescent="0.2">
      <c r="AN252" s="100" t="s">
        <v>201</v>
      </c>
      <c r="AO252" s="101">
        <f>_xll.qlInterestRateIndexFixingDate($AT$2,AP252,Trigger)</f>
        <v>42565</v>
      </c>
      <c r="AP252" s="101">
        <f>_xll.qlCalendarAdvance(Calendar,AP251,AN252,"f",,Trigger)</f>
        <v>42565</v>
      </c>
      <c r="AQ252" s="101">
        <f>_xll.qlInterestRateIndexMaturity($AT$2,AP252,Trigger)</f>
        <v>42566</v>
      </c>
      <c r="AR252" s="246">
        <f>_xll.qlIndexFixing($AT$1,AO252,TRUE,_xll.ohTrigger(Trigger,Trigger1M))</f>
        <v>-1.2823591309629734E-3</v>
      </c>
      <c r="AS252" s="246">
        <f>IFERROR(_xll.qlIndexFixing($AT$2,AO252,TRUE,_xll.ohTrigger(Trigger,Trigger1M)),#N/A)</f>
        <v>-1.2823591309629734E-3</v>
      </c>
    </row>
    <row r="253" spans="40:45" x14ac:dyDescent="0.2">
      <c r="AN253" s="100" t="s">
        <v>201</v>
      </c>
      <c r="AO253" s="101">
        <f>_xll.qlInterestRateIndexFixingDate($AT$2,AP253,Trigger)</f>
        <v>42566</v>
      </c>
      <c r="AP253" s="101">
        <f>_xll.qlCalendarAdvance(Calendar,AP252,AN253,"f",,Trigger)</f>
        <v>42566</v>
      </c>
      <c r="AQ253" s="101">
        <f>_xll.qlInterestRateIndexMaturity($AT$2,AP253,Trigger)</f>
        <v>42569</v>
      </c>
      <c r="AR253" s="246">
        <f>_xll.qlIndexFixing($AT$1,AO253,TRUE,_xll.ohTrigger(Trigger,Trigger1M))</f>
        <v>-1.2723421583249461E-3</v>
      </c>
      <c r="AS253" s="246">
        <f>IFERROR(_xll.qlIndexFixing($AT$2,AO253,TRUE,_xll.ohTrigger(Trigger,Trigger1M)),#N/A)</f>
        <v>-1.2723421583249461E-3</v>
      </c>
    </row>
    <row r="254" spans="40:45" x14ac:dyDescent="0.2">
      <c r="AN254" s="100" t="s">
        <v>201</v>
      </c>
      <c r="AO254" s="101">
        <f>_xll.qlInterestRateIndexFixingDate($AT$2,AP254,Trigger)</f>
        <v>42569</v>
      </c>
      <c r="AP254" s="101">
        <f>_xll.qlCalendarAdvance(Calendar,AP253,AN254,"f",,Trigger)</f>
        <v>42569</v>
      </c>
      <c r="AQ254" s="101">
        <f>_xll.qlInterestRateIndexMaturity($AT$2,AP254,Trigger)</f>
        <v>42570</v>
      </c>
      <c r="AR254" s="246">
        <f>_xll.qlIndexFixing($AT$1,AO254,TRUE,_xll.ohTrigger(Trigger,Trigger1M))</f>
        <v>-1.2608604141961521E-3</v>
      </c>
      <c r="AS254" s="246">
        <f>IFERROR(_xll.qlIndexFixing($AT$2,AO254,TRUE,_xll.ohTrigger(Trigger,Trigger1M)),#N/A)</f>
        <v>-1.2608604141961521E-3</v>
      </c>
    </row>
    <row r="255" spans="40:45" x14ac:dyDescent="0.2">
      <c r="AN255" s="100" t="s">
        <v>201</v>
      </c>
      <c r="AO255" s="101">
        <f>_xll.qlInterestRateIndexFixingDate($AT$2,AP255,Trigger)</f>
        <v>42570</v>
      </c>
      <c r="AP255" s="101">
        <f>_xll.qlCalendarAdvance(Calendar,AP254,AN255,"f",,Trigger)</f>
        <v>42570</v>
      </c>
      <c r="AQ255" s="101">
        <f>_xll.qlInterestRateIndexMaturity($AT$2,AP255,Trigger)</f>
        <v>42571</v>
      </c>
      <c r="AR255" s="246">
        <f>_xll.qlIndexFixing($AT$1,AO255,TRUE,_xll.ohTrigger(Trigger,Trigger1M))</f>
        <v>-1.2543804113018808E-3</v>
      </c>
      <c r="AS255" s="246">
        <f>IFERROR(_xll.qlIndexFixing($AT$2,AO255,TRUE,_xll.ohTrigger(Trigger,Trigger1M)),#N/A)</f>
        <v>-1.2543804113018808E-3</v>
      </c>
    </row>
    <row r="256" spans="40:45" x14ac:dyDescent="0.2">
      <c r="AN256" s="100" t="s">
        <v>201</v>
      </c>
      <c r="AO256" s="101">
        <f>_xll.qlInterestRateIndexFixingDate($AT$2,AP256,Trigger)</f>
        <v>42571</v>
      </c>
      <c r="AP256" s="101">
        <f>_xll.qlCalendarAdvance(Calendar,AP255,AN256,"f",,Trigger)</f>
        <v>42571</v>
      </c>
      <c r="AQ256" s="101">
        <f>_xll.qlInterestRateIndexMaturity($AT$2,AP256,Trigger)</f>
        <v>42572</v>
      </c>
      <c r="AR256" s="246">
        <f>_xll.qlIndexFixing($AT$1,AO256,TRUE,_xll.ohTrigger(Trigger,Trigger1M))</f>
        <v>-1.2474582787147526E-3</v>
      </c>
      <c r="AS256" s="246">
        <f>IFERROR(_xll.qlIndexFixing($AT$2,AO256,TRUE,_xll.ohTrigger(Trigger,Trigger1M)),#N/A)</f>
        <v>-1.2474582787147526E-3</v>
      </c>
    </row>
    <row r="257" spans="40:45" x14ac:dyDescent="0.2">
      <c r="AN257" s="100" t="s">
        <v>201</v>
      </c>
      <c r="AO257" s="101">
        <f>_xll.qlInterestRateIndexFixingDate($AT$2,AP257,Trigger)</f>
        <v>42572</v>
      </c>
      <c r="AP257" s="101">
        <f>_xll.qlCalendarAdvance(Calendar,AP256,AN257,"f",,Trigger)</f>
        <v>42572</v>
      </c>
      <c r="AQ257" s="101">
        <f>_xll.qlInterestRateIndexMaturity($AT$2,AP257,Trigger)</f>
        <v>42573</v>
      </c>
      <c r="AR257" s="246">
        <f>_xll.qlIndexFixing($AT$1,AO257,TRUE,_xll.ohTrigger(Trigger,Trigger1M))</f>
        <v>-1.2400940164747354E-3</v>
      </c>
      <c r="AS257" s="246">
        <f>IFERROR(_xll.qlIndexFixing($AT$2,AO257,TRUE,_xll.ohTrigger(Trigger,Trigger1M)),#N/A)</f>
        <v>-1.2400940164747354E-3</v>
      </c>
    </row>
    <row r="258" spans="40:45" x14ac:dyDescent="0.2">
      <c r="AN258" s="100" t="s">
        <v>201</v>
      </c>
      <c r="AO258" s="101">
        <f>_xll.qlInterestRateIndexFixingDate($AT$2,AP258,Trigger)</f>
        <v>42573</v>
      </c>
      <c r="AP258" s="101">
        <f>_xll.qlCalendarAdvance(Calendar,AP257,AN258,"f",,Trigger)</f>
        <v>42573</v>
      </c>
      <c r="AQ258" s="101">
        <f>_xll.qlInterestRateIndexMaturity($AT$2,AP258,Trigger)</f>
        <v>42576</v>
      </c>
      <c r="AR258" s="246">
        <f>_xll.qlIndexFixing($AT$1,AO258,TRUE,_xll.ohTrigger(Trigger,Trigger1M))</f>
        <v>-1.2238875658532322E-3</v>
      </c>
      <c r="AS258" s="246">
        <f>IFERROR(_xll.qlIndexFixing($AT$2,AO258,TRUE,_xll.ohTrigger(Trigger,Trigger1M)),#N/A)</f>
        <v>-1.2238875658532322E-3</v>
      </c>
    </row>
    <row r="259" spans="40:45" x14ac:dyDescent="0.2">
      <c r="AN259" s="100" t="s">
        <v>201</v>
      </c>
      <c r="AO259" s="101">
        <f>_xll.qlInterestRateIndexFixingDate($AT$2,AP259,Trigger)</f>
        <v>42576</v>
      </c>
      <c r="AP259" s="101">
        <f>_xll.qlCalendarAdvance(Calendar,AP258,AN259,"f",,Trigger)</f>
        <v>42576</v>
      </c>
      <c r="AQ259" s="101">
        <f>_xll.qlInterestRateIndexMaturity($AT$2,AP259,Trigger)</f>
        <v>42577</v>
      </c>
      <c r="AR259" s="246">
        <f>_xll.qlIndexFixing($AT$1,AO259,TRUE,_xll.ohTrigger(Trigger,Trigger1M))</f>
        <v>-1.2048258294239389E-3</v>
      </c>
      <c r="AS259" s="246">
        <f>IFERROR(_xll.qlIndexFixing($AT$2,AO259,TRUE,_xll.ohTrigger(Trigger,Trigger1M)),#N/A)</f>
        <v>-1.2048258294239389E-3</v>
      </c>
    </row>
    <row r="260" spans="40:45" x14ac:dyDescent="0.2">
      <c r="AN260" s="100" t="s">
        <v>201</v>
      </c>
      <c r="AO260" s="101">
        <f>_xll.qlInterestRateIndexFixingDate($AT$2,AP260,Trigger)</f>
        <v>42577</v>
      </c>
      <c r="AP260" s="101">
        <f>_xll.qlCalendarAdvance(Calendar,AP259,AN260,"f",,Trigger)</f>
        <v>42577</v>
      </c>
      <c r="AQ260" s="101">
        <f>_xll.qlInterestRateIndexMaturity($AT$2,AP260,Trigger)</f>
        <v>42578</v>
      </c>
      <c r="AR260" s="246">
        <f>_xll.qlIndexFixing($AT$1,AO260,TRUE,_xll.ohTrigger(Trigger,Trigger1M))</f>
        <v>-1.1933064727154274E-3</v>
      </c>
      <c r="AS260" s="246">
        <f>IFERROR(_xll.qlIndexFixing($AT$2,AO260,TRUE,_xll.ohTrigger(Trigger,Trigger1M)),#N/A)</f>
        <v>-1.1933064727154274E-3</v>
      </c>
    </row>
    <row r="261" spans="40:45" x14ac:dyDescent="0.2">
      <c r="AN261" s="100" t="s">
        <v>201</v>
      </c>
      <c r="AO261" s="101">
        <f>_xll.qlInterestRateIndexFixingDate($AT$2,AP261,Trigger)</f>
        <v>42578</v>
      </c>
      <c r="AP261" s="101">
        <f>_xll.qlCalendarAdvance(Calendar,AP260,AN261,"f",,Trigger)</f>
        <v>42578</v>
      </c>
      <c r="AQ261" s="101">
        <f>_xll.qlInterestRateIndexMaturity($AT$2,AP261,Trigger)</f>
        <v>42579</v>
      </c>
      <c r="AR261" s="246">
        <f>_xll.qlIndexFixing($AT$1,AO261,TRUE,_xll.ohTrigger(Trigger,Trigger1M))</f>
        <v>-1.1825978426927009E-3</v>
      </c>
      <c r="AS261" s="246">
        <f>IFERROR(_xll.qlIndexFixing($AT$2,AO261,TRUE,_xll.ohTrigger(Trigger,Trigger1M)),#N/A)</f>
        <v>-1.1825978426927009E-3</v>
      </c>
    </row>
    <row r="262" spans="40:45" x14ac:dyDescent="0.2">
      <c r="AN262" s="100" t="s">
        <v>201</v>
      </c>
      <c r="AO262" s="101">
        <f>_xll.qlInterestRateIndexFixingDate($AT$2,AP262,Trigger)</f>
        <v>42579</v>
      </c>
      <c r="AP262" s="101">
        <f>_xll.qlCalendarAdvance(Calendar,AP261,AN262,"f",,Trigger)</f>
        <v>42579</v>
      </c>
      <c r="AQ262" s="101">
        <f>_xll.qlInterestRateIndexMaturity($AT$2,AP262,Trigger)</f>
        <v>42580</v>
      </c>
      <c r="AR262" s="246">
        <f>_xll.qlIndexFixing($AT$1,AO262,TRUE,_xll.ohTrigger(Trigger,Trigger1M))</f>
        <v>-1.1726999394356952E-3</v>
      </c>
      <c r="AS262" s="246">
        <f>IFERROR(_xll.qlIndexFixing($AT$2,AO262,TRUE,_xll.ohTrigger(Trigger,Trigger1M)),#N/A)</f>
        <v>-1.1726999394356952E-3</v>
      </c>
    </row>
    <row r="263" spans="40:45" x14ac:dyDescent="0.2">
      <c r="AN263" s="100" t="s">
        <v>201</v>
      </c>
      <c r="AO263" s="101">
        <f>_xll.qlInterestRateIndexFixingDate($AT$2,AP263,Trigger)</f>
        <v>42580</v>
      </c>
      <c r="AP263" s="101">
        <f>_xll.qlCalendarAdvance(Calendar,AP262,AN263,"f",,Trigger)</f>
        <v>42580</v>
      </c>
      <c r="AQ263" s="101">
        <f>_xll.qlInterestRateIndexMaturity($AT$2,AP263,Trigger)</f>
        <v>42583</v>
      </c>
      <c r="AR263" s="246">
        <f>_xll.qlIndexFixing($AT$1,AO263,TRUE,_xll.ohTrigger(Trigger,Trigger1M))</f>
        <v>-1.1556028463077794E-3</v>
      </c>
      <c r="AS263" s="246">
        <f>IFERROR(_xll.qlIndexFixing($AT$2,AO263,TRUE,_xll.ohTrigger(Trigger,Trigger1M)),#N/A)</f>
        <v>-1.1556028463077794E-3</v>
      </c>
    </row>
    <row r="264" spans="40:45" x14ac:dyDescent="0.2">
      <c r="AN264" s="100" t="s">
        <v>201</v>
      </c>
      <c r="AO264" s="101">
        <f>_xll.qlInterestRateIndexFixingDate($AT$2,AP264,Trigger)</f>
        <v>42583</v>
      </c>
      <c r="AP264" s="101">
        <f>_xll.qlCalendarAdvance(Calendar,AP263,AN264,"f",,Trigger)</f>
        <v>42583</v>
      </c>
      <c r="AQ264" s="101">
        <f>_xll.qlInterestRateIndexMaturity($AT$2,AP264,Trigger)</f>
        <v>42584</v>
      </c>
      <c r="AR264" s="246">
        <f>_xll.qlIndexFixing($AT$1,AO264,TRUE,_xll.ohTrigger(Trigger,Trigger1M))</f>
        <v>-1.1412155950241143E-3</v>
      </c>
      <c r="AS264" s="246">
        <f>IFERROR(_xll.qlIndexFixing($AT$2,AO264,TRUE,_xll.ohTrigger(Trigger,Trigger1M)),#N/A)</f>
        <v>-1.1412155950241143E-3</v>
      </c>
    </row>
    <row r="265" spans="40:45" x14ac:dyDescent="0.2">
      <c r="AN265" s="100" t="s">
        <v>201</v>
      </c>
      <c r="AO265" s="101">
        <f>_xll.qlInterestRateIndexFixingDate($AT$2,AP265,Trigger)</f>
        <v>42584</v>
      </c>
      <c r="AP265" s="101">
        <f>_xll.qlCalendarAdvance(Calendar,AP264,AN265,"f",,Trigger)</f>
        <v>42584</v>
      </c>
      <c r="AQ265" s="101">
        <f>_xll.qlInterestRateIndexMaturity($AT$2,AP265,Trigger)</f>
        <v>42585</v>
      </c>
      <c r="AR265" s="246">
        <f>_xll.qlIndexFixing($AT$1,AO265,TRUE,_xll.ohTrigger(Trigger,Trigger1M))</f>
        <v>-1.1353713264750098E-3</v>
      </c>
      <c r="AS265" s="246">
        <f>IFERROR(_xll.qlIndexFixing($AT$2,AO265,TRUE,_xll.ohTrigger(Trigger,Trigger1M)),#N/A)</f>
        <v>-1.1353713264750098E-3</v>
      </c>
    </row>
    <row r="266" spans="40:45" x14ac:dyDescent="0.2">
      <c r="AN266" s="100" t="s">
        <v>201</v>
      </c>
      <c r="AO266" s="101">
        <f>_xll.qlInterestRateIndexFixingDate($AT$2,AP266,Trigger)</f>
        <v>42585</v>
      </c>
      <c r="AP266" s="101">
        <f>_xll.qlCalendarAdvance(Calendar,AP265,AN266,"f",,Trigger)</f>
        <v>42585</v>
      </c>
      <c r="AQ266" s="101">
        <f>_xll.qlInterestRateIndexMaturity($AT$2,AP266,Trigger)</f>
        <v>42586</v>
      </c>
      <c r="AR266" s="246">
        <f>_xll.qlIndexFixing($AT$1,AO266,TRUE,_xll.ohTrigger(Trigger,Trigger1M))</f>
        <v>-1.1303377848115304E-3</v>
      </c>
      <c r="AS266" s="246">
        <f>IFERROR(_xll.qlIndexFixing($AT$2,AO266,TRUE,_xll.ohTrigger(Trigger,Trigger1M)),#N/A)</f>
        <v>-1.1303377848115304E-3</v>
      </c>
    </row>
    <row r="267" spans="40:45" x14ac:dyDescent="0.2">
      <c r="AN267" s="100" t="s">
        <v>201</v>
      </c>
      <c r="AO267" s="101">
        <f>_xll.qlInterestRateIndexFixingDate($AT$2,AP267,Trigger)</f>
        <v>42586</v>
      </c>
      <c r="AP267" s="101">
        <f>_xll.qlCalendarAdvance(Calendar,AP266,AN267,"f",,Trigger)</f>
        <v>42586</v>
      </c>
      <c r="AQ267" s="101">
        <f>_xll.qlInterestRateIndexMaturity($AT$2,AP267,Trigger)</f>
        <v>42587</v>
      </c>
      <c r="AR267" s="246">
        <f>_xll.qlIndexFixing($AT$1,AO267,TRUE,_xll.ohTrigger(Trigger,Trigger1M))</f>
        <v>-1.126114970193548E-3</v>
      </c>
      <c r="AS267" s="246">
        <f>IFERROR(_xll.qlIndexFixing($AT$2,AO267,TRUE,_xll.ohTrigger(Trigger,Trigger1M)),#N/A)</f>
        <v>-1.126114970193548E-3</v>
      </c>
    </row>
    <row r="268" spans="40:45" x14ac:dyDescent="0.2">
      <c r="AN268" s="100" t="s">
        <v>201</v>
      </c>
      <c r="AO268" s="101">
        <f>_xll.qlInterestRateIndexFixingDate($AT$2,AP268,Trigger)</f>
        <v>42587</v>
      </c>
      <c r="AP268" s="101">
        <f>_xll.qlCalendarAdvance(Calendar,AP267,AN268,"f",,Trigger)</f>
        <v>42587</v>
      </c>
      <c r="AQ268" s="101">
        <f>_xll.qlInterestRateIndexMaturity($AT$2,AP268,Trigger)</f>
        <v>42590</v>
      </c>
      <c r="AR268" s="246">
        <f>_xll.qlIndexFixing($AT$1,AO268,TRUE,_xll.ohTrigger(Trigger,Trigger1M))</f>
        <v>-1.1203682782445767E-3</v>
      </c>
      <c r="AS268" s="246">
        <f>IFERROR(_xll.qlIndexFixing($AT$2,AO268,TRUE,_xll.ohTrigger(Trigger,Trigger1M)),#N/A)</f>
        <v>-1.1203682782445767E-3</v>
      </c>
    </row>
    <row r="269" spans="40:45" x14ac:dyDescent="0.2">
      <c r="AN269" s="100" t="s">
        <v>201</v>
      </c>
      <c r="AO269" s="101">
        <f>_xll.qlInterestRateIndexFixingDate($AT$2,AP269,Trigger)</f>
        <v>42590</v>
      </c>
      <c r="AP269" s="101">
        <f>_xll.qlCalendarAdvance(Calendar,AP268,AN269,"f",,Trigger)</f>
        <v>42590</v>
      </c>
      <c r="AQ269" s="101">
        <f>_xll.qlInterestRateIndexMaturity($AT$2,AP269,Trigger)</f>
        <v>42591</v>
      </c>
      <c r="AR269" s="246">
        <f>_xll.qlIndexFixing($AT$1,AO269,TRUE,_xll.ohTrigger(Trigger,Trigger1M))</f>
        <v>-1.1173309834955347E-3</v>
      </c>
      <c r="AS269" s="246">
        <f>IFERROR(_xll.qlIndexFixing($AT$2,AO269,TRUE,_xll.ohTrigger(Trigger,Trigger1M)),#N/A)</f>
        <v>-1.1173309834955347E-3</v>
      </c>
    </row>
    <row r="270" spans="40:45" x14ac:dyDescent="0.2">
      <c r="AN270" s="100" t="s">
        <v>201</v>
      </c>
      <c r="AO270" s="101">
        <f>_xll.qlInterestRateIndexFixingDate($AT$2,AP270,Trigger)</f>
        <v>42591</v>
      </c>
      <c r="AP270" s="101">
        <f>_xll.qlCalendarAdvance(Calendar,AP269,AN270,"f",,Trigger)</f>
        <v>42591</v>
      </c>
      <c r="AQ270" s="101">
        <f>_xll.qlInterestRateIndexMaturity($AT$2,AP270,Trigger)</f>
        <v>42592</v>
      </c>
      <c r="AR270" s="246">
        <f>_xll.qlIndexFixing($AT$1,AO270,TRUE,_xll.ohTrigger(Trigger,Trigger1M))</f>
        <v>-1.1171618048244625E-3</v>
      </c>
      <c r="AS270" s="246">
        <f>IFERROR(_xll.qlIndexFixing($AT$2,AO270,TRUE,_xll.ohTrigger(Trigger,Trigger1M)),#N/A)</f>
        <v>-1.1171618048244625E-3</v>
      </c>
    </row>
    <row r="271" spans="40:45" x14ac:dyDescent="0.2">
      <c r="AN271" s="100" t="s">
        <v>201</v>
      </c>
      <c r="AO271" s="101">
        <f>_xll.qlInterestRateIndexFixingDate($AT$2,AP271,Trigger)</f>
        <v>42592</v>
      </c>
      <c r="AP271" s="101">
        <f>_xll.qlCalendarAdvance(Calendar,AP270,AN271,"f",,Trigger)</f>
        <v>42592</v>
      </c>
      <c r="AQ271" s="101">
        <f>_xll.qlInterestRateIndexMaturity($AT$2,AP271,Trigger)</f>
        <v>42593</v>
      </c>
      <c r="AR271" s="246">
        <f>_xll.qlIndexFixing($AT$1,AO271,TRUE,_xll.ohTrigger(Trigger,Trigger1M))</f>
        <v>-1.1178033531988874E-3</v>
      </c>
      <c r="AS271" s="246">
        <f>IFERROR(_xll.qlIndexFixing($AT$2,AO271,TRUE,_xll.ohTrigger(Trigger,Trigger1M)),#N/A)</f>
        <v>-1.1178033531988874E-3</v>
      </c>
    </row>
    <row r="272" spans="40:45" x14ac:dyDescent="0.2">
      <c r="AN272" s="100" t="s">
        <v>201</v>
      </c>
      <c r="AO272" s="101">
        <f>_xll.qlInterestRateIndexFixingDate($AT$2,AP272,Trigger)</f>
        <v>42593</v>
      </c>
      <c r="AP272" s="101">
        <f>_xll.qlCalendarAdvance(Calendar,AP271,AN272,"f",,Trigger)</f>
        <v>42593</v>
      </c>
      <c r="AQ272" s="101">
        <f>_xll.qlInterestRateIndexMaturity($AT$2,AP272,Trigger)</f>
        <v>42594</v>
      </c>
      <c r="AR272" s="246">
        <f>_xll.qlIndexFixing($AT$1,AO272,TRUE,_xll.ohTrigger(Trigger,Trigger1M))</f>
        <v>-1.1192556288586175E-3</v>
      </c>
      <c r="AS272" s="246">
        <f>IFERROR(_xll.qlIndexFixing($AT$2,AO272,TRUE,_xll.ohTrigger(Trigger,Trigger1M)),#N/A)</f>
        <v>-1.1192556288586175E-3</v>
      </c>
    </row>
    <row r="273" spans="40:45" x14ac:dyDescent="0.2">
      <c r="AN273" s="100" t="s">
        <v>201</v>
      </c>
      <c r="AO273" s="101">
        <f>_xll.qlInterestRateIndexFixingDate($AT$2,AP273,Trigger)</f>
        <v>42594</v>
      </c>
      <c r="AP273" s="101">
        <f>_xll.qlCalendarAdvance(Calendar,AP272,AN273,"f",,Trigger)</f>
        <v>42594</v>
      </c>
      <c r="AQ273" s="101">
        <f>_xll.qlInterestRateIndexMaturity($AT$2,AP273,Trigger)</f>
        <v>42597</v>
      </c>
      <c r="AR273" s="246">
        <f>_xll.qlIndexFixing($AT$1,AO273,TRUE,_xll.ohTrigger(Trigger,Trigger1M))</f>
        <v>-1.1248590891144161E-3</v>
      </c>
      <c r="AS273" s="246">
        <f>IFERROR(_xll.qlIndexFixing($AT$2,AO273,TRUE,_xll.ohTrigger(Trigger,Trigger1M)),#N/A)</f>
        <v>-1.1248590891144161E-3</v>
      </c>
    </row>
    <row r="274" spans="40:45" x14ac:dyDescent="0.2">
      <c r="AN274" s="100" t="s">
        <v>201</v>
      </c>
      <c r="AO274" s="101">
        <f>_xll.qlInterestRateIndexFixingDate($AT$2,AP274,Trigger)</f>
        <v>42597</v>
      </c>
      <c r="AP274" s="101">
        <f>_xll.qlCalendarAdvance(Calendar,AP273,AN274,"f",,Trigger)</f>
        <v>42597</v>
      </c>
      <c r="AQ274" s="101">
        <f>_xll.qlInterestRateIndexMaturity($AT$2,AP274,Trigger)</f>
        <v>42598</v>
      </c>
      <c r="AR274" s="246">
        <f>_xll.qlIndexFixing($AT$1,AO274,TRUE,_xll.ohTrigger(Trigger,Trigger1M))</f>
        <v>-1.1331720027119019E-3</v>
      </c>
      <c r="AS274" s="246">
        <f>IFERROR(_xll.qlIndexFixing($AT$2,AO274,TRUE,_xll.ohTrigger(Trigger,Trigger1M)),#N/A)</f>
        <v>-1.1331720027119019E-3</v>
      </c>
    </row>
    <row r="275" spans="40:45" x14ac:dyDescent="0.2">
      <c r="AN275" s="100" t="s">
        <v>201</v>
      </c>
      <c r="AO275" s="101">
        <f>_xll.qlInterestRateIndexFixingDate($AT$2,AP275,Trigger)</f>
        <v>42598</v>
      </c>
      <c r="AP275" s="101">
        <f>_xll.qlCalendarAdvance(Calendar,AP274,AN275,"f",,Trigger)</f>
        <v>42598</v>
      </c>
      <c r="AQ275" s="101">
        <f>_xll.qlInterestRateIndexMaturity($AT$2,AP275,Trigger)</f>
        <v>42599</v>
      </c>
      <c r="AR275" s="246">
        <f>_xll.qlIndexFixing($AT$1,AO275,TRUE,_xll.ohTrigger(Trigger,Trigger1M))</f>
        <v>-1.1386779138788938E-3</v>
      </c>
      <c r="AS275" s="246">
        <f>IFERROR(_xll.qlIndexFixing($AT$2,AO275,TRUE,_xll.ohTrigger(Trigger,Trigger1M)),#N/A)</f>
        <v>-1.1386779138788938E-3</v>
      </c>
    </row>
    <row r="276" spans="40:45" x14ac:dyDescent="0.2">
      <c r="AN276" s="100" t="s">
        <v>201</v>
      </c>
      <c r="AO276" s="101">
        <f>_xll.qlInterestRateIndexFixingDate($AT$2,AP276,Trigger)</f>
        <v>42599</v>
      </c>
      <c r="AP276" s="101">
        <f>_xll.qlCalendarAdvance(Calendar,AP275,AN276,"f",,Trigger)</f>
        <v>42599</v>
      </c>
      <c r="AQ276" s="101">
        <f>_xll.qlInterestRateIndexMaturity($AT$2,AP276,Trigger)</f>
        <v>42600</v>
      </c>
      <c r="AR276" s="246">
        <f>_xll.qlIndexFixing($AT$1,AO276,TRUE,_xll.ohTrigger(Trigger,Trigger1M))</f>
        <v>-1.1449945521313509E-3</v>
      </c>
      <c r="AS276" s="246">
        <f>IFERROR(_xll.qlIndexFixing($AT$2,AO276,TRUE,_xll.ohTrigger(Trigger,Trigger1M)),#N/A)</f>
        <v>-1.1449945521313509E-3</v>
      </c>
    </row>
    <row r="277" spans="40:45" x14ac:dyDescent="0.2">
      <c r="AN277" s="100" t="s">
        <v>201</v>
      </c>
      <c r="AO277" s="101">
        <f>_xll.qlInterestRateIndexFixingDate($AT$2,AP277,Trigger)</f>
        <v>42600</v>
      </c>
      <c r="AP277" s="101">
        <f>_xll.qlCalendarAdvance(Calendar,AP276,AN277,"f",,Trigger)</f>
        <v>42600</v>
      </c>
      <c r="AQ277" s="101">
        <f>_xll.qlInterestRateIndexMaturity($AT$2,AP277,Trigger)</f>
        <v>42601</v>
      </c>
      <c r="AR277" s="246">
        <f>_xll.qlIndexFixing($AT$1,AO277,TRUE,_xll.ohTrigger(Trigger,Trigger1M))</f>
        <v>-1.1521219174293051E-3</v>
      </c>
      <c r="AS277" s="246">
        <f>IFERROR(_xll.qlIndexFixing($AT$2,AO277,TRUE,_xll.ohTrigger(Trigger,Trigger1M)),#N/A)</f>
        <v>-1.1521219174293051E-3</v>
      </c>
    </row>
    <row r="278" spans="40:45" x14ac:dyDescent="0.2">
      <c r="AN278" s="100" t="s">
        <v>201</v>
      </c>
      <c r="AO278" s="101">
        <f>_xll.qlInterestRateIndexFixingDate($AT$2,AP278,Trigger)</f>
        <v>42601</v>
      </c>
      <c r="AP278" s="101">
        <f>_xll.qlCalendarAdvance(Calendar,AP277,AN278,"f",,Trigger)</f>
        <v>42601</v>
      </c>
      <c r="AQ278" s="101">
        <f>_xll.qlInterestRateIndexMaturity($AT$2,AP278,Trigger)</f>
        <v>42604</v>
      </c>
      <c r="AR278" s="246">
        <f>_xll.qlIndexFixing($AT$1,AO278,TRUE,_xll.ohTrigger(Trigger,Trigger1M))</f>
        <v>-1.169075274494169E-3</v>
      </c>
      <c r="AS278" s="246">
        <f>IFERROR(_xll.qlIndexFixing($AT$2,AO278,TRUE,_xll.ohTrigger(Trigger,Trigger1M)),#N/A)</f>
        <v>-1.169075274494169E-3</v>
      </c>
    </row>
    <row r="279" spans="40:45" x14ac:dyDescent="0.2">
      <c r="AN279" s="100" t="s">
        <v>201</v>
      </c>
      <c r="AO279" s="101">
        <f>_xll.qlInterestRateIndexFixingDate($AT$2,AP279,Trigger)</f>
        <v>42604</v>
      </c>
      <c r="AP279" s="101">
        <f>_xll.qlCalendarAdvance(Calendar,AP278,AN279,"f",,Trigger)</f>
        <v>42604</v>
      </c>
      <c r="AQ279" s="101">
        <f>_xll.qlInterestRateIndexMaturity($AT$2,AP279,Trigger)</f>
        <v>42605</v>
      </c>
      <c r="AR279" s="246">
        <f>_xll.qlIndexFixing($AT$1,AO279,TRUE,_xll.ohTrigger(Trigger,Trigger1M))</f>
        <v>-1.1887386472775319E-3</v>
      </c>
      <c r="AS279" s="246">
        <f>IFERROR(_xll.qlIndexFixing($AT$2,AO279,TRUE,_xll.ohTrigger(Trigger,Trigger1M)),#N/A)</f>
        <v>-1.1887386472775319E-3</v>
      </c>
    </row>
    <row r="280" spans="40:45" x14ac:dyDescent="0.2">
      <c r="AN280" s="100" t="s">
        <v>201</v>
      </c>
      <c r="AO280" s="101">
        <f>_xll.qlInterestRateIndexFixingDate($AT$2,AP280,Trigger)</f>
        <v>42605</v>
      </c>
      <c r="AP280" s="101">
        <f>_xll.qlCalendarAdvance(Calendar,AP279,AN280,"f",,Trigger)</f>
        <v>42605</v>
      </c>
      <c r="AQ280" s="101">
        <f>_xll.qlInterestRateIndexMaturity($AT$2,AP280,Trigger)</f>
        <v>42606</v>
      </c>
      <c r="AR280" s="246">
        <f>_xll.qlIndexFixing($AT$1,AO280,TRUE,_xll.ohTrigger(Trigger,Trigger1M))</f>
        <v>-1.1999196465639628E-3</v>
      </c>
      <c r="AS280" s="246">
        <f>IFERROR(_xll.qlIndexFixing($AT$2,AO280,TRUE,_xll.ohTrigger(Trigger,Trigger1M)),#N/A)</f>
        <v>-1.1999196465639628E-3</v>
      </c>
    </row>
    <row r="281" spans="40:45" x14ac:dyDescent="0.2">
      <c r="AN281" s="100" t="s">
        <v>201</v>
      </c>
      <c r="AO281" s="101">
        <f>_xll.qlInterestRateIndexFixingDate($AT$2,AP281,Trigger)</f>
        <v>42606</v>
      </c>
      <c r="AP281" s="101">
        <f>_xll.qlCalendarAdvance(Calendar,AP280,AN281,"f",,Trigger)</f>
        <v>42606</v>
      </c>
      <c r="AQ281" s="101">
        <f>_xll.qlInterestRateIndexMaturity($AT$2,AP281,Trigger)</f>
        <v>42607</v>
      </c>
      <c r="AR281" s="246">
        <f>_xll.qlIndexFixing($AT$1,AO281,TRUE,_xll.ohTrigger(Trigger,Trigger1M))</f>
        <v>-1.2122038377482269E-3</v>
      </c>
      <c r="AS281" s="246">
        <f>IFERROR(_xll.qlIndexFixing($AT$2,AO281,TRUE,_xll.ohTrigger(Trigger,Trigger1M)),#N/A)</f>
        <v>-1.2122038377482269E-3</v>
      </c>
    </row>
    <row r="282" spans="40:45" x14ac:dyDescent="0.2">
      <c r="AN282" s="100" t="s">
        <v>201</v>
      </c>
      <c r="AO282" s="101">
        <f>_xll.qlInterestRateIndexFixingDate($AT$2,AP282,Trigger)</f>
        <v>42607</v>
      </c>
      <c r="AP282" s="101">
        <f>_xll.qlCalendarAdvance(Calendar,AP281,AN282,"f",,Trigger)</f>
        <v>42607</v>
      </c>
      <c r="AQ282" s="101">
        <f>_xll.qlInterestRateIndexMaturity($AT$2,AP282,Trigger)</f>
        <v>42608</v>
      </c>
      <c r="AR282" s="246">
        <f>_xll.qlIndexFixing($AT$1,AO282,TRUE,_xll.ohTrigger(Trigger,Trigger1M))</f>
        <v>-1.2244921252957397E-3</v>
      </c>
      <c r="AS282" s="246">
        <f>IFERROR(_xll.qlIndexFixing($AT$2,AO282,TRUE,_xll.ohTrigger(Trigger,Trigger1M)),#N/A)</f>
        <v>-1.2244921252957397E-3</v>
      </c>
    </row>
    <row r="283" spans="40:45" x14ac:dyDescent="0.2">
      <c r="AN283" s="100" t="s">
        <v>201</v>
      </c>
      <c r="AO283" s="101">
        <f>_xll.qlInterestRateIndexFixingDate($AT$2,AP283,Trigger)</f>
        <v>42608</v>
      </c>
      <c r="AP283" s="101">
        <f>_xll.qlCalendarAdvance(Calendar,AP282,AN283,"f",,Trigger)</f>
        <v>42608</v>
      </c>
      <c r="AQ283" s="101">
        <f>_xll.qlInterestRateIndexMaturity($AT$2,AP283,Trigger)</f>
        <v>42611</v>
      </c>
      <c r="AR283" s="246">
        <f>_xll.qlIndexFixing($AT$1,AO283,TRUE,_xll.ohTrigger(Trigger,Trigger1M))</f>
        <v>-1.2462713305616546E-3</v>
      </c>
      <c r="AS283" s="246">
        <f>IFERROR(_xll.qlIndexFixing($AT$2,AO283,TRUE,_xll.ohTrigger(Trigger,Trigger1M)),#N/A)</f>
        <v>-1.2462713305616546E-3</v>
      </c>
    </row>
    <row r="284" spans="40:45" x14ac:dyDescent="0.2">
      <c r="AN284" s="100" t="s">
        <v>201</v>
      </c>
      <c r="AO284" s="101">
        <f>_xll.qlInterestRateIndexFixingDate($AT$2,AP284,Trigger)</f>
        <v>42611</v>
      </c>
      <c r="AP284" s="101">
        <f>_xll.qlCalendarAdvance(Calendar,AP283,AN284,"f",,Trigger)</f>
        <v>42611</v>
      </c>
      <c r="AQ284" s="101">
        <f>_xll.qlInterestRateIndexMaturity($AT$2,AP284,Trigger)</f>
        <v>42612</v>
      </c>
      <c r="AR284" s="246">
        <f>_xll.qlIndexFixing($AT$1,AO284,TRUE,_xll.ohTrigger(Trigger,Trigger1M))</f>
        <v>-1.2652661096446138E-3</v>
      </c>
      <c r="AS284" s="246">
        <f>IFERROR(_xll.qlIndexFixing($AT$2,AO284,TRUE,_xll.ohTrigger(Trigger,Trigger1M)),#N/A)</f>
        <v>-1.2652661096446138E-3</v>
      </c>
    </row>
    <row r="285" spans="40:45" x14ac:dyDescent="0.2">
      <c r="AN285" s="100" t="s">
        <v>201</v>
      </c>
      <c r="AO285" s="101">
        <f>_xll.qlInterestRateIndexFixingDate($AT$2,AP285,Trigger)</f>
        <v>42612</v>
      </c>
      <c r="AP285" s="101">
        <f>_xll.qlCalendarAdvance(Calendar,AP284,AN285,"f",,Trigger)</f>
        <v>42612</v>
      </c>
      <c r="AQ285" s="101">
        <f>_xll.qlInterestRateIndexMaturity($AT$2,AP285,Trigger)</f>
        <v>42613</v>
      </c>
      <c r="AR285" s="246">
        <f>_xll.qlIndexFixing($AT$1,AO285,TRUE,_xll.ohTrigger(Trigger,Trigger1M))</f>
        <v>-1.2733648148310905E-3</v>
      </c>
      <c r="AS285" s="246">
        <f>IFERROR(_xll.qlIndexFixing($AT$2,AO285,TRUE,_xll.ohTrigger(Trigger,Trigger1M)),#N/A)</f>
        <v>-1.2733648148310905E-3</v>
      </c>
    </row>
    <row r="286" spans="40:45" x14ac:dyDescent="0.2">
      <c r="AN286" s="100" t="s">
        <v>201</v>
      </c>
      <c r="AO286" s="101">
        <f>_xll.qlInterestRateIndexFixingDate($AT$2,AP286,Trigger)</f>
        <v>42613</v>
      </c>
      <c r="AP286" s="101">
        <f>_xll.qlCalendarAdvance(Calendar,AP285,AN286,"f",,Trigger)</f>
        <v>42613</v>
      </c>
      <c r="AQ286" s="101">
        <f>_xll.qlInterestRateIndexMaturity($AT$2,AP286,Trigger)</f>
        <v>42614</v>
      </c>
      <c r="AR286" s="246">
        <f>_xll.qlIndexFixing($AT$1,AO286,TRUE,_xll.ohTrigger(Trigger,Trigger1M))</f>
        <v>-1.2806256036412833E-3</v>
      </c>
      <c r="AS286" s="246">
        <f>IFERROR(_xll.qlIndexFixing($AT$2,AO286,TRUE,_xll.ohTrigger(Trigger,Trigger1M)),#N/A)</f>
        <v>-1.2806256036412833E-3</v>
      </c>
    </row>
    <row r="287" spans="40:45" x14ac:dyDescent="0.2">
      <c r="AN287" s="100" t="s">
        <v>201</v>
      </c>
      <c r="AO287" s="101">
        <f>_xll.qlInterestRateIndexFixingDate($AT$2,AP287,Trigger)</f>
        <v>42614</v>
      </c>
      <c r="AP287" s="101">
        <f>_xll.qlCalendarAdvance(Calendar,AP286,AN287,"f",,Trigger)</f>
        <v>42614</v>
      </c>
      <c r="AQ287" s="101">
        <f>_xll.qlInterestRateIndexMaturity($AT$2,AP287,Trigger)</f>
        <v>42615</v>
      </c>
      <c r="AR287" s="246">
        <f>_xll.qlIndexFixing($AT$1,AO287,TRUE,_xll.ohTrigger(Trigger,Trigger1M))</f>
        <v>-1.2870484763150003E-3</v>
      </c>
      <c r="AS287" s="246">
        <f>IFERROR(_xll.qlIndexFixing($AT$2,AO287,TRUE,_xll.ohTrigger(Trigger,Trigger1M)),#N/A)</f>
        <v>-1.2870484763150003E-3</v>
      </c>
    </row>
    <row r="288" spans="40:45" x14ac:dyDescent="0.2">
      <c r="AN288" s="100" t="s">
        <v>201</v>
      </c>
      <c r="AO288" s="101">
        <f>_xll.qlInterestRateIndexFixingDate($AT$2,AP288,Trigger)</f>
        <v>42615</v>
      </c>
      <c r="AP288" s="101">
        <f>_xll.qlCalendarAdvance(Calendar,AP287,AN288,"f",,Trigger)</f>
        <v>42615</v>
      </c>
      <c r="AQ288" s="101">
        <f>_xll.qlInterestRateIndexMaturity($AT$2,AP288,Trigger)</f>
        <v>42618</v>
      </c>
      <c r="AR288" s="246">
        <f>_xll.qlIndexFixing($AT$1,AO288,TRUE,_xll.ohTrigger(Trigger,Trigger1M))</f>
        <v>-1.2970964941727559E-3</v>
      </c>
      <c r="AS288" s="246">
        <f>IFERROR(_xll.qlIndexFixing($AT$2,AO288,TRUE,_xll.ohTrigger(Trigger,Trigger1M)),#N/A)</f>
        <v>-1.2970964941727559E-3</v>
      </c>
    </row>
    <row r="289" spans="40:45" x14ac:dyDescent="0.2">
      <c r="AN289" s="100" t="s">
        <v>201</v>
      </c>
      <c r="AO289" s="101">
        <f>_xll.qlInterestRateIndexFixingDate($AT$2,AP289,Trigger)</f>
        <v>42618</v>
      </c>
      <c r="AP289" s="101">
        <f>_xll.qlCalendarAdvance(Calendar,AP288,AN289,"f",,Trigger)</f>
        <v>42618</v>
      </c>
      <c r="AQ289" s="101">
        <f>_xll.qlInterestRateIndexMaturity($AT$2,AP289,Trigger)</f>
        <v>42619</v>
      </c>
      <c r="AR289" s="246">
        <f>_xll.qlIndexFixing($AT$1,AO289,TRUE,_xll.ohTrigger(Trigger,Trigger1M))</f>
        <v>-1.3043608053253664E-3</v>
      </c>
      <c r="AS289" s="246">
        <f>IFERROR(_xll.qlIndexFixing($AT$2,AO289,TRUE,_xll.ohTrigger(Trigger,Trigger1M)),#N/A)</f>
        <v>-1.3043608053253664E-3</v>
      </c>
    </row>
    <row r="290" spans="40:45" x14ac:dyDescent="0.2">
      <c r="AN290" s="100" t="s">
        <v>201</v>
      </c>
      <c r="AO290" s="101">
        <f>_xll.qlInterestRateIndexFixingDate($AT$2,AP290,Trigger)</f>
        <v>42619</v>
      </c>
      <c r="AP290" s="101">
        <f>_xll.qlCalendarAdvance(Calendar,AP289,AN290,"f",,Trigger)</f>
        <v>42619</v>
      </c>
      <c r="AQ290" s="101">
        <f>_xll.qlInterestRateIndexMaturity($AT$2,AP290,Trigger)</f>
        <v>42620</v>
      </c>
      <c r="AR290" s="246">
        <f>_xll.qlIndexFixing($AT$1,AO290,TRUE,_xll.ohTrigger(Trigger,Trigger1M))</f>
        <v>-1.3065940973966406E-3</v>
      </c>
      <c r="AS290" s="246">
        <f>IFERROR(_xll.qlIndexFixing($AT$2,AO290,TRUE,_xll.ohTrigger(Trigger,Trigger1M)),#N/A)</f>
        <v>-1.3065940973966406E-3</v>
      </c>
    </row>
    <row r="291" spans="40:45" x14ac:dyDescent="0.2">
      <c r="AN291" s="100" t="s">
        <v>201</v>
      </c>
      <c r="AO291" s="101">
        <f>_xll.qlInterestRateIndexFixingDate($AT$2,AP291,Trigger)</f>
        <v>42620</v>
      </c>
      <c r="AP291" s="101">
        <f>_xll.qlCalendarAdvance(Calendar,AP290,AN291,"f",,Trigger)</f>
        <v>42620</v>
      </c>
      <c r="AQ291" s="101">
        <f>_xll.qlInterestRateIndexMaturity($AT$2,AP291,Trigger)</f>
        <v>42621</v>
      </c>
      <c r="AR291" s="246">
        <f>_xll.qlIndexFixing($AT$1,AO291,TRUE,_xll.ohTrigger(Trigger,Trigger1M))</f>
        <v>-1.3079894734913111E-3</v>
      </c>
      <c r="AS291" s="246">
        <f>IFERROR(_xll.qlIndexFixing($AT$2,AO291,TRUE,_xll.ohTrigger(Trigger,Trigger1M)),#N/A)</f>
        <v>-1.3079894734913111E-3</v>
      </c>
    </row>
    <row r="292" spans="40:45" x14ac:dyDescent="0.2">
      <c r="AN292" s="100" t="s">
        <v>201</v>
      </c>
      <c r="AO292" s="101">
        <f>_xll.qlInterestRateIndexFixingDate($AT$2,AP292,Trigger)</f>
        <v>42621</v>
      </c>
      <c r="AP292" s="101">
        <f>_xll.qlCalendarAdvance(Calendar,AP291,AN292,"f",,Trigger)</f>
        <v>42621</v>
      </c>
      <c r="AQ292" s="101">
        <f>_xll.qlInterestRateIndexMaturity($AT$2,AP292,Trigger)</f>
        <v>42622</v>
      </c>
      <c r="AR292" s="246">
        <f>_xll.qlIndexFixing($AT$1,AO292,TRUE,_xll.ohTrigger(Trigger,Trigger1M))</f>
        <v>-1.3085469334095379E-3</v>
      </c>
      <c r="AS292" s="246">
        <f>IFERROR(_xll.qlIndexFixing($AT$2,AO292,TRUE,_xll.ohTrigger(Trigger,Trigger1M)),#N/A)</f>
        <v>-1.3085469334095379E-3</v>
      </c>
    </row>
    <row r="293" spans="40:45" x14ac:dyDescent="0.2">
      <c r="AN293" s="100" t="s">
        <v>201</v>
      </c>
      <c r="AO293" s="101">
        <f>_xll.qlInterestRateIndexFixingDate($AT$2,AP293,Trigger)</f>
        <v>42622</v>
      </c>
      <c r="AP293" s="101">
        <f>_xll.qlCalendarAdvance(Calendar,AP292,AN293,"f",,Trigger)</f>
        <v>42622</v>
      </c>
      <c r="AQ293" s="101">
        <f>_xll.qlInterestRateIndexMaturity($AT$2,AP293,Trigger)</f>
        <v>42625</v>
      </c>
      <c r="AR293" s="246">
        <f>_xll.qlIndexFixing($AT$1,AO293,TRUE,_xll.ohTrigger(Trigger,Trigger1M))</f>
        <v>-1.3068640558522304E-3</v>
      </c>
      <c r="AS293" s="246">
        <f>IFERROR(_xll.qlIndexFixing($AT$2,AO293,TRUE,_xll.ohTrigger(Trigger,Trigger1M)),#N/A)</f>
        <v>-1.3068640558522304E-3</v>
      </c>
    </row>
    <row r="294" spans="40:45" x14ac:dyDescent="0.2">
      <c r="AN294" s="100" t="s">
        <v>201</v>
      </c>
      <c r="AO294" s="101">
        <f>_xll.qlInterestRateIndexFixingDate($AT$2,AP294,Trigger)</f>
        <v>42625</v>
      </c>
      <c r="AP294" s="101">
        <f>_xll.qlCalendarAdvance(Calendar,AP293,AN294,"f",,Trigger)</f>
        <v>42625</v>
      </c>
      <c r="AQ294" s="101">
        <f>_xll.qlInterestRateIndexMaturity($AT$2,AP294,Trigger)</f>
        <v>42626</v>
      </c>
      <c r="AR294" s="246">
        <f>_xll.qlIndexFixing($AT$1,AO294,TRUE,_xll.ohTrigger(Trigger,Trigger1M))</f>
        <v>-1.3023976131165682E-3</v>
      </c>
      <c r="AS294" s="246">
        <f>IFERROR(_xll.qlIndexFixing($AT$2,AO294,TRUE,_xll.ohTrigger(Trigger,Trigger1M)),#N/A)</f>
        <v>-1.3023976131165682E-3</v>
      </c>
    </row>
    <row r="295" spans="40:45" x14ac:dyDescent="0.2">
      <c r="AN295" s="100" t="s">
        <v>201</v>
      </c>
      <c r="AO295" s="101">
        <f>_xll.qlInterestRateIndexFixingDate($AT$2,AP295,Trigger)</f>
        <v>42626</v>
      </c>
      <c r="AP295" s="101">
        <f>_xll.qlCalendarAdvance(Calendar,AP294,AN295,"f",,Trigger)</f>
        <v>42626</v>
      </c>
      <c r="AQ295" s="101">
        <f>_xll.qlInterestRateIndexMaturity($AT$2,AP295,Trigger)</f>
        <v>42627</v>
      </c>
      <c r="AR295" s="246">
        <f>_xll.qlIndexFixing($AT$1,AO295,TRUE,_xll.ohTrigger(Trigger,Trigger1M))</f>
        <v>-1.2987654928720005E-3</v>
      </c>
      <c r="AS295" s="246">
        <f>IFERROR(_xll.qlIndexFixing($AT$2,AO295,TRUE,_xll.ohTrigger(Trigger,Trigger1M)),#N/A)</f>
        <v>-1.2987654928720005E-3</v>
      </c>
    </row>
    <row r="296" spans="40:45" x14ac:dyDescent="0.2">
      <c r="AN296" s="100" t="s">
        <v>201</v>
      </c>
      <c r="AO296" s="101">
        <f>_xll.qlInterestRateIndexFixingDate($AT$2,AP296,Trigger)</f>
        <v>42627</v>
      </c>
      <c r="AP296" s="101">
        <f>_xll.qlCalendarAdvance(Calendar,AP295,AN296,"f",,Trigger)</f>
        <v>42627</v>
      </c>
      <c r="AQ296" s="101">
        <f>_xll.qlInterestRateIndexMaturity($AT$2,AP296,Trigger)</f>
        <v>42628</v>
      </c>
      <c r="AR296" s="246">
        <f>_xll.qlIndexFixing($AT$1,AO296,TRUE,_xll.ohTrigger(Trigger,Trigger1M))</f>
        <v>-1.294295456530925E-3</v>
      </c>
      <c r="AS296" s="246">
        <f>IFERROR(_xll.qlIndexFixing($AT$2,AO296,TRUE,_xll.ohTrigger(Trigger,Trigger1M)),#N/A)</f>
        <v>-1.294295456530925E-3</v>
      </c>
    </row>
    <row r="297" spans="40:45" x14ac:dyDescent="0.2">
      <c r="AN297" s="100" t="s">
        <v>201</v>
      </c>
      <c r="AO297" s="101">
        <f>_xll.qlInterestRateIndexFixingDate($AT$2,AP297,Trigger)</f>
        <v>42628</v>
      </c>
      <c r="AP297" s="101">
        <f>_xll.qlCalendarAdvance(Calendar,AP296,AN297,"f",,Trigger)</f>
        <v>42628</v>
      </c>
      <c r="AQ297" s="101">
        <f>_xll.qlInterestRateIndexMaturity($AT$2,AP297,Trigger)</f>
        <v>42629</v>
      </c>
      <c r="AR297" s="246">
        <f>_xll.qlIndexFixing($AT$1,AO297,TRUE,_xll.ohTrigger(Trigger,Trigger1M))</f>
        <v>-1.2889875040933418E-3</v>
      </c>
      <c r="AS297" s="246">
        <f>IFERROR(_xll.qlIndexFixing($AT$2,AO297,TRUE,_xll.ohTrigger(Trigger,Trigger1M)),#N/A)</f>
        <v>-1.2889875040933418E-3</v>
      </c>
    </row>
    <row r="298" spans="40:45" x14ac:dyDescent="0.2">
      <c r="AN298" s="100" t="s">
        <v>201</v>
      </c>
      <c r="AO298" s="101">
        <f>_xll.qlInterestRateIndexFixingDate($AT$2,AP298,Trigger)</f>
        <v>42629</v>
      </c>
      <c r="AP298" s="101">
        <f>_xll.qlCalendarAdvance(Calendar,AP297,AN298,"f",,Trigger)</f>
        <v>42629</v>
      </c>
      <c r="AQ298" s="101">
        <f>_xll.qlInterestRateIndexMaturity($AT$2,AP298,Trigger)</f>
        <v>42632</v>
      </c>
      <c r="AR298" s="246">
        <f>_xll.qlIndexFixing($AT$1,AO298,TRUE,_xll.ohTrigger(Trigger,Trigger1M))</f>
        <v>-1.2755740255920855E-3</v>
      </c>
      <c r="AS298" s="246">
        <f>IFERROR(_xll.qlIndexFixing($AT$2,AO298,TRUE,_xll.ohTrigger(Trigger,Trigger1M)),#N/A)</f>
        <v>-1.2755740255920855E-3</v>
      </c>
    </row>
    <row r="299" spans="40:45" x14ac:dyDescent="0.2">
      <c r="AN299" s="100" t="s">
        <v>201</v>
      </c>
      <c r="AO299" s="101">
        <f>_xll.qlInterestRateIndexFixingDate($AT$2,AP299,Trigger)</f>
        <v>42632</v>
      </c>
      <c r="AP299" s="101">
        <f>_xll.qlCalendarAdvance(Calendar,AP298,AN299,"f",,Trigger)</f>
        <v>42632</v>
      </c>
      <c r="AQ299" s="101">
        <f>_xll.qlInterestRateIndexMaturity($AT$2,AP299,Trigger)</f>
        <v>42633</v>
      </c>
      <c r="AR299" s="246">
        <f>_xll.qlIndexFixing($AT$1,AO299,TRUE,_xll.ohTrigger(Trigger,Trigger1M))</f>
        <v>-1.2593765322188588E-3</v>
      </c>
      <c r="AS299" s="246">
        <f>IFERROR(_xll.qlIndexFixing($AT$2,AO299,TRUE,_xll.ohTrigger(Trigger,Trigger1M)),#N/A)</f>
        <v>-1.2593765322188588E-3</v>
      </c>
    </row>
    <row r="300" spans="40:45" x14ac:dyDescent="0.2">
      <c r="AN300" s="100" t="s">
        <v>201</v>
      </c>
      <c r="AO300" s="101">
        <f>_xll.qlInterestRateIndexFixingDate($AT$2,AP300,Trigger)</f>
        <v>42633</v>
      </c>
      <c r="AP300" s="101">
        <f>_xll.qlCalendarAdvance(Calendar,AP299,AN300,"f",,Trigger)</f>
        <v>42633</v>
      </c>
      <c r="AQ300" s="101">
        <f>_xll.qlInterestRateIndexMaturity($AT$2,AP300,Trigger)</f>
        <v>42634</v>
      </c>
      <c r="AR300" s="246">
        <f>_xll.qlIndexFixing($AT$1,AO300,TRUE,_xll.ohTrigger(Trigger,Trigger1M))</f>
        <v>-1.2498789984194403E-3</v>
      </c>
      <c r="AS300" s="246">
        <f>IFERROR(_xll.qlIndexFixing($AT$2,AO300,TRUE,_xll.ohTrigger(Trigger,Trigger1M)),#N/A)</f>
        <v>-1.2498789984194403E-3</v>
      </c>
    </row>
    <row r="301" spans="40:45" x14ac:dyDescent="0.2">
      <c r="AN301" s="100" t="s">
        <v>201</v>
      </c>
      <c r="AO301" s="101">
        <f>_xll.qlInterestRateIndexFixingDate($AT$2,AP301,Trigger)</f>
        <v>42634</v>
      </c>
      <c r="AP301" s="101">
        <f>_xll.qlCalendarAdvance(Calendar,AP300,AN301,"f",,Trigger)</f>
        <v>42634</v>
      </c>
      <c r="AQ301" s="101">
        <f>_xll.qlInterestRateIndexMaturity($AT$2,AP301,Trigger)</f>
        <v>42635</v>
      </c>
      <c r="AR301" s="246">
        <f>_xll.qlIndexFixing($AT$1,AO301,TRUE,_xll.ohTrigger(Trigger,Trigger1M))</f>
        <v>-1.2395435482437378E-3</v>
      </c>
      <c r="AS301" s="246">
        <f>IFERROR(_xll.qlIndexFixing($AT$2,AO301,TRUE,_xll.ohTrigger(Trigger,Trigger1M)),#N/A)</f>
        <v>-1.2395435482437378E-3</v>
      </c>
    </row>
    <row r="302" spans="40:45" x14ac:dyDescent="0.2">
      <c r="AN302" s="100" t="s">
        <v>201</v>
      </c>
      <c r="AO302" s="101">
        <f>_xll.qlInterestRateIndexFixingDate($AT$2,AP302,Trigger)</f>
        <v>42635</v>
      </c>
      <c r="AP302" s="101">
        <f>_xll.qlCalendarAdvance(Calendar,AP301,AN302,"f",,Trigger)</f>
        <v>42635</v>
      </c>
      <c r="AQ302" s="101">
        <f>_xll.qlInterestRateIndexMaturity($AT$2,AP302,Trigger)</f>
        <v>42636</v>
      </c>
      <c r="AR302" s="246">
        <f>_xll.qlIndexFixing($AT$1,AO302,TRUE,_xll.ohTrigger(Trigger,Trigger1M))</f>
        <v>-1.2283701815718473E-3</v>
      </c>
      <c r="AS302" s="246">
        <f>IFERROR(_xll.qlIndexFixing($AT$2,AO302,TRUE,_xll.ohTrigger(Trigger,Trigger1M)),#N/A)</f>
        <v>-1.2283701815718473E-3</v>
      </c>
    </row>
    <row r="303" spans="40:45" x14ac:dyDescent="0.2">
      <c r="AN303" s="100" t="s">
        <v>201</v>
      </c>
      <c r="AO303" s="101">
        <f>_xll.qlInterestRateIndexFixingDate($AT$2,AP303,Trigger)</f>
        <v>42636</v>
      </c>
      <c r="AP303" s="101">
        <f>_xll.qlCalendarAdvance(Calendar,AP302,AN303,"f",,Trigger)</f>
        <v>42636</v>
      </c>
      <c r="AQ303" s="101">
        <f>_xll.qlInterestRateIndexMaturity($AT$2,AP303,Trigger)</f>
        <v>42639</v>
      </c>
      <c r="AR303" s="246">
        <f>_xll.qlIndexFixing($AT$1,AO303,TRUE,_xll.ohTrigger(Trigger,Trigger1M))</f>
        <v>-1.2032263713113167E-3</v>
      </c>
      <c r="AS303" s="246">
        <f>IFERROR(_xll.qlIndexFixing($AT$2,AO303,TRUE,_xll.ohTrigger(Trigger,Trigger1M)),#N/A)</f>
        <v>-1.2032263713113167E-3</v>
      </c>
    </row>
    <row r="304" spans="40:45" x14ac:dyDescent="0.2">
      <c r="AN304" s="100" t="s">
        <v>201</v>
      </c>
      <c r="AO304" s="101">
        <f>_xll.qlInterestRateIndexFixingDate($AT$2,AP304,Trigger)</f>
        <v>42639</v>
      </c>
      <c r="AP304" s="101">
        <f>_xll.qlCalendarAdvance(Calendar,AP303,AN304,"f",,Trigger)</f>
        <v>42639</v>
      </c>
      <c r="AQ304" s="101">
        <f>_xll.qlInterestRateIndexMaturity($AT$2,AP304,Trigger)</f>
        <v>42640</v>
      </c>
      <c r="AR304" s="246">
        <f>_xll.qlIndexFixing($AT$1,AO304,TRUE,_xll.ohTrigger(Trigger,Trigger1M))</f>
        <v>-1.1748666564015409E-3</v>
      </c>
      <c r="AS304" s="246">
        <f>IFERROR(_xll.qlIndexFixing($AT$2,AO304,TRUE,_xll.ohTrigger(Trigger,Trigger1M)),#N/A)</f>
        <v>-1.1748666564015409E-3</v>
      </c>
    </row>
    <row r="305" spans="40:45" x14ac:dyDescent="0.2">
      <c r="AN305" s="100" t="s">
        <v>201</v>
      </c>
      <c r="AO305" s="101">
        <f>_xll.qlInterestRateIndexFixingDate($AT$2,AP305,Trigger)</f>
        <v>42640</v>
      </c>
      <c r="AP305" s="101">
        <f>_xll.qlCalendarAdvance(Calendar,AP304,AN305,"f",,Trigger)</f>
        <v>42640</v>
      </c>
      <c r="AQ305" s="101">
        <f>_xll.qlInterestRateIndexMaturity($AT$2,AP305,Trigger)</f>
        <v>42641</v>
      </c>
      <c r="AR305" s="246">
        <f>_xll.qlIndexFixing($AT$1,AO305,TRUE,_xll.ohTrigger(Trigger,Trigger1M))</f>
        <v>-1.1599573716347678E-3</v>
      </c>
      <c r="AS305" s="246">
        <f>IFERROR(_xll.qlIndexFixing($AT$2,AO305,TRUE,_xll.ohTrigger(Trigger,Trigger1M)),#N/A)</f>
        <v>-1.1599573716347678E-3</v>
      </c>
    </row>
    <row r="306" spans="40:45" x14ac:dyDescent="0.2">
      <c r="AN306" s="100" t="s">
        <v>201</v>
      </c>
      <c r="AO306" s="101">
        <f>_xll.qlInterestRateIndexFixingDate($AT$2,AP306,Trigger)</f>
        <v>42641</v>
      </c>
      <c r="AP306" s="101">
        <f>_xll.qlCalendarAdvance(Calendar,AP305,AN306,"f",,Trigger)</f>
        <v>42641</v>
      </c>
      <c r="AQ306" s="101">
        <f>_xll.qlInterestRateIndexMaturity($AT$2,AP306,Trigger)</f>
        <v>42642</v>
      </c>
      <c r="AR306" s="246">
        <f>_xll.qlIndexFixing($AT$1,AO306,TRUE,_xll.ohTrigger(Trigger,Trigger1M))</f>
        <v>-1.14618334295713E-3</v>
      </c>
      <c r="AS306" s="246">
        <f>IFERROR(_xll.qlIndexFixing($AT$2,AO306,TRUE,_xll.ohTrigger(Trigger,Trigger1M)),#N/A)</f>
        <v>-1.14618334295713E-3</v>
      </c>
    </row>
    <row r="307" spans="40:45" x14ac:dyDescent="0.2">
      <c r="AN307" s="100" t="s">
        <v>201</v>
      </c>
      <c r="AO307" s="101">
        <f>_xll.qlInterestRateIndexFixingDate($AT$2,AP307,Trigger)</f>
        <v>42642</v>
      </c>
      <c r="AP307" s="101">
        <f>_xll.qlCalendarAdvance(Calendar,AP306,AN307,"f",,Trigger)</f>
        <v>42642</v>
      </c>
      <c r="AQ307" s="101">
        <f>_xll.qlInterestRateIndexMaturity($AT$2,AP307,Trigger)</f>
        <v>42643</v>
      </c>
      <c r="AR307" s="246">
        <f>_xll.qlIndexFixing($AT$1,AO307,TRUE,_xll.ohTrigger(Trigger,Trigger1M))</f>
        <v>-1.1335445707683078E-3</v>
      </c>
      <c r="AS307" s="246">
        <f>IFERROR(_xll.qlIndexFixing($AT$2,AO307,TRUE,_xll.ohTrigger(Trigger,Trigger1M)),#N/A)</f>
        <v>-1.1335445707683078E-3</v>
      </c>
    </row>
    <row r="308" spans="40:45" x14ac:dyDescent="0.2">
      <c r="AN308" s="100" t="s">
        <v>201</v>
      </c>
      <c r="AO308" s="101">
        <f>_xll.qlInterestRateIndexFixingDate($AT$2,AP308,Trigger)</f>
        <v>42643</v>
      </c>
      <c r="AP308" s="101">
        <f>_xll.qlCalendarAdvance(Calendar,AP307,AN308,"f",,Trigger)</f>
        <v>42643</v>
      </c>
      <c r="AQ308" s="101">
        <f>_xll.qlInterestRateIndexMaturity($AT$2,AP308,Trigger)</f>
        <v>42646</v>
      </c>
      <c r="AR308" s="246">
        <f>_xll.qlIndexFixing($AT$1,AO308,TRUE,_xll.ohTrigger(Trigger,Trigger1M))</f>
        <v>-1.1120477797943451E-3</v>
      </c>
      <c r="AS308" s="246">
        <f>IFERROR(_xll.qlIndexFixing($AT$2,AO308,TRUE,_xll.ohTrigger(Trigger,Trigger1M)),#N/A)</f>
        <v>-1.1120477797943451E-3</v>
      </c>
    </row>
    <row r="309" spans="40:45" x14ac:dyDescent="0.2">
      <c r="AN309" s="100" t="s">
        <v>201</v>
      </c>
      <c r="AO309" s="101">
        <f>_xll.qlInterestRateIndexFixingDate($AT$2,AP309,Trigger)</f>
        <v>42646</v>
      </c>
      <c r="AP309" s="101">
        <f>_xll.qlCalendarAdvance(Calendar,AP308,AN309,"f",,Trigger)</f>
        <v>42646</v>
      </c>
      <c r="AQ309" s="101">
        <f>_xll.qlInterestRateIndexMaturity($AT$2,AP309,Trigger)</f>
        <v>42647</v>
      </c>
      <c r="AR309" s="246">
        <f>_xll.qlIndexFixing($AT$1,AO309,TRUE,_xll.ohTrigger(Trigger,Trigger1M))</f>
        <v>-1.0943420479803123E-3</v>
      </c>
      <c r="AS309" s="246">
        <f>IFERROR(_xll.qlIndexFixing($AT$2,AO309,TRUE,_xll.ohTrigger(Trigger,Trigger1M)),#N/A)</f>
        <v>-1.0943420479803123E-3</v>
      </c>
    </row>
    <row r="310" spans="40:45" x14ac:dyDescent="0.2">
      <c r="AN310" s="100" t="s">
        <v>201</v>
      </c>
      <c r="AO310" s="101">
        <f>_xll.qlInterestRateIndexFixingDate($AT$2,AP310,Trigger)</f>
        <v>42647</v>
      </c>
      <c r="AP310" s="101">
        <f>_xll.qlCalendarAdvance(Calendar,AP309,AN310,"f",,Trigger)</f>
        <v>42647</v>
      </c>
      <c r="AQ310" s="101">
        <f>_xll.qlInterestRateIndexMaturity($AT$2,AP310,Trigger)</f>
        <v>42648</v>
      </c>
      <c r="AR310" s="246">
        <f>_xll.qlIndexFixing($AT$1,AO310,TRUE,_xll.ohTrigger(Trigger,Trigger1M))</f>
        <v>-1.087379559194801E-3</v>
      </c>
      <c r="AS310" s="246">
        <f>IFERROR(_xll.qlIndexFixing($AT$2,AO310,TRUE,_xll.ohTrigger(Trigger,Trigger1M)),#N/A)</f>
        <v>-1.087379559194801E-3</v>
      </c>
    </row>
    <row r="311" spans="40:45" x14ac:dyDescent="0.2">
      <c r="AN311" s="100" t="s">
        <v>201</v>
      </c>
      <c r="AO311" s="101">
        <f>_xll.qlInterestRateIndexFixingDate($AT$2,AP311,Trigger)</f>
        <v>42648</v>
      </c>
      <c r="AP311" s="101">
        <f>_xll.qlCalendarAdvance(Calendar,AP310,AN311,"f",,Trigger)</f>
        <v>42648</v>
      </c>
      <c r="AQ311" s="101">
        <f>_xll.qlInterestRateIndexMaturity($AT$2,AP311,Trigger)</f>
        <v>42649</v>
      </c>
      <c r="AR311" s="246">
        <f>_xll.qlIndexFixing($AT$1,AO311,TRUE,_xll.ohTrigger(Trigger,Trigger1M))</f>
        <v>-1.0815523274576577E-3</v>
      </c>
      <c r="AS311" s="246">
        <f>IFERROR(_xll.qlIndexFixing($AT$2,AO311,TRUE,_xll.ohTrigger(Trigger,Trigger1M)),#N/A)</f>
        <v>-1.0815523274576577E-3</v>
      </c>
    </row>
    <row r="312" spans="40:45" x14ac:dyDescent="0.2">
      <c r="AN312" s="100" t="s">
        <v>201</v>
      </c>
      <c r="AO312" s="101">
        <f>_xll.qlInterestRateIndexFixingDate($AT$2,AP312,Trigger)</f>
        <v>42649</v>
      </c>
      <c r="AP312" s="101">
        <f>_xll.qlCalendarAdvance(Calendar,AP311,AN312,"f",,Trigger)</f>
        <v>42649</v>
      </c>
      <c r="AQ312" s="101">
        <f>_xll.qlInterestRateIndexMaturity($AT$2,AP312,Trigger)</f>
        <v>42650</v>
      </c>
      <c r="AR312" s="246">
        <f>_xll.qlIndexFixing($AT$1,AO312,TRUE,_xll.ohTrigger(Trigger,Trigger1M))</f>
        <v>-1.0768603526889464E-3</v>
      </c>
      <c r="AS312" s="246">
        <f>IFERROR(_xll.qlIndexFixing($AT$2,AO312,TRUE,_xll.ohTrigger(Trigger,Trigger1M)),#N/A)</f>
        <v>-1.0768603526889464E-3</v>
      </c>
    </row>
    <row r="313" spans="40:45" x14ac:dyDescent="0.2">
      <c r="AN313" s="100" t="s">
        <v>201</v>
      </c>
      <c r="AO313" s="101">
        <f>_xll.qlInterestRateIndexFixingDate($AT$2,AP313,Trigger)</f>
        <v>42650</v>
      </c>
      <c r="AP313" s="101">
        <f>_xll.qlCalendarAdvance(Calendar,AP312,AN313,"f",,Trigger)</f>
        <v>42650</v>
      </c>
      <c r="AQ313" s="101">
        <f>_xll.qlInterestRateIndexMaturity($AT$2,AP313,Trigger)</f>
        <v>42653</v>
      </c>
      <c r="AR313" s="246">
        <f>_xll.qlIndexFixing($AT$1,AO313,TRUE,_xll.ohTrigger(Trigger,Trigger1M))</f>
        <v>-1.0712574055427027E-3</v>
      </c>
      <c r="AS313" s="246">
        <f>IFERROR(_xll.qlIndexFixing($AT$2,AO313,TRUE,_xll.ohTrigger(Trigger,Trigger1M)),#N/A)</f>
        <v>-1.0712574055427027E-3</v>
      </c>
    </row>
    <row r="314" spans="40:45" x14ac:dyDescent="0.2">
      <c r="AN314" s="100" t="s">
        <v>201</v>
      </c>
      <c r="AO314" s="101">
        <f>_xll.qlInterestRateIndexFixingDate($AT$2,AP314,Trigger)</f>
        <v>42653</v>
      </c>
      <c r="AP314" s="101">
        <f>_xll.qlCalendarAdvance(Calendar,AP313,AN314,"f",,Trigger)</f>
        <v>42653</v>
      </c>
      <c r="AQ314" s="101">
        <f>_xll.qlInterestRateIndexMaturity($AT$2,AP314,Trigger)</f>
        <v>42654</v>
      </c>
      <c r="AR314" s="246">
        <f>_xll.qlIndexFixing($AT$1,AO314,TRUE,_xll.ohTrigger(Trigger,Trigger1M))</f>
        <v>-1.0694450242576536E-3</v>
      </c>
      <c r="AS314" s="246">
        <f>IFERROR(_xll.qlIndexFixing($AT$2,AO314,TRUE,_xll.ohTrigger(Trigger,Trigger1M)),#N/A)</f>
        <v>-1.0694450242576536E-3</v>
      </c>
    </row>
    <row r="315" spans="40:45" x14ac:dyDescent="0.2">
      <c r="AN315" s="100" t="s">
        <v>201</v>
      </c>
      <c r="AO315" s="101">
        <f>_xll.qlInterestRateIndexFixingDate($AT$2,AP315,Trigger)</f>
        <v>42654</v>
      </c>
      <c r="AP315" s="101">
        <f>_xll.qlCalendarAdvance(Calendar,AP314,AN315,"f",,Trigger)</f>
        <v>42654</v>
      </c>
      <c r="AQ315" s="101">
        <f>_xll.qlInterestRateIndexMaturity($AT$2,AP315,Trigger)</f>
        <v>42655</v>
      </c>
      <c r="AR315" s="246">
        <f>_xll.qlIndexFixing($AT$1,AO315,TRUE,_xll.ohTrigger(Trigger,Trigger1M))</f>
        <v>-1.0704293348506866E-3</v>
      </c>
      <c r="AS315" s="246">
        <f>IFERROR(_xll.qlIndexFixing($AT$2,AO315,TRUE,_xll.ohTrigger(Trigger,Trigger1M)),#N/A)</f>
        <v>-1.0704293348506866E-3</v>
      </c>
    </row>
    <row r="316" spans="40:45" x14ac:dyDescent="0.2">
      <c r="AN316" s="100" t="s">
        <v>201</v>
      </c>
      <c r="AO316" s="101">
        <f>_xll.qlInterestRateIndexFixingDate($AT$2,AP316,Trigger)</f>
        <v>42655</v>
      </c>
      <c r="AP316" s="101">
        <f>_xll.qlCalendarAdvance(Calendar,AP315,AN316,"f",,Trigger)</f>
        <v>42655</v>
      </c>
      <c r="AQ316" s="101">
        <f>_xll.qlInterestRateIndexMaturity($AT$2,AP316,Trigger)</f>
        <v>42656</v>
      </c>
      <c r="AR316" s="246">
        <f>_xll.qlIndexFixing($AT$1,AO316,TRUE,_xll.ohTrigger(Trigger,Trigger1M))</f>
        <v>-1.0725489026919277E-3</v>
      </c>
      <c r="AS316" s="246">
        <f>IFERROR(_xll.qlIndexFixing($AT$2,AO316,TRUE,_xll.ohTrigger(Trigger,Trigger1M)),#N/A)</f>
        <v>-1.0725489026919277E-3</v>
      </c>
    </row>
    <row r="317" spans="40:45" x14ac:dyDescent="0.2">
      <c r="AN317" s="100" t="s">
        <v>201</v>
      </c>
      <c r="AO317" s="101">
        <f>_xll.qlInterestRateIndexFixingDate($AT$2,AP317,Trigger)</f>
        <v>42656</v>
      </c>
      <c r="AP317" s="101">
        <f>_xll.qlCalendarAdvance(Calendar,AP316,AN317,"f",,Trigger)</f>
        <v>42656</v>
      </c>
      <c r="AQ317" s="101">
        <f>_xll.qlInterestRateIndexMaturity($AT$2,AP317,Trigger)</f>
        <v>42657</v>
      </c>
      <c r="AR317" s="246">
        <f>_xll.qlIndexFixing($AT$1,AO317,TRUE,_xll.ohTrigger(Trigger,Trigger1M))</f>
        <v>-1.0758037274216647E-3</v>
      </c>
      <c r="AS317" s="246">
        <f>IFERROR(_xll.qlIndexFixing($AT$2,AO317,TRUE,_xll.ohTrigger(Trigger,Trigger1M)),#N/A)</f>
        <v>-1.0758037274216647E-3</v>
      </c>
    </row>
    <row r="318" spans="40:45" x14ac:dyDescent="0.2">
      <c r="AN318" s="100" t="s">
        <v>201</v>
      </c>
      <c r="AO318" s="101">
        <f>_xll.qlInterestRateIndexFixingDate($AT$2,AP318,Trigger)</f>
        <v>42657</v>
      </c>
      <c r="AP318" s="101">
        <f>_xll.qlCalendarAdvance(Calendar,AP317,AN318,"f",,Trigger)</f>
        <v>42657</v>
      </c>
      <c r="AQ318" s="101">
        <f>_xll.qlInterestRateIndexMaturity($AT$2,AP318,Trigger)</f>
        <v>42660</v>
      </c>
      <c r="AR318" s="246">
        <f>_xll.qlIndexFixing($AT$1,AO318,TRUE,_xll.ohTrigger(Trigger,Trigger1M))</f>
        <v>-1.0860942905832616E-3</v>
      </c>
      <c r="AS318" s="246">
        <f>IFERROR(_xll.qlIndexFixing($AT$2,AO318,TRUE,_xll.ohTrigger(Trigger,Trigger1M)),#N/A)</f>
        <v>-1.0860942905832616E-3</v>
      </c>
    </row>
    <row r="319" spans="40:45" x14ac:dyDescent="0.2">
      <c r="AN319" s="100" t="s">
        <v>201</v>
      </c>
      <c r="AO319" s="101">
        <f>_xll.qlInterestRateIndexFixingDate($AT$2,AP319,Trigger)</f>
        <v>42660</v>
      </c>
      <c r="AP319" s="101">
        <f>_xll.qlCalendarAdvance(Calendar,AP318,AN319,"f",,Trigger)</f>
        <v>42660</v>
      </c>
      <c r="AQ319" s="101">
        <f>_xll.qlInterestRateIndexMaturity($AT$2,AP319,Trigger)</f>
        <v>42661</v>
      </c>
      <c r="AR319" s="246">
        <f>_xll.qlIndexFixing($AT$1,AO319,TRUE,_xll.ohTrigger(Trigger,Trigger1M))</f>
        <v>-1.1001755968242932E-3</v>
      </c>
      <c r="AS319" s="246">
        <f>IFERROR(_xll.qlIndexFixing($AT$2,AO319,TRUE,_xll.ohTrigger(Trigger,Trigger1M)),#N/A)</f>
        <v>-1.1001755968242932E-3</v>
      </c>
    </row>
    <row r="320" spans="40:45" x14ac:dyDescent="0.2">
      <c r="AN320" s="100" t="s">
        <v>201</v>
      </c>
      <c r="AO320" s="101">
        <f>_xll.qlInterestRateIndexFixingDate($AT$2,AP320,Trigger)</f>
        <v>42661</v>
      </c>
      <c r="AP320" s="101">
        <f>_xll.qlCalendarAdvance(Calendar,AP319,AN320,"f",,Trigger)</f>
        <v>42661</v>
      </c>
      <c r="AQ320" s="101">
        <f>_xll.qlInterestRateIndexMaturity($AT$2,AP320,Trigger)</f>
        <v>42662</v>
      </c>
      <c r="AR320" s="246">
        <f>_xll.qlIndexFixing($AT$1,AO320,TRUE,_xll.ohTrigger(Trigger,Trigger1M))</f>
        <v>-1.1091067064761262E-3</v>
      </c>
      <c r="AS320" s="246">
        <f>IFERROR(_xll.qlIndexFixing($AT$2,AO320,TRUE,_xll.ohTrigger(Trigger,Trigger1M)),#N/A)</f>
        <v>-1.1091067064761262E-3</v>
      </c>
    </row>
    <row r="321" spans="40:45" x14ac:dyDescent="0.2">
      <c r="AN321" s="100" t="s">
        <v>201</v>
      </c>
      <c r="AO321" s="101">
        <f>_xll.qlInterestRateIndexFixingDate($AT$2,AP321,Trigger)</f>
        <v>42662</v>
      </c>
      <c r="AP321" s="101">
        <f>_xll.qlCalendarAdvance(Calendar,AP320,AN321,"f",,Trigger)</f>
        <v>42662</v>
      </c>
      <c r="AQ321" s="101">
        <f>_xll.qlInterestRateIndexMaturity($AT$2,AP321,Trigger)</f>
        <v>42663</v>
      </c>
      <c r="AR321" s="246">
        <f>_xll.qlIndexFixing($AT$1,AO321,TRUE,_xll.ohTrigger(Trigger,Trigger1M))</f>
        <v>-1.1191730726967108E-3</v>
      </c>
      <c r="AS321" s="246">
        <f>IFERROR(_xll.qlIndexFixing($AT$2,AO321,TRUE,_xll.ohTrigger(Trigger,Trigger1M)),#N/A)</f>
        <v>-1.1191730726967108E-3</v>
      </c>
    </row>
    <row r="322" spans="40:45" x14ac:dyDescent="0.2">
      <c r="AN322" s="100" t="s">
        <v>201</v>
      </c>
      <c r="AO322" s="101">
        <f>_xll.qlInterestRateIndexFixingDate($AT$2,AP322,Trigger)</f>
        <v>42663</v>
      </c>
      <c r="AP322" s="101">
        <f>_xll.qlCalendarAdvance(Calendar,AP321,AN322,"f",,Trigger)</f>
        <v>42663</v>
      </c>
      <c r="AQ322" s="101">
        <f>_xll.qlInterestRateIndexMaturity($AT$2,AP322,Trigger)</f>
        <v>42664</v>
      </c>
      <c r="AR322" s="246">
        <f>_xll.qlIndexFixing($AT$1,AO322,TRUE,_xll.ohTrigger(Trigger,Trigger1M))</f>
        <v>-1.1303746956459193E-3</v>
      </c>
      <c r="AS322" s="246">
        <f>IFERROR(_xll.qlIndexFixing($AT$2,AO322,TRUE,_xll.ohTrigger(Trigger,Trigger1M)),#N/A)</f>
        <v>-1.1303746956459193E-3</v>
      </c>
    </row>
    <row r="323" spans="40:45" x14ac:dyDescent="0.2">
      <c r="AN323" s="100" t="s">
        <v>201</v>
      </c>
      <c r="AO323" s="101">
        <f>_xll.qlInterestRateIndexFixingDate($AT$2,AP323,Trigger)</f>
        <v>42664</v>
      </c>
      <c r="AP323" s="101">
        <f>_xll.qlCalendarAdvance(Calendar,AP322,AN323,"f",,Trigger)</f>
        <v>42664</v>
      </c>
      <c r="AQ323" s="101">
        <f>_xll.qlInterestRateIndexMaturity($AT$2,AP323,Trigger)</f>
        <v>42667</v>
      </c>
      <c r="AR323" s="246">
        <f>_xll.qlIndexFixing($AT$1,AO323,TRUE,_xll.ohTrigger(Trigger,Trigger1M))</f>
        <v>-1.1565584142791963E-3</v>
      </c>
      <c r="AS323" s="246">
        <f>IFERROR(_xll.qlIndexFixing($AT$2,AO323,TRUE,_xll.ohTrigger(Trigger,Trigger1M)),#N/A)</f>
        <v>-1.1565584142791963E-3</v>
      </c>
    </row>
    <row r="324" spans="40:45" x14ac:dyDescent="0.2">
      <c r="AN324" s="100" t="s">
        <v>201</v>
      </c>
      <c r="AO324" s="101">
        <f>_xll.qlInterestRateIndexFixingDate($AT$2,AP324,Trigger)</f>
        <v>42667</v>
      </c>
      <c r="AP324" s="101">
        <f>_xll.qlCalendarAdvance(Calendar,AP323,AN324,"f",,Trigger)</f>
        <v>42667</v>
      </c>
      <c r="AQ324" s="101">
        <f>_xll.qlInterestRateIndexMaturity($AT$2,AP324,Trigger)</f>
        <v>42668</v>
      </c>
      <c r="AR324" s="246">
        <f>_xll.qlIndexFixing($AT$1,AO324,TRUE,_xll.ohTrigger(Trigger,Trigger1M))</f>
        <v>-1.1863184430405127E-3</v>
      </c>
      <c r="AS324" s="246">
        <f>IFERROR(_xll.qlIndexFixing($AT$2,AO324,TRUE,_xll.ohTrigger(Trigger,Trigger1M)),#N/A)</f>
        <v>-1.1863184430405127E-3</v>
      </c>
    </row>
    <row r="325" spans="40:45" x14ac:dyDescent="0.2">
      <c r="AN325" s="100" t="s">
        <v>201</v>
      </c>
      <c r="AO325" s="101">
        <f>_xll.qlInterestRateIndexFixingDate($AT$2,AP325,Trigger)</f>
        <v>42668</v>
      </c>
      <c r="AP325" s="101">
        <f>_xll.qlCalendarAdvance(Calendar,AP324,AN325,"f",,Trigger)</f>
        <v>42668</v>
      </c>
      <c r="AQ325" s="101">
        <f>_xll.qlInterestRateIndexMaturity($AT$2,AP325,Trigger)</f>
        <v>42669</v>
      </c>
      <c r="AR325" s="246">
        <f>_xll.qlIndexFixing($AT$1,AO325,TRUE,_xll.ohTrigger(Trigger,Trigger1M))</f>
        <v>-1.2013159651047545E-3</v>
      </c>
      <c r="AS325" s="246">
        <f>IFERROR(_xll.qlIndexFixing($AT$2,AO325,TRUE,_xll.ohTrigger(Trigger,Trigger1M)),#N/A)</f>
        <v>-1.2013159651047545E-3</v>
      </c>
    </row>
    <row r="326" spans="40:45" x14ac:dyDescent="0.2">
      <c r="AN326" s="100" t="s">
        <v>201</v>
      </c>
      <c r="AO326" s="101">
        <f>_xll.qlInterestRateIndexFixingDate($AT$2,AP326,Trigger)</f>
        <v>42669</v>
      </c>
      <c r="AP326" s="101">
        <f>_xll.qlCalendarAdvance(Calendar,AP325,AN326,"f",,Trigger)</f>
        <v>42669</v>
      </c>
      <c r="AQ326" s="101">
        <f>_xll.qlInterestRateIndexMaturity($AT$2,AP326,Trigger)</f>
        <v>42670</v>
      </c>
      <c r="AR326" s="246">
        <f>_xll.qlIndexFixing($AT$1,AO326,TRUE,_xll.ohTrigger(Trigger,Trigger1M))</f>
        <v>-1.2152740952764418E-3</v>
      </c>
      <c r="AS326" s="246">
        <f>IFERROR(_xll.qlIndexFixing($AT$2,AO326,TRUE,_xll.ohTrigger(Trigger,Trigger1M)),#N/A)</f>
        <v>-1.2152740952764418E-3</v>
      </c>
    </row>
    <row r="327" spans="40:45" x14ac:dyDescent="0.2">
      <c r="AN327" s="100" t="s">
        <v>201</v>
      </c>
      <c r="AO327" s="101">
        <f>_xll.qlInterestRateIndexFixingDate($AT$2,AP327,Trigger)</f>
        <v>42670</v>
      </c>
      <c r="AP327" s="101">
        <f>_xll.qlCalendarAdvance(Calendar,AP326,AN327,"f",,Trigger)</f>
        <v>42670</v>
      </c>
      <c r="AQ327" s="101">
        <f>_xll.qlInterestRateIndexMaturity($AT$2,AP327,Trigger)</f>
        <v>42671</v>
      </c>
      <c r="AR327" s="246">
        <f>_xll.qlIndexFixing($AT$1,AO327,TRUE,_xll.ohTrigger(Trigger,Trigger1M))</f>
        <v>-1.2281928335555747E-3</v>
      </c>
      <c r="AS327" s="246">
        <f>IFERROR(_xll.qlIndexFixing($AT$2,AO327,TRUE,_xll.ohTrigger(Trigger,Trigger1M)),#N/A)</f>
        <v>-1.2281928335555747E-3</v>
      </c>
    </row>
    <row r="328" spans="40:45" x14ac:dyDescent="0.2">
      <c r="AN328" s="100" t="s">
        <v>201</v>
      </c>
      <c r="AO328" s="101">
        <f>_xll.qlInterestRateIndexFixingDate($AT$2,AP328,Trigger)</f>
        <v>42671</v>
      </c>
      <c r="AP328" s="101">
        <f>_xll.qlCalendarAdvance(Calendar,AP327,AN328,"f",,Trigger)</f>
        <v>42671</v>
      </c>
      <c r="AQ328" s="101">
        <f>_xll.qlInterestRateIndexMaturity($AT$2,AP328,Trigger)</f>
        <v>42674</v>
      </c>
      <c r="AR328" s="246">
        <f>_xll.qlIndexFixing($AT$1,AO328,TRUE,_xll.ohTrigger(Trigger,Trigger1M))</f>
        <v>-1.2505613272528748E-3</v>
      </c>
      <c r="AS328" s="246">
        <f>IFERROR(_xll.qlIndexFixing($AT$2,AO328,TRUE,_xll.ohTrigger(Trigger,Trigger1M)),#N/A)</f>
        <v>-1.2505613272528748E-3</v>
      </c>
    </row>
    <row r="329" spans="40:45" x14ac:dyDescent="0.2">
      <c r="AN329" s="100" t="s">
        <v>201</v>
      </c>
      <c r="AO329" s="101">
        <f>_xll.qlInterestRateIndexFixingDate($AT$2,AP329,Trigger)</f>
        <v>42674</v>
      </c>
      <c r="AP329" s="101">
        <f>_xll.qlCalendarAdvance(Calendar,AP328,AN329,"f",,Trigger)</f>
        <v>42674</v>
      </c>
      <c r="AQ329" s="101">
        <f>_xll.qlInterestRateIndexMaturity($AT$2,AP329,Trigger)</f>
        <v>42675</v>
      </c>
      <c r="AR329" s="246">
        <f>_xll.qlIndexFixing($AT$1,AO329,TRUE,_xll.ohTrigger(Trigger,Trigger1M))</f>
        <v>-1.2694738707841324E-3</v>
      </c>
      <c r="AS329" s="246">
        <f>IFERROR(_xll.qlIndexFixing($AT$2,AO329,TRUE,_xll.ohTrigger(Trigger,Trigger1M)),#N/A)</f>
        <v>-1.2694738707841324E-3</v>
      </c>
    </row>
    <row r="330" spans="40:45" x14ac:dyDescent="0.2">
      <c r="AN330" s="100" t="s">
        <v>201</v>
      </c>
      <c r="AO330" s="101">
        <f>_xll.qlInterestRateIndexFixingDate($AT$2,AP330,Trigger)</f>
        <v>42675</v>
      </c>
      <c r="AP330" s="101">
        <f>_xll.qlCalendarAdvance(Calendar,AP329,AN330,"f",,Trigger)</f>
        <v>42675</v>
      </c>
      <c r="AQ330" s="101">
        <f>_xll.qlInterestRateIndexMaturity($AT$2,AP330,Trigger)</f>
        <v>42676</v>
      </c>
      <c r="AR330" s="246">
        <f>_xll.qlIndexFixing($AT$1,AO330,TRUE,_xll.ohTrigger(Trigger,Trigger1M))</f>
        <v>-1.2771956514789906E-3</v>
      </c>
      <c r="AS330" s="246">
        <f>IFERROR(_xll.qlIndexFixing($AT$2,AO330,TRUE,_xll.ohTrigger(Trigger,Trigger1M)),#N/A)</f>
        <v>-1.2771956514789906E-3</v>
      </c>
    </row>
    <row r="331" spans="40:45" x14ac:dyDescent="0.2">
      <c r="AN331" s="100" t="s">
        <v>201</v>
      </c>
      <c r="AO331" s="101">
        <f>_xll.qlInterestRateIndexFixingDate($AT$2,AP331,Trigger)</f>
        <v>42676</v>
      </c>
      <c r="AP331" s="101">
        <f>_xll.qlCalendarAdvance(Calendar,AP330,AN331,"f",,Trigger)</f>
        <v>42676</v>
      </c>
      <c r="AQ331" s="101">
        <f>_xll.qlInterestRateIndexMaturity($AT$2,AP331,Trigger)</f>
        <v>42677</v>
      </c>
      <c r="AR331" s="246">
        <f>_xll.qlIndexFixing($AT$1,AO331,TRUE,_xll.ohTrigger(Trigger,Trigger1M))</f>
        <v>-1.2838780410406869E-3</v>
      </c>
      <c r="AS331" s="246">
        <f>IFERROR(_xll.qlIndexFixing($AT$2,AO331,TRUE,_xll.ohTrigger(Trigger,Trigger1M)),#N/A)</f>
        <v>-1.2838780410406869E-3</v>
      </c>
    </row>
    <row r="332" spans="40:45" x14ac:dyDescent="0.2">
      <c r="AN332" s="100" t="s">
        <v>201</v>
      </c>
      <c r="AO332" s="101">
        <f>_xll.qlInterestRateIndexFixingDate($AT$2,AP332,Trigger)</f>
        <v>42677</v>
      </c>
      <c r="AP332" s="101">
        <f>_xll.qlCalendarAdvance(Calendar,AP331,AN332,"f",,Trigger)</f>
        <v>42677</v>
      </c>
      <c r="AQ332" s="101">
        <f>_xll.qlInterestRateIndexMaturity($AT$2,AP332,Trigger)</f>
        <v>42678</v>
      </c>
      <c r="AR332" s="246">
        <f>_xll.qlIndexFixing($AT$1,AO332,TRUE,_xll.ohTrigger(Trigger,Trigger1M))</f>
        <v>-1.2895210391894452E-3</v>
      </c>
      <c r="AS332" s="246">
        <f>IFERROR(_xll.qlIndexFixing($AT$2,AO332,TRUE,_xll.ohTrigger(Trigger,Trigger1M)),#N/A)</f>
        <v>-1.2895210391894452E-3</v>
      </c>
    </row>
    <row r="333" spans="40:45" x14ac:dyDescent="0.2">
      <c r="AN333" s="100" t="s">
        <v>201</v>
      </c>
      <c r="AO333" s="101">
        <f>_xll.qlInterestRateIndexFixingDate($AT$2,AP333,Trigger)</f>
        <v>42678</v>
      </c>
      <c r="AP333" s="101">
        <f>_xll.qlCalendarAdvance(Calendar,AP332,AN333,"f",,Trigger)</f>
        <v>42678</v>
      </c>
      <c r="AQ333" s="101">
        <f>_xll.qlInterestRateIndexMaturity($AT$2,AP333,Trigger)</f>
        <v>42681</v>
      </c>
      <c r="AR333" s="246">
        <f>_xll.qlIndexFixing($AT$1,AO333,TRUE,_xll.ohTrigger(Trigger,Trigger1M))</f>
        <v>-1.2973377231828565E-3</v>
      </c>
      <c r="AS333" s="246">
        <f>IFERROR(_xll.qlIndexFixing($AT$2,AO333,TRUE,_xll.ohTrigger(Trigger,Trigger1M)),#N/A)</f>
        <v>-1.2973377231828565E-3</v>
      </c>
    </row>
    <row r="334" spans="40:45" x14ac:dyDescent="0.2">
      <c r="AN334" s="100" t="s">
        <v>201</v>
      </c>
      <c r="AO334" s="101">
        <f>_xll.qlInterestRateIndexFixingDate($AT$2,AP334,Trigger)</f>
        <v>42681</v>
      </c>
      <c r="AP334" s="101">
        <f>_xll.qlCalendarAdvance(Calendar,AP333,AN334,"f",,Trigger)</f>
        <v>42681</v>
      </c>
      <c r="AQ334" s="101">
        <f>_xll.qlInterestRateIndexMaturity($AT$2,AP334,Trigger)</f>
        <v>42682</v>
      </c>
      <c r="AR334" s="246">
        <f>_xll.qlIndexFixing($AT$1,AO334,TRUE,_xll.ohTrigger(Trigger,Trigger1M))</f>
        <v>-1.3016991206926676E-3</v>
      </c>
      <c r="AS334" s="246">
        <f>IFERROR(_xll.qlIndexFixing($AT$2,AO334,TRUE,_xll.ohTrigger(Trigger,Trigger1M)),#N/A)</f>
        <v>-1.3016991206926676E-3</v>
      </c>
    </row>
    <row r="335" spans="40:45" x14ac:dyDescent="0.2">
      <c r="AN335" s="100" t="s">
        <v>201</v>
      </c>
      <c r="AO335" s="101">
        <f>_xll.qlInterestRateIndexFixingDate($AT$2,AP335,Trigger)</f>
        <v>42682</v>
      </c>
      <c r="AP335" s="101">
        <f>_xll.qlCalendarAdvance(Calendar,AP334,AN335,"f",,Trigger)</f>
        <v>42682</v>
      </c>
      <c r="AQ335" s="101">
        <f>_xll.qlInterestRateIndexMaturity($AT$2,AP335,Trigger)</f>
        <v>42683</v>
      </c>
      <c r="AR335" s="246">
        <f>_xll.qlIndexFixing($AT$1,AO335,TRUE,_xll.ohTrigger(Trigger,Trigger1M))</f>
        <v>-1.3021451633354886E-3</v>
      </c>
      <c r="AS335" s="246">
        <f>IFERROR(_xll.qlIndexFixing($AT$2,AO335,TRUE,_xll.ohTrigger(Trigger,Trigger1M)),#N/A)</f>
        <v>-1.3021451633354886E-3</v>
      </c>
    </row>
    <row r="336" spans="40:45" x14ac:dyDescent="0.2">
      <c r="AN336" s="100" t="s">
        <v>201</v>
      </c>
      <c r="AO336" s="101">
        <f>_xll.qlInterestRateIndexFixingDate($AT$2,AP336,Trigger)</f>
        <v>42683</v>
      </c>
      <c r="AP336" s="101">
        <f>_xll.qlCalendarAdvance(Calendar,AP335,AN336,"f",,Trigger)</f>
        <v>42683</v>
      </c>
      <c r="AQ336" s="101">
        <f>_xll.qlInterestRateIndexMaturity($AT$2,AP336,Trigger)</f>
        <v>42684</v>
      </c>
      <c r="AR336" s="246">
        <f>_xll.qlIndexFixing($AT$1,AO336,TRUE,_xll.ohTrigger(Trigger,Trigger1M))</f>
        <v>-1.3015518149250838E-3</v>
      </c>
      <c r="AS336" s="246">
        <f>IFERROR(_xll.qlIndexFixing($AT$2,AO336,TRUE,_xll.ohTrigger(Trigger,Trigger1M)),#N/A)</f>
        <v>-1.3015518149250838E-3</v>
      </c>
    </row>
    <row r="337" spans="40:45" x14ac:dyDescent="0.2">
      <c r="AN337" s="100" t="s">
        <v>201</v>
      </c>
      <c r="AO337" s="101">
        <f>_xll.qlInterestRateIndexFixingDate($AT$2,AP337,Trigger)</f>
        <v>42684</v>
      </c>
      <c r="AP337" s="101">
        <f>_xll.qlCalendarAdvance(Calendar,AP336,AN337,"f",,Trigger)</f>
        <v>42684</v>
      </c>
      <c r="AQ337" s="101">
        <f>_xll.qlInterestRateIndexMaturity($AT$2,AP337,Trigger)</f>
        <v>42685</v>
      </c>
      <c r="AR337" s="246">
        <f>_xll.qlIndexFixing($AT$1,AO337,TRUE,_xll.ohTrigger(Trigger,Trigger1M))</f>
        <v>-1.2999190755014212E-3</v>
      </c>
      <c r="AS337" s="246">
        <f>IFERROR(_xll.qlIndexFixing($AT$2,AO337,TRUE,_xll.ohTrigger(Trigger,Trigger1M)),#N/A)</f>
        <v>-1.2999190755014212E-3</v>
      </c>
    </row>
    <row r="338" spans="40:45" x14ac:dyDescent="0.2">
      <c r="AN338" s="100" t="s">
        <v>201</v>
      </c>
      <c r="AO338" s="101">
        <f>_xll.qlInterestRateIndexFixingDate($AT$2,AP338,Trigger)</f>
        <v>42685</v>
      </c>
      <c r="AP338" s="101">
        <f>_xll.qlCalendarAdvance(Calendar,AP337,AN338,"f",,Trigger)</f>
        <v>42685</v>
      </c>
      <c r="AQ338" s="101">
        <f>_xll.qlInterestRateIndexMaturity($AT$2,AP338,Trigger)</f>
        <v>42688</v>
      </c>
      <c r="AR338" s="246">
        <f>_xll.qlIndexFixing($AT$1,AO338,TRUE,_xll.ohTrigger(Trigger,Trigger1M))</f>
        <v>-1.293184314139495E-3</v>
      </c>
      <c r="AS338" s="246">
        <f>IFERROR(_xll.qlIndexFixing($AT$2,AO338,TRUE,_xll.ohTrigger(Trigger,Trigger1M)),#N/A)</f>
        <v>-1.293184314139495E-3</v>
      </c>
    </row>
    <row r="339" spans="40:45" x14ac:dyDescent="0.2">
      <c r="AN339" s="100" t="s">
        <v>201</v>
      </c>
      <c r="AO339" s="101">
        <f>_xll.qlInterestRateIndexFixingDate($AT$2,AP339,Trigger)</f>
        <v>42688</v>
      </c>
      <c r="AP339" s="101">
        <f>_xll.qlCalendarAdvance(Calendar,AP338,AN339,"f",,Trigger)</f>
        <v>42688</v>
      </c>
      <c r="AQ339" s="101">
        <f>_xll.qlInterestRateIndexMaturity($AT$2,AP339,Trigger)</f>
        <v>42689</v>
      </c>
      <c r="AR339" s="246">
        <f>_xll.qlIndexFixing($AT$1,AO339,TRUE,_xll.ohTrigger(Trigger,Trigger1M))</f>
        <v>-1.282994206395216E-3</v>
      </c>
      <c r="AS339" s="246">
        <f>IFERROR(_xll.qlIndexFixing($AT$2,AO339,TRUE,_xll.ohTrigger(Trigger,Trigger1M)),#N/A)</f>
        <v>-1.282994206395216E-3</v>
      </c>
    </row>
    <row r="340" spans="40:45" x14ac:dyDescent="0.2">
      <c r="AN340" s="100" t="s">
        <v>201</v>
      </c>
      <c r="AO340" s="101">
        <f>_xll.qlInterestRateIndexFixingDate($AT$2,AP340,Trigger)</f>
        <v>42689</v>
      </c>
      <c r="AP340" s="101">
        <f>_xll.qlCalendarAdvance(Calendar,AP339,AN340,"f",,Trigger)</f>
        <v>42689</v>
      </c>
      <c r="AQ340" s="101">
        <f>_xll.qlInterestRateIndexMaturity($AT$2,AP340,Trigger)</f>
        <v>42690</v>
      </c>
      <c r="AR340" s="246">
        <f>_xll.qlIndexFixing($AT$1,AO340,TRUE,_xll.ohTrigger(Trigger,Trigger1M))</f>
        <v>-1.276164511225808E-3</v>
      </c>
      <c r="AS340" s="246">
        <f>IFERROR(_xll.qlIndexFixing($AT$2,AO340,TRUE,_xll.ohTrigger(Trigger,Trigger1M)),#N/A)</f>
        <v>-1.276164511225808E-3</v>
      </c>
    </row>
    <row r="341" spans="40:45" x14ac:dyDescent="0.2">
      <c r="AN341" s="100" t="s">
        <v>201</v>
      </c>
      <c r="AO341" s="101">
        <f>_xll.qlInterestRateIndexFixingDate($AT$2,AP341,Trigger)</f>
        <v>42690</v>
      </c>
      <c r="AP341" s="101">
        <f>_xll.qlCalendarAdvance(Calendar,AP340,AN341,"f",,Trigger)</f>
        <v>42690</v>
      </c>
      <c r="AQ341" s="101">
        <f>_xll.qlInterestRateIndexMaturity($AT$2,AP341,Trigger)</f>
        <v>42691</v>
      </c>
      <c r="AR341" s="246">
        <f>_xll.qlIndexFixing($AT$1,AO341,TRUE,_xll.ohTrigger(Trigger,Trigger1M))</f>
        <v>-1.268295424723398E-3</v>
      </c>
      <c r="AS341" s="246">
        <f>IFERROR(_xll.qlIndexFixing($AT$2,AO341,TRUE,_xll.ohTrigger(Trigger,Trigger1M)),#N/A)</f>
        <v>-1.268295424723398E-3</v>
      </c>
    </row>
    <row r="342" spans="40:45" x14ac:dyDescent="0.2">
      <c r="AN342" s="100" t="s">
        <v>201</v>
      </c>
      <c r="AO342" s="101">
        <f>_xll.qlInterestRateIndexFixingDate($AT$2,AP342,Trigger)</f>
        <v>42691</v>
      </c>
      <c r="AP342" s="101">
        <f>_xll.qlCalendarAdvance(Calendar,AP341,AN342,"f",,Trigger)</f>
        <v>42691</v>
      </c>
      <c r="AQ342" s="101">
        <f>_xll.qlInterestRateIndexMaturity($AT$2,AP342,Trigger)</f>
        <v>42692</v>
      </c>
      <c r="AR342" s="246">
        <f>_xll.qlIndexFixing($AT$1,AO342,TRUE,_xll.ohTrigger(Trigger,Trigger1M))</f>
        <v>-1.2593869468480179E-3</v>
      </c>
      <c r="AS342" s="246">
        <f>IFERROR(_xll.qlIndexFixing($AT$2,AO342,TRUE,_xll.ohTrigger(Trigger,Trigger1M)),#N/A)</f>
        <v>-1.2593869468480179E-3</v>
      </c>
    </row>
    <row r="343" spans="40:45" x14ac:dyDescent="0.2">
      <c r="AN343" s="100" t="s">
        <v>201</v>
      </c>
      <c r="AO343" s="101">
        <f>_xll.qlInterestRateIndexFixingDate($AT$2,AP343,Trigger)</f>
        <v>42692</v>
      </c>
      <c r="AP343" s="101">
        <f>_xll.qlCalendarAdvance(Calendar,AP342,AN343,"f",,Trigger)</f>
        <v>42692</v>
      </c>
      <c r="AQ343" s="101">
        <f>_xll.qlInterestRateIndexMaturity($AT$2,AP343,Trigger)</f>
        <v>42695</v>
      </c>
      <c r="AR343" s="246">
        <f>_xll.qlIndexFixing($AT$1,AO343,TRUE,_xll.ohTrigger(Trigger,Trigger1M))</f>
        <v>-1.2381010948736559E-3</v>
      </c>
      <c r="AS343" s="246">
        <f>IFERROR(_xll.qlIndexFixing($AT$2,AO343,TRUE,_xll.ohTrigger(Trigger,Trigger1M)),#N/A)</f>
        <v>-1.2381010948736559E-3</v>
      </c>
    </row>
    <row r="344" spans="40:45" x14ac:dyDescent="0.2">
      <c r="AN344" s="100" t="s">
        <v>201</v>
      </c>
      <c r="AO344" s="101">
        <f>_xll.qlInterestRateIndexFixingDate($AT$2,AP344,Trigger)</f>
        <v>42695</v>
      </c>
      <c r="AP344" s="101">
        <f>_xll.qlCalendarAdvance(Calendar,AP343,AN344,"f",,Trigger)</f>
        <v>42695</v>
      </c>
      <c r="AQ344" s="101">
        <f>_xll.qlInterestRateIndexMaturity($AT$2,AP344,Trigger)</f>
        <v>42696</v>
      </c>
      <c r="AR344" s="246">
        <f>_xll.qlIndexFixing($AT$1,AO344,TRUE,_xll.ohTrigger(Trigger,Trigger1M))</f>
        <v>-1.2133591200980121E-3</v>
      </c>
      <c r="AS344" s="246">
        <f>IFERROR(_xll.qlIndexFixing($AT$2,AO344,TRUE,_xll.ohTrigger(Trigger,Trigger1M)),#N/A)</f>
        <v>-1.2133591200980121E-3</v>
      </c>
    </row>
    <row r="345" spans="40:45" x14ac:dyDescent="0.2">
      <c r="AN345" s="100" t="s">
        <v>201</v>
      </c>
      <c r="AO345" s="101">
        <f>_xll.qlInterestRateIndexFixingDate($AT$2,AP345,Trigger)</f>
        <v>42696</v>
      </c>
      <c r="AP345" s="101">
        <f>_xll.qlCalendarAdvance(Calendar,AP344,AN345,"f",,Trigger)</f>
        <v>42696</v>
      </c>
      <c r="AQ345" s="101">
        <f>_xll.qlInterestRateIndexMaturity($AT$2,AP345,Trigger)</f>
        <v>42697</v>
      </c>
      <c r="AR345" s="246">
        <f>_xll.qlIndexFixing($AT$1,AO345,TRUE,_xll.ohTrigger(Trigger,Trigger1M))</f>
        <v>-1.1992536840788048E-3</v>
      </c>
      <c r="AS345" s="246">
        <f>IFERROR(_xll.qlIndexFixing($AT$2,AO345,TRUE,_xll.ohTrigger(Trigger,Trigger1M)),#N/A)</f>
        <v>-1.1992536840788048E-3</v>
      </c>
    </row>
    <row r="346" spans="40:45" x14ac:dyDescent="0.2">
      <c r="AN346" s="100" t="s">
        <v>201</v>
      </c>
      <c r="AO346" s="101">
        <f>_xll.qlInterestRateIndexFixingDate($AT$2,AP346,Trigger)</f>
        <v>42697</v>
      </c>
      <c r="AP346" s="101">
        <f>_xll.qlCalendarAdvance(Calendar,AP345,AN346,"f",,Trigger)</f>
        <v>42697</v>
      </c>
      <c r="AQ346" s="101">
        <f>_xll.qlInterestRateIndexMaturity($AT$2,AP346,Trigger)</f>
        <v>42698</v>
      </c>
      <c r="AR346" s="246">
        <f>_xll.qlIndexFixing($AT$1,AO346,TRUE,_xll.ohTrigger(Trigger,Trigger1M))</f>
        <v>-1.1841088561670432E-3</v>
      </c>
      <c r="AS346" s="246">
        <f>IFERROR(_xll.qlIndexFixing($AT$2,AO346,TRUE,_xll.ohTrigger(Trigger,Trigger1M)),#N/A)</f>
        <v>-1.1841088561670432E-3</v>
      </c>
    </row>
    <row r="347" spans="40:45" x14ac:dyDescent="0.2">
      <c r="AN347" s="100" t="s">
        <v>201</v>
      </c>
      <c r="AO347" s="101">
        <f>_xll.qlInterestRateIndexFixingDate($AT$2,AP347,Trigger)</f>
        <v>42698</v>
      </c>
      <c r="AP347" s="101">
        <f>_xll.qlCalendarAdvance(Calendar,AP346,AN347,"f",,Trigger)</f>
        <v>42698</v>
      </c>
      <c r="AQ347" s="101">
        <f>_xll.qlInterestRateIndexMaturity($AT$2,AP347,Trigger)</f>
        <v>42699</v>
      </c>
      <c r="AR347" s="246">
        <f>_xll.qlIndexFixing($AT$1,AO347,TRUE,_xll.ohTrigger(Trigger,Trigger1M))</f>
        <v>-1.1725125450956497E-3</v>
      </c>
      <c r="AS347" s="246">
        <f>IFERROR(_xll.qlIndexFixing($AT$2,AO347,TRUE,_xll.ohTrigger(Trigger,Trigger1M)),#N/A)</f>
        <v>-1.1725125450956497E-3</v>
      </c>
    </row>
    <row r="348" spans="40:45" x14ac:dyDescent="0.2">
      <c r="AN348" s="100" t="s">
        <v>201</v>
      </c>
      <c r="AO348" s="101">
        <f>_xll.qlInterestRateIndexFixingDate($AT$2,AP348,Trigger)</f>
        <v>42699</v>
      </c>
      <c r="AP348" s="101">
        <f>_xll.qlCalendarAdvance(Calendar,AP347,AN348,"f",,Trigger)</f>
        <v>42699</v>
      </c>
      <c r="AQ348" s="101">
        <f>_xll.qlInterestRateIndexMaturity($AT$2,AP348,Trigger)</f>
        <v>42702</v>
      </c>
      <c r="AR348" s="246">
        <f>_xll.qlIndexFixing($AT$1,AO348,TRUE,_xll.ohTrigger(Trigger,Trigger1M))</f>
        <v>-1.1585197417929294E-3</v>
      </c>
      <c r="AS348" s="246">
        <f>IFERROR(_xll.qlIndexFixing($AT$2,AO348,TRUE,_xll.ohTrigger(Trigger,Trigger1M)),#N/A)</f>
        <v>-1.1585197417929294E-3</v>
      </c>
    </row>
    <row r="349" spans="40:45" x14ac:dyDescent="0.2">
      <c r="AN349" s="100" t="s">
        <v>201</v>
      </c>
      <c r="AO349" s="101">
        <f>_xll.qlInterestRateIndexFixingDate($AT$2,AP349,Trigger)</f>
        <v>42702</v>
      </c>
      <c r="AP349" s="101">
        <f>_xll.qlCalendarAdvance(Calendar,AP348,AN349,"f",,Trigger)</f>
        <v>42702</v>
      </c>
      <c r="AQ349" s="101">
        <f>_xll.qlInterestRateIndexMaturity($AT$2,AP349,Trigger)</f>
        <v>42703</v>
      </c>
      <c r="AR349" s="246">
        <f>_xll.qlIndexFixing($AT$1,AO349,TRUE,_xll.ohTrigger(Trigger,Trigger1M))</f>
        <v>-1.1454352161166526E-3</v>
      </c>
      <c r="AS349" s="246">
        <f>IFERROR(_xll.qlIndexFixing($AT$2,AO349,TRUE,_xll.ohTrigger(Trigger,Trigger1M)),#N/A)</f>
        <v>-1.1454352161166526E-3</v>
      </c>
    </row>
    <row r="350" spans="40:45" x14ac:dyDescent="0.2">
      <c r="AN350" s="100" t="s">
        <v>201</v>
      </c>
      <c r="AO350" s="101">
        <f>_xll.qlInterestRateIndexFixingDate($AT$2,AP350,Trigger)</f>
        <v>42703</v>
      </c>
      <c r="AP350" s="101">
        <f>_xll.qlCalendarAdvance(Calendar,AP349,AN350,"f",,Trigger)</f>
        <v>42703</v>
      </c>
      <c r="AQ350" s="101">
        <f>_xll.qlInterestRateIndexMaturity($AT$2,AP350,Trigger)</f>
        <v>42704</v>
      </c>
      <c r="AR350" s="246">
        <f>_xll.qlIndexFixing($AT$1,AO350,TRUE,_xll.ohTrigger(Trigger,Trigger1M))</f>
        <v>-1.1393414997451501E-3</v>
      </c>
      <c r="AS350" s="246">
        <f>IFERROR(_xll.qlIndexFixing($AT$2,AO350,TRUE,_xll.ohTrigger(Trigger,Trigger1M)),#N/A)</f>
        <v>-1.1393414997451501E-3</v>
      </c>
    </row>
    <row r="351" spans="40:45" x14ac:dyDescent="0.2">
      <c r="AN351" s="100" t="s">
        <v>201</v>
      </c>
      <c r="AO351" s="101">
        <f>_xll.qlInterestRateIndexFixingDate($AT$2,AP351,Trigger)</f>
        <v>42704</v>
      </c>
      <c r="AP351" s="101">
        <f>_xll.qlCalendarAdvance(Calendar,AP350,AN351,"f",,Trigger)</f>
        <v>42704</v>
      </c>
      <c r="AQ351" s="101">
        <f>_xll.qlInterestRateIndexMaturity($AT$2,AP351,Trigger)</f>
        <v>42705</v>
      </c>
      <c r="AR351" s="246">
        <f>_xll.qlIndexFixing($AT$1,AO351,TRUE,_xll.ohTrigger(Trigger,Trigger1M))</f>
        <v>-1.1335180297589176E-3</v>
      </c>
      <c r="AS351" s="246">
        <f>IFERROR(_xll.qlIndexFixing($AT$2,AO351,TRUE,_xll.ohTrigger(Trigger,Trigger1M)),#N/A)</f>
        <v>-1.1335180297589176E-3</v>
      </c>
    </row>
    <row r="352" spans="40:45" x14ac:dyDescent="0.2">
      <c r="AN352" s="100" t="s">
        <v>201</v>
      </c>
      <c r="AO352" s="101">
        <f>_xll.qlInterestRateIndexFixingDate($AT$2,AP352,Trigger)</f>
        <v>42705</v>
      </c>
      <c r="AP352" s="101">
        <f>_xll.qlCalendarAdvance(Calendar,AP351,AN352,"f",,Trigger)</f>
        <v>42705</v>
      </c>
      <c r="AQ352" s="101">
        <f>_xll.qlInterestRateIndexMaturity($AT$2,AP352,Trigger)</f>
        <v>42706</v>
      </c>
      <c r="AR352" s="246">
        <f>_xll.qlIndexFixing($AT$1,AO352,TRUE,_xll.ohTrigger(Trigger,Trigger1M))</f>
        <v>-1.1279648063577952E-3</v>
      </c>
      <c r="AS352" s="246">
        <f>IFERROR(_xll.qlIndexFixing($AT$2,AO352,TRUE,_xll.ohTrigger(Trigger,Trigger1M)),#N/A)</f>
        <v>-1.1279648063577952E-3</v>
      </c>
    </row>
    <row r="353" spans="40:45" x14ac:dyDescent="0.2">
      <c r="AN353" s="100" t="s">
        <v>201</v>
      </c>
      <c r="AO353" s="101">
        <f>_xll.qlInterestRateIndexFixingDate($AT$2,AP353,Trigger)</f>
        <v>42706</v>
      </c>
      <c r="AP353" s="101">
        <f>_xll.qlCalendarAdvance(Calendar,AP352,AN353,"f",,Trigger)</f>
        <v>42706</v>
      </c>
      <c r="AQ353" s="101">
        <f>_xll.qlInterestRateIndexMaturity($AT$2,AP353,Trigger)</f>
        <v>42709</v>
      </c>
      <c r="AR353" s="246">
        <f>_xll.qlIndexFixing($AT$1,AO353,TRUE,_xll.ohTrigger(Trigger,Trigger1M))</f>
        <v>-1.1177557101893498E-3</v>
      </c>
      <c r="AS353" s="246">
        <f>IFERROR(_xll.qlIndexFixing($AT$2,AO353,TRUE,_xll.ohTrigger(Trigger,Trigger1M)),#N/A)</f>
        <v>-1.1177557101893498E-3</v>
      </c>
    </row>
    <row r="354" spans="40:45" x14ac:dyDescent="0.2">
      <c r="AN354" s="100" t="s">
        <v>201</v>
      </c>
      <c r="AO354" s="101">
        <f>_xll.qlInterestRateIndexFixingDate($AT$2,AP354,Trigger)</f>
        <v>42709</v>
      </c>
      <c r="AP354" s="101">
        <f>_xll.qlCalendarAdvance(Calendar,AP353,AN354,"f",,Trigger)</f>
        <v>42709</v>
      </c>
      <c r="AQ354" s="101">
        <f>_xll.qlInterestRateIndexMaturity($AT$2,AP354,Trigger)</f>
        <v>42710</v>
      </c>
      <c r="AR354" s="246">
        <f>_xll.qlIndexFixing($AT$1,AO354,TRUE,_xll.ohTrigger(Trigger,Trigger1M))</f>
        <v>-1.108454376526069E-3</v>
      </c>
      <c r="AS354" s="246">
        <f>IFERROR(_xll.qlIndexFixing($AT$2,AO354,TRUE,_xll.ohTrigger(Trigger,Trigger1M)),#N/A)</f>
        <v>-1.108454376526069E-3</v>
      </c>
    </row>
    <row r="355" spans="40:45" x14ac:dyDescent="0.2">
      <c r="AN355" s="100" t="s">
        <v>201</v>
      </c>
      <c r="AO355" s="101">
        <f>_xll.qlInterestRateIndexFixingDate($AT$2,AP355,Trigger)</f>
        <v>42710</v>
      </c>
      <c r="AP355" s="101">
        <f>_xll.qlCalendarAdvance(Calendar,AP354,AN355,"f",,Trigger)</f>
        <v>42710</v>
      </c>
      <c r="AQ355" s="101">
        <f>_xll.qlInterestRateIndexMaturity($AT$2,AP355,Trigger)</f>
        <v>42711</v>
      </c>
      <c r="AR355" s="246">
        <f>_xll.qlIndexFixing($AT$1,AO355,TRUE,_xll.ohTrigger(Trigger,Trigger1M))</f>
        <v>-1.1042523852511366E-3</v>
      </c>
      <c r="AS355" s="246">
        <f>IFERROR(_xll.qlIndexFixing($AT$2,AO355,TRUE,_xll.ohTrigger(Trigger,Trigger1M)),#N/A)</f>
        <v>-1.1042523852511366E-3</v>
      </c>
    </row>
    <row r="356" spans="40:45" x14ac:dyDescent="0.2">
      <c r="AN356" s="100" t="s">
        <v>201</v>
      </c>
      <c r="AO356" s="101">
        <f>_xll.qlInterestRateIndexFixingDate($AT$2,AP356,Trigger)</f>
        <v>42711</v>
      </c>
      <c r="AP356" s="101">
        <f>_xll.qlCalendarAdvance(Calendar,AP355,AN356,"f",,Trigger)</f>
        <v>42711</v>
      </c>
      <c r="AQ356" s="101">
        <f>_xll.qlInterestRateIndexMaturity($AT$2,AP356,Trigger)</f>
        <v>42712</v>
      </c>
      <c r="AR356" s="246">
        <f>_xll.qlIndexFixing($AT$1,AO356,TRUE,_xll.ohTrigger(Trigger,Trigger1M))</f>
        <v>-1.1003206404414101E-3</v>
      </c>
      <c r="AS356" s="246">
        <f>IFERROR(_xll.qlIndexFixing($AT$2,AO356,TRUE,_xll.ohTrigger(Trigger,Trigger1M)),#N/A)</f>
        <v>-1.1003206404414101E-3</v>
      </c>
    </row>
    <row r="357" spans="40:45" x14ac:dyDescent="0.2">
      <c r="AN357" s="100" t="s">
        <v>201</v>
      </c>
      <c r="AO357" s="101">
        <f>_xll.qlInterestRateIndexFixingDate($AT$2,AP357,Trigger)</f>
        <v>42712</v>
      </c>
      <c r="AP357" s="101">
        <f>_xll.qlCalendarAdvance(Calendar,AP356,AN357,"f",,Trigger)</f>
        <v>42712</v>
      </c>
      <c r="AQ357" s="101">
        <f>_xll.qlInterestRateIndexMaturity($AT$2,AP357,Trigger)</f>
        <v>42713</v>
      </c>
      <c r="AR357" s="246">
        <f>_xll.qlIndexFixing($AT$1,AO357,TRUE,_xll.ohTrigger(Trigger,Trigger1M))</f>
        <v>-1.0966591420968896E-3</v>
      </c>
      <c r="AS357" s="246">
        <f>IFERROR(_xll.qlIndexFixing($AT$2,AO357,TRUE,_xll.ohTrigger(Trigger,Trigger1M)),#N/A)</f>
        <v>-1.0966591420968896E-3</v>
      </c>
    </row>
    <row r="358" spans="40:45" x14ac:dyDescent="0.2">
      <c r="AN358" s="100" t="s">
        <v>201</v>
      </c>
      <c r="AO358" s="101">
        <f>_xll.qlInterestRateIndexFixingDate($AT$2,AP358,Trigger)</f>
        <v>42713</v>
      </c>
      <c r="AP358" s="101">
        <f>_xll.qlCalendarAdvance(Calendar,AP357,AN358,"f",,Trigger)</f>
        <v>42713</v>
      </c>
      <c r="AQ358" s="101">
        <f>_xll.qlInterestRateIndexMaturity($AT$2,AP358,Trigger)</f>
        <v>42716</v>
      </c>
      <c r="AR358" s="246">
        <f>_xll.qlIndexFixing($AT$1,AO358,TRUE,_xll.ohTrigger(Trigger,Trigger1M))</f>
        <v>-1.0902336653861866E-3</v>
      </c>
      <c r="AS358" s="246">
        <f>IFERROR(_xll.qlIndexFixing($AT$2,AO358,TRUE,_xll.ohTrigger(Trigger,Trigger1M)),#N/A)</f>
        <v>-1.0902336653861866E-3</v>
      </c>
    </row>
    <row r="359" spans="40:45" x14ac:dyDescent="0.2">
      <c r="AN359" s="100" t="s">
        <v>201</v>
      </c>
      <c r="AO359" s="101">
        <f>_xll.qlInterestRateIndexFixingDate($AT$2,AP359,Trigger)</f>
        <v>42716</v>
      </c>
      <c r="AP359" s="101">
        <f>_xll.qlCalendarAdvance(Calendar,AP358,AN359,"f",,Trigger)</f>
        <v>42716</v>
      </c>
      <c r="AQ359" s="101">
        <f>_xll.qlInterestRateIndexMaturity($AT$2,AP359,Trigger)</f>
        <v>42717</v>
      </c>
      <c r="AR359" s="246">
        <f>_xll.qlIndexFixing($AT$1,AO359,TRUE,_xll.ohTrigger(Trigger,Trigger1M))</f>
        <v>-1.0847156138105163E-3</v>
      </c>
      <c r="AS359" s="246">
        <f>IFERROR(_xll.qlIndexFixing($AT$2,AO359,TRUE,_xll.ohTrigger(Trigger,Trigger1M)),#N/A)</f>
        <v>-1.0847156138105163E-3</v>
      </c>
    </row>
    <row r="360" spans="40:45" x14ac:dyDescent="0.2">
      <c r="AN360" s="100" t="s">
        <v>201</v>
      </c>
      <c r="AO360" s="101">
        <f>_xll.qlInterestRateIndexFixingDate($AT$2,AP360,Trigger)</f>
        <v>42717</v>
      </c>
      <c r="AP360" s="101">
        <f>_xll.qlCalendarAdvance(Calendar,AP359,AN360,"f",,Trigger)</f>
        <v>42717</v>
      </c>
      <c r="AQ360" s="101">
        <f>_xll.qlInterestRateIndexMaturity($AT$2,AP360,Trigger)</f>
        <v>42718</v>
      </c>
      <c r="AR360" s="246">
        <f>_xll.qlIndexFixing($AT$1,AO360,TRUE,_xll.ohTrigger(Trigger,Trigger1M))</f>
        <v>-1.0824053479918661E-3</v>
      </c>
      <c r="AS360" s="246">
        <f>IFERROR(_xll.qlIndexFixing($AT$2,AO360,TRUE,_xll.ohTrigger(Trigger,Trigger1M)),#N/A)</f>
        <v>-1.0824053479918661E-3</v>
      </c>
    </row>
    <row r="361" spans="40:45" x14ac:dyDescent="0.2">
      <c r="AN361" s="100" t="s">
        <v>201</v>
      </c>
      <c r="AO361" s="101">
        <f>_xll.qlInterestRateIndexFixingDate($AT$2,AP361,Trigger)</f>
        <v>42718</v>
      </c>
      <c r="AP361" s="101">
        <f>_xll.qlCalendarAdvance(Calendar,AP360,AN361,"f",,Trigger)</f>
        <v>42718</v>
      </c>
      <c r="AQ361" s="101">
        <f>_xll.qlInterestRateIndexMaturity($AT$2,AP361,Trigger)</f>
        <v>42719</v>
      </c>
      <c r="AR361" s="246">
        <f>_xll.qlIndexFixing($AT$1,AO361,TRUE,_xll.ohTrigger(Trigger,Trigger1M))</f>
        <v>-1.0803653286783899E-3</v>
      </c>
      <c r="AS361" s="246">
        <f>IFERROR(_xll.qlIndexFixing($AT$2,AO361,TRUE,_xll.ohTrigger(Trigger,Trigger1M)),#N/A)</f>
        <v>-1.0803653286783899E-3</v>
      </c>
    </row>
    <row r="362" spans="40:45" x14ac:dyDescent="0.2">
      <c r="AN362" s="100" t="s">
        <v>201</v>
      </c>
      <c r="AO362" s="101">
        <f>_xll.qlInterestRateIndexFixingDate($AT$2,AP362,Trigger)</f>
        <v>42719</v>
      </c>
      <c r="AP362" s="101">
        <f>_xll.qlCalendarAdvance(Calendar,AP361,AN362,"f",,Trigger)</f>
        <v>42719</v>
      </c>
      <c r="AQ362" s="101">
        <f>_xll.qlInterestRateIndexMaturity($AT$2,AP362,Trigger)</f>
        <v>42720</v>
      </c>
      <c r="AR362" s="246">
        <f>_xll.qlIndexFixing($AT$1,AO362,TRUE,_xll.ohTrigger(Trigger,Trigger1M))</f>
        <v>-1.0785955559899918E-3</v>
      </c>
      <c r="AS362" s="246">
        <f>IFERROR(_xll.qlIndexFixing($AT$2,AO362,TRUE,_xll.ohTrigger(Trigger,Trigger1M)),#N/A)</f>
        <v>-1.0785955559899918E-3</v>
      </c>
    </row>
    <row r="363" spans="40:45" x14ac:dyDescent="0.2">
      <c r="AN363" s="100" t="s">
        <v>201</v>
      </c>
      <c r="AO363" s="101">
        <f>_xll.qlInterestRateIndexFixingDate($AT$2,AP363,Trigger)</f>
        <v>42720</v>
      </c>
      <c r="AP363" s="101">
        <f>_xll.qlCalendarAdvance(Calendar,AP362,AN363,"f",,Trigger)</f>
        <v>42720</v>
      </c>
      <c r="AQ363" s="101">
        <f>_xll.qlInterestRateIndexMaturity($AT$2,AP363,Trigger)</f>
        <v>42723</v>
      </c>
      <c r="AR363" s="246">
        <f>_xll.qlIndexFixing($AT$1,AO363,TRUE,_xll.ohTrigger(Trigger,Trigger1M))</f>
        <v>-1.075953616509473E-3</v>
      </c>
      <c r="AS363" s="246">
        <f>IFERROR(_xll.qlIndexFixing($AT$2,AO363,TRUE,_xll.ohTrigger(Trigger,Trigger1M)),#N/A)</f>
        <v>-1.075953616509473E-3</v>
      </c>
    </row>
    <row r="364" spans="40:45" x14ac:dyDescent="0.2">
      <c r="AN364" s="100" t="s">
        <v>201</v>
      </c>
      <c r="AO364" s="101">
        <f>_xll.qlInterestRateIndexFixingDate($AT$2,AP364,Trigger)</f>
        <v>42723</v>
      </c>
      <c r="AP364" s="101">
        <f>_xll.qlCalendarAdvance(Calendar,AP363,AN364,"f",,Trigger)</f>
        <v>42723</v>
      </c>
      <c r="AQ364" s="101">
        <f>_xll.qlInterestRateIndexMaturity($AT$2,AP364,Trigger)</f>
        <v>42724</v>
      </c>
      <c r="AR364" s="246">
        <f>_xll.qlIndexFixing($AT$1,AO364,TRUE,_xll.ohTrigger(Trigger,Trigger1M))</f>
        <v>-1.0742189304080441E-3</v>
      </c>
      <c r="AS364" s="246">
        <f>IFERROR(_xll.qlIndexFixing($AT$2,AO364,TRUE,_xll.ohTrigger(Trigger,Trigger1M)),#N/A)</f>
        <v>-1.0742189304080441E-3</v>
      </c>
    </row>
    <row r="365" spans="40:45" x14ac:dyDescent="0.2">
      <c r="AN365" s="100" t="s">
        <v>201</v>
      </c>
      <c r="AO365" s="101">
        <f>_xll.qlInterestRateIndexFixingDate($AT$2,AP365,Trigger)</f>
        <v>42724</v>
      </c>
      <c r="AP365" s="101">
        <f>_xll.qlCalendarAdvance(Calendar,AP364,AN365,"f",,Trigger)</f>
        <v>42724</v>
      </c>
      <c r="AQ365" s="101">
        <f>_xll.qlInterestRateIndexMaturity($AT$2,AP365,Trigger)</f>
        <v>42725</v>
      </c>
      <c r="AR365" s="246">
        <f>_xll.qlIndexFixing($AT$1,AO365,TRUE,_xll.ohTrigger(Trigger,Trigger1M))</f>
        <v>-1.0738003904453564E-3</v>
      </c>
      <c r="AS365" s="246">
        <f>IFERROR(_xll.qlIndexFixing($AT$2,AO365,TRUE,_xll.ohTrigger(Trigger,Trigger1M)),#N/A)</f>
        <v>-1.0738003904453564E-3</v>
      </c>
    </row>
    <row r="366" spans="40:45" x14ac:dyDescent="0.2">
      <c r="AN366" s="100" t="s">
        <v>201</v>
      </c>
      <c r="AO366" s="101">
        <f>_xll.qlInterestRateIndexFixingDate($AT$2,AP366,Trigger)</f>
        <v>42725</v>
      </c>
      <c r="AP366" s="101">
        <f>_xll.qlCalendarAdvance(Calendar,AP365,AN366,"f",,Trigger)</f>
        <v>42725</v>
      </c>
      <c r="AQ366" s="101">
        <f>_xll.qlInterestRateIndexMaturity($AT$2,AP366,Trigger)</f>
        <v>42726</v>
      </c>
      <c r="AR366" s="246">
        <f>_xll.qlIndexFixing($AT$1,AO366,TRUE,_xll.ohTrigger(Trigger,Trigger1M))</f>
        <v>-1.0736520968679386E-3</v>
      </c>
      <c r="AS366" s="246">
        <f>IFERROR(_xll.qlIndexFixing($AT$2,AO366,TRUE,_xll.ohTrigger(Trigger,Trigger1M)),#N/A)</f>
        <v>-1.0736520968679386E-3</v>
      </c>
    </row>
    <row r="367" spans="40:45" x14ac:dyDescent="0.2">
      <c r="AN367" s="100" t="s">
        <v>201</v>
      </c>
      <c r="AO367" s="101">
        <f>_xll.qlInterestRateIndexFixingDate($AT$2,AP367,Trigger)</f>
        <v>42726</v>
      </c>
      <c r="AP367" s="101">
        <f>_xll.qlCalendarAdvance(Calendar,AP366,AN367,"f",,Trigger)</f>
        <v>42726</v>
      </c>
      <c r="AQ367" s="101">
        <f>_xll.qlInterestRateIndexMaturity($AT$2,AP367,Trigger)</f>
        <v>42727</v>
      </c>
      <c r="AR367" s="246">
        <f>_xll.qlIndexFixing($AT$1,AO367,TRUE,_xll.ohTrigger(Trigger,Trigger1M))</f>
        <v>-1.073774049915599E-3</v>
      </c>
      <c r="AS367" s="246">
        <f>IFERROR(_xll.qlIndexFixing($AT$2,AO367,TRUE,_xll.ohTrigger(Trigger,Trigger1M)),#N/A)</f>
        <v>-1.073774049915599E-3</v>
      </c>
    </row>
    <row r="368" spans="40:45" x14ac:dyDescent="0.2">
      <c r="AN368" s="100" t="s">
        <v>201</v>
      </c>
      <c r="AO368" s="101">
        <f>_xll.qlInterestRateIndexFixingDate($AT$2,AP368,Trigger)</f>
        <v>42727</v>
      </c>
      <c r="AP368" s="101">
        <f>_xll.qlCalendarAdvance(Calendar,AP367,AN368,"f",,Trigger)</f>
        <v>42727</v>
      </c>
      <c r="AQ368" s="101">
        <f>_xll.qlInterestRateIndexMaturity($AT$2,AP368,Trigger)</f>
        <v>42731</v>
      </c>
      <c r="AR368" s="246">
        <f>_xll.qlIndexFixing($AT$1,AO368,TRUE,_xll.ohTrigger(Trigger,Trigger1M))</f>
        <v>-1.0754253463751695E-3</v>
      </c>
      <c r="AS368" s="246">
        <f>IFERROR(_xll.qlIndexFixing($AT$2,AO368,TRUE,_xll.ohTrigger(Trigger,Trigger1M)),#N/A)</f>
        <v>-1.0754253463751695E-3</v>
      </c>
    </row>
    <row r="369" spans="40:45" x14ac:dyDescent="0.2">
      <c r="AN369" s="100" t="s">
        <v>201</v>
      </c>
      <c r="AO369" s="101">
        <f>_xll.qlInterestRateIndexFixingDate($AT$2,AP369,Trigger)</f>
        <v>42731</v>
      </c>
      <c r="AP369" s="101">
        <f>_xll.qlCalendarAdvance(Calendar,AP368,AN369,"f",,Trigger)</f>
        <v>42731</v>
      </c>
      <c r="AQ369" s="101">
        <f>_xll.qlInterestRateIndexMaturity($AT$2,AP369,Trigger)</f>
        <v>42732</v>
      </c>
      <c r="AR369" s="246">
        <f>_xll.qlIndexFixing($AT$1,AO369,TRUE,_xll.ohTrigger(Trigger,Trigger1M))</f>
        <v>-1.0795554143427921E-3</v>
      </c>
      <c r="AS369" s="246">
        <f>IFERROR(_xll.qlIndexFixing($AT$2,AO369,TRUE,_xll.ohTrigger(Trigger,Trigger1M)),#N/A)</f>
        <v>-1.0795554143427921E-3</v>
      </c>
    </row>
    <row r="370" spans="40:45" x14ac:dyDescent="0.2">
      <c r="AN370" s="100" t="s">
        <v>201</v>
      </c>
      <c r="AO370" s="101">
        <f>_xll.qlInterestRateIndexFixingDate($AT$2,AP370,Trigger)</f>
        <v>42732</v>
      </c>
      <c r="AP370" s="101">
        <f>_xll.qlCalendarAdvance(Calendar,AP369,AN370,"f",,Trigger)</f>
        <v>42732</v>
      </c>
      <c r="AQ370" s="101">
        <f>_xll.qlInterestRateIndexMaturity($AT$2,AP370,Trigger)</f>
        <v>42733</v>
      </c>
      <c r="AR370" s="246">
        <f>_xll.qlIndexFixing($AT$1,AO370,TRUE,_xll.ohTrigger(Trigger,Trigger1M))</f>
        <v>-1.0829479078289239E-3</v>
      </c>
      <c r="AS370" s="246">
        <f>IFERROR(_xll.qlIndexFixing($AT$2,AO370,TRUE,_xll.ohTrigger(Trigger,Trigger1M)),#N/A)</f>
        <v>-1.0829479078289239E-3</v>
      </c>
    </row>
    <row r="371" spans="40:45" x14ac:dyDescent="0.2">
      <c r="AN371" s="100" t="s">
        <v>201</v>
      </c>
      <c r="AO371" s="101">
        <f>_xll.qlInterestRateIndexFixingDate($AT$2,AP371,Trigger)</f>
        <v>42733</v>
      </c>
      <c r="AP371" s="101">
        <f>_xll.qlCalendarAdvance(Calendar,AP370,AN371,"f",,Trigger)</f>
        <v>42733</v>
      </c>
      <c r="AQ371" s="101">
        <f>_xll.qlInterestRateIndexMaturity($AT$2,AP371,Trigger)</f>
        <v>42734</v>
      </c>
      <c r="AR371" s="246">
        <f>_xll.qlIndexFixing($AT$1,AO371,TRUE,_xll.ohTrigger(Trigger,Trigger1M))</f>
        <v>-1.0857305369160741E-3</v>
      </c>
      <c r="AS371" s="246">
        <f>IFERROR(_xll.qlIndexFixing($AT$2,AO371,TRUE,_xll.ohTrigger(Trigger,Trigger1M)),#N/A)</f>
        <v>-1.0857305369160741E-3</v>
      </c>
    </row>
    <row r="372" spans="40:45" x14ac:dyDescent="0.2">
      <c r="AN372" s="100" t="s">
        <v>201</v>
      </c>
      <c r="AO372" s="101">
        <f>_xll.qlInterestRateIndexFixingDate($AT$2,AP372,Trigger)</f>
        <v>42734</v>
      </c>
      <c r="AP372" s="101">
        <f>_xll.qlCalendarAdvance(Calendar,AP371,AN372,"f",,Trigger)</f>
        <v>42734</v>
      </c>
      <c r="AQ372" s="101">
        <f>_xll.qlInterestRateIndexMaturity($AT$2,AP372,Trigger)</f>
        <v>42737</v>
      </c>
      <c r="AR372" s="246">
        <f>_xll.qlIndexFixing($AT$1,AO372,TRUE,_xll.ohTrigger(Trigger,Trigger1M))</f>
        <v>-1.0892596180900327E-3</v>
      </c>
      <c r="AS372" s="246">
        <f>IFERROR(_xll.qlIndexFixing($AT$2,AO372,TRUE,_xll.ohTrigger(Trigger,Trigger1M)),#N/A)</f>
        <v>-1.0892596180900327E-3</v>
      </c>
    </row>
    <row r="373" spans="40:45" x14ac:dyDescent="0.2">
      <c r="AN373" s="100" t="s">
        <v>201</v>
      </c>
      <c r="AO373" s="101">
        <f>_xll.qlInterestRateIndexFixingDate($AT$2,AP373,Trigger)</f>
        <v>42737</v>
      </c>
      <c r="AP373" s="101">
        <f>_xll.qlCalendarAdvance(Calendar,AP372,AN373,"f",,Trigger)</f>
        <v>42737</v>
      </c>
      <c r="AQ373" s="101">
        <f>_xll.qlInterestRateIndexMaturity($AT$2,AP373,Trigger)</f>
        <v>42738</v>
      </c>
      <c r="AR373" s="246">
        <f>_xll.qlIndexFixing($AT$1,AO373,TRUE,_xll.ohTrigger(Trigger,Trigger1M))</f>
        <v>-1.0907624096345714E-3</v>
      </c>
      <c r="AS373" s="246">
        <f>IFERROR(_xll.qlIndexFixing($AT$2,AO373,TRUE,_xll.ohTrigger(Trigger,Trigger1M)),#N/A)</f>
        <v>-1.0907624096345714E-3</v>
      </c>
    </row>
    <row r="374" spans="40:45" x14ac:dyDescent="0.2">
      <c r="AN374" s="100" t="s">
        <v>201</v>
      </c>
      <c r="AO374" s="101">
        <f>_xll.qlInterestRateIndexFixingDate($AT$2,AP374,Trigger)</f>
        <v>42738</v>
      </c>
      <c r="AP374" s="101">
        <f>_xll.qlCalendarAdvance(Calendar,AP373,AN374,"f",,Trigger)</f>
        <v>42738</v>
      </c>
      <c r="AQ374" s="101">
        <f>_xll.qlInterestRateIndexMaturity($AT$2,AP374,Trigger)</f>
        <v>42739</v>
      </c>
      <c r="AR374" s="246">
        <f>_xll.qlIndexFixing($AT$1,AO374,TRUE,_xll.ohTrigger(Trigger,Trigger1M))</f>
        <v>-1.0904957168866858E-3</v>
      </c>
      <c r="AS374" s="246">
        <f>IFERROR(_xll.qlIndexFixing($AT$2,AO374,TRUE,_xll.ohTrigger(Trigger,Trigger1M)),#N/A)</f>
        <v>-1.0904957168866858E-3</v>
      </c>
    </row>
    <row r="375" spans="40:45" x14ac:dyDescent="0.2">
      <c r="AN375" s="100" t="s">
        <v>201</v>
      </c>
      <c r="AO375" s="101">
        <f>_xll.qlInterestRateIndexFixingDate($AT$2,AP375,Trigger)</f>
        <v>42739</v>
      </c>
      <c r="AP375" s="101">
        <f>_xll.qlCalendarAdvance(Calendar,AP374,AN375,"f",,Trigger)</f>
        <v>42739</v>
      </c>
      <c r="AQ375" s="101">
        <f>_xll.qlInterestRateIndexMaturity($AT$2,AP375,Trigger)</f>
        <v>42740</v>
      </c>
      <c r="AR375" s="246">
        <f>_xll.qlIndexFixing($AT$1,AO375,TRUE,_xll.ohTrigger(Trigger,Trigger1M))</f>
        <v>-1.0896191597797866E-3</v>
      </c>
      <c r="AS375" s="246">
        <f>IFERROR(_xll.qlIndexFixing($AT$2,AO375,TRUE,_xll.ohTrigger(Trigger,Trigger1M)),#N/A)</f>
        <v>-1.0896191597797866E-3</v>
      </c>
    </row>
    <row r="376" spans="40:45" x14ac:dyDescent="0.2">
      <c r="AN376" s="100" t="s">
        <v>201</v>
      </c>
      <c r="AO376" s="101">
        <f>_xll.qlInterestRateIndexFixingDate($AT$2,AP376,Trigger)</f>
        <v>42740</v>
      </c>
      <c r="AP376" s="101">
        <f>_xll.qlCalendarAdvance(Calendar,AP375,AN376,"f",,Trigger)</f>
        <v>42740</v>
      </c>
      <c r="AQ376" s="101">
        <f>_xll.qlInterestRateIndexMaturity($AT$2,AP376,Trigger)</f>
        <v>42741</v>
      </c>
      <c r="AR376" s="246">
        <f>_xll.qlIndexFixing($AT$1,AO376,TRUE,_xll.ohTrigger(Trigger,Trigger1M))</f>
        <v>-1.0881327383138739E-3</v>
      </c>
      <c r="AS376" s="246">
        <f>IFERROR(_xll.qlIndexFixing($AT$2,AO376,TRUE,_xll.ohTrigger(Trigger,Trigger1M)),#N/A)</f>
        <v>-1.0881327383138739E-3</v>
      </c>
    </row>
    <row r="377" spans="40:45" x14ac:dyDescent="0.2">
      <c r="AN377" s="100" t="s">
        <v>201</v>
      </c>
      <c r="AO377" s="101">
        <f>_xll.qlInterestRateIndexFixingDate($AT$2,AP377,Trigger)</f>
        <v>42741</v>
      </c>
      <c r="AP377" s="101">
        <f>_xll.qlCalendarAdvance(Calendar,AP376,AN377,"f",,Trigger)</f>
        <v>42741</v>
      </c>
      <c r="AQ377" s="101">
        <f>_xll.qlInterestRateIndexMaturity($AT$2,AP377,Trigger)</f>
        <v>42744</v>
      </c>
      <c r="AR377" s="246">
        <f>_xll.qlIndexFixing($AT$1,AO377,TRUE,_xll.ohTrigger(Trigger,Trigger1M))</f>
        <v>-1.0831237552721973E-3</v>
      </c>
      <c r="AS377" s="246">
        <f>IFERROR(_xll.qlIndexFixing($AT$2,AO377,TRUE,_xll.ohTrigger(Trigger,Trigger1M)),#N/A)</f>
        <v>-1.0831237552721973E-3</v>
      </c>
    </row>
    <row r="378" spans="40:45" x14ac:dyDescent="0.2">
      <c r="AN378" s="100" t="s">
        <v>201</v>
      </c>
      <c r="AO378" s="101">
        <f>_xll.qlInterestRateIndexFixingDate($AT$2,AP378,Trigger)</f>
        <v>42744</v>
      </c>
      <c r="AP378" s="101">
        <f>_xll.qlCalendarAdvance(Calendar,AP377,AN378,"f",,Trigger)</f>
        <v>42744</v>
      </c>
      <c r="AQ378" s="101">
        <f>_xll.qlInterestRateIndexMaturity($AT$2,AP378,Trigger)</f>
        <v>42745</v>
      </c>
      <c r="AR378" s="246">
        <f>_xll.qlIndexFixing($AT$1,AO378,TRUE,_xll.ohTrigger(Trigger,Trigger1M))</f>
        <v>-1.0760884085003752E-3</v>
      </c>
      <c r="AS378" s="246">
        <f>IFERROR(_xll.qlIndexFixing($AT$2,AO378,TRUE,_xll.ohTrigger(Trigger,Trigger1M)),#N/A)</f>
        <v>-1.0760884085003752E-3</v>
      </c>
    </row>
    <row r="379" spans="40:45" x14ac:dyDescent="0.2">
      <c r="AN379" s="100" t="s">
        <v>201</v>
      </c>
      <c r="AO379" s="101">
        <f>_xll.qlInterestRateIndexFixingDate($AT$2,AP379,Trigger)</f>
        <v>42745</v>
      </c>
      <c r="AP379" s="101">
        <f>_xll.qlCalendarAdvance(Calendar,AP378,AN379,"f",,Trigger)</f>
        <v>42745</v>
      </c>
      <c r="AQ379" s="101">
        <f>_xll.qlInterestRateIndexMaturity($AT$2,AP379,Trigger)</f>
        <v>42746</v>
      </c>
      <c r="AR379" s="246">
        <f>_xll.qlIndexFixing($AT$1,AO379,TRUE,_xll.ohTrigger(Trigger,Trigger1M))</f>
        <v>-1.0715526649995866E-3</v>
      </c>
      <c r="AS379" s="246">
        <f>IFERROR(_xll.qlIndexFixing($AT$2,AO379,TRUE,_xll.ohTrigger(Trigger,Trigger1M)),#N/A)</f>
        <v>-1.0715526649995866E-3</v>
      </c>
    </row>
    <row r="380" spans="40:45" x14ac:dyDescent="0.2">
      <c r="AN380" s="100" t="s">
        <v>201</v>
      </c>
      <c r="AO380" s="101">
        <f>_xll.qlInterestRateIndexFixingDate($AT$2,AP380,Trigger)</f>
        <v>42746</v>
      </c>
      <c r="AP380" s="101">
        <f>_xll.qlCalendarAdvance(Calendar,AP379,AN380,"f",,Trigger)</f>
        <v>42746</v>
      </c>
      <c r="AQ380" s="101">
        <f>_xll.qlInterestRateIndexMaturity($AT$2,AP380,Trigger)</f>
        <v>42747</v>
      </c>
      <c r="AR380" s="246">
        <f>_xll.qlIndexFixing($AT$1,AO380,TRUE,_xll.ohTrigger(Trigger,Trigger1M))</f>
        <v>-1.0664070570998163E-3</v>
      </c>
      <c r="AS380" s="246">
        <f>IFERROR(_xll.qlIndexFixing($AT$2,AO380,TRUE,_xll.ohTrigger(Trigger,Trigger1M)),#N/A)</f>
        <v>-1.0664070570998163E-3</v>
      </c>
    </row>
    <row r="381" spans="40:45" x14ac:dyDescent="0.2">
      <c r="AN381" s="100" t="s">
        <v>201</v>
      </c>
      <c r="AO381" s="101">
        <f>_xll.qlInterestRateIndexFixingDate($AT$2,AP381,Trigger)</f>
        <v>42747</v>
      </c>
      <c r="AP381" s="101">
        <f>_xll.qlCalendarAdvance(Calendar,AP380,AN381,"f",,Trigger)</f>
        <v>42747</v>
      </c>
      <c r="AQ381" s="101">
        <f>_xll.qlInterestRateIndexMaturity($AT$2,AP381,Trigger)</f>
        <v>42748</v>
      </c>
      <c r="AR381" s="246">
        <f>_xll.qlIndexFixing($AT$1,AO381,TRUE,_xll.ohTrigger(Trigger,Trigger1M))</f>
        <v>-1.0606515845612563E-3</v>
      </c>
      <c r="AS381" s="246">
        <f>IFERROR(_xll.qlIndexFixing($AT$2,AO381,TRUE,_xll.ohTrigger(Trigger,Trigger1M)),#N/A)</f>
        <v>-1.0606515845612563E-3</v>
      </c>
    </row>
    <row r="382" spans="40:45" x14ac:dyDescent="0.2">
      <c r="AN382" s="100" t="s">
        <v>201</v>
      </c>
      <c r="AO382" s="101">
        <f>_xll.qlInterestRateIndexFixingDate($AT$2,AP382,Trigger)</f>
        <v>42748</v>
      </c>
      <c r="AP382" s="101">
        <f>_xll.qlCalendarAdvance(Calendar,AP381,AN382,"f",,Trigger)</f>
        <v>42748</v>
      </c>
      <c r="AQ382" s="101">
        <f>_xll.qlInterestRateIndexMaturity($AT$2,AP382,Trigger)</f>
        <v>42751</v>
      </c>
      <c r="AR382" s="246">
        <f>_xll.qlIndexFixing($AT$1,AO382,TRUE,_xll.ohTrigger(Trigger,Trigger1M))</f>
        <v>-1.0471047123505883E-3</v>
      </c>
      <c r="AS382" s="246">
        <f>IFERROR(_xll.qlIndexFixing($AT$2,AO382,TRUE,_xll.ohTrigger(Trigger,Trigger1M)),#N/A)</f>
        <v>-1.0471047123505883E-3</v>
      </c>
    </row>
    <row r="383" spans="40:45" x14ac:dyDescent="0.2">
      <c r="AN383" s="100" t="s">
        <v>201</v>
      </c>
      <c r="AO383" s="101">
        <f>_xll.qlInterestRateIndexFixingDate($AT$2,AP383,Trigger)</f>
        <v>42751</v>
      </c>
      <c r="AP383" s="101">
        <f>_xll.qlCalendarAdvance(Calendar,AP382,AN383,"f",,Trigger)</f>
        <v>42751</v>
      </c>
      <c r="AQ383" s="101">
        <f>_xll.qlInterestRateIndexMaturity($AT$2,AP383,Trigger)</f>
        <v>42752</v>
      </c>
      <c r="AR383" s="246">
        <f>_xll.qlIndexFixing($AT$1,AO383,TRUE,_xll.ohTrigger(Trigger,Trigger1M))</f>
        <v>-1.0315310493780316E-3</v>
      </c>
      <c r="AS383" s="246">
        <f>IFERROR(_xll.qlIndexFixing($AT$2,AO383,TRUE,_xll.ohTrigger(Trigger,Trigger1M)),#N/A)</f>
        <v>-1.0315310493780316E-3</v>
      </c>
    </row>
    <row r="384" spans="40:45" x14ac:dyDescent="0.2">
      <c r="AN384" s="100" t="s">
        <v>201</v>
      </c>
      <c r="AO384" s="101">
        <f>_xll.qlInterestRateIndexFixingDate($AT$2,AP384,Trigger)</f>
        <v>42752</v>
      </c>
      <c r="AP384" s="101">
        <f>_xll.qlCalendarAdvance(Calendar,AP383,AN384,"f",,Trigger)</f>
        <v>42752</v>
      </c>
      <c r="AQ384" s="101">
        <f>_xll.qlInterestRateIndexMaturity($AT$2,AP384,Trigger)</f>
        <v>42753</v>
      </c>
      <c r="AR384" s="246">
        <f>_xll.qlIndexFixing($AT$1,AO384,TRUE,_xll.ohTrigger(Trigger,Trigger1M))</f>
        <v>-1.0227262539652671E-3</v>
      </c>
      <c r="AS384" s="246">
        <f>IFERROR(_xll.qlIndexFixing($AT$2,AO384,TRUE,_xll.ohTrigger(Trigger,Trigger1M)),#N/A)</f>
        <v>-1.0227262539652671E-3</v>
      </c>
    </row>
    <row r="385" spans="40:45" x14ac:dyDescent="0.2">
      <c r="AN385" s="100" t="s">
        <v>201</v>
      </c>
      <c r="AO385" s="101">
        <f>_xll.qlInterestRateIndexFixingDate($AT$2,AP385,Trigger)</f>
        <v>42753</v>
      </c>
      <c r="AP385" s="101">
        <f>_xll.qlCalendarAdvance(Calendar,AP384,AN385,"f",,Trigger)</f>
        <v>42753</v>
      </c>
      <c r="AQ385" s="101">
        <f>_xll.qlInterestRateIndexMaturity($AT$2,AP385,Trigger)</f>
        <v>42754</v>
      </c>
      <c r="AR385" s="246">
        <f>_xll.qlIndexFixing($AT$1,AO385,TRUE,_xll.ohTrigger(Trigger,Trigger1M))</f>
        <v>-1.0133115938737447E-3</v>
      </c>
      <c r="AS385" s="246">
        <f>IFERROR(_xll.qlIndexFixing($AT$2,AO385,TRUE,_xll.ohTrigger(Trigger,Trigger1M)),#N/A)</f>
        <v>-1.0133115938737447E-3</v>
      </c>
    </row>
    <row r="386" spans="40:45" x14ac:dyDescent="0.2">
      <c r="AN386" s="100" t="s">
        <v>201</v>
      </c>
      <c r="AO386" s="101">
        <f>_xll.qlInterestRateIndexFixingDate($AT$2,AP386,Trigger)</f>
        <v>42754</v>
      </c>
      <c r="AP386" s="101">
        <f>_xll.qlCalendarAdvance(Calendar,AP385,AN386,"f",,Trigger)</f>
        <v>42754</v>
      </c>
      <c r="AQ386" s="101">
        <f>_xll.qlInterestRateIndexMaturity($AT$2,AP386,Trigger)</f>
        <v>42755</v>
      </c>
      <c r="AR386" s="246">
        <f>_xll.qlIndexFixing($AT$1,AO386,TRUE,_xll.ohTrigger(Trigger,Trigger1M))</f>
        <v>-1.0032870689835605E-3</v>
      </c>
      <c r="AS386" s="246">
        <f>IFERROR(_xll.qlIndexFixing($AT$2,AO386,TRUE,_xll.ohTrigger(Trigger,Trigger1M)),#N/A)</f>
        <v>-1.0032870689835605E-3</v>
      </c>
    </row>
    <row r="387" spans="40:45" x14ac:dyDescent="0.2">
      <c r="AN387" s="100" t="s">
        <v>201</v>
      </c>
      <c r="AO387" s="101">
        <f>_xll.qlInterestRateIndexFixingDate($AT$2,AP387,Trigger)</f>
        <v>42755</v>
      </c>
      <c r="AP387" s="101">
        <f>_xll.qlCalendarAdvance(Calendar,AP386,AN387,"f",,Trigger)</f>
        <v>42755</v>
      </c>
      <c r="AQ387" s="101">
        <f>_xll.qlInterestRateIndexMaturity($AT$2,AP387,Trigger)</f>
        <v>42758</v>
      </c>
      <c r="AR387" s="246">
        <f>_xll.qlIndexFixing($AT$1,AO387,TRUE,_xll.ohTrigger(Trigger,Trigger1M))</f>
        <v>-9.81202462360109E-4</v>
      </c>
      <c r="AS387" s="246">
        <f>IFERROR(_xll.qlIndexFixing($AT$2,AO387,TRUE,_xll.ohTrigger(Trigger,Trigger1M)),#N/A)</f>
        <v>-9.81202462360109E-4</v>
      </c>
    </row>
    <row r="388" spans="40:45" x14ac:dyDescent="0.2">
      <c r="AN388" s="100" t="s">
        <v>201</v>
      </c>
      <c r="AO388" s="101">
        <f>_xll.qlInterestRateIndexFixingDate($AT$2,AP388,Trigger)</f>
        <v>42758</v>
      </c>
      <c r="AP388" s="101">
        <f>_xll.qlCalendarAdvance(Calendar,AP387,AN388,"f",,Trigger)</f>
        <v>42758</v>
      </c>
      <c r="AQ388" s="101">
        <f>_xll.qlInterestRateIndexMaturity($AT$2,AP388,Trigger)</f>
        <v>42759</v>
      </c>
      <c r="AR388" s="246">
        <f>_xll.qlIndexFixing($AT$1,AO388,TRUE,_xll.ohTrigger(Trigger,Trigger1M))</f>
        <v>-9.5709032103652447E-4</v>
      </c>
      <c r="AS388" s="246">
        <f>IFERROR(_xll.qlIndexFixing($AT$2,AO388,TRUE,_xll.ohTrigger(Trigger,Trigger1M)),#N/A)</f>
        <v>-9.5709032103652447E-4</v>
      </c>
    </row>
    <row r="389" spans="40:45" x14ac:dyDescent="0.2">
      <c r="AN389" s="100" t="s">
        <v>201</v>
      </c>
      <c r="AO389" s="101">
        <f>_xll.qlInterestRateIndexFixingDate($AT$2,AP389,Trigger)</f>
        <v>42759</v>
      </c>
      <c r="AP389" s="101">
        <f>_xll.qlCalendarAdvance(Calendar,AP388,AN389,"f",,Trigger)</f>
        <v>42759</v>
      </c>
      <c r="AQ389" s="101">
        <f>_xll.qlInterestRateIndexMaturity($AT$2,AP389,Trigger)</f>
        <v>42760</v>
      </c>
      <c r="AR389" s="246">
        <f>_xll.qlIndexFixing($AT$1,AO389,TRUE,_xll.ohTrigger(Trigger,Trigger1M))</f>
        <v>-9.4657636784845067E-4</v>
      </c>
      <c r="AS389" s="246">
        <f>IFERROR(_xll.qlIndexFixing($AT$2,AO389,TRUE,_xll.ohTrigger(Trigger,Trigger1M)),#N/A)</f>
        <v>-9.4657636784845067E-4</v>
      </c>
    </row>
    <row r="390" spans="40:45" x14ac:dyDescent="0.2">
      <c r="AN390" s="100" t="s">
        <v>201</v>
      </c>
      <c r="AO390" s="101">
        <f>_xll.qlInterestRateIndexFixingDate($AT$2,AP390,Trigger)</f>
        <v>42760</v>
      </c>
      <c r="AP390" s="101">
        <f>_xll.qlCalendarAdvance(Calendar,AP389,AN390,"f",,Trigger)</f>
        <v>42760</v>
      </c>
      <c r="AQ390" s="101">
        <f>_xll.qlInterestRateIndexMaturity($AT$2,AP390,Trigger)</f>
        <v>42761</v>
      </c>
      <c r="AR390" s="246">
        <f>_xll.qlIndexFixing($AT$1,AO390,TRUE,_xll.ohTrigger(Trigger,Trigger1M))</f>
        <v>-9.3859773337534591E-4</v>
      </c>
      <c r="AS390" s="246">
        <f>IFERROR(_xll.qlIndexFixing($AT$2,AO390,TRUE,_xll.ohTrigger(Trigger,Trigger1M)),#N/A)</f>
        <v>-9.3859773337534591E-4</v>
      </c>
    </row>
    <row r="391" spans="40:45" x14ac:dyDescent="0.2">
      <c r="AN391" s="100" t="s">
        <v>201</v>
      </c>
      <c r="AO391" s="101">
        <f>_xll.qlInterestRateIndexFixingDate($AT$2,AP391,Trigger)</f>
        <v>42761</v>
      </c>
      <c r="AP391" s="101">
        <f>_xll.qlCalendarAdvance(Calendar,AP390,AN391,"f",,Trigger)</f>
        <v>42761</v>
      </c>
      <c r="AQ391" s="101">
        <f>_xll.qlInterestRateIndexMaturity($AT$2,AP391,Trigger)</f>
        <v>42762</v>
      </c>
      <c r="AR391" s="246">
        <f>_xll.qlIndexFixing($AT$1,AO391,TRUE,_xll.ohTrigger(Trigger,Trigger1M))</f>
        <v>-9.308871651114714E-4</v>
      </c>
      <c r="AS391" s="246">
        <f>IFERROR(_xll.qlIndexFixing($AT$2,AO391,TRUE,_xll.ohTrigger(Trigger,Trigger1M)),#N/A)</f>
        <v>-9.308871651114714E-4</v>
      </c>
    </row>
    <row r="392" spans="40:45" x14ac:dyDescent="0.2">
      <c r="AN392" s="100" t="s">
        <v>201</v>
      </c>
      <c r="AO392" s="101">
        <f>_xll.qlInterestRateIndexFixingDate($AT$2,AP392,Trigger)</f>
        <v>42762</v>
      </c>
      <c r="AP392" s="101">
        <f>_xll.qlCalendarAdvance(Calendar,AP391,AN392,"f",,Trigger)</f>
        <v>42762</v>
      </c>
      <c r="AQ392" s="101">
        <f>_xll.qlInterestRateIndexMaturity($AT$2,AP392,Trigger)</f>
        <v>42765</v>
      </c>
      <c r="AR392" s="246">
        <f>_xll.qlIndexFixing($AT$1,AO392,TRUE,_xll.ohTrigger(Trigger,Trigger1M))</f>
        <v>-9.1635725012029212E-4</v>
      </c>
      <c r="AS392" s="246">
        <f>IFERROR(_xll.qlIndexFixing($AT$2,AO392,TRUE,_xll.ohTrigger(Trigger,Trigger1M)),#N/A)</f>
        <v>-9.1635725012029212E-4</v>
      </c>
    </row>
    <row r="393" spans="40:45" x14ac:dyDescent="0.2">
      <c r="AN393" s="100" t="s">
        <v>201</v>
      </c>
      <c r="AO393" s="101">
        <f>_xll.qlInterestRateIndexFixingDate($AT$2,AP393,Trigger)</f>
        <v>42765</v>
      </c>
      <c r="AP393" s="101">
        <f>_xll.qlCalendarAdvance(Calendar,AP392,AN393,"f",,Trigger)</f>
        <v>42765</v>
      </c>
      <c r="AQ393" s="101">
        <f>_xll.qlInterestRateIndexMaturity($AT$2,AP393,Trigger)</f>
        <v>42766</v>
      </c>
      <c r="AR393" s="246">
        <f>_xll.qlIndexFixing($AT$1,AO393,TRUE,_xll.ohTrigger(Trigger,Trigger1M))</f>
        <v>-9.0272555430814805E-4</v>
      </c>
      <c r="AS393" s="246">
        <f>IFERROR(_xll.qlIndexFixing($AT$2,AO393,TRUE,_xll.ohTrigger(Trigger,Trigger1M)),#N/A)</f>
        <v>-9.0272555430814805E-4</v>
      </c>
    </row>
    <row r="394" spans="40:45" x14ac:dyDescent="0.2">
      <c r="AN394" s="100" t="s">
        <v>201</v>
      </c>
      <c r="AO394" s="101">
        <f>_xll.qlInterestRateIndexFixingDate($AT$2,AP394,Trigger)</f>
        <v>42766</v>
      </c>
      <c r="AP394" s="101">
        <f>_xll.qlCalendarAdvance(Calendar,AP393,AN394,"f",,Trigger)</f>
        <v>42766</v>
      </c>
      <c r="AQ394" s="101">
        <f>_xll.qlInterestRateIndexMaturity($AT$2,AP394,Trigger)</f>
        <v>42767</v>
      </c>
      <c r="AR394" s="246">
        <f>_xll.qlIndexFixing($AT$1,AO394,TRUE,_xll.ohTrigger(Trigger,Trigger1M))</f>
        <v>-8.9635531741016905E-4</v>
      </c>
      <c r="AS394" s="246">
        <f>IFERROR(_xll.qlIndexFixing($AT$2,AO394,TRUE,_xll.ohTrigger(Trigger,Trigger1M)),#N/A)</f>
        <v>-8.9635531741016905E-4</v>
      </c>
    </row>
    <row r="395" spans="40:45" x14ac:dyDescent="0.2">
      <c r="AN395" s="100" t="s">
        <v>201</v>
      </c>
      <c r="AO395" s="101">
        <f>_xll.qlInterestRateIndexFixingDate($AT$2,AP395,Trigger)</f>
        <v>42767</v>
      </c>
      <c r="AP395" s="101">
        <f>_xll.qlCalendarAdvance(Calendar,AP394,AN395,"f",,Trigger)</f>
        <v>42767</v>
      </c>
      <c r="AQ395" s="101">
        <f>_xll.qlInterestRateIndexMaturity($AT$2,AP395,Trigger)</f>
        <v>42768</v>
      </c>
      <c r="AR395" s="246">
        <f>_xll.qlIndexFixing($AT$1,AO395,TRUE,_xll.ohTrigger(Trigger,Trigger1M))</f>
        <v>-8.9025314672142031E-4</v>
      </c>
      <c r="AS395" s="246">
        <f>IFERROR(_xll.qlIndexFixing($AT$2,AO395,TRUE,_xll.ohTrigger(Trigger,Trigger1M)),#N/A)</f>
        <v>-8.9025314672142031E-4</v>
      </c>
    </row>
    <row r="396" spans="40:45" x14ac:dyDescent="0.2">
      <c r="AN396" s="100" t="s">
        <v>201</v>
      </c>
      <c r="AO396" s="101">
        <f>_xll.qlInterestRateIndexFixingDate($AT$2,AP396,Trigger)</f>
        <v>42768</v>
      </c>
      <c r="AP396" s="101">
        <f>_xll.qlCalendarAdvance(Calendar,AP395,AN396,"f",,Trigger)</f>
        <v>42768</v>
      </c>
      <c r="AQ396" s="101">
        <f>_xll.qlInterestRateIndexMaturity($AT$2,AP396,Trigger)</f>
        <v>42769</v>
      </c>
      <c r="AR396" s="246">
        <f>_xll.qlIndexFixing($AT$1,AO396,TRUE,_xll.ohTrigger(Trigger,Trigger1M))</f>
        <v>-8.8441904228186985E-4</v>
      </c>
      <c r="AS396" s="246">
        <f>IFERROR(_xll.qlIndexFixing($AT$2,AO396,TRUE,_xll.ohTrigger(Trigger,Trigger1M)),#N/A)</f>
        <v>-8.8441904228186985E-4</v>
      </c>
    </row>
    <row r="397" spans="40:45" x14ac:dyDescent="0.2">
      <c r="AN397" s="100" t="s">
        <v>201</v>
      </c>
      <c r="AO397" s="101">
        <f>_xll.qlInterestRateIndexFixingDate($AT$2,AP397,Trigger)</f>
        <v>42769</v>
      </c>
      <c r="AP397" s="101">
        <f>_xll.qlCalendarAdvance(Calendar,AP396,AN397,"f",,Trigger)</f>
        <v>42769</v>
      </c>
      <c r="AQ397" s="101">
        <f>_xll.qlInterestRateIndexMaturity($AT$2,AP397,Trigger)</f>
        <v>42772</v>
      </c>
      <c r="AR397" s="246">
        <f>_xll.qlIndexFixing($AT$1,AO397,TRUE,_xll.ohTrigger(Trigger,Trigger1M))</f>
        <v>-8.736422679289646E-4</v>
      </c>
      <c r="AS397" s="246">
        <f>IFERROR(_xll.qlIndexFixing($AT$2,AO397,TRUE,_xll.ohTrigger(Trigger,Trigger1M)),#N/A)</f>
        <v>-8.736422679289646E-4</v>
      </c>
    </row>
    <row r="398" spans="40:45" x14ac:dyDescent="0.2">
      <c r="AN398" s="100" t="s">
        <v>201</v>
      </c>
      <c r="AO398" s="101">
        <f>_xll.qlInterestRateIndexFixingDate($AT$2,AP398,Trigger)</f>
        <v>42772</v>
      </c>
      <c r="AP398" s="101">
        <f>_xll.qlCalendarAdvance(Calendar,AP397,AN398,"f",,Trigger)</f>
        <v>42772</v>
      </c>
      <c r="AQ398" s="101">
        <f>_xll.qlInterestRateIndexMaturity($AT$2,AP398,Trigger)</f>
        <v>42773</v>
      </c>
      <c r="AR398" s="246">
        <f>_xll.qlIndexFixing($AT$1,AO398,TRUE,_xll.ohTrigger(Trigger,Trigger1M))</f>
        <v>-8.6376328829462778E-4</v>
      </c>
      <c r="AS398" s="246">
        <f>IFERROR(_xll.qlIndexFixing($AT$2,AO398,TRUE,_xll.ohTrigger(Trigger,Trigger1M)),#N/A)</f>
        <v>-8.6376328829462778E-4</v>
      </c>
    </row>
    <row r="399" spans="40:45" x14ac:dyDescent="0.2">
      <c r="AN399" s="100" t="s">
        <v>201</v>
      </c>
      <c r="AO399" s="101">
        <f>_xll.qlInterestRateIndexFixingDate($AT$2,AP399,Trigger)</f>
        <v>42773</v>
      </c>
      <c r="AP399" s="101">
        <f>_xll.qlCalendarAdvance(Calendar,AP398,AN399,"f",,Trigger)</f>
        <v>42773</v>
      </c>
      <c r="AQ399" s="101">
        <f>_xll.qlInterestRateIndexMaturity($AT$2,AP399,Trigger)</f>
        <v>42774</v>
      </c>
      <c r="AR399" s="246">
        <f>_xll.qlIndexFixing($AT$1,AO399,TRUE,_xll.ohTrigger(Trigger,Trigger1M))</f>
        <v>-8.5926951570058918E-4</v>
      </c>
      <c r="AS399" s="246">
        <f>IFERROR(_xll.qlIndexFixing($AT$2,AO399,TRUE,_xll.ohTrigger(Trigger,Trigger1M)),#N/A)</f>
        <v>-8.5926951570058918E-4</v>
      </c>
    </row>
    <row r="400" spans="40:45" x14ac:dyDescent="0.2">
      <c r="AN400" s="100" t="s">
        <v>201</v>
      </c>
      <c r="AO400" s="101">
        <f>_xll.qlInterestRateIndexFixingDate($AT$2,AP400,Trigger)</f>
        <v>42774</v>
      </c>
      <c r="AP400" s="101">
        <f>_xll.qlCalendarAdvance(Calendar,AP399,AN400,"f",,Trigger)</f>
        <v>42774</v>
      </c>
      <c r="AQ400" s="101">
        <f>_xll.qlInterestRateIndexMaturity($AT$2,AP400,Trigger)</f>
        <v>42775</v>
      </c>
      <c r="AR400" s="246">
        <f>_xll.qlIndexFixing($AT$1,AO400,TRUE,_xll.ohTrigger(Trigger,Trigger1M))</f>
        <v>-8.5504380955558901E-4</v>
      </c>
      <c r="AS400" s="246">
        <f>IFERROR(_xll.qlIndexFixing($AT$2,AO400,TRUE,_xll.ohTrigger(Trigger,Trigger1M)),#N/A)</f>
        <v>-8.5504380955558901E-4</v>
      </c>
    </row>
    <row r="401" spans="40:45" x14ac:dyDescent="0.2">
      <c r="AN401" s="100" t="s">
        <v>201</v>
      </c>
      <c r="AO401" s="101">
        <f>_xll.qlInterestRateIndexFixingDate($AT$2,AP401,Trigger)</f>
        <v>42775</v>
      </c>
      <c r="AP401" s="101">
        <f>_xll.qlCalendarAdvance(Calendar,AP400,AN401,"f",,Trigger)</f>
        <v>42775</v>
      </c>
      <c r="AQ401" s="101">
        <f>_xll.qlInterestRateIndexMaturity($AT$2,AP401,Trigger)</f>
        <v>42776</v>
      </c>
      <c r="AR401" s="246">
        <f>_xll.qlIndexFixing($AT$1,AO401,TRUE,_xll.ohTrigger(Trigger,Trigger1M))</f>
        <v>-8.5108616969975515E-4</v>
      </c>
      <c r="AS401" s="246">
        <f>IFERROR(_xll.qlIndexFixing($AT$2,AO401,TRUE,_xll.ohTrigger(Trigger,Trigger1M)),#N/A)</f>
        <v>-8.5108616969975515E-4</v>
      </c>
    </row>
    <row r="402" spans="40:45" x14ac:dyDescent="0.2">
      <c r="AN402" s="100" t="s">
        <v>201</v>
      </c>
      <c r="AO402" s="101">
        <f>_xll.qlInterestRateIndexFixingDate($AT$2,AP402,Trigger)</f>
        <v>42776</v>
      </c>
      <c r="AP402" s="101">
        <f>_xll.qlCalendarAdvance(Calendar,AP401,AN402,"f",,Trigger)</f>
        <v>42776</v>
      </c>
      <c r="AQ402" s="101">
        <f>_xll.qlInterestRateIndexMaturity($AT$2,AP402,Trigger)</f>
        <v>42779</v>
      </c>
      <c r="AR402" s="246">
        <f>_xll.qlIndexFixing($AT$1,AO402,TRUE,_xll.ohTrigger(Trigger,Trigger1M))</f>
        <v>-8.4406246577461985E-4</v>
      </c>
      <c r="AS402" s="246">
        <f>IFERROR(_xll.qlIndexFixing($AT$2,AO402,TRUE,_xll.ohTrigger(Trigger,Trigger1M)),#N/A)</f>
        <v>-8.4406246577461985E-4</v>
      </c>
    </row>
    <row r="403" spans="40:45" x14ac:dyDescent="0.2">
      <c r="AN403" s="100" t="s">
        <v>201</v>
      </c>
      <c r="AO403" s="101">
        <f>_xll.qlInterestRateIndexFixingDate($AT$2,AP403,Trigger)</f>
        <v>42779</v>
      </c>
      <c r="AP403" s="101">
        <f>_xll.qlCalendarAdvance(Calendar,AP402,AN403,"f",,Trigger)</f>
        <v>42779</v>
      </c>
      <c r="AQ403" s="101">
        <f>_xll.qlInterestRateIndexMaturity($AT$2,AP403,Trigger)</f>
        <v>42780</v>
      </c>
      <c r="AR403" s="246">
        <f>_xll.qlIndexFixing($AT$1,AO403,TRUE,_xll.ohTrigger(Trigger,Trigger1M))</f>
        <v>-8.379362746468999E-4</v>
      </c>
      <c r="AS403" s="246">
        <f>IFERROR(_xll.qlIndexFixing($AT$2,AO403,TRUE,_xll.ohTrigger(Trigger,Trigger1M)),#N/A)</f>
        <v>-8.379362746468999E-4</v>
      </c>
    </row>
    <row r="404" spans="40:45" x14ac:dyDescent="0.2">
      <c r="AN404" s="100" t="s">
        <v>201</v>
      </c>
      <c r="AO404" s="101">
        <f>_xll.qlInterestRateIndexFixingDate($AT$2,AP404,Trigger)</f>
        <v>42780</v>
      </c>
      <c r="AP404" s="101">
        <f>_xll.qlCalendarAdvance(Calendar,AP403,AN404,"f",,Trigger)</f>
        <v>42780</v>
      </c>
      <c r="AQ404" s="101">
        <f>_xll.qlInterestRateIndexMaturity($AT$2,AP404,Trigger)</f>
        <v>42781</v>
      </c>
      <c r="AR404" s="246">
        <f>_xll.qlIndexFixing($AT$1,AO404,TRUE,_xll.ohTrigger(Trigger,Trigger1M))</f>
        <v>-8.3531896687638607E-4</v>
      </c>
      <c r="AS404" s="246">
        <f>IFERROR(_xll.qlIndexFixing($AT$2,AO404,TRUE,_xll.ohTrigger(Trigger,Trigger1M)),#N/A)</f>
        <v>-8.3531896687638607E-4</v>
      </c>
    </row>
    <row r="405" spans="40:45" x14ac:dyDescent="0.2">
      <c r="AN405" s="100" t="s">
        <v>201</v>
      </c>
      <c r="AO405" s="101">
        <f>_xll.qlInterestRateIndexFixingDate($AT$2,AP405,Trigger)</f>
        <v>42781</v>
      </c>
      <c r="AP405" s="101">
        <f>_xll.qlCalendarAdvance(Calendar,AP404,AN405,"f",,Trigger)</f>
        <v>42781</v>
      </c>
      <c r="AQ405" s="101">
        <f>_xll.qlInterestRateIndexMaturity($AT$2,AP405,Trigger)</f>
        <v>42782</v>
      </c>
      <c r="AR405" s="246">
        <f>_xll.qlIndexFixing($AT$1,AO405,TRUE,_xll.ohTrigger(Trigger,Trigger1M))</f>
        <v>-8.3296972563484672E-4</v>
      </c>
      <c r="AS405" s="246">
        <f>IFERROR(_xll.qlIndexFixing($AT$2,AO405,TRUE,_xll.ohTrigger(Trigger,Trigger1M)),#N/A)</f>
        <v>-8.3296972563484672E-4</v>
      </c>
    </row>
    <row r="406" spans="40:45" x14ac:dyDescent="0.2">
      <c r="AN406" s="100" t="s">
        <v>201</v>
      </c>
      <c r="AO406" s="101">
        <f>_xll.qlInterestRateIndexFixingDate($AT$2,AP406,Trigger)</f>
        <v>42782</v>
      </c>
      <c r="AP406" s="101">
        <f>_xll.qlCalendarAdvance(Calendar,AP405,AN406,"f",,Trigger)</f>
        <v>42782</v>
      </c>
      <c r="AQ406" s="101">
        <f>_xll.qlInterestRateIndexMaturity($AT$2,AP406,Trigger)</f>
        <v>42783</v>
      </c>
      <c r="AR406" s="246">
        <f>_xll.qlIndexFixing($AT$1,AO406,TRUE,_xll.ohTrigger(Trigger,Trigger1M))</f>
        <v>-8.3088855080237778E-4</v>
      </c>
      <c r="AS406" s="246">
        <f>IFERROR(_xll.qlIndexFixing($AT$2,AO406,TRUE,_xll.ohTrigger(Trigger,Trigger1M)),#N/A)</f>
        <v>-8.3088855080237778E-4</v>
      </c>
    </row>
    <row r="407" spans="40:45" x14ac:dyDescent="0.2">
      <c r="AN407" s="100" t="s">
        <v>201</v>
      </c>
      <c r="AO407" s="101">
        <f>_xll.qlInterestRateIndexFixingDate($AT$2,AP407,Trigger)</f>
        <v>42783</v>
      </c>
      <c r="AP407" s="101">
        <f>_xll.qlCalendarAdvance(Calendar,AP406,AN407,"f",,Trigger)</f>
        <v>42783</v>
      </c>
      <c r="AQ407" s="101">
        <f>_xll.qlInterestRateIndexMaturity($AT$2,AP407,Trigger)</f>
        <v>42786</v>
      </c>
      <c r="AR407" s="246">
        <f>_xll.qlIndexFixing($AT$1,AO407,TRUE,_xll.ohTrigger(Trigger,Trigger1M))</f>
        <v>-8.2761785339613425E-4</v>
      </c>
      <c r="AS407" s="246">
        <f>IFERROR(_xll.qlIndexFixing($AT$2,AO407,TRUE,_xll.ohTrigger(Trigger,Trigger1M)),#N/A)</f>
        <v>-8.2761785339613425E-4</v>
      </c>
    </row>
    <row r="408" spans="40:45" x14ac:dyDescent="0.2">
      <c r="AN408" s="100" t="s">
        <v>201</v>
      </c>
      <c r="AO408" s="101">
        <f>_xll.qlInterestRateIndexFixingDate($AT$2,AP408,Trigger)</f>
        <v>42786</v>
      </c>
      <c r="AP408" s="101">
        <f>_xll.qlCalendarAdvance(Calendar,AP407,AN408,"f",,Trigger)</f>
        <v>42786</v>
      </c>
      <c r="AQ408" s="101">
        <f>_xll.qlInterestRateIndexMaturity($AT$2,AP408,Trigger)</f>
        <v>42787</v>
      </c>
      <c r="AR408" s="246">
        <f>_xll.qlIndexFixing($AT$1,AO408,TRUE,_xll.ohTrigger(Trigger,Trigger1M))</f>
        <v>-8.2524451604282234E-4</v>
      </c>
      <c r="AS408" s="246">
        <f>IFERROR(_xll.qlIndexFixing($AT$2,AO408,TRUE,_xll.ohTrigger(Trigger,Trigger1M)),#N/A)</f>
        <v>-8.2524451604282234E-4</v>
      </c>
    </row>
    <row r="409" spans="40:45" x14ac:dyDescent="0.2">
      <c r="AN409" s="100" t="s">
        <v>201</v>
      </c>
      <c r="AO409" s="101">
        <f>_xll.qlInterestRateIndexFixingDate($AT$2,AP409,Trigger)</f>
        <v>42787</v>
      </c>
      <c r="AP409" s="101">
        <f>_xll.qlCalendarAdvance(Calendar,AP408,AN409,"f",,Trigger)</f>
        <v>42787</v>
      </c>
      <c r="AQ409" s="101">
        <f>_xll.qlInterestRateIndexMaturity($AT$2,AP409,Trigger)</f>
        <v>42788</v>
      </c>
      <c r="AR409" s="246">
        <f>_xll.qlIndexFixing($AT$1,AO409,TRUE,_xll.ohTrigger(Trigger,Trigger1M))</f>
        <v>-8.2450367357544962E-4</v>
      </c>
      <c r="AS409" s="246">
        <f>IFERROR(_xll.qlIndexFixing($AT$2,AO409,TRUE,_xll.ohTrigger(Trigger,Trigger1M)),#N/A)</f>
        <v>-8.2450367357544962E-4</v>
      </c>
    </row>
    <row r="410" spans="40:45" x14ac:dyDescent="0.2">
      <c r="AN410" s="100" t="s">
        <v>201</v>
      </c>
      <c r="AO410" s="101">
        <f>_xll.qlInterestRateIndexFixingDate($AT$2,AP410,Trigger)</f>
        <v>42788</v>
      </c>
      <c r="AP410" s="101">
        <f>_xll.qlCalendarAdvance(Calendar,AP409,AN410,"f",,Trigger)</f>
        <v>42788</v>
      </c>
      <c r="AQ410" s="101">
        <f>_xll.qlInterestRateIndexMaturity($AT$2,AP410,Trigger)</f>
        <v>42789</v>
      </c>
      <c r="AR410" s="246">
        <f>_xll.qlIndexFixing($AT$1,AO410,TRUE,_xll.ohTrigger(Trigger,Trigger1M))</f>
        <v>-8.2403089747717928E-4</v>
      </c>
      <c r="AS410" s="246">
        <f>IFERROR(_xll.qlIndexFixing($AT$2,AO410,TRUE,_xll.ohTrigger(Trigger,Trigger1M)),#N/A)</f>
        <v>-8.2403089747717928E-4</v>
      </c>
    </row>
    <row r="411" spans="40:45" x14ac:dyDescent="0.2">
      <c r="AN411" s="100" t="s">
        <v>201</v>
      </c>
      <c r="AO411" s="101">
        <f>_xll.qlInterestRateIndexFixingDate($AT$2,AP411,Trigger)</f>
        <v>42789</v>
      </c>
      <c r="AP411" s="101">
        <f>_xll.qlCalendarAdvance(Calendar,AP410,AN411,"f",,Trigger)</f>
        <v>42789</v>
      </c>
      <c r="AQ411" s="101">
        <f>_xll.qlInterestRateIndexMaturity($AT$2,AP411,Trigger)</f>
        <v>42790</v>
      </c>
      <c r="AR411" s="246">
        <f>_xll.qlIndexFixing($AT$1,AO411,TRUE,_xll.ohTrigger(Trigger,Trigger1M))</f>
        <v>-8.2382618790788342E-4</v>
      </c>
      <c r="AS411" s="246">
        <f>IFERROR(_xll.qlIndexFixing($AT$2,AO411,TRUE,_xll.ohTrigger(Trigger,Trigger1M)),#N/A)</f>
        <v>-8.2382618790788342E-4</v>
      </c>
    </row>
    <row r="412" spans="40:45" x14ac:dyDescent="0.2">
      <c r="AN412" s="100" t="s">
        <v>201</v>
      </c>
      <c r="AO412" s="101">
        <f>_xll.qlInterestRateIndexFixingDate($AT$2,AP412,Trigger)</f>
        <v>42790</v>
      </c>
      <c r="AP412" s="101">
        <f>_xll.qlCalendarAdvance(Calendar,AP411,AN412,"f",,Trigger)</f>
        <v>42790</v>
      </c>
      <c r="AQ412" s="101">
        <f>_xll.qlInterestRateIndexMaturity($AT$2,AP412,Trigger)</f>
        <v>42793</v>
      </c>
      <c r="AR412" s="246">
        <f>_xll.qlIndexFixing($AT$1,AO412,TRUE,_xll.ohTrigger(Trigger,Trigger1M))</f>
        <v>-8.1597970645663764E-4</v>
      </c>
      <c r="AS412" s="246">
        <f>IFERROR(_xll.qlIndexFixing($AT$2,AO412,TRUE,_xll.ohTrigger(Trigger,Trigger1M)),#N/A)</f>
        <v>-8.1597970645663764E-4</v>
      </c>
    </row>
    <row r="413" spans="40:45" x14ac:dyDescent="0.2">
      <c r="AN413" s="100" t="s">
        <v>201</v>
      </c>
      <c r="AO413" s="101">
        <f>_xll.qlInterestRateIndexFixingDate($AT$2,AP413,Trigger)</f>
        <v>42793</v>
      </c>
      <c r="AP413" s="101">
        <f>_xll.qlCalendarAdvance(Calendar,AP412,AN413,"f",,Trigger)</f>
        <v>42793</v>
      </c>
      <c r="AQ413" s="101">
        <f>_xll.qlInterestRateIndexMaturity($AT$2,AP413,Trigger)</f>
        <v>42794</v>
      </c>
      <c r="AR413" s="246">
        <f>_xll.qlIndexFixing($AT$1,AO413,TRUE,_xll.ohTrigger(Trigger,Trigger1M))</f>
        <v>-8.0633983566169576E-4</v>
      </c>
      <c r="AS413" s="246">
        <f>IFERROR(_xll.qlIndexFixing($AT$2,AO413,TRUE,_xll.ohTrigger(Trigger,Trigger1M)),#N/A)</f>
        <v>-8.0633983566169576E-4</v>
      </c>
    </row>
    <row r="414" spans="40:45" x14ac:dyDescent="0.2">
      <c r="AN414" s="100" t="s">
        <v>201</v>
      </c>
      <c r="AO414" s="101">
        <f>_xll.qlInterestRateIndexFixingDate($AT$2,AP414,Trigger)</f>
        <v>42794</v>
      </c>
      <c r="AP414" s="101">
        <f>_xll.qlCalendarAdvance(Calendar,AP413,AN414,"f",,Trigger)</f>
        <v>42794</v>
      </c>
      <c r="AQ414" s="101">
        <f>_xll.qlInterestRateIndexMaturity($AT$2,AP414,Trigger)</f>
        <v>42795</v>
      </c>
      <c r="AR414" s="246">
        <f>_xll.qlIndexFixing($AT$1,AO414,TRUE,_xll.ohTrigger(Trigger,Trigger1M))</f>
        <v>-8.0201926080381014E-4</v>
      </c>
      <c r="AS414" s="246">
        <f>IFERROR(_xll.qlIndexFixing($AT$2,AO414,TRUE,_xll.ohTrigger(Trigger,Trigger1M)),#N/A)</f>
        <v>-8.0201926080381014E-4</v>
      </c>
    </row>
    <row r="415" spans="40:45" x14ac:dyDescent="0.2">
      <c r="AN415" s="100" t="s">
        <v>201</v>
      </c>
      <c r="AO415" s="101">
        <f>_xll.qlInterestRateIndexFixingDate($AT$2,AP415,Trigger)</f>
        <v>42795</v>
      </c>
      <c r="AP415" s="101">
        <f>_xll.qlCalendarAdvance(Calendar,AP414,AN415,"f",,Trigger)</f>
        <v>42795</v>
      </c>
      <c r="AQ415" s="101">
        <f>_xll.qlInterestRateIndexMaturity($AT$2,AP415,Trigger)</f>
        <v>42796</v>
      </c>
      <c r="AR415" s="246">
        <f>_xll.qlIndexFixing($AT$1,AO415,TRUE,_xll.ohTrigger(Trigger,Trigger1M))</f>
        <v>-7.9799885727371844E-4</v>
      </c>
      <c r="AS415" s="246">
        <f>IFERROR(_xll.qlIndexFixing($AT$2,AO415,TRUE,_xll.ohTrigger(Trigger,Trigger1M)),#N/A)</f>
        <v>-7.9799885727371844E-4</v>
      </c>
    </row>
    <row r="416" spans="40:45" x14ac:dyDescent="0.2">
      <c r="AN416" s="100" t="s">
        <v>201</v>
      </c>
      <c r="AO416" s="101">
        <f>_xll.qlInterestRateIndexFixingDate($AT$2,AP416,Trigger)</f>
        <v>42796</v>
      </c>
      <c r="AP416" s="101">
        <f>_xll.qlCalendarAdvance(Calendar,AP415,AN416,"f",,Trigger)</f>
        <v>42796</v>
      </c>
      <c r="AQ416" s="101">
        <f>_xll.qlInterestRateIndexMaturity($AT$2,AP416,Trigger)</f>
        <v>42797</v>
      </c>
      <c r="AR416" s="246">
        <f>_xll.qlIndexFixing($AT$1,AO416,TRUE,_xll.ohTrigger(Trigger,Trigger1M))</f>
        <v>-7.9427862491154855E-4</v>
      </c>
      <c r="AS416" s="246">
        <f>IFERROR(_xll.qlIndexFixing($AT$2,AO416,TRUE,_xll.ohTrigger(Trigger,Trigger1M)),#N/A)</f>
        <v>-7.9427862491154855E-4</v>
      </c>
    </row>
    <row r="417" spans="40:45" x14ac:dyDescent="0.2">
      <c r="AN417" s="100" t="s">
        <v>201</v>
      </c>
      <c r="AO417" s="101">
        <f>_xll.qlInterestRateIndexFixingDate($AT$2,AP417,Trigger)</f>
        <v>42797</v>
      </c>
      <c r="AP417" s="101">
        <f>_xll.qlCalendarAdvance(Calendar,AP416,AN417,"f",,Trigger)</f>
        <v>42797</v>
      </c>
      <c r="AQ417" s="101">
        <f>_xll.qlInterestRateIndexMaturity($AT$2,AP417,Trigger)</f>
        <v>42800</v>
      </c>
      <c r="AR417" s="246">
        <f>_xll.qlIndexFixing($AT$1,AO417,TRUE,_xll.ohTrigger(Trigger,Trigger1M))</f>
        <v>-7.8783700692586223E-4</v>
      </c>
      <c r="AS417" s="246">
        <f>IFERROR(_xll.qlIndexFixing($AT$2,AO417,TRUE,_xll.ohTrigger(Trigger,Trigger1M)),#N/A)</f>
        <v>-7.8783700692586223E-4</v>
      </c>
    </row>
    <row r="418" spans="40:45" x14ac:dyDescent="0.2">
      <c r="AN418" s="100" t="s">
        <v>201</v>
      </c>
      <c r="AO418" s="101">
        <f>_xll.qlInterestRateIndexFixingDate($AT$2,AP418,Trigger)</f>
        <v>42800</v>
      </c>
      <c r="AP418" s="101">
        <f>_xll.qlCalendarAdvance(Calendar,AP417,AN418,"f",,Trigger)</f>
        <v>42800</v>
      </c>
      <c r="AQ418" s="101">
        <f>_xll.qlInterestRateIndexMaturity($AT$2,AP418,Trigger)</f>
        <v>42801</v>
      </c>
      <c r="AR418" s="246">
        <f>_xll.qlIndexFixing($AT$1,AO418,TRUE,_xll.ohTrigger(Trigger,Trigger1M))</f>
        <v>-7.8239940810131969E-4</v>
      </c>
      <c r="AS418" s="246">
        <f>IFERROR(_xll.qlIndexFixing($AT$2,AO418,TRUE,_xll.ohTrigger(Trigger,Trigger1M)),#N/A)</f>
        <v>-7.8239940810131969E-4</v>
      </c>
    </row>
    <row r="419" spans="40:45" x14ac:dyDescent="0.2">
      <c r="AN419" s="100" t="s">
        <v>201</v>
      </c>
      <c r="AO419" s="101">
        <f>_xll.qlInterestRateIndexFixingDate($AT$2,AP419,Trigger)</f>
        <v>42801</v>
      </c>
      <c r="AP419" s="101">
        <f>_xll.qlCalendarAdvance(Calendar,AP418,AN419,"f",,Trigger)</f>
        <v>42801</v>
      </c>
      <c r="AQ419" s="101">
        <f>_xll.qlInterestRateIndexMaturity($AT$2,AP419,Trigger)</f>
        <v>42802</v>
      </c>
      <c r="AR419" s="246">
        <f>_xll.qlIndexFixing($AT$1,AO419,TRUE,_xll.ohTrigger(Trigger,Trigger1M))</f>
        <v>-7.8018003205837516E-4</v>
      </c>
      <c r="AS419" s="246">
        <f>IFERROR(_xll.qlIndexFixing($AT$2,AO419,TRUE,_xll.ohTrigger(Trigger,Trigger1M)),#N/A)</f>
        <v>-7.8018003205837516E-4</v>
      </c>
    </row>
    <row r="420" spans="40:45" x14ac:dyDescent="0.2">
      <c r="AN420" s="100" t="s">
        <v>201</v>
      </c>
      <c r="AO420" s="101">
        <f>_xll.qlInterestRateIndexFixingDate($AT$2,AP420,Trigger)</f>
        <v>42802</v>
      </c>
      <c r="AP420" s="101">
        <f>_xll.qlCalendarAdvance(Calendar,AP419,AN420,"f",,Trigger)</f>
        <v>42802</v>
      </c>
      <c r="AQ420" s="101">
        <f>_xll.qlInterestRateIndexMaturity($AT$2,AP420,Trigger)</f>
        <v>42803</v>
      </c>
      <c r="AR420" s="246">
        <f>_xll.qlIndexFixing($AT$1,AO420,TRUE,_xll.ohTrigger(Trigger,Trigger1M))</f>
        <v>-7.7826082734322455E-4</v>
      </c>
      <c r="AS420" s="246">
        <f>IFERROR(_xll.qlIndexFixing($AT$2,AO420,TRUE,_xll.ohTrigger(Trigger,Trigger1M)),#N/A)</f>
        <v>-7.7826082734322455E-4</v>
      </c>
    </row>
    <row r="421" spans="40:45" x14ac:dyDescent="0.2">
      <c r="AN421" s="100" t="s">
        <v>201</v>
      </c>
      <c r="AO421" s="101">
        <f>_xll.qlInterestRateIndexFixingDate($AT$2,AP421,Trigger)</f>
        <v>42803</v>
      </c>
      <c r="AP421" s="101">
        <f>_xll.qlCalendarAdvance(Calendar,AP420,AN421,"f",,Trigger)</f>
        <v>42803</v>
      </c>
      <c r="AQ421" s="101">
        <f>_xll.qlInterestRateIndexMaturity($AT$2,AP421,Trigger)</f>
        <v>42804</v>
      </c>
      <c r="AR421" s="246">
        <f>_xll.qlIndexFixing($AT$1,AO421,TRUE,_xll.ohTrigger(Trigger,Trigger1M))</f>
        <v>-7.766417938759318E-4</v>
      </c>
      <c r="AS421" s="246">
        <f>IFERROR(_xll.qlIndexFixing($AT$2,AO421,TRUE,_xll.ohTrigger(Trigger,Trigger1M)),#N/A)</f>
        <v>-7.766417938759318E-4</v>
      </c>
    </row>
    <row r="422" spans="40:45" x14ac:dyDescent="0.2">
      <c r="AN422" s="100" t="s">
        <v>201</v>
      </c>
      <c r="AO422" s="101">
        <f>_xll.qlInterestRateIndexFixingDate($AT$2,AP422,Trigger)</f>
        <v>42804</v>
      </c>
      <c r="AP422" s="101">
        <f>_xll.qlCalendarAdvance(Calendar,AP421,AN422,"f",,Trigger)</f>
        <v>42804</v>
      </c>
      <c r="AQ422" s="101">
        <f>_xll.qlInterestRateIndexMaturity($AT$2,AP422,Trigger)</f>
        <v>42807</v>
      </c>
      <c r="AR422" s="246">
        <f>_xll.qlIndexFixing($AT$1,AO422,TRUE,_xll.ohTrigger(Trigger,Trigger1M))</f>
        <v>-7.7440263213990335E-4</v>
      </c>
      <c r="AS422" s="246">
        <f>IFERROR(_xll.qlIndexFixing($AT$2,AO422,TRUE,_xll.ohTrigger(Trigger,Trigger1M)),#N/A)</f>
        <v>-7.7440263213990335E-4</v>
      </c>
    </row>
    <row r="423" spans="40:45" x14ac:dyDescent="0.2">
      <c r="AN423" s="100" t="s">
        <v>201</v>
      </c>
      <c r="AO423" s="101">
        <f>_xll.qlInterestRateIndexFixingDate($AT$2,AP423,Trigger)</f>
        <v>42807</v>
      </c>
      <c r="AP423" s="101">
        <f>_xll.qlCalendarAdvance(Calendar,AP422,AN423,"f",,Trigger)</f>
        <v>42807</v>
      </c>
      <c r="AQ423" s="101">
        <f>_xll.qlInterestRateIndexMaturity($AT$2,AP423,Trigger)</f>
        <v>42808</v>
      </c>
      <c r="AR423" s="246">
        <f>_xll.qlIndexFixing($AT$1,AO423,TRUE,_xll.ohTrigger(Trigger,Trigger1M))</f>
        <v>-7.731673730448918E-4</v>
      </c>
      <c r="AS423" s="246">
        <f>IFERROR(_xll.qlIndexFixing($AT$2,AO423,TRUE,_xll.ohTrigger(Trigger,Trigger1M)),#N/A)</f>
        <v>-7.731673730448918E-4</v>
      </c>
    </row>
    <row r="424" spans="40:45" x14ac:dyDescent="0.2">
      <c r="AN424" s="100" t="s">
        <v>201</v>
      </c>
      <c r="AO424" s="101">
        <f>_xll.qlInterestRateIndexFixingDate($AT$2,AP424,Trigger)</f>
        <v>42808</v>
      </c>
      <c r="AP424" s="101">
        <f>_xll.qlCalendarAdvance(Calendar,AP423,AN424,"f",,Trigger)</f>
        <v>42808</v>
      </c>
      <c r="AQ424" s="101">
        <f>_xll.qlInterestRateIndexMaturity($AT$2,AP424,Trigger)</f>
        <v>42809</v>
      </c>
      <c r="AR424" s="246">
        <f>_xll.qlIndexFixing($AT$1,AO424,TRUE,_xll.ohTrigger(Trigger,Trigger1M))</f>
        <v>-7.7304919609666456E-4</v>
      </c>
      <c r="AS424" s="246">
        <f>IFERROR(_xll.qlIndexFixing($AT$2,AO424,TRUE,_xll.ohTrigger(Trigger,Trigger1M)),#N/A)</f>
        <v>-7.7304919609666456E-4</v>
      </c>
    </row>
    <row r="425" spans="40:45" x14ac:dyDescent="0.2">
      <c r="AN425" s="100" t="s">
        <v>201</v>
      </c>
      <c r="AO425" s="101">
        <f>_xll.qlInterestRateIndexFixingDate($AT$2,AP425,Trigger)</f>
        <v>42809</v>
      </c>
      <c r="AP425" s="101">
        <f>_xll.qlCalendarAdvance(Calendar,AP424,AN425,"f",,Trigger)</f>
        <v>42809</v>
      </c>
      <c r="AQ425" s="101">
        <f>_xll.qlInterestRateIndexMaturity($AT$2,AP425,Trigger)</f>
        <v>42810</v>
      </c>
      <c r="AR425" s="246">
        <f>_xll.qlIndexFixing($AT$1,AO425,TRUE,_xll.ohTrigger(Trigger,Trigger1M))</f>
        <v>-7.7323119039629518E-4</v>
      </c>
      <c r="AS425" s="246">
        <f>IFERROR(_xll.qlIndexFixing($AT$2,AO425,TRUE,_xll.ohTrigger(Trigger,Trigger1M)),#N/A)</f>
        <v>-7.7323119039629518E-4</v>
      </c>
    </row>
    <row r="426" spans="40:45" x14ac:dyDescent="0.2">
      <c r="AN426" s="100" t="s">
        <v>201</v>
      </c>
      <c r="AO426" s="101">
        <f>_xll.qlInterestRateIndexFixingDate($AT$2,AP426,Trigger)</f>
        <v>42810</v>
      </c>
      <c r="AP426" s="101">
        <f>_xll.qlCalendarAdvance(Calendar,AP425,AN426,"f",,Trigger)</f>
        <v>42810</v>
      </c>
      <c r="AQ426" s="101">
        <f>_xll.qlInterestRateIndexMaturity($AT$2,AP426,Trigger)</f>
        <v>42811</v>
      </c>
      <c r="AR426" s="246">
        <f>_xll.qlIndexFixing($AT$1,AO426,TRUE,_xll.ohTrigger(Trigger,Trigger1M))</f>
        <v>-7.7371335602371971E-4</v>
      </c>
      <c r="AS426" s="246">
        <f>IFERROR(_xll.qlIndexFixing($AT$2,AO426,TRUE,_xll.ohTrigger(Trigger,Trigger1M)),#N/A)</f>
        <v>-7.7371335602371971E-4</v>
      </c>
    </row>
    <row r="427" spans="40:45" x14ac:dyDescent="0.2">
      <c r="AN427" s="100" t="s">
        <v>201</v>
      </c>
      <c r="AO427" s="101">
        <f>_xll.qlInterestRateIndexFixingDate($AT$2,AP427,Trigger)</f>
        <v>42811</v>
      </c>
      <c r="AP427" s="101">
        <f>_xll.qlCalendarAdvance(Calendar,AP426,AN427,"f",,Trigger)</f>
        <v>42811</v>
      </c>
      <c r="AQ427" s="101">
        <f>_xll.qlInterestRateIndexMaturity($AT$2,AP427,Trigger)</f>
        <v>42814</v>
      </c>
      <c r="AR427" s="246">
        <f>_xll.qlIndexFixing($AT$1,AO427,TRUE,_xll.ohTrigger(Trigger,Trigger1M))</f>
        <v>-7.7567658701482856E-4</v>
      </c>
      <c r="AS427" s="246">
        <f>IFERROR(_xll.qlIndexFixing($AT$2,AO427,TRUE,_xll.ohTrigger(Trigger,Trigger1M)),#N/A)</f>
        <v>-7.7567658701482856E-4</v>
      </c>
    </row>
    <row r="428" spans="40:45" x14ac:dyDescent="0.2">
      <c r="AN428" s="100" t="s">
        <v>201</v>
      </c>
      <c r="AO428" s="101">
        <f>_xll.qlInterestRateIndexFixingDate($AT$2,AP428,Trigger)</f>
        <v>42814</v>
      </c>
      <c r="AP428" s="101">
        <f>_xll.qlCalendarAdvance(Calendar,AP427,AN428,"f",,Trigger)</f>
        <v>42814</v>
      </c>
      <c r="AQ428" s="101">
        <f>_xll.qlInterestRateIndexMaturity($AT$2,AP428,Trigger)</f>
        <v>42815</v>
      </c>
      <c r="AR428" s="246">
        <f>_xll.qlIndexFixing($AT$1,AO428,TRUE,_xll.ohTrigger(Trigger,Trigger1M))</f>
        <v>-7.7864373157154887E-4</v>
      </c>
      <c r="AS428" s="246">
        <f>IFERROR(_xll.qlIndexFixing($AT$2,AO428,TRUE,_xll.ohTrigger(Trigger,Trigger1M)),#N/A)</f>
        <v>-7.7864373157154887E-4</v>
      </c>
    </row>
    <row r="429" spans="40:45" x14ac:dyDescent="0.2">
      <c r="AN429" s="100" t="s">
        <v>201</v>
      </c>
      <c r="AO429" s="101">
        <f>_xll.qlInterestRateIndexFixingDate($AT$2,AP429,Trigger)</f>
        <v>42815</v>
      </c>
      <c r="AP429" s="101">
        <f>_xll.qlCalendarAdvance(Calendar,AP428,AN429,"f",,Trigger)</f>
        <v>42815</v>
      </c>
      <c r="AQ429" s="101">
        <f>_xll.qlInterestRateIndexMaturity($AT$2,AP429,Trigger)</f>
        <v>42816</v>
      </c>
      <c r="AR429" s="246">
        <f>_xll.qlIndexFixing($AT$1,AO429,TRUE,_xll.ohTrigger(Trigger,Trigger1M))</f>
        <v>-7.8062675363810285E-4</v>
      </c>
      <c r="AS429" s="246">
        <f>IFERROR(_xll.qlIndexFixing($AT$2,AO429,TRUE,_xll.ohTrigger(Trigger,Trigger1M)),#N/A)</f>
        <v>-7.8062675363810285E-4</v>
      </c>
    </row>
    <row r="430" spans="40:45" x14ac:dyDescent="0.2">
      <c r="AN430" s="100" t="s">
        <v>201</v>
      </c>
      <c r="AO430" s="101">
        <f>_xll.qlInterestRateIndexFixingDate($AT$2,AP430,Trigger)</f>
        <v>42816</v>
      </c>
      <c r="AP430" s="101">
        <f>_xll.qlCalendarAdvance(Calendar,AP429,AN430,"f",,Trigger)</f>
        <v>42816</v>
      </c>
      <c r="AQ430" s="101">
        <f>_xll.qlInterestRateIndexMaturity($AT$2,AP430,Trigger)</f>
        <v>42817</v>
      </c>
      <c r="AR430" s="246">
        <f>_xll.qlIndexFixing($AT$1,AO430,TRUE,_xll.ohTrigger(Trigger,Trigger1M))</f>
        <v>-7.8290994707241879E-4</v>
      </c>
      <c r="AS430" s="246">
        <f>IFERROR(_xll.qlIndexFixing($AT$2,AO430,TRUE,_xll.ohTrigger(Trigger,Trigger1M)),#N/A)</f>
        <v>-7.8290994707241879E-4</v>
      </c>
    </row>
    <row r="431" spans="40:45" x14ac:dyDescent="0.2">
      <c r="AN431" s="100" t="s">
        <v>201</v>
      </c>
      <c r="AO431" s="101">
        <f>_xll.qlInterestRateIndexFixingDate($AT$2,AP431,Trigger)</f>
        <v>42817</v>
      </c>
      <c r="AP431" s="101">
        <f>_xll.qlCalendarAdvance(Calendar,AP430,AN431,"f",,Trigger)</f>
        <v>42817</v>
      </c>
      <c r="AQ431" s="101">
        <f>_xll.qlInterestRateIndexMaturity($AT$2,AP431,Trigger)</f>
        <v>42818</v>
      </c>
      <c r="AR431" s="246">
        <f>_xll.qlIndexFixing($AT$1,AO431,TRUE,_xll.ohTrigger(Trigger,Trigger1M))</f>
        <v>-7.8549331175459258E-4</v>
      </c>
      <c r="AS431" s="246">
        <f>IFERROR(_xll.qlIndexFixing($AT$2,AO431,TRUE,_xll.ohTrigger(Trigger,Trigger1M)),#N/A)</f>
        <v>-7.8549331175459258E-4</v>
      </c>
    </row>
    <row r="432" spans="40:45" x14ac:dyDescent="0.2">
      <c r="AN432" s="100" t="s">
        <v>201</v>
      </c>
      <c r="AO432" s="101">
        <f>_xll.qlInterestRateIndexFixingDate($AT$2,AP432,Trigger)</f>
        <v>42818</v>
      </c>
      <c r="AP432" s="101">
        <f>_xll.qlCalendarAdvance(Calendar,AP431,AN432,"f",,Trigger)</f>
        <v>42818</v>
      </c>
      <c r="AQ432" s="101">
        <f>_xll.qlInterestRateIndexMaturity($AT$2,AP432,Trigger)</f>
        <v>42821</v>
      </c>
      <c r="AR432" s="246">
        <f>_xll.qlIndexFixing($AT$1,AO432,TRUE,_xll.ohTrigger(Trigger,Trigger1M))</f>
        <v>-8.0179417697223698E-4</v>
      </c>
      <c r="AS432" s="246">
        <f>IFERROR(_xll.qlIndexFixing($AT$2,AO432,TRUE,_xll.ohTrigger(Trigger,Trigger1M)),#N/A)</f>
        <v>-8.0179417697223698E-4</v>
      </c>
    </row>
    <row r="433" spans="40:45" x14ac:dyDescent="0.2">
      <c r="AN433" s="100" t="s">
        <v>201</v>
      </c>
      <c r="AO433" s="101">
        <f>_xll.qlInterestRateIndexFixingDate($AT$2,AP433,Trigger)</f>
        <v>42821</v>
      </c>
      <c r="AP433" s="101">
        <f>_xll.qlCalendarAdvance(Calendar,AP432,AN433,"f",,Trigger)</f>
        <v>42821</v>
      </c>
      <c r="AQ433" s="101">
        <f>_xll.qlInterestRateIndexMaturity($AT$2,AP433,Trigger)</f>
        <v>42822</v>
      </c>
      <c r="AR433" s="246">
        <f>_xll.qlIndexFixing($AT$1,AO433,TRUE,_xll.ohTrigger(Trigger,Trigger1M))</f>
        <v>-8.1885821063831798E-4</v>
      </c>
      <c r="AS433" s="246">
        <f>IFERROR(_xll.qlIndexFixing($AT$2,AO433,TRUE,_xll.ohTrigger(Trigger,Trigger1M)),#N/A)</f>
        <v>-8.1885821063831798E-4</v>
      </c>
    </row>
    <row r="434" spans="40:45" x14ac:dyDescent="0.2">
      <c r="AN434" s="100" t="s">
        <v>201</v>
      </c>
      <c r="AO434" s="101">
        <f>_xll.qlInterestRateIndexFixingDate($AT$2,AP434,Trigger)</f>
        <v>42822</v>
      </c>
      <c r="AP434" s="101">
        <f>_xll.qlCalendarAdvance(Calendar,AP433,AN434,"f",,Trigger)</f>
        <v>42822</v>
      </c>
      <c r="AQ434" s="101">
        <f>_xll.qlInterestRateIndexMaturity($AT$2,AP434,Trigger)</f>
        <v>42823</v>
      </c>
      <c r="AR434" s="246">
        <f>_xll.qlIndexFixing($AT$1,AO434,TRUE,_xll.ohTrigger(Trigger,Trigger1M))</f>
        <v>-8.2562748042303014E-4</v>
      </c>
      <c r="AS434" s="246">
        <f>IFERROR(_xll.qlIndexFixing($AT$2,AO434,TRUE,_xll.ohTrigger(Trigger,Trigger1M)),#N/A)</f>
        <v>-8.2562748042303014E-4</v>
      </c>
    </row>
    <row r="435" spans="40:45" x14ac:dyDescent="0.2">
      <c r="AN435" s="100" t="s">
        <v>201</v>
      </c>
      <c r="AO435" s="101">
        <f>_xll.qlInterestRateIndexFixingDate($AT$2,AP435,Trigger)</f>
        <v>42823</v>
      </c>
      <c r="AP435" s="101">
        <f>_xll.qlCalendarAdvance(Calendar,AP434,AN435,"f",,Trigger)</f>
        <v>42823</v>
      </c>
      <c r="AQ435" s="101">
        <f>_xll.qlInterestRateIndexMaturity($AT$2,AP435,Trigger)</f>
        <v>42824</v>
      </c>
      <c r="AR435" s="246">
        <f>_xll.qlIndexFixing($AT$1,AO435,TRUE,_xll.ohTrigger(Trigger,Trigger1M))</f>
        <v>-8.3133963741044425E-4</v>
      </c>
      <c r="AS435" s="246">
        <f>IFERROR(_xll.qlIndexFixing($AT$2,AO435,TRUE,_xll.ohTrigger(Trigger,Trigger1M)),#N/A)</f>
        <v>-8.3133963741044425E-4</v>
      </c>
    </row>
    <row r="436" spans="40:45" x14ac:dyDescent="0.2">
      <c r="AN436" s="100" t="s">
        <v>201</v>
      </c>
      <c r="AO436" s="101">
        <f>_xll.qlInterestRateIndexFixingDate($AT$2,AP436,Trigger)</f>
        <v>42824</v>
      </c>
      <c r="AP436" s="101">
        <f>_xll.qlCalendarAdvance(Calendar,AP435,AN436,"f",,Trigger)</f>
        <v>42824</v>
      </c>
      <c r="AQ436" s="101">
        <f>_xll.qlInterestRateIndexMaturity($AT$2,AP436,Trigger)</f>
        <v>42825</v>
      </c>
      <c r="AR436" s="246">
        <f>_xll.qlIndexFixing($AT$1,AO436,TRUE,_xll.ohTrigger(Trigger,Trigger1M))</f>
        <v>-8.3599468208017669E-4</v>
      </c>
      <c r="AS436" s="246">
        <f>IFERROR(_xll.qlIndexFixing($AT$2,AO436,TRUE,_xll.ohTrigger(Trigger,Trigger1M)),#N/A)</f>
        <v>-8.3599468208017669E-4</v>
      </c>
    </row>
    <row r="437" spans="40:45" x14ac:dyDescent="0.2">
      <c r="AN437" s="100" t="s">
        <v>201</v>
      </c>
      <c r="AO437" s="101">
        <f>_xll.qlInterestRateIndexFixingDate($AT$2,AP437,Trigger)</f>
        <v>42825</v>
      </c>
      <c r="AP437" s="101">
        <f>_xll.qlCalendarAdvance(Calendar,AP436,AN437,"f",,Trigger)</f>
        <v>42825</v>
      </c>
      <c r="AQ437" s="101">
        <f>_xll.qlInterestRateIndexMaturity($AT$2,AP437,Trigger)</f>
        <v>42828</v>
      </c>
      <c r="AR437" s="246">
        <f>_xll.qlIndexFixing($AT$1,AO437,TRUE,_xll.ohTrigger(Trigger,Trigger1M))</f>
        <v>-8.4177909494886904E-4</v>
      </c>
      <c r="AS437" s="246">
        <f>IFERROR(_xll.qlIndexFixing($AT$2,AO437,TRUE,_xll.ohTrigger(Trigger,Trigger1M)),#N/A)</f>
        <v>-8.4177909494886904E-4</v>
      </c>
    </row>
    <row r="438" spans="40:45" x14ac:dyDescent="0.2">
      <c r="AN438" s="100" t="s">
        <v>201</v>
      </c>
      <c r="AO438" s="101">
        <f>_xll.qlInterestRateIndexFixingDate($AT$2,AP438,Trigger)</f>
        <v>42828</v>
      </c>
      <c r="AP438" s="101">
        <f>_xll.qlCalendarAdvance(Calendar,AP437,AN438,"f",,Trigger)</f>
        <v>42828</v>
      </c>
      <c r="AQ438" s="101">
        <f>_xll.qlInterestRateIndexMaturity($AT$2,AP438,Trigger)</f>
        <v>42829</v>
      </c>
      <c r="AR438" s="246">
        <f>_xll.qlIndexFixing($AT$1,AO438,TRUE,_xll.ohTrigger(Trigger,Trigger1M))</f>
        <v>-8.4404373642321673E-4</v>
      </c>
      <c r="AS438" s="246">
        <f>IFERROR(_xll.qlIndexFixing($AT$2,AO438,TRUE,_xll.ohTrigger(Trigger,Trigger1M)),#N/A)</f>
        <v>-8.4404373642321673E-4</v>
      </c>
    </row>
    <row r="439" spans="40:45" x14ac:dyDescent="0.2">
      <c r="AN439" s="100" t="s">
        <v>201</v>
      </c>
      <c r="AO439" s="101">
        <f>_xll.qlInterestRateIndexFixingDate($AT$2,AP439,Trigger)</f>
        <v>42829</v>
      </c>
      <c r="AP439" s="101">
        <f>_xll.qlCalendarAdvance(Calendar,AP438,AN439,"f",,Trigger)</f>
        <v>42829</v>
      </c>
      <c r="AQ439" s="101">
        <f>_xll.qlInterestRateIndexMaturity($AT$2,AP439,Trigger)</f>
        <v>42830</v>
      </c>
      <c r="AR439" s="246">
        <f>_xll.qlIndexFixing($AT$1,AO439,TRUE,_xll.ohTrigger(Trigger,Trigger1M))</f>
        <v>-8.4341321910486045E-4</v>
      </c>
      <c r="AS439" s="246">
        <f>IFERROR(_xll.qlIndexFixing($AT$2,AO439,TRUE,_xll.ohTrigger(Trigger,Trigger1M)),#N/A)</f>
        <v>-8.4341321910486045E-4</v>
      </c>
    </row>
    <row r="440" spans="40:45" x14ac:dyDescent="0.2">
      <c r="AN440" s="100" t="s">
        <v>201</v>
      </c>
      <c r="AO440" s="101">
        <f>_xll.qlInterestRateIndexFixingDate($AT$2,AP440,Trigger)</f>
        <v>42830</v>
      </c>
      <c r="AP440" s="101">
        <f>_xll.qlCalendarAdvance(Calendar,AP439,AN440,"f",,Trigger)</f>
        <v>42830</v>
      </c>
      <c r="AQ440" s="101">
        <f>_xll.qlInterestRateIndexMaturity($AT$2,AP440,Trigger)</f>
        <v>42831</v>
      </c>
      <c r="AR440" s="246">
        <f>_xll.qlIndexFixing($AT$1,AO440,TRUE,_xll.ohTrigger(Trigger,Trigger1M))</f>
        <v>-8.4172558938888642E-4</v>
      </c>
      <c r="AS440" s="246">
        <f>IFERROR(_xll.qlIndexFixing($AT$2,AO440,TRUE,_xll.ohTrigger(Trigger,Trigger1M)),#N/A)</f>
        <v>-8.4172558938888642E-4</v>
      </c>
    </row>
    <row r="441" spans="40:45" x14ac:dyDescent="0.2">
      <c r="AN441" s="100" t="s">
        <v>201</v>
      </c>
      <c r="AO441" s="101">
        <f>_xll.qlInterestRateIndexFixingDate($AT$2,AP441,Trigger)</f>
        <v>42831</v>
      </c>
      <c r="AP441" s="101">
        <f>_xll.qlCalendarAdvance(Calendar,AP440,AN441,"f",,Trigger)</f>
        <v>42831</v>
      </c>
      <c r="AQ441" s="101">
        <f>_xll.qlInterestRateIndexMaturity($AT$2,AP441,Trigger)</f>
        <v>42832</v>
      </c>
      <c r="AR441" s="246">
        <f>_xll.qlIndexFixing($AT$1,AO441,TRUE,_xll.ohTrigger(Trigger,Trigger1M))</f>
        <v>-8.3898084715539056E-4</v>
      </c>
      <c r="AS441" s="246">
        <f>IFERROR(_xll.qlIndexFixing($AT$2,AO441,TRUE,_xll.ohTrigger(Trigger,Trigger1M)),#N/A)</f>
        <v>-8.3898084715539056E-4</v>
      </c>
    </row>
    <row r="442" spans="40:45" x14ac:dyDescent="0.2">
      <c r="AN442" s="100" t="s">
        <v>201</v>
      </c>
      <c r="AO442" s="101">
        <f>_xll.qlInterestRateIndexFixingDate($AT$2,AP442,Trigger)</f>
        <v>42832</v>
      </c>
      <c r="AP442" s="101">
        <f>_xll.qlCalendarAdvance(Calendar,AP441,AN442,"f",,Trigger)</f>
        <v>42832</v>
      </c>
      <c r="AQ442" s="101">
        <f>_xll.qlInterestRateIndexMaturity($AT$2,AP442,Trigger)</f>
        <v>42835</v>
      </c>
      <c r="AR442" s="246">
        <f>_xll.qlIndexFixing($AT$1,AO442,TRUE,_xll.ohTrigger(Trigger,Trigger1M))</f>
        <v>-8.2996574142679691E-4</v>
      </c>
      <c r="AS442" s="246">
        <f>IFERROR(_xll.qlIndexFixing($AT$2,AO442,TRUE,_xll.ohTrigger(Trigger,Trigger1M)),#N/A)</f>
        <v>-8.2996574142679691E-4</v>
      </c>
    </row>
    <row r="443" spans="40:45" x14ac:dyDescent="0.2">
      <c r="AN443" s="100" t="s">
        <v>201</v>
      </c>
      <c r="AO443" s="101">
        <f>_xll.qlInterestRateIndexFixingDate($AT$2,AP443,Trigger)</f>
        <v>42835</v>
      </c>
      <c r="AP443" s="101">
        <f>_xll.qlCalendarAdvance(Calendar,AP442,AN443,"f",,Trigger)</f>
        <v>42835</v>
      </c>
      <c r="AQ443" s="101">
        <f>_xll.qlInterestRateIndexMaturity($AT$2,AP443,Trigger)</f>
        <v>42836</v>
      </c>
      <c r="AR443" s="246">
        <f>_xll.qlIndexFixing($AT$1,AO443,TRUE,_xll.ohTrigger(Trigger,Trigger1M))</f>
        <v>-8.1743075408535759E-4</v>
      </c>
      <c r="AS443" s="246">
        <f>IFERROR(_xll.qlIndexFixing($AT$2,AO443,TRUE,_xll.ohTrigger(Trigger,Trigger1M)),#N/A)</f>
        <v>-8.1743075408535759E-4</v>
      </c>
    </row>
    <row r="444" spans="40:45" x14ac:dyDescent="0.2">
      <c r="AN444" s="100" t="s">
        <v>201</v>
      </c>
      <c r="AO444" s="101">
        <f>_xll.qlInterestRateIndexFixingDate($AT$2,AP444,Trigger)</f>
        <v>42836</v>
      </c>
      <c r="AP444" s="101">
        <f>_xll.qlCalendarAdvance(Calendar,AP443,AN444,"f",,Trigger)</f>
        <v>42836</v>
      </c>
      <c r="AQ444" s="101">
        <f>_xll.qlInterestRateIndexMaturity($AT$2,AP444,Trigger)</f>
        <v>42837</v>
      </c>
      <c r="AR444" s="246">
        <f>_xll.qlIndexFixing($AT$1,AO444,TRUE,_xll.ohTrigger(Trigger,Trigger1M))</f>
        <v>-8.0940044946409273E-4</v>
      </c>
      <c r="AS444" s="246">
        <f>IFERROR(_xll.qlIndexFixing($AT$2,AO444,TRUE,_xll.ohTrigger(Trigger,Trigger1M)),#N/A)</f>
        <v>-8.0940044946409273E-4</v>
      </c>
    </row>
    <row r="445" spans="40:45" x14ac:dyDescent="0.2">
      <c r="AN445" s="100" t="s">
        <v>201</v>
      </c>
      <c r="AO445" s="101">
        <f>_xll.qlInterestRateIndexFixingDate($AT$2,AP445,Trigger)</f>
        <v>42837</v>
      </c>
      <c r="AP445" s="101">
        <f>_xll.qlCalendarAdvance(Calendar,AP444,AN445,"f",,Trigger)</f>
        <v>42837</v>
      </c>
      <c r="AQ445" s="101">
        <f>_xll.qlInterestRateIndexMaturity($AT$2,AP445,Trigger)</f>
        <v>42838</v>
      </c>
      <c r="AR445" s="246">
        <f>_xll.qlIndexFixing($AT$1,AO445,TRUE,_xll.ohTrigger(Trigger,Trigger1M))</f>
        <v>-8.0031303224536998E-4</v>
      </c>
      <c r="AS445" s="246">
        <f>IFERROR(_xll.qlIndexFixing($AT$2,AO445,TRUE,_xll.ohTrigger(Trigger,Trigger1M)),#N/A)</f>
        <v>-8.0031303224536998E-4</v>
      </c>
    </row>
    <row r="446" spans="40:45" x14ac:dyDescent="0.2">
      <c r="AN446" s="100" t="s">
        <v>201</v>
      </c>
      <c r="AO446" s="101">
        <f>_xll.qlInterestRateIndexFixingDate($AT$2,AP446,Trigger)</f>
        <v>42838</v>
      </c>
      <c r="AP446" s="101">
        <f>_xll.qlCalendarAdvance(Calendar,AP445,AN446,"f",,Trigger)</f>
        <v>42838</v>
      </c>
      <c r="AQ446" s="101">
        <f>_xll.qlInterestRateIndexMaturity($AT$2,AP446,Trigger)</f>
        <v>42843</v>
      </c>
      <c r="AR446" s="246">
        <f>_xll.qlIndexFixing($AT$1,AO446,TRUE,_xll.ohTrigger(Trigger,Trigger1M))</f>
        <v>-7.656477339414991E-4</v>
      </c>
      <c r="AS446" s="246">
        <f>IFERROR(_xll.qlIndexFixing($AT$2,AO446,TRUE,_xll.ohTrigger(Trigger,Trigger1M)),#N/A)</f>
        <v>-7.656477339414991E-4</v>
      </c>
    </row>
    <row r="447" spans="40:45" x14ac:dyDescent="0.2">
      <c r="AN447" s="100" t="s">
        <v>201</v>
      </c>
      <c r="AO447" s="101">
        <f>_xll.qlInterestRateIndexFixingDate($AT$2,AP447,Trigger)</f>
        <v>42843</v>
      </c>
      <c r="AP447" s="101">
        <f>_xll.qlCalendarAdvance(Calendar,AP446,AN447,"f",,Trigger)</f>
        <v>42843</v>
      </c>
      <c r="AQ447" s="101">
        <f>_xll.qlInterestRateIndexMaturity($AT$2,AP447,Trigger)</f>
        <v>42844</v>
      </c>
      <c r="AR447" s="246">
        <f>_xll.qlIndexFixing($AT$1,AO447,TRUE,_xll.ohTrigger(Trigger,Trigger1M))</f>
        <v>-7.2358915691239645E-4</v>
      </c>
      <c r="AS447" s="246">
        <f>IFERROR(_xll.qlIndexFixing($AT$2,AO447,TRUE,_xll.ohTrigger(Trigger,Trigger1M)),#N/A)</f>
        <v>-7.2358915691239645E-4</v>
      </c>
    </row>
    <row r="448" spans="40:45" x14ac:dyDescent="0.2">
      <c r="AN448" s="100" t="s">
        <v>201</v>
      </c>
      <c r="AO448" s="101">
        <f>_xll.qlInterestRateIndexFixingDate($AT$2,AP448,Trigger)</f>
        <v>42844</v>
      </c>
      <c r="AP448" s="101">
        <f>_xll.qlCalendarAdvance(Calendar,AP447,AN448,"f",,Trigger)</f>
        <v>42844</v>
      </c>
      <c r="AQ448" s="101">
        <f>_xll.qlInterestRateIndexMaturity($AT$2,AP448,Trigger)</f>
        <v>42845</v>
      </c>
      <c r="AR448" s="246">
        <f>_xll.qlIndexFixing($AT$1,AO448,TRUE,_xll.ohTrigger(Trigger,Trigger1M))</f>
        <v>-7.0710194811418603E-4</v>
      </c>
      <c r="AS448" s="246">
        <f>IFERROR(_xll.qlIndexFixing($AT$2,AO448,TRUE,_xll.ohTrigger(Trigger,Trigger1M)),#N/A)</f>
        <v>-7.0710194811418603E-4</v>
      </c>
    </row>
    <row r="449" spans="40:45" x14ac:dyDescent="0.2">
      <c r="AN449" s="100" t="s">
        <v>201</v>
      </c>
      <c r="AO449" s="101">
        <f>_xll.qlInterestRateIndexFixingDate($AT$2,AP449,Trigger)</f>
        <v>42845</v>
      </c>
      <c r="AP449" s="101">
        <f>_xll.qlCalendarAdvance(Calendar,AP448,AN449,"f",,Trigger)</f>
        <v>42845</v>
      </c>
      <c r="AQ449" s="101">
        <f>_xll.qlInterestRateIndexMaturity($AT$2,AP449,Trigger)</f>
        <v>42846</v>
      </c>
      <c r="AR449" s="246">
        <f>_xll.qlIndexFixing($AT$1,AO449,TRUE,_xll.ohTrigger(Trigger,Trigger1M))</f>
        <v>-6.8955762563938094E-4</v>
      </c>
      <c r="AS449" s="246">
        <f>IFERROR(_xll.qlIndexFixing($AT$2,AO449,TRUE,_xll.ohTrigger(Trigger,Trigger1M)),#N/A)</f>
        <v>-6.8955762563938094E-4</v>
      </c>
    </row>
    <row r="450" spans="40:45" x14ac:dyDescent="0.2">
      <c r="AN450" s="100" t="s">
        <v>201</v>
      </c>
      <c r="AO450" s="101">
        <f>_xll.qlInterestRateIndexFixingDate($AT$2,AP450,Trigger)</f>
        <v>42846</v>
      </c>
      <c r="AP450" s="101">
        <f>_xll.qlCalendarAdvance(Calendar,AP449,AN450,"f",,Trigger)</f>
        <v>42846</v>
      </c>
      <c r="AQ450" s="101">
        <f>_xll.qlInterestRateIndexMaturity($AT$2,AP450,Trigger)</f>
        <v>42849</v>
      </c>
      <c r="AR450" s="246">
        <f>_xll.qlIndexFixing($AT$1,AO450,TRUE,_xll.ohTrigger(Trigger,Trigger1M))</f>
        <v>-6.5094409153587662E-4</v>
      </c>
      <c r="AS450" s="246">
        <f>IFERROR(_xll.qlIndexFixing($AT$2,AO450,TRUE,_xll.ohTrigger(Trigger,Trigger1M)),#N/A)</f>
        <v>-6.5094409153587662E-4</v>
      </c>
    </row>
    <row r="451" spans="40:45" x14ac:dyDescent="0.2">
      <c r="AN451" s="100" t="s">
        <v>201</v>
      </c>
      <c r="AO451" s="101">
        <f>_xll.qlInterestRateIndexFixingDate($AT$2,AP451,Trigger)</f>
        <v>42849</v>
      </c>
      <c r="AP451" s="101">
        <f>_xll.qlCalendarAdvance(Calendar,AP450,AN451,"f",,Trigger)</f>
        <v>42849</v>
      </c>
      <c r="AQ451" s="101">
        <f>_xll.qlInterestRateIndexMaturity($AT$2,AP451,Trigger)</f>
        <v>42850</v>
      </c>
      <c r="AR451" s="246">
        <f>_xll.qlIndexFixing($AT$1,AO451,TRUE,_xll.ohTrigger(Trigger,Trigger1M))</f>
        <v>-6.1270812839353539E-4</v>
      </c>
      <c r="AS451" s="246">
        <f>IFERROR(_xll.qlIndexFixing($AT$2,AO451,TRUE,_xll.ohTrigger(Trigger,Trigger1M)),#N/A)</f>
        <v>-6.1270812839353539E-4</v>
      </c>
    </row>
    <row r="452" spans="40:45" x14ac:dyDescent="0.2">
      <c r="AN452" s="100" t="s">
        <v>201</v>
      </c>
      <c r="AO452" s="101">
        <f>_xll.qlInterestRateIndexFixingDate($AT$2,AP452,Trigger)</f>
        <v>42850</v>
      </c>
      <c r="AP452" s="101">
        <f>_xll.qlCalendarAdvance(Calendar,AP451,AN452,"f",,Trigger)</f>
        <v>42850</v>
      </c>
      <c r="AQ452" s="101">
        <f>_xll.qlInterestRateIndexMaturity($AT$2,AP452,Trigger)</f>
        <v>42851</v>
      </c>
      <c r="AR452" s="246">
        <f>_xll.qlIndexFixing($AT$1,AO452,TRUE,_xll.ohTrigger(Trigger,Trigger1M))</f>
        <v>-5.988677119406205E-4</v>
      </c>
      <c r="AS452" s="246">
        <f>IFERROR(_xll.qlIndexFixing($AT$2,AO452,TRUE,_xll.ohTrigger(Trigger,Trigger1M)),#N/A)</f>
        <v>-5.988677119406205E-4</v>
      </c>
    </row>
    <row r="453" spans="40:45" x14ac:dyDescent="0.2">
      <c r="AN453" s="100" t="s">
        <v>201</v>
      </c>
      <c r="AO453" s="101">
        <f>_xll.qlInterestRateIndexFixingDate($AT$2,AP453,Trigger)</f>
        <v>42851</v>
      </c>
      <c r="AP453" s="101">
        <f>_xll.qlCalendarAdvance(Calendar,AP452,AN453,"f",,Trigger)</f>
        <v>42851</v>
      </c>
      <c r="AQ453" s="101">
        <f>_xll.qlInterestRateIndexMaturity($AT$2,AP453,Trigger)</f>
        <v>42852</v>
      </c>
      <c r="AR453" s="246">
        <f>_xll.qlIndexFixing($AT$1,AO453,TRUE,_xll.ohTrigger(Trigger,Trigger1M))</f>
        <v>-5.8575760134349508E-4</v>
      </c>
      <c r="AS453" s="246">
        <f>IFERROR(_xll.qlIndexFixing($AT$2,AO453,TRUE,_xll.ohTrigger(Trigger,Trigger1M)),#N/A)</f>
        <v>-5.8575760134349508E-4</v>
      </c>
    </row>
    <row r="454" spans="40:45" x14ac:dyDescent="0.2">
      <c r="AN454" s="100" t="s">
        <v>201</v>
      </c>
      <c r="AO454" s="101">
        <f>_xll.qlInterestRateIndexFixingDate($AT$2,AP454,Trigger)</f>
        <v>42852</v>
      </c>
      <c r="AP454" s="101">
        <f>_xll.qlCalendarAdvance(Calendar,AP453,AN454,"f",,Trigger)</f>
        <v>42852</v>
      </c>
      <c r="AQ454" s="101">
        <f>_xll.qlInterestRateIndexMaturity($AT$2,AP454,Trigger)</f>
        <v>42853</v>
      </c>
      <c r="AR454" s="246">
        <f>_xll.qlIndexFixing($AT$1,AO454,TRUE,_xll.ohTrigger(Trigger,Trigger1M))</f>
        <v>-5.7337779676203127E-4</v>
      </c>
      <c r="AS454" s="246">
        <f>IFERROR(_xll.qlIndexFixing($AT$2,AO454,TRUE,_xll.ohTrigger(Trigger,Trigger1M)),#N/A)</f>
        <v>-5.7337779676203127E-4</v>
      </c>
    </row>
    <row r="455" spans="40:45" x14ac:dyDescent="0.2">
      <c r="AN455" s="100" t="s">
        <v>201</v>
      </c>
      <c r="AO455" s="101">
        <f>_xll.qlInterestRateIndexFixingDate($AT$2,AP455,Trigger)</f>
        <v>42853</v>
      </c>
      <c r="AP455" s="101">
        <f>_xll.qlCalendarAdvance(Calendar,AP454,AN455,"f",,Trigger)</f>
        <v>42853</v>
      </c>
      <c r="AQ455" s="101">
        <f>_xll.qlInterestRateIndexMaturity($AT$2,AP455,Trigger)</f>
        <v>42857</v>
      </c>
      <c r="AR455" s="246">
        <f>_xll.qlIndexFixing($AT$1,AO455,TRUE,_xll.ohTrigger(Trigger,Trigger1M))</f>
        <v>-5.4607857352007017E-4</v>
      </c>
      <c r="AS455" s="246">
        <f>IFERROR(_xll.qlIndexFixing($AT$2,AO455,TRUE,_xll.ohTrigger(Trigger,Trigger1M)),#N/A)</f>
        <v>-5.4607857352007017E-4</v>
      </c>
    </row>
    <row r="456" spans="40:45" x14ac:dyDescent="0.2">
      <c r="AN456" s="100" t="s">
        <v>201</v>
      </c>
      <c r="AO456" s="101">
        <f>_xll.qlInterestRateIndexFixingDate($AT$2,AP456,Trigger)</f>
        <v>42857</v>
      </c>
      <c r="AP456" s="101">
        <f>_xll.qlCalendarAdvance(Calendar,AP455,AN456,"f",,Trigger)</f>
        <v>42857</v>
      </c>
      <c r="AQ456" s="101">
        <f>_xll.qlInterestRateIndexMaturity($AT$2,AP456,Trigger)</f>
        <v>42858</v>
      </c>
      <c r="AR456" s="246">
        <f>_xll.qlIndexFixing($AT$1,AO456,TRUE,_xll.ohTrigger(Trigger,Trigger1M))</f>
        <v>-5.2243336612800562E-4</v>
      </c>
      <c r="AS456" s="246">
        <f>IFERROR(_xll.qlIndexFixing($AT$2,AO456,TRUE,_xll.ohTrigger(Trigger,Trigger1M)),#N/A)</f>
        <v>-5.2243336612800562E-4</v>
      </c>
    </row>
    <row r="457" spans="40:45" x14ac:dyDescent="0.2">
      <c r="AN457" s="100" t="s">
        <v>201</v>
      </c>
      <c r="AO457" s="101">
        <f>_xll.qlInterestRateIndexFixingDate($AT$2,AP457,Trigger)</f>
        <v>42858</v>
      </c>
      <c r="AP457" s="101">
        <f>_xll.qlCalendarAdvance(Calendar,AP456,AN457,"f",,Trigger)</f>
        <v>42858</v>
      </c>
      <c r="AQ457" s="101">
        <f>_xll.qlInterestRateIndexMaturity($AT$2,AP457,Trigger)</f>
        <v>42859</v>
      </c>
      <c r="AR457" s="246">
        <f>_xll.qlIndexFixing($AT$1,AO457,TRUE,_xll.ohTrigger(Trigger,Trigger1M))</f>
        <v>-5.1443539895945634E-4</v>
      </c>
      <c r="AS457" s="246">
        <f>IFERROR(_xll.qlIndexFixing($AT$2,AO457,TRUE,_xll.ohTrigger(Trigger,Trigger1M)),#N/A)</f>
        <v>-5.1443539895945634E-4</v>
      </c>
    </row>
    <row r="458" spans="40:45" x14ac:dyDescent="0.2">
      <c r="AN458" s="100" t="s">
        <v>201</v>
      </c>
      <c r="AO458" s="101">
        <f>_xll.qlInterestRateIndexFixingDate($AT$2,AP458,Trigger)</f>
        <v>42859</v>
      </c>
      <c r="AP458" s="101">
        <f>_xll.qlCalendarAdvance(Calendar,AP457,AN458,"f",,Trigger)</f>
        <v>42859</v>
      </c>
      <c r="AQ458" s="101">
        <f>_xll.qlInterestRateIndexMaturity($AT$2,AP458,Trigger)</f>
        <v>42860</v>
      </c>
      <c r="AR458" s="246">
        <f>_xll.qlIndexFixing($AT$1,AO458,TRUE,_xll.ohTrigger(Trigger,Trigger1M))</f>
        <v>-5.0716773808634485E-4</v>
      </c>
      <c r="AS458" s="246">
        <f>IFERROR(_xll.qlIndexFixing($AT$2,AO458,TRUE,_xll.ohTrigger(Trigger,Trigger1M)),#N/A)</f>
        <v>-5.0716773808634485E-4</v>
      </c>
    </row>
    <row r="459" spans="40:45" x14ac:dyDescent="0.2">
      <c r="AN459" s="100" t="s">
        <v>201</v>
      </c>
      <c r="AO459" s="101">
        <f>_xll.qlInterestRateIndexFixingDate($AT$2,AP459,Trigger)</f>
        <v>42860</v>
      </c>
      <c r="AP459" s="101">
        <f>_xll.qlCalendarAdvance(Calendar,AP458,AN459,"f",,Trigger)</f>
        <v>42860</v>
      </c>
      <c r="AQ459" s="101">
        <f>_xll.qlInterestRateIndexMaturity($AT$2,AP459,Trigger)</f>
        <v>42863</v>
      </c>
      <c r="AR459" s="246">
        <f>_xll.qlIndexFixing($AT$1,AO459,TRUE,_xll.ohTrigger(Trigger,Trigger1M))</f>
        <v>-4.950660907088178E-4</v>
      </c>
      <c r="AS459" s="246">
        <f>IFERROR(_xll.qlIndexFixing($AT$2,AO459,TRUE,_xll.ohTrigger(Trigger,Trigger1M)),#N/A)</f>
        <v>-4.950660907088178E-4</v>
      </c>
    </row>
    <row r="460" spans="40:45" x14ac:dyDescent="0.2">
      <c r="AN460" s="100" t="s">
        <v>201</v>
      </c>
      <c r="AO460" s="101">
        <f>_xll.qlInterestRateIndexFixingDate($AT$2,AP460,Trigger)</f>
        <v>42863</v>
      </c>
      <c r="AP460" s="101">
        <f>_xll.qlCalendarAdvance(Calendar,AP459,AN460,"f",,Trigger)</f>
        <v>42863</v>
      </c>
      <c r="AQ460" s="101">
        <f>_xll.qlInterestRateIndexMaturity($AT$2,AP460,Trigger)</f>
        <v>42864</v>
      </c>
      <c r="AR460" s="246">
        <f>_xll.qlIndexFixing($AT$1,AO460,TRUE,_xll.ohTrigger(Trigger,Trigger1M))</f>
        <v>-4.8540015994635866E-4</v>
      </c>
      <c r="AS460" s="246">
        <f>IFERROR(_xll.qlIndexFixing($AT$2,AO460,TRUE,_xll.ohTrigger(Trigger,Trigger1M)),#N/A)</f>
        <v>-4.8540015994635866E-4</v>
      </c>
    </row>
    <row r="461" spans="40:45" x14ac:dyDescent="0.2">
      <c r="AN461" s="100" t="s">
        <v>201</v>
      </c>
      <c r="AO461" s="101">
        <f>_xll.qlInterestRateIndexFixingDate($AT$2,AP461,Trigger)</f>
        <v>42864</v>
      </c>
      <c r="AP461" s="101">
        <f>_xll.qlCalendarAdvance(Calendar,AP460,AN461,"f",,Trigger)</f>
        <v>42864</v>
      </c>
      <c r="AQ461" s="101">
        <f>_xll.qlInterestRateIndexMaturity($AT$2,AP461,Trigger)</f>
        <v>42865</v>
      </c>
      <c r="AR461" s="246">
        <f>_xll.qlIndexFixing($AT$1,AO461,TRUE,_xll.ohTrigger(Trigger,Trigger1M))</f>
        <v>-4.8178403194931718E-4</v>
      </c>
      <c r="AS461" s="246">
        <f>IFERROR(_xll.qlIndexFixing($AT$2,AO461,TRUE,_xll.ohTrigger(Trigger,Trigger1M)),#N/A)</f>
        <v>-4.8178403194931718E-4</v>
      </c>
    </row>
    <row r="462" spans="40:45" x14ac:dyDescent="0.2">
      <c r="AN462" s="100" t="s">
        <v>201</v>
      </c>
      <c r="AO462" s="101">
        <f>_xll.qlInterestRateIndexFixingDate($AT$2,AP462,Trigger)</f>
        <v>42865</v>
      </c>
      <c r="AP462" s="101">
        <f>_xll.qlCalendarAdvance(Calendar,AP461,AN462,"f",,Trigger)</f>
        <v>42865</v>
      </c>
      <c r="AQ462" s="101">
        <f>_xll.qlInterestRateIndexMaturity($AT$2,AP462,Trigger)</f>
        <v>42866</v>
      </c>
      <c r="AR462" s="246">
        <f>_xll.qlIndexFixing($AT$1,AO462,TRUE,_xll.ohTrigger(Trigger,Trigger1M))</f>
        <v>-4.7889821040758562E-4</v>
      </c>
      <c r="AS462" s="246">
        <f>IFERROR(_xll.qlIndexFixing($AT$2,AO462,TRUE,_xll.ohTrigger(Trigger,Trigger1M)),#N/A)</f>
        <v>-4.7889821040758562E-4</v>
      </c>
    </row>
    <row r="463" spans="40:45" x14ac:dyDescent="0.2">
      <c r="AN463" s="100" t="s">
        <v>201</v>
      </c>
      <c r="AO463" s="101">
        <f>_xll.qlInterestRateIndexFixingDate($AT$2,AP463,Trigger)</f>
        <v>42866</v>
      </c>
      <c r="AP463" s="101">
        <f>_xll.qlCalendarAdvance(Calendar,AP462,AN463,"f",,Trigger)</f>
        <v>42866</v>
      </c>
      <c r="AQ463" s="101">
        <f>_xll.qlInterestRateIndexMaturity($AT$2,AP463,Trigger)</f>
        <v>42867</v>
      </c>
      <c r="AR463" s="246">
        <f>_xll.qlIndexFixing($AT$1,AO463,TRUE,_xll.ohTrigger(Trigger,Trigger1M))</f>
        <v>-4.7674269560094018E-4</v>
      </c>
      <c r="AS463" s="246">
        <f>IFERROR(_xll.qlIndexFixing($AT$2,AO463,TRUE,_xll.ohTrigger(Trigger,Trigger1M)),#N/A)</f>
        <v>-4.7674269560094018E-4</v>
      </c>
    </row>
    <row r="464" spans="40:45" x14ac:dyDescent="0.2">
      <c r="AN464" s="100" t="s">
        <v>201</v>
      </c>
      <c r="AO464" s="101">
        <f>_xll.qlInterestRateIndexFixingDate($AT$2,AP464,Trigger)</f>
        <v>42867</v>
      </c>
      <c r="AP464" s="101">
        <f>_xll.qlCalendarAdvance(Calendar,AP463,AN464,"f",,Trigger)</f>
        <v>42867</v>
      </c>
      <c r="AQ464" s="101">
        <f>_xll.qlInterestRateIndexMaturity($AT$2,AP464,Trigger)</f>
        <v>42870</v>
      </c>
      <c r="AR464" s="246">
        <f>_xll.qlIndexFixing($AT$1,AO464,TRUE,_xll.ohTrigger(Trigger,Trigger1M))</f>
        <v>-4.7486539507257675E-4</v>
      </c>
      <c r="AS464" s="246">
        <f>IFERROR(_xll.qlIndexFixing($AT$2,AO464,TRUE,_xll.ohTrigger(Trigger,Trigger1M)),#N/A)</f>
        <v>-4.7486539507257675E-4</v>
      </c>
    </row>
    <row r="465" spans="40:45" x14ac:dyDescent="0.2">
      <c r="AN465" s="100" t="s">
        <v>201</v>
      </c>
      <c r="AO465" s="101">
        <f>_xll.qlInterestRateIndexFixingDate($AT$2,AP465,Trigger)</f>
        <v>42870</v>
      </c>
      <c r="AP465" s="101">
        <f>_xll.qlCalendarAdvance(Calendar,AP464,AN465,"f",,Trigger)</f>
        <v>42870</v>
      </c>
      <c r="AQ465" s="101">
        <f>_xll.qlInterestRateIndexMaturity($AT$2,AP465,Trigger)</f>
        <v>42871</v>
      </c>
      <c r="AR465" s="246">
        <f>_xll.qlIndexFixing($AT$1,AO465,TRUE,_xll.ohTrigger(Trigger,Trigger1M))</f>
        <v>-4.7542370296582703E-4</v>
      </c>
      <c r="AS465" s="246">
        <f>IFERROR(_xll.qlIndexFixing($AT$2,AO465,TRUE,_xll.ohTrigger(Trigger,Trigger1M)),#N/A)</f>
        <v>-4.7542370296582703E-4</v>
      </c>
    </row>
    <row r="466" spans="40:45" x14ac:dyDescent="0.2">
      <c r="AN466" s="100" t="s">
        <v>201</v>
      </c>
      <c r="AO466" s="101">
        <f>_xll.qlInterestRateIndexFixingDate($AT$2,AP466,Trigger)</f>
        <v>42871</v>
      </c>
      <c r="AP466" s="101">
        <f>_xll.qlCalendarAdvance(Calendar,AP465,AN466,"f",,Trigger)</f>
        <v>42871</v>
      </c>
      <c r="AQ466" s="101">
        <f>_xll.qlInterestRateIndexMaturity($AT$2,AP466,Trigger)</f>
        <v>42872</v>
      </c>
      <c r="AR466" s="246">
        <f>_xll.qlIndexFixing($AT$1,AO466,TRUE,_xll.ohTrigger(Trigger,Trigger1M))</f>
        <v>-4.7691972139496386E-4</v>
      </c>
      <c r="AS466" s="246">
        <f>IFERROR(_xll.qlIndexFixing($AT$2,AO466,TRUE,_xll.ohTrigger(Trigger,Trigger1M)),#N/A)</f>
        <v>-4.7691972139496386E-4</v>
      </c>
    </row>
    <row r="467" spans="40:45" x14ac:dyDescent="0.2">
      <c r="AN467" s="100" t="s">
        <v>201</v>
      </c>
      <c r="AO467" s="101">
        <f>_xll.qlInterestRateIndexFixingDate($AT$2,AP467,Trigger)</f>
        <v>42872</v>
      </c>
      <c r="AP467" s="101">
        <f>_xll.qlCalendarAdvance(Calendar,AP466,AN467,"f",,Trigger)</f>
        <v>42872</v>
      </c>
      <c r="AQ467" s="101">
        <f>_xll.qlInterestRateIndexMaturity($AT$2,AP467,Trigger)</f>
        <v>42873</v>
      </c>
      <c r="AR467" s="246">
        <f>_xll.qlIndexFixing($AT$1,AO467,TRUE,_xll.ohTrigger(Trigger,Trigger1M))</f>
        <v>-4.7914604647925074E-4</v>
      </c>
      <c r="AS467" s="246">
        <f>IFERROR(_xll.qlIndexFixing($AT$2,AO467,TRUE,_xll.ohTrigger(Trigger,Trigger1M)),#N/A)</f>
        <v>-4.7914604647925074E-4</v>
      </c>
    </row>
    <row r="468" spans="40:45" x14ac:dyDescent="0.2">
      <c r="AN468" s="100" t="s">
        <v>201</v>
      </c>
      <c r="AO468" s="101">
        <f>_xll.qlInterestRateIndexFixingDate($AT$2,AP468,Trigger)</f>
        <v>42873</v>
      </c>
      <c r="AP468" s="101">
        <f>_xll.qlCalendarAdvance(Calendar,AP467,AN468,"f",,Trigger)</f>
        <v>42873</v>
      </c>
      <c r="AQ468" s="101">
        <f>_xll.qlInterestRateIndexMaturity($AT$2,AP468,Trigger)</f>
        <v>42874</v>
      </c>
      <c r="AR468" s="246">
        <f>_xll.qlIndexFixing($AT$1,AO468,TRUE,_xll.ohTrigger(Trigger,Trigger1M))</f>
        <v>-4.8210267825865571E-4</v>
      </c>
      <c r="AS468" s="246">
        <f>IFERROR(_xll.qlIndexFixing($AT$2,AO468,TRUE,_xll.ohTrigger(Trigger,Trigger1M)),#N/A)</f>
        <v>-4.8210267825865571E-4</v>
      </c>
    </row>
    <row r="469" spans="40:45" x14ac:dyDescent="0.2">
      <c r="AN469" s="100" t="s">
        <v>201</v>
      </c>
      <c r="AO469" s="101">
        <f>_xll.qlInterestRateIndexFixingDate($AT$2,AP469,Trigger)</f>
        <v>42874</v>
      </c>
      <c r="AP469" s="101">
        <f>_xll.qlCalendarAdvance(Calendar,AP468,AN469,"f",,Trigger)</f>
        <v>42874</v>
      </c>
      <c r="AQ469" s="101">
        <f>_xll.qlInterestRateIndexMaturity($AT$2,AP469,Trigger)</f>
        <v>42877</v>
      </c>
      <c r="AR469" s="246">
        <f>_xll.qlIndexFixing($AT$1,AO469,TRUE,_xll.ohTrigger(Trigger,Trigger1M))</f>
        <v>-4.9044962908251222E-4</v>
      </c>
      <c r="AS469" s="246">
        <f>IFERROR(_xll.qlIndexFixing($AT$2,AO469,TRUE,_xll.ohTrigger(Trigger,Trigger1M)),#N/A)</f>
        <v>-4.9044962908251222E-4</v>
      </c>
    </row>
    <row r="470" spans="40:45" x14ac:dyDescent="0.2">
      <c r="AN470" s="100" t="s">
        <v>201</v>
      </c>
      <c r="AO470" s="101">
        <f>_xll.qlInterestRateIndexFixingDate($AT$2,AP470,Trigger)</f>
        <v>42877</v>
      </c>
      <c r="AP470" s="101">
        <f>_xll.qlCalendarAdvance(Calendar,AP469,AN470,"f",,Trigger)</f>
        <v>42877</v>
      </c>
      <c r="AQ470" s="101">
        <f>_xll.qlInterestRateIndexMaturity($AT$2,AP470,Trigger)</f>
        <v>42878</v>
      </c>
      <c r="AR470" s="246">
        <f>_xll.qlIndexFixing($AT$1,AO470,TRUE,_xll.ohTrigger(Trigger,Trigger1M))</f>
        <v>-5.0123227140819182E-4</v>
      </c>
      <c r="AS470" s="246">
        <f>IFERROR(_xll.qlIndexFixing($AT$2,AO470,TRUE,_xll.ohTrigger(Trigger,Trigger1M)),#N/A)</f>
        <v>-5.0123227140819182E-4</v>
      </c>
    </row>
    <row r="471" spans="40:45" x14ac:dyDescent="0.2">
      <c r="AN471" s="100" t="s">
        <v>201</v>
      </c>
      <c r="AO471" s="101">
        <f>_xll.qlInterestRateIndexFixingDate($AT$2,AP471,Trigger)</f>
        <v>42878</v>
      </c>
      <c r="AP471" s="101">
        <f>_xll.qlCalendarAdvance(Calendar,AP470,AN471,"f",,Trigger)</f>
        <v>42878</v>
      </c>
      <c r="AQ471" s="101">
        <f>_xll.qlInterestRateIndexMaturity($AT$2,AP471,Trigger)</f>
        <v>42879</v>
      </c>
      <c r="AR471" s="246">
        <f>_xll.qlIndexFixing($AT$1,AO471,TRUE,_xll.ohTrigger(Trigger,Trigger1M))</f>
        <v>-5.0784043602369877E-4</v>
      </c>
      <c r="AS471" s="246">
        <f>IFERROR(_xll.qlIndexFixing($AT$2,AO471,TRUE,_xll.ohTrigger(Trigger,Trigger1M)),#N/A)</f>
        <v>-5.0784043602369877E-4</v>
      </c>
    </row>
    <row r="472" spans="40:45" x14ac:dyDescent="0.2">
      <c r="AN472" s="100" t="s">
        <v>201</v>
      </c>
      <c r="AO472" s="101">
        <f>_xll.qlInterestRateIndexFixingDate($AT$2,AP472,Trigger)</f>
        <v>42879</v>
      </c>
      <c r="AP472" s="101">
        <f>_xll.qlCalendarAdvance(Calendar,AP471,AN472,"f",,Trigger)</f>
        <v>42879</v>
      </c>
      <c r="AQ472" s="101">
        <f>_xll.qlInterestRateIndexMaturity($AT$2,AP472,Trigger)</f>
        <v>42880</v>
      </c>
      <c r="AR472" s="246">
        <f>_xll.qlIndexFixing($AT$1,AO472,TRUE,_xll.ohTrigger(Trigger,Trigger1M))</f>
        <v>-5.1450029636690431E-4</v>
      </c>
      <c r="AS472" s="246">
        <f>IFERROR(_xll.qlIndexFixing($AT$2,AO472,TRUE,_xll.ohTrigger(Trigger,Trigger1M)),#N/A)</f>
        <v>-5.1450029636690431E-4</v>
      </c>
    </row>
    <row r="473" spans="40:45" x14ac:dyDescent="0.2">
      <c r="AN473" s="100" t="s">
        <v>201</v>
      </c>
      <c r="AO473" s="101">
        <f>_xll.qlInterestRateIndexFixingDate($AT$2,AP473,Trigger)</f>
        <v>42880</v>
      </c>
      <c r="AP473" s="101">
        <f>_xll.qlCalendarAdvance(Calendar,AP472,AN473,"f",,Trigger)</f>
        <v>42880</v>
      </c>
      <c r="AQ473" s="101">
        <f>_xll.qlInterestRateIndexMaturity($AT$2,AP473,Trigger)</f>
        <v>42881</v>
      </c>
      <c r="AR473" s="246">
        <f>_xll.qlIndexFixing($AT$1,AO473,TRUE,_xll.ohTrigger(Trigger,Trigger1M))</f>
        <v>-5.2033795452377518E-4</v>
      </c>
      <c r="AS473" s="246">
        <f>IFERROR(_xll.qlIndexFixing($AT$2,AO473,TRUE,_xll.ohTrigger(Trigger,Trigger1M)),#N/A)</f>
        <v>-5.2033795452377518E-4</v>
      </c>
    </row>
    <row r="474" spans="40:45" x14ac:dyDescent="0.2">
      <c r="AN474" s="100" t="s">
        <v>201</v>
      </c>
      <c r="AO474" s="101">
        <f>_xll.qlInterestRateIndexFixingDate($AT$2,AP474,Trigger)</f>
        <v>42881</v>
      </c>
      <c r="AP474" s="101">
        <f>_xll.qlCalendarAdvance(Calendar,AP473,AN474,"f",,Trigger)</f>
        <v>42881</v>
      </c>
      <c r="AQ474" s="101">
        <f>_xll.qlInterestRateIndexMaturity($AT$2,AP474,Trigger)</f>
        <v>42884</v>
      </c>
      <c r="AR474" s="246">
        <f>_xll.qlIndexFixing($AT$1,AO474,TRUE,_xll.ohTrigger(Trigger,Trigger1M))</f>
        <v>-5.3007735510313125E-4</v>
      </c>
      <c r="AS474" s="246">
        <f>IFERROR(_xll.qlIndexFixing($AT$2,AO474,TRUE,_xll.ohTrigger(Trigger,Trigger1M)),#N/A)</f>
        <v>-5.3007735510313125E-4</v>
      </c>
    </row>
    <row r="475" spans="40:45" x14ac:dyDescent="0.2">
      <c r="AN475" s="100" t="s">
        <v>201</v>
      </c>
      <c r="AO475" s="101">
        <f>_xll.qlInterestRateIndexFixingDate($AT$2,AP475,Trigger)</f>
        <v>42884</v>
      </c>
      <c r="AP475" s="101">
        <f>_xll.qlCalendarAdvance(Calendar,AP474,AN475,"f",,Trigger)</f>
        <v>42884</v>
      </c>
      <c r="AQ475" s="101">
        <f>_xll.qlInterestRateIndexMaturity($AT$2,AP475,Trigger)</f>
        <v>42885</v>
      </c>
      <c r="AR475" s="246">
        <f>_xll.qlIndexFixing($AT$1,AO475,TRUE,_xll.ohTrigger(Trigger,Trigger1M))</f>
        <v>-5.3788318167491411E-4</v>
      </c>
      <c r="AS475" s="246">
        <f>IFERROR(_xll.qlIndexFixing($AT$2,AO475,TRUE,_xll.ohTrigger(Trigger,Trigger1M)),#N/A)</f>
        <v>-5.3788318167491411E-4</v>
      </c>
    </row>
    <row r="476" spans="40:45" x14ac:dyDescent="0.2">
      <c r="AN476" s="100" t="s">
        <v>201</v>
      </c>
      <c r="AO476" s="101">
        <f>_xll.qlInterestRateIndexFixingDate($AT$2,AP476,Trigger)</f>
        <v>42885</v>
      </c>
      <c r="AP476" s="101">
        <f>_xll.qlCalendarAdvance(Calendar,AP475,AN476,"f",,Trigger)</f>
        <v>42885</v>
      </c>
      <c r="AQ476" s="101">
        <f>_xll.qlInterestRateIndexMaturity($AT$2,AP476,Trigger)</f>
        <v>42886</v>
      </c>
      <c r="AR476" s="246">
        <f>_xll.qlIndexFixing($AT$1,AO476,TRUE,_xll.ohTrigger(Trigger,Trigger1M))</f>
        <v>-5.4081813731343686E-4</v>
      </c>
      <c r="AS476" s="246">
        <f>IFERROR(_xll.qlIndexFixing($AT$2,AO476,TRUE,_xll.ohTrigger(Trigger,Trigger1M)),#N/A)</f>
        <v>-5.4081813731343686E-4</v>
      </c>
    </row>
    <row r="477" spans="40:45" x14ac:dyDescent="0.2">
      <c r="AN477" s="100" t="s">
        <v>201</v>
      </c>
      <c r="AO477" s="101">
        <f>_xll.qlInterestRateIndexFixingDate($AT$2,AP477,Trigger)</f>
        <v>42886</v>
      </c>
      <c r="AP477" s="101">
        <f>_xll.qlCalendarAdvance(Calendar,AP476,AN477,"f",,Trigger)</f>
        <v>42886</v>
      </c>
      <c r="AQ477" s="101">
        <f>_xll.qlInterestRateIndexMaturity($AT$2,AP477,Trigger)</f>
        <v>42887</v>
      </c>
      <c r="AR477" s="246">
        <f>_xll.qlIndexFixing($AT$1,AO477,TRUE,_xll.ohTrigger(Trigger,Trigger1M))</f>
        <v>-5.4317255257618768E-4</v>
      </c>
      <c r="AS477" s="246">
        <f>IFERROR(_xll.qlIndexFixing($AT$2,AO477,TRUE,_xll.ohTrigger(Trigger,Trigger1M)),#N/A)</f>
        <v>-5.4317255257618768E-4</v>
      </c>
    </row>
    <row r="478" spans="40:45" x14ac:dyDescent="0.2">
      <c r="AN478" s="100" t="s">
        <v>201</v>
      </c>
      <c r="AO478" s="101">
        <f>_xll.qlInterestRateIndexFixingDate($AT$2,AP478,Trigger)</f>
        <v>42887</v>
      </c>
      <c r="AP478" s="101">
        <f>_xll.qlCalendarAdvance(Calendar,AP477,AN478,"f",,Trigger)</f>
        <v>42887</v>
      </c>
      <c r="AQ478" s="101">
        <f>_xll.qlInterestRateIndexMaturity($AT$2,AP478,Trigger)</f>
        <v>42888</v>
      </c>
      <c r="AR478" s="246">
        <f>_xll.qlIndexFixing($AT$1,AO478,TRUE,_xll.ohTrigger(Trigger,Trigger1M))</f>
        <v>-5.4494642718339037E-4</v>
      </c>
      <c r="AS478" s="246">
        <f>IFERROR(_xll.qlIndexFixing($AT$2,AO478,TRUE,_xll.ohTrigger(Trigger,Trigger1M)),#N/A)</f>
        <v>-5.4494642718339037E-4</v>
      </c>
    </row>
    <row r="479" spans="40:45" x14ac:dyDescent="0.2">
      <c r="AN479" s="100" t="s">
        <v>201</v>
      </c>
      <c r="AO479" s="101">
        <f>_xll.qlInterestRateIndexFixingDate($AT$2,AP479,Trigger)</f>
        <v>42888</v>
      </c>
      <c r="AP479" s="101">
        <f>_xll.qlCalendarAdvance(Calendar,AP478,AN479,"f",,Trigger)</f>
        <v>42888</v>
      </c>
      <c r="AQ479" s="101">
        <f>_xll.qlInterestRateIndexMaturity($AT$2,AP479,Trigger)</f>
        <v>42891</v>
      </c>
      <c r="AR479" s="246">
        <f>_xll.qlIndexFixing($AT$1,AO479,TRUE,_xll.ohTrigger(Trigger,Trigger1M))</f>
        <v>-5.4655821223548173E-4</v>
      </c>
      <c r="AS479" s="246">
        <f>IFERROR(_xll.qlIndexFixing($AT$2,AO479,TRUE,_xll.ohTrigger(Trigger,Trigger1M)),#N/A)</f>
        <v>-5.4655821223548173E-4</v>
      </c>
    </row>
    <row r="480" spans="40:45" x14ac:dyDescent="0.2">
      <c r="AN480" s="100" t="s">
        <v>201</v>
      </c>
      <c r="AO480" s="101">
        <f>_xll.qlInterestRateIndexFixingDate($AT$2,AP480,Trigger)</f>
        <v>42891</v>
      </c>
      <c r="AP480" s="101">
        <f>_xll.qlCalendarAdvance(Calendar,AP479,AN480,"f",,Trigger)</f>
        <v>42891</v>
      </c>
      <c r="AQ480" s="101">
        <f>_xll.qlInterestRateIndexMaturity($AT$2,AP480,Trigger)</f>
        <v>42892</v>
      </c>
      <c r="AR480" s="246">
        <f>_xll.qlIndexFixing($AT$1,AO480,TRUE,_xll.ohTrigger(Trigger,Trigger1M))</f>
        <v>-5.4623652201435391E-4</v>
      </c>
      <c r="AS480" s="246">
        <f>IFERROR(_xll.qlIndexFixing($AT$2,AO480,TRUE,_xll.ohTrigger(Trigger,Trigger1M)),#N/A)</f>
        <v>-5.4623652201435391E-4</v>
      </c>
    </row>
    <row r="481" spans="40:45" x14ac:dyDescent="0.2">
      <c r="AN481" s="100" t="s">
        <v>201</v>
      </c>
      <c r="AO481" s="101">
        <f>_xll.qlInterestRateIndexFixingDate($AT$2,AP481,Trigger)</f>
        <v>42892</v>
      </c>
      <c r="AP481" s="101">
        <f>_xll.qlCalendarAdvance(Calendar,AP480,AN481,"f",,Trigger)</f>
        <v>42892</v>
      </c>
      <c r="AQ481" s="101">
        <f>_xll.qlInterestRateIndexMaturity($AT$2,AP481,Trigger)</f>
        <v>42893</v>
      </c>
      <c r="AR481" s="246">
        <f>_xll.qlIndexFixing($AT$1,AO481,TRUE,_xll.ohTrigger(Trigger,Trigger1M))</f>
        <v>-5.4510769470272891E-4</v>
      </c>
      <c r="AS481" s="246">
        <f>IFERROR(_xll.qlIndexFixing($AT$2,AO481,TRUE,_xll.ohTrigger(Trigger,Trigger1M)),#N/A)</f>
        <v>-5.4510769470272891E-4</v>
      </c>
    </row>
    <row r="482" spans="40:45" x14ac:dyDescent="0.2">
      <c r="AN482" s="100" t="s">
        <v>201</v>
      </c>
      <c r="AO482" s="101">
        <f>_xll.qlInterestRateIndexFixingDate($AT$2,AP482,Trigger)</f>
        <v>42893</v>
      </c>
      <c r="AP482" s="101">
        <f>_xll.qlCalendarAdvance(Calendar,AP481,AN482,"f",,Trigger)</f>
        <v>42893</v>
      </c>
      <c r="AQ482" s="101">
        <f>_xll.qlInterestRateIndexMaturity($AT$2,AP482,Trigger)</f>
        <v>42894</v>
      </c>
      <c r="AR482" s="246">
        <f>_xll.qlIndexFixing($AT$1,AO482,TRUE,_xll.ohTrigger(Trigger,Trigger1M))</f>
        <v>-5.4339832697536394E-4</v>
      </c>
      <c r="AS482" s="246">
        <f>IFERROR(_xll.qlIndexFixing($AT$2,AO482,TRUE,_xll.ohTrigger(Trigger,Trigger1M)),#N/A)</f>
        <v>-5.4339832697536394E-4</v>
      </c>
    </row>
    <row r="483" spans="40:45" x14ac:dyDescent="0.2">
      <c r="AN483" s="100" t="s">
        <v>201</v>
      </c>
      <c r="AO483" s="101">
        <f>_xll.qlInterestRateIndexFixingDate($AT$2,AP483,Trigger)</f>
        <v>42894</v>
      </c>
      <c r="AP483" s="101">
        <f>_xll.qlCalendarAdvance(Calendar,AP482,AN483,"f",,Trigger)</f>
        <v>42894</v>
      </c>
      <c r="AQ483" s="101">
        <f>_xll.qlInterestRateIndexMaturity($AT$2,AP483,Trigger)</f>
        <v>42895</v>
      </c>
      <c r="AR483" s="246">
        <f>_xll.qlIndexFixing($AT$1,AO483,TRUE,_xll.ohTrigger(Trigger,Trigger1M))</f>
        <v>-5.411084186723869E-4</v>
      </c>
      <c r="AS483" s="246">
        <f>IFERROR(_xll.qlIndexFixing($AT$2,AO483,TRUE,_xll.ohTrigger(Trigger,Trigger1M)),#N/A)</f>
        <v>-5.411084186723869E-4</v>
      </c>
    </row>
    <row r="484" spans="40:45" x14ac:dyDescent="0.2">
      <c r="AN484" s="100" t="s">
        <v>201</v>
      </c>
      <c r="AO484" s="101">
        <f>_xll.qlInterestRateIndexFixingDate($AT$2,AP484,Trigger)</f>
        <v>42895</v>
      </c>
      <c r="AP484" s="101">
        <f>_xll.qlCalendarAdvance(Calendar,AP483,AN484,"f",,Trigger)</f>
        <v>42895</v>
      </c>
      <c r="AQ484" s="101">
        <f>_xll.qlInterestRateIndexMaturity($AT$2,AP484,Trigger)</f>
        <v>42898</v>
      </c>
      <c r="AR484" s="246">
        <f>_xll.qlIndexFixing($AT$1,AO484,TRUE,_xll.ohTrigger(Trigger,Trigger1M))</f>
        <v>-5.3459267368882735E-4</v>
      </c>
      <c r="AS484" s="246">
        <f>IFERROR(_xll.qlIndexFixing($AT$2,AO484,TRUE,_xll.ohTrigger(Trigger,Trigger1M)),#N/A)</f>
        <v>-5.3459267368882735E-4</v>
      </c>
    </row>
    <row r="485" spans="40:45" x14ac:dyDescent="0.2">
      <c r="AN485" s="100" t="s">
        <v>201</v>
      </c>
      <c r="AO485" s="101">
        <f>_xll.qlInterestRateIndexFixingDate($AT$2,AP485,Trigger)</f>
        <v>42898</v>
      </c>
      <c r="AP485" s="101">
        <f>_xll.qlCalendarAdvance(Calendar,AP484,AN485,"f",,Trigger)</f>
        <v>42898</v>
      </c>
      <c r="AQ485" s="101">
        <f>_xll.qlInterestRateIndexMaturity($AT$2,AP485,Trigger)</f>
        <v>42899</v>
      </c>
      <c r="AR485" s="246">
        <f>_xll.qlIndexFixing($AT$1,AO485,TRUE,_xll.ohTrigger(Trigger,Trigger1M))</f>
        <v>-5.2614338142298323E-4</v>
      </c>
      <c r="AS485" s="246">
        <f>IFERROR(_xll.qlIndexFixing($AT$2,AO485,TRUE,_xll.ohTrigger(Trigger,Trigger1M)),#N/A)</f>
        <v>-5.2614338142298323E-4</v>
      </c>
    </row>
    <row r="486" spans="40:45" x14ac:dyDescent="0.2">
      <c r="AN486" s="100" t="s">
        <v>201</v>
      </c>
      <c r="AO486" s="101">
        <f>_xll.qlInterestRateIndexFixingDate($AT$2,AP486,Trigger)</f>
        <v>42899</v>
      </c>
      <c r="AP486" s="101">
        <f>_xll.qlCalendarAdvance(Calendar,AP485,AN486,"f",,Trigger)</f>
        <v>42899</v>
      </c>
      <c r="AQ486" s="101">
        <f>_xll.qlInterestRateIndexMaturity($AT$2,AP486,Trigger)</f>
        <v>42900</v>
      </c>
      <c r="AR486" s="246">
        <f>_xll.qlIndexFixing($AT$1,AO486,TRUE,_xll.ohTrigger(Trigger,Trigger1M))</f>
        <v>-5.2095077088143427E-4</v>
      </c>
      <c r="AS486" s="246">
        <f>IFERROR(_xll.qlIndexFixing($AT$2,AO486,TRUE,_xll.ohTrigger(Trigger,Trigger1M)),#N/A)</f>
        <v>-5.2095077088143427E-4</v>
      </c>
    </row>
    <row r="487" spans="40:45" x14ac:dyDescent="0.2">
      <c r="AN487" s="100" t="s">
        <v>201</v>
      </c>
      <c r="AO487" s="101">
        <f>_xll.qlInterestRateIndexFixingDate($AT$2,AP487,Trigger)</f>
        <v>42900</v>
      </c>
      <c r="AP487" s="101">
        <f>_xll.qlCalendarAdvance(Calendar,AP486,AN487,"f",,Trigger)</f>
        <v>42900</v>
      </c>
      <c r="AQ487" s="101">
        <f>_xll.qlInterestRateIndexMaturity($AT$2,AP487,Trigger)</f>
        <v>42901</v>
      </c>
      <c r="AR487" s="246">
        <f>_xll.qlIndexFixing($AT$1,AO487,TRUE,_xll.ohTrigger(Trigger,Trigger1M))</f>
        <v>-5.151776197243052E-4</v>
      </c>
      <c r="AS487" s="246">
        <f>IFERROR(_xll.qlIndexFixing($AT$2,AO487,TRUE,_xll.ohTrigger(Trigger,Trigger1M)),#N/A)</f>
        <v>-5.151776197243052E-4</v>
      </c>
    </row>
    <row r="488" spans="40:45" x14ac:dyDescent="0.2">
      <c r="AN488" s="100" t="s">
        <v>201</v>
      </c>
      <c r="AO488" s="101">
        <f>_xll.qlInterestRateIndexFixingDate($AT$2,AP488,Trigger)</f>
        <v>42901</v>
      </c>
      <c r="AP488" s="101">
        <f>_xll.qlCalendarAdvance(Calendar,AP487,AN488,"f",,Trigger)</f>
        <v>42901</v>
      </c>
      <c r="AQ488" s="101">
        <f>_xll.qlInterestRateIndexMaturity($AT$2,AP488,Trigger)</f>
        <v>42902</v>
      </c>
      <c r="AR488" s="246">
        <f>_xll.qlIndexFixing($AT$1,AO488,TRUE,_xll.ohTrigger(Trigger,Trigger1M))</f>
        <v>-5.0882392803153209E-4</v>
      </c>
      <c r="AS488" s="246">
        <f>IFERROR(_xll.qlIndexFixing($AT$2,AO488,TRUE,_xll.ohTrigger(Trigger,Trigger1M)),#N/A)</f>
        <v>-5.0882392803153209E-4</v>
      </c>
    </row>
    <row r="489" spans="40:45" x14ac:dyDescent="0.2">
      <c r="AN489" s="100" t="s">
        <v>201</v>
      </c>
      <c r="AO489" s="101">
        <f>_xll.qlInterestRateIndexFixingDate($AT$2,AP489,Trigger)</f>
        <v>42902</v>
      </c>
      <c r="AP489" s="101">
        <f>_xll.qlCalendarAdvance(Calendar,AP488,AN489,"f",,Trigger)</f>
        <v>42902</v>
      </c>
      <c r="AQ489" s="101">
        <f>_xll.qlInterestRateIndexMaturity($AT$2,AP489,Trigger)</f>
        <v>42905</v>
      </c>
      <c r="AR489" s="246">
        <f>_xll.qlIndexFixing($AT$1,AO489,TRUE,_xll.ohTrigger(Trigger,Trigger1M))</f>
        <v>-4.9418073100326865E-4</v>
      </c>
      <c r="AS489" s="246">
        <f>IFERROR(_xll.qlIndexFixing($AT$2,AO489,TRUE,_xll.ohTrigger(Trigger,Trigger1M)),#N/A)</f>
        <v>-4.9418073100326865E-4</v>
      </c>
    </row>
    <row r="490" spans="40:45" x14ac:dyDescent="0.2">
      <c r="AN490" s="100" t="s">
        <v>201</v>
      </c>
      <c r="AO490" s="101">
        <f>_xll.qlInterestRateIndexFixingDate($AT$2,AP490,Trigger)</f>
        <v>42905</v>
      </c>
      <c r="AP490" s="101">
        <f>_xll.qlCalendarAdvance(Calendar,AP489,AN490,"f",,Trigger)</f>
        <v>42905</v>
      </c>
      <c r="AQ490" s="101">
        <f>_xll.qlInterestRateIndexMaturity($AT$2,AP490,Trigger)</f>
        <v>42906</v>
      </c>
      <c r="AR490" s="246">
        <f>_xll.qlIndexFixing($AT$1,AO490,TRUE,_xll.ohTrigger(Trigger,Trigger1M))</f>
        <v>-4.7760375502470254E-4</v>
      </c>
      <c r="AS490" s="246">
        <f>IFERROR(_xll.qlIndexFixing($AT$2,AO490,TRUE,_xll.ohTrigger(Trigger,Trigger1M)),#N/A)</f>
        <v>-4.7760375502470254E-4</v>
      </c>
    </row>
    <row r="491" spans="40:45" x14ac:dyDescent="0.2">
      <c r="AN491" s="100" t="s">
        <v>201</v>
      </c>
      <c r="AO491" s="101">
        <f>_xll.qlInterestRateIndexFixingDate($AT$2,AP491,Trigger)</f>
        <v>42906</v>
      </c>
      <c r="AP491" s="101">
        <f>_xll.qlCalendarAdvance(Calendar,AP490,AN491,"f",,Trigger)</f>
        <v>42906</v>
      </c>
      <c r="AQ491" s="101">
        <f>_xll.qlInterestRateIndexMaturity($AT$2,AP491,Trigger)</f>
        <v>42907</v>
      </c>
      <c r="AR491" s="246">
        <f>_xll.qlIndexFixing($AT$1,AO491,TRUE,_xll.ohTrigger(Trigger,Trigger1M))</f>
        <v>-4.6834736001422073E-4</v>
      </c>
      <c r="AS491" s="246">
        <f>IFERROR(_xll.qlIndexFixing($AT$2,AO491,TRUE,_xll.ohTrigger(Trigger,Trigger1M)),#N/A)</f>
        <v>-4.6834736001422073E-4</v>
      </c>
    </row>
    <row r="492" spans="40:45" x14ac:dyDescent="0.2">
      <c r="AN492" s="100" t="s">
        <v>201</v>
      </c>
      <c r="AO492" s="101">
        <f>_xll.qlInterestRateIndexFixingDate($AT$2,AP492,Trigger)</f>
        <v>42907</v>
      </c>
      <c r="AP492" s="101">
        <f>_xll.qlCalendarAdvance(Calendar,AP491,AN492,"f",,Trigger)</f>
        <v>42907</v>
      </c>
      <c r="AQ492" s="101">
        <f>_xll.qlInterestRateIndexMaturity($AT$2,AP492,Trigger)</f>
        <v>42908</v>
      </c>
      <c r="AR492" s="246">
        <f>_xll.qlIndexFixing($AT$1,AO492,TRUE,_xll.ohTrigger(Trigger,Trigger1M))</f>
        <v>-4.5851042422828669E-4</v>
      </c>
      <c r="AS492" s="246">
        <f>IFERROR(_xll.qlIndexFixing($AT$2,AO492,TRUE,_xll.ohTrigger(Trigger,Trigger1M)),#N/A)</f>
        <v>-4.5851042422828669E-4</v>
      </c>
    </row>
    <row r="493" spans="40:45" x14ac:dyDescent="0.2">
      <c r="AN493" s="100" t="s">
        <v>201</v>
      </c>
      <c r="AO493" s="101">
        <f>_xll.qlInterestRateIndexFixingDate($AT$2,AP493,Trigger)</f>
        <v>42908</v>
      </c>
      <c r="AP493" s="101">
        <f>_xll.qlCalendarAdvance(Calendar,AP492,AN493,"f",,Trigger)</f>
        <v>42908</v>
      </c>
      <c r="AQ493" s="101">
        <f>_xll.qlInterestRateIndexMaturity($AT$2,AP493,Trigger)</f>
        <v>42909</v>
      </c>
      <c r="AR493" s="246">
        <f>_xll.qlIndexFixing($AT$1,AO493,TRUE,_xll.ohTrigger(Trigger,Trigger1M))</f>
        <v>-4.4809294758696439E-4</v>
      </c>
      <c r="AS493" s="246">
        <f>IFERROR(_xll.qlIndexFixing($AT$2,AO493,TRUE,_xll.ohTrigger(Trigger,Trigger1M)),#N/A)</f>
        <v>-4.4809294758696439E-4</v>
      </c>
    </row>
    <row r="494" spans="40:45" x14ac:dyDescent="0.2">
      <c r="AN494" s="100" t="s">
        <v>201</v>
      </c>
      <c r="AO494" s="101">
        <f>_xll.qlInterestRateIndexFixingDate($AT$2,AP494,Trigger)</f>
        <v>42909</v>
      </c>
      <c r="AP494" s="101">
        <f>_xll.qlCalendarAdvance(Calendar,AP493,AN494,"f",,Trigger)</f>
        <v>42909</v>
      </c>
      <c r="AQ494" s="101">
        <f>_xll.qlInterestRateIndexMaturity($AT$2,AP494,Trigger)</f>
        <v>42912</v>
      </c>
      <c r="AR494" s="246">
        <f>_xll.qlIndexFixing($AT$1,AO494,TRUE,_xll.ohTrigger(Trigger,Trigger1M))</f>
        <v>-4.2532235544179287E-4</v>
      </c>
      <c r="AS494" s="246">
        <f>IFERROR(_xll.qlIndexFixing($AT$2,AO494,TRUE,_xll.ohTrigger(Trigger,Trigger1M)),#N/A)</f>
        <v>-4.2532235544179287E-4</v>
      </c>
    </row>
    <row r="495" spans="40:45" x14ac:dyDescent="0.2">
      <c r="AN495" s="100" t="s">
        <v>201</v>
      </c>
      <c r="AO495" s="101">
        <f>_xll.qlInterestRateIndexFixingDate($AT$2,AP495,Trigger)</f>
        <v>42912</v>
      </c>
      <c r="AP495" s="101">
        <f>_xll.qlCalendarAdvance(Calendar,AP494,AN495,"f",,Trigger)</f>
        <v>42912</v>
      </c>
      <c r="AQ495" s="101">
        <f>_xll.qlInterestRateIndexMaturity($AT$2,AP495,Trigger)</f>
        <v>42913</v>
      </c>
      <c r="AR495" s="246">
        <f>_xll.qlIndexFixing($AT$1,AO495,TRUE,_xll.ohTrigger(Trigger,Trigger1M))</f>
        <v>-4.1386634651363607E-4</v>
      </c>
      <c r="AS495" s="246">
        <f>IFERROR(_xll.qlIndexFixing($AT$2,AO495,TRUE,_xll.ohTrigger(Trigger,Trigger1M)),#N/A)</f>
        <v>-4.1386634651363607E-4</v>
      </c>
    </row>
    <row r="496" spans="40:45" x14ac:dyDescent="0.2">
      <c r="AN496" s="100" t="s">
        <v>201</v>
      </c>
      <c r="AO496" s="101">
        <f>_xll.qlInterestRateIndexFixingDate($AT$2,AP496,Trigger)</f>
        <v>42913</v>
      </c>
      <c r="AP496" s="101">
        <f>_xll.qlCalendarAdvance(Calendar,AP495,AN496,"f",,Trigger)</f>
        <v>42913</v>
      </c>
      <c r="AQ496" s="101">
        <f>_xll.qlInterestRateIndexMaturity($AT$2,AP496,Trigger)</f>
        <v>42914</v>
      </c>
      <c r="AR496" s="246">
        <f>_xll.qlIndexFixing($AT$1,AO496,TRUE,_xll.ohTrigger(Trigger,Trigger1M))</f>
        <v>-4.2605974456488838E-4</v>
      </c>
      <c r="AS496" s="246">
        <f>IFERROR(_xll.qlIndexFixing($AT$2,AO496,TRUE,_xll.ohTrigger(Trigger,Trigger1M)),#N/A)</f>
        <v>-4.2605974456488838E-4</v>
      </c>
    </row>
    <row r="497" spans="40:45" x14ac:dyDescent="0.2">
      <c r="AN497" s="100" t="s">
        <v>201</v>
      </c>
      <c r="AO497" s="101">
        <f>_xll.qlInterestRateIndexFixingDate($AT$2,AP497,Trigger)</f>
        <v>42914</v>
      </c>
      <c r="AP497" s="101">
        <f>_xll.qlCalendarAdvance(Calendar,AP496,AN497,"f",,Trigger)</f>
        <v>42914</v>
      </c>
      <c r="AQ497" s="101">
        <f>_xll.qlInterestRateIndexMaturity($AT$2,AP497,Trigger)</f>
        <v>42915</v>
      </c>
      <c r="AR497" s="246">
        <f>_xll.qlIndexFixing($AT$1,AO497,TRUE,_xll.ohTrigger(Trigger,Trigger1M))</f>
        <v>-4.3619682609907784E-4</v>
      </c>
      <c r="AS497" s="246">
        <f>IFERROR(_xll.qlIndexFixing($AT$2,AO497,TRUE,_xll.ohTrigger(Trigger,Trigger1M)),#N/A)</f>
        <v>-4.3619682609907784E-4</v>
      </c>
    </row>
    <row r="498" spans="40:45" x14ac:dyDescent="0.2">
      <c r="AN498" s="100" t="s">
        <v>201</v>
      </c>
      <c r="AO498" s="101">
        <f>_xll.qlInterestRateIndexFixingDate($AT$2,AP498,Trigger)</f>
        <v>42915</v>
      </c>
      <c r="AP498" s="101">
        <f>_xll.qlCalendarAdvance(Calendar,AP497,AN498,"f",,Trigger)</f>
        <v>42915</v>
      </c>
      <c r="AQ498" s="101">
        <f>_xll.qlInterestRateIndexMaturity($AT$2,AP498,Trigger)</f>
        <v>42916</v>
      </c>
      <c r="AR498" s="246">
        <f>_xll.qlIndexFixing($AT$1,AO498,TRUE,_xll.ohTrigger(Trigger,Trigger1M))</f>
        <v>-4.4427759123610855E-4</v>
      </c>
      <c r="AS498" s="246">
        <f>IFERROR(_xll.qlIndexFixing($AT$2,AO498,TRUE,_xll.ohTrigger(Trigger,Trigger1M)),#N/A)</f>
        <v>-4.4427759123610855E-4</v>
      </c>
    </row>
    <row r="499" spans="40:45" x14ac:dyDescent="0.2">
      <c r="AN499" s="100" t="s">
        <v>201</v>
      </c>
      <c r="AO499" s="101">
        <f>_xll.qlInterestRateIndexFixingDate($AT$2,AP499,Trigger)</f>
        <v>42916</v>
      </c>
      <c r="AP499" s="101">
        <f>_xll.qlCalendarAdvance(Calendar,AP498,AN499,"f",,Trigger)</f>
        <v>42916</v>
      </c>
      <c r="AQ499" s="101">
        <f>_xll.qlInterestRateIndexMaturity($AT$2,AP499,Trigger)</f>
        <v>42919</v>
      </c>
      <c r="AR499" s="246">
        <f>_xll.qlIndexFixing($AT$1,AO499,TRUE,_xll.ohTrigger(Trigger,Trigger1M))</f>
        <v>-4.5358416277618829E-4</v>
      </c>
      <c r="AS499" s="246">
        <f>IFERROR(_xll.qlIndexFixing($AT$2,AO499,TRUE,_xll.ohTrigger(Trigger,Trigger1M)),#N/A)</f>
        <v>-4.5358416277618829E-4</v>
      </c>
    </row>
    <row r="500" spans="40:45" x14ac:dyDescent="0.2">
      <c r="AN500" s="100" t="s">
        <v>201</v>
      </c>
      <c r="AO500" s="101">
        <f>_xll.qlInterestRateIndexFixingDate($AT$2,AP500,Trigger)</f>
        <v>42919</v>
      </c>
      <c r="AP500" s="101">
        <f>_xll.qlCalendarAdvance(Calendar,AP499,AN500,"f",,Trigger)</f>
        <v>42919</v>
      </c>
      <c r="AQ500" s="101">
        <f>_xll.qlInterestRateIndexMaturity($AT$2,AP500,Trigger)</f>
        <v>42920</v>
      </c>
      <c r="AR500" s="246">
        <f>_xll.qlIndexFixing($AT$1,AO500,TRUE,_xll.ohTrigger(Trigger,Trigger1M))</f>
        <v>-4.5603749029066165E-4</v>
      </c>
      <c r="AS500" s="246">
        <f>IFERROR(_xll.qlIndexFixing($AT$2,AO500,TRUE,_xll.ohTrigger(Trigger,Trigger1M)),#N/A)</f>
        <v>-4.5603749029066165E-4</v>
      </c>
    </row>
    <row r="501" spans="40:45" x14ac:dyDescent="0.2">
      <c r="AN501" s="100" t="s">
        <v>201</v>
      </c>
      <c r="AO501" s="101">
        <f>_xll.qlInterestRateIndexFixingDate($AT$2,AP501,Trigger)</f>
        <v>42920</v>
      </c>
      <c r="AP501" s="101">
        <f>_xll.qlCalendarAdvance(Calendar,AP500,AN501,"f",,Trigger)</f>
        <v>42920</v>
      </c>
      <c r="AQ501" s="101">
        <f>_xll.qlInterestRateIndexMaturity($AT$2,AP501,Trigger)</f>
        <v>42921</v>
      </c>
      <c r="AR501" s="246">
        <f>_xll.qlIndexFixing($AT$1,AO501,TRUE,_xll.ohTrigger(Trigger,Trigger1M))</f>
        <v>-4.5383667500065172E-4</v>
      </c>
      <c r="AS501" s="246">
        <f>IFERROR(_xll.qlIndexFixing($AT$2,AO501,TRUE,_xll.ohTrigger(Trigger,Trigger1M)),#N/A)</f>
        <v>-4.5383667500065172E-4</v>
      </c>
    </row>
    <row r="502" spans="40:45" x14ac:dyDescent="0.2">
      <c r="AN502" s="100" t="s">
        <v>201</v>
      </c>
      <c r="AO502" s="101">
        <f>_xll.qlInterestRateIndexFixingDate($AT$2,AP502,Trigger)</f>
        <v>42921</v>
      </c>
      <c r="AP502" s="101">
        <f>_xll.qlCalendarAdvance(Calendar,AP501,AN502,"f",,Trigger)</f>
        <v>42921</v>
      </c>
      <c r="AQ502" s="101">
        <f>_xll.qlInterestRateIndexMaturity($AT$2,AP502,Trigger)</f>
        <v>42922</v>
      </c>
      <c r="AR502" s="246">
        <f>_xll.qlIndexFixing($AT$1,AO502,TRUE,_xll.ohTrigger(Trigger,Trigger1M))</f>
        <v>-4.4957954351332319E-4</v>
      </c>
      <c r="AS502" s="246">
        <f>IFERROR(_xll.qlIndexFixing($AT$2,AO502,TRUE,_xll.ohTrigger(Trigger,Trigger1M)),#N/A)</f>
        <v>-4.4957954351332319E-4</v>
      </c>
    </row>
    <row r="503" spans="40:45" x14ac:dyDescent="0.2">
      <c r="AN503" s="100" t="s">
        <v>201</v>
      </c>
      <c r="AO503" s="101">
        <f>_xll.qlInterestRateIndexFixingDate($AT$2,AP503,Trigger)</f>
        <v>42922</v>
      </c>
      <c r="AP503" s="101">
        <f>_xll.qlCalendarAdvance(Calendar,AP502,AN503,"f",,Trigger)</f>
        <v>42922</v>
      </c>
      <c r="AQ503" s="101">
        <f>_xll.qlInterestRateIndexMaturity($AT$2,AP503,Trigger)</f>
        <v>42923</v>
      </c>
      <c r="AR503" s="246">
        <f>_xll.qlIndexFixing($AT$1,AO503,TRUE,_xll.ohTrigger(Trigger,Trigger1M))</f>
        <v>-4.4326609594858013E-4</v>
      </c>
      <c r="AS503" s="246">
        <f>IFERROR(_xll.qlIndexFixing($AT$2,AO503,TRUE,_xll.ohTrigger(Trigger,Trigger1M)),#N/A)</f>
        <v>-4.4326609594858013E-4</v>
      </c>
    </row>
    <row r="504" spans="40:45" x14ac:dyDescent="0.2">
      <c r="AN504" s="100" t="s">
        <v>201</v>
      </c>
      <c r="AO504" s="101">
        <f>_xll.qlInterestRateIndexFixingDate($AT$2,AP504,Trigger)</f>
        <v>42923</v>
      </c>
      <c r="AP504" s="101">
        <f>_xll.qlCalendarAdvance(Calendar,AP503,AN504,"f",,Trigger)</f>
        <v>42923</v>
      </c>
      <c r="AQ504" s="101">
        <f>_xll.qlInterestRateIndexMaturity($AT$2,AP504,Trigger)</f>
        <v>42926</v>
      </c>
      <c r="AR504" s="246">
        <f>_xll.qlIndexFixing($AT$1,AO504,TRUE,_xll.ohTrigger(Trigger,Trigger1M))</f>
        <v>-4.2378431425404983E-4</v>
      </c>
      <c r="AS504" s="246">
        <f>IFERROR(_xll.qlIndexFixing($AT$2,AO504,TRUE,_xll.ohTrigger(Trigger,Trigger1M)),#N/A)</f>
        <v>-4.2378431425404983E-4</v>
      </c>
    </row>
    <row r="505" spans="40:45" x14ac:dyDescent="0.2">
      <c r="AN505" s="100" t="s">
        <v>201</v>
      </c>
      <c r="AO505" s="101">
        <f>_xll.qlInterestRateIndexFixingDate($AT$2,AP505,Trigger)</f>
        <v>42926</v>
      </c>
      <c r="AP505" s="101">
        <f>_xll.qlCalendarAdvance(Calendar,AP504,AN505,"f",,Trigger)</f>
        <v>42926</v>
      </c>
      <c r="AQ505" s="101">
        <f>_xll.qlInterestRateIndexMaturity($AT$2,AP505,Trigger)</f>
        <v>42927</v>
      </c>
      <c r="AR505" s="246">
        <f>_xll.qlIndexFixing($AT$1,AO505,TRUE,_xll.ohTrigger(Trigger,Trigger1M))</f>
        <v>-3.974491414782122E-4</v>
      </c>
      <c r="AS505" s="246">
        <f>IFERROR(_xll.qlIndexFixing($AT$2,AO505,TRUE,_xll.ohTrigger(Trigger,Trigger1M)),#N/A)</f>
        <v>-3.974491414782122E-4</v>
      </c>
    </row>
    <row r="506" spans="40:45" x14ac:dyDescent="0.2">
      <c r="AN506" s="100" t="s">
        <v>201</v>
      </c>
      <c r="AO506" s="101">
        <f>_xll.qlInterestRateIndexFixingDate($AT$2,AP506,Trigger)</f>
        <v>42927</v>
      </c>
      <c r="AP506" s="101">
        <f>_xll.qlCalendarAdvance(Calendar,AP505,AN506,"f",,Trigger)</f>
        <v>42927</v>
      </c>
      <c r="AQ506" s="101">
        <f>_xll.qlInterestRateIndexMaturity($AT$2,AP506,Trigger)</f>
        <v>42928</v>
      </c>
      <c r="AR506" s="246">
        <f>_xll.qlIndexFixing($AT$1,AO506,TRUE,_xll.ohTrigger(Trigger,Trigger1M))</f>
        <v>-3.8085411076860254E-4</v>
      </c>
      <c r="AS506" s="246">
        <f>IFERROR(_xll.qlIndexFixing($AT$2,AO506,TRUE,_xll.ohTrigger(Trigger,Trigger1M)),#N/A)</f>
        <v>-3.8085411076860254E-4</v>
      </c>
    </row>
    <row r="507" spans="40:45" x14ac:dyDescent="0.2">
      <c r="AN507" s="100" t="s">
        <v>201</v>
      </c>
      <c r="AO507" s="101">
        <f>_xll.qlInterestRateIndexFixingDate($AT$2,AP507,Trigger)</f>
        <v>42928</v>
      </c>
      <c r="AP507" s="101">
        <f>_xll.qlCalendarAdvance(Calendar,AP506,AN507,"f",,Trigger)</f>
        <v>42928</v>
      </c>
      <c r="AQ507" s="101">
        <f>_xll.qlInterestRateIndexMaturity($AT$2,AP507,Trigger)</f>
        <v>42929</v>
      </c>
      <c r="AR507" s="246">
        <f>_xll.qlIndexFixing($AT$1,AO507,TRUE,_xll.ohTrigger(Trigger,Trigger1M))</f>
        <v>-3.6220276282250552E-4</v>
      </c>
      <c r="AS507" s="246">
        <f>IFERROR(_xll.qlIndexFixing($AT$2,AO507,TRUE,_xll.ohTrigger(Trigger,Trigger1M)),#N/A)</f>
        <v>-3.6220276282250552E-4</v>
      </c>
    </row>
    <row r="508" spans="40:45" x14ac:dyDescent="0.2">
      <c r="AN508" s="100" t="s">
        <v>201</v>
      </c>
      <c r="AO508" s="101">
        <f>_xll.qlInterestRateIndexFixingDate($AT$2,AP508,Trigger)</f>
        <v>42929</v>
      </c>
      <c r="AP508" s="101">
        <f>_xll.qlCalendarAdvance(Calendar,AP507,AN508,"f",,Trigger)</f>
        <v>42929</v>
      </c>
      <c r="AQ508" s="101">
        <f>_xll.qlInterestRateIndexMaturity($AT$2,AP508,Trigger)</f>
        <v>42930</v>
      </c>
      <c r="AR508" s="246">
        <f>_xll.qlIndexFixing($AT$1,AO508,TRUE,_xll.ohTrigger(Trigger,Trigger1M))</f>
        <v>-3.4149509724024085E-4</v>
      </c>
      <c r="AS508" s="246">
        <f>IFERROR(_xll.qlIndexFixing($AT$2,AO508,TRUE,_xll.ohTrigger(Trigger,Trigger1M)),#N/A)</f>
        <v>-3.4149509724024085E-4</v>
      </c>
    </row>
    <row r="509" spans="40:45" x14ac:dyDescent="0.2">
      <c r="AN509" s="100" t="s">
        <v>201</v>
      </c>
      <c r="AO509" s="101">
        <f>_xll.qlInterestRateIndexFixingDate($AT$2,AP509,Trigger)</f>
        <v>42930</v>
      </c>
      <c r="AP509" s="101">
        <f>_xll.qlCalendarAdvance(Calendar,AP508,AN509,"f",,Trigger)</f>
        <v>42930</v>
      </c>
      <c r="AQ509" s="101">
        <f>_xll.qlInterestRateIndexMaturity($AT$2,AP509,Trigger)</f>
        <v>42933</v>
      </c>
      <c r="AR509" s="246">
        <f>_xll.qlIndexFixing($AT$1,AO509,TRUE,_xll.ohTrigger(Trigger,Trigger1M))</f>
        <v>-2.9322513374729908E-4</v>
      </c>
      <c r="AS509" s="246">
        <f>IFERROR(_xll.qlIndexFixing($AT$2,AO509,TRUE,_xll.ohTrigger(Trigger,Trigger1M)),#N/A)</f>
        <v>-2.9322513374729908E-4</v>
      </c>
    </row>
    <row r="510" spans="40:45" x14ac:dyDescent="0.2">
      <c r="AN510" s="100" t="s">
        <v>201</v>
      </c>
      <c r="AO510" s="101">
        <f>_xll.qlInterestRateIndexFixingDate($AT$2,AP510,Trigger)</f>
        <v>42933</v>
      </c>
      <c r="AP510" s="101">
        <f>_xll.qlCalendarAdvance(Calendar,AP509,AN510,"f",,Trigger)</f>
        <v>42933</v>
      </c>
      <c r="AQ510" s="101">
        <f>_xll.qlInterestRateIndexMaturity($AT$2,AP510,Trigger)</f>
        <v>42934</v>
      </c>
      <c r="AR510" s="246">
        <f>_xll.qlIndexFixing($AT$1,AO510,TRUE,_xll.ohTrigger(Trigger,Trigger1M))</f>
        <v>-2.3810125063583598E-4</v>
      </c>
      <c r="AS510" s="246">
        <f>IFERROR(_xll.qlIndexFixing($AT$2,AO510,TRUE,_xll.ohTrigger(Trigger,Trigger1M)),#N/A)</f>
        <v>-2.3810125063583598E-4</v>
      </c>
    </row>
    <row r="511" spans="40:45" x14ac:dyDescent="0.2">
      <c r="AN511" s="100" t="s">
        <v>201</v>
      </c>
      <c r="AO511" s="101">
        <f>_xll.qlInterestRateIndexFixingDate($AT$2,AP511,Trigger)</f>
        <v>42934</v>
      </c>
      <c r="AP511" s="101">
        <f>_xll.qlCalendarAdvance(Calendar,AP510,AN511,"f",,Trigger)</f>
        <v>42934</v>
      </c>
      <c r="AQ511" s="101">
        <f>_xll.qlInterestRateIndexMaturity($AT$2,AP511,Trigger)</f>
        <v>42935</v>
      </c>
      <c r="AR511" s="246">
        <f>_xll.qlIndexFixing($AT$1,AO511,TRUE,_xll.ohTrigger(Trigger,Trigger1M))</f>
        <v>-2.0711199071765662E-4</v>
      </c>
      <c r="AS511" s="246">
        <f>IFERROR(_xll.qlIndexFixing($AT$2,AO511,TRUE,_xll.ohTrigger(Trigger,Trigger1M)),#N/A)</f>
        <v>-2.0711199071765662E-4</v>
      </c>
    </row>
    <row r="512" spans="40:45" x14ac:dyDescent="0.2">
      <c r="AN512" s="100" t="s">
        <v>201</v>
      </c>
      <c r="AO512" s="101">
        <f>_xll.qlInterestRateIndexFixingDate($AT$2,AP512,Trigger)</f>
        <v>42935</v>
      </c>
      <c r="AP512" s="101">
        <f>_xll.qlCalendarAdvance(Calendar,AP511,AN512,"f",,Trigger)</f>
        <v>42935</v>
      </c>
      <c r="AQ512" s="101">
        <f>_xll.qlInterestRateIndexMaturity($AT$2,AP512,Trigger)</f>
        <v>42936</v>
      </c>
      <c r="AR512" s="246">
        <f>_xll.qlIndexFixing($AT$1,AO512,TRUE,_xll.ohTrigger(Trigger,Trigger1M))</f>
        <v>-1.7406641060535577E-4</v>
      </c>
      <c r="AS512" s="246">
        <f>IFERROR(_xll.qlIndexFixing($AT$2,AO512,TRUE,_xll.ohTrigger(Trigger,Trigger1M)),#N/A)</f>
        <v>-1.7406641060535577E-4</v>
      </c>
    </row>
    <row r="513" spans="40:45" x14ac:dyDescent="0.2">
      <c r="AN513" s="102" t="s">
        <v>83</v>
      </c>
      <c r="AO513" s="101">
        <f>_xll.qlInterestRateIndexFixingDate($AT$2,AP513,Trigger)</f>
        <v>42942</v>
      </c>
      <c r="AP513" s="101">
        <f>_xll.qlCalendarAdvance(Calendar,AP512,AN513,"f",,Trigger)</f>
        <v>42942</v>
      </c>
      <c r="AQ513" s="101">
        <f>_xll.qlInterestRateIndexMaturity($AT$2,AP513,Trigger)</f>
        <v>42943</v>
      </c>
      <c r="AR513" s="246">
        <f>_xll.qlIndexFixing($AT$1,AO513,TRUE,_xll.ohTrigger(Trigger,Trigger1M))</f>
        <v>1.4153370955227729E-5</v>
      </c>
      <c r="AS513" s="246">
        <f>IFERROR(_xll.qlIndexFixing($AT$2,AO513,TRUE,_xll.ohTrigger(Trigger,Trigger1M)),#N/A)</f>
        <v>1.2877688675416721E-5</v>
      </c>
    </row>
    <row r="514" spans="40:45" x14ac:dyDescent="0.2">
      <c r="AN514" s="102" t="s">
        <v>83</v>
      </c>
      <c r="AO514" s="101">
        <f>_xll.qlInterestRateIndexFixingDate($AT$2,AP514,Trigger)</f>
        <v>42949</v>
      </c>
      <c r="AP514" s="101">
        <f>_xll.qlCalendarAdvance(Calendar,AP513,AN514,"f",,Trigger)</f>
        <v>42949</v>
      </c>
      <c r="AQ514" s="101">
        <f>_xll.qlInterestRateIndexMaturity($AT$2,AP514,Trigger)</f>
        <v>42950</v>
      </c>
      <c r="AR514" s="246">
        <f>_xll.qlIndexFixing($AT$1,AO514,TRUE,_xll.ohTrigger(Trigger,Trigger1M))</f>
        <v>5.3388653018515697E-5</v>
      </c>
      <c r="AS514" s="246">
        <f>IFERROR(_xll.qlIndexFixing($AT$2,AO514,TRUE,_xll.ohTrigger(Trigger,Trigger1M)),#N/A)</f>
        <v>4.8590864372144438E-5</v>
      </c>
    </row>
    <row r="515" spans="40:45" x14ac:dyDescent="0.2">
      <c r="AN515" s="102" t="s">
        <v>83</v>
      </c>
      <c r="AO515" s="101">
        <f>_xll.qlInterestRateIndexFixingDate($AT$2,AP515,Trigger)</f>
        <v>42956</v>
      </c>
      <c r="AP515" s="101">
        <f>_xll.qlCalendarAdvance(Calendar,AP514,AN515,"f",,Trigger)</f>
        <v>42956</v>
      </c>
      <c r="AQ515" s="101">
        <f>_xll.qlInterestRateIndexMaturity($AT$2,AP515,Trigger)</f>
        <v>42957</v>
      </c>
      <c r="AR515" s="246">
        <f>_xll.qlIndexFixing($AT$1,AO515,TRUE,_xll.ohTrigger(Trigger,Trigger1M))</f>
        <v>9.2041027359712757E-5</v>
      </c>
      <c r="AS515" s="246">
        <f>IFERROR(_xll.qlIndexFixing($AT$2,AO515,TRUE,_xll.ohTrigger(Trigger,Trigger1M)),#N/A)</f>
        <v>8.3794786549518108E-5</v>
      </c>
    </row>
    <row r="516" spans="40:45" x14ac:dyDescent="0.2">
      <c r="AN516" s="102" t="s">
        <v>83</v>
      </c>
      <c r="AO516" s="101">
        <f>_xll.qlInterestRateIndexFixingDate($AT$2,AP516,Trigger)</f>
        <v>42963</v>
      </c>
      <c r="AP516" s="101">
        <f>_xll.qlCalendarAdvance(Calendar,AP515,AN516,"f",,Trigger)</f>
        <v>42963</v>
      </c>
      <c r="AQ516" s="101">
        <f>_xll.qlInterestRateIndexMaturity($AT$2,AP516,Trigger)</f>
        <v>42964</v>
      </c>
      <c r="AR516" s="246">
        <f>_xll.qlIndexFixing($AT$1,AO516,TRUE,_xll.ohTrigger(Trigger,Trigger1M))</f>
        <v>1.3011049389888285E-4</v>
      </c>
      <c r="AS516" s="246">
        <f>IFERROR(_xll.qlIndexFixing($AT$2,AO516,TRUE,_xll.ohTrigger(Trigger,Trigger1M)),#N/A)</f>
        <v>1.1848945496772956E-4</v>
      </c>
    </row>
    <row r="517" spans="40:45" x14ac:dyDescent="0.2">
      <c r="AN517" s="102" t="s">
        <v>83</v>
      </c>
      <c r="AO517" s="101">
        <f>_xll.qlInterestRateIndexFixingDate($AT$2,AP517,Trigger)</f>
        <v>42970</v>
      </c>
      <c r="AP517" s="101">
        <f>_xll.qlCalendarAdvance(Calendar,AP516,AN517,"f",,Trigger)</f>
        <v>42970</v>
      </c>
      <c r="AQ517" s="101">
        <f>_xll.qlInterestRateIndexMaturity($AT$2,AP517,Trigger)</f>
        <v>42971</v>
      </c>
      <c r="AR517" s="246">
        <f>_xll.qlIndexFixing($AT$1,AO517,TRUE,_xll.ohTrigger(Trigger,Trigger1M))</f>
        <v>1.675970523962178E-4</v>
      </c>
      <c r="AS517" s="246">
        <f>IFERROR(_xll.qlIndexFixing($AT$2,AO517,TRUE,_xll.ohTrigger(Trigger,Trigger1M)),#N/A)</f>
        <v>1.5267486962677879E-4</v>
      </c>
    </row>
    <row r="518" spans="40:45" x14ac:dyDescent="0.2">
      <c r="AN518" s="102" t="s">
        <v>83</v>
      </c>
      <c r="AO518" s="101">
        <f>_xll.qlInterestRateIndexFixingDate($AT$2,AP518,Trigger)</f>
        <v>42977</v>
      </c>
      <c r="AP518" s="101">
        <f>_xll.qlCalendarAdvance(Calendar,AP517,AN518,"f",,Trigger)</f>
        <v>42977</v>
      </c>
      <c r="AQ518" s="101">
        <f>_xll.qlInterestRateIndexMaturity($AT$2,AP518,Trigger)</f>
        <v>42978</v>
      </c>
      <c r="AR518" s="246">
        <f>_xll.qlIndexFixing($AT$1,AO518,TRUE,_xll.ohTrigger(Trigger,Trigger1M))</f>
        <v>2.045007026918455E-4</v>
      </c>
      <c r="AS518" s="246">
        <f>IFERROR(_xll.qlIndexFixing($AT$2,AO518,TRUE,_xll.ohTrigger(Trigger,Trigger1M)),#N/A)</f>
        <v>1.8635103020692156E-4</v>
      </c>
    </row>
    <row r="519" spans="40:45" x14ac:dyDescent="0.2">
      <c r="AN519" s="102" t="s">
        <v>83</v>
      </c>
      <c r="AO519" s="101">
        <f>_xll.qlInterestRateIndexFixingDate($AT$2,AP519,Trigger)</f>
        <v>42984</v>
      </c>
      <c r="AP519" s="101">
        <f>_xll.qlCalendarAdvance(Calendar,AP518,AN519,"f",,Trigger)</f>
        <v>42984</v>
      </c>
      <c r="AQ519" s="101">
        <f>_xll.qlInterestRateIndexMaturity($AT$2,AP519,Trigger)</f>
        <v>42985</v>
      </c>
      <c r="AR519" s="246">
        <f>_xll.qlIndexFixing($AT$1,AO519,TRUE,_xll.ohTrigger(Trigger,Trigger1M))</f>
        <v>2.4082144446602172E-4</v>
      </c>
      <c r="AS519" s="246">
        <f>IFERROR(_xll.qlIndexFixing($AT$2,AO519,TRUE,_xll.ohTrigger(Trigger,Trigger1M)),#N/A)</f>
        <v>2.1951793670815789E-4</v>
      </c>
    </row>
    <row r="520" spans="40:45" x14ac:dyDescent="0.2">
      <c r="AN520" s="102" t="s">
        <v>83</v>
      </c>
      <c r="AO520" s="101">
        <f>_xll.qlInterestRateIndexFixingDate($AT$2,AP520,Trigger)</f>
        <v>42991</v>
      </c>
      <c r="AP520" s="101">
        <f>_xll.qlCalendarAdvance(Calendar,AP519,AN520,"f",,Trigger)</f>
        <v>42991</v>
      </c>
      <c r="AQ520" s="101">
        <f>_xll.qlInterestRateIndexMaturity($AT$2,AP520,Trigger)</f>
        <v>42992</v>
      </c>
      <c r="AR520" s="246">
        <f>_xll.qlIndexFixing($AT$1,AO520,TRUE,_xll.ohTrigger(Trigger,Trigger1M))</f>
        <v>2.765592777986825E-4</v>
      </c>
      <c r="AS520" s="246">
        <f>IFERROR(_xll.qlIndexFixing($AT$2,AO520,TRUE,_xll.ohTrigger(Trigger,Trigger1M)),#N/A)</f>
        <v>2.5217558873080748E-4</v>
      </c>
    </row>
    <row r="521" spans="40:45" x14ac:dyDescent="0.2">
      <c r="AN521" s="102" t="s">
        <v>83</v>
      </c>
      <c r="AO521" s="101">
        <f>_xll.qlInterestRateIndexFixingDate($AT$2,AP521,Trigger)</f>
        <v>42998</v>
      </c>
      <c r="AP521" s="101">
        <f>_xll.qlCalendarAdvance(Calendar,AP520,AN521,"f",,Trigger)</f>
        <v>42998</v>
      </c>
      <c r="AQ521" s="101">
        <f>_xll.qlInterestRateIndexMaturity($AT$2,AP521,Trigger)</f>
        <v>42999</v>
      </c>
      <c r="AR521" s="246">
        <f>_xll.qlIndexFixing($AT$1,AO521,TRUE,_xll.ohTrigger(Trigger,Trigger1M))</f>
        <v>3.1171420237008363E-4</v>
      </c>
      <c r="AS521" s="246">
        <f>IFERROR(_xll.qlIndexFixing($AT$2,AO521,TRUE,_xll.ohTrigger(Trigger,Trigger1M)),#N/A)</f>
        <v>2.8432398643474244E-4</v>
      </c>
    </row>
    <row r="522" spans="40:45" x14ac:dyDescent="0.2">
      <c r="AN522" s="102" t="s">
        <v>83</v>
      </c>
      <c r="AO522" s="101">
        <f>_xll.qlInterestRateIndexFixingDate($AT$2,AP522,Trigger)</f>
        <v>43005</v>
      </c>
      <c r="AP522" s="101">
        <f>_xll.qlCalendarAdvance(Calendar,AP521,AN522,"f",,Trigger)</f>
        <v>43005</v>
      </c>
      <c r="AQ522" s="101">
        <f>_xll.qlInterestRateIndexMaturity($AT$2,AP522,Trigger)</f>
        <v>43006</v>
      </c>
      <c r="AR522" s="246">
        <f>_xll.qlIndexFixing($AT$1,AO522,TRUE,_xll.ohTrigger(Trigger,Trigger1M))</f>
        <v>3.4628621802035298E-4</v>
      </c>
      <c r="AS522" s="246">
        <f>IFERROR(_xll.qlIndexFixing($AT$2,AO522,TRUE,_xll.ohTrigger(Trigger,Trigger1M)),#N/A)</f>
        <v>3.1596312950021854E-4</v>
      </c>
    </row>
    <row r="523" spans="40:45" x14ac:dyDescent="0.2">
      <c r="AN523" s="102" t="s">
        <v>83</v>
      </c>
      <c r="AO523" s="101">
        <f>_xll.qlInterestRateIndexFixingDate($AT$2,AP523,Trigger)</f>
        <v>43012</v>
      </c>
      <c r="AP523" s="101">
        <f>_xll.qlCalendarAdvance(Calendar,AP522,AN523,"f",,Trigger)</f>
        <v>43012</v>
      </c>
      <c r="AQ523" s="101">
        <f>_xll.qlInterestRateIndexMaturity($AT$2,AP523,Trigger)</f>
        <v>43013</v>
      </c>
      <c r="AR523" s="246">
        <f>_xll.qlIndexFixing($AT$1,AO523,TRUE,_xll.ohTrigger(Trigger,Trigger1M))</f>
        <v>3.8027532458961844E-4</v>
      </c>
      <c r="AS523" s="246">
        <f>IFERROR(_xll.qlIndexFixing($AT$2,AO523,TRUE,_xll.ohTrigger(Trigger,Trigger1M)),#N/A)</f>
        <v>3.4709301792723579E-4</v>
      </c>
    </row>
    <row r="524" spans="40:45" x14ac:dyDescent="0.2">
      <c r="AN524" s="102" t="s">
        <v>83</v>
      </c>
      <c r="AO524" s="101">
        <f>_xll.qlInterestRateIndexFixingDate($AT$2,AP524,Trigger)</f>
        <v>43019</v>
      </c>
      <c r="AP524" s="101">
        <f>_xll.qlCalendarAdvance(Calendar,AP523,AN524,"f",,Trigger)</f>
        <v>43019</v>
      </c>
      <c r="AQ524" s="101">
        <f>_xll.qlInterestRateIndexMaturity($AT$2,AP524,Trigger)</f>
        <v>43020</v>
      </c>
      <c r="AR524" s="246">
        <f>_xll.qlIndexFixing($AT$1,AO524,TRUE,_xll.ohTrigger(Trigger,Trigger1M))</f>
        <v>4.1368152191800789E-4</v>
      </c>
      <c r="AS524" s="246">
        <f>IFERROR(_xll.qlIndexFixing($AT$2,AO524,TRUE,_xll.ohTrigger(Trigger,Trigger1M)),#N/A)</f>
        <v>3.7771365147598601E-4</v>
      </c>
    </row>
    <row r="525" spans="40:45" x14ac:dyDescent="0.2">
      <c r="AN525" s="102" t="s">
        <v>83</v>
      </c>
      <c r="AO525" s="101">
        <f>_xll.qlInterestRateIndexFixingDate($AT$2,AP525,Trigger)</f>
        <v>43026</v>
      </c>
      <c r="AP525" s="101">
        <f>_xll.qlCalendarAdvance(Calendar,AP524,AN525,"f",,Trigger)</f>
        <v>43026</v>
      </c>
      <c r="AQ525" s="101">
        <f>_xll.qlInterestRateIndexMaturity($AT$2,AP525,Trigger)</f>
        <v>43027</v>
      </c>
      <c r="AR525" s="246">
        <f>_xll.qlIndexFixing($AT$1,AO525,TRUE,_xll.ohTrigger(Trigger,Trigger1M))</f>
        <v>4.4650480976571316E-4</v>
      </c>
      <c r="AS525" s="246">
        <f>IFERROR(_xll.qlIndexFixing($AT$2,AO525,TRUE,_xll.ohTrigger(Trigger,Trigger1M)),#N/A)</f>
        <v>4.078250301464692E-4</v>
      </c>
    </row>
    <row r="526" spans="40:45" x14ac:dyDescent="0.2">
      <c r="AN526" s="102" t="s">
        <v>83</v>
      </c>
      <c r="AO526" s="101">
        <f>_xll.qlInterestRateIndexFixingDate($AT$2,AP526,Trigger)</f>
        <v>43033</v>
      </c>
      <c r="AP526" s="101">
        <f>_xll.qlCalendarAdvance(Calendar,AP525,AN526,"f",,Trigger)</f>
        <v>43033</v>
      </c>
      <c r="AQ526" s="101">
        <f>_xll.qlInterestRateIndexMaturity($AT$2,AP526,Trigger)</f>
        <v>43034</v>
      </c>
      <c r="AR526" s="246">
        <f>_xll.qlIndexFixing($AT$1,AO526,TRUE,_xll.ohTrigger(Trigger,Trigger1M))</f>
        <v>4.7874518797286214E-4</v>
      </c>
      <c r="AS526" s="246">
        <f>IFERROR(_xll.qlIndexFixing($AT$2,AO526,TRUE,_xll.ohTrigger(Trigger,Trigger1M)),#N/A)</f>
        <v>4.3742715369887719E-4</v>
      </c>
    </row>
    <row r="527" spans="40:45" x14ac:dyDescent="0.2">
      <c r="AN527" s="102" t="s">
        <v>83</v>
      </c>
      <c r="AO527" s="101">
        <f>_xll.qlInterestRateIndexFixingDate($AT$2,AP527,Trigger)</f>
        <v>43040</v>
      </c>
      <c r="AP527" s="101">
        <f>_xll.qlCalendarAdvance(Calendar,AP526,AN527,"f",,Trigger)</f>
        <v>43040</v>
      </c>
      <c r="AQ527" s="101">
        <f>_xll.qlInterestRateIndexMaturity($AT$2,AP527,Trigger)</f>
        <v>43041</v>
      </c>
      <c r="AR527" s="246">
        <f>_xll.qlIndexFixing($AT$1,AO527,TRUE,_xll.ohTrigger(Trigger,Trigger1M))</f>
        <v>5.1040265661939088E-4</v>
      </c>
      <c r="AS527" s="246">
        <f>IFERROR(_xll.qlIndexFixing($AT$2,AO527,TRUE,_xll.ohTrigger(Trigger,Trigger1M)),#N/A)</f>
        <v>4.665200218934018E-4</v>
      </c>
    </row>
    <row r="528" spans="40:45" x14ac:dyDescent="0.2">
      <c r="AN528" s="102" t="s">
        <v>83</v>
      </c>
      <c r="AO528" s="101">
        <f>_xll.qlInterestRateIndexFixingDate($AT$2,AP528,Trigger)</f>
        <v>43047</v>
      </c>
      <c r="AP528" s="101">
        <f>_xll.qlCalendarAdvance(Calendar,AP527,AN528,"f",,Trigger)</f>
        <v>43047</v>
      </c>
      <c r="AQ528" s="101">
        <f>_xll.qlInterestRateIndexMaturity($AT$2,AP528,Trigger)</f>
        <v>43048</v>
      </c>
      <c r="AR528" s="246">
        <f>_xll.qlIndexFixing($AT$1,AO528,TRUE,_xll.ohTrigger(Trigger,Trigger1M))</f>
        <v>5.414772153056191E-4</v>
      </c>
      <c r="AS528" s="246">
        <f>IFERROR(_xll.qlIndexFixing($AT$2,AO528,TRUE,_xll.ohTrigger(Trigger,Trigger1M)),#N/A)</f>
        <v>4.951036348099791E-4</v>
      </c>
    </row>
    <row r="529" spans="40:45" x14ac:dyDescent="0.2">
      <c r="AN529" s="102" t="s">
        <v>83</v>
      </c>
      <c r="AO529" s="101">
        <f>_xll.qlInterestRateIndexFixingDate($AT$2,AP529,Trigger)</f>
        <v>43054</v>
      </c>
      <c r="AP529" s="101">
        <f>_xll.qlCalendarAdvance(Calendar,AP528,AN529,"f",,Trigger)</f>
        <v>43054</v>
      </c>
      <c r="AQ529" s="101">
        <f>_xll.qlInterestRateIndexMaturity($AT$2,AP529,Trigger)</f>
        <v>43055</v>
      </c>
      <c r="AR529" s="246">
        <f>_xll.qlIndexFixing($AT$1,AO529,TRUE,_xll.ohTrigger(Trigger,Trigger1M))</f>
        <v>5.7196886395161073E-4</v>
      </c>
      <c r="AS529" s="246">
        <f>IFERROR(_xll.qlIndexFixing($AT$2,AO529,TRUE,_xll.ohTrigger(Trigger,Trigger1M)),#N/A)</f>
        <v>5.2317799228873696E-4</v>
      </c>
    </row>
    <row r="530" spans="40:45" x14ac:dyDescent="0.2">
      <c r="AN530" s="102" t="s">
        <v>83</v>
      </c>
      <c r="AO530" s="101">
        <f>_xll.qlInterestRateIndexFixingDate($AT$2,AP530,Trigger)</f>
        <v>43061</v>
      </c>
      <c r="AP530" s="101">
        <f>_xll.qlCalendarAdvance(Calendar,AP529,AN530,"f",,Trigger)</f>
        <v>43061</v>
      </c>
      <c r="AQ530" s="101">
        <f>_xll.qlInterestRateIndexMaturity($AT$2,AP530,Trigger)</f>
        <v>43062</v>
      </c>
      <c r="AR530" s="246">
        <f>_xll.qlIndexFixing($AT$1,AO530,TRUE,_xll.ohTrigger(Trigger,Trigger1M))</f>
        <v>6.0187760239749366E-4</v>
      </c>
      <c r="AS530" s="246">
        <f>IFERROR(_xll.qlIndexFixing($AT$2,AO530,TRUE,_xll.ohTrigger(Trigger,Trigger1M)),#N/A)</f>
        <v>5.5074309408986721E-4</v>
      </c>
    </row>
    <row r="531" spans="40:45" x14ac:dyDescent="0.2">
      <c r="AN531" s="102" t="s">
        <v>83</v>
      </c>
      <c r="AO531" s="101">
        <f>_xll.qlInterestRateIndexFixingDate($AT$2,AP531,Trigger)</f>
        <v>43068</v>
      </c>
      <c r="AP531" s="101">
        <f>_xll.qlCalendarAdvance(Calendar,AP530,AN531,"f",,Trigger)</f>
        <v>43068</v>
      </c>
      <c r="AQ531" s="101">
        <f>_xll.qlInterestRateIndexMaturity($AT$2,AP531,Trigger)</f>
        <v>43069</v>
      </c>
      <c r="AR531" s="246">
        <f>_xll.qlIndexFixing($AT$1,AO531,TRUE,_xll.ohTrigger(Trigger,Trigger1M))</f>
        <v>6.3120343048339578E-4</v>
      </c>
      <c r="AS531" s="246">
        <f>IFERROR(_xll.qlIndexFixing($AT$2,AO531,TRUE,_xll.ohTrigger(Trigger,Trigger1M)),#N/A)</f>
        <v>5.7779894029330592E-4</v>
      </c>
    </row>
    <row r="532" spans="40:45" x14ac:dyDescent="0.2">
      <c r="AN532" s="102" t="s">
        <v>83</v>
      </c>
      <c r="AO532" s="101">
        <f>_xll.qlInterestRateIndexFixingDate($AT$2,AP532,Trigger)</f>
        <v>43075</v>
      </c>
      <c r="AP532" s="101">
        <f>_xll.qlCalendarAdvance(Calendar,AP531,AN532,"f",,Trigger)</f>
        <v>43075</v>
      </c>
      <c r="AQ532" s="101">
        <f>_xll.qlInterestRateIndexMaturity($AT$2,AP532,Trigger)</f>
        <v>43076</v>
      </c>
      <c r="AR532" s="246">
        <f>_xll.qlIndexFixing($AT$1,AO532,TRUE,_xll.ohTrigger(Trigger,Trigger1M))</f>
        <v>6.5994634812938102E-4</v>
      </c>
      <c r="AS532" s="246">
        <f>IFERROR(_xll.qlIndexFixing($AT$2,AO532,TRUE,_xll.ohTrigger(Trigger,Trigger1M)),#N/A)</f>
        <v>6.043455306592449E-4</v>
      </c>
    </row>
    <row r="533" spans="40:45" x14ac:dyDescent="0.2">
      <c r="AN533" s="102" t="s">
        <v>83</v>
      </c>
      <c r="AO533" s="101">
        <f>_xll.qlInterestRateIndexFixingDate($AT$2,AP533,Trigger)</f>
        <v>43082</v>
      </c>
      <c r="AP533" s="101">
        <f>_xll.qlCalendarAdvance(Calendar,AP532,AN533,"f",,Trigger)</f>
        <v>43082</v>
      </c>
      <c r="AQ533" s="101">
        <f>_xll.qlInterestRateIndexMaturity($AT$2,AP533,Trigger)</f>
        <v>43083</v>
      </c>
      <c r="AR533" s="246">
        <f>_xll.qlIndexFixing($AT$1,AO533,TRUE,_xll.ohTrigger(Trigger,Trigger1M))</f>
        <v>6.8810635517557728E-4</v>
      </c>
      <c r="AS533" s="246">
        <f>IFERROR(_xll.qlIndexFixing($AT$2,AO533,TRUE,_xll.ohTrigger(Trigger,Trigger1M)),#N/A)</f>
        <v>6.303828651077481E-4</v>
      </c>
    </row>
    <row r="534" spans="40:45" x14ac:dyDescent="0.2">
      <c r="AN534" s="102" t="s">
        <v>83</v>
      </c>
      <c r="AO534" s="101">
        <f>_xll.qlInterestRateIndexFixingDate($AT$2,AP534,Trigger)</f>
        <v>43089</v>
      </c>
      <c r="AP534" s="101">
        <f>_xll.qlCalendarAdvance(Calendar,AP533,AN534,"f",,Trigger)</f>
        <v>43089</v>
      </c>
      <c r="AQ534" s="101">
        <f>_xll.qlInterestRateIndexMaturity($AT$2,AP534,Trigger)</f>
        <v>43090</v>
      </c>
      <c r="AR534" s="246">
        <f>_xll.qlIndexFixing($AT$1,AO534,TRUE,_xll.ohTrigger(Trigger,Trigger1M))</f>
        <v>7.1568345146211243E-4</v>
      </c>
      <c r="AS534" s="246">
        <f>IFERROR(_xll.qlIndexFixing($AT$2,AO534,TRUE,_xll.ohTrigger(Trigger,Trigger1M)),#N/A)</f>
        <v>6.5591094331907129E-4</v>
      </c>
    </row>
    <row r="535" spans="40:45" x14ac:dyDescent="0.2">
      <c r="AN535" s="102" t="s">
        <v>83</v>
      </c>
      <c r="AO535" s="101">
        <f>_xll.qlInterestRateIndexFixingDate($AT$2,AP535,Trigger)</f>
        <v>43096</v>
      </c>
      <c r="AP535" s="101">
        <f>_xll.qlCalendarAdvance(Calendar,AP534,AN535,"f",,Trigger)</f>
        <v>43096</v>
      </c>
      <c r="AQ535" s="101">
        <f>_xll.qlInterestRateIndexMaturity($AT$2,AP535,Trigger)</f>
        <v>43097</v>
      </c>
      <c r="AR535" s="246">
        <f>_xll.qlIndexFixing($AT$1,AO535,TRUE,_xll.ohTrigger(Trigger,Trigger1M))</f>
        <v>7.4267763682911436E-4</v>
      </c>
      <c r="AS535" s="246">
        <f>IFERROR(_xll.qlIndexFixing($AT$2,AO535,TRUE,_xll.ohTrigger(Trigger,Trigger1M)),#N/A)</f>
        <v>6.809297656129587E-4</v>
      </c>
    </row>
    <row r="536" spans="40:45" x14ac:dyDescent="0.2">
      <c r="AN536" s="102" t="s">
        <v>83</v>
      </c>
      <c r="AO536" s="101">
        <f>_xll.qlInterestRateIndexFixingDate($AT$2,AP536,Trigger)</f>
        <v>43103</v>
      </c>
      <c r="AP536" s="101">
        <f>_xll.qlCalendarAdvance(Calendar,AP535,AN536,"f",,Trigger)</f>
        <v>43103</v>
      </c>
      <c r="AQ536" s="101">
        <f>_xll.qlInterestRateIndexMaturity($AT$2,AP536,Trigger)</f>
        <v>43104</v>
      </c>
      <c r="AR536" s="246">
        <f>_xll.qlIndexFixing($AT$1,AO536,TRUE,_xll.ohTrigger(Trigger,Trigger1M))</f>
        <v>7.6908891127658308E-4</v>
      </c>
      <c r="AS536" s="246">
        <f>IFERROR(_xll.qlIndexFixing($AT$2,AO536,TRUE,_xll.ohTrigger(Trigger,Trigger1M)),#N/A)</f>
        <v>7.0543933142985793E-4</v>
      </c>
    </row>
    <row r="537" spans="40:45" x14ac:dyDescent="0.2">
      <c r="AN537" s="102" t="s">
        <v>83</v>
      </c>
      <c r="AO537" s="101">
        <f>_xll.qlInterestRateIndexFixingDate($AT$2,AP537,Trigger)</f>
        <v>43110</v>
      </c>
      <c r="AP537" s="101">
        <f>_xll.qlCalendarAdvance(Calendar,AP536,AN537,"f",,Trigger)</f>
        <v>43110</v>
      </c>
      <c r="AQ537" s="101">
        <f>_xll.qlInterestRateIndexMaturity($AT$2,AP537,Trigger)</f>
        <v>43111</v>
      </c>
      <c r="AR537" s="246">
        <f>_xll.qlIndexFixing($AT$1,AO537,TRUE,_xll.ohTrigger(Trigger,Trigger1M))</f>
        <v>7.949172745647104E-4</v>
      </c>
      <c r="AS537" s="246">
        <f>IFERROR(_xll.qlIndexFixing($AT$2,AO537,TRUE,_xll.ohTrigger(Trigger,Trigger1M)),#N/A)</f>
        <v>7.294396410895132E-4</v>
      </c>
    </row>
    <row r="538" spans="40:45" x14ac:dyDescent="0.2">
      <c r="AN538" s="102" t="s">
        <v>83</v>
      </c>
      <c r="AO538" s="101">
        <f>_xll.qlInterestRateIndexFixingDate($AT$2,AP538,Trigger)</f>
        <v>43117</v>
      </c>
      <c r="AP538" s="101">
        <f>_xll.qlCalendarAdvance(Calendar,AP537,AN538,"f",,Trigger)</f>
        <v>43117</v>
      </c>
      <c r="AQ538" s="101">
        <f>_xll.qlInterestRateIndexMaturity($AT$2,AP538,Trigger)</f>
        <v>43118</v>
      </c>
      <c r="AR538" s="246">
        <f>_xll.qlIndexFixing($AT$1,AO538,TRUE,_xll.ohTrigger(Trigger,Trigger1M))</f>
        <v>8.2016272653362421E-4</v>
      </c>
      <c r="AS538" s="246">
        <f>IFERROR(_xll.qlIndexFixing($AT$2,AO538,TRUE,_xll.ohTrigger(Trigger,Trigger1M)),#N/A)</f>
        <v>7.5293069419224423E-4</v>
      </c>
    </row>
    <row r="539" spans="40:45" x14ac:dyDescent="0.2">
      <c r="AN539" s="102" t="s">
        <v>83</v>
      </c>
      <c r="AO539" s="101">
        <f>_xll.qlInterestRateIndexFixingDate($AT$2,AP539,Trigger)</f>
        <v>43124</v>
      </c>
      <c r="AP539" s="101">
        <f>_xll.qlCalendarAdvance(Calendar,AP538,AN539,"f",,Trigger)</f>
        <v>43124</v>
      </c>
      <c r="AQ539" s="101">
        <f>_xll.qlInterestRateIndexMaturity($AT$2,AP539,Trigger)</f>
        <v>43125</v>
      </c>
      <c r="AR539" s="246">
        <f>_xll.qlIndexFixing($AT$1,AO539,TRUE,_xll.ohTrigger(Trigger,Trigger1M))</f>
        <v>8.4482526710338846E-4</v>
      </c>
      <c r="AS539" s="246">
        <f>IFERROR(_xll.qlIndexFixing($AT$2,AO539,TRUE,_xll.ohTrigger(Trigger,Trigger1M)),#N/A)</f>
        <v>7.7591249081798708E-4</v>
      </c>
    </row>
    <row r="540" spans="40:45" x14ac:dyDescent="0.2">
      <c r="AN540" s="102" t="s">
        <v>83</v>
      </c>
      <c r="AO540" s="101">
        <f>_xll.qlInterestRateIndexFixingDate($AT$2,AP540,Trigger)</f>
        <v>43131</v>
      </c>
      <c r="AP540" s="101">
        <f>_xll.qlCalendarAdvance(Calendar,AP539,AN540,"f",,Trigger)</f>
        <v>43131</v>
      </c>
      <c r="AQ540" s="101">
        <f>_xll.qlInterestRateIndexMaturity($AT$2,AP540,Trigger)</f>
        <v>43132</v>
      </c>
      <c r="AR540" s="246">
        <f>_xll.qlIndexFixing($AT$1,AO540,TRUE,_xll.ohTrigger(Trigger,Trigger1M))</f>
        <v>8.6890489611413102E-4</v>
      </c>
      <c r="AS540" s="246">
        <f>IFERROR(_xll.qlIndexFixing($AT$2,AO540,TRUE,_xll.ohTrigger(Trigger,Trigger1M)),#N/A)</f>
        <v>7.9838503072693356E-4</v>
      </c>
    </row>
    <row r="541" spans="40:45" x14ac:dyDescent="0.2">
      <c r="AN541" s="102" t="s">
        <v>83</v>
      </c>
      <c r="AO541" s="101">
        <f>_xll.qlInterestRateIndexFixingDate($AT$2,AP541,Trigger)</f>
        <v>43138</v>
      </c>
      <c r="AP541" s="101">
        <f>_xll.qlCalendarAdvance(Calendar,AP540,AN541,"f",,Trigger)</f>
        <v>43138</v>
      </c>
      <c r="AQ541" s="101">
        <f>_xll.qlInterestRateIndexMaturity($AT$2,AP541,Trigger)</f>
        <v>43139</v>
      </c>
      <c r="AR541" s="246">
        <f>_xll.qlIndexFixing($AT$1,AO541,TRUE,_xll.ohTrigger(Trigger,Trigger1M))</f>
        <v>8.9240161364578796E-4</v>
      </c>
      <c r="AS541" s="246">
        <f>IFERROR(_xll.qlIndexFixing($AT$2,AO541,TRUE,_xll.ohTrigger(Trigger,Trigger1M)),#N/A)</f>
        <v>8.2034831383914764E-4</v>
      </c>
    </row>
    <row r="542" spans="40:45" x14ac:dyDescent="0.2">
      <c r="AN542" s="102" t="s">
        <v>83</v>
      </c>
      <c r="AO542" s="101">
        <f>_xll.qlInterestRateIndexFixingDate($AT$2,AP542,Trigger)</f>
        <v>43145</v>
      </c>
      <c r="AP542" s="101">
        <f>_xll.qlCalendarAdvance(Calendar,AP541,AN542,"f",,Trigger)</f>
        <v>43145</v>
      </c>
      <c r="AQ542" s="101">
        <f>_xll.qlInterestRateIndexMaturity($AT$2,AP542,Trigger)</f>
        <v>43146</v>
      </c>
      <c r="AR542" s="246">
        <f>_xll.qlIndexFixing($AT$1,AO542,TRUE,_xll.ohTrigger(Trigger,Trigger1M))</f>
        <v>9.1531541937861505E-4</v>
      </c>
      <c r="AS542" s="246">
        <f>IFERROR(_xll.qlIndexFixing($AT$2,AO542,TRUE,_xll.ohTrigger(Trigger,Trigger1M)),#N/A)</f>
        <v>8.4180234007469323E-4</v>
      </c>
    </row>
    <row r="543" spans="40:45" x14ac:dyDescent="0.2">
      <c r="AN543" s="102" t="s">
        <v>83</v>
      </c>
      <c r="AO543" s="101">
        <f>_xll.qlInterestRateIndexFixingDate($AT$2,AP543,Trigger)</f>
        <v>43152</v>
      </c>
      <c r="AP543" s="101">
        <f>_xll.qlCalendarAdvance(Calendar,AP542,AN543,"f",,Trigger)</f>
        <v>43152</v>
      </c>
      <c r="AQ543" s="101">
        <f>_xll.qlInterestRateIndexMaturity($AT$2,AP543,Trigger)</f>
        <v>43153</v>
      </c>
      <c r="AR543" s="246">
        <f>_xll.qlIndexFixing($AT$1,AO543,TRUE,_xll.ohTrigger(Trigger,Trigger1M))</f>
        <v>9.3764631323267622E-4</v>
      </c>
      <c r="AS543" s="246">
        <f>IFERROR(_xll.qlIndexFixing($AT$2,AO543,TRUE,_xll.ohTrigger(Trigger,Trigger1M)),#N/A)</f>
        <v>8.6274710951350642E-4</v>
      </c>
    </row>
    <row r="544" spans="40:45" x14ac:dyDescent="0.2">
      <c r="AN544" s="102" t="s">
        <v>83</v>
      </c>
      <c r="AO544" s="101">
        <f>_xll.qlInterestRateIndexFixingDate($AT$2,AP544,Trigger)</f>
        <v>43159</v>
      </c>
      <c r="AP544" s="101">
        <f>_xll.qlCalendarAdvance(Calendar,AP543,AN544,"f",,Trigger)</f>
        <v>43159</v>
      </c>
      <c r="AQ544" s="101">
        <f>_xll.qlInterestRateIndexMaturity($AT$2,AP544,Trigger)</f>
        <v>43160</v>
      </c>
      <c r="AR544" s="246">
        <f>_xll.qlIndexFixing($AT$1,AO544,TRUE,_xll.ohTrigger(Trigger,Trigger1M))</f>
        <v>9.5939429512803542E-4</v>
      </c>
      <c r="AS544" s="246">
        <f>IFERROR(_xll.qlIndexFixing($AT$2,AO544,TRUE,_xll.ohTrigger(Trigger,Trigger1M)),#N/A)</f>
        <v>8.8318262175590689E-4</v>
      </c>
    </row>
    <row r="545" spans="40:45" x14ac:dyDescent="0.2">
      <c r="AN545" s="102" t="s">
        <v>83</v>
      </c>
      <c r="AO545" s="101">
        <f>_xll.qlInterestRateIndexFixingDate($AT$2,AP545,Trigger)</f>
        <v>43166</v>
      </c>
      <c r="AP545" s="101">
        <f>_xll.qlCalendarAdvance(Calendar,AP544,AN545,"f",,Trigger)</f>
        <v>43166</v>
      </c>
      <c r="AQ545" s="101">
        <f>_xll.qlInterestRateIndexMaturity($AT$2,AP545,Trigger)</f>
        <v>43167</v>
      </c>
      <c r="AR545" s="246">
        <f>_xll.qlIndexFixing($AT$1,AO545,TRUE,_xll.ohTrigger(Trigger,Trigger1M))</f>
        <v>9.805593649847566E-4</v>
      </c>
      <c r="AS545" s="246">
        <f>IFERROR(_xll.qlIndexFixing($AT$2,AO545,TRUE,_xll.ohTrigger(Trigger,Trigger1M)),#N/A)</f>
        <v>9.0310887696176678E-4</v>
      </c>
    </row>
    <row r="546" spans="40:45" x14ac:dyDescent="0.2">
      <c r="AN546" s="102" t="s">
        <v>83</v>
      </c>
      <c r="AO546" s="101">
        <f>_xll.qlInterestRateIndexFixingDate($AT$2,AP546,Trigger)</f>
        <v>43173</v>
      </c>
      <c r="AP546" s="101">
        <f>_xll.qlCalendarAdvance(Calendar,AP545,AN546,"f",,Trigger)</f>
        <v>43173</v>
      </c>
      <c r="AQ546" s="101">
        <f>_xll.qlInterestRateIndexMaturity($AT$2,AP546,Trigger)</f>
        <v>43174</v>
      </c>
      <c r="AR546" s="246">
        <f>_xll.qlIndexFixing($AT$1,AO546,TRUE,_xll.ohTrigger(Trigger,Trigger1M))</f>
        <v>1.0011415225630316E-3</v>
      </c>
      <c r="AS546" s="246">
        <f>IFERROR(_xll.qlIndexFixing($AT$2,AO546,TRUE,_xll.ohTrigger(Trigger,Trigger1M)),#N/A)</f>
        <v>9.2252587505115002E-4</v>
      </c>
    </row>
    <row r="547" spans="40:45" x14ac:dyDescent="0.2">
      <c r="AN547" s="102" t="s">
        <v>83</v>
      </c>
      <c r="AO547" s="101">
        <f>_xll.qlInterestRateIndexFixingDate($AT$2,AP547,Trigger)</f>
        <v>43180</v>
      </c>
      <c r="AP547" s="101">
        <f>_xll.qlCalendarAdvance(Calendar,AP546,AN547,"f",,Trigger)</f>
        <v>43180</v>
      </c>
      <c r="AQ547" s="101">
        <f>_xll.qlInterestRateIndexMaturity($AT$2,AP547,Trigger)</f>
        <v>43181</v>
      </c>
      <c r="AR547" s="246">
        <f>_xll.qlIndexFixing($AT$1,AO547,TRUE,_xll.ohTrigger(Trigger,Trigger1M))</f>
        <v>1.0211407680227325E-3</v>
      </c>
      <c r="AS547" s="246">
        <f>IFERROR(_xll.qlIndexFixing($AT$2,AO547,TRUE,_xll.ohTrigger(Trigger,Trigger1M)),#N/A)</f>
        <v>9.4143361570431239E-4</v>
      </c>
    </row>
    <row r="548" spans="40:45" x14ac:dyDescent="0.2">
      <c r="AN548" s="102" t="s">
        <v>83</v>
      </c>
      <c r="AO548" s="101">
        <f>_xll.qlInterestRateIndexFixingDate($AT$2,AP548,Trigger)</f>
        <v>43187</v>
      </c>
      <c r="AP548" s="101">
        <f>_xll.qlCalendarAdvance(Calendar,AP547,AN548,"f",,Trigger)</f>
        <v>43187</v>
      </c>
      <c r="AQ548" s="101">
        <f>_xll.qlInterestRateIndexMaturity($AT$2,AP548,Trigger)</f>
        <v>43188</v>
      </c>
      <c r="AR548" s="246">
        <f>_xll.qlIndexFixing($AT$1,AO548,TRUE,_xll.ohTrigger(Trigger,Trigger1M))</f>
        <v>1.040557101044115E-3</v>
      </c>
      <c r="AS548" s="246">
        <f>IFERROR(_xll.qlIndexFixing($AT$2,AO548,TRUE,_xll.ohTrigger(Trigger,Trigger1M)),#N/A)</f>
        <v>9.5983209908112599E-4</v>
      </c>
    </row>
    <row r="549" spans="40:45" x14ac:dyDescent="0.2">
      <c r="AN549" s="102" t="s">
        <v>83</v>
      </c>
      <c r="AO549" s="101">
        <f>_xll.qlInterestRateIndexFixingDate($AT$2,AP549,Trigger)</f>
        <v>43194</v>
      </c>
      <c r="AP549" s="101">
        <f>_xll.qlCalendarAdvance(Calendar,AP548,AN549,"f",,Trigger)</f>
        <v>43194</v>
      </c>
      <c r="AQ549" s="101">
        <f>_xll.qlInterestRateIndexMaturity($AT$2,AP549,Trigger)</f>
        <v>43195</v>
      </c>
      <c r="AR549" s="246">
        <f>_xll.qlIndexFixing($AT$1,AO549,TRUE,_xll.ohTrigger(Trigger,Trigger1M))</f>
        <v>1.0593905215472432E-3</v>
      </c>
      <c r="AS549" s="246">
        <f>IFERROR(_xll.qlIndexFixing($AT$2,AO549,TRUE,_xll.ohTrigger(Trigger,Trigger1M)),#N/A)</f>
        <v>9.7772132494178265E-4</v>
      </c>
    </row>
    <row r="550" spans="40:45" x14ac:dyDescent="0.2">
      <c r="AN550" s="102" t="s">
        <v>83</v>
      </c>
      <c r="AO550" s="101">
        <f>_xll.qlInterestRateIndexFixingDate($AT$2,AP550,Trigger)</f>
        <v>43201</v>
      </c>
      <c r="AP550" s="101">
        <f>_xll.qlCalendarAdvance(Calendar,AP549,AN550,"f",,Trigger)</f>
        <v>43201</v>
      </c>
      <c r="AQ550" s="101">
        <f>_xll.qlInterestRateIndexMaturity($AT$2,AP550,Trigger)</f>
        <v>43202</v>
      </c>
      <c r="AR550" s="246">
        <f>_xll.qlIndexFixing($AT$1,AO550,TRUE,_xll.ohTrigger(Trigger,Trigger1M))</f>
        <v>1.0776410296120531E-3</v>
      </c>
      <c r="AS550" s="246">
        <f>IFERROR(_xll.qlIndexFixing($AT$2,AO550,TRUE,_xll.ohTrigger(Trigger,Trigger1M)),#N/A)</f>
        <v>9.951012934461545E-4</v>
      </c>
    </row>
    <row r="551" spans="40:45" x14ac:dyDescent="0.2">
      <c r="AN551" s="102" t="s">
        <v>83</v>
      </c>
      <c r="AO551" s="101">
        <f>_xll.qlInterestRateIndexFixingDate($AT$2,AP551,Trigger)</f>
        <v>43208</v>
      </c>
      <c r="AP551" s="101">
        <f>_xll.qlCalendarAdvance(Calendar,AP550,AN551,"f",,Trigger)</f>
        <v>43208</v>
      </c>
      <c r="AQ551" s="101">
        <f>_xll.qlInterestRateIndexMaturity($AT$2,AP551,Trigger)</f>
        <v>43209</v>
      </c>
      <c r="AR551" s="246">
        <f>_xll.qlIndexFixing($AT$1,AO551,TRUE,_xll.ohTrigger(Trigger,Trigger1M))</f>
        <v>1.0953086249987365E-3</v>
      </c>
      <c r="AS551" s="246">
        <f>IFERROR(_xll.qlIndexFixing($AT$2,AO551,TRUE,_xll.ohTrigger(Trigger,Trigger1M)),#N/A)</f>
        <v>1.0119720041945612E-3</v>
      </c>
    </row>
    <row r="552" spans="40:45" x14ac:dyDescent="0.2">
      <c r="AN552" s="102" t="s">
        <v>83</v>
      </c>
      <c r="AO552" s="101">
        <f>_xll.qlInterestRateIndexFixingDate($AT$2,AP552,Trigger)</f>
        <v>43215</v>
      </c>
      <c r="AP552" s="101">
        <f>_xll.qlCalendarAdvance(Calendar,AP551,AN552,"f",,Trigger)</f>
        <v>43215</v>
      </c>
      <c r="AQ552" s="101">
        <f>_xll.qlInterestRateIndexMaturity($AT$2,AP552,Trigger)</f>
        <v>43216</v>
      </c>
      <c r="AR552" s="246">
        <f>_xll.qlIndexFixing($AT$1,AO552,TRUE,_xll.ohTrigger(Trigger,Trigger1M))</f>
        <v>1.1123933076273573E-3</v>
      </c>
      <c r="AS552" s="246">
        <f>IFERROR(_xll.qlIndexFixing($AT$2,AO552,TRUE,_xll.ohTrigger(Trigger,Trigger1M)),#N/A)</f>
        <v>1.028333457346875E-3</v>
      </c>
    </row>
    <row r="553" spans="40:45" x14ac:dyDescent="0.2">
      <c r="AN553" s="102" t="s">
        <v>83</v>
      </c>
      <c r="AO553" s="101">
        <f>_xll.qlInterestRateIndexFixingDate($AT$2,AP553,Trigger)</f>
        <v>43222</v>
      </c>
      <c r="AP553" s="101">
        <f>_xll.qlCalendarAdvance(Calendar,AP552,AN553,"f",,Trigger)</f>
        <v>43222</v>
      </c>
      <c r="AQ553" s="101">
        <f>_xll.qlInterestRateIndexMaturity($AT$2,AP553,Trigger)</f>
        <v>43223</v>
      </c>
      <c r="AR553" s="246">
        <f>_xll.qlIndexFixing($AT$1,AO553,TRUE,_xll.ohTrigger(Trigger,Trigger1M))</f>
        <v>1.1288950774179796E-3</v>
      </c>
      <c r="AS553" s="246">
        <f>IFERROR(_xll.qlIndexFixing($AT$2,AO553,TRUE,_xll.ohTrigger(Trigger,Trigger1M)),#N/A)</f>
        <v>1.0441856528231597E-3</v>
      </c>
    </row>
    <row r="554" spans="40:45" x14ac:dyDescent="0.2">
      <c r="AN554" s="102" t="s">
        <v>83</v>
      </c>
      <c r="AO554" s="101">
        <f>_xll.qlInterestRateIndexFixingDate($AT$2,AP554,Trigger)</f>
        <v>43229</v>
      </c>
      <c r="AP554" s="101">
        <f>_xll.qlCalendarAdvance(Calendar,AP553,AN554,"f",,Trigger)</f>
        <v>43229</v>
      </c>
      <c r="AQ554" s="101">
        <f>_xll.qlInterestRateIndexMaturity($AT$2,AP554,Trigger)</f>
        <v>43230</v>
      </c>
      <c r="AR554" s="246">
        <f>_xll.qlIndexFixing($AT$1,AO554,TRUE,_xll.ohTrigger(Trigger,Trigger1M))</f>
        <v>1.1448139343706032E-3</v>
      </c>
      <c r="AS554" s="246">
        <f>IFERROR(_xll.qlIndexFixing($AT$2,AO554,TRUE,_xll.ohTrigger(Trigger,Trigger1M)),#N/A)</f>
        <v>1.0595285903836071E-3</v>
      </c>
    </row>
    <row r="555" spans="40:45" x14ac:dyDescent="0.2">
      <c r="AN555" s="102" t="s">
        <v>83</v>
      </c>
      <c r="AO555" s="101">
        <f>_xll.qlInterestRateIndexFixingDate($AT$2,AP555,Trigger)</f>
        <v>43236</v>
      </c>
      <c r="AP555" s="101">
        <f>_xll.qlCalendarAdvance(Calendar,AP554,AN555,"f",,Trigger)</f>
        <v>43236</v>
      </c>
      <c r="AQ555" s="101">
        <f>_xll.qlInterestRateIndexMaturity($AT$2,AP555,Trigger)</f>
        <v>43237</v>
      </c>
      <c r="AR555" s="246">
        <f>_xll.qlIndexFixing($AT$1,AO555,TRUE,_xll.ohTrigger(Trigger,Trigger1M))</f>
        <v>1.1601498784052922E-3</v>
      </c>
      <c r="AS555" s="246">
        <f>IFERROR(_xll.qlIndexFixing($AT$2,AO555,TRUE,_xll.ohTrigger(Trigger,Trigger1M)),#N/A)</f>
        <v>1.0743622701880895E-3</v>
      </c>
    </row>
    <row r="556" spans="40:45" x14ac:dyDescent="0.2">
      <c r="AN556" s="102" t="s">
        <v>83</v>
      </c>
      <c r="AO556" s="101">
        <f>_xll.qlInterestRateIndexFixingDate($AT$2,AP556,Trigger)</f>
        <v>43243</v>
      </c>
      <c r="AP556" s="101">
        <f>_xll.qlCalendarAdvance(Calendar,AP555,AN556,"f",,Trigger)</f>
        <v>43243</v>
      </c>
      <c r="AQ556" s="101">
        <f>_xll.qlInterestRateIndexMaturity($AT$2,AP556,Trigger)</f>
        <v>43244</v>
      </c>
      <c r="AR556" s="246">
        <f>_xll.qlIndexFixing($AT$1,AO556,TRUE,_xll.ohTrigger(Trigger,Trigger1M))</f>
        <v>1.1749029092822383E-3</v>
      </c>
      <c r="AS556" s="246">
        <f>IFERROR(_xll.qlIndexFixing($AT$2,AO556,TRUE,_xll.ohTrigger(Trigger,Trigger1M)),#N/A)</f>
        <v>1.0886866919168625E-3</v>
      </c>
    </row>
    <row r="557" spans="40:45" x14ac:dyDescent="0.2">
      <c r="AN557" s="102" t="s">
        <v>83</v>
      </c>
      <c r="AO557" s="101">
        <f>_xll.qlInterestRateIndexFixingDate($AT$2,AP557,Trigger)</f>
        <v>43250</v>
      </c>
      <c r="AP557" s="101">
        <f>_xll.qlCalendarAdvance(Calendar,AP556,AN557,"f",,Trigger)</f>
        <v>43250</v>
      </c>
      <c r="AQ557" s="101">
        <f>_xll.qlInterestRateIndexMaturity($AT$2,AP557,Trigger)</f>
        <v>43251</v>
      </c>
      <c r="AR557" s="246">
        <f>_xll.qlIndexFixing($AT$1,AO557,TRUE,_xll.ohTrigger(Trigger,Trigger1M))</f>
        <v>1.1890730271613137E-3</v>
      </c>
      <c r="AS557" s="246">
        <f>IFERROR(_xll.qlIndexFixing($AT$2,AO557,TRUE,_xll.ohTrigger(Trigger,Trigger1M)),#N/A)</f>
        <v>1.1025018557297983E-3</v>
      </c>
    </row>
    <row r="558" spans="40:45" x14ac:dyDescent="0.2">
      <c r="AN558" s="102" t="s">
        <v>83</v>
      </c>
      <c r="AO558" s="101">
        <f>_xll.qlInterestRateIndexFixingDate($AT$2,AP558,Trigger)</f>
        <v>43257</v>
      </c>
      <c r="AP558" s="101">
        <f>_xll.qlCalendarAdvance(Calendar,AP557,AN558,"f",,Trigger)</f>
        <v>43257</v>
      </c>
      <c r="AQ558" s="101">
        <f>_xll.qlInterestRateIndexMaturity($AT$2,AP558,Trigger)</f>
        <v>43258</v>
      </c>
      <c r="AR558" s="246">
        <f>_xll.qlIndexFixing($AT$1,AO558,TRUE,_xll.ohTrigger(Trigger,Trigger1M))</f>
        <v>1.2026602318826463E-3</v>
      </c>
      <c r="AS558" s="246">
        <f>IFERROR(_xll.qlIndexFixing($AT$2,AO558,TRUE,_xll.ohTrigger(Trigger,Trigger1M)),#N/A)</f>
        <v>1.1158077616268969E-3</v>
      </c>
    </row>
    <row r="559" spans="40:45" x14ac:dyDescent="0.2">
      <c r="AN559" s="102" t="s">
        <v>83</v>
      </c>
      <c r="AO559" s="101">
        <f>_xll.qlInterestRateIndexFixingDate($AT$2,AP559,Trigger)</f>
        <v>43264</v>
      </c>
      <c r="AP559" s="101">
        <f>_xll.qlCalendarAdvance(Calendar,AP558,AN559,"f",,Trigger)</f>
        <v>43264</v>
      </c>
      <c r="AQ559" s="101">
        <f>_xll.qlInterestRateIndexMaturity($AT$2,AP559,Trigger)</f>
        <v>43265</v>
      </c>
      <c r="AR559" s="246">
        <f>_xll.qlIndexFixing($AT$1,AO559,TRUE,_xll.ohTrigger(Trigger,Trigger1M))</f>
        <v>1.2156645231264918E-3</v>
      </c>
      <c r="AS559" s="246">
        <f>IFERROR(_xll.qlIndexFixing($AT$2,AO559,TRUE,_xll.ohTrigger(Trigger,Trigger1M)),#N/A)</f>
        <v>1.128604409288414E-3</v>
      </c>
    </row>
    <row r="560" spans="40:45" x14ac:dyDescent="0.2">
      <c r="AN560" s="102" t="s">
        <v>83</v>
      </c>
      <c r="AO560" s="101">
        <f>_xll.qlInterestRateIndexFixingDate($AT$2,AP560,Trigger)</f>
        <v>43271</v>
      </c>
      <c r="AP560" s="101">
        <f>_xll.qlCalendarAdvance(Calendar,AP559,AN560,"f",,Trigger)</f>
        <v>43271</v>
      </c>
      <c r="AQ560" s="101">
        <f>_xll.qlInterestRateIndexMaturity($AT$2,AP560,Trigger)</f>
        <v>43272</v>
      </c>
      <c r="AR560" s="246">
        <f>_xll.qlIndexFixing($AT$1,AO560,TRUE,_xll.ohTrigger(Trigger,Trigger1M))</f>
        <v>1.2280859012125944E-3</v>
      </c>
      <c r="AS560" s="246">
        <f>IFERROR(_xll.qlIndexFixing($AT$2,AO560,TRUE,_xll.ohTrigger(Trigger,Trigger1M)),#N/A)</f>
        <v>1.1408917987942857E-3</v>
      </c>
    </row>
    <row r="561" spans="40:45" x14ac:dyDescent="0.2">
      <c r="AN561" s="102" t="s">
        <v>83</v>
      </c>
      <c r="AO561" s="101">
        <f>_xll.qlInterestRateIndexFixingDate($AT$2,AP561,Trigger)</f>
        <v>43278</v>
      </c>
      <c r="AP561" s="101">
        <f>_xll.qlCalendarAdvance(Calendar,AP560,AN561,"f",,Trigger)</f>
        <v>43278</v>
      </c>
      <c r="AQ561" s="101">
        <f>_xll.qlInterestRateIndexMaturity($AT$2,AP561,Trigger)</f>
        <v>43279</v>
      </c>
      <c r="AR561" s="246">
        <f>_xll.qlIndexFixing($AT$1,AO561,TRUE,_xll.ohTrigger(Trigger,Trigger1M))</f>
        <v>1.2399243659011461E-3</v>
      </c>
      <c r="AS561" s="246">
        <f>IFERROR(_xll.qlIndexFixing($AT$2,AO561,TRUE,_xll.ohTrigger(Trigger,Trigger1M)),#N/A)</f>
        <v>1.152669930144512E-3</v>
      </c>
    </row>
    <row r="562" spans="40:45" x14ac:dyDescent="0.2">
      <c r="AN562" s="102" t="s">
        <v>83</v>
      </c>
      <c r="AO562" s="101">
        <f>_xll.qlInterestRateIndexFixingDate($AT$2,AP562,Trigger)</f>
        <v>43285</v>
      </c>
      <c r="AP562" s="101">
        <f>_xll.qlCalendarAdvance(Calendar,AP561,AN562,"f",,Trigger)</f>
        <v>43285</v>
      </c>
      <c r="AQ562" s="101">
        <f>_xll.qlInterestRateIndexMaturity($AT$2,AP562,Trigger)</f>
        <v>43286</v>
      </c>
      <c r="AR562" s="246">
        <f>_xll.qlIndexFixing($AT$1,AO562,TRUE,_xll.ohTrigger(Trigger,Trigger1M))</f>
        <v>1.2511799171921467E-3</v>
      </c>
      <c r="AS562" s="246">
        <f>IFERROR(_xll.qlIndexFixing($AT$2,AO562,TRUE,_xll.ohTrigger(Trigger,Trigger1M)),#N/A)</f>
        <v>1.1639388030992848E-3</v>
      </c>
    </row>
    <row r="563" spans="40:45" x14ac:dyDescent="0.2">
      <c r="AN563" s="102" t="s">
        <v>83</v>
      </c>
      <c r="AO563" s="101">
        <f>_xll.qlInterestRateIndexFixingDate($AT$2,AP563,Trigger)</f>
        <v>43292</v>
      </c>
      <c r="AP563" s="101">
        <f>_xll.qlCalendarAdvance(Calendar,AP562,AN563,"f",,Trigger)</f>
        <v>43292</v>
      </c>
      <c r="AQ563" s="101">
        <f>_xll.qlInterestRateIndexMaturity($AT$2,AP563,Trigger)</f>
        <v>43293</v>
      </c>
      <c r="AR563" s="246">
        <f>_xll.qlIndexFixing($AT$1,AO563,TRUE,_xll.ohTrigger(Trigger,Trigger1M))</f>
        <v>1.2618525550056603E-3</v>
      </c>
      <c r="AS563" s="246">
        <f>IFERROR(_xll.qlIndexFixing($AT$2,AO563,TRUE,_xll.ohTrigger(Trigger,Trigger1M)),#N/A)</f>
        <v>1.1746984178984121E-3</v>
      </c>
    </row>
    <row r="564" spans="40:45" x14ac:dyDescent="0.2">
      <c r="AN564" s="102" t="s">
        <v>83</v>
      </c>
      <c r="AO564" s="101">
        <f>_xll.qlInterestRateIndexFixingDate($AT$2,AP564,Trigger)</f>
        <v>43299</v>
      </c>
      <c r="AP564" s="101">
        <f>_xll.qlCalendarAdvance(Calendar,AP563,AN564,"f",,Trigger)</f>
        <v>43299</v>
      </c>
      <c r="AQ564" s="101">
        <f>_xll.qlInterestRateIndexMaturity($AT$2,AP564,Trigger)</f>
        <v>43300</v>
      </c>
      <c r="AR564" s="246">
        <f>_xll.qlIndexFixing($AT$1,AO564,TRUE,_xll.ohTrigger(Trigger,Trigger1M))</f>
        <v>1.2719422791818147E-3</v>
      </c>
      <c r="AS564" s="246">
        <f>IFERROR(_xll.qlIndexFixing($AT$2,AO564,TRUE,_xll.ohTrigger(Trigger,Trigger1M)),#N/A)</f>
        <v>1.1849487742221498E-3</v>
      </c>
    </row>
    <row r="565" spans="40:45" x14ac:dyDescent="0.2">
      <c r="AN565" s="102" t="s">
        <v>83</v>
      </c>
      <c r="AO565" s="101">
        <f>_xll.qlInterestRateIndexFixingDate($AT$2,AP565,Trigger)</f>
        <v>43306</v>
      </c>
      <c r="AP565" s="101">
        <f>_xll.qlCalendarAdvance(Calendar,AP564,AN565,"f",,Trigger)</f>
        <v>43306</v>
      </c>
      <c r="AQ565" s="101">
        <f>_xll.qlInterestRateIndexMaturity($AT$2,AP565,Trigger)</f>
        <v>43307</v>
      </c>
      <c r="AR565" s="246">
        <f>_xll.qlIndexFixing($AT$1,AO565,TRUE,_xll.ohTrigger(Trigger,Trigger1M))</f>
        <v>1.3102908237616617E-3</v>
      </c>
      <c r="AS565" s="246">
        <f>IFERROR(_xll.qlIndexFixing($AT$2,AO565,TRUE,_xll.ohTrigger(Trigger,Trigger1M)),#N/A)</f>
        <v>1.2238053120494641E-3</v>
      </c>
    </row>
    <row r="566" spans="40:45" x14ac:dyDescent="0.2">
      <c r="AN566" s="102" t="s">
        <v>83</v>
      </c>
      <c r="AO566" s="101">
        <f>_xll.qlInterestRateIndexFixingDate($AT$2,AP566,Trigger)</f>
        <v>43313</v>
      </c>
      <c r="AP566" s="101">
        <f>_xll.qlCalendarAdvance(Calendar,AP565,AN566,"f",,Trigger)</f>
        <v>43313</v>
      </c>
      <c r="AQ566" s="101">
        <f>_xll.qlInterestRateIndexMaturity($AT$2,AP566,Trigger)</f>
        <v>43314</v>
      </c>
      <c r="AR566" s="246">
        <f>_xll.qlIndexFixing($AT$1,AO566,TRUE,_xll.ohTrigger(Trigger,Trigger1M))</f>
        <v>1.4524304121810161E-3</v>
      </c>
      <c r="AS566" s="246">
        <f>IFERROR(_xll.qlIndexFixing($AT$2,AO566,TRUE,_xll.ohTrigger(Trigger,Trigger1M)),#N/A)</f>
        <v>1.3674674966779321E-3</v>
      </c>
    </row>
    <row r="567" spans="40:45" x14ac:dyDescent="0.2">
      <c r="AN567" s="102" t="s">
        <v>83</v>
      </c>
      <c r="AO567" s="101">
        <f>_xll.qlInterestRateIndexFixingDate($AT$2,AP567,Trigger)</f>
        <v>43320</v>
      </c>
      <c r="AP567" s="101">
        <f>_xll.qlCalendarAdvance(Calendar,AP566,AN567,"f",,Trigger)</f>
        <v>43320</v>
      </c>
      <c r="AQ567" s="101">
        <f>_xll.qlInterestRateIndexMaturity($AT$2,AP567,Trigger)</f>
        <v>43321</v>
      </c>
      <c r="AR567" s="246">
        <f>_xll.qlIndexFixing($AT$1,AO567,TRUE,_xll.ohTrigger(Trigger,Trigger1M))</f>
        <v>1.5917007365739977E-3</v>
      </c>
      <c r="AS567" s="246">
        <f>IFERROR(_xll.qlIndexFixing($AT$2,AO567,TRUE,_xll.ohTrigger(Trigger,Trigger1M)),#N/A)</f>
        <v>1.5082302215141397E-3</v>
      </c>
    </row>
    <row r="568" spans="40:45" x14ac:dyDescent="0.2">
      <c r="AN568" s="102" t="s">
        <v>83</v>
      </c>
      <c r="AO568" s="101">
        <f>_xll.qlInterestRateIndexFixingDate($AT$2,AP568,Trigger)</f>
        <v>43327</v>
      </c>
      <c r="AP568" s="101">
        <f>_xll.qlCalendarAdvance(Calendar,AP567,AN568,"f",,Trigger)</f>
        <v>43327</v>
      </c>
      <c r="AQ568" s="101">
        <f>_xll.qlInterestRateIndexMaturity($AT$2,AP568,Trigger)</f>
        <v>43328</v>
      </c>
      <c r="AR568" s="246">
        <f>_xll.qlIndexFixing($AT$1,AO568,TRUE,_xll.ohTrigger(Trigger,Trigger1M))</f>
        <v>1.7281017937431642E-3</v>
      </c>
      <c r="AS568" s="246">
        <f>IFERROR(_xll.qlIndexFixing($AT$2,AO568,TRUE,_xll.ohTrigger(Trigger,Trigger1M)),#N/A)</f>
        <v>1.6460934832007723E-3</v>
      </c>
    </row>
    <row r="569" spans="40:45" x14ac:dyDescent="0.2">
      <c r="AN569" s="102" t="s">
        <v>83</v>
      </c>
      <c r="AO569" s="101">
        <f>_xll.qlInterestRateIndexFixingDate($AT$2,AP569,Trigger)</f>
        <v>43334</v>
      </c>
      <c r="AP569" s="101">
        <f>_xll.qlCalendarAdvance(Calendar,AP568,AN569,"f",,Trigger)</f>
        <v>43334</v>
      </c>
      <c r="AQ569" s="101">
        <f>_xll.qlInterestRateIndexMaturity($AT$2,AP569,Trigger)</f>
        <v>43335</v>
      </c>
      <c r="AR569" s="246">
        <f>_xll.qlIndexFixing($AT$1,AO569,TRUE,_xll.ohTrigger(Trigger,Trigger1M))</f>
        <v>1.8616335804111372E-3</v>
      </c>
      <c r="AS569" s="246">
        <f>IFERROR(_xll.qlIndexFixing($AT$2,AO569,TRUE,_xll.ohTrigger(Trigger,Trigger1M)),#N/A)</f>
        <v>1.7810572780607714E-3</v>
      </c>
    </row>
    <row r="570" spans="40:45" x14ac:dyDescent="0.2">
      <c r="AN570" s="102" t="s">
        <v>83</v>
      </c>
      <c r="AO570" s="101">
        <f>_xll.qlInterestRateIndexFixingDate($AT$2,AP570,Trigger)</f>
        <v>43341</v>
      </c>
      <c r="AP570" s="101">
        <f>_xll.qlCalendarAdvance(Calendar,AP569,AN570,"f",,Trigger)</f>
        <v>43341</v>
      </c>
      <c r="AQ570" s="101">
        <f>_xll.qlInterestRateIndexMaturity($AT$2,AP570,Trigger)</f>
        <v>43342</v>
      </c>
      <c r="AR570" s="246">
        <f>_xll.qlIndexFixing($AT$1,AO570,TRUE,_xll.ohTrigger(Trigger,Trigger1M))</f>
        <v>1.9922960933005385E-3</v>
      </c>
      <c r="AS570" s="246">
        <f>IFERROR(_xll.qlIndexFixing($AT$2,AO570,TRUE,_xll.ohTrigger(Trigger,Trigger1M)),#N/A)</f>
        <v>1.9131216032963749E-3</v>
      </c>
    </row>
    <row r="571" spans="40:45" x14ac:dyDescent="0.2">
      <c r="AN571" s="102" t="s">
        <v>83</v>
      </c>
      <c r="AO571" s="101">
        <f>_xll.qlInterestRateIndexFixingDate($AT$2,AP571,Trigger)</f>
        <v>43348</v>
      </c>
      <c r="AP571" s="101">
        <f>_xll.qlCalendarAdvance(Calendar,AP570,AN571,"f",,Trigger)</f>
        <v>43348</v>
      </c>
      <c r="AQ571" s="101">
        <f>_xll.qlInterestRateIndexMaturity($AT$2,AP571,Trigger)</f>
        <v>43349</v>
      </c>
      <c r="AR571" s="246">
        <f>_xll.qlIndexFixing($AT$1,AO571,TRUE,_xll.ohTrigger(Trigger,Trigger1M))</f>
        <v>2.1200893292139256E-3</v>
      </c>
      <c r="AS571" s="246">
        <f>IFERROR(_xll.qlIndexFixing($AT$2,AO571,TRUE,_xll.ohTrigger(Trigger,Trigger1M)),#N/A)</f>
        <v>2.0422864553903963E-3</v>
      </c>
    </row>
    <row r="572" spans="40:45" x14ac:dyDescent="0.2">
      <c r="AN572" s="102" t="s">
        <v>83</v>
      </c>
      <c r="AO572" s="101">
        <f>_xll.qlInterestRateIndexFixingDate($AT$2,AP572,Trigger)</f>
        <v>43355</v>
      </c>
      <c r="AP572" s="101">
        <f>_xll.qlCalendarAdvance(Calendar,AP571,AN572,"f",,Trigger)</f>
        <v>43355</v>
      </c>
      <c r="AQ572" s="101">
        <f>_xll.qlInterestRateIndexMaturity($AT$2,AP572,Trigger)</f>
        <v>43356</v>
      </c>
      <c r="AR572" s="246">
        <f>_xll.qlIndexFixing($AT$1,AO572,TRUE,_xll.ohTrigger(Trigger,Trigger1M))</f>
        <v>2.2450132854334726E-3</v>
      </c>
      <c r="AS572" s="246">
        <f>IFERROR(_xll.qlIndexFixing($AT$2,AO572,TRUE,_xll.ohTrigger(Trigger,Trigger1M)),#N/A)</f>
        <v>2.1685518313052654E-3</v>
      </c>
    </row>
    <row r="573" spans="40:45" x14ac:dyDescent="0.2">
      <c r="AN573" s="102" t="s">
        <v>83</v>
      </c>
      <c r="AO573" s="101">
        <f>_xll.qlInterestRateIndexFixingDate($AT$2,AP573,Trigger)</f>
        <v>43362</v>
      </c>
      <c r="AP573" s="101">
        <f>_xll.qlCalendarAdvance(Calendar,AP572,AN573,"f",,Trigger)</f>
        <v>43362</v>
      </c>
      <c r="AQ573" s="101">
        <f>_xll.qlInterestRateIndexMaturity($AT$2,AP573,Trigger)</f>
        <v>43363</v>
      </c>
      <c r="AR573" s="246">
        <f>_xll.qlIndexFixing($AT$1,AO573,TRUE,_xll.ohTrigger(Trigger,Trigger1M))</f>
        <v>2.3670679586818011E-3</v>
      </c>
      <c r="AS573" s="246">
        <f>IFERROR(_xll.qlIndexFixing($AT$2,AO573,TRUE,_xll.ohTrigger(Trigger,Trigger1M)),#N/A)</f>
        <v>2.291917728083348E-3</v>
      </c>
    </row>
    <row r="574" spans="40:45" x14ac:dyDescent="0.2">
      <c r="AN574" s="102" t="s">
        <v>83</v>
      </c>
      <c r="AO574" s="101">
        <f>_xll.qlInterestRateIndexFixingDate($AT$2,AP574,Trigger)</f>
        <v>43369</v>
      </c>
      <c r="AP574" s="101">
        <f>_xll.qlCalendarAdvance(Calendar,AP573,AN574,"f",,Trigger)</f>
        <v>43369</v>
      </c>
      <c r="AQ574" s="101">
        <f>_xll.qlInterestRateIndexMaturity($AT$2,AP574,Trigger)</f>
        <v>43370</v>
      </c>
      <c r="AR574" s="246">
        <f>_xll.qlIndexFixing($AT$1,AO574,TRUE,_xll.ohTrigger(Trigger,Trigger1M))</f>
        <v>2.486253346001277E-3</v>
      </c>
      <c r="AS574" s="246">
        <f>IFERROR(_xll.qlIndexFixing($AT$2,AO574,TRUE,_xll.ohTrigger(Trigger,Trigger1M)),#N/A)</f>
        <v>2.412384142687074E-3</v>
      </c>
    </row>
    <row r="575" spans="40:45" x14ac:dyDescent="0.2">
      <c r="AN575" s="102" t="s">
        <v>83</v>
      </c>
      <c r="AO575" s="101">
        <f>_xll.qlInterestRateIndexFixingDate($AT$2,AP575,Trigger)</f>
        <v>43376</v>
      </c>
      <c r="AP575" s="101">
        <f>_xll.qlCalendarAdvance(Calendar,AP574,AN575,"f",,Trigger)</f>
        <v>43376</v>
      </c>
      <c r="AQ575" s="101">
        <f>_xll.qlInterestRateIndexMaturity($AT$2,AP575,Trigger)</f>
        <v>43377</v>
      </c>
      <c r="AR575" s="246">
        <f>_xll.qlIndexFixing($AT$1,AO575,TRUE,_xll.ohTrigger(Trigger,Trigger1M))</f>
        <v>2.6025694447540104E-3</v>
      </c>
      <c r="AS575" s="246">
        <f>IFERROR(_xll.qlIndexFixing($AT$2,AO575,TRUE,_xll.ohTrigger(Trigger,Trigger1M)),#N/A)</f>
        <v>2.5299510721588092E-3</v>
      </c>
    </row>
    <row r="576" spans="40:45" x14ac:dyDescent="0.2">
      <c r="AN576" s="102" t="s">
        <v>83</v>
      </c>
      <c r="AO576" s="101">
        <f>_xll.qlInterestRateIndexFixingDate($AT$2,AP576,Trigger)</f>
        <v>43383</v>
      </c>
      <c r="AP576" s="101">
        <f>_xll.qlCalendarAdvance(Calendar,AP575,AN576,"f",,Trigger)</f>
        <v>43383</v>
      </c>
      <c r="AQ576" s="101">
        <f>_xll.qlInterestRateIndexMaturity($AT$2,AP576,Trigger)</f>
        <v>43384</v>
      </c>
      <c r="AR576" s="246">
        <f>_xll.qlIndexFixing($AT$1,AO576,TRUE,_xll.ohTrigger(Trigger,Trigger1M))</f>
        <v>2.7160162519823672E-3</v>
      </c>
      <c r="AS576" s="246">
        <f>IFERROR(_xll.qlIndexFixing($AT$2,AO576,TRUE,_xll.ohTrigger(Trigger,Trigger1M)),#N/A)</f>
        <v>2.6446185137007916E-3</v>
      </c>
    </row>
    <row r="577" spans="40:45" x14ac:dyDescent="0.2">
      <c r="AN577" s="102" t="s">
        <v>83</v>
      </c>
      <c r="AO577" s="101">
        <f>_xll.qlInterestRateIndexFixingDate($AT$2,AP577,Trigger)</f>
        <v>43390</v>
      </c>
      <c r="AP577" s="101">
        <f>_xll.qlCalendarAdvance(Calendar,AP576,AN577,"f",,Trigger)</f>
        <v>43390</v>
      </c>
      <c r="AQ577" s="101">
        <f>_xll.qlInterestRateIndexMaturity($AT$2,AP577,Trigger)</f>
        <v>43391</v>
      </c>
      <c r="AR577" s="246">
        <f>_xll.qlIndexFixing($AT$1,AO577,TRUE,_xll.ohTrigger(Trigger,Trigger1M))</f>
        <v>2.8265937651283934E-3</v>
      </c>
      <c r="AS577" s="246">
        <f>IFERROR(_xll.qlIndexFixing($AT$2,AO577,TRUE,_xll.ohTrigger(Trigger,Trigger1M)),#N/A)</f>
        <v>2.7563864645152591E-3</v>
      </c>
    </row>
    <row r="578" spans="40:45" x14ac:dyDescent="0.2">
      <c r="AN578" s="102" t="s">
        <v>83</v>
      </c>
      <c r="AO578" s="101">
        <f>_xll.qlInterestRateIndexFixingDate($AT$2,AP578,Trigger)</f>
        <v>43397</v>
      </c>
      <c r="AP578" s="101">
        <f>_xll.qlCalendarAdvance(Calendar,AP577,AN578,"f",,Trigger)</f>
        <v>43397</v>
      </c>
      <c r="AQ578" s="101">
        <f>_xll.qlInterestRateIndexMaturity($AT$2,AP578,Trigger)</f>
        <v>43398</v>
      </c>
      <c r="AR578" s="246">
        <f>_xll.qlIndexFixing($AT$1,AO578,TRUE,_xll.ohTrigger(Trigger,Trigger1M))</f>
        <v>2.9343019813143911E-3</v>
      </c>
      <c r="AS578" s="246">
        <f>IFERROR(_xll.qlIndexFixing($AT$2,AO578,TRUE,_xll.ohTrigger(Trigger,Trigger1M)),#N/A)</f>
        <v>2.8652549218843859E-3</v>
      </c>
    </row>
    <row r="579" spans="40:45" x14ac:dyDescent="0.2">
      <c r="AN579" s="102" t="s">
        <v>83</v>
      </c>
      <c r="AO579" s="101">
        <f>_xll.qlInterestRateIndexFixingDate($AT$2,AP579,Trigger)</f>
        <v>43404</v>
      </c>
      <c r="AP579" s="101">
        <f>_xll.qlCalendarAdvance(Calendar,AP578,AN579,"f",,Trigger)</f>
        <v>43404</v>
      </c>
      <c r="AQ579" s="101">
        <f>_xll.qlInterestRateIndexMaturity($AT$2,AP579,Trigger)</f>
        <v>43405</v>
      </c>
      <c r="AR579" s="246">
        <f>_xll.qlIndexFixing($AT$1,AO579,TRUE,_xll.ohTrigger(Trigger,Trigger1M))</f>
        <v>3.0391408983820867E-3</v>
      </c>
      <c r="AS579" s="246">
        <f>IFERROR(_xll.qlIndexFixing($AT$2,AO579,TRUE,_xll.ohTrigger(Trigger,Trigger1M)),#N/A)</f>
        <v>2.971223883250218E-3</v>
      </c>
    </row>
    <row r="580" spans="40:45" x14ac:dyDescent="0.2">
      <c r="AN580" s="102" t="s">
        <v>83</v>
      </c>
      <c r="AO580" s="101">
        <f>_xll.qlInterestRateIndexFixingDate($AT$2,AP580,Trigger)</f>
        <v>43411</v>
      </c>
      <c r="AP580" s="101">
        <f>_xll.qlCalendarAdvance(Calendar,AP579,AN580,"f",,Trigger)</f>
        <v>43411</v>
      </c>
      <c r="AQ580" s="101">
        <f>_xll.qlInterestRateIndexMaturity($AT$2,AP580,Trigger)</f>
        <v>43412</v>
      </c>
      <c r="AR580" s="246">
        <f>_xll.qlIndexFixing($AT$1,AO580,TRUE,_xll.ohTrigger(Trigger,Trigger1M))</f>
        <v>3.1411105132939099E-3</v>
      </c>
      <c r="AS580" s="246">
        <f>IFERROR(_xll.qlIndexFixing($AT$2,AO580,TRUE,_xll.ohTrigger(Trigger,Trigger1M)),#N/A)</f>
        <v>3.0742933460548016E-3</v>
      </c>
    </row>
    <row r="581" spans="40:45" x14ac:dyDescent="0.2">
      <c r="AN581" s="102" t="s">
        <v>83</v>
      </c>
      <c r="AO581" s="101">
        <f>_xll.qlInterestRateIndexFixingDate($AT$2,AP581,Trigger)</f>
        <v>43418</v>
      </c>
      <c r="AP581" s="101">
        <f>_xll.qlCalendarAdvance(Calendar,AP580,AN581,"f",,Trigger)</f>
        <v>43418</v>
      </c>
      <c r="AQ581" s="101">
        <f>_xll.qlInterestRateIndexMaturity($AT$2,AP581,Trigger)</f>
        <v>43419</v>
      </c>
      <c r="AR581" s="246">
        <f>_xll.qlIndexFixing($AT$1,AO581,TRUE,_xll.ohTrigger(Trigger,Trigger1M))</f>
        <v>3.2402108240514593E-3</v>
      </c>
      <c r="AS581" s="246">
        <f>IFERROR(_xll.qlIndexFixing($AT$2,AO581,TRUE,_xll.ohTrigger(Trigger,Trigger1M)),#N/A)</f>
        <v>3.1744633077401829E-3</v>
      </c>
    </row>
    <row r="582" spans="40:45" x14ac:dyDescent="0.2">
      <c r="AN582" s="102" t="s">
        <v>83</v>
      </c>
      <c r="AO582" s="101">
        <f>_xll.qlInterestRateIndexFixingDate($AT$2,AP582,Trigger)</f>
        <v>43425</v>
      </c>
      <c r="AP582" s="101">
        <f>_xll.qlCalendarAdvance(Calendar,AP581,AN582,"f",,Trigger)</f>
        <v>43425</v>
      </c>
      <c r="AQ582" s="101">
        <f>_xll.qlInterestRateIndexMaturity($AT$2,AP582,Trigger)</f>
        <v>43426</v>
      </c>
      <c r="AR582" s="246">
        <f>_xll.qlIndexFixing($AT$1,AO582,TRUE,_xll.ohTrigger(Trigger,Trigger1M))</f>
        <v>3.3364418280168451E-3</v>
      </c>
      <c r="AS582" s="246">
        <f>IFERROR(_xll.qlIndexFixing($AT$2,AO582,TRUE,_xll.ohTrigger(Trigger,Trigger1M)),#N/A)</f>
        <v>3.2717337659082801E-3</v>
      </c>
    </row>
    <row r="583" spans="40:45" x14ac:dyDescent="0.2">
      <c r="AN583" s="102" t="s">
        <v>83</v>
      </c>
      <c r="AO583" s="101">
        <f>_xll.qlInterestRateIndexFixingDate($AT$2,AP583,Trigger)</f>
        <v>43432</v>
      </c>
      <c r="AP583" s="101">
        <f>_xll.qlCalendarAdvance(Calendar,AP582,AN583,"f",,Trigger)</f>
        <v>43432</v>
      </c>
      <c r="AQ583" s="101">
        <f>_xll.qlInterestRateIndexMaturity($AT$2,AP583,Trigger)</f>
        <v>43433</v>
      </c>
      <c r="AR583" s="246">
        <f>_xll.qlIndexFixing($AT$1,AO583,TRUE,_xll.ohTrigger(Trigger,Trigger1M))</f>
        <v>3.4298035231117296E-3</v>
      </c>
      <c r="AS583" s="246">
        <f>IFERROR(_xll.qlIndexFixing($AT$2,AO583,TRUE,_xll.ohTrigger(Trigger,Trigger1M)),#N/A)</f>
        <v>3.3661047182409476E-3</v>
      </c>
    </row>
    <row r="584" spans="40:45" x14ac:dyDescent="0.2">
      <c r="AN584" s="102" t="s">
        <v>83</v>
      </c>
      <c r="AO584" s="101">
        <f>_xll.qlInterestRateIndexFixingDate($AT$2,AP584,Trigger)</f>
        <v>43439</v>
      </c>
      <c r="AP584" s="101">
        <f>_xll.qlCalendarAdvance(Calendar,AP583,AN584,"f",,Trigger)</f>
        <v>43439</v>
      </c>
      <c r="AQ584" s="101">
        <f>_xll.qlInterestRateIndexMaturity($AT$2,AP584,Trigger)</f>
        <v>43440</v>
      </c>
      <c r="AR584" s="246">
        <f>_xll.qlIndexFixing($AT$1,AO584,TRUE,_xll.ohTrigger(Trigger,Trigger1M))</f>
        <v>3.5202959067781592E-3</v>
      </c>
      <c r="AS584" s="246">
        <f>IFERROR(_xll.qlIndexFixing($AT$2,AO584,TRUE,_xll.ohTrigger(Trigger,Trigger1M)),#N/A)</f>
        <v>3.4575761623401036E-3</v>
      </c>
    </row>
    <row r="585" spans="40:45" x14ac:dyDescent="0.2">
      <c r="AN585" s="102" t="s">
        <v>83</v>
      </c>
      <c r="AO585" s="101">
        <f>_xll.qlInterestRateIndexFixingDate($AT$2,AP585,Trigger)</f>
        <v>43446</v>
      </c>
      <c r="AP585" s="101">
        <f>_xll.qlCalendarAdvance(Calendar,AP584,AN585,"f",,Trigger)</f>
        <v>43446</v>
      </c>
      <c r="AQ585" s="101">
        <f>_xll.qlInterestRateIndexMaturity($AT$2,AP585,Trigger)</f>
        <v>43447</v>
      </c>
      <c r="AR585" s="246">
        <f>_xll.qlIndexFixing($AT$1,AO585,TRUE,_xll.ohTrigger(Trigger,Trigger1M))</f>
        <v>3.6079189772575404E-3</v>
      </c>
      <c r="AS585" s="246">
        <f>IFERROR(_xll.qlIndexFixing($AT$2,AO585,TRUE,_xll.ohTrigger(Trigger,Trigger1M)),#N/A)</f>
        <v>3.5461480962073466E-3</v>
      </c>
    </row>
    <row r="586" spans="40:45" x14ac:dyDescent="0.2">
      <c r="AN586" s="102" t="s">
        <v>83</v>
      </c>
      <c r="AO586" s="101">
        <f>_xll.qlInterestRateIndexFixingDate($AT$2,AP586,Trigger)</f>
        <v>43453</v>
      </c>
      <c r="AP586" s="101">
        <f>_xll.qlCalendarAdvance(Calendar,AP585,AN586,"f",,Trigger)</f>
        <v>43453</v>
      </c>
      <c r="AQ586" s="101">
        <f>_xll.qlInterestRateIndexMaturity($AT$2,AP586,Trigger)</f>
        <v>43454</v>
      </c>
      <c r="AR586" s="246">
        <f>_xll.qlIndexFixing($AT$1,AO586,TRUE,_xll.ohTrigger(Trigger,Trigger1M))</f>
        <v>3.6926727320718555E-3</v>
      </c>
      <c r="AS586" s="246">
        <f>IFERROR(_xll.qlIndexFixing($AT$2,AO586,TRUE,_xll.ohTrigger(Trigger,Trigger1M)),#N/A)</f>
        <v>3.631820517444595E-3</v>
      </c>
    </row>
    <row r="587" spans="40:45" x14ac:dyDescent="0.2">
      <c r="AN587" s="102" t="s">
        <v>83</v>
      </c>
      <c r="AO587" s="101">
        <f>_xll.qlInterestRateIndexFixingDate($AT$2,AP587,Trigger)</f>
        <v>43461</v>
      </c>
      <c r="AP587" s="101">
        <f>_xll.qlCalendarAdvance(Calendar,AP586,AN587,"f",,Trigger)</f>
        <v>43461</v>
      </c>
      <c r="AQ587" s="101">
        <f>_xll.qlInterestRateIndexMaturity($AT$2,AP587,Trigger)</f>
        <v>43462</v>
      </c>
      <c r="AR587" s="246">
        <f>_xll.qlIndexFixing($AT$1,AO587,TRUE,_xll.ohTrigger(Trigger,Trigger1M))</f>
        <v>3.7860207161344306E-3</v>
      </c>
      <c r="AS587" s="246">
        <f>IFERROR(_xll.qlIndexFixing($AT$2,AO587,TRUE,_xll.ohTrigger(Trigger,Trigger1M)),#N/A)</f>
        <v>3.7261814300482143E-3</v>
      </c>
    </row>
    <row r="588" spans="40:45" x14ac:dyDescent="0.2">
      <c r="AN588" s="102" t="s">
        <v>83</v>
      </c>
      <c r="AO588" s="101">
        <f>_xll.qlInterestRateIndexFixingDate($AT$2,AP588,Trigger)</f>
        <v>43468</v>
      </c>
      <c r="AP588" s="101">
        <f>_xll.qlCalendarAdvance(Calendar,AP587,AN588,"f",,Trigger)</f>
        <v>43468</v>
      </c>
      <c r="AQ588" s="101">
        <f>_xll.qlInterestRateIndexMaturity($AT$2,AP588,Trigger)</f>
        <v>43469</v>
      </c>
      <c r="AR588" s="246">
        <f>_xll.qlIndexFixing($AT$1,AO588,TRUE,_xll.ohTrigger(Trigger,Trigger1M))</f>
        <v>3.8646259310315401E-3</v>
      </c>
      <c r="AS588" s="246">
        <f>IFERROR(_xll.qlIndexFixing($AT$2,AO588,TRUE,_xll.ohTrigger(Trigger,Trigger1M)),#N/A)</f>
        <v>3.805640603449234E-3</v>
      </c>
    </row>
    <row r="589" spans="40:45" x14ac:dyDescent="0.2">
      <c r="AN589" s="102" t="s">
        <v>83</v>
      </c>
      <c r="AO589" s="101">
        <f>_xll.qlInterestRateIndexFixingDate($AT$2,AP589,Trigger)</f>
        <v>43475</v>
      </c>
      <c r="AP589" s="101">
        <f>_xll.qlCalendarAdvance(Calendar,AP588,AN589,"f",,Trigger)</f>
        <v>43475</v>
      </c>
      <c r="AQ589" s="101">
        <f>_xll.qlInterestRateIndexMaturity($AT$2,AP589,Trigger)</f>
        <v>43476</v>
      </c>
      <c r="AR589" s="246">
        <f>_xll.qlIndexFixing($AT$1,AO589,TRUE,_xll.ohTrigger(Trigger,Trigger1M))</f>
        <v>3.9403618244282512E-3</v>
      </c>
      <c r="AS589" s="246">
        <f>IFERROR(_xll.qlIndexFixing($AT$2,AO589,TRUE,_xll.ohTrigger(Trigger,Trigger1M)),#N/A)</f>
        <v>3.8822002579852466E-3</v>
      </c>
    </row>
    <row r="590" spans="40:45" x14ac:dyDescent="0.2">
      <c r="AN590" s="102" t="s">
        <v>83</v>
      </c>
      <c r="AO590" s="101">
        <f>_xll.qlInterestRateIndexFixingDate($AT$2,AP590,Trigger)</f>
        <v>43482</v>
      </c>
      <c r="AP590" s="101">
        <f>_xll.qlCalendarAdvance(Calendar,AP589,AN590,"f",,Trigger)</f>
        <v>43482</v>
      </c>
      <c r="AQ590" s="101">
        <f>_xll.qlInterestRateIndexMaturity($AT$2,AP590,Trigger)</f>
        <v>43483</v>
      </c>
      <c r="AR590" s="246">
        <f>_xll.qlIndexFixing($AT$1,AO590,TRUE,_xll.ohTrigger(Trigger,Trigger1M))</f>
        <v>4.0132283943261626E-3</v>
      </c>
      <c r="AS590" s="246">
        <f>IFERROR(_xll.qlIndexFixing($AT$2,AO590,TRUE,_xll.ohTrigger(Trigger,Trigger1M)),#N/A)</f>
        <v>3.9558603920575308E-3</v>
      </c>
    </row>
    <row r="591" spans="40:45" x14ac:dyDescent="0.2">
      <c r="AN591" s="102" t="s">
        <v>83</v>
      </c>
      <c r="AO591" s="101">
        <f>_xll.qlInterestRateIndexFixingDate($AT$2,AP591,Trigger)</f>
        <v>43489</v>
      </c>
      <c r="AP591" s="101">
        <f>_xll.qlCalendarAdvance(Calendar,AP590,AN591,"f",,Trigger)</f>
        <v>43489</v>
      </c>
      <c r="AQ591" s="101">
        <f>_xll.qlInterestRateIndexMaturity($AT$2,AP591,Trigger)</f>
        <v>43490</v>
      </c>
      <c r="AR591" s="246">
        <f>_xll.qlIndexFixing($AT$1,AO591,TRUE,_xll.ohTrigger(Trigger,Trigger1M))</f>
        <v>4.083225638966681E-3</v>
      </c>
      <c r="AS591" s="246">
        <f>IFERROR(_xll.qlIndexFixing($AT$2,AO591,TRUE,_xll.ohTrigger(Trigger,Trigger1M)),#N/A)</f>
        <v>4.0266210037476213E-3</v>
      </c>
    </row>
    <row r="592" spans="40:45" x14ac:dyDescent="0.2">
      <c r="AN592" s="102" t="s">
        <v>83</v>
      </c>
      <c r="AO592" s="101">
        <f>_xll.qlInterestRateIndexFixingDate($AT$2,AP592,Trigger)</f>
        <v>43496</v>
      </c>
      <c r="AP592" s="101">
        <f>_xll.qlCalendarAdvance(Calendar,AP591,AN592,"f",,Trigger)</f>
        <v>43496</v>
      </c>
      <c r="AQ592" s="101">
        <f>_xll.qlInterestRateIndexMaturity($AT$2,AP592,Trigger)</f>
        <v>43497</v>
      </c>
      <c r="AR592" s="246">
        <f>_xll.qlIndexFixing($AT$1,AO592,TRUE,_xll.ohTrigger(Trigger,Trigger1M))</f>
        <v>4.1503535569109573E-3</v>
      </c>
      <c r="AS592" s="246">
        <f>IFERROR(_xll.qlIndexFixing($AT$2,AO592,TRUE,_xll.ohTrigger(Trigger,Trigger1M)),#N/A)</f>
        <v>4.0944820912169888E-3</v>
      </c>
    </row>
    <row r="593" spans="40:45" x14ac:dyDescent="0.2">
      <c r="AN593" s="102" t="s">
        <v>83</v>
      </c>
      <c r="AO593" s="101">
        <f>_xll.qlInterestRateIndexFixingDate($AT$2,AP593,Trigger)</f>
        <v>43503</v>
      </c>
      <c r="AP593" s="101">
        <f>_xll.qlCalendarAdvance(Calendar,AP592,AN593,"f",,Trigger)</f>
        <v>43503</v>
      </c>
      <c r="AQ593" s="101">
        <f>_xll.qlInterestRateIndexMaturity($AT$2,AP593,Trigger)</f>
        <v>43504</v>
      </c>
      <c r="AR593" s="246">
        <f>_xll.qlIndexFixing($AT$1,AO593,TRUE,_xll.ohTrigger(Trigger,Trigger1M))</f>
        <v>4.2146121463204622E-3</v>
      </c>
      <c r="AS593" s="246">
        <f>IFERROR(_xll.qlIndexFixing($AT$2,AO593,TRUE,_xll.ohTrigger(Trigger,Trigger1M)),#N/A)</f>
        <v>4.1594436530267842E-3</v>
      </c>
    </row>
    <row r="594" spans="40:45" x14ac:dyDescent="0.2">
      <c r="AN594" s="102" t="s">
        <v>83</v>
      </c>
      <c r="AO594" s="101">
        <f>_xll.qlInterestRateIndexFixingDate($AT$2,AP594,Trigger)</f>
        <v>43510</v>
      </c>
      <c r="AP594" s="101">
        <f>_xll.qlCalendarAdvance(Calendar,AP593,AN594,"f",,Trigger)</f>
        <v>43510</v>
      </c>
      <c r="AQ594" s="101">
        <f>_xll.qlInterestRateIndexMaturity($AT$2,AP594,Trigger)</f>
        <v>43511</v>
      </c>
      <c r="AR594" s="246">
        <f>_xll.qlIndexFixing($AT$1,AO594,TRUE,_xll.ohTrigger(Trigger,Trigger1M))</f>
        <v>4.2760014056764106E-3</v>
      </c>
      <c r="AS594" s="246">
        <f>IFERROR(_xll.qlIndexFixing($AT$2,AO594,TRUE,_xll.ohTrigger(Trigger,Trigger1M)),#N/A)</f>
        <v>4.2215056874983503E-3</v>
      </c>
    </row>
    <row r="595" spans="40:45" x14ac:dyDescent="0.2">
      <c r="AN595" s="102" t="s">
        <v>83</v>
      </c>
      <c r="AO595" s="101">
        <f>_xll.qlInterestRateIndexFixingDate($AT$2,AP595,Trigger)</f>
        <v>43517</v>
      </c>
      <c r="AP595" s="101">
        <f>_xll.qlCalendarAdvance(Calendar,AP594,AN595,"f",,Trigger)</f>
        <v>43517</v>
      </c>
      <c r="AQ595" s="101">
        <f>_xll.qlInterestRateIndexMaturity($AT$2,AP595,Trigger)</f>
        <v>43518</v>
      </c>
      <c r="AR595" s="246">
        <f>_xll.qlIndexFixing($AT$1,AO595,TRUE,_xll.ohTrigger(Trigger,Trigger1M))</f>
        <v>4.3345213336198896E-3</v>
      </c>
      <c r="AS595" s="246">
        <f>IFERROR(_xll.qlIndexFixing($AT$2,AO595,TRUE,_xll.ohTrigger(Trigger,Trigger1M)),#N/A)</f>
        <v>4.280668193112902E-3</v>
      </c>
    </row>
    <row r="596" spans="40:45" x14ac:dyDescent="0.2">
      <c r="AN596" s="102" t="s">
        <v>83</v>
      </c>
      <c r="AO596" s="101">
        <f>_xll.qlInterestRateIndexFixingDate($AT$2,AP596,Trigger)</f>
        <v>43524</v>
      </c>
      <c r="AP596" s="101">
        <f>_xll.qlCalendarAdvance(Calendar,AP595,AN596,"f",,Trigger)</f>
        <v>43524</v>
      </c>
      <c r="AQ596" s="101">
        <f>_xll.qlInterestRateIndexMaturity($AT$2,AP596,Trigger)</f>
        <v>43525</v>
      </c>
      <c r="AR596" s="246">
        <f>_xll.qlIndexFixing($AT$1,AO596,TRUE,_xll.ohTrigger(Trigger,Trigger1M))</f>
        <v>4.39017192871205E-3</v>
      </c>
      <c r="AS596" s="246">
        <f>IFERROR(_xll.qlIndexFixing($AT$2,AO596,TRUE,_xll.ohTrigger(Trigger,Trigger1M)),#N/A)</f>
        <v>4.3369311685115264E-3</v>
      </c>
    </row>
    <row r="597" spans="40:45" x14ac:dyDescent="0.2">
      <c r="AN597" s="102" t="s">
        <v>83</v>
      </c>
      <c r="AO597" s="101">
        <f>_xll.qlInterestRateIndexFixingDate($AT$2,AP597,Trigger)</f>
        <v>43531</v>
      </c>
      <c r="AP597" s="101">
        <f>_xll.qlCalendarAdvance(Calendar,AP596,AN597,"f",,Trigger)</f>
        <v>43531</v>
      </c>
      <c r="AQ597" s="101">
        <f>_xll.qlInterestRateIndexMaturity($AT$2,AP597,Trigger)</f>
        <v>43532</v>
      </c>
      <c r="AR597" s="246">
        <f>_xll.qlIndexFixing($AT$1,AO597,TRUE,_xll.ohTrigger(Trigger,Trigger1M))</f>
        <v>4.4429531895939789E-3</v>
      </c>
      <c r="AS597" s="246">
        <f>IFERROR(_xll.qlIndexFixing($AT$2,AO597,TRUE,_xll.ohTrigger(Trigger,Trigger1M)),#N/A)</f>
        <v>4.3902946123353104E-3</v>
      </c>
    </row>
    <row r="598" spans="40:45" x14ac:dyDescent="0.2">
      <c r="AN598" s="102" t="s">
        <v>83</v>
      </c>
      <c r="AO598" s="101">
        <f>_xll.qlInterestRateIndexFixingDate($AT$2,AP598,Trigger)</f>
        <v>43538</v>
      </c>
      <c r="AP598" s="101">
        <f>_xll.qlCalendarAdvance(Calendar,AP597,AN598,"f",,Trigger)</f>
        <v>43538</v>
      </c>
      <c r="AQ598" s="101">
        <f>_xll.qlInterestRateIndexMaturity($AT$2,AP598,Trigger)</f>
        <v>43539</v>
      </c>
      <c r="AR598" s="246">
        <f>_xll.qlIndexFixing($AT$1,AO598,TRUE,_xll.ohTrigger(Trigger,Trigger1M))</f>
        <v>4.4928651150666354E-3</v>
      </c>
      <c r="AS598" s="246">
        <f>IFERROR(_xll.qlIndexFixing($AT$2,AO598,TRUE,_xll.ohTrigger(Trigger,Trigger1M)),#N/A)</f>
        <v>4.4407585233052771E-3</v>
      </c>
    </row>
    <row r="599" spans="40:45" x14ac:dyDescent="0.2">
      <c r="AN599" s="102" t="s">
        <v>83</v>
      </c>
      <c r="AO599" s="101">
        <f>_xll.qlInterestRateIndexFixingDate($AT$2,AP599,Trigger)</f>
        <v>43545</v>
      </c>
      <c r="AP599" s="101">
        <f>_xll.qlCalendarAdvance(Calendar,AP598,AN599,"f",,Trigger)</f>
        <v>43545</v>
      </c>
      <c r="AQ599" s="101">
        <f>_xll.qlInterestRateIndexMaturity($AT$2,AP599,Trigger)</f>
        <v>43546</v>
      </c>
      <c r="AR599" s="246">
        <f>_xll.qlIndexFixing($AT$1,AO599,TRUE,_xll.ohTrigger(Trigger,Trigger1M))</f>
        <v>4.5399077038510427E-3</v>
      </c>
      <c r="AS599" s="246">
        <f>IFERROR(_xll.qlIndexFixing($AT$2,AO599,TRUE,_xll.ohTrigger(Trigger,Trigger1M)),#N/A)</f>
        <v>4.4883229001424496E-3</v>
      </c>
    </row>
    <row r="600" spans="40:45" x14ac:dyDescent="0.2">
      <c r="AN600" s="102" t="s">
        <v>83</v>
      </c>
      <c r="AO600" s="101">
        <f>_xll.qlInterestRateIndexFixingDate($AT$2,AP600,Trigger)</f>
        <v>43552</v>
      </c>
      <c r="AP600" s="101">
        <f>_xll.qlCalendarAdvance(Calendar,AP599,AN600,"f",,Trigger)</f>
        <v>43552</v>
      </c>
      <c r="AQ600" s="101">
        <f>_xll.qlInterestRateIndexMaturity($AT$2,AP600,Trigger)</f>
        <v>43553</v>
      </c>
      <c r="AR600" s="246">
        <f>_xll.qlIndexFixing($AT$1,AO600,TRUE,_xll.ohTrigger(Trigger,Trigger1M))</f>
        <v>4.5840809548280959E-3</v>
      </c>
      <c r="AS600" s="246">
        <f>IFERROR(_xll.qlIndexFixing($AT$2,AO600,TRUE,_xll.ohTrigger(Trigger,Trigger1M)),#N/A)</f>
        <v>4.5329877416477871E-3</v>
      </c>
    </row>
    <row r="601" spans="40:45" x14ac:dyDescent="0.2">
      <c r="AN601" s="102" t="s">
        <v>83</v>
      </c>
      <c r="AO601" s="101">
        <f>_xll.qlInterestRateIndexFixingDate($AT$2,AP601,Trigger)</f>
        <v>43559</v>
      </c>
      <c r="AP601" s="101">
        <f>_xll.qlCalendarAdvance(Calendar,AP600,AN601,"f",,Trigger)</f>
        <v>43559</v>
      </c>
      <c r="AQ601" s="101">
        <f>_xll.qlInterestRateIndexMaturity($AT$2,AP601,Trigger)</f>
        <v>43560</v>
      </c>
      <c r="AR601" s="246">
        <f>_xll.qlIndexFixing($AT$1,AO601,TRUE,_xll.ohTrigger(Trigger,Trigger1M))</f>
        <v>4.6253848670385622E-3</v>
      </c>
      <c r="AS601" s="246">
        <f>IFERROR(_xll.qlIndexFixing($AT$2,AO601,TRUE,_xll.ohTrigger(Trigger,Trigger1M)),#N/A)</f>
        <v>4.5747530468620567E-3</v>
      </c>
    </row>
    <row r="602" spans="40:45" x14ac:dyDescent="0.2">
      <c r="AN602" s="102" t="s">
        <v>83</v>
      </c>
      <c r="AO602" s="101">
        <f>_xll.qlInterestRateIndexFixingDate($AT$2,AP602,Trigger)</f>
        <v>43566</v>
      </c>
      <c r="AP602" s="101">
        <f>_xll.qlCalendarAdvance(Calendar,AP601,AN602,"f",,Trigger)</f>
        <v>43566</v>
      </c>
      <c r="AQ602" s="101">
        <f>_xll.qlInterestRateIndexMaturity($AT$2,AP602,Trigger)</f>
        <v>43567</v>
      </c>
      <c r="AR602" s="246">
        <f>_xll.qlIndexFixing($AT$1,AO602,TRUE,_xll.ohTrigger(Trigger,Trigger1M))</f>
        <v>4.663819439363337E-3</v>
      </c>
      <c r="AS602" s="246">
        <f>IFERROR(_xll.qlIndexFixing($AT$2,AO602,TRUE,_xll.ohTrigger(Trigger,Trigger1M)),#N/A)</f>
        <v>4.6136188147460899E-3</v>
      </c>
    </row>
    <row r="603" spans="40:45" x14ac:dyDescent="0.2">
      <c r="AN603" s="102" t="s">
        <v>83</v>
      </c>
      <c r="AO603" s="101">
        <f>_xll.qlInterestRateIndexFixingDate($AT$2,AP603,Trigger)</f>
        <v>43573</v>
      </c>
      <c r="AP603" s="101">
        <f>_xll.qlCalendarAdvance(Calendar,AP602,AN603,"f",,Trigger)</f>
        <v>43573</v>
      </c>
      <c r="AQ603" s="101">
        <f>_xll.qlInterestRateIndexMaturity($AT$2,AP603,Trigger)</f>
        <v>43578</v>
      </c>
      <c r="AR603" s="246">
        <f>_xll.qlIndexFixing($AT$1,AO603,TRUE,_xll.ohTrigger(Trigger,Trigger1M))</f>
        <v>4.7090837780086048E-3</v>
      </c>
      <c r="AS603" s="246">
        <f>IFERROR(_xll.qlIndexFixing($AT$2,AO603,TRUE,_xll.ohTrigger(Trigger,Trigger1M)),#N/A)</f>
        <v>4.659389973193484E-3</v>
      </c>
    </row>
    <row r="604" spans="40:45" x14ac:dyDescent="0.2">
      <c r="AN604" s="102" t="s">
        <v>83</v>
      </c>
      <c r="AO604" s="101">
        <f>_xll.qlInterestRateIndexFixingDate($AT$2,AP604,Trigger)</f>
        <v>43580</v>
      </c>
      <c r="AP604" s="101">
        <f>_xll.qlCalendarAdvance(Calendar,AP603,AN604,"f",,Trigger)</f>
        <v>43580</v>
      </c>
      <c r="AQ604" s="101">
        <f>_xll.qlInterestRateIndexMaturity($AT$2,AP604,Trigger)</f>
        <v>43581</v>
      </c>
      <c r="AR604" s="246">
        <f>_xll.qlIndexFixing($AT$1,AO604,TRUE,_xll.ohTrigger(Trigger,Trigger1M))</f>
        <v>4.7320805609984973E-3</v>
      </c>
      <c r="AS604" s="246">
        <f>IFERROR(_xll.qlIndexFixing($AT$2,AO604,TRUE,_xll.ohTrigger(Trigger,Trigger1M)),#N/A)</f>
        <v>4.6826517348463881E-3</v>
      </c>
    </row>
    <row r="605" spans="40:45" x14ac:dyDescent="0.2">
      <c r="AN605" s="102" t="s">
        <v>83</v>
      </c>
      <c r="AO605" s="101">
        <f>_xll.qlInterestRateIndexFixingDate($AT$2,AP605,Trigger)</f>
        <v>43587</v>
      </c>
      <c r="AP605" s="101">
        <f>_xll.qlCalendarAdvance(Calendar,AP604,AN605,"f",,Trigger)</f>
        <v>43587</v>
      </c>
      <c r="AQ605" s="101">
        <f>_xll.qlInterestRateIndexMaturity($AT$2,AP605,Trigger)</f>
        <v>43588</v>
      </c>
      <c r="AR605" s="246">
        <f>_xll.qlIndexFixing($AT$1,AO605,TRUE,_xll.ohTrigger(Trigger,Trigger1M))</f>
        <v>4.7619071087101617E-3</v>
      </c>
      <c r="AS605" s="246">
        <f>IFERROR(_xll.qlIndexFixing($AT$2,AO605,TRUE,_xll.ohTrigger(Trigger,Trigger1M)),#N/A)</f>
        <v>4.7128188853040598E-3</v>
      </c>
    </row>
    <row r="606" spans="40:45" x14ac:dyDescent="0.2">
      <c r="AN606" s="102" t="s">
        <v>83</v>
      </c>
      <c r="AO606" s="101">
        <f>_xll.qlInterestRateIndexFixingDate($AT$2,AP606,Trigger)</f>
        <v>43594</v>
      </c>
      <c r="AP606" s="101">
        <f>_xll.qlCalendarAdvance(Calendar,AP605,AN606,"f",,Trigger)</f>
        <v>43594</v>
      </c>
      <c r="AQ606" s="101">
        <f>_xll.qlInterestRateIndexMaturity($AT$2,AP606,Trigger)</f>
        <v>43595</v>
      </c>
      <c r="AR606" s="246">
        <f>_xll.qlIndexFixing($AT$1,AO606,TRUE,_xll.ohTrigger(Trigger,Trigger1M))</f>
        <v>4.7888643132587561E-3</v>
      </c>
      <c r="AS606" s="246">
        <f>IFERROR(_xll.qlIndexFixing($AT$2,AO606,TRUE,_xll.ohTrigger(Trigger,Trigger1M)),#N/A)</f>
        <v>4.7400864950741806E-3</v>
      </c>
    </row>
    <row r="607" spans="40:45" x14ac:dyDescent="0.2">
      <c r="AN607" s="102" t="s">
        <v>83</v>
      </c>
      <c r="AO607" s="101">
        <f>_xll.qlInterestRateIndexFixingDate($AT$2,AP607,Trigger)</f>
        <v>43601</v>
      </c>
      <c r="AP607" s="101">
        <f>_xll.qlCalendarAdvance(Calendar,AP606,AN607,"f",,Trigger)</f>
        <v>43601</v>
      </c>
      <c r="AQ607" s="101">
        <f>_xll.qlInterestRateIndexMaturity($AT$2,AP607,Trigger)</f>
        <v>43602</v>
      </c>
      <c r="AR607" s="246">
        <f>_xll.qlIndexFixing($AT$1,AO607,TRUE,_xll.ohTrigger(Trigger,Trigger1M))</f>
        <v>4.8129521741646641E-3</v>
      </c>
      <c r="AS607" s="246">
        <f>IFERROR(_xll.qlIndexFixing($AT$2,AO607,TRUE,_xll.ohTrigger(Trigger,Trigger1M)),#N/A)</f>
        <v>4.7644545635172619E-3</v>
      </c>
    </row>
    <row r="608" spans="40:45" x14ac:dyDescent="0.2">
      <c r="AN608" s="102" t="s">
        <v>83</v>
      </c>
      <c r="AO608" s="101">
        <f>_xll.qlInterestRateIndexFixingDate($AT$2,AP608,Trigger)</f>
        <v>43608</v>
      </c>
      <c r="AP608" s="101">
        <f>_xll.qlCalendarAdvance(Calendar,AP607,AN608,"f",,Trigger)</f>
        <v>43608</v>
      </c>
      <c r="AQ608" s="101">
        <f>_xll.qlInterestRateIndexMaturity($AT$2,AP608,Trigger)</f>
        <v>43609</v>
      </c>
      <c r="AR608" s="246">
        <f>_xll.qlIndexFixing($AT$1,AO608,TRUE,_xll.ohTrigger(Trigger,Trigger1M))</f>
        <v>4.8341706906285253E-3</v>
      </c>
      <c r="AS608" s="246">
        <f>IFERROR(_xll.qlIndexFixing($AT$2,AO608,TRUE,_xll.ohTrigger(Trigger,Trigger1M)),#N/A)</f>
        <v>4.7859230900737515E-3</v>
      </c>
    </row>
    <row r="609" spans="40:45" x14ac:dyDescent="0.2">
      <c r="AN609" s="102" t="s">
        <v>83</v>
      </c>
      <c r="AO609" s="101">
        <f>_xll.qlInterestRateIndexFixingDate($AT$2,AP609,Trigger)</f>
        <v>43615</v>
      </c>
      <c r="AP609" s="101">
        <f>_xll.qlCalendarAdvance(Calendar,AP608,AN609,"f",,Trigger)</f>
        <v>43615</v>
      </c>
      <c r="AQ609" s="101">
        <f>_xll.qlInterestRateIndexMaturity($AT$2,AP609,Trigger)</f>
        <v>43616</v>
      </c>
      <c r="AR609" s="246">
        <f>_xll.qlIndexFixing($AT$1,AO609,TRUE,_xll.ohTrigger(Trigger,Trigger1M))</f>
        <v>4.8525198624105315E-3</v>
      </c>
      <c r="AS609" s="246">
        <f>IFERROR(_xll.qlIndexFixing($AT$2,AO609,TRUE,_xll.ohTrigger(Trigger,Trigger1M)),#N/A)</f>
        <v>4.8044920741840969E-3</v>
      </c>
    </row>
    <row r="610" spans="40:45" x14ac:dyDescent="0.2">
      <c r="AN610" s="102" t="s">
        <v>83</v>
      </c>
      <c r="AO610" s="101">
        <f>_xll.qlInterestRateIndexFixingDate($AT$2,AP610,Trigger)</f>
        <v>43622</v>
      </c>
      <c r="AP610" s="101">
        <f>_xll.qlCalendarAdvance(Calendar,AP609,AN610,"f",,Trigger)</f>
        <v>43622</v>
      </c>
      <c r="AQ610" s="101">
        <f>_xll.qlInterestRateIndexMaturity($AT$2,AP610,Trigger)</f>
        <v>43623</v>
      </c>
      <c r="AR610" s="246">
        <f>_xll.qlIndexFixing($AT$1,AO610,TRUE,_xll.ohTrigger(Trigger,Trigger1M))</f>
        <v>4.8679996889511301E-3</v>
      </c>
      <c r="AS610" s="246">
        <f>IFERROR(_xll.qlIndexFixing($AT$2,AO610,TRUE,_xll.ohTrigger(Trigger,Trigger1M)),#N/A)</f>
        <v>4.8201615153686816E-3</v>
      </c>
    </row>
    <row r="611" spans="40:45" x14ac:dyDescent="0.2">
      <c r="AN611" s="102" t="s">
        <v>83</v>
      </c>
      <c r="AO611" s="101">
        <f>_xll.qlInterestRateIndexFixingDate($AT$2,AP611,Trigger)</f>
        <v>43629</v>
      </c>
      <c r="AP611" s="101">
        <f>_xll.qlCalendarAdvance(Calendar,AP610,AN611,"f",,Trigger)</f>
        <v>43629</v>
      </c>
      <c r="AQ611" s="101">
        <f>_xll.qlInterestRateIndexMaturity($AT$2,AP611,Trigger)</f>
        <v>43630</v>
      </c>
      <c r="AR611" s="246">
        <f>_xll.qlIndexFixing($AT$1,AO611,TRUE,_xll.ohTrigger(Trigger,Trigger1M))</f>
        <v>4.8806101697707049E-3</v>
      </c>
      <c r="AS611" s="246">
        <f>IFERROR(_xll.qlIndexFixing($AT$2,AO611,TRUE,_xll.ohTrigger(Trigger,Trigger1M)),#N/A)</f>
        <v>4.8329314133077617E-3</v>
      </c>
    </row>
    <row r="612" spans="40:45" x14ac:dyDescent="0.2">
      <c r="AN612" s="102" t="s">
        <v>83</v>
      </c>
      <c r="AO612" s="101">
        <f>_xll.qlInterestRateIndexFixingDate($AT$2,AP612,Trigger)</f>
        <v>43636</v>
      </c>
      <c r="AP612" s="101">
        <f>_xll.qlCalendarAdvance(Calendar,AP611,AN612,"f",,Trigger)</f>
        <v>43636</v>
      </c>
      <c r="AQ612" s="101">
        <f>_xll.qlInterestRateIndexMaturity($AT$2,AP612,Trigger)</f>
        <v>43637</v>
      </c>
      <c r="AR612" s="246">
        <f>_xll.qlIndexFixing($AT$1,AO612,TRUE,_xll.ohTrigger(Trigger,Trigger1M))</f>
        <v>4.8903513047893199E-3</v>
      </c>
      <c r="AS612" s="246">
        <f>IFERROR(_xll.qlIndexFixing($AT$2,AO612,TRUE,_xll.ohTrigger(Trigger,Trigger1M)),#N/A)</f>
        <v>4.8428017676016566E-3</v>
      </c>
    </row>
    <row r="613" spans="40:45" x14ac:dyDescent="0.2">
      <c r="AN613" s="102" t="s">
        <v>83</v>
      </c>
      <c r="AO613" s="101">
        <f>_xll.qlInterestRateIndexFixingDate($AT$2,AP613,Trigger)</f>
        <v>43643</v>
      </c>
      <c r="AP613" s="101">
        <f>_xll.qlCalendarAdvance(Calendar,AP612,AN613,"f",,Trigger)</f>
        <v>43643</v>
      </c>
      <c r="AQ613" s="101">
        <f>_xll.qlInterestRateIndexMaturity($AT$2,AP613,Trigger)</f>
        <v>43644</v>
      </c>
      <c r="AR613" s="246">
        <f>_xll.qlIndexFixing($AT$1,AO613,TRUE,_xll.ohTrigger(Trigger,Trigger1M))</f>
        <v>4.8972230935273586E-3</v>
      </c>
      <c r="AS613" s="246">
        <f>IFERROR(_xll.qlIndexFixing($AT$2,AO613,TRUE,_xll.ohTrigger(Trigger,Trigger1M)),#N/A)</f>
        <v>4.8497725780904943E-3</v>
      </c>
    </row>
    <row r="614" spans="40:45" x14ac:dyDescent="0.2">
      <c r="AN614" s="102" t="s">
        <v>83</v>
      </c>
      <c r="AO614" s="101">
        <f>_xll.qlInterestRateIndexFixingDate($AT$2,AP614,Trigger)</f>
        <v>43650</v>
      </c>
      <c r="AP614" s="101">
        <f>_xll.qlCalendarAdvance(Calendar,AP613,AN614,"f",,Trigger)</f>
        <v>43650</v>
      </c>
      <c r="AQ614" s="101">
        <f>_xll.qlInterestRateIndexMaturity($AT$2,AP614,Trigger)</f>
        <v>43651</v>
      </c>
      <c r="AR614" s="246">
        <f>_xll.qlIndexFixing($AT$1,AO614,TRUE,_xll.ohTrigger(Trigger,Trigger1M))</f>
        <v>4.9012255360647572E-3</v>
      </c>
      <c r="AS614" s="246">
        <f>IFERROR(_xll.qlIndexFixing($AT$2,AO614,TRUE,_xll.ohTrigger(Trigger,Trigger1M)),#N/A)</f>
        <v>4.8538438446144028E-3</v>
      </c>
    </row>
    <row r="615" spans="40:45" x14ac:dyDescent="0.2">
      <c r="AN615" s="102" t="s">
        <v>83</v>
      </c>
      <c r="AO615" s="101">
        <f>_xll.qlInterestRateIndexFixingDate($AT$2,AP615,Trigger)</f>
        <v>43657</v>
      </c>
      <c r="AP615" s="101">
        <f>_xll.qlCalendarAdvance(Calendar,AP614,AN615,"f",,Trigger)</f>
        <v>43657</v>
      </c>
      <c r="AQ615" s="101">
        <f>_xll.qlInterestRateIndexMaturity($AT$2,AP615,Trigger)</f>
        <v>43658</v>
      </c>
      <c r="AR615" s="246">
        <f>_xll.qlIndexFixing($AT$1,AO615,TRUE,_xll.ohTrigger(Trigger,Trigger1M))</f>
        <v>4.9023586320817714E-3</v>
      </c>
      <c r="AS615" s="246">
        <f>IFERROR(_xll.qlIndexFixing($AT$2,AO615,TRUE,_xll.ohTrigger(Trigger,Trigger1M)),#N/A)</f>
        <v>4.8550155670934458E-3</v>
      </c>
    </row>
    <row r="616" spans="40:45" x14ac:dyDescent="0.2">
      <c r="AN616" s="102" t="s">
        <v>83</v>
      </c>
      <c r="AO616" s="101">
        <f>_xll.qlInterestRateIndexFixingDate($AT$2,AP616,Trigger)</f>
        <v>43664</v>
      </c>
      <c r="AP616" s="101">
        <f>_xll.qlCalendarAdvance(Calendar,AP615,AN616,"f",,Trigger)</f>
        <v>43664</v>
      </c>
      <c r="AQ616" s="101">
        <f>_xll.qlInterestRateIndexMaturity($AT$2,AP616,Trigger)</f>
        <v>43665</v>
      </c>
      <c r="AR616" s="246">
        <f>_xll.qlIndexFixing($AT$1,AO616,TRUE,_xll.ohTrigger(Trigger,Trigger1M))</f>
        <v>4.9006223817382732E-3</v>
      </c>
      <c r="AS616" s="246">
        <f>IFERROR(_xll.qlIndexFixing($AT$2,AO616,TRUE,_xll.ohTrigger(Trigger,Trigger1M)),#N/A)</f>
        <v>4.8532877453677514E-3</v>
      </c>
    </row>
    <row r="617" spans="40:45" x14ac:dyDescent="0.2">
      <c r="AN617" s="102" t="s">
        <v>83</v>
      </c>
      <c r="AO617" s="101">
        <f>_xll.qlInterestRateIndexFixingDate($AT$2,AP617,Trigger)</f>
        <v>43671</v>
      </c>
      <c r="AP617" s="101">
        <f>_xll.qlCalendarAdvance(Calendar,AP616,AN617,"f",,Trigger)</f>
        <v>43671</v>
      </c>
      <c r="AQ617" s="101">
        <f>_xll.qlInterestRateIndexMaturity($AT$2,AP617,Trigger)</f>
        <v>43672</v>
      </c>
      <c r="AR617" s="246">
        <f>_xll.qlIndexFixing($AT$1,AO617,TRUE,_xll.ohTrigger(Trigger,Trigger1M))</f>
        <v>4.9219957444979201E-3</v>
      </c>
      <c r="AS617" s="246">
        <f>IFERROR(_xll.qlIndexFixing($AT$2,AO617,TRUE,_xll.ohTrigger(Trigger,Trigger1M)),#N/A)</f>
        <v>4.8760075312603846E-3</v>
      </c>
    </row>
    <row r="618" spans="40:45" x14ac:dyDescent="0.2">
      <c r="AN618" s="102" t="s">
        <v>83</v>
      </c>
      <c r="AO618" s="101">
        <f>_xll.qlInterestRateIndexFixingDate($AT$2,AP618,Trigger)</f>
        <v>43678</v>
      </c>
      <c r="AP618" s="101">
        <f>_xll.qlCalendarAdvance(Calendar,AP617,AN618,"f",,Trigger)</f>
        <v>43678</v>
      </c>
      <c r="AQ618" s="101">
        <f>_xll.qlInterestRateIndexMaturity($AT$2,AP618,Trigger)</f>
        <v>43679</v>
      </c>
      <c r="AR618" s="246">
        <f>_xll.qlIndexFixing($AT$1,AO618,TRUE,_xll.ohTrigger(Trigger,Trigger1M))</f>
        <v>5.0363949316611922E-3</v>
      </c>
      <c r="AS618" s="246">
        <f>IFERROR(_xll.qlIndexFixing($AT$2,AO618,TRUE,_xll.ohTrigger(Trigger,Trigger1M)),#N/A)</f>
        <v>4.9966262326872624E-3</v>
      </c>
    </row>
    <row r="619" spans="40:45" x14ac:dyDescent="0.2">
      <c r="AN619" s="102" t="s">
        <v>83</v>
      </c>
      <c r="AO619" s="101">
        <f>_xll.qlInterestRateIndexFixingDate($AT$2,AP619,Trigger)</f>
        <v>43685</v>
      </c>
      <c r="AP619" s="101">
        <f>_xll.qlCalendarAdvance(Calendar,AP618,AN619,"f",,Trigger)</f>
        <v>43685</v>
      </c>
      <c r="AQ619" s="101">
        <f>_xll.qlInterestRateIndexMaturity($AT$2,AP619,Trigger)</f>
        <v>43686</v>
      </c>
      <c r="AR619" s="246">
        <f>_xll.qlIndexFixing($AT$1,AO619,TRUE,_xll.ohTrigger(Trigger,Trigger1M))</f>
        <v>5.1489841425755856E-3</v>
      </c>
      <c r="AS619" s="246">
        <f>IFERROR(_xll.qlIndexFixing($AT$2,AO619,TRUE,_xll.ohTrigger(Trigger,Trigger1M)),#N/A)</f>
        <v>5.1152167277113136E-3</v>
      </c>
    </row>
    <row r="620" spans="40:45" x14ac:dyDescent="0.2">
      <c r="AN620" s="102" t="s">
        <v>83</v>
      </c>
      <c r="AO620" s="101">
        <f>_xll.qlInterestRateIndexFixingDate($AT$2,AP620,Trigger)</f>
        <v>43692</v>
      </c>
      <c r="AP620" s="101">
        <f>_xll.qlCalendarAdvance(Calendar,AP619,AN620,"f",,Trigger)</f>
        <v>43692</v>
      </c>
      <c r="AQ620" s="101">
        <f>_xll.qlInterestRateIndexMaturity($AT$2,AP620,Trigger)</f>
        <v>43693</v>
      </c>
      <c r="AR620" s="246">
        <f>_xll.qlIndexFixing($AT$1,AO620,TRUE,_xll.ohTrigger(Trigger,Trigger1M))</f>
        <v>5.2597633756423789E-3</v>
      </c>
      <c r="AS620" s="246">
        <f>IFERROR(_xll.qlIndexFixing($AT$2,AO620,TRUE,_xll.ohTrigger(Trigger,Trigger1M)),#N/A)</f>
        <v>5.2317790142542009E-3</v>
      </c>
    </row>
    <row r="621" spans="40:45" x14ac:dyDescent="0.2">
      <c r="AN621" s="102" t="s">
        <v>83</v>
      </c>
      <c r="AO621" s="101">
        <f>_xll.qlInterestRateIndexFixingDate($AT$2,AP621,Trigger)</f>
        <v>43699</v>
      </c>
      <c r="AP621" s="101">
        <f>_xll.qlCalendarAdvance(Calendar,AP620,AN621,"f",,Trigger)</f>
        <v>43699</v>
      </c>
      <c r="AQ621" s="101">
        <f>_xll.qlInterestRateIndexMaturity($AT$2,AP621,Trigger)</f>
        <v>43700</v>
      </c>
      <c r="AR621" s="246">
        <f>_xll.qlIndexFixing($AT$1,AO621,TRUE,_xll.ohTrigger(Trigger,Trigger1M))</f>
        <v>5.368732629023043E-3</v>
      </c>
      <c r="AS621" s="246">
        <f>IFERROR(_xll.qlIndexFixing($AT$2,AO621,TRUE,_xll.ohTrigger(Trigger,Trigger1M)),#N/A)</f>
        <v>5.3463130904773948E-3</v>
      </c>
    </row>
    <row r="622" spans="40:45" x14ac:dyDescent="0.2">
      <c r="AN622" s="102" t="s">
        <v>83</v>
      </c>
      <c r="AO622" s="101">
        <f>_xll.qlInterestRateIndexFixingDate($AT$2,AP622,Trigger)</f>
        <v>43706</v>
      </c>
      <c r="AP622" s="101">
        <f>_xll.qlCalendarAdvance(Calendar,AP621,AN622,"f",,Trigger)</f>
        <v>43706</v>
      </c>
      <c r="AQ622" s="101">
        <f>_xll.qlInterestRateIndexMaturity($AT$2,AP622,Trigger)</f>
        <v>43707</v>
      </c>
      <c r="AR622" s="246">
        <f>_xll.qlIndexFixing($AT$1,AO622,TRUE,_xll.ohTrigger(Trigger,Trigger1M))</f>
        <v>5.4758919011188567E-3</v>
      </c>
      <c r="AS622" s="246">
        <f>IFERROR(_xll.qlIndexFixing($AT$2,AO622,TRUE,_xll.ohTrigger(Trigger,Trigger1M)),#N/A)</f>
        <v>5.4588189543824939E-3</v>
      </c>
    </row>
    <row r="623" spans="40:45" x14ac:dyDescent="0.2">
      <c r="AN623" s="102" t="s">
        <v>83</v>
      </c>
      <c r="AO623" s="101">
        <f>_xll.qlInterestRateIndexFixingDate($AT$2,AP623,Trigger)</f>
        <v>43713</v>
      </c>
      <c r="AP623" s="101">
        <f>_xll.qlCalendarAdvance(Calendar,AP622,AN623,"f",,Trigger)</f>
        <v>43713</v>
      </c>
      <c r="AQ623" s="101">
        <f>_xll.qlInterestRateIndexMaturity($AT$2,AP623,Trigger)</f>
        <v>43714</v>
      </c>
      <c r="AR623" s="246">
        <f>_xll.qlIndexFixing($AT$1,AO623,TRUE,_xll.ohTrigger(Trigger,Trigger1M))</f>
        <v>5.5812411903310988E-3</v>
      </c>
      <c r="AS623" s="246">
        <f>IFERROR(_xll.qlIndexFixing($AT$2,AO623,TRUE,_xll.ohTrigger(Trigger,Trigger1M)),#N/A)</f>
        <v>5.5692966041309688E-3</v>
      </c>
    </row>
    <row r="624" spans="40:45" x14ac:dyDescent="0.2">
      <c r="AN624" s="102" t="s">
        <v>83</v>
      </c>
      <c r="AO624" s="101">
        <f>_xll.qlInterestRateIndexFixingDate($AT$2,AP624,Trigger)</f>
        <v>43720</v>
      </c>
      <c r="AP624" s="101">
        <f>_xll.qlCalendarAdvance(Calendar,AP623,AN624,"f",,Trigger)</f>
        <v>43720</v>
      </c>
      <c r="AQ624" s="101">
        <f>_xll.qlInterestRateIndexMaturity($AT$2,AP624,Trigger)</f>
        <v>43721</v>
      </c>
      <c r="AR624" s="246">
        <f>_xll.qlIndexFixing($AT$1,AO624,TRUE,_xll.ohTrigger(Trigger,Trigger1M))</f>
        <v>5.6847804950610481E-3</v>
      </c>
      <c r="AS624" s="246">
        <f>IFERROR(_xll.qlIndexFixing($AT$2,AO624,TRUE,_xll.ohTrigger(Trigger,Trigger1M)),#N/A)</f>
        <v>5.6777460377244182E-3</v>
      </c>
    </row>
    <row r="625" spans="40:45" x14ac:dyDescent="0.2">
      <c r="AN625" s="102" t="s">
        <v>83</v>
      </c>
      <c r="AO625" s="101">
        <f>_xll.qlInterestRateIndexFixingDate($AT$2,AP625,Trigger)</f>
        <v>43727</v>
      </c>
      <c r="AP625" s="101">
        <f>_xll.qlCalendarAdvance(Calendar,AP624,AN625,"f",,Trigger)</f>
        <v>43727</v>
      </c>
      <c r="AQ625" s="101">
        <f>_xll.qlInterestRateIndexMaturity($AT$2,AP625,Trigger)</f>
        <v>43728</v>
      </c>
      <c r="AR625" s="246">
        <f>_xll.qlIndexFixing($AT$1,AO625,TRUE,_xll.ohTrigger(Trigger,Trigger1M))</f>
        <v>5.7865098137899196E-3</v>
      </c>
      <c r="AS625" s="246">
        <f>IFERROR(_xll.qlIndexFixing($AT$2,AO625,TRUE,_xll.ohTrigger(Trigger,Trigger1M)),#N/A)</f>
        <v>5.7841672534841848E-3</v>
      </c>
    </row>
    <row r="626" spans="40:45" x14ac:dyDescent="0.2">
      <c r="AN626" s="102" t="s">
        <v>83</v>
      </c>
      <c r="AO626" s="101">
        <f>_xll.qlInterestRateIndexFixingDate($AT$2,AP626,Trigger)</f>
        <v>43734</v>
      </c>
      <c r="AP626" s="101">
        <f>_xll.qlCalendarAdvance(Calendar,AP625,AN626,"f",,Trigger)</f>
        <v>43734</v>
      </c>
      <c r="AQ626" s="101">
        <f>_xll.qlInterestRateIndexMaturity($AT$2,AP626,Trigger)</f>
        <v>43735</v>
      </c>
      <c r="AR626" s="246">
        <f>_xll.qlIndexFixing($AT$1,AO626,TRUE,_xll.ohTrigger(Trigger,Trigger1M))</f>
        <v>5.8864291449189921E-3</v>
      </c>
      <c r="AS626" s="246">
        <f>IFERROR(_xll.qlIndexFixing($AT$2,AO626,TRUE,_xll.ohTrigger(Trigger,Trigger1M)),#N/A)</f>
        <v>5.8885602494918032E-3</v>
      </c>
    </row>
    <row r="627" spans="40:45" x14ac:dyDescent="0.2">
      <c r="AN627" s="102" t="s">
        <v>83</v>
      </c>
      <c r="AO627" s="101">
        <f>_xll.qlInterestRateIndexFixingDate($AT$2,AP627,Trigger)</f>
        <v>43741</v>
      </c>
      <c r="AP627" s="101">
        <f>_xll.qlCalendarAdvance(Calendar,AP626,AN627,"f",,Trigger)</f>
        <v>43741</v>
      </c>
      <c r="AQ627" s="101">
        <f>_xll.qlInterestRateIndexMaturity($AT$2,AP627,Trigger)</f>
        <v>43742</v>
      </c>
      <c r="AR627" s="246">
        <f>_xll.qlIndexFixing($AT$1,AO627,TRUE,_xll.ohTrigger(Trigger,Trigger1M))</f>
        <v>5.9845384870094165E-3</v>
      </c>
      <c r="AS627" s="246">
        <f>IFERROR(_xll.qlIndexFixing($AT$2,AO627,TRUE,_xll.ohTrigger(Trigger,Trigger1M)),#N/A)</f>
        <v>5.9909250239886802E-3</v>
      </c>
    </row>
    <row r="628" spans="40:45" x14ac:dyDescent="0.2">
      <c r="AN628" s="102" t="s">
        <v>83</v>
      </c>
      <c r="AO628" s="101">
        <f>_xll.qlInterestRateIndexFixingDate($AT$2,AP628,Trigger)</f>
        <v>43748</v>
      </c>
      <c r="AP628" s="101">
        <f>_xll.qlCalendarAdvance(Calendar,AP627,AN628,"f",,Trigger)</f>
        <v>43748</v>
      </c>
      <c r="AQ628" s="101">
        <f>_xll.qlInterestRateIndexMaturity($AT$2,AP628,Trigger)</f>
        <v>43749</v>
      </c>
      <c r="AR628" s="246">
        <f>_xll.qlIndexFixing($AT$1,AO628,TRUE,_xll.ohTrigger(Trigger,Trigger1M))</f>
        <v>6.0808378385424078E-3</v>
      </c>
      <c r="AS628" s="246">
        <f>IFERROR(_xll.qlIndexFixing($AT$2,AO628,TRUE,_xll.ohTrigger(Trigger,Trigger1M)),#N/A)</f>
        <v>6.0912615752961585E-3</v>
      </c>
    </row>
    <row r="629" spans="40:45" x14ac:dyDescent="0.2">
      <c r="AN629" s="102" t="s">
        <v>83</v>
      </c>
      <c r="AO629" s="101">
        <f>_xll.qlInterestRateIndexFixingDate($AT$2,AP629,Trigger)</f>
        <v>43755</v>
      </c>
      <c r="AP629" s="101">
        <f>_xll.qlCalendarAdvance(Calendar,AP628,AN629,"f",,Trigger)</f>
        <v>43755</v>
      </c>
      <c r="AQ629" s="101">
        <f>_xll.qlInterestRateIndexMaturity($AT$2,AP629,Trigger)</f>
        <v>43756</v>
      </c>
      <c r="AR629" s="246">
        <f>_xll.qlIndexFixing($AT$1,AO629,TRUE,_xll.ohTrigger(Trigger,Trigger1M))</f>
        <v>6.1753271979991808E-3</v>
      </c>
      <c r="AS629" s="246">
        <f>IFERROR(_xll.qlIndexFixing($AT$2,AO629,TRUE,_xll.ohTrigger(Trigger,Trigger1M)),#N/A)</f>
        <v>6.189569901735581E-3</v>
      </c>
    </row>
    <row r="630" spans="40:45" x14ac:dyDescent="0.2">
      <c r="AN630" s="102" t="s">
        <v>83</v>
      </c>
      <c r="AO630" s="101">
        <f>_xll.qlInterestRateIndexFixingDate($AT$2,AP630,Trigger)</f>
        <v>43762</v>
      </c>
      <c r="AP630" s="101">
        <f>_xll.qlCalendarAdvance(Calendar,AP629,AN630,"f",,Trigger)</f>
        <v>43762</v>
      </c>
      <c r="AQ630" s="101">
        <f>_xll.qlInterestRateIndexMaturity($AT$2,AP630,Trigger)</f>
        <v>43763</v>
      </c>
      <c r="AR630" s="246">
        <f>_xll.qlIndexFixing($AT$1,AO630,TRUE,_xll.ohTrigger(Trigger,Trigger1M))</f>
        <v>6.2680065641007587E-3</v>
      </c>
      <c r="AS630" s="246">
        <f>IFERROR(_xll.qlIndexFixing($AT$2,AO630,TRUE,_xll.ohTrigger(Trigger,Trigger1M)),#N/A)</f>
        <v>6.2858500016282903E-3</v>
      </c>
    </row>
    <row r="631" spans="40:45" x14ac:dyDescent="0.2">
      <c r="AN631" s="102" t="s">
        <v>83</v>
      </c>
      <c r="AO631" s="101">
        <f>_xll.qlInterestRateIndexFixingDate($AT$2,AP631,Trigger)</f>
        <v>43769</v>
      </c>
      <c r="AP631" s="101">
        <f>_xll.qlCalendarAdvance(Calendar,AP630,AN631,"f",,Trigger)</f>
        <v>43769</v>
      </c>
      <c r="AQ631" s="101">
        <f>_xll.qlInterestRateIndexMaturity($AT$2,AP631,Trigger)</f>
        <v>43770</v>
      </c>
      <c r="AR631" s="246">
        <f>_xll.qlIndexFixing($AT$1,AO631,TRUE,_xll.ohTrigger(Trigger,Trigger1M))</f>
        <v>6.3588759353283564E-3</v>
      </c>
      <c r="AS631" s="246">
        <f>IFERROR(_xll.qlIndexFixing($AT$2,AO631,TRUE,_xll.ohTrigger(Trigger,Trigger1M)),#N/A)</f>
        <v>6.3801018733755654E-3</v>
      </c>
    </row>
    <row r="632" spans="40:45" x14ac:dyDescent="0.2">
      <c r="AN632" s="102" t="s">
        <v>83</v>
      </c>
      <c r="AO632" s="101">
        <f>_xll.qlInterestRateIndexFixingDate($AT$2,AP632,Trigger)</f>
        <v>43776</v>
      </c>
      <c r="AP632" s="101">
        <f>_xll.qlCalendarAdvance(Calendar,AP631,AN632,"f",,Trigger)</f>
        <v>43776</v>
      </c>
      <c r="AQ632" s="101">
        <f>_xll.qlInterestRateIndexMaturity($AT$2,AP632,Trigger)</f>
        <v>43777</v>
      </c>
      <c r="AR632" s="246">
        <f>_xll.qlIndexFixing($AT$1,AO632,TRUE,_xll.ohTrigger(Trigger,Trigger1M))</f>
        <v>6.4479353104029968E-3</v>
      </c>
      <c r="AS632" s="246">
        <f>IFERROR(_xll.qlIndexFixing($AT$2,AO632,TRUE,_xll.ohTrigger(Trigger,Trigger1M)),#N/A)</f>
        <v>6.4723255152188131E-3</v>
      </c>
    </row>
    <row r="633" spans="40:45" x14ac:dyDescent="0.2">
      <c r="AN633" s="102" t="s">
        <v>83</v>
      </c>
      <c r="AO633" s="101">
        <f>_xll.qlInterestRateIndexFixingDate($AT$2,AP633,Trigger)</f>
        <v>43783</v>
      </c>
      <c r="AP633" s="101">
        <f>_xll.qlCalendarAdvance(Calendar,AP632,AN633,"f",,Trigger)</f>
        <v>43783</v>
      </c>
      <c r="AQ633" s="101">
        <f>_xll.qlInterestRateIndexMaturity($AT$2,AP633,Trigger)</f>
        <v>43784</v>
      </c>
      <c r="AR633" s="246">
        <f>_xll.qlIndexFixing($AT$1,AO633,TRUE,_xll.ohTrigger(Trigger,Trigger1M))</f>
        <v>6.5351846878858311E-3</v>
      </c>
      <c r="AS633" s="246">
        <f>IFERROR(_xll.qlIndexFixing($AT$2,AO633,TRUE,_xll.ohTrigger(Trigger,Trigger1M)),#N/A)</f>
        <v>6.5625209257991202E-3</v>
      </c>
    </row>
    <row r="634" spans="40:45" x14ac:dyDescent="0.2">
      <c r="AN634" s="102" t="s">
        <v>83</v>
      </c>
      <c r="AO634" s="101">
        <f>_xll.qlInterestRateIndexFixingDate($AT$2,AP634,Trigger)</f>
        <v>43790</v>
      </c>
      <c r="AP634" s="101">
        <f>_xll.qlCalendarAdvance(Calendar,AP633,AN634,"f",,Trigger)</f>
        <v>43790</v>
      </c>
      <c r="AQ634" s="101">
        <f>_xll.qlInterestRateIndexMaturity($AT$2,AP634,Trigger)</f>
        <v>43791</v>
      </c>
      <c r="AR634" s="246">
        <f>_xll.qlIndexFixing($AT$1,AO634,TRUE,_xll.ohTrigger(Trigger,Trigger1M))</f>
        <v>6.6206240664978822E-3</v>
      </c>
      <c r="AS634" s="246">
        <f>IFERROR(_xll.qlIndexFixing($AT$2,AO634,TRUE,_xll.ohTrigger(Trigger,Trigger1M)),#N/A)</f>
        <v>6.6506881035177656E-3</v>
      </c>
    </row>
    <row r="635" spans="40:45" x14ac:dyDescent="0.2">
      <c r="AN635" s="102" t="s">
        <v>83</v>
      </c>
      <c r="AO635" s="101">
        <f>_xll.qlInterestRateIndexFixingDate($AT$2,AP635,Trigger)</f>
        <v>43797</v>
      </c>
      <c r="AP635" s="101">
        <f>_xll.qlCalendarAdvance(Calendar,AP634,AN635,"f",,Trigger)</f>
        <v>43797</v>
      </c>
      <c r="AQ635" s="101">
        <f>_xll.qlInterestRateIndexMaturity($AT$2,AP635,Trigger)</f>
        <v>43798</v>
      </c>
      <c r="AR635" s="246">
        <f>_xll.qlIndexFixing($AT$1,AO635,TRUE,_xll.ohTrigger(Trigger,Trigger1M))</f>
        <v>6.7042534450401092E-3</v>
      </c>
      <c r="AS635" s="246">
        <f>IFERROR(_xll.qlIndexFixing($AT$2,AO635,TRUE,_xll.ohTrigger(Trigger,Trigger1M)),#N/A)</f>
        <v>6.7368270469359004E-3</v>
      </c>
    </row>
    <row r="636" spans="40:45" x14ac:dyDescent="0.2">
      <c r="AN636" s="102" t="s">
        <v>83</v>
      </c>
      <c r="AO636" s="101">
        <f>_xll.qlInterestRateIndexFixingDate($AT$2,AP636,Trigger)</f>
        <v>43804</v>
      </c>
      <c r="AP636" s="101">
        <f>_xll.qlCalendarAdvance(Calendar,AP635,AN636,"f",,Trigger)</f>
        <v>43804</v>
      </c>
      <c r="AQ636" s="101">
        <f>_xll.qlInterestRateIndexMaturity($AT$2,AP636,Trigger)</f>
        <v>43805</v>
      </c>
      <c r="AR636" s="246">
        <f>_xll.qlIndexFixing($AT$1,AO636,TRUE,_xll.ohTrigger(Trigger,Trigger1M))</f>
        <v>6.7860728220736632E-3</v>
      </c>
      <c r="AS636" s="246">
        <f>IFERROR(_xll.qlIndexFixing($AT$2,AO636,TRUE,_xll.ohTrigger(Trigger,Trigger1M)),#N/A)</f>
        <v>6.8209377544548033E-3</v>
      </c>
    </row>
    <row r="637" spans="40:45" x14ac:dyDescent="0.2">
      <c r="AN637" s="102" t="s">
        <v>83</v>
      </c>
      <c r="AO637" s="101">
        <f>_xll.qlInterestRateIndexFixingDate($AT$2,AP637,Trigger)</f>
        <v>43811</v>
      </c>
      <c r="AP637" s="101">
        <f>_xll.qlCalendarAdvance(Calendar,AP636,AN637,"f",,Trigger)</f>
        <v>43811</v>
      </c>
      <c r="AQ637" s="101">
        <f>_xll.qlInterestRateIndexMaturity($AT$2,AP637,Trigger)</f>
        <v>43812</v>
      </c>
      <c r="AR637" s="246">
        <f>_xll.qlIndexFixing($AT$1,AO637,TRUE,_xll.ohTrigger(Trigger,Trigger1M))</f>
        <v>6.8660821964794394E-3</v>
      </c>
      <c r="AS637" s="246">
        <f>IFERROR(_xll.qlIndexFixing($AT$2,AO637,TRUE,_xll.ohTrigger(Trigger,Trigger1M)),#N/A)</f>
        <v>6.9030202247954975E-3</v>
      </c>
    </row>
    <row r="638" spans="40:45" x14ac:dyDescent="0.2">
      <c r="AN638" s="102" t="s">
        <v>83</v>
      </c>
      <c r="AO638" s="101">
        <f>_xll.qlInterestRateIndexFixingDate($AT$2,AP638,Trigger)</f>
        <v>43818</v>
      </c>
      <c r="AP638" s="101">
        <f>_xll.qlCalendarAdvance(Calendar,AP637,AN638,"f",,Trigger)</f>
        <v>43818</v>
      </c>
      <c r="AQ638" s="101">
        <f>_xll.qlInterestRateIndexMaturity($AT$2,AP638,Trigger)</f>
        <v>43819</v>
      </c>
      <c r="AR638" s="246">
        <f>_xll.qlIndexFixing($AT$1,AO638,TRUE,_xll.ohTrigger(Trigger,Trigger1M))</f>
        <v>6.9442815670583968E-3</v>
      </c>
      <c r="AS638" s="246">
        <f>IFERROR(_xll.qlIndexFixing($AT$2,AO638,TRUE,_xll.ohTrigger(Trigger,Trigger1M)),#N/A)</f>
        <v>6.9830744565191338E-3</v>
      </c>
    </row>
    <row r="639" spans="40:45" x14ac:dyDescent="0.2">
      <c r="AN639" s="102" t="s">
        <v>83</v>
      </c>
      <c r="AO639" s="101">
        <f>_xll.qlInterestRateIndexFixingDate($AT$2,AP639,Trigger)</f>
        <v>43826</v>
      </c>
      <c r="AP639" s="101">
        <f>_xll.qlCalendarAdvance(Calendar,AP638,AN639,"f",,Trigger)</f>
        <v>43826</v>
      </c>
      <c r="AQ639" s="101">
        <f>_xll.qlInterestRateIndexMaturity($AT$2,AP639,Trigger)</f>
        <v>43829</v>
      </c>
      <c r="AR639" s="246">
        <f>_xll.qlIndexFixing($AT$1,AO639,TRUE,_xll.ohTrigger(Trigger,Trigger1M))</f>
        <v>7.0422894586474882E-3</v>
      </c>
      <c r="AS639" s="246">
        <f>IFERROR(_xll.qlIndexFixing($AT$2,AO639,TRUE,_xll.ohTrigger(Trigger,Trigger1M)),#N/A)</f>
        <v>7.0831466162513124E-3</v>
      </c>
    </row>
    <row r="640" spans="40:45" x14ac:dyDescent="0.2">
      <c r="AN640" s="102" t="s">
        <v>83</v>
      </c>
      <c r="AO640" s="101">
        <f>_xll.qlInterestRateIndexFixingDate($AT$2,AP640,Trigger)</f>
        <v>43833</v>
      </c>
      <c r="AP640" s="101">
        <f>_xll.qlCalendarAdvance(Calendar,AP639,AN640,"f",,Trigger)</f>
        <v>43833</v>
      </c>
      <c r="AQ640" s="101">
        <f>_xll.qlInterestRateIndexMaturity($AT$2,AP640,Trigger)</f>
        <v>43836</v>
      </c>
      <c r="AR640" s="246">
        <f>_xll.qlIndexFixing($AT$1,AO640,TRUE,_xll.ohTrigger(Trigger,Trigger1M))</f>
        <v>7.1163545859853627E-3</v>
      </c>
      <c r="AS640" s="246">
        <f>IFERROR(_xll.qlIndexFixing($AT$2,AO640,TRUE,_xll.ohTrigger(Trigger,Trigger1M)),#N/A)</f>
        <v>7.1585678524677121E-3</v>
      </c>
    </row>
    <row r="641" spans="40:45" x14ac:dyDescent="0.2">
      <c r="AN641" s="102" t="s">
        <v>83</v>
      </c>
      <c r="AO641" s="101">
        <f>_xll.qlInterestRateIndexFixingDate($AT$2,AP641,Trigger)</f>
        <v>43840</v>
      </c>
      <c r="AP641" s="101">
        <f>_xll.qlCalendarAdvance(Calendar,AP640,AN641,"f",,Trigger)</f>
        <v>43840</v>
      </c>
      <c r="AQ641" s="101">
        <f>_xll.qlInterestRateIndexMaturity($AT$2,AP641,Trigger)</f>
        <v>43843</v>
      </c>
      <c r="AR641" s="246">
        <f>_xll.qlIndexFixing($AT$1,AO641,TRUE,_xll.ohTrigger(Trigger,Trigger1M))</f>
        <v>7.1886096638529295E-3</v>
      </c>
      <c r="AS641" s="246">
        <f>IFERROR(_xll.qlIndexFixing($AT$2,AO641,TRUE,_xll.ohTrigger(Trigger,Trigger1M)),#N/A)</f>
        <v>7.2319607958970522E-3</v>
      </c>
    </row>
    <row r="642" spans="40:45" x14ac:dyDescent="0.2">
      <c r="AN642" s="102" t="s">
        <v>83</v>
      </c>
      <c r="AO642" s="101">
        <f>_xll.qlInterestRateIndexFixingDate($AT$2,AP642,Trigger)</f>
        <v>43847</v>
      </c>
      <c r="AP642" s="101">
        <f>_xll.qlCalendarAdvance(Calendar,AP641,AN642,"f",,Trigger)</f>
        <v>43847</v>
      </c>
      <c r="AQ642" s="101">
        <f>_xll.qlInterestRateIndexMaturity($AT$2,AP642,Trigger)</f>
        <v>43850</v>
      </c>
      <c r="AR642" s="246">
        <f>_xll.qlIndexFixing($AT$1,AO642,TRUE,_xll.ohTrigger(Trigger,Trigger1M))</f>
        <v>7.259054689026101E-3</v>
      </c>
      <c r="AS642" s="246">
        <f>IFERROR(_xll.qlIndexFixing($AT$2,AO642,TRUE,_xll.ohTrigger(Trigger,Trigger1M)),#N/A)</f>
        <v>7.3033254427024019E-3</v>
      </c>
    </row>
    <row r="643" spans="40:45" x14ac:dyDescent="0.2">
      <c r="AN643" s="102" t="s">
        <v>83</v>
      </c>
      <c r="AO643" s="101">
        <f>_xll.qlInterestRateIndexFixingDate($AT$2,AP643,Trigger)</f>
        <v>43854</v>
      </c>
      <c r="AP643" s="101">
        <f>_xll.qlCalendarAdvance(Calendar,AP642,AN643,"f",,Trigger)</f>
        <v>43854</v>
      </c>
      <c r="AQ643" s="101">
        <f>_xll.qlInterestRateIndexMaturity($AT$2,AP643,Trigger)</f>
        <v>43857</v>
      </c>
      <c r="AR643" s="246">
        <f>_xll.qlIndexFixing($AT$1,AO643,TRUE,_xll.ohTrigger(Trigger,Trigger1M))</f>
        <v>7.3276896582807893E-3</v>
      </c>
      <c r="AS643" s="246">
        <f>IFERROR(_xll.qlIndexFixing($AT$2,AO643,TRUE,_xll.ohTrigger(Trigger,Trigger1M)),#N/A)</f>
        <v>7.37266178939322E-3</v>
      </c>
    </row>
    <row r="644" spans="40:45" x14ac:dyDescent="0.2">
      <c r="AN644" s="102" t="s">
        <v>83</v>
      </c>
      <c r="AO644" s="101">
        <f>_xll.qlInterestRateIndexFixingDate($AT$2,AP644,Trigger)</f>
        <v>43861</v>
      </c>
      <c r="AP644" s="101">
        <f>_xll.qlCalendarAdvance(Calendar,AP643,AN644,"f",,Trigger)</f>
        <v>43861</v>
      </c>
      <c r="AQ644" s="101">
        <f>_xll.qlInterestRateIndexMaturity($AT$2,AP644,Trigger)</f>
        <v>43864</v>
      </c>
      <c r="AR644" s="246">
        <f>_xll.qlIndexFixing($AT$1,AO644,TRUE,_xll.ohTrigger(Trigger,Trigger1M))</f>
        <v>7.3945145685527791E-3</v>
      </c>
      <c r="AS644" s="246">
        <f>IFERROR(_xll.qlIndexFixing($AT$2,AO644,TRUE,_xll.ohTrigger(Trigger,Trigger1M)),#N/A)</f>
        <v>7.439969832372384E-3</v>
      </c>
    </row>
    <row r="645" spans="40:45" x14ac:dyDescent="0.2">
      <c r="AN645" s="102" t="s">
        <v>83</v>
      </c>
      <c r="AO645" s="101">
        <f>_xll.qlInterestRateIndexFixingDate($AT$2,AP645,Trigger)</f>
        <v>43868</v>
      </c>
      <c r="AP645" s="101">
        <f>_xll.qlCalendarAdvance(Calendar,AP644,AN645,"f",,Trigger)</f>
        <v>43868</v>
      </c>
      <c r="AQ645" s="101">
        <f>_xll.qlInterestRateIndexMaturity($AT$2,AP645,Trigger)</f>
        <v>43871</v>
      </c>
      <c r="AR645" s="246">
        <f>_xll.qlIndexFixing($AT$1,AO645,TRUE,_xll.ohTrigger(Trigger,Trigger1M))</f>
        <v>7.4595294167778547E-3</v>
      </c>
      <c r="AS645" s="246">
        <f>IFERROR(_xll.qlIndexFixing($AT$2,AO645,TRUE,_xll.ohTrigger(Trigger,Trigger1M)),#N/A)</f>
        <v>7.5052495682559339E-3</v>
      </c>
    </row>
    <row r="646" spans="40:45" x14ac:dyDescent="0.2">
      <c r="AN646" s="102" t="s">
        <v>83</v>
      </c>
      <c r="AO646" s="101">
        <f>_xll.qlInterestRateIndexFixingDate($AT$2,AP646,Trigger)</f>
        <v>43875</v>
      </c>
      <c r="AP646" s="101">
        <f>_xll.qlCalendarAdvance(Calendar,AP645,AN646,"f",,Trigger)</f>
        <v>43875</v>
      </c>
      <c r="AQ646" s="101">
        <f>_xll.qlInterestRateIndexMaturity($AT$2,AP646,Trigger)</f>
        <v>43878</v>
      </c>
      <c r="AR646" s="246">
        <f>_xll.qlIndexFixing($AT$1,AO646,TRUE,_xll.ohTrigger(Trigger,Trigger1M))</f>
        <v>7.5227342000250275E-3</v>
      </c>
      <c r="AS646" s="246">
        <f>IFERROR(_xll.qlIndexFixing($AT$2,AO646,TRUE,_xll.ohTrigger(Trigger,Trigger1M)),#N/A)</f>
        <v>7.5685009937132008E-3</v>
      </c>
    </row>
    <row r="647" spans="40:45" x14ac:dyDescent="0.2">
      <c r="AN647" s="102" t="s">
        <v>83</v>
      </c>
      <c r="AO647" s="101">
        <f>_xll.qlInterestRateIndexFixingDate($AT$2,AP647,Trigger)</f>
        <v>43882</v>
      </c>
      <c r="AP647" s="101">
        <f>_xll.qlCalendarAdvance(Calendar,AP646,AN647,"f",,Trigger)</f>
        <v>43882</v>
      </c>
      <c r="AQ647" s="101">
        <f>_xll.qlInterestRateIndexMaturity($AT$2,AP647,Trigger)</f>
        <v>43885</v>
      </c>
      <c r="AR647" s="246">
        <f>_xll.qlIndexFixing($AT$1,AO647,TRUE,_xll.ohTrigger(Trigger,Trigger1M))</f>
        <v>7.5841289154432445E-3</v>
      </c>
      <c r="AS647" s="246">
        <f>IFERROR(_xll.qlIndexFixing($AT$2,AO647,TRUE,_xll.ohTrigger(Trigger,Trigger1M)),#N/A)</f>
        <v>7.6297241055733878E-3</v>
      </c>
    </row>
    <row r="648" spans="40:45" x14ac:dyDescent="0.2">
      <c r="AN648" s="102" t="s">
        <v>83</v>
      </c>
      <c r="AO648" s="101">
        <f>_xll.qlInterestRateIndexFixingDate($AT$2,AP648,Trigger)</f>
        <v>43889</v>
      </c>
      <c r="AP648" s="101">
        <f>_xll.qlCalendarAdvance(Calendar,AP647,AN648,"f",,Trigger)</f>
        <v>43889</v>
      </c>
      <c r="AQ648" s="101">
        <f>_xll.qlInterestRateIndexMaturity($AT$2,AP648,Trigger)</f>
        <v>43892</v>
      </c>
      <c r="AR648" s="246">
        <f>_xll.qlIndexFixing($AT$1,AO648,TRUE,_xll.ohTrigger(Trigger,Trigger1M))</f>
        <v>7.6437135602347439E-3</v>
      </c>
      <c r="AS648" s="246">
        <f>IFERROR(_xll.qlIndexFixing($AT$2,AO648,TRUE,_xll.ohTrigger(Trigger,Trigger1M)),#N/A)</f>
        <v>7.6889189006923431E-3</v>
      </c>
    </row>
    <row r="649" spans="40:45" x14ac:dyDescent="0.2">
      <c r="AN649" s="102" t="s">
        <v>83</v>
      </c>
      <c r="AO649" s="101">
        <f>_xll.qlInterestRateIndexFixingDate($AT$2,AP649,Trigger)</f>
        <v>43896</v>
      </c>
      <c r="AP649" s="101">
        <f>_xll.qlCalendarAdvance(Calendar,AP648,AN649,"f",,Trigger)</f>
        <v>43896</v>
      </c>
      <c r="AQ649" s="101">
        <f>_xll.qlInterestRateIndexMaturity($AT$2,AP649,Trigger)</f>
        <v>43899</v>
      </c>
      <c r="AR649" s="246">
        <f>_xll.qlIndexFixing($AT$1,AO649,TRUE,_xll.ohTrigger(Trigger,Trigger1M))</f>
        <v>7.7014881317349904E-3</v>
      </c>
      <c r="AS649" s="246">
        <f>IFERROR(_xll.qlIndexFixing($AT$2,AO649,TRUE,_xll.ohTrigger(Trigger,Trigger1M)),#N/A)</f>
        <v>7.7460853760591419E-3</v>
      </c>
    </row>
    <row r="650" spans="40:45" x14ac:dyDescent="0.2">
      <c r="AN650" s="102" t="s">
        <v>83</v>
      </c>
      <c r="AO650" s="101">
        <f>_xll.qlInterestRateIndexFixingDate($AT$2,AP650,Trigger)</f>
        <v>43903</v>
      </c>
      <c r="AP650" s="101">
        <f>_xll.qlCalendarAdvance(Calendar,AP649,AN650,"f",,Trigger)</f>
        <v>43903</v>
      </c>
      <c r="AQ650" s="101">
        <f>_xll.qlInterestRateIndexMaturity($AT$2,AP650,Trigger)</f>
        <v>43906</v>
      </c>
      <c r="AR650" s="246">
        <f>_xll.qlIndexFixing($AT$1,AO650,TRUE,_xll.ohTrigger(Trigger,Trigger1M))</f>
        <v>7.757452627306094E-3</v>
      </c>
      <c r="AS650" s="246">
        <f>IFERROR(_xll.qlIndexFixing($AT$2,AO650,TRUE,_xll.ohTrigger(Trigger,Trigger1M)),#N/A)</f>
        <v>7.801223528849377E-3</v>
      </c>
    </row>
    <row r="651" spans="40:45" x14ac:dyDescent="0.2">
      <c r="AN651" s="102" t="s">
        <v>83</v>
      </c>
      <c r="AO651" s="101">
        <f>_xll.qlInterestRateIndexFixingDate($AT$2,AP651,Trigger)</f>
        <v>43910</v>
      </c>
      <c r="AP651" s="101">
        <f>_xll.qlCalendarAdvance(Calendar,AP650,AN651,"f",,Trigger)</f>
        <v>43910</v>
      </c>
      <c r="AQ651" s="101">
        <f>_xll.qlInterestRateIndexMaturity($AT$2,AP651,Trigger)</f>
        <v>43913</v>
      </c>
      <c r="AR651" s="246">
        <f>_xll.qlIndexFixing($AT$1,AO651,TRUE,_xll.ohTrigger(Trigger,Trigger1M))</f>
        <v>7.8116070444433916E-3</v>
      </c>
      <c r="AS651" s="246">
        <f>IFERROR(_xll.qlIndexFixing($AT$2,AO651,TRUE,_xll.ohTrigger(Trigger,Trigger1M)),#N/A)</f>
        <v>7.8543333561853501E-3</v>
      </c>
    </row>
    <row r="652" spans="40:45" x14ac:dyDescent="0.2">
      <c r="AN652" s="102" t="s">
        <v>83</v>
      </c>
      <c r="AO652" s="101">
        <f>_xll.qlInterestRateIndexFixingDate($AT$2,AP652,Trigger)</f>
        <v>43917</v>
      </c>
      <c r="AP652" s="101">
        <f>_xll.qlCalendarAdvance(Calendar,AP651,AN652,"f",,Trigger)</f>
        <v>43917</v>
      </c>
      <c r="AQ652" s="101">
        <f>_xll.qlInterestRateIndexMaturity($AT$2,AP652,Trigger)</f>
        <v>43920</v>
      </c>
      <c r="AR652" s="246">
        <f>_xll.qlIndexFixing($AT$1,AO652,TRUE,_xll.ohTrigger(Trigger,Trigger1M))</f>
        <v>7.8639513806422201E-3</v>
      </c>
      <c r="AS652" s="246">
        <f>IFERROR(_xll.qlIndexFixing($AT$2,AO652,TRUE,_xll.ohTrigger(Trigger,Trigger1M)),#N/A)</f>
        <v>7.9054148554291714E-3</v>
      </c>
    </row>
    <row r="653" spans="40:45" x14ac:dyDescent="0.2">
      <c r="AN653" s="102" t="s">
        <v>83</v>
      </c>
      <c r="AO653" s="101">
        <f>_xll.qlInterestRateIndexFixingDate($AT$2,AP653,Trigger)</f>
        <v>43924</v>
      </c>
      <c r="AP653" s="101">
        <f>_xll.qlCalendarAdvance(Calendar,AP652,AN653,"f",,Trigger)</f>
        <v>43924</v>
      </c>
      <c r="AQ653" s="101">
        <f>_xll.qlInterestRateIndexMaturity($AT$2,AP653,Trigger)</f>
        <v>43927</v>
      </c>
      <c r="AR653" s="246">
        <f>_xll.qlIndexFixing($AT$1,AO653,TRUE,_xll.ohTrigger(Trigger,Trigger1M))</f>
        <v>7.9144856335844338E-3</v>
      </c>
      <c r="AS653" s="246">
        <f>IFERROR(_xll.qlIndexFixing($AT$2,AO653,TRUE,_xll.ohTrigger(Trigger,Trigger1M)),#N/A)</f>
        <v>7.9544680239695964E-3</v>
      </c>
    </row>
    <row r="654" spans="40:45" x14ac:dyDescent="0.2">
      <c r="AN654" s="102" t="s">
        <v>83</v>
      </c>
      <c r="AO654" s="101">
        <f>_xll.qlInterestRateIndexFixingDate($AT$2,AP654,Trigger)</f>
        <v>43935</v>
      </c>
      <c r="AP654" s="101">
        <f>_xll.qlCalendarAdvance(Calendar,AP653,AN654,"f",,Trigger)</f>
        <v>43935</v>
      </c>
      <c r="AQ654" s="101">
        <f>_xll.qlInterestRateIndexMaturity($AT$2,AP654,Trigger)</f>
        <v>43936</v>
      </c>
      <c r="AR654" s="246">
        <f>_xll.qlIndexFixing($AT$1,AO654,TRUE,_xll.ohTrigger(Trigger,Trigger1M))</f>
        <v>7.9833727514344588E-3</v>
      </c>
      <c r="AS654" s="246">
        <f>IFERROR(_xll.qlIndexFixing($AT$2,AO654,TRUE,_xll.ohTrigger(Trigger,Trigger1M)),#N/A)</f>
        <v>8.0208605321541171E-3</v>
      </c>
    </row>
    <row r="655" spans="40:45" x14ac:dyDescent="0.2">
      <c r="AN655" s="102" t="s">
        <v>83</v>
      </c>
      <c r="AO655" s="101">
        <f>_xll.qlInterestRateIndexFixingDate($AT$2,AP655,Trigger)</f>
        <v>43942</v>
      </c>
      <c r="AP655" s="101">
        <f>_xll.qlCalendarAdvance(Calendar,AP654,AN655,"f",,Trigger)</f>
        <v>43942</v>
      </c>
      <c r="AQ655" s="101">
        <f>_xll.qlInterestRateIndexMaturity($AT$2,AP655,Trigger)</f>
        <v>43943</v>
      </c>
      <c r="AR655" s="246">
        <f>_xll.qlIndexFixing($AT$1,AO655,TRUE,_xll.ohTrigger(Trigger,Trigger1M))</f>
        <v>8.0295090263149405E-3</v>
      </c>
      <c r="AS655" s="246">
        <f>IFERROR(_xll.qlIndexFixing($AT$2,AO655,TRUE,_xll.ohTrigger(Trigger,Trigger1M)),#N/A)</f>
        <v>8.0649857728154473E-3</v>
      </c>
    </row>
    <row r="656" spans="40:45" x14ac:dyDescent="0.2">
      <c r="AN656" s="102" t="s">
        <v>83</v>
      </c>
      <c r="AO656" s="101">
        <f>_xll.qlInterestRateIndexFixingDate($AT$2,AP656,Trigger)</f>
        <v>43949</v>
      </c>
      <c r="AP656" s="101">
        <f>_xll.qlCalendarAdvance(Calendar,AP655,AN656,"f",,Trigger)</f>
        <v>43949</v>
      </c>
      <c r="AQ656" s="101">
        <f>_xll.qlInterestRateIndexMaturity($AT$2,AP656,Trigger)</f>
        <v>43950</v>
      </c>
      <c r="AR656" s="246">
        <f>_xll.qlIndexFixing($AT$1,AO656,TRUE,_xll.ohTrigger(Trigger,Trigger1M))</f>
        <v>8.0738352797826707E-3</v>
      </c>
      <c r="AS656" s="246">
        <f>IFERROR(_xll.qlIndexFixing($AT$2,AO656,TRUE,_xll.ohTrigger(Trigger,Trigger1M)),#N/A)</f>
        <v>8.1070827552753855E-3</v>
      </c>
    </row>
    <row r="657" spans="40:45" x14ac:dyDescent="0.2">
      <c r="AN657" s="102" t="s">
        <v>83</v>
      </c>
      <c r="AO657" s="101">
        <f>_xll.qlInterestRateIndexFixingDate($AT$2,AP657,Trigger)</f>
        <v>43956</v>
      </c>
      <c r="AP657" s="101">
        <f>_xll.qlCalendarAdvance(Calendar,AP656,AN657,"f",,Trigger)</f>
        <v>43956</v>
      </c>
      <c r="AQ657" s="101">
        <f>_xll.qlInterestRateIndexMaturity($AT$2,AP657,Trigger)</f>
        <v>43957</v>
      </c>
      <c r="AR657" s="246">
        <f>_xll.qlIndexFixing($AT$1,AO657,TRUE,_xll.ohTrigger(Trigger,Trigger1M))</f>
        <v>8.116351511198161E-3</v>
      </c>
      <c r="AS657" s="246">
        <f>IFERROR(_xll.qlIndexFixing($AT$2,AO657,TRUE,_xll.ohTrigger(Trigger,Trigger1M)),#N/A)</f>
        <v>8.1471514788145072E-3</v>
      </c>
    </row>
    <row r="658" spans="40:45" x14ac:dyDescent="0.2">
      <c r="AN658" s="102" t="s">
        <v>83</v>
      </c>
      <c r="AO658" s="101">
        <f>_xll.qlInterestRateIndexFixingDate($AT$2,AP658,Trigger)</f>
        <v>43963</v>
      </c>
      <c r="AP658" s="101">
        <f>_xll.qlCalendarAdvance(Calendar,AP657,AN658,"f",,Trigger)</f>
        <v>43963</v>
      </c>
      <c r="AQ658" s="101">
        <f>_xll.qlInterestRateIndexMaturity($AT$2,AP658,Trigger)</f>
        <v>43964</v>
      </c>
      <c r="AR658" s="246">
        <f>_xll.qlIndexFixing($AT$1,AO658,TRUE,_xll.ohTrigger(Trigger,Trigger1M))</f>
        <v>8.157057719921923E-3</v>
      </c>
      <c r="AS658" s="246">
        <f>IFERROR(_xll.qlIndexFixing($AT$2,AO658,TRUE,_xll.ohTrigger(Trigger,Trigger1M)),#N/A)</f>
        <v>8.1851919426334518E-3</v>
      </c>
    </row>
    <row r="659" spans="40:45" x14ac:dyDescent="0.2">
      <c r="AN659" s="102" t="s">
        <v>83</v>
      </c>
      <c r="AO659" s="101">
        <f>_xll.qlInterestRateIndexFixingDate($AT$2,AP659,Trigger)</f>
        <v>43970</v>
      </c>
      <c r="AP659" s="101">
        <f>_xll.qlCalendarAdvance(Calendar,AP658,AN659,"f",,Trigger)</f>
        <v>43970</v>
      </c>
      <c r="AQ659" s="101">
        <f>_xll.qlInterestRateIndexMaturity($AT$2,AP659,Trigger)</f>
        <v>43971</v>
      </c>
      <c r="AR659" s="246">
        <f>_xll.qlIndexFixing($AT$1,AO659,TRUE,_xll.ohTrigger(Trigger,Trigger1M))</f>
        <v>8.1959539053144681E-3</v>
      </c>
      <c r="AS659" s="246">
        <f>IFERROR(_xll.qlIndexFixing($AT$2,AO659,TRUE,_xll.ohTrigger(Trigger,Trigger1M)),#N/A)</f>
        <v>8.2212041462526031E-3</v>
      </c>
    </row>
    <row r="660" spans="40:45" x14ac:dyDescent="0.2">
      <c r="AN660" s="102" t="s">
        <v>83</v>
      </c>
      <c r="AO660" s="101">
        <f>_xll.qlInterestRateIndexFixingDate($AT$2,AP660,Trigger)</f>
        <v>43977</v>
      </c>
      <c r="AP660" s="101">
        <f>_xll.qlCalendarAdvance(Calendar,AP659,AN660,"f",,Trigger)</f>
        <v>43977</v>
      </c>
      <c r="AQ660" s="101">
        <f>_xll.qlInterestRateIndexMaturity($AT$2,AP660,Trigger)</f>
        <v>43978</v>
      </c>
      <c r="AR660" s="246">
        <f>_xll.qlIndexFixing($AT$1,AO660,TRUE,_xll.ohTrigger(Trigger,Trigger1M))</f>
        <v>8.233040066816244E-3</v>
      </c>
      <c r="AS660" s="246">
        <f>IFERROR(_xll.qlIndexFixing($AT$2,AO660,TRUE,_xll.ohTrigger(Trigger,Trigger1M)),#N/A)</f>
        <v>8.2551880889525364E-3</v>
      </c>
    </row>
    <row r="661" spans="40:45" x14ac:dyDescent="0.2">
      <c r="AN661" s="102" t="s">
        <v>83</v>
      </c>
      <c r="AO661" s="101">
        <f>_xll.qlInterestRateIndexFixingDate($AT$2,AP661,Trigger)</f>
        <v>43984</v>
      </c>
      <c r="AP661" s="101">
        <f>_xll.qlCalendarAdvance(Calendar,AP660,AN661,"f",,Trigger)</f>
        <v>43984</v>
      </c>
      <c r="AQ661" s="101">
        <f>_xll.qlInterestRateIndexMaturity($AT$2,AP661,Trigger)</f>
        <v>43985</v>
      </c>
      <c r="AR661" s="246">
        <f>_xll.qlIndexFixing($AT$1,AO661,TRUE,_xll.ohTrigger(Trigger,Trigger1M))</f>
        <v>8.2683162037877622E-3</v>
      </c>
      <c r="AS661" s="246">
        <f>IFERROR(_xll.qlIndexFixing($AT$2,AO661,TRUE,_xll.ohTrigger(Trigger,Trigger1M)),#N/A)</f>
        <v>8.2871437700937634E-3</v>
      </c>
    </row>
    <row r="662" spans="40:45" x14ac:dyDescent="0.2">
      <c r="AN662" s="102" t="s">
        <v>83</v>
      </c>
      <c r="AO662" s="101">
        <f>_xll.qlInterestRateIndexFixingDate($AT$2,AP662,Trigger)</f>
        <v>43991</v>
      </c>
      <c r="AP662" s="101">
        <f>_xll.qlCalendarAdvance(Calendar,AP661,AN662,"f",,Trigger)</f>
        <v>43991</v>
      </c>
      <c r="AQ662" s="101">
        <f>_xll.qlInterestRateIndexMaturity($AT$2,AP662,Trigger)</f>
        <v>43992</v>
      </c>
      <c r="AR662" s="246">
        <f>_xll.qlIndexFixing($AT$1,AO662,TRUE,_xll.ohTrigger(Trigger,Trigger1M))</f>
        <v>8.3017823158293425E-3</v>
      </c>
      <c r="AS662" s="246">
        <f>IFERROR(_xll.qlIndexFixing($AT$2,AO662,TRUE,_xll.ohTrigger(Trigger,Trigger1M)),#N/A)</f>
        <v>8.3170711892766036E-3</v>
      </c>
    </row>
    <row r="663" spans="40:45" x14ac:dyDescent="0.2">
      <c r="AN663" s="102" t="s">
        <v>83</v>
      </c>
      <c r="AO663" s="101">
        <f>_xll.qlInterestRateIndexFixingDate($AT$2,AP663,Trigger)</f>
        <v>43998</v>
      </c>
      <c r="AP663" s="101">
        <f>_xll.qlCalendarAdvance(Calendar,AP662,AN663,"f",,Trigger)</f>
        <v>43998</v>
      </c>
      <c r="AQ663" s="101">
        <f>_xll.qlInterestRateIndexMaturity($AT$2,AP663,Trigger)</f>
        <v>43999</v>
      </c>
      <c r="AR663" s="246">
        <f>_xll.qlIndexFixing($AT$1,AO663,TRUE,_xll.ohTrigger(Trigger,Trigger1M))</f>
        <v>8.3334384023014962E-3</v>
      </c>
      <c r="AS663" s="246">
        <f>IFERROR(_xll.qlIndexFixing($AT$2,AO663,TRUE,_xll.ohTrigger(Trigger,Trigger1M)),#N/A)</f>
        <v>8.3449703459415048E-3</v>
      </c>
    </row>
    <row r="664" spans="40:45" x14ac:dyDescent="0.2">
      <c r="AN664" s="102" t="s">
        <v>83</v>
      </c>
      <c r="AO664" s="101">
        <f>_xll.qlInterestRateIndexFixingDate($AT$2,AP664,Trigger)</f>
        <v>44005</v>
      </c>
      <c r="AP664" s="101">
        <f>_xll.qlCalendarAdvance(Calendar,AP663,AN664,"f",,Trigger)</f>
        <v>44005</v>
      </c>
      <c r="AQ664" s="101">
        <f>_xll.qlInterestRateIndexMaturity($AT$2,AP664,Trigger)</f>
        <v>44006</v>
      </c>
      <c r="AR664" s="246">
        <f>_xll.qlIndexFixing($AT$1,AO664,TRUE,_xll.ohTrigger(Trigger,Trigger1M))</f>
        <v>8.3632844627246072E-3</v>
      </c>
      <c r="AS664" s="246">
        <f>IFERROR(_xll.qlIndexFixing($AT$2,AO664,TRUE,_xll.ohTrigger(Trigger,Trigger1M)),#N/A)</f>
        <v>8.3708412396887866E-3</v>
      </c>
    </row>
    <row r="665" spans="40:45" x14ac:dyDescent="0.2">
      <c r="AN665" s="102" t="s">
        <v>83</v>
      </c>
      <c r="AO665" s="101">
        <f>_xll.qlInterestRateIndexFixingDate($AT$2,AP665,Trigger)</f>
        <v>44012</v>
      </c>
      <c r="AP665" s="101">
        <f>_xll.qlCalendarAdvance(Calendar,AP664,AN665,"f",,Trigger)</f>
        <v>44012</v>
      </c>
      <c r="AQ665" s="101">
        <f>_xll.qlInterestRateIndexMaturity($AT$2,AP665,Trigger)</f>
        <v>44013</v>
      </c>
      <c r="AR665" s="246">
        <f>_xll.qlIndexFixing($AT$1,AO665,TRUE,_xll.ohTrigger(Trigger,Trigger1M))</f>
        <v>8.3913204968588673E-3</v>
      </c>
      <c r="AS665" s="246">
        <f>IFERROR(_xll.qlIndexFixing($AT$2,AO665,TRUE,_xll.ohTrigger(Trigger,Trigger1M)),#N/A)</f>
        <v>8.3946838698789605E-3</v>
      </c>
    </row>
    <row r="666" spans="40:45" x14ac:dyDescent="0.2">
      <c r="AN666" s="102" t="s">
        <v>83</v>
      </c>
      <c r="AO666" s="101">
        <f>_xll.qlInterestRateIndexFixingDate($AT$2,AP666,Trigger)</f>
        <v>44019</v>
      </c>
      <c r="AP666" s="101">
        <f>_xll.qlCalendarAdvance(Calendar,AP665,AN666,"f",,Trigger)</f>
        <v>44019</v>
      </c>
      <c r="AQ666" s="101">
        <f>_xll.qlInterestRateIndexMaturity($AT$2,AP666,Trigger)</f>
        <v>44020</v>
      </c>
      <c r="AR666" s="246">
        <f>_xll.qlIndexFixing($AT$1,AO666,TRUE,_xll.ohTrigger(Trigger,Trigger1M))</f>
        <v>8.4175465040647879E-3</v>
      </c>
      <c r="AS666" s="246">
        <f>IFERROR(_xll.qlIndexFixing($AT$2,AO666,TRUE,_xll.ohTrigger(Trigger,Trigger1M)),#N/A)</f>
        <v>8.4164982363521545E-3</v>
      </c>
    </row>
    <row r="667" spans="40:45" x14ac:dyDescent="0.2">
      <c r="AN667" s="102" t="s">
        <v>83</v>
      </c>
      <c r="AO667" s="101">
        <f>_xll.qlInterestRateIndexFixingDate($AT$2,AP667,Trigger)</f>
        <v>44026</v>
      </c>
      <c r="AP667" s="101">
        <f>_xll.qlCalendarAdvance(Calendar,AP666,AN667,"f",,Trigger)</f>
        <v>44026</v>
      </c>
      <c r="AQ667" s="101">
        <f>_xll.qlInterestRateIndexMaturity($AT$2,AP667,Trigger)</f>
        <v>44027</v>
      </c>
      <c r="AR667" s="246">
        <f>_xll.qlIndexFixing($AT$1,AO667,TRUE,_xll.ohTrigger(Trigger,Trigger1M))</f>
        <v>8.4419624840226248E-3</v>
      </c>
      <c r="AS667" s="246">
        <f>IFERROR(_xll.qlIndexFixing($AT$2,AO667,TRUE,_xll.ohTrigger(Trigger,Trigger1M)),#N/A)</f>
        <v>8.4362843385488162E-3</v>
      </c>
    </row>
    <row r="668" spans="40:45" x14ac:dyDescent="0.2">
      <c r="AN668" s="102" t="s">
        <v>83</v>
      </c>
      <c r="AO668" s="101">
        <f>_xll.qlInterestRateIndexFixingDate($AT$2,AP668,Trigger)</f>
        <v>44033</v>
      </c>
      <c r="AP668" s="101">
        <f>_xll.qlCalendarAdvance(Calendar,AP667,AN668,"f",,Trigger)</f>
        <v>44033</v>
      </c>
      <c r="AQ668" s="101">
        <f>_xll.qlInterestRateIndexMaturity($AT$2,AP668,Trigger)</f>
        <v>44034</v>
      </c>
      <c r="AR668" s="246">
        <f>_xll.qlIndexFixing($AT$1,AO668,TRUE,_xll.ohTrigger(Trigger,Trigger1M))</f>
        <v>8.4645684364126339E-3</v>
      </c>
      <c r="AS668" s="246">
        <f>IFERROR(_xll.qlIndexFixing($AT$2,AO668,TRUE,_xll.ohTrigger(Trigger,Trigger1M)),#N/A)</f>
        <v>8.4540421762291373E-3</v>
      </c>
    </row>
    <row r="669" spans="40:45" x14ac:dyDescent="0.2">
      <c r="AN669" s="102" t="s">
        <v>83</v>
      </c>
      <c r="AO669" s="101">
        <f>_xll.qlInterestRateIndexFixingDate($AT$2,AP669,Trigger)</f>
        <v>44040</v>
      </c>
      <c r="AP669" s="101">
        <f>_xll.qlCalendarAdvance(Calendar,AP668,AN669,"f",,Trigger)</f>
        <v>44040</v>
      </c>
      <c r="AQ669" s="101">
        <f>_xll.qlInterestRateIndexMaturity($AT$2,AP669,Trigger)</f>
        <v>44041</v>
      </c>
      <c r="AR669" s="246">
        <f>_xll.qlIndexFixing($AT$1,AO669,TRUE,_xll.ohTrigger(Trigger,Trigger1M))</f>
        <v>8.5400664375434587E-3</v>
      </c>
      <c r="AS669" s="246">
        <f>IFERROR(_xll.qlIndexFixing($AT$2,AO669,TRUE,_xll.ohTrigger(Trigger,Trigger1M)),#N/A)</f>
        <v>8.5239971275807846E-3</v>
      </c>
    </row>
    <row r="670" spans="40:45" x14ac:dyDescent="0.2">
      <c r="AN670" s="102" t="s">
        <v>83</v>
      </c>
      <c r="AO670" s="101">
        <f>_xll.qlInterestRateIndexFixingDate($AT$2,AP670,Trigger)</f>
        <v>44047</v>
      </c>
      <c r="AP670" s="101">
        <f>_xll.qlCalendarAdvance(Calendar,AP669,AN670,"f",,Trigger)</f>
        <v>44047</v>
      </c>
      <c r="AQ670" s="101">
        <f>_xll.qlInterestRateIndexMaturity($AT$2,AP670,Trigger)</f>
        <v>44048</v>
      </c>
      <c r="AR670" s="246">
        <f>_xll.qlIndexFixing($AT$1,AO670,TRUE,_xll.ohTrigger(Trigger,Trigger1M))</f>
        <v>8.6442953925303101E-3</v>
      </c>
      <c r="AS670" s="246">
        <f>IFERROR(_xll.qlIndexFixing($AT$2,AO670,TRUE,_xll.ohTrigger(Trigger,Trigger1M)),#N/A)</f>
        <v>8.6225336062373259E-3</v>
      </c>
    </row>
    <row r="671" spans="40:45" x14ac:dyDescent="0.2">
      <c r="AN671" s="102" t="s">
        <v>83</v>
      </c>
      <c r="AO671" s="101">
        <f>_xll.qlInterestRateIndexFixingDate($AT$2,AP671,Trigger)</f>
        <v>44054</v>
      </c>
      <c r="AP671" s="101">
        <f>_xll.qlCalendarAdvance(Calendar,AP670,AN671,"f",,Trigger)</f>
        <v>44054</v>
      </c>
      <c r="AQ671" s="101">
        <f>_xll.qlInterestRateIndexMaturity($AT$2,AP671,Trigger)</f>
        <v>44055</v>
      </c>
      <c r="AR671" s="246">
        <f>_xll.qlIndexFixing($AT$1,AO671,TRUE,_xll.ohTrigger(Trigger,Trigger1M))</f>
        <v>8.7468983667271516E-3</v>
      </c>
      <c r="AS671" s="246">
        <f>IFERROR(_xll.qlIndexFixing($AT$2,AO671,TRUE,_xll.ohTrigger(Trigger,Trigger1M)),#N/A)</f>
        <v>8.7196326962857285E-3</v>
      </c>
    </row>
    <row r="672" spans="40:45" x14ac:dyDescent="0.2">
      <c r="AN672" s="102" t="s">
        <v>83</v>
      </c>
      <c r="AO672" s="101">
        <f>_xll.qlInterestRateIndexFixingDate($AT$2,AP672,Trigger)</f>
        <v>44061</v>
      </c>
      <c r="AP672" s="101">
        <f>_xll.qlCalendarAdvance(Calendar,AP671,AN672,"f",,Trigger)</f>
        <v>44061</v>
      </c>
      <c r="AQ672" s="101">
        <f>_xll.qlInterestRateIndexMaturity($AT$2,AP672,Trigger)</f>
        <v>44062</v>
      </c>
      <c r="AR672" s="246">
        <f>_xll.qlIndexFixing($AT$1,AO672,TRUE,_xll.ohTrigger(Trigger,Trigger1M))</f>
        <v>8.8478753588550063E-3</v>
      </c>
      <c r="AS672" s="246">
        <f>IFERROR(_xll.qlIndexFixing($AT$2,AO672,TRUE,_xll.ohTrigger(Trigger,Trigger1M)),#N/A)</f>
        <v>8.8152943966868236E-3</v>
      </c>
    </row>
    <row r="673" spans="40:45" x14ac:dyDescent="0.2">
      <c r="AN673" s="102" t="s">
        <v>83</v>
      </c>
      <c r="AO673" s="101">
        <f>_xll.qlInterestRateIndexFixingDate($AT$2,AP673,Trigger)</f>
        <v>44068</v>
      </c>
      <c r="AP673" s="101">
        <f>_xll.qlCalendarAdvance(Calendar,AP672,AN673,"f",,Trigger)</f>
        <v>44068</v>
      </c>
      <c r="AQ673" s="101">
        <f>_xll.qlInterestRateIndexMaturity($AT$2,AP673,Trigger)</f>
        <v>44069</v>
      </c>
      <c r="AR673" s="246">
        <f>_xll.qlIndexFixing($AT$1,AO673,TRUE,_xll.ohTrigger(Trigger,Trigger1M))</f>
        <v>8.9472263673950891E-3</v>
      </c>
      <c r="AS673" s="246">
        <f>IFERROR(_xll.qlIndexFixing($AT$2,AO673,TRUE,_xll.ohTrigger(Trigger,Trigger1M)),#N/A)</f>
        <v>8.9095187061616343E-3</v>
      </c>
    </row>
    <row r="674" spans="40:45" x14ac:dyDescent="0.2">
      <c r="AN674" s="102" t="s">
        <v>83</v>
      </c>
      <c r="AO674" s="101">
        <f>_xll.qlInterestRateIndexFixingDate($AT$2,AP674,Trigger)</f>
        <v>44075</v>
      </c>
      <c r="AP674" s="101">
        <f>_xll.qlCalendarAdvance(Calendar,AP673,AN674,"f",,Trigger)</f>
        <v>44075</v>
      </c>
      <c r="AQ674" s="101">
        <f>_xll.qlInterestRateIndexMaturity($AT$2,AP674,Trigger)</f>
        <v>44076</v>
      </c>
      <c r="AR674" s="246">
        <f>_xll.qlIndexFixing($AT$1,AO674,TRUE,_xll.ohTrigger(Trigger,Trigger1M))</f>
        <v>9.0449513911483592E-3</v>
      </c>
      <c r="AS674" s="246">
        <f>IFERROR(_xll.qlIndexFixing($AT$2,AO674,TRUE,_xll.ohTrigger(Trigger,Trigger1M)),#N/A)</f>
        <v>9.002305623670992E-3</v>
      </c>
    </row>
    <row r="675" spans="40:45" x14ac:dyDescent="0.2">
      <c r="AN675" s="102" t="s">
        <v>83</v>
      </c>
      <c r="AO675" s="101">
        <f>_xll.qlInterestRateIndexFixingDate($AT$2,AP675,Trigger)</f>
        <v>44082</v>
      </c>
      <c r="AP675" s="101">
        <f>_xll.qlCalendarAdvance(Calendar,AP674,AN675,"f",,Trigger)</f>
        <v>44082</v>
      </c>
      <c r="AQ675" s="101">
        <f>_xll.qlInterestRateIndexMaturity($AT$2,AP675,Trigger)</f>
        <v>44083</v>
      </c>
      <c r="AR675" s="246">
        <f>_xll.qlIndexFixing($AT$1,AO675,TRUE,_xll.ohTrigger(Trigger,Trigger1M))</f>
        <v>9.1410504286759675E-3</v>
      </c>
      <c r="AS675" s="246">
        <f>IFERROR(_xll.qlIndexFixing($AT$2,AO675,TRUE,_xll.ohTrigger(Trigger,Trigger1M)),#N/A)</f>
        <v>9.0936551480957917E-3</v>
      </c>
    </row>
    <row r="676" spans="40:45" x14ac:dyDescent="0.2">
      <c r="AN676" s="102" t="s">
        <v>83</v>
      </c>
      <c r="AO676" s="101">
        <f>_xll.qlInterestRateIndexFixingDate($AT$2,AP676,Trigger)</f>
        <v>44089</v>
      </c>
      <c r="AP676" s="101">
        <f>_xll.qlCalendarAdvance(Calendar,AP675,AN676,"f",,Trigger)</f>
        <v>44089</v>
      </c>
      <c r="AQ676" s="101">
        <f>_xll.qlInterestRateIndexMaturity($AT$2,AP676,Trigger)</f>
        <v>44090</v>
      </c>
      <c r="AR676" s="246">
        <f>_xll.qlIndexFixing($AT$1,AO676,TRUE,_xll.ohTrigger(Trigger,Trigger1M))</f>
        <v>9.2355234787788731E-3</v>
      </c>
      <c r="AS676" s="246">
        <f>IFERROR(_xll.qlIndexFixing($AT$2,AO676,TRUE,_xll.ohTrigger(Trigger,Trigger1M)),#N/A)</f>
        <v>9.1835672783169287E-3</v>
      </c>
    </row>
    <row r="677" spans="40:45" x14ac:dyDescent="0.2">
      <c r="AN677" s="102" t="s">
        <v>83</v>
      </c>
      <c r="AO677" s="101">
        <f>_xll.qlInterestRateIndexFixingDate($AT$2,AP677,Trigger)</f>
        <v>44096</v>
      </c>
      <c r="AP677" s="101">
        <f>_xll.qlCalendarAdvance(Calendar,AP676,AN677,"f",,Trigger)</f>
        <v>44096</v>
      </c>
      <c r="AQ677" s="101">
        <f>_xll.qlInterestRateIndexMaturity($AT$2,AP677,Trigger)</f>
        <v>44097</v>
      </c>
      <c r="AR677" s="246">
        <f>_xll.qlIndexFixing($AT$1,AO677,TRUE,_xll.ohTrigger(Trigger,Trigger1M))</f>
        <v>9.3283705400182271E-3</v>
      </c>
      <c r="AS677" s="246">
        <f>IFERROR(_xll.qlIndexFixing($AT$2,AO677,TRUE,_xll.ohTrigger(Trigger,Trigger1M)),#N/A)</f>
        <v>9.2720420132152981E-3</v>
      </c>
    </row>
    <row r="678" spans="40:45" x14ac:dyDescent="0.2">
      <c r="AN678" s="102" t="s">
        <v>83</v>
      </c>
      <c r="AO678" s="101">
        <f>_xll.qlInterestRateIndexFixingDate($AT$2,AP678,Trigger)</f>
        <v>44103</v>
      </c>
      <c r="AP678" s="101">
        <f>_xll.qlCalendarAdvance(Calendar,AP677,AN678,"f",,Trigger)</f>
        <v>44103</v>
      </c>
      <c r="AQ678" s="101">
        <f>_xll.qlInterestRateIndexMaturity($AT$2,AP678,Trigger)</f>
        <v>44104</v>
      </c>
      <c r="AR678" s="246">
        <f>_xll.qlIndexFixing($AT$1,AO678,TRUE,_xll.ohTrigger(Trigger,Trigger1M))</f>
        <v>9.4195916113548606E-3</v>
      </c>
      <c r="AS678" s="246">
        <f>IFERROR(_xll.qlIndexFixing($AT$2,AO678,TRUE,_xll.ohTrigger(Trigger,Trigger1M)),#N/A)</f>
        <v>9.3590793517517312E-3</v>
      </c>
    </row>
    <row r="679" spans="40:45" x14ac:dyDescent="0.2">
      <c r="AN679" s="102" t="s">
        <v>83</v>
      </c>
      <c r="AO679" s="101">
        <f>_xll.qlInterestRateIndexFixingDate($AT$2,AP679,Trigger)</f>
        <v>44110</v>
      </c>
      <c r="AP679" s="101">
        <f>_xll.qlCalendarAdvance(Calendar,AP678,AN679,"f",,Trigger)</f>
        <v>44110</v>
      </c>
      <c r="AQ679" s="101">
        <f>_xll.qlInterestRateIndexMaturity($AT$2,AP679,Trigger)</f>
        <v>44111</v>
      </c>
      <c r="AR679" s="246">
        <f>_xll.qlIndexFixing($AT$1,AO679,TRUE,_xll.ohTrigger(Trigger,Trigger1M))</f>
        <v>9.5091866913499246E-3</v>
      </c>
      <c r="AS679" s="246">
        <f>IFERROR(_xll.qlIndexFixing($AT$2,AO679,TRUE,_xll.ohTrigger(Trigger,Trigger1M)),#N/A)</f>
        <v>9.4446792929669954E-3</v>
      </c>
    </row>
    <row r="680" spans="40:45" x14ac:dyDescent="0.2">
      <c r="AN680" s="102" t="s">
        <v>83</v>
      </c>
      <c r="AO680" s="101">
        <f>_xll.qlInterestRateIndexFixingDate($AT$2,AP680,Trigger)</f>
        <v>44117</v>
      </c>
      <c r="AP680" s="101">
        <f>_xll.qlCalendarAdvance(Calendar,AP679,AN680,"f",,Trigger)</f>
        <v>44117</v>
      </c>
      <c r="AQ680" s="101">
        <f>_xll.qlInterestRateIndexMaturity($AT$2,AP680,Trigger)</f>
        <v>44118</v>
      </c>
      <c r="AR680" s="246">
        <f>_xll.qlIndexFixing($AT$1,AO680,TRUE,_xll.ohTrigger(Trigger,Trigger1M))</f>
        <v>9.5971557788843143E-3</v>
      </c>
      <c r="AS680" s="246">
        <f>IFERROR(_xll.qlIndexFixing($AT$2,AO680,TRUE,_xll.ohTrigger(Trigger,Trigger1M)),#N/A)</f>
        <v>9.5288418357419857E-3</v>
      </c>
    </row>
    <row r="681" spans="40:45" x14ac:dyDescent="0.2">
      <c r="AN681" s="102" t="s">
        <v>83</v>
      </c>
      <c r="AO681" s="101">
        <f>_xll.qlInterestRateIndexFixingDate($AT$2,AP681,Trigger)</f>
        <v>44124</v>
      </c>
      <c r="AP681" s="101">
        <f>_xll.qlCalendarAdvance(Calendar,AP680,AN681,"f",,Trigger)</f>
        <v>44124</v>
      </c>
      <c r="AQ681" s="101">
        <f>_xll.qlInterestRateIndexMaturity($AT$2,AP681,Trigger)</f>
        <v>44125</v>
      </c>
      <c r="AR681" s="246">
        <f>_xll.qlIndexFixing($AT$1,AO681,TRUE,_xll.ohTrigger(Trigger,Trigger1M))</f>
        <v>9.6834988727589888E-3</v>
      </c>
      <c r="AS681" s="246">
        <f>IFERROR(_xll.qlIndexFixing($AT$2,AO681,TRUE,_xll.ohTrigger(Trigger,Trigger1M)),#N/A)</f>
        <v>9.6115669791174696E-3</v>
      </c>
    </row>
    <row r="682" spans="40:45" x14ac:dyDescent="0.2">
      <c r="AN682" s="102" t="s">
        <v>83</v>
      </c>
      <c r="AO682" s="101">
        <f>_xll.qlInterestRateIndexFixingDate($AT$2,AP682,Trigger)</f>
        <v>44131</v>
      </c>
      <c r="AP682" s="101">
        <f>_xll.qlCalendarAdvance(Calendar,AP681,AN682,"f",,Trigger)</f>
        <v>44131</v>
      </c>
      <c r="AQ682" s="101">
        <f>_xll.qlInterestRateIndexMaturity($AT$2,AP682,Trigger)</f>
        <v>44132</v>
      </c>
      <c r="AR682" s="246">
        <f>_xll.qlIndexFixing($AT$1,AO682,TRUE,_xll.ohTrigger(Trigger,Trigger1M))</f>
        <v>9.7682159718548434E-3</v>
      </c>
      <c r="AS682" s="246">
        <f>IFERROR(_xll.qlIndexFixing($AT$2,AO682,TRUE,_xll.ohTrigger(Trigger,Trigger1M)),#N/A)</f>
        <v>9.6928547220542782E-3</v>
      </c>
    </row>
    <row r="683" spans="40:45" x14ac:dyDescent="0.2">
      <c r="AN683" s="102" t="s">
        <v>83</v>
      </c>
      <c r="AO683" s="101">
        <f>_xll.qlInterestRateIndexFixingDate($AT$2,AP683,Trigger)</f>
        <v>44138</v>
      </c>
      <c r="AP683" s="101">
        <f>_xll.qlCalendarAdvance(Calendar,AP682,AN683,"f",,Trigger)</f>
        <v>44138</v>
      </c>
      <c r="AQ683" s="101">
        <f>_xll.qlInterestRateIndexMaturity($AT$2,AP683,Trigger)</f>
        <v>44139</v>
      </c>
      <c r="AR683" s="246">
        <f>_xll.qlIndexFixing($AT$1,AO683,TRUE,_xll.ohTrigger(Trigger,Trigger1M))</f>
        <v>9.851307074892901E-3</v>
      </c>
      <c r="AS683" s="246">
        <f>IFERROR(_xll.qlIndexFixing($AT$2,AO683,TRUE,_xll.ohTrigger(Trigger,Trigger1M)),#N/A)</f>
        <v>9.7727050635931789E-3</v>
      </c>
    </row>
    <row r="684" spans="40:45" x14ac:dyDescent="0.2">
      <c r="AN684" s="102" t="s">
        <v>83</v>
      </c>
      <c r="AO684" s="101">
        <f>_xll.qlInterestRateIndexFixingDate($AT$2,AP684,Trigger)</f>
        <v>44145</v>
      </c>
      <c r="AP684" s="101">
        <f>_xll.qlCalendarAdvance(Calendar,AP683,AN684,"f",,Trigger)</f>
        <v>44145</v>
      </c>
      <c r="AQ684" s="101">
        <f>_xll.qlInterestRateIndexMaturity($AT$2,AP684,Trigger)</f>
        <v>44146</v>
      </c>
      <c r="AR684" s="246">
        <f>_xll.qlIndexFixing($AT$1,AO684,TRUE,_xll.ohTrigger(Trigger,Trigger1M))</f>
        <v>9.932772180833993E-3</v>
      </c>
      <c r="AS684" s="246">
        <f>IFERROR(_xll.qlIndexFixing($AT$2,AO684,TRUE,_xll.ohTrigger(Trigger,Trigger1M)),#N/A)</f>
        <v>9.851118002854875E-3</v>
      </c>
    </row>
    <row r="685" spans="40:45" x14ac:dyDescent="0.2">
      <c r="AN685" s="102" t="s">
        <v>83</v>
      </c>
      <c r="AO685" s="101">
        <f>_xll.qlInterestRateIndexFixingDate($AT$2,AP685,Trigger)</f>
        <v>44152</v>
      </c>
      <c r="AP685" s="101">
        <f>_xll.qlCalendarAdvance(Calendar,AP684,AN685,"f",,Trigger)</f>
        <v>44152</v>
      </c>
      <c r="AQ685" s="101">
        <f>_xll.qlInterestRateIndexMaturity($AT$2,AP685,Trigger)</f>
        <v>44153</v>
      </c>
      <c r="AR685" s="246">
        <f>_xll.qlIndexFixing($AT$1,AO685,TRUE,_xll.ohTrigger(Trigger,Trigger1M))</f>
        <v>1.0012611288559015E-2</v>
      </c>
      <c r="AS685" s="246">
        <f>IFERROR(_xll.qlIndexFixing($AT$2,AO685,TRUE,_xll.ohTrigger(Trigger,Trigger1M)),#N/A)</f>
        <v>9.9280935388001978E-3</v>
      </c>
    </row>
    <row r="686" spans="40:45" x14ac:dyDescent="0.2">
      <c r="AN686" s="102" t="s">
        <v>83</v>
      </c>
      <c r="AO686" s="101">
        <f>_xll.qlInterestRateIndexFixingDate($AT$2,AP686,Trigger)</f>
        <v>44159</v>
      </c>
      <c r="AP686" s="101">
        <f>_xll.qlCalendarAdvance(Calendar,AP685,AN686,"f",,Trigger)</f>
        <v>44159</v>
      </c>
      <c r="AQ686" s="101">
        <f>_xll.qlInterestRateIndexMaturity($AT$2,AP686,Trigger)</f>
        <v>44160</v>
      </c>
      <c r="AR686" s="246">
        <f>_xll.qlIndexFixing($AT$1,AO686,TRUE,_xll.ohTrigger(Trigger,Trigger1M))</f>
        <v>1.0090824397108733E-2</v>
      </c>
      <c r="AS686" s="246">
        <f>IFERROR(_xll.qlIndexFixing($AT$2,AO686,TRUE,_xll.ohTrigger(Trigger,Trigger1M)),#N/A)</f>
        <v>1.0003631670549851E-2</v>
      </c>
    </row>
    <row r="687" spans="40:45" x14ac:dyDescent="0.2">
      <c r="AN687" s="102" t="s">
        <v>83</v>
      </c>
      <c r="AO687" s="101">
        <f>_xll.qlInterestRateIndexFixingDate($AT$2,AP687,Trigger)</f>
        <v>44166</v>
      </c>
      <c r="AP687" s="101">
        <f>_xll.qlCalendarAdvance(Calendar,AP686,AN687,"f",,Trigger)</f>
        <v>44166</v>
      </c>
      <c r="AQ687" s="101">
        <f>_xll.qlInterestRateIndexMaturity($AT$2,AP687,Trigger)</f>
        <v>44167</v>
      </c>
      <c r="AR687" s="246">
        <f>_xll.qlIndexFixing($AT$1,AO687,TRUE,_xll.ohTrigger(Trigger,Trigger1M))</f>
        <v>1.0167411505204171E-2</v>
      </c>
      <c r="AS687" s="246">
        <f>IFERROR(_xll.qlIndexFixing($AT$2,AO687,TRUE,_xll.ohTrigger(Trigger,Trigger1M)),#N/A)</f>
        <v>1.0077732397224537E-2</v>
      </c>
    </row>
    <row r="688" spans="40:45" x14ac:dyDescent="0.2">
      <c r="AN688" s="102" t="s">
        <v>83</v>
      </c>
      <c r="AO688" s="101">
        <f>_xll.qlInterestRateIndexFixingDate($AT$2,AP688,Trigger)</f>
        <v>44173</v>
      </c>
      <c r="AP688" s="101">
        <f>_xll.qlCalendarAdvance(Calendar,AP687,AN688,"f",,Trigger)</f>
        <v>44173</v>
      </c>
      <c r="AQ688" s="101">
        <f>_xll.qlInterestRateIndexMaturity($AT$2,AP688,Trigger)</f>
        <v>44174</v>
      </c>
      <c r="AR688" s="246">
        <f>_xll.qlIndexFixing($AT$1,AO688,TRUE,_xll.ohTrigger(Trigger,Trigger1M))</f>
        <v>1.0242372611886097E-2</v>
      </c>
      <c r="AS688" s="246">
        <f>IFERROR(_xll.qlIndexFixing($AT$2,AO688,TRUE,_xll.ohTrigger(Trigger,Trigger1M)),#N/A)</f>
        <v>1.015039571794496E-2</v>
      </c>
    </row>
    <row r="689" spans="40:45" x14ac:dyDescent="0.2">
      <c r="AN689" s="102" t="s">
        <v>83</v>
      </c>
      <c r="AO689" s="101">
        <f>_xll.qlInterestRateIndexFixingDate($AT$2,AP689,Trigger)</f>
        <v>44180</v>
      </c>
      <c r="AP689" s="101">
        <f>_xll.qlCalendarAdvance(Calendar,AP688,AN689,"f",,Trigger)</f>
        <v>44180</v>
      </c>
      <c r="AQ689" s="101">
        <f>_xll.qlInterestRateIndexMaturity($AT$2,AP689,Trigger)</f>
        <v>44181</v>
      </c>
      <c r="AR689" s="246">
        <f>_xll.qlIndexFixing($AT$1,AO689,TRUE,_xll.ohTrigger(Trigger,Trigger1M))</f>
        <v>1.0315707716195277E-2</v>
      </c>
      <c r="AS689" s="246">
        <f>IFERROR(_xll.qlIndexFixing($AT$2,AO689,TRUE,_xll.ohTrigger(Trigger,Trigger1M)),#N/A)</f>
        <v>1.0221621631751887E-2</v>
      </c>
    </row>
    <row r="690" spans="40:45" x14ac:dyDescent="0.2">
      <c r="AN690" s="102" t="s">
        <v>83</v>
      </c>
      <c r="AO690" s="101">
        <f>_xll.qlInterestRateIndexFixingDate($AT$2,AP690,Trigger)</f>
        <v>44187</v>
      </c>
      <c r="AP690" s="101">
        <f>_xll.qlCalendarAdvance(Calendar,AP689,AN690,"f",,Trigger)</f>
        <v>44187</v>
      </c>
      <c r="AQ690" s="101">
        <f>_xll.qlInterestRateIndexMaturity($AT$2,AP690,Trigger)</f>
        <v>44188</v>
      </c>
      <c r="AR690" s="246">
        <f>_xll.qlIndexFixing($AT$1,AO690,TRUE,_xll.ohTrigger(Trigger,Trigger1M))</f>
        <v>1.0387416817092543E-2</v>
      </c>
      <c r="AS690" s="246">
        <f>IFERROR(_xll.qlIndexFixing($AT$2,AO690,TRUE,_xll.ohTrigger(Trigger,Trigger1M)),#N/A)</f>
        <v>1.0291410137766022E-2</v>
      </c>
    </row>
    <row r="691" spans="40:45" x14ac:dyDescent="0.2">
      <c r="AN691" s="102" t="s">
        <v>83</v>
      </c>
      <c r="AO691" s="101">
        <f>_xll.qlInterestRateIndexFixingDate($AT$2,AP691,Trigger)</f>
        <v>44194</v>
      </c>
      <c r="AP691" s="101">
        <f>_xll.qlCalendarAdvance(Calendar,AP690,AN691,"f",,Trigger)</f>
        <v>44194</v>
      </c>
      <c r="AQ691" s="101">
        <f>_xll.qlInterestRateIndexMaturity($AT$2,AP691,Trigger)</f>
        <v>44195</v>
      </c>
      <c r="AR691" s="246">
        <f>_xll.qlIndexFixing($AT$1,AO691,TRUE,_xll.ohTrigger(Trigger,Trigger1M))</f>
        <v>1.0457499913698598E-2</v>
      </c>
      <c r="AS691" s="246">
        <f>IFERROR(_xll.qlIndexFixing($AT$2,AO691,TRUE,_xll.ohTrigger(Trigger,Trigger1M)),#N/A)</f>
        <v>1.0359761235347875E-2</v>
      </c>
    </row>
    <row r="692" spans="40:45" x14ac:dyDescent="0.2">
      <c r="AN692" s="102" t="s">
        <v>83</v>
      </c>
      <c r="AO692" s="101">
        <f>_xll.qlInterestRateIndexFixingDate($AT$2,AP692,Trigger)</f>
        <v>44201</v>
      </c>
      <c r="AP692" s="101">
        <f>_xll.qlCalendarAdvance(Calendar,AP691,AN692,"f",,Trigger)</f>
        <v>44201</v>
      </c>
      <c r="AQ692" s="101">
        <f>_xll.qlInterestRateIndexMaturity($AT$2,AP692,Trigger)</f>
        <v>44202</v>
      </c>
      <c r="AR692" s="246">
        <f>_xll.qlIndexFixing($AT$1,AO692,TRUE,_xll.ohTrigger(Trigger,Trigger1M))</f>
        <v>1.0525957004894337E-2</v>
      </c>
      <c r="AS692" s="246">
        <f>IFERROR(_xll.qlIndexFixing($AT$2,AO692,TRUE,_xll.ohTrigger(Trigger,Trigger1M)),#N/A)</f>
        <v>1.0426674923458279E-2</v>
      </c>
    </row>
    <row r="693" spans="40:45" x14ac:dyDescent="0.2">
      <c r="AN693" s="102" t="s">
        <v>83</v>
      </c>
      <c r="AO693" s="101">
        <f>_xll.qlInterestRateIndexFixingDate($AT$2,AP693,Trigger)</f>
        <v>44208</v>
      </c>
      <c r="AP693" s="101">
        <f>_xll.qlCalendarAdvance(Calendar,AP692,AN693,"f",,Trigger)</f>
        <v>44208</v>
      </c>
      <c r="AQ693" s="101">
        <f>_xll.qlInterestRateIndexMaturity($AT$2,AP693,Trigger)</f>
        <v>44209</v>
      </c>
      <c r="AR693" s="246">
        <f>_xll.qlIndexFixing($AT$1,AO693,TRUE,_xll.ohTrigger(Trigger,Trigger1M))</f>
        <v>1.0592788089800464E-2</v>
      </c>
      <c r="AS693" s="246">
        <f>IFERROR(_xll.qlIndexFixing($AT$2,AO693,TRUE,_xll.ohTrigger(Trigger,Trigger1M)),#N/A)</f>
        <v>1.0492151201457744E-2</v>
      </c>
    </row>
    <row r="694" spans="40:45" x14ac:dyDescent="0.2">
      <c r="AN694" s="102" t="s">
        <v>83</v>
      </c>
      <c r="AO694" s="101">
        <f>_xll.qlInterestRateIndexFixingDate($AT$2,AP694,Trigger)</f>
        <v>44215</v>
      </c>
      <c r="AP694" s="101">
        <f>_xll.qlCalendarAdvance(Calendar,AP693,AN694,"f",,Trigger)</f>
        <v>44215</v>
      </c>
      <c r="AQ694" s="101">
        <f>_xll.qlInterestRateIndexMaturity($AT$2,AP694,Trigger)</f>
        <v>44216</v>
      </c>
      <c r="AR694" s="246">
        <f>_xll.qlIndexFixing($AT$1,AO694,TRUE,_xll.ohTrigger(Trigger,Trigger1M))</f>
        <v>1.0657993167617619E-2</v>
      </c>
      <c r="AS694" s="246">
        <f>IFERROR(_xll.qlIndexFixing($AT$2,AO694,TRUE,_xll.ohTrigger(Trigger,Trigger1M)),#N/A)</f>
        <v>1.0556190068546911E-2</v>
      </c>
    </row>
    <row r="695" spans="40:45" x14ac:dyDescent="0.2">
      <c r="AN695" s="102" t="s">
        <v>83</v>
      </c>
      <c r="AO695" s="101">
        <f>_xll.qlInterestRateIndexFixingDate($AT$2,AP695,Trigger)</f>
        <v>44222</v>
      </c>
      <c r="AP695" s="101">
        <f>_xll.qlCalendarAdvance(Calendar,AP694,AN695,"f",,Trigger)</f>
        <v>44222</v>
      </c>
      <c r="AQ695" s="101">
        <f>_xll.qlInterestRateIndexMaturity($AT$2,AP695,Trigger)</f>
        <v>44223</v>
      </c>
      <c r="AR695" s="246">
        <f>_xll.qlIndexFixing($AT$1,AO695,TRUE,_xll.ohTrigger(Trigger,Trigger1M))</f>
        <v>1.0721572237386567E-2</v>
      </c>
      <c r="AS695" s="246">
        <f>IFERROR(_xll.qlIndexFixing($AT$2,AO695,TRUE,_xll.ohTrigger(Trigger,Trigger1M)),#N/A)</f>
        <v>1.0618791523766546E-2</v>
      </c>
    </row>
    <row r="696" spans="40:45" x14ac:dyDescent="0.2">
      <c r="AN696" s="102" t="s">
        <v>83</v>
      </c>
      <c r="AO696" s="101">
        <f>_xll.qlInterestRateIndexFixingDate($AT$2,AP696,Trigger)</f>
        <v>44229</v>
      </c>
      <c r="AP696" s="101">
        <f>_xll.qlCalendarAdvance(Calendar,AP695,AN696,"f",,Trigger)</f>
        <v>44229</v>
      </c>
      <c r="AQ696" s="101">
        <f>_xll.qlInterestRateIndexMaturity($AT$2,AP696,Trigger)</f>
        <v>44230</v>
      </c>
      <c r="AR696" s="246">
        <f>_xll.qlIndexFixing($AT$1,AO696,TRUE,_xll.ohTrigger(Trigger,Trigger1M))</f>
        <v>1.078352529830795E-2</v>
      </c>
      <c r="AS696" s="246">
        <f>IFERROR(_xll.qlIndexFixing($AT$2,AO696,TRUE,_xll.ohTrigger(Trigger,Trigger1M)),#N/A)</f>
        <v>1.0679955566637034E-2</v>
      </c>
    </row>
    <row r="697" spans="40:45" x14ac:dyDescent="0.2">
      <c r="AN697" s="102" t="s">
        <v>83</v>
      </c>
      <c r="AO697" s="101">
        <f>_xll.qlInterestRateIndexFixingDate($AT$2,AP697,Trigger)</f>
        <v>44236</v>
      </c>
      <c r="AP697" s="101">
        <f>_xll.qlCalendarAdvance(Calendar,AP696,AN697,"f",,Trigger)</f>
        <v>44236</v>
      </c>
      <c r="AQ697" s="101">
        <f>_xll.qlInterestRateIndexMaturity($AT$2,AP697,Trigger)</f>
        <v>44237</v>
      </c>
      <c r="AR697" s="246">
        <f>_xll.qlIndexFixing($AT$1,AO697,TRUE,_xll.ohTrigger(Trigger,Trigger1M))</f>
        <v>1.0843852349422534E-2</v>
      </c>
      <c r="AS697" s="246">
        <f>IFERROR(_xll.qlIndexFixing($AT$2,AO697,TRUE,_xll.ohTrigger(Trigger,Trigger1M)),#N/A)</f>
        <v>1.0739682196279077E-2</v>
      </c>
    </row>
    <row r="698" spans="40:45" x14ac:dyDescent="0.2">
      <c r="AN698" s="102" t="s">
        <v>83</v>
      </c>
      <c r="AO698" s="101">
        <f>_xll.qlInterestRateIndexFixingDate($AT$2,AP698,Trigger)</f>
        <v>44243</v>
      </c>
      <c r="AP698" s="101">
        <f>_xll.qlCalendarAdvance(Calendar,AP697,AN698,"f",,Trigger)</f>
        <v>44243</v>
      </c>
      <c r="AQ698" s="101">
        <f>_xll.qlInterestRateIndexMaturity($AT$2,AP698,Trigger)</f>
        <v>44244</v>
      </c>
      <c r="AR698" s="246">
        <f>_xll.qlIndexFixing($AT$1,AO698,TRUE,_xll.ohTrigger(Trigger,Trigger1M))</f>
        <v>1.0902553390010894E-2</v>
      </c>
      <c r="AS698" s="246">
        <f>IFERROR(_xll.qlIndexFixing($AT$2,AO698,TRUE,_xll.ohTrigger(Trigger,Trigger1M)),#N/A)</f>
        <v>1.0797971411973251E-2</v>
      </c>
    </row>
    <row r="699" spans="40:45" x14ac:dyDescent="0.2">
      <c r="AN699" s="102" t="s">
        <v>83</v>
      </c>
      <c r="AO699" s="101">
        <f>_xll.qlInterestRateIndexFixingDate($AT$2,AP699,Trigger)</f>
        <v>44250</v>
      </c>
      <c r="AP699" s="101">
        <f>_xll.qlCalendarAdvance(Calendar,AP698,AN699,"f",,Trigger)</f>
        <v>44250</v>
      </c>
      <c r="AQ699" s="101">
        <f>_xll.qlInterestRateIndexMaturity($AT$2,AP699,Trigger)</f>
        <v>44251</v>
      </c>
      <c r="AR699" s="246">
        <f>_xll.qlIndexFixing($AT$1,AO699,TRUE,_xll.ohTrigger(Trigger,Trigger1M))</f>
        <v>1.0959628419193734E-2</v>
      </c>
      <c r="AS699" s="246">
        <f>IFERROR(_xll.qlIndexFixing($AT$2,AO699,TRUE,_xll.ohTrigger(Trigger,Trigger1M)),#N/A)</f>
        <v>1.0854823213080067E-2</v>
      </c>
    </row>
    <row r="700" spans="40:45" x14ac:dyDescent="0.2">
      <c r="AN700" s="102" t="s">
        <v>83</v>
      </c>
      <c r="AO700" s="101">
        <f>_xll.qlInterestRateIndexFixingDate($AT$2,AP700,Trigger)</f>
        <v>44257</v>
      </c>
      <c r="AP700" s="101">
        <f>_xll.qlCalendarAdvance(Calendar,AP699,AN700,"f",,Trigger)</f>
        <v>44257</v>
      </c>
      <c r="AQ700" s="101">
        <f>_xll.qlInterestRateIndexMaturity($AT$2,AP700,Trigger)</f>
        <v>44258</v>
      </c>
      <c r="AR700" s="246">
        <f>_xll.qlIndexFixing($AT$1,AO700,TRUE,_xll.ohTrigger(Trigger,Trigger1M))</f>
        <v>1.1015077436331566E-2</v>
      </c>
      <c r="AS700" s="246">
        <f>IFERROR(_xll.qlIndexFixing($AT$2,AO700,TRUE,_xll.ohTrigger(Trigger,Trigger1M)),#N/A)</f>
        <v>1.0910237598880101E-2</v>
      </c>
    </row>
    <row r="701" spans="40:45" x14ac:dyDescent="0.2">
      <c r="AN701" s="102" t="s">
        <v>83</v>
      </c>
      <c r="AO701" s="101">
        <f>_xll.qlInterestRateIndexFixingDate($AT$2,AP701,Trigger)</f>
        <v>44264</v>
      </c>
      <c r="AP701" s="101">
        <f>_xll.qlCalendarAdvance(Calendar,AP700,AN701,"f",,Trigger)</f>
        <v>44264</v>
      </c>
      <c r="AQ701" s="101">
        <f>_xll.qlInterestRateIndexMaturity($AT$2,AP701,Trigger)</f>
        <v>44265</v>
      </c>
      <c r="AR701" s="246">
        <f>_xll.qlIndexFixing($AT$1,AO701,TRUE,_xll.ohTrigger(Trigger,Trigger1M))</f>
        <v>1.1068900440545093E-2</v>
      </c>
      <c r="AS701" s="246">
        <f>IFERROR(_xll.qlIndexFixing($AT$2,AO701,TRUE,_xll.ohTrigger(Trigger,Trigger1M)),#N/A)</f>
        <v>1.0964214568733865E-2</v>
      </c>
    </row>
    <row r="702" spans="40:45" x14ac:dyDescent="0.2">
      <c r="AN702" s="102" t="s">
        <v>83</v>
      </c>
      <c r="AO702" s="101">
        <f>_xll.qlInterestRateIndexFixingDate($AT$2,AP702,Trigger)</f>
        <v>44271</v>
      </c>
      <c r="AP702" s="101">
        <f>_xll.qlCalendarAdvance(Calendar,AP701,AN702,"f",,Trigger)</f>
        <v>44271</v>
      </c>
      <c r="AQ702" s="101">
        <f>_xll.qlInterestRateIndexMaturity($AT$2,AP702,Trigger)</f>
        <v>44272</v>
      </c>
      <c r="AR702" s="246">
        <f>_xll.qlIndexFixing($AT$1,AO702,TRUE,_xll.ohTrigger(Trigger,Trigger1M))</f>
        <v>1.1121097431194826E-2</v>
      </c>
      <c r="AS702" s="246">
        <f>IFERROR(_xll.qlIndexFixing($AT$2,AO702,TRUE,_xll.ohTrigger(Trigger,Trigger1M)),#N/A)</f>
        <v>1.1016754121921934E-2</v>
      </c>
    </row>
    <row r="703" spans="40:45" x14ac:dyDescent="0.2">
      <c r="AN703" s="102" t="s">
        <v>83</v>
      </c>
      <c r="AO703" s="101">
        <f>_xll.qlInterestRateIndexFixingDate($AT$2,AP703,Trigger)</f>
        <v>44278</v>
      </c>
      <c r="AP703" s="101">
        <f>_xll.qlCalendarAdvance(Calendar,AP702,AN703,"f",,Trigger)</f>
        <v>44278</v>
      </c>
      <c r="AQ703" s="101">
        <f>_xll.qlInterestRateIndexMaturity($AT$2,AP703,Trigger)</f>
        <v>44279</v>
      </c>
      <c r="AR703" s="246">
        <f>_xll.qlIndexFixing($AT$1,AO703,TRUE,_xll.ohTrigger(Trigger,Trigger1M))</f>
        <v>1.1171668407481405E-2</v>
      </c>
      <c r="AS703" s="246">
        <f>IFERROR(_xll.qlIndexFixing($AT$2,AO703,TRUE,_xll.ohTrigger(Trigger,Trigger1M)),#N/A)</f>
        <v>1.1067856257884756E-2</v>
      </c>
    </row>
    <row r="704" spans="40:45" x14ac:dyDescent="0.2">
      <c r="AN704" s="102" t="s">
        <v>83</v>
      </c>
      <c r="AO704" s="101">
        <f>_xll.qlInterestRateIndexFixingDate($AT$2,AP704,Trigger)</f>
        <v>44285</v>
      </c>
      <c r="AP704" s="101">
        <f>_xll.qlCalendarAdvance(Calendar,AP703,AN704,"f",,Trigger)</f>
        <v>44285</v>
      </c>
      <c r="AQ704" s="101">
        <f>_xll.qlInterestRateIndexMaturity($AT$2,AP704,Trigger)</f>
        <v>44286</v>
      </c>
      <c r="AR704" s="246">
        <f>_xll.qlIndexFixing($AT$1,AO704,TRUE,_xll.ohTrigger(Trigger,Trigger1M))</f>
        <v>1.1220613368765342E-2</v>
      </c>
      <c r="AS704" s="246">
        <f>IFERROR(_xll.qlIndexFixing($AT$2,AO704,TRUE,_xll.ohTrigger(Trigger,Trigger1M)),#N/A)</f>
        <v>1.1117520976062778E-2</v>
      </c>
    </row>
    <row r="705" spans="40:45" x14ac:dyDescent="0.2">
      <c r="AN705" s="102" t="s">
        <v>83</v>
      </c>
      <c r="AO705" s="101">
        <f>_xll.qlInterestRateIndexFixingDate($AT$2,AP705,Trigger)</f>
        <v>44292</v>
      </c>
      <c r="AP705" s="101">
        <f>_xll.qlCalendarAdvance(Calendar,AP704,AN705,"f",,Trigger)</f>
        <v>44292</v>
      </c>
      <c r="AQ705" s="101">
        <f>_xll.qlInterestRateIndexMaturity($AT$2,AP705,Trigger)</f>
        <v>44293</v>
      </c>
      <c r="AR705" s="246">
        <f>_xll.qlIndexFixing($AT$1,AO705,TRUE,_xll.ohTrigger(Trigger,Trigger1M))</f>
        <v>1.1267932314407147E-2</v>
      </c>
      <c r="AS705" s="246">
        <f>IFERROR(_xll.qlIndexFixing($AT$2,AO705,TRUE,_xll.ohTrigger(Trigger,Trigger1M)),#N/A)</f>
        <v>1.1165748275736576E-2</v>
      </c>
    </row>
    <row r="706" spans="40:45" x14ac:dyDescent="0.2">
      <c r="AN706" s="102" t="s">
        <v>83</v>
      </c>
      <c r="AO706" s="101">
        <f>_xll.qlInterestRateIndexFixingDate($AT$2,AP706,Trigger)</f>
        <v>44299</v>
      </c>
      <c r="AP706" s="101">
        <f>_xll.qlCalendarAdvance(Calendar,AP705,AN706,"f",,Trigger)</f>
        <v>44299</v>
      </c>
      <c r="AQ706" s="101">
        <f>_xll.qlInterestRateIndexMaturity($AT$2,AP706,Trigger)</f>
        <v>44300</v>
      </c>
      <c r="AR706" s="246">
        <f>_xll.qlIndexFixing($AT$1,AO706,TRUE,_xll.ohTrigger(Trigger,Trigger1M))</f>
        <v>1.1313625243767333E-2</v>
      </c>
      <c r="AS706" s="246">
        <f>IFERROR(_xll.qlIndexFixing($AT$2,AO706,TRUE,_xll.ohTrigger(Trigger,Trigger1M)),#N/A)</f>
        <v>1.1212538156426533E-2</v>
      </c>
    </row>
    <row r="707" spans="40:45" x14ac:dyDescent="0.2">
      <c r="AN707" s="102" t="s">
        <v>83</v>
      </c>
      <c r="AO707" s="101">
        <f>_xll.qlInterestRateIndexFixingDate($AT$2,AP707,Trigger)</f>
        <v>44306</v>
      </c>
      <c r="AP707" s="101">
        <f>_xll.qlCalendarAdvance(Calendar,AP706,AN707,"f",,Trigger)</f>
        <v>44306</v>
      </c>
      <c r="AQ707" s="101">
        <f>_xll.qlInterestRateIndexMaturity($AT$2,AP707,Trigger)</f>
        <v>44307</v>
      </c>
      <c r="AR707" s="246">
        <f>_xll.qlIndexFixing($AT$1,AO707,TRUE,_xll.ohTrigger(Trigger,Trigger1M))</f>
        <v>1.1357692156206411E-2</v>
      </c>
      <c r="AS707" s="246">
        <f>IFERROR(_xll.qlIndexFixing($AT$2,AO707,TRUE,_xll.ohTrigger(Trigger,Trigger1M)),#N/A)</f>
        <v>1.125789061749316E-2</v>
      </c>
    </row>
    <row r="708" spans="40:45" x14ac:dyDescent="0.2">
      <c r="AN708" s="102" t="s">
        <v>83</v>
      </c>
      <c r="AO708" s="101">
        <f>_xll.qlInterestRateIndexFixingDate($AT$2,AP708,Trigger)</f>
        <v>44313</v>
      </c>
      <c r="AP708" s="101">
        <f>_xll.qlCalendarAdvance(Calendar,AP707,AN708,"f",,Trigger)</f>
        <v>44313</v>
      </c>
      <c r="AQ708" s="101">
        <f>_xll.qlInterestRateIndexMaturity($AT$2,AP708,Trigger)</f>
        <v>44314</v>
      </c>
      <c r="AR708" s="246">
        <f>_xll.qlIndexFixing($AT$1,AO708,TRUE,_xll.ohTrigger(Trigger,Trigger1M))</f>
        <v>1.1400133051084893E-2</v>
      </c>
      <c r="AS708" s="246">
        <f>IFERROR(_xll.qlIndexFixing($AT$2,AO708,TRUE,_xll.ohTrigger(Trigger,Trigger1M)),#N/A)</f>
        <v>1.1301805658376907E-2</v>
      </c>
    </row>
    <row r="709" spans="40:45" x14ac:dyDescent="0.2">
      <c r="AN709" s="102" t="s">
        <v>83</v>
      </c>
      <c r="AO709" s="101">
        <f>_xll.qlInterestRateIndexFixingDate($AT$2,AP709,Trigger)</f>
        <v>44320</v>
      </c>
      <c r="AP709" s="101">
        <f>_xll.qlCalendarAdvance(Calendar,AP708,AN709,"f",,Trigger)</f>
        <v>44320</v>
      </c>
      <c r="AQ709" s="101">
        <f>_xll.qlInterestRateIndexMaturity($AT$2,AP709,Trigger)</f>
        <v>44321</v>
      </c>
      <c r="AR709" s="246">
        <f>_xll.qlIndexFixing($AT$1,AO709,TRUE,_xll.ohTrigger(Trigger,Trigger1M))</f>
        <v>1.1440947927923162E-2</v>
      </c>
      <c r="AS709" s="246">
        <f>IFERROR(_xll.qlIndexFixing($AT$2,AO709,TRUE,_xll.ohTrigger(Trigger,Trigger1M)),#N/A)</f>
        <v>1.1344283278758027E-2</v>
      </c>
    </row>
    <row r="710" spans="40:45" x14ac:dyDescent="0.2">
      <c r="AN710" s="102" t="s">
        <v>83</v>
      </c>
      <c r="AO710" s="101">
        <f>_xll.qlInterestRateIndexFixingDate($AT$2,AP710,Trigger)</f>
        <v>44327</v>
      </c>
      <c r="AP710" s="101">
        <f>_xll.qlCalendarAdvance(Calendar,AP709,AN710,"f",,Trigger)</f>
        <v>44327</v>
      </c>
      <c r="AQ710" s="101">
        <f>_xll.qlInterestRateIndexMaturity($AT$2,AP710,Trigger)</f>
        <v>44328</v>
      </c>
      <c r="AR710" s="246">
        <f>_xll.qlIndexFixing($AT$1,AO710,TRUE,_xll.ohTrigger(Trigger,Trigger1M))</f>
        <v>1.1480136786081729E-2</v>
      </c>
      <c r="AS710" s="246">
        <f>IFERROR(_xll.qlIndexFixing($AT$2,AO710,TRUE,_xll.ohTrigger(Trigger,Trigger1M)),#N/A)</f>
        <v>1.1385323477837161E-2</v>
      </c>
    </row>
    <row r="711" spans="40:45" x14ac:dyDescent="0.2">
      <c r="AN711" s="102" t="s">
        <v>83</v>
      </c>
      <c r="AO711" s="101">
        <f>_xll.qlInterestRateIndexFixingDate($AT$2,AP711,Trigger)</f>
        <v>44334</v>
      </c>
      <c r="AP711" s="101">
        <f>_xll.qlCalendarAdvance(Calendar,AP710,AN711,"f",,Trigger)</f>
        <v>44334</v>
      </c>
      <c r="AQ711" s="101">
        <f>_xll.qlInterestRateIndexMaturity($AT$2,AP711,Trigger)</f>
        <v>44335</v>
      </c>
      <c r="AR711" s="246">
        <f>_xll.qlIndexFixing($AT$1,AO711,TRUE,_xll.ohTrigger(Trigger,Trigger1M))</f>
        <v>1.1517699625080979E-2</v>
      </c>
      <c r="AS711" s="246">
        <f>IFERROR(_xll.qlIndexFixing($AT$2,AO711,TRUE,_xll.ohTrigger(Trigger,Trigger1M)),#N/A)</f>
        <v>1.1424926255294565E-2</v>
      </c>
    </row>
    <row r="712" spans="40:45" x14ac:dyDescent="0.2">
      <c r="AN712" s="102" t="s">
        <v>83</v>
      </c>
      <c r="AO712" s="101">
        <f>_xll.qlInterestRateIndexFixingDate($AT$2,AP712,Trigger)</f>
        <v>44341</v>
      </c>
      <c r="AP712" s="101">
        <f>_xll.qlCalendarAdvance(Calendar,AP711,AN712,"f",,Trigger)</f>
        <v>44341</v>
      </c>
      <c r="AQ712" s="101">
        <f>_xll.qlInterestRateIndexMaturity($AT$2,AP712,Trigger)</f>
        <v>44342</v>
      </c>
      <c r="AR712" s="246">
        <f>_xll.qlIndexFixing($AT$1,AO712,TRUE,_xll.ohTrigger(Trigger,Trigger1M))</f>
        <v>1.1553636444361359E-2</v>
      </c>
      <c r="AS712" s="246">
        <f>IFERROR(_xll.qlIndexFixing($AT$2,AO712,TRUE,_xll.ohTrigger(Trigger,Trigger1M)),#N/A)</f>
        <v>1.1463091610650622E-2</v>
      </c>
    </row>
    <row r="713" spans="40:45" x14ac:dyDescent="0.2">
      <c r="AN713" s="102" t="s">
        <v>83</v>
      </c>
      <c r="AO713" s="101">
        <f>_xll.qlInterestRateIndexFixingDate($AT$2,AP713,Trigger)</f>
        <v>44348</v>
      </c>
      <c r="AP713" s="101">
        <f>_xll.qlCalendarAdvance(Calendar,AP712,AN713,"f",,Trigger)</f>
        <v>44348</v>
      </c>
      <c r="AQ713" s="101">
        <f>_xll.qlInterestRateIndexMaturity($AT$2,AP713,Trigger)</f>
        <v>44349</v>
      </c>
      <c r="AR713" s="246">
        <f>_xll.qlIndexFixing($AT$1,AO713,TRUE,_xll.ohTrigger(Trigger,Trigger1M))</f>
        <v>1.1587947243523189E-2</v>
      </c>
      <c r="AS713" s="246">
        <f>IFERROR(_xll.qlIndexFixing($AT$2,AO713,TRUE,_xll.ohTrigger(Trigger,Trigger1M)),#N/A)</f>
        <v>1.1499819543345779E-2</v>
      </c>
    </row>
    <row r="714" spans="40:45" x14ac:dyDescent="0.2">
      <c r="AN714" s="102" t="s">
        <v>83</v>
      </c>
      <c r="AO714" s="101">
        <f>_xll.qlInterestRateIndexFixingDate($AT$2,AP714,Trigger)</f>
        <v>44355</v>
      </c>
      <c r="AP714" s="101">
        <f>_xll.qlCalendarAdvance(Calendar,AP713,AN714,"f",,Trigger)</f>
        <v>44355</v>
      </c>
      <c r="AQ714" s="101">
        <f>_xll.qlInterestRateIndexMaturity($AT$2,AP714,Trigger)</f>
        <v>44356</v>
      </c>
      <c r="AR714" s="246">
        <f>_xll.qlIndexFixing($AT$1,AO714,TRUE,_xll.ohTrigger(Trigger,Trigger1M))</f>
        <v>1.1620632022006916E-2</v>
      </c>
      <c r="AS714" s="246">
        <f>IFERROR(_xll.qlIndexFixing($AT$2,AO714,TRUE,_xll.ohTrigger(Trigger,Trigger1M)),#N/A)</f>
        <v>1.153511005314023E-2</v>
      </c>
    </row>
    <row r="715" spans="40:45" x14ac:dyDescent="0.2">
      <c r="AN715" s="102" t="s">
        <v>83</v>
      </c>
      <c r="AO715" s="101">
        <f>_xll.qlInterestRateIndexFixingDate($AT$2,AP715,Trigger)</f>
        <v>44362</v>
      </c>
      <c r="AP715" s="101">
        <f>_xll.qlCalendarAdvance(Calendar,AP714,AN715,"f",,Trigger)</f>
        <v>44362</v>
      </c>
      <c r="AQ715" s="101">
        <f>_xll.qlInterestRateIndexMaturity($AT$2,AP715,Trigger)</f>
        <v>44363</v>
      </c>
      <c r="AR715" s="246">
        <f>_xll.qlIndexFixing($AT$1,AO715,TRUE,_xll.ohTrigger(Trigger,Trigger1M))</f>
        <v>1.165169077941286E-2</v>
      </c>
      <c r="AS715" s="246">
        <f>IFERROR(_xll.qlIndexFixing($AT$2,AO715,TRUE,_xll.ohTrigger(Trigger,Trigger1M)),#N/A)</f>
        <v>1.1568963139394484E-2</v>
      </c>
    </row>
    <row r="716" spans="40:45" x14ac:dyDescent="0.2">
      <c r="AN716" s="102" t="s">
        <v>83</v>
      </c>
      <c r="AO716" s="101">
        <f>_xll.qlInterestRateIndexFixingDate($AT$2,AP716,Trigger)</f>
        <v>44369</v>
      </c>
      <c r="AP716" s="101">
        <f>_xll.qlCalendarAdvance(Calendar,AP715,AN716,"f",,Trigger)</f>
        <v>44369</v>
      </c>
      <c r="AQ716" s="101">
        <f>_xll.qlInterestRateIndexMaturity($AT$2,AP716,Trigger)</f>
        <v>44370</v>
      </c>
      <c r="AR716" s="246">
        <f>_xll.qlIndexFixing($AT$1,AO716,TRUE,_xll.ohTrigger(Trigger,Trigger1M))</f>
        <v>1.1681123515261405E-2</v>
      </c>
      <c r="AS716" s="246">
        <f>IFERROR(_xll.qlIndexFixing($AT$2,AO716,TRUE,_xll.ohTrigger(Trigger,Trigger1M)),#N/A)</f>
        <v>1.1601378801868734E-2</v>
      </c>
    </row>
    <row r="717" spans="40:45" x14ac:dyDescent="0.2">
      <c r="AN717" s="102" t="s">
        <v>83</v>
      </c>
      <c r="AO717" s="101">
        <f>_xll.qlInterestRateIndexFixingDate($AT$2,AP717,Trigger)</f>
        <v>44376</v>
      </c>
      <c r="AP717" s="101">
        <f>_xll.qlCalendarAdvance(Calendar,AP716,AN717,"f",,Trigger)</f>
        <v>44376</v>
      </c>
      <c r="AQ717" s="101">
        <f>_xll.qlInterestRateIndexMaturity($AT$2,AP717,Trigger)</f>
        <v>44377</v>
      </c>
      <c r="AR717" s="246">
        <f>_xll.qlIndexFixing($AT$1,AO717,TRUE,_xll.ohTrigger(Trigger,Trigger1M))</f>
        <v>1.1708930229312742E-2</v>
      </c>
      <c r="AS717" s="246">
        <f>IFERROR(_xll.qlIndexFixing($AT$2,AO717,TRUE,_xll.ohTrigger(Trigger,Trigger1M)),#N/A)</f>
        <v>1.1632357040003427E-2</v>
      </c>
    </row>
    <row r="718" spans="40:45" x14ac:dyDescent="0.2">
      <c r="AN718" s="102" t="s">
        <v>83</v>
      </c>
      <c r="AO718" s="101">
        <f>_xll.qlInterestRateIndexFixingDate($AT$2,AP718,Trigger)</f>
        <v>44383</v>
      </c>
      <c r="AP718" s="101">
        <f>_xll.qlCalendarAdvance(Calendar,AP717,AN718,"f",,Trigger)</f>
        <v>44383</v>
      </c>
      <c r="AQ718" s="101">
        <f>_xll.qlInterestRateIndexMaturity($AT$2,AP718,Trigger)</f>
        <v>44384</v>
      </c>
      <c r="AR718" s="246">
        <f>_xll.qlIndexFixing($AT$1,AO718,TRUE,_xll.ohTrigger(Trigger,Trigger1M))</f>
        <v>1.1735110921007319E-2</v>
      </c>
      <c r="AS718" s="246">
        <f>IFERROR(_xll.qlIndexFixing($AT$2,AO718,TRUE,_xll.ohTrigger(Trigger,Trigger1M)),#N/A)</f>
        <v>1.1661897853558756E-2</v>
      </c>
    </row>
    <row r="719" spans="40:45" x14ac:dyDescent="0.2">
      <c r="AN719" s="102" t="s">
        <v>83</v>
      </c>
      <c r="AO719" s="101">
        <f>_xll.qlInterestRateIndexFixingDate($AT$2,AP719,Trigger)</f>
        <v>44390</v>
      </c>
      <c r="AP719" s="101">
        <f>_xll.qlCalendarAdvance(Calendar,AP718,AN719,"f",,Trigger)</f>
        <v>44390</v>
      </c>
      <c r="AQ719" s="101">
        <f>_xll.qlInterestRateIndexMaturity($AT$2,AP719,Trigger)</f>
        <v>44391</v>
      </c>
      <c r="AR719" s="246">
        <f>_xll.qlIndexFixing($AT$1,AO719,TRUE,_xll.ohTrigger(Trigger,Trigger1M))</f>
        <v>1.1759665590105328E-2</v>
      </c>
      <c r="AS719" s="246">
        <f>IFERROR(_xll.qlIndexFixing($AT$2,AO719,TRUE,_xll.ohTrigger(Trigger,Trigger1M)),#N/A)</f>
        <v>1.1690001242214976E-2</v>
      </c>
    </row>
    <row r="720" spans="40:45" x14ac:dyDescent="0.2">
      <c r="AN720" s="102" t="s">
        <v>83</v>
      </c>
      <c r="AO720" s="101">
        <f>_xll.qlInterestRateIndexFixingDate($AT$2,AP720,Trigger)</f>
        <v>44397</v>
      </c>
      <c r="AP720" s="101">
        <f>_xll.qlCalendarAdvance(Calendar,AP719,AN720,"f",,Trigger)</f>
        <v>44397</v>
      </c>
      <c r="AQ720" s="101">
        <f>_xll.qlInterestRateIndexMaturity($AT$2,AP720,Trigger)</f>
        <v>44398</v>
      </c>
      <c r="AR720" s="246">
        <f>_xll.qlIndexFixing($AT$1,AO720,TRUE,_xll.ohTrigger(Trigger,Trigger1M))</f>
        <v>1.1782594236287025E-2</v>
      </c>
      <c r="AS720" s="246">
        <f>IFERROR(_xll.qlIndexFixing($AT$2,AO720,TRUE,_xll.ohTrigger(Trigger,Trigger1M)),#N/A)</f>
        <v>1.171666720549247E-2</v>
      </c>
    </row>
    <row r="721" spans="40:45" x14ac:dyDescent="0.2">
      <c r="AN721" s="102" t="s">
        <v>83</v>
      </c>
      <c r="AO721" s="101">
        <f>_xll.qlInterestRateIndexFixingDate($AT$2,AP721,Trigger)</f>
        <v>44404</v>
      </c>
      <c r="AP721" s="101">
        <f>_xll.qlCalendarAdvance(Calendar,AP720,AN721,"f",,Trigger)</f>
        <v>44404</v>
      </c>
      <c r="AQ721" s="101">
        <f>_xll.qlInterestRateIndexMaturity($AT$2,AP721,Trigger)</f>
        <v>44405</v>
      </c>
      <c r="AR721" s="246">
        <f>_xll.qlIndexFixing($AT$1,AO721,TRUE,_xll.ohTrigger(Trigger,Trigger1M))</f>
        <v>1.1817651677157315E-2</v>
      </c>
      <c r="AS721" s="246">
        <f>IFERROR(_xll.qlIndexFixing($AT$2,AO721,TRUE,_xll.ohTrigger(Trigger,Trigger1M)),#N/A)</f>
        <v>1.1755608904158166E-2</v>
      </c>
    </row>
    <row r="722" spans="40:45" x14ac:dyDescent="0.2">
      <c r="AN722" s="102" t="s">
        <v>83</v>
      </c>
      <c r="AO722" s="101">
        <f>_xll.qlInterestRateIndexFixingDate($AT$2,AP722,Trigger)</f>
        <v>44411</v>
      </c>
      <c r="AP722" s="101">
        <f>_xll.qlCalendarAdvance(Calendar,AP721,AN722,"f",,Trigger)</f>
        <v>44411</v>
      </c>
      <c r="AQ722" s="101">
        <f>_xll.qlInterestRateIndexMaturity($AT$2,AP722,Trigger)</f>
        <v>44412</v>
      </c>
      <c r="AR722" s="246">
        <f>_xll.qlIndexFixing($AT$1,AO722,TRUE,_xll.ohTrigger(Trigger,Trigger1M))</f>
        <v>1.1901753181877694E-2</v>
      </c>
      <c r="AS722" s="246">
        <f>IFERROR(_xll.qlIndexFixing($AT$2,AO722,TRUE,_xll.ohTrigger(Trigger,Trigger1M)),#N/A)</f>
        <v>1.184342664963367E-2</v>
      </c>
    </row>
    <row r="723" spans="40:45" x14ac:dyDescent="0.2">
      <c r="AN723" s="102" t="s">
        <v>83</v>
      </c>
      <c r="AO723" s="101">
        <f>_xll.qlInterestRateIndexFixingDate($AT$2,AP723,Trigger)</f>
        <v>44418</v>
      </c>
      <c r="AP723" s="101">
        <f>_xll.qlCalendarAdvance(Calendar,AP722,AN723,"f",,Trigger)</f>
        <v>44418</v>
      </c>
      <c r="AQ723" s="101">
        <f>_xll.qlInterestRateIndexMaturity($AT$2,AP723,Trigger)</f>
        <v>44419</v>
      </c>
      <c r="AR723" s="246">
        <f>_xll.qlIndexFixing($AT$1,AO723,TRUE,_xll.ohTrigger(Trigger,Trigger1M))</f>
        <v>1.1984619517830808E-2</v>
      </c>
      <c r="AS723" s="246">
        <f>IFERROR(_xll.qlIndexFixing($AT$2,AO723,TRUE,_xll.ohTrigger(Trigger,Trigger1M)),#N/A)</f>
        <v>1.1929859826009803E-2</v>
      </c>
    </row>
    <row r="724" spans="40:45" x14ac:dyDescent="0.2">
      <c r="AN724" s="102" t="s">
        <v>83</v>
      </c>
      <c r="AO724" s="101">
        <f>_xll.qlInterestRateIndexFixingDate($AT$2,AP724,Trigger)</f>
        <v>44425</v>
      </c>
      <c r="AP724" s="101">
        <f>_xll.qlCalendarAdvance(Calendar,AP723,AN724,"f",,Trigger)</f>
        <v>44425</v>
      </c>
      <c r="AQ724" s="101">
        <f>_xll.qlInterestRateIndexMaturity($AT$2,AP724,Trigger)</f>
        <v>44426</v>
      </c>
      <c r="AR724" s="246">
        <f>_xll.qlIndexFixing($AT$1,AO724,TRUE,_xll.ohTrigger(Trigger,Trigger1M))</f>
        <v>1.2066250684137358E-2</v>
      </c>
      <c r="AS724" s="246">
        <f>IFERROR(_xll.qlIndexFixing($AT$2,AO724,TRUE,_xll.ohTrigger(Trigger,Trigger1M)),#N/A)</f>
        <v>1.2014908432167459E-2</v>
      </c>
    </row>
    <row r="725" spans="40:45" x14ac:dyDescent="0.2">
      <c r="AN725" s="102" t="s">
        <v>83</v>
      </c>
      <c r="AO725" s="101">
        <f>_xll.qlInterestRateIndexFixingDate($AT$2,AP725,Trigger)</f>
        <v>44432</v>
      </c>
      <c r="AP725" s="101">
        <f>_xll.qlCalendarAdvance(Calendar,AP724,AN725,"f",,Trigger)</f>
        <v>44432</v>
      </c>
      <c r="AQ725" s="101">
        <f>_xll.qlInterestRateIndexMaturity($AT$2,AP725,Trigger)</f>
        <v>44433</v>
      </c>
      <c r="AR725" s="246">
        <f>_xll.qlIndexFixing($AT$1,AO725,TRUE,_xll.ohTrigger(Trigger,Trigger1M))</f>
        <v>1.2146646680077922E-2</v>
      </c>
      <c r="AS725" s="246">
        <f>IFERROR(_xll.qlIndexFixing($AT$2,AO725,TRUE,_xll.ohTrigger(Trigger,Trigger1M)),#N/A)</f>
        <v>1.2098572467227342E-2</v>
      </c>
    </row>
    <row r="726" spans="40:45" x14ac:dyDescent="0.2">
      <c r="AN726" s="102" t="s">
        <v>83</v>
      </c>
      <c r="AO726" s="101">
        <f>_xll.qlInterestRateIndexFixingDate($AT$2,AP726,Trigger)</f>
        <v>44439</v>
      </c>
      <c r="AP726" s="101">
        <f>_xll.qlCalendarAdvance(Calendar,AP725,AN726,"f",,Trigger)</f>
        <v>44439</v>
      </c>
      <c r="AQ726" s="101">
        <f>_xll.qlInterestRateIndexMaturity($AT$2,AP726,Trigger)</f>
        <v>44440</v>
      </c>
      <c r="AR726" s="246">
        <f>_xll.qlIndexFixing($AT$1,AO726,TRUE,_xll.ohTrigger(Trigger,Trigger1M))</f>
        <v>1.2225807504773201E-2</v>
      </c>
      <c r="AS726" s="246">
        <f>IFERROR(_xll.qlIndexFixing($AT$2,AO726,TRUE,_xll.ohTrigger(Trigger,Trigger1M)),#N/A)</f>
        <v>1.2180851930230219E-2</v>
      </c>
    </row>
    <row r="727" spans="40:45" x14ac:dyDescent="0.2">
      <c r="AN727" s="102" t="s">
        <v>83</v>
      </c>
      <c r="AO727" s="101">
        <f>_xll.qlInterestRateIndexFixingDate($AT$2,AP727,Trigger)</f>
        <v>44446</v>
      </c>
      <c r="AP727" s="101">
        <f>_xll.qlCalendarAdvance(Calendar,AP726,AN727,"f",,Trigger)</f>
        <v>44446</v>
      </c>
      <c r="AQ727" s="101">
        <f>_xll.qlInterestRateIndexMaturity($AT$2,AP727,Trigger)</f>
        <v>44447</v>
      </c>
      <c r="AR727" s="246">
        <f>_xll.qlIndexFixing($AT$1,AO727,TRUE,_xll.ohTrigger(Trigger,Trigger1M))</f>
        <v>1.2303733157423835E-2</v>
      </c>
      <c r="AS727" s="246">
        <f>IFERROR(_xll.qlIndexFixing($AT$2,AO727,TRUE,_xll.ohTrigger(Trigger,Trigger1M)),#N/A)</f>
        <v>1.2261746820136921E-2</v>
      </c>
    </row>
    <row r="728" spans="40:45" x14ac:dyDescent="0.2">
      <c r="AN728" s="102" t="s">
        <v>83</v>
      </c>
      <c r="AO728" s="101">
        <f>_xll.qlInterestRateIndexFixingDate($AT$2,AP728,Trigger)</f>
        <v>44453</v>
      </c>
      <c r="AP728" s="101">
        <f>_xll.qlCalendarAdvance(Calendar,AP727,AN728,"f",,Trigger)</f>
        <v>44453</v>
      </c>
      <c r="AQ728" s="101">
        <f>_xll.qlInterestRateIndexMaturity($AT$2,AP728,Trigger)</f>
        <v>44454</v>
      </c>
      <c r="AR728" s="246">
        <f>_xll.qlIndexFixing($AT$1,AO728,TRUE,_xll.ohTrigger(Trigger,Trigger1M))</f>
        <v>1.2380423637150528E-2</v>
      </c>
      <c r="AS728" s="246">
        <f>IFERROR(_xll.qlIndexFixing($AT$2,AO728,TRUE,_xll.ohTrigger(Trigger,Trigger1M)),#N/A)</f>
        <v>1.2341257136068151E-2</v>
      </c>
    </row>
    <row r="729" spans="40:45" x14ac:dyDescent="0.2">
      <c r="AN729" s="102" t="s">
        <v>83</v>
      </c>
      <c r="AO729" s="101">
        <f>_xll.qlInterestRateIndexFixingDate($AT$2,AP729,Trigger)</f>
        <v>44460</v>
      </c>
      <c r="AP729" s="101">
        <f>_xll.qlCalendarAdvance(Calendar,AP728,AN729,"f",,Trigger)</f>
        <v>44460</v>
      </c>
      <c r="AQ729" s="101">
        <f>_xll.qlInterestRateIndexMaturity($AT$2,AP729,Trigger)</f>
        <v>44461</v>
      </c>
      <c r="AR729" s="246">
        <f>_xll.qlIndexFixing($AT$1,AO729,TRUE,_xll.ohTrigger(Trigger,Trigger1M))</f>
        <v>1.2455878943313792E-2</v>
      </c>
      <c r="AS729" s="246">
        <f>IFERROR(_xll.qlIndexFixing($AT$2,AO729,TRUE,_xll.ohTrigger(Trigger,Trigger1M)),#N/A)</f>
        <v>1.2419382877064677E-2</v>
      </c>
    </row>
    <row r="730" spans="40:45" x14ac:dyDescent="0.2">
      <c r="AN730" s="102" t="s">
        <v>83</v>
      </c>
      <c r="AO730" s="101">
        <f>_xll.qlInterestRateIndexFixingDate($AT$2,AP730,Trigger)</f>
        <v>44467</v>
      </c>
      <c r="AP730" s="101">
        <f>_xll.qlCalendarAdvance(Calendar,AP729,AN730,"f",,Trigger)</f>
        <v>44467</v>
      </c>
      <c r="AQ730" s="101">
        <f>_xll.qlInterestRateIndexMaturity($AT$2,AP730,Trigger)</f>
        <v>44468</v>
      </c>
      <c r="AR730" s="246">
        <f>_xll.qlIndexFixing($AT$1,AO730,TRUE,_xll.ohTrigger(Trigger,Trigger1M))</f>
        <v>1.2530099075034329E-2</v>
      </c>
      <c r="AS730" s="246">
        <f>IFERROR(_xll.qlIndexFixing($AT$2,AO730,TRUE,_xll.ohTrigger(Trigger,Trigger1M)),#N/A)</f>
        <v>1.2496124042327139E-2</v>
      </c>
    </row>
    <row r="731" spans="40:45" x14ac:dyDescent="0.2">
      <c r="AN731" s="102" t="s">
        <v>83</v>
      </c>
      <c r="AO731" s="101">
        <f>_xll.qlInterestRateIndexFixingDate($AT$2,AP731,Trigger)</f>
        <v>44474</v>
      </c>
      <c r="AP731" s="101">
        <f>_xll.qlCalendarAdvance(Calendar,AP730,AN731,"f",,Trigger)</f>
        <v>44474</v>
      </c>
      <c r="AQ731" s="101">
        <f>_xll.qlInterestRateIndexMaturity($AT$2,AP731,Trigger)</f>
        <v>44475</v>
      </c>
      <c r="AR731" s="246">
        <f>_xll.qlIndexFixing($AT$1,AO731,TRUE,_xll.ohTrigger(Trigger,Trigger1M))</f>
        <v>1.2603084031592715E-2</v>
      </c>
      <c r="AS731" s="246">
        <f>IFERROR(_xll.qlIndexFixing($AT$2,AO731,TRUE,_xll.ohTrigger(Trigger,Trigger1M)),#N/A)</f>
        <v>1.2571480630816367E-2</v>
      </c>
    </row>
    <row r="732" spans="40:45" x14ac:dyDescent="0.2">
      <c r="AN732" s="102" t="s">
        <v>83</v>
      </c>
      <c r="AO732" s="101">
        <f>_xll.qlInterestRateIndexFixingDate($AT$2,AP732,Trigger)</f>
        <v>44481</v>
      </c>
      <c r="AP732" s="101">
        <f>_xll.qlCalendarAdvance(Calendar,AP731,AN732,"f",,Trigger)</f>
        <v>44481</v>
      </c>
      <c r="AQ732" s="101">
        <f>_xll.qlInterestRateIndexMaturity($AT$2,AP732,Trigger)</f>
        <v>44482</v>
      </c>
      <c r="AR732" s="246">
        <f>_xll.qlIndexFixing($AT$1,AO732,TRUE,_xll.ohTrigger(Trigger,Trigger1M))</f>
        <v>1.267483381218959E-2</v>
      </c>
      <c r="AS732" s="246">
        <f>IFERROR(_xll.qlIndexFixing($AT$2,AO732,TRUE,_xll.ohTrigger(Trigger,Trigger1M)),#N/A)</f>
        <v>1.2645452641812938E-2</v>
      </c>
    </row>
    <row r="733" spans="40:45" x14ac:dyDescent="0.2">
      <c r="AN733" s="102" t="s">
        <v>83</v>
      </c>
      <c r="AO733" s="101">
        <f>_xll.qlInterestRateIndexFixingDate($AT$2,AP733,Trigger)</f>
        <v>44488</v>
      </c>
      <c r="AP733" s="101">
        <f>_xll.qlCalendarAdvance(Calendar,AP732,AN733,"f",,Trigger)</f>
        <v>44488</v>
      </c>
      <c r="AQ733" s="101">
        <f>_xll.qlInterestRateIndexMaturity($AT$2,AP733,Trigger)</f>
        <v>44489</v>
      </c>
      <c r="AR733" s="246">
        <f>_xll.qlIndexFixing($AT$1,AO733,TRUE,_xll.ohTrigger(Trigger,Trigger1M))</f>
        <v>1.2745348416105529E-2</v>
      </c>
      <c r="AS733" s="246">
        <f>IFERROR(_xll.qlIndexFixing($AT$2,AO733,TRUE,_xll.ohTrigger(Trigger,Trigger1M)),#N/A)</f>
        <v>1.2718040074437553E-2</v>
      </c>
    </row>
    <row r="734" spans="40:45" x14ac:dyDescent="0.2">
      <c r="AN734" s="102" t="s">
        <v>83</v>
      </c>
      <c r="AO734" s="101">
        <f>_xll.qlInterestRateIndexFixingDate($AT$2,AP734,Trigger)</f>
        <v>44495</v>
      </c>
      <c r="AP734" s="101">
        <f>_xll.qlCalendarAdvance(Calendar,AP733,AN734,"f",,Trigger)</f>
        <v>44495</v>
      </c>
      <c r="AQ734" s="101">
        <f>_xll.qlInterestRateIndexMaturity($AT$2,AP734,Trigger)</f>
        <v>44496</v>
      </c>
      <c r="AR734" s="246">
        <f>_xll.qlIndexFixing($AT$1,AO734,TRUE,_xll.ohTrigger(Trigger,Trigger1M))</f>
        <v>1.2814627842701043E-2</v>
      </c>
      <c r="AS734" s="246">
        <f>IFERROR(_xll.qlIndexFixing($AT$2,AO734,TRUE,_xll.ohTrigger(Trigger,Trigger1M)),#N/A)</f>
        <v>1.2789242927810918E-2</v>
      </c>
    </row>
    <row r="735" spans="40:45" x14ac:dyDescent="0.2">
      <c r="AN735" s="102" t="s">
        <v>83</v>
      </c>
      <c r="AO735" s="101">
        <f>_xll.qlInterestRateIndexFixingDate($AT$2,AP735,Trigger)</f>
        <v>44502</v>
      </c>
      <c r="AP735" s="101">
        <f>_xll.qlCalendarAdvance(Calendar,AP734,AN735,"f",,Trigger)</f>
        <v>44502</v>
      </c>
      <c r="AQ735" s="101">
        <f>_xll.qlInterestRateIndexMaturity($AT$2,AP735,Trigger)</f>
        <v>44503</v>
      </c>
      <c r="AR735" s="246">
        <f>_xll.qlIndexFixing($AT$1,AO735,TRUE,_xll.ohTrigger(Trigger,Trigger1M))</f>
        <v>1.28826720910169E-2</v>
      </c>
      <c r="AS735" s="246">
        <f>IFERROR(_xll.qlIndexFixing($AT$2,AO735,TRUE,_xll.ohTrigger(Trigger,Trigger1M)),#N/A)</f>
        <v>1.2859061201053734E-2</v>
      </c>
    </row>
    <row r="736" spans="40:45" x14ac:dyDescent="0.2">
      <c r="AN736" s="102" t="s">
        <v>83</v>
      </c>
      <c r="AO736" s="101">
        <f>_xll.qlInterestRateIndexFixingDate($AT$2,AP736,Trigger)</f>
        <v>44509</v>
      </c>
      <c r="AP736" s="101">
        <f>_xll.qlCalendarAdvance(Calendar,AP735,AN736,"f",,Trigger)</f>
        <v>44509</v>
      </c>
      <c r="AQ736" s="101">
        <f>_xll.qlInterestRateIndexMaturity($AT$2,AP736,Trigger)</f>
        <v>44510</v>
      </c>
      <c r="AR736" s="246">
        <f>_xll.qlIndexFixing($AT$1,AO736,TRUE,_xll.ohTrigger(Trigger,Trigger1M))</f>
        <v>1.294948116065342E-2</v>
      </c>
      <c r="AS736" s="246">
        <f>IFERROR(_xll.qlIndexFixing($AT$2,AO736,TRUE,_xll.ohTrigger(Trigger,Trigger1M)),#N/A)</f>
        <v>1.2927494893446578E-2</v>
      </c>
    </row>
    <row r="737" spans="40:45" x14ac:dyDescent="0.2">
      <c r="AN737" s="102" t="s">
        <v>83</v>
      </c>
      <c r="AO737" s="101">
        <f>_xll.qlInterestRateIndexFixingDate($AT$2,AP737,Trigger)</f>
        <v>44516</v>
      </c>
      <c r="AP737" s="101">
        <f>_xll.qlCalendarAdvance(Calendar,AP736,AN737,"f",,Trigger)</f>
        <v>44516</v>
      </c>
      <c r="AQ737" s="101">
        <f>_xll.qlInterestRateIndexMaturity($AT$2,AP737,Trigger)</f>
        <v>44517</v>
      </c>
      <c r="AR737" s="246">
        <f>_xll.qlIndexFixing($AT$1,AO737,TRUE,_xll.ohTrigger(Trigger,Trigger1M))</f>
        <v>1.3015055050811242E-2</v>
      </c>
      <c r="AS737" s="246">
        <f>IFERROR(_xll.qlIndexFixing($AT$2,AO737,TRUE,_xll.ohTrigger(Trigger,Trigger1M)),#N/A)</f>
        <v>1.2994544004270026E-2</v>
      </c>
    </row>
    <row r="738" spans="40:45" x14ac:dyDescent="0.2">
      <c r="AN738" s="102" t="s">
        <v>83</v>
      </c>
      <c r="AO738" s="101">
        <f>_xll.qlInterestRateIndexFixingDate($AT$2,AP738,Trigger)</f>
        <v>44523</v>
      </c>
      <c r="AP738" s="101">
        <f>_xll.qlCalendarAdvance(Calendar,AP737,AN738,"f",,Trigger)</f>
        <v>44523</v>
      </c>
      <c r="AQ738" s="101">
        <f>_xll.qlInterestRateIndexMaturity($AT$2,AP738,Trigger)</f>
        <v>44524</v>
      </c>
      <c r="AR738" s="246">
        <f>_xll.qlIndexFixing($AT$1,AO738,TRUE,_xll.ohTrigger(Trigger,Trigger1M))</f>
        <v>1.3079393760691005E-2</v>
      </c>
      <c r="AS738" s="246">
        <f>IFERROR(_xll.qlIndexFixing($AT$2,AO738,TRUE,_xll.ohTrigger(Trigger,Trigger1M)),#N/A)</f>
        <v>1.3060208532564843E-2</v>
      </c>
    </row>
    <row r="739" spans="40:45" x14ac:dyDescent="0.2">
      <c r="AN739" s="102" t="s">
        <v>83</v>
      </c>
      <c r="AO739" s="101">
        <f>_xll.qlInterestRateIndexFixingDate($AT$2,AP739,Trigger)</f>
        <v>44530</v>
      </c>
      <c r="AP739" s="101">
        <f>_xll.qlCalendarAdvance(Calendar,AP738,AN739,"f",,Trigger)</f>
        <v>44530</v>
      </c>
      <c r="AQ739" s="101">
        <f>_xll.qlInterestRateIndexMaturity($AT$2,AP739,Trigger)</f>
        <v>44531</v>
      </c>
      <c r="AR739" s="246">
        <f>_xll.qlIndexFixing($AT$1,AO739,TRUE,_xll.ohTrigger(Trigger,Trigger1M))</f>
        <v>1.3142497289813093E-2</v>
      </c>
      <c r="AS739" s="246">
        <f>IFERROR(_xll.qlIndexFixing($AT$2,AO739,TRUE,_xll.ohTrigger(Trigger,Trigger1M)),#N/A)</f>
        <v>1.3124488477691543E-2</v>
      </c>
    </row>
    <row r="740" spans="40:45" x14ac:dyDescent="0.2">
      <c r="AN740" s="102" t="s">
        <v>83</v>
      </c>
      <c r="AO740" s="101">
        <f>_xll.qlInterestRateIndexFixingDate($AT$2,AP740,Trigger)</f>
        <v>44537</v>
      </c>
      <c r="AP740" s="101">
        <f>_xll.qlCalendarAdvance(Calendar,AP739,AN740,"f",,Trigger)</f>
        <v>44537</v>
      </c>
      <c r="AQ740" s="101">
        <f>_xll.qlInterestRateIndexMaturity($AT$2,AP740,Trigger)</f>
        <v>44538</v>
      </c>
      <c r="AR740" s="246">
        <f>_xll.qlIndexFixing($AT$1,AO740,TRUE,_xll.ohTrigger(Trigger,Trigger1M))</f>
        <v>1.3204365637378146E-2</v>
      </c>
      <c r="AS740" s="246">
        <f>IFERROR(_xll.qlIndexFixing($AT$2,AO740,TRUE,_xll.ohTrigger(Trigger,Trigger1M)),#N/A)</f>
        <v>1.3187383838850764E-2</v>
      </c>
    </row>
    <row r="741" spans="40:45" x14ac:dyDescent="0.2">
      <c r="AN741" s="102" t="s">
        <v>83</v>
      </c>
      <c r="AO741" s="101">
        <f>_xll.qlInterestRateIndexFixingDate($AT$2,AP741,Trigger)</f>
        <v>44544</v>
      </c>
      <c r="AP741" s="101">
        <f>_xll.qlCalendarAdvance(Calendar,AP740,AN741,"f",,Trigger)</f>
        <v>44544</v>
      </c>
      <c r="AQ741" s="101">
        <f>_xll.qlInterestRateIndexMaturity($AT$2,AP741,Trigger)</f>
        <v>44545</v>
      </c>
      <c r="AR741" s="246">
        <f>_xll.qlIndexFixing($AT$1,AO741,TRUE,_xll.ohTrigger(Trigger,Trigger1M))</f>
        <v>1.3264998802826611E-2</v>
      </c>
      <c r="AS741" s="246">
        <f>IFERROR(_xll.qlIndexFixing($AT$2,AO741,TRUE,_xll.ohTrigger(Trigger,Trigger1M)),#N/A)</f>
        <v>1.3248894615403017E-2</v>
      </c>
    </row>
    <row r="742" spans="40:45" x14ac:dyDescent="0.2">
      <c r="AN742" s="102" t="s">
        <v>83</v>
      </c>
      <c r="AO742" s="101">
        <f>_xll.qlInterestRateIndexFixingDate($AT$2,AP742,Trigger)</f>
        <v>44551</v>
      </c>
      <c r="AP742" s="101">
        <f>_xll.qlCalendarAdvance(Calendar,AP741,AN742,"f",,Trigger)</f>
        <v>44551</v>
      </c>
      <c r="AQ742" s="101">
        <f>_xll.qlInterestRateIndexMaturity($AT$2,AP742,Trigger)</f>
        <v>44552</v>
      </c>
      <c r="AR742" s="246">
        <f>_xll.qlIndexFixing($AT$1,AO742,TRUE,_xll.ohTrigger(Trigger,Trigger1M))</f>
        <v>1.3324396785598935E-2</v>
      </c>
      <c r="AS742" s="246">
        <f>IFERROR(_xll.qlIndexFixing($AT$2,AO742,TRUE,_xll.ohTrigger(Trigger,Trigger1M)),#N/A)</f>
        <v>1.3309020806548943E-2</v>
      </c>
    </row>
    <row r="743" spans="40:45" x14ac:dyDescent="0.2">
      <c r="AN743" s="102" t="s">
        <v>83</v>
      </c>
      <c r="AO743" s="101">
        <f>_xll.qlInterestRateIndexFixingDate($AT$2,AP743,Trigger)</f>
        <v>44558</v>
      </c>
      <c r="AP743" s="101">
        <f>_xll.qlCalendarAdvance(Calendar,AP742,AN743,"f",,Trigger)</f>
        <v>44558</v>
      </c>
      <c r="AQ743" s="101">
        <f>_xll.qlInterestRateIndexMaturity($AT$2,AP743,Trigger)</f>
        <v>44559</v>
      </c>
      <c r="AR743" s="246">
        <f>_xll.qlIndexFixing($AT$1,AO743,TRUE,_xll.ohTrigger(Trigger,Trigger1M))</f>
        <v>1.3382559584975695E-2</v>
      </c>
      <c r="AS743" s="246">
        <f>IFERROR(_xll.qlIndexFixing($AT$2,AO743,TRUE,_xll.ohTrigger(Trigger,Trigger1M)),#N/A)</f>
        <v>1.3367762411649053E-2</v>
      </c>
    </row>
    <row r="744" spans="40:45" x14ac:dyDescent="0.2">
      <c r="AN744" s="102" t="s">
        <v>83</v>
      </c>
      <c r="AO744" s="101">
        <f>_xll.qlInterestRateIndexFixingDate($AT$2,AP744,Trigger)</f>
        <v>44565</v>
      </c>
      <c r="AP744" s="101">
        <f>_xll.qlCalendarAdvance(Calendar,AP743,AN744,"f",,Trigger)</f>
        <v>44565</v>
      </c>
      <c r="AQ744" s="101">
        <f>_xll.qlInterestRateIndexMaturity($AT$2,AP744,Trigger)</f>
        <v>44566</v>
      </c>
      <c r="AR744" s="246">
        <f>_xll.qlIndexFixing($AT$1,AO744,TRUE,_xll.ohTrigger(Trigger,Trigger1M))</f>
        <v>1.3439487200397338E-2</v>
      </c>
      <c r="AS744" s="246">
        <f>IFERROR(_xll.qlIndexFixing($AT$2,AO744,TRUE,_xll.ohTrigger(Trigger,Trigger1M)),#N/A)</f>
        <v>1.3425119429983923E-2</v>
      </c>
    </row>
    <row r="745" spans="40:45" x14ac:dyDescent="0.2">
      <c r="AN745" s="102" t="s">
        <v>83</v>
      </c>
      <c r="AO745" s="101">
        <f>_xll.qlInterestRateIndexFixingDate($AT$2,AP745,Trigger)</f>
        <v>44572</v>
      </c>
      <c r="AP745" s="101">
        <f>_xll.qlCalendarAdvance(Calendar,AP744,AN745,"f",,Trigger)</f>
        <v>44572</v>
      </c>
      <c r="AQ745" s="101">
        <f>_xll.qlInterestRateIndexMaturity($AT$2,AP745,Trigger)</f>
        <v>44573</v>
      </c>
      <c r="AR745" s="246">
        <f>_xll.qlIndexFixing($AT$1,AO745,TRUE,_xll.ohTrigger(Trigger,Trigger1M))</f>
        <v>1.3495179631224374E-2</v>
      </c>
      <c r="AS745" s="246">
        <f>IFERROR(_xll.qlIndexFixing($AT$2,AO745,TRUE,_xll.ohTrigger(Trigger,Trigger1M)),#N/A)</f>
        <v>1.3481091860993999E-2</v>
      </c>
    </row>
    <row r="746" spans="40:45" x14ac:dyDescent="0.2">
      <c r="AN746" s="102" t="s">
        <v>83</v>
      </c>
      <c r="AO746" s="101">
        <f>_xll.qlInterestRateIndexFixingDate($AT$2,AP746,Trigger)</f>
        <v>44579</v>
      </c>
      <c r="AP746" s="101">
        <f>_xll.qlCalendarAdvance(Calendar,AP745,AN746,"f",,Trigger)</f>
        <v>44579</v>
      </c>
      <c r="AQ746" s="101">
        <f>_xll.qlInterestRateIndexMaturity($AT$2,AP746,Trigger)</f>
        <v>44580</v>
      </c>
      <c r="AR746" s="246">
        <f>_xll.qlIndexFixing($AT$1,AO746,TRUE,_xll.ohTrigger(Trigger,Trigger1M))</f>
        <v>1.3549636876897253E-2</v>
      </c>
      <c r="AS746" s="246">
        <f>IFERROR(_xll.qlIndexFixing($AT$2,AO746,TRUE,_xll.ohTrigger(Trigger,Trigger1M)),#N/A)</f>
        <v>1.3535679703879921E-2</v>
      </c>
    </row>
    <row r="747" spans="40:45" x14ac:dyDescent="0.2">
      <c r="AN747" s="102" t="s">
        <v>83</v>
      </c>
      <c r="AO747" s="101">
        <f>_xll.qlInterestRateIndexFixingDate($AT$2,AP747,Trigger)</f>
        <v>44586</v>
      </c>
      <c r="AP747" s="101">
        <f>_xll.qlCalendarAdvance(Calendar,AP746,AN747,"f",,Trigger)</f>
        <v>44586</v>
      </c>
      <c r="AQ747" s="101">
        <f>_xll.qlInterestRateIndexMaturity($AT$2,AP747,Trigger)</f>
        <v>44587</v>
      </c>
      <c r="AR747" s="246">
        <f>_xll.qlIndexFixing($AT$1,AO747,TRUE,_xll.ohTrigger(Trigger,Trigger1M))</f>
        <v>1.3602858937016293E-2</v>
      </c>
      <c r="AS747" s="246">
        <f>IFERROR(_xll.qlIndexFixing($AT$2,AO747,TRUE,_xll.ohTrigger(Trigger,Trigger1M)),#N/A)</f>
        <v>1.3588882958082138E-2</v>
      </c>
    </row>
    <row r="748" spans="40:45" x14ac:dyDescent="0.2">
      <c r="AN748" s="102" t="s">
        <v>83</v>
      </c>
      <c r="AO748" s="101">
        <f>_xll.qlInterestRateIndexFixingDate($AT$2,AP748,Trigger)</f>
        <v>44593</v>
      </c>
      <c r="AP748" s="101">
        <f>_xll.qlCalendarAdvance(Calendar,AP747,AN748,"f",,Trigger)</f>
        <v>44593</v>
      </c>
      <c r="AQ748" s="101">
        <f>_xll.qlInterestRateIndexMaturity($AT$2,AP748,Trigger)</f>
        <v>44594</v>
      </c>
      <c r="AR748" s="246">
        <f>_xll.qlIndexFixing($AT$1,AO748,TRUE,_xll.ohTrigger(Trigger,Trigger1M))</f>
        <v>1.3654845810862071E-2</v>
      </c>
      <c r="AS748" s="246">
        <f>IFERROR(_xll.qlIndexFixing($AT$2,AO748,TRUE,_xll.ohTrigger(Trigger,Trigger1M)),#N/A)</f>
        <v>1.3640701623041096E-2</v>
      </c>
    </row>
    <row r="749" spans="40:45" x14ac:dyDescent="0.2">
      <c r="AN749" s="102" t="s">
        <v>83</v>
      </c>
      <c r="AO749" s="101">
        <f>_xll.qlInterestRateIndexFixingDate($AT$2,AP749,Trigger)</f>
        <v>44600</v>
      </c>
      <c r="AP749" s="101">
        <f>_xll.qlCalendarAdvance(Calendar,AP748,AN749,"f",,Trigger)</f>
        <v>44600</v>
      </c>
      <c r="AQ749" s="101">
        <f>_xll.qlInterestRateIndexMaturity($AT$2,AP749,Trigger)</f>
        <v>44601</v>
      </c>
      <c r="AR749" s="246">
        <f>_xll.qlIndexFixing($AT$1,AO749,TRUE,_xll.ohTrigger(Trigger,Trigger1M))</f>
        <v>1.3705597497954969E-2</v>
      </c>
      <c r="AS749" s="246">
        <f>IFERROR(_xll.qlIndexFixing($AT$2,AO749,TRUE,_xll.ohTrigger(Trigger,Trigger1M)),#N/A)</f>
        <v>1.3691135698037371E-2</v>
      </c>
    </row>
    <row r="750" spans="40:45" x14ac:dyDescent="0.2">
      <c r="AN750" s="102" t="s">
        <v>83</v>
      </c>
      <c r="AO750" s="101">
        <f>_xll.qlInterestRateIndexFixingDate($AT$2,AP750,Trigger)</f>
        <v>44607</v>
      </c>
      <c r="AP750" s="101">
        <f>_xll.qlCalendarAdvance(Calendar,AP749,AN750,"f",,Trigger)</f>
        <v>44607</v>
      </c>
      <c r="AQ750" s="101">
        <f>_xll.qlInterestRateIndexMaturity($AT$2,AP750,Trigger)</f>
        <v>44608</v>
      </c>
      <c r="AR750" s="246">
        <f>_xll.qlIndexFixing($AT$1,AO750,TRUE,_xll.ohTrigger(Trigger,Trigger1M))</f>
        <v>1.3755113997735435E-2</v>
      </c>
      <c r="AS750" s="246">
        <f>IFERROR(_xll.qlIndexFixing($AT$2,AO750,TRUE,_xll.ohTrigger(Trigger,Trigger1M)),#N/A)</f>
        <v>1.3740185182671283E-2</v>
      </c>
    </row>
    <row r="751" spans="40:45" x14ac:dyDescent="0.2">
      <c r="AN751" s="102" t="s">
        <v>83</v>
      </c>
      <c r="AO751" s="101">
        <f>_xll.qlInterestRateIndexFixingDate($AT$2,AP751,Trigger)</f>
        <v>44614</v>
      </c>
      <c r="AP751" s="101">
        <f>_xll.qlCalendarAdvance(Calendar,AP750,AN751,"f",,Trigger)</f>
        <v>44614</v>
      </c>
      <c r="AQ751" s="101">
        <f>_xll.qlInterestRateIndexMaturity($AT$2,AP751,Trigger)</f>
        <v>44615</v>
      </c>
      <c r="AR751" s="246">
        <f>_xll.qlIndexFixing($AT$1,AO751,TRUE,_xll.ohTrigger(Trigger,Trigger1M))</f>
        <v>1.3803395309723854E-2</v>
      </c>
      <c r="AS751" s="246">
        <f>IFERROR(_xll.qlIndexFixing($AT$2,AO751,TRUE,_xll.ohTrigger(Trigger,Trigger1M)),#N/A)</f>
        <v>1.3787850076143471E-2</v>
      </c>
    </row>
    <row r="752" spans="40:45" x14ac:dyDescent="0.2">
      <c r="AN752" s="102" t="s">
        <v>83</v>
      </c>
      <c r="AO752" s="101">
        <f>_xll.qlInterestRateIndexFixingDate($AT$2,AP752,Trigger)</f>
        <v>44621</v>
      </c>
      <c r="AP752" s="101">
        <f>_xll.qlCalendarAdvance(Calendar,AP751,AN752,"f",,Trigger)</f>
        <v>44621</v>
      </c>
      <c r="AQ752" s="101">
        <f>_xll.qlInterestRateIndexMaturity($AT$2,AP752,Trigger)</f>
        <v>44622</v>
      </c>
      <c r="AR752" s="246">
        <f>_xll.qlIndexFixing($AT$1,AO752,TRUE,_xll.ohTrigger(Trigger,Trigger1M))</f>
        <v>1.3850441433440608E-2</v>
      </c>
      <c r="AS752" s="246">
        <f>IFERROR(_xll.qlIndexFixing($AT$2,AO752,TRUE,_xll.ohTrigger(Trigger,Trigger1M)),#N/A)</f>
        <v>1.3834130378134191E-2</v>
      </c>
    </row>
    <row r="753" spans="40:45" x14ac:dyDescent="0.2">
      <c r="AN753" s="102" t="s">
        <v>83</v>
      </c>
      <c r="AO753" s="101">
        <f>_xll.qlInterestRateIndexFixingDate($AT$2,AP753,Trigger)</f>
        <v>44628</v>
      </c>
      <c r="AP753" s="101">
        <f>_xll.qlCalendarAdvance(Calendar,AP752,AN753,"f",,Trigger)</f>
        <v>44628</v>
      </c>
      <c r="AQ753" s="101">
        <f>_xll.qlInterestRateIndexMaturity($AT$2,AP753,Trigger)</f>
        <v>44629</v>
      </c>
      <c r="AR753" s="246">
        <f>_xll.qlIndexFixing($AT$1,AO753,TRUE,_xll.ohTrigger(Trigger,Trigger1M))</f>
        <v>1.3896252368406081E-2</v>
      </c>
      <c r="AS753" s="246">
        <f>IFERROR(_xll.qlIndexFixing($AT$2,AO753,TRUE,_xll.ohTrigger(Trigger,Trigger1M)),#N/A)</f>
        <v>1.3879026088003954E-2</v>
      </c>
    </row>
    <row r="754" spans="40:45" x14ac:dyDescent="0.2">
      <c r="AN754" s="102" t="s">
        <v>83</v>
      </c>
      <c r="AO754" s="101">
        <f>_xll.qlInterestRateIndexFixingDate($AT$2,AP754,Trigger)</f>
        <v>44635</v>
      </c>
      <c r="AP754" s="101">
        <f>_xll.qlCalendarAdvance(Calendar,AP753,AN754,"f",,Trigger)</f>
        <v>44635</v>
      </c>
      <c r="AQ754" s="101">
        <f>_xll.qlInterestRateIndexMaturity($AT$2,AP754,Trigger)</f>
        <v>44636</v>
      </c>
      <c r="AR754" s="246">
        <f>_xll.qlIndexFixing($AT$1,AO754,TRUE,_xll.ohTrigger(Trigger,Trigger1M))</f>
        <v>1.3940828114060722E-2</v>
      </c>
      <c r="AS754" s="246">
        <f>IFERROR(_xll.qlIndexFixing($AT$2,AO754,TRUE,_xll.ohTrigger(Trigger,Trigger1M)),#N/A)</f>
        <v>1.3922537205113272E-2</v>
      </c>
    </row>
    <row r="755" spans="40:45" x14ac:dyDescent="0.2">
      <c r="AN755" s="102" t="s">
        <v>83</v>
      </c>
      <c r="AO755" s="101">
        <f>_xll.qlInterestRateIndexFixingDate($AT$2,AP755,Trigger)</f>
        <v>44642</v>
      </c>
      <c r="AP755" s="101">
        <f>_xll.qlCalendarAdvance(Calendar,AP754,AN755,"f",,Trigger)</f>
        <v>44642</v>
      </c>
      <c r="AQ755" s="101">
        <f>_xll.qlInterestRateIndexMaturity($AT$2,AP755,Trigger)</f>
        <v>44643</v>
      </c>
      <c r="AR755" s="246">
        <f>_xll.qlIndexFixing($AT$1,AO755,TRUE,_xll.ohTrigger(Trigger,Trigger1M))</f>
        <v>1.3984168670004848E-2</v>
      </c>
      <c r="AS755" s="246">
        <f>IFERROR(_xll.qlIndexFixing($AT$2,AO755,TRUE,_xll.ohTrigger(Trigger,Trigger1M)),#N/A)</f>
        <v>1.3964663729142401E-2</v>
      </c>
    </row>
    <row r="756" spans="40:45" x14ac:dyDescent="0.2">
      <c r="AN756" s="102" t="s">
        <v>83</v>
      </c>
      <c r="AO756" s="101">
        <f>_xll.qlInterestRateIndexFixingDate($AT$2,AP756,Trigger)</f>
        <v>44649</v>
      </c>
      <c r="AP756" s="101">
        <f>_xll.qlCalendarAdvance(Calendar,AP755,AN756,"f",,Trigger)</f>
        <v>44649</v>
      </c>
      <c r="AQ756" s="101">
        <f>_xll.qlInterestRateIndexMaturity($AT$2,AP756,Trigger)</f>
        <v>44650</v>
      </c>
      <c r="AR756" s="246">
        <f>_xll.qlIndexFixing($AT$1,AO756,TRUE,_xll.ohTrigger(Trigger,Trigger1M))</f>
        <v>1.4026274035838782E-2</v>
      </c>
      <c r="AS756" s="246">
        <f>IFERROR(_xll.qlIndexFixing($AT$2,AO756,TRUE,_xll.ohTrigger(Trigger,Trigger1M)),#N/A)</f>
        <v>1.4005405659611725E-2</v>
      </c>
    </row>
    <row r="757" spans="40:45" x14ac:dyDescent="0.2">
      <c r="AN757" s="102" t="s">
        <v>83</v>
      </c>
      <c r="AO757" s="101">
        <f>_xll.qlInterestRateIndexFixingDate($AT$2,AP757,Trigger)</f>
        <v>44656</v>
      </c>
      <c r="AP757" s="101">
        <f>_xll.qlCalendarAdvance(Calendar,AP756,AN757,"f",,Trigger)</f>
        <v>44656</v>
      </c>
      <c r="AQ757" s="101">
        <f>_xll.qlInterestRateIndexMaturity($AT$2,AP757,Trigger)</f>
        <v>44657</v>
      </c>
      <c r="AR757" s="246">
        <f>_xll.qlIndexFixing($AT$1,AO757,TRUE,_xll.ohTrigger(Trigger,Trigger1M))</f>
        <v>1.4067144211082905E-2</v>
      </c>
      <c r="AS757" s="246">
        <f>IFERROR(_xll.qlIndexFixing($AT$2,AO757,TRUE,_xll.ohTrigger(Trigger,Trigger1M)),#N/A)</f>
        <v>1.404476299596169E-2</v>
      </c>
    </row>
    <row r="758" spans="40:45" x14ac:dyDescent="0.2">
      <c r="AN758" s="102" t="s">
        <v>83</v>
      </c>
      <c r="AO758" s="101">
        <f>_xll.qlInterestRateIndexFixingDate($AT$2,AP758,Trigger)</f>
        <v>44663</v>
      </c>
      <c r="AP758" s="101">
        <f>_xll.qlCalendarAdvance(Calendar,AP757,AN758,"f",,Trigger)</f>
        <v>44663</v>
      </c>
      <c r="AQ758" s="101">
        <f>_xll.qlInterestRateIndexMaturity($AT$2,AP758,Trigger)</f>
        <v>44664</v>
      </c>
      <c r="AR758" s="246">
        <f>_xll.qlIndexFixing($AT$1,AO758,TRUE,_xll.ohTrigger(Trigger,Trigger1M))</f>
        <v>1.4106779195337538E-2</v>
      </c>
      <c r="AS758" s="246">
        <f>IFERROR(_xll.qlIndexFixing($AT$2,AO758,TRUE,_xll.ohTrigger(Trigger,Trigger1M)),#N/A)</f>
        <v>1.4082735737712682E-2</v>
      </c>
    </row>
    <row r="759" spans="40:45" x14ac:dyDescent="0.2">
      <c r="AN759" s="102" t="s">
        <v>83</v>
      </c>
      <c r="AO759" s="101">
        <f>_xll.qlInterestRateIndexFixingDate($AT$2,AP759,Trigger)</f>
        <v>44670</v>
      </c>
      <c r="AP759" s="101">
        <f>_xll.qlCalendarAdvance(Calendar,AP758,AN759,"f",,Trigger)</f>
        <v>44670</v>
      </c>
      <c r="AQ759" s="101">
        <f>_xll.qlInterestRateIndexMaturity($AT$2,AP759,Trigger)</f>
        <v>44671</v>
      </c>
      <c r="AR759" s="246">
        <f>_xll.qlIndexFixing($AT$1,AO759,TRUE,_xll.ohTrigger(Trigger,Trigger1M))</f>
        <v>1.4145178988203E-2</v>
      </c>
      <c r="AS759" s="246">
        <f>IFERROR(_xll.qlIndexFixing($AT$2,AO759,TRUE,_xll.ohTrigger(Trigger,Trigger1M)),#N/A)</f>
        <v>1.4119323884465018E-2</v>
      </c>
    </row>
    <row r="760" spans="40:45" x14ac:dyDescent="0.2">
      <c r="AN760" s="102" t="s">
        <v>83</v>
      </c>
      <c r="AO760" s="101">
        <f>_xll.qlInterestRateIndexFixingDate($AT$2,AP760,Trigger)</f>
        <v>44677</v>
      </c>
      <c r="AP760" s="101">
        <f>_xll.qlCalendarAdvance(Calendar,AP759,AN760,"f",,Trigger)</f>
        <v>44677</v>
      </c>
      <c r="AQ760" s="101">
        <f>_xll.qlInterestRateIndexMaturity($AT$2,AP760,Trigger)</f>
        <v>44678</v>
      </c>
      <c r="AR760" s="246">
        <f>_xll.qlIndexFixing($AT$1,AO760,TRUE,_xll.ohTrigger(Trigger,Trigger1M))</f>
        <v>1.4182343589199675E-2</v>
      </c>
      <c r="AS760" s="246">
        <f>IFERROR(_xll.qlIndexFixing($AT$2,AO760,TRUE,_xll.ohTrigger(Trigger,Trigger1M)),#N/A)</f>
        <v>1.4154527435898956E-2</v>
      </c>
    </row>
    <row r="761" spans="40:45" x14ac:dyDescent="0.2">
      <c r="AN761" s="102" t="s">
        <v>83</v>
      </c>
      <c r="AO761" s="101">
        <f>_xll.qlInterestRateIndexFixingDate($AT$2,AP761,Trigger)</f>
        <v>44684</v>
      </c>
      <c r="AP761" s="101">
        <f>_xll.qlCalendarAdvance(Calendar,AP760,AN761,"f",,Trigger)</f>
        <v>44684</v>
      </c>
      <c r="AQ761" s="101">
        <f>_xll.qlInterestRateIndexMaturity($AT$2,AP761,Trigger)</f>
        <v>44685</v>
      </c>
      <c r="AR761" s="246">
        <f>_xll.qlIndexFixing($AT$1,AO761,TRUE,_xll.ohTrigger(Trigger,Trigger1M))</f>
        <v>1.4218272998007819E-2</v>
      </c>
      <c r="AS761" s="246">
        <f>IFERROR(_xll.qlIndexFixing($AT$2,AO761,TRUE,_xll.ohTrigger(Trigger,Trigger1M)),#N/A)</f>
        <v>1.4188346391375006E-2</v>
      </c>
    </row>
    <row r="762" spans="40:45" x14ac:dyDescent="0.2">
      <c r="AN762" s="102" t="s">
        <v>83</v>
      </c>
      <c r="AO762" s="101">
        <f>_xll.qlInterestRateIndexFixingDate($AT$2,AP762,Trigger)</f>
        <v>44691</v>
      </c>
      <c r="AP762" s="101">
        <f>_xll.qlCalendarAdvance(Calendar,AP761,AN762,"f",,Trigger)</f>
        <v>44691</v>
      </c>
      <c r="AQ762" s="101">
        <f>_xll.qlInterestRateIndexMaturity($AT$2,AP762,Trigger)</f>
        <v>44692</v>
      </c>
      <c r="AR762" s="246">
        <f>_xll.qlIndexFixing($AT$1,AO762,TRUE,_xll.ohTrigger(Trigger,Trigger1M))</f>
        <v>1.4252967214227752E-2</v>
      </c>
      <c r="AS762" s="246">
        <f>IFERROR(_xll.qlIndexFixing($AT$2,AO762,TRUE,_xll.ohTrigger(Trigger,Trigger1M)),#N/A)</f>
        <v>1.4220780750733297E-2</v>
      </c>
    </row>
    <row r="763" spans="40:45" x14ac:dyDescent="0.2">
      <c r="AN763" s="102" t="s">
        <v>83</v>
      </c>
      <c r="AO763" s="101">
        <f>_xll.qlInterestRateIndexFixingDate($AT$2,AP763,Trigger)</f>
        <v>44698</v>
      </c>
      <c r="AP763" s="101">
        <f>_xll.qlCalendarAdvance(Calendar,AP762,AN763,"f",,Trigger)</f>
        <v>44698</v>
      </c>
      <c r="AQ763" s="101">
        <f>_xll.qlInterestRateIndexMaturity($AT$2,AP763,Trigger)</f>
        <v>44699</v>
      </c>
      <c r="AR763" s="246">
        <f>_xll.qlIndexFixing($AT$1,AO763,TRUE,_xll.ohTrigger(Trigger,Trigger1M))</f>
        <v>1.4286426237619665E-2</v>
      </c>
      <c r="AS763" s="246">
        <f>IFERROR(_xll.qlIndexFixing($AT$2,AO763,TRUE,_xll.ohTrigger(Trigger,Trigger1M)),#N/A)</f>
        <v>1.4251830513494212E-2</v>
      </c>
    </row>
    <row r="764" spans="40:45" x14ac:dyDescent="0.2">
      <c r="AN764" s="102" t="s">
        <v>83</v>
      </c>
      <c r="AO764" s="101">
        <f>_xll.qlInterestRateIndexFixingDate($AT$2,AP764,Trigger)</f>
        <v>44705</v>
      </c>
      <c r="AP764" s="101">
        <f>_xll.qlCalendarAdvance(Calendar,AP763,AN764,"f",,Trigger)</f>
        <v>44705</v>
      </c>
      <c r="AQ764" s="101">
        <f>_xll.qlInterestRateIndexMaturity($AT$2,AP764,Trigger)</f>
        <v>44706</v>
      </c>
      <c r="AR764" s="246">
        <f>_xll.qlIndexFixing($AT$1,AO764,TRUE,_xll.ohTrigger(Trigger,Trigger1M))</f>
        <v>1.4318650067703942E-2</v>
      </c>
      <c r="AS764" s="246">
        <f>IFERROR(_xll.qlIndexFixing($AT$2,AO764,TRUE,_xll.ohTrigger(Trigger,Trigger1M)),#N/A)</f>
        <v>1.4281495679338008E-2</v>
      </c>
    </row>
    <row r="765" spans="40:45" x14ac:dyDescent="0.2">
      <c r="AN765" s="102" t="s">
        <v>83</v>
      </c>
      <c r="AO765" s="101">
        <f>_xll.qlInterestRateIndexFixingDate($AT$2,AP765,Trigger)</f>
        <v>44712</v>
      </c>
      <c r="AP765" s="101">
        <f>_xll.qlCalendarAdvance(Calendar,AP764,AN765,"f",,Trigger)</f>
        <v>44712</v>
      </c>
      <c r="AQ765" s="101">
        <f>_xll.qlInterestRateIndexMaturity($AT$2,AP765,Trigger)</f>
        <v>44713</v>
      </c>
      <c r="AR765" s="246">
        <f>_xll.qlIndexFixing($AT$1,AO765,TRUE,_xll.ohTrigger(Trigger,Trigger1M))</f>
        <v>1.4349638704160839E-2</v>
      </c>
      <c r="AS765" s="246">
        <f>IFERROR(_xll.qlIndexFixing($AT$2,AO765,TRUE,_xll.ohTrigger(Trigger,Trigger1M)),#N/A)</f>
        <v>1.4309776247785067E-2</v>
      </c>
    </row>
    <row r="766" spans="40:45" x14ac:dyDescent="0.2">
      <c r="AN766" s="102" t="s">
        <v>83</v>
      </c>
      <c r="AO766" s="101">
        <f>_xll.qlInterestRateIndexFixingDate($AT$2,AP766,Trigger)</f>
        <v>44719</v>
      </c>
      <c r="AP766" s="101">
        <f>_xll.qlCalendarAdvance(Calendar,AP765,AN766,"f",,Trigger)</f>
        <v>44719</v>
      </c>
      <c r="AQ766" s="101">
        <f>_xll.qlInterestRateIndexMaturity($AT$2,AP766,Trigger)</f>
        <v>44720</v>
      </c>
      <c r="AR766" s="246">
        <f>_xll.qlIndexFixing($AT$1,AO766,TRUE,_xll.ohTrigger(Trigger,Trigger1M))</f>
        <v>1.4379392146750547E-2</v>
      </c>
      <c r="AS766" s="246">
        <f>IFERROR(_xll.qlIndexFixing($AT$2,AO766,TRUE,_xll.ohTrigger(Trigger,Trigger1M)),#N/A)</f>
        <v>1.4336672218755453E-2</v>
      </c>
    </row>
    <row r="767" spans="40:45" x14ac:dyDescent="0.2">
      <c r="AN767" s="102" t="s">
        <v>83</v>
      </c>
      <c r="AO767" s="101">
        <f>_xll.qlInterestRateIndexFixingDate($AT$2,AP767,Trigger)</f>
        <v>44726</v>
      </c>
      <c r="AP767" s="101">
        <f>_xll.qlCalendarAdvance(Calendar,AP766,AN767,"f",,Trigger)</f>
        <v>44726</v>
      </c>
      <c r="AQ767" s="101">
        <f>_xll.qlInterestRateIndexMaturity($AT$2,AP767,Trigger)</f>
        <v>44727</v>
      </c>
      <c r="AR767" s="246">
        <f>_xll.qlIndexFixing($AT$1,AO767,TRUE,_xll.ohTrigger(Trigger,Trigger1M))</f>
        <v>1.4407910395073387E-2</v>
      </c>
      <c r="AS767" s="246">
        <f>IFERROR(_xll.qlIndexFixing($AT$2,AO767,TRUE,_xll.ohTrigger(Trigger,Trigger1M)),#N/A)</f>
        <v>1.4362183591769551E-2</v>
      </c>
    </row>
    <row r="768" spans="40:45" x14ac:dyDescent="0.2">
      <c r="AN768" s="102" t="s">
        <v>83</v>
      </c>
      <c r="AO768" s="101">
        <f>_xll.qlInterestRateIndexFixingDate($AT$2,AP768,Trigger)</f>
        <v>44733</v>
      </c>
      <c r="AP768" s="101">
        <f>_xll.qlCalendarAdvance(Calendar,AP767,AN768,"f",,Trigger)</f>
        <v>44733</v>
      </c>
      <c r="AQ768" s="101">
        <f>_xll.qlInterestRateIndexMaturity($AT$2,AP768,Trigger)</f>
        <v>44734</v>
      </c>
      <c r="AR768" s="246">
        <f>_xll.qlIndexFixing($AT$1,AO768,TRUE,_xll.ohTrigger(Trigger,Trigger1M))</f>
        <v>1.4435193448889549E-2</v>
      </c>
      <c r="AS768" s="246">
        <f>IFERROR(_xll.qlIndexFixing($AT$2,AO768,TRUE,_xll.ohTrigger(Trigger,Trigger1M)),#N/A)</f>
        <v>1.4386310366587551E-2</v>
      </c>
    </row>
    <row r="769" spans="40:45" x14ac:dyDescent="0.2">
      <c r="AN769" s="102" t="s">
        <v>83</v>
      </c>
      <c r="AO769" s="101">
        <f>_xll.qlInterestRateIndexFixingDate($AT$2,AP769,Trigger)</f>
        <v>44740</v>
      </c>
      <c r="AP769" s="101">
        <f>_xll.qlCalendarAdvance(Calendar,AP768,AN769,"f",,Trigger)</f>
        <v>44740</v>
      </c>
      <c r="AQ769" s="101">
        <f>_xll.qlInterestRateIndexMaturity($AT$2,AP769,Trigger)</f>
        <v>44741</v>
      </c>
      <c r="AR769" s="246">
        <f>_xll.qlIndexFixing($AT$1,AO769,TRUE,_xll.ohTrigger(Trigger,Trigger1M))</f>
        <v>1.4461241307959227E-2</v>
      </c>
      <c r="AS769" s="246">
        <f>IFERROR(_xll.qlIndexFixing($AT$2,AO769,TRUE,_xll.ohTrigger(Trigger,Trigger1M)),#N/A)</f>
        <v>1.4409052542889711E-2</v>
      </c>
    </row>
    <row r="770" spans="40:45" x14ac:dyDescent="0.2">
      <c r="AN770" s="102" t="s">
        <v>83</v>
      </c>
      <c r="AO770" s="101">
        <f>_xll.qlInterestRateIndexFixingDate($AT$2,AP770,Trigger)</f>
        <v>44747</v>
      </c>
      <c r="AP770" s="101">
        <f>_xll.qlCalendarAdvance(Calendar,AP769,AN770,"f",,Trigger)</f>
        <v>44747</v>
      </c>
      <c r="AQ770" s="101">
        <f>_xll.qlInterestRateIndexMaturity($AT$2,AP770,Trigger)</f>
        <v>44748</v>
      </c>
      <c r="AR770" s="246">
        <f>_xll.qlIndexFixing($AT$1,AO770,TRUE,_xll.ohTrigger(Trigger,Trigger1M))</f>
        <v>1.4486053971962676E-2</v>
      </c>
      <c r="AS770" s="246">
        <f>IFERROR(_xll.qlIndexFixing($AT$2,AO770,TRUE,_xll.ohTrigger(Trigger,Trigger1M)),#N/A)</f>
        <v>1.4430410120436221E-2</v>
      </c>
    </row>
    <row r="771" spans="40:45" x14ac:dyDescent="0.2">
      <c r="AN771" s="102" t="s">
        <v>83</v>
      </c>
      <c r="AO771" s="101">
        <f>_xll.qlInterestRateIndexFixingDate($AT$2,AP771,Trigger)</f>
        <v>44754</v>
      </c>
      <c r="AP771" s="101">
        <f>_xll.qlCalendarAdvance(Calendar,AP770,AN771,"f",,Trigger)</f>
        <v>44754</v>
      </c>
      <c r="AQ771" s="101">
        <f>_xll.qlInterestRateIndexMaturity($AT$2,AP771,Trigger)</f>
        <v>44755</v>
      </c>
      <c r="AR771" s="246">
        <f>_xll.qlIndexFixing($AT$1,AO771,TRUE,_xll.ohTrigger(Trigger,Trigger1M))</f>
        <v>1.4509631440660087E-2</v>
      </c>
      <c r="AS771" s="246">
        <f>IFERROR(_xll.qlIndexFixing($AT$2,AO771,TRUE,_xll.ohTrigger(Trigger,Trigger1M)),#N/A)</f>
        <v>1.4450383098907338E-2</v>
      </c>
    </row>
    <row r="772" spans="40:45" x14ac:dyDescent="0.2">
      <c r="AN772" s="102" t="s">
        <v>83</v>
      </c>
      <c r="AO772" s="101">
        <f>_xll.qlInterestRateIndexFixingDate($AT$2,AP772,Trigger)</f>
        <v>44761</v>
      </c>
      <c r="AP772" s="101">
        <f>_xll.qlCalendarAdvance(Calendar,AP771,AN772,"f",,Trigger)</f>
        <v>44761</v>
      </c>
      <c r="AQ772" s="101">
        <f>_xll.qlInterestRateIndexMaturity($AT$2,AP772,Trigger)</f>
        <v>44762</v>
      </c>
      <c r="AR772" s="246">
        <f>_xll.qlIndexFixing($AT$1,AO772,TRUE,_xll.ohTrigger(Trigger,Trigger1M))</f>
        <v>1.4531973713731716E-2</v>
      </c>
      <c r="AS772" s="246">
        <f>IFERROR(_xll.qlIndexFixing($AT$2,AO772,TRUE,_xll.ohTrigger(Trigger,Trigger1M)),#N/A)</f>
        <v>1.4468971478223125E-2</v>
      </c>
    </row>
    <row r="773" spans="40:45" x14ac:dyDescent="0.2">
      <c r="AN773" s="102" t="s">
        <v>83</v>
      </c>
      <c r="AO773" s="101">
        <f>_xll.qlInterestRateIndexFixingDate($AT$2,AP773,Trigger)</f>
        <v>44768</v>
      </c>
      <c r="AP773" s="101">
        <f>_xll.qlCalendarAdvance(Calendar,AP772,AN773,"f",,Trigger)</f>
        <v>44768</v>
      </c>
      <c r="AQ773" s="101">
        <f>_xll.qlInterestRateIndexMaturity($AT$2,AP773,Trigger)</f>
        <v>44769</v>
      </c>
      <c r="AR773" s="246">
        <f>_xll.qlIndexFixing($AT$1,AO773,TRUE,_xll.ohTrigger(Trigger,Trigger1M))</f>
        <v>1.4562998844676045E-2</v>
      </c>
      <c r="AS773" s="246">
        <f>IFERROR(_xll.qlIndexFixing($AT$2,AO773,TRUE,_xll.ohTrigger(Trigger,Trigger1M)),#N/A)</f>
        <v>1.4495899132089818E-2</v>
      </c>
    </row>
    <row r="774" spans="40:45" x14ac:dyDescent="0.2">
      <c r="AN774" s="102" t="s">
        <v>83</v>
      </c>
      <c r="AO774" s="101">
        <f>_xll.qlInterestRateIndexFixingDate($AT$2,AP774,Trigger)</f>
        <v>44775</v>
      </c>
      <c r="AP774" s="101">
        <f>_xll.qlCalendarAdvance(Calendar,AP773,AN774,"f",,Trigger)</f>
        <v>44775</v>
      </c>
      <c r="AQ774" s="101">
        <f>_xll.qlInterestRateIndexMaturity($AT$2,AP774,Trigger)</f>
        <v>44776</v>
      </c>
      <c r="AR774" s="246">
        <f>_xll.qlIndexFixing($AT$1,AO774,TRUE,_xll.ohTrigger(Trigger,Trigger1M))</f>
        <v>1.4629295691568345E-2</v>
      </c>
      <c r="AS774" s="246">
        <f>IFERROR(_xll.qlIndexFixing($AT$2,AO774,TRUE,_xll.ohTrigger(Trigger,Trigger1M)),#N/A)</f>
        <v>1.4557433562281119E-2</v>
      </c>
    </row>
    <row r="775" spans="40:45" x14ac:dyDescent="0.2">
      <c r="AN775" s="102" t="s">
        <v>83</v>
      </c>
      <c r="AO775" s="101">
        <f>_xll.qlInterestRateIndexFixingDate($AT$2,AP775,Trigger)</f>
        <v>44782</v>
      </c>
      <c r="AP775" s="101">
        <f>_xll.qlCalendarAdvance(Calendar,AP774,AN775,"f",,Trigger)</f>
        <v>44782</v>
      </c>
      <c r="AQ775" s="101">
        <f>_xll.qlInterestRateIndexMaturity($AT$2,AP775,Trigger)</f>
        <v>44783</v>
      </c>
      <c r="AR775" s="246">
        <f>_xll.qlIndexFixing($AT$1,AO775,TRUE,_xll.ohTrigger(Trigger,Trigger1M))</f>
        <v>1.4694590633581583E-2</v>
      </c>
      <c r="AS775" s="246">
        <f>IFERROR(_xll.qlIndexFixing($AT$2,AO775,TRUE,_xll.ohTrigger(Trigger,Trigger1M)),#N/A)</f>
        <v>1.4618142387048394E-2</v>
      </c>
    </row>
    <row r="776" spans="40:45" x14ac:dyDescent="0.2">
      <c r="AN776" s="102" t="s">
        <v>83</v>
      </c>
      <c r="AO776" s="101">
        <f>_xll.qlInterestRateIndexFixingDate($AT$2,AP776,Trigger)</f>
        <v>44789</v>
      </c>
      <c r="AP776" s="101">
        <f>_xll.qlCalendarAdvance(Calendar,AP775,AN776,"f",,Trigger)</f>
        <v>44789</v>
      </c>
      <c r="AQ776" s="101">
        <f>_xll.qlInterestRateIndexMaturity($AT$2,AP776,Trigger)</f>
        <v>44790</v>
      </c>
      <c r="AR776" s="246">
        <f>_xll.qlIndexFixing($AT$1,AO776,TRUE,_xll.ohTrigger(Trigger,Trigger1M))</f>
        <v>1.4758883670076273E-2</v>
      </c>
      <c r="AS776" s="246">
        <f>IFERROR(_xll.qlIndexFixing($AT$2,AO776,TRUE,_xll.ohTrigger(Trigger,Trigger1M)),#N/A)</f>
        <v>1.4678025605912026E-2</v>
      </c>
    </row>
    <row r="777" spans="40:45" x14ac:dyDescent="0.2">
      <c r="AN777" s="102" t="s">
        <v>83</v>
      </c>
      <c r="AO777" s="101">
        <f>_xll.qlInterestRateIndexFixingDate($AT$2,AP777,Trigger)</f>
        <v>44796</v>
      </c>
      <c r="AP777" s="101">
        <f>_xll.qlCalendarAdvance(Calendar,AP776,AN777,"f",,Trigger)</f>
        <v>44796</v>
      </c>
      <c r="AQ777" s="101">
        <f>_xll.qlInterestRateIndexMaturity($AT$2,AP777,Trigger)</f>
        <v>44797</v>
      </c>
      <c r="AR777" s="246">
        <f>_xll.qlIndexFixing($AT$1,AO777,TRUE,_xll.ohTrigger(Trigger,Trigger1M))</f>
        <v>1.482217480049286E-2</v>
      </c>
      <c r="AS777" s="246">
        <f>IFERROR(_xll.qlIndexFixing($AT$2,AO777,TRUE,_xll.ohTrigger(Trigger,Trigger1M)),#N/A)</f>
        <v>1.4737083218552272E-2</v>
      </c>
    </row>
    <row r="778" spans="40:45" x14ac:dyDescent="0.2">
      <c r="AN778" s="102" t="s">
        <v>83</v>
      </c>
      <c r="AO778" s="101">
        <f>_xll.qlInterestRateIndexFixingDate($AT$2,AP778,Trigger)</f>
        <v>44803</v>
      </c>
      <c r="AP778" s="101">
        <f>_xll.qlCalendarAdvance(Calendar,AP777,AN778,"f",,Trigger)</f>
        <v>44803</v>
      </c>
      <c r="AQ778" s="101">
        <f>_xll.qlInterestRateIndexMaturity($AT$2,AP778,Trigger)</f>
        <v>44804</v>
      </c>
      <c r="AR778" s="246">
        <f>_xll.qlIndexFixing($AT$1,AO778,TRUE,_xll.ohTrigger(Trigger,Trigger1M))</f>
        <v>1.4884464024271793E-2</v>
      </c>
      <c r="AS778" s="246">
        <f>IFERROR(_xll.qlIndexFixing($AT$2,AO778,TRUE,_xll.ohTrigger(Trigger,Trigger1M)),#N/A)</f>
        <v>1.479531522456945E-2</v>
      </c>
    </row>
    <row r="779" spans="40:45" x14ac:dyDescent="0.2">
      <c r="AN779" s="102" t="s">
        <v>83</v>
      </c>
      <c r="AO779" s="101">
        <f>_xll.qlInterestRateIndexFixingDate($AT$2,AP779,Trigger)</f>
        <v>44810</v>
      </c>
      <c r="AP779" s="101">
        <f>_xll.qlCalendarAdvance(Calendar,AP778,AN779,"f",,Trigger)</f>
        <v>44810</v>
      </c>
      <c r="AQ779" s="101">
        <f>_xll.qlInterestRateIndexMaturity($AT$2,AP779,Trigger)</f>
        <v>44811</v>
      </c>
      <c r="AR779" s="246">
        <f>_xll.qlIndexFixing($AT$1,AO779,TRUE,_xll.ohTrigger(Trigger,Trigger1M))</f>
        <v>1.4945751340933455E-2</v>
      </c>
      <c r="AS779" s="246">
        <f>IFERROR(_xll.qlIndexFixing($AT$2,AO779,TRUE,_xll.ohTrigger(Trigger,Trigger1M)),#N/A)</f>
        <v>1.4852721623483944E-2</v>
      </c>
    </row>
    <row r="780" spans="40:45" x14ac:dyDescent="0.2">
      <c r="AN780" s="102" t="s">
        <v>83</v>
      </c>
      <c r="AO780" s="101">
        <f>_xll.qlInterestRateIndexFixingDate($AT$2,AP780,Trigger)</f>
        <v>44817</v>
      </c>
      <c r="AP780" s="101">
        <f>_xll.qlCalendarAdvance(Calendar,AP779,AN780,"f",,Trigger)</f>
        <v>44817</v>
      </c>
      <c r="AQ780" s="101">
        <f>_xll.qlInterestRateIndexMaturity($AT$2,AP780,Trigger)</f>
        <v>44818</v>
      </c>
      <c r="AR780" s="246">
        <f>_xll.qlIndexFixing($AT$1,AO780,TRUE,_xll.ohTrigger(Trigger,Trigger1M))</f>
        <v>1.5006036749998231E-2</v>
      </c>
      <c r="AS780" s="246">
        <f>IFERROR(_xll.qlIndexFixing($AT$2,AO780,TRUE,_xll.ohTrigger(Trigger,Trigger1M)),#N/A)</f>
        <v>1.4909302414816139E-2</v>
      </c>
    </row>
    <row r="781" spans="40:45" x14ac:dyDescent="0.2">
      <c r="AN781" s="102" t="s">
        <v>83</v>
      </c>
      <c r="AO781" s="101">
        <f>_xll.qlInterestRateIndexFixingDate($AT$2,AP781,Trigger)</f>
        <v>44824</v>
      </c>
      <c r="AP781" s="101">
        <f>_xll.qlCalendarAdvance(Calendar,AP780,AN781,"f",,Trigger)</f>
        <v>44824</v>
      </c>
      <c r="AQ781" s="101">
        <f>_xll.qlInterestRateIndexMaturity($AT$2,AP781,Trigger)</f>
        <v>44825</v>
      </c>
      <c r="AR781" s="246">
        <f>_xll.qlIndexFixing($AT$1,AO781,TRUE,_xll.ohTrigger(Trigger,Trigger1M))</f>
        <v>1.5065320250986503E-2</v>
      </c>
      <c r="AS781" s="246">
        <f>IFERROR(_xll.qlIndexFixing($AT$2,AO781,TRUE,_xll.ohTrigger(Trigger,Trigger1M)),#N/A)</f>
        <v>1.4965057598486098E-2</v>
      </c>
    </row>
    <row r="782" spans="40:45" x14ac:dyDescent="0.2">
      <c r="AN782" s="102" t="s">
        <v>83</v>
      </c>
      <c r="AO782" s="101">
        <f>_xll.qlInterestRateIndexFixingDate($AT$2,AP782,Trigger)</f>
        <v>44831</v>
      </c>
      <c r="AP782" s="101">
        <f>_xll.qlCalendarAdvance(Calendar,AP781,AN782,"f",,Trigger)</f>
        <v>44831</v>
      </c>
      <c r="AQ782" s="101">
        <f>_xll.qlInterestRateIndexMaturity($AT$2,AP782,Trigger)</f>
        <v>44832</v>
      </c>
      <c r="AR782" s="246">
        <f>_xll.qlIndexFixing($AT$1,AO782,TRUE,_xll.ohTrigger(Trigger,Trigger1M))</f>
        <v>1.5123601843258783E-2</v>
      </c>
      <c r="AS782" s="246">
        <f>IFERROR(_xll.qlIndexFixing($AT$2,AO782,TRUE,_xll.ohTrigger(Trigger,Trigger1M)),#N/A)</f>
        <v>1.501998717369446E-2</v>
      </c>
    </row>
    <row r="783" spans="40:45" x14ac:dyDescent="0.2">
      <c r="AN783" s="102" t="s">
        <v>83</v>
      </c>
      <c r="AO783" s="101">
        <f>_xll.qlInterestRateIndexFixingDate($AT$2,AP783,Trigger)</f>
        <v>44838</v>
      </c>
      <c r="AP783" s="101">
        <f>_xll.qlCalendarAdvance(Calendar,AP782,AN783,"f",,Trigger)</f>
        <v>44838</v>
      </c>
      <c r="AQ783" s="101">
        <f>_xll.qlInterestRateIndexMaturity($AT$2,AP783,Trigger)</f>
        <v>44839</v>
      </c>
      <c r="AR783" s="246">
        <f>_xll.qlIndexFixing($AT$1,AO783,TRUE,_xll.ohTrigger(Trigger,Trigger1M))</f>
        <v>1.5180881526495327E-2</v>
      </c>
      <c r="AS783" s="246">
        <f>IFERROR(_xll.qlIndexFixing($AT$2,AO783,TRUE,_xll.ohTrigger(Trigger,Trigger1M)),#N/A)</f>
        <v>1.5074091140441226E-2</v>
      </c>
    </row>
    <row r="784" spans="40:45" x14ac:dyDescent="0.2">
      <c r="AN784" s="102" t="s">
        <v>83</v>
      </c>
      <c r="AO784" s="101">
        <f>_xll.qlInterestRateIndexFixingDate($AT$2,AP784,Trigger)</f>
        <v>44845</v>
      </c>
      <c r="AP784" s="101">
        <f>_xll.qlCalendarAdvance(Calendar,AP783,AN784,"f",,Trigger)</f>
        <v>44845</v>
      </c>
      <c r="AQ784" s="101">
        <f>_xll.qlInterestRateIndexMaturity($AT$2,AP784,Trigger)</f>
        <v>44846</v>
      </c>
      <c r="AR784" s="246">
        <f>_xll.qlIndexFixing($AT$1,AO784,TRUE,_xll.ohTrigger(Trigger,Trigger1M))</f>
        <v>1.5237159300136582E-2</v>
      </c>
      <c r="AS784" s="246">
        <f>IFERROR(_xll.qlIndexFixing($AT$2,AO784,TRUE,_xll.ohTrigger(Trigger,Trigger1M)),#N/A)</f>
        <v>1.5127369498166843E-2</v>
      </c>
    </row>
    <row r="785" spans="40:45" x14ac:dyDescent="0.2">
      <c r="AN785" s="102" t="s">
        <v>83</v>
      </c>
      <c r="AO785" s="101">
        <f>_xll.qlInterestRateIndexFixingDate($AT$2,AP785,Trigger)</f>
        <v>44852</v>
      </c>
      <c r="AP785" s="101">
        <f>_xll.qlCalendarAdvance(Calendar,AP784,AN785,"f",,Trigger)</f>
        <v>44852</v>
      </c>
      <c r="AQ785" s="101">
        <f>_xll.qlInterestRateIndexMaturity($AT$2,AP785,Trigger)</f>
        <v>44853</v>
      </c>
      <c r="AR785" s="246">
        <f>_xll.qlIndexFixing($AT$1,AO785,TRUE,_xll.ohTrigger(Trigger,Trigger1M))</f>
        <v>1.5292435163702933E-2</v>
      </c>
      <c r="AS785" s="246">
        <f>IFERROR(_xll.qlIndexFixing($AT$2,AO785,TRUE,_xll.ohTrigger(Trigger,Trigger1M)),#N/A)</f>
        <v>1.5179822246551566E-2</v>
      </c>
    </row>
    <row r="786" spans="40:45" x14ac:dyDescent="0.2">
      <c r="AN786" s="102" t="s">
        <v>83</v>
      </c>
      <c r="AO786" s="101">
        <f>_xll.qlInterestRateIndexFixingDate($AT$2,AP786,Trigger)</f>
        <v>44859</v>
      </c>
      <c r="AP786" s="101">
        <f>_xll.qlCalendarAdvance(Calendar,AP785,AN786,"f",,Trigger)</f>
        <v>44859</v>
      </c>
      <c r="AQ786" s="101">
        <f>_xll.qlInterestRateIndexMaturity($AT$2,AP786,Trigger)</f>
        <v>44860</v>
      </c>
      <c r="AR786" s="246">
        <f>_xll.qlIndexFixing($AT$1,AO786,TRUE,_xll.ohTrigger(Trigger,Trigger1M))</f>
        <v>1.5346709116794699E-2</v>
      </c>
      <c r="AS786" s="246">
        <f>IFERROR(_xll.qlIndexFixing($AT$2,AO786,TRUE,_xll.ohTrigger(Trigger,Trigger1M)),#N/A)</f>
        <v>1.5231449385115781E-2</v>
      </c>
    </row>
    <row r="787" spans="40:45" x14ac:dyDescent="0.2">
      <c r="AN787" s="102" t="s">
        <v>83</v>
      </c>
      <c r="AO787" s="101">
        <f>_xll.qlInterestRateIndexFixingDate($AT$2,AP787,Trigger)</f>
        <v>44866</v>
      </c>
      <c r="AP787" s="101">
        <f>_xll.qlCalendarAdvance(Calendar,AP786,AN787,"f",,Trigger)</f>
        <v>44866</v>
      </c>
      <c r="AQ787" s="101">
        <f>_xll.qlInterestRateIndexMaturity($AT$2,AP787,Trigger)</f>
        <v>44867</v>
      </c>
      <c r="AR787" s="246">
        <f>_xll.qlIndexFixing($AT$1,AO787,TRUE,_xll.ohTrigger(Trigger,Trigger1M))</f>
        <v>1.5399981158852327E-2</v>
      </c>
      <c r="AS787" s="246">
        <f>IFERROR(_xll.qlIndexFixing($AT$2,AO787,TRUE,_xll.ohTrigger(Trigger,Trigger1M)),#N/A)</f>
        <v>1.5282250913699613E-2</v>
      </c>
    </row>
    <row r="788" spans="40:45" x14ac:dyDescent="0.2">
      <c r="AN788" s="102" t="s">
        <v>83</v>
      </c>
      <c r="AO788" s="101">
        <f>_xll.qlInterestRateIndexFixingDate($AT$2,AP788,Trigger)</f>
        <v>44873</v>
      </c>
      <c r="AP788" s="101">
        <f>_xll.qlCalendarAdvance(Calendar,AP787,AN788,"f",,Trigger)</f>
        <v>44873</v>
      </c>
      <c r="AQ788" s="101">
        <f>_xll.qlInterestRateIndexMaturity($AT$2,AP788,Trigger)</f>
        <v>44874</v>
      </c>
      <c r="AR788" s="246">
        <f>_xll.qlIndexFixing($AT$1,AO788,TRUE,_xll.ohTrigger(Trigger,Trigger1M))</f>
        <v>1.5452251289556074E-2</v>
      </c>
      <c r="AS788" s="246">
        <f>IFERROR(_xll.qlIndexFixing($AT$2,AO788,TRUE,_xll.ohTrigger(Trigger,Trigger1M)),#N/A)</f>
        <v>1.5332226831823448E-2</v>
      </c>
    </row>
    <row r="789" spans="40:45" x14ac:dyDescent="0.2">
      <c r="AN789" s="102" t="s">
        <v>83</v>
      </c>
      <c r="AO789" s="101">
        <f>_xll.qlInterestRateIndexFixingDate($AT$2,AP789,Trigger)</f>
        <v>44880</v>
      </c>
      <c r="AP789" s="101">
        <f>_xll.qlCalendarAdvance(Calendar,AP788,AN789,"f",,Trigger)</f>
        <v>44880</v>
      </c>
      <c r="AQ789" s="101">
        <f>_xll.qlInterestRateIndexMaturity($AT$2,AP789,Trigger)</f>
        <v>44881</v>
      </c>
      <c r="AR789" s="246">
        <f>_xll.qlIndexFixing($AT$1,AO789,TRUE,_xll.ohTrigger(Trigger,Trigger1M))</f>
        <v>1.5503519508426322E-2</v>
      </c>
      <c r="AS789" s="246">
        <f>IFERROR(_xll.qlIndexFixing($AT$2,AO789,TRUE,_xll.ohTrigger(Trigger,Trigger1M)),#N/A)</f>
        <v>1.5381377139247476E-2</v>
      </c>
    </row>
    <row r="790" spans="40:45" x14ac:dyDescent="0.2">
      <c r="AN790" s="102" t="s">
        <v>83</v>
      </c>
      <c r="AO790" s="101">
        <f>_xll.qlInterestRateIndexFixingDate($AT$2,AP790,Trigger)</f>
        <v>44887</v>
      </c>
      <c r="AP790" s="101">
        <f>_xll.qlCalendarAdvance(Calendar,AP789,AN790,"f",,Trigger)</f>
        <v>44887</v>
      </c>
      <c r="AQ790" s="101">
        <f>_xll.qlInterestRateIndexMaturity($AT$2,AP790,Trigger)</f>
        <v>44888</v>
      </c>
      <c r="AR790" s="246">
        <f>_xll.qlIndexFixing($AT$1,AO790,TRUE,_xll.ohTrigger(Trigger,Trigger1M))</f>
        <v>1.555378581490352E-2</v>
      </c>
      <c r="AS790" s="246">
        <f>IFERROR(_xll.qlIndexFixing($AT$2,AO790,TRUE,_xll.ohTrigger(Trigger,Trigger1M)),#N/A)</f>
        <v>1.5429701835412146E-2</v>
      </c>
    </row>
    <row r="791" spans="40:45" x14ac:dyDescent="0.2">
      <c r="AN791" s="102" t="s">
        <v>83</v>
      </c>
      <c r="AO791" s="101">
        <f>_xll.qlInterestRateIndexFixingDate($AT$2,AP791,Trigger)</f>
        <v>44894</v>
      </c>
      <c r="AP791" s="101">
        <f>_xll.qlCalendarAdvance(Calendar,AP790,AN791,"f",,Trigger)</f>
        <v>44894</v>
      </c>
      <c r="AQ791" s="101">
        <f>_xll.qlInterestRateIndexMaturity($AT$2,AP791,Trigger)</f>
        <v>44895</v>
      </c>
      <c r="AR791" s="246">
        <f>_xll.qlIndexFixing($AT$1,AO791,TRUE,_xll.ohTrigger(Trigger,Trigger1M))</f>
        <v>1.560305020874786E-2</v>
      </c>
      <c r="AS791" s="246">
        <f>IFERROR(_xll.qlIndexFixing($AT$2,AO791,TRUE,_xll.ohTrigger(Trigger,Trigger1M)),#N/A)</f>
        <v>1.5477200920237522E-2</v>
      </c>
    </row>
    <row r="792" spans="40:45" x14ac:dyDescent="0.2">
      <c r="AN792" s="102" t="s">
        <v>83</v>
      </c>
      <c r="AO792" s="101">
        <f>_xll.qlInterestRateIndexFixingDate($AT$2,AP792,Trigger)</f>
        <v>44901</v>
      </c>
      <c r="AP792" s="101">
        <f>_xll.qlCalendarAdvance(Calendar,AP791,AN792,"f",,Trigger)</f>
        <v>44901</v>
      </c>
      <c r="AQ792" s="101">
        <f>_xll.qlInterestRateIndexMaturity($AT$2,AP792,Trigger)</f>
        <v>44902</v>
      </c>
      <c r="AR792" s="246">
        <f>_xll.qlIndexFixing($AT$1,AO792,TRUE,_xll.ohTrigger(Trigger,Trigger1M))</f>
        <v>1.565131268955966E-2</v>
      </c>
      <c r="AS792" s="246">
        <f>IFERROR(_xll.qlIndexFixing($AT$2,AO792,TRUE,_xll.ohTrigger(Trigger,Trigger1M)),#N/A)</f>
        <v>1.5523874393323922E-2</v>
      </c>
    </row>
    <row r="793" spans="40:45" x14ac:dyDescent="0.2">
      <c r="AN793" s="102" t="s">
        <v>83</v>
      </c>
      <c r="AO793" s="101">
        <f>_xll.qlInterestRateIndexFixingDate($AT$2,AP793,Trigger)</f>
        <v>44908</v>
      </c>
      <c r="AP793" s="101">
        <f>_xll.qlCalendarAdvance(Calendar,AP792,AN793,"f",,Trigger)</f>
        <v>44908</v>
      </c>
      <c r="AQ793" s="101">
        <f>_xll.qlInterestRateIndexMaturity($AT$2,AP793,Trigger)</f>
        <v>44909</v>
      </c>
      <c r="AR793" s="246">
        <f>_xll.qlIndexFixing($AT$1,AO793,TRUE,_xll.ohTrigger(Trigger,Trigger1M))</f>
        <v>1.5698573256779369E-2</v>
      </c>
      <c r="AS793" s="246">
        <f>IFERROR(_xll.qlIndexFixing($AT$2,AO793,TRUE,_xll.ohTrigger(Trigger,Trigger1M)),#N/A)</f>
        <v>1.5569722254271667E-2</v>
      </c>
    </row>
    <row r="794" spans="40:45" x14ac:dyDescent="0.2">
      <c r="AN794" s="102" t="s">
        <v>83</v>
      </c>
      <c r="AO794" s="101">
        <f>_xll.qlInterestRateIndexFixingDate($AT$2,AP794,Trigger)</f>
        <v>44915</v>
      </c>
      <c r="AP794" s="101">
        <f>_xll.qlCalendarAdvance(Calendar,AP793,AN794,"f",,Trigger)</f>
        <v>44915</v>
      </c>
      <c r="AQ794" s="101">
        <f>_xll.qlInterestRateIndexMaturity($AT$2,AP794,Trigger)</f>
        <v>44916</v>
      </c>
      <c r="AR794" s="246">
        <f>_xll.qlIndexFixing($AT$1,AO794,TRUE,_xll.ohTrigger(Trigger,Trigger1M))</f>
        <v>1.5744831910087242E-2</v>
      </c>
      <c r="AS794" s="246">
        <f>IFERROR(_xll.qlIndexFixing($AT$2,AO794,TRUE,_xll.ohTrigger(Trigger,Trigger1M)),#N/A)</f>
        <v>1.5614744502920885E-2</v>
      </c>
    </row>
    <row r="795" spans="40:45" x14ac:dyDescent="0.2">
      <c r="AN795" s="102" t="s">
        <v>83</v>
      </c>
      <c r="AO795" s="101">
        <f>_xll.qlInterestRateIndexFixingDate($AT$2,AP795,Trigger)</f>
        <v>44922</v>
      </c>
      <c r="AP795" s="101">
        <f>_xll.qlCalendarAdvance(Calendar,AP794,AN795,"f",,Trigger)</f>
        <v>44922</v>
      </c>
      <c r="AQ795" s="101">
        <f>_xll.qlInterestRateIndexMaturity($AT$2,AP795,Trigger)</f>
        <v>44923</v>
      </c>
      <c r="AR795" s="246">
        <f>_xll.qlIndexFixing($AT$1,AO795,TRUE,_xll.ohTrigger(Trigger,Trigger1M))</f>
        <v>1.5790088649163536E-2</v>
      </c>
      <c r="AS795" s="246">
        <f>IFERROR(_xll.qlIndexFixing($AT$2,AO795,TRUE,_xll.ohTrigger(Trigger,Trigger1M)),#N/A)</f>
        <v>1.5658941138712024E-2</v>
      </c>
    </row>
    <row r="796" spans="40:45" x14ac:dyDescent="0.2">
      <c r="AN796" s="102" t="s">
        <v>83</v>
      </c>
      <c r="AO796" s="101">
        <f>_xll.qlInterestRateIndexFixingDate($AT$2,AP796,Trigger)</f>
        <v>44929</v>
      </c>
      <c r="AP796" s="101">
        <f>_xll.qlCalendarAdvance(Calendar,AP795,AN796,"f",,Trigger)</f>
        <v>44929</v>
      </c>
      <c r="AQ796" s="101">
        <f>_xll.qlInterestRateIndexMaturity($AT$2,AP796,Trigger)</f>
        <v>44930</v>
      </c>
      <c r="AR796" s="246">
        <f>_xll.qlIndexFixing($AT$1,AO796,TRUE,_xll.ohTrigger(Trigger,Trigger1M))</f>
        <v>1.5834343473528634E-2</v>
      </c>
      <c r="AS796" s="246">
        <f>IFERROR(_xll.qlIndexFixing($AT$2,AO796,TRUE,_xll.ohTrigger(Trigger,Trigger1M)),#N/A)</f>
        <v>1.5702312161565146E-2</v>
      </c>
    </row>
    <row r="797" spans="40:45" x14ac:dyDescent="0.2">
      <c r="AN797" s="102" t="s">
        <v>83</v>
      </c>
      <c r="AO797" s="101">
        <f>_xll.qlInterestRateIndexFixingDate($AT$2,AP797,Trigger)</f>
        <v>44936</v>
      </c>
      <c r="AP797" s="101">
        <f>_xll.qlCalendarAdvance(Calendar,AP796,AN797,"f",,Trigger)</f>
        <v>44936</v>
      </c>
      <c r="AQ797" s="101">
        <f>_xll.qlInterestRateIndexMaturity($AT$2,AP797,Trigger)</f>
        <v>44937</v>
      </c>
      <c r="AR797" s="246">
        <f>_xll.qlIndexFixing($AT$1,AO797,TRUE,_xll.ohTrigger(Trigger,Trigger1M))</f>
        <v>1.5877596382862791E-2</v>
      </c>
      <c r="AS797" s="246">
        <f>IFERROR(_xll.qlIndexFixing($AT$2,AO797,TRUE,_xll.ohTrigger(Trigger,Trigger1M)),#N/A)</f>
        <v>1.5744857571160509E-2</v>
      </c>
    </row>
    <row r="798" spans="40:45" x14ac:dyDescent="0.2">
      <c r="AN798" s="102" t="s">
        <v>83</v>
      </c>
      <c r="AO798" s="101">
        <f>_xll.qlInterestRateIndexFixingDate($AT$2,AP798,Trigger)</f>
        <v>44943</v>
      </c>
      <c r="AP798" s="101">
        <f>_xll.qlCalendarAdvance(Calendar,AP797,AN798,"f",,Trigger)</f>
        <v>44943</v>
      </c>
      <c r="AQ798" s="101">
        <f>_xll.qlInterestRateIndexMaturity($AT$2,AP798,Trigger)</f>
        <v>44944</v>
      </c>
      <c r="AR798" s="246">
        <f>_xll.qlIndexFixing($AT$1,AO798,TRUE,_xll.ohTrigger(Trigger,Trigger1M))</f>
        <v>1.5919847376766327E-2</v>
      </c>
      <c r="AS798" s="246">
        <f>IFERROR(_xll.qlIndexFixing($AT$2,AO798,TRUE,_xll.ohTrigger(Trigger,Trigger1M)),#N/A)</f>
        <v>1.5786577367018495E-2</v>
      </c>
    </row>
    <row r="799" spans="40:45" x14ac:dyDescent="0.2">
      <c r="AN799" s="102" t="s">
        <v>83</v>
      </c>
      <c r="AO799" s="101">
        <f>_xll.qlInterestRateIndexFixingDate($AT$2,AP799,Trigger)</f>
        <v>44950</v>
      </c>
      <c r="AP799" s="101">
        <f>_xll.qlCalendarAdvance(Calendar,AP798,AN799,"f",,Trigger)</f>
        <v>44950</v>
      </c>
      <c r="AQ799" s="101">
        <f>_xll.qlInterestRateIndexMaturity($AT$2,AP799,Trigger)</f>
        <v>44951</v>
      </c>
      <c r="AR799" s="246">
        <f>_xll.qlIndexFixing($AT$1,AO799,TRUE,_xll.ohTrigger(Trigger,Trigger1M))</f>
        <v>1.5961096454999435E-2</v>
      </c>
      <c r="AS799" s="246">
        <f>IFERROR(_xll.qlIndexFixing($AT$2,AO799,TRUE,_xll.ohTrigger(Trigger,Trigger1M)),#N/A)</f>
        <v>1.5827471549059169E-2</v>
      </c>
    </row>
    <row r="800" spans="40:45" x14ac:dyDescent="0.2">
      <c r="AN800" s="102" t="s">
        <v>83</v>
      </c>
      <c r="AO800" s="101">
        <f>_xll.qlInterestRateIndexFixingDate($AT$2,AP800,Trigger)</f>
        <v>44957</v>
      </c>
      <c r="AP800" s="101">
        <f>_xll.qlCalendarAdvance(Calendar,AP799,AN800,"f",,Trigger)</f>
        <v>44957</v>
      </c>
      <c r="AQ800" s="101">
        <f>_xll.qlInterestRateIndexMaturity($AT$2,AP800,Trigger)</f>
        <v>44958</v>
      </c>
      <c r="AR800" s="246">
        <f>_xll.qlIndexFixing($AT$1,AO800,TRUE,_xll.ohTrigger(Trigger,Trigger1M))</f>
        <v>1.6001343617082497E-2</v>
      </c>
      <c r="AS800" s="246">
        <f>IFERROR(_xll.qlIndexFixing($AT$2,AO800,TRUE,_xll.ohTrigger(Trigger,Trigger1M)),#N/A)</f>
        <v>1.586754011688285E-2</v>
      </c>
    </row>
    <row r="801" spans="40:45" x14ac:dyDescent="0.2">
      <c r="AN801" s="102" t="s">
        <v>83</v>
      </c>
      <c r="AO801" s="101">
        <f>_xll.qlInterestRateIndexFixingDate($AT$2,AP801,Trigger)</f>
        <v>44964</v>
      </c>
      <c r="AP801" s="101">
        <f>_xll.qlCalendarAdvance(Calendar,AP800,AN801,"f",,Trigger)</f>
        <v>44964</v>
      </c>
      <c r="AQ801" s="101">
        <f>_xll.qlInterestRateIndexMaturity($AT$2,AP801,Trigger)</f>
        <v>44965</v>
      </c>
      <c r="AR801" s="246">
        <f>_xll.qlIndexFixing($AT$1,AO801,TRUE,_xll.ohTrigger(Trigger,Trigger1M))</f>
        <v>1.604058886269577E-2</v>
      </c>
      <c r="AS801" s="246">
        <f>IFERROR(_xll.qlIndexFixing($AT$2,AO801,TRUE,_xll.ohTrigger(Trigger,Trigger1M)),#N/A)</f>
        <v>1.5906783070329666E-2</v>
      </c>
    </row>
    <row r="802" spans="40:45" x14ac:dyDescent="0.2">
      <c r="AN802" s="102" t="s">
        <v>83</v>
      </c>
      <c r="AO802" s="101">
        <f>_xll.qlInterestRateIndexFixingDate($AT$2,AP802,Trigger)</f>
        <v>44971</v>
      </c>
      <c r="AP802" s="101">
        <f>_xll.qlCalendarAdvance(Calendar,AP801,AN802,"f",,Trigger)</f>
        <v>44971</v>
      </c>
      <c r="AQ802" s="101">
        <f>_xll.qlInterestRateIndexMaturity($AT$2,AP802,Trigger)</f>
        <v>44972</v>
      </c>
      <c r="AR802" s="246">
        <f>_xll.qlIndexFixing($AT$1,AO802,TRUE,_xll.ohTrigger(Trigger,Trigger1M))</f>
        <v>1.6078832191599446E-2</v>
      </c>
      <c r="AS802" s="246">
        <f>IFERROR(_xll.qlIndexFixing($AT$2,AO802,TRUE,_xll.ohTrigger(Trigger,Trigger1M)),#N/A)</f>
        <v>1.5945200408999938E-2</v>
      </c>
    </row>
    <row r="803" spans="40:45" x14ac:dyDescent="0.2">
      <c r="AN803" s="102" t="s">
        <v>83</v>
      </c>
      <c r="AO803" s="101">
        <f>_xll.qlInterestRateIndexFixingDate($AT$2,AP803,Trigger)</f>
        <v>44978</v>
      </c>
      <c r="AP803" s="101">
        <f>_xll.qlCalendarAdvance(Calendar,AP802,AN803,"f",,Trigger)</f>
        <v>44978</v>
      </c>
      <c r="AQ803" s="101">
        <f>_xll.qlInterestRateIndexMaturity($AT$2,AP803,Trigger)</f>
        <v>44979</v>
      </c>
      <c r="AR803" s="246">
        <f>_xll.qlIndexFixing($AT$1,AO803,TRUE,_xll.ohTrigger(Trigger,Trigger1M))</f>
        <v>1.6116073603393843E-2</v>
      </c>
      <c r="AS803" s="246">
        <f>IFERROR(_xll.qlIndexFixing($AT$2,AO803,TRUE,_xll.ohTrigger(Trigger,Trigger1M)),#N/A)</f>
        <v>1.5982792132653856E-2</v>
      </c>
    </row>
    <row r="804" spans="40:45" x14ac:dyDescent="0.2">
      <c r="AN804" s="102" t="s">
        <v>83</v>
      </c>
      <c r="AO804" s="101">
        <f>_xll.qlInterestRateIndexFixingDate($AT$2,AP804,Trigger)</f>
        <v>44985</v>
      </c>
      <c r="AP804" s="101">
        <f>_xll.qlCalendarAdvance(Calendar,AP803,AN804,"f",,Trigger)</f>
        <v>44985</v>
      </c>
      <c r="AQ804" s="101">
        <f>_xll.qlInterestRateIndexMaturity($AT$2,AP804,Trigger)</f>
        <v>44986</v>
      </c>
      <c r="AR804" s="246">
        <f>_xll.qlIndexFixing($AT$1,AO804,TRUE,_xll.ohTrigger(Trigger,Trigger1M))</f>
        <v>1.6152313097839155E-2</v>
      </c>
      <c r="AS804" s="246">
        <f>IFERROR(_xll.qlIndexFixing($AT$2,AO804,TRUE,_xll.ohTrigger(Trigger,Trigger1M)),#N/A)</f>
        <v>1.6019558241131548E-2</v>
      </c>
    </row>
    <row r="805" spans="40:45" x14ac:dyDescent="0.2">
      <c r="AN805" s="102" t="s">
        <v>83</v>
      </c>
      <c r="AO805" s="101">
        <f>_xll.qlInterestRateIndexFixingDate($AT$2,AP805,Trigger)</f>
        <v>44992</v>
      </c>
      <c r="AP805" s="101">
        <f>_xll.qlCalendarAdvance(Calendar,AP804,AN805,"f",,Trigger)</f>
        <v>44992</v>
      </c>
      <c r="AQ805" s="101">
        <f>_xll.qlInterestRateIndexMaturity($AT$2,AP805,Trigger)</f>
        <v>44993</v>
      </c>
      <c r="AR805" s="246">
        <f>_xll.qlIndexFixing($AT$1,AO805,TRUE,_xll.ohTrigger(Trigger,Trigger1M))</f>
        <v>1.61875506745357E-2</v>
      </c>
      <c r="AS805" s="246">
        <f>IFERROR(_xll.qlIndexFixing($AT$2,AO805,TRUE,_xll.ohTrigger(Trigger,Trigger1M)),#N/A)</f>
        <v>1.6055498734113272E-2</v>
      </c>
    </row>
    <row r="806" spans="40:45" x14ac:dyDescent="0.2">
      <c r="AN806" s="102" t="s">
        <v>83</v>
      </c>
      <c r="AO806" s="101">
        <f>_xll.qlInterestRateIndexFixingDate($AT$2,AP806,Trigger)</f>
        <v>44999</v>
      </c>
      <c r="AP806" s="101">
        <f>_xll.qlCalendarAdvance(Calendar,AP805,AN806,"f",,Trigger)</f>
        <v>44999</v>
      </c>
      <c r="AQ806" s="101">
        <f>_xll.qlInterestRateIndexMaturity($AT$2,AP806,Trigger)</f>
        <v>45000</v>
      </c>
      <c r="AR806" s="246">
        <f>_xll.qlIndexFixing($AT$1,AO806,TRUE,_xll.ohTrigger(Trigger,Trigger1M))</f>
        <v>1.6221786333243671E-2</v>
      </c>
      <c r="AS806" s="246">
        <f>IFERROR(_xll.qlIndexFixing($AT$2,AO806,TRUE,_xll.ohTrigger(Trigger,Trigger1M)),#N/A)</f>
        <v>1.6090613611279281E-2</v>
      </c>
    </row>
    <row r="807" spans="40:45" x14ac:dyDescent="0.2">
      <c r="AN807" s="102" t="s">
        <v>83</v>
      </c>
      <c r="AO807" s="101">
        <f>_xll.qlInterestRateIndexFixingDate($AT$2,AP807,Trigger)</f>
        <v>45006</v>
      </c>
      <c r="AP807" s="101">
        <f>_xll.qlCalendarAdvance(Calendar,AP806,AN807,"f",,Trigger)</f>
        <v>45006</v>
      </c>
      <c r="AQ807" s="101">
        <f>_xll.qlInterestRateIndexMaturity($AT$2,AP807,Trigger)</f>
        <v>45007</v>
      </c>
      <c r="AR807" s="246">
        <f>_xll.qlIndexFixing($AT$1,AO807,TRUE,_xll.ohTrigger(Trigger,Trigger1M))</f>
        <v>1.6255020073643323E-2</v>
      </c>
      <c r="AS807" s="246">
        <f>IFERROR(_xll.qlIndexFixing($AT$2,AO807,TRUE,_xll.ohTrigger(Trigger,Trigger1M)),#N/A)</f>
        <v>1.612490287254964E-2</v>
      </c>
    </row>
    <row r="808" spans="40:45" x14ac:dyDescent="0.2">
      <c r="AN808" s="102" t="s">
        <v>83</v>
      </c>
      <c r="AO808" s="101">
        <f>_xll.qlInterestRateIndexFixingDate($AT$2,AP808,Trigger)</f>
        <v>45013</v>
      </c>
      <c r="AP808" s="101">
        <f>_xll.qlCalendarAdvance(Calendar,AP807,AN808,"f",,Trigger)</f>
        <v>45013</v>
      </c>
      <c r="AQ808" s="101">
        <f>_xll.qlInterestRateIndexMaturity($AT$2,AP808,Trigger)</f>
        <v>45014</v>
      </c>
      <c r="AR808" s="246">
        <f>_xll.qlIndexFixing($AT$1,AO808,TRUE,_xll.ohTrigger(Trigger,Trigger1M))</f>
        <v>1.6287251895574784E-2</v>
      </c>
      <c r="AS808" s="246">
        <f>IFERROR(_xll.qlIndexFixing($AT$2,AO808,TRUE,_xll.ohTrigger(Trigger,Trigger1M)),#N/A)</f>
        <v>1.6158366517524669E-2</v>
      </c>
    </row>
    <row r="809" spans="40:45" x14ac:dyDescent="0.2">
      <c r="AN809" s="102" t="s">
        <v>83</v>
      </c>
      <c r="AO809" s="101">
        <f>_xll.qlInterestRateIndexFixingDate($AT$2,AP809,Trigger)</f>
        <v>45020</v>
      </c>
      <c r="AP809" s="101">
        <f>_xll.qlCalendarAdvance(Calendar,AP808,AN809,"f",,Trigger)</f>
        <v>45020</v>
      </c>
      <c r="AQ809" s="101">
        <f>_xll.qlInterestRateIndexMaturity($AT$2,AP809,Trigger)</f>
        <v>45021</v>
      </c>
      <c r="AR809" s="246">
        <f>_xll.qlIndexFixing($AT$1,AO809,TRUE,_xll.ohTrigger(Trigger,Trigger1M))</f>
        <v>1.631848179871831E-2</v>
      </c>
      <c r="AS809" s="246">
        <f>IFERROR(_xll.qlIndexFixing($AT$2,AO809,TRUE,_xll.ohTrigger(Trigger,Trigger1M)),#N/A)</f>
        <v>1.6191004546124432E-2</v>
      </c>
    </row>
    <row r="810" spans="40:45" x14ac:dyDescent="0.2">
      <c r="AN810" s="102" t="s">
        <v>83</v>
      </c>
      <c r="AO810" s="101">
        <f>_xll.qlInterestRateIndexFixingDate($AT$2,AP810,Trigger)</f>
        <v>45027</v>
      </c>
      <c r="AP810" s="101">
        <f>_xll.qlCalendarAdvance(Calendar,AP809,AN810,"f",,Trigger)</f>
        <v>45027</v>
      </c>
      <c r="AQ810" s="101">
        <f>_xll.qlInterestRateIndexMaturity($AT$2,AP810,Trigger)</f>
        <v>45028</v>
      </c>
      <c r="AR810" s="246">
        <f>_xll.qlIndexFixing($AT$1,AO810,TRUE,_xll.ohTrigger(Trigger,Trigger1M))</f>
        <v>1.634870978267422E-2</v>
      </c>
      <c r="AS810" s="246">
        <f>IFERROR(_xll.qlIndexFixing($AT$2,AO810,TRUE,_xll.ohTrigger(Trigger,Trigger1M)),#N/A)</f>
        <v>1.6222816957949249E-2</v>
      </c>
    </row>
    <row r="811" spans="40:45" x14ac:dyDescent="0.2">
      <c r="AN811" s="102" t="s">
        <v>83</v>
      </c>
      <c r="AO811" s="101">
        <f>_xll.qlInterestRateIndexFixingDate($AT$2,AP811,Trigger)</f>
        <v>45034</v>
      </c>
      <c r="AP811" s="101">
        <f>_xll.qlCalendarAdvance(Calendar,AP810,AN811,"f",,Trigger)</f>
        <v>45034</v>
      </c>
      <c r="AQ811" s="101">
        <f>_xll.qlInterestRateIndexMaturity($AT$2,AP811,Trigger)</f>
        <v>45035</v>
      </c>
      <c r="AR811" s="246">
        <f>_xll.qlIndexFixing($AT$1,AO811,TRUE,_xll.ohTrigger(Trigger,Trigger1M))</f>
        <v>1.6377935847362579E-2</v>
      </c>
      <c r="AS811" s="246">
        <f>IFERROR(_xll.qlIndexFixing($AT$2,AO811,TRUE,_xll.ohTrigger(Trigger,Trigger1M)),#N/A)</f>
        <v>1.6253803752999119E-2</v>
      </c>
    </row>
    <row r="812" spans="40:45" x14ac:dyDescent="0.2">
      <c r="AN812" s="102" t="s">
        <v>83</v>
      </c>
      <c r="AO812" s="101">
        <f>_xll.qlInterestRateIndexFixingDate($AT$2,AP812,Trigger)</f>
        <v>45041</v>
      </c>
      <c r="AP812" s="101">
        <f>_xll.qlCalendarAdvance(Calendar,AP811,AN812,"f",,Trigger)</f>
        <v>45041</v>
      </c>
      <c r="AQ812" s="101">
        <f>_xll.qlInterestRateIndexMaturity($AT$2,AP812,Trigger)</f>
        <v>45042</v>
      </c>
      <c r="AR812" s="246">
        <f>_xll.qlIndexFixing($AT$1,AO812,TRUE,_xll.ohTrigger(Trigger,Trigger1M))</f>
        <v>1.6406159992383706E-2</v>
      </c>
      <c r="AS812" s="246">
        <f>IFERROR(_xll.qlIndexFixing($AT$2,AO812,TRUE,_xll.ohTrigger(Trigger,Trigger1M)),#N/A)</f>
        <v>1.6283964930794426E-2</v>
      </c>
    </row>
    <row r="813" spans="40:45" x14ac:dyDescent="0.2">
      <c r="AN813" s="102" t="s">
        <v>83</v>
      </c>
      <c r="AO813" s="101">
        <f>_xll.qlInterestRateIndexFixingDate($AT$2,AP813,Trigger)</f>
        <v>45048</v>
      </c>
      <c r="AP813" s="101">
        <f>_xll.qlCalendarAdvance(Calendar,AP812,AN813,"f",,Trigger)</f>
        <v>45048</v>
      </c>
      <c r="AQ813" s="101">
        <f>_xll.qlInterestRateIndexMaturity($AT$2,AP813,Trigger)</f>
        <v>45049</v>
      </c>
      <c r="AR813" s="246">
        <f>_xll.qlIndexFixing($AT$1,AO813,TRUE,_xll.ohTrigger(Trigger,Trigger1M))</f>
        <v>1.6433382217657666E-2</v>
      </c>
      <c r="AS813" s="246">
        <f>IFERROR(_xll.qlIndexFixing($AT$2,AO813,TRUE,_xll.ohTrigger(Trigger,Trigger1M)),#N/A)</f>
        <v>1.6313300491415106E-2</v>
      </c>
    </row>
    <row r="814" spans="40:45" x14ac:dyDescent="0.2">
      <c r="AN814" s="102" t="s">
        <v>83</v>
      </c>
      <c r="AO814" s="101">
        <f>_xll.qlInterestRateIndexFixingDate($AT$2,AP814,Trigger)</f>
        <v>45055</v>
      </c>
      <c r="AP814" s="101">
        <f>_xll.qlCalendarAdvance(Calendar,AP813,AN814,"f",,Trigger)</f>
        <v>45055</v>
      </c>
      <c r="AQ814" s="101">
        <f>_xll.qlInterestRateIndexMaturity($AT$2,AP814,Trigger)</f>
        <v>45056</v>
      </c>
      <c r="AR814" s="246">
        <f>_xll.qlIndexFixing($AT$1,AO814,TRUE,_xll.ohTrigger(Trigger,Trigger1M))</f>
        <v>1.6459602522864714E-2</v>
      </c>
      <c r="AS814" s="246">
        <f>IFERROR(_xll.qlIndexFixing($AT$2,AO814,TRUE,_xll.ohTrigger(Trigger,Trigger1M)),#N/A)</f>
        <v>1.6341810434461479E-2</v>
      </c>
    </row>
    <row r="815" spans="40:45" x14ac:dyDescent="0.2">
      <c r="AN815" s="102" t="s">
        <v>83</v>
      </c>
      <c r="AO815" s="101">
        <f>_xll.qlInterestRateIndexFixingDate($AT$2,AP815,Trigger)</f>
        <v>45062</v>
      </c>
      <c r="AP815" s="101">
        <f>_xll.qlCalendarAdvance(Calendar,AP814,AN815,"f",,Trigger)</f>
        <v>45062</v>
      </c>
      <c r="AQ815" s="101">
        <f>_xll.qlInterestRateIndexMaturity($AT$2,AP815,Trigger)</f>
        <v>45063</v>
      </c>
      <c r="AR815" s="246">
        <f>_xll.qlIndexFixing($AT$1,AO815,TRUE,_xll.ohTrigger(Trigger,Trigger1M))</f>
        <v>1.6484820907924913E-2</v>
      </c>
      <c r="AS815" s="246">
        <f>IFERROR(_xll.qlIndexFixing($AT$2,AO815,TRUE,_xll.ohTrigger(Trigger,Trigger1M)),#N/A)</f>
        <v>1.6369494759773673E-2</v>
      </c>
    </row>
    <row r="816" spans="40:45" x14ac:dyDescent="0.2">
      <c r="AN816" s="102" t="s">
        <v>83</v>
      </c>
      <c r="AO816" s="101">
        <f>_xll.qlInterestRateIndexFixingDate($AT$2,AP816,Trigger)</f>
        <v>45069</v>
      </c>
      <c r="AP816" s="101">
        <f>_xll.qlCalendarAdvance(Calendar,AP815,AN816,"f",,Trigger)</f>
        <v>45069</v>
      </c>
      <c r="AQ816" s="101">
        <f>_xll.qlInterestRateIndexMaturity($AT$2,AP816,Trigger)</f>
        <v>45070</v>
      </c>
      <c r="AR816" s="246">
        <f>_xll.qlIndexFixing($AT$1,AO816,TRUE,_xll.ohTrigger(Trigger,Trigger1M))</f>
        <v>1.6509037372358648E-2</v>
      </c>
      <c r="AS816" s="246">
        <f>IFERROR(_xll.qlIndexFixing($AT$2,AO816,TRUE,_xll.ohTrigger(Trigger,Trigger1M)),#N/A)</f>
        <v>1.6396353467191815E-2</v>
      </c>
    </row>
    <row r="817" spans="40:45" x14ac:dyDescent="0.2">
      <c r="AN817" s="102" t="s">
        <v>83</v>
      </c>
      <c r="AO817" s="101">
        <f>_xll.qlInterestRateIndexFixingDate($AT$2,AP817,Trigger)</f>
        <v>45076</v>
      </c>
      <c r="AP817" s="101">
        <f>_xll.qlCalendarAdvance(Calendar,AP816,AN817,"f",,Trigger)</f>
        <v>45076</v>
      </c>
      <c r="AQ817" s="101">
        <f>_xll.qlInterestRateIndexMaturity($AT$2,AP817,Trigger)</f>
        <v>45077</v>
      </c>
      <c r="AR817" s="246">
        <f>_xll.qlIndexFixing($AT$1,AO817,TRUE,_xll.ohTrigger(Trigger,Trigger1M))</f>
        <v>1.6532251916245855E-2</v>
      </c>
      <c r="AS817" s="246">
        <f>IFERROR(_xll.qlIndexFixing($AT$2,AO817,TRUE,_xll.ohTrigger(Trigger,Trigger1M)),#N/A)</f>
        <v>1.6422386556556035E-2</v>
      </c>
    </row>
    <row r="818" spans="40:45" x14ac:dyDescent="0.2">
      <c r="AN818" s="102" t="s">
        <v>83</v>
      </c>
      <c r="AO818" s="101">
        <f>_xll.qlInterestRateIndexFixingDate($AT$2,AP818,Trigger)</f>
        <v>45083</v>
      </c>
      <c r="AP818" s="101">
        <f>_xll.qlCalendarAdvance(Calendar,AP817,AN818,"f",,Trigger)</f>
        <v>45083</v>
      </c>
      <c r="AQ818" s="101">
        <f>_xll.qlInterestRateIndexMaturity($AT$2,AP818,Trigger)</f>
        <v>45084</v>
      </c>
      <c r="AR818" s="246">
        <f>_xll.qlIndexFixing($AT$1,AO818,TRUE,_xll.ohTrigger(Trigger,Trigger1M))</f>
        <v>1.6554464539186853E-2</v>
      </c>
      <c r="AS818" s="246">
        <f>IFERROR(_xll.qlIndexFixing($AT$2,AO818,TRUE,_xll.ohTrigger(Trigger,Trigger1M)),#N/A)</f>
        <v>1.6447594027626522E-2</v>
      </c>
    </row>
    <row r="819" spans="40:45" x14ac:dyDescent="0.2">
      <c r="AN819" s="102" t="s">
        <v>83</v>
      </c>
      <c r="AO819" s="101">
        <f>_xll.qlInterestRateIndexFixingDate($AT$2,AP819,Trigger)</f>
        <v>45090</v>
      </c>
      <c r="AP819" s="101">
        <f>_xll.qlCalendarAdvance(Calendar,AP818,AN819,"f",,Trigger)</f>
        <v>45090</v>
      </c>
      <c r="AQ819" s="101">
        <f>_xll.qlInterestRateIndexMaturity($AT$2,AP819,Trigger)</f>
        <v>45091</v>
      </c>
      <c r="AR819" s="246">
        <f>_xll.qlIndexFixing($AT$1,AO819,TRUE,_xll.ohTrigger(Trigger,Trigger1M))</f>
        <v>1.6575675241101706E-2</v>
      </c>
      <c r="AS819" s="246">
        <f>IFERROR(_xll.qlIndexFixing($AT$2,AO819,TRUE,_xll.ohTrigger(Trigger,Trigger1M)),#N/A)</f>
        <v>1.6471975880243406E-2</v>
      </c>
    </row>
    <row r="820" spans="40:45" x14ac:dyDescent="0.2">
      <c r="AN820" s="102" t="s">
        <v>83</v>
      </c>
      <c r="AO820" s="101">
        <f>_xll.qlInterestRateIndexFixingDate($AT$2,AP820,Trigger)</f>
        <v>45097</v>
      </c>
      <c r="AP820" s="101">
        <f>_xll.qlCalendarAdvance(Calendar,AP819,AN820,"f",,Trigger)</f>
        <v>45097</v>
      </c>
      <c r="AQ820" s="101">
        <f>_xll.qlInterestRateIndexMaturity($AT$2,AP820,Trigger)</f>
        <v>45098</v>
      </c>
      <c r="AR820" s="246">
        <f>_xll.qlIndexFixing($AT$1,AO820,TRUE,_xll.ohTrigger(Trigger,Trigger1M))</f>
        <v>1.6595884021750607E-2</v>
      </c>
      <c r="AS820" s="246">
        <f>IFERROR(_xll.qlIndexFixing($AT$2,AO820,TRUE,_xll.ohTrigger(Trigger,Trigger1M)),#N/A)</f>
        <v>1.6495532114246814E-2</v>
      </c>
    </row>
    <row r="821" spans="40:45" x14ac:dyDescent="0.2">
      <c r="AN821" s="102" t="s">
        <v>83</v>
      </c>
      <c r="AO821" s="101">
        <f>_xll.qlInterestRateIndexFixingDate($AT$2,AP821,Trigger)</f>
        <v>45104</v>
      </c>
      <c r="AP821" s="101">
        <f>_xll.qlCalendarAdvance(Calendar,AP820,AN821,"f",,Trigger)</f>
        <v>45104</v>
      </c>
      <c r="AQ821" s="101">
        <f>_xll.qlInterestRateIndexMaturity($AT$2,AP821,Trigger)</f>
        <v>45105</v>
      </c>
      <c r="AR821" s="246">
        <f>_xll.qlIndexFixing($AT$1,AO821,TRUE,_xll.ohTrigger(Trigger,Trigger1M))</f>
        <v>1.6615090881053618E-2</v>
      </c>
      <c r="AS821" s="246">
        <f>IFERROR(_xll.qlIndexFixing($AT$2,AO821,TRUE,_xll.ohTrigger(Trigger,Trigger1M)),#N/A)</f>
        <v>1.6518262729476874E-2</v>
      </c>
    </row>
    <row r="822" spans="40:45" x14ac:dyDescent="0.2">
      <c r="AN822" s="102" t="s">
        <v>83</v>
      </c>
      <c r="AO822" s="101">
        <f>_xll.qlInterestRateIndexFixingDate($AT$2,AP822,Trigger)</f>
        <v>45111</v>
      </c>
      <c r="AP822" s="101">
        <f>_xll.qlCalendarAdvance(Calendar,AP821,AN822,"f",,Trigger)</f>
        <v>45111</v>
      </c>
      <c r="AQ822" s="101">
        <f>_xll.qlInterestRateIndexMaturity($AT$2,AP822,Trigger)</f>
        <v>45112</v>
      </c>
      <c r="AR822" s="246">
        <f>_xll.qlIndexFixing($AT$1,AO822,TRUE,_xll.ohTrigger(Trigger,Trigger1M))</f>
        <v>1.6633295818770932E-2</v>
      </c>
      <c r="AS822" s="246">
        <f>IFERROR(_xll.qlIndexFixing($AT$2,AO822,TRUE,_xll.ohTrigger(Trigger,Trigger1M)),#N/A)</f>
        <v>1.6540167725773713E-2</v>
      </c>
    </row>
    <row r="823" spans="40:45" x14ac:dyDescent="0.2">
      <c r="AN823" s="102" t="s">
        <v>83</v>
      </c>
      <c r="AO823" s="101">
        <f>_xll.qlInterestRateIndexFixingDate($AT$2,AP823,Trigger)</f>
        <v>45118</v>
      </c>
      <c r="AP823" s="101">
        <f>_xll.qlCalendarAdvance(Calendar,AP822,AN823,"f",,Trigger)</f>
        <v>45118</v>
      </c>
      <c r="AQ823" s="101">
        <f>_xll.qlInterestRateIndexMaturity($AT$2,AP823,Trigger)</f>
        <v>45119</v>
      </c>
      <c r="AR823" s="246">
        <f>_xll.qlIndexFixing($AT$1,AO823,TRUE,_xll.ohTrigger(Trigger,Trigger1M))</f>
        <v>1.6650498834742677E-2</v>
      </c>
      <c r="AS823" s="246">
        <f>IFERROR(_xll.qlIndexFixing($AT$2,AO823,TRUE,_xll.ohTrigger(Trigger,Trigger1M)),#N/A)</f>
        <v>1.6561247103057397E-2</v>
      </c>
    </row>
    <row r="824" spans="40:45" x14ac:dyDescent="0.2">
      <c r="AN824" s="102" t="s">
        <v>83</v>
      </c>
      <c r="AO824" s="101">
        <f>_xll.qlInterestRateIndexFixingDate($AT$2,AP824,Trigger)</f>
        <v>45125</v>
      </c>
      <c r="AP824" s="101">
        <f>_xll.qlCalendarAdvance(Calendar,AP823,AN824,"f",,Trigger)</f>
        <v>45125</v>
      </c>
      <c r="AQ824" s="101">
        <f>_xll.qlInterestRateIndexMaturity($AT$2,AP824,Trigger)</f>
        <v>45126</v>
      </c>
      <c r="AR824" s="246">
        <f>_xll.qlIndexFixing($AT$1,AO824,TRUE,_xll.ohTrigger(Trigger,Trigger1M))</f>
        <v>1.6666699928968853E-2</v>
      </c>
      <c r="AS824" s="246">
        <f>IFERROR(_xll.qlIndexFixing($AT$2,AO824,TRUE,_xll.ohTrigger(Trigger,Trigger1M)),#N/A)</f>
        <v>1.6581500861088116E-2</v>
      </c>
    </row>
    <row r="825" spans="40:45" x14ac:dyDescent="0.2">
      <c r="AN825" s="102" t="s">
        <v>83</v>
      </c>
      <c r="AO825" s="101">
        <f>_xll.qlInterestRateIndexFixingDate($AT$2,AP825,Trigger)</f>
        <v>45132</v>
      </c>
      <c r="AP825" s="101">
        <f>_xll.qlCalendarAdvance(Calendar,AP824,AN825,"f",,Trigger)</f>
        <v>45132</v>
      </c>
      <c r="AQ825" s="101">
        <f>_xll.qlInterestRateIndexMaturity($AT$2,AP825,Trigger)</f>
        <v>45133</v>
      </c>
      <c r="AR825" s="246">
        <f>_xll.qlIndexFixing($AT$1,AO825,TRUE,_xll.ohTrigger(Trigger,Trigger1M))</f>
        <v>1.6688749429034644E-2</v>
      </c>
      <c r="AS825" s="246">
        <f>IFERROR(_xll.qlIndexFixing($AT$2,AO825,TRUE,_xll.ohTrigger(Trigger,Trigger1M)),#N/A)</f>
        <v>1.6606721053422646E-2</v>
      </c>
    </row>
    <row r="826" spans="40:45" x14ac:dyDescent="0.2">
      <c r="AN826" s="102" t="s">
        <v>83</v>
      </c>
      <c r="AO826" s="101">
        <f>_xll.qlInterestRateIndexFixingDate($AT$2,AP826,Trigger)</f>
        <v>45139</v>
      </c>
      <c r="AP826" s="101">
        <f>_xll.qlCalendarAdvance(Calendar,AP825,AN826,"f",,Trigger)</f>
        <v>45139</v>
      </c>
      <c r="AQ826" s="101">
        <f>_xll.qlInterestRateIndexMaturity($AT$2,AP826,Trigger)</f>
        <v>45140</v>
      </c>
      <c r="AR826" s="246">
        <f>_xll.qlIndexFixing($AT$1,AO826,TRUE,_xll.ohTrigger(Trigger,Trigger1M))</f>
        <v>1.6735133490586307E-2</v>
      </c>
      <c r="AS826" s="246">
        <f>IFERROR(_xll.qlIndexFixing($AT$2,AO826,TRUE,_xll.ohTrigger(Trigger,Trigger1M)),#N/A)</f>
        <v>1.665254107424019E-2</v>
      </c>
    </row>
    <row r="827" spans="40:45" x14ac:dyDescent="0.2">
      <c r="AN827" s="102" t="s">
        <v>83</v>
      </c>
      <c r="AO827" s="101">
        <f>_xll.qlInterestRateIndexFixingDate($AT$2,AP827,Trigger)</f>
        <v>45146</v>
      </c>
      <c r="AP827" s="101">
        <f>_xll.qlCalendarAdvance(Calendar,AP826,AN827,"f",,Trigger)</f>
        <v>45146</v>
      </c>
      <c r="AQ827" s="101">
        <f>_xll.qlInterestRateIndexMaturity($AT$2,AP827,Trigger)</f>
        <v>45147</v>
      </c>
      <c r="AR827" s="246">
        <f>_xll.qlIndexFixing($AT$1,AO827,TRUE,_xll.ohTrigger(Trigger,Trigger1M))</f>
        <v>1.6780878069511118E-2</v>
      </c>
      <c r="AS827" s="246">
        <f>IFERROR(_xll.qlIndexFixing($AT$2,AO827,TRUE,_xll.ohTrigger(Trigger,Trigger1M)),#N/A)</f>
        <v>1.6697847023712242E-2</v>
      </c>
    </row>
    <row r="828" spans="40:45" x14ac:dyDescent="0.2">
      <c r="AN828" s="102" t="s">
        <v>83</v>
      </c>
      <c r="AO828" s="101">
        <f>_xll.qlInterestRateIndexFixingDate($AT$2,AP828,Trigger)</f>
        <v>45153</v>
      </c>
      <c r="AP828" s="101">
        <f>_xll.qlCalendarAdvance(Calendar,AP827,AN828,"f",,Trigger)</f>
        <v>45153</v>
      </c>
      <c r="AQ828" s="101">
        <f>_xll.qlInterestRateIndexMaturity($AT$2,AP828,Trigger)</f>
        <v>45154</v>
      </c>
      <c r="AR828" s="246">
        <f>_xll.qlIndexFixing($AT$1,AO828,TRUE,_xll.ohTrigger(Trigger,Trigger1M))</f>
        <v>1.6825983165569269E-2</v>
      </c>
      <c r="AS828" s="246">
        <f>IFERROR(_xll.qlIndexFixing($AT$2,AO828,TRUE,_xll.ohTrigger(Trigger,Trigger1M)),#N/A)</f>
        <v>1.6742638901439122E-2</v>
      </c>
    </row>
    <row r="829" spans="40:45" x14ac:dyDescent="0.2">
      <c r="AN829" s="102" t="s">
        <v>83</v>
      </c>
      <c r="AO829" s="101">
        <f>_xll.qlInterestRateIndexFixingDate($AT$2,AP829,Trigger)</f>
        <v>45160</v>
      </c>
      <c r="AP829" s="101">
        <f>_xll.qlCalendarAdvance(Calendar,AP828,AN829,"f",,Trigger)</f>
        <v>45160</v>
      </c>
      <c r="AQ829" s="101">
        <f>_xll.qlInterestRateIndexMaturity($AT$2,AP829,Trigger)</f>
        <v>45161</v>
      </c>
      <c r="AR829" s="246">
        <f>_xll.qlIndexFixing($AT$1,AO829,TRUE,_xll.ohTrigger(Trigger,Trigger1M))</f>
        <v>1.6870448778680824E-2</v>
      </c>
      <c r="AS829" s="246">
        <f>IFERROR(_xll.qlIndexFixing($AT$2,AO829,TRUE,_xll.ohTrigger(Trigger,Trigger1M)),#N/A)</f>
        <v>1.6786916707420829E-2</v>
      </c>
    </row>
    <row r="830" spans="40:45" x14ac:dyDescent="0.2">
      <c r="AN830" s="102" t="s">
        <v>83</v>
      </c>
      <c r="AO830" s="101">
        <f>_xll.qlInterestRateIndexFixingDate($AT$2,AP830,Trigger)</f>
        <v>45167</v>
      </c>
      <c r="AP830" s="101">
        <f>_xll.qlCalendarAdvance(Calendar,AP829,AN830,"f",,Trigger)</f>
        <v>45167</v>
      </c>
      <c r="AQ830" s="101">
        <f>_xll.qlInterestRateIndexMaturity($AT$2,AP830,Trigger)</f>
        <v>45168</v>
      </c>
      <c r="AR830" s="246">
        <f>_xll.qlIndexFixing($AT$1,AO830,TRUE,_xll.ohTrigger(Trigger,Trigger1M))</f>
        <v>1.6914274908446103E-2</v>
      </c>
      <c r="AS830" s="246">
        <f>IFERROR(_xll.qlIndexFixing($AT$2,AO830,TRUE,_xll.ohTrigger(Trigger,Trigger1M)),#N/A)</f>
        <v>1.683068044133762E-2</v>
      </c>
    </row>
    <row r="831" spans="40:45" x14ac:dyDescent="0.2">
      <c r="AN831" s="102" t="s">
        <v>83</v>
      </c>
      <c r="AO831" s="101">
        <f>_xll.qlInterestRateIndexFixingDate($AT$2,AP831,Trigger)</f>
        <v>45174</v>
      </c>
      <c r="AP831" s="101">
        <f>_xll.qlCalendarAdvance(Calendar,AP830,AN831,"f",,Trigger)</f>
        <v>45174</v>
      </c>
      <c r="AQ831" s="101">
        <f>_xll.qlInterestRateIndexMaturity($AT$2,AP831,Trigger)</f>
        <v>45175</v>
      </c>
      <c r="AR831" s="246">
        <f>_xll.qlIndexFixing($AT$1,AO831,TRUE,_xll.ohTrigger(Trigger,Trigger1M))</f>
        <v>1.6957461554705233E-2</v>
      </c>
      <c r="AS831" s="246">
        <f>IFERROR(_xll.qlIndexFixing($AT$2,AO831,TRUE,_xll.ohTrigger(Trigger,Trigger1M)),#N/A)</f>
        <v>1.6873930103109558E-2</v>
      </c>
    </row>
    <row r="832" spans="40:45" x14ac:dyDescent="0.2">
      <c r="AN832" s="102" t="s">
        <v>83</v>
      </c>
      <c r="AO832" s="101">
        <f>_xll.qlInterestRateIndexFixingDate($AT$2,AP832,Trigger)</f>
        <v>45181</v>
      </c>
      <c r="AP832" s="101">
        <f>_xll.qlCalendarAdvance(Calendar,AP831,AN832,"f",,Trigger)</f>
        <v>45181</v>
      </c>
      <c r="AQ832" s="101">
        <f>_xll.qlInterestRateIndexMaturity($AT$2,AP832,Trigger)</f>
        <v>45182</v>
      </c>
      <c r="AR832" s="246">
        <f>_xll.qlIndexFixing($AT$1,AO832,TRUE,_xll.ohTrigger(Trigger,Trigger1M))</f>
        <v>1.7000008717218407E-2</v>
      </c>
      <c r="AS832" s="246">
        <f>IFERROR(_xll.qlIndexFixing($AT$2,AO832,TRUE,_xll.ohTrigger(Trigger,Trigger1M)),#N/A)</f>
        <v>1.6916665692416899E-2</v>
      </c>
    </row>
    <row r="833" spans="40:45" x14ac:dyDescent="0.2">
      <c r="AN833" s="102" t="s">
        <v>83</v>
      </c>
      <c r="AO833" s="101">
        <f>_xll.qlInterestRateIndexFixingDate($AT$2,AP833,Trigger)</f>
        <v>45188</v>
      </c>
      <c r="AP833" s="101">
        <f>_xll.qlCalendarAdvance(Calendar,AP832,AN833,"f",,Trigger)</f>
        <v>45188</v>
      </c>
      <c r="AQ833" s="101">
        <f>_xll.qlInterestRateIndexMaturity($AT$2,AP833,Trigger)</f>
        <v>45189</v>
      </c>
      <c r="AR833" s="246">
        <f>_xll.qlIndexFixing($AT$1,AO833,TRUE,_xll.ohTrigger(Trigger,Trigger1M))</f>
        <v>1.7041916395745815E-2</v>
      </c>
      <c r="AS833" s="246">
        <f>IFERROR(_xll.qlIndexFixing($AT$2,AO833,TRUE,_xll.ohTrigger(Trigger,Trigger1M)),#N/A)</f>
        <v>1.6958887209259643E-2</v>
      </c>
    </row>
    <row r="834" spans="40:45" x14ac:dyDescent="0.2">
      <c r="AN834" s="102" t="s">
        <v>83</v>
      </c>
      <c r="AO834" s="101">
        <f>_xll.qlInterestRateIndexFixingDate($AT$2,AP834,Trigger)</f>
        <v>45195</v>
      </c>
      <c r="AP834" s="101">
        <f>_xll.qlCalendarAdvance(Calendar,AP833,AN834,"f",,Trigger)</f>
        <v>45195</v>
      </c>
      <c r="AQ834" s="101">
        <f>_xll.qlInterestRateIndexMaturity($AT$2,AP834,Trigger)</f>
        <v>45196</v>
      </c>
      <c r="AR834" s="246">
        <f>_xll.qlIndexFixing($AT$1,AO834,TRUE,_xll.ohTrigger(Trigger,Trigger1M))</f>
        <v>1.7083184590047651E-2</v>
      </c>
      <c r="AS834" s="246">
        <f>IFERROR(_xll.qlIndexFixing($AT$2,AO834,TRUE,_xll.ohTrigger(Trigger,Trigger1M)),#N/A)</f>
        <v>1.7000594653318046E-2</v>
      </c>
    </row>
    <row r="835" spans="40:45" x14ac:dyDescent="0.2">
      <c r="AN835" s="102" t="s">
        <v>83</v>
      </c>
      <c r="AO835" s="101">
        <f>_xll.qlInterestRateIndexFixingDate($AT$2,AP835,Trigger)</f>
        <v>45202</v>
      </c>
      <c r="AP835" s="101">
        <f>_xll.qlCalendarAdvance(Calendar,AP834,AN835,"f",,Trigger)</f>
        <v>45202</v>
      </c>
      <c r="AQ835" s="101">
        <f>_xll.qlInterestRateIndexMaturity($AT$2,AP835,Trigger)</f>
        <v>45203</v>
      </c>
      <c r="AR835" s="246">
        <f>_xll.qlIndexFixing($AT$1,AO835,TRUE,_xll.ohTrigger(Trigger,Trigger1M))</f>
        <v>1.7123813299884105E-2</v>
      </c>
      <c r="AS835" s="246">
        <f>IFERROR(_xll.qlIndexFixing($AT$2,AO835,TRUE,_xll.ohTrigger(Trigger,Trigger1M)),#N/A)</f>
        <v>1.7041788024432236E-2</v>
      </c>
    </row>
    <row r="836" spans="40:45" x14ac:dyDescent="0.2">
      <c r="AN836" s="102" t="s">
        <v>83</v>
      </c>
      <c r="AO836" s="101">
        <f>_xll.qlInterestRateIndexFixingDate($AT$2,AP836,Trigger)</f>
        <v>45209</v>
      </c>
      <c r="AP836" s="101">
        <f>_xll.qlCalendarAdvance(Calendar,AP835,AN836,"f",,Trigger)</f>
        <v>45209</v>
      </c>
      <c r="AQ836" s="101">
        <f>_xll.qlInterestRateIndexMaturity($AT$2,AP836,Trigger)</f>
        <v>45210</v>
      </c>
      <c r="AR836" s="246">
        <f>_xll.qlIndexFixing($AT$1,AO836,TRUE,_xll.ohTrigger(Trigger,Trigger1M))</f>
        <v>1.7163802525175242E-2</v>
      </c>
      <c r="AS836" s="246">
        <f>IFERROR(_xll.qlIndexFixing($AT$2,AO836,TRUE,_xll.ohTrigger(Trigger,Trigger1M)),#N/A)</f>
        <v>1.7082467322442341E-2</v>
      </c>
    </row>
    <row r="837" spans="40:45" x14ac:dyDescent="0.2">
      <c r="AN837" s="102" t="s">
        <v>83</v>
      </c>
      <c r="AO837" s="101">
        <f>_xll.qlInterestRateIndexFixingDate($AT$2,AP837,Trigger)</f>
        <v>45216</v>
      </c>
      <c r="AP837" s="101">
        <f>_xll.qlCalendarAdvance(Calendar,AP836,AN837,"f",,Trigger)</f>
        <v>45216</v>
      </c>
      <c r="AQ837" s="101">
        <f>_xll.qlInterestRateIndexMaturity($AT$2,AP837,Trigger)</f>
        <v>45217</v>
      </c>
      <c r="AR837" s="246">
        <f>_xll.qlIndexFixing($AT$1,AO837,TRUE,_xll.ohTrigger(Trigger,Trigger1M))</f>
        <v>1.7203152265521382E-2</v>
      </c>
      <c r="AS837" s="246">
        <f>IFERROR(_xll.qlIndexFixing($AT$2,AO837,TRUE,_xll.ohTrigger(Trigger,Trigger1M)),#N/A)</f>
        <v>1.7122632547108552E-2</v>
      </c>
    </row>
    <row r="838" spans="40:45" x14ac:dyDescent="0.2">
      <c r="AN838" s="102" t="s">
        <v>83</v>
      </c>
      <c r="AO838" s="101">
        <f>_xll.qlInterestRateIndexFixingDate($AT$2,AP838,Trigger)</f>
        <v>45223</v>
      </c>
      <c r="AP838" s="101">
        <f>_xll.qlCalendarAdvance(Calendar,AP837,AN838,"f",,Trigger)</f>
        <v>45223</v>
      </c>
      <c r="AQ838" s="101">
        <f>_xll.qlInterestRateIndexMaturity($AT$2,AP838,Trigger)</f>
        <v>45224</v>
      </c>
      <c r="AR838" s="246">
        <f>_xll.qlIndexFixing($AT$1,AO838,TRUE,_xll.ohTrigger(Trigger,Trigger1M))</f>
        <v>1.7241862520842588E-2</v>
      </c>
      <c r="AS838" s="246">
        <f>IFERROR(_xll.qlIndexFixing($AT$2,AO838,TRUE,_xll.ohTrigger(Trigger,Trigger1M)),#N/A)</f>
        <v>1.7162283698430869E-2</v>
      </c>
    </row>
    <row r="839" spans="40:45" x14ac:dyDescent="0.2">
      <c r="AN839" s="102" t="s">
        <v>83</v>
      </c>
      <c r="AO839" s="101">
        <f>_xll.qlInterestRateIndexFixingDate($AT$2,AP839,Trigger)</f>
        <v>45230</v>
      </c>
      <c r="AP839" s="101">
        <f>_xll.qlCalendarAdvance(Calendar,AP838,AN839,"f",,Trigger)</f>
        <v>45230</v>
      </c>
      <c r="AQ839" s="101">
        <f>_xll.qlInterestRateIndexMaturity($AT$2,AP839,Trigger)</f>
        <v>45231</v>
      </c>
      <c r="AR839" s="246">
        <f>_xll.qlIndexFixing($AT$1,AO839,TRUE,_xll.ohTrigger(Trigger,Trigger1M))</f>
        <v>1.7279933290899052E-2</v>
      </c>
      <c r="AS839" s="246">
        <f>IFERROR(_xll.qlIndexFixing($AT$2,AO839,TRUE,_xll.ohTrigger(Trigger,Trigger1M)),#N/A)</f>
        <v>1.7201420776009613E-2</v>
      </c>
    </row>
    <row r="840" spans="40:45" x14ac:dyDescent="0.2">
      <c r="AN840" s="102" t="s">
        <v>83</v>
      </c>
      <c r="AO840" s="101">
        <f>_xll.qlInterestRateIndexFixingDate($AT$2,AP840,Trigger)</f>
        <v>45237</v>
      </c>
      <c r="AP840" s="101">
        <f>_xll.qlCalendarAdvance(Calendar,AP839,AN840,"f",,Trigger)</f>
        <v>45237</v>
      </c>
      <c r="AQ840" s="101">
        <f>_xll.qlInterestRateIndexMaturity($AT$2,AP840,Trigger)</f>
        <v>45238</v>
      </c>
      <c r="AR840" s="246">
        <f>_xll.qlIndexFixing($AT$1,AO840,TRUE,_xll.ohTrigger(Trigger,Trigger1M))</f>
        <v>1.7317364575530902E-2</v>
      </c>
      <c r="AS840" s="246">
        <f>IFERROR(_xll.qlIndexFixing($AT$2,AO840,TRUE,_xll.ohTrigger(Trigger,Trigger1M)),#N/A)</f>
        <v>1.7240043779924719E-2</v>
      </c>
    </row>
    <row r="841" spans="40:45" x14ac:dyDescent="0.2">
      <c r="AN841" s="102" t="s">
        <v>83</v>
      </c>
      <c r="AO841" s="101">
        <f>_xll.qlInterestRateIndexFixingDate($AT$2,AP841,Trigger)</f>
        <v>45244</v>
      </c>
      <c r="AP841" s="101">
        <f>_xll.qlCalendarAdvance(Calendar,AP840,AN841,"f",,Trigger)</f>
        <v>45244</v>
      </c>
      <c r="AQ841" s="101">
        <f>_xll.qlInterestRateIndexMaturity($AT$2,AP841,Trigger)</f>
        <v>45245</v>
      </c>
      <c r="AR841" s="246">
        <f>_xll.qlIndexFixing($AT$1,AO841,TRUE,_xll.ohTrigger(Trigger,Trigger1M))</f>
        <v>1.7354156374418395E-2</v>
      </c>
      <c r="AS841" s="246">
        <f>IFERROR(_xll.qlIndexFixing($AT$2,AO841,TRUE,_xll.ohTrigger(Trigger,Trigger1M)),#N/A)</f>
        <v>1.7278152709856442E-2</v>
      </c>
    </row>
    <row r="842" spans="40:45" x14ac:dyDescent="0.2">
      <c r="AN842" s="102" t="s">
        <v>83</v>
      </c>
      <c r="AO842" s="101">
        <f>_xll.qlInterestRateIndexFixingDate($AT$2,AP842,Trigger)</f>
        <v>45251</v>
      </c>
      <c r="AP842" s="101">
        <f>_xll.qlCalendarAdvance(Calendar,AP841,AN842,"f",,Trigger)</f>
        <v>45251</v>
      </c>
      <c r="AQ842" s="101">
        <f>_xll.qlInterestRateIndexMaturity($AT$2,AP842,Trigger)</f>
        <v>45252</v>
      </c>
      <c r="AR842" s="246">
        <f>_xll.qlIndexFixing($AT$1,AO842,TRUE,_xll.ohTrigger(Trigger,Trigger1M))</f>
        <v>1.7390308687481593E-2</v>
      </c>
      <c r="AS842" s="246">
        <f>IFERROR(_xll.qlIndexFixing($AT$2,AO842,TRUE,_xll.ohTrigger(Trigger,Trigger1M)),#N/A)</f>
        <v>1.7315747565564976E-2</v>
      </c>
    </row>
    <row r="843" spans="40:45" x14ac:dyDescent="0.2">
      <c r="AN843" s="102" t="s">
        <v>83</v>
      </c>
      <c r="AO843" s="101">
        <f>_xll.qlInterestRateIndexFixingDate($AT$2,AP843,Trigger)</f>
        <v>45258</v>
      </c>
      <c r="AP843" s="101">
        <f>_xll.qlCalendarAdvance(Calendar,AP842,AN843,"f",,Trigger)</f>
        <v>45258</v>
      </c>
      <c r="AQ843" s="101">
        <f>_xll.qlInterestRateIndexMaturity($AT$2,AP843,Trigger)</f>
        <v>45259</v>
      </c>
      <c r="AR843" s="246">
        <f>_xll.qlIndexFixing($AT$1,AO843,TRUE,_xll.ohTrigger(Trigger,Trigger1M))</f>
        <v>1.7425821514480688E-2</v>
      </c>
      <c r="AS843" s="246">
        <f>IFERROR(_xll.qlIndexFixing($AT$2,AO843,TRUE,_xll.ohTrigger(Trigger,Trigger1M)),#N/A)</f>
        <v>1.7352828347130256E-2</v>
      </c>
    </row>
    <row r="844" spans="40:45" x14ac:dyDescent="0.2">
      <c r="AN844" s="102" t="s">
        <v>83</v>
      </c>
      <c r="AO844" s="101">
        <f>_xll.qlInterestRateIndexFixingDate($AT$2,AP844,Trigger)</f>
        <v>45265</v>
      </c>
      <c r="AP844" s="101">
        <f>_xll.qlCalendarAdvance(Calendar,AP843,AN844,"f",,Trigger)</f>
        <v>45265</v>
      </c>
      <c r="AQ844" s="101">
        <f>_xll.qlInterestRateIndexMaturity($AT$2,AP844,Trigger)</f>
        <v>45266</v>
      </c>
      <c r="AR844" s="246">
        <f>_xll.qlIndexFixing($AT$1,AO844,TRUE,_xll.ohTrigger(Trigger,Trigger1M))</f>
        <v>1.7460694855175873E-2</v>
      </c>
      <c r="AS844" s="246">
        <f>IFERROR(_xll.qlIndexFixing($AT$2,AO844,TRUE,_xll.ohTrigger(Trigger,Trigger1M)),#N/A)</f>
        <v>1.7389395054152601E-2</v>
      </c>
    </row>
    <row r="845" spans="40:45" x14ac:dyDescent="0.2">
      <c r="AN845" s="102" t="s">
        <v>83</v>
      </c>
      <c r="AO845" s="101">
        <f>_xll.qlInterestRateIndexFixingDate($AT$2,AP845,Trigger)</f>
        <v>45272</v>
      </c>
      <c r="AP845" s="101">
        <f>_xll.qlCalendarAdvance(Calendar,AP844,AN845,"f",,Trigger)</f>
        <v>45272</v>
      </c>
      <c r="AQ845" s="101">
        <f>_xll.qlInterestRateIndexMaturity($AT$2,AP845,Trigger)</f>
        <v>45273</v>
      </c>
      <c r="AR845" s="246">
        <f>_xll.qlIndexFixing($AT$1,AO845,TRUE,_xll.ohTrigger(Trigger,Trigger1M))</f>
        <v>1.7494928709487212E-2</v>
      </c>
      <c r="AS845" s="246">
        <f>IFERROR(_xll.qlIndexFixing($AT$2,AO845,TRUE,_xll.ohTrigger(Trigger,Trigger1M)),#N/A)</f>
        <v>1.7425447686632012E-2</v>
      </c>
    </row>
    <row r="846" spans="40:45" x14ac:dyDescent="0.2">
      <c r="AN846" s="102" t="s">
        <v>83</v>
      </c>
      <c r="AO846" s="101">
        <f>_xll.qlInterestRateIndexFixingDate($AT$2,AP846,Trigger)</f>
        <v>45279</v>
      </c>
      <c r="AP846" s="101">
        <f>_xll.qlCalendarAdvance(Calendar,AP845,AN846,"f",,Trigger)</f>
        <v>45279</v>
      </c>
      <c r="AQ846" s="101">
        <f>_xll.qlInterestRateIndexMaturity($AT$2,AP846,Trigger)</f>
        <v>45280</v>
      </c>
      <c r="AR846" s="246">
        <f>_xll.qlIndexFixing($AT$1,AO846,TRUE,_xll.ohTrigger(Trigger,Trigger1M))</f>
        <v>1.752852307709496E-2</v>
      </c>
      <c r="AS846" s="246">
        <f>IFERROR(_xll.qlIndexFixing($AT$2,AO846,TRUE,_xll.ohTrigger(Trigger,Trigger1M)),#N/A)</f>
        <v>1.7460986244408616E-2</v>
      </c>
    </row>
    <row r="847" spans="40:45" x14ac:dyDescent="0.2">
      <c r="AN847" s="102" t="s">
        <v>83</v>
      </c>
      <c r="AO847" s="101">
        <f>_xll.qlInterestRateIndexFixingDate($AT$2,AP847,Trigger)</f>
        <v>45287</v>
      </c>
      <c r="AP847" s="101">
        <f>_xll.qlCalendarAdvance(Calendar,AP846,AN847,"f",,Trigger)</f>
        <v>45287</v>
      </c>
      <c r="AQ847" s="101">
        <f>_xll.qlInterestRateIndexMaturity($AT$2,AP847,Trigger)</f>
        <v>45288</v>
      </c>
      <c r="AR847" s="246">
        <f>_xll.qlIndexFixing($AT$1,AO847,TRUE,_xll.ohTrigger(Trigger,Trigger1M))</f>
        <v>1.7566133595074973E-2</v>
      </c>
      <c r="AS847" s="246">
        <f>IFERROR(_xll.qlIndexFixing($AT$2,AO847,TRUE,_xll.ohTrigger(Trigger,Trigger1M)),#N/A)</f>
        <v>1.7500972259387737E-2</v>
      </c>
    </row>
    <row r="848" spans="40:45" x14ac:dyDescent="0.2">
      <c r="AN848" s="102" t="s">
        <v>83</v>
      </c>
      <c r="AO848" s="101">
        <f>_xll.qlInterestRateIndexFixingDate($AT$2,AP848,Trigger)</f>
        <v>45294</v>
      </c>
      <c r="AP848" s="101">
        <f>_xll.qlCalendarAdvance(Calendar,AP847,AN848,"f",,Trigger)</f>
        <v>45294</v>
      </c>
      <c r="AQ848" s="101">
        <f>_xll.qlInterestRateIndexMaturity($AT$2,AP848,Trigger)</f>
        <v>45295</v>
      </c>
      <c r="AR848" s="246">
        <f>_xll.qlIndexFixing($AT$1,AO848,TRUE,_xll.ohTrigger(Trigger,Trigger1M))</f>
        <v>1.7598357633712425E-2</v>
      </c>
      <c r="AS848" s="246">
        <f>IFERROR(_xll.qlIndexFixing($AT$2,AO848,TRUE,_xll.ohTrigger(Trigger,Trigger1M)),#N/A)</f>
        <v>1.7535409227864562E-2</v>
      </c>
    </row>
    <row r="849" spans="40:45" x14ac:dyDescent="0.2">
      <c r="AN849" s="102" t="s">
        <v>83</v>
      </c>
      <c r="AO849" s="101">
        <f>_xll.qlInterestRateIndexFixingDate($AT$2,AP849,Trigger)</f>
        <v>45301</v>
      </c>
      <c r="AP849" s="101">
        <f>_xll.qlCalendarAdvance(Calendar,AP848,AN849,"f",,Trigger)</f>
        <v>45301</v>
      </c>
      <c r="AQ849" s="101">
        <f>_xll.qlInterestRateIndexMaturity($AT$2,AP849,Trigger)</f>
        <v>45302</v>
      </c>
      <c r="AR849" s="246">
        <f>_xll.qlIndexFixing($AT$1,AO849,TRUE,_xll.ohTrigger(Trigger,Trigger1M))</f>
        <v>1.7629942185166669E-2</v>
      </c>
      <c r="AS849" s="246">
        <f>IFERROR(_xll.qlIndexFixing($AT$2,AO849,TRUE,_xll.ohTrigger(Trigger,Trigger1M)),#N/A)</f>
        <v>1.7569332121158965E-2</v>
      </c>
    </row>
    <row r="850" spans="40:45" x14ac:dyDescent="0.2">
      <c r="AN850" s="102" t="s">
        <v>83</v>
      </c>
      <c r="AO850" s="101">
        <f>_xll.qlInterestRateIndexFixingDate($AT$2,AP850,Trigger)</f>
        <v>45308</v>
      </c>
      <c r="AP850" s="101">
        <f>_xll.qlCalendarAdvance(Calendar,AP849,AN850,"f",,Trigger)</f>
        <v>45308</v>
      </c>
      <c r="AQ850" s="101">
        <f>_xll.qlInterestRateIndexMaturity($AT$2,AP850,Trigger)</f>
        <v>45309</v>
      </c>
      <c r="AR850" s="246">
        <f>_xll.qlIndexFixing($AT$1,AO850,TRUE,_xll.ohTrigger(Trigger,Trigger1M))</f>
        <v>1.7660887249277835E-2</v>
      </c>
      <c r="AS850" s="246">
        <f>IFERROR(_xll.qlIndexFixing($AT$2,AO850,TRUE,_xll.ohTrigger(Trigger,Trigger1M)),#N/A)</f>
        <v>1.7602740939031136E-2</v>
      </c>
    </row>
    <row r="851" spans="40:45" x14ac:dyDescent="0.2">
      <c r="AN851" s="102" t="s">
        <v>83</v>
      </c>
      <c r="AO851" s="101">
        <f>_xll.qlInterestRateIndexFixingDate($AT$2,AP851,Trigger)</f>
        <v>45315</v>
      </c>
      <c r="AP851" s="101">
        <f>_xll.qlCalendarAdvance(Calendar,AP850,AN851,"f",,Trigger)</f>
        <v>45315</v>
      </c>
      <c r="AQ851" s="101">
        <f>_xll.qlInterestRateIndexMaturity($AT$2,AP851,Trigger)</f>
        <v>45316</v>
      </c>
      <c r="AR851" s="246">
        <f>_xll.qlIndexFixing($AT$1,AO851,TRUE,_xll.ohTrigger(Trigger,Trigger1M))</f>
        <v>1.7691192825886048E-2</v>
      </c>
      <c r="AS851" s="246">
        <f>IFERROR(_xll.qlIndexFixing($AT$2,AO851,TRUE,_xll.ohTrigger(Trigger,Trigger1M)),#N/A)</f>
        <v>1.7635635681401141E-2</v>
      </c>
    </row>
    <row r="852" spans="40:45" x14ac:dyDescent="0.2">
      <c r="AN852" s="102" t="s">
        <v>83</v>
      </c>
      <c r="AO852" s="101">
        <f>_xll.qlInterestRateIndexFixingDate($AT$2,AP852,Trigger)</f>
        <v>45322</v>
      </c>
      <c r="AP852" s="101">
        <f>_xll.qlCalendarAdvance(Calendar,AP851,AN852,"f",,Trigger)</f>
        <v>45322</v>
      </c>
      <c r="AQ852" s="101">
        <f>_xll.qlInterestRateIndexMaturity($AT$2,AP852,Trigger)</f>
        <v>45323</v>
      </c>
      <c r="AR852" s="246">
        <f>_xll.qlIndexFixing($AT$1,AO852,TRUE,_xll.ohTrigger(Trigger,Trigger1M))</f>
        <v>1.7720858914751503E-2</v>
      </c>
      <c r="AS852" s="246">
        <f>IFERROR(_xll.qlIndexFixing($AT$2,AO852,TRUE,_xll.ohTrigger(Trigger,Trigger1M)),#N/A)</f>
        <v>1.7668016348109106E-2</v>
      </c>
    </row>
    <row r="853" spans="40:45" x14ac:dyDescent="0.2">
      <c r="AN853" s="102" t="s">
        <v>83</v>
      </c>
      <c r="AO853" s="101">
        <f>_xll.qlInterestRateIndexFixingDate($AT$2,AP853,Trigger)</f>
        <v>45329</v>
      </c>
      <c r="AP853" s="101">
        <f>_xll.qlCalendarAdvance(Calendar,AP852,AN853,"f",,Trigger)</f>
        <v>45329</v>
      </c>
      <c r="AQ853" s="101">
        <f>_xll.qlInterestRateIndexMaturity($AT$2,AP853,Trigger)</f>
        <v>45330</v>
      </c>
      <c r="AR853" s="246">
        <f>_xll.qlIndexFixing($AT$1,AO853,TRUE,_xll.ohTrigger(Trigger,Trigger1M))</f>
        <v>1.7749885515874197E-2</v>
      </c>
      <c r="AS853" s="246">
        <f>IFERROR(_xll.qlIndexFixing($AT$2,AO853,TRUE,_xll.ohTrigger(Trigger,Trigger1M)),#N/A)</f>
        <v>1.7699882939075096E-2</v>
      </c>
    </row>
    <row r="854" spans="40:45" x14ac:dyDescent="0.2">
      <c r="AN854" s="102" t="s">
        <v>83</v>
      </c>
      <c r="AO854" s="101">
        <f>_xll.qlInterestRateIndexFixingDate($AT$2,AP854,Trigger)</f>
        <v>45336</v>
      </c>
      <c r="AP854" s="101">
        <f>_xll.qlCalendarAdvance(Calendar,AP853,AN854,"f",,Trigger)</f>
        <v>45336</v>
      </c>
      <c r="AQ854" s="101">
        <f>_xll.qlInterestRateIndexMaturity($AT$2,AP854,Trigger)</f>
        <v>45337</v>
      </c>
      <c r="AR854" s="246">
        <f>_xll.qlIndexFixing($AT$1,AO854,TRUE,_xll.ohTrigger(Trigger,Trigger1M))</f>
        <v>1.7778272629014324E-2</v>
      </c>
      <c r="AS854" s="246">
        <f>IFERROR(_xll.qlIndexFixing($AT$2,AO854,TRUE,_xll.ohTrigger(Trigger,Trigger1M)),#N/A)</f>
        <v>1.7731235454059302E-2</v>
      </c>
    </row>
    <row r="855" spans="40:45" x14ac:dyDescent="0.2">
      <c r="AN855" s="102" t="s">
        <v>83</v>
      </c>
      <c r="AO855" s="101">
        <f>_xll.qlInterestRateIndexFixingDate($AT$2,AP855,Trigger)</f>
        <v>45343</v>
      </c>
      <c r="AP855" s="101">
        <f>_xll.qlCalendarAdvance(Calendar,AP854,AN855,"f",,Trigger)</f>
        <v>45343</v>
      </c>
      <c r="AQ855" s="101">
        <f>_xll.qlInterestRateIndexMaturity($AT$2,AP855,Trigger)</f>
        <v>45344</v>
      </c>
      <c r="AR855" s="246">
        <f>_xll.qlIndexFixing($AT$1,AO855,TRUE,_xll.ohTrigger(Trigger,Trigger1M))</f>
        <v>1.7806020254012012E-2</v>
      </c>
      <c r="AS855" s="246">
        <f>IFERROR(_xll.qlIndexFixing($AT$2,AO855,TRUE,_xll.ohTrigger(Trigger,Trigger1M)),#N/A)</f>
        <v>1.7762073892981789E-2</v>
      </c>
    </row>
    <row r="856" spans="40:45" x14ac:dyDescent="0.2">
      <c r="AN856" s="102" t="s">
        <v>83</v>
      </c>
      <c r="AO856" s="101">
        <f>_xll.qlInterestRateIndexFixingDate($AT$2,AP856,Trigger)</f>
        <v>45350</v>
      </c>
      <c r="AP856" s="101">
        <f>_xll.qlCalendarAdvance(Calendar,AP855,AN856,"f",,Trigger)</f>
        <v>45350</v>
      </c>
      <c r="AQ856" s="101">
        <f>_xll.qlInterestRateIndexMaturity($AT$2,AP856,Trigger)</f>
        <v>45351</v>
      </c>
      <c r="AR856" s="246">
        <f>_xll.qlIndexFixing($AT$1,AO856,TRUE,_xll.ohTrigger(Trigger,Trigger1M))</f>
        <v>1.7833128390707387E-2</v>
      </c>
      <c r="AS856" s="246">
        <f>IFERROR(_xll.qlIndexFixing($AT$2,AO856,TRUE,_xll.ohTrigger(Trigger,Trigger1M)),#N/A)</f>
        <v>1.779239825576262E-2</v>
      </c>
    </row>
    <row r="857" spans="40:45" x14ac:dyDescent="0.2">
      <c r="AN857" s="102" t="s">
        <v>83</v>
      </c>
      <c r="AO857" s="101">
        <f>_xll.qlInterestRateIndexFixingDate($AT$2,AP857,Trigger)</f>
        <v>45357</v>
      </c>
      <c r="AP857" s="101">
        <f>_xll.qlCalendarAdvance(Calendar,AP856,AN857,"f",,Trigger)</f>
        <v>45357</v>
      </c>
      <c r="AQ857" s="101">
        <f>_xll.qlInterestRateIndexMaturity($AT$2,AP857,Trigger)</f>
        <v>45358</v>
      </c>
      <c r="AR857" s="246">
        <f>_xll.qlIndexFixing($AT$1,AO857,TRUE,_xll.ohTrigger(Trigger,Trigger1M))</f>
        <v>1.7859597039020514E-2</v>
      </c>
      <c r="AS857" s="246">
        <f>IFERROR(_xll.qlIndexFixing($AT$2,AO857,TRUE,_xll.ohTrigger(Trigger,Trigger1M)),#N/A)</f>
        <v>1.7822208542161988E-2</v>
      </c>
    </row>
    <row r="858" spans="40:45" x14ac:dyDescent="0.2">
      <c r="AN858" s="102" t="s">
        <v>83</v>
      </c>
      <c r="AO858" s="101">
        <f>_xll.qlInterestRateIndexFixingDate($AT$2,AP858,Trigger)</f>
        <v>45364</v>
      </c>
      <c r="AP858" s="101">
        <f>_xll.qlCalendarAdvance(Calendar,AP857,AN858,"f",,Trigger)</f>
        <v>45364</v>
      </c>
      <c r="AQ858" s="101">
        <f>_xll.qlInterestRateIndexMaturity($AT$2,AP858,Trigger)</f>
        <v>45365</v>
      </c>
      <c r="AR858" s="246">
        <f>_xll.qlIndexFixing($AT$1,AO858,TRUE,_xll.ohTrigger(Trigger,Trigger1M))</f>
        <v>1.7885426198791521E-2</v>
      </c>
      <c r="AS858" s="246">
        <f>IFERROR(_xll.qlIndexFixing($AT$2,AO858,TRUE,_xll.ohTrigger(Trigger,Trigger1M)),#N/A)</f>
        <v>1.7851504752179892E-2</v>
      </c>
    </row>
    <row r="859" spans="40:45" x14ac:dyDescent="0.2">
      <c r="AN859" s="102" t="s">
        <v>83</v>
      </c>
      <c r="AO859" s="101">
        <f>_xll.qlInterestRateIndexFixingDate($AT$2,AP859,Trigger)</f>
        <v>45371</v>
      </c>
      <c r="AP859" s="101">
        <f>_xll.qlCalendarAdvance(Calendar,AP858,AN859,"f",,Trigger)</f>
        <v>45371</v>
      </c>
      <c r="AQ859" s="101">
        <f>_xll.qlInterestRateIndexMaturity($AT$2,AP859,Trigger)</f>
        <v>45372</v>
      </c>
      <c r="AR859" s="246">
        <f>_xll.qlIndexFixing($AT$1,AO859,TRUE,_xll.ohTrigger(Trigger,Trigger1M))</f>
        <v>1.7910615869780599E-2</v>
      </c>
      <c r="AS859" s="246">
        <f>IFERROR(_xll.qlIndexFixing($AT$2,AO859,TRUE,_xll.ohTrigger(Trigger,Trigger1M)),#N/A)</f>
        <v>1.7880286885576524E-2</v>
      </c>
    </row>
    <row r="860" spans="40:45" x14ac:dyDescent="0.2">
      <c r="AN860" s="102" t="s">
        <v>83</v>
      </c>
      <c r="AO860" s="101">
        <f>_xll.qlInterestRateIndexFixingDate($AT$2,AP860,Trigger)</f>
        <v>45378</v>
      </c>
      <c r="AP860" s="101">
        <f>_xll.qlCalendarAdvance(Calendar,AP859,AN860,"f",,Trigger)</f>
        <v>45378</v>
      </c>
      <c r="AQ860" s="101">
        <f>_xll.qlInterestRateIndexMaturity($AT$2,AP860,Trigger)</f>
        <v>45379</v>
      </c>
      <c r="AR860" s="246">
        <f>_xll.qlIndexFixing($AT$1,AO860,TRUE,_xll.ohTrigger(Trigger,Trigger1M))</f>
        <v>1.793516605198775E-2</v>
      </c>
      <c r="AS860" s="246">
        <f>IFERROR(_xll.qlIndexFixing($AT$2,AO860,TRUE,_xll.ohTrigger(Trigger,Trigger1M)),#N/A)</f>
        <v>1.7908554942271948E-2</v>
      </c>
    </row>
    <row r="861" spans="40:45" x14ac:dyDescent="0.2">
      <c r="AN861" s="102" t="s">
        <v>83</v>
      </c>
      <c r="AO861" s="101">
        <f>_xll.qlInterestRateIndexFixingDate($AT$2,AP861,Trigger)</f>
        <v>45385</v>
      </c>
      <c r="AP861" s="101">
        <f>_xll.qlCalendarAdvance(Calendar,AP860,AN861,"f",,Trigger)</f>
        <v>45385</v>
      </c>
      <c r="AQ861" s="101">
        <f>_xll.qlInterestRateIndexMaturity($AT$2,AP861,Trigger)</f>
        <v>45386</v>
      </c>
      <c r="AR861" s="246">
        <f>_xll.qlIndexFixing($AT$1,AO861,TRUE,_xll.ohTrigger(Trigger,Trigger1M))</f>
        <v>1.79590767452531E-2</v>
      </c>
      <c r="AS861" s="246">
        <f>IFERROR(_xll.qlIndexFixing($AT$2,AO861,TRUE,_xll.ohTrigger(Trigger,Trigger1M)),#N/A)</f>
        <v>1.7936308922106292E-2</v>
      </c>
    </row>
    <row r="862" spans="40:45" x14ac:dyDescent="0.2">
      <c r="AN862" s="102" t="s">
        <v>83</v>
      </c>
      <c r="AO862" s="101">
        <f>_xll.qlInterestRateIndexFixingDate($AT$2,AP862,Trigger)</f>
        <v>45392</v>
      </c>
      <c r="AP862" s="101">
        <f>_xll.qlCalendarAdvance(Calendar,AP861,AN862,"f",,Trigger)</f>
        <v>45392</v>
      </c>
      <c r="AQ862" s="101">
        <f>_xll.qlInterestRateIndexMaturity($AT$2,AP862,Trigger)</f>
        <v>45393</v>
      </c>
      <c r="AR862" s="246">
        <f>_xll.qlIndexFixing($AT$1,AO862,TRUE,_xll.ohTrigger(Trigger,Trigger1M))</f>
        <v>1.7982347949416777E-2</v>
      </c>
      <c r="AS862" s="246">
        <f>IFERROR(_xll.qlIndexFixing($AT$2,AO862,TRUE,_xll.ohTrigger(Trigger,Trigger1M)),#N/A)</f>
        <v>1.7963548825079556E-2</v>
      </c>
    </row>
    <row r="863" spans="40:45" x14ac:dyDescent="0.2">
      <c r="AN863" s="102" t="s">
        <v>83</v>
      </c>
      <c r="AO863" s="101">
        <f>_xll.qlInterestRateIndexFixingDate($AT$2,AP863,Trigger)</f>
        <v>45399</v>
      </c>
      <c r="AP863" s="101">
        <f>_xll.qlCalendarAdvance(Calendar,AP862,AN863,"f",,Trigger)</f>
        <v>45399</v>
      </c>
      <c r="AQ863" s="101">
        <f>_xll.qlInterestRateIndexMaturity($AT$2,AP863,Trigger)</f>
        <v>45400</v>
      </c>
      <c r="AR863" s="246">
        <f>_xll.qlIndexFixing($AT$1,AO863,TRUE,_xll.ohTrigger(Trigger,Trigger1M))</f>
        <v>1.800497966431891E-2</v>
      </c>
      <c r="AS863" s="246">
        <f>IFERROR(_xll.qlIndexFixing($AT$2,AO863,TRUE,_xll.ohTrigger(Trigger,Trigger1M)),#N/A)</f>
        <v>1.7990274651031868E-2</v>
      </c>
    </row>
    <row r="864" spans="40:45" x14ac:dyDescent="0.2">
      <c r="AN864" s="102" t="s">
        <v>83</v>
      </c>
      <c r="AO864" s="101">
        <f>_xll.qlInterestRateIndexFixingDate($AT$2,AP864,Trigger)</f>
        <v>45406</v>
      </c>
      <c r="AP864" s="101">
        <f>_xll.qlCalendarAdvance(Calendar,AP863,AN864,"f",,Trigger)</f>
        <v>45406</v>
      </c>
      <c r="AQ864" s="101">
        <f>_xll.qlInterestRateIndexMaturity($AT$2,AP864,Trigger)</f>
        <v>45407</v>
      </c>
      <c r="AR864" s="246">
        <f>_xll.qlIndexFixing($AT$1,AO864,TRUE,_xll.ohTrigger(Trigger,Trigger1M))</f>
        <v>1.8026971889879562E-2</v>
      </c>
      <c r="AS864" s="246">
        <f>IFERROR(_xll.qlIndexFixing($AT$2,AO864,TRUE,_xll.ohTrigger(Trigger,Trigger1M)),#N/A)</f>
        <v>1.8016486399723419E-2</v>
      </c>
    </row>
    <row r="865" spans="40:45" x14ac:dyDescent="0.2">
      <c r="AN865" s="102" t="s">
        <v>83</v>
      </c>
      <c r="AO865" s="101">
        <f>_xll.qlInterestRateIndexFixingDate($AT$2,AP865,Trigger)</f>
        <v>45414</v>
      </c>
      <c r="AP865" s="101">
        <f>_xll.qlCalendarAdvance(Calendar,AP864,AN865,"f",,Trigger)</f>
        <v>45414</v>
      </c>
      <c r="AQ865" s="101">
        <f>_xll.qlInterestRateIndexMaturity($AT$2,AP865,Trigger)</f>
        <v>45415</v>
      </c>
      <c r="AR865" s="246">
        <f>_xll.qlIndexFixing($AT$1,AO865,TRUE,_xll.ohTrigger(Trigger,Trigger1M))</f>
        <v>1.8051322813716908E-2</v>
      </c>
      <c r="AS865" s="246">
        <f>IFERROR(_xll.qlIndexFixing($AT$2,AO865,TRUE,_xll.ohTrigger(Trigger,Trigger1M)),#N/A)</f>
        <v>1.8045813201590377E-2</v>
      </c>
    </row>
    <row r="866" spans="40:45" x14ac:dyDescent="0.2">
      <c r="AN866" s="102" t="s">
        <v>83</v>
      </c>
      <c r="AO866" s="101">
        <f>_xll.qlInterestRateIndexFixingDate($AT$2,AP866,Trigger)</f>
        <v>45421</v>
      </c>
      <c r="AP866" s="101">
        <f>_xll.qlCalendarAdvance(Calendar,AP865,AN866,"f",,Trigger)</f>
        <v>45421</v>
      </c>
      <c r="AQ866" s="101">
        <f>_xll.qlInterestRateIndexMaturity($AT$2,AP866,Trigger)</f>
        <v>45422</v>
      </c>
      <c r="AR866" s="246">
        <f>_xll.qlIndexFixing($AT$1,AO866,TRUE,_xll.ohTrigger(Trigger,Trigger1M))</f>
        <v>1.8071944704631804E-2</v>
      </c>
      <c r="AS866" s="246">
        <f>IFERROR(_xll.qlIndexFixing($AT$2,AO866,TRUE,_xll.ohTrigger(Trigger,Trigger1M)),#N/A)</f>
        <v>1.8070923356026114E-2</v>
      </c>
    </row>
    <row r="867" spans="40:45" x14ac:dyDescent="0.2">
      <c r="AN867" s="102" t="s">
        <v>83</v>
      </c>
      <c r="AO867" s="101">
        <f>_xll.qlInterestRateIndexFixingDate($AT$2,AP867,Trigger)</f>
        <v>45428</v>
      </c>
      <c r="AP867" s="101">
        <f>_xll.qlCalendarAdvance(Calendar,AP866,AN867,"f",,Trigger)</f>
        <v>45428</v>
      </c>
      <c r="AQ867" s="101">
        <f>_xll.qlInterestRateIndexMaturity($AT$2,AP867,Trigger)</f>
        <v>45429</v>
      </c>
      <c r="AR867" s="246">
        <f>_xll.qlIndexFixing($AT$1,AO867,TRUE,_xll.ohTrigger(Trigger,Trigger1M))</f>
        <v>1.8091927105805539E-2</v>
      </c>
      <c r="AS867" s="246">
        <f>IFERROR(_xll.qlIndexFixing($AT$2,AO867,TRUE,_xll.ohTrigger(Trigger,Trigger1M)),#N/A)</f>
        <v>1.8095519432881346E-2</v>
      </c>
    </row>
    <row r="868" spans="40:45" x14ac:dyDescent="0.2">
      <c r="AN868" s="102" t="s">
        <v>83</v>
      </c>
      <c r="AO868" s="101">
        <f>_xll.qlInterestRateIndexFixingDate($AT$2,AP868,Trigger)</f>
        <v>45435</v>
      </c>
      <c r="AP868" s="101">
        <f>_xll.qlCalendarAdvance(Calendar,AP867,AN868,"f",,Trigger)</f>
        <v>45435</v>
      </c>
      <c r="AQ868" s="101">
        <f>_xll.qlInterestRateIndexMaturity($AT$2,AP868,Trigger)</f>
        <v>45436</v>
      </c>
      <c r="AR868" s="246">
        <f>_xll.qlIndexFixing($AT$1,AO868,TRUE,_xll.ohTrigger(Trigger,Trigger1M))</f>
        <v>1.8111270017238112E-2</v>
      </c>
      <c r="AS868" s="246">
        <f>IFERROR(_xll.qlIndexFixing($AT$2,AO868,TRUE,_xll.ohTrigger(Trigger,Trigger1M)),#N/A)</f>
        <v>1.8119601432156074E-2</v>
      </c>
    </row>
    <row r="869" spans="40:45" x14ac:dyDescent="0.2">
      <c r="AN869" s="102" t="s">
        <v>83</v>
      </c>
      <c r="AO869" s="101">
        <f>_xll.qlInterestRateIndexFixingDate($AT$2,AP869,Trigger)</f>
        <v>45442</v>
      </c>
      <c r="AP869" s="101">
        <f>_xll.qlCalendarAdvance(Calendar,AP868,AN869,"f",,Trigger)</f>
        <v>45442</v>
      </c>
      <c r="AQ869" s="101">
        <f>_xll.qlInterestRateIndexMaturity($AT$2,AP869,Trigger)</f>
        <v>45443</v>
      </c>
      <c r="AR869" s="246">
        <f>_xll.qlIndexFixing($AT$1,AO869,TRUE,_xll.ohTrigger(Trigger,Trigger1M))</f>
        <v>1.8129973438769653E-2</v>
      </c>
      <c r="AS869" s="246">
        <f>IFERROR(_xll.qlIndexFixing($AT$2,AO869,TRUE,_xll.ohTrigger(Trigger,Trigger1M)),#N/A)</f>
        <v>1.8143169353770361E-2</v>
      </c>
    </row>
    <row r="870" spans="40:45" x14ac:dyDescent="0.2">
      <c r="AN870" s="102" t="s">
        <v>83</v>
      </c>
      <c r="AO870" s="101">
        <f>_xll.qlInterestRateIndexFixingDate($AT$2,AP870,Trigger)</f>
        <v>45449</v>
      </c>
      <c r="AP870" s="101">
        <f>_xll.qlCalendarAdvance(Calendar,AP869,AN870,"f",,Trigger)</f>
        <v>45449</v>
      </c>
      <c r="AQ870" s="101">
        <f>_xll.qlInterestRateIndexMaturity($AT$2,AP870,Trigger)</f>
        <v>45450</v>
      </c>
      <c r="AR870" s="246">
        <f>_xll.qlIndexFixing($AT$1,AO870,TRUE,_xll.ohTrigger(Trigger,Trigger1M))</f>
        <v>1.8148037370240289E-2</v>
      </c>
      <c r="AS870" s="246">
        <f>IFERROR(_xll.qlIndexFixing($AT$2,AO870,TRUE,_xll.ohTrigger(Trigger,Trigger1M)),#N/A)</f>
        <v>1.8166223197484399E-2</v>
      </c>
    </row>
    <row r="871" spans="40:45" x14ac:dyDescent="0.2">
      <c r="AN871" s="102" t="s">
        <v>83</v>
      </c>
      <c r="AO871" s="101">
        <f>_xll.qlInterestRateIndexFixingDate($AT$2,AP871,Trigger)</f>
        <v>45456</v>
      </c>
      <c r="AP871" s="101">
        <f>_xll.qlCalendarAdvance(Calendar,AP870,AN871,"f",,Trigger)</f>
        <v>45456</v>
      </c>
      <c r="AQ871" s="101">
        <f>_xll.qlInterestRateIndexMaturity($AT$2,AP871,Trigger)</f>
        <v>45457</v>
      </c>
      <c r="AR871" s="246">
        <f>_xll.qlIndexFixing($AT$1,AO871,TRUE,_xll.ohTrigger(Trigger,Trigger1M))</f>
        <v>1.8165461811570083E-2</v>
      </c>
      <c r="AS871" s="246">
        <f>IFERROR(_xll.qlIndexFixing($AT$2,AO871,TRUE,_xll.ohTrigger(Trigger,Trigger1M)),#N/A)</f>
        <v>1.8188762963298188E-2</v>
      </c>
    </row>
    <row r="872" spans="40:45" x14ac:dyDescent="0.2">
      <c r="AN872" s="102" t="s">
        <v>83</v>
      </c>
      <c r="AO872" s="101">
        <f>_xll.qlInterestRateIndexFixingDate($AT$2,AP872,Trigger)</f>
        <v>45463</v>
      </c>
      <c r="AP872" s="101">
        <f>_xll.qlCalendarAdvance(Calendar,AP871,AN872,"f",,Trigger)</f>
        <v>45463</v>
      </c>
      <c r="AQ872" s="101">
        <f>_xll.qlInterestRateIndexMaturity($AT$2,AP872,Trigger)</f>
        <v>45464</v>
      </c>
      <c r="AR872" s="246">
        <f>_xll.qlIndexFixing($AT$1,AO872,TRUE,_xll.ohTrigger(Trigger,Trigger1M))</f>
        <v>1.8182246762918908E-2</v>
      </c>
      <c r="AS872" s="246">
        <f>IFERROR(_xll.qlIndexFixing($AT$2,AO872,TRUE,_xll.ohTrigger(Trigger,Trigger1M)),#N/A)</f>
        <v>1.8210788651131793E-2</v>
      </c>
    </row>
    <row r="873" spans="40:45" x14ac:dyDescent="0.2">
      <c r="AN873" s="102" t="s">
        <v>83</v>
      </c>
      <c r="AO873" s="101">
        <f>_xll.qlInterestRateIndexFixingDate($AT$2,AP873,Trigger)</f>
        <v>45470</v>
      </c>
      <c r="AP873" s="101">
        <f>_xll.qlCalendarAdvance(Calendar,AP872,AN873,"f",,Trigger)</f>
        <v>45470</v>
      </c>
      <c r="AQ873" s="101">
        <f>_xll.qlInterestRateIndexMaturity($AT$2,AP873,Trigger)</f>
        <v>45471</v>
      </c>
      <c r="AR873" s="246">
        <f>_xll.qlIndexFixing($AT$1,AO873,TRUE,_xll.ohTrigger(Trigger,Trigger1M))</f>
        <v>1.8198392223807147E-2</v>
      </c>
      <c r="AS873" s="246">
        <f>IFERROR(_xll.qlIndexFixing($AT$2,AO873,TRUE,_xll.ohTrigger(Trigger,Trigger1M)),#N/A)</f>
        <v>1.823230026082534E-2</v>
      </c>
    </row>
    <row r="874" spans="40:45" x14ac:dyDescent="0.2">
      <c r="AN874" s="102" t="s">
        <v>83</v>
      </c>
      <c r="AO874" s="101">
        <f>_xll.qlInterestRateIndexFixingDate($AT$2,AP874,Trigger)</f>
        <v>45477</v>
      </c>
      <c r="AP874" s="101">
        <f>_xll.qlCalendarAdvance(Calendar,AP873,AN874,"f",,Trigger)</f>
        <v>45477</v>
      </c>
      <c r="AQ874" s="101">
        <f>_xll.qlInterestRateIndexMaturity($AT$2,AP874,Trigger)</f>
        <v>45478</v>
      </c>
      <c r="AR874" s="246">
        <f>_xll.qlIndexFixing($AT$1,AO874,TRUE,_xll.ohTrigger(Trigger,Trigger1M))</f>
        <v>1.8213898194394673E-2</v>
      </c>
      <c r="AS874" s="246">
        <f>IFERROR(_xll.qlIndexFixing($AT$2,AO874,TRUE,_xll.ohTrigger(Trigger,Trigger1M)),#N/A)</f>
        <v>1.8253297792298895E-2</v>
      </c>
    </row>
    <row r="875" spans="40:45" x14ac:dyDescent="0.2">
      <c r="AN875" s="102" t="s">
        <v>83</v>
      </c>
      <c r="AO875" s="101">
        <f>_xll.qlInterestRateIndexFixingDate($AT$2,AP875,Trigger)</f>
        <v>45484</v>
      </c>
      <c r="AP875" s="101">
        <f>_xll.qlCalendarAdvance(Calendar,AP874,AN875,"f",,Trigger)</f>
        <v>45484</v>
      </c>
      <c r="AQ875" s="101">
        <f>_xll.qlInterestRateIndexMaturity($AT$2,AP875,Trigger)</f>
        <v>45485</v>
      </c>
      <c r="AR875" s="246">
        <f>_xll.qlIndexFixing($AT$1,AO875,TRUE,_xll.ohTrigger(Trigger,Trigger1M))</f>
        <v>1.8228764674521614E-2</v>
      </c>
      <c r="AS875" s="246">
        <f>IFERROR(_xll.qlIndexFixing($AT$2,AO875,TRUE,_xll.ohTrigger(Trigger,Trigger1M)),#N/A)</f>
        <v>1.827378124547252E-2</v>
      </c>
    </row>
    <row r="876" spans="40:45" x14ac:dyDescent="0.2">
      <c r="AN876" s="102" t="s">
        <v>83</v>
      </c>
      <c r="AO876" s="101">
        <f>_xll.qlInterestRateIndexFixingDate($AT$2,AP876,Trigger)</f>
        <v>45491</v>
      </c>
      <c r="AP876" s="101">
        <f>_xll.qlCalendarAdvance(Calendar,AP875,AN876,"f",,Trigger)</f>
        <v>45491</v>
      </c>
      <c r="AQ876" s="101">
        <f>_xll.qlInterestRateIndexMaturity($AT$2,AP876,Trigger)</f>
        <v>45492</v>
      </c>
      <c r="AR876" s="246">
        <f>_xll.qlIndexFixing($AT$1,AO876,TRUE,_xll.ohTrigger(Trigger,Trigger1M))</f>
        <v>1.8242991664108033E-2</v>
      </c>
      <c r="AS876" s="246">
        <f>IFERROR(_xll.qlIndexFixing($AT$2,AO876,TRUE,_xll.ohTrigger(Trigger,Trigger1M)),#N/A)</f>
        <v>1.829375062026628E-2</v>
      </c>
    </row>
    <row r="877" spans="40:45" x14ac:dyDescent="0.2">
      <c r="AN877" s="102" t="s">
        <v>83</v>
      </c>
      <c r="AO877" s="101">
        <f>_xll.qlInterestRateIndexFixingDate($AT$2,AP877,Trigger)</f>
        <v>45498</v>
      </c>
      <c r="AP877" s="101">
        <f>_xll.qlCalendarAdvance(Calendar,AP876,AN877,"f",,Trigger)</f>
        <v>45498</v>
      </c>
      <c r="AQ877" s="101">
        <f>_xll.qlInterestRateIndexMaturity($AT$2,AP877,Trigger)</f>
        <v>45499</v>
      </c>
      <c r="AR877" s="246">
        <f>_xll.qlIndexFixing($AT$1,AO877,TRUE,_xll.ohTrigger(Trigger,Trigger1M))</f>
        <v>1.8259631309689439E-2</v>
      </c>
      <c r="AS877" s="246">
        <f>IFERROR(_xll.qlIndexFixing($AT$2,AO877,TRUE,_xll.ohTrigger(Trigger,Trigger1M)),#N/A)</f>
        <v>1.8318480247252467E-2</v>
      </c>
    </row>
    <row r="878" spans="40:45" x14ac:dyDescent="0.2">
      <c r="AN878" s="102" t="s">
        <v>83</v>
      </c>
      <c r="AO878" s="101">
        <f>_xll.qlInterestRateIndexFixingDate($AT$2,AP878,Trigger)</f>
        <v>45505</v>
      </c>
      <c r="AP878" s="101">
        <f>_xll.qlCalendarAdvance(Calendar,AP877,AN878,"f",,Trigger)</f>
        <v>45505</v>
      </c>
      <c r="AQ878" s="101">
        <f>_xll.qlInterestRateIndexMaturity($AT$2,AP878,Trigger)</f>
        <v>45506</v>
      </c>
      <c r="AR878" s="246">
        <f>_xll.qlIndexFixing($AT$1,AO878,TRUE,_xll.ohTrigger(Trigger,Trigger1M))</f>
        <v>1.8287170059689828E-2</v>
      </c>
      <c r="AS878" s="246">
        <f>IFERROR(_xll.qlIndexFixing($AT$2,AO878,TRUE,_xll.ohTrigger(Trigger,Trigger1M)),#N/A)</f>
        <v>1.8361889991052038E-2</v>
      </c>
    </row>
    <row r="879" spans="40:45" x14ac:dyDescent="0.2">
      <c r="AN879" s="102" t="s">
        <v>83</v>
      </c>
      <c r="AO879" s="101">
        <f>_xll.qlInterestRateIndexFixingDate($AT$2,AP879,Trigger)</f>
        <v>45512</v>
      </c>
      <c r="AP879" s="101">
        <f>_xll.qlCalendarAdvance(Calendar,AP878,AN879,"f",,Trigger)</f>
        <v>45512</v>
      </c>
      <c r="AQ879" s="101">
        <f>_xll.qlInterestRateIndexMaturity($AT$2,AP879,Trigger)</f>
        <v>45513</v>
      </c>
      <c r="AR879" s="246">
        <f>_xll.qlIndexFixing($AT$1,AO879,TRUE,_xll.ohTrigger(Trigger,Trigger1M))</f>
        <v>1.831464525620774E-2</v>
      </c>
      <c r="AS879" s="246">
        <f>IFERROR(_xll.qlIndexFixing($AT$2,AO879,TRUE,_xll.ohTrigger(Trigger,Trigger1M)),#N/A)</f>
        <v>1.8404545233110525E-2</v>
      </c>
    </row>
    <row r="880" spans="40:45" x14ac:dyDescent="0.2">
      <c r="AN880" s="102" t="s">
        <v>83</v>
      </c>
      <c r="AO880" s="101">
        <f>_xll.qlInterestRateIndexFixingDate($AT$2,AP880,Trigger)</f>
        <v>45519</v>
      </c>
      <c r="AP880" s="101">
        <f>_xll.qlCalendarAdvance(Calendar,AP879,AN880,"f",,Trigger)</f>
        <v>45519</v>
      </c>
      <c r="AQ880" s="101">
        <f>_xll.qlInterestRateIndexMaturity($AT$2,AP880,Trigger)</f>
        <v>45520</v>
      </c>
      <c r="AR880" s="246">
        <f>_xll.qlIndexFixing($AT$1,AO880,TRUE,_xll.ohTrigger(Trigger,Trigger1M))</f>
        <v>1.8342056899323111E-2</v>
      </c>
      <c r="AS880" s="246">
        <f>IFERROR(_xll.qlIndexFixing($AT$2,AO880,TRUE,_xll.ohTrigger(Trigger,Trigger1M)),#N/A)</f>
        <v>1.8446445973028247E-2</v>
      </c>
    </row>
    <row r="881" spans="40:45" x14ac:dyDescent="0.2">
      <c r="AN881" s="102" t="s">
        <v>83</v>
      </c>
      <c r="AO881" s="101">
        <f>_xll.qlInterestRateIndexFixingDate($AT$2,AP881,Trigger)</f>
        <v>45526</v>
      </c>
      <c r="AP881" s="101">
        <f>_xll.qlCalendarAdvance(Calendar,AP880,AN881,"f",,Trigger)</f>
        <v>45526</v>
      </c>
      <c r="AQ881" s="101">
        <f>_xll.qlInterestRateIndexMaturity($AT$2,AP881,Trigger)</f>
        <v>45527</v>
      </c>
      <c r="AR881" s="246">
        <f>_xll.qlIndexFixing($AT$1,AO881,TRUE,_xll.ohTrigger(Trigger,Trigger1M))</f>
        <v>1.8369404989035942E-2</v>
      </c>
      <c r="AS881" s="246">
        <f>IFERROR(_xll.qlIndexFixing($AT$2,AO881,TRUE,_xll.ohTrigger(Trigger,Trigger1M)),#N/A)</f>
        <v>1.8487592210645332E-2</v>
      </c>
    </row>
    <row r="882" spans="40:45" x14ac:dyDescent="0.2">
      <c r="AN882" s="102" t="s">
        <v>83</v>
      </c>
      <c r="AO882" s="101">
        <f>_xll.qlInterestRateIndexFixingDate($AT$2,AP882,Trigger)</f>
        <v>45533</v>
      </c>
      <c r="AP882" s="101">
        <f>_xll.qlCalendarAdvance(Calendar,AP881,AN882,"f",,Trigger)</f>
        <v>45533</v>
      </c>
      <c r="AQ882" s="101">
        <f>_xll.qlInterestRateIndexMaturity($AT$2,AP882,Trigger)</f>
        <v>45534</v>
      </c>
      <c r="AR882" s="246">
        <f>_xll.qlIndexFixing($AT$1,AO882,TRUE,_xll.ohTrigger(Trigger,Trigger1M))</f>
        <v>1.8396689525266297E-2</v>
      </c>
      <c r="AS882" s="246">
        <f>IFERROR(_xll.qlIndexFixing($AT$2,AO882,TRUE,_xll.ohTrigger(Trigger,Trigger1M)),#N/A)</f>
        <v>1.8527983945642035E-2</v>
      </c>
    </row>
    <row r="883" spans="40:45" x14ac:dyDescent="0.2">
      <c r="AN883" s="102" t="s">
        <v>83</v>
      </c>
      <c r="AO883" s="101">
        <f>_xll.qlInterestRateIndexFixingDate($AT$2,AP883,Trigger)</f>
        <v>45540</v>
      </c>
      <c r="AP883" s="101">
        <f>_xll.qlCalendarAdvance(Calendar,AP882,AN883,"f",,Trigger)</f>
        <v>45540</v>
      </c>
      <c r="AQ883" s="101">
        <f>_xll.qlInterestRateIndexMaturity($AT$2,AP883,Trigger)</f>
        <v>45541</v>
      </c>
      <c r="AR883" s="246">
        <f>_xll.qlIndexFixing($AT$1,AO883,TRUE,_xll.ohTrigger(Trigger,Trigger1M))</f>
        <v>1.8423910508014174E-2</v>
      </c>
      <c r="AS883" s="246">
        <f>IFERROR(_xll.qlIndexFixing($AT$2,AO883,TRUE,_xll.ohTrigger(Trigger,Trigger1M)),#N/A)</f>
        <v>1.8567621177858484E-2</v>
      </c>
    </row>
    <row r="884" spans="40:45" x14ac:dyDescent="0.2">
      <c r="AN884" s="102" t="s">
        <v>83</v>
      </c>
      <c r="AO884" s="101">
        <f>_xll.qlInterestRateIndexFixingDate($AT$2,AP884,Trigger)</f>
        <v>45547</v>
      </c>
      <c r="AP884" s="101">
        <f>_xll.qlCalendarAdvance(Calendar,AP883,AN884,"f",,Trigger)</f>
        <v>45547</v>
      </c>
      <c r="AQ884" s="101">
        <f>_xll.qlInterestRateIndexMaturity($AT$2,AP884,Trigger)</f>
        <v>45548</v>
      </c>
      <c r="AR884" s="246">
        <f>_xll.qlIndexFixing($AT$1,AO884,TRUE,_xll.ohTrigger(Trigger,Trigger1M))</f>
        <v>1.8451067937199639E-2</v>
      </c>
      <c r="AS884" s="246">
        <f>IFERROR(_xll.qlIndexFixing($AT$2,AO884,TRUE,_xll.ohTrigger(Trigger,Trigger1M)),#N/A)</f>
        <v>1.8606503906895E-2</v>
      </c>
    </row>
    <row r="885" spans="40:45" x14ac:dyDescent="0.2">
      <c r="AN885" s="102" t="s">
        <v>83</v>
      </c>
      <c r="AO885" s="101">
        <f>_xll.qlInterestRateIndexFixingDate($AT$2,AP885,Trigger)</f>
        <v>45554</v>
      </c>
      <c r="AP885" s="101">
        <f>_xll.qlCalendarAdvance(Calendar,AP884,AN885,"f",,Trigger)</f>
        <v>45554</v>
      </c>
      <c r="AQ885" s="101">
        <f>_xll.qlInterestRateIndexMaturity($AT$2,AP885,Trigger)</f>
        <v>45555</v>
      </c>
      <c r="AR885" s="246">
        <f>_xll.qlIndexFixing($AT$1,AO885,TRUE,_xll.ohTrigger(Trigger,Trigger1M))</f>
        <v>1.8478161812902627E-2</v>
      </c>
      <c r="AS885" s="246">
        <f>IFERROR(_xll.qlIndexFixing($AT$2,AO885,TRUE,_xll.ohTrigger(Trigger,Trigger1M)),#N/A)</f>
        <v>1.8644632132671646E-2</v>
      </c>
    </row>
    <row r="886" spans="40:45" x14ac:dyDescent="0.2">
      <c r="AN886" s="102" t="s">
        <v>83</v>
      </c>
      <c r="AO886" s="101">
        <f>_xll.qlInterestRateIndexFixingDate($AT$2,AP886,Trigger)</f>
        <v>45561</v>
      </c>
      <c r="AP886" s="101">
        <f>_xll.qlCalendarAdvance(Calendar,AP885,AN886,"f",,Trigger)</f>
        <v>45561</v>
      </c>
      <c r="AQ886" s="101">
        <f>_xll.qlInterestRateIndexMaturity($AT$2,AP886,Trigger)</f>
        <v>45562</v>
      </c>
      <c r="AR886" s="246">
        <f>_xll.qlIndexFixing($AT$1,AO886,TRUE,_xll.ohTrigger(Trigger,Trigger1M))</f>
        <v>1.8505192135123139E-2</v>
      </c>
      <c r="AS886" s="246">
        <f>IFERROR(_xll.qlIndexFixing($AT$2,AO886,TRUE,_xll.ohTrigger(Trigger,Trigger1M)),#N/A)</f>
        <v>1.8682005854708805E-2</v>
      </c>
    </row>
    <row r="887" spans="40:45" x14ac:dyDescent="0.2">
      <c r="AN887" s="102" t="s">
        <v>83</v>
      </c>
      <c r="AO887" s="101">
        <f>_xll.qlInterestRateIndexFixingDate($AT$2,AP887,Trigger)</f>
        <v>45568</v>
      </c>
      <c r="AP887" s="101">
        <f>_xll.qlCalendarAdvance(Calendar,AP886,AN887,"f",,Trigger)</f>
        <v>45568</v>
      </c>
      <c r="AQ887" s="101">
        <f>_xll.qlInterestRateIndexMaturity($AT$2,AP887,Trigger)</f>
        <v>45569</v>
      </c>
      <c r="AR887" s="246">
        <f>_xll.qlIndexFixing($AT$1,AO887,TRUE,_xll.ohTrigger(Trigger,Trigger1M))</f>
        <v>1.8532158903861173E-2</v>
      </c>
      <c r="AS887" s="246">
        <f>IFERROR(_xll.qlIndexFixing($AT$2,AO887,TRUE,_xll.ohTrigger(Trigger,Trigger1M)),#N/A)</f>
        <v>1.8718625073086415E-2</v>
      </c>
    </row>
    <row r="888" spans="40:45" x14ac:dyDescent="0.2">
      <c r="AN888" s="102" t="s">
        <v>83</v>
      </c>
      <c r="AO888" s="101">
        <f>_xll.qlInterestRateIndexFixingDate($AT$2,AP888,Trigger)</f>
        <v>45575</v>
      </c>
      <c r="AP888" s="101">
        <f>_xll.qlCalendarAdvance(Calendar,AP887,AN888,"f",,Trigger)</f>
        <v>45575</v>
      </c>
      <c r="AQ888" s="101">
        <f>_xll.qlInterestRateIndexMaturity($AT$2,AP888,Trigger)</f>
        <v>45576</v>
      </c>
      <c r="AR888" s="246">
        <f>_xll.qlIndexFixing($AT$1,AO888,TRUE,_xll.ohTrigger(Trigger,Trigger1M))</f>
        <v>1.8559062118956859E-2</v>
      </c>
      <c r="AS888" s="246">
        <f>IFERROR(_xll.qlIndexFixing($AT$2,AO888,TRUE,_xll.ohTrigger(Trigger,Trigger1M)),#N/A)</f>
        <v>1.8754489787404793E-2</v>
      </c>
    </row>
    <row r="889" spans="40:45" x14ac:dyDescent="0.2">
      <c r="AN889" s="102" t="s">
        <v>83</v>
      </c>
      <c r="AO889" s="101">
        <f>_xll.qlInterestRateIndexFixingDate($AT$2,AP889,Trigger)</f>
        <v>45582</v>
      </c>
      <c r="AP889" s="101">
        <f>_xll.qlCalendarAdvance(Calendar,AP888,AN889,"f",,Trigger)</f>
        <v>45582</v>
      </c>
      <c r="AQ889" s="101">
        <f>_xll.qlInterestRateIndexMaturity($AT$2,AP889,Trigger)</f>
        <v>45583</v>
      </c>
      <c r="AR889" s="246">
        <f>_xll.qlIndexFixing($AT$1,AO889,TRUE,_xll.ohTrigger(Trigger,Trigger1M))</f>
        <v>1.8585901780570069E-2</v>
      </c>
      <c r="AS889" s="246">
        <f>IFERROR(_xll.qlIndexFixing($AT$2,AO889,TRUE,_xll.ohTrigger(Trigger,Trigger1M)),#N/A)</f>
        <v>1.8789599997344197E-2</v>
      </c>
    </row>
    <row r="890" spans="40:45" x14ac:dyDescent="0.2">
      <c r="AN890" s="102" t="s">
        <v>83</v>
      </c>
      <c r="AO890" s="101">
        <f>_xll.qlInterestRateIndexFixingDate($AT$2,AP890,Trigger)</f>
        <v>45589</v>
      </c>
      <c r="AP890" s="101">
        <f>_xll.qlCalendarAdvance(Calendar,AP889,AN890,"f",,Trigger)</f>
        <v>45589</v>
      </c>
      <c r="AQ890" s="101">
        <f>_xll.qlInterestRateIndexMaturity($AT$2,AP890,Trigger)</f>
        <v>45590</v>
      </c>
      <c r="AR890" s="246">
        <f>_xll.qlIndexFixing($AT$1,AO890,TRUE,_xll.ohTrigger(Trigger,Trigger1M))</f>
        <v>1.8612677888460993E-2</v>
      </c>
      <c r="AS890" s="246">
        <f>IFERROR(_xll.qlIndexFixing($AT$2,AO890,TRUE,_xll.ohTrigger(Trigger,Trigger1M)),#N/A)</f>
        <v>1.8823955702904627E-2</v>
      </c>
    </row>
    <row r="891" spans="40:45" x14ac:dyDescent="0.2">
      <c r="AN891" s="102" t="s">
        <v>83</v>
      </c>
      <c r="AO891" s="101">
        <f>_xll.qlInterestRateIndexFixingDate($AT$2,AP891,Trigger)</f>
        <v>45596</v>
      </c>
      <c r="AP891" s="101">
        <f>_xll.qlCalendarAdvance(Calendar,AP890,AN891,"f",,Trigger)</f>
        <v>45596</v>
      </c>
      <c r="AQ891" s="101">
        <f>_xll.qlInterestRateIndexMaturity($AT$2,AP891,Trigger)</f>
        <v>45597</v>
      </c>
      <c r="AR891" s="246">
        <f>_xll.qlIndexFixing($AT$1,AO891,TRUE,_xll.ohTrigger(Trigger,Trigger1M))</f>
        <v>1.8639390442949377E-2</v>
      </c>
      <c r="AS891" s="246">
        <f>IFERROR(_xll.qlIndexFixing($AT$2,AO891,TRUE,_xll.ohTrigger(Trigger,Trigger1M)),#N/A)</f>
        <v>1.8857556903766337E-2</v>
      </c>
    </row>
    <row r="892" spans="40:45" x14ac:dyDescent="0.2">
      <c r="AN892" s="102" t="s">
        <v>83</v>
      </c>
      <c r="AO892" s="101">
        <f>_xll.qlInterestRateIndexFixingDate($AT$2,AP892,Trigger)</f>
        <v>45603</v>
      </c>
      <c r="AP892" s="101">
        <f>_xll.qlCalendarAdvance(Calendar,AP891,AN892,"f",,Trigger)</f>
        <v>45603</v>
      </c>
      <c r="AQ892" s="101">
        <f>_xll.qlInterestRateIndexMaturity($AT$2,AP892,Trigger)</f>
        <v>45604</v>
      </c>
      <c r="AR892" s="246">
        <f>_xll.qlIndexFixing($AT$1,AO892,TRUE,_xll.ohTrigger(Trigger,Trigger1M))</f>
        <v>1.8666039443715476E-2</v>
      </c>
      <c r="AS892" s="246">
        <f>IFERROR(_xll.qlIndexFixing($AT$2,AO892,TRUE,_xll.ohTrigger(Trigger,Trigger1M)),#N/A)</f>
        <v>1.8890403599609584E-2</v>
      </c>
    </row>
    <row r="893" spans="40:45" x14ac:dyDescent="0.2">
      <c r="AN893" s="102" t="s">
        <v>83</v>
      </c>
      <c r="AO893" s="101">
        <f>_xll.qlInterestRateIndexFixingDate($AT$2,AP893,Trigger)</f>
        <v>45610</v>
      </c>
      <c r="AP893" s="101">
        <f>_xll.qlCalendarAdvance(Calendar,AP892,AN893,"f",,Trigger)</f>
        <v>45610</v>
      </c>
      <c r="AQ893" s="101">
        <f>_xll.qlInterestRateIndexMaturity($AT$2,AP893,Trigger)</f>
        <v>45611</v>
      </c>
      <c r="AR893" s="246">
        <f>_xll.qlIndexFixing($AT$1,AO893,TRUE,_xll.ohTrigger(Trigger,Trigger1M))</f>
        <v>1.8692624890839227E-2</v>
      </c>
      <c r="AS893" s="246">
        <f>IFERROR(_xll.qlIndexFixing($AT$2,AO893,TRUE,_xll.ohTrigger(Trigger,Trigger1M)),#N/A)</f>
        <v>1.8922495790434368E-2</v>
      </c>
    </row>
    <row r="894" spans="40:45" x14ac:dyDescent="0.2">
      <c r="AN894" s="102" t="s">
        <v>83</v>
      </c>
      <c r="AO894" s="101">
        <f>_xll.qlInterestRateIndexFixingDate($AT$2,AP894,Trigger)</f>
        <v>45617</v>
      </c>
      <c r="AP894" s="101">
        <f>_xll.qlCalendarAdvance(Calendar,AP893,AN894,"f",,Trigger)</f>
        <v>45617</v>
      </c>
      <c r="AQ894" s="101">
        <f>_xll.qlInterestRateIndexMaturity($AT$2,AP894,Trigger)</f>
        <v>45618</v>
      </c>
      <c r="AR894" s="246">
        <f>_xll.qlIndexFixing($AT$1,AO894,TRUE,_xll.ohTrigger(Trigger,Trigger1M))</f>
        <v>1.8719146784400564E-2</v>
      </c>
      <c r="AS894" s="246">
        <f>IFERROR(_xll.qlIndexFixing($AT$2,AO894,TRUE,_xll.ohTrigger(Trigger,Trigger1M)),#N/A)</f>
        <v>1.8953833475841009E-2</v>
      </c>
    </row>
    <row r="895" spans="40:45" x14ac:dyDescent="0.2">
      <c r="AN895" s="102" t="s">
        <v>83</v>
      </c>
      <c r="AO895" s="101">
        <f>_xll.qlInterestRateIndexFixingDate($AT$2,AP895,Trigger)</f>
        <v>45624</v>
      </c>
      <c r="AP895" s="101">
        <f>_xll.qlCalendarAdvance(Calendar,AP894,AN895,"f",,Trigger)</f>
        <v>45624</v>
      </c>
      <c r="AQ895" s="101">
        <f>_xll.qlInterestRateIndexMaturity($AT$2,AP895,Trigger)</f>
        <v>45625</v>
      </c>
      <c r="AR895" s="246">
        <f>_xll.qlIndexFixing($AT$1,AO895,TRUE,_xll.ohTrigger(Trigger,Trigger1M))</f>
        <v>1.8745605124239617E-2</v>
      </c>
      <c r="AS895" s="246">
        <f>IFERROR(_xll.qlIndexFixing($AT$2,AO895,TRUE,_xll.ohTrigger(Trigger,Trigger1M)),#N/A)</f>
        <v>1.898441665574957E-2</v>
      </c>
    </row>
    <row r="896" spans="40:45" x14ac:dyDescent="0.2">
      <c r="AN896" s="102" t="s">
        <v>83</v>
      </c>
      <c r="AO896" s="101">
        <f>_xll.qlInterestRateIndexFixingDate($AT$2,AP896,Trigger)</f>
        <v>45631</v>
      </c>
      <c r="AP896" s="101">
        <f>_xll.qlCalendarAdvance(Calendar,AP895,AN896,"f",,Trigger)</f>
        <v>45631</v>
      </c>
      <c r="AQ896" s="101">
        <f>_xll.qlInterestRateIndexMaturity($AT$2,AP896,Trigger)</f>
        <v>45632</v>
      </c>
      <c r="AR896" s="246">
        <f>_xll.qlIndexFixing($AT$1,AO896,TRUE,_xll.ohTrigger(Trigger,Trigger1M))</f>
        <v>1.8771999910436321E-2</v>
      </c>
      <c r="AS896" s="246">
        <f>IFERROR(_xll.qlIndexFixing($AT$2,AO896,TRUE,_xll.ohTrigger(Trigger,Trigger1M)),#N/A)</f>
        <v>1.9014245329920243E-2</v>
      </c>
    </row>
    <row r="897" spans="40:45" x14ac:dyDescent="0.2">
      <c r="AN897" s="102" t="s">
        <v>83</v>
      </c>
      <c r="AO897" s="101">
        <f>_xll.qlInterestRateIndexFixingDate($AT$2,AP897,Trigger)</f>
        <v>45638</v>
      </c>
      <c r="AP897" s="101">
        <f>_xll.qlCalendarAdvance(Calendar,AP896,AN897,"f",,Trigger)</f>
        <v>45638</v>
      </c>
      <c r="AQ897" s="101">
        <f>_xll.qlInterestRateIndexMaturity($AT$2,AP897,Trigger)</f>
        <v>45639</v>
      </c>
      <c r="AR897" s="246">
        <f>_xll.qlIndexFixing($AT$1,AO897,TRUE,_xll.ohTrigger(Trigger,Trigger1M))</f>
        <v>1.8798331142990676E-2</v>
      </c>
      <c r="AS897" s="246">
        <f>IFERROR(_xll.qlIndexFixing($AT$2,AO897,TRUE,_xll.ohTrigger(Trigger,Trigger1M)),#N/A)</f>
        <v>1.9043319498193156E-2</v>
      </c>
    </row>
    <row r="898" spans="40:45" x14ac:dyDescent="0.2">
      <c r="AN898" s="102" t="s">
        <v>83</v>
      </c>
      <c r="AO898" s="101">
        <f>_xll.qlInterestRateIndexFixingDate($AT$2,AP898,Trigger)</f>
        <v>45645</v>
      </c>
      <c r="AP898" s="101">
        <f>_xll.qlCalendarAdvance(Calendar,AP897,AN898,"f",,Trigger)</f>
        <v>45645</v>
      </c>
      <c r="AQ898" s="101">
        <f>_xll.qlInterestRateIndexMaturity($AT$2,AP898,Trigger)</f>
        <v>45646</v>
      </c>
      <c r="AR898" s="246">
        <f>_xll.qlIndexFixing($AT$1,AO898,TRUE,_xll.ohTrigger(Trigger,Trigger1M))</f>
        <v>1.8824598821822747E-2</v>
      </c>
      <c r="AS898" s="246">
        <f>IFERROR(_xll.qlIndexFixing($AT$2,AO898,TRUE,_xll.ohTrigger(Trigger,Trigger1M)),#N/A)</f>
        <v>1.9071639160408438E-2</v>
      </c>
    </row>
    <row r="899" spans="40:45" x14ac:dyDescent="0.2">
      <c r="AN899" s="102" t="s">
        <v>83</v>
      </c>
      <c r="AO899" s="101">
        <f>_xll.qlInterestRateIndexFixingDate($AT$2,AP899,Trigger)</f>
        <v>45653</v>
      </c>
      <c r="AP899" s="101">
        <f>_xll.qlCalendarAdvance(Calendar,AP898,AN899,"f",,Trigger)</f>
        <v>45653</v>
      </c>
      <c r="AQ899" s="101">
        <f>_xll.qlInterestRateIndexMaturity($AT$2,AP899,Trigger)</f>
        <v>45656</v>
      </c>
      <c r="AR899" s="246">
        <f>_xll.qlIndexFixing($AT$1,AO899,TRUE,_xll.ohTrigger(Trigger,Trigger1M))</f>
        <v>1.8859265625623678E-2</v>
      </c>
      <c r="AS899" s="246">
        <f>IFERROR(_xll.qlIndexFixing($AT$2,AO899,TRUE,_xll.ohTrigger(Trigger,Trigger1M)),#N/A)</f>
        <v>1.910795047487035E-2</v>
      </c>
    </row>
    <row r="900" spans="40:45" x14ac:dyDescent="0.2">
      <c r="AN900" s="102" t="s">
        <v>83</v>
      </c>
      <c r="AO900" s="101">
        <f>_xll.qlInterestRateIndexFixingDate($AT$2,AP900,Trigger)</f>
        <v>45660</v>
      </c>
      <c r="AP900" s="101">
        <f>_xll.qlCalendarAdvance(Calendar,AP899,AN900,"f",,Trigger)</f>
        <v>45660</v>
      </c>
      <c r="AQ900" s="101">
        <f>_xll.qlInterestRateIndexMaturity($AT$2,AP900,Trigger)</f>
        <v>45663</v>
      </c>
      <c r="AR900" s="246">
        <f>_xll.qlIndexFixing($AT$1,AO900,TRUE,_xll.ohTrigger(Trigger,Trigger1M))</f>
        <v>1.8885390777585442E-2</v>
      </c>
      <c r="AS900" s="246">
        <f>IFERROR(_xll.qlIndexFixing($AT$2,AO900,TRUE,_xll.ohTrigger(Trigger,Trigger1M)),#N/A)</f>
        <v>1.9134548376165128E-2</v>
      </c>
    </row>
    <row r="901" spans="40:45" x14ac:dyDescent="0.2">
      <c r="AN901" s="102" t="s">
        <v>83</v>
      </c>
      <c r="AO901" s="101">
        <f>_xll.qlInterestRateIndexFixingDate($AT$2,AP901,Trigger)</f>
        <v>45667</v>
      </c>
      <c r="AP901" s="101">
        <f>_xll.qlCalendarAdvance(Calendar,AP900,AN901,"f",,Trigger)</f>
        <v>45667</v>
      </c>
      <c r="AQ901" s="101">
        <f>_xll.qlInterestRateIndexMaturity($AT$2,AP901,Trigger)</f>
        <v>45670</v>
      </c>
      <c r="AR901" s="246">
        <f>_xll.qlIndexFixing($AT$1,AO901,TRUE,_xll.ohTrigger(Trigger,Trigger1M))</f>
        <v>1.8911452372947224E-2</v>
      </c>
      <c r="AS901" s="246">
        <f>IFERROR(_xll.qlIndexFixing($AT$2,AO901,TRUE,_xll.ohTrigger(Trigger,Trigger1M)),#N/A)</f>
        <v>1.9160391694423851E-2</v>
      </c>
    </row>
    <row r="902" spans="40:45" x14ac:dyDescent="0.2">
      <c r="AN902" s="102" t="s">
        <v>83</v>
      </c>
      <c r="AO902" s="101">
        <f>_xll.qlInterestRateIndexFixingDate($AT$2,AP902,Trigger)</f>
        <v>45674</v>
      </c>
      <c r="AP902" s="101">
        <f>_xll.qlCalendarAdvance(Calendar,AP901,AN902,"f",,Trigger)</f>
        <v>45674</v>
      </c>
      <c r="AQ902" s="101">
        <f>_xll.qlInterestRateIndexMaturity($AT$2,AP902,Trigger)</f>
        <v>45677</v>
      </c>
      <c r="AR902" s="246">
        <f>_xll.qlIndexFixing($AT$1,AO902,TRUE,_xll.ohTrigger(Trigger,Trigger1M))</f>
        <v>1.8937450411629086E-2</v>
      </c>
      <c r="AS902" s="246">
        <f>IFERROR(_xll.qlIndexFixing($AT$2,AO902,TRUE,_xll.ohTrigger(Trigger,Trigger1M)),#N/A)</f>
        <v>1.9185480429140256E-2</v>
      </c>
    </row>
    <row r="903" spans="40:45" x14ac:dyDescent="0.2">
      <c r="AN903" s="102" t="s">
        <v>83</v>
      </c>
      <c r="AO903" s="101">
        <f>_xll.qlInterestRateIndexFixingDate($AT$2,AP903,Trigger)</f>
        <v>45681</v>
      </c>
      <c r="AP903" s="101">
        <f>_xll.qlCalendarAdvance(Calendar,AP902,AN903,"f",,Trigger)</f>
        <v>45681</v>
      </c>
      <c r="AQ903" s="101">
        <f>_xll.qlInterestRateIndexMaturity($AT$2,AP903,Trigger)</f>
        <v>45684</v>
      </c>
      <c r="AR903" s="246">
        <f>_xll.qlIndexFixing($AT$1,AO903,TRUE,_xll.ohTrigger(Trigger,Trigger1M))</f>
        <v>1.8963384893604385E-2</v>
      </c>
      <c r="AS903" s="246">
        <f>IFERROR(_xll.qlIndexFixing($AT$2,AO903,TRUE,_xll.ohTrigger(Trigger,Trigger1M)),#N/A)</f>
        <v>1.9209814579861373E-2</v>
      </c>
    </row>
    <row r="904" spans="40:45" x14ac:dyDescent="0.2">
      <c r="AN904" s="102" t="s">
        <v>83</v>
      </c>
      <c r="AO904" s="101">
        <f>_xll.qlInterestRateIndexFixingDate($AT$2,AP904,Trigger)</f>
        <v>45688</v>
      </c>
      <c r="AP904" s="101">
        <f>_xll.qlCalendarAdvance(Calendar,AP903,AN904,"f",,Trigger)</f>
        <v>45688</v>
      </c>
      <c r="AQ904" s="101">
        <f>_xll.qlInterestRateIndexMaturity($AT$2,AP904,Trigger)</f>
        <v>45691</v>
      </c>
      <c r="AR904" s="246">
        <f>_xll.qlIndexFixing($AT$1,AO904,TRUE,_xll.ohTrigger(Trigger,Trigger1M))</f>
        <v>1.8989255818846473E-2</v>
      </c>
      <c r="AS904" s="246">
        <f>IFERROR(_xll.qlIndexFixing($AT$2,AO904,TRUE,_xll.ohTrigger(Trigger,Trigger1M)),#N/A)</f>
        <v>1.9233394146134231E-2</v>
      </c>
    </row>
    <row r="905" spans="40:45" x14ac:dyDescent="0.2">
      <c r="AN905" s="102" t="s">
        <v>83</v>
      </c>
      <c r="AO905" s="101">
        <f>_xll.qlInterestRateIndexFixingDate($AT$2,AP905,Trigger)</f>
        <v>45695</v>
      </c>
      <c r="AP905" s="101">
        <f>_xll.qlCalendarAdvance(Calendar,AP904,AN905,"f",,Trigger)</f>
        <v>45695</v>
      </c>
      <c r="AQ905" s="101">
        <f>_xll.qlInterestRateIndexMaturity($AT$2,AP905,Trigger)</f>
        <v>45698</v>
      </c>
      <c r="AR905" s="246">
        <f>_xll.qlIndexFixing($AT$1,AO905,TRUE,_xll.ohTrigger(Trigger,Trigger1M))</f>
        <v>1.9015063187275416E-2</v>
      </c>
      <c r="AS905" s="246">
        <f>IFERROR(_xll.qlIndexFixing($AT$2,AO905,TRUE,_xll.ohTrigger(Trigger,Trigger1M)),#N/A)</f>
        <v>1.9256219127505858E-2</v>
      </c>
    </row>
    <row r="906" spans="40:45" x14ac:dyDescent="0.2">
      <c r="AN906" s="102" t="s">
        <v>83</v>
      </c>
      <c r="AO906" s="101">
        <f>_xll.qlInterestRateIndexFixingDate($AT$2,AP906,Trigger)</f>
        <v>45702</v>
      </c>
      <c r="AP906" s="101">
        <f>_xll.qlCalendarAdvance(Calendar,AP905,AN906,"f",,Trigger)</f>
        <v>45702</v>
      </c>
      <c r="AQ906" s="101">
        <f>_xll.qlInterestRateIndexMaturity($AT$2,AP906,Trigger)</f>
        <v>45705</v>
      </c>
      <c r="AR906" s="246">
        <f>_xll.qlIndexFixing($AT$1,AO906,TRUE,_xll.ohTrigger(Trigger,Trigger1M))</f>
        <v>1.9040806998917859E-2</v>
      </c>
      <c r="AS906" s="246">
        <f>IFERROR(_xll.qlIndexFixing($AT$2,AO906,TRUE,_xll.ohTrigger(Trigger,Trigger1M)),#N/A)</f>
        <v>1.9278289523523284E-2</v>
      </c>
    </row>
    <row r="907" spans="40:45" x14ac:dyDescent="0.2">
      <c r="AN907" s="102" t="s">
        <v>83</v>
      </c>
      <c r="AO907" s="101">
        <f>_xll.qlInterestRateIndexFixingDate($AT$2,AP907,Trigger)</f>
        <v>45709</v>
      </c>
      <c r="AP907" s="101">
        <f>_xll.qlCalendarAdvance(Calendar,AP906,AN907,"f",,Trigger)</f>
        <v>45709</v>
      </c>
      <c r="AQ907" s="101">
        <f>_xll.qlInterestRateIndexMaturity($AT$2,AP907,Trigger)</f>
        <v>45712</v>
      </c>
      <c r="AR907" s="246">
        <f>_xll.qlIndexFixing($AT$1,AO907,TRUE,_xll.ohTrigger(Trigger,Trigger1M))</f>
        <v>1.9066487253667219E-2</v>
      </c>
      <c r="AS907" s="246">
        <f>IFERROR(_xll.qlIndexFixing($AT$2,AO907,TRUE,_xll.ohTrigger(Trigger,Trigger1M)),#N/A)</f>
        <v>1.9299605333786829E-2</v>
      </c>
    </row>
    <row r="908" spans="40:45" x14ac:dyDescent="0.2">
      <c r="AN908" s="102" t="s">
        <v>83</v>
      </c>
      <c r="AO908" s="101">
        <f>_xll.qlInterestRateIndexFixingDate($AT$2,AP908,Trigger)</f>
        <v>45716</v>
      </c>
      <c r="AP908" s="101">
        <f>_xll.qlCalendarAdvance(Calendar,AP907,AN908,"f",,Trigger)</f>
        <v>45716</v>
      </c>
      <c r="AQ908" s="101">
        <f>_xll.qlInterestRateIndexMaturity($AT$2,AP908,Trigger)</f>
        <v>45719</v>
      </c>
      <c r="AR908" s="246">
        <f>_xll.qlIndexFixing($AT$1,AO908,TRUE,_xll.ohTrigger(Trigger,Trigger1M))</f>
        <v>1.9092103951496853E-2</v>
      </c>
      <c r="AS908" s="246">
        <f>IFERROR(_xll.qlIndexFixing($AT$2,AO908,TRUE,_xll.ohTrigger(Trigger,Trigger1M)),#N/A)</f>
        <v>1.9320166557923457E-2</v>
      </c>
    </row>
    <row r="909" spans="40:45" x14ac:dyDescent="0.2">
      <c r="AN909" s="102" t="s">
        <v>83</v>
      </c>
      <c r="AO909" s="101">
        <f>_xll.qlInterestRateIndexFixingDate($AT$2,AP909,Trigger)</f>
        <v>45723</v>
      </c>
      <c r="AP909" s="101">
        <f>_xll.qlCalendarAdvance(Calendar,AP908,AN909,"f",,Trigger)</f>
        <v>45723</v>
      </c>
      <c r="AQ909" s="101">
        <f>_xll.qlInterestRateIndexMaturity($AT$2,AP909,Trigger)</f>
        <v>45726</v>
      </c>
      <c r="AR909" s="246">
        <f>_xll.qlIndexFixing($AT$1,AO909,TRUE,_xll.ohTrigger(Trigger,Trigger1M))</f>
        <v>1.9117657092380114E-2</v>
      </c>
      <c r="AS909" s="246">
        <f>IFERROR(_xll.qlIndexFixing($AT$2,AO909,TRUE,_xll.ohTrigger(Trigger,Trigger1M)),#N/A)</f>
        <v>1.9339973195506843E-2</v>
      </c>
    </row>
    <row r="910" spans="40:45" x14ac:dyDescent="0.2">
      <c r="AN910" s="102" t="s">
        <v>83</v>
      </c>
      <c r="AO910" s="101">
        <f>_xll.qlInterestRateIndexFixingDate($AT$2,AP910,Trigger)</f>
        <v>45730</v>
      </c>
      <c r="AP910" s="101">
        <f>_xll.qlCalendarAdvance(Calendar,AP909,AN910,"f",,Trigger)</f>
        <v>45730</v>
      </c>
      <c r="AQ910" s="101">
        <f>_xll.qlInterestRateIndexMaturity($AT$2,AP910,Trigger)</f>
        <v>45733</v>
      </c>
      <c r="AR910" s="246">
        <f>_xll.qlIndexFixing($AT$1,AO910,TRUE,_xll.ohTrigger(Trigger,Trigger1M))</f>
        <v>1.9143146676263711E-2</v>
      </c>
      <c r="AS910" s="246">
        <f>IFERROR(_xll.qlIndexFixing($AT$2,AO910,TRUE,_xll.ohTrigger(Trigger,Trigger1M)),#N/A)</f>
        <v>1.9359025246163952E-2</v>
      </c>
    </row>
    <row r="911" spans="40:45" x14ac:dyDescent="0.2">
      <c r="AN911" s="102" t="s">
        <v>83</v>
      </c>
      <c r="AO911" s="101">
        <f>_xll.qlInterestRateIndexFixingDate($AT$2,AP911,Trigger)</f>
        <v>45737</v>
      </c>
      <c r="AP911" s="101">
        <f>_xll.qlCalendarAdvance(Calendar,AP910,AN911,"f",,Trigger)</f>
        <v>45737</v>
      </c>
      <c r="AQ911" s="101">
        <f>_xll.qlInterestRateIndexMaturity($AT$2,AP911,Trigger)</f>
        <v>45740</v>
      </c>
      <c r="AR911" s="246">
        <f>_xll.qlIndexFixing($AT$1,AO911,TRUE,_xll.ohTrigger(Trigger,Trigger1M))</f>
        <v>1.9168572703121001E-2</v>
      </c>
      <c r="AS911" s="246">
        <f>IFERROR(_xll.qlIndexFixing($AT$2,AO911,TRUE,_xll.ohTrigger(Trigger,Trigger1M)),#N/A)</f>
        <v>1.9377322709548395E-2</v>
      </c>
    </row>
    <row r="912" spans="40:45" x14ac:dyDescent="0.2">
      <c r="AN912" s="102" t="s">
        <v>83</v>
      </c>
      <c r="AO912" s="101">
        <f>_xll.qlInterestRateIndexFixingDate($AT$2,AP912,Trigger)</f>
        <v>45744</v>
      </c>
      <c r="AP912" s="101">
        <f>_xll.qlCalendarAdvance(Calendar,AP911,AN912,"f",,Trigger)</f>
        <v>45744</v>
      </c>
      <c r="AQ912" s="101">
        <f>_xll.qlInterestRateIndexMaturity($AT$2,AP912,Trigger)</f>
        <v>45747</v>
      </c>
      <c r="AR912" s="246">
        <f>_xll.qlIndexFixing($AT$1,AO912,TRUE,_xll.ohTrigger(Trigger,Trigger1M))</f>
        <v>1.9193935172925336E-2</v>
      </c>
      <c r="AS912" s="246">
        <f>IFERROR(_xll.qlIndexFixing($AT$2,AO912,TRUE,_xll.ohTrigger(Trigger,Trigger1M)),#N/A)</f>
        <v>1.9394865585340426E-2</v>
      </c>
    </row>
    <row r="913" spans="40:45" x14ac:dyDescent="0.2">
      <c r="AN913" s="102" t="s">
        <v>83</v>
      </c>
      <c r="AO913" s="101">
        <f>_xll.qlInterestRateIndexFixingDate($AT$2,AP913,Trigger)</f>
        <v>45751</v>
      </c>
      <c r="AP913" s="101">
        <f>_xll.qlCalendarAdvance(Calendar,AP912,AN913,"f",,Trigger)</f>
        <v>45751</v>
      </c>
      <c r="AQ913" s="101">
        <f>_xll.qlInterestRateIndexMaturity($AT$2,AP913,Trigger)</f>
        <v>45754</v>
      </c>
      <c r="AR913" s="246">
        <f>_xll.qlIndexFixing($AT$1,AO913,TRUE,_xll.ohTrigger(Trigger,Trigger1M))</f>
        <v>1.9219234085596781E-2</v>
      </c>
      <c r="AS913" s="246">
        <f>IFERROR(_xll.qlIndexFixing($AT$2,AO913,TRUE,_xll.ohTrigger(Trigger,Trigger1M)),#N/A)</f>
        <v>1.9411653873167012E-2</v>
      </c>
    </row>
    <row r="914" spans="40:45" x14ac:dyDescent="0.2">
      <c r="AN914" s="102" t="s">
        <v>83</v>
      </c>
      <c r="AO914" s="101">
        <f>_xll.qlInterestRateIndexFixingDate($AT$2,AP914,Trigger)</f>
        <v>45758</v>
      </c>
      <c r="AP914" s="101">
        <f>_xll.qlCalendarAdvance(Calendar,AP913,AN914,"f",,Trigger)</f>
        <v>45758</v>
      </c>
      <c r="AQ914" s="101">
        <f>_xll.qlInterestRateIndexMaturity($AT$2,AP914,Trigger)</f>
        <v>45761</v>
      </c>
      <c r="AR914" s="246">
        <f>_xll.qlIndexFixing($AT$1,AO914,TRUE,_xll.ohTrigger(Trigger,Trigger1M))</f>
        <v>1.9244469441108691E-2</v>
      </c>
      <c r="AS914" s="246">
        <f>IFERROR(_xll.qlIndexFixing($AT$2,AO914,TRUE,_xll.ohTrigger(Trigger,Trigger1M)),#N/A)</f>
        <v>1.9427687572708408E-2</v>
      </c>
    </row>
    <row r="915" spans="40:45" x14ac:dyDescent="0.2">
      <c r="AN915" s="102" t="s">
        <v>83</v>
      </c>
      <c r="AO915" s="101">
        <f>_xll.qlInterestRateIndexFixingDate($AT$2,AP915,Trigger)</f>
        <v>45769</v>
      </c>
      <c r="AP915" s="101">
        <f>_xll.qlCalendarAdvance(Calendar,AP914,AN915,"f",,Trigger)</f>
        <v>45769</v>
      </c>
      <c r="AQ915" s="101">
        <f>_xll.qlInterestRateIndexMaturity($AT$2,AP915,Trigger)</f>
        <v>45770</v>
      </c>
      <c r="AR915" s="246">
        <f>_xll.qlIndexFixing($AT$1,AO915,TRUE,_xll.ohTrigger(Trigger,Trigger1M))</f>
        <v>1.9279377626197913E-2</v>
      </c>
      <c r="AS915" s="246">
        <f>IFERROR(_xll.qlIndexFixing($AT$2,AO915,TRUE,_xll.ohTrigger(Trigger,Trigger1M)),#N/A)</f>
        <v>1.9448238341928104E-2</v>
      </c>
    </row>
    <row r="916" spans="40:45" x14ac:dyDescent="0.2">
      <c r="AN916" s="102" t="s">
        <v>83</v>
      </c>
      <c r="AO916" s="101">
        <f>_xll.qlInterestRateIndexFixingDate($AT$2,AP916,Trigger)</f>
        <v>45776</v>
      </c>
      <c r="AP916" s="101">
        <f>_xll.qlCalendarAdvance(Calendar,AP915,AN916,"f",,Trigger)</f>
        <v>45776</v>
      </c>
      <c r="AQ916" s="101">
        <f>_xll.qlInterestRateIndexMaturity($AT$2,AP916,Trigger)</f>
        <v>45777</v>
      </c>
      <c r="AR916" s="246">
        <f>_xll.qlIndexFixing($AT$1,AO916,TRUE,_xll.ohTrigger(Trigger,Trigger1M))</f>
        <v>1.9304455940583054E-2</v>
      </c>
      <c r="AS916" s="246">
        <f>IFERROR(_xll.qlIndexFixing($AT$2,AO916,TRUE,_xll.ohTrigger(Trigger,Trigger1M)),#N/A)</f>
        <v>1.9462437933990273E-2</v>
      </c>
    </row>
    <row r="917" spans="40:45" x14ac:dyDescent="0.2">
      <c r="AN917" s="102" t="s">
        <v>83</v>
      </c>
      <c r="AO917" s="101">
        <f>_xll.qlInterestRateIndexFixingDate($AT$2,AP917,Trigger)</f>
        <v>45783</v>
      </c>
      <c r="AP917" s="101">
        <f>_xll.qlCalendarAdvance(Calendar,AP916,AN917,"f",,Trigger)</f>
        <v>45783</v>
      </c>
      <c r="AQ917" s="101">
        <f>_xll.qlInterestRateIndexMaturity($AT$2,AP917,Trigger)</f>
        <v>45784</v>
      </c>
      <c r="AR917" s="246">
        <f>_xll.qlIndexFixing($AT$1,AO917,TRUE,_xll.ohTrigger(Trigger,Trigger1M))</f>
        <v>1.9329470701006102E-2</v>
      </c>
      <c r="AS917" s="246">
        <f>IFERROR(_xll.qlIndexFixing($AT$2,AO917,TRUE,_xll.ohTrigger(Trigger,Trigger1M)),#N/A)</f>
        <v>1.9475883017276985E-2</v>
      </c>
    </row>
    <row r="918" spans="40:45" x14ac:dyDescent="0.2">
      <c r="AN918" s="102" t="s">
        <v>83</v>
      </c>
      <c r="AO918" s="101">
        <f>_xll.qlInterestRateIndexFixingDate($AT$2,AP918,Trigger)</f>
        <v>45790</v>
      </c>
      <c r="AP918" s="101">
        <f>_xll.qlCalendarAdvance(Calendar,AP917,AN918,"f",,Trigger)</f>
        <v>45790</v>
      </c>
      <c r="AQ918" s="101">
        <f>_xll.qlInterestRateIndexMaturity($AT$2,AP918,Trigger)</f>
        <v>45791</v>
      </c>
      <c r="AR918" s="246">
        <f>_xll.qlIndexFixing($AT$1,AO918,TRUE,_xll.ohTrigger(Trigger,Trigger1M))</f>
        <v>1.9354421907467056E-2</v>
      </c>
      <c r="AS918" s="246">
        <f>IFERROR(_xll.qlIndexFixing($AT$2,AO918,TRUE,_xll.ohTrigger(Trigger,Trigger1M)),#N/A)</f>
        <v>1.9488573591788239E-2</v>
      </c>
    </row>
    <row r="919" spans="40:45" x14ac:dyDescent="0.2">
      <c r="AN919" s="102" t="s">
        <v>83</v>
      </c>
      <c r="AO919" s="101">
        <f>_xll.qlInterestRateIndexFixingDate($AT$2,AP919,Trigger)</f>
        <v>45797</v>
      </c>
      <c r="AP919" s="101">
        <f>_xll.qlCalendarAdvance(Calendar,AP918,AN919,"f",,Trigger)</f>
        <v>45797</v>
      </c>
      <c r="AQ919" s="101">
        <f>_xll.qlInterestRateIndexMaturity($AT$2,AP919,Trigger)</f>
        <v>45798</v>
      </c>
      <c r="AR919" s="246">
        <f>_xll.qlIndexFixing($AT$1,AO919,TRUE,_xll.ohTrigger(Trigger,Trigger1M))</f>
        <v>1.9379309559885982E-2</v>
      </c>
      <c r="AS919" s="246">
        <f>IFERROR(_xll.qlIndexFixing($AT$2,AO919,TRUE,_xll.ohTrigger(Trigger,Trigger1M)),#N/A)</f>
        <v>1.9500509657364162E-2</v>
      </c>
    </row>
    <row r="920" spans="40:45" x14ac:dyDescent="0.2">
      <c r="AN920" s="102" t="s">
        <v>83</v>
      </c>
      <c r="AO920" s="101">
        <f>_xll.qlInterestRateIndexFixingDate($AT$2,AP920,Trigger)</f>
        <v>45804</v>
      </c>
      <c r="AP920" s="101">
        <f>_xll.qlCalendarAdvance(Calendar,AP919,AN920,"f",,Trigger)</f>
        <v>45804</v>
      </c>
      <c r="AQ920" s="101">
        <f>_xll.qlInterestRateIndexMaturity($AT$2,AP920,Trigger)</f>
        <v>45805</v>
      </c>
      <c r="AR920" s="246">
        <f>_xll.qlIndexFixing($AT$1,AO920,TRUE,_xll.ohTrigger(Trigger,Trigger1M))</f>
        <v>1.9404133658342815E-2</v>
      </c>
      <c r="AS920" s="246">
        <f>IFERROR(_xll.qlIndexFixing($AT$2,AO920,TRUE,_xll.ohTrigger(Trigger,Trigger1M)),#N/A)</f>
        <v>1.9511691214084692E-2</v>
      </c>
    </row>
    <row r="921" spans="40:45" x14ac:dyDescent="0.2">
      <c r="AN921" s="102" t="s">
        <v>83</v>
      </c>
      <c r="AO921" s="101">
        <f>_xll.qlInterestRateIndexFixingDate($AT$2,AP921,Trigger)</f>
        <v>45811</v>
      </c>
      <c r="AP921" s="101">
        <f>_xll.qlCalendarAdvance(Calendar,AP920,AN921,"f",,Trigger)</f>
        <v>45811</v>
      </c>
      <c r="AQ921" s="101">
        <f>_xll.qlInterestRateIndexMaturity($AT$2,AP921,Trigger)</f>
        <v>45812</v>
      </c>
      <c r="AR921" s="246">
        <f>_xll.qlIndexFixing($AT$1,AO921,TRUE,_xll.ohTrigger(Trigger,Trigger1M))</f>
        <v>1.9428894202837554E-2</v>
      </c>
      <c r="AS921" s="246">
        <f>IFERROR(_xll.qlIndexFixing($AT$2,AO921,TRUE,_xll.ohTrigger(Trigger,Trigger1M)),#N/A)</f>
        <v>1.9522118261630084E-2</v>
      </c>
    </row>
    <row r="922" spans="40:45" x14ac:dyDescent="0.2">
      <c r="AN922" s="102" t="s">
        <v>83</v>
      </c>
      <c r="AO922" s="101">
        <f>_xll.qlInterestRateIndexFixingDate($AT$2,AP922,Trigger)</f>
        <v>45818</v>
      </c>
      <c r="AP922" s="101">
        <f>_xll.qlCalendarAdvance(Calendar,AP921,AN922,"f",,Trigger)</f>
        <v>45818</v>
      </c>
      <c r="AQ922" s="101">
        <f>_xll.qlInterestRateIndexMaturity($AT$2,AP922,Trigger)</f>
        <v>45819</v>
      </c>
      <c r="AR922" s="246">
        <f>_xll.qlIndexFixing($AT$1,AO922,TRUE,_xll.ohTrigger(Trigger,Trigger1M))</f>
        <v>1.9453591193210329E-2</v>
      </c>
      <c r="AS922" s="246">
        <f>IFERROR(_xll.qlIndexFixing($AT$2,AO922,TRUE,_xll.ohTrigger(Trigger,Trigger1M)),#N/A)</f>
        <v>1.9531790800080273E-2</v>
      </c>
    </row>
    <row r="923" spans="40:45" x14ac:dyDescent="0.2">
      <c r="AN923" s="102" t="s">
        <v>83</v>
      </c>
      <c r="AO923" s="101">
        <f>_xll.qlInterestRateIndexFixingDate($AT$2,AP923,Trigger)</f>
        <v>45825</v>
      </c>
      <c r="AP923" s="101">
        <f>_xll.qlCalendarAdvance(Calendar,AP922,AN923,"f",,Trigger)</f>
        <v>45825</v>
      </c>
      <c r="AQ923" s="101">
        <f>_xll.qlInterestRateIndexMaturity($AT$2,AP923,Trigger)</f>
        <v>45826</v>
      </c>
      <c r="AR923" s="246">
        <f>_xll.qlIndexFixing($AT$1,AO923,TRUE,_xll.ohTrigger(Trigger,Trigger1M))</f>
        <v>1.947822462962101E-2</v>
      </c>
      <c r="AS923" s="246">
        <f>IFERROR(_xll.qlIndexFixing($AT$2,AO923,TRUE,_xll.ohTrigger(Trigger,Trigger1M)),#N/A)</f>
        <v>1.954070882943526E-2</v>
      </c>
    </row>
    <row r="924" spans="40:45" x14ac:dyDescent="0.2">
      <c r="AN924" s="102" t="s">
        <v>83</v>
      </c>
      <c r="AO924" s="101">
        <f>_xll.qlInterestRateIndexFixingDate($AT$2,AP924,Trigger)</f>
        <v>45832</v>
      </c>
      <c r="AP924" s="101">
        <f>_xll.qlCalendarAdvance(Calendar,AP923,AN924,"f",,Trigger)</f>
        <v>45832</v>
      </c>
      <c r="AQ924" s="101">
        <f>_xll.qlInterestRateIndexMaturity($AT$2,AP924,Trigger)</f>
        <v>45833</v>
      </c>
      <c r="AR924" s="246">
        <f>_xll.qlIndexFixing($AT$1,AO924,TRUE,_xll.ohTrigger(Trigger,Trigger1M))</f>
        <v>1.9502794511909727E-2</v>
      </c>
      <c r="AS924" s="246">
        <f>IFERROR(_xll.qlIndexFixing($AT$2,AO924,TRUE,_xll.ohTrigger(Trigger,Trigger1M)),#N/A)</f>
        <v>1.954887234961511E-2</v>
      </c>
    </row>
    <row r="925" spans="40:45" x14ac:dyDescent="0.2">
      <c r="AN925" s="102" t="s">
        <v>83</v>
      </c>
      <c r="AO925" s="101">
        <f>_xll.qlInterestRateIndexFixingDate($AT$2,AP925,Trigger)</f>
        <v>45839</v>
      </c>
      <c r="AP925" s="101">
        <f>_xll.qlCalendarAdvance(Calendar,AP924,AN925,"f",,Trigger)</f>
        <v>45839</v>
      </c>
      <c r="AQ925" s="101">
        <f>_xll.qlInterestRateIndexMaturity($AT$2,AP925,Trigger)</f>
        <v>45840</v>
      </c>
      <c r="AR925" s="246">
        <f>_xll.qlIndexFixing($AT$1,AO925,TRUE,_xll.ohTrigger(Trigger,Trigger1M))</f>
        <v>1.9527300840156414E-2</v>
      </c>
      <c r="AS925" s="246">
        <f>IFERROR(_xll.qlIndexFixing($AT$2,AO925,TRUE,_xll.ohTrigger(Trigger,Trigger1M)),#N/A)</f>
        <v>1.9556281360459948E-2</v>
      </c>
    </row>
    <row r="926" spans="40:45" x14ac:dyDescent="0.2">
      <c r="AN926" s="102" t="s">
        <v>83</v>
      </c>
      <c r="AO926" s="101">
        <f>_xll.qlInterestRateIndexFixingDate($AT$2,AP926,Trigger)</f>
        <v>45846</v>
      </c>
      <c r="AP926" s="101">
        <f>_xll.qlCalendarAdvance(Calendar,AP925,AN926,"f",,Trigger)</f>
        <v>45846</v>
      </c>
      <c r="AQ926" s="101">
        <f>_xll.qlInterestRateIndexMaturity($AT$2,AP926,Trigger)</f>
        <v>45847</v>
      </c>
      <c r="AR926" s="246">
        <f>_xll.qlIndexFixing($AT$1,AO926,TRUE,_xll.ohTrigger(Trigger,Trigger1M))</f>
        <v>1.9551743614361072E-2</v>
      </c>
      <c r="AS926" s="246">
        <f>IFERROR(_xll.qlIndexFixing($AT$2,AO926,TRUE,_xll.ohTrigger(Trigger,Trigger1M)),#N/A)</f>
        <v>1.9562935862049713E-2</v>
      </c>
    </row>
    <row r="927" spans="40:45" x14ac:dyDescent="0.2">
      <c r="AN927" s="102" t="s">
        <v>83</v>
      </c>
      <c r="AO927" s="101">
        <f>_xll.qlInterestRateIndexFixingDate($AT$2,AP927,Trigger)</f>
        <v>45853</v>
      </c>
      <c r="AP927" s="101">
        <f>_xll.qlCalendarAdvance(Calendar,AP926,AN927,"f",,Trigger)</f>
        <v>45853</v>
      </c>
      <c r="AQ927" s="101">
        <f>_xll.qlInterestRateIndexMaturity($AT$2,AP927,Trigger)</f>
        <v>45854</v>
      </c>
      <c r="AR927" s="246">
        <f>_xll.qlIndexFixing($AT$1,AO927,TRUE,_xll.ohTrigger(Trigger,Trigger1M))</f>
        <v>1.9576122834443765E-2</v>
      </c>
      <c r="AS927" s="246">
        <f>IFERROR(_xll.qlIndexFixing($AT$2,AO927,TRUE,_xll.ohTrigger(Trigger,Trigger1M)),#N/A)</f>
        <v>1.9568835854224531E-2</v>
      </c>
    </row>
    <row r="928" spans="40:45" x14ac:dyDescent="0.2">
      <c r="AN928" s="102" t="s">
        <v>83</v>
      </c>
      <c r="AO928" s="101">
        <f>_xll.qlInterestRateIndexFixingDate($AT$2,AP928,Trigger)</f>
        <v>45860</v>
      </c>
      <c r="AP928" s="101">
        <f>_xll.qlCalendarAdvance(Calendar,AP927,AN928,"f",,Trigger)</f>
        <v>45860</v>
      </c>
      <c r="AQ928" s="101">
        <f>_xll.qlInterestRateIndexMaturity($AT$2,AP928,Trigger)</f>
        <v>45861</v>
      </c>
      <c r="AR928" s="246">
        <f>_xll.qlIndexFixing($AT$1,AO928,TRUE,_xll.ohTrigger(Trigger,Trigger1M))</f>
        <v>1.9600438500404493E-2</v>
      </c>
      <c r="AS928" s="246">
        <f>IFERROR(_xll.qlIndexFixing($AT$2,AO928,TRUE,_xll.ohTrigger(Trigger,Trigger1M)),#N/A)</f>
        <v>1.9573981337064339E-2</v>
      </c>
    </row>
    <row r="929" spans="40:45" x14ac:dyDescent="0.2">
      <c r="AN929" s="102" t="s">
        <v>83</v>
      </c>
      <c r="AO929" s="101">
        <f>_xll.qlInterestRateIndexFixingDate($AT$2,AP929,Trigger)</f>
        <v>45867</v>
      </c>
      <c r="AP929" s="101">
        <f>_xll.qlCalendarAdvance(Calendar,AP928,AN929,"f",,Trigger)</f>
        <v>45867</v>
      </c>
      <c r="AQ929" s="101">
        <f>_xll.qlInterestRateIndexMaturity($AT$2,AP929,Trigger)</f>
        <v>45868</v>
      </c>
      <c r="AR929" s="246">
        <f>_xll.qlIndexFixing($AT$1,AO929,TRUE,_xll.ohTrigger(Trigger,Trigger1M))</f>
        <v>1.9638449529288948E-2</v>
      </c>
      <c r="AS929" s="246">
        <f>IFERROR(_xll.qlIndexFixing($AT$2,AO929,TRUE,_xll.ohTrigger(Trigger,Trigger1M)),#N/A)</f>
        <v>1.959322737230984E-2</v>
      </c>
    </row>
    <row r="930" spans="40:45" x14ac:dyDescent="0.2">
      <c r="AN930" s="102" t="s">
        <v>83</v>
      </c>
      <c r="AO930" s="101">
        <f>_xll.qlInterestRateIndexFixingDate($AT$2,AP930,Trigger)</f>
        <v>45874</v>
      </c>
      <c r="AP930" s="101">
        <f>_xll.qlCalendarAdvance(Calendar,AP929,AN930,"f",,Trigger)</f>
        <v>45874</v>
      </c>
      <c r="AQ930" s="101">
        <f>_xll.qlInterestRateIndexMaturity($AT$2,AP930,Trigger)</f>
        <v>45875</v>
      </c>
      <c r="AR930" s="246">
        <f>_xll.qlIndexFixing($AT$1,AO930,TRUE,_xll.ohTrigger(Trigger,Trigger1M))</f>
        <v>1.9679442525006863E-2</v>
      </c>
      <c r="AS930" s="246">
        <f>IFERROR(_xll.qlIndexFixing($AT$2,AO930,TRUE,_xll.ohTrigger(Trigger,Trigger1M)),#N/A)</f>
        <v>1.9616200739918099E-2</v>
      </c>
    </row>
    <row r="931" spans="40:45" x14ac:dyDescent="0.2">
      <c r="AN931" s="102" t="s">
        <v>83</v>
      </c>
      <c r="AO931" s="101">
        <f>_xll.qlInterestRateIndexFixingDate($AT$2,AP931,Trigger)</f>
        <v>45881</v>
      </c>
      <c r="AP931" s="101">
        <f>_xll.qlCalendarAdvance(Calendar,AP930,AN931,"f",,Trigger)</f>
        <v>45881</v>
      </c>
      <c r="AQ931" s="101">
        <f>_xll.qlInterestRateIndexMaturity($AT$2,AP931,Trigger)</f>
        <v>45882</v>
      </c>
      <c r="AR931" s="246">
        <f>_xll.qlIndexFixing($AT$1,AO931,TRUE,_xll.ohTrigger(Trigger,Trigger1M))</f>
        <v>1.9719579265018439E-2</v>
      </c>
      <c r="AS931" s="246">
        <f>IFERROR(_xll.qlIndexFixing($AT$2,AO931,TRUE,_xll.ohTrigger(Trigger,Trigger1M)),#N/A)</f>
        <v>1.9638902299510264E-2</v>
      </c>
    </row>
    <row r="932" spans="40:45" x14ac:dyDescent="0.2">
      <c r="AN932" s="102" t="s">
        <v>83</v>
      </c>
      <c r="AO932" s="101">
        <f>_xll.qlInterestRateIndexFixingDate($AT$2,AP932,Trigger)</f>
        <v>45888</v>
      </c>
      <c r="AP932" s="101">
        <f>_xll.qlCalendarAdvance(Calendar,AP931,AN932,"f",,Trigger)</f>
        <v>45888</v>
      </c>
      <c r="AQ932" s="101">
        <f>_xll.qlInterestRateIndexMaturity($AT$2,AP932,Trigger)</f>
        <v>45889</v>
      </c>
      <c r="AR932" s="246">
        <f>_xll.qlIndexFixing($AT$1,AO932,TRUE,_xll.ohTrigger(Trigger,Trigger1M))</f>
        <v>1.9758859749163804E-2</v>
      </c>
      <c r="AS932" s="246">
        <f>IFERROR(_xll.qlIndexFixing($AT$2,AO932,TRUE,_xll.ohTrigger(Trigger,Trigger1M)),#N/A)</f>
        <v>1.9661332051246205E-2</v>
      </c>
    </row>
    <row r="933" spans="40:45" x14ac:dyDescent="0.2">
      <c r="AN933" s="102" t="s">
        <v>83</v>
      </c>
      <c r="AO933" s="101">
        <f>_xll.qlInterestRateIndexFixingDate($AT$2,AP933,Trigger)</f>
        <v>45895</v>
      </c>
      <c r="AP933" s="101">
        <f>_xll.qlCalendarAdvance(Calendar,AP932,AN933,"f",,Trigger)</f>
        <v>45895</v>
      </c>
      <c r="AQ933" s="101">
        <f>_xll.qlInterestRateIndexMaturity($AT$2,AP933,Trigger)</f>
        <v>45896</v>
      </c>
      <c r="AR933" s="246">
        <f>_xll.qlIndexFixing($AT$1,AO933,TRUE,_xll.ohTrigger(Trigger,Trigger1M))</f>
        <v>1.9797283977123215E-2</v>
      </c>
      <c r="AS933" s="246">
        <f>IFERROR(_xll.qlIndexFixing($AT$2,AO933,TRUE,_xll.ohTrigger(Trigger,Trigger1M)),#N/A)</f>
        <v>1.9683489994966052E-2</v>
      </c>
    </row>
    <row r="934" spans="40:45" x14ac:dyDescent="0.2">
      <c r="AN934" s="102" t="s">
        <v>83</v>
      </c>
      <c r="AO934" s="101">
        <f>_xll.qlInterestRateIndexFixingDate($AT$2,AP934,Trigger)</f>
        <v>45902</v>
      </c>
      <c r="AP934" s="101">
        <f>_xll.qlCalendarAdvance(Calendar,AP933,AN934,"f",,Trigger)</f>
        <v>45902</v>
      </c>
      <c r="AQ934" s="101">
        <f>_xll.qlInterestRateIndexMaturity($AT$2,AP934,Trigger)</f>
        <v>45903</v>
      </c>
      <c r="AR934" s="246">
        <f>_xll.qlIndexFixing($AT$1,AO934,TRUE,_xll.ohTrigger(Trigger,Trigger1M))</f>
        <v>1.9834851948736798E-2</v>
      </c>
      <c r="AS934" s="246">
        <f>IFERROR(_xll.qlIndexFixing($AT$2,AO934,TRUE,_xll.ohTrigger(Trigger,Trigger1M)),#N/A)</f>
        <v>1.9705376130669805E-2</v>
      </c>
    </row>
    <row r="935" spans="40:45" x14ac:dyDescent="0.2">
      <c r="AN935" s="102" t="s">
        <v>83</v>
      </c>
      <c r="AO935" s="101">
        <f>_xll.qlInterestRateIndexFixingDate($AT$2,AP935,Trigger)</f>
        <v>45909</v>
      </c>
      <c r="AP935" s="101">
        <f>_xll.qlCalendarAdvance(Calendar,AP934,AN935,"f",,Trigger)</f>
        <v>45909</v>
      </c>
      <c r="AQ935" s="101">
        <f>_xll.qlInterestRateIndexMaturity($AT$2,AP935,Trigger)</f>
        <v>45910</v>
      </c>
      <c r="AR935" s="246">
        <f>_xll.qlIndexFixing($AT$1,AO935,TRUE,_xll.ohTrigger(Trigger,Trigger1M))</f>
        <v>1.9871563663604874E-2</v>
      </c>
      <c r="AS935" s="246">
        <f>IFERROR(_xll.qlIndexFixing($AT$2,AO935,TRUE,_xll.ohTrigger(Trigger,Trigger1M)),#N/A)</f>
        <v>1.9726990458277527E-2</v>
      </c>
    </row>
    <row r="936" spans="40:45" x14ac:dyDescent="0.2">
      <c r="AN936" s="102" t="s">
        <v>83</v>
      </c>
      <c r="AO936" s="101">
        <f>_xll.qlInterestRateIndexFixingDate($AT$2,AP936,Trigger)</f>
        <v>45916</v>
      </c>
      <c r="AP936" s="101">
        <f>_xll.qlCalendarAdvance(Calendar,AP935,AN936,"f",,Trigger)</f>
        <v>45916</v>
      </c>
      <c r="AQ936" s="101">
        <f>_xll.qlInterestRateIndexMaturity($AT$2,AP936,Trigger)</f>
        <v>45917</v>
      </c>
      <c r="AR936" s="246">
        <f>_xll.qlIndexFixing($AT$1,AO936,TRUE,_xll.ohTrigger(Trigger,Trigger1M))</f>
        <v>1.9907419121487635E-2</v>
      </c>
      <c r="AS936" s="246">
        <f>IFERROR(_xll.qlIndexFixing($AT$2,AO936,TRUE,_xll.ohTrigger(Trigger,Trigger1M)),#N/A)</f>
        <v>1.974833297754941E-2</v>
      </c>
    </row>
    <row r="937" spans="40:45" x14ac:dyDescent="0.2">
      <c r="AN937" s="102" t="s">
        <v>83</v>
      </c>
      <c r="AO937" s="101">
        <f>_xll.qlInterestRateIndexFixingDate($AT$2,AP937,Trigger)</f>
        <v>45923</v>
      </c>
      <c r="AP937" s="101">
        <f>_xll.qlCalendarAdvance(Calendar,AP936,AN937,"f",,Trigger)</f>
        <v>45923</v>
      </c>
      <c r="AQ937" s="101">
        <f>_xll.qlInterestRateIndexMaturity($AT$2,AP937,Trigger)</f>
        <v>45924</v>
      </c>
      <c r="AR937" s="246">
        <f>_xll.qlIndexFixing($AT$1,AO937,TRUE,_xll.ohTrigger(Trigger,Trigger1M))</f>
        <v>1.9942418322225208E-2</v>
      </c>
      <c r="AS937" s="246">
        <f>IFERROR(_xll.qlIndexFixing($AT$2,AO937,TRUE,_xll.ohTrigger(Trigger,Trigger1M)),#N/A)</f>
        <v>1.9769403688805198E-2</v>
      </c>
    </row>
    <row r="938" spans="40:45" x14ac:dyDescent="0.2">
      <c r="AN938" s="102" t="s">
        <v>83</v>
      </c>
      <c r="AO938" s="101">
        <f>_xll.qlInterestRateIndexFixingDate($AT$2,AP938,Trigger)</f>
        <v>45930</v>
      </c>
      <c r="AP938" s="101">
        <f>_xll.qlCalendarAdvance(Calendar,AP937,AN938,"f",,Trigger)</f>
        <v>45930</v>
      </c>
      <c r="AQ938" s="101">
        <f>_xll.qlInterestRateIndexMaturity($AT$2,AP938,Trigger)</f>
        <v>45931</v>
      </c>
      <c r="AR938" s="246">
        <f>_xll.qlIndexFixing($AT$1,AO938,TRUE,_xll.ohTrigger(Trigger,Trigger1M))</f>
        <v>1.9976561265337978E-2</v>
      </c>
      <c r="AS938" s="246">
        <f>IFERROR(_xll.qlIndexFixing($AT$2,AO938,TRUE,_xll.ohTrigger(Trigger,Trigger1M)),#N/A)</f>
        <v>1.9790202591805084E-2</v>
      </c>
    </row>
    <row r="939" spans="40:45" x14ac:dyDescent="0.2">
      <c r="AN939" s="102" t="s">
        <v>83</v>
      </c>
      <c r="AO939" s="101">
        <f>_xll.qlInterestRateIndexFixingDate($AT$2,AP939,Trigger)</f>
        <v>45937</v>
      </c>
      <c r="AP939" s="101">
        <f>_xll.qlCalendarAdvance(Calendar,AP938,AN939,"f",,Trigger)</f>
        <v>45937</v>
      </c>
      <c r="AQ939" s="101">
        <f>_xll.qlInterestRateIndexMaturity($AT$2,AP939,Trigger)</f>
        <v>45938</v>
      </c>
      <c r="AR939" s="246">
        <f>_xll.qlIndexFixing($AT$1,AO939,TRUE,_xll.ohTrigger(Trigger,Trigger1M))</f>
        <v>2.0009847950905879E-2</v>
      </c>
      <c r="AS939" s="246">
        <f>IFERROR(_xll.qlIndexFixing($AT$2,AO939,TRUE,_xll.ohTrigger(Trigger,Trigger1M)),#N/A)</f>
        <v>1.9810729686469131E-2</v>
      </c>
    </row>
    <row r="940" spans="40:45" x14ac:dyDescent="0.2">
      <c r="AN940" s="102" t="s">
        <v>83</v>
      </c>
      <c r="AO940" s="101">
        <f>_xll.qlInterestRateIndexFixingDate($AT$2,AP940,Trigger)</f>
        <v>45944</v>
      </c>
      <c r="AP940" s="101">
        <f>_xll.qlCalendarAdvance(Calendar,AP939,AN940,"f",,Trigger)</f>
        <v>45944</v>
      </c>
      <c r="AQ940" s="101">
        <f>_xll.qlInterestRateIndexMaturity($AT$2,AP940,Trigger)</f>
        <v>45945</v>
      </c>
      <c r="AR940" s="246">
        <f>_xll.qlIndexFixing($AT$1,AO940,TRUE,_xll.ohTrigger(Trigger,Trigger1M))</f>
        <v>2.0042278378449296E-2</v>
      </c>
      <c r="AS940" s="246">
        <f>IFERROR(_xll.qlIndexFixing($AT$2,AO940,TRUE,_xll.ohTrigger(Trigger,Trigger1M)),#N/A)</f>
        <v>1.9830984972797339E-2</v>
      </c>
    </row>
    <row r="941" spans="40:45" x14ac:dyDescent="0.2">
      <c r="AN941" s="102" t="s">
        <v>83</v>
      </c>
      <c r="AO941" s="101">
        <f>_xll.qlInterestRateIndexFixingDate($AT$2,AP941,Trigger)</f>
        <v>45951</v>
      </c>
      <c r="AP941" s="101">
        <f>_xll.qlCalendarAdvance(Calendar,AP940,AN941,"f",,Trigger)</f>
        <v>45951</v>
      </c>
      <c r="AQ941" s="101">
        <f>_xll.qlInterestRateIndexMaturity($AT$2,AP941,Trigger)</f>
        <v>45952</v>
      </c>
      <c r="AR941" s="246">
        <f>_xll.qlIndexFixing($AT$1,AO941,TRUE,_xll.ohTrigger(Trigger,Trigger1M))</f>
        <v>2.0073852547808357E-2</v>
      </c>
      <c r="AS941" s="246">
        <f>IFERROR(_xll.qlIndexFixing($AT$2,AO941,TRUE,_xll.ohTrigger(Trigger,Trigger1M)),#N/A)</f>
        <v>1.9850968450709772E-2</v>
      </c>
    </row>
    <row r="942" spans="40:45" x14ac:dyDescent="0.2">
      <c r="AN942" s="102" t="s">
        <v>83</v>
      </c>
      <c r="AO942" s="101">
        <f>_xll.qlInterestRateIndexFixingDate($AT$2,AP942,Trigger)</f>
        <v>45958</v>
      </c>
      <c r="AP942" s="101">
        <f>_xll.qlCalendarAdvance(Calendar,AP941,AN942,"f",,Trigger)</f>
        <v>45958</v>
      </c>
      <c r="AQ942" s="101">
        <f>_xll.qlInterestRateIndexMaturity($AT$2,AP942,Trigger)</f>
        <v>45959</v>
      </c>
      <c r="AR942" s="246">
        <f>_xll.qlIndexFixing($AT$1,AO942,TRUE,_xll.ohTrigger(Trigger,Trigger1M))</f>
        <v>2.0104570458743254E-2</v>
      </c>
      <c r="AS942" s="246">
        <f>IFERROR(_xll.qlIndexFixing($AT$2,AO942,TRUE,_xll.ohTrigger(Trigger,Trigger1M)),#N/A)</f>
        <v>1.987068012020643E-2</v>
      </c>
    </row>
    <row r="943" spans="40:45" x14ac:dyDescent="0.2">
      <c r="AN943" s="102" t="s">
        <v>83</v>
      </c>
      <c r="AO943" s="101">
        <f>_xll.qlInterestRateIndexFixingDate($AT$2,AP943,Trigger)</f>
        <v>45965</v>
      </c>
      <c r="AP943" s="101">
        <f>_xll.qlCalendarAdvance(Calendar,AP942,AN943,"f",,Trigger)</f>
        <v>45965</v>
      </c>
      <c r="AQ943" s="101">
        <f>_xll.qlInterestRateIndexMaturity($AT$2,AP943,Trigger)</f>
        <v>45966</v>
      </c>
      <c r="AR943" s="246">
        <f>_xll.qlIndexFixing($AT$1,AO943,TRUE,_xll.ohTrigger(Trigger,Trigger1M))</f>
        <v>2.0134432111094114E-2</v>
      </c>
      <c r="AS943" s="246">
        <f>IFERROR(_xll.qlIndexFixing($AT$2,AO943,TRUE,_xll.ohTrigger(Trigger,Trigger1M)),#N/A)</f>
        <v>1.9890119981287313E-2</v>
      </c>
    </row>
    <row r="944" spans="40:45" x14ac:dyDescent="0.2">
      <c r="AN944" s="102" t="s">
        <v>83</v>
      </c>
      <c r="AO944" s="101">
        <f>_xll.qlInterestRateIndexFixingDate($AT$2,AP944,Trigger)</f>
        <v>45972</v>
      </c>
      <c r="AP944" s="101">
        <f>_xll.qlCalendarAdvance(Calendar,AP943,AN944,"f",,Trigger)</f>
        <v>45972</v>
      </c>
      <c r="AQ944" s="101">
        <f>_xll.qlInterestRateIndexMaturity($AT$2,AP944,Trigger)</f>
        <v>45973</v>
      </c>
      <c r="AR944" s="246">
        <f>_xll.qlIndexFixing($AT$1,AO944,TRUE,_xll.ohTrigger(Trigger,Trigger1M))</f>
        <v>2.0163437504541193E-2</v>
      </c>
      <c r="AS944" s="246">
        <f>IFERROR(_xll.qlIndexFixing($AT$2,AO944,TRUE,_xll.ohTrigger(Trigger,Trigger1M)),#N/A)</f>
        <v>1.9909288033792549E-2</v>
      </c>
    </row>
    <row r="945" spans="40:45" x14ac:dyDescent="0.2">
      <c r="AN945" s="102" t="s">
        <v>83</v>
      </c>
      <c r="AO945" s="101">
        <f>_xll.qlInterestRateIndexFixingDate($AT$2,AP945,Trigger)</f>
        <v>45979</v>
      </c>
      <c r="AP945" s="101">
        <f>_xll.qlCalendarAdvance(Calendar,AP944,AN945,"f",,Trigger)</f>
        <v>45979</v>
      </c>
      <c r="AQ945" s="101">
        <f>_xll.qlInterestRateIndexMaturity($AT$2,AP945,Trigger)</f>
        <v>45980</v>
      </c>
      <c r="AR945" s="246">
        <f>_xll.qlIndexFixing($AT$1,AO945,TRUE,_xll.ohTrigger(Trigger,Trigger1M))</f>
        <v>2.0191586639004555E-2</v>
      </c>
      <c r="AS945" s="246">
        <f>IFERROR(_xll.qlIndexFixing($AT$2,AO945,TRUE,_xll.ohTrigger(Trigger,Trigger1M)),#N/A)</f>
        <v>1.9928184277802075E-2</v>
      </c>
    </row>
    <row r="946" spans="40:45" x14ac:dyDescent="0.2">
      <c r="AN946" s="102" t="s">
        <v>83</v>
      </c>
      <c r="AO946" s="101">
        <f>_xll.qlInterestRateIndexFixingDate($AT$2,AP946,Trigger)</f>
        <v>45986</v>
      </c>
      <c r="AP946" s="101">
        <f>_xll.qlCalendarAdvance(Calendar,AP945,AN946,"f",,Trigger)</f>
        <v>45986</v>
      </c>
      <c r="AQ946" s="101">
        <f>_xll.qlInterestRateIndexMaturity($AT$2,AP946,Trigger)</f>
        <v>45987</v>
      </c>
      <c r="AR946" s="246">
        <f>_xll.qlIndexFixing($AT$1,AO946,TRUE,_xll.ohTrigger(Trigger,Trigger1M))</f>
        <v>2.0218879514244392E-2</v>
      </c>
      <c r="AS946" s="246">
        <f>IFERROR(_xll.qlIndexFixing($AT$2,AO946,TRUE,_xll.ohTrigger(Trigger,Trigger1M)),#N/A)</f>
        <v>1.9946808713156017E-2</v>
      </c>
    </row>
    <row r="947" spans="40:45" x14ac:dyDescent="0.2">
      <c r="AN947" s="102" t="s">
        <v>83</v>
      </c>
      <c r="AO947" s="101">
        <f>_xll.qlInterestRateIndexFixingDate($AT$2,AP947,Trigger)</f>
        <v>45993</v>
      </c>
      <c r="AP947" s="101">
        <f>_xll.qlCalendarAdvance(Calendar,AP946,AN947,"f",,Trigger)</f>
        <v>45993</v>
      </c>
      <c r="AQ947" s="101">
        <f>_xll.qlInterestRateIndexMaturity($AT$2,AP947,Trigger)</f>
        <v>45994</v>
      </c>
      <c r="AR947" s="246">
        <f>_xll.qlIndexFixing($AT$1,AO947,TRUE,_xll.ohTrigger(Trigger,Trigger1M))</f>
        <v>2.024531612994096E-2</v>
      </c>
      <c r="AS947" s="246">
        <f>IFERROR(_xll.qlIndexFixing($AT$2,AO947,TRUE,_xll.ohTrigger(Trigger,Trigger1M)),#N/A)</f>
        <v>1.9965161339854376E-2</v>
      </c>
    </row>
    <row r="948" spans="40:45" x14ac:dyDescent="0.2">
      <c r="AN948" s="102" t="s">
        <v>83</v>
      </c>
      <c r="AO948" s="101">
        <f>_xll.qlInterestRateIndexFixingDate($AT$2,AP948,Trigger)</f>
        <v>46000</v>
      </c>
      <c r="AP948" s="101">
        <f>_xll.qlCalendarAdvance(Calendar,AP947,AN948,"f",,Trigger)</f>
        <v>46000</v>
      </c>
      <c r="AQ948" s="101">
        <f>_xll.qlInterestRateIndexMaturity($AT$2,AP948,Trigger)</f>
        <v>46001</v>
      </c>
      <c r="AR948" s="246">
        <f>_xll.qlIndexFixing($AT$1,AO948,TRUE,_xll.ohTrigger(Trigger,Trigger1M))</f>
        <v>2.0270896486094259E-2</v>
      </c>
      <c r="AS948" s="246">
        <f>IFERROR(_xll.qlIndexFixing($AT$2,AO948,TRUE,_xll.ohTrigger(Trigger,Trigger1M)),#N/A)</f>
        <v>1.9983242157897152E-2</v>
      </c>
    </row>
    <row r="949" spans="40:45" x14ac:dyDescent="0.2">
      <c r="AN949" s="102" t="s">
        <v>83</v>
      </c>
      <c r="AO949" s="101">
        <f>_xll.qlInterestRateIndexFixingDate($AT$2,AP949,Trigger)</f>
        <v>46007</v>
      </c>
      <c r="AP949" s="101">
        <f>_xll.qlCalendarAdvance(Calendar,AP948,AN949,"f",,Trigger)</f>
        <v>46007</v>
      </c>
      <c r="AQ949" s="101">
        <f>_xll.qlInterestRateIndexMaturity($AT$2,AP949,Trigger)</f>
        <v>46008</v>
      </c>
      <c r="AR949" s="246">
        <f>_xll.qlIndexFixing($AT$1,AO949,TRUE,_xll.ohTrigger(Trigger,Trigger1M))</f>
        <v>2.0295620582384544E-2</v>
      </c>
      <c r="AS949" s="246">
        <f>IFERROR(_xll.qlIndexFixing($AT$2,AO949,TRUE,_xll.ohTrigger(Trigger,Trigger1M)),#N/A)</f>
        <v>2.0001051167124473E-2</v>
      </c>
    </row>
    <row r="950" spans="40:45" x14ac:dyDescent="0.2">
      <c r="AN950" s="102" t="s">
        <v>83</v>
      </c>
      <c r="AO950" s="101">
        <f>_xll.qlInterestRateIndexFixingDate($AT$2,AP950,Trigger)</f>
        <v>46014</v>
      </c>
      <c r="AP950" s="101">
        <f>_xll.qlCalendarAdvance(Calendar,AP949,AN950,"f",,Trigger)</f>
        <v>46014</v>
      </c>
      <c r="AQ950" s="101">
        <f>_xll.qlInterestRateIndexMaturity($AT$2,AP950,Trigger)</f>
        <v>46015</v>
      </c>
      <c r="AR950" s="246">
        <f>_xll.qlIndexFixing($AT$1,AO950,TRUE,_xll.ohTrigger(Trigger,Trigger1M))</f>
        <v>2.0319488418731879E-2</v>
      </c>
      <c r="AS950" s="246">
        <f>IFERROR(_xll.qlIndexFixing($AT$2,AO950,TRUE,_xll.ohTrigger(Trigger,Trigger1M)),#N/A)</f>
        <v>2.0018588367616275E-2</v>
      </c>
    </row>
    <row r="951" spans="40:45" x14ac:dyDescent="0.2">
      <c r="AN951" s="102" t="s">
        <v>83</v>
      </c>
      <c r="AO951" s="101">
        <f>_xll.qlInterestRateIndexFixingDate($AT$2,AP951,Trigger)</f>
        <v>46021</v>
      </c>
      <c r="AP951" s="101">
        <f>_xll.qlCalendarAdvance(Calendar,AP950,AN951,"f",,Trigger)</f>
        <v>46021</v>
      </c>
      <c r="AQ951" s="101">
        <f>_xll.qlInterestRateIndexMaturity($AT$2,AP951,Trigger)</f>
        <v>46022</v>
      </c>
      <c r="AR951" s="246">
        <f>_xll.qlIndexFixing($AT$1,AO951,TRUE,_xll.ohTrigger(Trigger,Trigger1M))</f>
        <v>2.0342499994896457E-2</v>
      </c>
      <c r="AS951" s="246">
        <f>IFERROR(_xll.qlIndexFixing($AT$2,AO951,TRUE,_xll.ohTrigger(Trigger,Trigger1M)),#N/A)</f>
        <v>2.0035853759372557E-2</v>
      </c>
    </row>
    <row r="952" spans="40:45" x14ac:dyDescent="0.2">
      <c r="AN952" s="102" t="s">
        <v>83</v>
      </c>
      <c r="AO952" s="101">
        <f>_xll.qlInterestRateIndexFixingDate($AT$2,AP952,Trigger)</f>
        <v>46028</v>
      </c>
      <c r="AP952" s="101">
        <f>_xll.qlCalendarAdvance(Calendar,AP951,AN952,"f",,Trigger)</f>
        <v>46028</v>
      </c>
      <c r="AQ952" s="101">
        <f>_xll.qlInterestRateIndexMaturity($AT$2,AP952,Trigger)</f>
        <v>46029</v>
      </c>
      <c r="AR952" s="246">
        <f>_xll.qlIndexFixing($AT$1,AO952,TRUE,_xll.ohTrigger(Trigger,Trigger1M))</f>
        <v>2.0364655310718405E-2</v>
      </c>
      <c r="AS952" s="246">
        <f>IFERROR(_xll.qlIndexFixing($AT$2,AO952,TRUE,_xll.ohTrigger(Trigger,Trigger1M)),#N/A)</f>
        <v>2.0052847342233449E-2</v>
      </c>
    </row>
    <row r="953" spans="40:45" x14ac:dyDescent="0.2">
      <c r="AN953" s="102" t="s">
        <v>83</v>
      </c>
      <c r="AO953" s="101">
        <f>_xll.qlInterestRateIndexFixingDate($AT$2,AP953,Trigger)</f>
        <v>46035</v>
      </c>
      <c r="AP953" s="101">
        <f>_xll.qlCalendarAdvance(Calendar,AP952,AN953,"f",,Trigger)</f>
        <v>46035</v>
      </c>
      <c r="AQ953" s="101">
        <f>_xll.qlInterestRateIndexMaturity($AT$2,AP953,Trigger)</f>
        <v>46036</v>
      </c>
      <c r="AR953" s="246">
        <f>_xll.qlIndexFixing($AT$1,AO953,TRUE,_xll.ohTrigger(Trigger,Trigger1M))</f>
        <v>2.0385954366037851E-2</v>
      </c>
      <c r="AS953" s="246">
        <f>IFERROR(_xll.qlIndexFixing($AT$2,AO953,TRUE,_xll.ohTrigger(Trigger,Trigger1M)),#N/A)</f>
        <v>2.0069569116198949E-2</v>
      </c>
    </row>
    <row r="954" spans="40:45" x14ac:dyDescent="0.2">
      <c r="AN954" s="102" t="s">
        <v>83</v>
      </c>
      <c r="AO954" s="101">
        <f>_xll.qlInterestRateIndexFixingDate($AT$2,AP954,Trigger)</f>
        <v>46042</v>
      </c>
      <c r="AP954" s="101">
        <f>_xll.qlCalendarAdvance(Calendar,AP953,AN954,"f",,Trigger)</f>
        <v>46042</v>
      </c>
      <c r="AQ954" s="101">
        <f>_xll.qlInterestRateIndexMaturity($AT$2,AP954,Trigger)</f>
        <v>46043</v>
      </c>
      <c r="AR954" s="246">
        <f>_xll.qlIndexFixing($AT$1,AO954,TRUE,_xll.ohTrigger(Trigger,Trigger1M))</f>
        <v>2.0406397160854794E-2</v>
      </c>
      <c r="AS954" s="246">
        <f>IFERROR(_xll.qlIndexFixing($AT$2,AO954,TRUE,_xll.ohTrigger(Trigger,Trigger1M)),#N/A)</f>
        <v>2.0086019081269058E-2</v>
      </c>
    </row>
    <row r="955" spans="40:45" x14ac:dyDescent="0.2">
      <c r="AN955" s="102" t="s">
        <v>83</v>
      </c>
      <c r="AO955" s="101">
        <f>_xll.qlInterestRateIndexFixingDate($AT$2,AP955,Trigger)</f>
        <v>46049</v>
      </c>
      <c r="AP955" s="101">
        <f>_xll.qlCalendarAdvance(Calendar,AP954,AN955,"f",,Trigger)</f>
        <v>46049</v>
      </c>
      <c r="AQ955" s="101">
        <f>_xll.qlInterestRateIndexMaturity($AT$2,AP955,Trigger)</f>
        <v>46050</v>
      </c>
      <c r="AR955" s="246">
        <f>_xll.qlIndexFixing($AT$1,AO955,TRUE,_xll.ohTrigger(Trigger,Trigger1M))</f>
        <v>2.0425983694769556E-2</v>
      </c>
      <c r="AS955" s="246">
        <f>IFERROR(_xll.qlIndexFixing($AT$2,AO955,TRUE,_xll.ohTrigger(Trigger,Trigger1M)),#N/A)</f>
        <v>2.0102197237363839E-2</v>
      </c>
    </row>
    <row r="956" spans="40:45" x14ac:dyDescent="0.2">
      <c r="AN956" s="102" t="s">
        <v>83</v>
      </c>
      <c r="AO956" s="101">
        <f>_xll.qlInterestRateIndexFixingDate($AT$2,AP956,Trigger)</f>
        <v>46056</v>
      </c>
      <c r="AP956" s="101">
        <f>_xll.qlCalendarAdvance(Calendar,AP955,AN956,"f",,Trigger)</f>
        <v>46056</v>
      </c>
      <c r="AQ956" s="101">
        <f>_xll.qlInterestRateIndexMaturity($AT$2,AP956,Trigger)</f>
        <v>46057</v>
      </c>
      <c r="AR956" s="246">
        <f>_xll.qlIndexFixing($AT$1,AO956,TRUE,_xll.ohTrigger(Trigger,Trigger1M))</f>
        <v>2.0444713967702199E-2</v>
      </c>
      <c r="AS956" s="246">
        <f>IFERROR(_xll.qlIndexFixing($AT$2,AO956,TRUE,_xll.ohTrigger(Trigger,Trigger1M)),#N/A)</f>
        <v>2.0118103584403357E-2</v>
      </c>
    </row>
    <row r="957" spans="40:45" x14ac:dyDescent="0.2">
      <c r="AN957" s="102" t="s">
        <v>83</v>
      </c>
      <c r="AO957" s="101">
        <f>_xll.qlInterestRateIndexFixingDate($AT$2,AP957,Trigger)</f>
        <v>46063</v>
      </c>
      <c r="AP957" s="101">
        <f>_xll.qlCalendarAdvance(Calendar,AP956,AN957,"f",,Trigger)</f>
        <v>46063</v>
      </c>
      <c r="AQ957" s="101">
        <f>_xll.qlInterestRateIndexMaturity($AT$2,AP957,Trigger)</f>
        <v>46064</v>
      </c>
      <c r="AR957" s="246">
        <f>_xll.qlIndexFixing($AT$1,AO957,TRUE,_xll.ohTrigger(Trigger,Trigger1M))</f>
        <v>2.046258797973266E-2</v>
      </c>
      <c r="AS957" s="246">
        <f>IFERROR(_xll.qlIndexFixing($AT$2,AO957,TRUE,_xll.ohTrigger(Trigger,Trigger1M)),#N/A)</f>
        <v>2.0133738122467548E-2</v>
      </c>
    </row>
    <row r="958" spans="40:45" x14ac:dyDescent="0.2">
      <c r="AN958" s="102" t="s">
        <v>83</v>
      </c>
      <c r="AO958" s="101">
        <f>_xll.qlInterestRateIndexFixingDate($AT$2,AP958,Trigger)</f>
        <v>46070</v>
      </c>
      <c r="AP958" s="101">
        <f>_xll.qlCalendarAdvance(Calendar,AP957,AN958,"f",,Trigger)</f>
        <v>46070</v>
      </c>
      <c r="AQ958" s="101">
        <f>_xll.qlInterestRateIndexMaturity($AT$2,AP958,Trigger)</f>
        <v>46071</v>
      </c>
      <c r="AR958" s="246">
        <f>_xll.qlIndexFixing($AT$1,AO958,TRUE,_xll.ohTrigger(Trigger,Trigger1M))</f>
        <v>2.0479605730461259E-2</v>
      </c>
      <c r="AS958" s="246">
        <f>IFERROR(_xll.qlIndexFixing($AT$2,AO958,TRUE,_xll.ohTrigger(Trigger,Trigger1M)),#N/A)</f>
        <v>2.014910085139654E-2</v>
      </c>
    </row>
    <row r="959" spans="40:45" x14ac:dyDescent="0.2">
      <c r="AN959" s="102" t="s">
        <v>83</v>
      </c>
      <c r="AO959" s="101">
        <f>_xll.qlInterestRateIndexFixingDate($AT$2,AP959,Trigger)</f>
        <v>46077</v>
      </c>
      <c r="AP959" s="101">
        <f>_xll.qlCalendarAdvance(Calendar,AP958,AN959,"f",,Trigger)</f>
        <v>46077</v>
      </c>
      <c r="AQ959" s="101">
        <f>_xll.qlInterestRateIndexMaturity($AT$2,AP959,Trigger)</f>
        <v>46078</v>
      </c>
      <c r="AR959" s="246">
        <f>_xll.qlIndexFixing($AT$1,AO959,TRUE,_xll.ohTrigger(Trigger,Trigger1M))</f>
        <v>2.0495767219967931E-2</v>
      </c>
      <c r="AS959" s="246">
        <f>IFERROR(_xll.qlIndexFixing($AT$2,AO959,TRUE,_xll.ohTrigger(Trigger,Trigger1M)),#N/A)</f>
        <v>2.0164191771270268E-2</v>
      </c>
    </row>
    <row r="960" spans="40:45" x14ac:dyDescent="0.2">
      <c r="AN960" s="102" t="s">
        <v>83</v>
      </c>
      <c r="AO960" s="101">
        <f>_xll.qlInterestRateIndexFixingDate($AT$2,AP960,Trigger)</f>
        <v>46084</v>
      </c>
      <c r="AP960" s="101">
        <f>_xll.qlCalendarAdvance(Calendar,AP959,AN960,"f",,Trigger)</f>
        <v>46084</v>
      </c>
      <c r="AQ960" s="101">
        <f>_xll.qlInterestRateIndexMaturity($AT$2,AP960,Trigger)</f>
        <v>46085</v>
      </c>
      <c r="AR960" s="246">
        <f>_xll.qlIndexFixing($AT$1,AO960,TRUE,_xll.ohTrigger(Trigger,Trigger1M))</f>
        <v>2.0511072448012868E-2</v>
      </c>
      <c r="AS960" s="246">
        <f>IFERROR(_xll.qlIndexFixing($AT$2,AO960,TRUE,_xll.ohTrigger(Trigger,Trigger1M)),#N/A)</f>
        <v>2.0179010882008797E-2</v>
      </c>
    </row>
    <row r="961" spans="40:45" x14ac:dyDescent="0.2">
      <c r="AN961" s="102" t="s">
        <v>83</v>
      </c>
      <c r="AO961" s="101">
        <f>_xll.qlInterestRateIndexFixingDate($AT$2,AP961,Trigger)</f>
        <v>46091</v>
      </c>
      <c r="AP961" s="101">
        <f>_xll.qlCalendarAdvance(Calendar,AP960,AN961,"f",,Trigger)</f>
        <v>46091</v>
      </c>
      <c r="AQ961" s="101">
        <f>_xll.qlInterestRateIndexMaturity($AT$2,AP961,Trigger)</f>
        <v>46092</v>
      </c>
      <c r="AR961" s="246">
        <f>_xll.qlIndexFixing($AT$1,AO961,TRUE,_xll.ohTrigger(Trigger,Trigger1M))</f>
        <v>2.0525521414596071E-2</v>
      </c>
      <c r="AS961" s="246">
        <f>IFERROR(_xll.qlIndexFixing($AT$2,AO961,TRUE,_xll.ohTrigger(Trigger,Trigger1M)),#N/A)</f>
        <v>2.0193558183612126E-2</v>
      </c>
    </row>
    <row r="962" spans="40:45" x14ac:dyDescent="0.2">
      <c r="AN962" s="102" t="s">
        <v>83</v>
      </c>
      <c r="AO962" s="101">
        <f>_xll.qlInterestRateIndexFixingDate($AT$2,AP962,Trigger)</f>
        <v>46098</v>
      </c>
      <c r="AP962" s="101">
        <f>_xll.qlCalendarAdvance(Calendar,AP961,AN962,"f",,Trigger)</f>
        <v>46098</v>
      </c>
      <c r="AQ962" s="101">
        <f>_xll.qlInterestRateIndexMaturity($AT$2,AP962,Trigger)</f>
        <v>46099</v>
      </c>
      <c r="AR962" s="246">
        <f>_xll.qlIndexFixing($AT$1,AO962,TRUE,_xll.ohTrigger(Trigger,Trigger1M))</f>
        <v>2.053911411947773E-2</v>
      </c>
      <c r="AS962" s="246">
        <f>IFERROR(_xll.qlIndexFixing($AT$2,AO962,TRUE,_xll.ohTrigger(Trigger,Trigger1M)),#N/A)</f>
        <v>2.0207833675920384E-2</v>
      </c>
    </row>
    <row r="963" spans="40:45" x14ac:dyDescent="0.2">
      <c r="AN963" s="102" t="s">
        <v>83</v>
      </c>
      <c r="AO963" s="101">
        <f>_xll.qlInterestRateIndexFixingDate($AT$2,AP963,Trigger)</f>
        <v>46105</v>
      </c>
      <c r="AP963" s="101">
        <f>_xll.qlCalendarAdvance(Calendar,AP962,AN963,"f",,Trigger)</f>
        <v>46105</v>
      </c>
      <c r="AQ963" s="101">
        <f>_xll.qlInterestRateIndexMaturity($AT$2,AP963,Trigger)</f>
        <v>46106</v>
      </c>
      <c r="AR963" s="246">
        <f>_xll.qlIndexFixing($AT$1,AO963,TRUE,_xll.ohTrigger(Trigger,Trigger1M))</f>
        <v>2.0551850562657847E-2</v>
      </c>
      <c r="AS963" s="246">
        <f>IFERROR(_xll.qlIndexFixing($AT$2,AO963,TRUE,_xll.ohTrigger(Trigger,Trigger1M)),#N/A)</f>
        <v>2.0221837359013506E-2</v>
      </c>
    </row>
    <row r="964" spans="40:45" x14ac:dyDescent="0.2">
      <c r="AN964" s="102" t="s">
        <v>83</v>
      </c>
      <c r="AO964" s="101">
        <f>_xll.qlInterestRateIndexFixingDate($AT$2,AP964,Trigger)</f>
        <v>46112</v>
      </c>
      <c r="AP964" s="101">
        <f>_xll.qlCalendarAdvance(Calendar,AP963,AN964,"f",,Trigger)</f>
        <v>46112</v>
      </c>
      <c r="AQ964" s="101">
        <f>_xll.qlInterestRateIndexMaturity($AT$2,AP964,Trigger)</f>
        <v>46113</v>
      </c>
      <c r="AR964" s="246">
        <f>_xll.qlIndexFixing($AT$1,AO964,TRUE,_xll.ohTrigger(Trigger,Trigger1M))</f>
        <v>2.0563730744056485E-2</v>
      </c>
      <c r="AS964" s="246">
        <f>IFERROR(_xll.qlIndexFixing($AT$2,AO964,TRUE,_xll.ohTrigger(Trigger,Trigger1M)),#N/A)</f>
        <v>2.0235569232891493E-2</v>
      </c>
    </row>
    <row r="965" spans="40:45" x14ac:dyDescent="0.2">
      <c r="AN965" s="102" t="s">
        <v>83</v>
      </c>
      <c r="AO965" s="101">
        <f>_xll.qlInterestRateIndexFixingDate($AT$2,AP965,Trigger)</f>
        <v>46119</v>
      </c>
      <c r="AP965" s="101">
        <f>_xll.qlCalendarAdvance(Calendar,AP964,AN965,"f",,Trigger)</f>
        <v>46119</v>
      </c>
      <c r="AQ965" s="101">
        <f>_xll.qlInterestRateIndexMaturity($AT$2,AP965,Trigger)</f>
        <v>46120</v>
      </c>
      <c r="AR965" s="246">
        <f>_xll.qlIndexFixing($AT$1,AO965,TRUE,_xll.ohTrigger(Trigger,Trigger1M))</f>
        <v>2.0574754663513772E-2</v>
      </c>
      <c r="AS965" s="246">
        <f>IFERROR(_xll.qlIndexFixing($AT$2,AO965,TRUE,_xll.ohTrigger(Trigger,Trigger1M)),#N/A)</f>
        <v>2.0249029297474408E-2</v>
      </c>
    </row>
    <row r="966" spans="40:45" x14ac:dyDescent="0.2">
      <c r="AN966" s="102" t="s">
        <v>83</v>
      </c>
      <c r="AO966" s="101">
        <f>_xll.qlInterestRateIndexFixingDate($AT$2,AP966,Trigger)</f>
        <v>46126</v>
      </c>
      <c r="AP966" s="101">
        <f>_xll.qlCalendarAdvance(Calendar,AP965,AN966,"f",,Trigger)</f>
        <v>46126</v>
      </c>
      <c r="AQ966" s="101">
        <f>_xll.qlInterestRateIndexMaturity($AT$2,AP966,Trigger)</f>
        <v>46127</v>
      </c>
      <c r="AR966" s="246">
        <f>_xll.qlIndexFixing($AT$1,AO966,TRUE,_xll.ohTrigger(Trigger,Trigger1M))</f>
        <v>2.0584922320949772E-2</v>
      </c>
      <c r="AS966" s="246">
        <f>IFERROR(_xll.qlIndexFixing($AT$2,AO966,TRUE,_xll.ohTrigger(Trigger,Trigger1M)),#N/A)</f>
        <v>2.0262217552682316E-2</v>
      </c>
    </row>
    <row r="967" spans="40:45" x14ac:dyDescent="0.2">
      <c r="AN967" s="102" t="s">
        <v>83</v>
      </c>
      <c r="AO967" s="101">
        <f>_xll.qlInterestRateIndexFixingDate($AT$2,AP967,Trigger)</f>
        <v>46133</v>
      </c>
      <c r="AP967" s="101">
        <f>_xll.qlCalendarAdvance(Calendar,AP966,AN967,"f",,Trigger)</f>
        <v>46133</v>
      </c>
      <c r="AQ967" s="101">
        <f>_xll.qlInterestRateIndexMaturity($AT$2,AP967,Trigger)</f>
        <v>46134</v>
      </c>
      <c r="AR967" s="246">
        <f>_xll.qlIndexFixing($AT$1,AO967,TRUE,_xll.ohTrigger(Trigger,Trigger1M))</f>
        <v>2.0594233716364485E-2</v>
      </c>
      <c r="AS967" s="246">
        <f>IFERROR(_xll.qlIndexFixing($AT$2,AO967,TRUE,_xll.ohTrigger(Trigger,Trigger1M)),#N/A)</f>
        <v>2.0275133998515216E-2</v>
      </c>
    </row>
    <row r="968" spans="40:45" x14ac:dyDescent="0.2">
      <c r="AN968" s="102" t="s">
        <v>83</v>
      </c>
      <c r="AO968" s="101">
        <f>_xll.qlInterestRateIndexFixingDate($AT$2,AP968,Trigger)</f>
        <v>46140</v>
      </c>
      <c r="AP968" s="101">
        <f>_xll.qlCalendarAdvance(Calendar,AP967,AN968,"f",,Trigger)</f>
        <v>46140</v>
      </c>
      <c r="AQ968" s="101">
        <f>_xll.qlInterestRateIndexMaturity($AT$2,AP968,Trigger)</f>
        <v>46141</v>
      </c>
      <c r="AR968" s="246">
        <f>_xll.qlIndexFixing($AT$1,AO968,TRUE,_xll.ohTrigger(Trigger,Trigger1M))</f>
        <v>2.0602688849677975E-2</v>
      </c>
      <c r="AS968" s="246">
        <f>IFERROR(_xll.qlIndexFixing($AT$2,AO968,TRUE,_xll.ohTrigger(Trigger,Trigger1M)),#N/A)</f>
        <v>2.0287778634973108E-2</v>
      </c>
    </row>
    <row r="969" spans="40:45" x14ac:dyDescent="0.2">
      <c r="AN969" s="102" t="s">
        <v>83</v>
      </c>
      <c r="AO969" s="101">
        <f>_xll.qlInterestRateIndexFixingDate($AT$2,AP969,Trigger)</f>
        <v>46147</v>
      </c>
      <c r="AP969" s="101">
        <f>_xll.qlCalendarAdvance(Calendar,AP968,AN969,"f",,Trigger)</f>
        <v>46147</v>
      </c>
      <c r="AQ969" s="101">
        <f>_xll.qlInterestRateIndexMaturity($AT$2,AP969,Trigger)</f>
        <v>46148</v>
      </c>
      <c r="AR969" s="246">
        <f>_xll.qlIndexFixing($AT$1,AO969,TRUE,_xll.ohTrigger(Trigger,Trigger1M))</f>
        <v>2.0610287720810305E-2</v>
      </c>
      <c r="AS969" s="246">
        <f>IFERROR(_xll.qlIndexFixing($AT$2,AO969,TRUE,_xll.ohTrigger(Trigger,Trigger1M)),#N/A)</f>
        <v>2.0300151461976057E-2</v>
      </c>
    </row>
    <row r="970" spans="40:45" x14ac:dyDescent="0.2">
      <c r="AN970" s="102" t="s">
        <v>83</v>
      </c>
      <c r="AO970" s="101">
        <f>_xll.qlInterestRateIndexFixingDate($AT$2,AP970,Trigger)</f>
        <v>46154</v>
      </c>
      <c r="AP970" s="101">
        <f>_xll.qlCalendarAdvance(Calendar,AP969,AN970,"f",,Trigger)</f>
        <v>46154</v>
      </c>
      <c r="AQ970" s="101">
        <f>_xll.qlInterestRateIndexMaturity($AT$2,AP970,Trigger)</f>
        <v>46155</v>
      </c>
      <c r="AR970" s="246">
        <f>_xll.qlIndexFixing($AT$1,AO970,TRUE,_xll.ohTrigger(Trigger,Trigger1M))</f>
        <v>2.061703032968154E-2</v>
      </c>
      <c r="AS970" s="246">
        <f>IFERROR(_xll.qlIndexFixing($AT$2,AO970,TRUE,_xll.ohTrigger(Trigger,Trigger1M)),#N/A)</f>
        <v>2.0312252479524062E-2</v>
      </c>
    </row>
    <row r="971" spans="40:45" x14ac:dyDescent="0.2">
      <c r="AN971" s="102" t="s">
        <v>83</v>
      </c>
      <c r="AO971" s="101">
        <f>_xll.qlInterestRateIndexFixingDate($AT$2,AP971,Trigger)</f>
        <v>46161</v>
      </c>
      <c r="AP971" s="101">
        <f>_xll.qlCalendarAdvance(Calendar,AP970,AN971,"f",,Trigger)</f>
        <v>46161</v>
      </c>
      <c r="AQ971" s="101">
        <f>_xll.qlInterestRateIndexMaturity($AT$2,AP971,Trigger)</f>
        <v>46162</v>
      </c>
      <c r="AR971" s="246">
        <f>_xll.qlIndexFixing($AT$1,AO971,TRUE,_xll.ohTrigger(Trigger,Trigger1M))</f>
        <v>2.062291667629168E-2</v>
      </c>
      <c r="AS971" s="246">
        <f>IFERROR(_xll.qlIndexFixing($AT$2,AO971,TRUE,_xll.ohTrigger(Trigger,Trigger1M)),#N/A)</f>
        <v>2.032408168769706E-2</v>
      </c>
    </row>
    <row r="972" spans="40:45" x14ac:dyDescent="0.2">
      <c r="AN972" s="102" t="s">
        <v>83</v>
      </c>
      <c r="AO972" s="101">
        <f>_xll.qlInterestRateIndexFixingDate($AT$2,AP972,Trigger)</f>
        <v>46168</v>
      </c>
      <c r="AP972" s="101">
        <f>_xll.qlCalendarAdvance(Calendar,AP971,AN972,"f",,Trigger)</f>
        <v>46168</v>
      </c>
      <c r="AQ972" s="101">
        <f>_xll.qlInterestRateIndexMaturity($AT$2,AP972,Trigger)</f>
        <v>46169</v>
      </c>
      <c r="AR972" s="246">
        <f>_xll.qlIndexFixing($AT$1,AO972,TRUE,_xll.ohTrigger(Trigger,Trigger1M))</f>
        <v>2.0627946760560789E-2</v>
      </c>
      <c r="AS972" s="246">
        <f>IFERROR(_xll.qlIndexFixing($AT$2,AO972,TRUE,_xll.ohTrigger(Trigger,Trigger1M)),#N/A)</f>
        <v>2.0335639086255242E-2</v>
      </c>
    </row>
    <row r="973" spans="40:45" x14ac:dyDescent="0.2">
      <c r="AN973" s="102" t="s">
        <v>83</v>
      </c>
      <c r="AO973" s="101">
        <f>_xll.qlInterestRateIndexFixingDate($AT$2,AP973,Trigger)</f>
        <v>46175</v>
      </c>
      <c r="AP973" s="101">
        <f>_xll.qlCalendarAdvance(Calendar,AP972,AN973,"f",,Trigger)</f>
        <v>46175</v>
      </c>
      <c r="AQ973" s="101">
        <f>_xll.qlInterestRateIndexMaturity($AT$2,AP973,Trigger)</f>
        <v>46176</v>
      </c>
      <c r="AR973" s="246">
        <f>_xll.qlIndexFixing($AT$1,AO973,TRUE,_xll.ohTrigger(Trigger,Trigger1M))</f>
        <v>2.0632120582488866E-2</v>
      </c>
      <c r="AS973" s="246">
        <f>IFERROR(_xll.qlIndexFixing($AT$2,AO973,TRUE,_xll.ohTrigger(Trigger,Trigger1M)),#N/A)</f>
        <v>2.034692467535848E-2</v>
      </c>
    </row>
    <row r="974" spans="40:45" x14ac:dyDescent="0.2">
      <c r="AN974" s="102" t="s">
        <v>83</v>
      </c>
      <c r="AO974" s="101">
        <f>_xll.qlInterestRateIndexFixingDate($AT$2,AP974,Trigger)</f>
        <v>46182</v>
      </c>
      <c r="AP974" s="101">
        <f>_xll.qlCalendarAdvance(Calendar,AP973,AN974,"f",,Trigger)</f>
        <v>46182</v>
      </c>
      <c r="AQ974" s="101">
        <f>_xll.qlInterestRateIndexMaturity($AT$2,AP974,Trigger)</f>
        <v>46183</v>
      </c>
      <c r="AR974" s="246">
        <f>_xll.qlIndexFixing($AT$1,AO974,TRUE,_xll.ohTrigger(Trigger,Trigger1M))</f>
        <v>2.0635438141995976E-2</v>
      </c>
      <c r="AS974" s="246">
        <f>IFERROR(_xll.qlIndexFixing($AT$2,AO974,TRUE,_xll.ohTrigger(Trigger,Trigger1M)),#N/A)</f>
        <v>2.0357938454926838E-2</v>
      </c>
    </row>
    <row r="975" spans="40:45" x14ac:dyDescent="0.2">
      <c r="AN975" s="102" t="s">
        <v>83</v>
      </c>
      <c r="AO975" s="101">
        <f>_xll.qlInterestRateIndexFixingDate($AT$2,AP975,Trigger)</f>
        <v>46189</v>
      </c>
      <c r="AP975" s="101">
        <f>_xll.qlCalendarAdvance(Calendar,AP974,AN975,"f",,Trigger)</f>
        <v>46189</v>
      </c>
      <c r="AQ975" s="101">
        <f>_xll.qlInterestRateIndexMaturity($AT$2,AP975,Trigger)</f>
        <v>46190</v>
      </c>
      <c r="AR975" s="246">
        <f>_xll.qlIndexFixing($AT$1,AO975,TRUE,_xll.ohTrigger(Trigger,Trigger1M))</f>
        <v>2.0637899439162055E-2</v>
      </c>
      <c r="AS975" s="246">
        <f>IFERROR(_xll.qlIndexFixing($AT$2,AO975,TRUE,_xll.ohTrigger(Trigger,Trigger1M)),#N/A)</f>
        <v>2.0368680424880381E-2</v>
      </c>
    </row>
    <row r="976" spans="40:45" x14ac:dyDescent="0.2">
      <c r="AN976" s="102" t="s">
        <v>83</v>
      </c>
      <c r="AO976" s="101">
        <f>_xll.qlInterestRateIndexFixingDate($AT$2,AP976,Trigger)</f>
        <v>46196</v>
      </c>
      <c r="AP976" s="101">
        <f>_xll.qlCalendarAdvance(Calendar,AP975,AN976,"f",,Trigger)</f>
        <v>46196</v>
      </c>
      <c r="AQ976" s="101">
        <f>_xll.qlInterestRateIndexMaturity($AT$2,AP976,Trigger)</f>
        <v>46197</v>
      </c>
      <c r="AR976" s="246">
        <f>_xll.qlIndexFixing($AT$1,AO976,TRUE,_xll.ohTrigger(Trigger,Trigger1M))</f>
        <v>2.063950447382723E-2</v>
      </c>
      <c r="AS976" s="246">
        <f>IFERROR(_xll.qlIndexFixing($AT$2,AO976,TRUE,_xll.ohTrigger(Trigger,Trigger1M)),#N/A)</f>
        <v>2.0379150585219108E-2</v>
      </c>
    </row>
    <row r="977" spans="40:45" x14ac:dyDescent="0.2">
      <c r="AN977" s="102" t="s">
        <v>83</v>
      </c>
      <c r="AO977" s="101">
        <f>_xll.qlInterestRateIndexFixingDate($AT$2,AP977,Trigger)</f>
        <v>46203</v>
      </c>
      <c r="AP977" s="101">
        <f>_xll.qlCalendarAdvance(Calendar,AP976,AN977,"f",,Trigger)</f>
        <v>46203</v>
      </c>
      <c r="AQ977" s="101">
        <f>_xll.qlInterestRateIndexMaturity($AT$2,AP977,Trigger)</f>
        <v>46204</v>
      </c>
      <c r="AR977" s="246">
        <f>_xll.qlIndexFixing($AT$1,AO977,TRUE,_xll.ohTrigger(Trigger,Trigger1M))</f>
        <v>2.0640253246071438E-2</v>
      </c>
      <c r="AS977" s="246">
        <f>IFERROR(_xll.qlIndexFixing($AT$2,AO977,TRUE,_xll.ohTrigger(Trigger,Trigger1M)),#N/A)</f>
        <v>2.0389348935943019E-2</v>
      </c>
    </row>
    <row r="978" spans="40:45" x14ac:dyDescent="0.2">
      <c r="AN978" s="102" t="s">
        <v>83</v>
      </c>
      <c r="AO978" s="101">
        <f>_xll.qlInterestRateIndexFixingDate($AT$2,AP978,Trigger)</f>
        <v>46210</v>
      </c>
      <c r="AP978" s="101">
        <f>_xll.qlCalendarAdvance(Calendar,AP977,AN978,"f",,Trigger)</f>
        <v>46210</v>
      </c>
      <c r="AQ978" s="101">
        <f>_xll.qlInterestRateIndexMaturity($AT$2,AP978,Trigger)</f>
        <v>46211</v>
      </c>
      <c r="AR978" s="246">
        <f>_xll.qlIndexFixing($AT$1,AO978,TRUE,_xll.ohTrigger(Trigger,Trigger1M))</f>
        <v>2.0640145755814743E-2</v>
      </c>
      <c r="AS978" s="246">
        <f>IFERROR(_xll.qlIndexFixing($AT$2,AO978,TRUE,_xll.ohTrigger(Trigger,Trigger1M)),#N/A)</f>
        <v>2.0399275476972178E-2</v>
      </c>
    </row>
    <row r="979" spans="40:45" x14ac:dyDescent="0.2">
      <c r="AN979" s="102" t="s">
        <v>83</v>
      </c>
      <c r="AO979" s="101">
        <f>_xll.qlInterestRateIndexFixingDate($AT$2,AP979,Trigger)</f>
        <v>46217</v>
      </c>
      <c r="AP979" s="101">
        <f>_xll.qlCalendarAdvance(Calendar,AP978,AN979,"f",,Trigger)</f>
        <v>46217</v>
      </c>
      <c r="AQ979" s="101">
        <f>_xll.qlInterestRateIndexMaturity($AT$2,AP979,Trigger)</f>
        <v>46218</v>
      </c>
      <c r="AR979" s="246">
        <f>_xll.qlIndexFixing($AT$1,AO979,TRUE,_xll.ohTrigger(Trigger,Trigger1M))</f>
        <v>2.0639182003217016E-2</v>
      </c>
      <c r="AS979" s="246">
        <f>IFERROR(_xll.qlIndexFixing($AT$2,AO979,TRUE,_xll.ohTrigger(Trigger,Trigger1M)),#N/A)</f>
        <v>2.0408930208386522E-2</v>
      </c>
    </row>
    <row r="980" spans="40:45" x14ac:dyDescent="0.2">
      <c r="AN980" s="102" t="s">
        <v>83</v>
      </c>
      <c r="AO980" s="101">
        <f>_xll.qlInterestRateIndexFixingDate($AT$2,AP980,Trigger)</f>
        <v>46224</v>
      </c>
      <c r="AP980" s="101">
        <f>_xll.qlCalendarAdvance(Calendar,AP979,AN980,"f",,Trigger)</f>
        <v>46224</v>
      </c>
      <c r="AQ980" s="101">
        <f>_xll.qlInterestRateIndexMaturity($AT$2,AP980,Trigger)</f>
        <v>46225</v>
      </c>
      <c r="AR980" s="246">
        <f>_xll.qlIndexFixing($AT$1,AO980,TRUE,_xll.ohTrigger(Trigger,Trigger1M))</f>
        <v>2.0637361988118386E-2</v>
      </c>
      <c r="AS980" s="246">
        <f>IFERROR(_xll.qlIndexFixing($AT$2,AO980,TRUE,_xll.ohTrigger(Trigger,Trigger1M)),#N/A)</f>
        <v>2.0418313130106114E-2</v>
      </c>
    </row>
    <row r="981" spans="40:45" x14ac:dyDescent="0.2">
      <c r="AN981" s="102" t="s">
        <v>83</v>
      </c>
      <c r="AO981" s="101">
        <f>_xll.qlInterestRateIndexFixingDate($AT$2,AP981,Trigger)</f>
        <v>46231</v>
      </c>
      <c r="AP981" s="101">
        <f>_xll.qlCalendarAdvance(Calendar,AP980,AN981,"f",,Trigger)</f>
        <v>46231</v>
      </c>
      <c r="AQ981" s="101">
        <f>_xll.qlInterestRateIndexMaturity($AT$2,AP981,Trigger)</f>
        <v>46232</v>
      </c>
      <c r="AR981" s="246">
        <f>_xll.qlIndexFixing($AT$1,AO981,TRUE,_xll.ohTrigger(Trigger,Trigger1M))</f>
        <v>2.0647677806637788E-2</v>
      </c>
      <c r="AS981" s="246">
        <f>IFERROR(_xll.qlIndexFixing($AT$2,AO981,TRUE,_xll.ohTrigger(Trigger,Trigger1M)),#N/A)</f>
        <v>2.0435166874985811E-2</v>
      </c>
    </row>
    <row r="982" spans="40:45" x14ac:dyDescent="0.2">
      <c r="AN982" s="102" t="s">
        <v>83</v>
      </c>
      <c r="AO982" s="101">
        <f>_xll.qlInterestRateIndexFixingDate($AT$2,AP982,Trigger)</f>
        <v>46238</v>
      </c>
      <c r="AP982" s="101">
        <f>_xll.qlCalendarAdvance(Calendar,AP981,AN982,"f",,Trigger)</f>
        <v>46238</v>
      </c>
      <c r="AQ982" s="101">
        <f>_xll.qlInterestRateIndexMaturity($AT$2,AP982,Trigger)</f>
        <v>46239</v>
      </c>
      <c r="AR982" s="246">
        <f>_xll.qlIndexFixing($AT$1,AO982,TRUE,_xll.ohTrigger(Trigger,Trigger1M))</f>
        <v>2.0664831572485554E-2</v>
      </c>
      <c r="AS982" s="246">
        <f>IFERROR(_xll.qlIndexFixing($AT$2,AO982,TRUE,_xll.ohTrigger(Trigger,Trigger1M)),#N/A)</f>
        <v>2.0455948035538185E-2</v>
      </c>
    </row>
    <row r="983" spans="40:45" x14ac:dyDescent="0.2">
      <c r="AN983" s="102" t="s">
        <v>83</v>
      </c>
      <c r="AO983" s="101">
        <f>_xll.qlInterestRateIndexFixingDate($AT$2,AP983,Trigger)</f>
        <v>46245</v>
      </c>
      <c r="AP983" s="101">
        <f>_xll.qlCalendarAdvance(Calendar,AP982,AN983,"f",,Trigger)</f>
        <v>46245</v>
      </c>
      <c r="AQ983" s="101">
        <f>_xll.qlInterestRateIndexMaturity($AT$2,AP983,Trigger)</f>
        <v>46246</v>
      </c>
      <c r="AR983" s="246">
        <f>_xll.qlIndexFixing($AT$1,AO983,TRUE,_xll.ohTrigger(Trigger,Trigger1M))</f>
        <v>2.0681709950300942E-2</v>
      </c>
      <c r="AS983" s="246">
        <f>IFERROR(_xll.qlIndexFixing($AT$2,AO983,TRUE,_xll.ohTrigger(Trigger,Trigger1M)),#N/A)</f>
        <v>2.0476332722836332E-2</v>
      </c>
    </row>
    <row r="984" spans="40:45" x14ac:dyDescent="0.2">
      <c r="AN984" s="102" t="s">
        <v>83</v>
      </c>
      <c r="AO984" s="101">
        <f>_xll.qlInterestRateIndexFixingDate($AT$2,AP984,Trigger)</f>
        <v>46252</v>
      </c>
      <c r="AP984" s="101">
        <f>_xll.qlCalendarAdvance(Calendar,AP983,AN984,"f",,Trigger)</f>
        <v>46252</v>
      </c>
      <c r="AQ984" s="101">
        <f>_xll.qlInterestRateIndexMaturity($AT$2,AP984,Trigger)</f>
        <v>46253</v>
      </c>
      <c r="AR984" s="246">
        <f>_xll.qlIndexFixing($AT$1,AO984,TRUE,_xll.ohTrigger(Trigger,Trigger1M))</f>
        <v>2.0698312940004016E-2</v>
      </c>
      <c r="AS984" s="246">
        <f>IFERROR(_xll.qlIndexFixing($AT$2,AO984,TRUE,_xll.ohTrigger(Trigger,Trigger1M)),#N/A)</f>
        <v>2.0496320936640444E-2</v>
      </c>
    </row>
    <row r="985" spans="40:45" x14ac:dyDescent="0.2">
      <c r="AN985" s="102" t="s">
        <v>83</v>
      </c>
      <c r="AO985" s="101">
        <f>_xll.qlInterestRateIndexFixingDate($AT$2,AP985,Trigger)</f>
        <v>46259</v>
      </c>
      <c r="AP985" s="101">
        <f>_xll.qlCalendarAdvance(Calendar,AP984,AN985,"f",,Trigger)</f>
        <v>46259</v>
      </c>
      <c r="AQ985" s="101">
        <f>_xll.qlInterestRateIndexMaturity($AT$2,AP985,Trigger)</f>
        <v>46260</v>
      </c>
      <c r="AR985" s="246">
        <f>_xll.qlIndexFixing($AT$1,AO985,TRUE,_xll.ohTrigger(Trigger,Trigger1M))</f>
        <v>2.0714640541674711E-2</v>
      </c>
      <c r="AS985" s="246">
        <f>IFERROR(_xll.qlIndexFixing($AT$2,AO985,TRUE,_xll.ohTrigger(Trigger,Trigger1M)),#N/A)</f>
        <v>2.0515912677030457E-2</v>
      </c>
    </row>
    <row r="986" spans="40:45" x14ac:dyDescent="0.2">
      <c r="AN986" s="102" t="s">
        <v>83</v>
      </c>
      <c r="AO986" s="101">
        <f>_xll.qlInterestRateIndexFixingDate($AT$2,AP986,Trigger)</f>
        <v>46266</v>
      </c>
      <c r="AP986" s="101">
        <f>_xll.qlCalendarAdvance(Calendar,AP985,AN986,"f",,Trigger)</f>
        <v>46266</v>
      </c>
      <c r="AQ986" s="101">
        <f>_xll.qlInterestRateIndexMaturity($AT$2,AP986,Trigger)</f>
        <v>46267</v>
      </c>
      <c r="AR986" s="246">
        <f>_xll.qlIndexFixing($AT$1,AO986,TRUE,_xll.ohTrigger(Trigger,Trigger1M))</f>
        <v>2.0730692755073221E-2</v>
      </c>
      <c r="AS986" s="246">
        <f>IFERROR(_xll.qlIndexFixing($AT$2,AO986,TRUE,_xll.ohTrigger(Trigger,Trigger1M)),#N/A)</f>
        <v>2.0535107943766562E-2</v>
      </c>
    </row>
    <row r="987" spans="40:45" x14ac:dyDescent="0.2">
      <c r="AN987" s="102" t="s">
        <v>83</v>
      </c>
      <c r="AO987" s="101">
        <f>_xll.qlInterestRateIndexFixingDate($AT$2,AP987,Trigger)</f>
        <v>46273</v>
      </c>
      <c r="AP987" s="101">
        <f>_xll.qlCalendarAdvance(Calendar,AP986,AN987,"f",,Trigger)</f>
        <v>46273</v>
      </c>
      <c r="AQ987" s="101">
        <f>_xll.qlInterestRateIndexMaturity($AT$2,AP987,Trigger)</f>
        <v>46274</v>
      </c>
      <c r="AR987" s="246">
        <f>_xll.qlIndexFixing($AT$1,AO987,TRUE,_xll.ohTrigger(Trigger,Trigger1M))</f>
        <v>2.0746469580359417E-2</v>
      </c>
      <c r="AS987" s="246">
        <f>IFERROR(_xll.qlIndexFixing($AT$2,AO987,TRUE,_xll.ohTrigger(Trigger,Trigger1M)),#N/A)</f>
        <v>2.0553906737008631E-2</v>
      </c>
    </row>
    <row r="988" spans="40:45" x14ac:dyDescent="0.2">
      <c r="AN988" s="102" t="s">
        <v>83</v>
      </c>
      <c r="AO988" s="101">
        <f>_xll.qlInterestRateIndexFixingDate($AT$2,AP988,Trigger)</f>
        <v>46280</v>
      </c>
      <c r="AP988" s="101">
        <f>_xll.qlCalendarAdvance(Calendar,AP987,AN988,"f",,Trigger)</f>
        <v>46280</v>
      </c>
      <c r="AQ988" s="101">
        <f>_xll.qlInterestRateIndexMaturity($AT$2,AP988,Trigger)</f>
        <v>46281</v>
      </c>
      <c r="AR988" s="246">
        <f>_xll.qlIndexFixing($AT$1,AO988,TRUE,_xll.ohTrigger(Trigger,Trigger1M))</f>
        <v>2.0761971017453362E-2</v>
      </c>
      <c r="AS988" s="246">
        <f>IFERROR(_xll.qlIndexFixing($AT$2,AO988,TRUE,_xll.ohTrigger(Trigger,Trigger1M)),#N/A)</f>
        <v>2.0572309056596794E-2</v>
      </c>
    </row>
    <row r="989" spans="40:45" x14ac:dyDescent="0.2">
      <c r="AN989" s="102" t="s">
        <v>83</v>
      </c>
      <c r="AO989" s="101">
        <f>_xll.qlInterestRateIndexFixingDate($AT$2,AP989,Trigger)</f>
        <v>46287</v>
      </c>
      <c r="AP989" s="101">
        <f>_xll.qlCalendarAdvance(Calendar,AP988,AN989,"f",,Trigger)</f>
        <v>46287</v>
      </c>
      <c r="AQ989" s="101">
        <f>_xll.qlInterestRateIndexMaturity($AT$2,AP989,Trigger)</f>
        <v>46288</v>
      </c>
      <c r="AR989" s="246">
        <f>_xll.qlIndexFixing($AT$1,AO989,TRUE,_xll.ohTrigger(Trigger,Trigger1M))</f>
        <v>2.0777197066275122E-2</v>
      </c>
      <c r="AS989" s="246">
        <f>IFERROR(_xll.qlIndexFixing($AT$2,AO989,TRUE,_xll.ohTrigger(Trigger,Trigger1M)),#N/A)</f>
        <v>2.0590314902371176E-2</v>
      </c>
    </row>
    <row r="990" spans="40:45" x14ac:dyDescent="0.2">
      <c r="AN990" s="102" t="s">
        <v>83</v>
      </c>
      <c r="AO990" s="101">
        <f>_xll.qlInterestRateIndexFixingDate($AT$2,AP990,Trigger)</f>
        <v>46294</v>
      </c>
      <c r="AP990" s="101">
        <f>_xll.qlCalendarAdvance(Calendar,AP989,AN990,"f",,Trigger)</f>
        <v>46294</v>
      </c>
      <c r="AQ990" s="101">
        <f>_xll.qlInterestRateIndexMaturity($AT$2,AP990,Trigger)</f>
        <v>46295</v>
      </c>
      <c r="AR990" s="246">
        <f>_xll.qlIndexFixing($AT$1,AO990,TRUE,_xll.ohTrigger(Trigger,Trigger1M))</f>
        <v>2.0792147726824695E-2</v>
      </c>
      <c r="AS990" s="246">
        <f>IFERROR(_xll.qlIndexFixing($AT$2,AO990,TRUE,_xll.ohTrigger(Trigger,Trigger1M)),#N/A)</f>
        <v>2.0607924274491651E-2</v>
      </c>
    </row>
    <row r="991" spans="40:45" x14ac:dyDescent="0.2">
      <c r="AN991" s="102" t="s">
        <v>83</v>
      </c>
      <c r="AO991" s="101">
        <f>_xll.qlInterestRateIndexFixingDate($AT$2,AP991,Trigger)</f>
        <v>46301</v>
      </c>
      <c r="AP991" s="101">
        <f>_xll.qlCalendarAdvance(Calendar,AP990,AN991,"f",,Trigger)</f>
        <v>46301</v>
      </c>
      <c r="AQ991" s="101">
        <f>_xll.qlInterestRateIndexMaturity($AT$2,AP991,Trigger)</f>
        <v>46302</v>
      </c>
      <c r="AR991" s="246">
        <f>_xll.qlIndexFixing($AT$1,AO991,TRUE,_xll.ohTrigger(Trigger,Trigger1M))</f>
        <v>2.0806822998942209E-2</v>
      </c>
      <c r="AS991" s="246">
        <f>IFERROR(_xll.qlIndexFixing($AT$2,AO991,TRUE,_xll.ohTrigger(Trigger,Trigger1M)),#N/A)</f>
        <v>2.0625137172638475E-2</v>
      </c>
    </row>
    <row r="992" spans="40:45" x14ac:dyDescent="0.2">
      <c r="AN992" s="102" t="s">
        <v>83</v>
      </c>
      <c r="AO992" s="101">
        <f>_xll.qlInterestRateIndexFixingDate($AT$2,AP992,Trigger)</f>
        <v>46308</v>
      </c>
      <c r="AP992" s="101">
        <f>_xll.qlCalendarAdvance(Calendar,AP991,AN992,"f",,Trigger)</f>
        <v>46308</v>
      </c>
      <c r="AQ992" s="101">
        <f>_xll.qlInterestRateIndexMaturity($AT$2,AP992,Trigger)</f>
        <v>46309</v>
      </c>
      <c r="AR992" s="246">
        <f>_xll.qlIndexFixing($AT$1,AO992,TRUE,_xll.ohTrigger(Trigger,Trigger1M))</f>
        <v>2.0821222882787538E-2</v>
      </c>
      <c r="AS992" s="246">
        <f>IFERROR(_xll.qlIndexFixing($AT$2,AO992,TRUE,_xll.ohTrigger(Trigger,Trigger1M)),#N/A)</f>
        <v>2.0641953596971518E-2</v>
      </c>
    </row>
    <row r="993" spans="40:45" x14ac:dyDescent="0.2">
      <c r="AN993" s="102" t="s">
        <v>83</v>
      </c>
      <c r="AO993" s="101">
        <f>_xll.qlInterestRateIndexFixingDate($AT$2,AP993,Trigger)</f>
        <v>46315</v>
      </c>
      <c r="AP993" s="101">
        <f>_xll.qlCalendarAdvance(Calendar,AP992,AN993,"f",,Trigger)</f>
        <v>46315</v>
      </c>
      <c r="AQ993" s="101">
        <f>_xll.qlInterestRateIndexMaturity($AT$2,AP993,Trigger)</f>
        <v>46316</v>
      </c>
      <c r="AR993" s="246">
        <f>_xll.qlIndexFixing($AT$1,AO993,TRUE,_xll.ohTrigger(Trigger,Trigger1M))</f>
        <v>2.0835347378200808E-2</v>
      </c>
      <c r="AS993" s="246">
        <f>IFERROR(_xll.qlIndexFixing($AT$2,AO993,TRUE,_xll.ohTrigger(Trigger,Trigger1M)),#N/A)</f>
        <v>2.0658373547410847E-2</v>
      </c>
    </row>
    <row r="994" spans="40:45" x14ac:dyDescent="0.2">
      <c r="AN994" s="102" t="s">
        <v>83</v>
      </c>
      <c r="AO994" s="101">
        <f>_xll.qlInterestRateIndexFixingDate($AT$2,AP994,Trigger)</f>
        <v>46322</v>
      </c>
      <c r="AP994" s="101">
        <f>_xll.qlCalendarAdvance(Calendar,AP993,AN994,"f",,Trigger)</f>
        <v>46322</v>
      </c>
      <c r="AQ994" s="101">
        <f>_xll.qlInterestRateIndexMaturity($AT$2,AP994,Trigger)</f>
        <v>46323</v>
      </c>
      <c r="AR994" s="246">
        <f>_xll.qlIndexFixing($AT$1,AO994,TRUE,_xll.ohTrigger(Trigger,Trigger1M))</f>
        <v>2.0849196485261956E-2</v>
      </c>
      <c r="AS994" s="246">
        <f>IFERROR(_xll.qlIndexFixing($AT$2,AO994,TRUE,_xll.ohTrigger(Trigger,Trigger1M)),#N/A)</f>
        <v>2.0674397023716651E-2</v>
      </c>
    </row>
    <row r="995" spans="40:45" x14ac:dyDescent="0.2">
      <c r="AN995" s="102" t="s">
        <v>83</v>
      </c>
      <c r="AO995" s="101">
        <f>_xll.qlInterestRateIndexFixingDate($AT$2,AP995,Trigger)</f>
        <v>46329</v>
      </c>
      <c r="AP995" s="101">
        <f>_xll.qlCalendarAdvance(Calendar,AP994,AN995,"f",,Trigger)</f>
        <v>46329</v>
      </c>
      <c r="AQ995" s="101">
        <f>_xll.qlInterestRateIndexMaturity($AT$2,AP995,Trigger)</f>
        <v>46330</v>
      </c>
      <c r="AR995" s="246">
        <f>_xll.qlIndexFixing($AT$1,AO995,TRUE,_xll.ohTrigger(Trigger,Trigger1M))</f>
        <v>2.086277020381111E-2</v>
      </c>
      <c r="AS995" s="246">
        <f>IFERROR(_xll.qlIndexFixing($AT$2,AO995,TRUE,_xll.ohTrigger(Trigger,Trigger1M)),#N/A)</f>
        <v>2.0690024025968867E-2</v>
      </c>
    </row>
    <row r="996" spans="40:45" x14ac:dyDescent="0.2">
      <c r="AN996" s="102" t="s">
        <v>83</v>
      </c>
      <c r="AO996" s="101">
        <f>_xll.qlInterestRateIndexFixingDate($AT$2,AP996,Trigger)</f>
        <v>46336</v>
      </c>
      <c r="AP996" s="101">
        <f>_xll.qlCalendarAdvance(Calendar,AP995,AN996,"f",,Trigger)</f>
        <v>46336</v>
      </c>
      <c r="AQ996" s="101">
        <f>_xll.qlInterestRateIndexMaturity($AT$2,AP996,Trigger)</f>
        <v>46337</v>
      </c>
      <c r="AR996" s="246">
        <f>_xll.qlIndexFixing($AT$1,AO996,TRUE,_xll.ohTrigger(Trigger,Trigger1M))</f>
        <v>2.0876068533848269E-2</v>
      </c>
      <c r="AS996" s="246">
        <f>IFERROR(_xll.qlIndexFixing($AT$2,AO996,TRUE,_xll.ohTrigger(Trigger,Trigger1M)),#N/A)</f>
        <v>2.0705254554167496E-2</v>
      </c>
    </row>
    <row r="997" spans="40:45" x14ac:dyDescent="0.2">
      <c r="AN997" s="102" t="s">
        <v>83</v>
      </c>
      <c r="AO997" s="101">
        <f>_xll.qlInterestRateIndexFixingDate($AT$2,AP997,Trigger)</f>
        <v>46343</v>
      </c>
      <c r="AP997" s="101">
        <f>_xll.qlCalendarAdvance(Calendar,AP996,AN997,"f",,Trigger)</f>
        <v>46343</v>
      </c>
      <c r="AQ997" s="101">
        <f>_xll.qlInterestRateIndexMaturity($AT$2,AP997,Trigger)</f>
        <v>46344</v>
      </c>
      <c r="AR997" s="246">
        <f>_xll.qlIndexFixing($AT$1,AO997,TRUE,_xll.ohTrigger(Trigger,Trigger1M))</f>
        <v>2.0889091475373434E-2</v>
      </c>
      <c r="AS997" s="246">
        <f>IFERROR(_xll.qlIndexFixing($AT$2,AO997,TRUE,_xll.ohTrigger(Trigger,Trigger1M)),#N/A)</f>
        <v>2.0720088608152665E-2</v>
      </c>
    </row>
    <row r="998" spans="40:45" x14ac:dyDescent="0.2">
      <c r="AN998" s="102" t="s">
        <v>83</v>
      </c>
      <c r="AO998" s="101">
        <f>_xll.qlInterestRateIndexFixingDate($AT$2,AP998,Trigger)</f>
        <v>46350</v>
      </c>
      <c r="AP998" s="101">
        <f>_xll.qlCalendarAdvance(Calendar,AP997,AN998,"f",,Trigger)</f>
        <v>46350</v>
      </c>
      <c r="AQ998" s="101">
        <f>_xll.qlInterestRateIndexMaturity($AT$2,AP998,Trigger)</f>
        <v>46351</v>
      </c>
      <c r="AR998" s="246">
        <f>_xll.qlIndexFixing($AT$1,AO998,TRUE,_xll.ohTrigger(Trigger,Trigger1M))</f>
        <v>2.0901839028386604E-2</v>
      </c>
      <c r="AS998" s="246">
        <f>IFERROR(_xll.qlIndexFixing($AT$2,AO998,TRUE,_xll.ohTrigger(Trigger,Trigger1M)),#N/A)</f>
        <v>2.073452618800431E-2</v>
      </c>
    </row>
    <row r="999" spans="40:45" x14ac:dyDescent="0.2">
      <c r="AN999" s="102" t="s">
        <v>83</v>
      </c>
      <c r="AO999" s="101">
        <f>_xll.qlInterestRateIndexFixingDate($AT$2,AP999,Trigger)</f>
        <v>46357</v>
      </c>
      <c r="AP999" s="101">
        <f>_xll.qlCalendarAdvance(Calendar,AP998,AN999,"f",,Trigger)</f>
        <v>46357</v>
      </c>
      <c r="AQ999" s="101">
        <f>_xll.qlInterestRateIndexMaturity($AT$2,AP999,Trigger)</f>
        <v>46358</v>
      </c>
      <c r="AR999" s="246">
        <f>_xll.qlIndexFixing($AT$1,AO999,TRUE,_xll.ohTrigger(Trigger,Trigger1M))</f>
        <v>2.091431119288778E-2</v>
      </c>
      <c r="AS999" s="246">
        <f>IFERROR(_xll.qlIndexFixing($AT$2,AO999,TRUE,_xll.ohTrigger(Trigger,Trigger1M)),#N/A)</f>
        <v>2.0748567293562559E-2</v>
      </c>
    </row>
    <row r="1000" spans="40:45" x14ac:dyDescent="0.2">
      <c r="AN1000" s="102" t="s">
        <v>83</v>
      </c>
      <c r="AO1000" s="101">
        <f>_xll.qlInterestRateIndexFixingDate($AT$2,AP1000,Trigger)</f>
        <v>46364</v>
      </c>
      <c r="AP1000" s="101">
        <f>_xll.qlCalendarAdvance(Calendar,AP999,AN1000,"f",,Trigger)</f>
        <v>46364</v>
      </c>
      <c r="AQ1000" s="101">
        <f>_xll.qlInterestRateIndexMaturity($AT$2,AP1000,Trigger)</f>
        <v>46365</v>
      </c>
      <c r="AR1000" s="246">
        <f>_xll.qlIndexFixing($AT$1,AO1000,TRUE,_xll.ohTrigger(Trigger,Trigger1M))</f>
        <v>2.092650796871709E-2</v>
      </c>
      <c r="AS1000" s="246">
        <f>IFERROR(_xll.qlIndexFixing($AT$2,AO1000,TRUE,_xll.ohTrigger(Trigger,Trigger1M)),#N/A)</f>
        <v>2.0762211924747476E-2</v>
      </c>
    </row>
    <row r="1001" spans="40:45" x14ac:dyDescent="0.2">
      <c r="AN1001" s="102" t="s">
        <v>83</v>
      </c>
      <c r="AO1001" s="101">
        <f>_xll.qlInterestRateIndexFixingDate($AT$2,AP1001,Trigger)</f>
        <v>46371</v>
      </c>
      <c r="AP1001" s="101">
        <f>_xll.qlCalendarAdvance(Calendar,AP1000,AN1001,"f",,Trigger)</f>
        <v>46371</v>
      </c>
      <c r="AQ1001" s="101">
        <f>_xll.qlInterestRateIndexMaturity($AT$2,AP1001,Trigger)</f>
        <v>46372</v>
      </c>
      <c r="AR1001" s="246">
        <f>_xll.qlIndexFixing($AT$1,AO1001,TRUE,_xll.ohTrigger(Trigger,Trigger1M))</f>
        <v>2.0938429355874533E-2</v>
      </c>
      <c r="AS1001" s="246">
        <f>IFERROR(_xll.qlIndexFixing($AT$2,AO1001,TRUE,_xll.ohTrigger(Trigger,Trigger1M)),#N/A)</f>
        <v>2.0775460081638997E-2</v>
      </c>
    </row>
    <row r="1002" spans="40:45" x14ac:dyDescent="0.2">
      <c r="AN1002" s="102" t="s">
        <v>83</v>
      </c>
      <c r="AO1002" s="101">
        <f>_xll.qlInterestRateIndexFixingDate($AT$2,AP1002,Trigger)</f>
        <v>46378</v>
      </c>
      <c r="AP1002" s="101">
        <f>_xll.qlCalendarAdvance(Calendar,AP1001,AN1002,"f",,Trigger)</f>
        <v>46378</v>
      </c>
      <c r="AQ1002" s="101">
        <f>_xll.qlInterestRateIndexMaturity($AT$2,AP1002,Trigger)</f>
        <v>46379</v>
      </c>
      <c r="AR1002" s="246">
        <f>_xll.qlIndexFixing($AT$1,AO1002,TRUE,_xll.ohTrigger(Trigger,Trigger1M))</f>
        <v>2.0950075354360109E-2</v>
      </c>
      <c r="AS1002" s="246">
        <f>IFERROR(_xll.qlIndexFixing($AT$2,AO1002,TRUE,_xll.ohTrigger(Trigger,Trigger1M)),#N/A)</f>
        <v>2.0788311764157186E-2</v>
      </c>
    </row>
    <row r="1003" spans="40:45" x14ac:dyDescent="0.2">
      <c r="AN1003" s="102" t="s">
        <v>83</v>
      </c>
      <c r="AO1003" s="101">
        <f>_xll.qlInterestRateIndexFixingDate($AT$2,AP1003,Trigger)</f>
        <v>46385</v>
      </c>
      <c r="AP1003" s="101">
        <f>_xll.qlCalendarAdvance(Calendar,AP1002,AN1003,"f",,Trigger)</f>
        <v>46385</v>
      </c>
      <c r="AQ1003" s="101">
        <f>_xll.qlInterestRateIndexMaturity($AT$2,AP1003,Trigger)</f>
        <v>46386</v>
      </c>
      <c r="AR1003" s="246">
        <f>_xll.qlIndexFixing($AT$1,AO1003,TRUE,_xll.ohTrigger(Trigger,Trigger1M))</f>
        <v>2.0961445964253755E-2</v>
      </c>
      <c r="AS1003" s="246">
        <f>IFERROR(_xll.qlIndexFixing($AT$2,AO1003,TRUE,_xll.ohTrigger(Trigger,Trigger1M)),#N/A)</f>
        <v>2.0800766972302043E-2</v>
      </c>
    </row>
    <row r="1004" spans="40:45" x14ac:dyDescent="0.2">
      <c r="AN1004" s="102" t="s">
        <v>83</v>
      </c>
      <c r="AO1004" s="101">
        <f>_xll.qlInterestRateIndexFixingDate($AT$2,AP1004,Trigger)</f>
        <v>46392</v>
      </c>
      <c r="AP1004" s="101">
        <f>_xll.qlCalendarAdvance(Calendar,AP1003,AN1004,"f",,Trigger)</f>
        <v>46392</v>
      </c>
      <c r="AQ1004" s="101">
        <f>_xll.qlInterestRateIndexMaturity($AT$2,AP1004,Trigger)</f>
        <v>46393</v>
      </c>
      <c r="AR1004" s="246">
        <f>_xll.qlIndexFixing($AT$1,AO1004,TRUE,_xll.ohTrigger(Trigger,Trigger1M))</f>
        <v>2.0972541185395599E-2</v>
      </c>
      <c r="AS1004" s="246">
        <f>IFERROR(_xll.qlIndexFixing($AT$2,AO1004,TRUE,_xll.ohTrigger(Trigger,Trigger1M)),#N/A)</f>
        <v>2.081282570583376E-2</v>
      </c>
    </row>
    <row r="1005" spans="40:45" x14ac:dyDescent="0.2">
      <c r="AN1005" s="102" t="s">
        <v>83</v>
      </c>
      <c r="AO1005" s="101">
        <f>_xll.qlInterestRateIndexFixingDate($AT$2,AP1005,Trigger)</f>
        <v>46399</v>
      </c>
      <c r="AP1005" s="101">
        <f>_xll.qlCalendarAdvance(Calendar,AP1004,AN1005,"f",,Trigger)</f>
        <v>46399</v>
      </c>
      <c r="AQ1005" s="101">
        <f>_xll.qlInterestRateIndexMaturity($AT$2,AP1005,Trigger)</f>
        <v>46400</v>
      </c>
      <c r="AR1005" s="246">
        <f>_xll.qlIndexFixing($AT$1,AO1005,TRUE,_xll.ohTrigger(Trigger,Trigger1M))</f>
        <v>2.0983361017705704E-2</v>
      </c>
      <c r="AS1005" s="246">
        <f>IFERROR(_xll.qlIndexFixing($AT$2,AO1005,TRUE,_xll.ohTrigger(Trigger,Trigger1M)),#N/A)</f>
        <v>2.0824487964912208E-2</v>
      </c>
    </row>
    <row r="1006" spans="40:45" x14ac:dyDescent="0.2">
      <c r="AN1006" s="102" t="s">
        <v>83</v>
      </c>
      <c r="AO1006" s="101">
        <f>_xll.qlInterestRateIndexFixingDate($AT$2,AP1006,Trigger)</f>
        <v>46406</v>
      </c>
      <c r="AP1006" s="101">
        <f>_xll.qlCalendarAdvance(Calendar,AP1005,AN1006,"f",,Trigger)</f>
        <v>46406</v>
      </c>
      <c r="AQ1006" s="101">
        <f>_xll.qlInterestRateIndexMaturity($AT$2,AP1006,Trigger)</f>
        <v>46407</v>
      </c>
      <c r="AR1006" s="246">
        <f>_xll.qlIndexFixing($AT$1,AO1006,TRUE,_xll.ohTrigger(Trigger,Trigger1M))</f>
        <v>2.0993905461264006E-2</v>
      </c>
      <c r="AS1006" s="246">
        <f>IFERROR(_xll.qlIndexFixing($AT$2,AO1006,TRUE,_xll.ohTrigger(Trigger,Trigger1M)),#N/A)</f>
        <v>2.0835753749377517E-2</v>
      </c>
    </row>
    <row r="1007" spans="40:45" x14ac:dyDescent="0.2">
      <c r="AN1007" s="102" t="s">
        <v>83</v>
      </c>
      <c r="AO1007" s="101">
        <f>_xll.qlInterestRateIndexFixingDate($AT$2,AP1007,Trigger)</f>
        <v>46413</v>
      </c>
      <c r="AP1007" s="101">
        <f>_xll.qlCalendarAdvance(Calendar,AP1006,AN1007,"f",,Trigger)</f>
        <v>46413</v>
      </c>
      <c r="AQ1007" s="101">
        <f>_xll.qlInterestRateIndexMaturity($AT$2,AP1007,Trigger)</f>
        <v>46414</v>
      </c>
      <c r="AR1007" s="246">
        <f>_xll.qlIndexFixing($AT$1,AO1007,TRUE,_xll.ohTrigger(Trigger,Trigger1M))</f>
        <v>2.1004174516150442E-2</v>
      </c>
      <c r="AS1007" s="246">
        <f>IFERROR(_xll.qlIndexFixing($AT$2,AO1007,TRUE,_xll.ohTrigger(Trigger,Trigger1M)),#N/A)</f>
        <v>2.0846623059309621E-2</v>
      </c>
    </row>
    <row r="1008" spans="40:45" x14ac:dyDescent="0.2">
      <c r="AN1008" s="102" t="s">
        <v>83</v>
      </c>
      <c r="AO1008" s="101">
        <f>_xll.qlInterestRateIndexFixingDate($AT$2,AP1008,Trigger)</f>
        <v>46420</v>
      </c>
      <c r="AP1008" s="101">
        <f>_xll.qlCalendarAdvance(Calendar,AP1007,AN1008,"f",,Trigger)</f>
        <v>46420</v>
      </c>
      <c r="AQ1008" s="101">
        <f>_xll.qlInterestRateIndexMaturity($AT$2,AP1008,Trigger)</f>
        <v>46421</v>
      </c>
      <c r="AR1008" s="246">
        <f>_xll.qlIndexFixing($AT$1,AO1008,TRUE,_xll.ohTrigger(Trigger,Trigger1M))</f>
        <v>2.1014168182125204E-2</v>
      </c>
      <c r="AS1008" s="246">
        <f>IFERROR(_xll.qlIndexFixing($AT$2,AO1008,TRUE,_xll.ohTrigger(Trigger,Trigger1M)),#N/A)</f>
        <v>2.0857095894628586E-2</v>
      </c>
    </row>
    <row r="1009" spans="40:45" x14ac:dyDescent="0.2">
      <c r="AN1009" s="102" t="s">
        <v>83</v>
      </c>
      <c r="AO1009" s="101">
        <f>_xll.qlInterestRateIndexFixingDate($AT$2,AP1009,Trigger)</f>
        <v>46427</v>
      </c>
      <c r="AP1009" s="101">
        <f>_xll.qlCalendarAdvance(Calendar,AP1008,AN1009,"f",,Trigger)</f>
        <v>46427</v>
      </c>
      <c r="AQ1009" s="101">
        <f>_xll.qlInterestRateIndexMaturity($AT$2,AP1009,Trigger)</f>
        <v>46428</v>
      </c>
      <c r="AR1009" s="246">
        <f>_xll.qlIndexFixing($AT$1,AO1009,TRUE,_xll.ohTrigger(Trigger,Trigger1M))</f>
        <v>2.1023886459348162E-2</v>
      </c>
      <c r="AS1009" s="246">
        <f>IFERROR(_xll.qlIndexFixing($AT$2,AO1009,TRUE,_xll.ohTrigger(Trigger,Trigger1M)),#N/A)</f>
        <v>2.0867172255254474E-2</v>
      </c>
    </row>
    <row r="1010" spans="40:45" x14ac:dyDescent="0.2">
      <c r="AN1010" s="102" t="s">
        <v>83</v>
      </c>
      <c r="AO1010" s="101">
        <f>_xll.qlInterestRateIndexFixingDate($AT$2,AP1010,Trigger)</f>
        <v>46434</v>
      </c>
      <c r="AP1010" s="101">
        <f>_xll.qlCalendarAdvance(Calendar,AP1009,AN1010,"f",,Trigger)</f>
        <v>46434</v>
      </c>
      <c r="AQ1010" s="101">
        <f>_xll.qlInterestRateIndexMaturity($AT$2,AP1010,Trigger)</f>
        <v>46435</v>
      </c>
      <c r="AR1010" s="246">
        <f>_xll.qlIndexFixing($AT$1,AO1010,TRUE,_xll.ohTrigger(Trigger,Trigger1M))</f>
        <v>2.1033329347659446E-2</v>
      </c>
      <c r="AS1010" s="246">
        <f>IFERROR(_xll.qlIndexFixing($AT$2,AO1010,TRUE,_xll.ohTrigger(Trigger,Trigger1M)),#N/A)</f>
        <v>2.0876852141187285E-2</v>
      </c>
    </row>
    <row r="1011" spans="40:45" x14ac:dyDescent="0.2">
      <c r="AN1011" s="102" t="s">
        <v>83</v>
      </c>
      <c r="AO1011" s="101">
        <f>_xll.qlInterestRateIndexFixingDate($AT$2,AP1011,Trigger)</f>
        <v>46441</v>
      </c>
      <c r="AP1011" s="101">
        <f>_xll.qlCalendarAdvance(Calendar,AP1010,AN1011,"f",,Trigger)</f>
        <v>46441</v>
      </c>
      <c r="AQ1011" s="101">
        <f>_xll.qlInterestRateIndexMaturity($AT$2,AP1011,Trigger)</f>
        <v>46442</v>
      </c>
      <c r="AR1011" s="246">
        <f>_xll.qlIndexFixing($AT$1,AO1011,TRUE,_xll.ohTrigger(Trigger,Trigger1M))</f>
        <v>2.1042496847059056E-2</v>
      </c>
      <c r="AS1011" s="246">
        <f>IFERROR(_xll.qlIndexFixing($AT$2,AO1011,TRUE,_xll.ohTrigger(Trigger,Trigger1M)),#N/A)</f>
        <v>2.0886135552347085E-2</v>
      </c>
    </row>
    <row r="1012" spans="40:45" x14ac:dyDescent="0.2">
      <c r="AN1012" s="102" t="s">
        <v>83</v>
      </c>
      <c r="AO1012" s="101">
        <f>_xll.qlInterestRateIndexFixingDate($AT$2,AP1012,Trigger)</f>
        <v>46448</v>
      </c>
      <c r="AP1012" s="101">
        <f>_xll.qlCalendarAdvance(Calendar,AP1011,AN1012,"f",,Trigger)</f>
        <v>46448</v>
      </c>
      <c r="AQ1012" s="101">
        <f>_xll.qlInterestRateIndexMaturity($AT$2,AP1012,Trigger)</f>
        <v>46449</v>
      </c>
      <c r="AR1012" s="246">
        <f>_xll.qlIndexFixing($AT$1,AO1012,TRUE,_xll.ohTrigger(Trigger,Trigger1M))</f>
        <v>2.1051388957626926E-2</v>
      </c>
      <c r="AS1012" s="246">
        <f>IFERROR(_xll.qlIndexFixing($AT$2,AO1012,TRUE,_xll.ohTrigger(Trigger,Trigger1M)),#N/A)</f>
        <v>2.0895022488813808E-2</v>
      </c>
    </row>
    <row r="1013" spans="40:45" x14ac:dyDescent="0.2">
      <c r="AN1013" s="102" t="s">
        <v>83</v>
      </c>
      <c r="AO1013" s="101">
        <f>_xll.qlInterestRateIndexFixingDate($AT$2,AP1013,Trigger)</f>
        <v>46455</v>
      </c>
      <c r="AP1013" s="101">
        <f>_xll.qlCalendarAdvance(Calendar,AP1012,AN1013,"f",,Trigger)</f>
        <v>46455</v>
      </c>
      <c r="AQ1013" s="101">
        <f>_xll.qlInterestRateIndexMaturity($AT$2,AP1013,Trigger)</f>
        <v>46456</v>
      </c>
      <c r="AR1013" s="246">
        <f>_xll.qlIndexFixing($AT$1,AO1013,TRUE,_xll.ohTrigger(Trigger,Trigger1M))</f>
        <v>2.1060005679283123E-2</v>
      </c>
      <c r="AS1013" s="246">
        <f>IFERROR(_xll.qlIndexFixing($AT$2,AO1013,TRUE,_xll.ohTrigger(Trigger,Trigger1M)),#N/A)</f>
        <v>2.0903512950427583E-2</v>
      </c>
    </row>
    <row r="1014" spans="40:45" x14ac:dyDescent="0.2">
      <c r="AN1014" s="102" t="s">
        <v>83</v>
      </c>
      <c r="AO1014" s="101">
        <f>_xll.qlInterestRateIndexFixingDate($AT$2,AP1014,Trigger)</f>
        <v>46462</v>
      </c>
      <c r="AP1014" s="101">
        <f>_xll.qlCalendarAdvance(Calendar,AP1013,AN1014,"f",,Trigger)</f>
        <v>46462</v>
      </c>
      <c r="AQ1014" s="101">
        <f>_xll.qlInterestRateIndexMaturity($AT$2,AP1014,Trigger)</f>
        <v>46463</v>
      </c>
      <c r="AR1014" s="246">
        <f>_xll.qlIndexFixing($AT$1,AO1014,TRUE,_xll.ohTrigger(Trigger,Trigger1M))</f>
        <v>2.1068347011947708E-2</v>
      </c>
      <c r="AS1014" s="246">
        <f>IFERROR(_xll.qlIndexFixing($AT$2,AO1014,TRUE,_xll.ohTrigger(Trigger,Trigger1M)),#N/A)</f>
        <v>2.0911606937268346E-2</v>
      </c>
    </row>
    <row r="1015" spans="40:45" x14ac:dyDescent="0.2">
      <c r="AN1015" s="102" t="s">
        <v>83</v>
      </c>
      <c r="AO1015" s="101">
        <f>_xll.qlInterestRateIndexFixingDate($AT$2,AP1015,Trigger)</f>
        <v>46469</v>
      </c>
      <c r="AP1015" s="101">
        <f>_xll.qlCalendarAdvance(Calendar,AP1014,AN1015,"f",,Trigger)</f>
        <v>46469</v>
      </c>
      <c r="AQ1015" s="101">
        <f>_xll.qlInterestRateIndexMaturity($AT$2,AP1015,Trigger)</f>
        <v>46470</v>
      </c>
      <c r="AR1015" s="246">
        <f>_xll.qlIndexFixing($AT$1,AO1015,TRUE,_xll.ohTrigger(Trigger,Trigger1M))</f>
        <v>2.1076412955700619E-2</v>
      </c>
      <c r="AS1015" s="246">
        <f>IFERROR(_xll.qlIndexFixing($AT$2,AO1015,TRUE,_xll.ohTrigger(Trigger,Trigger1M)),#N/A)</f>
        <v>2.091930444925616E-2</v>
      </c>
    </row>
    <row r="1016" spans="40:45" x14ac:dyDescent="0.2">
      <c r="AN1016" s="102" t="s">
        <v>83</v>
      </c>
      <c r="AO1016" s="101">
        <f>_xll.qlInterestRateIndexFixingDate($AT$2,AP1016,Trigger)</f>
        <v>46476</v>
      </c>
      <c r="AP1016" s="101">
        <f>_xll.qlCalendarAdvance(Calendar,AP1015,AN1016,"f",,Trigger)</f>
        <v>46476</v>
      </c>
      <c r="AQ1016" s="101">
        <f>_xll.qlInterestRateIndexMaturity($AT$2,AP1016,Trigger)</f>
        <v>46477</v>
      </c>
      <c r="AR1016" s="246">
        <f>_xll.qlIndexFixing($AT$1,AO1016,TRUE,_xll.ohTrigger(Trigger,Trigger1M))</f>
        <v>2.1084203510461919E-2</v>
      </c>
      <c r="AS1016" s="246">
        <f>IFERROR(_xll.qlIndexFixing($AT$2,AO1016,TRUE,_xll.ohTrigger(Trigger,Trigger1M)),#N/A)</f>
        <v>2.0926605486391026E-2</v>
      </c>
    </row>
    <row r="1017" spans="40:45" x14ac:dyDescent="0.2">
      <c r="AN1017" s="102" t="s">
        <v>83</v>
      </c>
      <c r="AO1017" s="101">
        <f>_xll.qlInterestRateIndexFixingDate($AT$2,AP1017,Trigger)</f>
        <v>46483</v>
      </c>
      <c r="AP1017" s="101">
        <f>_xll.qlCalendarAdvance(Calendar,AP1016,AN1017,"f",,Trigger)</f>
        <v>46483</v>
      </c>
      <c r="AQ1017" s="101">
        <f>_xll.qlInterestRateIndexMaturity($AT$2,AP1017,Trigger)</f>
        <v>46484</v>
      </c>
      <c r="AR1017" s="246">
        <f>_xll.qlIndexFixing($AT$1,AO1017,TRUE,_xll.ohTrigger(Trigger,Trigger1M))</f>
        <v>2.1091718676151672E-2</v>
      </c>
      <c r="AS1017" s="246">
        <f>IFERROR(_xll.qlIndexFixing($AT$2,AO1017,TRUE,_xll.ohTrigger(Trigger,Trigger1M)),#N/A)</f>
        <v>2.0933510048593007E-2</v>
      </c>
    </row>
    <row r="1018" spans="40:45" x14ac:dyDescent="0.2">
      <c r="AN1018" s="102" t="s">
        <v>83</v>
      </c>
      <c r="AO1018" s="101">
        <f>_xll.qlInterestRateIndexFixingDate($AT$2,AP1018,Trigger)</f>
        <v>46490</v>
      </c>
      <c r="AP1018" s="101">
        <f>_xll.qlCalendarAdvance(Calendar,AP1017,AN1018,"f",,Trigger)</f>
        <v>46490</v>
      </c>
      <c r="AQ1018" s="101">
        <f>_xll.qlInterestRateIndexMaturity($AT$2,AP1018,Trigger)</f>
        <v>46491</v>
      </c>
      <c r="AR1018" s="246">
        <f>_xll.qlIndexFixing($AT$1,AO1018,TRUE,_xll.ohTrigger(Trigger,Trigger1M))</f>
        <v>2.1098958452849814E-2</v>
      </c>
      <c r="AS1018" s="246">
        <f>IFERROR(_xll.qlIndexFixing($AT$2,AO1018,TRUE,_xll.ohTrigger(Trigger,Trigger1M)),#N/A)</f>
        <v>2.094001813594204E-2</v>
      </c>
    </row>
    <row r="1019" spans="40:45" x14ac:dyDescent="0.2">
      <c r="AN1019" s="102" t="s">
        <v>83</v>
      </c>
      <c r="AO1019" s="101">
        <f>_xll.qlInterestRateIndexFixingDate($AT$2,AP1019,Trigger)</f>
        <v>46497</v>
      </c>
      <c r="AP1019" s="101">
        <f>_xll.qlCalendarAdvance(Calendar,AP1018,AN1019,"f",,Trigger)</f>
        <v>46497</v>
      </c>
      <c r="AQ1019" s="101">
        <f>_xll.qlInterestRateIndexMaturity($AT$2,AP1019,Trigger)</f>
        <v>46498</v>
      </c>
      <c r="AR1019" s="246">
        <f>_xll.qlIndexFixing($AT$1,AO1019,TRUE,_xll.ohTrigger(Trigger,Trigger1M))</f>
        <v>2.1105922840636282E-2</v>
      </c>
      <c r="AS1019" s="246">
        <f>IFERROR(_xll.qlIndexFixing($AT$2,AO1019,TRUE,_xll.ohTrigger(Trigger,Trigger1M)),#N/A)</f>
        <v>2.0946129748278253E-2</v>
      </c>
    </row>
    <row r="1020" spans="40:45" x14ac:dyDescent="0.2">
      <c r="AN1020" s="102" t="s">
        <v>83</v>
      </c>
      <c r="AO1020" s="101">
        <f>_xll.qlInterestRateIndexFixingDate($AT$2,AP1020,Trigger)</f>
        <v>46504</v>
      </c>
      <c r="AP1020" s="101">
        <f>_xll.qlCalendarAdvance(Calendar,AP1019,AN1020,"f",,Trigger)</f>
        <v>46504</v>
      </c>
      <c r="AQ1020" s="101">
        <f>_xll.qlInterestRateIndexMaturity($AT$2,AP1020,Trigger)</f>
        <v>46505</v>
      </c>
      <c r="AR1020" s="246">
        <f>_xll.qlIndexFixing($AT$1,AO1020,TRUE,_xll.ohTrigger(Trigger,Trigger1M))</f>
        <v>2.1112611839271267E-2</v>
      </c>
      <c r="AS1020" s="246">
        <f>IFERROR(_xll.qlIndexFixing($AT$2,AO1020,TRUE,_xll.ohTrigger(Trigger,Trigger1M)),#N/A)</f>
        <v>2.0951844885681581E-2</v>
      </c>
    </row>
    <row r="1021" spans="40:45" x14ac:dyDescent="0.2">
      <c r="AN1021" s="102" t="s">
        <v>83</v>
      </c>
      <c r="AO1021" s="101">
        <f>_xll.qlInterestRateIndexFixingDate($AT$2,AP1021,Trigger)</f>
        <v>46511</v>
      </c>
      <c r="AP1021" s="101">
        <f>_xll.qlCalendarAdvance(Calendar,AP1020,AN1021,"f",,Trigger)</f>
        <v>46511</v>
      </c>
      <c r="AQ1021" s="101">
        <f>_xll.qlInterestRateIndexMaturity($AT$2,AP1021,Trigger)</f>
        <v>46512</v>
      </c>
      <c r="AR1021" s="246">
        <f>_xll.qlIndexFixing($AT$1,AO1021,TRUE,_xll.ohTrigger(Trigger,Trigger1M))</f>
        <v>2.1119025448834705E-2</v>
      </c>
      <c r="AS1021" s="246">
        <f>IFERROR(_xll.qlIndexFixing($AT$2,AO1021,TRUE,_xll.ohTrigger(Trigger,Trigger1M)),#N/A)</f>
        <v>2.0957163548152025E-2</v>
      </c>
    </row>
    <row r="1022" spans="40:45" x14ac:dyDescent="0.2">
      <c r="AN1022" s="102" t="s">
        <v>83</v>
      </c>
      <c r="AO1022" s="101">
        <f>_xll.qlInterestRateIndexFixingDate($AT$2,AP1022,Trigger)</f>
        <v>46518</v>
      </c>
      <c r="AP1022" s="101">
        <f>_xll.qlCalendarAdvance(Calendar,AP1021,AN1022,"f",,Trigger)</f>
        <v>46518</v>
      </c>
      <c r="AQ1022" s="101">
        <f>_xll.qlInterestRateIndexMaturity($AT$2,AP1022,Trigger)</f>
        <v>46519</v>
      </c>
      <c r="AR1022" s="246">
        <f>_xll.qlIndexFixing($AT$1,AO1022,TRUE,_xll.ohTrigger(Trigger,Trigger1M))</f>
        <v>2.1125163669406533E-2</v>
      </c>
      <c r="AS1022" s="246">
        <f>IFERROR(_xll.qlIndexFixing($AT$2,AO1022,TRUE,_xll.ohTrigger(Trigger,Trigger1M)),#N/A)</f>
        <v>2.0962085735609648E-2</v>
      </c>
    </row>
    <row r="1023" spans="40:45" x14ac:dyDescent="0.2">
      <c r="AN1023" s="102" t="s">
        <v>83</v>
      </c>
      <c r="AO1023" s="101">
        <f>_xll.qlInterestRateIndexFixingDate($AT$2,AP1023,Trigger)</f>
        <v>46525</v>
      </c>
      <c r="AP1023" s="101">
        <f>_xll.qlCalendarAdvance(Calendar,AP1022,AN1023,"f",,Trigger)</f>
        <v>46525</v>
      </c>
      <c r="AQ1023" s="101">
        <f>_xll.qlInterestRateIndexMaturity($AT$2,AP1023,Trigger)</f>
        <v>46526</v>
      </c>
      <c r="AR1023" s="246">
        <f>_xll.qlIndexFixing($AT$1,AO1023,TRUE,_xll.ohTrigger(Trigger,Trigger1M))</f>
        <v>2.1131026500826877E-2</v>
      </c>
      <c r="AS1023" s="246">
        <f>IFERROR(_xll.qlIndexFixing($AT$2,AO1023,TRUE,_xll.ohTrigger(Trigger,Trigger1M)),#N/A)</f>
        <v>2.0966611448054451E-2</v>
      </c>
    </row>
    <row r="1024" spans="40:45" x14ac:dyDescent="0.2">
      <c r="AN1024" s="102" t="s">
        <v>83</v>
      </c>
      <c r="AO1024" s="101">
        <f>_xll.qlInterestRateIndexFixingDate($AT$2,AP1024,Trigger)</f>
        <v>46532</v>
      </c>
      <c r="AP1024" s="101">
        <f>_xll.qlCalendarAdvance(Calendar,AP1023,AN1024,"f",,Trigger)</f>
        <v>46532</v>
      </c>
      <c r="AQ1024" s="101">
        <f>_xll.qlInterestRateIndexMaturity($AT$2,AP1024,Trigger)</f>
        <v>46533</v>
      </c>
      <c r="AR1024" s="246">
        <f>_xll.qlIndexFixing($AT$1,AO1024,TRUE,_xll.ohTrigger(Trigger,Trigger1M))</f>
        <v>2.1136613943175675E-2</v>
      </c>
      <c r="AS1024" s="246">
        <f>IFERROR(_xll.qlIndexFixing($AT$2,AO1024,TRUE,_xll.ohTrigger(Trigger,Trigger1M)),#N/A)</f>
        <v>2.0970740685406497E-2</v>
      </c>
    </row>
    <row r="1025" spans="40:45" x14ac:dyDescent="0.2">
      <c r="AN1025" s="102" t="s">
        <v>83</v>
      </c>
      <c r="AO1025" s="101">
        <f>_xll.qlInterestRateIndexFixingDate($AT$2,AP1025,Trigger)</f>
        <v>46539</v>
      </c>
      <c r="AP1025" s="101">
        <f>_xll.qlCalendarAdvance(Calendar,AP1024,AN1025,"f",,Trigger)</f>
        <v>46539</v>
      </c>
      <c r="AQ1025" s="101">
        <f>_xll.qlInterestRateIndexMaturity($AT$2,AP1025,Trigger)</f>
        <v>46540</v>
      </c>
      <c r="AR1025" s="246">
        <f>_xll.qlIndexFixing($AT$1,AO1025,TRUE,_xll.ohTrigger(Trigger,Trigger1M))</f>
        <v>2.114192599637299E-2</v>
      </c>
      <c r="AS1025" s="246">
        <f>IFERROR(_xll.qlIndexFixing($AT$2,AO1025,TRUE,_xll.ohTrigger(Trigger,Trigger1M)),#N/A)</f>
        <v>2.0974473447825659E-2</v>
      </c>
    </row>
    <row r="1026" spans="40:45" x14ac:dyDescent="0.2">
      <c r="AN1026" s="102" t="s">
        <v>83</v>
      </c>
      <c r="AO1026" s="101">
        <f>_xll.qlInterestRateIndexFixingDate($AT$2,AP1026,Trigger)</f>
        <v>46546</v>
      </c>
      <c r="AP1026" s="101">
        <f>_xll.qlCalendarAdvance(Calendar,AP1025,AN1026,"f",,Trigger)</f>
        <v>46546</v>
      </c>
      <c r="AQ1026" s="101">
        <f>_xll.qlInterestRateIndexMaturity($AT$2,AP1026,Trigger)</f>
        <v>46547</v>
      </c>
      <c r="AR1026" s="246">
        <f>_xll.qlIndexFixing($AT$1,AO1026,TRUE,_xll.ohTrigger(Trigger,Trigger1M))</f>
        <v>2.1146962660418822E-2</v>
      </c>
      <c r="AS1026" s="246">
        <f>IFERROR(_xll.qlIndexFixing($AT$2,AO1026,TRUE,_xll.ohTrigger(Trigger,Trigger1M)),#N/A)</f>
        <v>2.0977809735072128E-2</v>
      </c>
    </row>
    <row r="1027" spans="40:45" x14ac:dyDescent="0.2">
      <c r="AN1027" s="102" t="s">
        <v>83</v>
      </c>
      <c r="AO1027" s="101">
        <f>_xll.qlInterestRateIndexFixingDate($AT$2,AP1027,Trigger)</f>
        <v>46553</v>
      </c>
      <c r="AP1027" s="101">
        <f>_xll.qlCalendarAdvance(Calendar,AP1026,AN1027,"f",,Trigger)</f>
        <v>46553</v>
      </c>
      <c r="AQ1027" s="101">
        <f>_xll.qlInterestRateIndexMaturity($AT$2,AP1027,Trigger)</f>
        <v>46554</v>
      </c>
      <c r="AR1027" s="246">
        <f>_xll.qlIndexFixing($AT$1,AO1027,TRUE,_xll.ohTrigger(Trigger,Trigger1M))</f>
        <v>2.1151723935393107E-2</v>
      </c>
      <c r="AS1027" s="246">
        <f>IFERROR(_xll.qlIndexFixing($AT$2,AO1027,TRUE,_xll.ohTrigger(Trigger,Trigger1M)),#N/A)</f>
        <v>2.0980749547385713E-2</v>
      </c>
    </row>
    <row r="1028" spans="40:45" x14ac:dyDescent="0.2">
      <c r="AN1028" s="102" t="s">
        <v>83</v>
      </c>
      <c r="AO1028" s="101">
        <f>_xll.qlInterestRateIndexFixingDate($AT$2,AP1028,Trigger)</f>
        <v>46560</v>
      </c>
      <c r="AP1028" s="101">
        <f>_xll.qlCalendarAdvance(Calendar,AP1027,AN1028,"f",,Trigger)</f>
        <v>46560</v>
      </c>
      <c r="AQ1028" s="101">
        <f>_xll.qlInterestRateIndexMaturity($AT$2,AP1028,Trigger)</f>
        <v>46561</v>
      </c>
      <c r="AR1028" s="246">
        <f>_xll.qlIndexFixing($AT$1,AO1028,TRUE,_xll.ohTrigger(Trigger,Trigger1M))</f>
        <v>2.1156209821135974E-2</v>
      </c>
      <c r="AS1028" s="246">
        <f>IFERROR(_xll.qlIndexFixing($AT$2,AO1028,TRUE,_xll.ohTrigger(Trigger,Trigger1M)),#N/A)</f>
        <v>2.0983292884526605E-2</v>
      </c>
    </row>
    <row r="1029" spans="40:45" x14ac:dyDescent="0.2">
      <c r="AN1029" s="102" t="s">
        <v>83</v>
      </c>
      <c r="AO1029" s="101">
        <f>_xll.qlInterestRateIndexFixingDate($AT$2,AP1029,Trigger)</f>
        <v>46567</v>
      </c>
      <c r="AP1029" s="101">
        <f>_xll.qlCalendarAdvance(Calendar,AP1028,AN1029,"f",,Trigger)</f>
        <v>46567</v>
      </c>
      <c r="AQ1029" s="101">
        <f>_xll.qlInterestRateIndexMaturity($AT$2,AP1029,Trigger)</f>
        <v>46568</v>
      </c>
      <c r="AR1029" s="246">
        <f>_xll.qlIndexFixing($AT$1,AO1029,TRUE,_xll.ohTrigger(Trigger,Trigger1M))</f>
        <v>2.1160420317807294E-2</v>
      </c>
      <c r="AS1029" s="246">
        <f>IFERROR(_xll.qlIndexFixing($AT$2,AO1029,TRUE,_xll.ohTrigger(Trigger,Trigger1M)),#N/A)</f>
        <v>2.0985439746654677E-2</v>
      </c>
    </row>
    <row r="1030" spans="40:45" x14ac:dyDescent="0.2">
      <c r="AN1030" s="102" t="s">
        <v>83</v>
      </c>
      <c r="AO1030" s="101">
        <f>_xll.qlInterestRateIndexFixingDate($AT$2,AP1030,Trigger)</f>
        <v>46574</v>
      </c>
      <c r="AP1030" s="101">
        <f>_xll.qlCalendarAdvance(Calendar,AP1029,AN1030,"f",,Trigger)</f>
        <v>46574</v>
      </c>
      <c r="AQ1030" s="101">
        <f>_xll.qlInterestRateIndexMaturity($AT$2,AP1030,Trigger)</f>
        <v>46575</v>
      </c>
      <c r="AR1030" s="246">
        <f>_xll.qlIndexFixing($AT$1,AO1030,TRUE,_xll.ohTrigger(Trigger,Trigger1M))</f>
        <v>2.1164355425247194E-2</v>
      </c>
      <c r="AS1030" s="246">
        <f>IFERROR(_xll.qlIndexFixing($AT$2,AO1030,TRUE,_xll.ohTrigger(Trigger,Trigger1M)),#N/A)</f>
        <v>2.0987190133610056E-2</v>
      </c>
    </row>
    <row r="1031" spans="40:45" x14ac:dyDescent="0.2">
      <c r="AN1031" s="102" t="s">
        <v>83</v>
      </c>
      <c r="AO1031" s="101">
        <f>_xll.qlInterestRateIndexFixingDate($AT$2,AP1031,Trigger)</f>
        <v>46581</v>
      </c>
      <c r="AP1031" s="101">
        <f>_xll.qlCalendarAdvance(Calendar,AP1030,AN1031,"f",,Trigger)</f>
        <v>46581</v>
      </c>
      <c r="AQ1031" s="101">
        <f>_xll.qlInterestRateIndexMaturity($AT$2,AP1031,Trigger)</f>
        <v>46582</v>
      </c>
      <c r="AR1031" s="246">
        <f>_xll.qlIndexFixing($AT$1,AO1031,TRUE,_xll.ohTrigger(Trigger,Trigger1M))</f>
        <v>2.1168015143615548E-2</v>
      </c>
      <c r="AS1031" s="246">
        <f>IFERROR(_xll.qlIndexFixing($AT$2,AO1031,TRUE,_xll.ohTrigger(Trigger,Trigger1M)),#N/A)</f>
        <v>2.0988544045552615E-2</v>
      </c>
    </row>
    <row r="1032" spans="40:45" x14ac:dyDescent="0.2">
      <c r="AN1032" s="102" t="s">
        <v>83</v>
      </c>
      <c r="AO1032" s="101">
        <f>_xll.qlInterestRateIndexFixingDate($AT$2,AP1032,Trigger)</f>
        <v>46588</v>
      </c>
      <c r="AP1032" s="101">
        <f>_xll.qlCalendarAdvance(Calendar,AP1031,AN1032,"f",,Trigger)</f>
        <v>46588</v>
      </c>
      <c r="AQ1032" s="101">
        <f>_xll.qlInterestRateIndexMaturity($AT$2,AP1032,Trigger)</f>
        <v>46589</v>
      </c>
      <c r="AR1032" s="246">
        <f>_xll.qlIndexFixing($AT$1,AO1032,TRUE,_xll.ohTrigger(Trigger,Trigger1M))</f>
        <v>2.1171399472672547E-2</v>
      </c>
      <c r="AS1032" s="246">
        <f>IFERROR(_xll.qlIndexFixing($AT$2,AO1032,TRUE,_xll.ohTrigger(Trigger,Trigger1M)),#N/A)</f>
        <v>2.0989501482402417E-2</v>
      </c>
    </row>
    <row r="1033" spans="40:45" x14ac:dyDescent="0.2">
      <c r="AN1033" s="102" t="s">
        <v>83</v>
      </c>
      <c r="AO1033" s="101">
        <f>_xll.qlInterestRateIndexFixingDate($AT$2,AP1033,Trigger)</f>
        <v>46595</v>
      </c>
      <c r="AP1033" s="101">
        <f>_xll.qlCalendarAdvance(Calendar,AP1032,AN1033,"f",,Trigger)</f>
        <v>46595</v>
      </c>
      <c r="AQ1033" s="101">
        <f>_xll.qlInterestRateIndexMaturity($AT$2,AP1033,Trigger)</f>
        <v>46596</v>
      </c>
      <c r="AR1033" s="246">
        <f>_xll.qlIndexFixing($AT$1,AO1033,TRUE,_xll.ohTrigger(Trigger,Trigger1M))</f>
        <v>2.1177126372586841E-2</v>
      </c>
      <c r="AS1033" s="246">
        <f>IFERROR(_xll.qlIndexFixing($AT$2,AO1033,TRUE,_xll.ohTrigger(Trigger,Trigger1M)),#N/A)</f>
        <v>2.0993124977186639E-2</v>
      </c>
    </row>
    <row r="1034" spans="40:45" x14ac:dyDescent="0.2">
      <c r="AN1034" s="102" t="s">
        <v>83</v>
      </c>
      <c r="AO1034" s="101">
        <f>_xll.qlInterestRateIndexFixingDate($AT$2,AP1034,Trigger)</f>
        <v>46602</v>
      </c>
      <c r="AP1034" s="101">
        <f>_xll.qlCalendarAdvance(Calendar,AP1033,AN1034,"f",,Trigger)</f>
        <v>46602</v>
      </c>
      <c r="AQ1034" s="101">
        <f>_xll.qlInterestRateIndexMaturity($AT$2,AP1034,Trigger)</f>
        <v>46603</v>
      </c>
      <c r="AR1034" s="246">
        <f>_xll.qlIndexFixing($AT$1,AO1034,TRUE,_xll.ohTrigger(Trigger,Trigger1M))</f>
        <v>2.1192092674464647E-2</v>
      </c>
      <c r="AS1034" s="246">
        <f>IFERROR(_xll.qlIndexFixing($AT$2,AO1034,TRUE,_xll.ohTrigger(Trigger,Trigger1M)),#N/A)</f>
        <v>2.1007571117710455E-2</v>
      </c>
    </row>
    <row r="1035" spans="40:45" x14ac:dyDescent="0.2">
      <c r="AN1035" s="102" t="s">
        <v>83</v>
      </c>
      <c r="AO1035" s="101">
        <f>_xll.qlInterestRateIndexFixingDate($AT$2,AP1035,Trigger)</f>
        <v>46609</v>
      </c>
      <c r="AP1035" s="101">
        <f>_xll.qlCalendarAdvance(Calendar,AP1034,AN1035,"f",,Trigger)</f>
        <v>46609</v>
      </c>
      <c r="AQ1035" s="101">
        <f>_xll.qlInterestRateIndexMaturity($AT$2,AP1035,Trigger)</f>
        <v>46610</v>
      </c>
      <c r="AR1035" s="246">
        <f>_xll.qlIndexFixing($AT$1,AO1035,TRUE,_xll.ohTrigger(Trigger,Trigger1M))</f>
        <v>2.1206643667515124E-2</v>
      </c>
      <c r="AS1035" s="246">
        <f>IFERROR(_xll.qlIndexFixing($AT$2,AO1035,TRUE,_xll.ohTrigger(Trigger,Trigger1M)),#N/A)</f>
        <v>2.1021603926785204E-2</v>
      </c>
    </row>
    <row r="1036" spans="40:45" x14ac:dyDescent="0.2">
      <c r="AN1036" s="102" t="s">
        <v>83</v>
      </c>
      <c r="AO1036" s="101">
        <f>_xll.qlInterestRateIndexFixingDate($AT$2,AP1036,Trigger)</f>
        <v>46616</v>
      </c>
      <c r="AP1036" s="101">
        <f>_xll.qlCalendarAdvance(Calendar,AP1035,AN1036,"f",,Trigger)</f>
        <v>46616</v>
      </c>
      <c r="AQ1036" s="101">
        <f>_xll.qlInterestRateIndexMaturity($AT$2,AP1036,Trigger)</f>
        <v>46617</v>
      </c>
      <c r="AR1036" s="246">
        <f>_xll.qlIndexFixing($AT$1,AO1036,TRUE,_xll.ohTrigger(Trigger,Trigger1M))</f>
        <v>2.1220779351898145E-2</v>
      </c>
      <c r="AS1036" s="246">
        <f>IFERROR(_xll.qlIndexFixing($AT$2,AO1036,TRUE,_xll.ohTrigger(Trigger,Trigger1M)),#N/A)</f>
        <v>2.1035223404251013E-2</v>
      </c>
    </row>
    <row r="1037" spans="40:45" x14ac:dyDescent="0.2">
      <c r="AN1037" s="102" t="s">
        <v>83</v>
      </c>
      <c r="AO1037" s="101">
        <f>_xll.qlInterestRateIndexFixingDate($AT$2,AP1037,Trigger)</f>
        <v>46623</v>
      </c>
      <c r="AP1037" s="101">
        <f>_xll.qlCalendarAdvance(Calendar,AP1036,AN1037,"f",,Trigger)</f>
        <v>46623</v>
      </c>
      <c r="AQ1037" s="101">
        <f>_xll.qlInterestRateIndexMaturity($AT$2,AP1037,Trigger)</f>
        <v>46624</v>
      </c>
      <c r="AR1037" s="246">
        <f>_xll.qlIndexFixing($AT$1,AO1037,TRUE,_xll.ohTrigger(Trigger,Trigger1M))</f>
        <v>2.1234499727293965E-2</v>
      </c>
      <c r="AS1037" s="246">
        <f>IFERROR(_xll.qlIndexFixing($AT$2,AO1037,TRUE,_xll.ohTrigger(Trigger,Trigger1M)),#N/A)</f>
        <v>2.1048429550107883E-2</v>
      </c>
    </row>
    <row r="1038" spans="40:45" x14ac:dyDescent="0.2">
      <c r="AN1038" s="102" t="s">
        <v>83</v>
      </c>
      <c r="AO1038" s="101">
        <f>_xll.qlInterestRateIndexFixingDate($AT$2,AP1038,Trigger)</f>
        <v>46630</v>
      </c>
      <c r="AP1038" s="101">
        <f>_xll.qlCalendarAdvance(Calendar,AP1037,AN1038,"f",,Trigger)</f>
        <v>46630</v>
      </c>
      <c r="AQ1038" s="101">
        <f>_xll.qlInterestRateIndexMaturity($AT$2,AP1038,Trigger)</f>
        <v>46631</v>
      </c>
      <c r="AR1038" s="246">
        <f>_xll.qlIndexFixing($AT$1,AO1038,TRUE,_xll.ohTrigger(Trigger,Trigger1M))</f>
        <v>2.1247804793942393E-2</v>
      </c>
      <c r="AS1038" s="246">
        <f>IFERROR(_xll.qlIndexFixing($AT$2,AO1038,TRUE,_xll.ohTrigger(Trigger,Trigger1M)),#N/A)</f>
        <v>2.106122236443575E-2</v>
      </c>
    </row>
    <row r="1039" spans="40:45" x14ac:dyDescent="0.2">
      <c r="AN1039" s="102" t="s">
        <v>83</v>
      </c>
      <c r="AO1039" s="101">
        <f>_xll.qlInterestRateIndexFixingDate($AT$2,AP1039,Trigger)</f>
        <v>46637</v>
      </c>
      <c r="AP1039" s="101">
        <f>_xll.qlCalendarAdvance(Calendar,AP1038,AN1039,"f",,Trigger)</f>
        <v>46637</v>
      </c>
      <c r="AQ1039" s="101">
        <f>_xll.qlInterestRateIndexMaturity($AT$2,AP1039,Trigger)</f>
        <v>46638</v>
      </c>
      <c r="AR1039" s="246">
        <f>_xll.qlIndexFixing($AT$1,AO1039,TRUE,_xll.ohTrigger(Trigger,Trigger1M))</f>
        <v>2.1260694551523684E-2</v>
      </c>
      <c r="AS1039" s="246">
        <f>IFERROR(_xll.qlIndexFixing($AT$2,AO1039,TRUE,_xll.ohTrigger(Trigger,Trigger1M)),#N/A)</f>
        <v>2.1073601847074741E-2</v>
      </c>
    </row>
    <row r="1040" spans="40:45" x14ac:dyDescent="0.2">
      <c r="AN1040" s="102" t="s">
        <v>83</v>
      </c>
      <c r="AO1040" s="101">
        <f>_xll.qlInterestRateIndexFixingDate($AT$2,AP1040,Trigger)</f>
        <v>46644</v>
      </c>
      <c r="AP1040" s="101">
        <f>_xll.qlCalendarAdvance(Calendar,AP1039,AN1040,"f",,Trigger)</f>
        <v>46644</v>
      </c>
      <c r="AQ1040" s="101">
        <f>_xll.qlInterestRateIndexMaturity($AT$2,AP1040,Trigger)</f>
        <v>46645</v>
      </c>
      <c r="AR1040" s="246">
        <f>_xll.qlIndexFixing($AT$1,AO1040,TRUE,_xll.ohTrigger(Trigger,Trigger1M))</f>
        <v>2.1273169000117775E-2</v>
      </c>
      <c r="AS1040" s="246">
        <f>IFERROR(_xll.qlIndexFixing($AT$2,AO1040,TRUE,_xll.ohTrigger(Trigger,Trigger1M)),#N/A)</f>
        <v>2.1085567997944921E-2</v>
      </c>
    </row>
    <row r="1041" spans="40:45" x14ac:dyDescent="0.2">
      <c r="AN1041" s="102" t="s">
        <v>83</v>
      </c>
      <c r="AO1041" s="101">
        <f>_xll.qlInterestRateIndexFixingDate($AT$2,AP1041,Trigger)</f>
        <v>46651</v>
      </c>
      <c r="AP1041" s="101">
        <f>_xll.qlCalendarAdvance(Calendar,AP1040,AN1041,"f",,Trigger)</f>
        <v>46651</v>
      </c>
      <c r="AQ1041" s="101">
        <f>_xll.qlInterestRateIndexMaturity($AT$2,AP1041,Trigger)</f>
        <v>46652</v>
      </c>
      <c r="AR1041" s="246">
        <f>_xll.qlIndexFixing($AT$1,AO1041,TRUE,_xll.ohTrigger(Trigger,Trigger1M))</f>
        <v>2.1285228139724666E-2</v>
      </c>
      <c r="AS1041" s="246">
        <f>IFERROR(_xll.qlIndexFixing($AT$2,AO1041,TRUE,_xll.ohTrigger(Trigger,Trigger1M)),#N/A)</f>
        <v>2.1097120817126225E-2</v>
      </c>
    </row>
    <row r="1042" spans="40:45" x14ac:dyDescent="0.2">
      <c r="AN1042" s="102" t="s">
        <v>83</v>
      </c>
      <c r="AO1042" s="101">
        <f>_xll.qlInterestRateIndexFixingDate($AT$2,AP1042,Trigger)</f>
        <v>46658</v>
      </c>
      <c r="AP1042" s="101">
        <f>_xll.qlCalendarAdvance(Calendar,AP1041,AN1042,"f",,Trigger)</f>
        <v>46658</v>
      </c>
      <c r="AQ1042" s="101">
        <f>_xll.qlInterestRateIndexMaturity($AT$2,AP1042,Trigger)</f>
        <v>46659</v>
      </c>
      <c r="AR1042" s="246">
        <f>_xll.qlIndexFixing($AT$1,AO1042,TRUE,_xll.ohTrigger(Trigger,Trigger1M))</f>
        <v>2.1296871970264419E-2</v>
      </c>
      <c r="AS1042" s="246">
        <f>IFERROR(_xll.qlIndexFixing($AT$2,AO1042,TRUE,_xll.ohTrigger(Trigger,Trigger1M)),#N/A)</f>
        <v>2.1108260304458781E-2</v>
      </c>
    </row>
    <row r="1043" spans="40:45" x14ac:dyDescent="0.2">
      <c r="AN1043" s="102" t="s">
        <v>83</v>
      </c>
      <c r="AO1043" s="101">
        <f>_xll.qlInterestRateIndexFixingDate($AT$2,AP1043,Trigger)</f>
        <v>46665</v>
      </c>
      <c r="AP1043" s="101">
        <f>_xll.qlCalendarAdvance(Calendar,AP1042,AN1043,"f",,Trigger)</f>
        <v>46665</v>
      </c>
      <c r="AQ1043" s="101">
        <f>_xll.qlInterestRateIndexMaturity($AT$2,AP1043,Trigger)</f>
        <v>46666</v>
      </c>
      <c r="AR1043" s="246">
        <f>_xll.qlIndexFixing($AT$1,AO1043,TRUE,_xll.ohTrigger(Trigger,Trigger1M))</f>
        <v>2.1308100491737036E-2</v>
      </c>
      <c r="AS1043" s="246">
        <f>IFERROR(_xll.qlIndexFixing($AT$2,AO1043,TRUE,_xll.ohTrigger(Trigger,Trigger1M)),#N/A)</f>
        <v>2.1118986460022526E-2</v>
      </c>
    </row>
    <row r="1044" spans="40:45" x14ac:dyDescent="0.2">
      <c r="AN1044" s="102" t="s">
        <v>83</v>
      </c>
      <c r="AO1044" s="101">
        <f>_xll.qlInterestRateIndexFixingDate($AT$2,AP1044,Trigger)</f>
        <v>46672</v>
      </c>
      <c r="AP1044" s="101">
        <f>_xll.qlCalendarAdvance(Calendar,AP1043,AN1044,"f",,Trigger)</f>
        <v>46672</v>
      </c>
      <c r="AQ1044" s="101">
        <f>_xll.qlInterestRateIndexMaturity($AT$2,AP1044,Trigger)</f>
        <v>46673</v>
      </c>
      <c r="AR1044" s="246">
        <f>_xll.qlIndexFixing($AT$1,AO1044,TRUE,_xll.ohTrigger(Trigger,Trigger1M))</f>
        <v>2.1318913703982645E-2</v>
      </c>
      <c r="AS1044" s="246">
        <f>IFERROR(_xll.qlIndexFixing($AT$2,AO1044,TRUE,_xll.ohTrigger(Trigger,Trigger1M)),#N/A)</f>
        <v>2.1129299283657588E-2</v>
      </c>
    </row>
    <row r="1045" spans="40:45" x14ac:dyDescent="0.2">
      <c r="AN1045" s="102" t="s">
        <v>83</v>
      </c>
      <c r="AO1045" s="101">
        <f>_xll.qlInterestRateIndexFixingDate($AT$2,AP1045,Trigger)</f>
        <v>46679</v>
      </c>
      <c r="AP1045" s="101">
        <f>_xll.qlCalendarAdvance(Calendar,AP1044,AN1045,"f",,Trigger)</f>
        <v>46679</v>
      </c>
      <c r="AQ1045" s="101">
        <f>_xll.qlInterestRateIndexMaturity($AT$2,AP1045,Trigger)</f>
        <v>46680</v>
      </c>
      <c r="AR1045" s="246">
        <f>_xll.qlIndexFixing($AT$1,AO1045,TRUE,_xll.ohTrigger(Trigger,Trigger1M))</f>
        <v>2.1329311607081181E-2</v>
      </c>
      <c r="AS1045" s="246">
        <f>IFERROR(_xll.qlIndexFixing($AT$2,AO1045,TRUE,_xll.ohTrigger(Trigger,Trigger1M)),#N/A)</f>
        <v>2.1139198775363965E-2</v>
      </c>
    </row>
    <row r="1046" spans="40:45" x14ac:dyDescent="0.2">
      <c r="AN1046" s="102" t="s">
        <v>83</v>
      </c>
      <c r="AO1046" s="101">
        <f>_xll.qlInterestRateIndexFixingDate($AT$2,AP1046,Trigger)</f>
        <v>46686</v>
      </c>
      <c r="AP1046" s="101">
        <f>_xll.qlCalendarAdvance(Calendar,AP1045,AN1046,"f",,Trigger)</f>
        <v>46686</v>
      </c>
      <c r="AQ1046" s="101">
        <f>_xll.qlInterestRateIndexMaturity($AT$2,AP1046,Trigger)</f>
        <v>46687</v>
      </c>
      <c r="AR1046" s="246">
        <f>_xll.qlIndexFixing($AT$1,AO1046,TRUE,_xll.ohTrigger(Trigger,Trigger1M))</f>
        <v>2.1339294200952708E-2</v>
      </c>
      <c r="AS1046" s="246">
        <f>IFERROR(_xll.qlIndexFixing($AT$2,AO1046,TRUE,_xll.ohTrigger(Trigger,Trigger1M)),#N/A)</f>
        <v>2.1148684935141659E-2</v>
      </c>
    </row>
    <row r="1047" spans="40:45" x14ac:dyDescent="0.2">
      <c r="AN1047" s="102" t="s">
        <v>83</v>
      </c>
      <c r="AO1047" s="101">
        <f>_xll.qlInterestRateIndexFixingDate($AT$2,AP1047,Trigger)</f>
        <v>46693</v>
      </c>
      <c r="AP1047" s="101">
        <f>_xll.qlCalendarAdvance(Calendar,AP1046,AN1047,"f",,Trigger)</f>
        <v>46693</v>
      </c>
      <c r="AQ1047" s="101">
        <f>_xll.qlInterestRateIndexMaturity($AT$2,AP1047,Trigger)</f>
        <v>46694</v>
      </c>
      <c r="AR1047" s="246">
        <f>_xll.qlIndexFixing($AT$1,AO1047,TRUE,_xll.ohTrigger(Trigger,Trigger1M))</f>
        <v>2.1348861485597226E-2</v>
      </c>
      <c r="AS1047" s="246">
        <f>IFERROR(_xll.qlIndexFixing($AT$2,AO1047,TRUE,_xll.ohTrigger(Trigger,Trigger1M)),#N/A)</f>
        <v>2.115775776299067E-2</v>
      </c>
    </row>
    <row r="1048" spans="40:45" x14ac:dyDescent="0.2">
      <c r="AN1048" s="102" t="s">
        <v>83</v>
      </c>
      <c r="AO1048" s="101">
        <f>_xll.qlInterestRateIndexFixingDate($AT$2,AP1048,Trigger)</f>
        <v>46700</v>
      </c>
      <c r="AP1048" s="101">
        <f>_xll.qlCalendarAdvance(Calendar,AP1047,AN1048,"f",,Trigger)</f>
        <v>46700</v>
      </c>
      <c r="AQ1048" s="101">
        <f>_xll.qlInterestRateIndexMaturity($AT$2,AP1048,Trigger)</f>
        <v>46701</v>
      </c>
      <c r="AR1048" s="246">
        <f>_xll.qlIndexFixing($AT$1,AO1048,TRUE,_xll.ohTrigger(Trigger,Trigger1M))</f>
        <v>2.1358013460934799E-2</v>
      </c>
      <c r="AS1048" s="246">
        <f>IFERROR(_xll.qlIndexFixing($AT$2,AO1048,TRUE,_xll.ohTrigger(Trigger,Trigger1M)),#N/A)</f>
        <v>2.1166417258831061E-2</v>
      </c>
    </row>
    <row r="1049" spans="40:45" x14ac:dyDescent="0.2">
      <c r="AN1049" s="102" t="s">
        <v>83</v>
      </c>
      <c r="AO1049" s="101">
        <f>_xll.qlInterestRateIndexFixingDate($AT$2,AP1049,Trigger)</f>
        <v>46707</v>
      </c>
      <c r="AP1049" s="101">
        <f>_xll.qlCalendarAdvance(Calendar,AP1048,AN1049,"f",,Trigger)</f>
        <v>46707</v>
      </c>
      <c r="AQ1049" s="101">
        <f>_xll.qlInterestRateIndexMaturity($AT$2,AP1049,Trigger)</f>
        <v>46708</v>
      </c>
      <c r="AR1049" s="246">
        <f>_xll.qlIndexFixing($AT$1,AO1049,TRUE,_xll.ohTrigger(Trigger,Trigger1M))</f>
        <v>2.1366750126965428E-2</v>
      </c>
      <c r="AS1049" s="246">
        <f>IFERROR(_xll.qlIndexFixing($AT$2,AO1049,TRUE,_xll.ohTrigger(Trigger,Trigger1M)),#N/A)</f>
        <v>2.1174663422662832E-2</v>
      </c>
    </row>
    <row r="1050" spans="40:45" x14ac:dyDescent="0.2">
      <c r="AN1050" s="102" t="s">
        <v>83</v>
      </c>
      <c r="AO1050" s="101">
        <f>_xll.qlInterestRateIndexFixingDate($AT$2,AP1050,Trigger)</f>
        <v>46714</v>
      </c>
      <c r="AP1050" s="101">
        <f>_xll.qlCalendarAdvance(Calendar,AP1049,AN1050,"f",,Trigger)</f>
        <v>46714</v>
      </c>
      <c r="AQ1050" s="101">
        <f>_xll.qlInterestRateIndexMaturity($AT$2,AP1050,Trigger)</f>
        <v>46715</v>
      </c>
      <c r="AR1050" s="246">
        <f>_xll.qlIndexFixing($AT$1,AO1050,TRUE,_xll.ohTrigger(Trigger,Trigger1M))</f>
        <v>2.1375071483609176E-2</v>
      </c>
      <c r="AS1050" s="246">
        <f>IFERROR(_xll.qlIndexFixing($AT$2,AO1050,TRUE,_xll.ohTrigger(Trigger,Trigger1M)),#N/A)</f>
        <v>2.1182496254406047E-2</v>
      </c>
    </row>
    <row r="1051" spans="40:45" x14ac:dyDescent="0.2">
      <c r="AN1051" s="102" t="s">
        <v>83</v>
      </c>
      <c r="AO1051" s="101">
        <f>_xll.qlInterestRateIndexFixingDate($AT$2,AP1051,Trigger)</f>
        <v>46721</v>
      </c>
      <c r="AP1051" s="101">
        <f>_xll.qlCalendarAdvance(Calendar,AP1050,AN1051,"f",,Trigger)</f>
        <v>46721</v>
      </c>
      <c r="AQ1051" s="101">
        <f>_xll.qlInterestRateIndexMaturity($AT$2,AP1051,Trigger)</f>
        <v>46722</v>
      </c>
      <c r="AR1051" s="246">
        <f>_xll.qlIndexFixing($AT$1,AO1051,TRUE,_xll.ohTrigger(Trigger,Trigger1M))</f>
        <v>2.1382977530866043E-2</v>
      </c>
      <c r="AS1051" s="246">
        <f>IFERROR(_xll.qlIndexFixing($AT$2,AO1051,TRUE,_xll.ohTrigger(Trigger,Trigger1M)),#N/A)</f>
        <v>2.1189915754060706E-2</v>
      </c>
    </row>
    <row r="1052" spans="40:45" x14ac:dyDescent="0.2">
      <c r="AN1052" s="102" t="s">
        <v>83</v>
      </c>
      <c r="AO1052" s="101">
        <f>_xll.qlInterestRateIndexFixingDate($AT$2,AP1052,Trigger)</f>
        <v>46728</v>
      </c>
      <c r="AP1052" s="101">
        <f>_xll.qlCalendarAdvance(Calendar,AP1051,AN1052,"f",,Trigger)</f>
        <v>46728</v>
      </c>
      <c r="AQ1052" s="101">
        <f>_xll.qlInterestRateIndexMaturity($AT$2,AP1052,Trigger)</f>
        <v>46729</v>
      </c>
      <c r="AR1052" s="246">
        <f>_xll.qlIndexFixing($AT$1,AO1052,TRUE,_xll.ohTrigger(Trigger,Trigger1M))</f>
        <v>2.1390468268736029E-2</v>
      </c>
      <c r="AS1052" s="246">
        <f>IFERROR(_xll.qlIndexFixing($AT$2,AO1052,TRUE,_xll.ohTrigger(Trigger,Trigger1M)),#N/A)</f>
        <v>2.1196921921546874E-2</v>
      </c>
    </row>
    <row r="1053" spans="40:45" x14ac:dyDescent="0.2">
      <c r="AN1053" s="102" t="s">
        <v>83</v>
      </c>
      <c r="AO1053" s="101">
        <f>_xll.qlInterestRateIndexFixingDate($AT$2,AP1053,Trigger)</f>
        <v>46735</v>
      </c>
      <c r="AP1053" s="101">
        <f>_xll.qlCalendarAdvance(Calendar,AP1052,AN1053,"f",,Trigger)</f>
        <v>46735</v>
      </c>
      <c r="AQ1053" s="101">
        <f>_xll.qlInterestRateIndexMaturity($AT$2,AP1053,Trigger)</f>
        <v>46736</v>
      </c>
      <c r="AR1053" s="246">
        <f>_xll.qlIndexFixing($AT$1,AO1053,TRUE,_xll.ohTrigger(Trigger,Trigger1M))</f>
        <v>2.1397543697219135E-2</v>
      </c>
      <c r="AS1053" s="246">
        <f>IFERROR(_xll.qlIndexFixing($AT$2,AO1053,TRUE,_xll.ohTrigger(Trigger,Trigger1M)),#N/A)</f>
        <v>2.1203514757024422E-2</v>
      </c>
    </row>
    <row r="1054" spans="40:45" x14ac:dyDescent="0.2">
      <c r="AN1054" s="102" t="s">
        <v>83</v>
      </c>
      <c r="AO1054" s="101">
        <f>_xll.qlInterestRateIndexFixingDate($AT$2,AP1054,Trigger)</f>
        <v>46742</v>
      </c>
      <c r="AP1054" s="101">
        <f>_xll.qlCalendarAdvance(Calendar,AP1053,AN1054,"f",,Trigger)</f>
        <v>46742</v>
      </c>
      <c r="AQ1054" s="101">
        <f>_xll.qlInterestRateIndexMaturity($AT$2,AP1054,Trigger)</f>
        <v>46743</v>
      </c>
      <c r="AR1054" s="246">
        <f>_xll.qlIndexFixing($AT$1,AO1054,TRUE,_xll.ohTrigger(Trigger,Trigger1M))</f>
        <v>2.1404203816235423E-2</v>
      </c>
      <c r="AS1054" s="246">
        <f>IFERROR(_xll.qlIndexFixing($AT$2,AO1054,TRUE,_xll.ohTrigger(Trigger,Trigger1M)),#N/A)</f>
        <v>2.1209694260253542E-2</v>
      </c>
    </row>
    <row r="1055" spans="40:45" x14ac:dyDescent="0.2">
      <c r="AN1055" s="102" t="s">
        <v>83</v>
      </c>
      <c r="AO1055" s="101">
        <f>_xll.qlInterestRateIndexFixingDate($AT$2,AP1055,Trigger)</f>
        <v>46749</v>
      </c>
      <c r="AP1055" s="101">
        <f>_xll.qlCalendarAdvance(Calendar,AP1054,AN1055,"f",,Trigger)</f>
        <v>46749</v>
      </c>
      <c r="AQ1055" s="101">
        <f>_xll.qlInterestRateIndexMaturity($AT$2,AP1055,Trigger)</f>
        <v>46750</v>
      </c>
      <c r="AR1055" s="246">
        <f>_xll.qlIndexFixing($AT$1,AO1055,TRUE,_xll.ohTrigger(Trigger,Trigger1M))</f>
        <v>2.1410448625704959E-2</v>
      </c>
      <c r="AS1055" s="246">
        <f>IFERROR(_xll.qlIndexFixing($AT$2,AO1055,TRUE,_xll.ohTrigger(Trigger,Trigger1M)),#N/A)</f>
        <v>2.1215460431234234E-2</v>
      </c>
    </row>
    <row r="1056" spans="40:45" x14ac:dyDescent="0.2">
      <c r="AN1056" s="102" t="s">
        <v>83</v>
      </c>
      <c r="AO1056" s="101">
        <f>_xll.qlInterestRateIndexFixingDate($AT$2,AP1056,Trigger)</f>
        <v>46756</v>
      </c>
      <c r="AP1056" s="101">
        <f>_xll.qlCalendarAdvance(Calendar,AP1055,AN1056,"f",,Trigger)</f>
        <v>46756</v>
      </c>
      <c r="AQ1056" s="101">
        <f>_xll.qlInterestRateIndexMaturity($AT$2,AP1056,Trigger)</f>
        <v>46757</v>
      </c>
      <c r="AR1056" s="246">
        <f>_xll.qlIndexFixing($AT$1,AO1056,TRUE,_xll.ohTrigger(Trigger,Trigger1M))</f>
        <v>2.1416278125707677E-2</v>
      </c>
      <c r="AS1056" s="246">
        <f>IFERROR(_xll.qlIndexFixing($AT$2,AO1056,TRUE,_xll.ohTrigger(Trigger,Trigger1M)),#N/A)</f>
        <v>2.1220813270126371E-2</v>
      </c>
    </row>
    <row r="1057" spans="40:45" x14ac:dyDescent="0.2">
      <c r="AN1057" s="102" t="s">
        <v>83</v>
      </c>
      <c r="AO1057" s="101">
        <f>_xll.qlInterestRateIndexFixingDate($AT$2,AP1057,Trigger)</f>
        <v>46763</v>
      </c>
      <c r="AP1057" s="101">
        <f>_xll.qlCalendarAdvance(Calendar,AP1056,AN1057,"f",,Trigger)</f>
        <v>46763</v>
      </c>
      <c r="AQ1057" s="101">
        <f>_xll.qlInterestRateIndexMaturity($AT$2,AP1057,Trigger)</f>
        <v>46764</v>
      </c>
      <c r="AR1057" s="246">
        <f>_xll.qlIndexFixing($AT$1,AO1057,TRUE,_xll.ohTrigger(Trigger,Trigger1M))</f>
        <v>2.1421692316243579E-2</v>
      </c>
      <c r="AS1057" s="246">
        <f>IFERROR(_xll.qlIndexFixing($AT$2,AO1057,TRUE,_xll.ohTrigger(Trigger,Trigger1M)),#N/A)</f>
        <v>2.1225752776850015E-2</v>
      </c>
    </row>
    <row r="1058" spans="40:45" x14ac:dyDescent="0.2">
      <c r="AN1058" s="102" t="s">
        <v>83</v>
      </c>
      <c r="AO1058" s="101">
        <f>_xll.qlInterestRateIndexFixingDate($AT$2,AP1058,Trigger)</f>
        <v>46770</v>
      </c>
      <c r="AP1058" s="101">
        <f>_xll.qlCalendarAdvance(Calendar,AP1057,AN1058,"f",,Trigger)</f>
        <v>46770</v>
      </c>
      <c r="AQ1058" s="101">
        <f>_xll.qlInterestRateIndexMaturity($AT$2,AP1058,Trigger)</f>
        <v>46771</v>
      </c>
      <c r="AR1058" s="246">
        <f>_xll.qlIndexFixing($AT$1,AO1058,TRUE,_xll.ohTrigger(Trigger,Trigger1M))</f>
        <v>2.1426691197152792E-2</v>
      </c>
      <c r="AS1058" s="246">
        <f>IFERROR(_xll.qlIndexFixing($AT$2,AO1058,TRUE,_xll.ohTrigger(Trigger,Trigger1M)),#N/A)</f>
        <v>2.1230278951245296E-2</v>
      </c>
    </row>
    <row r="1059" spans="40:45" x14ac:dyDescent="0.2">
      <c r="AN1059" s="102" t="s">
        <v>83</v>
      </c>
      <c r="AO1059" s="101">
        <f>_xll.qlInterestRateIndexFixingDate($AT$2,AP1059,Trigger)</f>
        <v>46777</v>
      </c>
      <c r="AP1059" s="101">
        <f>_xll.qlCalendarAdvance(Calendar,AP1058,AN1059,"f",,Trigger)</f>
        <v>46777</v>
      </c>
      <c r="AQ1059" s="101">
        <f>_xll.qlInterestRateIndexMaturity($AT$2,AP1059,Trigger)</f>
        <v>46778</v>
      </c>
      <c r="AR1059" s="246">
        <f>_xll.qlIndexFixing($AT$1,AO1059,TRUE,_xll.ohTrigger(Trigger,Trigger1M))</f>
        <v>2.1431274768515252E-2</v>
      </c>
      <c r="AS1059" s="246">
        <f>IFERROR(_xll.qlIndexFixing($AT$2,AO1059,TRUE,_xll.ohTrigger(Trigger,Trigger1M)),#N/A)</f>
        <v>2.1234391793312213E-2</v>
      </c>
    </row>
    <row r="1060" spans="40:45" x14ac:dyDescent="0.2">
      <c r="AN1060" s="102" t="s">
        <v>83</v>
      </c>
      <c r="AO1060" s="101">
        <f>_xll.qlInterestRateIndexFixingDate($AT$2,AP1060,Trigger)</f>
        <v>46784</v>
      </c>
      <c r="AP1060" s="101">
        <f>_xll.qlCalendarAdvance(Calendar,AP1059,AN1060,"f",,Trigger)</f>
        <v>46784</v>
      </c>
      <c r="AQ1060" s="101">
        <f>_xll.qlInterestRateIndexMaturity($AT$2,AP1060,Trigger)</f>
        <v>46785</v>
      </c>
      <c r="AR1060" s="246">
        <f>_xll.qlIndexFixing($AT$1,AO1060,TRUE,_xll.ohTrigger(Trigger,Trigger1M))</f>
        <v>2.1435443030410894E-2</v>
      </c>
      <c r="AS1060" s="246">
        <f>IFERROR(_xll.qlIndexFixing($AT$2,AO1060,TRUE,_xll.ohTrigger(Trigger,Trigger1M)),#N/A)</f>
        <v>2.1238091303290574E-2</v>
      </c>
    </row>
    <row r="1061" spans="40:45" x14ac:dyDescent="0.2">
      <c r="AN1061" s="102" t="s">
        <v>83</v>
      </c>
      <c r="AO1061" s="101">
        <f>_xll.qlInterestRateIndexFixingDate($AT$2,AP1061,Trigger)</f>
        <v>46791</v>
      </c>
      <c r="AP1061" s="101">
        <f>_xll.qlCalendarAdvance(Calendar,AP1060,AN1061,"f",,Trigger)</f>
        <v>46791</v>
      </c>
      <c r="AQ1061" s="101">
        <f>_xll.qlInterestRateIndexMaturity($AT$2,AP1061,Trigger)</f>
        <v>46792</v>
      </c>
      <c r="AR1061" s="246">
        <f>_xll.qlIndexFixing($AT$1,AO1061,TRUE,_xll.ohTrigger(Trigger,Trigger1M))</f>
        <v>2.1439195982519976E-2</v>
      </c>
      <c r="AS1061" s="246">
        <f>IFERROR(_xll.qlIndexFixing($AT$2,AO1061,TRUE,_xll.ohTrigger(Trigger,Trigger1M)),#N/A)</f>
        <v>2.1241377480780699E-2</v>
      </c>
    </row>
    <row r="1062" spans="40:45" x14ac:dyDescent="0.2">
      <c r="AN1062" s="102" t="s">
        <v>83</v>
      </c>
      <c r="AO1062" s="101">
        <f>_xll.qlInterestRateIndexFixingDate($AT$2,AP1062,Trigger)</f>
        <v>46798</v>
      </c>
      <c r="AP1062" s="101">
        <f>_xll.qlCalendarAdvance(Calendar,AP1061,AN1062,"f",,Trigger)</f>
        <v>46798</v>
      </c>
      <c r="AQ1062" s="101">
        <f>_xll.qlInterestRateIndexMaturity($AT$2,AP1062,Trigger)</f>
        <v>46799</v>
      </c>
      <c r="AR1062" s="246">
        <f>_xll.qlIndexFixing($AT$1,AO1062,TRUE,_xll.ohTrigger(Trigger,Trigger1M))</f>
        <v>2.1442533625162241E-2</v>
      </c>
      <c r="AS1062" s="246">
        <f>IFERROR(_xll.qlIndexFixing($AT$2,AO1062,TRUE,_xll.ohTrigger(Trigger,Trigger1M)),#N/A)</f>
        <v>2.1244250326102332E-2</v>
      </c>
    </row>
    <row r="1063" spans="40:45" x14ac:dyDescent="0.2">
      <c r="AN1063" s="102" t="s">
        <v>83</v>
      </c>
      <c r="AO1063" s="101">
        <f>_xll.qlInterestRateIndexFixingDate($AT$2,AP1063,Trigger)</f>
        <v>46805</v>
      </c>
      <c r="AP1063" s="101">
        <f>_xll.qlCalendarAdvance(Calendar,AP1062,AN1063,"f",,Trigger)</f>
        <v>46805</v>
      </c>
      <c r="AQ1063" s="101">
        <f>_xll.qlInterestRateIndexMaturity($AT$2,AP1063,Trigger)</f>
        <v>46806</v>
      </c>
      <c r="AR1063" s="246">
        <f>_xll.qlIndexFixing($AT$1,AO1063,TRUE,_xll.ohTrigger(Trigger,Trigger1M))</f>
        <v>2.1445455958177817E-2</v>
      </c>
      <c r="AS1063" s="246">
        <f>IFERROR(_xll.qlIndexFixing($AT$2,AO1063,TRUE,_xll.ohTrigger(Trigger,Trigger1M)),#N/A)</f>
        <v>2.1246709839175537E-2</v>
      </c>
    </row>
    <row r="1064" spans="40:45" x14ac:dyDescent="0.2">
      <c r="AN1064" s="102" t="s">
        <v>83</v>
      </c>
      <c r="AO1064" s="101">
        <f>_xll.qlInterestRateIndexFixingDate($AT$2,AP1064,Trigger)</f>
        <v>46812</v>
      </c>
      <c r="AP1064" s="101">
        <f>_xll.qlCalendarAdvance(Calendar,AP1063,AN1064,"f",,Trigger)</f>
        <v>46812</v>
      </c>
      <c r="AQ1064" s="101">
        <f>_xll.qlInterestRateIndexMaturity($AT$2,AP1064,Trigger)</f>
        <v>46813</v>
      </c>
      <c r="AR1064" s="246">
        <f>_xll.qlIndexFixing($AT$1,AO1064,TRUE,_xll.ohTrigger(Trigger,Trigger1M))</f>
        <v>2.1447962981566704E-2</v>
      </c>
      <c r="AS1064" s="246">
        <f>IFERROR(_xll.qlIndexFixing($AT$2,AO1064,TRUE,_xll.ohTrigger(Trigger,Trigger1M)),#N/A)</f>
        <v>2.1248756019840442E-2</v>
      </c>
    </row>
    <row r="1065" spans="40:45" x14ac:dyDescent="0.2">
      <c r="AN1065" s="102" t="s">
        <v>83</v>
      </c>
      <c r="AO1065" s="101">
        <f>_xll.qlInterestRateIndexFixingDate($AT$2,AP1065,Trigger)</f>
        <v>46819</v>
      </c>
      <c r="AP1065" s="101">
        <f>_xll.qlCalendarAdvance(Calendar,AP1064,AN1065,"f",,Trigger)</f>
        <v>46819</v>
      </c>
      <c r="AQ1065" s="101">
        <f>_xll.qlInterestRateIndexMaturity($AT$2,AP1065,Trigger)</f>
        <v>46820</v>
      </c>
      <c r="AR1065" s="246">
        <f>_xll.qlIndexFixing($AT$1,AO1065,TRUE,_xll.ohTrigger(Trigger,Trigger1M))</f>
        <v>2.1450054695328902E-2</v>
      </c>
      <c r="AS1065" s="246">
        <f>IFERROR(_xll.qlIndexFixing($AT$2,AO1065,TRUE,_xll.ohTrigger(Trigger,Trigger1M)),#N/A)</f>
        <v>2.125038886825692E-2</v>
      </c>
    </row>
    <row r="1066" spans="40:45" x14ac:dyDescent="0.2">
      <c r="AN1066" s="102" t="s">
        <v>83</v>
      </c>
      <c r="AO1066" s="101">
        <f>_xll.qlInterestRateIndexFixingDate($AT$2,AP1066,Trigger)</f>
        <v>46826</v>
      </c>
      <c r="AP1066" s="101">
        <f>_xll.qlCalendarAdvance(Calendar,AP1065,AN1066,"f",,Trigger)</f>
        <v>46826</v>
      </c>
      <c r="AQ1066" s="101">
        <f>_xll.qlInterestRateIndexMaturity($AT$2,AP1066,Trigger)</f>
        <v>46827</v>
      </c>
      <c r="AR1066" s="246">
        <f>_xll.qlIndexFixing($AT$1,AO1066,TRUE,_xll.ohTrigger(Trigger,Trigger1M))</f>
        <v>2.1451731099464411E-2</v>
      </c>
      <c r="AS1066" s="246">
        <f>IFERROR(_xll.qlIndexFixing($AT$2,AO1066,TRUE,_xll.ohTrigger(Trigger,Trigger1M)),#N/A)</f>
        <v>2.1251608384345033E-2</v>
      </c>
    </row>
    <row r="1067" spans="40:45" x14ac:dyDescent="0.2">
      <c r="AN1067" s="102" t="s">
        <v>83</v>
      </c>
      <c r="AO1067" s="101">
        <f>_xll.qlInterestRateIndexFixingDate($AT$2,AP1067,Trigger)</f>
        <v>46833</v>
      </c>
      <c r="AP1067" s="101">
        <f>_xll.qlCalendarAdvance(Calendar,AP1066,AN1067,"f",,Trigger)</f>
        <v>46833</v>
      </c>
      <c r="AQ1067" s="101">
        <f>_xll.qlInterestRateIndexMaturity($AT$2,AP1067,Trigger)</f>
        <v>46834</v>
      </c>
      <c r="AR1067" s="246">
        <f>_xll.qlIndexFixing($AT$1,AO1067,TRUE,_xll.ohTrigger(Trigger,Trigger1M))</f>
        <v>2.1452992193893294E-2</v>
      </c>
      <c r="AS1067" s="246">
        <f>IFERROR(_xll.qlIndexFixing($AT$2,AO1067,TRUE,_xll.ohTrigger(Trigger,Trigger1M)),#N/A)</f>
        <v>2.1252414568024847E-2</v>
      </c>
    </row>
    <row r="1068" spans="40:45" x14ac:dyDescent="0.2">
      <c r="AN1068" s="102" t="s">
        <v>83</v>
      </c>
      <c r="AO1068" s="101">
        <f>_xll.qlInterestRateIndexFixingDate($AT$2,AP1068,Trigger)</f>
        <v>46840</v>
      </c>
      <c r="AP1068" s="101">
        <f>_xll.qlCalendarAdvance(Calendar,AP1067,AN1068,"f",,Trigger)</f>
        <v>46840</v>
      </c>
      <c r="AQ1068" s="101">
        <f>_xll.qlInterestRateIndexMaturity($AT$2,AP1068,Trigger)</f>
        <v>46841</v>
      </c>
      <c r="AR1068" s="246">
        <f>_xll.qlIndexFixing($AT$1,AO1068,TRUE,_xll.ohTrigger(Trigger,Trigger1M))</f>
        <v>2.1453837978775425E-2</v>
      </c>
      <c r="AS1068" s="246">
        <f>IFERROR(_xll.qlIndexFixing($AT$2,AO1068,TRUE,_xll.ohTrigger(Trigger,Trigger1M)),#N/A)</f>
        <v>2.1252807419456232E-2</v>
      </c>
    </row>
    <row r="1069" spans="40:45" x14ac:dyDescent="0.2">
      <c r="AN1069" s="102" t="s">
        <v>83</v>
      </c>
      <c r="AO1069" s="101">
        <f>_xll.qlInterestRateIndexFixingDate($AT$2,AP1069,Trigger)</f>
        <v>46847</v>
      </c>
      <c r="AP1069" s="101">
        <f>_xll.qlCalendarAdvance(Calendar,AP1068,AN1069,"f",,Trigger)</f>
        <v>46847</v>
      </c>
      <c r="AQ1069" s="101">
        <f>_xll.qlInterestRateIndexMaturity($AT$2,AP1069,Trigger)</f>
        <v>46848</v>
      </c>
      <c r="AR1069" s="246">
        <f>_xll.qlIndexFixing($AT$1,AO1069,TRUE,_xll.ohTrigger(Trigger,Trigger1M))</f>
        <v>2.1454268453870995E-2</v>
      </c>
      <c r="AS1069" s="246">
        <f>IFERROR(_xll.qlIndexFixing($AT$2,AO1069,TRUE,_xll.ohTrigger(Trigger,Trigger1M)),#N/A)</f>
        <v>2.1252786938559254E-2</v>
      </c>
    </row>
    <row r="1070" spans="40:45" x14ac:dyDescent="0.2">
      <c r="AN1070" s="102" t="s">
        <v>83</v>
      </c>
      <c r="AO1070" s="101">
        <f>_xll.qlInterestRateIndexFixingDate($AT$2,AP1070,Trigger)</f>
        <v>46854</v>
      </c>
      <c r="AP1070" s="101">
        <f>_xll.qlCalendarAdvance(Calendar,AP1069,AN1070,"f",,Trigger)</f>
        <v>46854</v>
      </c>
      <c r="AQ1070" s="101">
        <f>_xll.qlInterestRateIndexMaturity($AT$2,AP1070,Trigger)</f>
        <v>46855</v>
      </c>
      <c r="AR1070" s="246">
        <f>_xll.qlIndexFixing($AT$1,AO1070,TRUE,_xll.ohTrigger(Trigger,Trigger1M))</f>
        <v>2.1454283619419812E-2</v>
      </c>
      <c r="AS1070" s="246">
        <f>IFERROR(_xll.qlIndexFixing($AT$2,AO1070,TRUE,_xll.ohTrigger(Trigger,Trigger1M)),#N/A)</f>
        <v>2.1252353125253975E-2</v>
      </c>
    </row>
    <row r="1071" spans="40:45" x14ac:dyDescent="0.2">
      <c r="AN1071" s="102" t="s">
        <v>83</v>
      </c>
      <c r="AO1071" s="101">
        <f>_xll.qlInterestRateIndexFixingDate($AT$2,AP1071,Trigger)</f>
        <v>46861</v>
      </c>
      <c r="AP1071" s="101">
        <f>_xll.qlCalendarAdvance(Calendar,AP1070,AN1071,"f",,Trigger)</f>
        <v>46861</v>
      </c>
      <c r="AQ1071" s="101">
        <f>_xll.qlInterestRateIndexMaturity($AT$2,AP1071,Trigger)</f>
        <v>46862</v>
      </c>
      <c r="AR1071" s="246">
        <f>_xll.qlIndexFixing($AT$1,AO1071,TRUE,_xll.ohTrigger(Trigger,Trigger1M))</f>
        <v>2.1453883475341939E-2</v>
      </c>
      <c r="AS1071" s="246">
        <f>IFERROR(_xll.qlIndexFixing($AT$2,AO1071,TRUE,_xll.ohTrigger(Trigger,Trigger1M)),#N/A)</f>
        <v>2.1251505979700269E-2</v>
      </c>
    </row>
    <row r="1072" spans="40:45" x14ac:dyDescent="0.2">
      <c r="AN1072" s="102" t="s">
        <v>83</v>
      </c>
      <c r="AO1072" s="101">
        <f>_xll.qlInterestRateIndexFixingDate($AT$2,AP1072,Trigger)</f>
        <v>46868</v>
      </c>
      <c r="AP1072" s="101">
        <f>_xll.qlCalendarAdvance(Calendar,AP1071,AN1072,"f",,Trigger)</f>
        <v>46868</v>
      </c>
      <c r="AQ1072" s="101">
        <f>_xll.qlInterestRateIndexMaturity($AT$2,AP1072,Trigger)</f>
        <v>46869</v>
      </c>
      <c r="AR1072" s="246">
        <f>_xll.qlIndexFixing($AT$1,AO1072,TRUE,_xll.ohTrigger(Trigger,Trigger1M))</f>
        <v>2.1453068021477506E-2</v>
      </c>
      <c r="AS1072" s="246">
        <f>IFERROR(_xll.qlIndexFixing($AT$2,AO1072,TRUE,_xll.ohTrigger(Trigger,Trigger1M)),#N/A)</f>
        <v>2.1250245501738263E-2</v>
      </c>
    </row>
    <row r="1073" spans="40:45" x14ac:dyDescent="0.2">
      <c r="AN1073" s="102" t="s">
        <v>83</v>
      </c>
      <c r="AO1073" s="101">
        <f>_xll.qlInterestRateIndexFixingDate($AT$2,AP1073,Trigger)</f>
        <v>46875</v>
      </c>
      <c r="AP1073" s="101">
        <f>_xll.qlCalendarAdvance(Calendar,AP1072,AN1073,"f",,Trigger)</f>
        <v>46875</v>
      </c>
      <c r="AQ1073" s="101">
        <f>_xll.qlInterestRateIndexMaturity($AT$2,AP1073,Trigger)</f>
        <v>46876</v>
      </c>
      <c r="AR1073" s="246">
        <f>_xll.qlIndexFixing($AT$1,AO1073,TRUE,_xll.ohTrigger(Trigger,Trigger1M))</f>
        <v>2.145183725806632E-2</v>
      </c>
      <c r="AS1073" s="246">
        <f>IFERROR(_xll.qlIndexFixing($AT$2,AO1073,TRUE,_xll.ohTrigger(Trigger,Trigger1M)),#N/A)</f>
        <v>2.1248571691607765E-2</v>
      </c>
    </row>
    <row r="1074" spans="40:45" x14ac:dyDescent="0.2">
      <c r="AN1074" s="102" t="s">
        <v>83</v>
      </c>
      <c r="AO1074" s="101">
        <f>_xll.qlInterestRateIndexFixingDate($AT$2,AP1074,Trigger)</f>
        <v>46882</v>
      </c>
      <c r="AP1074" s="101">
        <f>_xll.qlCalendarAdvance(Calendar,AP1073,AN1074,"f",,Trigger)</f>
        <v>46882</v>
      </c>
      <c r="AQ1074" s="101">
        <f>_xll.qlInterestRateIndexMaturity($AT$2,AP1074,Trigger)</f>
        <v>46883</v>
      </c>
      <c r="AR1074" s="246">
        <f>_xll.qlIndexFixing($AT$1,AO1074,TRUE,_xll.ohTrigger(Trigger,Trigger1M))</f>
        <v>2.1450191185028444E-2</v>
      </c>
      <c r="AS1074" s="246">
        <f>IFERROR(_xll.qlIndexFixing($AT$2,AO1074,TRUE,_xll.ohTrigger(Trigger,Trigger1M)),#N/A)</f>
        <v>2.1246484548989031E-2</v>
      </c>
    </row>
    <row r="1075" spans="40:45" x14ac:dyDescent="0.2">
      <c r="AN1075" s="102" t="s">
        <v>83</v>
      </c>
      <c r="AO1075" s="101">
        <f>_xll.qlInterestRateIndexFixingDate($AT$2,AP1075,Trigger)</f>
        <v>46889</v>
      </c>
      <c r="AP1075" s="101">
        <f>_xll.qlCalendarAdvance(Calendar,AP1074,AN1075,"f",,Trigger)</f>
        <v>46889</v>
      </c>
      <c r="AQ1075" s="101">
        <f>_xll.qlInterestRateIndexMaturity($AT$2,AP1075,Trigger)</f>
        <v>46890</v>
      </c>
      <c r="AR1075" s="246">
        <f>_xll.qlIndexFixing($AT$1,AO1075,TRUE,_xll.ohTrigger(Trigger,Trigger1M))</f>
        <v>2.1448129802204008E-2</v>
      </c>
      <c r="AS1075" s="246">
        <f>IFERROR(_xll.qlIndexFixing($AT$2,AO1075,TRUE,_xll.ohTrigger(Trigger,Trigger1M)),#N/A)</f>
        <v>2.1243984074121869E-2</v>
      </c>
    </row>
    <row r="1076" spans="40:45" x14ac:dyDescent="0.2">
      <c r="AN1076" s="102" t="s">
        <v>83</v>
      </c>
      <c r="AO1076" s="101">
        <f>_xll.qlInterestRateIndexFixingDate($AT$2,AP1076,Trigger)</f>
        <v>46896</v>
      </c>
      <c r="AP1076" s="101">
        <f>_xll.qlCalendarAdvance(Calendar,AP1075,AN1076,"f",,Trigger)</f>
        <v>46896</v>
      </c>
      <c r="AQ1076" s="101">
        <f>_xll.qlInterestRateIndexMaturity($AT$2,AP1076,Trigger)</f>
        <v>46897</v>
      </c>
      <c r="AR1076" s="246">
        <f>_xll.qlIndexFixing($AT$1,AO1076,TRUE,_xll.ohTrigger(Trigger,Trigger1M))</f>
        <v>2.1445653109912755E-2</v>
      </c>
      <c r="AS1076" s="246">
        <f>IFERROR(_xll.qlIndexFixing($AT$2,AO1076,TRUE,_xll.ohTrigger(Trigger,Trigger1M)),#N/A)</f>
        <v>2.1241070267006279E-2</v>
      </c>
    </row>
    <row r="1077" spans="40:45" x14ac:dyDescent="0.2">
      <c r="AN1077" s="102" t="s">
        <v>83</v>
      </c>
      <c r="AO1077" s="101">
        <f>_xll.qlInterestRateIndexFixingDate($AT$2,AP1077,Trigger)</f>
        <v>46903</v>
      </c>
      <c r="AP1077" s="101">
        <f>_xll.qlCalendarAdvance(Calendar,AP1076,AN1077,"f",,Trigger)</f>
        <v>46903</v>
      </c>
      <c r="AQ1077" s="101">
        <f>_xll.qlInterestRateIndexMaturity($AT$2,AP1077,Trigger)</f>
        <v>46904</v>
      </c>
      <c r="AR1077" s="246">
        <f>_xll.qlIndexFixing($AT$1,AO1077,TRUE,_xll.ohTrigger(Trigger,Trigger1M))</f>
        <v>2.1442761107994812E-2</v>
      </c>
      <c r="AS1077" s="246">
        <f>IFERROR(_xll.qlIndexFixing($AT$2,AO1077,TRUE,_xll.ohTrigger(Trigger,Trigger1M)),#N/A)</f>
        <v>2.1237743127562325E-2</v>
      </c>
    </row>
    <row r="1078" spans="40:45" x14ac:dyDescent="0.2">
      <c r="AN1078" s="102" t="s">
        <v>83</v>
      </c>
      <c r="AO1078" s="101">
        <f>_xll.qlInterestRateIndexFixingDate($AT$2,AP1078,Trigger)</f>
        <v>46910</v>
      </c>
      <c r="AP1078" s="101">
        <f>_xll.qlCalendarAdvance(Calendar,AP1077,AN1078,"f",,Trigger)</f>
        <v>46910</v>
      </c>
      <c r="AQ1078" s="101">
        <f>_xll.qlInterestRateIndexMaturity($AT$2,AP1078,Trigger)</f>
        <v>46911</v>
      </c>
      <c r="AR1078" s="246">
        <f>_xll.qlIndexFixing($AT$1,AO1078,TRUE,_xll.ohTrigger(Trigger,Trigger1M))</f>
        <v>2.1439453796290309E-2</v>
      </c>
      <c r="AS1078" s="246">
        <f>IFERROR(_xll.qlIndexFixing($AT$2,AO1078,TRUE,_xll.ohTrigger(Trigger,Trigger1M)),#N/A)</f>
        <v>2.1234002655869944E-2</v>
      </c>
    </row>
    <row r="1079" spans="40:45" x14ac:dyDescent="0.2">
      <c r="AN1079" s="102" t="s">
        <v>83</v>
      </c>
      <c r="AO1079" s="101">
        <f>_xll.qlInterestRateIndexFixingDate($AT$2,AP1079,Trigger)</f>
        <v>46917</v>
      </c>
      <c r="AP1079" s="101">
        <f>_xll.qlCalendarAdvance(Calendar,AP1078,AN1079,"f",,Trigger)</f>
        <v>46917</v>
      </c>
      <c r="AQ1079" s="101">
        <f>_xll.qlInterestRateIndexMaturity($AT$2,AP1079,Trigger)</f>
        <v>46918</v>
      </c>
      <c r="AR1079" s="246">
        <f>_xll.qlIndexFixing($AT$1,AO1079,TRUE,_xll.ohTrigger(Trigger,Trigger1M))</f>
        <v>2.1435731175198924E-2</v>
      </c>
      <c r="AS1079" s="246">
        <f>IFERROR(_xll.qlIndexFixing($AT$2,AO1079,TRUE,_xll.ohTrigger(Trigger,Trigger1M)),#N/A)</f>
        <v>2.1229848851929134E-2</v>
      </c>
    </row>
    <row r="1080" spans="40:45" x14ac:dyDescent="0.2">
      <c r="AN1080" s="102" t="s">
        <v>83</v>
      </c>
      <c r="AO1080" s="101">
        <f>_xll.qlInterestRateIndexFixingDate($AT$2,AP1080,Trigger)</f>
        <v>46924</v>
      </c>
      <c r="AP1080" s="101">
        <f>_xll.qlCalendarAdvance(Calendar,AP1079,AN1080,"f",,Trigger)</f>
        <v>46924</v>
      </c>
      <c r="AQ1080" s="101">
        <f>_xll.qlInterestRateIndexMaturity($AT$2,AP1080,Trigger)</f>
        <v>46925</v>
      </c>
      <c r="AR1080" s="246">
        <f>_xll.qlIndexFixing($AT$1,AO1080,TRUE,_xll.ohTrigger(Trigger,Trigger1M))</f>
        <v>2.1431593244320979E-2</v>
      </c>
      <c r="AS1080" s="246">
        <f>IFERROR(_xll.qlIndexFixing($AT$2,AO1080,TRUE,_xll.ohTrigger(Trigger,Trigger1M)),#N/A)</f>
        <v>2.122528171565996E-2</v>
      </c>
    </row>
    <row r="1081" spans="40:45" x14ac:dyDescent="0.2">
      <c r="AN1081" s="102" t="s">
        <v>83</v>
      </c>
      <c r="AO1081" s="101">
        <f>_xll.qlInterestRateIndexFixingDate($AT$2,AP1081,Trigger)</f>
        <v>46931</v>
      </c>
      <c r="AP1081" s="101">
        <f>_xll.qlCalendarAdvance(Calendar,AP1080,AN1081,"f",,Trigger)</f>
        <v>46931</v>
      </c>
      <c r="AQ1081" s="101">
        <f>_xll.qlInterestRateIndexMaturity($AT$2,AP1081,Trigger)</f>
        <v>46932</v>
      </c>
      <c r="AR1081" s="246">
        <f>_xll.qlIndexFixing($AT$1,AO1081,TRUE,_xll.ohTrigger(Trigger,Trigger1M))</f>
        <v>2.1427040003976217E-2</v>
      </c>
      <c r="AS1081" s="246">
        <f>IFERROR(_xll.qlIndexFixing($AT$2,AO1081,TRUE,_xll.ohTrigger(Trigger,Trigger1M)),#N/A)</f>
        <v>2.1220301247222295E-2</v>
      </c>
    </row>
    <row r="1082" spans="40:45" x14ac:dyDescent="0.2">
      <c r="AN1082" s="102" t="s">
        <v>83</v>
      </c>
      <c r="AO1082" s="101">
        <f>_xll.qlInterestRateIndexFixingDate($AT$2,AP1082,Trigger)</f>
        <v>46938</v>
      </c>
      <c r="AP1082" s="101">
        <f>_xll.qlCalendarAdvance(Calendar,AP1081,AN1082,"f",,Trigger)</f>
        <v>46938</v>
      </c>
      <c r="AQ1082" s="101">
        <f>_xll.qlInterestRateIndexMaturity($AT$2,AP1082,Trigger)</f>
        <v>46939</v>
      </c>
      <c r="AR1082" s="246">
        <f>_xll.qlIndexFixing($AT$1,AO1082,TRUE,_xll.ohTrigger(Trigger,Trigger1M))</f>
        <v>2.1422071454084701E-2</v>
      </c>
      <c r="AS1082" s="246">
        <f>IFERROR(_xll.qlIndexFixing($AT$2,AO1082,TRUE,_xll.ohTrigger(Trigger,Trigger1M)),#N/A)</f>
        <v>2.1214907446456266E-2</v>
      </c>
    </row>
    <row r="1083" spans="40:45" x14ac:dyDescent="0.2">
      <c r="AN1083" s="102" t="s">
        <v>83</v>
      </c>
      <c r="AO1083" s="101">
        <f>_xll.qlInterestRateIndexFixingDate($AT$2,AP1083,Trigger)</f>
        <v>46945</v>
      </c>
      <c r="AP1083" s="101">
        <f>_xll.qlCalendarAdvance(Calendar,AP1082,AN1083,"f",,Trigger)</f>
        <v>46945</v>
      </c>
      <c r="AQ1083" s="101">
        <f>_xll.qlInterestRateIndexMaturity($AT$2,AP1083,Trigger)</f>
        <v>46946</v>
      </c>
      <c r="AR1083" s="246">
        <f>_xll.qlIndexFixing($AT$1,AO1083,TRUE,_xll.ohTrigger(Trigger,Trigger1M))</f>
        <v>2.1416687594646433E-2</v>
      </c>
      <c r="AS1083" s="246">
        <f>IFERROR(_xll.qlIndexFixing($AT$2,AO1083,TRUE,_xll.ohTrigger(Trigger,Trigger1M)),#N/A)</f>
        <v>2.1209100313601681E-2</v>
      </c>
    </row>
    <row r="1084" spans="40:45" x14ac:dyDescent="0.2">
      <c r="AN1084" s="102" t="s">
        <v>83</v>
      </c>
      <c r="AO1084" s="101">
        <f>_xll.qlInterestRateIndexFixingDate($AT$2,AP1084,Trigger)</f>
        <v>46952</v>
      </c>
      <c r="AP1084" s="101">
        <f>_xll.qlCalendarAdvance(Calendar,AP1083,AN1084,"f",,Trigger)</f>
        <v>46952</v>
      </c>
      <c r="AQ1084" s="101">
        <f>_xll.qlInterestRateIndexMaturity($AT$2,AP1084,Trigger)</f>
        <v>46953</v>
      </c>
      <c r="AR1084" s="246">
        <f>_xll.qlIndexFixing($AT$1,AO1084,TRUE,_xll.ohTrigger(Trigger,Trigger1M))</f>
        <v>2.1410888425661412E-2</v>
      </c>
      <c r="AS1084" s="246">
        <f>IFERROR(_xll.qlIndexFixing($AT$2,AO1084,TRUE,_xll.ohTrigger(Trigger,Trigger1M)),#N/A)</f>
        <v>2.1202879848578604E-2</v>
      </c>
    </row>
    <row r="1085" spans="40:45" x14ac:dyDescent="0.2">
      <c r="AN1085" s="102" t="s">
        <v>83</v>
      </c>
      <c r="AO1085" s="101">
        <f>_xll.qlInterestRateIndexFixingDate($AT$2,AP1085,Trigger)</f>
        <v>46959</v>
      </c>
      <c r="AP1085" s="101">
        <f>_xll.qlCalendarAdvance(Calendar,AP1084,AN1085,"f",,Trigger)</f>
        <v>46959</v>
      </c>
      <c r="AQ1085" s="101">
        <f>_xll.qlInterestRateIndexMaturity($AT$2,AP1085,Trigger)</f>
        <v>46960</v>
      </c>
      <c r="AR1085" s="246">
        <f>_xll.qlIndexFixing($AT$1,AO1085,TRUE,_xll.ohTrigger(Trigger,Trigger1M))</f>
        <v>2.1406267614327845E-2</v>
      </c>
      <c r="AS1085" s="246">
        <f>IFERROR(_xll.qlIndexFixing($AT$2,AO1085,TRUE,_xll.ohTrigger(Trigger,Trigger1M)),#N/A)</f>
        <v>2.1198524849257439E-2</v>
      </c>
    </row>
    <row r="1086" spans="40:45" x14ac:dyDescent="0.2">
      <c r="AN1086" s="102" t="s">
        <v>83</v>
      </c>
      <c r="AO1086" s="101">
        <f>_xll.qlInterestRateIndexFixingDate($AT$2,AP1086,Trigger)</f>
        <v>46966</v>
      </c>
      <c r="AP1086" s="101">
        <f>_xll.qlCalendarAdvance(Calendar,AP1085,AN1086,"f",,Trigger)</f>
        <v>46966</v>
      </c>
      <c r="AQ1086" s="101">
        <f>_xll.qlInterestRateIndexMaturity($AT$2,AP1086,Trigger)</f>
        <v>46967</v>
      </c>
      <c r="AR1086" s="246">
        <f>_xll.qlIndexFixing($AT$1,AO1086,TRUE,_xll.ohTrigger(Trigger,Trigger1M))</f>
        <v>2.1407318709298906E-2</v>
      </c>
      <c r="AS1086" s="246">
        <f>IFERROR(_xll.qlIndexFixing($AT$2,AO1086,TRUE,_xll.ohTrigger(Trigger,Trigger1M)),#N/A)</f>
        <v>2.1202241807118938E-2</v>
      </c>
    </row>
    <row r="1087" spans="40:45" x14ac:dyDescent="0.2">
      <c r="AN1087" s="102" t="s">
        <v>83</v>
      </c>
      <c r="AO1087" s="101">
        <f>_xll.qlInterestRateIndexFixingDate($AT$2,AP1087,Trigger)</f>
        <v>46973</v>
      </c>
      <c r="AP1087" s="101">
        <f>_xll.qlCalendarAdvance(Calendar,AP1086,AN1087,"f",,Trigger)</f>
        <v>46973</v>
      </c>
      <c r="AQ1087" s="101">
        <f>_xll.qlInterestRateIndexMaturity($AT$2,AP1087,Trigger)</f>
        <v>46974</v>
      </c>
      <c r="AR1087" s="246">
        <f>_xll.qlIndexFixing($AT$1,AO1087,TRUE,_xll.ohTrigger(Trigger,Trigger1M))</f>
        <v>2.1408358639041225E-2</v>
      </c>
      <c r="AS1087" s="246">
        <f>IFERROR(_xll.qlIndexFixing($AT$2,AO1087,TRUE,_xll.ohTrigger(Trigger,Trigger1M)),#N/A)</f>
        <v>2.1205760456730616E-2</v>
      </c>
    </row>
    <row r="1088" spans="40:45" x14ac:dyDescent="0.2">
      <c r="AN1088" s="102" t="s">
        <v>83</v>
      </c>
      <c r="AO1088" s="101">
        <f>_xll.qlInterestRateIndexFixingDate($AT$2,AP1088,Trigger)</f>
        <v>46980</v>
      </c>
      <c r="AP1088" s="101">
        <f>_xll.qlCalendarAdvance(Calendar,AP1087,AN1088,"f",,Trigger)</f>
        <v>46980</v>
      </c>
      <c r="AQ1088" s="101">
        <f>_xll.qlInterestRateIndexMaturity($AT$2,AP1088,Trigger)</f>
        <v>46981</v>
      </c>
      <c r="AR1088" s="246">
        <f>_xll.qlIndexFixing($AT$1,AO1088,TRUE,_xll.ohTrigger(Trigger,Trigger1M))</f>
        <v>2.1409387403634739E-2</v>
      </c>
      <c r="AS1088" s="246">
        <f>IFERROR(_xll.qlIndexFixing($AT$2,AO1088,TRUE,_xll.ohTrigger(Trigger,Trigger1M)),#N/A)</f>
        <v>2.1209080798172408E-2</v>
      </c>
    </row>
    <row r="1089" spans="40:45" x14ac:dyDescent="0.2">
      <c r="AN1089" s="102" t="s">
        <v>83</v>
      </c>
      <c r="AO1089" s="101">
        <f>_xll.qlInterestRateIndexFixingDate($AT$2,AP1089,Trigger)</f>
        <v>46987</v>
      </c>
      <c r="AP1089" s="101">
        <f>_xll.qlCalendarAdvance(Calendar,AP1088,AN1089,"f",,Trigger)</f>
        <v>46987</v>
      </c>
      <c r="AQ1089" s="101">
        <f>_xll.qlInterestRateIndexMaturity($AT$2,AP1089,Trigger)</f>
        <v>46988</v>
      </c>
      <c r="AR1089" s="246">
        <f>_xll.qlIndexFixing($AT$1,AO1089,TRUE,_xll.ohTrigger(Trigger,Trigger1M))</f>
        <v>2.1410405003079447E-2</v>
      </c>
      <c r="AS1089" s="246">
        <f>IFERROR(_xll.qlIndexFixing($AT$2,AO1089,TRUE,_xll.ohTrigger(Trigger,Trigger1M)),#N/A)</f>
        <v>2.121220283136438E-2</v>
      </c>
    </row>
    <row r="1090" spans="40:45" x14ac:dyDescent="0.2">
      <c r="AN1090" s="102" t="s">
        <v>83</v>
      </c>
      <c r="AO1090" s="101">
        <f>_xll.qlInterestRateIndexFixingDate($AT$2,AP1090,Trigger)</f>
        <v>46994</v>
      </c>
      <c r="AP1090" s="101">
        <f>_xll.qlCalendarAdvance(Calendar,AP1089,AN1090,"f",,Trigger)</f>
        <v>46994</v>
      </c>
      <c r="AQ1090" s="101">
        <f>_xll.qlInterestRateIndexMaturity($AT$2,AP1090,Trigger)</f>
        <v>46995</v>
      </c>
      <c r="AR1090" s="246">
        <f>_xll.qlIndexFixing($AT$1,AO1090,TRUE,_xll.ohTrigger(Trigger,Trigger1M))</f>
        <v>2.1411411437375349E-2</v>
      </c>
      <c r="AS1090" s="246">
        <f>IFERROR(_xll.qlIndexFixing($AT$2,AO1090,TRUE,_xll.ohTrigger(Trigger,Trigger1M)),#N/A)</f>
        <v>2.1215126556306529E-2</v>
      </c>
    </row>
    <row r="1091" spans="40:45" x14ac:dyDescent="0.2">
      <c r="AN1091" s="102" t="s">
        <v>83</v>
      </c>
      <c r="AO1091" s="101">
        <f>_xll.qlInterestRateIndexFixingDate($AT$2,AP1091,Trigger)</f>
        <v>47001</v>
      </c>
      <c r="AP1091" s="101">
        <f>_xll.qlCalendarAdvance(Calendar,AP1090,AN1091,"f",,Trigger)</f>
        <v>47001</v>
      </c>
      <c r="AQ1091" s="101">
        <f>_xll.qlInterestRateIndexMaturity($AT$2,AP1091,Trigger)</f>
        <v>47002</v>
      </c>
      <c r="AR1091" s="246">
        <f>_xll.qlIndexFixing($AT$1,AO1091,TRUE,_xll.ohTrigger(Trigger,Trigger1M))</f>
        <v>2.1412406706522447E-2</v>
      </c>
      <c r="AS1091" s="246">
        <f>IFERROR(_xll.qlIndexFixing($AT$2,AO1091,TRUE,_xll.ohTrigger(Trigger,Trigger1M)),#N/A)</f>
        <v>2.1217851972998858E-2</v>
      </c>
    </row>
    <row r="1092" spans="40:45" x14ac:dyDescent="0.2">
      <c r="AN1092" s="102" t="s">
        <v>83</v>
      </c>
      <c r="AO1092" s="101">
        <f>_xll.qlInterestRateIndexFixingDate($AT$2,AP1092,Trigger)</f>
        <v>47008</v>
      </c>
      <c r="AP1092" s="101">
        <f>_xll.qlCalendarAdvance(Calendar,AP1091,AN1092,"f",,Trigger)</f>
        <v>47008</v>
      </c>
      <c r="AQ1092" s="101">
        <f>_xll.qlInterestRateIndexMaturity($AT$2,AP1092,Trigger)</f>
        <v>47009</v>
      </c>
      <c r="AR1092" s="246">
        <f>_xll.qlIndexFixing($AT$1,AO1092,TRUE,_xll.ohTrigger(Trigger,Trigger1M))</f>
        <v>2.1413390810440802E-2</v>
      </c>
      <c r="AS1092" s="246">
        <f>IFERROR(_xll.qlIndexFixing($AT$2,AO1092,TRUE,_xll.ohTrigger(Trigger,Trigger1M)),#N/A)</f>
        <v>2.1220379081521301E-2</v>
      </c>
    </row>
    <row r="1093" spans="40:45" x14ac:dyDescent="0.2">
      <c r="AN1093" s="102" t="s">
        <v>83</v>
      </c>
      <c r="AO1093" s="101">
        <f>_xll.qlInterestRateIndexFixingDate($AT$2,AP1093,Trigger)</f>
        <v>47015</v>
      </c>
      <c r="AP1093" s="101">
        <f>_xll.qlCalendarAdvance(Calendar,AP1092,AN1093,"f",,Trigger)</f>
        <v>47015</v>
      </c>
      <c r="AQ1093" s="101">
        <f>_xll.qlInterestRateIndexMaturity($AT$2,AP1093,Trigger)</f>
        <v>47016</v>
      </c>
      <c r="AR1093" s="246">
        <f>_xll.qlIndexFixing($AT$1,AO1093,TRUE,_xll.ohTrigger(Trigger,Trigger1M))</f>
        <v>2.1414363749210352E-2</v>
      </c>
      <c r="AS1093" s="246">
        <f>IFERROR(_xll.qlIndexFixing($AT$2,AO1093,TRUE,_xll.ohTrigger(Trigger,Trigger1M)),#N/A)</f>
        <v>2.1222707881793923E-2</v>
      </c>
    </row>
    <row r="1094" spans="40:45" x14ac:dyDescent="0.2">
      <c r="AN1094" s="102" t="s">
        <v>83</v>
      </c>
      <c r="AO1094" s="101">
        <f>_xll.qlInterestRateIndexFixingDate($AT$2,AP1094,Trigger)</f>
        <v>47022</v>
      </c>
      <c r="AP1094" s="101">
        <f>_xll.qlCalendarAdvance(Calendar,AP1093,AN1094,"f",,Trigger)</f>
        <v>47022</v>
      </c>
      <c r="AQ1094" s="101">
        <f>_xll.qlInterestRateIndexMaturity($AT$2,AP1094,Trigger)</f>
        <v>47023</v>
      </c>
      <c r="AR1094" s="246">
        <f>_xll.qlIndexFixing($AT$1,AO1094,TRUE,_xll.ohTrigger(Trigger,Trigger1M))</f>
        <v>2.1415325522751161E-2</v>
      </c>
      <c r="AS1094" s="246">
        <f>IFERROR(_xll.qlIndexFixing($AT$2,AO1094,TRUE,_xll.ohTrigger(Trigger,Trigger1M)),#N/A)</f>
        <v>2.1224838373816723E-2</v>
      </c>
    </row>
    <row r="1095" spans="40:45" x14ac:dyDescent="0.2">
      <c r="AN1095" s="102" t="s">
        <v>83</v>
      </c>
      <c r="AO1095" s="101">
        <f>_xll.qlInterestRateIndexFixingDate($AT$2,AP1095,Trigger)</f>
        <v>47029</v>
      </c>
      <c r="AP1095" s="101">
        <f>_xll.qlCalendarAdvance(Calendar,AP1094,AN1095,"f",,Trigger)</f>
        <v>47029</v>
      </c>
      <c r="AQ1095" s="101">
        <f>_xll.qlInterestRateIndexMaturity($AT$2,AP1095,Trigger)</f>
        <v>47030</v>
      </c>
      <c r="AR1095" s="246">
        <f>_xll.qlIndexFixing($AT$1,AO1095,TRUE,_xll.ohTrigger(Trigger,Trigger1M))</f>
        <v>2.1416276131143164E-2</v>
      </c>
      <c r="AS1095" s="246">
        <f>IFERROR(_xll.qlIndexFixing($AT$2,AO1095,TRUE,_xll.ohTrigger(Trigger,Trigger1M)),#N/A)</f>
        <v>2.1226770557509766E-2</v>
      </c>
    </row>
    <row r="1096" spans="40:45" x14ac:dyDescent="0.2">
      <c r="AN1096" s="102" t="s">
        <v>83</v>
      </c>
      <c r="AO1096" s="101">
        <f>_xll.qlInterestRateIndexFixingDate($AT$2,AP1096,Trigger)</f>
        <v>47036</v>
      </c>
      <c r="AP1096" s="101">
        <f>_xll.qlCalendarAdvance(Calendar,AP1095,AN1096,"f",,Trigger)</f>
        <v>47036</v>
      </c>
      <c r="AQ1096" s="101">
        <f>_xll.qlInterestRateIndexMaturity($AT$2,AP1096,Trigger)</f>
        <v>47037</v>
      </c>
      <c r="AR1096" s="246">
        <f>_xll.qlIndexFixing($AT$1,AO1096,TRUE,_xll.ohTrigger(Trigger,Trigger1M))</f>
        <v>2.1417215574386361E-2</v>
      </c>
      <c r="AS1096" s="246">
        <f>IFERROR(_xll.qlIndexFixing($AT$2,AO1096,TRUE,_xll.ohTrigger(Trigger,Trigger1M)),#N/A)</f>
        <v>2.1228504432952988E-2</v>
      </c>
    </row>
    <row r="1097" spans="40:45" x14ac:dyDescent="0.2">
      <c r="AN1097" s="102" t="s">
        <v>83</v>
      </c>
      <c r="AO1097" s="101">
        <f>_xll.qlInterestRateIndexFixingDate($AT$2,AP1097,Trigger)</f>
        <v>47043</v>
      </c>
      <c r="AP1097" s="101">
        <f>_xll.qlCalendarAdvance(Calendar,AP1096,AN1097,"f",,Trigger)</f>
        <v>47043</v>
      </c>
      <c r="AQ1097" s="101">
        <f>_xll.qlInterestRateIndexMaturity($AT$2,AP1097,Trigger)</f>
        <v>47044</v>
      </c>
      <c r="AR1097" s="246">
        <f>_xll.qlIndexFixing($AT$1,AO1097,TRUE,_xll.ohTrigger(Trigger,Trigger1M))</f>
        <v>2.1418143852480753E-2</v>
      </c>
      <c r="AS1097" s="246">
        <f>IFERROR(_xll.qlIndexFixing($AT$2,AO1097,TRUE,_xll.ohTrigger(Trigger,Trigger1M)),#N/A)</f>
        <v>2.1230040000226325E-2</v>
      </c>
    </row>
    <row r="1098" spans="40:45" x14ac:dyDescent="0.2">
      <c r="AN1098" s="102" t="s">
        <v>83</v>
      </c>
      <c r="AO1098" s="101">
        <f>_xll.qlInterestRateIndexFixingDate($AT$2,AP1098,Trigger)</f>
        <v>47050</v>
      </c>
      <c r="AP1098" s="101">
        <f>_xll.qlCalendarAdvance(Calendar,AP1097,AN1098,"f",,Trigger)</f>
        <v>47050</v>
      </c>
      <c r="AQ1098" s="101">
        <f>_xll.qlInterestRateIndexMaturity($AT$2,AP1098,Trigger)</f>
        <v>47051</v>
      </c>
      <c r="AR1098" s="246">
        <f>_xll.qlIndexFixing($AT$1,AO1098,TRUE,_xll.ohTrigger(Trigger,Trigger1M))</f>
        <v>2.1419060965346404E-2</v>
      </c>
      <c r="AS1098" s="246">
        <f>IFERROR(_xll.qlIndexFixing($AT$2,AO1098,TRUE,_xll.ohTrigger(Trigger,Trigger1M)),#N/A)</f>
        <v>2.1231377259169903E-2</v>
      </c>
    </row>
    <row r="1099" spans="40:45" x14ac:dyDescent="0.2">
      <c r="AN1099" s="102" t="s">
        <v>83</v>
      </c>
      <c r="AO1099" s="101">
        <f>_xll.qlInterestRateIndexFixingDate($AT$2,AP1099,Trigger)</f>
        <v>47057</v>
      </c>
      <c r="AP1099" s="101">
        <f>_xll.qlCalendarAdvance(Calendar,AP1098,AN1099,"f",,Trigger)</f>
        <v>47057</v>
      </c>
      <c r="AQ1099" s="101">
        <f>_xll.qlInterestRateIndexMaturity($AT$2,AP1099,Trigger)</f>
        <v>47058</v>
      </c>
      <c r="AR1099" s="246">
        <f>_xll.qlIndexFixing($AT$1,AO1099,TRUE,_xll.ohTrigger(Trigger,Trigger1M))</f>
        <v>2.1419966913063249E-2</v>
      </c>
      <c r="AS1099" s="246">
        <f>IFERROR(_xll.qlIndexFixing($AT$2,AO1099,TRUE,_xll.ohTrigger(Trigger,Trigger1M)),#N/A)</f>
        <v>2.1232516209863661E-2</v>
      </c>
    </row>
    <row r="1100" spans="40:45" x14ac:dyDescent="0.2">
      <c r="AN1100" s="102" t="s">
        <v>83</v>
      </c>
      <c r="AO1100" s="101">
        <f>_xll.qlInterestRateIndexFixingDate($AT$2,AP1100,Trigger)</f>
        <v>47064</v>
      </c>
      <c r="AP1100" s="101">
        <f>_xll.qlCalendarAdvance(Calendar,AP1099,AN1100,"f",,Trigger)</f>
        <v>47064</v>
      </c>
      <c r="AQ1100" s="101">
        <f>_xll.qlInterestRateIndexMaturity($AT$2,AP1100,Trigger)</f>
        <v>47065</v>
      </c>
      <c r="AR1100" s="246">
        <f>_xll.qlIndexFixing($AT$1,AO1100,TRUE,_xll.ohTrigger(Trigger,Trigger1M))</f>
        <v>2.1420861695631288E-2</v>
      </c>
      <c r="AS1100" s="246">
        <f>IFERROR(_xll.qlIndexFixing($AT$2,AO1100,TRUE,_xll.ohTrigger(Trigger,Trigger1M)),#N/A)</f>
        <v>2.1233456852307597E-2</v>
      </c>
    </row>
    <row r="1101" spans="40:45" x14ac:dyDescent="0.2">
      <c r="AN1101" s="102" t="s">
        <v>83</v>
      </c>
      <c r="AO1101" s="101">
        <f>_xll.qlInterestRateIndexFixingDate($AT$2,AP1101,Trigger)</f>
        <v>47071</v>
      </c>
      <c r="AP1101" s="101">
        <f>_xll.qlCalendarAdvance(Calendar,AP1100,AN1101,"f",,Trigger)</f>
        <v>47071</v>
      </c>
      <c r="AQ1101" s="101">
        <f>_xll.qlInterestRateIndexMaturity($AT$2,AP1101,Trigger)</f>
        <v>47072</v>
      </c>
      <c r="AR1101" s="246">
        <f>_xll.qlIndexFixing($AT$1,AO1101,TRUE,_xll.ohTrigger(Trigger,Trigger1M))</f>
        <v>2.1421745312970586E-2</v>
      </c>
      <c r="AS1101" s="246">
        <f>IFERROR(_xll.qlIndexFixing($AT$2,AO1101,TRUE,_xll.ohTrigger(Trigger,Trigger1M)),#N/A)</f>
        <v>2.1234199186501712E-2</v>
      </c>
    </row>
    <row r="1102" spans="40:45" x14ac:dyDescent="0.2">
      <c r="AN1102" s="102" t="s">
        <v>83</v>
      </c>
      <c r="AO1102" s="101">
        <f>_xll.qlInterestRateIndexFixingDate($AT$2,AP1102,Trigger)</f>
        <v>47078</v>
      </c>
      <c r="AP1102" s="101">
        <f>_xll.qlCalendarAdvance(Calendar,AP1101,AN1102,"f",,Trigger)</f>
        <v>47078</v>
      </c>
      <c r="AQ1102" s="101">
        <f>_xll.qlInterestRateIndexMaturity($AT$2,AP1102,Trigger)</f>
        <v>47079</v>
      </c>
      <c r="AR1102" s="246">
        <f>_xll.qlIndexFixing($AT$1,AO1102,TRUE,_xll.ohTrigger(Trigger,Trigger1M))</f>
        <v>2.1422617765161078E-2</v>
      </c>
      <c r="AS1102" s="246">
        <f>IFERROR(_xll.qlIndexFixing($AT$2,AO1102,TRUE,_xll.ohTrigger(Trigger,Trigger1M)),#N/A)</f>
        <v>2.1234743212446006E-2</v>
      </c>
    </row>
    <row r="1103" spans="40:45" x14ac:dyDescent="0.2">
      <c r="AN1103" s="102" t="s">
        <v>83</v>
      </c>
      <c r="AO1103" s="101">
        <f>_xll.qlInterestRateIndexFixingDate($AT$2,AP1103,Trigger)</f>
        <v>47085</v>
      </c>
      <c r="AP1103" s="101">
        <f>_xll.qlCalendarAdvance(Calendar,AP1102,AN1103,"f",,Trigger)</f>
        <v>47085</v>
      </c>
      <c r="AQ1103" s="101">
        <f>_xll.qlInterestRateIndexMaturity($AT$2,AP1103,Trigger)</f>
        <v>47086</v>
      </c>
      <c r="AR1103" s="246">
        <f>_xll.qlIndexFixing($AT$1,AO1103,TRUE,_xll.ohTrigger(Trigger,Trigger1M))</f>
        <v>2.1423479052202765E-2</v>
      </c>
      <c r="AS1103" s="246">
        <f>IFERROR(_xll.qlIndexFixing($AT$2,AO1103,TRUE,_xll.ohTrigger(Trigger,Trigger1M)),#N/A)</f>
        <v>2.1235088930060542E-2</v>
      </c>
    </row>
    <row r="1104" spans="40:45" x14ac:dyDescent="0.2">
      <c r="AN1104" s="102" t="s">
        <v>83</v>
      </c>
      <c r="AO1104" s="101">
        <f>_xll.qlInterestRateIndexFixingDate($AT$2,AP1104,Trigger)</f>
        <v>47092</v>
      </c>
      <c r="AP1104" s="101">
        <f>_xll.qlCalendarAdvance(Calendar,AP1103,AN1104,"f",,Trigger)</f>
        <v>47092</v>
      </c>
      <c r="AQ1104" s="101">
        <f>_xll.qlInterestRateIndexMaturity($AT$2,AP1104,Trigger)</f>
        <v>47093</v>
      </c>
      <c r="AR1104" s="246">
        <f>_xll.qlIndexFixing($AT$1,AO1104,TRUE,_xll.ohTrigger(Trigger,Trigger1M))</f>
        <v>2.142432917401571E-2</v>
      </c>
      <c r="AS1104" s="246">
        <f>IFERROR(_xll.qlIndexFixing($AT$2,AO1104,TRUE,_xll.ohTrigger(Trigger,Trigger1M)),#N/A)</f>
        <v>2.1235236339425256E-2</v>
      </c>
    </row>
    <row r="1105" spans="40:45" x14ac:dyDescent="0.2">
      <c r="AN1105" s="102" t="s">
        <v>83</v>
      </c>
      <c r="AO1105" s="101">
        <f>_xll.qlInterestRateIndexFixingDate($AT$2,AP1105,Trigger)</f>
        <v>47099</v>
      </c>
      <c r="AP1105" s="101">
        <f>_xll.qlCalendarAdvance(Calendar,AP1104,AN1105,"f",,Trigger)</f>
        <v>47099</v>
      </c>
      <c r="AQ1105" s="101">
        <f>_xll.qlInterestRateIndexMaturity($AT$2,AP1105,Trigger)</f>
        <v>47100</v>
      </c>
      <c r="AR1105" s="246">
        <f>_xll.qlIndexFixing($AT$1,AO1105,TRUE,_xll.ohTrigger(Trigger,Trigger1M))</f>
        <v>2.1425168130759786E-2</v>
      </c>
      <c r="AS1105" s="246">
        <f>IFERROR(_xll.qlIndexFixing($AT$2,AO1105,TRUE,_xll.ohTrigger(Trigger,Trigger1M)),#N/A)</f>
        <v>2.123518544054015E-2</v>
      </c>
    </row>
    <row r="1106" spans="40:45" x14ac:dyDescent="0.2">
      <c r="AN1106" s="102" t="s">
        <v>83</v>
      </c>
      <c r="AO1106" s="101">
        <f>_xll.qlInterestRateIndexFixingDate($AT$2,AP1106,Trigger)</f>
        <v>47106</v>
      </c>
      <c r="AP1106" s="101">
        <f>_xll.qlCalendarAdvance(Calendar,AP1105,AN1106,"f",,Trigger)</f>
        <v>47106</v>
      </c>
      <c r="AQ1106" s="101">
        <f>_xll.qlInterestRateIndexMaturity($AT$2,AP1106,Trigger)</f>
        <v>47107</v>
      </c>
      <c r="AR1106" s="246">
        <f>_xll.qlIndexFixing($AT$1,AO1106,TRUE,_xll.ohTrigger(Trigger,Trigger1M))</f>
        <v>2.1425995922195185E-2</v>
      </c>
      <c r="AS1106" s="246">
        <f>IFERROR(_xll.qlIndexFixing($AT$2,AO1106,TRUE,_xll.ohTrigger(Trigger,Trigger1M)),#N/A)</f>
        <v>2.1234936233405222E-2</v>
      </c>
    </row>
    <row r="1107" spans="40:45" x14ac:dyDescent="0.2">
      <c r="AN1107" s="102" t="s">
        <v>83</v>
      </c>
      <c r="AO1107" s="101">
        <f>_xll.qlInterestRateIndexFixingDate($AT$2,AP1107,Trigger)</f>
        <v>47114</v>
      </c>
      <c r="AP1107" s="101">
        <f>_xll.qlCalendarAdvance(Calendar,AP1106,AN1107,"f",,Trigger)</f>
        <v>47114</v>
      </c>
      <c r="AQ1107" s="101">
        <f>_xll.qlInterestRateIndexMaturity($AT$2,AP1107,Trigger)</f>
        <v>47115</v>
      </c>
      <c r="AR1107" s="246">
        <f>_xll.qlIndexFixing($AT$1,AO1107,TRUE,_xll.ohTrigger(Trigger,Trigger1M))</f>
        <v>2.142692829797177E-2</v>
      </c>
      <c r="AS1107" s="246">
        <f>IFERROR(_xll.qlIndexFixing($AT$2,AO1107,TRUE,_xll.ohTrigger(Trigger,Trigger1M)),#N/A)</f>
        <v>2.1234408598749255E-2</v>
      </c>
    </row>
    <row r="1108" spans="40:45" x14ac:dyDescent="0.2">
      <c r="AN1108" s="102" t="s">
        <v>83</v>
      </c>
      <c r="AO1108" s="101">
        <f>_xll.qlInterestRateIndexFixingDate($AT$2,AP1108,Trigger)</f>
        <v>47121</v>
      </c>
      <c r="AP1108" s="101">
        <f>_xll.qlCalendarAdvance(Calendar,AP1107,AN1108,"f",,Trigger)</f>
        <v>47121</v>
      </c>
      <c r="AQ1108" s="101">
        <f>_xll.qlInterestRateIndexMaturity($AT$2,AP1108,Trigger)</f>
        <v>47122</v>
      </c>
      <c r="AR1108" s="246">
        <f>_xll.qlIndexFixing($AT$1,AO1108,TRUE,_xll.ohTrigger(Trigger,Trigger1M))</f>
        <v>2.1427732164145397E-2</v>
      </c>
      <c r="AS1108" s="246">
        <f>IFERROR(_xll.qlIndexFixing($AT$2,AO1108,TRUE,_xll.ohTrigger(Trigger,Trigger1M)),#N/A)</f>
        <v>2.1233734445216257E-2</v>
      </c>
    </row>
    <row r="1109" spans="40:45" x14ac:dyDescent="0.2">
      <c r="AN1109" s="102" t="s">
        <v>83</v>
      </c>
      <c r="AO1109" s="101">
        <f>_xll.qlInterestRateIndexFixingDate($AT$2,AP1109,Trigger)</f>
        <v>47128</v>
      </c>
      <c r="AP1109" s="101">
        <f>_xll.qlCalendarAdvance(Calendar,AP1108,AN1109,"f",,Trigger)</f>
        <v>47128</v>
      </c>
      <c r="AQ1109" s="101">
        <f>_xll.qlInterestRateIndexMaturity($AT$2,AP1109,Trigger)</f>
        <v>47129</v>
      </c>
      <c r="AR1109" s="246">
        <f>_xll.qlIndexFixing($AT$1,AO1109,TRUE,_xll.ohTrigger(Trigger,Trigger1M))</f>
        <v>2.1428524865090282E-2</v>
      </c>
      <c r="AS1109" s="246">
        <f>IFERROR(_xll.qlIndexFixing($AT$2,AO1109,TRUE,_xll.ohTrigger(Trigger,Trigger1M)),#N/A)</f>
        <v>2.123286198359331E-2</v>
      </c>
    </row>
    <row r="1110" spans="40:45" x14ac:dyDescent="0.2">
      <c r="AN1110" s="102" t="s">
        <v>83</v>
      </c>
      <c r="AO1110" s="101">
        <f>_xll.qlInterestRateIndexFixingDate($AT$2,AP1110,Trigger)</f>
        <v>47135</v>
      </c>
      <c r="AP1110" s="101">
        <f>_xll.qlCalendarAdvance(Calendar,AP1109,AN1110,"f",,Trigger)</f>
        <v>47135</v>
      </c>
      <c r="AQ1110" s="101">
        <f>_xll.qlInterestRateIndexMaturity($AT$2,AP1110,Trigger)</f>
        <v>47136</v>
      </c>
      <c r="AR1110" s="246">
        <f>_xll.qlIndexFixing($AT$1,AO1110,TRUE,_xll.ohTrigger(Trigger,Trigger1M))</f>
        <v>2.1429306400886361E-2</v>
      </c>
      <c r="AS1110" s="246">
        <f>IFERROR(_xll.qlIndexFixing($AT$2,AO1110,TRUE,_xll.ohTrigger(Trigger,Trigger1M)),#N/A)</f>
        <v>2.1231791213560669E-2</v>
      </c>
    </row>
    <row r="1111" spans="40:45" x14ac:dyDescent="0.2">
      <c r="AN1111" s="102" t="s">
        <v>83</v>
      </c>
      <c r="AO1111" s="101">
        <f>_xll.qlInterestRateIndexFixingDate($AT$2,AP1111,Trigger)</f>
        <v>47142</v>
      </c>
      <c r="AP1111" s="101">
        <f>_xll.qlCalendarAdvance(Calendar,AP1110,AN1111,"f",,Trigger)</f>
        <v>47142</v>
      </c>
      <c r="AQ1111" s="101">
        <f>_xll.qlInterestRateIndexMaturity($AT$2,AP1111,Trigger)</f>
        <v>47143</v>
      </c>
      <c r="AR1111" s="246">
        <f>_xll.qlIndexFixing($AT$1,AO1111,TRUE,_xll.ohTrigger(Trigger,Trigger1M))</f>
        <v>2.1430076771453699E-2</v>
      </c>
      <c r="AS1111" s="246">
        <f>IFERROR(_xll.qlIndexFixing($AT$2,AO1111,TRUE,_xll.ohTrigger(Trigger,Trigger1M)),#N/A)</f>
        <v>2.1230522135278207E-2</v>
      </c>
    </row>
    <row r="1112" spans="40:45" x14ac:dyDescent="0.2">
      <c r="AN1112" s="102" t="s">
        <v>83</v>
      </c>
      <c r="AO1112" s="101">
        <f>_xll.qlInterestRateIndexFixingDate($AT$2,AP1112,Trigger)</f>
        <v>47149</v>
      </c>
      <c r="AP1112" s="101">
        <f>_xll.qlCalendarAdvance(Calendar,AP1111,AN1112,"f",,Trigger)</f>
        <v>47149</v>
      </c>
      <c r="AQ1112" s="101">
        <f>_xll.qlInterestRateIndexMaturity($AT$2,AP1112,Trigger)</f>
        <v>47150</v>
      </c>
      <c r="AR1112" s="246">
        <f>_xll.qlIndexFixing($AT$1,AO1112,TRUE,_xll.ohTrigger(Trigger,Trigger1M))</f>
        <v>2.1430835976952167E-2</v>
      </c>
      <c r="AS1112" s="246">
        <f>IFERROR(_xll.qlIndexFixing($AT$2,AO1112,TRUE,_xll.ohTrigger(Trigger,Trigger1M)),#N/A)</f>
        <v>2.122905474882586E-2</v>
      </c>
    </row>
    <row r="1113" spans="40:45" x14ac:dyDescent="0.2">
      <c r="AN1113" s="102" t="s">
        <v>83</v>
      </c>
      <c r="AO1113" s="101">
        <f>_xll.qlInterestRateIndexFixingDate($AT$2,AP1113,Trigger)</f>
        <v>47156</v>
      </c>
      <c r="AP1113" s="101">
        <f>_xll.qlCalendarAdvance(Calendar,AP1112,AN1113,"f",,Trigger)</f>
        <v>47156</v>
      </c>
      <c r="AQ1113" s="101">
        <f>_xll.qlInterestRateIndexMaturity($AT$2,AP1113,Trigger)</f>
        <v>47157</v>
      </c>
      <c r="AR1113" s="246">
        <f>_xll.qlIndexFixing($AT$1,AO1113,TRUE,_xll.ohTrigger(Trigger,Trigger1M))</f>
        <v>2.1431584017141958E-2</v>
      </c>
      <c r="AS1113" s="246">
        <f>IFERROR(_xll.qlIndexFixing($AT$2,AO1113,TRUE,_xll.ohTrigger(Trigger,Trigger1M)),#N/A)</f>
        <v>2.1227389053963819E-2</v>
      </c>
    </row>
    <row r="1114" spans="40:45" x14ac:dyDescent="0.2">
      <c r="AN1114" s="102" t="s">
        <v>83</v>
      </c>
      <c r="AO1114" s="101">
        <f>_xll.qlInterestRateIndexFixingDate($AT$2,AP1114,Trigger)</f>
        <v>47163</v>
      </c>
      <c r="AP1114" s="101">
        <f>_xll.qlCalendarAdvance(Calendar,AP1113,AN1114,"f",,Trigger)</f>
        <v>47163</v>
      </c>
      <c r="AQ1114" s="101">
        <f>_xll.qlInterestRateIndexMaturity($AT$2,AP1114,Trigger)</f>
        <v>47164</v>
      </c>
      <c r="AR1114" s="246">
        <f>_xll.qlIndexFixing($AT$1,AO1114,TRUE,_xll.ohTrigger(Trigger,Trigger1M))</f>
        <v>2.1432320892182943E-2</v>
      </c>
      <c r="AS1114" s="246">
        <f>IFERROR(_xll.qlIndexFixing($AT$2,AO1114,TRUE,_xll.ohTrigger(Trigger,Trigger1M)),#N/A)</f>
        <v>2.1225525051011829E-2</v>
      </c>
    </row>
    <row r="1115" spans="40:45" x14ac:dyDescent="0.2">
      <c r="AN1115" s="102" t="s">
        <v>83</v>
      </c>
      <c r="AO1115" s="101">
        <f>_xll.qlInterestRateIndexFixingDate($AT$2,AP1115,Trigger)</f>
        <v>47170</v>
      </c>
      <c r="AP1115" s="101">
        <f>_xll.qlCalendarAdvance(Calendar,AP1114,AN1115,"f",,Trigger)</f>
        <v>47170</v>
      </c>
      <c r="AQ1115" s="101">
        <f>_xll.qlInterestRateIndexMaturity($AT$2,AP1115,Trigger)</f>
        <v>47171</v>
      </c>
      <c r="AR1115" s="246">
        <f>_xll.qlIndexFixing($AT$1,AO1115,TRUE,_xll.ohTrigger(Trigger,Trigger1M))</f>
        <v>2.1433046602155059E-2</v>
      </c>
      <c r="AS1115" s="246">
        <f>IFERROR(_xll.qlIndexFixing($AT$2,AO1115,TRUE,_xll.ohTrigger(Trigger,Trigger1M)),#N/A)</f>
        <v>2.1223462739730081E-2</v>
      </c>
    </row>
    <row r="1116" spans="40:45" x14ac:dyDescent="0.2">
      <c r="AN1116" s="102" t="s">
        <v>83</v>
      </c>
      <c r="AO1116" s="101">
        <f>_xll.qlInterestRateIndexFixingDate($AT$2,AP1116,Trigger)</f>
        <v>47177</v>
      </c>
      <c r="AP1116" s="101">
        <f>_xll.qlCalendarAdvance(Calendar,AP1115,AN1116,"f",,Trigger)</f>
        <v>47177</v>
      </c>
      <c r="AQ1116" s="101">
        <f>_xll.qlInterestRateIndexMaturity($AT$2,AP1116,Trigger)</f>
        <v>47178</v>
      </c>
      <c r="AR1116" s="246">
        <f>_xll.qlIndexFixing($AT$1,AO1116,TRUE,_xll.ohTrigger(Trigger,Trigger1M))</f>
        <v>2.1433761146818497E-2</v>
      </c>
      <c r="AS1116" s="246">
        <f>IFERROR(_xll.qlIndexFixing($AT$2,AO1116,TRUE,_xll.ohTrigger(Trigger,Trigger1M)),#N/A)</f>
        <v>2.1221202120118576E-2</v>
      </c>
    </row>
    <row r="1117" spans="40:45" x14ac:dyDescent="0.2">
      <c r="AN1117" s="102" t="s">
        <v>83</v>
      </c>
      <c r="AO1117" s="101">
        <f>_xll.qlInterestRateIndexFixingDate($AT$2,AP1117,Trigger)</f>
        <v>47184</v>
      </c>
      <c r="AP1117" s="101">
        <f>_xll.qlCalendarAdvance(Calendar,AP1116,AN1117,"f",,Trigger)</f>
        <v>47184</v>
      </c>
      <c r="AQ1117" s="101">
        <f>_xll.qlInterestRateIndexMaturity($AT$2,AP1117,Trigger)</f>
        <v>47185</v>
      </c>
      <c r="AR1117" s="246">
        <f>_xll.qlIndexFixing($AT$1,AO1117,TRUE,_xll.ohTrigger(Trigger,Trigger1M))</f>
        <v>2.1434464526413066E-2</v>
      </c>
      <c r="AS1117" s="246">
        <f>IFERROR(_xll.qlIndexFixing($AT$2,AO1117,TRUE,_xll.ohTrigger(Trigger,Trigger1M)),#N/A)</f>
        <v>2.1218743192337186E-2</v>
      </c>
    </row>
    <row r="1118" spans="40:45" x14ac:dyDescent="0.2">
      <c r="AN1118" s="102" t="s">
        <v>83</v>
      </c>
      <c r="AO1118" s="101">
        <f>_xll.qlInterestRateIndexFixingDate($AT$2,AP1118,Trigger)</f>
        <v>47191</v>
      </c>
      <c r="AP1118" s="101">
        <f>_xll.qlCalendarAdvance(Calendar,AP1117,AN1118,"f",,Trigger)</f>
        <v>47191</v>
      </c>
      <c r="AQ1118" s="101">
        <f>_xll.qlInterestRateIndexMaturity($AT$2,AP1118,Trigger)</f>
        <v>47192</v>
      </c>
      <c r="AR1118" s="246">
        <f>_xll.qlIndexFixing($AT$1,AO1118,TRUE,_xll.ohTrigger(Trigger,Trigger1M))</f>
        <v>2.1435156740778893E-2</v>
      </c>
      <c r="AS1118" s="246">
        <f>IFERROR(_xll.qlIndexFixing($AT$2,AO1118,TRUE,_xll.ohTrigger(Trigger,Trigger1M)),#N/A)</f>
        <v>2.1216085956385911E-2</v>
      </c>
    </row>
    <row r="1119" spans="40:45" x14ac:dyDescent="0.2">
      <c r="AN1119" s="102" t="s">
        <v>83</v>
      </c>
      <c r="AO1119" s="101">
        <f>_xll.qlInterestRateIndexFixingDate($AT$2,AP1119,Trigger)</f>
        <v>47198</v>
      </c>
      <c r="AP1119" s="101">
        <f>_xll.qlCalendarAdvance(Calendar,AP1118,AN1119,"f",,Trigger)</f>
        <v>47198</v>
      </c>
      <c r="AQ1119" s="101">
        <f>_xll.qlInterestRateIndexMaturity($AT$2,AP1119,Trigger)</f>
        <v>47199</v>
      </c>
      <c r="AR1119" s="246">
        <f>_xll.qlIndexFixing($AT$1,AO1119,TRUE,_xll.ohTrigger(Trigger,Trigger1M))</f>
        <v>2.1435837789995915E-2</v>
      </c>
      <c r="AS1119" s="246">
        <f>IFERROR(_xll.qlIndexFixing($AT$2,AO1119,TRUE,_xll.ohTrigger(Trigger,Trigger1M)),#N/A)</f>
        <v>2.1213230412104878E-2</v>
      </c>
    </row>
    <row r="1120" spans="40:45" x14ac:dyDescent="0.2">
      <c r="AN1120" s="102" t="s">
        <v>83</v>
      </c>
      <c r="AO1120" s="101">
        <f>_xll.qlInterestRateIndexFixingDate($AT$2,AP1120,Trigger)</f>
        <v>47205</v>
      </c>
      <c r="AP1120" s="101">
        <f>_xll.qlCalendarAdvance(Calendar,AP1119,AN1120,"f",,Trigger)</f>
        <v>47205</v>
      </c>
      <c r="AQ1120" s="101">
        <f>_xll.qlInterestRateIndexMaturity($AT$2,AP1120,Trigger)</f>
        <v>47206</v>
      </c>
      <c r="AR1120" s="246">
        <f>_xll.qlIndexFixing($AT$1,AO1120,TRUE,_xll.ohTrigger(Trigger,Trigger1M))</f>
        <v>2.1436507673984195E-2</v>
      </c>
      <c r="AS1120" s="246">
        <f>IFERROR(_xll.qlIndexFixing($AT$2,AO1120,TRUE,_xll.ohTrigger(Trigger,Trigger1M)),#N/A)</f>
        <v>2.1210176559653959E-2</v>
      </c>
    </row>
    <row r="1121" spans="40:45" x14ac:dyDescent="0.2">
      <c r="AN1121" s="102" t="s">
        <v>83</v>
      </c>
      <c r="AO1121" s="101">
        <f>_xll.qlInterestRateIndexFixingDate($AT$2,AP1121,Trigger)</f>
        <v>47212</v>
      </c>
      <c r="AP1121" s="101">
        <f>_xll.qlCalendarAdvance(Calendar,AP1120,AN1121,"f",,Trigger)</f>
        <v>47212</v>
      </c>
      <c r="AQ1121" s="101">
        <f>_xll.qlInterestRateIndexMaturity($AT$2,AP1121,Trigger)</f>
        <v>47213</v>
      </c>
      <c r="AR1121" s="246">
        <f>_xll.qlIndexFixing($AT$1,AO1121,TRUE,_xll.ohTrigger(Trigger,Trigger1M))</f>
        <v>2.143716639282367E-2</v>
      </c>
      <c r="AS1121" s="246">
        <f>IFERROR(_xll.qlIndexFixing($AT$2,AO1121,TRUE,_xll.ohTrigger(Trigger,Trigger1M)),#N/A)</f>
        <v>2.1206924398873284E-2</v>
      </c>
    </row>
    <row r="1122" spans="40:45" x14ac:dyDescent="0.2">
      <c r="AN1122" s="102" t="s">
        <v>83</v>
      </c>
      <c r="AO1122" s="101">
        <f>_xll.qlInterestRateIndexFixingDate($AT$2,AP1122,Trigger)</f>
        <v>47219</v>
      </c>
      <c r="AP1122" s="101">
        <f>_xll.qlCalendarAdvance(Calendar,AP1121,AN1122,"f",,Trigger)</f>
        <v>47219</v>
      </c>
      <c r="AQ1122" s="101">
        <f>_xll.qlInterestRateIndexMaturity($AT$2,AP1122,Trigger)</f>
        <v>47220</v>
      </c>
      <c r="AR1122" s="246">
        <f>_xll.qlIndexFixing($AT$1,AO1122,TRUE,_xll.ohTrigger(Trigger,Trigger1M))</f>
        <v>2.1437813946514339E-2</v>
      </c>
      <c r="AS1122" s="246">
        <f>IFERROR(_xll.qlIndexFixing($AT$2,AO1122,TRUE,_xll.ohTrigger(Trigger,Trigger1M)),#N/A)</f>
        <v>2.1203473929922723E-2</v>
      </c>
    </row>
    <row r="1123" spans="40:45" x14ac:dyDescent="0.2">
      <c r="AN1123" s="102" t="s">
        <v>83</v>
      </c>
      <c r="AO1123" s="101">
        <f>_xll.qlInterestRateIndexFixingDate($AT$2,AP1123,Trigger)</f>
        <v>47226</v>
      </c>
      <c r="AP1123" s="101">
        <f>_xll.qlCalendarAdvance(Calendar,AP1122,AN1123,"f",,Trigger)</f>
        <v>47226</v>
      </c>
      <c r="AQ1123" s="101">
        <f>_xll.qlInterestRateIndexMaturity($AT$2,AP1123,Trigger)</f>
        <v>47227</v>
      </c>
      <c r="AR1123" s="246">
        <f>_xll.qlIndexFixing($AT$1,AO1123,TRUE,_xll.ohTrigger(Trigger,Trigger1M))</f>
        <v>2.1438450335056203E-2</v>
      </c>
      <c r="AS1123" s="246">
        <f>IFERROR(_xll.qlIndexFixing($AT$2,AO1123,TRUE,_xll.ohTrigger(Trigger,Trigger1M)),#N/A)</f>
        <v>2.1199825152802276E-2</v>
      </c>
    </row>
    <row r="1124" spans="40:45" x14ac:dyDescent="0.2">
      <c r="AN1124" s="102" t="s">
        <v>83</v>
      </c>
      <c r="AO1124" s="101">
        <f>_xll.qlInterestRateIndexFixingDate($AT$2,AP1124,Trigger)</f>
        <v>47233</v>
      </c>
      <c r="AP1124" s="101">
        <f>_xll.qlCalendarAdvance(Calendar,AP1123,AN1124,"f",,Trigger)</f>
        <v>47233</v>
      </c>
      <c r="AQ1124" s="101">
        <f>_xll.qlInterestRateIndexMaturity($AT$2,AP1124,Trigger)</f>
        <v>47234</v>
      </c>
      <c r="AR1124" s="246">
        <f>_xll.qlIndexFixing($AT$1,AO1124,TRUE,_xll.ohTrigger(Trigger,Trigger1M))</f>
        <v>2.1439075558369325E-2</v>
      </c>
      <c r="AS1124" s="246">
        <f>IFERROR(_xll.qlIndexFixing($AT$2,AO1124,TRUE,_xll.ohTrigger(Trigger,Trigger1M)),#N/A)</f>
        <v>2.1195978067432009E-2</v>
      </c>
    </row>
    <row r="1125" spans="40:45" x14ac:dyDescent="0.2">
      <c r="AN1125" s="102" t="s">
        <v>83</v>
      </c>
      <c r="AO1125" s="101">
        <f>_xll.qlInterestRateIndexFixingDate($AT$2,AP1125,Trigger)</f>
        <v>47240</v>
      </c>
      <c r="AP1125" s="101">
        <f>_xll.qlCalendarAdvance(Calendar,AP1124,AN1125,"f",,Trigger)</f>
        <v>47240</v>
      </c>
      <c r="AQ1125" s="101">
        <f>_xll.qlInterestRateIndexMaturity($AT$2,AP1125,Trigger)</f>
        <v>47241</v>
      </c>
      <c r="AR1125" s="246">
        <f>_xll.qlIndexFixing($AT$1,AO1125,TRUE,_xll.ohTrigger(Trigger,Trigger1M))</f>
        <v>2.1439689616453705E-2</v>
      </c>
      <c r="AS1125" s="246">
        <f>IFERROR(_xll.qlIndexFixing($AT$2,AO1125,TRUE,_xll.ohTrigger(Trigger,Trigger1M)),#N/A)</f>
        <v>2.1191932673891856E-2</v>
      </c>
    </row>
    <row r="1126" spans="40:45" x14ac:dyDescent="0.2">
      <c r="AN1126" s="102" t="s">
        <v>83</v>
      </c>
      <c r="AO1126" s="101">
        <f>_xll.qlInterestRateIndexFixingDate($AT$2,AP1126,Trigger)</f>
        <v>47247</v>
      </c>
      <c r="AP1126" s="101">
        <f>_xll.qlCalendarAdvance(Calendar,AP1125,AN1126,"f",,Trigger)</f>
        <v>47247</v>
      </c>
      <c r="AQ1126" s="101">
        <f>_xll.qlInterestRateIndexMaturity($AT$2,AP1126,Trigger)</f>
        <v>47248</v>
      </c>
      <c r="AR1126" s="246">
        <f>_xll.qlIndexFixing($AT$1,AO1126,TRUE,_xll.ohTrigger(Trigger,Trigger1M))</f>
        <v>2.1440292509469216E-2</v>
      </c>
      <c r="AS1126" s="246">
        <f>IFERROR(_xll.qlIndexFixing($AT$2,AO1126,TRUE,_xll.ohTrigger(Trigger,Trigger1M)),#N/A)</f>
        <v>2.1187688972101881E-2</v>
      </c>
    </row>
    <row r="1127" spans="40:45" x14ac:dyDescent="0.2">
      <c r="AN1127" s="102" t="s">
        <v>83</v>
      </c>
      <c r="AO1127" s="101">
        <f>_xll.qlInterestRateIndexFixingDate($AT$2,AP1127,Trigger)</f>
        <v>47254</v>
      </c>
      <c r="AP1127" s="101">
        <f>_xll.qlCalendarAdvance(Calendar,AP1126,AN1127,"f",,Trigger)</f>
        <v>47254</v>
      </c>
      <c r="AQ1127" s="101">
        <f>_xll.qlInterestRateIndexMaturity($AT$2,AP1127,Trigger)</f>
        <v>47255</v>
      </c>
      <c r="AR1127" s="246">
        <f>_xll.qlIndexFixing($AT$1,AO1127,TRUE,_xll.ohTrigger(Trigger,Trigger1M))</f>
        <v>2.1440884237255986E-2</v>
      </c>
      <c r="AS1127" s="246">
        <f>IFERROR(_xll.qlIndexFixing($AT$2,AO1127,TRUE,_xll.ohTrigger(Trigger,Trigger1M)),#N/A)</f>
        <v>2.1183246962062086E-2</v>
      </c>
    </row>
    <row r="1128" spans="40:45" x14ac:dyDescent="0.2">
      <c r="AN1128" s="102" t="s">
        <v>83</v>
      </c>
      <c r="AO1128" s="101">
        <f>_xll.qlInterestRateIndexFixingDate($AT$2,AP1128,Trigger)</f>
        <v>47261</v>
      </c>
      <c r="AP1128" s="101">
        <f>_xll.qlCalendarAdvance(Calendar,AP1127,AN1128,"f",,Trigger)</f>
        <v>47261</v>
      </c>
      <c r="AQ1128" s="101">
        <f>_xll.qlInterestRateIndexMaturity($AT$2,AP1128,Trigger)</f>
        <v>47262</v>
      </c>
      <c r="AR1128" s="246">
        <f>_xll.qlIndexFixing($AT$1,AO1128,TRUE,_xll.ohTrigger(Trigger,Trigger1M))</f>
        <v>2.144146479989395E-2</v>
      </c>
      <c r="AS1128" s="246">
        <f>IFERROR(_xll.qlIndexFixing($AT$2,AO1128,TRUE,_xll.ohTrigger(Trigger,Trigger1M)),#N/A)</f>
        <v>2.1178606644012277E-2</v>
      </c>
    </row>
    <row r="1129" spans="40:45" x14ac:dyDescent="0.2">
      <c r="AN1129" s="102" t="s">
        <v>83</v>
      </c>
      <c r="AO1129" s="101">
        <f>_xll.qlInterestRateIndexFixingDate($AT$2,AP1129,Trigger)</f>
        <v>47268</v>
      </c>
      <c r="AP1129" s="101">
        <f>_xll.qlCalendarAdvance(Calendar,AP1128,AN1129,"f",,Trigger)</f>
        <v>47268</v>
      </c>
      <c r="AQ1129" s="101">
        <f>_xll.qlInterestRateIndexMaturity($AT$2,AP1129,Trigger)</f>
        <v>47269</v>
      </c>
      <c r="AR1129" s="246">
        <f>_xll.qlIndexFixing($AT$1,AO1129,TRUE,_xll.ohTrigger(Trigger,Trigger1M))</f>
        <v>2.1442034197303173E-2</v>
      </c>
      <c r="AS1129" s="246">
        <f>IFERROR(_xll.qlIndexFixing($AT$2,AO1129,TRUE,_xll.ohTrigger(Trigger,Trigger1M)),#N/A)</f>
        <v>2.117376801763271E-2</v>
      </c>
    </row>
    <row r="1130" spans="40:45" x14ac:dyDescent="0.2">
      <c r="AN1130" s="102" t="s">
        <v>83</v>
      </c>
      <c r="AO1130" s="101">
        <f>_xll.qlInterestRateIndexFixingDate($AT$2,AP1130,Trigger)</f>
        <v>47275</v>
      </c>
      <c r="AP1130" s="101">
        <f>_xll.qlCalendarAdvance(Calendar,AP1129,AN1130,"f",,Trigger)</f>
        <v>47275</v>
      </c>
      <c r="AQ1130" s="101">
        <f>_xll.qlInterestRateIndexMaturity($AT$2,AP1130,Trigger)</f>
        <v>47276</v>
      </c>
      <c r="AR1130" s="246">
        <f>_xll.qlIndexFixing($AT$1,AO1130,TRUE,_xll.ohTrigger(Trigger,Trigger1M))</f>
        <v>2.1442592429643526E-2</v>
      </c>
      <c r="AS1130" s="246">
        <f>IFERROR(_xll.qlIndexFixing($AT$2,AO1130,TRUE,_xll.ohTrigger(Trigger,Trigger1M)),#N/A)</f>
        <v>2.1168731083163195E-2</v>
      </c>
    </row>
    <row r="1131" spans="40:45" x14ac:dyDescent="0.2">
      <c r="AN1131" s="102" t="s">
        <v>83</v>
      </c>
      <c r="AO1131" s="101">
        <f>_xll.qlInterestRateIndexFixingDate($AT$2,AP1131,Trigger)</f>
        <v>47282</v>
      </c>
      <c r="AP1131" s="101">
        <f>_xll.qlCalendarAdvance(Calendar,AP1130,AN1131,"f",,Trigger)</f>
        <v>47282</v>
      </c>
      <c r="AQ1131" s="101">
        <f>_xll.qlInterestRateIndexMaturity($AT$2,AP1131,Trigger)</f>
        <v>47283</v>
      </c>
      <c r="AR1131" s="246">
        <f>_xll.qlIndexFixing($AT$1,AO1131,TRUE,_xll.ohTrigger(Trigger,Trigger1M))</f>
        <v>2.1443139496675201E-2</v>
      </c>
      <c r="AS1131" s="246">
        <f>IFERROR(_xll.qlIndexFixing($AT$2,AO1131,TRUE,_xll.ohTrigger(Trigger,Trigger1M)),#N/A)</f>
        <v>2.1163495840523794E-2</v>
      </c>
    </row>
    <row r="1132" spans="40:45" x14ac:dyDescent="0.2">
      <c r="AN1132" s="102" t="s">
        <v>83</v>
      </c>
      <c r="AO1132" s="101">
        <f>_xll.qlInterestRateIndexFixingDate($AT$2,AP1132,Trigger)</f>
        <v>47289</v>
      </c>
      <c r="AP1132" s="101">
        <f>_xll.qlCalendarAdvance(Calendar,AP1131,AN1132,"f",,Trigger)</f>
        <v>47289</v>
      </c>
      <c r="AQ1132" s="101">
        <f>_xll.qlInterestRateIndexMaturity($AT$2,AP1132,Trigger)</f>
        <v>47290</v>
      </c>
      <c r="AR1132" s="246">
        <f>_xll.qlIndexFixing($AT$1,AO1132,TRUE,_xll.ohTrigger(Trigger,Trigger1M))</f>
        <v>2.1443675398558071E-2</v>
      </c>
      <c r="AS1132" s="246">
        <f>IFERROR(_xll.qlIndexFixing($AT$2,AO1132,TRUE,_xll.ohTrigger(Trigger,Trigger1M)),#N/A)</f>
        <v>2.1158062289714508E-2</v>
      </c>
    </row>
    <row r="1133" spans="40:45" x14ac:dyDescent="0.2">
      <c r="AN1133" s="102" t="s">
        <v>83</v>
      </c>
      <c r="AO1133" s="101">
        <f>_xll.qlInterestRateIndexFixingDate($AT$2,AP1133,Trigger)</f>
        <v>47296</v>
      </c>
      <c r="AP1133" s="101">
        <f>_xll.qlCalendarAdvance(Calendar,AP1132,AN1133,"f",,Trigger)</f>
        <v>47296</v>
      </c>
      <c r="AQ1133" s="101">
        <f>_xll.qlInterestRateIndexMaturity($AT$2,AP1133,Trigger)</f>
        <v>47297</v>
      </c>
      <c r="AR1133" s="246">
        <f>_xll.qlIndexFixing($AT$1,AO1133,TRUE,_xll.ohTrigger(Trigger,Trigger1M))</f>
        <v>2.1444200135292135E-2</v>
      </c>
      <c r="AS1133" s="246">
        <f>IFERROR(_xll.qlIndexFixing($AT$2,AO1133,TRUE,_xll.ohTrigger(Trigger,Trigger1M)),#N/A)</f>
        <v>2.1152430430815272E-2</v>
      </c>
    </row>
    <row r="1134" spans="40:45" x14ac:dyDescent="0.2">
      <c r="AN1134" s="102" t="s">
        <v>83</v>
      </c>
      <c r="AO1134" s="101">
        <f>_xll.qlInterestRateIndexFixingDate($AT$2,AP1134,Trigger)</f>
        <v>47303</v>
      </c>
      <c r="AP1134" s="101">
        <f>_xll.qlCalendarAdvance(Calendar,AP1133,AN1134,"f",,Trigger)</f>
        <v>47303</v>
      </c>
      <c r="AQ1134" s="101">
        <f>_xll.qlInterestRateIndexMaturity($AT$2,AP1134,Trigger)</f>
        <v>47304</v>
      </c>
      <c r="AR1134" s="246">
        <f>_xll.qlIndexFixing($AT$1,AO1134,TRUE,_xll.ohTrigger(Trigger,Trigger1M))</f>
        <v>2.1444713706877394E-2</v>
      </c>
      <c r="AS1134" s="246">
        <f>IFERROR(_xll.qlIndexFixing($AT$2,AO1134,TRUE,_xll.ohTrigger(Trigger,Trigger1M)),#N/A)</f>
        <v>2.1146600263746151E-2</v>
      </c>
    </row>
    <row r="1135" spans="40:45" x14ac:dyDescent="0.2">
      <c r="AN1135" s="102" t="s">
        <v>83</v>
      </c>
      <c r="AO1135" s="101">
        <f>_xll.qlInterestRateIndexFixingDate($AT$2,AP1135,Trigger)</f>
        <v>47310</v>
      </c>
      <c r="AP1135" s="101">
        <f>_xll.qlCalendarAdvance(Calendar,AP1134,AN1135,"f",,Trigger)</f>
        <v>47310</v>
      </c>
      <c r="AQ1135" s="101">
        <f>_xll.qlInterestRateIndexMaturity($AT$2,AP1135,Trigger)</f>
        <v>47311</v>
      </c>
      <c r="AR1135" s="246">
        <f>_xll.qlIndexFixing($AT$1,AO1135,TRUE,_xll.ohTrigger(Trigger,Trigger1M))</f>
        <v>2.1445216113313847E-2</v>
      </c>
      <c r="AS1135" s="246">
        <f>IFERROR(_xll.qlIndexFixing($AT$2,AO1135,TRUE,_xll.ohTrigger(Trigger,Trigger1M)),#N/A)</f>
        <v>2.1140571788587081E-2</v>
      </c>
    </row>
    <row r="1136" spans="40:45" x14ac:dyDescent="0.2">
      <c r="AN1136" s="102" t="s">
        <v>83</v>
      </c>
      <c r="AO1136" s="101">
        <f>_xll.qlInterestRateIndexFixingDate($AT$2,AP1136,Trigger)</f>
        <v>47317</v>
      </c>
      <c r="AP1136" s="101">
        <f>_xll.qlCalendarAdvance(Calendar,AP1135,AN1136,"f",,Trigger)</f>
        <v>47317</v>
      </c>
      <c r="AQ1136" s="101">
        <f>_xll.qlInterestRateIndexMaturity($AT$2,AP1136,Trigger)</f>
        <v>47318</v>
      </c>
      <c r="AR1136" s="246">
        <f>_xll.qlIndexFixing($AT$1,AO1136,TRUE,_xll.ohTrigger(Trigger,Trigger1M))</f>
        <v>2.1445707354521559E-2</v>
      </c>
      <c r="AS1136" s="246">
        <f>IFERROR(_xll.qlIndexFixing($AT$2,AO1136,TRUE,_xll.ohTrigger(Trigger,Trigger1M)),#N/A)</f>
        <v>2.1134345005258126E-2</v>
      </c>
    </row>
    <row r="1137" spans="40:45" x14ac:dyDescent="0.2">
      <c r="AN1137" s="102" t="s">
        <v>83</v>
      </c>
      <c r="AO1137" s="101">
        <f>_xll.qlInterestRateIndexFixingDate($AT$2,AP1137,Trigger)</f>
        <v>47324</v>
      </c>
      <c r="AP1137" s="101">
        <f>_xll.qlCalendarAdvance(Calendar,AP1136,AN1137,"f",,Trigger)</f>
        <v>47324</v>
      </c>
      <c r="AQ1137" s="101">
        <f>_xll.qlInterestRateIndexMaturity($AT$2,AP1137,Trigger)</f>
        <v>47325</v>
      </c>
      <c r="AR1137" s="246">
        <f>_xll.qlIndexFixing($AT$1,AO1137,TRUE,_xll.ohTrigger(Trigger,Trigger1M))</f>
        <v>2.1446766677950535E-2</v>
      </c>
      <c r="AS1137" s="246">
        <f>IFERROR(_xll.qlIndexFixing($AT$2,AO1137,TRUE,_xll.ohTrigger(Trigger,Trigger1M)),#N/A)</f>
        <v>2.1127878079063578E-2</v>
      </c>
    </row>
    <row r="1138" spans="40:45" x14ac:dyDescent="0.2">
      <c r="AN1138" s="102" t="s">
        <v>83</v>
      </c>
      <c r="AO1138" s="101">
        <f>_xll.qlInterestRateIndexFixingDate($AT$2,AP1138,Trigger)</f>
        <v>47331</v>
      </c>
      <c r="AP1138" s="101">
        <f>_xll.qlCalendarAdvance(Calendar,AP1137,AN1138,"f",,Trigger)</f>
        <v>47331</v>
      </c>
      <c r="AQ1138" s="101">
        <f>_xll.qlInterestRateIndexMaturity($AT$2,AP1138,Trigger)</f>
        <v>47332</v>
      </c>
      <c r="AR1138" s="246">
        <f>_xll.qlIndexFixing($AT$1,AO1138,TRUE,_xll.ohTrigger(Trigger,Trigger1M))</f>
        <v>2.1449857925448512E-2</v>
      </c>
      <c r="AS1138" s="246">
        <f>IFERROR(_xll.qlIndexFixing($AT$2,AO1138,TRUE,_xll.ohTrigger(Trigger,Trigger1M)),#N/A)</f>
        <v>2.1121307825442415E-2</v>
      </c>
    </row>
    <row r="1139" spans="40:45" x14ac:dyDescent="0.2">
      <c r="AN1139" s="102" t="s">
        <v>83</v>
      </c>
      <c r="AO1139" s="101">
        <f>_xll.qlInterestRateIndexFixingDate($AT$2,AP1139,Trigger)</f>
        <v>47338</v>
      </c>
      <c r="AP1139" s="101">
        <f>_xll.qlCalendarAdvance(Calendar,AP1138,AN1139,"f",,Trigger)</f>
        <v>47338</v>
      </c>
      <c r="AQ1139" s="101">
        <f>_xll.qlInterestRateIndexMaturity($AT$2,AP1139,Trigger)</f>
        <v>47339</v>
      </c>
      <c r="AR1139" s="246">
        <f>_xll.qlIndexFixing($AT$1,AO1139,TRUE,_xll.ohTrigger(Trigger,Trigger1M))</f>
        <v>2.1452804020736238E-2</v>
      </c>
      <c r="AS1139" s="246">
        <f>IFERROR(_xll.qlIndexFixing($AT$2,AO1139,TRUE,_xll.ohTrigger(Trigger,Trigger1M)),#N/A)</f>
        <v>2.1114951042902064E-2</v>
      </c>
    </row>
    <row r="1140" spans="40:45" x14ac:dyDescent="0.2">
      <c r="AN1140" s="102" t="s">
        <v>83</v>
      </c>
      <c r="AO1140" s="101">
        <f>_xll.qlInterestRateIndexFixingDate($AT$2,AP1140,Trigger)</f>
        <v>47345</v>
      </c>
      <c r="AP1140" s="101">
        <f>_xll.qlCalendarAdvance(Calendar,AP1139,AN1140,"f",,Trigger)</f>
        <v>47345</v>
      </c>
      <c r="AQ1140" s="101">
        <f>_xll.qlInterestRateIndexMaturity($AT$2,AP1140,Trigger)</f>
        <v>47346</v>
      </c>
      <c r="AR1140" s="246">
        <f>_xll.qlIndexFixing($AT$1,AO1140,TRUE,_xll.ohTrigger(Trigger,Trigger1M))</f>
        <v>2.1455604963893649E-2</v>
      </c>
      <c r="AS1140" s="246">
        <f>IFERROR(_xll.qlIndexFixing($AT$2,AO1140,TRUE,_xll.ohTrigger(Trigger,Trigger1M)),#N/A)</f>
        <v>2.1108807731362589E-2</v>
      </c>
    </row>
    <row r="1141" spans="40:45" x14ac:dyDescent="0.2">
      <c r="AN1141" s="102" t="s">
        <v>83</v>
      </c>
      <c r="AO1141" s="101">
        <f>_xll.qlInterestRateIndexFixingDate($AT$2,AP1141,Trigger)</f>
        <v>47352</v>
      </c>
      <c r="AP1141" s="101">
        <f>_xll.qlCalendarAdvance(Calendar,AP1140,AN1141,"f",,Trigger)</f>
        <v>47352</v>
      </c>
      <c r="AQ1141" s="101">
        <f>_xll.qlInterestRateIndexMaturity($AT$2,AP1141,Trigger)</f>
        <v>47353</v>
      </c>
      <c r="AR1141" s="246">
        <f>_xll.qlIndexFixing($AT$1,AO1141,TRUE,_xll.ohTrigger(Trigger,Trigger1M))</f>
        <v>2.1458260754760872E-2</v>
      </c>
      <c r="AS1141" s="246">
        <f>IFERROR(_xll.qlIndexFixing($AT$2,AO1141,TRUE,_xll.ohTrigger(Trigger,Trigger1M)),#N/A)</f>
        <v>2.1102877890903926E-2</v>
      </c>
    </row>
    <row r="1142" spans="40:45" x14ac:dyDescent="0.2">
      <c r="AN1142" s="102" t="s">
        <v>83</v>
      </c>
      <c r="AO1142" s="101">
        <f>_xll.qlInterestRateIndexFixingDate($AT$2,AP1142,Trigger)</f>
        <v>47359</v>
      </c>
      <c r="AP1142" s="101">
        <f>_xll.qlCalendarAdvance(Calendar,AP1141,AN1142,"f",,Trigger)</f>
        <v>47359</v>
      </c>
      <c r="AQ1142" s="101">
        <f>_xll.qlInterestRateIndexMaturity($AT$2,AP1142,Trigger)</f>
        <v>47360</v>
      </c>
      <c r="AR1142" s="246">
        <f>_xll.qlIndexFixing($AT$1,AO1142,TRUE,_xll.ohTrigger(Trigger,Trigger1M))</f>
        <v>2.1460771393417843E-2</v>
      </c>
      <c r="AS1142" s="246">
        <f>IFERROR(_xll.qlIndexFixing($AT$2,AO1142,TRUE,_xll.ohTrigger(Trigger,Trigger1M)),#N/A)</f>
        <v>2.1097161521606012E-2</v>
      </c>
    </row>
    <row r="1143" spans="40:45" x14ac:dyDescent="0.2">
      <c r="AN1143" s="102" t="s">
        <v>83</v>
      </c>
      <c r="AO1143" s="101">
        <f>_xll.qlInterestRateIndexFixingDate($AT$2,AP1143,Trigger)</f>
        <v>47366</v>
      </c>
      <c r="AP1143" s="101">
        <f>_xll.qlCalendarAdvance(Calendar,AP1142,AN1143,"f",,Trigger)</f>
        <v>47366</v>
      </c>
      <c r="AQ1143" s="101">
        <f>_xll.qlInterestRateIndexMaturity($AT$2,AP1143,Trigger)</f>
        <v>47367</v>
      </c>
      <c r="AR1143" s="246">
        <f>_xll.qlIndexFixing($AT$1,AO1143,TRUE,_xll.ohTrigger(Trigger,Trigger1M))</f>
        <v>2.1463136879864564E-2</v>
      </c>
      <c r="AS1143" s="246">
        <f>IFERROR(_xll.qlIndexFixing($AT$2,AO1143,TRUE,_xll.ohTrigger(Trigger,Trigger1M)),#N/A)</f>
        <v>2.1091658623308973E-2</v>
      </c>
    </row>
    <row r="1144" spans="40:45" x14ac:dyDescent="0.2">
      <c r="AN1144" s="102" t="s">
        <v>83</v>
      </c>
      <c r="AO1144" s="101">
        <f>_xll.qlInterestRateIndexFixingDate($AT$2,AP1144,Trigger)</f>
        <v>47373</v>
      </c>
      <c r="AP1144" s="101">
        <f>_xll.qlCalendarAdvance(Calendar,AP1143,AN1144,"f",,Trigger)</f>
        <v>47373</v>
      </c>
      <c r="AQ1144" s="101">
        <f>_xll.qlInterestRateIndexMaturity($AT$2,AP1144,Trigger)</f>
        <v>47374</v>
      </c>
      <c r="AR1144" s="246">
        <f>_xll.qlIndexFixing($AT$1,AO1144,TRUE,_xll.ohTrigger(Trigger,Trigger1M))</f>
        <v>2.1465357214101033E-2</v>
      </c>
      <c r="AS1144" s="246">
        <f>IFERROR(_xll.qlIndexFixing($AT$2,AO1144,TRUE,_xll.ohTrigger(Trigger,Trigger1M)),#N/A)</f>
        <v>2.1086369196012811E-2</v>
      </c>
    </row>
    <row r="1145" spans="40:45" x14ac:dyDescent="0.2">
      <c r="AN1145" s="102" t="s">
        <v>83</v>
      </c>
      <c r="AO1145" s="101">
        <f>_xll.qlInterestRateIndexFixingDate($AT$2,AP1145,Trigger)</f>
        <v>47380</v>
      </c>
      <c r="AP1145" s="101">
        <f>_xll.qlCalendarAdvance(Calendar,AP1144,AN1145,"f",,Trigger)</f>
        <v>47380</v>
      </c>
      <c r="AQ1145" s="101">
        <f>_xll.qlInterestRateIndexMaturity($AT$2,AP1145,Trigger)</f>
        <v>47381</v>
      </c>
      <c r="AR1145" s="246">
        <f>_xll.qlIndexFixing($AT$1,AO1145,TRUE,_xll.ohTrigger(Trigger,Trigger1M))</f>
        <v>2.1467432396127251E-2</v>
      </c>
      <c r="AS1145" s="246">
        <f>IFERROR(_xll.qlIndexFixing($AT$2,AO1145,TRUE,_xll.ohTrigger(Trigger,Trigger1M)),#N/A)</f>
        <v>2.1081293239797461E-2</v>
      </c>
    </row>
    <row r="1146" spans="40:45" x14ac:dyDescent="0.2">
      <c r="AN1146" s="102" t="s">
        <v>83</v>
      </c>
      <c r="AO1146" s="101">
        <f>_xll.qlInterestRateIndexFixingDate($AT$2,AP1146,Trigger)</f>
        <v>47387</v>
      </c>
      <c r="AP1146" s="101">
        <f>_xll.qlCalendarAdvance(Calendar,AP1145,AN1146,"f",,Trigger)</f>
        <v>47387</v>
      </c>
      <c r="AQ1146" s="101">
        <f>_xll.qlInterestRateIndexMaturity($AT$2,AP1146,Trigger)</f>
        <v>47388</v>
      </c>
      <c r="AR1146" s="246">
        <f>_xll.qlIndexFixing($AT$1,AO1146,TRUE,_xll.ohTrigger(Trigger,Trigger1M))</f>
        <v>2.1469362425943217E-2</v>
      </c>
      <c r="AS1146" s="246">
        <f>IFERROR(_xll.qlIndexFixing($AT$2,AO1146,TRUE,_xll.ohTrigger(Trigger,Trigger1M)),#N/A)</f>
        <v>2.1076430754582987E-2</v>
      </c>
    </row>
    <row r="1147" spans="40:45" x14ac:dyDescent="0.2">
      <c r="AN1147" s="102" t="s">
        <v>83</v>
      </c>
      <c r="AO1147" s="101">
        <f>_xll.qlInterestRateIndexFixingDate($AT$2,AP1147,Trigger)</f>
        <v>47394</v>
      </c>
      <c r="AP1147" s="101">
        <f>_xll.qlCalendarAdvance(Calendar,AP1146,AN1147,"f",,Trigger)</f>
        <v>47394</v>
      </c>
      <c r="AQ1147" s="101">
        <f>_xll.qlInterestRateIndexMaturity($AT$2,AP1147,Trigger)</f>
        <v>47395</v>
      </c>
      <c r="AR1147" s="246">
        <f>_xll.qlIndexFixing($AT$1,AO1147,TRUE,_xll.ohTrigger(Trigger,Trigger1M))</f>
        <v>2.1471147303468996E-2</v>
      </c>
      <c r="AS1147" s="246">
        <f>IFERROR(_xll.qlIndexFixing($AT$2,AO1147,TRUE,_xll.ohTrigger(Trigger,Trigger1M)),#N/A)</f>
        <v>2.1071781740449325E-2</v>
      </c>
    </row>
    <row r="1148" spans="40:45" x14ac:dyDescent="0.2">
      <c r="AN1148" s="102" t="s">
        <v>83</v>
      </c>
      <c r="AO1148" s="101">
        <f>_xll.qlInterestRateIndexFixingDate($AT$2,AP1148,Trigger)</f>
        <v>47401</v>
      </c>
      <c r="AP1148" s="101">
        <f>_xll.qlCalendarAdvance(Calendar,AP1147,AN1148,"f",,Trigger)</f>
        <v>47401</v>
      </c>
      <c r="AQ1148" s="101">
        <f>_xll.qlInterestRateIndexMaturity($AT$2,AP1148,Trigger)</f>
        <v>47402</v>
      </c>
      <c r="AR1148" s="246">
        <f>_xll.qlIndexFixing($AT$1,AO1148,TRUE,_xll.ohTrigger(Trigger,Trigger1M))</f>
        <v>2.1472787028784523E-2</v>
      </c>
      <c r="AS1148" s="246">
        <f>IFERROR(_xll.qlIndexFixing($AT$2,AO1148,TRUE,_xll.ohTrigger(Trigger,Trigger1M)),#N/A)</f>
        <v>2.1067346197236603E-2</v>
      </c>
    </row>
    <row r="1149" spans="40:45" x14ac:dyDescent="0.2">
      <c r="AN1149" s="102" t="s">
        <v>83</v>
      </c>
      <c r="AO1149" s="101">
        <f>_xll.qlInterestRateIndexFixingDate($AT$2,AP1149,Trigger)</f>
        <v>47408</v>
      </c>
      <c r="AP1149" s="101">
        <f>_xll.qlCalendarAdvance(Calendar,AP1148,AN1149,"f",,Trigger)</f>
        <v>47408</v>
      </c>
      <c r="AQ1149" s="101">
        <f>_xll.qlInterestRateIndexMaturity($AT$2,AP1149,Trigger)</f>
        <v>47409</v>
      </c>
      <c r="AR1149" s="246">
        <f>_xll.qlIndexFixing($AT$1,AO1149,TRUE,_xll.ohTrigger(Trigger,Trigger1M))</f>
        <v>2.1474281601969736E-2</v>
      </c>
      <c r="AS1149" s="246">
        <f>IFERROR(_xll.qlIndexFixing($AT$2,AO1149,TRUE,_xll.ohTrigger(Trigger,Trigger1M)),#N/A)</f>
        <v>2.1063124125024757E-2</v>
      </c>
    </row>
    <row r="1150" spans="40:45" x14ac:dyDescent="0.2">
      <c r="AN1150" s="102" t="s">
        <v>83</v>
      </c>
      <c r="AO1150" s="101">
        <f>_xll.qlInterestRateIndexFixingDate($AT$2,AP1150,Trigger)</f>
        <v>47415</v>
      </c>
      <c r="AP1150" s="101">
        <f>_xll.qlCalendarAdvance(Calendar,AP1149,AN1150,"f",,Trigger)</f>
        <v>47415</v>
      </c>
      <c r="AQ1150" s="101">
        <f>_xll.qlInterestRateIndexMaturity($AT$2,AP1150,Trigger)</f>
        <v>47416</v>
      </c>
      <c r="AR1150" s="246">
        <f>_xll.qlIndexFixing($AT$1,AO1150,TRUE,_xll.ohTrigger(Trigger,Trigger1M))</f>
        <v>2.1475631022784825E-2</v>
      </c>
      <c r="AS1150" s="246">
        <f>IFERROR(_xll.qlIndexFixing($AT$2,AO1150,TRUE,_xll.ohTrigger(Trigger,Trigger1M)),#N/A)</f>
        <v>2.1059115523893723E-2</v>
      </c>
    </row>
    <row r="1151" spans="40:45" x14ac:dyDescent="0.2">
      <c r="AN1151" s="102" t="s">
        <v>83</v>
      </c>
      <c r="AO1151" s="101">
        <f>_xll.qlInterestRateIndexFixingDate($AT$2,AP1151,Trigger)</f>
        <v>47422</v>
      </c>
      <c r="AP1151" s="101">
        <f>_xll.qlCalendarAdvance(Calendar,AP1150,AN1151,"f",,Trigger)</f>
        <v>47422</v>
      </c>
      <c r="AQ1151" s="101">
        <f>_xll.qlInterestRateIndexMaturity($AT$2,AP1151,Trigger)</f>
        <v>47423</v>
      </c>
      <c r="AR1151" s="246">
        <f>_xll.qlIndexFixing($AT$1,AO1151,TRUE,_xll.ohTrigger(Trigger,Trigger1M))</f>
        <v>2.1476835291389662E-2</v>
      </c>
      <c r="AS1151" s="246">
        <f>IFERROR(_xll.qlIndexFixing($AT$2,AO1151,TRUE,_xll.ohTrigger(Trigger,Trigger1M)),#N/A)</f>
        <v>2.105532039368363E-2</v>
      </c>
    </row>
    <row r="1152" spans="40:45" x14ac:dyDescent="0.2">
      <c r="AN1152" s="102" t="s">
        <v>83</v>
      </c>
      <c r="AO1152" s="101">
        <f>_xll.qlInterestRateIndexFixingDate($AT$2,AP1152,Trigger)</f>
        <v>47429</v>
      </c>
      <c r="AP1152" s="101">
        <f>_xll.qlCalendarAdvance(Calendar,AP1151,AN1152,"f",,Trigger)</f>
        <v>47429</v>
      </c>
      <c r="AQ1152" s="101">
        <f>_xll.qlInterestRateIndexMaturity($AT$2,AP1152,Trigger)</f>
        <v>47430</v>
      </c>
      <c r="AR1152" s="246">
        <f>_xll.qlIndexFixing($AT$1,AO1152,TRUE,_xll.ohTrigger(Trigger,Trigger1M))</f>
        <v>2.1477894407704312E-2</v>
      </c>
      <c r="AS1152" s="246">
        <f>IFERROR(_xll.qlIndexFixing($AT$2,AO1152,TRUE,_xll.ohTrigger(Trigger,Trigger1M)),#N/A)</f>
        <v>2.1051738734474412E-2</v>
      </c>
    </row>
    <row r="1153" spans="40:45" x14ac:dyDescent="0.2">
      <c r="AN1153" s="102" t="s">
        <v>83</v>
      </c>
      <c r="AO1153" s="101">
        <f>_xll.qlInterestRateIndexFixingDate($AT$2,AP1153,Trigger)</f>
        <v>47436</v>
      </c>
      <c r="AP1153" s="101">
        <f>_xll.qlCalendarAdvance(Calendar,AP1152,AN1153,"f",,Trigger)</f>
        <v>47436</v>
      </c>
      <c r="AQ1153" s="101">
        <f>_xll.qlInterestRateIndexMaturity($AT$2,AP1153,Trigger)</f>
        <v>47437</v>
      </c>
      <c r="AR1153" s="246">
        <f>_xll.qlIndexFixing($AT$1,AO1153,TRUE,_xll.ohTrigger(Trigger,Trigger1M))</f>
        <v>2.1478808371888647E-2</v>
      </c>
      <c r="AS1153" s="246">
        <f>IFERROR(_xll.qlIndexFixing($AT$2,AO1153,TRUE,_xll.ohTrigger(Trigger,Trigger1M)),#N/A)</f>
        <v>2.1048370546186135E-2</v>
      </c>
    </row>
    <row r="1154" spans="40:45" x14ac:dyDescent="0.2">
      <c r="AN1154" s="102" t="s">
        <v>83</v>
      </c>
      <c r="AO1154" s="101">
        <f>_xll.qlInterestRateIndexFixingDate($AT$2,AP1154,Trigger)</f>
        <v>47443</v>
      </c>
      <c r="AP1154" s="101">
        <f>_xll.qlCalendarAdvance(Calendar,AP1153,AN1154,"f",,Trigger)</f>
        <v>47443</v>
      </c>
      <c r="AQ1154" s="101">
        <f>_xll.qlInterestRateIndexMaturity($AT$2,AP1154,Trigger)</f>
        <v>47444</v>
      </c>
      <c r="AR1154" s="246">
        <f>_xll.qlIndexFixing($AT$1,AO1154,TRUE,_xll.ohTrigger(Trigger,Trigger1M))</f>
        <v>2.1479577183782794E-2</v>
      </c>
      <c r="AS1154" s="246">
        <f>IFERROR(_xll.qlIndexFixing($AT$2,AO1154,TRUE,_xll.ohTrigger(Trigger,Trigger1M)),#N/A)</f>
        <v>2.1045215828898733E-2</v>
      </c>
    </row>
    <row r="1155" spans="40:45" x14ac:dyDescent="0.2">
      <c r="AN1155" s="102" t="s">
        <v>83</v>
      </c>
      <c r="AO1155" s="101">
        <f>_xll.qlInterestRateIndexFixingDate($AT$2,AP1155,Trigger)</f>
        <v>47450</v>
      </c>
      <c r="AP1155" s="101">
        <f>_xll.qlCalendarAdvance(Calendar,AP1154,AN1155,"f",,Trigger)</f>
        <v>47450</v>
      </c>
      <c r="AQ1155" s="101">
        <f>_xll.qlInterestRateIndexMaturity($AT$2,AP1155,Trigger)</f>
        <v>47451</v>
      </c>
      <c r="AR1155" s="246">
        <f>_xll.qlIndexFixing($AT$1,AO1155,TRUE,_xll.ohTrigger(Trigger,Trigger1M))</f>
        <v>2.148020084346669E-2</v>
      </c>
      <c r="AS1155" s="246">
        <f>IFERROR(_xll.qlIndexFixing($AT$2,AO1155,TRUE,_xll.ohTrigger(Trigger,Trigger1M)),#N/A)</f>
        <v>2.1042274582612208E-2</v>
      </c>
    </row>
    <row r="1156" spans="40:45" x14ac:dyDescent="0.2">
      <c r="AN1156" s="102" t="s">
        <v>83</v>
      </c>
      <c r="AO1156" s="101">
        <f>_xll.qlInterestRateIndexFixingDate($AT$2,AP1156,Trigger)</f>
        <v>47457</v>
      </c>
      <c r="AP1156" s="101">
        <f>_xll.qlCalendarAdvance(Calendar,AP1155,AN1156,"f",,Trigger)</f>
        <v>47457</v>
      </c>
      <c r="AQ1156" s="101">
        <f>_xll.qlInterestRateIndexMaturity($AT$2,AP1156,Trigger)</f>
        <v>47458</v>
      </c>
      <c r="AR1156" s="246">
        <f>_xll.qlIndexFixing($AT$1,AO1156,TRUE,_xll.ohTrigger(Trigger,Trigger1M))</f>
        <v>2.1480679350860399E-2</v>
      </c>
      <c r="AS1156" s="246">
        <f>IFERROR(_xll.qlIndexFixing($AT$2,AO1156,TRUE,_xll.ohTrigger(Trigger,Trigger1M)),#N/A)</f>
        <v>2.1039546807246623E-2</v>
      </c>
    </row>
    <row r="1157" spans="40:45" x14ac:dyDescent="0.2">
      <c r="AN1157" s="102" t="s">
        <v>83</v>
      </c>
      <c r="AO1157" s="101">
        <f>_xll.qlInterestRateIndexFixingDate($AT$2,AP1157,Trigger)</f>
        <v>47464</v>
      </c>
      <c r="AP1157" s="101">
        <f>_xll.qlCalendarAdvance(Calendar,AP1156,AN1157,"f",,Trigger)</f>
        <v>47464</v>
      </c>
      <c r="AQ1157" s="101">
        <f>_xll.qlInterestRateIndexMaturity($AT$2,AP1157,Trigger)</f>
        <v>47465</v>
      </c>
      <c r="AR1157" s="246">
        <f>_xll.qlIndexFixing($AT$1,AO1157,TRUE,_xll.ohTrigger(Trigger,Trigger1M))</f>
        <v>2.1481012706043856E-2</v>
      </c>
      <c r="AS1157" s="246">
        <f>IFERROR(_xll.qlIndexFixing($AT$2,AO1157,TRUE,_xll.ohTrigger(Trigger,Trigger1M)),#N/A)</f>
        <v>2.1037032502801978E-2</v>
      </c>
    </row>
    <row r="1158" spans="40:45" x14ac:dyDescent="0.2">
      <c r="AN1158" s="102" t="s">
        <v>83</v>
      </c>
      <c r="AO1158" s="101">
        <f>_xll.qlInterestRateIndexFixingDate($AT$2,AP1158,Trigger)</f>
        <v>47471</v>
      </c>
      <c r="AP1158" s="101">
        <f>_xll.qlCalendarAdvance(Calendar,AP1157,AN1158,"f",,Trigger)</f>
        <v>47471</v>
      </c>
      <c r="AQ1158" s="101">
        <f>_xll.qlInterestRateIndexMaturity($AT$2,AP1158,Trigger)</f>
        <v>47472</v>
      </c>
      <c r="AR1158" s="246">
        <f>_xll.qlIndexFixing($AT$1,AO1158,TRUE,_xll.ohTrigger(Trigger,Trigger1M))</f>
        <v>2.1481200909017062E-2</v>
      </c>
      <c r="AS1158" s="246">
        <f>IFERROR(_xll.qlIndexFixing($AT$2,AO1158,TRUE,_xll.ohTrigger(Trigger,Trigger1M)),#N/A)</f>
        <v>2.1034731669358209E-2</v>
      </c>
    </row>
    <row r="1159" spans="40:45" x14ac:dyDescent="0.2">
      <c r="AN1159" s="102" t="s">
        <v>83</v>
      </c>
      <c r="AO1159" s="101">
        <f>_xll.qlInterestRateIndexFixingDate($AT$2,AP1159,Trigger)</f>
        <v>47479</v>
      </c>
      <c r="AP1159" s="101">
        <f>_xll.qlCalendarAdvance(Calendar,AP1158,AN1159,"f",,Trigger)</f>
        <v>47479</v>
      </c>
      <c r="AQ1159" s="101">
        <f>_xll.qlInterestRateIndexMaturity($AT$2,AP1159,Trigger)</f>
        <v>47480</v>
      </c>
      <c r="AR1159" s="246">
        <f>_xll.qlIndexFixing($AT$1,AO1159,TRUE,_xll.ohTrigger(Trigger,Trigger1M))</f>
        <v>2.1481238260498969E-2</v>
      </c>
      <c r="AS1159" s="246">
        <f>IFERROR(_xll.qlIndexFixing($AT$2,AO1159,TRUE,_xll.ohTrigger(Trigger,Trigger1M)),#N/A)</f>
        <v>2.1032363538306953E-2</v>
      </c>
    </row>
    <row r="1160" spans="40:45" x14ac:dyDescent="0.2">
      <c r="AN1160" s="102" t="s">
        <v>83</v>
      </c>
      <c r="AO1160" s="101">
        <f>_xll.qlInterestRateIndexFixingDate($AT$2,AP1160,Trigger)</f>
        <v>47486</v>
      </c>
      <c r="AP1160" s="101">
        <f>_xll.qlCalendarAdvance(Calendar,AP1159,AN1160,"f",,Trigger)</f>
        <v>47486</v>
      </c>
      <c r="AQ1160" s="101">
        <f>_xll.qlInterestRateIndexMaturity($AT$2,AP1160,Trigger)</f>
        <v>47487</v>
      </c>
      <c r="AR1160" s="246">
        <f>_xll.qlIndexFixing($AT$1,AO1160,TRUE,_xll.ohTrigger(Trigger,Trigger1M))</f>
        <v>2.1481115422918862E-2</v>
      </c>
      <c r="AS1160" s="246">
        <f>IFERROR(_xll.qlIndexFixing($AT$2,AO1160,TRUE,_xll.ohTrigger(Trigger,Trigger1M)),#N/A)</f>
        <v>2.1030520142550913E-2</v>
      </c>
    </row>
    <row r="1161" spans="40:45" x14ac:dyDescent="0.2">
      <c r="AN1161" s="102" t="s">
        <v>83</v>
      </c>
      <c r="AO1161" s="101">
        <f>_xll.qlInterestRateIndexFixingDate($AT$2,AP1161,Trigger)</f>
        <v>47493</v>
      </c>
      <c r="AP1161" s="101">
        <f>_xll.qlCalendarAdvance(Calendar,AP1160,AN1161,"f",,Trigger)</f>
        <v>47493</v>
      </c>
      <c r="AQ1161" s="101">
        <f>_xll.qlInterestRateIndexMaturity($AT$2,AP1161,Trigger)</f>
        <v>47494</v>
      </c>
      <c r="AR1161" s="246">
        <f>_xll.qlIndexFixing($AT$1,AO1161,TRUE,_xll.ohTrigger(Trigger,Trigger1M))</f>
        <v>2.1480847433128503E-2</v>
      </c>
      <c r="AS1161" s="246">
        <f>IFERROR(_xll.qlIndexFixing($AT$2,AO1161,TRUE,_xll.ohTrigger(Trigger,Trigger1M)),#N/A)</f>
        <v>2.1028890217795748E-2</v>
      </c>
    </row>
    <row r="1162" spans="40:45" x14ac:dyDescent="0.2">
      <c r="AN1162" s="102" t="s">
        <v>83</v>
      </c>
      <c r="AO1162" s="101">
        <f>_xll.qlInterestRateIndexFixingDate($AT$2,AP1162,Trigger)</f>
        <v>47500</v>
      </c>
      <c r="AP1162" s="101">
        <f>_xll.qlCalendarAdvance(Calendar,AP1161,AN1162,"f",,Trigger)</f>
        <v>47500</v>
      </c>
      <c r="AQ1162" s="101">
        <f>_xll.qlInterestRateIndexMaturity($AT$2,AP1162,Trigger)</f>
        <v>47501</v>
      </c>
      <c r="AR1162" s="246">
        <f>_xll.qlIndexFixing($AT$1,AO1162,TRUE,_xll.ohTrigger(Trigger,Trigger1M))</f>
        <v>2.1480434291047956E-2</v>
      </c>
      <c r="AS1162" s="246">
        <f>IFERROR(_xll.qlIndexFixing($AT$2,AO1162,TRUE,_xll.ohTrigger(Trigger,Trigger1M)),#N/A)</f>
        <v>2.1027473763961524E-2</v>
      </c>
    </row>
    <row r="1163" spans="40:45" x14ac:dyDescent="0.2">
      <c r="AN1163" s="102" t="s">
        <v>83</v>
      </c>
      <c r="AO1163" s="101">
        <f>_xll.qlInterestRateIndexFixingDate($AT$2,AP1163,Trigger)</f>
        <v>47507</v>
      </c>
      <c r="AP1163" s="101">
        <f>_xll.qlCalendarAdvance(Calendar,AP1162,AN1163,"f",,Trigger)</f>
        <v>47507</v>
      </c>
      <c r="AQ1163" s="101">
        <f>_xll.qlInterestRateIndexMaturity($AT$2,AP1163,Trigger)</f>
        <v>47508</v>
      </c>
      <c r="AR1163" s="246">
        <f>_xll.qlIndexFixing($AT$1,AO1163,TRUE,_xll.ohTrigger(Trigger,Trigger1M))</f>
        <v>2.1479875996677222E-2</v>
      </c>
      <c r="AS1163" s="246">
        <f>IFERROR(_xll.qlIndexFixing($AT$2,AO1163,TRUE,_xll.ohTrigger(Trigger,Trigger1M)),#N/A)</f>
        <v>2.1026270780968304E-2</v>
      </c>
    </row>
    <row r="1164" spans="40:45" x14ac:dyDescent="0.2">
      <c r="AN1164" s="102" t="s">
        <v>83</v>
      </c>
      <c r="AO1164" s="101">
        <f>_xll.qlInterestRateIndexFixingDate($AT$2,AP1164,Trigger)</f>
        <v>47514</v>
      </c>
      <c r="AP1164" s="101">
        <f>_xll.qlCalendarAdvance(Calendar,AP1163,AN1164,"f",,Trigger)</f>
        <v>47514</v>
      </c>
      <c r="AQ1164" s="101">
        <f>_xll.qlInterestRateIndexMaturity($AT$2,AP1164,Trigger)</f>
        <v>47515</v>
      </c>
      <c r="AR1164" s="246">
        <f>_xll.qlIndexFixing($AT$1,AO1164,TRUE,_xll.ohTrigger(Trigger,Trigger1M))</f>
        <v>2.1479172550096237E-2</v>
      </c>
      <c r="AS1164" s="246">
        <f>IFERROR(_xll.qlIndexFixing($AT$2,AO1164,TRUE,_xll.ohTrigger(Trigger,Trigger1M)),#N/A)</f>
        <v>2.1025281268896023E-2</v>
      </c>
    </row>
    <row r="1165" spans="40:45" x14ac:dyDescent="0.2">
      <c r="AN1165" s="102" t="s">
        <v>83</v>
      </c>
      <c r="AO1165" s="101">
        <f>_xll.qlInterestRateIndexFixingDate($AT$2,AP1165,Trigger)</f>
        <v>47521</v>
      </c>
      <c r="AP1165" s="101">
        <f>_xll.qlCalendarAdvance(Calendar,AP1164,AN1165,"f",,Trigger)</f>
        <v>47521</v>
      </c>
      <c r="AQ1165" s="101">
        <f>_xll.qlInterestRateIndexMaturity($AT$2,AP1165,Trigger)</f>
        <v>47522</v>
      </c>
      <c r="AR1165" s="246">
        <f>_xll.qlIndexFixing($AT$1,AO1165,TRUE,_xll.ohTrigger(Trigger,Trigger1M))</f>
        <v>2.1478323951225065E-2</v>
      </c>
      <c r="AS1165" s="246">
        <f>IFERROR(_xll.qlIndexFixing($AT$2,AO1165,TRUE,_xll.ohTrigger(Trigger,Trigger1M)),#N/A)</f>
        <v>2.1024505227744683E-2</v>
      </c>
    </row>
    <row r="1166" spans="40:45" x14ac:dyDescent="0.2">
      <c r="AN1166" s="102" t="s">
        <v>83</v>
      </c>
      <c r="AO1166" s="101">
        <f>_xll.qlInterestRateIndexFixingDate($AT$2,AP1166,Trigger)</f>
        <v>47528</v>
      </c>
      <c r="AP1166" s="101">
        <f>_xll.qlCalendarAdvance(Calendar,AP1165,AN1166,"f",,Trigger)</f>
        <v>47528</v>
      </c>
      <c r="AQ1166" s="101">
        <f>_xll.qlInterestRateIndexMaturity($AT$2,AP1166,Trigger)</f>
        <v>47529</v>
      </c>
      <c r="AR1166" s="246">
        <f>_xll.qlIndexFixing($AT$1,AO1166,TRUE,_xll.ohTrigger(Trigger,Trigger1M))</f>
        <v>2.1477330200143641E-2</v>
      </c>
      <c r="AS1166" s="246">
        <f>IFERROR(_xll.qlIndexFixing($AT$2,AO1166,TRUE,_xll.ohTrigger(Trigger,Trigger1M)),#N/A)</f>
        <v>2.1023942657594219E-2</v>
      </c>
    </row>
    <row r="1167" spans="40:45" x14ac:dyDescent="0.2">
      <c r="AN1167" s="102" t="s">
        <v>83</v>
      </c>
      <c r="AO1167" s="101">
        <f>_xll.qlInterestRateIndexFixingDate($AT$2,AP1167,Trigger)</f>
        <v>47535</v>
      </c>
      <c r="AP1167" s="101">
        <f>_xll.qlCalendarAdvance(Calendar,AP1166,AN1167,"f",,Trigger)</f>
        <v>47535</v>
      </c>
      <c r="AQ1167" s="101">
        <f>_xll.qlInterestRateIndexMaturity($AT$2,AP1167,Trigger)</f>
        <v>47536</v>
      </c>
      <c r="AR1167" s="246">
        <f>_xll.qlIndexFixing($AT$1,AO1167,TRUE,_xll.ohTrigger(Trigger,Trigger1M))</f>
        <v>2.1476191296931901E-2</v>
      </c>
      <c r="AS1167" s="246">
        <f>IFERROR(_xll.qlIndexFixing($AT$2,AO1167,TRUE,_xll.ohTrigger(Trigger,Trigger1M)),#N/A)</f>
        <v>2.1023593558364695E-2</v>
      </c>
    </row>
    <row r="1168" spans="40:45" x14ac:dyDescent="0.2">
      <c r="AN1168" s="102" t="s">
        <v>83</v>
      </c>
      <c r="AO1168" s="101">
        <f>_xll.qlInterestRateIndexFixingDate($AT$2,AP1168,Trigger)</f>
        <v>47542</v>
      </c>
      <c r="AP1168" s="101">
        <f>_xll.qlCalendarAdvance(Calendar,AP1167,AN1168,"f",,Trigger)</f>
        <v>47542</v>
      </c>
      <c r="AQ1168" s="101">
        <f>_xll.qlInterestRateIndexMaturity($AT$2,AP1168,Trigger)</f>
        <v>47543</v>
      </c>
      <c r="AR1168" s="246">
        <f>_xll.qlIndexFixing($AT$1,AO1168,TRUE,_xll.ohTrigger(Trigger,Trigger1M))</f>
        <v>2.1474907241350039E-2</v>
      </c>
      <c r="AS1168" s="246">
        <f>IFERROR(_xll.qlIndexFixing($AT$2,AO1168,TRUE,_xll.ohTrigger(Trigger,Trigger1M)),#N/A)</f>
        <v>2.1023457930056111E-2</v>
      </c>
    </row>
    <row r="1169" spans="40:45" x14ac:dyDescent="0.2">
      <c r="AN1169" s="102" t="s">
        <v>83</v>
      </c>
      <c r="AO1169" s="101">
        <f>_xll.qlInterestRateIndexFixingDate($AT$2,AP1169,Trigger)</f>
        <v>47549</v>
      </c>
      <c r="AP1169" s="101">
        <f>_xll.qlCalendarAdvance(Calendar,AP1168,AN1169,"f",,Trigger)</f>
        <v>47549</v>
      </c>
      <c r="AQ1169" s="101">
        <f>_xll.qlInterestRateIndexMaturity($AT$2,AP1169,Trigger)</f>
        <v>47550</v>
      </c>
      <c r="AR1169" s="246">
        <f>_xll.qlIndexFixing($AT$1,AO1169,TRUE,_xll.ohTrigger(Trigger,Trigger1M))</f>
        <v>2.1473478033557925E-2</v>
      </c>
      <c r="AS1169" s="246">
        <f>IFERROR(_xll.qlIndexFixing($AT$2,AO1169,TRUE,_xll.ohTrigger(Trigger,Trigger1M)),#N/A)</f>
        <v>2.1023535772588531E-2</v>
      </c>
    </row>
    <row r="1170" spans="40:45" x14ac:dyDescent="0.2">
      <c r="AN1170" s="102" t="s">
        <v>83</v>
      </c>
      <c r="AO1170" s="101">
        <f>_xll.qlInterestRateIndexFixingDate($AT$2,AP1170,Trigger)</f>
        <v>47556</v>
      </c>
      <c r="AP1170" s="101">
        <f>_xll.qlCalendarAdvance(Calendar,AP1169,AN1170,"f",,Trigger)</f>
        <v>47556</v>
      </c>
      <c r="AQ1170" s="101">
        <f>_xll.qlInterestRateIndexMaturity($AT$2,AP1170,Trigger)</f>
        <v>47557</v>
      </c>
      <c r="AR1170" s="246">
        <f>_xll.qlIndexFixing($AT$1,AO1170,TRUE,_xll.ohTrigger(Trigger,Trigger1M))</f>
        <v>2.1471903673555559E-2</v>
      </c>
      <c r="AS1170" s="246">
        <f>IFERROR(_xll.qlIndexFixing($AT$2,AO1170,TRUE,_xll.ohTrigger(Trigger,Trigger1M)),#N/A)</f>
        <v>2.1023827086121827E-2</v>
      </c>
    </row>
    <row r="1171" spans="40:45" x14ac:dyDescent="0.2">
      <c r="AN1171" s="102" t="s">
        <v>83</v>
      </c>
      <c r="AO1171" s="101">
        <f>_xll.qlInterestRateIndexFixingDate($AT$2,AP1171,Trigger)</f>
        <v>47563</v>
      </c>
      <c r="AP1171" s="101">
        <f>_xll.qlCalendarAdvance(Calendar,AP1170,AN1171,"f",,Trigger)</f>
        <v>47563</v>
      </c>
      <c r="AQ1171" s="101">
        <f>_xll.qlInterestRateIndexMaturity($AT$2,AP1171,Trigger)</f>
        <v>47564</v>
      </c>
      <c r="AR1171" s="246">
        <f>_xll.qlIndexFixing($AT$1,AO1171,TRUE,_xll.ohTrigger(Trigger,Trigger1M))</f>
        <v>2.1470184161342942E-2</v>
      </c>
      <c r="AS1171" s="246">
        <f>IFERROR(_xll.qlIndexFixing($AT$2,AO1171,TRUE,_xll.ohTrigger(Trigger,Trigger1M)),#N/A)</f>
        <v>2.1024331870576063E-2</v>
      </c>
    </row>
    <row r="1172" spans="40:45" x14ac:dyDescent="0.2">
      <c r="AN1172" s="102" t="s">
        <v>83</v>
      </c>
      <c r="AO1172" s="101">
        <f>_xll.qlInterestRateIndexFixingDate($AT$2,AP1172,Trigger)</f>
        <v>47570</v>
      </c>
      <c r="AP1172" s="101">
        <f>_xll.qlCalendarAdvance(Calendar,AP1171,AN1172,"f",,Trigger)</f>
        <v>47570</v>
      </c>
      <c r="AQ1172" s="101">
        <f>_xll.qlInterestRateIndexMaturity($AT$2,AP1172,Trigger)</f>
        <v>47571</v>
      </c>
      <c r="AR1172" s="246">
        <f>_xll.qlIndexFixing($AT$1,AO1172,TRUE,_xll.ohTrigger(Trigger,Trigger1M))</f>
        <v>2.1468319496840138E-2</v>
      </c>
      <c r="AS1172" s="246">
        <f>IFERROR(_xll.qlIndexFixing($AT$2,AO1172,TRUE,_xll.ohTrigger(Trigger,Trigger1M)),#N/A)</f>
        <v>2.1025050125871303E-2</v>
      </c>
    </row>
    <row r="1173" spans="40:45" x14ac:dyDescent="0.2">
      <c r="AN1173" s="102" t="s">
        <v>83</v>
      </c>
      <c r="AO1173" s="101">
        <f>_xll.qlInterestRateIndexFixingDate($AT$2,AP1173,Trigger)</f>
        <v>47577</v>
      </c>
      <c r="AP1173" s="101">
        <f>_xll.qlCalendarAdvance(Calendar,AP1172,AN1173,"f",,Trigger)</f>
        <v>47577</v>
      </c>
      <c r="AQ1173" s="101">
        <f>_xll.qlInterestRateIndexMaturity($AT$2,AP1173,Trigger)</f>
        <v>47578</v>
      </c>
      <c r="AR1173" s="246">
        <f>_xll.qlIndexFixing($AT$1,AO1173,TRUE,_xll.ohTrigger(Trigger,Trigger1M))</f>
        <v>2.1466309680127083E-2</v>
      </c>
      <c r="AS1173" s="246">
        <f>IFERROR(_xll.qlIndexFixing($AT$2,AO1173,TRUE,_xll.ohTrigger(Trigger,Trigger1M)),#N/A)</f>
        <v>2.1025981852167419E-2</v>
      </c>
    </row>
    <row r="1174" spans="40:45" x14ac:dyDescent="0.2">
      <c r="AN1174" s="102" t="s">
        <v>83</v>
      </c>
      <c r="AO1174" s="101">
        <f>_xll.qlInterestRateIndexFixingDate($AT$2,AP1174,Trigger)</f>
        <v>47584</v>
      </c>
      <c r="AP1174" s="101">
        <f>_xll.qlCalendarAdvance(Calendar,AP1173,AN1174,"f",,Trigger)</f>
        <v>47584</v>
      </c>
      <c r="AQ1174" s="101">
        <f>_xll.qlInterestRateIndexMaturity($AT$2,AP1174,Trigger)</f>
        <v>47585</v>
      </c>
      <c r="AR1174" s="246">
        <f>_xll.qlIndexFixing($AT$1,AO1174,TRUE,_xll.ohTrigger(Trigger,Trigger1M))</f>
        <v>2.1464154711203776E-2</v>
      </c>
      <c r="AS1174" s="246">
        <f>IFERROR(_xll.qlIndexFixing($AT$2,AO1174,TRUE,_xll.ohTrigger(Trigger,Trigger1M)),#N/A)</f>
        <v>2.1027127049304539E-2</v>
      </c>
    </row>
    <row r="1175" spans="40:45" x14ac:dyDescent="0.2">
      <c r="AN1175" s="102" t="s">
        <v>83</v>
      </c>
      <c r="AO1175" s="101">
        <f>_xll.qlInterestRateIndexFixingDate($AT$2,AP1175,Trigger)</f>
        <v>47591</v>
      </c>
      <c r="AP1175" s="101">
        <f>_xll.qlCalendarAdvance(Calendar,AP1174,AN1175,"f",,Trigger)</f>
        <v>47591</v>
      </c>
      <c r="AQ1175" s="101">
        <f>_xll.qlInterestRateIndexMaturity($AT$2,AP1175,Trigger)</f>
        <v>47596</v>
      </c>
      <c r="AR1175" s="246">
        <f>_xll.qlIndexFixing($AT$1,AO1175,TRUE,_xll.ohTrigger(Trigger,Trigger1M))</f>
        <v>2.146372672958563E-2</v>
      </c>
      <c r="AS1175" s="246">
        <f>IFERROR(_xll.qlIndexFixing($AT$2,AO1175,TRUE,_xll.ohTrigger(Trigger,Trigger1M)),#N/A)</f>
        <v>2.1031374369432143E-2</v>
      </c>
    </row>
    <row r="1176" spans="40:45" x14ac:dyDescent="0.2">
      <c r="AN1176" s="102" t="s">
        <v>83</v>
      </c>
      <c r="AO1176" s="101">
        <f>_xll.qlInterestRateIndexFixingDate($AT$2,AP1176,Trigger)</f>
        <v>47598</v>
      </c>
      <c r="AP1176" s="101">
        <f>_xll.qlCalendarAdvance(Calendar,AP1175,AN1176,"f",,Trigger)</f>
        <v>47598</v>
      </c>
      <c r="AQ1176" s="101">
        <f>_xll.qlInterestRateIndexMaturity($AT$2,AP1176,Trigger)</f>
        <v>47599</v>
      </c>
      <c r="AR1176" s="246">
        <f>_xll.qlIndexFixing($AT$1,AO1176,TRUE,_xll.ohTrigger(Trigger,Trigger1M))</f>
        <v>2.1459409316646472E-2</v>
      </c>
      <c r="AS1176" s="246">
        <f>IFERROR(_xll.qlIndexFixing($AT$2,AO1176,TRUE,_xll.ohTrigger(Trigger,Trigger1M)),#N/A)</f>
        <v>2.1030057856501472E-2</v>
      </c>
    </row>
    <row r="1177" spans="40:45" x14ac:dyDescent="0.2">
      <c r="AN1177" s="102" t="s">
        <v>83</v>
      </c>
      <c r="AO1177" s="101">
        <f>_xll.qlInterestRateIndexFixingDate($AT$2,AP1177,Trigger)</f>
        <v>47605</v>
      </c>
      <c r="AP1177" s="101">
        <f>_xll.qlCalendarAdvance(Calendar,AP1176,AN1177,"f",,Trigger)</f>
        <v>47605</v>
      </c>
      <c r="AQ1177" s="101">
        <f>_xll.qlInterestRateIndexMaturity($AT$2,AP1177,Trigger)</f>
        <v>47606</v>
      </c>
      <c r="AR1177" s="246">
        <f>_xll.qlIndexFixing($AT$1,AO1177,TRUE,_xll.ohTrigger(Trigger,Trigger1M))</f>
        <v>2.1456818891092411E-2</v>
      </c>
      <c r="AS1177" s="246">
        <f>IFERROR(_xll.qlIndexFixing($AT$2,AO1177,TRUE,_xll.ohTrigger(Trigger,Trigger1M)),#N/A)</f>
        <v>2.1031843466561284E-2</v>
      </c>
    </row>
    <row r="1178" spans="40:45" x14ac:dyDescent="0.2">
      <c r="AN1178" s="102" t="s">
        <v>83</v>
      </c>
      <c r="AO1178" s="101">
        <f>_xll.qlInterestRateIndexFixingDate($AT$2,AP1178,Trigger)</f>
        <v>47612</v>
      </c>
      <c r="AP1178" s="101">
        <f>_xll.qlCalendarAdvance(Calendar,AP1177,AN1178,"f",,Trigger)</f>
        <v>47612</v>
      </c>
      <c r="AQ1178" s="101">
        <f>_xll.qlInterestRateIndexMaturity($AT$2,AP1178,Trigger)</f>
        <v>47613</v>
      </c>
      <c r="AR1178" s="246">
        <f>_xll.qlIndexFixing($AT$1,AO1178,TRUE,_xll.ohTrigger(Trigger,Trigger1M))</f>
        <v>2.1454083313248162E-2</v>
      </c>
      <c r="AS1178" s="246">
        <f>IFERROR(_xll.qlIndexFixing($AT$2,AO1178,TRUE,_xll.ohTrigger(Trigger,Trigger1M)),#N/A)</f>
        <v>2.1033842547382164E-2</v>
      </c>
    </row>
    <row r="1179" spans="40:45" x14ac:dyDescent="0.2">
      <c r="AN1179" s="102" t="s">
        <v>83</v>
      </c>
      <c r="AO1179" s="101">
        <f>_xll.qlInterestRateIndexFixingDate($AT$2,AP1179,Trigger)</f>
        <v>47619</v>
      </c>
      <c r="AP1179" s="101">
        <f>_xll.qlCalendarAdvance(Calendar,AP1178,AN1179,"f",,Trigger)</f>
        <v>47619</v>
      </c>
      <c r="AQ1179" s="101">
        <f>_xll.qlInterestRateIndexMaturity($AT$2,AP1179,Trigger)</f>
        <v>47620</v>
      </c>
      <c r="AR1179" s="246">
        <f>_xll.qlIndexFixing($AT$1,AO1179,TRUE,_xll.ohTrigger(Trigger,Trigger1M))</f>
        <v>2.1451202583273599E-2</v>
      </c>
      <c r="AS1179" s="246">
        <f>IFERROR(_xll.qlIndexFixing($AT$2,AO1179,TRUE,_xll.ohTrigger(Trigger,Trigger1M)),#N/A)</f>
        <v>2.1036055099283857E-2</v>
      </c>
    </row>
    <row r="1180" spans="40:45" x14ac:dyDescent="0.2">
      <c r="AN1180" s="102" t="s">
        <v>83</v>
      </c>
      <c r="AO1180" s="101">
        <f>_xll.qlInterestRateIndexFixingDate($AT$2,AP1180,Trigger)</f>
        <v>47626</v>
      </c>
      <c r="AP1180" s="101">
        <f>_xll.qlCalendarAdvance(Calendar,AP1179,AN1180,"f",,Trigger)</f>
        <v>47626</v>
      </c>
      <c r="AQ1180" s="101">
        <f>_xll.qlInterestRateIndexMaturity($AT$2,AP1180,Trigger)</f>
        <v>47627</v>
      </c>
      <c r="AR1180" s="246">
        <f>_xll.qlIndexFixing($AT$1,AO1180,TRUE,_xll.ohTrigger(Trigger,Trigger1M))</f>
        <v>2.1448176701088784E-2</v>
      </c>
      <c r="AS1180" s="246">
        <f>IFERROR(_xll.qlIndexFixing($AT$2,AO1180,TRUE,_xll.ohTrigger(Trigger,Trigger1M)),#N/A)</f>
        <v>2.1038481122106489E-2</v>
      </c>
    </row>
    <row r="1181" spans="40:45" x14ac:dyDescent="0.2">
      <c r="AN1181" s="102" t="s">
        <v>83</v>
      </c>
      <c r="AO1181" s="101">
        <f>_xll.qlInterestRateIndexFixingDate($AT$2,AP1181,Trigger)</f>
        <v>47633</v>
      </c>
      <c r="AP1181" s="101">
        <f>_xll.qlCalendarAdvance(Calendar,AP1180,AN1181,"f",,Trigger)</f>
        <v>47633</v>
      </c>
      <c r="AQ1181" s="101">
        <f>_xll.qlInterestRateIndexMaturity($AT$2,AP1181,Trigger)</f>
        <v>47634</v>
      </c>
      <c r="AR1181" s="246">
        <f>_xll.qlIndexFixing($AT$1,AO1181,TRUE,_xll.ohTrigger(Trigger,Trigger1M))</f>
        <v>2.1445005666613781E-2</v>
      </c>
      <c r="AS1181" s="246">
        <f>IFERROR(_xll.qlIndexFixing($AT$2,AO1181,TRUE,_xll.ohTrigger(Trigger,Trigger1M)),#N/A)</f>
        <v>2.1041120615850062E-2</v>
      </c>
    </row>
    <row r="1182" spans="40:45" x14ac:dyDescent="0.2">
      <c r="AN1182" s="102" t="s">
        <v>83</v>
      </c>
      <c r="AO1182" s="101">
        <f>_xll.qlInterestRateIndexFixingDate($AT$2,AP1182,Trigger)</f>
        <v>47640</v>
      </c>
      <c r="AP1182" s="101">
        <f>_xll.qlCalendarAdvance(Calendar,AP1181,AN1182,"f",,Trigger)</f>
        <v>47640</v>
      </c>
      <c r="AQ1182" s="101">
        <f>_xll.qlInterestRateIndexMaturity($AT$2,AP1182,Trigger)</f>
        <v>47641</v>
      </c>
      <c r="AR1182" s="246">
        <f>_xll.qlIndexFixing($AT$1,AO1182,TRUE,_xll.ohTrigger(Trigger,Trigger1M))</f>
        <v>2.1441689480008463E-2</v>
      </c>
      <c r="AS1182" s="246">
        <f>IFERROR(_xll.qlIndexFixing($AT$2,AO1182,TRUE,_xll.ohTrigger(Trigger,Trigger1M)),#N/A)</f>
        <v>2.1043973580594511E-2</v>
      </c>
    </row>
    <row r="1183" spans="40:45" x14ac:dyDescent="0.2">
      <c r="AN1183" s="102" t="s">
        <v>83</v>
      </c>
      <c r="AO1183" s="101">
        <f>_xll.qlInterestRateIndexFixingDate($AT$2,AP1183,Trigger)</f>
        <v>47647</v>
      </c>
      <c r="AP1183" s="101">
        <f>_xll.qlCalendarAdvance(Calendar,AP1182,AN1183,"f",,Trigger)</f>
        <v>47647</v>
      </c>
      <c r="AQ1183" s="101">
        <f>_xll.qlInterestRateIndexMaturity($AT$2,AP1183,Trigger)</f>
        <v>47648</v>
      </c>
      <c r="AR1183" s="246">
        <f>_xll.qlIndexFixing($AT$1,AO1183,TRUE,_xll.ohTrigger(Trigger,Trigger1M))</f>
        <v>2.1438228141112958E-2</v>
      </c>
      <c r="AS1183" s="246">
        <f>IFERROR(_xll.qlIndexFixing($AT$2,AO1183,TRUE,_xll.ohTrigger(Trigger,Trigger1M)),#N/A)</f>
        <v>2.1047040016179963E-2</v>
      </c>
    </row>
    <row r="1184" spans="40:45" x14ac:dyDescent="0.2">
      <c r="AN1184" s="102" t="s">
        <v>83</v>
      </c>
      <c r="AO1184" s="101">
        <f>_xll.qlInterestRateIndexFixingDate($AT$2,AP1184,Trigger)</f>
        <v>47654</v>
      </c>
      <c r="AP1184" s="101">
        <f>_xll.qlCalendarAdvance(Calendar,AP1183,AN1184,"f",,Trigger)</f>
        <v>47654</v>
      </c>
      <c r="AQ1184" s="101">
        <f>_xll.qlInterestRateIndexMaturity($AT$2,AP1184,Trigger)</f>
        <v>47655</v>
      </c>
      <c r="AR1184" s="246">
        <f>_xll.qlIndexFixing($AT$1,AO1184,TRUE,_xll.ohTrigger(Trigger,Trigger1M))</f>
        <v>2.1434621650087138E-2</v>
      </c>
      <c r="AS1184" s="246">
        <f>IFERROR(_xll.qlIndexFixing($AT$2,AO1184,TRUE,_xll.ohTrigger(Trigger,Trigger1M)),#N/A)</f>
        <v>2.1050319922846228E-2</v>
      </c>
    </row>
    <row r="1185" spans="40:45" x14ac:dyDescent="0.2">
      <c r="AN1185" s="102" t="s">
        <v>83</v>
      </c>
      <c r="AO1185" s="101">
        <f>_xll.qlInterestRateIndexFixingDate($AT$2,AP1185,Trigger)</f>
        <v>47661</v>
      </c>
      <c r="AP1185" s="101">
        <f>_xll.qlCalendarAdvance(Calendar,AP1184,AN1185,"f",,Trigger)</f>
        <v>47661</v>
      </c>
      <c r="AQ1185" s="101">
        <f>_xll.qlInterestRateIndexMaturity($AT$2,AP1185,Trigger)</f>
        <v>47662</v>
      </c>
      <c r="AR1185" s="246">
        <f>_xll.qlIndexFixing($AT$1,AO1185,TRUE,_xll.ohTrigger(Trigger,Trigger1M))</f>
        <v>2.1430870006931002E-2</v>
      </c>
      <c r="AS1185" s="246">
        <f>IFERROR(_xll.qlIndexFixing($AT$2,AO1185,TRUE,_xll.ohTrigger(Trigger,Trigger1M)),#N/A)</f>
        <v>2.1053813300433433E-2</v>
      </c>
    </row>
    <row r="1186" spans="40:45" x14ac:dyDescent="0.2">
      <c r="AN1186" s="102" t="s">
        <v>83</v>
      </c>
      <c r="AO1186" s="101">
        <f>_xll.qlInterestRateIndexFixingDate($AT$2,AP1186,Trigger)</f>
        <v>47668</v>
      </c>
      <c r="AP1186" s="101">
        <f>_xll.qlCalendarAdvance(Calendar,AP1185,AN1186,"f",,Trigger)</f>
        <v>47668</v>
      </c>
      <c r="AQ1186" s="101">
        <f>_xll.qlInterestRateIndexMaturity($AT$2,AP1186,Trigger)</f>
        <v>47669</v>
      </c>
      <c r="AR1186" s="246">
        <f>_xll.qlIndexFixing($AT$1,AO1186,TRUE,_xll.ohTrigger(Trigger,Trigger1M))</f>
        <v>2.1426973211484679E-2</v>
      </c>
      <c r="AS1186" s="246">
        <f>IFERROR(_xll.qlIndexFixing($AT$2,AO1186,TRUE,_xll.ohTrigger(Trigger,Trigger1M)),#N/A)</f>
        <v>2.1057520149021514E-2</v>
      </c>
    </row>
    <row r="1187" spans="40:45" x14ac:dyDescent="0.2">
      <c r="AN1187" s="102" t="s">
        <v>83</v>
      </c>
      <c r="AO1187" s="101">
        <f>_xll.qlInterestRateIndexFixingDate($AT$2,AP1187,Trigger)</f>
        <v>47675</v>
      </c>
      <c r="AP1187" s="101">
        <f>_xll.qlCalendarAdvance(Calendar,AP1186,AN1187,"f",,Trigger)</f>
        <v>47675</v>
      </c>
      <c r="AQ1187" s="101">
        <f>_xll.qlInterestRateIndexMaturity($AT$2,AP1187,Trigger)</f>
        <v>47676</v>
      </c>
      <c r="AR1187" s="246">
        <f>_xll.qlIndexFixing($AT$1,AO1187,TRUE,_xll.ohTrigger(Trigger,Trigger1M))</f>
        <v>2.1422931263987977E-2</v>
      </c>
      <c r="AS1187" s="246">
        <f>IFERROR(_xll.qlIndexFixing($AT$2,AO1187,TRUE,_xll.ohTrigger(Trigger,Trigger1M)),#N/A)</f>
        <v>2.1061440468610471E-2</v>
      </c>
    </row>
    <row r="1188" spans="40:45" x14ac:dyDescent="0.2">
      <c r="AN1188" s="102" t="s">
        <v>83</v>
      </c>
      <c r="AO1188" s="101">
        <f>_xll.qlInterestRateIndexFixingDate($AT$2,AP1188,Trigger)</f>
        <v>47682</v>
      </c>
      <c r="AP1188" s="101">
        <f>_xll.qlCalendarAdvance(Calendar,AP1187,AN1188,"f",,Trigger)</f>
        <v>47682</v>
      </c>
      <c r="AQ1188" s="101">
        <f>_xll.qlInterestRateIndexMaturity($AT$2,AP1188,Trigger)</f>
        <v>47683</v>
      </c>
      <c r="AR1188" s="246">
        <f>_xll.qlIndexFixing($AT$1,AO1188,TRUE,_xll.ohTrigger(Trigger,Trigger1M))</f>
        <v>2.1418744164201087E-2</v>
      </c>
      <c r="AS1188" s="246">
        <f>IFERROR(_xll.qlIndexFixing($AT$2,AO1188,TRUE,_xll.ohTrigger(Trigger,Trigger1M)),#N/A)</f>
        <v>2.1065574259120368E-2</v>
      </c>
    </row>
    <row r="1189" spans="40:45" x14ac:dyDescent="0.2">
      <c r="AN1189" s="102" t="s">
        <v>83</v>
      </c>
      <c r="AO1189" s="101">
        <f>_xll.qlInterestRateIndexFixingDate($AT$2,AP1189,Trigger)</f>
        <v>47689</v>
      </c>
      <c r="AP1189" s="101">
        <f>_xll.qlCalendarAdvance(Calendar,AP1188,AN1189,"f",,Trigger)</f>
        <v>47689</v>
      </c>
      <c r="AQ1189" s="101">
        <f>_xll.qlInterestRateIndexMaturity($AT$2,AP1189,Trigger)</f>
        <v>47690</v>
      </c>
      <c r="AR1189" s="246">
        <f>_xll.qlIndexFixing($AT$1,AO1189,TRUE,_xll.ohTrigger(Trigger,Trigger1M))</f>
        <v>2.1416399545701736E-2</v>
      </c>
      <c r="AS1189" s="246">
        <f>IFERROR(_xll.qlIndexFixing($AT$2,AO1189,TRUE,_xll.ohTrigger(Trigger,Trigger1M)),#N/A)</f>
        <v>2.1070393137057053E-2</v>
      </c>
    </row>
    <row r="1190" spans="40:45" x14ac:dyDescent="0.2">
      <c r="AN1190" s="102" t="s">
        <v>83</v>
      </c>
      <c r="AO1190" s="101">
        <f>_xll.qlInterestRateIndexFixingDate($AT$2,AP1190,Trigger)</f>
        <v>47696</v>
      </c>
      <c r="AP1190" s="101">
        <f>_xll.qlCalendarAdvance(Calendar,AP1189,AN1190,"f",,Trigger)</f>
        <v>47696</v>
      </c>
      <c r="AQ1190" s="101">
        <f>_xll.qlInterestRateIndexMaturity($AT$2,AP1190,Trigger)</f>
        <v>47697</v>
      </c>
      <c r="AR1190" s="246">
        <f>_xll.qlIndexFixing($AT$1,AO1190,TRUE,_xll.ohTrigger(Trigger,Trigger1M))</f>
        <v>2.1421050320427071E-2</v>
      </c>
      <c r="AS1190" s="246">
        <f>IFERROR(_xll.qlIndexFixing($AT$2,AO1190,TRUE,_xll.ohTrigger(Trigger,Trigger1M)),#N/A)</f>
        <v>2.1076818741905257E-2</v>
      </c>
    </row>
    <row r="1191" spans="40:45" x14ac:dyDescent="0.2">
      <c r="AN1191" s="102" t="s">
        <v>83</v>
      </c>
      <c r="AO1191" s="101">
        <f>_xll.qlInterestRateIndexFixingDate($AT$2,AP1191,Trigger)</f>
        <v>47703</v>
      </c>
      <c r="AP1191" s="101">
        <f>_xll.qlCalendarAdvance(Calendar,AP1190,AN1191,"f",,Trigger)</f>
        <v>47703</v>
      </c>
      <c r="AQ1191" s="101">
        <f>_xll.qlInterestRateIndexMaturity($AT$2,AP1191,Trigger)</f>
        <v>47704</v>
      </c>
      <c r="AR1191" s="246">
        <f>_xll.qlIndexFixing($AT$1,AO1191,TRUE,_xll.ohTrigger(Trigger,Trigger1M))</f>
        <v>2.1425311496479083E-2</v>
      </c>
      <c r="AS1191" s="246">
        <f>IFERROR(_xll.qlIndexFixing($AT$2,AO1191,TRUE,_xll.ohTrigger(Trigger,Trigger1M)),#N/A)</f>
        <v>2.1082900758555567E-2</v>
      </c>
    </row>
    <row r="1192" spans="40:45" x14ac:dyDescent="0.2">
      <c r="AN1192" s="102" t="s">
        <v>83</v>
      </c>
      <c r="AO1192" s="101">
        <f>_xll.qlInterestRateIndexFixingDate($AT$2,AP1192,Trigger)</f>
        <v>47710</v>
      </c>
      <c r="AP1192" s="101">
        <f>_xll.qlCalendarAdvance(Calendar,AP1191,AN1192,"f",,Trigger)</f>
        <v>47710</v>
      </c>
      <c r="AQ1192" s="101">
        <f>_xll.qlInterestRateIndexMaturity($AT$2,AP1192,Trigger)</f>
        <v>47711</v>
      </c>
      <c r="AR1192" s="246">
        <f>_xll.qlIndexFixing($AT$1,AO1192,TRUE,_xll.ohTrigger(Trigger,Trigger1M))</f>
        <v>2.1429183073857772E-2</v>
      </c>
      <c r="AS1192" s="246">
        <f>IFERROR(_xll.qlIndexFixing($AT$2,AO1192,TRUE,_xll.ohTrigger(Trigger,Trigger1M)),#N/A)</f>
        <v>2.1088639186848113E-2</v>
      </c>
    </row>
    <row r="1193" spans="40:45" x14ac:dyDescent="0.2">
      <c r="AN1193" s="102" t="s">
        <v>83</v>
      </c>
      <c r="AO1193" s="101">
        <f>_xll.qlInterestRateIndexFixingDate($AT$2,AP1193,Trigger)</f>
        <v>47717</v>
      </c>
      <c r="AP1193" s="101">
        <f>_xll.qlCalendarAdvance(Calendar,AP1192,AN1193,"f",,Trigger)</f>
        <v>47717</v>
      </c>
      <c r="AQ1193" s="101">
        <f>_xll.qlInterestRateIndexMaturity($AT$2,AP1193,Trigger)</f>
        <v>47718</v>
      </c>
      <c r="AR1193" s="246">
        <f>_xll.qlIndexFixing($AT$1,AO1193,TRUE,_xll.ohTrigger(Trigger,Trigger1M))</f>
        <v>2.1432665052563138E-2</v>
      </c>
      <c r="AS1193" s="246">
        <f>IFERROR(_xll.qlIndexFixing($AT$2,AO1193,TRUE,_xll.ohTrigger(Trigger,Trigger1M)),#N/A)</f>
        <v>2.1094034026942765E-2</v>
      </c>
    </row>
    <row r="1194" spans="40:45" x14ac:dyDescent="0.2">
      <c r="AN1194" s="102" t="s">
        <v>83</v>
      </c>
      <c r="AO1194" s="101">
        <f>_xll.qlInterestRateIndexFixingDate($AT$2,AP1194,Trigger)</f>
        <v>47724</v>
      </c>
      <c r="AP1194" s="101">
        <f>_xll.qlCalendarAdvance(Calendar,AP1193,AN1194,"f",,Trigger)</f>
        <v>47724</v>
      </c>
      <c r="AQ1194" s="101">
        <f>_xll.qlInterestRateIndexMaturity($AT$2,AP1194,Trigger)</f>
        <v>47725</v>
      </c>
      <c r="AR1194" s="246">
        <f>_xll.qlIndexFixing($AT$1,AO1194,TRUE,_xll.ohTrigger(Trigger,Trigger1M))</f>
        <v>2.1435757432595182E-2</v>
      </c>
      <c r="AS1194" s="246">
        <f>IFERROR(_xll.qlIndexFixing($AT$2,AO1194,TRUE,_xll.ohTrigger(Trigger,Trigger1M)),#N/A)</f>
        <v>2.1099085278759588E-2</v>
      </c>
    </row>
    <row r="1195" spans="40:45" x14ac:dyDescent="0.2">
      <c r="AN1195" s="102" t="s">
        <v>83</v>
      </c>
      <c r="AO1195" s="101">
        <f>_xll.qlInterestRateIndexFixingDate($AT$2,AP1195,Trigger)</f>
        <v>47731</v>
      </c>
      <c r="AP1195" s="101">
        <f>_xll.qlCalendarAdvance(Calendar,AP1194,AN1195,"f",,Trigger)</f>
        <v>47731</v>
      </c>
      <c r="AQ1195" s="101">
        <f>_xll.qlInterestRateIndexMaturity($AT$2,AP1195,Trigger)</f>
        <v>47732</v>
      </c>
      <c r="AR1195" s="246">
        <f>_xll.qlIndexFixing($AT$1,AO1195,TRUE,_xll.ohTrigger(Trigger,Trigger1M))</f>
        <v>2.1438460213873967E-2</v>
      </c>
      <c r="AS1195" s="246">
        <f>IFERROR(_xll.qlIndexFixing($AT$2,AO1195,TRUE,_xll.ohTrigger(Trigger,Trigger1M)),#N/A)</f>
        <v>2.1103792942298583E-2</v>
      </c>
    </row>
    <row r="1196" spans="40:45" x14ac:dyDescent="0.2">
      <c r="AN1196" s="102" t="s">
        <v>83</v>
      </c>
      <c r="AO1196" s="101">
        <f>_xll.qlInterestRateIndexFixingDate($AT$2,AP1196,Trigger)</f>
        <v>47738</v>
      </c>
      <c r="AP1196" s="101">
        <f>_xll.qlCalendarAdvance(Calendar,AP1195,AN1196,"f",,Trigger)</f>
        <v>47738</v>
      </c>
      <c r="AQ1196" s="101">
        <f>_xll.qlInterestRateIndexMaturity($AT$2,AP1196,Trigger)</f>
        <v>47739</v>
      </c>
      <c r="AR1196" s="246">
        <f>_xll.qlIndexFixing($AT$1,AO1196,TRUE,_xll.ohTrigger(Trigger,Trigger1M))</f>
        <v>2.1440773396479429E-2</v>
      </c>
      <c r="AS1196" s="246">
        <f>IFERROR(_xll.qlIndexFixing($AT$2,AO1196,TRUE,_xll.ohTrigger(Trigger,Trigger1M)),#N/A)</f>
        <v>2.1108157017399876E-2</v>
      </c>
    </row>
    <row r="1197" spans="40:45" x14ac:dyDescent="0.2">
      <c r="AN1197" s="102" t="s">
        <v>83</v>
      </c>
      <c r="AO1197" s="101">
        <f>_xll.qlInterestRateIndexFixingDate($AT$2,AP1197,Trigger)</f>
        <v>47745</v>
      </c>
      <c r="AP1197" s="101">
        <f>_xll.qlCalendarAdvance(Calendar,AP1196,AN1197,"f",,Trigger)</f>
        <v>47745</v>
      </c>
      <c r="AQ1197" s="101">
        <f>_xll.qlInterestRateIndexMaturity($AT$2,AP1197,Trigger)</f>
        <v>47746</v>
      </c>
      <c r="AR1197" s="246">
        <f>_xll.qlIndexFixing($AT$1,AO1197,TRUE,_xll.ohTrigger(Trigger,Trigger1M))</f>
        <v>2.1442696980411569E-2</v>
      </c>
      <c r="AS1197" s="246">
        <f>IFERROR(_xll.qlIndexFixing($AT$2,AO1197,TRUE,_xll.ohTrigger(Trigger,Trigger1M)),#N/A)</f>
        <v>2.1112177504303276E-2</v>
      </c>
    </row>
    <row r="1198" spans="40:45" x14ac:dyDescent="0.2">
      <c r="AN1198" s="102" t="s">
        <v>83</v>
      </c>
      <c r="AO1198" s="101">
        <f>_xll.qlInterestRateIndexFixingDate($AT$2,AP1198,Trigger)</f>
        <v>47752</v>
      </c>
      <c r="AP1198" s="101">
        <f>_xll.qlCalendarAdvance(Calendar,AP1197,AN1198,"f",,Trigger)</f>
        <v>47752</v>
      </c>
      <c r="AQ1198" s="101">
        <f>_xll.qlInterestRateIndexMaturity($AT$2,AP1198,Trigger)</f>
        <v>47753</v>
      </c>
      <c r="AR1198" s="246">
        <f>_xll.qlIndexFixing($AT$1,AO1198,TRUE,_xll.ohTrigger(Trigger,Trigger1M))</f>
        <v>2.1444230965510513E-2</v>
      </c>
      <c r="AS1198" s="246">
        <f>IFERROR(_xll.qlIndexFixing($AT$2,AO1198,TRUE,_xll.ohTrigger(Trigger,Trigger1M)),#N/A)</f>
        <v>2.111585440284891E-2</v>
      </c>
    </row>
    <row r="1199" spans="40:45" x14ac:dyDescent="0.2">
      <c r="AN1199" s="102" t="s">
        <v>83</v>
      </c>
      <c r="AO1199" s="101">
        <f>_xll.qlInterestRateIndexFixingDate($AT$2,AP1199,Trigger)</f>
        <v>47759</v>
      </c>
      <c r="AP1199" s="101">
        <f>_xll.qlCalendarAdvance(Calendar,AP1198,AN1199,"f",,Trigger)</f>
        <v>47759</v>
      </c>
      <c r="AQ1199" s="101">
        <f>_xll.qlInterestRateIndexMaturity($AT$2,AP1199,Trigger)</f>
        <v>47760</v>
      </c>
      <c r="AR1199" s="246">
        <f>_xll.qlIndexFixing($AT$1,AO1199,TRUE,_xll.ohTrigger(Trigger,Trigger1M))</f>
        <v>2.1445375351936136E-2</v>
      </c>
      <c r="AS1199" s="246">
        <f>IFERROR(_xll.qlIndexFixing($AT$2,AO1199,TRUE,_xll.ohTrigger(Trigger,Trigger1M)),#N/A)</f>
        <v>2.1119187712956844E-2</v>
      </c>
    </row>
    <row r="1200" spans="40:45" x14ac:dyDescent="0.2">
      <c r="AN1200" s="102" t="s">
        <v>83</v>
      </c>
      <c r="AO1200" s="101">
        <f>_xll.qlInterestRateIndexFixingDate($AT$2,AP1200,Trigger)</f>
        <v>47766</v>
      </c>
      <c r="AP1200" s="101">
        <f>_xll.qlCalendarAdvance(Calendar,AP1199,AN1200,"f",,Trigger)</f>
        <v>47766</v>
      </c>
      <c r="AQ1200" s="101">
        <f>_xll.qlInterestRateIndexMaturity($AT$2,AP1200,Trigger)</f>
        <v>47767</v>
      </c>
      <c r="AR1200" s="246">
        <f>_xll.qlIndexFixing($AT$1,AO1200,TRUE,_xll.ohTrigger(Trigger,Trigger1M))</f>
        <v>2.1446130139688435E-2</v>
      </c>
      <c r="AS1200" s="246">
        <f>IFERROR(_xll.qlIndexFixing($AT$2,AO1200,TRUE,_xll.ohTrigger(Trigger,Trigger1M)),#N/A)</f>
        <v>2.1122177434786948E-2</v>
      </c>
    </row>
    <row r="1201" spans="40:45" x14ac:dyDescent="0.2">
      <c r="AN1201" s="102" t="s">
        <v>83</v>
      </c>
      <c r="AO1201" s="101">
        <f>_xll.qlInterestRateIndexFixingDate($AT$2,AP1201,Trigger)</f>
        <v>47773</v>
      </c>
      <c r="AP1201" s="101">
        <f>_xll.qlCalendarAdvance(Calendar,AP1200,AN1201,"f",,Trigger)</f>
        <v>47773</v>
      </c>
      <c r="AQ1201" s="101">
        <f>_xll.qlInterestRateIndexMaturity($AT$2,AP1201,Trigger)</f>
        <v>47774</v>
      </c>
      <c r="AR1201" s="246">
        <f>_xll.qlIndexFixing($AT$1,AO1201,TRUE,_xll.ohTrigger(Trigger,Trigger1M))</f>
        <v>2.144649532860754E-2</v>
      </c>
      <c r="AS1201" s="246">
        <f>IFERROR(_xll.qlIndexFixing($AT$2,AO1201,TRUE,_xll.ohTrigger(Trigger,Trigger1M)),#N/A)</f>
        <v>2.1124823568259288E-2</v>
      </c>
    </row>
    <row r="1202" spans="40:45" x14ac:dyDescent="0.2">
      <c r="AN1202" s="102" t="s">
        <v>83</v>
      </c>
      <c r="AO1202" s="101">
        <f>_xll.qlInterestRateIndexFixingDate($AT$2,AP1202,Trigger)</f>
        <v>47780</v>
      </c>
      <c r="AP1202" s="101">
        <f>_xll.qlCalendarAdvance(Calendar,AP1201,AN1202,"f",,Trigger)</f>
        <v>47780</v>
      </c>
      <c r="AQ1202" s="101">
        <f>_xll.qlInterestRateIndexMaturity($AT$2,AP1202,Trigger)</f>
        <v>47781</v>
      </c>
      <c r="AR1202" s="246">
        <f>_xll.qlIndexFixing($AT$1,AO1202,TRUE,_xll.ohTrigger(Trigger,Trigger1M))</f>
        <v>2.1446470918853322E-2</v>
      </c>
      <c r="AS1202" s="246">
        <f>IFERROR(_xll.qlIndexFixing($AT$2,AO1202,TRUE,_xll.ohTrigger(Trigger,Trigger1M)),#N/A)</f>
        <v>2.1127126113293926E-2</v>
      </c>
    </row>
    <row r="1203" spans="40:45" x14ac:dyDescent="0.2">
      <c r="AN1203" s="102" t="s">
        <v>83</v>
      </c>
      <c r="AO1203" s="101">
        <f>_xll.qlInterestRateIndexFixingDate($AT$2,AP1203,Trigger)</f>
        <v>47787</v>
      </c>
      <c r="AP1203" s="101">
        <f>_xll.qlCalendarAdvance(Calendar,AP1202,AN1203,"f",,Trigger)</f>
        <v>47787</v>
      </c>
      <c r="AQ1203" s="101">
        <f>_xll.qlInterestRateIndexMaturity($AT$2,AP1203,Trigger)</f>
        <v>47788</v>
      </c>
      <c r="AR1203" s="246">
        <f>_xll.qlIndexFixing($AT$1,AO1203,TRUE,_xll.ohTrigger(Trigger,Trigger1M))</f>
        <v>2.1446056910345845E-2</v>
      </c>
      <c r="AS1203" s="246">
        <f>IFERROR(_xll.qlIndexFixing($AT$2,AO1203,TRUE,_xll.ohTrigger(Trigger,Trigger1M)),#N/A)</f>
        <v>2.1129085069970799E-2</v>
      </c>
    </row>
    <row r="1204" spans="40:45" x14ac:dyDescent="0.2">
      <c r="AN1204" s="102" t="s">
        <v>83</v>
      </c>
      <c r="AO1204" s="101">
        <f>_xll.qlInterestRateIndexFixingDate($AT$2,AP1204,Trigger)</f>
        <v>47794</v>
      </c>
      <c r="AP1204" s="101">
        <f>_xll.qlCalendarAdvance(Calendar,AP1203,AN1204,"f",,Trigger)</f>
        <v>47794</v>
      </c>
      <c r="AQ1204" s="101">
        <f>_xll.qlInterestRateIndexMaturity($AT$2,AP1204,Trigger)</f>
        <v>47795</v>
      </c>
      <c r="AR1204" s="246">
        <f>_xll.qlIndexFixing($AT$1,AO1204,TRUE,_xll.ohTrigger(Trigger,Trigger1M))</f>
        <v>2.144525330308511E-2</v>
      </c>
      <c r="AS1204" s="246">
        <f>IFERROR(_xll.qlIndexFixing($AT$2,AO1204,TRUE,_xll.ohTrigger(Trigger,Trigger1M)),#N/A)</f>
        <v>2.1130700438209971E-2</v>
      </c>
    </row>
    <row r="1205" spans="40:45" x14ac:dyDescent="0.2">
      <c r="AN1205" s="102" t="s">
        <v>83</v>
      </c>
      <c r="AO1205" s="101">
        <f>_xll.qlInterestRateIndexFixingDate($AT$2,AP1205,Trigger)</f>
        <v>47801</v>
      </c>
      <c r="AP1205" s="101">
        <f>_xll.qlCalendarAdvance(Calendar,AP1204,AN1205,"f",,Trigger)</f>
        <v>47801</v>
      </c>
      <c r="AQ1205" s="101">
        <f>_xll.qlInterestRateIndexMaturity($AT$2,AP1205,Trigger)</f>
        <v>47802</v>
      </c>
      <c r="AR1205" s="246">
        <f>_xll.qlIndexFixing($AT$1,AO1205,TRUE,_xll.ohTrigger(Trigger,Trigger1M))</f>
        <v>2.1444060097151052E-2</v>
      </c>
      <c r="AS1205" s="246">
        <f>IFERROR(_xll.qlIndexFixing($AT$2,AO1205,TRUE,_xll.ohTrigger(Trigger,Trigger1M)),#N/A)</f>
        <v>2.1131972218091377E-2</v>
      </c>
    </row>
    <row r="1206" spans="40:45" x14ac:dyDescent="0.2">
      <c r="AN1206" s="102" t="s">
        <v>83</v>
      </c>
      <c r="AO1206" s="101">
        <f>_xll.qlInterestRateIndexFixingDate($AT$2,AP1206,Trigger)</f>
        <v>47808</v>
      </c>
      <c r="AP1206" s="101">
        <f>_xll.qlCalendarAdvance(Calendar,AP1205,AN1206,"f",,Trigger)</f>
        <v>47808</v>
      </c>
      <c r="AQ1206" s="101">
        <f>_xll.qlInterestRateIndexMaturity($AT$2,AP1206,Trigger)</f>
        <v>47809</v>
      </c>
      <c r="AR1206" s="246">
        <f>_xll.qlIndexFixing($AT$1,AO1206,TRUE,_xll.ohTrigger(Trigger,Trigger1M))</f>
        <v>2.1442477292383799E-2</v>
      </c>
      <c r="AS1206" s="246">
        <f>IFERROR(_xll.qlIndexFixing($AT$2,AO1206,TRUE,_xll.ohTrigger(Trigger,Trigger1M)),#N/A)</f>
        <v>2.1132900409615019E-2</v>
      </c>
    </row>
    <row r="1207" spans="40:45" x14ac:dyDescent="0.2">
      <c r="AN1207" s="102" t="s">
        <v>83</v>
      </c>
      <c r="AO1207" s="101">
        <f>_xll.qlInterestRateIndexFixingDate($AT$2,AP1207,Trigger)</f>
        <v>47815</v>
      </c>
      <c r="AP1207" s="101">
        <f>_xll.qlCalendarAdvance(Calendar,AP1206,AN1207,"f",,Trigger)</f>
        <v>47815</v>
      </c>
      <c r="AQ1207" s="101">
        <f>_xll.qlInterestRateIndexMaturity($AT$2,AP1207,Trigger)</f>
        <v>47816</v>
      </c>
      <c r="AR1207" s="246">
        <f>_xll.qlIndexFixing($AT$1,AO1207,TRUE,_xll.ohTrigger(Trigger,Trigger1M))</f>
        <v>2.1440504888943224E-2</v>
      </c>
      <c r="AS1207" s="246">
        <f>IFERROR(_xll.qlIndexFixing($AT$2,AO1207,TRUE,_xll.ohTrigger(Trigger,Trigger1M)),#N/A)</f>
        <v>2.1133485012621023E-2</v>
      </c>
    </row>
    <row r="1208" spans="40:45" x14ac:dyDescent="0.2">
      <c r="AN1208" s="102" t="s">
        <v>83</v>
      </c>
      <c r="AO1208" s="101">
        <f>_xll.qlInterestRateIndexFixingDate($AT$2,AP1208,Trigger)</f>
        <v>47822</v>
      </c>
      <c r="AP1208" s="101">
        <f>_xll.qlCalendarAdvance(Calendar,AP1207,AN1208,"f",,Trigger)</f>
        <v>47822</v>
      </c>
      <c r="AQ1208" s="101">
        <f>_xll.qlInterestRateIndexMaturity($AT$2,AP1208,Trigger)</f>
        <v>47823</v>
      </c>
      <c r="AR1208" s="246">
        <f>_xll.qlIndexFixing($AT$1,AO1208,TRUE,_xll.ohTrigger(Trigger,Trigger1M))</f>
        <v>2.1438142886909262E-2</v>
      </c>
      <c r="AS1208" s="246">
        <f>IFERROR(_xll.qlIndexFixing($AT$2,AO1208,TRUE,_xll.ohTrigger(Trigger,Trigger1M)),#N/A)</f>
        <v>2.1133726027349198E-2</v>
      </c>
    </row>
    <row r="1209" spans="40:45" x14ac:dyDescent="0.2">
      <c r="AN1209" s="102" t="s">
        <v>83</v>
      </c>
      <c r="AO1209" s="101">
        <f>_xll.qlInterestRateIndexFixingDate($AT$2,AP1209,Trigger)</f>
        <v>47829</v>
      </c>
      <c r="AP1209" s="101">
        <f>_xll.qlCalendarAdvance(Calendar,AP1208,AN1209,"f",,Trigger)</f>
        <v>47829</v>
      </c>
      <c r="AQ1209" s="101">
        <f>_xll.qlInterestRateIndexMaturity($AT$2,AP1209,Trigger)</f>
        <v>47830</v>
      </c>
      <c r="AR1209" s="246">
        <f>_xll.qlIndexFixing($AT$1,AO1209,TRUE,_xll.ohTrigger(Trigger,Trigger1M))</f>
        <v>2.1435391285962169E-2</v>
      </c>
      <c r="AS1209" s="246">
        <f>IFERROR(_xll.qlIndexFixing($AT$2,AO1209,TRUE,_xll.ohTrigger(Trigger,Trigger1M)),#N/A)</f>
        <v>2.1133623453639672E-2</v>
      </c>
    </row>
    <row r="1210" spans="40:45" x14ac:dyDescent="0.2">
      <c r="AN1210" s="102" t="s">
        <v>83</v>
      </c>
      <c r="AO1210" s="101">
        <f>_xll.qlInterestRateIndexFixingDate($AT$2,AP1210,Trigger)</f>
        <v>47836</v>
      </c>
      <c r="AP1210" s="101">
        <f>_xll.qlCalendarAdvance(Calendar,AP1209,AN1210,"f",,Trigger)</f>
        <v>47836</v>
      </c>
      <c r="AQ1210" s="101">
        <f>_xll.qlInterestRateIndexMaturity($AT$2,AP1210,Trigger)</f>
        <v>47837</v>
      </c>
      <c r="AR1210" s="246">
        <f>_xll.qlIndexFixing($AT$1,AO1210,TRUE,_xll.ohTrigger(Trigger,Trigger1M))</f>
        <v>2.1432250086501625E-2</v>
      </c>
      <c r="AS1210" s="246">
        <f>IFERROR(_xll.qlIndexFixing($AT$2,AO1210,TRUE,_xll.ohTrigger(Trigger,Trigger1M)),#N/A)</f>
        <v>2.1133177291492444E-2</v>
      </c>
    </row>
    <row r="1211" spans="40:45" x14ac:dyDescent="0.2">
      <c r="AN1211" s="102" t="s">
        <v>83</v>
      </c>
      <c r="AO1211" s="101">
        <f>_xll.qlInterestRateIndexFixingDate($AT$2,AP1211,Trigger)</f>
        <v>47844</v>
      </c>
      <c r="AP1211" s="101">
        <f>_xll.qlCalendarAdvance(Calendar,AP1210,AN1211,"f",,Trigger)</f>
        <v>47844</v>
      </c>
      <c r="AQ1211" s="101">
        <f>_xll.qlInterestRateIndexMaturity($AT$2,AP1211,Trigger)</f>
        <v>47847</v>
      </c>
      <c r="AR1211" s="246">
        <f>_xll.qlIndexFixing($AT$1,AO1211,TRUE,_xll.ohTrigger(Trigger,Trigger1M))</f>
        <v>2.142891170362482E-2</v>
      </c>
      <c r="AS1211" s="246">
        <f>IFERROR(_xll.qlIndexFixing($AT$2,AO1211,TRUE,_xll.ohTrigger(Trigger,Trigger1M)),#N/A)</f>
        <v>2.1133336936536296E-2</v>
      </c>
    </row>
    <row r="1212" spans="40:45" x14ac:dyDescent="0.2">
      <c r="AN1212" s="102" t="s">
        <v>83</v>
      </c>
      <c r="AO1212" s="101">
        <f>_xll.qlInterestRateIndexFixingDate($AT$2,AP1212,Trigger)</f>
        <v>47851</v>
      </c>
      <c r="AP1212" s="101">
        <f>_xll.qlCalendarAdvance(Calendar,AP1211,AN1212,"f",,Trigger)</f>
        <v>47851</v>
      </c>
      <c r="AQ1212" s="101">
        <f>_xll.qlInterestRateIndexMaturity($AT$2,AP1212,Trigger)</f>
        <v>47854</v>
      </c>
      <c r="AR1212" s="246">
        <f>_xll.qlIndexFixing($AT$1,AO1212,TRUE,_xll.ohTrigger(Trigger,Trigger1M))</f>
        <v>2.1424879512910167E-2</v>
      </c>
      <c r="AS1212" s="246">
        <f>IFERROR(_xll.qlIndexFixing($AT$2,AO1212,TRUE,_xll.ohTrigger(Trigger,Trigger1M)),#N/A)</f>
        <v>2.1132105284928926E-2</v>
      </c>
    </row>
    <row r="1213" spans="40:45" x14ac:dyDescent="0.2">
      <c r="AN1213" s="102" t="s">
        <v>83</v>
      </c>
      <c r="AO1213" s="101">
        <f>_xll.qlInterestRateIndexFixingDate($AT$2,AP1213,Trigger)</f>
        <v>47858</v>
      </c>
      <c r="AP1213" s="101">
        <f>_xll.qlCalendarAdvance(Calendar,AP1212,AN1213,"f",,Trigger)</f>
        <v>47858</v>
      </c>
      <c r="AQ1213" s="101">
        <f>_xll.qlInterestRateIndexMaturity($AT$2,AP1213,Trigger)</f>
        <v>47861</v>
      </c>
      <c r="AR1213" s="246">
        <f>_xll.qlIndexFixing($AT$1,AO1213,TRUE,_xll.ohTrigger(Trigger,Trigger1M))</f>
        <v>2.1420457677239213E-2</v>
      </c>
      <c r="AS1213" s="246">
        <f>IFERROR(_xll.qlIndexFixing($AT$2,AO1213,TRUE,_xll.ohTrigger(Trigger,Trigger1M)),#N/A)</f>
        <v>2.1130530004569437E-2</v>
      </c>
    </row>
    <row r="1214" spans="40:45" x14ac:dyDescent="0.2">
      <c r="AN1214" s="102" t="s">
        <v>83</v>
      </c>
      <c r="AO1214" s="101">
        <f>_xll.qlInterestRateIndexFixingDate($AT$2,AP1214,Trigger)</f>
        <v>47865</v>
      </c>
      <c r="AP1214" s="101">
        <f>_xll.qlCalendarAdvance(Calendar,AP1213,AN1214,"f",,Trigger)</f>
        <v>47865</v>
      </c>
      <c r="AQ1214" s="101">
        <f>_xll.qlInterestRateIndexMaturity($AT$2,AP1214,Trigger)</f>
        <v>47868</v>
      </c>
      <c r="AR1214" s="246">
        <f>_xll.qlIndexFixing($AT$1,AO1214,TRUE,_xll.ohTrigger(Trigger,Trigger1M))</f>
        <v>2.1415646196691895E-2</v>
      </c>
      <c r="AS1214" s="246">
        <f>IFERROR(_xll.qlIndexFixing($AT$2,AO1214,TRUE,_xll.ohTrigger(Trigger,Trigger1M)),#N/A)</f>
        <v>2.1128611095537764E-2</v>
      </c>
    </row>
    <row r="1215" spans="40:45" x14ac:dyDescent="0.2">
      <c r="AN1215" s="102" t="s">
        <v>83</v>
      </c>
      <c r="AO1215" s="101">
        <f>_xll.qlInterestRateIndexFixingDate($AT$2,AP1215,Trigger)</f>
        <v>47872</v>
      </c>
      <c r="AP1215" s="101">
        <f>_xll.qlCalendarAdvance(Calendar,AP1214,AN1215,"f",,Trigger)</f>
        <v>47872</v>
      </c>
      <c r="AQ1215" s="101">
        <f>_xll.qlInterestRateIndexMaturity($AT$2,AP1215,Trigger)</f>
        <v>47875</v>
      </c>
      <c r="AR1215" s="246">
        <f>_xll.qlIndexFixing($AT$1,AO1215,TRUE,_xll.ohTrigger(Trigger,Trigger1M))</f>
        <v>2.1410445071268214E-2</v>
      </c>
      <c r="AS1215" s="246">
        <f>IFERROR(_xll.qlIndexFixing($AT$2,AO1215,TRUE,_xll.ohTrigger(Trigger,Trigger1M)),#N/A)</f>
        <v>2.1126348557807262E-2</v>
      </c>
    </row>
    <row r="1216" spans="40:45" x14ac:dyDescent="0.2">
      <c r="AN1216" s="102" t="s">
        <v>83</v>
      </c>
      <c r="AO1216" s="101">
        <f>_xll.qlInterestRateIndexFixingDate($AT$2,AP1216,Trigger)</f>
        <v>47879</v>
      </c>
      <c r="AP1216" s="101">
        <f>_xll.qlCalendarAdvance(Calendar,AP1215,AN1216,"f",,Trigger)</f>
        <v>47879</v>
      </c>
      <c r="AQ1216" s="101">
        <f>_xll.qlInterestRateIndexMaturity($AT$2,AP1216,Trigger)</f>
        <v>47882</v>
      </c>
      <c r="AR1216" s="246">
        <f>_xll.qlIndexFixing($AT$1,AO1216,TRUE,_xll.ohTrigger(Trigger,Trigger1M))</f>
        <v>2.1404854301074749E-2</v>
      </c>
      <c r="AS1216" s="246">
        <f>IFERROR(_xll.qlIndexFixing($AT$2,AO1216,TRUE,_xll.ohTrigger(Trigger,Trigger1M)),#N/A)</f>
        <v>2.1123742391377931E-2</v>
      </c>
    </row>
    <row r="1217" spans="40:45" x14ac:dyDescent="0.2">
      <c r="AN1217" s="102" t="s">
        <v>83</v>
      </c>
      <c r="AO1217" s="101">
        <f>_xll.qlInterestRateIndexFixingDate($AT$2,AP1217,Trigger)</f>
        <v>47886</v>
      </c>
      <c r="AP1217" s="101">
        <f>_xll.qlCalendarAdvance(Calendar,AP1216,AN1217,"f",,Trigger)</f>
        <v>47886</v>
      </c>
      <c r="AQ1217" s="101">
        <f>_xll.qlInterestRateIndexMaturity($AT$2,AP1217,Trigger)</f>
        <v>47889</v>
      </c>
      <c r="AR1217" s="246">
        <f>_xll.qlIndexFixing($AT$1,AO1217,TRUE,_xll.ohTrigger(Trigger,Trigger1M))</f>
        <v>2.1398873886138148E-2</v>
      </c>
      <c r="AS1217" s="246">
        <f>IFERROR(_xll.qlIndexFixing($AT$2,AO1217,TRUE,_xll.ohTrigger(Trigger,Trigger1M)),#N/A)</f>
        <v>2.1120792596303062E-2</v>
      </c>
    </row>
    <row r="1218" spans="40:45" x14ac:dyDescent="0.2">
      <c r="AN1218" s="102" t="s">
        <v>83</v>
      </c>
      <c r="AO1218" s="101">
        <f>_xll.qlInterestRateIndexFixingDate($AT$2,AP1218,Trigger)</f>
        <v>47893</v>
      </c>
      <c r="AP1218" s="101">
        <f>_xll.qlCalendarAdvance(Calendar,AP1217,AN1218,"f",,Trigger)</f>
        <v>47893</v>
      </c>
      <c r="AQ1218" s="101">
        <f>_xll.qlInterestRateIndexMaturity($AT$2,AP1218,Trigger)</f>
        <v>47896</v>
      </c>
      <c r="AR1218" s="246">
        <f>_xll.qlIndexFixing($AT$1,AO1218,TRUE,_xll.ohTrigger(Trigger,Trigger1M))</f>
        <v>2.1392503826538345E-2</v>
      </c>
      <c r="AS1218" s="246">
        <f>IFERROR(_xll.qlIndexFixing($AT$2,AO1218,TRUE,_xll.ohTrigger(Trigger,Trigger1M)),#N/A)</f>
        <v>2.11174991726093E-2</v>
      </c>
    </row>
    <row r="1219" spans="40:45" x14ac:dyDescent="0.2">
      <c r="AN1219" s="102" t="s">
        <v>83</v>
      </c>
      <c r="AO1219" s="101">
        <f>_xll.qlInterestRateIndexFixingDate($AT$2,AP1219,Trigger)</f>
        <v>47900</v>
      </c>
      <c r="AP1219" s="101">
        <f>_xll.qlCalendarAdvance(Calendar,AP1218,AN1219,"f",,Trigger)</f>
        <v>47900</v>
      </c>
      <c r="AQ1219" s="101">
        <f>_xll.qlInterestRateIndexMaturity($AT$2,AP1219,Trigger)</f>
        <v>47903</v>
      </c>
      <c r="AR1219" s="246">
        <f>_xll.qlIndexFixing($AT$1,AO1219,TRUE,_xll.ohTrigger(Trigger,Trigger1M))</f>
        <v>2.1385744122301986E-2</v>
      </c>
      <c r="AS1219" s="246">
        <f>IFERROR(_xll.qlIndexFixing($AT$2,AO1219,TRUE,_xll.ohTrigger(Trigger,Trigger1M)),#N/A)</f>
        <v>2.1113862120349935E-2</v>
      </c>
    </row>
    <row r="1220" spans="40:45" x14ac:dyDescent="0.2">
      <c r="AN1220" s="102" t="s">
        <v>83</v>
      </c>
      <c r="AO1220" s="101">
        <f>_xll.qlInterestRateIndexFixingDate($AT$2,AP1220,Trigger)</f>
        <v>47907</v>
      </c>
      <c r="AP1220" s="101">
        <f>_xll.qlCalendarAdvance(Calendar,AP1219,AN1220,"f",,Trigger)</f>
        <v>47907</v>
      </c>
      <c r="AQ1220" s="101">
        <f>_xll.qlInterestRateIndexMaturity($AT$2,AP1220,Trigger)</f>
        <v>47910</v>
      </c>
      <c r="AR1220" s="246">
        <f>_xll.qlIndexFixing($AT$1,AO1220,TRUE,_xll.ohTrigger(Trigger,Trigger1M))</f>
        <v>2.1378594773509008E-2</v>
      </c>
      <c r="AS1220" s="246">
        <f>IFERROR(_xll.qlIndexFixing($AT$2,AO1220,TRUE,_xll.ohTrigger(Trigger,Trigger1M)),#N/A)</f>
        <v>2.1109881439524969E-2</v>
      </c>
    </row>
    <row r="1221" spans="40:45" x14ac:dyDescent="0.2">
      <c r="AN1221" s="102" t="s">
        <v>83</v>
      </c>
      <c r="AO1221" s="101">
        <f>_xll.qlInterestRateIndexFixingDate($AT$2,AP1221,Trigger)</f>
        <v>47914</v>
      </c>
      <c r="AP1221" s="101">
        <f>_xll.qlCalendarAdvance(Calendar,AP1220,AN1221,"f",,Trigger)</f>
        <v>47914</v>
      </c>
      <c r="AQ1221" s="101">
        <f>_xll.qlInterestRateIndexMaturity($AT$2,AP1221,Trigger)</f>
        <v>47917</v>
      </c>
      <c r="AR1221" s="246">
        <f>_xll.qlIndexFixing($AT$1,AO1221,TRUE,_xll.ohTrigger(Trigger,Trigger1M))</f>
        <v>2.1371055780239345E-2</v>
      </c>
      <c r="AS1221" s="246">
        <f>IFERROR(_xll.qlIndexFixing($AT$2,AO1221,TRUE,_xll.ohTrigger(Trigger,Trigger1M)),#N/A)</f>
        <v>2.11055571301344E-2</v>
      </c>
    </row>
    <row r="1222" spans="40:45" x14ac:dyDescent="0.2">
      <c r="AN1222" s="102" t="s">
        <v>83</v>
      </c>
      <c r="AO1222" s="101">
        <f>_xll.qlInterestRateIndexFixingDate($AT$2,AP1222,Trigger)</f>
        <v>47921</v>
      </c>
      <c r="AP1222" s="101">
        <f>_xll.qlCalendarAdvance(Calendar,AP1221,AN1222,"f",,Trigger)</f>
        <v>47921</v>
      </c>
      <c r="AQ1222" s="101">
        <f>_xll.qlInterestRateIndexMaturity($AT$2,AP1222,Trigger)</f>
        <v>47924</v>
      </c>
      <c r="AR1222" s="246">
        <f>_xll.qlIndexFixing($AT$1,AO1222,TRUE,_xll.ohTrigger(Trigger,Trigger1M))</f>
        <v>2.1363127142572935E-2</v>
      </c>
      <c r="AS1222" s="246">
        <f>IFERROR(_xll.qlIndexFixing($AT$2,AO1222,TRUE,_xll.ohTrigger(Trigger,Trigger1M)),#N/A)</f>
        <v>2.1100889192258165E-2</v>
      </c>
    </row>
    <row r="1223" spans="40:45" x14ac:dyDescent="0.2">
      <c r="AN1223" s="102" t="s">
        <v>83</v>
      </c>
      <c r="AO1223" s="101">
        <f>_xll.qlInterestRateIndexFixingDate($AT$2,AP1223,Trigger)</f>
        <v>47928</v>
      </c>
      <c r="AP1223" s="101">
        <f>_xll.qlCalendarAdvance(Calendar,AP1222,AN1223,"f",,Trigger)</f>
        <v>47928</v>
      </c>
      <c r="AQ1223" s="101">
        <f>_xll.qlInterestRateIndexMaturity($AT$2,AP1223,Trigger)</f>
        <v>47931</v>
      </c>
      <c r="AR1223" s="246">
        <f>_xll.qlIndexFixing($AT$1,AO1223,TRUE,_xll.ohTrigger(Trigger,Trigger1M))</f>
        <v>2.1354808860563068E-2</v>
      </c>
      <c r="AS1223" s="246">
        <f>IFERROR(_xll.qlIndexFixing($AT$2,AO1223,TRUE,_xll.ohTrigger(Trigger,Trigger1M)),#N/A)</f>
        <v>2.10958776259762E-2</v>
      </c>
    </row>
    <row r="1224" spans="40:45" x14ac:dyDescent="0.2">
      <c r="AN1224" s="102" t="s">
        <v>83</v>
      </c>
      <c r="AO1224" s="101">
        <f>_xll.qlInterestRateIndexFixingDate($AT$2,AP1224,Trigger)</f>
        <v>47935</v>
      </c>
      <c r="AP1224" s="101">
        <f>_xll.qlCalendarAdvance(Calendar,AP1223,AN1224,"f",,Trigger)</f>
        <v>47935</v>
      </c>
      <c r="AQ1224" s="101">
        <f>_xll.qlInterestRateIndexMaturity($AT$2,AP1224,Trigger)</f>
        <v>47938</v>
      </c>
      <c r="AR1224" s="246">
        <f>_xll.qlIndexFixing($AT$1,AO1224,TRUE,_xll.ohTrigger(Trigger,Trigger1M))</f>
        <v>2.1346100934316325E-2</v>
      </c>
      <c r="AS1224" s="246">
        <f>IFERROR(_xll.qlIndexFixing($AT$2,AO1224,TRUE,_xll.ohTrigger(Trigger,Trigger1M)),#N/A)</f>
        <v>2.1090522431235215E-2</v>
      </c>
    </row>
    <row r="1225" spans="40:45" x14ac:dyDescent="0.2">
      <c r="AN1225" s="102" t="s">
        <v>83</v>
      </c>
      <c r="AO1225" s="101">
        <f>_xll.qlInterestRateIndexFixingDate($AT$2,AP1225,Trigger)</f>
        <v>47942</v>
      </c>
      <c r="AP1225" s="101">
        <f>_xll.qlCalendarAdvance(Calendar,AP1224,AN1225,"f",,Trigger)</f>
        <v>47942</v>
      </c>
      <c r="AQ1225" s="101">
        <f>_xll.qlInterestRateIndexMaturity($AT$2,AP1225,Trigger)</f>
        <v>47945</v>
      </c>
      <c r="AR1225" s="246">
        <f>_xll.qlIndexFixing($AT$1,AO1225,TRUE,_xll.ohTrigger(Trigger,Trigger1M))</f>
        <v>2.1337003363859353E-2</v>
      </c>
      <c r="AS1225" s="246">
        <f>IFERROR(_xll.qlIndexFixing($AT$2,AO1225,TRUE,_xll.ohTrigger(Trigger,Trigger1M)),#N/A)</f>
        <v>2.1084823608141789E-2</v>
      </c>
    </row>
    <row r="1226" spans="40:45" x14ac:dyDescent="0.2">
      <c r="AN1226" s="102" t="s">
        <v>83</v>
      </c>
      <c r="AO1226" s="101">
        <f>_xll.qlInterestRateIndexFixingDate($AT$2,AP1226,Trigger)</f>
        <v>47953</v>
      </c>
      <c r="AP1226" s="101">
        <f>_xll.qlCalendarAdvance(Calendar,AP1225,AN1226,"f",,Trigger)</f>
        <v>47953</v>
      </c>
      <c r="AQ1226" s="101">
        <f>_xll.qlInterestRateIndexMaturity($AT$2,AP1226,Trigger)</f>
        <v>47954</v>
      </c>
      <c r="AR1226" s="246">
        <f>_xll.qlIndexFixing($AT$1,AO1226,TRUE,_xll.ohTrigger(Trigger,Trigger1M))</f>
        <v>2.1322070684179906E-2</v>
      </c>
      <c r="AS1226" s="246">
        <f>IFERROR(_xll.qlIndexFixing($AT$2,AO1226,TRUE,_xll.ohTrigger(Trigger,Trigger1M)),#N/A)</f>
        <v>2.107485490729033E-2</v>
      </c>
    </row>
    <row r="1227" spans="40:45" x14ac:dyDescent="0.2">
      <c r="AN1227" s="102" t="s">
        <v>83</v>
      </c>
      <c r="AO1227" s="101">
        <f>_xll.qlInterestRateIndexFixingDate($AT$2,AP1227,Trigger)</f>
        <v>47960</v>
      </c>
      <c r="AP1227" s="101">
        <f>_xll.qlCalendarAdvance(Calendar,AP1226,AN1227,"f",,Trigger)</f>
        <v>47960</v>
      </c>
      <c r="AQ1227" s="101">
        <f>_xll.qlInterestRateIndexMaturity($AT$2,AP1227,Trigger)</f>
        <v>47961</v>
      </c>
      <c r="AR1227" s="246">
        <f>_xll.qlIndexFixing($AT$1,AO1227,TRUE,_xll.ohTrigger(Trigger,Trigger1M))</f>
        <v>2.1312028024835783E-2</v>
      </c>
      <c r="AS1227" s="246">
        <f>IFERROR(_xll.qlIndexFixing($AT$2,AO1227,TRUE,_xll.ohTrigger(Trigger,Trigger1M)),#N/A)</f>
        <v>2.1068322323136712E-2</v>
      </c>
    </row>
    <row r="1228" spans="40:45" x14ac:dyDescent="0.2">
      <c r="AN1228" s="102" t="s">
        <v>83</v>
      </c>
      <c r="AO1228" s="101">
        <f>_xll.qlInterestRateIndexFixingDate($AT$2,AP1228,Trigger)</f>
        <v>47967</v>
      </c>
      <c r="AP1228" s="101">
        <f>_xll.qlCalendarAdvance(Calendar,AP1227,AN1228,"f",,Trigger)</f>
        <v>47967</v>
      </c>
      <c r="AQ1228" s="101">
        <f>_xll.qlInterestRateIndexMaturity($AT$2,AP1228,Trigger)</f>
        <v>47968</v>
      </c>
      <c r="AR1228" s="246">
        <f>_xll.qlIndexFixing($AT$1,AO1228,TRUE,_xll.ohTrigger(Trigger,Trigger1M))</f>
        <v>2.1301595767138082E-2</v>
      </c>
      <c r="AS1228" s="246">
        <f>IFERROR(_xll.qlIndexFixing($AT$2,AO1228,TRUE,_xll.ohTrigger(Trigger,Trigger1M)),#N/A)</f>
        <v>2.1061446150785201E-2</v>
      </c>
    </row>
    <row r="1229" spans="40:45" x14ac:dyDescent="0.2">
      <c r="AN1229" s="102" t="s">
        <v>83</v>
      </c>
      <c r="AO1229" s="101">
        <f>_xll.qlInterestRateIndexFixingDate($AT$2,AP1229,Trigger)</f>
        <v>47974</v>
      </c>
      <c r="AP1229" s="101">
        <f>_xll.qlCalendarAdvance(Calendar,AP1228,AN1229,"f",,Trigger)</f>
        <v>47974</v>
      </c>
      <c r="AQ1229" s="101">
        <f>_xll.qlInterestRateIndexMaturity($AT$2,AP1229,Trigger)</f>
        <v>47975</v>
      </c>
      <c r="AR1229" s="246">
        <f>_xll.qlIndexFixing($AT$1,AO1229,TRUE,_xll.ohTrigger(Trigger,Trigger1M))</f>
        <v>2.1290773911166738E-2</v>
      </c>
      <c r="AS1229" s="246">
        <f>IFERROR(_xll.qlIndexFixing($AT$2,AO1229,TRUE,_xll.ohTrigger(Trigger,Trigger1M)),#N/A)</f>
        <v>2.1054226390155861E-2</v>
      </c>
    </row>
    <row r="1230" spans="40:45" x14ac:dyDescent="0.2">
      <c r="AN1230" s="102" t="s">
        <v>83</v>
      </c>
      <c r="AO1230" s="101">
        <f>_xll.qlInterestRateIndexFixingDate($AT$2,AP1230,Trigger)</f>
        <v>47981</v>
      </c>
      <c r="AP1230" s="101">
        <f>_xll.qlCalendarAdvance(Calendar,AP1229,AN1230,"f",,Trigger)</f>
        <v>47981</v>
      </c>
      <c r="AQ1230" s="101">
        <f>_xll.qlInterestRateIndexMaturity($AT$2,AP1230,Trigger)</f>
        <v>47982</v>
      </c>
      <c r="AR1230" s="246">
        <f>_xll.qlIndexFixing($AT$1,AO1230,TRUE,_xll.ohTrigger(Trigger,Trigger1M))</f>
        <v>2.1279562457001688E-2</v>
      </c>
      <c r="AS1230" s="246">
        <f>IFERROR(_xll.qlIndexFixing($AT$2,AO1230,TRUE,_xll.ohTrigger(Trigger,Trigger1M)),#N/A)</f>
        <v>2.10466630414885E-2</v>
      </c>
    </row>
    <row r="1231" spans="40:45" x14ac:dyDescent="0.2">
      <c r="AN1231" s="102" t="s">
        <v>83</v>
      </c>
      <c r="AO1231" s="101">
        <f>_xll.qlInterestRateIndexFixingDate($AT$2,AP1231,Trigger)</f>
        <v>47988</v>
      </c>
      <c r="AP1231" s="101">
        <f>_xll.qlCalendarAdvance(Calendar,AP1230,AN1231,"f",,Trigger)</f>
        <v>47988</v>
      </c>
      <c r="AQ1231" s="101">
        <f>_xll.qlInterestRateIndexMaturity($AT$2,AP1231,Trigger)</f>
        <v>47989</v>
      </c>
      <c r="AR1231" s="246">
        <f>_xll.qlIndexFixing($AT$1,AO1231,TRUE,_xll.ohTrigger(Trigger,Trigger1M))</f>
        <v>2.1267961404642932E-2</v>
      </c>
      <c r="AS1231" s="246">
        <f>IFERROR(_xll.qlIndexFixing($AT$2,AO1231,TRUE,_xll.ohTrigger(Trigger,Trigger1M)),#N/A)</f>
        <v>2.103875610454331E-2</v>
      </c>
    </row>
    <row r="1232" spans="40:45" x14ac:dyDescent="0.2">
      <c r="AN1232" s="102" t="s">
        <v>83</v>
      </c>
      <c r="AO1232" s="101">
        <f>_xll.qlInterestRateIndexFixingDate($AT$2,AP1232,Trigger)</f>
        <v>47995</v>
      </c>
      <c r="AP1232" s="101">
        <f>_xll.qlCalendarAdvance(Calendar,AP1231,AN1232,"f",,Trigger)</f>
        <v>47995</v>
      </c>
      <c r="AQ1232" s="101">
        <f>_xll.qlInterestRateIndexMaturity($AT$2,AP1232,Trigger)</f>
        <v>47996</v>
      </c>
      <c r="AR1232" s="246">
        <f>_xll.qlIndexFixing($AT$1,AO1232,TRUE,_xll.ohTrigger(Trigger,Trigger1M))</f>
        <v>2.1255970754170406E-2</v>
      </c>
      <c r="AS1232" s="246">
        <f>IFERROR(_xll.qlIndexFixing($AT$2,AO1232,TRUE,_xll.ohTrigger(Trigger,Trigger1M)),#N/A)</f>
        <v>2.1030505579560099E-2</v>
      </c>
    </row>
    <row r="1233" spans="40:45" x14ac:dyDescent="0.2">
      <c r="AN1233" s="102" t="s">
        <v>83</v>
      </c>
      <c r="AO1233" s="101">
        <f>_xll.qlInterestRateIndexFixingDate($AT$2,AP1233,Trigger)</f>
        <v>48002</v>
      </c>
      <c r="AP1233" s="101">
        <f>_xll.qlCalendarAdvance(Calendar,AP1232,AN1233,"f",,Trigger)</f>
        <v>48002</v>
      </c>
      <c r="AQ1233" s="101">
        <f>_xll.qlInterestRateIndexMaturity($AT$2,AP1233,Trigger)</f>
        <v>48003</v>
      </c>
      <c r="AR1233" s="246">
        <f>_xll.qlIndexFixing($AT$1,AO1233,TRUE,_xll.ohTrigger(Trigger,Trigger1M))</f>
        <v>2.1243590505504173E-2</v>
      </c>
      <c r="AS1233" s="246">
        <f>IFERROR(_xll.qlIndexFixing($AT$2,AO1233,TRUE,_xll.ohTrigger(Trigger,Trigger1M)),#N/A)</f>
        <v>2.1021911466378995E-2</v>
      </c>
    </row>
    <row r="1234" spans="40:45" x14ac:dyDescent="0.2">
      <c r="AN1234" s="102" t="s">
        <v>83</v>
      </c>
      <c r="AO1234" s="101">
        <f>_xll.qlInterestRateIndexFixingDate($AT$2,AP1234,Trigger)</f>
        <v>48009</v>
      </c>
      <c r="AP1234" s="101">
        <f>_xll.qlCalendarAdvance(Calendar,AP1233,AN1234,"f",,Trigger)</f>
        <v>48009</v>
      </c>
      <c r="AQ1234" s="101">
        <f>_xll.qlInterestRateIndexMaturity($AT$2,AP1234,Trigger)</f>
        <v>48010</v>
      </c>
      <c r="AR1234" s="246">
        <f>_xll.qlIndexFixing($AT$1,AO1234,TRUE,_xll.ohTrigger(Trigger,Trigger1M))</f>
        <v>2.1230820658804106E-2</v>
      </c>
      <c r="AS1234" s="246">
        <f>IFERROR(_xll.qlIndexFixing($AT$2,AO1234,TRUE,_xll.ohTrigger(Trigger,Trigger1M)),#N/A)</f>
        <v>2.1012973765239806E-2</v>
      </c>
    </row>
    <row r="1235" spans="40:45" x14ac:dyDescent="0.2">
      <c r="AN1235" s="102" t="s">
        <v>83</v>
      </c>
      <c r="AO1235" s="101">
        <f>_xll.qlInterestRateIndexFixingDate($AT$2,AP1235,Trigger)</f>
        <v>48016</v>
      </c>
      <c r="AP1235" s="101">
        <f>_xll.qlCalendarAdvance(Calendar,AP1234,AN1235,"f",,Trigger)</f>
        <v>48016</v>
      </c>
      <c r="AQ1235" s="101">
        <f>_xll.qlInterestRateIndexMaturity($AT$2,AP1235,Trigger)</f>
        <v>48017</v>
      </c>
      <c r="AR1235" s="246">
        <f>_xll.qlIndexFixing($AT$1,AO1235,TRUE,_xll.ohTrigger(Trigger,Trigger1M))</f>
        <v>2.1217661214070205E-2</v>
      </c>
      <c r="AS1235" s="246">
        <f>IFERROR(_xll.qlIndexFixing($AT$2,AO1235,TRUE,_xll.ohTrigger(Trigger,Trigger1M)),#N/A)</f>
        <v>2.1003692475902724E-2</v>
      </c>
    </row>
    <row r="1236" spans="40:45" x14ac:dyDescent="0.2">
      <c r="AN1236" s="102" t="s">
        <v>83</v>
      </c>
      <c r="AO1236" s="101">
        <f>_xll.qlInterestRateIndexFixingDate($AT$2,AP1236,Trigger)</f>
        <v>48023</v>
      </c>
      <c r="AP1236" s="101">
        <f>_xll.qlCalendarAdvance(Calendar,AP1235,AN1236,"f",,Trigger)</f>
        <v>48023</v>
      </c>
      <c r="AQ1236" s="101">
        <f>_xll.qlInterestRateIndexMaturity($AT$2,AP1236,Trigger)</f>
        <v>48024</v>
      </c>
      <c r="AR1236" s="246">
        <f>_xll.qlIndexFixing($AT$1,AO1236,TRUE,_xll.ohTrigger(Trigger,Trigger1M))</f>
        <v>2.1204112171302469E-2</v>
      </c>
      <c r="AS1236" s="246">
        <f>IFERROR(_xll.qlIndexFixing($AT$2,AO1236,TRUE,_xll.ohTrigger(Trigger,Trigger1M)),#N/A)</f>
        <v>2.0994067598607558E-2</v>
      </c>
    </row>
    <row r="1237" spans="40:45" x14ac:dyDescent="0.2">
      <c r="AN1237" s="102" t="s">
        <v>83</v>
      </c>
      <c r="AO1237" s="101">
        <f>_xll.qlInterestRateIndexFixingDate($AT$2,AP1237,Trigger)</f>
        <v>48030</v>
      </c>
      <c r="AP1237" s="101">
        <f>_xll.qlCalendarAdvance(Calendar,AP1236,AN1237,"f",,Trigger)</f>
        <v>48030</v>
      </c>
      <c r="AQ1237" s="101">
        <f>_xll.qlInterestRateIndexMaturity($AT$2,AP1237,Trigger)</f>
        <v>48031</v>
      </c>
      <c r="AR1237" s="246">
        <f>_xll.qlIndexFixing($AT$1,AO1237,TRUE,_xll.ohTrigger(Trigger,Trigger1M))</f>
        <v>2.1190173530580836E-2</v>
      </c>
      <c r="AS1237" s="246">
        <f>IFERROR(_xll.qlIndexFixing($AT$2,AO1237,TRUE,_xll.ohTrigger(Trigger,Trigger1M)),#N/A)</f>
        <v>2.0984099133354306E-2</v>
      </c>
    </row>
    <row r="1238" spans="40:45" x14ac:dyDescent="0.2">
      <c r="AN1238" s="102" t="s">
        <v>83</v>
      </c>
      <c r="AO1238" s="101">
        <f>_xll.qlInterestRateIndexFixingDate($AT$2,AP1238,Trigger)</f>
        <v>48037</v>
      </c>
      <c r="AP1238" s="101">
        <f>_xll.qlCalendarAdvance(Calendar,AP1237,AN1238,"f",,Trigger)</f>
        <v>48037</v>
      </c>
      <c r="AQ1238" s="101">
        <f>_xll.qlInterestRateIndexMaturity($AT$2,AP1238,Trigger)</f>
        <v>48038</v>
      </c>
      <c r="AR1238" s="246">
        <f>_xll.qlIndexFixing($AT$1,AO1238,TRUE,_xll.ohTrigger(Trigger,Trigger1M))</f>
        <v>2.117584529198524E-2</v>
      </c>
      <c r="AS1238" s="246">
        <f>IFERROR(_xll.qlIndexFixing($AT$2,AO1238,TRUE,_xll.ohTrigger(Trigger,Trigger1M)),#N/A)</f>
        <v>2.0973787080063033E-2</v>
      </c>
    </row>
    <row r="1239" spans="40:45" x14ac:dyDescent="0.2">
      <c r="AN1239" s="102" t="s">
        <v>83</v>
      </c>
      <c r="AO1239" s="101">
        <f>_xll.qlInterestRateIndexFixingDate($AT$2,AP1239,Trigger)</f>
        <v>48044</v>
      </c>
      <c r="AP1239" s="101">
        <f>_xll.qlCalendarAdvance(Calendar,AP1238,AN1239,"f",,Trigger)</f>
        <v>48044</v>
      </c>
      <c r="AQ1239" s="101">
        <f>_xll.qlInterestRateIndexMaturity($AT$2,AP1239,Trigger)</f>
        <v>48045</v>
      </c>
      <c r="AR1239" s="246">
        <f>_xll.qlIndexFixing($AT$1,AO1239,TRUE,_xll.ohTrigger(Trigger,Trigger1M))</f>
        <v>2.1161127455595619E-2</v>
      </c>
      <c r="AS1239" s="246">
        <f>IFERROR(_xll.qlIndexFixing($AT$2,AO1239,TRUE,_xll.ohTrigger(Trigger,Trigger1M)),#N/A)</f>
        <v>2.0963131438813676E-2</v>
      </c>
    </row>
    <row r="1240" spans="40:45" x14ac:dyDescent="0.2">
      <c r="AN1240" s="102" t="s">
        <v>83</v>
      </c>
      <c r="AO1240" s="101">
        <f>_xll.qlInterestRateIndexFixingDate($AT$2,AP1240,Trigger)</f>
        <v>48051</v>
      </c>
      <c r="AP1240" s="101">
        <f>_xll.qlCalendarAdvance(Calendar,AP1239,AN1240,"f",,Trigger)</f>
        <v>48051</v>
      </c>
      <c r="AQ1240" s="101">
        <f>_xll.qlInterestRateIndexMaturity($AT$2,AP1240,Trigger)</f>
        <v>48052</v>
      </c>
      <c r="AR1240" s="246">
        <f>_xll.qlIndexFixing($AT$1,AO1240,TRUE,_xll.ohTrigger(Trigger,Trigger1M))</f>
        <v>2.1146020021252099E-2</v>
      </c>
      <c r="AS1240" s="246">
        <f>IFERROR(_xll.qlIndexFixing($AT$2,AO1240,TRUE,_xll.ohTrigger(Trigger,Trigger1M)),#N/A)</f>
        <v>2.095213220968617E-2</v>
      </c>
    </row>
    <row r="1241" spans="40:45" x14ac:dyDescent="0.2">
      <c r="AN1241" s="102" t="s">
        <v>83</v>
      </c>
      <c r="AO1241" s="101">
        <f>_xll.qlInterestRateIndexFixingDate($AT$2,AP1241,Trigger)</f>
        <v>48058</v>
      </c>
      <c r="AP1241" s="101">
        <f>_xll.qlCalendarAdvance(Calendar,AP1240,AN1241,"f",,Trigger)</f>
        <v>48058</v>
      </c>
      <c r="AQ1241" s="101">
        <f>_xll.qlInterestRateIndexMaturity($AT$2,AP1241,Trigger)</f>
        <v>48059</v>
      </c>
      <c r="AR1241" s="246">
        <f>_xll.qlIndexFixing($AT$1,AO1241,TRUE,_xll.ohTrigger(Trigger,Trigger1M))</f>
        <v>2.1132157514669458E-2</v>
      </c>
      <c r="AS1241" s="246">
        <f>IFERROR(_xll.qlIndexFixing($AT$2,AO1241,TRUE,_xll.ohTrigger(Trigger,Trigger1M)),#N/A)</f>
        <v>2.0947237163797539E-2</v>
      </c>
    </row>
    <row r="1242" spans="40:45" x14ac:dyDescent="0.2">
      <c r="AN1242" s="102" t="s">
        <v>83</v>
      </c>
      <c r="AO1242" s="101">
        <f>_xll.qlInterestRateIndexFixingDate($AT$2,AP1242,Trigger)</f>
        <v>48065</v>
      </c>
      <c r="AP1242" s="101">
        <f>_xll.qlCalendarAdvance(Calendar,AP1241,AN1242,"f",,Trigger)</f>
        <v>48065</v>
      </c>
      <c r="AQ1242" s="101">
        <f>_xll.qlInterestRateIndexMaturity($AT$2,AP1242,Trigger)</f>
        <v>48066</v>
      </c>
      <c r="AR1242" s="246">
        <f>_xll.qlIndexFixing($AT$1,AO1242,TRUE,_xll.ohTrigger(Trigger,Trigger1M))</f>
        <v>2.1118963748909536E-2</v>
      </c>
      <c r="AS1242" s="246">
        <f>IFERROR(_xll.qlIndexFixing($AT$2,AO1242,TRUE,_xll.ohTrigger(Trigger,Trigger1M)),#N/A)</f>
        <v>2.0943959906851717E-2</v>
      </c>
    </row>
    <row r="1243" spans="40:45" x14ac:dyDescent="0.2">
      <c r="AN1243" s="102" t="s">
        <v>83</v>
      </c>
      <c r="AO1243" s="101">
        <f>_xll.qlInterestRateIndexFixingDate($AT$2,AP1243,Trigger)</f>
        <v>48072</v>
      </c>
      <c r="AP1243" s="101">
        <f>_xll.qlCalendarAdvance(Calendar,AP1242,AN1243,"f",,Trigger)</f>
        <v>48072</v>
      </c>
      <c r="AQ1243" s="101">
        <f>_xll.qlInterestRateIndexMaturity($AT$2,AP1243,Trigger)</f>
        <v>48073</v>
      </c>
      <c r="AR1243" s="246">
        <f>_xll.qlIndexFixing($AT$1,AO1243,TRUE,_xll.ohTrigger(Trigger,Trigger1M))</f>
        <v>2.1106067284053509E-2</v>
      </c>
      <c r="AS1243" s="246">
        <f>IFERROR(_xll.qlIndexFixing($AT$2,AO1243,TRUE,_xll.ohTrigger(Trigger,Trigger1M)),#N/A)</f>
        <v>2.0940566578833142E-2</v>
      </c>
    </row>
    <row r="1244" spans="40:45" x14ac:dyDescent="0.2">
      <c r="AN1244" s="102" t="s">
        <v>83</v>
      </c>
      <c r="AO1244" s="101">
        <f>_xll.qlInterestRateIndexFixingDate($AT$2,AP1244,Trigger)</f>
        <v>48079</v>
      </c>
      <c r="AP1244" s="101">
        <f>_xll.qlCalendarAdvance(Calendar,AP1243,AN1244,"f",,Trigger)</f>
        <v>48079</v>
      </c>
      <c r="AQ1244" s="101">
        <f>_xll.qlInterestRateIndexMaturity($AT$2,AP1244,Trigger)</f>
        <v>48080</v>
      </c>
      <c r="AR1244" s="246">
        <f>_xll.qlIndexFixing($AT$1,AO1244,TRUE,_xll.ohTrigger(Trigger,Trigger1M))</f>
        <v>2.1093468120021441E-2</v>
      </c>
      <c r="AS1244" s="246">
        <f>IFERROR(_xll.qlIndexFixing($AT$2,AO1244,TRUE,_xll.ohTrigger(Trigger,Trigger1M)),#N/A)</f>
        <v>2.0937057179661878E-2</v>
      </c>
    </row>
    <row r="1245" spans="40:45" x14ac:dyDescent="0.2">
      <c r="AN1245" s="102" t="s">
        <v>83</v>
      </c>
      <c r="AO1245" s="101">
        <f>_xll.qlInterestRateIndexFixingDate($AT$2,AP1245,Trigger)</f>
        <v>48086</v>
      </c>
      <c r="AP1245" s="101">
        <f>_xll.qlCalendarAdvance(Calendar,AP1244,AN1245,"f",,Trigger)</f>
        <v>48086</v>
      </c>
      <c r="AQ1245" s="101">
        <f>_xll.qlInterestRateIndexMaturity($AT$2,AP1245,Trigger)</f>
        <v>48087</v>
      </c>
      <c r="AR1245" s="246">
        <f>_xll.qlIndexFixing($AT$1,AO1245,TRUE,_xll.ohTrigger(Trigger,Trigger1M))</f>
        <v>2.1081166256813333E-2</v>
      </c>
      <c r="AS1245" s="246">
        <f>IFERROR(_xll.qlIndexFixing($AT$2,AO1245,TRUE,_xll.ohTrigger(Trigger,Trigger1M)),#N/A)</f>
        <v>2.0933431709337924E-2</v>
      </c>
    </row>
    <row r="1246" spans="40:45" x14ac:dyDescent="0.2">
      <c r="AN1246" s="102" t="s">
        <v>83</v>
      </c>
      <c r="AO1246" s="101">
        <f>_xll.qlInterestRateIndexFixingDate($AT$2,AP1246,Trigger)</f>
        <v>48093</v>
      </c>
      <c r="AP1246" s="101">
        <f>_xll.qlCalendarAdvance(Calendar,AP1245,AN1246,"f",,Trigger)</f>
        <v>48093</v>
      </c>
      <c r="AQ1246" s="101">
        <f>_xll.qlInterestRateIndexMaturity($AT$2,AP1246,Trigger)</f>
        <v>48094</v>
      </c>
      <c r="AR1246" s="246">
        <f>_xll.qlIndexFixing($AT$1,AO1246,TRUE,_xll.ohTrigger(Trigger,Trigger1M))</f>
        <v>2.1069161694349248E-2</v>
      </c>
      <c r="AS1246" s="246">
        <f>IFERROR(_xll.qlIndexFixing($AT$2,AO1246,TRUE,_xll.ohTrigger(Trigger,Trigger1M)),#N/A)</f>
        <v>2.0929690167941217E-2</v>
      </c>
    </row>
    <row r="1247" spans="40:45" x14ac:dyDescent="0.2">
      <c r="AN1247" s="102" t="s">
        <v>83</v>
      </c>
      <c r="AO1247" s="101">
        <f>_xll.qlInterestRateIndexFixingDate($AT$2,AP1247,Trigger)</f>
        <v>48100</v>
      </c>
      <c r="AP1247" s="101">
        <f>_xll.qlCalendarAdvance(Calendar,AP1246,AN1247,"f",,Trigger)</f>
        <v>48100</v>
      </c>
      <c r="AQ1247" s="101">
        <f>_xll.qlInterestRateIndexMaturity($AT$2,AP1247,Trigger)</f>
        <v>48101</v>
      </c>
      <c r="AR1247" s="246">
        <f>_xll.qlIndexFixing($AT$1,AO1247,TRUE,_xll.ohTrigger(Trigger,Trigger1M))</f>
        <v>2.1057454432629186E-2</v>
      </c>
      <c r="AS1247" s="246">
        <f>IFERROR(_xll.qlIndexFixing($AT$2,AO1247,TRUE,_xll.ohTrigger(Trigger,Trigger1M)),#N/A)</f>
        <v>2.0925832555391821E-2</v>
      </c>
    </row>
    <row r="1248" spans="40:45" x14ac:dyDescent="0.2">
      <c r="AN1248" s="102" t="s">
        <v>83</v>
      </c>
      <c r="AO1248" s="101">
        <f>_xll.qlInterestRateIndexFixingDate($AT$2,AP1248,Trigger)</f>
        <v>48107</v>
      </c>
      <c r="AP1248" s="101">
        <f>_xll.qlCalendarAdvance(Calendar,AP1247,AN1248,"f",,Trigger)</f>
        <v>48107</v>
      </c>
      <c r="AQ1248" s="101">
        <f>_xll.qlInterestRateIndexMaturity($AT$2,AP1248,Trigger)</f>
        <v>48108</v>
      </c>
      <c r="AR1248" s="246">
        <f>_xll.qlIndexFixing($AT$1,AO1248,TRUE,_xll.ohTrigger(Trigger,Trigger1M))</f>
        <v>2.1046044471733083E-2</v>
      </c>
      <c r="AS1248" s="246">
        <f>IFERROR(_xll.qlIndexFixing($AT$2,AO1248,TRUE,_xll.ohTrigger(Trigger,Trigger1M)),#N/A)</f>
        <v>2.0921858871849608E-2</v>
      </c>
    </row>
    <row r="1249" spans="40:45" x14ac:dyDescent="0.2">
      <c r="AN1249" s="102" t="s">
        <v>83</v>
      </c>
      <c r="AO1249" s="101">
        <f>_xll.qlInterestRateIndexFixingDate($AT$2,AP1249,Trigger)</f>
        <v>48114</v>
      </c>
      <c r="AP1249" s="101">
        <f>_xll.qlCalendarAdvance(Calendar,AP1248,AN1249,"f",,Trigger)</f>
        <v>48114</v>
      </c>
      <c r="AQ1249" s="101">
        <f>_xll.qlInterestRateIndexMaturity($AT$2,AP1249,Trigger)</f>
        <v>48115</v>
      </c>
      <c r="AR1249" s="246">
        <f>_xll.qlIndexFixing($AT$1,AO1249,TRUE,_xll.ohTrigger(Trigger,Trigger1M))</f>
        <v>2.1034931811421131E-2</v>
      </c>
      <c r="AS1249" s="246">
        <f>IFERROR(_xll.qlIndexFixing($AT$2,AO1249,TRUE,_xll.ohTrigger(Trigger,Trigger1M)),#N/A)</f>
        <v>2.0917769117154705E-2</v>
      </c>
    </row>
    <row r="1250" spans="40:45" x14ac:dyDescent="0.2">
      <c r="AN1250" s="102" t="s">
        <v>83</v>
      </c>
      <c r="AO1250" s="101">
        <f>_xll.qlInterestRateIndexFixingDate($AT$2,AP1250,Trigger)</f>
        <v>48121</v>
      </c>
      <c r="AP1250" s="101">
        <f>_xll.qlCalendarAdvance(Calendar,AP1249,AN1250,"f",,Trigger)</f>
        <v>48121</v>
      </c>
      <c r="AQ1250" s="101">
        <f>_xll.qlInterestRateIndexMaturity($AT$2,AP1250,Trigger)</f>
        <v>48122</v>
      </c>
      <c r="AR1250" s="246">
        <f>_xll.qlIndexFixing($AT$1,AO1250,TRUE,_xll.ohTrigger(Trigger,Trigger1M))</f>
        <v>2.1024116451853203E-2</v>
      </c>
      <c r="AS1250" s="246">
        <f>IFERROR(_xll.qlIndexFixing($AT$2,AO1250,TRUE,_xll.ohTrigger(Trigger,Trigger1M)),#N/A)</f>
        <v>2.091356329138705E-2</v>
      </c>
    </row>
    <row r="1251" spans="40:45" x14ac:dyDescent="0.2">
      <c r="AN1251" s="102" t="s">
        <v>83</v>
      </c>
      <c r="AO1251" s="101">
        <f>_xll.qlInterestRateIndexFixingDate($AT$2,AP1251,Trigger)</f>
        <v>48128</v>
      </c>
      <c r="AP1251" s="101">
        <f>_xll.qlCalendarAdvance(Calendar,AP1250,AN1251,"f",,Trigger)</f>
        <v>48128</v>
      </c>
      <c r="AQ1251" s="101">
        <f>_xll.qlInterestRateIndexMaturity($AT$2,AP1251,Trigger)</f>
        <v>48129</v>
      </c>
      <c r="AR1251" s="246">
        <f>_xll.qlIndexFixing($AT$1,AO1251,TRUE,_xll.ohTrigger(Trigger,Trigger1M))</f>
        <v>2.1013598392869426E-2</v>
      </c>
      <c r="AS1251" s="246">
        <f>IFERROR(_xll.qlIndexFixing($AT$2,AO1251,TRUE,_xll.ohTrigger(Trigger,Trigger1M)),#N/A)</f>
        <v>2.090924139454664E-2</v>
      </c>
    </row>
    <row r="1252" spans="40:45" x14ac:dyDescent="0.2">
      <c r="AN1252" s="102" t="s">
        <v>83</v>
      </c>
      <c r="AO1252" s="101">
        <f>_xll.qlInterestRateIndexFixingDate($AT$2,AP1252,Trigger)</f>
        <v>48135</v>
      </c>
      <c r="AP1252" s="101">
        <f>_xll.qlCalendarAdvance(Calendar,AP1251,AN1252,"f",,Trigger)</f>
        <v>48135</v>
      </c>
      <c r="AQ1252" s="101">
        <f>_xll.qlInterestRateIndexMaturity($AT$2,AP1252,Trigger)</f>
        <v>48136</v>
      </c>
      <c r="AR1252" s="246">
        <f>_xll.qlIndexFixing($AT$1,AO1252,TRUE,_xll.ohTrigger(Trigger,Trigger1M))</f>
        <v>2.1003377634549736E-2</v>
      </c>
      <c r="AS1252" s="246">
        <f>IFERROR(_xll.qlIndexFixing($AT$2,AO1252,TRUE,_xll.ohTrigger(Trigger,Trigger1M)),#N/A)</f>
        <v>2.0904803426633478E-2</v>
      </c>
    </row>
    <row r="1253" spans="40:45" x14ac:dyDescent="0.2">
      <c r="AN1253" s="102" t="s">
        <v>83</v>
      </c>
      <c r="AO1253" s="101">
        <f>_xll.qlInterestRateIndexFixingDate($AT$2,AP1253,Trigger)</f>
        <v>48142</v>
      </c>
      <c r="AP1253" s="101">
        <f>_xll.qlCalendarAdvance(Calendar,AP1252,AN1253,"f",,Trigger)</f>
        <v>48142</v>
      </c>
      <c r="AQ1253" s="101">
        <f>_xll.qlInterestRateIndexMaturity($AT$2,AP1253,Trigger)</f>
        <v>48143</v>
      </c>
      <c r="AR1253" s="246">
        <f>_xll.qlIndexFixing($AT$1,AO1253,TRUE,_xll.ohTrigger(Trigger,Trigger1M))</f>
        <v>2.0993454176734261E-2</v>
      </c>
      <c r="AS1253" s="246">
        <f>IFERROR(_xll.qlIndexFixing($AT$2,AO1253,TRUE,_xll.ohTrigger(Trigger,Trigger1M)),#N/A)</f>
        <v>2.0900249387567627E-2</v>
      </c>
    </row>
    <row r="1254" spans="40:45" x14ac:dyDescent="0.2">
      <c r="AN1254" s="102" t="s">
        <v>83</v>
      </c>
      <c r="AO1254" s="101">
        <f>_xll.qlInterestRateIndexFixingDate($AT$2,AP1254,Trigger)</f>
        <v>48149</v>
      </c>
      <c r="AP1254" s="101">
        <f>_xll.qlCalendarAdvance(Calendar,AP1253,AN1254,"f",,Trigger)</f>
        <v>48149</v>
      </c>
      <c r="AQ1254" s="101">
        <f>_xll.qlInterestRateIndexMaturity($AT$2,AP1254,Trigger)</f>
        <v>48150</v>
      </c>
      <c r="AR1254" s="246">
        <f>_xll.qlIndexFixing($AT$1,AO1254,TRUE,_xll.ohTrigger(Trigger,Trigger1M))</f>
        <v>2.0983828019502937E-2</v>
      </c>
      <c r="AS1254" s="246">
        <f>IFERROR(_xll.qlIndexFixing($AT$2,AO1254,TRUE,_xll.ohTrigger(Trigger,Trigger1M)),#N/A)</f>
        <v>2.0895579277508958E-2</v>
      </c>
    </row>
    <row r="1255" spans="40:45" x14ac:dyDescent="0.2">
      <c r="AN1255" s="102" t="s">
        <v>83</v>
      </c>
      <c r="AO1255" s="101">
        <f>_xll.qlInterestRateIndexFixingDate($AT$2,AP1255,Trigger)</f>
        <v>48156</v>
      </c>
      <c r="AP1255" s="101">
        <f>_xll.qlCalendarAdvance(Calendar,AP1254,AN1255,"f",,Trigger)</f>
        <v>48156</v>
      </c>
      <c r="AQ1255" s="101">
        <f>_xll.qlInterestRateIndexMaturity($AT$2,AP1255,Trigger)</f>
        <v>48157</v>
      </c>
      <c r="AR1255" s="246">
        <f>_xll.qlIndexFixing($AT$1,AO1255,TRUE,_xll.ohTrigger(Trigger,Trigger1M))</f>
        <v>2.0974499162855764E-2</v>
      </c>
      <c r="AS1255" s="246">
        <f>IFERROR(_xll.qlIndexFixing($AT$2,AO1255,TRUE,_xll.ohTrigger(Trigger,Trigger1M)),#N/A)</f>
        <v>2.0890793096457472E-2</v>
      </c>
    </row>
    <row r="1256" spans="40:45" x14ac:dyDescent="0.2">
      <c r="AN1256" s="102" t="s">
        <v>83</v>
      </c>
      <c r="AO1256" s="101">
        <f>_xll.qlInterestRateIndexFixingDate($AT$2,AP1256,Trigger)</f>
        <v>48163</v>
      </c>
      <c r="AP1256" s="101">
        <f>_xll.qlCalendarAdvance(Calendar,AP1255,AN1256,"f",,Trigger)</f>
        <v>48163</v>
      </c>
      <c r="AQ1256" s="101">
        <f>_xll.qlInterestRateIndexMaturity($AT$2,AP1256,Trigger)</f>
        <v>48164</v>
      </c>
      <c r="AR1256" s="246">
        <f>_xll.qlIndexFixing($AT$1,AO1256,TRUE,_xll.ohTrigger(Trigger,Trigger1M))</f>
        <v>2.0965467606712807E-2</v>
      </c>
      <c r="AS1256" s="246">
        <f>IFERROR(_xll.qlIndexFixing($AT$2,AO1256,TRUE,_xll.ohTrigger(Trigger,Trigger1M)),#N/A)</f>
        <v>2.088589084417336E-2</v>
      </c>
    </row>
    <row r="1257" spans="40:45" x14ac:dyDescent="0.2">
      <c r="AN1257" s="102" t="s">
        <v>83</v>
      </c>
      <c r="AO1257" s="101">
        <f>_xll.qlInterestRateIndexFixingDate($AT$2,AP1257,Trigger)</f>
        <v>48170</v>
      </c>
      <c r="AP1257" s="101">
        <f>_xll.qlCalendarAdvance(Calendar,AP1256,AN1257,"f",,Trigger)</f>
        <v>48170</v>
      </c>
      <c r="AQ1257" s="101">
        <f>_xll.qlInterestRateIndexMaturity($AT$2,AP1257,Trigger)</f>
        <v>48171</v>
      </c>
      <c r="AR1257" s="246">
        <f>_xll.qlIndexFixing($AT$1,AO1257,TRUE,_xll.ohTrigger(Trigger,Trigger1M))</f>
        <v>2.0956733351154E-2</v>
      </c>
      <c r="AS1257" s="246">
        <f>IFERROR(_xll.qlIndexFixing($AT$2,AO1257,TRUE,_xll.ohTrigger(Trigger,Trigger1M)),#N/A)</f>
        <v>2.0880872520896432E-2</v>
      </c>
    </row>
    <row r="1258" spans="40:45" x14ac:dyDescent="0.2">
      <c r="AN1258" s="102" t="s">
        <v>83</v>
      </c>
      <c r="AO1258" s="101">
        <f>_xll.qlInterestRateIndexFixingDate($AT$2,AP1258,Trigger)</f>
        <v>48177</v>
      </c>
      <c r="AP1258" s="101">
        <f>_xll.qlCalendarAdvance(Calendar,AP1257,AN1258,"f",,Trigger)</f>
        <v>48177</v>
      </c>
      <c r="AQ1258" s="101">
        <f>_xll.qlInterestRateIndexMaturity($AT$2,AP1258,Trigger)</f>
        <v>48178</v>
      </c>
      <c r="AR1258" s="246">
        <f>_xll.qlIndexFixing($AT$1,AO1258,TRUE,_xll.ohTrigger(Trigger,Trigger1M))</f>
        <v>2.0948296395939536E-2</v>
      </c>
      <c r="AS1258" s="246">
        <f>IFERROR(_xll.qlIndexFixing($AT$2,AO1258,TRUE,_xll.ohTrigger(Trigger,Trigger1M)),#N/A)</f>
        <v>2.087573812654675E-2</v>
      </c>
    </row>
    <row r="1259" spans="40:45" x14ac:dyDescent="0.2">
      <c r="AN1259" s="102" t="s">
        <v>83</v>
      </c>
      <c r="AO1259" s="101">
        <f>_xll.qlInterestRateIndexFixingDate($AT$2,AP1259,Trigger)</f>
        <v>48184</v>
      </c>
      <c r="AP1259" s="101">
        <f>_xll.qlCalendarAdvance(Calendar,AP1258,AN1259,"f",,Trigger)</f>
        <v>48184</v>
      </c>
      <c r="AQ1259" s="101">
        <f>_xll.qlInterestRateIndexMaturity($AT$2,AP1259,Trigger)</f>
        <v>48185</v>
      </c>
      <c r="AR1259" s="246">
        <f>_xll.qlIndexFixing($AT$1,AO1259,TRUE,_xll.ohTrigger(Trigger,Trigger1M))</f>
        <v>2.0940156741229288E-2</v>
      </c>
      <c r="AS1259" s="246">
        <f>IFERROR(_xll.qlIndexFixing($AT$2,AO1259,TRUE,_xll.ohTrigger(Trigger,Trigger1M)),#N/A)</f>
        <v>2.0870487661204251E-2</v>
      </c>
    </row>
    <row r="1260" spans="40:45" x14ac:dyDescent="0.2">
      <c r="AN1260" s="102" t="s">
        <v>83</v>
      </c>
      <c r="AO1260" s="101">
        <f>_xll.qlInterestRateIndexFixingDate($AT$2,AP1260,Trigger)</f>
        <v>48191</v>
      </c>
      <c r="AP1260" s="101">
        <f>_xll.qlCalendarAdvance(Calendar,AP1259,AN1260,"f",,Trigger)</f>
        <v>48191</v>
      </c>
      <c r="AQ1260" s="101">
        <f>_xll.qlInterestRateIndexMaturity($AT$2,AP1260,Trigger)</f>
        <v>48192</v>
      </c>
      <c r="AR1260" s="246">
        <f>_xll.qlIndexFixing($AT$1,AO1260,TRUE,_xll.ohTrigger(Trigger,Trigger1M))</f>
        <v>2.0932314386863382E-2</v>
      </c>
      <c r="AS1260" s="246">
        <f>IFERROR(_xll.qlIndexFixing($AT$2,AO1260,TRUE,_xll.ohTrigger(Trigger,Trigger1M)),#N/A)</f>
        <v>2.0865121124788999E-2</v>
      </c>
    </row>
    <row r="1261" spans="40:45" x14ac:dyDescent="0.2">
      <c r="AN1261" s="102" t="s">
        <v>83</v>
      </c>
      <c r="AO1261" s="101">
        <f>_xll.qlInterestRateIndexFixingDate($AT$2,AP1261,Trigger)</f>
        <v>48198</v>
      </c>
      <c r="AP1261" s="101">
        <f>_xll.qlCalendarAdvance(Calendar,AP1260,AN1261,"f",,Trigger)</f>
        <v>48198</v>
      </c>
      <c r="AQ1261" s="101">
        <f>_xll.qlInterestRateIndexMaturity($AT$2,AP1261,Trigger)</f>
        <v>48199</v>
      </c>
      <c r="AR1261" s="246">
        <f>_xll.qlIndexFixing($AT$1,AO1261,TRUE,_xll.ohTrigger(Trigger,Trigger1M))</f>
        <v>2.0924769333001692E-2</v>
      </c>
      <c r="AS1261" s="246">
        <f>IFERROR(_xll.qlIndexFixing($AT$2,AO1261,TRUE,_xll.ohTrigger(Trigger,Trigger1M)),#N/A)</f>
        <v>2.0859638517300993E-2</v>
      </c>
    </row>
    <row r="1262" spans="40:45" x14ac:dyDescent="0.2">
      <c r="AN1262" s="102" t="s">
        <v>83</v>
      </c>
      <c r="AO1262" s="101">
        <f>_xll.qlInterestRateIndexFixingDate($AT$2,AP1262,Trigger)</f>
        <v>48205</v>
      </c>
      <c r="AP1262" s="101">
        <f>_xll.qlCalendarAdvance(Calendar,AP1261,AN1262,"f",,Trigger)</f>
        <v>48205</v>
      </c>
      <c r="AQ1262" s="101">
        <f>_xll.qlInterestRateIndexMaturity($AT$2,AP1262,Trigger)</f>
        <v>48206</v>
      </c>
      <c r="AR1262" s="246">
        <f>_xll.qlIndexFixing($AT$1,AO1262,TRUE,_xll.ohTrigger(Trigger,Trigger1M))</f>
        <v>2.091752157956428E-2</v>
      </c>
      <c r="AS1262" s="246">
        <f>IFERROR(_xll.qlIndexFixing($AT$2,AO1262,TRUE,_xll.ohTrigger(Trigger,Trigger1M)),#N/A)</f>
        <v>2.0854039838820171E-2</v>
      </c>
    </row>
    <row r="1263" spans="40:45" x14ac:dyDescent="0.2">
      <c r="AN1263" s="102" t="s">
        <v>83</v>
      </c>
      <c r="AO1263" s="101">
        <f>_xll.qlInterestRateIndexFixingDate($AT$2,AP1263,Trigger)</f>
        <v>48212</v>
      </c>
      <c r="AP1263" s="101">
        <f>_xll.qlCalendarAdvance(Calendar,AP1262,AN1263,"f",,Trigger)</f>
        <v>48212</v>
      </c>
      <c r="AQ1263" s="101">
        <f>_xll.qlInterestRateIndexMaturity($AT$2,AP1263,Trigger)</f>
        <v>48213</v>
      </c>
      <c r="AR1263" s="246">
        <f>_xll.qlIndexFixing($AT$1,AO1263,TRUE,_xll.ohTrigger(Trigger,Trigger1M))</f>
        <v>2.0910571126391275E-2</v>
      </c>
      <c r="AS1263" s="246">
        <f>IFERROR(_xll.qlIndexFixing($AT$2,AO1263,TRUE,_xll.ohTrigger(Trigger,Trigger1M)),#N/A)</f>
        <v>2.0848325089346531E-2</v>
      </c>
    </row>
    <row r="1264" spans="40:45" x14ac:dyDescent="0.2">
      <c r="AN1264" s="102" t="s">
        <v>83</v>
      </c>
      <c r="AO1264" s="101">
        <f>_xll.qlInterestRateIndexFixingDate($AT$2,AP1264,Trigger)</f>
        <v>48219</v>
      </c>
      <c r="AP1264" s="101">
        <f>_xll.qlCalendarAdvance(Calendar,AP1263,AN1264,"f",,Trigger)</f>
        <v>48219</v>
      </c>
      <c r="AQ1264" s="101">
        <f>_xll.qlInterestRateIndexMaturity($AT$2,AP1264,Trigger)</f>
        <v>48220</v>
      </c>
      <c r="AR1264" s="246">
        <f>_xll.qlIndexFixing($AT$1,AO1264,TRUE,_xll.ohTrigger(Trigger,Trigger1M))</f>
        <v>2.090391797364255E-2</v>
      </c>
      <c r="AS1264" s="246">
        <f>IFERROR(_xll.qlIndexFixing($AT$2,AO1264,TRUE,_xll.ohTrigger(Trigger,Trigger1M)),#N/A)</f>
        <v>2.0842494268800138E-2</v>
      </c>
    </row>
    <row r="1265" spans="40:45" x14ac:dyDescent="0.2">
      <c r="AN1265" s="102" t="s">
        <v>83</v>
      </c>
      <c r="AO1265" s="101">
        <f>_xll.qlInterestRateIndexFixingDate($AT$2,AP1265,Trigger)</f>
        <v>48226</v>
      </c>
      <c r="AP1265" s="101">
        <f>_xll.qlCalendarAdvance(Calendar,AP1264,AN1265,"f",,Trigger)</f>
        <v>48226</v>
      </c>
      <c r="AQ1265" s="101">
        <f>_xll.qlInterestRateIndexMaturity($AT$2,AP1265,Trigger)</f>
        <v>48227</v>
      </c>
      <c r="AR1265" s="246">
        <f>_xll.qlIndexFixing($AT$1,AO1265,TRUE,_xll.ohTrigger(Trigger,Trigger1M))</f>
        <v>2.0897562121238167E-2</v>
      </c>
      <c r="AS1265" s="246">
        <f>IFERROR(_xll.qlIndexFixing($AT$2,AO1265,TRUE,_xll.ohTrigger(Trigger,Trigger1M)),#N/A)</f>
        <v>2.0836547377260928E-2</v>
      </c>
    </row>
    <row r="1266" spans="40:45" x14ac:dyDescent="0.2">
      <c r="AN1266" s="102" t="s">
        <v>83</v>
      </c>
      <c r="AO1266" s="101">
        <f>_xll.qlInterestRateIndexFixingDate($AT$2,AP1266,Trigger)</f>
        <v>48233</v>
      </c>
      <c r="AP1266" s="101">
        <f>_xll.qlCalendarAdvance(Calendar,AP1265,AN1266,"f",,Trigger)</f>
        <v>48233</v>
      </c>
      <c r="AQ1266" s="101">
        <f>_xll.qlInterestRateIndexMaturity($AT$2,AP1266,Trigger)</f>
        <v>48234</v>
      </c>
      <c r="AR1266" s="246">
        <f>_xll.qlIndexFixing($AT$1,AO1266,TRUE,_xll.ohTrigger(Trigger,Trigger1M))</f>
        <v>2.0891503569178127E-2</v>
      </c>
      <c r="AS1266" s="246">
        <f>IFERROR(_xll.qlIndexFixing($AT$2,AO1266,TRUE,_xll.ohTrigger(Trigger,Trigger1M)),#N/A)</f>
        <v>2.0830484414648964E-2</v>
      </c>
    </row>
    <row r="1267" spans="40:45" x14ac:dyDescent="0.2">
      <c r="AN1267" s="102" t="s">
        <v>83</v>
      </c>
      <c r="AO1267" s="101">
        <f>_xll.qlInterestRateIndexFixingDate($AT$2,AP1267,Trigger)</f>
        <v>48240</v>
      </c>
      <c r="AP1267" s="101">
        <f>_xll.qlCalendarAdvance(Calendar,AP1266,AN1267,"f",,Trigger)</f>
        <v>48240</v>
      </c>
      <c r="AQ1267" s="101">
        <f>_xll.qlInterestRateIndexMaturity($AT$2,AP1267,Trigger)</f>
        <v>48241</v>
      </c>
      <c r="AR1267" s="246">
        <f>_xll.qlIndexFixing($AT$1,AO1267,TRUE,_xll.ohTrigger(Trigger,Trigger1M))</f>
        <v>2.0885742317382494E-2</v>
      </c>
      <c r="AS1267" s="246">
        <f>IFERROR(_xll.qlIndexFixing($AT$2,AO1267,TRUE,_xll.ohTrigger(Trigger,Trigger1M)),#N/A)</f>
        <v>2.0824305381044184E-2</v>
      </c>
    </row>
    <row r="1268" spans="40:45" x14ac:dyDescent="0.2">
      <c r="AN1268" s="102" t="s">
        <v>83</v>
      </c>
      <c r="AO1268" s="101">
        <f>_xll.qlInterestRateIndexFixingDate($AT$2,AP1268,Trigger)</f>
        <v>48247</v>
      </c>
      <c r="AP1268" s="101">
        <f>_xll.qlCalendarAdvance(Calendar,AP1267,AN1268,"f",,Trigger)</f>
        <v>48247</v>
      </c>
      <c r="AQ1268" s="101">
        <f>_xll.qlInterestRateIndexMaturity($AT$2,AP1268,Trigger)</f>
        <v>48248</v>
      </c>
      <c r="AR1268" s="246">
        <f>_xll.qlIndexFixing($AT$1,AO1268,TRUE,_xll.ohTrigger(Trigger,Trigger1M))</f>
        <v>2.0880278365931204E-2</v>
      </c>
      <c r="AS1268" s="246">
        <f>IFERROR(_xll.qlIndexFixing($AT$2,AO1268,TRUE,_xll.ohTrigger(Trigger,Trigger1M)),#N/A)</f>
        <v>2.0818010276526522E-2</v>
      </c>
    </row>
    <row r="1269" spans="40:45" x14ac:dyDescent="0.2">
      <c r="AN1269" s="102" t="s">
        <v>83</v>
      </c>
      <c r="AO1269" s="101">
        <f>_xll.qlInterestRateIndexFixingDate($AT$2,AP1269,Trigger)</f>
        <v>48254</v>
      </c>
      <c r="AP1269" s="101">
        <f>_xll.qlCalendarAdvance(Calendar,AP1268,AN1269,"f",,Trigger)</f>
        <v>48254</v>
      </c>
      <c r="AQ1269" s="101">
        <f>_xll.qlInterestRateIndexMaturity($AT$2,AP1269,Trigger)</f>
        <v>48255</v>
      </c>
      <c r="AR1269" s="246">
        <f>_xll.qlIndexFixing($AT$1,AO1269,TRUE,_xll.ohTrigger(Trigger,Trigger1M))</f>
        <v>2.0875111714664385E-2</v>
      </c>
      <c r="AS1269" s="246">
        <f>IFERROR(_xll.qlIndexFixing($AT$2,AO1269,TRUE,_xll.ohTrigger(Trigger,Trigger1M)),#N/A)</f>
        <v>2.0811599100936107E-2</v>
      </c>
    </row>
    <row r="1270" spans="40:45" x14ac:dyDescent="0.2">
      <c r="AN1270" s="102" t="s">
        <v>83</v>
      </c>
      <c r="AO1270" s="101">
        <f>_xll.qlInterestRateIndexFixingDate($AT$2,AP1270,Trigger)</f>
        <v>48261</v>
      </c>
      <c r="AP1270" s="101">
        <f>_xll.qlCalendarAdvance(Calendar,AP1269,AN1270,"f",,Trigger)</f>
        <v>48261</v>
      </c>
      <c r="AQ1270" s="101">
        <f>_xll.qlInterestRateIndexMaturity($AT$2,AP1270,Trigger)</f>
        <v>48262</v>
      </c>
      <c r="AR1270" s="246">
        <f>_xll.qlIndexFixing($AT$1,AO1270,TRUE,_xll.ohTrigger(Trigger,Trigger1M))</f>
        <v>2.0870242363821845E-2</v>
      </c>
      <c r="AS1270" s="246">
        <f>IFERROR(_xll.qlIndexFixing($AT$2,AO1270,TRUE,_xll.ohTrigger(Trigger,Trigger1M)),#N/A)</f>
        <v>2.0805071854432811E-2</v>
      </c>
    </row>
    <row r="1271" spans="40:45" x14ac:dyDescent="0.2">
      <c r="AN1271" s="102" t="s">
        <v>83</v>
      </c>
      <c r="AO1271" s="101">
        <f>_xll.qlInterestRateIndexFixingDate($AT$2,AP1271,Trigger)</f>
        <v>48268</v>
      </c>
      <c r="AP1271" s="101">
        <f>_xll.qlCalendarAdvance(Calendar,AP1270,AN1271,"f",,Trigger)</f>
        <v>48268</v>
      </c>
      <c r="AQ1271" s="101">
        <f>_xll.qlInterestRateIndexMaturity($AT$2,AP1271,Trigger)</f>
        <v>48269</v>
      </c>
      <c r="AR1271" s="246">
        <f>_xll.qlIndexFixing($AT$1,AO1271,TRUE,_xll.ohTrigger(Trigger,Trigger1M))</f>
        <v>2.0865670313083839E-2</v>
      </c>
      <c r="AS1271" s="246">
        <f>IFERROR(_xll.qlIndexFixing($AT$2,AO1271,TRUE,_xll.ohTrigger(Trigger,Trigger1M)),#N/A)</f>
        <v>2.0798428536856761E-2</v>
      </c>
    </row>
    <row r="1272" spans="40:45" x14ac:dyDescent="0.2">
      <c r="AN1272" s="102" t="s">
        <v>83</v>
      </c>
      <c r="AO1272" s="101">
        <f>_xll.qlInterestRateIndexFixingDate($AT$2,AP1272,Trigger)</f>
        <v>48275</v>
      </c>
      <c r="AP1272" s="101">
        <f>_xll.qlCalendarAdvance(Calendar,AP1271,AN1272,"f",,Trigger)</f>
        <v>48275</v>
      </c>
      <c r="AQ1272" s="101">
        <f>_xll.qlInterestRateIndexMaturity($AT$2,AP1272,Trigger)</f>
        <v>48276</v>
      </c>
      <c r="AR1272" s="246">
        <f>_xll.qlIndexFixing($AT$1,AO1272,TRUE,_xll.ohTrigger(Trigger,Trigger1M))</f>
        <v>2.0861395562690177E-2</v>
      </c>
      <c r="AS1272" s="246">
        <f>IFERROR(_xll.qlIndexFixing($AT$2,AO1272,TRUE,_xll.ohTrigger(Trigger,Trigger1M)),#N/A)</f>
        <v>2.0791669148367831E-2</v>
      </c>
    </row>
    <row r="1273" spans="40:45" x14ac:dyDescent="0.2">
      <c r="AN1273" s="102" t="s">
        <v>83</v>
      </c>
      <c r="AO1273" s="101">
        <f>_xll.qlInterestRateIndexFixingDate($AT$2,AP1273,Trigger)</f>
        <v>48282</v>
      </c>
      <c r="AP1273" s="101">
        <f>_xll.qlCalendarAdvance(Calendar,AP1272,AN1273,"f",,Trigger)</f>
        <v>48282</v>
      </c>
      <c r="AQ1273" s="101">
        <f>_xll.qlInterestRateIndexMaturity($AT$2,AP1273,Trigger)</f>
        <v>48283</v>
      </c>
      <c r="AR1273" s="246">
        <f>_xll.qlIndexFixing($AT$1,AO1273,TRUE,_xll.ohTrigger(Trigger,Trigger1M))</f>
        <v>2.0857418112480985E-2</v>
      </c>
      <c r="AS1273" s="246">
        <f>IFERROR(_xll.qlIndexFixing($AT$2,AO1273,TRUE,_xll.ohTrigger(Trigger,Trigger1M)),#N/A)</f>
        <v>2.0784793688886083E-2</v>
      </c>
    </row>
    <row r="1274" spans="40:45" x14ac:dyDescent="0.2">
      <c r="AN1274" s="102" t="s">
        <v>83</v>
      </c>
      <c r="AO1274" s="101">
        <f>_xll.qlInterestRateIndexFixingDate($AT$2,AP1274,Trigger)</f>
        <v>48289</v>
      </c>
      <c r="AP1274" s="101">
        <f>_xll.qlCalendarAdvance(Calendar,AP1273,AN1274,"f",,Trigger)</f>
        <v>48289</v>
      </c>
      <c r="AQ1274" s="101">
        <f>_xll.qlInterestRateIndexMaturity($AT$2,AP1274,Trigger)</f>
        <v>48290</v>
      </c>
      <c r="AR1274" s="246">
        <f>_xll.qlIndexFixing($AT$1,AO1274,TRUE,_xll.ohTrigger(Trigger,Trigger1M))</f>
        <v>2.0853737962536201E-2</v>
      </c>
      <c r="AS1274" s="246">
        <f>IFERROR(_xll.qlIndexFixing($AT$2,AO1274,TRUE,_xll.ohTrigger(Trigger,Trigger1M)),#N/A)</f>
        <v>2.0777802158491454E-2</v>
      </c>
    </row>
    <row r="1275" spans="40:45" x14ac:dyDescent="0.2">
      <c r="AN1275" s="102" t="s">
        <v>83</v>
      </c>
      <c r="AO1275" s="101">
        <f>_xll.qlInterestRateIndexFixingDate($AT$2,AP1275,Trigger)</f>
        <v>48296</v>
      </c>
      <c r="AP1275" s="101">
        <f>_xll.qlCalendarAdvance(Calendar,AP1274,AN1275,"f",,Trigger)</f>
        <v>48296</v>
      </c>
      <c r="AQ1275" s="101">
        <f>_xll.qlInterestRateIndexMaturity($AT$2,AP1275,Trigger)</f>
        <v>48297</v>
      </c>
      <c r="AR1275" s="246">
        <f>_xll.qlIndexFixing($AT$1,AO1275,TRUE,_xll.ohTrigger(Trigger,Trigger1M))</f>
        <v>2.0850355112775887E-2</v>
      </c>
      <c r="AS1275" s="246">
        <f>IFERROR(_xll.qlIndexFixing($AT$2,AO1275,TRUE,_xll.ohTrigger(Trigger,Trigger1M)),#N/A)</f>
        <v>2.0770694557104008E-2</v>
      </c>
    </row>
    <row r="1276" spans="40:45" x14ac:dyDescent="0.2">
      <c r="AN1276" s="102" t="s">
        <v>83</v>
      </c>
      <c r="AO1276" s="101">
        <f>_xll.qlInterestRateIndexFixingDate($AT$2,AP1276,Trigger)</f>
        <v>48303</v>
      </c>
      <c r="AP1276" s="101">
        <f>_xll.qlCalendarAdvance(Calendar,AP1275,AN1276,"f",,Trigger)</f>
        <v>48303</v>
      </c>
      <c r="AQ1276" s="101">
        <f>_xll.qlInterestRateIndexMaturity($AT$2,AP1276,Trigger)</f>
        <v>48304</v>
      </c>
      <c r="AR1276" s="246">
        <f>_xll.qlIndexFixing($AT$1,AO1276,TRUE,_xll.ohTrigger(Trigger,Trigger1M))</f>
        <v>2.084726956327998E-2</v>
      </c>
      <c r="AS1276" s="246">
        <f>IFERROR(_xll.qlIndexFixing($AT$2,AO1276,TRUE,_xll.ohTrigger(Trigger,Trigger1M)),#N/A)</f>
        <v>2.0763470884803681E-2</v>
      </c>
    </row>
    <row r="1277" spans="40:45" x14ac:dyDescent="0.2">
      <c r="AN1277" s="102" t="s">
        <v>83</v>
      </c>
      <c r="AO1277" s="101">
        <f>_xll.qlInterestRateIndexFixingDate($AT$2,AP1277,Trigger)</f>
        <v>48310</v>
      </c>
      <c r="AP1277" s="101">
        <f>_xll.qlCalendarAdvance(Calendar,AP1276,AN1277,"f",,Trigger)</f>
        <v>48310</v>
      </c>
      <c r="AQ1277" s="101">
        <f>_xll.qlInterestRateIndexMaturity($AT$2,AP1277,Trigger)</f>
        <v>48311</v>
      </c>
      <c r="AR1277" s="246">
        <f>_xll.qlIndexFixing($AT$1,AO1277,TRUE,_xll.ohTrigger(Trigger,Trigger1M))</f>
        <v>2.0844481313968544E-2</v>
      </c>
      <c r="AS1277" s="246">
        <f>IFERROR(_xll.qlIndexFixing($AT$2,AO1277,TRUE,_xll.ohTrigger(Trigger,Trigger1M)),#N/A)</f>
        <v>2.0756131141510537E-2</v>
      </c>
    </row>
    <row r="1278" spans="40:45" x14ac:dyDescent="0.2">
      <c r="AN1278" s="102" t="s">
        <v>83</v>
      </c>
      <c r="AO1278" s="101">
        <f>_xll.qlInterestRateIndexFixingDate($AT$2,AP1278,Trigger)</f>
        <v>48317</v>
      </c>
      <c r="AP1278" s="101">
        <f>_xll.qlCalendarAdvance(Calendar,AP1277,AN1278,"f",,Trigger)</f>
        <v>48317</v>
      </c>
      <c r="AQ1278" s="101">
        <f>_xll.qlInterestRateIndexMaturity($AT$2,AP1278,Trigger)</f>
        <v>48318</v>
      </c>
      <c r="AR1278" s="246">
        <f>_xll.qlIndexFixing($AT$1,AO1278,TRUE,_xll.ohTrigger(Trigger,Trigger1M))</f>
        <v>2.0841990364761642E-2</v>
      </c>
      <c r="AS1278" s="246">
        <f>IFERROR(_xll.qlIndexFixing($AT$2,AO1278,TRUE,_xll.ohTrigger(Trigger,Trigger1M)),#N/A)</f>
        <v>2.0748675327224575E-2</v>
      </c>
    </row>
    <row r="1279" spans="40:45" x14ac:dyDescent="0.2">
      <c r="AN1279" s="102" t="s">
        <v>83</v>
      </c>
      <c r="AO1279" s="101">
        <f>_xll.qlInterestRateIndexFixingDate($AT$2,AP1279,Trigger)</f>
        <v>48324</v>
      </c>
      <c r="AP1279" s="101">
        <f>_xll.qlCalendarAdvance(Calendar,AP1278,AN1279,"f",,Trigger)</f>
        <v>48324</v>
      </c>
      <c r="AQ1279" s="101">
        <f>_xll.qlInterestRateIndexMaturity($AT$2,AP1279,Trigger)</f>
        <v>48325</v>
      </c>
      <c r="AR1279" s="246">
        <f>_xll.qlIndexFixing($AT$1,AO1279,TRUE,_xll.ohTrigger(Trigger,Trigger1M))</f>
        <v>2.0839796715899084E-2</v>
      </c>
      <c r="AS1279" s="246">
        <f>IFERROR(_xll.qlIndexFixing($AT$2,AO1279,TRUE,_xll.ohTrigger(Trigger,Trigger1M)),#N/A)</f>
        <v>2.0741103442185604E-2</v>
      </c>
    </row>
    <row r="1280" spans="40:45" x14ac:dyDescent="0.2">
      <c r="AN1280" s="102" t="s">
        <v>83</v>
      </c>
      <c r="AO1280" s="101">
        <f>_xll.qlInterestRateIndexFixingDate($AT$2,AP1280,Trigger)</f>
        <v>48331</v>
      </c>
      <c r="AP1280" s="101">
        <f>_xll.qlCalendarAdvance(Calendar,AP1279,AN1280,"f",,Trigger)</f>
        <v>48331</v>
      </c>
      <c r="AQ1280" s="101">
        <f>_xll.qlInterestRateIndexMaturity($AT$2,AP1280,Trigger)</f>
        <v>48332</v>
      </c>
      <c r="AR1280" s="246">
        <f>_xll.qlIndexFixing($AT$1,AO1280,TRUE,_xll.ohTrigger(Trigger,Trigger1M))</f>
        <v>2.0837900367061124E-2</v>
      </c>
      <c r="AS1280" s="246">
        <f>IFERROR(_xll.qlIndexFixing($AT$2,AO1280,TRUE,_xll.ohTrigger(Trigger,Trigger1M)),#N/A)</f>
        <v>2.0733415486153817E-2</v>
      </c>
    </row>
    <row r="1281" spans="40:45" x14ac:dyDescent="0.2">
      <c r="AN1281" s="102" t="s">
        <v>83</v>
      </c>
      <c r="AO1281" s="101">
        <f>_xll.qlInterestRateIndexFixingDate($AT$2,AP1281,Trigger)</f>
        <v>48338</v>
      </c>
      <c r="AP1281" s="101">
        <f>_xll.qlCalendarAdvance(Calendar,AP1280,AN1281,"f",,Trigger)</f>
        <v>48338</v>
      </c>
      <c r="AQ1281" s="101">
        <f>_xll.qlInterestRateIndexMaturity($AT$2,AP1281,Trigger)</f>
        <v>48339</v>
      </c>
      <c r="AR1281" s="246">
        <f>_xll.qlIndexFixing($AT$1,AO1281,TRUE,_xll.ohTrigger(Trigger,Trigger1M))</f>
        <v>2.0836301318407635E-2</v>
      </c>
      <c r="AS1281" s="246">
        <f>IFERROR(_xll.qlIndexFixing($AT$2,AO1281,TRUE,_xll.ohTrigger(Trigger,Trigger1M)),#N/A)</f>
        <v>2.0725611459129212E-2</v>
      </c>
    </row>
    <row r="1282" spans="40:45" x14ac:dyDescent="0.2">
      <c r="AN1282" s="102" t="s">
        <v>83</v>
      </c>
      <c r="AO1282" s="101">
        <f>_xll.qlInterestRateIndexFixingDate($AT$2,AP1282,Trigger)</f>
        <v>48345</v>
      </c>
      <c r="AP1282" s="101">
        <f>_xll.qlCalendarAdvance(Calendar,AP1281,AN1282,"f",,Trigger)</f>
        <v>48345</v>
      </c>
      <c r="AQ1282" s="101">
        <f>_xll.qlInterestRateIndexMaturity($AT$2,AP1282,Trigger)</f>
        <v>48346</v>
      </c>
      <c r="AR1282" s="246">
        <f>_xll.qlIndexFixing($AT$1,AO1282,TRUE,_xll.ohTrigger(Trigger,Trigger1M))</f>
        <v>2.0834999570098489E-2</v>
      </c>
      <c r="AS1282" s="246">
        <f>IFERROR(_xll.qlIndexFixing($AT$2,AO1282,TRUE,_xll.ohTrigger(Trigger,Trigger1M)),#N/A)</f>
        <v>2.0717691361271662E-2</v>
      </c>
    </row>
    <row r="1283" spans="40:45" x14ac:dyDescent="0.2">
      <c r="AN1283" s="102" t="s">
        <v>83</v>
      </c>
      <c r="AO1283" s="101">
        <f>_xll.qlInterestRateIndexFixingDate($AT$2,AP1283,Trigger)</f>
        <v>48352</v>
      </c>
      <c r="AP1283" s="101">
        <f>_xll.qlCalendarAdvance(Calendar,AP1282,AN1283,"f",,Trigger)</f>
        <v>48352</v>
      </c>
      <c r="AQ1283" s="101">
        <f>_xll.qlInterestRateIndexMaturity($AT$2,AP1283,Trigger)</f>
        <v>48353</v>
      </c>
      <c r="AR1283" s="246">
        <f>_xll.qlIndexFixing($AT$1,AO1283,TRUE,_xll.ohTrigger(Trigger,Trigger1M))</f>
        <v>2.0833995121813942E-2</v>
      </c>
      <c r="AS1283" s="246">
        <f>IFERROR(_xll.qlIndexFixing($AT$2,AO1283,TRUE,_xll.ohTrigger(Trigger,Trigger1M)),#N/A)</f>
        <v>2.0709655192501231E-2</v>
      </c>
    </row>
    <row r="1284" spans="40:45" x14ac:dyDescent="0.2">
      <c r="AN1284" s="102" t="s">
        <v>83</v>
      </c>
      <c r="AO1284" s="101">
        <f>_xll.qlInterestRateIndexFixingDate($AT$2,AP1284,Trigger)</f>
        <v>48359</v>
      </c>
      <c r="AP1284" s="101">
        <f>_xll.qlCalendarAdvance(Calendar,AP1283,AN1284,"f",,Trigger)</f>
        <v>48359</v>
      </c>
      <c r="AQ1284" s="101">
        <f>_xll.qlInterestRateIndexMaturity($AT$2,AP1284,Trigger)</f>
        <v>48360</v>
      </c>
      <c r="AR1284" s="246">
        <f>_xll.qlIndexFixing($AT$1,AO1284,TRUE,_xll.ohTrigger(Trigger,Trigger1M))</f>
        <v>2.0833287973793801E-2</v>
      </c>
      <c r="AS1284" s="246">
        <f>IFERROR(_xll.qlIndexFixing($AT$2,AO1284,TRUE,_xll.ohTrigger(Trigger,Trigger1M)),#N/A)</f>
        <v>2.0701502952897854E-2</v>
      </c>
    </row>
    <row r="1285" spans="40:45" x14ac:dyDescent="0.2">
      <c r="AN1285" s="102" t="s">
        <v>83</v>
      </c>
      <c r="AO1285" s="101">
        <f>_xll.qlInterestRateIndexFixingDate($AT$2,AP1285,Trigger)</f>
        <v>48366</v>
      </c>
      <c r="AP1285" s="101">
        <f>_xll.qlCalendarAdvance(Calendar,AP1284,AN1285,"f",,Trigger)</f>
        <v>48366</v>
      </c>
      <c r="AQ1285" s="101">
        <f>_xll.qlInterestRateIndexMaturity($AT$2,AP1285,Trigger)</f>
        <v>48367</v>
      </c>
      <c r="AR1285" s="246">
        <f>_xll.qlIndexFixing($AT$1,AO1285,TRUE,_xll.ohTrigger(Trigger,Trigger1M))</f>
        <v>2.0832878125878196E-2</v>
      </c>
      <c r="AS1285" s="246">
        <f>IFERROR(_xll.qlIndexFixing($AT$2,AO1285,TRUE,_xll.ohTrigger(Trigger,Trigger1M)),#N/A)</f>
        <v>2.0693234642301661E-2</v>
      </c>
    </row>
    <row r="1286" spans="40:45" x14ac:dyDescent="0.2">
      <c r="AN1286" s="102" t="s">
        <v>83</v>
      </c>
      <c r="AO1286" s="101">
        <f>_xll.qlInterestRateIndexFixingDate($AT$2,AP1286,Trigger)</f>
        <v>48373</v>
      </c>
      <c r="AP1286" s="101">
        <f>_xll.qlCalendarAdvance(Calendar,AP1285,AN1286,"f",,Trigger)</f>
        <v>48373</v>
      </c>
      <c r="AQ1286" s="101">
        <f>_xll.qlInterestRateIndexMaturity($AT$2,AP1286,Trigger)</f>
        <v>48374</v>
      </c>
      <c r="AR1286" s="246">
        <f>_xll.qlIndexFixing($AT$1,AO1286,TRUE,_xll.ohTrigger(Trigger,Trigger1M))</f>
        <v>2.0832765578067125E-2</v>
      </c>
      <c r="AS1286" s="246">
        <f>IFERROR(_xll.qlIndexFixing($AT$2,AO1286,TRUE,_xll.ohTrigger(Trigger,Trigger1M)),#N/A)</f>
        <v>2.0684850260952459E-2</v>
      </c>
    </row>
    <row r="1287" spans="40:45" x14ac:dyDescent="0.2">
      <c r="AN1287" s="102" t="s">
        <v>83</v>
      </c>
      <c r="AO1287" s="101">
        <f>_xll.qlInterestRateIndexFixingDate($AT$2,AP1287,Trigger)</f>
        <v>48380</v>
      </c>
      <c r="AP1287" s="101">
        <f>_xll.qlCalendarAdvance(Calendar,AP1286,AN1287,"f",,Trigger)</f>
        <v>48380</v>
      </c>
      <c r="AQ1287" s="101">
        <f>_xll.qlInterestRateIndexMaturity($AT$2,AP1287,Trigger)</f>
        <v>48381</v>
      </c>
      <c r="AR1287" s="246">
        <f>_xll.qlIndexFixing($AT$1,AO1287,TRUE,_xll.ohTrigger(Trigger,Trigger1M))</f>
        <v>2.0832950330520461E-2</v>
      </c>
      <c r="AS1287" s="246">
        <f>IFERROR(_xll.qlIndexFixing($AT$2,AO1287,TRUE,_xll.ohTrigger(Trigger,Trigger1M)),#N/A)</f>
        <v>2.0676349808690375E-2</v>
      </c>
    </row>
    <row r="1288" spans="40:45" x14ac:dyDescent="0.2">
      <c r="AN1288" s="102" t="s">
        <v>83</v>
      </c>
      <c r="AO1288" s="101">
        <f>_xll.qlInterestRateIndexFixingDate($AT$2,AP1288,Trigger)</f>
        <v>48387</v>
      </c>
      <c r="AP1288" s="101">
        <f>_xll.qlCalendarAdvance(Calendar,AP1287,AN1288,"f",,Trigger)</f>
        <v>48387</v>
      </c>
      <c r="AQ1288" s="101">
        <f>_xll.qlInterestRateIndexMaturity($AT$2,AP1288,Trigger)</f>
        <v>48388</v>
      </c>
      <c r="AR1288" s="246">
        <f>_xll.qlIndexFixing($AT$1,AO1288,TRUE,_xll.ohTrigger(Trigger,Trigger1M))</f>
        <v>2.0833432383078332E-2</v>
      </c>
      <c r="AS1288" s="246">
        <f>IFERROR(_xll.qlIndexFixing($AT$2,AO1288,TRUE,_xll.ohTrigger(Trigger,Trigger1M)),#N/A)</f>
        <v>2.0667733285595347E-2</v>
      </c>
    </row>
    <row r="1289" spans="40:45" x14ac:dyDescent="0.2">
      <c r="AN1289" s="102" t="s">
        <v>83</v>
      </c>
      <c r="AO1289" s="101">
        <f>_xll.qlInterestRateIndexFixingDate($AT$2,AP1289,Trigger)</f>
        <v>48394</v>
      </c>
      <c r="AP1289" s="101">
        <f>_xll.qlCalendarAdvance(Calendar,AP1288,AN1289,"f",,Trigger)</f>
        <v>48394</v>
      </c>
      <c r="AQ1289" s="101">
        <f>_xll.qlInterestRateIndexMaturity($AT$2,AP1289,Trigger)</f>
        <v>48395</v>
      </c>
      <c r="AR1289" s="246">
        <f>_xll.qlIndexFixing($AT$1,AO1289,TRUE,_xll.ohTrigger(Trigger,Trigger1M))</f>
        <v>2.0834211735820674E-2</v>
      </c>
      <c r="AS1289" s="246">
        <f>IFERROR(_xll.qlIndexFixing($AT$2,AO1289,TRUE,_xll.ohTrigger(Trigger,Trigger1M)),#N/A)</f>
        <v>2.0659000691587437E-2</v>
      </c>
    </row>
    <row r="1290" spans="40:45" x14ac:dyDescent="0.2">
      <c r="AN1290" s="102" t="s">
        <v>83</v>
      </c>
      <c r="AO1290" s="101">
        <f>_xll.qlInterestRateIndexFixingDate($AT$2,AP1290,Trigger)</f>
        <v>48401</v>
      </c>
      <c r="AP1290" s="101">
        <f>_xll.qlCalendarAdvance(Calendar,AP1289,AN1290,"f",,Trigger)</f>
        <v>48401</v>
      </c>
      <c r="AQ1290" s="101">
        <f>_xll.qlInterestRateIndexMaturity($AT$2,AP1290,Trigger)</f>
        <v>48402</v>
      </c>
      <c r="AR1290" s="246">
        <f>_xll.qlIndexFixing($AT$1,AO1290,TRUE,_xll.ohTrigger(Trigger,Trigger1M))</f>
        <v>2.0835288388827422E-2</v>
      </c>
      <c r="AS1290" s="246">
        <f>IFERROR(_xll.qlIndexFixing($AT$2,AO1290,TRUE,_xll.ohTrigger(Trigger,Trigger1M)),#N/A)</f>
        <v>2.0650152026826518E-2</v>
      </c>
    </row>
    <row r="1291" spans="40:45" x14ac:dyDescent="0.2">
      <c r="AN1291" s="102" t="s">
        <v>83</v>
      </c>
      <c r="AO1291" s="101">
        <f>_xll.qlInterestRateIndexFixingDate($AT$2,AP1291,Trigger)</f>
        <v>48408</v>
      </c>
      <c r="AP1291" s="101">
        <f>_xll.qlCalendarAdvance(Calendar,AP1290,AN1291,"f",,Trigger)</f>
        <v>48408</v>
      </c>
      <c r="AQ1291" s="101">
        <f>_xll.qlInterestRateIndexMaturity($AT$2,AP1291,Trigger)</f>
        <v>48409</v>
      </c>
      <c r="AR1291" s="246">
        <f>_xll.qlIndexFixing($AT$1,AO1291,TRUE,_xll.ohTrigger(Trigger,Trigger1M))</f>
        <v>2.0836662341858769E-2</v>
      </c>
      <c r="AS1291" s="246">
        <f>IFERROR(_xll.qlIndexFixing($AT$2,AO1291,TRUE,_xll.ohTrigger(Trigger,Trigger1M)),#N/A)</f>
        <v>2.0641187291152718E-2</v>
      </c>
    </row>
    <row r="1292" spans="40:45" x14ac:dyDescent="0.2">
      <c r="AN1292" s="102" t="s">
        <v>83</v>
      </c>
      <c r="AO1292" s="101">
        <f>_xll.qlInterestRateIndexFixingDate($AT$2,AP1292,Trigger)</f>
        <v>48415</v>
      </c>
      <c r="AP1292" s="101">
        <f>_xll.qlCalendarAdvance(Calendar,AP1291,AN1292,"f",,Trigger)</f>
        <v>48415</v>
      </c>
      <c r="AQ1292" s="101">
        <f>_xll.qlInterestRateIndexMaturity($AT$2,AP1292,Trigger)</f>
        <v>48416</v>
      </c>
      <c r="AR1292" s="246">
        <f>_xll.qlIndexFixing($AT$1,AO1292,TRUE,_xll.ohTrigger(Trigger,Trigger1M))</f>
        <v>2.0838333595154523E-2</v>
      </c>
      <c r="AS1292" s="246">
        <f>IFERROR(_xll.qlIndexFixing($AT$2,AO1292,TRUE,_xll.ohTrigger(Trigger,Trigger1M)),#N/A)</f>
        <v>2.0632106484725909E-2</v>
      </c>
    </row>
    <row r="1293" spans="40:45" x14ac:dyDescent="0.2">
      <c r="AN1293" s="102" t="s">
        <v>83</v>
      </c>
      <c r="AO1293" s="101">
        <f>_xll.qlInterestRateIndexFixingDate($AT$2,AP1293,Trigger)</f>
        <v>48422</v>
      </c>
      <c r="AP1293" s="101">
        <f>_xll.qlCalendarAdvance(Calendar,AP1292,AN1293,"f",,Trigger)</f>
        <v>48422</v>
      </c>
      <c r="AQ1293" s="101">
        <f>_xll.qlInterestRateIndexMaturity($AT$2,AP1293,Trigger)</f>
        <v>48423</v>
      </c>
      <c r="AR1293" s="246">
        <f>_xll.qlIndexFixing($AT$1,AO1293,TRUE,_xll.ohTrigger(Trigger,Trigger1M))</f>
        <v>2.0841423635298284E-2</v>
      </c>
      <c r="AS1293" s="246">
        <f>IFERROR(_xll.qlIndexFixing($AT$2,AO1293,TRUE,_xll.ohTrigger(Trigger,Trigger1M)),#N/A)</f>
        <v>2.0623916430650979E-2</v>
      </c>
    </row>
    <row r="1294" spans="40:45" x14ac:dyDescent="0.2">
      <c r="AN1294" s="102" t="s">
        <v>83</v>
      </c>
      <c r="AO1294" s="101">
        <f>_xll.qlInterestRateIndexFixingDate($AT$2,AP1294,Trigger)</f>
        <v>48429</v>
      </c>
      <c r="AP1294" s="101">
        <f>_xll.qlCalendarAdvance(Calendar,AP1293,AN1294,"f",,Trigger)</f>
        <v>48429</v>
      </c>
      <c r="AQ1294" s="101">
        <f>_xll.qlInterestRateIndexMaturity($AT$2,AP1294,Trigger)</f>
        <v>48430</v>
      </c>
      <c r="AR1294" s="246">
        <f>_xll.qlIndexFixing($AT$1,AO1294,TRUE,_xll.ohTrigger(Trigger,Trigger1M))</f>
        <v>2.084837652004623E-2</v>
      </c>
      <c r="AS1294" s="246">
        <f>IFERROR(_xll.qlIndexFixing($AT$2,AO1294,TRUE,_xll.ohTrigger(Trigger,Trigger1M)),#N/A)</f>
        <v>2.0619280954168318E-2</v>
      </c>
    </row>
    <row r="1295" spans="40:45" x14ac:dyDescent="0.2">
      <c r="AN1295" s="102" t="s">
        <v>83</v>
      </c>
      <c r="AO1295" s="101">
        <f>_xll.qlInterestRateIndexFixingDate($AT$2,AP1295,Trigger)</f>
        <v>48436</v>
      </c>
      <c r="AP1295" s="101">
        <f>_xll.qlCalendarAdvance(Calendar,AP1294,AN1295,"f",,Trigger)</f>
        <v>48436</v>
      </c>
      <c r="AQ1295" s="101">
        <f>_xll.qlInterestRateIndexMaturity($AT$2,AP1295,Trigger)</f>
        <v>48437</v>
      </c>
      <c r="AR1295" s="246">
        <f>_xll.qlIndexFixing($AT$1,AO1295,TRUE,_xll.ohTrigger(Trigger,Trigger1M))</f>
        <v>2.0854720543432848E-2</v>
      </c>
      <c r="AS1295" s="246">
        <f>IFERROR(_xll.qlIndexFixing($AT$2,AO1295,TRUE,_xll.ohTrigger(Trigger,Trigger1M)),#N/A)</f>
        <v>2.0614494530510896E-2</v>
      </c>
    </row>
    <row r="1296" spans="40:45" x14ac:dyDescent="0.2">
      <c r="AN1296" s="102" t="s">
        <v>83</v>
      </c>
      <c r="AO1296" s="101">
        <f>_xll.qlInterestRateIndexFixingDate($AT$2,AP1296,Trigger)</f>
        <v>48443</v>
      </c>
      <c r="AP1296" s="101">
        <f>_xll.qlCalendarAdvance(Calendar,AP1295,AN1296,"f",,Trigger)</f>
        <v>48443</v>
      </c>
      <c r="AQ1296" s="101">
        <f>_xll.qlInterestRateIndexMaturity($AT$2,AP1296,Trigger)</f>
        <v>48444</v>
      </c>
      <c r="AR1296" s="246">
        <f>_xll.qlIndexFixing($AT$1,AO1296,TRUE,_xll.ohTrigger(Trigger,Trigger1M))</f>
        <v>2.08604557053782E-2</v>
      </c>
      <c r="AS1296" s="246">
        <f>IFERROR(_xll.qlIndexFixing($AT$2,AO1296,TRUE,_xll.ohTrigger(Trigger,Trigger1M)),#N/A)</f>
        <v>2.0609557159518843E-2</v>
      </c>
    </row>
    <row r="1297" spans="40:45" x14ac:dyDescent="0.2">
      <c r="AN1297" s="102" t="s">
        <v>83</v>
      </c>
      <c r="AO1297" s="101">
        <f>_xll.qlInterestRateIndexFixingDate($AT$2,AP1297,Trigger)</f>
        <v>48450</v>
      </c>
      <c r="AP1297" s="101">
        <f>_xll.qlCalendarAdvance(Calendar,AP1296,AN1297,"f",,Trigger)</f>
        <v>48450</v>
      </c>
      <c r="AQ1297" s="101">
        <f>_xll.qlInterestRateIndexMaturity($AT$2,AP1297,Trigger)</f>
        <v>48451</v>
      </c>
      <c r="AR1297" s="246">
        <f>_xll.qlIndexFixing($AT$1,AO1297,TRUE,_xll.ohTrigger(Trigger,Trigger1M))</f>
        <v>2.0865582005802352E-2</v>
      </c>
      <c r="AS1297" s="246">
        <f>IFERROR(_xll.qlIndexFixing($AT$2,AO1297,TRUE,_xll.ohTrigger(Trigger,Trigger1M)),#N/A)</f>
        <v>2.0604468841511903E-2</v>
      </c>
    </row>
    <row r="1298" spans="40:45" x14ac:dyDescent="0.2">
      <c r="AN1298" s="102" t="s">
        <v>83</v>
      </c>
      <c r="AO1298" s="101">
        <f>_xll.qlInterestRateIndexFixingDate($AT$2,AP1298,Trigger)</f>
        <v>48457</v>
      </c>
      <c r="AP1298" s="101">
        <f>_xll.qlCalendarAdvance(Calendar,AP1297,AN1298,"f",,Trigger)</f>
        <v>48457</v>
      </c>
      <c r="AQ1298" s="101">
        <f>_xll.qlInterestRateIndexMaturity($AT$2,AP1298,Trigger)</f>
        <v>48458</v>
      </c>
      <c r="AR1298" s="246">
        <f>_xll.qlIndexFixing($AT$1,AO1298,TRUE,_xll.ohTrigger(Trigger,Trigger1M))</f>
        <v>2.0870099444785239E-2</v>
      </c>
      <c r="AS1298" s="246">
        <f>IFERROR(_xll.qlIndexFixing($AT$2,AO1298,TRUE,_xll.ohTrigger(Trigger,Trigger1M)),#N/A)</f>
        <v>2.059922957617033E-2</v>
      </c>
    </row>
    <row r="1299" spans="40:45" x14ac:dyDescent="0.2">
      <c r="AN1299" s="102" t="s">
        <v>83</v>
      </c>
      <c r="AO1299" s="101">
        <f>_xll.qlInterestRateIndexFixingDate($AT$2,AP1299,Trigger)</f>
        <v>48464</v>
      </c>
      <c r="AP1299" s="101">
        <f>_xll.qlCalendarAdvance(Calendar,AP1298,AN1299,"f",,Trigger)</f>
        <v>48464</v>
      </c>
      <c r="AQ1299" s="101">
        <f>_xll.qlInterestRateIndexMaturity($AT$2,AP1299,Trigger)</f>
        <v>48465</v>
      </c>
      <c r="AR1299" s="246">
        <f>_xll.qlIndexFixing($AT$1,AO1299,TRUE,_xll.ohTrigger(Trigger,Trigger1M))</f>
        <v>2.087400802216699E-2</v>
      </c>
      <c r="AS1299" s="246">
        <f>IFERROR(_xll.qlIndexFixing($AT$2,AO1299,TRUE,_xll.ohTrigger(Trigger,Trigger1M)),#N/A)</f>
        <v>2.0593839363733935E-2</v>
      </c>
    </row>
    <row r="1300" spans="40:45" x14ac:dyDescent="0.2">
      <c r="AN1300" s="102" t="s">
        <v>83</v>
      </c>
      <c r="AO1300" s="101">
        <f>_xll.qlInterestRateIndexFixingDate($AT$2,AP1300,Trigger)</f>
        <v>48471</v>
      </c>
      <c r="AP1300" s="101">
        <f>_xll.qlCalendarAdvance(Calendar,AP1299,AN1300,"f",,Trigger)</f>
        <v>48471</v>
      </c>
      <c r="AQ1300" s="101">
        <f>_xll.qlInterestRateIndexMaturity($AT$2,AP1300,Trigger)</f>
        <v>48472</v>
      </c>
      <c r="AR1300" s="246">
        <f>_xll.qlIndexFixing($AT$1,AO1300,TRUE,_xll.ohTrigger(Trigger,Trigger1M))</f>
        <v>2.0877307738107476E-2</v>
      </c>
      <c r="AS1300" s="246">
        <f>IFERROR(_xll.qlIndexFixing($AT$2,AO1300,TRUE,_xll.ohTrigger(Trigger,Trigger1M)),#N/A)</f>
        <v>2.0588298204042843E-2</v>
      </c>
    </row>
    <row r="1301" spans="40:45" x14ac:dyDescent="0.2">
      <c r="AN1301" s="102" t="s">
        <v>83</v>
      </c>
      <c r="AO1301" s="101">
        <f>_xll.qlInterestRateIndexFixingDate($AT$2,AP1301,Trigger)</f>
        <v>48478</v>
      </c>
      <c r="AP1301" s="101">
        <f>_xll.qlCalendarAdvance(Calendar,AP1300,AN1301,"f",,Trigger)</f>
        <v>48478</v>
      </c>
      <c r="AQ1301" s="101">
        <f>_xll.qlInterestRateIndexMaturity($AT$2,AP1301,Trigger)</f>
        <v>48479</v>
      </c>
      <c r="AR1301" s="246">
        <f>_xll.qlIndexFixing($AT$1,AO1301,TRUE,_xll.ohTrigger(Trigger,Trigger1M))</f>
        <v>2.0879998592446825E-2</v>
      </c>
      <c r="AS1301" s="246">
        <f>IFERROR(_xll.qlIndexFixing($AT$2,AO1301,TRUE,_xll.ohTrigger(Trigger,Trigger1M)),#N/A)</f>
        <v>2.0582606097176992E-2</v>
      </c>
    </row>
    <row r="1302" spans="40:45" x14ac:dyDescent="0.2">
      <c r="AN1302" s="102" t="s">
        <v>83</v>
      </c>
      <c r="AO1302" s="101">
        <f>_xll.qlInterestRateIndexFixingDate($AT$2,AP1302,Trigger)</f>
        <v>48485</v>
      </c>
      <c r="AP1302" s="101">
        <f>_xll.qlCalendarAdvance(Calendar,AP1301,AN1302,"f",,Trigger)</f>
        <v>48485</v>
      </c>
      <c r="AQ1302" s="101">
        <f>_xll.qlInterestRateIndexMaturity($AT$2,AP1302,Trigger)</f>
        <v>48486</v>
      </c>
      <c r="AR1302" s="246">
        <f>_xll.qlIndexFixing($AT$1,AO1302,TRUE,_xll.ohTrigger(Trigger,Trigger1M))</f>
        <v>2.0882080585264973E-2</v>
      </c>
      <c r="AS1302" s="246">
        <f>IFERROR(_xll.qlIndexFixing($AT$2,AO1302,TRUE,_xll.ohTrigger(Trigger,Trigger1M)),#N/A)</f>
        <v>2.0576763043216317E-2</v>
      </c>
    </row>
    <row r="1303" spans="40:45" x14ac:dyDescent="0.2">
      <c r="AN1303" s="102" t="s">
        <v>83</v>
      </c>
      <c r="AO1303" s="101">
        <f>_xll.qlInterestRateIndexFixingDate($AT$2,AP1303,Trigger)</f>
        <v>48492</v>
      </c>
      <c r="AP1303" s="101">
        <f>_xll.qlCalendarAdvance(Calendar,AP1302,AN1303,"f",,Trigger)</f>
        <v>48492</v>
      </c>
      <c r="AQ1303" s="101">
        <f>_xll.qlInterestRateIndexMaturity($AT$2,AP1303,Trigger)</f>
        <v>48493</v>
      </c>
      <c r="AR1303" s="246">
        <f>_xll.qlIndexFixing($AT$1,AO1303,TRUE,_xll.ohTrigger(Trigger,Trigger1M))</f>
        <v>2.088355371656192E-2</v>
      </c>
      <c r="AS1303" s="246">
        <f>IFERROR(_xll.qlIndexFixing($AT$2,AO1303,TRUE,_xll.ohTrigger(Trigger,Trigger1M)),#N/A)</f>
        <v>2.0570769042000947E-2</v>
      </c>
    </row>
    <row r="1304" spans="40:45" x14ac:dyDescent="0.2">
      <c r="AN1304" s="102" t="s">
        <v>83</v>
      </c>
      <c r="AO1304" s="101">
        <f>_xll.qlInterestRateIndexFixingDate($AT$2,AP1304,Trigger)</f>
        <v>48499</v>
      </c>
      <c r="AP1304" s="101">
        <f>_xll.qlCalendarAdvance(Calendar,AP1303,AN1304,"f",,Trigger)</f>
        <v>48499</v>
      </c>
      <c r="AQ1304" s="101">
        <f>_xll.qlInterestRateIndexMaturity($AT$2,AP1304,Trigger)</f>
        <v>48500</v>
      </c>
      <c r="AR1304" s="246">
        <f>_xll.qlIndexFixing($AT$1,AO1304,TRUE,_xll.ohTrigger(Trigger,Trigger1M))</f>
        <v>2.0884417986177795E-2</v>
      </c>
      <c r="AS1304" s="246">
        <f>IFERROR(_xll.qlIndexFixing($AT$2,AO1304,TRUE,_xll.ohTrigger(Trigger,Trigger1M)),#N/A)</f>
        <v>2.0564624093770689E-2</v>
      </c>
    </row>
    <row r="1305" spans="40:45" x14ac:dyDescent="0.2">
      <c r="AN1305" s="102" t="s">
        <v>83</v>
      </c>
      <c r="AO1305" s="101">
        <f>_xll.qlInterestRateIndexFixingDate($AT$2,AP1305,Trigger)</f>
        <v>48506</v>
      </c>
      <c r="AP1305" s="101">
        <f>_xll.qlCalendarAdvance(Calendar,AP1304,AN1305,"f",,Trigger)</f>
        <v>48506</v>
      </c>
      <c r="AQ1305" s="101">
        <f>_xll.qlInterestRateIndexMaturity($AT$2,AP1305,Trigger)</f>
        <v>48507</v>
      </c>
      <c r="AR1305" s="246">
        <f>_xll.qlIndexFixing($AT$1,AO1305,TRUE,_xll.ohTrigger(Trigger,Trigger1M))</f>
        <v>2.0884673394272468E-2</v>
      </c>
      <c r="AS1305" s="246">
        <f>IFERROR(_xll.qlIndexFixing($AT$2,AO1305,TRUE,_xll.ohTrigger(Trigger,Trigger1M)),#N/A)</f>
        <v>2.0558328198285736E-2</v>
      </c>
    </row>
    <row r="1306" spans="40:45" x14ac:dyDescent="0.2">
      <c r="AN1306" s="102" t="s">
        <v>83</v>
      </c>
      <c r="AO1306" s="101">
        <f>_xll.qlInterestRateIndexFixingDate($AT$2,AP1306,Trigger)</f>
        <v>48513</v>
      </c>
      <c r="AP1306" s="101">
        <f>_xll.qlCalendarAdvance(Calendar,AP1305,AN1306,"f",,Trigger)</f>
        <v>48513</v>
      </c>
      <c r="AQ1306" s="101">
        <f>_xll.qlInterestRateIndexMaturity($AT$2,AP1306,Trigger)</f>
        <v>48514</v>
      </c>
      <c r="AR1306" s="246">
        <f>_xll.qlIndexFixing($AT$1,AO1306,TRUE,_xll.ohTrigger(Trigger,Trigger1M))</f>
        <v>2.0884319940766005E-2</v>
      </c>
      <c r="AS1306" s="246">
        <f>IFERROR(_xll.qlIndexFixing($AT$2,AO1306,TRUE,_xll.ohTrigger(Trigger,Trigger1M)),#N/A)</f>
        <v>2.0551881355705959E-2</v>
      </c>
    </row>
    <row r="1307" spans="40:45" x14ac:dyDescent="0.2">
      <c r="AN1307" s="102" t="s">
        <v>83</v>
      </c>
      <c r="AO1307" s="101">
        <f>_xll.qlInterestRateIndexFixingDate($AT$2,AP1307,Trigger)</f>
        <v>48520</v>
      </c>
      <c r="AP1307" s="101">
        <f>_xll.qlCalendarAdvance(Calendar,AP1306,AN1307,"f",,Trigger)</f>
        <v>48520</v>
      </c>
      <c r="AQ1307" s="101">
        <f>_xll.qlInterestRateIndexMaturity($AT$2,AP1307,Trigger)</f>
        <v>48521</v>
      </c>
      <c r="AR1307" s="246">
        <f>_xll.qlIndexFixing($AT$1,AO1307,TRUE,_xll.ohTrigger(Trigger,Trigger1M))</f>
        <v>2.0883357625578469E-2</v>
      </c>
      <c r="AS1307" s="246">
        <f>IFERROR(_xll.qlIndexFixing($AT$2,AO1307,TRUE,_xll.ohTrigger(Trigger,Trigger1M)),#N/A)</f>
        <v>2.0545283565951422E-2</v>
      </c>
    </row>
    <row r="1308" spans="40:45" x14ac:dyDescent="0.2">
      <c r="AN1308" s="102" t="s">
        <v>83</v>
      </c>
      <c r="AO1308" s="101">
        <f>_xll.qlInterestRateIndexFixingDate($AT$2,AP1308,Trigger)</f>
        <v>48527</v>
      </c>
      <c r="AP1308" s="101">
        <f>_xll.qlCalendarAdvance(Calendar,AP1307,AN1308,"f",,Trigger)</f>
        <v>48527</v>
      </c>
      <c r="AQ1308" s="101">
        <f>_xll.qlInterestRateIndexMaturity($AT$2,AP1308,Trigger)</f>
        <v>48528</v>
      </c>
      <c r="AR1308" s="246">
        <f>_xll.qlIndexFixing($AT$1,AO1308,TRUE,_xll.ohTrigger(Trigger,Trigger1M))</f>
        <v>2.0881786448949669E-2</v>
      </c>
      <c r="AS1308" s="246">
        <f>IFERROR(_xll.qlIndexFixing($AT$2,AO1308,TRUE,_xll.ohTrigger(Trigger,Trigger1M)),#N/A)</f>
        <v>2.0538534829102062E-2</v>
      </c>
    </row>
    <row r="1309" spans="40:45" x14ac:dyDescent="0.2">
      <c r="AN1309" s="102" t="s">
        <v>83</v>
      </c>
      <c r="AO1309" s="101">
        <f>_xll.qlInterestRateIndexFixingDate($AT$2,AP1309,Trigger)</f>
        <v>48534</v>
      </c>
      <c r="AP1309" s="101">
        <f>_xll.qlCalendarAdvance(Calendar,AP1308,AN1309,"f",,Trigger)</f>
        <v>48534</v>
      </c>
      <c r="AQ1309" s="101">
        <f>_xll.qlInterestRateIndexMaturity($AT$2,AP1309,Trigger)</f>
        <v>48535</v>
      </c>
      <c r="AR1309" s="246">
        <f>_xll.qlIndexFixing($AT$1,AO1309,TRUE,_xll.ohTrigger(Trigger,Trigger1M))</f>
        <v>2.0879606410639795E-2</v>
      </c>
      <c r="AS1309" s="246">
        <f>IFERROR(_xll.qlIndexFixing($AT$2,AO1309,TRUE,_xll.ohTrigger(Trigger,Trigger1M)),#N/A)</f>
        <v>2.0531635145157878E-2</v>
      </c>
    </row>
    <row r="1310" spans="40:45" x14ac:dyDescent="0.2">
      <c r="AN1310" s="102" t="s">
        <v>83</v>
      </c>
      <c r="AO1310" s="101">
        <f>_xll.qlInterestRateIndexFixingDate($AT$2,AP1310,Trigger)</f>
        <v>48541</v>
      </c>
      <c r="AP1310" s="101">
        <f>_xll.qlCalendarAdvance(Calendar,AP1309,AN1310,"f",,Trigger)</f>
        <v>48541</v>
      </c>
      <c r="AQ1310" s="101">
        <f>_xll.qlInterestRateIndexMaturity($AT$2,AP1310,Trigger)</f>
        <v>48542</v>
      </c>
      <c r="AR1310" s="246">
        <f>_xll.qlIndexFixing($AT$1,AO1310,TRUE,_xll.ohTrigger(Trigger,Trigger1M))</f>
        <v>2.0876817510808721E-2</v>
      </c>
      <c r="AS1310" s="246">
        <f>IFERROR(_xll.qlIndexFixing($AT$2,AO1310,TRUE,_xll.ohTrigger(Trigger,Trigger1M)),#N/A)</f>
        <v>2.0524584514038935E-2</v>
      </c>
    </row>
    <row r="1311" spans="40:45" x14ac:dyDescent="0.2">
      <c r="AN1311" s="102" t="s">
        <v>83</v>
      </c>
      <c r="AO1311" s="101">
        <f>_xll.qlInterestRateIndexFixingDate($AT$2,AP1311,Trigger)</f>
        <v>48548</v>
      </c>
      <c r="AP1311" s="101">
        <f>_xll.qlCalendarAdvance(Calendar,AP1310,AN1311,"f",,Trigger)</f>
        <v>48548</v>
      </c>
      <c r="AQ1311" s="101">
        <f>_xll.qlInterestRateIndexMaturity($AT$2,AP1311,Trigger)</f>
        <v>48549</v>
      </c>
      <c r="AR1311" s="246">
        <f>_xll.qlIndexFixing($AT$1,AO1311,TRUE,_xll.ohTrigger(Trigger,Trigger1M))</f>
        <v>2.0873419749456446E-2</v>
      </c>
      <c r="AS1311" s="246">
        <f>IFERROR(_xll.qlIndexFixing($AT$2,AO1311,TRUE,_xll.ohTrigger(Trigger,Trigger1M)),#N/A)</f>
        <v>2.0517382935905104E-2</v>
      </c>
    </row>
    <row r="1312" spans="40:45" x14ac:dyDescent="0.2">
      <c r="AN1312" s="102" t="s">
        <v>83</v>
      </c>
      <c r="AO1312" s="101">
        <f>_xll.qlInterestRateIndexFixingDate($AT$2,AP1312,Trigger)</f>
        <v>48555</v>
      </c>
      <c r="AP1312" s="101">
        <f>_xll.qlCalendarAdvance(Calendar,AP1311,AN1312,"f",,Trigger)</f>
        <v>48555</v>
      </c>
      <c r="AQ1312" s="101">
        <f>_xll.qlInterestRateIndexMaturity($AT$2,AP1312,Trigger)</f>
        <v>48556</v>
      </c>
      <c r="AR1312" s="246">
        <f>_xll.qlIndexFixing($AT$1,AO1312,TRUE,_xll.ohTrigger(Trigger,Trigger1M))</f>
        <v>2.0869413126503034E-2</v>
      </c>
      <c r="AS1312" s="246">
        <f>IFERROR(_xll.qlIndexFixing($AT$2,AO1312,TRUE,_xll.ohTrigger(Trigger,Trigger1M)),#N/A)</f>
        <v>2.0510030410596514E-2</v>
      </c>
    </row>
    <row r="1313" spans="40:45" x14ac:dyDescent="0.2">
      <c r="AN1313" s="102" t="s">
        <v>83</v>
      </c>
      <c r="AO1313" s="101">
        <f>_xll.qlInterestRateIndexFixingDate($AT$2,AP1313,Trigger)</f>
        <v>48562</v>
      </c>
      <c r="AP1313" s="101">
        <f>_xll.qlCalendarAdvance(Calendar,AP1312,AN1313,"f",,Trigger)</f>
        <v>48562</v>
      </c>
      <c r="AQ1313" s="101">
        <f>_xll.qlInterestRateIndexMaturity($AT$2,AP1313,Trigger)</f>
        <v>48563</v>
      </c>
      <c r="AR1313" s="246">
        <f>_xll.qlIndexFixing($AT$1,AO1313,TRUE,_xll.ohTrigger(Trigger,Trigger1M))</f>
        <v>2.0864797642108357E-2</v>
      </c>
      <c r="AS1313" s="246">
        <f>IFERROR(_xll.qlIndexFixing($AT$2,AO1313,TRUE,_xll.ohTrigger(Trigger,Trigger1M)),#N/A)</f>
        <v>2.0502526938352972E-2</v>
      </c>
    </row>
    <row r="1314" spans="40:45" x14ac:dyDescent="0.2">
      <c r="AN1314" s="102" t="s">
        <v>83</v>
      </c>
      <c r="AO1314" s="101">
        <f>_xll.qlInterestRateIndexFixingDate($AT$2,AP1314,Trigger)</f>
        <v>48569</v>
      </c>
      <c r="AP1314" s="101">
        <f>_xll.qlCalendarAdvance(Calendar,AP1313,AN1314,"f",,Trigger)</f>
        <v>48569</v>
      </c>
      <c r="AQ1314" s="101">
        <f>_xll.qlInterestRateIndexMaturity($AT$2,AP1314,Trigger)</f>
        <v>48570</v>
      </c>
      <c r="AR1314" s="246">
        <f>_xll.qlIndexFixing($AT$1,AO1314,TRUE,_xll.ohTrigger(Trigger,Trigger1M))</f>
        <v>2.085957329619248E-2</v>
      </c>
      <c r="AS1314" s="246">
        <f>IFERROR(_xll.qlIndexFixing($AT$2,AO1314,TRUE,_xll.ohTrigger(Trigger,Trigger1M)),#N/A)</f>
        <v>2.0494872518854734E-2</v>
      </c>
    </row>
    <row r="1315" spans="40:45" x14ac:dyDescent="0.2">
      <c r="AN1315" s="102" t="s">
        <v>83</v>
      </c>
      <c r="AO1315" s="101">
        <f>_xll.qlInterestRateIndexFixingDate($AT$2,AP1315,Trigger)</f>
        <v>48576</v>
      </c>
      <c r="AP1315" s="101">
        <f>_xll.qlCalendarAdvance(Calendar,AP1314,AN1315,"f",,Trigger)</f>
        <v>48576</v>
      </c>
      <c r="AQ1315" s="101">
        <f>_xll.qlInterestRateIndexMaturity($AT$2,AP1315,Trigger)</f>
        <v>48577</v>
      </c>
      <c r="AR1315" s="246">
        <f>_xll.qlIndexFixing($AT$1,AO1315,TRUE,_xll.ohTrigger(Trigger,Trigger1M))</f>
        <v>2.0853740088835337E-2</v>
      </c>
      <c r="AS1315" s="246">
        <f>IFERROR(_xll.qlIndexFixing($AT$2,AO1315,TRUE,_xll.ohTrigger(Trigger,Trigger1M)),#N/A)</f>
        <v>2.0487067152501481E-2</v>
      </c>
    </row>
    <row r="1316" spans="40:45" x14ac:dyDescent="0.2">
      <c r="AN1316" s="102" t="s">
        <v>83</v>
      </c>
      <c r="AO1316" s="101">
        <f>_xll.qlInterestRateIndexFixingDate($AT$2,AP1316,Trigger)</f>
        <v>48583</v>
      </c>
      <c r="AP1316" s="101">
        <f>_xll.qlCalendarAdvance(Calendar,AP1315,AN1316,"f",,Trigger)</f>
        <v>48583</v>
      </c>
      <c r="AQ1316" s="101">
        <f>_xll.qlInterestRateIndexMaturity($AT$2,AP1316,Trigger)</f>
        <v>48584</v>
      </c>
      <c r="AR1316" s="246">
        <f>_xll.qlIndexFixing($AT$1,AO1316,TRUE,_xll.ohTrigger(Trigger,Trigger1M))</f>
        <v>2.0847298019956995E-2</v>
      </c>
      <c r="AS1316" s="246">
        <f>IFERROR(_xll.qlIndexFixing($AT$2,AO1316,TRUE,_xll.ohTrigger(Trigger,Trigger1M)),#N/A)</f>
        <v>2.0479110838973469E-2</v>
      </c>
    </row>
    <row r="1317" spans="40:45" x14ac:dyDescent="0.2">
      <c r="AN1317" s="102" t="s">
        <v>83</v>
      </c>
      <c r="AO1317" s="101">
        <f>_xll.qlInterestRateIndexFixingDate($AT$2,AP1317,Trigger)</f>
        <v>48590</v>
      </c>
      <c r="AP1317" s="101">
        <f>_xll.qlCalendarAdvance(Calendar,AP1316,AN1317,"f",,Trigger)</f>
        <v>48590</v>
      </c>
      <c r="AQ1317" s="101">
        <f>_xll.qlInterestRateIndexMaturity($AT$2,AP1317,Trigger)</f>
        <v>48591</v>
      </c>
      <c r="AR1317" s="246">
        <f>_xll.qlIndexFixing($AT$1,AO1317,TRUE,_xll.ohTrigger(Trigger,Trigger1M))</f>
        <v>2.0840247089797259E-2</v>
      </c>
      <c r="AS1317" s="246">
        <f>IFERROR(_xll.qlIndexFixing($AT$2,AO1317,TRUE,_xll.ohTrigger(Trigger,Trigger1M)),#N/A)</f>
        <v>2.0471003578430569E-2</v>
      </c>
    </row>
    <row r="1318" spans="40:45" x14ac:dyDescent="0.2">
      <c r="AN1318" s="102" t="s">
        <v>83</v>
      </c>
      <c r="AO1318" s="101">
        <f>_xll.qlInterestRateIndexFixingDate($AT$2,AP1318,Trigger)</f>
        <v>48597</v>
      </c>
      <c r="AP1318" s="101">
        <f>_xll.qlCalendarAdvance(Calendar,AP1317,AN1318,"f",,Trigger)</f>
        <v>48597</v>
      </c>
      <c r="AQ1318" s="101">
        <f>_xll.qlInterestRateIndexMaturity($AT$2,AP1318,Trigger)</f>
        <v>48598</v>
      </c>
      <c r="AR1318" s="246">
        <f>_xll.qlIndexFixing($AT$1,AO1318,TRUE,_xll.ohTrigger(Trigger,Trigger1M))</f>
        <v>2.0832587298276195E-2</v>
      </c>
      <c r="AS1318" s="246">
        <f>IFERROR(_xll.qlIndexFixing($AT$2,AO1318,TRUE,_xll.ohTrigger(Trigger,Trigger1M)),#N/A)</f>
        <v>2.0462745370872781E-2</v>
      </c>
    </row>
    <row r="1319" spans="40:45" x14ac:dyDescent="0.2">
      <c r="AN1319" s="102" t="s">
        <v>83</v>
      </c>
      <c r="AO1319" s="101">
        <f>_xll.qlInterestRateIndexFixingDate($AT$2,AP1319,Trigger)</f>
        <v>48604</v>
      </c>
      <c r="AP1319" s="101">
        <f>_xll.qlCalendarAdvance(Calendar,AP1318,AN1319,"f",,Trigger)</f>
        <v>48604</v>
      </c>
      <c r="AQ1319" s="101">
        <f>_xll.qlInterestRateIndexMaturity($AT$2,AP1319,Trigger)</f>
        <v>48605</v>
      </c>
      <c r="AR1319" s="246">
        <f>_xll.qlIndexFixing($AT$1,AO1319,TRUE,_xll.ohTrigger(Trigger,Trigger1M))</f>
        <v>2.0824318645393802E-2</v>
      </c>
      <c r="AS1319" s="246">
        <f>IFERROR(_xll.qlIndexFixing($AT$2,AO1319,TRUE,_xll.ohTrigger(Trigger,Trigger1M)),#N/A)</f>
        <v>2.045433621622017E-2</v>
      </c>
    </row>
    <row r="1320" spans="40:45" x14ac:dyDescent="0.2">
      <c r="AN1320" s="102" t="s">
        <v>83</v>
      </c>
      <c r="AO1320" s="101">
        <f>_xll.qlInterestRateIndexFixingDate($AT$2,AP1320,Trigger)</f>
        <v>48611</v>
      </c>
      <c r="AP1320" s="101">
        <f>_xll.qlCalendarAdvance(Calendar,AP1319,AN1320,"f",,Trigger)</f>
        <v>48611</v>
      </c>
      <c r="AQ1320" s="101">
        <f>_xll.qlInterestRateIndexMaturity($AT$2,AP1320,Trigger)</f>
        <v>48612</v>
      </c>
      <c r="AR1320" s="246">
        <f>_xll.qlIndexFixing($AT$1,AO1320,TRUE,_xll.ohTrigger(Trigger,Trigger1M))</f>
        <v>2.0815441131230017E-2</v>
      </c>
      <c r="AS1320" s="246">
        <f>IFERROR(_xll.qlIndexFixing($AT$2,AO1320,TRUE,_xll.ohTrigger(Trigger,Trigger1M)),#N/A)</f>
        <v>2.0445776114712544E-2</v>
      </c>
    </row>
    <row r="1321" spans="40:45" x14ac:dyDescent="0.2">
      <c r="AN1321" s="102" t="s">
        <v>83</v>
      </c>
      <c r="AO1321" s="101">
        <f>_xll.qlInterestRateIndexFixingDate($AT$2,AP1321,Trigger)</f>
        <v>48618</v>
      </c>
      <c r="AP1321" s="101">
        <f>_xll.qlCalendarAdvance(Calendar,AP1320,AN1321,"f",,Trigger)</f>
        <v>48618</v>
      </c>
      <c r="AQ1321" s="101">
        <f>_xll.qlInterestRateIndexMaturity($AT$2,AP1321,Trigger)</f>
        <v>48619</v>
      </c>
      <c r="AR1321" s="246">
        <f>_xll.qlIndexFixing($AT$1,AO1321,TRUE,_xll.ohTrigger(Trigger,Trigger1M))</f>
        <v>2.0805954755784839E-2</v>
      </c>
      <c r="AS1321" s="246">
        <f>IFERROR(_xll.qlIndexFixing($AT$2,AO1321,TRUE,_xll.ohTrigger(Trigger,Trigger1M)),#N/A)</f>
        <v>2.0437065066110094E-2</v>
      </c>
    </row>
    <row r="1322" spans="40:45" x14ac:dyDescent="0.2">
      <c r="AN1322" s="102" t="s">
        <v>83</v>
      </c>
      <c r="AO1322" s="101">
        <f>_xll.qlInterestRateIndexFixingDate($AT$2,AP1322,Trigger)</f>
        <v>48625</v>
      </c>
      <c r="AP1322" s="101">
        <f>_xll.qlCalendarAdvance(Calendar,AP1321,AN1322,"f",,Trigger)</f>
        <v>48625</v>
      </c>
      <c r="AQ1322" s="101">
        <f>_xll.qlInterestRateIndexMaturity($AT$2,AP1322,Trigger)</f>
        <v>48626</v>
      </c>
      <c r="AR1322" s="246">
        <f>_xll.qlIndexFixing($AT$1,AO1322,TRUE,_xll.ohTrigger(Trigger,Trigger1M))</f>
        <v>2.0795859519218141E-2</v>
      </c>
      <c r="AS1322" s="246">
        <f>IFERROR(_xll.qlIndexFixing($AT$2,AO1322,TRUE,_xll.ohTrigger(Trigger,Trigger1M)),#N/A)</f>
        <v>2.0428203070572692E-2</v>
      </c>
    </row>
    <row r="1323" spans="40:45" x14ac:dyDescent="0.2">
      <c r="AN1323" s="102" t="s">
        <v>83</v>
      </c>
      <c r="AO1323" s="101">
        <f>_xll.qlInterestRateIndexFixingDate($AT$2,AP1323,Trigger)</f>
        <v>48632</v>
      </c>
      <c r="AP1323" s="101">
        <f>_xll.qlCalendarAdvance(Calendar,AP1322,AN1323,"f",,Trigger)</f>
        <v>48632</v>
      </c>
      <c r="AQ1323" s="101">
        <f>_xll.qlInterestRateIndexMaturity($AT$2,AP1323,Trigger)</f>
        <v>48633</v>
      </c>
      <c r="AR1323" s="246">
        <f>_xll.qlIndexFixing($AT$1,AO1323,TRUE,_xll.ohTrigger(Trigger,Trigger1M))</f>
        <v>2.0785155421529922E-2</v>
      </c>
      <c r="AS1323" s="246">
        <f>IFERROR(_xll.qlIndexFixing($AT$2,AO1323,TRUE,_xll.ohTrigger(Trigger,Trigger1M)),#N/A)</f>
        <v>2.0419190128020404E-2</v>
      </c>
    </row>
    <row r="1324" spans="40:45" x14ac:dyDescent="0.2">
      <c r="AN1324" s="102" t="s">
        <v>83</v>
      </c>
      <c r="AO1324" s="101">
        <f>_xll.qlInterestRateIndexFixingDate($AT$2,AP1324,Trigger)</f>
        <v>48639</v>
      </c>
      <c r="AP1324" s="101">
        <f>_xll.qlCalendarAdvance(Calendar,AP1323,AN1324,"f",,Trigger)</f>
        <v>48639</v>
      </c>
      <c r="AQ1324" s="101">
        <f>_xll.qlInterestRateIndexMaturity($AT$2,AP1324,Trigger)</f>
        <v>48640</v>
      </c>
      <c r="AR1324" s="246">
        <f>_xll.qlIndexFixing($AT$1,AO1324,TRUE,_xll.ohTrigger(Trigger,Trigger1M))</f>
        <v>2.0773842462720182E-2</v>
      </c>
      <c r="AS1324" s="246">
        <f>IFERROR(_xll.qlIndexFixing($AT$2,AO1324,TRUE,_xll.ohTrigger(Trigger,Trigger1M)),#N/A)</f>
        <v>2.0410026238533163E-2</v>
      </c>
    </row>
    <row r="1325" spans="40:45" x14ac:dyDescent="0.2">
      <c r="AN1325" s="102" t="s">
        <v>83</v>
      </c>
      <c r="AO1325" s="101">
        <f>_xll.qlInterestRateIndexFixingDate($AT$2,AP1325,Trigger)</f>
        <v>48646</v>
      </c>
      <c r="AP1325" s="101">
        <f>_xll.qlCalendarAdvance(Calendar,AP1324,AN1325,"f",,Trigger)</f>
        <v>48646</v>
      </c>
      <c r="AQ1325" s="101">
        <f>_xll.qlInterestRateIndexMaturity($AT$2,AP1325,Trigger)</f>
        <v>48647</v>
      </c>
      <c r="AR1325" s="246">
        <f>_xll.qlIndexFixing($AT$1,AO1325,TRUE,_xll.ohTrigger(Trigger,Trigger1M))</f>
        <v>2.0761920642788922E-2</v>
      </c>
      <c r="AS1325" s="246">
        <f>IFERROR(_xll.qlIndexFixing($AT$2,AO1325,TRUE,_xll.ohTrigger(Trigger,Trigger1M)),#N/A)</f>
        <v>2.0400711402031035E-2</v>
      </c>
    </row>
    <row r="1326" spans="40:45" x14ac:dyDescent="0.2">
      <c r="AN1326" s="102" t="s">
        <v>83</v>
      </c>
      <c r="AO1326" s="101">
        <f>_xll.qlInterestRateIndexFixingDate($AT$2,AP1326,Trigger)</f>
        <v>48653</v>
      </c>
      <c r="AP1326" s="101">
        <f>_xll.qlCalendarAdvance(Calendar,AP1325,AN1326,"f",,Trigger)</f>
        <v>48653</v>
      </c>
      <c r="AQ1326" s="101">
        <f>_xll.qlInterestRateIndexMaturity($AT$2,AP1326,Trigger)</f>
        <v>48654</v>
      </c>
      <c r="AR1326" s="246">
        <f>_xll.qlIndexFixing($AT$1,AO1326,TRUE,_xll.ohTrigger(Trigger,Trigger1M))</f>
        <v>2.0749389962055886E-2</v>
      </c>
      <c r="AS1326" s="246">
        <f>IFERROR(_xll.qlIndexFixing($AT$2,AO1326,TRUE,_xll.ohTrigger(Trigger,Trigger1M)),#N/A)</f>
        <v>2.0391245618673892E-2</v>
      </c>
    </row>
    <row r="1327" spans="40:45" x14ac:dyDescent="0.2">
      <c r="AN1327" s="102" t="s">
        <v>83</v>
      </c>
      <c r="AO1327" s="101">
        <f>_xll.qlInterestRateIndexFixingDate($AT$2,AP1327,Trigger)</f>
        <v>48660</v>
      </c>
      <c r="AP1327" s="101">
        <f>_xll.qlCalendarAdvance(Calendar,AP1326,AN1327,"f",,Trigger)</f>
        <v>48660</v>
      </c>
      <c r="AQ1327" s="101">
        <f>_xll.qlInterestRateIndexMaturity($AT$2,AP1327,Trigger)</f>
        <v>48661</v>
      </c>
      <c r="AR1327" s="246">
        <f>_xll.qlIndexFixing($AT$1,AO1327,TRUE,_xll.ohTrigger(Trigger,Trigger1M))</f>
        <v>2.0736250420361202E-2</v>
      </c>
      <c r="AS1327" s="246">
        <f>IFERROR(_xll.qlIndexFixing($AT$2,AO1327,TRUE,_xll.ohTrigger(Trigger,Trigger1M)),#N/A)</f>
        <v>2.0381628888381798E-2</v>
      </c>
    </row>
    <row r="1328" spans="40:45" x14ac:dyDescent="0.2">
      <c r="AN1328" s="102" t="s">
        <v>83</v>
      </c>
      <c r="AO1328" s="101">
        <f>_xll.qlInterestRateIndexFixingDate($AT$2,AP1328,Trigger)</f>
        <v>48667</v>
      </c>
      <c r="AP1328" s="101">
        <f>_xll.qlCalendarAdvance(Calendar,AP1327,AN1328,"f",,Trigger)</f>
        <v>48667</v>
      </c>
      <c r="AQ1328" s="101">
        <f>_xll.qlInterestRateIndexMaturity($AT$2,AP1328,Trigger)</f>
        <v>48668</v>
      </c>
      <c r="AR1328" s="246">
        <f>_xll.qlIndexFixing($AT$1,AO1328,TRUE,_xll.ohTrigger(Trigger,Trigger1M))</f>
        <v>2.0722502017864741E-2</v>
      </c>
      <c r="AS1328" s="246">
        <f>IFERROR(_xll.qlIndexFixing($AT$2,AO1328,TRUE,_xll.ohTrigger(Trigger,Trigger1M)),#N/A)</f>
        <v>2.0371861211074815E-2</v>
      </c>
    </row>
    <row r="1329" spans="40:45" x14ac:dyDescent="0.2">
      <c r="AN1329" s="102" t="s">
        <v>83</v>
      </c>
      <c r="AO1329" s="101">
        <f>_xll.qlInterestRateIndexFixingDate($AT$2,AP1329,Trigger)</f>
        <v>48674</v>
      </c>
      <c r="AP1329" s="101">
        <f>_xll.qlCalendarAdvance(Calendar,AP1328,AN1329,"f",,Trigger)</f>
        <v>48674</v>
      </c>
      <c r="AQ1329" s="101">
        <f>_xll.qlInterestRateIndexMaturity($AT$2,AP1329,Trigger)</f>
        <v>48675</v>
      </c>
      <c r="AR1329" s="246">
        <f>_xll.qlIndexFixing($AT$1,AO1329,TRUE,_xll.ohTrigger(Trigger,Trigger1M))</f>
        <v>2.0708144754486568E-2</v>
      </c>
      <c r="AS1329" s="246">
        <f>IFERROR(_xll.qlIndexFixing($AT$2,AO1329,TRUE,_xll.ohTrigger(Trigger,Trigger1M)),#N/A)</f>
        <v>2.0361942586992754E-2</v>
      </c>
    </row>
    <row r="1330" spans="40:45" x14ac:dyDescent="0.2">
      <c r="AN1330" s="102" t="s">
        <v>83</v>
      </c>
      <c r="AO1330" s="101">
        <f>_xll.qlInterestRateIndexFixingDate($AT$2,AP1330,Trigger)</f>
        <v>48681</v>
      </c>
      <c r="AP1330" s="101">
        <f>_xll.qlCalendarAdvance(Calendar,AP1329,AN1330,"f",,Trigger)</f>
        <v>48681</v>
      </c>
      <c r="AQ1330" s="101">
        <f>_xll.qlInterestRateIndexMaturity($AT$2,AP1330,Trigger)</f>
        <v>48682</v>
      </c>
      <c r="AR1330" s="246">
        <f>_xll.qlIndexFixing($AT$1,AO1330,TRUE,_xll.ohTrigger(Trigger,Trigger1M))</f>
        <v>2.0693178630466491E-2</v>
      </c>
      <c r="AS1330" s="246">
        <f>IFERROR(_xll.qlIndexFixing($AT$2,AO1330,TRUE,_xll.ohTrigger(Trigger,Trigger1M)),#N/A)</f>
        <v>2.0351873015895805E-2</v>
      </c>
    </row>
    <row r="1331" spans="40:45" x14ac:dyDescent="0.2">
      <c r="AN1331" s="102" t="s">
        <v>83</v>
      </c>
      <c r="AO1331" s="101">
        <f>_xll.qlInterestRateIndexFixingDate($AT$2,AP1331,Trigger)</f>
        <v>48688</v>
      </c>
      <c r="AP1331" s="101">
        <f>_xll.qlCalendarAdvance(Calendar,AP1330,AN1331,"f",,Trigger)</f>
        <v>48688</v>
      </c>
      <c r="AQ1331" s="101">
        <f>_xll.qlInterestRateIndexMaturity($AT$2,AP1331,Trigger)</f>
        <v>48689</v>
      </c>
      <c r="AR1331" s="246">
        <f>_xll.qlIndexFixing($AT$1,AO1331,TRUE,_xll.ohTrigger(Trigger,Trigger1M))</f>
        <v>2.0677603645884446E-2</v>
      </c>
      <c r="AS1331" s="246">
        <f>IFERROR(_xll.qlIndexFixing($AT$2,AO1331,TRUE,_xll.ohTrigger(Trigger,Trigger1M)),#N/A)</f>
        <v>2.0341652498023777E-2</v>
      </c>
    </row>
    <row r="1332" spans="40:45" x14ac:dyDescent="0.2">
      <c r="AN1332" s="102" t="s">
        <v>83</v>
      </c>
      <c r="AO1332" s="101">
        <f>_xll.qlInterestRateIndexFixingDate($AT$2,AP1332,Trigger)</f>
        <v>48695</v>
      </c>
      <c r="AP1332" s="101">
        <f>_xll.qlCalendarAdvance(Calendar,AP1331,AN1332,"f",,Trigger)</f>
        <v>48695</v>
      </c>
      <c r="AQ1332" s="101">
        <f>_xll.qlInterestRateIndexMaturity($AT$2,AP1332,Trigger)</f>
        <v>48696</v>
      </c>
      <c r="AR1332" s="246">
        <f>_xll.qlIndexFixing($AT$1,AO1332,TRUE,_xll.ohTrigger(Trigger,Trigger1M))</f>
        <v>2.0661419800740433E-2</v>
      </c>
      <c r="AS1332" s="246">
        <f>IFERROR(_xll.qlIndexFixing($AT$2,AO1332,TRUE,_xll.ohTrigger(Trigger,Trigger1M)),#N/A)</f>
        <v>2.0331281033216797E-2</v>
      </c>
    </row>
    <row r="1333" spans="40:45" x14ac:dyDescent="0.2">
      <c r="AN1333" s="102" t="s">
        <v>83</v>
      </c>
      <c r="AO1333" s="101">
        <f>_xll.qlInterestRateIndexFixingDate($AT$2,AP1333,Trigger)</f>
        <v>48702</v>
      </c>
      <c r="AP1333" s="101">
        <f>_xll.qlCalendarAdvance(Calendar,AP1332,AN1333,"f",,Trigger)</f>
        <v>48702</v>
      </c>
      <c r="AQ1333" s="101">
        <f>_xll.qlInterestRateIndexMaturity($AT$2,AP1333,Trigger)</f>
        <v>48703</v>
      </c>
      <c r="AR1333" s="246">
        <f>_xll.qlIndexFixing($AT$1,AO1333,TRUE,_xll.ohTrigger(Trigger,Trigger1M))</f>
        <v>2.0644627095194323E-2</v>
      </c>
      <c r="AS1333" s="246">
        <f>IFERROR(_xll.qlIndexFixing($AT$2,AO1333,TRUE,_xll.ohTrigger(Trigger,Trigger1M)),#N/A)</f>
        <v>2.0320758621714674E-2</v>
      </c>
    </row>
    <row r="1334" spans="40:45" x14ac:dyDescent="0.2">
      <c r="AN1334" s="102" t="s">
        <v>83</v>
      </c>
      <c r="AO1334" s="101">
        <f>_xll.qlInterestRateIndexFixingDate($AT$2,AP1334,Trigger)</f>
        <v>48709</v>
      </c>
      <c r="AP1334" s="101">
        <f>_xll.qlCalendarAdvance(Calendar,AP1333,AN1334,"f",,Trigger)</f>
        <v>48709</v>
      </c>
      <c r="AQ1334" s="101">
        <f>_xll.qlInterestRateIndexMaturity($AT$2,AP1334,Trigger)</f>
        <v>48710</v>
      </c>
      <c r="AR1334" s="246">
        <f>_xll.qlIndexFixing($AT$1,AO1334,TRUE,_xll.ohTrigger(Trigger,Trigger1M))</f>
        <v>2.0627225529166182E-2</v>
      </c>
      <c r="AS1334" s="246">
        <f>IFERROR(_xll.qlIndexFixing($AT$2,AO1334,TRUE,_xll.ohTrigger(Trigger,Trigger1M)),#N/A)</f>
        <v>2.0310085263197664E-2</v>
      </c>
    </row>
    <row r="1335" spans="40:45" x14ac:dyDescent="0.2">
      <c r="AN1335" s="102" t="s">
        <v>83</v>
      </c>
      <c r="AO1335" s="101">
        <f>_xll.qlInterestRateIndexFixingDate($AT$2,AP1335,Trigger)</f>
        <v>48716</v>
      </c>
      <c r="AP1335" s="101">
        <f>_xll.qlCalendarAdvance(Calendar,AP1334,AN1335,"f",,Trigger)</f>
        <v>48716</v>
      </c>
      <c r="AQ1335" s="101">
        <f>_xll.qlInterestRateIndexMaturity($AT$2,AP1335,Trigger)</f>
        <v>48717</v>
      </c>
      <c r="AR1335" s="246">
        <f>_xll.qlIndexFixing($AT$1,AO1335,TRUE,_xll.ohTrigger(Trigger,Trigger1M))</f>
        <v>2.0609215102895817E-2</v>
      </c>
      <c r="AS1335" s="246">
        <f>IFERROR(_xll.qlIndexFixing($AT$2,AO1335,TRUE,_xll.ohTrigger(Trigger,Trigger1M)),#N/A)</f>
        <v>2.0299260957905574E-2</v>
      </c>
    </row>
    <row r="1336" spans="40:45" x14ac:dyDescent="0.2">
      <c r="AN1336" s="102" t="s">
        <v>83</v>
      </c>
      <c r="AO1336" s="101">
        <f>_xll.qlInterestRateIndexFixingDate($AT$2,AP1336,Trigger)</f>
        <v>48723</v>
      </c>
      <c r="AP1336" s="101">
        <f>_xll.qlCalendarAdvance(Calendar,AP1335,AN1336,"f",,Trigger)</f>
        <v>48723</v>
      </c>
      <c r="AQ1336" s="101">
        <f>_xll.qlInterestRateIndexMaturity($AT$2,AP1336,Trigger)</f>
        <v>48724</v>
      </c>
      <c r="AR1336" s="246">
        <f>_xll.qlIndexFixing($AT$1,AO1336,TRUE,_xll.ohTrigger(Trigger,Trigger1M))</f>
        <v>2.0590595816463164E-2</v>
      </c>
      <c r="AS1336" s="246">
        <f>IFERROR(_xll.qlIndexFixing($AT$2,AO1336,TRUE,_xll.ohTrigger(Trigger,Trigger1M)),#N/A)</f>
        <v>2.0288285705758469E-2</v>
      </c>
    </row>
    <row r="1337" spans="40:45" x14ac:dyDescent="0.2">
      <c r="AN1337" s="102" t="s">
        <v>83</v>
      </c>
      <c r="AO1337" s="101">
        <f>_xll.qlInterestRateIndexFixingDate($AT$2,AP1337,Trigger)</f>
        <v>48730</v>
      </c>
      <c r="AP1337" s="101">
        <f>_xll.qlCalendarAdvance(Calendar,AP1336,AN1337,"f",,Trigger)</f>
        <v>48730</v>
      </c>
      <c r="AQ1337" s="101">
        <f>_xll.qlInterestRateIndexMaturity($AT$2,AP1337,Trigger)</f>
        <v>48731</v>
      </c>
      <c r="AR1337" s="246">
        <f>_xll.qlIndexFixing($AT$1,AO1337,TRUE,_xll.ohTrigger(Trigger,Trigger1M))</f>
        <v>2.057136766994816E-2</v>
      </c>
      <c r="AS1337" s="246">
        <f>IFERROR(_xll.qlIndexFixing($AT$2,AO1337,TRUE,_xll.ohTrigger(Trigger,Trigger1M)),#N/A)</f>
        <v>2.0277159506836284E-2</v>
      </c>
    </row>
    <row r="1338" spans="40:45" x14ac:dyDescent="0.2">
      <c r="AN1338" s="102" t="s">
        <v>83</v>
      </c>
      <c r="AO1338" s="101">
        <f>_xll.qlInterestRateIndexFixingDate($AT$2,AP1338,Trigger)</f>
        <v>48737</v>
      </c>
      <c r="AP1338" s="101">
        <f>_xll.qlCalendarAdvance(Calendar,AP1337,AN1338,"f",,Trigger)</f>
        <v>48737</v>
      </c>
      <c r="AQ1338" s="101">
        <f>_xll.qlInterestRateIndexMaturity($AT$2,AP1338,Trigger)</f>
        <v>48738</v>
      </c>
      <c r="AR1338" s="246">
        <f>_xll.qlIndexFixing($AT$1,AO1338,TRUE,_xll.ohTrigger(Trigger,Trigger1M))</f>
        <v>2.0551530663350803E-2</v>
      </c>
      <c r="AS1338" s="246">
        <f>IFERROR(_xll.qlIndexFixing($AT$2,AO1338,TRUE,_xll.ohTrigger(Trigger,Trigger1M)),#N/A)</f>
        <v>2.026588236113902E-2</v>
      </c>
    </row>
    <row r="1339" spans="40:45" x14ac:dyDescent="0.2">
      <c r="AN1339" s="102" t="s">
        <v>83</v>
      </c>
      <c r="AO1339" s="101">
        <f>_xll.qlInterestRateIndexFixingDate($AT$2,AP1339,Trigger)</f>
        <v>48744</v>
      </c>
      <c r="AP1339" s="101">
        <f>_xll.qlCalendarAdvance(Calendar,AP1338,AN1339,"f",,Trigger)</f>
        <v>48744</v>
      </c>
      <c r="AQ1339" s="101">
        <f>_xll.qlInterestRateIndexMaturity($AT$2,AP1339,Trigger)</f>
        <v>48745</v>
      </c>
      <c r="AR1339" s="246">
        <f>_xll.qlIndexFixing($AT$1,AO1339,TRUE,_xll.ohTrigger(Trigger,Trigger1M))</f>
        <v>2.0531084796990839E-2</v>
      </c>
      <c r="AS1339" s="246">
        <f>IFERROR(_xll.qlIndexFixing($AT$2,AO1339,TRUE,_xll.ohTrigger(Trigger,Trigger1M)),#N/A)</f>
        <v>2.0254454268826549E-2</v>
      </c>
    </row>
    <row r="1340" spans="40:45" x14ac:dyDescent="0.2">
      <c r="AN1340" s="102" t="s">
        <v>83</v>
      </c>
      <c r="AO1340" s="101">
        <f>_xll.qlInterestRateIndexFixingDate($AT$2,AP1340,Trigger)</f>
        <v>48751</v>
      </c>
      <c r="AP1340" s="101">
        <f>_xll.qlCalendarAdvance(Calendar,AP1339,AN1340,"f",,Trigger)</f>
        <v>48751</v>
      </c>
      <c r="AQ1340" s="101">
        <f>_xll.qlInterestRateIndexMaturity($AT$2,AP1340,Trigger)</f>
        <v>48752</v>
      </c>
      <c r="AR1340" s="246">
        <f>_xll.qlIndexFixing($AT$1,AO1340,TRUE,_xll.ohTrigger(Trigger,Trigger1M))</f>
        <v>2.0510030070708396E-2</v>
      </c>
      <c r="AS1340" s="246">
        <f>IFERROR(_xll.qlIndexFixing($AT$2,AO1340,TRUE,_xll.ohTrigger(Trigger,Trigger1M)),#N/A)</f>
        <v>2.0242875229579127E-2</v>
      </c>
    </row>
    <row r="1341" spans="40:45" x14ac:dyDescent="0.2">
      <c r="AN1341" s="102" t="s">
        <v>83</v>
      </c>
      <c r="AO1341" s="101">
        <f>_xll.qlInterestRateIndexFixingDate($AT$2,AP1341,Trigger)</f>
        <v>48758</v>
      </c>
      <c r="AP1341" s="101">
        <f>_xll.qlCalendarAdvance(Calendar,AP1340,AN1341,"f",,Trigger)</f>
        <v>48758</v>
      </c>
      <c r="AQ1341" s="101">
        <f>_xll.qlInterestRateIndexMaturity($AT$2,AP1341,Trigger)</f>
        <v>48759</v>
      </c>
      <c r="AR1341" s="246">
        <f>_xll.qlIndexFixing($AT$1,AO1341,TRUE,_xll.ohTrigger(Trigger,Trigger1M))</f>
        <v>2.0488366484823217E-2</v>
      </c>
      <c r="AS1341" s="246">
        <f>IFERROR(_xll.qlIndexFixing($AT$2,AO1341,TRUE,_xll.ohTrigger(Trigger,Trigger1M)),#N/A)</f>
        <v>2.0231145243636561E-2</v>
      </c>
    </row>
    <row r="1342" spans="40:45" x14ac:dyDescent="0.2">
      <c r="AN1342" s="102" t="s">
        <v>83</v>
      </c>
      <c r="AO1342" s="101">
        <f>_xll.qlInterestRateIndexFixingDate($AT$2,AP1342,Trigger)</f>
        <v>48765</v>
      </c>
      <c r="AP1342" s="101">
        <f>_xll.qlCalendarAdvance(Calendar,AP1341,AN1342,"f",,Trigger)</f>
        <v>48765</v>
      </c>
      <c r="AQ1342" s="101">
        <f>_xll.qlInterestRateIndexMaturity($AT$2,AP1342,Trigger)</f>
        <v>48766</v>
      </c>
      <c r="AR1342" s="246">
        <f>_xll.qlIndexFixing($AT$1,AO1342,TRUE,_xll.ohTrigger(Trigger,Trigger1M))</f>
        <v>2.0466094039255367E-2</v>
      </c>
      <c r="AS1342" s="246">
        <f>IFERROR(_xll.qlIndexFixing($AT$2,AO1342,TRUE,_xll.ohTrigger(Trigger,Trigger1M)),#N/A)</f>
        <v>2.0219264310918916E-2</v>
      </c>
    </row>
    <row r="1343" spans="40:45" x14ac:dyDescent="0.2">
      <c r="AN1343" s="102" t="s">
        <v>83</v>
      </c>
      <c r="AO1343" s="101">
        <f>_xll.qlInterestRateIndexFixingDate($AT$2,AP1343,Trigger)</f>
        <v>48772</v>
      </c>
      <c r="AP1343" s="101">
        <f>_xll.qlCalendarAdvance(Calendar,AP1342,AN1343,"f",,Trigger)</f>
        <v>48772</v>
      </c>
      <c r="AQ1343" s="101">
        <f>_xll.qlInterestRateIndexMaturity($AT$2,AP1343,Trigger)</f>
        <v>48773</v>
      </c>
      <c r="AR1343" s="246">
        <f>_xll.qlIndexFixing($AT$1,AO1343,TRUE,_xll.ohTrigger(Trigger,Trigger1M))</f>
        <v>2.044321273432459E-2</v>
      </c>
      <c r="AS1343" s="246">
        <f>IFERROR(_xll.qlIndexFixing($AT$2,AO1343,TRUE,_xll.ohTrigger(Trigger,Trigger1M)),#N/A)</f>
        <v>2.0207232431586064E-2</v>
      </c>
    </row>
    <row r="1344" spans="40:45" x14ac:dyDescent="0.2">
      <c r="AN1344" s="102" t="s">
        <v>83</v>
      </c>
      <c r="AO1344" s="101">
        <f>_xll.qlInterestRateIndexFixingDate($AT$2,AP1344,Trigger)</f>
        <v>48779</v>
      </c>
      <c r="AP1344" s="101">
        <f>_xll.qlCalendarAdvance(Calendar,AP1343,AN1344,"f",,Trigger)</f>
        <v>48779</v>
      </c>
      <c r="AQ1344" s="101">
        <f>_xll.qlInterestRateIndexMaturity($AT$2,AP1344,Trigger)</f>
        <v>48780</v>
      </c>
      <c r="AR1344" s="246">
        <f>_xll.qlIndexFixing($AT$1,AO1344,TRUE,_xll.ohTrigger(Trigger,Trigger1M))</f>
        <v>2.0419722570030885E-2</v>
      </c>
      <c r="AS1344" s="246">
        <f>IFERROR(_xll.qlIndexFixing($AT$2,AO1344,TRUE,_xll.ohTrigger(Trigger,Trigger1M)),#N/A)</f>
        <v>2.0195049605478133E-2</v>
      </c>
    </row>
    <row r="1345" spans="40:45" x14ac:dyDescent="0.2">
      <c r="AN1345" s="102" t="s">
        <v>83</v>
      </c>
      <c r="AO1345" s="101">
        <f>_xll.qlInterestRateIndexFixingDate($AT$2,AP1345,Trigger)</f>
        <v>48786</v>
      </c>
      <c r="AP1345" s="101">
        <f>_xll.qlCalendarAdvance(Calendar,AP1344,AN1345,"f",,Trigger)</f>
        <v>48786</v>
      </c>
      <c r="AQ1345" s="101">
        <f>_xll.qlInterestRateIndexMaturity($AT$2,AP1345,Trigger)</f>
        <v>48787</v>
      </c>
      <c r="AR1345" s="246">
        <f>_xll.qlIndexFixing($AT$1,AO1345,TRUE,_xll.ohTrigger(Trigger,Trigger1M))</f>
        <v>2.0398273343875672E-2</v>
      </c>
      <c r="AS1345" s="246">
        <f>IFERROR(_xll.qlIndexFixing($AT$2,AO1345,TRUE,_xll.ohTrigger(Trigger,Trigger1M)),#N/A)</f>
        <v>2.0183391297559083E-2</v>
      </c>
    </row>
    <row r="1346" spans="40:45" x14ac:dyDescent="0.2">
      <c r="AN1346" s="102" t="s">
        <v>83</v>
      </c>
      <c r="AO1346" s="101">
        <f>_xll.qlInterestRateIndexFixingDate($AT$2,AP1346,Trigger)</f>
        <v>48793</v>
      </c>
      <c r="AP1346" s="101">
        <f>_xll.qlCalendarAdvance(Calendar,AP1345,AN1346,"f",,Trigger)</f>
        <v>48793</v>
      </c>
      <c r="AQ1346" s="101">
        <f>_xll.qlInterestRateIndexMaturity($AT$2,AP1346,Trigger)</f>
        <v>48794</v>
      </c>
      <c r="AR1346" s="246">
        <f>_xll.qlIndexFixing($AT$1,AO1346,TRUE,_xll.ohTrigger(Trigger,Trigger1M))</f>
        <v>2.0386253567901136E-2</v>
      </c>
      <c r="AS1346" s="246">
        <f>IFERROR(_xll.qlIndexFixing($AT$2,AO1346,TRUE,_xll.ohTrigger(Trigger,Trigger1M)),#N/A)</f>
        <v>2.017414000302864E-2</v>
      </c>
    </row>
    <row r="1347" spans="40:45" x14ac:dyDescent="0.2">
      <c r="AN1347" s="102" t="s">
        <v>83</v>
      </c>
      <c r="AO1347" s="101">
        <f>_xll.qlInterestRateIndexFixingDate($AT$2,AP1347,Trigger)</f>
        <v>48800</v>
      </c>
      <c r="AP1347" s="101">
        <f>_xll.qlCalendarAdvance(Calendar,AP1346,AN1347,"f",,Trigger)</f>
        <v>48800</v>
      </c>
      <c r="AQ1347" s="101">
        <f>_xll.qlInterestRateIndexMaturity($AT$2,AP1347,Trigger)</f>
        <v>48801</v>
      </c>
      <c r="AR1347" s="246">
        <f>_xll.qlIndexFixing($AT$1,AO1347,TRUE,_xll.ohTrigger(Trigger,Trigger1M))</f>
        <v>2.0374159414942028E-2</v>
      </c>
      <c r="AS1347" s="246">
        <f>IFERROR(_xll.qlIndexFixing($AT$2,AO1347,TRUE,_xll.ohTrigger(Trigger,Trigger1M)),#N/A)</f>
        <v>2.0164872474603968E-2</v>
      </c>
    </row>
    <row r="1348" spans="40:45" x14ac:dyDescent="0.2">
      <c r="AN1348" s="102" t="s">
        <v>83</v>
      </c>
      <c r="AO1348" s="101">
        <f>_xll.qlInterestRateIndexFixingDate($AT$2,AP1348,Trigger)</f>
        <v>48807</v>
      </c>
      <c r="AP1348" s="101">
        <f>_xll.qlCalendarAdvance(Calendar,AP1347,AN1348,"f",,Trigger)</f>
        <v>48807</v>
      </c>
      <c r="AQ1348" s="101">
        <f>_xll.qlInterestRateIndexMaturity($AT$2,AP1348,Trigger)</f>
        <v>48808</v>
      </c>
      <c r="AR1348" s="246">
        <f>_xll.qlIndexFixing($AT$1,AO1348,TRUE,_xll.ohTrigger(Trigger,Trigger1M))</f>
        <v>2.0361990885078285E-2</v>
      </c>
      <c r="AS1348" s="246">
        <f>IFERROR(_xll.qlIndexFixing($AT$2,AO1348,TRUE,_xll.ohTrigger(Trigger,Trigger1M)),#N/A)</f>
        <v>2.0155588712285066E-2</v>
      </c>
    </row>
    <row r="1349" spans="40:45" x14ac:dyDescent="0.2">
      <c r="AN1349" s="102" t="s">
        <v>83</v>
      </c>
      <c r="AO1349" s="101">
        <f>_xll.qlInterestRateIndexFixingDate($AT$2,AP1349,Trigger)</f>
        <v>48814</v>
      </c>
      <c r="AP1349" s="101">
        <f>_xll.qlCalendarAdvance(Calendar,AP1348,AN1349,"f",,Trigger)</f>
        <v>48814</v>
      </c>
      <c r="AQ1349" s="101">
        <f>_xll.qlInterestRateIndexMaturity($AT$2,AP1349,Trigger)</f>
        <v>48815</v>
      </c>
      <c r="AR1349" s="246">
        <f>_xll.qlIndexFixing($AT$1,AO1349,TRUE,_xll.ohTrigger(Trigger,Trigger1M))</f>
        <v>2.0349747978150035E-2</v>
      </c>
      <c r="AS1349" s="246">
        <f>IFERROR(_xll.qlIndexFixing($AT$2,AO1349,TRUE,_xll.ohTrigger(Trigger,Trigger1M)),#N/A)</f>
        <v>2.0146288716151872E-2</v>
      </c>
    </row>
    <row r="1350" spans="40:45" x14ac:dyDescent="0.2">
      <c r="AN1350" s="102" t="s">
        <v>83</v>
      </c>
      <c r="AO1350" s="101">
        <f>_xll.qlInterestRateIndexFixingDate($AT$2,AP1350,Trigger)</f>
        <v>48821</v>
      </c>
      <c r="AP1350" s="101">
        <f>_xll.qlCalendarAdvance(Calendar,AP1349,AN1350,"f",,Trigger)</f>
        <v>48821</v>
      </c>
      <c r="AQ1350" s="101">
        <f>_xll.qlInterestRateIndexMaturity($AT$2,AP1350,Trigger)</f>
        <v>48822</v>
      </c>
      <c r="AR1350" s="246">
        <f>_xll.qlIndexFixing($AT$1,AO1350,TRUE,_xll.ohTrigger(Trigger,Trigger1M))</f>
        <v>2.0337430694157277E-2</v>
      </c>
      <c r="AS1350" s="246">
        <f>IFERROR(_xll.qlIndexFixing($AT$2,AO1350,TRUE,_xll.ohTrigger(Trigger,Trigger1M)),#N/A)</f>
        <v>2.0136972486044513E-2</v>
      </c>
    </row>
    <row r="1351" spans="40:45" x14ac:dyDescent="0.2">
      <c r="AN1351" s="102" t="s">
        <v>83</v>
      </c>
      <c r="AO1351" s="101">
        <f>_xll.qlInterestRateIndexFixingDate($AT$2,AP1351,Trigger)</f>
        <v>48828</v>
      </c>
      <c r="AP1351" s="101">
        <f>_xll.qlCalendarAdvance(Calendar,AP1350,AN1351,"f",,Trigger)</f>
        <v>48828</v>
      </c>
      <c r="AQ1351" s="101">
        <f>_xll.qlInterestRateIndexMaturity($AT$2,AP1351,Trigger)</f>
        <v>48829</v>
      </c>
      <c r="AR1351" s="246">
        <f>_xll.qlIndexFixing($AT$1,AO1351,TRUE,_xll.ohTrigger(Trigger,Trigger1M))</f>
        <v>2.032503903333982E-2</v>
      </c>
      <c r="AS1351" s="246">
        <f>IFERROR(_xll.qlIndexFixing($AT$2,AO1351,TRUE,_xll.ohTrigger(Trigger,Trigger1M)),#N/A)</f>
        <v>2.0127640022122861E-2</v>
      </c>
    </row>
    <row r="1352" spans="40:45" x14ac:dyDescent="0.2">
      <c r="AN1352" s="102" t="s">
        <v>83</v>
      </c>
      <c r="AO1352" s="101">
        <f>_xll.qlInterestRateIndexFixingDate($AT$2,AP1352,Trigger)</f>
        <v>48835</v>
      </c>
      <c r="AP1352" s="101">
        <f>_xll.qlCalendarAdvance(Calendar,AP1351,AN1352,"f",,Trigger)</f>
        <v>48835</v>
      </c>
      <c r="AQ1352" s="101">
        <f>_xll.qlInterestRateIndexMaturity($AT$2,AP1352,Trigger)</f>
        <v>48836</v>
      </c>
      <c r="AR1352" s="246">
        <f>_xll.qlIndexFixing($AT$1,AO1352,TRUE,_xll.ohTrigger(Trigger,Trigger1M))</f>
        <v>2.0312572995457856E-2</v>
      </c>
      <c r="AS1352" s="246">
        <f>IFERROR(_xll.qlIndexFixing($AT$2,AO1352,TRUE,_xll.ohTrigger(Trigger,Trigger1M)),#N/A)</f>
        <v>2.0118291324147108E-2</v>
      </c>
    </row>
    <row r="1353" spans="40:45" x14ac:dyDescent="0.2">
      <c r="AN1353" s="102" t="s">
        <v>83</v>
      </c>
      <c r="AO1353" s="101">
        <f>_xll.qlInterestRateIndexFixingDate($AT$2,AP1353,Trigger)</f>
        <v>48842</v>
      </c>
      <c r="AP1353" s="101">
        <f>_xll.qlCalendarAdvance(Calendar,AP1352,AN1353,"f",,Trigger)</f>
        <v>48842</v>
      </c>
      <c r="AQ1353" s="101">
        <f>_xll.qlInterestRateIndexMaturity($AT$2,AP1353,Trigger)</f>
        <v>48843</v>
      </c>
      <c r="AR1353" s="246">
        <f>_xll.qlIndexFixing($AT$1,AO1353,TRUE,_xll.ohTrigger(Trigger,Trigger1M))</f>
        <v>2.0300032580591321E-2</v>
      </c>
      <c r="AS1353" s="246">
        <f>IFERROR(_xll.qlIndexFixing($AT$2,AO1353,TRUE,_xll.ohTrigger(Trigger,Trigger1M)),#N/A)</f>
        <v>2.0108926392436999E-2</v>
      </c>
    </row>
    <row r="1354" spans="40:45" x14ac:dyDescent="0.2">
      <c r="AN1354" s="102" t="s">
        <v>83</v>
      </c>
      <c r="AO1354" s="101">
        <f>_xll.qlInterestRateIndexFixingDate($AT$2,AP1354,Trigger)</f>
        <v>48849</v>
      </c>
      <c r="AP1354" s="101">
        <f>_xll.qlCalendarAdvance(Calendar,AP1353,AN1354,"f",,Trigger)</f>
        <v>48849</v>
      </c>
      <c r="AQ1354" s="101">
        <f>_xll.qlInterestRateIndexMaturity($AT$2,AP1354,Trigger)</f>
        <v>48850</v>
      </c>
      <c r="AR1354" s="246">
        <f>_xll.qlIndexFixing($AT$1,AO1354,TRUE,_xll.ohTrigger(Trigger,Trigger1M))</f>
        <v>2.0287417788740214E-2</v>
      </c>
      <c r="AS1354" s="246">
        <f>IFERROR(_xll.qlIndexFixing($AT$2,AO1354,TRUE,_xll.ohTrigger(Trigger,Trigger1M)),#N/A)</f>
        <v>2.0099545226752724E-2</v>
      </c>
    </row>
    <row r="1355" spans="40:45" x14ac:dyDescent="0.2">
      <c r="AN1355" s="102" t="s">
        <v>83</v>
      </c>
      <c r="AO1355" s="101">
        <f>_xll.qlInterestRateIndexFixingDate($AT$2,AP1355,Trigger)</f>
        <v>48856</v>
      </c>
      <c r="AP1355" s="101">
        <f>_xll.qlCalendarAdvance(Calendar,AP1354,AN1355,"f",,Trigger)</f>
        <v>48856</v>
      </c>
      <c r="AQ1355" s="101">
        <f>_xll.qlInterestRateIndexMaturity($AT$2,AP1355,Trigger)</f>
        <v>48857</v>
      </c>
      <c r="AR1355" s="246">
        <f>_xll.qlIndexFixing($AT$1,AO1355,TRUE,_xll.ohTrigger(Trigger,Trigger1M))</f>
        <v>2.0274728619984472E-2</v>
      </c>
      <c r="AS1355" s="246">
        <f>IFERROR(_xll.qlIndexFixing($AT$2,AO1355,TRUE,_xll.ohTrigger(Trigger,Trigger1M)),#N/A)</f>
        <v>2.0090147827254157E-2</v>
      </c>
    </row>
    <row r="1356" spans="40:45" x14ac:dyDescent="0.2">
      <c r="AN1356" s="102" t="s">
        <v>83</v>
      </c>
      <c r="AO1356" s="101">
        <f>_xll.qlInterestRateIndexFixingDate($AT$2,AP1356,Trigger)</f>
        <v>48863</v>
      </c>
      <c r="AP1356" s="101">
        <f>_xll.qlCalendarAdvance(Calendar,AP1355,AN1356,"f",,Trigger)</f>
        <v>48863</v>
      </c>
      <c r="AQ1356" s="101">
        <f>_xll.qlInterestRateIndexMaturity($AT$2,AP1356,Trigger)</f>
        <v>48864</v>
      </c>
      <c r="AR1356" s="246">
        <f>_xll.qlIndexFixing($AT$1,AO1356,TRUE,_xll.ohTrigger(Trigger,Trigger1M))</f>
        <v>2.0261965074324095E-2</v>
      </c>
      <c r="AS1356" s="246">
        <f>IFERROR(_xll.qlIndexFixing($AT$2,AO1356,TRUE,_xll.ohTrigger(Trigger,Trigger1M)),#N/A)</f>
        <v>2.008073419386136E-2</v>
      </c>
    </row>
    <row r="1357" spans="40:45" x14ac:dyDescent="0.2">
      <c r="AN1357" s="102" t="s">
        <v>83</v>
      </c>
      <c r="AO1357" s="101">
        <f>_xll.qlInterestRateIndexFixingDate($AT$2,AP1357,Trigger)</f>
        <v>48870</v>
      </c>
      <c r="AP1357" s="101">
        <f>_xll.qlCalendarAdvance(Calendar,AP1356,AN1357,"f",,Trigger)</f>
        <v>48870</v>
      </c>
      <c r="AQ1357" s="101">
        <f>_xll.qlInterestRateIndexMaturity($AT$2,AP1357,Trigger)</f>
        <v>48871</v>
      </c>
      <c r="AR1357" s="246">
        <f>_xll.qlIndexFixing($AT$1,AO1357,TRUE,_xll.ohTrigger(Trigger,Trigger1M))</f>
        <v>2.0249127151759083E-2</v>
      </c>
      <c r="AS1357" s="246">
        <f>IFERROR(_xll.qlIndexFixing($AT$2,AO1357,TRUE,_xll.ohTrigger(Trigger,Trigger1M)),#N/A)</f>
        <v>2.0071304326494399E-2</v>
      </c>
    </row>
    <row r="1358" spans="40:45" x14ac:dyDescent="0.2">
      <c r="AN1358" s="102" t="s">
        <v>83</v>
      </c>
      <c r="AO1358" s="101">
        <f>_xll.qlInterestRateIndexFixingDate($AT$2,AP1358,Trigger)</f>
        <v>48877</v>
      </c>
      <c r="AP1358" s="101">
        <f>_xll.qlCalendarAdvance(Calendar,AP1357,AN1358,"f",,Trigger)</f>
        <v>48877</v>
      </c>
      <c r="AQ1358" s="101">
        <f>_xll.qlInterestRateIndexMaturity($AT$2,AP1358,Trigger)</f>
        <v>48878</v>
      </c>
      <c r="AR1358" s="246">
        <f>_xll.qlIndexFixing($AT$1,AO1358,TRUE,_xll.ohTrigger(Trigger,Trigger1M))</f>
        <v>2.0236214852129564E-2</v>
      </c>
      <c r="AS1358" s="246">
        <f>IFERROR(_xll.qlIndexFixing($AT$2,AO1358,TRUE,_xll.ohTrigger(Trigger,Trigger1M)),#N/A)</f>
        <v>2.0061858225313145E-2</v>
      </c>
    </row>
    <row r="1359" spans="40:45" x14ac:dyDescent="0.2">
      <c r="AN1359" s="102" t="s">
        <v>83</v>
      </c>
      <c r="AO1359" s="101">
        <f>_xll.qlInterestRateIndexFixingDate($AT$2,AP1359,Trigger)</f>
        <v>48884</v>
      </c>
      <c r="AP1359" s="101">
        <f>_xll.qlCalendarAdvance(Calendar,AP1358,AN1359,"f",,Trigger)</f>
        <v>48884</v>
      </c>
      <c r="AQ1359" s="101">
        <f>_xll.qlInterestRateIndexMaturity($AT$2,AP1359,Trigger)</f>
        <v>48885</v>
      </c>
      <c r="AR1359" s="246">
        <f>_xll.qlIndexFixing($AT$1,AO1359,TRUE,_xll.ohTrigger(Trigger,Trigger1M))</f>
        <v>2.0223228175675345E-2</v>
      </c>
      <c r="AS1359" s="246">
        <f>IFERROR(_xll.qlIndexFixing($AT$2,AO1359,TRUE,_xll.ohTrigger(Trigger,Trigger1M)),#N/A)</f>
        <v>2.0052395890317598E-2</v>
      </c>
    </row>
    <row r="1360" spans="40:45" x14ac:dyDescent="0.2">
      <c r="AN1360" s="102" t="s">
        <v>83</v>
      </c>
      <c r="AO1360" s="101">
        <f>_xll.qlInterestRateIndexFixingDate($AT$2,AP1360,Trigger)</f>
        <v>48891</v>
      </c>
      <c r="AP1360" s="101">
        <f>_xll.qlCalendarAdvance(Calendar,AP1359,AN1360,"f",,Trigger)</f>
        <v>48891</v>
      </c>
      <c r="AQ1360" s="101">
        <f>_xll.qlInterestRateIndexMaturity($AT$2,AP1360,Trigger)</f>
        <v>48892</v>
      </c>
      <c r="AR1360" s="246">
        <f>_xll.qlIndexFixing($AT$1,AO1360,TRUE,_xll.ohTrigger(Trigger,Trigger1M))</f>
        <v>2.0210167122316491E-2</v>
      </c>
      <c r="AS1360" s="246">
        <f>IFERROR(_xll.qlIndexFixing($AT$2,AO1360,TRUE,_xll.ohTrigger(Trigger,Trigger1M)),#N/A)</f>
        <v>2.0042917321347886E-2</v>
      </c>
    </row>
    <row r="1361" spans="40:45" x14ac:dyDescent="0.2">
      <c r="AN1361" s="102" t="s">
        <v>83</v>
      </c>
      <c r="AO1361" s="101">
        <f>_xll.qlInterestRateIndexFixingDate($AT$2,AP1361,Trigger)</f>
        <v>48898</v>
      </c>
      <c r="AP1361" s="101">
        <f>_xll.qlCalendarAdvance(Calendar,AP1360,AN1361,"f",,Trigger)</f>
        <v>48898</v>
      </c>
      <c r="AQ1361" s="101">
        <f>_xll.qlInterestRateIndexMaturity($AT$2,AP1361,Trigger)</f>
        <v>48899</v>
      </c>
      <c r="AR1361" s="246">
        <f>_xll.qlIndexFixing($AT$1,AO1361,TRUE,_xll.ohTrigger(Trigger,Trigger1M))</f>
        <v>2.0197031691973066E-2</v>
      </c>
      <c r="AS1361" s="246">
        <f>IFERROR(_xll.qlIndexFixing($AT$2,AO1361,TRUE,_xll.ohTrigger(Trigger,Trigger1M)),#N/A)</f>
        <v>2.0033422518563881E-2</v>
      </c>
    </row>
    <row r="1362" spans="40:45" x14ac:dyDescent="0.2">
      <c r="AN1362" s="102" t="s">
        <v>83</v>
      </c>
      <c r="AO1362" s="101">
        <f>_xll.qlInterestRateIndexFixingDate($AT$2,AP1362,Trigger)</f>
        <v>48905</v>
      </c>
      <c r="AP1362" s="101">
        <f>_xll.qlCalendarAdvance(Calendar,AP1361,AN1362,"f",,Trigger)</f>
        <v>48905</v>
      </c>
      <c r="AQ1362" s="101">
        <f>_xll.qlInterestRateIndexMaturity($AT$2,AP1362,Trigger)</f>
        <v>48906</v>
      </c>
      <c r="AR1362" s="246">
        <f>_xll.qlIndexFixing($AT$1,AO1362,TRUE,_xll.ohTrigger(Trigger,Trigger1M))</f>
        <v>2.0183821884884878E-2</v>
      </c>
      <c r="AS1362" s="246">
        <f>IFERROR(_xll.qlIndexFixing($AT$2,AO1362,TRUE,_xll.ohTrigger(Trigger,Trigger1M)),#N/A)</f>
        <v>2.0023911481885648E-2</v>
      </c>
    </row>
    <row r="1363" spans="40:45" x14ac:dyDescent="0.2">
      <c r="AN1363" s="102" t="s">
        <v>83</v>
      </c>
      <c r="AO1363" s="101">
        <f>_xll.qlInterestRateIndexFixingDate($AT$2,AP1363,Trigger)</f>
        <v>48912</v>
      </c>
      <c r="AP1363" s="101">
        <f>_xll.qlCalendarAdvance(Calendar,AP1362,AN1363,"f",,Trigger)</f>
        <v>48912</v>
      </c>
      <c r="AQ1363" s="101">
        <f>_xll.qlInterestRateIndexMaturity($AT$2,AP1363,Trigger)</f>
        <v>48913</v>
      </c>
      <c r="AR1363" s="246">
        <f>_xll.qlIndexFixing($AT$1,AO1363,TRUE,_xll.ohTrigger(Trigger,Trigger1M))</f>
        <v>2.0170537700732183E-2</v>
      </c>
      <c r="AS1363" s="246">
        <f>IFERROR(_xll.qlIndexFixing($AT$2,AO1363,TRUE,_xll.ohTrigger(Trigger,Trigger1M)),#N/A)</f>
        <v>2.0014384211233249E-2</v>
      </c>
    </row>
    <row r="1364" spans="40:45" x14ac:dyDescent="0.2">
      <c r="AN1364" s="102" t="s">
        <v>83</v>
      </c>
      <c r="AO1364" s="101">
        <f>_xll.qlInterestRateIndexFixingDate($AT$2,AP1364,Trigger)</f>
        <v>48919</v>
      </c>
      <c r="AP1364" s="101">
        <f>_xll.qlCalendarAdvance(Calendar,AP1363,AN1364,"f",,Trigger)</f>
        <v>48919</v>
      </c>
      <c r="AQ1364" s="101">
        <f>_xll.qlInterestRateIndexMaturity($AT$2,AP1364,Trigger)</f>
        <v>48920</v>
      </c>
      <c r="AR1364" s="246">
        <f>_xll.qlIndexFixing($AT$1,AO1364,TRUE,_xll.ohTrigger(Trigger,Trigger1M))</f>
        <v>2.0157179139834724E-2</v>
      </c>
      <c r="AS1364" s="246">
        <f>IFERROR(_xll.qlIndexFixing($AT$2,AO1364,TRUE,_xll.ohTrigger(Trigger,Trigger1M)),#N/A)</f>
        <v>2.0004840706846494E-2</v>
      </c>
    </row>
    <row r="1365" spans="40:45" x14ac:dyDescent="0.2">
      <c r="AN1365" s="102" t="s">
        <v>83</v>
      </c>
      <c r="AO1365" s="101">
        <f>_xll.qlInterestRateIndexFixingDate($AT$2,AP1365,Trigger)</f>
        <v>48926</v>
      </c>
      <c r="AP1365" s="101">
        <f>_xll.qlCalendarAdvance(Calendar,AP1364,AN1365,"f",,Trigger)</f>
        <v>48926</v>
      </c>
      <c r="AQ1365" s="101">
        <f>_xll.qlInterestRateIndexMaturity($AT$2,AP1365,Trigger)</f>
        <v>48927</v>
      </c>
      <c r="AR1365" s="246">
        <f>_xll.qlIndexFixing($AT$1,AO1365,TRUE,_xll.ohTrigger(Trigger,Trigger1M))</f>
        <v>2.0143746201952695E-2</v>
      </c>
      <c r="AS1365" s="246">
        <f>IFERROR(_xll.qlIndexFixing($AT$2,AO1365,TRUE,_xll.ohTrigger(Trigger,Trigger1M)),#N/A)</f>
        <v>1.999528096856551E-2</v>
      </c>
    </row>
    <row r="1366" spans="40:45" x14ac:dyDescent="0.2">
      <c r="AN1366" s="102" t="s">
        <v>83</v>
      </c>
      <c r="AO1366" s="101">
        <f>_xll.qlInterestRateIndexFixingDate($AT$2,AP1366,Trigger)</f>
        <v>48933</v>
      </c>
      <c r="AP1366" s="101">
        <f>_xll.qlCalendarAdvance(Calendar,AP1365,AN1366,"f",,Trigger)</f>
        <v>48933</v>
      </c>
      <c r="AQ1366" s="101">
        <f>_xll.qlInterestRateIndexMaturity($AT$2,AP1366,Trigger)</f>
        <v>48934</v>
      </c>
      <c r="AR1366" s="246">
        <f>_xll.qlIndexFixing($AT$1,AO1366,TRUE,_xll.ohTrigger(Trigger,Trigger1M))</f>
        <v>2.0130238887325902E-2</v>
      </c>
      <c r="AS1366" s="246">
        <f>IFERROR(_xll.qlIndexFixing($AT$2,AO1366,TRUE,_xll.ohTrigger(Trigger,Trigger1M)),#N/A)</f>
        <v>1.9985704996470233E-2</v>
      </c>
    </row>
    <row r="1367" spans="40:45" x14ac:dyDescent="0.2">
      <c r="AN1367" s="102" t="s">
        <v>83</v>
      </c>
      <c r="AO1367" s="101">
        <f>_xll.qlInterestRateIndexFixingDate($AT$2,AP1367,Trigger)</f>
        <v>48940</v>
      </c>
      <c r="AP1367" s="101">
        <f>_xll.qlCalendarAdvance(Calendar,AP1366,AN1367,"f",,Trigger)</f>
        <v>48940</v>
      </c>
      <c r="AQ1367" s="101">
        <f>_xll.qlInterestRateIndexMaturity($AT$2,AP1367,Trigger)</f>
        <v>48941</v>
      </c>
      <c r="AR1367" s="246">
        <f>_xll.qlIndexFixing($AT$1,AO1367,TRUE,_xll.ohTrigger(Trigger,Trigger1M))</f>
        <v>2.0116657195714538E-2</v>
      </c>
      <c r="AS1367" s="246">
        <f>IFERROR(_xll.qlIndexFixing($AT$2,AO1367,TRUE,_xll.ohTrigger(Trigger,Trigger1M)),#N/A)</f>
        <v>1.9976112790320855E-2</v>
      </c>
    </row>
    <row r="1368" spans="40:45" x14ac:dyDescent="0.2">
      <c r="AN1368" s="102" t="s">
        <v>83</v>
      </c>
      <c r="AO1368" s="101">
        <f>_xll.qlInterestRateIndexFixingDate($AT$2,AP1368,Trigger)</f>
        <v>48947</v>
      </c>
      <c r="AP1368" s="101">
        <f>_xll.qlCalendarAdvance(Calendar,AP1367,AN1368,"f",,Trigger)</f>
        <v>48947</v>
      </c>
      <c r="AQ1368" s="101">
        <f>_xll.qlInterestRateIndexMaturity($AT$2,AP1368,Trigger)</f>
        <v>48948</v>
      </c>
      <c r="AR1368" s="246">
        <f>_xll.qlIndexFixing($AT$1,AO1368,TRUE,_xll.ohTrigger(Trigger,Trigger1M))</f>
        <v>2.0103001127438347E-2</v>
      </c>
      <c r="AS1368" s="246">
        <f>IFERROR(_xll.qlIndexFixing($AT$2,AO1368,TRUE,_xll.ohTrigger(Trigger,Trigger1M)),#N/A)</f>
        <v>1.996650435043712E-2</v>
      </c>
    </row>
    <row r="1369" spans="40:45" x14ac:dyDescent="0.2">
      <c r="AN1369" s="102" t="s">
        <v>83</v>
      </c>
      <c r="AO1369" s="101">
        <f>_xll.qlInterestRateIndexFixingDate($AT$2,AP1369,Trigger)</f>
        <v>48954</v>
      </c>
      <c r="AP1369" s="101">
        <f>_xll.qlCalendarAdvance(Calendar,AP1368,AN1369,"f",,Trigger)</f>
        <v>48954</v>
      </c>
      <c r="AQ1369" s="101">
        <f>_xll.qlInterestRateIndexMaturity($AT$2,AP1369,Trigger)</f>
        <v>48955</v>
      </c>
      <c r="AR1369" s="246">
        <f>_xll.qlIndexFixing($AT$1,AO1369,TRUE,_xll.ohTrigger(Trigger,Trigger1M))</f>
        <v>2.0089270682177585E-2</v>
      </c>
      <c r="AS1369" s="246">
        <f>IFERROR(_xll.qlIndexFixing($AT$2,AO1369,TRUE,_xll.ohTrigger(Trigger,Trigger1M)),#N/A)</f>
        <v>1.9956879676659156E-2</v>
      </c>
    </row>
    <row r="1370" spans="40:45" x14ac:dyDescent="0.2">
      <c r="AN1370" s="102" t="s">
        <v>83</v>
      </c>
      <c r="AO1370" s="101">
        <f>_xll.qlInterestRateIndexFixingDate($AT$2,AP1370,Trigger)</f>
        <v>48961</v>
      </c>
      <c r="AP1370" s="101">
        <f>_xll.qlCalendarAdvance(Calendar,AP1369,AN1370,"f",,Trigger)</f>
        <v>48961</v>
      </c>
      <c r="AQ1370" s="101">
        <f>_xll.qlInterestRateIndexMaturity($AT$2,AP1370,Trigger)</f>
        <v>48962</v>
      </c>
      <c r="AR1370" s="246">
        <f>_xll.qlIndexFixing($AT$1,AO1370,TRUE,_xll.ohTrigger(Trigger,Trigger1M))</f>
        <v>2.0075465860092123E-2</v>
      </c>
      <c r="AS1370" s="246">
        <f>IFERROR(_xll.qlIndexFixing($AT$2,AO1370,TRUE,_xll.ohTrigger(Trigger,Trigger1M)),#N/A)</f>
        <v>1.99472387690669E-2</v>
      </c>
    </row>
    <row r="1371" spans="40:45" x14ac:dyDescent="0.2">
      <c r="AN1371" s="102" t="s">
        <v>83</v>
      </c>
      <c r="AO1371" s="101">
        <f>_xll.qlInterestRateIndexFixingDate($AT$2,AP1371,Trigger)</f>
        <v>48968</v>
      </c>
      <c r="AP1371" s="101">
        <f>_xll.qlCalendarAdvance(Calendar,AP1370,AN1371,"f",,Trigger)</f>
        <v>48968</v>
      </c>
      <c r="AQ1371" s="101">
        <f>_xll.qlInterestRateIndexMaturity($AT$2,AP1371,Trigger)</f>
        <v>48969</v>
      </c>
      <c r="AR1371" s="246">
        <f>_xll.qlIndexFixing($AT$1,AO1371,TRUE,_xll.ohTrigger(Trigger,Trigger1M))</f>
        <v>2.0061586661261899E-2</v>
      </c>
      <c r="AS1371" s="246">
        <f>IFERROR(_xll.qlIndexFixing($AT$2,AO1371,TRUE,_xll.ohTrigger(Trigger,Trigger1M)),#N/A)</f>
        <v>1.9937581627580414E-2</v>
      </c>
    </row>
    <row r="1372" spans="40:45" x14ac:dyDescent="0.2">
      <c r="AN1372" s="102" t="s">
        <v>83</v>
      </c>
      <c r="AO1372" s="101">
        <f>_xll.qlInterestRateIndexFixingDate($AT$2,AP1372,Trigger)</f>
        <v>48975</v>
      </c>
      <c r="AP1372" s="101">
        <f>_xll.qlCalendarAdvance(Calendar,AP1371,AN1372,"f",,Trigger)</f>
        <v>48975</v>
      </c>
      <c r="AQ1372" s="101">
        <f>_xll.qlInterestRateIndexMaturity($AT$2,AP1372,Trigger)</f>
        <v>48976</v>
      </c>
      <c r="AR1372" s="246">
        <f>_xll.qlIndexFixing($AT$1,AO1372,TRUE,_xll.ohTrigger(Trigger,Trigger1M))</f>
        <v>2.0047633085606975E-2</v>
      </c>
      <c r="AS1372" s="246">
        <f>IFERROR(_xll.qlIndexFixing($AT$2,AO1372,TRUE,_xll.ohTrigger(Trigger,Trigger1M)),#N/A)</f>
        <v>1.99279082521997E-2</v>
      </c>
    </row>
    <row r="1373" spans="40:45" x14ac:dyDescent="0.2">
      <c r="AN1373" s="102" t="s">
        <v>83</v>
      </c>
      <c r="AO1373" s="101">
        <f>_xll.qlInterestRateIndexFixingDate($AT$2,AP1373,Trigger)</f>
        <v>48982</v>
      </c>
      <c r="AP1373" s="101">
        <f>_xll.qlCalendarAdvance(Calendar,AP1372,AN1373,"f",,Trigger)</f>
        <v>48982</v>
      </c>
      <c r="AQ1373" s="101">
        <f>_xll.qlInterestRateIndexMaturity($AT$2,AP1373,Trigger)</f>
        <v>48983</v>
      </c>
      <c r="AR1373" s="246">
        <f>_xll.qlIndexFixing($AT$1,AO1373,TRUE,_xll.ohTrigger(Trigger,Trigger1M))</f>
        <v>2.0033605133127352E-2</v>
      </c>
      <c r="AS1373" s="246">
        <f>IFERROR(_xll.qlIndexFixing($AT$2,AO1373,TRUE,_xll.ohTrigger(Trigger,Trigger1M)),#N/A)</f>
        <v>1.9918218643004693E-2</v>
      </c>
    </row>
    <row r="1374" spans="40:45" x14ac:dyDescent="0.2">
      <c r="AN1374" s="102" t="s">
        <v>83</v>
      </c>
      <c r="AO1374" s="101">
        <f>_xll.qlInterestRateIndexFixingDate($AT$2,AP1374,Trigger)</f>
        <v>48989</v>
      </c>
      <c r="AP1374" s="101">
        <f>_xll.qlCalendarAdvance(Calendar,AP1373,AN1374,"f",,Trigger)</f>
        <v>48989</v>
      </c>
      <c r="AQ1374" s="101">
        <f>_xll.qlInterestRateIndexMaturity($AT$2,AP1374,Trigger)</f>
        <v>48990</v>
      </c>
      <c r="AR1374" s="246">
        <f>_xll.qlIndexFixing($AT$1,AO1374,TRUE,_xll.ohTrigger(Trigger,Trigger1M))</f>
        <v>2.001950280382303E-2</v>
      </c>
      <c r="AS1374" s="246">
        <f>IFERROR(_xll.qlIndexFixing($AT$2,AO1374,TRUE,_xll.ohTrigger(Trigger,Trigger1M)),#N/A)</f>
        <v>1.990851279983552E-2</v>
      </c>
    </row>
    <row r="1375" spans="40:45" x14ac:dyDescent="0.2">
      <c r="AN1375" s="102" t="s">
        <v>83</v>
      </c>
      <c r="AO1375" s="101">
        <f>_xll.qlInterestRateIndexFixingDate($AT$2,AP1375,Trigger)</f>
        <v>48996</v>
      </c>
      <c r="AP1375" s="101">
        <f>_xll.qlCalendarAdvance(Calendar,AP1374,AN1375,"f",,Trigger)</f>
        <v>48996</v>
      </c>
      <c r="AQ1375" s="101">
        <f>_xll.qlInterestRateIndexMaturity($AT$2,AP1375,Trigger)</f>
        <v>48997</v>
      </c>
      <c r="AR1375" s="246">
        <f>_xll.qlIndexFixing($AT$1,AO1375,TRUE,_xll.ohTrigger(Trigger,Trigger1M))</f>
        <v>2.0005326097694009E-2</v>
      </c>
      <c r="AS1375" s="246">
        <f>IFERROR(_xll.qlIndexFixing($AT$2,AO1375,TRUE,_xll.ohTrigger(Trigger,Trigger1M)),#N/A)</f>
        <v>1.9898790723011928E-2</v>
      </c>
    </row>
    <row r="1376" spans="40:45" x14ac:dyDescent="0.2">
      <c r="AN1376" s="102" t="s">
        <v>83</v>
      </c>
      <c r="AO1376" s="101">
        <f>_xll.qlInterestRateIndexFixingDate($AT$2,AP1376,Trigger)</f>
        <v>49003</v>
      </c>
      <c r="AP1376" s="101">
        <f>_xll.qlCalendarAdvance(Calendar,AP1375,AN1376,"f",,Trigger)</f>
        <v>49003</v>
      </c>
      <c r="AQ1376" s="101">
        <f>_xll.qlInterestRateIndexMaturity($AT$2,AP1376,Trigger)</f>
        <v>49004</v>
      </c>
      <c r="AR1376" s="246">
        <f>_xll.qlIndexFixing($AT$1,AO1376,TRUE,_xll.ohTrigger(Trigger,Trigger1M))</f>
        <v>1.9991075014900161E-2</v>
      </c>
      <c r="AS1376" s="246">
        <f>IFERROR(_xll.qlIndexFixing($AT$2,AO1376,TRUE,_xll.ohTrigger(Trigger,Trigger1M)),#N/A)</f>
        <v>1.988905241221417E-2</v>
      </c>
    </row>
    <row r="1377" spans="40:45" x14ac:dyDescent="0.2">
      <c r="AN1377" s="102" t="s">
        <v>83</v>
      </c>
      <c r="AO1377" s="101">
        <f>_xll.qlInterestRateIndexFixingDate($AT$2,AP1377,Trigger)</f>
        <v>49010</v>
      </c>
      <c r="AP1377" s="101">
        <f>_xll.qlCalendarAdvance(Calendar,AP1376,AN1377,"f",,Trigger)</f>
        <v>49010</v>
      </c>
      <c r="AQ1377" s="101">
        <f>_xll.qlInterestRateIndexMaturity($AT$2,AP1377,Trigger)</f>
        <v>49011</v>
      </c>
      <c r="AR1377" s="246">
        <f>_xll.qlIndexFixing($AT$1,AO1377,TRUE,_xll.ohTrigger(Trigger,Trigger1M))</f>
        <v>1.9976749555281614E-2</v>
      </c>
      <c r="AS1377" s="246">
        <f>IFERROR(_xll.qlIndexFixing($AT$2,AO1377,TRUE,_xll.ohTrigger(Trigger,Trigger1M)),#N/A)</f>
        <v>1.9879297867602119E-2</v>
      </c>
    </row>
    <row r="1378" spans="40:45" x14ac:dyDescent="0.2">
      <c r="AN1378" s="102" t="s">
        <v>83</v>
      </c>
      <c r="AO1378" s="101">
        <f>_xll.qlInterestRateIndexFixingDate($AT$2,AP1378,Trigger)</f>
        <v>49017</v>
      </c>
      <c r="AP1378" s="101">
        <f>_xll.qlCalendarAdvance(Calendar,AP1377,AN1378,"f",,Trigger)</f>
        <v>49017</v>
      </c>
      <c r="AQ1378" s="101">
        <f>_xll.qlInterestRateIndexMaturity($AT$2,AP1378,Trigger)</f>
        <v>49018</v>
      </c>
      <c r="AR1378" s="246">
        <f>_xll.qlIndexFixing($AT$1,AO1378,TRUE,_xll.ohTrigger(Trigger,Trigger1M))</f>
        <v>1.996234971899824E-2</v>
      </c>
      <c r="AS1378" s="246">
        <f>IFERROR(_xll.qlIndexFixing($AT$2,AO1378,TRUE,_xll.ohTrigger(Trigger,Trigger1M)),#N/A)</f>
        <v>1.9869527089015904E-2</v>
      </c>
    </row>
    <row r="1379" spans="40:45" x14ac:dyDescent="0.2">
      <c r="AN1379" s="102" t="s">
        <v>83</v>
      </c>
      <c r="AO1379" s="101">
        <f>_xll.qlInterestRateIndexFixingDate($AT$2,AP1379,Trigger)</f>
        <v>49024</v>
      </c>
      <c r="AP1379" s="101">
        <f>_xll.qlCalendarAdvance(Calendar,AP1378,AN1379,"f",,Trigger)</f>
        <v>49024</v>
      </c>
      <c r="AQ1379" s="101">
        <f>_xll.qlInterestRateIndexMaturity($AT$2,AP1379,Trigger)</f>
        <v>49025</v>
      </c>
      <c r="AR1379" s="246">
        <f>_xll.qlIndexFixing($AT$1,AO1379,TRUE,_xll.ohTrigger(Trigger,Trigger1M))</f>
        <v>1.9947875505810231E-2</v>
      </c>
      <c r="AS1379" s="246">
        <f>IFERROR(_xll.qlIndexFixing($AT$2,AO1379,TRUE,_xll.ohTrigger(Trigger,Trigger1M)),#N/A)</f>
        <v>1.9859740076695331E-2</v>
      </c>
    </row>
    <row r="1380" spans="40:45" x14ac:dyDescent="0.2">
      <c r="AN1380" s="102" t="s">
        <v>83</v>
      </c>
      <c r="AO1380" s="101">
        <f>_xll.qlInterestRateIndexFixingDate($AT$2,AP1380,Trigger)</f>
        <v>49031</v>
      </c>
      <c r="AP1380" s="101">
        <f>_xll.qlCalendarAdvance(Calendar,AP1379,AN1380,"f",,Trigger)</f>
        <v>49031</v>
      </c>
      <c r="AQ1380" s="101">
        <f>_xll.qlInterestRateIndexMaturity($AT$2,AP1380,Trigger)</f>
        <v>49032</v>
      </c>
      <c r="AR1380" s="246">
        <f>_xll.qlIndexFixing($AT$1,AO1380,TRUE,_xll.ohTrigger(Trigger,Trigger1M))</f>
        <v>1.9933326915957394E-2</v>
      </c>
      <c r="AS1380" s="246">
        <f>IFERROR(_xll.qlIndexFixing($AT$2,AO1380,TRUE,_xll.ohTrigger(Trigger,Trigger1M)),#N/A)</f>
        <v>1.984993683048053E-2</v>
      </c>
    </row>
    <row r="1381" spans="40:45" x14ac:dyDescent="0.2">
      <c r="AN1381" s="102" t="s">
        <v>83</v>
      </c>
      <c r="AO1381" s="101">
        <f>_xll.qlInterestRateIndexFixingDate($AT$2,AP1381,Trigger)</f>
        <v>49038</v>
      </c>
      <c r="AP1381" s="101">
        <f>_xll.qlCalendarAdvance(Calendar,AP1380,AN1381,"f",,Trigger)</f>
        <v>49038</v>
      </c>
      <c r="AQ1381" s="101">
        <f>_xll.qlInterestRateIndexMaturity($AT$2,AP1381,Trigger)</f>
        <v>49039</v>
      </c>
      <c r="AR1381" s="246">
        <f>_xll.qlIndexFixing($AT$1,AO1381,TRUE,_xll.ohTrigger(Trigger,Trigger1M))</f>
        <v>1.9918703949359795E-2</v>
      </c>
      <c r="AS1381" s="246">
        <f>IFERROR(_xll.qlIndexFixing($AT$2,AO1381,TRUE,_xll.ohTrigger(Trigger,Trigger1M)),#N/A)</f>
        <v>1.98401173503715E-2</v>
      </c>
    </row>
    <row r="1382" spans="40:45" x14ac:dyDescent="0.2">
      <c r="AN1382" s="102" t="s">
        <v>83</v>
      </c>
      <c r="AO1382" s="101">
        <f>_xll.qlInterestRateIndexFixingDate($AT$2,AP1382,Trigger)</f>
        <v>49045</v>
      </c>
      <c r="AP1382" s="101">
        <f>_xll.qlCalendarAdvance(Calendar,AP1381,AN1382,"f",,Trigger)</f>
        <v>49045</v>
      </c>
      <c r="AQ1382" s="101">
        <f>_xll.qlInterestRateIndexMaturity($AT$2,AP1382,Trigger)</f>
        <v>49046</v>
      </c>
      <c r="AR1382" s="246">
        <f>_xll.qlIndexFixing($AT$1,AO1382,TRUE,_xll.ohTrigger(Trigger,Trigger1M))</f>
        <v>1.9904006606097369E-2</v>
      </c>
      <c r="AS1382" s="246">
        <f>IFERROR(_xll.qlIndexFixing($AT$2,AO1382,TRUE,_xll.ohTrigger(Trigger,Trigger1M)),#N/A)</f>
        <v>1.9830281636528113E-2</v>
      </c>
    </row>
    <row r="1383" spans="40:45" x14ac:dyDescent="0.2">
      <c r="AN1383" s="102" t="s">
        <v>83</v>
      </c>
      <c r="AO1383" s="101">
        <f>_xll.qlInterestRateIndexFixingDate($AT$2,AP1383,Trigger)</f>
        <v>49052</v>
      </c>
      <c r="AP1383" s="101">
        <f>_xll.qlCalendarAdvance(Calendar,AP1382,AN1383,"f",,Trigger)</f>
        <v>49052</v>
      </c>
      <c r="AQ1383" s="101">
        <f>_xll.qlInterestRateIndexMaturity($AT$2,AP1383,Trigger)</f>
        <v>49053</v>
      </c>
      <c r="AR1383" s="246">
        <f>_xll.qlIndexFixing($AT$1,AO1383,TRUE,_xll.ohTrigger(Trigger,Trigger1M))</f>
        <v>1.9889234886010243E-2</v>
      </c>
      <c r="AS1383" s="246">
        <f>IFERROR(_xll.qlIndexFixing($AT$2,AO1383,TRUE,_xll.ohTrigger(Trigger,Trigger1M)),#N/A)</f>
        <v>1.9820429688790497E-2</v>
      </c>
    </row>
    <row r="1384" spans="40:45" x14ac:dyDescent="0.2">
      <c r="AN1384" s="102" t="s">
        <v>83</v>
      </c>
      <c r="AO1384" s="101">
        <f>_xll.qlInterestRateIndexFixingDate($AT$2,AP1384,Trigger)</f>
        <v>49059</v>
      </c>
      <c r="AP1384" s="101">
        <f>_xll.qlCalendarAdvance(Calendar,AP1383,AN1384,"f",,Trigger)</f>
        <v>49059</v>
      </c>
      <c r="AQ1384" s="101">
        <f>_xll.qlInterestRateIndexMaturity($AT$2,AP1384,Trigger)</f>
        <v>49060</v>
      </c>
      <c r="AR1384" s="246">
        <f>_xll.qlIndexFixing($AT$1,AO1384,TRUE,_xll.ohTrigger(Trigger,Trigger1M))</f>
        <v>1.9874388789338227E-2</v>
      </c>
      <c r="AS1384" s="246">
        <f>IFERROR(_xll.qlIndexFixing($AT$2,AO1384,TRUE,_xll.ohTrigger(Trigger,Trigger1M)),#N/A)</f>
        <v>1.9810561507158653E-2</v>
      </c>
    </row>
    <row r="1385" spans="40:45" x14ac:dyDescent="0.2">
      <c r="AN1385" s="102" t="s">
        <v>83</v>
      </c>
      <c r="AO1385" s="101">
        <f>_xll.qlInterestRateIndexFixingDate($AT$2,AP1385,Trigger)</f>
        <v>49066</v>
      </c>
      <c r="AP1385" s="101">
        <f>_xll.qlCalendarAdvance(Calendar,AP1384,AN1385,"f",,Trigger)</f>
        <v>49066</v>
      </c>
      <c r="AQ1385" s="101">
        <f>_xll.qlInterestRateIndexMaturity($AT$2,AP1385,Trigger)</f>
        <v>49067</v>
      </c>
      <c r="AR1385" s="246">
        <f>_xll.qlIndexFixing($AT$1,AO1385,TRUE,_xll.ohTrigger(Trigger,Trigger1M))</f>
        <v>1.9859468315921447E-2</v>
      </c>
      <c r="AS1385" s="246">
        <f>IFERROR(_xll.qlIndexFixing($AT$2,AO1385,TRUE,_xll.ohTrigger(Trigger,Trigger1M)),#N/A)</f>
        <v>1.9800677091712515E-2</v>
      </c>
    </row>
    <row r="1386" spans="40:45" x14ac:dyDescent="0.2">
      <c r="AN1386" s="102" t="s">
        <v>83</v>
      </c>
      <c r="AO1386" s="101">
        <f>_xll.qlInterestRateIndexFixingDate($AT$2,AP1386,Trigger)</f>
        <v>49073</v>
      </c>
      <c r="AP1386" s="101">
        <f>_xll.qlCalendarAdvance(Calendar,AP1385,AN1386,"f",,Trigger)</f>
        <v>49073</v>
      </c>
      <c r="AQ1386" s="101">
        <f>_xll.qlInterestRateIndexMaturity($AT$2,AP1386,Trigger)</f>
        <v>49074</v>
      </c>
      <c r="AR1386" s="246">
        <f>_xll.qlIndexFixing($AT$1,AO1386,TRUE,_xll.ohTrigger(Trigger,Trigger1M))</f>
        <v>1.9844473465759904E-2</v>
      </c>
      <c r="AS1386" s="246">
        <f>IFERROR(_xll.qlIndexFixing($AT$2,AO1386,TRUE,_xll.ohTrigger(Trigger,Trigger1M)),#N/A)</f>
        <v>1.9790776442452085E-2</v>
      </c>
    </row>
    <row r="1387" spans="40:45" x14ac:dyDescent="0.2">
      <c r="AN1387" s="102" t="s">
        <v>83</v>
      </c>
      <c r="AO1387" s="101">
        <f>_xll.qlInterestRateIndexFixingDate($AT$2,AP1387,Trigger)</f>
        <v>49080</v>
      </c>
      <c r="AP1387" s="101">
        <f>_xll.qlCalendarAdvance(Calendar,AP1386,AN1387,"f",,Trigger)</f>
        <v>49080</v>
      </c>
      <c r="AQ1387" s="101">
        <f>_xll.qlInterestRateIndexMaturity($AT$2,AP1387,Trigger)</f>
        <v>49081</v>
      </c>
      <c r="AR1387" s="246">
        <f>_xll.qlIndexFixing($AT$1,AO1387,TRUE,_xll.ohTrigger(Trigger,Trigger1M))</f>
        <v>1.9829404238933535E-2</v>
      </c>
      <c r="AS1387" s="246">
        <f>IFERROR(_xll.qlIndexFixing($AT$2,AO1387,TRUE,_xll.ohTrigger(Trigger,Trigger1M)),#N/A)</f>
        <v>1.9780859559297426E-2</v>
      </c>
    </row>
    <row r="1388" spans="40:45" x14ac:dyDescent="0.2">
      <c r="AN1388" s="102" t="s">
        <v>83</v>
      </c>
      <c r="AO1388" s="101">
        <f>_xll.qlInterestRateIndexFixingDate($AT$2,AP1388,Trigger)</f>
        <v>49087</v>
      </c>
      <c r="AP1388" s="101">
        <f>_xll.qlCalendarAdvance(Calendar,AP1387,AN1388,"f",,Trigger)</f>
        <v>49087</v>
      </c>
      <c r="AQ1388" s="101">
        <f>_xll.qlInterestRateIndexMaturity($AT$2,AP1388,Trigger)</f>
        <v>49088</v>
      </c>
      <c r="AR1388" s="246">
        <f>_xll.qlIndexFixing($AT$1,AO1388,TRUE,_xll.ohTrigger(Trigger,Trigger1M))</f>
        <v>1.9814260635522274E-2</v>
      </c>
      <c r="AS1388" s="246">
        <f>IFERROR(_xll.qlIndexFixing($AT$2,AO1388,TRUE,_xll.ohTrigger(Trigger,Trigger1M)),#N/A)</f>
        <v>1.977092644240841E-2</v>
      </c>
    </row>
    <row r="1389" spans="40:45" x14ac:dyDescent="0.2">
      <c r="AN1389" s="102" t="s">
        <v>83</v>
      </c>
      <c r="AO1389" s="101">
        <f>_xll.qlInterestRateIndexFixingDate($AT$2,AP1389,Trigger)</f>
        <v>49094</v>
      </c>
      <c r="AP1389" s="101">
        <f>_xll.qlCalendarAdvance(Calendar,AP1388,AN1389,"f",,Trigger)</f>
        <v>49094</v>
      </c>
      <c r="AQ1389" s="101">
        <f>_xll.qlInterestRateIndexMaturity($AT$2,AP1389,Trigger)</f>
        <v>49095</v>
      </c>
      <c r="AR1389" s="246">
        <f>_xll.qlIndexFixing($AT$1,AO1389,TRUE,_xll.ohTrigger(Trigger,Trigger1M))</f>
        <v>1.979904265536625E-2</v>
      </c>
      <c r="AS1389" s="246">
        <f>IFERROR(_xll.qlIndexFixing($AT$2,AO1389,TRUE,_xll.ohTrigger(Trigger,Trigger1M)),#N/A)</f>
        <v>1.9760977091545229E-2</v>
      </c>
    </row>
    <row r="1390" spans="40:45" x14ac:dyDescent="0.2">
      <c r="AN1390" s="102" t="s">
        <v>83</v>
      </c>
      <c r="AO1390" s="101">
        <f>_xll.qlInterestRateIndexFixingDate($AT$2,AP1390,Trigger)</f>
        <v>49101</v>
      </c>
      <c r="AP1390" s="101">
        <f>_xll.qlCalendarAdvance(Calendar,AP1389,AN1390,"f",,Trigger)</f>
        <v>49101</v>
      </c>
      <c r="AQ1390" s="101">
        <f>_xll.qlInterestRateIndexMaturity($AT$2,AP1390,Trigger)</f>
        <v>49102</v>
      </c>
      <c r="AR1390" s="246">
        <f>_xll.qlIndexFixing($AT$1,AO1390,TRUE,_xll.ohTrigger(Trigger,Trigger1M))</f>
        <v>1.9783750298625336E-2</v>
      </c>
      <c r="AS1390" s="246">
        <f>IFERROR(_xll.qlIndexFixing($AT$2,AO1390,TRUE,_xll.ohTrigger(Trigger,Trigger1M)),#N/A)</f>
        <v>1.9751011506947691E-2</v>
      </c>
    </row>
    <row r="1391" spans="40:45" x14ac:dyDescent="0.2">
      <c r="AN1391" s="102" t="s">
        <v>83</v>
      </c>
      <c r="AO1391" s="101">
        <f>_xll.qlInterestRateIndexFixingDate($AT$2,AP1391,Trigger)</f>
        <v>49108</v>
      </c>
      <c r="AP1391" s="101">
        <f>_xll.qlCalendarAdvance(Calendar,AP1390,AN1391,"f",,Trigger)</f>
        <v>49108</v>
      </c>
      <c r="AQ1391" s="101">
        <f>_xll.qlInterestRateIndexMaturity($AT$2,AP1391,Trigger)</f>
        <v>49109</v>
      </c>
      <c r="AR1391" s="246">
        <f>_xll.qlIndexFixing($AT$1,AO1391,TRUE,_xll.ohTrigger(Trigger,Trigger1M))</f>
        <v>1.976838356529953E-2</v>
      </c>
      <c r="AS1391" s="246">
        <f>IFERROR(_xll.qlIndexFixing($AT$2,AO1391,TRUE,_xll.ohTrigger(Trigger,Trigger1M)),#N/A)</f>
        <v>1.9741029688455924E-2</v>
      </c>
    </row>
    <row r="1392" spans="40:45" x14ac:dyDescent="0.2">
      <c r="AN1392" s="102" t="s">
        <v>83</v>
      </c>
      <c r="AO1392" s="101">
        <f>_xll.qlInterestRateIndexFixingDate($AT$2,AP1392,Trigger)</f>
        <v>49115</v>
      </c>
      <c r="AP1392" s="101">
        <f>_xll.qlCalendarAdvance(Calendar,AP1391,AN1392,"f",,Trigger)</f>
        <v>49115</v>
      </c>
      <c r="AQ1392" s="101">
        <f>_xll.qlInterestRateIndexMaturity($AT$2,AP1392,Trigger)</f>
        <v>49116</v>
      </c>
      <c r="AR1392" s="246">
        <f>_xll.qlIndexFixing($AT$1,AO1392,TRUE,_xll.ohTrigger(Trigger,Trigger1M))</f>
        <v>1.9752942455228961E-2</v>
      </c>
      <c r="AS1392" s="246">
        <f>IFERROR(_xll.qlIndexFixing($AT$2,AO1392,TRUE,_xll.ohTrigger(Trigger,Trigger1M)),#N/A)</f>
        <v>1.9731031636149865E-2</v>
      </c>
    </row>
    <row r="1393" spans="40:45" x14ac:dyDescent="0.2">
      <c r="AN1393" s="102" t="s">
        <v>83</v>
      </c>
      <c r="AO1393" s="101">
        <f>_xll.qlInterestRateIndexFixingDate($AT$2,AP1393,Trigger)</f>
        <v>49122</v>
      </c>
      <c r="AP1393" s="101">
        <f>_xll.qlCalendarAdvance(Calendar,AP1392,AN1393,"f",,Trigger)</f>
        <v>49122</v>
      </c>
      <c r="AQ1393" s="101">
        <f>_xll.qlInterestRateIndexMaturity($AT$2,AP1393,Trigger)</f>
        <v>49123</v>
      </c>
      <c r="AR1393" s="246">
        <f>_xll.qlIndexFixing($AT$1,AO1393,TRUE,_xll.ohTrigger(Trigger,Trigger1M))</f>
        <v>1.9737426968573502E-2</v>
      </c>
      <c r="AS1393" s="246">
        <f>IFERROR(_xll.qlIndexFixing($AT$2,AO1393,TRUE,_xll.ohTrigger(Trigger,Trigger1M)),#N/A)</f>
        <v>1.9721017349949577E-2</v>
      </c>
    </row>
    <row r="1394" spans="40:45" x14ac:dyDescent="0.2">
      <c r="AN1394" s="102" t="s">
        <v>83</v>
      </c>
      <c r="AO1394" s="101">
        <f>_xll.qlInterestRateIndexFixingDate($AT$2,AP1394,Trigger)</f>
        <v>49129</v>
      </c>
      <c r="AP1394" s="101">
        <f>_xll.qlCalendarAdvance(Calendar,AP1393,AN1394,"f",,Trigger)</f>
        <v>49129</v>
      </c>
      <c r="AQ1394" s="101">
        <f>_xll.qlInterestRateIndexMaturity($AT$2,AP1394,Trigger)</f>
        <v>49130</v>
      </c>
      <c r="AR1394" s="246">
        <f>_xll.qlIndexFixing($AT$1,AO1394,TRUE,_xll.ohTrigger(Trigger,Trigger1M))</f>
        <v>1.9721837105333151E-2</v>
      </c>
      <c r="AS1394" s="246">
        <f>IFERROR(_xll.qlIndexFixing($AT$2,AO1394,TRUE,_xll.ohTrigger(Trigger,Trigger1M)),#N/A)</f>
        <v>1.9710986830014932E-2</v>
      </c>
    </row>
    <row r="1395" spans="40:45" x14ac:dyDescent="0.2">
      <c r="AN1395" s="102" t="s">
        <v>83</v>
      </c>
      <c r="AO1395" s="101">
        <f>_xll.qlInterestRateIndexFixingDate($AT$2,AP1395,Trigger)</f>
        <v>49136</v>
      </c>
      <c r="AP1395" s="101">
        <f>_xll.qlCalendarAdvance(Calendar,AP1394,AN1395,"f",,Trigger)</f>
        <v>49136</v>
      </c>
      <c r="AQ1395" s="101">
        <f>_xll.qlInterestRateIndexMaturity($AT$2,AP1395,Trigger)</f>
        <v>49137</v>
      </c>
      <c r="AR1395" s="246">
        <f>_xll.qlIndexFixing($AT$1,AO1395,TRUE,_xll.ohTrigger(Trigger,Trigger1M))</f>
        <v>1.9706172865427973E-2</v>
      </c>
      <c r="AS1395" s="246">
        <f>IFERROR(_xll.qlIndexFixing($AT$2,AO1395,TRUE,_xll.ohTrigger(Trigger,Trigger1M)),#N/A)</f>
        <v>1.9700940076186058E-2</v>
      </c>
    </row>
    <row r="1396" spans="40:45" x14ac:dyDescent="0.2">
      <c r="AN1396" s="102" t="s">
        <v>83</v>
      </c>
      <c r="AO1396" s="101">
        <f>_xll.qlInterestRateIndexFixingDate($AT$2,AP1396,Trigger)</f>
        <v>49143</v>
      </c>
      <c r="AP1396" s="101">
        <f>_xll.qlCalendarAdvance(Calendar,AP1395,AN1396,"f",,Trigger)</f>
        <v>49143</v>
      </c>
      <c r="AQ1396" s="101">
        <f>_xll.qlInterestRateIndexMaturity($AT$2,AP1396,Trigger)</f>
        <v>49144</v>
      </c>
      <c r="AR1396" s="246">
        <f>_xll.qlIndexFixing($AT$1,AO1396,TRUE,_xll.ohTrigger(Trigger,Trigger1M))</f>
        <v>1.9690434249017841E-2</v>
      </c>
      <c r="AS1396" s="246">
        <f>IFERROR(_xll.qlIndexFixing($AT$2,AO1396,TRUE,_xll.ohTrigger(Trigger,Trigger1M)),#N/A)</f>
        <v>1.9690877088462955E-2</v>
      </c>
    </row>
    <row r="1397" spans="40:45" x14ac:dyDescent="0.2">
      <c r="AN1397" s="102" t="s">
        <v>83</v>
      </c>
      <c r="AO1397" s="101">
        <f>_xll.qlInterestRateIndexFixingDate($AT$2,AP1397,Trigger)</f>
        <v>49150</v>
      </c>
      <c r="AP1397" s="101">
        <f>_xll.qlCalendarAdvance(Calendar,AP1396,AN1397,"f",,Trigger)</f>
        <v>49150</v>
      </c>
      <c r="AQ1397" s="101">
        <f>_xll.qlInterestRateIndexMaturity($AT$2,AP1397,Trigger)</f>
        <v>49151</v>
      </c>
      <c r="AR1397" s="246">
        <f>_xll.qlIndexFixing($AT$1,AO1397,TRUE,_xll.ohTrigger(Trigger,Trigger1M))</f>
        <v>1.967501551209061E-2</v>
      </c>
      <c r="AS1397" s="246">
        <f>IFERROR(_xll.qlIndexFixing($AT$2,AO1397,TRUE,_xll.ohTrigger(Trigger,Trigger1M)),#N/A)</f>
        <v>1.9682816184038998E-2</v>
      </c>
    </row>
    <row r="1398" spans="40:45" x14ac:dyDescent="0.2">
      <c r="AN1398" s="102" t="s">
        <v>83</v>
      </c>
      <c r="AO1398" s="101">
        <f>_xll.qlInterestRateIndexFixingDate($AT$2,AP1398,Trigger)</f>
        <v>49157</v>
      </c>
      <c r="AP1398" s="101">
        <f>_xll.qlCalendarAdvance(Calendar,AP1397,AN1398,"f",,Trigger)</f>
        <v>49157</v>
      </c>
      <c r="AQ1398" s="101">
        <f>_xll.qlInterestRateIndexMaturity($AT$2,AP1398,Trigger)</f>
        <v>49158</v>
      </c>
      <c r="AR1398" s="246">
        <f>_xll.qlIndexFixing($AT$1,AO1398,TRUE,_xll.ohTrigger(Trigger,Trigger1M))</f>
        <v>1.9661014065768256E-2</v>
      </c>
      <c r="AS1398" s="246">
        <f>IFERROR(_xll.qlIndexFixing($AT$2,AO1398,TRUE,_xll.ohTrigger(Trigger,Trigger1M)),#N/A)</f>
        <v>1.9681839814893465E-2</v>
      </c>
    </row>
    <row r="1399" spans="40:45" x14ac:dyDescent="0.2">
      <c r="AN1399" s="102" t="s">
        <v>83</v>
      </c>
      <c r="AO1399" s="101">
        <f>_xll.qlInterestRateIndexFixingDate($AT$2,AP1399,Trigger)</f>
        <v>49164</v>
      </c>
      <c r="AP1399" s="101">
        <f>_xll.qlCalendarAdvance(Calendar,AP1398,AN1399,"f",,Trigger)</f>
        <v>49164</v>
      </c>
      <c r="AQ1399" s="101">
        <f>_xll.qlInterestRateIndexMaturity($AT$2,AP1399,Trigger)</f>
        <v>49165</v>
      </c>
      <c r="AR1399" s="246">
        <f>_xll.qlIndexFixing($AT$1,AO1399,TRUE,_xll.ohTrigger(Trigger,Trigger1M))</f>
        <v>1.9647014607615532E-2</v>
      </c>
      <c r="AS1399" s="246">
        <f>IFERROR(_xll.qlIndexFixing($AT$2,AO1399,TRUE,_xll.ohTrigger(Trigger,Trigger1M)),#N/A)</f>
        <v>1.9680350296704674E-2</v>
      </c>
    </row>
    <row r="1400" spans="40:45" x14ac:dyDescent="0.2">
      <c r="AN1400" s="102" t="s">
        <v>83</v>
      </c>
      <c r="AO1400" s="101">
        <f>_xll.qlInterestRateIndexFixingDate($AT$2,AP1400,Trigger)</f>
        <v>49171</v>
      </c>
      <c r="AP1400" s="101">
        <f>_xll.qlCalendarAdvance(Calendar,AP1399,AN1400,"f",,Trigger)</f>
        <v>49171</v>
      </c>
      <c r="AQ1400" s="101">
        <f>_xll.qlInterestRateIndexMaturity($AT$2,AP1400,Trigger)</f>
        <v>49172</v>
      </c>
      <c r="AR1400" s="246">
        <f>_xll.qlIndexFixing($AT$1,AO1400,TRUE,_xll.ohTrigger(Trigger,Trigger1M))</f>
        <v>1.9633017137792308E-2</v>
      </c>
      <c r="AS1400" s="246">
        <f>IFERROR(_xll.qlIndexFixing($AT$2,AO1400,TRUE,_xll.ohTrigger(Trigger,Trigger1M)),#N/A)</f>
        <v>1.9678347629712434E-2</v>
      </c>
    </row>
    <row r="1401" spans="40:45" x14ac:dyDescent="0.2">
      <c r="AN1401" s="102" t="s">
        <v>83</v>
      </c>
      <c r="AO1401" s="101">
        <f>_xll.qlInterestRateIndexFixingDate($AT$2,AP1401,Trigger)</f>
        <v>49178</v>
      </c>
      <c r="AP1401" s="101">
        <f>_xll.qlCalendarAdvance(Calendar,AP1400,AN1401,"f",,Trigger)</f>
        <v>49178</v>
      </c>
      <c r="AQ1401" s="101">
        <f>_xll.qlInterestRateIndexMaturity($AT$2,AP1401,Trigger)</f>
        <v>49179</v>
      </c>
      <c r="AR1401" s="246">
        <f>_xll.qlIndexFixing($AT$1,AO1401,TRUE,_xll.ohTrigger(Trigger,Trigger1M))</f>
        <v>1.9619021656138713E-2</v>
      </c>
      <c r="AS1401" s="246">
        <f>IFERROR(_xll.qlIndexFixing($AT$2,AO1401,TRUE,_xll.ohTrigger(Trigger,Trigger1M)),#N/A)</f>
        <v>1.9675831813756872E-2</v>
      </c>
    </row>
    <row r="1402" spans="40:45" x14ac:dyDescent="0.2">
      <c r="AN1402" s="102" t="s">
        <v>83</v>
      </c>
      <c r="AO1402" s="101">
        <f>_xll.qlInterestRateIndexFixingDate($AT$2,AP1402,Trigger)</f>
        <v>49185</v>
      </c>
      <c r="AP1402" s="101">
        <f>_xll.qlCalendarAdvance(Calendar,AP1401,AN1402,"f",,Trigger)</f>
        <v>49185</v>
      </c>
      <c r="AQ1402" s="101">
        <f>_xll.qlInterestRateIndexMaturity($AT$2,AP1402,Trigger)</f>
        <v>49186</v>
      </c>
      <c r="AR1402" s="246">
        <f>_xll.qlIndexFixing($AT$1,AO1402,TRUE,_xll.ohTrigger(Trigger,Trigger1M))</f>
        <v>1.9605028162814619E-2</v>
      </c>
      <c r="AS1402" s="246">
        <f>IFERROR(_xll.qlIndexFixing($AT$2,AO1402,TRUE,_xll.ohTrigger(Trigger,Trigger1M)),#N/A)</f>
        <v>1.9672802848917925E-2</v>
      </c>
    </row>
    <row r="1403" spans="40:45" x14ac:dyDescent="0.2">
      <c r="AN1403" s="102" t="s">
        <v>83</v>
      </c>
      <c r="AO1403" s="101">
        <f>_xll.qlInterestRateIndexFixingDate($AT$2,AP1403,Trigger)</f>
        <v>49192</v>
      </c>
      <c r="AP1403" s="101">
        <f>_xll.qlCalendarAdvance(Calendar,AP1402,AN1403,"f",,Trigger)</f>
        <v>49192</v>
      </c>
      <c r="AQ1403" s="101">
        <f>_xll.qlInterestRateIndexMaturity($AT$2,AP1403,Trigger)</f>
        <v>49193</v>
      </c>
      <c r="AR1403" s="246">
        <f>_xll.qlIndexFixing($AT$1,AO1403,TRUE,_xll.ohTrigger(Trigger,Trigger1M))</f>
        <v>1.9591036657820027E-2</v>
      </c>
      <c r="AS1403" s="246">
        <f>IFERROR(_xll.qlIndexFixing($AT$2,AO1403,TRUE,_xll.ohTrigger(Trigger,Trigger1M)),#N/A)</f>
        <v>1.9669260735195593E-2</v>
      </c>
    </row>
    <row r="1404" spans="40:45" x14ac:dyDescent="0.2">
      <c r="AN1404" s="102" t="s">
        <v>83</v>
      </c>
      <c r="AO1404" s="101">
        <f>_xll.qlInterestRateIndexFixingDate($AT$2,AP1404,Trigger)</f>
        <v>49199</v>
      </c>
      <c r="AP1404" s="101">
        <f>_xll.qlCalendarAdvance(Calendar,AP1403,AN1404,"f",,Trigger)</f>
        <v>49199</v>
      </c>
      <c r="AQ1404" s="101">
        <f>_xll.qlInterestRateIndexMaturity($AT$2,AP1404,Trigger)</f>
        <v>49200</v>
      </c>
      <c r="AR1404" s="246">
        <f>_xll.qlIndexFixing($AT$1,AO1404,TRUE,_xll.ohTrigger(Trigger,Trigger1M))</f>
        <v>1.9577047140995063E-2</v>
      </c>
      <c r="AS1404" s="246">
        <f>IFERROR(_xll.qlIndexFixing($AT$2,AO1404,TRUE,_xll.ohTrigger(Trigger,Trigger1M)),#N/A)</f>
        <v>1.9665205472749747E-2</v>
      </c>
    </row>
    <row r="1405" spans="40:45" x14ac:dyDescent="0.2">
      <c r="AN1405" s="102" t="s">
        <v>83</v>
      </c>
      <c r="AO1405" s="101">
        <f>_xll.qlInterestRateIndexFixingDate($AT$2,AP1405,Trigger)</f>
        <v>49206</v>
      </c>
      <c r="AP1405" s="101">
        <f>_xll.qlCalendarAdvance(Calendar,AP1404,AN1405,"f",,Trigger)</f>
        <v>49206</v>
      </c>
      <c r="AQ1405" s="101">
        <f>_xll.qlInterestRateIndexMaturity($AT$2,AP1405,Trigger)</f>
        <v>49207</v>
      </c>
      <c r="AR1405" s="246">
        <f>_xll.qlIndexFixing($AT$1,AO1405,TRUE,_xll.ohTrigger(Trigger,Trigger1M))</f>
        <v>1.95630596124996E-2</v>
      </c>
      <c r="AS1405" s="246">
        <f>IFERROR(_xll.qlIndexFixing($AT$2,AO1405,TRUE,_xll.ohTrigger(Trigger,Trigger1M)),#N/A)</f>
        <v>1.9660637061420516E-2</v>
      </c>
    </row>
    <row r="1406" spans="40:45" x14ac:dyDescent="0.2">
      <c r="AN1406" s="102" t="s">
        <v>83</v>
      </c>
      <c r="AO1406" s="101">
        <f>_xll.qlInterestRateIndexFixingDate($AT$2,AP1406,Trigger)</f>
        <v>49213</v>
      </c>
      <c r="AP1406" s="101">
        <f>_xll.qlCalendarAdvance(Calendar,AP1405,AN1406,"f",,Trigger)</f>
        <v>49213</v>
      </c>
      <c r="AQ1406" s="101">
        <f>_xll.qlInterestRateIndexMaturity($AT$2,AP1406,Trigger)</f>
        <v>49214</v>
      </c>
      <c r="AR1406" s="246">
        <f>_xll.qlIndexFixing($AT$1,AO1406,TRUE,_xll.ohTrigger(Trigger,Trigger1M))</f>
        <v>1.9549074072253703E-2</v>
      </c>
      <c r="AS1406" s="246">
        <f>IFERROR(_xll.qlIndexFixing($AT$2,AO1406,TRUE,_xll.ohTrigger(Trigger,Trigger1M)),#N/A)</f>
        <v>1.96555555012079E-2</v>
      </c>
    </row>
    <row r="1407" spans="40:45" x14ac:dyDescent="0.2">
      <c r="AN1407" s="102" t="s">
        <v>83</v>
      </c>
      <c r="AO1407" s="101">
        <f>_xll.qlInterestRateIndexFixingDate($AT$2,AP1407,Trigger)</f>
        <v>49220</v>
      </c>
      <c r="AP1407" s="101">
        <f>_xll.qlCalendarAdvance(Calendar,AP1406,AN1407,"f",,Trigger)</f>
        <v>49220</v>
      </c>
      <c r="AQ1407" s="101">
        <f>_xll.qlInterestRateIndexMaturity($AT$2,AP1407,Trigger)</f>
        <v>49221</v>
      </c>
      <c r="AR1407" s="246">
        <f>_xll.qlIndexFixing($AT$1,AO1407,TRUE,_xll.ohTrigger(Trigger,Trigger1M))</f>
        <v>1.953509052025737E-2</v>
      </c>
      <c r="AS1407" s="246">
        <f>IFERROR(_xll.qlIndexFixing($AT$2,AO1407,TRUE,_xll.ohTrigger(Trigger,Trigger1M)),#N/A)</f>
        <v>1.964996079227177E-2</v>
      </c>
    </row>
    <row r="1408" spans="40:45" x14ac:dyDescent="0.2">
      <c r="AN1408" s="102" t="s">
        <v>83</v>
      </c>
      <c r="AO1408" s="101">
        <f>_xll.qlInterestRateIndexFixingDate($AT$2,AP1408,Trigger)</f>
        <v>49227</v>
      </c>
      <c r="AP1408" s="101">
        <f>_xll.qlCalendarAdvance(Calendar,AP1407,AN1408,"f",,Trigger)</f>
        <v>49227</v>
      </c>
      <c r="AQ1408" s="101">
        <f>_xll.qlInterestRateIndexMaturity($AT$2,AP1408,Trigger)</f>
        <v>49228</v>
      </c>
      <c r="AR1408" s="246">
        <f>_xll.qlIndexFixing($AT$1,AO1408,TRUE,_xll.ohTrigger(Trigger,Trigger1M))</f>
        <v>1.9521108956510602E-2</v>
      </c>
      <c r="AS1408" s="246">
        <f>IFERROR(_xll.qlIndexFixing($AT$2,AO1408,TRUE,_xll.ohTrigger(Trigger,Trigger1M)),#N/A)</f>
        <v>1.9643852934532191E-2</v>
      </c>
    </row>
    <row r="1409" spans="40:45" x14ac:dyDescent="0.2">
      <c r="AN1409" s="102" t="s">
        <v>83</v>
      </c>
      <c r="AO1409" s="101">
        <f>_xll.qlInterestRateIndexFixingDate($AT$2,AP1409,Trigger)</f>
        <v>49234</v>
      </c>
      <c r="AP1409" s="101">
        <f>_xll.qlCalendarAdvance(Calendar,AP1408,AN1409,"f",,Trigger)</f>
        <v>49234</v>
      </c>
      <c r="AQ1409" s="101">
        <f>_xll.qlInterestRateIndexMaturity($AT$2,AP1409,Trigger)</f>
        <v>49235</v>
      </c>
      <c r="AR1409" s="246">
        <f>_xll.qlIndexFixing($AT$1,AO1409,TRUE,_xll.ohTrigger(Trigger,Trigger1M))</f>
        <v>1.9507129381093335E-2</v>
      </c>
      <c r="AS1409" s="246">
        <f>IFERROR(_xll.qlIndexFixing($AT$2,AO1409,TRUE,_xll.ohTrigger(Trigger,Trigger1M)),#N/A)</f>
        <v>1.9637231928069099E-2</v>
      </c>
    </row>
    <row r="1410" spans="40:45" x14ac:dyDescent="0.2">
      <c r="AN1410" s="102" t="s">
        <v>83</v>
      </c>
      <c r="AO1410" s="101">
        <f>_xll.qlInterestRateIndexFixingDate($AT$2,AP1410,Trigger)</f>
        <v>49241</v>
      </c>
      <c r="AP1410" s="101">
        <f>_xll.qlCalendarAdvance(Calendar,AP1409,AN1410,"f",,Trigger)</f>
        <v>49241</v>
      </c>
      <c r="AQ1410" s="101">
        <f>_xll.qlInterestRateIndexMaturity($AT$2,AP1410,Trigger)</f>
        <v>49242</v>
      </c>
      <c r="AR1410" s="246">
        <f>_xll.qlIndexFixing($AT$1,AO1410,TRUE,_xll.ohTrigger(Trigger,Trigger1M))</f>
        <v>1.9493151793925634E-2</v>
      </c>
      <c r="AS1410" s="246">
        <f>IFERROR(_xll.qlIndexFixing($AT$2,AO1410,TRUE,_xll.ohTrigger(Trigger,Trigger1M)),#N/A)</f>
        <v>1.9630097772882493E-2</v>
      </c>
    </row>
    <row r="1411" spans="40:45" x14ac:dyDescent="0.2">
      <c r="AN1411" s="102" t="s">
        <v>83</v>
      </c>
      <c r="AO1411" s="101">
        <f>_xll.qlInterestRateIndexFixingDate($AT$2,AP1411,Trigger)</f>
        <v>49248</v>
      </c>
      <c r="AP1411" s="101">
        <f>_xll.qlCalendarAdvance(Calendar,AP1410,AN1411,"f",,Trigger)</f>
        <v>49248</v>
      </c>
      <c r="AQ1411" s="101">
        <f>_xll.qlInterestRateIndexMaturity($AT$2,AP1411,Trigger)</f>
        <v>49249</v>
      </c>
      <c r="AR1411" s="246">
        <f>_xll.qlIndexFixing($AT$1,AO1411,TRUE,_xll.ohTrigger(Trigger,Trigger1M))</f>
        <v>1.9479176194927561E-2</v>
      </c>
      <c r="AS1411" s="246">
        <f>IFERROR(_xll.qlIndexFixing($AT$2,AO1411,TRUE,_xll.ohTrigger(Trigger,Trigger1M)),#N/A)</f>
        <v>1.9622450468972374E-2</v>
      </c>
    </row>
    <row r="1412" spans="40:45" x14ac:dyDescent="0.2">
      <c r="AN1412" s="102" t="s">
        <v>83</v>
      </c>
      <c r="AO1412" s="101">
        <f>_xll.qlInterestRateIndexFixingDate($AT$2,AP1412,Trigger)</f>
        <v>49255</v>
      </c>
      <c r="AP1412" s="101">
        <f>_xll.qlCalendarAdvance(Calendar,AP1411,AN1412,"f",,Trigger)</f>
        <v>49255</v>
      </c>
      <c r="AQ1412" s="101">
        <f>_xll.qlInterestRateIndexMaturity($AT$2,AP1412,Trigger)</f>
        <v>49256</v>
      </c>
      <c r="AR1412" s="246">
        <f>_xll.qlIndexFixing($AT$1,AO1412,TRUE,_xll.ohTrigger(Trigger,Trigger1M))</f>
        <v>1.9465202584258989E-2</v>
      </c>
      <c r="AS1412" s="246">
        <f>IFERROR(_xll.qlIndexFixing($AT$2,AO1412,TRUE,_xll.ohTrigger(Trigger,Trigger1M)),#N/A)</f>
        <v>1.9614290016418678E-2</v>
      </c>
    </row>
    <row r="1413" spans="40:45" x14ac:dyDescent="0.2">
      <c r="AN1413" s="102" t="s">
        <v>83</v>
      </c>
      <c r="AO1413" s="101">
        <f>_xll.qlInterestRateIndexFixingDate($AT$2,AP1413,Trigger)</f>
        <v>49262</v>
      </c>
      <c r="AP1413" s="101">
        <f>_xll.qlCalendarAdvance(Calendar,AP1412,AN1413,"f",,Trigger)</f>
        <v>49262</v>
      </c>
      <c r="AQ1413" s="101">
        <f>_xll.qlInterestRateIndexMaturity($AT$2,AP1413,Trigger)</f>
        <v>49263</v>
      </c>
      <c r="AR1413" s="246">
        <f>_xll.qlIndexFixing($AT$1,AO1413,TRUE,_xll.ohTrigger(Trigger,Trigger1M))</f>
        <v>1.9451230961839983E-2</v>
      </c>
      <c r="AS1413" s="246">
        <f>IFERROR(_xll.qlIndexFixing($AT$2,AO1413,TRUE,_xll.ohTrigger(Trigger,Trigger1M)),#N/A)</f>
        <v>1.9605616415381277E-2</v>
      </c>
    </row>
    <row r="1414" spans="40:45" x14ac:dyDescent="0.2">
      <c r="AN1414" s="102" t="s">
        <v>83</v>
      </c>
      <c r="AO1414" s="101">
        <f>_xll.qlInterestRateIndexFixingDate($AT$2,AP1414,Trigger)</f>
        <v>49269</v>
      </c>
      <c r="AP1414" s="101">
        <f>_xll.qlCalendarAdvance(Calendar,AP1413,AN1414,"f",,Trigger)</f>
        <v>49269</v>
      </c>
      <c r="AQ1414" s="101">
        <f>_xll.qlInterestRateIndexMaturity($AT$2,AP1414,Trigger)</f>
        <v>49270</v>
      </c>
      <c r="AR1414" s="246">
        <f>_xll.qlIndexFixing($AT$1,AO1414,TRUE,_xll.ohTrigger(Trigger,Trigger1M))</f>
        <v>1.9437261327750477E-2</v>
      </c>
      <c r="AS1414" s="246">
        <f>IFERROR(_xll.qlIndexFixing($AT$2,AO1414,TRUE,_xll.ohTrigger(Trigger,Trigger1M)),#N/A)</f>
        <v>1.9596429665620363E-2</v>
      </c>
    </row>
    <row r="1415" spans="40:45" x14ac:dyDescent="0.2">
      <c r="AN1415" s="102" t="s">
        <v>83</v>
      </c>
      <c r="AO1415" s="101">
        <f>_xll.qlInterestRateIndexFixingDate($AT$2,AP1415,Trigger)</f>
        <v>49276</v>
      </c>
      <c r="AP1415" s="101">
        <f>_xll.qlCalendarAdvance(Calendar,AP1414,AN1415,"f",,Trigger)</f>
        <v>49276</v>
      </c>
      <c r="AQ1415" s="101">
        <f>_xll.qlInterestRateIndexMaturity($AT$2,AP1415,Trigger)</f>
        <v>49277</v>
      </c>
      <c r="AR1415" s="246">
        <f>_xll.qlIndexFixing($AT$1,AO1415,TRUE,_xll.ohTrigger(Trigger,Trigger1M))</f>
        <v>1.94232936818306E-2</v>
      </c>
      <c r="AS1415" s="246">
        <f>IFERROR(_xll.qlIndexFixing($AT$2,AO1415,TRUE,_xll.ohTrigger(Trigger,Trigger1M)),#N/A)</f>
        <v>1.9586729767375743E-2</v>
      </c>
    </row>
    <row r="1416" spans="40:45" x14ac:dyDescent="0.2">
      <c r="AN1416" s="102" t="s">
        <v>83</v>
      </c>
      <c r="AO1416" s="101">
        <f>_xll.qlInterestRateIndexFixingDate($AT$2,AP1416,Trigger)</f>
        <v>49283</v>
      </c>
      <c r="AP1416" s="101">
        <f>_xll.qlCalendarAdvance(Calendar,AP1415,AN1416,"f",,Trigger)</f>
        <v>49283</v>
      </c>
      <c r="AQ1416" s="101">
        <f>_xll.qlInterestRateIndexMaturity($AT$2,AP1416,Trigger)</f>
        <v>49284</v>
      </c>
      <c r="AR1416" s="246">
        <f>_xll.qlIndexFixing($AT$1,AO1416,TRUE,_xll.ohTrigger(Trigger,Trigger1M))</f>
        <v>1.9409328024240224E-2</v>
      </c>
      <c r="AS1416" s="246">
        <f>IFERROR(_xll.qlIndexFixing($AT$2,AO1416,TRUE,_xll.ohTrigger(Trigger,Trigger1M)),#N/A)</f>
        <v>1.9576516720727355E-2</v>
      </c>
    </row>
    <row r="1417" spans="40:45" x14ac:dyDescent="0.2">
      <c r="AN1417" s="102" t="s">
        <v>83</v>
      </c>
      <c r="AO1417" s="101">
        <f>_xll.qlInterestRateIndexFixingDate($AT$2,AP1417,Trigger)</f>
        <v>49290</v>
      </c>
      <c r="AP1417" s="101">
        <f>_xll.qlCalendarAdvance(Calendar,AP1416,AN1417,"f",,Trigger)</f>
        <v>49290</v>
      </c>
      <c r="AQ1417" s="101">
        <f>_xll.qlInterestRateIndexMaturity($AT$2,AP1417,Trigger)</f>
        <v>49291</v>
      </c>
      <c r="AR1417" s="246">
        <f>_xll.qlIndexFixing($AT$1,AO1417,TRUE,_xll.ohTrigger(Trigger,Trigger1M))</f>
        <v>1.9395364354819478E-2</v>
      </c>
      <c r="AS1417" s="246">
        <f>IFERROR(_xll.qlIndexFixing($AT$2,AO1417,TRUE,_xll.ohTrigger(Trigger,Trigger1M)),#N/A)</f>
        <v>1.9565790525435389E-2</v>
      </c>
    </row>
    <row r="1418" spans="40:45" x14ac:dyDescent="0.2">
      <c r="AN1418" s="102" t="s">
        <v>83</v>
      </c>
      <c r="AO1418" s="101">
        <f>_xll.qlInterestRateIndexFixingDate($AT$2,AP1418,Trigger)</f>
        <v>49297</v>
      </c>
      <c r="AP1418" s="101">
        <f>_xll.qlCalendarAdvance(Calendar,AP1417,AN1418,"f",,Trigger)</f>
        <v>49297</v>
      </c>
      <c r="AQ1418" s="101">
        <f>_xll.qlInterestRateIndexMaturity($AT$2,AP1418,Trigger)</f>
        <v>49298</v>
      </c>
      <c r="AR1418" s="246">
        <f>_xll.qlIndexFixing($AT$1,AO1418,TRUE,_xll.ohTrigger(Trigger,Trigger1M))</f>
        <v>1.9381402673808168E-2</v>
      </c>
      <c r="AS1418" s="246">
        <f>IFERROR(_xll.qlIndexFixing($AT$2,AO1418,TRUE,_xll.ohTrigger(Trigger,Trigger1M)),#N/A)</f>
        <v>1.9554551181819591E-2</v>
      </c>
    </row>
    <row r="1419" spans="40:45" x14ac:dyDescent="0.2">
      <c r="AN1419" s="102" t="s">
        <v>83</v>
      </c>
      <c r="AO1419" s="101">
        <f>_xll.qlInterestRateIndexFixingDate($AT$2,AP1419,Trigger)</f>
        <v>49305</v>
      </c>
      <c r="AP1419" s="101">
        <f>_xll.qlCalendarAdvance(Calendar,AP1418,AN1419,"f",,Trigger)</f>
        <v>49305</v>
      </c>
      <c r="AQ1419" s="101">
        <f>_xll.qlInterestRateIndexMaturity($AT$2,AP1419,Trigger)</f>
        <v>49306</v>
      </c>
      <c r="AR1419" s="246">
        <f>_xll.qlIndexFixing($AT$1,AO1419,TRUE,_xll.ohTrigger(Trigger,Trigger1M))</f>
        <v>1.9365448901345061E-2</v>
      </c>
      <c r="AS1419" s="246">
        <f>IFERROR(_xll.qlIndexFixing($AT$2,AO1419,TRUE,_xll.ohTrigger(Trigger,Trigger1M)),#N/A)</f>
        <v>1.9541077872791135E-2</v>
      </c>
    </row>
    <row r="1420" spans="40:45" x14ac:dyDescent="0.2">
      <c r="AN1420" s="102" t="s">
        <v>83</v>
      </c>
      <c r="AO1420" s="101">
        <f>_xll.qlInterestRateIndexFixingDate($AT$2,AP1420,Trigger)</f>
        <v>49312</v>
      </c>
      <c r="AP1420" s="101">
        <f>_xll.qlCalendarAdvance(Calendar,AP1419,AN1420,"f",,Trigger)</f>
        <v>49312</v>
      </c>
      <c r="AQ1420" s="101">
        <f>_xll.qlInterestRateIndexMaturity($AT$2,AP1420,Trigger)</f>
        <v>49313</v>
      </c>
      <c r="AR1420" s="246">
        <f>_xll.qlIndexFixing($AT$1,AO1420,TRUE,_xll.ohTrigger(Trigger,Trigger1M))</f>
        <v>1.9351491480845695E-2</v>
      </c>
      <c r="AS1420" s="246">
        <f>IFERROR(_xll.qlIndexFixing($AT$2,AO1420,TRUE,_xll.ohTrigger(Trigger,Trigger1M)),#N/A)</f>
        <v>1.9528738925567168E-2</v>
      </c>
    </row>
    <row r="1421" spans="40:45" x14ac:dyDescent="0.2">
      <c r="AN1421" s="102" t="s">
        <v>83</v>
      </c>
      <c r="AO1421" s="101">
        <f>_xll.qlInterestRateIndexFixingDate($AT$2,AP1421,Trigger)</f>
        <v>49319</v>
      </c>
      <c r="AP1421" s="101">
        <f>_xll.qlCalendarAdvance(Calendar,AP1420,AN1421,"f",,Trigger)</f>
        <v>49319</v>
      </c>
      <c r="AQ1421" s="101">
        <f>_xll.qlInterestRateIndexMaturity($AT$2,AP1421,Trigger)</f>
        <v>49320</v>
      </c>
      <c r="AR1421" s="246">
        <f>_xll.qlIndexFixing($AT$1,AO1421,TRUE,_xll.ohTrigger(Trigger,Trigger1M))</f>
        <v>1.9337536048595894E-2</v>
      </c>
      <c r="AS1421" s="246">
        <f>IFERROR(_xll.qlIndexFixing($AT$2,AO1421,TRUE,_xll.ohTrigger(Trigger,Trigger1M)),#N/A)</f>
        <v>1.9515886830179241E-2</v>
      </c>
    </row>
    <row r="1422" spans="40:45" x14ac:dyDescent="0.2">
      <c r="AN1422" s="102" t="s">
        <v>83</v>
      </c>
      <c r="AO1422" s="101">
        <f>_xll.qlInterestRateIndexFixingDate($AT$2,AP1422,Trigger)</f>
        <v>49326</v>
      </c>
      <c r="AP1422" s="101">
        <f>_xll.qlCalendarAdvance(Calendar,AP1421,AN1422,"f",,Trigger)</f>
        <v>49326</v>
      </c>
      <c r="AQ1422" s="101">
        <f>_xll.qlInterestRateIndexMaturity($AT$2,AP1422,Trigger)</f>
        <v>49327</v>
      </c>
      <c r="AR1422" s="246">
        <f>_xll.qlIndexFixing($AT$1,AO1422,TRUE,_xll.ohTrigger(Trigger,Trigger1M))</f>
        <v>1.9323582604595657E-2</v>
      </c>
      <c r="AS1422" s="246">
        <f>IFERROR(_xll.qlIndexFixing($AT$2,AO1422,TRUE,_xll.ohTrigger(Trigger,Trigger1M)),#N/A)</f>
        <v>1.9502521586547417E-2</v>
      </c>
    </row>
    <row r="1423" spans="40:45" x14ac:dyDescent="0.2">
      <c r="AN1423" s="102" t="s">
        <v>83</v>
      </c>
      <c r="AO1423" s="101">
        <f>_xll.qlInterestRateIndexFixingDate($AT$2,AP1423,Trigger)</f>
        <v>49333</v>
      </c>
      <c r="AP1423" s="101">
        <f>_xll.qlCalendarAdvance(Calendar,AP1422,AN1423,"f",,Trigger)</f>
        <v>49333</v>
      </c>
      <c r="AQ1423" s="101">
        <f>_xll.qlInterestRateIndexMaturity($AT$2,AP1423,Trigger)</f>
        <v>49334</v>
      </c>
      <c r="AR1423" s="246">
        <f>_xll.qlIndexFixing($AT$1,AO1423,TRUE,_xll.ohTrigger(Trigger,Trigger1M))</f>
        <v>1.9309631148844986E-2</v>
      </c>
      <c r="AS1423" s="246">
        <f>IFERROR(_xll.qlIndexFixing($AT$2,AO1423,TRUE,_xll.ohTrigger(Trigger,Trigger1M)),#N/A)</f>
        <v>1.9488643194751631E-2</v>
      </c>
    </row>
    <row r="1424" spans="40:45" x14ac:dyDescent="0.2">
      <c r="AN1424" s="102" t="s">
        <v>83</v>
      </c>
      <c r="AO1424" s="101">
        <f>_xll.qlInterestRateIndexFixingDate($AT$2,AP1424,Trigger)</f>
        <v>49340</v>
      </c>
      <c r="AP1424" s="101">
        <f>_xll.qlCalendarAdvance(Calendar,AP1423,AN1424,"f",,Trigger)</f>
        <v>49340</v>
      </c>
      <c r="AQ1424" s="101">
        <f>_xll.qlInterestRateIndexMaturity($AT$2,AP1424,Trigger)</f>
        <v>49341</v>
      </c>
      <c r="AR1424" s="246">
        <f>_xll.qlIndexFixing($AT$1,AO1424,TRUE,_xll.ohTrigger(Trigger,Trigger1M))</f>
        <v>1.9295681681343879E-2</v>
      </c>
      <c r="AS1424" s="246">
        <f>IFERROR(_xll.qlIndexFixing($AT$2,AO1424,TRUE,_xll.ohTrigger(Trigger,Trigger1M)),#N/A)</f>
        <v>1.9474251654871821E-2</v>
      </c>
    </row>
    <row r="1425" spans="40:45" x14ac:dyDescent="0.2">
      <c r="AN1425" s="102" t="s">
        <v>83</v>
      </c>
      <c r="AO1425" s="101">
        <f>_xll.qlInterestRateIndexFixingDate($AT$2,AP1425,Trigger)</f>
        <v>49347</v>
      </c>
      <c r="AP1425" s="101">
        <f>_xll.qlCalendarAdvance(Calendar,AP1424,AN1425,"f",,Trigger)</f>
        <v>49347</v>
      </c>
      <c r="AQ1425" s="101">
        <f>_xll.qlInterestRateIndexMaturity($AT$2,AP1425,Trigger)</f>
        <v>49348</v>
      </c>
      <c r="AR1425" s="246">
        <f>_xll.qlIndexFixing($AT$1,AO1425,TRUE,_xll.ohTrigger(Trigger,Trigger1M))</f>
        <v>1.9281734202092338E-2</v>
      </c>
      <c r="AS1425" s="246">
        <f>IFERROR(_xll.qlIndexFixing($AT$2,AO1425,TRUE,_xll.ohTrigger(Trigger,Trigger1M)),#N/A)</f>
        <v>1.9459346967147795E-2</v>
      </c>
    </row>
    <row r="1426" spans="40:45" x14ac:dyDescent="0.2">
      <c r="AN1426" s="102" t="s">
        <v>83</v>
      </c>
      <c r="AO1426" s="101">
        <f>_xll.qlInterestRateIndexFixingDate($AT$2,AP1426,Trigger)</f>
        <v>49354</v>
      </c>
      <c r="AP1426" s="101">
        <f>_xll.qlCalendarAdvance(Calendar,AP1425,AN1426,"f",,Trigger)</f>
        <v>49354</v>
      </c>
      <c r="AQ1426" s="101">
        <f>_xll.qlInterestRateIndexMaturity($AT$2,AP1426,Trigger)</f>
        <v>49355</v>
      </c>
      <c r="AR1426" s="246">
        <f>_xll.qlIndexFixing($AT$1,AO1426,TRUE,_xll.ohTrigger(Trigger,Trigger1M))</f>
        <v>1.9267788711090361E-2</v>
      </c>
      <c r="AS1426" s="246">
        <f>IFERROR(_xll.qlIndexFixing($AT$2,AO1426,TRUE,_xll.ohTrigger(Trigger,Trigger1M)),#N/A)</f>
        <v>1.9443929131179871E-2</v>
      </c>
    </row>
    <row r="1427" spans="40:45" x14ac:dyDescent="0.2">
      <c r="AN1427" s="102" t="s">
        <v>83</v>
      </c>
      <c r="AO1427" s="101">
        <f>_xll.qlInterestRateIndexFixingDate($AT$2,AP1427,Trigger)</f>
        <v>49361</v>
      </c>
      <c r="AP1427" s="101">
        <f>_xll.qlCalendarAdvance(Calendar,AP1426,AN1427,"f",,Trigger)</f>
        <v>49361</v>
      </c>
      <c r="AQ1427" s="101">
        <f>_xll.qlInterestRateIndexMaturity($AT$2,AP1427,Trigger)</f>
        <v>49362</v>
      </c>
      <c r="AR1427" s="246">
        <f>_xll.qlIndexFixing($AT$1,AO1427,TRUE,_xll.ohTrigger(Trigger,Trigger1M))</f>
        <v>1.9253845208417886E-2</v>
      </c>
      <c r="AS1427" s="246">
        <f>IFERROR(_xll.qlIndexFixing($AT$2,AO1427,TRUE,_xll.ohTrigger(Trigger,Trigger1M)),#N/A)</f>
        <v>1.9427998147527603E-2</v>
      </c>
    </row>
    <row r="1428" spans="40:45" x14ac:dyDescent="0.2">
      <c r="AN1428" s="102" t="s">
        <v>83</v>
      </c>
      <c r="AO1428" s="101">
        <f>_xll.qlInterestRateIndexFixingDate($AT$2,AP1428,Trigger)</f>
        <v>49368</v>
      </c>
      <c r="AP1428" s="101">
        <f>_xll.qlCalendarAdvance(Calendar,AP1427,AN1428,"f",,Trigger)</f>
        <v>49368</v>
      </c>
      <c r="AQ1428" s="101">
        <f>_xll.qlInterestRateIndexMaturity($AT$2,AP1428,Trigger)</f>
        <v>49369</v>
      </c>
      <c r="AR1428" s="246">
        <f>_xll.qlIndexFixing($AT$1,AO1428,TRUE,_xll.ohTrigger(Trigger,Trigger1M))</f>
        <v>1.9239903693915039E-2</v>
      </c>
      <c r="AS1428" s="246">
        <f>IFERROR(_xll.qlIndexFixing($AT$2,AO1428,TRUE,_xll.ohTrigger(Trigger,Trigger1M)),#N/A)</f>
        <v>1.9411554015951182E-2</v>
      </c>
    </row>
    <row r="1429" spans="40:45" x14ac:dyDescent="0.2">
      <c r="AN1429" s="102" t="s">
        <v>83</v>
      </c>
      <c r="AO1429" s="101">
        <f>_xll.qlInterestRateIndexFixingDate($AT$2,AP1429,Trigger)</f>
        <v>49375</v>
      </c>
      <c r="AP1429" s="101">
        <f>_xll.qlCalendarAdvance(Calendar,AP1428,AN1429,"f",,Trigger)</f>
        <v>49375</v>
      </c>
      <c r="AQ1429" s="101">
        <f>_xll.qlInterestRateIndexMaturity($AT$2,AP1429,Trigger)</f>
        <v>49376</v>
      </c>
      <c r="AR1429" s="246">
        <f>_xll.qlIndexFixing($AT$1,AO1429,TRUE,_xll.ohTrigger(Trigger,Trigger1M))</f>
        <v>1.9225964167741694E-2</v>
      </c>
      <c r="AS1429" s="246">
        <f>IFERROR(_xll.qlIndexFixing($AT$2,AO1429,TRUE,_xll.ohTrigger(Trigger,Trigger1M)),#N/A)</f>
        <v>1.9394596736770353E-2</v>
      </c>
    </row>
    <row r="1430" spans="40:45" x14ac:dyDescent="0.2">
      <c r="AN1430" s="102" t="s">
        <v>83</v>
      </c>
      <c r="AO1430" s="101">
        <f>_xll.qlInterestRateIndexFixingDate($AT$2,AP1430,Trigger)</f>
        <v>49382</v>
      </c>
      <c r="AP1430" s="101">
        <f>_xll.qlCalendarAdvance(Calendar,AP1429,AN1430,"f",,Trigger)</f>
        <v>49382</v>
      </c>
      <c r="AQ1430" s="101">
        <f>_xll.qlInterestRateIndexMaturity($AT$2,AP1430,Trigger)</f>
        <v>49383</v>
      </c>
      <c r="AR1430" s="246">
        <f>_xll.qlIndexFixing($AT$1,AO1430,TRUE,_xll.ohTrigger(Trigger,Trigger1M))</f>
        <v>1.9212026629817913E-2</v>
      </c>
      <c r="AS1430" s="246">
        <f>IFERROR(_xll.qlIndexFixing($AT$2,AO1430,TRUE,_xll.ohTrigger(Trigger,Trigger1M)),#N/A)</f>
        <v>1.9377126309825243E-2</v>
      </c>
    </row>
    <row r="1431" spans="40:45" x14ac:dyDescent="0.2">
      <c r="AN1431" s="102" t="s">
        <v>83</v>
      </c>
      <c r="AO1431" s="101">
        <f>_xll.qlInterestRateIndexFixingDate($AT$2,AP1431,Trigger)</f>
        <v>49389</v>
      </c>
      <c r="AP1431" s="101">
        <f>_xll.qlCalendarAdvance(Calendar,AP1430,AN1431,"f",,Trigger)</f>
        <v>49389</v>
      </c>
      <c r="AQ1431" s="101">
        <f>_xll.qlInterestRateIndexMaturity($AT$2,AP1431,Trigger)</f>
        <v>49390</v>
      </c>
      <c r="AR1431" s="246">
        <f>_xll.qlIndexFixing($AT$1,AO1431,TRUE,_xll.ohTrigger(Trigger,Trigger1M))</f>
        <v>1.9198091080223634E-2</v>
      </c>
      <c r="AS1431" s="246">
        <f>IFERROR(_xll.qlIndexFixing($AT$2,AO1431,TRUE,_xll.ohTrigger(Trigger,Trigger1M)),#N/A)</f>
        <v>1.9359142735275725E-2</v>
      </c>
    </row>
    <row r="1432" spans="40:45" x14ac:dyDescent="0.2">
      <c r="AN1432" s="102" t="s">
        <v>83</v>
      </c>
      <c r="AO1432" s="101">
        <f>_xll.qlInterestRateIndexFixingDate($AT$2,AP1432,Trigger)</f>
        <v>49396</v>
      </c>
      <c r="AP1432" s="101">
        <f>_xll.qlCalendarAdvance(Calendar,AP1431,AN1432,"f",,Trigger)</f>
        <v>49396</v>
      </c>
      <c r="AQ1432" s="101">
        <f>_xll.qlInterestRateIndexMaturity($AT$2,AP1432,Trigger)</f>
        <v>49397</v>
      </c>
      <c r="AR1432" s="246">
        <f>_xll.qlIndexFixing($AT$1,AO1432,TRUE,_xll.ohTrigger(Trigger,Trigger1M))</f>
        <v>1.9184157518798983E-2</v>
      </c>
      <c r="AS1432" s="246">
        <f>IFERROR(_xll.qlIndexFixing($AT$2,AO1432,TRUE,_xll.ohTrigger(Trigger,Trigger1M)),#N/A)</f>
        <v>1.9340646013201734E-2</v>
      </c>
    </row>
    <row r="1433" spans="40:45" x14ac:dyDescent="0.2">
      <c r="AN1433" s="102" t="s">
        <v>83</v>
      </c>
      <c r="AO1433" s="101">
        <f>_xll.qlInterestRateIndexFixingDate($AT$2,AP1433,Trigger)</f>
        <v>49403</v>
      </c>
      <c r="AP1433" s="101">
        <f>_xll.qlCalendarAdvance(Calendar,AP1432,AN1433,"f",,Trigger)</f>
        <v>49403</v>
      </c>
      <c r="AQ1433" s="101">
        <f>_xll.qlInterestRateIndexMaturity($AT$2,AP1433,Trigger)</f>
        <v>49404</v>
      </c>
      <c r="AR1433" s="246">
        <f>_xll.qlIndexFixing($AT$1,AO1433,TRUE,_xll.ohTrigger(Trigger,Trigger1M))</f>
        <v>1.9170225945623898E-2</v>
      </c>
      <c r="AS1433" s="246">
        <f>IFERROR(_xll.qlIndexFixing($AT$2,AO1433,TRUE,_xll.ohTrigger(Trigger,Trigger1M)),#N/A)</f>
        <v>1.9321636143683207E-2</v>
      </c>
    </row>
    <row r="1434" spans="40:45" x14ac:dyDescent="0.2">
      <c r="AN1434" s="102" t="s">
        <v>83</v>
      </c>
      <c r="AO1434" s="101">
        <f>_xll.qlInterestRateIndexFixingDate($AT$2,AP1434,Trigger)</f>
        <v>49410</v>
      </c>
      <c r="AP1434" s="101">
        <f>_xll.qlCalendarAdvance(Calendar,AP1433,AN1434,"f",,Trigger)</f>
        <v>49410</v>
      </c>
      <c r="AQ1434" s="101">
        <f>_xll.qlInterestRateIndexMaturity($AT$2,AP1434,Trigger)</f>
        <v>49411</v>
      </c>
      <c r="AR1434" s="246">
        <f>_xll.qlIndexFixing($AT$1,AO1434,TRUE,_xll.ohTrigger(Trigger,Trigger1M))</f>
        <v>1.9156296360698377E-2</v>
      </c>
      <c r="AS1434" s="246">
        <f>IFERROR(_xll.qlIndexFixing($AT$2,AO1434,TRUE,_xll.ohTrigger(Trigger,Trigger1M)),#N/A)</f>
        <v>1.930211312680008E-2</v>
      </c>
    </row>
    <row r="1435" spans="40:45" x14ac:dyDescent="0.2">
      <c r="AN1435" s="102" t="s">
        <v>83</v>
      </c>
      <c r="AO1435" s="101">
        <f>_xll.qlInterestRateIndexFixingDate($AT$2,AP1435,Trigger)</f>
        <v>49417</v>
      </c>
      <c r="AP1435" s="101">
        <f>_xll.qlCalendarAdvance(Calendar,AP1434,AN1435,"f",,Trigger)</f>
        <v>49417</v>
      </c>
      <c r="AQ1435" s="101">
        <f>_xll.qlInterestRateIndexMaturity($AT$2,AP1435,Trigger)</f>
        <v>49418</v>
      </c>
      <c r="AR1435" s="246">
        <f>_xll.qlIndexFixing($AT$1,AO1435,TRUE,_xll.ohTrigger(Trigger,Trigger1M))</f>
        <v>1.9142368764102358E-2</v>
      </c>
      <c r="AS1435" s="246">
        <f>IFERROR(_xll.qlIndexFixing($AT$2,AO1435,TRUE,_xll.ohTrigger(Trigger,Trigger1M)),#N/A)</f>
        <v>1.9282076962632289E-2</v>
      </c>
    </row>
    <row r="1436" spans="40:45" x14ac:dyDescent="0.2">
      <c r="AN1436" s="102" t="s">
        <v>83</v>
      </c>
      <c r="AO1436" s="101">
        <f>_xll.qlInterestRateIndexFixingDate($AT$2,AP1436,Trigger)</f>
        <v>49424</v>
      </c>
      <c r="AP1436" s="101">
        <f>_xll.qlCalendarAdvance(Calendar,AP1435,AN1436,"f",,Trigger)</f>
        <v>49424</v>
      </c>
      <c r="AQ1436" s="101">
        <f>_xll.qlInterestRateIndexMaturity($AT$2,AP1436,Trigger)</f>
        <v>49425</v>
      </c>
      <c r="AR1436" s="246">
        <f>_xll.qlIndexFixing($AT$1,AO1436,TRUE,_xll.ohTrigger(Trigger,Trigger1M))</f>
        <v>1.9128443155675967E-2</v>
      </c>
      <c r="AS1436" s="246">
        <f>IFERROR(_xll.qlIndexFixing($AT$2,AO1436,TRUE,_xll.ohTrigger(Trigger,Trigger1M)),#N/A)</f>
        <v>1.9261527651179833E-2</v>
      </c>
    </row>
    <row r="1437" spans="40:45" x14ac:dyDescent="0.2">
      <c r="AN1437" s="102" t="s">
        <v>83</v>
      </c>
      <c r="AO1437" s="101">
        <f>_xll.qlInterestRateIndexFixingDate($AT$2,AP1437,Trigger)</f>
        <v>49431</v>
      </c>
      <c r="AP1437" s="101">
        <f>_xll.qlCalendarAdvance(Calendar,AP1436,AN1437,"f",,Trigger)</f>
        <v>49431</v>
      </c>
      <c r="AQ1437" s="101">
        <f>_xll.qlInterestRateIndexMaturity($AT$2,AP1437,Trigger)</f>
        <v>49432</v>
      </c>
      <c r="AR1437" s="246">
        <f>_xll.qlIndexFixing($AT$1,AO1437,TRUE,_xll.ohTrigger(Trigger,Trigger1M))</f>
        <v>1.9114519535579078E-2</v>
      </c>
      <c r="AS1437" s="246">
        <f>IFERROR(_xll.qlIndexFixing($AT$2,AO1437,TRUE,_xll.ohTrigger(Trigger,Trigger1M)),#N/A)</f>
        <v>1.9240465192762457E-2</v>
      </c>
    </row>
    <row r="1438" spans="40:45" x14ac:dyDescent="0.2">
      <c r="AN1438" s="102" t="s">
        <v>83</v>
      </c>
      <c r="AO1438" s="101">
        <f>_xll.qlInterestRateIndexFixingDate($AT$2,AP1438,Trigger)</f>
        <v>49438</v>
      </c>
      <c r="AP1438" s="101">
        <f>_xll.qlCalendarAdvance(Calendar,AP1437,AN1438,"f",,Trigger)</f>
        <v>49438</v>
      </c>
      <c r="AQ1438" s="101">
        <f>_xll.qlInterestRateIndexMaturity($AT$2,AP1438,Trigger)</f>
        <v>49439</v>
      </c>
      <c r="AR1438" s="246">
        <f>_xll.qlIndexFixing($AT$1,AO1438,TRUE,_xll.ohTrigger(Trigger,Trigger1M))</f>
        <v>1.9100597903731753E-2</v>
      </c>
      <c r="AS1438" s="246">
        <f>IFERROR(_xll.qlIndexFixing($AT$2,AO1438,TRUE,_xll.ohTrigger(Trigger,Trigger1M)),#N/A)</f>
        <v>1.9218889587300225E-2</v>
      </c>
    </row>
    <row r="1439" spans="40:45" x14ac:dyDescent="0.2">
      <c r="AN1439" s="102" t="s">
        <v>83</v>
      </c>
      <c r="AO1439" s="101">
        <f>_xll.qlInterestRateIndexFixingDate($AT$2,AP1439,Trigger)</f>
        <v>49445</v>
      </c>
      <c r="AP1439" s="101">
        <f>_xll.qlCalendarAdvance(Calendar,AP1438,AN1439,"f",,Trigger)</f>
        <v>49445</v>
      </c>
      <c r="AQ1439" s="101">
        <f>_xll.qlInterestRateIndexMaturity($AT$2,AP1439,Trigger)</f>
        <v>49446</v>
      </c>
      <c r="AR1439" s="246">
        <f>_xll.qlIndexFixing($AT$1,AO1439,TRUE,_xll.ohTrigger(Trigger,Trigger1M))</f>
        <v>1.9086678260133993E-2</v>
      </c>
      <c r="AS1439" s="246">
        <f>IFERROR(_xll.qlIndexFixing($AT$2,AO1439,TRUE,_xll.ohTrigger(Trigger,Trigger1M)),#N/A)</f>
        <v>1.9196800834873073E-2</v>
      </c>
    </row>
    <row r="1440" spans="40:45" x14ac:dyDescent="0.2">
      <c r="AN1440" s="102" t="s">
        <v>83</v>
      </c>
      <c r="AO1440" s="101">
        <f>_xll.qlInterestRateIndexFixingDate($AT$2,AP1440,Trigger)</f>
        <v>49452</v>
      </c>
      <c r="AP1440" s="101">
        <f>_xll.qlCalendarAdvance(Calendar,AP1439,AN1440,"f",,Trigger)</f>
        <v>49452</v>
      </c>
      <c r="AQ1440" s="101">
        <f>_xll.qlInterestRateIndexMaturity($AT$2,AP1440,Trigger)</f>
        <v>49453</v>
      </c>
      <c r="AR1440" s="246">
        <f>_xll.qlIndexFixing($AT$1,AO1440,TRUE,_xll.ohTrigger(Trigger,Trigger1M))</f>
        <v>1.9072760604785799E-2</v>
      </c>
      <c r="AS1440" s="246">
        <f>IFERROR(_xll.qlIndexFixing($AT$2,AO1440,TRUE,_xll.ohTrigger(Trigger,Trigger1M)),#N/A)</f>
        <v>1.9174198935640874E-2</v>
      </c>
    </row>
    <row r="1441" spans="40:45" x14ac:dyDescent="0.2">
      <c r="AN1441" s="102" t="s">
        <v>83</v>
      </c>
      <c r="AO1441" s="101">
        <f>_xll.qlInterestRateIndexFixingDate($AT$2,AP1441,Trigger)</f>
        <v>49459</v>
      </c>
      <c r="AP1441" s="101">
        <f>_xll.qlCalendarAdvance(Calendar,AP1440,AN1441,"f",,Trigger)</f>
        <v>49459</v>
      </c>
      <c r="AQ1441" s="101">
        <f>_xll.qlInterestRateIndexMaturity($AT$2,AP1441,Trigger)</f>
        <v>49460</v>
      </c>
      <c r="AR1441" s="246">
        <f>_xll.qlIndexFixing($AT$1,AO1441,TRUE,_xll.ohTrigger(Trigger,Trigger1M))</f>
        <v>1.9058844937687169E-2</v>
      </c>
      <c r="AS1441" s="246">
        <f>IFERROR(_xll.qlIndexFixing($AT$2,AO1441,TRUE,_xll.ohTrigger(Trigger,Trigger1M)),#N/A)</f>
        <v>1.9151083889683562E-2</v>
      </c>
    </row>
    <row r="1442" spans="40:45" x14ac:dyDescent="0.2">
      <c r="AN1442" s="102" t="s">
        <v>83</v>
      </c>
      <c r="AO1442" s="101">
        <f>_xll.qlInterestRateIndexFixingDate($AT$2,AP1442,Trigger)</f>
        <v>49466</v>
      </c>
      <c r="AP1442" s="101">
        <f>_xll.qlCalendarAdvance(Calendar,AP1441,AN1442,"f",,Trigger)</f>
        <v>49466</v>
      </c>
      <c r="AQ1442" s="101">
        <f>_xll.qlInterestRateIndexMaturity($AT$2,AP1442,Trigger)</f>
        <v>49467</v>
      </c>
      <c r="AR1442" s="246">
        <f>_xll.qlIndexFixing($AT$1,AO1442,TRUE,_xll.ohTrigger(Trigger,Trigger1M))</f>
        <v>1.9044931258758169E-2</v>
      </c>
      <c r="AS1442" s="246">
        <f>IFERROR(_xll.qlIndexFixing($AT$2,AO1442,TRUE,_xll.ohTrigger(Trigger,Trigger1M)),#N/A)</f>
        <v>1.9127455697081075E-2</v>
      </c>
    </row>
    <row r="1443" spans="40:45" x14ac:dyDescent="0.2">
      <c r="AN1443" s="102" t="s">
        <v>83</v>
      </c>
      <c r="AO1443" s="101">
        <f>_xll.qlInterestRateIndexFixingDate($AT$2,AP1443,Trigger)</f>
        <v>49473</v>
      </c>
      <c r="AP1443" s="101">
        <f>_xll.qlCalendarAdvance(Calendar,AP1442,AN1443,"f",,Trigger)</f>
        <v>49473</v>
      </c>
      <c r="AQ1443" s="101">
        <f>_xll.qlInterestRateIndexMaturity($AT$2,AP1443,Trigger)</f>
        <v>49474</v>
      </c>
      <c r="AR1443" s="246">
        <f>_xll.qlIndexFixing($AT$1,AO1443,TRUE,_xll.ohTrigger(Trigger,Trigger1M))</f>
        <v>1.9031019568238605E-2</v>
      </c>
      <c r="AS1443" s="246">
        <f>IFERROR(_xll.qlIndexFixing($AT$2,AO1443,TRUE,_xll.ohTrigger(Trigger,Trigger1M)),#N/A)</f>
        <v>1.9103314357913348E-2</v>
      </c>
    </row>
    <row r="1444" spans="40:45" x14ac:dyDescent="0.2">
      <c r="AN1444" s="102" t="s">
        <v>83</v>
      </c>
      <c r="AO1444" s="101">
        <f>_xll.qlInterestRateIndexFixingDate($AT$2,AP1444,Trigger)</f>
        <v>49480</v>
      </c>
      <c r="AP1444" s="101">
        <f>_xll.qlCalendarAdvance(Calendar,AP1443,AN1444,"f",,Trigger)</f>
        <v>49480</v>
      </c>
      <c r="AQ1444" s="101">
        <f>_xll.qlInterestRateIndexMaturity($AT$2,AP1444,Trigger)</f>
        <v>49481</v>
      </c>
      <c r="AR1444" s="246">
        <f>_xll.qlIndexFixing($AT$1,AO1444,TRUE,_xll.ohTrigger(Trigger,Trigger1M))</f>
        <v>1.9017109865968607E-2</v>
      </c>
      <c r="AS1444" s="246">
        <f>IFERROR(_xll.qlIndexFixing($AT$2,AO1444,TRUE,_xll.ohTrigger(Trigger,Trigger1M)),#N/A)</f>
        <v>1.9078659872340253E-2</v>
      </c>
    </row>
    <row r="1445" spans="40:45" x14ac:dyDescent="0.2">
      <c r="AN1445" s="102" t="s">
        <v>83</v>
      </c>
      <c r="AO1445" s="101">
        <f>_xll.qlInterestRateIndexFixingDate($AT$2,AP1445,Trigger)</f>
        <v>49487</v>
      </c>
      <c r="AP1445" s="101">
        <f>_xll.qlCalendarAdvance(Calendar,AP1444,AN1445,"f",,Trigger)</f>
        <v>49487</v>
      </c>
      <c r="AQ1445" s="101">
        <f>_xll.qlInterestRateIndexMaturity($AT$2,AP1445,Trigger)</f>
        <v>49488</v>
      </c>
      <c r="AR1445" s="246">
        <f>_xll.qlIndexFixing($AT$1,AO1445,TRUE,_xll.ohTrigger(Trigger,Trigger1M))</f>
        <v>1.9003202151788301E-2</v>
      </c>
      <c r="AS1445" s="246">
        <f>IFERROR(_xll.qlIndexFixing($AT$2,AO1445,TRUE,_xll.ohTrigger(Trigger,Trigger1M)),#N/A)</f>
        <v>1.9053492240441727E-2</v>
      </c>
    </row>
    <row r="1446" spans="40:45" x14ac:dyDescent="0.2">
      <c r="AN1446" s="102" t="s">
        <v>83</v>
      </c>
      <c r="AO1446" s="101">
        <f>_xll.qlInterestRateIndexFixingDate($AT$2,AP1446,Trigger)</f>
        <v>49494</v>
      </c>
      <c r="AP1446" s="101">
        <f>_xll.qlCalendarAdvance(Calendar,AP1445,AN1446,"f",,Trigger)</f>
        <v>49494</v>
      </c>
      <c r="AQ1446" s="101">
        <f>_xll.qlInterestRateIndexMaturity($AT$2,AP1446,Trigger)</f>
        <v>49495</v>
      </c>
      <c r="AR1446" s="246">
        <f>_xll.qlIndexFixing($AT$1,AO1446,TRUE,_xll.ohTrigger(Trigger,Trigger1M))</f>
        <v>1.8989296426097368E-2</v>
      </c>
      <c r="AS1446" s="246">
        <f>IFERROR(_xll.qlIndexFixing($AT$2,AO1446,TRUE,_xll.ohTrigger(Trigger,Trigger1M)),#N/A)</f>
        <v>1.9027811462377642E-2</v>
      </c>
    </row>
    <row r="1447" spans="40:45" x14ac:dyDescent="0.2">
      <c r="AN1447" s="102" t="s">
        <v>83</v>
      </c>
      <c r="AO1447" s="101">
        <f>_xll.qlInterestRateIndexFixingDate($AT$2,AP1447,Trigger)</f>
        <v>49501</v>
      </c>
      <c r="AP1447" s="101">
        <f>_xll.qlCalendarAdvance(Calendar,AP1446,AN1447,"f",,Trigger)</f>
        <v>49501</v>
      </c>
      <c r="AQ1447" s="101">
        <f>_xll.qlInterestRateIndexMaturity($AT$2,AP1447,Trigger)</f>
        <v>49502</v>
      </c>
      <c r="AR1447" s="246">
        <f>_xll.qlIndexFixing($AT$1,AO1447,TRUE,_xll.ohTrigger(Trigger,Trigger1M))</f>
        <v>1.8975392688496129E-2</v>
      </c>
      <c r="AS1447" s="246">
        <f>IFERROR(_xll.qlIndexFixing($AT$2,AO1447,TRUE,_xll.ohTrigger(Trigger,Trigger1M)),#N/A)</f>
        <v>1.9001617538068061E-2</v>
      </c>
    </row>
    <row r="1448" spans="40:45" x14ac:dyDescent="0.2">
      <c r="AN1448" s="102" t="s">
        <v>83</v>
      </c>
      <c r="AO1448" s="101">
        <f>_xll.qlInterestRateIndexFixingDate($AT$2,AP1448,Trigger)</f>
        <v>49508</v>
      </c>
      <c r="AP1448" s="101">
        <f>_xll.qlCalendarAdvance(Calendar,AP1447,AN1448,"f",,Trigger)</f>
        <v>49508</v>
      </c>
      <c r="AQ1448" s="101">
        <f>_xll.qlInterestRateIndexMaturity($AT$2,AP1448,Trigger)</f>
        <v>49509</v>
      </c>
      <c r="AR1448" s="246">
        <f>_xll.qlIndexFixing($AT$1,AO1448,TRUE,_xll.ohTrigger(Trigger,Trigger1M))</f>
        <v>1.8961490939144454E-2</v>
      </c>
      <c r="AS1448" s="246">
        <f>IFERROR(_xll.qlIndexFixing($AT$2,AO1448,TRUE,_xll.ohTrigger(Trigger,Trigger1M)),#N/A)</f>
        <v>1.8974910467912665E-2</v>
      </c>
    </row>
    <row r="1449" spans="40:45" x14ac:dyDescent="0.2">
      <c r="AN1449" s="102" t="s">
        <v>83</v>
      </c>
      <c r="AO1449" s="101">
        <f>_xll.qlInterestRateIndexFixingDate($AT$2,AP1449,Trigger)</f>
        <v>49515</v>
      </c>
      <c r="AP1449" s="101">
        <f>_xll.qlCalendarAdvance(Calendar,AP1448,AN1449,"f",,Trigger)</f>
        <v>49515</v>
      </c>
      <c r="AQ1449" s="101">
        <f>_xll.qlInterestRateIndexMaturity($AT$2,AP1449,Trigger)</f>
        <v>49516</v>
      </c>
      <c r="AR1449" s="246">
        <f>_xll.qlIndexFixing($AT$1,AO1449,TRUE,_xll.ohTrigger(Trigger,Trigger1M))</f>
        <v>1.8947394197530443E-2</v>
      </c>
      <c r="AS1449" s="246">
        <f>IFERROR(_xll.qlIndexFixing($AT$2,AO1449,TRUE,_xll.ohTrigger(Trigger,Trigger1M)),#N/A)</f>
        <v>1.8947510807612034E-2</v>
      </c>
    </row>
    <row r="1450" spans="40:45" x14ac:dyDescent="0.2">
      <c r="AN1450" s="102" t="s">
        <v>83</v>
      </c>
      <c r="AO1450" s="101">
        <f>_xll.qlInterestRateIndexFixingDate($AT$2,AP1450,Trigger)</f>
        <v>49522</v>
      </c>
      <c r="AP1450" s="101">
        <f>_xll.qlCalendarAdvance(Calendar,AP1449,AN1450,"f",,Trigger)</f>
        <v>49522</v>
      </c>
      <c r="AQ1450" s="101">
        <f>_xll.qlInterestRateIndexMaturity($AT$2,AP1450,Trigger)</f>
        <v>49523</v>
      </c>
      <c r="AR1450" s="246">
        <f>_xll.qlIndexFixing($AT$1,AO1450,TRUE,_xll.ohTrigger(Trigger,Trigger1M))</f>
        <v>1.8932625985677021E-2</v>
      </c>
      <c r="AS1450" s="246">
        <f>IFERROR(_xll.qlIndexFixing($AT$2,AO1450,TRUE,_xll.ohTrigger(Trigger,Trigger1M)),#N/A)</f>
        <v>1.8919624067894603E-2</v>
      </c>
    </row>
    <row r="1451" spans="40:45" x14ac:dyDescent="0.2">
      <c r="AN1451" s="102" t="s">
        <v>83</v>
      </c>
      <c r="AO1451" s="101">
        <f>_xll.qlInterestRateIndexFixingDate($AT$2,AP1451,Trigger)</f>
        <v>49529</v>
      </c>
      <c r="AP1451" s="101">
        <f>_xll.qlCalendarAdvance(Calendar,AP1450,AN1451,"f",,Trigger)</f>
        <v>49529</v>
      </c>
      <c r="AQ1451" s="101">
        <f>_xll.qlInterestRateIndexMaturity($AT$2,AP1451,Trigger)</f>
        <v>49530</v>
      </c>
      <c r="AR1451" s="246">
        <f>_xll.qlIndexFixing($AT$1,AO1451,TRUE,_xll.ohTrigger(Trigger,Trigger1M))</f>
        <v>1.8917940673670586E-2</v>
      </c>
      <c r="AS1451" s="246">
        <f>IFERROR(_xll.qlIndexFixing($AT$2,AO1451,TRUE,_xll.ohTrigger(Trigger,Trigger1M)),#N/A)</f>
        <v>1.889235822974733E-2</v>
      </c>
    </row>
    <row r="1452" spans="40:45" x14ac:dyDescent="0.2">
      <c r="AN1452" s="102" t="s">
        <v>83</v>
      </c>
      <c r="AO1452" s="101">
        <f>_xll.qlInterestRateIndexFixingDate($AT$2,AP1452,Trigger)</f>
        <v>49536</v>
      </c>
      <c r="AP1452" s="101">
        <f>_xll.qlCalendarAdvance(Calendar,AP1451,AN1452,"f",,Trigger)</f>
        <v>49536</v>
      </c>
      <c r="AQ1452" s="101">
        <f>_xll.qlInterestRateIndexMaturity($AT$2,AP1452,Trigger)</f>
        <v>49537</v>
      </c>
      <c r="AR1452" s="246">
        <f>_xll.qlIndexFixing($AT$1,AO1452,TRUE,_xll.ohTrigger(Trigger,Trigger1M))</f>
        <v>1.8903338261750946E-2</v>
      </c>
      <c r="AS1452" s="246">
        <f>IFERROR(_xll.qlIndexFixing($AT$2,AO1452,TRUE,_xll.ohTrigger(Trigger,Trigger1M)),#N/A)</f>
        <v>1.886571329309028E-2</v>
      </c>
    </row>
    <row r="1453" spans="40:45" x14ac:dyDescent="0.2">
      <c r="AN1453" s="102" t="s">
        <v>83</v>
      </c>
      <c r="AO1453" s="101">
        <f>_xll.qlInterestRateIndexFixingDate($AT$2,AP1453,Trigger)</f>
        <v>49543</v>
      </c>
      <c r="AP1453" s="101">
        <f>_xll.qlCalendarAdvance(Calendar,AP1452,AN1453,"f",,Trigger)</f>
        <v>49543</v>
      </c>
      <c r="AQ1453" s="101">
        <f>_xll.qlInterestRateIndexMaturity($AT$2,AP1453,Trigger)</f>
        <v>49544</v>
      </c>
      <c r="AR1453" s="246">
        <f>_xll.qlIndexFixing($AT$1,AO1453,TRUE,_xll.ohTrigger(Trigger,Trigger1M))</f>
        <v>1.8888818749598357E-2</v>
      </c>
      <c r="AS1453" s="246">
        <f>IFERROR(_xll.qlIndexFixing($AT$2,AO1453,TRUE,_xll.ohTrigger(Trigger,Trigger1M)),#N/A)</f>
        <v>1.8839689257763581E-2</v>
      </c>
    </row>
    <row r="1454" spans="40:45" x14ac:dyDescent="0.2">
      <c r="AN1454" s="102" t="s">
        <v>83</v>
      </c>
      <c r="AO1454" s="101">
        <f>_xll.qlInterestRateIndexFixingDate($AT$2,AP1454,Trigger)</f>
        <v>49550</v>
      </c>
      <c r="AP1454" s="101">
        <f>_xll.qlCalendarAdvance(Calendar,AP1453,AN1454,"f",,Trigger)</f>
        <v>49550</v>
      </c>
      <c r="AQ1454" s="101">
        <f>_xll.qlInterestRateIndexMaturity($AT$2,AP1454,Trigger)</f>
        <v>49551</v>
      </c>
      <c r="AR1454" s="246">
        <f>_xll.qlIndexFixing($AT$1,AO1454,TRUE,_xll.ohTrigger(Trigger,Trigger1M))</f>
        <v>1.8874382137372692E-2</v>
      </c>
      <c r="AS1454" s="246">
        <f>IFERROR(_xll.qlIndexFixing($AT$2,AO1454,TRUE,_xll.ohTrigger(Trigger,Trigger1M)),#N/A)</f>
        <v>1.8814286123527424E-2</v>
      </c>
    </row>
    <row r="1455" spans="40:45" x14ac:dyDescent="0.2">
      <c r="AN1455" s="102" t="s">
        <v>83</v>
      </c>
      <c r="AO1455" s="101">
        <f>_xll.qlInterestRateIndexFixingDate($AT$2,AP1455,Trigger)</f>
        <v>49557</v>
      </c>
      <c r="AP1455" s="101">
        <f>_xll.qlCalendarAdvance(Calendar,AP1454,AN1455,"f",,Trigger)</f>
        <v>49557</v>
      </c>
      <c r="AQ1455" s="101">
        <f>_xll.qlInterestRateIndexMaturity($AT$2,AP1455,Trigger)</f>
        <v>49558</v>
      </c>
      <c r="AR1455" s="246">
        <f>_xll.qlIndexFixing($AT$1,AO1455,TRUE,_xll.ohTrigger(Trigger,Trigger1M))</f>
        <v>1.8860028425073949E-2</v>
      </c>
      <c r="AS1455" s="246">
        <f>IFERROR(_xll.qlIndexFixing($AT$2,AO1455,TRUE,_xll.ohTrigger(Trigger,Trigger1M)),#N/A)</f>
        <v>1.8789503890381809E-2</v>
      </c>
    </row>
    <row r="1456" spans="40:45" x14ac:dyDescent="0.2">
      <c r="AN1456" s="102" t="s">
        <v>83</v>
      </c>
      <c r="AO1456" s="101">
        <f>_xll.qlInterestRateIndexFixingDate($AT$2,AP1456,Trigger)</f>
        <v>49564</v>
      </c>
      <c r="AP1456" s="101">
        <f>_xll.qlCalendarAdvance(Calendar,AP1455,AN1456,"f",,Trigger)</f>
        <v>49564</v>
      </c>
      <c r="AQ1456" s="101">
        <f>_xll.qlInterestRateIndexMaturity($AT$2,AP1456,Trigger)</f>
        <v>49565</v>
      </c>
      <c r="AR1456" s="246">
        <f>_xll.qlIndexFixing($AT$1,AO1456,TRUE,_xll.ohTrigger(Trigger,Trigger1M))</f>
        <v>1.8845757612622194E-2</v>
      </c>
      <c r="AS1456" s="246">
        <f>IFERROR(_xll.qlIndexFixing($AT$2,AO1456,TRUE,_xll.ohTrigger(Trigger,Trigger1M)),#N/A)</f>
        <v>1.8765342558166864E-2</v>
      </c>
    </row>
    <row r="1457" spans="40:45" x14ac:dyDescent="0.2">
      <c r="AN1457" s="102" t="s">
        <v>83</v>
      </c>
      <c r="AO1457" s="101">
        <f>_xll.qlInterestRateIndexFixingDate($AT$2,AP1457,Trigger)</f>
        <v>49571</v>
      </c>
      <c r="AP1457" s="101">
        <f>_xll.qlCalendarAdvance(Calendar,AP1456,AN1457,"f",,Trigger)</f>
        <v>49571</v>
      </c>
      <c r="AQ1457" s="101">
        <f>_xll.qlInterestRateIndexMaturity($AT$2,AP1457,Trigger)</f>
        <v>49572</v>
      </c>
      <c r="AR1457" s="246">
        <f>_xll.qlIndexFixing($AT$1,AO1457,TRUE,_xll.ohTrigger(Trigger,Trigger1M))</f>
        <v>1.8831569700017425E-2</v>
      </c>
      <c r="AS1457" s="246">
        <f>IFERROR(_xll.qlIndexFixing($AT$2,AO1457,TRUE,_xll.ohTrigger(Trigger,Trigger1M)),#N/A)</f>
        <v>1.8741802126722718E-2</v>
      </c>
    </row>
    <row r="1458" spans="40:45" x14ac:dyDescent="0.2">
      <c r="AN1458" s="102" t="s">
        <v>83</v>
      </c>
      <c r="AO1458" s="101">
        <f>_xll.qlInterestRateIndexFixingDate($AT$2,AP1458,Trigger)</f>
        <v>49578</v>
      </c>
      <c r="AP1458" s="101">
        <f>_xll.qlCalendarAdvance(Calendar,AP1457,AN1458,"f",,Trigger)</f>
        <v>49578</v>
      </c>
      <c r="AQ1458" s="101">
        <f>_xll.qlInterestRateIndexMaturity($AT$2,AP1458,Trigger)</f>
        <v>49579</v>
      </c>
      <c r="AR1458" s="246">
        <f>_xll.qlIndexFixing($AT$1,AO1458,TRUE,_xll.ohTrigger(Trigger,Trigger1M))</f>
        <v>1.8817464687179708E-2</v>
      </c>
      <c r="AS1458" s="246">
        <f>IFERROR(_xll.qlIndexFixing($AT$2,AO1458,TRUE,_xll.ohTrigger(Trigger,Trigger1M)),#N/A)</f>
        <v>1.8718882595969433E-2</v>
      </c>
    </row>
    <row r="1459" spans="40:45" x14ac:dyDescent="0.2">
      <c r="AN1459" s="102" t="s">
        <v>83</v>
      </c>
      <c r="AO1459" s="101">
        <f>_xll.qlInterestRateIndexFixingDate($AT$2,AP1459,Trigger)</f>
        <v>49585</v>
      </c>
      <c r="AP1459" s="101">
        <f>_xll.qlCalendarAdvance(Calendar,AP1458,AN1459,"f",,Trigger)</f>
        <v>49585</v>
      </c>
      <c r="AQ1459" s="101">
        <f>_xll.qlInterestRateIndexMaturity($AT$2,AP1459,Trigger)</f>
        <v>49586</v>
      </c>
      <c r="AR1459" s="246">
        <f>_xll.qlIndexFixing($AT$1,AO1459,TRUE,_xll.ohTrigger(Trigger,Trigger1M))</f>
        <v>1.8803442574428786E-2</v>
      </c>
      <c r="AS1459" s="246">
        <f>IFERROR(_xll.qlIndexFixing($AT$2,AO1459,TRUE,_xll.ohTrigger(Trigger,Trigger1M)),#N/A)</f>
        <v>1.8696583965747138E-2</v>
      </c>
    </row>
    <row r="1460" spans="40:45" x14ac:dyDescent="0.2">
      <c r="AN1460" s="102" t="s">
        <v>83</v>
      </c>
      <c r="AO1460" s="101">
        <f>_xll.qlInterestRateIndexFixingDate($AT$2,AP1460,Trigger)</f>
        <v>49592</v>
      </c>
      <c r="AP1460" s="101">
        <f>_xll.qlCalendarAdvance(Calendar,AP1459,AN1460,"f",,Trigger)</f>
        <v>49592</v>
      </c>
      <c r="AQ1460" s="101">
        <f>_xll.qlInterestRateIndexMaturity($AT$2,AP1460,Trigger)</f>
        <v>49593</v>
      </c>
      <c r="AR1460" s="246">
        <f>_xll.qlIndexFixing($AT$1,AO1460,TRUE,_xll.ohTrigger(Trigger,Trigger1M))</f>
        <v>1.8789503361285043E-2</v>
      </c>
      <c r="AS1460" s="246">
        <f>IFERROR(_xll.qlIndexFixing($AT$2,AO1460,TRUE,_xll.ohTrigger(Trigger,Trigger1M)),#N/A)</f>
        <v>1.8674906235975897E-2</v>
      </c>
    </row>
    <row r="1461" spans="40:45" x14ac:dyDescent="0.2">
      <c r="AN1461" s="102" t="s">
        <v>83</v>
      </c>
      <c r="AO1461" s="101">
        <f>_xll.qlInterestRateIndexFixingDate($AT$2,AP1461,Trigger)</f>
        <v>49599</v>
      </c>
      <c r="AP1461" s="101">
        <f>_xll.qlCalendarAdvance(Calendar,AP1460,AN1461,"f",,Trigger)</f>
        <v>49599</v>
      </c>
      <c r="AQ1461" s="101">
        <f>_xll.qlInterestRateIndexMaturity($AT$2,AP1461,Trigger)</f>
        <v>49600</v>
      </c>
      <c r="AR1461" s="246">
        <f>_xll.qlIndexFixing($AT$1,AO1461,TRUE,_xll.ohTrigger(Trigger,Trigger1M))</f>
        <v>1.8775647048068222E-2</v>
      </c>
      <c r="AS1461" s="246">
        <f>IFERROR(_xll.qlIndexFixing($AT$2,AO1461,TRUE,_xll.ohTrigger(Trigger,Trigger1M)),#N/A)</f>
        <v>1.8653849406575773E-2</v>
      </c>
    </row>
    <row r="1462" spans="40:45" x14ac:dyDescent="0.2">
      <c r="AN1462" s="102" t="s">
        <v>83</v>
      </c>
      <c r="AO1462" s="101">
        <f>_xll.qlInterestRateIndexFixingDate($AT$2,AP1462,Trigger)</f>
        <v>49606</v>
      </c>
      <c r="AP1462" s="101">
        <f>_xll.qlCalendarAdvance(Calendar,AP1461,AN1462,"f",,Trigger)</f>
        <v>49606</v>
      </c>
      <c r="AQ1462" s="101">
        <f>_xll.qlInterestRateIndexMaturity($AT$2,AP1462,Trigger)</f>
        <v>49607</v>
      </c>
      <c r="AR1462" s="246">
        <f>_xll.qlIndexFixing($AT$1,AO1462,TRUE,_xll.ohTrigger(Trigger,Trigger1M))</f>
        <v>1.8761873634618453E-2</v>
      </c>
      <c r="AS1462" s="246">
        <f>IFERROR(_xll.qlIndexFixing($AT$2,AO1462,TRUE,_xll.ohTrigger(Trigger,Trigger1M)),#N/A)</f>
        <v>1.8633413477306959E-2</v>
      </c>
    </row>
    <row r="1463" spans="40:45" x14ac:dyDescent="0.2">
      <c r="AN1463" s="102" t="s">
        <v>83</v>
      </c>
      <c r="AO1463" s="101">
        <f>_xll.qlInterestRateIndexFixingDate($AT$2,AP1463,Trigger)</f>
        <v>49613</v>
      </c>
      <c r="AP1463" s="101">
        <f>_xll.qlCalendarAdvance(Calendar,AP1462,AN1463,"f",,Trigger)</f>
        <v>49613</v>
      </c>
      <c r="AQ1463" s="101">
        <f>_xll.qlInterestRateIndexMaturity($AT$2,AP1463,Trigger)</f>
        <v>49614</v>
      </c>
      <c r="AR1463" s="246">
        <f>_xll.qlIndexFixing($AT$1,AO1463,TRUE,_xll.ohTrigger(Trigger,Trigger1M))</f>
        <v>1.8748183120935735E-2</v>
      </c>
      <c r="AS1463" s="246">
        <f>IFERROR(_xll.qlIndexFixing($AT$2,AO1463,TRUE,_xll.ohTrigger(Trigger,Trigger1M)),#N/A)</f>
        <v>1.8613598448169455E-2</v>
      </c>
    </row>
    <row r="1464" spans="40:45" x14ac:dyDescent="0.2">
      <c r="AN1464" s="102" t="s">
        <v>83</v>
      </c>
      <c r="AO1464" s="101">
        <f>_xll.qlInterestRateIndexFixingDate($AT$2,AP1464,Trigger)</f>
        <v>49620</v>
      </c>
      <c r="AP1464" s="101">
        <f>_xll.qlCalendarAdvance(Calendar,AP1463,AN1464,"f",,Trigger)</f>
        <v>49620</v>
      </c>
      <c r="AQ1464" s="101">
        <f>_xll.qlInterestRateIndexMaturity($AT$2,AP1464,Trigger)</f>
        <v>49621</v>
      </c>
      <c r="AR1464" s="246">
        <f>_xll.qlIndexFixing($AT$1,AO1464,TRUE,_xll.ohTrigger(Trigger,Trigger1M))</f>
        <v>1.8734575507100004E-2</v>
      </c>
      <c r="AS1464" s="246">
        <f>IFERROR(_xll.qlIndexFixing($AT$2,AO1464,TRUE,_xll.ohTrigger(Trigger,Trigger1M)),#N/A)</f>
        <v>1.8594404319083324E-2</v>
      </c>
    </row>
    <row r="1465" spans="40:45" x14ac:dyDescent="0.2">
      <c r="AN1465" s="102" t="s">
        <v>83</v>
      </c>
      <c r="AO1465" s="101">
        <f>_xll.qlInterestRateIndexFixingDate($AT$2,AP1465,Trigger)</f>
        <v>49627</v>
      </c>
      <c r="AP1465" s="101">
        <f>_xll.qlCalendarAdvance(Calendar,AP1464,AN1465,"f",,Trigger)</f>
        <v>49627</v>
      </c>
      <c r="AQ1465" s="101">
        <f>_xll.qlInterestRateIndexMaturity($AT$2,AP1465,Trigger)</f>
        <v>49628</v>
      </c>
      <c r="AR1465" s="246">
        <f>_xll.qlIndexFixing($AT$1,AO1465,TRUE,_xll.ohTrigger(Trigger,Trigger1M))</f>
        <v>1.872105079311126E-2</v>
      </c>
      <c r="AS1465" s="246">
        <f>IFERROR(_xll.qlIndexFixing($AT$2,AO1465,TRUE,_xll.ohTrigger(Trigger,Trigger1M)),#N/A)</f>
        <v>1.8575831089888695E-2</v>
      </c>
    </row>
    <row r="1466" spans="40:45" x14ac:dyDescent="0.2">
      <c r="AN1466" s="102" t="s">
        <v>83</v>
      </c>
      <c r="AO1466" s="101">
        <f>_xll.qlInterestRateIndexFixingDate($AT$2,AP1466,Trigger)</f>
        <v>49634</v>
      </c>
      <c r="AP1466" s="101">
        <f>_xll.qlCalendarAdvance(Calendar,AP1465,AN1466,"f",,Trigger)</f>
        <v>49634</v>
      </c>
      <c r="AQ1466" s="101">
        <f>_xll.qlInterestRateIndexMaturity($AT$2,AP1466,Trigger)</f>
        <v>49635</v>
      </c>
      <c r="AR1466" s="246">
        <f>_xll.qlIndexFixing($AT$1,AO1466,TRUE,_xll.ohTrigger(Trigger,Trigger1M))</f>
        <v>1.8707608978809631E-2</v>
      </c>
      <c r="AS1466" s="246">
        <f>IFERROR(_xll.qlIndexFixing($AT$2,AO1466,TRUE,_xll.ohTrigger(Trigger,Trigger1M)),#N/A)</f>
        <v>1.8557878760425695E-2</v>
      </c>
    </row>
    <row r="1467" spans="40:45" x14ac:dyDescent="0.2">
      <c r="AN1467" s="102" t="s">
        <v>83</v>
      </c>
      <c r="AO1467" s="101">
        <f>_xll.qlInterestRateIndexFixingDate($AT$2,AP1467,Trigger)</f>
        <v>49641</v>
      </c>
      <c r="AP1467" s="101">
        <f>_xll.qlCalendarAdvance(Calendar,AP1466,AN1467,"f",,Trigger)</f>
        <v>49641</v>
      </c>
      <c r="AQ1467" s="101">
        <f>_xll.qlInterestRateIndexMaturity($AT$2,AP1467,Trigger)</f>
        <v>49642</v>
      </c>
      <c r="AR1467" s="246">
        <f>_xll.qlIndexFixing($AT$1,AO1467,TRUE,_xll.ohTrigger(Trigger,Trigger1M))</f>
        <v>1.8694250064275053E-2</v>
      </c>
      <c r="AS1467" s="246">
        <f>IFERROR(_xll.qlIndexFixing($AT$2,AO1467,TRUE,_xll.ohTrigger(Trigger,Trigger1M)),#N/A)</f>
        <v>1.854054733077426E-2</v>
      </c>
    </row>
    <row r="1468" spans="40:45" x14ac:dyDescent="0.2">
      <c r="AN1468" s="102" t="s">
        <v>83</v>
      </c>
      <c r="AO1468" s="101">
        <f>_xll.qlInterestRateIndexFixingDate($AT$2,AP1468,Trigger)</f>
        <v>49648</v>
      </c>
      <c r="AP1468" s="101">
        <f>_xll.qlCalendarAdvance(Calendar,AP1467,AN1468,"f",,Trigger)</f>
        <v>49648</v>
      </c>
      <c r="AQ1468" s="101">
        <f>_xll.qlInterestRateIndexMaturity($AT$2,AP1468,Trigger)</f>
        <v>49649</v>
      </c>
      <c r="AR1468" s="246">
        <f>_xll.qlIndexFixing($AT$1,AO1468,TRUE,_xll.ohTrigger(Trigger,Trigger1M))</f>
        <v>1.8680974049587462E-2</v>
      </c>
      <c r="AS1468" s="246">
        <f>IFERROR(_xll.qlIndexFixing($AT$2,AO1468,TRUE,_xll.ohTrigger(Trigger,Trigger1M)),#N/A)</f>
        <v>1.8523836800694582E-2</v>
      </c>
    </row>
    <row r="1469" spans="40:45" x14ac:dyDescent="0.2">
      <c r="AN1469" s="102" t="s">
        <v>83</v>
      </c>
      <c r="AO1469" s="101">
        <f>_xll.qlInterestRateIndexFixingDate($AT$2,AP1469,Trigger)</f>
        <v>49655</v>
      </c>
      <c r="AP1469" s="101">
        <f>_xll.qlCalendarAdvance(Calendar,AP1468,AN1469,"f",,Trigger)</f>
        <v>49655</v>
      </c>
      <c r="AQ1469" s="101">
        <f>_xll.qlInterestRateIndexMaturity($AT$2,AP1469,Trigger)</f>
        <v>49656</v>
      </c>
      <c r="AR1469" s="246">
        <f>_xll.qlIndexFixing($AT$1,AO1469,TRUE,_xll.ohTrigger(Trigger,Trigger1M))</f>
        <v>1.866778093450705E-2</v>
      </c>
      <c r="AS1469" s="246">
        <f>IFERROR(_xll.qlIndexFixing($AT$2,AO1469,TRUE,_xll.ohTrigger(Trigger,Trigger1M)),#N/A)</f>
        <v>1.8507747170186661E-2</v>
      </c>
    </row>
    <row r="1470" spans="40:45" x14ac:dyDescent="0.2">
      <c r="AN1470" s="102" t="s">
        <v>83</v>
      </c>
      <c r="AO1470" s="101">
        <f>_xll.qlInterestRateIndexFixingDate($AT$2,AP1470,Trigger)</f>
        <v>49662</v>
      </c>
      <c r="AP1470" s="101">
        <f>_xll.qlCalendarAdvance(Calendar,AP1469,AN1470,"f",,Trigger)</f>
        <v>49662</v>
      </c>
      <c r="AQ1470" s="101">
        <f>_xll.qlInterestRateIndexMaturity($AT$2,AP1470,Trigger)</f>
        <v>49663</v>
      </c>
      <c r="AR1470" s="246">
        <f>_xll.qlIndexFixing($AT$1,AO1470,TRUE,_xll.ohTrigger(Trigger,Trigger1M))</f>
        <v>1.8654670719353561E-2</v>
      </c>
      <c r="AS1470" s="246">
        <f>IFERROR(_xll.qlIndexFixing($AT$2,AO1470,TRUE,_xll.ohTrigger(Trigger,Trigger1M)),#N/A)</f>
        <v>1.8492278439170562E-2</v>
      </c>
    </row>
    <row r="1471" spans="40:45" x14ac:dyDescent="0.2">
      <c r="AN1471" s="102" t="s">
        <v>83</v>
      </c>
      <c r="AO1471" s="101">
        <f>_xll.qlInterestRateIndexFixingDate($AT$2,AP1471,Trigger)</f>
        <v>49670</v>
      </c>
      <c r="AP1471" s="101">
        <f>_xll.qlCalendarAdvance(Calendar,AP1470,AN1471,"f",,Trigger)</f>
        <v>49670</v>
      </c>
      <c r="AQ1471" s="101">
        <f>_xll.qlInterestRateIndexMaturity($AT$2,AP1471,Trigger)</f>
        <v>49671</v>
      </c>
      <c r="AR1471" s="246">
        <f>_xll.qlIndexFixing($AT$1,AO1471,TRUE,_xll.ohTrigger(Trigger,Trigger1M))</f>
        <v>1.8639789126035922E-2</v>
      </c>
      <c r="AS1471" s="246">
        <f>IFERROR(_xll.qlIndexFixing($AT$2,AO1471,TRUE,_xll.ohTrigger(Trigger,Trigger1M)),#N/A)</f>
        <v>1.8475360174301514E-2</v>
      </c>
    </row>
    <row r="1472" spans="40:45" x14ac:dyDescent="0.2">
      <c r="AN1472" s="102" t="s">
        <v>83</v>
      </c>
      <c r="AO1472" s="101">
        <f>_xll.qlInterestRateIndexFixingDate($AT$2,AP1472,Trigger)</f>
        <v>49677</v>
      </c>
      <c r="AP1472" s="101">
        <f>_xll.qlCalendarAdvance(Calendar,AP1471,AN1472,"f",,Trigger)</f>
        <v>49677</v>
      </c>
      <c r="AQ1472" s="101">
        <f>_xll.qlInterestRateIndexMaturity($AT$2,AP1472,Trigger)</f>
        <v>49678</v>
      </c>
      <c r="AR1472" s="246">
        <f>_xll.qlIndexFixing($AT$1,AO1472,TRUE,_xll.ohTrigger(Trigger,Trigger1M))</f>
        <v>1.8626856553103366E-2</v>
      </c>
      <c r="AS1472" s="246">
        <f>IFERROR(_xll.qlIndexFixing($AT$2,AO1472,TRUE,_xll.ohTrigger(Trigger,Trigger1M)),#N/A)</f>
        <v>1.8461221941796779E-2</v>
      </c>
    </row>
    <row r="1473" spans="40:45" x14ac:dyDescent="0.2">
      <c r="AN1473" s="102" t="s">
        <v>83</v>
      </c>
      <c r="AO1473" s="101">
        <f>_xll.qlInterestRateIndexFixingDate($AT$2,AP1473,Trigger)</f>
        <v>49684</v>
      </c>
      <c r="AP1473" s="101">
        <f>_xll.qlCalendarAdvance(Calendar,AP1472,AN1473,"f",,Trigger)</f>
        <v>49684</v>
      </c>
      <c r="AQ1473" s="101">
        <f>_xll.qlInterestRateIndexMaturity($AT$2,AP1473,Trigger)</f>
        <v>49685</v>
      </c>
      <c r="AR1473" s="246">
        <f>_xll.qlIndexFixing($AT$1,AO1473,TRUE,_xll.ohTrigger(Trigger,Trigger1M))</f>
        <v>1.8614006879777989E-2</v>
      </c>
      <c r="AS1473" s="246">
        <f>IFERROR(_xll.qlIndexFixing($AT$2,AO1473,TRUE,_xll.ohTrigger(Trigger,Trigger1M)),#N/A)</f>
        <v>1.8447704608544058E-2</v>
      </c>
    </row>
    <row r="1474" spans="40:45" x14ac:dyDescent="0.2">
      <c r="AN1474" s="102" t="s">
        <v>83</v>
      </c>
      <c r="AO1474" s="101">
        <f>_xll.qlInterestRateIndexFixingDate($AT$2,AP1474,Trigger)</f>
        <v>49691</v>
      </c>
      <c r="AP1474" s="101">
        <f>_xll.qlCalendarAdvance(Calendar,AP1473,AN1474,"f",,Trigger)</f>
        <v>49691</v>
      </c>
      <c r="AQ1474" s="101">
        <f>_xll.qlInterestRateIndexMaturity($AT$2,AP1474,Trigger)</f>
        <v>49692</v>
      </c>
      <c r="AR1474" s="246">
        <f>_xll.qlIndexFixing($AT$1,AO1474,TRUE,_xll.ohTrigger(Trigger,Trigger1M))</f>
        <v>1.8601240106139727E-2</v>
      </c>
      <c r="AS1474" s="246">
        <f>IFERROR(_xll.qlIndexFixing($AT$2,AO1474,TRUE,_xll.ohTrigger(Trigger,Trigger1M)),#N/A)</f>
        <v>1.8434808174383477E-2</v>
      </c>
    </row>
    <row r="1475" spans="40:45" x14ac:dyDescent="0.2">
      <c r="AN1475" s="102" t="s">
        <v>83</v>
      </c>
      <c r="AO1475" s="101">
        <f>_xll.qlInterestRateIndexFixingDate($AT$2,AP1475,Trigger)</f>
        <v>49698</v>
      </c>
      <c r="AP1475" s="101">
        <f>_xll.qlCalendarAdvance(Calendar,AP1474,AN1475,"f",,Trigger)</f>
        <v>49698</v>
      </c>
      <c r="AQ1475" s="101">
        <f>_xll.qlInterestRateIndexMaturity($AT$2,AP1475,Trigger)</f>
        <v>49699</v>
      </c>
      <c r="AR1475" s="246">
        <f>_xll.qlIndexFixing($AT$1,AO1475,TRUE,_xll.ohTrigger(Trigger,Trigger1M))</f>
        <v>1.8588556232428388E-2</v>
      </c>
      <c r="AS1475" s="246">
        <f>IFERROR(_xll.qlIndexFixing($AT$2,AO1475,TRUE,_xll.ohTrigger(Trigger,Trigger1M)),#N/A)</f>
        <v>1.8422532639394973E-2</v>
      </c>
    </row>
    <row r="1476" spans="40:45" x14ac:dyDescent="0.2">
      <c r="AN1476" s="102" t="s">
        <v>83</v>
      </c>
      <c r="AO1476" s="101">
        <f>_xll.qlInterestRateIndexFixingDate($AT$2,AP1476,Trigger)</f>
        <v>49705</v>
      </c>
      <c r="AP1476" s="101">
        <f>_xll.qlCalendarAdvance(Calendar,AP1475,AN1476,"f",,Trigger)</f>
        <v>49705</v>
      </c>
      <c r="AQ1476" s="101">
        <f>_xll.qlInterestRateIndexMaturity($AT$2,AP1476,Trigger)</f>
        <v>49706</v>
      </c>
      <c r="AR1476" s="246">
        <f>_xll.qlIndexFixing($AT$1,AO1476,TRUE,_xll.ohTrigger(Trigger,Trigger1M))</f>
        <v>1.8575955258164356E-2</v>
      </c>
      <c r="AS1476" s="246">
        <f>IFERROR(_xll.qlIndexFixing($AT$2,AO1476,TRUE,_xll.ohTrigger(Trigger,Trigger1M)),#N/A)</f>
        <v>1.8410878003338738E-2</v>
      </c>
    </row>
    <row r="1477" spans="40:45" x14ac:dyDescent="0.2">
      <c r="AN1477" s="102" t="s">
        <v>83</v>
      </c>
      <c r="AO1477" s="101">
        <f>_xll.qlInterestRateIndexFixingDate($AT$2,AP1477,Trigger)</f>
        <v>49712</v>
      </c>
      <c r="AP1477" s="101">
        <f>_xll.qlCalendarAdvance(Calendar,AP1476,AN1477,"f",,Trigger)</f>
        <v>49712</v>
      </c>
      <c r="AQ1477" s="101">
        <f>_xll.qlInterestRateIndexMaturity($AT$2,AP1477,Trigger)</f>
        <v>49713</v>
      </c>
      <c r="AR1477" s="246">
        <f>_xll.qlIndexFixing($AT$1,AO1477,TRUE,_xll.ohTrigger(Trigger,Trigger1M))</f>
        <v>1.8563437183587439E-2</v>
      </c>
      <c r="AS1477" s="246">
        <f>IFERROR(_xll.qlIndexFixing($AT$2,AO1477,TRUE,_xll.ohTrigger(Trigger,Trigger1M)),#N/A)</f>
        <v>1.8399844266294707E-2</v>
      </c>
    </row>
    <row r="1478" spans="40:45" x14ac:dyDescent="0.2">
      <c r="AN1478" s="102" t="s">
        <v>83</v>
      </c>
      <c r="AO1478" s="101">
        <f>_xll.qlInterestRateIndexFixingDate($AT$2,AP1478,Trigger)</f>
        <v>49719</v>
      </c>
      <c r="AP1478" s="101">
        <f>_xll.qlCalendarAdvance(Calendar,AP1477,AN1478,"f",,Trigger)</f>
        <v>49719</v>
      </c>
      <c r="AQ1478" s="101">
        <f>_xll.qlInterestRateIndexMaturity($AT$2,AP1478,Trigger)</f>
        <v>49720</v>
      </c>
      <c r="AR1478" s="246">
        <f>_xll.qlIndexFixing($AT$1,AO1478,TRUE,_xll.ohTrigger(Trigger,Trigger1M))</f>
        <v>1.8551002008777573E-2</v>
      </c>
      <c r="AS1478" s="246">
        <f>IFERROR(_xll.qlIndexFixing($AT$2,AO1478,TRUE,_xll.ohTrigger(Trigger,Trigger1M)),#N/A)</f>
        <v>1.8389431428182945E-2</v>
      </c>
    </row>
    <row r="1479" spans="40:45" x14ac:dyDescent="0.2">
      <c r="AN1479" s="102" t="s">
        <v>83</v>
      </c>
      <c r="AO1479" s="101">
        <f>_xll.qlInterestRateIndexFixingDate($AT$2,AP1479,Trigger)</f>
        <v>49726</v>
      </c>
      <c r="AP1479" s="101">
        <f>_xll.qlCalendarAdvance(Calendar,AP1478,AN1479,"f",,Trigger)</f>
        <v>49726</v>
      </c>
      <c r="AQ1479" s="101">
        <f>_xll.qlInterestRateIndexMaturity($AT$2,AP1479,Trigger)</f>
        <v>49727</v>
      </c>
      <c r="AR1479" s="246">
        <f>_xll.qlIndexFixing($AT$1,AO1479,TRUE,_xll.ohTrigger(Trigger,Trigger1M))</f>
        <v>1.8538649733574886E-2</v>
      </c>
      <c r="AS1479" s="246">
        <f>IFERROR(_xll.qlIndexFixing($AT$2,AO1479,TRUE,_xll.ohTrigger(Trigger,Trigger1M)),#N/A)</f>
        <v>1.837963948884358E-2</v>
      </c>
    </row>
    <row r="1480" spans="40:45" x14ac:dyDescent="0.2">
      <c r="AN1480" s="102" t="s">
        <v>83</v>
      </c>
      <c r="AO1480" s="101">
        <f>_xll.qlInterestRateIndexFixingDate($AT$2,AP1480,Trigger)</f>
        <v>49733</v>
      </c>
      <c r="AP1480" s="101">
        <f>_xll.qlCalendarAdvance(Calendar,AP1479,AN1480,"f",,Trigger)</f>
        <v>49733</v>
      </c>
      <c r="AQ1480" s="101">
        <f>_xll.qlInterestRateIndexMaturity($AT$2,AP1480,Trigger)</f>
        <v>49734</v>
      </c>
      <c r="AR1480" s="246">
        <f>_xll.qlIndexFixing($AT$1,AO1480,TRUE,_xll.ohTrigger(Trigger,Trigger1M))</f>
        <v>1.8526380357979377E-2</v>
      </c>
      <c r="AS1480" s="246">
        <f>IFERROR(_xll.qlIndexFixing($AT$2,AO1480,TRUE,_xll.ohTrigger(Trigger,Trigger1M)),#N/A)</f>
        <v>1.8370468448356547E-2</v>
      </c>
    </row>
    <row r="1481" spans="40:45" x14ac:dyDescent="0.2">
      <c r="AN1481" s="102" t="s">
        <v>83</v>
      </c>
      <c r="AO1481" s="101">
        <f>_xll.qlInterestRateIndexFixingDate($AT$2,AP1481,Trigger)</f>
        <v>49740</v>
      </c>
      <c r="AP1481" s="101">
        <f>_xll.qlCalendarAdvance(Calendar,AP1480,AN1481,"f",,Trigger)</f>
        <v>49740</v>
      </c>
      <c r="AQ1481" s="101">
        <f>_xll.qlInterestRateIndexMaturity($AT$2,AP1481,Trigger)</f>
        <v>49741</v>
      </c>
      <c r="AR1481" s="246">
        <f>_xll.qlIndexFixing($AT$1,AO1481,TRUE,_xll.ohTrigger(Trigger,Trigger1M))</f>
        <v>1.851419388215092E-2</v>
      </c>
      <c r="AS1481" s="246">
        <f>IFERROR(_xll.qlIndexFixing($AT$2,AO1481,TRUE,_xll.ohTrigger(Trigger,Trigger1M)),#N/A)</f>
        <v>1.8361918306482039E-2</v>
      </c>
    </row>
    <row r="1482" spans="40:45" x14ac:dyDescent="0.2">
      <c r="AN1482" s="102" t="s">
        <v>83</v>
      </c>
      <c r="AO1482" s="101">
        <f>_xll.qlInterestRateIndexFixingDate($AT$2,AP1482,Trigger)</f>
        <v>49747</v>
      </c>
      <c r="AP1482" s="101">
        <f>_xll.qlCalendarAdvance(Calendar,AP1481,AN1482,"f",,Trigger)</f>
        <v>49747</v>
      </c>
      <c r="AQ1482" s="101">
        <f>_xll.qlInterestRateIndexMaturity($AT$2,AP1482,Trigger)</f>
        <v>49748</v>
      </c>
      <c r="AR1482" s="246">
        <f>_xll.qlIndexFixing($AT$1,AO1482,TRUE,_xll.ohTrigger(Trigger,Trigger1M))</f>
        <v>1.8502090305849705E-2</v>
      </c>
      <c r="AS1482" s="246">
        <f>IFERROR(_xll.qlIndexFixing($AT$2,AO1482,TRUE,_xll.ohTrigger(Trigger,Trigger1M)),#N/A)</f>
        <v>1.8353989063459863E-2</v>
      </c>
    </row>
    <row r="1483" spans="40:45" x14ac:dyDescent="0.2">
      <c r="AN1483" s="102" t="s">
        <v>83</v>
      </c>
      <c r="AO1483" s="101">
        <f>_xll.qlInterestRateIndexFixingDate($AT$2,AP1483,Trigger)</f>
        <v>49754</v>
      </c>
      <c r="AP1483" s="101">
        <f>_xll.qlCalendarAdvance(Calendar,AP1482,AN1483,"f",,Trigger)</f>
        <v>49754</v>
      </c>
      <c r="AQ1483" s="101">
        <f>_xll.qlInterestRateIndexMaturity($AT$2,AP1483,Trigger)</f>
        <v>49755</v>
      </c>
      <c r="AR1483" s="246">
        <f>_xll.qlIndexFixing($AT$1,AO1483,TRUE,_xll.ohTrigger(Trigger,Trigger1M))</f>
        <v>1.8490069629235606E-2</v>
      </c>
      <c r="AS1483" s="246">
        <f>IFERROR(_xll.qlIndexFixing($AT$2,AO1483,TRUE,_xll.ohTrigger(Trigger,Trigger1M)),#N/A)</f>
        <v>1.8346680719050212E-2</v>
      </c>
    </row>
    <row r="1484" spans="40:45" x14ac:dyDescent="0.2">
      <c r="AN1484" s="102" t="s">
        <v>83</v>
      </c>
      <c r="AO1484" s="101">
        <f>_xll.qlInterestRateIndexFixingDate($AT$2,AP1484,Trigger)</f>
        <v>49761</v>
      </c>
      <c r="AP1484" s="101">
        <f>_xll.qlCalendarAdvance(Calendar,AP1483,AN1484,"f",,Trigger)</f>
        <v>49761</v>
      </c>
      <c r="AQ1484" s="101">
        <f>_xll.qlInterestRateIndexMaturity($AT$2,AP1484,Trigger)</f>
        <v>49762</v>
      </c>
      <c r="AR1484" s="246">
        <f>_xll.qlIndexFixing($AT$1,AO1484,TRUE,_xll.ohTrigger(Trigger,Trigger1M))</f>
        <v>1.8478131852228685E-2</v>
      </c>
      <c r="AS1484" s="246">
        <f>IFERROR(_xll.qlIndexFixing($AT$2,AO1484,TRUE,_xll.ohTrigger(Trigger,Trigger1M)),#N/A)</f>
        <v>1.8339993273333022E-2</v>
      </c>
    </row>
    <row r="1485" spans="40:45" x14ac:dyDescent="0.2">
      <c r="AN1485" s="102" t="s">
        <v>83</v>
      </c>
      <c r="AO1485" s="101">
        <f>_xll.qlInterestRateIndexFixingDate($AT$2,AP1485,Trigger)</f>
        <v>49768</v>
      </c>
      <c r="AP1485" s="101">
        <f>_xll.qlCalendarAdvance(Calendar,AP1484,AN1485,"f",,Trigger)</f>
        <v>49768</v>
      </c>
      <c r="AQ1485" s="101">
        <f>_xll.qlInterestRateIndexMaturity($AT$2,AP1485,Trigger)</f>
        <v>49769</v>
      </c>
      <c r="AR1485" s="246">
        <f>_xll.qlIndexFixing($AT$1,AO1485,TRUE,_xll.ohTrigger(Trigger,Trigger1M))</f>
        <v>1.8466276974749007E-2</v>
      </c>
      <c r="AS1485" s="246">
        <f>IFERROR(_xll.qlIndexFixing($AT$2,AO1485,TRUE,_xll.ohTrigger(Trigger,Trigger1M)),#N/A)</f>
        <v>1.833392672614842E-2</v>
      </c>
    </row>
    <row r="1486" spans="40:45" x14ac:dyDescent="0.2">
      <c r="AN1486" s="102" t="s">
        <v>83</v>
      </c>
      <c r="AO1486" s="101">
        <f>_xll.qlInterestRateIndexFixingDate($AT$2,AP1486,Trigger)</f>
        <v>49775</v>
      </c>
      <c r="AP1486" s="101">
        <f>_xll.qlCalendarAdvance(Calendar,AP1485,AN1486,"f",,Trigger)</f>
        <v>49775</v>
      </c>
      <c r="AQ1486" s="101">
        <f>_xll.qlInterestRateIndexMaturity($AT$2,AP1486,Trigger)</f>
        <v>49780</v>
      </c>
      <c r="AR1486" s="246">
        <f>_xll.qlIndexFixing($AT$1,AO1486,TRUE,_xll.ohTrigger(Trigger,Trigger1M))</f>
        <v>1.8453049952487532E-2</v>
      </c>
      <c r="AS1486" s="246">
        <f>IFERROR(_xll.qlIndexFixing($AT$2,AO1486,TRUE,_xll.ohTrigger(Trigger,Trigger1M)),#N/A)</f>
        <v>1.8328917991473404E-2</v>
      </c>
    </row>
    <row r="1487" spans="40:45" x14ac:dyDescent="0.2">
      <c r="AN1487" s="102" t="s">
        <v>83</v>
      </c>
      <c r="AO1487" s="101">
        <f>_xll.qlInterestRateIndexFixingDate($AT$2,AP1487,Trigger)</f>
        <v>49782</v>
      </c>
      <c r="AP1487" s="101">
        <f>_xll.qlCalendarAdvance(Calendar,AP1486,AN1487,"f",,Trigger)</f>
        <v>49782</v>
      </c>
      <c r="AQ1487" s="101">
        <f>_xll.qlInterestRateIndexMaturity($AT$2,AP1487,Trigger)</f>
        <v>49783</v>
      </c>
      <c r="AR1487" s="246">
        <f>_xll.qlIndexFixing($AT$1,AO1487,TRUE,_xll.ohTrigger(Trigger,Trigger1M))</f>
        <v>1.8442815918771061E-2</v>
      </c>
      <c r="AS1487" s="246">
        <f>IFERROR(_xll.qlIndexFixing($AT$2,AO1487,TRUE,_xll.ohTrigger(Trigger,Trigger1M)),#N/A)</f>
        <v>1.832365632737698E-2</v>
      </c>
    </row>
    <row r="1488" spans="40:45" x14ac:dyDescent="0.2">
      <c r="AN1488" s="102" t="s">
        <v>83</v>
      </c>
      <c r="AO1488" s="101">
        <f>_xll.qlInterestRateIndexFixingDate($AT$2,AP1488,Trigger)</f>
        <v>49789</v>
      </c>
      <c r="AP1488" s="101">
        <f>_xll.qlCalendarAdvance(Calendar,AP1487,AN1488,"f",,Trigger)</f>
        <v>49789</v>
      </c>
      <c r="AQ1488" s="101">
        <f>_xll.qlInterestRateIndexMaturity($AT$2,AP1488,Trigger)</f>
        <v>49790</v>
      </c>
      <c r="AR1488" s="246">
        <f>_xll.qlIndexFixing($AT$1,AO1488,TRUE,_xll.ohTrigger(Trigger,Trigger1M))</f>
        <v>1.8431209740112919E-2</v>
      </c>
      <c r="AS1488" s="246">
        <f>IFERROR(_xll.qlIndexFixing($AT$2,AO1488,TRUE,_xll.ohTrigger(Trigger,Trigger1M)),#N/A)</f>
        <v>1.8319452475790143E-2</v>
      </c>
    </row>
    <row r="1489" spans="40:45" x14ac:dyDescent="0.2">
      <c r="AN1489" s="102" t="s">
        <v>83</v>
      </c>
      <c r="AO1489" s="101">
        <f>_xll.qlInterestRateIndexFixingDate($AT$2,AP1489,Trigger)</f>
        <v>49797</v>
      </c>
      <c r="AP1489" s="101">
        <f>_xll.qlCalendarAdvance(Calendar,AP1488,AN1489,"f",,Trigger)</f>
        <v>49797</v>
      </c>
      <c r="AQ1489" s="101">
        <f>_xll.qlInterestRateIndexMaturity($AT$2,AP1489,Trigger)</f>
        <v>49800</v>
      </c>
      <c r="AR1489" s="246">
        <f>_xll.qlIndexFixing($AT$1,AO1489,TRUE,_xll.ohTrigger(Trigger,Trigger1M))</f>
        <v>1.841735202473771E-2</v>
      </c>
      <c r="AS1489" s="246">
        <f>IFERROR(_xll.qlIndexFixing($AT$2,AO1489,TRUE,_xll.ohTrigger(Trigger,Trigger1M)),#N/A)</f>
        <v>1.8315895875922195E-2</v>
      </c>
    </row>
    <row r="1490" spans="40:45" x14ac:dyDescent="0.2">
      <c r="AN1490" s="102" t="s">
        <v>83</v>
      </c>
      <c r="AO1490" s="101">
        <f>_xll.qlInterestRateIndexFixingDate($AT$2,AP1490,Trigger)</f>
        <v>49804</v>
      </c>
      <c r="AP1490" s="101">
        <f>_xll.qlCalendarAdvance(Calendar,AP1489,AN1490,"f",,Trigger)</f>
        <v>49804</v>
      </c>
      <c r="AQ1490" s="101">
        <f>_xll.qlInterestRateIndexMaturity($AT$2,AP1490,Trigger)</f>
        <v>49807</v>
      </c>
      <c r="AR1490" s="246">
        <f>_xll.qlIndexFixing($AT$1,AO1490,TRUE,_xll.ohTrigger(Trigger,Trigger1M))</f>
        <v>1.8405934163094884E-2</v>
      </c>
      <c r="AS1490" s="246">
        <f>IFERROR(_xll.qlIndexFixing($AT$2,AO1490,TRUE,_xll.ohTrigger(Trigger,Trigger1M)),#N/A)</f>
        <v>1.8313110937508981E-2</v>
      </c>
    </row>
    <row r="1491" spans="40:45" x14ac:dyDescent="0.2">
      <c r="AN1491" s="102" t="s">
        <v>83</v>
      </c>
      <c r="AO1491" s="101">
        <f>_xll.qlInterestRateIndexFixingDate($AT$2,AP1491,Trigger)</f>
        <v>49811</v>
      </c>
      <c r="AP1491" s="101">
        <f>_xll.qlCalendarAdvance(Calendar,AP1490,AN1491,"f",,Trigger)</f>
        <v>49811</v>
      </c>
      <c r="AQ1491" s="101">
        <f>_xll.qlInterestRateIndexMaturity($AT$2,AP1491,Trigger)</f>
        <v>49814</v>
      </c>
      <c r="AR1491" s="246">
        <f>_xll.qlIndexFixing($AT$1,AO1491,TRUE,_xll.ohTrigger(Trigger,Trigger1M))</f>
        <v>1.8394599210198592E-2</v>
      </c>
      <c r="AS1491" s="246">
        <f>IFERROR(_xll.qlIndexFixing($AT$2,AO1491,TRUE,_xll.ohTrigger(Trigger,Trigger1M)),#N/A)</f>
        <v>1.8310946960777841E-2</v>
      </c>
    </row>
    <row r="1492" spans="40:45" x14ac:dyDescent="0.2">
      <c r="AN1492" s="102" t="s">
        <v>83</v>
      </c>
      <c r="AO1492" s="101">
        <f>_xll.qlInterestRateIndexFixingDate($AT$2,AP1492,Trigger)</f>
        <v>49818</v>
      </c>
      <c r="AP1492" s="101">
        <f>_xll.qlCalendarAdvance(Calendar,AP1491,AN1492,"f",,Trigger)</f>
        <v>49818</v>
      </c>
      <c r="AQ1492" s="101">
        <f>_xll.qlInterestRateIndexMaturity($AT$2,AP1492,Trigger)</f>
        <v>49821</v>
      </c>
      <c r="AR1492" s="246">
        <f>_xll.qlIndexFixing($AT$1,AO1492,TRUE,_xll.ohTrigger(Trigger,Trigger1M))</f>
        <v>1.838334716602219E-2</v>
      </c>
      <c r="AS1492" s="246">
        <f>IFERROR(_xll.qlIndexFixing($AT$2,AO1492,TRUE,_xll.ohTrigger(Trigger,Trigger1M)),#N/A)</f>
        <v>1.8309403945648839E-2</v>
      </c>
    </row>
    <row r="1493" spans="40:45" x14ac:dyDescent="0.2">
      <c r="AN1493" s="102" t="s">
        <v>83</v>
      </c>
      <c r="AO1493" s="101">
        <f>_xll.qlInterestRateIndexFixingDate($AT$2,AP1493,Trigger)</f>
        <v>49825</v>
      </c>
      <c r="AP1493" s="101">
        <f>_xll.qlCalendarAdvance(Calendar,AP1492,AN1493,"f",,Trigger)</f>
        <v>49825</v>
      </c>
      <c r="AQ1493" s="101">
        <f>_xll.qlInterestRateIndexMaturity($AT$2,AP1493,Trigger)</f>
        <v>49828</v>
      </c>
      <c r="AR1493" s="246">
        <f>_xll.qlIndexFixing($AT$1,AO1493,TRUE,_xll.ohTrigger(Trigger,Trigger1M))</f>
        <v>1.8372178030539033E-2</v>
      </c>
      <c r="AS1493" s="246">
        <f>IFERROR(_xll.qlIndexFixing($AT$2,AO1493,TRUE,_xll.ohTrigger(Trigger,Trigger1M)),#N/A)</f>
        <v>1.830848189209533E-2</v>
      </c>
    </row>
    <row r="1494" spans="40:45" x14ac:dyDescent="0.2">
      <c r="AN1494" s="102" t="s">
        <v>83</v>
      </c>
      <c r="AO1494" s="101">
        <f>_xll.qlInterestRateIndexFixingDate($AT$2,AP1494,Trigger)</f>
        <v>49832</v>
      </c>
      <c r="AP1494" s="101">
        <f>_xll.qlCalendarAdvance(Calendar,AP1493,AN1494,"f",,Trigger)</f>
        <v>49832</v>
      </c>
      <c r="AQ1494" s="101">
        <f>_xll.qlInterestRateIndexMaturity($AT$2,AP1494,Trigger)</f>
        <v>49835</v>
      </c>
      <c r="AR1494" s="246">
        <f>_xll.qlIndexFixing($AT$1,AO1494,TRUE,_xll.ohTrigger(Trigger,Trigger1M))</f>
        <v>1.836109180380241E-2</v>
      </c>
      <c r="AS1494" s="246">
        <f>IFERROR(_xll.qlIndexFixing($AT$2,AO1494,TRUE,_xll.ohTrigger(Trigger,Trigger1M)),#N/A)</f>
        <v>1.8308180800117313E-2</v>
      </c>
    </row>
    <row r="1495" spans="40:45" x14ac:dyDescent="0.2">
      <c r="AN1495" s="102" t="s">
        <v>83</v>
      </c>
      <c r="AO1495" s="101">
        <f>_xll.qlInterestRateIndexFixingDate($AT$2,AP1495,Trigger)</f>
        <v>49839</v>
      </c>
      <c r="AP1495" s="101">
        <f>_xll.qlCalendarAdvance(Calendar,AP1494,AN1495,"f",,Trigger)</f>
        <v>49839</v>
      </c>
      <c r="AQ1495" s="101">
        <f>_xll.qlInterestRateIndexMaturity($AT$2,AP1495,Trigger)</f>
        <v>49842</v>
      </c>
      <c r="AR1495" s="246">
        <f>_xll.qlIndexFixing($AT$1,AO1495,TRUE,_xll.ohTrigger(Trigger,Trigger1M))</f>
        <v>1.8350088485679095E-2</v>
      </c>
      <c r="AS1495" s="246">
        <f>IFERROR(_xll.qlIndexFixing($AT$2,AO1495,TRUE,_xll.ohTrigger(Trigger,Trigger1M)),#N/A)</f>
        <v>1.8308500669714789E-2</v>
      </c>
    </row>
    <row r="1496" spans="40:45" x14ac:dyDescent="0.2">
      <c r="AN1496" s="102" t="s">
        <v>83</v>
      </c>
      <c r="AO1496" s="101">
        <f>_xll.qlInterestRateIndexFixingDate($AT$2,AP1496,Trigger)</f>
        <v>49846</v>
      </c>
      <c r="AP1496" s="101">
        <f>_xll.qlCalendarAdvance(Calendar,AP1495,AN1496,"f",,Trigger)</f>
        <v>49846</v>
      </c>
      <c r="AQ1496" s="101">
        <f>_xll.qlInterestRateIndexMaturity($AT$2,AP1496,Trigger)</f>
        <v>49849</v>
      </c>
      <c r="AR1496" s="246">
        <f>_xll.qlIndexFixing($AT$1,AO1496,TRUE,_xll.ohTrigger(Trigger,Trigger1M))</f>
        <v>1.8339168076222379E-2</v>
      </c>
      <c r="AS1496" s="246">
        <f>IFERROR(_xll.qlIndexFixing($AT$2,AO1496,TRUE,_xll.ohTrigger(Trigger,Trigger1M)),#N/A)</f>
        <v>1.8309441500914403E-2</v>
      </c>
    </row>
    <row r="1497" spans="40:45" x14ac:dyDescent="0.2">
      <c r="AN1497" s="102" t="s">
        <v>83</v>
      </c>
      <c r="AO1497" s="101">
        <f>_xll.qlInterestRateIndexFixingDate($AT$2,AP1497,Trigger)</f>
        <v>49853</v>
      </c>
      <c r="AP1497" s="101">
        <f>_xll.qlCalendarAdvance(Calendar,AP1496,AN1497,"f",,Trigger)</f>
        <v>49853</v>
      </c>
      <c r="AQ1497" s="101">
        <f>_xll.qlInterestRateIndexMaturity($AT$2,AP1497,Trigger)</f>
        <v>49856</v>
      </c>
      <c r="AR1497" s="246">
        <f>_xll.qlIndexFixing($AT$1,AO1497,TRUE,_xll.ohTrigger(Trigger,Trigger1M))</f>
        <v>1.8328330575352325E-2</v>
      </c>
      <c r="AS1497" s="246">
        <f>IFERROR(_xll.qlIndexFixing($AT$2,AO1497,TRUE,_xll.ohTrigger(Trigger,Trigger1M)),#N/A)</f>
        <v>1.831100329368951E-2</v>
      </c>
    </row>
    <row r="1498" spans="40:45" x14ac:dyDescent="0.2">
      <c r="AN1498" s="102" t="s">
        <v>83</v>
      </c>
      <c r="AO1498" s="101">
        <f>_xll.qlInterestRateIndexFixingDate($AT$2,AP1498,Trigger)</f>
        <v>49860</v>
      </c>
      <c r="AP1498" s="101">
        <f>_xll.qlCalendarAdvance(Calendar,AP1497,AN1498,"f",,Trigger)</f>
        <v>49860</v>
      </c>
      <c r="AQ1498" s="101">
        <f>_xll.qlInterestRateIndexMaturity($AT$2,AP1498,Trigger)</f>
        <v>49863</v>
      </c>
      <c r="AR1498" s="246">
        <f>_xll.qlIndexFixing($AT$1,AO1498,TRUE,_xll.ohTrigger(Trigger,Trigger1M))</f>
        <v>1.8317575983068934E-2</v>
      </c>
      <c r="AS1498" s="246">
        <f>IFERROR(_xll.qlIndexFixing($AT$2,AO1498,TRUE,_xll.ohTrigger(Trigger,Trigger1M)),#N/A)</f>
        <v>1.8313186048066754E-2</v>
      </c>
    </row>
    <row r="1499" spans="40:45" x14ac:dyDescent="0.2">
      <c r="AN1499" s="102" t="s">
        <v>83</v>
      </c>
      <c r="AO1499" s="101">
        <f>_xll.qlInterestRateIndexFixingDate($AT$2,AP1499,Trigger)</f>
        <v>49867</v>
      </c>
      <c r="AP1499" s="101">
        <f>_xll.qlCalendarAdvance(Calendar,AP1498,AN1499,"f",,Trigger)</f>
        <v>49867</v>
      </c>
      <c r="AQ1499" s="101">
        <f>_xll.qlInterestRateIndexMaturity($AT$2,AP1499,Trigger)</f>
        <v>49870</v>
      </c>
      <c r="AR1499" s="246">
        <f>_xll.qlIndexFixing($AT$1,AO1499,TRUE,_xll.ohTrigger(Trigger,Trigger1M))</f>
        <v>1.8306904299372206E-2</v>
      </c>
      <c r="AS1499" s="246">
        <f>IFERROR(_xll.qlIndexFixing($AT$2,AO1499,TRUE,_xll.ohTrigger(Trigger,Trigger1M)),#N/A)</f>
        <v>1.8315989764099427E-2</v>
      </c>
    </row>
    <row r="1500" spans="40:45" x14ac:dyDescent="0.2">
      <c r="AN1500" s="102" t="s">
        <v>83</v>
      </c>
      <c r="AO1500" s="101">
        <f>_xll.qlInterestRateIndexFixingDate($AT$2,AP1500,Trigger)</f>
        <v>49874</v>
      </c>
      <c r="AP1500" s="101">
        <f>_xll.qlCalendarAdvance(Calendar,AP1499,AN1500,"f",,Trigger)</f>
        <v>49874</v>
      </c>
      <c r="AQ1500" s="101">
        <f>_xll.qlInterestRateIndexMaturity($AT$2,AP1500,Trigger)</f>
        <v>49877</v>
      </c>
      <c r="AR1500" s="246">
        <f>_xll.qlIndexFixing($AT$1,AO1500,TRUE,_xll.ohTrigger(Trigger,Trigger1M))</f>
        <v>1.8296315524235496E-2</v>
      </c>
      <c r="AS1500" s="246">
        <f>IFERROR(_xll.qlIndexFixing($AT$2,AO1500,TRUE,_xll.ohTrigger(Trigger,Trigger1M)),#N/A)</f>
        <v>1.831941444184082E-2</v>
      </c>
    </row>
    <row r="1501" spans="40:45" x14ac:dyDescent="0.2">
      <c r="AN1501" s="102" t="s">
        <v>83</v>
      </c>
      <c r="AO1501" s="101">
        <f>_xll.qlInterestRateIndexFixingDate($AT$2,AP1501,Trigger)</f>
        <v>49881</v>
      </c>
      <c r="AP1501" s="101">
        <f>_xll.qlCalendarAdvance(Calendar,AP1500,AN1501,"f",,Trigger)</f>
        <v>49881</v>
      </c>
      <c r="AQ1501" s="101">
        <f>_xll.qlInterestRateIndexMaturity($AT$2,AP1501,Trigger)</f>
        <v>49884</v>
      </c>
      <c r="AR1501" s="246">
        <f>_xll.qlIndexFixing($AT$1,AO1501,TRUE,_xll.ohTrigger(Trigger,Trigger1M))</f>
        <v>1.8284881553505272E-2</v>
      </c>
      <c r="AS1501" s="246">
        <f>IFERROR(_xll.qlIndexFixing($AT$2,AO1501,TRUE,_xll.ohTrigger(Trigger,Trigger1M)),#N/A)</f>
        <v>1.8324599297505628E-2</v>
      </c>
    </row>
    <row r="1502" spans="40:45" x14ac:dyDescent="0.2">
      <c r="AN1502" s="102" t="s">
        <v>83</v>
      </c>
      <c r="AO1502" s="101">
        <f>_xll.qlInterestRateIndexFixingDate($AT$2,AP1502,Trigger)</f>
        <v>49888</v>
      </c>
      <c r="AP1502" s="101">
        <f>_xll.qlCalendarAdvance(Calendar,AP1501,AN1502,"f",,Trigger)</f>
        <v>49888</v>
      </c>
      <c r="AQ1502" s="101">
        <f>_xll.qlInterestRateIndexMaturity($AT$2,AP1502,Trigger)</f>
        <v>49891</v>
      </c>
      <c r="AR1502" s="246">
        <f>_xll.qlIndexFixing($AT$1,AO1502,TRUE,_xll.ohTrigger(Trigger,Trigger1M))</f>
        <v>1.8271862776542136E-2</v>
      </c>
      <c r="AS1502" s="246">
        <f>IFERROR(_xll.qlIndexFixing($AT$2,AO1502,TRUE,_xll.ohTrigger(Trigger,Trigger1M)),#N/A)</f>
        <v>1.8331511050009297E-2</v>
      </c>
    </row>
    <row r="1503" spans="40:45" x14ac:dyDescent="0.2">
      <c r="AN1503" s="102" t="s">
        <v>83</v>
      </c>
      <c r="AO1503" s="101">
        <f>_xll.qlInterestRateIndexFixingDate($AT$2,AP1503,Trigger)</f>
        <v>49895</v>
      </c>
      <c r="AP1503" s="101">
        <f>_xll.qlCalendarAdvance(Calendar,AP1502,AN1503,"f",,Trigger)</f>
        <v>49895</v>
      </c>
      <c r="AQ1503" s="101">
        <f>_xll.qlInterestRateIndexMaturity($AT$2,AP1503,Trigger)</f>
        <v>49898</v>
      </c>
      <c r="AR1503" s="246">
        <f>_xll.qlIndexFixing($AT$1,AO1503,TRUE,_xll.ohTrigger(Trigger,Trigger1M))</f>
        <v>1.8258931279548918E-2</v>
      </c>
      <c r="AS1503" s="246">
        <f>IFERROR(_xll.qlIndexFixing($AT$2,AO1503,TRUE,_xll.ohTrigger(Trigger,Trigger1M)),#N/A)</f>
        <v>1.8337606247289528E-2</v>
      </c>
    </row>
    <row r="1504" spans="40:45" x14ac:dyDescent="0.2">
      <c r="AN1504" s="102" t="s">
        <v>83</v>
      </c>
      <c r="AO1504" s="101">
        <f>_xll.qlInterestRateIndexFixingDate($AT$2,AP1504,Trigger)</f>
        <v>49902</v>
      </c>
      <c r="AP1504" s="101">
        <f>_xll.qlCalendarAdvance(Calendar,AP1503,AN1504,"f",,Trigger)</f>
        <v>49902</v>
      </c>
      <c r="AQ1504" s="101">
        <f>_xll.qlInterestRateIndexMaturity($AT$2,AP1504,Trigger)</f>
        <v>49905</v>
      </c>
      <c r="AR1504" s="246">
        <f>_xll.qlIndexFixing($AT$1,AO1504,TRUE,_xll.ohTrigger(Trigger,Trigger1M))</f>
        <v>1.8246087062525618E-2</v>
      </c>
      <c r="AS1504" s="246">
        <f>IFERROR(_xll.qlIndexFixing($AT$2,AO1504,TRUE,_xll.ohTrigger(Trigger,Trigger1M)),#N/A)</f>
        <v>1.8342884889106514E-2</v>
      </c>
    </row>
    <row r="1505" spans="40:45" x14ac:dyDescent="0.2">
      <c r="AN1505" s="102" t="s">
        <v>83</v>
      </c>
      <c r="AO1505" s="101">
        <f>_xll.qlInterestRateIndexFixingDate($AT$2,AP1505,Trigger)</f>
        <v>49909</v>
      </c>
      <c r="AP1505" s="101">
        <f>_xll.qlCalendarAdvance(Calendar,AP1504,AN1505,"f",,Trigger)</f>
        <v>49909</v>
      </c>
      <c r="AQ1505" s="101">
        <f>_xll.qlInterestRateIndexMaturity($AT$2,AP1505,Trigger)</f>
        <v>49912</v>
      </c>
      <c r="AR1505" s="246">
        <f>_xll.qlIndexFixing($AT$1,AO1505,TRUE,_xll.ohTrigger(Trigger,Trigger1M))</f>
        <v>1.82333301253923E-2</v>
      </c>
      <c r="AS1505" s="246">
        <f>IFERROR(_xll.qlIndexFixing($AT$2,AO1505,TRUE,_xll.ohTrigger(Trigger,Trigger1M)),#N/A)</f>
        <v>1.8347346975406964E-2</v>
      </c>
    </row>
    <row r="1506" spans="40:45" x14ac:dyDescent="0.2">
      <c r="AN1506" s="102" t="s">
        <v>83</v>
      </c>
      <c r="AO1506" s="101">
        <f>_xll.qlInterestRateIndexFixingDate($AT$2,AP1506,Trigger)</f>
        <v>49916</v>
      </c>
      <c r="AP1506" s="101">
        <f>_xll.qlCalendarAdvance(Calendar,AP1505,AN1506,"f",,Trigger)</f>
        <v>49916</v>
      </c>
      <c r="AQ1506" s="101">
        <f>_xll.qlInterestRateIndexMaturity($AT$2,AP1506,Trigger)</f>
        <v>49919</v>
      </c>
      <c r="AR1506" s="246">
        <f>_xll.qlIndexFixing($AT$1,AO1506,TRUE,_xll.ohTrigger(Trigger,Trigger1M))</f>
        <v>1.8220660468122318E-2</v>
      </c>
      <c r="AS1506" s="246">
        <f>IFERROR(_xll.qlIndexFixing($AT$2,AO1506,TRUE,_xll.ohTrigger(Trigger,Trigger1M)),#N/A)</f>
        <v>1.8350992506084296E-2</v>
      </c>
    </row>
    <row r="1507" spans="40:45" x14ac:dyDescent="0.2">
      <c r="AN1507" s="102" t="s">
        <v>83</v>
      </c>
      <c r="AO1507" s="101">
        <f>_xll.qlInterestRateIndexFixingDate($AT$2,AP1507,Trigger)</f>
        <v>49923</v>
      </c>
      <c r="AP1507" s="101">
        <f>_xll.qlCalendarAdvance(Calendar,AP1506,AN1507,"f",,Trigger)</f>
        <v>49923</v>
      </c>
      <c r="AQ1507" s="101">
        <f>_xll.qlInterestRateIndexMaturity($AT$2,AP1507,Trigger)</f>
        <v>49926</v>
      </c>
      <c r="AR1507" s="246">
        <f>_xll.qlIndexFixing($AT$1,AO1507,TRUE,_xll.ohTrigger(Trigger,Trigger1M))</f>
        <v>1.8208078090742319E-2</v>
      </c>
      <c r="AS1507" s="246">
        <f>IFERROR(_xll.qlIndexFixing($AT$2,AO1507,TRUE,_xll.ohTrigger(Trigger,Trigger1M)),#N/A)</f>
        <v>1.835382148108522E-2</v>
      </c>
    </row>
    <row r="1508" spans="40:45" x14ac:dyDescent="0.2">
      <c r="AN1508" s="102" t="s">
        <v>83</v>
      </c>
      <c r="AO1508" s="101">
        <f>_xll.qlInterestRateIndexFixingDate($AT$2,AP1508,Trigger)</f>
        <v>49930</v>
      </c>
      <c r="AP1508" s="101">
        <f>_xll.qlCalendarAdvance(Calendar,AP1507,AN1508,"f",,Trigger)</f>
        <v>49930</v>
      </c>
      <c r="AQ1508" s="101">
        <f>_xll.qlInterestRateIndexMaturity($AT$2,AP1508,Trigger)</f>
        <v>49933</v>
      </c>
      <c r="AR1508" s="246">
        <f>_xll.qlIndexFixing($AT$1,AO1508,TRUE,_xll.ohTrigger(Trigger,Trigger1M))</f>
        <v>1.8195582993172366E-2</v>
      </c>
      <c r="AS1508" s="246">
        <f>IFERROR(_xll.qlIndexFixing($AT$2,AO1508,TRUE,_xll.ohTrigger(Trigger,Trigger1M)),#N/A)</f>
        <v>1.8355833900356444E-2</v>
      </c>
    </row>
    <row r="1509" spans="40:45" x14ac:dyDescent="0.2">
      <c r="AN1509" s="102" t="s">
        <v>83</v>
      </c>
      <c r="AO1509" s="101">
        <f>_xll.qlInterestRateIndexFixingDate($AT$2,AP1509,Trigger)</f>
        <v>49937</v>
      </c>
      <c r="AP1509" s="101">
        <f>_xll.qlCalendarAdvance(Calendar,AP1508,AN1509,"f",,Trigger)</f>
        <v>49937</v>
      </c>
      <c r="AQ1509" s="101">
        <f>_xll.qlInterestRateIndexMaturity($AT$2,AP1509,Trigger)</f>
        <v>49940</v>
      </c>
      <c r="AR1509" s="246">
        <f>_xll.qlIndexFixing($AT$1,AO1509,TRUE,_xll.ohTrigger(Trigger,Trigger1M))</f>
        <v>1.8183175175385813E-2</v>
      </c>
      <c r="AS1509" s="246">
        <f>IFERROR(_xll.qlIndexFixing($AT$2,AO1509,TRUE,_xll.ohTrigger(Trigger,Trigger1M)),#N/A)</f>
        <v>1.8357029763818034E-2</v>
      </c>
    </row>
    <row r="1510" spans="40:45" x14ac:dyDescent="0.2">
      <c r="AN1510" s="102" t="s">
        <v>83</v>
      </c>
      <c r="AO1510" s="101">
        <f>_xll.qlInterestRateIndexFixingDate($AT$2,AP1510,Trigger)</f>
        <v>49944</v>
      </c>
      <c r="AP1510" s="101">
        <f>_xll.qlCalendarAdvance(Calendar,AP1509,AN1510,"f",,Trigger)</f>
        <v>49944</v>
      </c>
      <c r="AQ1510" s="101">
        <f>_xll.qlInterestRateIndexMaturity($AT$2,AP1510,Trigger)</f>
        <v>49947</v>
      </c>
      <c r="AR1510" s="246">
        <f>_xll.qlIndexFixing($AT$1,AO1510,TRUE,_xll.ohTrigger(Trigger,Trigger1M))</f>
        <v>1.8170854637382661E-2</v>
      </c>
      <c r="AS1510" s="246">
        <f>IFERROR(_xll.qlIndexFixing($AT$2,AO1510,TRUE,_xll.ohTrigger(Trigger,Trigger1M)),#N/A)</f>
        <v>1.8357409071443342E-2</v>
      </c>
    </row>
    <row r="1511" spans="40:45" x14ac:dyDescent="0.2">
      <c r="AN1511" s="102" t="s">
        <v>83</v>
      </c>
      <c r="AO1511" s="101">
        <f>_xll.qlInterestRateIndexFixingDate($AT$2,AP1511,Trigger)</f>
        <v>49951</v>
      </c>
      <c r="AP1511" s="101">
        <f>_xll.qlCalendarAdvance(Calendar,AP1510,AN1511,"f",,Trigger)</f>
        <v>49951</v>
      </c>
      <c r="AQ1511" s="101">
        <f>_xll.qlInterestRateIndexMaturity($AT$2,AP1511,Trigger)</f>
        <v>49954</v>
      </c>
      <c r="AR1511" s="246">
        <f>_xll.qlIndexFixing($AT$1,AO1511,TRUE,_xll.ohTrigger(Trigger,Trigger1M))</f>
        <v>1.8158621379109618E-2</v>
      </c>
      <c r="AS1511" s="246">
        <f>IFERROR(_xll.qlIndexFixing($AT$2,AO1511,TRUE,_xll.ohTrigger(Trigger,Trigger1M)),#N/A)</f>
        <v>1.8356971823285662E-2</v>
      </c>
    </row>
    <row r="1512" spans="40:45" x14ac:dyDescent="0.2">
      <c r="AN1512" s="102" t="s">
        <v>83</v>
      </c>
      <c r="AO1512" s="101">
        <f>_xll.qlInterestRateIndexFixingDate($AT$2,AP1512,Trigger)</f>
        <v>49958</v>
      </c>
      <c r="AP1512" s="101">
        <f>_xll.qlCalendarAdvance(Calendar,AP1511,AN1512,"f",,Trigger)</f>
        <v>49958</v>
      </c>
      <c r="AQ1512" s="101">
        <f>_xll.qlInterestRateIndexMaturity($AT$2,AP1512,Trigger)</f>
        <v>49961</v>
      </c>
      <c r="AR1512" s="246">
        <f>_xll.qlIndexFixing($AT$1,AO1512,TRUE,_xll.ohTrigger(Trigger,Trigger1M))</f>
        <v>1.8146475400593332E-2</v>
      </c>
      <c r="AS1512" s="246">
        <f>IFERROR(_xll.qlIndexFixing($AT$2,AO1512,TRUE,_xll.ohTrigger(Trigger,Trigger1M)),#N/A)</f>
        <v>1.8355718019265055E-2</v>
      </c>
    </row>
    <row r="1513" spans="40:45" x14ac:dyDescent="0.2">
      <c r="AN1513" s="102" t="s">
        <v>83</v>
      </c>
      <c r="AO1513" s="101">
        <f>_xll.qlInterestRateIndexFixingDate($AT$2,AP1513,Trigger)</f>
        <v>49965</v>
      </c>
      <c r="AP1513" s="101">
        <f>_xll.qlCalendarAdvance(Calendar,AP1512,AN1513,"f",,Trigger)</f>
        <v>49965</v>
      </c>
      <c r="AQ1513" s="101">
        <f>_xll.qlInterestRateIndexMaturity($AT$2,AP1513,Trigger)</f>
        <v>49968</v>
      </c>
      <c r="AR1513" s="246">
        <f>_xll.qlIndexFixing($AT$1,AO1513,TRUE,_xll.ohTrigger(Trigger,Trigger1M))</f>
        <v>1.8134416701727218E-2</v>
      </c>
      <c r="AS1513" s="246">
        <f>IFERROR(_xll.qlIndexFixing($AT$2,AO1513,TRUE,_xll.ohTrigger(Trigger,Trigger1M)),#N/A)</f>
        <v>1.8353647659488104E-2</v>
      </c>
    </row>
    <row r="1514" spans="40:45" x14ac:dyDescent="0.2">
      <c r="AN1514" s="102" t="s">
        <v>83</v>
      </c>
      <c r="AO1514" s="101">
        <f>_xll.qlInterestRateIndexFixingDate($AT$2,AP1514,Trigger)</f>
        <v>49972</v>
      </c>
      <c r="AP1514" s="101">
        <f>_xll.qlCalendarAdvance(Calendar,AP1513,AN1514,"f",,Trigger)</f>
        <v>49972</v>
      </c>
      <c r="AQ1514" s="101">
        <f>_xll.qlInterestRateIndexMaturity($AT$2,AP1514,Trigger)</f>
        <v>49975</v>
      </c>
      <c r="AR1514" s="246">
        <f>_xll.qlIndexFixing($AT$1,AO1514,TRUE,_xll.ohTrigger(Trigger,Trigger1M))</f>
        <v>1.812244528256457E-2</v>
      </c>
      <c r="AS1514" s="246">
        <f>IFERROR(_xll.qlIndexFixing($AT$2,AO1514,TRUE,_xll.ohTrigger(Trigger,Trigger1M)),#N/A)</f>
        <v>1.8350760743981454E-2</v>
      </c>
    </row>
    <row r="1515" spans="40:45" x14ac:dyDescent="0.2">
      <c r="AN1515" s="102" t="s">
        <v>83</v>
      </c>
      <c r="AO1515" s="101">
        <f>_xll.qlInterestRateIndexFixingDate($AT$2,AP1515,Trigger)</f>
        <v>49979</v>
      </c>
      <c r="AP1515" s="101">
        <f>_xll.qlCalendarAdvance(Calendar,AP1514,AN1515,"f",,Trigger)</f>
        <v>49979</v>
      </c>
      <c r="AQ1515" s="101">
        <f>_xll.qlInterestRateIndexMaturity($AT$2,AP1515,Trigger)</f>
        <v>49982</v>
      </c>
      <c r="AR1515" s="246">
        <f>_xll.qlIndexFixing($AT$1,AO1515,TRUE,_xll.ohTrigger(Trigger,Trigger1M))</f>
        <v>1.8110561142998804E-2</v>
      </c>
      <c r="AS1515" s="246">
        <f>IFERROR(_xll.qlIndexFixing($AT$2,AO1515,TRUE,_xll.ohTrigger(Trigger,Trigger1M)),#N/A)</f>
        <v>1.834705727277175E-2</v>
      </c>
    </row>
    <row r="1516" spans="40:45" x14ac:dyDescent="0.2">
      <c r="AN1516" s="102" t="s">
        <v>83</v>
      </c>
      <c r="AO1516" s="101">
        <f>_xll.qlInterestRateIndexFixingDate($AT$2,AP1516,Trigger)</f>
        <v>49986</v>
      </c>
      <c r="AP1516" s="101">
        <f>_xll.qlCalendarAdvance(Calendar,AP1515,AN1516,"f",,Trigger)</f>
        <v>49986</v>
      </c>
      <c r="AQ1516" s="101">
        <f>_xll.qlInterestRateIndexMaturity($AT$2,AP1516,Trigger)</f>
        <v>49989</v>
      </c>
      <c r="AR1516" s="246">
        <f>_xll.qlIndexFixing($AT$1,AO1516,TRUE,_xll.ohTrigger(Trigger,Trigger1M))</f>
        <v>1.8098764283083213E-2</v>
      </c>
      <c r="AS1516" s="246">
        <f>IFERROR(_xll.qlIndexFixing($AT$2,AO1516,TRUE,_xll.ohTrigger(Trigger,Trigger1M)),#N/A)</f>
        <v>1.8342537245938928E-2</v>
      </c>
    </row>
    <row r="1517" spans="40:45" x14ac:dyDescent="0.2">
      <c r="AN1517" s="102" t="s">
        <v>83</v>
      </c>
      <c r="AO1517" s="101">
        <f>_xll.qlInterestRateIndexFixingDate($AT$2,AP1517,Trigger)</f>
        <v>49993</v>
      </c>
      <c r="AP1517" s="101">
        <f>_xll.qlCalendarAdvance(Calendar,AP1516,AN1517,"f",,Trigger)</f>
        <v>49993</v>
      </c>
      <c r="AQ1517" s="101">
        <f>_xll.qlInterestRateIndexMaturity($AT$2,AP1517,Trigger)</f>
        <v>49996</v>
      </c>
      <c r="AR1517" s="246">
        <f>_xll.qlIndexFixing($AT$1,AO1517,TRUE,_xll.ohTrigger(Trigger,Trigger1M))</f>
        <v>1.8087054702737859E-2</v>
      </c>
      <c r="AS1517" s="246">
        <f>IFERROR(_xll.qlIndexFixing($AT$2,AO1517,TRUE,_xll.ohTrigger(Trigger,Trigger1M)),#N/A)</f>
        <v>1.8337200663642861E-2</v>
      </c>
    </row>
    <row r="1518" spans="40:45" x14ac:dyDescent="0.2">
      <c r="AN1518" s="102" t="s">
        <v>83</v>
      </c>
      <c r="AO1518" s="101">
        <f>_xll.qlInterestRateIndexFixingDate($AT$2,AP1518,Trigger)</f>
        <v>50000</v>
      </c>
      <c r="AP1518" s="101">
        <f>_xll.qlCalendarAdvance(Calendar,AP1517,AN1518,"f",,Trigger)</f>
        <v>50000</v>
      </c>
      <c r="AQ1518" s="101">
        <f>_xll.qlInterestRateIndexMaturity($AT$2,AP1518,Trigger)</f>
        <v>50003</v>
      </c>
      <c r="AR1518" s="246">
        <f>_xll.qlIndexFixing($AT$1,AO1518,TRUE,_xll.ohTrigger(Trigger,Trigger1M))</f>
        <v>1.8075432401962743E-2</v>
      </c>
      <c r="AS1518" s="246">
        <f>IFERROR(_xll.qlIndexFixing($AT$2,AO1518,TRUE,_xll.ohTrigger(Trigger,Trigger1M)),#N/A)</f>
        <v>1.8331047525883548E-2</v>
      </c>
    </row>
    <row r="1519" spans="40:45" x14ac:dyDescent="0.2">
      <c r="AN1519" s="102" t="s">
        <v>83</v>
      </c>
      <c r="AO1519" s="101">
        <f>_xll.qlInterestRateIndexFixingDate($AT$2,AP1519,Trigger)</f>
        <v>50007</v>
      </c>
      <c r="AP1519" s="101">
        <f>_xll.qlCalendarAdvance(Calendar,AP1518,AN1519,"f",,Trigger)</f>
        <v>50007</v>
      </c>
      <c r="AQ1519" s="101">
        <f>_xll.qlInterestRateIndexMaturity($AT$2,AP1519,Trigger)</f>
        <v>50010</v>
      </c>
      <c r="AR1519" s="246">
        <f>_xll.qlIndexFixing($AT$1,AO1519,TRUE,_xll.ohTrigger(Trigger,Trigger1M))</f>
        <v>1.8063897380704574E-2</v>
      </c>
      <c r="AS1519" s="246">
        <f>IFERROR(_xll.qlIndexFixing($AT$2,AO1519,TRUE,_xll.ohTrigger(Trigger,Trigger1M)),#N/A)</f>
        <v>1.8324077832847507E-2</v>
      </c>
    </row>
    <row r="1520" spans="40:45" x14ac:dyDescent="0.2">
      <c r="AN1520" s="102" t="s">
        <v>83</v>
      </c>
      <c r="AO1520" s="101">
        <f>_xll.qlInterestRateIndexFixingDate($AT$2,AP1520,Trigger)</f>
        <v>50014</v>
      </c>
      <c r="AP1520" s="101">
        <f>_xll.qlCalendarAdvance(Calendar,AP1519,AN1520,"f",,Trigger)</f>
        <v>50014</v>
      </c>
      <c r="AQ1520" s="101">
        <f>_xll.qlInterestRateIndexMaturity($AT$2,AP1520,Trigger)</f>
        <v>50017</v>
      </c>
      <c r="AR1520" s="246">
        <f>_xll.qlIndexFixing($AT$1,AO1520,TRUE,_xll.ohTrigger(Trigger,Trigger1M))</f>
        <v>1.8052449638963353E-2</v>
      </c>
      <c r="AS1520" s="246">
        <f>IFERROR(_xll.qlIndexFixing($AT$2,AO1520,TRUE,_xll.ohTrigger(Trigger,Trigger1M)),#N/A)</f>
        <v>1.8316291584667965E-2</v>
      </c>
    </row>
    <row r="1521" spans="40:45" x14ac:dyDescent="0.2">
      <c r="AN1521" s="102" t="s">
        <v>83</v>
      </c>
      <c r="AO1521" s="101">
        <f>_xll.qlInterestRateIndexFixingDate($AT$2,AP1521,Trigger)</f>
        <v>50021</v>
      </c>
      <c r="AP1521" s="101">
        <f>_xll.qlCalendarAdvance(Calendar,AP1520,AN1521,"f",,Trigger)</f>
        <v>50021</v>
      </c>
      <c r="AQ1521" s="101">
        <f>_xll.qlInterestRateIndexMaturity($AT$2,AP1521,Trigger)</f>
        <v>50024</v>
      </c>
      <c r="AR1521" s="246">
        <f>_xll.qlIndexFixing($AT$1,AO1521,TRUE,_xll.ohTrigger(Trigger,Trigger1M))</f>
        <v>1.8041089176712433E-2</v>
      </c>
      <c r="AS1521" s="246">
        <f>IFERROR(_xll.qlIndexFixing($AT$2,AO1521,TRUE,_xll.ohTrigger(Trigger,Trigger1M)),#N/A)</f>
        <v>1.8307688781531439E-2</v>
      </c>
    </row>
    <row r="1522" spans="40:45" x14ac:dyDescent="0.2">
      <c r="AN1522" s="102" t="s">
        <v>83</v>
      </c>
      <c r="AO1522" s="101">
        <f>_xll.qlInterestRateIndexFixingDate($AT$2,AP1522,Trigger)</f>
        <v>50028</v>
      </c>
      <c r="AP1522" s="101">
        <f>_xll.qlCalendarAdvance(Calendar,AP1521,AN1522,"f",,Trigger)</f>
        <v>50028</v>
      </c>
      <c r="AQ1522" s="101">
        <f>_xll.qlInterestRateIndexMaturity($AT$2,AP1522,Trigger)</f>
        <v>50031</v>
      </c>
      <c r="AR1522" s="246">
        <f>_xll.qlIndexFixing($AT$1,AO1522,TRUE,_xll.ohTrigger(Trigger,Trigger1M))</f>
        <v>1.8029815993925169E-2</v>
      </c>
      <c r="AS1522" s="246">
        <f>IFERROR(_xll.qlIndexFixing($AT$2,AO1522,TRUE,_xll.ohTrigger(Trigger,Trigger1M)),#N/A)</f>
        <v>1.8298269423571156E-2</v>
      </c>
    </row>
    <row r="1523" spans="40:45" x14ac:dyDescent="0.2">
      <c r="AN1523" s="102" t="s">
        <v>83</v>
      </c>
      <c r="AO1523" s="101">
        <f>_xll.qlInterestRateIndexFixingDate($AT$2,AP1523,Trigger)</f>
        <v>50038</v>
      </c>
      <c r="AP1523" s="101">
        <f>_xll.qlCalendarAdvance(Calendar,AP1522,AN1523,"f",,Trigger)</f>
        <v>50038</v>
      </c>
      <c r="AQ1523" s="101">
        <f>_xll.qlInterestRateIndexMaturity($AT$2,AP1523,Trigger)</f>
        <v>50039</v>
      </c>
      <c r="AR1523" s="246">
        <f>_xll.qlIndexFixing($AT$1,AO1523,TRUE,_xll.ohTrigger(Trigger,Trigger1M))</f>
        <v>1.8014548084934745E-2</v>
      </c>
      <c r="AS1523" s="246">
        <f>IFERROR(_xll.qlIndexFixing($AT$2,AO1523,TRUE,_xll.ohTrigger(Trigger,Trigger1M)),#N/A)</f>
        <v>1.8284035896520834E-2</v>
      </c>
    </row>
    <row r="1524" spans="40:45" x14ac:dyDescent="0.2">
      <c r="AN1524" s="102" t="s">
        <v>83</v>
      </c>
      <c r="AO1524" s="101">
        <f>_xll.qlInterestRateIndexFixingDate($AT$2,AP1524,Trigger)</f>
        <v>50045</v>
      </c>
      <c r="AP1524" s="101">
        <f>_xll.qlCalendarAdvance(Calendar,AP1523,AN1524,"f",,Trigger)</f>
        <v>50045</v>
      </c>
      <c r="AQ1524" s="101">
        <f>_xll.qlInterestRateIndexMaturity($AT$2,AP1524,Trigger)</f>
        <v>50046</v>
      </c>
      <c r="AR1524" s="246">
        <f>_xll.qlIndexFixing($AT$1,AO1524,TRUE,_xll.ohTrigger(Trigger,Trigger1M))</f>
        <v>1.8003475505841138E-2</v>
      </c>
      <c r="AS1524" s="246">
        <f>IFERROR(_xll.qlIndexFixing($AT$2,AO1524,TRUE,_xll.ohTrigger(Trigger,Trigger1M)),#N/A)</f>
        <v>1.827275127432415E-2</v>
      </c>
    </row>
    <row r="1525" spans="40:45" x14ac:dyDescent="0.2">
      <c r="AN1525" s="102" t="s">
        <v>83</v>
      </c>
      <c r="AO1525" s="101">
        <f>_xll.qlInterestRateIndexFixingDate($AT$2,AP1525,Trigger)</f>
        <v>50052</v>
      </c>
      <c r="AP1525" s="101">
        <f>_xll.qlCalendarAdvance(Calendar,AP1524,AN1525,"f",,Trigger)</f>
        <v>50052</v>
      </c>
      <c r="AQ1525" s="101">
        <f>_xll.qlInterestRateIndexMaturity($AT$2,AP1525,Trigger)</f>
        <v>50053</v>
      </c>
      <c r="AR1525" s="246">
        <f>_xll.qlIndexFixing($AT$1,AO1525,TRUE,_xll.ohTrigger(Trigger,Trigger1M))</f>
        <v>1.7992490196698796E-2</v>
      </c>
      <c r="AS1525" s="246">
        <f>IFERROR(_xll.qlIndexFixing($AT$2,AO1525,TRUE,_xll.ohTrigger(Trigger,Trigger1M)),#N/A)</f>
        <v>1.826065018003753E-2</v>
      </c>
    </row>
    <row r="1526" spans="40:45" x14ac:dyDescent="0.2">
      <c r="AN1526" s="102" t="s">
        <v>83</v>
      </c>
      <c r="AO1526" s="101">
        <f>_xll.qlInterestRateIndexFixingDate($AT$2,AP1526,Trigger)</f>
        <v>50059</v>
      </c>
      <c r="AP1526" s="101">
        <f>_xll.qlCalendarAdvance(Calendar,AP1525,AN1526,"f",,Trigger)</f>
        <v>50059</v>
      </c>
      <c r="AQ1526" s="101">
        <f>_xll.qlInterestRateIndexMaturity($AT$2,AP1526,Trigger)</f>
        <v>50060</v>
      </c>
      <c r="AR1526" s="246">
        <f>_xll.qlIndexFixing($AT$1,AO1526,TRUE,_xll.ohTrigger(Trigger,Trigger1M))</f>
        <v>1.798159215750772E-2</v>
      </c>
      <c r="AS1526" s="246">
        <f>IFERROR(_xll.qlIndexFixing($AT$2,AO1526,TRUE,_xll.ohTrigger(Trigger,Trigger1M)),#N/A)</f>
        <v>1.824773261390078E-2</v>
      </c>
    </row>
    <row r="1527" spans="40:45" x14ac:dyDescent="0.2">
      <c r="AN1527" s="102" t="s">
        <v>83</v>
      </c>
      <c r="AO1527" s="101">
        <f>_xll.qlInterestRateIndexFixingDate($AT$2,AP1527,Trigger)</f>
        <v>50066</v>
      </c>
      <c r="AP1527" s="101">
        <f>_xll.qlCalendarAdvance(Calendar,AP1526,AN1527,"f",,Trigger)</f>
        <v>50066</v>
      </c>
      <c r="AQ1527" s="101">
        <f>_xll.qlInterestRateIndexMaturity($AT$2,AP1527,Trigger)</f>
        <v>50067</v>
      </c>
      <c r="AR1527" s="246">
        <f>_xll.qlIndexFixing($AT$1,AO1527,TRUE,_xll.ohTrigger(Trigger,Trigger1M))</f>
        <v>1.7970781388267909E-2</v>
      </c>
      <c r="AS1527" s="246">
        <f>IFERROR(_xll.qlIndexFixing($AT$2,AO1527,TRUE,_xll.ohTrigger(Trigger,Trigger1M)),#N/A)</f>
        <v>1.8233998575913901E-2</v>
      </c>
    </row>
    <row r="1528" spans="40:45" x14ac:dyDescent="0.2">
      <c r="AN1528" s="102" t="s">
        <v>83</v>
      </c>
      <c r="AO1528" s="101">
        <f>_xll.qlInterestRateIndexFixingDate($AT$2,AP1528,Trigger)</f>
        <v>50073</v>
      </c>
      <c r="AP1528" s="101">
        <f>_xll.qlCalendarAdvance(Calendar,AP1527,AN1528,"f",,Trigger)</f>
        <v>50073</v>
      </c>
      <c r="AQ1528" s="101">
        <f>_xll.qlInterestRateIndexMaturity($AT$2,AP1528,Trigger)</f>
        <v>50074</v>
      </c>
      <c r="AR1528" s="246">
        <f>_xll.qlIndexFixing($AT$1,AO1528,TRUE,_xll.ohTrigger(Trigger,Trigger1M))</f>
        <v>1.7960057888979364E-2</v>
      </c>
      <c r="AS1528" s="246">
        <f>IFERROR(_xll.qlIndexFixing($AT$2,AO1528,TRUE,_xll.ohTrigger(Trigger,Trigger1M)),#N/A)</f>
        <v>1.8219448066236765E-2</v>
      </c>
    </row>
    <row r="1529" spans="40:45" x14ac:dyDescent="0.2">
      <c r="AN1529" s="102" t="s">
        <v>83</v>
      </c>
      <c r="AO1529" s="101">
        <f>_xll.qlInterestRateIndexFixingDate($AT$2,AP1529,Trigger)</f>
        <v>50080</v>
      </c>
      <c r="AP1529" s="101">
        <f>_xll.qlCalendarAdvance(Calendar,AP1528,AN1529,"f",,Trigger)</f>
        <v>50080</v>
      </c>
      <c r="AQ1529" s="101">
        <f>_xll.qlInterestRateIndexMaturity($AT$2,AP1529,Trigger)</f>
        <v>50081</v>
      </c>
      <c r="AR1529" s="246">
        <f>_xll.qlIndexFixing($AT$1,AO1529,TRUE,_xll.ohTrigger(Trigger,Trigger1M))</f>
        <v>1.794942165972202E-2</v>
      </c>
      <c r="AS1529" s="246">
        <f>IFERROR(_xll.qlIndexFixing($AT$2,AO1529,TRUE,_xll.ohTrigger(Trigger,Trigger1M)),#N/A)</f>
        <v>1.8204081084949308E-2</v>
      </c>
    </row>
    <row r="1530" spans="40:45" x14ac:dyDescent="0.2">
      <c r="AN1530" s="102" t="s">
        <v>83</v>
      </c>
      <c r="AO1530" s="101">
        <f>_xll.qlInterestRateIndexFixingDate($AT$2,AP1530,Trigger)</f>
        <v>50087</v>
      </c>
      <c r="AP1530" s="101">
        <f>_xll.qlCalendarAdvance(Calendar,AP1529,AN1530,"f",,Trigger)</f>
        <v>50087</v>
      </c>
      <c r="AQ1530" s="101">
        <f>_xll.qlInterestRateIndexMaturity($AT$2,AP1530,Trigger)</f>
        <v>50088</v>
      </c>
      <c r="AR1530" s="246">
        <f>_xll.qlIndexFixing($AT$1,AO1530,TRUE,_xll.ohTrigger(Trigger,Trigger1M))</f>
        <v>1.7938872700336006E-2</v>
      </c>
      <c r="AS1530" s="246">
        <f>IFERROR(_xll.qlIndexFixing($AT$2,AO1530,TRUE,_xll.ohTrigger(Trigger,Trigger1M)),#N/A)</f>
        <v>1.8187897632131467E-2</v>
      </c>
    </row>
    <row r="1531" spans="40:45" x14ac:dyDescent="0.2">
      <c r="AN1531" s="102" t="s">
        <v>83</v>
      </c>
      <c r="AO1531" s="101">
        <f>_xll.qlInterestRateIndexFixingDate($AT$2,AP1531,Trigger)</f>
        <v>50094</v>
      </c>
      <c r="AP1531" s="101">
        <f>_xll.qlCalendarAdvance(Calendar,AP1530,AN1531,"f",,Trigger)</f>
        <v>50094</v>
      </c>
      <c r="AQ1531" s="101">
        <f>_xll.qlInterestRateIndexMaturity($AT$2,AP1531,Trigger)</f>
        <v>50095</v>
      </c>
      <c r="AR1531" s="246">
        <f>_xll.qlIndexFixing($AT$1,AO1531,TRUE,_xll.ohTrigger(Trigger,Trigger1M))</f>
        <v>1.7928411010901257E-2</v>
      </c>
      <c r="AS1531" s="246">
        <f>IFERROR(_xll.qlIndexFixing($AT$2,AO1531,TRUE,_xll.ohTrigger(Trigger,Trigger1M)),#N/A)</f>
        <v>1.8170897707863176E-2</v>
      </c>
    </row>
    <row r="1532" spans="40:45" x14ac:dyDescent="0.2">
      <c r="AN1532" s="102" t="s">
        <v>83</v>
      </c>
      <c r="AO1532" s="101">
        <f>_xll.qlInterestRateIndexFixingDate($AT$2,AP1532,Trigger)</f>
        <v>50101</v>
      </c>
      <c r="AP1532" s="101">
        <f>_xll.qlCalendarAdvance(Calendar,AP1531,AN1532,"f",,Trigger)</f>
        <v>50101</v>
      </c>
      <c r="AQ1532" s="101">
        <f>_xll.qlInterestRateIndexMaturity($AT$2,AP1532,Trigger)</f>
        <v>50102</v>
      </c>
      <c r="AR1532" s="246">
        <f>_xll.qlIndexFixing($AT$1,AO1532,TRUE,_xll.ohTrigger(Trigger,Trigger1M))</f>
        <v>1.7918036591257902E-2</v>
      </c>
      <c r="AS1532" s="246">
        <f>IFERROR(_xll.qlIndexFixing($AT$2,AO1532,TRUE,_xll.ohTrigger(Trigger,Trigger1M)),#N/A)</f>
        <v>1.8153081312304309E-2</v>
      </c>
    </row>
    <row r="1533" spans="40:45" x14ac:dyDescent="0.2">
      <c r="AN1533" s="102" t="s">
        <v>83</v>
      </c>
      <c r="AO1533" s="101">
        <f>_xll.qlInterestRateIndexFixingDate($AT$2,AP1533,Trigger)</f>
        <v>50108</v>
      </c>
      <c r="AP1533" s="101">
        <f>_xll.qlCalendarAdvance(Calendar,AP1532,AN1533,"f",,Trigger)</f>
        <v>50108</v>
      </c>
      <c r="AQ1533" s="101">
        <f>_xll.qlInterestRateIndexMaturity($AT$2,AP1533,Trigger)</f>
        <v>50109</v>
      </c>
      <c r="AR1533" s="246">
        <f>_xll.qlIndexFixing($AT$1,AO1533,TRUE,_xll.ohTrigger(Trigger,Trigger1M))</f>
        <v>1.7907749441725684E-2</v>
      </c>
      <c r="AS1533" s="246">
        <f>IFERROR(_xll.qlIndexFixing($AT$2,AO1533,TRUE,_xll.ohTrigger(Trigger,Trigger1M)),#N/A)</f>
        <v>1.8134448445614737E-2</v>
      </c>
    </row>
    <row r="1534" spans="40:45" x14ac:dyDescent="0.2">
      <c r="AN1534" s="102" t="s">
        <v>83</v>
      </c>
      <c r="AO1534" s="101">
        <f>_xll.qlInterestRateIndexFixingDate($AT$2,AP1534,Trigger)</f>
        <v>50115</v>
      </c>
      <c r="AP1534" s="101">
        <f>_xll.qlCalendarAdvance(Calendar,AP1533,AN1534,"f",,Trigger)</f>
        <v>50115</v>
      </c>
      <c r="AQ1534" s="101">
        <f>_xll.qlInterestRateIndexMaturity($AT$2,AP1534,Trigger)</f>
        <v>50116</v>
      </c>
      <c r="AR1534" s="246">
        <f>_xll.qlIndexFixing($AT$1,AO1534,TRUE,_xll.ohTrigger(Trigger,Trigger1M))</f>
        <v>1.789754956198486E-2</v>
      </c>
      <c r="AS1534" s="246">
        <f>IFERROR(_xll.qlIndexFixing($AT$2,AO1534,TRUE,_xll.ohTrigger(Trigger,Trigger1M)),#N/A)</f>
        <v>1.8114999107874397E-2</v>
      </c>
    </row>
    <row r="1535" spans="40:45" x14ac:dyDescent="0.2">
      <c r="AN1535" s="102" t="s">
        <v>83</v>
      </c>
      <c r="AO1535" s="101">
        <f>_xll.qlInterestRateIndexFixingDate($AT$2,AP1535,Trigger)</f>
        <v>50122</v>
      </c>
      <c r="AP1535" s="101">
        <f>_xll.qlCalendarAdvance(Calendar,AP1534,AN1535,"f",,Trigger)</f>
        <v>50122</v>
      </c>
      <c r="AQ1535" s="101">
        <f>_xll.qlInterestRateIndexMaturity($AT$2,AP1535,Trigger)</f>
        <v>50123</v>
      </c>
      <c r="AR1535" s="246">
        <f>_xll.qlIndexFixing($AT$1,AO1535,TRUE,_xll.ohTrigger(Trigger,Trigger1M))</f>
        <v>1.7887436952195301E-2</v>
      </c>
      <c r="AS1535" s="246">
        <f>IFERROR(_xll.qlIndexFixing($AT$2,AO1535,TRUE,_xll.ohTrigger(Trigger,Trigger1M)),#N/A)</f>
        <v>1.809473329924316E-2</v>
      </c>
    </row>
    <row r="1536" spans="40:45" x14ac:dyDescent="0.2">
      <c r="AN1536" s="102" t="s">
        <v>83</v>
      </c>
      <c r="AO1536" s="101">
        <f>_xll.qlInterestRateIndexFixingDate($AT$2,AP1536,Trigger)</f>
        <v>50129</v>
      </c>
      <c r="AP1536" s="101">
        <f>_xll.qlCalendarAdvance(Calendar,AP1535,AN1536,"f",,Trigger)</f>
        <v>50129</v>
      </c>
      <c r="AQ1536" s="101">
        <f>_xll.qlInterestRateIndexMaturity($AT$2,AP1536,Trigger)</f>
        <v>50130</v>
      </c>
      <c r="AR1536" s="246">
        <f>_xll.qlIndexFixing($AT$1,AO1536,TRUE,_xll.ohTrigger(Trigger,Trigger1M))</f>
        <v>1.7877411612277072E-2</v>
      </c>
      <c r="AS1536" s="246">
        <f>IFERROR(_xll.qlIndexFixing($AT$2,AO1536,TRUE,_xll.ohTrigger(Trigger,Trigger1M)),#N/A)</f>
        <v>1.8073651019800963E-2</v>
      </c>
    </row>
    <row r="1537" spans="40:45" x14ac:dyDescent="0.2">
      <c r="AN1537" s="102" t="s">
        <v>83</v>
      </c>
      <c r="AO1537" s="101">
        <f>_xll.qlInterestRateIndexFixingDate($AT$2,AP1537,Trigger)</f>
        <v>50137</v>
      </c>
      <c r="AP1537" s="101">
        <f>_xll.qlCalendarAdvance(Calendar,AP1536,AN1537,"f",,Trigger)</f>
        <v>50137</v>
      </c>
      <c r="AQ1537" s="101">
        <f>_xll.qlInterestRateIndexMaturity($AT$2,AP1537,Trigger)</f>
        <v>50138</v>
      </c>
      <c r="AR1537" s="246">
        <f>_xll.qlIndexFixing($AT$1,AO1537,TRUE,_xll.ohTrigger(Trigger,Trigger1M))</f>
        <v>1.7866060941953421E-2</v>
      </c>
      <c r="AS1537" s="246">
        <f>IFERROR(_xll.qlIndexFixing($AT$2,AO1537,TRUE,_xll.ohTrigger(Trigger,Trigger1M)),#N/A)</f>
        <v>1.8048557226197914E-2</v>
      </c>
    </row>
    <row r="1538" spans="40:45" x14ac:dyDescent="0.2">
      <c r="AN1538" s="102" t="s">
        <v>83</v>
      </c>
      <c r="AO1538" s="101">
        <f>_xll.qlInterestRateIndexFixingDate($AT$2,AP1538,Trigger)</f>
        <v>50144</v>
      </c>
      <c r="AP1538" s="101">
        <f>_xll.qlCalendarAdvance(Calendar,AP1537,AN1538,"f",,Trigger)</f>
        <v>50144</v>
      </c>
      <c r="AQ1538" s="101">
        <f>_xll.qlInterestRateIndexMaturity($AT$2,AP1538,Trigger)</f>
        <v>50145</v>
      </c>
      <c r="AR1538" s="246">
        <f>_xll.qlIndexFixing($AT$1,AO1538,TRUE,_xll.ohTrigger(Trigger,Trigger1M))</f>
        <v>1.7856222609085037E-2</v>
      </c>
      <c r="AS1538" s="246">
        <f>IFERROR(_xll.qlIndexFixing($AT$2,AO1538,TRUE,_xll.ohTrigger(Trigger,Trigger1M)),#N/A)</f>
        <v>1.8025725367074585E-2</v>
      </c>
    </row>
    <row r="1539" spans="40:45" x14ac:dyDescent="0.2">
      <c r="AN1539" s="102" t="s">
        <v>83</v>
      </c>
      <c r="AO1539" s="101">
        <f>_xll.qlInterestRateIndexFixingDate($AT$2,AP1539,Trigger)</f>
        <v>50151</v>
      </c>
      <c r="AP1539" s="101">
        <f>_xll.qlCalendarAdvance(Calendar,AP1538,AN1539,"f",,Trigger)</f>
        <v>50151</v>
      </c>
      <c r="AQ1539" s="101">
        <f>_xll.qlInterestRateIndexMaturity($AT$2,AP1539,Trigger)</f>
        <v>50152</v>
      </c>
      <c r="AR1539" s="246">
        <f>_xll.qlIndexFixing($AT$1,AO1539,TRUE,_xll.ohTrigger(Trigger,Trigger1M))</f>
        <v>1.7846471545848175E-2</v>
      </c>
      <c r="AS1539" s="246">
        <f>IFERROR(_xll.qlIndexFixing($AT$2,AO1539,TRUE,_xll.ohTrigger(Trigger,Trigger1M)),#N/A)</f>
        <v>1.8002077037539976E-2</v>
      </c>
    </row>
    <row r="1540" spans="40:45" x14ac:dyDescent="0.2">
      <c r="AN1540" s="102" t="s">
        <v>83</v>
      </c>
      <c r="AO1540" s="101">
        <f>_xll.qlInterestRateIndexFixingDate($AT$2,AP1540,Trigger)</f>
        <v>50158</v>
      </c>
      <c r="AP1540" s="101">
        <f>_xll.qlCalendarAdvance(Calendar,AP1539,AN1540,"f",,Trigger)</f>
        <v>50158</v>
      </c>
      <c r="AQ1540" s="101">
        <f>_xll.qlInterestRateIndexMaturity($AT$2,AP1540,Trigger)</f>
        <v>50159</v>
      </c>
      <c r="AR1540" s="246">
        <f>_xll.qlIndexFixing($AT$1,AO1540,TRUE,_xll.ohTrigger(Trigger,Trigger1M))</f>
        <v>1.7836807752562578E-2</v>
      </c>
      <c r="AS1540" s="246">
        <f>IFERROR(_xll.qlIndexFixing($AT$2,AO1540,TRUE,_xll.ohTrigger(Trigger,Trigger1M)),#N/A)</f>
        <v>1.7977612237913831E-2</v>
      </c>
    </row>
    <row r="1541" spans="40:45" x14ac:dyDescent="0.2">
      <c r="AN1541" s="102" t="s">
        <v>83</v>
      </c>
      <c r="AO1541" s="101">
        <f>_xll.qlInterestRateIndexFixingDate($AT$2,AP1541,Trigger)</f>
        <v>50165</v>
      </c>
      <c r="AP1541" s="101">
        <f>_xll.qlCalendarAdvance(Calendar,AP1540,AN1541,"f",,Trigger)</f>
        <v>50165</v>
      </c>
      <c r="AQ1541" s="101">
        <f>_xll.qlInterestRateIndexMaturity($AT$2,AP1541,Trigger)</f>
        <v>50166</v>
      </c>
      <c r="AR1541" s="246">
        <f>_xll.qlIndexFixing($AT$1,AO1541,TRUE,_xll.ohTrigger(Trigger,Trigger1M))</f>
        <v>1.7827231229068374E-2</v>
      </c>
      <c r="AS1541" s="246">
        <f>IFERROR(_xll.qlIndexFixing($AT$2,AO1541,TRUE,_xll.ohTrigger(Trigger,Trigger1M)),#N/A)</f>
        <v>1.7952330968276087E-2</v>
      </c>
    </row>
    <row r="1542" spans="40:45" x14ac:dyDescent="0.2">
      <c r="AN1542" s="102" t="s">
        <v>83</v>
      </c>
      <c r="AO1542" s="101">
        <f>_xll.qlInterestRateIndexFixingDate($AT$2,AP1542,Trigger)</f>
        <v>50172</v>
      </c>
      <c r="AP1542" s="101">
        <f>_xll.qlCalendarAdvance(Calendar,AP1541,AN1542,"f",,Trigger)</f>
        <v>50172</v>
      </c>
      <c r="AQ1542" s="101">
        <f>_xll.qlInterestRateIndexMaturity($AT$2,AP1542,Trigger)</f>
        <v>50173</v>
      </c>
      <c r="AR1542" s="246">
        <f>_xll.qlIndexFixing($AT$1,AO1542,TRUE,_xll.ohTrigger(Trigger,Trigger1M))</f>
        <v>1.7817741975525436E-2</v>
      </c>
      <c r="AS1542" s="246">
        <f>IFERROR(_xll.qlIndexFixing($AT$2,AO1542,TRUE,_xll.ohTrigger(Trigger,Trigger1M)),#N/A)</f>
        <v>1.7926233228946487E-2</v>
      </c>
    </row>
    <row r="1543" spans="40:45" x14ac:dyDescent="0.2">
      <c r="AN1543" s="102" t="s">
        <v>83</v>
      </c>
      <c r="AO1543" s="101">
        <f>_xll.qlInterestRateIndexFixingDate($AT$2,AP1543,Trigger)</f>
        <v>50179</v>
      </c>
      <c r="AP1543" s="101">
        <f>_xll.qlCalendarAdvance(Calendar,AP1542,AN1543,"f",,Trigger)</f>
        <v>50179</v>
      </c>
      <c r="AQ1543" s="101">
        <f>_xll.qlInterestRateIndexMaturity($AT$2,AP1543,Trigger)</f>
        <v>50180</v>
      </c>
      <c r="AR1543" s="246">
        <f>_xll.qlIndexFixing($AT$1,AO1543,TRUE,_xll.ohTrigger(Trigger,Trigger1M))</f>
        <v>1.7808339991773892E-2</v>
      </c>
      <c r="AS1543" s="246">
        <f>IFERROR(_xll.qlIndexFixing($AT$2,AO1543,TRUE,_xll.ohTrigger(Trigger,Trigger1M)),#N/A)</f>
        <v>1.7899319019845095E-2</v>
      </c>
    </row>
    <row r="1544" spans="40:45" x14ac:dyDescent="0.2">
      <c r="AN1544" s="102" t="s">
        <v>83</v>
      </c>
      <c r="AO1544" s="101">
        <f>_xll.qlInterestRateIndexFixingDate($AT$2,AP1544,Trigger)</f>
        <v>50186</v>
      </c>
      <c r="AP1544" s="101">
        <f>_xll.qlCalendarAdvance(Calendar,AP1543,AN1544,"f",,Trigger)</f>
        <v>50186</v>
      </c>
      <c r="AQ1544" s="101">
        <f>_xll.qlInterestRateIndexMaturity($AT$2,AP1544,Trigger)</f>
        <v>50187</v>
      </c>
      <c r="AR1544" s="246">
        <f>_xll.qlIndexFixing($AT$1,AO1544,TRUE,_xll.ohTrigger(Trigger,Trigger1M))</f>
        <v>1.7799025277893676E-2</v>
      </c>
      <c r="AS1544" s="246">
        <f>IFERROR(_xll.qlIndexFixing($AT$2,AO1544,TRUE,_xll.ohTrigger(Trigger,Trigger1M)),#N/A)</f>
        <v>1.7871588341371591E-2</v>
      </c>
    </row>
    <row r="1545" spans="40:45" x14ac:dyDescent="0.2">
      <c r="AN1545" s="102" t="s">
        <v>83</v>
      </c>
      <c r="AO1545" s="101">
        <f>_xll.qlInterestRateIndexFixingDate($AT$2,AP1545,Trigger)</f>
        <v>50193</v>
      </c>
      <c r="AP1545" s="101">
        <f>_xll.qlCalendarAdvance(Calendar,AP1544,AN1545,"f",,Trigger)</f>
        <v>50193</v>
      </c>
      <c r="AQ1545" s="101">
        <f>_xll.qlInterestRateIndexMaturity($AT$2,AP1545,Trigger)</f>
        <v>50194</v>
      </c>
      <c r="AR1545" s="246">
        <f>_xll.qlIndexFixing($AT$1,AO1545,TRUE,_xll.ohTrigger(Trigger,Trigger1M))</f>
        <v>1.7789797833724919E-2</v>
      </c>
      <c r="AS1545" s="246">
        <f>IFERROR(_xll.qlIndexFixing($AT$2,AO1545,TRUE,_xll.ohTrigger(Trigger,Trigger1M)),#N/A)</f>
        <v>1.7843041193605913E-2</v>
      </c>
    </row>
    <row r="1546" spans="40:45" x14ac:dyDescent="0.2">
      <c r="AN1546" s="102" t="s">
        <v>83</v>
      </c>
      <c r="AO1546" s="101">
        <f>_xll.qlInterestRateIndexFixingDate($AT$2,AP1546,Trigger)</f>
        <v>50200</v>
      </c>
      <c r="AP1546" s="101">
        <f>_xll.qlCalendarAdvance(Calendar,AP1545,AN1546,"f",,Trigger)</f>
        <v>50200</v>
      </c>
      <c r="AQ1546" s="101">
        <f>_xll.qlInterestRateIndexMaturity($AT$2,AP1546,Trigger)</f>
        <v>50201</v>
      </c>
      <c r="AR1546" s="246">
        <f>_xll.qlIndexFixing($AT$1,AO1546,TRUE,_xll.ohTrigger(Trigger,Trigger1M))</f>
        <v>1.7780657659507426E-2</v>
      </c>
      <c r="AS1546" s="246">
        <f>IFERROR(_xll.qlIndexFixing($AT$2,AO1546,TRUE,_xll.ohTrigger(Trigger,Trigger1M)),#N/A)</f>
        <v>1.7813677576787867E-2</v>
      </c>
    </row>
    <row r="1547" spans="40:45" x14ac:dyDescent="0.2">
      <c r="AN1547" s="102" t="s">
        <v>83</v>
      </c>
      <c r="AO1547" s="101">
        <f>_xll.qlInterestRateIndexFixingDate($AT$2,AP1547,Trigger)</f>
        <v>50207</v>
      </c>
      <c r="AP1547" s="101">
        <f>_xll.qlCalendarAdvance(Calendar,AP1546,AN1547,"f",,Trigger)</f>
        <v>50207</v>
      </c>
      <c r="AQ1547" s="101">
        <f>_xll.qlInterestRateIndexMaturity($AT$2,AP1547,Trigger)</f>
        <v>50208</v>
      </c>
      <c r="AR1547" s="246">
        <f>_xll.qlIndexFixing($AT$1,AO1547,TRUE,_xll.ohTrigger(Trigger,Trigger1M))</f>
        <v>1.7771604755081327E-2</v>
      </c>
      <c r="AS1547" s="246">
        <f>IFERROR(_xll.qlIndexFixing($AT$2,AO1547,TRUE,_xll.ohTrigger(Trigger,Trigger1M)),#N/A)</f>
        <v>1.7783497491157263E-2</v>
      </c>
    </row>
    <row r="1548" spans="40:45" x14ac:dyDescent="0.2">
      <c r="AN1548" s="102" t="s">
        <v>83</v>
      </c>
      <c r="AO1548" s="101">
        <f>_xll.qlInterestRateIndexFixingDate($AT$2,AP1548,Trigger)</f>
        <v>50214</v>
      </c>
      <c r="AP1548" s="101">
        <f>_xll.qlCalendarAdvance(Calendar,AP1547,AN1548,"f",,Trigger)</f>
        <v>50214</v>
      </c>
      <c r="AQ1548" s="101">
        <f>_xll.qlInterestRateIndexMaturity($AT$2,AP1548,Trigger)</f>
        <v>50215</v>
      </c>
      <c r="AR1548" s="246">
        <f>_xll.qlIndexFixing($AT$1,AO1548,TRUE,_xll.ohTrigger(Trigger,Trigger1M))</f>
        <v>1.7762639120446622E-2</v>
      </c>
      <c r="AS1548" s="246">
        <f>IFERROR(_xll.qlIndexFixing($AT$2,AO1548,TRUE,_xll.ohTrigger(Trigger,Trigger1M)),#N/A)</f>
        <v>1.7752500936794036E-2</v>
      </c>
    </row>
    <row r="1549" spans="40:45" x14ac:dyDescent="0.2">
      <c r="AN1549" s="102" t="s">
        <v>83</v>
      </c>
      <c r="AO1549" s="101">
        <f>_xll.qlInterestRateIndexFixingDate($AT$2,AP1549,Trigger)</f>
        <v>50221</v>
      </c>
      <c r="AP1549" s="101">
        <f>_xll.qlCalendarAdvance(Calendar,AP1548,AN1549,"f",,Trigger)</f>
        <v>50221</v>
      </c>
      <c r="AQ1549" s="101">
        <f>_xll.qlInterestRateIndexMaturity($AT$2,AP1549,Trigger)</f>
        <v>50222</v>
      </c>
      <c r="AR1549" s="246">
        <f>_xll.qlIndexFixing($AT$1,AO1549,TRUE,_xll.ohTrigger(Trigger,Trigger1M))</f>
        <v>1.7753760755603309E-2</v>
      </c>
      <c r="AS1549" s="246">
        <f>IFERROR(_xll.qlIndexFixing($AT$2,AO1549,TRUE,_xll.ohTrigger(Trigger,Trigger1M)),#N/A)</f>
        <v>1.772068791401793E-2</v>
      </c>
    </row>
    <row r="1550" spans="40:45" x14ac:dyDescent="0.2">
      <c r="AN1550" s="102" t="s">
        <v>83</v>
      </c>
      <c r="AO1550" s="101">
        <f>_xll.qlInterestRateIndexFixingDate($AT$2,AP1550,Trigger)</f>
        <v>50228</v>
      </c>
      <c r="AP1550" s="101">
        <f>_xll.qlCalendarAdvance(Calendar,AP1549,AN1550,"f",,Trigger)</f>
        <v>50228</v>
      </c>
      <c r="AQ1550" s="101">
        <f>_xll.qlInterestRateIndexMaturity($AT$2,AP1550,Trigger)</f>
        <v>50229</v>
      </c>
      <c r="AR1550" s="246">
        <f>_xll.qlIndexFixing($AT$1,AO1550,TRUE,_xll.ohTrigger(Trigger,Trigger1M))</f>
        <v>1.7744969660471455E-2</v>
      </c>
      <c r="AS1550" s="246">
        <f>IFERROR(_xll.qlIndexFixing($AT$2,AO1550,TRUE,_xll.ohTrigger(Trigger,Trigger1M)),#N/A)</f>
        <v>1.7688058422988817E-2</v>
      </c>
    </row>
    <row r="1551" spans="40:45" x14ac:dyDescent="0.2">
      <c r="AN1551" s="102" t="s">
        <v>83</v>
      </c>
      <c r="AO1551" s="101">
        <f>_xll.qlInterestRateIndexFixingDate($AT$2,AP1551,Trigger)</f>
        <v>50235</v>
      </c>
      <c r="AP1551" s="101">
        <f>_xll.qlCalendarAdvance(Calendar,AP1550,AN1551,"f",,Trigger)</f>
        <v>50235</v>
      </c>
      <c r="AQ1551" s="101">
        <f>_xll.qlInterestRateIndexMaturity($AT$2,AP1551,Trigger)</f>
        <v>50236</v>
      </c>
      <c r="AR1551" s="246">
        <f>_xll.qlIndexFixing($AT$1,AO1551,TRUE,_xll.ohTrigger(Trigger,Trigger1M))</f>
        <v>1.7736265835290865E-2</v>
      </c>
      <c r="AS1551" s="246">
        <f>IFERROR(_xll.qlIndexFixing($AT$2,AO1551,TRUE,_xll.ohTrigger(Trigger,Trigger1M)),#N/A)</f>
        <v>1.7654612463946506E-2</v>
      </c>
    </row>
    <row r="1552" spans="40:45" x14ac:dyDescent="0.2">
      <c r="AN1552" s="102" t="s">
        <v>83</v>
      </c>
      <c r="AO1552" s="101">
        <f>_xll.qlInterestRateIndexFixingDate($AT$2,AP1552,Trigger)</f>
        <v>50242</v>
      </c>
      <c r="AP1552" s="101">
        <f>_xll.qlCalendarAdvance(Calendar,AP1551,AN1552,"f",,Trigger)</f>
        <v>50242</v>
      </c>
      <c r="AQ1552" s="101">
        <f>_xll.qlInterestRateIndexMaturity($AT$2,AP1552,Trigger)</f>
        <v>50243</v>
      </c>
      <c r="AR1552" s="246">
        <f>_xll.qlIndexFixing($AT$1,AO1552,TRUE,_xll.ohTrigger(Trigger,Trigger1M))</f>
        <v>1.7727649279741797E-2</v>
      </c>
      <c r="AS1552" s="246">
        <f>IFERROR(_xll.qlIndexFixing($AT$2,AO1552,TRUE,_xll.ohTrigger(Trigger,Trigger1M)),#N/A)</f>
        <v>1.7620350037210741E-2</v>
      </c>
    </row>
    <row r="1553" spans="40:45" x14ac:dyDescent="0.2">
      <c r="AN1553" s="102" t="s">
        <v>83</v>
      </c>
      <c r="AO1553" s="101">
        <f>_xll.qlInterestRateIndexFixingDate($AT$2,AP1553,Trigger)</f>
        <v>50249</v>
      </c>
      <c r="AP1553" s="101">
        <f>_xll.qlCalendarAdvance(Calendar,AP1552,AN1553,"f",,Trigger)</f>
        <v>50249</v>
      </c>
      <c r="AQ1553" s="101">
        <f>_xll.qlInterestRateIndexMaturity($AT$2,AP1553,Trigger)</f>
        <v>50250</v>
      </c>
      <c r="AR1553" s="246">
        <f>_xll.qlIndexFixing($AT$1,AO1553,TRUE,_xll.ohTrigger(Trigger,Trigger1M))</f>
        <v>1.7719472425907767E-2</v>
      </c>
      <c r="AS1553" s="246">
        <f>IFERROR(_xll.qlIndexFixing($AT$2,AO1553,TRUE,_xll.ohTrigger(Trigger,Trigger1M)),#N/A)</f>
        <v>1.7583441199384708E-2</v>
      </c>
    </row>
    <row r="1554" spans="40:45" x14ac:dyDescent="0.2">
      <c r="AN1554" s="102" t="s">
        <v>83</v>
      </c>
      <c r="AO1554" s="101">
        <f>_xll.qlInterestRateIndexFixingDate($AT$2,AP1554,Trigger)</f>
        <v>50256</v>
      </c>
      <c r="AP1554" s="101">
        <f>_xll.qlCalendarAdvance(Calendar,AP1553,AN1554,"f",,Trigger)</f>
        <v>50256</v>
      </c>
      <c r="AQ1554" s="101">
        <f>_xll.qlInterestRateIndexMaturity($AT$2,AP1554,Trigger)</f>
        <v>50257</v>
      </c>
      <c r="AR1554" s="246">
        <f>_xll.qlIndexFixing($AT$1,AO1554,TRUE,_xll.ohTrigger(Trigger,Trigger1M))</f>
        <v>1.7711423356177036E-2</v>
      </c>
      <c r="AS1554" s="246">
        <f>IFERROR(_xll.qlIndexFixing($AT$2,AO1554,TRUE,_xll.ohTrigger(Trigger,Trigger1M)),#N/A)</f>
        <v>1.7546258660656733E-2</v>
      </c>
    </row>
    <row r="1555" spans="40:45" x14ac:dyDescent="0.2">
      <c r="AN1555" s="102" t="s">
        <v>83</v>
      </c>
      <c r="AO1555" s="101">
        <f>_xll.qlInterestRateIndexFixingDate($AT$2,AP1555,Trigger)</f>
        <v>50263</v>
      </c>
      <c r="AP1555" s="101">
        <f>_xll.qlCalendarAdvance(Calendar,AP1554,AN1555,"f",,Trigger)</f>
        <v>50263</v>
      </c>
      <c r="AQ1555" s="101">
        <f>_xll.qlInterestRateIndexMaturity($AT$2,AP1555,Trigger)</f>
        <v>50264</v>
      </c>
      <c r="AR1555" s="246">
        <f>_xll.qlIndexFixing($AT$1,AO1555,TRUE,_xll.ohTrigger(Trigger,Trigger1M))</f>
        <v>1.7703272213775989E-2</v>
      </c>
      <c r="AS1555" s="246">
        <f>IFERROR(_xll.qlIndexFixing($AT$2,AO1555,TRUE,_xll.ohTrigger(Trigger,Trigger1M)),#N/A)</f>
        <v>1.7510161118101664E-2</v>
      </c>
    </row>
    <row r="1556" spans="40:45" x14ac:dyDescent="0.2">
      <c r="AN1556" s="102" t="s">
        <v>83</v>
      </c>
      <c r="AO1556" s="101">
        <f>_xll.qlInterestRateIndexFixingDate($AT$2,AP1556,Trigger)</f>
        <v>50270</v>
      </c>
      <c r="AP1556" s="101">
        <f>_xll.qlCalendarAdvance(Calendar,AP1555,AN1556,"f",,Trigger)</f>
        <v>50270</v>
      </c>
      <c r="AQ1556" s="101">
        <f>_xll.qlInterestRateIndexMaturity($AT$2,AP1556,Trigger)</f>
        <v>50271</v>
      </c>
      <c r="AR1556" s="246">
        <f>_xll.qlIndexFixing($AT$1,AO1556,TRUE,_xll.ohTrigger(Trigger,Trigger1M))</f>
        <v>1.769501899862469E-2</v>
      </c>
      <c r="AS1556" s="246">
        <f>IFERROR(_xll.qlIndexFixing($AT$2,AO1556,TRUE,_xll.ohTrigger(Trigger,Trigger1M)),#N/A)</f>
        <v>1.7475148571559629E-2</v>
      </c>
    </row>
    <row r="1557" spans="40:45" x14ac:dyDescent="0.2">
      <c r="AN1557" s="102" t="s">
        <v>83</v>
      </c>
      <c r="AO1557" s="101">
        <f>_xll.qlInterestRateIndexFixingDate($AT$2,AP1557,Trigger)</f>
        <v>50277</v>
      </c>
      <c r="AP1557" s="101">
        <f>_xll.qlCalendarAdvance(Calendar,AP1556,AN1557,"f",,Trigger)</f>
        <v>50277</v>
      </c>
      <c r="AQ1557" s="101">
        <f>_xll.qlInterestRateIndexMaturity($AT$2,AP1557,Trigger)</f>
        <v>50278</v>
      </c>
      <c r="AR1557" s="246">
        <f>_xll.qlIndexFixing($AT$1,AO1557,TRUE,_xll.ohTrigger(Trigger,Trigger1M))</f>
        <v>1.7686663710563266E-2</v>
      </c>
      <c r="AS1557" s="246">
        <f>IFERROR(_xll.qlIndexFixing($AT$2,AO1557,TRUE,_xll.ohTrigger(Trigger,Trigger1M)),#N/A)</f>
        <v>1.7441221020551012E-2</v>
      </c>
    </row>
    <row r="1558" spans="40:45" x14ac:dyDescent="0.2">
      <c r="AN1558" s="102" t="s">
        <v>83</v>
      </c>
      <c r="AO1558" s="101">
        <f>_xll.qlInterestRateIndexFixingDate($AT$2,AP1558,Trigger)</f>
        <v>50284</v>
      </c>
      <c r="AP1558" s="101">
        <f>_xll.qlCalendarAdvance(Calendar,AP1557,AN1558,"f",,Trigger)</f>
        <v>50284</v>
      </c>
      <c r="AQ1558" s="101">
        <f>_xll.qlInterestRateIndexMaturity($AT$2,AP1558,Trigger)</f>
        <v>50285</v>
      </c>
      <c r="AR1558" s="246">
        <f>_xll.qlIndexFixing($AT$1,AO1558,TRUE,_xll.ohTrigger(Trigger,Trigger1M))</f>
        <v>1.7678206349831527E-2</v>
      </c>
      <c r="AS1558" s="246">
        <f>IFERROR(_xll.qlIndexFixing($AT$2,AO1558,TRUE,_xll.ohTrigger(Trigger,Trigger1M)),#N/A)</f>
        <v>1.7408378464995877E-2</v>
      </c>
    </row>
    <row r="1559" spans="40:45" x14ac:dyDescent="0.2">
      <c r="AN1559" s="102" t="s">
        <v>83</v>
      </c>
      <c r="AO1559" s="101">
        <f>_xll.qlInterestRateIndexFixingDate($AT$2,AP1559,Trigger)</f>
        <v>50291</v>
      </c>
      <c r="AP1559" s="101">
        <f>_xll.qlCalendarAdvance(Calendar,AP1558,AN1559,"f",,Trigger)</f>
        <v>50291</v>
      </c>
      <c r="AQ1559" s="101">
        <f>_xll.qlInterestRateIndexMaturity($AT$2,AP1559,Trigger)</f>
        <v>50292</v>
      </c>
      <c r="AR1559" s="246">
        <f>_xll.qlIndexFixing($AT$1,AO1559,TRUE,_xll.ohTrigger(Trigger,Trigger1M))</f>
        <v>1.7669646916189663E-2</v>
      </c>
      <c r="AS1559" s="246">
        <f>IFERROR(_xll.qlIndexFixing($AT$2,AO1559,TRUE,_xll.ohTrigger(Trigger,Trigger1M)),#N/A)</f>
        <v>1.7376620904334672E-2</v>
      </c>
    </row>
    <row r="1560" spans="40:45" x14ac:dyDescent="0.2">
      <c r="AN1560" s="102" t="s">
        <v>83</v>
      </c>
      <c r="AO1560" s="101">
        <f>_xll.qlInterestRateIndexFixingDate($AT$2,AP1560,Trigger)</f>
        <v>50298</v>
      </c>
      <c r="AP1560" s="101">
        <f>_xll.qlCalendarAdvance(Calendar,AP1559,AN1560,"f",,Trigger)</f>
        <v>50298</v>
      </c>
      <c r="AQ1560" s="101">
        <f>_xll.qlInterestRateIndexMaturity($AT$2,AP1560,Trigger)</f>
        <v>50299</v>
      </c>
      <c r="AR1560" s="246">
        <f>_xll.qlIndexFixing($AT$1,AO1560,TRUE,_xll.ohTrigger(Trigger,Trigger1M))</f>
        <v>1.7660985409957419E-2</v>
      </c>
      <c r="AS1560" s="246">
        <f>IFERROR(_xll.qlIndexFixing($AT$2,AO1560,TRUE,_xll.ohTrigger(Trigger,Trigger1M)),#N/A)</f>
        <v>1.734594833848746E-2</v>
      </c>
    </row>
    <row r="1561" spans="40:45" x14ac:dyDescent="0.2">
      <c r="AN1561" s="102" t="s">
        <v>83</v>
      </c>
      <c r="AO1561" s="101">
        <f>_xll.qlInterestRateIndexFixingDate($AT$2,AP1561,Trigger)</f>
        <v>50305</v>
      </c>
      <c r="AP1561" s="101">
        <f>_xll.qlCalendarAdvance(Calendar,AP1560,AN1561,"f",,Trigger)</f>
        <v>50305</v>
      </c>
      <c r="AQ1561" s="101">
        <f>_xll.qlInterestRateIndexMaturity($AT$2,AP1561,Trigger)</f>
        <v>50306</v>
      </c>
      <c r="AR1561" s="246">
        <f>_xll.qlIndexFixing($AT$1,AO1561,TRUE,_xll.ohTrigger(Trigger,Trigger1M))</f>
        <v>1.7652221830815051E-2</v>
      </c>
      <c r="AS1561" s="246">
        <f>IFERROR(_xll.qlIndexFixing($AT$2,AO1561,TRUE,_xll.ohTrigger(Trigger,Trigger1M)),#N/A)</f>
        <v>1.7316360766974626E-2</v>
      </c>
    </row>
    <row r="1562" spans="40:45" x14ac:dyDescent="0.2">
      <c r="AN1562" s="102" t="s">
        <v>83</v>
      </c>
      <c r="AO1562" s="101">
        <f>_xll.qlInterestRateIndexFixingDate($AT$2,AP1562,Trigger)</f>
        <v>50312</v>
      </c>
      <c r="AP1562" s="101">
        <f>_xll.qlCalendarAdvance(Calendar,AP1561,AN1562,"f",,Trigger)</f>
        <v>50312</v>
      </c>
      <c r="AQ1562" s="101">
        <f>_xll.qlInterestRateIndexMaturity($AT$2,AP1562,Trigger)</f>
        <v>50313</v>
      </c>
      <c r="AR1562" s="246">
        <f>_xll.qlIndexFixing($AT$1,AO1562,TRUE,_xll.ohTrigger(Trigger,Trigger1M))</f>
        <v>1.7643356179002367E-2</v>
      </c>
      <c r="AS1562" s="246">
        <f>IFERROR(_xll.qlIndexFixing($AT$2,AO1562,TRUE,_xll.ohTrigger(Trigger,Trigger1M)),#N/A)</f>
        <v>1.7287858189796168E-2</v>
      </c>
    </row>
    <row r="1563" spans="40:45" x14ac:dyDescent="0.2">
      <c r="AN1563" s="102" t="s">
        <v>83</v>
      </c>
      <c r="AO1563" s="101">
        <f>_xll.qlInterestRateIndexFixingDate($AT$2,AP1563,Trigger)</f>
        <v>50319</v>
      </c>
      <c r="AP1563" s="101">
        <f>_xll.qlCalendarAdvance(Calendar,AP1562,AN1563,"f",,Trigger)</f>
        <v>50319</v>
      </c>
      <c r="AQ1563" s="101">
        <f>_xll.qlInterestRateIndexMaturity($AT$2,AP1563,Trigger)</f>
        <v>50320</v>
      </c>
      <c r="AR1563" s="246">
        <f>_xll.qlIndexFixing($AT$1,AO1563,TRUE,_xll.ohTrigger(Trigger,Trigger1M))</f>
        <v>1.7634388454359495E-2</v>
      </c>
      <c r="AS1563" s="246">
        <f>IFERROR(_xll.qlIndexFixing($AT$2,AO1563,TRUE,_xll.ohTrigger(Trigger,Trigger1M)),#N/A)</f>
        <v>1.7260440606472471E-2</v>
      </c>
    </row>
    <row r="1564" spans="40:45" x14ac:dyDescent="0.2">
      <c r="AN1564" s="102" t="s">
        <v>83</v>
      </c>
      <c r="AO1564" s="101">
        <f>_xll.qlInterestRateIndexFixingDate($AT$2,AP1564,Trigger)</f>
        <v>50326</v>
      </c>
      <c r="AP1564" s="101">
        <f>_xll.qlCalendarAdvance(Calendar,AP1563,AN1564,"f",,Trigger)</f>
        <v>50326</v>
      </c>
      <c r="AQ1564" s="101">
        <f>_xll.qlInterestRateIndexMaturity($AT$2,AP1564,Trigger)</f>
        <v>50327</v>
      </c>
      <c r="AR1564" s="246">
        <f>_xll.qlIndexFixing($AT$1,AO1564,TRUE,_xll.ohTrigger(Trigger,Trigger1M))</f>
        <v>1.7625318657046307E-2</v>
      </c>
      <c r="AS1564" s="246">
        <f>IFERROR(_xll.qlIndexFixing($AT$2,AO1564,TRUE,_xll.ohTrigger(Trigger,Trigger1M)),#N/A)</f>
        <v>1.7234108016763727E-2</v>
      </c>
    </row>
    <row r="1565" spans="40:45" x14ac:dyDescent="0.2">
      <c r="AN1565" s="102" t="s">
        <v>83</v>
      </c>
      <c r="AO1565" s="101">
        <f>_xll.qlInterestRateIndexFixingDate($AT$2,AP1565,Trigger)</f>
        <v>50333</v>
      </c>
      <c r="AP1565" s="101">
        <f>_xll.qlCalendarAdvance(Calendar,AP1564,AN1565,"f",,Trigger)</f>
        <v>50333</v>
      </c>
      <c r="AQ1565" s="101">
        <f>_xll.qlInterestRateIndexMaturity($AT$2,AP1565,Trigger)</f>
        <v>50334</v>
      </c>
      <c r="AR1565" s="246">
        <f>_xll.qlIndexFixing($AT$1,AO1565,TRUE,_xll.ohTrigger(Trigger,Trigger1M))</f>
        <v>1.7616146787062803E-2</v>
      </c>
      <c r="AS1565" s="246">
        <f>IFERROR(_xll.qlIndexFixing($AT$2,AO1565,TRUE,_xll.ohTrigger(Trigger,Trigger1M)),#N/A)</f>
        <v>1.720886042059E-2</v>
      </c>
    </row>
    <row r="1566" spans="40:45" x14ac:dyDescent="0.2">
      <c r="AN1566" s="102" t="s">
        <v>83</v>
      </c>
      <c r="AO1566" s="101">
        <f>_xll.qlInterestRateIndexFixingDate($AT$2,AP1566,Trigger)</f>
        <v>50340</v>
      </c>
      <c r="AP1566" s="101">
        <f>_xll.qlCalendarAdvance(Calendar,AP1565,AN1566,"f",,Trigger)</f>
        <v>50340</v>
      </c>
      <c r="AQ1566" s="101">
        <f>_xll.qlInterestRateIndexMaturity($AT$2,AP1566,Trigger)</f>
        <v>50341</v>
      </c>
      <c r="AR1566" s="246">
        <f>_xll.qlIndexFixing($AT$1,AO1566,TRUE,_xll.ohTrigger(Trigger,Trigger1M))</f>
        <v>1.7606872844249111E-2</v>
      </c>
      <c r="AS1566" s="246">
        <f>IFERROR(_xll.qlIndexFixing($AT$2,AO1566,TRUE,_xll.ohTrigger(Trigger,Trigger1M)),#N/A)</f>
        <v>1.7184697817551609E-2</v>
      </c>
    </row>
    <row r="1567" spans="40:45" x14ac:dyDescent="0.2">
      <c r="AN1567" s="102" t="s">
        <v>83</v>
      </c>
      <c r="AO1567" s="101">
        <f>_xll.qlInterestRateIndexFixingDate($AT$2,AP1567,Trigger)</f>
        <v>50347</v>
      </c>
      <c r="AP1567" s="101">
        <f>_xll.qlCalendarAdvance(Calendar,AP1566,AN1567,"f",,Trigger)</f>
        <v>50347</v>
      </c>
      <c r="AQ1567" s="101">
        <f>_xll.qlInterestRateIndexMaturity($AT$2,AP1567,Trigger)</f>
        <v>50348</v>
      </c>
      <c r="AR1567" s="246">
        <f>_xll.qlIndexFixing($AT$1,AO1567,TRUE,_xll.ohTrigger(Trigger,Trigger1M))</f>
        <v>1.7597496828765102E-2</v>
      </c>
      <c r="AS1567" s="246">
        <f>IFERROR(_xll.qlIndexFixing($AT$2,AO1567,TRUE,_xll.ohTrigger(Trigger,Trigger1M)),#N/A)</f>
        <v>1.7161620207648554E-2</v>
      </c>
    </row>
    <row r="1568" spans="40:45" x14ac:dyDescent="0.2">
      <c r="AN1568" s="102" t="s">
        <v>83</v>
      </c>
      <c r="AO1568" s="101">
        <f>_xll.qlInterestRateIndexFixingDate($AT$2,AP1568,Trigger)</f>
        <v>50354</v>
      </c>
      <c r="AP1568" s="101">
        <f>_xll.qlCalendarAdvance(Calendar,AP1567,AN1568,"f",,Trigger)</f>
        <v>50354</v>
      </c>
      <c r="AQ1568" s="101">
        <f>_xll.qlInterestRateIndexMaturity($AT$2,AP1568,Trigger)</f>
        <v>50355</v>
      </c>
      <c r="AR1568" s="246">
        <f>_xll.qlIndexFixing($AT$1,AO1568,TRUE,_xll.ohTrigger(Trigger,Trigger1M))</f>
        <v>1.7588018740530842E-2</v>
      </c>
      <c r="AS1568" s="246">
        <f>IFERROR(_xll.qlIndexFixing($AT$2,AO1568,TRUE,_xll.ohTrigger(Trigger,Trigger1M)),#N/A)</f>
        <v>1.7139627590401219E-2</v>
      </c>
    </row>
    <row r="1569" spans="40:45" x14ac:dyDescent="0.2">
      <c r="AN1569" s="102" t="s">
        <v>83</v>
      </c>
      <c r="AO1569" s="101">
        <f>_xll.qlInterestRateIndexFixingDate($AT$2,AP1569,Trigger)</f>
        <v>50361</v>
      </c>
      <c r="AP1569" s="101">
        <f>_xll.qlCalendarAdvance(Calendar,AP1568,AN1569,"f",,Trigger)</f>
        <v>50361</v>
      </c>
      <c r="AQ1569" s="101">
        <f>_xll.qlInterestRateIndexMaturity($AT$2,AP1569,Trigger)</f>
        <v>50362</v>
      </c>
      <c r="AR1569" s="246">
        <f>_xll.qlIndexFixing($AT$1,AO1569,TRUE,_xll.ohTrigger(Trigger,Trigger1M))</f>
        <v>1.7578438579706201E-2</v>
      </c>
      <c r="AS1569" s="246">
        <f>IFERROR(_xll.qlIndexFixing($AT$2,AO1569,TRUE,_xll.ohTrigger(Trigger,Trigger1M)),#N/A)</f>
        <v>1.7118719965729667E-2</v>
      </c>
    </row>
    <row r="1570" spans="40:45" x14ac:dyDescent="0.2">
      <c r="AN1570" s="102" t="s">
        <v>83</v>
      </c>
      <c r="AO1570" s="101">
        <f>_xll.qlInterestRateIndexFixingDate($AT$2,AP1570,Trigger)</f>
        <v>50368</v>
      </c>
      <c r="AP1570" s="101">
        <f>_xll.qlCalendarAdvance(Calendar,AP1569,AN1570,"f",,Trigger)</f>
        <v>50368</v>
      </c>
      <c r="AQ1570" s="101">
        <f>_xll.qlInterestRateIndexMaturity($AT$2,AP1570,Trigger)</f>
        <v>50369</v>
      </c>
      <c r="AR1570" s="246">
        <f>_xll.qlIndexFixing($AT$1,AO1570,TRUE,_xll.ohTrigger(Trigger,Trigger1M))</f>
        <v>1.7568756346051373E-2</v>
      </c>
      <c r="AS1570" s="246">
        <f>IFERROR(_xll.qlIndexFixing($AT$2,AO1570,TRUE,_xll.ohTrigger(Trigger,Trigger1M)),#N/A)</f>
        <v>1.7098897333553964E-2</v>
      </c>
    </row>
    <row r="1571" spans="40:45" x14ac:dyDescent="0.2">
      <c r="AN1571" s="102" t="s">
        <v>83</v>
      </c>
      <c r="AO1571" s="101">
        <f>_xll.qlInterestRateIndexFixingDate($AT$2,AP1571,Trigger)</f>
        <v>50375</v>
      </c>
      <c r="AP1571" s="101">
        <f>_xll.qlCalendarAdvance(Calendar,AP1570,AN1571,"f",,Trigger)</f>
        <v>50375</v>
      </c>
      <c r="AQ1571" s="101">
        <f>_xll.qlInterestRateIndexMaturity($AT$2,AP1571,Trigger)</f>
        <v>50376</v>
      </c>
      <c r="AR1571" s="246">
        <f>_xll.qlIndexFixing($AT$1,AO1571,TRUE,_xll.ohTrigger(Trigger,Trigger1M))</f>
        <v>1.75589720398861E-2</v>
      </c>
      <c r="AS1571" s="246">
        <f>IFERROR(_xll.qlIndexFixing($AT$2,AO1571,TRUE,_xll.ohTrigger(Trigger,Trigger1M)),#N/A)</f>
        <v>1.7080159693474428E-2</v>
      </c>
    </row>
    <row r="1572" spans="40:45" x14ac:dyDescent="0.2">
      <c r="AN1572" s="102" t="s">
        <v>83</v>
      </c>
      <c r="AO1572" s="101">
        <f>_xll.qlInterestRateIndexFixingDate($AT$2,AP1572,Trigger)</f>
        <v>50382</v>
      </c>
      <c r="AP1572" s="101">
        <f>_xll.qlCalendarAdvance(Calendar,AP1571,AN1572,"f",,Trigger)</f>
        <v>50382</v>
      </c>
      <c r="AQ1572" s="101">
        <f>_xll.qlInterestRateIndexMaturity($AT$2,AP1572,Trigger)</f>
        <v>50383</v>
      </c>
      <c r="AR1572" s="246">
        <f>_xll.qlIndexFixing($AT$1,AO1572,TRUE,_xll.ohTrigger(Trigger,Trigger1M))</f>
        <v>1.7549085660810704E-2</v>
      </c>
      <c r="AS1572" s="246">
        <f>IFERROR(_xll.qlIndexFixing($AT$2,AO1572,TRUE,_xll.ohTrigger(Trigger,Trigger1M)),#N/A)</f>
        <v>1.7062507045570996E-2</v>
      </c>
    </row>
    <row r="1573" spans="40:45" x14ac:dyDescent="0.2">
      <c r="AN1573" s="102" t="s">
        <v>83</v>
      </c>
      <c r="AO1573" s="101">
        <f>_xll.qlInterestRateIndexFixingDate($AT$2,AP1573,Trigger)</f>
        <v>50389</v>
      </c>
      <c r="AP1573" s="101">
        <f>_xll.qlCalendarAdvance(Calendar,AP1572,AN1573,"f",,Trigger)</f>
        <v>50389</v>
      </c>
      <c r="AQ1573" s="101">
        <f>_xll.qlInterestRateIndexMaturity($AT$2,AP1573,Trigger)</f>
        <v>50390</v>
      </c>
      <c r="AR1573" s="246">
        <f>_xll.qlIndexFixing($AT$1,AO1573,TRUE,_xll.ohTrigger(Trigger,Trigger1M))</f>
        <v>1.7539097209304799E-2</v>
      </c>
      <c r="AS1573" s="246">
        <f>IFERROR(_xll.qlIndexFixing($AT$2,AO1573,TRUE,_xll.ohTrigger(Trigger,Trigger1M)),#N/A)</f>
        <v>1.7045939389443987E-2</v>
      </c>
    </row>
    <row r="1574" spans="40:45" x14ac:dyDescent="0.2">
      <c r="AN1574" s="102" t="s">
        <v>83</v>
      </c>
      <c r="AO1574" s="101">
        <f>_xll.qlInterestRateIndexFixingDate($AT$2,AP1574,Trigger)</f>
        <v>50396</v>
      </c>
      <c r="AP1574" s="101">
        <f>_xll.qlCalendarAdvance(Calendar,AP1573,AN1574,"f",,Trigger)</f>
        <v>50396</v>
      </c>
      <c r="AQ1574" s="101">
        <f>_xll.qlInterestRateIndexMaturity($AT$2,AP1574,Trigger)</f>
        <v>50397</v>
      </c>
      <c r="AR1574" s="246">
        <f>_xll.qlIndexFixing($AT$1,AO1574,TRUE,_xll.ohTrigger(Trigger,Trigger1M))</f>
        <v>1.7529006684968707E-2</v>
      </c>
      <c r="AS1574" s="246">
        <f>IFERROR(_xll.qlIndexFixing($AT$2,AO1574,TRUE,_xll.ohTrigger(Trigger,Trigger1M)),#N/A)</f>
        <v>1.7030456725093401E-2</v>
      </c>
    </row>
    <row r="1575" spans="40:45" x14ac:dyDescent="0.2">
      <c r="AN1575" s="102" t="s">
        <v>83</v>
      </c>
      <c r="AO1575" s="101">
        <f>_xll.qlInterestRateIndexFixingDate($AT$2,AP1575,Trigger)</f>
        <v>50403</v>
      </c>
      <c r="AP1575" s="101">
        <f>_xll.qlCalendarAdvance(Calendar,AP1574,AN1575,"f",,Trigger)</f>
        <v>50403</v>
      </c>
      <c r="AQ1575" s="101">
        <f>_xll.qlInterestRateIndexMaturity($AT$2,AP1575,Trigger)</f>
        <v>50404</v>
      </c>
      <c r="AR1575" s="246">
        <f>_xll.qlIndexFixing($AT$1,AO1575,TRUE,_xll.ohTrigger(Trigger,Trigger1M))</f>
        <v>1.7518814088042234E-2</v>
      </c>
      <c r="AS1575" s="246">
        <f>IFERROR(_xll.qlIndexFixing($AT$2,AO1575,TRUE,_xll.ohTrigger(Trigger,Trigger1M)),#N/A)</f>
        <v>1.7016059052439303E-2</v>
      </c>
    </row>
    <row r="1576" spans="40:45" x14ac:dyDescent="0.2">
      <c r="AN1576" s="102" t="s">
        <v>83</v>
      </c>
      <c r="AO1576" s="101">
        <f>_xll.qlInterestRateIndexFixingDate($AT$2,AP1576,Trigger)</f>
        <v>50410</v>
      </c>
      <c r="AP1576" s="101">
        <f>_xll.qlCalendarAdvance(Calendar,AP1575,AN1576,"f",,Trigger)</f>
        <v>50410</v>
      </c>
      <c r="AQ1576" s="101">
        <f>_xll.qlInterestRateIndexMaturity($AT$2,AP1576,Trigger)</f>
        <v>50411</v>
      </c>
      <c r="AR1576" s="246">
        <f>_xll.qlIndexFixing($AT$1,AO1576,TRUE,_xll.ohTrigger(Trigger,Trigger1M))</f>
        <v>1.7508519418525381E-2</v>
      </c>
      <c r="AS1576" s="246">
        <f>IFERROR(_xll.qlIndexFixing($AT$2,AO1576,TRUE,_xll.ohTrigger(Trigger,Trigger1M)),#N/A)</f>
        <v>1.7002746371161948E-2</v>
      </c>
    </row>
    <row r="1577" spans="40:45" x14ac:dyDescent="0.2">
      <c r="AN1577" s="102" t="s">
        <v>83</v>
      </c>
      <c r="AO1577" s="101">
        <f>_xll.qlInterestRateIndexFixingDate($AT$2,AP1577,Trigger)</f>
        <v>50417</v>
      </c>
      <c r="AP1577" s="101">
        <f>_xll.qlCalendarAdvance(Calendar,AP1576,AN1577,"f",,Trigger)</f>
        <v>50417</v>
      </c>
      <c r="AQ1577" s="101">
        <f>_xll.qlInterestRateIndexMaturity($AT$2,AP1577,Trigger)</f>
        <v>50418</v>
      </c>
      <c r="AR1577" s="246">
        <f>_xll.qlIndexFixing($AT$1,AO1577,TRUE,_xll.ohTrigger(Trigger,Trigger1M))</f>
        <v>1.7498122676338213E-2</v>
      </c>
      <c r="AS1577" s="246">
        <f>IFERROR(_xll.qlIndexFixing($AT$2,AO1577,TRUE,_xll.ohTrigger(Trigger,Trigger1M)),#N/A)</f>
        <v>1.6990518681181399E-2</v>
      </c>
    </row>
    <row r="1578" spans="40:45" x14ac:dyDescent="0.2">
      <c r="AN1578" s="102" t="s">
        <v>83</v>
      </c>
      <c r="AO1578" s="101">
        <f>_xll.qlInterestRateIndexFixingDate($AT$2,AP1578,Trigger)</f>
        <v>50424</v>
      </c>
      <c r="AP1578" s="101">
        <f>_xll.qlCalendarAdvance(Calendar,AP1577,AN1578,"f",,Trigger)</f>
        <v>50424</v>
      </c>
      <c r="AQ1578" s="101">
        <f>_xll.qlInterestRateIndexMaturity($AT$2,AP1578,Trigger)</f>
        <v>50425</v>
      </c>
      <c r="AR1578" s="246">
        <f>_xll.qlIndexFixing($AT$1,AO1578,TRUE,_xll.ohTrigger(Trigger,Trigger1M))</f>
        <v>1.7487623861560664E-2</v>
      </c>
      <c r="AS1578" s="246">
        <f>IFERROR(_xll.qlIndexFixing($AT$2,AO1578,TRUE,_xll.ohTrigger(Trigger,Trigger1M)),#N/A)</f>
        <v>1.6979375982497658E-2</v>
      </c>
    </row>
    <row r="1579" spans="40:45" x14ac:dyDescent="0.2">
      <c r="AN1579" s="102" t="s">
        <v>83</v>
      </c>
      <c r="AO1579" s="101">
        <f>_xll.qlInterestRateIndexFixingDate($AT$2,AP1579,Trigger)</f>
        <v>50431</v>
      </c>
      <c r="AP1579" s="101">
        <f>_xll.qlCalendarAdvance(Calendar,AP1578,AN1579,"f",,Trigger)</f>
        <v>50431</v>
      </c>
      <c r="AQ1579" s="101">
        <f>_xll.qlInterestRateIndexMaturity($AT$2,AP1579,Trigger)</f>
        <v>50432</v>
      </c>
      <c r="AR1579" s="246">
        <f>_xll.qlIndexFixing($AT$1,AO1579,TRUE,_xll.ohTrigger(Trigger,Trigger1M))</f>
        <v>1.7477022974112799E-2</v>
      </c>
      <c r="AS1579" s="246">
        <f>IFERROR(_xll.qlIndexFixing($AT$2,AO1579,TRUE,_xll.ohTrigger(Trigger,Trigger1M)),#N/A)</f>
        <v>1.6969318275030787E-2</v>
      </c>
    </row>
    <row r="1580" spans="40:45" x14ac:dyDescent="0.2">
      <c r="AN1580" s="102" t="s">
        <v>83</v>
      </c>
      <c r="AO1580" s="101">
        <f>_xll.qlInterestRateIndexFixingDate($AT$2,AP1580,Trigger)</f>
        <v>50438</v>
      </c>
      <c r="AP1580" s="101">
        <f>_xll.qlCalendarAdvance(Calendar,AP1579,AN1580,"f",,Trigger)</f>
        <v>50438</v>
      </c>
      <c r="AQ1580" s="101">
        <f>_xll.qlInterestRateIndexMaturity($AT$2,AP1580,Trigger)</f>
        <v>50439</v>
      </c>
      <c r="AR1580" s="246">
        <f>_xll.qlIndexFixing($AT$1,AO1580,TRUE,_xll.ohTrigger(Trigger,Trigger1M))</f>
        <v>1.7466320014074554E-2</v>
      </c>
      <c r="AS1580" s="246">
        <f>IFERROR(_xll.qlIndexFixing($AT$2,AO1580,TRUE,_xll.ohTrigger(Trigger,Trigger1M)),#N/A)</f>
        <v>1.6960345558461043E-2</v>
      </c>
    </row>
    <row r="1581" spans="40:45" x14ac:dyDescent="0.2">
      <c r="AN1581" s="102" t="s">
        <v>83</v>
      </c>
      <c r="AO1581" s="101">
        <f>_xll.qlInterestRateIndexFixingDate($AT$2,AP1581,Trigger)</f>
        <v>50445</v>
      </c>
      <c r="AP1581" s="101">
        <f>_xll.qlCalendarAdvance(Calendar,AP1580,AN1581,"f",,Trigger)</f>
        <v>50445</v>
      </c>
      <c r="AQ1581" s="101">
        <f>_xll.qlInterestRateIndexMaturity($AT$2,AP1581,Trigger)</f>
        <v>50446</v>
      </c>
      <c r="AR1581" s="246">
        <f>_xll.qlIndexFixing($AT$1,AO1581,TRUE,_xll.ohTrigger(Trigger,Trigger1M))</f>
        <v>1.745551498144593E-2</v>
      </c>
      <c r="AS1581" s="246">
        <f>IFERROR(_xll.qlIndexFixing($AT$2,AO1581,TRUE,_xll.ohTrigger(Trigger,Trigger1M)),#N/A)</f>
        <v>1.6952457832948298E-2</v>
      </c>
    </row>
    <row r="1582" spans="40:45" x14ac:dyDescent="0.2">
      <c r="AN1582" s="102" t="s">
        <v>83</v>
      </c>
      <c r="AO1582" s="101">
        <f>_xll.qlInterestRateIndexFixingDate($AT$2,AP1582,Trigger)</f>
        <v>50452</v>
      </c>
      <c r="AP1582" s="101">
        <f>_xll.qlCalendarAdvance(Calendar,AP1581,AN1582,"f",,Trigger)</f>
        <v>50452</v>
      </c>
      <c r="AQ1582" s="101">
        <f>_xll.qlInterestRateIndexMaturity($AT$2,AP1582,Trigger)</f>
        <v>50453</v>
      </c>
      <c r="AR1582" s="246">
        <f>_xll.qlIndexFixing($AT$1,AO1582,TRUE,_xll.ohTrigger(Trigger,Trigger1M))</f>
        <v>1.7444607876306861E-2</v>
      </c>
      <c r="AS1582" s="246">
        <f>IFERROR(_xll.qlIndexFixing($AT$2,AO1582,TRUE,_xll.ohTrigger(Trigger,Trigger1M)),#N/A)</f>
        <v>1.6945655098332679E-2</v>
      </c>
    </row>
    <row r="1583" spans="40:45" x14ac:dyDescent="0.2">
      <c r="AN1583" s="102" t="s">
        <v>83</v>
      </c>
      <c r="AO1583" s="101">
        <f>_xll.qlInterestRateIndexFixingDate($AT$2,AP1583,Trigger)</f>
        <v>50459</v>
      </c>
      <c r="AP1583" s="101">
        <f>_xll.qlCalendarAdvance(Calendar,AP1582,AN1583,"f",,Trigger)</f>
        <v>50459</v>
      </c>
      <c r="AQ1583" s="101">
        <f>_xll.qlInterestRateIndexMaturity($AT$2,AP1583,Trigger)</f>
        <v>50460</v>
      </c>
      <c r="AR1583" s="246">
        <f>_xll.qlIndexFixing($AT$1,AO1583,TRUE,_xll.ohTrigger(Trigger,Trigger1M))</f>
        <v>1.7433598698497477E-2</v>
      </c>
      <c r="AS1583" s="246">
        <f>IFERROR(_xll.qlIndexFixing($AT$2,AO1583,TRUE,_xll.ohTrigger(Trigger,Trigger1M)),#N/A)</f>
        <v>1.6939937354454315E-2</v>
      </c>
    </row>
    <row r="1584" spans="40:45" x14ac:dyDescent="0.2">
      <c r="AN1584" s="102" t="s">
        <v>83</v>
      </c>
      <c r="AO1584" s="101">
        <f>_xll.qlInterestRateIndexFixingDate($AT$2,AP1584,Trigger)</f>
        <v>50466</v>
      </c>
      <c r="AP1584" s="101">
        <f>_xll.qlCalendarAdvance(Calendar,AP1583,AN1584,"f",,Trigger)</f>
        <v>50466</v>
      </c>
      <c r="AQ1584" s="101">
        <f>_xll.qlInterestRateIndexMaturity($AT$2,AP1584,Trigger)</f>
        <v>50467</v>
      </c>
      <c r="AR1584" s="246">
        <f>_xll.qlIndexFixing($AT$1,AO1584,TRUE,_xll.ohTrigger(Trigger,Trigger1M))</f>
        <v>1.7422487448177648E-2</v>
      </c>
      <c r="AS1584" s="246">
        <f>IFERROR(_xll.qlIndexFixing($AT$2,AO1584,TRUE,_xll.ohTrigger(Trigger,Trigger1M)),#N/A)</f>
        <v>1.6935304601473078E-2</v>
      </c>
    </row>
    <row r="1585" spans="40:45" x14ac:dyDescent="0.2">
      <c r="AN1585" s="102" t="s">
        <v>83</v>
      </c>
      <c r="AO1585" s="101">
        <f>_xll.qlInterestRateIndexFixingDate($AT$2,AP1585,Trigger)</f>
        <v>50473</v>
      </c>
      <c r="AP1585" s="101">
        <f>_xll.qlCalendarAdvance(Calendar,AP1584,AN1585,"f",,Trigger)</f>
        <v>50473</v>
      </c>
      <c r="AQ1585" s="101">
        <f>_xll.qlInterestRateIndexMaturity($AT$2,AP1585,Trigger)</f>
        <v>50474</v>
      </c>
      <c r="AR1585" s="246">
        <f>_xll.qlIndexFixing($AT$1,AO1585,TRUE,_xll.ohTrigger(Trigger,Trigger1M))</f>
        <v>1.741127412526744E-2</v>
      </c>
      <c r="AS1585" s="246">
        <f>IFERROR(_xll.qlIndexFixing($AT$2,AO1585,TRUE,_xll.ohTrigger(Trigger,Trigger1M)),#N/A)</f>
        <v>1.6931756839229095E-2</v>
      </c>
    </row>
    <row r="1586" spans="40:45" x14ac:dyDescent="0.2">
      <c r="AN1586" s="102" t="s">
        <v>83</v>
      </c>
      <c r="AO1586" s="101">
        <f>_xll.qlInterestRateIndexFixingDate($AT$2,AP1586,Trigger)</f>
        <v>50480</v>
      </c>
      <c r="AP1586" s="101">
        <f>_xll.qlCalendarAdvance(Calendar,AP1585,AN1586,"f",,Trigger)</f>
        <v>50480</v>
      </c>
      <c r="AQ1586" s="101">
        <f>_xll.qlInterestRateIndexMaturity($AT$2,AP1586,Trigger)</f>
        <v>50481</v>
      </c>
      <c r="AR1586" s="246">
        <f>_xll.qlIndexFixing($AT$1,AO1586,TRUE,_xll.ohTrigger(Trigger,Trigger1M))</f>
        <v>1.7399958729766851E-2</v>
      </c>
      <c r="AS1586" s="246">
        <f>IFERROR(_xll.qlIndexFixing($AT$2,AO1586,TRUE,_xll.ohTrigger(Trigger,Trigger1M)),#N/A)</f>
        <v>1.6929294067562495E-2</v>
      </c>
    </row>
    <row r="1587" spans="40:45" x14ac:dyDescent="0.2">
      <c r="AN1587" s="102" t="s">
        <v>83</v>
      </c>
      <c r="AO1587" s="101">
        <f>_xll.qlInterestRateIndexFixingDate($AT$2,AP1587,Trigger)</f>
        <v>50487</v>
      </c>
      <c r="AP1587" s="101">
        <f>_xll.qlCalendarAdvance(Calendar,AP1586,AN1587,"f",,Trigger)</f>
        <v>50487</v>
      </c>
      <c r="AQ1587" s="101">
        <f>_xll.qlInterestRateIndexMaturity($AT$2,AP1587,Trigger)</f>
        <v>50488</v>
      </c>
      <c r="AR1587" s="246">
        <f>_xll.qlIndexFixing($AT$1,AO1587,TRUE,_xll.ohTrigger(Trigger,Trigger1M))</f>
        <v>1.7388541261835755E-2</v>
      </c>
      <c r="AS1587" s="246">
        <f>IFERROR(_xll.qlIndexFixing($AT$2,AO1587,TRUE,_xll.ohTrigger(Trigger,Trigger1M)),#N/A)</f>
        <v>1.6927916286713085E-2</v>
      </c>
    </row>
    <row r="1588" spans="40:45" x14ac:dyDescent="0.2">
      <c r="AN1588" s="102" t="s">
        <v>83</v>
      </c>
      <c r="AO1588" s="101">
        <f>_xll.qlInterestRateIndexFixingDate($AT$2,AP1588,Trigger)</f>
        <v>50494</v>
      </c>
      <c r="AP1588" s="101">
        <f>_xll.qlCalendarAdvance(Calendar,AP1587,AN1588,"f",,Trigger)</f>
        <v>50494</v>
      </c>
      <c r="AQ1588" s="101">
        <f>_xll.qlInterestRateIndexMaturity($AT$2,AP1588,Trigger)</f>
        <v>50495</v>
      </c>
      <c r="AR1588" s="246">
        <f>_xll.qlIndexFixing($AT$1,AO1588,TRUE,_xll.ohTrigger(Trigger,Trigger1M))</f>
        <v>1.7377021721314279E-2</v>
      </c>
      <c r="AS1588" s="246">
        <f>IFERROR(_xll.qlIndexFixing($AT$2,AO1588,TRUE,_xll.ohTrigger(Trigger,Trigger1M)),#N/A)</f>
        <v>1.6927623496520994E-2</v>
      </c>
    </row>
    <row r="1589" spans="40:45" x14ac:dyDescent="0.2">
      <c r="AN1589" s="102" t="s">
        <v>83</v>
      </c>
      <c r="AO1589" s="101">
        <f>_xll.qlInterestRateIndexFixingDate($AT$2,AP1589,Trigger)</f>
        <v>50501</v>
      </c>
      <c r="AP1589" s="101">
        <f>_xll.qlCalendarAdvance(Calendar,AP1588,AN1589,"f",,Trigger)</f>
        <v>50501</v>
      </c>
      <c r="AQ1589" s="101">
        <f>_xll.qlInterestRateIndexMaturity($AT$2,AP1589,Trigger)</f>
        <v>50502</v>
      </c>
      <c r="AR1589" s="246">
        <f>_xll.qlIndexFixing($AT$1,AO1589,TRUE,_xll.ohTrigger(Trigger,Trigger1M))</f>
        <v>1.7365400108202422E-2</v>
      </c>
      <c r="AS1589" s="246">
        <f>IFERROR(_xll.qlIndexFixing($AT$2,AO1589,TRUE,_xll.ohTrigger(Trigger,Trigger1M)),#N/A)</f>
        <v>1.6928415696906285E-2</v>
      </c>
    </row>
    <row r="1590" spans="40:45" x14ac:dyDescent="0.2">
      <c r="AN1590" s="102" t="s">
        <v>83</v>
      </c>
      <c r="AO1590" s="101">
        <f>_xll.qlInterestRateIndexFixingDate($AT$2,AP1590,Trigger)</f>
        <v>50508</v>
      </c>
      <c r="AP1590" s="101">
        <f>_xll.qlCalendarAdvance(Calendar,AP1589,AN1590,"f",,Trigger)</f>
        <v>50508</v>
      </c>
      <c r="AQ1590" s="101">
        <f>_xll.qlInterestRateIndexMaturity($AT$2,AP1590,Trigger)</f>
        <v>50509</v>
      </c>
      <c r="AR1590" s="246">
        <f>_xll.qlIndexFixing($AT$1,AO1590,TRUE,_xll.ohTrigger(Trigger,Trigger1M))</f>
        <v>1.7353676422660058E-2</v>
      </c>
      <c r="AS1590" s="246">
        <f>IFERROR(_xll.qlIndexFixing($AT$2,AO1590,TRUE,_xll.ohTrigger(Trigger,Trigger1M)),#N/A)</f>
        <v>1.6930292888108767E-2</v>
      </c>
    </row>
    <row r="1591" spans="40:45" x14ac:dyDescent="0.2">
      <c r="AN1591" s="102" t="s">
        <v>83</v>
      </c>
      <c r="AO1591" s="101">
        <f>_xll.qlInterestRateIndexFixingDate($AT$2,AP1591,Trigger)</f>
        <v>50515</v>
      </c>
      <c r="AP1591" s="101">
        <f>_xll.qlCalendarAdvance(Calendar,AP1590,AN1591,"f",,Trigger)</f>
        <v>50515</v>
      </c>
      <c r="AQ1591" s="101">
        <f>_xll.qlInterestRateIndexMaturity($AT$2,AP1591,Trigger)</f>
        <v>50516</v>
      </c>
      <c r="AR1591" s="246">
        <f>_xll.qlIndexFixing($AT$1,AO1591,TRUE,_xll.ohTrigger(Trigger,Trigger1M))</f>
        <v>1.7341850664687186E-2</v>
      </c>
      <c r="AS1591" s="246">
        <f>IFERROR(_xll.qlIndexFixing($AT$2,AO1591,TRUE,_xll.ohTrigger(Trigger,Trigger1M)),#N/A)</f>
        <v>1.6933255069888631E-2</v>
      </c>
    </row>
    <row r="1592" spans="40:45" x14ac:dyDescent="0.2">
      <c r="AN1592" s="102" t="s">
        <v>83</v>
      </c>
      <c r="AO1592" s="101">
        <f>_xll.qlInterestRateIndexFixingDate($AT$2,AP1592,Trigger)</f>
        <v>50522</v>
      </c>
      <c r="AP1592" s="101">
        <f>_xll.qlCalendarAdvance(Calendar,AP1591,AN1592,"f",,Trigger)</f>
        <v>50522</v>
      </c>
      <c r="AQ1592" s="101">
        <f>_xll.qlInterestRateIndexMaturity($AT$2,AP1592,Trigger)</f>
        <v>50523</v>
      </c>
      <c r="AR1592" s="246">
        <f>_xll.qlIndexFixing($AT$1,AO1592,TRUE,_xll.ohTrigger(Trigger,Trigger1M))</f>
        <v>1.7329922834123934E-2</v>
      </c>
      <c r="AS1592" s="246">
        <f>IFERROR(_xll.qlIndexFixing($AT$2,AO1592,TRUE,_xll.ohTrigger(Trigger,Trigger1M)),#N/A)</f>
        <v>1.693730224240575E-2</v>
      </c>
    </row>
    <row r="1593" spans="40:45" x14ac:dyDescent="0.2">
      <c r="AN1593" s="102" t="s">
        <v>83</v>
      </c>
      <c r="AO1593" s="101">
        <f>_xll.qlInterestRateIndexFixingDate($AT$2,AP1593,Trigger)</f>
        <v>50529</v>
      </c>
      <c r="AP1593" s="101">
        <f>_xll.qlCalendarAdvance(Calendar,AP1592,AN1593,"f",,Trigger)</f>
        <v>50529</v>
      </c>
      <c r="AQ1593" s="101">
        <f>_xll.qlInterestRateIndexMaturity($AT$2,AP1593,Trigger)</f>
        <v>50530</v>
      </c>
      <c r="AR1593" s="246">
        <f>_xll.qlIndexFixing($AT$1,AO1593,TRUE,_xll.ohTrigger(Trigger,Trigger1M))</f>
        <v>1.7317892931130174E-2</v>
      </c>
      <c r="AS1593" s="246">
        <f>IFERROR(_xll.qlIndexFixing($AT$2,AO1593,TRUE,_xll.ohTrigger(Trigger,Trigger1M)),#N/A)</f>
        <v>1.6942434405740059E-2</v>
      </c>
    </row>
    <row r="1594" spans="40:45" x14ac:dyDescent="0.2">
      <c r="AN1594" s="102" t="s">
        <v>83</v>
      </c>
      <c r="AO1594" s="101">
        <f>_xll.qlInterestRateIndexFixingDate($AT$2,AP1594,Trigger)</f>
        <v>50536</v>
      </c>
      <c r="AP1594" s="101">
        <f>_xll.qlCalendarAdvance(Calendar,AP1593,AN1594,"f",,Trigger)</f>
        <v>50536</v>
      </c>
      <c r="AQ1594" s="101">
        <f>_xll.qlInterestRateIndexMaturity($AT$2,AP1594,Trigger)</f>
        <v>50537</v>
      </c>
      <c r="AR1594" s="246">
        <f>_xll.qlIndexFixing($AT$1,AO1594,TRUE,_xll.ohTrigger(Trigger,Trigger1M))</f>
        <v>1.7305760955705907E-2</v>
      </c>
      <c r="AS1594" s="246">
        <f>IFERROR(_xll.qlIndexFixing($AT$2,AO1594,TRUE,_xll.ohTrigger(Trigger,Trigger1M)),#N/A)</f>
        <v>1.6948651559811623E-2</v>
      </c>
    </row>
    <row r="1595" spans="40:45" x14ac:dyDescent="0.2">
      <c r="AN1595" s="102" t="s">
        <v>83</v>
      </c>
      <c r="AO1595" s="101">
        <f>_xll.qlInterestRateIndexFixingDate($AT$2,AP1595,Trigger)</f>
        <v>50543</v>
      </c>
      <c r="AP1595" s="101">
        <f>_xll.qlCalendarAdvance(Calendar,AP1594,AN1595,"f",,Trigger)</f>
        <v>50543</v>
      </c>
      <c r="AQ1595" s="101">
        <f>_xll.qlInterestRateIndexMaturity($AT$2,AP1595,Trigger)</f>
        <v>50544</v>
      </c>
      <c r="AR1595" s="246">
        <f>_xll.qlIndexFixing($AT$1,AO1595,TRUE,_xll.ohTrigger(Trigger,Trigger1M))</f>
        <v>1.7293526907691259E-2</v>
      </c>
      <c r="AS1595" s="246">
        <f>IFERROR(_xll.qlIndexFixing($AT$2,AO1595,TRUE,_xll.ohTrigger(Trigger,Trigger1M)),#N/A)</f>
        <v>1.6955953704700377E-2</v>
      </c>
    </row>
    <row r="1596" spans="40:45" x14ac:dyDescent="0.2">
      <c r="AN1596" s="102" t="s">
        <v>83</v>
      </c>
      <c r="AO1596" s="101">
        <f>_xll.qlInterestRateIndexFixingDate($AT$2,AP1596,Trigger)</f>
        <v>50550</v>
      </c>
      <c r="AP1596" s="101">
        <f>_xll.qlCalendarAdvance(Calendar,AP1595,AN1596,"f",,Trigger)</f>
        <v>50550</v>
      </c>
      <c r="AQ1596" s="101">
        <f>_xll.qlInterestRateIndexMaturity($AT$2,AP1596,Trigger)</f>
        <v>50551</v>
      </c>
      <c r="AR1596" s="246">
        <f>_xll.qlIndexFixing($AT$1,AO1596,TRUE,_xll.ohTrigger(Trigger,Trigger1M))</f>
        <v>1.728119078732604E-2</v>
      </c>
      <c r="AS1596" s="246">
        <f>IFERROR(_xll.qlIndexFixing($AT$2,AO1596,TRUE,_xll.ohTrigger(Trigger,Trigger1M)),#N/A)</f>
        <v>1.696434084064613E-2</v>
      </c>
    </row>
    <row r="1597" spans="40:45" x14ac:dyDescent="0.2">
      <c r="AN1597" s="102" t="s">
        <v>83</v>
      </c>
      <c r="AO1597" s="101">
        <f>_xll.qlInterestRateIndexFixingDate($AT$2,AP1597,Trigger)</f>
        <v>50557</v>
      </c>
      <c r="AP1597" s="101">
        <f>_xll.qlCalendarAdvance(Calendar,AP1596,AN1597,"f",,Trigger)</f>
        <v>50557</v>
      </c>
      <c r="AQ1597" s="101">
        <f>_xll.qlInterestRateIndexMaturity($AT$2,AP1597,Trigger)</f>
        <v>50558</v>
      </c>
      <c r="AR1597" s="246">
        <f>_xll.qlIndexFixing($AT$1,AO1597,TRUE,_xll.ohTrigger(Trigger,Trigger1M))</f>
        <v>1.7268752594450376E-2</v>
      </c>
      <c r="AS1597" s="246">
        <f>IFERROR(_xll.qlIndexFixing($AT$2,AO1597,TRUE,_xll.ohTrigger(Trigger,Trigger1M)),#N/A)</f>
        <v>1.697381296748901E-2</v>
      </c>
    </row>
    <row r="1598" spans="40:45" x14ac:dyDescent="0.2">
      <c r="AN1598" s="102" t="s">
        <v>83</v>
      </c>
      <c r="AO1598" s="101">
        <f>_xll.qlInterestRateIndexFixingDate($AT$2,AP1598,Trigger)</f>
        <v>50564</v>
      </c>
      <c r="AP1598" s="101">
        <f>_xll.qlCalendarAdvance(Calendar,AP1597,AN1598,"f",,Trigger)</f>
        <v>50564</v>
      </c>
      <c r="AQ1598" s="101">
        <f>_xll.qlInterestRateIndexMaturity($AT$2,AP1598,Trigger)</f>
        <v>50565</v>
      </c>
      <c r="AR1598" s="246">
        <f>_xll.qlIndexFixing($AT$1,AO1598,TRUE,_xll.ohTrigger(Trigger,Trigger1M))</f>
        <v>1.7256212329224141E-2</v>
      </c>
      <c r="AS1598" s="246">
        <f>IFERROR(_xll.qlIndexFixing($AT$2,AO1598,TRUE,_xll.ohTrigger(Trigger,Trigger1M)),#N/A)</f>
        <v>1.6984370085548761E-2</v>
      </c>
    </row>
    <row r="1599" spans="40:45" x14ac:dyDescent="0.2">
      <c r="AN1599" s="102" t="s">
        <v>83</v>
      </c>
      <c r="AO1599" s="101">
        <f>_xll.qlInterestRateIndexFixingDate($AT$2,AP1599,Trigger)</f>
        <v>50571</v>
      </c>
      <c r="AP1599" s="101">
        <f>_xll.qlCalendarAdvance(Calendar,AP1598,AN1599,"f",,Trigger)</f>
        <v>50571</v>
      </c>
      <c r="AQ1599" s="101">
        <f>_xll.qlInterestRateIndexMaturity($AT$2,AP1599,Trigger)</f>
        <v>50572</v>
      </c>
      <c r="AR1599" s="246">
        <f>_xll.qlIndexFixing($AT$1,AO1599,TRUE,_xll.ohTrigger(Trigger,Trigger1M))</f>
        <v>1.7243569991567398E-2</v>
      </c>
      <c r="AS1599" s="246">
        <f>IFERROR(_xll.qlIndexFixing($AT$2,AO1599,TRUE,_xll.ohTrigger(Trigger,Trigger1M)),#N/A)</f>
        <v>1.6996012194665511E-2</v>
      </c>
    </row>
    <row r="1600" spans="40:45" x14ac:dyDescent="0.2">
      <c r="AN1600" s="102" t="s">
        <v>83</v>
      </c>
      <c r="AO1600" s="101">
        <f>_xll.qlInterestRateIndexFixingDate($AT$2,AP1600,Trigger)</f>
        <v>50578</v>
      </c>
      <c r="AP1600" s="101">
        <f>_xll.qlCalendarAdvance(Calendar,AP1599,AN1600,"f",,Trigger)</f>
        <v>50578</v>
      </c>
      <c r="AQ1600" s="101">
        <f>_xll.qlInterestRateIndexMaturity($AT$2,AP1600,Trigger)</f>
        <v>50579</v>
      </c>
      <c r="AR1600" s="246">
        <f>_xll.qlIndexFixing($AT$1,AO1600,TRUE,_xll.ohTrigger(Trigger,Trigger1M))</f>
        <v>1.7230825581480147E-2</v>
      </c>
      <c r="AS1600" s="246">
        <f>IFERROR(_xll.qlIndexFixing($AT$2,AO1600,TRUE,_xll.ohTrigger(Trigger,Trigger1M)),#N/A)</f>
        <v>1.7008739295159003E-2</v>
      </c>
    </row>
    <row r="1601" spans="40:45" x14ac:dyDescent="0.2">
      <c r="AN1601" s="102" t="s">
        <v>83</v>
      </c>
      <c r="AO1601" s="101">
        <f>_xll.qlInterestRateIndexFixingDate($AT$2,AP1601,Trigger)</f>
        <v>50585</v>
      </c>
      <c r="AP1601" s="101">
        <f>_xll.qlCalendarAdvance(Calendar,AP1600,AN1601,"f",,Trigger)</f>
        <v>50585</v>
      </c>
      <c r="AQ1601" s="101">
        <f>_xll.qlInterestRateIndexMaturity($AT$2,AP1601,Trigger)</f>
        <v>50586</v>
      </c>
      <c r="AR1601" s="246">
        <f>_xll.qlIndexFixing($AT$1,AO1601,TRUE,_xll.ohTrigger(Trigger,Trigger1M))</f>
        <v>1.7217979099042324E-2</v>
      </c>
      <c r="AS1601" s="246">
        <f>IFERROR(_xll.qlIndexFixing($AT$2,AO1601,TRUE,_xll.ohTrigger(Trigger,Trigger1M)),#N/A)</f>
        <v>1.7022551386949303E-2</v>
      </c>
    </row>
    <row r="1602" spans="40:45" x14ac:dyDescent="0.2">
      <c r="AN1602" s="102" t="s">
        <v>83</v>
      </c>
      <c r="AO1602" s="101">
        <f>_xll.qlInterestRateIndexFixingDate($AT$2,AP1602,Trigger)</f>
        <v>50592</v>
      </c>
      <c r="AP1602" s="101">
        <f>_xll.qlCalendarAdvance(Calendar,AP1601,AN1602,"f",,Trigger)</f>
        <v>50592</v>
      </c>
      <c r="AQ1602" s="101">
        <f>_xll.qlInterestRateIndexMaturity($AT$2,AP1602,Trigger)</f>
        <v>50593</v>
      </c>
      <c r="AR1602" s="246">
        <f>_xll.qlIndexFixing($AT$1,AO1602,TRUE,_xll.ohTrigger(Trigger,Trigger1M))</f>
        <v>1.7205030544173994E-2</v>
      </c>
      <c r="AS1602" s="246">
        <f>IFERROR(_xll.qlIndexFixing($AT$2,AO1602,TRUE,_xll.ohTrigger(Trigger,Trigger1M)),#N/A)</f>
        <v>1.7037448470356154E-2</v>
      </c>
    </row>
    <row r="1603" spans="40:45" x14ac:dyDescent="0.2">
      <c r="AN1603" s="102" t="s">
        <v>83</v>
      </c>
      <c r="AO1603" s="101">
        <f>_xll.qlInterestRateIndexFixingDate($AT$2,AP1603,Trigger)</f>
        <v>50599</v>
      </c>
      <c r="AP1603" s="101">
        <f>_xll.qlCalendarAdvance(Calendar,AP1602,AN1603,"f",,Trigger)</f>
        <v>50599</v>
      </c>
      <c r="AQ1603" s="101">
        <f>_xll.qlInterestRateIndexMaturity($AT$2,AP1603,Trigger)</f>
        <v>50600</v>
      </c>
      <c r="AR1603" s="246">
        <f>_xll.qlIndexFixing($AT$1,AO1603,TRUE,_xll.ohTrigger(Trigger,Trigger1M))</f>
        <v>1.7191979917035027E-2</v>
      </c>
      <c r="AS1603" s="246">
        <f>IFERROR(_xll.qlIndexFixing($AT$2,AO1603,TRUE,_xll.ohTrigger(Trigger,Trigger1M)),#N/A)</f>
        <v>1.7053430545379555E-2</v>
      </c>
    </row>
    <row r="1604" spans="40:45" x14ac:dyDescent="0.2">
      <c r="AN1604" s="102" t="s">
        <v>83</v>
      </c>
      <c r="AO1604" s="101">
        <f>_xll.qlInterestRateIndexFixingDate($AT$2,AP1604,Trigger)</f>
        <v>50606</v>
      </c>
      <c r="AP1604" s="101">
        <f>_xll.qlCalendarAdvance(Calendar,AP1603,AN1604,"f",,Trigger)</f>
        <v>50606</v>
      </c>
      <c r="AQ1604" s="101">
        <f>_xll.qlInterestRateIndexMaturity($AT$2,AP1604,Trigger)</f>
        <v>50607</v>
      </c>
      <c r="AR1604" s="246">
        <f>_xll.qlIndexFixing($AT$1,AO1604,TRUE,_xll.ohTrigger(Trigger,Trigger1M))</f>
        <v>1.7178827217385617E-2</v>
      </c>
      <c r="AS1604" s="246">
        <f>IFERROR(_xll.qlIndexFixing($AT$2,AO1604,TRUE,_xll.ohTrigger(Trigger,Trigger1M)),#N/A)</f>
        <v>1.7070497612179381E-2</v>
      </c>
    </row>
    <row r="1605" spans="40:45" x14ac:dyDescent="0.2">
      <c r="AN1605" s="102" t="s">
        <v>83</v>
      </c>
      <c r="AO1605" s="101">
        <f>_xll.qlInterestRateIndexFixingDate($AT$2,AP1605,Trigger)</f>
        <v>50613</v>
      </c>
      <c r="AP1605" s="101">
        <f>_xll.qlCalendarAdvance(Calendar,AP1604,AN1605,"f",,Trigger)</f>
        <v>50613</v>
      </c>
      <c r="AQ1605" s="101">
        <f>_xll.qlInterestRateIndexMaturity($AT$2,AP1605,Trigger)</f>
        <v>50614</v>
      </c>
      <c r="AR1605" s="246">
        <f>_xll.qlIndexFixing($AT$1,AO1605,TRUE,_xll.ohTrigger(Trigger,Trigger1M))</f>
        <v>1.7164127301620979E-2</v>
      </c>
      <c r="AS1605" s="246">
        <f>IFERROR(_xll.qlIndexFixing($AT$2,AO1605,TRUE,_xll.ohTrigger(Trigger,Trigger1M)),#N/A)</f>
        <v>1.7086133061194886E-2</v>
      </c>
    </row>
    <row r="1606" spans="40:45" x14ac:dyDescent="0.2">
      <c r="AN1606" s="102" t="s">
        <v>83</v>
      </c>
      <c r="AO1606" s="101">
        <f>_xll.qlInterestRateIndexFixingDate($AT$2,AP1606,Trigger)</f>
        <v>50620</v>
      </c>
      <c r="AP1606" s="101">
        <f>_xll.qlCalendarAdvance(Calendar,AP1605,AN1606,"f",,Trigger)</f>
        <v>50620</v>
      </c>
      <c r="AQ1606" s="101">
        <f>_xll.qlInterestRateIndexMaturity($AT$2,AP1606,Trigger)</f>
        <v>50621</v>
      </c>
      <c r="AR1606" s="246">
        <f>_xll.qlIndexFixing($AT$1,AO1606,TRUE,_xll.ohTrigger(Trigger,Trigger1M))</f>
        <v>1.7144397546671186E-2</v>
      </c>
      <c r="AS1606" s="246">
        <f>IFERROR(_xll.qlIndexFixing($AT$2,AO1606,TRUE,_xll.ohTrigger(Trigger,Trigger1M)),#N/A)</f>
        <v>1.7092714380684271E-2</v>
      </c>
    </row>
    <row r="1607" spans="40:45" x14ac:dyDescent="0.2">
      <c r="AN1607" s="102" t="s">
        <v>83</v>
      </c>
      <c r="AO1607" s="101">
        <f>_xll.qlInterestRateIndexFixingDate($AT$2,AP1607,Trigger)</f>
        <v>50627</v>
      </c>
      <c r="AP1607" s="101">
        <f>_xll.qlCalendarAdvance(Calendar,AP1606,AN1607,"f",,Trigger)</f>
        <v>50627</v>
      </c>
      <c r="AQ1607" s="101">
        <f>_xll.qlInterestRateIndexMaturity($AT$2,AP1607,Trigger)</f>
        <v>50628</v>
      </c>
      <c r="AR1607" s="246">
        <f>_xll.qlIndexFixing($AT$1,AO1607,TRUE,_xll.ohTrigger(Trigger,Trigger1M))</f>
        <v>1.712518095435378E-2</v>
      </c>
      <c r="AS1607" s="246">
        <f>IFERROR(_xll.qlIndexFixing($AT$2,AO1607,TRUE,_xll.ohTrigger(Trigger,Trigger1M)),#N/A)</f>
        <v>1.7098869435230313E-2</v>
      </c>
    </row>
    <row r="1608" spans="40:45" x14ac:dyDescent="0.2">
      <c r="AN1608" s="102" t="s">
        <v>83</v>
      </c>
      <c r="AO1608" s="101">
        <f>_xll.qlInterestRateIndexFixingDate($AT$2,AP1608,Trigger)</f>
        <v>50634</v>
      </c>
      <c r="AP1608" s="101">
        <f>_xll.qlCalendarAdvance(Calendar,AP1607,AN1608,"f",,Trigger)</f>
        <v>50634</v>
      </c>
      <c r="AQ1608" s="101">
        <f>_xll.qlInterestRateIndexMaturity($AT$2,AP1608,Trigger)</f>
        <v>50635</v>
      </c>
      <c r="AR1608" s="246">
        <f>_xll.qlIndexFixing($AT$1,AO1608,TRUE,_xll.ohTrigger(Trigger,Trigger1M))</f>
        <v>1.710647752450889E-2</v>
      </c>
      <c r="AS1608" s="246">
        <f>IFERROR(_xll.qlIndexFixing($AT$2,AO1608,TRUE,_xll.ohTrigger(Trigger,Trigger1M)),#N/A)</f>
        <v>1.710459822467314E-2</v>
      </c>
    </row>
    <row r="1609" spans="40:45" x14ac:dyDescent="0.2">
      <c r="AN1609" s="102" t="s">
        <v>83</v>
      </c>
      <c r="AO1609" s="101">
        <f>_xll.qlInterestRateIndexFixingDate($AT$2,AP1609,Trigger)</f>
        <v>50641</v>
      </c>
      <c r="AP1609" s="101">
        <f>_xll.qlCalendarAdvance(Calendar,AP1608,AN1609,"f",,Trigger)</f>
        <v>50641</v>
      </c>
      <c r="AQ1609" s="101">
        <f>_xll.qlInterestRateIndexMaturity($AT$2,AP1609,Trigger)</f>
        <v>50642</v>
      </c>
      <c r="AR1609" s="246">
        <f>_xll.qlIndexFixing($AT$1,AO1609,TRUE,_xll.ohTrigger(Trigger,Trigger1M))</f>
        <v>1.7088287257136514E-2</v>
      </c>
      <c r="AS1609" s="246">
        <f>IFERROR(_xll.qlIndexFixing($AT$2,AO1609,TRUE,_xll.ohTrigger(Trigger,Trigger1M)),#N/A)</f>
        <v>1.7109900749172624E-2</v>
      </c>
    </row>
    <row r="1610" spans="40:45" x14ac:dyDescent="0.2">
      <c r="AN1610" s="102" t="s">
        <v>83</v>
      </c>
      <c r="AO1610" s="101">
        <f>_xll.qlInterestRateIndexFixingDate($AT$2,AP1610,Trigger)</f>
        <v>50648</v>
      </c>
      <c r="AP1610" s="101">
        <f>_xll.qlCalendarAdvance(Calendar,AP1609,AN1610,"f",,Trigger)</f>
        <v>50648</v>
      </c>
      <c r="AQ1610" s="101">
        <f>_xll.qlInterestRateIndexMaturity($AT$2,AP1610,Trigger)</f>
        <v>50649</v>
      </c>
      <c r="AR1610" s="246">
        <f>_xll.qlIndexFixing($AT$1,AO1610,TRUE,_xll.ohTrigger(Trigger,Trigger1M))</f>
        <v>1.7070610152076782E-2</v>
      </c>
      <c r="AS1610" s="246">
        <f>IFERROR(_xll.qlIndexFixing($AT$2,AO1610,TRUE,_xll.ohTrigger(Trigger,Trigger1M)),#N/A)</f>
        <v>1.7114777008409021E-2</v>
      </c>
    </row>
    <row r="1611" spans="40:45" x14ac:dyDescent="0.2">
      <c r="AN1611" s="102" t="s">
        <v>83</v>
      </c>
      <c r="AO1611" s="101">
        <f>_xll.qlInterestRateIndexFixingDate($AT$2,AP1611,Trigger)</f>
        <v>50655</v>
      </c>
      <c r="AP1611" s="101">
        <f>_xll.qlCalendarAdvance(Calendar,AP1610,AN1611,"f",,Trigger)</f>
        <v>50655</v>
      </c>
      <c r="AQ1611" s="101">
        <f>_xll.qlInterestRateIndexMaturity($AT$2,AP1611,Trigger)</f>
        <v>50656</v>
      </c>
      <c r="AR1611" s="246">
        <f>_xll.qlIndexFixing($AT$1,AO1611,TRUE,_xll.ohTrigger(Trigger,Trigger1M))</f>
        <v>1.7053446209329692E-2</v>
      </c>
      <c r="AS1611" s="246">
        <f>IFERROR(_xll.qlIndexFixing($AT$2,AO1611,TRUE,_xll.ohTrigger(Trigger,Trigger1M)),#N/A)</f>
        <v>1.7119227002622139E-2</v>
      </c>
    </row>
    <row r="1612" spans="40:45" x14ac:dyDescent="0.2">
      <c r="AN1612" s="102" t="s">
        <v>83</v>
      </c>
      <c r="AO1612" s="101">
        <f>_xll.qlInterestRateIndexFixingDate($AT$2,AP1612,Trigger)</f>
        <v>50662</v>
      </c>
      <c r="AP1612" s="101">
        <f>_xll.qlCalendarAdvance(Calendar,AP1611,AN1612,"f",,Trigger)</f>
        <v>50662</v>
      </c>
      <c r="AQ1612" s="101">
        <f>_xll.qlInterestRateIndexMaturity($AT$2,AP1612,Trigger)</f>
        <v>50663</v>
      </c>
      <c r="AR1612" s="246">
        <f>_xll.qlIndexFixing($AT$1,AO1612,TRUE,_xll.ohTrigger(Trigger,Trigger1M))</f>
        <v>1.7036795428735374E-2</v>
      </c>
      <c r="AS1612" s="246">
        <f>IFERROR(_xll.qlIndexFixing($AT$2,AO1612,TRUE,_xll.ohTrigger(Trigger,Trigger1M)),#N/A)</f>
        <v>1.7123250731732043E-2</v>
      </c>
    </row>
    <row r="1613" spans="40:45" x14ac:dyDescent="0.2">
      <c r="AN1613" s="102" t="s">
        <v>83</v>
      </c>
      <c r="AO1613" s="101">
        <f>_xll.qlInterestRateIndexFixingDate($AT$2,AP1613,Trigger)</f>
        <v>50669</v>
      </c>
      <c r="AP1613" s="101">
        <f>_xll.qlCalendarAdvance(Calendar,AP1612,AN1613,"f",,Trigger)</f>
        <v>50669</v>
      </c>
      <c r="AQ1613" s="101">
        <f>_xll.qlInterestRateIndexMaturity($AT$2,AP1613,Trigger)</f>
        <v>50670</v>
      </c>
      <c r="AR1613" s="246">
        <f>_xll.qlIndexFixing($AT$1,AO1613,TRUE,_xll.ohTrigger(Trigger,Trigger1M))</f>
        <v>1.7020657810373763E-2</v>
      </c>
      <c r="AS1613" s="246">
        <f>IFERROR(_xll.qlIndexFixing($AT$2,AO1613,TRUE,_xll.ohTrigger(Trigger,Trigger1M)),#N/A)</f>
        <v>1.7126848195658795E-2</v>
      </c>
    </row>
    <row r="1614" spans="40:45" x14ac:dyDescent="0.2">
      <c r="AN1614" s="102" t="s">
        <v>83</v>
      </c>
      <c r="AO1614" s="101">
        <f>_xll.qlInterestRateIndexFixingDate($AT$2,AP1614,Trigger)</f>
        <v>50676</v>
      </c>
      <c r="AP1614" s="101">
        <f>_xll.qlCalendarAdvance(Calendar,AP1613,AN1614,"f",,Trigger)</f>
        <v>50676</v>
      </c>
      <c r="AQ1614" s="101">
        <f>_xll.qlInterestRateIndexMaturity($AT$2,AP1614,Trigger)</f>
        <v>50677</v>
      </c>
      <c r="AR1614" s="246">
        <f>_xll.qlIndexFixing($AT$1,AO1614,TRUE,_xll.ohTrigger(Trigger,Trigger1M))</f>
        <v>1.7005033354084986E-2</v>
      </c>
      <c r="AS1614" s="246">
        <f>IFERROR(_xll.qlIndexFixing($AT$2,AO1614,TRUE,_xll.ohTrigger(Trigger,Trigger1M)),#N/A)</f>
        <v>1.7130019394402396E-2</v>
      </c>
    </row>
    <row r="1615" spans="40:45" x14ac:dyDescent="0.2">
      <c r="AN1615" s="102" t="s">
        <v>83</v>
      </c>
      <c r="AO1615" s="101">
        <f>_xll.qlInterestRateIndexFixingDate($AT$2,AP1615,Trigger)</f>
        <v>50683</v>
      </c>
      <c r="AP1615" s="101">
        <f>_xll.qlCalendarAdvance(Calendar,AP1614,AN1615,"f",,Trigger)</f>
        <v>50683</v>
      </c>
      <c r="AQ1615" s="101">
        <f>_xll.qlInterestRateIndexMaturity($AT$2,AP1615,Trigger)</f>
        <v>50684</v>
      </c>
      <c r="AR1615" s="246">
        <f>_xll.qlIndexFixing($AT$1,AO1615,TRUE,_xll.ohTrigger(Trigger,Trigger1M))</f>
        <v>1.6989922059709173E-2</v>
      </c>
      <c r="AS1615" s="246">
        <f>IFERROR(_xll.qlIndexFixing($AT$2,AO1615,TRUE,_xll.ohTrigger(Trigger,Trigger1M)),#N/A)</f>
        <v>1.7132764327962846E-2</v>
      </c>
    </row>
    <row r="1616" spans="40:45" x14ac:dyDescent="0.2">
      <c r="AN1616" s="102" t="s">
        <v>83</v>
      </c>
      <c r="AO1616" s="101">
        <f>_xll.qlInterestRateIndexFixingDate($AT$2,AP1616,Trigger)</f>
        <v>50690</v>
      </c>
      <c r="AP1616" s="101">
        <f>_xll.qlCalendarAdvance(Calendar,AP1615,AN1616,"f",,Trigger)</f>
        <v>50690</v>
      </c>
      <c r="AQ1616" s="101">
        <f>_xll.qlInterestRateIndexMaturity($AT$2,AP1616,Trigger)</f>
        <v>50691</v>
      </c>
      <c r="AR1616" s="246">
        <f>_xll.qlIndexFixing($AT$1,AO1616,TRUE,_xll.ohTrigger(Trigger,Trigger1M))</f>
        <v>1.6975323927246322E-2</v>
      </c>
      <c r="AS1616" s="246">
        <f>IFERROR(_xll.qlIndexFixing($AT$2,AO1616,TRUE,_xll.ohTrigger(Trigger,Trigger1M)),#N/A)</f>
        <v>1.7135082996500017E-2</v>
      </c>
    </row>
    <row r="1617" spans="40:45" x14ac:dyDescent="0.2">
      <c r="AN1617" s="102" t="s">
        <v>83</v>
      </c>
      <c r="AO1617" s="101">
        <f>_xll.qlInterestRateIndexFixingDate($AT$2,AP1617,Trigger)</f>
        <v>50697</v>
      </c>
      <c r="AP1617" s="101">
        <f>_xll.qlCalendarAdvance(Calendar,AP1616,AN1617,"f",,Trigger)</f>
        <v>50697</v>
      </c>
      <c r="AQ1617" s="101">
        <f>_xll.qlInterestRateIndexMaturity($AT$2,AP1617,Trigger)</f>
        <v>50698</v>
      </c>
      <c r="AR1617" s="246">
        <f>_xll.qlIndexFixing($AT$1,AO1617,TRUE,_xll.ohTrigger(Trigger,Trigger1M))</f>
        <v>1.6961238956696434E-2</v>
      </c>
      <c r="AS1617" s="246">
        <f>IFERROR(_xll.qlIndexFixing($AT$2,AO1617,TRUE,_xll.ohTrigger(Trigger,Trigger1M)),#N/A)</f>
        <v>1.7136975399774101E-2</v>
      </c>
    </row>
    <row r="1618" spans="40:45" x14ac:dyDescent="0.2">
      <c r="AN1618" s="102" t="s">
        <v>83</v>
      </c>
      <c r="AO1618" s="101">
        <f>_xll.qlInterestRateIndexFixingDate($AT$2,AP1618,Trigger)</f>
        <v>50704</v>
      </c>
      <c r="AP1618" s="101">
        <f>_xll.qlCalendarAdvance(Calendar,AP1617,AN1618,"f",,Trigger)</f>
        <v>50704</v>
      </c>
      <c r="AQ1618" s="101">
        <f>_xll.qlInterestRateIndexMaturity($AT$2,AP1618,Trigger)</f>
        <v>50705</v>
      </c>
      <c r="AR1618" s="246">
        <f>_xll.qlIndexFixing($AT$1,AO1618,TRUE,_xll.ohTrigger(Trigger,Trigger1M))</f>
        <v>1.6947667148059509E-2</v>
      </c>
      <c r="AS1618" s="246">
        <f>IFERROR(_xll.qlIndexFixing($AT$2,AO1618,TRUE,_xll.ohTrigger(Trigger,Trigger1M)),#N/A)</f>
        <v>1.7138441537785098E-2</v>
      </c>
    </row>
    <row r="1619" spans="40:45" x14ac:dyDescent="0.2">
      <c r="AN1619" s="102" t="s">
        <v>83</v>
      </c>
      <c r="AO1619" s="101">
        <f>_xll.qlInterestRateIndexFixingDate($AT$2,AP1619,Trigger)</f>
        <v>50711</v>
      </c>
      <c r="AP1619" s="101">
        <f>_xll.qlCalendarAdvance(Calendar,AP1618,AN1619,"f",,Trigger)</f>
        <v>50711</v>
      </c>
      <c r="AQ1619" s="101">
        <f>_xll.qlInterestRateIndexMaturity($AT$2,AP1619,Trigger)</f>
        <v>50712</v>
      </c>
      <c r="AR1619" s="246">
        <f>_xll.qlIndexFixing($AT$1,AO1619,TRUE,_xll.ohTrigger(Trigger,Trigger1M))</f>
        <v>1.6934608501095738E-2</v>
      </c>
      <c r="AS1619" s="246">
        <f>IFERROR(_xll.qlIndexFixing($AT$2,AO1619,TRUE,_xll.ohTrigger(Trigger,Trigger1M)),#N/A)</f>
        <v>1.7139481410692881E-2</v>
      </c>
    </row>
    <row r="1620" spans="40:45" x14ac:dyDescent="0.2">
      <c r="AN1620" s="102" t="s">
        <v>83</v>
      </c>
      <c r="AO1620" s="101">
        <f>_xll.qlInterestRateIndexFixingDate($AT$2,AP1620,Trigger)</f>
        <v>50718</v>
      </c>
      <c r="AP1620" s="101">
        <f>_xll.qlCalendarAdvance(Calendar,AP1619,AN1620,"f",,Trigger)</f>
        <v>50718</v>
      </c>
      <c r="AQ1620" s="101">
        <f>_xll.qlInterestRateIndexMaturity($AT$2,AP1620,Trigger)</f>
        <v>50719</v>
      </c>
      <c r="AR1620" s="246">
        <f>_xll.qlIndexFixing($AT$1,AO1620,TRUE,_xll.ohTrigger(Trigger,Trigger1M))</f>
        <v>1.6922063015885058E-2</v>
      </c>
      <c r="AS1620" s="246">
        <f>IFERROR(_xll.qlIndexFixing($AT$2,AO1620,TRUE,_xll.ohTrigger(Trigger,Trigger1M)),#N/A)</f>
        <v>1.7140095018417512E-2</v>
      </c>
    </row>
    <row r="1621" spans="40:45" x14ac:dyDescent="0.2">
      <c r="AN1621" s="102" t="s">
        <v>83</v>
      </c>
      <c r="AO1621" s="101">
        <f>_xll.qlInterestRateIndexFixingDate($AT$2,AP1621,Trigger)</f>
        <v>50725</v>
      </c>
      <c r="AP1621" s="101">
        <f>_xll.qlCalendarAdvance(Calendar,AP1620,AN1621,"f",,Trigger)</f>
        <v>50725</v>
      </c>
      <c r="AQ1621" s="101">
        <f>_xll.qlInterestRateIndexMaturity($AT$2,AP1621,Trigger)</f>
        <v>50726</v>
      </c>
      <c r="AR1621" s="246">
        <f>_xll.qlIndexFixing($AT$1,AO1621,TRUE,_xll.ohTrigger(Trigger,Trigger1M))</f>
        <v>1.6910030692267597E-2</v>
      </c>
      <c r="AS1621" s="246">
        <f>IFERROR(_xll.qlIndexFixing($AT$2,AO1621,TRUE,_xll.ohTrigger(Trigger,Trigger1M)),#N/A)</f>
        <v>1.7140282360879056E-2</v>
      </c>
    </row>
    <row r="1622" spans="40:45" x14ac:dyDescent="0.2">
      <c r="AN1622" s="102" t="s">
        <v>83</v>
      </c>
      <c r="AO1622" s="101">
        <f>_xll.qlInterestRateIndexFixingDate($AT$2,AP1622,Trigger)</f>
        <v>50732</v>
      </c>
      <c r="AP1622" s="101">
        <f>_xll.qlCalendarAdvance(Calendar,AP1621,AN1622,"f",,Trigger)</f>
        <v>50732</v>
      </c>
      <c r="AQ1622" s="101">
        <f>_xll.qlInterestRateIndexMaturity($AT$2,AP1622,Trigger)</f>
        <v>50733</v>
      </c>
      <c r="AR1622" s="246">
        <f>_xll.qlIndexFixing($AT$1,AO1622,TRUE,_xll.ohTrigger(Trigger,Trigger1M))</f>
        <v>1.6898511530163418E-2</v>
      </c>
      <c r="AS1622" s="246">
        <f>IFERROR(_xll.qlIndexFixing($AT$2,AO1622,TRUE,_xll.ohTrigger(Trigger,Trigger1M)),#N/A)</f>
        <v>1.7140043438157448E-2</v>
      </c>
    </row>
    <row r="1623" spans="40:45" x14ac:dyDescent="0.2">
      <c r="AN1623" s="102" t="s">
        <v>83</v>
      </c>
      <c r="AO1623" s="101">
        <f>_xll.qlInterestRateIndexFixingDate($AT$2,AP1623,Trigger)</f>
        <v>50739</v>
      </c>
      <c r="AP1623" s="101">
        <f>_xll.qlCalendarAdvance(Calendar,AP1622,AN1623,"f",,Trigger)</f>
        <v>50739</v>
      </c>
      <c r="AQ1623" s="101">
        <f>_xll.qlInterestRateIndexMaturity($AT$2,AP1623,Trigger)</f>
        <v>50740</v>
      </c>
      <c r="AR1623" s="246">
        <f>_xll.qlIndexFixing($AT$1,AO1623,TRUE,_xll.ohTrigger(Trigger,Trigger1M))</f>
        <v>1.688750552981233E-2</v>
      </c>
      <c r="AS1623" s="246">
        <f>IFERROR(_xll.qlIndexFixing($AT$2,AO1623,TRUE,_xll.ohTrigger(Trigger,Trigger1M)),#N/A)</f>
        <v>1.713937825025269E-2</v>
      </c>
    </row>
    <row r="1624" spans="40:45" x14ac:dyDescent="0.2">
      <c r="AN1624" s="102" t="s">
        <v>83</v>
      </c>
      <c r="AO1624" s="101">
        <f>_xll.qlInterestRateIndexFixingDate($AT$2,AP1624,Trigger)</f>
        <v>50746</v>
      </c>
      <c r="AP1624" s="101">
        <f>_xll.qlCalendarAdvance(Calendar,AP1623,AN1624,"f",,Trigger)</f>
        <v>50746</v>
      </c>
      <c r="AQ1624" s="101">
        <f>_xll.qlInterestRateIndexMaturity($AT$2,AP1624,Trigger)</f>
        <v>50747</v>
      </c>
      <c r="AR1624" s="246">
        <f>_xll.qlIndexFixing($AT$1,AO1624,TRUE,_xll.ohTrigger(Trigger,Trigger1M))</f>
        <v>1.6877012690734716E-2</v>
      </c>
      <c r="AS1624" s="246">
        <f>IFERROR(_xll.qlIndexFixing($AT$2,AO1624,TRUE,_xll.ohTrigger(Trigger,Trigger1M)),#N/A)</f>
        <v>1.7138286797084845E-2</v>
      </c>
    </row>
    <row r="1625" spans="40:45" x14ac:dyDescent="0.2">
      <c r="AN1625" s="102" t="s">
        <v>83</v>
      </c>
      <c r="AO1625" s="101">
        <f>_xll.qlInterestRateIndexFixingDate($AT$2,AP1625,Trigger)</f>
        <v>50753</v>
      </c>
      <c r="AP1625" s="101">
        <f>_xll.qlCalendarAdvance(Calendar,AP1624,AN1625,"f",,Trigger)</f>
        <v>50753</v>
      </c>
      <c r="AQ1625" s="101">
        <f>_xll.qlInterestRateIndexMaturity($AT$2,AP1625,Trigger)</f>
        <v>50754</v>
      </c>
      <c r="AR1625" s="246">
        <f>_xll.qlIndexFixing($AT$1,AO1625,TRUE,_xll.ohTrigger(Trigger,Trigger1M))</f>
        <v>1.6867033013250321E-2</v>
      </c>
      <c r="AS1625" s="246">
        <f>IFERROR(_xll.qlIndexFixing($AT$2,AO1625,TRUE,_xll.ohTrigger(Trigger,Trigger1M)),#N/A)</f>
        <v>1.7136769078893721E-2</v>
      </c>
    </row>
    <row r="1626" spans="40:45" x14ac:dyDescent="0.2">
      <c r="AN1626" s="102" t="s">
        <v>83</v>
      </c>
      <c r="AO1626" s="101">
        <f>_xll.qlInterestRateIndexFixingDate($AT$2,AP1626,Trigger)</f>
        <v>50760</v>
      </c>
      <c r="AP1626" s="101">
        <f>_xll.qlCalendarAdvance(Calendar,AP1625,AN1626,"f",,Trigger)</f>
        <v>50760</v>
      </c>
      <c r="AQ1626" s="101">
        <f>_xll.qlInterestRateIndexMaturity($AT$2,AP1626,Trigger)</f>
        <v>50761</v>
      </c>
      <c r="AR1626" s="246">
        <f>_xll.qlIndexFixing($AT$1,AO1626,TRUE,_xll.ohTrigger(Trigger,Trigger1M))</f>
        <v>1.6857566497119336E-2</v>
      </c>
      <c r="AS1626" s="246">
        <f>IFERROR(_xll.qlIndexFixing($AT$2,AO1626,TRUE,_xll.ohTrigger(Trigger,Trigger1M)),#N/A)</f>
        <v>1.7134825095359574E-2</v>
      </c>
    </row>
    <row r="1627" spans="40:45" x14ac:dyDescent="0.2">
      <c r="AN1627" s="102" t="s">
        <v>83</v>
      </c>
      <c r="AO1627" s="101">
        <f>_xll.qlInterestRateIndexFixingDate($AT$2,AP1627,Trigger)</f>
        <v>50767</v>
      </c>
      <c r="AP1627" s="101">
        <f>_xll.qlCalendarAdvance(Calendar,AP1626,AN1627,"f",,Trigger)</f>
        <v>50767</v>
      </c>
      <c r="AQ1627" s="101">
        <f>_xll.qlInterestRateIndexMaturity($AT$2,AP1627,Trigger)</f>
        <v>50768</v>
      </c>
      <c r="AR1627" s="246">
        <f>_xll.qlIndexFixing($AT$1,AO1627,TRUE,_xll.ohTrigger(Trigger,Trigger1M))</f>
        <v>1.6848613142341762E-2</v>
      </c>
      <c r="AS1627" s="246">
        <f>IFERROR(_xll.qlIndexFixing($AT$2,AO1627,TRUE,_xll.ohTrigger(Trigger,Trigger1M)),#N/A)</f>
        <v>1.7132454846642275E-2</v>
      </c>
    </row>
    <row r="1628" spans="40:45" x14ac:dyDescent="0.2">
      <c r="AN1628" s="102" t="s">
        <v>83</v>
      </c>
      <c r="AO1628" s="101">
        <f>_xll.qlInterestRateIndexFixingDate($AT$2,AP1628,Trigger)</f>
        <v>50774</v>
      </c>
      <c r="AP1628" s="101">
        <f>_xll.qlCalendarAdvance(Calendar,AP1627,AN1628,"f",,Trigger)</f>
        <v>50774</v>
      </c>
      <c r="AQ1628" s="101">
        <f>_xll.qlInterestRateIndexMaturity($AT$2,AP1628,Trigger)</f>
        <v>50775</v>
      </c>
      <c r="AR1628" s="246">
        <f>_xll.qlIndexFixing($AT$1,AO1628,TRUE,_xll.ohTrigger(Trigger,Trigger1M))</f>
        <v>1.6840172948917598E-2</v>
      </c>
      <c r="AS1628" s="246">
        <f>IFERROR(_xll.qlIndexFixing($AT$2,AO1628,TRUE,_xll.ohTrigger(Trigger,Trigger1M)),#N/A)</f>
        <v>1.7129658332821762E-2</v>
      </c>
    </row>
    <row r="1629" spans="40:45" x14ac:dyDescent="0.2">
      <c r="AN1629" s="102" t="s">
        <v>83</v>
      </c>
      <c r="AO1629" s="101">
        <f>_xll.qlInterestRateIndexFixingDate($AT$2,AP1629,Trigger)</f>
        <v>50781</v>
      </c>
      <c r="AP1629" s="101">
        <f>_xll.qlCalendarAdvance(Calendar,AP1628,AN1629,"f",,Trigger)</f>
        <v>50781</v>
      </c>
      <c r="AQ1629" s="101">
        <f>_xll.qlInterestRateIndexMaturity($AT$2,AP1629,Trigger)</f>
        <v>50782</v>
      </c>
      <c r="AR1629" s="246">
        <f>_xll.qlIndexFixing($AT$1,AO1629,TRUE,_xll.ohTrigger(Trigger,Trigger1M))</f>
        <v>1.6832245916846844E-2</v>
      </c>
      <c r="AS1629" s="246">
        <f>IFERROR(_xll.qlIndexFixing($AT$2,AO1629,TRUE,_xll.ohTrigger(Trigger,Trigger1M)),#N/A)</f>
        <v>1.7126435553818098E-2</v>
      </c>
    </row>
    <row r="1630" spans="40:45" x14ac:dyDescent="0.2">
      <c r="AN1630" s="102" t="s">
        <v>83</v>
      </c>
      <c r="AO1630" s="101">
        <f>_xll.qlInterestRateIndexFixingDate($AT$2,AP1630,Trigger)</f>
        <v>50788</v>
      </c>
      <c r="AP1630" s="101">
        <f>_xll.qlCalendarAdvance(Calendar,AP1629,AN1630,"f",,Trigger)</f>
        <v>50788</v>
      </c>
      <c r="AQ1630" s="101">
        <f>_xll.qlInterestRateIndexMaturity($AT$2,AP1630,Trigger)</f>
        <v>50789</v>
      </c>
      <c r="AR1630" s="246">
        <f>_xll.qlIndexFixing($AT$1,AO1630,TRUE,_xll.ohTrigger(Trigger,Trigger1M))</f>
        <v>1.6824832045969629E-2</v>
      </c>
      <c r="AS1630" s="246">
        <f>IFERROR(_xll.qlIndexFixing($AT$2,AO1630,TRUE,_xll.ohTrigger(Trigger,Trigger1M)),#N/A)</f>
        <v>1.7122786509631283E-2</v>
      </c>
    </row>
    <row r="1631" spans="40:45" x14ac:dyDescent="0.2">
      <c r="AN1631" s="102" t="s">
        <v>83</v>
      </c>
      <c r="AO1631" s="101">
        <f>_xll.qlInterestRateIndexFixingDate($AT$2,AP1631,Trigger)</f>
        <v>50795</v>
      </c>
      <c r="AP1631" s="101">
        <f>_xll.qlCalendarAdvance(Calendar,AP1630,AN1631,"f",,Trigger)</f>
        <v>50795</v>
      </c>
      <c r="AQ1631" s="101">
        <f>_xll.qlInterestRateIndexMaturity($AT$2,AP1631,Trigger)</f>
        <v>50796</v>
      </c>
      <c r="AR1631" s="246">
        <f>_xll.qlIndexFixing($AT$1,AO1631,TRUE,_xll.ohTrigger(Trigger,Trigger1M))</f>
        <v>1.6817931336365888E-2</v>
      </c>
      <c r="AS1631" s="246">
        <f>IFERROR(_xll.qlIndexFixing($AT$2,AO1631,TRUE,_xll.ohTrigger(Trigger,Trigger1M)),#N/A)</f>
        <v>1.7118711200421188E-2</v>
      </c>
    </row>
    <row r="1632" spans="40:45" x14ac:dyDescent="0.2">
      <c r="AN1632" s="102" t="s">
        <v>83</v>
      </c>
      <c r="AO1632" s="101">
        <f>_xll.qlInterestRateIndexFixingDate($AT$2,AP1632,Trigger)</f>
        <v>50802</v>
      </c>
      <c r="AP1632" s="101">
        <f>_xll.qlCalendarAdvance(Calendar,AP1631,AN1632,"f",,Trigger)</f>
        <v>50802</v>
      </c>
      <c r="AQ1632" s="101">
        <f>_xll.qlInterestRateIndexMaturity($AT$2,AP1632,Trigger)</f>
        <v>50803</v>
      </c>
      <c r="AR1632" s="246">
        <f>_xll.qlIndexFixing($AT$1,AO1632,TRUE,_xll.ohTrigger(Trigger,Trigger1M))</f>
        <v>1.6811543787955685E-2</v>
      </c>
      <c r="AS1632" s="246">
        <f>IFERROR(_xll.qlIndexFixing($AT$2,AO1632,TRUE,_xll.ohTrigger(Trigger,Trigger1M)),#N/A)</f>
        <v>1.7114209625948007E-2</v>
      </c>
    </row>
    <row r="1633" spans="40:45" x14ac:dyDescent="0.2">
      <c r="AN1633" s="102" t="s">
        <v>83</v>
      </c>
      <c r="AO1633" s="101">
        <f>_xll.qlInterestRateIndexFixingDate($AT$2,AP1633,Trigger)</f>
        <v>50809</v>
      </c>
      <c r="AP1633" s="101">
        <f>_xll.qlCalendarAdvance(Calendar,AP1632,AN1633,"f",,Trigger)</f>
        <v>50809</v>
      </c>
      <c r="AQ1633" s="101">
        <f>_xll.qlInterestRateIndexMaturity($AT$2,AP1633,Trigger)</f>
        <v>50810</v>
      </c>
      <c r="AR1633" s="246">
        <f>_xll.qlIndexFixing($AT$1,AO1633,TRUE,_xll.ohTrigger(Trigger,Trigger1M))</f>
        <v>1.6805669400739021E-2</v>
      </c>
      <c r="AS1633" s="246">
        <f>IFERROR(_xll.qlIndexFixing($AT$2,AO1633,TRUE,_xll.ohTrigger(Trigger,Trigger1M)),#N/A)</f>
        <v>1.7109281786451547E-2</v>
      </c>
    </row>
    <row r="1634" spans="40:45" x14ac:dyDescent="0.2">
      <c r="AN1634" s="102" t="s">
        <v>83</v>
      </c>
      <c r="AO1634" s="101">
        <f>_xll.qlInterestRateIndexFixingDate($AT$2,AP1634,Trigger)</f>
        <v>50816</v>
      </c>
      <c r="AP1634" s="101">
        <f>_xll.qlCalendarAdvance(Calendar,AP1633,AN1634,"f",,Trigger)</f>
        <v>50816</v>
      </c>
      <c r="AQ1634" s="101">
        <f>_xll.qlInterestRateIndexMaturity($AT$2,AP1634,Trigger)</f>
        <v>50817</v>
      </c>
      <c r="AR1634" s="246">
        <f>_xll.qlIndexFixing($AT$1,AO1634,TRUE,_xll.ohTrigger(Trigger,Trigger1M))</f>
        <v>1.6800308174635958E-2</v>
      </c>
      <c r="AS1634" s="246">
        <f>IFERROR(_xll.qlIndexFixing($AT$2,AO1634,TRUE,_xll.ohTrigger(Trigger,Trigger1M)),#N/A)</f>
        <v>1.7103927681851872E-2</v>
      </c>
    </row>
    <row r="1635" spans="40:45" x14ac:dyDescent="0.2">
      <c r="AN1635" s="102" t="s">
        <v>83</v>
      </c>
      <c r="AO1635" s="101">
        <f>_xll.qlInterestRateIndexFixingDate($AT$2,AP1635,Trigger)</f>
        <v>50823</v>
      </c>
      <c r="AP1635" s="101">
        <f>_xll.qlCalendarAdvance(Calendar,AP1634,AN1635,"f",,Trigger)</f>
        <v>50823</v>
      </c>
      <c r="AQ1635" s="101">
        <f>_xll.qlInterestRateIndexMaturity($AT$2,AP1635,Trigger)</f>
        <v>50824</v>
      </c>
      <c r="AR1635" s="246">
        <f>_xll.qlIndexFixing($AT$1,AO1635,TRUE,_xll.ohTrigger(Trigger,Trigger1M))</f>
        <v>1.6795460109646498E-2</v>
      </c>
      <c r="AS1635" s="246">
        <f>IFERROR(_xll.qlIndexFixing($AT$2,AO1635,TRUE,_xll.ohTrigger(Trigger,Trigger1M)),#N/A)</f>
        <v>1.7098147312148981E-2</v>
      </c>
    </row>
    <row r="1636" spans="40:45" x14ac:dyDescent="0.2">
      <c r="AN1636" s="102" t="s">
        <v>83</v>
      </c>
      <c r="AO1636" s="101">
        <f>_xll.qlInterestRateIndexFixingDate($AT$2,AP1636,Trigger)</f>
        <v>50830</v>
      </c>
      <c r="AP1636" s="101">
        <f>_xll.qlCalendarAdvance(Calendar,AP1635,AN1636,"f",,Trigger)</f>
        <v>50830</v>
      </c>
      <c r="AQ1636" s="101">
        <f>_xll.qlInterestRateIndexMaturity($AT$2,AP1636,Trigger)</f>
        <v>50831</v>
      </c>
      <c r="AR1636" s="246">
        <f>_xll.qlIndexFixing($AT$1,AO1636,TRUE,_xll.ohTrigger(Trigger,Trigger1M))</f>
        <v>1.6791125205770641E-2</v>
      </c>
      <c r="AS1636" s="246">
        <f>IFERROR(_xll.qlIndexFixing($AT$2,AO1636,TRUE,_xll.ohTrigger(Trigger,Trigger1M)),#N/A)</f>
        <v>1.7091940677342876E-2</v>
      </c>
    </row>
    <row r="1637" spans="40:45" x14ac:dyDescent="0.2">
      <c r="AN1637" s="102" t="s">
        <v>83</v>
      </c>
      <c r="AO1637" s="101">
        <f>_xll.qlInterestRateIndexFixingDate($AT$2,AP1637,Trigger)</f>
        <v>50837</v>
      </c>
      <c r="AP1637" s="101">
        <f>_xll.qlCalendarAdvance(Calendar,AP1636,AN1637,"f",,Trigger)</f>
        <v>50837</v>
      </c>
      <c r="AQ1637" s="101">
        <f>_xll.qlInterestRateIndexMaturity($AT$2,AP1637,Trigger)</f>
        <v>50838</v>
      </c>
      <c r="AR1637" s="246">
        <f>_xll.qlIndexFixing($AT$1,AO1637,TRUE,_xll.ohTrigger(Trigger,Trigger1M))</f>
        <v>1.6787303463008385E-2</v>
      </c>
      <c r="AS1637" s="246">
        <f>IFERROR(_xll.qlIndexFixing($AT$2,AO1637,TRUE,_xll.ohTrigger(Trigger,Trigger1M)),#N/A)</f>
        <v>1.7085307777673364E-2</v>
      </c>
    </row>
    <row r="1638" spans="40:45" x14ac:dyDescent="0.2">
      <c r="AN1638" s="102" t="s">
        <v>83</v>
      </c>
      <c r="AO1638" s="101">
        <f>_xll.qlInterestRateIndexFixingDate($AT$2,AP1638,Trigger)</f>
        <v>50844</v>
      </c>
      <c r="AP1638" s="101">
        <f>_xll.qlCalendarAdvance(Calendar,AP1637,AN1638,"f",,Trigger)</f>
        <v>50844</v>
      </c>
      <c r="AQ1638" s="101">
        <f>_xll.qlInterestRateIndexMaturity($AT$2,AP1638,Trigger)</f>
        <v>50845</v>
      </c>
      <c r="AR1638" s="246">
        <f>_xll.qlIndexFixing($AT$1,AO1638,TRUE,_xll.ohTrigger(Trigger,Trigger1M))</f>
        <v>1.6783994881279796E-2</v>
      </c>
      <c r="AS1638" s="246">
        <f>IFERROR(_xll.qlIndexFixing($AT$2,AO1638,TRUE,_xll.ohTrigger(Trigger,Trigger1M)),#N/A)</f>
        <v>1.7078248612820701E-2</v>
      </c>
    </row>
    <row r="1639" spans="40:45" x14ac:dyDescent="0.2">
      <c r="AN1639" s="102" t="s">
        <v>83</v>
      </c>
      <c r="AO1639" s="101">
        <f>_xll.qlInterestRateIndexFixingDate($AT$2,AP1639,Trigger)</f>
        <v>50851</v>
      </c>
      <c r="AP1639" s="101">
        <f>_xll.qlCalendarAdvance(Calendar,AP1638,AN1639,"f",,Trigger)</f>
        <v>50851</v>
      </c>
      <c r="AQ1639" s="101">
        <f>_xll.qlInterestRateIndexMaturity($AT$2,AP1639,Trigger)</f>
        <v>50852</v>
      </c>
      <c r="AR1639" s="246">
        <f>_xll.qlIndexFixing($AT$1,AO1639,TRUE,_xll.ohTrigger(Trigger,Trigger1M))</f>
        <v>1.6781199460584872E-2</v>
      </c>
      <c r="AS1639" s="246">
        <f>IFERROR(_xll.qlIndexFixing($AT$2,AO1639,TRUE,_xll.ohTrigger(Trigger,Trigger1M)),#N/A)</f>
        <v>1.7070763183104631E-2</v>
      </c>
    </row>
    <row r="1640" spans="40:45" x14ac:dyDescent="0.2">
      <c r="AN1640" s="102" t="s">
        <v>83</v>
      </c>
      <c r="AO1640" s="101">
        <f>_xll.qlInterestRateIndexFixingDate($AT$2,AP1640,Trigger)</f>
        <v>50858</v>
      </c>
      <c r="AP1640" s="101">
        <f>_xll.qlCalendarAdvance(Calendar,AP1639,AN1640,"f",,Trigger)</f>
        <v>50858</v>
      </c>
      <c r="AQ1640" s="101">
        <f>_xll.qlInterestRateIndexMaturity($AT$2,AP1640,Trigger)</f>
        <v>50859</v>
      </c>
      <c r="AR1640" s="246">
        <f>_xll.qlIndexFixing($AT$1,AO1640,TRUE,_xll.ohTrigger(Trigger,Trigger1M))</f>
        <v>1.6778917201003551E-2</v>
      </c>
      <c r="AS1640" s="246">
        <f>IFERROR(_xll.qlIndexFixing($AT$2,AO1640,TRUE,_xll.ohTrigger(Trigger,Trigger1M)),#N/A)</f>
        <v>1.7062851488365283E-2</v>
      </c>
    </row>
    <row r="1641" spans="40:45" x14ac:dyDescent="0.2">
      <c r="AN1641" s="102" t="s">
        <v>83</v>
      </c>
      <c r="AO1641" s="101">
        <f>_xll.qlInterestRateIndexFixingDate($AT$2,AP1641,Trigger)</f>
        <v>50865</v>
      </c>
      <c r="AP1641" s="101">
        <f>_xll.qlCalendarAdvance(Calendar,AP1640,AN1641,"f",,Trigger)</f>
        <v>50865</v>
      </c>
      <c r="AQ1641" s="101">
        <f>_xll.qlInterestRateIndexMaturity($AT$2,AP1641,Trigger)</f>
        <v>50866</v>
      </c>
      <c r="AR1641" s="246">
        <f>_xll.qlIndexFixing($AT$1,AO1641,TRUE,_xll.ohTrigger(Trigger,Trigger1M))</f>
        <v>1.6777148102455897E-2</v>
      </c>
      <c r="AS1641" s="246">
        <f>IFERROR(_xll.qlIndexFixing($AT$2,AO1641,TRUE,_xll.ohTrigger(Trigger,Trigger1M)),#N/A)</f>
        <v>1.7054513528842463E-2</v>
      </c>
    </row>
    <row r="1642" spans="40:45" x14ac:dyDescent="0.2">
      <c r="AN1642" s="102" t="s">
        <v>83</v>
      </c>
      <c r="AO1642" s="101">
        <f>_xll.qlInterestRateIndexFixingDate($AT$2,AP1642,Trigger)</f>
        <v>50872</v>
      </c>
      <c r="AP1642" s="101">
        <f>_xll.qlCalendarAdvance(Calendar,AP1641,AN1642,"f",,Trigger)</f>
        <v>50872</v>
      </c>
      <c r="AQ1642" s="101">
        <f>_xll.qlInterestRateIndexMaturity($AT$2,AP1642,Trigger)</f>
        <v>50873</v>
      </c>
      <c r="AR1642" s="246">
        <f>_xll.qlIndexFixing($AT$1,AO1642,TRUE,_xll.ohTrigger(Trigger,Trigger1M))</f>
        <v>1.6775892164941908E-2</v>
      </c>
      <c r="AS1642" s="246">
        <f>IFERROR(_xll.qlIndexFixing($AT$2,AO1642,TRUE,_xll.ohTrigger(Trigger,Trigger1M)),#N/A)</f>
        <v>1.7045749304296365E-2</v>
      </c>
    </row>
    <row r="1643" spans="40:45" x14ac:dyDescent="0.2">
      <c r="AN1643" s="102" t="s">
        <v>83</v>
      </c>
      <c r="AO1643" s="101">
        <f>_xll.qlInterestRateIndexFixingDate($AT$2,AP1643,Trigger)</f>
        <v>50879</v>
      </c>
      <c r="AP1643" s="101">
        <f>_xll.qlCalendarAdvance(Calendar,AP1642,AN1643,"f",,Trigger)</f>
        <v>50879</v>
      </c>
      <c r="AQ1643" s="101">
        <f>_xll.qlInterestRateIndexMaturity($AT$2,AP1643,Trigger)</f>
        <v>50880</v>
      </c>
      <c r="AR1643" s="246">
        <f>_xll.qlIndexFixing($AT$1,AO1643,TRUE,_xll.ohTrigger(Trigger,Trigger1M))</f>
        <v>1.6775149388381649E-2</v>
      </c>
      <c r="AS1643" s="246">
        <f>IFERROR(_xll.qlIndexFixing($AT$2,AO1643,TRUE,_xll.ohTrigger(Trigger,Trigger1M)),#N/A)</f>
        <v>1.703655881488686E-2</v>
      </c>
    </row>
    <row r="1644" spans="40:45" x14ac:dyDescent="0.2">
      <c r="AN1644" s="102" t="s">
        <v>83</v>
      </c>
      <c r="AO1644" s="101">
        <f>_xll.qlInterestRateIndexFixingDate($AT$2,AP1644,Trigger)</f>
        <v>50886</v>
      </c>
      <c r="AP1644" s="101">
        <f>_xll.qlCalendarAdvance(Calendar,AP1643,AN1644,"f",,Trigger)</f>
        <v>50886</v>
      </c>
      <c r="AQ1644" s="101">
        <f>_xll.qlInterestRateIndexMaturity($AT$2,AP1644,Trigger)</f>
        <v>50887</v>
      </c>
      <c r="AR1644" s="246">
        <f>_xll.qlIndexFixing($AT$1,AO1644,TRUE,_xll.ohTrigger(Trigger,Trigger1M))</f>
        <v>1.6774919772855057E-2</v>
      </c>
      <c r="AS1644" s="246">
        <f>IFERROR(_xll.qlIndexFixing($AT$2,AO1644,TRUE,_xll.ohTrigger(Trigger,Trigger1M)),#N/A)</f>
        <v>1.7026942060693884E-2</v>
      </c>
    </row>
    <row r="1645" spans="40:45" x14ac:dyDescent="0.2">
      <c r="AN1645" s="102" t="s">
        <v>83</v>
      </c>
      <c r="AO1645" s="101">
        <f>_xll.qlInterestRateIndexFixingDate($AT$2,AP1645,Trigger)</f>
        <v>50893</v>
      </c>
      <c r="AP1645" s="101">
        <f>_xll.qlCalendarAdvance(Calendar,AP1644,AN1645,"f",,Trigger)</f>
        <v>50893</v>
      </c>
      <c r="AQ1645" s="101">
        <f>_xll.qlInterestRateIndexMaturity($AT$2,AP1645,Trigger)</f>
        <v>50894</v>
      </c>
      <c r="AR1645" s="246">
        <f>_xll.qlIndexFixing($AT$1,AO1645,TRUE,_xll.ohTrigger(Trigger,Trigger1M))</f>
        <v>1.6775203318362131E-2</v>
      </c>
      <c r="AS1645" s="246">
        <f>IFERROR(_xll.qlIndexFixing($AT$2,AO1645,TRUE,_xll.ohTrigger(Trigger,Trigger1M)),#N/A)</f>
        <v>1.7016899041637501E-2</v>
      </c>
    </row>
    <row r="1646" spans="40:45" x14ac:dyDescent="0.2">
      <c r="AN1646" s="102" t="s">
        <v>83</v>
      </c>
      <c r="AO1646" s="101">
        <f>_xll.qlInterestRateIndexFixingDate($AT$2,AP1646,Trigger)</f>
        <v>50900</v>
      </c>
      <c r="AP1646" s="101">
        <f>_xll.qlCalendarAdvance(Calendar,AP1645,AN1646,"f",,Trigger)</f>
        <v>50900</v>
      </c>
      <c r="AQ1646" s="101">
        <f>_xll.qlInterestRateIndexMaturity($AT$2,AP1646,Trigger)</f>
        <v>50901</v>
      </c>
      <c r="AR1646" s="246">
        <f>_xll.qlIndexFixing($AT$1,AO1646,TRUE,_xll.ohTrigger(Trigger,Trigger1M))</f>
        <v>1.6776000024902871E-2</v>
      </c>
      <c r="AS1646" s="246">
        <f>IFERROR(_xll.qlIndexFixing($AT$2,AO1646,TRUE,_xll.ohTrigger(Trigger,Trigger1M)),#N/A)</f>
        <v>1.7006429757877584E-2</v>
      </c>
    </row>
    <row r="1647" spans="40:45" x14ac:dyDescent="0.2">
      <c r="AN1647" s="102" t="s">
        <v>83</v>
      </c>
      <c r="AO1647" s="101">
        <f>_xll.qlInterestRateIndexFixingDate($AT$2,AP1647,Trigger)</f>
        <v>50907</v>
      </c>
      <c r="AP1647" s="101">
        <f>_xll.qlCalendarAdvance(Calendar,AP1646,AN1647,"f",,Trigger)</f>
        <v>50907</v>
      </c>
      <c r="AQ1647" s="101">
        <f>_xll.qlInterestRateIndexMaturity($AT$2,AP1647,Trigger)</f>
        <v>50908</v>
      </c>
      <c r="AR1647" s="246">
        <f>_xll.qlIndexFixing($AT$1,AO1647,TRUE,_xll.ohTrigger(Trigger,Trigger1M))</f>
        <v>1.6777309892477277E-2</v>
      </c>
      <c r="AS1647" s="246">
        <f>IFERROR(_xll.qlIndexFixing($AT$2,AO1647,TRUE,_xll.ohTrigger(Trigger,Trigger1M)),#N/A)</f>
        <v>1.6995534209414132E-2</v>
      </c>
    </row>
    <row r="1648" spans="40:45" x14ac:dyDescent="0.2">
      <c r="AN1648" s="102" t="s">
        <v>83</v>
      </c>
      <c r="AO1648" s="101">
        <f>_xll.qlInterestRateIndexFixingDate($AT$2,AP1648,Trigger)</f>
        <v>50914</v>
      </c>
      <c r="AP1648" s="101">
        <f>_xll.qlCalendarAdvance(Calendar,AP1647,AN1648,"f",,Trigger)</f>
        <v>50914</v>
      </c>
      <c r="AQ1648" s="101">
        <f>_xll.qlInterestRateIndexMaturity($AT$2,AP1648,Trigger)</f>
        <v>50915</v>
      </c>
      <c r="AR1648" s="246">
        <f>_xll.qlIndexFixing($AT$1,AO1648,TRUE,_xll.ohTrigger(Trigger,Trigger1M))</f>
        <v>1.6779132921005413E-2</v>
      </c>
      <c r="AS1648" s="246">
        <f>IFERROR(_xll.qlIndexFixing($AT$2,AO1648,TRUE,_xll.ohTrigger(Trigger,Trigger1M)),#N/A)</f>
        <v>1.6984212396167209E-2</v>
      </c>
    </row>
    <row r="1649" spans="40:45" x14ac:dyDescent="0.2">
      <c r="AN1649" s="102" t="s">
        <v>83</v>
      </c>
      <c r="AO1649" s="101">
        <f>_xll.qlInterestRateIndexFixingDate($AT$2,AP1649,Trigger)</f>
        <v>50921</v>
      </c>
      <c r="AP1649" s="101">
        <f>_xll.qlCalendarAdvance(Calendar,AP1648,AN1649,"f",,Trigger)</f>
        <v>50921</v>
      </c>
      <c r="AQ1649" s="101">
        <f>_xll.qlInterestRateIndexMaturity($AT$2,AP1649,Trigger)</f>
        <v>50922</v>
      </c>
      <c r="AR1649" s="246">
        <f>_xll.qlIndexFixing($AT$1,AO1649,TRUE,_xll.ohTrigger(Trigger,Trigger1M))</f>
        <v>1.6781469110567215E-2</v>
      </c>
      <c r="AS1649" s="246">
        <f>IFERROR(_xll.qlIndexFixing($AT$2,AO1649,TRUE,_xll.ohTrigger(Trigger,Trigger1M)),#N/A)</f>
        <v>1.6972464318296687E-2</v>
      </c>
    </row>
    <row r="1650" spans="40:45" x14ac:dyDescent="0.2">
      <c r="AN1650" s="102" t="s">
        <v>83</v>
      </c>
      <c r="AO1650" s="101">
        <f>_xll.qlInterestRateIndexFixingDate($AT$2,AP1650,Trigger)</f>
        <v>50928</v>
      </c>
      <c r="AP1650" s="101">
        <f>_xll.qlCalendarAdvance(Calendar,AP1649,AN1650,"f",,Trigger)</f>
        <v>50928</v>
      </c>
      <c r="AQ1650" s="101">
        <f>_xll.qlInterestRateIndexMaturity($AT$2,AP1650,Trigger)</f>
        <v>50929</v>
      </c>
      <c r="AR1650" s="246">
        <f>_xll.qlIndexFixing($AT$1,AO1650,TRUE,_xll.ohTrigger(Trigger,Trigger1M))</f>
        <v>1.678431846124262E-2</v>
      </c>
      <c r="AS1650" s="246">
        <f>IFERROR(_xll.qlIndexFixing($AT$2,AO1650,TRUE,_xll.ohTrigger(Trigger,Trigger1M)),#N/A)</f>
        <v>1.6960289975882503E-2</v>
      </c>
    </row>
    <row r="1651" spans="40:45" x14ac:dyDescent="0.2">
      <c r="AN1651" s="102" t="s">
        <v>83</v>
      </c>
      <c r="AO1651" s="101">
        <f>_xll.qlInterestRateIndexFixingDate($AT$2,AP1651,Trigger)</f>
        <v>50935</v>
      </c>
      <c r="AP1651" s="101">
        <f>_xll.qlCalendarAdvance(Calendar,AP1650,AN1651,"f",,Trigger)</f>
        <v>50935</v>
      </c>
      <c r="AQ1651" s="101">
        <f>_xll.qlInterestRateIndexMaturity($AT$2,AP1651,Trigger)</f>
        <v>50936</v>
      </c>
      <c r="AR1651" s="246">
        <f>_xll.qlIndexFixing($AT$1,AO1651,TRUE,_xll.ohTrigger(Trigger,Trigger1M))</f>
        <v>1.6787680973031627E-2</v>
      </c>
      <c r="AS1651" s="246">
        <f>IFERROR(_xll.qlIndexFixing($AT$2,AO1651,TRUE,_xll.ohTrigger(Trigger,Trigger1M)),#N/A)</f>
        <v>1.6947689369004593E-2</v>
      </c>
    </row>
    <row r="1652" spans="40:45" x14ac:dyDescent="0.2">
      <c r="AN1652" s="102" t="s">
        <v>83</v>
      </c>
      <c r="AO1652" s="101">
        <f>_xll.qlInterestRateIndexFixingDate($AT$2,AP1652,Trigger)</f>
        <v>50942</v>
      </c>
      <c r="AP1652" s="101">
        <f>_xll.qlCalendarAdvance(Calendar,AP1651,AN1652,"f",,Trigger)</f>
        <v>50942</v>
      </c>
      <c r="AQ1652" s="101">
        <f>_xll.qlInterestRateIndexMaturity($AT$2,AP1652,Trigger)</f>
        <v>50943</v>
      </c>
      <c r="AR1652" s="246">
        <f>_xll.qlIndexFixing($AT$1,AO1652,TRUE,_xll.ohTrigger(Trigger,Trigger1M))</f>
        <v>1.67915566458543E-2</v>
      </c>
      <c r="AS1652" s="246">
        <f>IFERROR(_xll.qlIndexFixing($AT$2,AO1652,TRUE,_xll.ohTrigger(Trigger,Trigger1M)),#N/A)</f>
        <v>1.6934662497423147E-2</v>
      </c>
    </row>
    <row r="1653" spans="40:45" x14ac:dyDescent="0.2">
      <c r="AN1653" s="102" t="s">
        <v>83</v>
      </c>
      <c r="AO1653" s="101">
        <f>_xll.qlInterestRateIndexFixingDate($AT$2,AP1653,Trigger)</f>
        <v>50949</v>
      </c>
      <c r="AP1653" s="101">
        <f>_xll.qlCalendarAdvance(Calendar,AP1652,AN1653,"f",,Trigger)</f>
        <v>50949</v>
      </c>
      <c r="AQ1653" s="101">
        <f>_xll.qlInterestRateIndexMaturity($AT$2,AP1653,Trigger)</f>
        <v>50950</v>
      </c>
      <c r="AR1653" s="246">
        <f>_xll.qlIndexFixing($AT$1,AO1653,TRUE,_xll.ohTrigger(Trigger,Trigger1M))</f>
        <v>1.6795945479630703E-2</v>
      </c>
      <c r="AS1653" s="246">
        <f>IFERROR(_xll.qlIndexFixing($AT$2,AO1653,TRUE,_xll.ohTrigger(Trigger,Trigger1M)),#N/A)</f>
        <v>1.6921209361457912E-2</v>
      </c>
    </row>
    <row r="1654" spans="40:45" x14ac:dyDescent="0.2">
      <c r="AN1654" s="102" t="s">
        <v>83</v>
      </c>
      <c r="AO1654" s="101">
        <f>_xll.qlInterestRateIndexFixingDate($AT$2,AP1654,Trigger)</f>
        <v>50956</v>
      </c>
      <c r="AP1654" s="101">
        <f>_xll.qlCalendarAdvance(Calendar,AP1653,AN1654,"f",,Trigger)</f>
        <v>50956</v>
      </c>
      <c r="AQ1654" s="101">
        <f>_xll.qlInterestRateIndexMaturity($AT$2,AP1654,Trigger)</f>
        <v>50957</v>
      </c>
      <c r="AR1654" s="246">
        <f>_xll.qlIndexFixing($AT$1,AO1654,TRUE,_xll.ohTrigger(Trigger,Trigger1M))</f>
        <v>1.6800847474600644E-2</v>
      </c>
      <c r="AS1654" s="246">
        <f>IFERROR(_xll.qlIndexFixing($AT$2,AO1654,TRUE,_xll.ohTrigger(Trigger,Trigger1M)),#N/A)</f>
        <v>1.690732996102895E-2</v>
      </c>
    </row>
    <row r="1655" spans="40:45" x14ac:dyDescent="0.2">
      <c r="AN1655" s="102" t="s">
        <v>83</v>
      </c>
      <c r="AO1655" s="101">
        <f>_xll.qlInterestRateIndexFixingDate($AT$2,AP1655,Trigger)</f>
        <v>50963</v>
      </c>
      <c r="AP1655" s="101">
        <f>_xll.qlCalendarAdvance(Calendar,AP1654,AN1655,"f",,Trigger)</f>
        <v>50963</v>
      </c>
      <c r="AQ1655" s="101">
        <f>_xll.qlInterestRateIndexMaturity($AT$2,AP1655,Trigger)</f>
        <v>50964</v>
      </c>
      <c r="AR1655" s="246">
        <f>_xll.qlIndexFixing($AT$1,AO1655,TRUE,_xll.ohTrigger(Trigger,Trigger1M))</f>
        <v>1.6806262630764124E-2</v>
      </c>
      <c r="AS1655" s="246">
        <f>IFERROR(_xll.qlIndexFixing($AT$2,AO1655,TRUE,_xll.ohTrigger(Trigger,Trigger1M)),#N/A)</f>
        <v>1.6893024296216197E-2</v>
      </c>
    </row>
    <row r="1656" spans="40:45" x14ac:dyDescent="0.2">
      <c r="AN1656" s="102" t="s">
        <v>83</v>
      </c>
      <c r="AO1656" s="101">
        <f>_xll.qlInterestRateIndexFixingDate($AT$2,AP1656,Trigger)</f>
        <v>50970</v>
      </c>
      <c r="AP1656" s="101">
        <f>_xll.qlCalendarAdvance(Calendar,AP1655,AN1656,"f",,Trigger)</f>
        <v>50970</v>
      </c>
      <c r="AQ1656" s="101">
        <f>_xll.qlInterestRateIndexMaturity($AT$2,AP1656,Trigger)</f>
        <v>50971</v>
      </c>
      <c r="AR1656" s="246">
        <f>_xll.qlIndexFixing($AT$1,AO1656,TRUE,_xll.ohTrigger(Trigger,Trigger1M))</f>
        <v>1.6812190948041206E-2</v>
      </c>
      <c r="AS1656" s="246">
        <f>IFERROR(_xll.qlIndexFixing($AT$2,AO1656,TRUE,_xll.ohTrigger(Trigger,Trigger1M)),#N/A)</f>
        <v>1.6878292367179526E-2</v>
      </c>
    </row>
    <row r="1657" spans="40:45" x14ac:dyDescent="0.2">
      <c r="AN1657" s="102" t="s">
        <v>83</v>
      </c>
      <c r="AO1657" s="101">
        <f>_xll.qlInterestRateIndexFixingDate($AT$2,AP1657,Trigger)</f>
        <v>50977</v>
      </c>
      <c r="AP1657" s="101">
        <f>_xll.qlCalendarAdvance(Calendar,AP1656,AN1657,"f",,Trigger)</f>
        <v>50977</v>
      </c>
      <c r="AQ1657" s="101">
        <f>_xll.qlInterestRateIndexMaturity($AT$2,AP1657,Trigger)</f>
        <v>50978</v>
      </c>
      <c r="AR1657" s="246">
        <f>_xll.qlIndexFixing($AT$1,AO1657,TRUE,_xll.ohTrigger(Trigger,Trigger1M))</f>
        <v>1.6816852231160695E-2</v>
      </c>
      <c r="AS1657" s="246">
        <f>IFERROR(_xll.qlIndexFixing($AT$2,AO1657,TRUE,_xll.ohTrigger(Trigger,Trigger1M)),#N/A)</f>
        <v>1.6863755181484308E-2</v>
      </c>
    </row>
    <row r="1658" spans="40:45" x14ac:dyDescent="0.2">
      <c r="AN1658" s="102" t="s">
        <v>83</v>
      </c>
      <c r="AO1658" s="101">
        <f>_xll.qlInterestRateIndexFixingDate($AT$2,AP1658,Trigger)</f>
        <v>50984</v>
      </c>
      <c r="AP1658" s="101">
        <f>_xll.qlCalendarAdvance(Calendar,AP1657,AN1658,"f",,Trigger)</f>
        <v>50984</v>
      </c>
      <c r="AQ1658" s="101">
        <f>_xll.qlInterestRateIndexMaturity($AT$2,AP1658,Trigger)</f>
        <v>50985</v>
      </c>
      <c r="AR1658" s="246">
        <f>_xll.qlIndexFixing($AT$1,AO1658,TRUE,_xll.ohTrigger(Trigger,Trigger1M))</f>
        <v>1.6815168056281138E-2</v>
      </c>
      <c r="AS1658" s="246">
        <f>IFERROR(_xll.qlIndexFixing($AT$2,AO1658,TRUE,_xll.ohTrigger(Trigger,Trigger1M)),#N/A)</f>
        <v>1.6851491648735006E-2</v>
      </c>
    </row>
    <row r="1659" spans="40:45" x14ac:dyDescent="0.2">
      <c r="AN1659" s="102" t="s">
        <v>83</v>
      </c>
      <c r="AO1659" s="101">
        <f>_xll.qlInterestRateIndexFixingDate($AT$2,AP1659,Trigger)</f>
        <v>50991</v>
      </c>
      <c r="AP1659" s="101">
        <f>_xll.qlCalendarAdvance(Calendar,AP1658,AN1659,"f",,Trigger)</f>
        <v>50991</v>
      </c>
      <c r="AQ1659" s="101">
        <f>_xll.qlInterestRateIndexMaturity($AT$2,AP1659,Trigger)</f>
        <v>50992</v>
      </c>
      <c r="AR1659" s="246">
        <f>_xll.qlIndexFixing($AT$1,AO1659,TRUE,_xll.ohTrigger(Trigger,Trigger1M))</f>
        <v>1.6813447886834254E-2</v>
      </c>
      <c r="AS1659" s="246">
        <f>IFERROR(_xll.qlIndexFixing($AT$2,AO1659,TRUE,_xll.ohTrigger(Trigger,Trigger1M)),#N/A)</f>
        <v>1.6839502957095576E-2</v>
      </c>
    </row>
    <row r="1660" spans="40:45" x14ac:dyDescent="0.2">
      <c r="AN1660" s="102" t="s">
        <v>83</v>
      </c>
      <c r="AO1660" s="101">
        <f>_xll.qlInterestRateIndexFixingDate($AT$2,AP1660,Trigger)</f>
        <v>50998</v>
      </c>
      <c r="AP1660" s="101">
        <f>_xll.qlCalendarAdvance(Calendar,AP1659,AN1660,"f",,Trigger)</f>
        <v>50998</v>
      </c>
      <c r="AQ1660" s="101">
        <f>_xll.qlInterestRateIndexMaturity($AT$2,AP1660,Trigger)</f>
        <v>50999</v>
      </c>
      <c r="AR1660" s="246">
        <f>_xll.qlIndexFixing($AT$1,AO1660,TRUE,_xll.ohTrigger(Trigger,Trigger1M))</f>
        <v>1.6811691722660171E-2</v>
      </c>
      <c r="AS1660" s="246">
        <f>IFERROR(_xll.qlIndexFixing($AT$2,AO1660,TRUE,_xll.ohTrigger(Trigger,Trigger1M)),#N/A)</f>
        <v>1.6827789106406144E-2</v>
      </c>
    </row>
    <row r="1661" spans="40:45" x14ac:dyDescent="0.2">
      <c r="AN1661" s="102" t="s">
        <v>83</v>
      </c>
      <c r="AO1661" s="101">
        <f>_xll.qlInterestRateIndexFixingDate($AT$2,AP1661,Trigger)</f>
        <v>51005</v>
      </c>
      <c r="AP1661" s="101">
        <f>_xll.qlCalendarAdvance(Calendar,AP1660,AN1661,"f",,Trigger)</f>
        <v>51005</v>
      </c>
      <c r="AQ1661" s="101">
        <f>_xll.qlInterestRateIndexMaturity($AT$2,AP1661,Trigger)</f>
        <v>51006</v>
      </c>
      <c r="AR1661" s="246">
        <f>_xll.qlIndexFixing($AT$1,AO1661,TRUE,_xll.ohTrigger(Trigger,Trigger1M))</f>
        <v>1.6809899563838826E-2</v>
      </c>
      <c r="AS1661" s="246">
        <f>IFERROR(_xll.qlIndexFixing($AT$2,AO1661,TRUE,_xll.ohTrigger(Trigger,Trigger1M)),#N/A)</f>
        <v>1.6816350096586774E-2</v>
      </c>
    </row>
    <row r="1662" spans="40:45" x14ac:dyDescent="0.2">
      <c r="AN1662" s="102" t="s">
        <v>83</v>
      </c>
      <c r="AO1662" s="101">
        <f>_xll.qlInterestRateIndexFixingDate($AT$2,AP1662,Trigger)</f>
        <v>51012</v>
      </c>
      <c r="AP1662" s="101">
        <f>_xll.qlCalendarAdvance(Calendar,AP1661,AN1662,"f",,Trigger)</f>
        <v>51012</v>
      </c>
      <c r="AQ1662" s="101">
        <f>_xll.qlInterestRateIndexMaturity($AT$2,AP1662,Trigger)</f>
        <v>51013</v>
      </c>
      <c r="AR1662" s="246">
        <f>_xll.qlIndexFixing($AT$1,AO1662,TRUE,_xll.ohTrigger(Trigger,Trigger1M))</f>
        <v>1.6808071410450154E-2</v>
      </c>
      <c r="AS1662" s="246">
        <f>IFERROR(_xll.qlIndexFixing($AT$2,AO1662,TRUE,_xll.ohTrigger(Trigger,Trigger1M)),#N/A)</f>
        <v>1.6805185927877275E-2</v>
      </c>
    </row>
    <row r="1663" spans="40:45" x14ac:dyDescent="0.2">
      <c r="AN1663" s="102" t="s">
        <v>83</v>
      </c>
      <c r="AO1663" s="101">
        <f>_xll.qlInterestRateIndexFixingDate($AT$2,AP1663,Trigger)</f>
        <v>51019</v>
      </c>
      <c r="AP1663" s="101">
        <f>_xll.qlCalendarAdvance(Calendar,AP1662,AN1663,"f",,Trigger)</f>
        <v>51019</v>
      </c>
      <c r="AQ1663" s="101">
        <f>_xll.qlInterestRateIndexMaturity($AT$2,AP1663,Trigger)</f>
        <v>51020</v>
      </c>
      <c r="AR1663" s="246">
        <f>_xll.qlIndexFixing($AT$1,AO1663,TRUE,_xll.ohTrigger(Trigger,Trigger1M))</f>
        <v>1.6806207262334283E-2</v>
      </c>
      <c r="AS1663" s="246">
        <f>IFERROR(_xll.qlIndexFixing($AT$2,AO1663,TRUE,_xll.ohTrigger(Trigger,Trigger1M)),#N/A)</f>
        <v>1.6794296600117775E-2</v>
      </c>
    </row>
    <row r="1664" spans="40:45" x14ac:dyDescent="0.2">
      <c r="AN1664" s="102" t="s">
        <v>83</v>
      </c>
      <c r="AO1664" s="101">
        <f>_xll.qlInterestRateIndexFixingDate($AT$2,AP1664,Trigger)</f>
        <v>51026</v>
      </c>
      <c r="AP1664" s="101">
        <f>_xll.qlCalendarAdvance(Calendar,AP1663,AN1664,"f",,Trigger)</f>
        <v>51026</v>
      </c>
      <c r="AQ1664" s="101">
        <f>_xll.qlInterestRateIndexMaturity($AT$2,AP1664,Trigger)</f>
        <v>51027</v>
      </c>
      <c r="AR1664" s="246">
        <f>_xll.qlIndexFixing($AT$1,AO1664,TRUE,_xll.ohTrigger(Trigger,Trigger1M))</f>
        <v>1.6804307119731021E-2</v>
      </c>
      <c r="AS1664" s="246">
        <f>IFERROR(_xll.qlIndexFixing($AT$2,AO1664,TRUE,_xll.ohTrigger(Trigger,Trigger1M)),#N/A)</f>
        <v>1.6783682113148402E-2</v>
      </c>
    </row>
    <row r="1665" spans="40:45" x14ac:dyDescent="0.2">
      <c r="AN1665" s="102" t="s">
        <v>83</v>
      </c>
      <c r="AO1665" s="101">
        <f>_xll.qlInterestRateIndexFixingDate($AT$2,AP1665,Trigger)</f>
        <v>51033</v>
      </c>
      <c r="AP1665" s="101">
        <f>_xll.qlCalendarAdvance(Calendar,AP1664,AN1665,"f",,Trigger)</f>
        <v>51033</v>
      </c>
      <c r="AQ1665" s="101">
        <f>_xll.qlInterestRateIndexMaturity($AT$2,AP1665,Trigger)</f>
        <v>51034</v>
      </c>
      <c r="AR1665" s="246">
        <f>_xll.qlIndexFixing($AT$1,AO1665,TRUE,_xll.ohTrigger(Trigger,Trigger1M))</f>
        <v>1.6802370982400561E-2</v>
      </c>
      <c r="AS1665" s="246">
        <f>IFERROR(_xll.qlIndexFixing($AT$2,AO1665,TRUE,_xll.ohTrigger(Trigger,Trigger1M)),#N/A)</f>
        <v>1.6773342467129027E-2</v>
      </c>
    </row>
    <row r="1666" spans="40:45" x14ac:dyDescent="0.2">
      <c r="AN1666" s="102" t="s">
        <v>83</v>
      </c>
      <c r="AO1666" s="101">
        <f>_xll.qlInterestRateIndexFixingDate($AT$2,AP1666,Trigger)</f>
        <v>51040</v>
      </c>
      <c r="AP1666" s="101">
        <f>_xll.qlCalendarAdvance(Calendar,AP1665,AN1666,"f",,Trigger)</f>
        <v>51040</v>
      </c>
      <c r="AQ1666" s="101">
        <f>_xll.qlInterestRateIndexMaturity($AT$2,AP1666,Trigger)</f>
        <v>51041</v>
      </c>
      <c r="AR1666" s="246">
        <f>_xll.qlIndexFixing($AT$1,AO1666,TRUE,_xll.ohTrigger(Trigger,Trigger1M))</f>
        <v>1.6800398850422837E-2</v>
      </c>
      <c r="AS1666" s="246">
        <f>IFERROR(_xll.qlIndexFixing($AT$2,AO1666,TRUE,_xll.ohTrigger(Trigger,Trigger1M)),#N/A)</f>
        <v>1.6763277661979714E-2</v>
      </c>
    </row>
    <row r="1667" spans="40:45" x14ac:dyDescent="0.2">
      <c r="AN1667" s="102" t="s">
        <v>83</v>
      </c>
      <c r="AO1667" s="101">
        <f>_xll.qlInterestRateIndexFixingDate($AT$2,AP1667,Trigger)</f>
        <v>51047</v>
      </c>
      <c r="AP1667" s="101">
        <f>_xll.qlCalendarAdvance(Calendar,AP1666,AN1667,"f",,Trigger)</f>
        <v>51047</v>
      </c>
      <c r="AQ1667" s="101">
        <f>_xll.qlInterestRateIndexMaturity($AT$2,AP1667,Trigger)</f>
        <v>51048</v>
      </c>
      <c r="AR1667" s="246">
        <f>_xll.qlIndexFixing($AT$1,AO1667,TRUE,_xll.ohTrigger(Trigger,Trigger1M))</f>
        <v>1.6798390723877787E-2</v>
      </c>
      <c r="AS1667" s="246">
        <f>IFERROR(_xll.qlIndexFixing($AT$2,AO1667,TRUE,_xll.ohTrigger(Trigger,Trigger1M)),#N/A)</f>
        <v>1.6753487697700464E-2</v>
      </c>
    </row>
    <row r="1668" spans="40:45" x14ac:dyDescent="0.2">
      <c r="AN1668" s="102" t="s">
        <v>83</v>
      </c>
      <c r="AO1668" s="101">
        <f>_xll.qlInterestRateIndexFixingDate($AT$2,AP1668,Trigger)</f>
        <v>51054</v>
      </c>
      <c r="AP1668" s="101">
        <f>_xll.qlCalendarAdvance(Calendar,AP1667,AN1668,"f",,Trigger)</f>
        <v>51054</v>
      </c>
      <c r="AQ1668" s="101">
        <f>_xll.qlInterestRateIndexMaturity($AT$2,AP1668,Trigger)</f>
        <v>51055</v>
      </c>
      <c r="AR1668" s="246">
        <f>_xll.qlIndexFixing($AT$1,AO1668,TRUE,_xll.ohTrigger(Trigger,Trigger1M))</f>
        <v>1.6796346602685475E-2</v>
      </c>
      <c r="AS1668" s="246">
        <f>IFERROR(_xll.qlIndexFixing($AT$2,AO1668,TRUE,_xll.ohTrigger(Trigger,Trigger1M)),#N/A)</f>
        <v>1.6743972574211341E-2</v>
      </c>
    </row>
    <row r="1669" spans="40:45" x14ac:dyDescent="0.2">
      <c r="AN1669" s="102" t="s">
        <v>83</v>
      </c>
      <c r="AO1669" s="101">
        <f>_xll.qlInterestRateIndexFixingDate($AT$2,AP1669,Trigger)</f>
        <v>51061</v>
      </c>
      <c r="AP1669" s="101">
        <f>_xll.qlCalendarAdvance(Calendar,AP1668,AN1669,"f",,Trigger)</f>
        <v>51061</v>
      </c>
      <c r="AQ1669" s="101">
        <f>_xll.qlInterestRateIndexMaturity($AT$2,AP1669,Trigger)</f>
        <v>51062</v>
      </c>
      <c r="AR1669" s="246">
        <f>_xll.qlIndexFixing($AT$1,AO1669,TRUE,_xll.ohTrigger(Trigger,Trigger1M))</f>
        <v>1.6794266486845899E-2</v>
      </c>
      <c r="AS1669" s="246">
        <f>IFERROR(_xll.qlIndexFixing($AT$2,AO1669,TRUE,_xll.ohTrigger(Trigger,Trigger1M)),#N/A)</f>
        <v>1.6734732291352472E-2</v>
      </c>
    </row>
    <row r="1670" spans="40:45" x14ac:dyDescent="0.2">
      <c r="AN1670" s="102" t="s">
        <v>83</v>
      </c>
      <c r="AO1670" s="101">
        <f>_xll.qlInterestRateIndexFixingDate($AT$2,AP1670,Trigger)</f>
        <v>51068</v>
      </c>
      <c r="AP1670" s="101">
        <f>_xll.qlCalendarAdvance(Calendar,AP1669,AN1670,"f",,Trigger)</f>
        <v>51068</v>
      </c>
      <c r="AQ1670" s="101">
        <f>_xll.qlInterestRateIndexMaturity($AT$2,AP1670,Trigger)</f>
        <v>51069</v>
      </c>
      <c r="AR1670" s="246">
        <f>_xll.qlIndexFixing($AT$1,AO1670,TRUE,_xll.ohTrigger(Trigger,Trigger1M))</f>
        <v>1.6792150376438997E-2</v>
      </c>
      <c r="AS1670" s="246">
        <f>IFERROR(_xll.qlIndexFixing($AT$2,AO1670,TRUE,_xll.ohTrigger(Trigger,Trigger1M)),#N/A)</f>
        <v>1.6725766849443602E-2</v>
      </c>
    </row>
    <row r="1671" spans="40:45" x14ac:dyDescent="0.2">
      <c r="AN1671" s="102" t="s">
        <v>83</v>
      </c>
      <c r="AO1671" s="101">
        <f>_xll.qlInterestRateIndexFixingDate($AT$2,AP1671,Trigger)</f>
        <v>51075</v>
      </c>
      <c r="AP1671" s="101">
        <f>_xll.qlCalendarAdvance(Calendar,AP1670,AN1671,"f",,Trigger)</f>
        <v>51075</v>
      </c>
      <c r="AQ1671" s="101">
        <f>_xll.qlInterestRateIndexMaturity($AT$2,AP1671,Trigger)</f>
        <v>51076</v>
      </c>
      <c r="AR1671" s="246">
        <f>_xll.qlIndexFixing($AT$1,AO1671,TRUE,_xll.ohTrigger(Trigger,Trigger1M))</f>
        <v>1.6789998271384832E-2</v>
      </c>
      <c r="AS1671" s="246">
        <f>IFERROR(_xll.qlIndexFixing($AT$2,AO1671,TRUE,_xll.ohTrigger(Trigger,Trigger1M)),#N/A)</f>
        <v>1.6717076248324858E-2</v>
      </c>
    </row>
    <row r="1672" spans="40:45" x14ac:dyDescent="0.2">
      <c r="AN1672" s="102" t="s">
        <v>83</v>
      </c>
      <c r="AO1672" s="101">
        <f>_xll.qlInterestRateIndexFixingDate($AT$2,AP1672,Trigger)</f>
        <v>51082</v>
      </c>
      <c r="AP1672" s="101">
        <f>_xll.qlCalendarAdvance(Calendar,AP1671,AN1672,"f",,Trigger)</f>
        <v>51082</v>
      </c>
      <c r="AQ1672" s="101">
        <f>_xll.qlInterestRateIndexMaturity($AT$2,AP1672,Trigger)</f>
        <v>51083</v>
      </c>
      <c r="AR1672" s="246">
        <f>_xll.qlIndexFixing($AT$1,AO1672,TRUE,_xll.ohTrigger(Trigger,Trigger1M))</f>
        <v>1.6787810171603468E-2</v>
      </c>
      <c r="AS1672" s="246">
        <f>IFERROR(_xll.qlIndexFixing($AT$2,AO1672,TRUE,_xll.ohTrigger(Trigger,Trigger1M)),#N/A)</f>
        <v>1.6708660487836369E-2</v>
      </c>
    </row>
    <row r="1673" spans="40:45" x14ac:dyDescent="0.2">
      <c r="AN1673" s="102" t="s">
        <v>83</v>
      </c>
      <c r="AO1673" s="101">
        <f>_xll.qlInterestRateIndexFixingDate($AT$2,AP1673,Trigger)</f>
        <v>51089</v>
      </c>
      <c r="AP1673" s="101">
        <f>_xll.qlCalendarAdvance(Calendar,AP1672,AN1673,"f",,Trigger)</f>
        <v>51089</v>
      </c>
      <c r="AQ1673" s="101">
        <f>_xll.qlInterestRateIndexMaturity($AT$2,AP1673,Trigger)</f>
        <v>51090</v>
      </c>
      <c r="AR1673" s="246">
        <f>_xll.qlIndexFixing($AT$1,AO1673,TRUE,_xll.ohTrigger(Trigger,Trigger1M))</f>
        <v>1.6785586077334713E-2</v>
      </c>
      <c r="AS1673" s="246">
        <f>IFERROR(_xll.qlIndexFixing($AT$2,AO1673,TRUE,_xll.ohTrigger(Trigger,Trigger1M)),#N/A)</f>
        <v>1.6700519568138006E-2</v>
      </c>
    </row>
    <row r="1674" spans="40:45" x14ac:dyDescent="0.2">
      <c r="AN1674" s="102" t="s">
        <v>83</v>
      </c>
      <c r="AO1674" s="101">
        <f>_xll.qlInterestRateIndexFixingDate($AT$2,AP1674,Trigger)</f>
        <v>51096</v>
      </c>
      <c r="AP1674" s="101">
        <f>_xll.qlCalendarAdvance(Calendar,AP1673,AN1674,"f",,Trigger)</f>
        <v>51096</v>
      </c>
      <c r="AQ1674" s="101">
        <f>_xll.qlInterestRateIndexMaturity($AT$2,AP1674,Trigger)</f>
        <v>51097</v>
      </c>
      <c r="AR1674" s="246">
        <f>_xll.qlIndexFixing($AT$1,AO1674,TRUE,_xll.ohTrigger(Trigger,Trigger1M))</f>
        <v>1.678332598833876E-2</v>
      </c>
      <c r="AS1674" s="246">
        <f>IFERROR(_xll.qlIndexFixing($AT$2,AO1674,TRUE,_xll.ohTrigger(Trigger,Trigger1M)),#N/A)</f>
        <v>1.6692653489069897E-2</v>
      </c>
    </row>
    <row r="1675" spans="40:45" x14ac:dyDescent="0.2">
      <c r="AN1675" s="102" t="s">
        <v>83</v>
      </c>
      <c r="AO1675" s="101">
        <f>_xll.qlInterestRateIndexFixingDate($AT$2,AP1675,Trigger)</f>
        <v>51103</v>
      </c>
      <c r="AP1675" s="101">
        <f>_xll.qlCalendarAdvance(Calendar,AP1674,AN1675,"f",,Trigger)</f>
        <v>51103</v>
      </c>
      <c r="AQ1675" s="101">
        <f>_xll.qlInterestRateIndexMaturity($AT$2,AP1675,Trigger)</f>
        <v>51104</v>
      </c>
      <c r="AR1675" s="246">
        <f>_xll.qlIndexFixing($AT$1,AO1675,TRUE,_xll.ohTrigger(Trigger,Trigger1M))</f>
        <v>1.678102990477548E-2</v>
      </c>
      <c r="AS1675" s="246">
        <f>IFERROR(_xll.qlIndexFixing($AT$2,AO1675,TRUE,_xll.ohTrigger(Trigger,Trigger1M)),#N/A)</f>
        <v>1.6685062250632043E-2</v>
      </c>
    </row>
    <row r="1676" spans="40:45" x14ac:dyDescent="0.2">
      <c r="AN1676" s="102" t="s">
        <v>83</v>
      </c>
      <c r="AO1676" s="101">
        <f>_xll.qlInterestRateIndexFixingDate($AT$2,AP1676,Trigger)</f>
        <v>51110</v>
      </c>
      <c r="AP1676" s="101">
        <f>_xll.qlCalendarAdvance(Calendar,AP1675,AN1676,"f",,Trigger)</f>
        <v>51110</v>
      </c>
      <c r="AQ1676" s="101">
        <f>_xll.qlInterestRateIndexMaturity($AT$2,AP1676,Trigger)</f>
        <v>51111</v>
      </c>
      <c r="AR1676" s="246">
        <f>_xll.qlIndexFixing($AT$1,AO1676,TRUE,_xll.ohTrigger(Trigger,Trigger1M))</f>
        <v>1.6778697826564937E-2</v>
      </c>
      <c r="AS1676" s="246">
        <f>IFERROR(_xll.qlIndexFixing($AT$2,AO1676,TRUE,_xll.ohTrigger(Trigger,Trigger1M)),#N/A)</f>
        <v>1.667774585290438E-2</v>
      </c>
    </row>
    <row r="1677" spans="40:45" x14ac:dyDescent="0.2">
      <c r="AN1677" s="102" t="s">
        <v>83</v>
      </c>
      <c r="AO1677" s="101">
        <f>_xll.qlInterestRateIndexFixingDate($AT$2,AP1677,Trigger)</f>
        <v>51117</v>
      </c>
      <c r="AP1677" s="101">
        <f>_xll.qlCalendarAdvance(Calendar,AP1676,AN1677,"f",,Trigger)</f>
        <v>51117</v>
      </c>
      <c r="AQ1677" s="101">
        <f>_xll.qlInterestRateIndexMaturity($AT$2,AP1677,Trigger)</f>
        <v>51118</v>
      </c>
      <c r="AR1677" s="246">
        <f>_xll.qlIndexFixing($AT$1,AO1677,TRUE,_xll.ohTrigger(Trigger,Trigger1M))</f>
        <v>1.6776329753787067E-2</v>
      </c>
      <c r="AS1677" s="246">
        <f>IFERROR(_xll.qlIndexFixing($AT$2,AO1677,TRUE,_xll.ohTrigger(Trigger,Trigger1M)),#N/A)</f>
        <v>1.6670704295806971E-2</v>
      </c>
    </row>
    <row r="1678" spans="40:45" x14ac:dyDescent="0.2">
      <c r="AN1678" s="102" t="s">
        <v>83</v>
      </c>
      <c r="AO1678" s="101">
        <f>_xll.qlInterestRateIndexFixingDate($AT$2,AP1678,Trigger)</f>
        <v>51124</v>
      </c>
      <c r="AP1678" s="101">
        <f>_xll.qlCalendarAdvance(Calendar,AP1677,AN1678,"f",,Trigger)</f>
        <v>51124</v>
      </c>
      <c r="AQ1678" s="101">
        <f>_xll.qlInterestRateIndexMaturity($AT$2,AP1678,Trigger)</f>
        <v>51125</v>
      </c>
      <c r="AR1678" s="246">
        <f>_xll.qlIndexFixing($AT$1,AO1678,TRUE,_xll.ohTrigger(Trigger,Trigger1M))</f>
        <v>1.6773925686281999E-2</v>
      </c>
      <c r="AS1678" s="246">
        <f>IFERROR(_xll.qlIndexFixing($AT$2,AO1678,TRUE,_xll.ohTrigger(Trigger,Trigger1M)),#N/A)</f>
        <v>1.6663937579419752E-2</v>
      </c>
    </row>
    <row r="1679" spans="40:45" x14ac:dyDescent="0.2">
      <c r="AN1679" s="102" t="s">
        <v>83</v>
      </c>
      <c r="AO1679" s="101">
        <f>_xll.qlInterestRateIndexFixingDate($AT$2,AP1679,Trigger)</f>
        <v>51131</v>
      </c>
      <c r="AP1679" s="101">
        <f>_xll.qlCalendarAdvance(Calendar,AP1678,AN1679,"f",,Trigger)</f>
        <v>51131</v>
      </c>
      <c r="AQ1679" s="101">
        <f>_xll.qlInterestRateIndexMaturity($AT$2,AP1679,Trigger)</f>
        <v>51132</v>
      </c>
      <c r="AR1679" s="246">
        <f>_xll.qlIndexFixing($AT$1,AO1679,TRUE,_xll.ohTrigger(Trigger,Trigger1M))</f>
        <v>1.6771485624289539E-2</v>
      </c>
      <c r="AS1679" s="246">
        <f>IFERROR(_xll.qlIndexFixing($AT$2,AO1679,TRUE,_xll.ohTrigger(Trigger,Trigger1M)),#N/A)</f>
        <v>1.6657445703582852E-2</v>
      </c>
    </row>
    <row r="1680" spans="40:45" x14ac:dyDescent="0.2">
      <c r="AN1680" s="102" t="s">
        <v>83</v>
      </c>
      <c r="AO1680" s="101">
        <f>_xll.qlInterestRateIndexFixingDate($AT$2,AP1680,Trigger)</f>
        <v>51138</v>
      </c>
      <c r="AP1680" s="101">
        <f>_xll.qlCalendarAdvance(Calendar,AP1679,AN1680,"f",,Trigger)</f>
        <v>51138</v>
      </c>
      <c r="AQ1680" s="101">
        <f>_xll.qlInterestRateIndexMaturity($AT$2,AP1680,Trigger)</f>
        <v>51139</v>
      </c>
      <c r="AR1680" s="246">
        <f>_xll.qlIndexFixing($AT$1,AO1680,TRUE,_xll.ohTrigger(Trigger,Trigger1M))</f>
        <v>1.6769009567569881E-2</v>
      </c>
      <c r="AS1680" s="246">
        <f>IFERROR(_xll.qlIndexFixing($AT$2,AO1680,TRUE,_xll.ohTrigger(Trigger,Trigger1M)),#N/A)</f>
        <v>1.6651228668376206E-2</v>
      </c>
    </row>
    <row r="1681" spans="40:45" x14ac:dyDescent="0.2">
      <c r="AN1681" s="102" t="s">
        <v>83</v>
      </c>
      <c r="AO1681" s="101">
        <f>_xll.qlInterestRateIndexFixingDate($AT$2,AP1681,Trigger)</f>
        <v>51145</v>
      </c>
      <c r="AP1681" s="101">
        <f>_xll.qlCalendarAdvance(Calendar,AP1680,AN1681,"f",,Trigger)</f>
        <v>51145</v>
      </c>
      <c r="AQ1681" s="101">
        <f>_xll.qlInterestRateIndexMaturity($AT$2,AP1681,Trigger)</f>
        <v>51146</v>
      </c>
      <c r="AR1681" s="246">
        <f>_xll.qlIndexFixing($AT$1,AO1681,TRUE,_xll.ohTrigger(Trigger,Trigger1M))</f>
        <v>1.6766497516282897E-2</v>
      </c>
      <c r="AS1681" s="246">
        <f>IFERROR(_xll.qlIndexFixing($AT$2,AO1681,TRUE,_xll.ohTrigger(Trigger,Trigger1M)),#N/A)</f>
        <v>1.6645286473639942E-2</v>
      </c>
    </row>
    <row r="1682" spans="40:45" x14ac:dyDescent="0.2">
      <c r="AN1682" s="102" t="s">
        <v>83</v>
      </c>
      <c r="AO1682" s="101">
        <f>_xll.qlInterestRateIndexFixingDate($AT$2,AP1682,Trigger)</f>
        <v>51152</v>
      </c>
      <c r="AP1682" s="101">
        <f>_xll.qlCalendarAdvance(Calendar,AP1681,AN1682,"f",,Trigger)</f>
        <v>51152</v>
      </c>
      <c r="AQ1682" s="101">
        <f>_xll.qlInterestRateIndexMaturity($AT$2,AP1682,Trigger)</f>
        <v>51153</v>
      </c>
      <c r="AR1682" s="246">
        <f>_xll.qlIndexFixing($AT$1,AO1682,TRUE,_xll.ohTrigger(Trigger,Trigger1M))</f>
        <v>1.6763949470348649E-2</v>
      </c>
      <c r="AS1682" s="246">
        <f>IFERROR(_xll.qlIndexFixing($AT$2,AO1682,TRUE,_xll.ohTrigger(Trigger,Trigger1M)),#N/A)</f>
        <v>1.6639619119533933E-2</v>
      </c>
    </row>
    <row r="1683" spans="40:45" x14ac:dyDescent="0.2">
      <c r="AN1683" s="102" t="s">
        <v>83</v>
      </c>
      <c r="AO1683" s="101">
        <f>_xll.qlInterestRateIndexFixingDate($AT$2,AP1683,Trigger)</f>
        <v>51159</v>
      </c>
      <c r="AP1683" s="101">
        <f>_xll.qlCalendarAdvance(Calendar,AP1682,AN1683,"f",,Trigger)</f>
        <v>51159</v>
      </c>
      <c r="AQ1683" s="101">
        <f>_xll.qlInterestRateIndexMaturity($AT$2,AP1683,Trigger)</f>
        <v>51160</v>
      </c>
      <c r="AR1683" s="246">
        <f>_xll.qlIndexFixing($AT$1,AO1683,TRUE,_xll.ohTrigger(Trigger,Trigger1M))</f>
        <v>1.6761365429847075E-2</v>
      </c>
      <c r="AS1683" s="246">
        <f>IFERROR(_xll.qlIndexFixing($AT$2,AO1683,TRUE,_xll.ohTrigger(Trigger,Trigger1M)),#N/A)</f>
        <v>1.6634226605978242E-2</v>
      </c>
    </row>
    <row r="1684" spans="40:45" x14ac:dyDescent="0.2">
      <c r="AN1684" s="102" t="s">
        <v>83</v>
      </c>
      <c r="AO1684" s="101">
        <f>_xll.qlInterestRateIndexFixingDate($AT$2,AP1684,Trigger)</f>
        <v>51166</v>
      </c>
      <c r="AP1684" s="101">
        <f>_xll.qlCalendarAdvance(Calendar,AP1683,AN1684,"f",,Trigger)</f>
        <v>51166</v>
      </c>
      <c r="AQ1684" s="101">
        <f>_xll.qlInterestRateIndexMaturity($AT$2,AP1684,Trigger)</f>
        <v>51167</v>
      </c>
      <c r="AR1684" s="246">
        <f>_xll.qlIndexFixing($AT$1,AO1684,TRUE,_xll.ohTrigger(Trigger,Trigger1M))</f>
        <v>1.6758745394618302E-2</v>
      </c>
      <c r="AS1684" s="246">
        <f>IFERROR(_xll.qlIndexFixing($AT$2,AO1684,TRUE,_xll.ohTrigger(Trigger,Trigger1M)),#N/A)</f>
        <v>1.6629108932972869E-2</v>
      </c>
    </row>
    <row r="1685" spans="40:45" x14ac:dyDescent="0.2">
      <c r="AN1685" s="102" t="s">
        <v>83</v>
      </c>
      <c r="AO1685" s="101">
        <f>_xll.qlInterestRateIndexFixingDate($AT$2,AP1685,Trigger)</f>
        <v>51173</v>
      </c>
      <c r="AP1685" s="101">
        <f>_xll.qlCalendarAdvance(Calendar,AP1684,AN1685,"f",,Trigger)</f>
        <v>51173</v>
      </c>
      <c r="AQ1685" s="101">
        <f>_xll.qlInterestRateIndexMaturity($AT$2,AP1685,Trigger)</f>
        <v>51174</v>
      </c>
      <c r="AR1685" s="246">
        <f>_xll.qlIndexFixing($AT$1,AO1685,TRUE,_xll.ohTrigger(Trigger,Trigger1M))</f>
        <v>1.6756089364902138E-2</v>
      </c>
      <c r="AS1685" s="246">
        <f>IFERROR(_xll.qlIndexFixing($AT$2,AO1685,TRUE,_xll.ohTrigger(Trigger,Trigger1M)),#N/A)</f>
        <v>1.6624266100517815E-2</v>
      </c>
    </row>
    <row r="1686" spans="40:45" x14ac:dyDescent="0.2">
      <c r="AN1686" s="102" t="s">
        <v>83</v>
      </c>
      <c r="AO1686" s="101">
        <f>_xll.qlInterestRateIndexFixingDate($AT$2,AP1686,Trigger)</f>
        <v>51180</v>
      </c>
      <c r="AP1686" s="101">
        <f>_xll.qlCalendarAdvance(Calendar,AP1685,AN1686,"f",,Trigger)</f>
        <v>51180</v>
      </c>
      <c r="AQ1686" s="101">
        <f>_xll.qlInterestRateIndexMaturity($AT$2,AP1686,Trigger)</f>
        <v>51181</v>
      </c>
      <c r="AR1686" s="246">
        <f>_xll.qlIndexFixing($AT$1,AO1686,TRUE,_xll.ohTrigger(Trigger,Trigger1M))</f>
        <v>1.6753397340458775E-2</v>
      </c>
      <c r="AS1686" s="246">
        <f>IFERROR(_xll.qlIndexFixing($AT$2,AO1686,TRUE,_xll.ohTrigger(Trigger,Trigger1M)),#N/A)</f>
        <v>1.6619698108533143E-2</v>
      </c>
    </row>
    <row r="1687" spans="40:45" x14ac:dyDescent="0.2">
      <c r="AN1687" s="102" t="s">
        <v>83</v>
      </c>
      <c r="AO1687" s="101">
        <f>_xll.qlInterestRateIndexFixingDate($AT$2,AP1687,Trigger)</f>
        <v>51187</v>
      </c>
      <c r="AP1687" s="101">
        <f>_xll.qlCalendarAdvance(Calendar,AP1686,AN1687,"f",,Trigger)</f>
        <v>51187</v>
      </c>
      <c r="AQ1687" s="101">
        <f>_xll.qlInterestRateIndexMaturity($AT$2,AP1687,Trigger)</f>
        <v>51188</v>
      </c>
      <c r="AR1687" s="246">
        <f>_xll.qlIndexFixing($AT$1,AO1687,TRUE,_xll.ohTrigger(Trigger,Trigger1M))</f>
        <v>1.6750669321528022E-2</v>
      </c>
      <c r="AS1687" s="246">
        <f>IFERROR(_xll.qlIndexFixing($AT$2,AO1687,TRUE,_xll.ohTrigger(Trigger,Trigger1M)),#N/A)</f>
        <v>1.6615404957098789E-2</v>
      </c>
    </row>
    <row r="1688" spans="40:45" x14ac:dyDescent="0.2">
      <c r="AN1688" s="102" t="s">
        <v>83</v>
      </c>
      <c r="AO1688" s="101">
        <f>_xll.qlInterestRateIndexFixingDate($AT$2,AP1688,Trigger)</f>
        <v>51194</v>
      </c>
      <c r="AP1688" s="101">
        <f>_xll.qlCalendarAdvance(Calendar,AP1687,AN1688,"f",,Trigger)</f>
        <v>51194</v>
      </c>
      <c r="AQ1688" s="101">
        <f>_xll.qlInterestRateIndexMaturity($AT$2,AP1688,Trigger)</f>
        <v>51195</v>
      </c>
      <c r="AR1688" s="246">
        <f>_xll.qlIndexFixing($AT$1,AO1688,TRUE,_xll.ohTrigger(Trigger,Trigger1M))</f>
        <v>1.674790530787007E-2</v>
      </c>
      <c r="AS1688" s="246">
        <f>IFERROR(_xll.qlIndexFixing($AT$2,AO1688,TRUE,_xll.ohTrigger(Trigger,Trigger1M)),#N/A)</f>
        <v>1.6611386646134818E-2</v>
      </c>
    </row>
    <row r="1689" spans="40:45" x14ac:dyDescent="0.2">
      <c r="AN1689" s="102" t="s">
        <v>83</v>
      </c>
      <c r="AO1689" s="101">
        <f>_xll.qlInterestRateIndexFixingDate($AT$2,AP1689,Trigger)</f>
        <v>51201</v>
      </c>
      <c r="AP1689" s="101">
        <f>_xll.qlCalendarAdvance(Calendar,AP1688,AN1689,"f",,Trigger)</f>
        <v>51201</v>
      </c>
      <c r="AQ1689" s="101">
        <f>_xll.qlInterestRateIndexMaturity($AT$2,AP1689,Trigger)</f>
        <v>51202</v>
      </c>
      <c r="AR1689" s="246">
        <f>_xll.qlIndexFixing($AT$1,AO1689,TRUE,_xll.ohTrigger(Trigger,Trigger1M))</f>
        <v>1.6745105299644791E-2</v>
      </c>
      <c r="AS1689" s="246">
        <f>IFERROR(_xll.qlIndexFixing($AT$2,AO1689,TRUE,_xll.ohTrigger(Trigger,Trigger1M)),#N/A)</f>
        <v>1.6607643175721165E-2</v>
      </c>
    </row>
    <row r="1690" spans="40:45" x14ac:dyDescent="0.2">
      <c r="AN1690" s="102" t="s">
        <v>83</v>
      </c>
      <c r="AO1690" s="101">
        <f>_xll.qlInterestRateIndexFixingDate($AT$2,AP1690,Trigger)</f>
        <v>51208</v>
      </c>
      <c r="AP1690" s="101">
        <f>_xll.qlCalendarAdvance(Calendar,AP1689,AN1690,"f",,Trigger)</f>
        <v>51208</v>
      </c>
      <c r="AQ1690" s="101">
        <f>_xll.qlInterestRateIndexMaturity($AT$2,AP1690,Trigger)</f>
        <v>51209</v>
      </c>
      <c r="AR1690" s="246">
        <f>_xll.qlIndexFixing($AT$1,AO1690,TRUE,_xll.ohTrigger(Trigger,Trigger1M))</f>
        <v>1.674226929677225E-2</v>
      </c>
      <c r="AS1690" s="246">
        <f>IFERROR(_xll.qlIndexFixing($AT$2,AO1690,TRUE,_xll.ohTrigger(Trigger,Trigger1M)),#N/A)</f>
        <v>1.6604174545697958E-2</v>
      </c>
    </row>
    <row r="1691" spans="40:45" x14ac:dyDescent="0.2">
      <c r="AN1691" s="102" t="s">
        <v>83</v>
      </c>
      <c r="AO1691" s="101">
        <f>_xll.qlInterestRateIndexFixingDate($AT$2,AP1691,Trigger)</f>
        <v>51215</v>
      </c>
      <c r="AP1691" s="101">
        <f>_xll.qlCalendarAdvance(Calendar,AP1690,AN1691,"f",,Trigger)</f>
        <v>51215</v>
      </c>
      <c r="AQ1691" s="101">
        <f>_xll.qlInterestRateIndexMaturity($AT$2,AP1691,Trigger)</f>
        <v>51216</v>
      </c>
      <c r="AR1691" s="246">
        <f>_xll.qlIndexFixing($AT$1,AO1691,TRUE,_xll.ohTrigger(Trigger,Trigger1M))</f>
        <v>1.6739397299252445E-2</v>
      </c>
      <c r="AS1691" s="246">
        <f>IFERROR(_xll.qlIndexFixing($AT$2,AO1691,TRUE,_xll.ohTrigger(Trigger,Trigger1M)),#N/A)</f>
        <v>1.660098075622507E-2</v>
      </c>
    </row>
    <row r="1692" spans="40:45" x14ac:dyDescent="0.2">
      <c r="AN1692" s="102" t="s">
        <v>83</v>
      </c>
      <c r="AO1692" s="101">
        <f>_xll.qlInterestRateIndexFixingDate($AT$2,AP1692,Trigger)</f>
        <v>51222</v>
      </c>
      <c r="AP1692" s="101">
        <f>_xll.qlCalendarAdvance(Calendar,AP1691,AN1692,"f",,Trigger)</f>
        <v>51222</v>
      </c>
      <c r="AQ1692" s="101">
        <f>_xll.qlInterestRateIndexMaturity($AT$2,AP1692,Trigger)</f>
        <v>51223</v>
      </c>
      <c r="AR1692" s="246">
        <f>_xll.qlIndexFixing($AT$1,AO1692,TRUE,_xll.ohTrigger(Trigger,Trigger1M))</f>
        <v>1.673648930724525E-2</v>
      </c>
      <c r="AS1692" s="246">
        <f>IFERROR(_xll.qlIndexFixing($AT$2,AO1692,TRUE,_xll.ohTrigger(Trigger,Trigger1M)),#N/A)</f>
        <v>1.6598061807142628E-2</v>
      </c>
    </row>
    <row r="1693" spans="40:45" x14ac:dyDescent="0.2">
      <c r="AN1693" s="102" t="s">
        <v>83</v>
      </c>
      <c r="AO1693" s="101">
        <f>_xll.qlInterestRateIndexFixingDate($AT$2,AP1693,Trigger)</f>
        <v>51229</v>
      </c>
      <c r="AP1693" s="101">
        <f>_xll.qlCalendarAdvance(Calendar,AP1692,AN1693,"f",,Trigger)</f>
        <v>51229</v>
      </c>
      <c r="AQ1693" s="101">
        <f>_xll.qlInterestRateIndexMaturity($AT$2,AP1693,Trigger)</f>
        <v>51230</v>
      </c>
      <c r="AR1693" s="246">
        <f>_xll.qlIndexFixing($AT$1,AO1693,TRUE,_xll.ohTrigger(Trigger,Trigger1M))</f>
        <v>1.6733545320590792E-2</v>
      </c>
      <c r="AS1693" s="246">
        <f>IFERROR(_xll.qlIndexFixing($AT$2,AO1693,TRUE,_xll.ohTrigger(Trigger,Trigger1M)),#N/A)</f>
        <v>1.6595417698610504E-2</v>
      </c>
    </row>
    <row r="1694" spans="40:45" x14ac:dyDescent="0.2">
      <c r="AN1694" s="102" t="s">
        <v>83</v>
      </c>
      <c r="AO1694" s="101">
        <f>_xll.qlInterestRateIndexFixingDate($AT$2,AP1694,Trigger)</f>
        <v>51236</v>
      </c>
      <c r="AP1694" s="101">
        <f>_xll.qlCalendarAdvance(Calendar,AP1693,AN1694,"f",,Trigger)</f>
        <v>51236</v>
      </c>
      <c r="AQ1694" s="101">
        <f>_xll.qlInterestRateIndexMaturity($AT$2,AP1694,Trigger)</f>
        <v>51237</v>
      </c>
      <c r="AR1694" s="246">
        <f>_xll.qlIndexFixing($AT$1,AO1694,TRUE,_xll.ohTrigger(Trigger,Trigger1M))</f>
        <v>1.6730565339289072E-2</v>
      </c>
      <c r="AS1694" s="246">
        <f>IFERROR(_xll.qlIndexFixing($AT$2,AO1694,TRUE,_xll.ohTrigger(Trigger,Trigger1M)),#N/A)</f>
        <v>1.659304843038889E-2</v>
      </c>
    </row>
    <row r="1695" spans="40:45" x14ac:dyDescent="0.2">
      <c r="AN1695" s="102" t="s">
        <v>83</v>
      </c>
      <c r="AO1695" s="101">
        <f>_xll.qlInterestRateIndexFixingDate($AT$2,AP1695,Trigger)</f>
        <v>51243</v>
      </c>
      <c r="AP1695" s="101">
        <f>_xll.qlCalendarAdvance(Calendar,AP1694,AN1695,"f",,Trigger)</f>
        <v>51243</v>
      </c>
      <c r="AQ1695" s="101">
        <f>_xll.qlInterestRateIndexMaturity($AT$2,AP1695,Trigger)</f>
        <v>51244</v>
      </c>
      <c r="AR1695" s="246">
        <f>_xll.qlIndexFixing($AT$1,AO1695,TRUE,_xll.ohTrigger(Trigger,Trigger1M))</f>
        <v>1.6727549363340088E-2</v>
      </c>
      <c r="AS1695" s="246">
        <f>IFERROR(_xll.qlIndexFixing($AT$2,AO1695,TRUE,_xll.ohTrigger(Trigger,Trigger1M)),#N/A)</f>
        <v>1.6590954002717595E-2</v>
      </c>
    </row>
    <row r="1696" spans="40:45" x14ac:dyDescent="0.2">
      <c r="AN1696" s="102" t="s">
        <v>83</v>
      </c>
      <c r="AO1696" s="101">
        <f>_xll.qlInterestRateIndexFixingDate($AT$2,AP1696,Trigger)</f>
        <v>51250</v>
      </c>
      <c r="AP1696" s="101">
        <f>_xll.qlCalendarAdvance(Calendar,AP1695,AN1696,"f",,Trigger)</f>
        <v>51250</v>
      </c>
      <c r="AQ1696" s="101">
        <f>_xll.qlInterestRateIndexMaturity($AT$2,AP1696,Trigger)</f>
        <v>51251</v>
      </c>
      <c r="AR1696" s="246">
        <f>_xll.qlIndexFixing($AT$1,AO1696,TRUE,_xll.ohTrigger(Trigger,Trigger1M))</f>
        <v>1.6724497392903714E-2</v>
      </c>
      <c r="AS1696" s="246">
        <f>IFERROR(_xll.qlIndexFixing($AT$2,AO1696,TRUE,_xll.ohTrigger(Trigger,Trigger1M)),#N/A)</f>
        <v>1.6589134415516682E-2</v>
      </c>
    </row>
    <row r="1697" spans="40:45" x14ac:dyDescent="0.2">
      <c r="AN1697" s="102" t="s">
        <v>83</v>
      </c>
      <c r="AO1697" s="101">
        <f>_xll.qlInterestRateIndexFixingDate($AT$2,AP1697,Trigger)</f>
        <v>51258</v>
      </c>
      <c r="AP1697" s="101">
        <f>_xll.qlCalendarAdvance(Calendar,AP1696,AN1697,"f",,Trigger)</f>
        <v>51258</v>
      </c>
      <c r="AQ1697" s="101">
        <f>_xll.qlInterestRateIndexMaturity($AT$2,AP1697,Trigger)</f>
        <v>51259</v>
      </c>
      <c r="AR1697" s="246">
        <f>_xll.qlIndexFixing($AT$1,AO1697,TRUE,_xll.ohTrigger(Trigger,Trigger1M))</f>
        <v>1.6720965351524342E-2</v>
      </c>
      <c r="AS1697" s="246">
        <f>IFERROR(_xll.qlIndexFixing($AT$2,AO1697,TRUE,_xll.ohTrigger(Trigger,Trigger1M)),#N/A)</f>
        <v>1.6587391426563514E-2</v>
      </c>
    </row>
    <row r="1698" spans="40:45" x14ac:dyDescent="0.2">
      <c r="AN1698" s="102" t="s">
        <v>83</v>
      </c>
      <c r="AO1698" s="101">
        <f>_xll.qlInterestRateIndexFixingDate($AT$2,AP1698,Trigger)</f>
        <v>51265</v>
      </c>
      <c r="AP1698" s="101">
        <f>_xll.qlCalendarAdvance(Calendar,AP1697,AN1698,"f",,Trigger)</f>
        <v>51265</v>
      </c>
      <c r="AQ1698" s="101">
        <f>_xll.qlInterestRateIndexMaturity($AT$2,AP1698,Trigger)</f>
        <v>51266</v>
      </c>
      <c r="AR1698" s="246">
        <f>_xll.qlIndexFixing($AT$1,AO1698,TRUE,_xll.ohTrigger(Trigger,Trigger1M))</f>
        <v>1.671783624982659E-2</v>
      </c>
      <c r="AS1698" s="246">
        <f>IFERROR(_xll.qlIndexFixing($AT$2,AO1698,TRUE,_xll.ohTrigger(Trigger,Trigger1M)),#N/A)</f>
        <v>1.658616078313635E-2</v>
      </c>
    </row>
    <row r="1699" spans="40:45" x14ac:dyDescent="0.2">
      <c r="AN1699" s="102" t="s">
        <v>83</v>
      </c>
      <c r="AO1699" s="101">
        <f>_xll.qlInterestRateIndexFixingDate($AT$2,AP1699,Trigger)</f>
        <v>51272</v>
      </c>
      <c r="AP1699" s="101">
        <f>_xll.qlCalendarAdvance(Calendar,AP1698,AN1699,"f",,Trigger)</f>
        <v>51272</v>
      </c>
      <c r="AQ1699" s="101">
        <f>_xll.qlInterestRateIndexMaturity($AT$2,AP1699,Trigger)</f>
        <v>51273</v>
      </c>
      <c r="AR1699" s="246">
        <f>_xll.qlIndexFixing($AT$1,AO1699,TRUE,_xll.ohTrigger(Trigger,Trigger1M))</f>
        <v>1.6714671153401639E-2</v>
      </c>
      <c r="AS1699" s="246">
        <f>IFERROR(_xll.qlIndexFixing($AT$2,AO1699,TRUE,_xll.ohTrigger(Trigger,Trigger1M)),#N/A)</f>
        <v>1.6585204980099633E-2</v>
      </c>
    </row>
    <row r="1700" spans="40:45" x14ac:dyDescent="0.2">
      <c r="AN1700" s="102" t="s">
        <v>83</v>
      </c>
      <c r="AO1700" s="101">
        <f>_xll.qlInterestRateIndexFixingDate($AT$2,AP1700,Trigger)</f>
        <v>51279</v>
      </c>
      <c r="AP1700" s="101">
        <f>_xll.qlCalendarAdvance(Calendar,AP1699,AN1700,"f",,Trigger)</f>
        <v>51279</v>
      </c>
      <c r="AQ1700" s="101">
        <f>_xll.qlInterestRateIndexMaturity($AT$2,AP1700,Trigger)</f>
        <v>51280</v>
      </c>
      <c r="AR1700" s="246">
        <f>_xll.qlIndexFixing($AT$1,AO1700,TRUE,_xll.ohTrigger(Trigger,Trigger1M))</f>
        <v>1.6711470062329425E-2</v>
      </c>
      <c r="AS1700" s="246">
        <f>IFERROR(_xll.qlIndexFixing($AT$2,AO1700,TRUE,_xll.ohTrigger(Trigger,Trigger1M)),#N/A)</f>
        <v>1.6584524017533298E-2</v>
      </c>
    </row>
    <row r="1701" spans="40:45" x14ac:dyDescent="0.2">
      <c r="AN1701" s="102" t="s">
        <v>83</v>
      </c>
      <c r="AO1701" s="101">
        <f>_xll.qlInterestRateIndexFixingDate($AT$2,AP1701,Trigger)</f>
        <v>51286</v>
      </c>
      <c r="AP1701" s="101">
        <f>_xll.qlCalendarAdvance(Calendar,AP1700,AN1701,"f",,Trigger)</f>
        <v>51286</v>
      </c>
      <c r="AQ1701" s="101">
        <f>_xll.qlInterestRateIndexMaturity($AT$2,AP1701,Trigger)</f>
        <v>51287</v>
      </c>
      <c r="AR1701" s="246">
        <f>_xll.qlIndexFixing($AT$1,AO1701,TRUE,_xll.ohTrigger(Trigger,Trigger1M))</f>
        <v>1.6708232976689885E-2</v>
      </c>
      <c r="AS1701" s="246">
        <f>IFERROR(_xll.qlIndexFixing($AT$2,AO1701,TRUE,_xll.ohTrigger(Trigger,Trigger1M)),#N/A)</f>
        <v>1.6584117895357409E-2</v>
      </c>
    </row>
    <row r="1702" spans="40:45" x14ac:dyDescent="0.2">
      <c r="AN1702" s="102" t="s">
        <v>83</v>
      </c>
      <c r="AO1702" s="101">
        <f>_xll.qlInterestRateIndexFixingDate($AT$2,AP1702,Trigger)</f>
        <v>51293</v>
      </c>
      <c r="AP1702" s="101">
        <f>_xll.qlCalendarAdvance(Calendar,AP1701,AN1702,"f",,Trigger)</f>
        <v>51293</v>
      </c>
      <c r="AQ1702" s="101">
        <f>_xll.qlInterestRateIndexMaturity($AT$2,AP1702,Trigger)</f>
        <v>51294</v>
      </c>
      <c r="AR1702" s="246">
        <f>_xll.qlIndexFixing($AT$1,AO1702,TRUE,_xll.ohTrigger(Trigger,Trigger1M))</f>
        <v>1.6704959896562954E-2</v>
      </c>
      <c r="AS1702" s="246">
        <f>IFERROR(_xll.qlIndexFixing($AT$2,AO1702,TRUE,_xll.ohTrigger(Trigger,Trigger1M)),#N/A)</f>
        <v>1.6583986613571966E-2</v>
      </c>
    </row>
    <row r="1703" spans="40:45" x14ac:dyDescent="0.2">
      <c r="AN1703" s="102" t="s">
        <v>83</v>
      </c>
      <c r="AO1703" s="101">
        <f>_xll.qlInterestRateIndexFixingDate($AT$2,AP1703,Trigger)</f>
        <v>51300</v>
      </c>
      <c r="AP1703" s="101">
        <f>_xll.qlCalendarAdvance(Calendar,AP1702,AN1703,"f",,Trigger)</f>
        <v>51300</v>
      </c>
      <c r="AQ1703" s="101">
        <f>_xll.qlInterestRateIndexMaturity($AT$2,AP1703,Trigger)</f>
        <v>51301</v>
      </c>
      <c r="AR1703" s="246">
        <f>_xll.qlIndexFixing($AT$1,AO1703,TRUE,_xll.ohTrigger(Trigger,Trigger1M))</f>
        <v>1.6701650821708824E-2</v>
      </c>
      <c r="AS1703" s="246">
        <f>IFERROR(_xll.qlIndexFixing($AT$2,AO1703,TRUE,_xll.ohTrigger(Trigger,Trigger1M)),#N/A)</f>
        <v>1.6584130172256906E-2</v>
      </c>
    </row>
    <row r="1704" spans="40:45" x14ac:dyDescent="0.2">
      <c r="AN1704" s="102" t="s">
        <v>83</v>
      </c>
      <c r="AO1704" s="101">
        <f>_xll.qlInterestRateIndexFixingDate($AT$2,AP1704,Trigger)</f>
        <v>51307</v>
      </c>
      <c r="AP1704" s="101">
        <f>_xll.qlCalendarAdvance(Calendar,AP1703,AN1704,"f",,Trigger)</f>
        <v>51307</v>
      </c>
      <c r="AQ1704" s="101">
        <f>_xll.qlInterestRateIndexMaturity($AT$2,AP1704,Trigger)</f>
        <v>51308</v>
      </c>
      <c r="AR1704" s="246">
        <f>_xll.qlIndexFixing($AT$1,AO1704,TRUE,_xll.ohTrigger(Trigger,Trigger1M))</f>
        <v>1.6698305752287368E-2</v>
      </c>
      <c r="AS1704" s="246">
        <f>IFERROR(_xll.qlIndexFixing($AT$2,AO1704,TRUE,_xll.ohTrigger(Trigger,Trigger1M)),#N/A)</f>
        <v>1.6584548571492164E-2</v>
      </c>
    </row>
    <row r="1705" spans="40:45" x14ac:dyDescent="0.2">
      <c r="AN1705" s="102" t="s">
        <v>83</v>
      </c>
      <c r="AO1705" s="101">
        <f>_xll.qlInterestRateIndexFixingDate($AT$2,AP1705,Trigger)</f>
        <v>51314</v>
      </c>
      <c r="AP1705" s="101">
        <f>_xll.qlCalendarAdvance(Calendar,AP1704,AN1705,"f",,Trigger)</f>
        <v>51314</v>
      </c>
      <c r="AQ1705" s="101">
        <f>_xll.qlInterestRateIndexMaturity($AT$2,AP1705,Trigger)</f>
        <v>51315</v>
      </c>
      <c r="AR1705" s="246">
        <f>_xll.qlIndexFixing($AT$1,AO1705,TRUE,_xll.ohTrigger(Trigger,Trigger1M))</f>
        <v>1.6694924688298585E-2</v>
      </c>
      <c r="AS1705" s="246">
        <f>IFERROR(_xll.qlIndexFixing($AT$2,AO1705,TRUE,_xll.ohTrigger(Trigger,Trigger1M)),#N/A)</f>
        <v>1.6585241811037932E-2</v>
      </c>
    </row>
    <row r="1706" spans="40:45" x14ac:dyDescent="0.2">
      <c r="AN1706" s="102" t="s">
        <v>83</v>
      </c>
      <c r="AO1706" s="101">
        <f>_xll.qlInterestRateIndexFixingDate($AT$2,AP1706,Trigger)</f>
        <v>51321</v>
      </c>
      <c r="AP1706" s="101">
        <f>_xll.qlCalendarAdvance(Calendar,AP1705,AN1706,"f",,Trigger)</f>
        <v>51321</v>
      </c>
      <c r="AQ1706" s="101">
        <f>_xll.qlInterestRateIndexMaturity($AT$2,AP1706,Trigger)</f>
        <v>51322</v>
      </c>
      <c r="AR1706" s="246">
        <f>_xll.qlIndexFixing($AT$1,AO1706,TRUE,_xll.ohTrigger(Trigger,Trigger1M))</f>
        <v>1.6691507629742475E-2</v>
      </c>
      <c r="AS1706" s="246">
        <f>IFERROR(_xll.qlIndexFixing($AT$2,AO1706,TRUE,_xll.ohTrigger(Trigger,Trigger1M)),#N/A)</f>
        <v>1.6586209890974146E-2</v>
      </c>
    </row>
    <row r="1707" spans="40:45" x14ac:dyDescent="0.2">
      <c r="AN1707" s="102" t="s">
        <v>83</v>
      </c>
      <c r="AO1707" s="101">
        <f>_xll.qlInterestRateIndexFixingDate($AT$2,AP1707,Trigger)</f>
        <v>51328</v>
      </c>
      <c r="AP1707" s="101">
        <f>_xll.qlCalendarAdvance(Calendar,AP1706,AN1707,"f",,Trigger)</f>
        <v>51328</v>
      </c>
      <c r="AQ1707" s="101">
        <f>_xll.qlInterestRateIndexMaturity($AT$2,AP1707,Trigger)</f>
        <v>51329</v>
      </c>
      <c r="AR1707" s="246">
        <f>_xll.qlIndexFixing($AT$1,AO1707,TRUE,_xll.ohTrigger(Trigger,Trigger1M))</f>
        <v>1.6688054576539102E-2</v>
      </c>
      <c r="AS1707" s="246">
        <f>IFERROR(_xll.qlIndexFixing($AT$2,AO1707,TRUE,_xll.ohTrigger(Trigger,Trigger1M)),#N/A)</f>
        <v>1.6587452811380743E-2</v>
      </c>
    </row>
    <row r="1708" spans="40:45" x14ac:dyDescent="0.2">
      <c r="AN1708" s="102" t="s">
        <v>83</v>
      </c>
      <c r="AO1708" s="101">
        <f>_xll.qlInterestRateIndexFixingDate($AT$2,AP1708,Trigger)</f>
        <v>51335</v>
      </c>
      <c r="AP1708" s="101">
        <f>_xll.qlCalendarAdvance(Calendar,AP1707,AN1708,"f",,Trigger)</f>
        <v>51335</v>
      </c>
      <c r="AQ1708" s="101">
        <f>_xll.qlInterestRateIndexMaturity($AT$2,AP1708,Trigger)</f>
        <v>51336</v>
      </c>
      <c r="AR1708" s="246">
        <f>_xll.qlIndexFixing($AT$1,AO1708,TRUE,_xll.ohTrigger(Trigger,Trigger1M))</f>
        <v>1.6684565528688466E-2</v>
      </c>
      <c r="AS1708" s="246">
        <f>IFERROR(_xll.qlIndexFixing($AT$2,AO1708,TRUE,_xll.ohTrigger(Trigger,Trigger1M)),#N/A)</f>
        <v>1.6588970572257722E-2</v>
      </c>
    </row>
    <row r="1709" spans="40:45" x14ac:dyDescent="0.2">
      <c r="AN1709" s="102" t="s">
        <v>83</v>
      </c>
      <c r="AO1709" s="101">
        <f>_xll.qlInterestRateIndexFixingDate($AT$2,AP1709,Trigger)</f>
        <v>51342</v>
      </c>
      <c r="AP1709" s="101">
        <f>_xll.qlCalendarAdvance(Calendar,AP1708,AN1709,"f",,Trigger)</f>
        <v>51342</v>
      </c>
      <c r="AQ1709" s="101">
        <f>_xll.qlInterestRateIndexMaturity($AT$2,AP1709,Trigger)</f>
        <v>51343</v>
      </c>
      <c r="AR1709" s="246">
        <f>_xll.qlIndexFixing($AT$1,AO1709,TRUE,_xll.ohTrigger(Trigger,Trigger1M))</f>
        <v>1.6679951397691184E-2</v>
      </c>
      <c r="AS1709" s="246">
        <f>IFERROR(_xll.qlIndexFixing($AT$2,AO1709,TRUE,_xll.ohTrigger(Trigger,Trigger1M)),#N/A)</f>
        <v>1.6588510732891137E-2</v>
      </c>
    </row>
    <row r="1710" spans="40:45" x14ac:dyDescent="0.2">
      <c r="AN1710" s="102" t="s">
        <v>83</v>
      </c>
      <c r="AO1710" s="101">
        <f>_xll.qlInterestRateIndexFixingDate($AT$2,AP1710,Trigger)</f>
        <v>51349</v>
      </c>
      <c r="AP1710" s="101">
        <f>_xll.qlCalendarAdvance(Calendar,AP1709,AN1710,"f",,Trigger)</f>
        <v>51349</v>
      </c>
      <c r="AQ1710" s="101">
        <f>_xll.qlInterestRateIndexMaturity($AT$2,AP1710,Trigger)</f>
        <v>51350</v>
      </c>
      <c r="AR1710" s="246">
        <f>_xll.qlIndexFixing($AT$1,AO1710,TRUE,_xll.ohTrigger(Trigger,Trigger1M))</f>
        <v>1.6671530075491603E-2</v>
      </c>
      <c r="AS1710" s="246">
        <f>IFERROR(_xll.qlIndexFixing($AT$2,AO1710,TRUE,_xll.ohTrigger(Trigger,Trigger1M)),#N/A)</f>
        <v>1.6580101142427139E-2</v>
      </c>
    </row>
    <row r="1711" spans="40:45" x14ac:dyDescent="0.2">
      <c r="AN1711" s="102" t="s">
        <v>83</v>
      </c>
      <c r="AO1711" s="101">
        <f>_xll.qlInterestRateIndexFixingDate($AT$2,AP1711,Trigger)</f>
        <v>51356</v>
      </c>
      <c r="AP1711" s="101">
        <f>_xll.qlCalendarAdvance(Calendar,AP1710,AN1711,"f",,Trigger)</f>
        <v>51356</v>
      </c>
      <c r="AQ1711" s="101">
        <f>_xll.qlInterestRateIndexMaturity($AT$2,AP1711,Trigger)</f>
        <v>51357</v>
      </c>
      <c r="AR1711" s="246">
        <f>_xll.qlIndexFixing($AT$1,AO1711,TRUE,_xll.ohTrigger(Trigger,Trigger1M))</f>
        <v>1.6663441024062919E-2</v>
      </c>
      <c r="AS1711" s="246">
        <f>IFERROR(_xll.qlIndexFixing($AT$2,AO1711,TRUE,_xll.ohTrigger(Trigger,Trigger1M)),#N/A)</f>
        <v>1.6572023353829124E-2</v>
      </c>
    </row>
    <row r="1712" spans="40:45" x14ac:dyDescent="0.2">
      <c r="AN1712" s="102" t="s">
        <v>83</v>
      </c>
      <c r="AO1712" s="101">
        <f>_xll.qlInterestRateIndexFixingDate($AT$2,AP1712,Trigger)</f>
        <v>51363</v>
      </c>
      <c r="AP1712" s="101">
        <f>_xll.qlCalendarAdvance(Calendar,AP1711,AN1712,"f",,Trigger)</f>
        <v>51363</v>
      </c>
      <c r="AQ1712" s="101">
        <f>_xll.qlInterestRateIndexMaturity($AT$2,AP1712,Trigger)</f>
        <v>51364</v>
      </c>
      <c r="AR1712" s="246">
        <f>_xll.qlIndexFixing($AT$1,AO1712,TRUE,_xll.ohTrigger(Trigger,Trigger1M))</f>
        <v>1.6655684243165325E-2</v>
      </c>
      <c r="AS1712" s="246">
        <f>IFERROR(_xll.qlIndexFixing($AT$2,AO1712,TRUE,_xll.ohTrigger(Trigger,Trigger1M)),#N/A)</f>
        <v>1.6564277367097091E-2</v>
      </c>
    </row>
    <row r="1713" spans="40:45" x14ac:dyDescent="0.2">
      <c r="AN1713" s="102" t="s">
        <v>83</v>
      </c>
      <c r="AO1713" s="101">
        <f>_xll.qlInterestRateIndexFixingDate($AT$2,AP1713,Trigger)</f>
        <v>51370</v>
      </c>
      <c r="AP1713" s="101">
        <f>_xll.qlCalendarAdvance(Calendar,AP1712,AN1713,"f",,Trigger)</f>
        <v>51370</v>
      </c>
      <c r="AQ1713" s="101">
        <f>_xll.qlInterestRateIndexMaturity($AT$2,AP1713,Trigger)</f>
        <v>51371</v>
      </c>
      <c r="AR1713" s="246">
        <f>_xll.qlIndexFixing($AT$1,AO1713,TRUE,_xll.ohTrigger(Trigger,Trigger1M))</f>
        <v>1.664825973279882E-2</v>
      </c>
      <c r="AS1713" s="246">
        <f>IFERROR(_xll.qlIndexFixing($AT$2,AO1713,TRUE,_xll.ohTrigger(Trigger,Trigger1M)),#N/A)</f>
        <v>1.6556863182151105E-2</v>
      </c>
    </row>
    <row r="1714" spans="40:45" x14ac:dyDescent="0.2">
      <c r="AN1714" s="102" t="s">
        <v>83</v>
      </c>
      <c r="AO1714" s="101">
        <f>_xll.qlInterestRateIndexFixingDate($AT$2,AP1714,Trigger)</f>
        <v>51377</v>
      </c>
      <c r="AP1714" s="101">
        <f>_xll.qlCalendarAdvance(Calendar,AP1713,AN1714,"f",,Trigger)</f>
        <v>51377</v>
      </c>
      <c r="AQ1714" s="101">
        <f>_xll.qlInterestRateIndexMaturity($AT$2,AP1714,Trigger)</f>
        <v>51378</v>
      </c>
      <c r="AR1714" s="246">
        <f>_xll.qlIndexFixing($AT$1,AO1714,TRUE,_xll.ohTrigger(Trigger,Trigger1M))</f>
        <v>1.6641167493203213E-2</v>
      </c>
      <c r="AS1714" s="246">
        <f>IFERROR(_xll.qlIndexFixing($AT$2,AO1714,TRUE,_xll.ohTrigger(Trigger,Trigger1M)),#N/A)</f>
        <v>1.6549780798991165E-2</v>
      </c>
    </row>
    <row r="1715" spans="40:45" x14ac:dyDescent="0.2">
      <c r="AN1715" s="102" t="s">
        <v>83</v>
      </c>
      <c r="AO1715" s="101">
        <f>_xll.qlInterestRateIndexFixingDate($AT$2,AP1715,Trigger)</f>
        <v>51384</v>
      </c>
      <c r="AP1715" s="101">
        <f>_xll.qlCalendarAdvance(Calendar,AP1714,AN1715,"f",,Trigger)</f>
        <v>51384</v>
      </c>
      <c r="AQ1715" s="101">
        <f>_xll.qlInterestRateIndexMaturity($AT$2,AP1715,Trigger)</f>
        <v>51385</v>
      </c>
      <c r="AR1715" s="246">
        <f>_xll.qlIndexFixing($AT$1,AO1715,TRUE,_xll.ohTrigger(Trigger,Trigger1M))</f>
        <v>1.6634407524058759E-2</v>
      </c>
      <c r="AS1715" s="246">
        <f>IFERROR(_xll.qlIndexFixing($AT$2,AO1715,TRUE,_xll.ohTrigger(Trigger,Trigger1M)),#N/A)</f>
        <v>1.6543030217537336E-2</v>
      </c>
    </row>
    <row r="1716" spans="40:45" x14ac:dyDescent="0.2">
      <c r="AN1716" s="102" t="s">
        <v>83</v>
      </c>
      <c r="AO1716" s="101">
        <f>_xll.qlInterestRateIndexFixingDate($AT$2,AP1716,Trigger)</f>
        <v>51391</v>
      </c>
      <c r="AP1716" s="101">
        <f>_xll.qlCalendarAdvance(Calendar,AP1715,AN1716,"f",,Trigger)</f>
        <v>51391</v>
      </c>
      <c r="AQ1716" s="101">
        <f>_xll.qlInterestRateIndexMaturity($AT$2,AP1716,Trigger)</f>
        <v>51392</v>
      </c>
      <c r="AR1716" s="246">
        <f>_xll.qlIndexFixing($AT$1,AO1716,TRUE,_xll.ohTrigger(Trigger,Trigger1M))</f>
        <v>1.662797982552533E-2</v>
      </c>
      <c r="AS1716" s="246">
        <f>IFERROR(_xll.qlIndexFixing($AT$2,AO1716,TRUE,_xll.ohTrigger(Trigger,Trigger1M)),#N/A)</f>
        <v>1.6536611437869553E-2</v>
      </c>
    </row>
    <row r="1717" spans="40:45" x14ac:dyDescent="0.2">
      <c r="AN1717" s="102" t="s">
        <v>83</v>
      </c>
      <c r="AO1717" s="101">
        <f>_xll.qlInterestRateIndexFixingDate($AT$2,AP1717,Trigger)</f>
        <v>51398</v>
      </c>
      <c r="AP1717" s="101">
        <f>_xll.qlCalendarAdvance(Calendar,AP1716,AN1717,"f",,Trigger)</f>
        <v>51398</v>
      </c>
      <c r="AQ1717" s="101">
        <f>_xll.qlInterestRateIndexMaturity($AT$2,AP1717,Trigger)</f>
        <v>51399</v>
      </c>
      <c r="AR1717" s="246">
        <f>_xll.qlIndexFixing($AT$1,AO1717,TRUE,_xll.ohTrigger(Trigger,Trigger1M))</f>
        <v>1.662188439752299E-2</v>
      </c>
      <c r="AS1717" s="246">
        <f>IFERROR(_xll.qlIndexFixing($AT$2,AO1717,TRUE,_xll.ohTrigger(Trigger,Trigger1M)),#N/A)</f>
        <v>1.6530524459827944E-2</v>
      </c>
    </row>
    <row r="1718" spans="40:45" x14ac:dyDescent="0.2">
      <c r="AN1718" s="102" t="s">
        <v>83</v>
      </c>
      <c r="AO1718" s="101">
        <f>_xll.qlInterestRateIndexFixingDate($AT$2,AP1718,Trigger)</f>
        <v>51405</v>
      </c>
      <c r="AP1718" s="101">
        <f>_xll.qlCalendarAdvance(Calendar,AP1717,AN1718,"f",,Trigger)</f>
        <v>51405</v>
      </c>
      <c r="AQ1718" s="101">
        <f>_xll.qlInterestRateIndexMaturity($AT$2,AP1718,Trigger)</f>
        <v>51406</v>
      </c>
      <c r="AR1718" s="246">
        <f>_xll.qlIndexFixing($AT$1,AO1718,TRUE,_xll.ohTrigger(Trigger,Trigger1M))</f>
        <v>1.6616121239891868E-2</v>
      </c>
      <c r="AS1718" s="246">
        <f>IFERROR(_xll.qlIndexFixing($AT$2,AO1718,TRUE,_xll.ohTrigger(Trigger,Trigger1M)),#N/A)</f>
        <v>1.6524769283572383E-2</v>
      </c>
    </row>
    <row r="1719" spans="40:45" x14ac:dyDescent="0.2">
      <c r="AN1719" s="102" t="s">
        <v>83</v>
      </c>
      <c r="AO1719" s="101">
        <f>_xll.qlInterestRateIndexFixingDate($AT$2,AP1719,Trigger)</f>
        <v>51412</v>
      </c>
      <c r="AP1719" s="101">
        <f>_xll.qlCalendarAdvance(Calendar,AP1718,AN1719,"f",,Trigger)</f>
        <v>51412</v>
      </c>
      <c r="AQ1719" s="101">
        <f>_xll.qlInterestRateIndexMaturity($AT$2,AP1719,Trigger)</f>
        <v>51413</v>
      </c>
      <c r="AR1719" s="246">
        <f>_xll.qlIndexFixing($AT$1,AO1719,TRUE,_xll.ohTrigger(Trigger,Trigger1M))</f>
        <v>1.6610690352871771E-2</v>
      </c>
      <c r="AS1719" s="246">
        <f>IFERROR(_xll.qlIndexFixing($AT$2,AO1719,TRUE,_xll.ohTrigger(Trigger,Trigger1M)),#N/A)</f>
        <v>1.6519345909102867E-2</v>
      </c>
    </row>
    <row r="1720" spans="40:45" x14ac:dyDescent="0.2">
      <c r="AN1720" s="102" t="s">
        <v>83</v>
      </c>
      <c r="AO1720" s="101">
        <f>_xll.qlInterestRateIndexFixingDate($AT$2,AP1720,Trigger)</f>
        <v>51419</v>
      </c>
      <c r="AP1720" s="101">
        <f>_xll.qlCalendarAdvance(Calendar,AP1719,AN1720,"f",,Trigger)</f>
        <v>51419</v>
      </c>
      <c r="AQ1720" s="101">
        <f>_xll.qlInterestRateIndexMaturity($AT$2,AP1720,Trigger)</f>
        <v>51420</v>
      </c>
      <c r="AR1720" s="246">
        <f>_xll.qlIndexFixing($AT$1,AO1720,TRUE,_xll.ohTrigger(Trigger,Trigger1M))</f>
        <v>1.6605591736382763E-2</v>
      </c>
      <c r="AS1720" s="246">
        <f>IFERROR(_xll.qlIndexFixing($AT$2,AO1720,TRUE,_xll.ohTrigger(Trigger,Trigger1M)),#N/A)</f>
        <v>1.651425433617959E-2</v>
      </c>
    </row>
    <row r="1721" spans="40:45" x14ac:dyDescent="0.2">
      <c r="AN1721" s="102" t="s">
        <v>83</v>
      </c>
      <c r="AO1721" s="101">
        <f>_xll.qlInterestRateIndexFixingDate($AT$2,AP1721,Trigger)</f>
        <v>51426</v>
      </c>
      <c r="AP1721" s="101">
        <f>_xll.qlCalendarAdvance(Calendar,AP1720,AN1721,"f",,Trigger)</f>
        <v>51426</v>
      </c>
      <c r="AQ1721" s="101">
        <f>_xll.qlInterestRateIndexMaturity($AT$2,AP1721,Trigger)</f>
        <v>51427</v>
      </c>
      <c r="AR1721" s="246">
        <f>_xll.qlIndexFixing($AT$1,AO1721,TRUE,_xll.ohTrigger(Trigger,Trigger1M))</f>
        <v>1.6600825390264973E-2</v>
      </c>
      <c r="AS1721" s="246">
        <f>IFERROR(_xll.qlIndexFixing($AT$2,AO1721,TRUE,_xll.ohTrigger(Trigger,Trigger1M)),#N/A)</f>
        <v>1.6509494564962424E-2</v>
      </c>
    </row>
    <row r="1722" spans="40:45" x14ac:dyDescent="0.2">
      <c r="AN1722" s="102" t="s">
        <v>83</v>
      </c>
      <c r="AO1722" s="101">
        <f>_xll.qlInterestRateIndexFixingDate($AT$2,AP1722,Trigger)</f>
        <v>51433</v>
      </c>
      <c r="AP1722" s="101">
        <f>_xll.qlCalendarAdvance(Calendar,AP1721,AN1722,"f",,Trigger)</f>
        <v>51433</v>
      </c>
      <c r="AQ1722" s="101">
        <f>_xll.qlInterestRateIndexMaturity($AT$2,AP1722,Trigger)</f>
        <v>51434</v>
      </c>
      <c r="AR1722" s="246">
        <f>_xll.qlIndexFixing($AT$1,AO1722,TRUE,_xll.ohTrigger(Trigger,Trigger1M))</f>
        <v>1.6596391314678272E-2</v>
      </c>
      <c r="AS1722" s="246">
        <f>IFERROR(_xll.qlIndexFixing($AT$2,AO1722,TRUE,_xll.ohTrigger(Trigger,Trigger1M)),#N/A)</f>
        <v>1.6505066595371432E-2</v>
      </c>
    </row>
    <row r="1723" spans="40:45" x14ac:dyDescent="0.2">
      <c r="AN1723" s="102" t="s">
        <v>83</v>
      </c>
      <c r="AO1723" s="101">
        <f>_xll.qlInterestRateIndexFixingDate($AT$2,AP1723,Trigger)</f>
        <v>51440</v>
      </c>
      <c r="AP1723" s="101">
        <f>_xll.qlCalendarAdvance(Calendar,AP1722,AN1723,"f",,Trigger)</f>
        <v>51440</v>
      </c>
      <c r="AQ1723" s="101">
        <f>_xll.qlInterestRateIndexMaturity($AT$2,AP1723,Trigger)</f>
        <v>51441</v>
      </c>
      <c r="AR1723" s="246">
        <f>_xll.qlIndexFixing($AT$1,AO1723,TRUE,_xll.ohTrigger(Trigger,Trigger1M))</f>
        <v>1.6592289509542724E-2</v>
      </c>
      <c r="AS1723" s="246">
        <f>IFERROR(_xll.qlIndexFixing($AT$2,AO1723,TRUE,_xll.ohTrigger(Trigger,Trigger1M)),#N/A)</f>
        <v>1.6500970427406614E-2</v>
      </c>
    </row>
    <row r="1724" spans="40:45" x14ac:dyDescent="0.2">
      <c r="AN1724" s="102" t="s">
        <v>83</v>
      </c>
      <c r="AO1724" s="101">
        <f>_xll.qlInterestRateIndexFixingDate($AT$2,AP1724,Trigger)</f>
        <v>51447</v>
      </c>
      <c r="AP1724" s="101">
        <f>_xll.qlCalendarAdvance(Calendar,AP1723,AN1724,"f",,Trigger)</f>
        <v>51447</v>
      </c>
      <c r="AQ1724" s="101">
        <f>_xll.qlInterestRateIndexMaturity($AT$2,AP1724,Trigger)</f>
        <v>51448</v>
      </c>
      <c r="AR1724" s="246">
        <f>_xll.qlIndexFixing($AT$1,AO1724,TRUE,_xll.ohTrigger(Trigger,Trigger1M))</f>
        <v>1.6588519974778393E-2</v>
      </c>
      <c r="AS1724" s="246">
        <f>IFERROR(_xll.qlIndexFixing($AT$2,AO1724,TRUE,_xll.ohTrigger(Trigger,Trigger1M)),#N/A)</f>
        <v>1.649720606106797E-2</v>
      </c>
    </row>
    <row r="1725" spans="40:45" x14ac:dyDescent="0.2">
      <c r="AN1725" s="102" t="s">
        <v>83</v>
      </c>
      <c r="AO1725" s="101">
        <f>_xll.qlInterestRateIndexFixingDate($AT$2,AP1725,Trigger)</f>
        <v>51454</v>
      </c>
      <c r="AP1725" s="101">
        <f>_xll.qlCalendarAdvance(Calendar,AP1724,AN1725,"f",,Trigger)</f>
        <v>51454</v>
      </c>
      <c r="AQ1725" s="101">
        <f>_xll.qlInterestRateIndexMaturity($AT$2,AP1725,Trigger)</f>
        <v>51455</v>
      </c>
      <c r="AR1725" s="246">
        <f>_xll.qlIndexFixing($AT$1,AO1725,TRUE,_xll.ohTrigger(Trigger,Trigger1M))</f>
        <v>1.6585082710465215E-2</v>
      </c>
      <c r="AS1725" s="246">
        <f>IFERROR(_xll.qlIndexFixing($AT$2,AO1725,TRUE,_xll.ohTrigger(Trigger,Trigger1M)),#N/A)</f>
        <v>1.6493773496355502E-2</v>
      </c>
    </row>
    <row r="1726" spans="40:45" x14ac:dyDescent="0.2">
      <c r="AN1726" s="102" t="s">
        <v>83</v>
      </c>
      <c r="AO1726" s="101">
        <f>_xll.qlInterestRateIndexFixingDate($AT$2,AP1726,Trigger)</f>
        <v>51461</v>
      </c>
      <c r="AP1726" s="101">
        <f>_xll.qlCalendarAdvance(Calendar,AP1725,AN1726,"f",,Trigger)</f>
        <v>51461</v>
      </c>
      <c r="AQ1726" s="101">
        <f>_xll.qlInterestRateIndexMaturity($AT$2,AP1726,Trigger)</f>
        <v>51462</v>
      </c>
      <c r="AR1726" s="246">
        <f>_xll.qlIndexFixing($AT$1,AO1726,TRUE,_xll.ohTrigger(Trigger,Trigger1M))</f>
        <v>1.6581977716603191E-2</v>
      </c>
      <c r="AS1726" s="246">
        <f>IFERROR(_xll.qlIndexFixing($AT$2,AO1726,TRUE,_xll.ohTrigger(Trigger,Trigger1M)),#N/A)</f>
        <v>1.6490672733269207E-2</v>
      </c>
    </row>
    <row r="1727" spans="40:45" x14ac:dyDescent="0.2">
      <c r="AN1727" s="102" t="s">
        <v>83</v>
      </c>
      <c r="AO1727" s="101">
        <f>_xll.qlInterestRateIndexFixingDate($AT$2,AP1727,Trigger)</f>
        <v>51468</v>
      </c>
      <c r="AP1727" s="101">
        <f>_xll.qlCalendarAdvance(Calendar,AP1726,AN1727,"f",,Trigger)</f>
        <v>51468</v>
      </c>
      <c r="AQ1727" s="101">
        <f>_xll.qlInterestRateIndexMaturity($AT$2,AP1727,Trigger)</f>
        <v>51469</v>
      </c>
      <c r="AR1727" s="246">
        <f>_xll.qlIndexFixing($AT$1,AO1727,TRUE,_xll.ohTrigger(Trigger,Trigger1M))</f>
        <v>1.6579204993112384E-2</v>
      </c>
      <c r="AS1727" s="246">
        <f>IFERROR(_xll.qlIndexFixing($AT$2,AO1727,TRUE,_xll.ohTrigger(Trigger,Trigger1M)),#N/A)</f>
        <v>1.6487903771729151E-2</v>
      </c>
    </row>
    <row r="1728" spans="40:45" x14ac:dyDescent="0.2">
      <c r="AN1728" s="102" t="s">
        <v>83</v>
      </c>
      <c r="AO1728" s="101">
        <f>_xll.qlInterestRateIndexFixingDate($AT$2,AP1728,Trigger)</f>
        <v>51475</v>
      </c>
      <c r="AP1728" s="101">
        <f>_xll.qlCalendarAdvance(Calendar,AP1727,AN1728,"f",,Trigger)</f>
        <v>51475</v>
      </c>
      <c r="AQ1728" s="101">
        <f>_xll.qlInterestRateIndexMaturity($AT$2,AP1728,Trigger)</f>
        <v>51476</v>
      </c>
      <c r="AR1728" s="246">
        <f>_xll.qlIndexFixing($AT$1,AO1728,TRUE,_xll.ohTrigger(Trigger,Trigger1M))</f>
        <v>1.6576764539992794E-2</v>
      </c>
      <c r="AS1728" s="246">
        <f>IFERROR(_xll.qlIndexFixing($AT$2,AO1728,TRUE,_xll.ohTrigger(Trigger,Trigger1M)),#N/A)</f>
        <v>1.6485466611815269E-2</v>
      </c>
    </row>
    <row r="1729" spans="40:45" x14ac:dyDescent="0.2">
      <c r="AN1729" s="102" t="s">
        <v>83</v>
      </c>
      <c r="AO1729" s="101">
        <f>_xll.qlInterestRateIndexFixingDate($AT$2,AP1729,Trigger)</f>
        <v>51482</v>
      </c>
      <c r="AP1729" s="101">
        <f>_xll.qlCalendarAdvance(Calendar,AP1728,AN1729,"f",,Trigger)</f>
        <v>51482</v>
      </c>
      <c r="AQ1729" s="101">
        <f>_xll.qlInterestRateIndexMaturity($AT$2,AP1729,Trigger)</f>
        <v>51483</v>
      </c>
      <c r="AR1729" s="246">
        <f>_xll.qlIndexFixing($AT$1,AO1729,TRUE,_xll.ohTrigger(Trigger,Trigger1M))</f>
        <v>1.6574656357324358E-2</v>
      </c>
      <c r="AS1729" s="246">
        <f>IFERROR(_xll.qlIndexFixing($AT$2,AO1729,TRUE,_xll.ohTrigger(Trigger,Trigger1M)),#N/A)</f>
        <v>1.6483361253447626E-2</v>
      </c>
    </row>
    <row r="1730" spans="40:45" x14ac:dyDescent="0.2">
      <c r="AN1730" s="102" t="s">
        <v>83</v>
      </c>
      <c r="AO1730" s="101">
        <f>_xll.qlInterestRateIndexFixingDate($AT$2,AP1730,Trigger)</f>
        <v>51489</v>
      </c>
      <c r="AP1730" s="101">
        <f>_xll.qlCalendarAdvance(Calendar,AP1729,AN1730,"f",,Trigger)</f>
        <v>51489</v>
      </c>
      <c r="AQ1730" s="101">
        <f>_xll.qlInterestRateIndexMaturity($AT$2,AP1730,Trigger)</f>
        <v>51490</v>
      </c>
      <c r="AR1730" s="246">
        <f>_xll.qlIndexFixing($AT$1,AO1730,TRUE,_xll.ohTrigger(Trigger,Trigger1M))</f>
        <v>1.6572880445027138E-2</v>
      </c>
      <c r="AS1730" s="246">
        <f>IFERROR(_xll.qlIndexFixing($AT$2,AO1730,TRUE,_xll.ohTrigger(Trigger,Trigger1M)),#N/A)</f>
        <v>1.6481587696626221E-2</v>
      </c>
    </row>
    <row r="1731" spans="40:45" x14ac:dyDescent="0.2">
      <c r="AN1731" s="102" t="s">
        <v>83</v>
      </c>
      <c r="AO1731" s="101">
        <f>_xll.qlInterestRateIndexFixingDate($AT$2,AP1731,Trigger)</f>
        <v>51497</v>
      </c>
      <c r="AP1731" s="101">
        <f>_xll.qlCalendarAdvance(Calendar,AP1730,AN1731,"f",,Trigger)</f>
        <v>51497</v>
      </c>
      <c r="AQ1731" s="101">
        <f>_xll.qlInterestRateIndexMaturity($AT$2,AP1731,Trigger)</f>
        <v>51498</v>
      </c>
      <c r="AR1731" s="246">
        <f>_xll.qlIndexFixing($AT$1,AO1731,TRUE,_xll.ohTrigger(Trigger,Trigger1M))</f>
        <v>1.6571257692534758E-2</v>
      </c>
      <c r="AS1731" s="246">
        <f>IFERROR(_xll.qlIndexFixing($AT$2,AO1731,TRUE,_xll.ohTrigger(Trigger,Trigger1M)),#N/A)</f>
        <v>1.6479967062279499E-2</v>
      </c>
    </row>
    <row r="1732" spans="40:45" x14ac:dyDescent="0.2">
      <c r="AN1732" s="102" t="s">
        <v>83</v>
      </c>
      <c r="AO1732" s="101">
        <f>_xll.qlInterestRateIndexFixingDate($AT$2,AP1732,Trigger)</f>
        <v>51504</v>
      </c>
      <c r="AP1732" s="101">
        <f>_xll.qlCalendarAdvance(Calendar,AP1731,AN1732,"f",,Trigger)</f>
        <v>51504</v>
      </c>
      <c r="AQ1732" s="101">
        <f>_xll.qlInterestRateIndexMaturity($AT$2,AP1732,Trigger)</f>
        <v>51505</v>
      </c>
      <c r="AR1732" s="246">
        <f>_xll.qlIndexFixing($AT$1,AO1732,TRUE,_xll.ohTrigger(Trigger,Trigger1M))</f>
        <v>1.6570193788210119E-2</v>
      </c>
      <c r="AS1732" s="246">
        <f>IFERROR(_xll.qlIndexFixing($AT$2,AO1732,TRUE,_xll.ohTrigger(Trigger,Trigger1M)),#N/A)</f>
        <v>1.6478904508874237E-2</v>
      </c>
    </row>
    <row r="1733" spans="40:45" x14ac:dyDescent="0.2">
      <c r="AN1733" s="102" t="s">
        <v>83</v>
      </c>
      <c r="AO1733" s="101">
        <f>_xll.qlInterestRateIndexFixingDate($AT$2,AP1733,Trigger)</f>
        <v>51511</v>
      </c>
      <c r="AP1733" s="101">
        <f>_xll.qlCalendarAdvance(Calendar,AP1732,AN1733,"f",,Trigger)</f>
        <v>51511</v>
      </c>
      <c r="AQ1733" s="101">
        <f>_xll.qlInterestRateIndexMaturity($AT$2,AP1733,Trigger)</f>
        <v>51512</v>
      </c>
      <c r="AR1733" s="246">
        <f>_xll.qlIndexFixing($AT$1,AO1733,TRUE,_xll.ohTrigger(Trigger,Trigger1M))</f>
        <v>1.6569462154256698E-2</v>
      </c>
      <c r="AS1733" s="246">
        <f>IFERROR(_xll.qlIndexFixing($AT$2,AO1733,TRUE,_xll.ohTrigger(Trigger,Trigger1M)),#N/A)</f>
        <v>1.6478173756935277E-2</v>
      </c>
    </row>
    <row r="1734" spans="40:45" x14ac:dyDescent="0.2">
      <c r="AN1734" s="102" t="s">
        <v>83</v>
      </c>
      <c r="AO1734" s="101">
        <f>_xll.qlInterestRateIndexFixingDate($AT$2,AP1734,Trigger)</f>
        <v>51518</v>
      </c>
      <c r="AP1734" s="101">
        <f>_xll.qlCalendarAdvance(Calendar,AP1733,AN1734,"f",,Trigger)</f>
        <v>51518</v>
      </c>
      <c r="AQ1734" s="101">
        <f>_xll.qlInterestRateIndexMaturity($AT$2,AP1734,Trigger)</f>
        <v>51519</v>
      </c>
      <c r="AR1734" s="246">
        <f>_xll.qlIndexFixing($AT$1,AO1734,TRUE,_xll.ohTrigger(Trigger,Trigger1M))</f>
        <v>1.6569062790674494E-2</v>
      </c>
      <c r="AS1734" s="246">
        <f>IFERROR(_xll.qlIndexFixing($AT$2,AO1734,TRUE,_xll.ohTrigger(Trigger,Trigger1M)),#N/A)</f>
        <v>1.6477774806702428E-2</v>
      </c>
    </row>
    <row r="1735" spans="40:45" x14ac:dyDescent="0.2">
      <c r="AN1735" s="102" t="s">
        <v>83</v>
      </c>
      <c r="AO1735" s="101">
        <f>_xll.qlInterestRateIndexFixingDate($AT$2,AP1735,Trigger)</f>
        <v>51525</v>
      </c>
      <c r="AP1735" s="101">
        <f>_xll.qlCalendarAdvance(Calendar,AP1734,AN1735,"f",,Trigger)</f>
        <v>51525</v>
      </c>
      <c r="AQ1735" s="101">
        <f>_xll.qlInterestRateIndexMaturity($AT$2,AP1735,Trigger)</f>
        <v>51526</v>
      </c>
      <c r="AR1735" s="246">
        <f>_xll.qlIndexFixing($AT$1,AO1735,TRUE,_xll.ohTrigger(Trigger,Trigger1M))</f>
        <v>1.6568995697383571E-2</v>
      </c>
      <c r="AS1735" s="246">
        <f>IFERROR(_xll.qlIndexFixing($AT$2,AO1735,TRUE,_xll.ohTrigger(Trigger,Trigger1M)),#N/A)</f>
        <v>1.6477707657935881E-2</v>
      </c>
    </row>
    <row r="1736" spans="40:45" x14ac:dyDescent="0.2">
      <c r="AN1736" s="102" t="s">
        <v>83</v>
      </c>
      <c r="AO1736" s="101">
        <f>_xll.qlInterestRateIndexFixingDate($AT$2,AP1736,Trigger)</f>
        <v>51532</v>
      </c>
      <c r="AP1736" s="101">
        <f>_xll.qlCalendarAdvance(Calendar,AP1735,AN1736,"f",,Trigger)</f>
        <v>51532</v>
      </c>
      <c r="AQ1736" s="101">
        <f>_xll.qlInterestRateIndexMaturity($AT$2,AP1736,Trigger)</f>
        <v>51533</v>
      </c>
      <c r="AR1736" s="246">
        <f>_xll.qlIndexFixing($AT$1,AO1736,TRUE,_xll.ohTrigger(Trigger,Trigger1M))</f>
        <v>1.6569260874543801E-2</v>
      </c>
      <c r="AS1736" s="246">
        <f>IFERROR(_xll.qlIndexFixing($AT$2,AO1736,TRUE,_xll.ohTrigger(Trigger,Trigger1M)),#N/A)</f>
        <v>1.6477972310795508E-2</v>
      </c>
    </row>
    <row r="1737" spans="40:45" x14ac:dyDescent="0.2">
      <c r="AN1737" s="102" t="s">
        <v>83</v>
      </c>
      <c r="AO1737" s="101">
        <f>_xll.qlInterestRateIndexFixingDate($AT$2,AP1737,Trigger)</f>
        <v>51539</v>
      </c>
      <c r="AP1737" s="101">
        <f>_xll.qlCalendarAdvance(Calendar,AP1736,AN1737,"f",,Trigger)</f>
        <v>51539</v>
      </c>
      <c r="AQ1737" s="101">
        <f>_xll.qlInterestRateIndexMaturity($AT$2,AP1737,Trigger)</f>
        <v>51540</v>
      </c>
      <c r="AR1737" s="246">
        <f>_xll.qlIndexFixing($AT$1,AO1737,TRUE,_xll.ohTrigger(Trigger,Trigger1M))</f>
        <v>1.6569858321995312E-2</v>
      </c>
      <c r="AS1737" s="246">
        <f>IFERROR(_xll.qlIndexFixing($AT$2,AO1737,TRUE,_xll.ohTrigger(Trigger,Trigger1M)),#N/A)</f>
        <v>1.6478568765121437E-2</v>
      </c>
    </row>
    <row r="1738" spans="40:45" x14ac:dyDescent="0.2">
      <c r="AN1738" s="102" t="s">
        <v>83</v>
      </c>
      <c r="AO1738" s="101">
        <f>_xll.qlInterestRateIndexFixingDate($AT$2,AP1738,Trigger)</f>
        <v>51546</v>
      </c>
      <c r="AP1738" s="101">
        <f>_xll.qlCalendarAdvance(Calendar,AP1737,AN1738,"f",,Trigger)</f>
        <v>51546</v>
      </c>
      <c r="AQ1738" s="101">
        <f>_xll.qlInterestRateIndexMaturity($AT$2,AP1738,Trigger)</f>
        <v>51547</v>
      </c>
      <c r="AR1738" s="246">
        <f>_xll.qlIndexFixing($AT$1,AO1738,TRUE,_xll.ohTrigger(Trigger,Trigger1M))</f>
        <v>1.6570788039818041E-2</v>
      </c>
      <c r="AS1738" s="246">
        <f>IFERROR(_xll.qlIndexFixing($AT$2,AO1738,TRUE,_xll.ohTrigger(Trigger,Trigger1M)),#N/A)</f>
        <v>1.6479497021073541E-2</v>
      </c>
    </row>
    <row r="1739" spans="40:45" x14ac:dyDescent="0.2">
      <c r="AN1739" s="102" t="s">
        <v>83</v>
      </c>
      <c r="AO1739" s="101">
        <f>_xll.qlInterestRateIndexFixingDate($AT$2,AP1739,Trigger)</f>
        <v>51553</v>
      </c>
      <c r="AP1739" s="101">
        <f>_xll.qlCalendarAdvance(Calendar,AP1738,AN1739,"f",,Trigger)</f>
        <v>51553</v>
      </c>
      <c r="AQ1739" s="101">
        <f>_xll.qlInterestRateIndexMaturity($AT$2,AP1739,Trigger)</f>
        <v>51554</v>
      </c>
      <c r="AR1739" s="246">
        <f>_xll.qlIndexFixing($AT$1,AO1739,TRUE,_xll.ohTrigger(Trigger,Trigger1M))</f>
        <v>1.6572050028011986E-2</v>
      </c>
      <c r="AS1739" s="246">
        <f>IFERROR(_xll.qlIndexFixing($AT$2,AO1739,TRUE,_xll.ohTrigger(Trigger,Trigger1M)),#N/A)</f>
        <v>1.6480757078571884E-2</v>
      </c>
    </row>
    <row r="1740" spans="40:45" x14ac:dyDescent="0.2">
      <c r="AN1740" s="102" t="s">
        <v>83</v>
      </c>
      <c r="AO1740" s="101">
        <f>_xll.qlInterestRateIndexFixingDate($AT$2,AP1740,Trigger)</f>
        <v>51560</v>
      </c>
      <c r="AP1740" s="101">
        <f>_xll.qlCalendarAdvance(Calendar,AP1739,AN1740,"f",,Trigger)</f>
        <v>51560</v>
      </c>
      <c r="AQ1740" s="101">
        <f>_xll.qlInterestRateIndexMaturity($AT$2,AP1740,Trigger)</f>
        <v>51561</v>
      </c>
      <c r="AR1740" s="246">
        <f>_xll.qlIndexFixing($AT$1,AO1740,TRUE,_xll.ohTrigger(Trigger,Trigger1M))</f>
        <v>1.6573644286657085E-2</v>
      </c>
      <c r="AS1740" s="246">
        <f>IFERROR(_xll.qlIndexFixing($AT$2,AO1740,TRUE,_xll.ohTrigger(Trigger,Trigger1M)),#N/A)</f>
        <v>1.6482348937696401E-2</v>
      </c>
    </row>
    <row r="1741" spans="40:45" x14ac:dyDescent="0.2">
      <c r="AN1741" s="102" t="s">
        <v>83</v>
      </c>
      <c r="AO1741" s="101">
        <f>_xll.qlInterestRateIndexFixingDate($AT$2,AP1741,Trigger)</f>
        <v>51567</v>
      </c>
      <c r="AP1741" s="101">
        <f>_xll.qlCalendarAdvance(Calendar,AP1740,AN1741,"f",,Trigger)</f>
        <v>51567</v>
      </c>
      <c r="AQ1741" s="101">
        <f>_xll.qlInterestRateIndexMaturity($AT$2,AP1741,Trigger)</f>
        <v>51568</v>
      </c>
      <c r="AR1741" s="246">
        <f>_xll.qlIndexFixing($AT$1,AO1741,TRUE,_xll.ohTrigger(Trigger,Trigger1M))</f>
        <v>1.6575570815673402E-2</v>
      </c>
      <c r="AS1741" s="246">
        <f>IFERROR(_xll.qlIndexFixing($AT$2,AO1741,TRUE,_xll.ohTrigger(Trigger,Trigger1M)),#N/A)</f>
        <v>1.648427259828722E-2</v>
      </c>
    </row>
    <row r="1742" spans="40:45" x14ac:dyDescent="0.2">
      <c r="AN1742" s="102" t="s">
        <v>83</v>
      </c>
      <c r="AO1742" s="101">
        <f>_xll.qlInterestRateIndexFixingDate($AT$2,AP1742,Trigger)</f>
        <v>51574</v>
      </c>
      <c r="AP1742" s="101">
        <f>_xll.qlCalendarAdvance(Calendar,AP1741,AN1742,"f",,Trigger)</f>
        <v>51574</v>
      </c>
      <c r="AQ1742" s="101">
        <f>_xll.qlInterestRateIndexMaturity($AT$2,AP1742,Trigger)</f>
        <v>51575</v>
      </c>
      <c r="AR1742" s="246">
        <f>_xll.qlIndexFixing($AT$1,AO1742,TRUE,_xll.ohTrigger(Trigger,Trigger1M))</f>
        <v>1.6577829614980999E-2</v>
      </c>
      <c r="AS1742" s="246">
        <f>IFERROR(_xll.qlIndexFixing($AT$2,AO1742,TRUE,_xll.ohTrigger(Trigger,Trigger1M)),#N/A)</f>
        <v>1.6486528060584149E-2</v>
      </c>
    </row>
    <row r="1743" spans="40:45" x14ac:dyDescent="0.2">
      <c r="AN1743" s="102" t="s">
        <v>83</v>
      </c>
      <c r="AO1743" s="101">
        <f>_xll.qlInterestRateIndexFixingDate($AT$2,AP1743,Trigger)</f>
        <v>51581</v>
      </c>
      <c r="AP1743" s="101">
        <f>_xll.qlCalendarAdvance(Calendar,AP1742,AN1743,"f",,Trigger)</f>
        <v>51581</v>
      </c>
      <c r="AQ1743" s="101">
        <f>_xll.qlInterestRateIndexMaturity($AT$2,AP1743,Trigger)</f>
        <v>51582</v>
      </c>
      <c r="AR1743" s="246">
        <f>_xll.qlIndexFixing($AT$1,AO1743,TRUE,_xll.ohTrigger(Trigger,Trigger1M))</f>
        <v>1.6580420684819686E-2</v>
      </c>
      <c r="AS1743" s="246">
        <f>IFERROR(_xll.qlIndexFixing($AT$2,AO1743,TRUE,_xll.ohTrigger(Trigger,Trigger1M)),#N/A)</f>
        <v>1.6489115324267445E-2</v>
      </c>
    </row>
    <row r="1744" spans="40:45" x14ac:dyDescent="0.2">
      <c r="AN1744" s="102" t="s">
        <v>83</v>
      </c>
      <c r="AO1744" s="101">
        <f>_xll.qlInterestRateIndexFixingDate($AT$2,AP1744,Trigger)</f>
        <v>51588</v>
      </c>
      <c r="AP1744" s="101">
        <f>_xll.qlCalendarAdvance(Calendar,AP1743,AN1744,"f",,Trigger)</f>
        <v>51588</v>
      </c>
      <c r="AQ1744" s="101">
        <f>_xll.qlInterestRateIndexMaturity($AT$2,AP1744,Trigger)</f>
        <v>51589</v>
      </c>
      <c r="AR1744" s="246">
        <f>_xll.qlIndexFixing($AT$1,AO1744,TRUE,_xll.ohTrigger(Trigger,Trigger1M))</f>
        <v>1.6583344024869717E-2</v>
      </c>
      <c r="AS1744" s="246">
        <f>IFERROR(_xll.qlIndexFixing($AT$2,AO1744,TRUE,_xll.ohTrigger(Trigger,Trigger1M)),#N/A)</f>
        <v>1.6492034389736787E-2</v>
      </c>
    </row>
    <row r="1745" spans="40:45" x14ac:dyDescent="0.2">
      <c r="AN1745" s="102" t="s">
        <v>83</v>
      </c>
      <c r="AO1745" s="101">
        <f>_xll.qlInterestRateIndexFixingDate($AT$2,AP1745,Trigger)</f>
        <v>51595</v>
      </c>
      <c r="AP1745" s="101">
        <f>_xll.qlCalendarAdvance(Calendar,AP1744,AN1745,"f",,Trigger)</f>
        <v>51595</v>
      </c>
      <c r="AQ1745" s="101">
        <f>_xll.qlInterestRateIndexMaturity($AT$2,AP1745,Trigger)</f>
        <v>51596</v>
      </c>
      <c r="AR1745" s="246">
        <f>_xll.qlIndexFixing($AT$1,AO1745,TRUE,_xll.ohTrigger(Trigger,Trigger1M))</f>
        <v>1.6586599635530774E-2</v>
      </c>
      <c r="AS1745" s="246">
        <f>IFERROR(_xll.qlIndexFixing($AT$2,AO1745,TRUE,_xll.ohTrigger(Trigger,Trigger1M)),#N/A)</f>
        <v>1.6495285256752368E-2</v>
      </c>
    </row>
    <row r="1746" spans="40:45" x14ac:dyDescent="0.2">
      <c r="AN1746" s="102" t="s">
        <v>83</v>
      </c>
      <c r="AO1746" s="101">
        <f>_xll.qlInterestRateIndexFixingDate($AT$2,AP1746,Trigger)</f>
        <v>51602</v>
      </c>
      <c r="AP1746" s="101">
        <f>_xll.qlCalendarAdvance(Calendar,AP1745,AN1746,"f",,Trigger)</f>
        <v>51602</v>
      </c>
      <c r="AQ1746" s="101">
        <f>_xll.qlInterestRateIndexMaturity($AT$2,AP1746,Trigger)</f>
        <v>51603</v>
      </c>
      <c r="AR1746" s="246">
        <f>_xll.qlIndexFixing($AT$1,AO1746,TRUE,_xll.ohTrigger(Trigger,Trigger1M))</f>
        <v>1.6590187516483113E-2</v>
      </c>
      <c r="AS1746" s="246">
        <f>IFERROR(_xll.qlIndexFixing($AT$2,AO1746,TRUE,_xll.ohTrigger(Trigger,Trigger1M)),#N/A)</f>
        <v>1.6498867925234251E-2</v>
      </c>
    </row>
    <row r="1747" spans="40:45" x14ac:dyDescent="0.2">
      <c r="AN1747" s="102" t="s">
        <v>83</v>
      </c>
      <c r="AO1747" s="101">
        <f>_xll.qlInterestRateIndexFixingDate($AT$2,AP1747,Trigger)</f>
        <v>51609</v>
      </c>
      <c r="AP1747" s="101">
        <f>_xll.qlCalendarAdvance(Calendar,AP1746,AN1747,"f",,Trigger)</f>
        <v>51609</v>
      </c>
      <c r="AQ1747" s="101">
        <f>_xll.qlInterestRateIndexMaturity($AT$2,AP1747,Trigger)</f>
        <v>51614</v>
      </c>
      <c r="AR1747" s="246">
        <f>_xll.qlIndexFixing($AT$1,AO1747,TRUE,_xll.ohTrigger(Trigger,Trigger1M))</f>
        <v>1.6596825613323318E-2</v>
      </c>
      <c r="AS1747" s="246">
        <f>IFERROR(_xll.qlIndexFixing($AT$2,AO1747,TRUE,_xll.ohTrigger(Trigger,Trigger1M)),#N/A)</f>
        <v>1.6505481827204349E-2</v>
      </c>
    </row>
    <row r="1748" spans="40:45" x14ac:dyDescent="0.2">
      <c r="AN1748" s="102" t="s">
        <v>83</v>
      </c>
      <c r="AO1748" s="101">
        <f>_xll.qlInterestRateIndexFixingDate($AT$2,AP1748,Trigger)</f>
        <v>51616</v>
      </c>
      <c r="AP1748" s="101">
        <f>_xll.qlCalendarAdvance(Calendar,AP1747,AN1748,"f",,Trigger)</f>
        <v>51616</v>
      </c>
      <c r="AQ1748" s="101">
        <f>_xll.qlInterestRateIndexMaturity($AT$2,AP1748,Trigger)</f>
        <v>51617</v>
      </c>
      <c r="AR1748" s="246">
        <f>_xll.qlIndexFixing($AT$1,AO1748,TRUE,_xll.ohTrigger(Trigger,Trigger1M))</f>
        <v>1.6598360089821185E-2</v>
      </c>
      <c r="AS1748" s="246">
        <f>IFERROR(_xll.qlIndexFixing($AT$2,AO1748,TRUE,_xll.ohTrigger(Trigger,Trigger1M)),#N/A)</f>
        <v>1.6507028667316348E-2</v>
      </c>
    </row>
    <row r="1749" spans="40:45" x14ac:dyDescent="0.2">
      <c r="AN1749" s="102" t="s">
        <v>83</v>
      </c>
      <c r="AO1749" s="101">
        <f>_xll.qlInterestRateIndexFixingDate($AT$2,AP1749,Trigger)</f>
        <v>51623</v>
      </c>
      <c r="AP1749" s="101">
        <f>_xll.qlCalendarAdvance(Calendar,AP1748,AN1749,"f",,Trigger)</f>
        <v>51623</v>
      </c>
      <c r="AQ1749" s="101">
        <f>_xll.qlInterestRateIndexMaturity($AT$2,AP1749,Trigger)</f>
        <v>51624</v>
      </c>
      <c r="AR1749" s="246">
        <f>_xll.qlIndexFixing($AT$1,AO1749,TRUE,_xll.ohTrigger(Trigger,Trigger1M))</f>
        <v>1.6602944782047047E-2</v>
      </c>
      <c r="AS1749" s="246">
        <f>IFERROR(_xll.qlIndexFixing($AT$2,AO1749,TRUE,_xll.ohTrigger(Trigger,Trigger1M)),#N/A)</f>
        <v>1.6511606740836626E-2</v>
      </c>
    </row>
    <row r="1750" spans="40:45" x14ac:dyDescent="0.2">
      <c r="AN1750" s="102" t="s">
        <v>83</v>
      </c>
      <c r="AO1750" s="101">
        <f>_xll.qlInterestRateIndexFixingDate($AT$2,AP1750,Trigger)</f>
        <v>51630</v>
      </c>
      <c r="AP1750" s="101">
        <f>_xll.qlCalendarAdvance(Calendar,AP1749,AN1750,"f",,Trigger)</f>
        <v>51630</v>
      </c>
      <c r="AQ1750" s="101">
        <f>_xll.qlInterestRateIndexMaturity($AT$2,AP1750,Trigger)</f>
        <v>51631</v>
      </c>
      <c r="AR1750" s="246">
        <f>_xll.qlIndexFixing($AT$1,AO1750,TRUE,_xll.ohTrigger(Trigger,Trigger1M))</f>
        <v>1.6607861744883934E-2</v>
      </c>
      <c r="AS1750" s="246">
        <f>IFERROR(_xll.qlIndexFixing($AT$2,AO1750,TRUE,_xll.ohTrigger(Trigger,Trigger1M)),#N/A)</f>
        <v>1.6516516615903143E-2</v>
      </c>
    </row>
    <row r="1751" spans="40:45" x14ac:dyDescent="0.2">
      <c r="AN1751" s="102" t="s">
        <v>83</v>
      </c>
      <c r="AO1751" s="101">
        <f>_xll.qlInterestRateIndexFixingDate($AT$2,AP1751,Trigger)</f>
        <v>51637</v>
      </c>
      <c r="AP1751" s="101">
        <f>_xll.qlCalendarAdvance(Calendar,AP1750,AN1751,"f",,Trigger)</f>
        <v>51637</v>
      </c>
      <c r="AQ1751" s="101">
        <f>_xll.qlInterestRateIndexMaturity($AT$2,AP1751,Trigger)</f>
        <v>51638</v>
      </c>
      <c r="AR1751" s="246">
        <f>_xll.qlIndexFixing($AT$1,AO1751,TRUE,_xll.ohTrigger(Trigger,Trigger1M))</f>
        <v>1.6613110978092038E-2</v>
      </c>
      <c r="AS1751" s="246">
        <f>IFERROR(_xll.qlIndexFixing($AT$2,AO1751,TRUE,_xll.ohTrigger(Trigger,Trigger1M)),#N/A)</f>
        <v>1.6521758292755706E-2</v>
      </c>
    </row>
    <row r="1752" spans="40:45" x14ac:dyDescent="0.2">
      <c r="AN1752" s="102" t="s">
        <v>83</v>
      </c>
      <c r="AO1752" s="101">
        <f>_xll.qlInterestRateIndexFixingDate($AT$2,AP1752,Trigger)</f>
        <v>51644</v>
      </c>
      <c r="AP1752" s="101">
        <f>_xll.qlCalendarAdvance(Calendar,AP1751,AN1752,"f",,Trigger)</f>
        <v>51644</v>
      </c>
      <c r="AQ1752" s="101">
        <f>_xll.qlInterestRateIndexMaturity($AT$2,AP1752,Trigger)</f>
        <v>51645</v>
      </c>
      <c r="AR1752" s="246">
        <f>_xll.qlIndexFixing($AT$1,AO1752,TRUE,_xll.ohTrigger(Trigger,Trigger1M))</f>
        <v>1.6618692481831232E-2</v>
      </c>
      <c r="AS1752" s="246">
        <f>IFERROR(_xll.qlIndexFixing($AT$2,AO1752,TRUE,_xll.ohTrigger(Trigger,Trigger1M)),#N/A)</f>
        <v>1.6527331771234444E-2</v>
      </c>
    </row>
    <row r="1753" spans="40:45" x14ac:dyDescent="0.2">
      <c r="AN1753" s="102" t="s">
        <v>83</v>
      </c>
      <c r="AO1753" s="101">
        <f>_xll.qlInterestRateIndexFixingDate($AT$2,AP1753,Trigger)</f>
        <v>51651</v>
      </c>
      <c r="AP1753" s="101">
        <f>_xll.qlCalendarAdvance(Calendar,AP1752,AN1753,"f",,Trigger)</f>
        <v>51651</v>
      </c>
      <c r="AQ1753" s="101">
        <f>_xll.qlInterestRateIndexMaturity($AT$2,AP1753,Trigger)</f>
        <v>51652</v>
      </c>
      <c r="AR1753" s="246">
        <f>_xll.qlIndexFixing($AT$1,AO1753,TRUE,_xll.ohTrigger(Trigger,Trigger1M))</f>
        <v>1.6624606256101515E-2</v>
      </c>
      <c r="AS1753" s="246">
        <f>IFERROR(_xll.qlIndexFixing($AT$2,AO1753,TRUE,_xll.ohTrigger(Trigger,Trigger1M)),#N/A)</f>
        <v>1.6533237051419292E-2</v>
      </c>
    </row>
    <row r="1754" spans="40:45" x14ac:dyDescent="0.2">
      <c r="AN1754" s="102" t="s">
        <v>83</v>
      </c>
      <c r="AO1754" s="101">
        <f>_xll.qlInterestRateIndexFixingDate($AT$2,AP1754,Trigger)</f>
        <v>51658</v>
      </c>
      <c r="AP1754" s="101">
        <f>_xll.qlCalendarAdvance(Calendar,AP1753,AN1754,"f",,Trigger)</f>
        <v>51658</v>
      </c>
      <c r="AQ1754" s="101">
        <f>_xll.qlInterestRateIndexMaturity($AT$2,AP1754,Trigger)</f>
        <v>51659</v>
      </c>
      <c r="AR1754" s="246">
        <f>_xll.qlIndexFixing($AT$1,AO1754,TRUE,_xll.ohTrigger(Trigger,Trigger1M))</f>
        <v>1.6630852300902887E-2</v>
      </c>
      <c r="AS1754" s="246">
        <f>IFERROR(_xll.qlIndexFixing($AT$2,AO1754,TRUE,_xll.ohTrigger(Trigger,Trigger1M)),#N/A)</f>
        <v>1.653947413331025E-2</v>
      </c>
    </row>
    <row r="1755" spans="40:45" x14ac:dyDescent="0.2">
      <c r="AN1755" s="102" t="s">
        <v>83</v>
      </c>
      <c r="AO1755" s="101">
        <f>_xll.qlInterestRateIndexFixingDate($AT$2,AP1755,Trigger)</f>
        <v>51665</v>
      </c>
      <c r="AP1755" s="101">
        <f>_xll.qlCalendarAdvance(Calendar,AP1754,AN1755,"f",,Trigger)</f>
        <v>51665</v>
      </c>
      <c r="AQ1755" s="101">
        <f>_xll.qlInterestRateIndexMaturity($AT$2,AP1755,Trigger)</f>
        <v>51666</v>
      </c>
      <c r="AR1755" s="246">
        <f>_xll.qlIndexFixing($AT$1,AO1755,TRUE,_xll.ohTrigger(Trigger,Trigger1M))</f>
        <v>1.6637430616155413E-2</v>
      </c>
      <c r="AS1755" s="246">
        <f>IFERROR(_xll.qlIndexFixing($AT$2,AO1755,TRUE,_xll.ohTrigger(Trigger,Trigger1M)),#N/A)</f>
        <v>1.6546043016907319E-2</v>
      </c>
    </row>
    <row r="1756" spans="40:45" x14ac:dyDescent="0.2">
      <c r="AN1756" s="102" t="s">
        <v>83</v>
      </c>
      <c r="AO1756" s="101">
        <f>_xll.qlInterestRateIndexFixingDate($AT$2,AP1756,Trigger)</f>
        <v>51672</v>
      </c>
      <c r="AP1756" s="101">
        <f>_xll.qlCalendarAdvance(Calendar,AP1755,AN1756,"f",,Trigger)</f>
        <v>51672</v>
      </c>
      <c r="AQ1756" s="101">
        <f>_xll.qlInterestRateIndexMaturity($AT$2,AP1756,Trigger)</f>
        <v>51673</v>
      </c>
      <c r="AR1756" s="246">
        <f>_xll.qlIndexFixing($AT$1,AO1756,TRUE,_xll.ohTrigger(Trigger,Trigger1M))</f>
        <v>1.66443412020989E-2</v>
      </c>
      <c r="AS1756" s="246">
        <f>IFERROR(_xll.qlIndexFixing($AT$2,AO1756,TRUE,_xll.ohTrigger(Trigger,Trigger1M)),#N/A)</f>
        <v>1.6552943702290435E-2</v>
      </c>
    </row>
    <row r="1757" spans="40:45" x14ac:dyDescent="0.2">
      <c r="AN1757" s="102" t="s">
        <v>83</v>
      </c>
      <c r="AO1757" s="101">
        <f>_xll.qlInterestRateIndexFixingDate($AT$2,AP1757,Trigger)</f>
        <v>51679</v>
      </c>
      <c r="AP1757" s="101">
        <f>_xll.qlCalendarAdvance(Calendar,AP1756,AN1757,"f",,Trigger)</f>
        <v>51679</v>
      </c>
      <c r="AQ1757" s="101">
        <f>_xll.qlInterestRateIndexMaturity($AT$2,AP1757,Trigger)</f>
        <v>51680</v>
      </c>
      <c r="AR1757" s="246">
        <f>_xll.qlIndexFixing($AT$1,AO1757,TRUE,_xll.ohTrigger(Trigger,Trigger1M))</f>
        <v>1.665158405849354E-2</v>
      </c>
      <c r="AS1757" s="246">
        <f>IFERROR(_xll.qlIndexFixing($AT$2,AO1757,TRUE,_xll.ohTrigger(Trigger,Trigger1M)),#N/A)</f>
        <v>1.6560176189379661E-2</v>
      </c>
    </row>
    <row r="1758" spans="40:45" x14ac:dyDescent="0.2">
      <c r="AN1758" s="102" t="s">
        <v>83</v>
      </c>
      <c r="AO1758" s="101">
        <f>_xll.qlInterestRateIndexFixingDate($AT$2,AP1758,Trigger)</f>
        <v>51686</v>
      </c>
      <c r="AP1758" s="101">
        <f>_xll.qlCalendarAdvance(Calendar,AP1757,AN1758,"f",,Trigger)</f>
        <v>51686</v>
      </c>
      <c r="AQ1758" s="101">
        <f>_xll.qlInterestRateIndexMaturity($AT$2,AP1758,Trigger)</f>
        <v>51687</v>
      </c>
      <c r="AR1758" s="246">
        <f>_xll.qlIndexFixing($AT$1,AO1758,TRUE,_xll.ohTrigger(Trigger,Trigger1M))</f>
        <v>1.6659159185499206E-2</v>
      </c>
      <c r="AS1758" s="246">
        <f>IFERROR(_xll.qlIndexFixing($AT$2,AO1758,TRUE,_xll.ohTrigger(Trigger,Trigger1M)),#N/A)</f>
        <v>1.6567740478334869E-2</v>
      </c>
    </row>
    <row r="1759" spans="40:45" x14ac:dyDescent="0.2">
      <c r="AN1759" s="102" t="s">
        <v>83</v>
      </c>
      <c r="AO1759" s="101">
        <f>_xll.qlInterestRateIndexFixingDate($AT$2,AP1759,Trigger)</f>
        <v>51693</v>
      </c>
      <c r="AP1759" s="101">
        <f>_xll.qlCalendarAdvance(Calendar,AP1758,AN1759,"f",,Trigger)</f>
        <v>51693</v>
      </c>
      <c r="AQ1759" s="101">
        <f>_xll.qlInterestRateIndexMaturity($AT$2,AP1759,Trigger)</f>
        <v>51694</v>
      </c>
      <c r="AR1759" s="246">
        <f>_xll.qlIndexFixing($AT$1,AO1759,TRUE,_xll.ohTrigger(Trigger,Trigger1M))</f>
        <v>1.6667066583195833E-2</v>
      </c>
      <c r="AS1759" s="246">
        <f>IFERROR(_xll.qlIndexFixing($AT$2,AO1759,TRUE,_xll.ohTrigger(Trigger,Trigger1M)),#N/A)</f>
        <v>1.6575636569076124E-2</v>
      </c>
    </row>
    <row r="1760" spans="40:45" x14ac:dyDescent="0.2">
      <c r="AN1760" s="102" t="s">
        <v>83</v>
      </c>
      <c r="AO1760" s="101">
        <f>_xll.qlInterestRateIndexFixingDate($AT$2,AP1760,Trigger)</f>
        <v>51700</v>
      </c>
      <c r="AP1760" s="101">
        <f>_xll.qlCalendarAdvance(Calendar,AP1759,AN1760,"f",,Trigger)</f>
        <v>51700</v>
      </c>
      <c r="AQ1760" s="101">
        <f>_xll.qlInterestRateIndexMaturity($AT$2,AP1760,Trigger)</f>
        <v>51701</v>
      </c>
      <c r="AR1760" s="246">
        <f>_xll.qlIndexFixing($AT$1,AO1760,TRUE,_xll.ohTrigger(Trigger,Trigger1M))</f>
        <v>1.6675306251503486E-2</v>
      </c>
      <c r="AS1760" s="246">
        <f>IFERROR(_xll.qlIndexFixing($AT$2,AO1760,TRUE,_xll.ohTrigger(Trigger,Trigger1M)),#N/A)</f>
        <v>1.6583864461683362E-2</v>
      </c>
    </row>
    <row r="1761" spans="40:45" x14ac:dyDescent="0.2">
      <c r="AN1761" s="102" t="s">
        <v>83</v>
      </c>
      <c r="AO1761" s="101">
        <f>_xll.qlInterestRateIndexFixingDate($AT$2,AP1761,Trigger)</f>
        <v>51707</v>
      </c>
      <c r="AP1761" s="101">
        <f>_xll.qlCalendarAdvance(Calendar,AP1760,AN1761,"f",,Trigger)</f>
        <v>51707</v>
      </c>
      <c r="AQ1761" s="101">
        <f>_xll.qlInterestRateIndexMaturity($AT$2,AP1761,Trigger)</f>
        <v>51708</v>
      </c>
      <c r="AR1761" s="246">
        <f>_xll.qlIndexFixing($AT$1,AO1761,TRUE,_xll.ohTrigger(Trigger,Trigger1M))</f>
        <v>1.6682636357865377E-2</v>
      </c>
      <c r="AS1761" s="246">
        <f>IFERROR(_xll.qlIndexFixing($AT$2,AO1761,TRUE,_xll.ohTrigger(Trigger,Trigger1M)),#N/A)</f>
        <v>1.6591184164687078E-2</v>
      </c>
    </row>
    <row r="1762" spans="40:45" x14ac:dyDescent="0.2">
      <c r="AN1762" s="102" t="s">
        <v>83</v>
      </c>
      <c r="AO1762" s="101">
        <f>_xll.qlInterestRateIndexFixingDate($AT$2,AP1762,Trigger)</f>
        <v>51714</v>
      </c>
      <c r="AP1762" s="101">
        <f>_xll.qlCalendarAdvance(Calendar,AP1761,AN1762,"f",,Trigger)</f>
        <v>51714</v>
      </c>
      <c r="AQ1762" s="101">
        <f>_xll.qlInterestRateIndexMaturity($AT$2,AP1762,Trigger)</f>
        <v>51715</v>
      </c>
      <c r="AR1762" s="246">
        <f>_xll.qlIndexFixing($AT$1,AO1762,TRUE,_xll.ohTrigger(Trigger,Trigger1M))</f>
        <v>1.668554526338184E-2</v>
      </c>
      <c r="AS1762" s="246">
        <f>IFERROR(_xll.qlIndexFixing($AT$2,AO1762,TRUE,_xll.ohTrigger(Trigger,Trigger1M)),#N/A)</f>
        <v>1.6594089220482999E-2</v>
      </c>
    </row>
    <row r="1763" spans="40:45" x14ac:dyDescent="0.2">
      <c r="AN1763" s="102" t="s">
        <v>83</v>
      </c>
      <c r="AO1763" s="101">
        <f>_xll.qlInterestRateIndexFixingDate($AT$2,AP1763,Trigger)</f>
        <v>51721</v>
      </c>
      <c r="AP1763" s="101">
        <f>_xll.qlCalendarAdvance(Calendar,AP1762,AN1763,"f",,Trigger)</f>
        <v>51721</v>
      </c>
      <c r="AQ1763" s="101">
        <f>_xll.qlInterestRateIndexMaturity($AT$2,AP1763,Trigger)</f>
        <v>51722</v>
      </c>
      <c r="AR1763" s="246">
        <f>_xll.qlIndexFixing($AT$1,AO1763,TRUE,_xll.ohTrigger(Trigger,Trigger1M))</f>
        <v>1.6688454718778445E-2</v>
      </c>
      <c r="AS1763" s="246">
        <f>IFERROR(_xll.qlIndexFixing($AT$2,AO1763,TRUE,_xll.ohTrigger(Trigger,Trigger1M)),#N/A)</f>
        <v>1.659699480753396E-2</v>
      </c>
    </row>
    <row r="1764" spans="40:45" x14ac:dyDescent="0.2">
      <c r="AN1764" s="102" t="s">
        <v>83</v>
      </c>
      <c r="AO1764" s="101">
        <f>_xll.qlInterestRateIndexFixingDate($AT$2,AP1764,Trigger)</f>
        <v>51728</v>
      </c>
      <c r="AP1764" s="101">
        <f>_xll.qlCalendarAdvance(Calendar,AP1763,AN1764,"f",,Trigger)</f>
        <v>51728</v>
      </c>
      <c r="AQ1764" s="101">
        <f>_xll.qlInterestRateIndexMaturity($AT$2,AP1764,Trigger)</f>
        <v>51729</v>
      </c>
      <c r="AR1764" s="246">
        <f>_xll.qlIndexFixing($AT$1,AO1764,TRUE,_xll.ohTrigger(Trigger,Trigger1M))</f>
        <v>1.6691364723975255E-2</v>
      </c>
      <c r="AS1764" s="246">
        <f>IFERROR(_xll.qlIndexFixing($AT$2,AO1764,TRUE,_xll.ohTrigger(Trigger,Trigger1M)),#N/A)</f>
        <v>1.6599900925839961E-2</v>
      </c>
    </row>
    <row r="1765" spans="40:45" x14ac:dyDescent="0.2">
      <c r="AN1765" s="102" t="s">
        <v>83</v>
      </c>
      <c r="AO1765" s="101">
        <f>_xll.qlInterestRateIndexFixingDate($AT$2,AP1765,Trigger)</f>
        <v>51735</v>
      </c>
      <c r="AP1765" s="101">
        <f>_xll.qlCalendarAdvance(Calendar,AP1764,AN1765,"f",,Trigger)</f>
        <v>51735</v>
      </c>
      <c r="AQ1765" s="101">
        <f>_xll.qlInterestRateIndexMaturity($AT$2,AP1765,Trigger)</f>
        <v>51736</v>
      </c>
      <c r="AR1765" s="246">
        <f>_xll.qlIndexFixing($AT$1,AO1765,TRUE,_xll.ohTrigger(Trigger,Trigger1M))</f>
        <v>1.6694275279292015E-2</v>
      </c>
      <c r="AS1765" s="246">
        <f>IFERROR(_xll.qlIndexFixing($AT$2,AO1765,TRUE,_xll.ohTrigger(Trigger,Trigger1M)),#N/A)</f>
        <v>1.6602807575480938E-2</v>
      </c>
    </row>
    <row r="1766" spans="40:45" x14ac:dyDescent="0.2">
      <c r="AN1766" s="102" t="s">
        <v>83</v>
      </c>
      <c r="AO1766" s="101">
        <f>_xll.qlInterestRateIndexFixingDate($AT$2,AP1766,Trigger)</f>
        <v>51742</v>
      </c>
      <c r="AP1766" s="101">
        <f>_xll.qlCalendarAdvance(Calendar,AP1765,AN1766,"f",,Trigger)</f>
        <v>51742</v>
      </c>
      <c r="AQ1766" s="101">
        <f>_xll.qlInterestRateIndexMaturity($AT$2,AP1766,Trigger)</f>
        <v>51743</v>
      </c>
      <c r="AR1766" s="246">
        <f>_xll.qlIndexFixing($AT$1,AO1766,TRUE,_xll.ohTrigger(Trigger,Trigger1M))</f>
        <v>1.6697186384488916E-2</v>
      </c>
      <c r="AS1766" s="246">
        <f>IFERROR(_xll.qlIndexFixing($AT$2,AO1766,TRUE,_xll.ohTrigger(Trigger,Trigger1M)),#N/A)</f>
        <v>1.6605714756137147E-2</v>
      </c>
    </row>
    <row r="1767" spans="40:45" x14ac:dyDescent="0.2">
      <c r="AN1767" s="102" t="s">
        <v>83</v>
      </c>
      <c r="AO1767" s="101">
        <f>_xll.qlInterestRateIndexFixingDate($AT$2,AP1767,Trigger)</f>
        <v>51749</v>
      </c>
      <c r="AP1767" s="101">
        <f>_xll.qlCalendarAdvance(Calendar,AP1766,AN1767,"f",,Trigger)</f>
        <v>51749</v>
      </c>
      <c r="AQ1767" s="101">
        <f>_xll.qlInterestRateIndexMaturity($AT$2,AP1767,Trigger)</f>
        <v>51750</v>
      </c>
      <c r="AR1767" s="246">
        <f>_xll.qlIndexFixing($AT$1,AO1767,TRUE,_xll.ohTrigger(Trigger,Trigger1M))</f>
        <v>1.6700098039565958E-2</v>
      </c>
      <c r="AS1767" s="246">
        <f>IFERROR(_xll.qlIndexFixing($AT$2,AO1767,TRUE,_xll.ohTrigger(Trigger,Trigger1M)),#N/A)</f>
        <v>1.6608622468128331E-2</v>
      </c>
    </row>
    <row r="1768" spans="40:45" x14ac:dyDescent="0.2">
      <c r="AN1768" s="102" t="s">
        <v>83</v>
      </c>
      <c r="AO1768" s="101">
        <f>_xll.qlInterestRateIndexFixingDate($AT$2,AP1768,Trigger)</f>
        <v>51756</v>
      </c>
      <c r="AP1768" s="101">
        <f>_xll.qlCalendarAdvance(Calendar,AP1767,AN1768,"f",,Trigger)</f>
        <v>51756</v>
      </c>
      <c r="AQ1768" s="101">
        <f>_xll.qlInterestRateIndexMaturity($AT$2,AP1768,Trigger)</f>
        <v>51757</v>
      </c>
      <c r="AR1768" s="246">
        <f>_xll.qlIndexFixing($AT$1,AO1768,TRUE,_xll.ohTrigger(Trigger,Trigger1M))</f>
        <v>1.6703010244683014E-2</v>
      </c>
      <c r="AS1768" s="246">
        <f>IFERROR(_xll.qlIndexFixing($AT$2,AO1768,TRUE,_xll.ohTrigger(Trigger,Trigger1M)),#N/A)</f>
        <v>1.6611530711454492E-2</v>
      </c>
    </row>
    <row r="1769" spans="40:45" x14ac:dyDescent="0.2">
      <c r="AN1769" s="102" t="s">
        <v>83</v>
      </c>
      <c r="AO1769" s="101">
        <f>_xll.qlInterestRateIndexFixingDate($AT$2,AP1769,Trigger)</f>
        <v>51763</v>
      </c>
      <c r="AP1769" s="101">
        <f>_xll.qlCalendarAdvance(Calendar,AP1768,AN1769,"f",,Trigger)</f>
        <v>51763</v>
      </c>
      <c r="AQ1769" s="101">
        <f>_xll.qlInterestRateIndexMaturity($AT$2,AP1769,Trigger)</f>
        <v>51764</v>
      </c>
      <c r="AR1769" s="246">
        <f>_xll.qlIndexFixing($AT$1,AO1769,TRUE,_xll.ohTrigger(Trigger,Trigger1M))</f>
        <v>1.6705922999760148E-2</v>
      </c>
      <c r="AS1769" s="246">
        <f>IFERROR(_xll.qlIndexFixing($AT$2,AO1769,TRUE,_xll.ohTrigger(Trigger,Trigger1M)),#N/A)</f>
        <v>1.6614439485955756E-2</v>
      </c>
    </row>
    <row r="1770" spans="40:45" x14ac:dyDescent="0.2">
      <c r="AN1770" s="102" t="s">
        <v>83</v>
      </c>
      <c r="AO1770" s="101">
        <f>_xll.qlInterestRateIndexFixingDate($AT$2,AP1770,Trigger)</f>
        <v>51770</v>
      </c>
      <c r="AP1770" s="101">
        <f>_xll.qlCalendarAdvance(Calendar,AP1769,AN1770,"f",,Trigger)</f>
        <v>51770</v>
      </c>
      <c r="AQ1770" s="101">
        <f>_xll.qlInterestRateIndexMaturity($AT$2,AP1770,Trigger)</f>
        <v>51771</v>
      </c>
      <c r="AR1770" s="246">
        <f>_xll.qlIndexFixing($AT$1,AO1770,TRUE,_xll.ohTrigger(Trigger,Trigger1M))</f>
        <v>1.6708836304717423E-2</v>
      </c>
      <c r="AS1770" s="246">
        <f>IFERROR(_xll.qlIndexFixing($AT$2,AO1770,TRUE,_xll.ohTrigger(Trigger,Trigger1M)),#N/A)</f>
        <v>1.6617348791712061E-2</v>
      </c>
    </row>
    <row r="1771" spans="40:45" x14ac:dyDescent="0.2">
      <c r="AN1771" s="102" t="s">
        <v>83</v>
      </c>
      <c r="AO1771" s="101">
        <f>_xll.qlInterestRateIndexFixingDate($AT$2,AP1771,Trigger)</f>
        <v>51777</v>
      </c>
      <c r="AP1771" s="101">
        <f>_xll.qlCalendarAdvance(Calendar,AP1770,AN1771,"f",,Trigger)</f>
        <v>51777</v>
      </c>
      <c r="AQ1771" s="101">
        <f>_xll.qlInterestRateIndexMaturity($AT$2,AP1771,Trigger)</f>
        <v>51778</v>
      </c>
      <c r="AR1771" s="246">
        <f>_xll.qlIndexFixing($AT$1,AO1771,TRUE,_xll.ohTrigger(Trigger,Trigger1M))</f>
        <v>1.6711750159634775E-2</v>
      </c>
      <c r="AS1771" s="246">
        <f>IFERROR(_xll.qlIndexFixing($AT$2,AO1771,TRUE,_xll.ohTrigger(Trigger,Trigger1M)),#N/A)</f>
        <v>1.6620258628723406E-2</v>
      </c>
    </row>
    <row r="1772" spans="40:45" x14ac:dyDescent="0.2">
      <c r="AN1772" s="102" t="s">
        <v>83</v>
      </c>
      <c r="AO1772" s="101">
        <f>_xll.qlInterestRateIndexFixingDate($AT$2,AP1772,Trigger)</f>
        <v>51784</v>
      </c>
      <c r="AP1772" s="101">
        <f>_xll.qlCalendarAdvance(Calendar,AP1771,AN1772,"f",,Trigger)</f>
        <v>51784</v>
      </c>
      <c r="AQ1772" s="101">
        <f>_xll.qlInterestRateIndexMaturity($AT$2,AP1772,Trigger)</f>
        <v>51785</v>
      </c>
      <c r="AR1772" s="246">
        <f>_xll.qlIndexFixing($AT$1,AO1772,TRUE,_xll.ohTrigger(Trigger,Trigger1M))</f>
        <v>1.6714664564512205E-2</v>
      </c>
      <c r="AS1772" s="246">
        <f>IFERROR(_xll.qlIndexFixing($AT$2,AO1772,TRUE,_xll.ohTrigger(Trigger,Trigger1M)),#N/A)</f>
        <v>1.6623168996909854E-2</v>
      </c>
    </row>
    <row r="1773" spans="40:45" x14ac:dyDescent="0.2">
      <c r="AN1773" s="102" t="s">
        <v>83</v>
      </c>
      <c r="AO1773" s="101">
        <f>_xll.qlInterestRateIndexFixingDate($AT$2,AP1773,Trigger)</f>
        <v>51791</v>
      </c>
      <c r="AP1773" s="101">
        <f>_xll.qlCalendarAdvance(Calendar,AP1772,AN1773,"f",,Trigger)</f>
        <v>51791</v>
      </c>
      <c r="AQ1773" s="101">
        <f>_xll.qlInterestRateIndexMaturity($AT$2,AP1773,Trigger)</f>
        <v>51792</v>
      </c>
      <c r="AR1773" s="246">
        <f>_xll.qlIndexFixing($AT$1,AO1773,TRUE,_xll.ohTrigger(Trigger,Trigger1M))</f>
        <v>1.671757951918984E-2</v>
      </c>
      <c r="AS1773" s="246">
        <f>IFERROR(_xll.qlIndexFixing($AT$2,AO1773,TRUE,_xll.ohTrigger(Trigger,Trigger1M)),#N/A)</f>
        <v>1.6626079896351342E-2</v>
      </c>
    </row>
    <row r="1774" spans="40:45" x14ac:dyDescent="0.2">
      <c r="AN1774" s="102" t="s">
        <v>83</v>
      </c>
      <c r="AO1774" s="101">
        <f>_xll.qlInterestRateIndexFixingDate($AT$2,AP1774,Trigger)</f>
        <v>51798</v>
      </c>
      <c r="AP1774" s="101">
        <f>_xll.qlCalendarAdvance(Calendar,AP1773,AN1774,"f",,Trigger)</f>
        <v>51798</v>
      </c>
      <c r="AQ1774" s="101">
        <f>_xll.qlInterestRateIndexMaturity($AT$2,AP1774,Trigger)</f>
        <v>51799</v>
      </c>
      <c r="AR1774" s="246">
        <f>_xll.qlIndexFixing($AT$1,AO1774,TRUE,_xll.ohTrigger(Trigger,Trigger1M))</f>
        <v>1.6720495023987425E-2</v>
      </c>
      <c r="AS1774" s="246">
        <f>IFERROR(_xll.qlIndexFixing($AT$2,AO1774,TRUE,_xll.ohTrigger(Trigger,Trigger1M)),#N/A)</f>
        <v>1.6628991327047871E-2</v>
      </c>
    </row>
    <row r="1775" spans="40:45" x14ac:dyDescent="0.2">
      <c r="AN1775" s="102" t="s">
        <v>83</v>
      </c>
      <c r="AO1775" s="101">
        <f>_xll.qlInterestRateIndexFixingDate($AT$2,AP1775,Trigger)</f>
        <v>51805</v>
      </c>
      <c r="AP1775" s="101">
        <f>_xll.qlCalendarAdvance(Calendar,AP1774,AN1775,"f",,Trigger)</f>
        <v>51805</v>
      </c>
      <c r="AQ1775" s="101">
        <f>_xll.qlInterestRateIndexMaturity($AT$2,AP1775,Trigger)</f>
        <v>51806</v>
      </c>
      <c r="AR1775" s="246">
        <f>_xll.qlIndexFixing($AT$1,AO1775,TRUE,_xll.ohTrigger(Trigger,Trigger1M))</f>
        <v>1.6723411078665151E-2</v>
      </c>
      <c r="AS1775" s="246">
        <f>IFERROR(_xll.qlIndexFixing($AT$2,AO1775,TRUE,_xll.ohTrigger(Trigger,Trigger1M)),#N/A)</f>
        <v>1.6631903288999439E-2</v>
      </c>
    </row>
    <row r="1776" spans="40:45" x14ac:dyDescent="0.2">
      <c r="AN1776" s="102" t="s">
        <v>83</v>
      </c>
      <c r="AO1776" s="101">
        <f>_xll.qlInterestRateIndexFixingDate($AT$2,AP1776,Trigger)</f>
        <v>51812</v>
      </c>
      <c r="AP1776" s="101">
        <f>_xll.qlCalendarAdvance(Calendar,AP1775,AN1776,"f",,Trigger)</f>
        <v>51812</v>
      </c>
      <c r="AQ1776" s="101">
        <f>_xll.qlInterestRateIndexMaturity($AT$2,AP1776,Trigger)</f>
        <v>51813</v>
      </c>
      <c r="AR1776" s="246">
        <f>_xll.qlIndexFixing($AT$1,AO1776,TRUE,_xll.ohTrigger(Trigger,Trigger1M))</f>
        <v>1.6726327683223019E-2</v>
      </c>
      <c r="AS1776" s="246">
        <f>IFERROR(_xll.qlIndexFixing($AT$2,AO1776,TRUE,_xll.ohTrigger(Trigger,Trigger1M)),#N/A)</f>
        <v>1.6634815782206047E-2</v>
      </c>
    </row>
    <row r="1777" spans="40:45" x14ac:dyDescent="0.2">
      <c r="AN1777" s="102" t="s">
        <v>83</v>
      </c>
      <c r="AO1777" s="101">
        <f>_xll.qlInterestRateIndexFixingDate($AT$2,AP1777,Trigger)</f>
        <v>51819</v>
      </c>
      <c r="AP1777" s="101">
        <f>_xll.qlCalendarAdvance(Calendar,AP1776,AN1777,"f",,Trigger)</f>
        <v>51819</v>
      </c>
      <c r="AQ1777" s="101">
        <f>_xll.qlInterestRateIndexMaturity($AT$2,AP1777,Trigger)</f>
        <v>51820</v>
      </c>
      <c r="AR1777" s="246">
        <f>_xll.qlIndexFixing($AT$1,AO1777,TRUE,_xll.ohTrigger(Trigger,Trigger1M))</f>
        <v>1.6729244837740964E-2</v>
      </c>
      <c r="AS1777" s="246">
        <f>IFERROR(_xll.qlIndexFixing($AT$2,AO1777,TRUE,_xll.ohTrigger(Trigger,Trigger1M)),#N/A)</f>
        <v>1.6637728806587759E-2</v>
      </c>
    </row>
    <row r="1778" spans="40:45" x14ac:dyDescent="0.2">
      <c r="AN1778" s="102" t="s">
        <v>83</v>
      </c>
      <c r="AO1778" s="101">
        <f>_xll.qlInterestRateIndexFixingDate($AT$2,AP1778,Trigger)</f>
        <v>51826</v>
      </c>
      <c r="AP1778" s="101">
        <f>_xll.qlCalendarAdvance(Calendar,AP1777,AN1778,"f",,Trigger)</f>
        <v>51826</v>
      </c>
      <c r="AQ1778" s="101">
        <f>_xll.qlInterestRateIndexMaturity($AT$2,AP1778,Trigger)</f>
        <v>51827</v>
      </c>
      <c r="AR1778" s="246">
        <f>_xll.qlIndexFixing($AT$1,AO1778,TRUE,_xll.ohTrigger(Trigger,Trigger1M))</f>
        <v>1.6732162542298923E-2</v>
      </c>
      <c r="AS1778" s="246">
        <f>IFERROR(_xll.qlIndexFixing($AT$2,AO1778,TRUE,_xll.ohTrigger(Trigger,Trigger1M)),#N/A)</f>
        <v>1.6640642362224511E-2</v>
      </c>
    </row>
    <row r="1779" spans="40:45" x14ac:dyDescent="0.2">
      <c r="AN1779" s="102" t="s">
        <v>83</v>
      </c>
      <c r="AO1779" s="101">
        <f>_xll.qlInterestRateIndexFixingDate($AT$2,AP1779,Trigger)</f>
        <v>51833</v>
      </c>
      <c r="AP1779" s="101">
        <f>_xll.qlCalendarAdvance(Calendar,AP1778,AN1779,"f",,Trigger)</f>
        <v>51833</v>
      </c>
      <c r="AQ1779" s="101">
        <f>_xll.qlInterestRateIndexMaturity($AT$2,AP1779,Trigger)</f>
        <v>51834</v>
      </c>
      <c r="AR1779" s="246">
        <f>_xll.qlIndexFixing($AT$1,AO1779,TRUE,_xll.ohTrigger(Trigger,Trigger1M))</f>
        <v>1.6735080796737023E-2</v>
      </c>
      <c r="AS1779" s="246">
        <f>IFERROR(_xll.qlIndexFixing($AT$2,AO1779,TRUE,_xll.ohTrigger(Trigger,Trigger1M)),#N/A)</f>
        <v>1.6643556449116303E-2</v>
      </c>
    </row>
    <row r="1780" spans="40:45" x14ac:dyDescent="0.2">
      <c r="AN1780" s="102" t="s">
        <v>83</v>
      </c>
      <c r="AO1780" s="101">
        <f>_xll.qlInterestRateIndexFixingDate($AT$2,AP1780,Trigger)</f>
        <v>51840</v>
      </c>
      <c r="AP1780" s="101">
        <f>_xll.qlCalendarAdvance(Calendar,AP1779,AN1780,"f",,Trigger)</f>
        <v>51840</v>
      </c>
      <c r="AQ1780" s="101">
        <f>_xll.qlInterestRateIndexMaturity($AT$2,AP1780,Trigger)</f>
        <v>51841</v>
      </c>
      <c r="AR1780" s="246">
        <f>_xll.qlIndexFixing($AT$1,AO1780,TRUE,_xll.ohTrigger(Trigger,Trigger1M))</f>
        <v>1.6737999601055265E-2</v>
      </c>
      <c r="AS1780" s="246">
        <f>IFERROR(_xll.qlIndexFixing($AT$2,AO1780,TRUE,_xll.ohTrigger(Trigger,Trigger1M)),#N/A)</f>
        <v>1.6646471067263136E-2</v>
      </c>
    </row>
    <row r="1781" spans="40:45" x14ac:dyDescent="0.2">
      <c r="AN1781" s="102" t="s">
        <v>83</v>
      </c>
      <c r="AO1781" s="101">
        <f>_xll.qlInterestRateIndexFixingDate($AT$2,AP1781,Trigger)</f>
        <v>51847</v>
      </c>
      <c r="AP1781" s="101">
        <f>_xll.qlCalendarAdvance(Calendar,AP1780,AN1781,"f",,Trigger)</f>
        <v>51847</v>
      </c>
      <c r="AQ1781" s="101">
        <f>_xll.qlInterestRateIndexMaturity($AT$2,AP1781,Trigger)</f>
        <v>51848</v>
      </c>
      <c r="AR1781" s="246">
        <f>_xll.qlIndexFixing($AT$1,AO1781,TRUE,_xll.ohTrigger(Trigger,Trigger1M))</f>
        <v>1.674091895541352E-2</v>
      </c>
      <c r="AS1781" s="246">
        <f>IFERROR(_xll.qlIndexFixing($AT$2,AO1781,TRUE,_xll.ohTrigger(Trigger,Trigger1M)),#N/A)</f>
        <v>1.6649386216665008E-2</v>
      </c>
    </row>
    <row r="1782" spans="40:45" x14ac:dyDescent="0.2">
      <c r="AN1782" s="102" t="s">
        <v>83</v>
      </c>
      <c r="AO1782" s="101">
        <f>_xll.qlInterestRateIndexFixingDate($AT$2,AP1782,Trigger)</f>
        <v>51854</v>
      </c>
      <c r="AP1782" s="101">
        <f>_xll.qlCalendarAdvance(Calendar,AP1781,AN1782,"f",,Trigger)</f>
        <v>51854</v>
      </c>
      <c r="AQ1782" s="101">
        <f>_xll.qlInterestRateIndexMaturity($AT$2,AP1782,Trigger)</f>
        <v>51855</v>
      </c>
      <c r="AR1782" s="246">
        <f>_xll.qlIndexFixing($AT$1,AO1782,TRUE,_xll.ohTrigger(Trigger,Trigger1M))</f>
        <v>1.6743838859651916E-2</v>
      </c>
      <c r="AS1782" s="246">
        <f>IFERROR(_xll.qlIndexFixing($AT$2,AO1782,TRUE,_xll.ohTrigger(Trigger,Trigger1M)),#N/A)</f>
        <v>1.6652301897241983E-2</v>
      </c>
    </row>
    <row r="1783" spans="40:45" x14ac:dyDescent="0.2">
      <c r="AN1783" s="102" t="s">
        <v>83</v>
      </c>
      <c r="AO1783" s="101">
        <f>_xll.qlInterestRateIndexFixingDate($AT$2,AP1783,Trigger)</f>
        <v>51862</v>
      </c>
      <c r="AP1783" s="101">
        <f>_xll.qlCalendarAdvance(Calendar,AP1782,AN1783,"f",,Trigger)</f>
        <v>51862</v>
      </c>
      <c r="AQ1783" s="101">
        <f>_xll.qlInterestRateIndexMaturity($AT$2,AP1783,Trigger)</f>
        <v>51865</v>
      </c>
      <c r="AR1783" s="246">
        <f>_xll.qlIndexFixing($AT$1,AO1783,TRUE,_xll.ohTrigger(Trigger,Trigger1M))</f>
        <v>1.6748372962531732E-2</v>
      </c>
      <c r="AS1783" s="246">
        <f>IFERROR(_xll.qlIndexFixing($AT$2,AO1783,TRUE,_xll.ohTrigger(Trigger,Trigger1M)),#N/A)</f>
        <v>1.6656822047922404E-2</v>
      </c>
    </row>
    <row r="1784" spans="40:45" x14ac:dyDescent="0.2">
      <c r="AN1784" s="102" t="s">
        <v>83</v>
      </c>
      <c r="AO1784" s="101">
        <f>_xll.qlInterestRateIndexFixingDate($AT$2,AP1784,Trigger)</f>
        <v>51869</v>
      </c>
      <c r="AP1784" s="101">
        <f>_xll.qlCalendarAdvance(Calendar,AP1783,AN1784,"f",,Trigger)</f>
        <v>51869</v>
      </c>
      <c r="AQ1784" s="101">
        <f>_xll.qlInterestRateIndexMaturity($AT$2,AP1784,Trigger)</f>
        <v>51872</v>
      </c>
      <c r="AR1784" s="246">
        <f>_xll.qlIndexFixing($AT$1,AO1784,TRUE,_xll.ohTrigger(Trigger,Trigger1M))</f>
        <v>1.6751294395653815E-2</v>
      </c>
      <c r="AS1784" s="246">
        <f>IFERROR(_xll.qlIndexFixing($AT$2,AO1784,TRUE,_xll.ohTrigger(Trigger,Trigger1M)),#N/A)</f>
        <v>1.66597392127521E-2</v>
      </c>
    </row>
    <row r="1785" spans="40:45" x14ac:dyDescent="0.2">
      <c r="AN1785" s="102" t="s">
        <v>83</v>
      </c>
      <c r="AO1785" s="101">
        <f>_xll.qlInterestRateIndexFixingDate($AT$2,AP1785,Trigger)</f>
        <v>51876</v>
      </c>
      <c r="AP1785" s="101">
        <f>_xll.qlCalendarAdvance(Calendar,AP1784,AN1785,"f",,Trigger)</f>
        <v>51876</v>
      </c>
      <c r="AQ1785" s="101">
        <f>_xll.qlInterestRateIndexMaturity($AT$2,AP1785,Trigger)</f>
        <v>51879</v>
      </c>
      <c r="AR1785" s="246">
        <f>_xll.qlIndexFixing($AT$1,AO1785,TRUE,_xll.ohTrigger(Trigger,Trigger1M))</f>
        <v>1.6754216378735975E-2</v>
      </c>
      <c r="AS1785" s="246">
        <f>IFERROR(_xll.qlIndexFixing($AT$2,AO1785,TRUE,_xll.ohTrigger(Trigger,Trigger1M)),#N/A)</f>
        <v>1.6662656908890128E-2</v>
      </c>
    </row>
    <row r="1786" spans="40:45" x14ac:dyDescent="0.2">
      <c r="AN1786" s="102" t="s">
        <v>83</v>
      </c>
      <c r="AO1786" s="101">
        <f>_xll.qlInterestRateIndexFixingDate($AT$2,AP1786,Trigger)</f>
        <v>51883</v>
      </c>
      <c r="AP1786" s="101">
        <f>_xll.qlCalendarAdvance(Calendar,AP1785,AN1786,"f",,Trigger)</f>
        <v>51883</v>
      </c>
      <c r="AQ1786" s="101">
        <f>_xll.qlInterestRateIndexMaturity($AT$2,AP1786,Trigger)</f>
        <v>51886</v>
      </c>
      <c r="AR1786" s="246">
        <f>_xll.qlIndexFixing($AT$1,AO1786,TRUE,_xll.ohTrigger(Trigger,Trigger1M))</f>
        <v>1.675713891191144E-2</v>
      </c>
      <c r="AS1786" s="246">
        <f>IFERROR(_xll.qlIndexFixing($AT$2,AO1786,TRUE,_xll.ohTrigger(Trigger,Trigger1M)),#N/A)</f>
        <v>1.6665575136389776E-2</v>
      </c>
    </row>
    <row r="1787" spans="40:45" x14ac:dyDescent="0.2">
      <c r="AN1787" s="102" t="s">
        <v>83</v>
      </c>
      <c r="AO1787" s="101">
        <f>_xll.qlInterestRateIndexFixingDate($AT$2,AP1787,Trigger)</f>
        <v>51890</v>
      </c>
      <c r="AP1787" s="101">
        <f>_xll.qlCalendarAdvance(Calendar,AP1786,AN1787,"f",,Trigger)</f>
        <v>51890</v>
      </c>
      <c r="AQ1787" s="101">
        <f>_xll.qlInterestRateIndexMaturity($AT$2,AP1787,Trigger)</f>
        <v>51893</v>
      </c>
      <c r="AR1787" s="246">
        <f>_xll.qlIndexFixing($AT$1,AO1787,TRUE,_xll.ohTrigger(Trigger,Trigger1M))</f>
        <v>1.6760061995100273E-2</v>
      </c>
      <c r="AS1787" s="246">
        <f>IFERROR(_xll.qlIndexFixing($AT$2,AO1787,TRUE,_xll.ohTrigger(Trigger,Trigger1M)),#N/A)</f>
        <v>1.6668493895197756E-2</v>
      </c>
    </row>
    <row r="1788" spans="40:45" x14ac:dyDescent="0.2">
      <c r="AN1788" s="102" t="s">
        <v>83</v>
      </c>
      <c r="AO1788" s="101">
        <f>_xll.qlInterestRateIndexFixingDate($AT$2,AP1788,Trigger)</f>
        <v>51897</v>
      </c>
      <c r="AP1788" s="101">
        <f>_xll.qlCalendarAdvance(Calendar,AP1787,AN1788,"f",,Trigger)</f>
        <v>51897</v>
      </c>
      <c r="AQ1788" s="101">
        <f>_xll.qlInterestRateIndexMaturity($AT$2,AP1788,Trigger)</f>
        <v>51900</v>
      </c>
      <c r="AR1788" s="246">
        <f>_xll.qlIndexFixing($AT$1,AO1788,TRUE,_xll.ohTrigger(Trigger,Trigger1M))</f>
        <v>1.6762985628355764E-2</v>
      </c>
      <c r="AS1788" s="246">
        <f>IFERROR(_xll.qlIndexFixing($AT$2,AO1788,TRUE,_xll.ohTrigger(Trigger,Trigger1M)),#N/A)</f>
        <v>1.6671413185367356E-2</v>
      </c>
    </row>
    <row r="1789" spans="40:45" x14ac:dyDescent="0.2">
      <c r="AN1789" s="102" t="s">
        <v>83</v>
      </c>
      <c r="AO1789" s="101">
        <f>_xll.qlInterestRateIndexFixingDate($AT$2,AP1789,Trigger)</f>
        <v>51904</v>
      </c>
      <c r="AP1789" s="101">
        <f>_xll.qlCalendarAdvance(Calendar,AP1788,AN1789,"f",,Trigger)</f>
        <v>51904</v>
      </c>
      <c r="AQ1789" s="101">
        <f>_xll.qlInterestRateIndexMaturity($AT$2,AP1789,Trigger)</f>
        <v>51907</v>
      </c>
      <c r="AR1789" s="246">
        <f>_xll.qlIndexFixing($AT$1,AO1789,TRUE,_xll.ohTrigger(Trigger,Trigger1M))</f>
        <v>1.6765909811651269E-2</v>
      </c>
      <c r="AS1789" s="246">
        <f>IFERROR(_xll.qlIndexFixing($AT$2,AO1789,TRUE,_xll.ohTrigger(Trigger,Trigger1M)),#N/A)</f>
        <v>1.6674333006845288E-2</v>
      </c>
    </row>
    <row r="1790" spans="40:45" x14ac:dyDescent="0.2">
      <c r="AN1790" s="102" t="s">
        <v>83</v>
      </c>
      <c r="AO1790" s="101">
        <f>_xll.qlInterestRateIndexFixingDate($AT$2,AP1790,Trigger)</f>
        <v>51911</v>
      </c>
      <c r="AP1790" s="101">
        <f>_xll.qlCalendarAdvance(Calendar,AP1789,AN1790,"f",,Trigger)</f>
        <v>51911</v>
      </c>
      <c r="AQ1790" s="101">
        <f>_xll.qlInterestRateIndexMaturity($AT$2,AP1790,Trigger)</f>
        <v>51914</v>
      </c>
      <c r="AR1790" s="246">
        <f>_xll.qlIndexFixing($AT$1,AO1790,TRUE,_xll.ohTrigger(Trigger,Trigger1M))</f>
        <v>1.6768834544960143E-2</v>
      </c>
      <c r="AS1790" s="246">
        <f>IFERROR(_xll.qlIndexFixing($AT$2,AO1790,TRUE,_xll.ohTrigger(Trigger,Trigger1M)),#N/A)</f>
        <v>1.667725335968484E-2</v>
      </c>
    </row>
    <row r="1791" spans="40:45" x14ac:dyDescent="0.2">
      <c r="AN1791" s="102" t="s">
        <v>83</v>
      </c>
      <c r="AO1791" s="101">
        <f>_xll.qlInterestRateIndexFixingDate($AT$2,AP1791,Trigger)</f>
        <v>51918</v>
      </c>
      <c r="AP1791" s="101">
        <f>_xll.qlCalendarAdvance(Calendar,AP1790,AN1791,"f",,Trigger)</f>
        <v>51918</v>
      </c>
      <c r="AQ1791" s="101">
        <f>_xll.qlInterestRateIndexMaturity($AT$2,AP1791,Trigger)</f>
        <v>51921</v>
      </c>
      <c r="AR1791" s="246">
        <f>_xll.qlIndexFixing($AT$1,AO1791,TRUE,_xll.ohTrigger(Trigger,Trigger1M))</f>
        <v>1.677175982830903E-2</v>
      </c>
      <c r="AS1791" s="246">
        <f>IFERROR(_xll.qlIndexFixing($AT$2,AO1791,TRUE,_xll.ohTrigger(Trigger,Trigger1M)),#N/A)</f>
        <v>1.6680174243859369E-2</v>
      </c>
    </row>
    <row r="1792" spans="40:45" x14ac:dyDescent="0.2">
      <c r="AN1792" s="102" t="s">
        <v>83</v>
      </c>
      <c r="AO1792" s="101">
        <f>_xll.qlInterestRateIndexFixingDate($AT$2,AP1792,Trigger)</f>
        <v>51925</v>
      </c>
      <c r="AP1792" s="101">
        <f>_xll.qlCalendarAdvance(Calendar,AP1791,AN1792,"f",,Trigger)</f>
        <v>51925</v>
      </c>
      <c r="AQ1792" s="101">
        <f>_xll.qlInterestRateIndexMaturity($AT$2,AP1792,Trigger)</f>
        <v>51928</v>
      </c>
      <c r="AR1792" s="246">
        <f>_xll.qlIndexFixing($AT$1,AO1792,TRUE,_xll.ohTrigger(Trigger,Trigger1M))</f>
        <v>1.677468566169793E-2</v>
      </c>
      <c r="AS1792" s="246">
        <f>IFERROR(_xll.qlIndexFixing($AT$2,AO1792,TRUE,_xll.ohTrigger(Trigger,Trigger1M)),#N/A)</f>
        <v>1.6683095659368874E-2</v>
      </c>
    </row>
    <row r="1793" spans="40:45" x14ac:dyDescent="0.2">
      <c r="AN1793" s="102" t="s">
        <v>83</v>
      </c>
      <c r="AO1793" s="101">
        <f>_xll.qlInterestRateIndexFixingDate($AT$2,AP1793,Trigger)</f>
        <v>51932</v>
      </c>
      <c r="AP1793" s="101">
        <f>_xll.qlCalendarAdvance(Calendar,AP1792,AN1793,"f",,Trigger)</f>
        <v>51932</v>
      </c>
      <c r="AQ1793" s="101">
        <f>_xll.qlInterestRateIndexMaturity($AT$2,AP1793,Trigger)</f>
        <v>51935</v>
      </c>
      <c r="AR1793" s="246">
        <f>_xll.qlIndexFixing($AT$1,AO1793,TRUE,_xll.ohTrigger(Trigger,Trigger1M))</f>
        <v>1.6777612045153489E-2</v>
      </c>
      <c r="AS1793" s="246">
        <f>IFERROR(_xll.qlIndexFixing($AT$2,AO1793,TRUE,_xll.ohTrigger(Trigger,Trigger1M)),#N/A)</f>
        <v>1.6686017606186709E-2</v>
      </c>
    </row>
    <row r="1794" spans="40:45" x14ac:dyDescent="0.2">
      <c r="AN1794" s="102" t="s">
        <v>83</v>
      </c>
      <c r="AO1794" s="101">
        <f>_xll.qlInterestRateIndexFixingDate($AT$2,AP1794,Trigger)</f>
        <v>51939</v>
      </c>
      <c r="AP1794" s="101">
        <f>_xll.qlCalendarAdvance(Calendar,AP1793,AN1794,"f",,Trigger)</f>
        <v>51939</v>
      </c>
      <c r="AQ1794" s="101">
        <f>_xll.qlInterestRateIndexMaturity($AT$2,AP1794,Trigger)</f>
        <v>51942</v>
      </c>
      <c r="AR1794" s="246">
        <f>_xll.qlIndexFixing($AT$1,AO1794,TRUE,_xll.ohTrigger(Trigger,Trigger1M))</f>
        <v>1.6780538978622417E-2</v>
      </c>
      <c r="AS1794" s="246">
        <f>IFERROR(_xll.qlIndexFixing($AT$2,AO1794,TRUE,_xll.ohTrigger(Trigger,Trigger1M)),#N/A)</f>
        <v>1.6688940084366166E-2</v>
      </c>
    </row>
    <row r="1795" spans="40:45" x14ac:dyDescent="0.2">
      <c r="AN1795" s="102" t="s">
        <v>83</v>
      </c>
      <c r="AO1795" s="101">
        <f>_xll.qlInterestRateIndexFixingDate($AT$2,AP1795,Trigger)</f>
        <v>51946</v>
      </c>
      <c r="AP1795" s="101">
        <f>_xll.qlCalendarAdvance(Calendar,AP1794,AN1795,"f",,Trigger)</f>
        <v>51946</v>
      </c>
      <c r="AQ1795" s="101">
        <f>_xll.qlInterestRateIndexMaturity($AT$2,AP1795,Trigger)</f>
        <v>51949</v>
      </c>
      <c r="AR1795" s="246">
        <f>_xll.qlIndexFixing($AT$1,AO1795,TRUE,_xll.ohTrigger(Trigger,Trigger1M))</f>
        <v>1.6783466462158003E-2</v>
      </c>
      <c r="AS1795" s="246">
        <f>IFERROR(_xll.qlIndexFixing($AT$2,AO1795,TRUE,_xll.ohTrigger(Trigger,Trigger1M)),#N/A)</f>
        <v>1.6691863093907244E-2</v>
      </c>
    </row>
    <row r="1796" spans="40:45" x14ac:dyDescent="0.2">
      <c r="AN1796" s="102" t="s">
        <v>83</v>
      </c>
      <c r="AO1796" s="101">
        <f>_xll.qlInterestRateIndexFixingDate($AT$2,AP1796,Trigger)</f>
        <v>51953</v>
      </c>
      <c r="AP1796" s="101">
        <f>_xll.qlCalendarAdvance(Calendar,AP1795,AN1796,"f",,Trigger)</f>
        <v>51953</v>
      </c>
      <c r="AQ1796" s="101">
        <f>_xll.qlInterestRateIndexMaturity($AT$2,AP1796,Trigger)</f>
        <v>51956</v>
      </c>
      <c r="AR1796" s="246">
        <f>_xll.qlIndexFixing($AT$1,AO1796,TRUE,_xll.ohTrigger(Trigger,Trigger1M))</f>
        <v>1.6786394495706958E-2</v>
      </c>
      <c r="AS1796" s="246">
        <f>IFERROR(_xll.qlIndexFixing($AT$2,AO1796,TRUE,_xll.ohTrigger(Trigger,Trigger1M)),#N/A)</f>
        <v>1.6694786634703362E-2</v>
      </c>
    </row>
    <row r="1797" spans="40:45" x14ac:dyDescent="0.2">
      <c r="AN1797" s="102" t="s">
        <v>83</v>
      </c>
      <c r="AO1797" s="101">
        <f>_xll.qlInterestRateIndexFixingDate($AT$2,AP1797,Trigger)</f>
        <v>51964</v>
      </c>
      <c r="AP1797" s="101">
        <f>_xll.qlCalendarAdvance(Calendar,AP1796,AN1797,"f",,Trigger)</f>
        <v>51964</v>
      </c>
      <c r="AQ1797" s="101">
        <f>_xll.qlInterestRateIndexMaturity($AT$2,AP1797,Trigger)</f>
        <v>51965</v>
      </c>
      <c r="AR1797" s="246">
        <f>_xll.qlIndexFixing($AT$1,AO1797,TRUE,_xll.ohTrigger(Trigger,Trigger1M))</f>
        <v>1.6789795291192178E-2</v>
      </c>
      <c r="AS1797" s="246">
        <f>IFERROR(_xll.qlIndexFixing($AT$2,AO1797,TRUE,_xll.ohTrigger(Trigger,Trigger1M)),#N/A)</f>
        <v>1.6698189501278549E-2</v>
      </c>
    </row>
    <row r="1798" spans="40:45" x14ac:dyDescent="0.2">
      <c r="AN1798" s="102" t="s">
        <v>83</v>
      </c>
      <c r="AO1798" s="101">
        <f>_xll.qlInterestRateIndexFixingDate($AT$2,AP1798,Trigger)</f>
        <v>51971</v>
      </c>
      <c r="AP1798" s="101">
        <f>_xll.qlCalendarAdvance(Calendar,AP1797,AN1798,"f",,Trigger)</f>
        <v>51971</v>
      </c>
      <c r="AQ1798" s="101">
        <f>_xll.qlInterestRateIndexMaturity($AT$2,AP1798,Trigger)</f>
        <v>51972</v>
      </c>
      <c r="AR1798" s="246">
        <f>_xll.qlIndexFixing($AT$1,AO1798,TRUE,_xll.ohTrigger(Trigger,Trigger1M))</f>
        <v>1.6792724387277858E-2</v>
      </c>
      <c r="AS1798" s="246">
        <f>IFERROR(_xll.qlIndexFixing($AT$2,AO1798,TRUE,_xll.ohTrigger(Trigger,Trigger1M)),#N/A)</f>
        <v>1.6701114061232758E-2</v>
      </c>
    </row>
    <row r="1799" spans="40:45" x14ac:dyDescent="0.2">
      <c r="AN1799" s="102" t="s">
        <v>83</v>
      </c>
      <c r="AO1799" s="101">
        <f>_xll.qlInterestRateIndexFixingDate($AT$2,AP1799,Trigger)</f>
        <v>51978</v>
      </c>
      <c r="AP1799" s="101">
        <f>_xll.qlCalendarAdvance(Calendar,AP1798,AN1799,"f",,Trigger)</f>
        <v>51978</v>
      </c>
      <c r="AQ1799" s="101">
        <f>_xll.qlInterestRateIndexMaturity($AT$2,AP1799,Trigger)</f>
        <v>51979</v>
      </c>
      <c r="AR1799" s="246">
        <f>_xll.qlIndexFixing($AT$1,AO1799,TRUE,_xll.ohTrigger(Trigger,Trigger1M))</f>
        <v>1.6795654033403551E-2</v>
      </c>
      <c r="AS1799" s="246">
        <f>IFERROR(_xll.qlIndexFixing($AT$2,AO1799,TRUE,_xll.ohTrigger(Trigger,Trigger1M)),#N/A)</f>
        <v>1.6704039152362071E-2</v>
      </c>
    </row>
    <row r="1800" spans="40:45" x14ac:dyDescent="0.2">
      <c r="AN1800" s="102" t="s">
        <v>83</v>
      </c>
      <c r="AO1800" s="101">
        <f>_xll.qlInterestRateIndexFixingDate($AT$2,AP1800,Trigger)</f>
        <v>51985</v>
      </c>
      <c r="AP1800" s="101">
        <f>_xll.qlCalendarAdvance(Calendar,AP1799,AN1800,"f",,Trigger)</f>
        <v>51985</v>
      </c>
      <c r="AQ1800" s="101">
        <f>_xll.qlInterestRateIndexMaturity($AT$2,AP1800,Trigger)</f>
        <v>51986</v>
      </c>
      <c r="AR1800" s="246">
        <f>_xll.qlIndexFixing($AT$1,AO1800,TRUE,_xll.ohTrigger(Trigger,Trigger1M))</f>
        <v>1.6798584229409386E-2</v>
      </c>
      <c r="AS1800" s="246">
        <f>IFERROR(_xll.qlIndexFixing($AT$2,AO1800,TRUE,_xll.ohTrigger(Trigger,Trigger1M)),#N/A)</f>
        <v>1.6706964774666488E-2</v>
      </c>
    </row>
    <row r="1801" spans="40:45" x14ac:dyDescent="0.2">
      <c r="AN1801" s="102" t="s">
        <v>83</v>
      </c>
      <c r="AO1801" s="101">
        <f>_xll.qlInterestRateIndexFixingDate($AT$2,AP1801,Trigger)</f>
        <v>51992</v>
      </c>
      <c r="AP1801" s="101">
        <f>_xll.qlCalendarAdvance(Calendar,AP1800,AN1801,"f",,Trigger)</f>
        <v>51992</v>
      </c>
      <c r="AQ1801" s="101">
        <f>_xll.qlInterestRateIndexMaturity($AT$2,AP1801,Trigger)</f>
        <v>51993</v>
      </c>
      <c r="AR1801" s="246">
        <f>_xll.qlIndexFixing($AT$1,AO1801,TRUE,_xll.ohTrigger(Trigger,Trigger1M))</f>
        <v>1.6801514975375298E-2</v>
      </c>
      <c r="AS1801" s="246">
        <f>IFERROR(_xll.qlIndexFixing($AT$2,AO1801,TRUE,_xll.ohTrigger(Trigger,Trigger1M)),#N/A)</f>
        <v>1.6709890928385818E-2</v>
      </c>
    </row>
    <row r="1802" spans="40:45" x14ac:dyDescent="0.2">
      <c r="AN1802" s="102" t="s">
        <v>83</v>
      </c>
      <c r="AO1802" s="101">
        <f>_xll.qlInterestRateIndexFixingDate($AT$2,AP1802,Trigger)</f>
        <v>51999</v>
      </c>
      <c r="AP1802" s="101">
        <f>_xll.qlCalendarAdvance(Calendar,AP1801,AN1802,"f",,Trigger)</f>
        <v>51999</v>
      </c>
      <c r="AQ1802" s="101">
        <f>_xll.qlInterestRateIndexMaturity($AT$2,AP1802,Trigger)</f>
        <v>52000</v>
      </c>
      <c r="AR1802" s="246">
        <f>_xll.qlIndexFixing($AT$1,AO1802,TRUE,_xll.ohTrigger(Trigger,Trigger1M))</f>
        <v>1.6804446271221352E-2</v>
      </c>
      <c r="AS1802" s="246">
        <f>IFERROR(_xll.qlIndexFixing($AT$2,AO1802,TRUE,_xll.ohTrigger(Trigger,Trigger1M)),#N/A)</f>
        <v>1.6712817613200315E-2</v>
      </c>
    </row>
    <row r="1803" spans="40:45" x14ac:dyDescent="0.2">
      <c r="AN1803" s="102" t="s">
        <v>83</v>
      </c>
      <c r="AO1803" s="101">
        <f>_xll.qlInterestRateIndexFixingDate($AT$2,AP1803,Trigger)</f>
        <v>52006</v>
      </c>
      <c r="AP1803" s="101">
        <f>_xll.qlCalendarAdvance(Calendar,AP1802,AN1803,"f",,Trigger)</f>
        <v>52006</v>
      </c>
      <c r="AQ1803" s="101">
        <f>_xll.qlInterestRateIndexMaturity($AT$2,AP1803,Trigger)</f>
        <v>52007</v>
      </c>
      <c r="AR1803" s="246">
        <f>_xll.qlIndexFixing($AT$1,AO1803,TRUE,_xll.ohTrigger(Trigger,Trigger1M))</f>
        <v>1.6807378117107419E-2</v>
      </c>
      <c r="AS1803" s="246">
        <f>IFERROR(_xll.qlIndexFixing($AT$2,AO1803,TRUE,_xll.ohTrigger(Trigger,Trigger1M)),#N/A)</f>
        <v>1.6715744829269852E-2</v>
      </c>
    </row>
    <row r="1804" spans="40:45" x14ac:dyDescent="0.2">
      <c r="AN1804" s="102" t="s">
        <v>83</v>
      </c>
      <c r="AO1804" s="101">
        <f>_xll.qlInterestRateIndexFixingDate($AT$2,AP1804,Trigger)</f>
        <v>52013</v>
      </c>
      <c r="AP1804" s="101">
        <f>_xll.qlCalendarAdvance(Calendar,AP1803,AN1804,"f",,Trigger)</f>
        <v>52013</v>
      </c>
      <c r="AQ1804" s="101">
        <f>_xll.qlInterestRateIndexMaturity($AT$2,AP1804,Trigger)</f>
        <v>52014</v>
      </c>
      <c r="AR1804" s="246">
        <f>_xll.qlIndexFixing($AT$1,AO1804,TRUE,_xll.ohTrigger(Trigger,Trigger1M))</f>
        <v>1.6810310512793691E-2</v>
      </c>
      <c r="AS1804" s="246">
        <f>IFERROR(_xll.qlIndexFixing($AT$2,AO1804,TRUE,_xll.ohTrigger(Trigger,Trigger1M)),#N/A)</f>
        <v>1.6718672576594429E-2</v>
      </c>
    </row>
    <row r="1805" spans="40:45" x14ac:dyDescent="0.2">
      <c r="AN1805" s="102" t="s">
        <v>83</v>
      </c>
      <c r="AO1805" s="101">
        <f>_xll.qlInterestRateIndexFixingDate($AT$2,AP1805,Trigger)</f>
        <v>52020</v>
      </c>
      <c r="AP1805" s="101">
        <f>_xll.qlCalendarAdvance(Calendar,AP1804,AN1805,"f",,Trigger)</f>
        <v>52020</v>
      </c>
      <c r="AQ1805" s="101">
        <f>_xll.qlInterestRateIndexMaturity($AT$2,AP1805,Trigger)</f>
        <v>52021</v>
      </c>
      <c r="AR1805" s="246">
        <f>_xll.qlIndexFixing($AT$1,AO1805,TRUE,_xll.ohTrigger(Trigger,Trigger1M))</f>
        <v>1.6813243458519977E-2</v>
      </c>
      <c r="AS1805" s="246">
        <f>IFERROR(_xll.qlIndexFixing($AT$2,AO1805,TRUE,_xll.ohTrigger(Trigger,Trigger1M)),#N/A)</f>
        <v>1.6721600855174046E-2</v>
      </c>
    </row>
    <row r="1806" spans="40:45" x14ac:dyDescent="0.2">
      <c r="AN1806" s="102" t="s">
        <v>83</v>
      </c>
      <c r="AO1806" s="101">
        <f>_xll.qlInterestRateIndexFixingDate($AT$2,AP1806,Trigger)</f>
        <v>52027</v>
      </c>
      <c r="AP1806" s="101">
        <f>_xll.qlCalendarAdvance(Calendar,AP1805,AN1806,"f",,Trigger)</f>
        <v>52027</v>
      </c>
      <c r="AQ1806" s="101">
        <f>_xll.qlInterestRateIndexMaturity($AT$2,AP1806,Trigger)</f>
        <v>52028</v>
      </c>
      <c r="AR1806" s="246">
        <f>_xll.qlIndexFixing($AT$1,AO1806,TRUE,_xll.ohTrigger(Trigger,Trigger1M))</f>
        <v>1.6816176954206341E-2</v>
      </c>
      <c r="AS1806" s="246">
        <f>IFERROR(_xll.qlIndexFixing($AT$2,AO1806,TRUE,_xll.ohTrigger(Trigger,Trigger1M)),#N/A)</f>
        <v>1.6724529665008703E-2</v>
      </c>
    </row>
    <row r="1807" spans="40:45" x14ac:dyDescent="0.2">
      <c r="AN1807" s="102" t="s">
        <v>83</v>
      </c>
      <c r="AO1807" s="101">
        <f>_xll.qlInterestRateIndexFixingDate($AT$2,AP1807,Trigger)</f>
        <v>52034</v>
      </c>
      <c r="AP1807" s="101">
        <f>_xll.qlCalendarAdvance(Calendar,AP1806,AN1807,"f",,Trigger)</f>
        <v>52034</v>
      </c>
      <c r="AQ1807" s="101">
        <f>_xll.qlInterestRateIndexMaturity($AT$2,AP1807,Trigger)</f>
        <v>52035</v>
      </c>
      <c r="AR1807" s="246">
        <f>_xll.qlIndexFixing($AT$1,AO1807,TRUE,_xll.ohTrigger(Trigger,Trigger1M))</f>
        <v>1.6819110999772846E-2</v>
      </c>
      <c r="AS1807" s="246">
        <f>IFERROR(_xll.qlIndexFixing($AT$2,AO1807,TRUE,_xll.ohTrigger(Trigger,Trigger1M)),#N/A)</f>
        <v>1.6727459006018464E-2</v>
      </c>
    </row>
    <row r="1808" spans="40:45" x14ac:dyDescent="0.2">
      <c r="AN1808" s="102" t="s">
        <v>83</v>
      </c>
      <c r="AO1808" s="101">
        <f>_xll.qlInterestRateIndexFixingDate($AT$2,AP1808,Trigger)</f>
        <v>52041</v>
      </c>
      <c r="AP1808" s="101">
        <f>_xll.qlCalendarAdvance(Calendar,AP1807,AN1808,"f",,Trigger)</f>
        <v>52041</v>
      </c>
      <c r="AQ1808" s="101">
        <f>_xll.qlInterestRateIndexMaturity($AT$2,AP1808,Trigger)</f>
        <v>52042</v>
      </c>
      <c r="AR1808" s="246">
        <f>_xll.qlIndexFixing($AT$1,AO1808,TRUE,_xll.ohTrigger(Trigger,Trigger1M))</f>
        <v>1.6822045595379365E-2</v>
      </c>
      <c r="AS1808" s="246">
        <f>IFERROR(_xll.qlIndexFixing($AT$2,AO1808,TRUE,_xll.ohTrigger(Trigger,Trigger1M)),#N/A)</f>
        <v>1.67303888783632E-2</v>
      </c>
    </row>
    <row r="1809" spans="40:45" x14ac:dyDescent="0.2">
      <c r="AN1809" s="102" t="s">
        <v>83</v>
      </c>
      <c r="AO1809" s="101">
        <f>_xll.qlInterestRateIndexFixingDate($AT$2,AP1809,Trigger)</f>
        <v>52048</v>
      </c>
      <c r="AP1809" s="101">
        <f>_xll.qlCalendarAdvance(Calendar,AP1808,AN1809,"f",,Trigger)</f>
        <v>52048</v>
      </c>
      <c r="AQ1809" s="101">
        <f>_xll.qlInterestRateIndexMaturity($AT$2,AP1809,Trigger)</f>
        <v>52049</v>
      </c>
      <c r="AR1809" s="246">
        <f>_xll.qlIndexFixing($AT$1,AO1809,TRUE,_xll.ohTrigger(Trigger,Trigger1M))</f>
        <v>1.6824980740786089E-2</v>
      </c>
      <c r="AS1809" s="246">
        <f>IFERROR(_xll.qlIndexFixing($AT$2,AO1809,TRUE,_xll.ohTrigger(Trigger,Trigger1M)),#N/A)</f>
        <v>1.6733319281962977E-2</v>
      </c>
    </row>
    <row r="1810" spans="40:45" x14ac:dyDescent="0.2">
      <c r="AN1810" s="102" t="s">
        <v>83</v>
      </c>
      <c r="AO1810" s="101">
        <f>_xll.qlInterestRateIndexFixingDate($AT$2,AP1810,Trigger)</f>
        <v>52055</v>
      </c>
      <c r="AP1810" s="101">
        <f>_xll.qlCalendarAdvance(Calendar,AP1809,AN1810,"f",,Trigger)</f>
        <v>52055</v>
      </c>
      <c r="AQ1810" s="101">
        <f>_xll.qlInterestRateIndexMaturity($AT$2,AP1810,Trigger)</f>
        <v>52056</v>
      </c>
      <c r="AR1810" s="246">
        <f>_xll.qlIndexFixing($AT$1,AO1810,TRUE,_xll.ohTrigger(Trigger,Trigger1M))</f>
        <v>1.6827916436232826E-2</v>
      </c>
      <c r="AS1810" s="246">
        <f>IFERROR(_xll.qlIndexFixing($AT$2,AO1810,TRUE,_xll.ohTrigger(Trigger,Trigger1M)),#N/A)</f>
        <v>1.6736250216657922E-2</v>
      </c>
    </row>
    <row r="1811" spans="40:45" x14ac:dyDescent="0.2">
      <c r="AN1811" s="102" t="s">
        <v>83</v>
      </c>
      <c r="AO1811" s="101">
        <f>_xll.qlInterestRateIndexFixingDate($AT$2,AP1811,Trigger)</f>
        <v>52062</v>
      </c>
      <c r="AP1811" s="101">
        <f>_xll.qlCalendarAdvance(Calendar,AP1810,AN1811,"f",,Trigger)</f>
        <v>52062</v>
      </c>
      <c r="AQ1811" s="101">
        <f>_xll.qlInterestRateIndexMaturity($AT$2,AP1811,Trigger)</f>
        <v>52063</v>
      </c>
      <c r="AR1811" s="246">
        <f>_xll.qlIndexFixing($AT$1,AO1811,TRUE,_xll.ohTrigger(Trigger,Trigger1M))</f>
        <v>1.6830852681559705E-2</v>
      </c>
      <c r="AS1811" s="246">
        <f>IFERROR(_xll.qlIndexFixing($AT$2,AO1811,TRUE,_xll.ohTrigger(Trigger,Trigger1M)),#N/A)</f>
        <v>1.6739181682687843E-2</v>
      </c>
    </row>
    <row r="1812" spans="40:45" x14ac:dyDescent="0.2">
      <c r="AN1812" s="102" t="s">
        <v>83</v>
      </c>
      <c r="AO1812" s="101">
        <f>_xll.qlInterestRateIndexFixingDate($AT$2,AP1812,Trigger)</f>
        <v>52069</v>
      </c>
      <c r="AP1812" s="101">
        <f>_xll.qlCalendarAdvance(Calendar,AP1811,AN1812,"f",,Trigger)</f>
        <v>52069</v>
      </c>
      <c r="AQ1812" s="101">
        <f>_xll.qlInterestRateIndexMaturity($AT$2,AP1812,Trigger)</f>
        <v>52070</v>
      </c>
      <c r="AR1812" s="246">
        <f>_xll.qlIndexFixing($AT$1,AO1812,TRUE,_xll.ohTrigger(Trigger,Trigger1M))</f>
        <v>1.6833789476926597E-2</v>
      </c>
      <c r="AS1812" s="246">
        <f>IFERROR(_xll.qlIndexFixing($AT$2,AO1812,TRUE,_xll.ohTrigger(Trigger,Trigger1M)),#N/A)</f>
        <v>1.6742113679892867E-2</v>
      </c>
    </row>
    <row r="1813" spans="40:45" x14ac:dyDescent="0.2">
      <c r="AN1813" s="102" t="s">
        <v>83</v>
      </c>
      <c r="AO1813" s="101">
        <f>_xll.qlInterestRateIndexFixingDate($AT$2,AP1813,Trigger)</f>
        <v>52076</v>
      </c>
      <c r="AP1813" s="101">
        <f>_xll.qlCalendarAdvance(Calendar,AP1812,AN1813,"f",,Trigger)</f>
        <v>52076</v>
      </c>
      <c r="AQ1813" s="101">
        <f>_xll.qlInterestRateIndexMaturity($AT$2,AP1813,Trigger)</f>
        <v>52077</v>
      </c>
      <c r="AR1813" s="246">
        <f>_xll.qlIndexFixing($AT$1,AO1813,TRUE,_xll.ohTrigger(Trigger,Trigger1M))</f>
        <v>1.6836914524027691E-2</v>
      </c>
      <c r="AS1813" s="246">
        <f>IFERROR(_xll.qlIndexFixing($AT$2,AO1813,TRUE,_xll.ohTrigger(Trigger,Trigger1M)),#N/A)</f>
        <v>1.6745234096857686E-2</v>
      </c>
    </row>
    <row r="1814" spans="40:45" x14ac:dyDescent="0.2">
      <c r="AN1814" s="102" t="s">
        <v>83</v>
      </c>
      <c r="AO1814" s="101">
        <f>_xll.qlInterestRateIndexFixingDate($AT$2,AP1814,Trigger)</f>
        <v>52083</v>
      </c>
      <c r="AP1814" s="101">
        <f>_xll.qlCalendarAdvance(Calendar,AP1813,AN1814,"f",,Trigger)</f>
        <v>52083</v>
      </c>
      <c r="AQ1814" s="101">
        <f>_xll.qlInterestRateIndexMaturity($AT$2,AP1814,Trigger)</f>
        <v>52084</v>
      </c>
      <c r="AR1814" s="246">
        <f>_xll.qlIndexFixing($AT$1,AO1814,TRUE,_xll.ohTrigger(Trigger,Trigger1M))</f>
        <v>1.6840079174249567E-2</v>
      </c>
      <c r="AS1814" s="246">
        <f>IFERROR(_xll.qlIndexFixing($AT$2,AO1814,TRUE,_xll.ohTrigger(Trigger,Trigger1M)),#N/A)</f>
        <v>1.6748394174017633E-2</v>
      </c>
    </row>
    <row r="1815" spans="40:45" x14ac:dyDescent="0.2">
      <c r="AN1815" s="102" t="s">
        <v>83</v>
      </c>
      <c r="AO1815" s="101">
        <f>_xll.qlInterestRateIndexFixingDate($AT$2,AP1815,Trigger)</f>
        <v>52090</v>
      </c>
      <c r="AP1815" s="101">
        <f>_xll.qlCalendarAdvance(Calendar,AP1814,AN1815,"f",,Trigger)</f>
        <v>52090</v>
      </c>
      <c r="AQ1815" s="101">
        <f>_xll.qlInterestRateIndexMaturity($AT$2,AP1815,Trigger)</f>
        <v>52091</v>
      </c>
      <c r="AR1815" s="246">
        <f>_xll.qlIndexFixing($AT$1,AO1815,TRUE,_xll.ohTrigger(Trigger,Trigger1M))</f>
        <v>1.6843230762759731E-2</v>
      </c>
      <c r="AS1815" s="246">
        <f>IFERROR(_xll.qlIndexFixing($AT$2,AO1815,TRUE,_xll.ohTrigger(Trigger,Trigger1M)),#N/A)</f>
        <v>1.6751541199058195E-2</v>
      </c>
    </row>
    <row r="1816" spans="40:45" x14ac:dyDescent="0.2">
      <c r="AN1816" s="102" t="s">
        <v>83</v>
      </c>
      <c r="AO1816" s="101">
        <f>_xll.qlInterestRateIndexFixingDate($AT$2,AP1816,Trigger)</f>
        <v>52097</v>
      </c>
      <c r="AP1816" s="101">
        <f>_xll.qlCalendarAdvance(Calendar,AP1815,AN1816,"f",,Trigger)</f>
        <v>52097</v>
      </c>
      <c r="AQ1816" s="101">
        <f>_xll.qlInterestRateIndexMaturity($AT$2,AP1816,Trigger)</f>
        <v>52098</v>
      </c>
      <c r="AR1816" s="246">
        <f>_xll.qlIndexFixing($AT$1,AO1816,TRUE,_xll.ohTrigger(Trigger,Trigger1M))</f>
        <v>1.6846369289718055E-2</v>
      </c>
      <c r="AS1816" s="246">
        <f>IFERROR(_xll.qlIndexFixing($AT$2,AO1816,TRUE,_xll.ohTrigger(Trigger,Trigger1M)),#N/A)</f>
        <v>1.67546751718195E-2</v>
      </c>
    </row>
    <row r="1817" spans="40:45" x14ac:dyDescent="0.2">
      <c r="AN1817" s="102" t="s">
        <v>83</v>
      </c>
      <c r="AO1817" s="101">
        <f>_xll.qlInterestRateIndexFixingDate($AT$2,AP1817,Trigger)</f>
        <v>52104</v>
      </c>
      <c r="AP1817" s="101">
        <f>_xll.qlCalendarAdvance(Calendar,AP1816,AN1817,"f",,Trigger)</f>
        <v>52104</v>
      </c>
      <c r="AQ1817" s="101">
        <f>_xll.qlInterestRateIndexMaturity($AT$2,AP1817,Trigger)</f>
        <v>52105</v>
      </c>
      <c r="AR1817" s="246">
        <f>_xll.qlIndexFixing($AT$1,AO1817,TRUE,_xll.ohTrigger(Trigger,Trigger1M))</f>
        <v>1.6849494755044603E-2</v>
      </c>
      <c r="AS1817" s="246">
        <f>IFERROR(_xll.qlIndexFixing($AT$2,AO1817,TRUE,_xll.ohTrigger(Trigger,Trigger1M)),#N/A)</f>
        <v>1.6757796092541355E-2</v>
      </c>
    </row>
    <row r="1818" spans="40:45" x14ac:dyDescent="0.2">
      <c r="AN1818" s="102" t="s">
        <v>83</v>
      </c>
      <c r="AO1818" s="101">
        <f>_xll.qlInterestRateIndexFixingDate($AT$2,AP1818,Trigger)</f>
        <v>52111</v>
      </c>
      <c r="AP1818" s="101">
        <f>_xll.qlCalendarAdvance(Calendar,AP1817,AN1818,"f",,Trigger)</f>
        <v>52111</v>
      </c>
      <c r="AQ1818" s="101">
        <f>_xll.qlInterestRateIndexMaturity($AT$2,AP1818,Trigger)</f>
        <v>52112</v>
      </c>
      <c r="AR1818" s="246">
        <f>_xll.qlIndexFixing($AT$1,AO1818,TRUE,_xll.ohTrigger(Trigger,Trigger1M))</f>
        <v>1.685260715881931E-2</v>
      </c>
      <c r="AS1818" s="246">
        <f>IFERROR(_xll.qlIndexFixing($AT$2,AO1818,TRUE,_xll.ohTrigger(Trigger,Trigger1M)),#N/A)</f>
        <v>1.6760903960983953E-2</v>
      </c>
    </row>
    <row r="1819" spans="40:45" x14ac:dyDescent="0.2">
      <c r="AN1819" s="102" t="s">
        <v>83</v>
      </c>
      <c r="AO1819" s="101">
        <f>_xll.qlInterestRateIndexFixingDate($AT$2,AP1819,Trigger)</f>
        <v>52118</v>
      </c>
      <c r="AP1819" s="101">
        <f>_xll.qlCalendarAdvance(Calendar,AP1818,AN1819,"f",,Trigger)</f>
        <v>52118</v>
      </c>
      <c r="AQ1819" s="101">
        <f>_xll.qlInterestRateIndexMaturity($AT$2,AP1819,Trigger)</f>
        <v>52119</v>
      </c>
      <c r="AR1819" s="246">
        <f>_xll.qlIndexFixing($AT$1,AO1819,TRUE,_xll.ohTrigger(Trigger,Trigger1M))</f>
        <v>1.6855706500882306E-2</v>
      </c>
      <c r="AS1819" s="246">
        <f>IFERROR(_xll.qlIndexFixing($AT$2,AO1819,TRUE,_xll.ohTrigger(Trigger,Trigger1M)),#N/A)</f>
        <v>1.6763998777307165E-2</v>
      </c>
    </row>
    <row r="1820" spans="40:45" x14ac:dyDescent="0.2">
      <c r="AN1820" s="102" t="s">
        <v>83</v>
      </c>
      <c r="AO1820" s="101">
        <f>_xll.qlInterestRateIndexFixingDate($AT$2,AP1820,Trigger)</f>
        <v>52125</v>
      </c>
      <c r="AP1820" s="101">
        <f>_xll.qlCalendarAdvance(Calendar,AP1819,AN1820,"f",,Trigger)</f>
        <v>52125</v>
      </c>
      <c r="AQ1820" s="101">
        <f>_xll.qlInterestRateIndexMaturity($AT$2,AP1820,Trigger)</f>
        <v>52126</v>
      </c>
      <c r="AR1820" s="246">
        <f>_xll.qlIndexFixing($AT$1,AO1820,TRUE,_xll.ohTrigger(Trigger,Trigger1M))</f>
        <v>1.6858792781473397E-2</v>
      </c>
      <c r="AS1820" s="246">
        <f>IFERROR(_xll.qlIndexFixing($AT$2,AO1820,TRUE,_xll.ohTrigger(Trigger,Trigger1M)),#N/A)</f>
        <v>1.6767080541510992E-2</v>
      </c>
    </row>
    <row r="1821" spans="40:45" x14ac:dyDescent="0.2">
      <c r="AN1821" s="102" t="s">
        <v>83</v>
      </c>
      <c r="AO1821" s="101">
        <f>_xll.qlInterestRateIndexFixingDate($AT$2,AP1821,Trigger)</f>
        <v>52132</v>
      </c>
      <c r="AP1821" s="101">
        <f>_xll.qlCalendarAdvance(Calendar,AP1820,AN1821,"f",,Trigger)</f>
        <v>52132</v>
      </c>
      <c r="AQ1821" s="101">
        <f>_xll.qlInterestRateIndexMaturity($AT$2,AP1821,Trigger)</f>
        <v>52133</v>
      </c>
      <c r="AR1821" s="246">
        <f>_xll.qlIndexFixing($AT$1,AO1821,TRUE,_xll.ohTrigger(Trigger,Trigger1M))</f>
        <v>1.6861866000512649E-2</v>
      </c>
      <c r="AS1821" s="246">
        <f>IFERROR(_xll.qlIndexFixing($AT$2,AO1821,TRUE,_xll.ohTrigger(Trigger,Trigger1M)),#N/A)</f>
        <v>1.6770149253355626E-2</v>
      </c>
    </row>
    <row r="1822" spans="40:45" x14ac:dyDescent="0.2">
      <c r="AN1822" s="102" t="s">
        <v>83</v>
      </c>
      <c r="AO1822" s="101">
        <f>_xll.qlInterestRateIndexFixingDate($AT$2,AP1822,Trigger)</f>
        <v>52139</v>
      </c>
      <c r="AP1822" s="101">
        <f>_xll.qlCalendarAdvance(Calendar,AP1821,AN1822,"f",,Trigger)</f>
        <v>52139</v>
      </c>
      <c r="AQ1822" s="101">
        <f>_xll.qlInterestRateIndexMaturity($AT$2,AP1822,Trigger)</f>
        <v>52140</v>
      </c>
      <c r="AR1822" s="246">
        <f>_xll.qlIndexFixing($AT$1,AO1822,TRUE,_xll.ohTrigger(Trigger,Trigger1M))</f>
        <v>1.6864926157840188E-2</v>
      </c>
      <c r="AS1822" s="246">
        <f>IFERROR(_xll.qlIndexFixing($AT$2,AO1822,TRUE,_xll.ohTrigger(Trigger,Trigger1M)),#N/A)</f>
        <v>1.6773204913320683E-2</v>
      </c>
    </row>
    <row r="1823" spans="40:45" x14ac:dyDescent="0.2">
      <c r="AN1823" s="102" t="s">
        <v>83</v>
      </c>
      <c r="AO1823" s="101">
        <f>_xll.qlInterestRateIndexFixingDate($AT$2,AP1823,Trigger)</f>
        <v>52146</v>
      </c>
      <c r="AP1823" s="101">
        <f>_xll.qlCalendarAdvance(Calendar,AP1822,AN1823,"f",,Trigger)</f>
        <v>52146</v>
      </c>
      <c r="AQ1823" s="101">
        <f>_xll.qlInterestRateIndexMaturity($AT$2,AP1823,Trigger)</f>
        <v>52147</v>
      </c>
      <c r="AR1823" s="246">
        <f>_xll.qlIndexFixing($AT$1,AO1823,TRUE,_xll.ohTrigger(Trigger,Trigger1M))</f>
        <v>1.6867973253615887E-2</v>
      </c>
      <c r="AS1823" s="246">
        <f>IFERROR(_xll.qlIndexFixing($AT$2,AO1823,TRUE,_xll.ohTrigger(Trigger,Trigger1M)),#N/A)</f>
        <v>1.6776247520926546E-2</v>
      </c>
    </row>
    <row r="1824" spans="40:45" x14ac:dyDescent="0.2">
      <c r="AN1824" s="102" t="s">
        <v>83</v>
      </c>
      <c r="AO1824" s="101">
        <f>_xll.qlInterestRateIndexFixingDate($AT$2,AP1824,Trigger)</f>
        <v>52153</v>
      </c>
      <c r="AP1824" s="101">
        <f>_xll.qlCalendarAdvance(Calendar,AP1823,AN1824,"f",,Trigger)</f>
        <v>52153</v>
      </c>
      <c r="AQ1824" s="101">
        <f>_xll.qlInterestRateIndexMaturity($AT$2,AP1824,Trigger)</f>
        <v>52154</v>
      </c>
      <c r="AR1824" s="246">
        <f>_xll.qlIndexFixing($AT$1,AO1824,TRUE,_xll.ohTrigger(Trigger,Trigger1M))</f>
        <v>1.6871007287759809E-2</v>
      </c>
      <c r="AS1824" s="246">
        <f>IFERROR(_xll.qlIndexFixing($AT$2,AO1824,TRUE,_xll.ohTrigger(Trigger,Trigger1M)),#N/A)</f>
        <v>1.6779277076413024E-2</v>
      </c>
    </row>
    <row r="1825" spans="40:45" x14ac:dyDescent="0.2">
      <c r="AN1825" s="102" t="s">
        <v>83</v>
      </c>
      <c r="AO1825" s="101">
        <f>_xll.qlInterestRateIndexFixingDate($AT$2,AP1825,Trigger)</f>
        <v>52160</v>
      </c>
      <c r="AP1825" s="101">
        <f>_xll.qlCalendarAdvance(Calendar,AP1824,AN1825,"f",,Trigger)</f>
        <v>52160</v>
      </c>
      <c r="AQ1825" s="101">
        <f>_xll.qlInterestRateIndexMaturity($AT$2,AP1825,Trigger)</f>
        <v>52161</v>
      </c>
      <c r="AR1825" s="246">
        <f>_xll.qlIndexFixing($AT$1,AO1825,TRUE,_xll.ohTrigger(Trigger,Trigger1M))</f>
        <v>1.6874028260271956E-2</v>
      </c>
      <c r="AS1825" s="246">
        <f>IFERROR(_xll.qlIndexFixing($AT$2,AO1825,TRUE,_xll.ohTrigger(Trigger,Trigger1M)),#N/A)</f>
        <v>1.6782293579780116E-2</v>
      </c>
    </row>
    <row r="1826" spans="40:45" x14ac:dyDescent="0.2">
      <c r="AN1826" s="102" t="s">
        <v>83</v>
      </c>
      <c r="AO1826" s="101">
        <f>_xll.qlInterestRateIndexFixingDate($AT$2,AP1826,Trigger)</f>
        <v>52167</v>
      </c>
      <c r="AP1826" s="101">
        <f>_xll.qlCalendarAdvance(Calendar,AP1825,AN1826,"f",,Trigger)</f>
        <v>52167</v>
      </c>
      <c r="AQ1826" s="101">
        <f>_xll.qlInterestRateIndexMaturity($AT$2,AP1826,Trigger)</f>
        <v>52168</v>
      </c>
      <c r="AR1826" s="246">
        <f>_xll.qlIndexFixing($AT$1,AO1826,TRUE,_xll.ohTrigger(Trigger,Trigger1M))</f>
        <v>1.6877036171392135E-2</v>
      </c>
      <c r="AS1826" s="246">
        <f>IFERROR(_xll.qlIndexFixing($AT$2,AO1826,TRUE,_xll.ohTrigger(Trigger,Trigger1M)),#N/A)</f>
        <v>1.6785297030867952E-2</v>
      </c>
    </row>
    <row r="1827" spans="40:45" x14ac:dyDescent="0.2">
      <c r="AN1827" s="102" t="s">
        <v>83</v>
      </c>
      <c r="AO1827" s="101">
        <f>_xll.qlInterestRateIndexFixingDate($AT$2,AP1827,Trigger)</f>
        <v>52174</v>
      </c>
      <c r="AP1827" s="101">
        <f>_xll.qlCalendarAdvance(Calendar,AP1826,AN1827,"f",,Trigger)</f>
        <v>52174</v>
      </c>
      <c r="AQ1827" s="101">
        <f>_xll.qlInterestRateIndexMaturity($AT$2,AP1827,Trigger)</f>
        <v>52175</v>
      </c>
      <c r="AR1827" s="246">
        <f>_xll.qlIndexFixing($AT$1,AO1827,TRUE,_xll.ohTrigger(Trigger,Trigger1M))</f>
        <v>1.6880031020640729E-2</v>
      </c>
      <c r="AS1827" s="246">
        <f>IFERROR(_xll.qlIndexFixing($AT$2,AO1827,TRUE,_xll.ohTrigger(Trigger,Trigger1M)),#N/A)</f>
        <v>1.6788287429916338E-2</v>
      </c>
    </row>
    <row r="1828" spans="40:45" x14ac:dyDescent="0.2">
      <c r="AN1828" s="102" t="s">
        <v>83</v>
      </c>
      <c r="AO1828" s="101">
        <f>_xll.qlInterestRateIndexFixingDate($AT$2,AP1828,Trigger)</f>
        <v>52181</v>
      </c>
      <c r="AP1828" s="101">
        <f>_xll.qlCalendarAdvance(Calendar,AP1827,AN1828,"f",,Trigger)</f>
        <v>52181</v>
      </c>
      <c r="AQ1828" s="101">
        <f>_xll.qlInterestRateIndexMaturity($AT$2,AP1828,Trigger)</f>
        <v>52182</v>
      </c>
      <c r="AR1828" s="246">
        <f>_xll.qlIndexFixing($AT$1,AO1828,TRUE,_xll.ohTrigger(Trigger,Trigger1M))</f>
        <v>1.6883012808417419E-2</v>
      </c>
      <c r="AS1828" s="246">
        <f>IFERROR(_xll.qlIndexFixing($AT$2,AO1828,TRUE,_xll.ohTrigger(Trigger,Trigger1M)),#N/A)</f>
        <v>1.6791264776685466E-2</v>
      </c>
    </row>
    <row r="1829" spans="40:45" x14ac:dyDescent="0.2">
      <c r="AN1829" s="102" t="s">
        <v>83</v>
      </c>
      <c r="AO1829" s="101">
        <f>_xll.qlInterestRateIndexFixingDate($AT$2,AP1829,Trigger)</f>
        <v>52188</v>
      </c>
      <c r="AP1829" s="101">
        <f>_xll.qlCalendarAdvance(Calendar,AP1828,AN1829,"f",,Trigger)</f>
        <v>52188</v>
      </c>
      <c r="AQ1829" s="101">
        <f>_xll.qlInterestRateIndexMaturity($AT$2,AP1829,Trigger)</f>
        <v>52189</v>
      </c>
      <c r="AR1829" s="246">
        <f>_xll.qlIndexFixing($AT$1,AO1829,TRUE,_xll.ohTrigger(Trigger,Trigger1M))</f>
        <v>1.6885981534562333E-2</v>
      </c>
      <c r="AS1829" s="246">
        <f>IFERROR(_xll.qlIndexFixing($AT$2,AO1829,TRUE,_xll.ohTrigger(Trigger,Trigger1M)),#N/A)</f>
        <v>1.6794229071415145E-2</v>
      </c>
    </row>
    <row r="1830" spans="40:45" x14ac:dyDescent="0.2">
      <c r="AN1830" s="102" t="s">
        <v>83</v>
      </c>
      <c r="AO1830" s="101">
        <f>_xll.qlInterestRateIndexFixingDate($AT$2,AP1830,Trigger)</f>
        <v>52195</v>
      </c>
      <c r="AP1830" s="101">
        <f>_xll.qlCalendarAdvance(Calendar,AP1829,AN1830,"f",,Trigger)</f>
        <v>52195</v>
      </c>
      <c r="AQ1830" s="101">
        <f>_xll.qlInterestRateIndexMaturity($AT$2,AP1830,Trigger)</f>
        <v>52196</v>
      </c>
      <c r="AR1830" s="246">
        <f>_xll.qlIndexFixing($AT$1,AO1830,TRUE,_xll.ohTrigger(Trigger,Trigger1M))</f>
        <v>1.6888937199235343E-2</v>
      </c>
      <c r="AS1830" s="246">
        <f>IFERROR(_xll.qlIndexFixing($AT$2,AO1830,TRUE,_xll.ohTrigger(Trigger,Trigger1M)),#N/A)</f>
        <v>1.6797180313865567E-2</v>
      </c>
    </row>
    <row r="1831" spans="40:45" x14ac:dyDescent="0.2">
      <c r="AN1831" s="102" t="s">
        <v>83</v>
      </c>
      <c r="AO1831" s="101">
        <f>_xll.qlInterestRateIndexFixingDate($AT$2,AP1831,Trigger)</f>
        <v>52202</v>
      </c>
      <c r="AP1831" s="101">
        <f>_xll.qlCalendarAdvance(Calendar,AP1830,AN1831,"f",,Trigger)</f>
        <v>52202</v>
      </c>
      <c r="AQ1831" s="101">
        <f>_xll.qlInterestRateIndexMaturity($AT$2,AP1831,Trigger)</f>
        <v>52203</v>
      </c>
      <c r="AR1831" s="246">
        <f>_xll.qlIndexFixing($AT$1,AO1831,TRUE,_xll.ohTrigger(Trigger,Trigger1M))</f>
        <v>1.6891879802116705E-2</v>
      </c>
      <c r="AS1831" s="246">
        <f>IFERROR(_xll.qlIndexFixing($AT$2,AO1831,TRUE,_xll.ohTrigger(Trigger,Trigger1M)),#N/A)</f>
        <v>1.6800118504116668E-2</v>
      </c>
    </row>
    <row r="1832" spans="40:45" x14ac:dyDescent="0.2">
      <c r="AN1832" s="102" t="s">
        <v>83</v>
      </c>
      <c r="AO1832" s="101">
        <f>_xll.qlInterestRateIndexFixingDate($AT$2,AP1832,Trigger)</f>
        <v>52209</v>
      </c>
      <c r="AP1832" s="101">
        <f>_xll.qlCalendarAdvance(Calendar,AP1831,AN1832,"f",,Trigger)</f>
        <v>52209</v>
      </c>
      <c r="AQ1832" s="101">
        <f>_xll.qlInterestRateIndexMaturity($AT$2,AP1832,Trigger)</f>
        <v>52210</v>
      </c>
      <c r="AR1832" s="246">
        <f>_xll.qlIndexFixing($AT$1,AO1832,TRUE,_xll.ohTrigger(Trigger,Trigger1M))</f>
        <v>1.6894809343526163E-2</v>
      </c>
      <c r="AS1832" s="246">
        <f>IFERROR(_xll.qlIndexFixing($AT$2,AO1832,TRUE,_xll.ohTrigger(Trigger,Trigger1M)),#N/A)</f>
        <v>1.6803043642328319E-2</v>
      </c>
    </row>
    <row r="1833" spans="40:45" x14ac:dyDescent="0.2">
      <c r="AN1833" s="102" t="s">
        <v>83</v>
      </c>
      <c r="AO1833" s="101">
        <f>_xll.qlInterestRateIndexFixingDate($AT$2,AP1833,Trigger)</f>
        <v>52216</v>
      </c>
      <c r="AP1833" s="101">
        <f>_xll.qlCalendarAdvance(Calendar,AP1832,AN1833,"f",,Trigger)</f>
        <v>52216</v>
      </c>
      <c r="AQ1833" s="101">
        <f>_xll.qlInterestRateIndexMaturity($AT$2,AP1833,Trigger)</f>
        <v>52217</v>
      </c>
      <c r="AR1833" s="246">
        <f>_xll.qlIndexFixing($AT$1,AO1833,TRUE,_xll.ohTrigger(Trigger,Trigger1M))</f>
        <v>1.6897725823223908E-2</v>
      </c>
      <c r="AS1833" s="246">
        <f>IFERROR(_xll.qlIndexFixing($AT$2,AO1833,TRUE,_xll.ohTrigger(Trigger,Trigger1M)),#N/A)</f>
        <v>1.6805955728340649E-2</v>
      </c>
    </row>
    <row r="1834" spans="40:45" x14ac:dyDescent="0.2">
      <c r="AN1834" s="102" t="s">
        <v>83</v>
      </c>
      <c r="AO1834" s="101">
        <f>_xll.qlInterestRateIndexFixingDate($AT$2,AP1834,Trigger)</f>
        <v>52223</v>
      </c>
      <c r="AP1834" s="101">
        <f>_xll.qlCalendarAdvance(Calendar,AP1833,AN1834,"f",,Trigger)</f>
        <v>52223</v>
      </c>
      <c r="AQ1834" s="101">
        <f>_xll.qlInterestRateIndexMaturity($AT$2,AP1834,Trigger)</f>
        <v>52224</v>
      </c>
      <c r="AR1834" s="246">
        <f>_xll.qlIndexFixing($AT$1,AO1834,TRUE,_xll.ohTrigger(Trigger,Trigger1M))</f>
        <v>1.6900629241369813E-2</v>
      </c>
      <c r="AS1834" s="246">
        <f>IFERROR(_xll.qlIndexFixing($AT$2,AO1834,TRUE,_xll.ohTrigger(Trigger,Trigger1M)),#N/A)</f>
        <v>1.6808854762153658E-2</v>
      </c>
    </row>
    <row r="1835" spans="40:45" x14ac:dyDescent="0.2">
      <c r="AN1835" s="102" t="s">
        <v>83</v>
      </c>
      <c r="AO1835" s="101">
        <f>_xll.qlInterestRateIndexFixingDate($AT$2,AP1835,Trigger)</f>
        <v>52230</v>
      </c>
      <c r="AP1835" s="101">
        <f>_xll.qlCalendarAdvance(Calendar,AP1834,AN1835,"f",,Trigger)</f>
        <v>52230</v>
      </c>
      <c r="AQ1835" s="101">
        <f>_xll.qlInterestRateIndexMaturity($AT$2,AP1835,Trigger)</f>
        <v>52231</v>
      </c>
      <c r="AR1835" s="246">
        <f>_xll.qlIndexFixing($AT$1,AO1835,TRUE,_xll.ohTrigger(Trigger,Trigger1M))</f>
        <v>1.6903519597963879E-2</v>
      </c>
      <c r="AS1835" s="246">
        <f>IFERROR(_xll.qlIndexFixing($AT$2,AO1835,TRUE,_xll.ohTrigger(Trigger,Trigger1M)),#N/A)</f>
        <v>1.6811740743767345E-2</v>
      </c>
    </row>
    <row r="1836" spans="40:45" x14ac:dyDescent="0.2">
      <c r="AN1836" s="102" t="s">
        <v>83</v>
      </c>
      <c r="AO1836" s="101">
        <f>_xll.qlInterestRateIndexFixingDate($AT$2,AP1836,Trigger)</f>
        <v>52237</v>
      </c>
      <c r="AP1836" s="101">
        <f>_xll.qlCalendarAdvance(Calendar,AP1835,AN1836,"f",,Trigger)</f>
        <v>52237</v>
      </c>
      <c r="AQ1836" s="101">
        <f>_xll.qlInterestRateIndexMaturity($AT$2,AP1836,Trigger)</f>
        <v>52238</v>
      </c>
      <c r="AR1836" s="246">
        <f>_xll.qlIndexFixing($AT$1,AO1836,TRUE,_xll.ohTrigger(Trigger,Trigger1M))</f>
        <v>1.6906396892926168E-2</v>
      </c>
      <c r="AS1836" s="246">
        <f>IFERROR(_xll.qlIndexFixing($AT$2,AO1836,TRUE,_xll.ohTrigger(Trigger,Trigger1M)),#N/A)</f>
        <v>1.6814613673181711E-2</v>
      </c>
    </row>
    <row r="1837" spans="40:45" x14ac:dyDescent="0.2">
      <c r="AN1837" s="102" t="s">
        <v>83</v>
      </c>
      <c r="AO1837" s="101">
        <f>_xll.qlInterestRateIndexFixingDate($AT$2,AP1837,Trigger)</f>
        <v>52244</v>
      </c>
      <c r="AP1837" s="101">
        <f>_xll.qlCalendarAdvance(Calendar,AP1836,AN1837,"f",,Trigger)</f>
        <v>52244</v>
      </c>
      <c r="AQ1837" s="101">
        <f>_xll.qlInterestRateIndexMaturity($AT$2,AP1837,Trigger)</f>
        <v>52245</v>
      </c>
      <c r="AR1837" s="246">
        <f>_xll.qlIndexFixing($AT$1,AO1837,TRUE,_xll.ohTrigger(Trigger,Trigger1M))</f>
        <v>1.6909261126416553E-2</v>
      </c>
      <c r="AS1837" s="246">
        <f>IFERROR(_xll.qlIndexFixing($AT$2,AO1837,TRUE,_xll.ohTrigger(Trigger,Trigger1M)),#N/A)</f>
        <v>1.6817473550476691E-2</v>
      </c>
    </row>
    <row r="1838" spans="40:45" x14ac:dyDescent="0.2">
      <c r="AN1838" s="102" t="s">
        <v>83</v>
      </c>
      <c r="AO1838" s="101">
        <f>_xll.qlInterestRateIndexFixingDate($AT$2,AP1838,Trigger)</f>
        <v>52251</v>
      </c>
      <c r="AP1838" s="101">
        <f>_xll.qlCalendarAdvance(Calendar,AP1837,AN1838,"f",,Trigger)</f>
        <v>52251</v>
      </c>
      <c r="AQ1838" s="101">
        <f>_xll.qlInterestRateIndexMaturity($AT$2,AP1838,Trigger)</f>
        <v>52252</v>
      </c>
      <c r="AR1838" s="246">
        <f>_xll.qlIndexFixing($AT$1,AO1838,TRUE,_xll.ohTrigger(Trigger,Trigger1M))</f>
        <v>1.6912112298115289E-2</v>
      </c>
      <c r="AS1838" s="246">
        <f>IFERROR(_xll.qlIndexFixing($AT$2,AO1838,TRUE,_xll.ohTrigger(Trigger,Trigger1M)),#N/A)</f>
        <v>1.6820320375652287E-2</v>
      </c>
    </row>
    <row r="1839" spans="40:45" x14ac:dyDescent="0.2">
      <c r="AN1839" s="102" t="s">
        <v>83</v>
      </c>
      <c r="AO1839" s="101">
        <f>_xll.qlInterestRateIndexFixingDate($AT$2,AP1839,Trigger)</f>
        <v>52258</v>
      </c>
      <c r="AP1839" s="101">
        <f>_xll.qlCalendarAdvance(Calendar,AP1838,AN1839,"f",,Trigger)</f>
        <v>52258</v>
      </c>
      <c r="AQ1839" s="101">
        <f>_xll.qlInterestRateIndexMaturity($AT$2,AP1839,Trigger)</f>
        <v>52259</v>
      </c>
      <c r="AR1839" s="246">
        <f>_xll.qlIndexFixing($AT$1,AO1839,TRUE,_xll.ohTrigger(Trigger,Trigger1M))</f>
        <v>1.6914950408262186E-2</v>
      </c>
      <c r="AS1839" s="246">
        <f>IFERROR(_xll.qlIndexFixing($AT$2,AO1839,TRUE,_xll.ohTrigger(Trigger,Trigger1M)),#N/A)</f>
        <v>1.6823154148628561E-2</v>
      </c>
    </row>
    <row r="1840" spans="40:45" x14ac:dyDescent="0.2">
      <c r="AN1840" s="102" t="s">
        <v>83</v>
      </c>
      <c r="AO1840" s="101">
        <f>_xll.qlInterestRateIndexFixingDate($AT$2,AP1840,Trigger)</f>
        <v>52265</v>
      </c>
      <c r="AP1840" s="101">
        <f>_xll.qlCalendarAdvance(Calendar,AP1839,AN1840,"f",,Trigger)</f>
        <v>52265</v>
      </c>
      <c r="AQ1840" s="101">
        <f>_xll.qlInterestRateIndexMaturity($AT$2,AP1840,Trigger)</f>
        <v>52266</v>
      </c>
      <c r="AR1840" s="246">
        <f>_xll.qlIndexFixing($AT$1,AO1840,TRUE,_xll.ohTrigger(Trigger,Trigger1M))</f>
        <v>1.6917775456857242E-2</v>
      </c>
      <c r="AS1840" s="246">
        <f>IFERROR(_xll.qlIndexFixing($AT$2,AO1840,TRUE,_xll.ohTrigger(Trigger,Trigger1M)),#N/A)</f>
        <v>1.6825974869325577E-2</v>
      </c>
    </row>
    <row r="1841" spans="40:45" x14ac:dyDescent="0.2">
      <c r="AN1841" s="102" t="s">
        <v>83</v>
      </c>
      <c r="AO1841" s="101">
        <f>_xll.qlInterestRateIndexFixingDate($AT$2,AP1841,Trigger)</f>
        <v>52272</v>
      </c>
      <c r="AP1841" s="101">
        <f>_xll.qlCalendarAdvance(Calendar,AP1840,AN1841,"f",,Trigger)</f>
        <v>52272</v>
      </c>
      <c r="AQ1841" s="101">
        <f>_xll.qlInterestRateIndexMaturity($AT$2,AP1841,Trigger)</f>
        <v>52273</v>
      </c>
      <c r="AR1841" s="246">
        <f>_xll.qlIndexFixing($AT$1,AO1841,TRUE,_xll.ohTrigger(Trigger,Trigger1M))</f>
        <v>1.6920587443660651E-2</v>
      </c>
      <c r="AS1841" s="246">
        <f>IFERROR(_xll.qlIndexFixing($AT$2,AO1841,TRUE,_xll.ohTrigger(Trigger,Trigger1M)),#N/A)</f>
        <v>1.6828782537903209E-2</v>
      </c>
    </row>
    <row r="1842" spans="40:45" x14ac:dyDescent="0.2">
      <c r="AN1842" s="102" t="s">
        <v>83</v>
      </c>
      <c r="AO1842" s="101">
        <f>_xll.qlInterestRateIndexFixingDate($AT$2,AP1842,Trigger)</f>
        <v>52279</v>
      </c>
      <c r="AP1842" s="101">
        <f>_xll.qlCalendarAdvance(Calendar,AP1841,AN1842,"f",,Trigger)</f>
        <v>52279</v>
      </c>
      <c r="AQ1842" s="101">
        <f>_xll.qlInterestRateIndexMaturity($AT$2,AP1842,Trigger)</f>
        <v>52280</v>
      </c>
      <c r="AR1842" s="246">
        <f>_xll.qlIndexFixing($AT$1,AO1842,TRUE,_xll.ohTrigger(Trigger,Trigger1M))</f>
        <v>1.6923386369072091E-2</v>
      </c>
      <c r="AS1842" s="246">
        <f>IFERROR(_xll.qlIndexFixing($AT$2,AO1842,TRUE,_xll.ohTrigger(Trigger,Trigger1M)),#N/A)</f>
        <v>1.6831577154361455E-2</v>
      </c>
    </row>
    <row r="1843" spans="40:45" x14ac:dyDescent="0.2">
      <c r="AN1843" s="102" t="s">
        <v>83</v>
      </c>
      <c r="AO1843" s="101">
        <f>_xll.qlInterestRateIndexFixingDate($AT$2,AP1843,Trigger)</f>
        <v>52286</v>
      </c>
      <c r="AP1843" s="101">
        <f>_xll.qlCalendarAdvance(Calendar,AP1842,AN1843,"f",,Trigger)</f>
        <v>52286</v>
      </c>
      <c r="AQ1843" s="101">
        <f>_xll.qlInterestRateIndexMaturity($AT$2,AP1843,Trigger)</f>
        <v>52287</v>
      </c>
      <c r="AR1843" s="246">
        <f>_xll.qlIndexFixing($AT$1,AO1843,TRUE,_xll.ohTrigger(Trigger,Trigger1M))</f>
        <v>1.6926172232851755E-2</v>
      </c>
      <c r="AS1843" s="246">
        <f>IFERROR(_xll.qlIndexFixing($AT$2,AO1843,TRUE,_xll.ohTrigger(Trigger,Trigger1M)),#N/A)</f>
        <v>1.6834358718620379E-2</v>
      </c>
    </row>
    <row r="1844" spans="40:45" x14ac:dyDescent="0.2">
      <c r="AN1844" s="102" t="s">
        <v>83</v>
      </c>
      <c r="AO1844" s="101">
        <f>_xll.qlInterestRateIndexFixingDate($AT$2,AP1844,Trigger)</f>
        <v>52293</v>
      </c>
      <c r="AP1844" s="101">
        <f>_xll.qlCalendarAdvance(Calendar,AP1843,AN1844,"f",,Trigger)</f>
        <v>52293</v>
      </c>
      <c r="AQ1844" s="101">
        <f>_xll.qlInterestRateIndexMaturity($AT$2,AP1844,Trigger)</f>
        <v>52294</v>
      </c>
      <c r="AR1844" s="246">
        <f>_xll.qlIndexFixing($AT$1,AO1844,TRUE,_xll.ohTrigger(Trigger,Trigger1M))</f>
        <v>1.6928945034919707E-2</v>
      </c>
      <c r="AS1844" s="246">
        <f>IFERROR(_xll.qlIndexFixing($AT$2,AO1844,TRUE,_xll.ohTrigger(Trigger,Trigger1M)),#N/A)</f>
        <v>1.6837127230759918E-2</v>
      </c>
    </row>
    <row r="1845" spans="40:45" x14ac:dyDescent="0.2">
      <c r="AN1845" s="102" t="s">
        <v>83</v>
      </c>
      <c r="AO1845" s="101">
        <f>_xll.qlInterestRateIndexFixingDate($AT$2,AP1845,Trigger)</f>
        <v>52300</v>
      </c>
      <c r="AP1845" s="101">
        <f>_xll.qlCalendarAdvance(Calendar,AP1844,AN1845,"f",,Trigger)</f>
        <v>52300</v>
      </c>
      <c r="AQ1845" s="101">
        <f>_xll.qlInterestRateIndexMaturity($AT$2,AP1845,Trigger)</f>
        <v>52301</v>
      </c>
      <c r="AR1845" s="246">
        <f>_xll.qlIndexFixing($AT$1,AO1845,TRUE,_xll.ohTrigger(Trigger,Trigger1M))</f>
        <v>1.6931704775435819E-2</v>
      </c>
      <c r="AS1845" s="246">
        <f>IFERROR(_xll.qlIndexFixing($AT$2,AO1845,TRUE,_xll.ohTrigger(Trigger,Trigger1M)),#N/A)</f>
        <v>1.6839882690700136E-2</v>
      </c>
    </row>
    <row r="1846" spans="40:45" x14ac:dyDescent="0.2">
      <c r="AN1846" s="102" t="s">
        <v>83</v>
      </c>
      <c r="AO1846" s="101">
        <f>_xll.qlInterestRateIndexFixingDate($AT$2,AP1846,Trigger)</f>
        <v>52307</v>
      </c>
      <c r="AP1846" s="101">
        <f>_xll.qlCalendarAdvance(Calendar,AP1845,AN1846,"f",,Trigger)</f>
        <v>52307</v>
      </c>
      <c r="AQ1846" s="101">
        <f>_xll.qlInterestRateIndexMaturity($AT$2,AP1846,Trigger)</f>
        <v>52308</v>
      </c>
      <c r="AR1846" s="246">
        <f>_xll.qlIndexFixing($AT$1,AO1846,TRUE,_xll.ohTrigger(Trigger,Trigger1M))</f>
        <v>1.6934451454480026E-2</v>
      </c>
      <c r="AS1846" s="246">
        <f>IFERROR(_xll.qlIndexFixing($AT$2,AO1846,TRUE,_xll.ohTrigger(Trigger,Trigger1M)),#N/A)</f>
        <v>1.6842625098441033E-2</v>
      </c>
    </row>
    <row r="1847" spans="40:45" x14ac:dyDescent="0.2">
      <c r="AN1847" s="102" t="s">
        <v>83</v>
      </c>
      <c r="AO1847" s="101">
        <f>_xll.qlInterestRateIndexFixingDate($AT$2,AP1847,Trigger)</f>
        <v>52314</v>
      </c>
      <c r="AP1847" s="101">
        <f>_xll.qlCalendarAdvance(Calendar,AP1846,AN1847,"f",,Trigger)</f>
        <v>52314</v>
      </c>
      <c r="AQ1847" s="101">
        <f>_xll.qlInterestRateIndexMaturity($AT$2,AP1847,Trigger)</f>
        <v>52315</v>
      </c>
      <c r="AR1847" s="246">
        <f>_xll.qlIndexFixing($AT$1,AO1847,TRUE,_xll.ohTrigger(Trigger,Trigger1M))</f>
        <v>1.6937185071732586E-2</v>
      </c>
      <c r="AS1847" s="246">
        <f>IFERROR(_xll.qlIndexFixing($AT$2,AO1847,TRUE,_xll.ohTrigger(Trigger,Trigger1M)),#N/A)</f>
        <v>1.6845354453982608E-2</v>
      </c>
    </row>
    <row r="1848" spans="40:45" x14ac:dyDescent="0.2">
      <c r="AN1848" s="102" t="s">
        <v>83</v>
      </c>
      <c r="AO1848" s="101">
        <f>_xll.qlInterestRateIndexFixingDate($AT$2,AP1848,Trigger)</f>
        <v>52321</v>
      </c>
      <c r="AP1848" s="101">
        <f>_xll.qlCalendarAdvance(Calendar,AP1847,AN1848,"f",,Trigger)</f>
        <v>52321</v>
      </c>
      <c r="AQ1848" s="101">
        <f>_xll.qlInterestRateIndexMaturity($AT$2,AP1848,Trigger)</f>
        <v>52322</v>
      </c>
      <c r="AR1848" s="246">
        <f>_xll.qlIndexFixing($AT$1,AO1848,TRUE,_xll.ohTrigger(Trigger,Trigger1M))</f>
        <v>1.6939905627433305E-2</v>
      </c>
      <c r="AS1848" s="246">
        <f>IFERROR(_xll.qlIndexFixing($AT$2,AO1848,TRUE,_xll.ohTrigger(Trigger,Trigger1M)),#N/A)</f>
        <v>1.6848070757324862E-2</v>
      </c>
    </row>
    <row r="1849" spans="40:45" x14ac:dyDescent="0.2">
      <c r="AN1849" s="102" t="s">
        <v>83</v>
      </c>
      <c r="AO1849" s="101">
        <f>_xll.qlInterestRateIndexFixingDate($AT$2,AP1849,Trigger)</f>
        <v>52328</v>
      </c>
      <c r="AP1849" s="101">
        <f>_xll.qlCalendarAdvance(Calendar,AP1848,AN1849,"f",,Trigger)</f>
        <v>52328</v>
      </c>
      <c r="AQ1849" s="101">
        <f>_xll.qlInterestRateIndexMaturity($AT$2,AP1849,Trigger)</f>
        <v>52329</v>
      </c>
      <c r="AR1849" s="246">
        <f>_xll.qlIndexFixing($AT$1,AO1849,TRUE,_xll.ohTrigger(Trigger,Trigger1M))</f>
        <v>1.6942613121502248E-2</v>
      </c>
      <c r="AS1849" s="246">
        <f>IFERROR(_xll.qlIndexFixing($AT$2,AO1849,TRUE,_xll.ohTrigger(Trigger,Trigger1M)),#N/A)</f>
        <v>1.6850774008547731E-2</v>
      </c>
    </row>
    <row r="1850" spans="40:45" x14ac:dyDescent="0.2">
      <c r="AN1850" s="102" t="s">
        <v>83</v>
      </c>
      <c r="AO1850" s="101">
        <f>_xll.qlInterestRateIndexFixingDate($AT$2,AP1850,Trigger)</f>
        <v>52335</v>
      </c>
      <c r="AP1850" s="101">
        <f>_xll.qlCalendarAdvance(Calendar,AP1849,AN1850,"f",,Trigger)</f>
        <v>52335</v>
      </c>
      <c r="AQ1850" s="101">
        <f>_xll.qlInterestRateIndexMaturity($AT$2,AP1850,Trigger)</f>
        <v>52336</v>
      </c>
      <c r="AR1850" s="246">
        <f>_xll.qlIndexFixing($AT$1,AO1850,TRUE,_xll.ohTrigger(Trigger,Trigger1M))</f>
        <v>1.6945307554019351E-2</v>
      </c>
      <c r="AS1850" s="246">
        <f>IFERROR(_xll.qlIndexFixing($AT$2,AO1850,TRUE,_xll.ohTrigger(Trigger,Trigger1M)),#N/A)</f>
        <v>1.6853464207571278E-2</v>
      </c>
    </row>
    <row r="1851" spans="40:45" x14ac:dyDescent="0.2">
      <c r="AN1851" s="102" t="s">
        <v>83</v>
      </c>
      <c r="AO1851" s="101">
        <f>_xll.qlInterestRateIndexFixingDate($AT$2,AP1851,Trigger)</f>
        <v>52342</v>
      </c>
      <c r="AP1851" s="101">
        <f>_xll.qlCalendarAdvance(Calendar,AP1850,AN1851,"f",,Trigger)</f>
        <v>52342</v>
      </c>
      <c r="AQ1851" s="101">
        <f>_xll.qlInterestRateIndexMaturity($AT$2,AP1851,Trigger)</f>
        <v>52343</v>
      </c>
      <c r="AR1851" s="246">
        <f>_xll.qlIndexFixing($AT$1,AO1851,TRUE,_xll.ohTrigger(Trigger,Trigger1M))</f>
        <v>1.6947988924904678E-2</v>
      </c>
      <c r="AS1851" s="246">
        <f>IFERROR(_xll.qlIndexFixing($AT$2,AO1851,TRUE,_xll.ohTrigger(Trigger,Trigger1M)),#N/A)</f>
        <v>1.6856141354555376E-2</v>
      </c>
    </row>
    <row r="1852" spans="40:45" x14ac:dyDescent="0.2">
      <c r="AN1852" s="102" t="s">
        <v>83</v>
      </c>
      <c r="AO1852" s="101">
        <f>_xll.qlInterestRateIndexFixingDate($AT$2,AP1852,Trigger)</f>
        <v>52349</v>
      </c>
      <c r="AP1852" s="101">
        <f>_xll.qlCalendarAdvance(Calendar,AP1851,AN1852,"f",,Trigger)</f>
        <v>52349</v>
      </c>
      <c r="AQ1852" s="101">
        <f>_xll.qlInterestRateIndexMaturity($AT$2,AP1852,Trigger)</f>
        <v>52350</v>
      </c>
      <c r="AR1852" s="246">
        <f>_xll.qlIndexFixing($AT$1,AO1852,TRUE,_xll.ohTrigger(Trigger,Trigger1M))</f>
        <v>1.6950657234238165E-2</v>
      </c>
      <c r="AS1852" s="246">
        <f>IFERROR(_xll.qlIndexFixing($AT$2,AO1852,TRUE,_xll.ohTrigger(Trigger,Trigger1M)),#N/A)</f>
        <v>1.6858805449180281E-2</v>
      </c>
    </row>
    <row r="1853" spans="40:45" x14ac:dyDescent="0.2">
      <c r="AN1853" s="102" t="s">
        <v>83</v>
      </c>
      <c r="AO1853" s="101">
        <f>_xll.qlInterestRateIndexFixingDate($AT$2,AP1853,Trigger)</f>
        <v>52356</v>
      </c>
      <c r="AP1853" s="101">
        <f>_xll.qlCalendarAdvance(Calendar,AP1852,AN1853,"f",,Trigger)</f>
        <v>52356</v>
      </c>
      <c r="AQ1853" s="101">
        <f>_xll.qlInterestRateIndexMaturity($AT$2,AP1853,Trigger)</f>
        <v>52357</v>
      </c>
      <c r="AR1853" s="246">
        <f>_xll.qlIndexFixing($AT$1,AO1853,TRUE,_xll.ohTrigger(Trigger,Trigger1M))</f>
        <v>1.6953312481859939E-2</v>
      </c>
      <c r="AS1853" s="246">
        <f>IFERROR(_xll.qlIndexFixing($AT$2,AO1853,TRUE,_xll.ohTrigger(Trigger,Trigger1M)),#N/A)</f>
        <v>1.68614564916858E-2</v>
      </c>
    </row>
    <row r="1854" spans="40:45" x14ac:dyDescent="0.2">
      <c r="AN1854" s="102" t="s">
        <v>83</v>
      </c>
      <c r="AO1854" s="101">
        <f>_xll.qlInterestRateIndexFixingDate($AT$2,AP1854,Trigger)</f>
        <v>52363</v>
      </c>
      <c r="AP1854" s="101">
        <f>_xll.qlCalendarAdvance(Calendar,AP1853,AN1854,"f",,Trigger)</f>
        <v>52363</v>
      </c>
      <c r="AQ1854" s="101">
        <f>_xll.qlInterestRateIndexMaturity($AT$2,AP1854,Trigger)</f>
        <v>52364</v>
      </c>
      <c r="AR1854" s="246">
        <f>_xll.qlIndexFixing($AT$1,AO1854,TRUE,_xll.ohTrigger(Trigger,Trigger1M))</f>
        <v>1.6955954667929873E-2</v>
      </c>
      <c r="AS1854" s="246">
        <f>IFERROR(_xll.qlIndexFixing($AT$2,AO1854,TRUE,_xll.ohTrigger(Trigger,Trigger1M)),#N/A)</f>
        <v>1.6864094482071934E-2</v>
      </c>
    </row>
    <row r="1855" spans="40:45" x14ac:dyDescent="0.2">
      <c r="AN1855" s="102" t="s">
        <v>83</v>
      </c>
      <c r="AO1855" s="101">
        <f>_xll.qlInterestRateIndexFixingDate($AT$2,AP1855,Trigger)</f>
        <v>52370</v>
      </c>
      <c r="AP1855" s="101">
        <f>_xll.qlCalendarAdvance(Calendar,AP1854,AN1855,"f",,Trigger)</f>
        <v>52370</v>
      </c>
      <c r="AQ1855" s="101">
        <f>_xll.qlInterestRateIndexMaturity($AT$2,AP1855,Trigger)</f>
        <v>52371</v>
      </c>
      <c r="AR1855" s="246">
        <f>_xll.qlIndexFixing($AT$1,AO1855,TRUE,_xll.ohTrigger(Trigger,Trigger1M))</f>
        <v>1.6958583792447968E-2</v>
      </c>
      <c r="AS1855" s="246">
        <f>IFERROR(_xll.qlIndexFixing($AT$2,AO1855,TRUE,_xll.ohTrigger(Trigger,Trigger1M)),#N/A)</f>
        <v>1.6866719420258747E-2</v>
      </c>
    </row>
    <row r="1856" spans="40:45" x14ac:dyDescent="0.2">
      <c r="AN1856" s="102" t="s">
        <v>83</v>
      </c>
      <c r="AO1856" s="101">
        <f>_xll.qlInterestRateIndexFixingDate($AT$2,AP1856,Trigger)</f>
        <v>52377</v>
      </c>
      <c r="AP1856" s="101">
        <f>_xll.qlCalendarAdvance(Calendar,AP1855,AN1856,"f",,Trigger)</f>
        <v>52377</v>
      </c>
      <c r="AQ1856" s="101">
        <f>_xll.qlInterestRateIndexMaturity($AT$2,AP1856,Trigger)</f>
        <v>52378</v>
      </c>
      <c r="AR1856" s="246">
        <f>_xll.qlIndexFixing($AT$1,AO1856,TRUE,_xll.ohTrigger(Trigger,Trigger1M))</f>
        <v>1.696119985525435E-2</v>
      </c>
      <c r="AS1856" s="246">
        <f>IFERROR(_xll.qlIndexFixing($AT$2,AO1856,TRUE,_xll.ohTrigger(Trigger,Trigger1M)),#N/A)</f>
        <v>1.6869331306246238E-2</v>
      </c>
    </row>
    <row r="1857" spans="40:45" x14ac:dyDescent="0.2">
      <c r="AN1857" s="102" t="s">
        <v>83</v>
      </c>
      <c r="AO1857" s="101">
        <f>_xll.qlInterestRateIndexFixingDate($AT$2,AP1857,Trigger)</f>
        <v>52384</v>
      </c>
      <c r="AP1857" s="101">
        <f>_xll.qlCalendarAdvance(Calendar,AP1856,AN1857,"f",,Trigger)</f>
        <v>52384</v>
      </c>
      <c r="AQ1857" s="101">
        <f>_xll.qlInterestRateIndexMaturity($AT$2,AP1857,Trigger)</f>
        <v>52385</v>
      </c>
      <c r="AR1857" s="246">
        <f>_xll.qlIndexFixing($AT$1,AO1857,TRUE,_xll.ohTrigger(Trigger,Trigger1M))</f>
        <v>1.6963802856588828E-2</v>
      </c>
      <c r="AS1857" s="246">
        <f>IFERROR(_xll.qlIndexFixing($AT$2,AO1857,TRUE,_xll.ohTrigger(Trigger,Trigger1M)),#N/A)</f>
        <v>1.6871930140034408E-2</v>
      </c>
    </row>
    <row r="1858" spans="40:45" x14ac:dyDescent="0.2">
      <c r="AN1858" s="102" t="s">
        <v>83</v>
      </c>
      <c r="AO1858" s="101">
        <f>_xll.qlInterestRateIndexFixingDate($AT$2,AP1858,Trigger)</f>
        <v>52391</v>
      </c>
      <c r="AP1858" s="101">
        <f>_xll.qlCalendarAdvance(Calendar,AP1857,AN1858,"f",,Trigger)</f>
        <v>52391</v>
      </c>
      <c r="AQ1858" s="101">
        <f>_xll.qlInterestRateIndexMaturity($AT$2,AP1858,Trigger)</f>
        <v>52392</v>
      </c>
      <c r="AR1858" s="246">
        <f>_xll.qlIndexFixing($AT$1,AO1858,TRUE,_xll.ohTrigger(Trigger,Trigger1M))</f>
        <v>1.6966392796131657E-2</v>
      </c>
      <c r="AS1858" s="246">
        <f>IFERROR(_xll.qlIndexFixing($AT$2,AO1858,TRUE,_xll.ohTrigger(Trigger,Trigger1M)),#N/A)</f>
        <v>1.6874515921703193E-2</v>
      </c>
    </row>
    <row r="1859" spans="40:45" x14ac:dyDescent="0.2">
      <c r="AN1859" s="102" t="s">
        <v>83</v>
      </c>
      <c r="AO1859" s="101">
        <f>_xll.qlInterestRateIndexFixingDate($AT$2,AP1859,Trigger)</f>
        <v>52398</v>
      </c>
      <c r="AP1859" s="101">
        <f>_xll.qlCalendarAdvance(Calendar,AP1858,AN1859,"f",,Trigger)</f>
        <v>52398</v>
      </c>
      <c r="AQ1859" s="101">
        <f>_xll.qlInterestRateIndexMaturity($AT$2,AP1859,Trigger)</f>
        <v>52399</v>
      </c>
      <c r="AR1859" s="246">
        <f>_xll.qlIndexFixing($AT$1,AO1859,TRUE,_xll.ohTrigger(Trigger,Trigger1M))</f>
        <v>1.6968969674122647E-2</v>
      </c>
      <c r="AS1859" s="246">
        <f>IFERROR(_xll.qlIndexFixing($AT$2,AO1859,TRUE,_xll.ohTrigger(Trigger,Trigger1M)),#N/A)</f>
        <v>1.687708865109272E-2</v>
      </c>
    </row>
    <row r="1860" spans="40:45" x14ac:dyDescent="0.2">
      <c r="AN1860" s="102" t="s">
        <v>83</v>
      </c>
      <c r="AO1860" s="101">
        <f>_xll.qlInterestRateIndexFixingDate($AT$2,AP1860,Trigger)</f>
        <v>52405</v>
      </c>
      <c r="AP1860" s="101">
        <f>_xll.qlCalendarAdvance(Calendar,AP1859,AN1860,"f",,Trigger)</f>
        <v>52405</v>
      </c>
      <c r="AQ1860" s="101">
        <f>_xll.qlInterestRateIndexMaturity($AT$2,AP1860,Trigger)</f>
        <v>52406</v>
      </c>
      <c r="AR1860" s="246">
        <f>_xll.qlIndexFixing($AT$1,AO1860,TRUE,_xll.ohTrigger(Trigger,Trigger1M))</f>
        <v>1.6971533490641733E-2</v>
      </c>
      <c r="AS1860" s="246">
        <f>IFERROR(_xll.qlIndexFixing($AT$2,AO1860,TRUE,_xll.ohTrigger(Trigger,Trigger1M)),#N/A)</f>
        <v>1.6879648328442798E-2</v>
      </c>
    </row>
    <row r="1861" spans="40:45" x14ac:dyDescent="0.2">
      <c r="AN1861" s="102" t="s">
        <v>83</v>
      </c>
      <c r="AO1861" s="101">
        <f>_xll.qlInterestRateIndexFixingDate($AT$2,AP1861,Trigger)</f>
        <v>52412</v>
      </c>
      <c r="AP1861" s="101">
        <f>_xll.qlCalendarAdvance(Calendar,AP1860,AN1861,"f",,Trigger)</f>
        <v>52412</v>
      </c>
      <c r="AQ1861" s="101">
        <f>_xll.qlInterestRateIndexMaturity($AT$2,AP1861,Trigger)</f>
        <v>52413</v>
      </c>
      <c r="AR1861" s="246">
        <f>_xll.qlIndexFixing($AT$1,AO1861,TRUE,_xll.ohTrigger(Trigger,Trigger1M))</f>
        <v>1.6974084245449106E-2</v>
      </c>
      <c r="AS1861" s="246">
        <f>IFERROR(_xll.qlIndexFixing($AT$2,AO1861,TRUE,_xll.ohTrigger(Trigger,Trigger1M)),#N/A)</f>
        <v>1.6882194953593554E-2</v>
      </c>
    </row>
    <row r="1862" spans="40:45" x14ac:dyDescent="0.2">
      <c r="AN1862" s="102" t="s">
        <v>83</v>
      </c>
      <c r="AO1862" s="101">
        <f>_xll.qlInterestRateIndexFixingDate($AT$2,AP1862,Trigger)</f>
        <v>52419</v>
      </c>
      <c r="AP1862" s="101">
        <f>_xll.qlCalendarAdvance(Calendar,AP1861,AN1862,"f",,Trigger)</f>
        <v>52419</v>
      </c>
      <c r="AQ1862" s="101">
        <f>_xll.qlInterestRateIndexMaturity($AT$2,AP1862,Trigger)</f>
        <v>52420</v>
      </c>
      <c r="AR1862" s="246">
        <f>_xll.qlIndexFixing($AT$1,AO1862,TRUE,_xll.ohTrigger(Trigger,Trigger1M))</f>
        <v>1.6976621938624703E-2</v>
      </c>
      <c r="AS1862" s="246">
        <f>IFERROR(_xll.qlIndexFixing($AT$2,AO1862,TRUE,_xll.ohTrigger(Trigger,Trigger1M)),#N/A)</f>
        <v>1.6884728526385118E-2</v>
      </c>
    </row>
    <row r="1863" spans="40:45" x14ac:dyDescent="0.2">
      <c r="AN1863" s="102" t="s">
        <v>83</v>
      </c>
      <c r="AO1863" s="101">
        <f>_xll.qlInterestRateIndexFixingDate($AT$2,AP1863,Trigger)</f>
        <v>52426</v>
      </c>
      <c r="AP1863" s="101">
        <f>_xll.qlCalendarAdvance(Calendar,AP1862,AN1863,"f",,Trigger)</f>
        <v>52426</v>
      </c>
      <c r="AQ1863" s="101">
        <f>_xll.qlInterestRateIndexMaturity($AT$2,AP1863,Trigger)</f>
        <v>52427</v>
      </c>
      <c r="AR1863" s="246">
        <f>_xll.qlIndexFixing($AT$1,AO1863,TRUE,_xll.ohTrigger(Trigger,Trigger1M))</f>
        <v>1.6979146570168524E-2</v>
      </c>
      <c r="AS1863" s="246">
        <f>IFERROR(_xll.qlIndexFixing($AT$2,AO1863,TRUE,_xll.ohTrigger(Trigger,Trigger1M)),#N/A)</f>
        <v>1.6887249047137232E-2</v>
      </c>
    </row>
    <row r="1864" spans="40:45" x14ac:dyDescent="0.2">
      <c r="AN1864" s="102" t="s">
        <v>83</v>
      </c>
      <c r="AO1864" s="101">
        <f>_xll.qlInterestRateIndexFixingDate($AT$2,AP1864,Trigger)</f>
        <v>52433</v>
      </c>
      <c r="AP1864" s="101">
        <f>_xll.qlCalendarAdvance(Calendar,AP1863,AN1864,"f",,Trigger)</f>
        <v>52433</v>
      </c>
      <c r="AQ1864" s="101">
        <f>_xll.qlInterestRateIndexMaturity($AT$2,AP1864,Trigger)</f>
        <v>52434</v>
      </c>
      <c r="AR1864" s="246">
        <f>_xll.qlIndexFixing($AT$1,AO1864,TRUE,_xll.ohTrigger(Trigger,Trigger1M))</f>
        <v>1.6981658140240441E-2</v>
      </c>
      <c r="AS1864" s="246">
        <f>IFERROR(_xll.qlIndexFixing($AT$2,AO1864,TRUE,_xll.ohTrigger(Trigger,Trigger1M)),#N/A)</f>
        <v>1.688975651576996E-2</v>
      </c>
    </row>
    <row r="1865" spans="40:45" x14ac:dyDescent="0.2">
      <c r="AN1865" s="102" t="s">
        <v>83</v>
      </c>
      <c r="AO1865" s="101">
        <f>_xll.qlInterestRateIndexFixingDate($AT$2,AP1865,Trigger)</f>
        <v>52440</v>
      </c>
      <c r="AP1865" s="101">
        <f>_xll.qlCalendarAdvance(Calendar,AP1864,AN1865,"f",,Trigger)</f>
        <v>52440</v>
      </c>
      <c r="AQ1865" s="101">
        <f>_xll.qlInterestRateIndexMaturity($AT$2,AP1865,Trigger)</f>
        <v>52441</v>
      </c>
      <c r="AR1865" s="246">
        <f>_xll.qlIndexFixing($AT$1,AO1865,TRUE,_xll.ohTrigger(Trigger,Trigger1M))</f>
        <v>1.6988628906604575E-2</v>
      </c>
      <c r="AS1865" s="246">
        <f>IFERROR(_xll.qlIndexFixing($AT$2,AO1865,TRUE,_xll.ohTrigger(Trigger,Trigger1M)),#N/A)</f>
        <v>1.689671682745697E-2</v>
      </c>
    </row>
    <row r="1866" spans="40:45" x14ac:dyDescent="0.2">
      <c r="AN1866" s="102" t="s">
        <v>83</v>
      </c>
      <c r="AO1866" s="101">
        <f>_xll.qlInterestRateIndexFixingDate($AT$2,AP1866,Trigger)</f>
        <v>52447</v>
      </c>
      <c r="AP1866" s="101">
        <f>_xll.qlCalendarAdvance(Calendar,AP1865,AN1866,"f",,Trigger)</f>
        <v>52447</v>
      </c>
      <c r="AQ1866" s="101">
        <f>_xll.qlInterestRateIndexMaturity($AT$2,AP1866,Trigger)</f>
        <v>52448</v>
      </c>
      <c r="AR1866" s="246">
        <f>_xll.qlIndexFixing($AT$1,AO1866,TRUE,_xll.ohTrigger(Trigger,Trigger1M))</f>
        <v>1.6997760744690282E-2</v>
      </c>
      <c r="AS1866" s="246">
        <f>IFERROR(_xll.qlIndexFixing($AT$2,AO1866,TRUE,_xll.ohTrigger(Trigger,Trigger1M)),#N/A)</f>
        <v>1.6905835146436843E-2</v>
      </c>
    </row>
    <row r="1867" spans="40:45" x14ac:dyDescent="0.2">
      <c r="AN1867" s="102" t="s">
        <v>83</v>
      </c>
      <c r="AO1867" s="101">
        <f>_xll.qlInterestRateIndexFixingDate($AT$2,AP1867,Trigger)</f>
        <v>52454</v>
      </c>
      <c r="AP1867" s="101">
        <f>_xll.qlCalendarAdvance(Calendar,AP1866,AN1867,"f",,Trigger)</f>
        <v>52454</v>
      </c>
      <c r="AQ1867" s="101">
        <f>_xll.qlInterestRateIndexMaturity($AT$2,AP1867,Trigger)</f>
        <v>52455</v>
      </c>
      <c r="AR1867" s="246">
        <f>_xll.qlIndexFixing($AT$1,AO1867,TRUE,_xll.ohTrigger(Trigger,Trigger1M))</f>
        <v>1.7006500966916249E-2</v>
      </c>
      <c r="AS1867" s="246">
        <f>IFERROR(_xll.qlIndexFixing($AT$2,AO1867,TRUE,_xll.ohTrigger(Trigger,Trigger1M)),#N/A)</f>
        <v>1.6914562421419532E-2</v>
      </c>
    </row>
    <row r="1868" spans="40:45" x14ac:dyDescent="0.2">
      <c r="AN1868" s="102" t="s">
        <v>83</v>
      </c>
      <c r="AO1868" s="101">
        <f>_xll.qlInterestRateIndexFixingDate($AT$2,AP1868,Trigger)</f>
        <v>52461</v>
      </c>
      <c r="AP1868" s="101">
        <f>_xll.qlCalendarAdvance(Calendar,AP1867,AN1868,"f",,Trigger)</f>
        <v>52461</v>
      </c>
      <c r="AQ1868" s="101">
        <f>_xll.qlInterestRateIndexMaturity($AT$2,AP1868,Trigger)</f>
        <v>52462</v>
      </c>
      <c r="AR1868" s="246">
        <f>_xll.qlIndexFixing($AT$1,AO1868,TRUE,_xll.ohTrigger(Trigger,Trigger1M))</f>
        <v>1.7014849573122603E-2</v>
      </c>
      <c r="AS1868" s="246">
        <f>IFERROR(_xll.qlIndexFixing($AT$2,AO1868,TRUE,_xll.ohTrigger(Trigger,Trigger1M)),#N/A)</f>
        <v>1.6922898652085294E-2</v>
      </c>
    </row>
    <row r="1869" spans="40:45" x14ac:dyDescent="0.2">
      <c r="AN1869" s="102" t="s">
        <v>83</v>
      </c>
      <c r="AO1869" s="101">
        <f>_xll.qlInterestRateIndexFixingDate($AT$2,AP1869,Trigger)</f>
        <v>52468</v>
      </c>
      <c r="AP1869" s="101">
        <f>_xll.qlCalendarAdvance(Calendar,AP1868,AN1869,"f",,Trigger)</f>
        <v>52468</v>
      </c>
      <c r="AQ1869" s="101">
        <f>_xll.qlInterestRateIndexMaturity($AT$2,AP1869,Trigger)</f>
        <v>52469</v>
      </c>
      <c r="AR1869" s="246">
        <f>_xll.qlIndexFixing($AT$1,AO1869,TRUE,_xll.ohTrigger(Trigger,Trigger1M))</f>
        <v>1.7022806563309345E-2</v>
      </c>
      <c r="AS1869" s="246">
        <f>IFERROR(_xll.qlIndexFixing($AT$2,AO1869,TRUE,_xll.ohTrigger(Trigger,Trigger1M)),#N/A)</f>
        <v>1.6930843838514065E-2</v>
      </c>
    </row>
    <row r="1870" spans="40:45" x14ac:dyDescent="0.2">
      <c r="AN1870" s="102" t="s">
        <v>83</v>
      </c>
      <c r="AO1870" s="101">
        <f>_xll.qlInterestRateIndexFixingDate($AT$2,AP1870,Trigger)</f>
        <v>52475</v>
      </c>
      <c r="AP1870" s="101">
        <f>_xll.qlCalendarAdvance(Calendar,AP1869,AN1870,"f",,Trigger)</f>
        <v>52475</v>
      </c>
      <c r="AQ1870" s="101">
        <f>_xll.qlInterestRateIndexMaturity($AT$2,AP1870,Trigger)</f>
        <v>52476</v>
      </c>
      <c r="AR1870" s="246">
        <f>_xll.qlIndexFixing($AT$1,AO1870,TRUE,_xll.ohTrigger(Trigger,Trigger1M))</f>
        <v>1.703037193755641E-2</v>
      </c>
      <c r="AS1870" s="246">
        <f>IFERROR(_xll.qlIndexFixing($AT$2,AO1870,TRUE,_xll.ohTrigger(Trigger,Trigger1M)),#N/A)</f>
        <v>1.6938397980705844E-2</v>
      </c>
    </row>
    <row r="1871" spans="40:45" x14ac:dyDescent="0.2">
      <c r="AN1871" s="102" t="s">
        <v>83</v>
      </c>
      <c r="AO1871" s="101">
        <f>_xll.qlInterestRateIndexFixingDate($AT$2,AP1871,Trigger)</f>
        <v>52482</v>
      </c>
      <c r="AP1871" s="101">
        <f>_xll.qlCalendarAdvance(Calendar,AP1870,AN1871,"f",,Trigger)</f>
        <v>52482</v>
      </c>
      <c r="AQ1871" s="101">
        <f>_xll.qlInterestRateIndexMaturity($AT$2,AP1871,Trigger)</f>
        <v>52483</v>
      </c>
      <c r="AR1871" s="246">
        <f>_xll.qlIndexFixing($AT$1,AO1871,TRUE,_xll.ohTrigger(Trigger,Trigger1M))</f>
        <v>1.7037545695703926E-2</v>
      </c>
      <c r="AS1871" s="246">
        <f>IFERROR(_xll.qlIndexFixing($AT$2,AO1871,TRUE,_xll.ohTrigger(Trigger,Trigger1M)),#N/A)</f>
        <v>1.6945561078500759E-2</v>
      </c>
    </row>
    <row r="1872" spans="40:45" x14ac:dyDescent="0.2">
      <c r="AN1872" s="102" t="s">
        <v>83</v>
      </c>
      <c r="AO1872" s="101">
        <f>_xll.qlInterestRateIndexFixingDate($AT$2,AP1872,Trigger)</f>
        <v>52489</v>
      </c>
      <c r="AP1872" s="101">
        <f>_xll.qlCalendarAdvance(Calendar,AP1871,AN1872,"f",,Trigger)</f>
        <v>52489</v>
      </c>
      <c r="AQ1872" s="101">
        <f>_xll.qlInterestRateIndexMaturity($AT$2,AP1872,Trigger)</f>
        <v>52490</v>
      </c>
      <c r="AR1872" s="246">
        <f>_xll.qlIndexFixing($AT$1,AO1872,TRUE,_xll.ohTrigger(Trigger,Trigger1M))</f>
        <v>1.7044327837911766E-2</v>
      </c>
      <c r="AS1872" s="246">
        <f>IFERROR(_xll.qlIndexFixing($AT$2,AO1872,TRUE,_xll.ohTrigger(Trigger,Trigger1M)),#N/A)</f>
        <v>1.6952333132138619E-2</v>
      </c>
    </row>
    <row r="1873" spans="40:45" x14ac:dyDescent="0.2">
      <c r="AN1873" s="102" t="s">
        <v>83</v>
      </c>
      <c r="AO1873" s="101">
        <f>_xll.qlInterestRateIndexFixingDate($AT$2,AP1873,Trigger)</f>
        <v>52496</v>
      </c>
      <c r="AP1873" s="101">
        <f>_xll.qlCalendarAdvance(Calendar,AP1872,AN1873,"f",,Trigger)</f>
        <v>52496</v>
      </c>
      <c r="AQ1873" s="101">
        <f>_xll.qlInterestRateIndexMaturity($AT$2,AP1873,Trigger)</f>
        <v>52497</v>
      </c>
      <c r="AR1873" s="246">
        <f>_xll.qlIndexFixing($AT$1,AO1873,TRUE,_xll.ohTrigger(Trigger,Trigger1M))</f>
        <v>1.7050718364020057E-2</v>
      </c>
      <c r="AS1873" s="246">
        <f>IFERROR(_xll.qlIndexFixing($AT$2,AO1873,TRUE,_xll.ohTrigger(Trigger,Trigger1M)),#N/A)</f>
        <v>1.6958714141459552E-2</v>
      </c>
    </row>
    <row r="1874" spans="40:45" x14ac:dyDescent="0.2">
      <c r="AN1874" s="102" t="s">
        <v>83</v>
      </c>
      <c r="AO1874" s="101">
        <f>_xll.qlInterestRateIndexFixingDate($AT$2,AP1874,Trigger)</f>
        <v>52503</v>
      </c>
      <c r="AP1874" s="101">
        <f>_xll.qlCalendarAdvance(Calendar,AP1873,AN1874,"f",,Trigger)</f>
        <v>52503</v>
      </c>
      <c r="AQ1874" s="101">
        <f>_xll.qlInterestRateIndexMaturity($AT$2,AP1874,Trigger)</f>
        <v>52504</v>
      </c>
      <c r="AR1874" s="246">
        <f>_xll.qlIndexFixing($AT$1,AO1874,TRUE,_xll.ohTrigger(Trigger,Trigger1M))</f>
        <v>1.7056717273948863E-2</v>
      </c>
      <c r="AS1874" s="246">
        <f>IFERROR(_xll.qlIndexFixing($AT$2,AO1874,TRUE,_xll.ohTrigger(Trigger,Trigger1M)),#N/A)</f>
        <v>1.6964704106383621E-2</v>
      </c>
    </row>
    <row r="1875" spans="40:45" x14ac:dyDescent="0.2">
      <c r="AN1875" s="102" t="s">
        <v>83</v>
      </c>
      <c r="AO1875" s="101">
        <f>_xll.qlInterestRateIndexFixingDate($AT$2,AP1875,Trigger)</f>
        <v>52510</v>
      </c>
      <c r="AP1875" s="101">
        <f>_xll.qlCalendarAdvance(Calendar,AP1874,AN1875,"f",,Trigger)</f>
        <v>52510</v>
      </c>
      <c r="AQ1875" s="101">
        <f>_xll.qlInterestRateIndexMaturity($AT$2,AP1875,Trigger)</f>
        <v>52511</v>
      </c>
      <c r="AR1875" s="246">
        <f>_xll.qlIndexFixing($AT$1,AO1875,TRUE,_xll.ohTrigger(Trigger,Trigger1M))</f>
        <v>1.7062324567858056E-2</v>
      </c>
      <c r="AS1875" s="246">
        <f>IFERROR(_xll.qlIndexFixing($AT$2,AO1875,TRUE,_xll.ohTrigger(Trigger,Trigger1M)),#N/A)</f>
        <v>1.6970303026990763E-2</v>
      </c>
    </row>
    <row r="1876" spans="40:45" x14ac:dyDescent="0.2">
      <c r="AN1876" s="102" t="s">
        <v>83</v>
      </c>
      <c r="AO1876" s="101">
        <f>_xll.qlInterestRateIndexFixingDate($AT$2,AP1876,Trigger)</f>
        <v>52517</v>
      </c>
      <c r="AP1876" s="101">
        <f>_xll.qlCalendarAdvance(Calendar,AP1875,AN1876,"f",,Trigger)</f>
        <v>52517</v>
      </c>
      <c r="AQ1876" s="101">
        <f>_xll.qlInterestRateIndexMaturity($AT$2,AP1876,Trigger)</f>
        <v>52518</v>
      </c>
      <c r="AR1876" s="246">
        <f>_xll.qlIndexFixing($AT$1,AO1876,TRUE,_xll.ohTrigger(Trigger,Trigger1M))</f>
        <v>1.7067540245587765E-2</v>
      </c>
      <c r="AS1876" s="246">
        <f>IFERROR(_xll.qlIndexFixing($AT$2,AO1876,TRUE,_xll.ohTrigger(Trigger,Trigger1M)),#N/A)</f>
        <v>1.6975510903121105E-2</v>
      </c>
    </row>
    <row r="1877" spans="40:45" x14ac:dyDescent="0.2">
      <c r="AN1877" s="102" t="s">
        <v>83</v>
      </c>
      <c r="AO1877" s="101">
        <f>_xll.qlInterestRateIndexFixingDate($AT$2,AP1877,Trigger)</f>
        <v>52524</v>
      </c>
      <c r="AP1877" s="101">
        <f>_xll.qlCalendarAdvance(Calendar,AP1876,AN1877,"f",,Trigger)</f>
        <v>52524</v>
      </c>
      <c r="AQ1877" s="101">
        <f>_xll.qlInterestRateIndexMaturity($AT$2,AP1877,Trigger)</f>
        <v>52525</v>
      </c>
      <c r="AR1877" s="246">
        <f>_xll.qlIndexFixing($AT$1,AO1877,TRUE,_xll.ohTrigger(Trigger,Trigger1M))</f>
        <v>1.7072364307217924E-2</v>
      </c>
      <c r="AS1877" s="246">
        <f>IFERROR(_xll.qlIndexFixing($AT$2,AO1877,TRUE,_xll.ohTrigger(Trigger,Trigger1M)),#N/A)</f>
        <v>1.6980327734774647E-2</v>
      </c>
    </row>
    <row r="1878" spans="40:45" x14ac:dyDescent="0.2">
      <c r="AN1878" s="102" t="s">
        <v>83</v>
      </c>
      <c r="AO1878" s="101">
        <f>_xll.qlInterestRateIndexFixingDate($AT$2,AP1878,Trigger)</f>
        <v>52531</v>
      </c>
      <c r="AP1878" s="101">
        <f>_xll.qlCalendarAdvance(Calendar,AP1877,AN1878,"f",,Trigger)</f>
        <v>52531</v>
      </c>
      <c r="AQ1878" s="101">
        <f>_xll.qlInterestRateIndexMaturity($AT$2,AP1878,Trigger)</f>
        <v>52532</v>
      </c>
      <c r="AR1878" s="246">
        <f>_xll.qlIndexFixing($AT$1,AO1878,TRUE,_xll.ohTrigger(Trigger,Trigger1M))</f>
        <v>1.7076796752588663E-2</v>
      </c>
      <c r="AS1878" s="246">
        <f>IFERROR(_xll.qlIndexFixing($AT$2,AO1878,TRUE,_xll.ohTrigger(Trigger,Trigger1M)),#N/A)</f>
        <v>1.6984753522191198E-2</v>
      </c>
    </row>
    <row r="1879" spans="40:45" x14ac:dyDescent="0.2">
      <c r="AN1879" s="102" t="s">
        <v>83</v>
      </c>
      <c r="AO1879" s="101">
        <f>_xll.qlInterestRateIndexFixingDate($AT$2,AP1879,Trigger)</f>
        <v>52538</v>
      </c>
      <c r="AP1879" s="101">
        <f>_xll.qlCalendarAdvance(Calendar,AP1878,AN1879,"f",,Trigger)</f>
        <v>52538</v>
      </c>
      <c r="AQ1879" s="101">
        <f>_xll.qlInterestRateIndexMaturity($AT$2,AP1879,Trigger)</f>
        <v>52539</v>
      </c>
      <c r="AR1879" s="246">
        <f>_xll.qlIndexFixing($AT$1,AO1879,TRUE,_xll.ohTrigger(Trigger,Trigger1M))</f>
        <v>1.7080837581859853E-2</v>
      </c>
      <c r="AS1879" s="246">
        <f>IFERROR(_xll.qlIndexFixing($AT$2,AO1879,TRUE,_xll.ohTrigger(Trigger,Trigger1M)),#N/A)</f>
        <v>1.698878826513095E-2</v>
      </c>
    </row>
    <row r="1880" spans="40:45" x14ac:dyDescent="0.2">
      <c r="AN1880" s="102" t="s">
        <v>83</v>
      </c>
      <c r="AO1880" s="101">
        <f>_xll.qlInterestRateIndexFixingDate($AT$2,AP1880,Trigger)</f>
        <v>52545</v>
      </c>
      <c r="AP1880" s="101">
        <f>_xll.qlCalendarAdvance(Calendar,AP1879,AN1880,"f",,Trigger)</f>
        <v>52545</v>
      </c>
      <c r="AQ1880" s="101">
        <f>_xll.qlInterestRateIndexMaturity($AT$2,AP1880,Trigger)</f>
        <v>52546</v>
      </c>
      <c r="AR1880" s="246">
        <f>_xll.qlIndexFixing($AT$1,AO1880,TRUE,_xll.ohTrigger(Trigger,Trigger1M))</f>
        <v>1.7084486794951559E-2</v>
      </c>
      <c r="AS1880" s="246">
        <f>IFERROR(_xll.qlIndexFixing($AT$2,AO1880,TRUE,_xll.ohTrigger(Trigger,Trigger1M)),#N/A)</f>
        <v>1.6992431963593901E-2</v>
      </c>
    </row>
    <row r="1881" spans="40:45" x14ac:dyDescent="0.2">
      <c r="AN1881" s="102" t="s">
        <v>83</v>
      </c>
      <c r="AO1881" s="101">
        <f>_xll.qlInterestRateIndexFixingDate($AT$2,AP1881,Trigger)</f>
        <v>52552</v>
      </c>
      <c r="AP1881" s="101">
        <f>_xll.qlCalendarAdvance(Calendar,AP1880,AN1881,"f",,Trigger)</f>
        <v>52552</v>
      </c>
      <c r="AQ1881" s="101">
        <f>_xll.qlInterestRateIndexMaturity($AT$2,AP1881,Trigger)</f>
        <v>52553</v>
      </c>
      <c r="AR1881" s="246">
        <f>_xll.qlIndexFixing($AT$1,AO1881,TRUE,_xll.ohTrigger(Trigger,Trigger1M))</f>
        <v>1.7087744391783843E-2</v>
      </c>
      <c r="AS1881" s="246">
        <f>IFERROR(_xll.qlIndexFixing($AT$2,AO1881,TRUE,_xll.ohTrigger(Trigger,Trigger1M)),#N/A)</f>
        <v>1.6995684617580054E-2</v>
      </c>
    </row>
    <row r="1882" spans="40:45" x14ac:dyDescent="0.2">
      <c r="AN1882" s="102" t="s">
        <v>83</v>
      </c>
      <c r="AO1882" s="101">
        <f>_xll.qlInterestRateIndexFixingDate($AT$2,AP1882,Trigger)</f>
        <v>52559</v>
      </c>
      <c r="AP1882" s="101">
        <f>_xll.qlCalendarAdvance(Calendar,AP1881,AN1882,"f",,Trigger)</f>
        <v>52559</v>
      </c>
      <c r="AQ1882" s="101">
        <f>_xll.qlInterestRateIndexMaturity($AT$2,AP1882,Trigger)</f>
        <v>52560</v>
      </c>
      <c r="AR1882" s="246">
        <f>_xll.qlIndexFixing($AT$1,AO1882,TRUE,_xll.ohTrigger(Trigger,Trigger1M))</f>
        <v>1.7090610372436643E-2</v>
      </c>
      <c r="AS1882" s="246">
        <f>IFERROR(_xll.qlIndexFixing($AT$2,AO1882,TRUE,_xll.ohTrigger(Trigger,Trigger1M)),#N/A)</f>
        <v>1.6998546227169342E-2</v>
      </c>
    </row>
    <row r="1883" spans="40:45" x14ac:dyDescent="0.2">
      <c r="AN1883" s="102" t="s">
        <v>83</v>
      </c>
      <c r="AO1883" s="101">
        <f>_xll.qlInterestRateIndexFixingDate($AT$2,AP1883,Trigger)</f>
        <v>52566</v>
      </c>
      <c r="AP1883" s="101">
        <f>_xll.qlCalendarAdvance(Calendar,AP1882,AN1883,"f",,Trigger)</f>
        <v>52566</v>
      </c>
      <c r="AQ1883" s="101">
        <f>_xll.qlInterestRateIndexMaturity($AT$2,AP1883,Trigger)</f>
        <v>52567</v>
      </c>
      <c r="AR1883" s="246">
        <f>_xll.qlIndexFixing($AT$1,AO1883,TRUE,_xll.ohTrigger(Trigger,Trigger1M))</f>
        <v>1.7093084736830022E-2</v>
      </c>
      <c r="AS1883" s="246">
        <f>IFERROR(_xll.qlIndexFixing($AT$2,AO1883,TRUE,_xll.ohTrigger(Trigger,Trigger1M)),#N/A)</f>
        <v>1.7001016792281831E-2</v>
      </c>
    </row>
    <row r="1884" spans="40:45" x14ac:dyDescent="0.2">
      <c r="AN1884" s="102" t="s">
        <v>83</v>
      </c>
      <c r="AO1884" s="101">
        <f>_xll.qlInterestRateIndexFixingDate($AT$2,AP1884,Trigger)</f>
        <v>52573</v>
      </c>
      <c r="AP1884" s="101">
        <f>_xll.qlCalendarAdvance(Calendar,AP1883,AN1884,"f",,Trigger)</f>
        <v>52573</v>
      </c>
      <c r="AQ1884" s="101">
        <f>_xll.qlInterestRateIndexMaturity($AT$2,AP1884,Trigger)</f>
        <v>52574</v>
      </c>
      <c r="AR1884" s="246">
        <f>_xll.qlIndexFixing($AT$1,AO1884,TRUE,_xll.ohTrigger(Trigger,Trigger1M))</f>
        <v>1.7095167485043916E-2</v>
      </c>
      <c r="AS1884" s="246">
        <f>IFERROR(_xll.qlIndexFixing($AT$2,AO1884,TRUE,_xll.ohTrigger(Trigger,Trigger1M)),#N/A)</f>
        <v>1.7003096312837584E-2</v>
      </c>
    </row>
    <row r="1885" spans="40:45" x14ac:dyDescent="0.2">
      <c r="AN1885" s="102" t="s">
        <v>83</v>
      </c>
      <c r="AO1885" s="101">
        <f>_xll.qlInterestRateIndexFixingDate($AT$2,AP1885,Trigger)</f>
        <v>52580</v>
      </c>
      <c r="AP1885" s="101">
        <f>_xll.qlCalendarAdvance(Calendar,AP1884,AN1885,"f",,Trigger)</f>
        <v>52580</v>
      </c>
      <c r="AQ1885" s="101">
        <f>_xll.qlInterestRateIndexMaturity($AT$2,AP1885,Trigger)</f>
        <v>52581</v>
      </c>
      <c r="AR1885" s="246">
        <f>_xll.qlIndexFixing($AT$1,AO1885,TRUE,_xll.ohTrigger(Trigger,Trigger1M))</f>
        <v>1.7096858616998389E-2</v>
      </c>
      <c r="AS1885" s="246">
        <f>IFERROR(_xll.qlIndexFixing($AT$2,AO1885,TRUE,_xll.ohTrigger(Trigger,Trigger1M)),#N/A)</f>
        <v>1.7004784788916538E-2</v>
      </c>
    </row>
    <row r="1886" spans="40:45" x14ac:dyDescent="0.2">
      <c r="AN1886" s="102" t="s">
        <v>83</v>
      </c>
      <c r="AO1886" s="101">
        <f>_xll.qlInterestRateIndexFixingDate($AT$2,AP1886,Trigger)</f>
        <v>52587</v>
      </c>
      <c r="AP1886" s="101">
        <f>_xll.qlCalendarAdvance(Calendar,AP1885,AN1886,"f",,Trigger)</f>
        <v>52587</v>
      </c>
      <c r="AQ1886" s="101">
        <f>_xll.qlInterestRateIndexMaturity($AT$2,AP1886,Trigger)</f>
        <v>52588</v>
      </c>
      <c r="AR1886" s="246">
        <f>_xll.qlIndexFixing($AT$1,AO1886,TRUE,_xll.ohTrigger(Trigger,Trigger1M))</f>
        <v>1.7098158132693442E-2</v>
      </c>
      <c r="AS1886" s="246">
        <f>IFERROR(_xll.qlIndexFixing($AT$2,AO1886,TRUE,_xll.ohTrigger(Trigger,Trigger1M)),#N/A)</f>
        <v>1.7006082220518692E-2</v>
      </c>
    </row>
    <row r="1887" spans="40:45" x14ac:dyDescent="0.2">
      <c r="AN1887" s="102" t="s">
        <v>83</v>
      </c>
      <c r="AO1887" s="101">
        <f>_xll.qlInterestRateIndexFixingDate($AT$2,AP1887,Trigger)</f>
        <v>52594</v>
      </c>
      <c r="AP1887" s="101">
        <f>_xll.qlCalendarAdvance(Calendar,AP1886,AN1887,"f",,Trigger)</f>
        <v>52594</v>
      </c>
      <c r="AQ1887" s="101">
        <f>_xll.qlInterestRateIndexMaturity($AT$2,AP1887,Trigger)</f>
        <v>52595</v>
      </c>
      <c r="AR1887" s="246">
        <f>_xll.qlIndexFixing($AT$1,AO1887,TRUE,_xll.ohTrigger(Trigger,Trigger1M))</f>
        <v>1.7099066032049137E-2</v>
      </c>
      <c r="AS1887" s="246">
        <f>IFERROR(_xll.qlIndexFixing($AT$2,AO1887,TRUE,_xll.ohTrigger(Trigger,Trigger1M)),#N/A)</f>
        <v>1.7006988607564111E-2</v>
      </c>
    </row>
    <row r="1888" spans="40:45" x14ac:dyDescent="0.2">
      <c r="AN1888" s="102" t="s">
        <v>83</v>
      </c>
      <c r="AO1888" s="101">
        <f>_xll.qlInterestRateIndexFixingDate($AT$2,AP1888,Trigger)</f>
        <v>52601</v>
      </c>
      <c r="AP1888" s="101">
        <f>_xll.qlCalendarAdvance(Calendar,AP1887,AN1888,"f",,Trigger)</f>
        <v>52601</v>
      </c>
      <c r="AQ1888" s="101">
        <f>_xll.qlInterestRateIndexMaturity($AT$2,AP1888,Trigger)</f>
        <v>52602</v>
      </c>
      <c r="AR1888" s="246">
        <f>_xll.qlIndexFixing($AT$1,AO1888,TRUE,_xll.ohTrigger(Trigger,Trigger1M))</f>
        <v>1.7099582315305284E-2</v>
      </c>
      <c r="AS1888" s="246">
        <f>IFERROR(_xll.qlIndexFixing($AT$2,AO1888,TRUE,_xll.ohTrigger(Trigger,Trigger1M)),#N/A)</f>
        <v>1.700750395013273E-2</v>
      </c>
    </row>
    <row r="1889" spans="40:45" x14ac:dyDescent="0.2">
      <c r="AN1889" s="102" t="s">
        <v>83</v>
      </c>
      <c r="AO1889" s="101">
        <f>_xll.qlInterestRateIndexFixingDate($AT$2,AP1889,Trigger)</f>
        <v>52608</v>
      </c>
      <c r="AP1889" s="101">
        <f>_xll.qlCalendarAdvance(Calendar,AP1888,AN1889,"f",,Trigger)</f>
        <v>52608</v>
      </c>
      <c r="AQ1889" s="101">
        <f>_xll.qlInterestRateIndexMaturity($AT$2,AP1889,Trigger)</f>
        <v>52609</v>
      </c>
      <c r="AR1889" s="246">
        <f>_xll.qlIndexFixing($AT$1,AO1889,TRUE,_xll.ohTrigger(Trigger,Trigger1M))</f>
        <v>1.7099706982222074E-2</v>
      </c>
      <c r="AS1889" s="246">
        <f>IFERROR(_xll.qlIndexFixing($AT$2,AO1889,TRUE,_xll.ohTrigger(Trigger,Trigger1M)),#N/A)</f>
        <v>1.7007628248144613E-2</v>
      </c>
    </row>
    <row r="1890" spans="40:45" x14ac:dyDescent="0.2">
      <c r="AN1890" s="102" t="s">
        <v>83</v>
      </c>
      <c r="AO1890" s="101">
        <f>_xll.qlInterestRateIndexFixingDate($AT$2,AP1890,Trigger)</f>
        <v>52615</v>
      </c>
      <c r="AP1890" s="101">
        <f>_xll.qlCalendarAdvance(Calendar,AP1889,AN1890,"f",,Trigger)</f>
        <v>52615</v>
      </c>
      <c r="AQ1890" s="101">
        <f>_xll.qlInterestRateIndexMaturity($AT$2,AP1890,Trigger)</f>
        <v>52616</v>
      </c>
      <c r="AR1890" s="246">
        <f>_xll.qlIndexFixing($AT$1,AO1890,TRUE,_xll.ohTrigger(Trigger,Trigger1M))</f>
        <v>1.7099440032879443E-2</v>
      </c>
      <c r="AS1890" s="246">
        <f>IFERROR(_xll.qlIndexFixing($AT$2,AO1890,TRUE,_xll.ohTrigger(Trigger,Trigger1M)),#N/A)</f>
        <v>1.7007361501679696E-2</v>
      </c>
    </row>
    <row r="1891" spans="40:45" x14ac:dyDescent="0.2">
      <c r="AN1891" s="102" t="s">
        <v>83</v>
      </c>
      <c r="AO1891" s="101">
        <f>_xll.qlInterestRateIndexFixingDate($AT$2,AP1891,Trigger)</f>
        <v>52622</v>
      </c>
      <c r="AP1891" s="101">
        <f>_xll.qlCalendarAdvance(Calendar,AP1890,AN1891,"f",,Trigger)</f>
        <v>52622</v>
      </c>
      <c r="AQ1891" s="101">
        <f>_xll.qlInterestRateIndexMaturity($AT$2,AP1891,Trigger)</f>
        <v>52623</v>
      </c>
      <c r="AR1891" s="246">
        <f>_xll.qlIndexFixing($AT$1,AO1891,TRUE,_xll.ohTrigger(Trigger,Trigger1M))</f>
        <v>1.7098781467357327E-2</v>
      </c>
      <c r="AS1891" s="246">
        <f>IFERROR(_xll.qlIndexFixing($AT$2,AO1891,TRUE,_xll.ohTrigger(Trigger,Trigger1M)),#N/A)</f>
        <v>1.7006703710817916E-2</v>
      </c>
    </row>
    <row r="1892" spans="40:45" x14ac:dyDescent="0.2">
      <c r="AN1892" s="102" t="s">
        <v>83</v>
      </c>
      <c r="AO1892" s="101">
        <f>_xll.qlInterestRateIndexFixingDate($AT$2,AP1892,Trigger)</f>
        <v>52629</v>
      </c>
      <c r="AP1892" s="101">
        <f>_xll.qlCalendarAdvance(Calendar,AP1891,AN1892,"f",,Trigger)</f>
        <v>52629</v>
      </c>
      <c r="AQ1892" s="101">
        <f>_xll.qlInterestRateIndexMaturity($AT$2,AP1892,Trigger)</f>
        <v>52630</v>
      </c>
      <c r="AR1892" s="246">
        <f>_xll.qlIndexFixing($AT$1,AO1892,TRUE,_xll.ohTrigger(Trigger,Trigger1M))</f>
        <v>1.709773128557579E-2</v>
      </c>
      <c r="AS1892" s="246">
        <f>IFERROR(_xll.qlIndexFixing($AT$2,AO1892,TRUE,_xll.ohTrigger(Trigger,Trigger1M)),#N/A)</f>
        <v>1.7005654875319465E-2</v>
      </c>
    </row>
    <row r="1893" spans="40:45" x14ac:dyDescent="0.2">
      <c r="AN1893" s="102" t="s">
        <v>83</v>
      </c>
      <c r="AO1893" s="101">
        <f>_xll.qlInterestRateIndexFixingDate($AT$2,AP1893,Trigger)</f>
        <v>52636</v>
      </c>
      <c r="AP1893" s="101">
        <f>_xll.qlCalendarAdvance(Calendar,AP1892,AN1893,"f",,Trigger)</f>
        <v>52636</v>
      </c>
      <c r="AQ1893" s="101">
        <f>_xll.qlInterestRateIndexMaturity($AT$2,AP1893,Trigger)</f>
        <v>52637</v>
      </c>
      <c r="AR1893" s="246">
        <f>_xll.qlIndexFixing($AT$1,AO1893,TRUE,_xll.ohTrigger(Trigger,Trigger1M))</f>
        <v>1.7096289487534833E-2</v>
      </c>
      <c r="AS1893" s="246">
        <f>IFERROR(_xll.qlIndexFixing($AT$2,AO1893,TRUE,_xll.ohTrigger(Trigger,Trigger1M)),#N/A)</f>
        <v>1.7004214995424149E-2</v>
      </c>
    </row>
    <row r="1894" spans="40:45" x14ac:dyDescent="0.2">
      <c r="AN1894" s="102" t="s">
        <v>83</v>
      </c>
      <c r="AO1894" s="101">
        <f>_xll.qlInterestRateIndexFixingDate($AT$2,AP1894,Trigger)</f>
        <v>52643</v>
      </c>
      <c r="AP1894" s="101">
        <f>_xll.qlCalendarAdvance(Calendar,AP1893,AN1894,"f",,Trigger)</f>
        <v>52643</v>
      </c>
      <c r="AQ1894" s="101">
        <f>_xll.qlInterestRateIndexMaturity($AT$2,AP1894,Trigger)</f>
        <v>52644</v>
      </c>
      <c r="AR1894" s="246">
        <f>_xll.qlIndexFixing($AT$1,AO1894,TRUE,_xll.ohTrigger(Trigger,Trigger1M))</f>
        <v>1.7094456073154518E-2</v>
      </c>
      <c r="AS1894" s="246">
        <f>IFERROR(_xll.qlIndexFixing($AT$2,AO1894,TRUE,_xll.ohTrigger(Trigger,Trigger1M)),#N/A)</f>
        <v>1.7002384070972099E-2</v>
      </c>
    </row>
    <row r="1895" spans="40:45" x14ac:dyDescent="0.2">
      <c r="AN1895" s="102" t="s">
        <v>83</v>
      </c>
      <c r="AO1895" s="101">
        <f>_xll.qlInterestRateIndexFixingDate($AT$2,AP1895,Trigger)</f>
        <v>52650</v>
      </c>
      <c r="AP1895" s="101">
        <f>_xll.qlCalendarAdvance(Calendar,AP1894,AN1895,"f",,Trigger)</f>
        <v>52650</v>
      </c>
      <c r="AQ1895" s="101">
        <f>_xll.qlInterestRateIndexMaturity($AT$2,AP1895,Trigger)</f>
        <v>52651</v>
      </c>
      <c r="AR1895" s="246">
        <f>_xll.qlIndexFixing($AT$1,AO1895,TRUE,_xll.ohTrigger(Trigger,Trigger1M))</f>
        <v>1.7092231042674655E-2</v>
      </c>
      <c r="AS1895" s="246">
        <f>IFERROR(_xll.qlIndexFixing($AT$2,AO1895,TRUE,_xll.ohTrigger(Trigger,Trigger1M)),#N/A)</f>
        <v>1.7000162102043248E-2</v>
      </c>
    </row>
    <row r="1896" spans="40:45" x14ac:dyDescent="0.2">
      <c r="AN1896" s="102" t="s">
        <v>83</v>
      </c>
      <c r="AO1896" s="101">
        <f>_xll.qlInterestRateIndexFixingDate($AT$2,AP1896,Trigger)</f>
        <v>52657</v>
      </c>
      <c r="AP1896" s="101">
        <f>_xll.qlCalendarAdvance(Calendar,AP1895,AN1896,"f",,Trigger)</f>
        <v>52657</v>
      </c>
      <c r="AQ1896" s="101">
        <f>_xll.qlInterestRateIndexMaturity($AT$2,AP1896,Trigger)</f>
        <v>52658</v>
      </c>
      <c r="AR1896" s="246">
        <f>_xll.qlIndexFixing($AT$1,AO1896,TRUE,_xll.ohTrigger(Trigger,Trigger1M))</f>
        <v>1.7089614395855435E-2</v>
      </c>
      <c r="AS1896" s="246">
        <f>IFERROR(_xll.qlIndexFixing($AT$2,AO1896,TRUE,_xll.ohTrigger(Trigger,Trigger1M)),#N/A)</f>
        <v>1.6997549088557662E-2</v>
      </c>
    </row>
    <row r="1897" spans="40:45" x14ac:dyDescent="0.2">
      <c r="AN1897" s="102" t="s">
        <v>83</v>
      </c>
      <c r="AO1897" s="101">
        <f>_xll.qlInterestRateIndexFixingDate($AT$2,AP1897,Trigger)</f>
        <v>52664</v>
      </c>
      <c r="AP1897" s="101">
        <f>_xll.qlCalendarAdvance(Calendar,AP1896,AN1897,"f",,Trigger)</f>
        <v>52664</v>
      </c>
      <c r="AQ1897" s="101">
        <f>_xll.qlInterestRateIndexMaturity($AT$2,AP1897,Trigger)</f>
        <v>52665</v>
      </c>
      <c r="AR1897" s="246">
        <f>_xll.qlIndexFixing($AT$1,AO1897,TRUE,_xll.ohTrigger(Trigger,Trigger1M))</f>
        <v>1.7086606132936666E-2</v>
      </c>
      <c r="AS1897" s="246">
        <f>IFERROR(_xll.qlIndexFixing($AT$2,AO1897,TRUE,_xll.ohTrigger(Trigger,Trigger1M)),#N/A)</f>
        <v>1.6994545030675212E-2</v>
      </c>
    </row>
    <row r="1898" spans="40:45" x14ac:dyDescent="0.2">
      <c r="AN1898" s="102" t="s">
        <v>83</v>
      </c>
      <c r="AO1898" s="101">
        <f>_xll.qlInterestRateIndexFixingDate($AT$2,AP1898,Trigger)</f>
        <v>52671</v>
      </c>
      <c r="AP1898" s="101">
        <f>_xll.qlCalendarAdvance(Calendar,AP1897,AN1898,"f",,Trigger)</f>
        <v>52671</v>
      </c>
      <c r="AQ1898" s="101">
        <f>_xll.qlInterestRateIndexMaturity($AT$2,AP1898,Trigger)</f>
        <v>52672</v>
      </c>
      <c r="AR1898" s="246">
        <f>_xll.qlIndexFixing($AT$1,AO1898,TRUE,_xll.ohTrigger(Trigger,Trigger1M))</f>
        <v>1.708320625367854E-2</v>
      </c>
      <c r="AS1898" s="246">
        <f>IFERROR(_xll.qlIndexFixing($AT$2,AO1898,TRUE,_xll.ohTrigger(Trigger,Trigger1M)),#N/A)</f>
        <v>1.6991149928315963E-2</v>
      </c>
    </row>
    <row r="1899" spans="40:45" x14ac:dyDescent="0.2">
      <c r="AN1899" s="102" t="s">
        <v>83</v>
      </c>
      <c r="AO1899" s="101">
        <f>_xll.qlInterestRateIndexFixingDate($AT$2,AP1899,Trigger)</f>
        <v>52678</v>
      </c>
      <c r="AP1899" s="101">
        <f>_xll.qlCalendarAdvance(Calendar,AP1898,AN1899,"f",,Trigger)</f>
        <v>52678</v>
      </c>
      <c r="AQ1899" s="101">
        <f>_xll.qlInterestRateIndexMaturity($AT$2,AP1899,Trigger)</f>
        <v>52679</v>
      </c>
      <c r="AR1899" s="246">
        <f>_xll.qlIndexFixing($AT$1,AO1899,TRUE,_xll.ohTrigger(Trigger,Trigger1M))</f>
        <v>1.7079414758320866E-2</v>
      </c>
      <c r="AS1899" s="246">
        <f>IFERROR(_xll.qlIndexFixing($AT$2,AO1899,TRUE,_xll.ohTrigger(Trigger,Trigger1M)),#N/A)</f>
        <v>1.698736378155985E-2</v>
      </c>
    </row>
    <row r="1900" spans="40:45" x14ac:dyDescent="0.2">
      <c r="AN1900" s="102" t="s">
        <v>83</v>
      </c>
      <c r="AO1900" s="101">
        <f>_xll.qlInterestRateIndexFixingDate($AT$2,AP1900,Trigger)</f>
        <v>52685</v>
      </c>
      <c r="AP1900" s="101">
        <f>_xll.qlCalendarAdvance(Calendar,AP1899,AN1900,"f",,Trigger)</f>
        <v>52685</v>
      </c>
      <c r="AQ1900" s="101">
        <f>_xll.qlInterestRateIndexMaturity($AT$2,AP1900,Trigger)</f>
        <v>52686</v>
      </c>
      <c r="AR1900" s="246">
        <f>_xll.qlIndexFixing($AT$1,AO1900,TRUE,_xll.ohTrigger(Trigger,Trigger1M))</f>
        <v>1.7075231646783706E-2</v>
      </c>
      <c r="AS1900" s="246">
        <f>IFERROR(_xll.qlIndexFixing($AT$2,AO1900,TRUE,_xll.ohTrigger(Trigger,Trigger1M)),#N/A)</f>
        <v>1.6983186590247001E-2</v>
      </c>
    </row>
    <row r="1901" spans="40:45" x14ac:dyDescent="0.2">
      <c r="AN1901" s="102" t="s">
        <v>83</v>
      </c>
      <c r="AO1901" s="101">
        <f>_xll.qlInterestRateIndexFixingDate($AT$2,AP1901,Trigger)</f>
        <v>52692</v>
      </c>
      <c r="AP1901" s="101">
        <f>_xll.qlCalendarAdvance(Calendar,AP1900,AN1901,"f",,Trigger)</f>
        <v>52692</v>
      </c>
      <c r="AQ1901" s="101">
        <f>_xll.qlInterestRateIndexMaturity($AT$2,AP1901,Trigger)</f>
        <v>52693</v>
      </c>
      <c r="AR1901" s="246">
        <f>_xll.qlIndexFixing($AT$1,AO1901,TRUE,_xll.ohTrigger(Trigger,Trigger1M))</f>
        <v>1.707065691890719E-2</v>
      </c>
      <c r="AS1901" s="246">
        <f>IFERROR(_xll.qlIndexFixing($AT$2,AO1901,TRUE,_xll.ohTrigger(Trigger,Trigger1M)),#N/A)</f>
        <v>1.6978618354537289E-2</v>
      </c>
    </row>
    <row r="1902" spans="40:45" x14ac:dyDescent="0.2">
      <c r="AN1902" s="102" t="s">
        <v>83</v>
      </c>
      <c r="AO1902" s="101">
        <f>_xll.qlInterestRateIndexFixingDate($AT$2,AP1902,Trigger)</f>
        <v>52699</v>
      </c>
      <c r="AP1902" s="101">
        <f>_xll.qlCalendarAdvance(Calendar,AP1901,AN1902,"f",,Trigger)</f>
        <v>52699</v>
      </c>
      <c r="AQ1902" s="101">
        <f>_xll.qlInterestRateIndexMaturity($AT$2,AP1902,Trigger)</f>
        <v>52700</v>
      </c>
      <c r="AR1902" s="246">
        <f>_xll.qlIndexFixing($AT$1,AO1902,TRUE,_xll.ohTrigger(Trigger,Trigger1M))</f>
        <v>1.7065690575011061E-2</v>
      </c>
      <c r="AS1902" s="246">
        <f>IFERROR(_xll.qlIndexFixing($AT$2,AO1902,TRUE,_xll.ohTrigger(Trigger,Trigger1M)),#N/A)</f>
        <v>1.697365907451065E-2</v>
      </c>
    </row>
    <row r="1903" spans="40:45" x14ac:dyDescent="0.2">
      <c r="AN1903" s="102" t="s">
        <v>83</v>
      </c>
      <c r="AO1903" s="101">
        <f>_xll.qlInterestRateIndexFixingDate($AT$2,AP1903,Trigger)</f>
        <v>52706</v>
      </c>
      <c r="AP1903" s="101">
        <f>_xll.qlCalendarAdvance(Calendar,AP1902,AN1903,"f",,Trigger)</f>
        <v>52706</v>
      </c>
      <c r="AQ1903" s="101">
        <f>_xll.qlInterestRateIndexMaturity($AT$2,AP1903,Trigger)</f>
        <v>52707</v>
      </c>
      <c r="AR1903" s="246">
        <f>_xll.qlIndexFixing($AT$1,AO1903,TRUE,_xll.ohTrigger(Trigger,Trigger1M))</f>
        <v>1.7060332614935447E-2</v>
      </c>
      <c r="AS1903" s="246">
        <f>IFERROR(_xll.qlIndexFixing($AT$2,AO1903,TRUE,_xll.ohTrigger(Trigger,Trigger1M)),#N/A)</f>
        <v>1.6968308750007211E-2</v>
      </c>
    </row>
    <row r="1904" spans="40:45" x14ac:dyDescent="0.2">
      <c r="AN1904" s="102" t="s">
        <v>83</v>
      </c>
      <c r="AO1904" s="101">
        <f>_xll.qlInterestRateIndexFixingDate($AT$2,AP1904,Trigger)</f>
        <v>52713</v>
      </c>
      <c r="AP1904" s="101">
        <f>_xll.qlCalendarAdvance(Calendar,AP1903,AN1904,"f",,Trigger)</f>
        <v>52713</v>
      </c>
      <c r="AQ1904" s="101">
        <f>_xll.qlInterestRateIndexMaturity($AT$2,AP1904,Trigger)</f>
        <v>52714</v>
      </c>
      <c r="AR1904" s="246">
        <f>_xll.qlIndexFixing($AT$1,AO1904,TRUE,_xll.ohTrigger(Trigger,Trigger1M))</f>
        <v>1.7054583038760285E-2</v>
      </c>
      <c r="AS1904" s="246">
        <f>IFERROR(_xll.qlIndexFixing($AT$2,AO1904,TRUE,_xll.ohTrigger(Trigger,Trigger1M)),#N/A)</f>
        <v>1.6962567381106908E-2</v>
      </c>
    </row>
    <row r="1905" spans="40:45" x14ac:dyDescent="0.2">
      <c r="AN1905" s="102" t="s">
        <v>83</v>
      </c>
      <c r="AO1905" s="101">
        <f>_xll.qlInterestRateIndexFixingDate($AT$2,AP1905,Trigger)</f>
        <v>52720</v>
      </c>
      <c r="AP1905" s="101">
        <f>_xll.qlCalendarAdvance(Calendar,AP1904,AN1905,"f",,Trigger)</f>
        <v>52720</v>
      </c>
      <c r="AQ1905" s="101">
        <f>_xll.qlInterestRateIndexMaturity($AT$2,AP1905,Trigger)</f>
        <v>52721</v>
      </c>
      <c r="AR1905" s="246">
        <f>_xll.qlIndexFixing($AT$1,AO1905,TRUE,_xll.ohTrigger(Trigger,Trigger1M))</f>
        <v>1.7048441846405638E-2</v>
      </c>
      <c r="AS1905" s="246">
        <f>IFERROR(_xll.qlIndexFixing($AT$2,AO1905,TRUE,_xll.ohTrigger(Trigger,Trigger1M)),#N/A)</f>
        <v>1.6956434967889678E-2</v>
      </c>
    </row>
    <row r="1906" spans="40:45" x14ac:dyDescent="0.2">
      <c r="AN1906" s="102" t="s">
        <v>83</v>
      </c>
      <c r="AO1906" s="101">
        <f>_xll.qlInterestRateIndexFixingDate($AT$2,AP1906,Trigger)</f>
        <v>52727</v>
      </c>
      <c r="AP1906" s="101">
        <f>_xll.qlCalendarAdvance(Calendar,AP1905,AN1906,"f",,Trigger)</f>
        <v>52727</v>
      </c>
      <c r="AQ1906" s="101">
        <f>_xll.qlInterestRateIndexMaturity($AT$2,AP1906,Trigger)</f>
        <v>52728</v>
      </c>
      <c r="AR1906" s="246">
        <f>_xll.qlIndexFixing($AT$1,AO1906,TRUE,_xll.ohTrigger(Trigger,Trigger1M))</f>
        <v>1.7041909038031378E-2</v>
      </c>
      <c r="AS1906" s="246">
        <f>IFERROR(_xll.qlIndexFixing($AT$2,AO1906,TRUE,_xll.ohTrigger(Trigger,Trigger1M)),#N/A)</f>
        <v>1.694991151035552E-2</v>
      </c>
    </row>
    <row r="1907" spans="40:45" x14ac:dyDescent="0.2">
      <c r="AN1907" s="102" t="s">
        <v>83</v>
      </c>
      <c r="AO1907" s="101">
        <f>_xll.qlInterestRateIndexFixingDate($AT$2,AP1907,Trigger)</f>
        <v>52734</v>
      </c>
      <c r="AP1907" s="101">
        <f>_xll.qlCalendarAdvance(Calendar,AP1906,AN1907,"f",,Trigger)</f>
        <v>52734</v>
      </c>
      <c r="AQ1907" s="101">
        <f>_xll.qlInterestRateIndexMaturity($AT$2,AP1907,Trigger)</f>
        <v>52735</v>
      </c>
      <c r="AR1907" s="246">
        <f>_xll.qlIndexFixing($AT$1,AO1907,TRUE,_xll.ohTrigger(Trigger,Trigger1M))</f>
        <v>1.7034984613637505E-2</v>
      </c>
      <c r="AS1907" s="246">
        <f>IFERROR(_xll.qlIndexFixing($AT$2,AO1907,TRUE,_xll.ohTrigger(Trigger,Trigger1M)),#N/A)</f>
        <v>1.6942997008344562E-2</v>
      </c>
    </row>
    <row r="1908" spans="40:45" x14ac:dyDescent="0.2">
      <c r="AN1908" s="102" t="s">
        <v>83</v>
      </c>
      <c r="AO1908" s="101">
        <f>_xll.qlInterestRateIndexFixingDate($AT$2,AP1908,Trigger)</f>
        <v>52741</v>
      </c>
      <c r="AP1908" s="101">
        <f>_xll.qlCalendarAdvance(Calendar,AP1907,AN1908,"f",,Trigger)</f>
        <v>52741</v>
      </c>
      <c r="AQ1908" s="101">
        <f>_xll.qlInterestRateIndexMaturity($AT$2,AP1908,Trigger)</f>
        <v>52742</v>
      </c>
      <c r="AR1908" s="246">
        <f>_xll.qlIndexFixing($AT$1,AO1908,TRUE,_xll.ohTrigger(Trigger,Trigger1M))</f>
        <v>1.7027668573064147E-2</v>
      </c>
      <c r="AS1908" s="246">
        <f>IFERROR(_xll.qlIndexFixing($AT$2,AO1908,TRUE,_xll.ohTrigger(Trigger,Trigger1M)),#N/A)</f>
        <v>1.693569146217655E-2</v>
      </c>
    </row>
    <row r="1909" spans="40:45" x14ac:dyDescent="0.2">
      <c r="AN1909" s="102" t="s">
        <v>83</v>
      </c>
      <c r="AO1909" s="101">
        <f>_xll.qlInterestRateIndexFixingDate($AT$2,AP1909,Trigger)</f>
        <v>52748</v>
      </c>
      <c r="AP1909" s="101">
        <f>_xll.qlCalendarAdvance(Calendar,AP1908,AN1909,"f",,Trigger)</f>
        <v>52748</v>
      </c>
      <c r="AQ1909" s="101">
        <f>_xll.qlInterestRateIndexMaturity($AT$2,AP1909,Trigger)</f>
        <v>52749</v>
      </c>
      <c r="AR1909" s="246">
        <f>_xll.qlIndexFixing($AT$1,AO1909,TRUE,_xll.ohTrigger(Trigger,Trigger1M))</f>
        <v>1.7019960916551113E-2</v>
      </c>
      <c r="AS1909" s="246">
        <f>IFERROR(_xll.qlIndexFixing($AT$2,AO1909,TRUE,_xll.ohTrigger(Trigger,Trigger1M)),#N/A)</f>
        <v>1.692799487169161E-2</v>
      </c>
    </row>
    <row r="1910" spans="40:45" x14ac:dyDescent="0.2">
      <c r="AN1910" s="102" t="s">
        <v>83</v>
      </c>
      <c r="AO1910" s="101">
        <f>_xll.qlInterestRateIndexFixingDate($AT$2,AP1910,Trigger)</f>
        <v>52755</v>
      </c>
      <c r="AP1910" s="101">
        <f>_xll.qlCalendarAdvance(Calendar,AP1909,AN1910,"f",,Trigger)</f>
        <v>52755</v>
      </c>
      <c r="AQ1910" s="101">
        <f>_xll.qlInterestRateIndexMaturity($AT$2,AP1910,Trigger)</f>
        <v>52756</v>
      </c>
      <c r="AR1910" s="246">
        <f>_xll.qlIndexFixing($AT$1,AO1910,TRUE,_xll.ohTrigger(Trigger,Trigger1M))</f>
        <v>1.7011861644098403E-2</v>
      </c>
      <c r="AS1910" s="246">
        <f>IFERROR(_xll.qlIndexFixing($AT$2,AO1910,TRUE,_xll.ohTrigger(Trigger,Trigger1M)),#N/A)</f>
        <v>1.6919907237049614E-2</v>
      </c>
    </row>
    <row r="1911" spans="40:45" x14ac:dyDescent="0.2">
      <c r="AN1911" s="102" t="s">
        <v>83</v>
      </c>
      <c r="AO1911" s="101">
        <f>_xll.qlInterestRateIndexFixingDate($AT$2,AP1911,Trigger)</f>
        <v>52762</v>
      </c>
      <c r="AP1911" s="101">
        <f>_xll.qlCalendarAdvance(Calendar,AP1910,AN1911,"f",,Trigger)</f>
        <v>52762</v>
      </c>
      <c r="AQ1911" s="101">
        <f>_xll.qlInterestRateIndexMaturity($AT$2,AP1911,Trigger)</f>
        <v>52763</v>
      </c>
      <c r="AR1911" s="246">
        <f>_xll.qlIndexFixing($AT$1,AO1911,TRUE,_xll.ohTrigger(Trigger,Trigger1M))</f>
        <v>1.7003370755626079E-2</v>
      </c>
      <c r="AS1911" s="246">
        <f>IFERROR(_xll.qlIndexFixing($AT$2,AO1911,TRUE,_xll.ohTrigger(Trigger,Trigger1M)),#N/A)</f>
        <v>1.6911428558090691E-2</v>
      </c>
    </row>
    <row r="1912" spans="40:45" x14ac:dyDescent="0.2">
      <c r="AN1912" s="102" t="s">
        <v>83</v>
      </c>
      <c r="AO1912" s="101">
        <f>_xll.qlInterestRateIndexFixingDate($AT$2,AP1912,Trigger)</f>
        <v>52769</v>
      </c>
      <c r="AP1912" s="101">
        <f>_xll.qlCalendarAdvance(Calendar,AP1911,AN1912,"f",,Trigger)</f>
        <v>52769</v>
      </c>
      <c r="AQ1912" s="101">
        <f>_xll.qlInterestRateIndexMaturity($AT$2,AP1912,Trigger)</f>
        <v>52770</v>
      </c>
      <c r="AR1912" s="246">
        <f>_xll.qlIndexFixing($AT$1,AO1912,TRUE,_xll.ohTrigger(Trigger,Trigger1M))</f>
        <v>1.6994488251214079E-2</v>
      </c>
      <c r="AS1912" s="246">
        <f>IFERROR(_xll.qlIndexFixing($AT$2,AO1912,TRUE,_xll.ohTrigger(Trigger,Trigger1M)),#N/A)</f>
        <v>1.6902558834974712E-2</v>
      </c>
    </row>
    <row r="1913" spans="40:45" x14ac:dyDescent="0.2">
      <c r="AN1913" s="102" t="s">
        <v>83</v>
      </c>
      <c r="AO1913" s="101">
        <f>_xll.qlInterestRateIndexFixingDate($AT$2,AP1913,Trigger)</f>
        <v>52776</v>
      </c>
      <c r="AP1913" s="101">
        <f>_xll.qlCalendarAdvance(Calendar,AP1912,AN1913,"f",,Trigger)</f>
        <v>52776</v>
      </c>
      <c r="AQ1913" s="101">
        <f>_xll.qlInterestRateIndexMaturity($AT$2,AP1913,Trigger)</f>
        <v>52777</v>
      </c>
      <c r="AR1913" s="246">
        <f>_xll.qlIndexFixing($AT$1,AO1913,TRUE,_xll.ohTrigger(Trigger,Trigger1M))</f>
        <v>1.6985214130862403E-2</v>
      </c>
      <c r="AS1913" s="246">
        <f>IFERROR(_xll.qlIndexFixing($AT$2,AO1913,TRUE,_xll.ohTrigger(Trigger,Trigger1M)),#N/A)</f>
        <v>1.6893298067701679E-2</v>
      </c>
    </row>
    <row r="1914" spans="40:45" x14ac:dyDescent="0.2">
      <c r="AN1914" s="102" t="s">
        <v>83</v>
      </c>
      <c r="AO1914" s="101">
        <f>_xll.qlInterestRateIndexFixingDate($AT$2,AP1914,Trigger)</f>
        <v>52783</v>
      </c>
      <c r="AP1914" s="101">
        <f>_xll.qlCalendarAdvance(Calendar,AP1913,AN1914,"f",,Trigger)</f>
        <v>52783</v>
      </c>
      <c r="AQ1914" s="101">
        <f>_xll.qlInterestRateIndexMaturity($AT$2,AP1914,Trigger)</f>
        <v>52784</v>
      </c>
      <c r="AR1914" s="246">
        <f>_xll.qlIndexFixing($AT$1,AO1914,TRUE,_xll.ohTrigger(Trigger,Trigger1M))</f>
        <v>1.6975548394650986E-2</v>
      </c>
      <c r="AS1914" s="246">
        <f>IFERROR(_xll.qlIndexFixing($AT$2,AO1914,TRUE,_xll.ohTrigger(Trigger,Trigger1M)),#N/A)</f>
        <v>1.6883646256191653E-2</v>
      </c>
    </row>
    <row r="1915" spans="40:45" x14ac:dyDescent="0.2">
      <c r="AN1915" s="102" t="s">
        <v>83</v>
      </c>
      <c r="AO1915" s="101">
        <f>_xll.qlInterestRateIndexFixingDate($AT$2,AP1915,Trigger)</f>
        <v>52790</v>
      </c>
      <c r="AP1915" s="101">
        <f>_xll.qlCalendarAdvance(Calendar,AP1914,AN1915,"f",,Trigger)</f>
        <v>52790</v>
      </c>
      <c r="AQ1915" s="101">
        <f>_xll.qlInterestRateIndexMaturity($AT$2,AP1915,Trigger)</f>
        <v>52791</v>
      </c>
      <c r="AR1915" s="246">
        <f>_xll.qlIndexFixing($AT$1,AO1915,TRUE,_xll.ohTrigger(Trigger,Trigger1M))</f>
        <v>1.6965491042659764E-2</v>
      </c>
      <c r="AS1915" s="246">
        <f>IFERROR(_xll.qlIndexFixing($AT$2,AO1915,TRUE,_xll.ohTrigger(Trigger,Trigger1M)),#N/A)</f>
        <v>1.6873603400684445E-2</v>
      </c>
    </row>
    <row r="1916" spans="40:45" x14ac:dyDescent="0.2">
      <c r="AN1916" s="102" t="s">
        <v>83</v>
      </c>
      <c r="AO1916" s="101">
        <f>_xll.qlInterestRateIndexFixingDate($AT$2,AP1916,Trigger)</f>
        <v>52797</v>
      </c>
      <c r="AP1916" s="101">
        <f>_xll.qlCalendarAdvance(Calendar,AP1915,AN1916,"f",,Trigger)</f>
        <v>52797</v>
      </c>
      <c r="AQ1916" s="101">
        <f>_xll.qlInterestRateIndexMaturity($AT$2,AP1916,Trigger)</f>
        <v>52798</v>
      </c>
      <c r="AR1916" s="246">
        <f>_xll.qlIndexFixing($AT$1,AO1916,TRUE,_xll.ohTrigger(Trigger,Trigger1M))</f>
        <v>1.6955042074808802E-2</v>
      </c>
      <c r="AS1916" s="246">
        <f>IFERROR(_xll.qlIndexFixing($AT$2,AO1916,TRUE,_xll.ohTrigger(Trigger,Trigger1M)),#N/A)</f>
        <v>1.6863169501020181E-2</v>
      </c>
    </row>
    <row r="1917" spans="40:45" x14ac:dyDescent="0.2">
      <c r="AN1917" s="102" t="s">
        <v>83</v>
      </c>
      <c r="AO1917" s="101">
        <f>_xll.qlInterestRateIndexFixingDate($AT$2,AP1917,Trigger)</f>
        <v>52804</v>
      </c>
      <c r="AP1917" s="101">
        <f>_xll.qlCalendarAdvance(Calendar,AP1916,AN1917,"f",,Trigger)</f>
        <v>52804</v>
      </c>
      <c r="AQ1917" s="101">
        <f>_xll.qlInterestRateIndexMaturity($AT$2,AP1917,Trigger)</f>
        <v>52805</v>
      </c>
      <c r="AR1917" s="246">
        <f>_xll.qlIndexFixing($AT$1,AO1917,TRUE,_xll.ohTrigger(Trigger,Trigger1M))</f>
        <v>1.694360573469389E-2</v>
      </c>
      <c r="AS1917" s="246">
        <f>IFERROR(_xll.qlIndexFixing($AT$2,AO1917,TRUE,_xll.ohTrigger(Trigger,Trigger1M)),#N/A)</f>
        <v>1.685212148723636E-2</v>
      </c>
    </row>
    <row r="1918" spans="40:45" x14ac:dyDescent="0.2">
      <c r="AN1918" s="102" t="s">
        <v>83</v>
      </c>
      <c r="AO1918" s="101">
        <f>_xll.qlInterestRateIndexFixingDate($AT$2,AP1918,Trigger)</f>
        <v>52811</v>
      </c>
      <c r="AP1918" s="101">
        <f>_xll.qlCalendarAdvance(Calendar,AP1917,AN1918,"f",,Trigger)</f>
        <v>52811</v>
      </c>
      <c r="AQ1918" s="101">
        <f>_xll.qlInterestRateIndexMaturity($AT$2,AP1918,Trigger)</f>
        <v>52812</v>
      </c>
      <c r="AR1918" s="246">
        <f>_xll.qlIndexFixing($AT$1,AO1918,TRUE,_xll.ohTrigger(Trigger,Trigger1M))</f>
        <v>1.6930168777786747E-2</v>
      </c>
      <c r="AS1918" s="246">
        <f>IFERROR(_xll.qlIndexFixing($AT$2,AO1918,TRUE,_xll.ohTrigger(Trigger,Trigger1M)),#N/A)</f>
        <v>1.6840378341420603E-2</v>
      </c>
    </row>
    <row r="1919" spans="40:45" x14ac:dyDescent="0.2">
      <c r="AN1919" s="102" t="s">
        <v>83</v>
      </c>
      <c r="AO1919" s="101">
        <f>_xll.qlInterestRateIndexFixingDate($AT$2,AP1919,Trigger)</f>
        <v>52818</v>
      </c>
      <c r="AP1919" s="101">
        <f>_xll.qlCalendarAdvance(Calendar,AP1918,AN1919,"f",,Trigger)</f>
        <v>52818</v>
      </c>
      <c r="AQ1919" s="101">
        <f>_xll.qlInterestRateIndexMaturity($AT$2,AP1919,Trigger)</f>
        <v>52819</v>
      </c>
      <c r="AR1919" s="246">
        <f>_xll.qlIndexFixing($AT$1,AO1919,TRUE,_xll.ohTrigger(Trigger,Trigger1M))</f>
        <v>1.6917294222285051E-2</v>
      </c>
      <c r="AS1919" s="246">
        <f>IFERROR(_xll.qlIndexFixing($AT$2,AO1919,TRUE,_xll.ohTrigger(Trigger,Trigger1M)),#N/A)</f>
        <v>1.6829096037609403E-2</v>
      </c>
    </row>
    <row r="1920" spans="40:45" x14ac:dyDescent="0.2">
      <c r="AN1920" s="102" t="s">
        <v>83</v>
      </c>
      <c r="AO1920" s="101">
        <f>_xll.qlInterestRateIndexFixingDate($AT$2,AP1920,Trigger)</f>
        <v>52825</v>
      </c>
      <c r="AP1920" s="101">
        <f>_xll.qlCalendarAdvance(Calendar,AP1919,AN1920,"f",,Trigger)</f>
        <v>52825</v>
      </c>
      <c r="AQ1920" s="101">
        <f>_xll.qlInterestRateIndexMaturity($AT$2,AP1920,Trigger)</f>
        <v>52826</v>
      </c>
      <c r="AR1920" s="246">
        <f>_xll.qlIndexFixing($AT$1,AO1920,TRUE,_xll.ohTrigger(Trigger,Trigger1M))</f>
        <v>1.6904982068268737E-2</v>
      </c>
      <c r="AS1920" s="246">
        <f>IFERROR(_xll.qlIndexFixing($AT$2,AO1920,TRUE,_xll.ohTrigger(Trigger,Trigger1M)),#N/A)</f>
        <v>1.6818274576042569E-2</v>
      </c>
    </row>
    <row r="1921" spans="40:45" x14ac:dyDescent="0.2">
      <c r="AN1921" s="102" t="s">
        <v>83</v>
      </c>
      <c r="AO1921" s="101">
        <f>_xll.qlInterestRateIndexFixingDate($AT$2,AP1921,Trigger)</f>
        <v>52832</v>
      </c>
      <c r="AP1921" s="101">
        <f>_xll.qlCalendarAdvance(Calendar,AP1920,AN1921,"f",,Trigger)</f>
        <v>52832</v>
      </c>
      <c r="AQ1921" s="101">
        <f>_xll.qlInterestRateIndexMaturity($AT$2,AP1921,Trigger)</f>
        <v>52833</v>
      </c>
      <c r="AR1921" s="246">
        <f>_xll.qlIndexFixing($AT$1,AO1921,TRUE,_xll.ohTrigger(Trigger,Trigger1M))</f>
        <v>1.6893232315737805E-2</v>
      </c>
      <c r="AS1921" s="246">
        <f>IFERROR(_xll.qlIndexFixing($AT$2,AO1921,TRUE,_xll.ohTrigger(Trigger,Trigger1M)),#N/A)</f>
        <v>1.6807913956320419E-2</v>
      </c>
    </row>
    <row r="1922" spans="40:45" x14ac:dyDescent="0.2">
      <c r="AN1922" s="102" t="s">
        <v>83</v>
      </c>
      <c r="AO1922" s="101">
        <f>_xll.qlInterestRateIndexFixingDate($AT$2,AP1922,Trigger)</f>
        <v>52839</v>
      </c>
      <c r="AP1922" s="101">
        <f>_xll.qlCalendarAdvance(Calendar,AP1921,AN1922,"f",,Trigger)</f>
        <v>52839</v>
      </c>
      <c r="AQ1922" s="101">
        <f>_xll.qlInterestRateIndexMaturity($AT$2,AP1922,Trigger)</f>
        <v>52840</v>
      </c>
      <c r="AR1922" s="246">
        <f>_xll.qlIndexFixing($AT$1,AO1922,TRUE,_xll.ohTrigger(Trigger,Trigger1M))</f>
        <v>1.6882044964532383E-2</v>
      </c>
      <c r="AS1922" s="246">
        <f>IFERROR(_xll.qlIndexFixing($AT$2,AO1922,TRUE,_xll.ohTrigger(Trigger,Trigger1M)),#N/A)</f>
        <v>1.6798014178762699E-2</v>
      </c>
    </row>
    <row r="1923" spans="40:45" x14ac:dyDescent="0.2">
      <c r="AN1923" s="102" t="s">
        <v>83</v>
      </c>
      <c r="AO1923" s="101">
        <f>_xll.qlInterestRateIndexFixingDate($AT$2,AP1923,Trigger)</f>
        <v>52846</v>
      </c>
      <c r="AP1923" s="101">
        <f>_xll.qlCalendarAdvance(Calendar,AP1922,AN1923,"f",,Trigger)</f>
        <v>52846</v>
      </c>
      <c r="AQ1923" s="101">
        <f>_xll.qlInterestRateIndexMaturity($AT$2,AP1923,Trigger)</f>
        <v>52847</v>
      </c>
      <c r="AR1923" s="246">
        <f>_xll.qlIndexFixing($AT$1,AO1923,TRUE,_xll.ohTrigger(Trigger,Trigger1M))</f>
        <v>1.6871420014572536E-2</v>
      </c>
      <c r="AS1923" s="246">
        <f>IFERROR(_xll.qlIndexFixing($AT$2,AO1923,TRUE,_xll.ohTrigger(Trigger,Trigger1M)),#N/A)</f>
        <v>1.6788575242969728E-2</v>
      </c>
    </row>
    <row r="1924" spans="40:45" x14ac:dyDescent="0.2">
      <c r="AN1924" s="102" t="s">
        <v>83</v>
      </c>
      <c r="AO1924" s="101">
        <f>_xll.qlInterestRateIndexFixingDate($AT$2,AP1924,Trigger)</f>
        <v>52853</v>
      </c>
      <c r="AP1924" s="101">
        <f>_xll.qlCalendarAdvance(Calendar,AP1923,AN1924,"f",,Trigger)</f>
        <v>52853</v>
      </c>
      <c r="AQ1924" s="101">
        <f>_xll.qlInterestRateIndexMaturity($AT$2,AP1924,Trigger)</f>
        <v>52854</v>
      </c>
      <c r="AR1924" s="246">
        <f>_xll.qlIndexFixing($AT$1,AO1924,TRUE,_xll.ohTrigger(Trigger,Trigger1M))</f>
        <v>1.6861357465858262E-2</v>
      </c>
      <c r="AS1924" s="246">
        <f>IFERROR(_xll.qlIndexFixing($AT$2,AO1924,TRUE,_xll.ohTrigger(Trigger,Trigger1M)),#N/A)</f>
        <v>1.6779597149181313E-2</v>
      </c>
    </row>
    <row r="1925" spans="40:45" x14ac:dyDescent="0.2">
      <c r="AN1925" s="102" t="s">
        <v>83</v>
      </c>
      <c r="AO1925" s="101">
        <f>_xll.qlInterestRateIndexFixingDate($AT$2,AP1925,Trigger)</f>
        <v>52860</v>
      </c>
      <c r="AP1925" s="101">
        <f>_xll.qlCalendarAdvance(Calendar,AP1924,AN1925,"f",,Trigger)</f>
        <v>52860</v>
      </c>
      <c r="AQ1925" s="101">
        <f>_xll.qlInterestRateIndexMaturity($AT$2,AP1925,Trigger)</f>
        <v>52861</v>
      </c>
      <c r="AR1925" s="246">
        <f>_xll.qlIndexFixing($AT$1,AO1925,TRUE,_xll.ohTrigger(Trigger,Trigger1M))</f>
        <v>1.6851857318389563E-2</v>
      </c>
      <c r="AS1925" s="246">
        <f>IFERROR(_xll.qlIndexFixing($AT$2,AO1925,TRUE,_xll.ohTrigger(Trigger,Trigger1M)),#N/A)</f>
        <v>1.6771079897237584E-2</v>
      </c>
    </row>
    <row r="1926" spans="40:45" x14ac:dyDescent="0.2">
      <c r="AN1926" s="102" t="s">
        <v>83</v>
      </c>
      <c r="AO1926" s="101">
        <f>_xll.qlInterestRateIndexFixingDate($AT$2,AP1926,Trigger)</f>
        <v>52867</v>
      </c>
      <c r="AP1926" s="101">
        <f>_xll.qlCalendarAdvance(Calendar,AP1925,AN1926,"f",,Trigger)</f>
        <v>52867</v>
      </c>
      <c r="AQ1926" s="101">
        <f>_xll.qlInterestRateIndexMaturity($AT$2,AP1926,Trigger)</f>
        <v>52868</v>
      </c>
      <c r="AR1926" s="246">
        <f>_xll.qlIndexFixing($AT$1,AO1926,TRUE,_xll.ohTrigger(Trigger,Trigger1M))</f>
        <v>1.6842919571926629E-2</v>
      </c>
      <c r="AS1926" s="246">
        <f>IFERROR(_xll.qlIndexFixing($AT$2,AO1926,TRUE,_xll.ohTrigger(Trigger,Trigger1M)),#N/A)</f>
        <v>1.6763023487218476E-2</v>
      </c>
    </row>
    <row r="1927" spans="40:45" x14ac:dyDescent="0.2">
      <c r="AN1927" s="102" t="s">
        <v>83</v>
      </c>
      <c r="AO1927" s="101">
        <f>_xll.qlInterestRateIndexFixingDate($AT$2,AP1927,Trigger)</f>
        <v>52874</v>
      </c>
      <c r="AP1927" s="101">
        <f>_xll.qlCalendarAdvance(Calendar,AP1926,AN1927,"f",,Trigger)</f>
        <v>52874</v>
      </c>
      <c r="AQ1927" s="101">
        <f>_xll.qlInterestRateIndexMaturity($AT$2,AP1927,Trigger)</f>
        <v>52875</v>
      </c>
      <c r="AR1927" s="246">
        <f>_xll.qlIndexFixing($AT$1,AO1927,TRUE,_xll.ohTrigger(Trigger,Trigger1M))</f>
        <v>1.6834544226789205E-2</v>
      </c>
      <c r="AS1927" s="246">
        <f>IFERROR(_xll.qlIndexFixing($AT$2,AO1927,TRUE,_xll.ohTrigger(Trigger,Trigger1M)),#N/A)</f>
        <v>1.6755427918964116E-2</v>
      </c>
    </row>
    <row r="1928" spans="40:45" x14ac:dyDescent="0.2">
      <c r="AN1928" s="102" t="s">
        <v>83</v>
      </c>
      <c r="AO1928" s="101">
        <f>_xll.qlInterestRateIndexFixingDate($AT$2,AP1928,Trigger)</f>
        <v>52881</v>
      </c>
      <c r="AP1928" s="101">
        <f>_xll.qlCalendarAdvance(Calendar,AP1927,AN1928,"f",,Trigger)</f>
        <v>52881</v>
      </c>
      <c r="AQ1928" s="101">
        <f>_xll.qlInterestRateIndexMaturity($AT$2,AP1928,Trigger)</f>
        <v>52882</v>
      </c>
      <c r="AR1928" s="246">
        <f>_xll.qlIndexFixing($AT$1,AO1928,TRUE,_xll.ohTrigger(Trigger,Trigger1M))</f>
        <v>1.6826731282737484E-2</v>
      </c>
      <c r="AS1928" s="246">
        <f>IFERROR(_xll.qlIndexFixing($AT$2,AO1928,TRUE,_xll.ohTrigger(Trigger,Trigger1M)),#N/A)</f>
        <v>1.6748293192474506E-2</v>
      </c>
    </row>
    <row r="1929" spans="40:45" x14ac:dyDescent="0.2">
      <c r="AN1929" s="102" t="s">
        <v>83</v>
      </c>
      <c r="AO1929" s="101">
        <f>_xll.qlInterestRateIndexFixingDate($AT$2,AP1929,Trigger)</f>
        <v>52888</v>
      </c>
      <c r="AP1929" s="101">
        <f>_xll.qlCalendarAdvance(Calendar,AP1928,AN1929,"f",,Trigger)</f>
        <v>52888</v>
      </c>
      <c r="AQ1929" s="101">
        <f>_xll.qlInterestRateIndexMaturity($AT$2,AP1929,Trigger)</f>
        <v>52889</v>
      </c>
      <c r="AR1929" s="246">
        <f>_xll.qlIndexFixing($AT$1,AO1929,TRUE,_xll.ohTrigger(Trigger,Trigger1M))</f>
        <v>1.6819480739531656E-2</v>
      </c>
      <c r="AS1929" s="246">
        <f>IFERROR(_xll.qlIndexFixing($AT$2,AO1929,TRUE,_xll.ohTrigger(Trigger,Trigger1M)),#N/A)</f>
        <v>1.6741619307749644E-2</v>
      </c>
    </row>
    <row r="1930" spans="40:45" x14ac:dyDescent="0.2">
      <c r="AN1930" s="102" t="s">
        <v>83</v>
      </c>
      <c r="AO1930" s="101">
        <f>_xll.qlInterestRateIndexFixingDate($AT$2,AP1930,Trigger)</f>
        <v>52895</v>
      </c>
      <c r="AP1930" s="101">
        <f>_xll.qlCalendarAdvance(Calendar,AP1929,AN1930,"f",,Trigger)</f>
        <v>52895</v>
      </c>
      <c r="AQ1930" s="101">
        <f>_xll.qlInterestRateIndexMaturity($AT$2,AP1930,Trigger)</f>
        <v>52896</v>
      </c>
      <c r="AR1930" s="246">
        <f>_xll.qlIndexFixing($AT$1,AO1930,TRUE,_xll.ohTrigger(Trigger,Trigger1M))</f>
        <v>1.681279259741153E-2</v>
      </c>
      <c r="AS1930" s="246">
        <f>IFERROR(_xll.qlIndexFixing($AT$2,AO1930,TRUE,_xll.ohTrigger(Trigger,Trigger1M)),#N/A)</f>
        <v>1.6735406264789532E-2</v>
      </c>
    </row>
    <row r="1931" spans="40:45" x14ac:dyDescent="0.2">
      <c r="AN1931" s="102" t="s">
        <v>83</v>
      </c>
      <c r="AO1931" s="101">
        <f>_xll.qlInterestRateIndexFixingDate($AT$2,AP1931,Trigger)</f>
        <v>52902</v>
      </c>
      <c r="AP1931" s="101">
        <f>_xll.qlCalendarAdvance(Calendar,AP1930,AN1931,"f",,Trigger)</f>
        <v>52902</v>
      </c>
      <c r="AQ1931" s="101">
        <f>_xll.qlInterestRateIndexMaturity($AT$2,AP1931,Trigger)</f>
        <v>52903</v>
      </c>
      <c r="AR1931" s="246">
        <f>_xll.qlIndexFixing($AT$1,AO1931,TRUE,_xll.ohTrigger(Trigger,Trigger1M))</f>
        <v>1.6806666856377106E-2</v>
      </c>
      <c r="AS1931" s="246">
        <f>IFERROR(_xll.qlIndexFixing($AT$2,AO1931,TRUE,_xll.ohTrigger(Trigger,Trigger1M)),#N/A)</f>
        <v>1.6729654063594168E-2</v>
      </c>
    </row>
    <row r="1932" spans="40:45" x14ac:dyDescent="0.2">
      <c r="AN1932" s="102" t="s">
        <v>83</v>
      </c>
      <c r="AO1932" s="101">
        <f>_xll.qlInterestRateIndexFixingDate($AT$2,AP1932,Trigger)</f>
        <v>52909</v>
      </c>
      <c r="AP1932" s="101">
        <f>_xll.qlCalendarAdvance(Calendar,AP1931,AN1932,"f",,Trigger)</f>
        <v>52909</v>
      </c>
      <c r="AQ1932" s="101">
        <f>_xll.qlInterestRateIndexMaturity($AT$2,AP1932,Trigger)</f>
        <v>52910</v>
      </c>
      <c r="AR1932" s="246">
        <f>_xll.qlIndexFixing($AT$1,AO1932,TRUE,_xll.ohTrigger(Trigger,Trigger1M))</f>
        <v>1.680110351610864E-2</v>
      </c>
      <c r="AS1932" s="246">
        <f>IFERROR(_xll.qlIndexFixing($AT$2,AO1932,TRUE,_xll.ohTrigger(Trigger,Trigger1M)),#N/A)</f>
        <v>1.6724362703923745E-2</v>
      </c>
    </row>
    <row r="1933" spans="40:45" x14ac:dyDescent="0.2">
      <c r="AN1933" s="102" t="s">
        <v>83</v>
      </c>
      <c r="AO1933" s="101">
        <f>_xll.qlInterestRateIndexFixingDate($AT$2,AP1933,Trigger)</f>
        <v>52916</v>
      </c>
      <c r="AP1933" s="101">
        <f>_xll.qlCalendarAdvance(Calendar,AP1932,AN1933,"f",,Trigger)</f>
        <v>52916</v>
      </c>
      <c r="AQ1933" s="101">
        <f>_xll.qlInterestRateIndexMaturity($AT$2,AP1933,Trigger)</f>
        <v>52917</v>
      </c>
      <c r="AR1933" s="246">
        <f>_xll.qlIndexFixing($AT$1,AO1933,TRUE,_xll.ohTrigger(Trigger,Trigger1M))</f>
        <v>1.6796102576845939E-2</v>
      </c>
      <c r="AS1933" s="246">
        <f>IFERROR(_xll.qlIndexFixing($AT$2,AO1933,TRUE,_xll.ohTrigger(Trigger,Trigger1M)),#N/A)</f>
        <v>1.6719532186018071E-2</v>
      </c>
    </row>
    <row r="1934" spans="40:45" x14ac:dyDescent="0.2">
      <c r="AN1934" s="102" t="s">
        <v>83</v>
      </c>
      <c r="AO1934" s="101">
        <f>_xll.qlInterestRateIndexFixingDate($AT$2,AP1934,Trigger)</f>
        <v>52923</v>
      </c>
      <c r="AP1934" s="101">
        <f>_xll.qlCalendarAdvance(Calendar,AP1933,AN1934,"f",,Trigger)</f>
        <v>52923</v>
      </c>
      <c r="AQ1934" s="101">
        <f>_xll.qlInterestRateIndexMaturity($AT$2,AP1934,Trigger)</f>
        <v>52924</v>
      </c>
      <c r="AR1934" s="246">
        <f>_xll.qlIndexFixing($AT$1,AO1934,TRUE,_xll.ohTrigger(Trigger,Trigger1M))</f>
        <v>1.6791664038429133E-2</v>
      </c>
      <c r="AS1934" s="246">
        <f>IFERROR(_xll.qlIndexFixing($AT$2,AO1934,TRUE,_xll.ohTrigger(Trigger,Trigger1M)),#N/A)</f>
        <v>1.6715162509717274E-2</v>
      </c>
    </row>
    <row r="1935" spans="40:45" x14ac:dyDescent="0.2">
      <c r="AN1935" s="102" t="s">
        <v>83</v>
      </c>
      <c r="AO1935" s="101">
        <f>_xll.qlInterestRateIndexFixingDate($AT$2,AP1935,Trigger)</f>
        <v>52930</v>
      </c>
      <c r="AP1935" s="101">
        <f>_xll.qlCalendarAdvance(Calendar,AP1934,AN1935,"f",,Trigger)</f>
        <v>52930</v>
      </c>
      <c r="AQ1935" s="101">
        <f>_xll.qlInterestRateIndexMaturity($AT$2,AP1935,Trigger)</f>
        <v>52931</v>
      </c>
      <c r="AR1935" s="246">
        <f>_xll.qlIndexFixing($AT$1,AO1935,TRUE,_xll.ohTrigger(Trigger,Trigger1M))</f>
        <v>1.6787787900938156E-2</v>
      </c>
      <c r="AS1935" s="246">
        <f>IFERROR(_xll.qlIndexFixing($AT$2,AO1935,TRUE,_xll.ohTrigger(Trigger,Trigger1M)),#N/A)</f>
        <v>1.671125367510129E-2</v>
      </c>
    </row>
    <row r="1936" spans="40:45" x14ac:dyDescent="0.2">
      <c r="AN1936" s="102" t="s">
        <v>83</v>
      </c>
      <c r="AO1936" s="101">
        <f>_xll.qlInterestRateIndexFixingDate($AT$2,AP1936,Trigger)</f>
        <v>52937</v>
      </c>
      <c r="AP1936" s="101">
        <f>_xll.qlCalendarAdvance(Calendar,AP1935,AN1936,"f",,Trigger)</f>
        <v>52937</v>
      </c>
      <c r="AQ1936" s="101">
        <f>_xll.qlInterestRateIndexMaturity($AT$2,AP1936,Trigger)</f>
        <v>52938</v>
      </c>
      <c r="AR1936" s="246">
        <f>_xll.qlIndexFixing($AT$1,AO1936,TRUE,_xll.ohTrigger(Trigger,Trigger1M))</f>
        <v>1.6784474164373009E-2</v>
      </c>
      <c r="AS1936" s="246">
        <f>IFERROR(_xll.qlIndexFixing($AT$2,AO1936,TRUE,_xll.ohTrigger(Trigger,Trigger1M)),#N/A)</f>
        <v>1.6707805682090182E-2</v>
      </c>
    </row>
    <row r="1937" spans="40:45" x14ac:dyDescent="0.2">
      <c r="AN1937" s="102" t="s">
        <v>83</v>
      </c>
      <c r="AO1937" s="101">
        <f>_xll.qlInterestRateIndexFixingDate($AT$2,AP1937,Trigger)</f>
        <v>52944</v>
      </c>
      <c r="AP1937" s="101">
        <f>_xll.qlCalendarAdvance(Calendar,AP1936,AN1937,"f",,Trigger)</f>
        <v>52944</v>
      </c>
      <c r="AQ1937" s="101">
        <f>_xll.qlInterestRateIndexMaturity($AT$2,AP1937,Trigger)</f>
        <v>52945</v>
      </c>
      <c r="AR1937" s="246">
        <f>_xll.qlIndexFixing($AT$1,AO1937,TRUE,_xll.ohTrigger(Trigger,Trigger1M))</f>
        <v>1.6781722828493884E-2</v>
      </c>
      <c r="AS1937" s="246">
        <f>IFERROR(_xll.qlIndexFixing($AT$2,AO1937,TRUE,_xll.ohTrigger(Trigger,Trigger1M)),#N/A)</f>
        <v>1.6704818530604015E-2</v>
      </c>
    </row>
    <row r="1938" spans="40:45" x14ac:dyDescent="0.2">
      <c r="AN1938" s="102" t="s">
        <v>83</v>
      </c>
      <c r="AO1938" s="101">
        <f>_xll.qlInterestRateIndexFixingDate($AT$2,AP1938,Trigger)</f>
        <v>52951</v>
      </c>
      <c r="AP1938" s="101">
        <f>_xll.qlCalendarAdvance(Calendar,AP1937,AN1938,"f",,Trigger)</f>
        <v>52951</v>
      </c>
      <c r="AQ1938" s="101">
        <f>_xll.qlInterestRateIndexMaturity($AT$2,AP1938,Trigger)</f>
        <v>52952</v>
      </c>
      <c r="AR1938" s="246">
        <f>_xll.qlIndexFixing($AT$1,AO1938,TRUE,_xll.ohTrigger(Trigger,Trigger1M))</f>
        <v>1.6779533893540588E-2</v>
      </c>
      <c r="AS1938" s="246">
        <f>IFERROR(_xll.qlIndexFixing($AT$2,AO1938,TRUE,_xll.ohTrigger(Trigger,Trigger1M)),#N/A)</f>
        <v>1.6702292220802661E-2</v>
      </c>
    </row>
    <row r="1939" spans="40:45" x14ac:dyDescent="0.2">
      <c r="AN1939" s="102" t="s">
        <v>83</v>
      </c>
      <c r="AO1939" s="101">
        <f>_xll.qlInterestRateIndexFixingDate($AT$2,AP1939,Trigger)</f>
        <v>52958</v>
      </c>
      <c r="AP1939" s="101">
        <f>_xll.qlCalendarAdvance(Calendar,AP1938,AN1939,"f",,Trigger)</f>
        <v>52958</v>
      </c>
      <c r="AQ1939" s="101">
        <f>_xll.qlInterestRateIndexMaturity($AT$2,AP1939,Trigger)</f>
        <v>52959</v>
      </c>
      <c r="AR1939" s="246">
        <f>_xll.qlIndexFixing($AT$1,AO1939,TRUE,_xll.ohTrigger(Trigger,Trigger1M))</f>
        <v>1.677790735935325E-2</v>
      </c>
      <c r="AS1939" s="246">
        <f>IFERROR(_xll.qlIndexFixing($AT$2,AO1939,TRUE,_xll.ohTrigger(Trigger,Trigger1M)),#N/A)</f>
        <v>1.6700226752526248E-2</v>
      </c>
    </row>
    <row r="1940" spans="40:45" x14ac:dyDescent="0.2">
      <c r="AN1940" s="102" t="s">
        <v>83</v>
      </c>
      <c r="AO1940" s="101">
        <f>_xll.qlInterestRateIndexFixingDate($AT$2,AP1940,Trigger)</f>
        <v>52965</v>
      </c>
      <c r="AP1940" s="101">
        <f>_xll.qlCalendarAdvance(Calendar,AP1939,AN1940,"f",,Trigger)</f>
        <v>52965</v>
      </c>
      <c r="AQ1940" s="101">
        <f>_xll.qlInterestRateIndexMaturity($AT$2,AP1940,Trigger)</f>
        <v>52966</v>
      </c>
      <c r="AR1940" s="246">
        <f>_xll.qlIndexFixing($AT$1,AO1940,TRUE,_xll.ohTrigger(Trigger,Trigger1M))</f>
        <v>1.6776843226011806E-2</v>
      </c>
      <c r="AS1940" s="246">
        <f>IFERROR(_xll.qlIndexFixing($AT$2,AO1940,TRUE,_xll.ohTrigger(Trigger,Trigger1M)),#N/A)</f>
        <v>1.6698622125934648E-2</v>
      </c>
    </row>
    <row r="1941" spans="40:45" x14ac:dyDescent="0.2">
      <c r="AN1941" s="102" t="s">
        <v>83</v>
      </c>
      <c r="AO1941" s="101">
        <f>_xll.qlInterestRateIndexFixingDate($AT$2,AP1941,Trigger)</f>
        <v>52972</v>
      </c>
      <c r="AP1941" s="101">
        <f>_xll.qlCalendarAdvance(Calendar,AP1940,AN1941,"f",,Trigger)</f>
        <v>52972</v>
      </c>
      <c r="AQ1941" s="101">
        <f>_xll.qlInterestRateIndexMaturity($AT$2,AP1941,Trigger)</f>
        <v>52973</v>
      </c>
      <c r="AR1941" s="246">
        <f>_xll.qlIndexFixing($AT$1,AO1941,TRUE,_xll.ohTrigger(Trigger,Trigger1M))</f>
        <v>1.6776341493516256E-2</v>
      </c>
      <c r="AS1941" s="246">
        <f>IFERROR(_xll.qlIndexFixing($AT$2,AO1941,TRUE,_xll.ohTrigger(Trigger,Trigger1M)),#N/A)</f>
        <v>1.6697478340788052E-2</v>
      </c>
    </row>
    <row r="1942" spans="40:45" x14ac:dyDescent="0.2">
      <c r="AN1942" s="102" t="s">
        <v>83</v>
      </c>
      <c r="AO1942" s="101">
        <f>_xll.qlInterestRateIndexFixingDate($AT$2,AP1942,Trigger)</f>
        <v>52979</v>
      </c>
      <c r="AP1942" s="101">
        <f>_xll.qlCalendarAdvance(Calendar,AP1941,AN1942,"f",,Trigger)</f>
        <v>52979</v>
      </c>
      <c r="AQ1942" s="101">
        <f>_xll.qlInterestRateIndexMaturity($AT$2,AP1942,Trigger)</f>
        <v>52980</v>
      </c>
      <c r="AR1942" s="246">
        <f>_xll.qlIndexFixing($AT$1,AO1942,TRUE,_xll.ohTrigger(Trigger,Trigger1M))</f>
        <v>1.6776402161706727E-2</v>
      </c>
      <c r="AS1942" s="246">
        <f>IFERROR(_xll.qlIndexFixing($AT$2,AO1942,TRUE,_xll.ohTrigger(Trigger,Trigger1M)),#N/A)</f>
        <v>1.6696795397246333E-2</v>
      </c>
    </row>
    <row r="1943" spans="40:45" x14ac:dyDescent="0.2">
      <c r="AN1943" s="102" t="s">
        <v>83</v>
      </c>
      <c r="AO1943" s="101">
        <f>_xll.qlInterestRateIndexFixingDate($AT$2,AP1943,Trigger)</f>
        <v>52986</v>
      </c>
      <c r="AP1943" s="101">
        <f>_xll.qlCalendarAdvance(Calendar,AP1942,AN1943,"f",,Trigger)</f>
        <v>52986</v>
      </c>
      <c r="AQ1943" s="101">
        <f>_xll.qlInterestRateIndexMaturity($AT$2,AP1943,Trigger)</f>
        <v>52987</v>
      </c>
      <c r="AR1943" s="246">
        <f>_xll.qlIndexFixing($AT$1,AO1943,TRUE,_xll.ohTrigger(Trigger,Trigger1M))</f>
        <v>1.6777025230743092E-2</v>
      </c>
      <c r="AS1943" s="246">
        <f>IFERROR(_xll.qlIndexFixing($AT$2,AO1943,TRUE,_xll.ohTrigger(Trigger,Trigger1M)),#N/A)</f>
        <v>1.6696573295229555E-2</v>
      </c>
    </row>
    <row r="1944" spans="40:45" x14ac:dyDescent="0.2">
      <c r="AN1944" s="102" t="s">
        <v>83</v>
      </c>
      <c r="AO1944" s="101">
        <f>_xll.qlInterestRateIndexFixingDate($AT$2,AP1944,Trigger)</f>
        <v>52993</v>
      </c>
      <c r="AP1944" s="101">
        <f>_xll.qlCalendarAdvance(Calendar,AP1943,AN1944,"f",,Trigger)</f>
        <v>52993</v>
      </c>
      <c r="AQ1944" s="101">
        <f>_xll.qlInterestRateIndexMaturity($AT$2,AP1944,Trigger)</f>
        <v>52994</v>
      </c>
      <c r="AR1944" s="246">
        <f>_xll.qlIndexFixing($AT$1,AO1944,TRUE,_xll.ohTrigger(Trigger,Trigger1M))</f>
        <v>1.6778210700625351E-2</v>
      </c>
      <c r="AS1944" s="246">
        <f>IFERROR(_xll.qlIndexFixing($AT$2,AO1944,TRUE,_xll.ohTrigger(Trigger,Trigger1M)),#N/A)</f>
        <v>1.6696812034737718E-2</v>
      </c>
    </row>
    <row r="1945" spans="40:45" x14ac:dyDescent="0.2">
      <c r="AN1945" s="102" t="s">
        <v>83</v>
      </c>
      <c r="AO1945" s="101">
        <f>_xll.qlInterestRateIndexFixingDate($AT$2,AP1945,Trigger)</f>
        <v>53000</v>
      </c>
      <c r="AP1945" s="101">
        <f>_xll.qlCalendarAdvance(Calendar,AP1944,AN1945,"f",,Trigger)</f>
        <v>53000</v>
      </c>
      <c r="AQ1945" s="101">
        <f>_xll.qlInterestRateIndexMaturity($AT$2,AP1945,Trigger)</f>
        <v>53001</v>
      </c>
      <c r="AR1945" s="246">
        <f>_xll.qlIndexFixing($AT$1,AO1945,TRUE,_xll.ohTrigger(Trigger,Trigger1M))</f>
        <v>1.6779958571273568E-2</v>
      </c>
      <c r="AS1945" s="246">
        <f>IFERROR(_xll.qlIndexFixing($AT$2,AO1945,TRUE,_xll.ohTrigger(Trigger,Trigger1M)),#N/A)</f>
        <v>1.6697511615930694E-2</v>
      </c>
    </row>
    <row r="1946" spans="40:45" x14ac:dyDescent="0.2">
      <c r="AN1946" s="102" t="s">
        <v>83</v>
      </c>
      <c r="AO1946" s="101">
        <f>_xll.qlInterestRateIndexFixingDate($AT$2,AP1946,Trigger)</f>
        <v>53007</v>
      </c>
      <c r="AP1946" s="101">
        <f>_xll.qlCalendarAdvance(Calendar,AP1945,AN1946,"f",,Trigger)</f>
        <v>53007</v>
      </c>
      <c r="AQ1946" s="101">
        <f>_xll.qlInterestRateIndexMaturity($AT$2,AP1946,Trigger)</f>
        <v>53008</v>
      </c>
      <c r="AR1946" s="246">
        <f>_xll.qlIndexFixing($AT$1,AO1946,TRUE,_xll.ohTrigger(Trigger,Trigger1M))</f>
        <v>1.6782268842767678E-2</v>
      </c>
      <c r="AS1946" s="246">
        <f>IFERROR(_xll.qlIndexFixing($AT$2,AO1946,TRUE,_xll.ohTrigger(Trigger,Trigger1M)),#N/A)</f>
        <v>1.6698672038568674E-2</v>
      </c>
    </row>
    <row r="1947" spans="40:45" x14ac:dyDescent="0.2">
      <c r="AN1947" s="102" t="s">
        <v>83</v>
      </c>
      <c r="AO1947" s="101">
        <f>_xll.qlInterestRateIndexFixingDate($AT$2,AP1947,Trigger)</f>
        <v>53014</v>
      </c>
      <c r="AP1947" s="101">
        <f>_xll.qlCalendarAdvance(Calendar,AP1946,AN1947,"f",,Trigger)</f>
        <v>53014</v>
      </c>
      <c r="AQ1947" s="101">
        <f>_xll.qlInterestRateIndexMaturity($AT$2,AP1947,Trigger)</f>
        <v>53015</v>
      </c>
      <c r="AR1947" s="246">
        <f>_xll.qlIndexFixing($AT$1,AO1947,TRUE,_xll.ohTrigger(Trigger,Trigger1M))</f>
        <v>1.6785141515027746E-2</v>
      </c>
      <c r="AS1947" s="246">
        <f>IFERROR(_xll.qlIndexFixing($AT$2,AO1947,TRUE,_xll.ohTrigger(Trigger,Trigger1M)),#N/A)</f>
        <v>1.6700293302811531E-2</v>
      </c>
    </row>
    <row r="1948" spans="40:45" x14ac:dyDescent="0.2">
      <c r="AN1948" s="102" t="s">
        <v>83</v>
      </c>
      <c r="AO1948" s="101">
        <f>_xll.qlInterestRateIndexFixingDate($AT$2,AP1948,Trigger)</f>
        <v>53021</v>
      </c>
      <c r="AP1948" s="101">
        <f>_xll.qlCalendarAdvance(Calendar,AP1947,AN1948,"f",,Trigger)</f>
        <v>53021</v>
      </c>
      <c r="AQ1948" s="101">
        <f>_xll.qlInterestRateIndexMaturity($AT$2,AP1948,Trigger)</f>
        <v>53022</v>
      </c>
      <c r="AR1948" s="246">
        <f>_xll.qlIndexFixing($AT$1,AO1948,TRUE,_xll.ohTrigger(Trigger,Trigger1M))</f>
        <v>1.6788576588213644E-2</v>
      </c>
      <c r="AS1948" s="246">
        <f>IFERROR(_xll.qlIndexFixing($AT$2,AO1948,TRUE,_xll.ohTrigger(Trigger,Trigger1M)),#N/A)</f>
        <v>1.6702375408659265E-2</v>
      </c>
    </row>
    <row r="1949" spans="40:45" x14ac:dyDescent="0.2">
      <c r="AN1949" s="102" t="s">
        <v>83</v>
      </c>
      <c r="AO1949" s="101">
        <f>_xll.qlInterestRateIndexFixingDate($AT$2,AP1949,Trigger)</f>
        <v>53028</v>
      </c>
      <c r="AP1949" s="101">
        <f>_xll.qlCalendarAdvance(Calendar,AP1948,AN1949,"f",,Trigger)</f>
        <v>53028</v>
      </c>
      <c r="AQ1949" s="101">
        <f>_xll.qlInterestRateIndexMaturity($AT$2,AP1949,Trigger)</f>
        <v>53029</v>
      </c>
      <c r="AR1949" s="246">
        <f>_xll.qlIndexFixing($AT$1,AO1949,TRUE,_xll.ohTrigger(Trigger,Trigger1M))</f>
        <v>1.6792574062245436E-2</v>
      </c>
      <c r="AS1949" s="246">
        <f>IFERROR(_xll.qlIndexFixing($AT$2,AO1949,TRUE,_xll.ohTrigger(Trigger,Trigger1M)),#N/A)</f>
        <v>1.6704918356031939E-2</v>
      </c>
    </row>
    <row r="1950" spans="40:45" x14ac:dyDescent="0.2">
      <c r="AN1950" s="102" t="s">
        <v>83</v>
      </c>
      <c r="AO1950" s="101">
        <f>_xll.qlInterestRateIndexFixingDate($AT$2,AP1950,Trigger)</f>
        <v>53035</v>
      </c>
      <c r="AP1950" s="101">
        <f>_xll.qlCalendarAdvance(Calendar,AP1949,AN1950,"f",,Trigger)</f>
        <v>53035</v>
      </c>
      <c r="AQ1950" s="101">
        <f>_xll.qlInterestRateIndexMaturity($AT$2,AP1950,Trigger)</f>
        <v>53036</v>
      </c>
      <c r="AR1950" s="246">
        <f>_xll.qlIndexFixing($AT$1,AO1950,TRUE,_xll.ohTrigger(Trigger,Trigger1M))</f>
        <v>1.6797133937123121E-2</v>
      </c>
      <c r="AS1950" s="246">
        <f>IFERROR(_xll.qlIndexFixing($AT$2,AO1950,TRUE,_xll.ohTrigger(Trigger,Trigger1M)),#N/A)</f>
        <v>1.6707922145089427E-2</v>
      </c>
    </row>
    <row r="1951" spans="40:45" x14ac:dyDescent="0.2">
      <c r="AN1951" s="102" t="s">
        <v>83</v>
      </c>
      <c r="AO1951" s="101">
        <f>_xll.qlInterestRateIndexFixingDate($AT$2,AP1951,Trigger)</f>
        <v>53042</v>
      </c>
      <c r="AP1951" s="101">
        <f>_xll.qlCalendarAdvance(Calendar,AP1950,AN1951,"f",,Trigger)</f>
        <v>53042</v>
      </c>
      <c r="AQ1951" s="101">
        <f>_xll.qlInterestRateIndexMaturity($AT$2,AP1951,Trigger)</f>
        <v>53043</v>
      </c>
      <c r="AR1951" s="246">
        <f>_xll.qlIndexFixing($AT$1,AO1951,TRUE,_xll.ohTrigger(Trigger,Trigger1M))</f>
        <v>1.6802256212926636E-2</v>
      </c>
      <c r="AS1951" s="246">
        <f>IFERROR(_xll.qlIndexFixing($AT$2,AO1951,TRUE,_xll.ohTrigger(Trigger,Trigger1M)),#N/A)</f>
        <v>1.6711386775671855E-2</v>
      </c>
    </row>
    <row r="1952" spans="40:45" x14ac:dyDescent="0.2">
      <c r="AN1952" s="102" t="s">
        <v>83</v>
      </c>
      <c r="AO1952" s="101">
        <f>_xll.qlInterestRateIndexFixingDate($AT$2,AP1952,Trigger)</f>
        <v>53049</v>
      </c>
      <c r="AP1952" s="101">
        <f>_xll.qlCalendarAdvance(Calendar,AP1951,AN1952,"f",,Trigger)</f>
        <v>53049</v>
      </c>
      <c r="AQ1952" s="101">
        <f>_xll.qlInterestRateIndexMaturity($AT$2,AP1952,Trigger)</f>
        <v>53050</v>
      </c>
      <c r="AR1952" s="246">
        <f>_xll.qlIndexFixing($AT$1,AO1952,TRUE,_xll.ohTrigger(Trigger,Trigger1M))</f>
        <v>1.6807940889576045E-2</v>
      </c>
      <c r="AS1952" s="246">
        <f>IFERROR(_xll.qlIndexFixing($AT$2,AO1952,TRUE,_xll.ohTrigger(Trigger,Trigger1M)),#N/A)</f>
        <v>1.671531224785916E-2</v>
      </c>
    </row>
    <row r="1953" spans="40:45" x14ac:dyDescent="0.2">
      <c r="AN1953" s="102" t="s">
        <v>83</v>
      </c>
      <c r="AO1953" s="101">
        <f>_xll.qlInterestRateIndexFixingDate($AT$2,AP1953,Trigger)</f>
        <v>53056</v>
      </c>
      <c r="AP1953" s="101">
        <f>_xll.qlCalendarAdvance(Calendar,AP1952,AN1953,"f",,Trigger)</f>
        <v>53056</v>
      </c>
      <c r="AQ1953" s="101">
        <f>_xll.qlInterestRateIndexMaturity($AT$2,AP1953,Trigger)</f>
        <v>53057</v>
      </c>
      <c r="AR1953" s="246">
        <f>_xll.qlIndexFixing($AT$1,AO1953,TRUE,_xll.ohTrigger(Trigger,Trigger1M))</f>
        <v>1.6814187967311156E-2</v>
      </c>
      <c r="AS1953" s="246">
        <f>IFERROR(_xll.qlIndexFixing($AT$2,AO1953,TRUE,_xll.ohTrigger(Trigger,Trigger1M)),#N/A)</f>
        <v>1.6719698561731278E-2</v>
      </c>
    </row>
    <row r="1954" spans="40:45" x14ac:dyDescent="0.2">
      <c r="AN1954" s="102" t="s">
        <v>83</v>
      </c>
      <c r="AO1954" s="101">
        <f>_xll.qlInterestRateIndexFixingDate($AT$2,AP1954,Trigger)</f>
        <v>53063</v>
      </c>
      <c r="AP1954" s="101">
        <f>_xll.qlCalendarAdvance(Calendar,AP1953,AN1954,"f",,Trigger)</f>
        <v>53063</v>
      </c>
      <c r="AQ1954" s="101">
        <f>_xll.qlInterestRateIndexMaturity($AT$2,AP1954,Trigger)</f>
        <v>53064</v>
      </c>
      <c r="AR1954" s="246">
        <f>_xll.qlIndexFixing($AT$1,AO1954,TRUE,_xll.ohTrigger(Trigger,Trigger1M))</f>
        <v>1.6820997445892161E-2</v>
      </c>
      <c r="AS1954" s="246">
        <f>IFERROR(_xll.qlIndexFixing($AT$2,AO1954,TRUE,_xll.ohTrigger(Trigger,Trigger1M)),#N/A)</f>
        <v>1.6724545717288208E-2</v>
      </c>
    </row>
    <row r="1955" spans="40:45" x14ac:dyDescent="0.2">
      <c r="AN1955" s="102" t="s">
        <v>83</v>
      </c>
      <c r="AO1955" s="101">
        <f>_xll.qlInterestRateIndexFixingDate($AT$2,AP1955,Trigger)</f>
        <v>53070</v>
      </c>
      <c r="AP1955" s="101">
        <f>_xll.qlCalendarAdvance(Calendar,AP1954,AN1955,"f",,Trigger)</f>
        <v>53070</v>
      </c>
      <c r="AQ1955" s="101">
        <f>_xll.qlInterestRateIndexMaturity($AT$2,AP1955,Trigger)</f>
        <v>53071</v>
      </c>
      <c r="AR1955" s="246">
        <f>_xll.qlIndexFixing($AT$1,AO1955,TRUE,_xll.ohTrigger(Trigger,Trigger1M))</f>
        <v>1.6828369325558867E-2</v>
      </c>
      <c r="AS1955" s="246">
        <f>IFERROR(_xll.qlIndexFixing($AT$2,AO1955,TRUE,_xll.ohTrigger(Trigger,Trigger1M)),#N/A)</f>
        <v>1.672985371437008E-2</v>
      </c>
    </row>
    <row r="1956" spans="40:45" x14ac:dyDescent="0.2">
      <c r="AN1956" s="102" t="s">
        <v>83</v>
      </c>
      <c r="AO1956" s="101">
        <f>_xll.qlInterestRateIndexFixingDate($AT$2,AP1956,Trigger)</f>
        <v>53077</v>
      </c>
      <c r="AP1956" s="101">
        <f>_xll.qlCalendarAdvance(Calendar,AP1955,AN1956,"f",,Trigger)</f>
        <v>53077</v>
      </c>
      <c r="AQ1956" s="101">
        <f>_xll.qlInterestRateIndexMaturity($AT$2,AP1956,Trigger)</f>
        <v>53078</v>
      </c>
      <c r="AR1956" s="246">
        <f>_xll.qlIndexFixing($AT$1,AO1956,TRUE,_xll.ohTrigger(Trigger,Trigger1M))</f>
        <v>1.683630360623134E-2</v>
      </c>
      <c r="AS1956" s="246">
        <f>IFERROR(_xll.qlIndexFixing($AT$2,AO1956,TRUE,_xll.ohTrigger(Trigger,Trigger1M)),#N/A)</f>
        <v>1.6735622553296636E-2</v>
      </c>
    </row>
    <row r="1957" spans="40:45" x14ac:dyDescent="0.2">
      <c r="AN1957" s="102" t="s">
        <v>83</v>
      </c>
      <c r="AO1957" s="101">
        <f>_xll.qlInterestRateIndexFixingDate($AT$2,AP1957,Trigger)</f>
        <v>53084</v>
      </c>
      <c r="AP1957" s="101">
        <f>_xll.qlCalendarAdvance(Calendar,AP1956,AN1957,"f",,Trigger)</f>
        <v>53084</v>
      </c>
      <c r="AQ1957" s="101">
        <f>_xll.qlInterestRateIndexMaturity($AT$2,AP1957,Trigger)</f>
        <v>53085</v>
      </c>
      <c r="AR1957" s="246">
        <f>_xll.qlIndexFixing($AT$1,AO1957,TRUE,_xll.ohTrigger(Trigger,Trigger1M))</f>
        <v>1.684480028806945E-2</v>
      </c>
      <c r="AS1957" s="246">
        <f>IFERROR(_xll.qlIndexFixing($AT$2,AO1957,TRUE,_xll.ohTrigger(Trigger,Trigger1M)),#N/A)</f>
        <v>1.6741852233748133E-2</v>
      </c>
    </row>
    <row r="1958" spans="40:45" x14ac:dyDescent="0.2">
      <c r="AN1958" s="102" t="s">
        <v>83</v>
      </c>
      <c r="AO1958" s="101">
        <f>_xll.qlInterestRateIndexFixingDate($AT$2,AP1958,Trigger)</f>
        <v>53091</v>
      </c>
      <c r="AP1958" s="101">
        <f>_xll.qlCalendarAdvance(Calendar,AP1957,AN1958,"f",,Trigger)</f>
        <v>53091</v>
      </c>
      <c r="AQ1958" s="101">
        <f>_xll.qlInterestRateIndexMaturity($AT$2,AP1958,Trigger)</f>
        <v>53092</v>
      </c>
      <c r="AR1958" s="246">
        <f>_xll.qlIndexFixing($AT$1,AO1958,TRUE,_xll.ohTrigger(Trigger,Trigger1M))</f>
        <v>1.6853859370993263E-2</v>
      </c>
      <c r="AS1958" s="246">
        <f>IFERROR(_xll.qlIndexFixing($AT$2,AO1958,TRUE,_xll.ohTrigger(Trigger,Trigger1M)),#N/A)</f>
        <v>1.6748542756124252E-2</v>
      </c>
    </row>
    <row r="1959" spans="40:45" x14ac:dyDescent="0.2">
      <c r="AN1959" s="102" t="s">
        <v>83</v>
      </c>
      <c r="AO1959" s="101">
        <f>_xll.qlInterestRateIndexFixingDate($AT$2,AP1959,Trigger)</f>
        <v>53098</v>
      </c>
      <c r="AP1959" s="101">
        <f>_xll.qlCalendarAdvance(Calendar,AP1958,AN1959,"f",,Trigger)</f>
        <v>53098</v>
      </c>
      <c r="AQ1959" s="101">
        <f>_xll.qlInterestRateIndexMaturity($AT$2,AP1959,Trigger)</f>
        <v>53099</v>
      </c>
      <c r="AR1959" s="246">
        <f>_xll.qlIndexFixing($AT$1,AO1959,TRUE,_xll.ohTrigger(Trigger,Trigger1M))</f>
        <v>1.6863480855082713E-2</v>
      </c>
      <c r="AS1959" s="246">
        <f>IFERROR(_xll.qlIndexFixing($AT$2,AO1959,TRUE,_xll.ohTrigger(Trigger,Trigger1M)),#N/A)</f>
        <v>1.6755694120185183E-2</v>
      </c>
    </row>
    <row r="1960" spans="40:45" x14ac:dyDescent="0.2">
      <c r="AN1960" s="102" t="s">
        <v>83</v>
      </c>
      <c r="AO1960" s="101">
        <f>_xll.qlInterestRateIndexFixingDate($AT$2,AP1960,Trigger)</f>
        <v>53105</v>
      </c>
      <c r="AP1960" s="101">
        <f>_xll.qlCalendarAdvance(Calendar,AP1959,AN1960,"f",,Trigger)</f>
        <v>53105</v>
      </c>
      <c r="AQ1960" s="101">
        <f>_xll.qlInterestRateIndexMaturity($AT$2,AP1960,Trigger)</f>
        <v>53106</v>
      </c>
      <c r="AR1960" s="246">
        <f>_xll.qlIndexFixing($AT$1,AO1960,TRUE,_xll.ohTrigger(Trigger,Trigger1M))</f>
        <v>1.6873664740417738E-2</v>
      </c>
      <c r="AS1960" s="246">
        <f>IFERROR(_xll.qlIndexFixing($AT$2,AO1960,TRUE,_xll.ohTrigger(Trigger,Trigger1M)),#N/A)</f>
        <v>1.6763306326010863E-2</v>
      </c>
    </row>
    <row r="1961" spans="40:45" x14ac:dyDescent="0.2">
      <c r="AN1961" s="102" t="s">
        <v>83</v>
      </c>
      <c r="AO1961" s="101">
        <f>_xll.qlInterestRateIndexFixingDate($AT$2,AP1961,Trigger)</f>
        <v>53112</v>
      </c>
      <c r="AP1961" s="101">
        <f>_xll.qlCalendarAdvance(Calendar,AP1960,AN1961,"f",,Trigger)</f>
        <v>53112</v>
      </c>
      <c r="AQ1961" s="101">
        <f>_xll.qlInterestRateIndexMaturity($AT$2,AP1961,Trigger)</f>
        <v>53113</v>
      </c>
      <c r="AR1961" s="246">
        <f>_xll.qlIndexFixing($AT$1,AO1961,TRUE,_xll.ohTrigger(Trigger,Trigger1M))</f>
        <v>1.68844110269184E-2</v>
      </c>
      <c r="AS1961" s="246">
        <f>IFERROR(_xll.qlIndexFixing($AT$2,AO1961,TRUE,_xll.ohTrigger(Trigger,Trigger1M)),#N/A)</f>
        <v>1.6771379373601292E-2</v>
      </c>
    </row>
    <row r="1962" spans="40:45" x14ac:dyDescent="0.2">
      <c r="AN1962" s="102" t="s">
        <v>83</v>
      </c>
      <c r="AO1962" s="101">
        <f>_xll.qlInterestRateIndexFixingDate($AT$2,AP1962,Trigger)</f>
        <v>53119</v>
      </c>
      <c r="AP1962" s="101">
        <f>_xll.qlCalendarAdvance(Calendar,AP1961,AN1962,"f",,Trigger)</f>
        <v>53119</v>
      </c>
      <c r="AQ1962" s="101">
        <f>_xll.qlInterestRateIndexMaturity($AT$2,AP1962,Trigger)</f>
        <v>53120</v>
      </c>
      <c r="AR1962" s="246">
        <f>_xll.qlIndexFixing($AT$1,AO1962,TRUE,_xll.ohTrigger(Trigger,Trigger1M))</f>
        <v>1.6895719714744573E-2</v>
      </c>
      <c r="AS1962" s="246">
        <f>IFERROR(_xll.qlIndexFixing($AT$2,AO1962,TRUE,_xll.ohTrigger(Trigger,Trigger1M)),#N/A)</f>
        <v>1.6779913263116342E-2</v>
      </c>
    </row>
    <row r="1963" spans="40:45" x14ac:dyDescent="0.2">
      <c r="AN1963" s="102" t="s">
        <v>83</v>
      </c>
      <c r="AO1963" s="101">
        <f>_xll.qlInterestRateIndexFixingDate($AT$2,AP1963,Trigger)</f>
        <v>53126</v>
      </c>
      <c r="AP1963" s="101">
        <f>_xll.qlCalendarAdvance(Calendar,AP1962,AN1963,"f",,Trigger)</f>
        <v>53126</v>
      </c>
      <c r="AQ1963" s="101">
        <f>_xll.qlInterestRateIndexMaturity($AT$2,AP1963,Trigger)</f>
        <v>53127</v>
      </c>
      <c r="AR1963" s="246">
        <f>_xll.qlIndexFixing($AT$1,AO1963,TRUE,_xll.ohTrigger(Trigger,Trigger1M))</f>
        <v>1.6907590803976191E-2</v>
      </c>
      <c r="AS1963" s="246">
        <f>IFERROR(_xll.qlIndexFixing($AT$2,AO1963,TRUE,_xll.ohTrigger(Trigger,Trigger1M)),#N/A)</f>
        <v>1.6788907994476077E-2</v>
      </c>
    </row>
    <row r="1964" spans="40:45" x14ac:dyDescent="0.2">
      <c r="AN1964" s="102" t="s">
        <v>83</v>
      </c>
      <c r="AO1964" s="101">
        <f>_xll.qlInterestRateIndexFixingDate($AT$2,AP1964,Trigger)</f>
        <v>53133</v>
      </c>
      <c r="AP1964" s="101">
        <f>_xll.qlCalendarAdvance(Calendar,AP1963,AN1964,"f",,Trigger)</f>
        <v>53133</v>
      </c>
      <c r="AQ1964" s="101">
        <f>_xll.qlInterestRateIndexMaturity($AT$2,AP1964,Trigger)</f>
        <v>53134</v>
      </c>
      <c r="AR1964" s="246">
        <f>_xll.qlIndexFixing($AT$1,AO1964,TRUE,_xll.ohTrigger(Trigger,Trigger1M))</f>
        <v>1.6920024294613256E-2</v>
      </c>
      <c r="AS1964" s="246">
        <f>IFERROR(_xll.qlIndexFixing($AT$2,AO1964,TRUE,_xll.ohTrigger(Trigger,Trigger1M)),#N/A)</f>
        <v>1.6798363567840369E-2</v>
      </c>
    </row>
    <row r="1965" spans="40:45" x14ac:dyDescent="0.2">
      <c r="AN1965" s="102" t="s">
        <v>83</v>
      </c>
      <c r="AO1965" s="101">
        <f>_xll.qlInterestRateIndexFixingDate($AT$2,AP1965,Trigger)</f>
        <v>53140</v>
      </c>
      <c r="AP1965" s="101">
        <f>_xll.qlCalendarAdvance(Calendar,AP1964,AN1965,"f",,Trigger)</f>
        <v>53140</v>
      </c>
      <c r="AQ1965" s="101">
        <f>_xll.qlInterestRateIndexMaturity($AT$2,AP1965,Trigger)</f>
        <v>53141</v>
      </c>
      <c r="AR1965" s="246">
        <f>_xll.qlIndexFixing($AT$1,AO1965,TRUE,_xll.ohTrigger(Trigger,Trigger1M))</f>
        <v>1.6933020186655767E-2</v>
      </c>
      <c r="AS1965" s="246">
        <f>IFERROR(_xll.qlIndexFixing($AT$2,AO1965,TRUE,_xll.ohTrigger(Trigger,Trigger1M)),#N/A)</f>
        <v>1.6808279983049346E-2</v>
      </c>
    </row>
    <row r="1966" spans="40:45" x14ac:dyDescent="0.2">
      <c r="AN1966" s="102" t="s">
        <v>83</v>
      </c>
      <c r="AO1966" s="101">
        <f>_xll.qlInterestRateIndexFixingDate($AT$2,AP1966,Trigger)</f>
        <v>53147</v>
      </c>
      <c r="AP1966" s="101">
        <f>_xll.qlCalendarAdvance(Calendar,AP1965,AN1966,"f",,Trigger)</f>
        <v>53147</v>
      </c>
      <c r="AQ1966" s="101">
        <f>_xll.qlInterestRateIndexMaturity($AT$2,AP1966,Trigger)</f>
        <v>53148</v>
      </c>
      <c r="AR1966" s="246">
        <f>_xll.qlIndexFixing($AT$1,AO1966,TRUE,_xll.ohTrigger(Trigger,Trigger1M))</f>
        <v>1.6946578480263597E-2</v>
      </c>
      <c r="AS1966" s="246">
        <f>IFERROR(_xll.qlIndexFixing($AT$2,AO1966,TRUE,_xll.ohTrigger(Trigger,Trigger1M)),#N/A)</f>
        <v>1.681865724026288E-2</v>
      </c>
    </row>
    <row r="1967" spans="40:45" x14ac:dyDescent="0.2">
      <c r="AN1967" s="102" t="s">
        <v>83</v>
      </c>
      <c r="AO1967" s="101">
        <f>_xll.qlInterestRateIndexFixingDate($AT$2,AP1967,Trigger)</f>
        <v>53154</v>
      </c>
      <c r="AP1967" s="101">
        <f>_xll.qlCalendarAdvance(Calendar,AP1966,AN1967,"f",,Trigger)</f>
        <v>53154</v>
      </c>
      <c r="AQ1967" s="101">
        <f>_xll.qlInterestRateIndexMaturity($AT$2,AP1967,Trigger)</f>
        <v>53155</v>
      </c>
      <c r="AR1967" s="246">
        <f>_xll.qlIndexFixing($AT$1,AO1967,TRUE,_xll.ohTrigger(Trigger,Trigger1M))</f>
        <v>1.6960699175596616E-2</v>
      </c>
      <c r="AS1967" s="246">
        <f>IFERROR(_xll.qlIndexFixing($AT$2,AO1967,TRUE,_xll.ohTrigger(Trigger,Trigger1M)),#N/A)</f>
        <v>1.6829495339560907E-2</v>
      </c>
    </row>
    <row r="1968" spans="40:45" x14ac:dyDescent="0.2">
      <c r="AN1968" s="102" t="s">
        <v>83</v>
      </c>
      <c r="AO1968" s="101">
        <f>_xll.qlInterestRateIndexFixingDate($AT$2,AP1968,Trigger)</f>
        <v>53161</v>
      </c>
      <c r="AP1968" s="101">
        <f>_xll.qlCalendarAdvance(Calendar,AP1967,AN1968,"f",,Trigger)</f>
        <v>53161</v>
      </c>
      <c r="AQ1968" s="101">
        <f>_xll.qlInterestRateIndexMaturity($AT$2,AP1968,Trigger)</f>
        <v>53162</v>
      </c>
      <c r="AR1968" s="246">
        <f>_xll.qlIndexFixing($AT$1,AO1968,TRUE,_xll.ohTrigger(Trigger,Trigger1M))</f>
        <v>1.6975382272415018E-2</v>
      </c>
      <c r="AS1968" s="246">
        <f>IFERROR(_xll.qlIndexFixing($AT$2,AO1968,TRUE,_xll.ohTrigger(Trigger,Trigger1M)),#N/A)</f>
        <v>1.6840794280943427E-2</v>
      </c>
    </row>
    <row r="1969" spans="40:45" x14ac:dyDescent="0.2">
      <c r="AN1969" s="102" t="s">
        <v>83</v>
      </c>
      <c r="AO1969" s="101">
        <f>_xll.qlInterestRateIndexFixingDate($AT$2,AP1969,Trigger)</f>
        <v>53168</v>
      </c>
      <c r="AP1969" s="101">
        <f>_xll.qlCalendarAdvance(Calendar,AP1968,AN1969,"f",,Trigger)</f>
        <v>53168</v>
      </c>
      <c r="AQ1969" s="101">
        <f>_xll.qlInterestRateIndexMaturity($AT$2,AP1969,Trigger)</f>
        <v>53169</v>
      </c>
      <c r="AR1969" s="246">
        <f>_xll.qlIndexFixing($AT$1,AO1969,TRUE,_xll.ohTrigger(Trigger,Trigger1M))</f>
        <v>1.698854431339214E-2</v>
      </c>
      <c r="AS1969" s="246">
        <f>IFERROR(_xll.qlIndexFixing($AT$2,AO1969,TRUE,_xll.ohTrigger(Trigger,Trigger1M)),#N/A)</f>
        <v>1.6851000163162766E-2</v>
      </c>
    </row>
    <row r="1970" spans="40:45" x14ac:dyDescent="0.2">
      <c r="AN1970" s="102" t="s">
        <v>83</v>
      </c>
      <c r="AO1970" s="101">
        <f>_xll.qlInterestRateIndexFixingDate($AT$2,AP1970,Trigger)</f>
        <v>53175</v>
      </c>
      <c r="AP1970" s="101">
        <f>_xll.qlCalendarAdvance(Calendar,AP1969,AN1970,"f",,Trigger)</f>
        <v>53175</v>
      </c>
      <c r="AQ1970" s="101">
        <f>_xll.qlInterestRateIndexMaturity($AT$2,AP1970,Trigger)</f>
        <v>53176</v>
      </c>
      <c r="AR1970" s="246">
        <f>_xll.qlIndexFixing($AT$1,AO1970,TRUE,_xll.ohTrigger(Trigger,Trigger1M))</f>
        <v>1.699425826070744E-2</v>
      </c>
      <c r="AS1970" s="246">
        <f>IFERROR(_xll.qlIndexFixing($AT$2,AO1970,TRUE,_xll.ohTrigger(Trigger,Trigger1M)),#N/A)</f>
        <v>1.6855664180974728E-2</v>
      </c>
    </row>
    <row r="1971" spans="40:45" x14ac:dyDescent="0.2">
      <c r="AN1971" s="102" t="s">
        <v>83</v>
      </c>
      <c r="AO1971" s="101">
        <f>_xll.qlInterestRateIndexFixingDate($AT$2,AP1971,Trigger)</f>
        <v>53182</v>
      </c>
      <c r="AP1971" s="101">
        <f>_xll.qlCalendarAdvance(Calendar,AP1970,AN1971,"f",,Trigger)</f>
        <v>53182</v>
      </c>
      <c r="AQ1971" s="101">
        <f>_xll.qlInterestRateIndexMaturity($AT$2,AP1971,Trigger)</f>
        <v>53183</v>
      </c>
      <c r="AR1971" s="246">
        <f>_xll.qlIndexFixing($AT$1,AO1971,TRUE,_xll.ohTrigger(Trigger,Trigger1M))</f>
        <v>1.6999919281239784E-2</v>
      </c>
      <c r="AS1971" s="246">
        <f>IFERROR(_xll.qlIndexFixing($AT$2,AO1971,TRUE,_xll.ohTrigger(Trigger,Trigger1M)),#N/A)</f>
        <v>1.6860283268727017E-2</v>
      </c>
    </row>
    <row r="1972" spans="40:45" x14ac:dyDescent="0.2">
      <c r="AN1972" s="102" t="s">
        <v>83</v>
      </c>
      <c r="AO1972" s="101">
        <f>_xll.qlInterestRateIndexFixingDate($AT$2,AP1972,Trigger)</f>
        <v>53189</v>
      </c>
      <c r="AP1972" s="101">
        <f>_xll.qlCalendarAdvance(Calendar,AP1971,AN1972,"f",,Trigger)</f>
        <v>53189</v>
      </c>
      <c r="AQ1972" s="101">
        <f>_xll.qlInterestRateIndexMaturity($AT$2,AP1972,Trigger)</f>
        <v>53190</v>
      </c>
      <c r="AR1972" s="246">
        <f>_xll.qlIndexFixing($AT$1,AO1972,TRUE,_xll.ohTrigger(Trigger,Trigger1M))</f>
        <v>1.7005527374909235E-2</v>
      </c>
      <c r="AS1972" s="246">
        <f>IFERROR(_xll.qlIndexFixing($AT$2,AO1972,TRUE,_xll.ohTrigger(Trigger,Trigger1M)),#N/A)</f>
        <v>1.6864857426579505E-2</v>
      </c>
    </row>
    <row r="1973" spans="40:45" x14ac:dyDescent="0.2">
      <c r="AN1973" s="102" t="s">
        <v>83</v>
      </c>
      <c r="AO1973" s="101">
        <f>_xll.qlInterestRateIndexFixingDate($AT$2,AP1973,Trigger)</f>
        <v>53196</v>
      </c>
      <c r="AP1973" s="101">
        <f>_xll.qlCalendarAdvance(Calendar,AP1972,AN1973,"f",,Trigger)</f>
        <v>53196</v>
      </c>
      <c r="AQ1973" s="101">
        <f>_xll.qlInterestRateIndexMaturity($AT$2,AP1973,Trigger)</f>
        <v>53197</v>
      </c>
      <c r="AR1973" s="246">
        <f>_xll.qlIndexFixing($AT$1,AO1973,TRUE,_xll.ohTrigger(Trigger,Trigger1M))</f>
        <v>1.7011082541715794E-2</v>
      </c>
      <c r="AS1973" s="246">
        <f>IFERROR(_xll.qlIndexFixing($AT$2,AO1973,TRUE,_xll.ohTrigger(Trigger,Trigger1M)),#N/A)</f>
        <v>1.686938665437232E-2</v>
      </c>
    </row>
    <row r="1974" spans="40:45" x14ac:dyDescent="0.2">
      <c r="AN1974" s="102" t="s">
        <v>83</v>
      </c>
      <c r="AO1974" s="101">
        <f>_xll.qlInterestRateIndexFixingDate($AT$2,AP1974,Trigger)</f>
        <v>53203</v>
      </c>
      <c r="AP1974" s="101">
        <f>_xll.qlCalendarAdvance(Calendar,AP1973,AN1974,"f",,Trigger)</f>
        <v>53203</v>
      </c>
      <c r="AQ1974" s="101">
        <f>_xll.qlInterestRateIndexMaturity($AT$2,AP1974,Trigger)</f>
        <v>53204</v>
      </c>
      <c r="AR1974" s="246">
        <f>_xll.qlIndexFixing($AT$1,AO1974,TRUE,_xll.ohTrigger(Trigger,Trigger1M))</f>
        <v>1.7016584781899269E-2</v>
      </c>
      <c r="AS1974" s="246">
        <f>IFERROR(_xll.qlIndexFixing($AT$2,AO1974,TRUE,_xll.ohTrigger(Trigger,Trigger1M)),#N/A)</f>
        <v>1.6873870952265335E-2</v>
      </c>
    </row>
    <row r="1975" spans="40:45" x14ac:dyDescent="0.2">
      <c r="AN1975" s="102" t="s">
        <v>83</v>
      </c>
      <c r="AO1975" s="101">
        <f>_xll.qlInterestRateIndexFixingDate($AT$2,AP1975,Trigger)</f>
        <v>53210</v>
      </c>
      <c r="AP1975" s="101">
        <f>_xll.qlCalendarAdvance(Calendar,AP1974,AN1975,"f",,Trigger)</f>
        <v>53210</v>
      </c>
      <c r="AQ1975" s="101">
        <f>_xll.qlInterestRateIndexMaturity($AT$2,AP1975,Trigger)</f>
        <v>53211</v>
      </c>
      <c r="AR1975" s="246">
        <f>_xll.qlIndexFixing($AT$1,AO1975,TRUE,_xll.ohTrigger(Trigger,Trigger1M))</f>
        <v>1.7022034095059979E-2</v>
      </c>
      <c r="AS1975" s="246">
        <f>IFERROR(_xll.qlIndexFixing($AT$2,AO1975,TRUE,_xll.ohTrigger(Trigger,Trigger1M)),#N/A)</f>
        <v>1.6878310320098677E-2</v>
      </c>
    </row>
    <row r="1976" spans="40:45" x14ac:dyDescent="0.2">
      <c r="AN1976" s="102" t="s">
        <v>83</v>
      </c>
      <c r="AO1976" s="101">
        <f>_xll.qlInterestRateIndexFixingDate($AT$2,AP1976,Trigger)</f>
        <v>53217</v>
      </c>
      <c r="AP1976" s="101">
        <f>_xll.qlCalendarAdvance(Calendar,AP1975,AN1976,"f",,Trigger)</f>
        <v>53217</v>
      </c>
      <c r="AQ1976" s="101">
        <f>_xll.qlInterestRateIndexMaturity($AT$2,AP1976,Trigger)</f>
        <v>53218</v>
      </c>
      <c r="AR1976" s="246">
        <f>_xll.qlIndexFixing($AT$1,AO1976,TRUE,_xll.ohTrigger(Trigger,Trigger1M))</f>
        <v>1.7027430481437733E-2</v>
      </c>
      <c r="AS1976" s="246">
        <f>IFERROR(_xll.qlIndexFixing($AT$2,AO1976,TRUE,_xll.ohTrigger(Trigger,Trigger1M)),#N/A)</f>
        <v>1.6882704758032219E-2</v>
      </c>
    </row>
    <row r="1977" spans="40:45" x14ac:dyDescent="0.2">
      <c r="AN1977" s="102" t="s">
        <v>83</v>
      </c>
      <c r="AO1977" s="101">
        <f>_xll.qlInterestRateIndexFixingDate($AT$2,AP1977,Trigger)</f>
        <v>53224</v>
      </c>
      <c r="AP1977" s="101">
        <f>_xll.qlCalendarAdvance(Calendar,AP1976,AN1977,"f",,Trigger)</f>
        <v>53224</v>
      </c>
      <c r="AQ1977" s="101">
        <f>_xll.qlInterestRateIndexMaturity($AT$2,AP1977,Trigger)</f>
        <v>53225</v>
      </c>
      <c r="AR1977" s="246">
        <f>_xll.qlIndexFixing($AT$1,AO1977,TRUE,_xll.ohTrigger(Trigger,Trigger1M))</f>
        <v>1.7032773940872659E-2</v>
      </c>
      <c r="AS1977" s="246">
        <f>IFERROR(_xll.qlIndexFixing($AT$2,AO1977,TRUE,_xll.ohTrigger(Trigger,Trigger1M)),#N/A)</f>
        <v>1.6887054265906087E-2</v>
      </c>
    </row>
    <row r="1978" spans="40:45" x14ac:dyDescent="0.2">
      <c r="AN1978" s="102" t="s">
        <v>83</v>
      </c>
      <c r="AO1978" s="101">
        <f>_xll.qlInterestRateIndexFixingDate($AT$2,AP1978,Trigger)</f>
        <v>53231</v>
      </c>
      <c r="AP1978" s="101">
        <f>_xll.qlCalendarAdvance(Calendar,AP1977,AN1978,"f",,Trigger)</f>
        <v>53231</v>
      </c>
      <c r="AQ1978" s="101">
        <f>_xll.qlInterestRateIndexMaturity($AT$2,AP1978,Trigger)</f>
        <v>53232</v>
      </c>
      <c r="AR1978" s="246">
        <f>_xll.qlIndexFixing($AT$1,AO1978,TRUE,_xll.ohTrigger(Trigger,Trigger1M))</f>
        <v>1.7038064473604564E-2</v>
      </c>
      <c r="AS1978" s="246">
        <f>IFERROR(_xll.qlIndexFixing($AT$2,AO1978,TRUE,_xll.ohTrigger(Trigger,Trigger1M)),#N/A)</f>
        <v>1.6891358843800219E-2</v>
      </c>
    </row>
    <row r="1979" spans="40:45" x14ac:dyDescent="0.2">
      <c r="AN1979" s="102" t="s">
        <v>83</v>
      </c>
      <c r="AO1979" s="101">
        <f>_xll.qlInterestRateIndexFixingDate($AT$2,AP1979,Trigger)</f>
        <v>53238</v>
      </c>
      <c r="AP1979" s="101">
        <f>_xll.qlCalendarAdvance(Calendar,AP1978,AN1979,"f",,Trigger)</f>
        <v>53238</v>
      </c>
      <c r="AQ1979" s="101">
        <f>_xll.qlInterestRateIndexMaturity($AT$2,AP1979,Trigger)</f>
        <v>53239</v>
      </c>
      <c r="AR1979" s="246">
        <f>_xll.qlIndexFixing($AT$1,AO1979,TRUE,_xll.ohTrigger(Trigger,Trigger1M))</f>
        <v>1.7043302079473577E-2</v>
      </c>
      <c r="AS1979" s="246">
        <f>IFERROR(_xll.qlIndexFixing($AT$2,AO1979,TRUE,_xll.ohTrigger(Trigger,Trigger1M)),#N/A)</f>
        <v>1.6895618491794551E-2</v>
      </c>
    </row>
    <row r="1980" spans="40:45" x14ac:dyDescent="0.2">
      <c r="AN1980" s="102" t="s">
        <v>83</v>
      </c>
      <c r="AO1980" s="101">
        <f>_xll.qlInterestRateIndexFixingDate($AT$2,AP1980,Trigger)</f>
        <v>53245</v>
      </c>
      <c r="AP1980" s="101">
        <f>_xll.qlCalendarAdvance(Calendar,AP1979,AN1980,"f",,Trigger)</f>
        <v>53245</v>
      </c>
      <c r="AQ1980" s="101">
        <f>_xll.qlInterestRateIndexMaturity($AT$2,AP1980,Trigger)</f>
        <v>53246</v>
      </c>
      <c r="AR1980" s="246">
        <f>_xll.qlIndexFixing($AT$1,AO1980,TRUE,_xll.ohTrigger(Trigger,Trigger1M))</f>
        <v>1.7048486758479697E-2</v>
      </c>
      <c r="AS1980" s="246">
        <f>IFERROR(_xll.qlIndexFixing($AT$2,AO1980,TRUE,_xll.ohTrigger(Trigger,Trigger1M)),#N/A)</f>
        <v>1.6899833209649273E-2</v>
      </c>
    </row>
    <row r="1981" spans="40:45" x14ac:dyDescent="0.2">
      <c r="AN1981" s="102" t="s">
        <v>83</v>
      </c>
      <c r="AO1981" s="101">
        <f>_xll.qlInterestRateIndexFixingDate($AT$2,AP1981,Trigger)</f>
        <v>53252</v>
      </c>
      <c r="AP1981" s="101">
        <f>_xll.qlCalendarAdvance(Calendar,AP1980,AN1981,"f",,Trigger)</f>
        <v>53252</v>
      </c>
      <c r="AQ1981" s="101">
        <f>_xll.qlInterestRateIndexMaturity($AT$2,AP1981,Trigger)</f>
        <v>53253</v>
      </c>
      <c r="AR1981" s="246">
        <f>_xll.qlIndexFixing($AT$1,AO1981,TRUE,_xll.ohTrigger(Trigger,Trigger1M))</f>
        <v>1.7053618510702861E-2</v>
      </c>
      <c r="AS1981" s="246">
        <f>IFERROR(_xll.qlIndexFixing($AT$2,AO1981,TRUE,_xll.ohTrigger(Trigger,Trigger1M)),#N/A)</f>
        <v>1.6904002997524259E-2</v>
      </c>
    </row>
    <row r="1982" spans="40:45" x14ac:dyDescent="0.2">
      <c r="AN1982" s="102" t="s">
        <v>83</v>
      </c>
      <c r="AO1982" s="101">
        <f>_xll.qlInterestRateIndexFixingDate($AT$2,AP1982,Trigger)</f>
        <v>53259</v>
      </c>
      <c r="AP1982" s="101">
        <f>_xll.qlCalendarAdvance(Calendar,AP1981,AN1982,"f",,Trigger)</f>
        <v>53259</v>
      </c>
      <c r="AQ1982" s="101">
        <f>_xll.qlInterestRateIndexMaturity($AT$2,AP1982,Trigger)</f>
        <v>53260</v>
      </c>
      <c r="AR1982" s="246">
        <f>_xll.qlIndexFixing($AT$1,AO1982,TRUE,_xll.ohTrigger(Trigger,Trigger1M))</f>
        <v>1.7058697335983197E-2</v>
      </c>
      <c r="AS1982" s="246">
        <f>IFERROR(_xll.qlIndexFixing($AT$2,AO1982,TRUE,_xll.ohTrigger(Trigger,Trigger1M)),#N/A)</f>
        <v>1.6908127855499444E-2</v>
      </c>
    </row>
    <row r="1983" spans="40:45" x14ac:dyDescent="0.2">
      <c r="AN1983" s="102" t="s">
        <v>83</v>
      </c>
      <c r="AO1983" s="101">
        <f>_xll.qlInterestRateIndexFixingDate($AT$2,AP1983,Trigger)</f>
        <v>53266</v>
      </c>
      <c r="AP1983" s="101">
        <f>_xll.qlCalendarAdvance(Calendar,AP1982,AN1983,"f",,Trigger)</f>
        <v>53266</v>
      </c>
      <c r="AQ1983" s="101">
        <f>_xll.qlInterestRateIndexMaturity($AT$2,AP1983,Trigger)</f>
        <v>53267</v>
      </c>
      <c r="AR1983" s="246">
        <f>_xll.qlIndexFixing($AT$1,AO1983,TRUE,_xll.ohTrigger(Trigger,Trigger1M))</f>
        <v>1.7063723234480577E-2</v>
      </c>
      <c r="AS1983" s="246">
        <f>IFERROR(_xll.qlIndexFixing($AT$2,AO1983,TRUE,_xll.ohTrigger(Trigger,Trigger1M)),#N/A)</f>
        <v>1.6912207783494893E-2</v>
      </c>
    </row>
    <row r="1984" spans="40:45" x14ac:dyDescent="0.2">
      <c r="AN1984" s="102" t="s">
        <v>83</v>
      </c>
      <c r="AO1984" s="101">
        <f>_xll.qlInterestRateIndexFixingDate($AT$2,AP1984,Trigger)</f>
        <v>53273</v>
      </c>
      <c r="AP1984" s="101">
        <f>_xll.qlCalendarAdvance(Calendar,AP1983,AN1984,"f",,Trigger)</f>
        <v>53273</v>
      </c>
      <c r="AQ1984" s="101">
        <f>_xll.qlInterestRateIndexMaturity($AT$2,AP1984,Trigger)</f>
        <v>53274</v>
      </c>
      <c r="AR1984" s="246">
        <f>_xll.qlIndexFixing($AT$1,AO1984,TRUE,_xll.ohTrigger(Trigger,Trigger1M))</f>
        <v>1.7068696206115064E-2</v>
      </c>
      <c r="AS1984" s="246">
        <f>IFERROR(_xll.qlIndexFixing($AT$2,AO1984,TRUE,_xll.ohTrigger(Trigger,Trigger1M)),#N/A)</f>
        <v>1.6916242781350732E-2</v>
      </c>
    </row>
    <row r="1985" spans="40:45" x14ac:dyDescent="0.2">
      <c r="AN1985" s="102" t="s">
        <v>83</v>
      </c>
      <c r="AO1985" s="101">
        <f>_xll.qlInterestRateIndexFixingDate($AT$2,AP1985,Trigger)</f>
        <v>53280</v>
      </c>
      <c r="AP1985" s="101">
        <f>_xll.qlCalendarAdvance(Calendar,AP1984,AN1985,"f",,Trigger)</f>
        <v>53280</v>
      </c>
      <c r="AQ1985" s="101">
        <f>_xll.qlInterestRateIndexMaturity($AT$2,AP1985,Trigger)</f>
        <v>53281</v>
      </c>
      <c r="AR1985" s="246">
        <f>_xll.qlIndexFixing($AT$1,AO1985,TRUE,_xll.ohTrigger(Trigger,Trigger1M))</f>
        <v>1.7073616250886658E-2</v>
      </c>
      <c r="AS1985" s="246">
        <f>IFERROR(_xll.qlIndexFixing($AT$2,AO1985,TRUE,_xll.ohTrigger(Trigger,Trigger1M)),#N/A)</f>
        <v>1.6920232849306771E-2</v>
      </c>
    </row>
    <row r="1986" spans="40:45" x14ac:dyDescent="0.2">
      <c r="AN1986" s="102" t="s">
        <v>83</v>
      </c>
      <c r="AO1986" s="101">
        <f>_xll.qlInterestRateIndexFixingDate($AT$2,AP1986,Trigger)</f>
        <v>53287</v>
      </c>
      <c r="AP1986" s="101">
        <f>_xll.qlCalendarAdvance(Calendar,AP1985,AN1986,"f",,Trigger)</f>
        <v>53287</v>
      </c>
      <c r="AQ1986" s="101">
        <f>_xll.qlInterestRateIndexMaturity($AT$2,AP1986,Trigger)</f>
        <v>53288</v>
      </c>
      <c r="AR1986" s="246">
        <f>_xll.qlIndexFixing($AT$1,AO1986,TRUE,_xll.ohTrigger(Trigger,Trigger1M))</f>
        <v>1.7078483368715425E-2</v>
      </c>
      <c r="AS1986" s="246">
        <f>IFERROR(_xll.qlIndexFixing($AT$2,AO1986,TRUE,_xll.ohTrigger(Trigger,Trigger1M)),#N/A)</f>
        <v>1.6924177987283073E-2</v>
      </c>
    </row>
    <row r="1987" spans="40:45" x14ac:dyDescent="0.2">
      <c r="AN1987" s="102" t="s">
        <v>83</v>
      </c>
      <c r="AO1987" s="101">
        <f>_xll.qlInterestRateIndexFixingDate($AT$2,AP1987,Trigger)</f>
        <v>53294</v>
      </c>
      <c r="AP1987" s="101">
        <f>_xll.qlCalendarAdvance(Calendar,AP1986,AN1987,"f",,Trigger)</f>
        <v>53294</v>
      </c>
      <c r="AQ1987" s="101">
        <f>_xll.qlInterestRateIndexMaturity($AT$2,AP1987,Trigger)</f>
        <v>53295</v>
      </c>
      <c r="AR1987" s="246">
        <f>_xll.qlIndexFixing($AT$1,AO1987,TRUE,_xll.ohTrigger(Trigger,Trigger1M))</f>
        <v>1.7083297559761235E-2</v>
      </c>
      <c r="AS1987" s="246">
        <f>IFERROR(_xll.qlIndexFixing($AT$2,AO1987,TRUE,_xll.ohTrigger(Trigger,Trigger1M)),#N/A)</f>
        <v>1.6928078195119767E-2</v>
      </c>
    </row>
    <row r="1988" spans="40:45" x14ac:dyDescent="0.2">
      <c r="AN1988" s="102" t="s">
        <v>83</v>
      </c>
      <c r="AO1988" s="101">
        <f>_xll.qlInterestRateIndexFixingDate($AT$2,AP1988,Trigger)</f>
        <v>53301</v>
      </c>
      <c r="AP1988" s="101">
        <f>_xll.qlCalendarAdvance(Calendar,AP1987,AN1988,"f",,Trigger)</f>
        <v>53301</v>
      </c>
      <c r="AQ1988" s="101">
        <f>_xll.qlInterestRateIndexMaturity($AT$2,AP1988,Trigger)</f>
        <v>53302</v>
      </c>
      <c r="AR1988" s="246">
        <f>_xll.qlIndexFixing($AT$1,AO1988,TRUE,_xll.ohTrigger(Trigger,Trigger1M))</f>
        <v>1.7088058823944152E-2</v>
      </c>
      <c r="AS1988" s="246">
        <f>IFERROR(_xll.qlIndexFixing($AT$2,AO1988,TRUE,_xll.ohTrigger(Trigger,Trigger1M)),#N/A)</f>
        <v>1.693193347305666E-2</v>
      </c>
    </row>
    <row r="1989" spans="40:45" x14ac:dyDescent="0.2">
      <c r="AN1989" s="102" t="s">
        <v>83</v>
      </c>
      <c r="AO1989" s="101">
        <f>_xll.qlInterestRateIndexFixingDate($AT$2,AP1989,Trigger)</f>
        <v>53308</v>
      </c>
      <c r="AP1989" s="101">
        <f>_xll.qlCalendarAdvance(Calendar,AP1988,AN1989,"f",,Trigger)</f>
        <v>53308</v>
      </c>
      <c r="AQ1989" s="101">
        <f>_xll.qlInterestRateIndexMaturity($AT$2,AP1989,Trigger)</f>
        <v>53309</v>
      </c>
      <c r="AR1989" s="246">
        <f>_xll.qlIndexFixing($AT$1,AO1989,TRUE,_xll.ohTrigger(Trigger,Trigger1M))</f>
        <v>1.7092767161264177E-2</v>
      </c>
      <c r="AS1989" s="246">
        <f>IFERROR(_xll.qlIndexFixing($AT$2,AO1989,TRUE,_xll.ohTrigger(Trigger,Trigger1M)),#N/A)</f>
        <v>1.6935743821013816E-2</v>
      </c>
    </row>
    <row r="1990" spans="40:45" x14ac:dyDescent="0.2">
      <c r="AN1990" s="102" t="s">
        <v>83</v>
      </c>
      <c r="AO1990" s="101">
        <f>_xll.qlInterestRateIndexFixingDate($AT$2,AP1990,Trigger)</f>
        <v>53315</v>
      </c>
      <c r="AP1990" s="101">
        <f>_xll.qlCalendarAdvance(Calendar,AP1989,AN1990,"f",,Trigger)</f>
        <v>53315</v>
      </c>
      <c r="AQ1990" s="101">
        <f>_xll.qlInterestRateIndexMaturity($AT$2,AP1990,Trigger)</f>
        <v>53316</v>
      </c>
      <c r="AR1990" s="246">
        <f>_xll.qlIndexFixing($AT$1,AO1990,TRUE,_xll.ohTrigger(Trigger,Trigger1M))</f>
        <v>1.709742257172131E-2</v>
      </c>
      <c r="AS1990" s="246">
        <f>IFERROR(_xll.qlIndexFixing($AT$2,AO1990,TRUE,_xll.ohTrigger(Trigger,Trigger1M)),#N/A)</f>
        <v>1.6939509238831363E-2</v>
      </c>
    </row>
    <row r="1991" spans="40:45" x14ac:dyDescent="0.2">
      <c r="AN1991" s="102" t="s">
        <v>83</v>
      </c>
      <c r="AO1991" s="101">
        <f>_xll.qlInterestRateIndexFixingDate($AT$2,AP1991,Trigger)</f>
        <v>53323</v>
      </c>
      <c r="AP1991" s="101">
        <f>_xll.qlCalendarAdvance(Calendar,AP1990,AN1991,"f",,Trigger)</f>
        <v>53323</v>
      </c>
      <c r="AQ1991" s="101">
        <f>_xll.qlInterestRateIndexMaturity($AT$2,AP1991,Trigger)</f>
        <v>53324</v>
      </c>
      <c r="AR1991" s="246">
        <f>_xll.qlIndexFixing($AT$1,AO1991,TRUE,_xll.ohTrigger(Trigger,Trigger1M))</f>
        <v>1.7102678232427948E-2</v>
      </c>
      <c r="AS1991" s="246">
        <f>IFERROR(_xll.qlIndexFixing($AT$2,AO1991,TRUE,_xll.ohTrigger(Trigger,Trigger1M)),#N/A)</f>
        <v>1.6943757557328354E-2</v>
      </c>
    </row>
    <row r="1992" spans="40:45" x14ac:dyDescent="0.2">
      <c r="AN1992" s="102" t="s">
        <v>83</v>
      </c>
      <c r="AO1992" s="101">
        <f>_xll.qlInterestRateIndexFixingDate($AT$2,AP1992,Trigger)</f>
        <v>53330</v>
      </c>
      <c r="AP1992" s="101">
        <f>_xll.qlCalendarAdvance(Calendar,AP1991,AN1992,"f",,Trigger)</f>
        <v>53330</v>
      </c>
      <c r="AQ1992" s="101">
        <f>_xll.qlInterestRateIndexMaturity($AT$2,AP1992,Trigger)</f>
        <v>53331</v>
      </c>
      <c r="AR1992" s="246">
        <f>_xll.qlIndexFixing($AT$1,AO1992,TRUE,_xll.ohTrigger(Trigger,Trigger1M))</f>
        <v>1.7107220228167463E-2</v>
      </c>
      <c r="AS1992" s="246">
        <f>IFERROR(_xll.qlIndexFixing($AT$2,AO1992,TRUE,_xll.ohTrigger(Trigger,Trigger1M)),#N/A)</f>
        <v>1.6947426696640733E-2</v>
      </c>
    </row>
    <row r="1993" spans="40:45" x14ac:dyDescent="0.2">
      <c r="AN1993" s="102" t="s">
        <v>83</v>
      </c>
      <c r="AO1993" s="101">
        <f>_xll.qlInterestRateIndexFixingDate($AT$2,AP1993,Trigger)</f>
        <v>53337</v>
      </c>
      <c r="AP1993" s="101">
        <f>_xll.qlCalendarAdvance(Calendar,AP1992,AN1993,"f",,Trigger)</f>
        <v>53337</v>
      </c>
      <c r="AQ1993" s="101">
        <f>_xll.qlInterestRateIndexMaturity($AT$2,AP1993,Trigger)</f>
        <v>53338</v>
      </c>
      <c r="AR1993" s="246">
        <f>_xll.qlIndexFixing($AT$1,AO1993,TRUE,_xll.ohTrigger(Trigger,Trigger1M))</f>
        <v>1.7111709297044086E-2</v>
      </c>
      <c r="AS1993" s="246">
        <f>IFERROR(_xll.qlIndexFixing($AT$2,AO1993,TRUE,_xll.ohTrigger(Trigger,Trigger1M)),#N/A)</f>
        <v>1.6951050905813503E-2</v>
      </c>
    </row>
    <row r="1994" spans="40:45" x14ac:dyDescent="0.2">
      <c r="AN1994" s="102" t="s">
        <v>83</v>
      </c>
      <c r="AO1994" s="101">
        <f>_xll.qlInterestRateIndexFixingDate($AT$2,AP1994,Trigger)</f>
        <v>53344</v>
      </c>
      <c r="AP1994" s="101">
        <f>_xll.qlCalendarAdvance(Calendar,AP1993,AN1994,"f",,Trigger)</f>
        <v>53344</v>
      </c>
      <c r="AQ1994" s="101">
        <f>_xll.qlInterestRateIndexMaturity($AT$2,AP1994,Trigger)</f>
        <v>53345</v>
      </c>
      <c r="AR1994" s="246">
        <f>_xll.qlIndexFixing($AT$1,AO1994,TRUE,_xll.ohTrigger(Trigger,Trigger1M))</f>
        <v>1.7116145439057817E-2</v>
      </c>
      <c r="AS1994" s="246">
        <f>IFERROR(_xll.qlIndexFixing($AT$2,AO1994,TRUE,_xll.ohTrigger(Trigger,Trigger1M)),#N/A)</f>
        <v>1.6954630185166408E-2</v>
      </c>
    </row>
    <row r="1995" spans="40:45" x14ac:dyDescent="0.2">
      <c r="AN1995" s="102" t="s">
        <v>83</v>
      </c>
      <c r="AO1995" s="101">
        <f>_xll.qlInterestRateIndexFixingDate($AT$2,AP1995,Trigger)</f>
        <v>53351</v>
      </c>
      <c r="AP1995" s="101">
        <f>_xll.qlCalendarAdvance(Calendar,AP1994,AN1995,"f",,Trigger)</f>
        <v>53351</v>
      </c>
      <c r="AQ1995" s="101">
        <f>_xll.qlInterestRateIndexMaturity($AT$2,AP1995,Trigger)</f>
        <v>53352</v>
      </c>
      <c r="AR1995" s="246">
        <f>_xll.qlIndexFixing($AT$1,AO1995,TRUE,_xll.ohTrigger(Trigger,Trigger1M))</f>
        <v>1.7120528654128719E-2</v>
      </c>
      <c r="AS1995" s="246">
        <f>IFERROR(_xll.qlIndexFixing($AT$2,AO1995,TRUE,_xll.ohTrigger(Trigger,Trigger1M)),#N/A)</f>
        <v>1.6958164534379705E-2</v>
      </c>
    </row>
    <row r="1996" spans="40:45" x14ac:dyDescent="0.2">
      <c r="AN1996" s="102" t="s">
        <v>83</v>
      </c>
      <c r="AO1996" s="101">
        <f>_xll.qlInterestRateIndexFixingDate($AT$2,AP1996,Trigger)</f>
        <v>53358</v>
      </c>
      <c r="AP1996" s="101">
        <f>_xll.qlCalendarAdvance(Calendar,AP1995,AN1996,"f",,Trigger)</f>
        <v>53358</v>
      </c>
      <c r="AQ1996" s="101">
        <f>_xll.qlInterestRateIndexMaturity($AT$2,AP1996,Trigger)</f>
        <v>53359</v>
      </c>
      <c r="AR1996" s="246">
        <f>_xll.qlIndexFixing($AT$1,AO1996,TRUE,_xll.ohTrigger(Trigger,Trigger1M))</f>
        <v>1.7124858942416665E-2</v>
      </c>
      <c r="AS1996" s="246">
        <f>IFERROR(_xll.qlIndexFixing($AT$2,AO1996,TRUE,_xll.ohTrigger(Trigger,Trigger1M)),#N/A)</f>
        <v>1.6961653953613265E-2</v>
      </c>
    </row>
    <row r="1997" spans="40:45" x14ac:dyDescent="0.2">
      <c r="AN1997" s="102" t="s">
        <v>83</v>
      </c>
      <c r="AO1997" s="101">
        <f>_xll.qlInterestRateIndexFixingDate($AT$2,AP1997,Trigger)</f>
        <v>53365</v>
      </c>
      <c r="AP1997" s="101">
        <f>_xll.qlCalendarAdvance(Calendar,AP1996,AN1997,"f",,Trigger)</f>
        <v>53365</v>
      </c>
      <c r="AQ1997" s="101">
        <f>_xll.qlInterestRateIndexMaturity($AT$2,AP1997,Trigger)</f>
        <v>53366</v>
      </c>
      <c r="AR1997" s="246">
        <f>_xll.qlIndexFixing($AT$1,AO1997,TRUE,_xll.ohTrigger(Trigger,Trigger1M))</f>
        <v>1.7129136303761783E-2</v>
      </c>
      <c r="AS1997" s="246">
        <f>IFERROR(_xll.qlIndexFixing($AT$2,AO1997,TRUE,_xll.ohTrigger(Trigger,Trigger1M)),#N/A)</f>
        <v>1.6965098442947024E-2</v>
      </c>
    </row>
    <row r="1998" spans="40:45" x14ac:dyDescent="0.2">
      <c r="AN1998" s="102" t="s">
        <v>83</v>
      </c>
      <c r="AO1998" s="101">
        <f>_xll.qlInterestRateIndexFixingDate($AT$2,AP1998,Trigger)</f>
        <v>53372</v>
      </c>
      <c r="AP1998" s="101">
        <f>_xll.qlCalendarAdvance(Calendar,AP1997,AN1998,"f",,Trigger)</f>
        <v>53372</v>
      </c>
      <c r="AQ1998" s="101">
        <f>_xll.qlInterestRateIndexMaturity($AT$2,AP1998,Trigger)</f>
        <v>53373</v>
      </c>
      <c r="AR1998" s="246">
        <f>_xll.qlIndexFixing($AT$1,AO1998,TRUE,_xll.ohTrigger(Trigger,Trigger1M))</f>
        <v>1.7133360738244008E-2</v>
      </c>
      <c r="AS1998" s="246">
        <f>IFERROR(_xll.qlIndexFixing($AT$2,AO1998,TRUE,_xll.ohTrigger(Trigger,Trigger1M)),#N/A)</f>
        <v>1.6968498002061239E-2</v>
      </c>
    </row>
    <row r="1999" spans="40:45" x14ac:dyDescent="0.2">
      <c r="AN1999" s="102" t="s">
        <v>83</v>
      </c>
      <c r="AO1999" s="101">
        <f>_xll.qlInterestRateIndexFixingDate($AT$2,AP1999,Trigger)</f>
        <v>53379</v>
      </c>
      <c r="AP1999" s="101">
        <f>_xll.qlCalendarAdvance(Calendar,AP1998,AN1999,"f",,Trigger)</f>
        <v>53379</v>
      </c>
      <c r="AQ1999" s="101">
        <f>_xll.qlInterestRateIndexMaturity($AT$2,AP1999,Trigger)</f>
        <v>53380</v>
      </c>
      <c r="AR1999" s="246">
        <f>_xll.qlIndexFixing($AT$1,AO1999,TRUE,_xll.ohTrigger(Trigger,Trigger1M))</f>
        <v>1.7137532245863341E-2</v>
      </c>
      <c r="AS1999" s="246">
        <f>IFERROR(_xll.qlIndexFixing($AT$2,AO1999,TRUE,_xll.ohTrigger(Trigger,Trigger1M)),#N/A)</f>
        <v>1.6971852631275652E-2</v>
      </c>
    </row>
    <row r="2000" spans="40:45" x14ac:dyDescent="0.2">
      <c r="AN2000" s="102" t="s">
        <v>83</v>
      </c>
      <c r="AO2000" s="101">
        <f>_xll.qlInterestRateIndexFixingDate($AT$2,AP2000,Trigger)</f>
        <v>53386</v>
      </c>
      <c r="AP2000" s="101">
        <f>_xll.qlCalendarAdvance(Calendar,AP1999,AN2000,"f",,Trigger)</f>
        <v>53386</v>
      </c>
      <c r="AQ2000" s="101">
        <f>_xll.qlInterestRateIndexMaturity($AT$2,AP2000,Trigger)</f>
        <v>53387</v>
      </c>
      <c r="AR2000" s="246">
        <f>_xll.qlIndexFixing($AT$1,AO2000,TRUE,_xll.ohTrigger(Trigger,Trigger1M))</f>
        <v>1.7141650826619781E-2</v>
      </c>
      <c r="AS2000" s="246">
        <f>IFERROR(_xll.qlIndexFixing($AT$2,AO2000,TRUE,_xll.ohTrigger(Trigger,Trigger1M)),#N/A)</f>
        <v>1.6975162330350457E-2</v>
      </c>
    </row>
    <row r="2001" spans="40:45" x14ac:dyDescent="0.2">
      <c r="AN2001" s="102" t="s">
        <v>83</v>
      </c>
      <c r="AO2001" s="101">
        <f>_xll.qlInterestRateIndexFixingDate($AT$2,AP2001,Trigger)</f>
        <v>53393</v>
      </c>
      <c r="AP2001" s="101">
        <f>_xll.qlCalendarAdvance(Calendar,AP2000,AN2001,"f",,Trigger)</f>
        <v>53393</v>
      </c>
      <c r="AQ2001" s="101">
        <f>_xll.qlInterestRateIndexMaturity($AT$2,AP2001,Trigger)</f>
        <v>53394</v>
      </c>
      <c r="AR2001" s="246">
        <f>_xll.qlIndexFixing($AT$1,AO2001,TRUE,_xll.ohTrigger(Trigger,Trigger1M))</f>
        <v>1.7145716480433393E-2</v>
      </c>
      <c r="AS2001" s="246">
        <f>IFERROR(_xll.qlIndexFixing($AT$2,AO2001,TRUE,_xll.ohTrigger(Trigger,Trigger1M)),#N/A)</f>
        <v>1.6978427099605398E-2</v>
      </c>
    </row>
    <row r="2002" spans="40:45" x14ac:dyDescent="0.2">
      <c r="AN2002" s="102" t="s">
        <v>83</v>
      </c>
      <c r="AO2002" s="101">
        <f>_xll.qlInterestRateIndexFixingDate($AT$2,AP2002,Trigger)</f>
        <v>53400</v>
      </c>
      <c r="AP2002" s="101">
        <f>_xll.qlCalendarAdvance(Calendar,AP2001,AN2002,"f",,Trigger)</f>
        <v>53400</v>
      </c>
      <c r="AQ2002" s="101">
        <f>_xll.qlInterestRateIndexMaturity($AT$2,AP2002,Trigger)</f>
        <v>53401</v>
      </c>
      <c r="AR2002" s="246">
        <f>_xll.qlIndexFixing($AT$1,AO2002,TRUE,_xll.ohTrigger(Trigger,Trigger1M))</f>
        <v>1.7149729207304176E-2</v>
      </c>
      <c r="AS2002" s="246">
        <f>IFERROR(_xll.qlIndexFixing($AT$2,AO2002,TRUE,_xll.ohTrigger(Trigger,Trigger1M)),#N/A)</f>
        <v>1.6981646938640793E-2</v>
      </c>
    </row>
    <row r="2003" spans="40:45" x14ac:dyDescent="0.2">
      <c r="AN2003" s="102" t="s">
        <v>83</v>
      </c>
      <c r="AO2003" s="101">
        <f>_xll.qlInterestRateIndexFixingDate($AT$2,AP2003,Trigger)</f>
        <v>53407</v>
      </c>
      <c r="AP2003" s="101">
        <f>_xll.qlCalendarAdvance(Calendar,AP2002,AN2003,"f",,Trigger)</f>
        <v>53407</v>
      </c>
      <c r="AQ2003" s="101">
        <f>_xll.qlInterestRateIndexMaturity($AT$2,AP2003,Trigger)</f>
        <v>53408</v>
      </c>
      <c r="AR2003" s="246">
        <f>_xll.qlIndexFixing($AT$1,AO2003,TRUE,_xll.ohTrigger(Trigger,Trigger1M))</f>
        <v>1.7153689007392003E-2</v>
      </c>
      <c r="AS2003" s="246">
        <f>IFERROR(_xll.qlIndexFixing($AT$2,AO2003,TRUE,_xll.ohTrigger(Trigger,Trigger1M)),#N/A)</f>
        <v>1.6984821847696452E-2</v>
      </c>
    </row>
    <row r="2004" spans="40:45" x14ac:dyDescent="0.2">
      <c r="AN2004" s="102" t="s">
        <v>83</v>
      </c>
      <c r="AO2004" s="101">
        <f>_xll.qlInterestRateIndexFixingDate($AT$2,AP2004,Trigger)</f>
        <v>53414</v>
      </c>
      <c r="AP2004" s="101">
        <f>_xll.qlCalendarAdvance(Calendar,AP2003,AN2004,"f",,Trigger)</f>
        <v>53414</v>
      </c>
      <c r="AQ2004" s="101">
        <f>_xll.qlInterestRateIndexMaturity($AT$2,AP2004,Trigger)</f>
        <v>53415</v>
      </c>
      <c r="AR2004" s="246">
        <f>_xll.qlIndexFixing($AT$1,AO2004,TRUE,_xll.ohTrigger(Trigger,Trigger1M))</f>
        <v>1.7157595880537002E-2</v>
      </c>
      <c r="AS2004" s="246">
        <f>IFERROR(_xll.qlIndexFixing($AT$2,AO2004,TRUE,_xll.ohTrigger(Trigger,Trigger1M)),#N/A)</f>
        <v>1.6987951826772374E-2</v>
      </c>
    </row>
    <row r="2005" spans="40:45" x14ac:dyDescent="0.2">
      <c r="AN2005" s="102" t="s">
        <v>83</v>
      </c>
      <c r="AO2005" s="101">
        <f>_xll.qlInterestRateIndexFixingDate($AT$2,AP2005,Trigger)</f>
        <v>53421</v>
      </c>
      <c r="AP2005" s="101">
        <f>_xll.qlCalendarAdvance(Calendar,AP2004,AN2005,"f",,Trigger)</f>
        <v>53421</v>
      </c>
      <c r="AQ2005" s="101">
        <f>_xll.qlInterestRateIndexMaturity($AT$2,AP2005,Trigger)</f>
        <v>53422</v>
      </c>
      <c r="AR2005" s="246">
        <f>_xll.qlIndexFixing($AT$1,AO2005,TRUE,_xll.ohTrigger(Trigger,Trigger1M))</f>
        <v>1.7161449826819108E-2</v>
      </c>
      <c r="AS2005" s="246">
        <f>IFERROR(_xll.qlIndexFixing($AT$2,AO2005,TRUE,_xll.ohTrigger(Trigger,Trigger1M)),#N/A)</f>
        <v>1.6991036875868559E-2</v>
      </c>
    </row>
    <row r="2006" spans="40:45" x14ac:dyDescent="0.2">
      <c r="AN2006" s="102" t="s">
        <v>83</v>
      </c>
      <c r="AO2006" s="101">
        <f>_xll.qlInterestRateIndexFixingDate($AT$2,AP2006,Trigger)</f>
        <v>53428</v>
      </c>
      <c r="AP2006" s="101">
        <f>_xll.qlCalendarAdvance(Calendar,AP2005,AN2006,"f",,Trigger)</f>
        <v>53428</v>
      </c>
      <c r="AQ2006" s="101">
        <f>_xll.qlInterestRateIndexMaturity($AT$2,AP2006,Trigger)</f>
        <v>53429</v>
      </c>
      <c r="AR2006" s="246">
        <f>_xll.qlIndexFixing($AT$1,AO2006,TRUE,_xll.ohTrigger(Trigger,Trigger1M))</f>
        <v>1.7165250846158386E-2</v>
      </c>
      <c r="AS2006" s="246">
        <f>IFERROR(_xll.qlIndexFixing($AT$2,AO2006,TRUE,_xll.ohTrigger(Trigger,Trigger1M)),#N/A)</f>
        <v>1.6994076994825136E-2</v>
      </c>
    </row>
    <row r="2007" spans="40:45" x14ac:dyDescent="0.2">
      <c r="AN2007" s="102" t="s">
        <v>83</v>
      </c>
      <c r="AO2007" s="101">
        <f>_xll.qlInterestRateIndexFixingDate($AT$2,AP2007,Trigger)</f>
        <v>53435</v>
      </c>
      <c r="AP2007" s="101">
        <f>_xll.qlCalendarAdvance(Calendar,AP2006,AN2007,"f",,Trigger)</f>
        <v>53435</v>
      </c>
      <c r="AQ2007" s="101">
        <f>_xll.qlInterestRateIndexMaturity($AT$2,AP2007,Trigger)</f>
        <v>53436</v>
      </c>
      <c r="AR2007" s="246">
        <f>_xll.qlIndexFixing($AT$1,AO2007,TRUE,_xll.ohTrigger(Trigger,Trigger1M))</f>
        <v>1.7168998938714708E-2</v>
      </c>
      <c r="AS2007" s="246">
        <f>IFERROR(_xll.qlIndexFixing($AT$2,AO2007,TRUE,_xll.ohTrigger(Trigger,Trigger1M)),#N/A)</f>
        <v>1.6997072183801976E-2</v>
      </c>
    </row>
    <row r="2008" spans="40:45" x14ac:dyDescent="0.2">
      <c r="AN2008" s="102" t="s">
        <v>83</v>
      </c>
      <c r="AO2008" s="101">
        <f>_xll.qlInterestRateIndexFixingDate($AT$2,AP2008,Trigger)</f>
        <v>53442</v>
      </c>
      <c r="AP2008" s="101">
        <f>_xll.qlCalendarAdvance(Calendar,AP2007,AN2008,"f",,Trigger)</f>
        <v>53442</v>
      </c>
      <c r="AQ2008" s="101">
        <f>_xll.qlInterestRateIndexMaturity($AT$2,AP2008,Trigger)</f>
        <v>53443</v>
      </c>
      <c r="AR2008" s="246">
        <f>_xll.qlIndexFixing($AT$1,AO2008,TRUE,_xll.ohTrigger(Trigger,Trigger1M))</f>
        <v>1.7172694104248265E-2</v>
      </c>
      <c r="AS2008" s="246">
        <f>IFERROR(_xll.qlIndexFixing($AT$2,AO2008,TRUE,_xll.ohTrigger(Trigger,Trigger1M)),#N/A)</f>
        <v>1.7000022442719143E-2</v>
      </c>
    </row>
    <row r="2009" spans="40:45" x14ac:dyDescent="0.2">
      <c r="AN2009" s="102" t="s">
        <v>83</v>
      </c>
      <c r="AO2009" s="101">
        <f>_xll.qlInterestRateIndexFixingDate($AT$2,AP2009,Trigger)</f>
        <v>53449</v>
      </c>
      <c r="AP2009" s="101">
        <f>_xll.qlCalendarAdvance(Calendar,AP2008,AN2009,"f",,Trigger)</f>
        <v>53449</v>
      </c>
      <c r="AQ2009" s="101">
        <f>_xll.qlInterestRateIndexMaturity($AT$2,AP2009,Trigger)</f>
        <v>53450</v>
      </c>
      <c r="AR2009" s="246">
        <f>_xll.qlIndexFixing($AT$1,AO2009,TRUE,_xll.ohTrigger(Trigger,Trigger1M))</f>
        <v>1.717633634291893E-2</v>
      </c>
      <c r="AS2009" s="246">
        <f>IFERROR(_xll.qlIndexFixing($AT$2,AO2009,TRUE,_xll.ohTrigger(Trigger,Trigger1M)),#N/A)</f>
        <v>1.7002927771576637E-2</v>
      </c>
    </row>
    <row r="2010" spans="40:45" x14ac:dyDescent="0.2">
      <c r="AN2010" s="102" t="s">
        <v>83</v>
      </c>
      <c r="AO2010" s="101">
        <f>_xll.qlInterestRateIndexFixingDate($AT$2,AP2010,Trigger)</f>
        <v>53456</v>
      </c>
      <c r="AP2010" s="101">
        <f>_xll.qlCalendarAdvance(Calendar,AP2009,AN2010,"f",,Trigger)</f>
        <v>53456</v>
      </c>
      <c r="AQ2010" s="101">
        <f>_xll.qlInterestRateIndexMaturity($AT$2,AP2010,Trigger)</f>
        <v>53457</v>
      </c>
      <c r="AR2010" s="246">
        <f>_xll.qlIndexFixing($AT$1,AO2010,TRUE,_xll.ohTrigger(Trigger,Trigger1M))</f>
        <v>1.7179925654726702E-2</v>
      </c>
      <c r="AS2010" s="246">
        <f>IFERROR(_xll.qlIndexFixing($AT$2,AO2010,TRUE,_xll.ohTrigger(Trigger,Trigger1M)),#N/A)</f>
        <v>1.7005788170534331E-2</v>
      </c>
    </row>
    <row r="2011" spans="40:45" x14ac:dyDescent="0.2">
      <c r="AN2011" s="102" t="s">
        <v>83</v>
      </c>
      <c r="AO2011" s="101">
        <f>_xll.qlInterestRateIndexFixingDate($AT$2,AP2011,Trigger)</f>
        <v>53463</v>
      </c>
      <c r="AP2011" s="101">
        <f>_xll.qlCalendarAdvance(Calendar,AP2010,AN2011,"f",,Trigger)</f>
        <v>53463</v>
      </c>
      <c r="AQ2011" s="101">
        <f>_xll.qlInterestRateIndexMaturity($AT$2,AP2011,Trigger)</f>
        <v>53464</v>
      </c>
      <c r="AR2011" s="246">
        <f>_xll.qlIndexFixing($AT$1,AO2011,TRUE,_xll.ohTrigger(Trigger,Trigger1M))</f>
        <v>1.7183462039591646E-2</v>
      </c>
      <c r="AS2011" s="246">
        <f>IFERROR(_xll.qlIndexFixing($AT$2,AO2011,TRUE,_xll.ohTrigger(Trigger,Trigger1M)),#N/A)</f>
        <v>1.7008603639352415E-2</v>
      </c>
    </row>
    <row r="2012" spans="40:45" x14ac:dyDescent="0.2">
      <c r="AN2012" s="102" t="s">
        <v>83</v>
      </c>
      <c r="AO2012" s="101">
        <f>_xll.qlInterestRateIndexFixingDate($AT$2,AP2012,Trigger)</f>
        <v>53470</v>
      </c>
      <c r="AP2012" s="101">
        <f>_xll.qlCalendarAdvance(Calendar,AP2011,AN2012,"f",,Trigger)</f>
        <v>53470</v>
      </c>
      <c r="AQ2012" s="101">
        <f>_xll.qlInterestRateIndexMaturity($AT$2,AP2012,Trigger)</f>
        <v>53471</v>
      </c>
      <c r="AR2012" s="246">
        <f>_xll.qlIndexFixing($AT$1,AO2012,TRUE,_xll.ohTrigger(Trigger,Trigger1M))</f>
        <v>1.7186945497513761E-2</v>
      </c>
      <c r="AS2012" s="246">
        <f>IFERROR(_xll.qlIndexFixing($AT$2,AO2012,TRUE,_xll.ohTrigger(Trigger,Trigger1M)),#N/A)</f>
        <v>1.7011374178110827E-2</v>
      </c>
    </row>
    <row r="2013" spans="40:45" x14ac:dyDescent="0.2">
      <c r="AN2013" s="102" t="s">
        <v>83</v>
      </c>
      <c r="AO2013" s="101">
        <f>_xll.qlInterestRateIndexFixingDate($AT$2,AP2013,Trigger)</f>
        <v>53477</v>
      </c>
      <c r="AP2013" s="101">
        <f>_xll.qlCalendarAdvance(Calendar,AP2012,AN2013,"f",,Trigger)</f>
        <v>53477</v>
      </c>
      <c r="AQ2013" s="101">
        <f>_xll.qlInterestRateIndexMaturity($AT$2,AP2013,Trigger)</f>
        <v>53478</v>
      </c>
      <c r="AR2013" s="246">
        <f>_xll.qlIndexFixing($AT$1,AO2013,TRUE,_xll.ohTrigger(Trigger,Trigger1M))</f>
        <v>1.7190376028572985E-2</v>
      </c>
      <c r="AS2013" s="246">
        <f>IFERROR(_xll.qlIndexFixing($AT$2,AO2013,TRUE,_xll.ohTrigger(Trigger,Trigger1M)),#N/A)</f>
        <v>1.7014099786889503E-2</v>
      </c>
    </row>
    <row r="2014" spans="40:45" x14ac:dyDescent="0.2">
      <c r="AN2014" s="102" t="s">
        <v>83</v>
      </c>
      <c r="AO2014" s="101">
        <f>_xll.qlInterestRateIndexFixingDate($AT$2,AP2014,Trigger)</f>
        <v>53484</v>
      </c>
      <c r="AP2014" s="101">
        <f>_xll.qlCalendarAdvance(Calendar,AP2013,AN2014,"f",,Trigger)</f>
        <v>53484</v>
      </c>
      <c r="AQ2014" s="101">
        <f>_xll.qlInterestRateIndexMaturity($AT$2,AP2014,Trigger)</f>
        <v>53485</v>
      </c>
      <c r="AR2014" s="246">
        <f>_xll.qlIndexFixing($AT$1,AO2014,TRUE,_xll.ohTrigger(Trigger,Trigger1M))</f>
        <v>1.7193753632769315E-2</v>
      </c>
      <c r="AS2014" s="246">
        <f>IFERROR(_xll.qlIndexFixing($AT$2,AO2014,TRUE,_xll.ohTrigger(Trigger,Trigger1M)),#N/A)</f>
        <v>1.7016780465688441E-2</v>
      </c>
    </row>
    <row r="2015" spans="40:45" x14ac:dyDescent="0.2">
      <c r="AN2015" s="102" t="s">
        <v>83</v>
      </c>
      <c r="AO2015" s="101">
        <f>_xll.qlInterestRateIndexFixingDate($AT$2,AP2015,Trigger)</f>
        <v>53491</v>
      </c>
      <c r="AP2015" s="101">
        <f>_xll.qlCalendarAdvance(Calendar,AP2014,AN2015,"f",,Trigger)</f>
        <v>53491</v>
      </c>
      <c r="AQ2015" s="101">
        <f>_xll.qlInterestRateIndexMaturity($AT$2,AP2015,Trigger)</f>
        <v>53492</v>
      </c>
      <c r="AR2015" s="246">
        <f>_xll.qlIndexFixing($AT$1,AO2015,TRUE,_xll.ohTrigger(Trigger,Trigger1M))</f>
        <v>1.7197078310022818E-2</v>
      </c>
      <c r="AS2015" s="246">
        <f>IFERROR(_xll.qlIndexFixing($AT$2,AO2015,TRUE,_xll.ohTrigger(Trigger,Trigger1M)),#N/A)</f>
        <v>1.7019416214347771E-2</v>
      </c>
    </row>
    <row r="2016" spans="40:45" x14ac:dyDescent="0.2">
      <c r="AN2016" s="102" t="s">
        <v>83</v>
      </c>
      <c r="AO2016" s="101">
        <f>_xll.qlInterestRateIndexFixingDate($AT$2,AP2016,Trigger)</f>
        <v>53498</v>
      </c>
      <c r="AP2016" s="101">
        <f>_xll.qlCalendarAdvance(Calendar,AP2015,AN2016,"f",,Trigger)</f>
        <v>53498</v>
      </c>
      <c r="AQ2016" s="101">
        <f>_xll.qlInterestRateIndexMaturity($AT$2,AP2016,Trigger)</f>
        <v>53499</v>
      </c>
      <c r="AR2016" s="246">
        <f>_xll.qlIndexFixing($AT$1,AO2016,TRUE,_xll.ohTrigger(Trigger,Trigger1M))</f>
        <v>1.7200350060333491E-2</v>
      </c>
      <c r="AS2016" s="246">
        <f>IFERROR(_xll.qlIndexFixing($AT$2,AO2016,TRUE,_xll.ohTrigger(Trigger,Trigger1M)),#N/A)</f>
        <v>1.7022007032947428E-2</v>
      </c>
    </row>
    <row r="2017" spans="40:45" x14ac:dyDescent="0.2">
      <c r="AN2017" s="102" t="s">
        <v>83</v>
      </c>
      <c r="AO2017" s="101">
        <f>_xll.qlInterestRateIndexFixingDate($AT$2,AP2017,Trigger)</f>
        <v>53505</v>
      </c>
      <c r="AP2017" s="101">
        <f>_xll.qlCalendarAdvance(Calendar,AP2016,AN2017,"f",,Trigger)</f>
        <v>53505</v>
      </c>
      <c r="AQ2017" s="101">
        <f>_xll.qlInterestRateIndexMaturity($AT$2,AP2017,Trigger)</f>
        <v>53506</v>
      </c>
      <c r="AR2017" s="246">
        <f>_xll.qlIndexFixing($AT$1,AO2017,TRUE,_xll.ohTrigger(Trigger,Trigger1M))</f>
        <v>1.7203568883781273E-2</v>
      </c>
      <c r="AS2017" s="246">
        <f>IFERROR(_xll.qlIndexFixing($AT$2,AO2017,TRUE,_xll.ohTrigger(Trigger,Trigger1M)),#N/A)</f>
        <v>1.7024552921567349E-2</v>
      </c>
    </row>
    <row r="2018" spans="40:45" x14ac:dyDescent="0.2">
      <c r="AN2018" s="102" t="s">
        <v>83</v>
      </c>
      <c r="AO2018" s="101">
        <f>_xll.qlInterestRateIndexFixingDate($AT$2,AP2018,Trigger)</f>
        <v>53512</v>
      </c>
      <c r="AP2018" s="101">
        <f>_xll.qlCalendarAdvance(Calendar,AP2017,AN2018,"f",,Trigger)</f>
        <v>53512</v>
      </c>
      <c r="AQ2018" s="101">
        <f>_xll.qlInterestRateIndexMaturity($AT$2,AP2018,Trigger)</f>
        <v>53513</v>
      </c>
      <c r="AR2018" s="246">
        <f>_xll.qlIndexFixing($AT$1,AO2018,TRUE,_xll.ohTrigger(Trigger,Trigger1M))</f>
        <v>1.720673478020629E-2</v>
      </c>
      <c r="AS2018" s="246">
        <f>IFERROR(_xll.qlIndexFixing($AT$2,AO2018,TRUE,_xll.ohTrigger(Trigger,Trigger1M)),#N/A)</f>
        <v>1.7027053880127596E-2</v>
      </c>
    </row>
    <row r="2019" spans="40:45" x14ac:dyDescent="0.2">
      <c r="AN2019" s="102" t="s">
        <v>83</v>
      </c>
      <c r="AO2019" s="101">
        <f>_xll.qlInterestRateIndexFixingDate($AT$2,AP2019,Trigger)</f>
        <v>53519</v>
      </c>
      <c r="AP2019" s="101">
        <f>_xll.qlCalendarAdvance(Calendar,AP2018,AN2019,"f",,Trigger)</f>
        <v>53519</v>
      </c>
      <c r="AQ2019" s="101">
        <f>_xll.qlInterestRateIndexMaturity($AT$2,AP2019,Trigger)</f>
        <v>53520</v>
      </c>
      <c r="AR2019" s="246">
        <f>_xll.qlIndexFixing($AT$1,AO2019,TRUE,_xll.ohTrigger(Trigger,Trigger1M))</f>
        <v>1.720984774984835E-2</v>
      </c>
      <c r="AS2019" s="246">
        <f>IFERROR(_xll.qlIndexFixing($AT$2,AO2019,TRUE,_xll.ohTrigger(Trigger,Trigger1M)),#N/A)</f>
        <v>1.7029509908708107E-2</v>
      </c>
    </row>
    <row r="2020" spans="40:45" x14ac:dyDescent="0.2">
      <c r="AN2020" s="102" t="s">
        <v>83</v>
      </c>
      <c r="AO2020" s="101">
        <f>_xll.qlInterestRateIndexFixingDate($AT$2,AP2020,Trigger)</f>
        <v>53526</v>
      </c>
      <c r="AP2020" s="101">
        <f>_xll.qlCalendarAdvance(Calendar,AP2019,AN2020,"f",,Trigger)</f>
        <v>53526</v>
      </c>
      <c r="AQ2020" s="101">
        <f>_xll.qlInterestRateIndexMaturity($AT$2,AP2020,Trigger)</f>
        <v>53527</v>
      </c>
      <c r="AR2020" s="246">
        <f>_xll.qlIndexFixing($AT$1,AO2020,TRUE,_xll.ohTrigger(Trigger,Trigger1M))</f>
        <v>1.7212907792547583E-2</v>
      </c>
      <c r="AS2020" s="246">
        <f>IFERROR(_xll.qlIndexFixing($AT$2,AO2020,TRUE,_xll.ohTrigger(Trigger,Trigger1M)),#N/A)</f>
        <v>1.7031921007069073E-2</v>
      </c>
    </row>
    <row r="2021" spans="40:45" x14ac:dyDescent="0.2">
      <c r="AN2021" s="102" t="s">
        <v>83</v>
      </c>
      <c r="AO2021" s="101">
        <f>_xll.qlInterestRateIndexFixingDate($AT$2,AP2021,Trigger)</f>
        <v>53533</v>
      </c>
      <c r="AP2021" s="101">
        <f>_xll.qlCalendarAdvance(Calendar,AP2020,AN2021,"f",,Trigger)</f>
        <v>53533</v>
      </c>
      <c r="AQ2021" s="101">
        <f>_xll.qlInterestRateIndexMaturity($AT$2,AP2021,Trigger)</f>
        <v>53534</v>
      </c>
      <c r="AR2021" s="246">
        <f>_xll.qlIndexFixing($AT$1,AO2021,TRUE,_xll.ohTrigger(Trigger,Trigger1M))</f>
        <v>1.7215914908303986E-2</v>
      </c>
      <c r="AS2021" s="246">
        <f>IFERROR(_xll.qlIndexFixing($AT$2,AO2021,TRUE,_xll.ohTrigger(Trigger,Trigger1M)),#N/A)</f>
        <v>1.7034287175610174E-2</v>
      </c>
    </row>
    <row r="2022" spans="40:45" x14ac:dyDescent="0.2">
      <c r="AN2022" s="102" t="s">
        <v>83</v>
      </c>
      <c r="AO2022" s="101">
        <f>_xll.qlInterestRateIndexFixingDate($AT$2,AP2022,Trigger)</f>
        <v>53540</v>
      </c>
      <c r="AP2022" s="101">
        <f>_xll.qlCalendarAdvance(Calendar,AP2021,AN2022,"f",,Trigger)</f>
        <v>53540</v>
      </c>
      <c r="AQ2022" s="101">
        <f>_xll.qlInterestRateIndexMaturity($AT$2,AP2022,Trigger)</f>
        <v>53541</v>
      </c>
      <c r="AR2022" s="246">
        <f>_xll.qlIndexFixing($AT$1,AO2022,TRUE,_xll.ohTrigger(Trigger,Trigger1M))</f>
        <v>1.7218869097037626E-2</v>
      </c>
      <c r="AS2022" s="246">
        <f>IFERROR(_xll.qlIndexFixing($AT$2,AO2022,TRUE,_xll.ohTrigger(Trigger,Trigger1M)),#N/A)</f>
        <v>1.7036608413851795E-2</v>
      </c>
    </row>
    <row r="2023" spans="40:45" x14ac:dyDescent="0.2">
      <c r="AN2023" s="102" t="s">
        <v>83</v>
      </c>
      <c r="AO2023" s="101">
        <f>_xll.qlInterestRateIndexFixingDate($AT$2,AP2023,Trigger)</f>
        <v>53547</v>
      </c>
      <c r="AP2023" s="101">
        <f>_xll.qlCalendarAdvance(Calendar,AP2022,AN2023,"f",,Trigger)</f>
        <v>53547</v>
      </c>
      <c r="AQ2023" s="101">
        <f>_xll.qlInterestRateIndexMaturity($AT$2,AP2023,Trigger)</f>
        <v>53548</v>
      </c>
      <c r="AR2023" s="246">
        <f>_xll.qlIndexFixing($AT$1,AO2023,TRUE,_xll.ohTrigger(Trigger,Trigger1M))</f>
        <v>1.7221770358988309E-2</v>
      </c>
      <c r="AS2023" s="246">
        <f>IFERROR(_xll.qlIndexFixing($AT$2,AO2023,TRUE,_xll.ohTrigger(Trigger,Trigger1M)),#N/A)</f>
        <v>1.7038884722273551E-2</v>
      </c>
    </row>
    <row r="2024" spans="40:45" x14ac:dyDescent="0.2">
      <c r="AN2024" s="102" t="s">
        <v>83</v>
      </c>
      <c r="AO2024" s="101">
        <f>_xll.qlInterestRateIndexFixingDate($AT$2,AP2024,Trigger)</f>
        <v>53554</v>
      </c>
      <c r="AP2024" s="101">
        <f>_xll.qlCalendarAdvance(Calendar,AP2023,AN2024,"f",,Trigger)</f>
        <v>53554</v>
      </c>
      <c r="AQ2024" s="101">
        <f>_xll.qlInterestRateIndexMaturity($AT$2,AP2024,Trigger)</f>
        <v>53555</v>
      </c>
      <c r="AR2024" s="246">
        <f>_xll.qlIndexFixing($AT$1,AO2024,TRUE,_xll.ohTrigger(Trigger,Trigger1M))</f>
        <v>1.7224618693996163E-2</v>
      </c>
      <c r="AS2024" s="246">
        <f>IFERROR(_xll.qlIndexFixing($AT$2,AO2024,TRUE,_xll.ohTrigger(Trigger,Trigger1M)),#N/A)</f>
        <v>1.7041116100475762E-2</v>
      </c>
    </row>
    <row r="2025" spans="40:45" x14ac:dyDescent="0.2">
      <c r="AN2025" s="102" t="s">
        <v>83</v>
      </c>
      <c r="AO2025" s="101">
        <f>_xll.qlInterestRateIndexFixingDate($AT$2,AP2025,Trigger)</f>
        <v>53561</v>
      </c>
      <c r="AP2025" s="101">
        <f>_xll.qlCalendarAdvance(Calendar,AP2024,AN2025,"f",,Trigger)</f>
        <v>53561</v>
      </c>
      <c r="AQ2025" s="101">
        <f>_xll.qlInterestRateIndexMaturity($AT$2,AP2025,Trigger)</f>
        <v>53562</v>
      </c>
      <c r="AR2025" s="246">
        <f>_xll.qlIndexFixing($AT$1,AO2025,TRUE,_xll.ohTrigger(Trigger,Trigger1M))</f>
        <v>1.7227414102141125E-2</v>
      </c>
      <c r="AS2025" s="246">
        <f>IFERROR(_xll.qlIndexFixing($AT$2,AO2025,TRUE,_xll.ohTrigger(Trigger,Trigger1M)),#N/A)</f>
        <v>1.7043302548858108E-2</v>
      </c>
    </row>
    <row r="2026" spans="40:45" x14ac:dyDescent="0.2">
      <c r="AN2026" s="102" t="s">
        <v>83</v>
      </c>
      <c r="AO2026" s="101">
        <f>_xll.qlInterestRateIndexFixingDate($AT$2,AP2026,Trigger)</f>
        <v>53568</v>
      </c>
      <c r="AP2026" s="101">
        <f>_xll.qlCalendarAdvance(Calendar,AP2025,AN2026,"f",,Trigger)</f>
        <v>53568</v>
      </c>
      <c r="AQ2026" s="101">
        <f>_xll.qlInterestRateIndexMaturity($AT$2,AP2026,Trigger)</f>
        <v>53569</v>
      </c>
      <c r="AR2026" s="246">
        <f>_xll.qlIndexFixing($AT$1,AO2026,TRUE,_xll.ohTrigger(Trigger,Trigger1M))</f>
        <v>1.7230156583263323E-2</v>
      </c>
      <c r="AS2026" s="246">
        <f>IFERROR(_xll.qlIndexFixing($AT$2,AO2026,TRUE,_xll.ohTrigger(Trigger,Trigger1M)),#N/A)</f>
        <v>1.704544406702091E-2</v>
      </c>
    </row>
    <row r="2027" spans="40:45" x14ac:dyDescent="0.2">
      <c r="AN2027" s="102" t="s">
        <v>83</v>
      </c>
      <c r="AO2027" s="101">
        <f>_xll.qlInterestRateIndexFixingDate($AT$2,AP2027,Trigger)</f>
        <v>53575</v>
      </c>
      <c r="AP2027" s="101">
        <f>_xll.qlCalendarAdvance(Calendar,AP2026,AN2027,"f",,Trigger)</f>
        <v>53575</v>
      </c>
      <c r="AQ2027" s="101">
        <f>_xll.qlInterestRateIndexMaturity($AT$2,AP2027,Trigger)</f>
        <v>53576</v>
      </c>
      <c r="AR2027" s="246">
        <f>_xll.qlIndexFixing($AT$1,AO2027,TRUE,_xll.ohTrigger(Trigger,Trigger1M))</f>
        <v>1.7232846137522628E-2</v>
      </c>
      <c r="AS2027" s="246">
        <f>IFERROR(_xll.qlIndexFixing($AT$2,AO2027,TRUE,_xll.ohTrigger(Trigger,Trigger1M)),#N/A)</f>
        <v>1.7047540655124038E-2</v>
      </c>
    </row>
    <row r="2028" spans="40:45" x14ac:dyDescent="0.2">
      <c r="AN2028" s="102" t="s">
        <v>83</v>
      </c>
      <c r="AO2028" s="101">
        <f>_xll.qlInterestRateIndexFixingDate($AT$2,AP2028,Trigger)</f>
        <v>53582</v>
      </c>
      <c r="AP2028" s="101">
        <f>_xll.qlCalendarAdvance(Calendar,AP2027,AN2028,"f",,Trigger)</f>
        <v>53582</v>
      </c>
      <c r="AQ2028" s="101">
        <f>_xll.qlInterestRateIndexMaturity($AT$2,AP2028,Trigger)</f>
        <v>53583</v>
      </c>
      <c r="AR2028" s="246">
        <f>_xll.qlIndexFixing($AT$1,AO2028,TRUE,_xll.ohTrigger(Trigger,Trigger1M))</f>
        <v>1.7235482764839105E-2</v>
      </c>
      <c r="AS2028" s="246">
        <f>IFERROR(_xll.qlIndexFixing($AT$2,AO2028,TRUE,_xll.ohTrigger(Trigger,Trigger1M)),#N/A)</f>
        <v>1.704959231324743E-2</v>
      </c>
    </row>
    <row r="2029" spans="40:45" x14ac:dyDescent="0.2">
      <c r="AN2029" s="102" t="s">
        <v>83</v>
      </c>
      <c r="AO2029" s="101">
        <f>_xll.qlInterestRateIndexFixingDate($AT$2,AP2029,Trigger)</f>
        <v>53589</v>
      </c>
      <c r="AP2029" s="101">
        <f>_xll.qlCalendarAdvance(Calendar,AP2028,AN2029,"f",,Trigger)</f>
        <v>53589</v>
      </c>
      <c r="AQ2029" s="101">
        <f>_xll.qlInterestRateIndexMaturity($AT$2,AP2029,Trigger)</f>
        <v>53590</v>
      </c>
      <c r="AR2029" s="246">
        <f>_xll.qlIndexFixing($AT$1,AO2029,TRUE,_xll.ohTrigger(Trigger,Trigger1M))</f>
        <v>1.7238066465132817E-2</v>
      </c>
      <c r="AS2029" s="246">
        <f>IFERROR(_xll.qlIndexFixing($AT$2,AO2029,TRUE,_xll.ohTrigger(Trigger,Trigger1M)),#N/A)</f>
        <v>1.7051599041231214E-2</v>
      </c>
    </row>
    <row r="2030" spans="40:45" x14ac:dyDescent="0.2">
      <c r="AN2030" s="102" t="s">
        <v>83</v>
      </c>
      <c r="AO2030" s="101">
        <f>_xll.qlInterestRateIndexFixingDate($AT$2,AP2030,Trigger)</f>
        <v>53596</v>
      </c>
      <c r="AP2030" s="101">
        <f>_xll.qlCalendarAdvance(Calendar,AP2029,AN2030,"f",,Trigger)</f>
        <v>53596</v>
      </c>
      <c r="AQ2030" s="101">
        <f>_xll.qlInterestRateIndexMaturity($AT$2,AP2030,Trigger)</f>
        <v>53597</v>
      </c>
      <c r="AR2030" s="246">
        <f>_xll.qlIndexFixing($AT$1,AO2030,TRUE,_xll.ohTrigger(Trigger,Trigger1M))</f>
        <v>1.7240597238563637E-2</v>
      </c>
      <c r="AS2030" s="246">
        <f>IFERROR(_xll.qlIndexFixing($AT$2,AO2030,TRUE,_xll.ohTrigger(Trigger,Trigger1M)),#N/A)</f>
        <v>1.705356083923526E-2</v>
      </c>
    </row>
    <row r="2031" spans="40:45" x14ac:dyDescent="0.2">
      <c r="AN2031" s="102" t="s">
        <v>83</v>
      </c>
      <c r="AO2031" s="101">
        <f>_xll.qlInterestRateIndexFixingDate($AT$2,AP2031,Trigger)</f>
        <v>53603</v>
      </c>
      <c r="AP2031" s="101">
        <f>_xll.qlCalendarAdvance(Calendar,AP2030,AN2031,"f",,Trigger)</f>
        <v>53603</v>
      </c>
      <c r="AQ2031" s="101">
        <f>_xll.qlInterestRateIndexMaturity($AT$2,AP2031,Trigger)</f>
        <v>53604</v>
      </c>
      <c r="AR2031" s="246">
        <f>_xll.qlIndexFixing($AT$1,AO2031,TRUE,_xll.ohTrigger(Trigger,Trigger1M))</f>
        <v>1.7243075085051629E-2</v>
      </c>
      <c r="AS2031" s="246">
        <f>IFERROR(_xll.qlIndexFixing($AT$2,AO2031,TRUE,_xll.ohTrigger(Trigger,Trigger1M)),#N/A)</f>
        <v>1.7055477707179634E-2</v>
      </c>
    </row>
    <row r="2032" spans="40:45" x14ac:dyDescent="0.2">
      <c r="AN2032" s="102" t="s">
        <v>83</v>
      </c>
      <c r="AO2032" s="101">
        <f>_xll.qlInterestRateIndexFixingDate($AT$2,AP2032,Trigger)</f>
        <v>53610</v>
      </c>
      <c r="AP2032" s="101">
        <f>_xll.qlCalendarAdvance(Calendar,AP2031,AN2032,"f",,Trigger)</f>
        <v>53610</v>
      </c>
      <c r="AQ2032" s="101">
        <f>_xll.qlInterestRateIndexMaturity($AT$2,AP2032,Trigger)</f>
        <v>53611</v>
      </c>
      <c r="AR2032" s="246">
        <f>_xll.qlIndexFixing($AT$1,AO2032,TRUE,_xll.ohTrigger(Trigger,Trigger1M))</f>
        <v>1.7245500004676728E-2</v>
      </c>
      <c r="AS2032" s="246">
        <f>IFERROR(_xll.qlIndexFixing($AT$2,AO2032,TRUE,_xll.ohTrigger(Trigger,Trigger1M)),#N/A)</f>
        <v>1.7057349645064335E-2</v>
      </c>
    </row>
    <row r="2033" spans="40:45" x14ac:dyDescent="0.2">
      <c r="AN2033" s="102" t="s">
        <v>83</v>
      </c>
      <c r="AO2033" s="101">
        <f>_xll.qlInterestRateIndexFixingDate($AT$2,AP2033,Trigger)</f>
        <v>53617</v>
      </c>
      <c r="AP2033" s="101">
        <f>_xll.qlCalendarAdvance(Calendar,AP2032,AN2033,"f",,Trigger)</f>
        <v>53617</v>
      </c>
      <c r="AQ2033" s="101">
        <f>_xll.qlInterestRateIndexMaturity($AT$2,AP2033,Trigger)</f>
        <v>53618</v>
      </c>
      <c r="AR2033" s="246">
        <f>_xll.qlIndexFixing($AT$1,AO2033,TRUE,_xll.ohTrigger(Trigger,Trigger1M))</f>
        <v>1.7247871997279063E-2</v>
      </c>
      <c r="AS2033" s="246">
        <f>IFERROR(_xll.qlIndexFixing($AT$2,AO2033,TRUE,_xll.ohTrigger(Trigger,Trigger1M)),#N/A)</f>
        <v>1.7059176652969299E-2</v>
      </c>
    </row>
    <row r="2034" spans="40:45" x14ac:dyDescent="0.2">
      <c r="AN2034" s="102" t="s">
        <v>83</v>
      </c>
      <c r="AO2034" s="101">
        <f>_xll.qlInterestRateIndexFixingDate($AT$2,AP2034,Trigger)</f>
        <v>53624</v>
      </c>
      <c r="AP2034" s="101">
        <f>_xll.qlCalendarAdvance(Calendar,AP2033,AN2034,"f",,Trigger)</f>
        <v>53624</v>
      </c>
      <c r="AQ2034" s="101">
        <f>_xll.qlInterestRateIndexMaturity($AT$2,AP2034,Trigger)</f>
        <v>53625</v>
      </c>
      <c r="AR2034" s="246">
        <f>_xll.qlIndexFixing($AT$1,AO2034,TRUE,_xll.ohTrigger(Trigger,Trigger1M))</f>
        <v>1.7250191063018505E-2</v>
      </c>
      <c r="AS2034" s="246">
        <f>IFERROR(_xll.qlIndexFixing($AT$2,AO2034,TRUE,_xll.ohTrigger(Trigger,Trigger1M)),#N/A)</f>
        <v>1.7060958730654718E-2</v>
      </c>
    </row>
    <row r="2035" spans="40:45" x14ac:dyDescent="0.2">
      <c r="AN2035" s="102" t="s">
        <v>83</v>
      </c>
      <c r="AO2035" s="101">
        <f>_xll.qlInterestRateIndexFixingDate($AT$2,AP2035,Trigger)</f>
        <v>53631</v>
      </c>
      <c r="AP2035" s="101">
        <f>_xll.qlCalendarAdvance(Calendar,AP2034,AN2035,"f",,Trigger)</f>
        <v>53631</v>
      </c>
      <c r="AQ2035" s="101">
        <f>_xll.qlInterestRateIndexMaturity($AT$2,AP2035,Trigger)</f>
        <v>53632</v>
      </c>
      <c r="AR2035" s="246">
        <f>_xll.qlIndexFixing($AT$1,AO2035,TRUE,_xll.ohTrigger(Trigger,Trigger1M))</f>
        <v>1.7252457201815119E-2</v>
      </c>
      <c r="AS2035" s="246">
        <f>IFERROR(_xll.qlIndexFixing($AT$2,AO2035,TRUE,_xll.ohTrigger(Trigger,Trigger1M)),#N/A)</f>
        <v>1.7062695878360401E-2</v>
      </c>
    </row>
    <row r="2036" spans="40:45" x14ac:dyDescent="0.2">
      <c r="AN2036" s="102" t="s">
        <v>83</v>
      </c>
      <c r="AO2036" s="101">
        <f>_xll.qlInterestRateIndexFixingDate($AT$2,AP2036,Trigger)</f>
        <v>53638</v>
      </c>
      <c r="AP2036" s="101">
        <f>_xll.qlCalendarAdvance(Calendar,AP2035,AN2036,"f",,Trigger)</f>
        <v>53638</v>
      </c>
      <c r="AQ2036" s="101">
        <f>_xll.qlInterestRateIndexMaturity($AT$2,AP2036,Trigger)</f>
        <v>53639</v>
      </c>
      <c r="AR2036" s="246">
        <f>_xll.qlIndexFixing($AT$1,AO2036,TRUE,_xll.ohTrigger(Trigger,Trigger1M))</f>
        <v>1.7254670413668904E-2</v>
      </c>
      <c r="AS2036" s="246">
        <f>IFERROR(_xll.qlIndexFixing($AT$2,AO2036,TRUE,_xll.ohTrigger(Trigger,Trigger1M)),#N/A)</f>
        <v>1.7064388096006411E-2</v>
      </c>
    </row>
    <row r="2037" spans="40:45" x14ac:dyDescent="0.2">
      <c r="AN2037" s="102" t="s">
        <v>83</v>
      </c>
      <c r="AO2037" s="101">
        <f>_xll.qlInterestRateIndexFixingDate($AT$2,AP2037,Trigger)</f>
        <v>53645</v>
      </c>
      <c r="AP2037" s="101">
        <f>_xll.qlCalendarAdvance(Calendar,AP2036,AN2037,"f",,Trigger)</f>
        <v>53645</v>
      </c>
      <c r="AQ2037" s="101">
        <f>_xll.qlInterestRateIndexMaturity($AT$2,AP2037,Trigger)</f>
        <v>53646</v>
      </c>
      <c r="AR2037" s="246">
        <f>_xll.qlIndexFixing($AT$1,AO2037,TRUE,_xll.ohTrigger(Trigger,Trigger1M))</f>
        <v>1.7256830698579861E-2</v>
      </c>
      <c r="AS2037" s="246">
        <f>IFERROR(_xll.qlIndexFixing($AT$2,AO2037,TRUE,_xll.ohTrigger(Trigger,Trigger1M)),#N/A)</f>
        <v>1.7066035383592748E-2</v>
      </c>
    </row>
    <row r="2038" spans="40:45" x14ac:dyDescent="0.2">
      <c r="AN2038" s="102" t="s">
        <v>83</v>
      </c>
      <c r="AO2038" s="101">
        <f>_xll.qlInterestRateIndexFixingDate($AT$2,AP2038,Trigger)</f>
        <v>53652</v>
      </c>
      <c r="AP2038" s="101">
        <f>_xll.qlCalendarAdvance(Calendar,AP2037,AN2038,"f",,Trigger)</f>
        <v>53652</v>
      </c>
      <c r="AQ2038" s="101">
        <f>_xll.qlInterestRateIndexMaturity($AT$2,AP2038,Trigger)</f>
        <v>53653</v>
      </c>
      <c r="AR2038" s="246">
        <f>_xll.qlIndexFixing($AT$1,AO2038,TRUE,_xll.ohTrigger(Trigger,Trigger1M))</f>
        <v>1.725893805654799E-2</v>
      </c>
      <c r="AS2038" s="246">
        <f>IFERROR(_xll.qlIndexFixing($AT$2,AO2038,TRUE,_xll.ohTrigger(Trigger,Trigger1M)),#N/A)</f>
        <v>1.7067637741199349E-2</v>
      </c>
    </row>
    <row r="2039" spans="40:45" x14ac:dyDescent="0.2">
      <c r="AN2039" s="102" t="s">
        <v>83</v>
      </c>
      <c r="AO2039" s="101">
        <f>_xll.qlInterestRateIndexFixingDate($AT$2,AP2039,Trigger)</f>
        <v>53659</v>
      </c>
      <c r="AP2039" s="101">
        <f>_xll.qlCalendarAdvance(Calendar,AP2038,AN2039,"f",,Trigger)</f>
        <v>53659</v>
      </c>
      <c r="AQ2039" s="101">
        <f>_xll.qlInterestRateIndexMaturity($AT$2,AP2039,Trigger)</f>
        <v>53660</v>
      </c>
      <c r="AR2039" s="246">
        <f>_xll.qlIndexFixing($AT$1,AO2039,TRUE,_xll.ohTrigger(Trigger,Trigger1M))</f>
        <v>1.726099248757329E-2</v>
      </c>
      <c r="AS2039" s="246">
        <f>IFERROR(_xll.qlIndexFixing($AT$2,AO2039,TRUE,_xll.ohTrigger(Trigger,Trigger1M)),#N/A)</f>
        <v>1.706919516866634E-2</v>
      </c>
    </row>
    <row r="2040" spans="40:45" x14ac:dyDescent="0.2">
      <c r="AN2040" s="102" t="s">
        <v>83</v>
      </c>
      <c r="AO2040" s="101">
        <f>_xll.qlInterestRateIndexFixingDate($AT$2,AP2040,Trigger)</f>
        <v>53666</v>
      </c>
      <c r="AP2040" s="101">
        <f>_xll.qlCalendarAdvance(Calendar,AP2039,AN2040,"f",,Trigger)</f>
        <v>53666</v>
      </c>
      <c r="AQ2040" s="101">
        <f>_xll.qlInterestRateIndexMaturity($AT$2,AP2040,Trigger)</f>
        <v>53667</v>
      </c>
      <c r="AR2040" s="246">
        <f>_xll.qlIndexFixing($AT$1,AO2040,TRUE,_xll.ohTrigger(Trigger,Trigger1M))</f>
        <v>1.7262993991655762E-2</v>
      </c>
      <c r="AS2040" s="246">
        <f>IFERROR(_xll.qlIndexFixing($AT$2,AO2040,TRUE,_xll.ohTrigger(Trigger,Trigger1M)),#N/A)</f>
        <v>1.7070707666073659E-2</v>
      </c>
    </row>
    <row r="2041" spans="40:45" x14ac:dyDescent="0.2">
      <c r="AN2041" s="102" t="s">
        <v>83</v>
      </c>
      <c r="AO2041" s="101">
        <f>_xll.qlInterestRateIndexFixingDate($AT$2,AP2041,Trigger)</f>
        <v>53673</v>
      </c>
      <c r="AP2041" s="101">
        <f>_xll.qlCalendarAdvance(Calendar,AP2040,AN2041,"f",,Trigger)</f>
        <v>53673</v>
      </c>
      <c r="AQ2041" s="101">
        <f>_xll.qlInterestRateIndexMaturity($AT$2,AP2041,Trigger)</f>
        <v>53674</v>
      </c>
      <c r="AR2041" s="246">
        <f>_xll.qlIndexFixing($AT$1,AO2041,TRUE,_xll.ohTrigger(Trigger,Trigger1M))</f>
        <v>1.7264942568795405E-2</v>
      </c>
      <c r="AS2041" s="246">
        <f>IFERROR(_xll.qlIndexFixing($AT$2,AO2041,TRUE,_xll.ohTrigger(Trigger,Trigger1M)),#N/A)</f>
        <v>1.7072175233421305E-2</v>
      </c>
    </row>
    <row r="2042" spans="40:45" x14ac:dyDescent="0.2">
      <c r="AN2042" s="102" t="s">
        <v>83</v>
      </c>
      <c r="AO2042" s="101">
        <f>_xll.qlInterestRateIndexFixingDate($AT$2,AP2042,Trigger)</f>
        <v>53680</v>
      </c>
      <c r="AP2042" s="101">
        <f>_xll.qlCalendarAdvance(Calendar,AP2041,AN2042,"f",,Trigger)</f>
        <v>53680</v>
      </c>
      <c r="AQ2042" s="101">
        <f>_xll.qlInterestRateIndexMaturity($AT$2,AP2042,Trigger)</f>
        <v>53681</v>
      </c>
      <c r="AR2042" s="246">
        <f>_xll.qlIndexFixing($AT$1,AO2042,TRUE,_xll.ohTrigger(Trigger,Trigger1M))</f>
        <v>1.7266838219072156E-2</v>
      </c>
      <c r="AS2042" s="246">
        <f>IFERROR(_xll.qlIndexFixing($AT$2,AO2042,TRUE,_xll.ohTrigger(Trigger,Trigger1M)),#N/A)</f>
        <v>1.7073597870789214E-2</v>
      </c>
    </row>
    <row r="2043" spans="40:45" x14ac:dyDescent="0.2">
      <c r="AN2043" s="102" t="s">
        <v>83</v>
      </c>
      <c r="AO2043" s="101">
        <f>_xll.qlInterestRateIndexFixingDate($AT$2,AP2043,Trigger)</f>
        <v>53688</v>
      </c>
      <c r="AP2043" s="101">
        <f>_xll.qlCalendarAdvance(Calendar,AP2042,AN2043,"f",,Trigger)</f>
        <v>53688</v>
      </c>
      <c r="AQ2043" s="101">
        <f>_xll.qlInterestRateIndexMaturity($AT$2,AP2043,Trigger)</f>
        <v>53689</v>
      </c>
      <c r="AR2043" s="246">
        <f>_xll.qlIndexFixing($AT$1,AO2043,TRUE,_xll.ohTrigger(Trigger,Trigger1M))</f>
        <v>1.7268939867847166E-2</v>
      </c>
      <c r="AS2043" s="246">
        <f>IFERROR(_xll.qlIndexFixing($AT$2,AO2043,TRUE,_xll.ohTrigger(Trigger,Trigger1M)),#N/A)</f>
        <v>1.7075168725595447E-2</v>
      </c>
    </row>
    <row r="2044" spans="40:45" x14ac:dyDescent="0.2">
      <c r="AN2044" s="102" t="s">
        <v>83</v>
      </c>
      <c r="AO2044" s="101">
        <f>_xll.qlInterestRateIndexFixingDate($AT$2,AP2044,Trigger)</f>
        <v>53695</v>
      </c>
      <c r="AP2044" s="101">
        <f>_xll.qlCalendarAdvance(Calendar,AP2043,AN2044,"f",,Trigger)</f>
        <v>53695</v>
      </c>
      <c r="AQ2044" s="101">
        <f>_xll.qlInterestRateIndexMaturity($AT$2,AP2044,Trigger)</f>
        <v>53696</v>
      </c>
      <c r="AR2044" s="246">
        <f>_xll.qlIndexFixing($AT$1,AO2044,TRUE,_xll.ohTrigger(Trigger,Trigger1M))</f>
        <v>1.7270722103246428E-2</v>
      </c>
      <c r="AS2044" s="246">
        <f>IFERROR(_xll.qlIndexFixing($AT$2,AO2044,TRUE,_xll.ohTrigger(Trigger,Trigger1M)),#N/A)</f>
        <v>1.7076495084218379E-2</v>
      </c>
    </row>
    <row r="2045" spans="40:45" x14ac:dyDescent="0.2">
      <c r="AN2045" s="102" t="s">
        <v>83</v>
      </c>
      <c r="AO2045" s="101">
        <f>_xll.qlInterestRateIndexFixingDate($AT$2,AP2045,Trigger)</f>
        <v>53702</v>
      </c>
      <c r="AP2045" s="101">
        <f>_xll.qlCalendarAdvance(Calendar,AP2044,AN2045,"f",,Trigger)</f>
        <v>53702</v>
      </c>
      <c r="AQ2045" s="101">
        <f>_xll.qlInterestRateIndexMaturity($AT$2,AP2045,Trigger)</f>
        <v>53703</v>
      </c>
      <c r="AR2045" s="246">
        <f>_xll.qlIndexFixing($AT$1,AO2045,TRUE,_xll.ohTrigger(Trigger,Trigger1M))</f>
        <v>1.727245141170286E-2</v>
      </c>
      <c r="AS2045" s="246">
        <f>IFERROR(_xll.qlIndexFixing($AT$2,AO2045,TRUE,_xll.ohTrigger(Trigger,Trigger1M)),#N/A)</f>
        <v>1.7077776512701703E-2</v>
      </c>
    </row>
    <row r="2046" spans="40:45" x14ac:dyDescent="0.2">
      <c r="AN2046" s="102" t="s">
        <v>83</v>
      </c>
      <c r="AO2046" s="101">
        <f>_xll.qlInterestRateIndexFixingDate($AT$2,AP2046,Trigger)</f>
        <v>53709</v>
      </c>
      <c r="AP2046" s="101">
        <f>_xll.qlCalendarAdvance(Calendar,AP2045,AN2046,"f",,Trigger)</f>
        <v>53709</v>
      </c>
      <c r="AQ2046" s="101">
        <f>_xll.qlInterestRateIndexMaturity($AT$2,AP2046,Trigger)</f>
        <v>53710</v>
      </c>
      <c r="AR2046" s="246">
        <f>_xll.qlIndexFixing($AT$1,AO2046,TRUE,_xll.ohTrigger(Trigger,Trigger1M))</f>
        <v>1.7274127793136529E-2</v>
      </c>
      <c r="AS2046" s="246">
        <f>IFERROR(_xll.qlIndexFixing($AT$2,AO2046,TRUE,_xll.ohTrigger(Trigger,Trigger1M)),#N/A)</f>
        <v>1.7079013011205291E-2</v>
      </c>
    </row>
    <row r="2047" spans="40:45" x14ac:dyDescent="0.2">
      <c r="AN2047" s="102" t="s">
        <v>83</v>
      </c>
      <c r="AO2047" s="101">
        <f>_xll.qlInterestRateIndexFixingDate($AT$2,AP2047,Trigger)</f>
        <v>53716</v>
      </c>
      <c r="AP2047" s="101">
        <f>_xll.qlCalendarAdvance(Calendar,AP2046,AN2047,"f",,Trigger)</f>
        <v>53716</v>
      </c>
      <c r="AQ2047" s="101">
        <f>_xll.qlInterestRateIndexMaturity($AT$2,AP2047,Trigger)</f>
        <v>53717</v>
      </c>
      <c r="AR2047" s="246">
        <f>_xll.qlIndexFixing($AT$1,AO2047,TRUE,_xll.ohTrigger(Trigger,Trigger1M))</f>
        <v>1.7275751247547433E-2</v>
      </c>
      <c r="AS2047" s="246">
        <f>IFERROR(_xll.qlIndexFixing($AT$2,AO2047,TRUE,_xll.ohTrigger(Trigger,Trigger1M)),#N/A)</f>
        <v>1.7080204579569269E-2</v>
      </c>
    </row>
    <row r="2048" spans="40:45" x14ac:dyDescent="0.2">
      <c r="AN2048" s="102" t="s">
        <v>83</v>
      </c>
      <c r="AO2048" s="101">
        <f>_xll.qlInterestRateIndexFixingDate($AT$2,AP2048,Trigger)</f>
        <v>53723</v>
      </c>
      <c r="AP2048" s="101">
        <f>_xll.qlCalendarAdvance(Calendar,AP2047,AN2048,"f",,Trigger)</f>
        <v>53723</v>
      </c>
      <c r="AQ2048" s="101">
        <f>_xll.qlInterestRateIndexMaturity($AT$2,AP2048,Trigger)</f>
        <v>53724</v>
      </c>
      <c r="AR2048" s="246">
        <f>_xll.qlIndexFixing($AT$1,AO2048,TRUE,_xll.ohTrigger(Trigger,Trigger1M))</f>
        <v>1.7277321775095444E-2</v>
      </c>
      <c r="AS2048" s="246">
        <f>IFERROR(_xll.qlIndexFixing($AT$2,AO2048,TRUE,_xll.ohTrigger(Trigger,Trigger1M)),#N/A)</f>
        <v>1.7081351217953511E-2</v>
      </c>
    </row>
    <row r="2049" spans="40:45" x14ac:dyDescent="0.2">
      <c r="AN2049" s="102" t="s">
        <v>83</v>
      </c>
      <c r="AO2049" s="101">
        <f>_xll.qlInterestRateIndexFixingDate($AT$2,AP2049,Trigger)</f>
        <v>53730</v>
      </c>
      <c r="AP2049" s="101">
        <f>_xll.qlCalendarAdvance(Calendar,AP2048,AN2049,"f",,Trigger)</f>
        <v>53730</v>
      </c>
      <c r="AQ2049" s="101">
        <f>_xll.qlInterestRateIndexMaturity($AT$2,AP2049,Trigger)</f>
        <v>53731</v>
      </c>
      <c r="AR2049" s="246">
        <f>_xll.qlIndexFixing($AT$1,AO2049,TRUE,_xll.ohTrigger(Trigger,Trigger1M))</f>
        <v>1.7278839375780564E-2</v>
      </c>
      <c r="AS2049" s="246">
        <f>IFERROR(_xll.qlIndexFixing($AT$2,AO2049,TRUE,_xll.ohTrigger(Trigger,Trigger1M)),#N/A)</f>
        <v>1.708245292627808E-2</v>
      </c>
    </row>
    <row r="2050" spans="40:45" x14ac:dyDescent="0.2">
      <c r="AN2050" s="102" t="s">
        <v>83</v>
      </c>
      <c r="AO2050" s="101">
        <f>_xll.qlInterestRateIndexFixingDate($AT$2,AP2050,Trigger)</f>
        <v>53737</v>
      </c>
      <c r="AP2050" s="101">
        <f>_xll.qlCalendarAdvance(Calendar,AP2049,AN2050,"f",,Trigger)</f>
        <v>53737</v>
      </c>
      <c r="AQ2050" s="101">
        <f>_xll.qlInterestRateIndexMaturity($AT$2,AP2050,Trigger)</f>
        <v>53738</v>
      </c>
      <c r="AR2050" s="246">
        <f>_xll.qlIndexFixing($AT$1,AO2050,TRUE,_xll.ohTrigger(Trigger,Trigger1M))</f>
        <v>1.7280304049442918E-2</v>
      </c>
      <c r="AS2050" s="246">
        <f>IFERROR(_xll.qlIndexFixing($AT$2,AO2050,TRUE,_xll.ohTrigger(Trigger,Trigger1M)),#N/A)</f>
        <v>1.708350970446304E-2</v>
      </c>
    </row>
    <row r="2051" spans="40:45" x14ac:dyDescent="0.2">
      <c r="AN2051" s="102" t="s">
        <v>83</v>
      </c>
      <c r="AO2051" s="101">
        <f>_xll.qlInterestRateIndexFixingDate($AT$2,AP2051,Trigger)</f>
        <v>53744</v>
      </c>
      <c r="AP2051" s="101">
        <f>_xll.qlCalendarAdvance(Calendar,AP2050,AN2051,"f",,Trigger)</f>
        <v>53744</v>
      </c>
      <c r="AQ2051" s="101">
        <f>_xll.qlInterestRateIndexMaturity($AT$2,AP2051,Trigger)</f>
        <v>53745</v>
      </c>
      <c r="AR2051" s="246">
        <f>_xll.qlIndexFixing($AT$1,AO2051,TRUE,_xll.ohTrigger(Trigger,Trigger1M))</f>
        <v>1.7281715796082509E-2</v>
      </c>
      <c r="AS2051" s="246">
        <f>IFERROR(_xll.qlIndexFixing($AT$2,AO2051,TRUE,_xll.ohTrigger(Trigger,Trigger1M)),#N/A)</f>
        <v>1.7084521552668264E-2</v>
      </c>
    </row>
    <row r="2052" spans="40:45" x14ac:dyDescent="0.2">
      <c r="AN2052" s="102" t="s">
        <v>83</v>
      </c>
      <c r="AO2052" s="101">
        <f>_xll.qlInterestRateIndexFixingDate($AT$2,AP2052,Trigger)</f>
        <v>53751</v>
      </c>
      <c r="AP2052" s="101">
        <f>_xll.qlCalendarAdvance(Calendar,AP2051,AN2052,"f",,Trigger)</f>
        <v>53751</v>
      </c>
      <c r="AQ2052" s="101">
        <f>_xll.qlInterestRateIndexMaturity($AT$2,AP2052,Trigger)</f>
        <v>53752</v>
      </c>
      <c r="AR2052" s="246">
        <f>_xll.qlIndexFixing($AT$1,AO2052,TRUE,_xll.ohTrigger(Trigger,Trigger1M))</f>
        <v>1.7283074615859206E-2</v>
      </c>
      <c r="AS2052" s="246">
        <f>IFERROR(_xll.qlIndexFixing($AT$2,AO2052,TRUE,_xll.ohTrigger(Trigger,Trigger1M)),#N/A)</f>
        <v>1.7085488470733878E-2</v>
      </c>
    </row>
    <row r="2053" spans="40:45" x14ac:dyDescent="0.2">
      <c r="AN2053" s="102" t="s">
        <v>83</v>
      </c>
      <c r="AO2053" s="101">
        <f>_xll.qlInterestRateIndexFixingDate($AT$2,AP2053,Trigger)</f>
        <v>53758</v>
      </c>
      <c r="AP2053" s="101">
        <f>_xll.qlCalendarAdvance(Calendar,AP2052,AN2053,"f",,Trigger)</f>
        <v>53758</v>
      </c>
      <c r="AQ2053" s="101">
        <f>_xll.qlInterestRateIndexMaturity($AT$2,AP2053,Trigger)</f>
        <v>53759</v>
      </c>
      <c r="AR2053" s="246">
        <f>_xll.qlIndexFixing($AT$1,AO2053,TRUE,_xll.ohTrigger(Trigger,Trigger1M))</f>
        <v>1.7284380508693076E-2</v>
      </c>
      <c r="AS2053" s="246">
        <f>IFERROR(_xll.qlIndexFixing($AT$2,AO2053,TRUE,_xll.ohTrigger(Trigger,Trigger1M)),#N/A)</f>
        <v>1.708641045873982E-2</v>
      </c>
    </row>
    <row r="2054" spans="40:45" x14ac:dyDescent="0.2">
      <c r="AN2054" s="102" t="s">
        <v>83</v>
      </c>
      <c r="AO2054" s="101">
        <f>_xll.qlInterestRateIndexFixingDate($AT$2,AP2054,Trigger)</f>
        <v>53765</v>
      </c>
      <c r="AP2054" s="101">
        <f>_xll.qlCalendarAdvance(Calendar,AP2053,AN2054,"f",,Trigger)</f>
        <v>53765</v>
      </c>
      <c r="AQ2054" s="101">
        <f>_xll.qlInterestRateIndexMaturity($AT$2,AP2054,Trigger)</f>
        <v>53766</v>
      </c>
      <c r="AR2054" s="246">
        <f>_xll.qlIndexFixing($AT$1,AO2054,TRUE,_xll.ohTrigger(Trigger,Trigger1M))</f>
        <v>1.7285633474584117E-2</v>
      </c>
      <c r="AS2054" s="246">
        <f>IFERROR(_xll.qlIndexFixing($AT$2,AO2054,TRUE,_xll.ohTrigger(Trigger,Trigger1M)),#N/A)</f>
        <v>1.7087287516766025E-2</v>
      </c>
    </row>
    <row r="2055" spans="40:45" x14ac:dyDescent="0.2">
      <c r="AN2055" s="102" t="s">
        <v>83</v>
      </c>
      <c r="AO2055" s="101">
        <f>_xll.qlInterestRateIndexFixingDate($AT$2,AP2055,Trigger)</f>
        <v>53772</v>
      </c>
      <c r="AP2055" s="101">
        <f>_xll.qlCalendarAdvance(Calendar,AP2054,AN2055,"f",,Trigger)</f>
        <v>53772</v>
      </c>
      <c r="AQ2055" s="101">
        <f>_xll.qlInterestRateIndexMaturity($AT$2,AP2055,Trigger)</f>
        <v>53773</v>
      </c>
      <c r="AR2055" s="246">
        <f>_xll.qlIndexFixing($AT$1,AO2055,TRUE,_xll.ohTrigger(Trigger,Trigger1M))</f>
        <v>1.7286833513532329E-2</v>
      </c>
      <c r="AS2055" s="246">
        <f>IFERROR(_xll.qlIndexFixing($AT$2,AO2055,TRUE,_xll.ohTrigger(Trigger,Trigger1M)),#N/A)</f>
        <v>1.7088119644652622E-2</v>
      </c>
    </row>
    <row r="2056" spans="40:45" x14ac:dyDescent="0.2">
      <c r="AN2056" s="102" t="s">
        <v>83</v>
      </c>
      <c r="AO2056" s="101">
        <f>_xll.qlInterestRateIndexFixingDate($AT$2,AP2056,Trigger)</f>
        <v>53779</v>
      </c>
      <c r="AP2056" s="101">
        <f>_xll.qlCalendarAdvance(Calendar,AP2055,AN2056,"f",,Trigger)</f>
        <v>53779</v>
      </c>
      <c r="AQ2056" s="101">
        <f>_xll.qlInterestRateIndexMaturity($AT$2,AP2056,Trigger)</f>
        <v>53780</v>
      </c>
      <c r="AR2056" s="246">
        <f>_xll.qlIndexFixing($AT$1,AO2056,TRUE,_xll.ohTrigger(Trigger,Trigger1M))</f>
        <v>1.7287980625457777E-2</v>
      </c>
      <c r="AS2056" s="246">
        <f>IFERROR(_xll.qlIndexFixing($AT$2,AO2056,TRUE,_xll.ohTrigger(Trigger,Trigger1M)),#N/A)</f>
        <v>1.7088906842399609E-2</v>
      </c>
    </row>
    <row r="2057" spans="40:45" x14ac:dyDescent="0.2">
      <c r="AN2057" s="102" t="s">
        <v>83</v>
      </c>
      <c r="AO2057" s="101">
        <f>_xll.qlInterestRateIndexFixingDate($AT$2,AP2057,Trigger)</f>
        <v>53786</v>
      </c>
      <c r="AP2057" s="101">
        <f>_xll.qlCalendarAdvance(Calendar,AP2056,AN2057,"f",,Trigger)</f>
        <v>53786</v>
      </c>
      <c r="AQ2057" s="101">
        <f>_xll.qlInterestRateIndexMaturity($AT$2,AP2057,Trigger)</f>
        <v>53787</v>
      </c>
      <c r="AR2057" s="246">
        <f>_xll.qlIndexFixing($AT$1,AO2057,TRUE,_xll.ohTrigger(Trigger,Trigger1M))</f>
        <v>1.7289074810440397E-2</v>
      </c>
      <c r="AS2057" s="246">
        <f>IFERROR(_xll.qlIndexFixing($AT$2,AO2057,TRUE,_xll.ohTrigger(Trigger,Trigger1M)),#N/A)</f>
        <v>1.7089649110246796E-2</v>
      </c>
    </row>
    <row r="2058" spans="40:45" x14ac:dyDescent="0.2">
      <c r="AN2058" s="102" t="s">
        <v>83</v>
      </c>
      <c r="AO2058" s="101">
        <f>_xll.qlInterestRateIndexFixingDate($AT$2,AP2058,Trigger)</f>
        <v>53793</v>
      </c>
      <c r="AP2058" s="101">
        <f>_xll.qlCalendarAdvance(Calendar,AP2057,AN2058,"f",,Trigger)</f>
        <v>53793</v>
      </c>
      <c r="AQ2058" s="101">
        <f>_xll.qlInterestRateIndexMaturity($AT$2,AP2058,Trigger)</f>
        <v>53798</v>
      </c>
      <c r="AR2058" s="246">
        <f>_xll.qlIndexFixing($AT$1,AO2058,TRUE,_xll.ohTrigger(Trigger,Trigger1M))</f>
        <v>1.7292063727122553E-2</v>
      </c>
      <c r="AS2058" s="246">
        <f>IFERROR(_xll.qlIndexFixing($AT$2,AO2058,TRUE,_xll.ohTrigger(Trigger,Trigger1M)),#N/A)</f>
        <v>1.7092159297376952E-2</v>
      </c>
    </row>
    <row r="2059" spans="40:45" x14ac:dyDescent="0.2">
      <c r="AN2059" s="102" t="s">
        <v>83</v>
      </c>
      <c r="AO2059" s="101">
        <f>_xll.qlInterestRateIndexFixingDate($AT$2,AP2059,Trigger)</f>
        <v>53800</v>
      </c>
      <c r="AP2059" s="101">
        <f>_xll.qlCalendarAdvance(Calendar,AP2058,AN2059,"f",,Trigger)</f>
        <v>53800</v>
      </c>
      <c r="AQ2059" s="101">
        <f>_xll.qlInterestRateIndexMaturity($AT$2,AP2059,Trigger)</f>
        <v>53801</v>
      </c>
      <c r="AR2059" s="246">
        <f>_xll.qlIndexFixing($AT$1,AO2059,TRUE,_xll.ohTrigger(Trigger,Trigger1M))</f>
        <v>1.7291104399657087E-2</v>
      </c>
      <c r="AS2059" s="246">
        <f>IFERROR(_xll.qlIndexFixing($AT$2,AO2059,TRUE,_xll.ohTrigger(Trigger,Trigger1M)),#N/A)</f>
        <v>1.7090998855682216E-2</v>
      </c>
    </row>
    <row r="2060" spans="40:45" x14ac:dyDescent="0.2">
      <c r="AN2060" s="102" t="s">
        <v>83</v>
      </c>
      <c r="AO2060" s="101">
        <f>_xll.qlInterestRateIndexFixingDate($AT$2,AP2060,Trigger)</f>
        <v>53807</v>
      </c>
      <c r="AP2060" s="101">
        <f>_xll.qlCalendarAdvance(Calendar,AP2059,AN2060,"f",,Trigger)</f>
        <v>53807</v>
      </c>
      <c r="AQ2060" s="101">
        <f>_xll.qlInterestRateIndexMaturity($AT$2,AP2060,Trigger)</f>
        <v>53808</v>
      </c>
      <c r="AR2060" s="246">
        <f>_xll.qlIndexFixing($AT$1,AO2060,TRUE,_xll.ohTrigger(Trigger,Trigger1M))</f>
        <v>1.7292039803811221E-2</v>
      </c>
      <c r="AS2060" s="246">
        <f>IFERROR(_xll.qlIndexFixing($AT$2,AO2060,TRUE,_xll.ohTrigger(Trigger,Trigger1M)),#N/A)</f>
        <v>1.7091606333110576E-2</v>
      </c>
    </row>
    <row r="2061" spans="40:45" x14ac:dyDescent="0.2">
      <c r="AN2061" s="102" t="s">
        <v>83</v>
      </c>
      <c r="AO2061" s="101">
        <f>_xll.qlInterestRateIndexFixingDate($AT$2,AP2061,Trigger)</f>
        <v>53814</v>
      </c>
      <c r="AP2061" s="101">
        <f>_xll.qlCalendarAdvance(Calendar,AP2060,AN2061,"f",,Trigger)</f>
        <v>53814</v>
      </c>
      <c r="AQ2061" s="101">
        <f>_xll.qlInterestRateIndexMaturity($AT$2,AP2061,Trigger)</f>
        <v>53815</v>
      </c>
      <c r="AR2061" s="246">
        <f>_xll.qlIndexFixing($AT$1,AO2061,TRUE,_xll.ohTrigger(Trigger,Trigger1M))</f>
        <v>1.7292922281022527E-2</v>
      </c>
      <c r="AS2061" s="246">
        <f>IFERROR(_xll.qlIndexFixing($AT$2,AO2061,TRUE,_xll.ohTrigger(Trigger,Trigger1M)),#N/A)</f>
        <v>1.7092168880639136E-2</v>
      </c>
    </row>
    <row r="2062" spans="40:45" x14ac:dyDescent="0.2">
      <c r="AN2062" s="102" t="s">
        <v>83</v>
      </c>
      <c r="AO2062" s="101">
        <f>_xll.qlInterestRateIndexFixingDate($AT$2,AP2062,Trigger)</f>
        <v>53821</v>
      </c>
      <c r="AP2062" s="101">
        <f>_xll.qlCalendarAdvance(Calendar,AP2061,AN2062,"f",,Trigger)</f>
        <v>53821</v>
      </c>
      <c r="AQ2062" s="101">
        <f>_xll.qlInterestRateIndexMaturity($AT$2,AP2062,Trigger)</f>
        <v>53822</v>
      </c>
      <c r="AR2062" s="246">
        <f>_xll.qlIndexFixing($AT$1,AO2062,TRUE,_xll.ohTrigger(Trigger,Trigger1M))</f>
        <v>1.7293751831211068E-2</v>
      </c>
      <c r="AS2062" s="246">
        <f>IFERROR(_xll.qlIndexFixing($AT$2,AO2062,TRUE,_xll.ohTrigger(Trigger,Trigger1M)),#N/A)</f>
        <v>1.7092686498108023E-2</v>
      </c>
    </row>
    <row r="2063" spans="40:45" x14ac:dyDescent="0.2">
      <c r="AN2063" s="102" t="s">
        <v>83</v>
      </c>
      <c r="AO2063" s="101">
        <f>_xll.qlInterestRateIndexFixingDate($AT$2,AP2063,Trigger)</f>
        <v>53828</v>
      </c>
      <c r="AP2063" s="101">
        <f>_xll.qlCalendarAdvance(Calendar,AP2062,AN2063,"f",,Trigger)</f>
        <v>53828</v>
      </c>
      <c r="AQ2063" s="101">
        <f>_xll.qlInterestRateIndexMaturity($AT$2,AP2063,Trigger)</f>
        <v>53829</v>
      </c>
      <c r="AR2063" s="246">
        <f>_xll.qlIndexFixing($AT$1,AO2063,TRUE,_xll.ohTrigger(Trigger,Trigger1M))</f>
        <v>1.7294528454536717E-2</v>
      </c>
      <c r="AS2063" s="246">
        <f>IFERROR(_xll.qlIndexFixing($AT$2,AO2063,TRUE,_xll.ohTrigger(Trigger,Trigger1M)),#N/A)</f>
        <v>1.7093159185437301E-2</v>
      </c>
    </row>
    <row r="2064" spans="40:45" x14ac:dyDescent="0.2">
      <c r="AN2064" s="102" t="s">
        <v>83</v>
      </c>
      <c r="AO2064" s="101">
        <f>_xll.qlInterestRateIndexFixingDate($AT$2,AP2064,Trigger)</f>
        <v>53835</v>
      </c>
      <c r="AP2064" s="101">
        <f>_xll.qlCalendarAdvance(Calendar,AP2063,AN2064,"f",,Trigger)</f>
        <v>53835</v>
      </c>
      <c r="AQ2064" s="101">
        <f>_xll.qlInterestRateIndexMaturity($AT$2,AP2064,Trigger)</f>
        <v>53836</v>
      </c>
      <c r="AR2064" s="246">
        <f>_xll.qlIndexFixing($AT$1,AO2064,TRUE,_xll.ohTrigger(Trigger,Trigger1M))</f>
        <v>1.7295252150999474E-2</v>
      </c>
      <c r="AS2064" s="246">
        <f>IFERROR(_xll.qlIndexFixing($AT$2,AO2064,TRUE,_xll.ohTrigger(Trigger,Trigger1M)),#N/A)</f>
        <v>1.7093586942786843E-2</v>
      </c>
    </row>
    <row r="2065" spans="40:45" x14ac:dyDescent="0.2">
      <c r="AN2065" s="102" t="s">
        <v>83</v>
      </c>
      <c r="AO2065" s="101">
        <f>_xll.qlInterestRateIndexFixingDate($AT$2,AP2065,Trigger)</f>
        <v>53842</v>
      </c>
      <c r="AP2065" s="101">
        <f>_xll.qlCalendarAdvance(Calendar,AP2064,AN2065,"f",,Trigger)</f>
        <v>53842</v>
      </c>
      <c r="AQ2065" s="101">
        <f>_xll.qlInterestRateIndexMaturity($AT$2,AP2065,Trigger)</f>
        <v>53843</v>
      </c>
      <c r="AR2065" s="246">
        <f>_xll.qlIndexFixing($AT$1,AO2065,TRUE,_xll.ohTrigger(Trigger,Trigger1M))</f>
        <v>1.7295922920279594E-2</v>
      </c>
      <c r="AS2065" s="246">
        <f>IFERROR(_xll.qlIndexFixing($AT$2,AO2065,TRUE,_xll.ohTrigger(Trigger,Trigger1M)),#N/A)</f>
        <v>1.7093969770076711E-2</v>
      </c>
    </row>
    <row r="2066" spans="40:45" x14ac:dyDescent="0.2">
      <c r="AN2066" s="102" t="s">
        <v>83</v>
      </c>
      <c r="AO2066" s="101">
        <f>_xll.qlInterestRateIndexFixingDate($AT$2,AP2066,Trigger)</f>
        <v>53849</v>
      </c>
      <c r="AP2066" s="101">
        <f>_xll.qlCalendarAdvance(Calendar,AP2065,AN2066,"f",,Trigger)</f>
        <v>53849</v>
      </c>
      <c r="AQ2066" s="101">
        <f>_xll.qlInterestRateIndexMaturity($AT$2,AP2066,Trigger)</f>
        <v>53850</v>
      </c>
      <c r="AR2066" s="246">
        <f>_xll.qlIndexFixing($AT$1,AO2066,TRUE,_xll.ohTrigger(Trigger,Trigger1M))</f>
        <v>1.7296540762776758E-2</v>
      </c>
      <c r="AS2066" s="246">
        <f>IFERROR(_xll.qlIndexFixing($AT$2,AO2066,TRUE,_xll.ohTrigger(Trigger,Trigger1M)),#N/A)</f>
        <v>1.7094307667147035E-2</v>
      </c>
    </row>
    <row r="2067" spans="40:45" x14ac:dyDescent="0.2">
      <c r="AN2067" s="102" t="s">
        <v>83</v>
      </c>
      <c r="AO2067" s="101">
        <f>_xll.qlInterestRateIndexFixingDate($AT$2,AP2067,Trigger)</f>
        <v>53856</v>
      </c>
      <c r="AP2067" s="101">
        <f>_xll.qlCalendarAdvance(Calendar,AP2066,AN2067,"f",,Trigger)</f>
        <v>53856</v>
      </c>
      <c r="AQ2067" s="101">
        <f>_xll.qlInterestRateIndexMaturity($AT$2,AP2067,Trigger)</f>
        <v>53857</v>
      </c>
      <c r="AR2067" s="246">
        <f>_xll.qlIndexFixing($AT$1,AO2067,TRUE,_xll.ohTrigger(Trigger,Trigger1M))</f>
        <v>1.7297105678251157E-2</v>
      </c>
      <c r="AS2067" s="246">
        <f>IFERROR(_xll.qlIndexFixing($AT$2,AO2067,TRUE,_xll.ohTrigger(Trigger,Trigger1M)),#N/A)</f>
        <v>1.7094600634317558E-2</v>
      </c>
    </row>
    <row r="2068" spans="40:45" x14ac:dyDescent="0.2">
      <c r="AN2068" s="102" t="s">
        <v>83</v>
      </c>
      <c r="AO2068" s="101">
        <f>_xll.qlInterestRateIndexFixingDate($AT$2,AP2068,Trigger)</f>
        <v>53863</v>
      </c>
      <c r="AP2068" s="101">
        <f>_xll.qlCalendarAdvance(Calendar,AP2067,AN2068,"f",,Trigger)</f>
        <v>53863</v>
      </c>
      <c r="AQ2068" s="101">
        <f>_xll.qlInterestRateIndexMaturity($AT$2,AP2068,Trigger)</f>
        <v>53864</v>
      </c>
      <c r="AR2068" s="246">
        <f>_xll.qlIndexFixing($AT$1,AO2068,TRUE,_xll.ohTrigger(Trigger,Trigger1M))</f>
        <v>1.7297617666782727E-2</v>
      </c>
      <c r="AS2068" s="246">
        <f>IFERROR(_xll.qlIndexFixing($AT$2,AO2068,TRUE,_xll.ohTrigger(Trigger,Trigger1M)),#N/A)</f>
        <v>1.7094848671348473E-2</v>
      </c>
    </row>
    <row r="2069" spans="40:45" x14ac:dyDescent="0.2">
      <c r="AN2069" s="102" t="s">
        <v>83</v>
      </c>
      <c r="AO2069" s="101">
        <f>_xll.qlInterestRateIndexFixingDate($AT$2,AP2069,Trigger)</f>
        <v>53870</v>
      </c>
      <c r="AP2069" s="101">
        <f>_xll.qlCalendarAdvance(Calendar,AP2068,AN2069,"f",,Trigger)</f>
        <v>53870</v>
      </c>
      <c r="AQ2069" s="101">
        <f>_xll.qlInterestRateIndexMaturity($AT$2,AP2069,Trigger)</f>
        <v>53871</v>
      </c>
      <c r="AR2069" s="246">
        <f>_xll.qlIndexFixing($AT$1,AO2069,TRUE,_xll.ohTrigger(Trigger,Trigger1M))</f>
        <v>1.729807672837147E-2</v>
      </c>
      <c r="AS2069" s="246">
        <f>IFERROR(_xll.qlIndexFixing($AT$2,AO2069,TRUE,_xll.ohTrigger(Trigger,Trigger1M)),#N/A)</f>
        <v>1.7095051778239778E-2</v>
      </c>
    </row>
    <row r="2070" spans="40:45" x14ac:dyDescent="0.2">
      <c r="AN2070" s="102" t="s">
        <v>83</v>
      </c>
      <c r="AO2070" s="101">
        <f>_xll.qlInterestRateIndexFixingDate($AT$2,AP2070,Trigger)</f>
        <v>53877</v>
      </c>
      <c r="AP2070" s="101">
        <f>_xll.qlCalendarAdvance(Calendar,AP2069,AN2070,"f",,Trigger)</f>
        <v>53877</v>
      </c>
      <c r="AQ2070" s="101">
        <f>_xll.qlInterestRateIndexMaturity($AT$2,AP2070,Trigger)</f>
        <v>53878</v>
      </c>
      <c r="AR2070" s="246">
        <f>_xll.qlIndexFixing($AT$1,AO2070,TRUE,_xll.ohTrigger(Trigger,Trigger1M))</f>
        <v>1.7298482862937448E-2</v>
      </c>
      <c r="AS2070" s="246">
        <f>IFERROR(_xll.qlIndexFixing($AT$2,AO2070,TRUE,_xll.ohTrigger(Trigger,Trigger1M)),#N/A)</f>
        <v>1.7095209955151347E-2</v>
      </c>
    </row>
    <row r="2071" spans="40:45" x14ac:dyDescent="0.2">
      <c r="AN2071" s="102" t="s">
        <v>83</v>
      </c>
      <c r="AO2071" s="101">
        <f>_xll.qlInterestRateIndexFixingDate($AT$2,AP2071,Trigger)</f>
        <v>53884</v>
      </c>
      <c r="AP2071" s="101">
        <f>_xll.qlCalendarAdvance(Calendar,AP2070,AN2071,"f",,Trigger)</f>
        <v>53884</v>
      </c>
      <c r="AQ2071" s="101">
        <f>_xll.qlInterestRateIndexMaturity($AT$2,AP2071,Trigger)</f>
        <v>53885</v>
      </c>
      <c r="AR2071" s="246">
        <f>_xll.qlIndexFixing($AT$1,AO2071,TRUE,_xll.ohTrigger(Trigger,Trigger1M))</f>
        <v>1.7298836070640533E-2</v>
      </c>
      <c r="AS2071" s="246">
        <f>IFERROR(_xll.qlIndexFixing($AT$2,AO2071,TRUE,_xll.ohTrigger(Trigger,Trigger1M)),#N/A)</f>
        <v>1.7095323201923307E-2</v>
      </c>
    </row>
    <row r="2072" spans="40:45" x14ac:dyDescent="0.2">
      <c r="AN2072" s="102" t="s">
        <v>83</v>
      </c>
      <c r="AO2072" s="101">
        <f>_xll.qlInterestRateIndexFixingDate($AT$2,AP2072,Trigger)</f>
        <v>53891</v>
      </c>
      <c r="AP2072" s="101">
        <f>_xll.qlCalendarAdvance(Calendar,AP2071,AN2072,"f",,Trigger)</f>
        <v>53891</v>
      </c>
      <c r="AQ2072" s="101">
        <f>_xll.qlInterestRateIndexMaturity($AT$2,AP2072,Trigger)</f>
        <v>53892</v>
      </c>
      <c r="AR2072" s="246">
        <f>_xll.qlIndexFixing($AT$1,AO2072,TRUE,_xll.ohTrigger(Trigger,Trigger1M))</f>
        <v>1.729913635140079E-2</v>
      </c>
      <c r="AS2072" s="246">
        <f>IFERROR(_xll.qlIndexFixing($AT$2,AO2072,TRUE,_xll.ohTrigger(Trigger,Trigger1M)),#N/A)</f>
        <v>1.709539151871553E-2</v>
      </c>
    </row>
    <row r="2073" spans="40:45" x14ac:dyDescent="0.2">
      <c r="AN2073" s="102" t="s">
        <v>83</v>
      </c>
      <c r="AO2073" s="101">
        <f>_xll.qlInterestRateIndexFixingDate($AT$2,AP2073,Trigger)</f>
        <v>53898</v>
      </c>
      <c r="AP2073" s="101">
        <f>_xll.qlCalendarAdvance(Calendar,AP2072,AN2073,"f",,Trigger)</f>
        <v>53898</v>
      </c>
      <c r="AQ2073" s="101">
        <f>_xll.qlInterestRateIndexMaturity($AT$2,AP2073,Trigger)</f>
        <v>53899</v>
      </c>
      <c r="AR2073" s="246">
        <f>_xll.qlIndexFixing($AT$1,AO2073,TRUE,_xll.ohTrigger(Trigger,Trigger1M))</f>
        <v>1.7299383705058347E-2</v>
      </c>
      <c r="AS2073" s="246">
        <f>IFERROR(_xll.qlIndexFixing($AT$2,AO2073,TRUE,_xll.ohTrigger(Trigger,Trigger1M)),#N/A)</f>
        <v>1.7095414905288209E-2</v>
      </c>
    </row>
    <row r="2074" spans="40:45" x14ac:dyDescent="0.2">
      <c r="AN2074" s="102" t="s">
        <v>83</v>
      </c>
      <c r="AO2074" s="101">
        <f>_xll.qlInterestRateIndexFixingDate($AT$2,AP2074,Trigger)</f>
        <v>53905</v>
      </c>
      <c r="AP2074" s="101">
        <f>_xll.qlCalendarAdvance(Calendar,AP2073,AN2074,"f",,Trigger)</f>
        <v>53905</v>
      </c>
      <c r="AQ2074" s="101">
        <f>_xll.qlInterestRateIndexMaturity($AT$2,AP2074,Trigger)</f>
        <v>53906</v>
      </c>
      <c r="AR2074" s="246">
        <f>_xll.qlIndexFixing($AT$1,AO2074,TRUE,_xll.ohTrigger(Trigger,Trigger1M))</f>
        <v>1.7299578131853011E-2</v>
      </c>
      <c r="AS2074" s="246">
        <f>IFERROR(_xll.qlIndexFixing($AT$2,AO2074,TRUE,_xll.ohTrigger(Trigger,Trigger1M)),#N/A)</f>
        <v>1.7095393361961086E-2</v>
      </c>
    </row>
    <row r="2075" spans="40:45" x14ac:dyDescent="0.2">
      <c r="AN2075" s="102" t="s">
        <v>83</v>
      </c>
      <c r="AO2075" s="101">
        <f>_xll.qlInterestRateIndexFixingDate($AT$2,AP2075,Trigger)</f>
        <v>53912</v>
      </c>
      <c r="AP2075" s="101">
        <f>_xll.qlCalendarAdvance(Calendar,AP2074,AN2075,"f",,Trigger)</f>
        <v>53912</v>
      </c>
      <c r="AQ2075" s="101">
        <f>_xll.qlInterestRateIndexMaturity($AT$2,AP2075,Trigger)</f>
        <v>53913</v>
      </c>
      <c r="AR2075" s="246">
        <f>_xll.qlIndexFixing($AT$1,AO2075,TRUE,_xll.ohTrigger(Trigger,Trigger1M))</f>
        <v>1.7299719631784782E-2</v>
      </c>
      <c r="AS2075" s="246">
        <f>IFERROR(_xll.qlIndexFixing($AT$2,AO2075,TRUE,_xll.ohTrigger(Trigger,Trigger1M)),#N/A)</f>
        <v>1.7095326888574292E-2</v>
      </c>
    </row>
    <row r="2076" spans="40:45" x14ac:dyDescent="0.2">
      <c r="AN2076" s="102" t="s">
        <v>83</v>
      </c>
      <c r="AO2076" s="101">
        <f>_xll.qlInterestRateIndexFixingDate($AT$2,AP2076,Trigger)</f>
        <v>53919</v>
      </c>
      <c r="AP2076" s="101">
        <f>_xll.qlCalendarAdvance(Calendar,AP2075,AN2076,"f",,Trigger)</f>
        <v>53919</v>
      </c>
      <c r="AQ2076" s="101">
        <f>_xll.qlInterestRateIndexMaturity($AT$2,AP2076,Trigger)</f>
        <v>53920</v>
      </c>
      <c r="AR2076" s="246">
        <f>_xll.qlIndexFixing($AT$1,AO2076,TRUE,_xll.ohTrigger(Trigger,Trigger1M))</f>
        <v>1.7299808204533917E-2</v>
      </c>
      <c r="AS2076" s="246">
        <f>IFERROR(_xll.qlIndexFixing($AT$2,AO2076,TRUE,_xll.ohTrigger(Trigger,Trigger1M)),#N/A)</f>
        <v>1.7095215484967952E-2</v>
      </c>
    </row>
    <row r="2077" spans="40:45" x14ac:dyDescent="0.2">
      <c r="AN2077" s="102" t="s">
        <v>83</v>
      </c>
      <c r="AO2077" s="101">
        <f>_xll.qlInterestRateIndexFixingDate($AT$2,AP2077,Trigger)</f>
        <v>53926</v>
      </c>
      <c r="AP2077" s="101">
        <f>_xll.qlCalendarAdvance(Calendar,AP2076,AN2077,"f",,Trigger)</f>
        <v>53926</v>
      </c>
      <c r="AQ2077" s="101">
        <f>_xll.qlInterestRateIndexMaturity($AT$2,AP2077,Trigger)</f>
        <v>53927</v>
      </c>
      <c r="AR2077" s="246">
        <f>_xll.qlIndexFixing($AT$1,AO2077,TRUE,_xll.ohTrigger(Trigger,Trigger1M))</f>
        <v>1.7299843850580032E-2</v>
      </c>
      <c r="AS2077" s="246">
        <f>IFERROR(_xll.qlIndexFixing($AT$2,AO2077,TRUE,_xll.ohTrigger(Trigger,Trigger1M)),#N/A)</f>
        <v>1.7095059151461811E-2</v>
      </c>
    </row>
    <row r="2078" spans="40:45" x14ac:dyDescent="0.2">
      <c r="AN2078" s="102" t="s">
        <v>83</v>
      </c>
      <c r="AO2078" s="101">
        <f>_xll.qlInterestRateIndexFixingDate($AT$2,AP2078,Trigger)</f>
        <v>53933</v>
      </c>
      <c r="AP2078" s="101">
        <f>_xll.qlCalendarAdvance(Calendar,AP2077,AN2078,"f",,Trigger)</f>
        <v>53933</v>
      </c>
      <c r="AQ2078" s="101">
        <f>_xll.qlInterestRateIndexMaturity($AT$2,AP2078,Trigger)</f>
        <v>53934</v>
      </c>
      <c r="AR2078" s="246">
        <f>_xll.qlIndexFixing($AT$1,AO2078,TRUE,_xll.ohTrigger(Trigger,Trigger1M))</f>
        <v>1.7299826569523447E-2</v>
      </c>
      <c r="AS2078" s="246">
        <f>IFERROR(_xll.qlIndexFixing($AT$2,AO2078,TRUE,_xll.ohTrigger(Trigger,Trigger1M)),#N/A)</f>
        <v>1.7094857887816062E-2</v>
      </c>
    </row>
    <row r="2079" spans="40:45" x14ac:dyDescent="0.2">
      <c r="AN2079" s="102" t="s">
        <v>83</v>
      </c>
      <c r="AO2079" s="101">
        <f>_xll.qlInterestRateIndexFixingDate($AT$2,AP2079,Trigger)</f>
        <v>53940</v>
      </c>
      <c r="AP2079" s="101">
        <f>_xll.qlCalendarAdvance(Calendar,AP2078,AN2079,"f",,Trigger)</f>
        <v>53940</v>
      </c>
      <c r="AQ2079" s="101">
        <f>_xll.qlInterestRateIndexMaturity($AT$2,AP2079,Trigger)</f>
        <v>53941</v>
      </c>
      <c r="AR2079" s="246">
        <f>_xll.qlIndexFixing($AT$1,AO2079,TRUE,_xll.ohTrigger(Trigger,Trigger1M))</f>
        <v>1.7299756361524032E-2</v>
      </c>
      <c r="AS2079" s="246">
        <f>IFERROR(_xll.qlIndexFixing($AT$2,AO2079,TRUE,_xll.ohTrigger(Trigger,Trigger1M)),#N/A)</f>
        <v>1.709461169411064E-2</v>
      </c>
    </row>
    <row r="2080" spans="40:45" x14ac:dyDescent="0.2">
      <c r="AN2080" s="102" t="s">
        <v>83</v>
      </c>
      <c r="AO2080" s="101">
        <f>_xll.qlInterestRateIndexFixingDate($AT$2,AP2080,Trigger)</f>
        <v>53947</v>
      </c>
      <c r="AP2080" s="101">
        <f>_xll.qlCalendarAdvance(Calendar,AP2079,AN2080,"f",,Trigger)</f>
        <v>53947</v>
      </c>
      <c r="AQ2080" s="101">
        <f>_xll.qlInterestRateIndexMaturity($AT$2,AP2080,Trigger)</f>
        <v>53948</v>
      </c>
      <c r="AR2080" s="246">
        <f>_xll.qlIndexFixing($AT$1,AO2080,TRUE,_xll.ohTrigger(Trigger,Trigger1M))</f>
        <v>1.729963322658179E-2</v>
      </c>
      <c r="AS2080" s="246">
        <f>IFERROR(_xll.qlIndexFixing($AT$2,AO2080,TRUE,_xll.ohTrigger(Trigger,Trigger1M)),#N/A)</f>
        <v>1.7094320570265609E-2</v>
      </c>
    </row>
    <row r="2081" spans="40:45" x14ac:dyDescent="0.2">
      <c r="AN2081" s="102" t="s">
        <v>83</v>
      </c>
      <c r="AO2081" s="101">
        <f>_xll.qlInterestRateIndexFixingDate($AT$2,AP2081,Trigger)</f>
        <v>53954</v>
      </c>
      <c r="AP2081" s="101">
        <f>_xll.qlCalendarAdvance(Calendar,AP2080,AN2081,"f",,Trigger)</f>
        <v>53954</v>
      </c>
      <c r="AQ2081" s="101">
        <f>_xll.qlInterestRateIndexMaturity($AT$2,AP2081,Trigger)</f>
        <v>53955</v>
      </c>
      <c r="AR2081" s="246">
        <f>_xll.qlIndexFixing($AT$1,AO2081,TRUE,_xll.ohTrigger(Trigger,Trigger1M))</f>
        <v>1.7299457164776655E-2</v>
      </c>
      <c r="AS2081" s="246">
        <f>IFERROR(_xll.qlIndexFixing($AT$2,AO2081,TRUE,_xll.ohTrigger(Trigger,Trigger1M)),#N/A)</f>
        <v>1.7093984516440841E-2</v>
      </c>
    </row>
    <row r="2082" spans="40:45" x14ac:dyDescent="0.2">
      <c r="AN2082" s="102" t="s">
        <v>83</v>
      </c>
      <c r="AO2082" s="101">
        <f>_xll.qlInterestRateIndexFixingDate($AT$2,AP2082,Trigger)</f>
        <v>53961</v>
      </c>
      <c r="AP2082" s="101">
        <f>_xll.qlCalendarAdvance(Calendar,AP2081,AN2082,"f",,Trigger)</f>
        <v>53961</v>
      </c>
      <c r="AQ2082" s="101">
        <f>_xll.qlInterestRateIndexMaturity($AT$2,AP2082,Trigger)</f>
        <v>53962</v>
      </c>
      <c r="AR2082" s="246">
        <f>_xll.qlIndexFixing($AT$1,AO2082,TRUE,_xll.ohTrigger(Trigger,Trigger1M))</f>
        <v>1.7299228175868819E-2</v>
      </c>
      <c r="AS2082" s="246">
        <f>IFERROR(_xll.qlIndexFixing($AT$2,AO2082,TRUE,_xll.ohTrigger(Trigger,Trigger1M)),#N/A)</f>
        <v>1.7093603532476465E-2</v>
      </c>
    </row>
    <row r="2083" spans="40:45" x14ac:dyDescent="0.2">
      <c r="AN2083" s="102" t="s">
        <v>83</v>
      </c>
      <c r="AO2083" s="101">
        <f>_xll.qlInterestRateIndexFixingDate($AT$2,AP2083,Trigger)</f>
        <v>53968</v>
      </c>
      <c r="AP2083" s="101">
        <f>_xll.qlCalendarAdvance(Calendar,AP2082,AN2083,"f",,Trigger)</f>
        <v>53968</v>
      </c>
      <c r="AQ2083" s="101">
        <f>_xll.qlInterestRateIndexMaturity($AT$2,AP2083,Trigger)</f>
        <v>53969</v>
      </c>
      <c r="AR2083" s="246">
        <f>_xll.qlIndexFixing($AT$1,AO2083,TRUE,_xll.ohTrigger(Trigger,Trigger1M))</f>
        <v>1.7298946260018155E-2</v>
      </c>
      <c r="AS2083" s="246">
        <f>IFERROR(_xll.qlIndexFixing($AT$2,AO2083,TRUE,_xll.ohTrigger(Trigger,Trigger1M)),#N/A)</f>
        <v>1.7093177618372479E-2</v>
      </c>
    </row>
    <row r="2084" spans="40:45" x14ac:dyDescent="0.2">
      <c r="AN2084" s="102" t="s">
        <v>83</v>
      </c>
      <c r="AO2084" s="101">
        <f>_xll.qlInterestRateIndexFixingDate($AT$2,AP2084,Trigger)</f>
        <v>53975</v>
      </c>
      <c r="AP2084" s="101">
        <f>_xll.qlCalendarAdvance(Calendar,AP2083,AN2084,"f",,Trigger)</f>
        <v>53975</v>
      </c>
      <c r="AQ2084" s="101">
        <f>_xll.qlInterestRateIndexMaturity($AT$2,AP2084,Trigger)</f>
        <v>53976</v>
      </c>
      <c r="AR2084" s="246">
        <f>_xll.qlIndexFixing($AT$1,AO2084,TRUE,_xll.ohTrigger(Trigger,Trigger1M))</f>
        <v>1.7298611417224663E-2</v>
      </c>
      <c r="AS2084" s="246">
        <f>IFERROR(_xll.qlIndexFixing($AT$2,AO2084,TRUE,_xll.ohTrigger(Trigger,Trigger1M)),#N/A)</f>
        <v>1.7092706774288757E-2</v>
      </c>
    </row>
    <row r="2085" spans="40:45" x14ac:dyDescent="0.2">
      <c r="AN2085" s="102" t="s">
        <v>83</v>
      </c>
      <c r="AO2085" s="101">
        <f>_xll.qlInterestRateIndexFixingDate($AT$2,AP2085,Trigger)</f>
        <v>53982</v>
      </c>
      <c r="AP2085" s="101">
        <f>_xll.qlCalendarAdvance(Calendar,AP2084,AN2085,"f",,Trigger)</f>
        <v>53982</v>
      </c>
      <c r="AQ2085" s="101">
        <f>_xll.qlInterestRateIndexMaturity($AT$2,AP2085,Trigger)</f>
        <v>53983</v>
      </c>
      <c r="AR2085" s="246">
        <f>_xll.qlIndexFixing($AT$1,AO2085,TRUE,_xll.ohTrigger(Trigger,Trigger1M))</f>
        <v>1.7298223647568278E-2</v>
      </c>
      <c r="AS2085" s="246">
        <f>IFERROR(_xll.qlIndexFixing($AT$2,AO2085,TRUE,_xll.ohTrigger(Trigger,Trigger1M)),#N/A)</f>
        <v>1.7092191000305235E-2</v>
      </c>
    </row>
    <row r="2086" spans="40:45" x14ac:dyDescent="0.2">
      <c r="AN2086" s="102" t="s">
        <v>83</v>
      </c>
      <c r="AO2086" s="101">
        <f>_xll.qlInterestRateIndexFixingDate($AT$2,AP2086,Trigger)</f>
        <v>53989</v>
      </c>
      <c r="AP2086" s="101">
        <f>_xll.qlCalendarAdvance(Calendar,AP2085,AN2086,"f",,Trigger)</f>
        <v>53989</v>
      </c>
      <c r="AQ2086" s="101">
        <f>_xll.qlInterestRateIndexMaturity($AT$2,AP2086,Trigger)</f>
        <v>53990</v>
      </c>
      <c r="AR2086" s="246">
        <f>_xll.qlIndexFixing($AT$1,AO2086,TRUE,_xll.ohTrigger(Trigger,Trigger1M))</f>
        <v>1.7297782950809193E-2</v>
      </c>
      <c r="AS2086" s="246">
        <f>IFERROR(_xll.qlIndexFixing($AT$2,AO2086,TRUE,_xll.ohTrigger(Trigger,Trigger1M)),#N/A)</f>
        <v>1.7091630296022231E-2</v>
      </c>
    </row>
    <row r="2087" spans="40:45" x14ac:dyDescent="0.2">
      <c r="AN2087" s="102" t="s">
        <v>83</v>
      </c>
      <c r="AO2087" s="101">
        <f>_xll.qlInterestRateIndexFixingDate($AT$2,AP2087,Trigger)</f>
        <v>53996</v>
      </c>
      <c r="AP2087" s="101">
        <f>_xll.qlCalendarAdvance(Calendar,AP2086,AN2087,"f",,Trigger)</f>
        <v>53996</v>
      </c>
      <c r="AQ2087" s="101">
        <f>_xll.qlInterestRateIndexMaturity($AT$2,AP2087,Trigger)</f>
        <v>53997</v>
      </c>
      <c r="AR2087" s="246">
        <f>_xll.qlIndexFixing($AT$1,AO2087,TRUE,_xll.ohTrigger(Trigger,Trigger1M))</f>
        <v>1.7297289327267151E-2</v>
      </c>
      <c r="AS2087" s="246">
        <f>IFERROR(_xll.qlIndexFixing($AT$2,AO2087,TRUE,_xll.ohTrigger(Trigger,Trigger1M)),#N/A)</f>
        <v>1.7091024661759491E-2</v>
      </c>
    </row>
    <row r="2088" spans="40:45" x14ac:dyDescent="0.2">
      <c r="AN2088" s="102" t="s">
        <v>83</v>
      </c>
      <c r="AO2088" s="101">
        <f>_xll.qlInterestRateIndexFixingDate($AT$2,AP2088,Trigger)</f>
        <v>54003</v>
      </c>
      <c r="AP2088" s="101">
        <f>_xll.qlCalendarAdvance(Calendar,AP2087,AN2088,"f",,Trigger)</f>
        <v>54003</v>
      </c>
      <c r="AQ2088" s="101">
        <f>_xll.qlInterestRateIndexMaturity($AT$2,AP2088,Trigger)</f>
        <v>54004</v>
      </c>
      <c r="AR2088" s="246">
        <f>_xll.qlIndexFixing($AT$1,AO2088,TRUE,_xll.ohTrigger(Trigger,Trigger1M))</f>
        <v>1.7296742776622409E-2</v>
      </c>
      <c r="AS2088" s="246">
        <f>IFERROR(_xll.qlIndexFixing($AT$2,AO2088,TRUE,_xll.ohTrigger(Trigger,Trigger1M)),#N/A)</f>
        <v>1.7090374097357142E-2</v>
      </c>
    </row>
    <row r="2089" spans="40:45" x14ac:dyDescent="0.2">
      <c r="AN2089" s="102" t="s">
        <v>83</v>
      </c>
      <c r="AO2089" s="101">
        <f>_xll.qlInterestRateIndexFixingDate($AT$2,AP2089,Trigger)</f>
        <v>54010</v>
      </c>
      <c r="AP2089" s="101">
        <f>_xll.qlCalendarAdvance(Calendar,AP2088,AN2089,"f",,Trigger)</f>
        <v>54010</v>
      </c>
      <c r="AQ2089" s="101">
        <f>_xll.qlInterestRateIndexMaturity($AT$2,AP2089,Trigger)</f>
        <v>54011</v>
      </c>
      <c r="AR2089" s="246">
        <f>_xll.qlIndexFixing($AT$1,AO2089,TRUE,_xll.ohTrigger(Trigger,Trigger1M))</f>
        <v>1.7296143299194711E-2</v>
      </c>
      <c r="AS2089" s="246">
        <f>IFERROR(_xll.qlIndexFixing($AT$2,AO2089,TRUE,_xll.ohTrigger(Trigger,Trigger1M)),#N/A)</f>
        <v>1.7089678602975056E-2</v>
      </c>
    </row>
    <row r="2090" spans="40:45" x14ac:dyDescent="0.2">
      <c r="AN2090" s="102" t="s">
        <v>83</v>
      </c>
      <c r="AO2090" s="101">
        <f>_xll.qlInterestRateIndexFixingDate($AT$2,AP2090,Trigger)</f>
        <v>54017</v>
      </c>
      <c r="AP2090" s="101">
        <f>_xll.qlCalendarAdvance(Calendar,AP2089,AN2090,"f",,Trigger)</f>
        <v>54017</v>
      </c>
      <c r="AQ2090" s="101">
        <f>_xll.qlInterestRateIndexMaturity($AT$2,AP2090,Trigger)</f>
        <v>54018</v>
      </c>
      <c r="AR2090" s="246">
        <f>_xll.qlIndexFixing($AT$1,AO2090,TRUE,_xll.ohTrigger(Trigger,Trigger1M))</f>
        <v>1.7295490894664312E-2</v>
      </c>
      <c r="AS2090" s="246">
        <f>IFERROR(_xll.qlIndexFixing($AT$2,AO2090,TRUE,_xll.ohTrigger(Trigger,Trigger1M)),#N/A)</f>
        <v>1.7088938178613233E-2</v>
      </c>
    </row>
    <row r="2091" spans="40:45" x14ac:dyDescent="0.2">
      <c r="AN2091" s="102" t="s">
        <v>83</v>
      </c>
      <c r="AO2091" s="101">
        <f>_xll.qlInterestRateIndexFixingDate($AT$2,AP2091,Trigger)</f>
        <v>54024</v>
      </c>
      <c r="AP2091" s="101">
        <f>_xll.qlCalendarAdvance(Calendar,AP2090,AN2091,"f",,Trigger)</f>
        <v>54024</v>
      </c>
      <c r="AQ2091" s="101">
        <f>_xll.qlInterestRateIndexMaturity($AT$2,AP2091,Trigger)</f>
        <v>54025</v>
      </c>
      <c r="AR2091" s="246">
        <f>_xll.qlIndexFixing($AT$1,AO2091,TRUE,_xll.ohTrigger(Trigger,Trigger1M))</f>
        <v>1.7294785563111148E-2</v>
      </c>
      <c r="AS2091" s="246">
        <f>IFERROR(_xll.qlIndexFixing($AT$2,AO2091,TRUE,_xll.ohTrigger(Trigger,Trigger1M)),#N/A)</f>
        <v>1.708815282395193E-2</v>
      </c>
    </row>
    <row r="2092" spans="40:45" x14ac:dyDescent="0.2">
      <c r="AN2092" s="102" t="s">
        <v>83</v>
      </c>
      <c r="AO2092" s="101">
        <f>_xll.qlInterestRateIndexFixingDate($AT$2,AP2092,Trigger)</f>
        <v>54031</v>
      </c>
      <c r="AP2092" s="101">
        <f>_xll.qlCalendarAdvance(Calendar,AP2091,AN2092,"f",,Trigger)</f>
        <v>54031</v>
      </c>
      <c r="AQ2092" s="101">
        <f>_xll.qlInterestRateIndexMaturity($AT$2,AP2092,Trigger)</f>
        <v>54032</v>
      </c>
      <c r="AR2092" s="246">
        <f>_xll.qlIndexFixing($AT$1,AO2092,TRUE,_xll.ohTrigger(Trigger,Trigger1M))</f>
        <v>1.7294027304775028E-2</v>
      </c>
      <c r="AS2092" s="246">
        <f>IFERROR(_xll.qlIndexFixing($AT$2,AO2092,TRUE,_xll.ohTrigger(Trigger,Trigger1M)),#N/A)</f>
        <v>1.7087322539390826E-2</v>
      </c>
    </row>
    <row r="2093" spans="40:45" x14ac:dyDescent="0.2">
      <c r="AN2093" s="102" t="s">
        <v>83</v>
      </c>
      <c r="AO2093" s="101">
        <f>_xll.qlInterestRateIndexFixingDate($AT$2,AP2093,Trigger)</f>
        <v>54038</v>
      </c>
      <c r="AP2093" s="101">
        <f>_xll.qlCalendarAdvance(Calendar,AP2092,AN2093,"f",,Trigger)</f>
        <v>54038</v>
      </c>
      <c r="AQ2093" s="101">
        <f>_xll.qlInterestRateIndexMaturity($AT$2,AP2093,Trigger)</f>
        <v>54039</v>
      </c>
      <c r="AR2093" s="246">
        <f>_xll.qlIndexFixing($AT$1,AO2093,TRUE,_xll.ohTrigger(Trigger,Trigger1M))</f>
        <v>1.7293216119416144E-2</v>
      </c>
      <c r="AS2093" s="246">
        <f>IFERROR(_xll.qlIndexFixing($AT$2,AO2093,TRUE,_xll.ohTrigger(Trigger,Trigger1M)),#N/A)</f>
        <v>1.7086447324690113E-2</v>
      </c>
    </row>
    <row r="2094" spans="40:45" x14ac:dyDescent="0.2">
      <c r="AN2094" s="102" t="s">
        <v>83</v>
      </c>
      <c r="AO2094" s="101">
        <f>_xll.qlInterestRateIndexFixingDate($AT$2,AP2094,Trigger)</f>
        <v>54045</v>
      </c>
      <c r="AP2094" s="101">
        <f>_xll.qlCalendarAdvance(Calendar,AP2093,AN2094,"f",,Trigger)</f>
        <v>54045</v>
      </c>
      <c r="AQ2094" s="101">
        <f>_xll.qlInterestRateIndexMaturity($AT$2,AP2094,Trigger)</f>
        <v>54046</v>
      </c>
      <c r="AR2094" s="246">
        <f>_xll.qlIndexFixing($AT$1,AO2094,TRUE,_xll.ohTrigger(Trigger,Trigger1M))</f>
        <v>1.7292352007114431E-2</v>
      </c>
      <c r="AS2094" s="246">
        <f>IFERROR(_xll.qlIndexFixing($AT$2,AO2094,TRUE,_xll.ohTrigger(Trigger,Trigger1M)),#N/A)</f>
        <v>1.7085527180009663E-2</v>
      </c>
    </row>
    <row r="2095" spans="40:45" x14ac:dyDescent="0.2">
      <c r="AN2095" s="102" t="s">
        <v>83</v>
      </c>
      <c r="AO2095" s="101">
        <f>_xll.qlInterestRateIndexFixingDate($AT$2,AP2095,Trigger)</f>
        <v>54053</v>
      </c>
      <c r="AP2095" s="101">
        <f>_xll.qlCalendarAdvance(Calendar,AP2094,AN2095,"f",,Trigger)</f>
        <v>54053</v>
      </c>
      <c r="AQ2095" s="101">
        <f>_xll.qlInterestRateIndexMaturity($AT$2,AP2095,Trigger)</f>
        <v>54056</v>
      </c>
      <c r="AR2095" s="246">
        <f>_xll.qlIndexFixing($AT$1,AO2095,TRUE,_xll.ohTrigger(Trigger,Trigger1M))</f>
        <v>1.729199340060994E-2</v>
      </c>
      <c r="AS2095" s="246">
        <f>IFERROR(_xll.qlIndexFixing($AT$2,AO2095,TRUE,_xll.ohTrigger(Trigger,Trigger1M)),#N/A)</f>
        <v>1.7085088581332286E-2</v>
      </c>
    </row>
    <row r="2096" spans="40:45" x14ac:dyDescent="0.2">
      <c r="AN2096" s="102" t="s">
        <v>83</v>
      </c>
      <c r="AO2096" s="101">
        <f>_xll.qlInterestRateIndexFixingDate($AT$2,AP2096,Trigger)</f>
        <v>54060</v>
      </c>
      <c r="AP2096" s="101">
        <f>_xll.qlCalendarAdvance(Calendar,AP2095,AN2096,"f",,Trigger)</f>
        <v>54060</v>
      </c>
      <c r="AQ2096" s="101">
        <f>_xll.qlInterestRateIndexMaturity($AT$2,AP2096,Trigger)</f>
        <v>54063</v>
      </c>
      <c r="AR2096" s="246">
        <f>_xll.qlIndexFixing($AT$1,AO2096,TRUE,_xll.ohTrigger(Trigger,Trigger1M))</f>
        <v>1.7291008217741322E-2</v>
      </c>
      <c r="AS2096" s="246">
        <f>IFERROR(_xll.qlIndexFixing($AT$2,AO2096,TRUE,_xll.ohTrigger(Trigger,Trigger1M)),#N/A)</f>
        <v>1.7084065642238855E-2</v>
      </c>
    </row>
    <row r="2097" spans="40:45" x14ac:dyDescent="0.2">
      <c r="AN2097" s="102" t="s">
        <v>83</v>
      </c>
      <c r="AO2097" s="101">
        <f>_xll.qlInterestRateIndexFixingDate($AT$2,AP2097,Trigger)</f>
        <v>54067</v>
      </c>
      <c r="AP2097" s="101">
        <f>_xll.qlCalendarAdvance(Calendar,AP2096,AN2097,"f",,Trigger)</f>
        <v>54067</v>
      </c>
      <c r="AQ2097" s="101">
        <f>_xll.qlInterestRateIndexMaturity($AT$2,AP2097,Trigger)</f>
        <v>54070</v>
      </c>
      <c r="AR2097" s="246">
        <f>_xll.qlIndexFixing($AT$1,AO2097,TRUE,_xll.ohTrigger(Trigger,Trigger1M))</f>
        <v>1.7289970102867258E-2</v>
      </c>
      <c r="AS2097" s="246">
        <f>IFERROR(_xll.qlIndexFixing($AT$2,AO2097,TRUE,_xll.ohTrigger(Trigger,Trigger1M)),#N/A)</f>
        <v>1.7082997768822494E-2</v>
      </c>
    </row>
    <row r="2098" spans="40:45" x14ac:dyDescent="0.2">
      <c r="AN2098" s="102" t="s">
        <v>83</v>
      </c>
      <c r="AO2098" s="101">
        <f>_xll.qlInterestRateIndexFixingDate($AT$2,AP2098,Trigger)</f>
        <v>54074</v>
      </c>
      <c r="AP2098" s="101">
        <f>_xll.qlCalendarAdvance(Calendar,AP2097,AN2098,"f",,Trigger)</f>
        <v>54074</v>
      </c>
      <c r="AQ2098" s="101">
        <f>_xll.qlInterestRateIndexMaturity($AT$2,AP2098,Trigger)</f>
        <v>54077</v>
      </c>
      <c r="AR2098" s="246">
        <f>_xll.qlIndexFixing($AT$1,AO2098,TRUE,_xll.ohTrigger(Trigger,Trigger1M))</f>
        <v>1.7288879055961104E-2</v>
      </c>
      <c r="AS2098" s="246">
        <f>IFERROR(_xll.qlIndexFixing($AT$2,AO2098,TRUE,_xll.ohTrigger(Trigger,Trigger1M)),#N/A)</f>
        <v>1.7081884961056559E-2</v>
      </c>
    </row>
    <row r="2099" spans="40:45" x14ac:dyDescent="0.2">
      <c r="AN2099" s="102" t="s">
        <v>83</v>
      </c>
      <c r="AO2099" s="101">
        <f>_xll.qlInterestRateIndexFixingDate($AT$2,AP2099,Trigger)</f>
        <v>54081</v>
      </c>
      <c r="AP2099" s="101">
        <f>_xll.qlCalendarAdvance(Calendar,AP2098,AN2099,"f",,Trigger)</f>
        <v>54081</v>
      </c>
      <c r="AQ2099" s="101">
        <f>_xll.qlInterestRateIndexMaturity($AT$2,AP2099,Trigger)</f>
        <v>54084</v>
      </c>
      <c r="AR2099" s="246">
        <f>_xll.qlIndexFixing($AT$1,AO2099,TRUE,_xll.ohTrigger(Trigger,Trigger1M))</f>
        <v>1.728773507707615E-2</v>
      </c>
      <c r="AS2099" s="246">
        <f>IFERROR(_xll.qlIndexFixing($AT$2,AO2099,TRUE,_xll.ohTrigger(Trigger,Trigger1M)),#N/A)</f>
        <v>1.7080727218967695E-2</v>
      </c>
    </row>
    <row r="2100" spans="40:45" x14ac:dyDescent="0.2">
      <c r="AN2100" s="102" t="s">
        <v>83</v>
      </c>
      <c r="AO2100" s="101">
        <f>_xll.qlInterestRateIndexFixingDate($AT$2,AP2100,Trigger)</f>
        <v>54088</v>
      </c>
      <c r="AP2100" s="101">
        <f>_xll.qlCalendarAdvance(Calendar,AP2099,AN2100,"f",,Trigger)</f>
        <v>54088</v>
      </c>
      <c r="AQ2100" s="101">
        <f>_xll.qlInterestRateIndexMaturity($AT$2,AP2100,Trigger)</f>
        <v>54091</v>
      </c>
      <c r="AR2100" s="246">
        <f>_xll.qlIndexFixing($AT$1,AO2100,TRUE,_xll.ohTrigger(Trigger,Trigger1M))</f>
        <v>1.7286538166132459E-2</v>
      </c>
      <c r="AS2100" s="246">
        <f>IFERROR(_xll.qlIndexFixing($AT$2,AO2100,TRUE,_xll.ohTrigger(Trigger,Trigger1M)),#N/A)</f>
        <v>1.7079524542635838E-2</v>
      </c>
    </row>
    <row r="2101" spans="40:45" x14ac:dyDescent="0.2">
      <c r="AN2101" s="102" t="s">
        <v>83</v>
      </c>
      <c r="AO2101" s="101">
        <f>_xll.qlInterestRateIndexFixingDate($AT$2,AP2101,Trigger)</f>
        <v>54095</v>
      </c>
      <c r="AP2101" s="101">
        <f>_xll.qlCalendarAdvance(Calendar,AP2100,AN2101,"f",,Trigger)</f>
        <v>54095</v>
      </c>
      <c r="AQ2101" s="101">
        <f>_xll.qlInterestRateIndexMaturity($AT$2,AP2101,Trigger)</f>
        <v>54098</v>
      </c>
      <c r="AR2101" s="246">
        <f>_xll.qlIndexFixing($AT$1,AO2101,TRUE,_xll.ohTrigger(Trigger,Trigger1M))</f>
        <v>1.7285288323183323E-2</v>
      </c>
      <c r="AS2101" s="246">
        <f>IFERROR(_xll.qlIndexFixing($AT$2,AO2101,TRUE,_xll.ohTrigger(Trigger,Trigger1M)),#N/A)</f>
        <v>1.7078276931927761E-2</v>
      </c>
    </row>
    <row r="2102" spans="40:45" x14ac:dyDescent="0.2">
      <c r="AN2102" s="102" t="s">
        <v>83</v>
      </c>
      <c r="AO2102" s="101">
        <f>_xll.qlInterestRateIndexFixingDate($AT$2,AP2102,Trigger)</f>
        <v>54102</v>
      </c>
      <c r="AP2102" s="101">
        <f>_xll.qlCalendarAdvance(Calendar,AP2101,AN2102,"f",,Trigger)</f>
        <v>54102</v>
      </c>
      <c r="AQ2102" s="101">
        <f>_xll.qlInterestRateIndexMaturity($AT$2,AP2102,Trigger)</f>
        <v>54105</v>
      </c>
      <c r="AR2102" s="246">
        <f>_xll.qlIndexFixing($AT$1,AO2102,TRUE,_xll.ohTrigger(Trigger,Trigger1M))</f>
        <v>1.7283985548175451E-2</v>
      </c>
      <c r="AS2102" s="246">
        <f>IFERROR(_xll.qlIndexFixing($AT$2,AO2102,TRUE,_xll.ohTrigger(Trigger,Trigger1M)),#N/A)</f>
        <v>1.7076984386870109E-2</v>
      </c>
    </row>
    <row r="2103" spans="40:45" x14ac:dyDescent="0.2">
      <c r="AN2103" s="102" t="s">
        <v>83</v>
      </c>
      <c r="AO2103" s="101">
        <f>_xll.qlInterestRateIndexFixingDate($AT$2,AP2103,Trigger)</f>
        <v>54109</v>
      </c>
      <c r="AP2103" s="101">
        <f>_xll.qlCalendarAdvance(Calendar,AP2102,AN2103,"f",,Trigger)</f>
        <v>54109</v>
      </c>
      <c r="AQ2103" s="101">
        <f>_xll.qlInterestRateIndexMaturity($AT$2,AP2103,Trigger)</f>
        <v>54112</v>
      </c>
      <c r="AR2103" s="246">
        <f>_xll.qlIndexFixing($AT$1,AO2103,TRUE,_xll.ohTrigger(Trigger,Trigger1M))</f>
        <v>1.7282629841135488E-2</v>
      </c>
      <c r="AS2103" s="246">
        <f>IFERROR(_xll.qlIndexFixing($AT$2,AO2103,TRUE,_xll.ohTrigger(Trigger,Trigger1M)),#N/A)</f>
        <v>1.7075646907516173E-2</v>
      </c>
    </row>
    <row r="2104" spans="40:45" x14ac:dyDescent="0.2">
      <c r="AN2104" s="102" t="s">
        <v>83</v>
      </c>
      <c r="AO2104" s="101">
        <f>_xll.qlInterestRateIndexFixingDate($AT$2,AP2104,Trigger)</f>
        <v>54116</v>
      </c>
      <c r="AP2104" s="101">
        <f>_xll.qlCalendarAdvance(Calendar,AP2103,AN2104,"f",,Trigger)</f>
        <v>54116</v>
      </c>
      <c r="AQ2104" s="101">
        <f>_xll.qlInterestRateIndexMaturity($AT$2,AP2104,Trigger)</f>
        <v>54119</v>
      </c>
      <c r="AR2104" s="246">
        <f>_xll.qlIndexFixing($AT$1,AO2104,TRUE,_xll.ohTrigger(Trigger,Trigger1M))</f>
        <v>1.7281221202143371E-2</v>
      </c>
      <c r="AS2104" s="246">
        <f>IFERROR(_xll.qlIndexFixing($AT$2,AO2104,TRUE,_xll.ohTrigger(Trigger,Trigger1M)),#N/A)</f>
        <v>1.7074264493919245E-2</v>
      </c>
    </row>
    <row r="2105" spans="40:45" x14ac:dyDescent="0.2">
      <c r="AN2105" s="102" t="s">
        <v>83</v>
      </c>
      <c r="AO2105" s="101">
        <f>_xll.qlInterestRateIndexFixingDate($AT$2,AP2105,Trigger)</f>
        <v>54123</v>
      </c>
      <c r="AP2105" s="101">
        <f>_xll.qlCalendarAdvance(Calendar,AP2104,AN2105,"f",,Trigger)</f>
        <v>54123</v>
      </c>
      <c r="AQ2105" s="101">
        <f>_xll.qlInterestRateIndexMaturity($AT$2,AP2105,Trigger)</f>
        <v>54126</v>
      </c>
      <c r="AR2105" s="246">
        <f>_xll.qlIndexFixing($AT$1,AO2105,TRUE,_xll.ohTrigger(Trigger,Trigger1M))</f>
        <v>1.7279759631065872E-2</v>
      </c>
      <c r="AS2105" s="246">
        <f>IFERROR(_xll.qlIndexFixing($AT$2,AO2105,TRUE,_xll.ohTrigger(Trigger,Trigger1M)),#N/A)</f>
        <v>1.7072837145919451E-2</v>
      </c>
    </row>
    <row r="2106" spans="40:45" x14ac:dyDescent="0.2">
      <c r="AN2106" s="102" t="s">
        <v>83</v>
      </c>
      <c r="AO2106" s="101">
        <f>_xll.qlInterestRateIndexFixingDate($AT$2,AP2106,Trigger)</f>
        <v>54130</v>
      </c>
      <c r="AP2106" s="101">
        <f>_xll.qlCalendarAdvance(Calendar,AP2105,AN2106,"f",,Trigger)</f>
        <v>54130</v>
      </c>
      <c r="AQ2106" s="101">
        <f>_xll.qlInterestRateIndexMaturity($AT$2,AP2106,Trigger)</f>
        <v>54133</v>
      </c>
      <c r="AR2106" s="246">
        <f>_xll.qlIndexFixing($AT$1,AO2106,TRUE,_xll.ohTrigger(Trigger,Trigger1M))</f>
        <v>1.7278245128009573E-2</v>
      </c>
      <c r="AS2106" s="246">
        <f>IFERROR(_xll.qlIndexFixing($AT$2,AO2106,TRUE,_xll.ohTrigger(Trigger,Trigger1M)),#N/A)</f>
        <v>1.7071364863650018E-2</v>
      </c>
    </row>
    <row r="2107" spans="40:45" x14ac:dyDescent="0.2">
      <c r="AN2107" s="102" t="s">
        <v>83</v>
      </c>
      <c r="AO2107" s="101">
        <f>_xll.qlInterestRateIndexFixingDate($AT$2,AP2107,Trigger)</f>
        <v>54137</v>
      </c>
      <c r="AP2107" s="101">
        <f>_xll.qlCalendarAdvance(Calendar,AP2106,AN2107,"f",,Trigger)</f>
        <v>54137</v>
      </c>
      <c r="AQ2107" s="101">
        <f>_xll.qlInterestRateIndexMaturity($AT$2,AP2107,Trigger)</f>
        <v>54140</v>
      </c>
      <c r="AR2107" s="246">
        <f>_xll.qlIndexFixing($AT$1,AO2107,TRUE,_xll.ohTrigger(Trigger,Trigger1M))</f>
        <v>1.7276677692921183E-2</v>
      </c>
      <c r="AS2107" s="246">
        <f>IFERROR(_xll.qlIndexFixing($AT$2,AO2107,TRUE,_xll.ohTrigger(Trigger,Trigger1M)),#N/A)</f>
        <v>1.7069847647084302E-2</v>
      </c>
    </row>
    <row r="2108" spans="40:45" x14ac:dyDescent="0.2">
      <c r="AN2108" s="102" t="s">
        <v>83</v>
      </c>
      <c r="AO2108" s="101">
        <f>_xll.qlInterestRateIndexFixingDate($AT$2,AP2108,Trigger)</f>
        <v>54144</v>
      </c>
      <c r="AP2108" s="101">
        <f>_xll.qlCalendarAdvance(Calendar,AP2107,AN2108,"f",,Trigger)</f>
        <v>54144</v>
      </c>
      <c r="AQ2108" s="101">
        <f>_xll.qlInterestRateIndexMaturity($AT$2,AP2108,Trigger)</f>
        <v>54147</v>
      </c>
      <c r="AR2108" s="246">
        <f>_xll.qlIndexFixing($AT$1,AO2108,TRUE,_xll.ohTrigger(Trigger,Trigger1M))</f>
        <v>1.7275057325853993E-2</v>
      </c>
      <c r="AS2108" s="246">
        <f>IFERROR(_xll.qlIndexFixing($AT$2,AO2108,TRUE,_xll.ohTrigger(Trigger,Trigger1M)),#N/A)</f>
        <v>1.7068285496222302E-2</v>
      </c>
    </row>
    <row r="2109" spans="40:45" x14ac:dyDescent="0.2">
      <c r="AN2109" s="102" t="s">
        <v>83</v>
      </c>
      <c r="AO2109" s="101">
        <f>_xll.qlInterestRateIndexFixingDate($AT$2,AP2109,Trigger)</f>
        <v>54155</v>
      </c>
      <c r="AP2109" s="101">
        <f>_xll.qlCalendarAdvance(Calendar,AP2108,AN2109,"f",,Trigger)</f>
        <v>54155</v>
      </c>
      <c r="AQ2109" s="101">
        <f>_xll.qlInterestRateIndexMaturity($AT$2,AP2109,Trigger)</f>
        <v>54156</v>
      </c>
      <c r="AR2109" s="246">
        <f>_xll.qlIndexFixing($AT$1,AO2109,TRUE,_xll.ohTrigger(Trigger,Trigger1M))</f>
        <v>1.7271822386550895E-2</v>
      </c>
      <c r="AS2109" s="246">
        <f>IFERROR(_xll.qlIndexFixing($AT$2,AO2109,TRUE,_xll.ohTrigger(Trigger,Trigger1M)),#N/A)</f>
        <v>1.7065167253464963E-2</v>
      </c>
    </row>
    <row r="2110" spans="40:45" x14ac:dyDescent="0.2">
      <c r="AN2110" s="102" t="s">
        <v>83</v>
      </c>
      <c r="AO2110" s="101">
        <f>_xll.qlInterestRateIndexFixingDate($AT$2,AP2110,Trigger)</f>
        <v>54162</v>
      </c>
      <c r="AP2110" s="101">
        <f>_xll.qlCalendarAdvance(Calendar,AP2109,AN2110,"f",,Trigger)</f>
        <v>54162</v>
      </c>
      <c r="AQ2110" s="101">
        <f>_xll.qlInterestRateIndexMaturity($AT$2,AP2110,Trigger)</f>
        <v>54163</v>
      </c>
      <c r="AR2110" s="246">
        <f>_xll.qlIndexFixing($AT$1,AO2110,TRUE,_xll.ohTrigger(Trigger,Trigger1M))</f>
        <v>1.7270073638124828E-2</v>
      </c>
      <c r="AS2110" s="246">
        <f>IFERROR(_xll.qlIndexFixing($AT$2,AO2110,TRUE,_xll.ohTrigger(Trigger,Trigger1M)),#N/A)</f>
        <v>1.7063496134861467E-2</v>
      </c>
    </row>
    <row r="2111" spans="40:45" x14ac:dyDescent="0.2">
      <c r="AN2111" s="102" t="s">
        <v>83</v>
      </c>
      <c r="AO2111" s="101">
        <f>_xll.qlInterestRateIndexFixingDate($AT$2,AP2111,Trigger)</f>
        <v>54169</v>
      </c>
      <c r="AP2111" s="101">
        <f>_xll.qlCalendarAdvance(Calendar,AP2110,AN2111,"f",,Trigger)</f>
        <v>54169</v>
      </c>
      <c r="AQ2111" s="101">
        <f>_xll.qlInterestRateIndexMaturity($AT$2,AP2111,Trigger)</f>
        <v>54170</v>
      </c>
      <c r="AR2111" s="246">
        <f>_xll.qlIndexFixing($AT$1,AO2111,TRUE,_xll.ohTrigger(Trigger,Trigger1M))</f>
        <v>1.7268271962755932E-2</v>
      </c>
      <c r="AS2111" s="246">
        <f>IFERROR(_xll.qlIndexFixing($AT$2,AO2111,TRUE,_xll.ohTrigger(Trigger,Trigger1M)),#N/A)</f>
        <v>1.7061780086198297E-2</v>
      </c>
    </row>
    <row r="2112" spans="40:45" x14ac:dyDescent="0.2">
      <c r="AN2112" s="102" t="s">
        <v>83</v>
      </c>
      <c r="AO2112" s="101">
        <f>_xll.qlInterestRateIndexFixingDate($AT$2,AP2112,Trigger)</f>
        <v>54176</v>
      </c>
      <c r="AP2112" s="101">
        <f>_xll.qlCalendarAdvance(Calendar,AP2111,AN2112,"f",,Trigger)</f>
        <v>54176</v>
      </c>
      <c r="AQ2112" s="101">
        <f>_xll.qlInterestRateIndexMaturity($AT$2,AP2112,Trigger)</f>
        <v>54177</v>
      </c>
      <c r="AR2112" s="246">
        <f>_xll.qlIndexFixing($AT$1,AO2112,TRUE,_xll.ohTrigger(Trigger,Trigger1M))</f>
        <v>1.7266417360364272E-2</v>
      </c>
      <c r="AS2112" s="246">
        <f>IFERROR(_xll.qlIndexFixing($AT$2,AO2112,TRUE,_xll.ohTrigger(Trigger,Trigger1M)),#N/A)</f>
        <v>1.7060019107395519E-2</v>
      </c>
    </row>
    <row r="2113" spans="40:45" x14ac:dyDescent="0.2">
      <c r="AN2113" s="102" t="s">
        <v>83</v>
      </c>
      <c r="AO2113" s="101">
        <f>_xll.qlInterestRateIndexFixingDate($AT$2,AP2113,Trigger)</f>
        <v>54183</v>
      </c>
      <c r="AP2113" s="101">
        <f>_xll.qlCalendarAdvance(Calendar,AP2112,AN2113,"f",,Trigger)</f>
        <v>54183</v>
      </c>
      <c r="AQ2113" s="101">
        <f>_xll.qlInterestRateIndexMaturity($AT$2,AP2113,Trigger)</f>
        <v>54184</v>
      </c>
      <c r="AR2113" s="246">
        <f>_xll.qlIndexFixing($AT$1,AO2113,TRUE,_xll.ohTrigger(Trigger,Trigger1M))</f>
        <v>1.726450983110972E-2</v>
      </c>
      <c r="AS2113" s="246">
        <f>IFERROR(_xll.qlIndexFixing($AT$2,AO2113,TRUE,_xll.ohTrigger(Trigger,Trigger1M)),#N/A)</f>
        <v>1.7058213198613004E-2</v>
      </c>
    </row>
    <row r="2114" spans="40:45" x14ac:dyDescent="0.2">
      <c r="AN2114" s="102" t="s">
        <v>83</v>
      </c>
      <c r="AO2114" s="101">
        <f>_xll.qlInterestRateIndexFixingDate($AT$2,AP2114,Trigger)</f>
        <v>54190</v>
      </c>
      <c r="AP2114" s="101">
        <f>_xll.qlCalendarAdvance(Calendar,AP2113,AN2114,"f",,Trigger)</f>
        <v>54190</v>
      </c>
      <c r="AQ2114" s="101">
        <f>_xll.qlInterestRateIndexMaturity($AT$2,AP2114,Trigger)</f>
        <v>54191</v>
      </c>
      <c r="AR2114" s="246">
        <f>_xll.qlIndexFixing($AT$1,AO2114,TRUE,_xll.ohTrigger(Trigger,Trigger1M))</f>
        <v>1.7262549374912339E-2</v>
      </c>
      <c r="AS2114" s="246">
        <f>IFERROR(_xll.qlIndexFixing($AT$2,AO2114,TRUE,_xll.ohTrigger(Trigger,Trigger1M)),#N/A)</f>
        <v>1.7056362359850752E-2</v>
      </c>
    </row>
    <row r="2115" spans="40:45" x14ac:dyDescent="0.2">
      <c r="AN2115" s="102" t="s">
        <v>83</v>
      </c>
      <c r="AO2115" s="101">
        <f>_xll.qlInterestRateIndexFixingDate($AT$2,AP2115,Trigger)</f>
        <v>54197</v>
      </c>
      <c r="AP2115" s="101">
        <f>_xll.qlCalendarAdvance(Calendar,AP2114,AN2115,"f",,Trigger)</f>
        <v>54197</v>
      </c>
      <c r="AQ2115" s="101">
        <f>_xll.qlInterestRateIndexMaturity($AT$2,AP2115,Trigger)</f>
        <v>54198</v>
      </c>
      <c r="AR2115" s="246">
        <f>_xll.qlIndexFixing($AT$1,AO2115,TRUE,_xll.ohTrigger(Trigger,Trigger1M))</f>
        <v>1.726053599177213E-2</v>
      </c>
      <c r="AS2115" s="246">
        <f>IFERROR(_xll.qlIndexFixing($AT$2,AO2115,TRUE,_xll.ohTrigger(Trigger,Trigger1M)),#N/A)</f>
        <v>1.7054466590868955E-2</v>
      </c>
    </row>
    <row r="2116" spans="40:45" x14ac:dyDescent="0.2">
      <c r="AN2116" s="102" t="s">
        <v>83</v>
      </c>
      <c r="AO2116" s="101">
        <f>_xll.qlInterestRateIndexFixingDate($AT$2,AP2116,Trigger)</f>
        <v>54204</v>
      </c>
      <c r="AP2116" s="101">
        <f>_xll.qlCalendarAdvance(Calendar,AP2115,AN2116,"f",,Trigger)</f>
        <v>54204</v>
      </c>
      <c r="AQ2116" s="101">
        <f>_xll.qlInterestRateIndexMaturity($AT$2,AP2116,Trigger)</f>
        <v>54205</v>
      </c>
      <c r="AR2116" s="246">
        <f>_xll.qlIndexFixing($AT$1,AO2116,TRUE,_xll.ohTrigger(Trigger,Trigger1M))</f>
        <v>1.7258469681609157E-2</v>
      </c>
      <c r="AS2116" s="246">
        <f>IFERROR(_xll.qlIndexFixing($AT$2,AO2116,TRUE,_xll.ohTrigger(Trigger,Trigger1M)),#N/A)</f>
        <v>1.7052525891907422E-2</v>
      </c>
    </row>
    <row r="2117" spans="40:45" x14ac:dyDescent="0.2">
      <c r="AN2117" s="102" t="s">
        <v>83</v>
      </c>
      <c r="AO2117" s="101">
        <f>_xll.qlInterestRateIndexFixingDate($AT$2,AP2117,Trigger)</f>
        <v>54211</v>
      </c>
      <c r="AP2117" s="101">
        <f>_xll.qlCalendarAdvance(Calendar,AP2116,AN2117,"f",,Trigger)</f>
        <v>54211</v>
      </c>
      <c r="AQ2117" s="101">
        <f>_xll.qlInterestRateIndexMaturity($AT$2,AP2117,Trigger)</f>
        <v>54212</v>
      </c>
      <c r="AR2117" s="246">
        <f>_xll.qlIndexFixing($AT$1,AO2117,TRUE,_xll.ohTrigger(Trigger,Trigger1M))</f>
        <v>1.725635044458329E-2</v>
      </c>
      <c r="AS2117" s="246">
        <f>IFERROR(_xll.qlIndexFixing($AT$2,AO2117,TRUE,_xll.ohTrigger(Trigger,Trigger1M)),#N/A)</f>
        <v>1.7050540262966152E-2</v>
      </c>
    </row>
    <row r="2118" spans="40:45" x14ac:dyDescent="0.2">
      <c r="AN2118" s="102" t="s">
        <v>83</v>
      </c>
      <c r="AO2118" s="101">
        <f>_xll.qlInterestRateIndexFixingDate($AT$2,AP2118,Trigger)</f>
        <v>54218</v>
      </c>
      <c r="AP2118" s="101">
        <f>_xll.qlCalendarAdvance(Calendar,AP2117,AN2118,"f",,Trigger)</f>
        <v>54218</v>
      </c>
      <c r="AQ2118" s="101">
        <f>_xll.qlInterestRateIndexMaturity($AT$2,AP2118,Trigger)</f>
        <v>54219</v>
      </c>
      <c r="AR2118" s="246">
        <f>_xll.qlIndexFixing($AT$1,AO2118,TRUE,_xll.ohTrigger(Trigger,Trigger1M))</f>
        <v>1.7254178280614596E-2</v>
      </c>
      <c r="AS2118" s="246">
        <f>IFERROR(_xll.qlIndexFixing($AT$2,AO2118,TRUE,_xll.ohTrigger(Trigger,Trigger1M)),#N/A)</f>
        <v>1.7048509703885273E-2</v>
      </c>
    </row>
    <row r="2119" spans="40:45" x14ac:dyDescent="0.2">
      <c r="AN2119" s="102" t="s">
        <v>83</v>
      </c>
      <c r="AO2119" s="101">
        <f>_xll.qlInterestRateIndexFixingDate($AT$2,AP2119,Trigger)</f>
        <v>54225</v>
      </c>
      <c r="AP2119" s="101">
        <f>_xll.qlCalendarAdvance(Calendar,AP2118,AN2119,"f",,Trigger)</f>
        <v>54225</v>
      </c>
      <c r="AQ2119" s="101">
        <f>_xll.qlInterestRateIndexMaturity($AT$2,AP2119,Trigger)</f>
        <v>54226</v>
      </c>
      <c r="AR2119" s="246">
        <f>_xll.qlIndexFixing($AT$1,AO2119,TRUE,_xll.ohTrigger(Trigger,Trigger1M))</f>
        <v>1.7251953189623137E-2</v>
      </c>
      <c r="AS2119" s="246">
        <f>IFERROR(_xll.qlIndexFixing($AT$2,AO2119,TRUE,_xll.ohTrigger(Trigger,Trigger1M)),#N/A)</f>
        <v>1.7046434214744721E-2</v>
      </c>
    </row>
    <row r="2120" spans="40:45" x14ac:dyDescent="0.2">
      <c r="AN2120" s="102" t="s">
        <v>83</v>
      </c>
      <c r="AO2120" s="101">
        <f>_xll.qlInterestRateIndexFixingDate($AT$2,AP2120,Trigger)</f>
        <v>54232</v>
      </c>
      <c r="AP2120" s="101">
        <f>_xll.qlCalendarAdvance(Calendar,AP2119,AN2120,"f",,Trigger)</f>
        <v>54232</v>
      </c>
      <c r="AQ2120" s="101">
        <f>_xll.qlInterestRateIndexMaturity($AT$2,AP2120,Trigger)</f>
        <v>54233</v>
      </c>
      <c r="AR2120" s="246">
        <f>_xll.qlIndexFixing($AT$1,AO2120,TRUE,_xll.ohTrigger(Trigger,Trigger1M))</f>
        <v>1.7249675171768786E-2</v>
      </c>
      <c r="AS2120" s="246">
        <f>IFERROR(_xll.qlIndexFixing($AT$2,AO2120,TRUE,_xll.ohTrigger(Trigger,Trigger1M)),#N/A)</f>
        <v>1.7044313795624433E-2</v>
      </c>
    </row>
    <row r="2121" spans="40:45" x14ac:dyDescent="0.2">
      <c r="AN2121" s="102" t="s">
        <v>83</v>
      </c>
      <c r="AO2121" s="101">
        <f>_xll.qlInterestRateIndexFixingDate($AT$2,AP2121,Trigger)</f>
        <v>54239</v>
      </c>
      <c r="AP2121" s="101">
        <f>_xll.qlCalendarAdvance(Calendar,AP2120,AN2121,"f",,Trigger)</f>
        <v>54239</v>
      </c>
      <c r="AQ2121" s="101">
        <f>_xll.qlInterestRateIndexMaturity($AT$2,AP2121,Trigger)</f>
        <v>54240</v>
      </c>
      <c r="AR2121" s="246">
        <f>_xll.qlIndexFixing($AT$1,AO2121,TRUE,_xll.ohTrigger(Trigger,Trigger1M))</f>
        <v>1.7247344227131478E-2</v>
      </c>
      <c r="AS2121" s="246">
        <f>IFERROR(_xll.qlIndexFixing($AT$2,AO2121,TRUE,_xll.ohTrigger(Trigger,Trigger1M)),#N/A)</f>
        <v>1.7042148446444472E-2</v>
      </c>
    </row>
    <row r="2122" spans="40:45" x14ac:dyDescent="0.2">
      <c r="AN2122" s="102" t="s">
        <v>83</v>
      </c>
      <c r="AO2122" s="101">
        <f>_xll.qlInterestRateIndexFixingDate($AT$2,AP2122,Trigger)</f>
        <v>54246</v>
      </c>
      <c r="AP2122" s="101">
        <f>_xll.qlCalendarAdvance(Calendar,AP2121,AN2122,"f",,Trigger)</f>
        <v>54246</v>
      </c>
      <c r="AQ2122" s="101">
        <f>_xll.qlInterestRateIndexMaturity($AT$2,AP2122,Trigger)</f>
        <v>54247</v>
      </c>
      <c r="AR2122" s="246">
        <f>_xll.qlIndexFixing($AT$1,AO2122,TRUE,_xll.ohTrigger(Trigger,Trigger1M))</f>
        <v>1.7244960355231598E-2</v>
      </c>
      <c r="AS2122" s="246">
        <f>IFERROR(_xll.qlIndexFixing($AT$2,AO2122,TRUE,_xll.ohTrigger(Trigger,Trigger1M)),#N/A)</f>
        <v>1.7039938167204838E-2</v>
      </c>
    </row>
    <row r="2123" spans="40:45" x14ac:dyDescent="0.2">
      <c r="AN2123" s="102" t="s">
        <v>83</v>
      </c>
      <c r="AO2123" s="101">
        <f>_xll.qlInterestRateIndexFixingDate($AT$2,AP2123,Trigger)</f>
        <v>54253</v>
      </c>
      <c r="AP2123" s="101">
        <f>_xll.qlCalendarAdvance(Calendar,AP2122,AN2123,"f",,Trigger)</f>
        <v>54253</v>
      </c>
      <c r="AQ2123" s="101">
        <f>_xll.qlInterestRateIndexMaturity($AT$2,AP2123,Trigger)</f>
        <v>54254</v>
      </c>
      <c r="AR2123" s="246">
        <f>_xll.qlIndexFixing($AT$1,AO2123,TRUE,_xll.ohTrigger(Trigger,Trigger1M))</f>
        <v>1.7242523556628697E-2</v>
      </c>
      <c r="AS2123" s="246">
        <f>IFERROR(_xll.qlIndexFixing($AT$2,AO2123,TRUE,_xll.ohTrigger(Trigger,Trigger1M)),#N/A)</f>
        <v>1.7037682957825595E-2</v>
      </c>
    </row>
    <row r="2124" spans="40:45" x14ac:dyDescent="0.2">
      <c r="AN2124" s="102" t="s">
        <v>83</v>
      </c>
      <c r="AO2124" s="101">
        <f>_xll.qlInterestRateIndexFixingDate($AT$2,AP2124,Trigger)</f>
        <v>54260</v>
      </c>
      <c r="AP2124" s="101">
        <f>_xll.qlCalendarAdvance(Calendar,AP2123,AN2124,"f",,Trigger)</f>
        <v>54260</v>
      </c>
      <c r="AQ2124" s="101">
        <f>_xll.qlInterestRateIndexMaturity($AT$2,AP2124,Trigger)</f>
        <v>54261</v>
      </c>
      <c r="AR2124" s="246">
        <f>_xll.qlIndexFixing($AT$1,AO2124,TRUE,_xll.ohTrigger(Trigger,Trigger1M))</f>
        <v>1.7240033831082968E-2</v>
      </c>
      <c r="AS2124" s="246">
        <f>IFERROR(_xll.qlIndexFixing($AT$2,AO2124,TRUE,_xll.ohTrigger(Trigger,Trigger1M)),#N/A)</f>
        <v>1.7035382818466616E-2</v>
      </c>
    </row>
    <row r="2125" spans="40:45" x14ac:dyDescent="0.2">
      <c r="AN2125" s="102" t="s">
        <v>83</v>
      </c>
      <c r="AO2125" s="101">
        <f>_xll.qlInterestRateIndexFixingDate($AT$2,AP2125,Trigger)</f>
        <v>54267</v>
      </c>
      <c r="AP2125" s="101">
        <f>_xll.qlCalendarAdvance(Calendar,AP2124,AN2125,"f",,Trigger)</f>
        <v>54267</v>
      </c>
      <c r="AQ2125" s="101">
        <f>_xll.qlInterestRateIndexMaturity($AT$2,AP2125,Trigger)</f>
        <v>54268</v>
      </c>
      <c r="AR2125" s="246">
        <f>_xll.qlIndexFixing($AT$1,AO2125,TRUE,_xll.ohTrigger(Trigger,Trigger1M))</f>
        <v>1.7237491178594411E-2</v>
      </c>
      <c r="AS2125" s="246">
        <f>IFERROR(_xll.qlIndexFixing($AT$2,AO2125,TRUE,_xll.ohTrigger(Trigger,Trigger1M)),#N/A)</f>
        <v>1.7033037749127899E-2</v>
      </c>
    </row>
    <row r="2126" spans="40:45" x14ac:dyDescent="0.2">
      <c r="AN2126" s="102" t="s">
        <v>83</v>
      </c>
      <c r="AO2126" s="101">
        <f>_xll.qlInterestRateIndexFixingDate($AT$2,AP2126,Trigger)</f>
        <v>54274</v>
      </c>
      <c r="AP2126" s="101">
        <f>_xll.qlCalendarAdvance(Calendar,AP2125,AN2126,"f",,Trigger)</f>
        <v>54274</v>
      </c>
      <c r="AQ2126" s="101">
        <f>_xll.qlInterestRateIndexMaturity($AT$2,AP2126,Trigger)</f>
        <v>54275</v>
      </c>
      <c r="AR2126" s="246">
        <f>_xll.qlIndexFixing($AT$1,AO2126,TRUE,_xll.ohTrigger(Trigger,Trigger1M))</f>
        <v>1.7234895599163025E-2</v>
      </c>
      <c r="AS2126" s="246">
        <f>IFERROR(_xll.qlIndexFixing($AT$2,AO2126,TRUE,_xll.ohTrigger(Trigger,Trigger1M)),#N/A)</f>
        <v>1.7030647749729511E-2</v>
      </c>
    </row>
    <row r="2127" spans="40:45" x14ac:dyDescent="0.2">
      <c r="AN2127" s="102" t="s">
        <v>83</v>
      </c>
      <c r="AO2127" s="101">
        <f>_xll.qlInterestRateIndexFixingDate($AT$2,AP2127,Trigger)</f>
        <v>54281</v>
      </c>
      <c r="AP2127" s="101">
        <f>_xll.qlCalendarAdvance(Calendar,AP2126,AN2127,"f",,Trigger)</f>
        <v>54281</v>
      </c>
      <c r="AQ2127" s="101">
        <f>_xll.qlInterestRateIndexMaturity($AT$2,AP2127,Trigger)</f>
        <v>54282</v>
      </c>
      <c r="AR2127" s="246">
        <f>_xll.qlIndexFixing($AT$1,AO2127,TRUE,_xll.ohTrigger(Trigger,Trigger1M))</f>
        <v>1.7232247092788811E-2</v>
      </c>
      <c r="AS2127" s="246">
        <f>IFERROR(_xll.qlIndexFixing($AT$2,AO2127,TRUE,_xll.ohTrigger(Trigger,Trigger1M)),#N/A)</f>
        <v>1.7028212820191513E-2</v>
      </c>
    </row>
    <row r="2128" spans="40:45" x14ac:dyDescent="0.2">
      <c r="AN2128" s="102" t="s">
        <v>83</v>
      </c>
      <c r="AO2128" s="101">
        <f>_xll.qlInterestRateIndexFixingDate($AT$2,AP2128,Trigger)</f>
        <v>54288</v>
      </c>
      <c r="AP2128" s="101">
        <f>_xll.qlCalendarAdvance(Calendar,AP2127,AN2128,"f",,Trigger)</f>
        <v>54288</v>
      </c>
      <c r="AQ2128" s="101">
        <f>_xll.qlInterestRateIndexMaturity($AT$2,AP2128,Trigger)</f>
        <v>54289</v>
      </c>
      <c r="AR2128" s="246">
        <f>_xll.qlIndexFixing($AT$1,AO2128,TRUE,_xll.ohTrigger(Trigger,Trigger1M))</f>
        <v>1.7229545659551704E-2</v>
      </c>
      <c r="AS2128" s="246">
        <f>IFERROR(_xll.qlIndexFixing($AT$2,AO2128,TRUE,_xll.ohTrigger(Trigger,Trigger1M)),#N/A)</f>
        <v>1.7025732960673778E-2</v>
      </c>
    </row>
    <row r="2129" spans="40:45" x14ac:dyDescent="0.2">
      <c r="AN2129" s="102" t="s">
        <v>83</v>
      </c>
      <c r="AO2129" s="101">
        <f>_xll.qlInterestRateIndexFixingDate($AT$2,AP2129,Trigger)</f>
        <v>54295</v>
      </c>
      <c r="AP2129" s="101">
        <f>_xll.qlCalendarAdvance(Calendar,AP2128,AN2129,"f",,Trigger)</f>
        <v>54295</v>
      </c>
      <c r="AQ2129" s="101">
        <f>_xll.qlInterestRateIndexMaturity($AT$2,AP2129,Trigger)</f>
        <v>54296</v>
      </c>
      <c r="AR2129" s="246">
        <f>_xll.qlIndexFixing($AT$1,AO2129,TRUE,_xll.ohTrigger(Trigger,Trigger1M))</f>
        <v>1.7226791299291833E-2</v>
      </c>
      <c r="AS2129" s="246">
        <f>IFERROR(_xll.qlIndexFixing($AT$2,AO2129,TRUE,_xll.ohTrigger(Trigger,Trigger1M)),#N/A)</f>
        <v>1.7023208171096371E-2</v>
      </c>
    </row>
    <row r="2130" spans="40:45" x14ac:dyDescent="0.2">
      <c r="AN2130" s="102" t="s">
        <v>83</v>
      </c>
      <c r="AO2130" s="101">
        <f>_xll.qlInterestRateIndexFixingDate($AT$2,AP2130,Trigger)</f>
        <v>54302</v>
      </c>
      <c r="AP2130" s="101">
        <f>_xll.qlCalendarAdvance(Calendar,AP2129,AN2130,"f",,Trigger)</f>
        <v>54302</v>
      </c>
      <c r="AQ2130" s="101">
        <f>_xll.qlInterestRateIndexMaturity($AT$2,AP2130,Trigger)</f>
        <v>54303</v>
      </c>
      <c r="AR2130" s="246">
        <f>_xll.qlIndexFixing($AT$1,AO2130,TRUE,_xll.ohTrigger(Trigger,Trigger1M))</f>
        <v>1.7223984012089133E-2</v>
      </c>
      <c r="AS2130" s="246">
        <f>IFERROR(_xll.qlIndexFixing($AT$2,AO2130,TRUE,_xll.ohTrigger(Trigger,Trigger1M)),#N/A)</f>
        <v>1.7020638451459291E-2</v>
      </c>
    </row>
    <row r="2131" spans="40:45" x14ac:dyDescent="0.2">
      <c r="AN2131" s="102" t="s">
        <v>83</v>
      </c>
      <c r="AO2131" s="101">
        <f>_xll.qlInterestRateIndexFixingDate($AT$2,AP2131,Trigger)</f>
        <v>54309</v>
      </c>
      <c r="AP2131" s="101">
        <f>_xll.qlCalendarAdvance(Calendar,AP2130,AN2131,"f",,Trigger)</f>
        <v>54309</v>
      </c>
      <c r="AQ2131" s="101">
        <f>_xll.qlInterestRateIndexMaturity($AT$2,AP2131,Trigger)</f>
        <v>54310</v>
      </c>
      <c r="AR2131" s="246">
        <f>_xll.qlIndexFixing($AT$1,AO2131,TRUE,_xll.ohTrigger(Trigger,Trigger1M))</f>
        <v>1.7221123798103477E-2</v>
      </c>
      <c r="AS2131" s="246">
        <f>IFERROR(_xll.qlIndexFixing($AT$2,AO2131,TRUE,_xll.ohTrigger(Trigger,Trigger1M)),#N/A)</f>
        <v>1.7018023801842475E-2</v>
      </c>
    </row>
    <row r="2132" spans="40:45" x14ac:dyDescent="0.2">
      <c r="AN2132" s="102" t="s">
        <v>83</v>
      </c>
      <c r="AO2132" s="101">
        <f>_xll.qlInterestRateIndexFixingDate($AT$2,AP2132,Trigger)</f>
        <v>54316</v>
      </c>
      <c r="AP2132" s="101">
        <f>_xll.qlCalendarAdvance(Calendar,AP2131,AN2132,"f",,Trigger)</f>
        <v>54316</v>
      </c>
      <c r="AQ2132" s="101">
        <f>_xll.qlInterestRateIndexMaturity($AT$2,AP2132,Trigger)</f>
        <v>54317</v>
      </c>
      <c r="AR2132" s="246">
        <f>_xll.qlIndexFixing($AT$1,AO2132,TRUE,_xll.ohTrigger(Trigger,Trigger1M))</f>
        <v>1.7218210657095057E-2</v>
      </c>
      <c r="AS2132" s="246">
        <f>IFERROR(_xll.qlIndexFixing($AT$2,AO2132,TRUE,_xll.ohTrigger(Trigger,Trigger1M)),#N/A)</f>
        <v>1.7015364222165985E-2</v>
      </c>
    </row>
    <row r="2133" spans="40:45" x14ac:dyDescent="0.2">
      <c r="AN2133" s="102" t="s">
        <v>83</v>
      </c>
      <c r="AO2133" s="101">
        <f>_xll.qlInterestRateIndexFixingDate($AT$2,AP2133,Trigger)</f>
        <v>54323</v>
      </c>
      <c r="AP2133" s="101">
        <f>_xll.qlCalendarAdvance(Calendar,AP2132,AN2133,"f",,Trigger)</f>
        <v>54323</v>
      </c>
      <c r="AQ2133" s="101">
        <f>_xll.qlInterestRateIndexMaturity($AT$2,AP2133,Trigger)</f>
        <v>54324</v>
      </c>
      <c r="AR2133" s="246">
        <f>_xll.qlIndexFixing($AT$1,AO2133,TRUE,_xll.ohTrigger(Trigger,Trigger1M))</f>
        <v>1.7215244589223744E-2</v>
      </c>
      <c r="AS2133" s="246">
        <f>IFERROR(_xll.qlIndexFixing($AT$2,AO2133,TRUE,_xll.ohTrigger(Trigger,Trigger1M)),#N/A)</f>
        <v>1.7012659712429823E-2</v>
      </c>
    </row>
    <row r="2134" spans="40:45" x14ac:dyDescent="0.2">
      <c r="AN2134" s="102" t="s">
        <v>83</v>
      </c>
      <c r="AO2134" s="101">
        <f>_xll.qlInterestRateIndexFixingDate($AT$2,AP2134,Trigger)</f>
        <v>54330</v>
      </c>
      <c r="AP2134" s="101">
        <f>_xll.qlCalendarAdvance(Calendar,AP2133,AN2134,"f",,Trigger)</f>
        <v>54330</v>
      </c>
      <c r="AQ2134" s="101">
        <f>_xll.qlInterestRateIndexMaturity($AT$2,AP2134,Trigger)</f>
        <v>54331</v>
      </c>
      <c r="AR2134" s="246">
        <f>_xll.qlIndexFixing($AT$1,AO2134,TRUE,_xll.ohTrigger(Trigger,Trigger1M))</f>
        <v>1.7212225594409603E-2</v>
      </c>
      <c r="AS2134" s="246">
        <f>IFERROR(_xll.qlIndexFixing($AT$2,AO2134,TRUE,_xll.ohTrigger(Trigger,Trigger1M)),#N/A)</f>
        <v>1.7009910272474116E-2</v>
      </c>
    </row>
    <row r="2135" spans="40:45" x14ac:dyDescent="0.2">
      <c r="AN2135" s="102" t="s">
        <v>83</v>
      </c>
      <c r="AO2135" s="101">
        <f>_xll.qlInterestRateIndexFixingDate($AT$2,AP2135,Trigger)</f>
        <v>54337</v>
      </c>
      <c r="AP2135" s="101">
        <f>_xll.qlCalendarAdvance(Calendar,AP2134,AN2135,"f",,Trigger)</f>
        <v>54337</v>
      </c>
      <c r="AQ2135" s="101">
        <f>_xll.qlInterestRateIndexMaturity($AT$2,AP2135,Trigger)</f>
        <v>54338</v>
      </c>
      <c r="AR2135" s="246">
        <f>_xll.qlIndexFixing($AT$1,AO2135,TRUE,_xll.ohTrigger(Trigger,Trigger1M))</f>
        <v>1.7209153672652633E-2</v>
      </c>
      <c r="AS2135" s="246">
        <f>IFERROR(_xll.qlIndexFixing($AT$2,AO2135,TRUE,_xll.ohTrigger(Trigger,Trigger1M)),#N/A)</f>
        <v>1.7007115902858416E-2</v>
      </c>
    </row>
    <row r="2136" spans="40:45" x14ac:dyDescent="0.2">
      <c r="AN2136" s="102" t="s">
        <v>83</v>
      </c>
      <c r="AO2136" s="101">
        <f>_xll.qlInterestRateIndexFixingDate($AT$2,AP2136,Trigger)</f>
        <v>54344</v>
      </c>
      <c r="AP2136" s="101">
        <f>_xll.qlCalendarAdvance(Calendar,AP2135,AN2136,"f",,Trigger)</f>
        <v>54344</v>
      </c>
      <c r="AQ2136" s="101">
        <f>_xll.qlInterestRateIndexMaturity($AT$2,AP2136,Trigger)</f>
        <v>54345</v>
      </c>
      <c r="AR2136" s="246">
        <f>_xll.qlIndexFixing($AT$1,AO2136,TRUE,_xll.ohTrigger(Trigger,Trigger1M))</f>
        <v>1.7206028823952835E-2</v>
      </c>
      <c r="AS2136" s="246">
        <f>IFERROR(_xll.qlIndexFixing($AT$2,AO2136,TRUE,_xll.ohTrigger(Trigger,Trigger1M)),#N/A)</f>
        <v>1.7004276603023172E-2</v>
      </c>
    </row>
    <row r="2137" spans="40:45" x14ac:dyDescent="0.2">
      <c r="AN2137" s="102" t="s">
        <v>83</v>
      </c>
      <c r="AO2137" s="101">
        <f>_xll.qlInterestRateIndexFixingDate($AT$2,AP2137,Trigger)</f>
        <v>54351</v>
      </c>
      <c r="AP2137" s="101">
        <f>_xll.qlCalendarAdvance(Calendar,AP2136,AN2137,"f",,Trigger)</f>
        <v>54351</v>
      </c>
      <c r="AQ2137" s="101">
        <f>_xll.qlInterestRateIndexMaturity($AT$2,AP2137,Trigger)</f>
        <v>54352</v>
      </c>
      <c r="AR2137" s="246">
        <f>_xll.qlIndexFixing($AT$1,AO2137,TRUE,_xll.ohTrigger(Trigger,Trigger1M))</f>
        <v>1.720285104847008E-2</v>
      </c>
      <c r="AS2137" s="246">
        <f>IFERROR(_xll.qlIndexFixing($AT$2,AO2137,TRUE,_xll.ohTrigger(Trigger,Trigger1M)),#N/A)</f>
        <v>1.7001392373128255E-2</v>
      </c>
    </row>
    <row r="2138" spans="40:45" x14ac:dyDescent="0.2">
      <c r="AN2138" s="102" t="s">
        <v>83</v>
      </c>
      <c r="AO2138" s="101">
        <f>_xll.qlInterestRateIndexFixingDate($AT$2,AP2138,Trigger)</f>
        <v>54358</v>
      </c>
      <c r="AP2138" s="101">
        <f>_xll.qlCalendarAdvance(Calendar,AP2137,AN2138,"f",,Trigger)</f>
        <v>54358</v>
      </c>
      <c r="AQ2138" s="101">
        <f>_xll.qlInterestRateIndexMaturity($AT$2,AP2138,Trigger)</f>
        <v>54359</v>
      </c>
      <c r="AR2138" s="246">
        <f>_xll.qlIndexFixing($AT$1,AO2138,TRUE,_xll.ohTrigger(Trigger,Trigger1M))</f>
        <v>1.7199620345884625E-2</v>
      </c>
      <c r="AS2138" s="246">
        <f>IFERROR(_xll.qlIndexFixing($AT$2,AO2138,TRUE,_xll.ohTrigger(Trigger,Trigger1M)),#N/A)</f>
        <v>1.6998463213093729E-2</v>
      </c>
    </row>
    <row r="2139" spans="40:45" x14ac:dyDescent="0.2">
      <c r="AN2139" s="102" t="s">
        <v>83</v>
      </c>
      <c r="AO2139" s="101">
        <f>_xll.qlInterestRateIndexFixingDate($AT$2,AP2139,Trigger)</f>
        <v>54365</v>
      </c>
      <c r="AP2139" s="101">
        <f>_xll.qlCalendarAdvance(Calendar,AP2138,AN2139,"f",,Trigger)</f>
        <v>54365</v>
      </c>
      <c r="AQ2139" s="101">
        <f>_xll.qlInterestRateIndexMaturity($AT$2,AP2139,Trigger)</f>
        <v>54366</v>
      </c>
      <c r="AR2139" s="246">
        <f>_xll.qlIndexFixing($AT$1,AO2139,TRUE,_xll.ohTrigger(Trigger,Trigger1M))</f>
        <v>1.7196336716516214E-2</v>
      </c>
      <c r="AS2139" s="246">
        <f>IFERROR(_xll.qlIndexFixing($AT$2,AO2139,TRUE,_xll.ohTrigger(Trigger,Trigger1M)),#N/A)</f>
        <v>1.6995489123239338E-2</v>
      </c>
    </row>
    <row r="2140" spans="40:45" x14ac:dyDescent="0.2">
      <c r="AN2140" s="102" t="s">
        <v>83</v>
      </c>
      <c r="AO2140" s="101">
        <f>_xll.qlInterestRateIndexFixingDate($AT$2,AP2140,Trigger)</f>
        <v>54372</v>
      </c>
      <c r="AP2140" s="101">
        <f>_xll.qlCalendarAdvance(Calendar,AP2139,AN2140,"f",,Trigger)</f>
        <v>54372</v>
      </c>
      <c r="AQ2140" s="101">
        <f>_xll.qlInterestRateIndexMaturity($AT$2,AP2140,Trigger)</f>
        <v>54373</v>
      </c>
      <c r="AR2140" s="246">
        <f>_xll.qlIndexFixing($AT$1,AO2140,TRUE,_xll.ohTrigger(Trigger,Trigger1M))</f>
        <v>1.7193000160204974E-2</v>
      </c>
      <c r="AS2140" s="246">
        <f>IFERROR(_xll.qlIndexFixing($AT$2,AO2140,TRUE,_xll.ohTrigger(Trigger,Trigger1M)),#N/A)</f>
        <v>1.6992470103325275E-2</v>
      </c>
    </row>
    <row r="2141" spans="40:45" x14ac:dyDescent="0.2">
      <c r="AN2141" s="102" t="s">
        <v>83</v>
      </c>
      <c r="AO2141" s="101">
        <f>_xll.qlInterestRateIndexFixingDate($AT$2,AP2141,Trigger)</f>
        <v>54379</v>
      </c>
      <c r="AP2141" s="101">
        <f>_xll.qlCalendarAdvance(Calendar,AP2140,AN2141,"f",,Trigger)</f>
        <v>54379</v>
      </c>
      <c r="AQ2141" s="101">
        <f>_xll.qlInterestRateIndexMaturity($AT$2,AP2141,Trigger)</f>
        <v>54380</v>
      </c>
      <c r="AR2141" s="246">
        <f>_xll.qlIndexFixing($AT$1,AO2141,TRUE,_xll.ohTrigger(Trigger,Trigger1M))</f>
        <v>1.7189610676950906E-2</v>
      </c>
      <c r="AS2141" s="246">
        <f>IFERROR(_xll.qlIndexFixing($AT$2,AO2141,TRUE,_xll.ohTrigger(Trigger,Trigger1M)),#N/A)</f>
        <v>1.6989406153191666E-2</v>
      </c>
    </row>
    <row r="2142" spans="40:45" x14ac:dyDescent="0.2">
      <c r="AN2142" s="102" t="s">
        <v>83</v>
      </c>
      <c r="AO2142" s="101">
        <f>_xll.qlInterestRateIndexFixingDate($AT$2,AP2142,Trigger)</f>
        <v>54386</v>
      </c>
      <c r="AP2142" s="101">
        <f>_xll.qlCalendarAdvance(Calendar,AP2141,AN2142,"f",,Trigger)</f>
        <v>54386</v>
      </c>
      <c r="AQ2142" s="101">
        <f>_xll.qlInterestRateIndexMaturity($AT$2,AP2142,Trigger)</f>
        <v>54387</v>
      </c>
      <c r="AR2142" s="246">
        <f>_xll.qlIndexFixing($AT$1,AO2142,TRUE,_xll.ohTrigger(Trigger,Trigger1M))</f>
        <v>1.7186168266833945E-2</v>
      </c>
      <c r="AS2142" s="246">
        <f>IFERROR(_xll.qlIndexFixing($AT$2,AO2142,TRUE,_xll.ohTrigger(Trigger,Trigger1M)),#N/A)</f>
        <v>1.6986297273238193E-2</v>
      </c>
    </row>
    <row r="2143" spans="40:45" x14ac:dyDescent="0.2">
      <c r="AN2143" s="102" t="s">
        <v>83</v>
      </c>
      <c r="AO2143" s="101">
        <f>_xll.qlInterestRateIndexFixingDate($AT$2,AP2143,Trigger)</f>
        <v>54393</v>
      </c>
      <c r="AP2143" s="101">
        <f>_xll.qlCalendarAdvance(Calendar,AP2142,AN2143,"f",,Trigger)</f>
        <v>54393</v>
      </c>
      <c r="AQ2143" s="101">
        <f>_xll.qlInterestRateIndexMaturity($AT$2,AP2143,Trigger)</f>
        <v>54394</v>
      </c>
      <c r="AR2143" s="246">
        <f>_xll.qlIndexFixing($AT$1,AO2143,TRUE,_xll.ohTrigger(Trigger,Trigger1M))</f>
        <v>1.7182672929774157E-2</v>
      </c>
      <c r="AS2143" s="246">
        <f>IFERROR(_xll.qlIndexFixing($AT$2,AO2143,TRUE,_xll.ohTrigger(Trigger,Trigger1M)),#N/A)</f>
        <v>1.6983143463145112E-2</v>
      </c>
    </row>
    <row r="2144" spans="40:45" x14ac:dyDescent="0.2">
      <c r="AN2144" s="102" t="s">
        <v>83</v>
      </c>
      <c r="AO2144" s="101">
        <f>_xll.qlInterestRateIndexFixingDate($AT$2,AP2144,Trigger)</f>
        <v>54400</v>
      </c>
      <c r="AP2144" s="101">
        <f>_xll.qlCalendarAdvance(Calendar,AP2143,AN2144,"f",,Trigger)</f>
        <v>54400</v>
      </c>
      <c r="AQ2144" s="101">
        <f>_xll.qlInterestRateIndexMaturity($AT$2,AP2144,Trigger)</f>
        <v>54401</v>
      </c>
      <c r="AR2144" s="246">
        <f>_xll.qlIndexFixing($AT$1,AO2144,TRUE,_xll.ohTrigger(Trigger,Trigger1M))</f>
        <v>1.7179124665851475E-2</v>
      </c>
      <c r="AS2144" s="246">
        <f>IFERROR(_xll.qlIndexFixing($AT$2,AO2144,TRUE,_xll.ohTrigger(Trigger,Trigger1M)),#N/A)</f>
        <v>1.6979944723072293E-2</v>
      </c>
    </row>
    <row r="2145" spans="40:45" x14ac:dyDescent="0.2">
      <c r="AN2145" s="102" t="s">
        <v>83</v>
      </c>
      <c r="AO2145" s="101">
        <f>_xll.qlInterestRateIndexFixingDate($AT$2,AP2145,Trigger)</f>
        <v>54407</v>
      </c>
      <c r="AP2145" s="101">
        <f>_xll.qlCalendarAdvance(Calendar,AP2144,AN2145,"f",,Trigger)</f>
        <v>54407</v>
      </c>
      <c r="AQ2145" s="101">
        <f>_xll.qlInterestRateIndexMaturity($AT$2,AP2145,Trigger)</f>
        <v>54408</v>
      </c>
      <c r="AR2145" s="246">
        <f>_xll.qlIndexFixing($AT$1,AO2145,TRUE,_xll.ohTrigger(Trigger,Trigger1M))</f>
        <v>1.7175523475065901E-2</v>
      </c>
      <c r="AS2145" s="246">
        <f>IFERROR(_xll.qlIndexFixing($AT$2,AO2145,TRUE,_xll.ohTrigger(Trigger,Trigger1M)),#N/A)</f>
        <v>1.6976701052939802E-2</v>
      </c>
    </row>
    <row r="2146" spans="40:45" x14ac:dyDescent="0.2">
      <c r="AN2146" s="102" t="s">
        <v>83</v>
      </c>
      <c r="AO2146" s="101">
        <f>_xll.qlInterestRateIndexFixingDate($AT$2,AP2146,Trigger)</f>
        <v>54414</v>
      </c>
      <c r="AP2146" s="101">
        <f>_xll.qlCalendarAdvance(Calendar,AP2145,AN2146,"f",,Trigger)</f>
        <v>54414</v>
      </c>
      <c r="AQ2146" s="101">
        <f>_xll.qlInterestRateIndexMaturity($AT$2,AP2146,Trigger)</f>
        <v>54415</v>
      </c>
      <c r="AR2146" s="246">
        <f>_xll.qlIndexFixing($AT$1,AO2146,TRUE,_xll.ohTrigger(Trigger,Trigger1M))</f>
        <v>1.7171869357337499E-2</v>
      </c>
      <c r="AS2146" s="246">
        <f>IFERROR(_xll.qlIndexFixing($AT$2,AO2146,TRUE,_xll.ohTrigger(Trigger,Trigger1M)),#N/A)</f>
        <v>1.6973412452747638E-2</v>
      </c>
    </row>
    <row r="2147" spans="40:45" x14ac:dyDescent="0.2">
      <c r="AN2147" s="102" t="s">
        <v>83</v>
      </c>
      <c r="AO2147" s="101">
        <f>_xll.qlInterestRateIndexFixingDate($AT$2,AP2147,Trigger)</f>
        <v>54421</v>
      </c>
      <c r="AP2147" s="101">
        <f>_xll.qlCalendarAdvance(Calendar,AP2146,AN2147,"f",,Trigger)</f>
        <v>54421</v>
      </c>
      <c r="AQ2147" s="101">
        <f>_xll.qlInterestRateIndexMaturity($AT$2,AP2147,Trigger)</f>
        <v>54422</v>
      </c>
      <c r="AR2147" s="246">
        <f>_xll.qlIndexFixing($AT$1,AO2147,TRUE,_xll.ohTrigger(Trigger,Trigger1M))</f>
        <v>1.7168162312746205E-2</v>
      </c>
      <c r="AS2147" s="246">
        <f>IFERROR(_xll.qlIndexFixing($AT$2,AO2147,TRUE,_xll.ohTrigger(Trigger,Trigger1M)),#N/A)</f>
        <v>1.6970078922655674E-2</v>
      </c>
    </row>
    <row r="2148" spans="40:45" x14ac:dyDescent="0.2">
      <c r="AN2148" s="102" t="s">
        <v>83</v>
      </c>
      <c r="AO2148" s="101">
        <f>_xll.qlInterestRateIndexFixingDate($AT$2,AP2148,Trigger)</f>
        <v>54428</v>
      </c>
      <c r="AP2148" s="101">
        <f>_xll.qlCalendarAdvance(Calendar,AP2147,AN2148,"f",,Trigger)</f>
        <v>54428</v>
      </c>
      <c r="AQ2148" s="101">
        <f>_xll.qlInterestRateIndexMaturity($AT$2,AP2148,Trigger)</f>
        <v>54429</v>
      </c>
      <c r="AR2148" s="246">
        <f>_xll.qlIndexFixing($AT$1,AO2148,TRUE,_xll.ohTrigger(Trigger,Trigger1M))</f>
        <v>1.7164402341132146E-2</v>
      </c>
      <c r="AS2148" s="246">
        <f>IFERROR(_xll.qlIndexFixing($AT$2,AO2148,TRUE,_xll.ohTrigger(Trigger,Trigger1M)),#N/A)</f>
        <v>1.69667004624241E-2</v>
      </c>
    </row>
    <row r="2149" spans="40:45" x14ac:dyDescent="0.2">
      <c r="AN2149" s="102" t="s">
        <v>83</v>
      </c>
      <c r="AO2149" s="101">
        <f>_xll.qlInterestRateIndexFixingDate($AT$2,AP2149,Trigger)</f>
        <v>54435</v>
      </c>
      <c r="AP2149" s="101">
        <f>_xll.qlCalendarAdvance(Calendar,AP2148,AN2149,"f",,Trigger)</f>
        <v>54435</v>
      </c>
      <c r="AQ2149" s="101">
        <f>_xll.qlInterestRateIndexMaturity($AT$2,AP2149,Trigger)</f>
        <v>54436</v>
      </c>
      <c r="AR2149" s="246">
        <f>_xll.qlIndexFixing($AT$1,AO2149,TRUE,_xll.ohTrigger(Trigger,Trigger1M))</f>
        <v>1.7160589442655194E-2</v>
      </c>
      <c r="AS2149" s="246">
        <f>IFERROR(_xll.qlIndexFixing($AT$2,AO2149,TRUE,_xll.ohTrigger(Trigger,Trigger1M)),#N/A)</f>
        <v>1.696327707221279E-2</v>
      </c>
    </row>
    <row r="2150" spans="40:45" x14ac:dyDescent="0.2">
      <c r="AN2150" s="102" t="s">
        <v>83</v>
      </c>
      <c r="AO2150" s="101">
        <f>_xll.qlInterestRateIndexFixingDate($AT$2,AP2150,Trigger)</f>
        <v>54442</v>
      </c>
      <c r="AP2150" s="101">
        <f>_xll.qlCalendarAdvance(Calendar,AP2149,AN2150,"f",,Trigger)</f>
        <v>54442</v>
      </c>
      <c r="AQ2150" s="101">
        <f>_xll.qlInterestRateIndexMaturity($AT$2,AP2150,Trigger)</f>
        <v>54443</v>
      </c>
      <c r="AR2150" s="246">
        <f>_xll.qlIndexFixing($AT$1,AO2150,TRUE,_xll.ohTrigger(Trigger,Trigger1M))</f>
        <v>1.7156723617395286E-2</v>
      </c>
      <c r="AS2150" s="246">
        <f>IFERROR(_xll.qlIndexFixing($AT$2,AO2150,TRUE,_xll.ohTrigger(Trigger,Trigger1M)),#N/A)</f>
        <v>1.6959808752021743E-2</v>
      </c>
    </row>
    <row r="2151" spans="40:45" x14ac:dyDescent="0.2">
      <c r="AN2151" s="102" t="s">
        <v>83</v>
      </c>
      <c r="AO2151" s="101">
        <f>_xll.qlInterestRateIndexFixingDate($AT$2,AP2151,Trigger)</f>
        <v>54449</v>
      </c>
      <c r="AP2151" s="101">
        <f>_xll.qlCalendarAdvance(Calendar,AP2150,AN2151,"f",,Trigger)</f>
        <v>54449</v>
      </c>
      <c r="AQ2151" s="101">
        <f>_xll.qlInterestRateIndexMaturity($AT$2,AP2151,Trigger)</f>
        <v>54450</v>
      </c>
      <c r="AR2151" s="246">
        <f>_xll.qlIndexFixing($AT$1,AO2151,TRUE,_xll.ohTrigger(Trigger,Trigger1M))</f>
        <v>1.715280486519255E-2</v>
      </c>
      <c r="AS2151" s="246">
        <f>IFERROR(_xll.qlIndexFixing($AT$2,AO2151,TRUE,_xll.ohTrigger(Trigger,Trigger1M)),#N/A)</f>
        <v>1.6956295501771024E-2</v>
      </c>
    </row>
    <row r="2152" spans="40:45" x14ac:dyDescent="0.2">
      <c r="AN2152" s="102" t="s">
        <v>83</v>
      </c>
      <c r="AO2152" s="101">
        <f>_xll.qlInterestRateIndexFixingDate($AT$2,AP2152,Trigger)</f>
        <v>54456</v>
      </c>
      <c r="AP2152" s="101">
        <f>_xll.qlCalendarAdvance(Calendar,AP2151,AN2152,"f",,Trigger)</f>
        <v>54456</v>
      </c>
      <c r="AQ2152" s="101">
        <f>_xll.qlInterestRateIndexMaturity($AT$2,AP2152,Trigger)</f>
        <v>54457</v>
      </c>
      <c r="AR2152" s="246">
        <f>_xll.qlIndexFixing($AT$1,AO2152,TRUE,_xll.ohTrigger(Trigger,Trigger1M))</f>
        <v>1.7148833186046986E-2</v>
      </c>
      <c r="AS2152" s="246">
        <f>IFERROR(_xll.qlIndexFixing($AT$2,AO2152,TRUE,_xll.ohTrigger(Trigger,Trigger1M)),#N/A)</f>
        <v>1.6952737321540567E-2</v>
      </c>
    </row>
    <row r="2153" spans="40:45" x14ac:dyDescent="0.2">
      <c r="AN2153" s="102" t="s">
        <v>83</v>
      </c>
      <c r="AO2153" s="101">
        <f>_xll.qlInterestRateIndexFixingDate($AT$2,AP2153,Trigger)</f>
        <v>54463</v>
      </c>
      <c r="AP2153" s="101">
        <f>_xll.qlCalendarAdvance(Calendar,AP2152,AN2153,"f",,Trigger)</f>
        <v>54463</v>
      </c>
      <c r="AQ2153" s="101">
        <f>_xll.qlInterestRateIndexMaturity($AT$2,AP2153,Trigger)</f>
        <v>54464</v>
      </c>
      <c r="AR2153" s="246">
        <f>_xll.qlIndexFixing($AT$1,AO2153,TRUE,_xll.ohTrigger(Trigger,Trigger1M))</f>
        <v>1.7144808579958593E-2</v>
      </c>
      <c r="AS2153" s="246">
        <f>IFERROR(_xll.qlIndexFixing($AT$2,AO2153,TRUE,_xll.ohTrigger(Trigger,Trigger1M)),#N/A)</f>
        <v>1.6949134211250438E-2</v>
      </c>
    </row>
    <row r="2154" spans="40:45" x14ac:dyDescent="0.2">
      <c r="AN2154" s="102" t="s">
        <v>83</v>
      </c>
      <c r="AO2154" s="101">
        <f>_xll.qlInterestRateIndexFixingDate($AT$2,AP2154,Trigger)</f>
        <v>54470</v>
      </c>
      <c r="AP2154" s="101">
        <f>_xll.qlCalendarAdvance(Calendar,AP2153,AN2154,"f",,Trigger)</f>
        <v>54470</v>
      </c>
      <c r="AQ2154" s="101">
        <f>_xll.qlInterestRateIndexMaturity($AT$2,AP2154,Trigger)</f>
        <v>54471</v>
      </c>
      <c r="AR2154" s="246">
        <f>_xll.qlIndexFixing($AT$1,AO2154,TRUE,_xll.ohTrigger(Trigger,Trigger1M))</f>
        <v>1.7140731047167179E-2</v>
      </c>
      <c r="AS2154" s="246">
        <f>IFERROR(_xll.qlIndexFixing($AT$2,AO2154,TRUE,_xll.ohTrigger(Trigger,Trigger1M)),#N/A)</f>
        <v>1.6945486170980573E-2</v>
      </c>
    </row>
    <row r="2155" spans="40:45" x14ac:dyDescent="0.2">
      <c r="AN2155" s="102" t="s">
        <v>83</v>
      </c>
      <c r="AO2155" s="101">
        <f>_xll.qlInterestRateIndexFixingDate($AT$2,AP2155,Trigger)</f>
        <v>54477</v>
      </c>
      <c r="AP2155" s="101">
        <f>_xll.qlCalendarAdvance(Calendar,AP2154,AN2155,"f",,Trigger)</f>
        <v>54477</v>
      </c>
      <c r="AQ2155" s="101">
        <f>_xll.qlInterestRateIndexMaturity($AT$2,AP2155,Trigger)</f>
        <v>54478</v>
      </c>
      <c r="AR2155" s="246">
        <f>_xll.qlIndexFixing($AT$1,AO2155,TRUE,_xll.ohTrigger(Trigger,Trigger1M))</f>
        <v>1.7136600587432937E-2</v>
      </c>
      <c r="AS2155" s="246">
        <f>IFERROR(_xll.qlIndexFixing($AT$2,AO2155,TRUE,_xll.ohTrigger(Trigger,Trigger1M)),#N/A)</f>
        <v>1.6941793200651034E-2</v>
      </c>
    </row>
    <row r="2156" spans="40:45" x14ac:dyDescent="0.2">
      <c r="AN2156" s="102" t="s">
        <v>83</v>
      </c>
      <c r="AO2156" s="101">
        <f>_xll.qlInterestRateIndexFixingDate($AT$2,AP2156,Trigger)</f>
        <v>54484</v>
      </c>
      <c r="AP2156" s="101">
        <f>_xll.qlCalendarAdvance(Calendar,AP2155,AN2156,"f",,Trigger)</f>
        <v>54484</v>
      </c>
      <c r="AQ2156" s="101">
        <f>_xll.qlInterestRateIndexMaturity($AT$2,AP2156,Trigger)</f>
        <v>54485</v>
      </c>
      <c r="AR2156" s="246">
        <f>_xll.qlIndexFixing($AT$1,AO2156,TRUE,_xll.ohTrigger(Trigger,Trigger1M))</f>
        <v>1.7132417200675931E-2</v>
      </c>
      <c r="AS2156" s="246">
        <f>IFERROR(_xll.qlIndexFixing($AT$2,AO2156,TRUE,_xll.ohTrigger(Trigger,Trigger1M)),#N/A)</f>
        <v>1.6938055300341759E-2</v>
      </c>
    </row>
    <row r="2157" spans="40:45" x14ac:dyDescent="0.2">
      <c r="AN2157" s="102" t="s">
        <v>83</v>
      </c>
      <c r="AO2157" s="101">
        <f>_xll.qlInterestRateIndexFixingDate($AT$2,AP2157,Trigger)</f>
        <v>54491</v>
      </c>
      <c r="AP2157" s="101">
        <f>_xll.qlCalendarAdvance(Calendar,AP2156,AN2157,"f",,Trigger)</f>
        <v>54491</v>
      </c>
      <c r="AQ2157" s="101">
        <f>_xll.qlInterestRateIndexMaturity($AT$2,AP2157,Trigger)</f>
        <v>54492</v>
      </c>
      <c r="AR2157" s="246">
        <f>_xll.qlIndexFixing($AT$1,AO2157,TRUE,_xll.ohTrigger(Trigger,Trigger1M))</f>
        <v>1.7128180887215905E-2</v>
      </c>
      <c r="AS2157" s="246">
        <f>IFERROR(_xll.qlIndexFixing($AT$2,AO2157,TRUE,_xll.ohTrigger(Trigger,Trigger1M)),#N/A)</f>
        <v>1.6934272470052747E-2</v>
      </c>
    </row>
    <row r="2158" spans="40:45" x14ac:dyDescent="0.2">
      <c r="AN2158" s="102" t="s">
        <v>83</v>
      </c>
      <c r="AO2158" s="101">
        <f>_xll.qlInterestRateIndexFixingDate($AT$2,AP2158,Trigger)</f>
        <v>54498</v>
      </c>
      <c r="AP2158" s="101">
        <f>_xll.qlCalendarAdvance(Calendar,AP2157,AN2158,"f",,Trigger)</f>
        <v>54498</v>
      </c>
      <c r="AQ2158" s="101">
        <f>_xll.qlInterestRateIndexMaturity($AT$2,AP2158,Trigger)</f>
        <v>54499</v>
      </c>
      <c r="AR2158" s="246">
        <f>_xll.qlIndexFixing($AT$1,AO2158,TRUE,_xll.ohTrigger(Trigger,Trigger1M))</f>
        <v>1.712389164681305E-2</v>
      </c>
      <c r="AS2158" s="246">
        <f>IFERROR(_xll.qlIndexFixing($AT$2,AO2158,TRUE,_xll.ohTrigger(Trigger,Trigger1M)),#N/A)</f>
        <v>1.6930444709704062E-2</v>
      </c>
    </row>
    <row r="2159" spans="40:45" x14ac:dyDescent="0.2">
      <c r="AN2159" s="102" t="s">
        <v>83</v>
      </c>
      <c r="AO2159" s="101">
        <f>_xll.qlInterestRateIndexFixingDate($AT$2,AP2159,Trigger)</f>
        <v>54505</v>
      </c>
      <c r="AP2159" s="101">
        <f>_xll.qlCalendarAdvance(Calendar,AP2158,AN2159,"f",,Trigger)</f>
        <v>54505</v>
      </c>
      <c r="AQ2159" s="101">
        <f>_xll.qlInterestRateIndexMaturity($AT$2,AP2159,Trigger)</f>
        <v>54506</v>
      </c>
      <c r="AR2159" s="246">
        <f>_xll.qlIndexFixing($AT$1,AO2159,TRUE,_xll.ohTrigger(Trigger,Trigger1M))</f>
        <v>1.7119549479467366E-2</v>
      </c>
      <c r="AS2159" s="246">
        <f>IFERROR(_xll.qlIndexFixing($AT$2,AO2159,TRUE,_xll.ohTrigger(Trigger,Trigger1M)),#N/A)</f>
        <v>1.6926572019295705E-2</v>
      </c>
    </row>
    <row r="2160" spans="40:45" x14ac:dyDescent="0.2">
      <c r="AN2160" s="102" t="s">
        <v>83</v>
      </c>
      <c r="AO2160" s="101">
        <f>_xll.qlInterestRateIndexFixingDate($AT$2,AP2160,Trigger)</f>
        <v>54512</v>
      </c>
      <c r="AP2160" s="101">
        <f>_xll.qlCalendarAdvance(Calendar,AP2159,AN2160,"f",,Trigger)</f>
        <v>54512</v>
      </c>
      <c r="AQ2160" s="101">
        <f>_xll.qlInterestRateIndexMaturity($AT$2,AP2160,Trigger)</f>
        <v>54513</v>
      </c>
      <c r="AR2160" s="246">
        <f>_xll.qlIndexFixing($AT$1,AO2160,TRUE,_xll.ohTrigger(Trigger,Trigger1M))</f>
        <v>1.7115154385258791E-2</v>
      </c>
      <c r="AS2160" s="246">
        <f>IFERROR(_xll.qlIndexFixing($AT$2,AO2160,TRUE,_xll.ohTrigger(Trigger,Trigger1M)),#N/A)</f>
        <v>1.6922654398987547E-2</v>
      </c>
    </row>
    <row r="2161" spans="40:45" x14ac:dyDescent="0.2">
      <c r="AN2161" s="102" t="s">
        <v>83</v>
      </c>
      <c r="AO2161" s="101">
        <f>_xll.qlInterestRateIndexFixingDate($AT$2,AP2161,Trigger)</f>
        <v>54519</v>
      </c>
      <c r="AP2161" s="101">
        <f>_xll.qlCalendarAdvance(Calendar,AP2160,AN2161,"f",,Trigger)</f>
        <v>54519</v>
      </c>
      <c r="AQ2161" s="101">
        <f>_xll.qlInterestRateIndexMaturity($AT$2,AP2161,Trigger)</f>
        <v>54520</v>
      </c>
      <c r="AR2161" s="246">
        <f>_xll.qlIndexFixing($AT$1,AO2161,TRUE,_xll.ohTrigger(Trigger,Trigger1M))</f>
        <v>1.7110706364267259E-2</v>
      </c>
      <c r="AS2161" s="246">
        <f>IFERROR(_xll.qlIndexFixing($AT$2,AO2161,TRUE,_xll.ohTrigger(Trigger,Trigger1M)),#N/A)</f>
        <v>1.6918691848699652E-2</v>
      </c>
    </row>
    <row r="2162" spans="40:45" x14ac:dyDescent="0.2">
      <c r="AN2162" s="102" t="s">
        <v>83</v>
      </c>
      <c r="AO2162" s="101">
        <f>_xll.qlInterestRateIndexFixingDate($AT$2,AP2162,Trigger)</f>
        <v>54526</v>
      </c>
      <c r="AP2162" s="101">
        <f>_xll.qlCalendarAdvance(Calendar,AP2161,AN2162,"f",,Trigger)</f>
        <v>54526</v>
      </c>
      <c r="AQ2162" s="101">
        <f>_xll.qlInterestRateIndexMaturity($AT$2,AP2162,Trigger)</f>
        <v>54527</v>
      </c>
      <c r="AR2162" s="246">
        <f>_xll.qlIndexFixing($AT$1,AO2162,TRUE,_xll.ohTrigger(Trigger,Trigger1M))</f>
        <v>1.7106205416332898E-2</v>
      </c>
      <c r="AS2162" s="246">
        <f>IFERROR(_xll.qlIndexFixing($AT$2,AO2162,TRUE,_xll.ohTrigger(Trigger,Trigger1M)),#N/A)</f>
        <v>1.6914684368352084E-2</v>
      </c>
    </row>
    <row r="2163" spans="40:45" x14ac:dyDescent="0.2">
      <c r="AN2163" s="102" t="s">
        <v>83</v>
      </c>
      <c r="AO2163" s="101">
        <f>_xll.qlInterestRateIndexFixingDate($AT$2,AP2163,Trigger)</f>
        <v>54533</v>
      </c>
      <c r="AP2163" s="101">
        <f>_xll.qlCalendarAdvance(Calendar,AP2162,AN2163,"f",,Trigger)</f>
        <v>54533</v>
      </c>
      <c r="AQ2163" s="101">
        <f>_xll.qlInterestRateIndexMaturity($AT$2,AP2163,Trigger)</f>
        <v>54534</v>
      </c>
      <c r="AR2163" s="246">
        <f>_xll.qlIndexFixing($AT$1,AO2163,TRUE,_xll.ohTrigger(Trigger,Trigger1M))</f>
        <v>1.7101651541375773E-2</v>
      </c>
      <c r="AS2163" s="246">
        <f>IFERROR(_xll.qlIndexFixing($AT$2,AO2163,TRUE,_xll.ohTrigger(Trigger,Trigger1M)),#N/A)</f>
        <v>1.6910631957944844E-2</v>
      </c>
    </row>
    <row r="2164" spans="40:45" x14ac:dyDescent="0.2">
      <c r="AN2164" s="102" t="s">
        <v>83</v>
      </c>
      <c r="AO2164" s="101">
        <f>_xll.qlInterestRateIndexFixingDate($AT$2,AP2164,Trigger)</f>
        <v>54540</v>
      </c>
      <c r="AP2164" s="101">
        <f>_xll.qlCalendarAdvance(Calendar,AP2163,AN2164,"f",,Trigger)</f>
        <v>54540</v>
      </c>
      <c r="AQ2164" s="101">
        <f>_xll.qlInterestRateIndexMaturity($AT$2,AP2164,Trigger)</f>
        <v>54541</v>
      </c>
      <c r="AR2164" s="246">
        <f>_xll.qlIndexFixing($AT$1,AO2164,TRUE,_xll.ohTrigger(Trigger,Trigger1M))</f>
        <v>1.7097044739795564E-2</v>
      </c>
      <c r="AS2164" s="246">
        <f>IFERROR(_xll.qlIndexFixing($AT$2,AO2164,TRUE,_xll.ohTrigger(Trigger,Trigger1M)),#N/A)</f>
        <v>1.6906534617637803E-2</v>
      </c>
    </row>
    <row r="2165" spans="40:45" x14ac:dyDescent="0.2">
      <c r="AN2165" s="102" t="s">
        <v>83</v>
      </c>
      <c r="AO2165" s="101">
        <f>_xll.qlInterestRateIndexFixingDate($AT$2,AP2165,Trigger)</f>
        <v>54547</v>
      </c>
      <c r="AP2165" s="101">
        <f>_xll.qlCalendarAdvance(Calendar,AP2164,AN2165,"f",,Trigger)</f>
        <v>54547</v>
      </c>
      <c r="AQ2165" s="101">
        <f>_xll.qlInterestRateIndexMaturity($AT$2,AP2165,Trigger)</f>
        <v>54548</v>
      </c>
      <c r="AR2165" s="246">
        <f>_xll.qlIndexFixing($AT$1,AO2165,TRUE,_xll.ohTrigger(Trigger,Trigger1M))</f>
        <v>1.7092385011352462E-2</v>
      </c>
      <c r="AS2165" s="246">
        <f>IFERROR(_xll.qlIndexFixing($AT$2,AO2165,TRUE,_xll.ohTrigger(Trigger,Trigger1M)),#N/A)</f>
        <v>1.6902392347271089E-2</v>
      </c>
    </row>
    <row r="2166" spans="40:45" x14ac:dyDescent="0.2">
      <c r="AN2166" s="102" t="s">
        <v>83</v>
      </c>
      <c r="AO2166" s="101">
        <f>_xll.qlInterestRateIndexFixingDate($AT$2,AP2166,Trigger)</f>
        <v>54554</v>
      </c>
      <c r="AP2166" s="101">
        <f>_xll.qlCalendarAdvance(Calendar,AP2165,AN2166,"f",,Trigger)</f>
        <v>54554</v>
      </c>
      <c r="AQ2166" s="101">
        <f>_xll.qlInterestRateIndexMaturity($AT$2,AP2166,Trigger)</f>
        <v>54555</v>
      </c>
      <c r="AR2166" s="246">
        <f>_xll.qlIndexFixing($AT$1,AO2166,TRUE,_xll.ohTrigger(Trigger,Trigger1M))</f>
        <v>1.708767235580666E-2</v>
      </c>
      <c r="AS2166" s="246">
        <f>IFERROR(_xll.qlIndexFixing($AT$2,AO2166,TRUE,_xll.ohTrigger(Trigger,Trigger1M)),#N/A)</f>
        <v>1.6898205146844703E-2</v>
      </c>
    </row>
    <row r="2167" spans="40:45" x14ac:dyDescent="0.2">
      <c r="AN2167" s="102" t="s">
        <v>83</v>
      </c>
      <c r="AO2167" s="101">
        <f>_xll.qlInterestRateIndexFixingDate($AT$2,AP2167,Trigger)</f>
        <v>54561</v>
      </c>
      <c r="AP2167" s="101">
        <f>_xll.qlCalendarAdvance(Calendar,AP2166,AN2167,"f",,Trigger)</f>
        <v>54561</v>
      </c>
      <c r="AQ2167" s="101">
        <f>_xll.qlInterestRateIndexMaturity($AT$2,AP2167,Trigger)</f>
        <v>54562</v>
      </c>
      <c r="AR2167" s="246">
        <f>_xll.qlIndexFixing($AT$1,AO2167,TRUE,_xll.ohTrigger(Trigger,Trigger1M))</f>
        <v>1.7082906773637774E-2</v>
      </c>
      <c r="AS2167" s="246">
        <f>IFERROR(_xll.qlIndexFixing($AT$2,AO2167,TRUE,_xll.ohTrigger(Trigger,Trigger1M)),#N/A)</f>
        <v>1.6893973016598451E-2</v>
      </c>
    </row>
    <row r="2168" spans="40:45" x14ac:dyDescent="0.2">
      <c r="AN2168" s="102" t="s">
        <v>83</v>
      </c>
      <c r="AO2168" s="101">
        <f>_xll.qlInterestRateIndexFixingDate($AT$2,AP2168,Trigger)</f>
        <v>54568</v>
      </c>
      <c r="AP2168" s="101">
        <f>_xll.qlCalendarAdvance(Calendar,AP2167,AN2168,"f",,Trigger)</f>
        <v>54568</v>
      </c>
      <c r="AQ2168" s="101">
        <f>_xll.qlInterestRateIndexMaturity($AT$2,AP2168,Trigger)</f>
        <v>54569</v>
      </c>
      <c r="AR2168" s="246">
        <f>_xll.qlIndexFixing($AT$1,AO2168,TRUE,_xll.ohTrigger(Trigger,Trigger1M))</f>
        <v>1.7078088264605995E-2</v>
      </c>
      <c r="AS2168" s="246">
        <f>IFERROR(_xll.qlIndexFixing($AT$2,AO2168,TRUE,_xll.ohTrigger(Trigger,Trigger1M)),#N/A)</f>
        <v>1.6889695956292528E-2</v>
      </c>
    </row>
    <row r="2169" spans="40:45" x14ac:dyDescent="0.2">
      <c r="AN2169" s="102" t="s">
        <v>83</v>
      </c>
      <c r="AO2169" s="101">
        <f>_xll.qlInterestRateIndexFixingDate($AT$2,AP2169,Trigger)</f>
        <v>54575</v>
      </c>
      <c r="AP2169" s="101">
        <f>_xll.qlCalendarAdvance(Calendar,AP2168,AN2169,"f",,Trigger)</f>
        <v>54575</v>
      </c>
      <c r="AQ2169" s="101">
        <f>_xll.qlInterestRateIndexMaturity($AT$2,AP2169,Trigger)</f>
        <v>54576</v>
      </c>
      <c r="AR2169" s="246">
        <f>_xll.qlIndexFixing($AT$1,AO2169,TRUE,_xll.ohTrigger(Trigger,Trigger1M))</f>
        <v>1.7073216828551452E-2</v>
      </c>
      <c r="AS2169" s="246">
        <f>IFERROR(_xll.qlIndexFixing($AT$2,AO2169,TRUE,_xll.ohTrigger(Trigger,Trigger1M)),#N/A)</f>
        <v>1.6885373966006867E-2</v>
      </c>
    </row>
    <row r="2170" spans="40:45" x14ac:dyDescent="0.2">
      <c r="AN2170" s="102" t="s">
        <v>83</v>
      </c>
      <c r="AO2170" s="101">
        <f>_xll.qlInterestRateIndexFixingDate($AT$2,AP2170,Trigger)</f>
        <v>54582</v>
      </c>
      <c r="AP2170" s="101">
        <f>_xll.qlCalendarAdvance(Calendar,AP2169,AN2170,"f",,Trigger)</f>
        <v>54582</v>
      </c>
      <c r="AQ2170" s="101">
        <f>_xll.qlInterestRateIndexMaturity($AT$2,AP2170,Trigger)</f>
        <v>54583</v>
      </c>
      <c r="AR2170" s="246">
        <f>_xll.qlIndexFixing($AT$1,AO2170,TRUE,_xll.ohTrigger(Trigger,Trigger1M))</f>
        <v>1.7068292465634016E-2</v>
      </c>
      <c r="AS2170" s="246">
        <f>IFERROR(_xll.qlIndexFixing($AT$2,AO2170,TRUE,_xll.ohTrigger(Trigger,Trigger1M)),#N/A)</f>
        <v>1.6881007045661534E-2</v>
      </c>
    </row>
    <row r="2171" spans="40:45" x14ac:dyDescent="0.2">
      <c r="AN2171" s="102" t="s">
        <v>83</v>
      </c>
      <c r="AO2171" s="101">
        <f>_xll.qlInterestRateIndexFixingDate($AT$2,AP2171,Trigger)</f>
        <v>54589</v>
      </c>
      <c r="AP2171" s="101">
        <f>_xll.qlCalendarAdvance(Calendar,AP2170,AN2171,"f",,Trigger)</f>
        <v>54589</v>
      </c>
      <c r="AQ2171" s="101">
        <f>_xll.qlInterestRateIndexMaturity($AT$2,AP2171,Trigger)</f>
        <v>54590</v>
      </c>
      <c r="AR2171" s="246">
        <f>_xll.qlIndexFixing($AT$1,AO2171,TRUE,_xll.ohTrigger(Trigger,Trigger1M))</f>
        <v>1.706331517601356E-2</v>
      </c>
      <c r="AS2171" s="246">
        <f>IFERROR(_xll.qlIndexFixing($AT$2,AO2171,TRUE,_xll.ohTrigger(Trigger,Trigger1M)),#N/A)</f>
        <v>1.6876595195336463E-2</v>
      </c>
    </row>
    <row r="2172" spans="40:45" x14ac:dyDescent="0.2">
      <c r="AN2172" s="102" t="s">
        <v>83</v>
      </c>
      <c r="AO2172" s="101">
        <f>_xll.qlInterestRateIndexFixingDate($AT$2,AP2172,Trigger)</f>
        <v>54596</v>
      </c>
      <c r="AP2172" s="101">
        <f>_xll.qlCalendarAdvance(Calendar,AP2171,AN2172,"f",,Trigger)</f>
        <v>54596</v>
      </c>
      <c r="AQ2172" s="101">
        <f>_xll.qlInterestRateIndexMaturity($AT$2,AP2172,Trigger)</f>
        <v>54597</v>
      </c>
      <c r="AR2172" s="246">
        <f>_xll.qlIndexFixing($AT$1,AO2172,TRUE,_xll.ohTrigger(Trigger,Trigger1M))</f>
        <v>1.7058284959530212E-2</v>
      </c>
      <c r="AS2172" s="246">
        <f>IFERROR(_xll.qlIndexFixing($AT$2,AO2172,TRUE,_xll.ohTrigger(Trigger,Trigger1M)),#N/A)</f>
        <v>1.6872138415031657E-2</v>
      </c>
    </row>
    <row r="2173" spans="40:45" x14ac:dyDescent="0.2">
      <c r="AN2173" s="102" t="s">
        <v>83</v>
      </c>
      <c r="AO2173" s="101">
        <f>_xll.qlInterestRateIndexFixingDate($AT$2,AP2173,Trigger)</f>
        <v>54603</v>
      </c>
      <c r="AP2173" s="101">
        <f>_xll.qlCalendarAdvance(Calendar,AP2172,AN2173,"f",,Trigger)</f>
        <v>54603</v>
      </c>
      <c r="AQ2173" s="101">
        <f>_xll.qlInterestRateIndexMaturity($AT$2,AP2173,Trigger)</f>
        <v>54604</v>
      </c>
      <c r="AR2173" s="246">
        <f>_xll.qlIndexFixing($AT$1,AO2173,TRUE,_xll.ohTrigger(Trigger,Trigger1M))</f>
        <v>1.7053201816104036E-2</v>
      </c>
      <c r="AS2173" s="246">
        <f>IFERROR(_xll.qlIndexFixing($AT$2,AO2173,TRUE,_xll.ohTrigger(Trigger,Trigger1M)),#N/A)</f>
        <v>1.6867636704747113E-2</v>
      </c>
    </row>
    <row r="2174" spans="40:45" x14ac:dyDescent="0.2">
      <c r="AN2174" s="102" t="s">
        <v>83</v>
      </c>
      <c r="AO2174" s="101">
        <f>_xll.qlInterestRateIndexFixingDate($AT$2,AP2174,Trigger)</f>
        <v>54610</v>
      </c>
      <c r="AP2174" s="101">
        <f>_xll.qlCalendarAdvance(Calendar,AP2173,AN2174,"f",,Trigger)</f>
        <v>54610</v>
      </c>
      <c r="AQ2174" s="101">
        <f>_xll.qlInterestRateIndexMaturity($AT$2,AP2174,Trigger)</f>
        <v>54611</v>
      </c>
      <c r="AR2174" s="246">
        <f>_xll.qlIndexFixing($AT$1,AO2174,TRUE,_xll.ohTrigger(Trigger,Trigger1M))</f>
        <v>1.7048065745814966E-2</v>
      </c>
      <c r="AS2174" s="246">
        <f>IFERROR(_xll.qlIndexFixing($AT$2,AO2174,TRUE,_xll.ohTrigger(Trigger,Trigger1M)),#N/A)</f>
        <v>1.6863090064482833E-2</v>
      </c>
    </row>
    <row r="2175" spans="40:45" x14ac:dyDescent="0.2">
      <c r="AN2175" s="102" t="s">
        <v>83</v>
      </c>
      <c r="AO2175" s="101">
        <f>_xll.qlInterestRateIndexFixingDate($AT$2,AP2175,Trigger)</f>
        <v>54617</v>
      </c>
      <c r="AP2175" s="101">
        <f>_xll.qlCalendarAdvance(Calendar,AP2174,AN2175,"f",,Trigger)</f>
        <v>54617</v>
      </c>
      <c r="AQ2175" s="101">
        <f>_xll.qlInterestRateIndexMaturity($AT$2,AP2175,Trigger)</f>
        <v>54618</v>
      </c>
      <c r="AR2175" s="246">
        <f>_xll.qlIndexFixing($AT$1,AO2175,TRUE,_xll.ohTrigger(Trigger,Trigger1M))</f>
        <v>1.7042876748742941E-2</v>
      </c>
      <c r="AS2175" s="246">
        <f>IFERROR(_xll.qlIndexFixing($AT$2,AO2175,TRUE,_xll.ohTrigger(Trigger,Trigger1M)),#N/A)</f>
        <v>1.6858498494238816E-2</v>
      </c>
    </row>
    <row r="2176" spans="40:45" x14ac:dyDescent="0.2">
      <c r="AN2176" s="102" t="s">
        <v>83</v>
      </c>
      <c r="AO2176" s="101">
        <f>_xll.qlInterestRateIndexFixingDate($AT$2,AP2176,Trigger)</f>
        <v>54624</v>
      </c>
      <c r="AP2176" s="101">
        <f>_xll.qlCalendarAdvance(Calendar,AP2175,AN2176,"f",,Trigger)</f>
        <v>54624</v>
      </c>
      <c r="AQ2176" s="101">
        <f>_xll.qlInterestRateIndexMaturity($AT$2,AP2176,Trigger)</f>
        <v>54625</v>
      </c>
      <c r="AR2176" s="246">
        <f>_xll.qlIndexFixing($AT$1,AO2176,TRUE,_xll.ohTrigger(Trigger,Trigger1M))</f>
        <v>1.7037634824808023E-2</v>
      </c>
      <c r="AS2176" s="246">
        <f>IFERROR(_xll.qlIndexFixing($AT$2,AO2176,TRUE,_xll.ohTrigger(Trigger,Trigger1M)),#N/A)</f>
        <v>1.6853861994094999E-2</v>
      </c>
    </row>
    <row r="2177" spans="40:45" x14ac:dyDescent="0.2">
      <c r="AN2177" s="102" t="s">
        <v>83</v>
      </c>
      <c r="AO2177" s="101">
        <f>_xll.qlInterestRateIndexFixingDate($AT$2,AP2177,Trigger)</f>
        <v>54631</v>
      </c>
      <c r="AP2177" s="101">
        <f>_xll.qlCalendarAdvance(Calendar,AP2176,AN2177,"f",,Trigger)</f>
        <v>54631</v>
      </c>
      <c r="AQ2177" s="101">
        <f>_xll.qlInterestRateIndexMaturity($AT$2,AP2177,Trigger)</f>
        <v>54632</v>
      </c>
      <c r="AR2177" s="246">
        <f>_xll.qlIndexFixing($AT$1,AO2177,TRUE,_xll.ohTrigger(Trigger,Trigger1M))</f>
        <v>1.7032339974090149E-2</v>
      </c>
      <c r="AS2177" s="246">
        <f>IFERROR(_xll.qlIndexFixing($AT$2,AO2177,TRUE,_xll.ohTrigger(Trigger,Trigger1M)),#N/A)</f>
        <v>1.6849180563811572E-2</v>
      </c>
    </row>
    <row r="2178" spans="40:45" x14ac:dyDescent="0.2">
      <c r="AN2178" s="102" t="s">
        <v>83</v>
      </c>
      <c r="AO2178" s="101">
        <f>_xll.qlInterestRateIndexFixingDate($AT$2,AP2178,Trigger)</f>
        <v>54638</v>
      </c>
      <c r="AP2178" s="101">
        <f>_xll.qlCalendarAdvance(Calendar,AP2177,AN2178,"f",,Trigger)</f>
        <v>54638</v>
      </c>
      <c r="AQ2178" s="101">
        <f>_xll.qlInterestRateIndexMaturity($AT$2,AP2178,Trigger)</f>
        <v>54639</v>
      </c>
      <c r="AR2178" s="246">
        <f>_xll.qlIndexFixing($AT$1,AO2178,TRUE,_xll.ohTrigger(Trigger,Trigger1M))</f>
        <v>1.7026992196349511E-2</v>
      </c>
      <c r="AS2178" s="246">
        <f>IFERROR(_xll.qlIndexFixing($AT$2,AO2178,TRUE,_xll.ohTrigger(Trigger,Trigger1M)),#N/A)</f>
        <v>1.6844454203628345E-2</v>
      </c>
    </row>
    <row r="2179" spans="40:45" x14ac:dyDescent="0.2">
      <c r="AN2179" s="102" t="s">
        <v>83</v>
      </c>
      <c r="AO2179" s="101">
        <f>_xll.qlInterestRateIndexFixingDate($AT$2,AP2179,Trigger)</f>
        <v>54645</v>
      </c>
      <c r="AP2179" s="101">
        <f>_xll.qlCalendarAdvance(Calendar,AP2178,AN2179,"f",,Trigger)</f>
        <v>54645</v>
      </c>
      <c r="AQ2179" s="101">
        <f>_xll.qlInterestRateIndexMaturity($AT$2,AP2179,Trigger)</f>
        <v>54646</v>
      </c>
      <c r="AR2179" s="246">
        <f>_xll.qlIndexFixing($AT$1,AO2179,TRUE,_xll.ohTrigger(Trigger,Trigger1M))</f>
        <v>1.7021591491985788E-2</v>
      </c>
      <c r="AS2179" s="246">
        <f>IFERROR(_xll.qlIndexFixing($AT$2,AO2179,TRUE,_xll.ohTrigger(Trigger,Trigger1M)),#N/A)</f>
        <v>1.6839682913625253E-2</v>
      </c>
    </row>
    <row r="2180" spans="40:45" x14ac:dyDescent="0.2">
      <c r="AN2180" s="102" t="s">
        <v>83</v>
      </c>
      <c r="AO2180" s="101">
        <f>_xll.qlInterestRateIndexFixingDate($AT$2,AP2180,Trigger)</f>
        <v>54652</v>
      </c>
      <c r="AP2180" s="101">
        <f>_xll.qlCalendarAdvance(Calendar,AP2179,AN2180,"f",,Trigger)</f>
        <v>54652</v>
      </c>
      <c r="AQ2180" s="101">
        <f>_xll.qlInterestRateIndexMaturity($AT$2,AP2180,Trigger)</f>
        <v>54653</v>
      </c>
      <c r="AR2180" s="246">
        <f>_xll.qlIndexFixing($AT$1,AO2180,TRUE,_xll.ohTrigger(Trigger,Trigger1M))</f>
        <v>1.7016137860679237E-2</v>
      </c>
      <c r="AS2180" s="246">
        <f>IFERROR(_xll.qlIndexFixing($AT$2,AO2180,TRUE,_xll.ohTrigger(Trigger,Trigger1M)),#N/A)</f>
        <v>1.6834866693402617E-2</v>
      </c>
    </row>
    <row r="2181" spans="40:45" x14ac:dyDescent="0.2">
      <c r="AN2181" s="102" t="s">
        <v>83</v>
      </c>
      <c r="AO2181" s="101">
        <f>_xll.qlInterestRateIndexFixingDate($AT$2,AP2181,Trigger)</f>
        <v>54659</v>
      </c>
      <c r="AP2181" s="101">
        <f>_xll.qlCalendarAdvance(Calendar,AP2180,AN2181,"f",,Trigger)</f>
        <v>54659</v>
      </c>
      <c r="AQ2181" s="101">
        <f>_xll.qlInterestRateIndexMaturity($AT$2,AP2181,Trigger)</f>
        <v>54660</v>
      </c>
      <c r="AR2181" s="246">
        <f>_xll.qlIndexFixing($AT$1,AO2181,TRUE,_xll.ohTrigger(Trigger,Trigger1M))</f>
        <v>1.7010631302589729E-2</v>
      </c>
      <c r="AS2181" s="246">
        <f>IFERROR(_xll.qlIndexFixing($AT$2,AO2181,TRUE,_xll.ohTrigger(Trigger,Trigger1M)),#N/A)</f>
        <v>1.683000554328018E-2</v>
      </c>
    </row>
    <row r="2182" spans="40:45" x14ac:dyDescent="0.2">
      <c r="AN2182" s="102" t="s">
        <v>83</v>
      </c>
      <c r="AO2182" s="101">
        <f>_xll.qlInterestRateIndexFixingDate($AT$2,AP2182,Trigger)</f>
        <v>54666</v>
      </c>
      <c r="AP2182" s="101">
        <f>_xll.qlCalendarAdvance(Calendar,AP2181,AN2182,"f",,Trigger)</f>
        <v>54666</v>
      </c>
      <c r="AQ2182" s="101">
        <f>_xll.qlInterestRateIndexMaturity($AT$2,AP2182,Trigger)</f>
        <v>54667</v>
      </c>
      <c r="AR2182" s="246">
        <f>_xll.qlIndexFixing($AT$1,AO2182,TRUE,_xll.ohTrigger(Trigger,Trigger1M))</f>
        <v>1.7005071817717266E-2</v>
      </c>
      <c r="AS2182" s="246">
        <f>IFERROR(_xll.qlIndexFixing($AT$2,AO2182,TRUE,_xll.ohTrigger(Trigger,Trigger1M)),#N/A)</f>
        <v>1.6825099463337878E-2</v>
      </c>
    </row>
    <row r="2183" spans="40:45" x14ac:dyDescent="0.2">
      <c r="AN2183" s="102" t="s">
        <v>83</v>
      </c>
      <c r="AO2183" s="101">
        <f>_xll.qlInterestRateIndexFixingDate($AT$2,AP2183,Trigger)</f>
        <v>54673</v>
      </c>
      <c r="AP2183" s="101">
        <f>_xll.qlCalendarAdvance(Calendar,AP2182,AN2183,"f",,Trigger)</f>
        <v>54673</v>
      </c>
      <c r="AQ2183" s="101">
        <f>_xll.qlInterestRateIndexMaturity($AT$2,AP2183,Trigger)</f>
        <v>54674</v>
      </c>
      <c r="AR2183" s="246">
        <f>_xll.qlIndexFixing($AT$1,AO2183,TRUE,_xll.ohTrigger(Trigger,Trigger1M))</f>
        <v>1.6999459405901973E-2</v>
      </c>
      <c r="AS2183" s="246">
        <f>IFERROR(_xll.qlIndexFixing($AT$2,AO2183,TRUE,_xll.ohTrigger(Trigger,Trigger1M)),#N/A)</f>
        <v>1.6820148453176031E-2</v>
      </c>
    </row>
    <row r="2184" spans="40:45" x14ac:dyDescent="0.2">
      <c r="AN2184" s="102" t="s">
        <v>83</v>
      </c>
      <c r="AO2184" s="101">
        <f>_xll.qlInterestRateIndexFixingDate($AT$2,AP2184,Trigger)</f>
        <v>54680</v>
      </c>
      <c r="AP2184" s="101">
        <f>_xll.qlCalendarAdvance(Calendar,AP2183,AN2184,"f",,Trigger)</f>
        <v>54680</v>
      </c>
      <c r="AQ2184" s="101">
        <f>_xll.qlInterestRateIndexMaturity($AT$2,AP2184,Trigger)</f>
        <v>54681</v>
      </c>
      <c r="AR2184" s="246">
        <f>_xll.qlIndexFixing($AT$1,AO2184,TRUE,_xll.ohTrigger(Trigger,Trigger1M))</f>
        <v>1.6993794067383661E-2</v>
      </c>
      <c r="AS2184" s="246">
        <f>IFERROR(_xll.qlIndexFixing($AT$2,AO2184,TRUE,_xll.ohTrigger(Trigger,Trigger1M)),#N/A)</f>
        <v>1.6815152513274256E-2</v>
      </c>
    </row>
    <row r="2185" spans="40:45" x14ac:dyDescent="0.2">
      <c r="AN2185" s="102" t="s">
        <v>83</v>
      </c>
      <c r="AO2185" s="101">
        <f>_xll.qlInterestRateIndexFixingDate($AT$2,AP2185,Trigger)</f>
        <v>54687</v>
      </c>
      <c r="AP2185" s="101">
        <f>_xll.qlCalendarAdvance(Calendar,AP2184,AN2185,"f",,Trigger)</f>
        <v>54687</v>
      </c>
      <c r="AQ2185" s="101">
        <f>_xll.qlInterestRateIndexMaturity($AT$2,AP2185,Trigger)</f>
        <v>54688</v>
      </c>
      <c r="AR2185" s="246">
        <f>_xll.qlIndexFixing($AT$1,AO2185,TRUE,_xll.ohTrigger(Trigger,Trigger1M))</f>
        <v>1.698807580192252E-2</v>
      </c>
      <c r="AS2185" s="246">
        <f>IFERROR(_xll.qlIndexFixing($AT$2,AO2185,TRUE,_xll.ohTrigger(Trigger,Trigger1M)),#N/A)</f>
        <v>1.6810111643232872E-2</v>
      </c>
    </row>
    <row r="2186" spans="40:45" x14ac:dyDescent="0.2">
      <c r="AN2186" s="102" t="s">
        <v>83</v>
      </c>
      <c r="AO2186" s="101">
        <f>_xll.qlInterestRateIndexFixingDate($AT$2,AP2186,Trigger)</f>
        <v>54694</v>
      </c>
      <c r="AP2186" s="101">
        <f>_xll.qlCalendarAdvance(Calendar,AP2185,AN2186,"f",,Trigger)</f>
        <v>54694</v>
      </c>
      <c r="AQ2186" s="101">
        <f>_xll.qlInterestRateIndexMaturity($AT$2,AP2186,Trigger)</f>
        <v>54695</v>
      </c>
      <c r="AR2186" s="246">
        <f>_xll.qlIndexFixing($AT$1,AO2186,TRUE,_xll.ohTrigger(Trigger,Trigger1M))</f>
        <v>1.6982304609678422E-2</v>
      </c>
      <c r="AS2186" s="246">
        <f>IFERROR(_xll.qlIndexFixing($AT$2,AO2186,TRUE,_xll.ohTrigger(Trigger,Trigger1M)),#N/A)</f>
        <v>1.6805025843371624E-2</v>
      </c>
    </row>
    <row r="2187" spans="40:45" x14ac:dyDescent="0.2">
      <c r="AN2187" s="102" t="s">
        <v>83</v>
      </c>
      <c r="AO2187" s="101">
        <f>_xll.qlInterestRateIndexFixingDate($AT$2,AP2187,Trigger)</f>
        <v>54701</v>
      </c>
      <c r="AP2187" s="101">
        <f>_xll.qlCalendarAdvance(Calendar,AP2186,AN2187,"f",,Trigger)</f>
        <v>54701</v>
      </c>
      <c r="AQ2187" s="101">
        <f>_xll.qlInterestRateIndexMaturity($AT$2,AP2187,Trigger)</f>
        <v>54702</v>
      </c>
      <c r="AR2187" s="246">
        <f>_xll.qlIndexFixing($AT$1,AO2187,TRUE,_xll.ohTrigger(Trigger,Trigger1M))</f>
        <v>1.6976480490651369E-2</v>
      </c>
      <c r="AS2187" s="246">
        <f>IFERROR(_xll.qlIndexFixing($AT$2,AO2187,TRUE,_xll.ohTrigger(Trigger,Trigger1M)),#N/A)</f>
        <v>1.6799895113450702E-2</v>
      </c>
    </row>
    <row r="2188" spans="40:45" x14ac:dyDescent="0.2">
      <c r="AN2188" s="102" t="s">
        <v>83</v>
      </c>
      <c r="AO2188" s="101">
        <f>_xll.qlInterestRateIndexFixingDate($AT$2,AP2188,Trigger)</f>
        <v>54708</v>
      </c>
      <c r="AP2188" s="101">
        <f>_xll.qlCalendarAdvance(Calendar,AP2187,AN2188,"f",,Trigger)</f>
        <v>54708</v>
      </c>
      <c r="AQ2188" s="101">
        <f>_xll.qlInterestRateIndexMaturity($AT$2,AP2188,Trigger)</f>
        <v>54709</v>
      </c>
      <c r="AR2188" s="246">
        <f>_xll.qlIndexFixing($AT$1,AO2188,TRUE,_xll.ohTrigger(Trigger,Trigger1M))</f>
        <v>1.6970603444761423E-2</v>
      </c>
      <c r="AS2188" s="246">
        <f>IFERROR(_xll.qlIndexFixing($AT$2,AO2188,TRUE,_xll.ohTrigger(Trigger,Trigger1M)),#N/A)</f>
        <v>1.6794719453550044E-2</v>
      </c>
    </row>
    <row r="2189" spans="40:45" x14ac:dyDescent="0.2">
      <c r="AN2189" s="102" t="s">
        <v>83</v>
      </c>
      <c r="AO2189" s="101">
        <f>_xll.qlInterestRateIndexFixingDate($AT$2,AP2189,Trigger)</f>
        <v>54715</v>
      </c>
      <c r="AP2189" s="101">
        <f>_xll.qlCalendarAdvance(Calendar,AP2188,AN2189,"f",,Trigger)</f>
        <v>54715</v>
      </c>
      <c r="AQ2189" s="101">
        <f>_xll.qlInterestRateIndexMaturity($AT$2,AP2189,Trigger)</f>
        <v>54716</v>
      </c>
      <c r="AR2189" s="246">
        <f>_xll.qlIndexFixing($AT$1,AO2189,TRUE,_xll.ohTrigger(Trigger,Trigger1M))</f>
        <v>1.6964673472088521E-2</v>
      </c>
      <c r="AS2189" s="246">
        <f>IFERROR(_xll.qlIndexFixing($AT$2,AO2189,TRUE,_xll.ohTrigger(Trigger,Trigger1M)),#N/A)</f>
        <v>1.6789498863749586E-2</v>
      </c>
    </row>
    <row r="2190" spans="40:45" x14ac:dyDescent="0.2">
      <c r="AN2190" s="102" t="s">
        <v>83</v>
      </c>
      <c r="AO2190" s="101">
        <f>_xll.qlInterestRateIndexFixingDate($AT$2,AP2190,Trigger)</f>
        <v>54722</v>
      </c>
      <c r="AP2190" s="101">
        <f>_xll.qlCalendarAdvance(Calendar,AP2189,AN2190,"f",,Trigger)</f>
        <v>54722</v>
      </c>
      <c r="AQ2190" s="101">
        <f>_xll.qlInterestRateIndexMaturity($AT$2,AP2190,Trigger)</f>
        <v>54723</v>
      </c>
      <c r="AR2190" s="246">
        <f>_xll.qlIndexFixing($AT$1,AO2190,TRUE,_xll.ohTrigger(Trigger,Trigger1M))</f>
        <v>1.6958690572632662E-2</v>
      </c>
      <c r="AS2190" s="246">
        <f>IFERROR(_xll.qlIndexFixing($AT$2,AO2190,TRUE,_xll.ohTrigger(Trigger,Trigger1M)),#N/A)</f>
        <v>1.6784233344129262E-2</v>
      </c>
    </row>
    <row r="2191" spans="40:45" x14ac:dyDescent="0.2">
      <c r="AN2191" s="102" t="s">
        <v>83</v>
      </c>
      <c r="AO2191" s="101">
        <f>_xll.qlInterestRateIndexFixingDate($AT$2,AP2191,Trigger)</f>
        <v>54729</v>
      </c>
      <c r="AP2191" s="101">
        <f>_xll.qlCalendarAdvance(Calendar,AP2190,AN2191,"f",,Trigger)</f>
        <v>54729</v>
      </c>
      <c r="AQ2191" s="101">
        <f>_xll.qlInterestRateIndexMaturity($AT$2,AP2191,Trigger)</f>
        <v>54730</v>
      </c>
      <c r="AR2191" s="246">
        <f>_xll.qlIndexFixing($AT$1,AO2191,TRUE,_xll.ohTrigger(Trigger,Trigger1M))</f>
        <v>1.6952654746473783E-2</v>
      </c>
      <c r="AS2191" s="246">
        <f>IFERROR(_xll.qlIndexFixing($AT$2,AO2191,TRUE,_xll.ohTrigger(Trigger,Trigger1M)),#N/A)</f>
        <v>1.677892289436933E-2</v>
      </c>
    </row>
    <row r="2192" spans="40:45" x14ac:dyDescent="0.2">
      <c r="AN2192" s="102" t="s">
        <v>83</v>
      </c>
      <c r="AO2192" s="101">
        <f>_xll.qlInterestRateIndexFixingDate($AT$2,AP2192,Trigger)</f>
        <v>54736</v>
      </c>
      <c r="AP2192" s="101">
        <f>_xll.qlCalendarAdvance(Calendar,AP2191,AN2192,"f",,Trigger)</f>
        <v>54736</v>
      </c>
      <c r="AQ2192" s="101">
        <f>_xll.qlInterestRateIndexMaturity($AT$2,AP2192,Trigger)</f>
        <v>54737</v>
      </c>
      <c r="AR2192" s="246">
        <f>_xll.qlIndexFixing($AT$1,AO2192,TRUE,_xll.ohTrigger(Trigger,Trigger1M))</f>
        <v>1.6946565993212204E-2</v>
      </c>
      <c r="AS2192" s="246">
        <f>IFERROR(_xll.qlIndexFixing($AT$2,AO2192,TRUE,_xll.ohTrigger(Trigger,Trigger1M)),#N/A)</f>
        <v>1.6773567514709598E-2</v>
      </c>
    </row>
    <row r="2193" spans="40:45" x14ac:dyDescent="0.2">
      <c r="AN2193" s="102" t="s">
        <v>83</v>
      </c>
      <c r="AO2193" s="101">
        <f>_xll.qlInterestRateIndexFixingDate($AT$2,AP2193,Trigger)</f>
        <v>54743</v>
      </c>
      <c r="AP2193" s="101">
        <f>_xll.qlCalendarAdvance(Calendar,AP2192,AN2193,"f",,Trigger)</f>
        <v>54743</v>
      </c>
      <c r="AQ2193" s="101">
        <f>_xll.qlInterestRateIndexMaturity($AT$2,AP2193,Trigger)</f>
        <v>54744</v>
      </c>
      <c r="AR2193" s="246">
        <f>_xll.qlIndexFixing($AT$1,AO2193,TRUE,_xll.ohTrigger(Trigger,Trigger1M))</f>
        <v>1.6940424313487412E-2</v>
      </c>
      <c r="AS2193" s="246">
        <f>IFERROR(_xll.qlIndexFixing($AT$2,AO2193,TRUE,_xll.ohTrigger(Trigger,Trigger1M)),#N/A)</f>
        <v>1.6768167205150064E-2</v>
      </c>
    </row>
    <row r="2194" spans="40:45" x14ac:dyDescent="0.2">
      <c r="AN2194" s="102" t="s">
        <v>83</v>
      </c>
      <c r="AO2194" s="101">
        <f>_xll.qlInterestRateIndexFixingDate($AT$2,AP2194,Trigger)</f>
        <v>54750</v>
      </c>
      <c r="AP2194" s="101">
        <f>_xll.qlCalendarAdvance(Calendar,AP2193,AN2194,"f",,Trigger)</f>
        <v>54750</v>
      </c>
      <c r="AQ2194" s="101">
        <f>_xll.qlInterestRateIndexMaturity($AT$2,AP2194,Trigger)</f>
        <v>54751</v>
      </c>
      <c r="AR2194" s="246">
        <f>_xll.qlIndexFixing($AT$1,AO2194,TRUE,_xll.ohTrigger(Trigger,Trigger1M))</f>
        <v>1.6934229706739856E-2</v>
      </c>
      <c r="AS2194" s="246">
        <f>IFERROR(_xll.qlIndexFixing($AT$2,AO2194,TRUE,_xll.ohTrigger(Trigger,Trigger1M)),#N/A)</f>
        <v>1.6762721965530858E-2</v>
      </c>
    </row>
    <row r="2195" spans="40:45" x14ac:dyDescent="0.2">
      <c r="AN2195" s="102" t="s">
        <v>83</v>
      </c>
      <c r="AO2195" s="101">
        <f>_xll.qlInterestRateIndexFixingDate($AT$2,AP2195,Trigger)</f>
        <v>54757</v>
      </c>
      <c r="AP2195" s="101">
        <f>_xll.qlCalendarAdvance(Calendar,AP2194,AN2195,"f",,Trigger)</f>
        <v>54757</v>
      </c>
      <c r="AQ2195" s="101">
        <f>_xll.qlInterestRateIndexMaturity($AT$2,AP2195,Trigger)</f>
        <v>54758</v>
      </c>
      <c r="AR2195" s="246">
        <f>_xll.qlIndexFixing($AT$1,AO2195,TRUE,_xll.ohTrigger(Trigger,Trigger1M))</f>
        <v>1.692798217328928E-2</v>
      </c>
      <c r="AS2195" s="246">
        <f>IFERROR(_xll.qlIndexFixing($AT$2,AO2195,TRUE,_xll.ohTrigger(Trigger,Trigger1M)),#N/A)</f>
        <v>1.6757231796091787E-2</v>
      </c>
    </row>
    <row r="2196" spans="40:45" x14ac:dyDescent="0.2">
      <c r="AN2196" s="102" t="s">
        <v>83</v>
      </c>
      <c r="AO2196" s="101">
        <f>_xll.qlInterestRateIndexFixingDate($AT$2,AP2196,Trigger)</f>
        <v>54764</v>
      </c>
      <c r="AP2196" s="101">
        <f>_xll.qlCalendarAdvance(Calendar,AP2195,AN2196,"f",,Trigger)</f>
        <v>54764</v>
      </c>
      <c r="AQ2196" s="101">
        <f>_xll.qlInterestRateIndexMaturity($AT$2,AP2196,Trigger)</f>
        <v>54765</v>
      </c>
      <c r="AR2196" s="246">
        <f>_xll.qlIndexFixing($AT$1,AO2196,TRUE,_xll.ohTrigger(Trigger,Trigger1M))</f>
        <v>1.6921681712895875E-2</v>
      </c>
      <c r="AS2196" s="246">
        <f>IFERROR(_xll.qlIndexFixing($AT$2,AO2196,TRUE,_xll.ohTrigger(Trigger,Trigger1M)),#N/A)</f>
        <v>1.6751696696593044E-2</v>
      </c>
    </row>
    <row r="2197" spans="40:45" x14ac:dyDescent="0.2">
      <c r="AN2197" s="102" t="s">
        <v>83</v>
      </c>
      <c r="AO2197" s="101">
        <f>_xll.qlInterestRateIndexFixingDate($AT$2,AP2197,Trigger)</f>
        <v>54771</v>
      </c>
      <c r="AP2197" s="101">
        <f>_xll.qlCalendarAdvance(Calendar,AP2196,AN2197,"f",,Trigger)</f>
        <v>54771</v>
      </c>
      <c r="AQ2197" s="101">
        <f>_xll.qlInterestRateIndexMaturity($AT$2,AP2197,Trigger)</f>
        <v>54772</v>
      </c>
      <c r="AR2197" s="246">
        <f>_xll.qlIndexFixing($AT$1,AO2197,TRUE,_xll.ohTrigger(Trigger,Trigger1M))</f>
        <v>1.6915328325959322E-2</v>
      </c>
      <c r="AS2197" s="246">
        <f>IFERROR(_xll.qlIndexFixing($AT$2,AO2197,TRUE,_xll.ohTrigger(Trigger,Trigger1M)),#N/A)</f>
        <v>1.6746116667274435E-2</v>
      </c>
    </row>
    <row r="2198" spans="40:45" x14ac:dyDescent="0.2">
      <c r="AN2198" s="102" t="s">
        <v>83</v>
      </c>
      <c r="AO2198" s="101">
        <f>_xll.qlInterestRateIndexFixingDate($AT$2,AP2198,Trigger)</f>
        <v>54778</v>
      </c>
      <c r="AP2198" s="101">
        <f>_xll.qlCalendarAdvance(Calendar,AP2197,AN2198,"f",,Trigger)</f>
        <v>54778</v>
      </c>
      <c r="AQ2198" s="101">
        <f>_xll.qlInterestRateIndexMaturity($AT$2,AP2198,Trigger)</f>
        <v>54779</v>
      </c>
      <c r="AR2198" s="246">
        <f>_xll.qlIndexFixing($AT$1,AO2198,TRUE,_xll.ohTrigger(Trigger,Trigger1M))</f>
        <v>1.6908922012000005E-2</v>
      </c>
      <c r="AS2198" s="246">
        <f>IFERROR(_xll.qlIndexFixing($AT$2,AO2198,TRUE,_xll.ohTrigger(Trigger,Trigger1M)),#N/A)</f>
        <v>1.6740491708056027E-2</v>
      </c>
    </row>
    <row r="2199" spans="40:45" x14ac:dyDescent="0.2">
      <c r="AN2199" s="102" t="s">
        <v>83</v>
      </c>
      <c r="AO2199" s="101">
        <f>_xll.qlInterestRateIndexFixingDate($AT$2,AP2199,Trigger)</f>
        <v>54785</v>
      </c>
      <c r="AP2199" s="101">
        <f>_xll.qlCalendarAdvance(Calendar,AP2198,AN2199,"f",,Trigger)</f>
        <v>54785</v>
      </c>
      <c r="AQ2199" s="101">
        <f>_xll.qlInterestRateIndexMaturity($AT$2,AP2199,Trigger)</f>
        <v>54786</v>
      </c>
      <c r="AR2199" s="246">
        <f>_xll.qlIndexFixing($AT$1,AO2199,TRUE,_xll.ohTrigger(Trigger,Trigger1M))</f>
        <v>1.690246277149754E-2</v>
      </c>
      <c r="AS2199" s="246">
        <f>IFERROR(_xll.qlIndexFixing($AT$2,AO2199,TRUE,_xll.ohTrigger(Trigger,Trigger1M)),#N/A)</f>
        <v>1.6734821818777945E-2</v>
      </c>
    </row>
    <row r="2200" spans="40:45" x14ac:dyDescent="0.2">
      <c r="AN2200" s="102" t="s">
        <v>83</v>
      </c>
      <c r="AO2200" s="101">
        <f>_xll.qlInterestRateIndexFixingDate($AT$2,AP2200,Trigger)</f>
        <v>54792</v>
      </c>
      <c r="AP2200" s="101">
        <f>_xll.qlCalendarAdvance(Calendar,AP2199,AN2200,"f",,Trigger)</f>
        <v>54792</v>
      </c>
      <c r="AQ2200" s="101">
        <f>_xll.qlInterestRateIndexMaturity($AT$2,AP2200,Trigger)</f>
        <v>54793</v>
      </c>
      <c r="AR2200" s="246">
        <f>_xll.qlIndexFixing($AT$1,AO2200,TRUE,_xll.ohTrigger(Trigger,Trigger1M))</f>
        <v>1.689595060397231E-2</v>
      </c>
      <c r="AS2200" s="246">
        <f>IFERROR(_xll.qlIndexFixing($AT$2,AO2200,TRUE,_xll.ohTrigger(Trigger,Trigger1M)),#N/A)</f>
        <v>1.6729106999600063E-2</v>
      </c>
    </row>
    <row r="2201" spans="40:45" x14ac:dyDescent="0.2">
      <c r="AN2201" s="102" t="s">
        <v>83</v>
      </c>
      <c r="AO2201" s="101">
        <f>_xll.qlInterestRateIndexFixingDate($AT$2,AP2201,Trigger)</f>
        <v>54799</v>
      </c>
      <c r="AP2201" s="101">
        <f>_xll.qlCalendarAdvance(Calendar,AP2200,AN2201,"f",,Trigger)</f>
        <v>54799</v>
      </c>
      <c r="AQ2201" s="101">
        <f>_xll.qlInterestRateIndexMaturity($AT$2,AP2201,Trigger)</f>
        <v>54800</v>
      </c>
      <c r="AR2201" s="246">
        <f>_xll.qlIndexFixing($AT$1,AO2201,TRUE,_xll.ohTrigger(Trigger,Trigger1M))</f>
        <v>1.6889385509903931E-2</v>
      </c>
      <c r="AS2201" s="246">
        <f>IFERROR(_xll.qlIndexFixing($AT$2,AO2201,TRUE,_xll.ohTrigger(Trigger,Trigger1M)),#N/A)</f>
        <v>1.672334725052238E-2</v>
      </c>
    </row>
    <row r="2202" spans="40:45" x14ac:dyDescent="0.2">
      <c r="AN2202" s="102" t="s">
        <v>83</v>
      </c>
      <c r="AO2202" s="101">
        <f>_xll.qlInterestRateIndexFixingDate($AT$2,AP2202,Trigger)</f>
        <v>54806</v>
      </c>
      <c r="AP2202" s="101">
        <f>_xll.qlCalendarAdvance(Calendar,AP2201,AN2202,"f",,Trigger)</f>
        <v>54806</v>
      </c>
      <c r="AQ2202" s="101">
        <f>_xll.qlInterestRateIndexMaturity($AT$2,AP2202,Trigger)</f>
        <v>54807</v>
      </c>
      <c r="AR2202" s="246">
        <f>_xll.qlIndexFixing($AT$1,AO2202,TRUE,_xll.ohTrigger(Trigger,Trigger1M))</f>
        <v>1.6882767488972661E-2</v>
      </c>
      <c r="AS2202" s="246">
        <f>IFERROR(_xll.qlIndexFixing($AT$2,AO2202,TRUE,_xll.ohTrigger(Trigger,Trigger1M)),#N/A)</f>
        <v>1.6717542571385025E-2</v>
      </c>
    </row>
    <row r="2203" spans="40:45" x14ac:dyDescent="0.2">
      <c r="AN2203" s="102" t="s">
        <v>83</v>
      </c>
      <c r="AO2203" s="101">
        <f>_xll.qlInterestRateIndexFixingDate($AT$2,AP2203,Trigger)</f>
        <v>54813</v>
      </c>
      <c r="AP2203" s="101">
        <f>_xll.qlCalendarAdvance(Calendar,AP2202,AN2203,"f",,Trigger)</f>
        <v>54813</v>
      </c>
      <c r="AQ2203" s="101">
        <f>_xll.qlInterestRateIndexMaturity($AT$2,AP2203,Trigger)</f>
        <v>54814</v>
      </c>
      <c r="AR2203" s="246">
        <f>_xll.qlIndexFixing($AT$1,AO2203,TRUE,_xll.ohTrigger(Trigger,Trigger1M))</f>
        <v>1.6876096541178498E-2</v>
      </c>
      <c r="AS2203" s="246">
        <f>IFERROR(_xll.qlIndexFixing($AT$2,AO2203,TRUE,_xll.ohTrigger(Trigger,Trigger1M)),#N/A)</f>
        <v>1.6711692962427804E-2</v>
      </c>
    </row>
    <row r="2204" spans="40:45" x14ac:dyDescent="0.2">
      <c r="AN2204" s="102" t="s">
        <v>83</v>
      </c>
      <c r="AO2204" s="101">
        <f>_xll.qlInterestRateIndexFixingDate($AT$2,AP2204,Trigger)</f>
        <v>54820</v>
      </c>
      <c r="AP2204" s="101">
        <f>_xll.qlCalendarAdvance(Calendar,AP2203,AN2204,"f",,Trigger)</f>
        <v>54820</v>
      </c>
      <c r="AQ2204" s="101">
        <f>_xll.qlInterestRateIndexMaturity($AT$2,AP2204,Trigger)</f>
        <v>54821</v>
      </c>
      <c r="AR2204" s="246">
        <f>_xll.qlIndexFixing($AT$1,AO2204,TRUE,_xll.ohTrigger(Trigger,Trigger1M))</f>
        <v>1.6869372666681315E-2</v>
      </c>
      <c r="AS2204" s="246">
        <f>IFERROR(_xll.qlIndexFixing($AT$2,AO2204,TRUE,_xll.ohTrigger(Trigger,Trigger1M)),#N/A)</f>
        <v>1.6705798423570783E-2</v>
      </c>
    </row>
    <row r="2205" spans="40:45" x14ac:dyDescent="0.2">
      <c r="AN2205" s="102" t="s">
        <v>83</v>
      </c>
      <c r="AO2205" s="101">
        <f>_xll.qlInterestRateIndexFixingDate($AT$2,AP2205,Trigger)</f>
        <v>54827</v>
      </c>
      <c r="AP2205" s="101">
        <f>_xll.qlCalendarAdvance(Calendar,AP2204,AN2205,"f",,Trigger)</f>
        <v>54827</v>
      </c>
      <c r="AQ2205" s="101">
        <f>_xll.qlInterestRateIndexMaturity($AT$2,AP2205,Trigger)</f>
        <v>54828</v>
      </c>
      <c r="AR2205" s="246">
        <f>_xll.qlIndexFixing($AT$1,AO2205,TRUE,_xll.ohTrigger(Trigger,Trigger1M))</f>
        <v>1.6862595865401175E-2</v>
      </c>
      <c r="AS2205" s="246">
        <f>IFERROR(_xll.qlIndexFixing($AT$2,AO2205,TRUE,_xll.ohTrigger(Trigger,Trigger1M)),#N/A)</f>
        <v>1.6699858954813962E-2</v>
      </c>
    </row>
    <row r="2206" spans="40:45" x14ac:dyDescent="0.2">
      <c r="AN2206" s="102" t="s">
        <v>83</v>
      </c>
      <c r="AO2206" s="101">
        <f>_xll.qlInterestRateIndexFixingDate($AT$2,AP2206,Trigger)</f>
        <v>54834</v>
      </c>
      <c r="AP2206" s="101">
        <f>_xll.qlCalendarAdvance(Calendar,AP2205,AN2206,"f",,Trigger)</f>
        <v>54834</v>
      </c>
      <c r="AQ2206" s="101">
        <f>_xll.qlInterestRateIndexMaturity($AT$2,AP2206,Trigger)</f>
        <v>54835</v>
      </c>
      <c r="AR2206" s="246">
        <f>_xll.qlIndexFixing($AT$1,AO2206,TRUE,_xll.ohTrigger(Trigger,Trigger1M))</f>
        <v>1.685576613733808E-2</v>
      </c>
      <c r="AS2206" s="246">
        <f>IFERROR(_xll.qlIndexFixing($AT$2,AO2206,TRUE,_xll.ohTrigger(Trigger,Trigger1M)),#N/A)</f>
        <v>1.6693874555997468E-2</v>
      </c>
    </row>
    <row r="2207" spans="40:45" x14ac:dyDescent="0.2">
      <c r="AN2207" s="102" t="s">
        <v>83</v>
      </c>
      <c r="AO2207" s="101">
        <f>_xll.qlInterestRateIndexFixingDate($AT$2,AP2207,Trigger)</f>
        <v>54841</v>
      </c>
      <c r="AP2207" s="101">
        <f>_xll.qlCalendarAdvance(Calendar,AP2206,AN2207,"f",,Trigger)</f>
        <v>54841</v>
      </c>
      <c r="AQ2207" s="101">
        <f>_xll.qlInterestRateIndexMaturity($AT$2,AP2207,Trigger)</f>
        <v>54842</v>
      </c>
      <c r="AR2207" s="246">
        <f>_xll.qlIndexFixing($AT$1,AO2207,TRUE,_xll.ohTrigger(Trigger,Trigger1M))</f>
        <v>1.6848883482492027E-2</v>
      </c>
      <c r="AS2207" s="246">
        <f>IFERROR(_xll.qlIndexFixing($AT$2,AO2207,TRUE,_xll.ohTrigger(Trigger,Trigger1M)),#N/A)</f>
        <v>1.6687845227281173E-2</v>
      </c>
    </row>
    <row r="2208" spans="40:45" x14ac:dyDescent="0.2">
      <c r="AN2208" s="102" t="s">
        <v>83</v>
      </c>
      <c r="AO2208" s="101">
        <f>_xll.qlInterestRateIndexFixingDate($AT$2,AP2208,Trigger)</f>
        <v>54848</v>
      </c>
      <c r="AP2208" s="101">
        <f>_xll.qlCalendarAdvance(Calendar,AP2207,AN2208,"f",,Trigger)</f>
        <v>54848</v>
      </c>
      <c r="AQ2208" s="101">
        <f>_xll.qlInterestRateIndexMaturity($AT$2,AP2208,Trigger)</f>
        <v>54849</v>
      </c>
      <c r="AR2208" s="246">
        <f>_xll.qlIndexFixing($AT$1,AO2208,TRUE,_xll.ohTrigger(Trigger,Trigger1M))</f>
        <v>1.6841947901022891E-2</v>
      </c>
      <c r="AS2208" s="246">
        <f>IFERROR(_xll.qlIndexFixing($AT$2,AO2208,TRUE,_xll.ohTrigger(Trigger,Trigger1M)),#N/A)</f>
        <v>1.6681770968745013E-2</v>
      </c>
    </row>
    <row r="2209" spans="40:45" x14ac:dyDescent="0.2">
      <c r="AN2209" s="102" t="s">
        <v>83</v>
      </c>
      <c r="AO2209" s="101">
        <f>_xll.qlInterestRateIndexFixingDate($AT$2,AP2209,Trigger)</f>
        <v>54855</v>
      </c>
      <c r="AP2209" s="101">
        <f>_xll.qlCalendarAdvance(Calendar,AP2208,AN2209,"f",,Trigger)</f>
        <v>54855</v>
      </c>
      <c r="AQ2209" s="101">
        <f>_xll.qlInterestRateIndexMaturity($AT$2,AP2209,Trigger)</f>
        <v>54856</v>
      </c>
      <c r="AR2209" s="246">
        <f>_xll.qlIndexFixing($AT$1,AO2209,TRUE,_xll.ohTrigger(Trigger,Trigger1M))</f>
        <v>1.6834959392690863E-2</v>
      </c>
      <c r="AS2209" s="246">
        <f>IFERROR(_xll.qlIndexFixing($AT$2,AO2209,TRUE,_xll.ohTrigger(Trigger,Trigger1M)),#N/A)</f>
        <v>1.6675651780309053E-2</v>
      </c>
    </row>
    <row r="2210" spans="40:45" x14ac:dyDescent="0.2">
      <c r="AN2210" s="102" t="s">
        <v>83</v>
      </c>
      <c r="AO2210" s="101">
        <f>_xll.qlInterestRateIndexFixingDate($AT$2,AP2210,Trigger)</f>
        <v>54862</v>
      </c>
      <c r="AP2210" s="101">
        <f>_xll.qlCalendarAdvance(Calendar,AP2209,AN2210,"f",,Trigger)</f>
        <v>54862</v>
      </c>
      <c r="AQ2210" s="101">
        <f>_xll.qlInterestRateIndexMaturity($AT$2,AP2210,Trigger)</f>
        <v>54863</v>
      </c>
      <c r="AR2210" s="246">
        <f>_xll.qlIndexFixing($AT$1,AO2210,TRUE,_xll.ohTrigger(Trigger,Trigger1M))</f>
        <v>1.6827917957575877E-2</v>
      </c>
      <c r="AS2210" s="246">
        <f>IFERROR(_xll.qlIndexFixing($AT$2,AO2210,TRUE,_xll.ohTrigger(Trigger,Trigger1M)),#N/A)</f>
        <v>1.6669487661893356E-2</v>
      </c>
    </row>
    <row r="2211" spans="40:45" x14ac:dyDescent="0.2">
      <c r="AN2211" s="102" t="s">
        <v>83</v>
      </c>
      <c r="AO2211" s="101">
        <f>_xll.qlInterestRateIndexFixingDate($AT$2,AP2211,Trigger)</f>
        <v>54869</v>
      </c>
      <c r="AP2211" s="101">
        <f>_xll.qlCalendarAdvance(Calendar,AP2210,AN2211,"f",,Trigger)</f>
        <v>54869</v>
      </c>
      <c r="AQ2211" s="101">
        <f>_xll.qlInterestRateIndexMaturity($AT$2,AP2211,Trigger)</f>
        <v>54870</v>
      </c>
      <c r="AR2211" s="246">
        <f>_xll.qlIndexFixing($AT$1,AO2211,TRUE,_xll.ohTrigger(Trigger,Trigger1M))</f>
        <v>1.6820823595837808E-2</v>
      </c>
      <c r="AS2211" s="246">
        <f>IFERROR(_xll.qlIndexFixing($AT$2,AO2211,TRUE,_xll.ohTrigger(Trigger,Trigger1M)),#N/A)</f>
        <v>1.6663278613577859E-2</v>
      </c>
    </row>
    <row r="2212" spans="40:45" x14ac:dyDescent="0.2">
      <c r="AN2212" s="102" t="s">
        <v>83</v>
      </c>
      <c r="AO2212" s="101">
        <f>_xll.qlInterestRateIndexFixingDate($AT$2,AP2212,Trigger)</f>
        <v>54876</v>
      </c>
      <c r="AP2212" s="101">
        <f>_xll.qlCalendarAdvance(Calendar,AP2211,AN2212,"f",,Trigger)</f>
        <v>54876</v>
      </c>
      <c r="AQ2212" s="101">
        <f>_xll.qlInterestRateIndexMaturity($AT$2,AP2212,Trigger)</f>
        <v>54877</v>
      </c>
      <c r="AR2212" s="246">
        <f>_xll.qlIndexFixing($AT$1,AO2212,TRUE,_xll.ohTrigger(Trigger,Trigger1M))</f>
        <v>1.6813676307316783E-2</v>
      </c>
      <c r="AS2212" s="246">
        <f>IFERROR(_xll.qlIndexFixing($AT$2,AO2212,TRUE,_xll.ohTrigger(Trigger,Trigger1M)),#N/A)</f>
        <v>1.6657024635362561E-2</v>
      </c>
    </row>
    <row r="2213" spans="40:45" x14ac:dyDescent="0.2">
      <c r="AN2213" s="102" t="s">
        <v>83</v>
      </c>
      <c r="AO2213" s="101">
        <f>_xll.qlInterestRateIndexFixingDate($AT$2,AP2213,Trigger)</f>
        <v>54883</v>
      </c>
      <c r="AP2213" s="101">
        <f>_xll.qlCalendarAdvance(Calendar,AP2212,AN2213,"f",,Trigger)</f>
        <v>54883</v>
      </c>
      <c r="AQ2213" s="101">
        <f>_xll.qlInterestRateIndexMaturity($AT$2,AP2213,Trigger)</f>
        <v>54884</v>
      </c>
      <c r="AR2213" s="246">
        <f>_xll.qlIndexFixing($AT$1,AO2213,TRUE,_xll.ohTrigger(Trigger,Trigger1M))</f>
        <v>1.6806476091932865E-2</v>
      </c>
      <c r="AS2213" s="246">
        <f>IFERROR(_xll.qlIndexFixing($AT$2,AO2213,TRUE,_xll.ohTrigger(Trigger,Trigger1M)),#N/A)</f>
        <v>1.6650725727167526E-2</v>
      </c>
    </row>
    <row r="2214" spans="40:45" x14ac:dyDescent="0.2">
      <c r="AN2214" s="102" t="s">
        <v>83</v>
      </c>
      <c r="AO2214" s="101">
        <f>_xll.qlInterestRateIndexFixingDate($AT$2,AP2214,Trigger)</f>
        <v>54890</v>
      </c>
      <c r="AP2214" s="101">
        <f>_xll.qlCalendarAdvance(Calendar,AP2213,AN2214,"f",,Trigger)</f>
        <v>54890</v>
      </c>
      <c r="AQ2214" s="101">
        <f>_xll.qlInterestRateIndexMaturity($AT$2,AP2214,Trigger)</f>
        <v>54891</v>
      </c>
      <c r="AR2214" s="246">
        <f>_xll.qlIndexFixing($AT$1,AO2214,TRUE,_xll.ohTrigger(Trigger,Trigger1M))</f>
        <v>1.6799222949925863E-2</v>
      </c>
      <c r="AS2214" s="246">
        <f>IFERROR(_xll.qlIndexFixing($AT$2,AO2214,TRUE,_xll.ohTrigger(Trigger,Trigger1M)),#N/A)</f>
        <v>1.6644381889232562E-2</v>
      </c>
    </row>
    <row r="2215" spans="40:45" x14ac:dyDescent="0.2">
      <c r="AN2215" s="102" t="s">
        <v>83</v>
      </c>
      <c r="AO2215" s="101">
        <f>_xll.qlInterestRateIndexFixingDate($AT$2,AP2215,Trigger)</f>
        <v>54897</v>
      </c>
      <c r="AP2215" s="101">
        <f>_xll.qlCalendarAdvance(Calendar,AP2214,AN2215,"f",,Trigger)</f>
        <v>54897</v>
      </c>
      <c r="AQ2215" s="101">
        <f>_xll.qlInterestRateIndexMaturity($AT$2,AP2215,Trigger)</f>
        <v>54898</v>
      </c>
      <c r="AR2215" s="246">
        <f>_xll.qlIndexFixing($AT$1,AO2215,TRUE,_xll.ohTrigger(Trigger,Trigger1M))</f>
        <v>1.679191688121584E-2</v>
      </c>
      <c r="AS2215" s="246">
        <f>IFERROR(_xll.qlIndexFixing($AT$2,AO2215,TRUE,_xll.ohTrigger(Trigger,Trigger1M)),#N/A)</f>
        <v>1.6637993121397798E-2</v>
      </c>
    </row>
    <row r="2216" spans="40:45" x14ac:dyDescent="0.2">
      <c r="AN2216" s="102" t="s">
        <v>83</v>
      </c>
      <c r="AO2216" s="101">
        <f>_xll.qlInterestRateIndexFixingDate($AT$2,AP2216,Trigger)</f>
        <v>54904</v>
      </c>
      <c r="AP2216" s="101">
        <f>_xll.qlCalendarAdvance(Calendar,AP2215,AN2216,"f",,Trigger)</f>
        <v>54904</v>
      </c>
      <c r="AQ2216" s="101">
        <f>_xll.qlInterestRateIndexMaturity($AT$2,AP2216,Trigger)</f>
        <v>54905</v>
      </c>
      <c r="AR2216" s="246">
        <f>_xll.qlIndexFixing($AT$1,AO2216,TRUE,_xll.ohTrigger(Trigger,Trigger1M))</f>
        <v>1.6784557885722862E-2</v>
      </c>
      <c r="AS2216" s="246">
        <f>IFERROR(_xll.qlIndexFixing($AT$2,AO2216,TRUE,_xll.ohTrigger(Trigger,Trigger1M)),#N/A)</f>
        <v>1.6631559423503361E-2</v>
      </c>
    </row>
    <row r="2217" spans="40:45" x14ac:dyDescent="0.2">
      <c r="AN2217" s="102" t="s">
        <v>83</v>
      </c>
      <c r="AO2217" s="101">
        <f>_xll.qlInterestRateIndexFixingDate($AT$2,AP2217,Trigger)</f>
        <v>54911</v>
      </c>
      <c r="AP2217" s="101">
        <f>_xll.qlCalendarAdvance(Calendar,AP2216,AN2217,"f",,Trigger)</f>
        <v>54911</v>
      </c>
      <c r="AQ2217" s="101">
        <f>_xll.qlInterestRateIndexMaturity($AT$2,AP2217,Trigger)</f>
        <v>54912</v>
      </c>
      <c r="AR2217" s="246">
        <f>_xll.qlIndexFixing($AT$1,AO2217,TRUE,_xll.ohTrigger(Trigger,Trigger1M))</f>
        <v>1.6777145963446927E-2</v>
      </c>
      <c r="AS2217" s="246">
        <f>IFERROR(_xll.qlIndexFixing($AT$2,AO2217,TRUE,_xll.ohTrigger(Trigger,Trigger1M)),#N/A)</f>
        <v>1.662508079578906E-2</v>
      </c>
    </row>
    <row r="2218" spans="40:45" x14ac:dyDescent="0.2">
      <c r="AN2218" s="102" t="s">
        <v>83</v>
      </c>
      <c r="AO2218" s="101">
        <f>_xll.qlInterestRateIndexFixingDate($AT$2,AP2218,Trigger)</f>
        <v>54918</v>
      </c>
      <c r="AP2218" s="101">
        <f>_xll.qlCalendarAdvance(Calendar,AP2217,AN2218,"f",,Trigger)</f>
        <v>54918</v>
      </c>
      <c r="AQ2218" s="101">
        <f>_xll.qlInterestRateIndexMaturity($AT$2,AP2218,Trigger)</f>
        <v>54919</v>
      </c>
      <c r="AR2218" s="246">
        <f>_xll.qlIndexFixing($AT$1,AO2218,TRUE,_xll.ohTrigger(Trigger,Trigger1M))</f>
        <v>1.6769681114547907E-2</v>
      </c>
      <c r="AS2218" s="246">
        <f>IFERROR(_xll.qlIndexFixing($AT$2,AO2218,TRUE,_xll.ohTrigger(Trigger,Trigger1M)),#N/A)</f>
        <v>1.6618557238174958E-2</v>
      </c>
    </row>
    <row r="2219" spans="40:45" x14ac:dyDescent="0.2">
      <c r="AN2219" s="102" t="s">
        <v>83</v>
      </c>
      <c r="AO2219" s="101">
        <f>_xll.qlInterestRateIndexFixingDate($AT$2,AP2219,Trigger)</f>
        <v>54925</v>
      </c>
      <c r="AP2219" s="101">
        <f>_xll.qlCalendarAdvance(Calendar,AP2218,AN2219,"f",,Trigger)</f>
        <v>54925</v>
      </c>
      <c r="AQ2219" s="101">
        <f>_xll.qlInterestRateIndexMaturity($AT$2,AP2219,Trigger)</f>
        <v>54926</v>
      </c>
      <c r="AR2219" s="246">
        <f>_xll.qlIndexFixing($AT$1,AO2219,TRUE,_xll.ohTrigger(Trigger,Trigger1M))</f>
        <v>1.6762163338865932E-2</v>
      </c>
      <c r="AS2219" s="246">
        <f>IFERROR(_xll.qlIndexFixing($AT$2,AO2219,TRUE,_xll.ohTrigger(Trigger,Trigger1M)),#N/A)</f>
        <v>1.6611988750740991E-2</v>
      </c>
    </row>
    <row r="2220" spans="40:45" x14ac:dyDescent="0.2">
      <c r="AN2220" s="102" t="s">
        <v>83</v>
      </c>
      <c r="AO2220" s="101">
        <f>_xll.qlInterestRateIndexFixingDate($AT$2,AP2220,Trigger)</f>
        <v>54932</v>
      </c>
      <c r="AP2220" s="101">
        <f>_xll.qlCalendarAdvance(Calendar,AP2219,AN2220,"f",,Trigger)</f>
        <v>54932</v>
      </c>
      <c r="AQ2220" s="101">
        <f>_xll.qlInterestRateIndexMaturity($AT$2,AP2220,Trigger)</f>
        <v>54933</v>
      </c>
      <c r="AR2220" s="246">
        <f>_xll.qlIndexFixing($AT$1,AO2220,TRUE,_xll.ohTrigger(Trigger,Trigger1M))</f>
        <v>1.6754592636480936E-2</v>
      </c>
      <c r="AS2220" s="246">
        <f>IFERROR(_xll.qlIndexFixing($AT$2,AO2220,TRUE,_xll.ohTrigger(Trigger,Trigger1M)),#N/A)</f>
        <v>1.6605375333247352E-2</v>
      </c>
    </row>
    <row r="2221" spans="40:45" x14ac:dyDescent="0.2">
      <c r="AN2221" s="102" t="s">
        <v>83</v>
      </c>
      <c r="AO2221" s="101">
        <f>_xll.qlInterestRateIndexFixingDate($AT$2,AP2221,Trigger)</f>
        <v>54939</v>
      </c>
      <c r="AP2221" s="101">
        <f>_xll.qlCalendarAdvance(Calendar,AP2220,AN2221,"f",,Trigger)</f>
        <v>54939</v>
      </c>
      <c r="AQ2221" s="101">
        <f>_xll.qlInterestRateIndexMaturity($AT$2,AP2221,Trigger)</f>
        <v>54940</v>
      </c>
      <c r="AR2221" s="246">
        <f>_xll.qlIndexFixing($AT$1,AO2221,TRUE,_xll.ohTrigger(Trigger,Trigger1M))</f>
        <v>1.6746969007312984E-2</v>
      </c>
      <c r="AS2221" s="246">
        <f>IFERROR(_xll.qlIndexFixing($AT$2,AO2221,TRUE,_xll.ohTrigger(Trigger,Trigger1M)),#N/A)</f>
        <v>1.6598716985933848E-2</v>
      </c>
    </row>
    <row r="2222" spans="40:45" x14ac:dyDescent="0.2">
      <c r="AN2222" s="102" t="s">
        <v>83</v>
      </c>
      <c r="AO2222" s="101">
        <f>_xll.qlInterestRateIndexFixingDate($AT$2,AP2222,Trigger)</f>
        <v>54946</v>
      </c>
      <c r="AP2222" s="101">
        <f>_xll.qlCalendarAdvance(Calendar,AP2221,AN2222,"f",,Trigger)</f>
        <v>54946</v>
      </c>
      <c r="AQ2222" s="101">
        <f>_xll.qlInterestRateIndexMaturity($AT$2,AP2222,Trigger)</f>
        <v>54947</v>
      </c>
      <c r="AR2222" s="246">
        <f>_xll.qlIndexFixing($AT$1,AO2222,TRUE,_xll.ohTrigger(Trigger,Trigger1M))</f>
        <v>1.6739292451521948E-2</v>
      </c>
      <c r="AS2222" s="246">
        <f>IFERROR(_xll.qlIndexFixing($AT$2,AO2222,TRUE,_xll.ohTrigger(Trigger,Trigger1M)),#N/A)</f>
        <v>1.6592013708960351E-2</v>
      </c>
    </row>
    <row r="2223" spans="40:45" x14ac:dyDescent="0.2">
      <c r="AN2223" s="102" t="s">
        <v>83</v>
      </c>
      <c r="AO2223" s="101">
        <f>_xll.qlInterestRateIndexFixingDate($AT$2,AP2223,Trigger)</f>
        <v>54953</v>
      </c>
      <c r="AP2223" s="101">
        <f>_xll.qlCalendarAdvance(Calendar,AP2222,AN2223,"f",,Trigger)</f>
        <v>54953</v>
      </c>
      <c r="AQ2223" s="101">
        <f>_xll.qlInterestRateIndexMaturity($AT$2,AP2223,Trigger)</f>
        <v>54954</v>
      </c>
      <c r="AR2223" s="246">
        <f>_xll.qlIndexFixing($AT$1,AO2223,TRUE,_xll.ohTrigger(Trigger,Trigger1M))</f>
        <v>1.6731562969107827E-2</v>
      </c>
      <c r="AS2223" s="246">
        <f>IFERROR(_xll.qlIndexFixing($AT$2,AO2223,TRUE,_xll.ohTrigger(Trigger,Trigger1M)),#N/A)</f>
        <v>1.6585265501847246E-2</v>
      </c>
    </row>
    <row r="2224" spans="40:45" x14ac:dyDescent="0.2">
      <c r="AN2224" s="102" t="s">
        <v>83</v>
      </c>
      <c r="AO2224" s="101">
        <f>_xll.qlInterestRateIndexFixingDate($AT$2,AP2224,Trigger)</f>
        <v>54960</v>
      </c>
      <c r="AP2224" s="101">
        <f>_xll.qlCalendarAdvance(Calendar,AP2223,AN2224,"f",,Trigger)</f>
        <v>54960</v>
      </c>
      <c r="AQ2224" s="101">
        <f>_xll.qlInterestRateIndexMaturity($AT$2,AP2224,Trigger)</f>
        <v>54961</v>
      </c>
      <c r="AR2224" s="246">
        <f>_xll.qlIndexFixing($AT$1,AO2224,TRUE,_xll.ohTrigger(Trigger,Trigger1M))</f>
        <v>1.6723780559670942E-2</v>
      </c>
      <c r="AS2224" s="246">
        <f>IFERROR(_xll.qlIndexFixing($AT$2,AO2224,TRUE,_xll.ohTrigger(Trigger,Trigger1M)),#N/A)</f>
        <v>1.6578472364914276E-2</v>
      </c>
    </row>
    <row r="2225" spans="40:45" x14ac:dyDescent="0.2">
      <c r="AN2225" s="102" t="s">
        <v>83</v>
      </c>
      <c r="AO2225" s="101">
        <f>_xll.qlInterestRateIndexFixingDate($AT$2,AP2225,Trigger)</f>
        <v>54967</v>
      </c>
      <c r="AP2225" s="101">
        <f>_xll.qlCalendarAdvance(Calendar,AP2224,AN2225,"f",,Trigger)</f>
        <v>54967</v>
      </c>
      <c r="AQ2225" s="101">
        <f>_xll.qlInterestRateIndexMaturity($AT$2,AP2225,Trigger)</f>
        <v>54968</v>
      </c>
      <c r="AR2225" s="246">
        <f>_xll.qlIndexFixing($AT$1,AO2225,TRUE,_xll.ohTrigger(Trigger,Trigger1M))</f>
        <v>1.6715945223850781E-2</v>
      </c>
      <c r="AS2225" s="246">
        <f>IFERROR(_xll.qlIndexFixing($AT$2,AO2225,TRUE,_xll.ohTrigger(Trigger,Trigger1M)),#N/A)</f>
        <v>1.6571634298161442E-2</v>
      </c>
    </row>
    <row r="2226" spans="40:45" x14ac:dyDescent="0.2">
      <c r="AN2226" s="102" t="s">
        <v>83</v>
      </c>
      <c r="AO2226" s="101">
        <f>_xll.qlInterestRateIndexFixingDate($AT$2,AP2226,Trigger)</f>
        <v>54974</v>
      </c>
      <c r="AP2226" s="101">
        <f>_xll.qlCalendarAdvance(Calendar,AP2225,AN2226,"f",,Trigger)</f>
        <v>54974</v>
      </c>
      <c r="AQ2226" s="101">
        <f>_xll.qlInterestRateIndexMaturity($AT$2,AP2226,Trigger)</f>
        <v>54975</v>
      </c>
      <c r="AR2226" s="246">
        <f>_xll.qlIndexFixing($AT$1,AO2226,TRUE,_xll.ohTrigger(Trigger,Trigger1M))</f>
        <v>1.6708056961167728E-2</v>
      </c>
      <c r="AS2226" s="246">
        <f>IFERROR(_xll.qlIndexFixing($AT$2,AO2226,TRUE,_xll.ohTrigger(Trigger,Trigger1M)),#N/A)</f>
        <v>1.6564751301508807E-2</v>
      </c>
    </row>
    <row r="2227" spans="40:45" x14ac:dyDescent="0.2">
      <c r="AN2227" s="102" t="s">
        <v>83</v>
      </c>
      <c r="AO2227" s="101">
        <f>_xll.qlInterestRateIndexFixingDate($AT$2,AP2227,Trigger)</f>
        <v>54981</v>
      </c>
      <c r="AP2227" s="101">
        <f>_xll.qlCalendarAdvance(Calendar,AP2226,AN2227,"f",,Trigger)</f>
        <v>54981</v>
      </c>
      <c r="AQ2227" s="101">
        <f>_xll.qlInterestRateIndexMaturity($AT$2,AP2227,Trigger)</f>
        <v>54982</v>
      </c>
      <c r="AR2227" s="246">
        <f>_xll.qlIndexFixing($AT$1,AO2227,TRUE,_xll.ohTrigger(Trigger,Trigger1M))</f>
        <v>1.6700115771781654E-2</v>
      </c>
      <c r="AS2227" s="246">
        <f>IFERROR(_xll.qlIndexFixing($AT$2,AO2227,TRUE,_xll.ohTrigger(Trigger,Trigger1M)),#N/A)</f>
        <v>1.6557823375036307E-2</v>
      </c>
    </row>
    <row r="2228" spans="40:45" x14ac:dyDescent="0.2">
      <c r="AN2228" s="102" t="s">
        <v>83</v>
      </c>
      <c r="AO2228" s="101">
        <f>_xll.qlInterestRateIndexFixingDate($AT$2,AP2228,Trigger)</f>
        <v>54988</v>
      </c>
      <c r="AP2228" s="101">
        <f>_xll.qlCalendarAdvance(Calendar,AP2227,AN2228,"f",,Trigger)</f>
        <v>54988</v>
      </c>
      <c r="AQ2228" s="101">
        <f>_xll.qlInterestRateIndexMaturity($AT$2,AP2228,Trigger)</f>
        <v>54989</v>
      </c>
      <c r="AR2228" s="246">
        <f>_xll.qlIndexFixing($AT$1,AO2228,TRUE,_xll.ohTrigger(Trigger,Trigger1M))</f>
        <v>1.6692121655852432E-2</v>
      </c>
      <c r="AS2228" s="246">
        <f>IFERROR(_xll.qlIndexFixing($AT$2,AO2228,TRUE,_xll.ohTrigger(Trigger,Trigger1M)),#N/A)</f>
        <v>1.655085051858407E-2</v>
      </c>
    </row>
    <row r="2229" spans="40:45" x14ac:dyDescent="0.2">
      <c r="AN2229" s="102" t="s">
        <v>83</v>
      </c>
      <c r="AO2229" s="101">
        <f>_xll.qlInterestRateIndexFixingDate($AT$2,AP2229,Trigger)</f>
        <v>54995</v>
      </c>
      <c r="AP2229" s="101">
        <f>_xll.qlCalendarAdvance(Calendar,AP2228,AN2229,"f",,Trigger)</f>
        <v>54995</v>
      </c>
      <c r="AQ2229" s="101">
        <f>_xll.qlInterestRateIndexMaturity($AT$2,AP2229,Trigger)</f>
        <v>54996</v>
      </c>
      <c r="AR2229" s="246">
        <f>_xll.qlIndexFixing($AT$1,AO2229,TRUE,_xll.ohTrigger(Trigger,Trigger1M))</f>
        <v>1.6686953941755789E-2</v>
      </c>
      <c r="AS2229" s="246">
        <f>IFERROR(_xll.qlIndexFixing($AT$2,AO2229,TRUE,_xll.ohTrigger(Trigger,Trigger1M)),#N/A)</f>
        <v>1.6546615966195333E-2</v>
      </c>
    </row>
    <row r="2230" spans="40:45" x14ac:dyDescent="0.2">
      <c r="AN2230" s="102" t="s">
        <v>83</v>
      </c>
      <c r="AO2230" s="101">
        <f>_xll.qlInterestRateIndexFixingDate($AT$2,AP2230,Trigger)</f>
        <v>55002</v>
      </c>
      <c r="AP2230" s="101">
        <f>_xll.qlCalendarAdvance(Calendar,AP2229,AN2230,"f",,Trigger)</f>
        <v>55002</v>
      </c>
      <c r="AQ2230" s="101">
        <f>_xll.qlInterestRateIndexMaturity($AT$2,AP2230,Trigger)</f>
        <v>55003</v>
      </c>
      <c r="AR2230" s="246">
        <f>_xll.qlIndexFixing($AT$1,AO2230,TRUE,_xll.ohTrigger(Trigger,Trigger1M))</f>
        <v>1.6692262723090323E-2</v>
      </c>
      <c r="AS2230" s="246">
        <f>IFERROR(_xll.qlIndexFixing($AT$2,AO2230,TRUE,_xll.ohTrigger(Trigger,Trigger1M)),#N/A)</f>
        <v>1.6552506797857802E-2</v>
      </c>
    </row>
    <row r="2231" spans="40:45" x14ac:dyDescent="0.2">
      <c r="AN2231" s="102" t="s">
        <v>83</v>
      </c>
      <c r="AO2231" s="101">
        <f>_xll.qlInterestRateIndexFixingDate($AT$2,AP2231,Trigger)</f>
        <v>55009</v>
      </c>
      <c r="AP2231" s="101">
        <f>_xll.qlCalendarAdvance(Calendar,AP2230,AN2231,"f",,Trigger)</f>
        <v>55009</v>
      </c>
      <c r="AQ2231" s="101">
        <f>_xll.qlInterestRateIndexMaturity($AT$2,AP2231,Trigger)</f>
        <v>55010</v>
      </c>
      <c r="AR2231" s="246">
        <f>_xll.qlIndexFixing($AT$1,AO2231,TRUE,_xll.ohTrigger(Trigger,Trigger1M))</f>
        <v>1.6697471964128852E-2</v>
      </c>
      <c r="AS2231" s="246">
        <f>IFERROR(_xll.qlIndexFixing($AT$2,AO2231,TRUE,_xll.ohTrigger(Trigger,Trigger1M)),#N/A)</f>
        <v>1.6558294877553337E-2</v>
      </c>
    </row>
    <row r="2232" spans="40:45" x14ac:dyDescent="0.2">
      <c r="AN2232" s="102" t="s">
        <v>83</v>
      </c>
      <c r="AO2232" s="101">
        <f>_xll.qlInterestRateIndexFixingDate($AT$2,AP2232,Trigger)</f>
        <v>55016</v>
      </c>
      <c r="AP2232" s="101">
        <f>_xll.qlCalendarAdvance(Calendar,AP2231,AN2232,"f",,Trigger)</f>
        <v>55016</v>
      </c>
      <c r="AQ2232" s="101">
        <f>_xll.qlInterestRateIndexMaturity($AT$2,AP2232,Trigger)</f>
        <v>55017</v>
      </c>
      <c r="AR2232" s="246">
        <f>_xll.qlIndexFixing($AT$1,AO2232,TRUE,_xll.ohTrigger(Trigger,Trigger1M))</f>
        <v>1.6702581664791438E-2</v>
      </c>
      <c r="AS2232" s="246">
        <f>IFERROR(_xll.qlIndexFixing($AT$2,AO2232,TRUE,_xll.ohTrigger(Trigger,Trigger1M)),#N/A)</f>
        <v>1.6563980205281936E-2</v>
      </c>
    </row>
    <row r="2233" spans="40:45" x14ac:dyDescent="0.2">
      <c r="AN2233" s="102" t="s">
        <v>83</v>
      </c>
      <c r="AO2233" s="101">
        <f>_xll.qlInterestRateIndexFixingDate($AT$2,AP2233,Trigger)</f>
        <v>55023</v>
      </c>
      <c r="AP2233" s="101">
        <f>_xll.qlCalendarAdvance(Calendar,AP2232,AN2233,"f",,Trigger)</f>
        <v>55023</v>
      </c>
      <c r="AQ2233" s="101">
        <f>_xll.qlInterestRateIndexMaturity($AT$2,AP2233,Trigger)</f>
        <v>55024</v>
      </c>
      <c r="AR2233" s="246">
        <f>_xll.qlIndexFixing($AT$1,AO2233,TRUE,_xll.ohTrigger(Trigger,Trigger1M))</f>
        <v>1.6707591825237955E-2</v>
      </c>
      <c r="AS2233" s="246">
        <f>IFERROR(_xll.qlIndexFixing($AT$2,AO2233,TRUE,_xll.ohTrigger(Trigger,Trigger1M)),#N/A)</f>
        <v>1.6569562781043601E-2</v>
      </c>
    </row>
    <row r="2234" spans="40:45" x14ac:dyDescent="0.2">
      <c r="AN2234" s="102" t="s">
        <v>83</v>
      </c>
      <c r="AO2234" s="101">
        <f>_xll.qlInterestRateIndexFixingDate($AT$2,AP2234,Trigger)</f>
        <v>55030</v>
      </c>
      <c r="AP2234" s="101">
        <f>_xll.qlCalendarAdvance(Calendar,AP2233,AN2234,"f",,Trigger)</f>
        <v>55030</v>
      </c>
      <c r="AQ2234" s="101">
        <f>_xll.qlInterestRateIndexMaturity($AT$2,AP2234,Trigger)</f>
        <v>55031</v>
      </c>
      <c r="AR2234" s="246">
        <f>_xll.qlIndexFixing($AT$1,AO2234,TRUE,_xll.ohTrigger(Trigger,Trigger1M))</f>
        <v>1.671250244530853E-2</v>
      </c>
      <c r="AS2234" s="246">
        <f>IFERROR(_xll.qlIndexFixing($AT$2,AO2234,TRUE,_xll.ohTrigger(Trigger,Trigger1M)),#N/A)</f>
        <v>1.6575042604758394E-2</v>
      </c>
    </row>
    <row r="2235" spans="40:45" x14ac:dyDescent="0.2">
      <c r="AN2235" s="102" t="s">
        <v>83</v>
      </c>
      <c r="AO2235" s="101">
        <f>_xll.qlInterestRateIndexFixingDate($AT$2,AP2235,Trigger)</f>
        <v>55037</v>
      </c>
      <c r="AP2235" s="101">
        <f>_xll.qlCalendarAdvance(Calendar,AP2234,AN2235,"f",,Trigger)</f>
        <v>55037</v>
      </c>
      <c r="AQ2235" s="101">
        <f>_xll.qlInterestRateIndexMaturity($AT$2,AP2235,Trigger)</f>
        <v>55038</v>
      </c>
      <c r="AR2235" s="246">
        <f>_xll.qlIndexFixing($AT$1,AO2235,TRUE,_xll.ohTrigger(Trigger,Trigger1M))</f>
        <v>1.6717313524923227E-2</v>
      </c>
      <c r="AS2235" s="246">
        <f>IFERROR(_xll.qlIndexFixing($AT$2,AO2235,TRUE,_xll.ohTrigger(Trigger,Trigger1M)),#N/A)</f>
        <v>1.6580419676426317E-2</v>
      </c>
    </row>
    <row r="2236" spans="40:45" x14ac:dyDescent="0.2">
      <c r="AN2236" s="102" t="s">
        <v>83</v>
      </c>
      <c r="AO2236" s="101">
        <f>_xll.qlInterestRateIndexFixingDate($AT$2,AP2236,Trigger)</f>
        <v>55044</v>
      </c>
      <c r="AP2236" s="101">
        <f>_xll.qlCalendarAdvance(Calendar,AP2235,AN2236,"f",,Trigger)</f>
        <v>55044</v>
      </c>
      <c r="AQ2236" s="101">
        <f>_xll.qlInterestRateIndexMaturity($AT$2,AP2236,Trigger)</f>
        <v>55045</v>
      </c>
      <c r="AR2236" s="246">
        <f>_xll.qlIndexFixing($AT$1,AO2236,TRUE,_xll.ohTrigger(Trigger,Trigger1M))</f>
        <v>1.6722025064321855E-2</v>
      </c>
      <c r="AS2236" s="246">
        <f>IFERROR(_xll.qlIndexFixing($AT$2,AO2236,TRUE,_xll.ohTrigger(Trigger,Trigger1M)),#N/A)</f>
        <v>1.658569399620724E-2</v>
      </c>
    </row>
    <row r="2237" spans="40:45" x14ac:dyDescent="0.2">
      <c r="AN2237" s="102" t="s">
        <v>83</v>
      </c>
      <c r="AO2237" s="101">
        <f>_xll.qlInterestRateIndexFixingDate($AT$2,AP2237,Trigger)</f>
        <v>55051</v>
      </c>
      <c r="AP2237" s="101">
        <f>_xll.qlCalendarAdvance(Calendar,AP2236,AN2237,"f",,Trigger)</f>
        <v>55051</v>
      </c>
      <c r="AQ2237" s="101">
        <f>_xll.qlInterestRateIndexMaturity($AT$2,AP2237,Trigger)</f>
        <v>55052</v>
      </c>
      <c r="AR2237" s="246">
        <f>_xll.qlIndexFixing($AT$1,AO2237,TRUE,_xll.ohTrigger(Trigger,Trigger1M))</f>
        <v>1.672663706334454E-2</v>
      </c>
      <c r="AS2237" s="246">
        <f>IFERROR(_xll.qlIndexFixing($AT$2,AO2237,TRUE,_xll.ohTrigger(Trigger,Trigger1M)),#N/A)</f>
        <v>1.6590865564021229E-2</v>
      </c>
    </row>
    <row r="2238" spans="40:45" x14ac:dyDescent="0.2">
      <c r="AN2238" s="102" t="s">
        <v>83</v>
      </c>
      <c r="AO2238" s="101">
        <f>_xll.qlInterestRateIndexFixingDate($AT$2,AP2238,Trigger)</f>
        <v>55058</v>
      </c>
      <c r="AP2238" s="101">
        <f>_xll.qlCalendarAdvance(Calendar,AP2237,AN2238,"f",,Trigger)</f>
        <v>55058</v>
      </c>
      <c r="AQ2238" s="101">
        <f>_xll.qlInterestRateIndexMaturity($AT$2,AP2238,Trigger)</f>
        <v>55059</v>
      </c>
      <c r="AR2238" s="246">
        <f>_xll.qlIndexFixing($AT$1,AO2238,TRUE,_xll.ohTrigger(Trigger,Trigger1M))</f>
        <v>1.673114952207122E-2</v>
      </c>
      <c r="AS2238" s="246">
        <f>IFERROR(_xll.qlIndexFixing($AT$2,AO2238,TRUE,_xll.ohTrigger(Trigger,Trigger1M)),#N/A)</f>
        <v>1.6595934379788346E-2</v>
      </c>
    </row>
    <row r="2239" spans="40:45" x14ac:dyDescent="0.2">
      <c r="AN2239" s="102" t="s">
        <v>83</v>
      </c>
      <c r="AO2239" s="101">
        <f>_xll.qlInterestRateIndexFixingDate($AT$2,AP2239,Trigger)</f>
        <v>55065</v>
      </c>
      <c r="AP2239" s="101">
        <f>_xll.qlCalendarAdvance(Calendar,AP2238,AN2239,"f",,Trigger)</f>
        <v>55065</v>
      </c>
      <c r="AQ2239" s="101">
        <f>_xll.qlInterestRateIndexMaturity($AT$2,AP2239,Trigger)</f>
        <v>55066</v>
      </c>
      <c r="AR2239" s="246">
        <f>_xll.qlIndexFixing($AT$1,AO2239,TRUE,_xll.ohTrigger(Trigger,Trigger1M))</f>
        <v>1.6735562440342022E-2</v>
      </c>
      <c r="AS2239" s="246">
        <f>IFERROR(_xll.qlIndexFixing($AT$2,AO2239,TRUE,_xll.ohTrigger(Trigger,Trigger1M)),#N/A)</f>
        <v>1.6600900443428657E-2</v>
      </c>
    </row>
    <row r="2240" spans="40:45" x14ac:dyDescent="0.2">
      <c r="AN2240" s="102" t="s">
        <v>83</v>
      </c>
      <c r="AO2240" s="101">
        <f>_xll.qlInterestRateIndexFixingDate($AT$2,AP2240,Trigger)</f>
        <v>55072</v>
      </c>
      <c r="AP2240" s="101">
        <f>_xll.qlCalendarAdvance(Calendar,AP2239,AN2240,"f",,Trigger)</f>
        <v>55072</v>
      </c>
      <c r="AQ2240" s="101">
        <f>_xll.qlInterestRateIndexMaturity($AT$2,AP2240,Trigger)</f>
        <v>55073</v>
      </c>
      <c r="AR2240" s="246">
        <f>_xll.qlIndexFixing($AT$1,AO2240,TRUE,_xll.ohTrigger(Trigger,Trigger1M))</f>
        <v>1.6739875818396754E-2</v>
      </c>
      <c r="AS2240" s="246">
        <f>IFERROR(_xll.qlIndexFixing($AT$2,AO2240,TRUE,_xll.ohTrigger(Trigger,Trigger1M)),#N/A)</f>
        <v>1.6605763755102032E-2</v>
      </c>
    </row>
    <row r="2241" spans="40:45" x14ac:dyDescent="0.2">
      <c r="AN2241" s="102" t="s">
        <v>83</v>
      </c>
      <c r="AO2241" s="101">
        <f>_xll.qlInterestRateIndexFixingDate($AT$2,AP2241,Trigger)</f>
        <v>55079</v>
      </c>
      <c r="AP2241" s="101">
        <f>_xll.qlCalendarAdvance(Calendar,AP2240,AN2241,"f",,Trigger)</f>
        <v>55079</v>
      </c>
      <c r="AQ2241" s="101">
        <f>_xll.qlInterestRateIndexMaturity($AT$2,AP2241,Trigger)</f>
        <v>55080</v>
      </c>
      <c r="AR2241" s="246">
        <f>_xll.qlIndexFixing($AT$1,AO2241,TRUE,_xll.ohTrigger(Trigger,Trigger1M))</f>
        <v>1.6744089655995609E-2</v>
      </c>
      <c r="AS2241" s="246">
        <f>IFERROR(_xll.qlIndexFixing($AT$2,AO2241,TRUE,_xll.ohTrigger(Trigger,Trigger1M)),#N/A)</f>
        <v>1.6610524314728536E-2</v>
      </c>
    </row>
    <row r="2242" spans="40:45" x14ac:dyDescent="0.2">
      <c r="AN2242" s="102" t="s">
        <v>83</v>
      </c>
      <c r="AO2242" s="101">
        <f>_xll.qlInterestRateIndexFixingDate($AT$2,AP2242,Trigger)</f>
        <v>55086</v>
      </c>
      <c r="AP2242" s="101">
        <f>_xll.qlCalendarAdvance(Calendar,AP2241,AN2242,"f",,Trigger)</f>
        <v>55086</v>
      </c>
      <c r="AQ2242" s="101">
        <f>_xll.qlInterestRateIndexMaturity($AT$2,AP2242,Trigger)</f>
        <v>55087</v>
      </c>
      <c r="AR2242" s="246">
        <f>_xll.qlIndexFixing($AT$1,AO2242,TRUE,_xll.ohTrigger(Trigger,Trigger1M))</f>
        <v>1.6748203953218521E-2</v>
      </c>
      <c r="AS2242" s="246">
        <f>IFERROR(_xll.qlIndexFixing($AT$2,AO2242,TRUE,_xll.ohTrigger(Trigger,Trigger1M)),#N/A)</f>
        <v>1.6615182122388106E-2</v>
      </c>
    </row>
    <row r="2243" spans="40:45" x14ac:dyDescent="0.2">
      <c r="AN2243" s="102" t="s">
        <v>83</v>
      </c>
      <c r="AO2243" s="101">
        <f>_xll.qlInterestRateIndexFixingDate($AT$2,AP2243,Trigger)</f>
        <v>55093</v>
      </c>
      <c r="AP2243" s="101">
        <f>_xll.qlCalendarAdvance(Calendar,AP2242,AN2243,"f",,Trigger)</f>
        <v>55093</v>
      </c>
      <c r="AQ2243" s="101">
        <f>_xll.qlInterestRateIndexMaturity($AT$2,AP2243,Trigger)</f>
        <v>55094</v>
      </c>
      <c r="AR2243" s="246">
        <f>_xll.qlIndexFixing($AT$1,AO2243,TRUE,_xll.ohTrigger(Trigger,Trigger1M))</f>
        <v>1.6752218710145428E-2</v>
      </c>
      <c r="AS2243" s="246">
        <f>IFERROR(_xll.qlIndexFixing($AT$2,AO2243,TRUE,_xll.ohTrigger(Trigger,Trigger1M)),#N/A)</f>
        <v>1.6619737178000804E-2</v>
      </c>
    </row>
    <row r="2244" spans="40:45" x14ac:dyDescent="0.2">
      <c r="AN2244" s="102" t="s">
        <v>83</v>
      </c>
      <c r="AO2244" s="101">
        <f>_xll.qlInterestRateIndexFixingDate($AT$2,AP2244,Trigger)</f>
        <v>55100</v>
      </c>
      <c r="AP2244" s="101">
        <f>_xll.qlCalendarAdvance(Calendar,AP2243,AN2244,"f",,Trigger)</f>
        <v>55100</v>
      </c>
      <c r="AQ2244" s="101">
        <f>_xll.qlInterestRateIndexMaturity($AT$2,AP2244,Trigger)</f>
        <v>55101</v>
      </c>
      <c r="AR2244" s="246">
        <f>_xll.qlIndexFixing($AT$1,AO2244,TRUE,_xll.ohTrigger(Trigger,Trigger1M))</f>
        <v>1.6756133926616457E-2</v>
      </c>
      <c r="AS2244" s="246">
        <f>IFERROR(_xll.qlIndexFixing($AT$2,AO2244,TRUE,_xll.ohTrigger(Trigger,Trigger1M)),#N/A)</f>
        <v>1.6624189481566631E-2</v>
      </c>
    </row>
    <row r="2245" spans="40:45" x14ac:dyDescent="0.2">
      <c r="AN2245" s="102" t="s">
        <v>83</v>
      </c>
      <c r="AO2245" s="101">
        <f>_xll.qlInterestRateIndexFixingDate($AT$2,AP2245,Trigger)</f>
        <v>55107</v>
      </c>
      <c r="AP2245" s="101">
        <f>_xll.qlCalendarAdvance(Calendar,AP2244,AN2245,"f",,Trigger)</f>
        <v>55107</v>
      </c>
      <c r="AQ2245" s="101">
        <f>_xll.qlInterestRateIndexMaturity($AT$2,AP2245,Trigger)</f>
        <v>55108</v>
      </c>
      <c r="AR2245" s="246">
        <f>_xll.qlIndexFixing($AT$1,AO2245,TRUE,_xll.ohTrigger(Trigger,Trigger1M))</f>
        <v>1.675994960279148E-2</v>
      </c>
      <c r="AS2245" s="246">
        <f>IFERROR(_xll.qlIndexFixing($AT$2,AO2245,TRUE,_xll.ohTrigger(Trigger,Trigger1M)),#N/A)</f>
        <v>1.6628539033085588E-2</v>
      </c>
    </row>
    <row r="2246" spans="40:45" x14ac:dyDescent="0.2">
      <c r="AN2246" s="102" t="s">
        <v>83</v>
      </c>
      <c r="AO2246" s="101">
        <f>_xll.qlInterestRateIndexFixingDate($AT$2,AP2246,Trigger)</f>
        <v>55114</v>
      </c>
      <c r="AP2246" s="101">
        <f>_xll.qlCalendarAdvance(Calendar,AP2245,AN2246,"f",,Trigger)</f>
        <v>55114</v>
      </c>
      <c r="AQ2246" s="101">
        <f>_xll.qlInterestRateIndexMaturity($AT$2,AP2246,Trigger)</f>
        <v>55115</v>
      </c>
      <c r="AR2246" s="246">
        <f>_xll.qlIndexFixing($AT$1,AO2246,TRUE,_xll.ohTrigger(Trigger,Trigger1M))</f>
        <v>1.6763665738510625E-2</v>
      </c>
      <c r="AS2246" s="246">
        <f>IFERROR(_xll.qlIndexFixing($AT$2,AO2246,TRUE,_xll.ohTrigger(Trigger,Trigger1M)),#N/A)</f>
        <v>1.6632785832557673E-2</v>
      </c>
    </row>
    <row r="2247" spans="40:45" x14ac:dyDescent="0.2">
      <c r="AN2247" s="102" t="s">
        <v>83</v>
      </c>
      <c r="AO2247" s="101">
        <f>_xll.qlInterestRateIndexFixingDate($AT$2,AP2247,Trigger)</f>
        <v>55121</v>
      </c>
      <c r="AP2247" s="101">
        <f>_xll.qlCalendarAdvance(Calendar,AP2246,AN2247,"f",,Trigger)</f>
        <v>55121</v>
      </c>
      <c r="AQ2247" s="101">
        <f>_xll.qlInterestRateIndexMaturity($AT$2,AP2247,Trigger)</f>
        <v>55122</v>
      </c>
      <c r="AR2247" s="246">
        <f>_xll.qlIndexFixing($AT$1,AO2247,TRUE,_xll.ohTrigger(Trigger,Trigger1M))</f>
        <v>1.6767282333933764E-2</v>
      </c>
      <c r="AS2247" s="246">
        <f>IFERROR(_xll.qlIndexFixing($AT$2,AO2247,TRUE,_xll.ohTrigger(Trigger,Trigger1M)),#N/A)</f>
        <v>1.6636929880062823E-2</v>
      </c>
    </row>
    <row r="2248" spans="40:45" x14ac:dyDescent="0.2">
      <c r="AN2248" s="102" t="s">
        <v>83</v>
      </c>
      <c r="AO2248" s="101">
        <f>_xll.qlInterestRateIndexFixingDate($AT$2,AP2248,Trigger)</f>
        <v>55128</v>
      </c>
      <c r="AP2248" s="101">
        <f>_xll.qlCalendarAdvance(Calendar,AP2247,AN2248,"f",,Trigger)</f>
        <v>55128</v>
      </c>
      <c r="AQ2248" s="101">
        <f>_xll.qlInterestRateIndexMaturity($AT$2,AP2248,Trigger)</f>
        <v>55129</v>
      </c>
      <c r="AR2248" s="246">
        <f>_xll.qlIndexFixing($AT$1,AO2248,TRUE,_xll.ohTrigger(Trigger,Trigger1M))</f>
        <v>1.6770799388980961E-2</v>
      </c>
      <c r="AS2248" s="246">
        <f>IFERROR(_xll.qlIndexFixing($AT$2,AO2248,TRUE,_xll.ohTrigger(Trigger,Trigger1M)),#N/A)</f>
        <v>1.6640971175441166E-2</v>
      </c>
    </row>
    <row r="2249" spans="40:45" x14ac:dyDescent="0.2">
      <c r="AN2249" s="102" t="s">
        <v>83</v>
      </c>
      <c r="AO2249" s="101">
        <f>_xll.qlInterestRateIndexFixingDate($AT$2,AP2249,Trigger)</f>
        <v>55135</v>
      </c>
      <c r="AP2249" s="101">
        <f>_xll.qlCalendarAdvance(Calendar,AP2248,AN2249,"f",,Trigger)</f>
        <v>55135</v>
      </c>
      <c r="AQ2249" s="101">
        <f>_xll.qlInterestRateIndexMaturity($AT$2,AP2249,Trigger)</f>
        <v>55136</v>
      </c>
      <c r="AR2249" s="246">
        <f>_xll.qlIndexFixing($AT$1,AO2249,TRUE,_xll.ohTrigger(Trigger,Trigger1M))</f>
        <v>1.6774216903652217E-2</v>
      </c>
      <c r="AS2249" s="246">
        <f>IFERROR(_xll.qlIndexFixing($AT$2,AO2249,TRUE,_xll.ohTrigger(Trigger,Trigger1M)),#N/A)</f>
        <v>1.6644909718772638E-2</v>
      </c>
    </row>
    <row r="2250" spans="40:45" x14ac:dyDescent="0.2">
      <c r="AN2250" s="102" t="s">
        <v>83</v>
      </c>
      <c r="AO2250" s="101">
        <f>_xll.qlInterestRateIndexFixingDate($AT$2,AP2250,Trigger)</f>
        <v>55142</v>
      </c>
      <c r="AP2250" s="101">
        <f>_xll.qlCalendarAdvance(Calendar,AP2249,AN2250,"f",,Trigger)</f>
        <v>55142</v>
      </c>
      <c r="AQ2250" s="101">
        <f>_xll.qlInterestRateIndexMaturity($AT$2,AP2250,Trigger)</f>
        <v>55143</v>
      </c>
      <c r="AR2250" s="246">
        <f>_xll.qlIndexFixing($AT$1,AO2250,TRUE,_xll.ohTrigger(Trigger,Trigger1M))</f>
        <v>1.6777534877867595E-2</v>
      </c>
      <c r="AS2250" s="246">
        <f>IFERROR(_xll.qlIndexFixing($AT$2,AO2250,TRUE,_xll.ohTrigger(Trigger,Trigger1M)),#N/A)</f>
        <v>1.6648745510057239E-2</v>
      </c>
    </row>
    <row r="2251" spans="40:45" x14ac:dyDescent="0.2">
      <c r="AN2251" s="102" t="s">
        <v>83</v>
      </c>
      <c r="AO2251" s="101">
        <f>_xll.qlInterestRateIndexFixingDate($AT$2,AP2251,Trigger)</f>
        <v>55149</v>
      </c>
      <c r="AP2251" s="101">
        <f>_xll.qlCalendarAdvance(Calendar,AP2250,AN2251,"f",,Trigger)</f>
        <v>55149</v>
      </c>
      <c r="AQ2251" s="101">
        <f>_xll.qlInterestRateIndexMaturity($AT$2,AP2251,Trigger)</f>
        <v>55150</v>
      </c>
      <c r="AR2251" s="246">
        <f>_xll.qlIndexFixing($AT$1,AO2251,TRUE,_xll.ohTrigger(Trigger,Trigger1M))</f>
        <v>1.6780753311707031E-2</v>
      </c>
      <c r="AS2251" s="246">
        <f>IFERROR(_xll.qlIndexFixing($AT$2,AO2251,TRUE,_xll.ohTrigger(Trigger,Trigger1M)),#N/A)</f>
        <v>1.6652478549294969E-2</v>
      </c>
    </row>
    <row r="2252" spans="40:45" x14ac:dyDescent="0.2">
      <c r="AN2252" s="102" t="s">
        <v>83</v>
      </c>
      <c r="AO2252" s="101">
        <f>_xll.qlInterestRateIndexFixingDate($AT$2,AP2252,Trigger)</f>
        <v>55156</v>
      </c>
      <c r="AP2252" s="101">
        <f>_xll.qlCalendarAdvance(Calendar,AP2251,AN2252,"f",,Trigger)</f>
        <v>55156</v>
      </c>
      <c r="AQ2252" s="101">
        <f>_xll.qlInterestRateIndexMaturity($AT$2,AP2252,Trigger)</f>
        <v>55157</v>
      </c>
      <c r="AR2252" s="246">
        <f>_xll.qlIndexFixing($AT$1,AO2252,TRUE,_xll.ohTrigger(Trigger,Trigger1M))</f>
        <v>1.6783872205250461E-2</v>
      </c>
      <c r="AS2252" s="246">
        <f>IFERROR(_xll.qlIndexFixing($AT$2,AO2252,TRUE,_xll.ohTrigger(Trigger,Trigger1M)),#N/A)</f>
        <v>1.6656108836405892E-2</v>
      </c>
    </row>
    <row r="2253" spans="40:45" x14ac:dyDescent="0.2">
      <c r="AN2253" s="102" t="s">
        <v>83</v>
      </c>
      <c r="AO2253" s="101">
        <f>_xll.qlInterestRateIndexFixingDate($AT$2,AP2253,Trigger)</f>
        <v>55163</v>
      </c>
      <c r="AP2253" s="101">
        <f>_xll.qlCalendarAdvance(Calendar,AP2252,AN2253,"f",,Trigger)</f>
        <v>55163</v>
      </c>
      <c r="AQ2253" s="101">
        <f>_xll.qlInterestRateIndexMaturity($AT$2,AP2253,Trigger)</f>
        <v>55164</v>
      </c>
      <c r="AR2253" s="246">
        <f>_xll.qlIndexFixing($AT$1,AO2253,TRUE,_xll.ohTrigger(Trigger,Trigger1M))</f>
        <v>1.6786891558178141E-2</v>
      </c>
      <c r="AS2253" s="246">
        <f>IFERROR(_xll.qlIndexFixing($AT$2,AO2253,TRUE,_xll.ohTrigger(Trigger,Trigger1M)),#N/A)</f>
        <v>1.6659636371390008E-2</v>
      </c>
    </row>
    <row r="2254" spans="40:45" x14ac:dyDescent="0.2">
      <c r="AN2254" s="102" t="s">
        <v>83</v>
      </c>
      <c r="AO2254" s="101">
        <f>_xll.qlInterestRateIndexFixingDate($AT$2,AP2254,Trigger)</f>
        <v>55170</v>
      </c>
      <c r="AP2254" s="101">
        <f>_xll.qlCalendarAdvance(Calendar,AP2253,AN2254,"f",,Trigger)</f>
        <v>55170</v>
      </c>
      <c r="AQ2254" s="101">
        <f>_xll.qlInterestRateIndexMaturity($AT$2,AP2254,Trigger)</f>
        <v>55171</v>
      </c>
      <c r="AR2254" s="246">
        <f>_xll.qlIndexFixing($AT$1,AO2254,TRUE,_xll.ohTrigger(Trigger,Trigger1M))</f>
        <v>1.6789811370889751E-2</v>
      </c>
      <c r="AS2254" s="246">
        <f>IFERROR(_xll.qlIndexFixing($AT$2,AO2254,TRUE,_xll.ohTrigger(Trigger,Trigger1M)),#N/A)</f>
        <v>1.6663061154487124E-2</v>
      </c>
    </row>
    <row r="2255" spans="40:45" x14ac:dyDescent="0.2">
      <c r="AN2255" s="102" t="s">
        <v>83</v>
      </c>
      <c r="AO2255" s="101">
        <f>_xll.qlInterestRateIndexFixingDate($AT$2,AP2255,Trigger)</f>
        <v>55177</v>
      </c>
      <c r="AP2255" s="101">
        <f>_xll.qlCalendarAdvance(Calendar,AP2254,AN2255,"f",,Trigger)</f>
        <v>55177</v>
      </c>
      <c r="AQ2255" s="101">
        <f>_xll.qlInterestRateIndexMaturity($AT$2,AP2255,Trigger)</f>
        <v>55178</v>
      </c>
      <c r="AR2255" s="246">
        <f>_xll.qlIndexFixing($AT$1,AO2255,TRUE,_xll.ohTrigger(Trigger,Trigger1M))</f>
        <v>1.679263164322542E-2</v>
      </c>
      <c r="AS2255" s="246">
        <f>IFERROR(_xll.qlIndexFixing($AT$2,AO2255,TRUE,_xll.ohTrigger(Trigger,Trigger1M)),#N/A)</f>
        <v>1.6666383185457434E-2</v>
      </c>
    </row>
    <row r="2256" spans="40:45" x14ac:dyDescent="0.2">
      <c r="AN2256" s="102" t="s">
        <v>83</v>
      </c>
      <c r="AO2256" s="101">
        <f>_xll.qlInterestRateIndexFixingDate($AT$2,AP2256,Trigger)</f>
        <v>55184</v>
      </c>
      <c r="AP2256" s="101">
        <f>_xll.qlCalendarAdvance(Calendar,AP2255,AN2256,"f",,Trigger)</f>
        <v>55184</v>
      </c>
      <c r="AQ2256" s="101">
        <f>_xll.qlInterestRateIndexMaturity($AT$2,AP2256,Trigger)</f>
        <v>55185</v>
      </c>
      <c r="AR2256" s="246">
        <f>_xll.qlIndexFixing($AT$1,AO2256,TRUE,_xll.ohTrigger(Trigger,Trigger1M))</f>
        <v>1.6795352375025274E-2</v>
      </c>
      <c r="AS2256" s="246">
        <f>IFERROR(_xll.qlIndexFixing($AT$2,AO2256,TRUE,_xll.ohTrigger(Trigger,Trigger1M)),#N/A)</f>
        <v>1.6669602464300937E-2</v>
      </c>
    </row>
    <row r="2257" spans="40:45" x14ac:dyDescent="0.2">
      <c r="AN2257" s="102" t="s">
        <v>83</v>
      </c>
      <c r="AO2257" s="101">
        <f>_xll.qlInterestRateIndexFixingDate($AT$2,AP2257,Trigger)</f>
        <v>55191</v>
      </c>
      <c r="AP2257" s="101">
        <f>_xll.qlCalendarAdvance(Calendar,AP2256,AN2257,"f",,Trigger)</f>
        <v>55191</v>
      </c>
      <c r="AQ2257" s="101">
        <f>_xll.qlInterestRateIndexMaturity($AT$2,AP2257,Trigger)</f>
        <v>55192</v>
      </c>
      <c r="AR2257" s="246">
        <f>_xll.qlIndexFixing($AT$1,AO2257,TRUE,_xll.ohTrigger(Trigger,Trigger1M))</f>
        <v>1.6797973566529123E-2</v>
      </c>
      <c r="AS2257" s="246">
        <f>IFERROR(_xll.qlIndexFixing($AT$2,AO2257,TRUE,_xll.ohTrigger(Trigger,Trigger1M)),#N/A)</f>
        <v>1.6672718991017632E-2</v>
      </c>
    </row>
    <row r="2258" spans="40:45" x14ac:dyDescent="0.2">
      <c r="AN2258" s="102" t="s">
        <v>83</v>
      </c>
      <c r="AO2258" s="101">
        <f>_xll.qlInterestRateIndexFixingDate($AT$2,AP2258,Trigger)</f>
        <v>55198</v>
      </c>
      <c r="AP2258" s="101">
        <f>_xll.qlCalendarAdvance(Calendar,AP2257,AN2258,"f",,Trigger)</f>
        <v>55198</v>
      </c>
      <c r="AQ2258" s="101">
        <f>_xll.qlInterestRateIndexMaturity($AT$2,AP2258,Trigger)</f>
        <v>55199</v>
      </c>
      <c r="AR2258" s="246">
        <f>_xll.qlIndexFixing($AT$1,AO2258,TRUE,_xll.ohTrigger(Trigger,Trigger1M))</f>
        <v>1.680049521765703E-2</v>
      </c>
      <c r="AS2258" s="246">
        <f>IFERROR(_xll.qlIndexFixing($AT$2,AO2258,TRUE,_xll.ohTrigger(Trigger,Trigger1M)),#N/A)</f>
        <v>1.6675732765847329E-2</v>
      </c>
    </row>
    <row r="2259" spans="40:45" x14ac:dyDescent="0.2">
      <c r="AN2259" s="102" t="s">
        <v>83</v>
      </c>
      <c r="AO2259" s="101">
        <f>_xll.qlInterestRateIndexFixingDate($AT$2,AP2259,Trigger)</f>
        <v>55205</v>
      </c>
      <c r="AP2259" s="101">
        <f>_xll.qlCalendarAdvance(Calendar,AP2258,AN2259,"f",,Trigger)</f>
        <v>55205</v>
      </c>
      <c r="AQ2259" s="101">
        <f>_xll.qlInterestRateIndexMaturity($AT$2,AP2259,Trigger)</f>
        <v>55206</v>
      </c>
      <c r="AR2259" s="246">
        <f>_xll.qlIndexFixing($AT$1,AO2259,TRUE,_xll.ohTrigger(Trigger,Trigger1M))</f>
        <v>1.6802917328169187E-2</v>
      </c>
      <c r="AS2259" s="246">
        <f>IFERROR(_xll.qlIndexFixing($AT$2,AO2259,TRUE,_xll.ohTrigger(Trigger,Trigger1M)),#N/A)</f>
        <v>1.6678643788390346E-2</v>
      </c>
    </row>
    <row r="2260" spans="40:45" x14ac:dyDescent="0.2">
      <c r="AN2260" s="102" t="s">
        <v>83</v>
      </c>
      <c r="AO2260" s="101">
        <f>_xll.qlInterestRateIndexFixingDate($AT$2,AP2260,Trigger)</f>
        <v>55212</v>
      </c>
      <c r="AP2260" s="101">
        <f>_xll.qlCalendarAdvance(Calendar,AP2259,AN2260,"f",,Trigger)</f>
        <v>55212</v>
      </c>
      <c r="AQ2260" s="101">
        <f>_xll.qlInterestRateIndexMaturity($AT$2,AP2260,Trigger)</f>
        <v>55213</v>
      </c>
      <c r="AR2260" s="246">
        <f>_xll.qlIndexFixing($AT$1,AO2260,TRUE,_xll.ohTrigger(Trigger,Trigger1M))</f>
        <v>1.6805239898385338E-2</v>
      </c>
      <c r="AS2260" s="246">
        <f>IFERROR(_xll.qlIndexFixing($AT$2,AO2260,TRUE,_xll.ohTrigger(Trigger,Trigger1M)),#N/A)</f>
        <v>1.6681452058886492E-2</v>
      </c>
    </row>
    <row r="2261" spans="40:45" x14ac:dyDescent="0.2">
      <c r="AN2261" s="102" t="s">
        <v>83</v>
      </c>
      <c r="AO2261" s="101">
        <f>_xll.qlInterestRateIndexFixingDate($AT$2,AP2261,Trigger)</f>
        <v>55219</v>
      </c>
      <c r="AP2261" s="101">
        <f>_xll.qlCalendarAdvance(Calendar,AP2260,AN2261,"f",,Trigger)</f>
        <v>55219</v>
      </c>
      <c r="AQ2261" s="101">
        <f>_xll.qlInterestRateIndexMaturity($AT$2,AP2261,Trigger)</f>
        <v>55220</v>
      </c>
      <c r="AR2261" s="246">
        <f>_xll.qlIndexFixing($AT$1,AO2261,TRUE,_xll.ohTrigger(Trigger,Trigger1M))</f>
        <v>1.6807462928305483E-2</v>
      </c>
      <c r="AS2261" s="246">
        <f>IFERROR(_xll.qlIndexFixing($AT$2,AO2261,TRUE,_xll.ohTrigger(Trigger,Trigger1M)),#N/A)</f>
        <v>1.6684157577255831E-2</v>
      </c>
    </row>
    <row r="2262" spans="40:45" x14ac:dyDescent="0.2">
      <c r="AN2262" s="102" t="s">
        <v>83</v>
      </c>
      <c r="AO2262" s="101">
        <f>_xll.qlInterestRateIndexFixingDate($AT$2,AP2262,Trigger)</f>
        <v>55226</v>
      </c>
      <c r="AP2262" s="101">
        <f>_xll.qlCalendarAdvance(Calendar,AP2261,AN2262,"f",,Trigger)</f>
        <v>55226</v>
      </c>
      <c r="AQ2262" s="101">
        <f>_xll.qlInterestRateIndexMaturity($AT$2,AP2262,Trigger)</f>
        <v>55227</v>
      </c>
      <c r="AR2262" s="246">
        <f>_xll.qlIndexFixing($AT$1,AO2262,TRUE,_xll.ohTrigger(Trigger,Trigger1M))</f>
        <v>1.6809586417769751E-2</v>
      </c>
      <c r="AS2262" s="246">
        <f>IFERROR(_xll.qlIndexFixing($AT$2,AO2262,TRUE,_xll.ohTrigger(Trigger,Trigger1M)),#N/A)</f>
        <v>1.6686760343738172E-2</v>
      </c>
    </row>
    <row r="2263" spans="40:45" x14ac:dyDescent="0.2">
      <c r="AN2263" s="102" t="s">
        <v>83</v>
      </c>
      <c r="AO2263" s="101">
        <f>_xll.qlInterestRateIndexFixingDate($AT$2,AP2263,Trigger)</f>
        <v>55233</v>
      </c>
      <c r="AP2263" s="101">
        <f>_xll.qlCalendarAdvance(Calendar,AP2262,AN2263,"f",,Trigger)</f>
        <v>55233</v>
      </c>
      <c r="AQ2263" s="101">
        <f>_xll.qlInterestRateIndexMaturity($AT$2,AP2263,Trigger)</f>
        <v>55234</v>
      </c>
      <c r="AR2263" s="246">
        <f>_xll.qlIndexFixing($AT$1,AO2263,TRUE,_xll.ohTrigger(Trigger,Trigger1M))</f>
        <v>1.6811610366698204E-2</v>
      </c>
      <c r="AS2263" s="246">
        <f>IFERROR(_xll.qlIndexFixing($AT$2,AO2263,TRUE,_xll.ohTrigger(Trigger,Trigger1M)),#N/A)</f>
        <v>1.6689260357933833E-2</v>
      </c>
    </row>
    <row r="2264" spans="40:45" x14ac:dyDescent="0.2">
      <c r="AN2264" s="102" t="s">
        <v>83</v>
      </c>
      <c r="AO2264" s="101">
        <f>_xll.qlInterestRateIndexFixingDate($AT$2,AP2264,Trigger)</f>
        <v>55240</v>
      </c>
      <c r="AP2264" s="101">
        <f>_xll.qlCalendarAdvance(Calendar,AP2263,AN2264,"f",,Trigger)</f>
        <v>55240</v>
      </c>
      <c r="AQ2264" s="101">
        <f>_xll.qlInterestRateIndexMaturity($AT$2,AP2264,Trigger)</f>
        <v>55241</v>
      </c>
      <c r="AR2264" s="246">
        <f>_xll.qlIndexFixing($AT$1,AO2264,TRUE,_xll.ohTrigger(Trigger,Trigger1M))</f>
        <v>1.6813534775250716E-2</v>
      </c>
      <c r="AS2264" s="246">
        <f>IFERROR(_xll.qlIndexFixing($AT$2,AO2264,TRUE,_xll.ohTrigger(Trigger,Trigger1M)),#N/A)</f>
        <v>1.6691657620082623E-2</v>
      </c>
    </row>
    <row r="2265" spans="40:45" x14ac:dyDescent="0.2">
      <c r="AN2265" s="102" t="s">
        <v>83</v>
      </c>
      <c r="AO2265" s="101">
        <f>_xll.qlInterestRateIndexFixingDate($AT$2,AP2265,Trigger)</f>
        <v>55247</v>
      </c>
      <c r="AP2265" s="101">
        <f>_xll.qlCalendarAdvance(Calendar,AP2264,AN2265,"f",,Trigger)</f>
        <v>55247</v>
      </c>
      <c r="AQ2265" s="101">
        <f>_xll.qlInterestRateIndexMaturity($AT$2,AP2265,Trigger)</f>
        <v>55248</v>
      </c>
      <c r="AR2265" s="246">
        <f>_xll.qlIndexFixing($AT$1,AO2265,TRUE,_xll.ohTrigger(Trigger,Trigger1M))</f>
        <v>1.6815359643507222E-2</v>
      </c>
      <c r="AS2265" s="246">
        <f>IFERROR(_xll.qlIndexFixing($AT$2,AO2265,TRUE,_xll.ohTrigger(Trigger,Trigger1M)),#N/A)</f>
        <v>1.6693952130184542E-2</v>
      </c>
    </row>
    <row r="2266" spans="40:45" x14ac:dyDescent="0.2">
      <c r="AN2266" s="102" t="s">
        <v>83</v>
      </c>
      <c r="AO2266" s="101">
        <f>_xll.qlInterestRateIndexFixingDate($AT$2,AP2266,Trigger)</f>
        <v>55254</v>
      </c>
      <c r="AP2266" s="101">
        <f>_xll.qlCalendarAdvance(Calendar,AP2265,AN2266,"f",,Trigger)</f>
        <v>55254</v>
      </c>
      <c r="AQ2266" s="101">
        <f>_xll.qlInterestRateIndexMaturity($AT$2,AP2266,Trigger)</f>
        <v>55255</v>
      </c>
      <c r="AR2266" s="246">
        <f>_xll.qlIndexFixing($AT$1,AO2266,TRUE,_xll.ohTrigger(Trigger,Trigger1M))</f>
        <v>1.6817084971227914E-2</v>
      </c>
      <c r="AS2266" s="246">
        <f>IFERROR(_xll.qlIndexFixing($AT$2,AO2266,TRUE,_xll.ohTrigger(Trigger,Trigger1M)),#N/A)</f>
        <v>1.6696143888159654E-2</v>
      </c>
    </row>
    <row r="2267" spans="40:45" x14ac:dyDescent="0.2">
      <c r="AN2267" s="102" t="s">
        <v>83</v>
      </c>
      <c r="AO2267" s="101">
        <f>_xll.qlInterestRateIndexFixingDate($AT$2,AP2267,Trigger)</f>
        <v>55261</v>
      </c>
      <c r="AP2267" s="101">
        <f>_xll.qlCalendarAdvance(Calendar,AP2266,AN2267,"f",,Trigger)</f>
        <v>55261</v>
      </c>
      <c r="AQ2267" s="101">
        <f>_xll.qlInterestRateIndexMaturity($AT$2,AP2267,Trigger)</f>
        <v>55262</v>
      </c>
      <c r="AR2267" s="246">
        <f>_xll.qlIndexFixing($AT$1,AO2267,TRUE,_xll.ohTrigger(Trigger,Trigger1M))</f>
        <v>1.6818710758492728E-2</v>
      </c>
      <c r="AS2267" s="246">
        <f>IFERROR(_xll.qlIndexFixing($AT$2,AO2267,TRUE,_xll.ohTrigger(Trigger,Trigger1M)),#N/A)</f>
        <v>1.6698232894007958E-2</v>
      </c>
    </row>
    <row r="2268" spans="40:45" x14ac:dyDescent="0.2">
      <c r="AN2268" s="102" t="s">
        <v>83</v>
      </c>
      <c r="AO2268" s="101">
        <f>_xll.qlInterestRateIndexFixingDate($AT$2,AP2268,Trigger)</f>
        <v>55268</v>
      </c>
      <c r="AP2268" s="101">
        <f>_xll.qlCalendarAdvance(Calendar,AP2267,AN2268,"f",,Trigger)</f>
        <v>55268</v>
      </c>
      <c r="AQ2268" s="101">
        <f>_xll.qlInterestRateIndexMaturity($AT$2,AP2268,Trigger)</f>
        <v>55269</v>
      </c>
      <c r="AR2268" s="246">
        <f>_xll.qlIndexFixing($AT$1,AO2268,TRUE,_xll.ohTrigger(Trigger,Trigger1M))</f>
        <v>1.6820237005221728E-2</v>
      </c>
      <c r="AS2268" s="246">
        <f>IFERROR(_xll.qlIndexFixing($AT$2,AO2268,TRUE,_xll.ohTrigger(Trigger,Trigger1M)),#N/A)</f>
        <v>1.6700219147729456E-2</v>
      </c>
    </row>
    <row r="2269" spans="40:45" x14ac:dyDescent="0.2">
      <c r="AN2269" s="102" t="s">
        <v>83</v>
      </c>
      <c r="AO2269" s="101">
        <f>_xll.qlInterestRateIndexFixingDate($AT$2,AP2269,Trigger)</f>
        <v>55275</v>
      </c>
      <c r="AP2269" s="101">
        <f>_xll.qlCalendarAdvance(Calendar,AP2268,AN2269,"f",,Trigger)</f>
        <v>55275</v>
      </c>
      <c r="AQ2269" s="101">
        <f>_xll.qlInterestRateIndexMaturity($AT$2,AP2269,Trigger)</f>
        <v>55276</v>
      </c>
      <c r="AR2269" s="246">
        <f>_xll.qlIndexFixing($AT$1,AO2269,TRUE,_xll.ohTrigger(Trigger,Trigger1M))</f>
        <v>1.6821663711814594E-2</v>
      </c>
      <c r="AS2269" s="246">
        <f>IFERROR(_xll.qlIndexFixing($AT$2,AO2269,TRUE,_xll.ohTrigger(Trigger,Trigger1M)),#N/A)</f>
        <v>1.6702102649404083E-2</v>
      </c>
    </row>
    <row r="2270" spans="40:45" x14ac:dyDescent="0.2">
      <c r="AN2270" s="102" t="s">
        <v>83</v>
      </c>
      <c r="AO2270" s="101">
        <f>_xll.qlInterestRateIndexFixingDate($AT$2,AP2270,Trigger)</f>
        <v>55282</v>
      </c>
      <c r="AP2270" s="101">
        <f>_xll.qlCalendarAdvance(Calendar,AP2269,AN2270,"f",,Trigger)</f>
        <v>55282</v>
      </c>
      <c r="AQ2270" s="101">
        <f>_xll.qlInterestRateIndexMaturity($AT$2,AP2270,Trigger)</f>
        <v>55283</v>
      </c>
      <c r="AR2270" s="246">
        <f>_xll.qlIndexFixing($AT$1,AO2270,TRUE,_xll.ohTrigger(Trigger,Trigger1M))</f>
        <v>1.6822990877871646E-2</v>
      </c>
      <c r="AS2270" s="246">
        <f>IFERROR(_xll.qlIndexFixing($AT$2,AO2270,TRUE,_xll.ohTrigger(Trigger,Trigger1M)),#N/A)</f>
        <v>1.6703883399031838E-2</v>
      </c>
    </row>
    <row r="2271" spans="40:45" x14ac:dyDescent="0.2">
      <c r="AN2271" s="102" t="s">
        <v>83</v>
      </c>
      <c r="AO2271" s="101">
        <f>_xll.qlInterestRateIndexFixingDate($AT$2,AP2271,Trigger)</f>
        <v>55289</v>
      </c>
      <c r="AP2271" s="101">
        <f>_xll.qlCalendarAdvance(Calendar,AP2270,AN2271,"f",,Trigger)</f>
        <v>55289</v>
      </c>
      <c r="AQ2271" s="101">
        <f>_xll.qlInterestRateIndexMaturity($AT$2,AP2271,Trigger)</f>
        <v>55290</v>
      </c>
      <c r="AR2271" s="246">
        <f>_xll.qlIndexFixing($AT$1,AO2271,TRUE,_xll.ohTrigger(Trigger,Trigger1M))</f>
        <v>1.6824218503472821E-2</v>
      </c>
      <c r="AS2271" s="246">
        <f>IFERROR(_xll.qlIndexFixing($AT$2,AO2271,TRUE,_xll.ohTrigger(Trigger,Trigger1M)),#N/A)</f>
        <v>1.6705561396372914E-2</v>
      </c>
    </row>
    <row r="2272" spans="40:45" x14ac:dyDescent="0.2">
      <c r="AN2272" s="102" t="s">
        <v>83</v>
      </c>
      <c r="AO2272" s="101">
        <f>_xll.qlInterestRateIndexFixingDate($AT$2,AP2272,Trigger)</f>
        <v>55296</v>
      </c>
      <c r="AP2272" s="101">
        <f>_xll.qlCalendarAdvance(Calendar,AP2271,AN2272,"f",,Trigger)</f>
        <v>55296</v>
      </c>
      <c r="AQ2272" s="101">
        <f>_xll.qlInterestRateIndexMaturity($AT$2,AP2272,Trigger)</f>
        <v>55297</v>
      </c>
      <c r="AR2272" s="246">
        <f>_xll.qlIndexFixing($AT$1,AO2272,TRUE,_xll.ohTrigger(Trigger,Trigger1M))</f>
        <v>1.6825346588618117E-2</v>
      </c>
      <c r="AS2272" s="246">
        <f>IFERROR(_xll.qlIndexFixing($AT$2,AO2272,TRUE,_xll.ohTrigger(Trigger,Trigger1M)),#N/A)</f>
        <v>1.670713664166712E-2</v>
      </c>
    </row>
    <row r="2273" spans="40:45" x14ac:dyDescent="0.2">
      <c r="AN2273" s="102" t="s">
        <v>83</v>
      </c>
      <c r="AO2273" s="101">
        <f>_xll.qlInterestRateIndexFixingDate($AT$2,AP2273,Trigger)</f>
        <v>55303</v>
      </c>
      <c r="AP2273" s="101">
        <f>_xll.qlCalendarAdvance(Calendar,AP2272,AN2273,"f",,Trigger)</f>
        <v>55303</v>
      </c>
      <c r="AQ2273" s="101">
        <f>_xll.qlInterestRateIndexMaturity($AT$2,AP2273,Trigger)</f>
        <v>55304</v>
      </c>
      <c r="AR2273" s="246">
        <f>_xll.qlIndexFixing($AT$1,AO2273,TRUE,_xll.ohTrigger(Trigger,Trigger1M))</f>
        <v>1.6826375133467408E-2</v>
      </c>
      <c r="AS2273" s="246">
        <f>IFERROR(_xll.qlIndexFixing($AT$2,AO2273,TRUE,_xll.ohTrigger(Trigger,Trigger1M)),#N/A)</f>
        <v>1.670860913499439E-2</v>
      </c>
    </row>
    <row r="2274" spans="40:45" x14ac:dyDescent="0.2">
      <c r="AN2274" s="102" t="s">
        <v>83</v>
      </c>
      <c r="AO2274" s="101">
        <f>_xll.qlInterestRateIndexFixingDate($AT$2,AP2274,Trigger)</f>
        <v>55310</v>
      </c>
      <c r="AP2274" s="101">
        <f>_xll.qlCalendarAdvance(Calendar,AP2273,AN2274,"f",,Trigger)</f>
        <v>55310</v>
      </c>
      <c r="AQ2274" s="101">
        <f>_xll.qlInterestRateIndexMaturity($AT$2,AP2274,Trigger)</f>
        <v>55311</v>
      </c>
      <c r="AR2274" s="246">
        <f>_xll.qlIndexFixing($AT$1,AO2274,TRUE,_xll.ohTrigger(Trigger,Trigger1M))</f>
        <v>1.6827304137780885E-2</v>
      </c>
      <c r="AS2274" s="246">
        <f>IFERROR(_xll.qlIndexFixing($AT$2,AO2274,TRUE,_xll.ohTrigger(Trigger,Trigger1M)),#N/A)</f>
        <v>1.6709978876034981E-2</v>
      </c>
    </row>
    <row r="2275" spans="40:45" x14ac:dyDescent="0.2">
      <c r="AN2275" s="102" t="s">
        <v>83</v>
      </c>
      <c r="AO2275" s="101">
        <f>_xll.qlInterestRateIndexFixingDate($AT$2,AP2275,Trigger)</f>
        <v>55317</v>
      </c>
      <c r="AP2275" s="101">
        <f>_xll.qlCalendarAdvance(Calendar,AP2274,AN2275,"f",,Trigger)</f>
        <v>55317</v>
      </c>
      <c r="AQ2275" s="101">
        <f>_xll.qlInterestRateIndexMaturity($AT$2,AP2275,Trigger)</f>
        <v>55318</v>
      </c>
      <c r="AR2275" s="246">
        <f>_xll.qlIndexFixing($AT$1,AO2275,TRUE,_xll.ohTrigger(Trigger,Trigger1M))</f>
        <v>1.6828133601558548E-2</v>
      </c>
      <c r="AS2275" s="246">
        <f>IFERROR(_xll.qlIndexFixing($AT$2,AO2275,TRUE,_xll.ohTrigger(Trigger,Trigger1M)),#N/A)</f>
        <v>1.6711245864948765E-2</v>
      </c>
    </row>
    <row r="2276" spans="40:45" x14ac:dyDescent="0.2">
      <c r="AN2276" s="102" t="s">
        <v>83</v>
      </c>
      <c r="AO2276" s="101">
        <f>_xll.qlInterestRateIndexFixingDate($AT$2,AP2276,Trigger)</f>
        <v>55324</v>
      </c>
      <c r="AP2276" s="101">
        <f>_xll.qlCalendarAdvance(Calendar,AP2275,AN2276,"f",,Trigger)</f>
        <v>55324</v>
      </c>
      <c r="AQ2276" s="101">
        <f>_xll.qlInterestRateIndexMaturity($AT$2,AP2276,Trigger)</f>
        <v>55325</v>
      </c>
      <c r="AR2276" s="246">
        <f>_xll.qlIndexFixing($AT$1,AO2276,TRUE,_xll.ohTrigger(Trigger,Trigger1M))</f>
        <v>1.6828863525040205E-2</v>
      </c>
      <c r="AS2276" s="246">
        <f>IFERROR(_xll.qlIndexFixing($AT$2,AO2276,TRUE,_xll.ohTrigger(Trigger,Trigger1M)),#N/A)</f>
        <v>1.6712410101895614E-2</v>
      </c>
    </row>
    <row r="2277" spans="40:45" x14ac:dyDescent="0.2">
      <c r="AN2277" s="102" t="s">
        <v>83</v>
      </c>
      <c r="AO2277" s="101">
        <f>_xll.qlInterestRateIndexFixingDate($AT$2,AP2277,Trigger)</f>
        <v>55331</v>
      </c>
      <c r="AP2277" s="101">
        <f>_xll.qlCalendarAdvance(Calendar,AP2276,AN2277,"f",,Trigger)</f>
        <v>55331</v>
      </c>
      <c r="AQ2277" s="101">
        <f>_xll.qlInterestRateIndexMaturity($AT$2,AP2277,Trigger)</f>
        <v>55332</v>
      </c>
      <c r="AR2277" s="246">
        <f>_xll.qlIndexFixing($AT$1,AO2277,TRUE,_xll.ohTrigger(Trigger,Trigger1M))</f>
        <v>1.6829493908065984E-2</v>
      </c>
      <c r="AS2277" s="246">
        <f>IFERROR(_xll.qlIndexFixing($AT$2,AO2277,TRUE,_xll.ohTrigger(Trigger,Trigger1M)),#N/A)</f>
        <v>1.671347158663572E-2</v>
      </c>
    </row>
    <row r="2278" spans="40:45" x14ac:dyDescent="0.2">
      <c r="AN2278" s="102" t="s">
        <v>83</v>
      </c>
      <c r="AO2278" s="101">
        <f>_xll.qlInterestRateIndexFixingDate($AT$2,AP2278,Trigger)</f>
        <v>55338</v>
      </c>
      <c r="AP2278" s="101">
        <f>_xll.qlCalendarAdvance(Calendar,AP2277,AN2278,"f",,Trigger)</f>
        <v>55338</v>
      </c>
      <c r="AQ2278" s="101">
        <f>_xll.qlInterestRateIndexMaturity($AT$2,AP2278,Trigger)</f>
        <v>55339</v>
      </c>
      <c r="AR2278" s="246">
        <f>_xll.qlIndexFixing($AT$1,AO2278,TRUE,_xll.ohTrigger(Trigger,Trigger1M))</f>
        <v>1.6830024750635886E-2</v>
      </c>
      <c r="AS2278" s="246">
        <f>IFERROR(_xll.qlIndexFixing($AT$2,AO2278,TRUE,_xll.ohTrigger(Trigger,Trigger1M)),#N/A)</f>
        <v>1.6714430319328955E-2</v>
      </c>
    </row>
    <row r="2279" spans="40:45" x14ac:dyDescent="0.2">
      <c r="AN2279" s="102" t="s">
        <v>83</v>
      </c>
      <c r="AO2279" s="101">
        <f>_xll.qlInterestRateIndexFixingDate($AT$2,AP2279,Trigger)</f>
        <v>55345</v>
      </c>
      <c r="AP2279" s="101">
        <f>_xll.qlCalendarAdvance(Calendar,AP2278,AN2279,"f",,Trigger)</f>
        <v>55345</v>
      </c>
      <c r="AQ2279" s="101">
        <f>_xll.qlInterestRateIndexMaturity($AT$2,AP2279,Trigger)</f>
        <v>55346</v>
      </c>
      <c r="AR2279" s="246">
        <f>_xll.qlIndexFixing($AT$1,AO2279,TRUE,_xll.ohTrigger(Trigger,Trigger1M))</f>
        <v>1.6830456052829845E-2</v>
      </c>
      <c r="AS2279" s="246">
        <f>IFERROR(_xll.qlIndexFixing($AT$2,AO2279,TRUE,_xll.ohTrigger(Trigger,Trigger1M)),#N/A)</f>
        <v>1.671528629973551E-2</v>
      </c>
    </row>
    <row r="2280" spans="40:45" x14ac:dyDescent="0.2">
      <c r="AN2280" s="102" t="s">
        <v>83</v>
      </c>
      <c r="AO2280" s="101">
        <f>_xll.qlInterestRateIndexFixingDate($AT$2,AP2280,Trigger)</f>
        <v>55352</v>
      </c>
      <c r="AP2280" s="101">
        <f>_xll.qlCalendarAdvance(Calendar,AP2279,AN2280,"f",,Trigger)</f>
        <v>55352</v>
      </c>
      <c r="AQ2280" s="101">
        <f>_xll.qlInterestRateIndexMaturity($AT$2,AP2280,Trigger)</f>
        <v>55353</v>
      </c>
      <c r="AR2280" s="246">
        <f>_xll.qlIndexFixing($AT$1,AO2280,TRUE,_xll.ohTrigger(Trigger,Trigger1M))</f>
        <v>1.6830787814567927E-2</v>
      </c>
      <c r="AS2280" s="246">
        <f>IFERROR(_xll.qlIndexFixing($AT$2,AO2280,TRUE,_xll.ohTrigger(Trigger,Trigger1M)),#N/A)</f>
        <v>1.6716039528175131E-2</v>
      </c>
    </row>
    <row r="2281" spans="40:45" x14ac:dyDescent="0.2">
      <c r="AN2281" s="102" t="s">
        <v>83</v>
      </c>
      <c r="AO2281" s="101">
        <f>_xll.qlInterestRateIndexFixingDate($AT$2,AP2281,Trigger)</f>
        <v>55359</v>
      </c>
      <c r="AP2281" s="101">
        <f>_xll.qlCalendarAdvance(Calendar,AP2280,AN2281,"f",,Trigger)</f>
        <v>55359</v>
      </c>
      <c r="AQ2281" s="101">
        <f>_xll.qlInterestRateIndexMaturity($AT$2,AP2281,Trigger)</f>
        <v>55360</v>
      </c>
      <c r="AR2281" s="246">
        <f>_xll.qlIndexFixing($AT$1,AO2281,TRUE,_xll.ohTrigger(Trigger,Trigger1M))</f>
        <v>1.6831020035850131E-2</v>
      </c>
      <c r="AS2281" s="246">
        <f>IFERROR(_xll.qlIndexFixing($AT$2,AO2281,TRUE,_xll.ohTrigger(Trigger,Trigger1M)),#N/A)</f>
        <v>1.671669000456788E-2</v>
      </c>
    </row>
    <row r="2282" spans="40:45" x14ac:dyDescent="0.2">
      <c r="AN2282" s="102" t="s">
        <v>83</v>
      </c>
      <c r="AO2282" s="101">
        <f>_xll.qlInterestRateIndexFixingDate($AT$2,AP2282,Trigger)</f>
        <v>55366</v>
      </c>
      <c r="AP2282" s="101">
        <f>_xll.qlCalendarAdvance(Calendar,AP2281,AN2282,"f",,Trigger)</f>
        <v>55366</v>
      </c>
      <c r="AQ2282" s="101">
        <f>_xll.qlInterestRateIndexMaturity($AT$2,AP2282,Trigger)</f>
        <v>55367</v>
      </c>
      <c r="AR2282" s="246">
        <f>_xll.qlIndexFixing($AT$1,AO2282,TRUE,_xll.ohTrigger(Trigger,Trigger1M))</f>
        <v>1.6831152716676456E-2</v>
      </c>
      <c r="AS2282" s="246">
        <f>IFERROR(_xll.qlIndexFixing($AT$2,AO2282,TRUE,_xll.ohTrigger(Trigger,Trigger1M)),#N/A)</f>
        <v>1.671723772867395E-2</v>
      </c>
    </row>
    <row r="2283" spans="40:45" x14ac:dyDescent="0.2">
      <c r="AN2283" s="102" t="s">
        <v>83</v>
      </c>
      <c r="AO2283" s="101">
        <f>_xll.qlInterestRateIndexFixingDate($AT$2,AP2283,Trigger)</f>
        <v>55373</v>
      </c>
      <c r="AP2283" s="101">
        <f>_xll.qlCalendarAdvance(Calendar,AP2282,AN2283,"f",,Trigger)</f>
        <v>55373</v>
      </c>
      <c r="AQ2283" s="101">
        <f>_xll.qlInterestRateIndexMaturity($AT$2,AP2283,Trigger)</f>
        <v>55374</v>
      </c>
      <c r="AR2283" s="246">
        <f>_xll.qlIndexFixing($AT$1,AO2283,TRUE,_xll.ohTrigger(Trigger,Trigger1M))</f>
        <v>1.683118585712684E-2</v>
      </c>
      <c r="AS2283" s="246">
        <f>IFERROR(_xll.qlIndexFixing($AT$2,AO2283,TRUE,_xll.ohTrigger(Trigger,Trigger1M)),#N/A)</f>
        <v>1.671768270073315E-2</v>
      </c>
    </row>
    <row r="2284" spans="40:45" x14ac:dyDescent="0.2">
      <c r="AN2284" s="102" t="s">
        <v>83</v>
      </c>
      <c r="AO2284" s="101">
        <f>_xll.qlInterestRateIndexFixingDate($AT$2,AP2284,Trigger)</f>
        <v>55380</v>
      </c>
      <c r="AP2284" s="101">
        <f>_xll.qlCalendarAdvance(Calendar,AP2283,AN2284,"f",,Trigger)</f>
        <v>55380</v>
      </c>
      <c r="AQ2284" s="101">
        <f>_xll.qlInterestRateIndexMaturity($AT$2,AP2284,Trigger)</f>
        <v>55381</v>
      </c>
      <c r="AR2284" s="246">
        <f>_xll.qlIndexFixing($AT$1,AO2284,TRUE,_xll.ohTrigger(Trigger,Trigger1M))</f>
        <v>1.683111945704141E-2</v>
      </c>
      <c r="AS2284" s="246">
        <f>IFERROR(_xll.qlIndexFixing($AT$2,AO2284,TRUE,_xll.ohTrigger(Trigger,Trigger1M)),#N/A)</f>
        <v>1.6718024920665542E-2</v>
      </c>
    </row>
    <row r="2285" spans="40:45" x14ac:dyDescent="0.2">
      <c r="AN2285" s="102" t="s">
        <v>83</v>
      </c>
      <c r="AO2285" s="101">
        <f>_xll.qlInterestRateIndexFixingDate($AT$2,AP2285,Trigger)</f>
        <v>55387</v>
      </c>
      <c r="AP2285" s="101">
        <f>_xll.qlCalendarAdvance(Calendar,AP2284,AN2285,"f",,Trigger)</f>
        <v>55387</v>
      </c>
      <c r="AQ2285" s="101">
        <f>_xll.qlInterestRateIndexMaturity($AT$2,AP2285,Trigger)</f>
        <v>55388</v>
      </c>
      <c r="AR2285" s="246">
        <f>_xll.qlIndexFixing($AT$1,AO2285,TRUE,_xll.ohTrigger(Trigger,Trigger1M))</f>
        <v>1.683095351673991E-2</v>
      </c>
      <c r="AS2285" s="246">
        <f>IFERROR(_xll.qlIndexFixing($AT$2,AO2285,TRUE,_xll.ohTrigger(Trigger,Trigger1M)),#N/A)</f>
        <v>1.6718264388471127E-2</v>
      </c>
    </row>
    <row r="2286" spans="40:45" x14ac:dyDescent="0.2">
      <c r="AN2286" s="102" t="s">
        <v>83</v>
      </c>
      <c r="AO2286" s="101">
        <f>_xll.qlInterestRateIndexFixingDate($AT$2,AP2286,Trigger)</f>
        <v>55394</v>
      </c>
      <c r="AP2286" s="101">
        <f>_xll.qlCalendarAdvance(Calendar,AP2285,AN2286,"f",,Trigger)</f>
        <v>55394</v>
      </c>
      <c r="AQ2286" s="101">
        <f>_xll.qlInterestRateIndexMaturity($AT$2,AP2286,Trigger)</f>
        <v>55395</v>
      </c>
      <c r="AR2286" s="246">
        <f>_xll.qlIndexFixing($AT$1,AO2286,TRUE,_xll.ohTrigger(Trigger,Trigger1M))</f>
        <v>1.6830688035822661E-2</v>
      </c>
      <c r="AS2286" s="246">
        <f>IFERROR(_xll.qlIndexFixing($AT$2,AO2286,TRUE,_xll.ohTrigger(Trigger,Trigger1M)),#N/A)</f>
        <v>1.6718401104149905E-2</v>
      </c>
    </row>
    <row r="2287" spans="40:45" x14ac:dyDescent="0.2">
      <c r="AN2287" s="102" t="s">
        <v>83</v>
      </c>
      <c r="AO2287" s="101">
        <f>_xll.qlInterestRateIndexFixingDate($AT$2,AP2287,Trigger)</f>
        <v>55401</v>
      </c>
      <c r="AP2287" s="101">
        <f>_xll.qlCalendarAdvance(Calendar,AP2286,AN2287,"f",,Trigger)</f>
        <v>55401</v>
      </c>
      <c r="AQ2287" s="101">
        <f>_xll.qlInterestRateIndexMaturity($AT$2,AP2287,Trigger)</f>
        <v>55402</v>
      </c>
      <c r="AR2287" s="246">
        <f>_xll.qlIndexFixing($AT$1,AO2287,TRUE,_xll.ohTrigger(Trigger,Trigger1M))</f>
        <v>1.6830323014449533E-2</v>
      </c>
      <c r="AS2287" s="246">
        <f>IFERROR(_xll.qlIndexFixing($AT$2,AO2287,TRUE,_xll.ohTrigger(Trigger,Trigger1M)),#N/A)</f>
        <v>1.6718435067781812E-2</v>
      </c>
    </row>
    <row r="2288" spans="40:45" x14ac:dyDescent="0.2">
      <c r="AN2288" s="102" t="s">
        <v>83</v>
      </c>
      <c r="AO2288" s="101">
        <f>_xll.qlInterestRateIndexFixingDate($AT$2,AP2288,Trigger)</f>
        <v>55408</v>
      </c>
      <c r="AP2288" s="101">
        <f>_xll.qlCalendarAdvance(Calendar,AP2287,AN2288,"f",,Trigger)</f>
        <v>55408</v>
      </c>
      <c r="AQ2288" s="101">
        <f>_xll.qlInterestRateIndexMaturity($AT$2,AP2288,Trigger)</f>
        <v>55409</v>
      </c>
      <c r="AR2288" s="246">
        <f>_xll.qlIndexFixing($AT$1,AO2288,TRUE,_xll.ohTrigger(Trigger,Trigger1M))</f>
        <v>1.68298584527804E-2</v>
      </c>
      <c r="AS2288" s="246">
        <f>IFERROR(_xll.qlIndexFixing($AT$2,AO2288,TRUE,_xll.ohTrigger(Trigger,Trigger1M)),#N/A)</f>
        <v>1.6718366279206975E-2</v>
      </c>
    </row>
    <row r="2289" spans="40:45" x14ac:dyDescent="0.2">
      <c r="AN2289" s="102" t="s">
        <v>83</v>
      </c>
      <c r="AO2289" s="101">
        <f>_xll.qlInterestRateIndexFixingDate($AT$2,AP2289,Trigger)</f>
        <v>55415</v>
      </c>
      <c r="AP2289" s="101">
        <f>_xll.qlCalendarAdvance(Calendar,AP2288,AN2289,"f",,Trigger)</f>
        <v>55415</v>
      </c>
      <c r="AQ2289" s="101">
        <f>_xll.qlInterestRateIndexMaturity($AT$2,AP2289,Trigger)</f>
        <v>55416</v>
      </c>
      <c r="AR2289" s="246">
        <f>_xll.qlIndexFixing($AT$1,AO2289,TRUE,_xll.ohTrigger(Trigger,Trigger1M))</f>
        <v>1.6829294350495516E-2</v>
      </c>
      <c r="AS2289" s="246">
        <f>IFERROR(_xll.qlIndexFixing($AT$2,AO2289,TRUE,_xll.ohTrigger(Trigger,Trigger1M)),#N/A)</f>
        <v>1.6718194738505332E-2</v>
      </c>
    </row>
    <row r="2290" spans="40:45" x14ac:dyDescent="0.2">
      <c r="AN2290" s="102" t="s">
        <v>83</v>
      </c>
      <c r="AO2290" s="101">
        <f>_xll.qlInterestRateIndexFixingDate($AT$2,AP2290,Trigger)</f>
        <v>55422</v>
      </c>
      <c r="AP2290" s="101">
        <f>_xll.qlCalendarAdvance(Calendar,AP2289,AN2290,"f",,Trigger)</f>
        <v>55422</v>
      </c>
      <c r="AQ2290" s="101">
        <f>_xll.qlInterestRateIndexMaturity($AT$2,AP2290,Trigger)</f>
        <v>55423</v>
      </c>
      <c r="AR2290" s="246">
        <f>_xll.qlIndexFixing($AT$1,AO2290,TRUE,_xll.ohTrigger(Trigger,Trigger1M))</f>
        <v>1.6828630707994563E-2</v>
      </c>
      <c r="AS2290" s="246">
        <f>IFERROR(_xll.qlIndexFixing($AT$2,AO2290,TRUE,_xll.ohTrigger(Trigger,Trigger1M)),#N/A)</f>
        <v>1.6717920445756818E-2</v>
      </c>
    </row>
    <row r="2291" spans="40:45" x14ac:dyDescent="0.2">
      <c r="AN2291" s="102" t="s">
        <v>83</v>
      </c>
      <c r="AO2291" s="101">
        <f>_xll.qlInterestRateIndexFixingDate($AT$2,AP2291,Trigger)</f>
        <v>55429</v>
      </c>
      <c r="AP2291" s="101">
        <f>_xll.qlCalendarAdvance(Calendar,AP2290,AN2291,"f",,Trigger)</f>
        <v>55429</v>
      </c>
      <c r="AQ2291" s="101">
        <f>_xll.qlInterestRateIndexMaturity($AT$2,AP2291,Trigger)</f>
        <v>55430</v>
      </c>
      <c r="AR2291" s="246">
        <f>_xll.qlIndexFixing($AT$1,AO2291,TRUE,_xll.ohTrigger(Trigger,Trigger1M))</f>
        <v>1.6827867525037732E-2</v>
      </c>
      <c r="AS2291" s="246">
        <f>IFERROR(_xll.qlIndexFixing($AT$2,AO2291,TRUE,_xll.ohTrigger(Trigger,Trigger1M)),#N/A)</f>
        <v>1.6717543400881496E-2</v>
      </c>
    </row>
    <row r="2292" spans="40:45" x14ac:dyDescent="0.2">
      <c r="AN2292" s="102" t="s">
        <v>83</v>
      </c>
      <c r="AO2292" s="101">
        <f>_xll.qlInterestRateIndexFixingDate($AT$2,AP2292,Trigger)</f>
        <v>55436</v>
      </c>
      <c r="AP2292" s="101">
        <f>_xll.qlCalendarAdvance(Calendar,AP2291,AN2292,"f",,Trigger)</f>
        <v>55436</v>
      </c>
      <c r="AQ2292" s="101">
        <f>_xll.qlInterestRateIndexMaturity($AT$2,AP2292,Trigger)</f>
        <v>55437</v>
      </c>
      <c r="AR2292" s="246">
        <f>_xll.qlIndexFixing($AT$1,AO2292,TRUE,_xll.ohTrigger(Trigger,Trigger1M))</f>
        <v>1.6827004801465151E-2</v>
      </c>
      <c r="AS2292" s="246">
        <f>IFERROR(_xll.qlIndexFixing($AT$2,AO2292,TRUE,_xll.ohTrigger(Trigger,Trigger1M)),#N/A)</f>
        <v>1.6717063603799431E-2</v>
      </c>
    </row>
    <row r="2293" spans="40:45" x14ac:dyDescent="0.2">
      <c r="AN2293" s="102" t="s">
        <v>83</v>
      </c>
      <c r="AO2293" s="101">
        <f>_xll.qlInterestRateIndexFixingDate($AT$2,AP2293,Trigger)</f>
        <v>55443</v>
      </c>
      <c r="AP2293" s="101">
        <f>_xll.qlCalendarAdvance(Calendar,AP2292,AN2293,"f",,Trigger)</f>
        <v>55443</v>
      </c>
      <c r="AQ2293" s="101">
        <f>_xll.qlInterestRateIndexMaturity($AT$2,AP2293,Trigger)</f>
        <v>55444</v>
      </c>
      <c r="AR2293" s="246">
        <f>_xll.qlIndexFixing($AT$1,AO2293,TRUE,_xll.ohTrigger(Trigger,Trigger1M))</f>
        <v>1.6826042537436692E-2</v>
      </c>
      <c r="AS2293" s="246">
        <f>IFERROR(_xll.qlIndexFixing($AT$2,AO2293,TRUE,_xll.ohTrigger(Trigger,Trigger1M)),#N/A)</f>
        <v>1.6716481054670496E-2</v>
      </c>
    </row>
    <row r="2294" spans="40:45" x14ac:dyDescent="0.2">
      <c r="AN2294" s="102" t="s">
        <v>83</v>
      </c>
      <c r="AO2294" s="101">
        <f>_xll.qlInterestRateIndexFixingDate($AT$2,AP2294,Trigger)</f>
        <v>55450</v>
      </c>
      <c r="AP2294" s="101">
        <f>_xll.qlCalendarAdvance(Calendar,AP2293,AN2294,"f",,Trigger)</f>
        <v>55450</v>
      </c>
      <c r="AQ2294" s="101">
        <f>_xll.qlInterestRateIndexMaturity($AT$2,AP2294,Trigger)</f>
        <v>55451</v>
      </c>
      <c r="AR2294" s="246">
        <f>_xll.qlIndexFixing($AT$1,AO2294,TRUE,_xll.ohTrigger(Trigger,Trigger1M))</f>
        <v>1.6824980733272099E-2</v>
      </c>
      <c r="AS2294" s="246">
        <f>IFERROR(_xll.qlIndexFixing($AT$2,AO2294,TRUE,_xll.ohTrigger(Trigger,Trigger1M)),#N/A)</f>
        <v>1.6715795753414753E-2</v>
      </c>
    </row>
    <row r="2295" spans="40:45" x14ac:dyDescent="0.2">
      <c r="AN2295" s="102" t="s">
        <v>83</v>
      </c>
      <c r="AO2295" s="101">
        <f>_xll.qlInterestRateIndexFixingDate($AT$2,AP2295,Trigger)</f>
        <v>55457</v>
      </c>
      <c r="AP2295" s="101">
        <f>_xll.qlCalendarAdvance(Calendar,AP2294,AN2295,"f",,Trigger)</f>
        <v>55457</v>
      </c>
      <c r="AQ2295" s="101">
        <f>_xll.qlInterestRateIndexMaturity($AT$2,AP2295,Trigger)</f>
        <v>55458</v>
      </c>
      <c r="AR2295" s="246">
        <f>_xll.qlIndexFixing($AT$1,AO2295,TRUE,_xll.ohTrigger(Trigger,Trigger1M))</f>
        <v>1.6823819388491756E-2</v>
      </c>
      <c r="AS2295" s="246">
        <f>IFERROR(_xll.qlIndexFixing($AT$2,AO2295,TRUE,_xll.ohTrigger(Trigger,Trigger1M)),#N/A)</f>
        <v>1.6715007700032203E-2</v>
      </c>
    </row>
    <row r="2296" spans="40:45" x14ac:dyDescent="0.2">
      <c r="AN2296" s="102" t="s">
        <v>83</v>
      </c>
      <c r="AO2296" s="101">
        <f>_xll.qlInterestRateIndexFixingDate($AT$2,AP2296,Trigger)</f>
        <v>55464</v>
      </c>
      <c r="AP2296" s="101">
        <f>_xll.qlCalendarAdvance(Calendar,AP2295,AN2296,"f",,Trigger)</f>
        <v>55464</v>
      </c>
      <c r="AQ2296" s="101">
        <f>_xll.qlInterestRateIndexMaturity($AT$2,AP2296,Trigger)</f>
        <v>55465</v>
      </c>
      <c r="AR2296" s="246">
        <f>_xll.qlIndexFixing($AT$1,AO2296,TRUE,_xll.ohTrigger(Trigger,Trigger1M))</f>
        <v>1.6822558503255536E-2</v>
      </c>
      <c r="AS2296" s="246">
        <f>IFERROR(_xll.qlIndexFixing($AT$2,AO2296,TRUE,_xll.ohTrigger(Trigger,Trigger1M)),#N/A)</f>
        <v>1.6714116894522846E-2</v>
      </c>
    </row>
    <row r="2297" spans="40:45" x14ac:dyDescent="0.2">
      <c r="AN2297" s="102" t="s">
        <v>83</v>
      </c>
      <c r="AO2297" s="101">
        <f>_xll.qlInterestRateIndexFixingDate($AT$2,AP2297,Trigger)</f>
        <v>55471</v>
      </c>
      <c r="AP2297" s="101">
        <f>_xll.qlCalendarAdvance(Calendar,AP2296,AN2297,"f",,Trigger)</f>
        <v>55471</v>
      </c>
      <c r="AQ2297" s="101">
        <f>_xll.qlInterestRateIndexMaturity($AT$2,AP2297,Trigger)</f>
        <v>55472</v>
      </c>
      <c r="AR2297" s="246">
        <f>_xll.qlIndexFixing($AT$1,AO2297,TRUE,_xll.ohTrigger(Trigger,Trigger1M))</f>
        <v>1.6821198077563437E-2</v>
      </c>
      <c r="AS2297" s="246">
        <f>IFERROR(_xll.qlIndexFixing($AT$2,AO2297,TRUE,_xll.ohTrigger(Trigger,Trigger1M)),#N/A)</f>
        <v>1.6713123336806746E-2</v>
      </c>
    </row>
    <row r="2298" spans="40:45" x14ac:dyDescent="0.2">
      <c r="AN2298" s="102" t="s">
        <v>83</v>
      </c>
      <c r="AO2298" s="101">
        <f>_xll.qlInterestRateIndexFixingDate($AT$2,AP2298,Trigger)</f>
        <v>55478</v>
      </c>
      <c r="AP2298" s="101">
        <f>_xll.qlCalendarAdvance(Calendar,AP2297,AN2298,"f",,Trigger)</f>
        <v>55478</v>
      </c>
      <c r="AQ2298" s="101">
        <f>_xll.qlInterestRateIndexMaturity($AT$2,AP2298,Trigger)</f>
        <v>55479</v>
      </c>
      <c r="AR2298" s="246">
        <f>_xll.qlIndexFixing($AT$1,AO2298,TRUE,_xll.ohTrigger(Trigger,Trigger1M))</f>
        <v>1.6819738111655269E-2</v>
      </c>
      <c r="AS2298" s="246">
        <f>IFERROR(_xll.qlIndexFixing($AT$2,AO2298,TRUE,_xll.ohTrigger(Trigger,Trigger1M)),#N/A)</f>
        <v>1.671202702712371E-2</v>
      </c>
    </row>
    <row r="2299" spans="40:45" x14ac:dyDescent="0.2">
      <c r="AN2299" s="102" t="s">
        <v>83</v>
      </c>
      <c r="AO2299" s="101">
        <f>_xll.qlInterestRateIndexFixingDate($AT$2,AP2299,Trigger)</f>
        <v>55485</v>
      </c>
      <c r="AP2299" s="101">
        <f>_xll.qlCalendarAdvance(Calendar,AP2298,AN2299,"f",,Trigger)</f>
        <v>55485</v>
      </c>
      <c r="AQ2299" s="101">
        <f>_xll.qlInterestRateIndexMaturity($AT$2,AP2299,Trigger)</f>
        <v>55486</v>
      </c>
      <c r="AR2299" s="246">
        <f>_xll.qlIndexFixing($AT$1,AO2299,TRUE,_xll.ohTrigger(Trigger,Trigger1M))</f>
        <v>1.6818178605131351E-2</v>
      </c>
      <c r="AS2299" s="246">
        <f>IFERROR(_xll.qlIndexFixing($AT$2,AO2299,TRUE,_xll.ohTrigger(Trigger,Trigger1M)),#N/A)</f>
        <v>1.6710827965313868E-2</v>
      </c>
    </row>
    <row r="2300" spans="40:45" x14ac:dyDescent="0.2">
      <c r="AN2300" s="102" t="s">
        <v>83</v>
      </c>
      <c r="AO2300" s="101">
        <f>_xll.qlInterestRateIndexFixingDate($AT$2,AP2300,Trigger)</f>
        <v>55492</v>
      </c>
      <c r="AP2300" s="101">
        <f>_xll.qlCalendarAdvance(Calendar,AP2299,AN2300,"f",,Trigger)</f>
        <v>55492</v>
      </c>
      <c r="AQ2300" s="101">
        <f>_xll.qlInterestRateIndexMaturity($AT$2,AP2300,Trigger)</f>
        <v>55493</v>
      </c>
      <c r="AR2300" s="246">
        <f>_xll.qlIndexFixing($AT$1,AO2300,TRUE,_xll.ohTrigger(Trigger,Trigger1M))</f>
        <v>1.6816519558231491E-2</v>
      </c>
      <c r="AS2300" s="246">
        <f>IFERROR(_xll.qlIndexFixing($AT$2,AO2300,TRUE,_xll.ohTrigger(Trigger,Trigger1M)),#N/A)</f>
        <v>1.6709526151297283E-2</v>
      </c>
    </row>
    <row r="2301" spans="40:45" x14ac:dyDescent="0.2">
      <c r="AN2301" s="102" t="s">
        <v>83</v>
      </c>
      <c r="AO2301" s="101">
        <f>_xll.qlInterestRateIndexFixingDate($AT$2,AP2301,Trigger)</f>
        <v>55499</v>
      </c>
      <c r="AP2301" s="101">
        <f>_xll.qlCalendarAdvance(Calendar,AP2300,AN2301,"f",,Trigger)</f>
        <v>55499</v>
      </c>
      <c r="AQ2301" s="101">
        <f>_xll.qlInterestRateIndexMaturity($AT$2,AP2301,Trigger)</f>
        <v>55500</v>
      </c>
      <c r="AR2301" s="246">
        <f>_xll.qlIndexFixing($AT$1,AO2301,TRUE,_xll.ohTrigger(Trigger,Trigger1M))</f>
        <v>1.6814760970875753E-2</v>
      </c>
      <c r="AS2301" s="246">
        <f>IFERROR(_xll.qlIndexFixing($AT$2,AO2301,TRUE,_xll.ohTrigger(Trigger,Trigger1M)),#N/A)</f>
        <v>1.6708121585233826E-2</v>
      </c>
    </row>
    <row r="2302" spans="40:45" x14ac:dyDescent="0.2">
      <c r="AN2302" s="102" t="s">
        <v>83</v>
      </c>
      <c r="AO2302" s="101">
        <f>_xll.qlInterestRateIndexFixingDate($AT$2,AP2302,Trigger)</f>
        <v>55506</v>
      </c>
      <c r="AP2302" s="101">
        <f>_xll.qlCalendarAdvance(Calendar,AP2301,AN2302,"f",,Trigger)</f>
        <v>55506</v>
      </c>
      <c r="AQ2302" s="101">
        <f>_xll.qlInterestRateIndexMaturity($AT$2,AP2302,Trigger)</f>
        <v>55507</v>
      </c>
      <c r="AR2302" s="246">
        <f>_xll.qlIndexFixing($AT$1,AO2302,TRUE,_xll.ohTrigger(Trigger,Trigger1M))</f>
        <v>1.6812902843224009E-2</v>
      </c>
      <c r="AS2302" s="246">
        <f>IFERROR(_xll.qlIndexFixing($AT$2,AO2302,TRUE,_xll.ohTrigger(Trigger,Trigger1M)),#N/A)</f>
        <v>1.6706614267043562E-2</v>
      </c>
    </row>
    <row r="2303" spans="40:45" x14ac:dyDescent="0.2">
      <c r="AN2303" s="102" t="s">
        <v>83</v>
      </c>
      <c r="AO2303" s="101">
        <f>_xll.qlInterestRateIndexFixingDate($AT$2,AP2303,Trigger)</f>
        <v>55514</v>
      </c>
      <c r="AP2303" s="101">
        <f>_xll.qlCalendarAdvance(Calendar,AP2302,AN2303,"f",,Trigger)</f>
        <v>55514</v>
      </c>
      <c r="AQ2303" s="101">
        <f>_xll.qlInterestRateIndexMaturity($AT$2,AP2303,Trigger)</f>
        <v>55515</v>
      </c>
      <c r="AR2303" s="246">
        <f>_xll.qlIndexFixing($AT$1,AO2303,TRUE,_xll.ohTrigger(Trigger,Trigger1M))</f>
        <v>1.6810657382366756E-2</v>
      </c>
      <c r="AS2303" s="246">
        <f>IFERROR(_xll.qlIndexFixing($AT$2,AO2303,TRUE,_xll.ohTrigger(Trigger,Trigger1M)),#N/A)</f>
        <v>1.6704765798785104E-2</v>
      </c>
    </row>
    <row r="2304" spans="40:45" x14ac:dyDescent="0.2">
      <c r="AN2304" s="102" t="s">
        <v>83</v>
      </c>
      <c r="AO2304" s="101">
        <f>_xll.qlInterestRateIndexFixingDate($AT$2,AP2304,Trigger)</f>
        <v>55521</v>
      </c>
      <c r="AP2304" s="101">
        <f>_xll.qlCalendarAdvance(Calendar,AP2303,AN2304,"f",,Trigger)</f>
        <v>55521</v>
      </c>
      <c r="AQ2304" s="101">
        <f>_xll.qlInterestRateIndexMaturity($AT$2,AP2304,Trigger)</f>
        <v>55522</v>
      </c>
      <c r="AR2304" s="246">
        <f>_xll.qlIndexFixing($AT$1,AO2304,TRUE,_xll.ohTrigger(Trigger,Trigger1M))</f>
        <v>1.6808585953738131E-2</v>
      </c>
      <c r="AS2304" s="246">
        <f>IFERROR(_xll.qlIndexFixing($AT$2,AO2304,TRUE,_xll.ohTrigger(Trigger,Trigger1M)),#N/A)</f>
        <v>1.6703038297443129E-2</v>
      </c>
    </row>
    <row r="2305" spans="40:45" x14ac:dyDescent="0.2">
      <c r="AN2305" s="102" t="s">
        <v>83</v>
      </c>
      <c r="AO2305" s="101">
        <f>_xll.qlInterestRateIndexFixingDate($AT$2,AP2305,Trigger)</f>
        <v>55528</v>
      </c>
      <c r="AP2305" s="101">
        <f>_xll.qlCalendarAdvance(Calendar,AP2304,AN2305,"f",,Trigger)</f>
        <v>55528</v>
      </c>
      <c r="AQ2305" s="101">
        <f>_xll.qlInterestRateIndexMaturity($AT$2,AP2305,Trigger)</f>
        <v>55529</v>
      </c>
      <c r="AR2305" s="246">
        <f>_xll.qlIndexFixing($AT$1,AO2305,TRUE,_xll.ohTrigger(Trigger,Trigger1M))</f>
        <v>1.6806414984653628E-2</v>
      </c>
      <c r="AS2305" s="246">
        <f>IFERROR(_xll.qlIndexFixing($AT$2,AO2305,TRUE,_xll.ohTrigger(Trigger,Trigger1M)),#N/A)</f>
        <v>1.6701208044054283E-2</v>
      </c>
    </row>
    <row r="2306" spans="40:45" x14ac:dyDescent="0.2">
      <c r="AN2306" s="102" t="s">
        <v>83</v>
      </c>
      <c r="AO2306" s="101">
        <f>_xll.qlInterestRateIndexFixingDate($AT$2,AP2306,Trigger)</f>
        <v>55535</v>
      </c>
      <c r="AP2306" s="101">
        <f>_xll.qlCalendarAdvance(Calendar,AP2305,AN2306,"f",,Trigger)</f>
        <v>55535</v>
      </c>
      <c r="AQ2306" s="101">
        <f>_xll.qlInterestRateIndexMaturity($AT$2,AP2306,Trigger)</f>
        <v>55536</v>
      </c>
      <c r="AR2306" s="246">
        <f>_xll.qlIndexFixing($AT$1,AO2306,TRUE,_xll.ohTrigger(Trigger,Trigger1M))</f>
        <v>1.6804144475193183E-2</v>
      </c>
      <c r="AS2306" s="246">
        <f>IFERROR(_xll.qlIndexFixing($AT$2,AO2306,TRUE,_xll.ohTrigger(Trigger,Trigger1M)),#N/A)</f>
        <v>1.669927503853863E-2</v>
      </c>
    </row>
    <row r="2307" spans="40:45" x14ac:dyDescent="0.2">
      <c r="AN2307" s="102" t="s">
        <v>83</v>
      </c>
      <c r="AO2307" s="101">
        <f>_xll.qlInterestRateIndexFixingDate($AT$2,AP2307,Trigger)</f>
        <v>55542</v>
      </c>
      <c r="AP2307" s="101">
        <f>_xll.qlCalendarAdvance(Calendar,AP2306,AN2307,"f",,Trigger)</f>
        <v>55542</v>
      </c>
      <c r="AQ2307" s="101">
        <f>_xll.qlInterestRateIndexMaturity($AT$2,AP2307,Trigger)</f>
        <v>55543</v>
      </c>
      <c r="AR2307" s="246">
        <f>_xll.qlIndexFixing($AT$1,AO2307,TRUE,_xll.ohTrigger(Trigger,Trigger1M))</f>
        <v>1.6801774425356797E-2</v>
      </c>
      <c r="AS2307" s="246">
        <f>IFERROR(_xll.qlIndexFixing($AT$2,AO2307,TRUE,_xll.ohTrigger(Trigger,Trigger1M)),#N/A)</f>
        <v>1.6697239280976106E-2</v>
      </c>
    </row>
    <row r="2308" spans="40:45" x14ac:dyDescent="0.2">
      <c r="AN2308" s="102" t="s">
        <v>83</v>
      </c>
      <c r="AO2308" s="101">
        <f>_xll.qlInterestRateIndexFixingDate($AT$2,AP2308,Trigger)</f>
        <v>55549</v>
      </c>
      <c r="AP2308" s="101">
        <f>_xll.qlCalendarAdvance(Calendar,AP2307,AN2308,"f",,Trigger)</f>
        <v>55549</v>
      </c>
      <c r="AQ2308" s="101">
        <f>_xll.qlInterestRateIndexMaturity($AT$2,AP2308,Trigger)</f>
        <v>55550</v>
      </c>
      <c r="AR2308" s="246">
        <f>_xll.qlIndexFixing($AT$1,AO2308,TRUE,_xll.ohTrigger(Trigger,Trigger1M))</f>
        <v>1.6799304835144468E-2</v>
      </c>
      <c r="AS2308" s="246">
        <f>IFERROR(_xll.qlIndexFixing($AT$2,AO2308,TRUE,_xll.ohTrigger(Trigger,Trigger1M)),#N/A)</f>
        <v>1.6695100771286775E-2</v>
      </c>
    </row>
    <row r="2309" spans="40:45" x14ac:dyDescent="0.2">
      <c r="AN2309" s="102" t="s">
        <v>83</v>
      </c>
      <c r="AO2309" s="101">
        <f>_xll.qlInterestRateIndexFixingDate($AT$2,AP2309,Trigger)</f>
        <v>55556</v>
      </c>
      <c r="AP2309" s="101">
        <f>_xll.qlCalendarAdvance(Calendar,AP2308,AN2309,"f",,Trigger)</f>
        <v>55556</v>
      </c>
      <c r="AQ2309" s="101">
        <f>_xll.qlInterestRateIndexMaturity($AT$2,AP2309,Trigger)</f>
        <v>55557</v>
      </c>
      <c r="AR2309" s="246">
        <f>_xll.qlIndexFixing($AT$1,AO2309,TRUE,_xll.ohTrigger(Trigger,Trigger1M))</f>
        <v>1.6796735704476262E-2</v>
      </c>
      <c r="AS2309" s="246">
        <f>IFERROR(_xll.qlIndexFixing($AT$2,AO2309,TRUE,_xll.ohTrigger(Trigger,Trigger1M)),#N/A)</f>
        <v>1.6692859509390701E-2</v>
      </c>
    </row>
    <row r="2310" spans="40:45" x14ac:dyDescent="0.2">
      <c r="AN2310" s="102" t="s">
        <v>83</v>
      </c>
      <c r="AO2310" s="101">
        <f>_xll.qlInterestRateIndexFixingDate($AT$2,AP2310,Trigger)</f>
        <v>55563</v>
      </c>
      <c r="AP2310" s="101">
        <f>_xll.qlCalendarAdvance(Calendar,AP2309,AN2310,"f",,Trigger)</f>
        <v>55563</v>
      </c>
      <c r="AQ2310" s="101">
        <f>_xll.qlInterestRateIndexMaturity($AT$2,AP2310,Trigger)</f>
        <v>55564</v>
      </c>
      <c r="AR2310" s="246">
        <f>_xll.qlIndexFixing($AT$1,AO2310,TRUE,_xll.ohTrigger(Trigger,Trigger1M))</f>
        <v>1.6794067033352178E-2</v>
      </c>
      <c r="AS2310" s="246">
        <f>IFERROR(_xll.qlIndexFixing($AT$2,AO2310,TRUE,_xll.ohTrigger(Trigger,Trigger1M)),#N/A)</f>
        <v>1.6690515495527691E-2</v>
      </c>
    </row>
    <row r="2311" spans="40:45" x14ac:dyDescent="0.2">
      <c r="AN2311" s="102" t="s">
        <v>83</v>
      </c>
      <c r="AO2311" s="101">
        <f>_xll.qlInterestRateIndexFixingDate($AT$2,AP2311,Trigger)</f>
        <v>55570</v>
      </c>
      <c r="AP2311" s="101">
        <f>_xll.qlCalendarAdvance(Calendar,AP2310,AN2311,"f",,Trigger)</f>
        <v>55570</v>
      </c>
      <c r="AQ2311" s="101">
        <f>_xll.qlInterestRateIndexMaturity($AT$2,AP2311,Trigger)</f>
        <v>55571</v>
      </c>
      <c r="AR2311" s="246">
        <f>_xll.qlIndexFixing($AT$1,AO2311,TRUE,_xll.ohTrigger(Trigger,Trigger1M))</f>
        <v>1.6791298821772216E-2</v>
      </c>
      <c r="AS2311" s="246">
        <f>IFERROR(_xll.qlIndexFixing($AT$2,AO2311,TRUE,_xll.ohTrigger(Trigger,Trigger1M)),#N/A)</f>
        <v>1.6688068729617811E-2</v>
      </c>
    </row>
    <row r="2312" spans="40:45" x14ac:dyDescent="0.2">
      <c r="AN2312" s="102" t="s">
        <v>83</v>
      </c>
      <c r="AO2312" s="101">
        <f>_xll.qlInterestRateIndexFixingDate($AT$2,AP2312,Trigger)</f>
        <v>55577</v>
      </c>
      <c r="AP2312" s="101">
        <f>_xll.qlCalendarAdvance(Calendar,AP2311,AN2312,"f",,Trigger)</f>
        <v>55577</v>
      </c>
      <c r="AQ2312" s="101">
        <f>_xll.qlInterestRateIndexMaturity($AT$2,AP2312,Trigger)</f>
        <v>55578</v>
      </c>
      <c r="AR2312" s="246">
        <f>_xll.qlIndexFixing($AT$1,AO2312,TRUE,_xll.ohTrigger(Trigger,Trigger1M))</f>
        <v>1.6788431069896248E-2</v>
      </c>
      <c r="AS2312" s="246">
        <f>IFERROR(_xll.qlIndexFixing($AT$2,AO2312,TRUE,_xll.ohTrigger(Trigger,Trigger1M)),#N/A)</f>
        <v>1.6685519211421251E-2</v>
      </c>
    </row>
    <row r="2313" spans="40:45" x14ac:dyDescent="0.2">
      <c r="AN2313" s="102" t="s">
        <v>83</v>
      </c>
      <c r="AO2313" s="101">
        <f>_xll.qlInterestRateIndexFixingDate($AT$2,AP2313,Trigger)</f>
        <v>55584</v>
      </c>
      <c r="AP2313" s="101">
        <f>_xll.qlCalendarAdvance(Calendar,AP2312,AN2313,"f",,Trigger)</f>
        <v>55584</v>
      </c>
      <c r="AQ2313" s="101">
        <f>_xll.qlInterestRateIndexMaturity($AT$2,AP2313,Trigger)</f>
        <v>55585</v>
      </c>
      <c r="AR2313" s="246">
        <f>_xll.qlIndexFixing($AT$1,AO2313,TRUE,_xll.ohTrigger(Trigger,Trigger1M))</f>
        <v>1.6785463777564402E-2</v>
      </c>
      <c r="AS2313" s="246">
        <f>IFERROR(_xll.qlIndexFixing($AT$2,AO2313,TRUE,_xll.ohTrigger(Trigger,Trigger1M)),#N/A)</f>
        <v>1.6682866941337693E-2</v>
      </c>
    </row>
    <row r="2314" spans="40:45" x14ac:dyDescent="0.2">
      <c r="AN2314" s="102" t="s">
        <v>83</v>
      </c>
      <c r="AO2314" s="101">
        <f>_xll.qlInterestRateIndexFixingDate($AT$2,AP2314,Trigger)</f>
        <v>55591</v>
      </c>
      <c r="AP2314" s="101">
        <f>_xll.qlCalendarAdvance(Calendar,AP2313,AN2314,"f",,Trigger)</f>
        <v>55591</v>
      </c>
      <c r="AQ2314" s="101">
        <f>_xll.qlInterestRateIndexMaturity($AT$2,AP2314,Trigger)</f>
        <v>55592</v>
      </c>
      <c r="AR2314" s="246">
        <f>_xll.qlIndexFixing($AT$1,AO2314,TRUE,_xll.ohTrigger(Trigger,Trigger1M))</f>
        <v>1.6782396944936551E-2</v>
      </c>
      <c r="AS2314" s="246">
        <f>IFERROR(_xll.qlIndexFixing($AT$2,AO2314,TRUE,_xll.ohTrigger(Trigger,Trigger1M)),#N/A)</f>
        <v>1.6680111919047391E-2</v>
      </c>
    </row>
    <row r="2315" spans="40:45" x14ac:dyDescent="0.2">
      <c r="AN2315" s="102" t="s">
        <v>83</v>
      </c>
      <c r="AO2315" s="101">
        <f>_xll.qlInterestRateIndexFixingDate($AT$2,AP2315,Trigger)</f>
        <v>55598</v>
      </c>
      <c r="AP2315" s="101">
        <f>_xll.qlCalendarAdvance(Calendar,AP2314,AN2315,"f",,Trigger)</f>
        <v>55598</v>
      </c>
      <c r="AQ2315" s="101">
        <f>_xll.qlInterestRateIndexMaturity($AT$2,AP2315,Trigger)</f>
        <v>55599</v>
      </c>
      <c r="AR2315" s="246">
        <f>_xll.qlIndexFixing($AT$1,AO2315,TRUE,_xll.ohTrigger(Trigger,Trigger1M))</f>
        <v>1.6779230571772885E-2</v>
      </c>
      <c r="AS2315" s="246">
        <f>IFERROR(_xll.qlIndexFixing($AT$2,AO2315,TRUE,_xll.ohTrigger(Trigger,Trigger1M)),#N/A)</f>
        <v>1.6677254144630282E-2</v>
      </c>
    </row>
    <row r="2316" spans="40:45" x14ac:dyDescent="0.2">
      <c r="AN2316" s="102" t="s">
        <v>83</v>
      </c>
      <c r="AO2316" s="101">
        <f>_xll.qlInterestRateIndexFixingDate($AT$2,AP2316,Trigger)</f>
        <v>55605</v>
      </c>
      <c r="AP2316" s="101">
        <f>_xll.qlCalendarAdvance(Calendar,AP2315,AN2316,"f",,Trigger)</f>
        <v>55605</v>
      </c>
      <c r="AQ2316" s="101">
        <f>_xll.qlInterestRateIndexMaturity($AT$2,AP2316,Trigger)</f>
        <v>55606</v>
      </c>
      <c r="AR2316" s="246">
        <f>_xll.qlIndexFixing($AT$1,AO2316,TRUE,_xll.ohTrigger(Trigger,Trigger1M))</f>
        <v>1.6775964658233278E-2</v>
      </c>
      <c r="AS2316" s="246">
        <f>IFERROR(_xll.qlIndexFixing($AT$2,AO2316,TRUE,_xll.ohTrigger(Trigger,Trigger1M)),#N/A)</f>
        <v>1.6674293618246239E-2</v>
      </c>
    </row>
    <row r="2317" spans="40:45" x14ac:dyDescent="0.2">
      <c r="AN2317" s="102" t="s">
        <v>83</v>
      </c>
      <c r="AO2317" s="101">
        <f>_xll.qlInterestRateIndexFixingDate($AT$2,AP2317,Trigger)</f>
        <v>55612</v>
      </c>
      <c r="AP2317" s="101">
        <f>_xll.qlCalendarAdvance(Calendar,AP2316,AN2317,"f",,Trigger)</f>
        <v>55612</v>
      </c>
      <c r="AQ2317" s="101">
        <f>_xll.qlInterestRateIndexMaturity($AT$2,AP2317,Trigger)</f>
        <v>55613</v>
      </c>
      <c r="AR2317" s="246">
        <f>_xll.qlIndexFixing($AT$1,AO2317,TRUE,_xll.ohTrigger(Trigger,Trigger1M))</f>
        <v>1.6772599204477601E-2</v>
      </c>
      <c r="AS2317" s="246">
        <f>IFERROR(_xll.qlIndexFixing($AT$2,AO2317,TRUE,_xll.ohTrigger(Trigger,Trigger1M)),#N/A)</f>
        <v>1.6671230339655452E-2</v>
      </c>
    </row>
    <row r="2318" spans="40:45" x14ac:dyDescent="0.2">
      <c r="AN2318" s="102" t="s">
        <v>83</v>
      </c>
      <c r="AO2318" s="101">
        <f>_xll.qlInterestRateIndexFixingDate($AT$2,AP2318,Trigger)</f>
        <v>55619</v>
      </c>
      <c r="AP2318" s="101">
        <f>_xll.qlCalendarAdvance(Calendar,AP2317,AN2318,"f",,Trigger)</f>
        <v>55619</v>
      </c>
      <c r="AQ2318" s="101">
        <f>_xll.qlInterestRateIndexMaturity($AT$2,AP2318,Trigger)</f>
        <v>55620</v>
      </c>
      <c r="AR2318" s="246">
        <f>_xll.qlIndexFixing($AT$1,AO2318,TRUE,_xll.ohTrigger(Trigger,Trigger1M))</f>
        <v>1.6769134210266046E-2</v>
      </c>
      <c r="AS2318" s="246">
        <f>IFERROR(_xll.qlIndexFixing($AT$2,AO2318,TRUE,_xll.ohTrigger(Trigger,Trigger1M)),#N/A)</f>
        <v>1.666806430909773E-2</v>
      </c>
    </row>
    <row r="2319" spans="40:45" x14ac:dyDescent="0.2">
      <c r="AN2319" s="102" t="s">
        <v>83</v>
      </c>
      <c r="AO2319" s="101">
        <f>_xll.qlInterestRateIndexFixingDate($AT$2,AP2319,Trigger)</f>
        <v>55626</v>
      </c>
      <c r="AP2319" s="101">
        <f>_xll.qlCalendarAdvance(Calendar,AP2318,AN2319,"f",,Trigger)</f>
        <v>55626</v>
      </c>
      <c r="AQ2319" s="101">
        <f>_xll.qlInterestRateIndexMaturity($AT$2,AP2319,Trigger)</f>
        <v>55627</v>
      </c>
      <c r="AR2319" s="246">
        <f>_xll.qlIndexFixing($AT$1,AO2319,TRUE,_xll.ohTrigger(Trigger,Trigger1M))</f>
        <v>1.6765569675518677E-2</v>
      </c>
      <c r="AS2319" s="246">
        <f>IFERROR(_xll.qlIndexFixing($AT$2,AO2319,TRUE,_xll.ohTrigger(Trigger,Trigger1M)),#N/A)</f>
        <v>1.6664795526413201E-2</v>
      </c>
    </row>
    <row r="2320" spans="40:45" x14ac:dyDescent="0.2">
      <c r="AN2320" s="102" t="s">
        <v>83</v>
      </c>
      <c r="AO2320" s="101">
        <f>_xll.qlInterestRateIndexFixingDate($AT$2,AP2320,Trigger)</f>
        <v>55633</v>
      </c>
      <c r="AP2320" s="101">
        <f>_xll.qlCalendarAdvance(Calendar,AP2319,AN2320,"f",,Trigger)</f>
        <v>55633</v>
      </c>
      <c r="AQ2320" s="101">
        <f>_xll.qlInterestRateIndexMaturity($AT$2,AP2320,Trigger)</f>
        <v>55634</v>
      </c>
      <c r="AR2320" s="246">
        <f>_xll.qlIndexFixing($AT$1,AO2320,TRUE,_xll.ohTrigger(Trigger,Trigger1M))</f>
        <v>1.6761905600555238E-2</v>
      </c>
      <c r="AS2320" s="246">
        <f>IFERROR(_xll.qlIndexFixing($AT$2,AO2320,TRUE,_xll.ohTrigger(Trigger,Trigger1M)),#N/A)</f>
        <v>1.6661423991601865E-2</v>
      </c>
    </row>
    <row r="2321" spans="40:45" x14ac:dyDescent="0.2">
      <c r="AN2321" s="102" t="s">
        <v>83</v>
      </c>
      <c r="AO2321" s="101">
        <f>_xll.qlInterestRateIndexFixingDate($AT$2,AP2321,Trigger)</f>
        <v>55641</v>
      </c>
      <c r="AP2321" s="101">
        <f>_xll.qlCalendarAdvance(Calendar,AP2320,AN2321,"f",,Trigger)</f>
        <v>55641</v>
      </c>
      <c r="AQ2321" s="101">
        <f>_xll.qlInterestRateIndexMaturity($AT$2,AP2321,Trigger)</f>
        <v>55642</v>
      </c>
      <c r="AR2321" s="246">
        <f>_xll.qlIndexFixing($AT$1,AO2321,TRUE,_xll.ohTrigger(Trigger,Trigger1M))</f>
        <v>1.6757596200038805E-2</v>
      </c>
      <c r="AS2321" s="246">
        <f>IFERROR(_xll.qlIndexFixing($AT$2,AO2321,TRUE,_xll.ohTrigger(Trigger,Trigger1M)),#N/A)</f>
        <v>1.66574449900736E-2</v>
      </c>
    </row>
    <row r="2322" spans="40:45" x14ac:dyDescent="0.2">
      <c r="AN2322" s="102" t="s">
        <v>83</v>
      </c>
      <c r="AO2322" s="101">
        <f>_xll.qlInterestRateIndexFixingDate($AT$2,AP2322,Trigger)</f>
        <v>55648</v>
      </c>
      <c r="AP2322" s="101">
        <f>_xll.qlCalendarAdvance(Calendar,AP2321,AN2322,"f",,Trigger)</f>
        <v>55648</v>
      </c>
      <c r="AQ2322" s="101">
        <f>_xll.qlInterestRateIndexMaturity($AT$2,AP2322,Trigger)</f>
        <v>55649</v>
      </c>
      <c r="AR2322" s="246">
        <f>_xll.qlIndexFixing($AT$1,AO2322,TRUE,_xll.ohTrigger(Trigger,Trigger1M))</f>
        <v>1.6753718824338293E-2</v>
      </c>
      <c r="AS2322" s="246">
        <f>IFERROR(_xll.qlIndexFixing($AT$2,AO2322,TRUE,_xll.ohTrigger(Trigger,Trigger1M)),#N/A)</f>
        <v>1.6653853272350361E-2</v>
      </c>
    </row>
    <row r="2323" spans="40:45" x14ac:dyDescent="0.2">
      <c r="AN2323" s="102" t="s">
        <v>83</v>
      </c>
      <c r="AO2323" s="101">
        <f>_xll.qlInterestRateIndexFixingDate($AT$2,AP2323,Trigger)</f>
        <v>55655</v>
      </c>
      <c r="AP2323" s="101">
        <f>_xll.qlCalendarAdvance(Calendar,AP2322,AN2323,"f",,Trigger)</f>
        <v>55655</v>
      </c>
      <c r="AQ2323" s="101">
        <f>_xll.qlInterestRateIndexMaturity($AT$2,AP2323,Trigger)</f>
        <v>55656</v>
      </c>
      <c r="AR2323" s="246">
        <f>_xll.qlIndexFixing($AT$1,AO2323,TRUE,_xll.ohTrigger(Trigger,Trigger1M))</f>
        <v>1.6749741908022031E-2</v>
      </c>
      <c r="AS2323" s="246">
        <f>IFERROR(_xll.qlIndexFixing($AT$2,AO2323,TRUE,_xll.ohTrigger(Trigger,Trigger1M)),#N/A)</f>
        <v>1.665015880258025E-2</v>
      </c>
    </row>
    <row r="2324" spans="40:45" x14ac:dyDescent="0.2">
      <c r="AN2324" s="102" t="s">
        <v>83</v>
      </c>
      <c r="AO2324" s="101">
        <f>_xll.qlInterestRateIndexFixingDate($AT$2,AP2324,Trigger)</f>
        <v>55662</v>
      </c>
      <c r="AP2324" s="101">
        <f>_xll.qlCalendarAdvance(Calendar,AP2323,AN2324,"f",,Trigger)</f>
        <v>55662</v>
      </c>
      <c r="AQ2324" s="101">
        <f>_xll.qlInterestRateIndexMaturity($AT$2,AP2324,Trigger)</f>
        <v>55663</v>
      </c>
      <c r="AR2324" s="246">
        <f>_xll.qlIndexFixing($AT$1,AO2324,TRUE,_xll.ohTrigger(Trigger,Trigger1M))</f>
        <v>1.67456654514897E-2</v>
      </c>
      <c r="AS2324" s="246">
        <f>IFERROR(_xll.qlIndexFixing($AT$2,AO2324,TRUE,_xll.ohTrigger(Trigger,Trigger1M)),#N/A)</f>
        <v>1.6646361580603397E-2</v>
      </c>
    </row>
    <row r="2325" spans="40:45" x14ac:dyDescent="0.2">
      <c r="AN2325" s="102" t="s">
        <v>83</v>
      </c>
      <c r="AO2325" s="101">
        <f>_xll.qlInterestRateIndexFixingDate($AT$2,AP2325,Trigger)</f>
        <v>55669</v>
      </c>
      <c r="AP2325" s="101">
        <f>_xll.qlCalendarAdvance(Calendar,AP2324,AN2325,"f",,Trigger)</f>
        <v>55669</v>
      </c>
      <c r="AQ2325" s="101">
        <f>_xll.qlInterestRateIndexMaturity($AT$2,AP2325,Trigger)</f>
        <v>55670</v>
      </c>
      <c r="AR2325" s="246">
        <f>_xll.qlIndexFixing($AT$1,AO2325,TRUE,_xll.ohTrigger(Trigger,Trigger1M))</f>
        <v>1.6741489454581426E-2</v>
      </c>
      <c r="AS2325" s="246">
        <f>IFERROR(_xll.qlIndexFixing($AT$2,AO2325,TRUE,_xll.ohTrigger(Trigger,Trigger1M)),#N/A)</f>
        <v>1.6642461606579673E-2</v>
      </c>
    </row>
    <row r="2326" spans="40:45" x14ac:dyDescent="0.2">
      <c r="AN2326" s="102" t="s">
        <v>83</v>
      </c>
      <c r="AO2326" s="101">
        <f>_xll.qlInterestRateIndexFixingDate($AT$2,AP2326,Trigger)</f>
        <v>55676</v>
      </c>
      <c r="AP2326" s="101">
        <f>_xll.qlCalendarAdvance(Calendar,AP2325,AN2326,"f",,Trigger)</f>
        <v>55676</v>
      </c>
      <c r="AQ2326" s="101">
        <f>_xll.qlInterestRateIndexMaturity($AT$2,AP2326,Trigger)</f>
        <v>55677</v>
      </c>
      <c r="AR2326" s="246">
        <f>_xll.qlIndexFixing($AT$1,AO2326,TRUE,_xll.ohTrigger(Trigger,Trigger1M))</f>
        <v>1.6737213917377147E-2</v>
      </c>
      <c r="AS2326" s="246">
        <f>IFERROR(_xll.qlIndexFixing($AT$2,AO2326,TRUE,_xll.ohTrigger(Trigger,Trigger1M)),#N/A)</f>
        <v>1.6638458880668949E-2</v>
      </c>
    </row>
    <row r="2327" spans="40:45" x14ac:dyDescent="0.2">
      <c r="AN2327" s="102" t="s">
        <v>83</v>
      </c>
      <c r="AO2327" s="101">
        <f>_xll.qlInterestRateIndexFixingDate($AT$2,AP2327,Trigger)</f>
        <v>55683</v>
      </c>
      <c r="AP2327" s="101">
        <f>_xll.qlCalendarAdvance(Calendar,AP2326,AN2327,"f",,Trigger)</f>
        <v>55683</v>
      </c>
      <c r="AQ2327" s="101">
        <f>_xll.qlInterestRateIndexMaturity($AT$2,AP2327,Trigger)</f>
        <v>55684</v>
      </c>
      <c r="AR2327" s="246">
        <f>_xll.qlIndexFixing($AT$1,AO2327,TRUE,_xll.ohTrigger(Trigger,Trigger1M))</f>
        <v>1.673283883971699E-2</v>
      </c>
      <c r="AS2327" s="246">
        <f>IFERROR(_xll.qlIndexFixing($AT$2,AO2327,TRUE,_xll.ohTrigger(Trigger,Trigger1M)),#N/A)</f>
        <v>1.6634353402551483E-2</v>
      </c>
    </row>
    <row r="2328" spans="40:45" x14ac:dyDescent="0.2">
      <c r="AN2328" s="102" t="s">
        <v>83</v>
      </c>
      <c r="AO2328" s="101">
        <f>_xll.qlInterestRateIndexFixingDate($AT$2,AP2328,Trigger)</f>
        <v>55690</v>
      </c>
      <c r="AP2328" s="101">
        <f>_xll.qlCalendarAdvance(Calendar,AP2327,AN2328,"f",,Trigger)</f>
        <v>55690</v>
      </c>
      <c r="AQ2328" s="101">
        <f>_xll.qlInterestRateIndexMaturity($AT$2,AP2328,Trigger)</f>
        <v>55691</v>
      </c>
      <c r="AR2328" s="246">
        <f>_xll.qlIndexFixing($AT$1,AO2328,TRUE,_xll.ohTrigger(Trigger,Trigger1M))</f>
        <v>1.6728364221680891E-2</v>
      </c>
      <c r="AS2328" s="246">
        <f>IFERROR(_xll.qlIndexFixing($AT$2,AO2328,TRUE,_xll.ohTrigger(Trigger,Trigger1M)),#N/A)</f>
        <v>1.6630145172387145E-2</v>
      </c>
    </row>
    <row r="2329" spans="40:45" x14ac:dyDescent="0.2">
      <c r="AN2329" s="102" t="s">
        <v>83</v>
      </c>
      <c r="AO2329" s="101">
        <f>_xll.qlInterestRateIndexFixingDate($AT$2,AP2329,Trigger)</f>
        <v>55697</v>
      </c>
      <c r="AP2329" s="101">
        <f>_xll.qlCalendarAdvance(Calendar,AP2328,AN2329,"f",,Trigger)</f>
        <v>55697</v>
      </c>
      <c r="AQ2329" s="101">
        <f>_xll.qlInterestRateIndexMaturity($AT$2,AP2329,Trigger)</f>
        <v>55698</v>
      </c>
      <c r="AR2329" s="246">
        <f>_xll.qlIndexFixing($AT$1,AO2329,TRUE,_xll.ohTrigger(Trigger,Trigger1M))</f>
        <v>1.6723790063348787E-2</v>
      </c>
      <c r="AS2329" s="246">
        <f>IFERROR(_xll.qlIndexFixing($AT$2,AO2329,TRUE,_xll.ohTrigger(Trigger,Trigger1M)),#N/A)</f>
        <v>1.6625834190255873E-2</v>
      </c>
    </row>
    <row r="2330" spans="40:45" x14ac:dyDescent="0.2">
      <c r="AN2330" s="102" t="s">
        <v>83</v>
      </c>
      <c r="AO2330" s="101">
        <f>_xll.qlInterestRateIndexFixingDate($AT$2,AP2330,Trigger)</f>
        <v>55704</v>
      </c>
      <c r="AP2330" s="101">
        <f>_xll.qlCalendarAdvance(Calendar,AP2329,AN2330,"f",,Trigger)</f>
        <v>55704</v>
      </c>
      <c r="AQ2330" s="101">
        <f>_xll.qlInterestRateIndexMaturity($AT$2,AP2330,Trigger)</f>
        <v>55705</v>
      </c>
      <c r="AR2330" s="246">
        <f>_xll.qlIndexFixing($AT$1,AO2330,TRUE,_xll.ohTrigger(Trigger,Trigger1M))</f>
        <v>1.6719116364720676E-2</v>
      </c>
      <c r="AS2330" s="246">
        <f>IFERROR(_xll.qlIndexFixing($AT$2,AO2330,TRUE,_xll.ohTrigger(Trigger,Trigger1M)),#N/A)</f>
        <v>1.6621420456077729E-2</v>
      </c>
    </row>
    <row r="2331" spans="40:45" x14ac:dyDescent="0.2">
      <c r="AN2331" s="102" t="s">
        <v>83</v>
      </c>
      <c r="AO2331" s="101">
        <f>_xll.qlInterestRateIndexFixingDate($AT$2,AP2331,Trigger)</f>
        <v>55711</v>
      </c>
      <c r="AP2331" s="101">
        <f>_xll.qlCalendarAdvance(Calendar,AP2330,AN2331,"f",,Trigger)</f>
        <v>55711</v>
      </c>
      <c r="AQ2331" s="101">
        <f>_xll.qlInterestRateIndexMaturity($AT$2,AP2331,Trigger)</f>
        <v>55712</v>
      </c>
      <c r="AR2331" s="246">
        <f>_xll.qlIndexFixing($AT$1,AO2331,TRUE,_xll.ohTrigger(Trigger,Trigger1M))</f>
        <v>1.6714343125636688E-2</v>
      </c>
      <c r="AS2331" s="246">
        <f>IFERROR(_xll.qlIndexFixing($AT$2,AO2331,TRUE,_xll.ohTrigger(Trigger,Trigger1M)),#N/A)</f>
        <v>1.6616903969852714E-2</v>
      </c>
    </row>
    <row r="2332" spans="40:45" x14ac:dyDescent="0.2">
      <c r="AN2332" s="102" t="s">
        <v>83</v>
      </c>
      <c r="AO2332" s="101">
        <f>_xll.qlInterestRateIndexFixingDate($AT$2,AP2332,Trigger)</f>
        <v>55718</v>
      </c>
      <c r="AP2332" s="101">
        <f>_xll.qlCalendarAdvance(Calendar,AP2331,AN2332,"f",,Trigger)</f>
        <v>55718</v>
      </c>
      <c r="AQ2332" s="101">
        <f>_xll.qlInterestRateIndexMaturity($AT$2,AP2332,Trigger)</f>
        <v>55719</v>
      </c>
      <c r="AR2332" s="246">
        <f>_xll.qlIndexFixing($AT$1,AO2332,TRUE,_xll.ohTrigger(Trigger,Trigger1M))</f>
        <v>1.6709470346176758E-2</v>
      </c>
      <c r="AS2332" s="246">
        <f>IFERROR(_xll.qlIndexFixing($AT$2,AO2332,TRUE,_xll.ohTrigger(Trigger,Trigger1M)),#N/A)</f>
        <v>1.6612284731580829E-2</v>
      </c>
    </row>
    <row r="2333" spans="40:45" x14ac:dyDescent="0.2">
      <c r="AN2333" s="102" t="s">
        <v>83</v>
      </c>
      <c r="AO2333" s="101">
        <f>_xll.qlInterestRateIndexFixingDate($AT$2,AP2333,Trigger)</f>
        <v>55725</v>
      </c>
      <c r="AP2333" s="101">
        <f>_xll.qlCalendarAdvance(Calendar,AP2332,AN2333,"f",,Trigger)</f>
        <v>55725</v>
      </c>
      <c r="AQ2333" s="101">
        <f>_xll.qlInterestRateIndexMaturity($AT$2,AP2333,Trigger)</f>
        <v>55726</v>
      </c>
      <c r="AR2333" s="246">
        <f>_xll.qlIndexFixing($AT$1,AO2333,TRUE,_xll.ohTrigger(Trigger,Trigger1M))</f>
        <v>1.6704498026580694E-2</v>
      </c>
      <c r="AS2333" s="246">
        <f>IFERROR(_xll.qlIndexFixing($AT$2,AO2333,TRUE,_xll.ohTrigger(Trigger,Trigger1M)),#N/A)</f>
        <v>1.6607562741262072E-2</v>
      </c>
    </row>
    <row r="2334" spans="40:45" x14ac:dyDescent="0.2">
      <c r="AN2334" s="102" t="s">
        <v>83</v>
      </c>
      <c r="AO2334" s="101">
        <f>_xll.qlInterestRateIndexFixingDate($AT$2,AP2334,Trigger)</f>
        <v>55732</v>
      </c>
      <c r="AP2334" s="101">
        <f>_xll.qlCalendarAdvance(Calendar,AP2333,AN2334,"f",,Trigger)</f>
        <v>55732</v>
      </c>
      <c r="AQ2334" s="101">
        <f>_xll.qlInterestRateIndexMaturity($AT$2,AP2334,Trigger)</f>
        <v>55733</v>
      </c>
      <c r="AR2334" s="246">
        <f>_xll.qlIndexFixing($AT$1,AO2334,TRUE,_xll.ohTrigger(Trigger,Trigger1M))</f>
        <v>1.6699426166528752E-2</v>
      </c>
      <c r="AS2334" s="246">
        <f>IFERROR(_xll.qlIndexFixing($AT$2,AO2334,TRUE,_xll.ohTrigger(Trigger,Trigger1M)),#N/A)</f>
        <v>1.660273799897638E-2</v>
      </c>
    </row>
    <row r="2335" spans="40:45" x14ac:dyDescent="0.2">
      <c r="AN2335" s="102" t="s">
        <v>83</v>
      </c>
      <c r="AO2335" s="101">
        <f>_xll.qlInterestRateIndexFixingDate($AT$2,AP2335,Trigger)</f>
        <v>55739</v>
      </c>
      <c r="AP2335" s="101">
        <f>_xll.qlCalendarAdvance(Calendar,AP2334,AN2335,"f",,Trigger)</f>
        <v>55739</v>
      </c>
      <c r="AQ2335" s="101">
        <f>_xll.qlInterestRateIndexMaturity($AT$2,AP2335,Trigger)</f>
        <v>55740</v>
      </c>
      <c r="AR2335" s="246">
        <f>_xll.qlIndexFixing($AT$1,AO2335,TRUE,_xll.ohTrigger(Trigger,Trigger1M))</f>
        <v>1.6694254766260741E-2</v>
      </c>
      <c r="AS2335" s="246">
        <f>IFERROR(_xll.qlIndexFixing($AT$2,AO2335,TRUE,_xll.ohTrigger(Trigger,Trigger1M)),#N/A)</f>
        <v>1.6597810504563881E-2</v>
      </c>
    </row>
    <row r="2336" spans="40:45" x14ac:dyDescent="0.2">
      <c r="AN2336" s="102" t="s">
        <v>83</v>
      </c>
      <c r="AO2336" s="101">
        <f>_xll.qlInterestRateIndexFixingDate($AT$2,AP2336,Trigger)</f>
        <v>55746</v>
      </c>
      <c r="AP2336" s="101">
        <f>_xll.qlCalendarAdvance(Calendar,AP2335,AN2336,"f",,Trigger)</f>
        <v>55746</v>
      </c>
      <c r="AQ2336" s="101">
        <f>_xll.qlInterestRateIndexMaturity($AT$2,AP2336,Trigger)</f>
        <v>55747</v>
      </c>
      <c r="AR2336" s="246">
        <f>_xll.qlIndexFixing($AT$1,AO2336,TRUE,_xll.ohTrigger(Trigger,Trigger1M))</f>
        <v>1.6688983825456916E-2</v>
      </c>
      <c r="AS2336" s="246">
        <f>IFERROR(_xll.qlIndexFixing($AT$2,AO2336,TRUE,_xll.ohTrigger(Trigger,Trigger1M)),#N/A)</f>
        <v>1.6592780258184447E-2</v>
      </c>
    </row>
    <row r="2337" spans="40:45" x14ac:dyDescent="0.2">
      <c r="AN2337" s="102" t="s">
        <v>83</v>
      </c>
      <c r="AO2337" s="101">
        <f>_xll.qlInterestRateIndexFixingDate($AT$2,AP2337,Trigger)</f>
        <v>55753</v>
      </c>
      <c r="AP2337" s="101">
        <f>_xll.qlCalendarAdvance(Calendar,AP2336,AN2337,"f",,Trigger)</f>
        <v>55753</v>
      </c>
      <c r="AQ2337" s="101">
        <f>_xll.qlInterestRateIndexMaturity($AT$2,AP2337,Trigger)</f>
        <v>55754</v>
      </c>
      <c r="AR2337" s="246">
        <f>_xll.qlIndexFixing($AT$1,AO2337,TRUE,_xll.ohTrigger(Trigger,Trigger1M))</f>
        <v>1.6683613344516957E-2</v>
      </c>
      <c r="AS2337" s="246">
        <f>IFERROR(_xll.qlIndexFixing($AT$2,AO2337,TRUE,_xll.ohTrigger(Trigger,Trigger1M)),#N/A)</f>
        <v>1.6587647259838079E-2</v>
      </c>
    </row>
    <row r="2338" spans="40:45" x14ac:dyDescent="0.2">
      <c r="AN2338" s="102" t="s">
        <v>83</v>
      </c>
      <c r="AO2338" s="101">
        <f>_xll.qlInterestRateIndexFixingDate($AT$2,AP2338,Trigger)</f>
        <v>55760</v>
      </c>
      <c r="AP2338" s="101">
        <f>_xll.qlCalendarAdvance(Calendar,AP2337,AN2338,"f",,Trigger)</f>
        <v>55760</v>
      </c>
      <c r="AQ2338" s="101">
        <f>_xll.qlInterestRateIndexMaturity($AT$2,AP2338,Trigger)</f>
        <v>55761</v>
      </c>
      <c r="AR2338" s="246">
        <f>_xll.qlIndexFixing($AT$1,AO2338,TRUE,_xll.ohTrigger(Trigger,Trigger1M))</f>
        <v>1.6678143323201056E-2</v>
      </c>
      <c r="AS2338" s="246">
        <f>IFERROR(_xll.qlIndexFixing($AT$2,AO2338,TRUE,_xll.ohTrigger(Trigger,Trigger1M)),#N/A)</f>
        <v>1.6582411509444839E-2</v>
      </c>
    </row>
    <row r="2339" spans="40:45" x14ac:dyDescent="0.2">
      <c r="AN2339" s="102" t="s">
        <v>83</v>
      </c>
      <c r="AO2339" s="101">
        <f>_xll.qlInterestRateIndexFixingDate($AT$2,AP2339,Trigger)</f>
        <v>55767</v>
      </c>
      <c r="AP2339" s="101">
        <f>_xll.qlCalendarAdvance(Calendar,AP2338,AN2339,"f",,Trigger)</f>
        <v>55767</v>
      </c>
      <c r="AQ2339" s="101">
        <f>_xll.qlInterestRateIndexMaturity($AT$2,AP2339,Trigger)</f>
        <v>55768</v>
      </c>
      <c r="AR2339" s="246">
        <f>_xll.qlIndexFixing($AT$1,AO2339,TRUE,_xll.ohTrigger(Trigger,Trigger1M))</f>
        <v>1.6672573761589149E-2</v>
      </c>
      <c r="AS2339" s="246">
        <f>IFERROR(_xll.qlIndexFixing($AT$2,AO2339,TRUE,_xll.ohTrigger(Trigger,Trigger1M)),#N/A)</f>
        <v>1.6577073007004728E-2</v>
      </c>
    </row>
    <row r="2340" spans="40:45" x14ac:dyDescent="0.2">
      <c r="AN2340" s="102" t="s">
        <v>83</v>
      </c>
      <c r="AO2340" s="101">
        <f>_xll.qlInterestRateIndexFixingDate($AT$2,AP2340,Trigger)</f>
        <v>55774</v>
      </c>
      <c r="AP2340" s="101">
        <f>_xll.qlCalendarAdvance(Calendar,AP2339,AN2340,"f",,Trigger)</f>
        <v>55774</v>
      </c>
      <c r="AQ2340" s="101">
        <f>_xll.qlInterestRateIndexMaturity($AT$2,AP2340,Trigger)</f>
        <v>55775</v>
      </c>
      <c r="AR2340" s="246">
        <f>_xll.qlIndexFixing($AT$1,AO2340,TRUE,_xll.ohTrigger(Trigger,Trigger1M))</f>
        <v>1.6666904659761173E-2</v>
      </c>
      <c r="AS2340" s="246">
        <f>IFERROR(_xll.qlIndexFixing($AT$2,AO2340,TRUE,_xll.ohTrigger(Trigger,Trigger1M)),#N/A)</f>
        <v>1.6571631752677618E-2</v>
      </c>
    </row>
    <row r="2341" spans="40:45" x14ac:dyDescent="0.2">
      <c r="AN2341" s="102" t="s">
        <v>83</v>
      </c>
      <c r="AO2341" s="101">
        <f>_xll.qlInterestRateIndexFixingDate($AT$2,AP2341,Trigger)</f>
        <v>55781</v>
      </c>
      <c r="AP2341" s="101">
        <f>_xll.qlCalendarAdvance(Calendar,AP2340,AN2341,"f",,Trigger)</f>
        <v>55781</v>
      </c>
      <c r="AQ2341" s="101">
        <f>_xll.qlInterestRateIndexMaturity($AT$2,AP2341,Trigger)</f>
        <v>55782</v>
      </c>
      <c r="AR2341" s="246">
        <f>_xll.qlIndexFixing($AT$1,AO2341,TRUE,_xll.ohTrigger(Trigger,Trigger1M))</f>
        <v>1.6661136017557254E-2</v>
      </c>
      <c r="AS2341" s="246">
        <f>IFERROR(_xll.qlIndexFixing($AT$2,AO2341,TRUE,_xll.ohTrigger(Trigger,Trigger1M)),#N/A)</f>
        <v>1.6566087746223701E-2</v>
      </c>
    </row>
    <row r="2342" spans="40:45" x14ac:dyDescent="0.2">
      <c r="AN2342" s="102" t="s">
        <v>83</v>
      </c>
      <c r="AO2342" s="101">
        <f>_xll.qlInterestRateIndexFixingDate($AT$2,AP2342,Trigger)</f>
        <v>55788</v>
      </c>
      <c r="AP2342" s="101">
        <f>_xll.qlCalendarAdvance(Calendar,AP2341,AN2342,"f",,Trigger)</f>
        <v>55788</v>
      </c>
      <c r="AQ2342" s="101">
        <f>_xll.qlInterestRateIndexMaturity($AT$2,AP2342,Trigger)</f>
        <v>55789</v>
      </c>
      <c r="AR2342" s="246">
        <f>_xll.qlIndexFixing($AT$1,AO2342,TRUE,_xll.ohTrigger(Trigger,Trigger1M))</f>
        <v>1.665526783505733E-2</v>
      </c>
      <c r="AS2342" s="246">
        <f>IFERROR(_xll.qlIndexFixing($AT$2,AO2342,TRUE,_xll.ohTrigger(Trigger,Trigger1M)),#N/A)</f>
        <v>1.6560440987882785E-2</v>
      </c>
    </row>
    <row r="2343" spans="40:45" x14ac:dyDescent="0.2">
      <c r="AN2343" s="102" t="s">
        <v>83</v>
      </c>
      <c r="AO2343" s="101">
        <f>_xll.qlInterestRateIndexFixingDate($AT$2,AP2343,Trigger)</f>
        <v>55795</v>
      </c>
      <c r="AP2343" s="101">
        <f>_xll.qlCalendarAdvance(Calendar,AP2342,AN2343,"f",,Trigger)</f>
        <v>55795</v>
      </c>
      <c r="AQ2343" s="101">
        <f>_xll.qlInterestRateIndexMaturity($AT$2,AP2343,Trigger)</f>
        <v>55796</v>
      </c>
      <c r="AR2343" s="246">
        <f>_xll.qlIndexFixing($AT$1,AO2343,TRUE,_xll.ohTrigger(Trigger,Trigger1M))</f>
        <v>1.6649300112181464E-2</v>
      </c>
      <c r="AS2343" s="246">
        <f>IFERROR(_xll.qlIndexFixing($AT$2,AO2343,TRUE,_xll.ohTrigger(Trigger,Trigger1M)),#N/A)</f>
        <v>1.6554691477494998E-2</v>
      </c>
    </row>
    <row r="2344" spans="40:45" x14ac:dyDescent="0.2">
      <c r="AN2344" s="102" t="s">
        <v>83</v>
      </c>
      <c r="AO2344" s="101">
        <f>_xll.qlInterestRateIndexFixingDate($AT$2,AP2344,Trigger)</f>
        <v>55802</v>
      </c>
      <c r="AP2344" s="101">
        <f>_xll.qlCalendarAdvance(Calendar,AP2343,AN2344,"f",,Trigger)</f>
        <v>55802</v>
      </c>
      <c r="AQ2344" s="101">
        <f>_xll.qlInterestRateIndexMaturity($AT$2,AP2344,Trigger)</f>
        <v>55803</v>
      </c>
      <c r="AR2344" s="246">
        <f>_xll.qlIndexFixing($AT$1,AO2344,TRUE,_xll.ohTrigger(Trigger,Trigger1M))</f>
        <v>1.6643232849249401E-2</v>
      </c>
      <c r="AS2344" s="246">
        <f>IFERROR(_xll.qlIndexFixing($AT$2,AO2344,TRUE,_xll.ohTrigger(Trigger,Trigger1M)),#N/A)</f>
        <v>1.6548839215220212E-2</v>
      </c>
    </row>
    <row r="2345" spans="40:45" x14ac:dyDescent="0.2">
      <c r="AN2345" s="102" t="s">
        <v>83</v>
      </c>
      <c r="AO2345" s="101">
        <f>_xll.qlInterestRateIndexFixingDate($AT$2,AP2345,Trigger)</f>
        <v>55809</v>
      </c>
      <c r="AP2345" s="101">
        <f>_xll.qlCalendarAdvance(Calendar,AP2344,AN2345,"f",,Trigger)</f>
        <v>55809</v>
      </c>
      <c r="AQ2345" s="101">
        <f>_xll.qlInterestRateIndexMaturity($AT$2,AP2345,Trigger)</f>
        <v>55810</v>
      </c>
      <c r="AR2345" s="246">
        <f>_xll.qlIndexFixing($AT$1,AO2345,TRUE,_xll.ohTrigger(Trigger,Trigger1M))</f>
        <v>1.6637066045861459E-2</v>
      </c>
      <c r="AS2345" s="246">
        <f>IFERROR(_xll.qlIndexFixing($AT$2,AO2345,TRUE,_xll.ohTrigger(Trigger,Trigger1M)),#N/A)</f>
        <v>1.6542884200898555E-2</v>
      </c>
    </row>
    <row r="2346" spans="40:45" x14ac:dyDescent="0.2">
      <c r="AN2346" s="102" t="s">
        <v>83</v>
      </c>
      <c r="AO2346" s="101">
        <f>_xll.qlInterestRateIndexFixingDate($AT$2,AP2346,Trigger)</f>
        <v>55816</v>
      </c>
      <c r="AP2346" s="101">
        <f>_xll.qlCalendarAdvance(Calendar,AP2345,AN2346,"f",,Trigger)</f>
        <v>55816</v>
      </c>
      <c r="AQ2346" s="101">
        <f>_xll.qlInterestRateIndexMaturity($AT$2,AP2346,Trigger)</f>
        <v>55817</v>
      </c>
      <c r="AR2346" s="246">
        <f>_xll.qlIndexFixing($AT$1,AO2346,TRUE,_xll.ohTrigger(Trigger,Trigger1M))</f>
        <v>1.6630799702177512E-2</v>
      </c>
      <c r="AS2346" s="246">
        <f>IFERROR(_xll.qlIndexFixing($AT$2,AO2346,TRUE,_xll.ohTrigger(Trigger,Trigger1M)),#N/A)</f>
        <v>1.6536826434530028E-2</v>
      </c>
    </row>
    <row r="2347" spans="40:45" x14ac:dyDescent="0.2">
      <c r="AN2347" s="102" t="s">
        <v>83</v>
      </c>
      <c r="AO2347" s="101">
        <f>_xll.qlInterestRateIndexFixingDate($AT$2,AP2347,Trigger)</f>
        <v>55823</v>
      </c>
      <c r="AP2347" s="101">
        <f>_xll.qlCalendarAdvance(Calendar,AP2346,AN2347,"f",,Trigger)</f>
        <v>55823</v>
      </c>
      <c r="AQ2347" s="101">
        <f>_xll.qlInterestRateIndexMaturity($AT$2,AP2347,Trigger)</f>
        <v>55824</v>
      </c>
      <c r="AR2347" s="246">
        <f>_xll.qlIndexFixing($AT$1,AO2347,TRUE,_xll.ohTrigger(Trigger,Trigger1M))</f>
        <v>1.6624433818277495E-2</v>
      </c>
      <c r="AS2347" s="246">
        <f>IFERROR(_xll.qlIndexFixing($AT$2,AO2347,TRUE,_xll.ohTrigger(Trigger,Trigger1M)),#N/A)</f>
        <v>1.6530665916274501E-2</v>
      </c>
    </row>
    <row r="2348" spans="40:45" x14ac:dyDescent="0.2">
      <c r="AN2348" s="102" t="s">
        <v>83</v>
      </c>
      <c r="AO2348" s="101">
        <f>_xll.qlInterestRateIndexFixingDate($AT$2,AP2348,Trigger)</f>
        <v>55830</v>
      </c>
      <c r="AP2348" s="101">
        <f>_xll.qlCalendarAdvance(Calendar,AP2347,AN2348,"f",,Trigger)</f>
        <v>55830</v>
      </c>
      <c r="AQ2348" s="101">
        <f>_xll.qlInterestRateIndexMaturity($AT$2,AP2348,Trigger)</f>
        <v>55831</v>
      </c>
      <c r="AR2348" s="246">
        <f>_xll.qlIndexFixing($AT$1,AO2348,TRUE,_xll.ohTrigger(Trigger,Trigger1M))</f>
        <v>1.6617968394161409E-2</v>
      </c>
      <c r="AS2348" s="246">
        <f>IFERROR(_xll.qlIndexFixing($AT$2,AO2348,TRUE,_xll.ohTrigger(Trigger,Trigger1M)),#N/A)</f>
        <v>1.6524402646052039E-2</v>
      </c>
    </row>
    <row r="2349" spans="40:45" x14ac:dyDescent="0.2">
      <c r="AN2349" s="102" t="s">
        <v>83</v>
      </c>
      <c r="AO2349" s="101">
        <f>_xll.qlInterestRateIndexFixingDate($AT$2,AP2349,Trigger)</f>
        <v>55837</v>
      </c>
      <c r="AP2349" s="101">
        <f>_xll.qlCalendarAdvance(Calendar,AP2348,AN2349,"f",,Trigger)</f>
        <v>55837</v>
      </c>
      <c r="AQ2349" s="101">
        <f>_xll.qlInterestRateIndexMaturity($AT$2,AP2349,Trigger)</f>
        <v>55838</v>
      </c>
      <c r="AR2349" s="246">
        <f>_xll.qlIndexFixing($AT$1,AO2349,TRUE,_xll.ohTrigger(Trigger,Trigger1M))</f>
        <v>1.6611403429749316E-2</v>
      </c>
      <c r="AS2349" s="246">
        <f>IFERROR(_xll.qlIndexFixing($AT$2,AO2349,TRUE,_xll.ohTrigger(Trigger,Trigger1M)),#N/A)</f>
        <v>1.6518036623862642E-2</v>
      </c>
    </row>
    <row r="2350" spans="40:45" x14ac:dyDescent="0.2">
      <c r="AN2350" s="102" t="s">
        <v>83</v>
      </c>
      <c r="AO2350" s="101">
        <f>_xll.qlInterestRateIndexFixingDate($AT$2,AP2350,Trigger)</f>
        <v>55844</v>
      </c>
      <c r="AP2350" s="101">
        <f>_xll.qlCalendarAdvance(Calendar,AP2349,AN2350,"f",,Trigger)</f>
        <v>55844</v>
      </c>
      <c r="AQ2350" s="101">
        <f>_xll.qlInterestRateIndexMaturity($AT$2,AP2350,Trigger)</f>
        <v>55845</v>
      </c>
      <c r="AR2350" s="246">
        <f>_xll.qlIndexFixing($AT$1,AO2350,TRUE,_xll.ohTrigger(Trigger,Trigger1M))</f>
        <v>1.6604738924961282E-2</v>
      </c>
      <c r="AS2350" s="246">
        <f>IFERROR(_xll.qlIndexFixing($AT$2,AO2350,TRUE,_xll.ohTrigger(Trigger,Trigger1M)),#N/A)</f>
        <v>1.6511567849786246E-2</v>
      </c>
    </row>
    <row r="2351" spans="40:45" x14ac:dyDescent="0.2">
      <c r="AN2351" s="102" t="s">
        <v>83</v>
      </c>
      <c r="AO2351" s="101">
        <f>_xll.qlInterestRateIndexFixingDate($AT$2,AP2351,Trigger)</f>
        <v>55851</v>
      </c>
      <c r="AP2351" s="101">
        <f>_xll.qlCalendarAdvance(Calendar,AP2350,AN2351,"f",,Trigger)</f>
        <v>55851</v>
      </c>
      <c r="AQ2351" s="101">
        <f>_xll.qlInterestRateIndexMaturity($AT$2,AP2351,Trigger)</f>
        <v>55852</v>
      </c>
      <c r="AR2351" s="246">
        <f>_xll.qlIndexFixing($AT$1,AO2351,TRUE,_xll.ohTrigger(Trigger,Trigger1M))</f>
        <v>1.659797488011705E-2</v>
      </c>
      <c r="AS2351" s="246">
        <f>IFERROR(_xll.qlIndexFixing($AT$2,AO2351,TRUE,_xll.ohTrigger(Trigger,Trigger1M)),#N/A)</f>
        <v>1.6504996323822851E-2</v>
      </c>
    </row>
    <row r="2352" spans="40:45" x14ac:dyDescent="0.2">
      <c r="AN2352" s="102" t="s">
        <v>83</v>
      </c>
      <c r="AO2352" s="101">
        <f>_xll.qlInterestRateIndexFixingDate($AT$2,AP2352,Trigger)</f>
        <v>55858</v>
      </c>
      <c r="AP2352" s="101">
        <f>_xll.qlCalendarAdvance(Calendar,AP2351,AN2352,"f",,Trigger)</f>
        <v>55858</v>
      </c>
      <c r="AQ2352" s="101">
        <f>_xll.qlInterestRateIndexMaturity($AT$2,AP2352,Trigger)</f>
        <v>55859</v>
      </c>
      <c r="AR2352" s="246">
        <f>_xll.qlIndexFixing($AT$1,AO2352,TRUE,_xll.ohTrigger(Trigger,Trigger1M))</f>
        <v>1.6591111294976812E-2</v>
      </c>
      <c r="AS2352" s="246">
        <f>IFERROR(_xll.qlIndexFixing($AT$2,AO2352,TRUE,_xll.ohTrigger(Trigger,Trigger1M)),#N/A)</f>
        <v>1.6498322045652714E-2</v>
      </c>
    </row>
    <row r="2353" spans="40:45" x14ac:dyDescent="0.2">
      <c r="AN2353" s="102" t="s">
        <v>83</v>
      </c>
      <c r="AO2353" s="101">
        <f>_xll.qlInterestRateIndexFixingDate($AT$2,AP2353,Trigger)</f>
        <v>55865</v>
      </c>
      <c r="AP2353" s="101">
        <f>_xll.qlCalendarAdvance(Calendar,AP2352,AN2353,"f",,Trigger)</f>
        <v>55865</v>
      </c>
      <c r="AQ2353" s="101">
        <f>_xll.qlInterestRateIndexMaturity($AT$2,AP2353,Trigger)</f>
        <v>55866</v>
      </c>
      <c r="AR2353" s="246">
        <f>_xll.qlIndexFixing($AT$1,AO2353,TRUE,_xll.ohTrigger(Trigger,Trigger1M))</f>
        <v>1.6584148169700441E-2</v>
      </c>
      <c r="AS2353" s="246">
        <f>IFERROR(_xll.qlIndexFixing($AT$2,AO2353,TRUE,_xll.ohTrigger(Trigger,Trigger1M)),#N/A)</f>
        <v>1.6491545015835385E-2</v>
      </c>
    </row>
    <row r="2354" spans="40:45" x14ac:dyDescent="0.2">
      <c r="AN2354" s="102" t="s">
        <v>83</v>
      </c>
      <c r="AO2354" s="101">
        <f>_xll.qlInterestRateIndexFixingDate($AT$2,AP2354,Trigger)</f>
        <v>55872</v>
      </c>
      <c r="AP2354" s="101">
        <f>_xll.qlCalendarAdvance(Calendar,AP2353,AN2354,"f",,Trigger)</f>
        <v>55872</v>
      </c>
      <c r="AQ2354" s="101">
        <f>_xll.qlInterestRateIndexMaturity($AT$2,AP2354,Trigger)</f>
        <v>55873</v>
      </c>
      <c r="AR2354" s="246">
        <f>_xll.qlIndexFixing($AT$1,AO2354,TRUE,_xll.ohTrigger(Trigger,Trigger1M))</f>
        <v>1.6577085504048128E-2</v>
      </c>
      <c r="AS2354" s="246">
        <f>IFERROR(_xll.qlIndexFixing($AT$2,AO2354,TRUE,_xll.ohTrigger(Trigger,Trigger1M)),#N/A)</f>
        <v>1.6484665233971185E-2</v>
      </c>
    </row>
    <row r="2355" spans="40:45" x14ac:dyDescent="0.2">
      <c r="AN2355" s="102" t="s">
        <v>83</v>
      </c>
      <c r="AO2355" s="101">
        <f>_xll.qlInterestRateIndexFixingDate($AT$2,AP2355,Trigger)</f>
        <v>55880</v>
      </c>
      <c r="AP2355" s="101">
        <f>_xll.qlCalendarAdvance(Calendar,AP2354,AN2355,"f",,Trigger)</f>
        <v>55880</v>
      </c>
      <c r="AQ2355" s="101">
        <f>_xll.qlInterestRateIndexMaturity($AT$2,AP2355,Trigger)</f>
        <v>55883</v>
      </c>
      <c r="AR2355" s="246">
        <f>_xll.qlIndexFixing($AT$1,AO2355,TRUE,_xll.ohTrigger(Trigger,Trigger1M))</f>
        <v>1.6568620488373043E-2</v>
      </c>
      <c r="AS2355" s="246">
        <f>IFERROR(_xll.qlIndexFixing($AT$2,AO2355,TRUE,_xll.ohTrigger(Trigger,Trigger1M)),#N/A)</f>
        <v>1.6476422151407988E-2</v>
      </c>
    </row>
    <row r="2356" spans="40:45" x14ac:dyDescent="0.2">
      <c r="AN2356" s="102" t="s">
        <v>83</v>
      </c>
      <c r="AO2356" s="101">
        <f>_xll.qlInterestRateIndexFixingDate($AT$2,AP2356,Trigger)</f>
        <v>55887</v>
      </c>
      <c r="AP2356" s="101">
        <f>_xll.qlCalendarAdvance(Calendar,AP2355,AN2356,"f",,Trigger)</f>
        <v>55887</v>
      </c>
      <c r="AQ2356" s="101">
        <f>_xll.qlInterestRateIndexMaturity($AT$2,AP2356,Trigger)</f>
        <v>55890</v>
      </c>
      <c r="AR2356" s="246">
        <f>_xll.qlIndexFixing($AT$1,AO2356,TRUE,_xll.ohTrigger(Trigger,Trigger1M))</f>
        <v>1.6561329631388233E-2</v>
      </c>
      <c r="AS2356" s="246">
        <f>IFERROR(_xll.qlIndexFixing($AT$2,AO2356,TRUE,_xll.ohTrigger(Trigger,Trigger1M)),#N/A)</f>
        <v>1.6469306856947696E-2</v>
      </c>
    </row>
    <row r="2357" spans="40:45" x14ac:dyDescent="0.2">
      <c r="AN2357" s="102" t="s">
        <v>83</v>
      </c>
      <c r="AO2357" s="101">
        <f>_xll.qlInterestRateIndexFixingDate($AT$2,AP2357,Trigger)</f>
        <v>55894</v>
      </c>
      <c r="AP2357" s="101">
        <f>_xll.qlCalendarAdvance(Calendar,AP2356,AN2357,"f",,Trigger)</f>
        <v>55894</v>
      </c>
      <c r="AQ2357" s="101">
        <f>_xll.qlInterestRateIndexMaturity($AT$2,AP2357,Trigger)</f>
        <v>55897</v>
      </c>
      <c r="AR2357" s="246">
        <f>_xll.qlIndexFixing($AT$1,AO2357,TRUE,_xll.ohTrigger(Trigger,Trigger1M))</f>
        <v>1.6553939225341097E-2</v>
      </c>
      <c r="AS2357" s="246">
        <f>IFERROR(_xll.qlIndexFixing($AT$2,AO2357,TRUE,_xll.ohTrigger(Trigger,Trigger1M)),#N/A)</f>
        <v>1.6462088801434405E-2</v>
      </c>
    </row>
    <row r="2358" spans="40:45" x14ac:dyDescent="0.2">
      <c r="AN2358" s="102" t="s">
        <v>83</v>
      </c>
      <c r="AO2358" s="101">
        <f>_xll.qlInterestRateIndexFixingDate($AT$2,AP2358,Trigger)</f>
        <v>55901</v>
      </c>
      <c r="AP2358" s="101">
        <f>_xll.qlCalendarAdvance(Calendar,AP2357,AN2358,"f",,Trigger)</f>
        <v>55901</v>
      </c>
      <c r="AQ2358" s="101">
        <f>_xll.qlInterestRateIndexMaturity($AT$2,AP2358,Trigger)</f>
        <v>55904</v>
      </c>
      <c r="AR2358" s="246">
        <f>_xll.qlIndexFixing($AT$1,AO2358,TRUE,_xll.ohTrigger(Trigger,Trigger1M))</f>
        <v>1.6546449270204988E-2</v>
      </c>
      <c r="AS2358" s="246">
        <f>IFERROR(_xll.qlIndexFixing($AT$2,AO2358,TRUE,_xll.ohTrigger(Trigger,Trigger1M)),#N/A)</f>
        <v>1.6454767984948049E-2</v>
      </c>
    </row>
    <row r="2359" spans="40:45" x14ac:dyDescent="0.2">
      <c r="AN2359" s="102" t="s">
        <v>83</v>
      </c>
      <c r="AO2359" s="101">
        <f>_xll.qlInterestRateIndexFixingDate($AT$2,AP2359,Trigger)</f>
        <v>55908</v>
      </c>
      <c r="AP2359" s="101">
        <f>_xll.qlCalendarAdvance(Calendar,AP2358,AN2359,"f",,Trigger)</f>
        <v>55908</v>
      </c>
      <c r="AQ2359" s="101">
        <f>_xll.qlInterestRateIndexMaturity($AT$2,AP2359,Trigger)</f>
        <v>55911</v>
      </c>
      <c r="AR2359" s="246">
        <f>_xll.qlIndexFixing($AT$1,AO2359,TRUE,_xll.ohTrigger(Trigger,Trigger1M))</f>
        <v>1.6538859766059844E-2</v>
      </c>
      <c r="AS2359" s="246">
        <f>IFERROR(_xll.qlIndexFixing($AT$2,AO2359,TRUE,_xll.ohTrigger(Trigger,Trigger1M)),#N/A)</f>
        <v>1.6447344407435338E-2</v>
      </c>
    </row>
    <row r="2360" spans="40:45" x14ac:dyDescent="0.2">
      <c r="AN2360" s="102" t="s">
        <v>83</v>
      </c>
      <c r="AO2360" s="101">
        <f>_xll.qlInterestRateIndexFixingDate($AT$2,AP2360,Trigger)</f>
        <v>55915</v>
      </c>
      <c r="AP2360" s="101">
        <f>_xll.qlCalendarAdvance(Calendar,AP2359,AN2360,"f",,Trigger)</f>
        <v>55915</v>
      </c>
      <c r="AQ2360" s="101">
        <f>_xll.qlInterestRateIndexMaturity($AT$2,AP2360,Trigger)</f>
        <v>55918</v>
      </c>
      <c r="AR2360" s="246">
        <f>_xll.qlIndexFixing($AT$1,AO2360,TRUE,_xll.ohTrigger(Trigger,Trigger1M))</f>
        <v>1.6531170712932308E-2</v>
      </c>
      <c r="AS2360" s="246">
        <f>IFERROR(_xll.qlIndexFixing($AT$2,AO2360,TRUE,_xll.ohTrigger(Trigger,Trigger1M)),#N/A)</f>
        <v>1.6439818069002854E-2</v>
      </c>
    </row>
    <row r="2361" spans="40:45" x14ac:dyDescent="0.2">
      <c r="AN2361" s="102" t="s">
        <v>83</v>
      </c>
      <c r="AO2361" s="101">
        <f>_xll.qlInterestRateIndexFixingDate($AT$2,AP2361,Trigger)</f>
        <v>55922</v>
      </c>
      <c r="AP2361" s="101">
        <f>_xll.qlCalendarAdvance(Calendar,AP2360,AN2361,"f",,Trigger)</f>
        <v>55922</v>
      </c>
      <c r="AQ2361" s="101">
        <f>_xll.qlInterestRateIndexMaturity($AT$2,AP2361,Trigger)</f>
        <v>55925</v>
      </c>
      <c r="AR2361" s="246">
        <f>_xll.qlIndexFixing($AT$1,AO2361,TRUE,_xll.ohTrigger(Trigger,Trigger1M))</f>
        <v>1.6523382110769091E-2</v>
      </c>
      <c r="AS2361" s="246">
        <f>IFERROR(_xll.qlIndexFixing($AT$2,AO2361,TRUE,_xll.ohTrigger(Trigger,Trigger1M)),#N/A)</f>
        <v>1.6432188969597306E-2</v>
      </c>
    </row>
    <row r="2362" spans="40:45" x14ac:dyDescent="0.2">
      <c r="AN2362" s="102" t="s">
        <v>83</v>
      </c>
      <c r="AO2362" s="101">
        <f>_xll.qlInterestRateIndexFixingDate($AT$2,AP2362,Trigger)</f>
        <v>55929</v>
      </c>
      <c r="AP2362" s="101">
        <f>_xll.qlCalendarAdvance(Calendar,AP2361,AN2362,"f",,Trigger)</f>
        <v>55929</v>
      </c>
      <c r="AQ2362" s="101">
        <f>_xll.qlInterestRateIndexMaturity($AT$2,AP2362,Trigger)</f>
        <v>55932</v>
      </c>
      <c r="AR2362" s="246">
        <f>_xll.qlIndexFixing($AT$1,AO2362,TRUE,_xll.ohTrigger(Trigger,Trigger1M))</f>
        <v>1.6515493959623484E-2</v>
      </c>
      <c r="AS2362" s="246">
        <f>IFERROR(_xll.qlIndexFixing($AT$2,AO2362,TRUE,_xll.ohTrigger(Trigger,Trigger1M)),#N/A)</f>
        <v>1.6424457109271984E-2</v>
      </c>
    </row>
    <row r="2363" spans="40:45" x14ac:dyDescent="0.2">
      <c r="AN2363" s="102" t="s">
        <v>83</v>
      </c>
      <c r="AO2363" s="101">
        <f>_xll.qlInterestRateIndexFixingDate($AT$2,AP2363,Trigger)</f>
        <v>55936</v>
      </c>
      <c r="AP2363" s="101">
        <f>_xll.qlCalendarAdvance(Calendar,AP2362,AN2363,"f",,Trigger)</f>
        <v>55936</v>
      </c>
      <c r="AQ2363" s="101">
        <f>_xll.qlInterestRateIndexMaturity($AT$2,AP2363,Trigger)</f>
        <v>55939</v>
      </c>
      <c r="AR2363" s="246">
        <f>_xll.qlIndexFixing($AT$1,AO2363,TRUE,_xll.ohTrigger(Trigger,Trigger1M))</f>
        <v>1.6507506259522131E-2</v>
      </c>
      <c r="AS2363" s="246">
        <f>IFERROR(_xll.qlIndexFixing($AT$2,AO2363,TRUE,_xll.ohTrigger(Trigger,Trigger1M)),#N/A)</f>
        <v>1.6416622488053534E-2</v>
      </c>
    </row>
    <row r="2364" spans="40:45" x14ac:dyDescent="0.2">
      <c r="AN2364" s="102" t="s">
        <v>83</v>
      </c>
      <c r="AO2364" s="101">
        <f>_xll.qlInterestRateIndexFixingDate($AT$2,AP2364,Trigger)</f>
        <v>55943</v>
      </c>
      <c r="AP2364" s="101">
        <f>_xll.qlCalendarAdvance(Calendar,AP2363,AN2364,"f",,Trigger)</f>
        <v>55943</v>
      </c>
      <c r="AQ2364" s="101">
        <f>_xll.qlInterestRateIndexMaturity($AT$2,AP2364,Trigger)</f>
        <v>55946</v>
      </c>
      <c r="AR2364" s="246">
        <f>_xll.qlIndexFixing($AT$1,AO2364,TRUE,_xll.ohTrigger(Trigger,Trigger1M))</f>
        <v>1.6499419010518324E-2</v>
      </c>
      <c r="AS2364" s="246">
        <f>IFERROR(_xll.qlIndexFixing($AT$2,AO2364,TRUE,_xll.ohTrigger(Trigger,Trigger1M)),#N/A)</f>
        <v>1.6408685105941956E-2</v>
      </c>
    </row>
    <row r="2365" spans="40:45" x14ac:dyDescent="0.2">
      <c r="AN2365" s="102" t="s">
        <v>83</v>
      </c>
      <c r="AO2365" s="101">
        <f>_xll.qlInterestRateIndexFixingDate($AT$2,AP2365,Trigger)</f>
        <v>55950</v>
      </c>
      <c r="AP2365" s="101">
        <f>_xll.qlCalendarAdvance(Calendar,AP2364,AN2365,"f",,Trigger)</f>
        <v>55950</v>
      </c>
      <c r="AQ2365" s="101">
        <f>_xll.qlInterestRateIndexMaturity($AT$2,AP2365,Trigger)</f>
        <v>55953</v>
      </c>
      <c r="AR2365" s="246">
        <f>_xll.qlIndexFixing($AT$1,AO2365,TRUE,_xll.ohTrigger(Trigger,Trigger1M))</f>
        <v>1.6491232212585416E-2</v>
      </c>
      <c r="AS2365" s="246">
        <f>IFERROR(_xll.qlIndexFixing($AT$2,AO2365,TRUE,_xll.ohTrigger(Trigger,Trigger1M)),#N/A)</f>
        <v>1.640064496293725E-2</v>
      </c>
    </row>
    <row r="2366" spans="40:45" x14ac:dyDescent="0.2">
      <c r="AN2366" s="103" t="s">
        <v>83</v>
      </c>
      <c r="AO2366" s="104">
        <f>_xll.qlInterestRateIndexFixingDate($AT$2,AP2366,Trigger)</f>
        <v>55957</v>
      </c>
      <c r="AP2366" s="104">
        <f>_xll.qlCalendarAdvance(Calendar,AP2365,AN2366,"f",,Trigger)</f>
        <v>55957</v>
      </c>
      <c r="AQ2366" s="104">
        <f>_xll.qlInterestRateIndexMaturity($AT$2,AP2366,Trigger)</f>
        <v>55960</v>
      </c>
      <c r="AR2366" s="248">
        <f>_xll.qlIndexFixing($AT$1,AO2366,TRUE,_xll.ohTrigger(Trigger,Trigger1M))</f>
        <v>1.6482945865750054E-2</v>
      </c>
      <c r="AS2366" s="248">
        <f>IFERROR(_xll.qlIndexFixing($AT$2,AO2366,TRUE,_xll.ohTrigger(Trigger,Trigger1M)),#N/A)</f>
        <v>1.6392502059119352E-2</v>
      </c>
    </row>
    <row r="2367" spans="40:45" x14ac:dyDescent="0.2">
      <c r="AS2367" s="272"/>
    </row>
    <row r="2368" spans="40:45" x14ac:dyDescent="0.2">
      <c r="AS2368" s="272"/>
    </row>
    <row r="2369" spans="45:45" x14ac:dyDescent="0.2">
      <c r="AS2369" s="272"/>
    </row>
    <row r="2370" spans="45:45" x14ac:dyDescent="0.2">
      <c r="AS2370" s="272"/>
    </row>
    <row r="2371" spans="45:45" x14ac:dyDescent="0.2">
      <c r="AS2371" s="272"/>
    </row>
    <row r="2372" spans="45:45" x14ac:dyDescent="0.2">
      <c r="AS2372" s="272"/>
    </row>
    <row r="2373" spans="45:45" x14ac:dyDescent="0.2">
      <c r="AS2373" s="272"/>
    </row>
    <row r="2374" spans="45:45" x14ac:dyDescent="0.2">
      <c r="AS2374" s="272"/>
    </row>
    <row r="2375" spans="45:45" x14ac:dyDescent="0.2">
      <c r="AS2375" s="272"/>
    </row>
    <row r="2376" spans="45:45" x14ac:dyDescent="0.2">
      <c r="AS2376" s="272"/>
    </row>
    <row r="2377" spans="45:45" x14ac:dyDescent="0.2">
      <c r="AS2377" s="272"/>
    </row>
    <row r="2378" spans="45:45" x14ac:dyDescent="0.2">
      <c r="AS2378" s="272"/>
    </row>
    <row r="2379" spans="45:45" x14ac:dyDescent="0.2">
      <c r="AS2379" s="272"/>
    </row>
    <row r="2380" spans="45:45" x14ac:dyDescent="0.2">
      <c r="AS2380" s="272"/>
    </row>
    <row r="2381" spans="45:45" x14ac:dyDescent="0.2">
      <c r="AS2381" s="272"/>
    </row>
    <row r="2382" spans="45:45" x14ac:dyDescent="0.2">
      <c r="AS2382" s="272"/>
    </row>
    <row r="2383" spans="45:45" x14ac:dyDescent="0.2">
      <c r="AS2383" s="272"/>
    </row>
    <row r="2384" spans="45:45" x14ac:dyDescent="0.2">
      <c r="AS2384" s="272"/>
    </row>
    <row r="2385" spans="45:45" x14ac:dyDescent="0.2">
      <c r="AS2385" s="272"/>
    </row>
    <row r="2386" spans="45:45" x14ac:dyDescent="0.2">
      <c r="AS2386" s="272"/>
    </row>
    <row r="2387" spans="45:45" x14ac:dyDescent="0.2">
      <c r="AS2387" s="272"/>
    </row>
    <row r="2388" spans="45:45" x14ac:dyDescent="0.2">
      <c r="AS2388" s="272"/>
    </row>
    <row r="2389" spans="45:45" x14ac:dyDescent="0.2">
      <c r="AS2389" s="272"/>
    </row>
    <row r="2390" spans="45:45" x14ac:dyDescent="0.2">
      <c r="AS2390" s="272"/>
    </row>
    <row r="2391" spans="45:45" x14ac:dyDescent="0.2">
      <c r="AS2391" s="272"/>
    </row>
    <row r="2392" spans="45:45" x14ac:dyDescent="0.2">
      <c r="AS2392" s="272"/>
    </row>
    <row r="2393" spans="45:45" x14ac:dyDescent="0.2">
      <c r="AS2393" s="272"/>
    </row>
    <row r="2394" spans="45:45" x14ac:dyDescent="0.2">
      <c r="AS2394" s="272"/>
    </row>
    <row r="2395" spans="45:45" x14ac:dyDescent="0.2">
      <c r="AS2395" s="272"/>
    </row>
    <row r="2396" spans="45:45" x14ac:dyDescent="0.2">
      <c r="AS2396" s="272"/>
    </row>
    <row r="2397" spans="45:45" x14ac:dyDescent="0.2">
      <c r="AS2397" s="272"/>
    </row>
    <row r="2398" spans="45:45" x14ac:dyDescent="0.2">
      <c r="AS2398" s="272"/>
    </row>
    <row r="2399" spans="45:45" x14ac:dyDescent="0.2">
      <c r="AS2399" s="272"/>
    </row>
    <row r="2400" spans="45:45" x14ac:dyDescent="0.2">
      <c r="AS2400" s="272"/>
    </row>
    <row r="2401" spans="45:45" x14ac:dyDescent="0.2">
      <c r="AS2401" s="272"/>
    </row>
    <row r="2402" spans="45:45" x14ac:dyDescent="0.2">
      <c r="AS2402" s="272"/>
    </row>
    <row r="2403" spans="45:45" x14ac:dyDescent="0.2">
      <c r="AS2403" s="272"/>
    </row>
    <row r="2404" spans="45:45" x14ac:dyDescent="0.2">
      <c r="AS2404" s="272"/>
    </row>
    <row r="2405" spans="45:45" x14ac:dyDescent="0.2">
      <c r="AS2405" s="272"/>
    </row>
    <row r="2406" spans="45:45" x14ac:dyDescent="0.2">
      <c r="AS2406" s="272"/>
    </row>
    <row r="2407" spans="45:45" x14ac:dyDescent="0.2">
      <c r="AS2407" s="272"/>
    </row>
    <row r="2408" spans="45:45" x14ac:dyDescent="0.2">
      <c r="AS2408" s="272"/>
    </row>
    <row r="2409" spans="45:45" x14ac:dyDescent="0.2">
      <c r="AS2409" s="272"/>
    </row>
    <row r="2410" spans="45:45" x14ac:dyDescent="0.2">
      <c r="AS2410" s="272"/>
    </row>
    <row r="2411" spans="45:45" x14ac:dyDescent="0.2">
      <c r="AS2411" s="272"/>
    </row>
    <row r="2412" spans="45:45" x14ac:dyDescent="0.2">
      <c r="AS2412" s="272"/>
    </row>
    <row r="2413" spans="45:45" x14ac:dyDescent="0.2">
      <c r="AS2413" s="272"/>
    </row>
    <row r="2414" spans="45:45" x14ac:dyDescent="0.2">
      <c r="AS2414" s="272"/>
    </row>
    <row r="2415" spans="45:45" x14ac:dyDescent="0.2">
      <c r="AS2415" s="272"/>
    </row>
    <row r="2416" spans="45:45" x14ac:dyDescent="0.2">
      <c r="AS2416" s="272"/>
    </row>
    <row r="2417" spans="45:45" x14ac:dyDescent="0.2">
      <c r="AS2417" s="272"/>
    </row>
    <row r="2418" spans="45:45" x14ac:dyDescent="0.2">
      <c r="AS2418" s="272"/>
    </row>
    <row r="2419" spans="45:45" x14ac:dyDescent="0.2">
      <c r="AS2419" s="272"/>
    </row>
    <row r="2420" spans="45:45" x14ac:dyDescent="0.2">
      <c r="AS2420" s="272"/>
    </row>
    <row r="2421" spans="45:45" x14ac:dyDescent="0.2">
      <c r="AS2421" s="272"/>
    </row>
    <row r="2422" spans="45:45" x14ac:dyDescent="0.2">
      <c r="AS2422" s="272"/>
    </row>
    <row r="2423" spans="45:45" x14ac:dyDescent="0.2">
      <c r="AS2423" s="272"/>
    </row>
    <row r="2424" spans="45:45" x14ac:dyDescent="0.2">
      <c r="AS2424" s="272"/>
    </row>
    <row r="2425" spans="45:45" x14ac:dyDescent="0.2">
      <c r="AS2425" s="272"/>
    </row>
    <row r="2426" spans="45:45" x14ac:dyDescent="0.2">
      <c r="AS2426" s="272"/>
    </row>
    <row r="2427" spans="45:45" x14ac:dyDescent="0.2">
      <c r="AS2427" s="272"/>
    </row>
    <row r="2428" spans="45:45" x14ac:dyDescent="0.2">
      <c r="AS2428" s="272"/>
    </row>
    <row r="2429" spans="45:45" x14ac:dyDescent="0.2">
      <c r="AS2429" s="272"/>
    </row>
    <row r="2430" spans="45:45" x14ac:dyDescent="0.2">
      <c r="AS2430" s="272"/>
    </row>
    <row r="2431" spans="45:45" x14ac:dyDescent="0.2">
      <c r="AS2431" s="272"/>
    </row>
    <row r="2432" spans="45:45" x14ac:dyDescent="0.2">
      <c r="AS2432" s="272"/>
    </row>
    <row r="2433" spans="45:45" x14ac:dyDescent="0.2">
      <c r="AS2433" s="272"/>
    </row>
    <row r="2434" spans="45:45" x14ac:dyDescent="0.2">
      <c r="AS2434" s="272"/>
    </row>
    <row r="2435" spans="45:45" x14ac:dyDescent="0.2">
      <c r="AS2435" s="272"/>
    </row>
    <row r="2436" spans="45:45" x14ac:dyDescent="0.2">
      <c r="AS2436" s="272"/>
    </row>
    <row r="2437" spans="45:45" x14ac:dyDescent="0.2">
      <c r="AS2437" s="272"/>
    </row>
    <row r="2438" spans="45:45" x14ac:dyDescent="0.2">
      <c r="AS2438" s="272"/>
    </row>
    <row r="2439" spans="45:45" x14ac:dyDescent="0.2">
      <c r="AS2439" s="272"/>
    </row>
    <row r="2440" spans="45:45" x14ac:dyDescent="0.2">
      <c r="AS2440" s="272"/>
    </row>
    <row r="2441" spans="45:45" x14ac:dyDescent="0.2">
      <c r="AS2441" s="272"/>
    </row>
    <row r="2442" spans="45:45" x14ac:dyDescent="0.2">
      <c r="AS2442" s="272"/>
    </row>
    <row r="2443" spans="45:45" x14ac:dyDescent="0.2">
      <c r="AS2443" s="272"/>
    </row>
    <row r="2444" spans="45:45" x14ac:dyDescent="0.2">
      <c r="AS2444" s="272"/>
    </row>
    <row r="2445" spans="45:45" x14ac:dyDescent="0.2">
      <c r="AS2445" s="272"/>
    </row>
    <row r="2446" spans="45:45" x14ac:dyDescent="0.2">
      <c r="AS2446" s="272"/>
    </row>
    <row r="2447" spans="45:45" x14ac:dyDescent="0.2">
      <c r="AS2447" s="272"/>
    </row>
    <row r="2448" spans="45:45" x14ac:dyDescent="0.2">
      <c r="AS2448" s="272"/>
    </row>
    <row r="2449" spans="45:45" x14ac:dyDescent="0.2">
      <c r="AS2449" s="272"/>
    </row>
    <row r="2450" spans="45:45" x14ac:dyDescent="0.2">
      <c r="AS2450" s="272"/>
    </row>
    <row r="2451" spans="45:45" x14ac:dyDescent="0.2">
      <c r="AS2451" s="272"/>
    </row>
    <row r="2452" spans="45:45" x14ac:dyDescent="0.2">
      <c r="AS2452" s="272"/>
    </row>
    <row r="2453" spans="45:45" x14ac:dyDescent="0.2">
      <c r="AS2453" s="272"/>
    </row>
    <row r="2454" spans="45:45" x14ac:dyDescent="0.2">
      <c r="AS2454" s="272"/>
    </row>
    <row r="2455" spans="45:45" x14ac:dyDescent="0.2">
      <c r="AS2455" s="272"/>
    </row>
    <row r="2456" spans="45:45" x14ac:dyDescent="0.2">
      <c r="AS2456" s="272"/>
    </row>
    <row r="2457" spans="45:45" x14ac:dyDescent="0.2">
      <c r="AS2457" s="272"/>
    </row>
    <row r="2458" spans="45:45" x14ac:dyDescent="0.2">
      <c r="AS2458" s="272"/>
    </row>
    <row r="2459" spans="45:45" x14ac:dyDescent="0.2">
      <c r="AS2459" s="272"/>
    </row>
    <row r="2460" spans="45:45" x14ac:dyDescent="0.2">
      <c r="AS2460" s="272"/>
    </row>
    <row r="2461" spans="45:45" x14ac:dyDescent="0.2">
      <c r="AS2461" s="272"/>
    </row>
    <row r="2462" spans="45:45" x14ac:dyDescent="0.2">
      <c r="AS2462" s="272"/>
    </row>
    <row r="2463" spans="45:45" x14ac:dyDescent="0.2">
      <c r="AS2463" s="272"/>
    </row>
    <row r="2464" spans="45:45" x14ac:dyDescent="0.2">
      <c r="AS2464" s="272"/>
    </row>
    <row r="2465" spans="45:45" x14ac:dyDescent="0.2">
      <c r="AS2465" s="272"/>
    </row>
    <row r="2466" spans="45:45" x14ac:dyDescent="0.2">
      <c r="AS2466" s="272"/>
    </row>
    <row r="2467" spans="45:45" x14ac:dyDescent="0.2">
      <c r="AS2467" s="272"/>
    </row>
    <row r="2468" spans="45:45" x14ac:dyDescent="0.2">
      <c r="AS2468" s="272"/>
    </row>
    <row r="2469" spans="45:45" x14ac:dyDescent="0.2">
      <c r="AS2469" s="272"/>
    </row>
    <row r="2470" spans="45:45" x14ac:dyDescent="0.2">
      <c r="AS2470" s="272"/>
    </row>
    <row r="2471" spans="45:45" x14ac:dyDescent="0.2">
      <c r="AS2471" s="272"/>
    </row>
    <row r="2472" spans="45:45" x14ac:dyDescent="0.2">
      <c r="AS2472" s="272"/>
    </row>
    <row r="2473" spans="45:45" x14ac:dyDescent="0.2">
      <c r="AS2473" s="272"/>
    </row>
    <row r="2474" spans="45:45" x14ac:dyDescent="0.2">
      <c r="AS2474" s="272"/>
    </row>
    <row r="2475" spans="45:45" x14ac:dyDescent="0.2">
      <c r="AS2475" s="272"/>
    </row>
    <row r="2476" spans="45:45" x14ac:dyDescent="0.2">
      <c r="AS2476" s="272"/>
    </row>
    <row r="2477" spans="45:45" x14ac:dyDescent="0.2">
      <c r="AS2477" s="272"/>
    </row>
    <row r="2478" spans="45:45" x14ac:dyDescent="0.2">
      <c r="AS2478" s="272"/>
    </row>
    <row r="2479" spans="45:45" x14ac:dyDescent="0.2">
      <c r="AS2479" s="272"/>
    </row>
    <row r="2480" spans="45:45" x14ac:dyDescent="0.2">
      <c r="AS2480" s="272"/>
    </row>
    <row r="2481" spans="45:45" x14ac:dyDescent="0.2">
      <c r="AS2481" s="272"/>
    </row>
    <row r="2482" spans="45:45" x14ac:dyDescent="0.2">
      <c r="AS2482" s="272"/>
    </row>
    <row r="2483" spans="45:45" x14ac:dyDescent="0.2">
      <c r="AS2483" s="272"/>
    </row>
    <row r="2484" spans="45:45" x14ac:dyDescent="0.2">
      <c r="AS2484" s="272"/>
    </row>
    <row r="2485" spans="45:45" x14ac:dyDescent="0.2">
      <c r="AS2485" s="272"/>
    </row>
    <row r="2486" spans="45:45" x14ac:dyDescent="0.2">
      <c r="AS2486" s="272"/>
    </row>
    <row r="2487" spans="45:45" x14ac:dyDescent="0.2">
      <c r="AS2487" s="272"/>
    </row>
    <row r="2488" spans="45:45" x14ac:dyDescent="0.2">
      <c r="AS2488" s="272"/>
    </row>
    <row r="2489" spans="45:45" x14ac:dyDescent="0.2">
      <c r="AS2489" s="272"/>
    </row>
    <row r="2490" spans="45:45" x14ac:dyDescent="0.2">
      <c r="AS2490" s="272"/>
    </row>
    <row r="2491" spans="45:45" x14ac:dyDescent="0.2">
      <c r="AS2491" s="272"/>
    </row>
    <row r="2492" spans="45:45" x14ac:dyDescent="0.2">
      <c r="AS2492" s="272"/>
    </row>
    <row r="2493" spans="45:45" x14ac:dyDescent="0.2">
      <c r="AS2493" s="272"/>
    </row>
    <row r="2494" spans="45:45" x14ac:dyDescent="0.2">
      <c r="AS2494" s="272"/>
    </row>
    <row r="2495" spans="45:45" x14ac:dyDescent="0.2">
      <c r="AS2495" s="272"/>
    </row>
    <row r="2496" spans="45:45" x14ac:dyDescent="0.2">
      <c r="AS2496" s="272"/>
    </row>
    <row r="2497" spans="45:45" x14ac:dyDescent="0.2">
      <c r="AS2497" s="272"/>
    </row>
    <row r="2498" spans="45:45" x14ac:dyDescent="0.2">
      <c r="AS2498" s="272"/>
    </row>
    <row r="2499" spans="45:45" x14ac:dyDescent="0.2">
      <c r="AS2499" s="272"/>
    </row>
    <row r="2500" spans="45:45" x14ac:dyDescent="0.2">
      <c r="AS2500" s="272"/>
    </row>
    <row r="2501" spans="45:45" x14ac:dyDescent="0.2">
      <c r="AS2501" s="272"/>
    </row>
    <row r="2502" spans="45:45" x14ac:dyDescent="0.2">
      <c r="AS2502" s="272"/>
    </row>
    <row r="2503" spans="45:45" x14ac:dyDescent="0.2">
      <c r="AS2503" s="272"/>
    </row>
    <row r="2504" spans="45:45" x14ac:dyDescent="0.2">
      <c r="AS2504" s="272"/>
    </row>
    <row r="2505" spans="45:45" x14ac:dyDescent="0.2">
      <c r="AS2505" s="272"/>
    </row>
    <row r="2506" spans="45:45" x14ac:dyDescent="0.2">
      <c r="AS2506" s="272"/>
    </row>
    <row r="2507" spans="45:45" x14ac:dyDescent="0.2">
      <c r="AS2507" s="272"/>
    </row>
    <row r="2508" spans="45:45" x14ac:dyDescent="0.2">
      <c r="AS2508" s="272"/>
    </row>
    <row r="2509" spans="45:45" x14ac:dyDescent="0.2">
      <c r="AS2509" s="272"/>
    </row>
    <row r="2510" spans="45:45" x14ac:dyDescent="0.2">
      <c r="AS2510" s="272"/>
    </row>
    <row r="2511" spans="45:45" x14ac:dyDescent="0.2">
      <c r="AS2511" s="272"/>
    </row>
    <row r="2512" spans="45:45" x14ac:dyDescent="0.2">
      <c r="AS2512" s="272"/>
    </row>
    <row r="2513" spans="45:45" x14ac:dyDescent="0.2">
      <c r="AS2513" s="272"/>
    </row>
    <row r="2514" spans="45:45" x14ac:dyDescent="0.2">
      <c r="AS2514" s="272"/>
    </row>
    <row r="2515" spans="45:45" x14ac:dyDescent="0.2">
      <c r="AS2515" s="272"/>
    </row>
    <row r="2516" spans="45:45" x14ac:dyDescent="0.2">
      <c r="AS2516" s="272"/>
    </row>
    <row r="2517" spans="45:45" x14ac:dyDescent="0.2">
      <c r="AS2517" s="272"/>
    </row>
    <row r="2518" spans="45:45" x14ac:dyDescent="0.2">
      <c r="AS2518" s="272"/>
    </row>
    <row r="2519" spans="45:45" x14ac:dyDescent="0.2">
      <c r="AS2519" s="272"/>
    </row>
    <row r="2520" spans="45:45" x14ac:dyDescent="0.2">
      <c r="AS2520" s="272"/>
    </row>
    <row r="2521" spans="45:45" x14ac:dyDescent="0.2">
      <c r="AS2521" s="272"/>
    </row>
    <row r="2522" spans="45:45" x14ac:dyDescent="0.2">
      <c r="AS2522" s="272"/>
    </row>
    <row r="2523" spans="45:45" x14ac:dyDescent="0.2">
      <c r="AS2523" s="272"/>
    </row>
    <row r="2524" spans="45:45" x14ac:dyDescent="0.2">
      <c r="AS2524" s="272"/>
    </row>
    <row r="2525" spans="45:45" x14ac:dyDescent="0.2">
      <c r="AS2525" s="272"/>
    </row>
    <row r="2526" spans="45:45" x14ac:dyDescent="0.2">
      <c r="AS2526" s="272"/>
    </row>
    <row r="2527" spans="45:45" x14ac:dyDescent="0.2">
      <c r="AS2527" s="272"/>
    </row>
    <row r="2528" spans="45:45" x14ac:dyDescent="0.2">
      <c r="AS2528" s="272"/>
    </row>
    <row r="2529" spans="45:45" x14ac:dyDescent="0.2">
      <c r="AS2529" s="272"/>
    </row>
    <row r="2530" spans="45:45" x14ac:dyDescent="0.2">
      <c r="AS2530" s="272"/>
    </row>
    <row r="2531" spans="45:45" x14ac:dyDescent="0.2">
      <c r="AS2531" s="272"/>
    </row>
    <row r="2532" spans="45:45" x14ac:dyDescent="0.2">
      <c r="AS2532" s="272"/>
    </row>
    <row r="2533" spans="45:45" x14ac:dyDescent="0.2">
      <c r="AS2533" s="272"/>
    </row>
    <row r="2534" spans="45:45" x14ac:dyDescent="0.2">
      <c r="AS2534" s="272"/>
    </row>
    <row r="2535" spans="45:45" x14ac:dyDescent="0.2">
      <c r="AS2535" s="272"/>
    </row>
    <row r="2536" spans="45:45" x14ac:dyDescent="0.2">
      <c r="AS2536" s="272"/>
    </row>
    <row r="2537" spans="45:45" x14ac:dyDescent="0.2">
      <c r="AS2537" s="272"/>
    </row>
    <row r="2538" spans="45:45" x14ac:dyDescent="0.2">
      <c r="AS2538" s="272"/>
    </row>
    <row r="2539" spans="45:45" x14ac:dyDescent="0.2">
      <c r="AS2539" s="272"/>
    </row>
    <row r="2540" spans="45:45" x14ac:dyDescent="0.2">
      <c r="AS2540" s="272"/>
    </row>
    <row r="2541" spans="45:45" x14ac:dyDescent="0.2">
      <c r="AS2541" s="272"/>
    </row>
    <row r="2542" spans="45:45" x14ac:dyDescent="0.2">
      <c r="AS2542" s="272"/>
    </row>
    <row r="2543" spans="45:45" x14ac:dyDescent="0.2">
      <c r="AS2543" s="272"/>
    </row>
    <row r="2544" spans="45:45" x14ac:dyDescent="0.2">
      <c r="AS2544" s="272"/>
    </row>
    <row r="2545" spans="45:45" x14ac:dyDescent="0.2">
      <c r="AS2545" s="272"/>
    </row>
    <row r="2546" spans="45:45" x14ac:dyDescent="0.2">
      <c r="AS2546" s="272"/>
    </row>
    <row r="2547" spans="45:45" x14ac:dyDescent="0.2">
      <c r="AS2547" s="272"/>
    </row>
    <row r="2548" spans="45:45" x14ac:dyDescent="0.2">
      <c r="AS2548" s="272"/>
    </row>
    <row r="2549" spans="45:45" x14ac:dyDescent="0.2">
      <c r="AS2549" s="272"/>
    </row>
    <row r="2550" spans="45:45" x14ac:dyDescent="0.2">
      <c r="AS2550" s="272"/>
    </row>
    <row r="2551" spans="45:45" x14ac:dyDescent="0.2">
      <c r="AS2551" s="272"/>
    </row>
    <row r="2552" spans="45:45" x14ac:dyDescent="0.2">
      <c r="AS2552" s="272"/>
    </row>
    <row r="2553" spans="45:45" x14ac:dyDescent="0.2">
      <c r="AS2553" s="272"/>
    </row>
    <row r="2554" spans="45:45" x14ac:dyDescent="0.2">
      <c r="AS2554" s="272"/>
    </row>
    <row r="2555" spans="45:45" x14ac:dyDescent="0.2">
      <c r="AS2555" s="272"/>
    </row>
    <row r="2556" spans="45:45" x14ac:dyDescent="0.2">
      <c r="AS2556" s="272"/>
    </row>
    <row r="2557" spans="45:45" x14ac:dyDescent="0.2">
      <c r="AS2557" s="272"/>
    </row>
    <row r="2558" spans="45:45" x14ac:dyDescent="0.2">
      <c r="AS2558" s="272"/>
    </row>
    <row r="2559" spans="45:45" x14ac:dyDescent="0.2">
      <c r="AS2559" s="272"/>
    </row>
    <row r="2560" spans="45:45" x14ac:dyDescent="0.2">
      <c r="AS2560" s="272"/>
    </row>
    <row r="2561" spans="45:45" x14ac:dyDescent="0.2">
      <c r="AS2561" s="272"/>
    </row>
    <row r="2562" spans="45:45" x14ac:dyDescent="0.2">
      <c r="AS2562" s="272"/>
    </row>
    <row r="2563" spans="45:45" x14ac:dyDescent="0.2">
      <c r="AS2563" s="272"/>
    </row>
    <row r="2564" spans="45:45" x14ac:dyDescent="0.2">
      <c r="AS2564" s="272"/>
    </row>
    <row r="2565" spans="45:45" x14ac:dyDescent="0.2">
      <c r="AS2565" s="272"/>
    </row>
    <row r="2566" spans="45:45" x14ac:dyDescent="0.2">
      <c r="AS2566" s="272"/>
    </row>
    <row r="2567" spans="45:45" x14ac:dyDescent="0.2">
      <c r="AS2567" s="272"/>
    </row>
    <row r="2568" spans="45:45" x14ac:dyDescent="0.2">
      <c r="AS2568" s="272"/>
    </row>
    <row r="2569" spans="45:45" x14ac:dyDescent="0.2">
      <c r="AS2569" s="272"/>
    </row>
    <row r="2570" spans="45:45" x14ac:dyDescent="0.2">
      <c r="AS2570" s="272"/>
    </row>
    <row r="2571" spans="45:45" x14ac:dyDescent="0.2">
      <c r="AS2571" s="272"/>
    </row>
    <row r="2572" spans="45:45" x14ac:dyDescent="0.2">
      <c r="AS2572" s="272"/>
    </row>
    <row r="2573" spans="45:45" x14ac:dyDescent="0.2">
      <c r="AS2573" s="272"/>
    </row>
    <row r="2574" spans="45:45" x14ac:dyDescent="0.2">
      <c r="AS2574" s="272"/>
    </row>
    <row r="2575" spans="45:45" x14ac:dyDescent="0.2">
      <c r="AS2575" s="272"/>
    </row>
    <row r="2576" spans="45:45" x14ac:dyDescent="0.2">
      <c r="AS2576" s="272"/>
    </row>
    <row r="2577" spans="45:45" x14ac:dyDescent="0.2">
      <c r="AS2577" s="272"/>
    </row>
    <row r="2578" spans="45:45" x14ac:dyDescent="0.2">
      <c r="AS2578" s="272"/>
    </row>
    <row r="2579" spans="45:45" x14ac:dyDescent="0.2">
      <c r="AS2579" s="272"/>
    </row>
    <row r="2580" spans="45:45" x14ac:dyDescent="0.2">
      <c r="AS2580" s="272"/>
    </row>
    <row r="2581" spans="45:45" x14ac:dyDescent="0.2">
      <c r="AS2581" s="272"/>
    </row>
    <row r="2582" spans="45:45" x14ac:dyDescent="0.2">
      <c r="AS2582" s="272"/>
    </row>
    <row r="2583" spans="45:45" x14ac:dyDescent="0.2">
      <c r="AS2583" s="272"/>
    </row>
    <row r="2584" spans="45:45" x14ac:dyDescent="0.2">
      <c r="AS2584" s="272"/>
    </row>
    <row r="2585" spans="45:45" x14ac:dyDescent="0.2">
      <c r="AS2585" s="272"/>
    </row>
    <row r="2586" spans="45:45" x14ac:dyDescent="0.2">
      <c r="AS2586" s="272"/>
    </row>
    <row r="2587" spans="45:45" x14ac:dyDescent="0.2">
      <c r="AS2587" s="272"/>
    </row>
    <row r="2588" spans="45:45" x14ac:dyDescent="0.2">
      <c r="AS2588" s="272"/>
    </row>
    <row r="2589" spans="45:45" x14ac:dyDescent="0.2">
      <c r="AS2589" s="272"/>
    </row>
    <row r="2590" spans="45:45" x14ac:dyDescent="0.2">
      <c r="AS2590" s="272"/>
    </row>
    <row r="2591" spans="45:45" x14ac:dyDescent="0.2">
      <c r="AS2591" s="272"/>
    </row>
    <row r="2592" spans="45:45" x14ac:dyDescent="0.2">
      <c r="AS2592" s="272"/>
    </row>
    <row r="2593" spans="45:45" x14ac:dyDescent="0.2">
      <c r="AS2593" s="272"/>
    </row>
    <row r="2594" spans="45:45" x14ac:dyDescent="0.2">
      <c r="AS2594" s="272"/>
    </row>
    <row r="2595" spans="45:45" x14ac:dyDescent="0.2">
      <c r="AS2595" s="272"/>
    </row>
    <row r="2596" spans="45:45" x14ac:dyDescent="0.2">
      <c r="AS2596" s="272"/>
    </row>
    <row r="2597" spans="45:45" x14ac:dyDescent="0.2">
      <c r="AS2597" s="272"/>
    </row>
    <row r="2598" spans="45:45" x14ac:dyDescent="0.2">
      <c r="AS2598" s="272"/>
    </row>
    <row r="2599" spans="45:45" x14ac:dyDescent="0.2">
      <c r="AS2599" s="272"/>
    </row>
    <row r="2600" spans="45:45" x14ac:dyDescent="0.2">
      <c r="AS2600" s="272"/>
    </row>
    <row r="2601" spans="45:45" x14ac:dyDescent="0.2">
      <c r="AS2601" s="272"/>
    </row>
    <row r="2602" spans="45:45" x14ac:dyDescent="0.2">
      <c r="AS2602" s="272"/>
    </row>
    <row r="2603" spans="45:45" x14ac:dyDescent="0.2">
      <c r="AS2603" s="272"/>
    </row>
    <row r="2604" spans="45:45" x14ac:dyDescent="0.2">
      <c r="AS2604" s="272"/>
    </row>
    <row r="2605" spans="45:45" x14ac:dyDescent="0.2">
      <c r="AS2605" s="272"/>
    </row>
    <row r="2606" spans="45:45" x14ac:dyDescent="0.2">
      <c r="AS2606" s="272"/>
    </row>
    <row r="2607" spans="45:45" x14ac:dyDescent="0.2">
      <c r="AS2607" s="272"/>
    </row>
    <row r="2608" spans="45:45" x14ac:dyDescent="0.2">
      <c r="AS2608" s="272"/>
    </row>
    <row r="2609" spans="45:45" x14ac:dyDescent="0.2">
      <c r="AS2609" s="272"/>
    </row>
    <row r="2610" spans="45:45" x14ac:dyDescent="0.2">
      <c r="AS2610" s="272"/>
    </row>
    <row r="2611" spans="45:45" x14ac:dyDescent="0.2">
      <c r="AS2611" s="272"/>
    </row>
    <row r="2612" spans="45:45" x14ac:dyDescent="0.2">
      <c r="AS2612" s="272"/>
    </row>
    <row r="2613" spans="45:45" x14ac:dyDescent="0.2">
      <c r="AS2613" s="272"/>
    </row>
    <row r="2614" spans="45:45" x14ac:dyDescent="0.2">
      <c r="AS2614" s="272"/>
    </row>
    <row r="2615" spans="45:45" x14ac:dyDescent="0.2">
      <c r="AS2615" s="272"/>
    </row>
    <row r="2616" spans="45:45" x14ac:dyDescent="0.2">
      <c r="AS2616" s="272"/>
    </row>
    <row r="2617" spans="45:45" x14ac:dyDescent="0.2">
      <c r="AS2617" s="272"/>
    </row>
    <row r="2618" spans="45:45" x14ac:dyDescent="0.2">
      <c r="AS2618" s="272"/>
    </row>
    <row r="2619" spans="45:45" x14ac:dyDescent="0.2">
      <c r="AS2619" s="272"/>
    </row>
    <row r="2620" spans="45:45" x14ac:dyDescent="0.2">
      <c r="AS2620" s="272"/>
    </row>
    <row r="2621" spans="45:45" x14ac:dyDescent="0.2">
      <c r="AS2621" s="272"/>
    </row>
    <row r="2622" spans="45:45" x14ac:dyDescent="0.2">
      <c r="AS2622" s="272"/>
    </row>
    <row r="2623" spans="45:45" x14ac:dyDescent="0.2">
      <c r="AS2623" s="272"/>
    </row>
    <row r="2624" spans="45:45" x14ac:dyDescent="0.2">
      <c r="AS2624" s="272"/>
    </row>
    <row r="2625" spans="45:45" x14ac:dyDescent="0.2">
      <c r="AS2625" s="272"/>
    </row>
    <row r="2626" spans="45:45" x14ac:dyDescent="0.2">
      <c r="AS2626" s="272"/>
    </row>
    <row r="2627" spans="45:45" x14ac:dyDescent="0.2">
      <c r="AS2627" s="272"/>
    </row>
    <row r="2628" spans="45:45" x14ac:dyDescent="0.2">
      <c r="AS2628" s="272"/>
    </row>
    <row r="2629" spans="45:45" x14ac:dyDescent="0.2">
      <c r="AS2629" s="272"/>
    </row>
    <row r="2630" spans="45:45" x14ac:dyDescent="0.2">
      <c r="AS2630" s="272"/>
    </row>
    <row r="2631" spans="45:45" x14ac:dyDescent="0.2">
      <c r="AS2631" s="272"/>
    </row>
    <row r="2632" spans="45:45" x14ac:dyDescent="0.2">
      <c r="AS2632" s="272"/>
    </row>
    <row r="2633" spans="45:45" x14ac:dyDescent="0.2">
      <c r="AS2633" s="272"/>
    </row>
    <row r="2634" spans="45:45" x14ac:dyDescent="0.2">
      <c r="AS2634" s="272"/>
    </row>
    <row r="2635" spans="45:45" x14ac:dyDescent="0.2">
      <c r="AS2635" s="272"/>
    </row>
    <row r="2636" spans="45:45" x14ac:dyDescent="0.2">
      <c r="AS2636" s="272"/>
    </row>
    <row r="2637" spans="45:45" x14ac:dyDescent="0.2">
      <c r="AS2637" s="272"/>
    </row>
    <row r="2638" spans="45:45" x14ac:dyDescent="0.2">
      <c r="AS2638" s="272"/>
    </row>
    <row r="2639" spans="45:45" x14ac:dyDescent="0.2">
      <c r="AS2639" s="272"/>
    </row>
    <row r="2640" spans="45:45" x14ac:dyDescent="0.2">
      <c r="AS2640" s="272"/>
    </row>
    <row r="2641" spans="45:45" x14ac:dyDescent="0.2">
      <c r="AS2641" s="272"/>
    </row>
    <row r="2642" spans="45:45" x14ac:dyDescent="0.2">
      <c r="AS2642" s="272"/>
    </row>
    <row r="2643" spans="45:45" x14ac:dyDescent="0.2">
      <c r="AS2643" s="272"/>
    </row>
    <row r="2644" spans="45:45" x14ac:dyDescent="0.2">
      <c r="AS2644" s="272"/>
    </row>
    <row r="2645" spans="45:45" x14ac:dyDescent="0.2">
      <c r="AS2645" s="272"/>
    </row>
    <row r="2646" spans="45:45" x14ac:dyDescent="0.2">
      <c r="AS2646" s="272"/>
    </row>
    <row r="2647" spans="45:45" x14ac:dyDescent="0.2">
      <c r="AS2647" s="272"/>
    </row>
    <row r="2648" spans="45:45" x14ac:dyDescent="0.2">
      <c r="AS2648" s="272"/>
    </row>
    <row r="2649" spans="45:45" x14ac:dyDescent="0.2">
      <c r="AS2649" s="272"/>
    </row>
    <row r="2650" spans="45:45" x14ac:dyDescent="0.2">
      <c r="AS2650" s="272"/>
    </row>
    <row r="2651" spans="45:45" x14ac:dyDescent="0.2">
      <c r="AS2651" s="272"/>
    </row>
    <row r="2652" spans="45:45" x14ac:dyDescent="0.2">
      <c r="AS2652" s="272"/>
    </row>
    <row r="2653" spans="45:45" x14ac:dyDescent="0.2">
      <c r="AS2653" s="272"/>
    </row>
    <row r="2654" spans="45:45" x14ac:dyDescent="0.2">
      <c r="AS2654" s="272"/>
    </row>
    <row r="2655" spans="45:45" x14ac:dyDescent="0.2">
      <c r="AS2655" s="272"/>
    </row>
    <row r="2656" spans="45:45" x14ac:dyDescent="0.2">
      <c r="AS2656" s="272"/>
    </row>
    <row r="2657" spans="45:45" x14ac:dyDescent="0.2">
      <c r="AS2657" s="272"/>
    </row>
    <row r="2658" spans="45:45" x14ac:dyDescent="0.2">
      <c r="AS2658" s="272"/>
    </row>
    <row r="2659" spans="45:45" x14ac:dyDescent="0.2">
      <c r="AS2659" s="272"/>
    </row>
    <row r="2660" spans="45:45" x14ac:dyDescent="0.2">
      <c r="AS2660" s="272"/>
    </row>
    <row r="2661" spans="45:45" x14ac:dyDescent="0.2">
      <c r="AS2661" s="272"/>
    </row>
    <row r="2662" spans="45:45" x14ac:dyDescent="0.2">
      <c r="AS2662" s="272"/>
    </row>
    <row r="2663" spans="45:45" x14ac:dyDescent="0.2">
      <c r="AS2663" s="272"/>
    </row>
    <row r="2664" spans="45:45" x14ac:dyDescent="0.2">
      <c r="AS2664" s="272"/>
    </row>
    <row r="2665" spans="45:45" x14ac:dyDescent="0.2">
      <c r="AS2665" s="272"/>
    </row>
    <row r="2666" spans="45:45" x14ac:dyDescent="0.2">
      <c r="AS2666" s="272"/>
    </row>
    <row r="2667" spans="45:45" x14ac:dyDescent="0.2">
      <c r="AS2667" s="272"/>
    </row>
    <row r="2668" spans="45:45" x14ac:dyDescent="0.2">
      <c r="AS2668" s="272"/>
    </row>
    <row r="2669" spans="45:45" x14ac:dyDescent="0.2">
      <c r="AS2669" s="272"/>
    </row>
    <row r="2670" spans="45:45" x14ac:dyDescent="0.2">
      <c r="AS2670" s="272"/>
    </row>
    <row r="2671" spans="45:45" x14ac:dyDescent="0.2">
      <c r="AS2671" s="272"/>
    </row>
    <row r="2672" spans="45:45" x14ac:dyDescent="0.2">
      <c r="AS2672" s="272"/>
    </row>
    <row r="2673" spans="45:45" x14ac:dyDescent="0.2">
      <c r="AS2673" s="272"/>
    </row>
    <row r="2674" spans="45:45" x14ac:dyDescent="0.2">
      <c r="AS2674" s="272"/>
    </row>
    <row r="2675" spans="45:45" x14ac:dyDescent="0.2">
      <c r="AS2675" s="272"/>
    </row>
    <row r="2676" spans="45:45" x14ac:dyDescent="0.2">
      <c r="AS2676" s="272"/>
    </row>
    <row r="2677" spans="45:45" x14ac:dyDescent="0.2">
      <c r="AS2677" s="272"/>
    </row>
    <row r="2678" spans="45:45" x14ac:dyDescent="0.2">
      <c r="AS2678" s="272"/>
    </row>
    <row r="2679" spans="45:45" x14ac:dyDescent="0.2">
      <c r="AS2679" s="272"/>
    </row>
    <row r="2680" spans="45:45" x14ac:dyDescent="0.2">
      <c r="AS2680" s="272"/>
    </row>
    <row r="2681" spans="45:45" x14ac:dyDescent="0.2">
      <c r="AS2681" s="272"/>
    </row>
    <row r="2682" spans="45:45" x14ac:dyDescent="0.2">
      <c r="AS2682" s="272"/>
    </row>
    <row r="2683" spans="45:45" x14ac:dyDescent="0.2">
      <c r="AS2683" s="272"/>
    </row>
    <row r="2684" spans="45:45" x14ac:dyDescent="0.2">
      <c r="AS2684" s="272"/>
    </row>
    <row r="2685" spans="45:45" x14ac:dyDescent="0.2">
      <c r="AS2685" s="272"/>
    </row>
    <row r="2686" spans="45:45" x14ac:dyDescent="0.2">
      <c r="AS2686" s="272"/>
    </row>
    <row r="2687" spans="45:45" x14ac:dyDescent="0.2">
      <c r="AS2687" s="272"/>
    </row>
    <row r="2688" spans="45:45" x14ac:dyDescent="0.2">
      <c r="AS2688" s="272"/>
    </row>
    <row r="2689" spans="45:45" x14ac:dyDescent="0.2">
      <c r="AS2689" s="272"/>
    </row>
    <row r="2690" spans="45:45" x14ac:dyDescent="0.2">
      <c r="AS2690" s="272"/>
    </row>
    <row r="2691" spans="45:45" x14ac:dyDescent="0.2">
      <c r="AS2691" s="272"/>
    </row>
    <row r="2692" spans="45:45" x14ac:dyDescent="0.2">
      <c r="AS2692" s="272"/>
    </row>
    <row r="2693" spans="45:45" x14ac:dyDescent="0.2">
      <c r="AS2693" s="272"/>
    </row>
    <row r="2694" spans="45:45" x14ac:dyDescent="0.2">
      <c r="AS2694" s="272"/>
    </row>
    <row r="2695" spans="45:45" x14ac:dyDescent="0.2">
      <c r="AS2695" s="272"/>
    </row>
    <row r="2696" spans="45:45" x14ac:dyDescent="0.2">
      <c r="AS2696" s="272"/>
    </row>
    <row r="2697" spans="45:45" x14ac:dyDescent="0.2">
      <c r="AS2697" s="272"/>
    </row>
    <row r="2698" spans="45:45" x14ac:dyDescent="0.2">
      <c r="AS2698" s="272"/>
    </row>
    <row r="2699" spans="45:45" x14ac:dyDescent="0.2">
      <c r="AS2699" s="272"/>
    </row>
    <row r="2700" spans="45:45" x14ac:dyDescent="0.2">
      <c r="AS2700" s="272"/>
    </row>
    <row r="2701" spans="45:45" x14ac:dyDescent="0.2">
      <c r="AS2701" s="272"/>
    </row>
    <row r="2702" spans="45:45" x14ac:dyDescent="0.2">
      <c r="AS2702" s="272"/>
    </row>
    <row r="2703" spans="45:45" x14ac:dyDescent="0.2">
      <c r="AS2703" s="272"/>
    </row>
    <row r="2704" spans="45:45" x14ac:dyDescent="0.2">
      <c r="AS2704" s="272"/>
    </row>
    <row r="2705" spans="45:45" x14ac:dyDescent="0.2">
      <c r="AS2705" s="272"/>
    </row>
    <row r="2706" spans="45:45" x14ac:dyDescent="0.2">
      <c r="AS2706" s="272"/>
    </row>
    <row r="2707" spans="45:45" x14ac:dyDescent="0.2">
      <c r="AS2707" s="272"/>
    </row>
    <row r="2708" spans="45:45" x14ac:dyDescent="0.2">
      <c r="AS2708" s="272"/>
    </row>
    <row r="2709" spans="45:45" x14ac:dyDescent="0.2">
      <c r="AS2709" s="272"/>
    </row>
    <row r="2710" spans="45:45" x14ac:dyDescent="0.2">
      <c r="AS2710" s="272"/>
    </row>
    <row r="2711" spans="45:45" x14ac:dyDescent="0.2">
      <c r="AS2711" s="272"/>
    </row>
    <row r="2712" spans="45:45" x14ac:dyDescent="0.2">
      <c r="AS2712" s="272"/>
    </row>
    <row r="2713" spans="45:45" x14ac:dyDescent="0.2">
      <c r="AS2713" s="272"/>
    </row>
    <row r="2714" spans="45:45" x14ac:dyDescent="0.2">
      <c r="AS2714" s="272"/>
    </row>
    <row r="2715" spans="45:45" x14ac:dyDescent="0.2">
      <c r="AS2715" s="272"/>
    </row>
    <row r="2716" spans="45:45" x14ac:dyDescent="0.2">
      <c r="AS2716" s="272"/>
    </row>
    <row r="2717" spans="45:45" x14ac:dyDescent="0.2">
      <c r="AS2717" s="272"/>
    </row>
    <row r="2718" spans="45:45" x14ac:dyDescent="0.2">
      <c r="AS2718" s="272"/>
    </row>
    <row r="2719" spans="45:45" x14ac:dyDescent="0.2">
      <c r="AS2719" s="272"/>
    </row>
    <row r="2720" spans="45:45" x14ac:dyDescent="0.2">
      <c r="AS2720" s="272"/>
    </row>
    <row r="2721" spans="45:45" x14ac:dyDescent="0.2">
      <c r="AS2721" s="272"/>
    </row>
    <row r="2722" spans="45:45" x14ac:dyDescent="0.2">
      <c r="AS2722" s="272"/>
    </row>
    <row r="2723" spans="45:45" x14ac:dyDescent="0.2">
      <c r="AS2723" s="272"/>
    </row>
    <row r="2724" spans="45:45" x14ac:dyDescent="0.2">
      <c r="AS2724" s="272"/>
    </row>
    <row r="2725" spans="45:45" x14ac:dyDescent="0.2">
      <c r="AS2725" s="272"/>
    </row>
    <row r="2726" spans="45:45" x14ac:dyDescent="0.2">
      <c r="AS2726" s="272"/>
    </row>
    <row r="2727" spans="45:45" x14ac:dyDescent="0.2">
      <c r="AS2727" s="272"/>
    </row>
    <row r="2728" spans="45:45" x14ac:dyDescent="0.2">
      <c r="AS2728" s="272"/>
    </row>
    <row r="2729" spans="45:45" x14ac:dyDescent="0.2">
      <c r="AS2729" s="272"/>
    </row>
    <row r="2730" spans="45:45" x14ac:dyDescent="0.2">
      <c r="AS2730" s="272"/>
    </row>
    <row r="2731" spans="45:45" x14ac:dyDescent="0.2">
      <c r="AS2731" s="272"/>
    </row>
    <row r="2732" spans="45:45" x14ac:dyDescent="0.2">
      <c r="AS2732" s="272"/>
    </row>
    <row r="2733" spans="45:45" x14ac:dyDescent="0.2">
      <c r="AS2733" s="272"/>
    </row>
    <row r="2734" spans="45:45" x14ac:dyDescent="0.2">
      <c r="AS2734" s="272"/>
    </row>
    <row r="2735" spans="45:45" x14ac:dyDescent="0.2">
      <c r="AS2735" s="272"/>
    </row>
    <row r="2736" spans="45:45" x14ac:dyDescent="0.2">
      <c r="AS2736" s="272"/>
    </row>
    <row r="2737" spans="45:45" x14ac:dyDescent="0.2">
      <c r="AS2737" s="272"/>
    </row>
    <row r="2738" spans="45:45" x14ac:dyDescent="0.2">
      <c r="AS2738" s="272"/>
    </row>
    <row r="2739" spans="45:45" x14ac:dyDescent="0.2">
      <c r="AS2739" s="272"/>
    </row>
    <row r="2740" spans="45:45" x14ac:dyDescent="0.2">
      <c r="AS2740" s="272"/>
    </row>
    <row r="2741" spans="45:45" x14ac:dyDescent="0.2">
      <c r="AS2741" s="272"/>
    </row>
    <row r="2742" spans="45:45" x14ac:dyDescent="0.2">
      <c r="AS2742" s="272"/>
    </row>
    <row r="2743" spans="45:45" x14ac:dyDescent="0.2">
      <c r="AS2743" s="272"/>
    </row>
    <row r="2744" spans="45:45" x14ac:dyDescent="0.2">
      <c r="AS2744" s="272"/>
    </row>
    <row r="2745" spans="45:45" x14ac:dyDescent="0.2">
      <c r="AS2745" s="272"/>
    </row>
    <row r="2746" spans="45:45" x14ac:dyDescent="0.2">
      <c r="AS2746" s="272"/>
    </row>
    <row r="2747" spans="45:45" x14ac:dyDescent="0.2">
      <c r="AS2747" s="272"/>
    </row>
    <row r="2748" spans="45:45" x14ac:dyDescent="0.2">
      <c r="AS2748" s="272"/>
    </row>
    <row r="2749" spans="45:45" x14ac:dyDescent="0.2">
      <c r="AS2749" s="272"/>
    </row>
    <row r="2750" spans="45:45" x14ac:dyDescent="0.2">
      <c r="AS2750" s="272"/>
    </row>
    <row r="2751" spans="45:45" x14ac:dyDescent="0.2">
      <c r="AS2751" s="272"/>
    </row>
    <row r="2752" spans="45:45" x14ac:dyDescent="0.2">
      <c r="AS2752" s="272"/>
    </row>
    <row r="2753" spans="45:45" x14ac:dyDescent="0.2">
      <c r="AS2753" s="272"/>
    </row>
    <row r="2754" spans="45:45" x14ac:dyDescent="0.2">
      <c r="AS2754" s="272"/>
    </row>
    <row r="2755" spans="45:45" x14ac:dyDescent="0.2">
      <c r="AS2755" s="272"/>
    </row>
    <row r="2756" spans="45:45" x14ac:dyDescent="0.2">
      <c r="AS2756" s="272"/>
    </row>
    <row r="2757" spans="45:45" x14ac:dyDescent="0.2">
      <c r="AS2757" s="272"/>
    </row>
    <row r="2758" spans="45:45" x14ac:dyDescent="0.2">
      <c r="AS2758" s="272"/>
    </row>
    <row r="2759" spans="45:45" x14ac:dyDescent="0.2">
      <c r="AS2759" s="272"/>
    </row>
    <row r="2760" spans="45:45" x14ac:dyDescent="0.2">
      <c r="AS2760" s="272"/>
    </row>
    <row r="2761" spans="45:45" x14ac:dyDescent="0.2">
      <c r="AS2761" s="272"/>
    </row>
    <row r="2762" spans="45:45" x14ac:dyDescent="0.2">
      <c r="AS2762" s="272"/>
    </row>
    <row r="2763" spans="45:45" x14ac:dyDescent="0.2">
      <c r="AS2763" s="272"/>
    </row>
    <row r="2764" spans="45:45" x14ac:dyDescent="0.2">
      <c r="AS2764" s="272"/>
    </row>
    <row r="2765" spans="45:45" x14ac:dyDescent="0.2">
      <c r="AS2765" s="272"/>
    </row>
    <row r="2766" spans="45:45" x14ac:dyDescent="0.2">
      <c r="AS2766" s="272"/>
    </row>
    <row r="2767" spans="45:45" x14ac:dyDescent="0.2">
      <c r="AS2767" s="272"/>
    </row>
    <row r="2768" spans="45:45" x14ac:dyDescent="0.2">
      <c r="AS2768" s="272"/>
    </row>
    <row r="2769" spans="45:45" x14ac:dyDescent="0.2">
      <c r="AS2769" s="272"/>
    </row>
    <row r="2770" spans="45:45" x14ac:dyDescent="0.2">
      <c r="AS2770" s="272"/>
    </row>
    <row r="2771" spans="45:45" x14ac:dyDescent="0.2">
      <c r="AS2771" s="272"/>
    </row>
    <row r="2772" spans="45:45" x14ac:dyDescent="0.2">
      <c r="AS2772" s="272"/>
    </row>
    <row r="2773" spans="45:45" x14ac:dyDescent="0.2">
      <c r="AS2773" s="272"/>
    </row>
    <row r="2774" spans="45:45" x14ac:dyDescent="0.2">
      <c r="AS2774" s="272"/>
    </row>
    <row r="2775" spans="45:45" x14ac:dyDescent="0.2">
      <c r="AS2775" s="272"/>
    </row>
    <row r="2776" spans="45:45" x14ac:dyDescent="0.2">
      <c r="AS2776" s="272"/>
    </row>
    <row r="2777" spans="45:45" x14ac:dyDescent="0.2">
      <c r="AS2777" s="272"/>
    </row>
    <row r="2778" spans="45:45" x14ac:dyDescent="0.2">
      <c r="AS2778" s="272"/>
    </row>
    <row r="2779" spans="45:45" x14ac:dyDescent="0.2">
      <c r="AS2779" s="272"/>
    </row>
    <row r="2780" spans="45:45" x14ac:dyDescent="0.2">
      <c r="AS2780" s="272"/>
    </row>
    <row r="2781" spans="45:45" x14ac:dyDescent="0.2">
      <c r="AS2781" s="272"/>
    </row>
    <row r="2782" spans="45:45" x14ac:dyDescent="0.2">
      <c r="AS2782" s="272"/>
    </row>
    <row r="2783" spans="45:45" x14ac:dyDescent="0.2">
      <c r="AS2783" s="272"/>
    </row>
    <row r="2784" spans="45:45" x14ac:dyDescent="0.2">
      <c r="AS2784" s="272"/>
    </row>
    <row r="2785" spans="45:45" x14ac:dyDescent="0.2">
      <c r="AS2785" s="272"/>
    </row>
    <row r="2786" spans="45:45" x14ac:dyDescent="0.2">
      <c r="AS2786" s="272"/>
    </row>
    <row r="2787" spans="45:45" x14ac:dyDescent="0.2">
      <c r="AS2787" s="272"/>
    </row>
    <row r="2788" spans="45:45" x14ac:dyDescent="0.2">
      <c r="AS2788" s="272"/>
    </row>
    <row r="2789" spans="45:45" x14ac:dyDescent="0.2">
      <c r="AS2789" s="272"/>
    </row>
    <row r="2790" spans="45:45" x14ac:dyDescent="0.2">
      <c r="AS2790" s="272"/>
    </row>
    <row r="2791" spans="45:45" x14ac:dyDescent="0.2">
      <c r="AS2791" s="272"/>
    </row>
    <row r="2792" spans="45:45" x14ac:dyDescent="0.2">
      <c r="AS2792" s="272"/>
    </row>
    <row r="2793" spans="45:45" x14ac:dyDescent="0.2">
      <c r="AS2793" s="272"/>
    </row>
    <row r="2794" spans="45:45" x14ac:dyDescent="0.2">
      <c r="AS2794" s="272"/>
    </row>
    <row r="2795" spans="45:45" x14ac:dyDescent="0.2">
      <c r="AS2795" s="272"/>
    </row>
    <row r="2796" spans="45:45" x14ac:dyDescent="0.2">
      <c r="AS2796" s="272"/>
    </row>
    <row r="2797" spans="45:45" x14ac:dyDescent="0.2">
      <c r="AS2797" s="272"/>
    </row>
    <row r="2798" spans="45:45" x14ac:dyDescent="0.2">
      <c r="AS2798" s="272"/>
    </row>
    <row r="2799" spans="45:45" x14ac:dyDescent="0.2">
      <c r="AS2799" s="272"/>
    </row>
    <row r="2800" spans="45:45" x14ac:dyDescent="0.2">
      <c r="AS2800" s="272"/>
    </row>
    <row r="2801" spans="45:45" x14ac:dyDescent="0.2">
      <c r="AS2801" s="272"/>
    </row>
    <row r="2802" spans="45:45" x14ac:dyDescent="0.2">
      <c r="AS2802" s="272"/>
    </row>
    <row r="2803" spans="45:45" x14ac:dyDescent="0.2">
      <c r="AS2803" s="272"/>
    </row>
    <row r="2804" spans="45:45" x14ac:dyDescent="0.2">
      <c r="AS2804" s="272"/>
    </row>
    <row r="2805" spans="45:45" x14ac:dyDescent="0.2">
      <c r="AS2805" s="272"/>
    </row>
    <row r="2806" spans="45:45" x14ac:dyDescent="0.2">
      <c r="AS2806" s="272"/>
    </row>
    <row r="2807" spans="45:45" x14ac:dyDescent="0.2">
      <c r="AS2807" s="272"/>
    </row>
    <row r="2808" spans="45:45" x14ac:dyDescent="0.2">
      <c r="AS2808" s="272"/>
    </row>
    <row r="2809" spans="45:45" x14ac:dyDescent="0.2">
      <c r="AS2809" s="272"/>
    </row>
    <row r="2810" spans="45:45" x14ac:dyDescent="0.2">
      <c r="AS2810" s="272"/>
    </row>
    <row r="2811" spans="45:45" x14ac:dyDescent="0.2">
      <c r="AS2811" s="272"/>
    </row>
    <row r="2812" spans="45:45" x14ac:dyDescent="0.2">
      <c r="AS2812" s="272"/>
    </row>
    <row r="2813" spans="45:45" x14ac:dyDescent="0.2">
      <c r="AS2813" s="272"/>
    </row>
    <row r="2814" spans="45:45" x14ac:dyDescent="0.2">
      <c r="AS2814" s="272"/>
    </row>
    <row r="2815" spans="45:45" x14ac:dyDescent="0.2">
      <c r="AS2815" s="272"/>
    </row>
    <row r="2816" spans="45:45" x14ac:dyDescent="0.2">
      <c r="AS2816" s="272"/>
    </row>
    <row r="2817" spans="45:45" x14ac:dyDescent="0.2">
      <c r="AS2817" s="272"/>
    </row>
    <row r="2818" spans="45:45" x14ac:dyDescent="0.2">
      <c r="AS2818" s="272"/>
    </row>
    <row r="2819" spans="45:45" x14ac:dyDescent="0.2">
      <c r="AS2819" s="272"/>
    </row>
    <row r="2820" spans="45:45" x14ac:dyDescent="0.2">
      <c r="AS2820" s="272"/>
    </row>
    <row r="2821" spans="45:45" x14ac:dyDescent="0.2">
      <c r="AS2821" s="272"/>
    </row>
    <row r="2822" spans="45:45" x14ac:dyDescent="0.2">
      <c r="AS2822" s="272"/>
    </row>
    <row r="2823" spans="45:45" x14ac:dyDescent="0.2">
      <c r="AS2823" s="272"/>
    </row>
    <row r="2824" spans="45:45" x14ac:dyDescent="0.2">
      <c r="AS2824" s="272"/>
    </row>
    <row r="2825" spans="45:45" x14ac:dyDescent="0.2">
      <c r="AS2825" s="272"/>
    </row>
    <row r="2826" spans="45:45" x14ac:dyDescent="0.2">
      <c r="AS2826" s="272"/>
    </row>
    <row r="2827" spans="45:45" x14ac:dyDescent="0.2">
      <c r="AS2827" s="272"/>
    </row>
    <row r="2828" spans="45:45" x14ac:dyDescent="0.2">
      <c r="AS2828" s="272"/>
    </row>
    <row r="2829" spans="45:45" x14ac:dyDescent="0.2">
      <c r="AS2829" s="272"/>
    </row>
    <row r="2830" spans="45:45" x14ac:dyDescent="0.2">
      <c r="AS2830" s="272"/>
    </row>
    <row r="2831" spans="45:45" x14ac:dyDescent="0.2">
      <c r="AS2831" s="272"/>
    </row>
    <row r="2832" spans="45:45" x14ac:dyDescent="0.2">
      <c r="AS2832" s="272"/>
    </row>
    <row r="2833" spans="45:45" x14ac:dyDescent="0.2">
      <c r="AS2833" s="272"/>
    </row>
    <row r="2834" spans="45:45" x14ac:dyDescent="0.2">
      <c r="AS2834" s="272"/>
    </row>
    <row r="2835" spans="45:45" x14ac:dyDescent="0.2">
      <c r="AS2835" s="272"/>
    </row>
    <row r="2836" spans="45:45" x14ac:dyDescent="0.2">
      <c r="AS2836" s="272"/>
    </row>
    <row r="2837" spans="45:45" x14ac:dyDescent="0.2">
      <c r="AS2837" s="272"/>
    </row>
    <row r="2838" spans="45:45" x14ac:dyDescent="0.2">
      <c r="AS2838" s="272"/>
    </row>
    <row r="2839" spans="45:45" x14ac:dyDescent="0.2">
      <c r="AS2839" s="272"/>
    </row>
    <row r="2840" spans="45:45" x14ac:dyDescent="0.2">
      <c r="AS2840" s="272"/>
    </row>
    <row r="2841" spans="45:45" x14ac:dyDescent="0.2">
      <c r="AS2841" s="272"/>
    </row>
    <row r="2842" spans="45:45" x14ac:dyDescent="0.2">
      <c r="AS2842" s="272"/>
    </row>
    <row r="2843" spans="45:45" x14ac:dyDescent="0.2">
      <c r="AS2843" s="272"/>
    </row>
    <row r="2844" spans="45:45" x14ac:dyDescent="0.2">
      <c r="AS2844" s="272"/>
    </row>
    <row r="2845" spans="45:45" x14ac:dyDescent="0.2">
      <c r="AS2845" s="272"/>
    </row>
    <row r="2846" spans="45:45" x14ac:dyDescent="0.2">
      <c r="AS2846" s="272"/>
    </row>
    <row r="2847" spans="45:45" x14ac:dyDescent="0.2">
      <c r="AS2847" s="272"/>
    </row>
    <row r="2848" spans="45:45" x14ac:dyDescent="0.2">
      <c r="AS2848" s="272"/>
    </row>
    <row r="2849" spans="45:45" x14ac:dyDescent="0.2">
      <c r="AS2849" s="272"/>
    </row>
    <row r="2850" spans="45:45" x14ac:dyDescent="0.2">
      <c r="AS2850" s="272"/>
    </row>
    <row r="2851" spans="45:45" x14ac:dyDescent="0.2">
      <c r="AS2851" s="272"/>
    </row>
    <row r="2852" spans="45:45" x14ac:dyDescent="0.2">
      <c r="AS2852" s="272"/>
    </row>
    <row r="2853" spans="45:45" x14ac:dyDescent="0.2">
      <c r="AS2853" s="272"/>
    </row>
    <row r="2854" spans="45:45" x14ac:dyDescent="0.2">
      <c r="AS2854" s="272"/>
    </row>
    <row r="2855" spans="45:45" x14ac:dyDescent="0.2">
      <c r="AS2855" s="272"/>
    </row>
    <row r="2856" spans="45:45" x14ac:dyDescent="0.2">
      <c r="AS2856" s="272"/>
    </row>
    <row r="2857" spans="45:45" x14ac:dyDescent="0.2">
      <c r="AS2857" s="272"/>
    </row>
    <row r="2858" spans="45:45" x14ac:dyDescent="0.2">
      <c r="AS2858" s="272"/>
    </row>
    <row r="2859" spans="45:45" x14ac:dyDescent="0.2">
      <c r="AS2859" s="272"/>
    </row>
    <row r="2860" spans="45:45" x14ac:dyDescent="0.2">
      <c r="AS2860" s="272"/>
    </row>
    <row r="2861" spans="45:45" x14ac:dyDescent="0.2">
      <c r="AS2861" s="272"/>
    </row>
    <row r="2862" spans="45:45" x14ac:dyDescent="0.2">
      <c r="AS2862" s="272"/>
    </row>
    <row r="2863" spans="45:45" x14ac:dyDescent="0.2">
      <c r="AS2863" s="272"/>
    </row>
    <row r="2864" spans="45:45" x14ac:dyDescent="0.2">
      <c r="AS2864" s="272"/>
    </row>
    <row r="2865" spans="45:45" x14ac:dyDescent="0.2">
      <c r="AS2865" s="272"/>
    </row>
    <row r="2866" spans="45:45" x14ac:dyDescent="0.2">
      <c r="AS2866" s="272"/>
    </row>
    <row r="2867" spans="45:45" x14ac:dyDescent="0.2">
      <c r="AS2867" s="272"/>
    </row>
    <row r="2868" spans="45:45" x14ac:dyDescent="0.2">
      <c r="AS2868" s="272"/>
    </row>
    <row r="2869" spans="45:45" x14ac:dyDescent="0.2">
      <c r="AS2869" s="272"/>
    </row>
    <row r="2870" spans="45:45" x14ac:dyDescent="0.2">
      <c r="AS2870" s="272"/>
    </row>
    <row r="2871" spans="45:45" x14ac:dyDescent="0.2">
      <c r="AS2871" s="272"/>
    </row>
    <row r="2872" spans="45:45" x14ac:dyDescent="0.2">
      <c r="AS2872" s="272"/>
    </row>
    <row r="2873" spans="45:45" x14ac:dyDescent="0.2">
      <c r="AS2873" s="272"/>
    </row>
    <row r="2874" spans="45:45" x14ac:dyDescent="0.2">
      <c r="AS2874" s="272"/>
    </row>
    <row r="2875" spans="45:45" x14ac:dyDescent="0.2">
      <c r="AS2875" s="272"/>
    </row>
    <row r="2876" spans="45:45" x14ac:dyDescent="0.2">
      <c r="AS2876" s="272"/>
    </row>
    <row r="2877" spans="45:45" x14ac:dyDescent="0.2">
      <c r="AS2877" s="272"/>
    </row>
    <row r="2878" spans="45:45" x14ac:dyDescent="0.2">
      <c r="AS2878" s="272"/>
    </row>
    <row r="2879" spans="45:45" x14ac:dyDescent="0.2">
      <c r="AS2879" s="272"/>
    </row>
    <row r="2880" spans="45:45" x14ac:dyDescent="0.2">
      <c r="AS2880" s="272"/>
    </row>
    <row r="2881" spans="45:45" x14ac:dyDescent="0.2">
      <c r="AS2881" s="272"/>
    </row>
    <row r="2882" spans="45:45" x14ac:dyDescent="0.2">
      <c r="AS2882" s="272"/>
    </row>
    <row r="2883" spans="45:45" x14ac:dyDescent="0.2">
      <c r="AS2883" s="272"/>
    </row>
    <row r="2884" spans="45:45" x14ac:dyDescent="0.2">
      <c r="AS2884" s="272"/>
    </row>
    <row r="2885" spans="45:45" x14ac:dyDescent="0.2">
      <c r="AS2885" s="272"/>
    </row>
    <row r="2886" spans="45:45" x14ac:dyDescent="0.2">
      <c r="AS2886" s="272"/>
    </row>
    <row r="2887" spans="45:45" x14ac:dyDescent="0.2">
      <c r="AS2887" s="272"/>
    </row>
    <row r="2888" spans="45:45" x14ac:dyDescent="0.2">
      <c r="AS2888" s="272"/>
    </row>
    <row r="2889" spans="45:45" x14ac:dyDescent="0.2">
      <c r="AS2889" s="272"/>
    </row>
    <row r="2890" spans="45:45" x14ac:dyDescent="0.2">
      <c r="AS2890" s="272"/>
    </row>
    <row r="2891" spans="45:45" x14ac:dyDescent="0.2">
      <c r="AS2891" s="272"/>
    </row>
    <row r="2892" spans="45:45" x14ac:dyDescent="0.2">
      <c r="AS2892" s="272"/>
    </row>
    <row r="2893" spans="45:45" x14ac:dyDescent="0.2">
      <c r="AS2893" s="272"/>
    </row>
    <row r="2894" spans="45:45" x14ac:dyDescent="0.2">
      <c r="AS2894" s="272"/>
    </row>
    <row r="2895" spans="45:45" x14ac:dyDescent="0.2">
      <c r="AS2895" s="272"/>
    </row>
    <row r="2896" spans="45:45" x14ac:dyDescent="0.2">
      <c r="AS2896" s="272"/>
    </row>
    <row r="2897" spans="45:45" x14ac:dyDescent="0.2">
      <c r="AS2897" s="272"/>
    </row>
    <row r="2898" spans="45:45" x14ac:dyDescent="0.2">
      <c r="AS2898" s="272"/>
    </row>
    <row r="2899" spans="45:45" x14ac:dyDescent="0.2">
      <c r="AS2899" s="272"/>
    </row>
    <row r="2900" spans="45:45" x14ac:dyDescent="0.2">
      <c r="AS2900" s="272"/>
    </row>
    <row r="2901" spans="45:45" x14ac:dyDescent="0.2">
      <c r="AS2901" s="272"/>
    </row>
    <row r="2902" spans="45:45" x14ac:dyDescent="0.2">
      <c r="AS2902" s="272"/>
    </row>
    <row r="2903" spans="45:45" x14ac:dyDescent="0.2">
      <c r="AS2903" s="272"/>
    </row>
    <row r="2904" spans="45:45" x14ac:dyDescent="0.2">
      <c r="AS2904" s="272"/>
    </row>
    <row r="2905" spans="45:45" x14ac:dyDescent="0.2">
      <c r="AS2905" s="272"/>
    </row>
    <row r="2906" spans="45:45" x14ac:dyDescent="0.2">
      <c r="AS2906" s="272"/>
    </row>
    <row r="2907" spans="45:45" x14ac:dyDescent="0.2">
      <c r="AS2907" s="272"/>
    </row>
    <row r="2908" spans="45:45" x14ac:dyDescent="0.2">
      <c r="AS2908" s="272"/>
    </row>
    <row r="2909" spans="45:45" x14ac:dyDescent="0.2">
      <c r="AS2909" s="272"/>
    </row>
    <row r="2910" spans="45:45" x14ac:dyDescent="0.2">
      <c r="AS2910" s="272"/>
    </row>
    <row r="2911" spans="45:45" x14ac:dyDescent="0.2">
      <c r="AS2911" s="272"/>
    </row>
    <row r="2912" spans="45:45" x14ac:dyDescent="0.2">
      <c r="AS2912" s="272"/>
    </row>
    <row r="2913" spans="45:45" x14ac:dyDescent="0.2">
      <c r="AS2913" s="272"/>
    </row>
    <row r="2914" spans="45:45" x14ac:dyDescent="0.2">
      <c r="AS2914" s="272"/>
    </row>
    <row r="2915" spans="45:45" x14ac:dyDescent="0.2">
      <c r="AS2915" s="272"/>
    </row>
    <row r="2916" spans="45:45" x14ac:dyDescent="0.2">
      <c r="AS2916" s="272"/>
    </row>
    <row r="2917" spans="45:45" x14ac:dyDescent="0.2">
      <c r="AS2917" s="272"/>
    </row>
    <row r="2918" spans="45:45" x14ac:dyDescent="0.2">
      <c r="AS2918" s="272"/>
    </row>
    <row r="2919" spans="45:45" x14ac:dyDescent="0.2">
      <c r="AS2919" s="272"/>
    </row>
    <row r="2920" spans="45:45" x14ac:dyDescent="0.2">
      <c r="AS2920" s="272"/>
    </row>
    <row r="2921" spans="45:45" x14ac:dyDescent="0.2">
      <c r="AS2921" s="272"/>
    </row>
    <row r="2922" spans="45:45" x14ac:dyDescent="0.2">
      <c r="AS2922" s="272"/>
    </row>
    <row r="2923" spans="45:45" x14ac:dyDescent="0.2">
      <c r="AS2923" s="272"/>
    </row>
    <row r="2924" spans="45:45" x14ac:dyDescent="0.2">
      <c r="AS2924" s="272"/>
    </row>
    <row r="2925" spans="45:45" x14ac:dyDescent="0.2">
      <c r="AS2925" s="272"/>
    </row>
    <row r="2926" spans="45:45" x14ac:dyDescent="0.2">
      <c r="AS2926" s="272"/>
    </row>
    <row r="2927" spans="45:45" x14ac:dyDescent="0.2">
      <c r="AS2927" s="272"/>
    </row>
    <row r="2928" spans="45:45" x14ac:dyDescent="0.2">
      <c r="AS2928" s="272"/>
    </row>
    <row r="2929" spans="45:45" x14ac:dyDescent="0.2">
      <c r="AS2929" s="272"/>
    </row>
    <row r="2930" spans="45:45" x14ac:dyDescent="0.2">
      <c r="AS2930" s="272"/>
    </row>
    <row r="2931" spans="45:45" x14ac:dyDescent="0.2">
      <c r="AS2931" s="272"/>
    </row>
    <row r="2932" spans="45:45" x14ac:dyDescent="0.2">
      <c r="AS2932" s="272"/>
    </row>
    <row r="2933" spans="45:45" x14ac:dyDescent="0.2">
      <c r="AS2933" s="272"/>
    </row>
    <row r="2934" spans="45:45" x14ac:dyDescent="0.2">
      <c r="AS2934" s="272"/>
    </row>
    <row r="2935" spans="45:45" x14ac:dyDescent="0.2">
      <c r="AS2935" s="272"/>
    </row>
    <row r="2936" spans="45:45" x14ac:dyDescent="0.2">
      <c r="AS2936" s="272"/>
    </row>
    <row r="2937" spans="45:45" x14ac:dyDescent="0.2">
      <c r="AS2937" s="272"/>
    </row>
    <row r="2938" spans="45:45" x14ac:dyDescent="0.2">
      <c r="AS2938" s="272"/>
    </row>
    <row r="2939" spans="45:45" x14ac:dyDescent="0.2">
      <c r="AS2939" s="272"/>
    </row>
    <row r="2940" spans="45:45" x14ac:dyDescent="0.2">
      <c r="AS2940" s="272"/>
    </row>
    <row r="2941" spans="45:45" x14ac:dyDescent="0.2">
      <c r="AS2941" s="272"/>
    </row>
    <row r="2942" spans="45:45" x14ac:dyDescent="0.2">
      <c r="AS2942" s="272"/>
    </row>
    <row r="2943" spans="45:45" x14ac:dyDescent="0.2">
      <c r="AS2943" s="272"/>
    </row>
    <row r="2944" spans="45:45" x14ac:dyDescent="0.2">
      <c r="AS2944" s="272"/>
    </row>
    <row r="2945" spans="45:45" x14ac:dyDescent="0.2">
      <c r="AS2945" s="272"/>
    </row>
    <row r="2946" spans="45:45" x14ac:dyDescent="0.2">
      <c r="AS2946" s="272"/>
    </row>
    <row r="2947" spans="45:45" x14ac:dyDescent="0.2">
      <c r="AS2947" s="272"/>
    </row>
    <row r="2948" spans="45:45" x14ac:dyDescent="0.2">
      <c r="AS2948" s="272"/>
    </row>
    <row r="2949" spans="45:45" x14ac:dyDescent="0.2">
      <c r="AS2949" s="272"/>
    </row>
    <row r="2950" spans="45:45" x14ac:dyDescent="0.2">
      <c r="AS2950" s="272"/>
    </row>
    <row r="2951" spans="45:45" x14ac:dyDescent="0.2">
      <c r="AS2951" s="272"/>
    </row>
    <row r="2952" spans="45:45" x14ac:dyDescent="0.2">
      <c r="AS2952" s="272"/>
    </row>
    <row r="2953" spans="45:45" x14ac:dyDescent="0.2">
      <c r="AS2953" s="272"/>
    </row>
    <row r="2954" spans="45:45" x14ac:dyDescent="0.2">
      <c r="AS2954" s="272"/>
    </row>
    <row r="2955" spans="45:45" x14ac:dyDescent="0.2">
      <c r="AS2955" s="272"/>
    </row>
    <row r="2956" spans="45:45" x14ac:dyDescent="0.2">
      <c r="AS2956" s="272"/>
    </row>
    <row r="2957" spans="45:45" x14ac:dyDescent="0.2">
      <c r="AS2957" s="272"/>
    </row>
    <row r="2958" spans="45:45" x14ac:dyDescent="0.2">
      <c r="AS2958" s="272"/>
    </row>
    <row r="2959" spans="45:45" x14ac:dyDescent="0.2">
      <c r="AS2959" s="272"/>
    </row>
    <row r="2960" spans="45:45" x14ac:dyDescent="0.2">
      <c r="AS2960" s="272"/>
    </row>
    <row r="2961" spans="45:45" x14ac:dyDescent="0.2">
      <c r="AS2961" s="272"/>
    </row>
    <row r="2962" spans="45:45" x14ac:dyDescent="0.2">
      <c r="AS2962" s="272"/>
    </row>
    <row r="2963" spans="45:45" x14ac:dyDescent="0.2">
      <c r="AS2963" s="272"/>
    </row>
    <row r="2964" spans="45:45" x14ac:dyDescent="0.2">
      <c r="AS2964" s="272"/>
    </row>
    <row r="2965" spans="45:45" x14ac:dyDescent="0.2">
      <c r="AS2965" s="272"/>
    </row>
    <row r="2966" spans="45:45" x14ac:dyDescent="0.2">
      <c r="AS2966" s="272"/>
    </row>
    <row r="2967" spans="45:45" x14ac:dyDescent="0.2">
      <c r="AS2967" s="272"/>
    </row>
    <row r="2968" spans="45:45" x14ac:dyDescent="0.2">
      <c r="AS2968" s="272"/>
    </row>
    <row r="2969" spans="45:45" x14ac:dyDescent="0.2">
      <c r="AS2969" s="272"/>
    </row>
    <row r="2970" spans="45:45" x14ac:dyDescent="0.2">
      <c r="AS2970" s="272"/>
    </row>
    <row r="2971" spans="45:45" x14ac:dyDescent="0.2">
      <c r="AS2971" s="272"/>
    </row>
    <row r="2972" spans="45:45" x14ac:dyDescent="0.2">
      <c r="AS2972" s="272"/>
    </row>
    <row r="2973" spans="45:45" x14ac:dyDescent="0.2">
      <c r="AS2973" s="272"/>
    </row>
    <row r="2974" spans="45:45" x14ac:dyDescent="0.2">
      <c r="AS2974" s="272"/>
    </row>
    <row r="2975" spans="45:45" x14ac:dyDescent="0.2">
      <c r="AS2975" s="272"/>
    </row>
    <row r="2976" spans="45:45" x14ac:dyDescent="0.2">
      <c r="AS2976" s="272"/>
    </row>
    <row r="2977" spans="45:45" x14ac:dyDescent="0.2">
      <c r="AS2977" s="272"/>
    </row>
    <row r="2978" spans="45:45" x14ac:dyDescent="0.2">
      <c r="AS2978" s="272"/>
    </row>
    <row r="2979" spans="45:45" x14ac:dyDescent="0.2">
      <c r="AS2979" s="272"/>
    </row>
    <row r="2980" spans="45:45" x14ac:dyDescent="0.2">
      <c r="AS2980" s="272"/>
    </row>
    <row r="2981" spans="45:45" x14ac:dyDescent="0.2">
      <c r="AS2981" s="272"/>
    </row>
    <row r="2982" spans="45:45" x14ac:dyDescent="0.2">
      <c r="AS2982" s="272"/>
    </row>
    <row r="2983" spans="45:45" x14ac:dyDescent="0.2">
      <c r="AS2983" s="272"/>
    </row>
    <row r="2984" spans="45:45" x14ac:dyDescent="0.2">
      <c r="AS2984" s="272"/>
    </row>
    <row r="2985" spans="45:45" x14ac:dyDescent="0.2">
      <c r="AS2985" s="272"/>
    </row>
    <row r="2986" spans="45:45" x14ac:dyDescent="0.2">
      <c r="AS2986" s="272"/>
    </row>
    <row r="2987" spans="45:45" x14ac:dyDescent="0.2">
      <c r="AS2987" s="272"/>
    </row>
    <row r="2988" spans="45:45" x14ac:dyDescent="0.2">
      <c r="AS2988" s="272"/>
    </row>
    <row r="2989" spans="45:45" x14ac:dyDescent="0.2">
      <c r="AS2989" s="272"/>
    </row>
    <row r="2990" spans="45:45" x14ac:dyDescent="0.2">
      <c r="AS2990" s="272"/>
    </row>
    <row r="2991" spans="45:45" x14ac:dyDescent="0.2">
      <c r="AS2991" s="272"/>
    </row>
    <row r="2992" spans="45:45" x14ac:dyDescent="0.2">
      <c r="AS2992" s="272"/>
    </row>
    <row r="2993" spans="45:45" x14ac:dyDescent="0.2">
      <c r="AS2993" s="272"/>
    </row>
    <row r="2994" spans="45:45" x14ac:dyDescent="0.2">
      <c r="AS2994" s="272"/>
    </row>
    <row r="2995" spans="45:45" x14ac:dyDescent="0.2">
      <c r="AS2995" s="272"/>
    </row>
    <row r="2996" spans="45:45" x14ac:dyDescent="0.2">
      <c r="AS2996" s="272"/>
    </row>
    <row r="2997" spans="45:45" x14ac:dyDescent="0.2">
      <c r="AS2997" s="272"/>
    </row>
    <row r="2998" spans="45:45" x14ac:dyDescent="0.2">
      <c r="AS2998" s="272"/>
    </row>
    <row r="2999" spans="45:45" x14ac:dyDescent="0.2">
      <c r="AS2999" s="272"/>
    </row>
    <row r="3000" spans="45:45" x14ac:dyDescent="0.2">
      <c r="AS3000" s="272"/>
    </row>
    <row r="3001" spans="45:45" x14ac:dyDescent="0.2">
      <c r="AS3001" s="272"/>
    </row>
    <row r="3002" spans="45:45" x14ac:dyDescent="0.2">
      <c r="AS3002" s="272"/>
    </row>
    <row r="3003" spans="45:45" x14ac:dyDescent="0.2">
      <c r="AS3003" s="272"/>
    </row>
    <row r="3004" spans="45:45" x14ac:dyDescent="0.2">
      <c r="AS3004" s="272"/>
    </row>
    <row r="3005" spans="45:45" x14ac:dyDescent="0.2">
      <c r="AS3005" s="272"/>
    </row>
    <row r="3006" spans="45:45" x14ac:dyDescent="0.2">
      <c r="AS3006" s="272"/>
    </row>
    <row r="3007" spans="45:45" x14ac:dyDescent="0.2">
      <c r="AS3007" s="272"/>
    </row>
    <row r="3008" spans="45:45" x14ac:dyDescent="0.2">
      <c r="AS3008" s="272"/>
    </row>
    <row r="3009" spans="45:45" x14ac:dyDescent="0.2">
      <c r="AS3009" s="272"/>
    </row>
    <row r="3010" spans="45:45" x14ac:dyDescent="0.2">
      <c r="AS3010" s="272"/>
    </row>
    <row r="3011" spans="45:45" x14ac:dyDescent="0.2">
      <c r="AS3011" s="272"/>
    </row>
    <row r="3012" spans="45:45" x14ac:dyDescent="0.2">
      <c r="AS3012" s="272"/>
    </row>
    <row r="3013" spans="45:45" x14ac:dyDescent="0.2">
      <c r="AS3013" s="272"/>
    </row>
    <row r="3014" spans="45:45" x14ac:dyDescent="0.2">
      <c r="AS3014" s="272"/>
    </row>
    <row r="3015" spans="45:45" x14ac:dyDescent="0.2">
      <c r="AS3015" s="272"/>
    </row>
    <row r="3016" spans="45:45" x14ac:dyDescent="0.2">
      <c r="AS3016" s="272"/>
    </row>
    <row r="3017" spans="45:45" x14ac:dyDescent="0.2">
      <c r="AS3017" s="272"/>
    </row>
    <row r="3018" spans="45:45" x14ac:dyDescent="0.2">
      <c r="AS3018" s="272"/>
    </row>
    <row r="3019" spans="45:45" x14ac:dyDescent="0.2">
      <c r="AS3019" s="272"/>
    </row>
    <row r="3020" spans="45:45" x14ac:dyDescent="0.2">
      <c r="AS3020" s="272"/>
    </row>
    <row r="3021" spans="45:45" x14ac:dyDescent="0.2">
      <c r="AS3021" s="272"/>
    </row>
    <row r="3022" spans="45:45" x14ac:dyDescent="0.2">
      <c r="AS3022" s="272"/>
    </row>
    <row r="3023" spans="45:45" x14ac:dyDescent="0.2">
      <c r="AS3023" s="272"/>
    </row>
    <row r="3024" spans="45:45" x14ac:dyDescent="0.2">
      <c r="AS3024" s="272"/>
    </row>
    <row r="3025" spans="45:45" x14ac:dyDescent="0.2">
      <c r="AS3025" s="272"/>
    </row>
    <row r="3026" spans="45:45" x14ac:dyDescent="0.2">
      <c r="AS3026" s="272"/>
    </row>
    <row r="3027" spans="45:45" x14ac:dyDescent="0.2">
      <c r="AS3027" s="272"/>
    </row>
    <row r="3028" spans="45:45" x14ac:dyDescent="0.2">
      <c r="AS3028" s="272"/>
    </row>
    <row r="3029" spans="45:45" x14ac:dyDescent="0.2">
      <c r="AS3029" s="272"/>
    </row>
    <row r="3030" spans="45:45" x14ac:dyDescent="0.2">
      <c r="AS3030" s="272"/>
    </row>
    <row r="3031" spans="45:45" x14ac:dyDescent="0.2">
      <c r="AS3031" s="272"/>
    </row>
    <row r="3032" spans="45:45" x14ac:dyDescent="0.2">
      <c r="AS3032" s="272"/>
    </row>
    <row r="3033" spans="45:45" x14ac:dyDescent="0.2">
      <c r="AS3033" s="272"/>
    </row>
    <row r="3034" spans="45:45" x14ac:dyDescent="0.2">
      <c r="AS3034" s="272"/>
    </row>
    <row r="3035" spans="45:45" x14ac:dyDescent="0.2">
      <c r="AS3035" s="272"/>
    </row>
    <row r="3036" spans="45:45" x14ac:dyDescent="0.2">
      <c r="AS3036" s="272"/>
    </row>
    <row r="3037" spans="45:45" x14ac:dyDescent="0.2">
      <c r="AS3037" s="272"/>
    </row>
    <row r="3038" spans="45:45" x14ac:dyDescent="0.2">
      <c r="AS3038" s="272"/>
    </row>
    <row r="3039" spans="45:45" x14ac:dyDescent="0.2">
      <c r="AS3039" s="272"/>
    </row>
    <row r="3040" spans="45:45" x14ac:dyDescent="0.2">
      <c r="AS3040" s="272"/>
    </row>
    <row r="3041" spans="45:45" x14ac:dyDescent="0.2">
      <c r="AS3041" s="272"/>
    </row>
    <row r="3042" spans="45:45" x14ac:dyDescent="0.2">
      <c r="AS3042" s="272"/>
    </row>
    <row r="3043" spans="45:45" x14ac:dyDescent="0.2">
      <c r="AS3043" s="272"/>
    </row>
    <row r="3044" spans="45:45" x14ac:dyDescent="0.2">
      <c r="AS3044" s="272"/>
    </row>
    <row r="3045" spans="45:45" x14ac:dyDescent="0.2">
      <c r="AS3045" s="272"/>
    </row>
    <row r="3046" spans="45:45" x14ac:dyDescent="0.2">
      <c r="AS3046" s="272"/>
    </row>
    <row r="3047" spans="45:45" x14ac:dyDescent="0.2">
      <c r="AS3047" s="272"/>
    </row>
    <row r="3048" spans="45:45" x14ac:dyDescent="0.2">
      <c r="AS3048" s="272"/>
    </row>
    <row r="3049" spans="45:45" x14ac:dyDescent="0.2">
      <c r="AS3049" s="272"/>
    </row>
    <row r="3050" spans="45:45" x14ac:dyDescent="0.2">
      <c r="AS3050" s="272"/>
    </row>
    <row r="3051" spans="45:45" x14ac:dyDescent="0.2">
      <c r="AS3051" s="272"/>
    </row>
    <row r="3052" spans="45:45" x14ac:dyDescent="0.2">
      <c r="AS3052" s="272"/>
    </row>
    <row r="3053" spans="45:45" x14ac:dyDescent="0.2">
      <c r="AS3053" s="272"/>
    </row>
    <row r="3054" spans="45:45" x14ac:dyDescent="0.2">
      <c r="AS3054" s="272"/>
    </row>
    <row r="3055" spans="45:45" x14ac:dyDescent="0.2">
      <c r="AS3055" s="272"/>
    </row>
    <row r="3056" spans="45:45" x14ac:dyDescent="0.2">
      <c r="AS3056" s="272"/>
    </row>
    <row r="3057" spans="45:45" x14ac:dyDescent="0.2">
      <c r="AS3057" s="272"/>
    </row>
    <row r="3058" spans="45:45" x14ac:dyDescent="0.2">
      <c r="AS3058" s="272"/>
    </row>
    <row r="3059" spans="45:45" x14ac:dyDescent="0.2">
      <c r="AS3059" s="272"/>
    </row>
    <row r="3060" spans="45:45" x14ac:dyDescent="0.2">
      <c r="AS3060" s="272"/>
    </row>
    <row r="3061" spans="45:45" x14ac:dyDescent="0.2">
      <c r="AS3061" s="272"/>
    </row>
    <row r="3062" spans="45:45" x14ac:dyDescent="0.2">
      <c r="AS3062" s="272"/>
    </row>
    <row r="3063" spans="45:45" x14ac:dyDescent="0.2">
      <c r="AS3063" s="272"/>
    </row>
    <row r="3064" spans="45:45" x14ac:dyDescent="0.2">
      <c r="AS3064" s="272"/>
    </row>
    <row r="3065" spans="45:45" x14ac:dyDescent="0.2">
      <c r="AS3065" s="272"/>
    </row>
    <row r="3066" spans="45:45" x14ac:dyDescent="0.2">
      <c r="AS3066" s="272"/>
    </row>
    <row r="3067" spans="45:45" x14ac:dyDescent="0.2">
      <c r="AS3067" s="272"/>
    </row>
    <row r="3068" spans="45:45" x14ac:dyDescent="0.2">
      <c r="AS3068" s="272"/>
    </row>
    <row r="3069" spans="45:45" x14ac:dyDescent="0.2">
      <c r="AS3069" s="272"/>
    </row>
    <row r="3070" spans="45:45" x14ac:dyDescent="0.2">
      <c r="AS3070" s="272"/>
    </row>
    <row r="3071" spans="45:45" x14ac:dyDescent="0.2">
      <c r="AS3071" s="272"/>
    </row>
    <row r="3072" spans="45:45" x14ac:dyDescent="0.2">
      <c r="AS3072" s="272"/>
    </row>
    <row r="3073" spans="45:45" x14ac:dyDescent="0.2">
      <c r="AS3073" s="272"/>
    </row>
    <row r="3074" spans="45:45" x14ac:dyDescent="0.2">
      <c r="AS3074" s="272"/>
    </row>
    <row r="3075" spans="45:45" x14ac:dyDescent="0.2">
      <c r="AS3075" s="272"/>
    </row>
    <row r="3076" spans="45:45" x14ac:dyDescent="0.2">
      <c r="AS3076" s="272"/>
    </row>
    <row r="3077" spans="45:45" x14ac:dyDescent="0.2">
      <c r="AS3077" s="272"/>
    </row>
    <row r="3078" spans="45:45" x14ac:dyDescent="0.2">
      <c r="AS3078" s="272"/>
    </row>
    <row r="3079" spans="45:45" x14ac:dyDescent="0.2">
      <c r="AS3079" s="272"/>
    </row>
    <row r="3080" spans="45:45" x14ac:dyDescent="0.2">
      <c r="AS3080" s="272"/>
    </row>
    <row r="3081" spans="45:45" x14ac:dyDescent="0.2">
      <c r="AS3081" s="272"/>
    </row>
    <row r="3082" spans="45:45" x14ac:dyDescent="0.2">
      <c r="AS3082" s="272"/>
    </row>
    <row r="3083" spans="45:45" x14ac:dyDescent="0.2">
      <c r="AS3083" s="272"/>
    </row>
    <row r="3084" spans="45:45" x14ac:dyDescent="0.2">
      <c r="AS3084" s="272"/>
    </row>
    <row r="3085" spans="45:45" x14ac:dyDescent="0.2">
      <c r="AS3085" s="272"/>
    </row>
    <row r="3086" spans="45:45" x14ac:dyDescent="0.2">
      <c r="AS3086" s="272"/>
    </row>
    <row r="3087" spans="45:45" x14ac:dyDescent="0.2">
      <c r="AS3087" s="272"/>
    </row>
    <row r="3088" spans="45:45" x14ac:dyDescent="0.2">
      <c r="AS3088" s="272"/>
    </row>
    <row r="3089" spans="45:45" x14ac:dyDescent="0.2">
      <c r="AS3089" s="272"/>
    </row>
    <row r="3090" spans="45:45" x14ac:dyDescent="0.2">
      <c r="AS3090" s="272"/>
    </row>
    <row r="3091" spans="45:45" x14ac:dyDescent="0.2">
      <c r="AS3091" s="272"/>
    </row>
    <row r="3092" spans="45:45" x14ac:dyDescent="0.2">
      <c r="AS3092" s="272"/>
    </row>
    <row r="3093" spans="45:45" x14ac:dyDescent="0.2">
      <c r="AS3093" s="272"/>
    </row>
    <row r="3094" spans="45:45" x14ac:dyDescent="0.2">
      <c r="AS3094" s="272"/>
    </row>
    <row r="3095" spans="45:45" x14ac:dyDescent="0.2">
      <c r="AS3095" s="272"/>
    </row>
    <row r="3096" spans="45:45" x14ac:dyDescent="0.2">
      <c r="AS3096" s="272"/>
    </row>
    <row r="3097" spans="45:45" x14ac:dyDescent="0.2">
      <c r="AS3097" s="272"/>
    </row>
    <row r="3098" spans="45:45" x14ac:dyDescent="0.2">
      <c r="AS3098" s="272"/>
    </row>
    <row r="3099" spans="45:45" x14ac:dyDescent="0.2">
      <c r="AS3099" s="272"/>
    </row>
    <row r="3100" spans="45:45" x14ac:dyDescent="0.2">
      <c r="AS3100" s="272"/>
    </row>
    <row r="3101" spans="45:45" x14ac:dyDescent="0.2">
      <c r="AS3101" s="272"/>
    </row>
    <row r="3102" spans="45:45" x14ac:dyDescent="0.2">
      <c r="AS3102" s="272"/>
    </row>
    <row r="3103" spans="45:45" x14ac:dyDescent="0.2">
      <c r="AS3103" s="272"/>
    </row>
    <row r="3104" spans="45:45" x14ac:dyDescent="0.2">
      <c r="AS3104" s="272"/>
    </row>
    <row r="3105" spans="45:45" x14ac:dyDescent="0.2">
      <c r="AS3105" s="272"/>
    </row>
    <row r="3106" spans="45:45" x14ac:dyDescent="0.2">
      <c r="AS3106" s="272"/>
    </row>
    <row r="3107" spans="45:45" x14ac:dyDescent="0.2">
      <c r="AS3107" s="272"/>
    </row>
    <row r="3108" spans="45:45" x14ac:dyDescent="0.2">
      <c r="AS3108" s="272"/>
    </row>
    <row r="3109" spans="45:45" x14ac:dyDescent="0.2">
      <c r="AS3109" s="272"/>
    </row>
    <row r="3110" spans="45:45" x14ac:dyDescent="0.2">
      <c r="AS3110" s="272"/>
    </row>
    <row r="3111" spans="45:45" x14ac:dyDescent="0.2">
      <c r="AS3111" s="272"/>
    </row>
    <row r="3112" spans="45:45" x14ac:dyDescent="0.2">
      <c r="AS3112" s="272"/>
    </row>
    <row r="3113" spans="45:45" x14ac:dyDescent="0.2">
      <c r="AS3113" s="272"/>
    </row>
    <row r="3114" spans="45:45" x14ac:dyDescent="0.2">
      <c r="AS3114" s="272"/>
    </row>
    <row r="3115" spans="45:45" x14ac:dyDescent="0.2">
      <c r="AS3115" s="272"/>
    </row>
    <row r="3116" spans="45:45" x14ac:dyDescent="0.2">
      <c r="AS3116" s="272"/>
    </row>
    <row r="3117" spans="45:45" x14ac:dyDescent="0.2">
      <c r="AS3117" s="272"/>
    </row>
    <row r="3118" spans="45:45" x14ac:dyDescent="0.2">
      <c r="AS3118" s="272"/>
    </row>
    <row r="3119" spans="45:45" x14ac:dyDescent="0.2">
      <c r="AS3119" s="272"/>
    </row>
    <row r="3120" spans="45:45" x14ac:dyDescent="0.2">
      <c r="AS3120" s="272"/>
    </row>
    <row r="3121" spans="45:45" x14ac:dyDescent="0.2">
      <c r="AS3121" s="272"/>
    </row>
    <row r="3122" spans="45:45" x14ac:dyDescent="0.2">
      <c r="AS3122" s="272"/>
    </row>
    <row r="3123" spans="45:45" x14ac:dyDescent="0.2">
      <c r="AS3123" s="272"/>
    </row>
    <row r="3124" spans="45:45" x14ac:dyDescent="0.2">
      <c r="AS3124" s="272"/>
    </row>
    <row r="3125" spans="45:45" x14ac:dyDescent="0.2">
      <c r="AS3125" s="272"/>
    </row>
    <row r="3126" spans="45:45" x14ac:dyDescent="0.2">
      <c r="AS3126" s="272"/>
    </row>
    <row r="3127" spans="45:45" x14ac:dyDescent="0.2">
      <c r="AS3127" s="272"/>
    </row>
    <row r="3128" spans="45:45" x14ac:dyDescent="0.2">
      <c r="AS3128" s="272"/>
    </row>
    <row r="3129" spans="45:45" x14ac:dyDescent="0.2">
      <c r="AS3129" s="272"/>
    </row>
    <row r="3130" spans="45:45" x14ac:dyDescent="0.2">
      <c r="AS3130" s="272"/>
    </row>
    <row r="3131" spans="45:45" x14ac:dyDescent="0.2">
      <c r="AS3131" s="272"/>
    </row>
    <row r="3132" spans="45:45" x14ac:dyDescent="0.2">
      <c r="AS3132" s="272"/>
    </row>
    <row r="3133" spans="45:45" x14ac:dyDescent="0.2">
      <c r="AS3133" s="272"/>
    </row>
    <row r="3134" spans="45:45" x14ac:dyDescent="0.2">
      <c r="AS3134" s="272"/>
    </row>
    <row r="3135" spans="45:45" x14ac:dyDescent="0.2">
      <c r="AS3135" s="272"/>
    </row>
    <row r="3136" spans="45:45" x14ac:dyDescent="0.2">
      <c r="AS3136" s="272"/>
    </row>
    <row r="3137" spans="45:45" x14ac:dyDescent="0.2">
      <c r="AS3137" s="272"/>
    </row>
    <row r="3138" spans="45:45" x14ac:dyDescent="0.2">
      <c r="AS3138" s="272"/>
    </row>
    <row r="3139" spans="45:45" x14ac:dyDescent="0.2">
      <c r="AS3139" s="272"/>
    </row>
    <row r="3140" spans="45:45" x14ac:dyDescent="0.2">
      <c r="AS3140" s="272"/>
    </row>
    <row r="3141" spans="45:45" x14ac:dyDescent="0.2">
      <c r="AS3141" s="272"/>
    </row>
    <row r="3142" spans="45:45" x14ac:dyDescent="0.2">
      <c r="AS3142" s="272"/>
    </row>
    <row r="3143" spans="45:45" x14ac:dyDescent="0.2">
      <c r="AS3143" s="272"/>
    </row>
    <row r="3144" spans="45:45" x14ac:dyDescent="0.2">
      <c r="AS3144" s="272"/>
    </row>
    <row r="3145" spans="45:45" x14ac:dyDescent="0.2">
      <c r="AS3145" s="272"/>
    </row>
    <row r="3146" spans="45:45" x14ac:dyDescent="0.2">
      <c r="AS3146" s="272"/>
    </row>
    <row r="3147" spans="45:45" x14ac:dyDescent="0.2">
      <c r="AS3147" s="272"/>
    </row>
    <row r="3148" spans="45:45" x14ac:dyDescent="0.2">
      <c r="AS3148" s="272"/>
    </row>
    <row r="3149" spans="45:45" x14ac:dyDescent="0.2">
      <c r="AS3149" s="272"/>
    </row>
    <row r="3150" spans="45:45" x14ac:dyDescent="0.2">
      <c r="AS3150" s="272"/>
    </row>
    <row r="3151" spans="45:45" x14ac:dyDescent="0.2">
      <c r="AS3151" s="272"/>
    </row>
    <row r="3152" spans="45:45" x14ac:dyDescent="0.2">
      <c r="AS3152" s="272"/>
    </row>
    <row r="3153" spans="45:45" x14ac:dyDescent="0.2">
      <c r="AS3153" s="272"/>
    </row>
    <row r="3154" spans="45:45" x14ac:dyDescent="0.2">
      <c r="AS3154" s="272"/>
    </row>
    <row r="3155" spans="45:45" x14ac:dyDescent="0.2">
      <c r="AS3155" s="272"/>
    </row>
    <row r="3156" spans="45:45" x14ac:dyDescent="0.2">
      <c r="AS3156" s="272"/>
    </row>
    <row r="3157" spans="45:45" x14ac:dyDescent="0.2">
      <c r="AS3157" s="272"/>
    </row>
    <row r="3158" spans="45:45" x14ac:dyDescent="0.2">
      <c r="AS3158" s="272"/>
    </row>
    <row r="3159" spans="45:45" x14ac:dyDescent="0.2">
      <c r="AS3159" s="272"/>
    </row>
    <row r="3160" spans="45:45" x14ac:dyDescent="0.2">
      <c r="AS3160" s="272"/>
    </row>
    <row r="3161" spans="45:45" x14ac:dyDescent="0.2">
      <c r="AS3161" s="272"/>
    </row>
    <row r="3162" spans="45:45" x14ac:dyDescent="0.2">
      <c r="AS3162" s="272"/>
    </row>
    <row r="3163" spans="45:45" x14ac:dyDescent="0.2">
      <c r="AS3163" s="272"/>
    </row>
    <row r="3164" spans="45:45" x14ac:dyDescent="0.2">
      <c r="AS3164" s="272"/>
    </row>
    <row r="3165" spans="45:45" x14ac:dyDescent="0.2">
      <c r="AS3165" s="272"/>
    </row>
    <row r="3166" spans="45:45" x14ac:dyDescent="0.2">
      <c r="AS3166" s="272"/>
    </row>
    <row r="3167" spans="45:45" x14ac:dyDescent="0.2">
      <c r="AS3167" s="272"/>
    </row>
    <row r="3168" spans="45:45" x14ac:dyDescent="0.2">
      <c r="AS3168" s="272"/>
    </row>
    <row r="3169" spans="45:45" x14ac:dyDescent="0.2">
      <c r="AS3169" s="272"/>
    </row>
    <row r="3170" spans="45:45" x14ac:dyDescent="0.2">
      <c r="AS3170" s="272"/>
    </row>
    <row r="3171" spans="45:45" x14ac:dyDescent="0.2">
      <c r="AS3171" s="272"/>
    </row>
    <row r="3172" spans="45:45" x14ac:dyDescent="0.2">
      <c r="AS3172" s="272"/>
    </row>
    <row r="3173" spans="45:45" x14ac:dyDescent="0.2">
      <c r="AS3173" s="272"/>
    </row>
    <row r="3174" spans="45:45" x14ac:dyDescent="0.2">
      <c r="AS3174" s="272"/>
    </row>
    <row r="3175" spans="45:45" x14ac:dyDescent="0.2">
      <c r="AS3175" s="272"/>
    </row>
    <row r="3176" spans="45:45" x14ac:dyDescent="0.2">
      <c r="AS3176" s="272"/>
    </row>
    <row r="3177" spans="45:45" x14ac:dyDescent="0.2">
      <c r="AS3177" s="272"/>
    </row>
    <row r="3178" spans="45:45" x14ac:dyDescent="0.2">
      <c r="AS3178" s="272"/>
    </row>
    <row r="3179" spans="45:45" x14ac:dyDescent="0.2">
      <c r="AS3179" s="272"/>
    </row>
    <row r="3180" spans="45:45" x14ac:dyDescent="0.2">
      <c r="AS3180" s="272"/>
    </row>
    <row r="3181" spans="45:45" x14ac:dyDescent="0.2">
      <c r="AS3181" s="272"/>
    </row>
    <row r="3182" spans="45:45" x14ac:dyDescent="0.2">
      <c r="AS3182" s="272"/>
    </row>
    <row r="3183" spans="45:45" x14ac:dyDescent="0.2">
      <c r="AS3183" s="272"/>
    </row>
    <row r="3184" spans="45:45" x14ac:dyDescent="0.2">
      <c r="AS3184" s="272"/>
    </row>
    <row r="3185" spans="45:45" x14ac:dyDescent="0.2">
      <c r="AS3185" s="272"/>
    </row>
    <row r="3186" spans="45:45" x14ac:dyDescent="0.2">
      <c r="AS3186" s="272"/>
    </row>
    <row r="3187" spans="45:45" x14ac:dyDescent="0.2">
      <c r="AS3187" s="272"/>
    </row>
    <row r="3188" spans="45:45" x14ac:dyDescent="0.2">
      <c r="AS3188" s="272"/>
    </row>
    <row r="3189" spans="45:45" x14ac:dyDescent="0.2">
      <c r="AS3189" s="272"/>
    </row>
    <row r="3190" spans="45:45" x14ac:dyDescent="0.2">
      <c r="AS3190" s="272"/>
    </row>
    <row r="3191" spans="45:45" x14ac:dyDescent="0.2">
      <c r="AS3191" s="272"/>
    </row>
    <row r="3192" spans="45:45" x14ac:dyDescent="0.2">
      <c r="AS3192" s="272"/>
    </row>
    <row r="3193" spans="45:45" x14ac:dyDescent="0.2">
      <c r="AS3193" s="272"/>
    </row>
    <row r="3194" spans="45:45" x14ac:dyDescent="0.2">
      <c r="AS3194" s="272"/>
    </row>
    <row r="3195" spans="45:45" x14ac:dyDescent="0.2">
      <c r="AS3195" s="272"/>
    </row>
    <row r="3196" spans="45:45" x14ac:dyDescent="0.2">
      <c r="AS3196" s="272"/>
    </row>
    <row r="3197" spans="45:45" x14ac:dyDescent="0.2">
      <c r="AS3197" s="272"/>
    </row>
    <row r="3198" spans="45:45" x14ac:dyDescent="0.2">
      <c r="AS3198" s="272"/>
    </row>
    <row r="3199" spans="45:45" x14ac:dyDescent="0.2">
      <c r="AS3199" s="272"/>
    </row>
    <row r="3200" spans="45:45" x14ac:dyDescent="0.2">
      <c r="AS3200" s="272"/>
    </row>
    <row r="3201" spans="45:45" x14ac:dyDescent="0.2">
      <c r="AS3201" s="272"/>
    </row>
    <row r="3202" spans="45:45" x14ac:dyDescent="0.2">
      <c r="AS3202" s="272"/>
    </row>
    <row r="3203" spans="45:45" x14ac:dyDescent="0.2">
      <c r="AS3203" s="272"/>
    </row>
    <row r="3204" spans="45:45" x14ac:dyDescent="0.2">
      <c r="AS3204" s="272"/>
    </row>
    <row r="3205" spans="45:45" x14ac:dyDescent="0.2">
      <c r="AS3205" s="272"/>
    </row>
    <row r="3206" spans="45:45" x14ac:dyDescent="0.2">
      <c r="AS3206" s="272"/>
    </row>
    <row r="3207" spans="45:45" x14ac:dyDescent="0.2">
      <c r="AS3207" s="272"/>
    </row>
    <row r="3208" spans="45:45" x14ac:dyDescent="0.2">
      <c r="AS3208" s="272"/>
    </row>
    <row r="3209" spans="45:45" x14ac:dyDescent="0.2">
      <c r="AS3209" s="272"/>
    </row>
    <row r="3210" spans="45:45" x14ac:dyDescent="0.2">
      <c r="AS3210" s="272"/>
    </row>
    <row r="3211" spans="45:45" x14ac:dyDescent="0.2">
      <c r="AS3211" s="272"/>
    </row>
    <row r="3212" spans="45:45" x14ac:dyDescent="0.2">
      <c r="AS3212" s="272"/>
    </row>
    <row r="3213" spans="45:45" x14ac:dyDescent="0.2">
      <c r="AS3213" s="272"/>
    </row>
    <row r="3214" spans="45:45" x14ac:dyDescent="0.2">
      <c r="AS3214" s="272"/>
    </row>
    <row r="3215" spans="45:45" x14ac:dyDescent="0.2">
      <c r="AS3215" s="272"/>
    </row>
    <row r="3216" spans="45:45" x14ac:dyDescent="0.2">
      <c r="AS3216" s="272"/>
    </row>
    <row r="3217" spans="45:45" x14ac:dyDescent="0.2">
      <c r="AS3217" s="272"/>
    </row>
    <row r="3218" spans="45:45" x14ac:dyDescent="0.2">
      <c r="AS3218" s="272"/>
    </row>
    <row r="3219" spans="45:45" x14ac:dyDescent="0.2">
      <c r="AS3219" s="272"/>
    </row>
    <row r="3220" spans="45:45" x14ac:dyDescent="0.2">
      <c r="AS3220" s="272"/>
    </row>
    <row r="3221" spans="45:45" x14ac:dyDescent="0.2">
      <c r="AS3221" s="272"/>
    </row>
    <row r="3222" spans="45:45" x14ac:dyDescent="0.2">
      <c r="AS3222" s="272"/>
    </row>
    <row r="3223" spans="45:45" x14ac:dyDescent="0.2">
      <c r="AS3223" s="272"/>
    </row>
    <row r="3224" spans="45:45" x14ac:dyDescent="0.2">
      <c r="AS3224" s="272"/>
    </row>
    <row r="3225" spans="45:45" x14ac:dyDescent="0.2">
      <c r="AS3225" s="272"/>
    </row>
    <row r="3226" spans="45:45" x14ac:dyDescent="0.2">
      <c r="AS3226" s="272"/>
    </row>
    <row r="3227" spans="45:45" x14ac:dyDescent="0.2">
      <c r="AS3227" s="272"/>
    </row>
    <row r="3228" spans="45:45" x14ac:dyDescent="0.2">
      <c r="AS3228" s="272"/>
    </row>
    <row r="3229" spans="45:45" x14ac:dyDescent="0.2">
      <c r="AS3229" s="272"/>
    </row>
    <row r="3230" spans="45:45" x14ac:dyDescent="0.2">
      <c r="AS3230" s="272"/>
    </row>
    <row r="3231" spans="45:45" x14ac:dyDescent="0.2">
      <c r="AS3231" s="272"/>
    </row>
    <row r="3232" spans="45:45" x14ac:dyDescent="0.2">
      <c r="AS3232" s="272"/>
    </row>
    <row r="3233" spans="45:45" x14ac:dyDescent="0.2">
      <c r="AS3233" s="272"/>
    </row>
    <row r="3234" spans="45:45" x14ac:dyDescent="0.2">
      <c r="AS3234" s="272"/>
    </row>
    <row r="3235" spans="45:45" x14ac:dyDescent="0.2">
      <c r="AS3235" s="272"/>
    </row>
    <row r="3236" spans="45:45" x14ac:dyDescent="0.2">
      <c r="AS3236" s="272"/>
    </row>
    <row r="3237" spans="45:45" x14ac:dyDescent="0.2">
      <c r="AS3237" s="272"/>
    </row>
    <row r="3238" spans="45:45" x14ac:dyDescent="0.2">
      <c r="AS3238" s="272"/>
    </row>
    <row r="3239" spans="45:45" x14ac:dyDescent="0.2">
      <c r="AS3239" s="272"/>
    </row>
    <row r="3240" spans="45:45" x14ac:dyDescent="0.2">
      <c r="AS3240" s="272"/>
    </row>
    <row r="3241" spans="45:45" x14ac:dyDescent="0.2">
      <c r="AS3241" s="272"/>
    </row>
    <row r="3242" spans="45:45" x14ac:dyDescent="0.2">
      <c r="AS3242" s="272"/>
    </row>
    <row r="3243" spans="45:45" x14ac:dyDescent="0.2">
      <c r="AS3243" s="272"/>
    </row>
    <row r="3244" spans="45:45" x14ac:dyDescent="0.2">
      <c r="AS3244" s="272"/>
    </row>
    <row r="3245" spans="45:45" x14ac:dyDescent="0.2">
      <c r="AS3245" s="272"/>
    </row>
    <row r="3246" spans="45:45" x14ac:dyDescent="0.2">
      <c r="AS3246" s="272"/>
    </row>
    <row r="3247" spans="45:45" x14ac:dyDescent="0.2">
      <c r="AS3247" s="272"/>
    </row>
    <row r="3248" spans="45:45" x14ac:dyDescent="0.2">
      <c r="AS3248" s="272"/>
    </row>
    <row r="3249" spans="45:45" x14ac:dyDescent="0.2">
      <c r="AS3249" s="272"/>
    </row>
    <row r="3250" spans="45:45" x14ac:dyDescent="0.2">
      <c r="AS3250" s="272"/>
    </row>
    <row r="3251" spans="45:45" x14ac:dyDescent="0.2">
      <c r="AS3251" s="272"/>
    </row>
    <row r="3252" spans="45:45" x14ac:dyDescent="0.2">
      <c r="AS3252" s="272"/>
    </row>
    <row r="3253" spans="45:45" x14ac:dyDescent="0.2">
      <c r="AS3253" s="272"/>
    </row>
    <row r="3254" spans="45:45" x14ac:dyDescent="0.2">
      <c r="AS3254" s="272"/>
    </row>
    <row r="3255" spans="45:45" x14ac:dyDescent="0.2">
      <c r="AS3255" s="272"/>
    </row>
    <row r="3256" spans="45:45" x14ac:dyDescent="0.2">
      <c r="AS3256" s="272"/>
    </row>
    <row r="3257" spans="45:45" x14ac:dyDescent="0.2">
      <c r="AS3257" s="272"/>
    </row>
    <row r="3258" spans="45:45" x14ac:dyDescent="0.2">
      <c r="AS3258" s="272"/>
    </row>
    <row r="3259" spans="45:45" x14ac:dyDescent="0.2">
      <c r="AS3259" s="272"/>
    </row>
    <row r="3260" spans="45:45" x14ac:dyDescent="0.2">
      <c r="AS3260" s="272"/>
    </row>
    <row r="3261" spans="45:45" x14ac:dyDescent="0.2">
      <c r="AS3261" s="272"/>
    </row>
    <row r="3262" spans="45:45" x14ac:dyDescent="0.2">
      <c r="AS3262" s="272"/>
    </row>
    <row r="3263" spans="45:45" x14ac:dyDescent="0.2">
      <c r="AS3263" s="272"/>
    </row>
    <row r="3264" spans="45:45" x14ac:dyDescent="0.2">
      <c r="AS3264" s="272"/>
    </row>
    <row r="3265" spans="45:45" x14ac:dyDescent="0.2">
      <c r="AS3265" s="272"/>
    </row>
    <row r="3266" spans="45:45" x14ac:dyDescent="0.2">
      <c r="AS3266" s="272"/>
    </row>
    <row r="3267" spans="45:45" x14ac:dyDescent="0.2">
      <c r="AS3267" s="272"/>
    </row>
    <row r="3268" spans="45:45" x14ac:dyDescent="0.2">
      <c r="AS3268" s="272"/>
    </row>
    <row r="3269" spans="45:45" x14ac:dyDescent="0.2">
      <c r="AS3269" s="272"/>
    </row>
    <row r="3270" spans="45:45" x14ac:dyDescent="0.2">
      <c r="AS3270" s="272"/>
    </row>
    <row r="3271" spans="45:45" x14ac:dyDescent="0.2">
      <c r="AS3271" s="272"/>
    </row>
    <row r="3272" spans="45:45" x14ac:dyDescent="0.2">
      <c r="AS3272" s="272"/>
    </row>
    <row r="3273" spans="45:45" x14ac:dyDescent="0.2">
      <c r="AS3273" s="272"/>
    </row>
    <row r="3274" spans="45:45" x14ac:dyDescent="0.2">
      <c r="AS3274" s="272"/>
    </row>
    <row r="3275" spans="45:45" x14ac:dyDescent="0.2">
      <c r="AS3275" s="272"/>
    </row>
    <row r="3276" spans="45:45" x14ac:dyDescent="0.2">
      <c r="AS3276" s="272"/>
    </row>
    <row r="3277" spans="45:45" x14ac:dyDescent="0.2">
      <c r="AS3277" s="272"/>
    </row>
    <row r="3278" spans="45:45" x14ac:dyDescent="0.2">
      <c r="AS3278" s="272"/>
    </row>
    <row r="3279" spans="45:45" x14ac:dyDescent="0.2">
      <c r="AS3279" s="272"/>
    </row>
    <row r="3280" spans="45:45" x14ac:dyDescent="0.2">
      <c r="AS3280" s="272"/>
    </row>
    <row r="3281" spans="45:45" x14ac:dyDescent="0.2">
      <c r="AS3281" s="272"/>
    </row>
    <row r="3282" spans="45:45" x14ac:dyDescent="0.2">
      <c r="AS3282" s="272"/>
    </row>
    <row r="3283" spans="45:45" x14ac:dyDescent="0.2">
      <c r="AS3283" s="272"/>
    </row>
    <row r="3284" spans="45:45" x14ac:dyDescent="0.2">
      <c r="AS3284" s="272"/>
    </row>
    <row r="3285" spans="45:45" x14ac:dyDescent="0.2">
      <c r="AS3285" s="272"/>
    </row>
    <row r="3286" spans="45:45" x14ac:dyDescent="0.2">
      <c r="AS3286" s="272"/>
    </row>
    <row r="3287" spans="45:45" x14ac:dyDescent="0.2">
      <c r="AS3287" s="272"/>
    </row>
    <row r="3288" spans="45:45" x14ac:dyDescent="0.2">
      <c r="AS3288" s="272"/>
    </row>
    <row r="3289" spans="45:45" x14ac:dyDescent="0.2">
      <c r="AS3289" s="272"/>
    </row>
    <row r="3290" spans="45:45" x14ac:dyDescent="0.2">
      <c r="AS3290" s="272"/>
    </row>
    <row r="3291" spans="45:45" x14ac:dyDescent="0.2">
      <c r="AS3291" s="272"/>
    </row>
    <row r="3292" spans="45:45" x14ac:dyDescent="0.2">
      <c r="AS3292" s="272"/>
    </row>
    <row r="3293" spans="45:45" x14ac:dyDescent="0.2">
      <c r="AS3293" s="272"/>
    </row>
    <row r="3294" spans="45:45" x14ac:dyDescent="0.2">
      <c r="AS3294" s="272"/>
    </row>
    <row r="3295" spans="45:45" x14ac:dyDescent="0.2">
      <c r="AS3295" s="272"/>
    </row>
    <row r="3296" spans="45:45" x14ac:dyDescent="0.2">
      <c r="AS3296" s="272"/>
    </row>
    <row r="3297" spans="45:45" x14ac:dyDescent="0.2">
      <c r="AS3297" s="272"/>
    </row>
    <row r="3298" spans="45:45" x14ac:dyDescent="0.2">
      <c r="AS3298" s="272"/>
    </row>
    <row r="3299" spans="45:45" x14ac:dyDescent="0.2">
      <c r="AS3299" s="272"/>
    </row>
    <row r="3300" spans="45:45" x14ac:dyDescent="0.2">
      <c r="AS3300" s="272"/>
    </row>
    <row r="3301" spans="45:45" x14ac:dyDescent="0.2">
      <c r="AS3301" s="272"/>
    </row>
    <row r="3302" spans="45:45" x14ac:dyDescent="0.2">
      <c r="AS3302" s="272"/>
    </row>
    <row r="3303" spans="45:45" x14ac:dyDescent="0.2">
      <c r="AS3303" s="272"/>
    </row>
    <row r="3304" spans="45:45" x14ac:dyDescent="0.2">
      <c r="AS3304" s="272"/>
    </row>
    <row r="3305" spans="45:45" x14ac:dyDescent="0.2">
      <c r="AS3305" s="272"/>
    </row>
    <row r="3306" spans="45:45" x14ac:dyDescent="0.2">
      <c r="AS3306" s="272"/>
    </row>
    <row r="3307" spans="45:45" x14ac:dyDescent="0.2">
      <c r="AS3307" s="272"/>
    </row>
    <row r="3308" spans="45:45" x14ac:dyDescent="0.2">
      <c r="AS3308" s="272"/>
    </row>
    <row r="3309" spans="45:45" x14ac:dyDescent="0.2">
      <c r="AS3309" s="272"/>
    </row>
    <row r="3310" spans="45:45" x14ac:dyDescent="0.2">
      <c r="AS3310" s="272"/>
    </row>
    <row r="3311" spans="45:45" x14ac:dyDescent="0.2">
      <c r="AS3311" s="272"/>
    </row>
    <row r="3312" spans="45:45" x14ac:dyDescent="0.2">
      <c r="AS3312" s="272"/>
    </row>
    <row r="3313" spans="45:45" x14ac:dyDescent="0.2">
      <c r="AS3313" s="272"/>
    </row>
    <row r="3314" spans="45:45" x14ac:dyDescent="0.2">
      <c r="AS3314" s="272"/>
    </row>
    <row r="3315" spans="45:45" x14ac:dyDescent="0.2">
      <c r="AS3315" s="272"/>
    </row>
    <row r="3316" spans="45:45" x14ac:dyDescent="0.2">
      <c r="AS3316" s="272"/>
    </row>
    <row r="3317" spans="45:45" x14ac:dyDescent="0.2">
      <c r="AS3317" s="272"/>
    </row>
    <row r="3318" spans="45:45" x14ac:dyDescent="0.2">
      <c r="AS3318" s="272"/>
    </row>
    <row r="3319" spans="45:45" x14ac:dyDescent="0.2">
      <c r="AS3319" s="272"/>
    </row>
    <row r="3320" spans="45:45" x14ac:dyDescent="0.2">
      <c r="AS3320" s="272"/>
    </row>
    <row r="3321" spans="45:45" x14ac:dyDescent="0.2">
      <c r="AS3321" s="272"/>
    </row>
    <row r="3322" spans="45:45" x14ac:dyDescent="0.2">
      <c r="AS3322" s="272"/>
    </row>
    <row r="3323" spans="45:45" x14ac:dyDescent="0.2">
      <c r="AS3323" s="272"/>
    </row>
    <row r="3324" spans="45:45" x14ac:dyDescent="0.2">
      <c r="AS3324" s="272"/>
    </row>
    <row r="3325" spans="45:45" x14ac:dyDescent="0.2">
      <c r="AS3325" s="272"/>
    </row>
    <row r="3326" spans="45:45" x14ac:dyDescent="0.2">
      <c r="AS3326" s="272"/>
    </row>
    <row r="3327" spans="45:45" x14ac:dyDescent="0.2">
      <c r="AS3327" s="272"/>
    </row>
    <row r="3328" spans="45:45" x14ac:dyDescent="0.2">
      <c r="AS3328" s="272"/>
    </row>
    <row r="3329" spans="45:45" x14ac:dyDescent="0.2">
      <c r="AS3329" s="272"/>
    </row>
    <row r="3330" spans="45:45" x14ac:dyDescent="0.2">
      <c r="AS3330" s="272"/>
    </row>
    <row r="3331" spans="45:45" x14ac:dyDescent="0.2">
      <c r="AS3331" s="272"/>
    </row>
    <row r="3332" spans="45:45" x14ac:dyDescent="0.2">
      <c r="AS3332" s="272"/>
    </row>
    <row r="3333" spans="45:45" x14ac:dyDescent="0.2">
      <c r="AS3333" s="272"/>
    </row>
    <row r="3334" spans="45:45" x14ac:dyDescent="0.2">
      <c r="AS3334" s="272"/>
    </row>
    <row r="3335" spans="45:45" x14ac:dyDescent="0.2">
      <c r="AS3335" s="272"/>
    </row>
    <row r="3336" spans="45:45" x14ac:dyDescent="0.2">
      <c r="AS3336" s="272"/>
    </row>
    <row r="3337" spans="45:45" x14ac:dyDescent="0.2">
      <c r="AS3337" s="272"/>
    </row>
    <row r="3338" spans="45:45" x14ac:dyDescent="0.2">
      <c r="AS3338" s="272"/>
    </row>
    <row r="3339" spans="45:45" x14ac:dyDescent="0.2">
      <c r="AS3339" s="272"/>
    </row>
    <row r="3340" spans="45:45" x14ac:dyDescent="0.2">
      <c r="AS3340" s="272"/>
    </row>
    <row r="3341" spans="45:45" x14ac:dyDescent="0.2">
      <c r="AS3341" s="272"/>
    </row>
    <row r="3342" spans="45:45" x14ac:dyDescent="0.2">
      <c r="AS3342" s="272"/>
    </row>
    <row r="3343" spans="45:45" x14ac:dyDescent="0.2">
      <c r="AS3343" s="272"/>
    </row>
    <row r="3344" spans="45:45" x14ac:dyDescent="0.2">
      <c r="AS3344" s="272"/>
    </row>
    <row r="3345" spans="45:45" x14ac:dyDescent="0.2">
      <c r="AS3345" s="272"/>
    </row>
    <row r="3346" spans="45:45" x14ac:dyDescent="0.2">
      <c r="AS3346" s="272"/>
    </row>
    <row r="3347" spans="45:45" x14ac:dyDescent="0.2">
      <c r="AS3347" s="272"/>
    </row>
    <row r="3348" spans="45:45" x14ac:dyDescent="0.2">
      <c r="AS3348" s="272"/>
    </row>
    <row r="3349" spans="45:45" x14ac:dyDescent="0.2">
      <c r="AS3349" s="272"/>
    </row>
    <row r="3350" spans="45:45" x14ac:dyDescent="0.2">
      <c r="AS3350" s="272"/>
    </row>
    <row r="3351" spans="45:45" x14ac:dyDescent="0.2">
      <c r="AS3351" s="272"/>
    </row>
    <row r="3352" spans="45:45" x14ac:dyDescent="0.2">
      <c r="AS3352" s="272"/>
    </row>
    <row r="3353" spans="45:45" x14ac:dyDescent="0.2">
      <c r="AS3353" s="272"/>
    </row>
    <row r="3354" spans="45:45" x14ac:dyDescent="0.2">
      <c r="AS3354" s="272"/>
    </row>
    <row r="3355" spans="45:45" x14ac:dyDescent="0.2">
      <c r="AS3355" s="272"/>
    </row>
    <row r="3356" spans="45:45" x14ac:dyDescent="0.2">
      <c r="AS3356" s="272"/>
    </row>
    <row r="3357" spans="45:45" x14ac:dyDescent="0.2">
      <c r="AS3357" s="272"/>
    </row>
    <row r="3358" spans="45:45" x14ac:dyDescent="0.2">
      <c r="AS3358" s="272"/>
    </row>
    <row r="3359" spans="45:45" x14ac:dyDescent="0.2">
      <c r="AS3359" s="272"/>
    </row>
    <row r="3360" spans="45:45" x14ac:dyDescent="0.2">
      <c r="AS3360" s="272"/>
    </row>
    <row r="3361" spans="45:45" x14ac:dyDescent="0.2">
      <c r="AS3361" s="272"/>
    </row>
    <row r="3362" spans="45:45" x14ac:dyDescent="0.2">
      <c r="AS3362" s="272"/>
    </row>
    <row r="3363" spans="45:45" x14ac:dyDescent="0.2">
      <c r="AS3363" s="272"/>
    </row>
    <row r="3364" spans="45:45" x14ac:dyDescent="0.2">
      <c r="AS3364" s="272"/>
    </row>
    <row r="3365" spans="45:45" x14ac:dyDescent="0.2">
      <c r="AS3365" s="272"/>
    </row>
    <row r="3366" spans="45:45" x14ac:dyDescent="0.2">
      <c r="AS3366" s="272"/>
    </row>
    <row r="3367" spans="45:45" x14ac:dyDescent="0.2">
      <c r="AS3367" s="272"/>
    </row>
    <row r="3368" spans="45:45" x14ac:dyDescent="0.2">
      <c r="AS3368" s="272"/>
    </row>
    <row r="3369" spans="45:45" x14ac:dyDescent="0.2">
      <c r="AS3369" s="272"/>
    </row>
    <row r="3370" spans="45:45" x14ac:dyDescent="0.2">
      <c r="AS3370" s="272"/>
    </row>
    <row r="3371" spans="45:45" x14ac:dyDescent="0.2">
      <c r="AS3371" s="272"/>
    </row>
    <row r="3372" spans="45:45" x14ac:dyDescent="0.2">
      <c r="AS3372" s="272"/>
    </row>
    <row r="3373" spans="45:45" x14ac:dyDescent="0.2">
      <c r="AS3373" s="272"/>
    </row>
    <row r="3374" spans="45:45" x14ac:dyDescent="0.2">
      <c r="AS3374" s="272"/>
    </row>
    <row r="3375" spans="45:45" x14ac:dyDescent="0.2">
      <c r="AS3375" s="272"/>
    </row>
    <row r="3376" spans="45:45" x14ac:dyDescent="0.2">
      <c r="AS3376" s="272"/>
    </row>
    <row r="3377" spans="45:45" x14ac:dyDescent="0.2">
      <c r="AS3377" s="272"/>
    </row>
    <row r="3378" spans="45:45" x14ac:dyDescent="0.2">
      <c r="AS3378" s="272"/>
    </row>
    <row r="3379" spans="45:45" x14ac:dyDescent="0.2">
      <c r="AS3379" s="272"/>
    </row>
    <row r="3380" spans="45:45" x14ac:dyDescent="0.2">
      <c r="AS3380" s="272"/>
    </row>
    <row r="3381" spans="45:45" x14ac:dyDescent="0.2">
      <c r="AS3381" s="272"/>
    </row>
    <row r="3382" spans="45:45" x14ac:dyDescent="0.2">
      <c r="AS3382" s="272"/>
    </row>
    <row r="3383" spans="45:45" x14ac:dyDescent="0.2">
      <c r="AS3383" s="272"/>
    </row>
    <row r="3384" spans="45:45" x14ac:dyDescent="0.2">
      <c r="AS3384" s="272"/>
    </row>
    <row r="3385" spans="45:45" x14ac:dyDescent="0.2">
      <c r="AS3385" s="272"/>
    </row>
    <row r="3386" spans="45:45" x14ac:dyDescent="0.2">
      <c r="AS3386" s="272"/>
    </row>
    <row r="3387" spans="45:45" x14ac:dyDescent="0.2">
      <c r="AS3387" s="272"/>
    </row>
    <row r="3388" spans="45:45" x14ac:dyDescent="0.2">
      <c r="AS3388" s="272"/>
    </row>
    <row r="3389" spans="45:45" x14ac:dyDescent="0.2">
      <c r="AS3389" s="272"/>
    </row>
    <row r="3390" spans="45:45" x14ac:dyDescent="0.2">
      <c r="AS3390" s="272"/>
    </row>
    <row r="3391" spans="45:45" x14ac:dyDescent="0.2">
      <c r="AS3391" s="272"/>
    </row>
    <row r="3392" spans="45:45" x14ac:dyDescent="0.2">
      <c r="AS3392" s="272"/>
    </row>
    <row r="3393" spans="45:45" x14ac:dyDescent="0.2">
      <c r="AS3393" s="272"/>
    </row>
    <row r="3394" spans="45:45" x14ac:dyDescent="0.2">
      <c r="AS3394" s="272"/>
    </row>
    <row r="3395" spans="45:45" x14ac:dyDescent="0.2">
      <c r="AS3395" s="272"/>
    </row>
    <row r="3396" spans="45:45" x14ac:dyDescent="0.2">
      <c r="AS3396" s="272"/>
    </row>
    <row r="3397" spans="45:45" x14ac:dyDescent="0.2">
      <c r="AS3397" s="272"/>
    </row>
    <row r="3398" spans="45:45" x14ac:dyDescent="0.2">
      <c r="AS3398" s="272"/>
    </row>
    <row r="3399" spans="45:45" x14ac:dyDescent="0.2">
      <c r="AS3399" s="272"/>
    </row>
    <row r="3400" spans="45:45" x14ac:dyDescent="0.2">
      <c r="AS3400" s="272"/>
    </row>
    <row r="3401" spans="45:45" x14ac:dyDescent="0.2">
      <c r="AS3401" s="272"/>
    </row>
    <row r="3402" spans="45:45" x14ac:dyDescent="0.2">
      <c r="AS3402" s="272"/>
    </row>
    <row r="3403" spans="45:45" x14ac:dyDescent="0.2">
      <c r="AS3403" s="272"/>
    </row>
    <row r="3404" spans="45:45" x14ac:dyDescent="0.2">
      <c r="AS3404" s="272"/>
    </row>
    <row r="3405" spans="45:45" x14ac:dyDescent="0.2">
      <c r="AS3405" s="272"/>
    </row>
    <row r="3406" spans="45:45" x14ac:dyDescent="0.2">
      <c r="AS3406" s="272"/>
    </row>
    <row r="3407" spans="45:45" x14ac:dyDescent="0.2">
      <c r="AS3407" s="272"/>
    </row>
    <row r="3408" spans="45:45" x14ac:dyDescent="0.2">
      <c r="AS3408" s="272"/>
    </row>
    <row r="3409" spans="45:45" x14ac:dyDescent="0.2">
      <c r="AS3409" s="272"/>
    </row>
    <row r="3410" spans="45:45" x14ac:dyDescent="0.2">
      <c r="AS3410" s="272"/>
    </row>
    <row r="3411" spans="45:45" x14ac:dyDescent="0.2">
      <c r="AS3411" s="272"/>
    </row>
    <row r="3412" spans="45:45" x14ac:dyDescent="0.2">
      <c r="AS3412" s="272"/>
    </row>
    <row r="3413" spans="45:45" x14ac:dyDescent="0.2">
      <c r="AS3413" s="272"/>
    </row>
    <row r="3414" spans="45:45" x14ac:dyDescent="0.2">
      <c r="AS3414" s="272"/>
    </row>
    <row r="3415" spans="45:45" x14ac:dyDescent="0.2">
      <c r="AS3415" s="272"/>
    </row>
    <row r="3416" spans="45:45" x14ac:dyDescent="0.2">
      <c r="AS3416" s="272"/>
    </row>
    <row r="3417" spans="45:45" x14ac:dyDescent="0.2">
      <c r="AS3417" s="272"/>
    </row>
    <row r="3418" spans="45:45" x14ac:dyDescent="0.2">
      <c r="AS3418" s="272"/>
    </row>
    <row r="3419" spans="45:45" x14ac:dyDescent="0.2">
      <c r="AS3419" s="272"/>
    </row>
    <row r="3420" spans="45:45" x14ac:dyDescent="0.2">
      <c r="AS3420" s="272"/>
    </row>
    <row r="3421" spans="45:45" x14ac:dyDescent="0.2">
      <c r="AS3421" s="272"/>
    </row>
    <row r="3422" spans="45:45" x14ac:dyDescent="0.2">
      <c r="AS3422" s="272"/>
    </row>
    <row r="3423" spans="45:45" x14ac:dyDescent="0.2">
      <c r="AS3423" s="272"/>
    </row>
    <row r="3424" spans="45:45" x14ac:dyDescent="0.2">
      <c r="AS3424" s="272"/>
    </row>
    <row r="3425" spans="45:45" x14ac:dyDescent="0.2">
      <c r="AS3425" s="272"/>
    </row>
    <row r="3426" spans="45:45" x14ac:dyDescent="0.2">
      <c r="AS3426" s="272"/>
    </row>
    <row r="3427" spans="45:45" x14ac:dyDescent="0.2">
      <c r="AS3427" s="272"/>
    </row>
    <row r="3428" spans="45:45" x14ac:dyDescent="0.2">
      <c r="AS3428" s="272"/>
    </row>
    <row r="3429" spans="45:45" x14ac:dyDescent="0.2">
      <c r="AS3429" s="272"/>
    </row>
    <row r="3430" spans="45:45" x14ac:dyDescent="0.2">
      <c r="AS3430" s="272"/>
    </row>
    <row r="3431" spans="45:45" x14ac:dyDescent="0.2">
      <c r="AS3431" s="272"/>
    </row>
    <row r="3432" spans="45:45" x14ac:dyDescent="0.2">
      <c r="AS3432" s="272"/>
    </row>
    <row r="3433" spans="45:45" x14ac:dyDescent="0.2">
      <c r="AS3433" s="272"/>
    </row>
    <row r="3434" spans="45:45" x14ac:dyDescent="0.2">
      <c r="AS3434" s="272"/>
    </row>
    <row r="3435" spans="45:45" x14ac:dyDescent="0.2">
      <c r="AS3435" s="272"/>
    </row>
    <row r="3436" spans="45:45" x14ac:dyDescent="0.2">
      <c r="AS3436" s="272"/>
    </row>
    <row r="3437" spans="45:45" x14ac:dyDescent="0.2">
      <c r="AS3437" s="272"/>
    </row>
    <row r="3438" spans="45:45" x14ac:dyDescent="0.2">
      <c r="AS3438" s="272"/>
    </row>
    <row r="3439" spans="45:45" x14ac:dyDescent="0.2">
      <c r="AS3439" s="272"/>
    </row>
    <row r="3440" spans="45:45" x14ac:dyDescent="0.2">
      <c r="AS3440" s="272"/>
    </row>
    <row r="3441" spans="45:45" x14ac:dyDescent="0.2">
      <c r="AS3441" s="272"/>
    </row>
    <row r="3442" spans="45:45" x14ac:dyDescent="0.2">
      <c r="AS3442" s="272"/>
    </row>
    <row r="3443" spans="45:45" x14ac:dyDescent="0.2">
      <c r="AS3443" s="272"/>
    </row>
    <row r="3444" spans="45:45" x14ac:dyDescent="0.2">
      <c r="AS3444" s="272"/>
    </row>
    <row r="3445" spans="45:45" x14ac:dyDescent="0.2">
      <c r="AS3445" s="272"/>
    </row>
    <row r="3446" spans="45:45" x14ac:dyDescent="0.2">
      <c r="AS3446" s="272"/>
    </row>
    <row r="3447" spans="45:45" x14ac:dyDescent="0.2">
      <c r="AS3447" s="272"/>
    </row>
    <row r="3448" spans="45:45" x14ac:dyDescent="0.2">
      <c r="AS3448" s="272"/>
    </row>
    <row r="3449" spans="45:45" x14ac:dyDescent="0.2">
      <c r="AS3449" s="272"/>
    </row>
    <row r="3450" spans="45:45" x14ac:dyDescent="0.2">
      <c r="AS3450" s="272"/>
    </row>
    <row r="3451" spans="45:45" x14ac:dyDescent="0.2">
      <c r="AS3451" s="272"/>
    </row>
    <row r="3452" spans="45:45" x14ac:dyDescent="0.2">
      <c r="AS3452" s="272"/>
    </row>
    <row r="3453" spans="45:45" x14ac:dyDescent="0.2">
      <c r="AS3453" s="272"/>
    </row>
    <row r="3454" spans="45:45" x14ac:dyDescent="0.2">
      <c r="AS3454" s="272"/>
    </row>
    <row r="3455" spans="45:45" x14ac:dyDescent="0.2">
      <c r="AS3455" s="272"/>
    </row>
    <row r="3456" spans="45:45" x14ac:dyDescent="0.2">
      <c r="AS3456" s="272"/>
    </row>
    <row r="3457" spans="45:45" x14ac:dyDescent="0.2">
      <c r="AS3457" s="272"/>
    </row>
    <row r="3458" spans="45:45" x14ac:dyDescent="0.2">
      <c r="AS3458" s="272"/>
    </row>
    <row r="3459" spans="45:45" x14ac:dyDescent="0.2">
      <c r="AS3459" s="272"/>
    </row>
    <row r="3460" spans="45:45" x14ac:dyDescent="0.2">
      <c r="AS3460" s="272"/>
    </row>
    <row r="3461" spans="45:45" x14ac:dyDescent="0.2">
      <c r="AS3461" s="272"/>
    </row>
    <row r="3462" spans="45:45" x14ac:dyDescent="0.2">
      <c r="AS3462" s="272"/>
    </row>
    <row r="3463" spans="45:45" x14ac:dyDescent="0.2">
      <c r="AS3463" s="272"/>
    </row>
    <row r="3464" spans="45:45" x14ac:dyDescent="0.2">
      <c r="AS3464" s="272"/>
    </row>
    <row r="3465" spans="45:45" x14ac:dyDescent="0.2">
      <c r="AS3465" s="272"/>
    </row>
    <row r="3466" spans="45:45" x14ac:dyDescent="0.2">
      <c r="AS3466" s="272"/>
    </row>
    <row r="3467" spans="45:45" x14ac:dyDescent="0.2">
      <c r="AS3467" s="272"/>
    </row>
    <row r="3468" spans="45:45" x14ac:dyDescent="0.2">
      <c r="AS3468" s="272"/>
    </row>
    <row r="3469" spans="45:45" x14ac:dyDescent="0.2">
      <c r="AS3469" s="272"/>
    </row>
    <row r="3470" spans="45:45" x14ac:dyDescent="0.2">
      <c r="AS3470" s="272"/>
    </row>
    <row r="3471" spans="45:45" x14ac:dyDescent="0.2">
      <c r="AS3471" s="272"/>
    </row>
    <row r="3472" spans="45:45" x14ac:dyDescent="0.2">
      <c r="AS3472" s="272"/>
    </row>
    <row r="3473" spans="45:45" x14ac:dyDescent="0.2">
      <c r="AS3473" s="272"/>
    </row>
    <row r="3474" spans="45:45" x14ac:dyDescent="0.2">
      <c r="AS3474" s="272"/>
    </row>
    <row r="3475" spans="45:45" x14ac:dyDescent="0.2">
      <c r="AS3475" s="272"/>
    </row>
    <row r="3476" spans="45:45" x14ac:dyDescent="0.2">
      <c r="AS3476" s="272"/>
    </row>
    <row r="3477" spans="45:45" x14ac:dyDescent="0.2">
      <c r="AS3477" s="272"/>
    </row>
    <row r="3478" spans="45:45" x14ac:dyDescent="0.2">
      <c r="AS3478" s="272"/>
    </row>
    <row r="3479" spans="45:45" x14ac:dyDescent="0.2">
      <c r="AS3479" s="272"/>
    </row>
    <row r="3480" spans="45:45" x14ac:dyDescent="0.2">
      <c r="AS3480" s="272"/>
    </row>
    <row r="3481" spans="45:45" x14ac:dyDescent="0.2">
      <c r="AS3481" s="272"/>
    </row>
    <row r="3482" spans="45:45" x14ac:dyDescent="0.2">
      <c r="AS3482" s="272"/>
    </row>
    <row r="3483" spans="45:45" x14ac:dyDescent="0.2">
      <c r="AS3483" s="272"/>
    </row>
    <row r="3484" spans="45:45" x14ac:dyDescent="0.2">
      <c r="AS3484" s="272"/>
    </row>
    <row r="3485" spans="45:45" x14ac:dyDescent="0.2">
      <c r="AS3485" s="272"/>
    </row>
    <row r="3486" spans="45:45" x14ac:dyDescent="0.2">
      <c r="AS3486" s="272"/>
    </row>
    <row r="3487" spans="45:45" x14ac:dyDescent="0.2">
      <c r="AS3487" s="272"/>
    </row>
    <row r="3488" spans="45:45" x14ac:dyDescent="0.2">
      <c r="AS3488" s="272"/>
    </row>
    <row r="3489" spans="45:45" x14ac:dyDescent="0.2">
      <c r="AS3489" s="272"/>
    </row>
    <row r="3490" spans="45:45" x14ac:dyDescent="0.2">
      <c r="AS3490" s="272"/>
    </row>
    <row r="3491" spans="45:45" x14ac:dyDescent="0.2">
      <c r="AS3491" s="272"/>
    </row>
    <row r="3492" spans="45:45" x14ac:dyDescent="0.2">
      <c r="AS3492" s="272"/>
    </row>
    <row r="3493" spans="45:45" x14ac:dyDescent="0.2">
      <c r="AS3493" s="272"/>
    </row>
    <row r="3494" spans="45:45" x14ac:dyDescent="0.2">
      <c r="AS3494" s="272"/>
    </row>
    <row r="3495" spans="45:45" x14ac:dyDescent="0.2">
      <c r="AS3495" s="272"/>
    </row>
    <row r="3496" spans="45:45" x14ac:dyDescent="0.2">
      <c r="AS3496" s="272"/>
    </row>
    <row r="3497" spans="45:45" x14ac:dyDescent="0.2">
      <c r="AS3497" s="272"/>
    </row>
    <row r="3498" spans="45:45" x14ac:dyDescent="0.2">
      <c r="AS3498" s="272"/>
    </row>
    <row r="3499" spans="45:45" x14ac:dyDescent="0.2">
      <c r="AS3499" s="272"/>
    </row>
    <row r="3500" spans="45:45" x14ac:dyDescent="0.2">
      <c r="AS3500" s="272"/>
    </row>
    <row r="3501" spans="45:45" x14ac:dyDescent="0.2">
      <c r="AS3501" s="272"/>
    </row>
    <row r="3502" spans="45:45" x14ac:dyDescent="0.2">
      <c r="AS3502" s="272"/>
    </row>
    <row r="3503" spans="45:45" x14ac:dyDescent="0.2">
      <c r="AS3503" s="272"/>
    </row>
    <row r="3504" spans="45:45" x14ac:dyDescent="0.2">
      <c r="AS3504" s="272"/>
    </row>
    <row r="3505" spans="45:45" x14ac:dyDescent="0.2">
      <c r="AS3505" s="272"/>
    </row>
    <row r="3506" spans="45:45" x14ac:dyDescent="0.2">
      <c r="AS3506" s="272"/>
    </row>
    <row r="3507" spans="45:45" x14ac:dyDescent="0.2">
      <c r="AS3507" s="272"/>
    </row>
    <row r="3508" spans="45:45" x14ac:dyDescent="0.2">
      <c r="AS3508" s="272"/>
    </row>
    <row r="3509" spans="45:45" x14ac:dyDescent="0.2">
      <c r="AS3509" s="272"/>
    </row>
    <row r="3510" spans="45:45" x14ac:dyDescent="0.2">
      <c r="AS3510" s="272"/>
    </row>
    <row r="3511" spans="45:45" x14ac:dyDescent="0.2">
      <c r="AS3511" s="272"/>
    </row>
    <row r="3512" spans="45:45" x14ac:dyDescent="0.2">
      <c r="AS3512" s="272"/>
    </row>
    <row r="3513" spans="45:45" x14ac:dyDescent="0.2">
      <c r="AS3513" s="272"/>
    </row>
    <row r="3514" spans="45:45" x14ac:dyDescent="0.2">
      <c r="AS3514" s="272"/>
    </row>
    <row r="3515" spans="45:45" x14ac:dyDescent="0.2">
      <c r="AS3515" s="272"/>
    </row>
    <row r="3516" spans="45:45" x14ac:dyDescent="0.2">
      <c r="AS3516" s="272"/>
    </row>
    <row r="3517" spans="45:45" x14ac:dyDescent="0.2">
      <c r="AS3517" s="272"/>
    </row>
    <row r="3518" spans="45:45" x14ac:dyDescent="0.2">
      <c r="AS3518" s="272"/>
    </row>
    <row r="3519" spans="45:45" x14ac:dyDescent="0.2">
      <c r="AS3519" s="272"/>
    </row>
    <row r="3520" spans="45:45" x14ac:dyDescent="0.2">
      <c r="AS3520" s="272"/>
    </row>
    <row r="3521" spans="45:45" x14ac:dyDescent="0.2">
      <c r="AS3521" s="272"/>
    </row>
    <row r="3522" spans="45:45" x14ac:dyDescent="0.2">
      <c r="AS3522" s="272"/>
    </row>
    <row r="3523" spans="45:45" x14ac:dyDescent="0.2">
      <c r="AS3523" s="272"/>
    </row>
    <row r="3524" spans="45:45" x14ac:dyDescent="0.2">
      <c r="AS3524" s="272"/>
    </row>
    <row r="3525" spans="45:45" x14ac:dyDescent="0.2">
      <c r="AS3525" s="272"/>
    </row>
    <row r="3526" spans="45:45" x14ac:dyDescent="0.2">
      <c r="AS3526" s="272"/>
    </row>
    <row r="3527" spans="45:45" x14ac:dyDescent="0.2">
      <c r="AS3527" s="272"/>
    </row>
    <row r="3528" spans="45:45" x14ac:dyDescent="0.2">
      <c r="AS3528" s="272"/>
    </row>
    <row r="3529" spans="45:45" x14ac:dyDescent="0.2">
      <c r="AS3529" s="272"/>
    </row>
    <row r="3530" spans="45:45" x14ac:dyDescent="0.2">
      <c r="AS3530" s="272"/>
    </row>
    <row r="3531" spans="45:45" x14ac:dyDescent="0.2">
      <c r="AS3531" s="272"/>
    </row>
    <row r="3532" spans="45:45" x14ac:dyDescent="0.2">
      <c r="AS3532" s="272"/>
    </row>
    <row r="3533" spans="45:45" x14ac:dyDescent="0.2">
      <c r="AS3533" s="272"/>
    </row>
    <row r="3534" spans="45:45" x14ac:dyDescent="0.2">
      <c r="AS3534" s="272"/>
    </row>
    <row r="3535" spans="45:45" ht="12" thickBot="1" x14ac:dyDescent="0.25">
      <c r="AS3535" s="273"/>
    </row>
  </sheetData>
  <dataValidations disablePrompts="1" count="1">
    <dataValidation type="list" allowBlank="1" showInputMessage="1" showErrorMessage="1" sqref="H3:H71">
      <formula1>"Actual/Actual (ISDA),Actual/360,30/360 (Bond Basis),30E/360 (Eurobond Basis),Actual/365 (Fixed),Actual/Actual (ISMA),Actual/Actual (AFB),1/1,30/360 (Italian),Simple"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AV3535"/>
  <sheetViews>
    <sheetView topLeftCell="N1" workbookViewId="0">
      <selection activeCell="AA1" sqref="AA1"/>
    </sheetView>
  </sheetViews>
  <sheetFormatPr defaultRowHeight="15" outlineLevelCol="1" x14ac:dyDescent="0.25"/>
  <cols>
    <col min="1" max="1" width="5" style="88" hidden="1" customWidth="1" outlineLevel="1"/>
    <col min="2" max="2" width="11" style="88" hidden="1" customWidth="1" outlineLevel="1"/>
    <col min="3" max="3" width="10" style="88" hidden="1" customWidth="1" outlineLevel="1"/>
    <col min="4" max="4" width="9" style="91" hidden="1" customWidth="1" outlineLevel="1"/>
    <col min="5" max="5" width="10" style="90" hidden="1" customWidth="1" outlineLevel="1"/>
    <col min="6" max="6" width="19" style="92" hidden="1" customWidth="1" outlineLevel="1"/>
    <col min="7" max="7" width="10" style="88" hidden="1" customWidth="1" outlineLevel="1"/>
    <col min="8" max="8" width="20.28515625" style="88" hidden="1" customWidth="1" outlineLevel="1"/>
    <col min="9" max="10" width="11.5703125" style="88" hidden="1" customWidth="1" outlineLevel="1"/>
    <col min="11" max="11" width="19.28515625" style="88" hidden="1" customWidth="1" outlineLevel="1"/>
    <col min="12" max="12" width="15.140625" style="337" hidden="1" customWidth="1" outlineLevel="1"/>
    <col min="13" max="13" width="9" style="90" hidden="1" customWidth="1" outlineLevel="1"/>
    <col min="14" max="14" width="2.7109375" style="88" customWidth="1" collapsed="1"/>
    <col min="15" max="15" width="9" style="88" hidden="1" customWidth="1" outlineLevel="1"/>
    <col min="16" max="16" width="5" style="88" hidden="1" customWidth="1" outlineLevel="1"/>
    <col min="17" max="17" width="15.140625" style="337" hidden="1" customWidth="1" outlineLevel="1"/>
    <col min="18" max="18" width="9.140625" style="88" hidden="1" customWidth="1" outlineLevel="1"/>
    <col min="19" max="19" width="8.85546875" style="337" hidden="1" customWidth="1" outlineLevel="1"/>
    <col min="20" max="20" width="5" style="337" hidden="1" customWidth="1" outlineLevel="1"/>
    <col min="21" max="21" width="15.140625" style="88" hidden="1" customWidth="1" outlineLevel="1"/>
    <col min="22" max="22" width="20.28515625" style="88" customWidth="1" collapsed="1"/>
    <col min="23" max="23" width="16.140625" style="88" bestFit="1" customWidth="1"/>
    <col min="24" max="24" width="9" style="88" bestFit="1" customWidth="1"/>
    <col min="25" max="26" width="17.28515625" style="88" bestFit="1" customWidth="1"/>
    <col min="27" max="27" width="10" style="88" bestFit="1" customWidth="1"/>
    <col min="28" max="28" width="2.7109375" style="88" customWidth="1"/>
    <col min="29" max="29" width="15.140625" style="88" customWidth="1"/>
    <col min="30" max="30" width="14.85546875" style="88" customWidth="1"/>
    <col min="31" max="31" width="2.7109375" style="88" customWidth="1"/>
    <col min="32" max="32" width="3" style="263" bestFit="1" customWidth="1"/>
    <col min="33" max="33" width="5" style="263" bestFit="1" customWidth="1"/>
    <col min="34" max="34" width="15.140625" style="263" bestFit="1" customWidth="1"/>
    <col min="35" max="36" width="8" style="263" bestFit="1" customWidth="1"/>
    <col min="37" max="37" width="8" style="88" bestFit="1" customWidth="1"/>
    <col min="38" max="38" width="17.28515625" style="88" bestFit="1" customWidth="1"/>
    <col min="39" max="39" width="11.7109375" style="88" customWidth="1"/>
    <col min="40" max="41" width="2.7109375" style="88" customWidth="1"/>
    <col min="42" max="42" width="3" style="88" bestFit="1" customWidth="1"/>
    <col min="43" max="45" width="17.28515625" style="88" bestFit="1" customWidth="1"/>
    <col min="46" max="46" width="9" style="88" bestFit="1" customWidth="1"/>
    <col min="47" max="16384" width="9.140625" style="88"/>
  </cols>
  <sheetData>
    <row r="1" spans="1:48" s="80" customFormat="1" ht="21.75" customHeight="1" x14ac:dyDescent="0.2">
      <c r="B1" s="81"/>
      <c r="C1" s="81"/>
      <c r="D1" s="82"/>
      <c r="E1" s="83"/>
      <c r="F1" s="84"/>
      <c r="G1" s="85"/>
      <c r="H1" s="80" t="s">
        <v>1</v>
      </c>
      <c r="I1" s="80" t="s">
        <v>2</v>
      </c>
      <c r="L1" s="320"/>
      <c r="M1" s="83"/>
      <c r="Q1" s="320"/>
      <c r="S1" s="320"/>
      <c r="T1" s="320"/>
      <c r="V1" s="221" t="str">
        <f>Currency&amp;" "&amp;Tenor</f>
        <v>EUR 1M</v>
      </c>
      <c r="W1" s="222"/>
      <c r="X1" s="222"/>
      <c r="Y1" s="203"/>
      <c r="Z1" s="202"/>
      <c r="AA1" s="241" t="s">
        <v>217</v>
      </c>
      <c r="AC1" s="242" t="s">
        <v>210</v>
      </c>
      <c r="AD1" s="240">
        <v>6</v>
      </c>
      <c r="AP1" s="106"/>
      <c r="AQ1" s="106" t="s">
        <v>251</v>
      </c>
      <c r="AR1" s="106" t="s">
        <v>227</v>
      </c>
      <c r="AS1" s="106" t="s">
        <v>252</v>
      </c>
      <c r="AT1" s="106" t="str">
        <f>"F "&amp;Tenor</f>
        <v>F 1M</v>
      </c>
      <c r="AU1" s="106" t="str">
        <f>"F "&amp;Tenor&amp;" QL"</f>
        <v>F 1M QL</v>
      </c>
      <c r="AV1" s="80" t="str">
        <f>_xll.qlEuribor(,"1M",Currency&amp;"1M",,Trigger)</f>
        <v>obj_00256#0021</v>
      </c>
    </row>
    <row r="2" spans="1:48" s="80" customFormat="1" ht="22.5" customHeight="1" x14ac:dyDescent="0.2">
      <c r="A2" s="61" t="s">
        <v>12</v>
      </c>
      <c r="B2" s="61" t="s">
        <v>232</v>
      </c>
      <c r="C2" s="61" t="s">
        <v>233</v>
      </c>
      <c r="D2" s="61" t="s">
        <v>50</v>
      </c>
      <c r="E2" s="61" t="s">
        <v>234</v>
      </c>
      <c r="F2" s="61" t="s">
        <v>7</v>
      </c>
      <c r="G2" s="61" t="s">
        <v>235</v>
      </c>
      <c r="H2" s="61" t="s">
        <v>236</v>
      </c>
      <c r="I2" s="61" t="s">
        <v>246</v>
      </c>
      <c r="J2" s="358"/>
      <c r="K2" s="358" t="s">
        <v>247</v>
      </c>
      <c r="L2" s="61" t="s">
        <v>38</v>
      </c>
      <c r="M2" s="61" t="s">
        <v>42</v>
      </c>
      <c r="O2" s="389" t="s">
        <v>12</v>
      </c>
      <c r="P2" s="389"/>
      <c r="Q2" s="389" t="s">
        <v>38</v>
      </c>
      <c r="R2" s="389" t="s">
        <v>42</v>
      </c>
      <c r="S2" s="389" t="s">
        <v>216</v>
      </c>
      <c r="T2" s="389" t="s">
        <v>209</v>
      </c>
      <c r="U2" s="389" t="s">
        <v>38</v>
      </c>
      <c r="V2" s="389" t="s">
        <v>73</v>
      </c>
      <c r="W2" s="390" t="s">
        <v>34</v>
      </c>
      <c r="X2" s="390"/>
      <c r="Y2" s="389" t="s">
        <v>32</v>
      </c>
      <c r="Z2" s="389" t="s">
        <v>33</v>
      </c>
      <c r="AA2" s="245">
        <f t="array" ref="AA2:AA96">_xll.qlPiecewiseYieldCurveData(YieldCurve_1M,Trigger)</f>
        <v>1</v>
      </c>
      <c r="AC2" s="242" t="s">
        <v>211</v>
      </c>
      <c r="AD2" s="239" t="s">
        <v>220</v>
      </c>
      <c r="AP2" s="98" t="s">
        <v>201</v>
      </c>
      <c r="AQ2" s="99">
        <f>Evaluationdate</f>
        <v>42207</v>
      </c>
      <c r="AR2" s="99">
        <f>Settlementdate</f>
        <v>42209</v>
      </c>
      <c r="AS2" s="99">
        <f>_xll.qlInterestRateIndexMaturity(Currency&amp;"ibor"&amp;Tenor,AR2,Trigger)</f>
        <v>42240</v>
      </c>
      <c r="AT2" s="245">
        <f>_xll.qlIndexFixing($AD$5,AQ2,TRUE,_xll.ohTrigger(Trigger,Trigger1M))</f>
        <v>-7.3000000184086206E-4</v>
      </c>
      <c r="AU2" s="245" t="e">
        <f>IFERROR(_xll.qlIndexFixing($AV$1,AQ2,TRUE,_xll.ohTrigger(Trigger,Trigger1M)),#N/A)</f>
        <v>#N/A</v>
      </c>
    </row>
    <row r="3" spans="1:48" s="80" customFormat="1" ht="11.25" customHeight="1" x14ac:dyDescent="0.2">
      <c r="A3" s="274" t="s">
        <v>237</v>
      </c>
      <c r="B3" s="371" t="str">
        <f t="array" ref="B3:B20">_xll.ohFilter(Quote!J4:J102,Quote!I4:I102="DP")</f>
        <v>ON</v>
      </c>
      <c r="C3" s="372" t="str">
        <f t="array" ref="C3:C20">SUBSTITUTE(_xll.ohFilter(PastedValue!AI2:AI66,PastedValue!AE2:AE66="Dp"),"/N","N")</f>
        <v>ON</v>
      </c>
      <c r="D3" s="373" t="str">
        <f t="shared" ref="D3:D20" si="0">IF(DataSelect="Reference",$C3,$B3)</f>
        <v>ON</v>
      </c>
      <c r="E3" s="275">
        <f t="shared" ref="E3:E20" si="1">IF($D3="ON",0,IF($D3="TN",1,2))</f>
        <v>0</v>
      </c>
      <c r="F3" s="276" t="s">
        <v>240</v>
      </c>
      <c r="G3" s="277" t="b">
        <v>0</v>
      </c>
      <c r="H3" s="278" t="s">
        <v>45</v>
      </c>
      <c r="I3" s="352">
        <f t="array" ref="I3:I20">_xll.ohFilter(PastedValue!AL2:AL62,PastedValue!AE2:AE62="Dp")/100</f>
        <v>-7.9051360000000005E-4</v>
      </c>
      <c r="J3" s="352" t="str">
        <f>IFERROR(_xll.qlSimpleQuote(A3&amp;IF(LEFT(C3,1)="#","STUB",C3),I3,,Permanent,Trigger,TRUE),"--")</f>
        <v>DPON#0004</v>
      </c>
      <c r="K3" s="67" t="str">
        <f t="shared" ref="K3:K20" si="2">Currency&amp;"YC"&amp;Tenor&amp;"_"&amp;B3&amp;"D"&amp;IF(RIGHT(B3,1)="N",Tenor,"")</f>
        <v>EURYC1M_OND1M</v>
      </c>
      <c r="L3" s="384" t="str">
        <f>IFERROR(_xll.qlDepositRateHelper2(,IF(DataSelect="Reference",$J3,$K3),IF(RIGHT($D3,1)="N","1D",$D3),$E3,Calendar,$F3,$G3,$H3,,_xll.ohTrigger(Trigger,DataSelect)),"--")</f>
        <v>obj_0023e#0021</v>
      </c>
      <c r="M3" s="275" t="b">
        <v>1</v>
      </c>
      <c r="N3" s="81"/>
      <c r="O3" s="342" t="str">
        <f t="shared" ref="O3:O19" si="3">A3</f>
        <v>DP</v>
      </c>
      <c r="P3" s="342" t="str">
        <f t="shared" ref="P3:P19" si="4">C3</f>
        <v>ON</v>
      </c>
      <c r="Q3" s="327" t="str">
        <f>L3</f>
        <v>obj_0023e#0021</v>
      </c>
      <c r="R3" s="98" t="b">
        <f>M3</f>
        <v>1</v>
      </c>
      <c r="S3" s="327">
        <v>1</v>
      </c>
      <c r="T3" s="327">
        <v>1</v>
      </c>
      <c r="U3" s="98" t="str">
        <f t="array" ref="U3:U96">_xll.qlRateHelperSelection(_xll.ohFilter(Q3:Q85,R3:R85),_xll.ohFilter(T3:T85,R3:R85),$AD$1,$AD$3,$AD$4,$AD$2,_xll.ohFilter(S3:S85,R3:R85),Trigger)</f>
        <v>obj_0023e</v>
      </c>
      <c r="V3" s="98" t="str">
        <f>_xll.qlRateHelperQuoteName(U3)</f>
        <v>EURYC1M_OND1M</v>
      </c>
      <c r="W3" s="339">
        <f>_xll.qlRateHelperRate(U3,_xll.ohTrigger(Trigger,Trigger1M))</f>
        <v>-8.1823829000000003E-4</v>
      </c>
      <c r="X3" s="339" t="str">
        <f>IFERROR(_xll.qlFuturesRateHelperConvexityAdjustment(U3,Trigger),"--")</f>
        <v>--</v>
      </c>
      <c r="Y3" s="99">
        <f>_xll.qlRateHelperEarliestDate(U3,Trigger)</f>
        <v>42207</v>
      </c>
      <c r="Z3" s="99">
        <f>_xll.qlRateHelperLatestDate(U3,Trigger)</f>
        <v>42208</v>
      </c>
      <c r="AA3" s="246">
        <v>1.0000022728893048</v>
      </c>
      <c r="AC3" s="242" t="s">
        <v>218</v>
      </c>
      <c r="AD3" s="247">
        <v>0</v>
      </c>
      <c r="AE3" s="250"/>
      <c r="AP3" s="100" t="s">
        <v>201</v>
      </c>
      <c r="AQ3" s="101">
        <f>_xll.qlInterestRateIndexFixingDate(Currency&amp;"ibor"&amp;Tenor,AR3,Trigger)</f>
        <v>42208</v>
      </c>
      <c r="AR3" s="101">
        <f>_xll.qlCalendarAdvance(Calendar,AR2,AP3,"f",,Trigger)</f>
        <v>42212</v>
      </c>
      <c r="AS3" s="101">
        <f>_xll.qlInterestRateIndexMaturity(Currency&amp;"ibor"&amp;Tenor,AR3,Trigger)</f>
        <v>42243</v>
      </c>
      <c r="AT3" s="246">
        <f>_xll.qlIndexFixing($AD$5,AQ3,TRUE,_xll.ohTrigger(Trigger,Trigger1M))</f>
        <v>-7.2547325747312499E-4</v>
      </c>
      <c r="AU3" s="246" t="e">
        <f>IFERROR(_xll.qlIndexFixing($AV$1,AQ3,TRUE,_xll.ohTrigger(Trigger,Trigger1M)),#N/A)</f>
        <v>#N/A</v>
      </c>
    </row>
    <row r="4" spans="1:48" s="80" customFormat="1" ht="11.25" customHeight="1" x14ac:dyDescent="0.2">
      <c r="A4" s="280" t="s">
        <v>237</v>
      </c>
      <c r="B4" s="374" t="str">
        <v>TN</v>
      </c>
      <c r="C4" s="375" t="str">
        <v>TN</v>
      </c>
      <c r="D4" s="376" t="str">
        <f t="shared" si="0"/>
        <v>TN</v>
      </c>
      <c r="E4" s="281">
        <f t="shared" si="1"/>
        <v>1</v>
      </c>
      <c r="F4" s="282" t="s">
        <v>240</v>
      </c>
      <c r="G4" s="283" t="b">
        <v>0</v>
      </c>
      <c r="H4" s="284" t="s">
        <v>45</v>
      </c>
      <c r="I4" s="353">
        <v>-7.8355644999999997E-4</v>
      </c>
      <c r="J4" s="353" t="str">
        <f>IFERROR(_xll.qlSimpleQuote(A4&amp;IF(LEFT(C4,1)="#","STUB",C4),I4,,Permanent,Trigger,TRUE),"--")</f>
        <v>DPTN#0004</v>
      </c>
      <c r="K4" s="75" t="str">
        <f t="shared" si="2"/>
        <v>EURYC1M_TND1M</v>
      </c>
      <c r="L4" s="385" t="str">
        <f>IFERROR(_xll.qlDepositRateHelper2(,IF(DataSelect="Reference",$J4,$K4),IF(RIGHT($D4,1)="N","1D",$D4),$E4,Calendar,$F4,$G4,$H4,,_xll.ohTrigger(Trigger,DataSelect)),"--")</f>
        <v>obj_00248#0021</v>
      </c>
      <c r="M4" s="281" t="b">
        <v>1</v>
      </c>
      <c r="N4" s="87"/>
      <c r="O4" s="340" t="str">
        <f t="shared" si="3"/>
        <v>DP</v>
      </c>
      <c r="P4" s="340" t="str">
        <f t="shared" si="4"/>
        <v>TN</v>
      </c>
      <c r="Q4" s="341" t="str">
        <f t="shared" ref="Q4:R19" si="5">L4</f>
        <v>obj_00248#0021</v>
      </c>
      <c r="R4" s="100" t="b">
        <f t="shared" si="5"/>
        <v>1</v>
      </c>
      <c r="S4" s="341">
        <v>1</v>
      </c>
      <c r="T4" s="341">
        <v>1</v>
      </c>
      <c r="U4" s="100" t="str">
        <v>obj_00248</v>
      </c>
      <c r="V4" s="100" t="str">
        <f>_xll.qlRateHelperQuoteName(U4)</f>
        <v>EURYC1M_TND1M</v>
      </c>
      <c r="W4" s="338">
        <f>_xll.qlRateHelperRate(U4,_xll.ohTrigger(Trigger,Trigger1M))</f>
        <v>-8.1190894999999996E-4</v>
      </c>
      <c r="X4" s="338" t="str">
        <f>IFERROR(_xll.qlFuturesRateHelperConvexityAdjustment(U4,Trigger),"--")</f>
        <v>--</v>
      </c>
      <c r="Y4" s="101">
        <f>_xll.qlRateHelperEarliestDate(U4,Trigger)</f>
        <v>42208</v>
      </c>
      <c r="Z4" s="101">
        <f>_xll.qlRateHelperLatestDate(U4,Trigger)</f>
        <v>42209</v>
      </c>
      <c r="AA4" s="246">
        <v>1.0000045282021561</v>
      </c>
      <c r="AC4" s="242" t="s">
        <v>219</v>
      </c>
      <c r="AD4" s="247">
        <v>4</v>
      </c>
      <c r="AE4" s="250"/>
      <c r="AP4" s="100" t="s">
        <v>201</v>
      </c>
      <c r="AQ4" s="101">
        <f>_xll.qlInterestRateIndexFixingDate(Currency&amp;"ibor"&amp;Tenor,AR4,Trigger)</f>
        <v>42209</v>
      </c>
      <c r="AR4" s="101">
        <f>_xll.qlCalendarAdvance(Calendar,AR3,AP4,"f",,Trigger)</f>
        <v>42213</v>
      </c>
      <c r="AS4" s="101">
        <f>_xll.qlInterestRateIndexMaturity(Currency&amp;"ibor"&amp;Tenor,AR4,Trigger)</f>
        <v>42244</v>
      </c>
      <c r="AT4" s="246">
        <f>_xll.qlIndexFixing($AD$5,AQ4,TRUE,_xll.ohTrigger(Trigger,Trigger1M))</f>
        <v>-7.2742138397839976E-4</v>
      </c>
      <c r="AU4" s="246" t="e">
        <f>IFERROR(_xll.qlIndexFixing($AV$1,AQ4,TRUE,_xll.ohTrigger(Trigger,Trigger1M)),#N/A)</f>
        <v>#N/A</v>
      </c>
    </row>
    <row r="5" spans="1:48" s="80" customFormat="1" ht="11.25" customHeight="1" x14ac:dyDescent="0.2">
      <c r="A5" s="280" t="s">
        <v>237</v>
      </c>
      <c r="B5" s="374" t="str">
        <v>SN</v>
      </c>
      <c r="C5" s="375" t="str">
        <v>SN</v>
      </c>
      <c r="D5" s="376" t="str">
        <f t="shared" si="0"/>
        <v>SN</v>
      </c>
      <c r="E5" s="281">
        <f t="shared" si="1"/>
        <v>2</v>
      </c>
      <c r="F5" s="282" t="s">
        <v>240</v>
      </c>
      <c r="G5" s="283" t="b">
        <v>0</v>
      </c>
      <c r="H5" s="284" t="s">
        <v>45</v>
      </c>
      <c r="I5" s="353">
        <v>-7.768441800000001E-4</v>
      </c>
      <c r="J5" s="353" t="str">
        <f>IFERROR(_xll.qlSimpleQuote(A5&amp;IF(LEFT(C5,1)="#","STUB",C5),I5,,Permanent,Trigger,TRUE),"--")</f>
        <v>DPSN#0004</v>
      </c>
      <c r="K5" s="75" t="str">
        <f t="shared" si="2"/>
        <v>EURYC1M_SND1M</v>
      </c>
      <c r="L5" s="385" t="str">
        <f>IFERROR(_xll.qlDepositRateHelper2(,IF(DataSelect="Reference",$J5,$K5),IF(RIGHT($D5,1)="N","1D",$D5),$E5,Calendar,$F5,$G5,$H5,,_xll.ohTrigger(Trigger,DataSelect)),"--")</f>
        <v>obj_0034d#0015</v>
      </c>
      <c r="M5" s="281" t="b">
        <v>1</v>
      </c>
      <c r="N5" s="87"/>
      <c r="O5" s="340" t="str">
        <f t="shared" si="3"/>
        <v>DP</v>
      </c>
      <c r="P5" s="340" t="str">
        <f t="shared" si="4"/>
        <v>SN</v>
      </c>
      <c r="Q5" s="341" t="str">
        <f t="shared" si="5"/>
        <v>obj_0034d#0015</v>
      </c>
      <c r="R5" s="100" t="b">
        <f t="shared" si="5"/>
        <v>1</v>
      </c>
      <c r="S5" s="341">
        <v>1</v>
      </c>
      <c r="T5" s="341">
        <v>1</v>
      </c>
      <c r="U5" s="100" t="str">
        <v>obj_0034d</v>
      </c>
      <c r="V5" s="100" t="str">
        <f>_xll.qlRateHelperQuoteName(U5)</f>
        <v>EURYC1M_SND1M</v>
      </c>
      <c r="W5" s="338">
        <f>_xll.qlRateHelperRate(U5,_xll.ohTrigger(Trigger,Trigger1M))</f>
        <v>-8.0595832000000009E-4</v>
      </c>
      <c r="X5" s="338" t="str">
        <f>IFERROR(_xll.qlFuturesRateHelperConvexityAdjustment(U5,Trigger),"--")</f>
        <v>--</v>
      </c>
      <c r="Y5" s="101">
        <f>_xll.qlRateHelperEarliestDate(U5,Trigger)</f>
        <v>42209</v>
      </c>
      <c r="Z5" s="101">
        <f>_xll.qlRateHelperLatestDate(U5,Trigger)</f>
        <v>42212</v>
      </c>
      <c r="AA5" s="246">
        <v>1.0000112445970117</v>
      </c>
      <c r="AC5" s="242" t="s">
        <v>4</v>
      </c>
      <c r="AD5" s="247" t="str">
        <f>_xll.qlEuribor(,Tenor,YieldCurve_1M,Permanent,YieldCurve_1M,ObjectOverwrite)</f>
        <v>obj_0034f#0014</v>
      </c>
      <c r="AE5" s="250"/>
      <c r="AP5" s="100" t="s">
        <v>201</v>
      </c>
      <c r="AQ5" s="101">
        <f>_xll.qlInterestRateIndexFixingDate(Currency&amp;"ibor"&amp;Tenor,AR5,Trigger)</f>
        <v>42212</v>
      </c>
      <c r="AR5" s="101">
        <f>_xll.qlCalendarAdvance(Calendar,AR4,AP5,"f",,Trigger)</f>
        <v>42214</v>
      </c>
      <c r="AS5" s="101">
        <f>_xll.qlInterestRateIndexMaturity(Currency&amp;"ibor"&amp;Tenor,AR5,Trigger)</f>
        <v>42247</v>
      </c>
      <c r="AT5" s="246">
        <f>_xll.qlIndexFixing($AD$5,AQ5,TRUE,_xll.ohTrigger(Trigger,Trigger1M))</f>
        <v>-7.3085352854874628E-4</v>
      </c>
      <c r="AU5" s="246" t="e">
        <f>IFERROR(_xll.qlIndexFixing($AV$1,AQ5,TRUE,_xll.ohTrigger(Trigger,Trigger1M)),#N/A)</f>
        <v>#N/A</v>
      </c>
    </row>
    <row r="6" spans="1:48" s="80" customFormat="1" ht="11.25" customHeight="1" x14ac:dyDescent="0.2">
      <c r="A6" s="280" t="s">
        <v>237</v>
      </c>
      <c r="B6" s="374" t="str">
        <v>1W</v>
      </c>
      <c r="C6" s="375" t="str">
        <v>1W</v>
      </c>
      <c r="D6" s="376" t="str">
        <f t="shared" si="0"/>
        <v>1W</v>
      </c>
      <c r="E6" s="281">
        <f t="shared" si="1"/>
        <v>2</v>
      </c>
      <c r="F6" s="282" t="s">
        <v>240</v>
      </c>
      <c r="G6" s="283" t="b">
        <v>0</v>
      </c>
      <c r="H6" s="284" t="s">
        <v>45</v>
      </c>
      <c r="I6" s="353">
        <v>-7.2800000000000002E-4</v>
      </c>
      <c r="J6" s="353" t="str">
        <f>IFERROR(_xll.qlSimpleQuote(A6&amp;IF(LEFT(C6,1)="#","STUB",C6),I6,,Permanent,Trigger,TRUE),"--")</f>
        <v>DP1W#0004</v>
      </c>
      <c r="K6" s="75" t="str">
        <f t="shared" si="2"/>
        <v>EURYC1M_1WD</v>
      </c>
      <c r="L6" s="385" t="str">
        <f>IFERROR(_xll.qlDepositRateHelper2(,IF(DataSelect="Reference",$J6,$K6),IF(RIGHT($D6,1)="N","1D",$D6),$E6,Calendar,$F6,$G6,$H6,,_xll.ohTrigger(Trigger,DataSelect)),"--")</f>
        <v>--</v>
      </c>
      <c r="M6" s="281" t="b">
        <v>0</v>
      </c>
      <c r="N6" s="87"/>
      <c r="O6" s="340" t="str">
        <f t="shared" si="3"/>
        <v>DP</v>
      </c>
      <c r="P6" s="340" t="str">
        <f t="shared" si="4"/>
        <v>1W</v>
      </c>
      <c r="Q6" s="341" t="str">
        <f t="shared" si="5"/>
        <v>--</v>
      </c>
      <c r="R6" s="100" t="b">
        <f t="shared" si="5"/>
        <v>0</v>
      </c>
      <c r="S6" s="341">
        <v>1</v>
      </c>
      <c r="T6" s="341">
        <v>1</v>
      </c>
      <c r="U6" s="100" t="str">
        <v>obj_00228</v>
      </c>
      <c r="V6" s="100" t="str">
        <f>_xll.qlRateHelperQuoteName(U6)</f>
        <v>EURYC1M_2WD</v>
      </c>
      <c r="W6" s="338">
        <f>_xll.qlRateHelperRate(U6,_xll.ohTrigger(Trigger,Trigger1M))</f>
        <v>-6.6799999999999997E-4</v>
      </c>
      <c r="X6" s="338" t="str">
        <f>IFERROR(_xll.qlFuturesRateHelperConvexityAdjustment(U6,Trigger),"--")</f>
        <v>--</v>
      </c>
      <c r="Y6" s="101">
        <f>_xll.qlRateHelperEarliestDate(U6,Trigger)</f>
        <v>42209</v>
      </c>
      <c r="Z6" s="101">
        <f>_xll.qlRateHelperLatestDate(U6,Trigger)</f>
        <v>42223</v>
      </c>
      <c r="AA6" s="246">
        <v>1.0000305067724056</v>
      </c>
      <c r="AE6" s="250"/>
      <c r="AP6" s="100" t="s">
        <v>201</v>
      </c>
      <c r="AQ6" s="101">
        <f>_xll.qlInterestRateIndexFixingDate(Currency&amp;"ibor"&amp;Tenor,AR6,Trigger)</f>
        <v>42213</v>
      </c>
      <c r="AR6" s="101">
        <f>_xll.qlCalendarAdvance(Calendar,AR5,AP6,"f",,Trigger)</f>
        <v>42215</v>
      </c>
      <c r="AS6" s="101">
        <f>_xll.qlInterestRateIndexMaturity(Currency&amp;"ibor"&amp;Tenor,AR6,Trigger)</f>
        <v>42247</v>
      </c>
      <c r="AT6" s="246">
        <f>_xll.qlIndexFixing($AD$5,AQ6,TRUE,_xll.ohTrigger(Trigger,Trigger1M))</f>
        <v>-7.3394772798329733E-4</v>
      </c>
      <c r="AU6" s="246" t="e">
        <f>IFERROR(_xll.qlIndexFixing($AV$1,AQ6,TRUE,_xll.ohTrigger(Trigger,Trigger1M)),#N/A)</f>
        <v>#N/A</v>
      </c>
    </row>
    <row r="7" spans="1:48" s="80" customFormat="1" ht="11.25" customHeight="1" x14ac:dyDescent="0.2">
      <c r="A7" s="280" t="s">
        <v>237</v>
      </c>
      <c r="B7" s="374" t="str">
        <v>2W</v>
      </c>
      <c r="C7" s="375" t="str">
        <v>2W</v>
      </c>
      <c r="D7" s="376" t="str">
        <f t="shared" si="0"/>
        <v>2W</v>
      </c>
      <c r="E7" s="281">
        <f t="shared" si="1"/>
        <v>2</v>
      </c>
      <c r="F7" s="282" t="s">
        <v>240</v>
      </c>
      <c r="G7" s="283" t="b">
        <v>0</v>
      </c>
      <c r="H7" s="284" t="s">
        <v>45</v>
      </c>
      <c r="I7" s="353">
        <v>-6.5899999999999997E-4</v>
      </c>
      <c r="J7" s="353" t="str">
        <f>IFERROR(_xll.qlSimpleQuote(A7&amp;IF(LEFT(C7,1)="#","STUB",C7),I7,,Permanent,Trigger,TRUE),"--")</f>
        <v>DP2W#0004</v>
      </c>
      <c r="K7" s="75" t="str">
        <f t="shared" si="2"/>
        <v>EURYC1M_2WD</v>
      </c>
      <c r="L7" s="385" t="str">
        <f>IFERROR(_xll.qlDepositRateHelper2(,IF(DataSelect="Reference",$J7,$K7),IF(RIGHT($D7,1)="N","1D",$D7),$E7,Calendar,$F7,$G7,$H7,,_xll.ohTrigger(Trigger,DataSelect)),"--")</f>
        <v>obj_00228#0021</v>
      </c>
      <c r="M7" s="281" t="b">
        <v>1</v>
      </c>
      <c r="N7" s="87"/>
      <c r="O7" s="340" t="str">
        <f t="shared" si="3"/>
        <v>DP</v>
      </c>
      <c r="P7" s="340" t="str">
        <f t="shared" si="4"/>
        <v>2W</v>
      </c>
      <c r="Q7" s="341" t="str">
        <f t="shared" si="5"/>
        <v>obj_00228#0021</v>
      </c>
      <c r="R7" s="100" t="b">
        <f t="shared" si="5"/>
        <v>1</v>
      </c>
      <c r="S7" s="341">
        <v>1</v>
      </c>
      <c r="T7" s="341">
        <v>1</v>
      </c>
      <c r="U7" s="100" t="str">
        <v>obj_0024f</v>
      </c>
      <c r="V7" s="100" t="str">
        <f>_xll.qlRateHelperQuoteName(U7)</f>
        <v>EURYC1M_3WD</v>
      </c>
      <c r="W7" s="338">
        <f>_xll.qlRateHelperRate(U7,_xll.ohTrigger(Trigger,Trigger1M))</f>
        <v>-6.9900000000000008E-4</v>
      </c>
      <c r="X7" s="338" t="str">
        <f>IFERROR(_xll.qlFuturesRateHelperConvexityAdjustment(U7,Trigger),"--")</f>
        <v>--</v>
      </c>
      <c r="Y7" s="101">
        <f>_xll.qlRateHelperEarliestDate(U7,Trigger)</f>
        <v>42209</v>
      </c>
      <c r="Z7" s="101">
        <f>_xll.qlRateHelperLatestDate(U7,Trigger)</f>
        <v>42230</v>
      </c>
      <c r="AA7" s="246">
        <v>1.0000453050495102</v>
      </c>
      <c r="AE7" s="250"/>
      <c r="AP7" s="100" t="s">
        <v>201</v>
      </c>
      <c r="AQ7" s="101">
        <f>_xll.qlInterestRateIndexFixingDate(Currency&amp;"ibor"&amp;Tenor,AR7,Trigger)</f>
        <v>42214</v>
      </c>
      <c r="AR7" s="101">
        <f>_xll.qlCalendarAdvance(Calendar,AR6,AP7,"f",,Trigger)</f>
        <v>42216</v>
      </c>
      <c r="AS7" s="101">
        <f>_xll.qlInterestRateIndexMaturity(Currency&amp;"ibor"&amp;Tenor,AR7,Trigger)</f>
        <v>42247</v>
      </c>
      <c r="AT7" s="246">
        <f>_xll.qlIndexFixing($AD$5,AQ7,TRUE,_xll.ohTrigger(Trigger,Trigger1M))</f>
        <v>-7.3783871411884608E-4</v>
      </c>
      <c r="AU7" s="246" t="e">
        <f>IFERROR(_xll.qlIndexFixing($AV$1,AQ7,TRUE,_xll.ohTrigger(Trigger,Trigger1M)),#N/A)</f>
        <v>#N/A</v>
      </c>
    </row>
    <row r="8" spans="1:48" s="80" customFormat="1" ht="11.25" customHeight="1" x14ac:dyDescent="0.2">
      <c r="A8" s="280" t="s">
        <v>237</v>
      </c>
      <c r="B8" s="374" t="str">
        <v>3W</v>
      </c>
      <c r="C8" s="375" t="str">
        <v>3W</v>
      </c>
      <c r="D8" s="376" t="str">
        <f t="shared" si="0"/>
        <v>3W</v>
      </c>
      <c r="E8" s="281">
        <f t="shared" si="1"/>
        <v>2</v>
      </c>
      <c r="F8" s="282" t="s">
        <v>240</v>
      </c>
      <c r="G8" s="283" t="b">
        <v>0</v>
      </c>
      <c r="H8" s="284" t="s">
        <v>45</v>
      </c>
      <c r="I8" s="353">
        <v>-6.9800000000000005E-4</v>
      </c>
      <c r="J8" s="353" t="str">
        <f>IFERROR(_xll.qlSimpleQuote(A8&amp;IF(LEFT(C8,1)="#","STUB",C8),I8,,Permanent,Trigger,TRUE),"--")</f>
        <v>DP3W#0004</v>
      </c>
      <c r="K8" s="75" t="str">
        <f t="shared" si="2"/>
        <v>EURYC1M_3WD</v>
      </c>
      <c r="L8" s="385" t="str">
        <f>IFERROR(_xll.qlDepositRateHelper2(,IF(DataSelect="Reference",$J8,$K8),IF(RIGHT($D8,1)="N","1D",$D8),$E8,Calendar,$F8,$G8,$H8,,_xll.ohTrigger(Trigger,DataSelect)),"--")</f>
        <v>obj_0024f#0021</v>
      </c>
      <c r="M8" s="281" t="b">
        <v>1</v>
      </c>
      <c r="N8" s="87"/>
      <c r="O8" s="340" t="str">
        <f t="shared" si="3"/>
        <v>DP</v>
      </c>
      <c r="P8" s="340" t="str">
        <f t="shared" si="4"/>
        <v>3W</v>
      </c>
      <c r="Q8" s="341" t="str">
        <f t="shared" si="5"/>
        <v>obj_0024f#0021</v>
      </c>
      <c r="R8" s="100" t="b">
        <f t="shared" si="5"/>
        <v>1</v>
      </c>
      <c r="S8" s="341">
        <v>1</v>
      </c>
      <c r="T8" s="341">
        <v>1</v>
      </c>
      <c r="U8" s="100" t="str">
        <v>obj_00239</v>
      </c>
      <c r="V8" s="100" t="str">
        <f>_xll.qlRateHelperQuoteName(U8)</f>
        <v>EURYC1M_1MD</v>
      </c>
      <c r="W8" s="338">
        <f>_xll.qlRateHelperRate(U8,_xll.ohTrigger(Trigger,Trigger1M))</f>
        <v>-7.2999999999999996E-4</v>
      </c>
      <c r="X8" s="338" t="str">
        <f>IFERROR(_xll.qlFuturesRateHelperConvexityAdjustment(U8,Trigger),"--")</f>
        <v>--</v>
      </c>
      <c r="Y8" s="101">
        <f>_xll.qlRateHelperEarliestDate(U8,Trigger)</f>
        <v>42209</v>
      </c>
      <c r="Z8" s="101">
        <f>_xll.qlRateHelperLatestDate(U8,Trigger)</f>
        <v>42240</v>
      </c>
      <c r="AA8" s="246">
        <v>1.0000673935498592</v>
      </c>
      <c r="AE8" s="250"/>
      <c r="AP8" s="100" t="s">
        <v>201</v>
      </c>
      <c r="AQ8" s="101">
        <f>_xll.qlInterestRateIndexFixingDate(Currency&amp;"ibor"&amp;Tenor,AR8,Trigger)</f>
        <v>42215</v>
      </c>
      <c r="AR8" s="101">
        <f>_xll.qlCalendarAdvance(Calendar,AR7,AP8,"f",,Trigger)</f>
        <v>42219</v>
      </c>
      <c r="AS8" s="101">
        <f>_xll.qlInterestRateIndexMaturity(Currency&amp;"ibor"&amp;Tenor,AR8,Trigger)</f>
        <v>42250</v>
      </c>
      <c r="AT8" s="246">
        <f>_xll.qlIndexFixing($AD$5,AQ8,TRUE,_xll.ohTrigger(Trigger,Trigger1M))</f>
        <v>-7.5080355534008813E-4</v>
      </c>
      <c r="AU8" s="246" t="e">
        <f>IFERROR(_xll.qlIndexFixing($AV$1,AQ8,TRUE,_xll.ohTrigger(Trigger,Trigger1M)),#N/A)</f>
        <v>#N/A</v>
      </c>
    </row>
    <row r="9" spans="1:48" s="80" customFormat="1" ht="11.25" customHeight="1" x14ac:dyDescent="0.2">
      <c r="A9" s="280" t="s">
        <v>237</v>
      </c>
      <c r="B9" s="374" t="str">
        <v>1M</v>
      </c>
      <c r="C9" s="375" t="str">
        <v>1M</v>
      </c>
      <c r="D9" s="376" t="str">
        <f t="shared" si="0"/>
        <v>1M</v>
      </c>
      <c r="E9" s="281">
        <f t="shared" si="1"/>
        <v>2</v>
      </c>
      <c r="F9" s="282" t="s">
        <v>9</v>
      </c>
      <c r="G9" s="283" t="b">
        <v>1</v>
      </c>
      <c r="H9" s="284" t="s">
        <v>45</v>
      </c>
      <c r="I9" s="353">
        <v>-7.2999999999999996E-4</v>
      </c>
      <c r="J9" s="353" t="str">
        <f>IFERROR(_xll.qlSimpleQuote(A9&amp;IF(LEFT(C9,1)="#","STUB",C9),I9,,Permanent,Trigger,TRUE),"--")</f>
        <v>DP1M#0004</v>
      </c>
      <c r="K9" s="75" t="str">
        <f t="shared" si="2"/>
        <v>EURYC1M_1MD</v>
      </c>
      <c r="L9" s="385" t="str">
        <f>IFERROR(_xll.qlDepositRateHelper2(,IF(DataSelect="Reference",$J9,$K9),IF(RIGHT($D9,1)="N","1D",$D9),$E9,Calendar,$F9,$G9,$H9,,_xll.ohTrigger(Trigger,DataSelect)),"--")</f>
        <v>obj_00239#0021</v>
      </c>
      <c r="M9" s="281" t="b">
        <v>1</v>
      </c>
      <c r="N9" s="87"/>
      <c r="O9" s="340" t="str">
        <f t="shared" si="3"/>
        <v>DP</v>
      </c>
      <c r="P9" s="340" t="str">
        <f t="shared" si="4"/>
        <v>1M</v>
      </c>
      <c r="Q9" s="341" t="str">
        <f t="shared" si="5"/>
        <v>obj_00239#0021</v>
      </c>
      <c r="R9" s="100" t="b">
        <f t="shared" si="5"/>
        <v>1</v>
      </c>
      <c r="S9" s="341">
        <v>1</v>
      </c>
      <c r="T9" s="341">
        <v>1</v>
      </c>
      <c r="U9" s="100" t="str">
        <v>obj_002ed</v>
      </c>
      <c r="V9" s="100" t="str">
        <f>_xll.qlRateHelperQuoteName(U9)</f>
        <v>EURX1S2M=</v>
      </c>
      <c r="W9" s="338">
        <f>_xll.qlRateHelperRate(U9,_xll.ohTrigger(Trigger,Trigger1M))</f>
        <v>-7.6001446000000005E-4</v>
      </c>
      <c r="X9" s="338" t="str">
        <f>IFERROR(_xll.qlFuturesRateHelperConvexityAdjustment(U9,Trigger),"--")</f>
        <v>--</v>
      </c>
      <c r="Y9" s="101">
        <f>_xll.qlRateHelperEarliestDate(U9,Trigger)</f>
        <v>42209</v>
      </c>
      <c r="Z9" s="101">
        <f>_xll.qlRateHelperLatestDate(U9,Trigger)</f>
        <v>42271</v>
      </c>
      <c r="AA9" s="246">
        <v>1.0001312166558287</v>
      </c>
      <c r="AE9" s="250"/>
      <c r="AP9" s="100" t="s">
        <v>201</v>
      </c>
      <c r="AQ9" s="101">
        <f>_xll.qlInterestRateIndexFixingDate(Currency&amp;"ibor"&amp;Tenor,AR9,Trigger)</f>
        <v>42216</v>
      </c>
      <c r="AR9" s="101">
        <f>_xll.qlCalendarAdvance(Calendar,AR8,AP9,"f",,Trigger)</f>
        <v>42220</v>
      </c>
      <c r="AS9" s="101">
        <f>_xll.qlInterestRateIndexMaturity(Currency&amp;"ibor"&amp;Tenor,AR9,Trigger)</f>
        <v>42251</v>
      </c>
      <c r="AT9" s="246">
        <f>_xll.qlIndexFixing($AD$5,AQ9,TRUE,_xll.ohTrigger(Trigger,Trigger1M))</f>
        <v>-7.547330816534602E-4</v>
      </c>
      <c r="AU9" s="246" t="e">
        <f>IFERROR(_xll.qlIndexFixing($AV$1,AQ9,TRUE,_xll.ohTrigger(Trigger,Trigger1M)),#N/A)</f>
        <v>#N/A</v>
      </c>
    </row>
    <row r="10" spans="1:48" s="80" customFormat="1" ht="11.25" customHeight="1" x14ac:dyDescent="0.2">
      <c r="A10" s="280" t="s">
        <v>237</v>
      </c>
      <c r="B10" s="374" t="e">
        <v>#N/A</v>
      </c>
      <c r="C10" s="375" t="e">
        <v>#N/A</v>
      </c>
      <c r="D10" s="376" t="e">
        <f t="shared" si="0"/>
        <v>#N/A</v>
      </c>
      <c r="E10" s="281" t="e">
        <f t="shared" si="1"/>
        <v>#N/A</v>
      </c>
      <c r="F10" s="282" t="s">
        <v>9</v>
      </c>
      <c r="G10" s="283" t="b">
        <v>1</v>
      </c>
      <c r="H10" s="284" t="s">
        <v>45</v>
      </c>
      <c r="I10" s="353" t="e">
        <v>#N/A</v>
      </c>
      <c r="J10" s="353" t="str">
        <f>IFERROR(_xll.qlSimpleQuote(A10&amp;IF(LEFT(C10,1)="#","STUB",C10),I10,,Permanent,Trigger,TRUE),"--")</f>
        <v>--</v>
      </c>
      <c r="K10" s="75" t="e">
        <f t="shared" si="2"/>
        <v>#N/A</v>
      </c>
      <c r="L10" s="385" t="str">
        <f>IFERROR(_xll.qlDepositRateHelper2(,IF(DataSelect="Reference",$J10,$K10),IF(RIGHT($D10,1)="N","1D",$D10),$E10,Calendar,$F10,$G10,$H10,,_xll.ohTrigger(Trigger,DataSelect)),"--")</f>
        <v>--</v>
      </c>
      <c r="M10" s="281" t="b">
        <v>0</v>
      </c>
      <c r="N10" s="87"/>
      <c r="O10" s="340" t="str">
        <f t="shared" si="3"/>
        <v>DP</v>
      </c>
      <c r="P10" s="340" t="e">
        <f t="shared" si="4"/>
        <v>#N/A</v>
      </c>
      <c r="Q10" s="341" t="str">
        <f t="shared" si="5"/>
        <v>--</v>
      </c>
      <c r="R10" s="100" t="b">
        <f t="shared" si="5"/>
        <v>0</v>
      </c>
      <c r="S10" s="341">
        <v>1</v>
      </c>
      <c r="T10" s="341">
        <v>1</v>
      </c>
      <c r="U10" s="100" t="str">
        <v>obj_002e9</v>
      </c>
      <c r="V10" s="100" t="str">
        <f>_xll.qlRateHelperQuoteName(U10)</f>
        <v>EURX1S3M=</v>
      </c>
      <c r="W10" s="338">
        <f>_xll.qlRateHelperRate(U10,_xll.ohTrigger(Trigger,Trigger1M))</f>
        <v>-7.8003058999999994E-4</v>
      </c>
      <c r="X10" s="338" t="str">
        <f>IFERROR(_xll.qlFuturesRateHelperConvexityAdjustment(U10,Trigger),"--")</f>
        <v>--</v>
      </c>
      <c r="Y10" s="101">
        <f>_xll.qlRateHelperEarliestDate(U10,Trigger)</f>
        <v>42209</v>
      </c>
      <c r="Z10" s="101">
        <f>_xll.qlRateHelperLatestDate(U10,Trigger)</f>
        <v>42303</v>
      </c>
      <c r="AA10" s="246">
        <v>1.0002039179530713</v>
      </c>
      <c r="AE10" s="250"/>
      <c r="AP10" s="100" t="s">
        <v>201</v>
      </c>
      <c r="AQ10" s="101">
        <f>_xll.qlInterestRateIndexFixingDate(Currency&amp;"ibor"&amp;Tenor,AR10,Trigger)</f>
        <v>42219</v>
      </c>
      <c r="AR10" s="101">
        <f>_xll.qlCalendarAdvance(Calendar,AR9,AP10,"f",,Trigger)</f>
        <v>42221</v>
      </c>
      <c r="AS10" s="101">
        <f>_xll.qlInterestRateIndexMaturity(Currency&amp;"ibor"&amp;Tenor,AR10,Trigger)</f>
        <v>42254</v>
      </c>
      <c r="AT10" s="246">
        <f>_xll.qlIndexFixing($AD$5,AQ10,TRUE,_xll.ohTrigger(Trigger,Trigger1M))</f>
        <v>-7.5616948253158392E-4</v>
      </c>
      <c r="AU10" s="246" t="e">
        <f>IFERROR(_xll.qlIndexFixing($AV$1,AQ10,TRUE,_xll.ohTrigger(Trigger,Trigger1M)),#N/A)</f>
        <v>#N/A</v>
      </c>
    </row>
    <row r="11" spans="1:48" s="80" customFormat="1" ht="11.25" customHeight="1" x14ac:dyDescent="0.2">
      <c r="A11" s="280" t="s">
        <v>237</v>
      </c>
      <c r="B11" s="374" t="e">
        <v>#N/A</v>
      </c>
      <c r="C11" s="375" t="e">
        <v>#N/A</v>
      </c>
      <c r="D11" s="376" t="e">
        <f t="shared" si="0"/>
        <v>#N/A</v>
      </c>
      <c r="E11" s="281" t="e">
        <f t="shared" si="1"/>
        <v>#N/A</v>
      </c>
      <c r="F11" s="282" t="s">
        <v>9</v>
      </c>
      <c r="G11" s="283" t="b">
        <v>1</v>
      </c>
      <c r="H11" s="284" t="s">
        <v>45</v>
      </c>
      <c r="I11" s="353" t="e">
        <v>#N/A</v>
      </c>
      <c r="J11" s="353" t="str">
        <f>IFERROR(_xll.qlSimpleQuote(A11&amp;IF(LEFT(C11,1)="#","STUB",C11),I11,,Permanent,Trigger,TRUE),"--")</f>
        <v>--</v>
      </c>
      <c r="K11" s="75" t="e">
        <f t="shared" si="2"/>
        <v>#N/A</v>
      </c>
      <c r="L11" s="385" t="str">
        <f>IFERROR(_xll.qlDepositRateHelper2(,IF(DataSelect="Reference",$J11,$K11),IF(RIGHT($D11,1)="N","1D",$D11),$E11,Calendar,$F11,$G11,$H11,,_xll.ohTrigger(Trigger,DataSelect)),"--")</f>
        <v>--</v>
      </c>
      <c r="M11" s="281" t="b">
        <v>0</v>
      </c>
      <c r="N11" s="87"/>
      <c r="O11" s="340" t="str">
        <f t="shared" si="3"/>
        <v>DP</v>
      </c>
      <c r="P11" s="340" t="e">
        <f t="shared" si="4"/>
        <v>#N/A</v>
      </c>
      <c r="Q11" s="341" t="str">
        <f t="shared" si="5"/>
        <v>--</v>
      </c>
      <c r="R11" s="100" t="b">
        <f t="shared" si="5"/>
        <v>0</v>
      </c>
      <c r="S11" s="341">
        <v>1</v>
      </c>
      <c r="T11" s="341">
        <v>1</v>
      </c>
      <c r="U11" s="100" t="str">
        <v>obj_00339</v>
      </c>
      <c r="V11" s="100" t="str">
        <f>_xll.qlRateHelperQuoteName(U11)</f>
        <v>EURX1S4M=</v>
      </c>
      <c r="W11" s="338">
        <f>_xll.qlRateHelperRate(U11,_xll.ohTrigger(Trigger,Trigger1M))</f>
        <v>-7.9004600000000009E-4</v>
      </c>
      <c r="X11" s="338" t="str">
        <f>IFERROR(_xll.qlFuturesRateHelperConvexityAdjustment(U11,Trigger),"--")</f>
        <v>--</v>
      </c>
      <c r="Y11" s="101">
        <f>_xll.qlRateHelperEarliestDate(U11,Trigger)</f>
        <v>42209</v>
      </c>
      <c r="Z11" s="101">
        <f>_xll.qlRateHelperLatestDate(U11,Trigger)</f>
        <v>42332</v>
      </c>
      <c r="AA11" s="246">
        <v>1.0002679639073782</v>
      </c>
      <c r="AE11" s="250"/>
      <c r="AP11" s="100" t="s">
        <v>201</v>
      </c>
      <c r="AQ11" s="101">
        <f>_xll.qlInterestRateIndexFixingDate(Currency&amp;"ibor"&amp;Tenor,AR11,Trigger)</f>
        <v>42220</v>
      </c>
      <c r="AR11" s="101">
        <f>_xll.qlCalendarAdvance(Calendar,AR10,AP11,"f",,Trigger)</f>
        <v>42222</v>
      </c>
      <c r="AS11" s="101">
        <f>_xll.qlInterestRateIndexMaturity(Currency&amp;"ibor"&amp;Tenor,AR11,Trigger)</f>
        <v>42254</v>
      </c>
      <c r="AT11" s="246">
        <f>_xll.qlIndexFixing($AD$5,AQ11,TRUE,_xll.ohTrigger(Trigger,Trigger1M))</f>
        <v>-7.5967131493381856E-4</v>
      </c>
      <c r="AU11" s="246" t="e">
        <f>IFERROR(_xll.qlIndexFixing($AV$1,AQ11,TRUE,_xll.ohTrigger(Trigger,Trigger1M)),#N/A)</f>
        <v>#N/A</v>
      </c>
    </row>
    <row r="12" spans="1:48" s="80" customFormat="1" ht="11.25" customHeight="1" x14ac:dyDescent="0.2">
      <c r="A12" s="280" t="s">
        <v>237</v>
      </c>
      <c r="B12" s="374" t="e">
        <v>#N/A</v>
      </c>
      <c r="C12" s="375" t="e">
        <v>#N/A</v>
      </c>
      <c r="D12" s="376" t="e">
        <f t="shared" si="0"/>
        <v>#N/A</v>
      </c>
      <c r="E12" s="281" t="e">
        <f t="shared" si="1"/>
        <v>#N/A</v>
      </c>
      <c r="F12" s="282" t="s">
        <v>9</v>
      </c>
      <c r="G12" s="283" t="b">
        <v>1</v>
      </c>
      <c r="H12" s="284" t="s">
        <v>45</v>
      </c>
      <c r="I12" s="353" t="e">
        <v>#N/A</v>
      </c>
      <c r="J12" s="353" t="str">
        <f>IFERROR(_xll.qlSimpleQuote(A12&amp;IF(LEFT(C12,1)="#","STUB",C12),I12,,Permanent,Trigger,TRUE),"--")</f>
        <v>--</v>
      </c>
      <c r="K12" s="75" t="e">
        <f t="shared" si="2"/>
        <v>#N/A</v>
      </c>
      <c r="L12" s="385" t="str">
        <f>IFERROR(_xll.qlDepositRateHelper2(,IF(DataSelect="Reference",$J12,$K12),IF(RIGHT($D12,1)="N","1D",$D12),$E12,Calendar,$F12,$G12,$H12,,_xll.ohTrigger(Trigger,DataSelect)),"--")</f>
        <v>--</v>
      </c>
      <c r="M12" s="281" t="b">
        <v>0</v>
      </c>
      <c r="N12" s="87"/>
      <c r="O12" s="340" t="str">
        <f t="shared" si="3"/>
        <v>DP</v>
      </c>
      <c r="P12" s="340" t="e">
        <f t="shared" si="4"/>
        <v>#N/A</v>
      </c>
      <c r="Q12" s="341" t="str">
        <f t="shared" si="5"/>
        <v>--</v>
      </c>
      <c r="R12" s="100" t="b">
        <f t="shared" si="5"/>
        <v>0</v>
      </c>
      <c r="S12" s="341">
        <v>1</v>
      </c>
      <c r="T12" s="341">
        <v>1</v>
      </c>
      <c r="U12" s="100" t="str">
        <v>obj_0031a</v>
      </c>
      <c r="V12" s="100" t="str">
        <f>_xll.qlRateHelperQuoteName(U12)</f>
        <v>EURX1S5M=</v>
      </c>
      <c r="W12" s="338">
        <f>_xll.qlRateHelperRate(U12,_xll.ohTrigger(Trigger,Trigger1M))</f>
        <v>-8.0006029999999989E-4</v>
      </c>
      <c r="X12" s="338" t="str">
        <f>IFERROR(_xll.qlFuturesRateHelperConvexityAdjustment(U12,Trigger),"--")</f>
        <v>--</v>
      </c>
      <c r="Y12" s="101">
        <f>_xll.qlRateHelperEarliestDate(U12,Trigger)</f>
        <v>42209</v>
      </c>
      <c r="Z12" s="101">
        <f>_xll.qlRateHelperLatestDate(U12,Trigger)</f>
        <v>42362</v>
      </c>
      <c r="AA12" s="246">
        <v>1.0003380261571579</v>
      </c>
      <c r="AE12" s="250"/>
      <c r="AP12" s="100" t="s">
        <v>201</v>
      </c>
      <c r="AQ12" s="101">
        <f>_xll.qlInterestRateIndexFixingDate(Currency&amp;"ibor"&amp;Tenor,AR12,Trigger)</f>
        <v>42221</v>
      </c>
      <c r="AR12" s="101">
        <f>_xll.qlCalendarAdvance(Calendar,AR11,AP12,"f",,Trigger)</f>
        <v>42223</v>
      </c>
      <c r="AS12" s="101">
        <f>_xll.qlInterestRateIndexMaturity(Currency&amp;"ibor"&amp;Tenor,AR12,Trigger)</f>
        <v>42254</v>
      </c>
      <c r="AT12" s="246">
        <f>_xll.qlIndexFixing($AD$5,AQ12,TRUE,_xll.ohTrigger(Trigger,Trigger1M))</f>
        <v>-7.6247080453266522E-4</v>
      </c>
      <c r="AU12" s="246" t="e">
        <f>IFERROR(_xll.qlIndexFixing($AV$1,AQ12,TRUE,_xll.ohTrigger(Trigger,Trigger1M)),#N/A)</f>
        <v>#N/A</v>
      </c>
    </row>
    <row r="13" spans="1:48" s="80" customFormat="1" ht="11.25" customHeight="1" x14ac:dyDescent="0.2">
      <c r="A13" s="280" t="s">
        <v>237</v>
      </c>
      <c r="B13" s="374" t="e">
        <v>#N/A</v>
      </c>
      <c r="C13" s="375" t="e">
        <v>#N/A</v>
      </c>
      <c r="D13" s="376" t="e">
        <f t="shared" si="0"/>
        <v>#N/A</v>
      </c>
      <c r="E13" s="281" t="e">
        <f t="shared" si="1"/>
        <v>#N/A</v>
      </c>
      <c r="F13" s="282" t="s">
        <v>9</v>
      </c>
      <c r="G13" s="283" t="b">
        <v>1</v>
      </c>
      <c r="H13" s="284" t="s">
        <v>45</v>
      </c>
      <c r="I13" s="353" t="e">
        <v>#N/A</v>
      </c>
      <c r="J13" s="353" t="str">
        <f>IFERROR(_xll.qlSimpleQuote(A13&amp;IF(LEFT(C13,1)="#","STUB",C13),I13,,Permanent,Trigger,TRUE),"--")</f>
        <v>--</v>
      </c>
      <c r="K13" s="75" t="e">
        <f t="shared" si="2"/>
        <v>#N/A</v>
      </c>
      <c r="L13" s="385" t="str">
        <f>IFERROR(_xll.qlDepositRateHelper2(,IF(DataSelect="Reference",$J13,$K13),IF(RIGHT($D13,1)="N","1D",$D13),$E13,Calendar,$F13,$G13,$H13,,_xll.ohTrigger(Trigger,DataSelect)),"--")</f>
        <v>--</v>
      </c>
      <c r="M13" s="281" t="b">
        <v>0</v>
      </c>
      <c r="N13" s="87"/>
      <c r="O13" s="340" t="str">
        <f t="shared" si="3"/>
        <v>DP</v>
      </c>
      <c r="P13" s="340" t="e">
        <f t="shared" si="4"/>
        <v>#N/A</v>
      </c>
      <c r="Q13" s="341" t="str">
        <f t="shared" si="5"/>
        <v>--</v>
      </c>
      <c r="R13" s="100" t="b">
        <f t="shared" si="5"/>
        <v>0</v>
      </c>
      <c r="S13" s="341">
        <v>1</v>
      </c>
      <c r="T13" s="341">
        <v>1</v>
      </c>
      <c r="U13" s="100" t="str">
        <v>obj_002d4</v>
      </c>
      <c r="V13" s="100" t="str">
        <f>_xll.qlRateHelperQuoteName(U13)</f>
        <v>EURX1S6M=</v>
      </c>
      <c r="W13" s="338">
        <f>_xll.qlRateHelperRate(U13,_xll.ohTrigger(Trigger,Trigger1M))</f>
        <v>-7.9008147000000006E-4</v>
      </c>
      <c r="X13" s="338" t="str">
        <f>IFERROR(_xll.qlFuturesRateHelperConvexityAdjustment(U13,Trigger),"--")</f>
        <v>--</v>
      </c>
      <c r="Y13" s="101">
        <f>_xll.qlRateHelperEarliestDate(U13,Trigger)</f>
        <v>42209</v>
      </c>
      <c r="Z13" s="101">
        <f>_xll.qlRateHelperLatestDate(U13,Trigger)</f>
        <v>42394</v>
      </c>
      <c r="AA13" s="246">
        <v>1.0004019647338303</v>
      </c>
      <c r="AE13" s="250"/>
      <c r="AP13" s="100" t="s">
        <v>201</v>
      </c>
      <c r="AQ13" s="101">
        <f>_xll.qlInterestRateIndexFixingDate(Currency&amp;"ibor"&amp;Tenor,AR13,Trigger)</f>
        <v>42222</v>
      </c>
      <c r="AR13" s="101">
        <f>_xll.qlCalendarAdvance(Calendar,AR12,AP13,"f",,Trigger)</f>
        <v>42226</v>
      </c>
      <c r="AS13" s="101">
        <f>_xll.qlInterestRateIndexMaturity(Currency&amp;"ibor"&amp;Tenor,AR13,Trigger)</f>
        <v>42257</v>
      </c>
      <c r="AT13" s="246">
        <f>_xll.qlIndexFixing($AD$5,AQ13,TRUE,_xll.ohTrigger(Trigger,Trigger1M))</f>
        <v>-7.616974316572478E-4</v>
      </c>
      <c r="AU13" s="246" t="e">
        <f>IFERROR(_xll.qlIndexFixing($AV$1,AQ13,TRUE,_xll.ohTrigger(Trigger,Trigger1M)),#N/A)</f>
        <v>#N/A</v>
      </c>
    </row>
    <row r="14" spans="1:48" s="80" customFormat="1" ht="11.25" customHeight="1" x14ac:dyDescent="0.2">
      <c r="A14" s="280" t="s">
        <v>237</v>
      </c>
      <c r="B14" s="374" t="e">
        <v>#N/A</v>
      </c>
      <c r="C14" s="375" t="e">
        <v>#N/A</v>
      </c>
      <c r="D14" s="376" t="e">
        <f t="shared" si="0"/>
        <v>#N/A</v>
      </c>
      <c r="E14" s="281" t="e">
        <f t="shared" si="1"/>
        <v>#N/A</v>
      </c>
      <c r="F14" s="282" t="s">
        <v>9</v>
      </c>
      <c r="G14" s="283" t="b">
        <v>1</v>
      </c>
      <c r="H14" s="284" t="s">
        <v>45</v>
      </c>
      <c r="I14" s="353" t="e">
        <v>#N/A</v>
      </c>
      <c r="J14" s="353" t="str">
        <f>IFERROR(_xll.qlSimpleQuote(A14&amp;IF(LEFT(C14,1)="#","STUB",C14),I14,,Permanent,Trigger,TRUE),"--")</f>
        <v>--</v>
      </c>
      <c r="K14" s="75" t="e">
        <f t="shared" si="2"/>
        <v>#N/A</v>
      </c>
      <c r="L14" s="385" t="str">
        <f>IFERROR(_xll.qlDepositRateHelper2(,IF(DataSelect="Reference",$J14,$K14),IF(RIGHT($D14,1)="N","1D",$D14),$E14,Calendar,$F14,$G14,$H14,,_xll.ohTrigger(Trigger,DataSelect)),"--")</f>
        <v>--</v>
      </c>
      <c r="M14" s="281" t="b">
        <v>0</v>
      </c>
      <c r="N14" s="87"/>
      <c r="O14" s="340" t="str">
        <f t="shared" si="3"/>
        <v>DP</v>
      </c>
      <c r="P14" s="340" t="e">
        <f t="shared" si="4"/>
        <v>#N/A</v>
      </c>
      <c r="Q14" s="341" t="str">
        <f t="shared" si="5"/>
        <v>--</v>
      </c>
      <c r="R14" s="100" t="b">
        <f t="shared" si="5"/>
        <v>0</v>
      </c>
      <c r="S14" s="341">
        <v>1</v>
      </c>
      <c r="T14" s="341">
        <v>1</v>
      </c>
      <c r="U14" s="100" t="str">
        <v>obj_002fc</v>
      </c>
      <c r="V14" s="100" t="str">
        <f>_xll.qlRateHelperQuoteName(U14)</f>
        <v>EURX1S7M=</v>
      </c>
      <c r="W14" s="338">
        <f>_xll.qlRateHelperRate(U14,_xll.ohTrigger(Trigger,Trigger1M))</f>
        <v>-7.9009848999999992E-4</v>
      </c>
      <c r="X14" s="338" t="str">
        <f>IFERROR(_xll.qlFuturesRateHelperConvexityAdjustment(U14,Trigger),"--")</f>
        <v>--</v>
      </c>
      <c r="Y14" s="101">
        <f>_xll.qlRateHelperEarliestDate(U14,Trigger)</f>
        <v>42209</v>
      </c>
      <c r="Z14" s="101">
        <f>_xll.qlRateHelperLatestDate(U14,Trigger)</f>
        <v>42424</v>
      </c>
      <c r="AA14" s="246">
        <v>1.0004656915141013</v>
      </c>
      <c r="AE14" s="250"/>
      <c r="AP14" s="100" t="s">
        <v>201</v>
      </c>
      <c r="AQ14" s="101">
        <f>_xll.qlInterestRateIndexFixingDate(Currency&amp;"ibor"&amp;Tenor,AR14,Trigger)</f>
        <v>42223</v>
      </c>
      <c r="AR14" s="101">
        <f>_xll.qlCalendarAdvance(Calendar,AR13,AP14,"f",,Trigger)</f>
        <v>42227</v>
      </c>
      <c r="AS14" s="101">
        <f>_xll.qlInterestRateIndexMaturity(Currency&amp;"ibor"&amp;Tenor,AR14,Trigger)</f>
        <v>42258</v>
      </c>
      <c r="AT14" s="246">
        <f>_xll.qlIndexFixing($AD$5,AQ14,TRUE,_xll.ohTrigger(Trigger,Trigger1M))</f>
        <v>-7.6016518772551334E-4</v>
      </c>
      <c r="AU14" s="246" t="e">
        <f>IFERROR(_xll.qlIndexFixing($AV$1,AQ14,TRUE,_xll.ohTrigger(Trigger,Trigger1M)),#N/A)</f>
        <v>#N/A</v>
      </c>
    </row>
    <row r="15" spans="1:48" s="80" customFormat="1" ht="11.25" customHeight="1" x14ac:dyDescent="0.2">
      <c r="A15" s="280" t="s">
        <v>237</v>
      </c>
      <c r="B15" s="374" t="e">
        <v>#N/A</v>
      </c>
      <c r="C15" s="375" t="e">
        <v>#N/A</v>
      </c>
      <c r="D15" s="376" t="e">
        <f t="shared" si="0"/>
        <v>#N/A</v>
      </c>
      <c r="E15" s="281" t="e">
        <f t="shared" si="1"/>
        <v>#N/A</v>
      </c>
      <c r="F15" s="282" t="s">
        <v>9</v>
      </c>
      <c r="G15" s="283" t="b">
        <v>1</v>
      </c>
      <c r="H15" s="284" t="s">
        <v>45</v>
      </c>
      <c r="I15" s="353" t="e">
        <v>#N/A</v>
      </c>
      <c r="J15" s="353" t="str">
        <f>IFERROR(_xll.qlSimpleQuote(A15&amp;IF(LEFT(C15,1)="#","STUB",C15),I15,,Permanent,Trigger,TRUE),"--")</f>
        <v>--</v>
      </c>
      <c r="K15" s="75" t="e">
        <f t="shared" si="2"/>
        <v>#N/A</v>
      </c>
      <c r="L15" s="385" t="str">
        <f>IFERROR(_xll.qlDepositRateHelper2(,IF(DataSelect="Reference",$J15,$K15),IF(RIGHT($D15,1)="N","1D",$D15),$E15,Calendar,$F15,$G15,$H15,,_xll.ohTrigger(Trigger,DataSelect)),"--")</f>
        <v>--</v>
      </c>
      <c r="M15" s="281" t="b">
        <v>0</v>
      </c>
      <c r="N15" s="87"/>
      <c r="O15" s="340" t="str">
        <f t="shared" si="3"/>
        <v>DP</v>
      </c>
      <c r="P15" s="340" t="e">
        <f t="shared" si="4"/>
        <v>#N/A</v>
      </c>
      <c r="Q15" s="341" t="str">
        <f t="shared" si="5"/>
        <v>--</v>
      </c>
      <c r="R15" s="100" t="b">
        <f t="shared" si="5"/>
        <v>0</v>
      </c>
      <c r="S15" s="341">
        <v>1</v>
      </c>
      <c r="T15" s="341">
        <v>1</v>
      </c>
      <c r="U15" s="100" t="str">
        <v>obj_0030f</v>
      </c>
      <c r="V15" s="100" t="str">
        <f>_xll.qlRateHelperQuoteName(U15)</f>
        <v>EURX1S8M=</v>
      </c>
      <c r="W15" s="338">
        <f>_xll.qlRateHelperRate(U15,_xll.ohTrigger(Trigger,Trigger1M))</f>
        <v>-7.901161900000001E-4</v>
      </c>
      <c r="X15" s="338" t="str">
        <f>IFERROR(_xll.qlFuturesRateHelperConvexityAdjustment(U15,Trigger),"--")</f>
        <v>--</v>
      </c>
      <c r="Y15" s="101">
        <f>_xll.qlRateHelperEarliestDate(U15,Trigger)</f>
        <v>42209</v>
      </c>
      <c r="Z15" s="101">
        <f>_xll.qlRateHelperLatestDate(U15,Trigger)</f>
        <v>42453</v>
      </c>
      <c r="AA15" s="246">
        <v>1.0005316298329006</v>
      </c>
      <c r="AE15" s="250"/>
      <c r="AP15" s="100" t="s">
        <v>201</v>
      </c>
      <c r="AQ15" s="101">
        <f>_xll.qlInterestRateIndexFixingDate(Currency&amp;"ibor"&amp;Tenor,AR15,Trigger)</f>
        <v>42226</v>
      </c>
      <c r="AR15" s="101">
        <f>_xll.qlCalendarAdvance(Calendar,AR14,AP15,"f",,Trigger)</f>
        <v>42228</v>
      </c>
      <c r="AS15" s="101">
        <f>_xll.qlInterestRateIndexMaturity(Currency&amp;"ibor"&amp;Tenor,AR15,Trigger)</f>
        <v>42261</v>
      </c>
      <c r="AT15" s="246">
        <f>_xll.qlIndexFixing($AD$5,AQ15,TRUE,_xll.ohTrigger(Trigger,Trigger1M))</f>
        <v>-7.567145400337468E-4</v>
      </c>
      <c r="AU15" s="246" t="e">
        <f>IFERROR(_xll.qlIndexFixing($AV$1,AQ15,TRUE,_xll.ohTrigger(Trigger,Trigger1M)),#N/A)</f>
        <v>#N/A</v>
      </c>
    </row>
    <row r="16" spans="1:48" s="80" customFormat="1" ht="11.25" customHeight="1" x14ac:dyDescent="0.2">
      <c r="A16" s="280" t="s">
        <v>237</v>
      </c>
      <c r="B16" s="374" t="e">
        <v>#N/A</v>
      </c>
      <c r="C16" s="375" t="e">
        <v>#N/A</v>
      </c>
      <c r="D16" s="376" t="e">
        <f t="shared" si="0"/>
        <v>#N/A</v>
      </c>
      <c r="E16" s="281" t="e">
        <f t="shared" si="1"/>
        <v>#N/A</v>
      </c>
      <c r="F16" s="282" t="s">
        <v>9</v>
      </c>
      <c r="G16" s="283" t="b">
        <v>1</v>
      </c>
      <c r="H16" s="284" t="s">
        <v>45</v>
      </c>
      <c r="I16" s="353" t="e">
        <v>#N/A</v>
      </c>
      <c r="J16" s="353" t="str">
        <f>IFERROR(_xll.qlSimpleQuote(A16&amp;IF(LEFT(C16,1)="#","STUB",C16),I16,,Permanent,Trigger,TRUE),"--")</f>
        <v>--</v>
      </c>
      <c r="K16" s="75" t="e">
        <f t="shared" si="2"/>
        <v>#N/A</v>
      </c>
      <c r="L16" s="385" t="str">
        <f>IFERROR(_xll.qlDepositRateHelper2(,IF(DataSelect="Reference",$J16,$K16),IF(RIGHT($D16,1)="N","1D",$D16),$E16,Calendar,$F16,$G16,$H16,,_xll.ohTrigger(Trigger,DataSelect)),"--")</f>
        <v>--</v>
      </c>
      <c r="M16" s="281" t="b">
        <v>0</v>
      </c>
      <c r="N16" s="87"/>
      <c r="O16" s="340" t="str">
        <f t="shared" si="3"/>
        <v>DP</v>
      </c>
      <c r="P16" s="340" t="e">
        <f t="shared" si="4"/>
        <v>#N/A</v>
      </c>
      <c r="Q16" s="341" t="str">
        <f t="shared" si="5"/>
        <v>--</v>
      </c>
      <c r="R16" s="100" t="b">
        <f t="shared" si="5"/>
        <v>0</v>
      </c>
      <c r="S16" s="341">
        <v>1</v>
      </c>
      <c r="T16" s="341">
        <v>1</v>
      </c>
      <c r="U16" s="100" t="str">
        <v>obj_0032c</v>
      </c>
      <c r="V16" s="100" t="str">
        <f>_xll.qlRateHelperQuoteName(U16)</f>
        <v>EURX1S9M=</v>
      </c>
      <c r="W16" s="338">
        <f>_xll.qlRateHelperRate(U16,_xll.ohTrigger(Trigger,Trigger1M))</f>
        <v>-7.9013628000000006E-4</v>
      </c>
      <c r="X16" s="338" t="str">
        <f>IFERROR(_xll.qlFuturesRateHelperConvexityAdjustment(U16,Trigger),"--")</f>
        <v>--</v>
      </c>
      <c r="Y16" s="101">
        <f>_xll.qlRateHelperEarliestDate(U16,Trigger)</f>
        <v>42209</v>
      </c>
      <c r="Z16" s="101">
        <f>_xll.qlRateHelperLatestDate(U16,Trigger)</f>
        <v>42485</v>
      </c>
      <c r="AA16" s="246">
        <v>1.0005997871512449</v>
      </c>
      <c r="AE16" s="250"/>
      <c r="AP16" s="100" t="s">
        <v>201</v>
      </c>
      <c r="AQ16" s="101">
        <f>_xll.qlInterestRateIndexFixingDate(Currency&amp;"ibor"&amp;Tenor,AR16,Trigger)</f>
        <v>42227</v>
      </c>
      <c r="AR16" s="101">
        <f>_xll.qlCalendarAdvance(Calendar,AR15,AP16,"f",,Trigger)</f>
        <v>42229</v>
      </c>
      <c r="AS16" s="101">
        <f>_xll.qlInterestRateIndexMaturity(Currency&amp;"ibor"&amp;Tenor,AR16,Trigger)</f>
        <v>42261</v>
      </c>
      <c r="AT16" s="246">
        <f>_xll.qlIndexFixing($AD$5,AQ16,TRUE,_xll.ohTrigger(Trigger,Trigger1M))</f>
        <v>-7.5579456622051899E-4</v>
      </c>
      <c r="AU16" s="246" t="e">
        <f>IFERROR(_xll.qlIndexFixing($AV$1,AQ16,TRUE,_xll.ohTrigger(Trigger,Trigger1M)),#N/A)</f>
        <v>#N/A</v>
      </c>
    </row>
    <row r="17" spans="1:47" s="80" customFormat="1" ht="11.25" customHeight="1" x14ac:dyDescent="0.2">
      <c r="A17" s="280" t="s">
        <v>237</v>
      </c>
      <c r="B17" s="374" t="e">
        <v>#N/A</v>
      </c>
      <c r="C17" s="375" t="e">
        <v>#N/A</v>
      </c>
      <c r="D17" s="376" t="e">
        <f t="shared" si="0"/>
        <v>#N/A</v>
      </c>
      <c r="E17" s="281" t="e">
        <f t="shared" si="1"/>
        <v>#N/A</v>
      </c>
      <c r="F17" s="282" t="s">
        <v>9</v>
      </c>
      <c r="G17" s="283" t="b">
        <v>1</v>
      </c>
      <c r="H17" s="284" t="s">
        <v>45</v>
      </c>
      <c r="I17" s="353" t="e">
        <v>#N/A</v>
      </c>
      <c r="J17" s="353" t="str">
        <f>IFERROR(_xll.qlSimpleQuote(A17&amp;IF(LEFT(C17,1)="#","STUB",C17),I17,,Permanent,Trigger,TRUE),"--")</f>
        <v>--</v>
      </c>
      <c r="K17" s="75" t="e">
        <f t="shared" si="2"/>
        <v>#N/A</v>
      </c>
      <c r="L17" s="385" t="str">
        <f>IFERROR(_xll.qlDepositRateHelper2(,IF(DataSelect="Reference",$J17,$K17),IF(RIGHT($D17,1)="N","1D",$D17),$E17,Calendar,$F17,$G17,$H17,,_xll.ohTrigger(Trigger,DataSelect)),"--")</f>
        <v>--</v>
      </c>
      <c r="M17" s="281" t="b">
        <v>0</v>
      </c>
      <c r="N17" s="87"/>
      <c r="O17" s="340" t="str">
        <f t="shared" si="3"/>
        <v>DP</v>
      </c>
      <c r="P17" s="340" t="e">
        <f t="shared" si="4"/>
        <v>#N/A</v>
      </c>
      <c r="Q17" s="341" t="str">
        <f t="shared" si="5"/>
        <v>--</v>
      </c>
      <c r="R17" s="100" t="b">
        <f t="shared" si="5"/>
        <v>0</v>
      </c>
      <c r="S17" s="341">
        <v>1</v>
      </c>
      <c r="T17" s="341">
        <v>1</v>
      </c>
      <c r="U17" s="100" t="str">
        <v>obj_002f9</v>
      </c>
      <c r="V17" s="100" t="str">
        <f>_xll.qlRateHelperQuoteName(U17)</f>
        <v>EURX1S10M=</v>
      </c>
      <c r="W17" s="338">
        <f>_xll.qlRateHelperRate(U17,_xll.ohTrigger(Trigger,Trigger1M))</f>
        <v>-7.8015933000000009E-4</v>
      </c>
      <c r="X17" s="338" t="str">
        <f>IFERROR(_xll.qlFuturesRateHelperConvexityAdjustment(U17,Trigger),"--")</f>
        <v>--</v>
      </c>
      <c r="Y17" s="101">
        <f>_xll.qlRateHelperEarliestDate(U17,Trigger)</f>
        <v>42209</v>
      </c>
      <c r="Z17" s="101">
        <f>_xll.qlRateHelperLatestDate(U17,Trigger)</f>
        <v>42514</v>
      </c>
      <c r="AA17" s="246">
        <v>1.0006552205812225</v>
      </c>
      <c r="AE17" s="250"/>
      <c r="AP17" s="100" t="s">
        <v>201</v>
      </c>
      <c r="AQ17" s="101">
        <f>_xll.qlInterestRateIndexFixingDate(Currency&amp;"ibor"&amp;Tenor,AR17,Trigger)</f>
        <v>42228</v>
      </c>
      <c r="AR17" s="101">
        <f>_xll.qlCalendarAdvance(Calendar,AR16,AP17,"f",,Trigger)</f>
        <v>42230</v>
      </c>
      <c r="AS17" s="101">
        <f>_xll.qlInterestRateIndexMaturity(Currency&amp;"ibor"&amp;Tenor,AR17,Trigger)</f>
        <v>42261</v>
      </c>
      <c r="AT17" s="246">
        <f>_xll.qlIndexFixing($AD$5,AQ17,TRUE,_xll.ohTrigger(Trigger,Trigger1M))</f>
        <v>-7.5494985389877546E-4</v>
      </c>
      <c r="AU17" s="246" t="e">
        <f>IFERROR(_xll.qlIndexFixing($AV$1,AQ17,TRUE,_xll.ohTrigger(Trigger,Trigger1M)),#N/A)</f>
        <v>#N/A</v>
      </c>
    </row>
    <row r="18" spans="1:47" s="80" customFormat="1" ht="11.25" customHeight="1" x14ac:dyDescent="0.2">
      <c r="A18" s="280" t="s">
        <v>237</v>
      </c>
      <c r="B18" s="374" t="e">
        <v>#N/A</v>
      </c>
      <c r="C18" s="375" t="e">
        <v>#N/A</v>
      </c>
      <c r="D18" s="376" t="e">
        <f t="shared" si="0"/>
        <v>#N/A</v>
      </c>
      <c r="E18" s="281" t="e">
        <f t="shared" si="1"/>
        <v>#N/A</v>
      </c>
      <c r="F18" s="282" t="s">
        <v>9</v>
      </c>
      <c r="G18" s="283" t="b">
        <v>1</v>
      </c>
      <c r="H18" s="284" t="s">
        <v>45</v>
      </c>
      <c r="I18" s="353" t="e">
        <v>#N/A</v>
      </c>
      <c r="J18" s="353" t="str">
        <f>IFERROR(_xll.qlSimpleQuote(A18&amp;IF(LEFT(C18,1)="#","STUB",C18),I18,,Permanent,Trigger,TRUE),"--")</f>
        <v>--</v>
      </c>
      <c r="K18" s="75" t="e">
        <f t="shared" si="2"/>
        <v>#N/A</v>
      </c>
      <c r="L18" s="385" t="str">
        <f>IFERROR(_xll.qlDepositRateHelper2(,IF(DataSelect="Reference",$J18,$K18),IF(RIGHT($D18,1)="N","1D",$D18),$E18,Calendar,$F18,$G18,$H18,,_xll.ohTrigger(Trigger,DataSelect)),"--")</f>
        <v>--</v>
      </c>
      <c r="M18" s="281" t="b">
        <v>0</v>
      </c>
      <c r="N18" s="89"/>
      <c r="O18" s="340" t="str">
        <f t="shared" si="3"/>
        <v>DP</v>
      </c>
      <c r="P18" s="340" t="e">
        <f t="shared" si="4"/>
        <v>#N/A</v>
      </c>
      <c r="Q18" s="341" t="str">
        <f t="shared" si="5"/>
        <v>--</v>
      </c>
      <c r="R18" s="100" t="b">
        <f t="shared" si="5"/>
        <v>0</v>
      </c>
      <c r="S18" s="341">
        <v>1</v>
      </c>
      <c r="T18" s="341">
        <v>1</v>
      </c>
      <c r="U18" s="100" t="str">
        <v>obj_002ef</v>
      </c>
      <c r="V18" s="100" t="str">
        <f>_xll.qlRateHelperQuoteName(U18)</f>
        <v>EURX1S11M=</v>
      </c>
      <c r="W18" s="338">
        <f>_xll.qlRateHelperRate(U18,_xll.ohTrigger(Trigger,Trigger1M))</f>
        <v>-7.8017443999999988E-4</v>
      </c>
      <c r="X18" s="338" t="str">
        <f>IFERROR(_xll.qlFuturesRateHelperConvexityAdjustment(U18,Trigger),"--")</f>
        <v>--</v>
      </c>
      <c r="Y18" s="101">
        <f>_xll.qlRateHelperEarliestDate(U18,Trigger)</f>
        <v>42209</v>
      </c>
      <c r="Z18" s="101">
        <f>_xll.qlRateHelperLatestDate(U18,Trigger)</f>
        <v>42545</v>
      </c>
      <c r="AA18" s="246">
        <v>1.0007203663412523</v>
      </c>
      <c r="AE18" s="259"/>
      <c r="AP18" s="100" t="s">
        <v>201</v>
      </c>
      <c r="AQ18" s="101">
        <f>_xll.qlInterestRateIndexFixingDate(Currency&amp;"ibor"&amp;Tenor,AR18,Trigger)</f>
        <v>42229</v>
      </c>
      <c r="AR18" s="101">
        <f>_xll.qlCalendarAdvance(Calendar,AR17,AP18,"f",,Trigger)</f>
        <v>42233</v>
      </c>
      <c r="AS18" s="101">
        <f>_xll.qlInterestRateIndexMaturity(Currency&amp;"ibor"&amp;Tenor,AR18,Trigger)</f>
        <v>42264</v>
      </c>
      <c r="AT18" s="246">
        <f>_xll.qlIndexFixing($AD$5,AQ18,TRUE,_xll.ohTrigger(Trigger,Trigger1M))</f>
        <v>-7.4963212364650533E-4</v>
      </c>
      <c r="AU18" s="246" t="e">
        <f>IFERROR(_xll.qlIndexFixing($AV$1,AQ18,TRUE,_xll.ohTrigger(Trigger,Trigger1M)),#N/A)</f>
        <v>#N/A</v>
      </c>
    </row>
    <row r="19" spans="1:47" s="80" customFormat="1" ht="11.25" customHeight="1" x14ac:dyDescent="0.2">
      <c r="A19" s="280" t="s">
        <v>237</v>
      </c>
      <c r="B19" s="374" t="e">
        <v>#N/A</v>
      </c>
      <c r="C19" s="375" t="e">
        <v>#N/A</v>
      </c>
      <c r="D19" s="376" t="e">
        <f t="shared" si="0"/>
        <v>#N/A</v>
      </c>
      <c r="E19" s="281" t="e">
        <f t="shared" si="1"/>
        <v>#N/A</v>
      </c>
      <c r="F19" s="282" t="s">
        <v>9</v>
      </c>
      <c r="G19" s="283" t="b">
        <v>1</v>
      </c>
      <c r="H19" s="284" t="s">
        <v>45</v>
      </c>
      <c r="I19" s="353" t="e">
        <v>#N/A</v>
      </c>
      <c r="J19" s="353" t="str">
        <f>IFERROR(_xll.qlSimpleQuote(A19&amp;IF(LEFT(C19,1)="#","STUB",C19),I19,,Permanent,Trigger,TRUE),"--")</f>
        <v>--</v>
      </c>
      <c r="K19" s="75" t="e">
        <f t="shared" si="2"/>
        <v>#N/A</v>
      </c>
      <c r="L19" s="385" t="str">
        <f>IFERROR(_xll.qlDepositRateHelper2(,IF(DataSelect="Reference",$J19,$K19),IF(RIGHT($D19,1)="N","1D",$D19),$E19,Calendar,$F19,$G19,$H19,,_xll.ohTrigger(Trigger,DataSelect)),"--")</f>
        <v>--</v>
      </c>
      <c r="M19" s="281" t="b">
        <v>0</v>
      </c>
      <c r="N19" s="87"/>
      <c r="O19" s="345" t="str">
        <f t="shared" si="3"/>
        <v>DP</v>
      </c>
      <c r="P19" s="345" t="e">
        <f t="shared" si="4"/>
        <v>#N/A</v>
      </c>
      <c r="Q19" s="347" t="str">
        <f t="shared" si="5"/>
        <v>--</v>
      </c>
      <c r="R19" s="110" t="b">
        <f t="shared" si="5"/>
        <v>0</v>
      </c>
      <c r="S19" s="341">
        <v>1</v>
      </c>
      <c r="T19" s="341">
        <v>1</v>
      </c>
      <c r="U19" s="100" t="str">
        <v>obj_002e4</v>
      </c>
      <c r="V19" s="100" t="str">
        <f>_xll.qlRateHelperQuoteName(U19)</f>
        <v>EURX1S12M=</v>
      </c>
      <c r="W19" s="338">
        <f>_xll.qlRateHelperRate(U19,_xll.ohTrigger(Trigger,Trigger1M))</f>
        <v>-7.8018716999999997E-4</v>
      </c>
      <c r="X19" s="338" t="str">
        <f>IFERROR(_xll.qlFuturesRateHelperConvexityAdjustment(U19,Trigger),"--")</f>
        <v>--</v>
      </c>
      <c r="Y19" s="101">
        <f>_xll.qlRateHelperEarliestDate(U19,Trigger)</f>
        <v>42209</v>
      </c>
      <c r="Z19" s="101">
        <f>_xll.qlRateHelperLatestDate(U19,Trigger)</f>
        <v>42576</v>
      </c>
      <c r="AA19" s="246">
        <v>1.0007876927061876</v>
      </c>
      <c r="AE19" s="259"/>
      <c r="AP19" s="100" t="s">
        <v>201</v>
      </c>
      <c r="AQ19" s="101">
        <f>_xll.qlInterestRateIndexFixingDate(Currency&amp;"ibor"&amp;Tenor,AR19,Trigger)</f>
        <v>42230</v>
      </c>
      <c r="AR19" s="101">
        <f>_xll.qlCalendarAdvance(Calendar,AR18,AP19,"f",,Trigger)</f>
        <v>42234</v>
      </c>
      <c r="AS19" s="101">
        <f>_xll.qlInterestRateIndexMaturity(Currency&amp;"ibor"&amp;Tenor,AR19,Trigger)</f>
        <v>42265</v>
      </c>
      <c r="AT19" s="246">
        <f>_xll.qlIndexFixing($AD$5,AQ19,TRUE,_xll.ohTrigger(Trigger,Trigger1M))</f>
        <v>-7.4767770829565724E-4</v>
      </c>
      <c r="AU19" s="246" t="e">
        <f>IFERROR(_xll.qlIndexFixing($AV$1,AQ19,TRUE,_xll.ohTrigger(Trigger,Trigger1M)),#N/A)</f>
        <v>#N/A</v>
      </c>
    </row>
    <row r="20" spans="1:47" s="80" customFormat="1" ht="11.25" customHeight="1" x14ac:dyDescent="0.2">
      <c r="A20" s="286" t="s">
        <v>237</v>
      </c>
      <c r="B20" s="377" t="e">
        <v>#N/A</v>
      </c>
      <c r="C20" s="378" t="e">
        <v>#N/A</v>
      </c>
      <c r="D20" s="379" t="e">
        <f t="shared" si="0"/>
        <v>#N/A</v>
      </c>
      <c r="E20" s="287" t="e">
        <f t="shared" si="1"/>
        <v>#N/A</v>
      </c>
      <c r="F20" s="288" t="s">
        <v>9</v>
      </c>
      <c r="G20" s="289" t="b">
        <v>1</v>
      </c>
      <c r="H20" s="290" t="s">
        <v>45</v>
      </c>
      <c r="I20" s="354" t="e">
        <v>#N/A</v>
      </c>
      <c r="J20" s="353" t="str">
        <f>IFERROR(_xll.qlSimpleQuote(A20&amp;IF(LEFT(C20,1)="#","STUB",C20),I20,,Permanent,Trigger,TRUE),"--")</f>
        <v>--</v>
      </c>
      <c r="K20" s="75" t="e">
        <f t="shared" si="2"/>
        <v>#N/A</v>
      </c>
      <c r="L20" s="386" t="str">
        <f>IFERROR(_xll.qlDepositRateHelper2(,IF(DataSelect="Reference",$J20,$K20),IF(RIGHT($D20,1)="N","1D",$D20),$E20,Calendar,$F20,$G20,$H20,,_xll.ohTrigger(Trigger,DataSelect)),"--")</f>
        <v>--</v>
      </c>
      <c r="M20" s="287" t="b">
        <v>0</v>
      </c>
      <c r="N20" s="87"/>
      <c r="O20" s="340" t="str">
        <f t="shared" ref="O20:O51" si="6">A24</f>
        <v>SW</v>
      </c>
      <c r="P20" s="340" t="str">
        <f t="shared" ref="P20:P51" si="7">B24</f>
        <v>2M</v>
      </c>
      <c r="Q20" s="344" t="str">
        <f t="shared" ref="Q20:Q51" si="8">L24</f>
        <v>obj_002ed#0016</v>
      </c>
      <c r="R20" s="340" t="b">
        <f t="shared" ref="R20:R51" si="9">M24</f>
        <v>1</v>
      </c>
      <c r="S20" s="348">
        <v>1</v>
      </c>
      <c r="T20" s="348">
        <v>1</v>
      </c>
      <c r="U20" s="100" t="str">
        <v>obj_00337</v>
      </c>
      <c r="V20" s="100" t="str">
        <f>_xll.qlRateHelperQuoteName(U20)</f>
        <v>EURYC1M_AB1E_1Y3M</v>
      </c>
      <c r="W20" s="338">
        <f>_xll.qlRateHelperRate(U20,_xll.ohTrigger(Trigger,Trigger1M))</f>
        <v>-7.7889812000000004E-4</v>
      </c>
      <c r="X20" s="338" t="str">
        <f>IFERROR(_xll.qlFuturesRateHelperConvexityAdjustment(U20,Trigger),"--")</f>
        <v>--</v>
      </c>
      <c r="Y20" s="101">
        <f>_xll.qlRateHelperEarliestDate(U20,Trigger)</f>
        <v>42209</v>
      </c>
      <c r="Z20" s="101">
        <f>_xll.qlRateHelperLatestDate(U20,Trigger)</f>
        <v>42667</v>
      </c>
      <c r="AA20" s="246">
        <v>1.0009789218474732</v>
      </c>
      <c r="AE20" s="259"/>
      <c r="AP20" s="100" t="s">
        <v>201</v>
      </c>
      <c r="AQ20" s="101">
        <f>_xll.qlInterestRateIndexFixingDate(Currency&amp;"ibor"&amp;Tenor,AR20,Trigger)</f>
        <v>42233</v>
      </c>
      <c r="AR20" s="101">
        <f>_xll.qlCalendarAdvance(Calendar,AR19,AP20,"f",,Trigger)</f>
        <v>42235</v>
      </c>
      <c r="AS20" s="101">
        <f>_xll.qlInterestRateIndexMaturity(Currency&amp;"ibor"&amp;Tenor,AR20,Trigger)</f>
        <v>42268</v>
      </c>
      <c r="AT20" s="246">
        <f>_xll.qlIndexFixing($AD$5,AQ20,TRUE,_xll.ohTrigger(Trigger,Trigger1M))</f>
        <v>-7.4636593607937203E-4</v>
      </c>
      <c r="AU20" s="246" t="e">
        <f>IFERROR(_xll.qlIndexFixing($AV$1,AQ20,TRUE,_xll.ohTrigger(Trigger,Trigger1M)),#N/A)</f>
        <v>#N/A</v>
      </c>
    </row>
    <row r="21" spans="1:47" s="80" customFormat="1" ht="11.25" customHeight="1" x14ac:dyDescent="0.2">
      <c r="A21" s="88"/>
      <c r="B21" s="88"/>
      <c r="C21" s="88"/>
      <c r="D21" s="88"/>
      <c r="E21" s="337"/>
      <c r="F21" s="88"/>
      <c r="G21" s="88"/>
      <c r="H21" s="88"/>
      <c r="I21" s="88"/>
      <c r="J21" s="88"/>
      <c r="K21" s="88"/>
      <c r="L21" s="337"/>
      <c r="M21" s="90"/>
      <c r="N21" s="87"/>
      <c r="O21" s="340" t="str">
        <f t="shared" si="6"/>
        <v>SW</v>
      </c>
      <c r="P21" s="340" t="str">
        <f t="shared" si="7"/>
        <v>3M</v>
      </c>
      <c r="Q21" s="344" t="str">
        <f t="shared" si="8"/>
        <v>obj_002e9#0016</v>
      </c>
      <c r="R21" s="340" t="b">
        <f t="shared" si="9"/>
        <v>1</v>
      </c>
      <c r="S21" s="348">
        <v>1</v>
      </c>
      <c r="T21" s="348">
        <v>1</v>
      </c>
      <c r="U21" s="100" t="str">
        <v>obj_002c1</v>
      </c>
      <c r="V21" s="100" t="str">
        <f>_xll.qlRateHelperQuoteName(U21)</f>
        <v>EURYC1M_AB1E_1Y6M</v>
      </c>
      <c r="W21" s="338">
        <f>_xll.qlRateHelperRate(U21,_xll.ohTrigger(Trigger,Trigger1M))</f>
        <v>-7.4208911999999988E-4</v>
      </c>
      <c r="X21" s="338" t="str">
        <f>IFERROR(_xll.qlFuturesRateHelperConvexityAdjustment(U21,Trigger),"--")</f>
        <v>--</v>
      </c>
      <c r="Y21" s="101">
        <f>_xll.qlRateHelperEarliestDate(U21,Trigger)</f>
        <v>42209</v>
      </c>
      <c r="Z21" s="101">
        <f>_xll.qlRateHelperLatestDate(U21,Trigger)</f>
        <v>42759</v>
      </c>
      <c r="AA21" s="246">
        <v>1.0011183578038723</v>
      </c>
      <c r="AE21" s="259"/>
      <c r="AP21" s="100" t="s">
        <v>201</v>
      </c>
      <c r="AQ21" s="101">
        <f>_xll.qlInterestRateIndexFixingDate(Currency&amp;"ibor"&amp;Tenor,AR21,Trigger)</f>
        <v>42234</v>
      </c>
      <c r="AR21" s="101">
        <f>_xll.qlCalendarAdvance(Calendar,AR20,AP21,"f",,Trigger)</f>
        <v>42236</v>
      </c>
      <c r="AS21" s="101">
        <f>_xll.qlInterestRateIndexMaturity(Currency&amp;"ibor"&amp;Tenor,AR21,Trigger)</f>
        <v>42268</v>
      </c>
      <c r="AT21" s="246">
        <f>_xll.qlIndexFixing($AD$5,AQ21,TRUE,_xll.ohTrigger(Trigger,Trigger1M))</f>
        <v>-7.4451934162902966E-4</v>
      </c>
      <c r="AU21" s="246" t="e">
        <f>IFERROR(_xll.qlIndexFixing($AV$1,AQ21,TRUE,_xll.ohTrigger(Trigger,Trigger1M)),#N/A)</f>
        <v>#N/A</v>
      </c>
    </row>
    <row r="22" spans="1:47" s="80" customFormat="1" ht="11.25" customHeight="1" x14ac:dyDescent="0.2">
      <c r="A22" s="88"/>
      <c r="B22" s="88"/>
      <c r="C22" s="88"/>
      <c r="D22" s="88"/>
      <c r="E22" s="337"/>
      <c r="F22" s="88"/>
      <c r="G22" s="88"/>
      <c r="H22" s="86"/>
      <c r="I22" s="61" t="s">
        <v>4</v>
      </c>
      <c r="J22" s="61"/>
      <c r="K22" s="61"/>
      <c r="L22" s="3" t="str">
        <f>_xll.qlEuribor(,Tenor,,,Trigger)</f>
        <v>obj_00175#0015</v>
      </c>
      <c r="N22" s="87"/>
      <c r="O22" s="340" t="str">
        <f t="shared" si="6"/>
        <v>SW</v>
      </c>
      <c r="P22" s="340" t="str">
        <f t="shared" si="7"/>
        <v>4M</v>
      </c>
      <c r="Q22" s="344" t="str">
        <f t="shared" si="8"/>
        <v>obj_00339#0016</v>
      </c>
      <c r="R22" s="340" t="b">
        <f t="shared" si="9"/>
        <v>1</v>
      </c>
      <c r="S22" s="348">
        <v>1</v>
      </c>
      <c r="T22" s="348">
        <v>1</v>
      </c>
      <c r="U22" s="100" t="str">
        <v>obj_002ce</v>
      </c>
      <c r="V22" s="100" t="str">
        <f>_xll.qlRateHelperQuoteName(U22)</f>
        <v>EURYC1M_AB1E_1Y9M</v>
      </c>
      <c r="W22" s="338">
        <f>_xll.qlRateHelperRate(U22,_xll.ohTrigger(Trigger,Trigger1M))</f>
        <v>-6.8173210999999999E-4</v>
      </c>
      <c r="X22" s="338" t="str">
        <f>IFERROR(_xll.qlFuturesRateHelperConvexityAdjustment(U22,Trigger),"--")</f>
        <v>--</v>
      </c>
      <c r="Y22" s="101">
        <f>_xll.qlRateHelperEarliestDate(U22,Trigger)</f>
        <v>42209</v>
      </c>
      <c r="Z22" s="101">
        <f>_xll.qlRateHelperLatestDate(U22,Trigger)</f>
        <v>42849</v>
      </c>
      <c r="AA22" s="246">
        <v>1.0011984284619699</v>
      </c>
      <c r="AE22" s="259"/>
      <c r="AP22" s="100" t="s">
        <v>201</v>
      </c>
      <c r="AQ22" s="101">
        <f>_xll.qlInterestRateIndexFixingDate(Currency&amp;"ibor"&amp;Tenor,AR22,Trigger)</f>
        <v>42235</v>
      </c>
      <c r="AR22" s="101">
        <f>_xll.qlCalendarAdvance(Calendar,AR21,AP22,"f",,Trigger)</f>
        <v>42237</v>
      </c>
      <c r="AS22" s="101">
        <f>_xll.qlInterestRateIndexMaturity(Currency&amp;"ibor"&amp;Tenor,AR22,Trigger)</f>
        <v>42268</v>
      </c>
      <c r="AT22" s="246">
        <f>_xll.qlIndexFixing($AD$5,AQ22,TRUE,_xll.ohTrigger(Trigger,Trigger1M))</f>
        <v>-7.4267542613039349E-4</v>
      </c>
      <c r="AU22" s="246" t="e">
        <f>IFERROR(_xll.qlIndexFixing($AV$1,AQ22,TRUE,_xll.ohTrigger(Trigger,Trigger1M)),#N/A)</f>
        <v>#N/A</v>
      </c>
    </row>
    <row r="23" spans="1:47" s="80" customFormat="1" ht="11.25" customHeight="1" x14ac:dyDescent="0.2">
      <c r="A23" s="61" t="s">
        <v>12</v>
      </c>
      <c r="B23" s="61" t="s">
        <v>232</v>
      </c>
      <c r="C23" s="61" t="s">
        <v>233</v>
      </c>
      <c r="D23" s="61" t="s">
        <v>50</v>
      </c>
      <c r="E23" s="61" t="s">
        <v>245</v>
      </c>
      <c r="F23" s="61" t="s">
        <v>248</v>
      </c>
      <c r="G23" s="61" t="s">
        <v>6</v>
      </c>
      <c r="H23" s="61" t="s">
        <v>249</v>
      </c>
      <c r="I23" s="61" t="s">
        <v>246</v>
      </c>
      <c r="J23" s="61"/>
      <c r="K23" s="61" t="s">
        <v>247</v>
      </c>
      <c r="L23" s="61" t="s">
        <v>38</v>
      </c>
      <c r="M23" s="61" t="s">
        <v>42</v>
      </c>
      <c r="N23" s="87"/>
      <c r="O23" s="340" t="str">
        <f t="shared" si="6"/>
        <v>SW</v>
      </c>
      <c r="P23" s="340" t="str">
        <f t="shared" si="7"/>
        <v>5M</v>
      </c>
      <c r="Q23" s="344" t="str">
        <f t="shared" si="8"/>
        <v>obj_0031a#0016</v>
      </c>
      <c r="R23" s="340" t="b">
        <f t="shared" si="9"/>
        <v>1</v>
      </c>
      <c r="S23" s="348">
        <v>1</v>
      </c>
      <c r="T23" s="348">
        <v>1</v>
      </c>
      <c r="U23" s="100" t="str">
        <v>obj_00334</v>
      </c>
      <c r="V23" s="100" t="str">
        <f>_xll.qlRateHelperQuoteName(U23)</f>
        <v>EURYC1M_AB1E_2Y</v>
      </c>
      <c r="W23" s="338">
        <f>_xll.qlRateHelperRate(U23,_xll.ohTrigger(Trigger,Trigger1M))</f>
        <v>-5.9999999999999995E-4</v>
      </c>
      <c r="X23" s="338" t="str">
        <f>IFERROR(_xll.qlFuturesRateHelperConvexityAdjustment(U23,Trigger),"--")</f>
        <v>--</v>
      </c>
      <c r="Y23" s="101">
        <f>_xll.qlRateHelperEarliestDate(U23,Trigger)</f>
        <v>42209</v>
      </c>
      <c r="Z23" s="101">
        <f>_xll.qlRateHelperLatestDate(U23,Trigger)</f>
        <v>42940</v>
      </c>
      <c r="AA23" s="246">
        <v>1.0012061404889692</v>
      </c>
      <c r="AE23" s="259"/>
      <c r="AP23" s="100" t="s">
        <v>201</v>
      </c>
      <c r="AQ23" s="101">
        <f>_xll.qlInterestRateIndexFixingDate(Currency&amp;"ibor"&amp;Tenor,AR23,Trigger)</f>
        <v>42236</v>
      </c>
      <c r="AR23" s="101">
        <f>_xll.qlCalendarAdvance(Calendar,AR22,AP23,"f",,Trigger)</f>
        <v>42240</v>
      </c>
      <c r="AS23" s="101">
        <f>_xll.qlInterestRateIndexMaturity(Currency&amp;"ibor"&amp;Tenor,AR23,Trigger)</f>
        <v>42271</v>
      </c>
      <c r="AT23" s="246">
        <f>_xll.qlIndexFixing($AD$5,AQ23,TRUE,_xll.ohTrigger(Trigger,Trigger1M))</f>
        <v>-7.4107431190209658E-4</v>
      </c>
      <c r="AU23" s="246" t="e">
        <f>IFERROR(_xll.qlIndexFixing($AV$1,AQ23,TRUE,_xll.ohTrigger(Trigger,Trigger1M)),#N/A)</f>
        <v>#N/A</v>
      </c>
    </row>
    <row r="24" spans="1:47" s="80" customFormat="1" ht="11.25" customHeight="1" x14ac:dyDescent="0.2">
      <c r="A24" s="279" t="s">
        <v>239</v>
      </c>
      <c r="B24" s="311" t="str">
        <f t="array" ref="B24:B100">_xll.ohFilter(Quote!J4:J102,Quote!I4:I102="SW")</f>
        <v>2M</v>
      </c>
      <c r="C24" s="368" t="str">
        <f t="array" ref="C24:C100">_xll.ohFilter(PastedValue!AI2:AI66,PastedValue!AE2:AE66="Sw")</f>
        <v>2M</v>
      </c>
      <c r="D24" s="368" t="str">
        <f>IF(DataSelect="Reference",$C24,$B24)</f>
        <v>2M</v>
      </c>
      <c r="E24" s="327" t="s">
        <v>8</v>
      </c>
      <c r="F24" s="321" t="s">
        <v>9</v>
      </c>
      <c r="G24" s="278" t="s">
        <v>10</v>
      </c>
      <c r="H24" s="321" t="s">
        <v>11</v>
      </c>
      <c r="I24" s="322">
        <f t="array" ref="I24:I100">_xll.ohFilter(PastedValue!AL2:AL66,PastedValue!AE2:AE66="Sw")/100</f>
        <v>-7.700137999999999E-4</v>
      </c>
      <c r="J24" s="322" t="str">
        <f>IFERROR(_xll.qlSimpleQuote(A24&amp;C24,I24,,Permanent,Trigger,TRUE),"--")</f>
        <v>SW2M#0004</v>
      </c>
      <c r="K24" s="322" t="str">
        <f t="shared" ref="K24:K34" si="10">Currency&amp;"X1S"&amp;B24&amp;"="</f>
        <v>EURX1S2M=</v>
      </c>
      <c r="L24" s="278" t="str">
        <f>IFERROR(_xll.qlSwapRateHelper2(,IF(DataSelect="Reference",$J24,K24),,$D24,Calendar,$G24,$F24,$H24,$L$22,0,E24,Discounting,Permanent,_xll.ohTrigger(Trigger,DataSelect),ObjectOverwrite),"--")</f>
        <v>obj_002ed#0016</v>
      </c>
      <c r="M24" s="275" t="b">
        <v>1</v>
      </c>
      <c r="N24" s="87"/>
      <c r="O24" s="340" t="str">
        <f t="shared" si="6"/>
        <v>SW</v>
      </c>
      <c r="P24" s="340" t="str">
        <f t="shared" si="7"/>
        <v>6M</v>
      </c>
      <c r="Q24" s="344" t="str">
        <f t="shared" si="8"/>
        <v>obj_002d4#0016</v>
      </c>
      <c r="R24" s="340" t="b">
        <f t="shared" si="9"/>
        <v>1</v>
      </c>
      <c r="S24" s="348">
        <v>1</v>
      </c>
      <c r="T24" s="348">
        <v>1</v>
      </c>
      <c r="U24" s="100" t="str">
        <v>obj_002da</v>
      </c>
      <c r="V24" s="100" t="str">
        <f>_xll.qlRateHelperQuoteName(U24)</f>
        <v>EURYC1M_AB1E_2Y3M</v>
      </c>
      <c r="W24" s="338">
        <f>_xll.qlRateHelperRate(U24,_xll.ohTrigger(Trigger,Trigger1M))</f>
        <v>-4.9453503000000004E-4</v>
      </c>
      <c r="X24" s="338" t="str">
        <f>IFERROR(_xll.qlFuturesRateHelperConvexityAdjustment(U24,Trigger),"--")</f>
        <v>--</v>
      </c>
      <c r="Y24" s="101">
        <f>_xll.qlRateHelperEarliestDate(U24,Trigger)</f>
        <v>42209</v>
      </c>
      <c r="Z24" s="101">
        <f>_xll.qlRateHelperLatestDate(U24,Trigger)</f>
        <v>43032</v>
      </c>
      <c r="AA24" s="246">
        <v>1.0011200351481588</v>
      </c>
      <c r="AE24" s="250"/>
      <c r="AP24" s="100" t="s">
        <v>201</v>
      </c>
      <c r="AQ24" s="101">
        <f>_xll.qlInterestRateIndexFixingDate(Currency&amp;"ibor"&amp;Tenor,AR24,Trigger)</f>
        <v>42237</v>
      </c>
      <c r="AR24" s="101">
        <f>_xll.qlCalendarAdvance(Calendar,AR23,AP24,"f",,Trigger)</f>
        <v>42241</v>
      </c>
      <c r="AS24" s="101">
        <f>_xll.qlInterestRateIndexMaturity(Currency&amp;"ibor"&amp;Tenor,AR24,Trigger)</f>
        <v>42272</v>
      </c>
      <c r="AT24" s="246">
        <f>_xll.qlIndexFixing($AD$5,AQ24,TRUE,_xll.ohTrigger(Trigger,Trigger1M))</f>
        <v>-7.4159006674737985E-4</v>
      </c>
      <c r="AU24" s="246" t="e">
        <f>IFERROR(_xll.qlIndexFixing($AV$1,AQ24,TRUE,_xll.ohTrigger(Trigger,Trigger1M)),#N/A)</f>
        <v>#N/A</v>
      </c>
    </row>
    <row r="25" spans="1:47" s="80" customFormat="1" ht="11.25" customHeight="1" x14ac:dyDescent="0.2">
      <c r="A25" s="285" t="s">
        <v>239</v>
      </c>
      <c r="B25" s="313" t="str">
        <v>3M</v>
      </c>
      <c r="C25" s="369" t="str">
        <v>3M</v>
      </c>
      <c r="D25" s="369" t="str">
        <f t="shared" ref="D25:D89" si="11">IF(DataSelect="Reference",$C25,$B25)</f>
        <v>3M</v>
      </c>
      <c r="E25" s="284" t="s">
        <v>8</v>
      </c>
      <c r="F25" s="324" t="s">
        <v>9</v>
      </c>
      <c r="G25" s="284" t="s">
        <v>10</v>
      </c>
      <c r="H25" s="324" t="s">
        <v>11</v>
      </c>
      <c r="I25" s="325">
        <v>-7.9003006000000003E-4</v>
      </c>
      <c r="J25" s="325" t="str">
        <f>IFERROR(_xll.qlSimpleQuote(A25&amp;C25,I25,,Permanent,Trigger,TRUE),"--")</f>
        <v>SW3M#0004</v>
      </c>
      <c r="K25" s="325" t="str">
        <f t="shared" si="10"/>
        <v>EURX1S3M=</v>
      </c>
      <c r="L25" s="284" t="str">
        <f>IFERROR(_xll.qlSwapRateHelper2(,IF(DataSelect="Reference",$J25,K25),,$D25,Calendar,$G25,$F25,$H25,$L$22,0,E25,Discounting,Permanent,_xll.ohTrigger(Trigger,DataSelect),ObjectOverwrite),"--")</f>
        <v>obj_002e9#0016</v>
      </c>
      <c r="M25" s="281" t="b">
        <v>1</v>
      </c>
      <c r="N25" s="87"/>
      <c r="O25" s="340" t="str">
        <f t="shared" si="6"/>
        <v>SW</v>
      </c>
      <c r="P25" s="340" t="str">
        <f t="shared" si="7"/>
        <v>7M</v>
      </c>
      <c r="Q25" s="344" t="str">
        <f t="shared" si="8"/>
        <v>obj_002fc#0016</v>
      </c>
      <c r="R25" s="340" t="b">
        <f t="shared" si="9"/>
        <v>1</v>
      </c>
      <c r="S25" s="348">
        <v>1</v>
      </c>
      <c r="T25" s="348">
        <v>1</v>
      </c>
      <c r="U25" s="100" t="str">
        <v>obj_00301</v>
      </c>
      <c r="V25" s="100" t="str">
        <f>_xll.qlRateHelperQuoteName(U25)</f>
        <v>EURYC1M_AB1E_2Y6M</v>
      </c>
      <c r="W25" s="338">
        <f>_xll.qlRateHelperRate(U25,_xll.ohTrigger(Trigger,Trigger1M))</f>
        <v>-3.6157707999999998E-4</v>
      </c>
      <c r="X25" s="338" t="str">
        <f>IFERROR(_xll.qlFuturesRateHelperConvexityAdjustment(U25,Trigger),"--")</f>
        <v>--</v>
      </c>
      <c r="Y25" s="101">
        <f>_xll.qlRateHelperEarliestDate(U25,Trigger)</f>
        <v>42209</v>
      </c>
      <c r="Z25" s="101">
        <f>_xll.qlRateHelperLatestDate(U25,Trigger)</f>
        <v>43124</v>
      </c>
      <c r="AA25" s="246">
        <v>1.000912294510226</v>
      </c>
      <c r="AE25" s="250"/>
      <c r="AP25" s="100" t="s">
        <v>201</v>
      </c>
      <c r="AQ25" s="101">
        <f>_xll.qlInterestRateIndexFixingDate(Currency&amp;"ibor"&amp;Tenor,AR25,Trigger)</f>
        <v>42240</v>
      </c>
      <c r="AR25" s="101">
        <f>_xll.qlCalendarAdvance(Calendar,AR24,AP25,"f",,Trigger)</f>
        <v>42242</v>
      </c>
      <c r="AS25" s="101">
        <f>_xll.qlInterestRateIndexMaturity(Currency&amp;"ibor"&amp;Tenor,AR25,Trigger)</f>
        <v>42275</v>
      </c>
      <c r="AT25" s="246">
        <f>_xll.qlIndexFixing($AD$5,AQ25,TRUE,_xll.ohTrigger(Trigger,Trigger1M))</f>
        <v>-7.4553655913164624E-4</v>
      </c>
      <c r="AU25" s="246" t="e">
        <f>IFERROR(_xll.qlIndexFixing($AV$1,AQ25,TRUE,_xll.ohTrigger(Trigger,Trigger1M)),#N/A)</f>
        <v>#N/A</v>
      </c>
    </row>
    <row r="26" spans="1:47" s="80" customFormat="1" ht="11.25" customHeight="1" x14ac:dyDescent="0.2">
      <c r="A26" s="285" t="s">
        <v>239</v>
      </c>
      <c r="B26" s="313" t="str">
        <v>4M</v>
      </c>
      <c r="C26" s="369" t="str">
        <v>4M</v>
      </c>
      <c r="D26" s="369" t="str">
        <f t="shared" si="11"/>
        <v>4M</v>
      </c>
      <c r="E26" s="284" t="s">
        <v>8</v>
      </c>
      <c r="F26" s="324" t="s">
        <v>9</v>
      </c>
      <c r="G26" s="284" t="s">
        <v>10</v>
      </c>
      <c r="H26" s="324" t="s">
        <v>11</v>
      </c>
      <c r="I26" s="325">
        <v>-8.0004715000000007E-4</v>
      </c>
      <c r="J26" s="325" t="str">
        <f>IFERROR(_xll.qlSimpleQuote(A26&amp;C26,I26,,Permanent,Trigger,TRUE),"--")</f>
        <v>SW4M#0004</v>
      </c>
      <c r="K26" s="325" t="str">
        <f t="shared" si="10"/>
        <v>EURX1S4M=</v>
      </c>
      <c r="L26" s="284" t="str">
        <f>IFERROR(_xll.qlSwapRateHelper2(,IF(DataSelect="Reference",$J26,K26),,$D26,Calendar,$G26,$F26,$H26,$L$22,0,E26,Discounting,Permanent,_xll.ohTrigger(Trigger,DataSelect),ObjectOverwrite),"--")</f>
        <v>obj_00339#0016</v>
      </c>
      <c r="M26" s="281" t="b">
        <v>1</v>
      </c>
      <c r="N26" s="87"/>
      <c r="O26" s="340" t="str">
        <f t="shared" si="6"/>
        <v>SW</v>
      </c>
      <c r="P26" s="340" t="str">
        <f t="shared" si="7"/>
        <v>8M</v>
      </c>
      <c r="Q26" s="344" t="str">
        <f t="shared" si="8"/>
        <v>obj_0030f#0016</v>
      </c>
      <c r="R26" s="340" t="b">
        <f t="shared" si="9"/>
        <v>1</v>
      </c>
      <c r="S26" s="348">
        <v>1</v>
      </c>
      <c r="T26" s="348">
        <v>1</v>
      </c>
      <c r="U26" s="100" t="str">
        <v>obj_00305</v>
      </c>
      <c r="V26" s="100" t="str">
        <f>_xll.qlRateHelperQuoteName(U26)</f>
        <v>EURYC1M_AB1E_2Y9M</v>
      </c>
      <c r="W26" s="338">
        <f>_xll.qlRateHelperRate(U26,_xll.ohTrigger(Trigger,Trigger1M))</f>
        <v>-2.0186958000000001E-4</v>
      </c>
      <c r="X26" s="338" t="str">
        <f>IFERROR(_xll.qlFuturesRateHelperConvexityAdjustment(U26,Trigger),"--")</f>
        <v>--</v>
      </c>
      <c r="Y26" s="101">
        <f>_xll.qlRateHelperEarliestDate(U26,Trigger)</f>
        <v>42209</v>
      </c>
      <c r="Z26" s="101">
        <f>_xll.qlRateHelperLatestDate(U26,Trigger)</f>
        <v>43214</v>
      </c>
      <c r="AA26" s="246">
        <v>1.0005632132999882</v>
      </c>
      <c r="AE26" s="250"/>
      <c r="AP26" s="100" t="s">
        <v>201</v>
      </c>
      <c r="AQ26" s="101">
        <f>_xll.qlInterestRateIndexFixingDate(Currency&amp;"ibor"&amp;Tenor,AR26,Trigger)</f>
        <v>42241</v>
      </c>
      <c r="AR26" s="101">
        <f>_xll.qlCalendarAdvance(Calendar,AR25,AP26,"f",,Trigger)</f>
        <v>42243</v>
      </c>
      <c r="AS26" s="101">
        <f>_xll.qlInterestRateIndexMaturity(Currency&amp;"ibor"&amp;Tenor,AR26,Trigger)</f>
        <v>42275</v>
      </c>
      <c r="AT26" s="246">
        <f>_xll.qlIndexFixing($AD$5,AQ26,TRUE,_xll.ohTrigger(Trigger,Trigger1M))</f>
        <v>-7.4527000299209889E-4</v>
      </c>
      <c r="AU26" s="246" t="e">
        <f>IFERROR(_xll.qlIndexFixing($AV$1,AQ26,TRUE,_xll.ohTrigger(Trigger,Trigger1M)),#N/A)</f>
        <v>#N/A</v>
      </c>
    </row>
    <row r="27" spans="1:47" s="80" customFormat="1" ht="11.25" customHeight="1" x14ac:dyDescent="0.2">
      <c r="A27" s="285" t="s">
        <v>239</v>
      </c>
      <c r="B27" s="313" t="str">
        <v>5M</v>
      </c>
      <c r="C27" s="369" t="str">
        <v>5M</v>
      </c>
      <c r="D27" s="369" t="str">
        <f t="shared" si="11"/>
        <v>5M</v>
      </c>
      <c r="E27" s="284" t="s">
        <v>8</v>
      </c>
      <c r="F27" s="324" t="s">
        <v>9</v>
      </c>
      <c r="G27" s="284" t="s">
        <v>10</v>
      </c>
      <c r="H27" s="324" t="s">
        <v>11</v>
      </c>
      <c r="I27" s="325">
        <v>-8.2005939999999996E-4</v>
      </c>
      <c r="J27" s="325" t="str">
        <f>IFERROR(_xll.qlSimpleQuote(A27&amp;C27,I27,,Permanent,Trigger,TRUE),"--")</f>
        <v>SW5M#0004</v>
      </c>
      <c r="K27" s="325" t="str">
        <f t="shared" si="10"/>
        <v>EURX1S5M=</v>
      </c>
      <c r="L27" s="284" t="str">
        <f>IFERROR(_xll.qlSwapRateHelper2(,IF(DataSelect="Reference",$J27,K27),,$D27,Calendar,$G27,$F27,$H27,$L$22,0,E27,Discounting,Permanent,_xll.ohTrigger(Trigger,DataSelect),ObjectOverwrite),"--")</f>
        <v>obj_0031a#0016</v>
      </c>
      <c r="M27" s="281" t="b">
        <v>1</v>
      </c>
      <c r="N27" s="87"/>
      <c r="O27" s="340" t="str">
        <f t="shared" si="6"/>
        <v>SW</v>
      </c>
      <c r="P27" s="340" t="str">
        <f t="shared" si="7"/>
        <v>9M</v>
      </c>
      <c r="Q27" s="344" t="str">
        <f t="shared" si="8"/>
        <v>obj_0032c#0016</v>
      </c>
      <c r="R27" s="340" t="b">
        <f t="shared" si="9"/>
        <v>1</v>
      </c>
      <c r="S27" s="348">
        <v>1</v>
      </c>
      <c r="T27" s="348">
        <v>1</v>
      </c>
      <c r="U27" s="100" t="str">
        <v>obj_002b4</v>
      </c>
      <c r="V27" s="100" t="str">
        <f>_xll.qlRateHelperQuoteName(U27)</f>
        <v>EURYC1M_AB1E_3Y</v>
      </c>
      <c r="W27" s="338">
        <f>_xll.qlRateHelperRate(U27,_xll.ohTrigger(Trigger,Trigger1M))</f>
        <v>-1.0000000000000001E-5</v>
      </c>
      <c r="X27" s="338" t="str">
        <f>IFERROR(_xll.qlFuturesRateHelperConvexityAdjustment(U27,Trigger),"--")</f>
        <v>--</v>
      </c>
      <c r="Y27" s="101">
        <f>_xll.qlRateHelperEarliestDate(U27,Trigger)</f>
        <v>42209</v>
      </c>
      <c r="Z27" s="101">
        <f>_xll.qlRateHelperLatestDate(U27,Trigger)</f>
        <v>43305</v>
      </c>
      <c r="AA27" s="246">
        <v>1.000035476600019</v>
      </c>
      <c r="AE27" s="250"/>
      <c r="AP27" s="100" t="s">
        <v>201</v>
      </c>
      <c r="AQ27" s="101">
        <f>_xll.qlInterestRateIndexFixingDate(Currency&amp;"ibor"&amp;Tenor,AR27,Trigger)</f>
        <v>42242</v>
      </c>
      <c r="AR27" s="101">
        <f>_xll.qlCalendarAdvance(Calendar,AR26,AP27,"f",,Trigger)</f>
        <v>42244</v>
      </c>
      <c r="AS27" s="101">
        <f>_xll.qlInterestRateIndexMaturity(Currency&amp;"ibor"&amp;Tenor,AR27,Trigger)</f>
        <v>42275</v>
      </c>
      <c r="AT27" s="246">
        <f>_xll.qlIndexFixing($AD$5,AQ27,TRUE,_xll.ohTrigger(Trigger,Trigger1M))</f>
        <v>-7.451327773561235E-4</v>
      </c>
      <c r="AU27" s="246" t="e">
        <f>IFERROR(_xll.qlIndexFixing($AV$1,AQ27,TRUE,_xll.ohTrigger(Trigger,Trigger1M)),#N/A)</f>
        <v>#N/A</v>
      </c>
    </row>
    <row r="28" spans="1:47" s="80" customFormat="1" ht="11.25" customHeight="1" x14ac:dyDescent="0.2">
      <c r="A28" s="285" t="s">
        <v>239</v>
      </c>
      <c r="B28" s="313" t="str">
        <v>6M</v>
      </c>
      <c r="C28" s="369" t="str">
        <v>6M</v>
      </c>
      <c r="D28" s="369" t="str">
        <f t="shared" si="11"/>
        <v>6M</v>
      </c>
      <c r="E28" s="284" t="s">
        <v>8</v>
      </c>
      <c r="F28" s="324" t="s">
        <v>9</v>
      </c>
      <c r="G28" s="284" t="s">
        <v>10</v>
      </c>
      <c r="H28" s="324" t="s">
        <v>11</v>
      </c>
      <c r="I28" s="325">
        <v>-8.1008195000000004E-4</v>
      </c>
      <c r="J28" s="325" t="str">
        <f>IFERROR(_xll.qlSimpleQuote(A28&amp;C28,I28,,Permanent,Trigger,TRUE),"--")</f>
        <v>SW6M#0004</v>
      </c>
      <c r="K28" s="325" t="str">
        <f t="shared" si="10"/>
        <v>EURX1S6M=</v>
      </c>
      <c r="L28" s="284" t="str">
        <f>IFERROR(_xll.qlSwapRateHelper2(,IF(DataSelect="Reference",$J28,K28),,$D28,Calendar,$G28,$F28,$H28,$L$22,0,E28,Discounting,Permanent,_xll.ohTrigger(Trigger,DataSelect),ObjectOverwrite),"--")</f>
        <v>obj_002d4#0016</v>
      </c>
      <c r="M28" s="281" t="b">
        <v>1</v>
      </c>
      <c r="N28" s="87"/>
      <c r="O28" s="340" t="str">
        <f t="shared" si="6"/>
        <v>SW</v>
      </c>
      <c r="P28" s="340" t="str">
        <f t="shared" si="7"/>
        <v>10M</v>
      </c>
      <c r="Q28" s="344" t="str">
        <f t="shared" si="8"/>
        <v>obj_002f9#0016</v>
      </c>
      <c r="R28" s="340" t="b">
        <f t="shared" si="9"/>
        <v>1</v>
      </c>
      <c r="S28" s="348">
        <v>1</v>
      </c>
      <c r="T28" s="348">
        <v>1</v>
      </c>
      <c r="U28" s="100" t="str">
        <v>obj_002ac</v>
      </c>
      <c r="V28" s="100" t="str">
        <f>_xll.qlRateHelperQuoteName(U28)</f>
        <v>EURYC1M_AB1E_4Y</v>
      </c>
      <c r="W28" s="338">
        <f>_xll.qlRateHelperRate(U28,_xll.ohTrigger(Trigger,Trigger1M))</f>
        <v>1.0400000000000001E-3</v>
      </c>
      <c r="X28" s="338" t="str">
        <f>IFERROR(_xll.qlFuturesRateHelperConvexityAdjustment(U28,Trigger),"--")</f>
        <v>--</v>
      </c>
      <c r="Y28" s="101">
        <f>_xll.qlRateHelperEarliestDate(U28,Trigger)</f>
        <v>42209</v>
      </c>
      <c r="Z28" s="101">
        <f>_xll.qlRateHelperLatestDate(U28,Trigger)</f>
        <v>43670</v>
      </c>
      <c r="AA28" s="246">
        <v>0.99580998824989608</v>
      </c>
      <c r="AE28" s="250"/>
      <c r="AP28" s="100" t="s">
        <v>201</v>
      </c>
      <c r="AQ28" s="101">
        <f>_xll.qlInterestRateIndexFixingDate(Currency&amp;"ibor"&amp;Tenor,AR28,Trigger)</f>
        <v>42243</v>
      </c>
      <c r="AR28" s="101">
        <f>_xll.qlCalendarAdvance(Calendar,AR27,AP28,"f",,Trigger)</f>
        <v>42247</v>
      </c>
      <c r="AS28" s="101">
        <f>_xll.qlInterestRateIndexMaturity(Currency&amp;"ibor"&amp;Tenor,AR28,Trigger)</f>
        <v>42277</v>
      </c>
      <c r="AT28" s="246">
        <f>_xll.qlIndexFixing($AD$5,AQ28,TRUE,_xll.ohTrigger(Trigger,Trigger1M))</f>
        <v>-7.4929023875780487E-4</v>
      </c>
      <c r="AU28" s="246" t="e">
        <f>IFERROR(_xll.qlIndexFixing($AV$1,AQ28,TRUE,_xll.ohTrigger(Trigger,Trigger1M)),#N/A)</f>
        <v>#N/A</v>
      </c>
    </row>
    <row r="29" spans="1:47" s="80" customFormat="1" ht="11.25" customHeight="1" x14ac:dyDescent="0.2">
      <c r="A29" s="285" t="s">
        <v>239</v>
      </c>
      <c r="B29" s="313" t="str">
        <v>7M</v>
      </c>
      <c r="C29" s="369" t="str">
        <v>7M</v>
      </c>
      <c r="D29" s="369" t="str">
        <f t="shared" si="11"/>
        <v>7M</v>
      </c>
      <c r="E29" s="284" t="s">
        <v>8</v>
      </c>
      <c r="F29" s="324" t="s">
        <v>9</v>
      </c>
      <c r="G29" s="284" t="s">
        <v>10</v>
      </c>
      <c r="H29" s="324" t="s">
        <v>11</v>
      </c>
      <c r="I29" s="325">
        <v>-8.1009859000000001E-4</v>
      </c>
      <c r="J29" s="325" t="str">
        <f>IFERROR(_xll.qlSimpleQuote(A29&amp;C29,I29,,Permanent,Trigger,TRUE),"--")</f>
        <v>SW7M#0004</v>
      </c>
      <c r="K29" s="325" t="str">
        <f t="shared" si="10"/>
        <v>EURX1S7M=</v>
      </c>
      <c r="L29" s="284" t="str">
        <f>IFERROR(_xll.qlSwapRateHelper2(,IF(DataSelect="Reference",$J29,K29),,$D29,Calendar,$G29,$F29,$H29,$L$22,0,E29,Discounting,Permanent,_xll.ohTrigger(Trigger,DataSelect),ObjectOverwrite),"--")</f>
        <v>obj_002fc#0016</v>
      </c>
      <c r="M29" s="281" t="b">
        <v>1</v>
      </c>
      <c r="N29" s="87"/>
      <c r="O29" s="340" t="str">
        <f t="shared" si="6"/>
        <v>SW</v>
      </c>
      <c r="P29" s="340" t="str">
        <f t="shared" si="7"/>
        <v>11M</v>
      </c>
      <c r="Q29" s="344" t="str">
        <f t="shared" si="8"/>
        <v>obj_002ef#0016</v>
      </c>
      <c r="R29" s="340" t="b">
        <f t="shared" si="9"/>
        <v>1</v>
      </c>
      <c r="S29" s="348">
        <v>1</v>
      </c>
      <c r="T29" s="348">
        <v>1</v>
      </c>
      <c r="U29" s="100" t="str">
        <v>obj_002f1</v>
      </c>
      <c r="V29" s="100" t="str">
        <f>_xll.qlRateHelperQuoteName(U29)</f>
        <v>EURYC1M_AB1E_5Y</v>
      </c>
      <c r="W29" s="338">
        <f>_xll.qlRateHelperRate(U29,_xll.ohTrigger(Trigger,Trigger1M))</f>
        <v>2.3900000000000002E-3</v>
      </c>
      <c r="X29" s="338" t="str">
        <f>IFERROR(_xll.qlFuturesRateHelperConvexityAdjustment(U29,Trigger),"--")</f>
        <v>--</v>
      </c>
      <c r="Y29" s="101">
        <f>_xll.qlRateHelperEarliestDate(U29,Trigger)</f>
        <v>42209</v>
      </c>
      <c r="Z29" s="101">
        <f>_xll.qlRateHelperLatestDate(U29,Trigger)</f>
        <v>44036</v>
      </c>
      <c r="AA29" s="246">
        <v>0.98799646610295733</v>
      </c>
      <c r="AE29" s="250"/>
      <c r="AP29" s="100" t="s">
        <v>201</v>
      </c>
      <c r="AQ29" s="101">
        <f>_xll.qlInterestRateIndexFixingDate(Currency&amp;"ibor"&amp;Tenor,AR29,Trigger)</f>
        <v>42244</v>
      </c>
      <c r="AR29" s="101">
        <f>_xll.qlCalendarAdvance(Calendar,AR28,AP29,"f",,Trigger)</f>
        <v>42248</v>
      </c>
      <c r="AS29" s="101">
        <f>_xll.qlInterestRateIndexMaturity(Currency&amp;"ibor"&amp;Tenor,AR29,Trigger)</f>
        <v>42278</v>
      </c>
      <c r="AT29" s="246">
        <f>_xll.qlIndexFixing($AD$5,AQ29,TRUE,_xll.ohTrigger(Trigger,Trigger1M))</f>
        <v>-7.5173015511476038E-4</v>
      </c>
      <c r="AU29" s="246" t="e">
        <f>IFERROR(_xll.qlIndexFixing($AV$1,AQ29,TRUE,_xll.ohTrigger(Trigger,Trigger1M)),#N/A)</f>
        <v>#N/A</v>
      </c>
    </row>
    <row r="30" spans="1:47" s="80" customFormat="1" ht="11.25" customHeight="1" x14ac:dyDescent="0.2">
      <c r="A30" s="285" t="s">
        <v>239</v>
      </c>
      <c r="B30" s="313" t="str">
        <v>8M</v>
      </c>
      <c r="C30" s="369" t="str">
        <v>8M</v>
      </c>
      <c r="D30" s="369" t="str">
        <f t="shared" si="11"/>
        <v>8M</v>
      </c>
      <c r="E30" s="284" t="s">
        <v>8</v>
      </c>
      <c r="F30" s="324" t="s">
        <v>9</v>
      </c>
      <c r="G30" s="284" t="s">
        <v>10</v>
      </c>
      <c r="H30" s="324" t="s">
        <v>11</v>
      </c>
      <c r="I30" s="325">
        <v>-8.1011649000000004E-4</v>
      </c>
      <c r="J30" s="325" t="str">
        <f>IFERROR(_xll.qlSimpleQuote(A30&amp;C30,I30,,Permanent,Trigger,TRUE),"--")</f>
        <v>SW8M#0004</v>
      </c>
      <c r="K30" s="325" t="str">
        <f t="shared" si="10"/>
        <v>EURX1S8M=</v>
      </c>
      <c r="L30" s="284" t="str">
        <f>IFERROR(_xll.qlSwapRateHelper2(,IF(DataSelect="Reference",$J30,K30),,$D30,Calendar,$G30,$F30,$H30,$L$22,0,E30,Discounting,Permanent,_xll.ohTrigger(Trigger,DataSelect),ObjectOverwrite),"--")</f>
        <v>obj_0030f#0016</v>
      </c>
      <c r="M30" s="281" t="b">
        <v>1</v>
      </c>
      <c r="N30" s="87"/>
      <c r="O30" s="340" t="str">
        <f t="shared" si="6"/>
        <v>SW</v>
      </c>
      <c r="P30" s="340" t="str">
        <f t="shared" si="7"/>
        <v>12M</v>
      </c>
      <c r="Q30" s="344" t="str">
        <f t="shared" si="8"/>
        <v>obj_002e4#0016</v>
      </c>
      <c r="R30" s="340" t="b">
        <f t="shared" si="9"/>
        <v>1</v>
      </c>
      <c r="S30" s="348">
        <v>1</v>
      </c>
      <c r="T30" s="348">
        <v>1</v>
      </c>
      <c r="U30" s="100" t="str">
        <v>obj_002e1</v>
      </c>
      <c r="V30" s="100" t="str">
        <f>_xll.qlRateHelperQuoteName(U30)</f>
        <v>EURYC1M_AB1E_6Y</v>
      </c>
      <c r="W30" s="338">
        <f>_xll.qlRateHelperRate(U30,_xll.ohTrigger(Trigger,Trigger1M))</f>
        <v>3.8400000000000001E-3</v>
      </c>
      <c r="X30" s="338" t="str">
        <f>IFERROR(_xll.qlFuturesRateHelperConvexityAdjustment(U30,Trigger),"--")</f>
        <v>--</v>
      </c>
      <c r="Y30" s="101">
        <f>_xll.qlRateHelperEarliestDate(U30,Trigger)</f>
        <v>42209</v>
      </c>
      <c r="Z30" s="101">
        <f>_xll.qlRateHelperLatestDate(U30,Trigger)</f>
        <v>44403</v>
      </c>
      <c r="AA30" s="246">
        <v>0.97698321368095264</v>
      </c>
      <c r="AE30" s="250"/>
      <c r="AP30" s="100" t="s">
        <v>201</v>
      </c>
      <c r="AQ30" s="101">
        <f>_xll.qlInterestRateIndexFixingDate(Currency&amp;"ibor"&amp;Tenor,AR30,Trigger)</f>
        <v>42247</v>
      </c>
      <c r="AR30" s="101">
        <f>_xll.qlCalendarAdvance(Calendar,AR29,AP30,"f",,Trigger)</f>
        <v>42249</v>
      </c>
      <c r="AS30" s="101">
        <f>_xll.qlInterestRateIndexMaturity(Currency&amp;"ibor"&amp;Tenor,AR30,Trigger)</f>
        <v>42279</v>
      </c>
      <c r="AT30" s="246">
        <f>_xll.qlIndexFixing($AD$5,AQ30,TRUE,_xll.ohTrigger(Trigger,Trigger1M))</f>
        <v>-7.543773657787689E-4</v>
      </c>
      <c r="AU30" s="246" t="e">
        <f>IFERROR(_xll.qlIndexFixing($AV$1,AQ30,TRUE,_xll.ohTrigger(Trigger,Trigger1M)),#N/A)</f>
        <v>#N/A</v>
      </c>
    </row>
    <row r="31" spans="1:47" s="80" customFormat="1" ht="11.25" customHeight="1" x14ac:dyDescent="0.2">
      <c r="A31" s="285" t="s">
        <v>239</v>
      </c>
      <c r="B31" s="313" t="str">
        <v>9M</v>
      </c>
      <c r="C31" s="369" t="str">
        <v>9M</v>
      </c>
      <c r="D31" s="369" t="str">
        <f t="shared" si="11"/>
        <v>9M</v>
      </c>
      <c r="E31" s="284" t="s">
        <v>8</v>
      </c>
      <c r="F31" s="324" t="s">
        <v>9</v>
      </c>
      <c r="G31" s="284" t="s">
        <v>10</v>
      </c>
      <c r="H31" s="324" t="s">
        <v>11</v>
      </c>
      <c r="I31" s="325">
        <v>-8.1013801999999999E-4</v>
      </c>
      <c r="J31" s="325" t="str">
        <f>IFERROR(_xll.qlSimpleQuote(A31&amp;C31,I31,,Permanent,Trigger,TRUE),"--")</f>
        <v>SW9M#0004</v>
      </c>
      <c r="K31" s="325" t="str">
        <f t="shared" si="10"/>
        <v>EURX1S9M=</v>
      </c>
      <c r="L31" s="284" t="str">
        <f>IFERROR(_xll.qlSwapRateHelper2(,IF(DataSelect="Reference",$J31,K31),,$D31,Calendar,$G31,$F31,$H31,$L$22,0,E31,Discounting,Permanent,_xll.ohTrigger(Trigger,DataSelect),ObjectOverwrite),"--")</f>
        <v>obj_0032c#0016</v>
      </c>
      <c r="M31" s="281" t="b">
        <v>1</v>
      </c>
      <c r="N31" s="87"/>
      <c r="O31" s="340" t="str">
        <f t="shared" si="6"/>
        <v>SW</v>
      </c>
      <c r="P31" s="340" t="str">
        <f t="shared" si="7"/>
        <v>1Y3M</v>
      </c>
      <c r="Q31" s="344" t="str">
        <f t="shared" si="8"/>
        <v>obj_00337#0016</v>
      </c>
      <c r="R31" s="340" t="b">
        <f t="shared" si="9"/>
        <v>1</v>
      </c>
      <c r="S31" s="348">
        <v>1</v>
      </c>
      <c r="T31" s="348">
        <v>1</v>
      </c>
      <c r="U31" s="100" t="str">
        <v>obj_002d9</v>
      </c>
      <c r="V31" s="100" t="str">
        <f>_xll.qlRateHelperQuoteName(U31)</f>
        <v>EURYC1M_AB1E_7Y</v>
      </c>
      <c r="W31" s="338">
        <f>_xll.qlRateHelperRate(U31,_xll.ohTrigger(Trigger,Trigger1M))</f>
        <v>5.28E-3</v>
      </c>
      <c r="X31" s="338" t="str">
        <f>IFERROR(_xll.qlFuturesRateHelperConvexityAdjustment(U31,Trigger),"--")</f>
        <v>--</v>
      </c>
      <c r="Y31" s="101">
        <f>_xll.qlRateHelperEarliestDate(U31,Trigger)</f>
        <v>42209</v>
      </c>
      <c r="Z31" s="101">
        <f>_xll.qlRateHelperLatestDate(U31,Trigger)</f>
        <v>44767</v>
      </c>
      <c r="AA31" s="246">
        <v>0.96330917604524757</v>
      </c>
      <c r="AE31" s="250"/>
      <c r="AP31" s="100" t="s">
        <v>201</v>
      </c>
      <c r="AQ31" s="101">
        <f>_xll.qlInterestRateIndexFixingDate(Currency&amp;"ibor"&amp;Tenor,AR31,Trigger)</f>
        <v>42248</v>
      </c>
      <c r="AR31" s="101">
        <f>_xll.qlCalendarAdvance(Calendar,AR30,AP31,"f",,Trigger)</f>
        <v>42250</v>
      </c>
      <c r="AS31" s="101">
        <f>_xll.qlInterestRateIndexMaturity(Currency&amp;"ibor"&amp;Tenor,AR31,Trigger)</f>
        <v>42282</v>
      </c>
      <c r="AT31" s="246">
        <f>_xll.qlIndexFixing($AD$5,AQ31,TRUE,_xll.ohTrigger(Trigger,Trigger1M))</f>
        <v>-7.6111907051923389E-4</v>
      </c>
      <c r="AU31" s="246" t="e">
        <f>IFERROR(_xll.qlIndexFixing($AV$1,AQ31,TRUE,_xll.ohTrigger(Trigger,Trigger1M)),#N/A)</f>
        <v>#N/A</v>
      </c>
    </row>
    <row r="32" spans="1:47" s="80" customFormat="1" ht="11.25" customHeight="1" x14ac:dyDescent="0.2">
      <c r="A32" s="285" t="s">
        <v>239</v>
      </c>
      <c r="B32" s="313" t="str">
        <v>10M</v>
      </c>
      <c r="C32" s="369" t="str">
        <v>10M</v>
      </c>
      <c r="D32" s="369" t="str">
        <f t="shared" si="11"/>
        <v>10M</v>
      </c>
      <c r="E32" s="284" t="s">
        <v>8</v>
      </c>
      <c r="F32" s="324" t="s">
        <v>9</v>
      </c>
      <c r="G32" s="284" t="s">
        <v>10</v>
      </c>
      <c r="H32" s="324" t="s">
        <v>11</v>
      </c>
      <c r="I32" s="325">
        <v>-8.1015512999999993E-4</v>
      </c>
      <c r="J32" s="325" t="str">
        <f>IFERROR(_xll.qlSimpleQuote(A32&amp;C32,I32,,Permanent,Trigger,TRUE),"--")</f>
        <v>SW10M#0004</v>
      </c>
      <c r="K32" s="325" t="str">
        <f t="shared" si="10"/>
        <v>EURX1S10M=</v>
      </c>
      <c r="L32" s="284" t="str">
        <f>IFERROR(_xll.qlSwapRateHelper2(,IF(DataSelect="Reference",$J32,K32),,$D32,Calendar,$G32,$F32,$H32,$L$22,0,E32,Discounting,Permanent,_xll.ohTrigger(Trigger,DataSelect),ObjectOverwrite),"--")</f>
        <v>obj_002f9#0016</v>
      </c>
      <c r="M32" s="281" t="b">
        <v>1</v>
      </c>
      <c r="N32" s="87"/>
      <c r="O32" s="340" t="str">
        <f t="shared" si="6"/>
        <v>SW</v>
      </c>
      <c r="P32" s="340" t="str">
        <f t="shared" si="7"/>
        <v>1Y6M</v>
      </c>
      <c r="Q32" s="344" t="str">
        <f t="shared" si="8"/>
        <v>obj_002c1#0016</v>
      </c>
      <c r="R32" s="340" t="b">
        <f t="shared" si="9"/>
        <v>1</v>
      </c>
      <c r="S32" s="348">
        <v>1</v>
      </c>
      <c r="T32" s="348">
        <v>1</v>
      </c>
      <c r="U32" s="100" t="str">
        <v>obj_002d1</v>
      </c>
      <c r="V32" s="100" t="str">
        <f>_xll.qlRateHelperQuoteName(U32)</f>
        <v>EURYC1M_AB1E_8Y</v>
      </c>
      <c r="W32" s="338">
        <f>_xll.qlRateHelperRate(U32,_xll.ohTrigger(Trigger,Trigger1M))</f>
        <v>6.6600000000000001E-3</v>
      </c>
      <c r="X32" s="338" t="str">
        <f>IFERROR(_xll.qlFuturesRateHelperConvexityAdjustment(U32,Trigger),"--")</f>
        <v>--</v>
      </c>
      <c r="Y32" s="101">
        <f>_xll.qlRateHelperEarliestDate(U32,Trigger)</f>
        <v>42209</v>
      </c>
      <c r="Z32" s="101">
        <f>_xll.qlRateHelperLatestDate(U32,Trigger)</f>
        <v>45131</v>
      </c>
      <c r="AA32" s="246">
        <v>0.94745122253493796</v>
      </c>
      <c r="AE32" s="250"/>
      <c r="AP32" s="100" t="s">
        <v>201</v>
      </c>
      <c r="AQ32" s="101">
        <f>_xll.qlInterestRateIndexFixingDate(Currency&amp;"ibor"&amp;Tenor,AR32,Trigger)</f>
        <v>42249</v>
      </c>
      <c r="AR32" s="101">
        <f>_xll.qlCalendarAdvance(Calendar,AR31,AP32,"f",,Trigger)</f>
        <v>42251</v>
      </c>
      <c r="AS32" s="101">
        <f>_xll.qlInterestRateIndexMaturity(Currency&amp;"ibor"&amp;Tenor,AR32,Trigger)</f>
        <v>42282</v>
      </c>
      <c r="AT32" s="246">
        <f>_xll.qlIndexFixing($AD$5,AQ32,TRUE,_xll.ohTrigger(Trigger,Trigger1M))</f>
        <v>-7.6216667887381523E-4</v>
      </c>
      <c r="AU32" s="246" t="e">
        <f>IFERROR(_xll.qlIndexFixing($AV$1,AQ32,TRUE,_xll.ohTrigger(Trigger,Trigger1M)),#N/A)</f>
        <v>#N/A</v>
      </c>
    </row>
    <row r="33" spans="1:47" s="80" customFormat="1" ht="11.25" customHeight="1" x14ac:dyDescent="0.2">
      <c r="A33" s="285" t="s">
        <v>239</v>
      </c>
      <c r="B33" s="313" t="str">
        <v>11M</v>
      </c>
      <c r="C33" s="369" t="str">
        <v>11M</v>
      </c>
      <c r="D33" s="369" t="str">
        <f t="shared" si="11"/>
        <v>11M</v>
      </c>
      <c r="E33" s="284" t="s">
        <v>8</v>
      </c>
      <c r="F33" s="324" t="s">
        <v>9</v>
      </c>
      <c r="G33" s="284" t="s">
        <v>10</v>
      </c>
      <c r="H33" s="324" t="s">
        <v>11</v>
      </c>
      <c r="I33" s="325">
        <v>-8.0017818000000006E-4</v>
      </c>
      <c r="J33" s="325" t="str">
        <f>IFERROR(_xll.qlSimpleQuote(A33&amp;C33,I33,,Permanent,Trigger,TRUE),"--")</f>
        <v>SW11M#0004</v>
      </c>
      <c r="K33" s="325" t="str">
        <f t="shared" si="10"/>
        <v>EURX1S11M=</v>
      </c>
      <c r="L33" s="284" t="str">
        <f>IFERROR(_xll.qlSwapRateHelper2(,IF(DataSelect="Reference",$J33,K33),,$D33,Calendar,$G33,$F33,$H33,$L$22,0,E33,Discounting,Permanent,_xll.ohTrigger(Trigger,DataSelect),ObjectOverwrite),"--")</f>
        <v>obj_002ef#0016</v>
      </c>
      <c r="M33" s="281" t="b">
        <v>1</v>
      </c>
      <c r="O33" s="340" t="str">
        <f t="shared" si="6"/>
        <v>SW</v>
      </c>
      <c r="P33" s="340" t="str">
        <f t="shared" si="7"/>
        <v>1Y9M</v>
      </c>
      <c r="Q33" s="344" t="str">
        <f t="shared" si="8"/>
        <v>obj_002ce#0016</v>
      </c>
      <c r="R33" s="340" t="b">
        <f t="shared" si="9"/>
        <v>1</v>
      </c>
      <c r="S33" s="348">
        <v>1</v>
      </c>
      <c r="T33" s="348">
        <v>1</v>
      </c>
      <c r="U33" s="100" t="str">
        <v>obj_00303</v>
      </c>
      <c r="V33" s="100" t="str">
        <f>_xll.qlRateHelperQuoteName(U33)</f>
        <v>EURYC1M_AB1E_9Y</v>
      </c>
      <c r="W33" s="338">
        <f>_xll.qlRateHelperRate(U33,_xll.ohTrigger(Trigger,Trigger1M))</f>
        <v>7.9100000000000004E-3</v>
      </c>
      <c r="X33" s="338" t="str">
        <f>IFERROR(_xll.qlFuturesRateHelperConvexityAdjustment(U33,Trigger),"--")</f>
        <v>--</v>
      </c>
      <c r="Y33" s="101">
        <f>_xll.qlRateHelperEarliestDate(U33,Trigger)</f>
        <v>42209</v>
      </c>
      <c r="Z33" s="101">
        <f>_xll.qlRateHelperLatestDate(U33,Trigger)</f>
        <v>45497</v>
      </c>
      <c r="AA33" s="246">
        <v>0.93025058426301477</v>
      </c>
      <c r="AE33" s="250"/>
      <c r="AP33" s="100" t="s">
        <v>201</v>
      </c>
      <c r="AQ33" s="101">
        <f>_xll.qlInterestRateIndexFixingDate(Currency&amp;"ibor"&amp;Tenor,AR33,Trigger)</f>
        <v>42250</v>
      </c>
      <c r="AR33" s="101">
        <f>_xll.qlCalendarAdvance(Calendar,AR32,AP33,"f",,Trigger)</f>
        <v>42254</v>
      </c>
      <c r="AS33" s="101">
        <f>_xll.qlInterestRateIndexMaturity(Currency&amp;"ibor"&amp;Tenor,AR33,Trigger)</f>
        <v>42284</v>
      </c>
      <c r="AT33" s="246">
        <f>_xll.qlIndexFixing($AD$5,AQ33,TRUE,_xll.ohTrigger(Trigger,Trigger1M))</f>
        <v>-7.6991330260378632E-4</v>
      </c>
      <c r="AU33" s="246" t="e">
        <f>IFERROR(_xll.qlIndexFixing($AV$1,AQ33,TRUE,_xll.ohTrigger(Trigger,Trigger1M)),#N/A)</f>
        <v>#N/A</v>
      </c>
    </row>
    <row r="34" spans="1:47" s="80" customFormat="1" ht="11.25" customHeight="1" x14ac:dyDescent="0.2">
      <c r="A34" s="380" t="s">
        <v>239</v>
      </c>
      <c r="B34" s="315" t="str">
        <v>12M</v>
      </c>
      <c r="C34" s="381" t="str">
        <v>12M</v>
      </c>
      <c r="D34" s="381" t="str">
        <f t="shared" si="11"/>
        <v>12M</v>
      </c>
      <c r="E34" s="290" t="s">
        <v>8</v>
      </c>
      <c r="F34" s="331" t="s">
        <v>9</v>
      </c>
      <c r="G34" s="290" t="s">
        <v>10</v>
      </c>
      <c r="H34" s="331" t="s">
        <v>11</v>
      </c>
      <c r="I34" s="382">
        <v>-8.0019214000000001E-4</v>
      </c>
      <c r="J34" s="382" t="str">
        <f>IFERROR(_xll.qlSimpleQuote(A34&amp;C34,I34,,Permanent,Trigger,TRUE),"--")</f>
        <v>SW12M#0004</v>
      </c>
      <c r="K34" s="382" t="str">
        <f t="shared" si="10"/>
        <v>EURX1S12M=</v>
      </c>
      <c r="L34" s="290" t="str">
        <f>IFERROR(_xll.qlSwapRateHelper2(,IF(DataSelect="Reference",$J34,K34),,$D34,Calendar,$G34,$F34,$H34,$L$22,0,E34,Discounting,Permanent,_xll.ohTrigger(Trigger,DataSelect),ObjectOverwrite),"--")</f>
        <v>obj_002e4#0016</v>
      </c>
      <c r="M34" s="287" t="b">
        <v>1</v>
      </c>
      <c r="O34" s="340" t="str">
        <f t="shared" si="6"/>
        <v>SW</v>
      </c>
      <c r="P34" s="340" t="str">
        <f t="shared" si="7"/>
        <v>2Y</v>
      </c>
      <c r="Q34" s="344" t="str">
        <f t="shared" si="8"/>
        <v>obj_00334#0016</v>
      </c>
      <c r="R34" s="340" t="b">
        <f t="shared" si="9"/>
        <v>1</v>
      </c>
      <c r="S34" s="348">
        <v>1</v>
      </c>
      <c r="T34" s="348">
        <v>1</v>
      </c>
      <c r="U34" s="100" t="str">
        <v>obj_002d8</v>
      </c>
      <c r="V34" s="100" t="str">
        <f>_xll.qlRateHelperQuoteName(U34)</f>
        <v>EURYC1M_AB1E_10Y</v>
      </c>
      <c r="W34" s="338">
        <f>_xll.qlRateHelperRate(U34,_xll.ohTrigger(Trigger,Trigger1M))</f>
        <v>9.0299999999999998E-3</v>
      </c>
      <c r="X34" s="338" t="str">
        <f>IFERROR(_xll.qlFuturesRateHelperConvexityAdjustment(U34,Trigger),"--")</f>
        <v>--</v>
      </c>
      <c r="Y34" s="101">
        <f>_xll.qlRateHelperEarliestDate(U34,Trigger)</f>
        <v>42209</v>
      </c>
      <c r="Z34" s="101">
        <f>_xll.qlRateHelperLatestDate(U34,Trigger)</f>
        <v>45862</v>
      </c>
      <c r="AA34" s="246">
        <v>0.91215511861437304</v>
      </c>
      <c r="AE34" s="250"/>
      <c r="AP34" s="100" t="s">
        <v>201</v>
      </c>
      <c r="AQ34" s="101">
        <f>_xll.qlInterestRateIndexFixingDate(Currency&amp;"ibor"&amp;Tenor,AR34,Trigger)</f>
        <v>42251</v>
      </c>
      <c r="AR34" s="101">
        <f>_xll.qlCalendarAdvance(Calendar,AR33,AP34,"f",,Trigger)</f>
        <v>42255</v>
      </c>
      <c r="AS34" s="101">
        <f>_xll.qlInterestRateIndexMaturity(Currency&amp;"ibor"&amp;Tenor,AR34,Trigger)</f>
        <v>42285</v>
      </c>
      <c r="AT34" s="246">
        <f>_xll.qlIndexFixing($AD$5,AQ34,TRUE,_xll.ohTrigger(Trigger,Trigger1M))</f>
        <v>-7.7331856069662308E-4</v>
      </c>
      <c r="AU34" s="246" t="e">
        <f>IFERROR(_xll.qlIndexFixing($AV$1,AQ34,TRUE,_xll.ohTrigger(Trigger,Trigger1M)),#N/A)</f>
        <v>#N/A</v>
      </c>
    </row>
    <row r="35" spans="1:47" s="80" customFormat="1" ht="11.25" customHeight="1" x14ac:dyDescent="0.2">
      <c r="A35" s="285" t="s">
        <v>239</v>
      </c>
      <c r="B35" s="313" t="str">
        <v>1Y3M</v>
      </c>
      <c r="C35" s="369" t="str">
        <v>1Y3M</v>
      </c>
      <c r="D35" s="369" t="str">
        <f t="shared" si="11"/>
        <v>1Y3M</v>
      </c>
      <c r="E35" s="284" t="s">
        <v>8</v>
      </c>
      <c r="F35" s="324" t="s">
        <v>9</v>
      </c>
      <c r="G35" s="284" t="s">
        <v>10</v>
      </c>
      <c r="H35" s="324" t="s">
        <v>11</v>
      </c>
      <c r="I35" s="325">
        <v>-8.0656815000000007E-4</v>
      </c>
      <c r="J35" s="325" t="str">
        <f>IFERROR(_xll.qlSimpleQuote(A35&amp;C35,I35,,Permanent,Trigger,TRUE),"--")</f>
        <v>SW1Y3M#0004</v>
      </c>
      <c r="K35" s="325" t="str">
        <f t="shared" ref="K35:K66" si="12">Currency&amp;"YC"&amp;Tenor&amp;"_AB1E_"&amp;B35</f>
        <v>EURYC1M_AB1E_1Y3M</v>
      </c>
      <c r="L35" s="284" t="str">
        <f>IFERROR(_xll.qlSwapRateHelper2(,IF(DataSelect="Reference",$J35,K35),,$D35,Calendar,$G35,$F35,$H35,$L$22,0,E35,Discounting,Permanent,_xll.ohTrigger(Trigger,DataSelect),ObjectOverwrite),"--")</f>
        <v>obj_00337#0016</v>
      </c>
      <c r="M35" s="281" t="b">
        <f t="shared" ref="M35:M88" si="13">IF(L35="--",FALSE,TRUE)</f>
        <v>1</v>
      </c>
      <c r="O35" s="340" t="str">
        <f t="shared" si="6"/>
        <v>SW</v>
      </c>
      <c r="P35" s="340" t="str">
        <f t="shared" si="7"/>
        <v>2Y3M</v>
      </c>
      <c r="Q35" s="344" t="str">
        <f t="shared" si="8"/>
        <v>obj_002da#0016</v>
      </c>
      <c r="R35" s="340" t="b">
        <f t="shared" si="9"/>
        <v>1</v>
      </c>
      <c r="S35" s="348">
        <v>1</v>
      </c>
      <c r="T35" s="348">
        <v>1</v>
      </c>
      <c r="U35" s="100" t="str">
        <v>obj_002d7</v>
      </c>
      <c r="V35" s="100" t="str">
        <f>_xll.qlRateHelperQuoteName(U35)</f>
        <v>EURYC1M_AB1E_11Y</v>
      </c>
      <c r="W35" s="338">
        <f>_xll.qlRateHelperRate(U35,_xll.ohTrigger(Trigger,Trigger1M))</f>
        <v>1.003644563E-2</v>
      </c>
      <c r="X35" s="338" t="str">
        <f>IFERROR(_xll.qlFuturesRateHelperConvexityAdjustment(U35,Trigger),"--")</f>
        <v>--</v>
      </c>
      <c r="Y35" s="101">
        <f>_xll.qlRateHelperEarliestDate(U35,Trigger)</f>
        <v>42209</v>
      </c>
      <c r="Z35" s="101">
        <f>_xll.qlRateHelperLatestDate(U35,Trigger)</f>
        <v>46227</v>
      </c>
      <c r="AA35" s="246">
        <v>0.8934141239740212</v>
      </c>
      <c r="AE35" s="250"/>
      <c r="AP35" s="100" t="s">
        <v>201</v>
      </c>
      <c r="AQ35" s="101">
        <f>_xll.qlInterestRateIndexFixingDate(Currency&amp;"ibor"&amp;Tenor,AR35,Trigger)</f>
        <v>42254</v>
      </c>
      <c r="AR35" s="101">
        <f>_xll.qlCalendarAdvance(Calendar,AR34,AP35,"f",,Trigger)</f>
        <v>42256</v>
      </c>
      <c r="AS35" s="101">
        <f>_xll.qlInterestRateIndexMaturity(Currency&amp;"ibor"&amp;Tenor,AR35,Trigger)</f>
        <v>42286</v>
      </c>
      <c r="AT35" s="246">
        <f>_xll.qlIndexFixing($AD$5,AQ35,TRUE,_xll.ohTrigger(Trigger,Trigger1M))</f>
        <v>-7.767692071398713E-4</v>
      </c>
      <c r="AU35" s="246" t="e">
        <f>IFERROR(_xll.qlIndexFixing($AV$1,AQ35,TRUE,_xll.ohTrigger(Trigger,Trigger1M)),#N/A)</f>
        <v>#N/A</v>
      </c>
    </row>
    <row r="36" spans="1:47" s="80" customFormat="1" ht="11.25" customHeight="1" x14ac:dyDescent="0.2">
      <c r="A36" s="285" t="s">
        <v>239</v>
      </c>
      <c r="B36" s="313" t="str">
        <v>1Y6M</v>
      </c>
      <c r="C36" s="369" t="str">
        <v>1Y6M</v>
      </c>
      <c r="D36" s="369" t="str">
        <f t="shared" si="11"/>
        <v>1Y6M</v>
      </c>
      <c r="E36" s="284" t="s">
        <v>8</v>
      </c>
      <c r="F36" s="324" t="s">
        <v>9</v>
      </c>
      <c r="G36" s="284" t="s">
        <v>10</v>
      </c>
      <c r="H36" s="324" t="s">
        <v>11</v>
      </c>
      <c r="I36" s="325">
        <v>-7.7209763999999995E-4</v>
      </c>
      <c r="J36" s="325" t="str">
        <f>IFERROR(_xll.qlSimpleQuote(A36&amp;C36,I36,,Permanent,Trigger,TRUE),"--")</f>
        <v>SW1Y6M#0004</v>
      </c>
      <c r="K36" s="325" t="str">
        <f t="shared" si="12"/>
        <v>EURYC1M_AB1E_1Y6M</v>
      </c>
      <c r="L36" s="284" t="str">
        <f>IFERROR(_xll.qlSwapRateHelper2(,IF(DataSelect="Reference",$J36,K36),,$D36,Calendar,$G36,$F36,$H36,$L$22,0,E36,Discounting,Permanent,_xll.ohTrigger(Trigger,DataSelect),ObjectOverwrite),"--")</f>
        <v>obj_002c1#0016</v>
      </c>
      <c r="M36" s="281" t="b">
        <f t="shared" si="13"/>
        <v>1</v>
      </c>
      <c r="O36" s="340" t="str">
        <f t="shared" si="6"/>
        <v>SW</v>
      </c>
      <c r="P36" s="340" t="str">
        <f t="shared" si="7"/>
        <v>2Y6M</v>
      </c>
      <c r="Q36" s="344" t="str">
        <f t="shared" si="8"/>
        <v>obj_00301#0016</v>
      </c>
      <c r="R36" s="340" t="b">
        <f t="shared" si="9"/>
        <v>1</v>
      </c>
      <c r="S36" s="348">
        <v>1</v>
      </c>
      <c r="T36" s="348">
        <v>1</v>
      </c>
      <c r="U36" s="100" t="str">
        <v>obj_00304</v>
      </c>
      <c r="V36" s="100" t="str">
        <f>_xll.qlRateHelperQuoteName(U36)</f>
        <v>EURYC1M_AB1E_12Y</v>
      </c>
      <c r="W36" s="338">
        <f>_xll.qlRateHelperRate(U36,_xll.ohTrigger(Trigger,Trigger1M))</f>
        <v>1.093E-2</v>
      </c>
      <c r="X36" s="338" t="str">
        <f>IFERROR(_xll.qlFuturesRateHelperConvexityAdjustment(U36,Trigger),"--")</f>
        <v>--</v>
      </c>
      <c r="Y36" s="101">
        <f>_xll.qlRateHelperEarliestDate(U36,Trigger)</f>
        <v>42209</v>
      </c>
      <c r="Z36" s="101">
        <f>_xll.qlRateHelperLatestDate(U36,Trigger)</f>
        <v>46594</v>
      </c>
      <c r="AA36" s="246">
        <v>0.87432569389681247</v>
      </c>
      <c r="AE36" s="250"/>
      <c r="AP36" s="100" t="s">
        <v>201</v>
      </c>
      <c r="AQ36" s="101">
        <f>_xll.qlInterestRateIndexFixingDate(Currency&amp;"ibor"&amp;Tenor,AR36,Trigger)</f>
        <v>42255</v>
      </c>
      <c r="AR36" s="101">
        <f>_xll.qlCalendarAdvance(Calendar,AR35,AP36,"f",,Trigger)</f>
        <v>42257</v>
      </c>
      <c r="AS36" s="101">
        <f>_xll.qlInterestRateIndexMaturity(Currency&amp;"ibor"&amp;Tenor,AR36,Trigger)</f>
        <v>42289</v>
      </c>
      <c r="AT36" s="246">
        <f>_xll.qlIndexFixing($AD$5,AQ36,TRUE,_xll.ohTrigger(Trigger,Trigger1M))</f>
        <v>-7.8343589183016427E-4</v>
      </c>
      <c r="AU36" s="246" t="e">
        <f>IFERROR(_xll.qlIndexFixing($AV$1,AQ36,TRUE,_xll.ohTrigger(Trigger,Trigger1M)),#N/A)</f>
        <v>#N/A</v>
      </c>
    </row>
    <row r="37" spans="1:47" s="80" customFormat="1" ht="11.25" customHeight="1" x14ac:dyDescent="0.2">
      <c r="A37" s="285" t="s">
        <v>239</v>
      </c>
      <c r="B37" s="313" t="str">
        <v>1Y9M</v>
      </c>
      <c r="C37" s="369" t="str">
        <v>1Y9M</v>
      </c>
      <c r="D37" s="369" t="str">
        <f t="shared" si="11"/>
        <v>1Y9M</v>
      </c>
      <c r="E37" s="284" t="s">
        <v>8</v>
      </c>
      <c r="F37" s="324" t="s">
        <v>9</v>
      </c>
      <c r="G37" s="284" t="s">
        <v>10</v>
      </c>
      <c r="H37" s="324" t="s">
        <v>11</v>
      </c>
      <c r="I37" s="325">
        <v>-7.0839485999999992E-4</v>
      </c>
      <c r="J37" s="325" t="str">
        <f>IFERROR(_xll.qlSimpleQuote(A37&amp;C37,I37,,Permanent,Trigger,TRUE),"--")</f>
        <v>SW1Y9M#0004</v>
      </c>
      <c r="K37" s="325" t="str">
        <f t="shared" si="12"/>
        <v>EURYC1M_AB1E_1Y9M</v>
      </c>
      <c r="L37" s="284" t="str">
        <f>IFERROR(_xll.qlSwapRateHelper2(,IF(DataSelect="Reference",$J37,K37),,$D37,Calendar,$G37,$F37,$H37,$L$22,0,E37,Discounting,Permanent,_xll.ohTrigger(Trigger,DataSelect),ObjectOverwrite),"--")</f>
        <v>obj_002ce#0016</v>
      </c>
      <c r="M37" s="281" t="b">
        <f t="shared" si="13"/>
        <v>1</v>
      </c>
      <c r="O37" s="340" t="str">
        <f t="shared" si="6"/>
        <v>SW</v>
      </c>
      <c r="P37" s="340" t="str">
        <f t="shared" si="7"/>
        <v>2Y9M</v>
      </c>
      <c r="Q37" s="344" t="str">
        <f t="shared" si="8"/>
        <v>obj_00305#0016</v>
      </c>
      <c r="R37" s="340" t="b">
        <f t="shared" si="9"/>
        <v>1</v>
      </c>
      <c r="S37" s="348">
        <v>1</v>
      </c>
      <c r="T37" s="348">
        <v>1</v>
      </c>
      <c r="U37" s="100" t="str">
        <v>obj_0031c</v>
      </c>
      <c r="V37" s="100" t="str">
        <f>_xll.qlRateHelperQuoteName(U37)</f>
        <v>EURYC1M_AB1E_13Y</v>
      </c>
      <c r="W37" s="338">
        <f>_xll.qlRateHelperRate(U37,_xll.ohTrigger(Trigger,Trigger1M))</f>
        <v>1.170121272E-2</v>
      </c>
      <c r="X37" s="338" t="str">
        <f>IFERROR(_xll.qlFuturesRateHelperConvexityAdjustment(U37,Trigger),"--")</f>
        <v>--</v>
      </c>
      <c r="Y37" s="101">
        <f>_xll.qlRateHelperEarliestDate(U37,Trigger)</f>
        <v>42209</v>
      </c>
      <c r="Z37" s="101">
        <f>_xll.qlRateHelperLatestDate(U37,Trigger)</f>
        <v>46958</v>
      </c>
      <c r="AA37" s="246">
        <v>0.85550691819629887</v>
      </c>
      <c r="AE37" s="250"/>
      <c r="AP37" s="100" t="s">
        <v>201</v>
      </c>
      <c r="AQ37" s="101">
        <f>_xll.qlInterestRateIndexFixingDate(Currency&amp;"ibor"&amp;Tenor,AR37,Trigger)</f>
        <v>42256</v>
      </c>
      <c r="AR37" s="101">
        <f>_xll.qlCalendarAdvance(Calendar,AR36,AP37,"f",,Trigger)</f>
        <v>42258</v>
      </c>
      <c r="AS37" s="101">
        <f>_xll.qlInterestRateIndexMaturity(Currency&amp;"ibor"&amp;Tenor,AR37,Trigger)</f>
        <v>42289</v>
      </c>
      <c r="AT37" s="246">
        <f>_xll.qlIndexFixing($AD$5,AQ37,TRUE,_xll.ohTrigger(Trigger,Trigger1M))</f>
        <v>-7.8526009272340868E-4</v>
      </c>
      <c r="AU37" s="246" t="e">
        <f>IFERROR(_xll.qlIndexFixing($AV$1,AQ37,TRUE,_xll.ohTrigger(Trigger,Trigger1M)),#N/A)</f>
        <v>#N/A</v>
      </c>
    </row>
    <row r="38" spans="1:47" s="80" customFormat="1" ht="11.25" customHeight="1" x14ac:dyDescent="0.2">
      <c r="A38" s="285" t="s">
        <v>239</v>
      </c>
      <c r="B38" s="313" t="str">
        <v>2Y</v>
      </c>
      <c r="C38" s="369" t="str">
        <v>2Y</v>
      </c>
      <c r="D38" s="369" t="str">
        <f t="shared" si="11"/>
        <v>2Y</v>
      </c>
      <c r="E38" s="284" t="s">
        <v>8</v>
      </c>
      <c r="F38" s="324" t="s">
        <v>9</v>
      </c>
      <c r="G38" s="284" t="s">
        <v>10</v>
      </c>
      <c r="H38" s="324" t="s">
        <v>11</v>
      </c>
      <c r="I38" s="325">
        <v>-6.2E-4</v>
      </c>
      <c r="J38" s="325" t="str">
        <f>IFERROR(_xll.qlSimpleQuote(A38&amp;C38,I38,,Permanent,Trigger,TRUE),"--")</f>
        <v>SW2Y#0004</v>
      </c>
      <c r="K38" s="325" t="str">
        <f t="shared" si="12"/>
        <v>EURYC1M_AB1E_2Y</v>
      </c>
      <c r="L38" s="284" t="str">
        <f>IFERROR(_xll.qlSwapRateHelper2(,IF(DataSelect="Reference",$J38,K38),,$D38,Calendar,$G38,$F38,$H38,$L$22,0,E38,Discounting,Permanent,_xll.ohTrigger(Trigger,DataSelect),ObjectOverwrite),"--")</f>
        <v>obj_00334#0016</v>
      </c>
      <c r="M38" s="281" t="b">
        <f t="shared" si="13"/>
        <v>1</v>
      </c>
      <c r="O38" s="340" t="str">
        <f t="shared" si="6"/>
        <v>SW</v>
      </c>
      <c r="P38" s="340" t="str">
        <f t="shared" si="7"/>
        <v>3Y</v>
      </c>
      <c r="Q38" s="344" t="str">
        <f t="shared" si="8"/>
        <v>obj_002b4#0016</v>
      </c>
      <c r="R38" s="340" t="b">
        <f t="shared" si="9"/>
        <v>1</v>
      </c>
      <c r="S38" s="348">
        <v>1</v>
      </c>
      <c r="T38" s="348">
        <v>1</v>
      </c>
      <c r="U38" s="100" t="str">
        <v>obj_0033f</v>
      </c>
      <c r="V38" s="100" t="str">
        <f>_xll.qlRateHelperQuoteName(U38)</f>
        <v>EURYC1M_AB1E_14Y</v>
      </c>
      <c r="W38" s="338">
        <f>_xll.qlRateHelperRate(U38,_xll.ohTrigger(Trigger,Trigger1M))</f>
        <v>1.2367201960000001E-2</v>
      </c>
      <c r="X38" s="338" t="str">
        <f>IFERROR(_xll.qlFuturesRateHelperConvexityAdjustment(U38,Trigger),"--")</f>
        <v>--</v>
      </c>
      <c r="Y38" s="101">
        <f>_xll.qlRateHelperEarliestDate(U38,Trigger)</f>
        <v>42209</v>
      </c>
      <c r="Z38" s="101">
        <f>_xll.qlRateHelperLatestDate(U38,Trigger)</f>
        <v>47323</v>
      </c>
      <c r="AA38" s="246">
        <v>0.83693561488027302</v>
      </c>
      <c r="AE38" s="250"/>
      <c r="AP38" s="100" t="s">
        <v>201</v>
      </c>
      <c r="AQ38" s="101">
        <f>_xll.qlInterestRateIndexFixingDate(Currency&amp;"ibor"&amp;Tenor,AR38,Trigger)</f>
        <v>42257</v>
      </c>
      <c r="AR38" s="101">
        <f>_xll.qlCalendarAdvance(Calendar,AR37,AP38,"f",,Trigger)</f>
        <v>42261</v>
      </c>
      <c r="AS38" s="101">
        <f>_xll.qlInterestRateIndexMaturity(Currency&amp;"ibor"&amp;Tenor,AR38,Trigger)</f>
        <v>42291</v>
      </c>
      <c r="AT38" s="246">
        <f>_xll.qlIndexFixing($AD$5,AQ38,TRUE,_xll.ohTrigger(Trigger,Trigger1M))</f>
        <v>-7.9389373899374505E-4</v>
      </c>
      <c r="AU38" s="246" t="e">
        <f>IFERROR(_xll.qlIndexFixing($AV$1,AQ38,TRUE,_xll.ohTrigger(Trigger,Trigger1M)),#N/A)</f>
        <v>#N/A</v>
      </c>
    </row>
    <row r="39" spans="1:47" s="80" customFormat="1" ht="11.25" customHeight="1" x14ac:dyDescent="0.2">
      <c r="A39" s="285" t="s">
        <v>239</v>
      </c>
      <c r="B39" s="313" t="str">
        <v>2Y3M</v>
      </c>
      <c r="C39" s="369" t="str">
        <v>2Y3M</v>
      </c>
      <c r="D39" s="369" t="str">
        <f t="shared" si="11"/>
        <v>2Y3M</v>
      </c>
      <c r="E39" s="284" t="s">
        <v>8</v>
      </c>
      <c r="F39" s="324" t="s">
        <v>9</v>
      </c>
      <c r="G39" s="284" t="s">
        <v>10</v>
      </c>
      <c r="H39" s="324" t="s">
        <v>11</v>
      </c>
      <c r="I39" s="325">
        <v>-5.0619694000000003E-4</v>
      </c>
      <c r="J39" s="325" t="str">
        <f>IFERROR(_xll.qlSimpleQuote(A39&amp;C39,I39,,Permanent,Trigger,TRUE),"--")</f>
        <v>SW2Y3M#0004</v>
      </c>
      <c r="K39" s="325" t="str">
        <f t="shared" si="12"/>
        <v>EURYC1M_AB1E_2Y3M</v>
      </c>
      <c r="L39" s="284" t="str">
        <f>IFERROR(_xll.qlSwapRateHelper2(,IF(DataSelect="Reference",$J39,K39),,$D39,Calendar,$G39,$F39,$H39,$L$22,0,E39,Discounting,Permanent,_xll.ohTrigger(Trigger,DataSelect),ObjectOverwrite),"--")</f>
        <v>obj_002da#0016</v>
      </c>
      <c r="M39" s="281" t="b">
        <f t="shared" si="13"/>
        <v>1</v>
      </c>
      <c r="O39" s="340" t="str">
        <f t="shared" si="6"/>
        <v>SW</v>
      </c>
      <c r="P39" s="340" t="str">
        <f t="shared" si="7"/>
        <v>4Y</v>
      </c>
      <c r="Q39" s="344" t="str">
        <f t="shared" si="8"/>
        <v>obj_002ac#0016</v>
      </c>
      <c r="R39" s="340" t="b">
        <f t="shared" si="9"/>
        <v>1</v>
      </c>
      <c r="S39" s="348">
        <v>1</v>
      </c>
      <c r="T39" s="348">
        <v>1</v>
      </c>
      <c r="U39" s="100" t="str">
        <v>obj_00324</v>
      </c>
      <c r="V39" s="100" t="str">
        <f>_xll.qlRateHelperQuoteName(U39)</f>
        <v>EURYC1M_AB1E_15Y</v>
      </c>
      <c r="W39" s="338">
        <f>_xll.qlRateHelperRate(U39,_xll.ohTrigger(Trigger,Trigger1M))</f>
        <v>1.294E-2</v>
      </c>
      <c r="X39" s="338" t="str">
        <f>IFERROR(_xll.qlFuturesRateHelperConvexityAdjustment(U39,Trigger),"--")</f>
        <v>--</v>
      </c>
      <c r="Y39" s="101">
        <f>_xll.qlRateHelperEarliestDate(U39,Trigger)</f>
        <v>42209</v>
      </c>
      <c r="Z39" s="101">
        <f>_xll.qlRateHelperLatestDate(U39,Trigger)</f>
        <v>47688</v>
      </c>
      <c r="AA39" s="246">
        <v>0.81880073536215936</v>
      </c>
      <c r="AE39" s="250"/>
      <c r="AP39" s="100" t="s">
        <v>201</v>
      </c>
      <c r="AQ39" s="101">
        <f>_xll.qlInterestRateIndexFixingDate(Currency&amp;"ibor"&amp;Tenor,AR39,Trigger)</f>
        <v>42258</v>
      </c>
      <c r="AR39" s="101">
        <f>_xll.qlCalendarAdvance(Calendar,AR38,AP39,"f",,Trigger)</f>
        <v>42262</v>
      </c>
      <c r="AS39" s="101">
        <f>_xll.qlInterestRateIndexMaturity(Currency&amp;"ibor"&amp;Tenor,AR39,Trigger)</f>
        <v>42292</v>
      </c>
      <c r="AT39" s="246">
        <f>_xll.qlIndexFixing($AD$5,AQ39,TRUE,_xll.ohTrigger(Trigger,Trigger1M))</f>
        <v>-7.9713100052059005E-4</v>
      </c>
      <c r="AU39" s="246" t="e">
        <f>IFERROR(_xll.qlIndexFixing($AV$1,AQ39,TRUE,_xll.ohTrigger(Trigger,Trigger1M)),#N/A)</f>
        <v>#N/A</v>
      </c>
    </row>
    <row r="40" spans="1:47" s="80" customFormat="1" ht="11.25" customHeight="1" x14ac:dyDescent="0.2">
      <c r="A40" s="285" t="s">
        <v>239</v>
      </c>
      <c r="B40" s="313" t="str">
        <v>2Y6M</v>
      </c>
      <c r="C40" s="369" t="str">
        <v>2Y6M</v>
      </c>
      <c r="D40" s="369" t="str">
        <f t="shared" si="11"/>
        <v>2Y6M</v>
      </c>
      <c r="E40" s="284" t="s">
        <v>8</v>
      </c>
      <c r="F40" s="324" t="s">
        <v>9</v>
      </c>
      <c r="G40" s="284" t="s">
        <v>10</v>
      </c>
      <c r="H40" s="324" t="s">
        <v>11</v>
      </c>
      <c r="I40" s="325">
        <v>-3.6349461000000002E-4</v>
      </c>
      <c r="J40" s="325" t="str">
        <f>IFERROR(_xll.qlSimpleQuote(A40&amp;C40,I40,,Permanent,Trigger,TRUE),"--")</f>
        <v>SW2Y6M#0004</v>
      </c>
      <c r="K40" s="325" t="str">
        <f t="shared" si="12"/>
        <v>EURYC1M_AB1E_2Y6M</v>
      </c>
      <c r="L40" s="284" t="str">
        <f>IFERROR(_xll.qlSwapRateHelper2(,IF(DataSelect="Reference",$J40,K40),,$D40,Calendar,$G40,$F40,$H40,$L$22,0,E40,Discounting,Permanent,_xll.ohTrigger(Trigger,DataSelect),ObjectOverwrite),"--")</f>
        <v>obj_00301#0016</v>
      </c>
      <c r="M40" s="281" t="b">
        <f t="shared" si="13"/>
        <v>1</v>
      </c>
      <c r="O40" s="340" t="str">
        <f t="shared" si="6"/>
        <v>SW</v>
      </c>
      <c r="P40" s="340" t="str">
        <f t="shared" si="7"/>
        <v>5Y</v>
      </c>
      <c r="Q40" s="344" t="str">
        <f t="shared" si="8"/>
        <v>obj_002f1#0016</v>
      </c>
      <c r="R40" s="340" t="b">
        <f t="shared" si="9"/>
        <v>1</v>
      </c>
      <c r="S40" s="348">
        <v>1</v>
      </c>
      <c r="T40" s="348">
        <v>1</v>
      </c>
      <c r="U40" s="100" t="str">
        <v>obj_0032b</v>
      </c>
      <c r="V40" s="100" t="str">
        <f>_xll.qlRateHelperQuoteName(U40)</f>
        <v>EURYC1M_AB1E_16Y</v>
      </c>
      <c r="W40" s="338">
        <f>_xll.qlRateHelperRate(U40,_xll.ohTrigger(Trigger,Trigger1M))</f>
        <v>1.342913204E-2</v>
      </c>
      <c r="X40" s="338" t="str">
        <f>IFERROR(_xll.qlFuturesRateHelperConvexityAdjustment(U40,Trigger),"--")</f>
        <v>--</v>
      </c>
      <c r="Y40" s="101">
        <f>_xll.qlRateHelperEarliestDate(U40,Trigger)</f>
        <v>42209</v>
      </c>
      <c r="Z40" s="101">
        <f>_xll.qlRateHelperLatestDate(U40,Trigger)</f>
        <v>48053</v>
      </c>
      <c r="AA40" s="246">
        <v>0.80122031026649487</v>
      </c>
      <c r="AE40" s="250"/>
      <c r="AP40" s="100" t="s">
        <v>201</v>
      </c>
      <c r="AQ40" s="101">
        <f>_xll.qlInterestRateIndexFixingDate(Currency&amp;"ibor"&amp;Tenor,AR40,Trigger)</f>
        <v>42261</v>
      </c>
      <c r="AR40" s="101">
        <f>_xll.qlCalendarAdvance(Calendar,AR39,AP40,"f",,Trigger)</f>
        <v>42263</v>
      </c>
      <c r="AS40" s="101">
        <f>_xll.qlInterestRateIndexMaturity(Currency&amp;"ibor"&amp;Tenor,AR40,Trigger)</f>
        <v>42293</v>
      </c>
      <c r="AT40" s="246">
        <f>_xll.qlIndexFixing($AD$5,AQ40,TRUE,_xll.ohTrigger(Trigger,Trigger1M))</f>
        <v>-8.0025174562559087E-4</v>
      </c>
      <c r="AU40" s="246" t="e">
        <f>IFERROR(_xll.qlIndexFixing($AV$1,AQ40,TRUE,_xll.ohTrigger(Trigger,Trigger1M)),#N/A)</f>
        <v>#N/A</v>
      </c>
    </row>
    <row r="41" spans="1:47" s="80" customFormat="1" ht="11.25" customHeight="1" x14ac:dyDescent="0.2">
      <c r="A41" s="285" t="s">
        <v>239</v>
      </c>
      <c r="B41" s="313" t="str">
        <v>2Y9M</v>
      </c>
      <c r="C41" s="369" t="str">
        <v>2Y9M</v>
      </c>
      <c r="D41" s="369" t="str">
        <f t="shared" si="11"/>
        <v>2Y9M</v>
      </c>
      <c r="E41" s="284" t="s">
        <v>8</v>
      </c>
      <c r="F41" s="324" t="s">
        <v>9</v>
      </c>
      <c r="G41" s="284" t="s">
        <v>10</v>
      </c>
      <c r="H41" s="324" t="s">
        <v>11</v>
      </c>
      <c r="I41" s="325">
        <v>-1.9617516000000002E-4</v>
      </c>
      <c r="J41" s="325" t="str">
        <f>IFERROR(_xll.qlSimpleQuote(A41&amp;C41,I41,,Permanent,Trigger,TRUE),"--")</f>
        <v>SW2Y9M#0004</v>
      </c>
      <c r="K41" s="325" t="str">
        <f t="shared" si="12"/>
        <v>EURYC1M_AB1E_2Y9M</v>
      </c>
      <c r="L41" s="284" t="str">
        <f>IFERROR(_xll.qlSwapRateHelper2(,IF(DataSelect="Reference",$J41,K41),,$D41,Calendar,$G41,$F41,$H41,$L$22,0,E41,Discounting,Permanent,_xll.ohTrigger(Trigger,DataSelect),ObjectOverwrite),"--")</f>
        <v>obj_00305#0016</v>
      </c>
      <c r="M41" s="281" t="b">
        <f t="shared" si="13"/>
        <v>1</v>
      </c>
      <c r="O41" s="340" t="str">
        <f t="shared" si="6"/>
        <v>SW</v>
      </c>
      <c r="P41" s="340" t="str">
        <f t="shared" si="7"/>
        <v>6Y</v>
      </c>
      <c r="Q41" s="344" t="str">
        <f t="shared" si="8"/>
        <v>obj_002e1#0016</v>
      </c>
      <c r="R41" s="340" t="b">
        <f t="shared" si="9"/>
        <v>1</v>
      </c>
      <c r="S41" s="348">
        <v>1</v>
      </c>
      <c r="T41" s="348">
        <v>1</v>
      </c>
      <c r="U41" s="100" t="str">
        <v>obj_00309</v>
      </c>
      <c r="V41" s="100" t="str">
        <f>_xll.qlRateHelperQuoteName(U41)</f>
        <v>EURYC1M_AB1E_17Y</v>
      </c>
      <c r="W41" s="338">
        <f>_xll.qlRateHelperRate(U41,_xll.ohTrigger(Trigger,Trigger1M))</f>
        <v>1.384815203E-2</v>
      </c>
      <c r="X41" s="338" t="str">
        <f>IFERROR(_xll.qlFuturesRateHelperConvexityAdjustment(U41,Trigger),"--")</f>
        <v>--</v>
      </c>
      <c r="Y41" s="101">
        <f>_xll.qlRateHelperEarliestDate(U41,Trigger)</f>
        <v>42209</v>
      </c>
      <c r="Z41" s="101">
        <f>_xll.qlRateHelperLatestDate(U41,Trigger)</f>
        <v>48421</v>
      </c>
      <c r="AA41" s="246">
        <v>0.78413615681280346</v>
      </c>
      <c r="AE41" s="250"/>
      <c r="AP41" s="100" t="s">
        <v>201</v>
      </c>
      <c r="AQ41" s="101">
        <f>_xll.qlInterestRateIndexFixingDate(Currency&amp;"ibor"&amp;Tenor,AR41,Trigger)</f>
        <v>42262</v>
      </c>
      <c r="AR41" s="101">
        <f>_xll.qlCalendarAdvance(Calendar,AR40,AP41,"f",,Trigger)</f>
        <v>42264</v>
      </c>
      <c r="AS41" s="101">
        <f>_xll.qlInterestRateIndexMaturity(Currency&amp;"ibor"&amp;Tenor,AR41,Trigger)</f>
        <v>42296</v>
      </c>
      <c r="AT41" s="246">
        <f>_xll.qlIndexFixing($AD$5,AQ41,TRUE,_xll.ohTrigger(Trigger,Trigger1M))</f>
        <v>-8.0478296623581747E-4</v>
      </c>
      <c r="AU41" s="246" t="e">
        <f>IFERROR(_xll.qlIndexFixing($AV$1,AQ41,TRUE,_xll.ohTrigger(Trigger,Trigger1M)),#N/A)</f>
        <v>#N/A</v>
      </c>
    </row>
    <row r="42" spans="1:47" s="80" customFormat="1" ht="11.25" customHeight="1" x14ac:dyDescent="0.2">
      <c r="A42" s="285" t="s">
        <v>239</v>
      </c>
      <c r="B42" s="313" t="str">
        <v>3Y</v>
      </c>
      <c r="C42" s="369" t="str">
        <v>3Y</v>
      </c>
      <c r="D42" s="369" t="str">
        <f t="shared" si="11"/>
        <v>3Y</v>
      </c>
      <c r="E42" s="284" t="s">
        <v>8</v>
      </c>
      <c r="F42" s="324" t="s">
        <v>9</v>
      </c>
      <c r="G42" s="284" t="s">
        <v>10</v>
      </c>
      <c r="H42" s="324" t="s">
        <v>11</v>
      </c>
      <c r="I42" s="325">
        <v>1.0000000000000001E-5</v>
      </c>
      <c r="J42" s="325" t="str">
        <f>IFERROR(_xll.qlSimpleQuote(A42&amp;C42,I42,,Permanent,Trigger,TRUE),"--")</f>
        <v>SW3Y#0004</v>
      </c>
      <c r="K42" s="325" t="str">
        <f t="shared" si="12"/>
        <v>EURYC1M_AB1E_3Y</v>
      </c>
      <c r="L42" s="284" t="str">
        <f>IFERROR(_xll.qlSwapRateHelper2(,IF(DataSelect="Reference",$J42,K42),,$D42,Calendar,$G42,$F42,$H42,$L$22,0,E42,Discounting,Permanent,_xll.ohTrigger(Trigger,DataSelect),ObjectOverwrite),"--")</f>
        <v>obj_002b4#0016</v>
      </c>
      <c r="M42" s="281" t="b">
        <f t="shared" si="13"/>
        <v>1</v>
      </c>
      <c r="O42" s="340" t="str">
        <f t="shared" si="6"/>
        <v>SW</v>
      </c>
      <c r="P42" s="340" t="str">
        <f t="shared" si="7"/>
        <v>7Y</v>
      </c>
      <c r="Q42" s="344" t="str">
        <f t="shared" si="8"/>
        <v>obj_002d9#0016</v>
      </c>
      <c r="R42" s="340" t="b">
        <f t="shared" si="9"/>
        <v>1</v>
      </c>
      <c r="S42" s="348">
        <v>1</v>
      </c>
      <c r="T42" s="348">
        <v>1</v>
      </c>
      <c r="U42" s="100" t="str">
        <v>obj_00332</v>
      </c>
      <c r="V42" s="100" t="str">
        <f>_xll.qlRateHelperQuoteName(U42)</f>
        <v>EURYC1M_AB1E_18Y</v>
      </c>
      <c r="W42" s="338">
        <f>_xll.qlRateHelperRate(U42,_xll.ohTrigger(Trigger,Trigger1M))</f>
        <v>1.4192562689999999E-2</v>
      </c>
      <c r="X42" s="338" t="str">
        <f>IFERROR(_xll.qlFuturesRateHelperConvexityAdjustment(U42,Trigger),"--")</f>
        <v>--</v>
      </c>
      <c r="Y42" s="101">
        <f>_xll.qlRateHelperEarliestDate(U42,Trigger)</f>
        <v>42209</v>
      </c>
      <c r="Z42" s="101">
        <f>_xll.qlRateHelperLatestDate(U42,Trigger)</f>
        <v>48785</v>
      </c>
      <c r="AA42" s="246">
        <v>0.76793865139780759</v>
      </c>
      <c r="AE42" s="250"/>
      <c r="AP42" s="100" t="s">
        <v>201</v>
      </c>
      <c r="AQ42" s="101">
        <f>_xll.qlInterestRateIndexFixingDate(Currency&amp;"ibor"&amp;Tenor,AR42,Trigger)</f>
        <v>42263</v>
      </c>
      <c r="AR42" s="101">
        <f>_xll.qlCalendarAdvance(Calendar,AR41,AP42,"f",,Trigger)</f>
        <v>42265</v>
      </c>
      <c r="AS42" s="101">
        <f>_xll.qlInterestRateIndexMaturity(Currency&amp;"ibor"&amp;Tenor,AR42,Trigger)</f>
        <v>42296</v>
      </c>
      <c r="AT42" s="246">
        <f>_xll.qlIndexFixing($AD$5,AQ42,TRUE,_xll.ohTrigger(Trigger,Trigger1M))</f>
        <v>-8.0673558654279387E-4</v>
      </c>
      <c r="AU42" s="246" t="e">
        <f>IFERROR(_xll.qlIndexFixing($AV$1,AQ42,TRUE,_xll.ohTrigger(Trigger,Trigger1M)),#N/A)</f>
        <v>#N/A</v>
      </c>
    </row>
    <row r="43" spans="1:47" s="80" customFormat="1" ht="11.25" customHeight="1" x14ac:dyDescent="0.2">
      <c r="A43" s="285" t="s">
        <v>239</v>
      </c>
      <c r="B43" s="313" t="str">
        <v>4Y</v>
      </c>
      <c r="C43" s="369" t="str">
        <v>4Y</v>
      </c>
      <c r="D43" s="369" t="str">
        <f t="shared" si="11"/>
        <v>4Y</v>
      </c>
      <c r="E43" s="284" t="s">
        <v>8</v>
      </c>
      <c r="F43" s="324" t="s">
        <v>9</v>
      </c>
      <c r="G43" s="284" t="s">
        <v>10</v>
      </c>
      <c r="H43" s="324" t="s">
        <v>11</v>
      </c>
      <c r="I43" s="325">
        <v>1.0499999999999999E-3</v>
      </c>
      <c r="J43" s="325" t="str">
        <f>IFERROR(_xll.qlSimpleQuote(A43&amp;C43,I43,,Permanent,Trigger,TRUE),"--")</f>
        <v>SW4Y#0004</v>
      </c>
      <c r="K43" s="325" t="str">
        <f t="shared" si="12"/>
        <v>EURYC1M_AB1E_4Y</v>
      </c>
      <c r="L43" s="284" t="str">
        <f>IFERROR(_xll.qlSwapRateHelper2(,IF(DataSelect="Reference",$J43,K43),,$D43,Calendar,$G43,$F43,$H43,$L$22,0,E43,Discounting,Permanent,_xll.ohTrigger(Trigger,DataSelect),ObjectOverwrite),"--")</f>
        <v>obj_002ac#0016</v>
      </c>
      <c r="M43" s="281" t="b">
        <f t="shared" si="13"/>
        <v>1</v>
      </c>
      <c r="O43" s="340" t="str">
        <f t="shared" si="6"/>
        <v>SW</v>
      </c>
      <c r="P43" s="340" t="str">
        <f t="shared" si="7"/>
        <v>8Y</v>
      </c>
      <c r="Q43" s="344" t="str">
        <f t="shared" si="8"/>
        <v>obj_002d1#0016</v>
      </c>
      <c r="R43" s="340" t="b">
        <f t="shared" si="9"/>
        <v>1</v>
      </c>
      <c r="S43" s="348">
        <v>1</v>
      </c>
      <c r="T43" s="348">
        <v>1</v>
      </c>
      <c r="U43" s="100" t="str">
        <v>obj_00302</v>
      </c>
      <c r="V43" s="100" t="str">
        <f>_xll.qlRateHelperQuoteName(U43)</f>
        <v>EURYC1M_AB1E_19Y</v>
      </c>
      <c r="W43" s="338">
        <f>_xll.qlRateHelperRate(U43,_xll.ohTrigger(Trigger,Trigger1M))</f>
        <v>1.447482221E-2</v>
      </c>
      <c r="X43" s="338" t="str">
        <f>IFERROR(_xll.qlFuturesRateHelperConvexityAdjustment(U43,Trigger),"--")</f>
        <v>--</v>
      </c>
      <c r="Y43" s="101">
        <f>_xll.qlRateHelperEarliestDate(U43,Trigger)</f>
        <v>42209</v>
      </c>
      <c r="Z43" s="101">
        <f>_xll.qlRateHelperLatestDate(U43,Trigger)</f>
        <v>49149</v>
      </c>
      <c r="AA43" s="246">
        <v>0.75249765320229156</v>
      </c>
      <c r="AE43" s="250"/>
      <c r="AP43" s="100" t="s">
        <v>201</v>
      </c>
      <c r="AQ43" s="101">
        <f>_xll.qlInterestRateIndexFixingDate(Currency&amp;"ibor"&amp;Tenor,AR43,Trigger)</f>
        <v>42264</v>
      </c>
      <c r="AR43" s="101">
        <f>_xll.qlCalendarAdvance(Calendar,AR42,AP43,"f",,Trigger)</f>
        <v>42268</v>
      </c>
      <c r="AS43" s="101">
        <f>_xll.qlInterestRateIndexMaturity(Currency&amp;"ibor"&amp;Tenor,AR43,Trigger)</f>
        <v>42298</v>
      </c>
      <c r="AT43" s="246">
        <f>_xll.qlIndexFixing($AD$5,AQ43,TRUE,_xll.ohTrigger(Trigger,Trigger1M))</f>
        <v>-8.1329820494246974E-4</v>
      </c>
      <c r="AU43" s="246" t="e">
        <f>IFERROR(_xll.qlIndexFixing($AV$1,AQ43,TRUE,_xll.ohTrigger(Trigger,Trigger1M)),#N/A)</f>
        <v>#N/A</v>
      </c>
    </row>
    <row r="44" spans="1:47" s="80" customFormat="1" ht="11.25" customHeight="1" x14ac:dyDescent="0.2">
      <c r="A44" s="285" t="s">
        <v>239</v>
      </c>
      <c r="B44" s="313" t="str">
        <v>5Y</v>
      </c>
      <c r="C44" s="369" t="str">
        <v>5Y</v>
      </c>
      <c r="D44" s="369" t="str">
        <f t="shared" si="11"/>
        <v>5Y</v>
      </c>
      <c r="E44" s="284" t="s">
        <v>8</v>
      </c>
      <c r="F44" s="324" t="s">
        <v>9</v>
      </c>
      <c r="G44" s="284" t="s">
        <v>10</v>
      </c>
      <c r="H44" s="324" t="s">
        <v>11</v>
      </c>
      <c r="I44" s="325">
        <v>2.4199999999999998E-3</v>
      </c>
      <c r="J44" s="325" t="str">
        <f>IFERROR(_xll.qlSimpleQuote(A44&amp;C44,I44,,Permanent,Trigger,TRUE),"--")</f>
        <v>SW5Y#0004</v>
      </c>
      <c r="K44" s="325" t="str">
        <f t="shared" si="12"/>
        <v>EURYC1M_AB1E_5Y</v>
      </c>
      <c r="L44" s="284" t="str">
        <f>IFERROR(_xll.qlSwapRateHelper2(,IF(DataSelect="Reference",$J44,K44),,$D44,Calendar,$G44,$F44,$H44,$L$22,0,E44,Discounting,Permanent,_xll.ohTrigger(Trigger,DataSelect),ObjectOverwrite),"--")</f>
        <v>obj_002f1#0016</v>
      </c>
      <c r="M44" s="281" t="b">
        <f t="shared" si="13"/>
        <v>1</v>
      </c>
      <c r="O44" s="340" t="str">
        <f t="shared" si="6"/>
        <v>SW</v>
      </c>
      <c r="P44" s="340" t="str">
        <f t="shared" si="7"/>
        <v>9Y</v>
      </c>
      <c r="Q44" s="344" t="str">
        <f t="shared" si="8"/>
        <v>obj_00303#0016</v>
      </c>
      <c r="R44" s="340" t="b">
        <f t="shared" si="9"/>
        <v>1</v>
      </c>
      <c r="S44" s="348">
        <v>1</v>
      </c>
      <c r="T44" s="348">
        <v>1</v>
      </c>
      <c r="U44" s="100" t="str">
        <v>obj_002eb</v>
      </c>
      <c r="V44" s="100" t="str">
        <f>_xll.qlRateHelperQuoteName(U44)</f>
        <v>EURYC1M_AB1E_20Y</v>
      </c>
      <c r="W44" s="338">
        <f>_xll.qlRateHelperRate(U44,_xll.ohTrigger(Trigger,Trigger1M))</f>
        <v>1.47E-2</v>
      </c>
      <c r="X44" s="338" t="str">
        <f>IFERROR(_xll.qlFuturesRateHelperConvexityAdjustment(U44,Trigger),"--")</f>
        <v>--</v>
      </c>
      <c r="Y44" s="101">
        <f>_xll.qlRateHelperEarliestDate(U44,Trigger)</f>
        <v>42209</v>
      </c>
      <c r="Z44" s="101">
        <f>_xll.qlRateHelperLatestDate(U44,Trigger)</f>
        <v>49514</v>
      </c>
      <c r="AA44" s="246">
        <v>0.73782570044170348</v>
      </c>
      <c r="AE44" s="250"/>
      <c r="AP44" s="100" t="s">
        <v>201</v>
      </c>
      <c r="AQ44" s="101">
        <f>_xll.qlInterestRateIndexFixingDate(Currency&amp;"ibor"&amp;Tenor,AR44,Trigger)</f>
        <v>42265</v>
      </c>
      <c r="AR44" s="101">
        <f>_xll.qlCalendarAdvance(Calendar,AR43,AP44,"f",,Trigger)</f>
        <v>42269</v>
      </c>
      <c r="AS44" s="101">
        <f>_xll.qlInterestRateIndexMaturity(Currency&amp;"ibor"&amp;Tenor,AR44,Trigger)</f>
        <v>42299</v>
      </c>
      <c r="AT44" s="246">
        <f>_xll.qlIndexFixing($AD$5,AQ44,TRUE,_xll.ohTrigger(Trigger,Trigger1M))</f>
        <v>-8.1523413976558601E-4</v>
      </c>
      <c r="AU44" s="246" t="e">
        <f>IFERROR(_xll.qlIndexFixing($AV$1,AQ44,TRUE,_xll.ohTrigger(Trigger,Trigger1M)),#N/A)</f>
        <v>#N/A</v>
      </c>
    </row>
    <row r="45" spans="1:47" s="80" customFormat="1" ht="11.25" customHeight="1" x14ac:dyDescent="0.2">
      <c r="A45" s="285" t="s">
        <v>239</v>
      </c>
      <c r="B45" s="313" t="str">
        <v>6Y</v>
      </c>
      <c r="C45" s="369" t="str">
        <v>6Y</v>
      </c>
      <c r="D45" s="369" t="str">
        <f t="shared" si="11"/>
        <v>6Y</v>
      </c>
      <c r="E45" s="284" t="s">
        <v>8</v>
      </c>
      <c r="F45" s="324" t="s">
        <v>9</v>
      </c>
      <c r="G45" s="284" t="s">
        <v>10</v>
      </c>
      <c r="H45" s="324" t="s">
        <v>11</v>
      </c>
      <c r="I45" s="325">
        <v>3.8700000000000002E-3</v>
      </c>
      <c r="J45" s="325" t="str">
        <f>IFERROR(_xll.qlSimpleQuote(A45&amp;C45,I45,,Permanent,Trigger,TRUE),"--")</f>
        <v>SW6Y#0004</v>
      </c>
      <c r="K45" s="325" t="str">
        <f t="shared" si="12"/>
        <v>EURYC1M_AB1E_6Y</v>
      </c>
      <c r="L45" s="284" t="str">
        <f>IFERROR(_xll.qlSwapRateHelper2(,IF(DataSelect="Reference",$J45,K45),,$D45,Calendar,$G45,$F45,$H45,$L$22,0,E45,Discounting,Permanent,_xll.ohTrigger(Trigger,DataSelect),ObjectOverwrite),"--")</f>
        <v>obj_002e1#0016</v>
      </c>
      <c r="M45" s="281" t="b">
        <f t="shared" si="13"/>
        <v>1</v>
      </c>
      <c r="O45" s="340" t="str">
        <f t="shared" si="6"/>
        <v>SW</v>
      </c>
      <c r="P45" s="340" t="str">
        <f t="shared" si="7"/>
        <v>10Y</v>
      </c>
      <c r="Q45" s="344" t="str">
        <f t="shared" si="8"/>
        <v>obj_002d8#0016</v>
      </c>
      <c r="R45" s="340" t="b">
        <f t="shared" si="9"/>
        <v>1</v>
      </c>
      <c r="S45" s="348">
        <v>1</v>
      </c>
      <c r="T45" s="348">
        <v>1</v>
      </c>
      <c r="U45" s="100" t="str">
        <v>obj_00323</v>
      </c>
      <c r="V45" s="100" t="str">
        <f>_xll.qlRateHelperQuoteName(U45)</f>
        <v>EURYC1M_AB1E_21Y</v>
      </c>
      <c r="W45" s="338">
        <f>_xll.qlRateHelperRate(U45,_xll.ohTrigger(Trigger,Trigger1M))</f>
        <v>1.4874760170000001E-2</v>
      </c>
      <c r="X45" s="338" t="str">
        <f>IFERROR(_xll.qlFuturesRateHelperConvexityAdjustment(U45,Trigger),"--")</f>
        <v>--</v>
      </c>
      <c r="Y45" s="101">
        <f>_xll.qlRateHelperEarliestDate(U45,Trigger)</f>
        <v>42209</v>
      </c>
      <c r="Z45" s="101">
        <f>_xll.qlRateHelperLatestDate(U45,Trigger)</f>
        <v>49880</v>
      </c>
      <c r="AA45" s="246">
        <v>0.72395126789653963</v>
      </c>
      <c r="AE45" s="250"/>
      <c r="AP45" s="100" t="s">
        <v>201</v>
      </c>
      <c r="AQ45" s="101">
        <f>_xll.qlInterestRateIndexFixingDate(Currency&amp;"ibor"&amp;Tenor,AR45,Trigger)</f>
        <v>42268</v>
      </c>
      <c r="AR45" s="101">
        <f>_xll.qlCalendarAdvance(Calendar,AR44,AP45,"f",,Trigger)</f>
        <v>42270</v>
      </c>
      <c r="AS45" s="101">
        <f>_xll.qlInterestRateIndexMaturity(Currency&amp;"ibor"&amp;Tenor,AR45,Trigger)</f>
        <v>42300</v>
      </c>
      <c r="AT45" s="246">
        <f>_xll.qlIndexFixing($AD$5,AQ45,TRUE,_xll.ohTrigger(Trigger,Trigger1M))</f>
        <v>-8.1689165434584154E-4</v>
      </c>
      <c r="AU45" s="246" t="e">
        <f>IFERROR(_xll.qlIndexFixing($AV$1,AQ45,TRUE,_xll.ohTrigger(Trigger,Trigger1M)),#N/A)</f>
        <v>#N/A</v>
      </c>
    </row>
    <row r="46" spans="1:47" s="80" customFormat="1" ht="11.25" customHeight="1" x14ac:dyDescent="0.2">
      <c r="A46" s="285" t="s">
        <v>239</v>
      </c>
      <c r="B46" s="313" t="str">
        <v>7Y</v>
      </c>
      <c r="C46" s="369" t="str">
        <v>7Y</v>
      </c>
      <c r="D46" s="369" t="str">
        <f t="shared" si="11"/>
        <v>7Y</v>
      </c>
      <c r="E46" s="284" t="s">
        <v>8</v>
      </c>
      <c r="F46" s="324" t="s">
        <v>9</v>
      </c>
      <c r="G46" s="284" t="s">
        <v>10</v>
      </c>
      <c r="H46" s="324" t="s">
        <v>11</v>
      </c>
      <c r="I46" s="325">
        <v>5.3300000000000005E-3</v>
      </c>
      <c r="J46" s="325" t="str">
        <f>IFERROR(_xll.qlSimpleQuote(A46&amp;C46,I46,,Permanent,Trigger,TRUE),"--")</f>
        <v>SW7Y#0004</v>
      </c>
      <c r="K46" s="325" t="str">
        <f t="shared" si="12"/>
        <v>EURYC1M_AB1E_7Y</v>
      </c>
      <c r="L46" s="284" t="str">
        <f>IFERROR(_xll.qlSwapRateHelper2(,IF(DataSelect="Reference",$J46,K46),,$D46,Calendar,$G46,$F46,$H46,$L$22,0,E46,Discounting,Permanent,_xll.ohTrigger(Trigger,DataSelect),ObjectOverwrite),"--")</f>
        <v>obj_002d9#0016</v>
      </c>
      <c r="M46" s="281" t="b">
        <f t="shared" si="13"/>
        <v>1</v>
      </c>
      <c r="O46" s="340" t="str">
        <f t="shared" si="6"/>
        <v>SW</v>
      </c>
      <c r="P46" s="340" t="str">
        <f t="shared" si="7"/>
        <v>11Y</v>
      </c>
      <c r="Q46" s="344" t="str">
        <f t="shared" si="8"/>
        <v>obj_002d7#0016</v>
      </c>
      <c r="R46" s="340" t="b">
        <f t="shared" si="9"/>
        <v>1</v>
      </c>
      <c r="S46" s="348">
        <v>1</v>
      </c>
      <c r="T46" s="348">
        <v>1</v>
      </c>
      <c r="U46" s="100" t="str">
        <v>obj_0033e</v>
      </c>
      <c r="V46" s="100" t="str">
        <f>_xll.qlRateHelperQuoteName(U46)</f>
        <v>EURYC1M_AB1E_22Y</v>
      </c>
      <c r="W46" s="338">
        <f>_xll.qlRateHelperRate(U46,_xll.ohTrigger(Trigger,Trigger1M))</f>
        <v>1.5006006949999999E-2</v>
      </c>
      <c r="X46" s="338" t="str">
        <f>IFERROR(_xll.qlFuturesRateHelperConvexityAdjustment(U46,Trigger),"--")</f>
        <v>--</v>
      </c>
      <c r="Y46" s="101">
        <f>_xll.qlRateHelperEarliestDate(U46,Trigger)</f>
        <v>42209</v>
      </c>
      <c r="Z46" s="101">
        <f>_xll.qlRateHelperLatestDate(U46,Trigger)</f>
        <v>50245</v>
      </c>
      <c r="AA46" s="246">
        <v>0.71084847264797724</v>
      </c>
      <c r="AE46" s="250"/>
      <c r="AP46" s="100" t="s">
        <v>201</v>
      </c>
      <c r="AQ46" s="101">
        <f>_xll.qlInterestRateIndexFixingDate(Currency&amp;"ibor"&amp;Tenor,AR46,Trigger)</f>
        <v>42269</v>
      </c>
      <c r="AR46" s="101">
        <f>_xll.qlCalendarAdvance(Calendar,AR45,AP46,"f",,Trigger)</f>
        <v>42271</v>
      </c>
      <c r="AS46" s="101">
        <f>_xll.qlInterestRateIndexMaturity(Currency&amp;"ibor"&amp;Tenor,AR46,Trigger)</f>
        <v>42303</v>
      </c>
      <c r="AT46" s="246">
        <f>_xll.qlIndexFixing($AD$5,AQ46,TRUE,_xll.ohTrigger(Trigger,Trigger1M))</f>
        <v>-8.1772284561007491E-4</v>
      </c>
      <c r="AU46" s="246" t="e">
        <f>IFERROR(_xll.qlIndexFixing($AV$1,AQ46,TRUE,_xll.ohTrigger(Trigger,Trigger1M)),#N/A)</f>
        <v>#N/A</v>
      </c>
    </row>
    <row r="47" spans="1:47" s="80" customFormat="1" ht="11.25" customHeight="1" x14ac:dyDescent="0.2">
      <c r="A47" s="285" t="s">
        <v>239</v>
      </c>
      <c r="B47" s="313" t="str">
        <v>8Y</v>
      </c>
      <c r="C47" s="369" t="str">
        <v>8Y</v>
      </c>
      <c r="D47" s="369" t="str">
        <f t="shared" si="11"/>
        <v>8Y</v>
      </c>
      <c r="E47" s="284" t="s">
        <v>8</v>
      </c>
      <c r="F47" s="324" t="s">
        <v>9</v>
      </c>
      <c r="G47" s="284" t="s">
        <v>10</v>
      </c>
      <c r="H47" s="324" t="s">
        <v>11</v>
      </c>
      <c r="I47" s="325">
        <v>6.7100000000000007E-3</v>
      </c>
      <c r="J47" s="325" t="str">
        <f>IFERROR(_xll.qlSimpleQuote(A47&amp;C47,I47,,Permanent,Trigger,TRUE),"--")</f>
        <v>SW8Y#0004</v>
      </c>
      <c r="K47" s="325" t="str">
        <f t="shared" si="12"/>
        <v>EURYC1M_AB1E_8Y</v>
      </c>
      <c r="L47" s="284" t="str">
        <f>IFERROR(_xll.qlSwapRateHelper2(,IF(DataSelect="Reference",$J47,K47),,$D47,Calendar,$G47,$F47,$H47,$L$22,0,E47,Discounting,Permanent,_xll.ohTrigger(Trigger,DataSelect),ObjectOverwrite),"--")</f>
        <v>obj_002d1#0016</v>
      </c>
      <c r="M47" s="281" t="b">
        <f t="shared" si="13"/>
        <v>1</v>
      </c>
      <c r="O47" s="340" t="str">
        <f t="shared" si="6"/>
        <v>SW</v>
      </c>
      <c r="P47" s="340" t="str">
        <f t="shared" si="7"/>
        <v>12Y</v>
      </c>
      <c r="Q47" s="344" t="str">
        <f t="shared" si="8"/>
        <v>obj_00304#0016</v>
      </c>
      <c r="R47" s="340" t="b">
        <f t="shared" si="9"/>
        <v>1</v>
      </c>
      <c r="S47" s="348">
        <v>1</v>
      </c>
      <c r="T47" s="348">
        <v>1</v>
      </c>
      <c r="U47" s="100" t="str">
        <v>obj_002c9</v>
      </c>
      <c r="V47" s="100" t="str">
        <f>_xll.qlRateHelperQuoteName(U47)</f>
        <v>EURYC1M_AB1E_23Y</v>
      </c>
      <c r="W47" s="338">
        <f>_xll.qlRateHelperRate(U47,_xll.ohTrigger(Trigger,Trigger1M))</f>
        <v>1.5106976890000002E-2</v>
      </c>
      <c r="X47" s="338" t="str">
        <f>IFERROR(_xll.qlFuturesRateHelperConvexityAdjustment(U47,Trigger),"--")</f>
        <v>--</v>
      </c>
      <c r="Y47" s="101">
        <f>_xll.qlRateHelperEarliestDate(U47,Trigger)</f>
        <v>42209</v>
      </c>
      <c r="Z47" s="101">
        <f>_xll.qlRateHelperLatestDate(U47,Trigger)</f>
        <v>50612</v>
      </c>
      <c r="AA47" s="246">
        <v>0.69828778707600814</v>
      </c>
      <c r="AE47" s="250"/>
      <c r="AP47" s="100" t="s">
        <v>201</v>
      </c>
      <c r="AQ47" s="101">
        <f>_xll.qlInterestRateIndexFixingDate(Currency&amp;"ibor"&amp;Tenor,AR47,Trigger)</f>
        <v>42270</v>
      </c>
      <c r="AR47" s="101">
        <f>_xll.qlCalendarAdvance(Calendar,AR46,AP47,"f",,Trigger)</f>
        <v>42272</v>
      </c>
      <c r="AS47" s="101">
        <f>_xll.qlInterestRateIndexMaturity(Currency&amp;"ibor"&amp;Tenor,AR47,Trigger)</f>
        <v>42303</v>
      </c>
      <c r="AT47" s="246">
        <f>_xll.qlIndexFixing($AD$5,AQ47,TRUE,_xll.ohTrigger(Trigger,Trigger1M))</f>
        <v>-8.189297110735679E-4</v>
      </c>
      <c r="AU47" s="246" t="e">
        <f>IFERROR(_xll.qlIndexFixing($AV$1,AQ47,TRUE,_xll.ohTrigger(Trigger,Trigger1M)),#N/A)</f>
        <v>#N/A</v>
      </c>
    </row>
    <row r="48" spans="1:47" s="80" customFormat="1" ht="11.25" customHeight="1" x14ac:dyDescent="0.2">
      <c r="A48" s="285" t="s">
        <v>239</v>
      </c>
      <c r="B48" s="313" t="str">
        <v>9Y</v>
      </c>
      <c r="C48" s="369" t="str">
        <v>9Y</v>
      </c>
      <c r="D48" s="369" t="str">
        <f t="shared" si="11"/>
        <v>9Y</v>
      </c>
      <c r="E48" s="284" t="s">
        <v>8</v>
      </c>
      <c r="F48" s="324" t="s">
        <v>9</v>
      </c>
      <c r="G48" s="284" t="s">
        <v>10</v>
      </c>
      <c r="H48" s="324" t="s">
        <v>11</v>
      </c>
      <c r="I48" s="325">
        <v>7.9600000000000001E-3</v>
      </c>
      <c r="J48" s="325" t="str">
        <f>IFERROR(_xll.qlSimpleQuote(A48&amp;C48,I48,,Permanent,Trigger,TRUE),"--")</f>
        <v>SW9Y#0004</v>
      </c>
      <c r="K48" s="325" t="str">
        <f t="shared" si="12"/>
        <v>EURYC1M_AB1E_9Y</v>
      </c>
      <c r="L48" s="284" t="str">
        <f>IFERROR(_xll.qlSwapRateHelper2(,IF(DataSelect="Reference",$J48,K48),,$D48,Calendar,$G48,$F48,$H48,$L$22,0,E48,Discounting,Permanent,_xll.ohTrigger(Trigger,DataSelect),ObjectOverwrite),"--")</f>
        <v>obj_00303#0016</v>
      </c>
      <c r="M48" s="281" t="b">
        <f t="shared" si="13"/>
        <v>1</v>
      </c>
      <c r="O48" s="340" t="str">
        <f t="shared" si="6"/>
        <v>SW</v>
      </c>
      <c r="P48" s="340" t="str">
        <f t="shared" si="7"/>
        <v>13Y</v>
      </c>
      <c r="Q48" s="344" t="str">
        <f t="shared" si="8"/>
        <v>obj_0031c#0016</v>
      </c>
      <c r="R48" s="340" t="b">
        <f t="shared" si="9"/>
        <v>1</v>
      </c>
      <c r="S48" s="348">
        <v>1</v>
      </c>
      <c r="T48" s="348">
        <v>1</v>
      </c>
      <c r="U48" s="100" t="str">
        <v>obj_002af</v>
      </c>
      <c r="V48" s="100" t="str">
        <f>_xll.qlRateHelperQuoteName(U48)</f>
        <v>EURYC1M_AB1E_24Y</v>
      </c>
      <c r="W48" s="338">
        <f>_xll.qlRateHelperRate(U48,_xll.ohTrigger(Trigger,Trigger1M))</f>
        <v>1.5185129950000001E-2</v>
      </c>
      <c r="X48" s="338" t="str">
        <f>IFERROR(_xll.qlFuturesRateHelperConvexityAdjustment(U48,Trigger),"--")</f>
        <v>--</v>
      </c>
      <c r="Y48" s="101">
        <f>_xll.qlRateHelperEarliestDate(U48,Trigger)</f>
        <v>42209</v>
      </c>
      <c r="Z48" s="101">
        <f>_xll.qlRateHelperLatestDate(U48,Trigger)</f>
        <v>50976</v>
      </c>
      <c r="AA48" s="246">
        <v>0.68632237352924985</v>
      </c>
      <c r="AE48" s="250"/>
      <c r="AP48" s="100" t="s">
        <v>201</v>
      </c>
      <c r="AQ48" s="101">
        <f>_xll.qlInterestRateIndexFixingDate(Currency&amp;"ibor"&amp;Tenor,AR48,Trigger)</f>
        <v>42271</v>
      </c>
      <c r="AR48" s="101">
        <f>_xll.qlCalendarAdvance(Calendar,AR47,AP48,"f",,Trigger)</f>
        <v>42275</v>
      </c>
      <c r="AS48" s="101">
        <f>_xll.qlInterestRateIndexMaturity(Currency&amp;"ibor"&amp;Tenor,AR48,Trigger)</f>
        <v>42305</v>
      </c>
      <c r="AT48" s="246">
        <f>_xll.qlIndexFixing($AD$5,AQ48,TRUE,_xll.ohTrigger(Trigger,Trigger1M))</f>
        <v>-8.2069141335994189E-4</v>
      </c>
      <c r="AU48" s="246" t="e">
        <f>IFERROR(_xll.qlIndexFixing($AV$1,AQ48,TRUE,_xll.ohTrigger(Trigger,Trigger1M)),#N/A)</f>
        <v>#N/A</v>
      </c>
    </row>
    <row r="49" spans="1:47" s="80" customFormat="1" ht="11.25" customHeight="1" x14ac:dyDescent="0.2">
      <c r="A49" s="285" t="s">
        <v>239</v>
      </c>
      <c r="B49" s="313" t="str">
        <v>10Y</v>
      </c>
      <c r="C49" s="369" t="str">
        <v>10Y</v>
      </c>
      <c r="D49" s="369" t="str">
        <f t="shared" si="11"/>
        <v>10Y</v>
      </c>
      <c r="E49" s="284" t="s">
        <v>8</v>
      </c>
      <c r="F49" s="324" t="s">
        <v>9</v>
      </c>
      <c r="G49" s="284" t="s">
        <v>10</v>
      </c>
      <c r="H49" s="324" t="s">
        <v>11</v>
      </c>
      <c r="I49" s="325">
        <v>9.0799999999999995E-3</v>
      </c>
      <c r="J49" s="325" t="str">
        <f>IFERROR(_xll.qlSimpleQuote(A49&amp;C49,I49,,Permanent,Trigger,TRUE),"--")</f>
        <v>SW10Y#0004</v>
      </c>
      <c r="K49" s="325" t="str">
        <f t="shared" si="12"/>
        <v>EURYC1M_AB1E_10Y</v>
      </c>
      <c r="L49" s="284" t="str">
        <f>IFERROR(_xll.qlSwapRateHelper2(,IF(DataSelect="Reference",$J49,K49),,$D49,Calendar,$G49,$F49,$H49,$L$22,0,E49,Discounting,Permanent,_xll.ohTrigger(Trigger,DataSelect),ObjectOverwrite),"--")</f>
        <v>obj_002d8#0016</v>
      </c>
      <c r="M49" s="281" t="b">
        <f t="shared" si="13"/>
        <v>1</v>
      </c>
      <c r="O49" s="340" t="str">
        <f t="shared" si="6"/>
        <v>SW</v>
      </c>
      <c r="P49" s="340" t="str">
        <f t="shared" si="7"/>
        <v>14Y</v>
      </c>
      <c r="Q49" s="344" t="str">
        <f t="shared" si="8"/>
        <v>obj_0033f#0016</v>
      </c>
      <c r="R49" s="340" t="b">
        <f t="shared" si="9"/>
        <v>1</v>
      </c>
      <c r="S49" s="348">
        <v>1</v>
      </c>
      <c r="T49" s="348">
        <v>1</v>
      </c>
      <c r="U49" s="100" t="str">
        <v>obj_002d2</v>
      </c>
      <c r="V49" s="100" t="str">
        <f>_xll.qlRateHelperQuoteName(U49)</f>
        <v>EURYC1M_AB1E_25Y</v>
      </c>
      <c r="W49" s="338">
        <f>_xll.qlRateHelperRate(U49,_xll.ohTrigger(Trigger,Trigger1M))</f>
        <v>1.525E-2</v>
      </c>
      <c r="X49" s="338" t="str">
        <f>IFERROR(_xll.qlFuturesRateHelperConvexityAdjustment(U49,Trigger),"--")</f>
        <v>--</v>
      </c>
      <c r="Y49" s="101">
        <f>_xll.qlRateHelperEarliestDate(U49,Trigger)</f>
        <v>42209</v>
      </c>
      <c r="Z49" s="101">
        <f>_xll.qlRateHelperLatestDate(U49,Trigger)</f>
        <v>51341</v>
      </c>
      <c r="AA49" s="246">
        <v>0.67471091471095601</v>
      </c>
      <c r="AE49" s="250"/>
      <c r="AP49" s="100" t="s">
        <v>201</v>
      </c>
      <c r="AQ49" s="101">
        <f>_xll.qlInterestRateIndexFixingDate(Currency&amp;"ibor"&amp;Tenor,AR49,Trigger)</f>
        <v>42272</v>
      </c>
      <c r="AR49" s="101">
        <f>_xll.qlCalendarAdvance(Calendar,AR48,AP49,"f",,Trigger)</f>
        <v>42276</v>
      </c>
      <c r="AS49" s="101">
        <f>_xll.qlInterestRateIndexMaturity(Currency&amp;"ibor"&amp;Tenor,AR49,Trigger)</f>
        <v>42306</v>
      </c>
      <c r="AT49" s="246">
        <f>_xll.qlIndexFixing($AD$5,AQ49,TRUE,_xll.ohTrigger(Trigger,Trigger1M))</f>
        <v>-8.2065314413215518E-4</v>
      </c>
      <c r="AU49" s="246" t="e">
        <f>IFERROR(_xll.qlIndexFixing($AV$1,AQ49,TRUE,_xll.ohTrigger(Trigger,Trigger1M)),#N/A)</f>
        <v>#N/A</v>
      </c>
    </row>
    <row r="50" spans="1:47" s="80" customFormat="1" ht="11.25" customHeight="1" x14ac:dyDescent="0.2">
      <c r="A50" s="285" t="s">
        <v>239</v>
      </c>
      <c r="B50" s="313" t="str">
        <v>11Y</v>
      </c>
      <c r="C50" s="369" t="str">
        <v>11Y</v>
      </c>
      <c r="D50" s="369" t="str">
        <f t="shared" si="11"/>
        <v>11Y</v>
      </c>
      <c r="E50" s="284" t="s">
        <v>8</v>
      </c>
      <c r="F50" s="324" t="s">
        <v>9</v>
      </c>
      <c r="G50" s="284" t="s">
        <v>10</v>
      </c>
      <c r="H50" s="324" t="s">
        <v>11</v>
      </c>
      <c r="I50" s="325">
        <v>1.009000382E-2</v>
      </c>
      <c r="J50" s="325" t="str">
        <f>IFERROR(_xll.qlSimpleQuote(A50&amp;C50,I50,,Permanent,Trigger,TRUE),"--")</f>
        <v>SW11Y#0004</v>
      </c>
      <c r="K50" s="325" t="str">
        <f t="shared" si="12"/>
        <v>EURYC1M_AB1E_11Y</v>
      </c>
      <c r="L50" s="284" t="str">
        <f>IFERROR(_xll.qlSwapRateHelper2(,IF(DataSelect="Reference",$J50,K50),,$D50,Calendar,$G50,$F50,$H50,$L$22,0,E50,Discounting,Permanent,_xll.ohTrigger(Trigger,DataSelect),ObjectOverwrite),"--")</f>
        <v>obj_002d7#0016</v>
      </c>
      <c r="M50" s="281" t="b">
        <f t="shared" si="13"/>
        <v>1</v>
      </c>
      <c r="O50" s="340" t="str">
        <f t="shared" si="6"/>
        <v>SW</v>
      </c>
      <c r="P50" s="340" t="str">
        <f t="shared" si="7"/>
        <v>15Y</v>
      </c>
      <c r="Q50" s="344" t="str">
        <f t="shared" si="8"/>
        <v>obj_00324#0016</v>
      </c>
      <c r="R50" s="340" t="b">
        <f t="shared" si="9"/>
        <v>1</v>
      </c>
      <c r="S50" s="348">
        <v>1</v>
      </c>
      <c r="T50" s="348">
        <v>1</v>
      </c>
      <c r="U50" s="100" t="str">
        <v>obj_002c2</v>
      </c>
      <c r="V50" s="100" t="str">
        <f>_xll.qlRateHelperQuoteName(U50)</f>
        <v>EURYC1M_AB1E_26Y</v>
      </c>
      <c r="W50" s="338">
        <f>_xll.qlRateHelperRate(U50,_xll.ohTrigger(Trigger,Trigger1M))</f>
        <v>1.530429357E-2</v>
      </c>
      <c r="X50" s="338" t="str">
        <f>IFERROR(_xll.qlFuturesRateHelperConvexityAdjustment(U50,Trigger),"--")</f>
        <v>--</v>
      </c>
      <c r="Y50" s="101">
        <f>_xll.qlRateHelperEarliestDate(U50,Trigger)</f>
        <v>42209</v>
      </c>
      <c r="Z50" s="101">
        <f>_xll.qlRateHelperLatestDate(U50,Trigger)</f>
        <v>51706</v>
      </c>
      <c r="AA50" s="246">
        <v>0.66339194746244434</v>
      </c>
      <c r="AE50" s="250"/>
      <c r="AP50" s="100" t="s">
        <v>201</v>
      </c>
      <c r="AQ50" s="101">
        <f>_xll.qlInterestRateIndexFixingDate(Currency&amp;"ibor"&amp;Tenor,AR50,Trigger)</f>
        <v>42275</v>
      </c>
      <c r="AR50" s="101">
        <f>_xll.qlCalendarAdvance(Calendar,AR49,AP50,"f",,Trigger)</f>
        <v>42277</v>
      </c>
      <c r="AS50" s="101">
        <f>_xll.qlInterestRateIndexMaturity(Currency&amp;"ibor"&amp;Tenor,AR50,Trigger)</f>
        <v>42307</v>
      </c>
      <c r="AT50" s="246">
        <f>_xll.qlIndexFixing($AD$5,AQ50,TRUE,_xll.ohTrigger(Trigger,Trigger1M))</f>
        <v>-8.2039478648354702E-4</v>
      </c>
      <c r="AU50" s="246" t="e">
        <f>IFERROR(_xll.qlIndexFixing($AV$1,AQ50,TRUE,_xll.ohTrigger(Trigger,Trigger1M)),#N/A)</f>
        <v>#N/A</v>
      </c>
    </row>
    <row r="51" spans="1:47" s="80" customFormat="1" ht="11.25" customHeight="1" x14ac:dyDescent="0.2">
      <c r="A51" s="285" t="s">
        <v>239</v>
      </c>
      <c r="B51" s="313" t="str">
        <v>12Y</v>
      </c>
      <c r="C51" s="369" t="str">
        <v>12Y</v>
      </c>
      <c r="D51" s="369" t="str">
        <f t="shared" si="11"/>
        <v>12Y</v>
      </c>
      <c r="E51" s="284" t="s">
        <v>8</v>
      </c>
      <c r="F51" s="324" t="s">
        <v>9</v>
      </c>
      <c r="G51" s="284" t="s">
        <v>10</v>
      </c>
      <c r="H51" s="324" t="s">
        <v>11</v>
      </c>
      <c r="I51" s="325">
        <v>1.098E-2</v>
      </c>
      <c r="J51" s="325" t="str">
        <f>IFERROR(_xll.qlSimpleQuote(A51&amp;C51,I51,,Permanent,Trigger,TRUE),"--")</f>
        <v>SW12Y#0004</v>
      </c>
      <c r="K51" s="325" t="str">
        <f t="shared" si="12"/>
        <v>EURYC1M_AB1E_12Y</v>
      </c>
      <c r="L51" s="284" t="str">
        <f>IFERROR(_xll.qlSwapRateHelper2(,IF(DataSelect="Reference",$J51,K51),,$D51,Calendar,$G51,$F51,$H51,$L$22,0,E51,Discounting,Permanent,_xll.ohTrigger(Trigger,DataSelect),ObjectOverwrite),"--")</f>
        <v>obj_00304#0016</v>
      </c>
      <c r="M51" s="281" t="b">
        <f t="shared" si="13"/>
        <v>1</v>
      </c>
      <c r="O51" s="340" t="str">
        <f t="shared" si="6"/>
        <v>SW</v>
      </c>
      <c r="P51" s="340" t="str">
        <f t="shared" si="7"/>
        <v>16Y</v>
      </c>
      <c r="Q51" s="344" t="str">
        <f t="shared" si="8"/>
        <v>obj_0032b#0016</v>
      </c>
      <c r="R51" s="340" t="b">
        <f t="shared" si="9"/>
        <v>1</v>
      </c>
      <c r="S51" s="348">
        <v>1</v>
      </c>
      <c r="T51" s="348">
        <v>1</v>
      </c>
      <c r="U51" s="100" t="str">
        <v>obj_002b2</v>
      </c>
      <c r="V51" s="100" t="str">
        <f>_xll.qlRateHelperQuoteName(U51)</f>
        <v>EURYC1M_AB1E_27Y</v>
      </c>
      <c r="W51" s="338">
        <f>_xll.qlRateHelperRate(U51,_xll.ohTrigger(Trigger,Trigger1M))</f>
        <v>1.53528717E-2</v>
      </c>
      <c r="X51" s="338" t="str">
        <f>IFERROR(_xll.qlFuturesRateHelperConvexityAdjustment(U51,Trigger),"--")</f>
        <v>--</v>
      </c>
      <c r="Y51" s="101">
        <f>_xll.qlRateHelperEarliestDate(U51,Trigger)</f>
        <v>42209</v>
      </c>
      <c r="Z51" s="101">
        <f>_xll.qlRateHelperLatestDate(U51,Trigger)</f>
        <v>52071</v>
      </c>
      <c r="AA51" s="246">
        <v>0.65230410263875105</v>
      </c>
      <c r="AE51" s="250"/>
      <c r="AP51" s="100" t="s">
        <v>201</v>
      </c>
      <c r="AQ51" s="101">
        <f>_xll.qlInterestRateIndexFixingDate(Currency&amp;"ibor"&amp;Tenor,AR51,Trigger)</f>
        <v>42276</v>
      </c>
      <c r="AR51" s="101">
        <f>_xll.qlCalendarAdvance(Calendar,AR50,AP51,"f",,Trigger)</f>
        <v>42278</v>
      </c>
      <c r="AS51" s="101">
        <f>_xll.qlInterestRateIndexMaturity(Currency&amp;"ibor"&amp;Tenor,AR51,Trigger)</f>
        <v>42310</v>
      </c>
      <c r="AT51" s="246">
        <f>_xll.qlIndexFixing($AD$5,AQ51,TRUE,_xll.ohTrigger(Trigger,Trigger1M))</f>
        <v>-8.1818317852311306E-4</v>
      </c>
      <c r="AU51" s="246" t="e">
        <f>IFERROR(_xll.qlIndexFixing($AV$1,AQ51,TRUE,_xll.ohTrigger(Trigger,Trigger1M)),#N/A)</f>
        <v>#N/A</v>
      </c>
    </row>
    <row r="52" spans="1:47" s="80" customFormat="1" ht="11.25" customHeight="1" x14ac:dyDescent="0.2">
      <c r="A52" s="285" t="s">
        <v>239</v>
      </c>
      <c r="B52" s="313" t="str">
        <v>13Y</v>
      </c>
      <c r="C52" s="369" t="str">
        <v>13Y</v>
      </c>
      <c r="D52" s="369" t="str">
        <f t="shared" si="11"/>
        <v>13Y</v>
      </c>
      <c r="E52" s="284" t="s">
        <v>8</v>
      </c>
      <c r="F52" s="324" t="s">
        <v>9</v>
      </c>
      <c r="G52" s="284" t="s">
        <v>10</v>
      </c>
      <c r="H52" s="324" t="s">
        <v>11</v>
      </c>
      <c r="I52" s="325">
        <v>1.1750415E-2</v>
      </c>
      <c r="J52" s="325" t="str">
        <f>IFERROR(_xll.qlSimpleQuote(A52&amp;C52,I52,,Permanent,Trigger,TRUE),"--")</f>
        <v>SW13Y#0004</v>
      </c>
      <c r="K52" s="325" t="str">
        <f t="shared" si="12"/>
        <v>EURYC1M_AB1E_13Y</v>
      </c>
      <c r="L52" s="284" t="str">
        <f>IFERROR(_xll.qlSwapRateHelper2(,IF(DataSelect="Reference",$J52,K52),,$D52,Calendar,$G52,$F52,$H52,$L$22,0,E52,Discounting,Permanent,_xll.ohTrigger(Trigger,DataSelect),ObjectOverwrite),"--")</f>
        <v>obj_0031c#0016</v>
      </c>
      <c r="M52" s="281" t="b">
        <f t="shared" si="13"/>
        <v>1</v>
      </c>
      <c r="O52" s="340" t="str">
        <f t="shared" ref="O52:O83" si="14">A56</f>
        <v>SW</v>
      </c>
      <c r="P52" s="340" t="str">
        <f t="shared" ref="P52:P83" si="15">B56</f>
        <v>17Y</v>
      </c>
      <c r="Q52" s="344" t="str">
        <f t="shared" ref="Q52:Q83" si="16">L56</f>
        <v>obj_00309#0016</v>
      </c>
      <c r="R52" s="340" t="b">
        <f t="shared" ref="R52:R83" si="17">M56</f>
        <v>1</v>
      </c>
      <c r="S52" s="348">
        <v>1</v>
      </c>
      <c r="T52" s="348">
        <v>1</v>
      </c>
      <c r="U52" s="100" t="str">
        <v>obj_00313</v>
      </c>
      <c r="V52" s="100" t="str">
        <f>_xll.qlRateHelperQuoteName(U52)</f>
        <v>EURYC1M_AB1E_28Y</v>
      </c>
      <c r="W52" s="338">
        <f>_xll.qlRateHelperRate(U52,_xll.ohTrigger(Trigger,Trigger1M))</f>
        <v>1.539837296E-2</v>
      </c>
      <c r="X52" s="338" t="str">
        <f>IFERROR(_xll.qlFuturesRateHelperConvexityAdjustment(U52,Trigger),"--")</f>
        <v>--</v>
      </c>
      <c r="Y52" s="101">
        <f>_xll.qlRateHelperEarliestDate(U52,Trigger)</f>
        <v>42209</v>
      </c>
      <c r="Z52" s="101">
        <f>_xll.qlRateHelperLatestDate(U52,Trigger)</f>
        <v>52436</v>
      </c>
      <c r="AA52" s="246">
        <v>0.64139457521212118</v>
      </c>
      <c r="AE52" s="250"/>
      <c r="AP52" s="100" t="s">
        <v>201</v>
      </c>
      <c r="AQ52" s="101">
        <f>_xll.qlInterestRateIndexFixingDate(Currency&amp;"ibor"&amp;Tenor,AR52,Trigger)</f>
        <v>42277</v>
      </c>
      <c r="AR52" s="101">
        <f>_xll.qlCalendarAdvance(Calendar,AR51,AP52,"f",,Trigger)</f>
        <v>42279</v>
      </c>
      <c r="AS52" s="101">
        <f>_xll.qlInterestRateIndexMaturity(Currency&amp;"ibor"&amp;Tenor,AR52,Trigger)</f>
        <v>42310</v>
      </c>
      <c r="AT52" s="246">
        <f>_xll.qlIndexFixing($AD$5,AQ52,TRUE,_xll.ohTrigger(Trigger,Trigger1M))</f>
        <v>-8.183803958944179E-4</v>
      </c>
      <c r="AU52" s="246" t="e">
        <f>IFERROR(_xll.qlIndexFixing($AV$1,AQ52,TRUE,_xll.ohTrigger(Trigger,Trigger1M)),#N/A)</f>
        <v>#N/A</v>
      </c>
    </row>
    <row r="53" spans="1:47" s="80" customFormat="1" ht="11.25" customHeight="1" x14ac:dyDescent="0.2">
      <c r="A53" s="285" t="s">
        <v>239</v>
      </c>
      <c r="B53" s="313" t="str">
        <v>14Y</v>
      </c>
      <c r="C53" s="369" t="str">
        <v>14Y</v>
      </c>
      <c r="D53" s="369" t="str">
        <f t="shared" si="11"/>
        <v>14Y</v>
      </c>
      <c r="E53" s="284" t="s">
        <v>8</v>
      </c>
      <c r="F53" s="324" t="s">
        <v>9</v>
      </c>
      <c r="G53" s="284" t="s">
        <v>10</v>
      </c>
      <c r="H53" s="324" t="s">
        <v>11</v>
      </c>
      <c r="I53" s="325">
        <v>1.240437193E-2</v>
      </c>
      <c r="J53" s="325" t="str">
        <f>IFERROR(_xll.qlSimpleQuote(A53&amp;C53,I53,,Permanent,Trigger,TRUE),"--")</f>
        <v>SW14Y#0004</v>
      </c>
      <c r="K53" s="325" t="str">
        <f t="shared" si="12"/>
        <v>EURYC1M_AB1E_14Y</v>
      </c>
      <c r="L53" s="284" t="str">
        <f>IFERROR(_xll.qlSwapRateHelper2(,IF(DataSelect="Reference",$J53,K53),,$D53,Calendar,$G53,$F53,$H53,$L$22,0,E53,Discounting,Permanent,_xll.ohTrigger(Trigger,DataSelect),ObjectOverwrite),"--")</f>
        <v>obj_0033f#0016</v>
      </c>
      <c r="M53" s="281" t="b">
        <f t="shared" si="13"/>
        <v>1</v>
      </c>
      <c r="O53" s="340" t="str">
        <f t="shared" si="14"/>
        <v>SW</v>
      </c>
      <c r="P53" s="340" t="str">
        <f t="shared" si="15"/>
        <v>18Y</v>
      </c>
      <c r="Q53" s="344" t="str">
        <f t="shared" si="16"/>
        <v>obj_00332#0016</v>
      </c>
      <c r="R53" s="340" t="b">
        <f t="shared" si="17"/>
        <v>1</v>
      </c>
      <c r="S53" s="348">
        <v>1</v>
      </c>
      <c r="T53" s="348">
        <v>1</v>
      </c>
      <c r="U53" s="100" t="str">
        <v>obj_00341</v>
      </c>
      <c r="V53" s="100" t="str">
        <f>_xll.qlRateHelperQuoteName(U53)</f>
        <v>EURYC1M_AB1E_29Y</v>
      </c>
      <c r="W53" s="338">
        <f>_xll.qlRateHelperRate(U53,_xll.ohTrigger(Trigger,Trigger1M))</f>
        <v>1.5444403779999999E-2</v>
      </c>
      <c r="X53" s="338" t="str">
        <f>IFERROR(_xll.qlFuturesRateHelperConvexityAdjustment(U53,Trigger),"--")</f>
        <v>--</v>
      </c>
      <c r="Y53" s="101">
        <f>_xll.qlRateHelperEarliestDate(U53,Trigger)</f>
        <v>42209</v>
      </c>
      <c r="Z53" s="101">
        <f>_xll.qlRateHelperLatestDate(U53,Trigger)</f>
        <v>52803</v>
      </c>
      <c r="AA53" s="246">
        <v>0.63055503291052561</v>
      </c>
      <c r="AE53" s="250"/>
      <c r="AP53" s="100" t="s">
        <v>201</v>
      </c>
      <c r="AQ53" s="101">
        <f>_xll.qlInterestRateIndexFixingDate(Currency&amp;"ibor"&amp;Tenor,AR53,Trigger)</f>
        <v>42278</v>
      </c>
      <c r="AR53" s="101">
        <f>_xll.qlCalendarAdvance(Calendar,AR52,AP53,"f",,Trigger)</f>
        <v>42282</v>
      </c>
      <c r="AS53" s="101">
        <f>_xll.qlInterestRateIndexMaturity(Currency&amp;"ibor"&amp;Tenor,AR53,Trigger)</f>
        <v>42313</v>
      </c>
      <c r="AT53" s="246">
        <f>_xll.qlIndexFixing($AD$5,AQ53,TRUE,_xll.ohTrigger(Trigger,Trigger1M))</f>
        <v>-8.1550296637524704E-4</v>
      </c>
      <c r="AU53" s="246" t="e">
        <f>IFERROR(_xll.qlIndexFixing($AV$1,AQ53,TRUE,_xll.ohTrigger(Trigger,Trigger1M)),#N/A)</f>
        <v>#N/A</v>
      </c>
    </row>
    <row r="54" spans="1:47" s="80" customFormat="1" ht="11.25" customHeight="1" x14ac:dyDescent="0.2">
      <c r="A54" s="285" t="s">
        <v>239</v>
      </c>
      <c r="B54" s="313" t="str">
        <v>15Y</v>
      </c>
      <c r="C54" s="369" t="str">
        <v>15Y</v>
      </c>
      <c r="D54" s="369" t="str">
        <f t="shared" si="11"/>
        <v>15Y</v>
      </c>
      <c r="E54" s="284" t="s">
        <v>8</v>
      </c>
      <c r="F54" s="324" t="s">
        <v>9</v>
      </c>
      <c r="G54" s="284" t="s">
        <v>10</v>
      </c>
      <c r="H54" s="324" t="s">
        <v>11</v>
      </c>
      <c r="I54" s="325">
        <v>1.2969999999999999E-2</v>
      </c>
      <c r="J54" s="325" t="str">
        <f>IFERROR(_xll.qlSimpleQuote(A54&amp;C54,I54,,Permanent,Trigger,TRUE),"--")</f>
        <v>SW15Y#0004</v>
      </c>
      <c r="K54" s="325" t="str">
        <f t="shared" si="12"/>
        <v>EURYC1M_AB1E_15Y</v>
      </c>
      <c r="L54" s="284" t="str">
        <f>IFERROR(_xll.qlSwapRateHelper2(,IF(DataSelect="Reference",$J54,K54),,$D54,Calendar,$G54,$F54,$H54,$L$22,0,E54,Discounting,Permanent,_xll.ohTrigger(Trigger,DataSelect),ObjectOverwrite),"--")</f>
        <v>obj_00324#0016</v>
      </c>
      <c r="M54" s="281" t="b">
        <f t="shared" si="13"/>
        <v>1</v>
      </c>
      <c r="O54" s="340" t="str">
        <f t="shared" si="14"/>
        <v>SW</v>
      </c>
      <c r="P54" s="340" t="str">
        <f t="shared" si="15"/>
        <v>19Y</v>
      </c>
      <c r="Q54" s="344" t="str">
        <f t="shared" si="16"/>
        <v>obj_00302#0016</v>
      </c>
      <c r="R54" s="340" t="b">
        <f t="shared" si="17"/>
        <v>1</v>
      </c>
      <c r="S54" s="348">
        <v>1</v>
      </c>
      <c r="T54" s="348">
        <v>1</v>
      </c>
      <c r="U54" s="100" t="str">
        <v>obj_002bf</v>
      </c>
      <c r="V54" s="100" t="str">
        <f>_xll.qlRateHelperQuoteName(U54)</f>
        <v>EURYC1M_AB1E_30Y</v>
      </c>
      <c r="W54" s="338">
        <f>_xll.qlRateHelperRate(U54,_xll.ohTrigger(Trigger,Trigger1M))</f>
        <v>1.5489999999999999E-2</v>
      </c>
      <c r="X54" s="338" t="str">
        <f>IFERROR(_xll.qlFuturesRateHelperConvexityAdjustment(U54,Trigger),"--")</f>
        <v>--</v>
      </c>
      <c r="Y54" s="101">
        <f>_xll.qlRateHelperEarliestDate(U54,Trigger)</f>
        <v>42209</v>
      </c>
      <c r="Z54" s="101">
        <f>_xll.qlRateHelperLatestDate(U54,Trigger)</f>
        <v>53167</v>
      </c>
      <c r="AA54" s="246">
        <v>0.61988543594959866</v>
      </c>
      <c r="AE54" s="250"/>
      <c r="AP54" s="100" t="s">
        <v>201</v>
      </c>
      <c r="AQ54" s="101">
        <f>_xll.qlInterestRateIndexFixingDate(Currency&amp;"ibor"&amp;Tenor,AR54,Trigger)</f>
        <v>42279</v>
      </c>
      <c r="AR54" s="101">
        <f>_xll.qlCalendarAdvance(Calendar,AR53,AP54,"f",,Trigger)</f>
        <v>42283</v>
      </c>
      <c r="AS54" s="101">
        <f>_xll.qlInterestRateIndexMaturity(Currency&amp;"ibor"&amp;Tenor,AR54,Trigger)</f>
        <v>42314</v>
      </c>
      <c r="AT54" s="246">
        <f>_xll.qlIndexFixing($AD$5,AQ54,TRUE,_xll.ohTrigger(Trigger,Trigger1M))</f>
        <v>-8.1431983708135647E-4</v>
      </c>
      <c r="AU54" s="246" t="e">
        <f>IFERROR(_xll.qlIndexFixing($AV$1,AQ54,TRUE,_xll.ohTrigger(Trigger,Trigger1M)),#N/A)</f>
        <v>#N/A</v>
      </c>
    </row>
    <row r="55" spans="1:47" s="80" customFormat="1" ht="11.25" customHeight="1" x14ac:dyDescent="0.2">
      <c r="A55" s="285" t="s">
        <v>239</v>
      </c>
      <c r="B55" s="313" t="str">
        <v>16Y</v>
      </c>
      <c r="C55" s="369" t="str">
        <v>16Y</v>
      </c>
      <c r="D55" s="369" t="str">
        <f t="shared" si="11"/>
        <v>16Y</v>
      </c>
      <c r="E55" s="284" t="s">
        <v>8</v>
      </c>
      <c r="F55" s="324" t="s">
        <v>9</v>
      </c>
      <c r="G55" s="284" t="s">
        <v>10</v>
      </c>
      <c r="H55" s="324" t="s">
        <v>11</v>
      </c>
      <c r="I55" s="325">
        <v>1.3457896330000002E-2</v>
      </c>
      <c r="J55" s="325" t="str">
        <f>IFERROR(_xll.qlSimpleQuote(A55&amp;C55,I55,,Permanent,Trigger,TRUE),"--")</f>
        <v>SW16Y#0004</v>
      </c>
      <c r="K55" s="325" t="str">
        <f t="shared" si="12"/>
        <v>EURYC1M_AB1E_16Y</v>
      </c>
      <c r="L55" s="284" t="str">
        <f>IFERROR(_xll.qlSwapRateHelper2(,IF(DataSelect="Reference",$J55,K55),,$D55,Calendar,$G55,$F55,$H55,$L$22,0,E55,Discounting,Permanent,_xll.ohTrigger(Trigger,DataSelect),ObjectOverwrite),"--")</f>
        <v>obj_0032b#0016</v>
      </c>
      <c r="M55" s="281" t="b">
        <f t="shared" si="13"/>
        <v>1</v>
      </c>
      <c r="O55" s="340" t="str">
        <f t="shared" si="14"/>
        <v>SW</v>
      </c>
      <c r="P55" s="340" t="str">
        <f t="shared" si="15"/>
        <v>20Y</v>
      </c>
      <c r="Q55" s="344" t="str">
        <f t="shared" si="16"/>
        <v>obj_002eb#0016</v>
      </c>
      <c r="R55" s="340" t="b">
        <f t="shared" si="17"/>
        <v>1</v>
      </c>
      <c r="S55" s="348">
        <v>1</v>
      </c>
      <c r="T55" s="348">
        <v>1</v>
      </c>
      <c r="U55" s="100" t="str">
        <v>obj_00338</v>
      </c>
      <c r="V55" s="100" t="str">
        <f>_xll.qlRateHelperQuoteName(U55)</f>
        <v>EURYC1M_AB1E_31Y</v>
      </c>
      <c r="W55" s="338">
        <f>_xll.qlRateHelperRate(U55,_xll.ohTrigger(Trigger,Trigger1M))</f>
        <v>1.5537747399999999E-2</v>
      </c>
      <c r="X55" s="338" t="str">
        <f>IFERROR(_xll.qlFuturesRateHelperConvexityAdjustment(U55,Trigger),"--")</f>
        <v>--</v>
      </c>
      <c r="Y55" s="101">
        <f>_xll.qlRateHelperEarliestDate(U55,Trigger)</f>
        <v>42209</v>
      </c>
      <c r="Z55" s="101">
        <f>_xll.qlRateHelperLatestDate(U55,Trigger)</f>
        <v>53532</v>
      </c>
      <c r="AA55" s="246">
        <v>0.60924409105967436</v>
      </c>
      <c r="AE55" s="250"/>
      <c r="AP55" s="100" t="s">
        <v>201</v>
      </c>
      <c r="AQ55" s="101">
        <f>_xll.qlInterestRateIndexFixingDate(Currency&amp;"ibor"&amp;Tenor,AR55,Trigger)</f>
        <v>42282</v>
      </c>
      <c r="AR55" s="101">
        <f>_xll.qlCalendarAdvance(Calendar,AR54,AP55,"f",,Trigger)</f>
        <v>42284</v>
      </c>
      <c r="AS55" s="101">
        <f>_xll.qlInterestRateIndexMaturity(Currency&amp;"ibor"&amp;Tenor,AR55,Trigger)</f>
        <v>42317</v>
      </c>
      <c r="AT55" s="246">
        <f>_xll.qlIndexFixing($AD$5,AQ55,TRUE,_xll.ohTrigger(Trigger,Trigger1M))</f>
        <v>-8.1142570791594511E-4</v>
      </c>
      <c r="AU55" s="246" t="e">
        <f>IFERROR(_xll.qlIndexFixing($AV$1,AQ55,TRUE,_xll.ohTrigger(Trigger,Trigger1M)),#N/A)</f>
        <v>#N/A</v>
      </c>
    </row>
    <row r="56" spans="1:47" s="80" customFormat="1" ht="11.25" customHeight="1" x14ac:dyDescent="0.2">
      <c r="A56" s="285" t="s">
        <v>239</v>
      </c>
      <c r="B56" s="313" t="str">
        <v>17Y</v>
      </c>
      <c r="C56" s="369" t="str">
        <v>17Y</v>
      </c>
      <c r="D56" s="369" t="str">
        <f t="shared" si="11"/>
        <v>17Y</v>
      </c>
      <c r="E56" s="284" t="s">
        <v>8</v>
      </c>
      <c r="F56" s="324" t="s">
        <v>9</v>
      </c>
      <c r="G56" s="284" t="s">
        <v>10</v>
      </c>
      <c r="H56" s="324" t="s">
        <v>11</v>
      </c>
      <c r="I56" s="325">
        <v>1.3877512999999999E-2</v>
      </c>
      <c r="J56" s="325" t="str">
        <f>IFERROR(_xll.qlSimpleQuote(A56&amp;C56,I56,,Permanent,Trigger,TRUE),"--")</f>
        <v>SW17Y#0004</v>
      </c>
      <c r="K56" s="325" t="str">
        <f t="shared" si="12"/>
        <v>EURYC1M_AB1E_17Y</v>
      </c>
      <c r="L56" s="284" t="str">
        <f>IFERROR(_xll.qlSwapRateHelper2(,IF(DataSelect="Reference",$J56,K56),,$D56,Calendar,$G56,$F56,$H56,$L$22,0,E56,Discounting,Permanent,_xll.ohTrigger(Trigger,DataSelect),ObjectOverwrite),"--")</f>
        <v>obj_00309#0016</v>
      </c>
      <c r="M56" s="281" t="b">
        <f t="shared" si="13"/>
        <v>1</v>
      </c>
      <c r="O56" s="340" t="str">
        <f t="shared" si="14"/>
        <v>SW</v>
      </c>
      <c r="P56" s="340" t="str">
        <f t="shared" si="15"/>
        <v>21Y</v>
      </c>
      <c r="Q56" s="344" t="str">
        <f t="shared" si="16"/>
        <v>obj_00323#0016</v>
      </c>
      <c r="R56" s="340" t="b">
        <f t="shared" si="17"/>
        <v>1</v>
      </c>
      <c r="S56" s="348">
        <v>1</v>
      </c>
      <c r="T56" s="348">
        <v>1</v>
      </c>
      <c r="U56" s="100" t="str">
        <v>obj_00318</v>
      </c>
      <c r="V56" s="100" t="str">
        <f>_xll.qlRateHelperQuoteName(U56)</f>
        <v>EURYC1M_AB1E_32Y</v>
      </c>
      <c r="W56" s="338">
        <f>_xll.qlRateHelperRate(U56,_xll.ohTrigger(Trigger,Trigger1M))</f>
        <v>1.558578643E-2</v>
      </c>
      <c r="X56" s="338" t="str">
        <f>IFERROR(_xll.qlFuturesRateHelperConvexityAdjustment(U56,Trigger),"--")</f>
        <v>--</v>
      </c>
      <c r="Y56" s="101">
        <f>_xll.qlRateHelperEarliestDate(U56,Trigger)</f>
        <v>42209</v>
      </c>
      <c r="Z56" s="101">
        <f>_xll.qlRateHelperLatestDate(U56,Trigger)</f>
        <v>53897</v>
      </c>
      <c r="AA56" s="246">
        <v>0.59870091922199942</v>
      </c>
      <c r="AE56" s="250"/>
      <c r="AP56" s="100" t="s">
        <v>201</v>
      </c>
      <c r="AQ56" s="101">
        <f>_xll.qlInterestRateIndexFixingDate(Currency&amp;"ibor"&amp;Tenor,AR56,Trigger)</f>
        <v>42283</v>
      </c>
      <c r="AR56" s="101">
        <f>_xll.qlCalendarAdvance(Calendar,AR55,AP56,"f",,Trigger)</f>
        <v>42285</v>
      </c>
      <c r="AS56" s="101">
        <f>_xll.qlInterestRateIndexMaturity(Currency&amp;"ibor"&amp;Tenor,AR56,Trigger)</f>
        <v>42317</v>
      </c>
      <c r="AT56" s="246">
        <f>_xll.qlIndexFixing($AD$5,AQ56,TRUE,_xll.ohTrigger(Trigger,Trigger1M))</f>
        <v>-8.1092494536985638E-4</v>
      </c>
      <c r="AU56" s="246" t="e">
        <f>IFERROR(_xll.qlIndexFixing($AV$1,AQ56,TRUE,_xll.ohTrigger(Trigger,Trigger1M)),#N/A)</f>
        <v>#N/A</v>
      </c>
    </row>
    <row r="57" spans="1:47" s="80" customFormat="1" ht="11.25" customHeight="1" x14ac:dyDescent="0.2">
      <c r="A57" s="285" t="s">
        <v>239</v>
      </c>
      <c r="B57" s="313" t="str">
        <v>18Y</v>
      </c>
      <c r="C57" s="369" t="str">
        <v>18Y</v>
      </c>
      <c r="D57" s="369" t="str">
        <f t="shared" si="11"/>
        <v>18Y</v>
      </c>
      <c r="E57" s="284" t="s">
        <v>8</v>
      </c>
      <c r="F57" s="324" t="s">
        <v>9</v>
      </c>
      <c r="G57" s="284" t="s">
        <v>10</v>
      </c>
      <c r="H57" s="324" t="s">
        <v>11</v>
      </c>
      <c r="I57" s="325">
        <v>1.422883696E-2</v>
      </c>
      <c r="J57" s="325" t="str">
        <f>IFERROR(_xll.qlSimpleQuote(A57&amp;C57,I57,,Permanent,Trigger,TRUE),"--")</f>
        <v>SW18Y#0004</v>
      </c>
      <c r="K57" s="325" t="str">
        <f t="shared" si="12"/>
        <v>EURYC1M_AB1E_18Y</v>
      </c>
      <c r="L57" s="284" t="str">
        <f>IFERROR(_xll.qlSwapRateHelper2(,IF(DataSelect="Reference",$J57,K57),,$D57,Calendar,$G57,$F57,$H57,$L$22,0,E57,Discounting,Permanent,_xll.ohTrigger(Trigger,DataSelect),ObjectOverwrite),"--")</f>
        <v>obj_00332#0016</v>
      </c>
      <c r="M57" s="281" t="b">
        <f t="shared" si="13"/>
        <v>1</v>
      </c>
      <c r="O57" s="340" t="str">
        <f t="shared" si="14"/>
        <v>SW</v>
      </c>
      <c r="P57" s="340" t="str">
        <f t="shared" si="15"/>
        <v>22Y</v>
      </c>
      <c r="Q57" s="344" t="str">
        <f t="shared" si="16"/>
        <v>obj_0033e#0016</v>
      </c>
      <c r="R57" s="340" t="b">
        <f t="shared" si="17"/>
        <v>1</v>
      </c>
      <c r="S57" s="348">
        <v>1</v>
      </c>
      <c r="T57" s="348">
        <v>1</v>
      </c>
      <c r="U57" s="100" t="str">
        <v>obj_002e7</v>
      </c>
      <c r="V57" s="100" t="str">
        <f>_xll.qlRateHelperQuoteName(U57)</f>
        <v>EURYC1M_AB1E_33Y</v>
      </c>
      <c r="W57" s="338">
        <f>_xll.qlRateHelperRate(U57,_xll.ohTrigger(Trigger,Trigger1M))</f>
        <v>1.563308981E-2</v>
      </c>
      <c r="X57" s="338" t="str">
        <f>IFERROR(_xll.qlFuturesRateHelperConvexityAdjustment(U57,Trigger),"--")</f>
        <v>--</v>
      </c>
      <c r="Y57" s="101">
        <f>_xll.qlRateHelperEarliestDate(U57,Trigger)</f>
        <v>42209</v>
      </c>
      <c r="Z57" s="101">
        <f>_xll.qlRateHelperLatestDate(U57,Trigger)</f>
        <v>54263</v>
      </c>
      <c r="AA57" s="246">
        <v>0.58828187422397737</v>
      </c>
      <c r="AE57" s="250"/>
      <c r="AP57" s="100" t="s">
        <v>201</v>
      </c>
      <c r="AQ57" s="101">
        <f>_xll.qlInterestRateIndexFixingDate(Currency&amp;"ibor"&amp;Tenor,AR57,Trigger)</f>
        <v>42284</v>
      </c>
      <c r="AR57" s="101">
        <f>_xll.qlCalendarAdvance(Calendar,AR56,AP57,"f",,Trigger)</f>
        <v>42286</v>
      </c>
      <c r="AS57" s="101">
        <f>_xll.qlInterestRateIndexMaturity(Currency&amp;"ibor"&amp;Tenor,AR57,Trigger)</f>
        <v>42317</v>
      </c>
      <c r="AT57" s="246">
        <f>_xll.qlIndexFixing($AD$5,AQ57,TRUE,_xll.ohTrigger(Trigger,Trigger1M))</f>
        <v>-8.1034339233755322E-4</v>
      </c>
      <c r="AU57" s="246" t="e">
        <f>IFERROR(_xll.qlIndexFixing($AV$1,AQ57,TRUE,_xll.ohTrigger(Trigger,Trigger1M)),#N/A)</f>
        <v>#N/A</v>
      </c>
    </row>
    <row r="58" spans="1:47" s="80" customFormat="1" ht="11.25" customHeight="1" x14ac:dyDescent="0.2">
      <c r="A58" s="285" t="s">
        <v>239</v>
      </c>
      <c r="B58" s="313" t="str">
        <v>19Y</v>
      </c>
      <c r="C58" s="369" t="str">
        <v>19Y</v>
      </c>
      <c r="D58" s="369" t="str">
        <f t="shared" si="11"/>
        <v>19Y</v>
      </c>
      <c r="E58" s="284" t="s">
        <v>8</v>
      </c>
      <c r="F58" s="324" t="s">
        <v>9</v>
      </c>
      <c r="G58" s="284" t="s">
        <v>10</v>
      </c>
      <c r="H58" s="324" t="s">
        <v>11</v>
      </c>
      <c r="I58" s="325">
        <v>1.451427869E-2</v>
      </c>
      <c r="J58" s="325" t="str">
        <f>IFERROR(_xll.qlSimpleQuote(A58&amp;C58,I58,,Permanent,Trigger,TRUE),"--")</f>
        <v>SW19Y#0004</v>
      </c>
      <c r="K58" s="325" t="str">
        <f t="shared" si="12"/>
        <v>EURYC1M_AB1E_19Y</v>
      </c>
      <c r="L58" s="284" t="str">
        <f>IFERROR(_xll.qlSwapRateHelper2(,IF(DataSelect="Reference",$J58,K58),,$D58,Calendar,$G58,$F58,$H58,$L$22,0,E58,Discounting,Permanent,_xll.ohTrigger(Trigger,DataSelect),ObjectOverwrite),"--")</f>
        <v>obj_00302#0016</v>
      </c>
      <c r="M58" s="281" t="b">
        <f t="shared" si="13"/>
        <v>1</v>
      </c>
      <c r="O58" s="340" t="str">
        <f t="shared" si="14"/>
        <v>SW</v>
      </c>
      <c r="P58" s="340" t="str">
        <f t="shared" si="15"/>
        <v>23Y</v>
      </c>
      <c r="Q58" s="344" t="str">
        <f t="shared" si="16"/>
        <v>obj_002c9#0016</v>
      </c>
      <c r="R58" s="340" t="b">
        <f t="shared" si="17"/>
        <v>1</v>
      </c>
      <c r="S58" s="348">
        <v>1</v>
      </c>
      <c r="T58" s="348">
        <v>1</v>
      </c>
      <c r="U58" s="100" t="str">
        <v>obj_00321</v>
      </c>
      <c r="V58" s="100" t="str">
        <f>_xll.qlRateHelperQuoteName(U58)</f>
        <v>EURYC1M_AB1E_34Y</v>
      </c>
      <c r="W58" s="338">
        <f>_xll.qlRateHelperRate(U58,_xll.ohTrigger(Trigger,Trigger1M))</f>
        <v>1.5675837590000002E-2</v>
      </c>
      <c r="X58" s="338" t="str">
        <f>IFERROR(_xll.qlFuturesRateHelperConvexityAdjustment(U58,Trigger),"--")</f>
        <v>--</v>
      </c>
      <c r="Y58" s="101">
        <f>_xll.qlRateHelperEarliestDate(U58,Trigger)</f>
        <v>42209</v>
      </c>
      <c r="Z58" s="101">
        <f>_xll.qlRateHelperLatestDate(U58,Trigger)</f>
        <v>54630</v>
      </c>
      <c r="AA58" s="246">
        <v>0.57803927589472404</v>
      </c>
      <c r="AE58" s="250"/>
      <c r="AP58" s="100" t="s">
        <v>201</v>
      </c>
      <c r="AQ58" s="101">
        <f>_xll.qlInterestRateIndexFixingDate(Currency&amp;"ibor"&amp;Tenor,AR58,Trigger)</f>
        <v>42285</v>
      </c>
      <c r="AR58" s="101">
        <f>_xll.qlCalendarAdvance(Calendar,AR57,AP58,"f",,Trigger)</f>
        <v>42289</v>
      </c>
      <c r="AS58" s="101">
        <f>_xll.qlInterestRateIndexMaturity(Currency&amp;"ibor"&amp;Tenor,AR58,Trigger)</f>
        <v>42320</v>
      </c>
      <c r="AT58" s="246">
        <f>_xll.qlIndexFixing($AD$5,AQ58,TRUE,_xll.ohTrigger(Trigger,Trigger1M))</f>
        <v>-8.0609371487471912E-4</v>
      </c>
      <c r="AU58" s="246" t="e">
        <f>IFERROR(_xll.qlIndexFixing($AV$1,AQ58,TRUE,_xll.ohTrigger(Trigger,Trigger1M)),#N/A)</f>
        <v>#N/A</v>
      </c>
    </row>
    <row r="59" spans="1:47" s="80" customFormat="1" ht="11.25" customHeight="1" x14ac:dyDescent="0.2">
      <c r="A59" s="285" t="s">
        <v>239</v>
      </c>
      <c r="B59" s="313" t="str">
        <v>20Y</v>
      </c>
      <c r="C59" s="369" t="str">
        <v>20Y</v>
      </c>
      <c r="D59" s="369" t="str">
        <f t="shared" si="11"/>
        <v>20Y</v>
      </c>
      <c r="E59" s="284" t="s">
        <v>8</v>
      </c>
      <c r="F59" s="324" t="s">
        <v>9</v>
      </c>
      <c r="G59" s="284" t="s">
        <v>10</v>
      </c>
      <c r="H59" s="324" t="s">
        <v>11</v>
      </c>
      <c r="I59" s="325">
        <v>1.474E-2</v>
      </c>
      <c r="J59" s="325" t="str">
        <f>IFERROR(_xll.qlSimpleQuote(A59&amp;C59,I59,,Permanent,Trigger,TRUE),"--")</f>
        <v>SW20Y#0004</v>
      </c>
      <c r="K59" s="325" t="str">
        <f t="shared" si="12"/>
        <v>EURYC1M_AB1E_20Y</v>
      </c>
      <c r="L59" s="284" t="str">
        <f>IFERROR(_xll.qlSwapRateHelper2(,IF(DataSelect="Reference",$J59,K59),,$D59,Calendar,$G59,$F59,$H59,$L$22,0,E59,Discounting,Permanent,_xll.ohTrigger(Trigger,DataSelect),ObjectOverwrite),"--")</f>
        <v>obj_002eb#0016</v>
      </c>
      <c r="M59" s="281" t="b">
        <f t="shared" si="13"/>
        <v>1</v>
      </c>
      <c r="O59" s="340" t="str">
        <f t="shared" si="14"/>
        <v>SW</v>
      </c>
      <c r="P59" s="340" t="str">
        <f t="shared" si="15"/>
        <v>24Y</v>
      </c>
      <c r="Q59" s="344" t="str">
        <f t="shared" si="16"/>
        <v>obj_002af#0016</v>
      </c>
      <c r="R59" s="340" t="b">
        <f t="shared" si="17"/>
        <v>1</v>
      </c>
      <c r="S59" s="348">
        <v>1</v>
      </c>
      <c r="T59" s="348">
        <v>1</v>
      </c>
      <c r="U59" s="100" t="str">
        <v>obj_002be</v>
      </c>
      <c r="V59" s="100" t="str">
        <f>_xll.qlRateHelperQuoteName(U59)</f>
        <v>EURYC1M_AB1E_35Y</v>
      </c>
      <c r="W59" s="338">
        <f>_xll.qlRateHelperRate(U59,_xll.ohTrigger(Trigger,Trigger1M))</f>
        <v>1.5713028849999998E-2</v>
      </c>
      <c r="X59" s="338" t="str">
        <f>IFERROR(_xll.qlFuturesRateHelperConvexityAdjustment(U59,Trigger),"--")</f>
        <v>--</v>
      </c>
      <c r="Y59" s="101">
        <f>_xll.qlRateHelperEarliestDate(U59,Trigger)</f>
        <v>42209</v>
      </c>
      <c r="Z59" s="101">
        <f>_xll.qlRateHelperLatestDate(U59,Trigger)</f>
        <v>54994</v>
      </c>
      <c r="AA59" s="246">
        <v>0.56813001133373231</v>
      </c>
      <c r="AE59" s="250"/>
      <c r="AP59" s="100" t="s">
        <v>201</v>
      </c>
      <c r="AQ59" s="101">
        <f>_xll.qlInterestRateIndexFixingDate(Currency&amp;"ibor"&amp;Tenor,AR59,Trigger)</f>
        <v>42286</v>
      </c>
      <c r="AR59" s="101">
        <f>_xll.qlCalendarAdvance(Calendar,AR58,AP59,"f",,Trigger)</f>
        <v>42290</v>
      </c>
      <c r="AS59" s="101">
        <f>_xll.qlInterestRateIndexMaturity(Currency&amp;"ibor"&amp;Tenor,AR59,Trigger)</f>
        <v>42321</v>
      </c>
      <c r="AT59" s="246">
        <f>_xll.qlIndexFixing($AD$5,AQ59,TRUE,_xll.ohTrigger(Trigger,Trigger1M))</f>
        <v>-8.0469807132044571E-4</v>
      </c>
      <c r="AU59" s="246" t="e">
        <f>IFERROR(_xll.qlIndexFixing($AV$1,AQ59,TRUE,_xll.ohTrigger(Trigger,Trigger1M)),#N/A)</f>
        <v>#N/A</v>
      </c>
    </row>
    <row r="60" spans="1:47" s="80" customFormat="1" ht="11.25" customHeight="1" x14ac:dyDescent="0.2">
      <c r="A60" s="285" t="s">
        <v>239</v>
      </c>
      <c r="B60" s="313" t="str">
        <v>21Y</v>
      </c>
      <c r="C60" s="369" t="str">
        <v>21Y</v>
      </c>
      <c r="D60" s="369" t="str">
        <f t="shared" si="11"/>
        <v>21Y</v>
      </c>
      <c r="E60" s="284" t="s">
        <v>8</v>
      </c>
      <c r="F60" s="324" t="s">
        <v>9</v>
      </c>
      <c r="G60" s="284" t="s">
        <v>10</v>
      </c>
      <c r="H60" s="324" t="s">
        <v>11</v>
      </c>
      <c r="I60" s="325">
        <v>1.4913172269999999E-2</v>
      </c>
      <c r="J60" s="325" t="str">
        <f>IFERROR(_xll.qlSimpleQuote(A60&amp;C60,I60,,Permanent,Trigger,TRUE),"--")</f>
        <v>SW21Y#0004</v>
      </c>
      <c r="K60" s="325" t="str">
        <f t="shared" si="12"/>
        <v>EURYC1M_AB1E_21Y</v>
      </c>
      <c r="L60" s="284" t="str">
        <f>IFERROR(_xll.qlSwapRateHelper2(,IF(DataSelect="Reference",$J60,K60),,$D60,Calendar,$G60,$F60,$H60,$L$22,0,E60,Discounting,Permanent,_xll.ohTrigger(Trigger,DataSelect),ObjectOverwrite),"--")</f>
        <v>obj_00323#0016</v>
      </c>
      <c r="M60" s="281" t="b">
        <f t="shared" si="13"/>
        <v>1</v>
      </c>
      <c r="O60" s="340" t="str">
        <f t="shared" si="14"/>
        <v>SW</v>
      </c>
      <c r="P60" s="340" t="str">
        <f t="shared" si="15"/>
        <v>25Y</v>
      </c>
      <c r="Q60" s="344" t="str">
        <f t="shared" si="16"/>
        <v>obj_002d2#0016</v>
      </c>
      <c r="R60" s="340" t="b">
        <f t="shared" si="17"/>
        <v>1</v>
      </c>
      <c r="S60" s="348">
        <v>1</v>
      </c>
      <c r="T60" s="348">
        <v>1</v>
      </c>
      <c r="U60" s="100" t="str">
        <v>obj_002f3</v>
      </c>
      <c r="V60" s="100" t="str">
        <f>_xll.qlRateHelperQuoteName(U60)</f>
        <v>EURYC1M_AB1E_36Y</v>
      </c>
      <c r="W60" s="338">
        <f>_xll.qlRateHelperRate(U60,_xll.ohTrigger(Trigger,Trigger1M))</f>
        <v>1.57436678E-2</v>
      </c>
      <c r="X60" s="338" t="str">
        <f>IFERROR(_xll.qlFuturesRateHelperConvexityAdjustment(U60,Trigger),"--")</f>
        <v>--</v>
      </c>
      <c r="Y60" s="101">
        <f>_xll.qlRateHelperEarliestDate(U60,Trigger)</f>
        <v>42209</v>
      </c>
      <c r="Z60" s="101">
        <f>_xll.qlRateHelperLatestDate(U60,Trigger)</f>
        <v>55358</v>
      </c>
      <c r="AA60" s="246">
        <v>0.55851424731456423</v>
      </c>
      <c r="AE60" s="250"/>
      <c r="AP60" s="100" t="s">
        <v>201</v>
      </c>
      <c r="AQ60" s="101">
        <f>_xll.qlInterestRateIndexFixingDate(Currency&amp;"ibor"&amp;Tenor,AR60,Trigger)</f>
        <v>42289</v>
      </c>
      <c r="AR60" s="101">
        <f>_xll.qlCalendarAdvance(Calendar,AR59,AP60,"f",,Trigger)</f>
        <v>42291</v>
      </c>
      <c r="AS60" s="101">
        <f>_xll.qlInterestRateIndexMaturity(Currency&amp;"ibor"&amp;Tenor,AR60,Trigger)</f>
        <v>42324</v>
      </c>
      <c r="AT60" s="246">
        <f>_xll.qlIndexFixing($AD$5,AQ60,TRUE,_xll.ohTrigger(Trigger,Trigger1M))</f>
        <v>-8.0266441674823534E-4</v>
      </c>
      <c r="AU60" s="246" t="e">
        <f>IFERROR(_xll.qlIndexFixing($AV$1,AQ60,TRUE,_xll.ohTrigger(Trigger,Trigger1M)),#N/A)</f>
        <v>#N/A</v>
      </c>
    </row>
    <row r="61" spans="1:47" s="80" customFormat="1" ht="11.25" customHeight="1" x14ac:dyDescent="0.2">
      <c r="A61" s="285" t="s">
        <v>239</v>
      </c>
      <c r="B61" s="313" t="str">
        <v>22Y</v>
      </c>
      <c r="C61" s="369" t="str">
        <v>22Y</v>
      </c>
      <c r="D61" s="369" t="str">
        <f t="shared" si="11"/>
        <v>22Y</v>
      </c>
      <c r="E61" s="284" t="s">
        <v>8</v>
      </c>
      <c r="F61" s="324" t="s">
        <v>9</v>
      </c>
      <c r="G61" s="284" t="s">
        <v>10</v>
      </c>
      <c r="H61" s="324" t="s">
        <v>11</v>
      </c>
      <c r="I61" s="325">
        <v>1.5041284850000001E-2</v>
      </c>
      <c r="J61" s="325" t="str">
        <f>IFERROR(_xll.qlSimpleQuote(A61&amp;C61,I61,,Permanent,Trigger,TRUE),"--")</f>
        <v>SW22Y#0004</v>
      </c>
      <c r="K61" s="325" t="str">
        <f t="shared" si="12"/>
        <v>EURYC1M_AB1E_22Y</v>
      </c>
      <c r="L61" s="284" t="str">
        <f>IFERROR(_xll.qlSwapRateHelper2(,IF(DataSelect="Reference",$J61,K61),,$D61,Calendar,$G61,$F61,$H61,$L$22,0,E61,Discounting,Permanent,_xll.ohTrigger(Trigger,DataSelect),ObjectOverwrite),"--")</f>
        <v>obj_0033e#0016</v>
      </c>
      <c r="M61" s="281" t="b">
        <f t="shared" si="13"/>
        <v>1</v>
      </c>
      <c r="O61" s="340" t="str">
        <f t="shared" si="14"/>
        <v>SW</v>
      </c>
      <c r="P61" s="340" t="str">
        <f t="shared" si="15"/>
        <v>26Y</v>
      </c>
      <c r="Q61" s="344" t="str">
        <f t="shared" si="16"/>
        <v>obj_002c2#0016</v>
      </c>
      <c r="R61" s="340" t="b">
        <f t="shared" si="17"/>
        <v>1</v>
      </c>
      <c r="S61" s="348">
        <v>1</v>
      </c>
      <c r="T61" s="348">
        <v>1</v>
      </c>
      <c r="U61" s="100" t="str">
        <v>obj_002b6</v>
      </c>
      <c r="V61" s="100" t="str">
        <f>_xll.qlRateHelperQuoteName(U61)</f>
        <v>EURYC1M_AB1E_37Y</v>
      </c>
      <c r="W61" s="338">
        <f>_xll.qlRateHelperRate(U61,_xll.ohTrigger(Trigger,Trigger1M))</f>
        <v>1.576752075E-2</v>
      </c>
      <c r="X61" s="338" t="str">
        <f>IFERROR(_xll.qlFuturesRateHelperConvexityAdjustment(U61,Trigger),"--")</f>
        <v>--</v>
      </c>
      <c r="Y61" s="101">
        <f>_xll.qlRateHelperEarliestDate(U61,Trigger)</f>
        <v>42209</v>
      </c>
      <c r="Z61" s="101">
        <f>_xll.qlRateHelperLatestDate(U61,Trigger)</f>
        <v>55724</v>
      </c>
      <c r="AA61" s="246">
        <v>0.54918194156898403</v>
      </c>
      <c r="AE61" s="250"/>
      <c r="AP61" s="100" t="s">
        <v>201</v>
      </c>
      <c r="AQ61" s="101">
        <f>_xll.qlInterestRateIndexFixingDate(Currency&amp;"ibor"&amp;Tenor,AR61,Trigger)</f>
        <v>42290</v>
      </c>
      <c r="AR61" s="101">
        <f>_xll.qlCalendarAdvance(Calendar,AR60,AP61,"f",,Trigger)</f>
        <v>42292</v>
      </c>
      <c r="AS61" s="101">
        <f>_xll.qlInterestRateIndexMaturity(Currency&amp;"ibor"&amp;Tenor,AR61,Trigger)</f>
        <v>42324</v>
      </c>
      <c r="AT61" s="246">
        <f>_xll.qlIndexFixing($AD$5,AQ61,TRUE,_xll.ohTrigger(Trigger,Trigger1M))</f>
        <v>-8.017607193405718E-4</v>
      </c>
      <c r="AU61" s="246" t="e">
        <f>IFERROR(_xll.qlIndexFixing($AV$1,AQ61,TRUE,_xll.ohTrigger(Trigger,Trigger1M)),#N/A)</f>
        <v>#N/A</v>
      </c>
    </row>
    <row r="62" spans="1:47" s="80" customFormat="1" ht="11.25" customHeight="1" x14ac:dyDescent="0.2">
      <c r="A62" s="285" t="s">
        <v>239</v>
      </c>
      <c r="B62" s="313" t="str">
        <v>23Y</v>
      </c>
      <c r="C62" s="369" t="str">
        <v>23Y</v>
      </c>
      <c r="D62" s="369" t="str">
        <f t="shared" si="11"/>
        <v>23Y</v>
      </c>
      <c r="E62" s="284" t="s">
        <v>8</v>
      </c>
      <c r="F62" s="324" t="s">
        <v>9</v>
      </c>
      <c r="G62" s="284" t="s">
        <v>10</v>
      </c>
      <c r="H62" s="324" t="s">
        <v>11</v>
      </c>
      <c r="I62" s="325">
        <v>1.5138575830000001E-2</v>
      </c>
      <c r="J62" s="325" t="str">
        <f>IFERROR(_xll.qlSimpleQuote(A62&amp;C62,I62,,Permanent,Trigger,TRUE),"--")</f>
        <v>SW23Y#0004</v>
      </c>
      <c r="K62" s="325" t="str">
        <f t="shared" si="12"/>
        <v>EURYC1M_AB1E_23Y</v>
      </c>
      <c r="L62" s="284" t="str">
        <f>IFERROR(_xll.qlSwapRateHelper2(,IF(DataSelect="Reference",$J62,K62),,$D62,Calendar,$G62,$F62,$H62,$L$22,0,E62,Discounting,Permanent,_xll.ohTrigger(Trigger,DataSelect),ObjectOverwrite),"--")</f>
        <v>obj_002c9#0016</v>
      </c>
      <c r="M62" s="281" t="b">
        <f t="shared" si="13"/>
        <v>1</v>
      </c>
      <c r="O62" s="340" t="str">
        <f t="shared" si="14"/>
        <v>SW</v>
      </c>
      <c r="P62" s="340" t="str">
        <f t="shared" si="15"/>
        <v>27Y</v>
      </c>
      <c r="Q62" s="344" t="str">
        <f t="shared" si="16"/>
        <v>obj_002b2#0016</v>
      </c>
      <c r="R62" s="340" t="b">
        <f t="shared" si="17"/>
        <v>1</v>
      </c>
      <c r="S62" s="348">
        <v>1</v>
      </c>
      <c r="T62" s="348">
        <v>1</v>
      </c>
      <c r="U62" s="100" t="str">
        <v>obj_0032a</v>
      </c>
      <c r="V62" s="100" t="str">
        <f>_xll.qlRateHelperQuoteName(U62)</f>
        <v>EURYC1M_AB1E_38Y</v>
      </c>
      <c r="W62" s="338">
        <f>_xll.qlRateHelperRate(U62,_xll.ohTrigger(Trigger,Trigger1M))</f>
        <v>1.578165577E-2</v>
      </c>
      <c r="X62" s="338" t="str">
        <f>IFERROR(_xll.qlFuturesRateHelperConvexityAdjustment(U62,Trigger),"--")</f>
        <v>--</v>
      </c>
      <c r="Y62" s="101">
        <f>_xll.qlRateHelperEarliestDate(U62,Trigger)</f>
        <v>42209</v>
      </c>
      <c r="Z62" s="101">
        <f>_xll.qlRateHelperLatestDate(U62,Trigger)</f>
        <v>56089</v>
      </c>
      <c r="AA62" s="246">
        <v>0.54024764954175009</v>
      </c>
      <c r="AE62" s="250"/>
      <c r="AP62" s="100" t="s">
        <v>201</v>
      </c>
      <c r="AQ62" s="101">
        <f>_xll.qlInterestRateIndexFixingDate(Currency&amp;"ibor"&amp;Tenor,AR62,Trigger)</f>
        <v>42291</v>
      </c>
      <c r="AR62" s="101">
        <f>_xll.qlCalendarAdvance(Calendar,AR61,AP62,"f",,Trigger)</f>
        <v>42293</v>
      </c>
      <c r="AS62" s="101">
        <f>_xll.qlInterestRateIndexMaturity(Currency&amp;"ibor"&amp;Tenor,AR62,Trigger)</f>
        <v>42324</v>
      </c>
      <c r="AT62" s="246">
        <f>_xll.qlIndexFixing($AD$5,AQ62,TRUE,_xll.ohTrigger(Trigger,Trigger1M))</f>
        <v>-8.0081878967614415E-4</v>
      </c>
      <c r="AU62" s="246" t="e">
        <f>IFERROR(_xll.qlIndexFixing($AV$1,AQ62,TRUE,_xll.ohTrigger(Trigger,Trigger1M)),#N/A)</f>
        <v>#N/A</v>
      </c>
    </row>
    <row r="63" spans="1:47" s="80" customFormat="1" ht="11.25" customHeight="1" x14ac:dyDescent="0.2">
      <c r="A63" s="285" t="s">
        <v>239</v>
      </c>
      <c r="B63" s="313" t="str">
        <v>24Y</v>
      </c>
      <c r="C63" s="369" t="str">
        <v>24Y</v>
      </c>
      <c r="D63" s="369" t="str">
        <f t="shared" si="11"/>
        <v>24Y</v>
      </c>
      <c r="E63" s="284" t="s">
        <v>8</v>
      </c>
      <c r="F63" s="324" t="s">
        <v>9</v>
      </c>
      <c r="G63" s="284" t="s">
        <v>10</v>
      </c>
      <c r="H63" s="324" t="s">
        <v>11</v>
      </c>
      <c r="I63" s="325">
        <v>1.521528464E-2</v>
      </c>
      <c r="J63" s="325" t="str">
        <f>IFERROR(_xll.qlSimpleQuote(A63&amp;C63,I63,,Permanent,Trigger,TRUE),"--")</f>
        <v>SW24Y#0004</v>
      </c>
      <c r="K63" s="325" t="str">
        <f t="shared" si="12"/>
        <v>EURYC1M_AB1E_24Y</v>
      </c>
      <c r="L63" s="284" t="str">
        <f>IFERROR(_xll.qlSwapRateHelper2(,IF(DataSelect="Reference",$J63,K63),,$D63,Calendar,$G63,$F63,$H63,$L$22,0,E63,Discounting,Permanent,_xll.ohTrigger(Trigger,DataSelect),ObjectOverwrite),"--")</f>
        <v>obj_002af#0016</v>
      </c>
      <c r="M63" s="281" t="b">
        <f t="shared" si="13"/>
        <v>1</v>
      </c>
      <c r="O63" s="340" t="str">
        <f t="shared" si="14"/>
        <v>SW</v>
      </c>
      <c r="P63" s="340" t="str">
        <f t="shared" si="15"/>
        <v>28Y</v>
      </c>
      <c r="Q63" s="344" t="str">
        <f t="shared" si="16"/>
        <v>obj_00313#0016</v>
      </c>
      <c r="R63" s="340" t="b">
        <f t="shared" si="17"/>
        <v>1</v>
      </c>
      <c r="S63" s="348">
        <v>1</v>
      </c>
      <c r="T63" s="348">
        <v>1</v>
      </c>
      <c r="U63" s="100" t="str">
        <v>obj_0030a</v>
      </c>
      <c r="V63" s="100" t="str">
        <f>_xll.qlRateHelperQuoteName(U63)</f>
        <v>EURYC1M_AB1E_39Y</v>
      </c>
      <c r="W63" s="338">
        <f>_xll.qlRateHelperRate(U63,_xll.ohTrigger(Trigger,Trigger1M))</f>
        <v>1.578610284E-2</v>
      </c>
      <c r="X63" s="338" t="str">
        <f>IFERROR(_xll.qlFuturesRateHelperConvexityAdjustment(U63,Trigger),"--")</f>
        <v>--</v>
      </c>
      <c r="Y63" s="101">
        <f>_xll.qlRateHelperEarliestDate(U63,Trigger)</f>
        <v>42209</v>
      </c>
      <c r="Z63" s="101">
        <f>_xll.qlRateHelperLatestDate(U63,Trigger)</f>
        <v>56454</v>
      </c>
      <c r="AA63" s="246">
        <v>0.53171968028491512</v>
      </c>
      <c r="AE63" s="250"/>
      <c r="AP63" s="100" t="s">
        <v>201</v>
      </c>
      <c r="AQ63" s="101">
        <f>_xll.qlInterestRateIndexFixingDate(Currency&amp;"ibor"&amp;Tenor,AR63,Trigger)</f>
        <v>42292</v>
      </c>
      <c r="AR63" s="101">
        <f>_xll.qlCalendarAdvance(Calendar,AR62,AP63,"f",,Trigger)</f>
        <v>42296</v>
      </c>
      <c r="AS63" s="101">
        <f>_xll.qlInterestRateIndexMaturity(Currency&amp;"ibor"&amp;Tenor,AR63,Trigger)</f>
        <v>42327</v>
      </c>
      <c r="AT63" s="246">
        <f>_xll.qlIndexFixing($AD$5,AQ63,TRUE,_xll.ohTrigger(Trigger,Trigger1M))</f>
        <v>-7.9776833528770236E-4</v>
      </c>
      <c r="AU63" s="246" t="e">
        <f>IFERROR(_xll.qlIndexFixing($AV$1,AQ63,TRUE,_xll.ohTrigger(Trigger,Trigger1M)),#N/A)</f>
        <v>#N/A</v>
      </c>
    </row>
    <row r="64" spans="1:47" s="80" customFormat="1" ht="11.25" customHeight="1" x14ac:dyDescent="0.2">
      <c r="A64" s="285" t="s">
        <v>239</v>
      </c>
      <c r="B64" s="313" t="str">
        <v>25Y</v>
      </c>
      <c r="C64" s="369" t="str">
        <v>25Y</v>
      </c>
      <c r="D64" s="369" t="str">
        <f t="shared" si="11"/>
        <v>25Y</v>
      </c>
      <c r="E64" s="284" t="s">
        <v>8</v>
      </c>
      <c r="F64" s="324" t="s">
        <v>9</v>
      </c>
      <c r="G64" s="284" t="s">
        <v>10</v>
      </c>
      <c r="H64" s="324" t="s">
        <v>11</v>
      </c>
      <c r="I64" s="325">
        <v>1.528E-2</v>
      </c>
      <c r="J64" s="325" t="str">
        <f>IFERROR(_xll.qlSimpleQuote(A64&amp;C64,I64,,Permanent,Trigger,TRUE),"--")</f>
        <v>SW25Y#0004</v>
      </c>
      <c r="K64" s="325" t="str">
        <f t="shared" si="12"/>
        <v>EURYC1M_AB1E_25Y</v>
      </c>
      <c r="L64" s="284" t="str">
        <f>IFERROR(_xll.qlSwapRateHelper2(,IF(DataSelect="Reference",$J64,K64),,$D64,Calendar,$G64,$F64,$H64,$L$22,0,E64,Discounting,Permanent,_xll.ohTrigger(Trigger,DataSelect),ObjectOverwrite),"--")</f>
        <v>obj_002d2#0016</v>
      </c>
      <c r="M64" s="281" t="b">
        <f t="shared" si="13"/>
        <v>1</v>
      </c>
      <c r="O64" s="340" t="str">
        <f t="shared" si="14"/>
        <v>SW</v>
      </c>
      <c r="P64" s="340" t="str">
        <f t="shared" si="15"/>
        <v>29Y</v>
      </c>
      <c r="Q64" s="344" t="str">
        <f t="shared" si="16"/>
        <v>obj_00341#0016</v>
      </c>
      <c r="R64" s="340" t="b">
        <f t="shared" si="17"/>
        <v>1</v>
      </c>
      <c r="S64" s="348">
        <v>1</v>
      </c>
      <c r="T64" s="348">
        <v>1</v>
      </c>
      <c r="U64" s="100" t="str">
        <v>obj_0032f</v>
      </c>
      <c r="V64" s="100" t="str">
        <f>_xll.qlRateHelperQuoteName(U64)</f>
        <v>EURYC1M_AB1E_40Y</v>
      </c>
      <c r="W64" s="338">
        <f>_xll.qlRateHelperRate(U64,_xll.ohTrigger(Trigger,Trigger1M))</f>
        <v>1.5780000000000002E-2</v>
      </c>
      <c r="X64" s="338" t="str">
        <f>IFERROR(_xll.qlFuturesRateHelperConvexityAdjustment(U64,Trigger),"--")</f>
        <v>--</v>
      </c>
      <c r="Y64" s="101">
        <f>_xll.qlRateHelperEarliestDate(U64,Trigger)</f>
        <v>42209</v>
      </c>
      <c r="Z64" s="101">
        <f>_xll.qlRateHelperLatestDate(U64,Trigger)</f>
        <v>56821</v>
      </c>
      <c r="AA64" s="100">
        <v>0.52357771192979219</v>
      </c>
      <c r="AP64" s="100" t="s">
        <v>201</v>
      </c>
      <c r="AQ64" s="101">
        <f>_xll.qlInterestRateIndexFixingDate(Currency&amp;"ibor"&amp;Tenor,AR64,Trigger)</f>
        <v>42293</v>
      </c>
      <c r="AR64" s="101">
        <f>_xll.qlCalendarAdvance(Calendar,AR63,AP64,"f",,Trigger)</f>
        <v>42297</v>
      </c>
      <c r="AS64" s="101">
        <f>_xll.qlInterestRateIndexMaturity(Currency&amp;"ibor"&amp;Tenor,AR64,Trigger)</f>
        <v>42328</v>
      </c>
      <c r="AT64" s="246">
        <f>_xll.qlIndexFixing($AD$5,AQ64,TRUE,_xll.ohTrigger(Trigger,Trigger1M))</f>
        <v>-7.9701733519333209E-4</v>
      </c>
      <c r="AU64" s="246" t="e">
        <f>IFERROR(_xll.qlIndexFixing($AV$1,AQ64,TRUE,_xll.ohTrigger(Trigger,Trigger1M)),#N/A)</f>
        <v>#N/A</v>
      </c>
    </row>
    <row r="65" spans="1:47" s="80" customFormat="1" ht="11.25" customHeight="1" x14ac:dyDescent="0.2">
      <c r="A65" s="285" t="s">
        <v>239</v>
      </c>
      <c r="B65" s="313" t="str">
        <v>26Y</v>
      </c>
      <c r="C65" s="369" t="str">
        <v>26Y</v>
      </c>
      <c r="D65" s="369" t="str">
        <f t="shared" si="11"/>
        <v>26Y</v>
      </c>
      <c r="E65" s="284" t="s">
        <v>8</v>
      </c>
      <c r="F65" s="324" t="s">
        <v>9</v>
      </c>
      <c r="G65" s="284" t="s">
        <v>10</v>
      </c>
      <c r="H65" s="324" t="s">
        <v>11</v>
      </c>
      <c r="I65" s="325">
        <v>1.5336904200000001E-2</v>
      </c>
      <c r="J65" s="325" t="str">
        <f>IFERROR(_xll.qlSimpleQuote(A65&amp;C65,I65,,Permanent,Trigger,TRUE),"--")</f>
        <v>SW26Y#0004</v>
      </c>
      <c r="K65" s="325" t="str">
        <f t="shared" si="12"/>
        <v>EURYC1M_AB1E_26Y</v>
      </c>
      <c r="L65" s="284" t="str">
        <f>IFERROR(_xll.qlSwapRateHelper2(,IF(DataSelect="Reference",$J65,K65),,$D65,Calendar,$G65,$F65,$H65,$L$22,0,E65,Discounting,Permanent,_xll.ohTrigger(Trigger,DataSelect),ObjectOverwrite),"--")</f>
        <v>obj_002c2#0016</v>
      </c>
      <c r="M65" s="281" t="b">
        <f t="shared" si="13"/>
        <v>1</v>
      </c>
      <c r="O65" s="340" t="str">
        <f t="shared" si="14"/>
        <v>SW</v>
      </c>
      <c r="P65" s="340" t="str">
        <f t="shared" si="15"/>
        <v>30Y</v>
      </c>
      <c r="Q65" s="344" t="str">
        <f t="shared" si="16"/>
        <v>obj_002bf#0016</v>
      </c>
      <c r="R65" s="340" t="b">
        <f t="shared" si="17"/>
        <v>1</v>
      </c>
      <c r="S65" s="348">
        <v>1</v>
      </c>
      <c r="T65" s="348">
        <v>1</v>
      </c>
      <c r="U65" s="100" t="str">
        <v>obj_002f6</v>
      </c>
      <c r="V65" s="100" t="str">
        <f>_xll.qlRateHelperQuoteName(U65)</f>
        <v>EURYC1M_AB1E_41Y</v>
      </c>
      <c r="W65" s="338">
        <f>_xll.qlRateHelperRate(U65,_xll.ohTrigger(Trigger,Trigger1M))</f>
        <v>2.436601E-2</v>
      </c>
      <c r="X65" s="338" t="str">
        <f>IFERROR(_xll.qlFuturesRateHelperConvexityAdjustment(U65,Trigger),"--")</f>
        <v>--</v>
      </c>
      <c r="Y65" s="101">
        <f>_xll.qlRateHelperEarliestDate(U65,Trigger)</f>
        <v>42209</v>
      </c>
      <c r="Z65" s="101">
        <f>_xll.qlRateHelperLatestDate(U65,Trigger)</f>
        <v>57185</v>
      </c>
      <c r="AA65" s="100">
        <v>0.31455042804766542</v>
      </c>
      <c r="AP65" s="100" t="s">
        <v>201</v>
      </c>
      <c r="AQ65" s="101">
        <f>_xll.qlInterestRateIndexFixingDate(Currency&amp;"ibor"&amp;Tenor,AR65,Trigger)</f>
        <v>42296</v>
      </c>
      <c r="AR65" s="101">
        <f>_xll.qlCalendarAdvance(Calendar,AR64,AP65,"f",,Trigger)</f>
        <v>42298</v>
      </c>
      <c r="AS65" s="101">
        <f>_xll.qlInterestRateIndexMaturity(Currency&amp;"ibor"&amp;Tenor,AR65,Trigger)</f>
        <v>42331</v>
      </c>
      <c r="AT65" s="246">
        <f>_xll.qlIndexFixing($AD$5,AQ65,TRUE,_xll.ohTrigger(Trigger,Trigger1M))</f>
        <v>-7.9724053160600374E-4</v>
      </c>
      <c r="AU65" s="246" t="e">
        <f>IFERROR(_xll.qlIndexFixing($AV$1,AQ65,TRUE,_xll.ohTrigger(Trigger,Trigger1M)),#N/A)</f>
        <v>#N/A</v>
      </c>
    </row>
    <row r="66" spans="1:47" s="80" customFormat="1" ht="11.25" customHeight="1" x14ac:dyDescent="0.2">
      <c r="A66" s="285" t="s">
        <v>239</v>
      </c>
      <c r="B66" s="313" t="str">
        <v>27Y</v>
      </c>
      <c r="C66" s="369" t="str">
        <v>27Y</v>
      </c>
      <c r="D66" s="369" t="str">
        <f t="shared" si="11"/>
        <v>27Y</v>
      </c>
      <c r="E66" s="284" t="s">
        <v>8</v>
      </c>
      <c r="F66" s="324" t="s">
        <v>9</v>
      </c>
      <c r="G66" s="284" t="s">
        <v>10</v>
      </c>
      <c r="H66" s="324" t="s">
        <v>11</v>
      </c>
      <c r="I66" s="325">
        <v>1.538977372E-2</v>
      </c>
      <c r="J66" s="325" t="str">
        <f>IFERROR(_xll.qlSimpleQuote(A66&amp;C66,I66,,Permanent,Trigger,TRUE),"--")</f>
        <v>SW27Y#0004</v>
      </c>
      <c r="K66" s="325" t="str">
        <f t="shared" si="12"/>
        <v>EURYC1M_AB1E_27Y</v>
      </c>
      <c r="L66" s="284" t="str">
        <f>IFERROR(_xll.qlSwapRateHelper2(,IF(DataSelect="Reference",$J66,K66),,$D66,Calendar,$G66,$F66,$H66,$L$22,0,E66,Discounting,Permanent,_xll.ohTrigger(Trigger,DataSelect),ObjectOverwrite),"--")</f>
        <v>obj_002b2#0016</v>
      </c>
      <c r="M66" s="281" t="b">
        <f t="shared" si="13"/>
        <v>1</v>
      </c>
      <c r="O66" s="340" t="str">
        <f t="shared" si="14"/>
        <v>SW</v>
      </c>
      <c r="P66" s="340" t="str">
        <f t="shared" si="15"/>
        <v>31Y</v>
      </c>
      <c r="Q66" s="344" t="str">
        <f t="shared" si="16"/>
        <v>obj_00338#0016</v>
      </c>
      <c r="R66" s="340" t="b">
        <f t="shared" si="17"/>
        <v>1</v>
      </c>
      <c r="S66" s="348">
        <v>1</v>
      </c>
      <c r="T66" s="348">
        <v>1</v>
      </c>
      <c r="U66" s="100" t="str">
        <v>obj_002cb</v>
      </c>
      <c r="V66" s="100" t="str">
        <f>_xll.qlRateHelperQuoteName(U66)</f>
        <v>EURYC1M_AB1E_42Y</v>
      </c>
      <c r="W66" s="338">
        <f>_xll.qlRateHelperRate(U66,_xll.ohTrigger(Trigger,Trigger1M))</f>
        <v>2.4349370000000002E-2</v>
      </c>
      <c r="X66" s="338" t="str">
        <f>IFERROR(_xll.qlFuturesRateHelperConvexityAdjustment(U66,Trigger),"--")</f>
        <v>--</v>
      </c>
      <c r="Y66" s="101">
        <f>_xll.qlRateHelperEarliestDate(U66,Trigger)</f>
        <v>42209</v>
      </c>
      <c r="Z66" s="101">
        <f>_xll.qlRateHelperLatestDate(U66,Trigger)</f>
        <v>57550</v>
      </c>
      <c r="AA66" s="100">
        <v>0.30735348570603466</v>
      </c>
      <c r="AP66" s="100" t="s">
        <v>201</v>
      </c>
      <c r="AQ66" s="101">
        <f>_xll.qlInterestRateIndexFixingDate(Currency&amp;"ibor"&amp;Tenor,AR66,Trigger)</f>
        <v>42297</v>
      </c>
      <c r="AR66" s="101">
        <f>_xll.qlCalendarAdvance(Calendar,AR65,AP66,"f",,Trigger)</f>
        <v>42299</v>
      </c>
      <c r="AS66" s="101">
        <f>_xll.qlInterestRateIndexMaturity(Currency&amp;"ibor"&amp;Tenor,AR66,Trigger)</f>
        <v>42331</v>
      </c>
      <c r="AT66" s="246">
        <f>_xll.qlIndexFixing($AD$5,AQ66,TRUE,_xll.ohTrigger(Trigger,Trigger1M))</f>
        <v>-7.965030866338707E-4</v>
      </c>
      <c r="AU66" s="246" t="e">
        <f>IFERROR(_xll.qlIndexFixing($AV$1,AQ66,TRUE,_xll.ohTrigger(Trigger,Trigger1M)),#N/A)</f>
        <v>#N/A</v>
      </c>
    </row>
    <row r="67" spans="1:47" s="80" customFormat="1" ht="11.25" customHeight="1" x14ac:dyDescent="0.2">
      <c r="A67" s="285" t="s">
        <v>239</v>
      </c>
      <c r="B67" s="313" t="str">
        <v>28Y</v>
      </c>
      <c r="C67" s="369" t="str">
        <v>28Y</v>
      </c>
      <c r="D67" s="369" t="str">
        <f t="shared" si="11"/>
        <v>28Y</v>
      </c>
      <c r="E67" s="284" t="s">
        <v>8</v>
      </c>
      <c r="F67" s="324" t="s">
        <v>9</v>
      </c>
      <c r="G67" s="284" t="s">
        <v>10</v>
      </c>
      <c r="H67" s="324" t="s">
        <v>11</v>
      </c>
      <c r="I67" s="325">
        <v>1.544016816E-2</v>
      </c>
      <c r="J67" s="325" t="str">
        <f>IFERROR(_xll.qlSimpleQuote(A67&amp;C67,I67,,Permanent,Trigger,TRUE),"--")</f>
        <v>SW28Y#0004</v>
      </c>
      <c r="K67" s="325" t="str">
        <f t="shared" ref="K67:K100" si="18">Currency&amp;"YC"&amp;Tenor&amp;"_AB1E_"&amp;B67</f>
        <v>EURYC1M_AB1E_28Y</v>
      </c>
      <c r="L67" s="284" t="str">
        <f>IFERROR(_xll.qlSwapRateHelper2(,IF(DataSelect="Reference",$J67,K67),,$D67,Calendar,$G67,$F67,$H67,$L$22,0,E67,Discounting,Permanent,_xll.ohTrigger(Trigger,DataSelect),ObjectOverwrite),"--")</f>
        <v>obj_00313#0016</v>
      </c>
      <c r="M67" s="281" t="b">
        <f t="shared" si="13"/>
        <v>1</v>
      </c>
      <c r="O67" s="340" t="str">
        <f t="shared" si="14"/>
        <v>SW</v>
      </c>
      <c r="P67" s="340" t="str">
        <f t="shared" si="15"/>
        <v>32Y</v>
      </c>
      <c r="Q67" s="344" t="str">
        <f t="shared" si="16"/>
        <v>obj_00318#0016</v>
      </c>
      <c r="R67" s="340" t="b">
        <f t="shared" si="17"/>
        <v>1</v>
      </c>
      <c r="S67" s="348">
        <v>1</v>
      </c>
      <c r="T67" s="348">
        <v>1</v>
      </c>
      <c r="U67" s="100" t="str">
        <v>obj_002de</v>
      </c>
      <c r="V67" s="100" t="str">
        <f>_xll.qlRateHelperQuoteName(U67)</f>
        <v>EURYC1M_AB1E_43Y</v>
      </c>
      <c r="W67" s="338">
        <f>_xll.qlRateHelperRate(U67,_xll.ohTrigger(Trigger,Trigger1M))</f>
        <v>2.433364E-2</v>
      </c>
      <c r="X67" s="338" t="str">
        <f>IFERROR(_xll.qlFuturesRateHelperConvexityAdjustment(U67,Trigger),"--")</f>
        <v>--</v>
      </c>
      <c r="Y67" s="101">
        <f>_xll.qlRateHelperEarliestDate(U67,Trigger)</f>
        <v>42209</v>
      </c>
      <c r="Z67" s="101">
        <f>_xll.qlRateHelperLatestDate(U67,Trigger)</f>
        <v>57915</v>
      </c>
      <c r="AA67" s="100">
        <v>0.3003087394777546</v>
      </c>
      <c r="AP67" s="100" t="s">
        <v>201</v>
      </c>
      <c r="AQ67" s="101">
        <f>_xll.qlInterestRateIndexFixingDate(Currency&amp;"ibor"&amp;Tenor,AR67,Trigger)</f>
        <v>42298</v>
      </c>
      <c r="AR67" s="101">
        <f>_xll.qlCalendarAdvance(Calendar,AR66,AP67,"f",,Trigger)</f>
        <v>42300</v>
      </c>
      <c r="AS67" s="101">
        <f>_xll.qlInterestRateIndexMaturity(Currency&amp;"ibor"&amp;Tenor,AR67,Trigger)</f>
        <v>42331</v>
      </c>
      <c r="AT67" s="246">
        <f>_xll.qlIndexFixing($AD$5,AQ67,TRUE,_xll.ohTrigger(Trigger,Trigger1M))</f>
        <v>-7.9580669167112644E-4</v>
      </c>
      <c r="AU67" s="246" t="e">
        <f>IFERROR(_xll.qlIndexFixing($AV$1,AQ67,TRUE,_xll.ohTrigger(Trigger,Trigger1M)),#N/A)</f>
        <v>#N/A</v>
      </c>
    </row>
    <row r="68" spans="1:47" s="80" customFormat="1" ht="11.25" customHeight="1" x14ac:dyDescent="0.2">
      <c r="A68" s="285" t="s">
        <v>239</v>
      </c>
      <c r="B68" s="313" t="str">
        <v>29Y</v>
      </c>
      <c r="C68" s="369" t="str">
        <v>29Y</v>
      </c>
      <c r="D68" s="369" t="str">
        <f t="shared" si="11"/>
        <v>29Y</v>
      </c>
      <c r="E68" s="284" t="s">
        <v>8</v>
      </c>
      <c r="F68" s="324" t="s">
        <v>9</v>
      </c>
      <c r="G68" s="284" t="s">
        <v>10</v>
      </c>
      <c r="H68" s="324" t="s">
        <v>11</v>
      </c>
      <c r="I68" s="325">
        <v>1.5490931889999998E-2</v>
      </c>
      <c r="J68" s="325" t="str">
        <f>IFERROR(_xll.qlSimpleQuote(A68&amp;C68,I68,,Permanent,Trigger,TRUE),"--")</f>
        <v>SW29Y#0004</v>
      </c>
      <c r="K68" s="325" t="str">
        <f t="shared" si="18"/>
        <v>EURYC1M_AB1E_29Y</v>
      </c>
      <c r="L68" s="284" t="str">
        <f>IFERROR(_xll.qlSwapRateHelper2(,IF(DataSelect="Reference",$J68,K68),,$D68,Calendar,$G68,$F68,$H68,$L$22,0,E68,Discounting,Permanent,_xll.ohTrigger(Trigger,DataSelect),ObjectOverwrite),"--")</f>
        <v>obj_00341#0016</v>
      </c>
      <c r="M68" s="281" t="b">
        <f t="shared" si="13"/>
        <v>1</v>
      </c>
      <c r="O68" s="340" t="str">
        <f t="shared" si="14"/>
        <v>SW</v>
      </c>
      <c r="P68" s="340" t="str">
        <f t="shared" si="15"/>
        <v>33Y</v>
      </c>
      <c r="Q68" s="344" t="str">
        <f t="shared" si="16"/>
        <v>obj_002e7#0016</v>
      </c>
      <c r="R68" s="340" t="b">
        <f t="shared" si="17"/>
        <v>1</v>
      </c>
      <c r="S68" s="348">
        <v>1</v>
      </c>
      <c r="T68" s="348">
        <v>1</v>
      </c>
      <c r="U68" s="100" t="str">
        <v>obj_002fa</v>
      </c>
      <c r="V68" s="100" t="str">
        <f>_xll.qlRateHelperQuoteName(U68)</f>
        <v>EURYC1M_AB1E_44Y</v>
      </c>
      <c r="W68" s="338">
        <f>_xll.qlRateHelperRate(U68,_xll.ohTrigger(Trigger,Trigger1M))</f>
        <v>2.4318759999999998E-2</v>
      </c>
      <c r="X68" s="338" t="str">
        <f>IFERROR(_xll.qlFuturesRateHelperConvexityAdjustment(U68,Trigger),"--")</f>
        <v>--</v>
      </c>
      <c r="Y68" s="101">
        <f>_xll.qlRateHelperEarliestDate(U68,Trigger)</f>
        <v>42209</v>
      </c>
      <c r="Z68" s="101">
        <f>_xll.qlRateHelperLatestDate(U68,Trigger)</f>
        <v>58280</v>
      </c>
      <c r="AA68" s="100">
        <v>0.29342157299139876</v>
      </c>
      <c r="AP68" s="100" t="s">
        <v>201</v>
      </c>
      <c r="AQ68" s="101">
        <f>_xll.qlInterestRateIndexFixingDate(Currency&amp;"ibor"&amp;Tenor,AR68,Trigger)</f>
        <v>42299</v>
      </c>
      <c r="AR68" s="101">
        <f>_xll.qlCalendarAdvance(Calendar,AR67,AP68,"f",,Trigger)</f>
        <v>42303</v>
      </c>
      <c r="AS68" s="101">
        <f>_xll.qlInterestRateIndexMaturity(Currency&amp;"ibor"&amp;Tenor,AR68,Trigger)</f>
        <v>42334</v>
      </c>
      <c r="AT68" s="246">
        <f>_xll.qlIndexFixing($AD$5,AQ68,TRUE,_xll.ohTrigger(Trigger,Trigger1M))</f>
        <v>-7.9672686415514196E-4</v>
      </c>
      <c r="AU68" s="246" t="e">
        <f>IFERROR(_xll.qlIndexFixing($AV$1,AQ68,TRUE,_xll.ohTrigger(Trigger,Trigger1M)),#N/A)</f>
        <v>#N/A</v>
      </c>
    </row>
    <row r="69" spans="1:47" s="80" customFormat="1" ht="11.25" customHeight="1" x14ac:dyDescent="0.2">
      <c r="A69" s="102" t="s">
        <v>239</v>
      </c>
      <c r="B69" s="329" t="str">
        <v>30Y</v>
      </c>
      <c r="C69" s="329" t="str">
        <v>30Y</v>
      </c>
      <c r="D69" s="370" t="str">
        <f t="shared" si="11"/>
        <v>30Y</v>
      </c>
      <c r="E69" s="328" t="s">
        <v>8</v>
      </c>
      <c r="F69" s="324" t="s">
        <v>9</v>
      </c>
      <c r="G69" s="284" t="s">
        <v>10</v>
      </c>
      <c r="H69" s="324" t="s">
        <v>11</v>
      </c>
      <c r="I69" s="387">
        <v>1.554E-2</v>
      </c>
      <c r="J69" s="387" t="str">
        <f>IFERROR(_xll.qlSimpleQuote(A69&amp;C69,I69,,Permanent,Trigger,TRUE),"--")</f>
        <v>SW30Y#0004</v>
      </c>
      <c r="K69" s="329" t="str">
        <f t="shared" si="18"/>
        <v>EURYC1M_AB1E_30Y</v>
      </c>
      <c r="L69" s="333" t="str">
        <f>IFERROR(_xll.qlSwapRateHelper2(,IF(DataSelect="Reference",$J69,K69),,$D69,Calendar,$G69,$F69,$H69,$L$22,0,E69,Discounting,Permanent,_xll.ohTrigger(Trigger,DataSelect),ObjectOverwrite),"--")</f>
        <v>obj_002bf#0016</v>
      </c>
      <c r="M69" s="328" t="b">
        <f t="shared" si="13"/>
        <v>1</v>
      </c>
      <c r="O69" s="340" t="str">
        <f t="shared" si="14"/>
        <v>SW</v>
      </c>
      <c r="P69" s="340" t="str">
        <f t="shared" si="15"/>
        <v>34Y</v>
      </c>
      <c r="Q69" s="344" t="str">
        <f t="shared" si="16"/>
        <v>obj_00321#0016</v>
      </c>
      <c r="R69" s="340" t="b">
        <f t="shared" si="17"/>
        <v>1</v>
      </c>
      <c r="S69" s="348">
        <v>1</v>
      </c>
      <c r="T69" s="348">
        <v>1</v>
      </c>
      <c r="U69" s="100" t="str">
        <v>obj_00344</v>
      </c>
      <c r="V69" s="100" t="str">
        <f>_xll.qlRateHelperQuoteName(U69)</f>
        <v>EURYC1M_AB1E_45Y</v>
      </c>
      <c r="W69" s="338">
        <f>_xll.qlRateHelperRate(U69,_xll.ohTrigger(Trigger,Trigger1M))</f>
        <v>2.4305370000000003E-2</v>
      </c>
      <c r="X69" s="338" t="str">
        <f>IFERROR(_xll.qlFuturesRateHelperConvexityAdjustment(U69,Trigger),"--")</f>
        <v>--</v>
      </c>
      <c r="Y69" s="101">
        <f>_xll.qlRateHelperEarliestDate(U69,Trigger)</f>
        <v>42209</v>
      </c>
      <c r="Z69" s="101">
        <f>_xll.qlRateHelperLatestDate(U69,Trigger)</f>
        <v>58648</v>
      </c>
      <c r="AA69" s="100">
        <v>0.28663757429412368</v>
      </c>
      <c r="AE69" s="88"/>
      <c r="AP69" s="100" t="s">
        <v>201</v>
      </c>
      <c r="AQ69" s="101">
        <f>_xll.qlInterestRateIndexFixingDate(Currency&amp;"ibor"&amp;Tenor,AR69,Trigger)</f>
        <v>42300</v>
      </c>
      <c r="AR69" s="101">
        <f>_xll.qlCalendarAdvance(Calendar,AR68,AP69,"f",,Trigger)</f>
        <v>42304</v>
      </c>
      <c r="AS69" s="101">
        <f>_xll.qlInterestRateIndexMaturity(Currency&amp;"ibor"&amp;Tenor,AR69,Trigger)</f>
        <v>42335</v>
      </c>
      <c r="AT69" s="246">
        <f>_xll.qlIndexFixing($AD$5,AQ69,TRUE,_xll.ohTrigger(Trigger,Trigger1M))</f>
        <v>-7.9767026496551676E-4</v>
      </c>
      <c r="AU69" s="246" t="e">
        <f>IFERROR(_xll.qlIndexFixing($AV$1,AQ69,TRUE,_xll.ohTrigger(Trigger,Trigger1M)),#N/A)</f>
        <v>#N/A</v>
      </c>
    </row>
    <row r="70" spans="1:47" s="80" customFormat="1" ht="11.25" customHeight="1" x14ac:dyDescent="0.2">
      <c r="A70" s="102" t="s">
        <v>239</v>
      </c>
      <c r="B70" s="329" t="str">
        <v>31Y</v>
      </c>
      <c r="C70" s="329" t="str">
        <v>31Y</v>
      </c>
      <c r="D70" s="370" t="str">
        <f t="shared" si="11"/>
        <v>31Y</v>
      </c>
      <c r="E70" s="328" t="s">
        <v>8</v>
      </c>
      <c r="F70" s="324" t="s">
        <v>9</v>
      </c>
      <c r="G70" s="284" t="s">
        <v>10</v>
      </c>
      <c r="H70" s="324" t="s">
        <v>11</v>
      </c>
      <c r="I70" s="387">
        <v>1.5589509029999999E-2</v>
      </c>
      <c r="J70" s="387" t="str">
        <f>IFERROR(_xll.qlSimpleQuote(A70&amp;C70,I70,,Permanent,Trigger,TRUE),"--")</f>
        <v>SW31Y#0004</v>
      </c>
      <c r="K70" s="329" t="str">
        <f t="shared" si="18"/>
        <v>EURYC1M_AB1E_31Y</v>
      </c>
      <c r="L70" s="333" t="str">
        <f>IFERROR(_xll.qlSwapRateHelper2(,IF(DataSelect="Reference",$J70,K70),,$D70,Calendar,$G70,$F70,$H70,$L$22,0,E70,Discounting,Permanent,_xll.ohTrigger(Trigger,DataSelect),ObjectOverwrite),"--")</f>
        <v>obj_00338#0016</v>
      </c>
      <c r="M70" s="328" t="b">
        <f t="shared" si="13"/>
        <v>1</v>
      </c>
      <c r="O70" s="340" t="str">
        <f t="shared" si="14"/>
        <v>SW</v>
      </c>
      <c r="P70" s="340" t="str">
        <f t="shared" si="15"/>
        <v>35Y</v>
      </c>
      <c r="Q70" s="344" t="str">
        <f t="shared" si="16"/>
        <v>obj_002be#0016</v>
      </c>
      <c r="R70" s="340" t="b">
        <f t="shared" si="17"/>
        <v>1</v>
      </c>
      <c r="S70" s="348">
        <v>1</v>
      </c>
      <c r="T70" s="348">
        <v>1</v>
      </c>
      <c r="U70" s="100" t="str">
        <v>obj_002d6</v>
      </c>
      <c r="V70" s="100" t="str">
        <f>_xll.qlRateHelperQuoteName(U70)</f>
        <v>EURYC1M_AB1E_46Y</v>
      </c>
      <c r="W70" s="338">
        <f>_xll.qlRateHelperRate(U70,_xll.ohTrigger(Trigger,Trigger1M))</f>
        <v>2.4292020000000001E-2</v>
      </c>
      <c r="X70" s="338" t="str">
        <f>IFERROR(_xll.qlFuturesRateHelperConvexityAdjustment(U70,Trigger),"--")</f>
        <v>--</v>
      </c>
      <c r="Y70" s="101">
        <f>_xll.qlRateHelperEarliestDate(U70,Trigger)</f>
        <v>42209</v>
      </c>
      <c r="Z70" s="101">
        <f>_xll.qlRateHelperLatestDate(U70,Trigger)</f>
        <v>59012</v>
      </c>
      <c r="AA70" s="100">
        <v>0.2800760482710774</v>
      </c>
      <c r="AE70" s="88"/>
      <c r="AP70" s="100" t="s">
        <v>201</v>
      </c>
      <c r="AQ70" s="101">
        <f>_xll.qlInterestRateIndexFixingDate(Currency&amp;"ibor"&amp;Tenor,AR70,Trigger)</f>
        <v>42303</v>
      </c>
      <c r="AR70" s="101">
        <f>_xll.qlCalendarAdvance(Calendar,AR69,AP70,"f",,Trigger)</f>
        <v>42305</v>
      </c>
      <c r="AS70" s="101">
        <f>_xll.qlInterestRateIndexMaturity(Currency&amp;"ibor"&amp;Tenor,AR70,Trigger)</f>
        <v>42338</v>
      </c>
      <c r="AT70" s="246">
        <f>_xll.qlIndexFixing($AD$5,AQ70,TRUE,_xll.ohTrigger(Trigger,Trigger1M))</f>
        <v>-8.0180102521784397E-4</v>
      </c>
      <c r="AU70" s="246" t="e">
        <f>IFERROR(_xll.qlIndexFixing($AV$1,AQ70,TRUE,_xll.ohTrigger(Trigger,Trigger1M)),#N/A)</f>
        <v>#N/A</v>
      </c>
    </row>
    <row r="71" spans="1:47" s="80" customFormat="1" ht="11.25" customHeight="1" x14ac:dyDescent="0.2">
      <c r="A71" s="102" t="s">
        <v>239</v>
      </c>
      <c r="B71" s="329" t="str">
        <v>32Y</v>
      </c>
      <c r="C71" s="329" t="str">
        <v>32Y</v>
      </c>
      <c r="D71" s="370" t="str">
        <f t="shared" si="11"/>
        <v>32Y</v>
      </c>
      <c r="E71" s="328" t="s">
        <v>8</v>
      </c>
      <c r="F71" s="324" t="s">
        <v>9</v>
      </c>
      <c r="G71" s="284" t="s">
        <v>10</v>
      </c>
      <c r="H71" s="324" t="s">
        <v>11</v>
      </c>
      <c r="I71" s="387">
        <v>1.5638066909999998E-2</v>
      </c>
      <c r="J71" s="387" t="str">
        <f>IFERROR(_xll.qlSimpleQuote(A71&amp;C71,I71,,Permanent,Trigger,TRUE),"--")</f>
        <v>SW32Y#0004</v>
      </c>
      <c r="K71" s="329" t="str">
        <f t="shared" si="18"/>
        <v>EURYC1M_AB1E_32Y</v>
      </c>
      <c r="L71" s="333" t="str">
        <f>IFERROR(_xll.qlSwapRateHelper2(,IF(DataSelect="Reference",$J71,K71),,$D71,Calendar,$G71,$F71,$H71,$L$22,0,E71,Discounting,Permanent,_xll.ohTrigger(Trigger,DataSelect),ObjectOverwrite),"--")</f>
        <v>obj_00318#0016</v>
      </c>
      <c r="M71" s="328" t="b">
        <f t="shared" si="13"/>
        <v>1</v>
      </c>
      <c r="O71" s="340" t="str">
        <f t="shared" si="14"/>
        <v>SW</v>
      </c>
      <c r="P71" s="340" t="str">
        <f t="shared" si="15"/>
        <v>36Y</v>
      </c>
      <c r="Q71" s="344" t="str">
        <f t="shared" si="16"/>
        <v>obj_002f3#0016</v>
      </c>
      <c r="R71" s="340" t="b">
        <f t="shared" si="17"/>
        <v>1</v>
      </c>
      <c r="S71" s="348">
        <v>1</v>
      </c>
      <c r="T71" s="348">
        <v>1</v>
      </c>
      <c r="U71" s="100" t="str">
        <v>obj_0030c</v>
      </c>
      <c r="V71" s="100" t="str">
        <f>_xll.qlRateHelperQuoteName(U71)</f>
        <v>EURYC1M_AB1E_47Y</v>
      </c>
      <c r="W71" s="338">
        <f>_xll.qlRateHelperRate(U71,_xll.ohTrigger(Trigger,Trigger1M))</f>
        <v>2.4279350000000002E-2</v>
      </c>
      <c r="X71" s="338" t="str">
        <f>IFERROR(_xll.qlFuturesRateHelperConvexityAdjustment(U71,Trigger),"--")</f>
        <v>--</v>
      </c>
      <c r="Y71" s="101">
        <f>_xll.qlRateHelperEarliestDate(U71,Trigger)</f>
        <v>42209</v>
      </c>
      <c r="Z71" s="101">
        <f>_xll.qlRateHelperLatestDate(U71,Trigger)</f>
        <v>59376</v>
      </c>
      <c r="AA71" s="100">
        <v>0.27366235336436845</v>
      </c>
      <c r="AE71" s="88"/>
      <c r="AP71" s="100" t="s">
        <v>201</v>
      </c>
      <c r="AQ71" s="101">
        <f>_xll.qlInterestRateIndexFixingDate(Currency&amp;"ibor"&amp;Tenor,AR71,Trigger)</f>
        <v>42304</v>
      </c>
      <c r="AR71" s="101">
        <f>_xll.qlCalendarAdvance(Calendar,AR70,AP71,"f",,Trigger)</f>
        <v>42306</v>
      </c>
      <c r="AS71" s="101">
        <f>_xll.qlInterestRateIndexMaturity(Currency&amp;"ibor"&amp;Tenor,AR71,Trigger)</f>
        <v>42338</v>
      </c>
      <c r="AT71" s="246">
        <f>_xll.qlIndexFixing($AD$5,AQ71,TRUE,_xll.ohTrigger(Trigger,Trigger1M))</f>
        <v>-8.0188445892290239E-4</v>
      </c>
      <c r="AU71" s="246" t="e">
        <f>IFERROR(_xll.qlIndexFixing($AV$1,AQ71,TRUE,_xll.ohTrigger(Trigger,Trigger1M)),#N/A)</f>
        <v>#N/A</v>
      </c>
    </row>
    <row r="72" spans="1:47" ht="11.25" customHeight="1" x14ac:dyDescent="0.25">
      <c r="A72" s="102" t="s">
        <v>239</v>
      </c>
      <c r="B72" s="329" t="str">
        <v>33Y</v>
      </c>
      <c r="C72" s="329" t="str">
        <v>33Y</v>
      </c>
      <c r="D72" s="370" t="str">
        <f t="shared" si="11"/>
        <v>33Y</v>
      </c>
      <c r="E72" s="328" t="s">
        <v>8</v>
      </c>
      <c r="F72" s="324" t="s">
        <v>9</v>
      </c>
      <c r="G72" s="284" t="s">
        <v>10</v>
      </c>
      <c r="H72" s="324" t="s">
        <v>11</v>
      </c>
      <c r="I72" s="387">
        <v>1.5684856170000001E-2</v>
      </c>
      <c r="J72" s="387" t="str">
        <f>IFERROR(_xll.qlSimpleQuote(A72&amp;C72,I72,,Permanent,Trigger,TRUE),"--")</f>
        <v>SW33Y#0004</v>
      </c>
      <c r="K72" s="329" t="str">
        <f t="shared" si="18"/>
        <v>EURYC1M_AB1E_33Y</v>
      </c>
      <c r="L72" s="333" t="str">
        <f>IFERROR(_xll.qlSwapRateHelper2(,IF(DataSelect="Reference",$J72,K72),,$D72,Calendar,$G72,$F72,$H72,$L$22,0,E72,Discounting,Permanent,_xll.ohTrigger(Trigger,DataSelect),ObjectOverwrite),"--")</f>
        <v>obj_002e7#0016</v>
      </c>
      <c r="M72" s="328" t="b">
        <f t="shared" si="13"/>
        <v>1</v>
      </c>
      <c r="N72" s="80"/>
      <c r="O72" s="340" t="str">
        <f t="shared" si="14"/>
        <v>SW</v>
      </c>
      <c r="P72" s="340" t="str">
        <f t="shared" si="15"/>
        <v>37Y</v>
      </c>
      <c r="Q72" s="344" t="str">
        <f t="shared" si="16"/>
        <v>obj_002b6#0016</v>
      </c>
      <c r="R72" s="340" t="b">
        <f t="shared" si="17"/>
        <v>1</v>
      </c>
      <c r="S72" s="348">
        <v>1</v>
      </c>
      <c r="T72" s="348">
        <v>1</v>
      </c>
      <c r="U72" s="102" t="str">
        <v>obj_002ae</v>
      </c>
      <c r="V72" s="100" t="str">
        <f>_xll.qlRateHelperQuoteName(U72)</f>
        <v>EURYC1M_AB1E_48Y</v>
      </c>
      <c r="W72" s="338">
        <f>_xll.qlRateHelperRate(U72,_xll.ohTrigger(Trigger,Trigger1M))</f>
        <v>2.4267259999999999E-2</v>
      </c>
      <c r="X72" s="338" t="str">
        <f>IFERROR(_xll.qlFuturesRateHelperConvexityAdjustment(U72,Trigger),"--")</f>
        <v>--</v>
      </c>
      <c r="Y72" s="101">
        <f>_xll.qlRateHelperEarliestDate(U72,Trigger)</f>
        <v>42209</v>
      </c>
      <c r="Z72" s="101">
        <f>_xll.qlRateHelperLatestDate(U72,Trigger)</f>
        <v>59741</v>
      </c>
      <c r="AA72" s="102">
        <v>0.26737691908489086</v>
      </c>
      <c r="AP72" s="100" t="s">
        <v>201</v>
      </c>
      <c r="AQ72" s="101">
        <f>_xll.qlInterestRateIndexFixingDate(Currency&amp;"ibor"&amp;Tenor,AR72,Trigger)</f>
        <v>42305</v>
      </c>
      <c r="AR72" s="101">
        <f>_xll.qlCalendarAdvance(Calendar,AR71,AP72,"f",,Trigger)</f>
        <v>42307</v>
      </c>
      <c r="AS72" s="101">
        <f>_xll.qlInterestRateIndexMaturity(Currency&amp;"ibor"&amp;Tenor,AR72,Trigger)</f>
        <v>42338</v>
      </c>
      <c r="AT72" s="246">
        <f>_xll.qlIndexFixing($AD$5,AQ72,TRUE,_xll.ohTrigger(Trigger,Trigger1M))</f>
        <v>-8.0204964323973209E-4</v>
      </c>
      <c r="AU72" s="246" t="e">
        <f>IFERROR(_xll.qlIndexFixing($AV$1,AQ72,TRUE,_xll.ohTrigger(Trigger,Trigger1M)),#N/A)</f>
        <v>#N/A</v>
      </c>
    </row>
    <row r="73" spans="1:47" ht="11.25" customHeight="1" x14ac:dyDescent="0.25">
      <c r="A73" s="102" t="s">
        <v>239</v>
      </c>
      <c r="B73" s="329" t="str">
        <v>34Y</v>
      </c>
      <c r="C73" s="329" t="str">
        <v>34Y</v>
      </c>
      <c r="D73" s="370" t="str">
        <f t="shared" si="11"/>
        <v>34Y</v>
      </c>
      <c r="E73" s="328" t="s">
        <v>8</v>
      </c>
      <c r="F73" s="324" t="s">
        <v>9</v>
      </c>
      <c r="G73" s="284" t="s">
        <v>10</v>
      </c>
      <c r="H73" s="324" t="s">
        <v>11</v>
      </c>
      <c r="I73" s="387">
        <v>1.5726140539999999E-2</v>
      </c>
      <c r="J73" s="387" t="str">
        <f>IFERROR(_xll.qlSimpleQuote(A73&amp;C73,I73,,Permanent,Trigger,TRUE),"--")</f>
        <v>SW34Y#0004</v>
      </c>
      <c r="K73" s="329" t="str">
        <f t="shared" si="18"/>
        <v>EURYC1M_AB1E_34Y</v>
      </c>
      <c r="L73" s="333" t="str">
        <f>IFERROR(_xll.qlSwapRateHelper2(,IF(DataSelect="Reference",$J73,K73),,$D73,Calendar,$G73,$F73,$H73,$L$22,0,E73,Discounting,Permanent,_xll.ohTrigger(Trigger,DataSelect),ObjectOverwrite),"--")</f>
        <v>obj_00321#0016</v>
      </c>
      <c r="M73" s="328" t="b">
        <f t="shared" si="13"/>
        <v>1</v>
      </c>
      <c r="N73" s="80"/>
      <c r="O73" s="340" t="str">
        <f t="shared" si="14"/>
        <v>SW</v>
      </c>
      <c r="P73" s="340" t="str">
        <f t="shared" si="15"/>
        <v>38Y</v>
      </c>
      <c r="Q73" s="344" t="str">
        <f t="shared" si="16"/>
        <v>obj_0032a#0016</v>
      </c>
      <c r="R73" s="340" t="b">
        <f t="shared" si="17"/>
        <v>1</v>
      </c>
      <c r="S73" s="348">
        <v>1</v>
      </c>
      <c r="T73" s="348">
        <v>1</v>
      </c>
      <c r="U73" s="102" t="str">
        <v>obj_002fd</v>
      </c>
      <c r="V73" s="100" t="str">
        <f>_xll.qlRateHelperQuoteName(U73)</f>
        <v>EURYC1M_AB1E_49Y</v>
      </c>
      <c r="W73" s="338">
        <f>_xll.qlRateHelperRate(U73,_xll.ohTrigger(Trigger,Trigger1M))</f>
        <v>2.4256470000000002E-2</v>
      </c>
      <c r="X73" s="338" t="str">
        <f>IFERROR(_xll.qlFuturesRateHelperConvexityAdjustment(U73,Trigger),"--")</f>
        <v>--</v>
      </c>
      <c r="Y73" s="101">
        <f>_xll.qlRateHelperEarliestDate(U73,Trigger)</f>
        <v>42209</v>
      </c>
      <c r="Z73" s="101">
        <f>_xll.qlRateHelperLatestDate(U73,Trigger)</f>
        <v>60107</v>
      </c>
      <c r="AA73" s="102">
        <v>0.26122857212696132</v>
      </c>
      <c r="AP73" s="100" t="s">
        <v>201</v>
      </c>
      <c r="AQ73" s="101">
        <f>_xll.qlInterestRateIndexFixingDate(Currency&amp;"ibor"&amp;Tenor,AR73,Trigger)</f>
        <v>42306</v>
      </c>
      <c r="AR73" s="101">
        <f>_xll.qlCalendarAdvance(Calendar,AR72,AP73,"f",,Trigger)</f>
        <v>42310</v>
      </c>
      <c r="AS73" s="101">
        <f>_xll.qlInterestRateIndexMaturity(Currency&amp;"ibor"&amp;Tenor,AR73,Trigger)</f>
        <v>42340</v>
      </c>
      <c r="AT73" s="246">
        <f>_xll.qlIndexFixing($AD$5,AQ73,TRUE,_xll.ohTrigger(Trigger,Trigger1M))</f>
        <v>-8.0648877678246578E-4</v>
      </c>
      <c r="AU73" s="246" t="e">
        <f>IFERROR(_xll.qlIndexFixing($AV$1,AQ73,TRUE,_xll.ohTrigger(Trigger,Trigger1M)),#N/A)</f>
        <v>#N/A</v>
      </c>
    </row>
    <row r="74" spans="1:47" ht="11.25" customHeight="1" x14ac:dyDescent="0.25">
      <c r="A74" s="102" t="s">
        <v>239</v>
      </c>
      <c r="B74" s="329" t="str">
        <v>35Y</v>
      </c>
      <c r="C74" s="329" t="str">
        <v>35Y</v>
      </c>
      <c r="D74" s="370" t="str">
        <f t="shared" si="11"/>
        <v>35Y</v>
      </c>
      <c r="E74" s="328" t="s">
        <v>8</v>
      </c>
      <c r="F74" s="324" t="s">
        <v>9</v>
      </c>
      <c r="G74" s="284" t="s">
        <v>10</v>
      </c>
      <c r="H74" s="324" t="s">
        <v>11</v>
      </c>
      <c r="I74" s="387">
        <v>1.576189012E-2</v>
      </c>
      <c r="J74" s="387" t="str">
        <f>IFERROR(_xll.qlSimpleQuote(A74&amp;C74,I74,,Permanent,Trigger,TRUE),"--")</f>
        <v>SW35Y#0004</v>
      </c>
      <c r="K74" s="329" t="str">
        <f t="shared" si="18"/>
        <v>EURYC1M_AB1E_35Y</v>
      </c>
      <c r="L74" s="333" t="str">
        <f>IFERROR(_xll.qlSwapRateHelper2(,IF(DataSelect="Reference",$J74,K74),,$D74,Calendar,$G74,$F74,$H74,$L$22,0,E74,Discounting,Permanent,_xll.ohTrigger(Trigger,DataSelect),ObjectOverwrite),"--")</f>
        <v>obj_002be#0016</v>
      </c>
      <c r="M74" s="328" t="b">
        <f t="shared" si="13"/>
        <v>1</v>
      </c>
      <c r="N74" s="80"/>
      <c r="O74" s="340" t="str">
        <f t="shared" si="14"/>
        <v>SW</v>
      </c>
      <c r="P74" s="340" t="str">
        <f t="shared" si="15"/>
        <v>39Y</v>
      </c>
      <c r="Q74" s="344" t="str">
        <f t="shared" si="16"/>
        <v>obj_0030a#0016</v>
      </c>
      <c r="R74" s="340" t="b">
        <f t="shared" si="17"/>
        <v>1</v>
      </c>
      <c r="S74" s="348">
        <v>1</v>
      </c>
      <c r="T74" s="348">
        <v>1</v>
      </c>
      <c r="U74" s="102" t="str">
        <v>obj_00322</v>
      </c>
      <c r="V74" s="100" t="str">
        <f>_xll.qlRateHelperQuoteName(U74)</f>
        <v>EURYC1M_AB1E_50Y</v>
      </c>
      <c r="W74" s="338">
        <f>_xll.qlRateHelperRate(U74,_xll.ohTrigger(Trigger,Trigger1M))</f>
        <v>1.546E-2</v>
      </c>
      <c r="X74" s="338" t="str">
        <f>IFERROR(_xll.qlFuturesRateHelperConvexityAdjustment(U74,Trigger),"--")</f>
        <v>--</v>
      </c>
      <c r="Y74" s="101">
        <f>_xll.qlRateHelperEarliestDate(U74,Trigger)</f>
        <v>42209</v>
      </c>
      <c r="Z74" s="101">
        <f>_xll.qlRateHelperLatestDate(U74,Trigger)</f>
        <v>60472</v>
      </c>
      <c r="AA74" s="102">
        <v>0.50955289582373764</v>
      </c>
      <c r="AP74" s="100" t="s">
        <v>201</v>
      </c>
      <c r="AQ74" s="101">
        <f>_xll.qlInterestRateIndexFixingDate(Currency&amp;"ibor"&amp;Tenor,AR74,Trigger)</f>
        <v>42307</v>
      </c>
      <c r="AR74" s="101">
        <f>_xll.qlCalendarAdvance(Calendar,AR73,AP74,"f",,Trigger)</f>
        <v>42311</v>
      </c>
      <c r="AS74" s="101">
        <f>_xll.qlInterestRateIndexMaturity(Currency&amp;"ibor"&amp;Tenor,AR74,Trigger)</f>
        <v>42341</v>
      </c>
      <c r="AT74" s="246">
        <f>_xll.qlIndexFixing($AD$5,AQ74,TRUE,_xll.ohTrigger(Trigger,Trigger1M))</f>
        <v>-8.0880676925909611E-4</v>
      </c>
      <c r="AU74" s="246" t="e">
        <f>IFERROR(_xll.qlIndexFixing($AV$1,AQ74,TRUE,_xll.ohTrigger(Trigger,Trigger1M)),#N/A)</f>
        <v>#N/A</v>
      </c>
    </row>
    <row r="75" spans="1:47" ht="11.25" customHeight="1" x14ac:dyDescent="0.25">
      <c r="A75" s="102" t="s">
        <v>239</v>
      </c>
      <c r="B75" s="329" t="str">
        <v>36Y</v>
      </c>
      <c r="C75" s="329" t="str">
        <v>36Y</v>
      </c>
      <c r="D75" s="370" t="str">
        <f t="shared" si="11"/>
        <v>36Y</v>
      </c>
      <c r="E75" s="328" t="s">
        <v>8</v>
      </c>
      <c r="F75" s="324" t="s">
        <v>9</v>
      </c>
      <c r="G75" s="284" t="s">
        <v>10</v>
      </c>
      <c r="H75" s="324" t="s">
        <v>11</v>
      </c>
      <c r="I75" s="387">
        <v>1.579053037E-2</v>
      </c>
      <c r="J75" s="387" t="str">
        <f>IFERROR(_xll.qlSimpleQuote(A75&amp;C75,I75,,Permanent,Trigger,TRUE),"--")</f>
        <v>SW36Y#0004</v>
      </c>
      <c r="K75" s="329" t="str">
        <f t="shared" si="18"/>
        <v>EURYC1M_AB1E_36Y</v>
      </c>
      <c r="L75" s="333" t="str">
        <f>IFERROR(_xll.qlSwapRateHelper2(,IF(DataSelect="Reference",$J75,K75),,$D75,Calendar,$G75,$F75,$H75,$L$22,0,E75,Discounting,Permanent,_xll.ohTrigger(Trigger,DataSelect),ObjectOverwrite),"--")</f>
        <v>obj_002f3#0016</v>
      </c>
      <c r="M75" s="328" t="b">
        <f t="shared" si="13"/>
        <v>1</v>
      </c>
      <c r="N75" s="80"/>
      <c r="O75" s="340" t="str">
        <f t="shared" si="14"/>
        <v>SW</v>
      </c>
      <c r="P75" s="340" t="str">
        <f t="shared" si="15"/>
        <v>40Y</v>
      </c>
      <c r="Q75" s="344" t="str">
        <f t="shared" si="16"/>
        <v>obj_0032f#0016</v>
      </c>
      <c r="R75" s="340" t="b">
        <f t="shared" si="17"/>
        <v>1</v>
      </c>
      <c r="S75" s="348">
        <v>1</v>
      </c>
      <c r="T75" s="348">
        <v>1</v>
      </c>
      <c r="U75" s="102" t="e">
        <v>#N/A</v>
      </c>
      <c r="V75" s="100" t="e">
        <f>_xll.qlRateHelperQuoteName(U75)</f>
        <v>#VALUE!</v>
      </c>
      <c r="W75" s="338" t="e">
        <f>_xll.qlRateHelperRate(U75,_xll.ohTrigger(Trigger,Trigger1M))</f>
        <v>#VALUE!</v>
      </c>
      <c r="X75" s="338" t="str">
        <f>IFERROR(_xll.qlFuturesRateHelperConvexityAdjustment(U75,Trigger),"--")</f>
        <v>--</v>
      </c>
      <c r="Y75" s="101" t="e">
        <f>_xll.qlRateHelperEarliestDate(U75,Trigger)</f>
        <v>#VALUE!</v>
      </c>
      <c r="Z75" s="101" t="e">
        <f>_xll.qlRateHelperLatestDate(U75,Trigger)</f>
        <v>#VALUE!</v>
      </c>
      <c r="AA75" s="102" t="e">
        <v>#N/A</v>
      </c>
      <c r="AP75" s="100" t="s">
        <v>201</v>
      </c>
      <c r="AQ75" s="101">
        <f>_xll.qlInterestRateIndexFixingDate(Currency&amp;"ibor"&amp;Tenor,AR75,Trigger)</f>
        <v>42310</v>
      </c>
      <c r="AR75" s="101">
        <f>_xll.qlCalendarAdvance(Calendar,AR74,AP75,"f",,Trigger)</f>
        <v>42312</v>
      </c>
      <c r="AS75" s="101">
        <f>_xll.qlInterestRateIndexMaturity(Currency&amp;"ibor"&amp;Tenor,AR75,Trigger)</f>
        <v>42342</v>
      </c>
      <c r="AT75" s="246">
        <f>_xll.qlIndexFixing($AD$5,AQ75,TRUE,_xll.ohTrigger(Trigger,Trigger1M))</f>
        <v>-8.1123581535802458E-4</v>
      </c>
      <c r="AU75" s="246" t="e">
        <f>IFERROR(_xll.qlIndexFixing($AV$1,AQ75,TRUE,_xll.ohTrigger(Trigger,Trigger1M)),#N/A)</f>
        <v>#N/A</v>
      </c>
    </row>
    <row r="76" spans="1:47" ht="11.25" customHeight="1" x14ac:dyDescent="0.25">
      <c r="A76" s="102" t="s">
        <v>239</v>
      </c>
      <c r="B76" s="329" t="str">
        <v>37Y</v>
      </c>
      <c r="C76" s="329" t="str">
        <v>37Y</v>
      </c>
      <c r="D76" s="370" t="str">
        <f t="shared" si="11"/>
        <v>37Y</v>
      </c>
      <c r="E76" s="328" t="s">
        <v>8</v>
      </c>
      <c r="F76" s="324" t="s">
        <v>9</v>
      </c>
      <c r="G76" s="284" t="s">
        <v>10</v>
      </c>
      <c r="H76" s="324" t="s">
        <v>11</v>
      </c>
      <c r="I76" s="387">
        <v>1.5812276059999998E-2</v>
      </c>
      <c r="J76" s="387" t="str">
        <f>IFERROR(_xll.qlSimpleQuote(A76&amp;C76,I76,,Permanent,Trigger,TRUE),"--")</f>
        <v>SW37Y#0004</v>
      </c>
      <c r="K76" s="329" t="str">
        <f t="shared" si="18"/>
        <v>EURYC1M_AB1E_37Y</v>
      </c>
      <c r="L76" s="333" t="str">
        <f>IFERROR(_xll.qlSwapRateHelper2(,IF(DataSelect="Reference",$J76,K76),,$D76,Calendar,$G76,$F76,$H76,$L$22,0,E76,Discounting,Permanent,_xll.ohTrigger(Trigger,DataSelect),ObjectOverwrite),"--")</f>
        <v>obj_002b6#0016</v>
      </c>
      <c r="M76" s="328" t="b">
        <f t="shared" si="13"/>
        <v>1</v>
      </c>
      <c r="N76" s="80"/>
      <c r="O76" s="340" t="str">
        <f t="shared" si="14"/>
        <v>SW</v>
      </c>
      <c r="P76" s="340" t="str">
        <f t="shared" si="15"/>
        <v>41Y</v>
      </c>
      <c r="Q76" s="344" t="str">
        <f t="shared" si="16"/>
        <v>obj_002f6#0016</v>
      </c>
      <c r="R76" s="340" t="b">
        <f t="shared" si="17"/>
        <v>1</v>
      </c>
      <c r="S76" s="348">
        <v>1</v>
      </c>
      <c r="T76" s="348">
        <v>1</v>
      </c>
      <c r="U76" s="102" t="e">
        <v>#N/A</v>
      </c>
      <c r="V76" s="100" t="e">
        <f>_xll.qlRateHelperQuoteName(U76)</f>
        <v>#VALUE!</v>
      </c>
      <c r="W76" s="338" t="e">
        <f>_xll.qlRateHelperRate(U76,_xll.ohTrigger(Trigger,Trigger1M))</f>
        <v>#VALUE!</v>
      </c>
      <c r="X76" s="338" t="str">
        <f>IFERROR(_xll.qlFuturesRateHelperConvexityAdjustment(U76,Trigger),"--")</f>
        <v>--</v>
      </c>
      <c r="Y76" s="101" t="e">
        <f>_xll.qlRateHelperEarliestDate(U76,Trigger)</f>
        <v>#VALUE!</v>
      </c>
      <c r="Z76" s="101" t="e">
        <f>_xll.qlRateHelperLatestDate(U76,Trigger)</f>
        <v>#VALUE!</v>
      </c>
      <c r="AA76" s="102" t="e">
        <v>#N/A</v>
      </c>
      <c r="AP76" s="100" t="s">
        <v>201</v>
      </c>
      <c r="AQ76" s="101">
        <f>_xll.qlInterestRateIndexFixingDate(Currency&amp;"ibor"&amp;Tenor,AR76,Trigger)</f>
        <v>42311</v>
      </c>
      <c r="AR76" s="101">
        <f>_xll.qlCalendarAdvance(Calendar,AR75,AP76,"f",,Trigger)</f>
        <v>42313</v>
      </c>
      <c r="AS76" s="101">
        <f>_xll.qlInterestRateIndexMaturity(Currency&amp;"ibor"&amp;Tenor,AR76,Trigger)</f>
        <v>42345</v>
      </c>
      <c r="AT76" s="246">
        <f>_xll.qlIndexFixing($AD$5,AQ76,TRUE,_xll.ohTrigger(Trigger,Trigger1M))</f>
        <v>-8.1689469260015635E-4</v>
      </c>
      <c r="AU76" s="246" t="e">
        <f>IFERROR(_xll.qlIndexFixing($AV$1,AQ76,TRUE,_xll.ohTrigger(Trigger,Trigger1M)),#N/A)</f>
        <v>#N/A</v>
      </c>
    </row>
    <row r="77" spans="1:47" ht="11.25" customHeight="1" x14ac:dyDescent="0.25">
      <c r="A77" s="102" t="s">
        <v>239</v>
      </c>
      <c r="B77" s="329" t="str">
        <v>38Y</v>
      </c>
      <c r="C77" s="329" t="str">
        <v>38Y</v>
      </c>
      <c r="D77" s="370" t="str">
        <f t="shared" si="11"/>
        <v>38Y</v>
      </c>
      <c r="E77" s="328" t="s">
        <v>8</v>
      </c>
      <c r="F77" s="324" t="s">
        <v>9</v>
      </c>
      <c r="G77" s="284" t="s">
        <v>10</v>
      </c>
      <c r="H77" s="324" t="s">
        <v>11</v>
      </c>
      <c r="I77" s="387">
        <v>1.582448828E-2</v>
      </c>
      <c r="J77" s="387" t="str">
        <f>IFERROR(_xll.qlSimpleQuote(A77&amp;C77,I77,,Permanent,Trigger,TRUE),"--")</f>
        <v>SW38Y#0004</v>
      </c>
      <c r="K77" s="329" t="str">
        <f t="shared" si="18"/>
        <v>EURYC1M_AB1E_38Y</v>
      </c>
      <c r="L77" s="333" t="str">
        <f>IFERROR(_xll.qlSwapRateHelper2(,IF(DataSelect="Reference",$J77,K77),,$D77,Calendar,$G77,$F77,$H77,$L$22,0,E77,Discounting,Permanent,_xll.ohTrigger(Trigger,DataSelect),ObjectOverwrite),"--")</f>
        <v>obj_0032a#0016</v>
      </c>
      <c r="M77" s="328" t="b">
        <f t="shared" si="13"/>
        <v>1</v>
      </c>
      <c r="N77" s="80"/>
      <c r="O77" s="340" t="str">
        <f t="shared" si="14"/>
        <v>SW</v>
      </c>
      <c r="P77" s="340" t="str">
        <f t="shared" si="15"/>
        <v>42Y</v>
      </c>
      <c r="Q77" s="344" t="str">
        <f t="shared" si="16"/>
        <v>obj_002cb#0016</v>
      </c>
      <c r="R77" s="340" t="b">
        <f t="shared" si="17"/>
        <v>1</v>
      </c>
      <c r="S77" s="348">
        <v>1</v>
      </c>
      <c r="T77" s="348">
        <v>1</v>
      </c>
      <c r="U77" s="102" t="e">
        <v>#N/A</v>
      </c>
      <c r="V77" s="100" t="e">
        <f>_xll.qlRateHelperQuoteName(U77)</f>
        <v>#VALUE!</v>
      </c>
      <c r="W77" s="338" t="e">
        <f>_xll.qlRateHelperRate(U77,_xll.ohTrigger(Trigger,Trigger1M))</f>
        <v>#VALUE!</v>
      </c>
      <c r="X77" s="338" t="str">
        <f>IFERROR(_xll.qlFuturesRateHelperConvexityAdjustment(U77,Trigger),"--")</f>
        <v>--</v>
      </c>
      <c r="Y77" s="101" t="e">
        <f>_xll.qlRateHelperEarliestDate(U77,Trigger)</f>
        <v>#VALUE!</v>
      </c>
      <c r="Z77" s="101" t="e">
        <f>_xll.qlRateHelperLatestDate(U77,Trigger)</f>
        <v>#VALUE!</v>
      </c>
      <c r="AA77" s="102" t="e">
        <v>#N/A</v>
      </c>
      <c r="AP77" s="100" t="s">
        <v>201</v>
      </c>
      <c r="AQ77" s="101">
        <f>_xll.qlInterestRateIndexFixingDate(Currency&amp;"ibor"&amp;Tenor,AR77,Trigger)</f>
        <v>42312</v>
      </c>
      <c r="AR77" s="101">
        <f>_xll.qlCalendarAdvance(Calendar,AR76,AP77,"f",,Trigger)</f>
        <v>42314</v>
      </c>
      <c r="AS77" s="101">
        <f>_xll.qlInterestRateIndexMaturity(Currency&amp;"ibor"&amp;Tenor,AR77,Trigger)</f>
        <v>42345</v>
      </c>
      <c r="AT77" s="246">
        <f>_xll.qlIndexFixing($AD$5,AQ77,TRUE,_xll.ohTrigger(Trigger,Trigger1M))</f>
        <v>-8.178635013723945E-4</v>
      </c>
      <c r="AU77" s="246" t="e">
        <f>IFERROR(_xll.qlIndexFixing($AV$1,AQ77,TRUE,_xll.ohTrigger(Trigger,Trigger1M)),#N/A)</f>
        <v>#N/A</v>
      </c>
    </row>
    <row r="78" spans="1:47" ht="11.25" customHeight="1" x14ac:dyDescent="0.25">
      <c r="A78" s="102" t="s">
        <v>239</v>
      </c>
      <c r="B78" s="329" t="str">
        <v>39Y</v>
      </c>
      <c r="C78" s="329" t="str">
        <v>39Y</v>
      </c>
      <c r="D78" s="370" t="str">
        <f t="shared" si="11"/>
        <v>39Y</v>
      </c>
      <c r="E78" s="328" t="s">
        <v>8</v>
      </c>
      <c r="F78" s="324" t="s">
        <v>9</v>
      </c>
      <c r="G78" s="284" t="s">
        <v>10</v>
      </c>
      <c r="H78" s="324" t="s">
        <v>11</v>
      </c>
      <c r="I78" s="387">
        <v>1.5827281419999999E-2</v>
      </c>
      <c r="J78" s="387" t="str">
        <f>IFERROR(_xll.qlSimpleQuote(A78&amp;C78,I78,,Permanent,Trigger,TRUE),"--")</f>
        <v>SW39Y#0004</v>
      </c>
      <c r="K78" s="329" t="str">
        <f t="shared" si="18"/>
        <v>EURYC1M_AB1E_39Y</v>
      </c>
      <c r="L78" s="333" t="str">
        <f>IFERROR(_xll.qlSwapRateHelper2(,IF(DataSelect="Reference",$J78,K78),,$D78,Calendar,$G78,$F78,$H78,$L$22,0,E78,Discounting,Permanent,_xll.ohTrigger(Trigger,DataSelect),ObjectOverwrite),"--")</f>
        <v>obj_0030a#0016</v>
      </c>
      <c r="M78" s="328" t="b">
        <f t="shared" si="13"/>
        <v>1</v>
      </c>
      <c r="N78" s="80"/>
      <c r="O78" s="340" t="str">
        <f t="shared" si="14"/>
        <v>SW</v>
      </c>
      <c r="P78" s="340" t="str">
        <f t="shared" si="15"/>
        <v>43Y</v>
      </c>
      <c r="Q78" s="344" t="str">
        <f t="shared" si="16"/>
        <v>obj_002de#0008</v>
      </c>
      <c r="R78" s="340" t="b">
        <f t="shared" si="17"/>
        <v>1</v>
      </c>
      <c r="S78" s="348">
        <v>1</v>
      </c>
      <c r="T78" s="348">
        <v>1</v>
      </c>
      <c r="U78" s="102" t="e">
        <v>#N/A</v>
      </c>
      <c r="V78" s="100" t="e">
        <f>_xll.qlRateHelperQuoteName(U78)</f>
        <v>#VALUE!</v>
      </c>
      <c r="W78" s="338" t="e">
        <f>_xll.qlRateHelperRate(U78,_xll.ohTrigger(Trigger,Trigger1M))</f>
        <v>#VALUE!</v>
      </c>
      <c r="X78" s="338" t="str">
        <f>IFERROR(_xll.qlFuturesRateHelperConvexityAdjustment(U78,Trigger),"--")</f>
        <v>--</v>
      </c>
      <c r="Y78" s="101" t="e">
        <f>_xll.qlRateHelperEarliestDate(U78,Trigger)</f>
        <v>#VALUE!</v>
      </c>
      <c r="Z78" s="101" t="e">
        <f>_xll.qlRateHelperLatestDate(U78,Trigger)</f>
        <v>#VALUE!</v>
      </c>
      <c r="AA78" s="102" t="e">
        <v>#N/A</v>
      </c>
      <c r="AP78" s="100" t="s">
        <v>201</v>
      </c>
      <c r="AQ78" s="101">
        <f>_xll.qlInterestRateIndexFixingDate(Currency&amp;"ibor"&amp;Tenor,AR78,Trigger)</f>
        <v>42313</v>
      </c>
      <c r="AR78" s="101">
        <f>_xll.qlCalendarAdvance(Calendar,AR77,AP78,"f",,Trigger)</f>
        <v>42317</v>
      </c>
      <c r="AS78" s="101">
        <f>_xll.qlInterestRateIndexMaturity(Currency&amp;"ibor"&amp;Tenor,AR78,Trigger)</f>
        <v>42347</v>
      </c>
      <c r="AT78" s="246">
        <f>_xll.qlIndexFixing($AD$5,AQ78,TRUE,_xll.ohTrigger(Trigger,Trigger1M))</f>
        <v>-8.2407695898378819E-4</v>
      </c>
      <c r="AU78" s="246" t="e">
        <f>IFERROR(_xll.qlIndexFixing($AV$1,AQ78,TRUE,_xll.ohTrigger(Trigger,Trigger1M)),#N/A)</f>
        <v>#N/A</v>
      </c>
    </row>
    <row r="79" spans="1:47" ht="11.25" customHeight="1" x14ac:dyDescent="0.25">
      <c r="A79" s="102" t="s">
        <v>239</v>
      </c>
      <c r="B79" s="329" t="str">
        <v>40Y</v>
      </c>
      <c r="C79" s="329" t="str">
        <v>40Y</v>
      </c>
      <c r="D79" s="370" t="str">
        <f t="shared" si="11"/>
        <v>40Y</v>
      </c>
      <c r="E79" s="328" t="s">
        <v>8</v>
      </c>
      <c r="F79" s="324" t="s">
        <v>9</v>
      </c>
      <c r="G79" s="284" t="s">
        <v>10</v>
      </c>
      <c r="H79" s="324" t="s">
        <v>11</v>
      </c>
      <c r="I79" s="387">
        <v>1.5820000000000001E-2</v>
      </c>
      <c r="J79" s="387" t="str">
        <f>IFERROR(_xll.qlSimpleQuote(A79&amp;C79,I79,,Permanent,Trigger,TRUE),"--")</f>
        <v>SW40Y#0004</v>
      </c>
      <c r="K79" s="329" t="str">
        <f t="shared" si="18"/>
        <v>EURYC1M_AB1E_40Y</v>
      </c>
      <c r="L79" s="333" t="str">
        <f>IFERROR(_xll.qlSwapRateHelper2(,IF(DataSelect="Reference",$J79,K79),,$D79,Calendar,$G79,$F79,$H79,$L$22,0,E79,Discounting,Permanent,_xll.ohTrigger(Trigger,DataSelect),ObjectOverwrite),"--")</f>
        <v>obj_0032f#0016</v>
      </c>
      <c r="M79" s="328" t="b">
        <f t="shared" si="13"/>
        <v>1</v>
      </c>
      <c r="O79" s="340" t="str">
        <f t="shared" si="14"/>
        <v>SW</v>
      </c>
      <c r="P79" s="340" t="str">
        <f t="shared" si="15"/>
        <v>44Y</v>
      </c>
      <c r="Q79" s="344" t="str">
        <f t="shared" si="16"/>
        <v>obj_002fa#0008</v>
      </c>
      <c r="R79" s="340" t="b">
        <f t="shared" si="17"/>
        <v>1</v>
      </c>
      <c r="S79" s="348">
        <v>1</v>
      </c>
      <c r="T79" s="348">
        <v>1</v>
      </c>
      <c r="U79" s="102" t="e">
        <v>#N/A</v>
      </c>
      <c r="V79" s="100" t="e">
        <f>_xll.qlRateHelperQuoteName(U79)</f>
        <v>#VALUE!</v>
      </c>
      <c r="W79" s="338" t="e">
        <f>_xll.qlRateHelperRate(U79,_xll.ohTrigger(Trigger,Trigger1M))</f>
        <v>#VALUE!</v>
      </c>
      <c r="X79" s="338" t="str">
        <f>IFERROR(_xll.qlFuturesRateHelperConvexityAdjustment(U79,Trigger),"--")</f>
        <v>--</v>
      </c>
      <c r="Y79" s="101" t="e">
        <f>_xll.qlRateHelperEarliestDate(U79,Trigger)</f>
        <v>#VALUE!</v>
      </c>
      <c r="Z79" s="101" t="e">
        <f>_xll.qlRateHelperLatestDate(U79,Trigger)</f>
        <v>#VALUE!</v>
      </c>
      <c r="AA79" s="102" t="e">
        <v>#N/A</v>
      </c>
      <c r="AP79" s="100" t="s">
        <v>201</v>
      </c>
      <c r="AQ79" s="101">
        <f>_xll.qlInterestRateIndexFixingDate(Currency&amp;"ibor"&amp;Tenor,AR79,Trigger)</f>
        <v>42314</v>
      </c>
      <c r="AR79" s="101">
        <f>_xll.qlCalendarAdvance(Calendar,AR78,AP79,"f",,Trigger)</f>
        <v>42318</v>
      </c>
      <c r="AS79" s="101">
        <f>_xll.qlInterestRateIndexMaturity(Currency&amp;"ibor"&amp;Tenor,AR79,Trigger)</f>
        <v>42348</v>
      </c>
      <c r="AT79" s="246">
        <f>_xll.qlIndexFixing($AD$5,AQ79,TRUE,_xll.ohTrigger(Trigger,Trigger1M))</f>
        <v>-8.2659039240651211E-4</v>
      </c>
      <c r="AU79" s="246" t="e">
        <f>IFERROR(_xll.qlIndexFixing($AV$1,AQ79,TRUE,_xll.ohTrigger(Trigger,Trigger1M)),#N/A)</f>
        <v>#N/A</v>
      </c>
    </row>
    <row r="80" spans="1:47" ht="11.25" customHeight="1" x14ac:dyDescent="0.25">
      <c r="A80" s="102" t="s">
        <v>239</v>
      </c>
      <c r="B80" s="329" t="str">
        <v>41Y</v>
      </c>
      <c r="C80" s="329" t="str">
        <v>50Y</v>
      </c>
      <c r="D80" s="370" t="str">
        <f t="shared" si="11"/>
        <v>41Y</v>
      </c>
      <c r="E80" s="328" t="s">
        <v>8</v>
      </c>
      <c r="F80" s="324" t="s">
        <v>9</v>
      </c>
      <c r="G80" s="284" t="s">
        <v>10</v>
      </c>
      <c r="H80" s="324" t="s">
        <v>11</v>
      </c>
      <c r="I80" s="387">
        <v>1.55E-2</v>
      </c>
      <c r="J80" s="387" t="str">
        <f>IFERROR(_xll.qlSimpleQuote(A80&amp;C80,I80,,Permanent,Trigger,TRUE),"--")</f>
        <v>SW50Y#0004</v>
      </c>
      <c r="K80" s="329" t="str">
        <f t="shared" si="18"/>
        <v>EURYC1M_AB1E_41Y</v>
      </c>
      <c r="L80" s="333" t="str">
        <f>IFERROR(_xll.qlSwapRateHelper2(,IF(DataSelect="Reference",$J80,K80),,$D80,Calendar,$G80,$F80,$H80,$L$22,0,E80,Discounting,Permanent,_xll.ohTrigger(Trigger,DataSelect),ObjectOverwrite),"--")</f>
        <v>obj_002f6#0016</v>
      </c>
      <c r="M80" s="328" t="b">
        <f t="shared" si="13"/>
        <v>1</v>
      </c>
      <c r="O80" s="340" t="str">
        <f t="shared" si="14"/>
        <v>SW</v>
      </c>
      <c r="P80" s="340" t="str">
        <f t="shared" si="15"/>
        <v>45Y</v>
      </c>
      <c r="Q80" s="344" t="str">
        <f t="shared" si="16"/>
        <v>obj_00344#0008</v>
      </c>
      <c r="R80" s="340" t="b">
        <f t="shared" si="17"/>
        <v>1</v>
      </c>
      <c r="S80" s="348">
        <v>1</v>
      </c>
      <c r="T80" s="348">
        <v>1</v>
      </c>
      <c r="U80" s="102" t="e">
        <v>#N/A</v>
      </c>
      <c r="V80" s="100" t="e">
        <f>_xll.qlRateHelperQuoteName(U80)</f>
        <v>#VALUE!</v>
      </c>
      <c r="W80" s="338" t="e">
        <f>_xll.qlRateHelperRate(U80,_xll.ohTrigger(Trigger,Trigger1M))</f>
        <v>#VALUE!</v>
      </c>
      <c r="X80" s="338" t="str">
        <f>IFERROR(_xll.qlFuturesRateHelperConvexityAdjustment(U80,Trigger),"--")</f>
        <v>--</v>
      </c>
      <c r="Y80" s="101" t="e">
        <f>_xll.qlRateHelperEarliestDate(U80,Trigger)</f>
        <v>#VALUE!</v>
      </c>
      <c r="Z80" s="101" t="e">
        <f>_xll.qlRateHelperLatestDate(U80,Trigger)</f>
        <v>#VALUE!</v>
      </c>
      <c r="AA80" s="102" t="e">
        <v>#N/A</v>
      </c>
      <c r="AP80" s="100" t="s">
        <v>201</v>
      </c>
      <c r="AQ80" s="101">
        <f>_xll.qlInterestRateIndexFixingDate(Currency&amp;"ibor"&amp;Tenor,AR80,Trigger)</f>
        <v>42317</v>
      </c>
      <c r="AR80" s="101">
        <f>_xll.qlCalendarAdvance(Calendar,AR79,AP80,"f",,Trigger)</f>
        <v>42319</v>
      </c>
      <c r="AS80" s="101">
        <f>_xll.qlInterestRateIndexMaturity(Currency&amp;"ibor"&amp;Tenor,AR80,Trigger)</f>
        <v>42349</v>
      </c>
      <c r="AT80" s="246">
        <f>_xll.qlIndexFixing($AD$5,AQ80,TRUE,_xll.ohTrigger(Trigger,Trigger1M))</f>
        <v>-8.2902090153513797E-4</v>
      </c>
      <c r="AU80" s="246" t="e">
        <f>IFERROR(_xll.qlIndexFixing($AV$1,AQ80,TRUE,_xll.ohTrigger(Trigger,Trigger1M)),#N/A)</f>
        <v>#N/A</v>
      </c>
    </row>
    <row r="81" spans="1:47" ht="11.25" customHeight="1" x14ac:dyDescent="0.25">
      <c r="A81" s="102" t="s">
        <v>239</v>
      </c>
      <c r="B81" s="329" t="str">
        <v>42Y</v>
      </c>
      <c r="C81" s="329" t="str">
        <v>60Y</v>
      </c>
      <c r="D81" s="370" t="str">
        <f t="shared" si="11"/>
        <v>42Y</v>
      </c>
      <c r="E81" s="328" t="s">
        <v>8</v>
      </c>
      <c r="F81" s="324" t="s">
        <v>9</v>
      </c>
      <c r="G81" s="284" t="s">
        <v>10</v>
      </c>
      <c r="H81" s="324" t="s">
        <v>11</v>
      </c>
      <c r="I81" s="387">
        <v>1.541E-2</v>
      </c>
      <c r="J81" s="387" t="str">
        <f>IFERROR(_xll.qlSimpleQuote(A81&amp;C81,I81,,Permanent,Trigger,TRUE),"--")</f>
        <v>SW60Y#0004</v>
      </c>
      <c r="K81" s="329" t="str">
        <f t="shared" si="18"/>
        <v>EURYC1M_AB1E_42Y</v>
      </c>
      <c r="L81" s="333" t="str">
        <f>IFERROR(_xll.qlSwapRateHelper2(,IF(DataSelect="Reference",$J81,K81),,$D81,Calendar,$G81,$F81,$H81,$L$22,0,E81,Discounting,Permanent,_xll.ohTrigger(Trigger,DataSelect),ObjectOverwrite),"--")</f>
        <v>obj_002cb#0016</v>
      </c>
      <c r="M81" s="328" t="b">
        <f t="shared" si="13"/>
        <v>1</v>
      </c>
      <c r="O81" s="340" t="str">
        <f t="shared" si="14"/>
        <v>SW</v>
      </c>
      <c r="P81" s="340" t="str">
        <f t="shared" si="15"/>
        <v>46Y</v>
      </c>
      <c r="Q81" s="344" t="str">
        <f t="shared" si="16"/>
        <v>obj_002d6#0008</v>
      </c>
      <c r="R81" s="340" t="b">
        <f t="shared" si="17"/>
        <v>1</v>
      </c>
      <c r="S81" s="348">
        <v>1</v>
      </c>
      <c r="T81" s="348">
        <v>1</v>
      </c>
      <c r="U81" s="102" t="e">
        <v>#N/A</v>
      </c>
      <c r="V81" s="100" t="e">
        <f>_xll.qlRateHelperQuoteName(U81)</f>
        <v>#VALUE!</v>
      </c>
      <c r="W81" s="338" t="e">
        <f>_xll.qlRateHelperRate(U81,_xll.ohTrigger(Trigger,Trigger1M))</f>
        <v>#VALUE!</v>
      </c>
      <c r="X81" s="338" t="str">
        <f>IFERROR(_xll.qlFuturesRateHelperConvexityAdjustment(U81,Trigger),"--")</f>
        <v>--</v>
      </c>
      <c r="Y81" s="101" t="e">
        <f>_xll.qlRateHelperEarliestDate(U81,Trigger)</f>
        <v>#VALUE!</v>
      </c>
      <c r="Z81" s="101" t="e">
        <f>_xll.qlRateHelperLatestDate(U81,Trigger)</f>
        <v>#VALUE!</v>
      </c>
      <c r="AA81" s="102" t="e">
        <v>#N/A</v>
      </c>
      <c r="AP81" s="100" t="s">
        <v>201</v>
      </c>
      <c r="AQ81" s="101">
        <f>_xll.qlInterestRateIndexFixingDate(Currency&amp;"ibor"&amp;Tenor,AR81,Trigger)</f>
        <v>42318</v>
      </c>
      <c r="AR81" s="101">
        <f>_xll.qlCalendarAdvance(Calendar,AR80,AP81,"f",,Trigger)</f>
        <v>42320</v>
      </c>
      <c r="AS81" s="101">
        <f>_xll.qlInterestRateIndexMaturity(Currency&amp;"ibor"&amp;Tenor,AR81,Trigger)</f>
        <v>42352</v>
      </c>
      <c r="AT81" s="246">
        <f>_xll.qlIndexFixing($AD$5,AQ81,TRUE,_xll.ohTrigger(Trigger,Trigger1M))</f>
        <v>-8.3264549729317183E-4</v>
      </c>
      <c r="AU81" s="246" t="e">
        <f>IFERROR(_xll.qlIndexFixing($AV$1,AQ81,TRUE,_xll.ohTrigger(Trigger,Trigger1M)),#N/A)</f>
        <v>#N/A</v>
      </c>
    </row>
    <row r="82" spans="1:47" ht="11.25" customHeight="1" x14ac:dyDescent="0.25">
      <c r="A82" s="102" t="s">
        <v>239</v>
      </c>
      <c r="B82" s="329" t="str">
        <v>43Y</v>
      </c>
      <c r="C82" s="329" t="e">
        <v>#N/A</v>
      </c>
      <c r="D82" s="370" t="str">
        <f t="shared" si="11"/>
        <v>43Y</v>
      </c>
      <c r="E82" s="328" t="s">
        <v>8</v>
      </c>
      <c r="F82" s="324" t="s">
        <v>9</v>
      </c>
      <c r="G82" s="284" t="s">
        <v>10</v>
      </c>
      <c r="H82" s="324" t="s">
        <v>11</v>
      </c>
      <c r="I82" s="387" t="e">
        <v>#N/A</v>
      </c>
      <c r="J82" s="387" t="str">
        <f>IFERROR(_xll.qlSimpleQuote(A82&amp;C82,I82,,Permanent,Trigger,TRUE),"--")</f>
        <v>--</v>
      </c>
      <c r="K82" s="329" t="str">
        <f t="shared" si="18"/>
        <v>EURYC1M_AB1E_43Y</v>
      </c>
      <c r="L82" s="333" t="str">
        <f>IFERROR(_xll.qlSwapRateHelper2(,IF(DataSelect="Reference",$J82,K82),,$D82,Calendar,$G82,$F82,$H82,$L$22,0,E82,Discounting,Permanent,_xll.ohTrigger(Trigger,DataSelect),ObjectOverwrite),"--")</f>
        <v>obj_002de#0008</v>
      </c>
      <c r="M82" s="328" t="b">
        <f t="shared" si="13"/>
        <v>1</v>
      </c>
      <c r="O82" s="340" t="str">
        <f t="shared" si="14"/>
        <v>SW</v>
      </c>
      <c r="P82" s="340" t="str">
        <f t="shared" si="15"/>
        <v>47Y</v>
      </c>
      <c r="Q82" s="344" t="str">
        <f t="shared" si="16"/>
        <v>obj_0030c#0008</v>
      </c>
      <c r="R82" s="340" t="b">
        <f t="shared" si="17"/>
        <v>1</v>
      </c>
      <c r="S82" s="348">
        <v>1</v>
      </c>
      <c r="T82" s="348">
        <v>1</v>
      </c>
      <c r="U82" s="102" t="e">
        <v>#N/A</v>
      </c>
      <c r="V82" s="100" t="e">
        <f>_xll.qlRateHelperQuoteName(U82)</f>
        <v>#VALUE!</v>
      </c>
      <c r="W82" s="338" t="e">
        <f>_xll.qlRateHelperRate(U82,_xll.ohTrigger(Trigger,Trigger1M))</f>
        <v>#VALUE!</v>
      </c>
      <c r="X82" s="338" t="str">
        <f>IFERROR(_xll.qlFuturesRateHelperConvexityAdjustment(U82,Trigger),"--")</f>
        <v>--</v>
      </c>
      <c r="Y82" s="101" t="e">
        <f>_xll.qlRateHelperEarliestDate(U82,Trigger)</f>
        <v>#VALUE!</v>
      </c>
      <c r="Z82" s="101" t="e">
        <f>_xll.qlRateHelperLatestDate(U82,Trigger)</f>
        <v>#VALUE!</v>
      </c>
      <c r="AA82" s="102" t="e">
        <v>#N/A</v>
      </c>
      <c r="AP82" s="100" t="s">
        <v>201</v>
      </c>
      <c r="AQ82" s="101">
        <f>_xll.qlInterestRateIndexFixingDate(Currency&amp;"ibor"&amp;Tenor,AR82,Trigger)</f>
        <v>42319</v>
      </c>
      <c r="AR82" s="101">
        <f>_xll.qlCalendarAdvance(Calendar,AR81,AP82,"f",,Trigger)</f>
        <v>42321</v>
      </c>
      <c r="AS82" s="101">
        <f>_xll.qlInterestRateIndexMaturity(Currency&amp;"ibor"&amp;Tenor,AR82,Trigger)</f>
        <v>42352</v>
      </c>
      <c r="AT82" s="246">
        <f>_xll.qlIndexFixing($AD$5,AQ82,TRUE,_xll.ohTrigger(Trigger,Trigger1M))</f>
        <v>-8.3406454692911487E-4</v>
      </c>
      <c r="AU82" s="246" t="e">
        <f>IFERROR(_xll.qlIndexFixing($AV$1,AQ82,TRUE,_xll.ohTrigger(Trigger,Trigger1M)),#N/A)</f>
        <v>#N/A</v>
      </c>
    </row>
    <row r="83" spans="1:47" ht="11.25" customHeight="1" x14ac:dyDescent="0.25">
      <c r="A83" s="102" t="s">
        <v>239</v>
      </c>
      <c r="B83" s="329" t="str">
        <v>44Y</v>
      </c>
      <c r="C83" s="329" t="e">
        <v>#N/A</v>
      </c>
      <c r="D83" s="370" t="str">
        <f t="shared" si="11"/>
        <v>44Y</v>
      </c>
      <c r="E83" s="328" t="s">
        <v>8</v>
      </c>
      <c r="F83" s="324" t="s">
        <v>9</v>
      </c>
      <c r="G83" s="284" t="s">
        <v>10</v>
      </c>
      <c r="H83" s="324" t="s">
        <v>11</v>
      </c>
      <c r="I83" s="387" t="e">
        <v>#N/A</v>
      </c>
      <c r="J83" s="387" t="str">
        <f>IFERROR(_xll.qlSimpleQuote(A83&amp;C83,I83,,Permanent,Trigger,TRUE),"--")</f>
        <v>--</v>
      </c>
      <c r="K83" s="329" t="str">
        <f t="shared" si="18"/>
        <v>EURYC1M_AB1E_44Y</v>
      </c>
      <c r="L83" s="333" t="str">
        <f>IFERROR(_xll.qlSwapRateHelper2(,IF(DataSelect="Reference",$J83,K83),,$D83,Calendar,$G83,$F83,$H83,$L$22,0,E83,Discounting,Permanent,_xll.ohTrigger(Trigger,DataSelect),ObjectOverwrite),"--")</f>
        <v>obj_002fa#0008</v>
      </c>
      <c r="M83" s="328" t="b">
        <f t="shared" si="13"/>
        <v>1</v>
      </c>
      <c r="O83" s="340" t="str">
        <f t="shared" si="14"/>
        <v>SW</v>
      </c>
      <c r="P83" s="340" t="str">
        <f t="shared" si="15"/>
        <v>48Y</v>
      </c>
      <c r="Q83" s="344" t="str">
        <f t="shared" si="16"/>
        <v>obj_002ae#0008</v>
      </c>
      <c r="R83" s="340" t="b">
        <f t="shared" si="17"/>
        <v>1</v>
      </c>
      <c r="S83" s="348">
        <v>1</v>
      </c>
      <c r="T83" s="348">
        <v>1</v>
      </c>
      <c r="U83" s="102" t="e">
        <v>#N/A</v>
      </c>
      <c r="V83" s="100" t="e">
        <f>_xll.qlRateHelperQuoteName(U83)</f>
        <v>#VALUE!</v>
      </c>
      <c r="W83" s="338" t="e">
        <f>_xll.qlRateHelperRate(U83,_xll.ohTrigger(Trigger,Trigger1M))</f>
        <v>#VALUE!</v>
      </c>
      <c r="X83" s="338" t="str">
        <f>IFERROR(_xll.qlFuturesRateHelperConvexityAdjustment(U83,Trigger),"--")</f>
        <v>--</v>
      </c>
      <c r="Y83" s="101" t="e">
        <f>_xll.qlRateHelperEarliestDate(U83,Trigger)</f>
        <v>#VALUE!</v>
      </c>
      <c r="Z83" s="101" t="e">
        <f>_xll.qlRateHelperLatestDate(U83,Trigger)</f>
        <v>#VALUE!</v>
      </c>
      <c r="AA83" s="102" t="e">
        <v>#N/A</v>
      </c>
      <c r="AP83" s="100" t="s">
        <v>201</v>
      </c>
      <c r="AQ83" s="101">
        <f>_xll.qlInterestRateIndexFixingDate(Currency&amp;"ibor"&amp;Tenor,AR83,Trigger)</f>
        <v>42320</v>
      </c>
      <c r="AR83" s="101">
        <f>_xll.qlCalendarAdvance(Calendar,AR82,AP83,"f",,Trigger)</f>
        <v>42324</v>
      </c>
      <c r="AS83" s="101">
        <f>_xll.qlInterestRateIndexMaturity(Currency&amp;"ibor"&amp;Tenor,AR83,Trigger)</f>
        <v>42354</v>
      </c>
      <c r="AT83" s="246">
        <f>_xll.qlIndexFixing($AD$5,AQ83,TRUE,_xll.ohTrigger(Trigger,Trigger1M))</f>
        <v>-8.3895969680858329E-4</v>
      </c>
      <c r="AU83" s="246" t="e">
        <f>IFERROR(_xll.qlIndexFixing($AV$1,AQ83,TRUE,_xll.ohTrigger(Trigger,Trigger1M)),#N/A)</f>
        <v>#N/A</v>
      </c>
    </row>
    <row r="84" spans="1:47" ht="11.25" customHeight="1" x14ac:dyDescent="0.25">
      <c r="A84" s="102" t="s">
        <v>239</v>
      </c>
      <c r="B84" s="329" t="str">
        <v>45Y</v>
      </c>
      <c r="C84" s="329" t="e">
        <v>#N/A</v>
      </c>
      <c r="D84" s="370" t="str">
        <f t="shared" si="11"/>
        <v>45Y</v>
      </c>
      <c r="E84" s="328" t="s">
        <v>8</v>
      </c>
      <c r="F84" s="324" t="s">
        <v>9</v>
      </c>
      <c r="G84" s="284" t="s">
        <v>10</v>
      </c>
      <c r="H84" s="324" t="s">
        <v>11</v>
      </c>
      <c r="I84" s="387" t="e">
        <v>#N/A</v>
      </c>
      <c r="J84" s="387" t="str">
        <f>IFERROR(_xll.qlSimpleQuote(A84&amp;C84,I84,,Permanent,Trigger,TRUE),"--")</f>
        <v>--</v>
      </c>
      <c r="K84" s="329" t="str">
        <f t="shared" si="18"/>
        <v>EURYC1M_AB1E_45Y</v>
      </c>
      <c r="L84" s="333" t="str">
        <f>IFERROR(_xll.qlSwapRateHelper2(,IF(DataSelect="Reference",$J84,K84),,$D84,Calendar,$G84,$F84,$H84,$L$22,0,E84,Discounting,Permanent,_xll.ohTrigger(Trigger,DataSelect),ObjectOverwrite),"--")</f>
        <v>obj_00344#0008</v>
      </c>
      <c r="M84" s="328" t="b">
        <f t="shared" si="13"/>
        <v>1</v>
      </c>
      <c r="O84" s="340" t="str">
        <f t="shared" ref="O84:O85" si="19">A88</f>
        <v>SW</v>
      </c>
      <c r="P84" s="340" t="str">
        <f t="shared" ref="P84:P85" si="20">B88</f>
        <v>49Y</v>
      </c>
      <c r="Q84" s="344" t="str">
        <f t="shared" ref="Q84:Q85" si="21">L88</f>
        <v>obj_002fd#0008</v>
      </c>
      <c r="R84" s="340" t="b">
        <f t="shared" ref="R84:R85" si="22">M88</f>
        <v>1</v>
      </c>
      <c r="S84" s="348">
        <v>1</v>
      </c>
      <c r="T84" s="348">
        <v>1</v>
      </c>
      <c r="U84" s="102" t="e">
        <v>#N/A</v>
      </c>
      <c r="V84" s="100" t="e">
        <f>_xll.qlRateHelperQuoteName(U84)</f>
        <v>#VALUE!</v>
      </c>
      <c r="W84" s="338" t="e">
        <f>_xll.qlRateHelperRate(U84,_xll.ohTrigger(Trigger,Trigger1M))</f>
        <v>#VALUE!</v>
      </c>
      <c r="X84" s="338" t="str">
        <f>IFERROR(_xll.qlFuturesRateHelperConvexityAdjustment(U84,Trigger),"--")</f>
        <v>--</v>
      </c>
      <c r="Y84" s="101" t="e">
        <f>_xll.qlRateHelperEarliestDate(U84,Trigger)</f>
        <v>#VALUE!</v>
      </c>
      <c r="Z84" s="101" t="e">
        <f>_xll.qlRateHelperLatestDate(U84,Trigger)</f>
        <v>#VALUE!</v>
      </c>
      <c r="AA84" s="102" t="e">
        <v>#N/A</v>
      </c>
      <c r="AP84" s="100" t="s">
        <v>201</v>
      </c>
      <c r="AQ84" s="101">
        <f>_xll.qlInterestRateIndexFixingDate(Currency&amp;"ibor"&amp;Tenor,AR84,Trigger)</f>
        <v>42321</v>
      </c>
      <c r="AR84" s="101">
        <f>_xll.qlCalendarAdvance(Calendar,AR83,AP84,"f",,Trigger)</f>
        <v>42325</v>
      </c>
      <c r="AS84" s="101">
        <f>_xll.qlInterestRateIndexMaturity(Currency&amp;"ibor"&amp;Tenor,AR84,Trigger)</f>
        <v>42355</v>
      </c>
      <c r="AT84" s="246">
        <f>_xll.qlIndexFixing($AD$5,AQ84,TRUE,_xll.ohTrigger(Trigger,Trigger1M))</f>
        <v>-8.4031072881085578E-4</v>
      </c>
      <c r="AU84" s="246" t="e">
        <f>IFERROR(_xll.qlIndexFixing($AV$1,AQ84,TRUE,_xll.ohTrigger(Trigger,Trigger1M)),#N/A)</f>
        <v>#N/A</v>
      </c>
    </row>
    <row r="85" spans="1:47" ht="11.25" customHeight="1" x14ac:dyDescent="0.25">
      <c r="A85" s="102" t="s">
        <v>239</v>
      </c>
      <c r="B85" s="329" t="str">
        <v>46Y</v>
      </c>
      <c r="C85" s="329" t="e">
        <v>#N/A</v>
      </c>
      <c r="D85" s="370" t="str">
        <f t="shared" si="11"/>
        <v>46Y</v>
      </c>
      <c r="E85" s="328" t="s">
        <v>8</v>
      </c>
      <c r="F85" s="324" t="s">
        <v>9</v>
      </c>
      <c r="G85" s="284" t="s">
        <v>10</v>
      </c>
      <c r="H85" s="324" t="s">
        <v>11</v>
      </c>
      <c r="I85" s="387" t="e">
        <v>#N/A</v>
      </c>
      <c r="J85" s="387" t="str">
        <f>IFERROR(_xll.qlSimpleQuote(A85&amp;C85,I85,,Permanent,Trigger,TRUE),"--")</f>
        <v>--</v>
      </c>
      <c r="K85" s="329" t="str">
        <f t="shared" si="18"/>
        <v>EURYC1M_AB1E_46Y</v>
      </c>
      <c r="L85" s="333" t="str">
        <f>IFERROR(_xll.qlSwapRateHelper2(,IF(DataSelect="Reference",$J85,K85),,$D85,Calendar,$G85,$F85,$H85,$L$22,0,E85,Discounting,Permanent,_xll.ohTrigger(Trigger,DataSelect),ObjectOverwrite),"--")</f>
        <v>obj_002d6#0008</v>
      </c>
      <c r="M85" s="328" t="b">
        <f t="shared" si="13"/>
        <v>1</v>
      </c>
      <c r="O85" s="340" t="str">
        <f t="shared" si="19"/>
        <v>SW</v>
      </c>
      <c r="P85" s="340" t="str">
        <f t="shared" si="20"/>
        <v>50Y</v>
      </c>
      <c r="Q85" s="344" t="str">
        <f t="shared" si="21"/>
        <v>obj_00322#0008</v>
      </c>
      <c r="R85" s="340" t="b">
        <f t="shared" si="22"/>
        <v>1</v>
      </c>
      <c r="S85" s="348">
        <v>1</v>
      </c>
      <c r="T85" s="348">
        <v>1</v>
      </c>
      <c r="U85" s="102" t="e">
        <v>#N/A</v>
      </c>
      <c r="V85" s="100" t="e">
        <f>_xll.qlRateHelperQuoteName(U85)</f>
        <v>#VALUE!</v>
      </c>
      <c r="W85" s="338" t="e">
        <f>_xll.qlRateHelperRate(U85,_xll.ohTrigger(Trigger,Trigger1M))</f>
        <v>#VALUE!</v>
      </c>
      <c r="X85" s="338" t="str">
        <f>IFERROR(_xll.qlFuturesRateHelperConvexityAdjustment(U85,Trigger),"--")</f>
        <v>--</v>
      </c>
      <c r="Y85" s="101" t="e">
        <f>_xll.qlRateHelperEarliestDate(U85,Trigger)</f>
        <v>#VALUE!</v>
      </c>
      <c r="Z85" s="101" t="e">
        <f>_xll.qlRateHelperLatestDate(U85,Trigger)</f>
        <v>#VALUE!</v>
      </c>
      <c r="AA85" s="102" t="e">
        <v>#N/A</v>
      </c>
      <c r="AP85" s="100" t="s">
        <v>201</v>
      </c>
      <c r="AQ85" s="101">
        <f>_xll.qlInterestRateIndexFixingDate(Currency&amp;"ibor"&amp;Tenor,AR85,Trigger)</f>
        <v>42324</v>
      </c>
      <c r="AR85" s="101">
        <f>_xll.qlCalendarAdvance(Calendar,AR84,AP85,"f",,Trigger)</f>
        <v>42326</v>
      </c>
      <c r="AS85" s="101">
        <f>_xll.qlInterestRateIndexMaturity(Currency&amp;"ibor"&amp;Tenor,AR85,Trigger)</f>
        <v>42356</v>
      </c>
      <c r="AT85" s="246">
        <f>_xll.qlIndexFixing($AD$5,AQ85,TRUE,_xll.ohTrigger(Trigger,Trigger1M))</f>
        <v>-8.4138485949658559E-4</v>
      </c>
      <c r="AU85" s="246" t="e">
        <f>IFERROR(_xll.qlIndexFixing($AV$1,AQ85,TRUE,_xll.ohTrigger(Trigger,Trigger1M)),#N/A)</f>
        <v>#N/A</v>
      </c>
    </row>
    <row r="86" spans="1:47" ht="11.25" customHeight="1" x14ac:dyDescent="0.25">
      <c r="A86" s="102" t="s">
        <v>239</v>
      </c>
      <c r="B86" s="329" t="str">
        <v>47Y</v>
      </c>
      <c r="C86" s="329" t="e">
        <v>#N/A</v>
      </c>
      <c r="D86" s="370" t="str">
        <f t="shared" si="11"/>
        <v>47Y</v>
      </c>
      <c r="E86" s="328" t="s">
        <v>8</v>
      </c>
      <c r="F86" s="324" t="s">
        <v>9</v>
      </c>
      <c r="G86" s="284" t="s">
        <v>10</v>
      </c>
      <c r="H86" s="324" t="s">
        <v>11</v>
      </c>
      <c r="I86" s="387" t="e">
        <v>#N/A</v>
      </c>
      <c r="J86" s="387" t="str">
        <f>IFERROR(_xll.qlSimpleQuote(A86&amp;C86,I86,,Permanent,Trigger,TRUE),"--")</f>
        <v>--</v>
      </c>
      <c r="K86" s="329" t="str">
        <f t="shared" si="18"/>
        <v>EURYC1M_AB1E_47Y</v>
      </c>
      <c r="L86" s="333" t="str">
        <f>IFERROR(_xll.qlSwapRateHelper2(,IF(DataSelect="Reference",$J86,K86),,$D86,Calendar,$G86,$F86,$H86,$L$22,0,E86,Discounting,Permanent,_xll.ohTrigger(Trigger,DataSelect),ObjectOverwrite),"--")</f>
        <v>obj_0030c#0008</v>
      </c>
      <c r="M86" s="328" t="b">
        <f t="shared" si="13"/>
        <v>1</v>
      </c>
      <c r="O86" s="340" t="str">
        <f t="shared" ref="O86:O96" si="23">A90</f>
        <v>SW</v>
      </c>
      <c r="P86" s="340" t="str">
        <f t="shared" ref="P86:P96" si="24">B90</f>
        <v>51Y</v>
      </c>
      <c r="Q86" s="344" t="str">
        <f t="shared" ref="Q86:R86" si="25">L90</f>
        <v>obj_002f5#0008</v>
      </c>
      <c r="R86" s="340" t="b">
        <f t="shared" si="25"/>
        <v>1</v>
      </c>
      <c r="S86" s="348">
        <v>1</v>
      </c>
      <c r="T86" s="348">
        <v>1</v>
      </c>
      <c r="U86" s="102" t="e">
        <v>#N/A</v>
      </c>
      <c r="V86" s="100" t="e">
        <f>_xll.qlRateHelperQuoteName(U86)</f>
        <v>#VALUE!</v>
      </c>
      <c r="W86" s="338" t="e">
        <f>_xll.qlRateHelperRate(U86,_xll.ohTrigger(Trigger,Trigger1M))</f>
        <v>#VALUE!</v>
      </c>
      <c r="X86" s="338" t="str">
        <f>IFERROR(_xll.qlFuturesRateHelperConvexityAdjustment(U86,Trigger),"--")</f>
        <v>--</v>
      </c>
      <c r="Y86" s="101" t="e">
        <f>_xll.qlRateHelperEarliestDate(U86,Trigger)</f>
        <v>#VALUE!</v>
      </c>
      <c r="Z86" s="101" t="e">
        <f>_xll.qlRateHelperLatestDate(U86,Trigger)</f>
        <v>#VALUE!</v>
      </c>
      <c r="AA86" s="102" t="e">
        <v>#N/A</v>
      </c>
      <c r="AP86" s="100" t="s">
        <v>201</v>
      </c>
      <c r="AQ86" s="101">
        <f>_xll.qlInterestRateIndexFixingDate(Currency&amp;"ibor"&amp;Tenor,AR86,Trigger)</f>
        <v>42325</v>
      </c>
      <c r="AR86" s="101">
        <f>_xll.qlCalendarAdvance(Calendar,AR85,AP86,"f",,Trigger)</f>
        <v>42327</v>
      </c>
      <c r="AS86" s="101">
        <f>_xll.qlInterestRateIndexMaturity(Currency&amp;"ibor"&amp;Tenor,AR86,Trigger)</f>
        <v>42359</v>
      </c>
      <c r="AT86" s="246">
        <f>_xll.qlIndexFixing($AD$5,AQ86,TRUE,_xll.ohTrigger(Trigger,Trigger1M))</f>
        <v>-8.4022607366729396E-4</v>
      </c>
      <c r="AU86" s="246" t="e">
        <f>IFERROR(_xll.qlIndexFixing($AV$1,AQ86,TRUE,_xll.ohTrigger(Trigger,Trigger1M)),#N/A)</f>
        <v>#N/A</v>
      </c>
    </row>
    <row r="87" spans="1:47" ht="11.25" customHeight="1" x14ac:dyDescent="0.25">
      <c r="A87" s="102" t="s">
        <v>239</v>
      </c>
      <c r="B87" s="329" t="str">
        <v>48Y</v>
      </c>
      <c r="C87" s="329" t="e">
        <v>#N/A</v>
      </c>
      <c r="D87" s="370" t="str">
        <f t="shared" si="11"/>
        <v>48Y</v>
      </c>
      <c r="E87" s="328" t="s">
        <v>8</v>
      </c>
      <c r="F87" s="324" t="s">
        <v>9</v>
      </c>
      <c r="G87" s="284" t="s">
        <v>10</v>
      </c>
      <c r="H87" s="324" t="s">
        <v>11</v>
      </c>
      <c r="I87" s="387" t="e">
        <v>#N/A</v>
      </c>
      <c r="J87" s="387" t="str">
        <f>IFERROR(_xll.qlSimpleQuote(A87&amp;C87,I87,,Permanent,Trigger,TRUE),"--")</f>
        <v>--</v>
      </c>
      <c r="K87" s="329" t="str">
        <f t="shared" si="18"/>
        <v>EURYC1M_AB1E_48Y</v>
      </c>
      <c r="L87" s="333" t="str">
        <f>IFERROR(_xll.qlSwapRateHelper2(,IF(DataSelect="Reference",$J87,K87),,$D87,Calendar,$G87,$F87,$H87,$L$22,0,E87,Discounting,Permanent,_xll.ohTrigger(Trigger,DataSelect),ObjectOverwrite),"--")</f>
        <v>obj_002ae#0008</v>
      </c>
      <c r="M87" s="328" t="b">
        <f t="shared" si="13"/>
        <v>1</v>
      </c>
      <c r="O87" s="340" t="str">
        <f t="shared" si="23"/>
        <v>SW</v>
      </c>
      <c r="P87" s="340" t="str">
        <f t="shared" si="24"/>
        <v>52Y</v>
      </c>
      <c r="Q87" s="344" t="str">
        <f t="shared" ref="Q87:R87" si="26">L91</f>
        <v>obj_002e3#0008</v>
      </c>
      <c r="R87" s="340" t="b">
        <f t="shared" si="26"/>
        <v>1</v>
      </c>
      <c r="S87" s="348">
        <v>1</v>
      </c>
      <c r="T87" s="348">
        <v>1</v>
      </c>
      <c r="U87" s="102" t="e">
        <v>#N/A</v>
      </c>
      <c r="V87" s="100" t="e">
        <f>_xll.qlRateHelperQuoteName(U87)</f>
        <v>#VALUE!</v>
      </c>
      <c r="W87" s="338" t="e">
        <f>_xll.qlRateHelperRate(U87,_xll.ohTrigger(Trigger,Trigger1M))</f>
        <v>#VALUE!</v>
      </c>
      <c r="X87" s="338" t="str">
        <f>IFERROR(_xll.qlFuturesRateHelperConvexityAdjustment(U87,Trigger),"--")</f>
        <v>--</v>
      </c>
      <c r="Y87" s="101" t="e">
        <f>_xll.qlRateHelperEarliestDate(U87,Trigger)</f>
        <v>#VALUE!</v>
      </c>
      <c r="Z87" s="101" t="e">
        <f>_xll.qlRateHelperLatestDate(U87,Trigger)</f>
        <v>#VALUE!</v>
      </c>
      <c r="AA87" s="102" t="e">
        <v>#N/A</v>
      </c>
      <c r="AP87" s="100" t="s">
        <v>201</v>
      </c>
      <c r="AQ87" s="101">
        <f>_xll.qlInterestRateIndexFixingDate(Currency&amp;"ibor"&amp;Tenor,AR87,Trigger)</f>
        <v>42326</v>
      </c>
      <c r="AR87" s="101">
        <f>_xll.qlCalendarAdvance(Calendar,AR86,AP87,"f",,Trigger)</f>
        <v>42328</v>
      </c>
      <c r="AS87" s="101">
        <f>_xll.qlInterestRateIndexMaturity(Currency&amp;"ibor"&amp;Tenor,AR87,Trigger)</f>
        <v>42359</v>
      </c>
      <c r="AT87" s="246">
        <f>_xll.qlIndexFixing($AD$5,AQ87,TRUE,_xll.ohTrigger(Trigger,Trigger1M))</f>
        <v>-8.4145451653053292E-4</v>
      </c>
      <c r="AU87" s="246" t="e">
        <f>IFERROR(_xll.qlIndexFixing($AV$1,AQ87,TRUE,_xll.ohTrigger(Trigger,Trigger1M)),#N/A)</f>
        <v>#N/A</v>
      </c>
    </row>
    <row r="88" spans="1:47" ht="11.25" customHeight="1" x14ac:dyDescent="0.25">
      <c r="A88" s="102" t="s">
        <v>239</v>
      </c>
      <c r="B88" s="329" t="str">
        <v>49Y</v>
      </c>
      <c r="C88" s="329" t="e">
        <v>#N/A</v>
      </c>
      <c r="D88" s="370" t="str">
        <f t="shared" si="11"/>
        <v>49Y</v>
      </c>
      <c r="E88" s="328" t="s">
        <v>8</v>
      </c>
      <c r="F88" s="324" t="s">
        <v>9</v>
      </c>
      <c r="G88" s="284" t="s">
        <v>10</v>
      </c>
      <c r="H88" s="324" t="s">
        <v>11</v>
      </c>
      <c r="I88" s="387" t="e">
        <v>#N/A</v>
      </c>
      <c r="J88" s="387" t="str">
        <f>IFERROR(_xll.qlSimpleQuote(A88&amp;C88,I88,,Permanent,Trigger,TRUE),"--")</f>
        <v>--</v>
      </c>
      <c r="K88" s="329" t="str">
        <f t="shared" si="18"/>
        <v>EURYC1M_AB1E_49Y</v>
      </c>
      <c r="L88" s="333" t="str">
        <f>IFERROR(_xll.qlSwapRateHelper2(,IF(DataSelect="Reference",$J88,K88),,$D88,Calendar,$G88,$F88,$H88,$L$22,0,E88,Discounting,Permanent,_xll.ohTrigger(Trigger,DataSelect),ObjectOverwrite),"--")</f>
        <v>obj_002fd#0008</v>
      </c>
      <c r="M88" s="328" t="b">
        <f t="shared" si="13"/>
        <v>1</v>
      </c>
      <c r="O88" s="340" t="str">
        <f t="shared" si="23"/>
        <v>SW</v>
      </c>
      <c r="P88" s="340" t="str">
        <f t="shared" si="24"/>
        <v>53Y</v>
      </c>
      <c r="Q88" s="344" t="str">
        <f t="shared" ref="Q88:R88" si="27">L92</f>
        <v>obj_002b1#0008</v>
      </c>
      <c r="R88" s="340" t="b">
        <f t="shared" si="27"/>
        <v>1</v>
      </c>
      <c r="S88" s="348">
        <v>1</v>
      </c>
      <c r="T88" s="348">
        <v>1</v>
      </c>
      <c r="U88" s="102" t="e">
        <v>#N/A</v>
      </c>
      <c r="V88" s="100" t="e">
        <f>_xll.qlRateHelperQuoteName(U88)</f>
        <v>#VALUE!</v>
      </c>
      <c r="W88" s="338" t="e">
        <f>_xll.qlRateHelperRate(U88,_xll.ohTrigger(Trigger,Trigger1M))</f>
        <v>#VALUE!</v>
      </c>
      <c r="X88" s="338" t="str">
        <f>IFERROR(_xll.qlFuturesRateHelperConvexityAdjustment(U88,Trigger),"--")</f>
        <v>--</v>
      </c>
      <c r="Y88" s="101" t="e">
        <f>_xll.qlRateHelperEarliestDate(U88,Trigger)</f>
        <v>#VALUE!</v>
      </c>
      <c r="Z88" s="101" t="e">
        <f>_xll.qlRateHelperLatestDate(U88,Trigger)</f>
        <v>#VALUE!</v>
      </c>
      <c r="AA88" s="102" t="e">
        <v>#N/A</v>
      </c>
      <c r="AP88" s="100" t="s">
        <v>201</v>
      </c>
      <c r="AQ88" s="101">
        <f>_xll.qlInterestRateIndexFixingDate(Currency&amp;"ibor"&amp;Tenor,AR88,Trigger)</f>
        <v>42327</v>
      </c>
      <c r="AR88" s="101">
        <f>_xll.qlCalendarAdvance(Calendar,AR87,AP88,"f",,Trigger)</f>
        <v>42331</v>
      </c>
      <c r="AS88" s="101">
        <f>_xll.qlInterestRateIndexMaturity(Currency&amp;"ibor"&amp;Tenor,AR88,Trigger)</f>
        <v>42361</v>
      </c>
      <c r="AT88" s="246">
        <f>_xll.qlIndexFixing($AD$5,AQ88,TRUE,_xll.ohTrigger(Trigger,Trigger1M))</f>
        <v>-8.4163210775844988E-4</v>
      </c>
      <c r="AU88" s="246" t="e">
        <f>IFERROR(_xll.qlIndexFixing($AV$1,AQ88,TRUE,_xll.ohTrigger(Trigger,Trigger1M)),#N/A)</f>
        <v>#N/A</v>
      </c>
    </row>
    <row r="89" spans="1:47" ht="11.25" customHeight="1" x14ac:dyDescent="0.25">
      <c r="A89" s="102" t="s">
        <v>239</v>
      </c>
      <c r="B89" s="313" t="str">
        <v>50Y</v>
      </c>
      <c r="C89" s="329" t="e">
        <v>#N/A</v>
      </c>
      <c r="D89" s="370" t="str">
        <f t="shared" si="11"/>
        <v>50Y</v>
      </c>
      <c r="E89" s="328" t="s">
        <v>8</v>
      </c>
      <c r="F89" s="324" t="s">
        <v>9</v>
      </c>
      <c r="G89" s="284" t="s">
        <v>10</v>
      </c>
      <c r="H89" s="324" t="s">
        <v>11</v>
      </c>
      <c r="I89" s="387" t="e">
        <v>#N/A</v>
      </c>
      <c r="J89" s="387" t="str">
        <f>IFERROR(_xll.qlSimpleQuote(A89&amp;C89,I89,,Permanent,Trigger,TRUE),"--")</f>
        <v>--</v>
      </c>
      <c r="K89" s="329" t="str">
        <f t="shared" si="18"/>
        <v>EURYC1M_AB1E_50Y</v>
      </c>
      <c r="L89" s="333" t="str">
        <f>IFERROR(_xll.qlSwapRateHelper2(,IF(DataSelect="Reference",$J89,K89),,$D89,Calendar,$G89,$F89,$H89,$L$22,0,E89,Discounting,Permanent,_xll.ohTrigger(Trigger,DataSelect),ObjectOverwrite),"--")</f>
        <v>obj_00322#0008</v>
      </c>
      <c r="M89" s="328" t="b">
        <f t="shared" ref="M89:M100" si="28">IF(L89="--",FALSE,TRUE)</f>
        <v>1</v>
      </c>
      <c r="O89" s="340" t="str">
        <f t="shared" si="23"/>
        <v>SW</v>
      </c>
      <c r="P89" s="340" t="str">
        <f t="shared" si="24"/>
        <v>54Y</v>
      </c>
      <c r="Q89" s="344" t="str">
        <f t="shared" ref="Q89:R89" si="29">L93</f>
        <v>obj_002ea#0008</v>
      </c>
      <c r="R89" s="340" t="b">
        <f t="shared" si="29"/>
        <v>1</v>
      </c>
      <c r="S89" s="348">
        <v>1</v>
      </c>
      <c r="T89" s="348">
        <v>1</v>
      </c>
      <c r="U89" s="102" t="e">
        <v>#N/A</v>
      </c>
      <c r="V89" s="100" t="e">
        <f>_xll.qlRateHelperQuoteName(U89)</f>
        <v>#VALUE!</v>
      </c>
      <c r="W89" s="338" t="e">
        <f>_xll.qlRateHelperRate(U89,_xll.ohTrigger(Trigger,Trigger1M))</f>
        <v>#VALUE!</v>
      </c>
      <c r="X89" s="338" t="str">
        <f>IFERROR(_xll.qlFuturesRateHelperConvexityAdjustment(U89,Trigger),"--")</f>
        <v>--</v>
      </c>
      <c r="Y89" s="101" t="e">
        <f>_xll.qlRateHelperEarliestDate(U89,Trigger)</f>
        <v>#VALUE!</v>
      </c>
      <c r="Z89" s="101" t="e">
        <f>_xll.qlRateHelperLatestDate(U89,Trigger)</f>
        <v>#VALUE!</v>
      </c>
      <c r="AA89" s="102" t="e">
        <v>#N/A</v>
      </c>
      <c r="AP89" s="100" t="s">
        <v>201</v>
      </c>
      <c r="AQ89" s="101">
        <f>_xll.qlInterestRateIndexFixingDate(Currency&amp;"ibor"&amp;Tenor,AR89,Trigger)</f>
        <v>42328</v>
      </c>
      <c r="AR89" s="101">
        <f>_xll.qlCalendarAdvance(Calendar,AR88,AP89,"f",,Trigger)</f>
        <v>42332</v>
      </c>
      <c r="AS89" s="101">
        <f>_xll.qlInterestRateIndexMaturity(Currency&amp;"ibor"&amp;Tenor,AR89,Trigger)</f>
        <v>42362</v>
      </c>
      <c r="AT89" s="246">
        <f>_xll.qlIndexFixing($AD$5,AQ89,TRUE,_xll.ohTrigger(Trigger,Trigger1M))</f>
        <v>-8.4046289891404058E-4</v>
      </c>
      <c r="AU89" s="246" t="e">
        <f>IFERROR(_xll.qlIndexFixing($AV$1,AQ89,TRUE,_xll.ohTrigger(Trigger,Trigger1M)),#N/A)</f>
        <v>#N/A</v>
      </c>
    </row>
    <row r="90" spans="1:47" ht="11.25" customHeight="1" x14ac:dyDescent="0.25">
      <c r="A90" s="102" t="s">
        <v>239</v>
      </c>
      <c r="B90" s="329" t="str">
        <v>51Y</v>
      </c>
      <c r="C90" s="329" t="e">
        <v>#N/A</v>
      </c>
      <c r="D90" s="370" t="str">
        <f t="shared" ref="D90:D100" si="30">IF(DataSelect="Reference",$C90,$B90)</f>
        <v>51Y</v>
      </c>
      <c r="E90" s="328" t="s">
        <v>8</v>
      </c>
      <c r="F90" s="324" t="s">
        <v>9</v>
      </c>
      <c r="G90" s="284" t="s">
        <v>10</v>
      </c>
      <c r="H90" s="324" t="s">
        <v>11</v>
      </c>
      <c r="I90" s="387" t="e">
        <v>#N/A</v>
      </c>
      <c r="J90" s="387" t="str">
        <f>IFERROR(_xll.qlSimpleQuote(A90&amp;C90,I90,,Permanent,Trigger,TRUE),"--")</f>
        <v>--</v>
      </c>
      <c r="K90" s="329" t="str">
        <f t="shared" si="18"/>
        <v>EURYC1M_AB1E_51Y</v>
      </c>
      <c r="L90" s="333" t="str">
        <f>IFERROR(_xll.qlSwapRateHelper2(,IF(DataSelect="Reference",$J90,K90),,$D90,Calendar,$G90,$F90,$H90,$L$22,0,E90,Discounting,Permanent,_xll.ohTrigger(Trigger,DataSelect),ObjectOverwrite),"--")</f>
        <v>obj_002f5#0008</v>
      </c>
      <c r="M90" s="328" t="b">
        <f t="shared" si="28"/>
        <v>1</v>
      </c>
      <c r="O90" s="340" t="str">
        <f t="shared" si="23"/>
        <v>SW</v>
      </c>
      <c r="P90" s="340" t="str">
        <f t="shared" si="24"/>
        <v>55Y</v>
      </c>
      <c r="Q90" s="344" t="str">
        <f t="shared" ref="Q90:R90" si="31">L94</f>
        <v>obj_002d3#0008</v>
      </c>
      <c r="R90" s="340" t="b">
        <f t="shared" si="31"/>
        <v>1</v>
      </c>
      <c r="S90" s="348">
        <v>1</v>
      </c>
      <c r="T90" s="348">
        <v>1</v>
      </c>
      <c r="U90" s="102" t="e">
        <v>#N/A</v>
      </c>
      <c r="V90" s="100" t="e">
        <f>_xll.qlRateHelperQuoteName(U90)</f>
        <v>#VALUE!</v>
      </c>
      <c r="W90" s="338" t="e">
        <f>_xll.qlRateHelperRate(U90,_xll.ohTrigger(Trigger,Trigger1M))</f>
        <v>#VALUE!</v>
      </c>
      <c r="X90" s="338" t="str">
        <f>IFERROR(_xll.qlFuturesRateHelperConvexityAdjustment(U90,Trigger),"--")</f>
        <v>--</v>
      </c>
      <c r="Y90" s="101" t="e">
        <f>_xll.qlRateHelperEarliestDate(U90,Trigger)</f>
        <v>#VALUE!</v>
      </c>
      <c r="Z90" s="101" t="e">
        <f>_xll.qlRateHelperLatestDate(U90,Trigger)</f>
        <v>#VALUE!</v>
      </c>
      <c r="AA90" s="102" t="e">
        <v>#N/A</v>
      </c>
      <c r="AP90" s="100" t="s">
        <v>201</v>
      </c>
      <c r="AQ90" s="101">
        <f>_xll.qlInterestRateIndexFixingDate(Currency&amp;"ibor"&amp;Tenor,AR90,Trigger)</f>
        <v>42331</v>
      </c>
      <c r="AR90" s="101">
        <f>_xll.qlCalendarAdvance(Calendar,AR89,AP90,"f",,Trigger)</f>
        <v>42333</v>
      </c>
      <c r="AS90" s="101">
        <f>_xll.qlInterestRateIndexMaturity(Currency&amp;"ibor"&amp;Tenor,AR90,Trigger)</f>
        <v>42366</v>
      </c>
      <c r="AT90" s="246">
        <f>_xll.qlIndexFixing($AD$5,AQ90,TRUE,_xll.ohTrigger(Trigger,Trigger1M))</f>
        <v>-8.3124479803530318E-4</v>
      </c>
      <c r="AU90" s="246" t="e">
        <f>IFERROR(_xll.qlIndexFixing($AV$1,AQ90,TRUE,_xll.ohTrigger(Trigger,Trigger1M)),#N/A)</f>
        <v>#N/A</v>
      </c>
    </row>
    <row r="91" spans="1:47" ht="11.25" customHeight="1" x14ac:dyDescent="0.25">
      <c r="A91" s="102" t="s">
        <v>239</v>
      </c>
      <c r="B91" s="329" t="str">
        <v>52Y</v>
      </c>
      <c r="C91" s="329" t="e">
        <v>#N/A</v>
      </c>
      <c r="D91" s="370" t="str">
        <f t="shared" si="30"/>
        <v>52Y</v>
      </c>
      <c r="E91" s="328" t="s">
        <v>8</v>
      </c>
      <c r="F91" s="324" t="s">
        <v>9</v>
      </c>
      <c r="G91" s="284" t="s">
        <v>10</v>
      </c>
      <c r="H91" s="324" t="s">
        <v>11</v>
      </c>
      <c r="I91" s="387" t="e">
        <v>#N/A</v>
      </c>
      <c r="J91" s="387" t="str">
        <f>IFERROR(_xll.qlSimpleQuote(A91&amp;C91,I91,,Permanent,Trigger,TRUE),"--")</f>
        <v>--</v>
      </c>
      <c r="K91" s="329" t="str">
        <f t="shared" si="18"/>
        <v>EURYC1M_AB1E_52Y</v>
      </c>
      <c r="L91" s="333" t="str">
        <f>IFERROR(_xll.qlSwapRateHelper2(,IF(DataSelect="Reference",$J91,K91),,$D91,Calendar,$G91,$F91,$H91,$L$22,0,E91,Discounting,Permanent,_xll.ohTrigger(Trigger,DataSelect),ObjectOverwrite),"--")</f>
        <v>obj_002e3#0008</v>
      </c>
      <c r="M91" s="328" t="b">
        <f t="shared" si="28"/>
        <v>1</v>
      </c>
      <c r="O91" s="340" t="str">
        <f t="shared" si="23"/>
        <v>SW</v>
      </c>
      <c r="P91" s="340" t="str">
        <f t="shared" si="24"/>
        <v>56Y</v>
      </c>
      <c r="Q91" s="344" t="str">
        <f t="shared" ref="Q91:R91" si="32">L95</f>
        <v>obj_0033a#0008</v>
      </c>
      <c r="R91" s="340" t="b">
        <f t="shared" si="32"/>
        <v>1</v>
      </c>
      <c r="S91" s="348">
        <v>1</v>
      </c>
      <c r="T91" s="348">
        <v>1</v>
      </c>
      <c r="U91" s="102" t="e">
        <v>#N/A</v>
      </c>
      <c r="V91" s="100" t="e">
        <f>_xll.qlRateHelperQuoteName(U91)</f>
        <v>#VALUE!</v>
      </c>
      <c r="W91" s="338" t="e">
        <f>_xll.qlRateHelperRate(U91,_xll.ohTrigger(Trigger,Trigger1M))</f>
        <v>#VALUE!</v>
      </c>
      <c r="X91" s="338" t="str">
        <f>IFERROR(_xll.qlFuturesRateHelperConvexityAdjustment(U91,Trigger),"--")</f>
        <v>--</v>
      </c>
      <c r="Y91" s="101" t="e">
        <f>_xll.qlRateHelperEarliestDate(U91,Trigger)</f>
        <v>#VALUE!</v>
      </c>
      <c r="Z91" s="101" t="e">
        <f>_xll.qlRateHelperLatestDate(U91,Trigger)</f>
        <v>#VALUE!</v>
      </c>
      <c r="AA91" s="102" t="e">
        <v>#N/A</v>
      </c>
      <c r="AP91" s="100" t="s">
        <v>201</v>
      </c>
      <c r="AQ91" s="101">
        <f>_xll.qlInterestRateIndexFixingDate(Currency&amp;"ibor"&amp;Tenor,AR91,Trigger)</f>
        <v>42332</v>
      </c>
      <c r="AR91" s="101">
        <f>_xll.qlCalendarAdvance(Calendar,AR90,AP91,"f",,Trigger)</f>
        <v>42334</v>
      </c>
      <c r="AS91" s="101">
        <f>_xll.qlInterestRateIndexMaturity(Currency&amp;"ibor"&amp;Tenor,AR91,Trigger)</f>
        <v>42366</v>
      </c>
      <c r="AT91" s="246">
        <f>_xll.qlIndexFixing($AD$5,AQ91,TRUE,_xll.ohTrigger(Trigger,Trigger1M))</f>
        <v>-8.3136106474410165E-4</v>
      </c>
      <c r="AU91" s="246" t="e">
        <f>IFERROR(_xll.qlIndexFixing($AV$1,AQ91,TRUE,_xll.ohTrigger(Trigger,Trigger1M)),#N/A)</f>
        <v>#N/A</v>
      </c>
    </row>
    <row r="92" spans="1:47" ht="11.25" customHeight="1" x14ac:dyDescent="0.25">
      <c r="A92" s="102" t="s">
        <v>239</v>
      </c>
      <c r="B92" s="329" t="str">
        <v>53Y</v>
      </c>
      <c r="C92" s="329" t="e">
        <v>#N/A</v>
      </c>
      <c r="D92" s="370" t="str">
        <f t="shared" si="30"/>
        <v>53Y</v>
      </c>
      <c r="E92" s="328" t="s">
        <v>8</v>
      </c>
      <c r="F92" s="324" t="s">
        <v>9</v>
      </c>
      <c r="G92" s="284" t="s">
        <v>10</v>
      </c>
      <c r="H92" s="324" t="s">
        <v>11</v>
      </c>
      <c r="I92" s="387" t="e">
        <v>#N/A</v>
      </c>
      <c r="J92" s="387" t="str">
        <f>IFERROR(_xll.qlSimpleQuote(A92&amp;C92,I92,,Permanent,Trigger,TRUE),"--")</f>
        <v>--</v>
      </c>
      <c r="K92" s="329" t="str">
        <f t="shared" si="18"/>
        <v>EURYC1M_AB1E_53Y</v>
      </c>
      <c r="L92" s="333" t="str">
        <f>IFERROR(_xll.qlSwapRateHelper2(,IF(DataSelect="Reference",$J92,K92),,$D92,Calendar,$G92,$F92,$H92,$L$22,0,E92,Discounting,Permanent,_xll.ohTrigger(Trigger,DataSelect),ObjectOverwrite),"--")</f>
        <v>obj_002b1#0008</v>
      </c>
      <c r="M92" s="328" t="b">
        <f t="shared" si="28"/>
        <v>1</v>
      </c>
      <c r="O92" s="340" t="str">
        <f t="shared" si="23"/>
        <v>SW</v>
      </c>
      <c r="P92" s="340" t="str">
        <f t="shared" si="24"/>
        <v>57Y</v>
      </c>
      <c r="Q92" s="344" t="str">
        <f t="shared" ref="Q92:R92" si="33">L96</f>
        <v>obj_0031d#0008</v>
      </c>
      <c r="R92" s="340" t="b">
        <f t="shared" si="33"/>
        <v>1</v>
      </c>
      <c r="S92" s="348">
        <v>1</v>
      </c>
      <c r="T92" s="348">
        <v>1</v>
      </c>
      <c r="U92" s="102" t="e">
        <v>#N/A</v>
      </c>
      <c r="V92" s="100" t="e">
        <f>_xll.qlRateHelperQuoteName(U92)</f>
        <v>#VALUE!</v>
      </c>
      <c r="W92" s="338" t="e">
        <f>_xll.qlRateHelperRate(U92,_xll.ohTrigger(Trigger,Trigger1M))</f>
        <v>#VALUE!</v>
      </c>
      <c r="X92" s="338" t="str">
        <f>IFERROR(_xll.qlFuturesRateHelperConvexityAdjustment(U92,Trigger),"--")</f>
        <v>--</v>
      </c>
      <c r="Y92" s="101" t="e">
        <f>_xll.qlRateHelperEarliestDate(U92,Trigger)</f>
        <v>#VALUE!</v>
      </c>
      <c r="Z92" s="101" t="e">
        <f>_xll.qlRateHelperLatestDate(U92,Trigger)</f>
        <v>#VALUE!</v>
      </c>
      <c r="AA92" s="102" t="e">
        <v>#N/A</v>
      </c>
      <c r="AP92" s="100" t="s">
        <v>201</v>
      </c>
      <c r="AQ92" s="101">
        <f>_xll.qlInterestRateIndexFixingDate(Currency&amp;"ibor"&amp;Tenor,AR92,Trigger)</f>
        <v>42333</v>
      </c>
      <c r="AR92" s="101">
        <f>_xll.qlCalendarAdvance(Calendar,AR91,AP92,"f",,Trigger)</f>
        <v>42335</v>
      </c>
      <c r="AS92" s="101">
        <f>_xll.qlInterestRateIndexMaturity(Currency&amp;"ibor"&amp;Tenor,AR92,Trigger)</f>
        <v>42366</v>
      </c>
      <c r="AT92" s="246">
        <f>_xll.qlIndexFixing($AD$5,AQ92,TRUE,_xll.ohTrigger(Trigger,Trigger1M))</f>
        <v>-8.3128140380412014E-4</v>
      </c>
      <c r="AU92" s="246" t="e">
        <f>IFERROR(_xll.qlIndexFixing($AV$1,AQ92,TRUE,_xll.ohTrigger(Trigger,Trigger1M)),#N/A)</f>
        <v>#N/A</v>
      </c>
    </row>
    <row r="93" spans="1:47" ht="11.25" customHeight="1" x14ac:dyDescent="0.25">
      <c r="A93" s="102" t="s">
        <v>239</v>
      </c>
      <c r="B93" s="329" t="str">
        <v>54Y</v>
      </c>
      <c r="C93" s="329" t="e">
        <v>#N/A</v>
      </c>
      <c r="D93" s="370" t="str">
        <f t="shared" si="30"/>
        <v>54Y</v>
      </c>
      <c r="E93" s="328" t="s">
        <v>8</v>
      </c>
      <c r="F93" s="324" t="s">
        <v>9</v>
      </c>
      <c r="G93" s="284" t="s">
        <v>10</v>
      </c>
      <c r="H93" s="324" t="s">
        <v>11</v>
      </c>
      <c r="I93" s="387" t="e">
        <v>#N/A</v>
      </c>
      <c r="J93" s="387" t="str">
        <f>IFERROR(_xll.qlSimpleQuote(A93&amp;C93,I93,,Permanent,Trigger,TRUE),"--")</f>
        <v>--</v>
      </c>
      <c r="K93" s="329" t="str">
        <f t="shared" si="18"/>
        <v>EURYC1M_AB1E_54Y</v>
      </c>
      <c r="L93" s="333" t="str">
        <f>IFERROR(_xll.qlSwapRateHelper2(,IF(DataSelect="Reference",$J93,K93),,$D93,Calendar,$G93,$F93,$H93,$L$22,0,E93,Discounting,Permanent,_xll.ohTrigger(Trigger,DataSelect),ObjectOverwrite),"--")</f>
        <v>obj_002ea#0008</v>
      </c>
      <c r="M93" s="328" t="b">
        <f t="shared" si="28"/>
        <v>1</v>
      </c>
      <c r="O93" s="340" t="str">
        <f t="shared" si="23"/>
        <v>SW</v>
      </c>
      <c r="P93" s="340" t="str">
        <f t="shared" si="24"/>
        <v>58Y</v>
      </c>
      <c r="Q93" s="344" t="str">
        <f t="shared" ref="Q93:R93" si="34">L97</f>
        <v>obj_00325#0008</v>
      </c>
      <c r="R93" s="340" t="b">
        <f t="shared" si="34"/>
        <v>1</v>
      </c>
      <c r="S93" s="348">
        <v>1</v>
      </c>
      <c r="T93" s="348">
        <v>1</v>
      </c>
      <c r="U93" s="102" t="e">
        <v>#N/A</v>
      </c>
      <c r="V93" s="100" t="e">
        <f>_xll.qlRateHelperQuoteName(U93)</f>
        <v>#VALUE!</v>
      </c>
      <c r="W93" s="338" t="e">
        <f>_xll.qlRateHelperRate(U93,_xll.ohTrigger(Trigger,Trigger1M))</f>
        <v>#VALUE!</v>
      </c>
      <c r="X93" s="338" t="str">
        <f>IFERROR(_xll.qlFuturesRateHelperConvexityAdjustment(U93,Trigger),"--")</f>
        <v>--</v>
      </c>
      <c r="Y93" s="101" t="e">
        <f>_xll.qlRateHelperEarliestDate(U93,Trigger)</f>
        <v>#VALUE!</v>
      </c>
      <c r="Z93" s="101" t="e">
        <f>_xll.qlRateHelperLatestDate(U93,Trigger)</f>
        <v>#VALUE!</v>
      </c>
      <c r="AA93" s="102" t="e">
        <v>#N/A</v>
      </c>
      <c r="AP93" s="100" t="s">
        <v>201</v>
      </c>
      <c r="AQ93" s="101">
        <f>_xll.qlInterestRateIndexFixingDate(Currency&amp;"ibor"&amp;Tenor,AR93,Trigger)</f>
        <v>42334</v>
      </c>
      <c r="AR93" s="101">
        <f>_xll.qlCalendarAdvance(Calendar,AR92,AP93,"f",,Trigger)</f>
        <v>42338</v>
      </c>
      <c r="AS93" s="101">
        <f>_xll.qlInterestRateIndexMaturity(Currency&amp;"ibor"&amp;Tenor,AR93,Trigger)</f>
        <v>42369</v>
      </c>
      <c r="AT93" s="246">
        <f>_xll.qlIndexFixing($AD$5,AQ93,TRUE,_xll.ohTrigger(Trigger,Trigger1M))</f>
        <v>-8.207862568500357E-4</v>
      </c>
      <c r="AU93" s="246" t="e">
        <f>IFERROR(_xll.qlIndexFixing($AV$1,AQ93,TRUE,_xll.ohTrigger(Trigger,Trigger1M)),#N/A)</f>
        <v>#N/A</v>
      </c>
    </row>
    <row r="94" spans="1:47" ht="11.25" customHeight="1" x14ac:dyDescent="0.25">
      <c r="A94" s="102" t="s">
        <v>239</v>
      </c>
      <c r="B94" s="329" t="str">
        <v>55Y</v>
      </c>
      <c r="C94" s="329" t="e">
        <v>#N/A</v>
      </c>
      <c r="D94" s="370" t="str">
        <f t="shared" si="30"/>
        <v>55Y</v>
      </c>
      <c r="E94" s="328" t="s">
        <v>8</v>
      </c>
      <c r="F94" s="324" t="s">
        <v>9</v>
      </c>
      <c r="G94" s="284" t="s">
        <v>10</v>
      </c>
      <c r="H94" s="324" t="s">
        <v>11</v>
      </c>
      <c r="I94" s="387" t="e">
        <v>#N/A</v>
      </c>
      <c r="J94" s="387" t="str">
        <f>IFERROR(_xll.qlSimpleQuote(A94&amp;C94,I94,,Permanent,Trigger,TRUE),"--")</f>
        <v>--</v>
      </c>
      <c r="K94" s="329" t="str">
        <f t="shared" si="18"/>
        <v>EURYC1M_AB1E_55Y</v>
      </c>
      <c r="L94" s="333" t="str">
        <f>IFERROR(_xll.qlSwapRateHelper2(,IF(DataSelect="Reference",$J94,K94),,$D94,Calendar,$G94,$F94,$H94,$L$22,0,E94,Discounting,Permanent,_xll.ohTrigger(Trigger,DataSelect),ObjectOverwrite),"--")</f>
        <v>obj_002d3#0008</v>
      </c>
      <c r="M94" s="328" t="b">
        <f t="shared" si="28"/>
        <v>1</v>
      </c>
      <c r="O94" s="340" t="str">
        <f t="shared" si="23"/>
        <v>SW</v>
      </c>
      <c r="P94" s="340" t="str">
        <f t="shared" si="24"/>
        <v>59Y</v>
      </c>
      <c r="Q94" s="344" t="str">
        <f t="shared" ref="Q94:R94" si="35">L98</f>
        <v>obj_00315#0008</v>
      </c>
      <c r="R94" s="340" t="b">
        <f t="shared" si="35"/>
        <v>1</v>
      </c>
      <c r="S94" s="348">
        <v>1</v>
      </c>
      <c r="T94" s="348">
        <v>1</v>
      </c>
      <c r="U94" s="102" t="e">
        <v>#N/A</v>
      </c>
      <c r="V94" s="100" t="e">
        <f>_xll.qlRateHelperQuoteName(U94)</f>
        <v>#VALUE!</v>
      </c>
      <c r="W94" s="338" t="e">
        <f>_xll.qlRateHelperRate(U94,_xll.ohTrigger(Trigger,Trigger1M))</f>
        <v>#VALUE!</v>
      </c>
      <c r="X94" s="338" t="str">
        <f>IFERROR(_xll.qlFuturesRateHelperConvexityAdjustment(U94,Trigger),"--")</f>
        <v>--</v>
      </c>
      <c r="Y94" s="101" t="e">
        <f>_xll.qlRateHelperEarliestDate(U94,Trigger)</f>
        <v>#VALUE!</v>
      </c>
      <c r="Z94" s="101" t="e">
        <f>_xll.qlRateHelperLatestDate(U94,Trigger)</f>
        <v>#VALUE!</v>
      </c>
      <c r="AA94" s="102" t="e">
        <v>#N/A</v>
      </c>
      <c r="AP94" s="100" t="s">
        <v>201</v>
      </c>
      <c r="AQ94" s="101">
        <f>_xll.qlInterestRateIndexFixingDate(Currency&amp;"ibor"&amp;Tenor,AR94,Trigger)</f>
        <v>42335</v>
      </c>
      <c r="AR94" s="101">
        <f>_xll.qlCalendarAdvance(Calendar,AR93,AP94,"f",,Trigger)</f>
        <v>42339</v>
      </c>
      <c r="AS94" s="101">
        <f>_xll.qlInterestRateIndexMaturity(Currency&amp;"ibor"&amp;Tenor,AR94,Trigger)</f>
        <v>42373</v>
      </c>
      <c r="AT94" s="246">
        <f>_xll.qlIndexFixing($AD$5,AQ94,TRUE,_xll.ohTrigger(Trigger,Trigger1M))</f>
        <v>-8.0779396231255105E-4</v>
      </c>
      <c r="AU94" s="246" t="e">
        <f>IFERROR(_xll.qlIndexFixing($AV$1,AQ94,TRUE,_xll.ohTrigger(Trigger,Trigger1M)),#N/A)</f>
        <v>#N/A</v>
      </c>
    </row>
    <row r="95" spans="1:47" ht="11.25" customHeight="1" x14ac:dyDescent="0.25">
      <c r="A95" s="102" t="s">
        <v>239</v>
      </c>
      <c r="B95" s="329" t="str">
        <v>56Y</v>
      </c>
      <c r="C95" s="329" t="e">
        <v>#N/A</v>
      </c>
      <c r="D95" s="370" t="str">
        <f t="shared" si="30"/>
        <v>56Y</v>
      </c>
      <c r="E95" s="328" t="s">
        <v>8</v>
      </c>
      <c r="F95" s="324" t="s">
        <v>9</v>
      </c>
      <c r="G95" s="284" t="s">
        <v>10</v>
      </c>
      <c r="H95" s="324" t="s">
        <v>11</v>
      </c>
      <c r="I95" s="387" t="e">
        <v>#N/A</v>
      </c>
      <c r="J95" s="387" t="str">
        <f>IFERROR(_xll.qlSimpleQuote(A95&amp;C95,I95,,Permanent,Trigger,TRUE),"--")</f>
        <v>--</v>
      </c>
      <c r="K95" s="329" t="str">
        <f t="shared" si="18"/>
        <v>EURYC1M_AB1E_56Y</v>
      </c>
      <c r="L95" s="333" t="str">
        <f>IFERROR(_xll.qlSwapRateHelper2(,IF(DataSelect="Reference",$J95,K95),,$D95,Calendar,$G95,$F95,$H95,$L$22,0,E95,Discounting,Permanent,_xll.ohTrigger(Trigger,DataSelect),ObjectOverwrite),"--")</f>
        <v>obj_0033a#0008</v>
      </c>
      <c r="M95" s="328" t="b">
        <f t="shared" si="28"/>
        <v>1</v>
      </c>
      <c r="O95" s="340" t="str">
        <f t="shared" si="23"/>
        <v>SW</v>
      </c>
      <c r="P95" s="340" t="str">
        <f t="shared" si="24"/>
        <v>60Y</v>
      </c>
      <c r="Q95" s="344" t="str">
        <f t="shared" ref="Q95:R95" si="36">L99</f>
        <v>obj_00319#0008</v>
      </c>
      <c r="R95" s="340" t="b">
        <f t="shared" si="36"/>
        <v>1</v>
      </c>
      <c r="S95" s="348">
        <v>1</v>
      </c>
      <c r="T95" s="348">
        <v>1</v>
      </c>
      <c r="U95" s="102" t="e">
        <v>#N/A</v>
      </c>
      <c r="V95" s="100" t="e">
        <f>_xll.qlRateHelperQuoteName(U95)</f>
        <v>#VALUE!</v>
      </c>
      <c r="W95" s="338" t="e">
        <f>_xll.qlRateHelperRate(U95,_xll.ohTrigger(Trigger,Trigger1M))</f>
        <v>#VALUE!</v>
      </c>
      <c r="X95" s="338" t="str">
        <f>IFERROR(_xll.qlFuturesRateHelperConvexityAdjustment(U95,Trigger),"--")</f>
        <v>--</v>
      </c>
      <c r="Y95" s="101" t="e">
        <f>_xll.qlRateHelperEarliestDate(U95,Trigger)</f>
        <v>#VALUE!</v>
      </c>
      <c r="Z95" s="101" t="e">
        <f>_xll.qlRateHelperLatestDate(U95,Trigger)</f>
        <v>#VALUE!</v>
      </c>
      <c r="AA95" s="102" t="e">
        <v>#N/A</v>
      </c>
      <c r="AP95" s="100" t="s">
        <v>201</v>
      </c>
      <c r="AQ95" s="101">
        <f>_xll.qlInterestRateIndexFixingDate(Currency&amp;"ibor"&amp;Tenor,AR95,Trigger)</f>
        <v>42338</v>
      </c>
      <c r="AR95" s="101">
        <f>_xll.qlCalendarAdvance(Calendar,AR94,AP95,"f",,Trigger)</f>
        <v>42340</v>
      </c>
      <c r="AS95" s="101">
        <f>_xll.qlInterestRateIndexMaturity(Currency&amp;"ibor"&amp;Tenor,AR95,Trigger)</f>
        <v>42373</v>
      </c>
      <c r="AT95" s="246">
        <f>_xll.qlIndexFixing($AD$5,AQ95,TRUE,_xll.ohTrigger(Trigger,Trigger1M))</f>
        <v>-8.063192116028714E-4</v>
      </c>
      <c r="AU95" s="246" t="e">
        <f>IFERROR(_xll.qlIndexFixing($AV$1,AQ95,TRUE,_xll.ohTrigger(Trigger,Trigger1M)),#N/A)</f>
        <v>#N/A</v>
      </c>
    </row>
    <row r="96" spans="1:47" ht="11.25" customHeight="1" x14ac:dyDescent="0.25">
      <c r="A96" s="102" t="s">
        <v>239</v>
      </c>
      <c r="B96" s="329" t="str">
        <v>57Y</v>
      </c>
      <c r="C96" s="329" t="e">
        <v>#N/A</v>
      </c>
      <c r="D96" s="370" t="str">
        <f t="shared" si="30"/>
        <v>57Y</v>
      </c>
      <c r="E96" s="328" t="s">
        <v>8</v>
      </c>
      <c r="F96" s="324" t="s">
        <v>9</v>
      </c>
      <c r="G96" s="284" t="s">
        <v>10</v>
      </c>
      <c r="H96" s="324" t="s">
        <v>11</v>
      </c>
      <c r="I96" s="387" t="e">
        <v>#N/A</v>
      </c>
      <c r="J96" s="387" t="str">
        <f>IFERROR(_xll.qlSimpleQuote(A96&amp;C96,I96,,Permanent,Trigger,TRUE),"--")</f>
        <v>--</v>
      </c>
      <c r="K96" s="329" t="str">
        <f t="shared" si="18"/>
        <v>EURYC1M_AB1E_57Y</v>
      </c>
      <c r="L96" s="333" t="str">
        <f>IFERROR(_xll.qlSwapRateHelper2(,IF(DataSelect="Reference",$J96,K96),,$D96,Calendar,$G96,$F96,$H96,$L$22,0,E96,Discounting,Permanent,_xll.ohTrigger(Trigger,DataSelect),ObjectOverwrite),"--")</f>
        <v>obj_0031d#0008</v>
      </c>
      <c r="M96" s="328" t="b">
        <f t="shared" si="28"/>
        <v>1</v>
      </c>
      <c r="O96" s="345" t="str">
        <f t="shared" si="23"/>
        <v>SW</v>
      </c>
      <c r="P96" s="345" t="e">
        <f t="shared" si="24"/>
        <v>#N/A</v>
      </c>
      <c r="Q96" s="346" t="str">
        <f t="shared" ref="Q96:R96" si="37">L100</f>
        <v>--</v>
      </c>
      <c r="R96" s="345" t="b">
        <f t="shared" si="37"/>
        <v>0</v>
      </c>
      <c r="S96" s="349">
        <v>1</v>
      </c>
      <c r="T96" s="349">
        <v>1</v>
      </c>
      <c r="U96" s="103" t="e">
        <v>#N/A</v>
      </c>
      <c r="V96" s="110" t="e">
        <f>_xll.qlRateHelperQuoteName(U96)</f>
        <v>#VALUE!</v>
      </c>
      <c r="W96" s="391" t="e">
        <f>_xll.qlRateHelperRate(U96,_xll.ohTrigger(Trigger,Trigger1M))</f>
        <v>#VALUE!</v>
      </c>
      <c r="X96" s="391" t="str">
        <f>IFERROR(_xll.qlFuturesRateHelperConvexityAdjustment(U96,Trigger),"--")</f>
        <v>--</v>
      </c>
      <c r="Y96" s="104" t="e">
        <f>_xll.qlRateHelperEarliestDate(U96,Trigger)</f>
        <v>#VALUE!</v>
      </c>
      <c r="Z96" s="104" t="e">
        <f>_xll.qlRateHelperLatestDate(U96,Trigger)</f>
        <v>#VALUE!</v>
      </c>
      <c r="AA96" s="103" t="e">
        <v>#N/A</v>
      </c>
      <c r="AP96" s="100" t="s">
        <v>201</v>
      </c>
      <c r="AQ96" s="101">
        <f>_xll.qlInterestRateIndexFixingDate(Currency&amp;"ibor"&amp;Tenor,AR96,Trigger)</f>
        <v>42339</v>
      </c>
      <c r="AR96" s="101">
        <f>_xll.qlCalendarAdvance(Calendar,AR95,AP96,"f",,Trigger)</f>
        <v>42341</v>
      </c>
      <c r="AS96" s="101">
        <f>_xll.qlInterestRateIndexMaturity(Currency&amp;"ibor"&amp;Tenor,AR96,Trigger)</f>
        <v>42373</v>
      </c>
      <c r="AT96" s="246">
        <f>_xll.qlIndexFixing($AD$5,AQ96,TRUE,_xll.ohTrigger(Trigger,Trigger1M))</f>
        <v>-8.0466633453527003E-4</v>
      </c>
      <c r="AU96" s="246" t="e">
        <f>IFERROR(_xll.qlIndexFixing($AV$1,AQ96,TRUE,_xll.ohTrigger(Trigger,Trigger1M)),#N/A)</f>
        <v>#N/A</v>
      </c>
    </row>
    <row r="97" spans="1:47" ht="11.25" customHeight="1" x14ac:dyDescent="0.25">
      <c r="A97" s="102" t="s">
        <v>239</v>
      </c>
      <c r="B97" s="329" t="str">
        <v>58Y</v>
      </c>
      <c r="C97" s="329" t="e">
        <v>#N/A</v>
      </c>
      <c r="D97" s="370" t="str">
        <f t="shared" si="30"/>
        <v>58Y</v>
      </c>
      <c r="E97" s="328" t="s">
        <v>8</v>
      </c>
      <c r="F97" s="324" t="s">
        <v>9</v>
      </c>
      <c r="G97" s="284" t="s">
        <v>10</v>
      </c>
      <c r="H97" s="324" t="s">
        <v>11</v>
      </c>
      <c r="I97" s="387" t="e">
        <v>#N/A</v>
      </c>
      <c r="J97" s="387" t="str">
        <f>IFERROR(_xll.qlSimpleQuote(A97&amp;C97,I97,,Permanent,Trigger,TRUE),"--")</f>
        <v>--</v>
      </c>
      <c r="K97" s="329" t="str">
        <f t="shared" si="18"/>
        <v>EURYC1M_AB1E_58Y</v>
      </c>
      <c r="L97" s="333" t="str">
        <f>IFERROR(_xll.qlSwapRateHelper2(,IF(DataSelect="Reference",$J97,K97),,$D97,Calendar,$G97,$F97,$H97,$L$22,0,E97,Discounting,Permanent,_xll.ohTrigger(Trigger,DataSelect),ObjectOverwrite),"--")</f>
        <v>obj_00325#0008</v>
      </c>
      <c r="M97" s="328" t="b">
        <f t="shared" si="28"/>
        <v>1</v>
      </c>
      <c r="AP97" s="100" t="s">
        <v>201</v>
      </c>
      <c r="AQ97" s="101">
        <f>_xll.qlInterestRateIndexFixingDate(Currency&amp;"ibor"&amp;Tenor,AR97,Trigger)</f>
        <v>42340</v>
      </c>
      <c r="AR97" s="101">
        <f>_xll.qlCalendarAdvance(Calendar,AR96,AP97,"f",,Trigger)</f>
        <v>42342</v>
      </c>
      <c r="AS97" s="101">
        <f>_xll.qlInterestRateIndexMaturity(Currency&amp;"ibor"&amp;Tenor,AR97,Trigger)</f>
        <v>42373</v>
      </c>
      <c r="AT97" s="246">
        <f>_xll.qlIndexFixing($AD$5,AQ97,TRUE,_xll.ohTrigger(Trigger,Trigger1M))</f>
        <v>-8.0283721015464167E-4</v>
      </c>
      <c r="AU97" s="246" t="e">
        <f>IFERROR(_xll.qlIndexFixing($AV$1,AQ97,TRUE,_xll.ohTrigger(Trigger,Trigger1M)),#N/A)</f>
        <v>#N/A</v>
      </c>
    </row>
    <row r="98" spans="1:47" ht="11.25" customHeight="1" x14ac:dyDescent="0.25">
      <c r="A98" s="102" t="s">
        <v>239</v>
      </c>
      <c r="B98" s="329" t="str">
        <v>59Y</v>
      </c>
      <c r="C98" s="329" t="e">
        <v>#N/A</v>
      </c>
      <c r="D98" s="370" t="str">
        <f t="shared" si="30"/>
        <v>59Y</v>
      </c>
      <c r="E98" s="328" t="s">
        <v>8</v>
      </c>
      <c r="F98" s="324" t="s">
        <v>9</v>
      </c>
      <c r="G98" s="284" t="s">
        <v>10</v>
      </c>
      <c r="H98" s="324" t="s">
        <v>11</v>
      </c>
      <c r="I98" s="387" t="e">
        <v>#N/A</v>
      </c>
      <c r="J98" s="387" t="str">
        <f>IFERROR(_xll.qlSimpleQuote(A98&amp;C98,I98,,Permanent,Trigger,TRUE),"--")</f>
        <v>--</v>
      </c>
      <c r="K98" s="329" t="str">
        <f t="shared" si="18"/>
        <v>EURYC1M_AB1E_59Y</v>
      </c>
      <c r="L98" s="333" t="str">
        <f>IFERROR(_xll.qlSwapRateHelper2(,IF(DataSelect="Reference",$J98,K98),,$D98,Calendar,$G98,$F98,$H98,$L$22,0,E98,Discounting,Permanent,_xll.ohTrigger(Trigger,DataSelect),ObjectOverwrite),"--")</f>
        <v>obj_00315#0008</v>
      </c>
      <c r="M98" s="328" t="b">
        <f t="shared" si="28"/>
        <v>1</v>
      </c>
      <c r="AP98" s="100" t="s">
        <v>201</v>
      </c>
      <c r="AQ98" s="101">
        <f>_xll.qlInterestRateIndexFixingDate(Currency&amp;"ibor"&amp;Tenor,AR98,Trigger)</f>
        <v>42341</v>
      </c>
      <c r="AR98" s="101">
        <f>_xll.qlCalendarAdvance(Calendar,AR97,AP98,"f",,Trigger)</f>
        <v>42345</v>
      </c>
      <c r="AS98" s="101">
        <f>_xll.qlInterestRateIndexMaturity(Currency&amp;"ibor"&amp;Tenor,AR98,Trigger)</f>
        <v>42376</v>
      </c>
      <c r="AT98" s="246">
        <f>_xll.qlIndexFixing($AD$5,AQ98,TRUE,_xll.ohTrigger(Trigger,Trigger1M))</f>
        <v>-7.8759370569723584E-4</v>
      </c>
      <c r="AU98" s="246" t="e">
        <f>IFERROR(_xll.qlIndexFixing($AV$1,AQ98,TRUE,_xll.ohTrigger(Trigger,Trigger1M)),#N/A)</f>
        <v>#N/A</v>
      </c>
    </row>
    <row r="99" spans="1:47" ht="11.25" customHeight="1" x14ac:dyDescent="0.25">
      <c r="A99" s="102" t="s">
        <v>239</v>
      </c>
      <c r="B99" s="329" t="str">
        <v>60Y</v>
      </c>
      <c r="C99" s="329" t="e">
        <v>#N/A</v>
      </c>
      <c r="D99" s="370" t="str">
        <f t="shared" si="30"/>
        <v>60Y</v>
      </c>
      <c r="E99" s="328" t="s">
        <v>8</v>
      </c>
      <c r="F99" s="324" t="s">
        <v>9</v>
      </c>
      <c r="G99" s="284" t="s">
        <v>10</v>
      </c>
      <c r="H99" s="324" t="s">
        <v>11</v>
      </c>
      <c r="I99" s="387" t="e">
        <v>#N/A</v>
      </c>
      <c r="J99" s="387" t="str">
        <f>IFERROR(_xll.qlSimpleQuote(A99&amp;C99,I99,,Permanent,Trigger,TRUE),"--")</f>
        <v>--</v>
      </c>
      <c r="K99" s="329" t="str">
        <f t="shared" si="18"/>
        <v>EURYC1M_AB1E_60Y</v>
      </c>
      <c r="L99" s="333" t="str">
        <f>IFERROR(_xll.qlSwapRateHelper2(,IF(DataSelect="Reference",$J99,K99),,$D99,Calendar,$G99,$F99,$H99,$L$22,0,E99,Discounting,Permanent,_xll.ohTrigger(Trigger,DataSelect),ObjectOverwrite),"--")</f>
        <v>obj_00319#0008</v>
      </c>
      <c r="M99" s="328" t="b">
        <f t="shared" si="28"/>
        <v>1</v>
      </c>
      <c r="AP99" s="100" t="s">
        <v>201</v>
      </c>
      <c r="AQ99" s="101">
        <f>_xll.qlInterestRateIndexFixingDate(Currency&amp;"ibor"&amp;Tenor,AR99,Trigger)</f>
        <v>42342</v>
      </c>
      <c r="AR99" s="101">
        <f>_xll.qlCalendarAdvance(Calendar,AR98,AP99,"f",,Trigger)</f>
        <v>42346</v>
      </c>
      <c r="AS99" s="101">
        <f>_xll.qlInterestRateIndexMaturity(Currency&amp;"ibor"&amp;Tenor,AR99,Trigger)</f>
        <v>42377</v>
      </c>
      <c r="AT99" s="246">
        <f>_xll.qlIndexFixing($AD$5,AQ99,TRUE,_xll.ohTrigger(Trigger,Trigger1M))</f>
        <v>-7.8235372210955581E-4</v>
      </c>
      <c r="AU99" s="246" t="e">
        <f>IFERROR(_xll.qlIndexFixing($AV$1,AQ99,TRUE,_xll.ohTrigger(Trigger,Trigger1M)),#N/A)</f>
        <v>#N/A</v>
      </c>
    </row>
    <row r="100" spans="1:47" ht="11.25" customHeight="1" x14ac:dyDescent="0.25">
      <c r="A100" s="103" t="s">
        <v>239</v>
      </c>
      <c r="B100" s="332" t="e">
        <v>#N/A</v>
      </c>
      <c r="C100" s="332" t="e">
        <v>#N/A</v>
      </c>
      <c r="D100" s="383" t="e">
        <f t="shared" si="30"/>
        <v>#N/A</v>
      </c>
      <c r="E100" s="330" t="s">
        <v>8</v>
      </c>
      <c r="F100" s="331" t="s">
        <v>9</v>
      </c>
      <c r="G100" s="290" t="s">
        <v>10</v>
      </c>
      <c r="H100" s="331" t="s">
        <v>11</v>
      </c>
      <c r="I100" s="388" t="e">
        <v>#N/A</v>
      </c>
      <c r="J100" s="388" t="str">
        <f>IFERROR(_xll.qlSimpleQuote(A100&amp;C100,I100,,Permanent,Trigger,TRUE),"--")</f>
        <v>--</v>
      </c>
      <c r="K100" s="332" t="e">
        <f t="shared" si="18"/>
        <v>#N/A</v>
      </c>
      <c r="L100" s="367" t="str">
        <f>IFERROR(_xll.qlSwapRateHelper2(,IF(DataSelect="Reference",$J100,K100),,$D100,Calendar,$G100,$F100,$H100,$L$22,0,E100,Discounting,Permanent,_xll.ohTrigger(Trigger,DataSelect),ObjectOverwrite),"--")</f>
        <v>--</v>
      </c>
      <c r="M100" s="330" t="b">
        <f t="shared" si="28"/>
        <v>0</v>
      </c>
      <c r="AP100" s="100" t="s">
        <v>201</v>
      </c>
      <c r="AQ100" s="101">
        <f>_xll.qlInterestRateIndexFixingDate(Currency&amp;"ibor"&amp;Tenor,AR100,Trigger)</f>
        <v>42345</v>
      </c>
      <c r="AR100" s="101">
        <f>_xll.qlCalendarAdvance(Calendar,AR99,AP100,"f",,Trigger)</f>
        <v>42347</v>
      </c>
      <c r="AS100" s="101">
        <f>_xll.qlInterestRateIndexMaturity(Currency&amp;"ibor"&amp;Tenor,AR100,Trigger)</f>
        <v>42380</v>
      </c>
      <c r="AT100" s="246">
        <f>_xll.qlIndexFixing($AD$5,AQ100,TRUE,_xll.ohTrigger(Trigger,Trigger1M))</f>
        <v>-7.7234237255515001E-4</v>
      </c>
      <c r="AU100" s="246" t="e">
        <f>IFERROR(_xll.qlIndexFixing($AV$1,AQ100,TRUE,_xll.ohTrigger(Trigger,Trigger1M)),#N/A)</f>
        <v>#N/A</v>
      </c>
    </row>
    <row r="101" spans="1:47" ht="11.25" customHeight="1" x14ac:dyDescent="0.25">
      <c r="AP101" s="100" t="s">
        <v>201</v>
      </c>
      <c r="AQ101" s="101">
        <f>_xll.qlInterestRateIndexFixingDate(Currency&amp;"ibor"&amp;Tenor,AR101,Trigger)</f>
        <v>42346</v>
      </c>
      <c r="AR101" s="101">
        <f>_xll.qlCalendarAdvance(Calendar,AR100,AP101,"f",,Trigger)</f>
        <v>42348</v>
      </c>
      <c r="AS101" s="101">
        <f>_xll.qlInterestRateIndexMaturity(Currency&amp;"ibor"&amp;Tenor,AR101,Trigger)</f>
        <v>42380</v>
      </c>
      <c r="AT101" s="246">
        <f>_xll.qlIndexFixing($AD$5,AQ101,TRUE,_xll.ohTrigger(Trigger,Trigger1M))</f>
        <v>-7.6954496657011262E-4</v>
      </c>
      <c r="AU101" s="246" t="e">
        <f>IFERROR(_xll.qlIndexFixing($AV$1,AQ101,TRUE,_xll.ohTrigger(Trigger,Trigger1M)),#N/A)</f>
        <v>#N/A</v>
      </c>
    </row>
    <row r="102" spans="1:47" ht="11.25" customHeight="1" x14ac:dyDescent="0.25">
      <c r="AP102" s="100" t="s">
        <v>201</v>
      </c>
      <c r="AQ102" s="101">
        <f>_xll.qlInterestRateIndexFixingDate(Currency&amp;"ibor"&amp;Tenor,AR102,Trigger)</f>
        <v>42347</v>
      </c>
      <c r="AR102" s="101">
        <f>_xll.qlCalendarAdvance(Calendar,AR101,AP102,"f",,Trigger)</f>
        <v>42349</v>
      </c>
      <c r="AS102" s="101">
        <f>_xll.qlInterestRateIndexMaturity(Currency&amp;"ibor"&amp;Tenor,AR102,Trigger)</f>
        <v>42380</v>
      </c>
      <c r="AT102" s="246">
        <f>_xll.qlIndexFixing($AD$5,AQ102,TRUE,_xll.ohTrigger(Trigger,Trigger1M))</f>
        <v>-7.666312964075523E-4</v>
      </c>
      <c r="AU102" s="246" t="e">
        <f>IFERROR(_xll.qlIndexFixing($AV$1,AQ102,TRUE,_xll.ohTrigger(Trigger,Trigger1M)),#N/A)</f>
        <v>#N/A</v>
      </c>
    </row>
    <row r="103" spans="1:47" ht="11.25" customHeight="1" x14ac:dyDescent="0.25">
      <c r="AP103" s="100" t="s">
        <v>201</v>
      </c>
      <c r="AQ103" s="101">
        <f>_xll.qlInterestRateIndexFixingDate(Currency&amp;"ibor"&amp;Tenor,AR103,Trigger)</f>
        <v>42348</v>
      </c>
      <c r="AR103" s="101">
        <f>_xll.qlCalendarAdvance(Calendar,AR102,AP103,"f",,Trigger)</f>
        <v>42352</v>
      </c>
      <c r="AS103" s="101">
        <f>_xll.qlInterestRateIndexMaturity(Currency&amp;"ibor"&amp;Tenor,AR103,Trigger)</f>
        <v>42383</v>
      </c>
      <c r="AT103" s="246">
        <f>_xll.qlIndexFixing($AD$5,AQ103,TRUE,_xll.ohTrigger(Trigger,Trigger1M))</f>
        <v>-7.5161611854519675E-4</v>
      </c>
      <c r="AU103" s="246" t="e">
        <f>IFERROR(_xll.qlIndexFixing($AV$1,AQ103,TRUE,_xll.ohTrigger(Trigger,Trigger1M)),#N/A)</f>
        <v>#N/A</v>
      </c>
    </row>
    <row r="104" spans="1:47" ht="11.25" customHeight="1" x14ac:dyDescent="0.25">
      <c r="AP104" s="100" t="s">
        <v>201</v>
      </c>
      <c r="AQ104" s="101">
        <f>_xll.qlInterestRateIndexFixingDate(Currency&amp;"ibor"&amp;Tenor,AR104,Trigger)</f>
        <v>42349</v>
      </c>
      <c r="AR104" s="101">
        <f>_xll.qlCalendarAdvance(Calendar,AR103,AP104,"f",,Trigger)</f>
        <v>42353</v>
      </c>
      <c r="AS104" s="101">
        <f>_xll.qlInterestRateIndexMaturity(Currency&amp;"ibor"&amp;Tenor,AR104,Trigger)</f>
        <v>42384</v>
      </c>
      <c r="AT104" s="246">
        <f>_xll.qlIndexFixing($AD$5,AQ104,TRUE,_xll.ohTrigger(Trigger,Trigger1M))</f>
        <v>-7.4692621714634829E-4</v>
      </c>
      <c r="AU104" s="246" t="e">
        <f>IFERROR(_xll.qlIndexFixing($AV$1,AQ104,TRUE,_xll.ohTrigger(Trigger,Trigger1M)),#N/A)</f>
        <v>#N/A</v>
      </c>
    </row>
    <row r="105" spans="1:47" ht="11.25" customHeight="1" x14ac:dyDescent="0.25">
      <c r="AP105" s="100" t="s">
        <v>201</v>
      </c>
      <c r="AQ105" s="101">
        <f>_xll.qlInterestRateIndexFixingDate(Currency&amp;"ibor"&amp;Tenor,AR105,Trigger)</f>
        <v>42352</v>
      </c>
      <c r="AR105" s="101">
        <f>_xll.qlCalendarAdvance(Calendar,AR104,AP105,"f",,Trigger)</f>
        <v>42354</v>
      </c>
      <c r="AS105" s="101">
        <f>_xll.qlInterestRateIndexMaturity(Currency&amp;"ibor"&amp;Tenor,AR105,Trigger)</f>
        <v>42387</v>
      </c>
      <c r="AT105" s="246">
        <f>_xll.qlIndexFixing($AD$5,AQ105,TRUE,_xll.ohTrigger(Trigger,Trigger1M))</f>
        <v>-7.4022273919242701E-4</v>
      </c>
      <c r="AU105" s="246" t="e">
        <f>IFERROR(_xll.qlIndexFixing($AV$1,AQ105,TRUE,_xll.ohTrigger(Trigger,Trigger1M)),#N/A)</f>
        <v>#N/A</v>
      </c>
    </row>
    <row r="106" spans="1:47" ht="11.25" customHeight="1" x14ac:dyDescent="0.25">
      <c r="AP106" s="100" t="s">
        <v>201</v>
      </c>
      <c r="AQ106" s="101">
        <f>_xll.qlInterestRateIndexFixingDate(Currency&amp;"ibor"&amp;Tenor,AR106,Trigger)</f>
        <v>42353</v>
      </c>
      <c r="AR106" s="101">
        <f>_xll.qlCalendarAdvance(Calendar,AR105,AP106,"f",,Trigger)</f>
        <v>42355</v>
      </c>
      <c r="AS106" s="101">
        <f>_xll.qlInterestRateIndexMaturity(Currency&amp;"ibor"&amp;Tenor,AR106,Trigger)</f>
        <v>42387</v>
      </c>
      <c r="AT106" s="246">
        <f>_xll.qlIndexFixing($AD$5,AQ106,TRUE,_xll.ohTrigger(Trigger,Trigger1M))</f>
        <v>-7.3724634285954327E-4</v>
      </c>
      <c r="AU106" s="246" t="e">
        <f>IFERROR(_xll.qlIndexFixing($AV$1,AQ106,TRUE,_xll.ohTrigger(Trigger,Trigger1M)),#N/A)</f>
        <v>#N/A</v>
      </c>
    </row>
    <row r="107" spans="1:47" ht="11.25" customHeight="1" x14ac:dyDescent="0.25">
      <c r="AP107" s="100" t="s">
        <v>201</v>
      </c>
      <c r="AQ107" s="101">
        <f>_xll.qlInterestRateIndexFixingDate(Currency&amp;"ibor"&amp;Tenor,AR107,Trigger)</f>
        <v>42354</v>
      </c>
      <c r="AR107" s="101">
        <f>_xll.qlCalendarAdvance(Calendar,AR106,AP107,"f",,Trigger)</f>
        <v>42356</v>
      </c>
      <c r="AS107" s="101">
        <f>_xll.qlInterestRateIndexMaturity(Currency&amp;"ibor"&amp;Tenor,AR107,Trigger)</f>
        <v>42387</v>
      </c>
      <c r="AT107" s="246">
        <f>_xll.qlIndexFixing($AD$5,AQ107,TRUE,_xll.ohTrigger(Trigger,Trigger1M))</f>
        <v>-7.3427596350045081E-4</v>
      </c>
      <c r="AU107" s="246" t="e">
        <f>IFERROR(_xll.qlIndexFixing($AV$1,AQ107,TRUE,_xll.ohTrigger(Trigger,Trigger1M)),#N/A)</f>
        <v>#N/A</v>
      </c>
    </row>
    <row r="108" spans="1:47" ht="11.25" customHeight="1" x14ac:dyDescent="0.25">
      <c r="AP108" s="100" t="s">
        <v>201</v>
      </c>
      <c r="AQ108" s="101">
        <f>_xll.qlInterestRateIndexFixingDate(Currency&amp;"ibor"&amp;Tenor,AR108,Trigger)</f>
        <v>42355</v>
      </c>
      <c r="AR108" s="101">
        <f>_xll.qlCalendarAdvance(Calendar,AR107,AP108,"f",,Trigger)</f>
        <v>42359</v>
      </c>
      <c r="AS108" s="101">
        <f>_xll.qlInterestRateIndexMaturity(Currency&amp;"ibor"&amp;Tenor,AR108,Trigger)</f>
        <v>42390</v>
      </c>
      <c r="AT108" s="246">
        <f>_xll.qlIndexFixing($AD$5,AQ108,TRUE,_xll.ohTrigger(Trigger,Trigger1M))</f>
        <v>-7.2446585284888861E-4</v>
      </c>
      <c r="AU108" s="246" t="e">
        <f>IFERROR(_xll.qlIndexFixing($AV$1,AQ108,TRUE,_xll.ohTrigger(Trigger,Trigger1M)),#N/A)</f>
        <v>#N/A</v>
      </c>
    </row>
    <row r="109" spans="1:47" ht="11.25" customHeight="1" x14ac:dyDescent="0.25">
      <c r="AP109" s="100" t="s">
        <v>201</v>
      </c>
      <c r="AQ109" s="101">
        <f>_xll.qlInterestRateIndexFixingDate(Currency&amp;"ibor"&amp;Tenor,AR109,Trigger)</f>
        <v>42356</v>
      </c>
      <c r="AR109" s="101">
        <f>_xll.qlCalendarAdvance(Calendar,AR108,AP109,"f",,Trigger)</f>
        <v>42360</v>
      </c>
      <c r="AS109" s="101">
        <f>_xll.qlInterestRateIndexMaturity(Currency&amp;"ibor"&amp;Tenor,AR109,Trigger)</f>
        <v>42391</v>
      </c>
      <c r="AT109" s="246">
        <f>_xll.qlIndexFixing($AD$5,AQ109,TRUE,_xll.ohTrigger(Trigger,Trigger1M))</f>
        <v>-7.2198495172435336E-4</v>
      </c>
      <c r="AU109" s="246" t="e">
        <f>IFERROR(_xll.qlIndexFixing($AV$1,AQ109,TRUE,_xll.ohTrigger(Trigger,Trigger1M)),#N/A)</f>
        <v>#N/A</v>
      </c>
    </row>
    <row r="110" spans="1:47" ht="11.25" customHeight="1" x14ac:dyDescent="0.25">
      <c r="AP110" s="100" t="s">
        <v>201</v>
      </c>
      <c r="AQ110" s="101">
        <f>_xll.qlInterestRateIndexFixingDate(Currency&amp;"ibor"&amp;Tenor,AR110,Trigger)</f>
        <v>42359</v>
      </c>
      <c r="AR110" s="101">
        <f>_xll.qlCalendarAdvance(Calendar,AR109,AP110,"f",,Trigger)</f>
        <v>42361</v>
      </c>
      <c r="AS110" s="101">
        <f>_xll.qlInterestRateIndexMaturity(Currency&amp;"ibor"&amp;Tenor,AR110,Trigger)</f>
        <v>42394</v>
      </c>
      <c r="AT110" s="246">
        <f>_xll.qlIndexFixing($AD$5,AQ110,TRUE,_xll.ohTrigger(Trigger,Trigger1M))</f>
        <v>-7.2086889014176916E-4</v>
      </c>
      <c r="AU110" s="246" t="e">
        <f>IFERROR(_xll.qlIndexFixing($AV$1,AQ110,TRUE,_xll.ohTrigger(Trigger,Trigger1M)),#N/A)</f>
        <v>#N/A</v>
      </c>
    </row>
    <row r="111" spans="1:47" ht="11.25" customHeight="1" x14ac:dyDescent="0.25">
      <c r="AP111" s="100" t="s">
        <v>201</v>
      </c>
      <c r="AQ111" s="101">
        <f>_xll.qlInterestRateIndexFixingDate(Currency&amp;"ibor"&amp;Tenor,AR111,Trigger)</f>
        <v>42360</v>
      </c>
      <c r="AR111" s="101">
        <f>_xll.qlCalendarAdvance(Calendar,AR110,AP111,"f",,Trigger)</f>
        <v>42362</v>
      </c>
      <c r="AS111" s="101">
        <f>_xll.qlInterestRateIndexMaturity(Currency&amp;"ibor"&amp;Tenor,AR111,Trigger)</f>
        <v>42394</v>
      </c>
      <c r="AT111" s="246">
        <f>_xll.qlIndexFixing($AD$5,AQ111,TRUE,_xll.ohTrigger(Trigger,Trigger1M))</f>
        <v>-7.1901996689355263E-4</v>
      </c>
      <c r="AU111" s="246" t="e">
        <f>IFERROR(_xll.qlIndexFixing($AV$1,AQ111,TRUE,_xll.ohTrigger(Trigger,Trigger1M)),#N/A)</f>
        <v>#N/A</v>
      </c>
    </row>
    <row r="112" spans="1:47" ht="11.25" customHeight="1" x14ac:dyDescent="0.25">
      <c r="AP112" s="100" t="s">
        <v>201</v>
      </c>
      <c r="AQ112" s="101">
        <f>_xll.qlInterestRateIndexFixingDate(Currency&amp;"ibor"&amp;Tenor,AR112,Trigger)</f>
        <v>42361</v>
      </c>
      <c r="AR112" s="101">
        <f>_xll.qlCalendarAdvance(Calendar,AR111,AP112,"f",,Trigger)</f>
        <v>42366</v>
      </c>
      <c r="AS112" s="101">
        <f>_xll.qlInterestRateIndexMaturity(Currency&amp;"ibor"&amp;Tenor,AR112,Trigger)</f>
        <v>42397</v>
      </c>
      <c r="AT112" s="246">
        <f>_xll.qlIndexFixing($AD$5,AQ112,TRUE,_xll.ohTrigger(Trigger,Trigger1M))</f>
        <v>-7.161298909887496E-4</v>
      </c>
      <c r="AU112" s="246" t="e">
        <f>IFERROR(_xll.qlIndexFixing($AV$1,AQ112,TRUE,_xll.ohTrigger(Trigger,Trigger1M)),#N/A)</f>
        <v>#N/A</v>
      </c>
    </row>
    <row r="113" spans="42:47" ht="11.25" customHeight="1" x14ac:dyDescent="0.25">
      <c r="AP113" s="100" t="s">
        <v>201</v>
      </c>
      <c r="AQ113" s="101">
        <f>_xll.qlInterestRateIndexFixingDate(Currency&amp;"ibor"&amp;Tenor,AR113,Trigger)</f>
        <v>42362</v>
      </c>
      <c r="AR113" s="101">
        <f>_xll.qlCalendarAdvance(Calendar,AR112,AP113,"f",,Trigger)</f>
        <v>42367</v>
      </c>
      <c r="AS113" s="101">
        <f>_xll.qlInterestRateIndexMaturity(Currency&amp;"ibor"&amp;Tenor,AR113,Trigger)</f>
        <v>42398</v>
      </c>
      <c r="AT113" s="246">
        <f>_xll.qlIndexFixing($AD$5,AQ113,TRUE,_xll.ohTrigger(Trigger,Trigger1M))</f>
        <v>-7.1625803083071266E-4</v>
      </c>
      <c r="AU113" s="246" t="e">
        <f>IFERROR(_xll.qlIndexFixing($AV$1,AQ113,TRUE,_xll.ohTrigger(Trigger,Trigger1M)),#N/A)</f>
        <v>#N/A</v>
      </c>
    </row>
    <row r="114" spans="42:47" ht="11.25" customHeight="1" x14ac:dyDescent="0.25">
      <c r="AP114" s="100" t="s">
        <v>201</v>
      </c>
      <c r="AQ114" s="101">
        <f>_xll.qlInterestRateIndexFixingDate(Currency&amp;"ibor"&amp;Tenor,AR114,Trigger)</f>
        <v>42366</v>
      </c>
      <c r="AR114" s="101">
        <f>_xll.qlCalendarAdvance(Calendar,AR113,AP114,"f",,Trigger)</f>
        <v>42368</v>
      </c>
      <c r="AS114" s="101">
        <f>_xll.qlInterestRateIndexMaturity(Currency&amp;"ibor"&amp;Tenor,AR114,Trigger)</f>
        <v>42398</v>
      </c>
      <c r="AT114" s="246">
        <f>_xll.qlIndexFixing($AD$5,AQ114,TRUE,_xll.ohTrigger(Trigger,Trigger1M))</f>
        <v>-7.156042732847645E-4</v>
      </c>
      <c r="AU114" s="246" t="e">
        <f>IFERROR(_xll.qlIndexFixing($AV$1,AQ114,TRUE,_xll.ohTrigger(Trigger,Trigger1M)),#N/A)</f>
        <v>#N/A</v>
      </c>
    </row>
    <row r="115" spans="42:47" ht="11.25" customHeight="1" x14ac:dyDescent="0.25">
      <c r="AP115" s="100" t="s">
        <v>201</v>
      </c>
      <c r="AQ115" s="101">
        <f>_xll.qlInterestRateIndexFixingDate(Currency&amp;"ibor"&amp;Tenor,AR115,Trigger)</f>
        <v>42367</v>
      </c>
      <c r="AR115" s="101">
        <f>_xll.qlCalendarAdvance(Calendar,AR114,AP115,"f",,Trigger)</f>
        <v>42369</v>
      </c>
      <c r="AS115" s="101">
        <f>_xll.qlInterestRateIndexMaturity(Currency&amp;"ibor"&amp;Tenor,AR115,Trigger)</f>
        <v>42398</v>
      </c>
      <c r="AT115" s="246">
        <f>_xll.qlIndexFixing($AD$5,AQ115,TRUE,_xll.ohTrigger(Trigger,Trigger1M))</f>
        <v>-7.1509956908242546E-4</v>
      </c>
      <c r="AU115" s="246" t="e">
        <f>IFERROR(_xll.qlIndexFixing($AV$1,AQ115,TRUE,_xll.ohTrigger(Trigger,Trigger1M)),#N/A)</f>
        <v>#N/A</v>
      </c>
    </row>
    <row r="116" spans="42:47" ht="11.25" customHeight="1" x14ac:dyDescent="0.25">
      <c r="AP116" s="100" t="s">
        <v>201</v>
      </c>
      <c r="AQ116" s="101">
        <f>_xll.qlInterestRateIndexFixingDate(Currency&amp;"ibor"&amp;Tenor,AR116,Trigger)</f>
        <v>42368</v>
      </c>
      <c r="AR116" s="101">
        <f>_xll.qlCalendarAdvance(Calendar,AR115,AP116,"f",,Trigger)</f>
        <v>42373</v>
      </c>
      <c r="AS116" s="101">
        <f>_xll.qlInterestRateIndexMaturity(Currency&amp;"ibor"&amp;Tenor,AR116,Trigger)</f>
        <v>42404</v>
      </c>
      <c r="AT116" s="246">
        <f>_xll.qlIndexFixing($AD$5,AQ116,TRUE,_xll.ohTrigger(Trigger,Trigger1M))</f>
        <v>-7.2163988999935356E-4</v>
      </c>
      <c r="AU116" s="246" t="e">
        <f>IFERROR(_xll.qlIndexFixing($AV$1,AQ116,TRUE,_xll.ohTrigger(Trigger,Trigger1M)),#N/A)</f>
        <v>#N/A</v>
      </c>
    </row>
    <row r="117" spans="42:47" ht="11.25" customHeight="1" x14ac:dyDescent="0.25">
      <c r="AP117" s="100" t="s">
        <v>201</v>
      </c>
      <c r="AQ117" s="101">
        <f>_xll.qlInterestRateIndexFixingDate(Currency&amp;"ibor"&amp;Tenor,AR117,Trigger)</f>
        <v>42369</v>
      </c>
      <c r="AR117" s="101">
        <f>_xll.qlCalendarAdvance(Calendar,AR116,AP117,"f",,Trigger)</f>
        <v>42374</v>
      </c>
      <c r="AS117" s="101">
        <f>_xll.qlInterestRateIndexMaturity(Currency&amp;"ibor"&amp;Tenor,AR117,Trigger)</f>
        <v>42405</v>
      </c>
      <c r="AT117" s="246">
        <f>_xll.qlIndexFixing($AD$5,AQ117,TRUE,_xll.ohTrigger(Trigger,Trigger1M))</f>
        <v>-7.2317335957003317E-4</v>
      </c>
      <c r="AU117" s="246" t="e">
        <f>IFERROR(_xll.qlIndexFixing($AV$1,AQ117,TRUE,_xll.ohTrigger(Trigger,Trigger1M)),#N/A)</f>
        <v>#N/A</v>
      </c>
    </row>
    <row r="118" spans="42:47" ht="11.25" customHeight="1" x14ac:dyDescent="0.25">
      <c r="AP118" s="100" t="s">
        <v>201</v>
      </c>
      <c r="AQ118" s="101">
        <f>_xll.qlInterestRateIndexFixingDate(Currency&amp;"ibor"&amp;Tenor,AR118,Trigger)</f>
        <v>42373</v>
      </c>
      <c r="AR118" s="101">
        <f>_xll.qlCalendarAdvance(Calendar,AR117,AP118,"f",,Trigger)</f>
        <v>42375</v>
      </c>
      <c r="AS118" s="101">
        <f>_xll.qlInterestRateIndexMaturity(Currency&amp;"ibor"&amp;Tenor,AR118,Trigger)</f>
        <v>42408</v>
      </c>
      <c r="AT118" s="246">
        <f>_xll.qlIndexFixing($AD$5,AQ118,TRUE,_xll.ohTrigger(Trigger,Trigger1M))</f>
        <v>-7.270078551690031E-4</v>
      </c>
      <c r="AU118" s="246" t="e">
        <f>IFERROR(_xll.qlIndexFixing($AV$1,AQ118,TRUE,_xll.ohTrigger(Trigger,Trigger1M)),#N/A)</f>
        <v>#N/A</v>
      </c>
    </row>
    <row r="119" spans="42:47" ht="11.25" customHeight="1" x14ac:dyDescent="0.25">
      <c r="AP119" s="100" t="s">
        <v>201</v>
      </c>
      <c r="AQ119" s="101">
        <f>_xll.qlInterestRateIndexFixingDate(Currency&amp;"ibor"&amp;Tenor,AR119,Trigger)</f>
        <v>42374</v>
      </c>
      <c r="AR119" s="101">
        <f>_xll.qlCalendarAdvance(Calendar,AR118,AP119,"f",,Trigger)</f>
        <v>42376</v>
      </c>
      <c r="AS119" s="101">
        <f>_xll.qlInterestRateIndexMaturity(Currency&amp;"ibor"&amp;Tenor,AR119,Trigger)</f>
        <v>42408</v>
      </c>
      <c r="AT119" s="246">
        <f>_xll.qlIndexFixing($AD$5,AQ119,TRUE,_xll.ohTrigger(Trigger,Trigger1M))</f>
        <v>-7.277391316824755E-4</v>
      </c>
      <c r="AU119" s="246" t="e">
        <f>IFERROR(_xll.qlIndexFixing($AV$1,AQ119,TRUE,_xll.ohTrigger(Trigger,Trigger1M)),#N/A)</f>
        <v>#N/A</v>
      </c>
    </row>
    <row r="120" spans="42:47" ht="11.25" customHeight="1" x14ac:dyDescent="0.25">
      <c r="AP120" s="100" t="s">
        <v>201</v>
      </c>
      <c r="AQ120" s="101">
        <f>_xll.qlInterestRateIndexFixingDate(Currency&amp;"ibor"&amp;Tenor,AR120,Trigger)</f>
        <v>42375</v>
      </c>
      <c r="AR120" s="101">
        <f>_xll.qlCalendarAdvance(Calendar,AR119,AP120,"f",,Trigger)</f>
        <v>42377</v>
      </c>
      <c r="AS120" s="101">
        <f>_xll.qlInterestRateIndexMaturity(Currency&amp;"ibor"&amp;Tenor,AR120,Trigger)</f>
        <v>42408</v>
      </c>
      <c r="AT120" s="246">
        <f>_xll.qlIndexFixing($AD$5,AQ120,TRUE,_xll.ohTrigger(Trigger,Trigger1M))</f>
        <v>-7.2858130553978039E-4</v>
      </c>
      <c r="AU120" s="246" t="e">
        <f>IFERROR(_xll.qlIndexFixing($AV$1,AQ120,TRUE,_xll.ohTrigger(Trigger,Trigger1M)),#N/A)</f>
        <v>#N/A</v>
      </c>
    </row>
    <row r="121" spans="42:47" ht="11.25" customHeight="1" x14ac:dyDescent="0.25">
      <c r="AP121" s="100" t="s">
        <v>201</v>
      </c>
      <c r="AQ121" s="101">
        <f>_xll.qlInterestRateIndexFixingDate(Currency&amp;"ibor"&amp;Tenor,AR121,Trigger)</f>
        <v>42376</v>
      </c>
      <c r="AR121" s="101">
        <f>_xll.qlCalendarAdvance(Calendar,AR120,AP121,"f",,Trigger)</f>
        <v>42380</v>
      </c>
      <c r="AS121" s="101">
        <f>_xll.qlInterestRateIndexMaturity(Currency&amp;"ibor"&amp;Tenor,AR121,Trigger)</f>
        <v>42411</v>
      </c>
      <c r="AT121" s="246">
        <f>_xll.qlIndexFixing($AD$5,AQ121,TRUE,_xll.ohTrigger(Trigger,Trigger1M))</f>
        <v>-7.3490278420160118E-4</v>
      </c>
      <c r="AU121" s="246" t="e">
        <f>IFERROR(_xll.qlIndexFixing($AV$1,AQ121,TRUE,_xll.ohTrigger(Trigger,Trigger1M)),#N/A)</f>
        <v>#N/A</v>
      </c>
    </row>
    <row r="122" spans="42:47" ht="11.25" customHeight="1" x14ac:dyDescent="0.25">
      <c r="AP122" s="100" t="s">
        <v>201</v>
      </c>
      <c r="AQ122" s="101">
        <f>_xll.qlInterestRateIndexFixingDate(Currency&amp;"ibor"&amp;Tenor,AR122,Trigger)</f>
        <v>42377</v>
      </c>
      <c r="AR122" s="101">
        <f>_xll.qlCalendarAdvance(Calendar,AR121,AP122,"f",,Trigger)</f>
        <v>42381</v>
      </c>
      <c r="AS122" s="101">
        <f>_xll.qlInterestRateIndexMaturity(Currency&amp;"ibor"&amp;Tenor,AR122,Trigger)</f>
        <v>42412</v>
      </c>
      <c r="AT122" s="246">
        <f>_xll.qlIndexFixing($AD$5,AQ122,TRUE,_xll.ohTrigger(Trigger,Trigger1M))</f>
        <v>-7.3714677926491642E-4</v>
      </c>
      <c r="AU122" s="246" t="e">
        <f>IFERROR(_xll.qlIndexFixing($AV$1,AQ122,TRUE,_xll.ohTrigger(Trigger,Trigger1M)),#N/A)</f>
        <v>#N/A</v>
      </c>
    </row>
    <row r="123" spans="42:47" ht="11.25" customHeight="1" x14ac:dyDescent="0.25">
      <c r="AP123" s="100" t="s">
        <v>201</v>
      </c>
      <c r="AQ123" s="101">
        <f>_xll.qlInterestRateIndexFixingDate(Currency&amp;"ibor"&amp;Tenor,AR123,Trigger)</f>
        <v>42380</v>
      </c>
      <c r="AR123" s="101">
        <f>_xll.qlCalendarAdvance(Calendar,AR122,AP123,"f",,Trigger)</f>
        <v>42382</v>
      </c>
      <c r="AS123" s="101">
        <f>_xll.qlInterestRateIndexMaturity(Currency&amp;"ibor"&amp;Tenor,AR123,Trigger)</f>
        <v>42415</v>
      </c>
      <c r="AT123" s="246">
        <f>_xll.qlIndexFixing($AD$5,AQ123,TRUE,_xll.ohTrigger(Trigger,Trigger1M))</f>
        <v>-7.4141707952451509E-4</v>
      </c>
      <c r="AU123" s="246" t="e">
        <f>IFERROR(_xll.qlIndexFixing($AV$1,AQ123,TRUE,_xll.ohTrigger(Trigger,Trigger1M)),#N/A)</f>
        <v>#N/A</v>
      </c>
    </row>
    <row r="124" spans="42:47" ht="11.25" customHeight="1" x14ac:dyDescent="0.25">
      <c r="AP124" s="100" t="s">
        <v>201</v>
      </c>
      <c r="AQ124" s="101">
        <f>_xll.qlInterestRateIndexFixingDate(Currency&amp;"ibor"&amp;Tenor,AR124,Trigger)</f>
        <v>42381</v>
      </c>
      <c r="AR124" s="101">
        <f>_xll.qlCalendarAdvance(Calendar,AR123,AP124,"f",,Trigger)</f>
        <v>42383</v>
      </c>
      <c r="AS124" s="101">
        <f>_xll.qlInterestRateIndexMaturity(Currency&amp;"ibor"&amp;Tenor,AR124,Trigger)</f>
        <v>42415</v>
      </c>
      <c r="AT124" s="246">
        <f>_xll.qlIndexFixing($AD$5,AQ124,TRUE,_xll.ohTrigger(Trigger,Trigger1M))</f>
        <v>-7.4273124708909566E-4</v>
      </c>
      <c r="AU124" s="246" t="e">
        <f>IFERROR(_xll.qlIndexFixing($AV$1,AQ124,TRUE,_xll.ohTrigger(Trigger,Trigger1M)),#N/A)</f>
        <v>#N/A</v>
      </c>
    </row>
    <row r="125" spans="42:47" ht="11.25" customHeight="1" x14ac:dyDescent="0.25">
      <c r="AP125" s="100" t="s">
        <v>201</v>
      </c>
      <c r="AQ125" s="101">
        <f>_xll.qlInterestRateIndexFixingDate(Currency&amp;"ibor"&amp;Tenor,AR125,Trigger)</f>
        <v>42382</v>
      </c>
      <c r="AR125" s="101">
        <f>_xll.qlCalendarAdvance(Calendar,AR124,AP125,"f",,Trigger)</f>
        <v>42384</v>
      </c>
      <c r="AS125" s="101">
        <f>_xll.qlInterestRateIndexMaturity(Currency&amp;"ibor"&amp;Tenor,AR125,Trigger)</f>
        <v>42415</v>
      </c>
      <c r="AT125" s="246">
        <f>_xll.qlIndexFixing($AD$5,AQ125,TRUE,_xll.ohTrigger(Trigger,Trigger1M))</f>
        <v>-7.4409075603270247E-4</v>
      </c>
      <c r="AU125" s="246" t="e">
        <f>IFERROR(_xll.qlIndexFixing($AV$1,AQ125,TRUE,_xll.ohTrigger(Trigger,Trigger1M)),#N/A)</f>
        <v>#N/A</v>
      </c>
    </row>
    <row r="126" spans="42:47" ht="11.25" customHeight="1" x14ac:dyDescent="0.25">
      <c r="AP126" s="100" t="s">
        <v>201</v>
      </c>
      <c r="AQ126" s="101">
        <f>_xll.qlInterestRateIndexFixingDate(Currency&amp;"ibor"&amp;Tenor,AR126,Trigger)</f>
        <v>42383</v>
      </c>
      <c r="AR126" s="101">
        <f>_xll.qlCalendarAdvance(Calendar,AR125,AP126,"f",,Trigger)</f>
        <v>42387</v>
      </c>
      <c r="AS126" s="101">
        <f>_xll.qlInterestRateIndexMaturity(Currency&amp;"ibor"&amp;Tenor,AR126,Trigger)</f>
        <v>42418</v>
      </c>
      <c r="AT126" s="246">
        <f>_xll.qlIndexFixing($AD$5,AQ126,TRUE,_xll.ohTrigger(Trigger,Trigger1M))</f>
        <v>-7.5105494831362307E-4</v>
      </c>
      <c r="AU126" s="246" t="e">
        <f>IFERROR(_xll.qlIndexFixing($AV$1,AQ126,TRUE,_xll.ohTrigger(Trigger,Trigger1M)),#N/A)</f>
        <v>#N/A</v>
      </c>
    </row>
    <row r="127" spans="42:47" ht="11.25" customHeight="1" x14ac:dyDescent="0.25">
      <c r="AP127" s="100" t="s">
        <v>201</v>
      </c>
      <c r="AQ127" s="101">
        <f>_xll.qlInterestRateIndexFixingDate(Currency&amp;"ibor"&amp;Tenor,AR127,Trigger)</f>
        <v>42384</v>
      </c>
      <c r="AR127" s="101">
        <f>_xll.qlCalendarAdvance(Calendar,AR126,AP127,"f",,Trigger)</f>
        <v>42388</v>
      </c>
      <c r="AS127" s="101">
        <f>_xll.qlInterestRateIndexMaturity(Currency&amp;"ibor"&amp;Tenor,AR127,Trigger)</f>
        <v>42419</v>
      </c>
      <c r="AT127" s="246">
        <f>_xll.qlIndexFixing($AD$5,AQ127,TRUE,_xll.ohTrigger(Trigger,Trigger1M))</f>
        <v>-7.533146666589695E-4</v>
      </c>
      <c r="AU127" s="246" t="e">
        <f>IFERROR(_xll.qlIndexFixing($AV$1,AQ127,TRUE,_xll.ohTrigger(Trigger,Trigger1M)),#N/A)</f>
        <v>#N/A</v>
      </c>
    </row>
    <row r="128" spans="42:47" ht="11.25" customHeight="1" x14ac:dyDescent="0.25">
      <c r="AP128" s="100" t="s">
        <v>201</v>
      </c>
      <c r="AQ128" s="101">
        <f>_xll.qlInterestRateIndexFixingDate(Currency&amp;"ibor"&amp;Tenor,AR128,Trigger)</f>
        <v>42387</v>
      </c>
      <c r="AR128" s="101">
        <f>_xll.qlCalendarAdvance(Calendar,AR127,AP128,"f",,Trigger)</f>
        <v>42389</v>
      </c>
      <c r="AS128" s="101">
        <f>_xll.qlInterestRateIndexMaturity(Currency&amp;"ibor"&amp;Tenor,AR128,Trigger)</f>
        <v>42422</v>
      </c>
      <c r="AT128" s="246">
        <f>_xll.qlIndexFixing($AD$5,AQ128,TRUE,_xll.ohTrigger(Trigger,Trigger1M))</f>
        <v>-7.5728643068252353E-4</v>
      </c>
      <c r="AU128" s="246" t="e">
        <f>IFERROR(_xll.qlIndexFixing($AV$1,AQ128,TRUE,_xll.ohTrigger(Trigger,Trigger1M)),#N/A)</f>
        <v>#N/A</v>
      </c>
    </row>
    <row r="129" spans="42:47" ht="11.25" customHeight="1" x14ac:dyDescent="0.25">
      <c r="AP129" s="100" t="s">
        <v>201</v>
      </c>
      <c r="AQ129" s="101">
        <f>_xll.qlInterestRateIndexFixingDate(Currency&amp;"ibor"&amp;Tenor,AR129,Trigger)</f>
        <v>42388</v>
      </c>
      <c r="AR129" s="101">
        <f>_xll.qlCalendarAdvance(Calendar,AR128,AP129,"f",,Trigger)</f>
        <v>42390</v>
      </c>
      <c r="AS129" s="101">
        <f>_xll.qlInterestRateIndexMaturity(Currency&amp;"ibor"&amp;Tenor,AR129,Trigger)</f>
        <v>42422</v>
      </c>
      <c r="AT129" s="246">
        <f>_xll.qlIndexFixing($AD$5,AQ129,TRUE,_xll.ohTrigger(Trigger,Trigger1M))</f>
        <v>-7.5852955389560384E-4</v>
      </c>
      <c r="AU129" s="246" t="e">
        <f>IFERROR(_xll.qlIndexFixing($AV$1,AQ129,TRUE,_xll.ohTrigger(Trigger,Trigger1M)),#N/A)</f>
        <v>#N/A</v>
      </c>
    </row>
    <row r="130" spans="42:47" ht="11.25" customHeight="1" x14ac:dyDescent="0.25">
      <c r="AP130" s="100" t="s">
        <v>201</v>
      </c>
      <c r="AQ130" s="101">
        <f>_xll.qlInterestRateIndexFixingDate(Currency&amp;"ibor"&amp;Tenor,AR130,Trigger)</f>
        <v>42389</v>
      </c>
      <c r="AR130" s="101">
        <f>_xll.qlCalendarAdvance(Calendar,AR129,AP130,"f",,Trigger)</f>
        <v>42391</v>
      </c>
      <c r="AS130" s="101">
        <f>_xll.qlInterestRateIndexMaturity(Currency&amp;"ibor"&amp;Tenor,AR130,Trigger)</f>
        <v>42422</v>
      </c>
      <c r="AT130" s="246">
        <f>_xll.qlIndexFixing($AD$5,AQ130,TRUE,_xll.ohTrigger(Trigger,Trigger1M))</f>
        <v>-7.5971027057640127E-4</v>
      </c>
      <c r="AU130" s="246" t="e">
        <f>IFERROR(_xll.qlIndexFixing($AV$1,AQ130,TRUE,_xll.ohTrigger(Trigger,Trigger1M)),#N/A)</f>
        <v>#N/A</v>
      </c>
    </row>
    <row r="131" spans="42:47" ht="11.25" customHeight="1" x14ac:dyDescent="0.25">
      <c r="AP131" s="100" t="s">
        <v>201</v>
      </c>
      <c r="AQ131" s="101">
        <f>_xll.qlInterestRateIndexFixingDate(Currency&amp;"ibor"&amp;Tenor,AR131,Trigger)</f>
        <v>42390</v>
      </c>
      <c r="AR131" s="101">
        <f>_xll.qlCalendarAdvance(Calendar,AR130,AP131,"f",,Trigger)</f>
        <v>42394</v>
      </c>
      <c r="AS131" s="101">
        <f>_xll.qlInterestRateIndexMaturity(Currency&amp;"ibor"&amp;Tenor,AR131,Trigger)</f>
        <v>42425</v>
      </c>
      <c r="AT131" s="246">
        <f>_xll.qlIndexFixing($AD$5,AQ131,TRUE,_xll.ohTrigger(Trigger,Trigger1M))</f>
        <v>-7.6529145216683574E-4</v>
      </c>
      <c r="AU131" s="246" t="e">
        <f>IFERROR(_xll.qlIndexFixing($AV$1,AQ131,TRUE,_xll.ohTrigger(Trigger,Trigger1M)),#N/A)</f>
        <v>#N/A</v>
      </c>
    </row>
    <row r="132" spans="42:47" ht="11.25" customHeight="1" x14ac:dyDescent="0.25">
      <c r="AP132" s="100" t="s">
        <v>201</v>
      </c>
      <c r="AQ132" s="101">
        <f>_xll.qlInterestRateIndexFixingDate(Currency&amp;"ibor"&amp;Tenor,AR132,Trigger)</f>
        <v>42391</v>
      </c>
      <c r="AR132" s="101">
        <f>_xll.qlCalendarAdvance(Calendar,AR131,AP132,"f",,Trigger)</f>
        <v>42395</v>
      </c>
      <c r="AS132" s="101">
        <f>_xll.qlInterestRateIndexMaturity(Currency&amp;"ibor"&amp;Tenor,AR132,Trigger)</f>
        <v>42426</v>
      </c>
      <c r="AT132" s="246">
        <f>_xll.qlIndexFixing($AD$5,AQ132,TRUE,_xll.ohTrigger(Trigger,Trigger1M))</f>
        <v>-7.6712016567262182E-4</v>
      </c>
      <c r="AU132" s="246" t="e">
        <f>IFERROR(_xll.qlIndexFixing($AV$1,AQ132,TRUE,_xll.ohTrigger(Trigger,Trigger1M)),#N/A)</f>
        <v>#N/A</v>
      </c>
    </row>
    <row r="133" spans="42:47" ht="11.25" customHeight="1" x14ac:dyDescent="0.25">
      <c r="AP133" s="100" t="s">
        <v>201</v>
      </c>
      <c r="AQ133" s="101">
        <f>_xll.qlInterestRateIndexFixingDate(Currency&amp;"ibor"&amp;Tenor,AR133,Trigger)</f>
        <v>42394</v>
      </c>
      <c r="AR133" s="101">
        <f>_xll.qlCalendarAdvance(Calendar,AR132,AP133,"f",,Trigger)</f>
        <v>42396</v>
      </c>
      <c r="AS133" s="101">
        <f>_xll.qlInterestRateIndexMaturity(Currency&amp;"ibor"&amp;Tenor,AR133,Trigger)</f>
        <v>42429</v>
      </c>
      <c r="AT133" s="246">
        <f>_xll.qlIndexFixing($AD$5,AQ133,TRUE,_xll.ohTrigger(Trigger,Trigger1M))</f>
        <v>-7.7153227209934209E-4</v>
      </c>
      <c r="AU133" s="246" t="e">
        <f>IFERROR(_xll.qlIndexFixing($AV$1,AQ133,TRUE,_xll.ohTrigger(Trigger,Trigger1M)),#N/A)</f>
        <v>#N/A</v>
      </c>
    </row>
    <row r="134" spans="42:47" ht="11.25" customHeight="1" x14ac:dyDescent="0.25">
      <c r="AP134" s="100" t="s">
        <v>201</v>
      </c>
      <c r="AQ134" s="101">
        <f>_xll.qlInterestRateIndexFixingDate(Currency&amp;"ibor"&amp;Tenor,AR134,Trigger)</f>
        <v>42395</v>
      </c>
      <c r="AR134" s="101">
        <f>_xll.qlCalendarAdvance(Calendar,AR133,AP134,"f",,Trigger)</f>
        <v>42397</v>
      </c>
      <c r="AS134" s="101">
        <f>_xll.qlInterestRateIndexMaturity(Currency&amp;"ibor"&amp;Tenor,AR134,Trigger)</f>
        <v>42429</v>
      </c>
      <c r="AT134" s="246">
        <f>_xll.qlIndexFixing($AD$5,AQ134,TRUE,_xll.ohTrigger(Trigger,Trigger1M))</f>
        <v>-7.7237740033639368E-4</v>
      </c>
      <c r="AU134" s="246" t="e">
        <f>IFERROR(_xll.qlIndexFixing($AV$1,AQ134,TRUE,_xll.ohTrigger(Trigger,Trigger1M)),#N/A)</f>
        <v>#N/A</v>
      </c>
    </row>
    <row r="135" spans="42:47" ht="11.25" customHeight="1" x14ac:dyDescent="0.25">
      <c r="AP135" s="100" t="s">
        <v>201</v>
      </c>
      <c r="AQ135" s="101">
        <f>_xll.qlInterestRateIndexFixingDate(Currency&amp;"ibor"&amp;Tenor,AR135,Trigger)</f>
        <v>42396</v>
      </c>
      <c r="AR135" s="101">
        <f>_xll.qlCalendarAdvance(Calendar,AR134,AP135,"f",,Trigger)</f>
        <v>42398</v>
      </c>
      <c r="AS135" s="101">
        <f>_xll.qlInterestRateIndexMaturity(Currency&amp;"ibor"&amp;Tenor,AR135,Trigger)</f>
        <v>42429</v>
      </c>
      <c r="AT135" s="246">
        <f>_xll.qlIndexFixing($AD$5,AQ135,TRUE,_xll.ohTrigger(Trigger,Trigger1M))</f>
        <v>-7.7323066119380692E-4</v>
      </c>
      <c r="AU135" s="246" t="e">
        <f>IFERROR(_xll.qlIndexFixing($AV$1,AQ135,TRUE,_xll.ohTrigger(Trigger,Trigger1M)),#N/A)</f>
        <v>#N/A</v>
      </c>
    </row>
    <row r="136" spans="42:47" ht="11.25" customHeight="1" x14ac:dyDescent="0.25">
      <c r="AP136" s="100" t="s">
        <v>201</v>
      </c>
      <c r="AQ136" s="101">
        <f>_xll.qlInterestRateIndexFixingDate(Currency&amp;"ibor"&amp;Tenor,AR136,Trigger)</f>
        <v>42397</v>
      </c>
      <c r="AR136" s="101">
        <f>_xll.qlCalendarAdvance(Calendar,AR135,AP136,"f",,Trigger)</f>
        <v>42401</v>
      </c>
      <c r="AS136" s="101">
        <f>_xll.qlInterestRateIndexMaturity(Currency&amp;"ibor"&amp;Tenor,AR136,Trigger)</f>
        <v>42430</v>
      </c>
      <c r="AT136" s="246">
        <f>_xll.qlIndexFixing($AD$5,AQ136,TRUE,_xll.ohTrigger(Trigger,Trigger1M))</f>
        <v>-7.772135807144982E-4</v>
      </c>
      <c r="AU136" s="246" t="e">
        <f>IFERROR(_xll.qlIndexFixing($AV$1,AQ136,TRUE,_xll.ohTrigger(Trigger,Trigger1M)),#N/A)</f>
        <v>#N/A</v>
      </c>
    </row>
    <row r="137" spans="42:47" ht="11.25" customHeight="1" x14ac:dyDescent="0.25">
      <c r="AP137" s="100" t="s">
        <v>201</v>
      </c>
      <c r="AQ137" s="101">
        <f>_xll.qlInterestRateIndexFixingDate(Currency&amp;"ibor"&amp;Tenor,AR137,Trigger)</f>
        <v>42398</v>
      </c>
      <c r="AR137" s="101">
        <f>_xll.qlCalendarAdvance(Calendar,AR136,AP137,"f",,Trigger)</f>
        <v>42402</v>
      </c>
      <c r="AS137" s="101">
        <f>_xll.qlInterestRateIndexMaturity(Currency&amp;"ibor"&amp;Tenor,AR137,Trigger)</f>
        <v>42431</v>
      </c>
      <c r="AT137" s="246">
        <f>_xll.qlIndexFixing($AD$5,AQ137,TRUE,_xll.ohTrigger(Trigger,Trigger1M))</f>
        <v>-7.7952794090902129E-4</v>
      </c>
      <c r="AU137" s="246" t="e">
        <f>IFERROR(_xll.qlIndexFixing($AV$1,AQ137,TRUE,_xll.ohTrigger(Trigger,Trigger1M)),#N/A)</f>
        <v>#N/A</v>
      </c>
    </row>
    <row r="138" spans="42:47" ht="11.25" customHeight="1" x14ac:dyDescent="0.25">
      <c r="AP138" s="100" t="s">
        <v>201</v>
      </c>
      <c r="AQ138" s="101">
        <f>_xll.qlInterestRateIndexFixingDate(Currency&amp;"ibor"&amp;Tenor,AR138,Trigger)</f>
        <v>42401</v>
      </c>
      <c r="AR138" s="101">
        <f>_xll.qlCalendarAdvance(Calendar,AR137,AP138,"f",,Trigger)</f>
        <v>42403</v>
      </c>
      <c r="AS138" s="101">
        <f>_xll.qlInterestRateIndexMaturity(Currency&amp;"ibor"&amp;Tenor,AR138,Trigger)</f>
        <v>42432</v>
      </c>
      <c r="AT138" s="246">
        <f>_xll.qlIndexFixing($AD$5,AQ138,TRUE,_xll.ohTrigger(Trigger,Trigger1M))</f>
        <v>-7.818916286194094E-4</v>
      </c>
      <c r="AU138" s="246" t="e">
        <f>IFERROR(_xll.qlIndexFixing($AV$1,AQ138,TRUE,_xll.ohTrigger(Trigger,Trigger1M)),#N/A)</f>
        <v>#N/A</v>
      </c>
    </row>
    <row r="139" spans="42:47" ht="11.25" customHeight="1" x14ac:dyDescent="0.25">
      <c r="AP139" s="100" t="s">
        <v>201</v>
      </c>
      <c r="AQ139" s="101">
        <f>_xll.qlInterestRateIndexFixingDate(Currency&amp;"ibor"&amp;Tenor,AR139,Trigger)</f>
        <v>42402</v>
      </c>
      <c r="AR139" s="101">
        <f>_xll.qlCalendarAdvance(Calendar,AR138,AP139,"f",,Trigger)</f>
        <v>42404</v>
      </c>
      <c r="AS139" s="101">
        <f>_xll.qlInterestRateIndexMaturity(Currency&amp;"ibor"&amp;Tenor,AR139,Trigger)</f>
        <v>42433</v>
      </c>
      <c r="AT139" s="246">
        <f>_xll.qlIndexFixing($AD$5,AQ139,TRUE,_xll.ohTrigger(Trigger,Trigger1M))</f>
        <v>-7.8429063249496221E-4</v>
      </c>
      <c r="AU139" s="246" t="e">
        <f>IFERROR(_xll.qlIndexFixing($AV$1,AQ139,TRUE,_xll.ohTrigger(Trigger,Trigger1M)),#N/A)</f>
        <v>#N/A</v>
      </c>
    </row>
    <row r="140" spans="42:47" ht="11.25" customHeight="1" x14ac:dyDescent="0.25">
      <c r="AP140" s="100" t="s">
        <v>201</v>
      </c>
      <c r="AQ140" s="101">
        <f>_xll.qlInterestRateIndexFixingDate(Currency&amp;"ibor"&amp;Tenor,AR140,Trigger)</f>
        <v>42403</v>
      </c>
      <c r="AR140" s="101">
        <f>_xll.qlCalendarAdvance(Calendar,AR139,AP140,"f",,Trigger)</f>
        <v>42405</v>
      </c>
      <c r="AS140" s="101">
        <f>_xll.qlInterestRateIndexMaturity(Currency&amp;"ibor"&amp;Tenor,AR140,Trigger)</f>
        <v>42436</v>
      </c>
      <c r="AT140" s="246">
        <f>_xll.qlIndexFixing($AD$5,AQ140,TRUE,_xll.ohTrigger(Trigger,Trigger1M))</f>
        <v>-7.8944844389639002E-4</v>
      </c>
      <c r="AU140" s="246" t="e">
        <f>IFERROR(_xll.qlIndexFixing($AV$1,AQ140,TRUE,_xll.ohTrigger(Trigger,Trigger1M)),#N/A)</f>
        <v>#N/A</v>
      </c>
    </row>
    <row r="141" spans="42:47" ht="11.25" customHeight="1" x14ac:dyDescent="0.25">
      <c r="AP141" s="100" t="s">
        <v>201</v>
      </c>
      <c r="AQ141" s="101">
        <f>_xll.qlInterestRateIndexFixingDate(Currency&amp;"ibor"&amp;Tenor,AR141,Trigger)</f>
        <v>42404</v>
      </c>
      <c r="AR141" s="101">
        <f>_xll.qlCalendarAdvance(Calendar,AR140,AP141,"f",,Trigger)</f>
        <v>42408</v>
      </c>
      <c r="AS141" s="101">
        <f>_xll.qlInterestRateIndexMaturity(Currency&amp;"ibor"&amp;Tenor,AR141,Trigger)</f>
        <v>42437</v>
      </c>
      <c r="AT141" s="246">
        <f>_xll.qlIndexFixing($AD$5,AQ141,TRUE,_xll.ohTrigger(Trigger,Trigger1M))</f>
        <v>-7.9395958306067939E-4</v>
      </c>
      <c r="AU141" s="246" t="e">
        <f>IFERROR(_xll.qlIndexFixing($AV$1,AQ141,TRUE,_xll.ohTrigger(Trigger,Trigger1M)),#N/A)</f>
        <v>#N/A</v>
      </c>
    </row>
    <row r="142" spans="42:47" ht="11.25" customHeight="1" x14ac:dyDescent="0.25">
      <c r="AP142" s="100" t="s">
        <v>201</v>
      </c>
      <c r="AQ142" s="101">
        <f>_xll.qlInterestRateIndexFixingDate(Currency&amp;"ibor"&amp;Tenor,AR142,Trigger)</f>
        <v>42405</v>
      </c>
      <c r="AR142" s="101">
        <f>_xll.qlCalendarAdvance(Calendar,AR141,AP142,"f",,Trigger)</f>
        <v>42409</v>
      </c>
      <c r="AS142" s="101">
        <f>_xll.qlInterestRateIndexMaturity(Currency&amp;"ibor"&amp;Tenor,AR142,Trigger)</f>
        <v>42438</v>
      </c>
      <c r="AT142" s="246">
        <f>_xll.qlIndexFixing($AD$5,AQ142,TRUE,_xll.ohTrigger(Trigger,Trigger1M))</f>
        <v>-7.9632499791087801E-4</v>
      </c>
      <c r="AU142" s="246" t="e">
        <f>IFERROR(_xll.qlIndexFixing($AV$1,AQ142,TRUE,_xll.ohTrigger(Trigger,Trigger1M)),#N/A)</f>
        <v>#N/A</v>
      </c>
    </row>
    <row r="143" spans="42:47" ht="11.25" customHeight="1" x14ac:dyDescent="0.25">
      <c r="AP143" s="100" t="s">
        <v>201</v>
      </c>
      <c r="AQ143" s="101">
        <f>_xll.qlInterestRateIndexFixingDate(Currency&amp;"ibor"&amp;Tenor,AR143,Trigger)</f>
        <v>42408</v>
      </c>
      <c r="AR143" s="101">
        <f>_xll.qlCalendarAdvance(Calendar,AR142,AP143,"f",,Trigger)</f>
        <v>42410</v>
      </c>
      <c r="AS143" s="101">
        <f>_xll.qlInterestRateIndexMaturity(Currency&amp;"ibor"&amp;Tenor,AR143,Trigger)</f>
        <v>42439</v>
      </c>
      <c r="AT143" s="246">
        <f>_xll.qlIndexFixing($AD$5,AQ143,TRUE,_xll.ohTrigger(Trigger,Trigger1M))</f>
        <v>-7.986416610659819E-4</v>
      </c>
      <c r="AU143" s="246" t="e">
        <f>IFERROR(_xll.qlIndexFixing($AV$1,AQ143,TRUE,_xll.ohTrigger(Trigger,Trigger1M)),#N/A)</f>
        <v>#N/A</v>
      </c>
    </row>
    <row r="144" spans="42:47" ht="11.25" customHeight="1" x14ac:dyDescent="0.25">
      <c r="AP144" s="100" t="s">
        <v>201</v>
      </c>
      <c r="AQ144" s="101">
        <f>_xll.qlInterestRateIndexFixingDate(Currency&amp;"ibor"&amp;Tenor,AR144,Trigger)</f>
        <v>42409</v>
      </c>
      <c r="AR144" s="101">
        <f>_xll.qlCalendarAdvance(Calendar,AR143,AP144,"f",,Trigger)</f>
        <v>42411</v>
      </c>
      <c r="AS144" s="101">
        <f>_xll.qlInterestRateIndexMaturity(Currency&amp;"ibor"&amp;Tenor,AR144,Trigger)</f>
        <v>42440</v>
      </c>
      <c r="AT144" s="246">
        <f>_xll.qlIndexFixing($AD$5,AQ144,TRUE,_xll.ohTrigger(Trigger,Trigger1M))</f>
        <v>-8.0089556124695758E-4</v>
      </c>
      <c r="AU144" s="246" t="e">
        <f>IFERROR(_xll.qlIndexFixing($AV$1,AQ144,TRUE,_xll.ohTrigger(Trigger,Trigger1M)),#N/A)</f>
        <v>#N/A</v>
      </c>
    </row>
    <row r="145" spans="42:47" ht="11.25" customHeight="1" x14ac:dyDescent="0.25">
      <c r="AP145" s="100" t="s">
        <v>201</v>
      </c>
      <c r="AQ145" s="101">
        <f>_xll.qlInterestRateIndexFixingDate(Currency&amp;"ibor"&amp;Tenor,AR145,Trigger)</f>
        <v>42410</v>
      </c>
      <c r="AR145" s="101">
        <f>_xll.qlCalendarAdvance(Calendar,AR144,AP145,"f",,Trigger)</f>
        <v>42412</v>
      </c>
      <c r="AS145" s="101">
        <f>_xll.qlInterestRateIndexMaturity(Currency&amp;"ibor"&amp;Tenor,AR145,Trigger)</f>
        <v>42443</v>
      </c>
      <c r="AT145" s="246">
        <f>_xll.qlIndexFixing($AD$5,AQ145,TRUE,_xll.ohTrigger(Trigger,Trigger1M))</f>
        <v>-8.0477070558936776E-4</v>
      </c>
      <c r="AU145" s="246" t="e">
        <f>IFERROR(_xll.qlIndexFixing($AV$1,AQ145,TRUE,_xll.ohTrigger(Trigger,Trigger1M)),#N/A)</f>
        <v>#N/A</v>
      </c>
    </row>
    <row r="146" spans="42:47" ht="11.25" customHeight="1" x14ac:dyDescent="0.25">
      <c r="AP146" s="100" t="s">
        <v>201</v>
      </c>
      <c r="AQ146" s="101">
        <f>_xll.qlInterestRateIndexFixingDate(Currency&amp;"ibor"&amp;Tenor,AR146,Trigger)</f>
        <v>42411</v>
      </c>
      <c r="AR146" s="101">
        <f>_xll.qlCalendarAdvance(Calendar,AR145,AP146,"f",,Trigger)</f>
        <v>42415</v>
      </c>
      <c r="AS146" s="101">
        <f>_xll.qlInterestRateIndexMaturity(Currency&amp;"ibor"&amp;Tenor,AR146,Trigger)</f>
        <v>42444</v>
      </c>
      <c r="AT146" s="246">
        <f>_xll.qlIndexFixing($AD$5,AQ146,TRUE,_xll.ohTrigger(Trigger,Trigger1M))</f>
        <v>-8.0900330706512591E-4</v>
      </c>
      <c r="AU146" s="246" t="e">
        <f>IFERROR(_xll.qlIndexFixing($AV$1,AQ146,TRUE,_xll.ohTrigger(Trigger,Trigger1M)),#N/A)</f>
        <v>#N/A</v>
      </c>
    </row>
    <row r="147" spans="42:47" ht="11.25" customHeight="1" x14ac:dyDescent="0.25">
      <c r="AP147" s="100" t="s">
        <v>201</v>
      </c>
      <c r="AQ147" s="101">
        <f>_xll.qlInterestRateIndexFixingDate(Currency&amp;"ibor"&amp;Tenor,AR147,Trigger)</f>
        <v>42412</v>
      </c>
      <c r="AR147" s="101">
        <f>_xll.qlCalendarAdvance(Calendar,AR146,AP147,"f",,Trigger)</f>
        <v>42416</v>
      </c>
      <c r="AS147" s="101">
        <f>_xll.qlInterestRateIndexMaturity(Currency&amp;"ibor"&amp;Tenor,AR147,Trigger)</f>
        <v>42445</v>
      </c>
      <c r="AT147" s="246">
        <f>_xll.qlIndexFixing($AD$5,AQ147,TRUE,_xll.ohTrigger(Trigger,Trigger1M))</f>
        <v>-8.1073322356207326E-4</v>
      </c>
      <c r="AU147" s="246" t="e">
        <f>IFERROR(_xll.qlIndexFixing($AV$1,AQ147,TRUE,_xll.ohTrigger(Trigger,Trigger1M)),#N/A)</f>
        <v>#N/A</v>
      </c>
    </row>
    <row r="148" spans="42:47" ht="11.25" customHeight="1" x14ac:dyDescent="0.25">
      <c r="AP148" s="100" t="s">
        <v>201</v>
      </c>
      <c r="AQ148" s="101">
        <f>_xll.qlInterestRateIndexFixingDate(Currency&amp;"ibor"&amp;Tenor,AR148,Trigger)</f>
        <v>42415</v>
      </c>
      <c r="AR148" s="101">
        <f>_xll.qlCalendarAdvance(Calendar,AR147,AP148,"f",,Trigger)</f>
        <v>42417</v>
      </c>
      <c r="AS148" s="101">
        <f>_xll.qlInterestRateIndexMaturity(Currency&amp;"ibor"&amp;Tenor,AR148,Trigger)</f>
        <v>42446</v>
      </c>
      <c r="AT148" s="246">
        <f>_xll.qlIndexFixing($AD$5,AQ148,TRUE,_xll.ohTrigger(Trigger,Trigger1M))</f>
        <v>-8.1231630960777485E-4</v>
      </c>
      <c r="AU148" s="246" t="e">
        <f>IFERROR(_xll.qlIndexFixing($AV$1,AQ148,TRUE,_xll.ohTrigger(Trigger,Trigger1M)),#N/A)</f>
        <v>#N/A</v>
      </c>
    </row>
    <row r="149" spans="42:47" ht="11.25" customHeight="1" x14ac:dyDescent="0.25">
      <c r="AP149" s="100" t="s">
        <v>201</v>
      </c>
      <c r="AQ149" s="101">
        <f>_xll.qlInterestRateIndexFixingDate(Currency&amp;"ibor"&amp;Tenor,AR149,Trigger)</f>
        <v>42416</v>
      </c>
      <c r="AR149" s="101">
        <f>_xll.qlCalendarAdvance(Calendar,AR148,AP149,"f",,Trigger)</f>
        <v>42418</v>
      </c>
      <c r="AS149" s="101">
        <f>_xll.qlInterestRateIndexMaturity(Currency&amp;"ibor"&amp;Tenor,AR149,Trigger)</f>
        <v>42447</v>
      </c>
      <c r="AT149" s="246">
        <f>_xll.qlIndexFixing($AD$5,AQ149,TRUE,_xll.ohTrigger(Trigger,Trigger1M))</f>
        <v>-8.1373855397005618E-4</v>
      </c>
      <c r="AU149" s="246" t="e">
        <f>IFERROR(_xll.qlIndexFixing($AV$1,AQ149,TRUE,_xll.ohTrigger(Trigger,Trigger1M)),#N/A)</f>
        <v>#N/A</v>
      </c>
    </row>
    <row r="150" spans="42:47" ht="11.25" customHeight="1" x14ac:dyDescent="0.25">
      <c r="AP150" s="100" t="s">
        <v>201</v>
      </c>
      <c r="AQ150" s="101">
        <f>_xll.qlInterestRateIndexFixingDate(Currency&amp;"ibor"&amp;Tenor,AR150,Trigger)</f>
        <v>42417</v>
      </c>
      <c r="AR150" s="101">
        <f>_xll.qlCalendarAdvance(Calendar,AR149,AP150,"f",,Trigger)</f>
        <v>42419</v>
      </c>
      <c r="AS150" s="101">
        <f>_xll.qlInterestRateIndexMaturity(Currency&amp;"ibor"&amp;Tenor,AR150,Trigger)</f>
        <v>42450</v>
      </c>
      <c r="AT150" s="246">
        <f>_xll.qlIndexFixing($AD$5,AQ150,TRUE,_xll.ohTrigger(Trigger,Trigger1M))</f>
        <v>-8.1470165620992877E-4</v>
      </c>
      <c r="AU150" s="246" t="e">
        <f>IFERROR(_xll.qlIndexFixing($AV$1,AQ150,TRUE,_xll.ohTrigger(Trigger,Trigger1M)),#N/A)</f>
        <v>#N/A</v>
      </c>
    </row>
    <row r="151" spans="42:47" ht="11.25" customHeight="1" x14ac:dyDescent="0.25">
      <c r="AP151" s="100" t="s">
        <v>201</v>
      </c>
      <c r="AQ151" s="101">
        <f>_xll.qlInterestRateIndexFixingDate(Currency&amp;"ibor"&amp;Tenor,AR151,Trigger)</f>
        <v>42418</v>
      </c>
      <c r="AR151" s="101">
        <f>_xll.qlCalendarAdvance(Calendar,AR150,AP151,"f",,Trigger)</f>
        <v>42422</v>
      </c>
      <c r="AS151" s="101">
        <f>_xll.qlInterestRateIndexMaturity(Currency&amp;"ibor"&amp;Tenor,AR151,Trigger)</f>
        <v>42451</v>
      </c>
      <c r="AT151" s="246">
        <f>_xll.qlIndexFixing($AD$5,AQ151,TRUE,_xll.ohTrigger(Trigger,Trigger1M))</f>
        <v>-8.1753888991805952E-4</v>
      </c>
      <c r="AU151" s="246" t="e">
        <f>IFERROR(_xll.qlIndexFixing($AV$1,AQ151,TRUE,_xll.ohTrigger(Trigger,Trigger1M)),#N/A)</f>
        <v>#N/A</v>
      </c>
    </row>
    <row r="152" spans="42:47" ht="11.25" customHeight="1" x14ac:dyDescent="0.25">
      <c r="AP152" s="100" t="s">
        <v>201</v>
      </c>
      <c r="AQ152" s="101">
        <f>_xll.qlInterestRateIndexFixingDate(Currency&amp;"ibor"&amp;Tenor,AR152,Trigger)</f>
        <v>42419</v>
      </c>
      <c r="AR152" s="101">
        <f>_xll.qlCalendarAdvance(Calendar,AR151,AP152,"f",,Trigger)</f>
        <v>42423</v>
      </c>
      <c r="AS152" s="101">
        <f>_xll.qlInterestRateIndexMaturity(Currency&amp;"ibor"&amp;Tenor,AR152,Trigger)</f>
        <v>42452</v>
      </c>
      <c r="AT152" s="246">
        <f>_xll.qlIndexFixing($AD$5,AQ152,TRUE,_xll.ohTrigger(Trigger,Trigger1M))</f>
        <v>-8.1794675734065412E-4</v>
      </c>
      <c r="AU152" s="246" t="e">
        <f>IFERROR(_xll.qlIndexFixing($AV$1,AQ152,TRUE,_xll.ohTrigger(Trigger,Trigger1M)),#N/A)</f>
        <v>#N/A</v>
      </c>
    </row>
    <row r="153" spans="42:47" ht="11.25" customHeight="1" x14ac:dyDescent="0.25">
      <c r="AP153" s="100" t="s">
        <v>201</v>
      </c>
      <c r="AQ153" s="101">
        <f>_xll.qlInterestRateIndexFixingDate(Currency&amp;"ibor"&amp;Tenor,AR153,Trigger)</f>
        <v>42422</v>
      </c>
      <c r="AR153" s="101">
        <f>_xll.qlCalendarAdvance(Calendar,AR152,AP153,"f",,Trigger)</f>
        <v>42424</v>
      </c>
      <c r="AS153" s="101">
        <f>_xll.qlInterestRateIndexMaturity(Currency&amp;"ibor"&amp;Tenor,AR153,Trigger)</f>
        <v>42453</v>
      </c>
      <c r="AT153" s="246">
        <f>_xll.qlIndexFixing($AD$5,AQ153,TRUE,_xll.ohTrigger(Trigger,Trigger1M))</f>
        <v>-8.1810971563303148E-4</v>
      </c>
      <c r="AU153" s="246" t="e">
        <f>IFERROR(_xll.qlIndexFixing($AV$1,AQ153,TRUE,_xll.ohTrigger(Trigger,Trigger1M)),#N/A)</f>
        <v>#N/A</v>
      </c>
    </row>
    <row r="154" spans="42:47" ht="11.25" customHeight="1" x14ac:dyDescent="0.25">
      <c r="AP154" s="100" t="s">
        <v>201</v>
      </c>
      <c r="AQ154" s="101">
        <f>_xll.qlInterestRateIndexFixingDate(Currency&amp;"ibor"&amp;Tenor,AR154,Trigger)</f>
        <v>42423</v>
      </c>
      <c r="AR154" s="101">
        <f>_xll.qlCalendarAdvance(Calendar,AR153,AP154,"f",,Trigger)</f>
        <v>42425</v>
      </c>
      <c r="AS154" s="101">
        <f>_xll.qlInterestRateIndexMaturity(Currency&amp;"ibor"&amp;Tenor,AR154,Trigger)</f>
        <v>42458</v>
      </c>
      <c r="AT154" s="246">
        <f>_xll.qlIndexFixing($AD$5,AQ154,TRUE,_xll.ohTrigger(Trigger,Trigger1M))</f>
        <v>-8.1454585997024645E-4</v>
      </c>
      <c r="AU154" s="246" t="e">
        <f>IFERROR(_xll.qlIndexFixing($AV$1,AQ154,TRUE,_xll.ohTrigger(Trigger,Trigger1M)),#N/A)</f>
        <v>#N/A</v>
      </c>
    </row>
    <row r="155" spans="42:47" ht="11.25" customHeight="1" x14ac:dyDescent="0.25">
      <c r="AP155" s="100" t="s">
        <v>201</v>
      </c>
      <c r="AQ155" s="101">
        <f>_xll.qlInterestRateIndexFixingDate(Currency&amp;"ibor"&amp;Tenor,AR155,Trigger)</f>
        <v>42424</v>
      </c>
      <c r="AR155" s="101">
        <f>_xll.qlCalendarAdvance(Calendar,AR154,AP155,"f",,Trigger)</f>
        <v>42426</v>
      </c>
      <c r="AS155" s="101">
        <f>_xll.qlInterestRateIndexMaturity(Currency&amp;"ibor"&amp;Tenor,AR155,Trigger)</f>
        <v>42458</v>
      </c>
      <c r="AT155" s="246">
        <f>_xll.qlIndexFixing($AD$5,AQ155,TRUE,_xll.ohTrigger(Trigger,Trigger1M))</f>
        <v>-8.1505186596261825E-4</v>
      </c>
      <c r="AU155" s="246" t="e">
        <f>IFERROR(_xll.qlIndexFixing($AV$1,AQ155,TRUE,_xll.ohTrigger(Trigger,Trigger1M)),#N/A)</f>
        <v>#N/A</v>
      </c>
    </row>
    <row r="156" spans="42:47" ht="11.25" customHeight="1" x14ac:dyDescent="0.25">
      <c r="AP156" s="100" t="s">
        <v>201</v>
      </c>
      <c r="AQ156" s="101">
        <f>_xll.qlInterestRateIndexFixingDate(Currency&amp;"ibor"&amp;Tenor,AR156,Trigger)</f>
        <v>42425</v>
      </c>
      <c r="AR156" s="101">
        <f>_xll.qlCalendarAdvance(Calendar,AR155,AP156,"f",,Trigger)</f>
        <v>42429</v>
      </c>
      <c r="AS156" s="101">
        <f>_xll.qlInterestRateIndexMaturity(Currency&amp;"ibor"&amp;Tenor,AR156,Trigger)</f>
        <v>42460</v>
      </c>
      <c r="AT156" s="246">
        <f>_xll.qlIndexFixing($AD$5,AQ156,TRUE,_xll.ohTrigger(Trigger,Trigger1M))</f>
        <v>-8.1391728667802273E-4</v>
      </c>
      <c r="AU156" s="246" t="e">
        <f>IFERROR(_xll.qlIndexFixing($AV$1,AQ156,TRUE,_xll.ohTrigger(Trigger,Trigger1M)),#N/A)</f>
        <v>#N/A</v>
      </c>
    </row>
    <row r="157" spans="42:47" ht="11.25" customHeight="1" x14ac:dyDescent="0.25">
      <c r="AP157" s="100" t="s">
        <v>201</v>
      </c>
      <c r="AQ157" s="101">
        <f>_xll.qlInterestRateIndexFixingDate(Currency&amp;"ibor"&amp;Tenor,AR157,Trigger)</f>
        <v>42426</v>
      </c>
      <c r="AR157" s="101">
        <f>_xll.qlCalendarAdvance(Calendar,AR156,AP157,"f",,Trigger)</f>
        <v>42430</v>
      </c>
      <c r="AS157" s="101">
        <f>_xll.qlInterestRateIndexMaturity(Currency&amp;"ibor"&amp;Tenor,AR157,Trigger)</f>
        <v>42461</v>
      </c>
      <c r="AT157" s="246">
        <f>_xll.qlIndexFixing($AD$5,AQ157,TRUE,_xll.ohTrigger(Trigger,Trigger1M))</f>
        <v>-8.1291569531720528E-4</v>
      </c>
      <c r="AU157" s="246" t="e">
        <f>IFERROR(_xll.qlIndexFixing($AV$1,AQ157,TRUE,_xll.ohTrigger(Trigger,Trigger1M)),#N/A)</f>
        <v>#N/A</v>
      </c>
    </row>
    <row r="158" spans="42:47" ht="11.25" customHeight="1" x14ac:dyDescent="0.25">
      <c r="AP158" s="100" t="s">
        <v>201</v>
      </c>
      <c r="AQ158" s="101">
        <f>_xll.qlInterestRateIndexFixingDate(Currency&amp;"ibor"&amp;Tenor,AR158,Trigger)</f>
        <v>42429</v>
      </c>
      <c r="AR158" s="101">
        <f>_xll.qlCalendarAdvance(Calendar,AR157,AP158,"f",,Trigger)</f>
        <v>42431</v>
      </c>
      <c r="AS158" s="101">
        <f>_xll.qlInterestRateIndexMaturity(Currency&amp;"ibor"&amp;Tenor,AR158,Trigger)</f>
        <v>42464</v>
      </c>
      <c r="AT158" s="246">
        <f>_xll.qlIndexFixing($AD$5,AQ158,TRUE,_xll.ohTrigger(Trigger,Trigger1M))</f>
        <v>-8.0990560358626146E-4</v>
      </c>
      <c r="AU158" s="246" t="e">
        <f>IFERROR(_xll.qlIndexFixing($AV$1,AQ158,TRUE,_xll.ohTrigger(Trigger,Trigger1M)),#N/A)</f>
        <v>#N/A</v>
      </c>
    </row>
    <row r="159" spans="42:47" ht="11.25" customHeight="1" x14ac:dyDescent="0.25">
      <c r="AP159" s="100" t="s">
        <v>201</v>
      </c>
      <c r="AQ159" s="101">
        <f>_xll.qlInterestRateIndexFixingDate(Currency&amp;"ibor"&amp;Tenor,AR159,Trigger)</f>
        <v>42430</v>
      </c>
      <c r="AR159" s="101">
        <f>_xll.qlCalendarAdvance(Calendar,AR158,AP159,"f",,Trigger)</f>
        <v>42432</v>
      </c>
      <c r="AS159" s="101">
        <f>_xll.qlInterestRateIndexMaturity(Currency&amp;"ibor"&amp;Tenor,AR159,Trigger)</f>
        <v>42464</v>
      </c>
      <c r="AT159" s="246">
        <f>_xll.qlIndexFixing($AD$5,AQ159,TRUE,_xll.ohTrigger(Trigger,Trigger1M))</f>
        <v>-8.095304394066527E-4</v>
      </c>
      <c r="AU159" s="246" t="e">
        <f>IFERROR(_xll.qlIndexFixing($AV$1,AQ159,TRUE,_xll.ohTrigger(Trigger,Trigger1M)),#N/A)</f>
        <v>#N/A</v>
      </c>
    </row>
    <row r="160" spans="42:47" ht="11.25" customHeight="1" x14ac:dyDescent="0.25">
      <c r="AP160" s="100" t="s">
        <v>201</v>
      </c>
      <c r="AQ160" s="101">
        <f>_xll.qlInterestRateIndexFixingDate(Currency&amp;"ibor"&amp;Tenor,AR160,Trigger)</f>
        <v>42431</v>
      </c>
      <c r="AR160" s="101">
        <f>_xll.qlCalendarAdvance(Calendar,AR159,AP160,"f",,Trigger)</f>
        <v>42433</v>
      </c>
      <c r="AS160" s="101">
        <f>_xll.qlInterestRateIndexMaturity(Currency&amp;"ibor"&amp;Tenor,AR160,Trigger)</f>
        <v>42464</v>
      </c>
      <c r="AT160" s="246">
        <f>_xll.qlIndexFixing($AD$5,AQ160,TRUE,_xll.ohTrigger(Trigger,Trigger1M))</f>
        <v>-8.0904828346837284E-4</v>
      </c>
      <c r="AU160" s="246" t="e">
        <f>IFERROR(_xll.qlIndexFixing($AV$1,AQ160,TRUE,_xll.ohTrigger(Trigger,Trigger1M)),#N/A)</f>
        <v>#N/A</v>
      </c>
    </row>
    <row r="161" spans="42:47" ht="11.25" customHeight="1" x14ac:dyDescent="0.25">
      <c r="AP161" s="100" t="s">
        <v>201</v>
      </c>
      <c r="AQ161" s="101">
        <f>_xll.qlInterestRateIndexFixingDate(Currency&amp;"ibor"&amp;Tenor,AR161,Trigger)</f>
        <v>42432</v>
      </c>
      <c r="AR161" s="101">
        <f>_xll.qlCalendarAdvance(Calendar,AR160,AP161,"f",,Trigger)</f>
        <v>42436</v>
      </c>
      <c r="AS161" s="101">
        <f>_xll.qlInterestRateIndexMaturity(Currency&amp;"ibor"&amp;Tenor,AR161,Trigger)</f>
        <v>42467</v>
      </c>
      <c r="AT161" s="246">
        <f>_xll.qlIndexFixing($AD$5,AQ161,TRUE,_xll.ohTrigger(Trigger,Trigger1M))</f>
        <v>-8.0408541249483859E-4</v>
      </c>
      <c r="AU161" s="246" t="e">
        <f>IFERROR(_xll.qlIndexFixing($AV$1,AQ161,TRUE,_xll.ohTrigger(Trigger,Trigger1M)),#N/A)</f>
        <v>#N/A</v>
      </c>
    </row>
    <row r="162" spans="42:47" ht="11.25" customHeight="1" x14ac:dyDescent="0.25">
      <c r="AP162" s="100" t="s">
        <v>201</v>
      </c>
      <c r="AQ162" s="101">
        <f>_xll.qlInterestRateIndexFixingDate(Currency&amp;"ibor"&amp;Tenor,AR162,Trigger)</f>
        <v>42433</v>
      </c>
      <c r="AR162" s="101">
        <f>_xll.qlCalendarAdvance(Calendar,AR161,AP162,"f",,Trigger)</f>
        <v>42437</v>
      </c>
      <c r="AS162" s="101">
        <f>_xll.qlInterestRateIndexMaturity(Currency&amp;"ibor"&amp;Tenor,AR162,Trigger)</f>
        <v>42468</v>
      </c>
      <c r="AT162" s="246">
        <f>_xll.qlIndexFixing($AD$5,AQ162,TRUE,_xll.ohTrigger(Trigger,Trigger1M))</f>
        <v>-8.0223179738440312E-4</v>
      </c>
      <c r="AU162" s="246" t="e">
        <f>IFERROR(_xll.qlIndexFixing($AV$1,AQ162,TRUE,_xll.ohTrigger(Trigger,Trigger1M)),#N/A)</f>
        <v>#N/A</v>
      </c>
    </row>
    <row r="163" spans="42:47" ht="11.25" customHeight="1" x14ac:dyDescent="0.25">
      <c r="AP163" s="100" t="s">
        <v>201</v>
      </c>
      <c r="AQ163" s="101">
        <f>_xll.qlInterestRateIndexFixingDate(Currency&amp;"ibor"&amp;Tenor,AR163,Trigger)</f>
        <v>42436</v>
      </c>
      <c r="AR163" s="101">
        <f>_xll.qlCalendarAdvance(Calendar,AR162,AP163,"f",,Trigger)</f>
        <v>42438</v>
      </c>
      <c r="AS163" s="101">
        <f>_xll.qlInterestRateIndexMaturity(Currency&amp;"ibor"&amp;Tenor,AR163,Trigger)</f>
        <v>42471</v>
      </c>
      <c r="AT163" s="246">
        <f>_xll.qlIndexFixing($AD$5,AQ163,TRUE,_xll.ohTrigger(Trigger,Trigger1M))</f>
        <v>-7.983513783297011E-4</v>
      </c>
      <c r="AU163" s="246" t="e">
        <f>IFERROR(_xll.qlIndexFixing($AV$1,AQ163,TRUE,_xll.ohTrigger(Trigger,Trigger1M)),#N/A)</f>
        <v>#N/A</v>
      </c>
    </row>
    <row r="164" spans="42:47" ht="11.25" customHeight="1" x14ac:dyDescent="0.25">
      <c r="AP164" s="100" t="s">
        <v>201</v>
      </c>
      <c r="AQ164" s="101">
        <f>_xll.qlInterestRateIndexFixingDate(Currency&amp;"ibor"&amp;Tenor,AR164,Trigger)</f>
        <v>42437</v>
      </c>
      <c r="AR164" s="101">
        <f>_xll.qlCalendarAdvance(Calendar,AR163,AP164,"f",,Trigger)</f>
        <v>42439</v>
      </c>
      <c r="AS164" s="101">
        <f>_xll.qlInterestRateIndexMaturity(Currency&amp;"ibor"&amp;Tenor,AR164,Trigger)</f>
        <v>42471</v>
      </c>
      <c r="AT164" s="246">
        <f>_xll.qlIndexFixing($AD$5,AQ164,TRUE,_xll.ohTrigger(Trigger,Trigger1M))</f>
        <v>-7.9730942683473027E-4</v>
      </c>
      <c r="AU164" s="246" t="e">
        <f>IFERROR(_xll.qlIndexFixing($AV$1,AQ164,TRUE,_xll.ohTrigger(Trigger,Trigger1M)),#N/A)</f>
        <v>#N/A</v>
      </c>
    </row>
    <row r="165" spans="42:47" ht="11.25" customHeight="1" x14ac:dyDescent="0.25">
      <c r="AP165" s="100" t="s">
        <v>201</v>
      </c>
      <c r="AQ165" s="101">
        <f>_xll.qlInterestRateIndexFixingDate(Currency&amp;"ibor"&amp;Tenor,AR165,Trigger)</f>
        <v>42438</v>
      </c>
      <c r="AR165" s="101">
        <f>_xll.qlCalendarAdvance(Calendar,AR164,AP165,"f",,Trigger)</f>
        <v>42440</v>
      </c>
      <c r="AS165" s="101">
        <f>_xll.qlInterestRateIndexMaturity(Currency&amp;"ibor"&amp;Tenor,AR165,Trigger)</f>
        <v>42471</v>
      </c>
      <c r="AT165" s="246">
        <f>_xll.qlIndexFixing($AD$5,AQ165,TRUE,_xll.ohTrigger(Trigger,Trigger1M))</f>
        <v>-7.9620530947956526E-4</v>
      </c>
      <c r="AU165" s="246" t="e">
        <f>IFERROR(_xll.qlIndexFixing($AV$1,AQ165,TRUE,_xll.ohTrigger(Trigger,Trigger1M)),#N/A)</f>
        <v>#N/A</v>
      </c>
    </row>
    <row r="166" spans="42:47" ht="11.25" customHeight="1" x14ac:dyDescent="0.25">
      <c r="AP166" s="100" t="s">
        <v>201</v>
      </c>
      <c r="AQ166" s="101">
        <f>_xll.qlInterestRateIndexFixingDate(Currency&amp;"ibor"&amp;Tenor,AR166,Trigger)</f>
        <v>42439</v>
      </c>
      <c r="AR166" s="101">
        <f>_xll.qlCalendarAdvance(Calendar,AR165,AP166,"f",,Trigger)</f>
        <v>42443</v>
      </c>
      <c r="AS166" s="101">
        <f>_xll.qlInterestRateIndexMaturity(Currency&amp;"ibor"&amp;Tenor,AR166,Trigger)</f>
        <v>42474</v>
      </c>
      <c r="AT166" s="246">
        <f>_xll.qlIndexFixing($AD$5,AQ166,TRUE,_xll.ohTrigger(Trigger,Trigger1M))</f>
        <v>-7.8967885570344336E-4</v>
      </c>
      <c r="AU166" s="246" t="e">
        <f>IFERROR(_xll.qlIndexFixing($AV$1,AQ166,TRUE,_xll.ohTrigger(Trigger,Trigger1M)),#N/A)</f>
        <v>#N/A</v>
      </c>
    </row>
    <row r="167" spans="42:47" ht="11.25" customHeight="1" x14ac:dyDescent="0.25">
      <c r="AP167" s="100" t="s">
        <v>201</v>
      </c>
      <c r="AQ167" s="101">
        <f>_xll.qlInterestRateIndexFixingDate(Currency&amp;"ibor"&amp;Tenor,AR167,Trigger)</f>
        <v>42440</v>
      </c>
      <c r="AR167" s="101">
        <f>_xll.qlCalendarAdvance(Calendar,AR166,AP167,"f",,Trigger)</f>
        <v>42444</v>
      </c>
      <c r="AS167" s="101">
        <f>_xll.qlInterestRateIndexMaturity(Currency&amp;"ibor"&amp;Tenor,AR167,Trigger)</f>
        <v>42475</v>
      </c>
      <c r="AT167" s="246">
        <f>_xll.qlIndexFixing($AD$5,AQ167,TRUE,_xll.ohTrigger(Trigger,Trigger1M))</f>
        <v>-7.8743637829838521E-4</v>
      </c>
      <c r="AU167" s="246" t="e">
        <f>IFERROR(_xll.qlIndexFixing($AV$1,AQ167,TRUE,_xll.ohTrigger(Trigger,Trigger1M)),#N/A)</f>
        <v>#N/A</v>
      </c>
    </row>
    <row r="168" spans="42:47" ht="11.25" customHeight="1" x14ac:dyDescent="0.25">
      <c r="AP168" s="100" t="s">
        <v>201</v>
      </c>
      <c r="AQ168" s="101">
        <f>_xll.qlInterestRateIndexFixingDate(Currency&amp;"ibor"&amp;Tenor,AR168,Trigger)</f>
        <v>42443</v>
      </c>
      <c r="AR168" s="101">
        <f>_xll.qlCalendarAdvance(Calendar,AR167,AP168,"f",,Trigger)</f>
        <v>42445</v>
      </c>
      <c r="AS168" s="101">
        <f>_xll.qlInterestRateIndexMaturity(Currency&amp;"ibor"&amp;Tenor,AR168,Trigger)</f>
        <v>42478</v>
      </c>
      <c r="AT168" s="246">
        <f>_xll.qlIndexFixing($AD$5,AQ168,TRUE,_xll.ohTrigger(Trigger,Trigger1M))</f>
        <v>-7.8308479858750382E-4</v>
      </c>
      <c r="AU168" s="246" t="e">
        <f>IFERROR(_xll.qlIndexFixing($AV$1,AQ168,TRUE,_xll.ohTrigger(Trigger,Trigger1M)),#N/A)</f>
        <v>#N/A</v>
      </c>
    </row>
    <row r="169" spans="42:47" ht="11.25" customHeight="1" x14ac:dyDescent="0.25">
      <c r="AP169" s="100" t="s">
        <v>201</v>
      </c>
      <c r="AQ169" s="101">
        <f>_xll.qlInterestRateIndexFixingDate(Currency&amp;"ibor"&amp;Tenor,AR169,Trigger)</f>
        <v>42444</v>
      </c>
      <c r="AR169" s="101">
        <f>_xll.qlCalendarAdvance(Calendar,AR168,AP169,"f",,Trigger)</f>
        <v>42446</v>
      </c>
      <c r="AS169" s="101">
        <f>_xll.qlInterestRateIndexMaturity(Currency&amp;"ibor"&amp;Tenor,AR169,Trigger)</f>
        <v>42478</v>
      </c>
      <c r="AT169" s="246">
        <f>_xll.qlIndexFixing($AD$5,AQ169,TRUE,_xll.ohTrigger(Trigger,Trigger1M))</f>
        <v>-7.8185574408626279E-4</v>
      </c>
      <c r="AU169" s="246" t="e">
        <f>IFERROR(_xll.qlIndexFixing($AV$1,AQ169,TRUE,_xll.ohTrigger(Trigger,Trigger1M)),#N/A)</f>
        <v>#N/A</v>
      </c>
    </row>
    <row r="170" spans="42:47" ht="11.25" customHeight="1" x14ac:dyDescent="0.25">
      <c r="AP170" s="100" t="s">
        <v>201</v>
      </c>
      <c r="AQ170" s="101">
        <f>_xll.qlInterestRateIndexFixingDate(Currency&amp;"ibor"&amp;Tenor,AR170,Trigger)</f>
        <v>42445</v>
      </c>
      <c r="AR170" s="101">
        <f>_xll.qlCalendarAdvance(Calendar,AR169,AP170,"f",,Trigger)</f>
        <v>42447</v>
      </c>
      <c r="AS170" s="101">
        <f>_xll.qlInterestRateIndexMaturity(Currency&amp;"ibor"&amp;Tenor,AR170,Trigger)</f>
        <v>42478</v>
      </c>
      <c r="AT170" s="246">
        <f>_xll.qlIndexFixing($AD$5,AQ170,TRUE,_xll.ohTrigger(Trigger,Trigger1M))</f>
        <v>-7.8064030003952283E-4</v>
      </c>
      <c r="AU170" s="246" t="e">
        <f>IFERROR(_xll.qlIndexFixing($AV$1,AQ170,TRUE,_xll.ohTrigger(Trigger,Trigger1M)),#N/A)</f>
        <v>#N/A</v>
      </c>
    </row>
    <row r="171" spans="42:47" ht="11.25" customHeight="1" x14ac:dyDescent="0.25">
      <c r="AP171" s="100" t="s">
        <v>201</v>
      </c>
      <c r="AQ171" s="101">
        <f>_xll.qlInterestRateIndexFixingDate(Currency&amp;"ibor"&amp;Tenor,AR171,Trigger)</f>
        <v>42446</v>
      </c>
      <c r="AR171" s="101">
        <f>_xll.qlCalendarAdvance(Calendar,AR170,AP171,"f",,Trigger)</f>
        <v>42450</v>
      </c>
      <c r="AS171" s="101">
        <f>_xll.qlInterestRateIndexMaturity(Currency&amp;"ibor"&amp;Tenor,AR171,Trigger)</f>
        <v>42481</v>
      </c>
      <c r="AT171" s="246">
        <f>_xll.qlIndexFixing($AD$5,AQ171,TRUE,_xll.ohTrigger(Trigger,Trigger1M))</f>
        <v>-7.7393975166659764E-4</v>
      </c>
      <c r="AU171" s="246" t="e">
        <f>IFERROR(_xll.qlIndexFixing($AV$1,AQ171,TRUE,_xll.ohTrigger(Trigger,Trigger1M)),#N/A)</f>
        <v>#N/A</v>
      </c>
    </row>
    <row r="172" spans="42:47" ht="11.25" customHeight="1" x14ac:dyDescent="0.25">
      <c r="AP172" s="100" t="s">
        <v>201</v>
      </c>
      <c r="AQ172" s="101">
        <f>_xll.qlInterestRateIndexFixingDate(Currency&amp;"ibor"&amp;Tenor,AR172,Trigger)</f>
        <v>42447</v>
      </c>
      <c r="AR172" s="101">
        <f>_xll.qlCalendarAdvance(Calendar,AR171,AP172,"f",,Trigger)</f>
        <v>42451</v>
      </c>
      <c r="AS172" s="101">
        <f>_xll.qlInterestRateIndexMaturity(Currency&amp;"ibor"&amp;Tenor,AR172,Trigger)</f>
        <v>42482</v>
      </c>
      <c r="AT172" s="246">
        <f>_xll.qlIndexFixing($AD$5,AQ172,TRUE,_xll.ohTrigger(Trigger,Trigger1M))</f>
        <v>-7.7177157535455966E-4</v>
      </c>
      <c r="AU172" s="246" t="e">
        <f>IFERROR(_xll.qlIndexFixing($AV$1,AQ172,TRUE,_xll.ohTrigger(Trigger,Trigger1M)),#N/A)</f>
        <v>#N/A</v>
      </c>
    </row>
    <row r="173" spans="42:47" ht="11.25" customHeight="1" x14ac:dyDescent="0.25">
      <c r="AP173" s="100" t="s">
        <v>201</v>
      </c>
      <c r="AQ173" s="101">
        <f>_xll.qlInterestRateIndexFixingDate(Currency&amp;"ibor"&amp;Tenor,AR173,Trigger)</f>
        <v>42450</v>
      </c>
      <c r="AR173" s="101">
        <f>_xll.qlCalendarAdvance(Calendar,AR172,AP173,"f",,Trigger)</f>
        <v>42452</v>
      </c>
      <c r="AS173" s="101">
        <f>_xll.qlInterestRateIndexMaturity(Currency&amp;"ibor"&amp;Tenor,AR173,Trigger)</f>
        <v>42485</v>
      </c>
      <c r="AT173" s="246">
        <f>_xll.qlIndexFixing($AD$5,AQ173,TRUE,_xll.ohTrigger(Trigger,Trigger1M))</f>
        <v>-7.6715149589330752E-4</v>
      </c>
      <c r="AU173" s="246" t="e">
        <f>IFERROR(_xll.qlIndexFixing($AV$1,AQ173,TRUE,_xll.ohTrigger(Trigger,Trigger1M)),#N/A)</f>
        <v>#N/A</v>
      </c>
    </row>
    <row r="174" spans="42:47" ht="11.25" customHeight="1" x14ac:dyDescent="0.25">
      <c r="AP174" s="100" t="s">
        <v>201</v>
      </c>
      <c r="AQ174" s="101">
        <f>_xll.qlInterestRateIndexFixingDate(Currency&amp;"ibor"&amp;Tenor,AR174,Trigger)</f>
        <v>42451</v>
      </c>
      <c r="AR174" s="101">
        <f>_xll.qlCalendarAdvance(Calendar,AR173,AP174,"f",,Trigger)</f>
        <v>42453</v>
      </c>
      <c r="AS174" s="101">
        <f>_xll.qlInterestRateIndexMaturity(Currency&amp;"ibor"&amp;Tenor,AR174,Trigger)</f>
        <v>42485</v>
      </c>
      <c r="AT174" s="246">
        <f>_xll.qlIndexFixing($AD$5,AQ174,TRUE,_xll.ohTrigger(Trigger,Trigger1M))</f>
        <v>-7.6631020835632446E-4</v>
      </c>
      <c r="AU174" s="246" t="e">
        <f>IFERROR(_xll.qlIndexFixing($AV$1,AQ174,TRUE,_xll.ohTrigger(Trigger,Trigger1M)),#N/A)</f>
        <v>#N/A</v>
      </c>
    </row>
    <row r="175" spans="42:47" ht="11.25" customHeight="1" x14ac:dyDescent="0.25">
      <c r="AP175" s="100" t="s">
        <v>201</v>
      </c>
      <c r="AQ175" s="101">
        <f>_xll.qlInterestRateIndexFixingDate(Currency&amp;"ibor"&amp;Tenor,AR175,Trigger)</f>
        <v>42452</v>
      </c>
      <c r="AR175" s="101">
        <f>_xll.qlCalendarAdvance(Calendar,AR174,AP175,"f",,Trigger)</f>
        <v>42458</v>
      </c>
      <c r="AS175" s="101">
        <f>_xll.qlInterestRateIndexMaturity(Currency&amp;"ibor"&amp;Tenor,AR175,Trigger)</f>
        <v>42489</v>
      </c>
      <c r="AT175" s="246">
        <f>_xll.qlIndexFixing($AD$5,AQ175,TRUE,_xll.ohTrigger(Trigger,Trigger1M))</f>
        <v>-7.5547503080589909E-4</v>
      </c>
      <c r="AU175" s="246" t="e">
        <f>IFERROR(_xll.qlIndexFixing($AV$1,AQ175,TRUE,_xll.ohTrigger(Trigger,Trigger1M)),#N/A)</f>
        <v>#N/A</v>
      </c>
    </row>
    <row r="176" spans="42:47" ht="11.25" customHeight="1" x14ac:dyDescent="0.25">
      <c r="AP176" s="100" t="s">
        <v>201</v>
      </c>
      <c r="AQ176" s="101">
        <f>_xll.qlInterestRateIndexFixingDate(Currency&amp;"ibor"&amp;Tenor,AR176,Trigger)</f>
        <v>42453</v>
      </c>
      <c r="AR176" s="101">
        <f>_xll.qlCalendarAdvance(Calendar,AR175,AP176,"f",,Trigger)</f>
        <v>42459</v>
      </c>
      <c r="AS176" s="101">
        <f>_xll.qlInterestRateIndexMaturity(Currency&amp;"ibor"&amp;Tenor,AR176,Trigger)</f>
        <v>42489</v>
      </c>
      <c r="AT176" s="246">
        <f>_xll.qlIndexFixing($AD$5,AQ176,TRUE,_xll.ohTrigger(Trigger,Trigger1M))</f>
        <v>-7.5442739757880517E-4</v>
      </c>
      <c r="AU176" s="246" t="e">
        <f>IFERROR(_xll.qlIndexFixing($AV$1,AQ176,TRUE,_xll.ohTrigger(Trigger,Trigger1M)),#N/A)</f>
        <v>#N/A</v>
      </c>
    </row>
    <row r="177" spans="42:47" ht="11.25" customHeight="1" x14ac:dyDescent="0.25">
      <c r="AP177" s="100" t="s">
        <v>201</v>
      </c>
      <c r="AQ177" s="101">
        <f>_xll.qlInterestRateIndexFixingDate(Currency&amp;"ibor"&amp;Tenor,AR177,Trigger)</f>
        <v>42458</v>
      </c>
      <c r="AR177" s="101">
        <f>_xll.qlCalendarAdvance(Calendar,AR176,AP177,"f",,Trigger)</f>
        <v>42460</v>
      </c>
      <c r="AS177" s="101">
        <f>_xll.qlInterestRateIndexMaturity(Currency&amp;"ibor"&amp;Tenor,AR177,Trigger)</f>
        <v>42489</v>
      </c>
      <c r="AT177" s="246">
        <f>_xll.qlIndexFixing($AD$5,AQ177,TRUE,_xll.ohTrigger(Trigger,Trigger1M))</f>
        <v>-7.5334599562548732E-4</v>
      </c>
      <c r="AU177" s="246" t="e">
        <f>IFERROR(_xll.qlIndexFixing($AV$1,AQ177,TRUE,_xll.ohTrigger(Trigger,Trigger1M)),#N/A)</f>
        <v>#N/A</v>
      </c>
    </row>
    <row r="178" spans="42:47" ht="11.25" customHeight="1" x14ac:dyDescent="0.25">
      <c r="AP178" s="100" t="s">
        <v>201</v>
      </c>
      <c r="AQ178" s="101">
        <f>_xll.qlInterestRateIndexFixingDate(Currency&amp;"ibor"&amp;Tenor,AR178,Trigger)</f>
        <v>42459</v>
      </c>
      <c r="AR178" s="101">
        <f>_xll.qlCalendarAdvance(Calendar,AR177,AP178,"f",,Trigger)</f>
        <v>42461</v>
      </c>
      <c r="AS178" s="101">
        <f>_xll.qlInterestRateIndexMaturity(Currency&amp;"ibor"&amp;Tenor,AR178,Trigger)</f>
        <v>42492</v>
      </c>
      <c r="AT178" s="246">
        <f>_xll.qlIndexFixing($AD$5,AQ178,TRUE,_xll.ohTrigger(Trigger,Trigger1M))</f>
        <v>-7.4640289471579696E-4</v>
      </c>
      <c r="AU178" s="246" t="e">
        <f>IFERROR(_xll.qlIndexFixing($AV$1,AQ178,TRUE,_xll.ohTrigger(Trigger,Trigger1M)),#N/A)</f>
        <v>#N/A</v>
      </c>
    </row>
    <row r="179" spans="42:47" ht="11.25" customHeight="1" x14ac:dyDescent="0.25">
      <c r="AP179" s="100" t="s">
        <v>201</v>
      </c>
      <c r="AQ179" s="101">
        <f>_xll.qlInterestRateIndexFixingDate(Currency&amp;"ibor"&amp;Tenor,AR179,Trigger)</f>
        <v>42460</v>
      </c>
      <c r="AR179" s="101">
        <f>_xll.qlCalendarAdvance(Calendar,AR178,AP179,"f",,Trigger)</f>
        <v>42464</v>
      </c>
      <c r="AS179" s="101">
        <f>_xll.qlInterestRateIndexMaturity(Currency&amp;"ibor"&amp;Tenor,AR179,Trigger)</f>
        <v>42494</v>
      </c>
      <c r="AT179" s="246">
        <f>_xll.qlIndexFixing($AD$5,AQ179,TRUE,_xll.ohTrigger(Trigger,Trigger1M))</f>
        <v>-7.3855823113255781E-4</v>
      </c>
      <c r="AU179" s="246" t="e">
        <f>IFERROR(_xll.qlIndexFixing($AV$1,AQ179,TRUE,_xll.ohTrigger(Trigger,Trigger1M)),#N/A)</f>
        <v>#N/A</v>
      </c>
    </row>
    <row r="180" spans="42:47" ht="11.25" customHeight="1" x14ac:dyDescent="0.25">
      <c r="AP180" s="100" t="s">
        <v>201</v>
      </c>
      <c r="AQ180" s="101">
        <f>_xll.qlInterestRateIndexFixingDate(Currency&amp;"ibor"&amp;Tenor,AR180,Trigger)</f>
        <v>42461</v>
      </c>
      <c r="AR180" s="101">
        <f>_xll.qlCalendarAdvance(Calendar,AR179,AP180,"f",,Trigger)</f>
        <v>42465</v>
      </c>
      <c r="AS180" s="101">
        <f>_xll.qlInterestRateIndexMaturity(Currency&amp;"ibor"&amp;Tenor,AR180,Trigger)</f>
        <v>42495</v>
      </c>
      <c r="AT180" s="246">
        <f>_xll.qlIndexFixing($AD$5,AQ180,TRUE,_xll.ohTrigger(Trigger,Trigger1M))</f>
        <v>-7.3517543066348168E-4</v>
      </c>
      <c r="AU180" s="246" t="e">
        <f>IFERROR(_xll.qlIndexFixing($AV$1,AQ180,TRUE,_xll.ohTrigger(Trigger,Trigger1M)),#N/A)</f>
        <v>#N/A</v>
      </c>
    </row>
    <row r="181" spans="42:47" ht="11.25" customHeight="1" x14ac:dyDescent="0.25">
      <c r="AP181" s="100" t="s">
        <v>201</v>
      </c>
      <c r="AQ181" s="101">
        <f>_xll.qlInterestRateIndexFixingDate(Currency&amp;"ibor"&amp;Tenor,AR181,Trigger)</f>
        <v>42464</v>
      </c>
      <c r="AR181" s="101">
        <f>_xll.qlCalendarAdvance(Calendar,AR180,AP181,"f",,Trigger)</f>
        <v>42466</v>
      </c>
      <c r="AS181" s="101">
        <f>_xll.qlInterestRateIndexMaturity(Currency&amp;"ibor"&amp;Tenor,AR181,Trigger)</f>
        <v>42496</v>
      </c>
      <c r="AT181" s="246">
        <f>_xll.qlIndexFixing($AD$5,AQ181,TRUE,_xll.ohTrigger(Trigger,Trigger1M))</f>
        <v>-7.3176912930250637E-4</v>
      </c>
      <c r="AU181" s="246" t="e">
        <f>IFERROR(_xll.qlIndexFixing($AV$1,AQ181,TRUE,_xll.ohTrigger(Trigger,Trigger1M)),#N/A)</f>
        <v>#N/A</v>
      </c>
    </row>
    <row r="182" spans="42:47" ht="11.25" customHeight="1" x14ac:dyDescent="0.25">
      <c r="AP182" s="100" t="s">
        <v>201</v>
      </c>
      <c r="AQ182" s="101">
        <f>_xll.qlInterestRateIndexFixingDate(Currency&amp;"ibor"&amp;Tenor,AR182,Trigger)</f>
        <v>42465</v>
      </c>
      <c r="AR182" s="101">
        <f>_xll.qlCalendarAdvance(Calendar,AR181,AP182,"f",,Trigger)</f>
        <v>42467</v>
      </c>
      <c r="AS182" s="101">
        <f>_xll.qlInterestRateIndexMaturity(Currency&amp;"ibor"&amp;Tenor,AR182,Trigger)</f>
        <v>42499</v>
      </c>
      <c r="AT182" s="246">
        <f>_xll.qlIndexFixing($AD$5,AQ182,TRUE,_xll.ohTrigger(Trigger,Trigger1M))</f>
        <v>-7.2478151507085475E-4</v>
      </c>
      <c r="AU182" s="246" t="e">
        <f>IFERROR(_xll.qlIndexFixing($AV$1,AQ182,TRUE,_xll.ohTrigger(Trigger,Trigger1M)),#N/A)</f>
        <v>#N/A</v>
      </c>
    </row>
    <row r="183" spans="42:47" ht="11.25" customHeight="1" x14ac:dyDescent="0.25">
      <c r="AP183" s="100" t="s">
        <v>201</v>
      </c>
      <c r="AQ183" s="101">
        <f>_xll.qlInterestRateIndexFixingDate(Currency&amp;"ibor"&amp;Tenor,AR183,Trigger)</f>
        <v>42466</v>
      </c>
      <c r="AR183" s="101">
        <f>_xll.qlCalendarAdvance(Calendar,AR182,AP183,"f",,Trigger)</f>
        <v>42468</v>
      </c>
      <c r="AS183" s="101">
        <f>_xll.qlInterestRateIndexMaturity(Currency&amp;"ibor"&amp;Tenor,AR183,Trigger)</f>
        <v>42499</v>
      </c>
      <c r="AT183" s="246">
        <f>_xll.qlIndexFixing($AD$5,AQ183,TRUE,_xll.ohTrigger(Trigger,Trigger1M))</f>
        <v>-7.232135347493455E-4</v>
      </c>
      <c r="AU183" s="246" t="e">
        <f>IFERROR(_xll.qlIndexFixing($AV$1,AQ183,TRUE,_xll.ohTrigger(Trigger,Trigger1M)),#N/A)</f>
        <v>#N/A</v>
      </c>
    </row>
    <row r="184" spans="42:47" ht="11.25" customHeight="1" x14ac:dyDescent="0.25">
      <c r="AP184" s="100" t="s">
        <v>201</v>
      </c>
      <c r="AQ184" s="101">
        <f>_xll.qlInterestRateIndexFixingDate(Currency&amp;"ibor"&amp;Tenor,AR184,Trigger)</f>
        <v>42467</v>
      </c>
      <c r="AR184" s="101">
        <f>_xll.qlCalendarAdvance(Calendar,AR183,AP184,"f",,Trigger)</f>
        <v>42471</v>
      </c>
      <c r="AS184" s="101">
        <f>_xll.qlInterestRateIndexMaturity(Currency&amp;"ibor"&amp;Tenor,AR184,Trigger)</f>
        <v>42501</v>
      </c>
      <c r="AT184" s="246">
        <f>_xll.qlIndexFixing($AD$5,AQ184,TRUE,_xll.ohTrigger(Trigger,Trigger1M))</f>
        <v>-7.1507743387000389E-4</v>
      </c>
      <c r="AU184" s="246" t="e">
        <f>IFERROR(_xll.qlIndexFixing($AV$1,AQ184,TRUE,_xll.ohTrigger(Trigger,Trigger1M)),#N/A)</f>
        <v>#N/A</v>
      </c>
    </row>
    <row r="185" spans="42:47" ht="11.25" customHeight="1" x14ac:dyDescent="0.25">
      <c r="AP185" s="100" t="s">
        <v>201</v>
      </c>
      <c r="AQ185" s="101">
        <f>_xll.qlInterestRateIndexFixingDate(Currency&amp;"ibor"&amp;Tenor,AR185,Trigger)</f>
        <v>42468</v>
      </c>
      <c r="AR185" s="101">
        <f>_xll.qlCalendarAdvance(Calendar,AR184,AP185,"f",,Trigger)</f>
        <v>42472</v>
      </c>
      <c r="AS185" s="101">
        <f>_xll.qlInterestRateIndexMaturity(Currency&amp;"ibor"&amp;Tenor,AR185,Trigger)</f>
        <v>42502</v>
      </c>
      <c r="AT185" s="246">
        <f>_xll.qlIndexFixing($AD$5,AQ185,TRUE,_xll.ohTrigger(Trigger,Trigger1M))</f>
        <v>-7.1194552232256569E-4</v>
      </c>
      <c r="AU185" s="246" t="e">
        <f>IFERROR(_xll.qlIndexFixing($AV$1,AQ185,TRUE,_xll.ohTrigger(Trigger,Trigger1M)),#N/A)</f>
        <v>#N/A</v>
      </c>
    </row>
    <row r="186" spans="42:47" ht="11.25" customHeight="1" x14ac:dyDescent="0.25">
      <c r="AP186" s="100" t="s">
        <v>201</v>
      </c>
      <c r="AQ186" s="101">
        <f>_xll.qlInterestRateIndexFixingDate(Currency&amp;"ibor"&amp;Tenor,AR186,Trigger)</f>
        <v>42471</v>
      </c>
      <c r="AR186" s="101">
        <f>_xll.qlCalendarAdvance(Calendar,AR185,AP186,"f",,Trigger)</f>
        <v>42473</v>
      </c>
      <c r="AS186" s="101">
        <f>_xll.qlInterestRateIndexMaturity(Currency&amp;"ibor"&amp;Tenor,AR186,Trigger)</f>
        <v>42503</v>
      </c>
      <c r="AT186" s="246">
        <f>_xll.qlIndexFixing($AD$5,AQ186,TRUE,_xll.ohTrigger(Trigger,Trigger1M))</f>
        <v>-7.0892857513582541E-4</v>
      </c>
      <c r="AU186" s="246" t="e">
        <f>IFERROR(_xll.qlIndexFixing($AV$1,AQ186,TRUE,_xll.ohTrigger(Trigger,Trigger1M)),#N/A)</f>
        <v>#N/A</v>
      </c>
    </row>
    <row r="187" spans="42:47" ht="11.25" customHeight="1" x14ac:dyDescent="0.25">
      <c r="AP187" s="100" t="s">
        <v>201</v>
      </c>
      <c r="AQ187" s="101">
        <f>_xll.qlInterestRateIndexFixingDate(Currency&amp;"ibor"&amp;Tenor,AR187,Trigger)</f>
        <v>42472</v>
      </c>
      <c r="AR187" s="101">
        <f>_xll.qlCalendarAdvance(Calendar,AR186,AP187,"f",,Trigger)</f>
        <v>42474</v>
      </c>
      <c r="AS187" s="101">
        <f>_xll.qlInterestRateIndexMaturity(Currency&amp;"ibor"&amp;Tenor,AR187,Trigger)</f>
        <v>42506</v>
      </c>
      <c r="AT187" s="246">
        <f>_xll.qlIndexFixing($AD$5,AQ187,TRUE,_xll.ohTrigger(Trigger,Trigger1M))</f>
        <v>-7.0422845712778126E-4</v>
      </c>
      <c r="AU187" s="246" t="e">
        <f>IFERROR(_xll.qlIndexFixing($AV$1,AQ187,TRUE,_xll.ohTrigger(Trigger,Trigger1M)),#N/A)</f>
        <v>#N/A</v>
      </c>
    </row>
    <row r="188" spans="42:47" ht="11.25" customHeight="1" x14ac:dyDescent="0.25">
      <c r="AP188" s="100" t="s">
        <v>201</v>
      </c>
      <c r="AQ188" s="101">
        <f>_xll.qlInterestRateIndexFixingDate(Currency&amp;"ibor"&amp;Tenor,AR188,Trigger)</f>
        <v>42473</v>
      </c>
      <c r="AR188" s="101">
        <f>_xll.qlCalendarAdvance(Calendar,AR187,AP188,"f",,Trigger)</f>
        <v>42475</v>
      </c>
      <c r="AS188" s="101">
        <f>_xll.qlInterestRateIndexMaturity(Currency&amp;"ibor"&amp;Tenor,AR188,Trigger)</f>
        <v>42506</v>
      </c>
      <c r="AT188" s="246">
        <f>_xll.qlIndexFixing($AD$5,AQ188,TRUE,_xll.ohTrigger(Trigger,Trigger1M))</f>
        <v>-7.0250997080481992E-4</v>
      </c>
      <c r="AU188" s="246" t="e">
        <f>IFERROR(_xll.qlIndexFixing($AV$1,AQ188,TRUE,_xll.ohTrigger(Trigger,Trigger1M)),#N/A)</f>
        <v>#N/A</v>
      </c>
    </row>
    <row r="189" spans="42:47" ht="11.25" customHeight="1" x14ac:dyDescent="0.25">
      <c r="AP189" s="100" t="s">
        <v>201</v>
      </c>
      <c r="AQ189" s="101">
        <f>_xll.qlInterestRateIndexFixingDate(Currency&amp;"ibor"&amp;Tenor,AR189,Trigger)</f>
        <v>42474</v>
      </c>
      <c r="AR189" s="101">
        <f>_xll.qlCalendarAdvance(Calendar,AR188,AP189,"f",,Trigger)</f>
        <v>42478</v>
      </c>
      <c r="AS189" s="101">
        <f>_xll.qlInterestRateIndexMaturity(Currency&amp;"ibor"&amp;Tenor,AR189,Trigger)</f>
        <v>42508</v>
      </c>
      <c r="AT189" s="246">
        <f>_xll.qlIndexFixing($AD$5,AQ189,TRUE,_xll.ohTrigger(Trigger,Trigger1M))</f>
        <v>-6.9626063415295647E-4</v>
      </c>
      <c r="AU189" s="246" t="e">
        <f>IFERROR(_xll.qlIndexFixing($AV$1,AQ189,TRUE,_xll.ohTrigger(Trigger,Trigger1M)),#N/A)</f>
        <v>#N/A</v>
      </c>
    </row>
    <row r="190" spans="42:47" ht="11.25" customHeight="1" x14ac:dyDescent="0.25">
      <c r="AP190" s="100" t="s">
        <v>201</v>
      </c>
      <c r="AQ190" s="101">
        <f>_xll.qlInterestRateIndexFixingDate(Currency&amp;"ibor"&amp;Tenor,AR190,Trigger)</f>
        <v>42475</v>
      </c>
      <c r="AR190" s="101">
        <f>_xll.qlCalendarAdvance(Calendar,AR189,AP190,"f",,Trigger)</f>
        <v>42479</v>
      </c>
      <c r="AS190" s="101">
        <f>_xll.qlInterestRateIndexMaturity(Currency&amp;"ibor"&amp;Tenor,AR190,Trigger)</f>
        <v>42509</v>
      </c>
      <c r="AT190" s="246">
        <f>_xll.qlIndexFixing($AD$5,AQ190,TRUE,_xll.ohTrigger(Trigger,Trigger1M))</f>
        <v>-6.9434887099051323E-4</v>
      </c>
      <c r="AU190" s="246" t="e">
        <f>IFERROR(_xll.qlIndexFixing($AV$1,AQ190,TRUE,_xll.ohTrigger(Trigger,Trigger1M)),#N/A)</f>
        <v>#N/A</v>
      </c>
    </row>
    <row r="191" spans="42:47" ht="11.25" customHeight="1" x14ac:dyDescent="0.25">
      <c r="AP191" s="100" t="s">
        <v>201</v>
      </c>
      <c r="AQ191" s="101">
        <f>_xll.qlInterestRateIndexFixingDate(Currency&amp;"ibor"&amp;Tenor,AR191,Trigger)</f>
        <v>42478</v>
      </c>
      <c r="AR191" s="101">
        <f>_xll.qlCalendarAdvance(Calendar,AR190,AP191,"f",,Trigger)</f>
        <v>42480</v>
      </c>
      <c r="AS191" s="101">
        <f>_xll.qlInterestRateIndexMaturity(Currency&amp;"ibor"&amp;Tenor,AR191,Trigger)</f>
        <v>42510</v>
      </c>
      <c r="AT191" s="246">
        <f>_xll.qlIndexFixing($AD$5,AQ191,TRUE,_xll.ohTrigger(Trigger,Trigger1M))</f>
        <v>-6.9269053821541249E-4</v>
      </c>
      <c r="AU191" s="246" t="e">
        <f>IFERROR(_xll.qlIndexFixing($AV$1,AQ191,TRUE,_xll.ohTrigger(Trigger,Trigger1M)),#N/A)</f>
        <v>#N/A</v>
      </c>
    </row>
    <row r="192" spans="42:47" ht="11.25" customHeight="1" x14ac:dyDescent="0.25">
      <c r="AP192" s="100" t="s">
        <v>201</v>
      </c>
      <c r="AQ192" s="101">
        <f>_xll.qlInterestRateIndexFixingDate(Currency&amp;"ibor"&amp;Tenor,AR192,Trigger)</f>
        <v>42479</v>
      </c>
      <c r="AR192" s="101">
        <f>_xll.qlCalendarAdvance(Calendar,AR191,AP192,"f",,Trigger)</f>
        <v>42481</v>
      </c>
      <c r="AS192" s="101">
        <f>_xll.qlInterestRateIndexMaturity(Currency&amp;"ibor"&amp;Tenor,AR192,Trigger)</f>
        <v>42513</v>
      </c>
      <c r="AT192" s="246">
        <f>_xll.qlIndexFixing($AD$5,AQ192,TRUE,_xll.ohTrigger(Trigger,Trigger1M))</f>
        <v>-6.9229723301783563E-4</v>
      </c>
      <c r="AU192" s="246" t="e">
        <f>IFERROR(_xll.qlIndexFixing($AV$1,AQ192,TRUE,_xll.ohTrigger(Trigger,Trigger1M)),#N/A)</f>
        <v>#N/A</v>
      </c>
    </row>
    <row r="193" spans="42:47" ht="11.25" customHeight="1" x14ac:dyDescent="0.25">
      <c r="AP193" s="100" t="s">
        <v>201</v>
      </c>
      <c r="AQ193" s="101">
        <f>_xll.qlInterestRateIndexFixingDate(Currency&amp;"ibor"&amp;Tenor,AR193,Trigger)</f>
        <v>42480</v>
      </c>
      <c r="AR193" s="101">
        <f>_xll.qlCalendarAdvance(Calendar,AR192,AP193,"f",,Trigger)</f>
        <v>42482</v>
      </c>
      <c r="AS193" s="101">
        <f>_xll.qlInterestRateIndexMaturity(Currency&amp;"ibor"&amp;Tenor,AR193,Trigger)</f>
        <v>42513</v>
      </c>
      <c r="AT193" s="246">
        <f>_xll.qlIndexFixing($AD$5,AQ193,TRUE,_xll.ohTrigger(Trigger,Trigger1M))</f>
        <v>-6.9085814408715294E-4</v>
      </c>
      <c r="AU193" s="246" t="e">
        <f>IFERROR(_xll.qlIndexFixing($AV$1,AQ193,TRUE,_xll.ohTrigger(Trigger,Trigger1M)),#N/A)</f>
        <v>#N/A</v>
      </c>
    </row>
    <row r="194" spans="42:47" ht="11.25" customHeight="1" x14ac:dyDescent="0.25">
      <c r="AP194" s="100" t="s">
        <v>201</v>
      </c>
      <c r="AQ194" s="101">
        <f>_xll.qlInterestRateIndexFixingDate(Currency&amp;"ibor"&amp;Tenor,AR194,Trigger)</f>
        <v>42481</v>
      </c>
      <c r="AR194" s="101">
        <f>_xll.qlCalendarAdvance(Calendar,AR193,AP194,"f",,Trigger)</f>
        <v>42485</v>
      </c>
      <c r="AS194" s="101">
        <f>_xll.qlInterestRateIndexMaturity(Currency&amp;"ibor"&amp;Tenor,AR194,Trigger)</f>
        <v>42515</v>
      </c>
      <c r="AT194" s="246">
        <f>_xll.qlIndexFixing($AD$5,AQ194,TRUE,_xll.ohTrigger(Trigger,Trigger1M))</f>
        <v>-6.8883511443518231E-4</v>
      </c>
      <c r="AU194" s="246" t="e">
        <f>IFERROR(_xll.qlIndexFixing($AV$1,AQ194,TRUE,_xll.ohTrigger(Trigger,Trigger1M)),#N/A)</f>
        <v>#N/A</v>
      </c>
    </row>
    <row r="195" spans="42:47" ht="11.25" customHeight="1" x14ac:dyDescent="0.25">
      <c r="AP195" s="100" t="s">
        <v>201</v>
      </c>
      <c r="AQ195" s="101">
        <f>_xll.qlInterestRateIndexFixingDate(Currency&amp;"ibor"&amp;Tenor,AR195,Trigger)</f>
        <v>42482</v>
      </c>
      <c r="AR195" s="101">
        <f>_xll.qlCalendarAdvance(Calendar,AR194,AP195,"f",,Trigger)</f>
        <v>42486</v>
      </c>
      <c r="AS195" s="101">
        <f>_xll.qlInterestRateIndexMaturity(Currency&amp;"ibor"&amp;Tenor,AR195,Trigger)</f>
        <v>42516</v>
      </c>
      <c r="AT195" s="246">
        <f>_xll.qlIndexFixing($AD$5,AQ195,TRUE,_xll.ohTrigger(Trigger,Trigger1M))</f>
        <v>-6.8898518298210476E-4</v>
      </c>
      <c r="AU195" s="246" t="e">
        <f>IFERROR(_xll.qlIndexFixing($AV$1,AQ195,TRUE,_xll.ohTrigger(Trigger,Trigger1M)),#N/A)</f>
        <v>#N/A</v>
      </c>
    </row>
    <row r="196" spans="42:47" ht="11.25" customHeight="1" x14ac:dyDescent="0.25">
      <c r="AP196" s="100" t="s">
        <v>201</v>
      </c>
      <c r="AQ196" s="101">
        <f>_xll.qlInterestRateIndexFixingDate(Currency&amp;"ibor"&amp;Tenor,AR196,Trigger)</f>
        <v>42485</v>
      </c>
      <c r="AR196" s="101">
        <f>_xll.qlCalendarAdvance(Calendar,AR195,AP196,"f",,Trigger)</f>
        <v>42487</v>
      </c>
      <c r="AS196" s="101">
        <f>_xll.qlInterestRateIndexMaturity(Currency&amp;"ibor"&amp;Tenor,AR196,Trigger)</f>
        <v>42517</v>
      </c>
      <c r="AT196" s="246">
        <f>_xll.qlIndexFixing($AD$5,AQ196,TRUE,_xll.ohTrigger(Trigger,Trigger1M))</f>
        <v>-6.8948183962858067E-4</v>
      </c>
      <c r="AU196" s="246" t="e">
        <f>IFERROR(_xll.qlIndexFixing($AV$1,AQ196,TRUE,_xll.ohTrigger(Trigger,Trigger1M)),#N/A)</f>
        <v>#N/A</v>
      </c>
    </row>
    <row r="197" spans="42:47" ht="11.25" customHeight="1" x14ac:dyDescent="0.25">
      <c r="AP197" s="100" t="s">
        <v>201</v>
      </c>
      <c r="AQ197" s="101">
        <f>_xll.qlInterestRateIndexFixingDate(Currency&amp;"ibor"&amp;Tenor,AR197,Trigger)</f>
        <v>42486</v>
      </c>
      <c r="AR197" s="101">
        <f>_xll.qlCalendarAdvance(Calendar,AR196,AP197,"f",,Trigger)</f>
        <v>42488</v>
      </c>
      <c r="AS197" s="101">
        <f>_xll.qlInterestRateIndexMaturity(Currency&amp;"ibor"&amp;Tenor,AR197,Trigger)</f>
        <v>42520</v>
      </c>
      <c r="AT197" s="246">
        <f>_xll.qlIndexFixing($AD$5,AQ197,TRUE,_xll.ohTrigger(Trigger,Trigger1M))</f>
        <v>-6.9324860172415015E-4</v>
      </c>
      <c r="AU197" s="246" t="e">
        <f>IFERROR(_xll.qlIndexFixing($AV$1,AQ197,TRUE,_xll.ohTrigger(Trigger,Trigger1M)),#N/A)</f>
        <v>#N/A</v>
      </c>
    </row>
    <row r="198" spans="42:47" ht="11.25" customHeight="1" x14ac:dyDescent="0.25">
      <c r="AP198" s="100" t="s">
        <v>201</v>
      </c>
      <c r="AQ198" s="101">
        <f>_xll.qlInterestRateIndexFixingDate(Currency&amp;"ibor"&amp;Tenor,AR198,Trigger)</f>
        <v>42487</v>
      </c>
      <c r="AR198" s="101">
        <f>_xll.qlCalendarAdvance(Calendar,AR197,AP198,"f",,Trigger)</f>
        <v>42489</v>
      </c>
      <c r="AS198" s="101">
        <f>_xll.qlInterestRateIndexMaturity(Currency&amp;"ibor"&amp;Tenor,AR198,Trigger)</f>
        <v>42521</v>
      </c>
      <c r="AT198" s="246">
        <f>_xll.qlIndexFixing($AD$5,AQ198,TRUE,_xll.ohTrigger(Trigger,Trigger1M))</f>
        <v>-6.9449201642410308E-4</v>
      </c>
      <c r="AU198" s="246" t="e">
        <f>IFERROR(_xll.qlIndexFixing($AV$1,AQ198,TRUE,_xll.ohTrigger(Trigger,Trigger1M)),#N/A)</f>
        <v>#N/A</v>
      </c>
    </row>
    <row r="199" spans="42:47" ht="11.25" customHeight="1" x14ac:dyDescent="0.25">
      <c r="AP199" s="100" t="s">
        <v>201</v>
      </c>
      <c r="AQ199" s="101">
        <f>_xll.qlInterestRateIndexFixingDate(Currency&amp;"ibor"&amp;Tenor,AR199,Trigger)</f>
        <v>42488</v>
      </c>
      <c r="AR199" s="101">
        <f>_xll.qlCalendarAdvance(Calendar,AR198,AP199,"f",,Trigger)</f>
        <v>42492</v>
      </c>
      <c r="AS199" s="101">
        <f>_xll.qlInterestRateIndexMaturity(Currency&amp;"ibor"&amp;Tenor,AR199,Trigger)</f>
        <v>42523</v>
      </c>
      <c r="AT199" s="246">
        <f>_xll.qlIndexFixing($AD$5,AQ199,TRUE,_xll.ohTrigger(Trigger,Trigger1M))</f>
        <v>-6.9805654334704548E-4</v>
      </c>
      <c r="AU199" s="246" t="e">
        <f>IFERROR(_xll.qlIndexFixing($AV$1,AQ199,TRUE,_xll.ohTrigger(Trigger,Trigger1M)),#N/A)</f>
        <v>#N/A</v>
      </c>
    </row>
    <row r="200" spans="42:47" ht="11.25" customHeight="1" x14ac:dyDescent="0.25">
      <c r="AP200" s="100" t="s">
        <v>201</v>
      </c>
      <c r="AQ200" s="101">
        <f>_xll.qlInterestRateIndexFixingDate(Currency&amp;"ibor"&amp;Tenor,AR200,Trigger)</f>
        <v>42489</v>
      </c>
      <c r="AR200" s="101">
        <f>_xll.qlCalendarAdvance(Calendar,AR199,AP200,"f",,Trigger)</f>
        <v>42493</v>
      </c>
      <c r="AS200" s="101">
        <f>_xll.qlInterestRateIndexMaturity(Currency&amp;"ibor"&amp;Tenor,AR200,Trigger)</f>
        <v>42524</v>
      </c>
      <c r="AT200" s="246">
        <f>_xll.qlIndexFixing($AD$5,AQ200,TRUE,_xll.ohTrigger(Trigger,Trigger1M))</f>
        <v>-7.0019462297265004E-4</v>
      </c>
      <c r="AU200" s="246" t="e">
        <f>IFERROR(_xll.qlIndexFixing($AV$1,AQ200,TRUE,_xll.ohTrigger(Trigger,Trigger1M)),#N/A)</f>
        <v>#N/A</v>
      </c>
    </row>
    <row r="201" spans="42:47" ht="11.25" customHeight="1" x14ac:dyDescent="0.25">
      <c r="AP201" s="100" t="s">
        <v>201</v>
      </c>
      <c r="AQ201" s="101">
        <f>_xll.qlInterestRateIndexFixingDate(Currency&amp;"ibor"&amp;Tenor,AR201,Trigger)</f>
        <v>42492</v>
      </c>
      <c r="AR201" s="101">
        <f>_xll.qlCalendarAdvance(Calendar,AR200,AP201,"f",,Trigger)</f>
        <v>42494</v>
      </c>
      <c r="AS201" s="101">
        <f>_xll.qlInterestRateIndexMaturity(Currency&amp;"ibor"&amp;Tenor,AR201,Trigger)</f>
        <v>42527</v>
      </c>
      <c r="AT201" s="246">
        <f>_xll.qlIndexFixing($AD$5,AQ201,TRUE,_xll.ohTrigger(Trigger,Trigger1M))</f>
        <v>-7.0572576967389085E-4</v>
      </c>
      <c r="AU201" s="246" t="e">
        <f>IFERROR(_xll.qlIndexFixing($AV$1,AQ201,TRUE,_xll.ohTrigger(Trigger,Trigger1M)),#N/A)</f>
        <v>#N/A</v>
      </c>
    </row>
    <row r="202" spans="42:47" ht="11.25" customHeight="1" x14ac:dyDescent="0.25">
      <c r="AP202" s="100" t="s">
        <v>201</v>
      </c>
      <c r="AQ202" s="101">
        <f>_xll.qlInterestRateIndexFixingDate(Currency&amp;"ibor"&amp;Tenor,AR202,Trigger)</f>
        <v>42493</v>
      </c>
      <c r="AR202" s="101">
        <f>_xll.qlCalendarAdvance(Calendar,AR201,AP202,"f",,Trigger)</f>
        <v>42495</v>
      </c>
      <c r="AS202" s="101">
        <f>_xll.qlInterestRateIndexMaturity(Currency&amp;"ibor"&amp;Tenor,AR202,Trigger)</f>
        <v>42527</v>
      </c>
      <c r="AT202" s="246">
        <f>_xll.qlIndexFixing($AD$5,AQ202,TRUE,_xll.ohTrigger(Trigger,Trigger1M))</f>
        <v>-7.0661488386775106E-4</v>
      </c>
      <c r="AU202" s="246" t="e">
        <f>IFERROR(_xll.qlIndexFixing($AV$1,AQ202,TRUE,_xll.ohTrigger(Trigger,Trigger1M)),#N/A)</f>
        <v>#N/A</v>
      </c>
    </row>
    <row r="203" spans="42:47" ht="11.25" customHeight="1" x14ac:dyDescent="0.25">
      <c r="AP203" s="100" t="s">
        <v>201</v>
      </c>
      <c r="AQ203" s="101">
        <f>_xll.qlInterestRateIndexFixingDate(Currency&amp;"ibor"&amp;Tenor,AR203,Trigger)</f>
        <v>42494</v>
      </c>
      <c r="AR203" s="101">
        <f>_xll.qlCalendarAdvance(Calendar,AR202,AP203,"f",,Trigger)</f>
        <v>42496</v>
      </c>
      <c r="AS203" s="101">
        <f>_xll.qlInterestRateIndexMaturity(Currency&amp;"ibor"&amp;Tenor,AR203,Trigger)</f>
        <v>42527</v>
      </c>
      <c r="AT203" s="246">
        <f>_xll.qlIndexFixing($AD$5,AQ203,TRUE,_xll.ohTrigger(Trigger,Trigger1M))</f>
        <v>-7.0763869843708379E-4</v>
      </c>
      <c r="AU203" s="246" t="e">
        <f>IFERROR(_xll.qlIndexFixing($AV$1,AQ203,TRUE,_xll.ohTrigger(Trigger,Trigger1M)),#N/A)</f>
        <v>#N/A</v>
      </c>
    </row>
    <row r="204" spans="42:47" ht="11.25" customHeight="1" x14ac:dyDescent="0.25">
      <c r="AP204" s="100" t="s">
        <v>201</v>
      </c>
      <c r="AQ204" s="101">
        <f>_xll.qlInterestRateIndexFixingDate(Currency&amp;"ibor"&amp;Tenor,AR204,Trigger)</f>
        <v>42495</v>
      </c>
      <c r="AR204" s="101">
        <f>_xll.qlCalendarAdvance(Calendar,AR203,AP204,"f",,Trigger)</f>
        <v>42499</v>
      </c>
      <c r="AS204" s="101">
        <f>_xll.qlInterestRateIndexMaturity(Currency&amp;"ibor"&amp;Tenor,AR204,Trigger)</f>
        <v>42530</v>
      </c>
      <c r="AT204" s="246">
        <f>_xll.qlIndexFixing($AD$5,AQ204,TRUE,_xll.ohTrigger(Trigger,Trigger1M))</f>
        <v>-7.1619182759684991E-4</v>
      </c>
      <c r="AU204" s="246" t="e">
        <f>IFERROR(_xll.qlIndexFixing($AV$1,AQ204,TRUE,_xll.ohTrigger(Trigger,Trigger1M)),#N/A)</f>
        <v>#N/A</v>
      </c>
    </row>
    <row r="205" spans="42:47" ht="11.25" customHeight="1" x14ac:dyDescent="0.25">
      <c r="AP205" s="100" t="s">
        <v>201</v>
      </c>
      <c r="AQ205" s="101">
        <f>_xll.qlInterestRateIndexFixingDate(Currency&amp;"ibor"&amp;Tenor,AR205,Trigger)</f>
        <v>42496</v>
      </c>
      <c r="AR205" s="101">
        <f>_xll.qlCalendarAdvance(Calendar,AR204,AP205,"f",,Trigger)</f>
        <v>42500</v>
      </c>
      <c r="AS205" s="101">
        <f>_xll.qlInterestRateIndexMaturity(Currency&amp;"ibor"&amp;Tenor,AR205,Trigger)</f>
        <v>42531</v>
      </c>
      <c r="AT205" s="246">
        <f>_xll.qlIndexFixing($AD$5,AQ205,TRUE,_xll.ohTrigger(Trigger,Trigger1M))</f>
        <v>-7.1919250467527575E-4</v>
      </c>
      <c r="AU205" s="246" t="e">
        <f>IFERROR(_xll.qlIndexFixing($AV$1,AQ205,TRUE,_xll.ohTrigger(Trigger,Trigger1M)),#N/A)</f>
        <v>#N/A</v>
      </c>
    </row>
    <row r="206" spans="42:47" ht="11.25" customHeight="1" x14ac:dyDescent="0.25">
      <c r="AP206" s="100" t="s">
        <v>201</v>
      </c>
      <c r="AQ206" s="101">
        <f>_xll.qlInterestRateIndexFixingDate(Currency&amp;"ibor"&amp;Tenor,AR206,Trigger)</f>
        <v>42499</v>
      </c>
      <c r="AR206" s="101">
        <f>_xll.qlCalendarAdvance(Calendar,AR205,AP206,"f",,Trigger)</f>
        <v>42501</v>
      </c>
      <c r="AS206" s="101">
        <f>_xll.qlInterestRateIndexMaturity(Currency&amp;"ibor"&amp;Tenor,AR206,Trigger)</f>
        <v>42534</v>
      </c>
      <c r="AT206" s="246">
        <f>_xll.qlIndexFixing($AD$5,AQ206,TRUE,_xll.ohTrigger(Trigger,Trigger1M))</f>
        <v>-7.2490548462952637E-4</v>
      </c>
      <c r="AU206" s="246" t="e">
        <f>IFERROR(_xll.qlIndexFixing($AV$1,AQ206,TRUE,_xll.ohTrigger(Trigger,Trigger1M)),#N/A)</f>
        <v>#N/A</v>
      </c>
    </row>
    <row r="207" spans="42:47" ht="11.25" customHeight="1" x14ac:dyDescent="0.25">
      <c r="AP207" s="100" t="s">
        <v>201</v>
      </c>
      <c r="AQ207" s="101">
        <f>_xll.qlInterestRateIndexFixingDate(Currency&amp;"ibor"&amp;Tenor,AR207,Trigger)</f>
        <v>42500</v>
      </c>
      <c r="AR207" s="101">
        <f>_xll.qlCalendarAdvance(Calendar,AR206,AP207,"f",,Trigger)</f>
        <v>42502</v>
      </c>
      <c r="AS207" s="101">
        <f>_xll.qlInterestRateIndexMaturity(Currency&amp;"ibor"&amp;Tenor,AR207,Trigger)</f>
        <v>42534</v>
      </c>
      <c r="AT207" s="246">
        <f>_xll.qlIndexFixing($AD$5,AQ207,TRUE,_xll.ohTrigger(Trigger,Trigger1M))</f>
        <v>-7.2659230429442112E-4</v>
      </c>
      <c r="AU207" s="246" t="e">
        <f>IFERROR(_xll.qlIndexFixing($AV$1,AQ207,TRUE,_xll.ohTrigger(Trigger,Trigger1M)),#N/A)</f>
        <v>#N/A</v>
      </c>
    </row>
    <row r="208" spans="42:47" ht="11.25" customHeight="1" x14ac:dyDescent="0.25">
      <c r="AP208" s="100" t="s">
        <v>201</v>
      </c>
      <c r="AQ208" s="101">
        <f>_xll.qlInterestRateIndexFixingDate(Currency&amp;"ibor"&amp;Tenor,AR208,Trigger)</f>
        <v>42501</v>
      </c>
      <c r="AR208" s="101">
        <f>_xll.qlCalendarAdvance(Calendar,AR207,AP208,"f",,Trigger)</f>
        <v>42503</v>
      </c>
      <c r="AS208" s="101">
        <f>_xll.qlInterestRateIndexMaturity(Currency&amp;"ibor"&amp;Tenor,AR208,Trigger)</f>
        <v>42534</v>
      </c>
      <c r="AT208" s="246">
        <f>_xll.qlIndexFixing($AD$5,AQ208,TRUE,_xll.ohTrigger(Trigger,Trigger1M))</f>
        <v>-7.2835297164089517E-4</v>
      </c>
      <c r="AU208" s="246" t="e">
        <f>IFERROR(_xll.qlIndexFixing($AV$1,AQ208,TRUE,_xll.ohTrigger(Trigger,Trigger1M)),#N/A)</f>
        <v>#N/A</v>
      </c>
    </row>
    <row r="209" spans="42:47" ht="11.25" customHeight="1" x14ac:dyDescent="0.25">
      <c r="AP209" s="100" t="s">
        <v>201</v>
      </c>
      <c r="AQ209" s="101">
        <f>_xll.qlInterestRateIndexFixingDate(Currency&amp;"ibor"&amp;Tenor,AR209,Trigger)</f>
        <v>42502</v>
      </c>
      <c r="AR209" s="101">
        <f>_xll.qlCalendarAdvance(Calendar,AR208,AP209,"f",,Trigger)</f>
        <v>42506</v>
      </c>
      <c r="AS209" s="101">
        <f>_xll.qlInterestRateIndexMaturity(Currency&amp;"ibor"&amp;Tenor,AR209,Trigger)</f>
        <v>42537</v>
      </c>
      <c r="AT209" s="246">
        <f>_xll.qlIndexFixing($AD$5,AQ209,TRUE,_xll.ohTrigger(Trigger,Trigger1M))</f>
        <v>-7.3731539372924278E-4</v>
      </c>
      <c r="AU209" s="246" t="e">
        <f>IFERROR(_xll.qlIndexFixing($AV$1,AQ209,TRUE,_xll.ohTrigger(Trigger,Trigger1M)),#N/A)</f>
        <v>#N/A</v>
      </c>
    </row>
    <row r="210" spans="42:47" ht="11.25" customHeight="1" x14ac:dyDescent="0.25">
      <c r="AP210" s="100" t="s">
        <v>201</v>
      </c>
      <c r="AQ210" s="101">
        <f>_xll.qlInterestRateIndexFixingDate(Currency&amp;"ibor"&amp;Tenor,AR210,Trigger)</f>
        <v>42503</v>
      </c>
      <c r="AR210" s="101">
        <f>_xll.qlCalendarAdvance(Calendar,AR209,AP210,"f",,Trigger)</f>
        <v>42507</v>
      </c>
      <c r="AS210" s="101">
        <f>_xll.qlInterestRateIndexMaturity(Currency&amp;"ibor"&amp;Tenor,AR210,Trigger)</f>
        <v>42538</v>
      </c>
      <c r="AT210" s="246">
        <f>_xll.qlIndexFixing($AD$5,AQ210,TRUE,_xll.ohTrigger(Trigger,Trigger1M))</f>
        <v>-7.4016203611170265E-4</v>
      </c>
      <c r="AU210" s="246" t="e">
        <f>IFERROR(_xll.qlIndexFixing($AV$1,AQ210,TRUE,_xll.ohTrigger(Trigger,Trigger1M)),#N/A)</f>
        <v>#N/A</v>
      </c>
    </row>
    <row r="211" spans="42:47" ht="11.25" customHeight="1" x14ac:dyDescent="0.25">
      <c r="AP211" s="100" t="s">
        <v>201</v>
      </c>
      <c r="AQ211" s="101">
        <f>_xll.qlInterestRateIndexFixingDate(Currency&amp;"ibor"&amp;Tenor,AR211,Trigger)</f>
        <v>42506</v>
      </c>
      <c r="AR211" s="101">
        <f>_xll.qlCalendarAdvance(Calendar,AR210,AP211,"f",,Trigger)</f>
        <v>42508</v>
      </c>
      <c r="AS211" s="101">
        <f>_xll.qlInterestRateIndexMaturity(Currency&amp;"ibor"&amp;Tenor,AR211,Trigger)</f>
        <v>42541</v>
      </c>
      <c r="AT211" s="246">
        <f>_xll.qlIndexFixing($AD$5,AQ211,TRUE,_xll.ohTrigger(Trigger,Trigger1M))</f>
        <v>-7.4454945774556211E-4</v>
      </c>
      <c r="AU211" s="246" t="e">
        <f>IFERROR(_xll.qlIndexFixing($AV$1,AQ211,TRUE,_xll.ohTrigger(Trigger,Trigger1M)),#N/A)</f>
        <v>#N/A</v>
      </c>
    </row>
    <row r="212" spans="42:47" ht="11.25" customHeight="1" x14ac:dyDescent="0.25">
      <c r="AP212" s="100" t="s">
        <v>201</v>
      </c>
      <c r="AQ212" s="101">
        <f>_xll.qlInterestRateIndexFixingDate(Currency&amp;"ibor"&amp;Tenor,AR212,Trigger)</f>
        <v>42507</v>
      </c>
      <c r="AR212" s="101">
        <f>_xll.qlCalendarAdvance(Calendar,AR211,AP212,"f",,Trigger)</f>
        <v>42509</v>
      </c>
      <c r="AS212" s="101">
        <f>_xll.qlInterestRateIndexMaturity(Currency&amp;"ibor"&amp;Tenor,AR212,Trigger)</f>
        <v>42541</v>
      </c>
      <c r="AT212" s="246">
        <f>_xll.qlIndexFixing($AD$5,AQ212,TRUE,_xll.ohTrigger(Trigger,Trigger1M))</f>
        <v>-7.4628683615976521E-4</v>
      </c>
      <c r="AU212" s="246" t="e">
        <f>IFERROR(_xll.qlIndexFixing($AV$1,AQ212,TRUE,_xll.ohTrigger(Trigger,Trigger1M)),#N/A)</f>
        <v>#N/A</v>
      </c>
    </row>
    <row r="213" spans="42:47" ht="11.25" customHeight="1" x14ac:dyDescent="0.25">
      <c r="AP213" s="100" t="s">
        <v>201</v>
      </c>
      <c r="AQ213" s="101">
        <f>_xll.qlInterestRateIndexFixingDate(Currency&amp;"ibor"&amp;Tenor,AR213,Trigger)</f>
        <v>42508</v>
      </c>
      <c r="AR213" s="101">
        <f>_xll.qlCalendarAdvance(Calendar,AR212,AP213,"f",,Trigger)</f>
        <v>42510</v>
      </c>
      <c r="AS213" s="101">
        <f>_xll.qlInterestRateIndexMaturity(Currency&amp;"ibor"&amp;Tenor,AR213,Trigger)</f>
        <v>42541</v>
      </c>
      <c r="AT213" s="246">
        <f>_xll.qlIndexFixing($AD$5,AQ213,TRUE,_xll.ohTrigger(Trigger,Trigger1M))</f>
        <v>-7.4798900396747772E-4</v>
      </c>
      <c r="AU213" s="246" t="e">
        <f>IFERROR(_xll.qlIndexFixing($AV$1,AQ213,TRUE,_xll.ohTrigger(Trigger,Trigger1M)),#N/A)</f>
        <v>#N/A</v>
      </c>
    </row>
    <row r="214" spans="42:47" ht="11.25" customHeight="1" x14ac:dyDescent="0.25">
      <c r="AP214" s="100" t="s">
        <v>201</v>
      </c>
      <c r="AQ214" s="101">
        <f>_xll.qlInterestRateIndexFixingDate(Currency&amp;"ibor"&amp;Tenor,AR214,Trigger)</f>
        <v>42509</v>
      </c>
      <c r="AR214" s="101">
        <f>_xll.qlCalendarAdvance(Calendar,AR213,AP214,"f",,Trigger)</f>
        <v>42513</v>
      </c>
      <c r="AS214" s="101">
        <f>_xll.qlInterestRateIndexMaturity(Currency&amp;"ibor"&amp;Tenor,AR214,Trigger)</f>
        <v>42544</v>
      </c>
      <c r="AT214" s="246">
        <f>_xll.qlIndexFixing($AD$5,AQ214,TRUE,_xll.ohTrigger(Trigger,Trigger1M))</f>
        <v>-7.5431083716247552E-4</v>
      </c>
      <c r="AU214" s="246" t="e">
        <f>IFERROR(_xll.qlIndexFixing($AV$1,AQ214,TRUE,_xll.ohTrigger(Trigger,Trigger1M)),#N/A)</f>
        <v>#N/A</v>
      </c>
    </row>
    <row r="215" spans="42:47" ht="11.25" customHeight="1" x14ac:dyDescent="0.25">
      <c r="AP215" s="100" t="s">
        <v>201</v>
      </c>
      <c r="AQ215" s="101">
        <f>_xll.qlInterestRateIndexFixingDate(Currency&amp;"ibor"&amp;Tenor,AR215,Trigger)</f>
        <v>42510</v>
      </c>
      <c r="AR215" s="101">
        <f>_xll.qlCalendarAdvance(Calendar,AR214,AP215,"f",,Trigger)</f>
        <v>42514</v>
      </c>
      <c r="AS215" s="101">
        <f>_xll.qlInterestRateIndexMaturity(Currency&amp;"ibor"&amp;Tenor,AR215,Trigger)</f>
        <v>42545</v>
      </c>
      <c r="AT215" s="246">
        <f>_xll.qlIndexFixing($AD$5,AQ215,TRUE,_xll.ohTrigger(Trigger,Trigger1M))</f>
        <v>-7.5598681933874263E-4</v>
      </c>
      <c r="AU215" s="246" t="e">
        <f>IFERROR(_xll.qlIndexFixing($AV$1,AQ215,TRUE,_xll.ohTrigger(Trigger,Trigger1M)),#N/A)</f>
        <v>#N/A</v>
      </c>
    </row>
    <row r="216" spans="42:47" ht="11.25" customHeight="1" x14ac:dyDescent="0.25">
      <c r="AP216" s="100" t="s">
        <v>201</v>
      </c>
      <c r="AQ216" s="101">
        <f>_xll.qlInterestRateIndexFixingDate(Currency&amp;"ibor"&amp;Tenor,AR216,Trigger)</f>
        <v>42513</v>
      </c>
      <c r="AR216" s="101">
        <f>_xll.qlCalendarAdvance(Calendar,AR215,AP216,"f",,Trigger)</f>
        <v>42515</v>
      </c>
      <c r="AS216" s="101">
        <f>_xll.qlInterestRateIndexMaturity(Currency&amp;"ibor"&amp;Tenor,AR216,Trigger)</f>
        <v>42548</v>
      </c>
      <c r="AT216" s="246">
        <f>_xll.qlIndexFixing($AD$5,AQ216,TRUE,_xll.ohTrigger(Trigger,Trigger1M))</f>
        <v>-7.5845506407015966E-4</v>
      </c>
      <c r="AU216" s="246" t="e">
        <f>IFERROR(_xll.qlIndexFixing($AV$1,AQ216,TRUE,_xll.ohTrigger(Trigger,Trigger1M)),#N/A)</f>
        <v>#N/A</v>
      </c>
    </row>
    <row r="217" spans="42:47" ht="11.25" customHeight="1" x14ac:dyDescent="0.25">
      <c r="AP217" s="100" t="s">
        <v>201</v>
      </c>
      <c r="AQ217" s="101">
        <f>_xll.qlInterestRateIndexFixingDate(Currency&amp;"ibor"&amp;Tenor,AR217,Trigger)</f>
        <v>42514</v>
      </c>
      <c r="AR217" s="101">
        <f>_xll.qlCalendarAdvance(Calendar,AR216,AP217,"f",,Trigger)</f>
        <v>42516</v>
      </c>
      <c r="AS217" s="101">
        <f>_xll.qlInterestRateIndexMaturity(Currency&amp;"ibor"&amp;Tenor,AR217,Trigger)</f>
        <v>42548</v>
      </c>
      <c r="AT217" s="246">
        <f>_xll.qlIndexFixing($AD$5,AQ217,TRUE,_xll.ohTrigger(Trigger,Trigger1M))</f>
        <v>-7.5947725888508844E-4</v>
      </c>
      <c r="AU217" s="246" t="e">
        <f>IFERROR(_xll.qlIndexFixing($AV$1,AQ217,TRUE,_xll.ohTrigger(Trigger,Trigger1M)),#N/A)</f>
        <v>#N/A</v>
      </c>
    </row>
    <row r="218" spans="42:47" ht="11.25" customHeight="1" x14ac:dyDescent="0.25">
      <c r="AP218" s="100" t="s">
        <v>201</v>
      </c>
      <c r="AQ218" s="101">
        <f>_xll.qlInterestRateIndexFixingDate(Currency&amp;"ibor"&amp;Tenor,AR218,Trigger)</f>
        <v>42515</v>
      </c>
      <c r="AR218" s="101">
        <f>_xll.qlCalendarAdvance(Calendar,AR217,AP218,"f",,Trigger)</f>
        <v>42517</v>
      </c>
      <c r="AS218" s="101">
        <f>_xll.qlInterestRateIndexMaturity(Currency&amp;"ibor"&amp;Tenor,AR218,Trigger)</f>
        <v>42548</v>
      </c>
      <c r="AT218" s="246">
        <f>_xll.qlIndexFixing($AD$5,AQ218,TRUE,_xll.ohTrigger(Trigger,Trigger1M))</f>
        <v>-7.6045173704269097E-4</v>
      </c>
      <c r="AU218" s="246" t="e">
        <f>IFERROR(_xll.qlIndexFixing($AV$1,AQ218,TRUE,_xll.ohTrigger(Trigger,Trigger1M)),#N/A)</f>
        <v>#N/A</v>
      </c>
    </row>
    <row r="219" spans="42:47" ht="11.25" customHeight="1" x14ac:dyDescent="0.25">
      <c r="AP219" s="100" t="s">
        <v>201</v>
      </c>
      <c r="AQ219" s="101">
        <f>_xll.qlInterestRateIndexFixingDate(Currency&amp;"ibor"&amp;Tenor,AR219,Trigger)</f>
        <v>42516</v>
      </c>
      <c r="AR219" s="101">
        <f>_xll.qlCalendarAdvance(Calendar,AR218,AP219,"f",,Trigger)</f>
        <v>42520</v>
      </c>
      <c r="AS219" s="101">
        <f>_xll.qlInterestRateIndexMaturity(Currency&amp;"ibor"&amp;Tenor,AR219,Trigger)</f>
        <v>42551</v>
      </c>
      <c r="AT219" s="246">
        <f>_xll.qlIndexFixing($AD$5,AQ219,TRUE,_xll.ohTrigger(Trigger,Trigger1M))</f>
        <v>-7.6451337322362473E-4</v>
      </c>
      <c r="AU219" s="246" t="e">
        <f>IFERROR(_xll.qlIndexFixing($AV$1,AQ219,TRUE,_xll.ohTrigger(Trigger,Trigger1M)),#N/A)</f>
        <v>#N/A</v>
      </c>
    </row>
    <row r="220" spans="42:47" ht="11.25" customHeight="1" x14ac:dyDescent="0.25">
      <c r="AP220" s="100" t="s">
        <v>201</v>
      </c>
      <c r="AQ220" s="101">
        <f>_xll.qlInterestRateIndexFixingDate(Currency&amp;"ibor"&amp;Tenor,AR220,Trigger)</f>
        <v>42517</v>
      </c>
      <c r="AR220" s="101">
        <f>_xll.qlCalendarAdvance(Calendar,AR219,AP220,"f",,Trigger)</f>
        <v>42521</v>
      </c>
      <c r="AS220" s="101">
        <f>_xll.qlInterestRateIndexMaturity(Currency&amp;"ibor"&amp;Tenor,AR220,Trigger)</f>
        <v>42551</v>
      </c>
      <c r="AT220" s="246">
        <f>_xll.qlIndexFixing($AD$5,AQ220,TRUE,_xll.ohTrigger(Trigger,Trigger1M))</f>
        <v>-7.6526713202351715E-4</v>
      </c>
      <c r="AU220" s="246" t="e">
        <f>IFERROR(_xll.qlIndexFixing($AV$1,AQ220,TRUE,_xll.ohTrigger(Trigger,Trigger1M)),#N/A)</f>
        <v>#N/A</v>
      </c>
    </row>
    <row r="221" spans="42:47" ht="11.25" customHeight="1" x14ac:dyDescent="0.25">
      <c r="AP221" s="100" t="s">
        <v>201</v>
      </c>
      <c r="AQ221" s="101">
        <f>_xll.qlInterestRateIndexFixingDate(Currency&amp;"ibor"&amp;Tenor,AR221,Trigger)</f>
        <v>42520</v>
      </c>
      <c r="AR221" s="101">
        <f>_xll.qlCalendarAdvance(Calendar,AR220,AP221,"f",,Trigger)</f>
        <v>42522</v>
      </c>
      <c r="AS221" s="101">
        <f>_xll.qlInterestRateIndexMaturity(Currency&amp;"ibor"&amp;Tenor,AR221,Trigger)</f>
        <v>42552</v>
      </c>
      <c r="AT221" s="246">
        <f>_xll.qlIndexFixing($AD$5,AQ221,TRUE,_xll.ohTrigger(Trigger,Trigger1M))</f>
        <v>-7.6647850916211624E-4</v>
      </c>
      <c r="AU221" s="246" t="e">
        <f>IFERROR(_xll.qlIndexFixing($AV$1,AQ221,TRUE,_xll.ohTrigger(Trigger,Trigger1M)),#N/A)</f>
        <v>#N/A</v>
      </c>
    </row>
    <row r="222" spans="42:47" ht="11.25" customHeight="1" x14ac:dyDescent="0.25">
      <c r="AP222" s="100" t="s">
        <v>201</v>
      </c>
      <c r="AQ222" s="101">
        <f>_xll.qlInterestRateIndexFixingDate(Currency&amp;"ibor"&amp;Tenor,AR222,Trigger)</f>
        <v>42521</v>
      </c>
      <c r="AR222" s="101">
        <f>_xll.qlCalendarAdvance(Calendar,AR221,AP222,"f",,Trigger)</f>
        <v>42523</v>
      </c>
      <c r="AS222" s="101">
        <f>_xll.qlInterestRateIndexMaturity(Currency&amp;"ibor"&amp;Tenor,AR222,Trigger)</f>
        <v>42555</v>
      </c>
      <c r="AT222" s="246">
        <f>_xll.qlIndexFixing($AD$5,AQ222,TRUE,_xll.ohTrigger(Trigger,Trigger1M))</f>
        <v>-7.6867545734923826E-4</v>
      </c>
      <c r="AU222" s="246" t="e">
        <f>IFERROR(_xll.qlIndexFixing($AV$1,AQ222,TRUE,_xll.ohTrigger(Trigger,Trigger1M)),#N/A)</f>
        <v>#N/A</v>
      </c>
    </row>
    <row r="223" spans="42:47" ht="11.25" customHeight="1" x14ac:dyDescent="0.25">
      <c r="AP223" s="100" t="s">
        <v>201</v>
      </c>
      <c r="AQ223" s="101">
        <f>_xll.qlInterestRateIndexFixingDate(Currency&amp;"ibor"&amp;Tenor,AR223,Trigger)</f>
        <v>42522</v>
      </c>
      <c r="AR223" s="101">
        <f>_xll.qlCalendarAdvance(Calendar,AR222,AP223,"f",,Trigger)</f>
        <v>42524</v>
      </c>
      <c r="AS223" s="101">
        <f>_xll.qlInterestRateIndexMaturity(Currency&amp;"ibor"&amp;Tenor,AR223,Trigger)</f>
        <v>42555</v>
      </c>
      <c r="AT223" s="246">
        <f>_xll.qlIndexFixing($AD$5,AQ223,TRUE,_xll.ohTrigger(Trigger,Trigger1M))</f>
        <v>-7.6928300675175915E-4</v>
      </c>
      <c r="AU223" s="246" t="e">
        <f>IFERROR(_xll.qlIndexFixing($AV$1,AQ223,TRUE,_xll.ohTrigger(Trigger,Trigger1M)),#N/A)</f>
        <v>#N/A</v>
      </c>
    </row>
    <row r="224" spans="42:47" ht="11.25" customHeight="1" x14ac:dyDescent="0.25">
      <c r="AP224" s="100" t="s">
        <v>201</v>
      </c>
      <c r="AQ224" s="101">
        <f>_xll.qlInterestRateIndexFixingDate(Currency&amp;"ibor"&amp;Tenor,AR224,Trigger)</f>
        <v>42523</v>
      </c>
      <c r="AR224" s="101">
        <f>_xll.qlCalendarAdvance(Calendar,AR223,AP224,"f",,Trigger)</f>
        <v>42527</v>
      </c>
      <c r="AS224" s="101">
        <f>_xll.qlInterestRateIndexMaturity(Currency&amp;"ibor"&amp;Tenor,AR224,Trigger)</f>
        <v>42557</v>
      </c>
      <c r="AT224" s="246">
        <f>_xll.qlIndexFixing($AD$5,AQ224,TRUE,_xll.ohTrigger(Trigger,Trigger1M))</f>
        <v>-7.7188086728030569E-4</v>
      </c>
      <c r="AU224" s="246" t="e">
        <f>IFERROR(_xll.qlIndexFixing($AV$1,AQ224,TRUE,_xll.ohTrigger(Trigger,Trigger1M)),#N/A)</f>
        <v>#N/A</v>
      </c>
    </row>
    <row r="225" spans="42:47" ht="11.25" customHeight="1" x14ac:dyDescent="0.25">
      <c r="AP225" s="100" t="s">
        <v>201</v>
      </c>
      <c r="AQ225" s="101">
        <f>_xll.qlInterestRateIndexFixingDate(Currency&amp;"ibor"&amp;Tenor,AR225,Trigger)</f>
        <v>42524</v>
      </c>
      <c r="AR225" s="101">
        <f>_xll.qlCalendarAdvance(Calendar,AR224,AP225,"f",,Trigger)</f>
        <v>42528</v>
      </c>
      <c r="AS225" s="101">
        <f>_xll.qlInterestRateIndexMaturity(Currency&amp;"ibor"&amp;Tenor,AR225,Trigger)</f>
        <v>42558</v>
      </c>
      <c r="AT225" s="246">
        <f>_xll.qlIndexFixing($AD$5,AQ225,TRUE,_xll.ohTrigger(Trigger,Trigger1M))</f>
        <v>-7.728275573986032E-4</v>
      </c>
      <c r="AU225" s="246" t="e">
        <f>IFERROR(_xll.qlIndexFixing($AV$1,AQ225,TRUE,_xll.ohTrigger(Trigger,Trigger1M)),#N/A)</f>
        <v>#N/A</v>
      </c>
    </row>
    <row r="226" spans="42:47" ht="11.25" customHeight="1" x14ac:dyDescent="0.25">
      <c r="AP226" s="100" t="s">
        <v>201</v>
      </c>
      <c r="AQ226" s="101">
        <f>_xll.qlInterestRateIndexFixingDate(Currency&amp;"ibor"&amp;Tenor,AR226,Trigger)</f>
        <v>42527</v>
      </c>
      <c r="AR226" s="101">
        <f>_xll.qlCalendarAdvance(Calendar,AR225,AP226,"f",,Trigger)</f>
        <v>42529</v>
      </c>
      <c r="AS226" s="101">
        <f>_xll.qlInterestRateIndexMaturity(Currency&amp;"ibor"&amp;Tenor,AR226,Trigger)</f>
        <v>42559</v>
      </c>
      <c r="AT226" s="246">
        <f>_xll.qlIndexFixing($AD$5,AQ226,TRUE,_xll.ohTrigger(Trigger,Trigger1M))</f>
        <v>-7.7372869501779462E-4</v>
      </c>
      <c r="AU226" s="246" t="e">
        <f>IFERROR(_xll.qlIndexFixing($AV$1,AQ226,TRUE,_xll.ohTrigger(Trigger,Trigger1M)),#N/A)</f>
        <v>#N/A</v>
      </c>
    </row>
    <row r="227" spans="42:47" ht="11.25" customHeight="1" x14ac:dyDescent="0.25">
      <c r="AP227" s="100" t="s">
        <v>201</v>
      </c>
      <c r="AQ227" s="101">
        <f>_xll.qlInterestRateIndexFixingDate(Currency&amp;"ibor"&amp;Tenor,AR227,Trigger)</f>
        <v>42528</v>
      </c>
      <c r="AR227" s="101">
        <f>_xll.qlCalendarAdvance(Calendar,AR226,AP227,"f",,Trigger)</f>
        <v>42530</v>
      </c>
      <c r="AS227" s="101">
        <f>_xll.qlInterestRateIndexMaturity(Currency&amp;"ibor"&amp;Tenor,AR227,Trigger)</f>
        <v>42562</v>
      </c>
      <c r="AT227" s="246">
        <f>_xll.qlIndexFixing($AD$5,AQ227,TRUE,_xll.ohTrigger(Trigger,Trigger1M))</f>
        <v>-7.7539131440346187E-4</v>
      </c>
      <c r="AU227" s="246" t="e">
        <f>IFERROR(_xll.qlIndexFixing($AV$1,AQ227,TRUE,_xll.ohTrigger(Trigger,Trigger1M)),#N/A)</f>
        <v>#N/A</v>
      </c>
    </row>
    <row r="228" spans="42:47" ht="11.25" customHeight="1" x14ac:dyDescent="0.25">
      <c r="AP228" s="100" t="s">
        <v>201</v>
      </c>
      <c r="AQ228" s="101">
        <f>_xll.qlInterestRateIndexFixingDate(Currency&amp;"ibor"&amp;Tenor,AR228,Trigger)</f>
        <v>42529</v>
      </c>
      <c r="AR228" s="101">
        <f>_xll.qlCalendarAdvance(Calendar,AR227,AP228,"f",,Trigger)</f>
        <v>42531</v>
      </c>
      <c r="AS228" s="101">
        <f>_xll.qlInterestRateIndexMaturity(Currency&amp;"ibor"&amp;Tenor,AR228,Trigger)</f>
        <v>42562</v>
      </c>
      <c r="AT228" s="246">
        <f>_xll.qlIndexFixing($AD$5,AQ228,TRUE,_xll.ohTrigger(Trigger,Trigger1M))</f>
        <v>-7.7578225627225876E-4</v>
      </c>
      <c r="AU228" s="246" t="e">
        <f>IFERROR(_xll.qlIndexFixing($AV$1,AQ228,TRUE,_xll.ohTrigger(Trigger,Trigger1M)),#N/A)</f>
        <v>#N/A</v>
      </c>
    </row>
    <row r="229" spans="42:47" ht="11.25" customHeight="1" x14ac:dyDescent="0.25">
      <c r="AP229" s="100" t="s">
        <v>201</v>
      </c>
      <c r="AQ229" s="101">
        <f>_xll.qlInterestRateIndexFixingDate(Currency&amp;"ibor"&amp;Tenor,AR229,Trigger)</f>
        <v>42530</v>
      </c>
      <c r="AR229" s="101">
        <f>_xll.qlCalendarAdvance(Calendar,AR228,AP229,"f",,Trigger)</f>
        <v>42534</v>
      </c>
      <c r="AS229" s="101">
        <f>_xll.qlInterestRateIndexMaturity(Currency&amp;"ibor"&amp;Tenor,AR229,Trigger)</f>
        <v>42564</v>
      </c>
      <c r="AT229" s="246">
        <f>_xll.qlIndexFixing($AD$5,AQ229,TRUE,_xll.ohTrigger(Trigger,Trigger1M))</f>
        <v>-7.7753671556068937E-4</v>
      </c>
      <c r="AU229" s="246" t="e">
        <f>IFERROR(_xll.qlIndexFixing($AV$1,AQ229,TRUE,_xll.ohTrigger(Trigger,Trigger1M)),#N/A)</f>
        <v>#N/A</v>
      </c>
    </row>
    <row r="230" spans="42:47" ht="11.25" customHeight="1" x14ac:dyDescent="0.25">
      <c r="AP230" s="100" t="s">
        <v>201</v>
      </c>
      <c r="AQ230" s="101">
        <f>_xll.qlInterestRateIndexFixingDate(Currency&amp;"ibor"&amp;Tenor,AR230,Trigger)</f>
        <v>42531</v>
      </c>
      <c r="AR230" s="101">
        <f>_xll.qlCalendarAdvance(Calendar,AR229,AP230,"f",,Trigger)</f>
        <v>42535</v>
      </c>
      <c r="AS230" s="101">
        <f>_xll.qlInterestRateIndexMaturity(Currency&amp;"ibor"&amp;Tenor,AR230,Trigger)</f>
        <v>42565</v>
      </c>
      <c r="AT230" s="246">
        <f>_xll.qlIndexFixing($AD$5,AQ230,TRUE,_xll.ohTrigger(Trigger,Trigger1M))</f>
        <v>-7.7815591014829266E-4</v>
      </c>
      <c r="AU230" s="246" t="e">
        <f>IFERROR(_xll.qlIndexFixing($AV$1,AQ230,TRUE,_xll.ohTrigger(Trigger,Trigger1M)),#N/A)</f>
        <v>#N/A</v>
      </c>
    </row>
    <row r="231" spans="42:47" ht="11.25" customHeight="1" x14ac:dyDescent="0.25">
      <c r="AP231" s="100" t="s">
        <v>201</v>
      </c>
      <c r="AQ231" s="101">
        <f>_xll.qlInterestRateIndexFixingDate(Currency&amp;"ibor"&amp;Tenor,AR231,Trigger)</f>
        <v>42534</v>
      </c>
      <c r="AR231" s="101">
        <f>_xll.qlCalendarAdvance(Calendar,AR230,AP231,"f",,Trigger)</f>
        <v>42536</v>
      </c>
      <c r="AS231" s="101">
        <f>_xll.qlInterestRateIndexMaturity(Currency&amp;"ibor"&amp;Tenor,AR231,Trigger)</f>
        <v>42566</v>
      </c>
      <c r="AT231" s="246">
        <f>_xll.qlIndexFixing($AD$5,AQ231,TRUE,_xll.ohTrigger(Trigger,Trigger1M))</f>
        <v>-7.7872667622669312E-4</v>
      </c>
      <c r="AU231" s="246" t="e">
        <f>IFERROR(_xll.qlIndexFixing($AV$1,AQ231,TRUE,_xll.ohTrigger(Trigger,Trigger1M)),#N/A)</f>
        <v>#N/A</v>
      </c>
    </row>
    <row r="232" spans="42:47" ht="11.25" customHeight="1" x14ac:dyDescent="0.25">
      <c r="AP232" s="100" t="s">
        <v>201</v>
      </c>
      <c r="AQ232" s="101">
        <f>_xll.qlInterestRateIndexFixingDate(Currency&amp;"ibor"&amp;Tenor,AR232,Trigger)</f>
        <v>42535</v>
      </c>
      <c r="AR232" s="101">
        <f>_xll.qlCalendarAdvance(Calendar,AR231,AP232,"f",,Trigger)</f>
        <v>42537</v>
      </c>
      <c r="AS232" s="101">
        <f>_xll.qlInterestRateIndexMaturity(Currency&amp;"ibor"&amp;Tenor,AR232,Trigger)</f>
        <v>42569</v>
      </c>
      <c r="AT232" s="246">
        <f>_xll.qlIndexFixing($AD$5,AQ232,TRUE,_xll.ohTrigger(Trigger,Trigger1M))</f>
        <v>-7.7949271545849075E-4</v>
      </c>
      <c r="AU232" s="246" t="e">
        <f>IFERROR(_xll.qlIndexFixing($AV$1,AQ232,TRUE,_xll.ohTrigger(Trigger,Trigger1M)),#N/A)</f>
        <v>#N/A</v>
      </c>
    </row>
    <row r="233" spans="42:47" ht="11.25" customHeight="1" x14ac:dyDescent="0.25">
      <c r="AP233" s="100" t="s">
        <v>201</v>
      </c>
      <c r="AQ233" s="101">
        <f>_xll.qlInterestRateIndexFixingDate(Currency&amp;"ibor"&amp;Tenor,AR233,Trigger)</f>
        <v>42536</v>
      </c>
      <c r="AR233" s="101">
        <f>_xll.qlCalendarAdvance(Calendar,AR232,AP233,"f",,Trigger)</f>
        <v>42538</v>
      </c>
      <c r="AS233" s="101">
        <f>_xll.qlInterestRateIndexMaturity(Currency&amp;"ibor"&amp;Tenor,AR233,Trigger)</f>
        <v>42569</v>
      </c>
      <c r="AT233" s="246">
        <f>_xll.qlIndexFixing($AD$5,AQ233,TRUE,_xll.ohTrigger(Trigger,Trigger1M))</f>
        <v>-7.7981310828056211E-4</v>
      </c>
      <c r="AU233" s="246" t="e">
        <f>IFERROR(_xll.qlIndexFixing($AV$1,AQ233,TRUE,_xll.ohTrigger(Trigger,Trigger1M)),#N/A)</f>
        <v>#N/A</v>
      </c>
    </row>
    <row r="234" spans="42:47" ht="11.25" customHeight="1" x14ac:dyDescent="0.25">
      <c r="AP234" s="100" t="s">
        <v>201</v>
      </c>
      <c r="AQ234" s="101">
        <f>_xll.qlInterestRateIndexFixingDate(Currency&amp;"ibor"&amp;Tenor,AR234,Trigger)</f>
        <v>42537</v>
      </c>
      <c r="AR234" s="101">
        <f>_xll.qlCalendarAdvance(Calendar,AR233,AP234,"f",,Trigger)</f>
        <v>42541</v>
      </c>
      <c r="AS234" s="101">
        <f>_xll.qlInterestRateIndexMaturity(Currency&amp;"ibor"&amp;Tenor,AR234,Trigger)</f>
        <v>42571</v>
      </c>
      <c r="AT234" s="246">
        <f>_xll.qlIndexFixing($AD$5,AQ234,TRUE,_xll.ohTrigger(Trigger,Trigger1M))</f>
        <v>-7.8083969877429382E-4</v>
      </c>
      <c r="AU234" s="246" t="e">
        <f>IFERROR(_xll.qlIndexFixing($AV$1,AQ234,TRUE,_xll.ohTrigger(Trigger,Trigger1M)),#N/A)</f>
        <v>#N/A</v>
      </c>
    </row>
    <row r="235" spans="42:47" ht="11.25" customHeight="1" x14ac:dyDescent="0.25">
      <c r="AP235" s="100" t="s">
        <v>201</v>
      </c>
      <c r="AQ235" s="101">
        <f>_xll.qlInterestRateIndexFixingDate(Currency&amp;"ibor"&amp;Tenor,AR235,Trigger)</f>
        <v>42538</v>
      </c>
      <c r="AR235" s="101">
        <f>_xll.qlCalendarAdvance(Calendar,AR234,AP235,"f",,Trigger)</f>
        <v>42542</v>
      </c>
      <c r="AS235" s="101">
        <f>_xll.qlInterestRateIndexMaturity(Currency&amp;"ibor"&amp;Tenor,AR235,Trigger)</f>
        <v>42572</v>
      </c>
      <c r="AT235" s="246">
        <f>_xll.qlIndexFixing($AD$5,AQ235,TRUE,_xll.ohTrigger(Trigger,Trigger1M))</f>
        <v>-7.8111126568192191E-4</v>
      </c>
      <c r="AU235" s="246" t="e">
        <f>IFERROR(_xll.qlIndexFixing($AV$1,AQ235,TRUE,_xll.ohTrigger(Trigger,Trigger1M)),#N/A)</f>
        <v>#N/A</v>
      </c>
    </row>
    <row r="236" spans="42:47" ht="11.25" customHeight="1" x14ac:dyDescent="0.25">
      <c r="AP236" s="100" t="s">
        <v>201</v>
      </c>
      <c r="AQ236" s="101">
        <f>_xll.qlInterestRateIndexFixingDate(Currency&amp;"ibor"&amp;Tenor,AR236,Trigger)</f>
        <v>42541</v>
      </c>
      <c r="AR236" s="101">
        <f>_xll.qlCalendarAdvance(Calendar,AR235,AP236,"f",,Trigger)</f>
        <v>42543</v>
      </c>
      <c r="AS236" s="101">
        <f>_xll.qlInterestRateIndexMaturity(Currency&amp;"ibor"&amp;Tenor,AR236,Trigger)</f>
        <v>42573</v>
      </c>
      <c r="AT236" s="246">
        <f>_xll.qlIndexFixing($AD$5,AQ236,TRUE,_xll.ohTrigger(Trigger,Trigger1M))</f>
        <v>-7.8133152804094053E-4</v>
      </c>
      <c r="AU236" s="246" t="e">
        <f>IFERROR(_xll.qlIndexFixing($AV$1,AQ236,TRUE,_xll.ohTrigger(Trigger,Trigger1M)),#N/A)</f>
        <v>#N/A</v>
      </c>
    </row>
    <row r="237" spans="42:47" ht="11.25" customHeight="1" x14ac:dyDescent="0.25">
      <c r="AP237" s="100" t="s">
        <v>201</v>
      </c>
      <c r="AQ237" s="101">
        <f>_xll.qlInterestRateIndexFixingDate(Currency&amp;"ibor"&amp;Tenor,AR237,Trigger)</f>
        <v>42542</v>
      </c>
      <c r="AR237" s="101">
        <f>_xll.qlCalendarAdvance(Calendar,AR236,AP237,"f",,Trigger)</f>
        <v>42544</v>
      </c>
      <c r="AS237" s="101">
        <f>_xll.qlInterestRateIndexMaturity(Currency&amp;"ibor"&amp;Tenor,AR237,Trigger)</f>
        <v>42576</v>
      </c>
      <c r="AT237" s="246">
        <f>_xll.qlIndexFixing($AD$5,AQ237,TRUE,_xll.ohTrigger(Trigger,Trigger1M))</f>
        <v>-7.808475443425722E-4</v>
      </c>
      <c r="AU237" s="246" t="e">
        <f>IFERROR(_xll.qlIndexFixing($AV$1,AQ237,TRUE,_xll.ohTrigger(Trigger,Trigger1M)),#N/A)</f>
        <v>#N/A</v>
      </c>
    </row>
    <row r="238" spans="42:47" ht="11.25" customHeight="1" x14ac:dyDescent="0.25">
      <c r="AP238" s="100" t="s">
        <v>201</v>
      </c>
      <c r="AQ238" s="101">
        <f>_xll.qlInterestRateIndexFixingDate(Currency&amp;"ibor"&amp;Tenor,AR238,Trigger)</f>
        <v>42543</v>
      </c>
      <c r="AR238" s="101">
        <f>_xll.qlCalendarAdvance(Calendar,AR237,AP238,"f",,Trigger)</f>
        <v>42545</v>
      </c>
      <c r="AS238" s="101">
        <f>_xll.qlInterestRateIndexMaturity(Currency&amp;"ibor"&amp;Tenor,AR238,Trigger)</f>
        <v>42576</v>
      </c>
      <c r="AT238" s="246">
        <f>_xll.qlIndexFixing($AD$5,AQ238,TRUE,_xll.ohTrigger(Trigger,Trigger1M))</f>
        <v>-7.812391841328075E-4</v>
      </c>
      <c r="AU238" s="246" t="e">
        <f>IFERROR(_xll.qlIndexFixing($AV$1,AQ238,TRUE,_xll.ohTrigger(Trigger,Trigger1M)),#N/A)</f>
        <v>#N/A</v>
      </c>
    </row>
    <row r="239" spans="42:47" ht="11.25" customHeight="1" x14ac:dyDescent="0.25">
      <c r="AP239" s="100" t="s">
        <v>201</v>
      </c>
      <c r="AQ239" s="101">
        <f>_xll.qlInterestRateIndexFixingDate(Currency&amp;"ibor"&amp;Tenor,AR239,Trigger)</f>
        <v>42544</v>
      </c>
      <c r="AR239" s="101">
        <f>_xll.qlCalendarAdvance(Calendar,AR238,AP239,"f",,Trigger)</f>
        <v>42548</v>
      </c>
      <c r="AS239" s="101">
        <f>_xll.qlInterestRateIndexMaturity(Currency&amp;"ibor"&amp;Tenor,AR239,Trigger)</f>
        <v>42578</v>
      </c>
      <c r="AT239" s="246">
        <f>_xll.qlIndexFixing($AD$5,AQ239,TRUE,_xll.ohTrigger(Trigger,Trigger1M))</f>
        <v>-7.814854393006776E-4</v>
      </c>
      <c r="AU239" s="246" t="e">
        <f>IFERROR(_xll.qlIndexFixing($AV$1,AQ239,TRUE,_xll.ohTrigger(Trigger,Trigger1M)),#N/A)</f>
        <v>#N/A</v>
      </c>
    </row>
    <row r="240" spans="42:47" ht="11.25" customHeight="1" x14ac:dyDescent="0.25">
      <c r="AP240" s="100" t="s">
        <v>201</v>
      </c>
      <c r="AQ240" s="101">
        <f>_xll.qlInterestRateIndexFixingDate(Currency&amp;"ibor"&amp;Tenor,AR240,Trigger)</f>
        <v>42545</v>
      </c>
      <c r="AR240" s="101">
        <f>_xll.qlCalendarAdvance(Calendar,AR239,AP240,"f",,Trigger)</f>
        <v>42549</v>
      </c>
      <c r="AS240" s="101">
        <f>_xll.qlInterestRateIndexMaturity(Currency&amp;"ibor"&amp;Tenor,AR240,Trigger)</f>
        <v>42579</v>
      </c>
      <c r="AT240" s="246">
        <f>_xll.qlIndexFixing($AD$5,AQ240,TRUE,_xll.ohTrigger(Trigger,Trigger1M))</f>
        <v>-7.8141337015535939E-4</v>
      </c>
      <c r="AU240" s="246" t="e">
        <f>IFERROR(_xll.qlIndexFixing($AV$1,AQ240,TRUE,_xll.ohTrigger(Trigger,Trigger1M)),#N/A)</f>
        <v>#N/A</v>
      </c>
    </row>
    <row r="241" spans="42:47" ht="11.25" customHeight="1" x14ac:dyDescent="0.25">
      <c r="AP241" s="100" t="s">
        <v>201</v>
      </c>
      <c r="AQ241" s="101">
        <f>_xll.qlInterestRateIndexFixingDate(Currency&amp;"ibor"&amp;Tenor,AR241,Trigger)</f>
        <v>42548</v>
      </c>
      <c r="AR241" s="101">
        <f>_xll.qlCalendarAdvance(Calendar,AR240,AP241,"f",,Trigger)</f>
        <v>42550</v>
      </c>
      <c r="AS241" s="101">
        <f>_xll.qlInterestRateIndexMaturity(Currency&amp;"ibor"&amp;Tenor,AR241,Trigger)</f>
        <v>42580</v>
      </c>
      <c r="AT241" s="246">
        <f>_xll.qlIndexFixing($AD$5,AQ241,TRUE,_xll.ohTrigger(Trigger,Trigger1M))</f>
        <v>-7.8134414640462779E-4</v>
      </c>
      <c r="AU241" s="246" t="e">
        <f>IFERROR(_xll.qlIndexFixing($AV$1,AQ241,TRUE,_xll.ohTrigger(Trigger,Trigger1M)),#N/A)</f>
        <v>#N/A</v>
      </c>
    </row>
    <row r="242" spans="42:47" ht="11.25" customHeight="1" x14ac:dyDescent="0.25">
      <c r="AP242" s="100" t="s">
        <v>201</v>
      </c>
      <c r="AQ242" s="101">
        <f>_xll.qlInterestRateIndexFixingDate(Currency&amp;"ibor"&amp;Tenor,AR242,Trigger)</f>
        <v>42549</v>
      </c>
      <c r="AR242" s="101">
        <f>_xll.qlCalendarAdvance(Calendar,AR241,AP242,"f",,Trigger)</f>
        <v>42551</v>
      </c>
      <c r="AS242" s="101">
        <f>_xll.qlInterestRateIndexMaturity(Currency&amp;"ibor"&amp;Tenor,AR242,Trigger)</f>
        <v>42580</v>
      </c>
      <c r="AT242" s="246">
        <f>_xll.qlIndexFixing($AD$5,AQ242,TRUE,_xll.ohTrigger(Trigger,Trigger1M))</f>
        <v>-7.8140695211771779E-4</v>
      </c>
      <c r="AU242" s="246" t="e">
        <f>IFERROR(_xll.qlIndexFixing($AV$1,AQ242,TRUE,_xll.ohTrigger(Trigger,Trigger1M)),#N/A)</f>
        <v>#N/A</v>
      </c>
    </row>
    <row r="243" spans="42:47" ht="11.25" customHeight="1" x14ac:dyDescent="0.25">
      <c r="AP243" s="100" t="s">
        <v>201</v>
      </c>
      <c r="AQ243" s="101">
        <f>_xll.qlInterestRateIndexFixingDate(Currency&amp;"ibor"&amp;Tenor,AR243,Trigger)</f>
        <v>42550</v>
      </c>
      <c r="AR243" s="101">
        <f>_xll.qlCalendarAdvance(Calendar,AR242,AP243,"f",,Trigger)</f>
        <v>42552</v>
      </c>
      <c r="AS243" s="101">
        <f>_xll.qlInterestRateIndexMaturity(Currency&amp;"ibor"&amp;Tenor,AR243,Trigger)</f>
        <v>42583</v>
      </c>
      <c r="AT243" s="246">
        <f>_xll.qlIndexFixing($AD$5,AQ243,TRUE,_xll.ohTrigger(Trigger,Trigger1M))</f>
        <v>-7.8121866774550871E-4</v>
      </c>
      <c r="AU243" s="246" t="e">
        <f>IFERROR(_xll.qlIndexFixing($AV$1,AQ243,TRUE,_xll.ohTrigger(Trigger,Trigger1M)),#N/A)</f>
        <v>#N/A</v>
      </c>
    </row>
    <row r="244" spans="42:47" ht="11.25" customHeight="1" x14ac:dyDescent="0.25">
      <c r="AP244" s="100" t="s">
        <v>201</v>
      </c>
      <c r="AQ244" s="101">
        <f>_xll.qlInterestRateIndexFixingDate(Currency&amp;"ibor"&amp;Tenor,AR244,Trigger)</f>
        <v>42551</v>
      </c>
      <c r="AR244" s="101">
        <f>_xll.qlCalendarAdvance(Calendar,AR243,AP244,"f",,Trigger)</f>
        <v>42555</v>
      </c>
      <c r="AS244" s="101">
        <f>_xll.qlInterestRateIndexMaturity(Currency&amp;"ibor"&amp;Tenor,AR244,Trigger)</f>
        <v>42586</v>
      </c>
      <c r="AT244" s="246">
        <f>_xll.qlIndexFixing($AD$5,AQ244,TRUE,_xll.ohTrigger(Trigger,Trigger1M))</f>
        <v>-7.8127574193217586E-4</v>
      </c>
      <c r="AU244" s="246" t="e">
        <f>IFERROR(_xll.qlIndexFixing($AV$1,AQ244,TRUE,_xll.ohTrigger(Trigger,Trigger1M)),#N/A)</f>
        <v>#N/A</v>
      </c>
    </row>
    <row r="245" spans="42:47" ht="11.25" customHeight="1" x14ac:dyDescent="0.25">
      <c r="AP245" s="100" t="s">
        <v>201</v>
      </c>
      <c r="AQ245" s="101">
        <f>_xll.qlInterestRateIndexFixingDate(Currency&amp;"ibor"&amp;Tenor,AR245,Trigger)</f>
        <v>42552</v>
      </c>
      <c r="AR245" s="101">
        <f>_xll.qlCalendarAdvance(Calendar,AR244,AP245,"f",,Trigger)</f>
        <v>42556</v>
      </c>
      <c r="AS245" s="101">
        <f>_xll.qlInterestRateIndexMaturity(Currency&amp;"ibor"&amp;Tenor,AR245,Trigger)</f>
        <v>42587</v>
      </c>
      <c r="AT245" s="246">
        <f>_xll.qlIndexFixing($AD$5,AQ245,TRUE,_xll.ohTrigger(Trigger,Trigger1M))</f>
        <v>-7.8132207622857552E-4</v>
      </c>
      <c r="AU245" s="246" t="e">
        <f>IFERROR(_xll.qlIndexFixing($AV$1,AQ245,TRUE,_xll.ohTrigger(Trigger,Trigger1M)),#N/A)</f>
        <v>#N/A</v>
      </c>
    </row>
    <row r="246" spans="42:47" ht="11.25" customHeight="1" x14ac:dyDescent="0.25">
      <c r="AP246" s="100" t="s">
        <v>201</v>
      </c>
      <c r="AQ246" s="101">
        <f>_xll.qlInterestRateIndexFixingDate(Currency&amp;"ibor"&amp;Tenor,AR246,Trigger)</f>
        <v>42555</v>
      </c>
      <c r="AR246" s="101">
        <f>_xll.qlCalendarAdvance(Calendar,AR245,AP246,"f",,Trigger)</f>
        <v>42557</v>
      </c>
      <c r="AS246" s="101">
        <f>_xll.qlInterestRateIndexMaturity(Currency&amp;"ibor"&amp;Tenor,AR246,Trigger)</f>
        <v>42590</v>
      </c>
      <c r="AT246" s="246">
        <f>_xll.qlIndexFixing($AD$5,AQ246,TRUE,_xll.ohTrigger(Trigger,Trigger1M))</f>
        <v>-7.8190653876567245E-4</v>
      </c>
      <c r="AU246" s="246" t="e">
        <f>IFERROR(_xll.qlIndexFixing($AV$1,AQ246,TRUE,_xll.ohTrigger(Trigger,Trigger1M)),#N/A)</f>
        <v>#N/A</v>
      </c>
    </row>
    <row r="247" spans="42:47" ht="11.25" customHeight="1" x14ac:dyDescent="0.25">
      <c r="AP247" s="100" t="s">
        <v>201</v>
      </c>
      <c r="AQ247" s="101">
        <f>_xll.qlInterestRateIndexFixingDate(Currency&amp;"ibor"&amp;Tenor,AR247,Trigger)</f>
        <v>42556</v>
      </c>
      <c r="AR247" s="101">
        <f>_xll.qlCalendarAdvance(Calendar,AR246,AP247,"f",,Trigger)</f>
        <v>42558</v>
      </c>
      <c r="AS247" s="101">
        <f>_xll.qlInterestRateIndexMaturity(Currency&amp;"ibor"&amp;Tenor,AR247,Trigger)</f>
        <v>42590</v>
      </c>
      <c r="AT247" s="246">
        <f>_xll.qlIndexFixing($AD$5,AQ247,TRUE,_xll.ohTrigger(Trigger,Trigger1M))</f>
        <v>-7.8175396283033938E-4</v>
      </c>
      <c r="AU247" s="246" t="e">
        <f>IFERROR(_xll.qlIndexFixing($AV$1,AQ247,TRUE,_xll.ohTrigger(Trigger,Trigger1M)),#N/A)</f>
        <v>#N/A</v>
      </c>
    </row>
    <row r="248" spans="42:47" ht="11.25" customHeight="1" x14ac:dyDescent="0.25">
      <c r="AP248" s="100" t="s">
        <v>201</v>
      </c>
      <c r="AQ248" s="101">
        <f>_xll.qlInterestRateIndexFixingDate(Currency&amp;"ibor"&amp;Tenor,AR248,Trigger)</f>
        <v>42557</v>
      </c>
      <c r="AR248" s="101">
        <f>_xll.qlCalendarAdvance(Calendar,AR247,AP248,"f",,Trigger)</f>
        <v>42559</v>
      </c>
      <c r="AS248" s="101">
        <f>_xll.qlInterestRateIndexMaturity(Currency&amp;"ibor"&amp;Tenor,AR248,Trigger)</f>
        <v>42590</v>
      </c>
      <c r="AT248" s="246">
        <f>_xll.qlIndexFixing($AD$5,AQ248,TRUE,_xll.ohTrigger(Trigger,Trigger1M))</f>
        <v>-7.8157837812827923E-4</v>
      </c>
      <c r="AU248" s="246" t="e">
        <f>IFERROR(_xll.qlIndexFixing($AV$1,AQ248,TRUE,_xll.ohTrigger(Trigger,Trigger1M)),#N/A)</f>
        <v>#N/A</v>
      </c>
    </row>
    <row r="249" spans="42:47" ht="11.25" customHeight="1" x14ac:dyDescent="0.25">
      <c r="AP249" s="100" t="s">
        <v>201</v>
      </c>
      <c r="AQ249" s="101">
        <f>_xll.qlInterestRateIndexFixingDate(Currency&amp;"ibor"&amp;Tenor,AR249,Trigger)</f>
        <v>42558</v>
      </c>
      <c r="AR249" s="101">
        <f>_xll.qlCalendarAdvance(Calendar,AR248,AP249,"f",,Trigger)</f>
        <v>42562</v>
      </c>
      <c r="AS249" s="101">
        <f>_xll.qlInterestRateIndexMaturity(Currency&amp;"ibor"&amp;Tenor,AR249,Trigger)</f>
        <v>42593</v>
      </c>
      <c r="AT249" s="246">
        <f>_xll.qlIndexFixing($AD$5,AQ249,TRUE,_xll.ohTrigger(Trigger,Trigger1M))</f>
        <v>-7.8206368401150103E-4</v>
      </c>
      <c r="AU249" s="246" t="e">
        <f>IFERROR(_xll.qlIndexFixing($AV$1,AQ249,TRUE,_xll.ohTrigger(Trigger,Trigger1M)),#N/A)</f>
        <v>#N/A</v>
      </c>
    </row>
    <row r="250" spans="42:47" ht="11.25" customHeight="1" x14ac:dyDescent="0.25">
      <c r="AP250" s="100" t="s">
        <v>201</v>
      </c>
      <c r="AQ250" s="101">
        <f>_xll.qlInterestRateIndexFixingDate(Currency&amp;"ibor"&amp;Tenor,AR250,Trigger)</f>
        <v>42559</v>
      </c>
      <c r="AR250" s="101">
        <f>_xll.qlCalendarAdvance(Calendar,AR249,AP250,"f",,Trigger)</f>
        <v>42563</v>
      </c>
      <c r="AS250" s="101">
        <f>_xll.qlInterestRateIndexMaturity(Currency&amp;"ibor"&amp;Tenor,AR250,Trigger)</f>
        <v>42594</v>
      </c>
      <c r="AT250" s="246">
        <f>_xll.qlIndexFixing($AD$5,AQ250,TRUE,_xll.ohTrigger(Trigger,Trigger1M))</f>
        <v>-7.8228813251386567E-4</v>
      </c>
      <c r="AU250" s="246" t="e">
        <f>IFERROR(_xll.qlIndexFixing($AV$1,AQ250,TRUE,_xll.ohTrigger(Trigger,Trigger1M)),#N/A)</f>
        <v>#N/A</v>
      </c>
    </row>
    <row r="251" spans="42:47" ht="11.25" customHeight="1" x14ac:dyDescent="0.25">
      <c r="AP251" s="100" t="s">
        <v>201</v>
      </c>
      <c r="AQ251" s="101">
        <f>_xll.qlInterestRateIndexFixingDate(Currency&amp;"ibor"&amp;Tenor,AR251,Trigger)</f>
        <v>42562</v>
      </c>
      <c r="AR251" s="101">
        <f>_xll.qlCalendarAdvance(Calendar,AR250,AP251,"f",,Trigger)</f>
        <v>42564</v>
      </c>
      <c r="AS251" s="101">
        <f>_xll.qlInterestRateIndexMaturity(Currency&amp;"ibor"&amp;Tenor,AR251,Trigger)</f>
        <v>42597</v>
      </c>
      <c r="AT251" s="246">
        <f>_xll.qlIndexFixing($AD$5,AQ251,TRUE,_xll.ohTrigger(Trigger,Trigger1M))</f>
        <v>-7.833533506456709E-4</v>
      </c>
      <c r="AU251" s="246" t="e">
        <f>IFERROR(_xll.qlIndexFixing($AV$1,AQ251,TRUE,_xll.ohTrigger(Trigger,Trigger1M)),#N/A)</f>
        <v>#N/A</v>
      </c>
    </row>
    <row r="252" spans="42:47" ht="11.25" customHeight="1" x14ac:dyDescent="0.25">
      <c r="AP252" s="100" t="s">
        <v>201</v>
      </c>
      <c r="AQ252" s="101">
        <f>_xll.qlInterestRateIndexFixingDate(Currency&amp;"ibor"&amp;Tenor,AR252,Trigger)</f>
        <v>42563</v>
      </c>
      <c r="AR252" s="101">
        <f>_xll.qlCalendarAdvance(Calendar,AR251,AP252,"f",,Trigger)</f>
        <v>42565</v>
      </c>
      <c r="AS252" s="101">
        <f>_xll.qlInterestRateIndexMaturity(Currency&amp;"ibor"&amp;Tenor,AR252,Trigger)</f>
        <v>42597</v>
      </c>
      <c r="AT252" s="246">
        <f>_xll.qlIndexFixing($AD$5,AQ252,TRUE,_xll.ohTrigger(Trigger,Trigger1M))</f>
        <v>-7.8326083727681128E-4</v>
      </c>
      <c r="AU252" s="246" t="e">
        <f>IFERROR(_xll.qlIndexFixing($AV$1,AQ252,TRUE,_xll.ohTrigger(Trigger,Trigger1M)),#N/A)</f>
        <v>#N/A</v>
      </c>
    </row>
    <row r="253" spans="42:47" ht="11.25" customHeight="1" x14ac:dyDescent="0.25">
      <c r="AP253" s="100" t="s">
        <v>201</v>
      </c>
      <c r="AQ253" s="101">
        <f>_xll.qlInterestRateIndexFixingDate(Currency&amp;"ibor"&amp;Tenor,AR253,Trigger)</f>
        <v>42564</v>
      </c>
      <c r="AR253" s="101">
        <f>_xll.qlCalendarAdvance(Calendar,AR252,AP253,"f",,Trigger)</f>
        <v>42566</v>
      </c>
      <c r="AS253" s="101">
        <f>_xll.qlInterestRateIndexMaturity(Currency&amp;"ibor"&amp;Tenor,AR253,Trigger)</f>
        <v>42597</v>
      </c>
      <c r="AT253" s="246">
        <f>_xll.qlIndexFixing($AD$5,AQ253,TRUE,_xll.ohTrigger(Trigger,Trigger1M))</f>
        <v>-7.8318488793475386E-4</v>
      </c>
      <c r="AU253" s="246" t="e">
        <f>IFERROR(_xll.qlIndexFixing($AV$1,AQ253,TRUE,_xll.ohTrigger(Trigger,Trigger1M)),#N/A)</f>
        <v>#N/A</v>
      </c>
    </row>
    <row r="254" spans="42:47" ht="11.25" customHeight="1" x14ac:dyDescent="0.25">
      <c r="AP254" s="100" t="s">
        <v>201</v>
      </c>
      <c r="AQ254" s="101">
        <f>_xll.qlInterestRateIndexFixingDate(Currency&amp;"ibor"&amp;Tenor,AR254,Trigger)</f>
        <v>42565</v>
      </c>
      <c r="AR254" s="101">
        <f>_xll.qlCalendarAdvance(Calendar,AR253,AP254,"f",,Trigger)</f>
        <v>42569</v>
      </c>
      <c r="AS254" s="101">
        <f>_xll.qlInterestRateIndexMaturity(Currency&amp;"ibor"&amp;Tenor,AR254,Trigger)</f>
        <v>42600</v>
      </c>
      <c r="AT254" s="246">
        <f>_xll.qlIndexFixing($AD$5,AQ254,TRUE,_xll.ohTrigger(Trigger,Trigger1M))</f>
        <v>-7.8446981362060545E-4</v>
      </c>
      <c r="AU254" s="246" t="e">
        <f>IFERROR(_xll.qlIndexFixing($AV$1,AQ254,TRUE,_xll.ohTrigger(Trigger,Trigger1M)),#N/A)</f>
        <v>#N/A</v>
      </c>
    </row>
    <row r="255" spans="42:47" ht="11.25" customHeight="1" x14ac:dyDescent="0.25">
      <c r="AP255" s="100" t="s">
        <v>201</v>
      </c>
      <c r="AQ255" s="101">
        <f>_xll.qlInterestRateIndexFixingDate(Currency&amp;"ibor"&amp;Tenor,AR255,Trigger)</f>
        <v>42566</v>
      </c>
      <c r="AR255" s="101">
        <f>_xll.qlCalendarAdvance(Calendar,AR254,AP255,"f",,Trigger)</f>
        <v>42570</v>
      </c>
      <c r="AS255" s="101">
        <f>_xll.qlInterestRateIndexMaturity(Currency&amp;"ibor"&amp;Tenor,AR255,Trigger)</f>
        <v>42601</v>
      </c>
      <c r="AT255" s="246">
        <f>_xll.qlIndexFixing($AD$5,AQ255,TRUE,_xll.ohTrigger(Trigger,Trigger1M))</f>
        <v>-7.8499617232174665E-4</v>
      </c>
      <c r="AU255" s="246" t="e">
        <f>IFERROR(_xll.qlIndexFixing($AV$1,AQ255,TRUE,_xll.ohTrigger(Trigger,Trigger1M)),#N/A)</f>
        <v>#N/A</v>
      </c>
    </row>
    <row r="256" spans="42:47" ht="11.25" customHeight="1" x14ac:dyDescent="0.25">
      <c r="AP256" s="100" t="s">
        <v>201</v>
      </c>
      <c r="AQ256" s="101">
        <f>_xll.qlInterestRateIndexFixingDate(Currency&amp;"ibor"&amp;Tenor,AR256,Trigger)</f>
        <v>42569</v>
      </c>
      <c r="AR256" s="101">
        <f>_xll.qlCalendarAdvance(Calendar,AR255,AP256,"f",,Trigger)</f>
        <v>42571</v>
      </c>
      <c r="AS256" s="101">
        <f>_xll.qlInterestRateIndexMaturity(Currency&amp;"ibor"&amp;Tenor,AR256,Trigger)</f>
        <v>42604</v>
      </c>
      <c r="AT256" s="246">
        <f>_xll.qlIndexFixing($AD$5,AQ256,TRUE,_xll.ohTrigger(Trigger,Trigger1M))</f>
        <v>-7.8631596513031616E-4</v>
      </c>
      <c r="AU256" s="246" t="e">
        <f>IFERROR(_xll.qlIndexFixing($AV$1,AQ256,TRUE,_xll.ohTrigger(Trigger,Trigger1M)),#N/A)</f>
        <v>#N/A</v>
      </c>
    </row>
    <row r="257" spans="42:47" ht="11.25" customHeight="1" x14ac:dyDescent="0.25">
      <c r="AP257" s="100" t="s">
        <v>201</v>
      </c>
      <c r="AQ257" s="101">
        <f>_xll.qlInterestRateIndexFixingDate(Currency&amp;"ibor"&amp;Tenor,AR257,Trigger)</f>
        <v>42570</v>
      </c>
      <c r="AR257" s="101">
        <f>_xll.qlCalendarAdvance(Calendar,AR256,AP257,"f",,Trigger)</f>
        <v>42572</v>
      </c>
      <c r="AS257" s="101">
        <f>_xll.qlInterestRateIndexMaturity(Currency&amp;"ibor"&amp;Tenor,AR257,Trigger)</f>
        <v>42604</v>
      </c>
      <c r="AT257" s="246">
        <f>_xll.qlIndexFixing($AD$5,AQ257,TRUE,_xll.ohTrigger(Trigger,Trigger1M))</f>
        <v>-7.8657296115697273E-4</v>
      </c>
      <c r="AU257" s="246" t="e">
        <f>IFERROR(_xll.qlIndexFixing($AV$1,AQ257,TRUE,_xll.ohTrigger(Trigger,Trigger1M)),#N/A)</f>
        <v>#N/A</v>
      </c>
    </row>
    <row r="258" spans="42:47" ht="11.25" customHeight="1" x14ac:dyDescent="0.25">
      <c r="AP258" s="100" t="s">
        <v>201</v>
      </c>
      <c r="AQ258" s="101">
        <f>_xll.qlInterestRateIndexFixingDate(Currency&amp;"ibor"&amp;Tenor,AR258,Trigger)</f>
        <v>42571</v>
      </c>
      <c r="AR258" s="101">
        <f>_xll.qlCalendarAdvance(Calendar,AR257,AP258,"f",,Trigger)</f>
        <v>42573</v>
      </c>
      <c r="AS258" s="101">
        <f>_xll.qlInterestRateIndexMaturity(Currency&amp;"ibor"&amp;Tenor,AR258,Trigger)</f>
        <v>42604</v>
      </c>
      <c r="AT258" s="246">
        <f>_xll.qlIndexFixing($AD$5,AQ258,TRUE,_xll.ohTrigger(Trigger,Trigger1M))</f>
        <v>-7.8690476906046456E-4</v>
      </c>
      <c r="AU258" s="246" t="e">
        <f>IFERROR(_xll.qlIndexFixing($AV$1,AQ258,TRUE,_xll.ohTrigger(Trigger,Trigger1M)),#N/A)</f>
        <v>#N/A</v>
      </c>
    </row>
    <row r="259" spans="42:47" ht="11.25" customHeight="1" x14ac:dyDescent="0.25">
      <c r="AP259" s="100" t="s">
        <v>201</v>
      </c>
      <c r="AQ259" s="101">
        <f>_xll.qlInterestRateIndexFixingDate(Currency&amp;"ibor"&amp;Tenor,AR259,Trigger)</f>
        <v>42572</v>
      </c>
      <c r="AR259" s="101">
        <f>_xll.qlCalendarAdvance(Calendar,AR258,AP259,"f",,Trigger)</f>
        <v>42576</v>
      </c>
      <c r="AS259" s="101">
        <f>_xll.qlInterestRateIndexMaturity(Currency&amp;"ibor"&amp;Tenor,AR259,Trigger)</f>
        <v>42607</v>
      </c>
      <c r="AT259" s="246">
        <f>_xll.qlIndexFixing($AD$5,AQ259,TRUE,_xll.ohTrigger(Trigger,Trigger1M))</f>
        <v>-7.8936070198845718E-4</v>
      </c>
      <c r="AU259" s="246" t="e">
        <f>IFERROR(_xll.qlIndexFixing($AV$1,AQ259,TRUE,_xll.ohTrigger(Trigger,Trigger1M)),#N/A)</f>
        <v>#N/A</v>
      </c>
    </row>
    <row r="260" spans="42:47" ht="11.25" customHeight="1" x14ac:dyDescent="0.25">
      <c r="AP260" s="100" t="s">
        <v>201</v>
      </c>
      <c r="AQ260" s="101">
        <f>_xll.qlInterestRateIndexFixingDate(Currency&amp;"ibor"&amp;Tenor,AR260,Trigger)</f>
        <v>42573</v>
      </c>
      <c r="AR260" s="101">
        <f>_xll.qlCalendarAdvance(Calendar,AR259,AP260,"f",,Trigger)</f>
        <v>42577</v>
      </c>
      <c r="AS260" s="101">
        <f>_xll.qlInterestRateIndexMaturity(Currency&amp;"ibor"&amp;Tenor,AR260,Trigger)</f>
        <v>42608</v>
      </c>
      <c r="AT260" s="246">
        <f>_xll.qlIndexFixing($AD$5,AQ260,TRUE,_xll.ohTrigger(Trigger,Trigger1M))</f>
        <v>-7.9023826332560369E-4</v>
      </c>
      <c r="AU260" s="246" t="e">
        <f>IFERROR(_xll.qlIndexFixing($AV$1,AQ260,TRUE,_xll.ohTrigger(Trigger,Trigger1M)),#N/A)</f>
        <v>#N/A</v>
      </c>
    </row>
    <row r="261" spans="42:47" ht="11.25" customHeight="1" x14ac:dyDescent="0.25">
      <c r="AP261" s="100" t="s">
        <v>201</v>
      </c>
      <c r="AQ261" s="101">
        <f>_xll.qlInterestRateIndexFixingDate(Currency&amp;"ibor"&amp;Tenor,AR261,Trigger)</f>
        <v>42576</v>
      </c>
      <c r="AR261" s="101">
        <f>_xll.qlCalendarAdvance(Calendar,AR260,AP261,"f",,Trigger)</f>
        <v>42578</v>
      </c>
      <c r="AS261" s="101">
        <f>_xll.qlInterestRateIndexMaturity(Currency&amp;"ibor"&amp;Tenor,AR261,Trigger)</f>
        <v>42611</v>
      </c>
      <c r="AT261" s="246">
        <f>_xll.qlIndexFixing($AD$5,AQ261,TRUE,_xll.ohTrigger(Trigger,Trigger1M))</f>
        <v>-7.9132689729891331E-4</v>
      </c>
      <c r="AU261" s="246" t="e">
        <f>IFERROR(_xll.qlIndexFixing($AV$1,AQ261,TRUE,_xll.ohTrigger(Trigger,Trigger1M)),#N/A)</f>
        <v>#N/A</v>
      </c>
    </row>
    <row r="262" spans="42:47" ht="11.25" customHeight="1" x14ac:dyDescent="0.25">
      <c r="AP262" s="100" t="s">
        <v>201</v>
      </c>
      <c r="AQ262" s="101">
        <f>_xll.qlInterestRateIndexFixingDate(Currency&amp;"ibor"&amp;Tenor,AR262,Trigger)</f>
        <v>42577</v>
      </c>
      <c r="AR262" s="101">
        <f>_xll.qlCalendarAdvance(Calendar,AR261,AP262,"f",,Trigger)</f>
        <v>42579</v>
      </c>
      <c r="AS262" s="101">
        <f>_xll.qlInterestRateIndexMaturity(Currency&amp;"ibor"&amp;Tenor,AR262,Trigger)</f>
        <v>42611</v>
      </c>
      <c r="AT262" s="246">
        <f>_xll.qlIndexFixing($AD$5,AQ262,TRUE,_xll.ohTrigger(Trigger,Trigger1M))</f>
        <v>-7.9187290628723872E-4</v>
      </c>
      <c r="AU262" s="246" t="e">
        <f>IFERROR(_xll.qlIndexFixing($AV$1,AQ262,TRUE,_xll.ohTrigger(Trigger,Trigger1M)),#N/A)</f>
        <v>#N/A</v>
      </c>
    </row>
    <row r="263" spans="42:47" ht="11.25" customHeight="1" x14ac:dyDescent="0.25">
      <c r="AP263" s="100" t="s">
        <v>201</v>
      </c>
      <c r="AQ263" s="101">
        <f>_xll.qlInterestRateIndexFixingDate(Currency&amp;"ibor"&amp;Tenor,AR263,Trigger)</f>
        <v>42578</v>
      </c>
      <c r="AR263" s="101">
        <f>_xll.qlCalendarAdvance(Calendar,AR262,AP263,"f",,Trigger)</f>
        <v>42580</v>
      </c>
      <c r="AS263" s="101">
        <f>_xll.qlInterestRateIndexMaturity(Currency&amp;"ibor"&amp;Tenor,AR263,Trigger)</f>
        <v>42613</v>
      </c>
      <c r="AT263" s="246">
        <f>_xll.qlIndexFixing($AD$5,AQ263,TRUE,_xll.ohTrigger(Trigger,Trigger1M))</f>
        <v>-7.92523625225366E-4</v>
      </c>
      <c r="AU263" s="246" t="e">
        <f>IFERROR(_xll.qlIndexFixing($AV$1,AQ263,TRUE,_xll.ohTrigger(Trigger,Trigger1M)),#N/A)</f>
        <v>#N/A</v>
      </c>
    </row>
    <row r="264" spans="42:47" ht="11.25" customHeight="1" x14ac:dyDescent="0.25">
      <c r="AP264" s="100" t="s">
        <v>201</v>
      </c>
      <c r="AQ264" s="101">
        <f>_xll.qlInterestRateIndexFixingDate(Currency&amp;"ibor"&amp;Tenor,AR264,Trigger)</f>
        <v>42579</v>
      </c>
      <c r="AR264" s="101">
        <f>_xll.qlCalendarAdvance(Calendar,AR263,AP264,"f",,Trigger)</f>
        <v>42583</v>
      </c>
      <c r="AS264" s="101">
        <f>_xll.qlInterestRateIndexMaturity(Currency&amp;"ibor"&amp;Tenor,AR264,Trigger)</f>
        <v>42614</v>
      </c>
      <c r="AT264" s="246">
        <f>_xll.qlIndexFixing($AD$5,AQ264,TRUE,_xll.ohTrigger(Trigger,Trigger1M))</f>
        <v>-7.9382846286713351E-4</v>
      </c>
      <c r="AU264" s="246" t="e">
        <f>IFERROR(_xll.qlIndexFixing($AV$1,AQ264,TRUE,_xll.ohTrigger(Trigger,Trigger1M)),#N/A)</f>
        <v>#N/A</v>
      </c>
    </row>
    <row r="265" spans="42:47" ht="11.25" customHeight="1" x14ac:dyDescent="0.25">
      <c r="AP265" s="100" t="s">
        <v>201</v>
      </c>
      <c r="AQ265" s="101">
        <f>_xll.qlInterestRateIndexFixingDate(Currency&amp;"ibor"&amp;Tenor,AR265,Trigger)</f>
        <v>42580</v>
      </c>
      <c r="AR265" s="101">
        <f>_xll.qlCalendarAdvance(Calendar,AR264,AP265,"f",,Trigger)</f>
        <v>42584</v>
      </c>
      <c r="AS265" s="101">
        <f>_xll.qlInterestRateIndexMaturity(Currency&amp;"ibor"&amp;Tenor,AR265,Trigger)</f>
        <v>42615</v>
      </c>
      <c r="AT265" s="246">
        <f>_xll.qlIndexFixing($AD$5,AQ265,TRUE,_xll.ohTrigger(Trigger,Trigger1M))</f>
        <v>-7.9414763482567362E-4</v>
      </c>
      <c r="AU265" s="246" t="e">
        <f>IFERROR(_xll.qlIndexFixing($AV$1,AQ265,TRUE,_xll.ohTrigger(Trigger,Trigger1M)),#N/A)</f>
        <v>#N/A</v>
      </c>
    </row>
    <row r="266" spans="42:47" ht="11.25" customHeight="1" x14ac:dyDescent="0.25">
      <c r="AP266" s="100" t="s">
        <v>201</v>
      </c>
      <c r="AQ266" s="101">
        <f>_xll.qlInterestRateIndexFixingDate(Currency&amp;"ibor"&amp;Tenor,AR266,Trigger)</f>
        <v>42583</v>
      </c>
      <c r="AR266" s="101">
        <f>_xll.qlCalendarAdvance(Calendar,AR265,AP266,"f",,Trigger)</f>
        <v>42585</v>
      </c>
      <c r="AS266" s="101">
        <f>_xll.qlInterestRateIndexMaturity(Currency&amp;"ibor"&amp;Tenor,AR266,Trigger)</f>
        <v>42618</v>
      </c>
      <c r="AT266" s="246">
        <f>_xll.qlIndexFixing($AD$5,AQ266,TRUE,_xll.ohTrigger(Trigger,Trigger1M))</f>
        <v>-7.9411947807523319E-4</v>
      </c>
      <c r="AU266" s="246" t="e">
        <f>IFERROR(_xll.qlIndexFixing($AV$1,AQ266,TRUE,_xll.ohTrigger(Trigger,Trigger1M)),#N/A)</f>
        <v>#N/A</v>
      </c>
    </row>
    <row r="267" spans="42:47" ht="11.25" customHeight="1" x14ac:dyDescent="0.25">
      <c r="AP267" s="100" t="s">
        <v>201</v>
      </c>
      <c r="AQ267" s="101">
        <f>_xll.qlInterestRateIndexFixingDate(Currency&amp;"ibor"&amp;Tenor,AR267,Trigger)</f>
        <v>42584</v>
      </c>
      <c r="AR267" s="101">
        <f>_xll.qlCalendarAdvance(Calendar,AR266,AP267,"f",,Trigger)</f>
        <v>42586</v>
      </c>
      <c r="AS267" s="101">
        <f>_xll.qlInterestRateIndexMaturity(Currency&amp;"ibor"&amp;Tenor,AR267,Trigger)</f>
        <v>42618</v>
      </c>
      <c r="AT267" s="246">
        <f>_xll.qlIndexFixing($AD$5,AQ267,TRUE,_xll.ohTrigger(Trigger,Trigger1M))</f>
        <v>-7.9438629917605308E-4</v>
      </c>
      <c r="AU267" s="246" t="e">
        <f>IFERROR(_xll.qlIndexFixing($AV$1,AQ267,TRUE,_xll.ohTrigger(Trigger,Trigger1M)),#N/A)</f>
        <v>#N/A</v>
      </c>
    </row>
    <row r="268" spans="42:47" ht="11.25" customHeight="1" x14ac:dyDescent="0.25">
      <c r="AP268" s="100" t="s">
        <v>201</v>
      </c>
      <c r="AQ268" s="101">
        <f>_xll.qlInterestRateIndexFixingDate(Currency&amp;"ibor"&amp;Tenor,AR268,Trigger)</f>
        <v>42585</v>
      </c>
      <c r="AR268" s="101">
        <f>_xll.qlCalendarAdvance(Calendar,AR267,AP268,"f",,Trigger)</f>
        <v>42587</v>
      </c>
      <c r="AS268" s="101">
        <f>_xll.qlInterestRateIndexMaturity(Currency&amp;"ibor"&amp;Tenor,AR268,Trigger)</f>
        <v>42618</v>
      </c>
      <c r="AT268" s="246">
        <f>_xll.qlIndexFixing($AD$5,AQ268,TRUE,_xll.ohTrigger(Trigger,Trigger1M))</f>
        <v>-7.9462653148864421E-4</v>
      </c>
      <c r="AU268" s="246" t="e">
        <f>IFERROR(_xll.qlIndexFixing($AV$1,AQ268,TRUE,_xll.ohTrigger(Trigger,Trigger1M)),#N/A)</f>
        <v>#N/A</v>
      </c>
    </row>
    <row r="269" spans="42:47" ht="11.25" customHeight="1" x14ac:dyDescent="0.25">
      <c r="AP269" s="100" t="s">
        <v>201</v>
      </c>
      <c r="AQ269" s="101">
        <f>_xll.qlInterestRateIndexFixingDate(Currency&amp;"ibor"&amp;Tenor,AR269,Trigger)</f>
        <v>42586</v>
      </c>
      <c r="AR269" s="101">
        <f>_xll.qlCalendarAdvance(Calendar,AR268,AP269,"f",,Trigger)</f>
        <v>42590</v>
      </c>
      <c r="AS269" s="101">
        <f>_xll.qlInterestRateIndexMaturity(Currency&amp;"ibor"&amp;Tenor,AR269,Trigger)</f>
        <v>42621</v>
      </c>
      <c r="AT269" s="246">
        <f>_xll.qlIndexFixing($AD$5,AQ269,TRUE,_xll.ohTrigger(Trigger,Trigger1M))</f>
        <v>-7.9438749938614574E-4</v>
      </c>
      <c r="AU269" s="246" t="e">
        <f>IFERROR(_xll.qlIndexFixing($AV$1,AQ269,TRUE,_xll.ohTrigger(Trigger,Trigger1M)),#N/A)</f>
        <v>#N/A</v>
      </c>
    </row>
    <row r="270" spans="42:47" ht="11.25" customHeight="1" x14ac:dyDescent="0.25">
      <c r="AP270" s="100" t="s">
        <v>201</v>
      </c>
      <c r="AQ270" s="101">
        <f>_xll.qlInterestRateIndexFixingDate(Currency&amp;"ibor"&amp;Tenor,AR270,Trigger)</f>
        <v>42587</v>
      </c>
      <c r="AR270" s="101">
        <f>_xll.qlCalendarAdvance(Calendar,AR269,AP270,"f",,Trigger)</f>
        <v>42591</v>
      </c>
      <c r="AS270" s="101">
        <f>_xll.qlInterestRateIndexMaturity(Currency&amp;"ibor"&amp;Tenor,AR270,Trigger)</f>
        <v>42622</v>
      </c>
      <c r="AT270" s="246">
        <f>_xll.qlIndexFixing($AD$5,AQ270,TRUE,_xll.ohTrigger(Trigger,Trigger1M))</f>
        <v>-7.9414828228840223E-4</v>
      </c>
      <c r="AU270" s="246" t="e">
        <f>IFERROR(_xll.qlIndexFixing($AV$1,AQ270,TRUE,_xll.ohTrigger(Trigger,Trigger1M)),#N/A)</f>
        <v>#N/A</v>
      </c>
    </row>
    <row r="271" spans="42:47" ht="11.25" customHeight="1" x14ac:dyDescent="0.25">
      <c r="AP271" s="100" t="s">
        <v>201</v>
      </c>
      <c r="AQ271" s="101">
        <f>_xll.qlInterestRateIndexFixingDate(Currency&amp;"ibor"&amp;Tenor,AR271,Trigger)</f>
        <v>42590</v>
      </c>
      <c r="AR271" s="101">
        <f>_xll.qlCalendarAdvance(Calendar,AR270,AP271,"f",,Trigger)</f>
        <v>42592</v>
      </c>
      <c r="AS271" s="101">
        <f>_xll.qlInterestRateIndexMaturity(Currency&amp;"ibor"&amp;Tenor,AR271,Trigger)</f>
        <v>42625</v>
      </c>
      <c r="AT271" s="246">
        <f>_xll.qlIndexFixing($AD$5,AQ271,TRUE,_xll.ohTrigger(Trigger,Trigger1M))</f>
        <v>-7.9300335229797792E-4</v>
      </c>
      <c r="AU271" s="246" t="e">
        <f>IFERROR(_xll.qlIndexFixing($AV$1,AQ271,TRUE,_xll.ohTrigger(Trigger,Trigger1M)),#N/A)</f>
        <v>#N/A</v>
      </c>
    </row>
    <row r="272" spans="42:47" ht="11.25" customHeight="1" x14ac:dyDescent="0.25">
      <c r="AP272" s="100" t="s">
        <v>201</v>
      </c>
      <c r="AQ272" s="101">
        <f>_xll.qlInterestRateIndexFixingDate(Currency&amp;"ibor"&amp;Tenor,AR272,Trigger)</f>
        <v>42591</v>
      </c>
      <c r="AR272" s="101">
        <f>_xll.qlCalendarAdvance(Calendar,AR271,AP272,"f",,Trigger)</f>
        <v>42593</v>
      </c>
      <c r="AS272" s="101">
        <f>_xll.qlInterestRateIndexMaturity(Currency&amp;"ibor"&amp;Tenor,AR272,Trigger)</f>
        <v>42625</v>
      </c>
      <c r="AT272" s="246">
        <f>_xll.qlIndexFixing($AD$5,AQ272,TRUE,_xll.ohTrigger(Trigger,Trigger1M))</f>
        <v>-7.9299097702448251E-4</v>
      </c>
      <c r="AU272" s="246" t="e">
        <f>IFERROR(_xll.qlIndexFixing($AV$1,AQ272,TRUE,_xll.ohTrigger(Trigger,Trigger1M)),#N/A)</f>
        <v>#N/A</v>
      </c>
    </row>
    <row r="273" spans="42:47" ht="11.25" customHeight="1" x14ac:dyDescent="0.25">
      <c r="AP273" s="100" t="s">
        <v>201</v>
      </c>
      <c r="AQ273" s="101">
        <f>_xll.qlInterestRateIndexFixingDate(Currency&amp;"ibor"&amp;Tenor,AR273,Trigger)</f>
        <v>42592</v>
      </c>
      <c r="AR273" s="101">
        <f>_xll.qlCalendarAdvance(Calendar,AR272,AP273,"f",,Trigger)</f>
        <v>42594</v>
      </c>
      <c r="AS273" s="101">
        <f>_xll.qlInterestRateIndexMaturity(Currency&amp;"ibor"&amp;Tenor,AR273,Trigger)</f>
        <v>42625</v>
      </c>
      <c r="AT273" s="246">
        <f>_xll.qlIndexFixing($AD$5,AQ273,TRUE,_xll.ohTrigger(Trigger,Trigger1M))</f>
        <v>-7.9295201173868617E-4</v>
      </c>
      <c r="AU273" s="246" t="e">
        <f>IFERROR(_xll.qlIndexFixing($AV$1,AQ273,TRUE,_xll.ohTrigger(Trigger,Trigger1M)),#N/A)</f>
        <v>#N/A</v>
      </c>
    </row>
    <row r="274" spans="42:47" ht="11.25" customHeight="1" x14ac:dyDescent="0.25">
      <c r="AP274" s="100" t="s">
        <v>201</v>
      </c>
      <c r="AQ274" s="101">
        <f>_xll.qlInterestRateIndexFixingDate(Currency&amp;"ibor"&amp;Tenor,AR274,Trigger)</f>
        <v>42593</v>
      </c>
      <c r="AR274" s="101">
        <f>_xll.qlCalendarAdvance(Calendar,AR273,AP274,"f",,Trigger)</f>
        <v>42597</v>
      </c>
      <c r="AS274" s="101">
        <f>_xll.qlInterestRateIndexMaturity(Currency&amp;"ibor"&amp;Tenor,AR274,Trigger)</f>
        <v>42628</v>
      </c>
      <c r="AT274" s="246">
        <f>_xll.qlIndexFixing($AD$5,AQ274,TRUE,_xll.ohTrigger(Trigger,Trigger1M))</f>
        <v>-7.9103781211020327E-4</v>
      </c>
      <c r="AU274" s="246" t="e">
        <f>IFERROR(_xll.qlIndexFixing($AV$1,AQ274,TRUE,_xll.ohTrigger(Trigger,Trigger1M)),#N/A)</f>
        <v>#N/A</v>
      </c>
    </row>
    <row r="275" spans="42:47" ht="11.25" customHeight="1" x14ac:dyDescent="0.25">
      <c r="AP275" s="100" t="s">
        <v>201</v>
      </c>
      <c r="AQ275" s="101">
        <f>_xll.qlInterestRateIndexFixingDate(Currency&amp;"ibor"&amp;Tenor,AR275,Trigger)</f>
        <v>42594</v>
      </c>
      <c r="AR275" s="101">
        <f>_xll.qlCalendarAdvance(Calendar,AR274,AP275,"f",,Trigger)</f>
        <v>42598</v>
      </c>
      <c r="AS275" s="101">
        <f>_xll.qlInterestRateIndexMaturity(Currency&amp;"ibor"&amp;Tenor,AR275,Trigger)</f>
        <v>42629</v>
      </c>
      <c r="AT275" s="246">
        <f>_xll.qlIndexFixing($AD$5,AQ275,TRUE,_xll.ohTrigger(Trigger,Trigger1M))</f>
        <v>-7.9024020571636809E-4</v>
      </c>
      <c r="AU275" s="246" t="e">
        <f>IFERROR(_xll.qlIndexFixing($AV$1,AQ275,TRUE,_xll.ohTrigger(Trigger,Trigger1M)),#N/A)</f>
        <v>#N/A</v>
      </c>
    </row>
    <row r="276" spans="42:47" ht="11.25" customHeight="1" x14ac:dyDescent="0.25">
      <c r="AP276" s="100" t="s">
        <v>201</v>
      </c>
      <c r="AQ276" s="101">
        <f>_xll.qlInterestRateIndexFixingDate(Currency&amp;"ibor"&amp;Tenor,AR276,Trigger)</f>
        <v>42597</v>
      </c>
      <c r="AR276" s="101">
        <f>_xll.qlCalendarAdvance(Calendar,AR275,AP276,"f",,Trigger)</f>
        <v>42599</v>
      </c>
      <c r="AS276" s="101">
        <f>_xll.qlInterestRateIndexMaturity(Currency&amp;"ibor"&amp;Tenor,AR276,Trigger)</f>
        <v>42632</v>
      </c>
      <c r="AT276" s="246">
        <f>_xll.qlIndexFixing($AD$5,AQ276,TRUE,_xll.ohTrigger(Trigger,Trigger1M))</f>
        <v>-7.8797851876205084E-4</v>
      </c>
      <c r="AU276" s="246" t="e">
        <f>IFERROR(_xll.qlIndexFixing($AV$1,AQ276,TRUE,_xll.ohTrigger(Trigger,Trigger1M)),#N/A)</f>
        <v>#N/A</v>
      </c>
    </row>
    <row r="277" spans="42:47" ht="11.25" customHeight="1" x14ac:dyDescent="0.25">
      <c r="AP277" s="100" t="s">
        <v>201</v>
      </c>
      <c r="AQ277" s="101">
        <f>_xll.qlInterestRateIndexFixingDate(Currency&amp;"ibor"&amp;Tenor,AR277,Trigger)</f>
        <v>42598</v>
      </c>
      <c r="AR277" s="101">
        <f>_xll.qlCalendarAdvance(Calendar,AR276,AP277,"f",,Trigger)</f>
        <v>42600</v>
      </c>
      <c r="AS277" s="101">
        <f>_xll.qlInterestRateIndexMaturity(Currency&amp;"ibor"&amp;Tenor,AR277,Trigger)</f>
        <v>42632</v>
      </c>
      <c r="AT277" s="246">
        <f>_xll.qlIndexFixing($AD$5,AQ277,TRUE,_xll.ohTrigger(Trigger,Trigger1M))</f>
        <v>-7.8768693838243697E-4</v>
      </c>
      <c r="AU277" s="246" t="e">
        <f>IFERROR(_xll.qlIndexFixing($AV$1,AQ277,TRUE,_xll.ohTrigger(Trigger,Trigger1M)),#N/A)</f>
        <v>#N/A</v>
      </c>
    </row>
    <row r="278" spans="42:47" ht="11.25" customHeight="1" x14ac:dyDescent="0.25">
      <c r="AP278" s="100" t="s">
        <v>201</v>
      </c>
      <c r="AQ278" s="101">
        <f>_xll.qlInterestRateIndexFixingDate(Currency&amp;"ibor"&amp;Tenor,AR278,Trigger)</f>
        <v>42599</v>
      </c>
      <c r="AR278" s="101">
        <f>_xll.qlCalendarAdvance(Calendar,AR277,AP278,"f",,Trigger)</f>
        <v>42601</v>
      </c>
      <c r="AS278" s="101">
        <f>_xll.qlInterestRateIndexMaturity(Currency&amp;"ibor"&amp;Tenor,AR278,Trigger)</f>
        <v>42632</v>
      </c>
      <c r="AT278" s="246">
        <f>_xll.qlIndexFixing($AD$5,AQ278,TRUE,_xll.ohTrigger(Trigger,Trigger1M))</f>
        <v>-7.8736876674718884E-4</v>
      </c>
      <c r="AU278" s="246" t="e">
        <f>IFERROR(_xll.qlIndexFixing($AV$1,AQ278,TRUE,_xll.ohTrigger(Trigger,Trigger1M)),#N/A)</f>
        <v>#N/A</v>
      </c>
    </row>
    <row r="279" spans="42:47" ht="11.25" customHeight="1" x14ac:dyDescent="0.25">
      <c r="AP279" s="100" t="s">
        <v>201</v>
      </c>
      <c r="AQ279" s="101">
        <f>_xll.qlInterestRateIndexFixingDate(Currency&amp;"ibor"&amp;Tenor,AR279,Trigger)</f>
        <v>42600</v>
      </c>
      <c r="AR279" s="101">
        <f>_xll.qlCalendarAdvance(Calendar,AR278,AP279,"f",,Trigger)</f>
        <v>42604</v>
      </c>
      <c r="AS279" s="101">
        <f>_xll.qlInterestRateIndexMaturity(Currency&amp;"ibor"&amp;Tenor,AR279,Trigger)</f>
        <v>42635</v>
      </c>
      <c r="AT279" s="246">
        <f>_xll.qlIndexFixing($AD$5,AQ279,TRUE,_xll.ohTrigger(Trigger,Trigger1M))</f>
        <v>-7.8377939766394178E-4</v>
      </c>
      <c r="AU279" s="246" t="e">
        <f>IFERROR(_xll.qlIndexFixing($AV$1,AQ279,TRUE,_xll.ohTrigger(Trigger,Trigger1M)),#N/A)</f>
        <v>#N/A</v>
      </c>
    </row>
    <row r="280" spans="42:47" ht="11.25" customHeight="1" x14ac:dyDescent="0.25">
      <c r="AP280" s="100" t="s">
        <v>201</v>
      </c>
      <c r="AQ280" s="101">
        <f>_xll.qlInterestRateIndexFixingDate(Currency&amp;"ibor"&amp;Tenor,AR280,Trigger)</f>
        <v>42601</v>
      </c>
      <c r="AR280" s="101">
        <f>_xll.qlCalendarAdvance(Calendar,AR279,AP280,"f",,Trigger)</f>
        <v>42605</v>
      </c>
      <c r="AS280" s="101">
        <f>_xll.qlInterestRateIndexMaturity(Currency&amp;"ibor"&amp;Tenor,AR280,Trigger)</f>
        <v>42636</v>
      </c>
      <c r="AT280" s="246">
        <f>_xll.qlIndexFixing($AD$5,AQ280,TRUE,_xll.ohTrigger(Trigger,Trigger1M))</f>
        <v>-7.8242340116562923E-4</v>
      </c>
      <c r="AU280" s="246" t="e">
        <f>IFERROR(_xll.qlIndexFixing($AV$1,AQ280,TRUE,_xll.ohTrigger(Trigger,Trigger1M)),#N/A)</f>
        <v>#N/A</v>
      </c>
    </row>
    <row r="281" spans="42:47" ht="11.25" customHeight="1" x14ac:dyDescent="0.25">
      <c r="AP281" s="100" t="s">
        <v>201</v>
      </c>
      <c r="AQ281" s="101">
        <f>_xll.qlInterestRateIndexFixingDate(Currency&amp;"ibor"&amp;Tenor,AR281,Trigger)</f>
        <v>42604</v>
      </c>
      <c r="AR281" s="101">
        <f>_xll.qlCalendarAdvance(Calendar,AR280,AP281,"f",,Trigger)</f>
        <v>42606</v>
      </c>
      <c r="AS281" s="101">
        <f>_xll.qlInterestRateIndexMaturity(Currency&amp;"ibor"&amp;Tenor,AR281,Trigger)</f>
        <v>42639</v>
      </c>
      <c r="AT281" s="246">
        <f>_xll.qlIndexFixing($AD$5,AQ281,TRUE,_xll.ohTrigger(Trigger,Trigger1M))</f>
        <v>-7.790449720693457E-4</v>
      </c>
      <c r="AU281" s="246" t="e">
        <f>IFERROR(_xll.qlIndexFixing($AV$1,AQ281,TRUE,_xll.ohTrigger(Trigger,Trigger1M)),#N/A)</f>
        <v>#N/A</v>
      </c>
    </row>
    <row r="282" spans="42:47" ht="11.25" customHeight="1" x14ac:dyDescent="0.25">
      <c r="AP282" s="100" t="s">
        <v>201</v>
      </c>
      <c r="AQ282" s="101">
        <f>_xll.qlInterestRateIndexFixingDate(Currency&amp;"ibor"&amp;Tenor,AR282,Trigger)</f>
        <v>42605</v>
      </c>
      <c r="AR282" s="101">
        <f>_xll.qlCalendarAdvance(Calendar,AR281,AP282,"f",,Trigger)</f>
        <v>42607</v>
      </c>
      <c r="AS282" s="101">
        <f>_xll.qlInterestRateIndexMaturity(Currency&amp;"ibor"&amp;Tenor,AR282,Trigger)</f>
        <v>42639</v>
      </c>
      <c r="AT282" s="246">
        <f>_xll.qlIndexFixing($AD$5,AQ282,TRUE,_xll.ohTrigger(Trigger,Trigger1M))</f>
        <v>-7.7847417771684246E-4</v>
      </c>
      <c r="AU282" s="246" t="e">
        <f>IFERROR(_xll.qlIndexFixing($AV$1,AQ282,TRUE,_xll.ohTrigger(Trigger,Trigger1M)),#N/A)</f>
        <v>#N/A</v>
      </c>
    </row>
    <row r="283" spans="42:47" ht="11.25" customHeight="1" x14ac:dyDescent="0.25">
      <c r="AP283" s="100" t="s">
        <v>201</v>
      </c>
      <c r="AQ283" s="101">
        <f>_xll.qlInterestRateIndexFixingDate(Currency&amp;"ibor"&amp;Tenor,AR283,Trigger)</f>
        <v>42606</v>
      </c>
      <c r="AR283" s="101">
        <f>_xll.qlCalendarAdvance(Calendar,AR282,AP283,"f",,Trigger)</f>
        <v>42608</v>
      </c>
      <c r="AS283" s="101">
        <f>_xll.qlInterestRateIndexMaturity(Currency&amp;"ibor"&amp;Tenor,AR283,Trigger)</f>
        <v>42639</v>
      </c>
      <c r="AT283" s="246">
        <f>_xll.qlIndexFixing($AD$5,AQ283,TRUE,_xll.ohTrigger(Trigger,Trigger1M))</f>
        <v>-7.7787679087221358E-4</v>
      </c>
      <c r="AU283" s="246" t="e">
        <f>IFERROR(_xll.qlIndexFixing($AV$1,AQ283,TRUE,_xll.ohTrigger(Trigger,Trigger1M)),#N/A)</f>
        <v>#N/A</v>
      </c>
    </row>
    <row r="284" spans="42:47" ht="11.25" customHeight="1" x14ac:dyDescent="0.25">
      <c r="AP284" s="100" t="s">
        <v>201</v>
      </c>
      <c r="AQ284" s="101">
        <f>_xll.qlInterestRateIndexFixingDate(Currency&amp;"ibor"&amp;Tenor,AR284,Trigger)</f>
        <v>42607</v>
      </c>
      <c r="AR284" s="101">
        <f>_xll.qlCalendarAdvance(Calendar,AR283,AP284,"f",,Trigger)</f>
        <v>42611</v>
      </c>
      <c r="AS284" s="101">
        <f>_xll.qlInterestRateIndexMaturity(Currency&amp;"ibor"&amp;Tenor,AR284,Trigger)</f>
        <v>42642</v>
      </c>
      <c r="AT284" s="246">
        <f>_xll.qlIndexFixing($AD$5,AQ284,TRUE,_xll.ohTrigger(Trigger,Trigger1M))</f>
        <v>-7.7261224870484751E-4</v>
      </c>
      <c r="AU284" s="246" t="e">
        <f>IFERROR(_xll.qlIndexFixing($AV$1,AQ284,TRUE,_xll.ohTrigger(Trigger,Trigger1M)),#N/A)</f>
        <v>#N/A</v>
      </c>
    </row>
    <row r="285" spans="42:47" ht="11.25" customHeight="1" x14ac:dyDescent="0.25">
      <c r="AP285" s="100" t="s">
        <v>201</v>
      </c>
      <c r="AQ285" s="101">
        <f>_xll.qlInterestRateIndexFixingDate(Currency&amp;"ibor"&amp;Tenor,AR285,Trigger)</f>
        <v>42608</v>
      </c>
      <c r="AR285" s="101">
        <f>_xll.qlCalendarAdvance(Calendar,AR284,AP285,"f",,Trigger)</f>
        <v>42612</v>
      </c>
      <c r="AS285" s="101">
        <f>_xll.qlInterestRateIndexMaturity(Currency&amp;"ibor"&amp;Tenor,AR285,Trigger)</f>
        <v>42643</v>
      </c>
      <c r="AT285" s="246">
        <f>_xll.qlIndexFixing($AD$5,AQ285,TRUE,_xll.ohTrigger(Trigger,Trigger1M))</f>
        <v>-7.7069786073669815E-4</v>
      </c>
      <c r="AU285" s="246" t="e">
        <f>IFERROR(_xll.qlIndexFixing($AV$1,AQ285,TRUE,_xll.ohTrigger(Trigger,Trigger1M)),#N/A)</f>
        <v>#N/A</v>
      </c>
    </row>
    <row r="286" spans="42:47" ht="11.25" customHeight="1" x14ac:dyDescent="0.25">
      <c r="AP286" s="100" t="s">
        <v>201</v>
      </c>
      <c r="AQ286" s="101">
        <f>_xll.qlInterestRateIndexFixingDate(Currency&amp;"ibor"&amp;Tenor,AR286,Trigger)</f>
        <v>42611</v>
      </c>
      <c r="AR286" s="101">
        <f>_xll.qlCalendarAdvance(Calendar,AR285,AP286,"f",,Trigger)</f>
        <v>42613</v>
      </c>
      <c r="AS286" s="101">
        <f>_xll.qlInterestRateIndexMaturity(Currency&amp;"ibor"&amp;Tenor,AR286,Trigger)</f>
        <v>42643</v>
      </c>
      <c r="AT286" s="246">
        <f>_xll.qlIndexFixing($AD$5,AQ286,TRUE,_xll.ohTrigger(Trigger,Trigger1M))</f>
        <v>-7.6991432500861379E-4</v>
      </c>
      <c r="AU286" s="246" t="e">
        <f>IFERROR(_xll.qlIndexFixing($AV$1,AQ286,TRUE,_xll.ohTrigger(Trigger,Trigger1M)),#N/A)</f>
        <v>#N/A</v>
      </c>
    </row>
    <row r="287" spans="42:47" ht="11.25" customHeight="1" x14ac:dyDescent="0.25">
      <c r="AP287" s="100" t="s">
        <v>201</v>
      </c>
      <c r="AQ287" s="101">
        <f>_xll.qlInterestRateIndexFixingDate(Currency&amp;"ibor"&amp;Tenor,AR287,Trigger)</f>
        <v>42612</v>
      </c>
      <c r="AR287" s="101">
        <f>_xll.qlCalendarAdvance(Calendar,AR286,AP287,"f",,Trigger)</f>
        <v>42614</v>
      </c>
      <c r="AS287" s="101">
        <f>_xll.qlInterestRateIndexMaturity(Currency&amp;"ibor"&amp;Tenor,AR287,Trigger)</f>
        <v>42646</v>
      </c>
      <c r="AT287" s="246">
        <f>_xll.qlIndexFixing($AD$5,AQ287,TRUE,_xll.ohTrigger(Trigger,Trigger1M))</f>
        <v>-7.6535268542413104E-4</v>
      </c>
      <c r="AU287" s="246" t="e">
        <f>IFERROR(_xll.qlIndexFixing($AV$1,AQ287,TRUE,_xll.ohTrigger(Trigger,Trigger1M)),#N/A)</f>
        <v>#N/A</v>
      </c>
    </row>
    <row r="288" spans="42:47" ht="11.25" customHeight="1" x14ac:dyDescent="0.25">
      <c r="AP288" s="100" t="s">
        <v>201</v>
      </c>
      <c r="AQ288" s="101">
        <f>_xll.qlInterestRateIndexFixingDate(Currency&amp;"ibor"&amp;Tenor,AR288,Trigger)</f>
        <v>42613</v>
      </c>
      <c r="AR288" s="101">
        <f>_xll.qlCalendarAdvance(Calendar,AR287,AP288,"f",,Trigger)</f>
        <v>42615</v>
      </c>
      <c r="AS288" s="101">
        <f>_xll.qlInterestRateIndexMaturity(Currency&amp;"ibor"&amp;Tenor,AR288,Trigger)</f>
        <v>42646</v>
      </c>
      <c r="AT288" s="246">
        <f>_xll.qlIndexFixing($AD$5,AQ288,TRUE,_xll.ohTrigger(Trigger,Trigger1M))</f>
        <v>-7.6447607453045846E-4</v>
      </c>
      <c r="AU288" s="246" t="e">
        <f>IFERROR(_xll.qlIndexFixing($AV$1,AQ288,TRUE,_xll.ohTrigger(Trigger,Trigger1M)),#N/A)</f>
        <v>#N/A</v>
      </c>
    </row>
    <row r="289" spans="42:47" ht="11.25" customHeight="1" x14ac:dyDescent="0.25">
      <c r="AP289" s="100" t="s">
        <v>201</v>
      </c>
      <c r="AQ289" s="101">
        <f>_xll.qlInterestRateIndexFixingDate(Currency&amp;"ibor"&amp;Tenor,AR289,Trigger)</f>
        <v>42614</v>
      </c>
      <c r="AR289" s="101">
        <f>_xll.qlCalendarAdvance(Calendar,AR288,AP289,"f",,Trigger)</f>
        <v>42618</v>
      </c>
      <c r="AS289" s="101">
        <f>_xll.qlInterestRateIndexMaturity(Currency&amp;"ibor"&amp;Tenor,AR289,Trigger)</f>
        <v>42648</v>
      </c>
      <c r="AT289" s="246">
        <f>_xll.qlIndexFixing($AD$5,AQ289,TRUE,_xll.ohTrigger(Trigger,Trigger1M))</f>
        <v>-7.5894637970330692E-4</v>
      </c>
      <c r="AU289" s="246" t="e">
        <f>IFERROR(_xll.qlIndexFixing($AV$1,AQ289,TRUE,_xll.ohTrigger(Trigger,Trigger1M)),#N/A)</f>
        <v>#N/A</v>
      </c>
    </row>
    <row r="290" spans="42:47" ht="11.25" customHeight="1" x14ac:dyDescent="0.25">
      <c r="AP290" s="100" t="s">
        <v>201</v>
      </c>
      <c r="AQ290" s="101">
        <f>_xll.qlInterestRateIndexFixingDate(Currency&amp;"ibor"&amp;Tenor,AR290,Trigger)</f>
        <v>42615</v>
      </c>
      <c r="AR290" s="101">
        <f>_xll.qlCalendarAdvance(Calendar,AR289,AP290,"f",,Trigger)</f>
        <v>42619</v>
      </c>
      <c r="AS290" s="101">
        <f>_xll.qlInterestRateIndexMaturity(Currency&amp;"ibor"&amp;Tenor,AR290,Trigger)</f>
        <v>42649</v>
      </c>
      <c r="AT290" s="246">
        <f>_xll.qlIndexFixing($AD$5,AQ290,TRUE,_xll.ohTrigger(Trigger,Trigger1M))</f>
        <v>-7.565134785707528E-4</v>
      </c>
      <c r="AU290" s="246" t="e">
        <f>IFERROR(_xll.qlIndexFixing($AV$1,AQ290,TRUE,_xll.ohTrigger(Trigger,Trigger1M)),#N/A)</f>
        <v>#N/A</v>
      </c>
    </row>
    <row r="291" spans="42:47" ht="11.25" customHeight="1" x14ac:dyDescent="0.25">
      <c r="AP291" s="100" t="s">
        <v>201</v>
      </c>
      <c r="AQ291" s="101">
        <f>_xll.qlInterestRateIndexFixingDate(Currency&amp;"ibor"&amp;Tenor,AR291,Trigger)</f>
        <v>42618</v>
      </c>
      <c r="AR291" s="101">
        <f>_xll.qlCalendarAdvance(Calendar,AR290,AP291,"f",,Trigger)</f>
        <v>42620</v>
      </c>
      <c r="AS291" s="101">
        <f>_xll.qlInterestRateIndexMaturity(Currency&amp;"ibor"&amp;Tenor,AR291,Trigger)</f>
        <v>42650</v>
      </c>
      <c r="AT291" s="246">
        <f>_xll.qlIndexFixing($AD$5,AQ291,TRUE,_xll.ohTrigger(Trigger,Trigger1M))</f>
        <v>-7.540008066362347E-4</v>
      </c>
      <c r="AU291" s="246" t="e">
        <f>IFERROR(_xll.qlIndexFixing($AV$1,AQ291,TRUE,_xll.ohTrigger(Trigger,Trigger1M)),#N/A)</f>
        <v>#N/A</v>
      </c>
    </row>
    <row r="292" spans="42:47" ht="11.25" customHeight="1" x14ac:dyDescent="0.25">
      <c r="AP292" s="100" t="s">
        <v>201</v>
      </c>
      <c r="AQ292" s="101">
        <f>_xll.qlInterestRateIndexFixingDate(Currency&amp;"ibor"&amp;Tenor,AR292,Trigger)</f>
        <v>42619</v>
      </c>
      <c r="AR292" s="101">
        <f>_xll.qlCalendarAdvance(Calendar,AR291,AP292,"f",,Trigger)</f>
        <v>42621</v>
      </c>
      <c r="AS292" s="101">
        <f>_xll.qlInterestRateIndexMaturity(Currency&amp;"ibor"&amp;Tenor,AR292,Trigger)</f>
        <v>42653</v>
      </c>
      <c r="AT292" s="246">
        <f>_xll.qlIndexFixing($AD$5,AQ292,TRUE,_xll.ohTrigger(Trigger,Trigger1M))</f>
        <v>-7.4832244782899182E-4</v>
      </c>
      <c r="AU292" s="246" t="e">
        <f>IFERROR(_xll.qlIndexFixing($AV$1,AQ292,TRUE,_xll.ohTrigger(Trigger,Trigger1M)),#N/A)</f>
        <v>#N/A</v>
      </c>
    </row>
    <row r="293" spans="42:47" ht="11.25" customHeight="1" x14ac:dyDescent="0.25">
      <c r="AP293" s="100" t="s">
        <v>201</v>
      </c>
      <c r="AQ293" s="101">
        <f>_xll.qlInterestRateIndexFixingDate(Currency&amp;"ibor"&amp;Tenor,AR293,Trigger)</f>
        <v>42620</v>
      </c>
      <c r="AR293" s="101">
        <f>_xll.qlCalendarAdvance(Calendar,AR292,AP293,"f",,Trigger)</f>
        <v>42622</v>
      </c>
      <c r="AS293" s="101">
        <f>_xll.qlInterestRateIndexMaturity(Currency&amp;"ibor"&amp;Tenor,AR293,Trigger)</f>
        <v>42653</v>
      </c>
      <c r="AT293" s="246">
        <f>_xll.qlIndexFixing($AD$5,AQ293,TRUE,_xll.ohTrigger(Trigger,Trigger1M))</f>
        <v>-7.4716660419210125E-4</v>
      </c>
      <c r="AU293" s="246" t="e">
        <f>IFERROR(_xll.qlIndexFixing($AV$1,AQ293,TRUE,_xll.ohTrigger(Trigger,Trigger1M)),#N/A)</f>
        <v>#N/A</v>
      </c>
    </row>
    <row r="294" spans="42:47" ht="11.25" customHeight="1" x14ac:dyDescent="0.25">
      <c r="AP294" s="100" t="s">
        <v>201</v>
      </c>
      <c r="AQ294" s="101">
        <f>_xll.qlInterestRateIndexFixingDate(Currency&amp;"ibor"&amp;Tenor,AR294,Trigger)</f>
        <v>42621</v>
      </c>
      <c r="AR294" s="101">
        <f>_xll.qlCalendarAdvance(Calendar,AR293,AP294,"f",,Trigger)</f>
        <v>42625</v>
      </c>
      <c r="AS294" s="101">
        <f>_xll.qlInterestRateIndexMaturity(Currency&amp;"ibor"&amp;Tenor,AR294,Trigger)</f>
        <v>42655</v>
      </c>
      <c r="AT294" s="246">
        <f>_xll.qlIndexFixing($AD$5,AQ294,TRUE,_xll.ohTrigger(Trigger,Trigger1M))</f>
        <v>-7.4024088313962011E-4</v>
      </c>
      <c r="AU294" s="246" t="e">
        <f>IFERROR(_xll.qlIndexFixing($AV$1,AQ294,TRUE,_xll.ohTrigger(Trigger,Trigger1M)),#N/A)</f>
        <v>#N/A</v>
      </c>
    </row>
    <row r="295" spans="42:47" ht="11.25" customHeight="1" x14ac:dyDescent="0.25">
      <c r="AP295" s="100" t="s">
        <v>201</v>
      </c>
      <c r="AQ295" s="101">
        <f>_xll.qlInterestRateIndexFixingDate(Currency&amp;"ibor"&amp;Tenor,AR295,Trigger)</f>
        <v>42622</v>
      </c>
      <c r="AR295" s="101">
        <f>_xll.qlCalendarAdvance(Calendar,AR294,AP295,"f",,Trigger)</f>
        <v>42626</v>
      </c>
      <c r="AS295" s="101">
        <f>_xll.qlInterestRateIndexMaturity(Currency&amp;"ibor"&amp;Tenor,AR295,Trigger)</f>
        <v>42656</v>
      </c>
      <c r="AT295" s="246">
        <f>_xll.qlIndexFixing($AD$5,AQ295,TRUE,_xll.ohTrigger(Trigger,Trigger1M))</f>
        <v>-7.3724958529286511E-4</v>
      </c>
      <c r="AU295" s="246" t="e">
        <f>IFERROR(_xll.qlIndexFixing($AV$1,AQ295,TRUE,_xll.ohTrigger(Trigger,Trigger1M)),#N/A)</f>
        <v>#N/A</v>
      </c>
    </row>
    <row r="296" spans="42:47" ht="11.25" customHeight="1" x14ac:dyDescent="0.25">
      <c r="AP296" s="100" t="s">
        <v>201</v>
      </c>
      <c r="AQ296" s="101">
        <f>_xll.qlInterestRateIndexFixingDate(Currency&amp;"ibor"&amp;Tenor,AR296,Trigger)</f>
        <v>42625</v>
      </c>
      <c r="AR296" s="101">
        <f>_xll.qlCalendarAdvance(Calendar,AR295,AP296,"f",,Trigger)</f>
        <v>42627</v>
      </c>
      <c r="AS296" s="101">
        <f>_xll.qlInterestRateIndexMaturity(Currency&amp;"ibor"&amp;Tenor,AR296,Trigger)</f>
        <v>42657</v>
      </c>
      <c r="AT296" s="246">
        <f>_xll.qlIndexFixing($AD$5,AQ296,TRUE,_xll.ohTrigger(Trigger,Trigger1M))</f>
        <v>-7.3417851626045305E-4</v>
      </c>
      <c r="AU296" s="246" t="e">
        <f>IFERROR(_xll.qlIndexFixing($AV$1,AQ296,TRUE,_xll.ohTrigger(Trigger,Trigger1M)),#N/A)</f>
        <v>#N/A</v>
      </c>
    </row>
    <row r="297" spans="42:47" ht="11.25" customHeight="1" x14ac:dyDescent="0.25">
      <c r="AP297" s="100" t="s">
        <v>201</v>
      </c>
      <c r="AQ297" s="101">
        <f>_xll.qlInterestRateIndexFixingDate(Currency&amp;"ibor"&amp;Tenor,AR297,Trigger)</f>
        <v>42626</v>
      </c>
      <c r="AR297" s="101">
        <f>_xll.qlCalendarAdvance(Calendar,AR296,AP297,"f",,Trigger)</f>
        <v>42628</v>
      </c>
      <c r="AS297" s="101">
        <f>_xll.qlInterestRateIndexMaturity(Currency&amp;"ibor"&amp;Tenor,AR297,Trigger)</f>
        <v>42660</v>
      </c>
      <c r="AT297" s="246">
        <f>_xll.qlIndexFixing($AD$5,AQ297,TRUE,_xll.ohTrigger(Trigger,Trigger1M))</f>
        <v>-7.2738344717812597E-4</v>
      </c>
      <c r="AU297" s="246" t="e">
        <f>IFERROR(_xll.qlIndexFixing($AV$1,AQ297,TRUE,_xll.ohTrigger(Trigger,Trigger1M)),#N/A)</f>
        <v>#N/A</v>
      </c>
    </row>
    <row r="298" spans="42:47" ht="11.25" customHeight="1" x14ac:dyDescent="0.25">
      <c r="AP298" s="100" t="s">
        <v>201</v>
      </c>
      <c r="AQ298" s="101">
        <f>_xll.qlInterestRateIndexFixingDate(Currency&amp;"ibor"&amp;Tenor,AR298,Trigger)</f>
        <v>42627</v>
      </c>
      <c r="AR298" s="101">
        <f>_xll.qlCalendarAdvance(Calendar,AR297,AP298,"f",,Trigger)</f>
        <v>42629</v>
      </c>
      <c r="AS298" s="101">
        <f>_xll.qlInterestRateIndexMaturity(Currency&amp;"ibor"&amp;Tenor,AR298,Trigger)</f>
        <v>42660</v>
      </c>
      <c r="AT298" s="246">
        <f>_xll.qlIndexFixing($AD$5,AQ298,TRUE,_xll.ohTrigger(Trigger,Trigger1M))</f>
        <v>-7.2594836237435234E-4</v>
      </c>
      <c r="AU298" s="246" t="e">
        <f>IFERROR(_xll.qlIndexFixing($AV$1,AQ298,TRUE,_xll.ohTrigger(Trigger,Trigger1M)),#N/A)</f>
        <v>#N/A</v>
      </c>
    </row>
    <row r="299" spans="42:47" ht="11.25" customHeight="1" x14ac:dyDescent="0.25">
      <c r="AP299" s="100" t="s">
        <v>201</v>
      </c>
      <c r="AQ299" s="101">
        <f>_xll.qlInterestRateIndexFixingDate(Currency&amp;"ibor"&amp;Tenor,AR299,Trigger)</f>
        <v>42628</v>
      </c>
      <c r="AR299" s="101">
        <f>_xll.qlCalendarAdvance(Calendar,AR298,AP299,"f",,Trigger)</f>
        <v>42632</v>
      </c>
      <c r="AS299" s="101">
        <f>_xll.qlInterestRateIndexMaturity(Currency&amp;"ibor"&amp;Tenor,AR299,Trigger)</f>
        <v>42662</v>
      </c>
      <c r="AT299" s="246">
        <f>_xll.qlIndexFixing($AD$5,AQ299,TRUE,_xll.ohTrigger(Trigger,Trigger1M))</f>
        <v>-7.1762660112462129E-4</v>
      </c>
      <c r="AU299" s="246" t="e">
        <f>IFERROR(_xll.qlIndexFixing($AV$1,AQ299,TRUE,_xll.ohTrigger(Trigger,Trigger1M)),#N/A)</f>
        <v>#N/A</v>
      </c>
    </row>
    <row r="300" spans="42:47" ht="11.25" customHeight="1" x14ac:dyDescent="0.25">
      <c r="AP300" s="100" t="s">
        <v>201</v>
      </c>
      <c r="AQ300" s="101">
        <f>_xll.qlInterestRateIndexFixingDate(Currency&amp;"ibor"&amp;Tenor,AR300,Trigger)</f>
        <v>42629</v>
      </c>
      <c r="AR300" s="101">
        <f>_xll.qlCalendarAdvance(Calendar,AR299,AP300,"f",,Trigger)</f>
        <v>42633</v>
      </c>
      <c r="AS300" s="101">
        <f>_xll.qlInterestRateIndexMaturity(Currency&amp;"ibor"&amp;Tenor,AR300,Trigger)</f>
        <v>42663</v>
      </c>
      <c r="AT300" s="246">
        <f>_xll.qlIndexFixing($AD$5,AQ300,TRUE,_xll.ohTrigger(Trigger,Trigger1M))</f>
        <v>-7.1407690364067022E-4</v>
      </c>
      <c r="AU300" s="246" t="e">
        <f>IFERROR(_xll.qlIndexFixing($AV$1,AQ300,TRUE,_xll.ohTrigger(Trigger,Trigger1M)),#N/A)</f>
        <v>#N/A</v>
      </c>
    </row>
    <row r="301" spans="42:47" ht="11.25" customHeight="1" x14ac:dyDescent="0.25">
      <c r="AP301" s="100" t="s">
        <v>201</v>
      </c>
      <c r="AQ301" s="101">
        <f>_xll.qlInterestRateIndexFixingDate(Currency&amp;"ibor"&amp;Tenor,AR301,Trigger)</f>
        <v>42632</v>
      </c>
      <c r="AR301" s="101">
        <f>_xll.qlCalendarAdvance(Calendar,AR300,AP301,"f",,Trigger)</f>
        <v>42634</v>
      </c>
      <c r="AS301" s="101">
        <f>_xll.qlInterestRateIndexMaturity(Currency&amp;"ibor"&amp;Tenor,AR301,Trigger)</f>
        <v>42664</v>
      </c>
      <c r="AT301" s="246">
        <f>_xll.qlIndexFixing($AD$5,AQ301,TRUE,_xll.ohTrigger(Trigger,Trigger1M))</f>
        <v>-7.1044743450876524E-4</v>
      </c>
      <c r="AU301" s="246" t="e">
        <f>IFERROR(_xll.qlIndexFixing($AV$1,AQ301,TRUE,_xll.ohTrigger(Trigger,Trigger1M)),#N/A)</f>
        <v>#N/A</v>
      </c>
    </row>
    <row r="302" spans="42:47" ht="11.25" customHeight="1" x14ac:dyDescent="0.25">
      <c r="AP302" s="100" t="s">
        <v>201</v>
      </c>
      <c r="AQ302" s="101">
        <f>_xll.qlInterestRateIndexFixingDate(Currency&amp;"ibor"&amp;Tenor,AR302,Trigger)</f>
        <v>42633</v>
      </c>
      <c r="AR302" s="101">
        <f>_xll.qlCalendarAdvance(Calendar,AR301,AP302,"f",,Trigger)</f>
        <v>42635</v>
      </c>
      <c r="AS302" s="101">
        <f>_xll.qlInterestRateIndexMaturity(Currency&amp;"ibor"&amp;Tenor,AR302,Trigger)</f>
        <v>42667</v>
      </c>
      <c r="AT302" s="246">
        <f>_xll.qlIndexFixing($AD$5,AQ302,TRUE,_xll.ohTrigger(Trigger,Trigger1M))</f>
        <v>-7.0253566164149572E-4</v>
      </c>
      <c r="AU302" s="246" t="e">
        <f>IFERROR(_xll.qlIndexFixing($AV$1,AQ302,TRUE,_xll.ohTrigger(Trigger,Trigger1M)),#N/A)</f>
        <v>#N/A</v>
      </c>
    </row>
    <row r="303" spans="42:47" ht="11.25" customHeight="1" x14ac:dyDescent="0.25">
      <c r="AP303" s="100" t="s">
        <v>201</v>
      </c>
      <c r="AQ303" s="101">
        <f>_xll.qlInterestRateIndexFixingDate(Currency&amp;"ibor"&amp;Tenor,AR303,Trigger)</f>
        <v>42634</v>
      </c>
      <c r="AR303" s="101">
        <f>_xll.qlCalendarAdvance(Calendar,AR302,AP303,"f",,Trigger)</f>
        <v>42636</v>
      </c>
      <c r="AS303" s="101">
        <f>_xll.qlInterestRateIndexMaturity(Currency&amp;"ibor"&amp;Tenor,AR303,Trigger)</f>
        <v>42667</v>
      </c>
      <c r="AT303" s="246">
        <f>_xll.qlIndexFixing($AD$5,AQ303,TRUE,_xll.ohTrigger(Trigger,Trigger1M))</f>
        <v>-7.0082132764790188E-4</v>
      </c>
      <c r="AU303" s="246" t="e">
        <f>IFERROR(_xll.qlIndexFixing($AV$1,AQ303,TRUE,_xll.ohTrigger(Trigger,Trigger1M)),#N/A)</f>
        <v>#N/A</v>
      </c>
    </row>
    <row r="304" spans="42:47" ht="11.25" customHeight="1" x14ac:dyDescent="0.25">
      <c r="AP304" s="100" t="s">
        <v>201</v>
      </c>
      <c r="AQ304" s="101">
        <f>_xll.qlInterestRateIndexFixingDate(Currency&amp;"ibor"&amp;Tenor,AR304,Trigger)</f>
        <v>42635</v>
      </c>
      <c r="AR304" s="101">
        <f>_xll.qlCalendarAdvance(Calendar,AR303,AP304,"f",,Trigger)</f>
        <v>42639</v>
      </c>
      <c r="AS304" s="101">
        <f>_xll.qlInterestRateIndexMaturity(Currency&amp;"ibor"&amp;Tenor,AR304,Trigger)</f>
        <v>42669</v>
      </c>
      <c r="AT304" s="246">
        <f>_xll.qlIndexFixing($AD$5,AQ304,TRUE,_xll.ohTrigger(Trigger,Trigger1M))</f>
        <v>-6.913966687505102E-4</v>
      </c>
      <c r="AU304" s="246" t="e">
        <f>IFERROR(_xll.qlIndexFixing($AV$1,AQ304,TRUE,_xll.ohTrigger(Trigger,Trigger1M)),#N/A)</f>
        <v>#N/A</v>
      </c>
    </row>
    <row r="305" spans="42:47" ht="11.25" customHeight="1" x14ac:dyDescent="0.25">
      <c r="AP305" s="100" t="s">
        <v>201</v>
      </c>
      <c r="AQ305" s="101">
        <f>_xll.qlInterestRateIndexFixingDate(Currency&amp;"ibor"&amp;Tenor,AR305,Trigger)</f>
        <v>42636</v>
      </c>
      <c r="AR305" s="101">
        <f>_xll.qlCalendarAdvance(Calendar,AR304,AP305,"f",,Trigger)</f>
        <v>42640</v>
      </c>
      <c r="AS305" s="101">
        <f>_xll.qlInterestRateIndexMaturity(Currency&amp;"ibor"&amp;Tenor,AR305,Trigger)</f>
        <v>42670</v>
      </c>
      <c r="AT305" s="246">
        <f>_xll.qlIndexFixing($AD$5,AQ305,TRUE,_xll.ohTrigger(Trigger,Trigger1M))</f>
        <v>-6.8765707572193691E-4</v>
      </c>
      <c r="AU305" s="246" t="e">
        <f>IFERROR(_xll.qlIndexFixing($AV$1,AQ305,TRUE,_xll.ohTrigger(Trigger,Trigger1M)),#N/A)</f>
        <v>#N/A</v>
      </c>
    </row>
    <row r="306" spans="42:47" ht="11.25" customHeight="1" x14ac:dyDescent="0.25">
      <c r="AP306" s="100" t="s">
        <v>201</v>
      </c>
      <c r="AQ306" s="101">
        <f>_xll.qlInterestRateIndexFixingDate(Currency&amp;"ibor"&amp;Tenor,AR306,Trigger)</f>
        <v>42639</v>
      </c>
      <c r="AR306" s="101">
        <f>_xll.qlCalendarAdvance(Calendar,AR305,AP306,"f",,Trigger)</f>
        <v>42641</v>
      </c>
      <c r="AS306" s="101">
        <f>_xll.qlInterestRateIndexMaturity(Currency&amp;"ibor"&amp;Tenor,AR306,Trigger)</f>
        <v>42671</v>
      </c>
      <c r="AT306" s="246">
        <f>_xll.qlIndexFixing($AD$5,AQ306,TRUE,_xll.ohTrigger(Trigger,Trigger1M))</f>
        <v>-6.8398749521447755E-4</v>
      </c>
      <c r="AU306" s="246" t="e">
        <f>IFERROR(_xll.qlIndexFixing($AV$1,AQ306,TRUE,_xll.ohTrigger(Trigger,Trigger1M)),#N/A)</f>
        <v>#N/A</v>
      </c>
    </row>
    <row r="307" spans="42:47" ht="11.25" customHeight="1" x14ac:dyDescent="0.25">
      <c r="AP307" s="100" t="s">
        <v>201</v>
      </c>
      <c r="AQ307" s="101">
        <f>_xll.qlInterestRateIndexFixingDate(Currency&amp;"ibor"&amp;Tenor,AR307,Trigger)</f>
        <v>42640</v>
      </c>
      <c r="AR307" s="101">
        <f>_xll.qlCalendarAdvance(Calendar,AR306,AP307,"f",,Trigger)</f>
        <v>42642</v>
      </c>
      <c r="AS307" s="101">
        <f>_xll.qlInterestRateIndexMaturity(Currency&amp;"ibor"&amp;Tenor,AR307,Trigger)</f>
        <v>42674</v>
      </c>
      <c r="AT307" s="246">
        <f>_xll.qlIndexFixing($AD$5,AQ307,TRUE,_xll.ohTrigger(Trigger,Trigger1M))</f>
        <v>-6.7719837881341505E-4</v>
      </c>
      <c r="AU307" s="246" t="e">
        <f>IFERROR(_xll.qlIndexFixing($AV$1,AQ307,TRUE,_xll.ohTrigger(Trigger,Trigger1M)),#N/A)</f>
        <v>#N/A</v>
      </c>
    </row>
    <row r="308" spans="42:47" ht="11.25" customHeight="1" x14ac:dyDescent="0.25">
      <c r="AP308" s="100" t="s">
        <v>201</v>
      </c>
      <c r="AQ308" s="101">
        <f>_xll.qlInterestRateIndexFixingDate(Currency&amp;"ibor"&amp;Tenor,AR308,Trigger)</f>
        <v>42641</v>
      </c>
      <c r="AR308" s="101">
        <f>_xll.qlCalendarAdvance(Calendar,AR307,AP308,"f",,Trigger)</f>
        <v>42643</v>
      </c>
      <c r="AS308" s="101">
        <f>_xll.qlInterestRateIndexMaturity(Currency&amp;"ibor"&amp;Tenor,AR308,Trigger)</f>
        <v>42674</v>
      </c>
      <c r="AT308" s="246">
        <f>_xll.qlIndexFixing($AD$5,AQ308,TRUE,_xll.ohTrigger(Trigger,Trigger1M))</f>
        <v>-6.7531509578195659E-4</v>
      </c>
      <c r="AU308" s="246" t="e">
        <f>IFERROR(_xll.qlIndexFixing($AV$1,AQ308,TRUE,_xll.ohTrigger(Trigger,Trigger1M)),#N/A)</f>
        <v>#N/A</v>
      </c>
    </row>
    <row r="309" spans="42:47" ht="11.25" customHeight="1" x14ac:dyDescent="0.25">
      <c r="AP309" s="100" t="s">
        <v>201</v>
      </c>
      <c r="AQ309" s="101">
        <f>_xll.qlInterestRateIndexFixingDate(Currency&amp;"ibor"&amp;Tenor,AR309,Trigger)</f>
        <v>42642</v>
      </c>
      <c r="AR309" s="101">
        <f>_xll.qlCalendarAdvance(Calendar,AR308,AP309,"f",,Trigger)</f>
        <v>42646</v>
      </c>
      <c r="AS309" s="101">
        <f>_xll.qlInterestRateIndexMaturity(Currency&amp;"ibor"&amp;Tenor,AR309,Trigger)</f>
        <v>42677</v>
      </c>
      <c r="AT309" s="246">
        <f>_xll.qlIndexFixing($AD$5,AQ309,TRUE,_xll.ohTrigger(Trigger,Trigger1M))</f>
        <v>-6.6541474839746978E-4</v>
      </c>
      <c r="AU309" s="246" t="e">
        <f>IFERROR(_xll.qlIndexFixing($AV$1,AQ309,TRUE,_xll.ohTrigger(Trigger,Trigger1M)),#N/A)</f>
        <v>#N/A</v>
      </c>
    </row>
    <row r="310" spans="42:47" ht="11.25" customHeight="1" x14ac:dyDescent="0.25">
      <c r="AP310" s="100" t="s">
        <v>201</v>
      </c>
      <c r="AQ310" s="101">
        <f>_xll.qlInterestRateIndexFixingDate(Currency&amp;"ibor"&amp;Tenor,AR310,Trigger)</f>
        <v>42643</v>
      </c>
      <c r="AR310" s="101">
        <f>_xll.qlCalendarAdvance(Calendar,AR309,AP310,"f",,Trigger)</f>
        <v>42647</v>
      </c>
      <c r="AS310" s="101">
        <f>_xll.qlInterestRateIndexMaturity(Currency&amp;"ibor"&amp;Tenor,AR310,Trigger)</f>
        <v>42678</v>
      </c>
      <c r="AT310" s="246">
        <f>_xll.qlIndexFixing($AD$5,AQ310,TRUE,_xll.ohTrigger(Trigger,Trigger1M))</f>
        <v>-6.6226183596697753E-4</v>
      </c>
      <c r="AU310" s="246" t="e">
        <f>IFERROR(_xll.qlIndexFixing($AV$1,AQ310,TRUE,_xll.ohTrigger(Trigger,Trigger1M)),#N/A)</f>
        <v>#N/A</v>
      </c>
    </row>
    <row r="311" spans="42:47" ht="11.25" customHeight="1" x14ac:dyDescent="0.25">
      <c r="AP311" s="100" t="s">
        <v>201</v>
      </c>
      <c r="AQ311" s="101">
        <f>_xll.qlInterestRateIndexFixingDate(Currency&amp;"ibor"&amp;Tenor,AR311,Trigger)</f>
        <v>42646</v>
      </c>
      <c r="AR311" s="101">
        <f>_xll.qlCalendarAdvance(Calendar,AR310,AP311,"f",,Trigger)</f>
        <v>42648</v>
      </c>
      <c r="AS311" s="101">
        <f>_xll.qlInterestRateIndexMaturity(Currency&amp;"ibor"&amp;Tenor,AR311,Trigger)</f>
        <v>42681</v>
      </c>
      <c r="AT311" s="246">
        <f>_xll.qlIndexFixing($AD$5,AQ311,TRUE,_xll.ohTrigger(Trigger,Trigger1M))</f>
        <v>-6.5690828581251156E-4</v>
      </c>
      <c r="AU311" s="246" t="e">
        <f>IFERROR(_xll.qlIndexFixing($AV$1,AQ311,TRUE,_xll.ohTrigger(Trigger,Trigger1M)),#N/A)</f>
        <v>#N/A</v>
      </c>
    </row>
    <row r="312" spans="42:47" ht="11.25" customHeight="1" x14ac:dyDescent="0.25">
      <c r="AP312" s="100" t="s">
        <v>201</v>
      </c>
      <c r="AQ312" s="101">
        <f>_xll.qlInterestRateIndexFixingDate(Currency&amp;"ibor"&amp;Tenor,AR312,Trigger)</f>
        <v>42647</v>
      </c>
      <c r="AR312" s="101">
        <f>_xll.qlCalendarAdvance(Calendar,AR311,AP312,"f",,Trigger)</f>
        <v>42649</v>
      </c>
      <c r="AS312" s="101">
        <f>_xll.qlInterestRateIndexMaturity(Currency&amp;"ibor"&amp;Tenor,AR312,Trigger)</f>
        <v>42681</v>
      </c>
      <c r="AT312" s="246">
        <f>_xll.qlIndexFixing($AD$5,AQ312,TRUE,_xll.ohTrigger(Trigger,Trigger1M))</f>
        <v>-6.5508544569756189E-4</v>
      </c>
      <c r="AU312" s="246" t="e">
        <f>IFERROR(_xll.qlIndexFixing($AV$1,AQ312,TRUE,_xll.ohTrigger(Trigger,Trigger1M)),#N/A)</f>
        <v>#N/A</v>
      </c>
    </row>
    <row r="313" spans="42:47" ht="11.25" customHeight="1" x14ac:dyDescent="0.25">
      <c r="AP313" s="100" t="s">
        <v>201</v>
      </c>
      <c r="AQ313" s="101">
        <f>_xll.qlInterestRateIndexFixingDate(Currency&amp;"ibor"&amp;Tenor,AR313,Trigger)</f>
        <v>42648</v>
      </c>
      <c r="AR313" s="101">
        <f>_xll.qlCalendarAdvance(Calendar,AR312,AP313,"f",,Trigger)</f>
        <v>42650</v>
      </c>
      <c r="AS313" s="101">
        <f>_xll.qlInterestRateIndexMaturity(Currency&amp;"ibor"&amp;Tenor,AR313,Trigger)</f>
        <v>42681</v>
      </c>
      <c r="AT313" s="246">
        <f>_xll.qlIndexFixing($AD$5,AQ313,TRUE,_xll.ohTrigger(Trigger,Trigger1M))</f>
        <v>-6.5326332379287138E-4</v>
      </c>
      <c r="AU313" s="246" t="e">
        <f>IFERROR(_xll.qlIndexFixing($AV$1,AQ313,TRUE,_xll.ohTrigger(Trigger,Trigger1M)),#N/A)</f>
        <v>#N/A</v>
      </c>
    </row>
    <row r="314" spans="42:47" ht="11.25" customHeight="1" x14ac:dyDescent="0.25">
      <c r="AP314" s="100" t="s">
        <v>201</v>
      </c>
      <c r="AQ314" s="101">
        <f>_xll.qlInterestRateIndexFixingDate(Currency&amp;"ibor"&amp;Tenor,AR314,Trigger)</f>
        <v>42649</v>
      </c>
      <c r="AR314" s="101">
        <f>_xll.qlCalendarAdvance(Calendar,AR313,AP314,"f",,Trigger)</f>
        <v>42653</v>
      </c>
      <c r="AS314" s="101">
        <f>_xll.qlInterestRateIndexMaturity(Currency&amp;"ibor"&amp;Tenor,AR314,Trigger)</f>
        <v>42684</v>
      </c>
      <c r="AT314" s="246">
        <f>_xll.qlIndexFixing($AD$5,AQ314,TRUE,_xll.ohTrigger(Trigger,Trigger1M))</f>
        <v>-6.4498307181073337E-4</v>
      </c>
      <c r="AU314" s="246" t="e">
        <f>IFERROR(_xll.qlIndexFixing($AV$1,AQ314,TRUE,_xll.ohTrigger(Trigger,Trigger1M)),#N/A)</f>
        <v>#N/A</v>
      </c>
    </row>
    <row r="315" spans="42:47" ht="11.25" customHeight="1" x14ac:dyDescent="0.25">
      <c r="AP315" s="100" t="s">
        <v>201</v>
      </c>
      <c r="AQ315" s="101">
        <f>_xll.qlInterestRateIndexFixingDate(Currency&amp;"ibor"&amp;Tenor,AR315,Trigger)</f>
        <v>42650</v>
      </c>
      <c r="AR315" s="101">
        <f>_xll.qlCalendarAdvance(Calendar,AR314,AP315,"f",,Trigger)</f>
        <v>42654</v>
      </c>
      <c r="AS315" s="101">
        <f>_xll.qlInterestRateIndexMaturity(Currency&amp;"ibor"&amp;Tenor,AR315,Trigger)</f>
        <v>42685</v>
      </c>
      <c r="AT315" s="246">
        <f>_xll.qlIndexFixing($AD$5,AQ315,TRUE,_xll.ohTrigger(Trigger,Trigger1M))</f>
        <v>-6.4238880619421081E-4</v>
      </c>
      <c r="AU315" s="246" t="e">
        <f>IFERROR(_xll.qlIndexFixing($AV$1,AQ315,TRUE,_xll.ohTrigger(Trigger,Trigger1M)),#N/A)</f>
        <v>#N/A</v>
      </c>
    </row>
    <row r="316" spans="42:47" ht="11.25" customHeight="1" x14ac:dyDescent="0.25">
      <c r="AP316" s="100" t="s">
        <v>201</v>
      </c>
      <c r="AQ316" s="101">
        <f>_xll.qlInterestRateIndexFixingDate(Currency&amp;"ibor"&amp;Tenor,AR316,Trigger)</f>
        <v>42653</v>
      </c>
      <c r="AR316" s="101">
        <f>_xll.qlCalendarAdvance(Calendar,AR315,AP316,"f",,Trigger)</f>
        <v>42655</v>
      </c>
      <c r="AS316" s="101">
        <f>_xll.qlInterestRateIndexMaturity(Currency&amp;"ibor"&amp;Tenor,AR316,Trigger)</f>
        <v>42688</v>
      </c>
      <c r="AT316" s="246">
        <f>_xll.qlIndexFixing($AD$5,AQ316,TRUE,_xll.ohTrigger(Trigger,Trigger1M))</f>
        <v>-6.3819143403133125E-4</v>
      </c>
      <c r="AU316" s="246" t="e">
        <f>IFERROR(_xll.qlIndexFixing($AV$1,AQ316,TRUE,_xll.ohTrigger(Trigger,Trigger1M)),#N/A)</f>
        <v>#N/A</v>
      </c>
    </row>
    <row r="317" spans="42:47" ht="11.25" customHeight="1" x14ac:dyDescent="0.25">
      <c r="AP317" s="100" t="s">
        <v>201</v>
      </c>
      <c r="AQ317" s="101">
        <f>_xll.qlInterestRateIndexFixingDate(Currency&amp;"ibor"&amp;Tenor,AR317,Trigger)</f>
        <v>42654</v>
      </c>
      <c r="AR317" s="101">
        <f>_xll.qlCalendarAdvance(Calendar,AR316,AP317,"f",,Trigger)</f>
        <v>42656</v>
      </c>
      <c r="AS317" s="101">
        <f>_xll.qlInterestRateIndexMaturity(Currency&amp;"ibor"&amp;Tenor,AR317,Trigger)</f>
        <v>42688</v>
      </c>
      <c r="AT317" s="246">
        <f>_xll.qlIndexFixing($AD$5,AQ317,TRUE,_xll.ohTrigger(Trigger,Trigger1M))</f>
        <v>-6.3663867706995059E-4</v>
      </c>
      <c r="AU317" s="246" t="e">
        <f>IFERROR(_xll.qlIndexFixing($AV$1,AQ317,TRUE,_xll.ohTrigger(Trigger,Trigger1M)),#N/A)</f>
        <v>#N/A</v>
      </c>
    </row>
    <row r="318" spans="42:47" ht="11.25" customHeight="1" x14ac:dyDescent="0.25">
      <c r="AP318" s="100" t="s">
        <v>201</v>
      </c>
      <c r="AQ318" s="101">
        <f>_xll.qlInterestRateIndexFixingDate(Currency&amp;"ibor"&amp;Tenor,AR318,Trigger)</f>
        <v>42655</v>
      </c>
      <c r="AR318" s="101">
        <f>_xll.qlCalendarAdvance(Calendar,AR317,AP318,"f",,Trigger)</f>
        <v>42657</v>
      </c>
      <c r="AS318" s="101">
        <f>_xll.qlInterestRateIndexMaturity(Currency&amp;"ibor"&amp;Tenor,AR318,Trigger)</f>
        <v>42688</v>
      </c>
      <c r="AT318" s="246">
        <f>_xll.qlIndexFixing($AD$5,AQ318,TRUE,_xll.ohTrigger(Trigger,Trigger1M))</f>
        <v>-6.3512207946418481E-4</v>
      </c>
      <c r="AU318" s="246" t="e">
        <f>IFERROR(_xll.qlIndexFixing($AV$1,AQ318,TRUE,_xll.ohTrigger(Trigger,Trigger1M)),#N/A)</f>
        <v>#N/A</v>
      </c>
    </row>
    <row r="319" spans="42:47" ht="11.25" customHeight="1" x14ac:dyDescent="0.25">
      <c r="AP319" s="100" t="s">
        <v>201</v>
      </c>
      <c r="AQ319" s="101">
        <f>_xll.qlInterestRateIndexFixingDate(Currency&amp;"ibor"&amp;Tenor,AR319,Trigger)</f>
        <v>42656</v>
      </c>
      <c r="AR319" s="101">
        <f>_xll.qlCalendarAdvance(Calendar,AR318,AP319,"f",,Trigger)</f>
        <v>42660</v>
      </c>
      <c r="AS319" s="101">
        <f>_xll.qlInterestRateIndexMaturity(Currency&amp;"ibor"&amp;Tenor,AR319,Trigger)</f>
        <v>42691</v>
      </c>
      <c r="AT319" s="246">
        <f>_xll.qlIndexFixing($AD$5,AQ319,TRUE,_xll.ohTrigger(Trigger,Trigger1M))</f>
        <v>-6.2865738034622426E-4</v>
      </c>
      <c r="AU319" s="246" t="e">
        <f>IFERROR(_xll.qlIndexFixing($AV$1,AQ319,TRUE,_xll.ohTrigger(Trigger,Trigger1M)),#N/A)</f>
        <v>#N/A</v>
      </c>
    </row>
    <row r="320" spans="42:47" ht="11.25" customHeight="1" x14ac:dyDescent="0.25">
      <c r="AP320" s="100" t="s">
        <v>201</v>
      </c>
      <c r="AQ320" s="101">
        <f>_xll.qlInterestRateIndexFixingDate(Currency&amp;"ibor"&amp;Tenor,AR320,Trigger)</f>
        <v>42657</v>
      </c>
      <c r="AR320" s="101">
        <f>_xll.qlCalendarAdvance(Calendar,AR319,AP320,"f",,Trigger)</f>
        <v>42661</v>
      </c>
      <c r="AS320" s="101">
        <f>_xll.qlInterestRateIndexMaturity(Currency&amp;"ibor"&amp;Tenor,AR320,Trigger)</f>
        <v>42692</v>
      </c>
      <c r="AT320" s="246">
        <f>_xll.qlIndexFixing($AD$5,AQ320,TRUE,_xll.ohTrigger(Trigger,Trigger1M))</f>
        <v>-6.2668691397679745E-4</v>
      </c>
      <c r="AU320" s="246" t="e">
        <f>IFERROR(_xll.qlIndexFixing($AV$1,AQ320,TRUE,_xll.ohTrigger(Trigger,Trigger1M)),#N/A)</f>
        <v>#N/A</v>
      </c>
    </row>
    <row r="321" spans="42:47" ht="11.25" customHeight="1" x14ac:dyDescent="0.25">
      <c r="AP321" s="100" t="s">
        <v>201</v>
      </c>
      <c r="AQ321" s="101">
        <f>_xll.qlInterestRateIndexFixingDate(Currency&amp;"ibor"&amp;Tenor,AR321,Trigger)</f>
        <v>42660</v>
      </c>
      <c r="AR321" s="101">
        <f>_xll.qlCalendarAdvance(Calendar,AR320,AP321,"f",,Trigger)</f>
        <v>42662</v>
      </c>
      <c r="AS321" s="101">
        <f>_xll.qlInterestRateIndexMaturity(Currency&amp;"ibor"&amp;Tenor,AR321,Trigger)</f>
        <v>42695</v>
      </c>
      <c r="AT321" s="246">
        <f>_xll.qlIndexFixing($AD$5,AQ321,TRUE,_xll.ohTrigger(Trigger,Trigger1M))</f>
        <v>-6.2333961929692742E-4</v>
      </c>
      <c r="AU321" s="246" t="e">
        <f>IFERROR(_xll.qlIndexFixing($AV$1,AQ321,TRUE,_xll.ohTrigger(Trigger,Trigger1M)),#N/A)</f>
        <v>#N/A</v>
      </c>
    </row>
    <row r="322" spans="42:47" ht="11.25" customHeight="1" x14ac:dyDescent="0.25">
      <c r="AP322" s="100" t="s">
        <v>201</v>
      </c>
      <c r="AQ322" s="101">
        <f>_xll.qlInterestRateIndexFixingDate(Currency&amp;"ibor"&amp;Tenor,AR322,Trigger)</f>
        <v>42661</v>
      </c>
      <c r="AR322" s="101">
        <f>_xll.qlCalendarAdvance(Calendar,AR321,AP322,"f",,Trigger)</f>
        <v>42663</v>
      </c>
      <c r="AS322" s="101">
        <f>_xll.qlInterestRateIndexMaturity(Currency&amp;"ibor"&amp;Tenor,AR322,Trigger)</f>
        <v>42695</v>
      </c>
      <c r="AT322" s="246">
        <f>_xll.qlIndexFixing($AD$5,AQ322,TRUE,_xll.ohTrigger(Trigger,Trigger1M))</f>
        <v>-6.222998872869312E-4</v>
      </c>
      <c r="AU322" s="246" t="e">
        <f>IFERROR(_xll.qlIndexFixing($AV$1,AQ322,TRUE,_xll.ohTrigger(Trigger,Trigger1M)),#N/A)</f>
        <v>#N/A</v>
      </c>
    </row>
    <row r="323" spans="42:47" ht="11.25" customHeight="1" x14ac:dyDescent="0.25">
      <c r="AP323" s="100" t="s">
        <v>201</v>
      </c>
      <c r="AQ323" s="101">
        <f>_xll.qlInterestRateIndexFixingDate(Currency&amp;"ibor"&amp;Tenor,AR323,Trigger)</f>
        <v>42662</v>
      </c>
      <c r="AR323" s="101">
        <f>_xll.qlCalendarAdvance(Calendar,AR322,AP323,"f",,Trigger)</f>
        <v>42664</v>
      </c>
      <c r="AS323" s="101">
        <f>_xll.qlInterestRateIndexMaturity(Currency&amp;"ibor"&amp;Tenor,AR323,Trigger)</f>
        <v>42695</v>
      </c>
      <c r="AT323" s="246">
        <f>_xll.qlIndexFixing($AD$5,AQ323,TRUE,_xll.ohTrigger(Trigger,Trigger1M))</f>
        <v>-6.2134742975686775E-4</v>
      </c>
      <c r="AU323" s="246" t="e">
        <f>IFERROR(_xll.qlIndexFixing($AV$1,AQ323,TRUE,_xll.ohTrigger(Trigger,Trigger1M)),#N/A)</f>
        <v>#N/A</v>
      </c>
    </row>
    <row r="324" spans="42:47" ht="11.25" customHeight="1" x14ac:dyDescent="0.25">
      <c r="AP324" s="100" t="s">
        <v>201</v>
      </c>
      <c r="AQ324" s="101">
        <f>_xll.qlInterestRateIndexFixingDate(Currency&amp;"ibor"&amp;Tenor,AR324,Trigger)</f>
        <v>42663</v>
      </c>
      <c r="AR324" s="101">
        <f>_xll.qlCalendarAdvance(Calendar,AR323,AP324,"f",,Trigger)</f>
        <v>42667</v>
      </c>
      <c r="AS324" s="101">
        <f>_xll.qlInterestRateIndexMaturity(Currency&amp;"ibor"&amp;Tenor,AR324,Trigger)</f>
        <v>42698</v>
      </c>
      <c r="AT324" s="246">
        <f>_xll.qlIndexFixing($AD$5,AQ324,TRUE,_xll.ohTrigger(Trigger,Trigger1M))</f>
        <v>-6.1689374013203105E-4</v>
      </c>
      <c r="AU324" s="246" t="e">
        <f>IFERROR(_xll.qlIndexFixing($AV$1,AQ324,TRUE,_xll.ohTrigger(Trigger,Trigger1M)),#N/A)</f>
        <v>#N/A</v>
      </c>
    </row>
    <row r="325" spans="42:47" ht="11.25" customHeight="1" x14ac:dyDescent="0.25">
      <c r="AP325" s="100" t="s">
        <v>201</v>
      </c>
      <c r="AQ325" s="101">
        <f>_xll.qlInterestRateIndexFixingDate(Currency&amp;"ibor"&amp;Tenor,AR325,Trigger)</f>
        <v>42664</v>
      </c>
      <c r="AR325" s="101">
        <f>_xll.qlCalendarAdvance(Calendar,AR324,AP325,"f",,Trigger)</f>
        <v>42668</v>
      </c>
      <c r="AS325" s="101">
        <f>_xll.qlInterestRateIndexMaturity(Currency&amp;"ibor"&amp;Tenor,AR325,Trigger)</f>
        <v>42699</v>
      </c>
      <c r="AT325" s="246">
        <f>_xll.qlIndexFixing($AD$5,AQ325,TRUE,_xll.ohTrigger(Trigger,Trigger1M))</f>
        <v>-6.155415212416224E-4</v>
      </c>
      <c r="AU325" s="246" t="e">
        <f>IFERROR(_xll.qlIndexFixing($AV$1,AQ325,TRUE,_xll.ohTrigger(Trigger,Trigger1M)),#N/A)</f>
        <v>#N/A</v>
      </c>
    </row>
    <row r="326" spans="42:47" ht="11.25" customHeight="1" x14ac:dyDescent="0.25">
      <c r="AP326" s="100" t="s">
        <v>201</v>
      </c>
      <c r="AQ326" s="101">
        <f>_xll.qlInterestRateIndexFixingDate(Currency&amp;"ibor"&amp;Tenor,AR326,Trigger)</f>
        <v>42667</v>
      </c>
      <c r="AR326" s="101">
        <f>_xll.qlCalendarAdvance(Calendar,AR325,AP326,"f",,Trigger)</f>
        <v>42669</v>
      </c>
      <c r="AS326" s="101">
        <f>_xll.qlInterestRateIndexMaturity(Currency&amp;"ibor"&amp;Tenor,AR326,Trigger)</f>
        <v>42702</v>
      </c>
      <c r="AT326" s="246">
        <f>_xll.qlIndexFixing($AD$5,AQ326,TRUE,_xll.ohTrigger(Trigger,Trigger1M))</f>
        <v>-6.1251475866239895E-4</v>
      </c>
      <c r="AU326" s="246" t="e">
        <f>IFERROR(_xll.qlIndexFixing($AV$1,AQ326,TRUE,_xll.ohTrigger(Trigger,Trigger1M)),#N/A)</f>
        <v>#N/A</v>
      </c>
    </row>
    <row r="327" spans="42:47" ht="11.25" customHeight="1" x14ac:dyDescent="0.25">
      <c r="AP327" s="100" t="s">
        <v>201</v>
      </c>
      <c r="AQ327" s="101">
        <f>_xll.qlInterestRateIndexFixingDate(Currency&amp;"ibor"&amp;Tenor,AR327,Trigger)</f>
        <v>42668</v>
      </c>
      <c r="AR327" s="101">
        <f>_xll.qlCalendarAdvance(Calendar,AR326,AP327,"f",,Trigger)</f>
        <v>42670</v>
      </c>
      <c r="AS327" s="101">
        <f>_xll.qlInterestRateIndexMaturity(Currency&amp;"ibor"&amp;Tenor,AR327,Trigger)</f>
        <v>42702</v>
      </c>
      <c r="AT327" s="246">
        <f>_xll.qlIndexFixing($AD$5,AQ327,TRUE,_xll.ohTrigger(Trigger,Trigger1M))</f>
        <v>-6.1189057627628052E-4</v>
      </c>
      <c r="AU327" s="246" t="e">
        <f>IFERROR(_xll.qlIndexFixing($AV$1,AQ327,TRUE,_xll.ohTrigger(Trigger,Trigger1M)),#N/A)</f>
        <v>#N/A</v>
      </c>
    </row>
    <row r="328" spans="42:47" ht="11.25" customHeight="1" x14ac:dyDescent="0.25">
      <c r="AP328" s="100" t="s">
        <v>201</v>
      </c>
      <c r="AQ328" s="101">
        <f>_xll.qlInterestRateIndexFixingDate(Currency&amp;"ibor"&amp;Tenor,AR328,Trigger)</f>
        <v>42669</v>
      </c>
      <c r="AR328" s="101">
        <f>_xll.qlCalendarAdvance(Calendar,AR327,AP328,"f",,Trigger)</f>
        <v>42671</v>
      </c>
      <c r="AS328" s="101">
        <f>_xll.qlInterestRateIndexMaturity(Currency&amp;"ibor"&amp;Tenor,AR328,Trigger)</f>
        <v>42702</v>
      </c>
      <c r="AT328" s="246">
        <f>_xll.qlIndexFixing($AD$5,AQ328,TRUE,_xll.ohTrigger(Trigger,Trigger1M))</f>
        <v>-6.1125354044409071E-4</v>
      </c>
      <c r="AU328" s="246" t="e">
        <f>IFERROR(_xll.qlIndexFixing($AV$1,AQ328,TRUE,_xll.ohTrigger(Trigger,Trigger1M)),#N/A)</f>
        <v>#N/A</v>
      </c>
    </row>
    <row r="329" spans="42:47" ht="11.25" customHeight="1" x14ac:dyDescent="0.25">
      <c r="AP329" s="100" t="s">
        <v>201</v>
      </c>
      <c r="AQ329" s="101">
        <f>_xll.qlInterestRateIndexFixingDate(Currency&amp;"ibor"&amp;Tenor,AR329,Trigger)</f>
        <v>42670</v>
      </c>
      <c r="AR329" s="101">
        <f>_xll.qlCalendarAdvance(Calendar,AR328,AP329,"f",,Trigger)</f>
        <v>42674</v>
      </c>
      <c r="AS329" s="101">
        <f>_xll.qlInterestRateIndexMaturity(Currency&amp;"ibor"&amp;Tenor,AR329,Trigger)</f>
        <v>42704</v>
      </c>
      <c r="AT329" s="246">
        <f>_xll.qlIndexFixing($AD$5,AQ329,TRUE,_xll.ohTrigger(Trigger,Trigger1M))</f>
        <v>-6.075136677266002E-4</v>
      </c>
      <c r="AU329" s="246" t="e">
        <f>IFERROR(_xll.qlIndexFixing($AV$1,AQ329,TRUE,_xll.ohTrigger(Trigger,Trigger1M)),#N/A)</f>
        <v>#N/A</v>
      </c>
    </row>
    <row r="330" spans="42:47" ht="11.25" customHeight="1" x14ac:dyDescent="0.25">
      <c r="AP330" s="100" t="s">
        <v>201</v>
      </c>
      <c r="AQ330" s="101">
        <f>_xll.qlInterestRateIndexFixingDate(Currency&amp;"ibor"&amp;Tenor,AR330,Trigger)</f>
        <v>42671</v>
      </c>
      <c r="AR330" s="101">
        <f>_xll.qlCalendarAdvance(Calendar,AR329,AP330,"f",,Trigger)</f>
        <v>42675</v>
      </c>
      <c r="AS330" s="101">
        <f>_xll.qlInterestRateIndexMaturity(Currency&amp;"ibor"&amp;Tenor,AR330,Trigger)</f>
        <v>42705</v>
      </c>
      <c r="AT330" s="246">
        <f>_xll.qlIndexFixing($AD$5,AQ330,TRUE,_xll.ohTrigger(Trigger,Trigger1M))</f>
        <v>-6.0591084482286561E-4</v>
      </c>
      <c r="AU330" s="246" t="e">
        <f>IFERROR(_xll.qlIndexFixing($AV$1,AQ330,TRUE,_xll.ohTrigger(Trigger,Trigger1M)),#N/A)</f>
        <v>#N/A</v>
      </c>
    </row>
    <row r="331" spans="42:47" ht="11.25" customHeight="1" x14ac:dyDescent="0.25">
      <c r="AP331" s="100" t="s">
        <v>201</v>
      </c>
      <c r="AQ331" s="101">
        <f>_xll.qlInterestRateIndexFixingDate(Currency&amp;"ibor"&amp;Tenor,AR331,Trigger)</f>
        <v>42674</v>
      </c>
      <c r="AR331" s="101">
        <f>_xll.qlCalendarAdvance(Calendar,AR330,AP331,"f",,Trigger)</f>
        <v>42676</v>
      </c>
      <c r="AS331" s="101">
        <f>_xll.qlInterestRateIndexMaturity(Currency&amp;"ibor"&amp;Tenor,AR331,Trigger)</f>
        <v>42706</v>
      </c>
      <c r="AT331" s="246">
        <f>_xll.qlIndexFixing($AD$5,AQ331,TRUE,_xll.ohTrigger(Trigger,Trigger1M))</f>
        <v>-6.0426946775526957E-4</v>
      </c>
      <c r="AU331" s="246" t="e">
        <f>IFERROR(_xll.qlIndexFixing($AV$1,AQ331,TRUE,_xll.ohTrigger(Trigger,Trigger1M)),#N/A)</f>
        <v>#N/A</v>
      </c>
    </row>
    <row r="332" spans="42:47" ht="11.25" customHeight="1" x14ac:dyDescent="0.25">
      <c r="AP332" s="100" t="s">
        <v>201</v>
      </c>
      <c r="AQ332" s="101">
        <f>_xll.qlInterestRateIndexFixingDate(Currency&amp;"ibor"&amp;Tenor,AR332,Trigger)</f>
        <v>42675</v>
      </c>
      <c r="AR332" s="101">
        <f>_xll.qlCalendarAdvance(Calendar,AR331,AP332,"f",,Trigger)</f>
        <v>42677</v>
      </c>
      <c r="AS332" s="101">
        <f>_xll.qlInterestRateIndexMaturity(Currency&amp;"ibor"&amp;Tenor,AR332,Trigger)</f>
        <v>42709</v>
      </c>
      <c r="AT332" s="246">
        <f>_xll.qlIndexFixing($AD$5,AQ332,TRUE,_xll.ohTrigger(Trigger,Trigger1M))</f>
        <v>-6.0067085334056247E-4</v>
      </c>
      <c r="AU332" s="246" t="e">
        <f>IFERROR(_xll.qlIndexFixing($AV$1,AQ332,TRUE,_xll.ohTrigger(Trigger,Trigger1M)),#N/A)</f>
        <v>#N/A</v>
      </c>
    </row>
    <row r="333" spans="42:47" ht="11.25" customHeight="1" x14ac:dyDescent="0.25">
      <c r="AP333" s="100" t="s">
        <v>201</v>
      </c>
      <c r="AQ333" s="101">
        <f>_xll.qlInterestRateIndexFixingDate(Currency&amp;"ibor"&amp;Tenor,AR333,Trigger)</f>
        <v>42676</v>
      </c>
      <c r="AR333" s="101">
        <f>_xll.qlCalendarAdvance(Calendar,AR332,AP333,"f",,Trigger)</f>
        <v>42678</v>
      </c>
      <c r="AS333" s="101">
        <f>_xll.qlInterestRateIndexMaturity(Currency&amp;"ibor"&amp;Tenor,AR333,Trigger)</f>
        <v>42709</v>
      </c>
      <c r="AT333" s="246">
        <f>_xll.qlIndexFixing($AD$5,AQ333,TRUE,_xll.ohTrigger(Trigger,Trigger1M))</f>
        <v>-5.9989885934936963E-4</v>
      </c>
      <c r="AU333" s="246" t="e">
        <f>IFERROR(_xll.qlIndexFixing($AV$1,AQ333,TRUE,_xll.ohTrigger(Trigger,Trigger1M)),#N/A)</f>
        <v>#N/A</v>
      </c>
    </row>
    <row r="334" spans="42:47" ht="11.25" customHeight="1" x14ac:dyDescent="0.25">
      <c r="AP334" s="100" t="s">
        <v>201</v>
      </c>
      <c r="AQ334" s="101">
        <f>_xll.qlInterestRateIndexFixingDate(Currency&amp;"ibor"&amp;Tenor,AR334,Trigger)</f>
        <v>42677</v>
      </c>
      <c r="AR334" s="101">
        <f>_xll.qlCalendarAdvance(Calendar,AR333,AP334,"f",,Trigger)</f>
        <v>42681</v>
      </c>
      <c r="AS334" s="101">
        <f>_xll.qlInterestRateIndexMaturity(Currency&amp;"ibor"&amp;Tenor,AR334,Trigger)</f>
        <v>42711</v>
      </c>
      <c r="AT334" s="246">
        <f>_xll.qlIndexFixing($AD$5,AQ334,TRUE,_xll.ohTrigger(Trigger,Trigger1M))</f>
        <v>-5.9548426938782484E-4</v>
      </c>
      <c r="AU334" s="246" t="e">
        <f>IFERROR(_xll.qlIndexFixing($AV$1,AQ334,TRUE,_xll.ohTrigger(Trigger,Trigger1M)),#N/A)</f>
        <v>#N/A</v>
      </c>
    </row>
    <row r="335" spans="42:47" ht="11.25" customHeight="1" x14ac:dyDescent="0.25">
      <c r="AP335" s="100" t="s">
        <v>201</v>
      </c>
      <c r="AQ335" s="101">
        <f>_xll.qlInterestRateIndexFixingDate(Currency&amp;"ibor"&amp;Tenor,AR335,Trigger)</f>
        <v>42678</v>
      </c>
      <c r="AR335" s="101">
        <f>_xll.qlCalendarAdvance(Calendar,AR334,AP335,"f",,Trigger)</f>
        <v>42682</v>
      </c>
      <c r="AS335" s="101">
        <f>_xll.qlInterestRateIndexMaturity(Currency&amp;"ibor"&amp;Tenor,AR335,Trigger)</f>
        <v>42712</v>
      </c>
      <c r="AT335" s="246">
        <f>_xll.qlIndexFixing($AD$5,AQ335,TRUE,_xll.ohTrigger(Trigger,Trigger1M))</f>
        <v>-5.9361156699067053E-4</v>
      </c>
      <c r="AU335" s="246" t="e">
        <f>IFERROR(_xll.qlIndexFixing($AV$1,AQ335,TRUE,_xll.ohTrigger(Trigger,Trigger1M)),#N/A)</f>
        <v>#N/A</v>
      </c>
    </row>
    <row r="336" spans="42:47" ht="11.25" customHeight="1" x14ac:dyDescent="0.25">
      <c r="AP336" s="100" t="s">
        <v>201</v>
      </c>
      <c r="AQ336" s="101">
        <f>_xll.qlInterestRateIndexFixingDate(Currency&amp;"ibor"&amp;Tenor,AR336,Trigger)</f>
        <v>42681</v>
      </c>
      <c r="AR336" s="101">
        <f>_xll.qlCalendarAdvance(Calendar,AR335,AP336,"f",,Trigger)</f>
        <v>42683</v>
      </c>
      <c r="AS336" s="101">
        <f>_xll.qlInterestRateIndexMaturity(Currency&amp;"ibor"&amp;Tenor,AR336,Trigger)</f>
        <v>42713</v>
      </c>
      <c r="AT336" s="246">
        <f>_xll.qlIndexFixing($AD$5,AQ336,TRUE,_xll.ohTrigger(Trigger,Trigger1M))</f>
        <v>-5.9170031030841841E-4</v>
      </c>
      <c r="AU336" s="246" t="e">
        <f>IFERROR(_xll.qlIndexFixing($AV$1,AQ336,TRUE,_xll.ohTrigger(Trigger,Trigger1M)),#N/A)</f>
        <v>#N/A</v>
      </c>
    </row>
    <row r="337" spans="42:47" ht="11.25" customHeight="1" x14ac:dyDescent="0.25">
      <c r="AP337" s="100" t="s">
        <v>201</v>
      </c>
      <c r="AQ337" s="101">
        <f>_xll.qlInterestRateIndexFixingDate(Currency&amp;"ibor"&amp;Tenor,AR337,Trigger)</f>
        <v>42682</v>
      </c>
      <c r="AR337" s="101">
        <f>_xll.qlCalendarAdvance(Calendar,AR336,AP337,"f",,Trigger)</f>
        <v>42684</v>
      </c>
      <c r="AS337" s="101">
        <f>_xll.qlInterestRateIndexMaturity(Currency&amp;"ibor"&amp;Tenor,AR337,Trigger)</f>
        <v>42716</v>
      </c>
      <c r="AT337" s="246">
        <f>_xll.qlIndexFixing($AD$5,AQ337,TRUE,_xll.ohTrigger(Trigger,Trigger1M))</f>
        <v>-5.8756197935300181E-4</v>
      </c>
      <c r="AU337" s="246" t="e">
        <f>IFERROR(_xll.qlIndexFixing($AV$1,AQ337,TRUE,_xll.ohTrigger(Trigger,Trigger1M)),#N/A)</f>
        <v>#N/A</v>
      </c>
    </row>
    <row r="338" spans="42:47" ht="11.25" customHeight="1" x14ac:dyDescent="0.25">
      <c r="AP338" s="100" t="s">
        <v>201</v>
      </c>
      <c r="AQ338" s="101">
        <f>_xll.qlInterestRateIndexFixingDate(Currency&amp;"ibor"&amp;Tenor,AR338,Trigger)</f>
        <v>42683</v>
      </c>
      <c r="AR338" s="101">
        <f>_xll.qlCalendarAdvance(Calendar,AR337,AP338,"f",,Trigger)</f>
        <v>42685</v>
      </c>
      <c r="AS338" s="101">
        <f>_xll.qlInterestRateIndexMaturity(Currency&amp;"ibor"&amp;Tenor,AR338,Trigger)</f>
        <v>42716</v>
      </c>
      <c r="AT338" s="246">
        <f>_xll.qlIndexFixing($AD$5,AQ338,TRUE,_xll.ohTrigger(Trigger,Trigger1M))</f>
        <v>-5.8665502405125431E-4</v>
      </c>
      <c r="AU338" s="246" t="e">
        <f>IFERROR(_xll.qlIndexFixing($AV$1,AQ338,TRUE,_xll.ohTrigger(Trigger,Trigger1M)),#N/A)</f>
        <v>#N/A</v>
      </c>
    </row>
    <row r="339" spans="42:47" ht="11.25" customHeight="1" x14ac:dyDescent="0.25">
      <c r="AP339" s="100" t="s">
        <v>201</v>
      </c>
      <c r="AQ339" s="101">
        <f>_xll.qlInterestRateIndexFixingDate(Currency&amp;"ibor"&amp;Tenor,AR339,Trigger)</f>
        <v>42684</v>
      </c>
      <c r="AR339" s="101">
        <f>_xll.qlCalendarAdvance(Calendar,AR338,AP339,"f",,Trigger)</f>
        <v>42688</v>
      </c>
      <c r="AS339" s="101">
        <f>_xll.qlInterestRateIndexMaturity(Currency&amp;"ibor"&amp;Tenor,AR339,Trigger)</f>
        <v>42718</v>
      </c>
      <c r="AT339" s="246">
        <f>_xll.qlIndexFixing($AD$5,AQ339,TRUE,_xll.ohTrigger(Trigger,Trigger1M))</f>
        <v>-5.8156571200784768E-4</v>
      </c>
      <c r="AU339" s="246" t="e">
        <f>IFERROR(_xll.qlIndexFixing($AV$1,AQ339,TRUE,_xll.ohTrigger(Trigger,Trigger1M)),#N/A)</f>
        <v>#N/A</v>
      </c>
    </row>
    <row r="340" spans="42:47" ht="11.25" customHeight="1" x14ac:dyDescent="0.25">
      <c r="AP340" s="100" t="s">
        <v>201</v>
      </c>
      <c r="AQ340" s="101">
        <f>_xll.qlInterestRateIndexFixingDate(Currency&amp;"ibor"&amp;Tenor,AR340,Trigger)</f>
        <v>42685</v>
      </c>
      <c r="AR340" s="101">
        <f>_xll.qlCalendarAdvance(Calendar,AR339,AP340,"f",,Trigger)</f>
        <v>42689</v>
      </c>
      <c r="AS340" s="101">
        <f>_xll.qlInterestRateIndexMaturity(Currency&amp;"ibor"&amp;Tenor,AR340,Trigger)</f>
        <v>42719</v>
      </c>
      <c r="AT340" s="246">
        <f>_xll.qlIndexFixing($AD$5,AQ340,TRUE,_xll.ohTrigger(Trigger,Trigger1M))</f>
        <v>-5.794231292299834E-4</v>
      </c>
      <c r="AU340" s="246" t="e">
        <f>IFERROR(_xll.qlIndexFixing($AV$1,AQ340,TRUE,_xll.ohTrigger(Trigger,Trigger1M)),#N/A)</f>
        <v>#N/A</v>
      </c>
    </row>
    <row r="341" spans="42:47" ht="11.25" customHeight="1" x14ac:dyDescent="0.25">
      <c r="AP341" s="100" t="s">
        <v>201</v>
      </c>
      <c r="AQ341" s="101">
        <f>_xll.qlInterestRateIndexFixingDate(Currency&amp;"ibor"&amp;Tenor,AR341,Trigger)</f>
        <v>42688</v>
      </c>
      <c r="AR341" s="101">
        <f>_xll.qlCalendarAdvance(Calendar,AR340,AP341,"f",,Trigger)</f>
        <v>42690</v>
      </c>
      <c r="AS341" s="101">
        <f>_xll.qlInterestRateIndexMaturity(Currency&amp;"ibor"&amp;Tenor,AR341,Trigger)</f>
        <v>42720</v>
      </c>
      <c r="AT341" s="246">
        <f>_xll.qlIndexFixing($AD$5,AQ341,TRUE,_xll.ohTrigger(Trigger,Trigger1M))</f>
        <v>-5.7724199203512683E-4</v>
      </c>
      <c r="AU341" s="246" t="e">
        <f>IFERROR(_xll.qlIndexFixing($AV$1,AQ341,TRUE,_xll.ohTrigger(Trigger,Trigger1M)),#N/A)</f>
        <v>#N/A</v>
      </c>
    </row>
    <row r="342" spans="42:47" ht="11.25" customHeight="1" x14ac:dyDescent="0.25">
      <c r="AP342" s="100" t="s">
        <v>201</v>
      </c>
      <c r="AQ342" s="101">
        <f>_xll.qlInterestRateIndexFixingDate(Currency&amp;"ibor"&amp;Tenor,AR342,Trigger)</f>
        <v>42689</v>
      </c>
      <c r="AR342" s="101">
        <f>_xll.qlCalendarAdvance(Calendar,AR341,AP342,"f",,Trigger)</f>
        <v>42691</v>
      </c>
      <c r="AS342" s="101">
        <f>_xll.qlInterestRateIndexMaturity(Currency&amp;"ibor"&amp;Tenor,AR342,Trigger)</f>
        <v>42723</v>
      </c>
      <c r="AT342" s="246">
        <f>_xll.qlIndexFixing($AD$5,AQ342,TRUE,_xll.ohTrigger(Trigger,Trigger1M))</f>
        <v>-5.7256394771013075E-4</v>
      </c>
      <c r="AU342" s="246" t="e">
        <f>IFERROR(_xll.qlIndexFixing($AV$1,AQ342,TRUE,_xll.ohTrigger(Trigger,Trigger1M)),#N/A)</f>
        <v>#N/A</v>
      </c>
    </row>
    <row r="343" spans="42:47" ht="11.25" customHeight="1" x14ac:dyDescent="0.25">
      <c r="AP343" s="100" t="s">
        <v>201</v>
      </c>
      <c r="AQ343" s="101">
        <f>_xll.qlInterestRateIndexFixingDate(Currency&amp;"ibor"&amp;Tenor,AR343,Trigger)</f>
        <v>42690</v>
      </c>
      <c r="AR343" s="101">
        <f>_xll.qlCalendarAdvance(Calendar,AR342,AP343,"f",,Trigger)</f>
        <v>42692</v>
      </c>
      <c r="AS343" s="101">
        <f>_xll.qlInterestRateIndexMaturity(Currency&amp;"ibor"&amp;Tenor,AR343,Trigger)</f>
        <v>42723</v>
      </c>
      <c r="AT343" s="246">
        <f>_xll.qlIndexFixing($AD$5,AQ343,TRUE,_xll.ohTrigger(Trigger,Trigger1M))</f>
        <v>-5.7152202809168488E-4</v>
      </c>
      <c r="AU343" s="246" t="e">
        <f>IFERROR(_xll.qlIndexFixing($AV$1,AQ343,TRUE,_xll.ohTrigger(Trigger,Trigger1M)),#N/A)</f>
        <v>#N/A</v>
      </c>
    </row>
    <row r="344" spans="42:47" ht="11.25" customHeight="1" x14ac:dyDescent="0.25">
      <c r="AP344" s="100" t="s">
        <v>201</v>
      </c>
      <c r="AQ344" s="101">
        <f>_xll.qlInterestRateIndexFixingDate(Currency&amp;"ibor"&amp;Tenor,AR344,Trigger)</f>
        <v>42691</v>
      </c>
      <c r="AR344" s="101">
        <f>_xll.qlCalendarAdvance(Calendar,AR343,AP344,"f",,Trigger)</f>
        <v>42695</v>
      </c>
      <c r="AS344" s="101">
        <f>_xll.qlInterestRateIndexMaturity(Currency&amp;"ibor"&amp;Tenor,AR344,Trigger)</f>
        <v>42725</v>
      </c>
      <c r="AT344" s="246">
        <f>_xll.qlIndexFixing($AD$5,AQ344,TRUE,_xll.ohTrigger(Trigger,Trigger1M))</f>
        <v>-5.6575798901326024E-4</v>
      </c>
      <c r="AU344" s="246" t="e">
        <f>IFERROR(_xll.qlIndexFixing($AV$1,AQ344,TRUE,_xll.ohTrigger(Trigger,Trigger1M)),#N/A)</f>
        <v>#N/A</v>
      </c>
    </row>
    <row r="345" spans="42:47" ht="11.25" customHeight="1" x14ac:dyDescent="0.25">
      <c r="AP345" s="100" t="s">
        <v>201</v>
      </c>
      <c r="AQ345" s="101">
        <f>_xll.qlInterestRateIndexFixingDate(Currency&amp;"ibor"&amp;Tenor,AR345,Trigger)</f>
        <v>42692</v>
      </c>
      <c r="AR345" s="101">
        <f>_xll.qlCalendarAdvance(Calendar,AR344,AP345,"f",,Trigger)</f>
        <v>42696</v>
      </c>
      <c r="AS345" s="101">
        <f>_xll.qlInterestRateIndexMaturity(Currency&amp;"ibor"&amp;Tenor,AR345,Trigger)</f>
        <v>42726</v>
      </c>
      <c r="AT345" s="246">
        <f>_xll.qlIndexFixing($AD$5,AQ345,TRUE,_xll.ohTrigger(Trigger,Trigger1M))</f>
        <v>-5.6334552484349487E-4</v>
      </c>
      <c r="AU345" s="246" t="e">
        <f>IFERROR(_xll.qlIndexFixing($AV$1,AQ345,TRUE,_xll.ohTrigger(Trigger,Trigger1M)),#N/A)</f>
        <v>#N/A</v>
      </c>
    </row>
    <row r="346" spans="42:47" ht="11.25" customHeight="1" x14ac:dyDescent="0.25">
      <c r="AP346" s="100" t="s">
        <v>201</v>
      </c>
      <c r="AQ346" s="101">
        <f>_xll.qlInterestRateIndexFixingDate(Currency&amp;"ibor"&amp;Tenor,AR346,Trigger)</f>
        <v>42695</v>
      </c>
      <c r="AR346" s="101">
        <f>_xll.qlCalendarAdvance(Calendar,AR345,AP346,"f",,Trigger)</f>
        <v>42697</v>
      </c>
      <c r="AS346" s="101">
        <f>_xll.qlInterestRateIndexMaturity(Currency&amp;"ibor"&amp;Tenor,AR346,Trigger)</f>
        <v>42727</v>
      </c>
      <c r="AT346" s="246">
        <f>_xll.qlIndexFixing($AD$5,AQ346,TRUE,_xll.ohTrigger(Trigger,Trigger1M))</f>
        <v>-5.6089450610219416E-4</v>
      </c>
      <c r="AU346" s="246" t="e">
        <f>IFERROR(_xll.qlIndexFixing($AV$1,AQ346,TRUE,_xll.ohTrigger(Trigger,Trigger1M)),#N/A)</f>
        <v>#N/A</v>
      </c>
    </row>
    <row r="347" spans="42:47" ht="11.25" customHeight="1" x14ac:dyDescent="0.25">
      <c r="AP347" s="100" t="s">
        <v>201</v>
      </c>
      <c r="AQ347" s="101">
        <f>_xll.qlInterestRateIndexFixingDate(Currency&amp;"ibor"&amp;Tenor,AR347,Trigger)</f>
        <v>42696</v>
      </c>
      <c r="AR347" s="101">
        <f>_xll.qlCalendarAdvance(Calendar,AR346,AP347,"f",,Trigger)</f>
        <v>42698</v>
      </c>
      <c r="AS347" s="101">
        <f>_xll.qlInterestRateIndexMaturity(Currency&amp;"ibor"&amp;Tenor,AR347,Trigger)</f>
        <v>42731</v>
      </c>
      <c r="AT347" s="246">
        <f>_xll.qlIndexFixing($AD$5,AQ347,TRUE,_xll.ohTrigger(Trigger,Trigger1M))</f>
        <v>-5.5429338901700413E-4</v>
      </c>
      <c r="AU347" s="246" t="e">
        <f>IFERROR(_xll.qlIndexFixing($AV$1,AQ347,TRUE,_xll.ohTrigger(Trigger,Trigger1M)),#N/A)</f>
        <v>#N/A</v>
      </c>
    </row>
    <row r="348" spans="42:47" ht="11.25" customHeight="1" x14ac:dyDescent="0.25">
      <c r="AP348" s="100" t="s">
        <v>201</v>
      </c>
      <c r="AQ348" s="101">
        <f>_xll.qlInterestRateIndexFixingDate(Currency&amp;"ibor"&amp;Tenor,AR348,Trigger)</f>
        <v>42697</v>
      </c>
      <c r="AR348" s="101">
        <f>_xll.qlCalendarAdvance(Calendar,AR347,AP348,"f",,Trigger)</f>
        <v>42699</v>
      </c>
      <c r="AS348" s="101">
        <f>_xll.qlInterestRateIndexMaturity(Currency&amp;"ibor"&amp;Tenor,AR348,Trigger)</f>
        <v>42731</v>
      </c>
      <c r="AT348" s="246">
        <f>_xll.qlIndexFixing($AD$5,AQ348,TRUE,_xll.ohTrigger(Trigger,Trigger1M))</f>
        <v>-5.5311007611399954E-4</v>
      </c>
      <c r="AU348" s="246" t="e">
        <f>IFERROR(_xll.qlIndexFixing($AV$1,AQ348,TRUE,_xll.ohTrigger(Trigger,Trigger1M)),#N/A)</f>
        <v>#N/A</v>
      </c>
    </row>
    <row r="349" spans="42:47" ht="11.25" customHeight="1" x14ac:dyDescent="0.25">
      <c r="AP349" s="100" t="s">
        <v>201</v>
      </c>
      <c r="AQ349" s="101">
        <f>_xll.qlInterestRateIndexFixingDate(Currency&amp;"ibor"&amp;Tenor,AR349,Trigger)</f>
        <v>42698</v>
      </c>
      <c r="AR349" s="101">
        <f>_xll.qlCalendarAdvance(Calendar,AR348,AP349,"f",,Trigger)</f>
        <v>42702</v>
      </c>
      <c r="AS349" s="101">
        <f>_xll.qlInterestRateIndexMaturity(Currency&amp;"ibor"&amp;Tenor,AR349,Trigger)</f>
        <v>42732</v>
      </c>
      <c r="AT349" s="246">
        <f>_xll.qlIndexFixing($AD$5,AQ349,TRUE,_xll.ohTrigger(Trigger,Trigger1M))</f>
        <v>-5.4806109293803473E-4</v>
      </c>
      <c r="AU349" s="246" t="e">
        <f>IFERROR(_xll.qlIndexFixing($AV$1,AQ349,TRUE,_xll.ohTrigger(Trigger,Trigger1M)),#N/A)</f>
        <v>#N/A</v>
      </c>
    </row>
    <row r="350" spans="42:47" ht="11.25" customHeight="1" x14ac:dyDescent="0.25">
      <c r="AP350" s="100" t="s">
        <v>201</v>
      </c>
      <c r="AQ350" s="101">
        <f>_xll.qlInterestRateIndexFixingDate(Currency&amp;"ibor"&amp;Tenor,AR350,Trigger)</f>
        <v>42699</v>
      </c>
      <c r="AR350" s="101">
        <f>_xll.qlCalendarAdvance(Calendar,AR349,AP350,"f",,Trigger)</f>
        <v>42703</v>
      </c>
      <c r="AS350" s="101">
        <f>_xll.qlInterestRateIndexMaturity(Currency&amp;"ibor"&amp;Tenor,AR350,Trigger)</f>
        <v>42733</v>
      </c>
      <c r="AT350" s="246">
        <f>_xll.qlIndexFixing($AD$5,AQ350,TRUE,_xll.ohTrigger(Trigger,Trigger1M))</f>
        <v>-5.4537874623861171E-4</v>
      </c>
      <c r="AU350" s="246" t="e">
        <f>IFERROR(_xll.qlIndexFixing($AV$1,AQ350,TRUE,_xll.ohTrigger(Trigger,Trigger1M)),#N/A)</f>
        <v>#N/A</v>
      </c>
    </row>
    <row r="351" spans="42:47" ht="11.25" customHeight="1" x14ac:dyDescent="0.25">
      <c r="AP351" s="100" t="s">
        <v>201</v>
      </c>
      <c r="AQ351" s="101">
        <f>_xll.qlInterestRateIndexFixingDate(Currency&amp;"ibor"&amp;Tenor,AR351,Trigger)</f>
        <v>42702</v>
      </c>
      <c r="AR351" s="101">
        <f>_xll.qlCalendarAdvance(Calendar,AR350,AP351,"f",,Trigger)</f>
        <v>42704</v>
      </c>
      <c r="AS351" s="101">
        <f>_xll.qlInterestRateIndexMaturity(Currency&amp;"ibor"&amp;Tenor,AR351,Trigger)</f>
        <v>42734</v>
      </c>
      <c r="AT351" s="246">
        <f>_xll.qlIndexFixing($AD$5,AQ351,TRUE,_xll.ohTrigger(Trigger,Trigger1M))</f>
        <v>-5.4265784479312629E-4</v>
      </c>
      <c r="AU351" s="246" t="e">
        <f>IFERROR(_xll.qlIndexFixing($AV$1,AQ351,TRUE,_xll.ohTrigger(Trigger,Trigger1M)),#N/A)</f>
        <v>#N/A</v>
      </c>
    </row>
    <row r="352" spans="42:47" ht="11.25" customHeight="1" x14ac:dyDescent="0.25">
      <c r="AP352" s="100" t="s">
        <v>201</v>
      </c>
      <c r="AQ352" s="101">
        <f>_xll.qlInterestRateIndexFixingDate(Currency&amp;"ibor"&amp;Tenor,AR352,Trigger)</f>
        <v>42703</v>
      </c>
      <c r="AR352" s="101">
        <f>_xll.qlCalendarAdvance(Calendar,AR351,AP352,"f",,Trigger)</f>
        <v>42705</v>
      </c>
      <c r="AS352" s="101">
        <f>_xll.qlInterestRateIndexMaturity(Currency&amp;"ibor"&amp;Tenor,AR352,Trigger)</f>
        <v>42737</v>
      </c>
      <c r="AT352" s="246">
        <f>_xll.qlIndexFixing($AD$5,AQ352,TRUE,_xll.ohTrigger(Trigger,Trigger1M))</f>
        <v>-5.3690038028839093E-4</v>
      </c>
      <c r="AU352" s="246" t="e">
        <f>IFERROR(_xll.qlIndexFixing($AV$1,AQ352,TRUE,_xll.ohTrigger(Trigger,Trigger1M)),#N/A)</f>
        <v>#N/A</v>
      </c>
    </row>
    <row r="353" spans="42:47" ht="11.25" customHeight="1" x14ac:dyDescent="0.25">
      <c r="AP353" s="100" t="s">
        <v>201</v>
      </c>
      <c r="AQ353" s="101">
        <f>_xll.qlInterestRateIndexFixingDate(Currency&amp;"ibor"&amp;Tenor,AR353,Trigger)</f>
        <v>42704</v>
      </c>
      <c r="AR353" s="101">
        <f>_xll.qlCalendarAdvance(Calendar,AR352,AP353,"f",,Trigger)</f>
        <v>42706</v>
      </c>
      <c r="AS353" s="101">
        <f>_xll.qlInterestRateIndexMaturity(Currency&amp;"ibor"&amp;Tenor,AR353,Trigger)</f>
        <v>42737</v>
      </c>
      <c r="AT353" s="246">
        <f>_xll.qlIndexFixing($AD$5,AQ353,TRUE,_xll.ohTrigger(Trigger,Trigger1M))</f>
        <v>-5.3558852372094198E-4</v>
      </c>
      <c r="AU353" s="246" t="e">
        <f>IFERROR(_xll.qlIndexFixing($AV$1,AQ353,TRUE,_xll.ohTrigger(Trigger,Trigger1M)),#N/A)</f>
        <v>#N/A</v>
      </c>
    </row>
    <row r="354" spans="42:47" ht="11.25" customHeight="1" x14ac:dyDescent="0.25">
      <c r="AP354" s="100" t="s">
        <v>201</v>
      </c>
      <c r="AQ354" s="101">
        <f>_xll.qlInterestRateIndexFixingDate(Currency&amp;"ibor"&amp;Tenor,AR354,Trigger)</f>
        <v>42705</v>
      </c>
      <c r="AR354" s="101">
        <f>_xll.qlCalendarAdvance(Calendar,AR353,AP354,"f",,Trigger)</f>
        <v>42709</v>
      </c>
      <c r="AS354" s="101">
        <f>_xll.qlInterestRateIndexMaturity(Currency&amp;"ibor"&amp;Tenor,AR354,Trigger)</f>
        <v>42740</v>
      </c>
      <c r="AT354" s="246">
        <f>_xll.qlIndexFixing($AD$5,AQ354,TRUE,_xll.ohTrigger(Trigger,Trigger1M))</f>
        <v>-5.269053420169582E-4</v>
      </c>
      <c r="AU354" s="246" t="e">
        <f>IFERROR(_xll.qlIndexFixing($AV$1,AQ354,TRUE,_xll.ohTrigger(Trigger,Trigger1M)),#N/A)</f>
        <v>#N/A</v>
      </c>
    </row>
    <row r="355" spans="42:47" ht="11.25" customHeight="1" x14ac:dyDescent="0.25">
      <c r="AP355" s="100" t="s">
        <v>201</v>
      </c>
      <c r="AQ355" s="101">
        <f>_xll.qlInterestRateIndexFixingDate(Currency&amp;"ibor"&amp;Tenor,AR355,Trigger)</f>
        <v>42706</v>
      </c>
      <c r="AR355" s="101">
        <f>_xll.qlCalendarAdvance(Calendar,AR354,AP355,"f",,Trigger)</f>
        <v>42710</v>
      </c>
      <c r="AS355" s="101">
        <f>_xll.qlInterestRateIndexMaturity(Currency&amp;"ibor"&amp;Tenor,AR355,Trigger)</f>
        <v>42741</v>
      </c>
      <c r="AT355" s="246">
        <f>_xll.qlIndexFixing($AD$5,AQ355,TRUE,_xll.ohTrigger(Trigger,Trigger1M))</f>
        <v>-5.2393383836865561E-4</v>
      </c>
      <c r="AU355" s="246" t="e">
        <f>IFERROR(_xll.qlIndexFixing($AV$1,AQ355,TRUE,_xll.ohTrigger(Trigger,Trigger1M)),#N/A)</f>
        <v>#N/A</v>
      </c>
    </row>
    <row r="356" spans="42:47" ht="11.25" customHeight="1" x14ac:dyDescent="0.25">
      <c r="AP356" s="100" t="s">
        <v>201</v>
      </c>
      <c r="AQ356" s="101">
        <f>_xll.qlInterestRateIndexFixingDate(Currency&amp;"ibor"&amp;Tenor,AR356,Trigger)</f>
        <v>42709</v>
      </c>
      <c r="AR356" s="101">
        <f>_xll.qlCalendarAdvance(Calendar,AR355,AP356,"f",,Trigger)</f>
        <v>42711</v>
      </c>
      <c r="AS356" s="101">
        <f>_xll.qlInterestRateIndexMaturity(Currency&amp;"ibor"&amp;Tenor,AR356,Trigger)</f>
        <v>42744</v>
      </c>
      <c r="AT356" s="246">
        <f>_xll.qlIndexFixing($AD$5,AQ356,TRUE,_xll.ohTrigger(Trigger,Trigger1M))</f>
        <v>-5.1766879961698015E-4</v>
      </c>
      <c r="AU356" s="246" t="e">
        <f>IFERROR(_xll.qlIndexFixing($AV$1,AQ356,TRUE,_xll.ohTrigger(Trigger,Trigger1M)),#N/A)</f>
        <v>#N/A</v>
      </c>
    </row>
    <row r="357" spans="42:47" ht="11.25" customHeight="1" x14ac:dyDescent="0.25">
      <c r="AP357" s="100" t="s">
        <v>201</v>
      </c>
      <c r="AQ357" s="101">
        <f>_xll.qlInterestRateIndexFixingDate(Currency&amp;"ibor"&amp;Tenor,AR357,Trigger)</f>
        <v>42710</v>
      </c>
      <c r="AR357" s="101">
        <f>_xll.qlCalendarAdvance(Calendar,AR356,AP357,"f",,Trigger)</f>
        <v>42712</v>
      </c>
      <c r="AS357" s="101">
        <f>_xll.qlInterestRateIndexMaturity(Currency&amp;"ibor"&amp;Tenor,AR357,Trigger)</f>
        <v>42744</v>
      </c>
      <c r="AT357" s="246">
        <f>_xll.qlIndexFixing($AD$5,AQ357,TRUE,_xll.ohTrigger(Trigger,Trigger1M))</f>
        <v>-5.1623482653889718E-4</v>
      </c>
      <c r="AU357" s="246" t="e">
        <f>IFERROR(_xll.qlIndexFixing($AV$1,AQ357,TRUE,_xll.ohTrigger(Trigger,Trigger1M)),#N/A)</f>
        <v>#N/A</v>
      </c>
    </row>
    <row r="358" spans="42:47" ht="11.25" customHeight="1" x14ac:dyDescent="0.25">
      <c r="AP358" s="100" t="s">
        <v>201</v>
      </c>
      <c r="AQ358" s="101">
        <f>_xll.qlInterestRateIndexFixingDate(Currency&amp;"ibor"&amp;Tenor,AR358,Trigger)</f>
        <v>42711</v>
      </c>
      <c r="AR358" s="101">
        <f>_xll.qlCalendarAdvance(Calendar,AR357,AP358,"f",,Trigger)</f>
        <v>42713</v>
      </c>
      <c r="AS358" s="101">
        <f>_xll.qlInterestRateIndexMaturity(Currency&amp;"ibor"&amp;Tenor,AR358,Trigger)</f>
        <v>42744</v>
      </c>
      <c r="AT358" s="246">
        <f>_xll.qlIndexFixing($AD$5,AQ358,TRUE,_xll.ohTrigger(Trigger,Trigger1M))</f>
        <v>-5.1478799777025038E-4</v>
      </c>
      <c r="AU358" s="246" t="e">
        <f>IFERROR(_xll.qlIndexFixing($AV$1,AQ358,TRUE,_xll.ohTrigger(Trigger,Trigger1M)),#N/A)</f>
        <v>#N/A</v>
      </c>
    </row>
    <row r="359" spans="42:47" ht="11.25" customHeight="1" x14ac:dyDescent="0.25">
      <c r="AP359" s="100" t="s">
        <v>201</v>
      </c>
      <c r="AQ359" s="101">
        <f>_xll.qlInterestRateIndexFixingDate(Currency&amp;"ibor"&amp;Tenor,AR359,Trigger)</f>
        <v>42712</v>
      </c>
      <c r="AR359" s="101">
        <f>_xll.qlCalendarAdvance(Calendar,AR358,AP359,"f",,Trigger)</f>
        <v>42716</v>
      </c>
      <c r="AS359" s="101">
        <f>_xll.qlInterestRateIndexMaturity(Currency&amp;"ibor"&amp;Tenor,AR359,Trigger)</f>
        <v>42747</v>
      </c>
      <c r="AT359" s="246">
        <f>_xll.qlIndexFixing($AD$5,AQ359,TRUE,_xll.ohTrigger(Trigger,Trigger1M))</f>
        <v>-5.0529516204630889E-4</v>
      </c>
      <c r="AU359" s="246" t="e">
        <f>IFERROR(_xll.qlIndexFixing($AV$1,AQ359,TRUE,_xll.ohTrigger(Trigger,Trigger1M)),#N/A)</f>
        <v>#N/A</v>
      </c>
    </row>
    <row r="360" spans="42:47" ht="11.25" customHeight="1" x14ac:dyDescent="0.25">
      <c r="AP360" s="100" t="s">
        <v>201</v>
      </c>
      <c r="AQ360" s="101">
        <f>_xll.qlInterestRateIndexFixingDate(Currency&amp;"ibor"&amp;Tenor,AR360,Trigger)</f>
        <v>42713</v>
      </c>
      <c r="AR360" s="101">
        <f>_xll.qlCalendarAdvance(Calendar,AR359,AP360,"f",,Trigger)</f>
        <v>42717</v>
      </c>
      <c r="AS360" s="101">
        <f>_xll.qlInterestRateIndexMaturity(Currency&amp;"ibor"&amp;Tenor,AR360,Trigger)</f>
        <v>42748</v>
      </c>
      <c r="AT360" s="246">
        <f>_xll.qlIndexFixing($AD$5,AQ360,TRUE,_xll.ohTrigger(Trigger,Trigger1M))</f>
        <v>-5.0205377330051013E-4</v>
      </c>
      <c r="AU360" s="246" t="e">
        <f>IFERROR(_xll.qlIndexFixing($AV$1,AQ360,TRUE,_xll.ohTrigger(Trigger,Trigger1M)),#N/A)</f>
        <v>#N/A</v>
      </c>
    </row>
    <row r="361" spans="42:47" ht="11.25" customHeight="1" x14ac:dyDescent="0.25">
      <c r="AP361" s="100" t="s">
        <v>201</v>
      </c>
      <c r="AQ361" s="101">
        <f>_xll.qlInterestRateIndexFixingDate(Currency&amp;"ibor"&amp;Tenor,AR361,Trigger)</f>
        <v>42716</v>
      </c>
      <c r="AR361" s="101">
        <f>_xll.qlCalendarAdvance(Calendar,AR360,AP361,"f",,Trigger)</f>
        <v>42718</v>
      </c>
      <c r="AS361" s="101">
        <f>_xll.qlInterestRateIndexMaturity(Currency&amp;"ibor"&amp;Tenor,AR361,Trigger)</f>
        <v>42751</v>
      </c>
      <c r="AT361" s="246">
        <f>_xll.qlIndexFixing($AD$5,AQ361,TRUE,_xll.ohTrigger(Trigger,Trigger1M))</f>
        <v>-4.9524902637664394E-4</v>
      </c>
      <c r="AU361" s="246" t="e">
        <f>IFERROR(_xll.qlIndexFixing($AV$1,AQ361,TRUE,_xll.ohTrigger(Trigger,Trigger1M)),#N/A)</f>
        <v>#N/A</v>
      </c>
    </row>
    <row r="362" spans="42:47" ht="11.25" customHeight="1" x14ac:dyDescent="0.25">
      <c r="AP362" s="100" t="s">
        <v>201</v>
      </c>
      <c r="AQ362" s="101">
        <f>_xll.qlInterestRateIndexFixingDate(Currency&amp;"ibor"&amp;Tenor,AR362,Trigger)</f>
        <v>42717</v>
      </c>
      <c r="AR362" s="101">
        <f>_xll.qlCalendarAdvance(Calendar,AR361,AP362,"f",,Trigger)</f>
        <v>42719</v>
      </c>
      <c r="AS362" s="101">
        <f>_xll.qlInterestRateIndexMaturity(Currency&amp;"ibor"&amp;Tenor,AR362,Trigger)</f>
        <v>42751</v>
      </c>
      <c r="AT362" s="246">
        <f>_xll.qlIndexFixing($AD$5,AQ362,TRUE,_xll.ohTrigger(Trigger,Trigger1M))</f>
        <v>-4.9368007920033707E-4</v>
      </c>
      <c r="AU362" s="246" t="e">
        <f>IFERROR(_xll.qlIndexFixing($AV$1,AQ362,TRUE,_xll.ohTrigger(Trigger,Trigger1M)),#N/A)</f>
        <v>#N/A</v>
      </c>
    </row>
    <row r="363" spans="42:47" ht="11.25" customHeight="1" x14ac:dyDescent="0.25">
      <c r="AP363" s="100" t="s">
        <v>201</v>
      </c>
      <c r="AQ363" s="101">
        <f>_xll.qlInterestRateIndexFixingDate(Currency&amp;"ibor"&amp;Tenor,AR363,Trigger)</f>
        <v>42718</v>
      </c>
      <c r="AR363" s="101">
        <f>_xll.qlCalendarAdvance(Calendar,AR362,AP363,"f",,Trigger)</f>
        <v>42720</v>
      </c>
      <c r="AS363" s="101">
        <f>_xll.qlInterestRateIndexMaturity(Currency&amp;"ibor"&amp;Tenor,AR363,Trigger)</f>
        <v>42751</v>
      </c>
      <c r="AT363" s="246">
        <f>_xll.qlIndexFixing($AD$5,AQ363,TRUE,_xll.ohTrigger(Trigger,Trigger1M))</f>
        <v>-4.9209827608164675E-4</v>
      </c>
      <c r="AU363" s="246" t="e">
        <f>IFERROR(_xll.qlIndexFixing($AV$1,AQ363,TRUE,_xll.ohTrigger(Trigger,Trigger1M)),#N/A)</f>
        <v>#N/A</v>
      </c>
    </row>
    <row r="364" spans="42:47" ht="11.25" customHeight="1" x14ac:dyDescent="0.25">
      <c r="AP364" s="100" t="s">
        <v>201</v>
      </c>
      <c r="AQ364" s="101">
        <f>_xll.qlInterestRateIndexFixingDate(Currency&amp;"ibor"&amp;Tenor,AR364,Trigger)</f>
        <v>42719</v>
      </c>
      <c r="AR364" s="101">
        <f>_xll.qlCalendarAdvance(Calendar,AR363,AP364,"f",,Trigger)</f>
        <v>42723</v>
      </c>
      <c r="AS364" s="101">
        <f>_xll.qlInterestRateIndexMaturity(Currency&amp;"ibor"&amp;Tenor,AR364,Trigger)</f>
        <v>42754</v>
      </c>
      <c r="AT364" s="246">
        <f>_xll.qlIndexFixing($AD$5,AQ364,TRUE,_xll.ohTrigger(Trigger,Trigger1M))</f>
        <v>-4.8179578170661332E-4</v>
      </c>
      <c r="AU364" s="246" t="e">
        <f>IFERROR(_xll.qlIndexFixing($AV$1,AQ364,TRUE,_xll.ohTrigger(Trigger,Trigger1M)),#N/A)</f>
        <v>#N/A</v>
      </c>
    </row>
    <row r="365" spans="42:47" ht="11.25" customHeight="1" x14ac:dyDescent="0.25">
      <c r="AP365" s="100" t="s">
        <v>201</v>
      </c>
      <c r="AQ365" s="101">
        <f>_xll.qlInterestRateIndexFixingDate(Currency&amp;"ibor"&amp;Tenor,AR365,Trigger)</f>
        <v>42720</v>
      </c>
      <c r="AR365" s="101">
        <f>_xll.qlCalendarAdvance(Calendar,AR364,AP365,"f",,Trigger)</f>
        <v>42724</v>
      </c>
      <c r="AS365" s="101">
        <f>_xll.qlInterestRateIndexMaturity(Currency&amp;"ibor"&amp;Tenor,AR365,Trigger)</f>
        <v>42755</v>
      </c>
      <c r="AT365" s="246">
        <f>_xll.qlIndexFixing($AD$5,AQ365,TRUE,_xll.ohTrigger(Trigger,Trigger1M))</f>
        <v>-4.7828450627877963E-4</v>
      </c>
      <c r="AU365" s="246" t="e">
        <f>IFERROR(_xll.qlIndexFixing($AV$1,AQ365,TRUE,_xll.ohTrigger(Trigger,Trigger1M)),#N/A)</f>
        <v>#N/A</v>
      </c>
    </row>
    <row r="366" spans="42:47" ht="11.25" customHeight="1" x14ac:dyDescent="0.25">
      <c r="AP366" s="100" t="s">
        <v>201</v>
      </c>
      <c r="AQ366" s="101">
        <f>_xll.qlInterestRateIndexFixingDate(Currency&amp;"ibor"&amp;Tenor,AR366,Trigger)</f>
        <v>42723</v>
      </c>
      <c r="AR366" s="101">
        <f>_xll.qlCalendarAdvance(Calendar,AR365,AP366,"f",,Trigger)</f>
        <v>42725</v>
      </c>
      <c r="AS366" s="101">
        <f>_xll.qlInterestRateIndexMaturity(Currency&amp;"ibor"&amp;Tenor,AR366,Trigger)</f>
        <v>42758</v>
      </c>
      <c r="AT366" s="246">
        <f>_xll.qlIndexFixing($AD$5,AQ366,TRUE,_xll.ohTrigger(Trigger,Trigger1M))</f>
        <v>-4.7094005009018508E-4</v>
      </c>
      <c r="AU366" s="246" t="e">
        <f>IFERROR(_xll.qlIndexFixing($AV$1,AQ366,TRUE,_xll.ohTrigger(Trigger,Trigger1M)),#N/A)</f>
        <v>#N/A</v>
      </c>
    </row>
    <row r="367" spans="42:47" ht="11.25" customHeight="1" x14ac:dyDescent="0.25">
      <c r="AP367" s="100" t="s">
        <v>201</v>
      </c>
      <c r="AQ367" s="101">
        <f>_xll.qlInterestRateIndexFixingDate(Currency&amp;"ibor"&amp;Tenor,AR367,Trigger)</f>
        <v>42724</v>
      </c>
      <c r="AR367" s="101">
        <f>_xll.qlCalendarAdvance(Calendar,AR366,AP367,"f",,Trigger)</f>
        <v>42726</v>
      </c>
      <c r="AS367" s="101">
        <f>_xll.qlInterestRateIndexMaturity(Currency&amp;"ibor"&amp;Tenor,AR367,Trigger)</f>
        <v>42758</v>
      </c>
      <c r="AT367" s="246">
        <f>_xll.qlIndexFixing($AD$5,AQ367,TRUE,_xll.ohTrigger(Trigger,Trigger1M))</f>
        <v>-4.6923612691054939E-4</v>
      </c>
      <c r="AU367" s="246" t="e">
        <f>IFERROR(_xll.qlIndexFixing($AV$1,AQ367,TRUE,_xll.ohTrigger(Trigger,Trigger1M)),#N/A)</f>
        <v>#N/A</v>
      </c>
    </row>
    <row r="368" spans="42:47" ht="11.25" customHeight="1" x14ac:dyDescent="0.25">
      <c r="AP368" s="100" t="s">
        <v>201</v>
      </c>
      <c r="AQ368" s="101">
        <f>_xll.qlInterestRateIndexFixingDate(Currency&amp;"ibor"&amp;Tenor,AR368,Trigger)</f>
        <v>42725</v>
      </c>
      <c r="AR368" s="101">
        <f>_xll.qlCalendarAdvance(Calendar,AR367,AP368,"f",,Trigger)</f>
        <v>42727</v>
      </c>
      <c r="AS368" s="101">
        <f>_xll.qlInterestRateIndexMaturity(Currency&amp;"ibor"&amp;Tenor,AR368,Trigger)</f>
        <v>42758</v>
      </c>
      <c r="AT368" s="246">
        <f>_xll.qlIndexFixing($AD$5,AQ368,TRUE,_xll.ohTrigger(Trigger,Trigger1M))</f>
        <v>-4.6751934758011926E-4</v>
      </c>
      <c r="AU368" s="246" t="e">
        <f>IFERROR(_xll.qlIndexFixing($AV$1,AQ368,TRUE,_xll.ohTrigger(Trigger,Trigger1M)),#N/A)</f>
        <v>#N/A</v>
      </c>
    </row>
    <row r="369" spans="42:47" ht="11.25" customHeight="1" x14ac:dyDescent="0.25">
      <c r="AP369" s="100" t="s">
        <v>201</v>
      </c>
      <c r="AQ369" s="101">
        <f>_xll.qlInterestRateIndexFixingDate(Currency&amp;"ibor"&amp;Tenor,AR369,Trigger)</f>
        <v>42726</v>
      </c>
      <c r="AR369" s="101">
        <f>_xll.qlCalendarAdvance(Calendar,AR368,AP369,"f",,Trigger)</f>
        <v>42731</v>
      </c>
      <c r="AS369" s="101">
        <f>_xll.qlInterestRateIndexMaturity(Currency&amp;"ibor"&amp;Tenor,AR369,Trigger)</f>
        <v>42762</v>
      </c>
      <c r="AT369" s="246">
        <f>_xll.qlIndexFixing($AD$5,AQ369,TRUE,_xll.ohTrigger(Trigger,Trigger1M))</f>
        <v>-4.5355951823730558E-4</v>
      </c>
      <c r="AU369" s="246" t="e">
        <f>IFERROR(_xll.qlIndexFixing($AV$1,AQ369,TRUE,_xll.ohTrigger(Trigger,Trigger1M)),#N/A)</f>
        <v>#N/A</v>
      </c>
    </row>
    <row r="370" spans="42:47" ht="11.25" customHeight="1" x14ac:dyDescent="0.25">
      <c r="AP370" s="100" t="s">
        <v>201</v>
      </c>
      <c r="AQ370" s="101">
        <f>_xll.qlInterestRateIndexFixingDate(Currency&amp;"ibor"&amp;Tenor,AR370,Trigger)</f>
        <v>42727</v>
      </c>
      <c r="AR370" s="101">
        <f>_xll.qlCalendarAdvance(Calendar,AR369,AP370,"f",,Trigger)</f>
        <v>42732</v>
      </c>
      <c r="AS370" s="101">
        <f>_xll.qlInterestRateIndexMaturity(Currency&amp;"ibor"&amp;Tenor,AR370,Trigger)</f>
        <v>42765</v>
      </c>
      <c r="AT370" s="246">
        <f>_xll.qlIndexFixing($AD$5,AQ370,TRUE,_xll.ohTrigger(Trigger,Trigger1M))</f>
        <v>-4.4819594142103176E-4</v>
      </c>
      <c r="AU370" s="246" t="e">
        <f>IFERROR(_xll.qlIndexFixing($AV$1,AQ370,TRUE,_xll.ohTrigger(Trigger,Trigger1M)),#N/A)</f>
        <v>#N/A</v>
      </c>
    </row>
    <row r="371" spans="42:47" ht="11.25" customHeight="1" x14ac:dyDescent="0.25">
      <c r="AP371" s="100" t="s">
        <v>201</v>
      </c>
      <c r="AQ371" s="101">
        <f>_xll.qlInterestRateIndexFixingDate(Currency&amp;"ibor"&amp;Tenor,AR371,Trigger)</f>
        <v>42731</v>
      </c>
      <c r="AR371" s="101">
        <f>_xll.qlCalendarAdvance(Calendar,AR370,AP371,"f",,Trigger)</f>
        <v>42733</v>
      </c>
      <c r="AS371" s="101">
        <f>_xll.qlInterestRateIndexMaturity(Currency&amp;"ibor"&amp;Tenor,AR371,Trigger)</f>
        <v>42765</v>
      </c>
      <c r="AT371" s="246">
        <f>_xll.qlIndexFixing($AD$5,AQ371,TRUE,_xll.ohTrigger(Trigger,Trigger1M))</f>
        <v>-4.4646498573039373E-4</v>
      </c>
      <c r="AU371" s="246" t="e">
        <f>IFERROR(_xll.qlIndexFixing($AV$1,AQ371,TRUE,_xll.ohTrigger(Trigger,Trigger1M)),#N/A)</f>
        <v>#N/A</v>
      </c>
    </row>
    <row r="372" spans="42:47" ht="11.25" customHeight="1" x14ac:dyDescent="0.25">
      <c r="AP372" s="100" t="s">
        <v>201</v>
      </c>
      <c r="AQ372" s="101">
        <f>_xll.qlInterestRateIndexFixingDate(Currency&amp;"ibor"&amp;Tenor,AR372,Trigger)</f>
        <v>42732</v>
      </c>
      <c r="AR372" s="101">
        <f>_xll.qlCalendarAdvance(Calendar,AR371,AP372,"f",,Trigger)</f>
        <v>42734</v>
      </c>
      <c r="AS372" s="101">
        <f>_xll.qlInterestRateIndexMaturity(Currency&amp;"ibor"&amp;Tenor,AR372,Trigger)</f>
        <v>42766</v>
      </c>
      <c r="AT372" s="246">
        <f>_xll.qlIndexFixing($AD$5,AQ372,TRUE,_xll.ohTrigger(Trigger,Trigger1M))</f>
        <v>-4.4381010257332765E-4</v>
      </c>
      <c r="AU372" s="246" t="e">
        <f>IFERROR(_xll.qlIndexFixing($AV$1,AQ372,TRUE,_xll.ohTrigger(Trigger,Trigger1M)),#N/A)</f>
        <v>#N/A</v>
      </c>
    </row>
    <row r="373" spans="42:47" ht="11.25" customHeight="1" x14ac:dyDescent="0.25">
      <c r="AP373" s="100" t="s">
        <v>201</v>
      </c>
      <c r="AQ373" s="101">
        <f>_xll.qlInterestRateIndexFixingDate(Currency&amp;"ibor"&amp;Tenor,AR373,Trigger)</f>
        <v>42733</v>
      </c>
      <c r="AR373" s="101">
        <f>_xll.qlCalendarAdvance(Calendar,AR372,AP373,"f",,Trigger)</f>
        <v>42737</v>
      </c>
      <c r="AS373" s="101">
        <f>_xll.qlInterestRateIndexMaturity(Currency&amp;"ibor"&amp;Tenor,AR373,Trigger)</f>
        <v>42768</v>
      </c>
      <c r="AT373" s="246">
        <f>_xll.qlIndexFixing($AD$5,AQ373,TRUE,_xll.ohTrigger(Trigger,Trigger1M))</f>
        <v>-4.3727415904193379E-4</v>
      </c>
      <c r="AU373" s="246" t="e">
        <f>IFERROR(_xll.qlIndexFixing($AV$1,AQ373,TRUE,_xll.ohTrigger(Trigger,Trigger1M)),#N/A)</f>
        <v>#N/A</v>
      </c>
    </row>
    <row r="374" spans="42:47" ht="11.25" customHeight="1" x14ac:dyDescent="0.25">
      <c r="AP374" s="100" t="s">
        <v>201</v>
      </c>
      <c r="AQ374" s="101">
        <f>_xll.qlInterestRateIndexFixingDate(Currency&amp;"ibor"&amp;Tenor,AR374,Trigger)</f>
        <v>42734</v>
      </c>
      <c r="AR374" s="101">
        <f>_xll.qlCalendarAdvance(Calendar,AR373,AP374,"f",,Trigger)</f>
        <v>42738</v>
      </c>
      <c r="AS374" s="101">
        <f>_xll.qlInterestRateIndexMaturity(Currency&amp;"ibor"&amp;Tenor,AR374,Trigger)</f>
        <v>42769</v>
      </c>
      <c r="AT374" s="246">
        <f>_xll.qlIndexFixing($AD$5,AQ374,TRUE,_xll.ohTrigger(Trigger,Trigger1M))</f>
        <v>-4.3508080203881515E-4</v>
      </c>
      <c r="AU374" s="246" t="e">
        <f>IFERROR(_xll.qlIndexFixing($AV$1,AQ374,TRUE,_xll.ohTrigger(Trigger,Trigger1M)),#N/A)</f>
        <v>#N/A</v>
      </c>
    </row>
    <row r="375" spans="42:47" ht="11.25" customHeight="1" x14ac:dyDescent="0.25">
      <c r="AP375" s="100" t="s">
        <v>201</v>
      </c>
      <c r="AQ375" s="101">
        <f>_xll.qlInterestRateIndexFixingDate(Currency&amp;"ibor"&amp;Tenor,AR375,Trigger)</f>
        <v>42737</v>
      </c>
      <c r="AR375" s="101">
        <f>_xll.qlCalendarAdvance(Calendar,AR374,AP375,"f",,Trigger)</f>
        <v>42739</v>
      </c>
      <c r="AS375" s="101">
        <f>_xll.qlInterestRateIndexMaturity(Currency&amp;"ibor"&amp;Tenor,AR375,Trigger)</f>
        <v>42772</v>
      </c>
      <c r="AT375" s="246">
        <f>_xll.qlIndexFixing($AD$5,AQ375,TRUE,_xll.ohTrigger(Trigger,Trigger1M))</f>
        <v>-4.3228258279868407E-4</v>
      </c>
      <c r="AU375" s="246" t="e">
        <f>IFERROR(_xll.qlIndexFixing($AV$1,AQ375,TRUE,_xll.ohTrigger(Trigger,Trigger1M)),#N/A)</f>
        <v>#N/A</v>
      </c>
    </row>
    <row r="376" spans="42:47" ht="11.25" customHeight="1" x14ac:dyDescent="0.25">
      <c r="AP376" s="100" t="s">
        <v>201</v>
      </c>
      <c r="AQ376" s="101">
        <f>_xll.qlInterestRateIndexFixingDate(Currency&amp;"ibor"&amp;Tenor,AR376,Trigger)</f>
        <v>42738</v>
      </c>
      <c r="AR376" s="101">
        <f>_xll.qlCalendarAdvance(Calendar,AR375,AP376,"f",,Trigger)</f>
        <v>42740</v>
      </c>
      <c r="AS376" s="101">
        <f>_xll.qlInterestRateIndexMaturity(Currency&amp;"ibor"&amp;Tenor,AR376,Trigger)</f>
        <v>42772</v>
      </c>
      <c r="AT376" s="246">
        <f>_xll.qlIndexFixing($AD$5,AQ376,TRUE,_xll.ohTrigger(Trigger,Trigger1M))</f>
        <v>-4.3079710422194717E-4</v>
      </c>
      <c r="AU376" s="246" t="e">
        <f>IFERROR(_xll.qlIndexFixing($AV$1,AQ376,TRUE,_xll.ohTrigger(Trigger,Trigger1M)),#N/A)</f>
        <v>#N/A</v>
      </c>
    </row>
    <row r="377" spans="42:47" ht="11.25" customHeight="1" x14ac:dyDescent="0.25">
      <c r="AP377" s="100" t="s">
        <v>201</v>
      </c>
      <c r="AQ377" s="101">
        <f>_xll.qlInterestRateIndexFixingDate(Currency&amp;"ibor"&amp;Tenor,AR377,Trigger)</f>
        <v>42739</v>
      </c>
      <c r="AR377" s="101">
        <f>_xll.qlCalendarAdvance(Calendar,AR376,AP377,"f",,Trigger)</f>
        <v>42741</v>
      </c>
      <c r="AS377" s="101">
        <f>_xll.qlInterestRateIndexMaturity(Currency&amp;"ibor"&amp;Tenor,AR377,Trigger)</f>
        <v>42772</v>
      </c>
      <c r="AT377" s="246">
        <f>_xll.qlIndexFixing($AD$5,AQ377,TRUE,_xll.ohTrigger(Trigger,Trigger1M))</f>
        <v>-4.2933027882378682E-4</v>
      </c>
      <c r="AU377" s="246" t="e">
        <f>IFERROR(_xll.qlIndexFixing($AV$1,AQ377,TRUE,_xll.ohTrigger(Trigger,Trigger1M)),#N/A)</f>
        <v>#N/A</v>
      </c>
    </row>
    <row r="378" spans="42:47" ht="11.25" customHeight="1" x14ac:dyDescent="0.25">
      <c r="AP378" s="100" t="s">
        <v>201</v>
      </c>
      <c r="AQ378" s="101">
        <f>_xll.qlInterestRateIndexFixingDate(Currency&amp;"ibor"&amp;Tenor,AR378,Trigger)</f>
        <v>42740</v>
      </c>
      <c r="AR378" s="101">
        <f>_xll.qlCalendarAdvance(Calendar,AR377,AP378,"f",,Trigger)</f>
        <v>42744</v>
      </c>
      <c r="AS378" s="101">
        <f>_xll.qlInterestRateIndexMaturity(Currency&amp;"ibor"&amp;Tenor,AR378,Trigger)</f>
        <v>42775</v>
      </c>
      <c r="AT378" s="246">
        <f>_xll.qlIndexFixing($AD$5,AQ378,TRUE,_xll.ohTrigger(Trigger,Trigger1M))</f>
        <v>-4.247575368168039E-4</v>
      </c>
      <c r="AU378" s="246" t="e">
        <f>IFERROR(_xll.qlIndexFixing($AV$1,AQ378,TRUE,_xll.ohTrigger(Trigger,Trigger1M)),#N/A)</f>
        <v>#N/A</v>
      </c>
    </row>
    <row r="379" spans="42:47" ht="11.25" customHeight="1" x14ac:dyDescent="0.25">
      <c r="AP379" s="100" t="s">
        <v>201</v>
      </c>
      <c r="AQ379" s="101">
        <f>_xll.qlInterestRateIndexFixingDate(Currency&amp;"ibor"&amp;Tenor,AR379,Trigger)</f>
        <v>42741</v>
      </c>
      <c r="AR379" s="101">
        <f>_xll.qlCalendarAdvance(Calendar,AR378,AP379,"f",,Trigger)</f>
        <v>42745</v>
      </c>
      <c r="AS379" s="101">
        <f>_xll.qlInterestRateIndexMaturity(Currency&amp;"ibor"&amp;Tenor,AR379,Trigger)</f>
        <v>42776</v>
      </c>
      <c r="AT379" s="246">
        <f>_xll.qlIndexFixing($AD$5,AQ379,TRUE,_xll.ohTrigger(Trigger,Trigger1M))</f>
        <v>-4.2348023180407713E-4</v>
      </c>
      <c r="AU379" s="246" t="e">
        <f>IFERROR(_xll.qlIndexFixing($AV$1,AQ379,TRUE,_xll.ohTrigger(Trigger,Trigger1M)),#N/A)</f>
        <v>#N/A</v>
      </c>
    </row>
    <row r="380" spans="42:47" ht="11.25" customHeight="1" x14ac:dyDescent="0.25">
      <c r="AP380" s="100" t="s">
        <v>201</v>
      </c>
      <c r="AQ380" s="101">
        <f>_xll.qlInterestRateIndexFixingDate(Currency&amp;"ibor"&amp;Tenor,AR380,Trigger)</f>
        <v>42744</v>
      </c>
      <c r="AR380" s="101">
        <f>_xll.qlCalendarAdvance(Calendar,AR379,AP380,"f",,Trigger)</f>
        <v>42746</v>
      </c>
      <c r="AS380" s="101">
        <f>_xll.qlInterestRateIndexMaturity(Currency&amp;"ibor"&amp;Tenor,AR380,Trigger)</f>
        <v>42779</v>
      </c>
      <c r="AT380" s="246">
        <f>_xll.qlIndexFixing($AD$5,AQ380,TRUE,_xll.ohTrigger(Trigger,Trigger1M))</f>
        <v>-4.2227844529482445E-4</v>
      </c>
      <c r="AU380" s="246" t="e">
        <f>IFERROR(_xll.qlIndexFixing($AV$1,AQ380,TRUE,_xll.ohTrigger(Trigger,Trigger1M)),#N/A)</f>
        <v>#N/A</v>
      </c>
    </row>
    <row r="381" spans="42:47" ht="11.25" customHeight="1" x14ac:dyDescent="0.25">
      <c r="AP381" s="100" t="s">
        <v>201</v>
      </c>
      <c r="AQ381" s="101">
        <f>_xll.qlInterestRateIndexFixingDate(Currency&amp;"ibor"&amp;Tenor,AR381,Trigger)</f>
        <v>42745</v>
      </c>
      <c r="AR381" s="101">
        <f>_xll.qlCalendarAdvance(Calendar,AR380,AP381,"f",,Trigger)</f>
        <v>42747</v>
      </c>
      <c r="AS381" s="101">
        <f>_xll.qlInterestRateIndexMaturity(Currency&amp;"ibor"&amp;Tenor,AR381,Trigger)</f>
        <v>42779</v>
      </c>
      <c r="AT381" s="246">
        <f>_xll.qlIndexFixing($AD$5,AQ381,TRUE,_xll.ohTrigger(Trigger,Trigger1M))</f>
        <v>-4.212821533310096E-4</v>
      </c>
      <c r="AU381" s="246" t="e">
        <f>IFERROR(_xll.qlIndexFixing($AV$1,AQ381,TRUE,_xll.ohTrigger(Trigger,Trigger1M)),#N/A)</f>
        <v>#N/A</v>
      </c>
    </row>
    <row r="382" spans="42:47" ht="11.25" customHeight="1" x14ac:dyDescent="0.25">
      <c r="AP382" s="100" t="s">
        <v>201</v>
      </c>
      <c r="AQ382" s="101">
        <f>_xll.qlInterestRateIndexFixingDate(Currency&amp;"ibor"&amp;Tenor,AR382,Trigger)</f>
        <v>42746</v>
      </c>
      <c r="AR382" s="101">
        <f>_xll.qlCalendarAdvance(Calendar,AR381,AP382,"f",,Trigger)</f>
        <v>42748</v>
      </c>
      <c r="AS382" s="101">
        <f>_xll.qlInterestRateIndexMaturity(Currency&amp;"ibor"&amp;Tenor,AR382,Trigger)</f>
        <v>42779</v>
      </c>
      <c r="AT382" s="246">
        <f>_xll.qlIndexFixing($AD$5,AQ382,TRUE,_xll.ohTrigger(Trigger,Trigger1M))</f>
        <v>-4.2034478305956604E-4</v>
      </c>
      <c r="AU382" s="246" t="e">
        <f>IFERROR(_xll.qlIndexFixing($AV$1,AQ382,TRUE,_xll.ohTrigger(Trigger,Trigger1M)),#N/A)</f>
        <v>#N/A</v>
      </c>
    </row>
    <row r="383" spans="42:47" ht="11.25" customHeight="1" x14ac:dyDescent="0.25">
      <c r="AP383" s="100" t="s">
        <v>201</v>
      </c>
      <c r="AQ383" s="101">
        <f>_xll.qlInterestRateIndexFixingDate(Currency&amp;"ibor"&amp;Tenor,AR383,Trigger)</f>
        <v>42747</v>
      </c>
      <c r="AR383" s="101">
        <f>_xll.qlCalendarAdvance(Calendar,AR382,AP383,"f",,Trigger)</f>
        <v>42751</v>
      </c>
      <c r="AS383" s="101">
        <f>_xll.qlInterestRateIndexMaturity(Currency&amp;"ibor"&amp;Tenor,AR383,Trigger)</f>
        <v>42782</v>
      </c>
      <c r="AT383" s="246">
        <f>_xll.qlIndexFixing($AD$5,AQ383,TRUE,_xll.ohTrigger(Trigger,Trigger1M))</f>
        <v>-4.1818749246566139E-4</v>
      </c>
      <c r="AU383" s="246" t="e">
        <f>IFERROR(_xll.qlIndexFixing($AV$1,AQ383,TRUE,_xll.ohTrigger(Trigger,Trigger1M)),#N/A)</f>
        <v>#N/A</v>
      </c>
    </row>
    <row r="384" spans="42:47" ht="11.25" customHeight="1" x14ac:dyDescent="0.25">
      <c r="AP384" s="100" t="s">
        <v>201</v>
      </c>
      <c r="AQ384" s="101">
        <f>_xll.qlInterestRateIndexFixingDate(Currency&amp;"ibor"&amp;Tenor,AR384,Trigger)</f>
        <v>42748</v>
      </c>
      <c r="AR384" s="101">
        <f>_xll.qlCalendarAdvance(Calendar,AR383,AP384,"f",,Trigger)</f>
        <v>42752</v>
      </c>
      <c r="AS384" s="101">
        <f>_xll.qlInterestRateIndexMaturity(Currency&amp;"ibor"&amp;Tenor,AR384,Trigger)</f>
        <v>42783</v>
      </c>
      <c r="AT384" s="246">
        <f>_xll.qlIndexFixing($AD$5,AQ384,TRUE,_xll.ohTrigger(Trigger,Trigger1M))</f>
        <v>-4.1767097709196369E-4</v>
      </c>
      <c r="AU384" s="246" t="e">
        <f>IFERROR(_xll.qlIndexFixing($AV$1,AQ384,TRUE,_xll.ohTrigger(Trigger,Trigger1M)),#N/A)</f>
        <v>#N/A</v>
      </c>
    </row>
    <row r="385" spans="42:47" ht="11.25" customHeight="1" x14ac:dyDescent="0.25">
      <c r="AP385" s="100" t="s">
        <v>201</v>
      </c>
      <c r="AQ385" s="101">
        <f>_xll.qlInterestRateIndexFixingDate(Currency&amp;"ibor"&amp;Tenor,AR385,Trigger)</f>
        <v>42751</v>
      </c>
      <c r="AR385" s="101">
        <f>_xll.qlCalendarAdvance(Calendar,AR384,AP385,"f",,Trigger)</f>
        <v>42753</v>
      </c>
      <c r="AS385" s="101">
        <f>_xll.qlInterestRateIndexMaturity(Currency&amp;"ibor"&amp;Tenor,AR385,Trigger)</f>
        <v>42786</v>
      </c>
      <c r="AT385" s="246">
        <f>_xll.qlIndexFixing($AD$5,AQ385,TRUE,_xll.ohTrigger(Trigger,Trigger1M))</f>
        <v>-4.1716256620113773E-4</v>
      </c>
      <c r="AU385" s="246" t="e">
        <f>IFERROR(_xll.qlIndexFixing($AV$1,AQ385,TRUE,_xll.ohTrigger(Trigger,Trigger1M)),#N/A)</f>
        <v>#N/A</v>
      </c>
    </row>
    <row r="386" spans="42:47" ht="11.25" customHeight="1" x14ac:dyDescent="0.25">
      <c r="AP386" s="100" t="s">
        <v>201</v>
      </c>
      <c r="AQ386" s="101">
        <f>_xll.qlInterestRateIndexFixingDate(Currency&amp;"ibor"&amp;Tenor,AR386,Trigger)</f>
        <v>42752</v>
      </c>
      <c r="AR386" s="101">
        <f>_xll.qlCalendarAdvance(Calendar,AR385,AP386,"f",,Trigger)</f>
        <v>42754</v>
      </c>
      <c r="AS386" s="101">
        <f>_xll.qlInterestRateIndexMaturity(Currency&amp;"ibor"&amp;Tenor,AR386,Trigger)</f>
        <v>42786</v>
      </c>
      <c r="AT386" s="246">
        <f>_xll.qlIndexFixing($AD$5,AQ386,TRUE,_xll.ohTrigger(Trigger,Trigger1M))</f>
        <v>-4.1686726285655729E-4</v>
      </c>
      <c r="AU386" s="246" t="e">
        <f>IFERROR(_xll.qlIndexFixing($AV$1,AQ386,TRUE,_xll.ohTrigger(Trigger,Trigger1M)),#N/A)</f>
        <v>#N/A</v>
      </c>
    </row>
    <row r="387" spans="42:47" ht="11.25" customHeight="1" x14ac:dyDescent="0.25">
      <c r="AP387" s="100" t="s">
        <v>201</v>
      </c>
      <c r="AQ387" s="101">
        <f>_xll.qlInterestRateIndexFixingDate(Currency&amp;"ibor"&amp;Tenor,AR387,Trigger)</f>
        <v>42753</v>
      </c>
      <c r="AR387" s="101">
        <f>_xll.qlCalendarAdvance(Calendar,AR386,AP387,"f",,Trigger)</f>
        <v>42755</v>
      </c>
      <c r="AS387" s="101">
        <f>_xll.qlInterestRateIndexMaturity(Currency&amp;"ibor"&amp;Tenor,AR387,Trigger)</f>
        <v>42786</v>
      </c>
      <c r="AT387" s="246">
        <f>_xll.qlIndexFixing($AD$5,AQ387,TRUE,_xll.ohTrigger(Trigger,Trigger1M))</f>
        <v>-4.1668481434952917E-4</v>
      </c>
      <c r="AU387" s="246" t="e">
        <f>IFERROR(_xll.qlIndexFixing($AV$1,AQ387,TRUE,_xll.ohTrigger(Trigger,Trigger1M)),#N/A)</f>
        <v>#N/A</v>
      </c>
    </row>
    <row r="388" spans="42:47" ht="11.25" customHeight="1" x14ac:dyDescent="0.25">
      <c r="AP388" s="100" t="s">
        <v>201</v>
      </c>
      <c r="AQ388" s="101">
        <f>_xll.qlInterestRateIndexFixingDate(Currency&amp;"ibor"&amp;Tenor,AR388,Trigger)</f>
        <v>42754</v>
      </c>
      <c r="AR388" s="101">
        <f>_xll.qlCalendarAdvance(Calendar,AR387,AP388,"f",,Trigger)</f>
        <v>42758</v>
      </c>
      <c r="AS388" s="101">
        <f>_xll.qlInterestRateIndexMaturity(Currency&amp;"ibor"&amp;Tenor,AR388,Trigger)</f>
        <v>42789</v>
      </c>
      <c r="AT388" s="246">
        <f>_xll.qlIndexFixing($AD$5,AQ388,TRUE,_xll.ohTrigger(Trigger,Trigger1M))</f>
        <v>-4.164771849197509E-4</v>
      </c>
      <c r="AU388" s="246" t="e">
        <f>IFERROR(_xll.qlIndexFixing($AV$1,AQ388,TRUE,_xll.ohTrigger(Trigger,Trigger1M)),#N/A)</f>
        <v>#N/A</v>
      </c>
    </row>
    <row r="389" spans="42:47" ht="11.25" customHeight="1" x14ac:dyDescent="0.25">
      <c r="AP389" s="100" t="s">
        <v>201</v>
      </c>
      <c r="AQ389" s="101">
        <f>_xll.qlInterestRateIndexFixingDate(Currency&amp;"ibor"&amp;Tenor,AR389,Trigger)</f>
        <v>42755</v>
      </c>
      <c r="AR389" s="101">
        <f>_xll.qlCalendarAdvance(Calendar,AR388,AP389,"f",,Trigger)</f>
        <v>42759</v>
      </c>
      <c r="AS389" s="101">
        <f>_xll.qlInterestRateIndexMaturity(Currency&amp;"ibor"&amp;Tenor,AR389,Trigger)</f>
        <v>42790</v>
      </c>
      <c r="AT389" s="246">
        <f>_xll.qlIndexFixing($AD$5,AQ389,TRUE,_xll.ohTrigger(Trigger,Trigger1M))</f>
        <v>-4.1656619542839205E-4</v>
      </c>
      <c r="AU389" s="246" t="e">
        <f>IFERROR(_xll.qlIndexFixing($AV$1,AQ389,TRUE,_xll.ohTrigger(Trigger,Trigger1M)),#N/A)</f>
        <v>#N/A</v>
      </c>
    </row>
    <row r="390" spans="42:47" ht="11.25" customHeight="1" x14ac:dyDescent="0.25">
      <c r="AP390" s="100" t="s">
        <v>201</v>
      </c>
      <c r="AQ390" s="101">
        <f>_xll.qlInterestRateIndexFixingDate(Currency&amp;"ibor"&amp;Tenor,AR390,Trigger)</f>
        <v>42758</v>
      </c>
      <c r="AR390" s="101">
        <f>_xll.qlCalendarAdvance(Calendar,AR389,AP390,"f",,Trigger)</f>
        <v>42760</v>
      </c>
      <c r="AS390" s="101">
        <f>_xll.qlInterestRateIndexMaturity(Currency&amp;"ibor"&amp;Tenor,AR390,Trigger)</f>
        <v>42793</v>
      </c>
      <c r="AT390" s="246">
        <f>_xll.qlIndexFixing($AD$5,AQ390,TRUE,_xll.ohTrigger(Trigger,Trigger1M))</f>
        <v>-4.1581554576291586E-4</v>
      </c>
      <c r="AU390" s="246" t="e">
        <f>IFERROR(_xll.qlIndexFixing($AV$1,AQ390,TRUE,_xll.ohTrigger(Trigger,Trigger1M)),#N/A)</f>
        <v>#N/A</v>
      </c>
    </row>
    <row r="391" spans="42:47" ht="11.25" customHeight="1" x14ac:dyDescent="0.25">
      <c r="AP391" s="100" t="s">
        <v>201</v>
      </c>
      <c r="AQ391" s="101">
        <f>_xll.qlInterestRateIndexFixingDate(Currency&amp;"ibor"&amp;Tenor,AR391,Trigger)</f>
        <v>42759</v>
      </c>
      <c r="AR391" s="101">
        <f>_xll.qlCalendarAdvance(Calendar,AR390,AP391,"f",,Trigger)</f>
        <v>42761</v>
      </c>
      <c r="AS391" s="101">
        <f>_xll.qlInterestRateIndexMaturity(Currency&amp;"ibor"&amp;Tenor,AR391,Trigger)</f>
        <v>42793</v>
      </c>
      <c r="AT391" s="246">
        <f>_xll.qlIndexFixing($AD$5,AQ391,TRUE,_xll.ohTrigger(Trigger,Trigger1M))</f>
        <v>-4.1609558532718083E-4</v>
      </c>
      <c r="AU391" s="246" t="e">
        <f>IFERROR(_xll.qlIndexFixing($AV$1,AQ391,TRUE,_xll.ohTrigger(Trigger,Trigger1M)),#N/A)</f>
        <v>#N/A</v>
      </c>
    </row>
    <row r="392" spans="42:47" ht="11.25" customHeight="1" x14ac:dyDescent="0.25">
      <c r="AP392" s="100" t="s">
        <v>201</v>
      </c>
      <c r="AQ392" s="101">
        <f>_xll.qlInterestRateIndexFixingDate(Currency&amp;"ibor"&amp;Tenor,AR392,Trigger)</f>
        <v>42760</v>
      </c>
      <c r="AR392" s="101">
        <f>_xll.qlCalendarAdvance(Calendar,AR391,AP392,"f",,Trigger)</f>
        <v>42762</v>
      </c>
      <c r="AS392" s="101">
        <f>_xll.qlInterestRateIndexMaturity(Currency&amp;"ibor"&amp;Tenor,AR392,Trigger)</f>
        <v>42793</v>
      </c>
      <c r="AT392" s="246">
        <f>_xll.qlIndexFixing($AD$5,AQ392,TRUE,_xll.ohTrigger(Trigger,Trigger1M))</f>
        <v>-4.1633003118152391E-4</v>
      </c>
      <c r="AU392" s="246" t="e">
        <f>IFERROR(_xll.qlIndexFixing($AV$1,AQ392,TRUE,_xll.ohTrigger(Trigger,Trigger1M)),#N/A)</f>
        <v>#N/A</v>
      </c>
    </row>
    <row r="393" spans="42:47" ht="11.25" customHeight="1" x14ac:dyDescent="0.25">
      <c r="AP393" s="100" t="s">
        <v>201</v>
      </c>
      <c r="AQ393" s="101">
        <f>_xll.qlInterestRateIndexFixingDate(Currency&amp;"ibor"&amp;Tenor,AR393,Trigger)</f>
        <v>42761</v>
      </c>
      <c r="AR393" s="101">
        <f>_xll.qlCalendarAdvance(Calendar,AR392,AP393,"f",,Trigger)</f>
        <v>42765</v>
      </c>
      <c r="AS393" s="101">
        <f>_xll.qlInterestRateIndexMaturity(Currency&amp;"ibor"&amp;Tenor,AR393,Trigger)</f>
        <v>42794</v>
      </c>
      <c r="AT393" s="246">
        <f>_xll.qlIndexFixing($AD$5,AQ393,TRUE,_xll.ohTrigger(Trigger,Trigger1M))</f>
        <v>-4.161730694628402E-4</v>
      </c>
      <c r="AU393" s="246" t="e">
        <f>IFERROR(_xll.qlIndexFixing($AV$1,AQ393,TRUE,_xll.ohTrigger(Trigger,Trigger1M)),#N/A)</f>
        <v>#N/A</v>
      </c>
    </row>
    <row r="394" spans="42:47" ht="11.25" customHeight="1" x14ac:dyDescent="0.25">
      <c r="AP394" s="100" t="s">
        <v>201</v>
      </c>
      <c r="AQ394" s="101">
        <f>_xll.qlInterestRateIndexFixingDate(Currency&amp;"ibor"&amp;Tenor,AR394,Trigger)</f>
        <v>42762</v>
      </c>
      <c r="AR394" s="101">
        <f>_xll.qlCalendarAdvance(Calendar,AR393,AP394,"f",,Trigger)</f>
        <v>42766</v>
      </c>
      <c r="AS394" s="101">
        <f>_xll.qlInterestRateIndexMaturity(Currency&amp;"ibor"&amp;Tenor,AR394,Trigger)</f>
        <v>42794</v>
      </c>
      <c r="AT394" s="246">
        <f>_xll.qlIndexFixing($AD$5,AQ394,TRUE,_xll.ohTrigger(Trigger,Trigger1M))</f>
        <v>-4.1620234093581968E-4</v>
      </c>
      <c r="AU394" s="246" t="e">
        <f>IFERROR(_xll.qlIndexFixing($AV$1,AQ394,TRUE,_xll.ohTrigger(Trigger,Trigger1M)),#N/A)</f>
        <v>#N/A</v>
      </c>
    </row>
    <row r="395" spans="42:47" ht="11.25" customHeight="1" x14ac:dyDescent="0.25">
      <c r="AP395" s="100" t="s">
        <v>201</v>
      </c>
      <c r="AQ395" s="101">
        <f>_xll.qlInterestRateIndexFixingDate(Currency&amp;"ibor"&amp;Tenor,AR395,Trigger)</f>
        <v>42765</v>
      </c>
      <c r="AR395" s="101">
        <f>_xll.qlCalendarAdvance(Calendar,AR394,AP395,"f",,Trigger)</f>
        <v>42767</v>
      </c>
      <c r="AS395" s="101">
        <f>_xll.qlInterestRateIndexMaturity(Currency&amp;"ibor"&amp;Tenor,AR395,Trigger)</f>
        <v>42795</v>
      </c>
      <c r="AT395" s="246">
        <f>_xll.qlIndexFixing($AD$5,AQ395,TRUE,_xll.ohTrigger(Trigger,Trigger1M))</f>
        <v>-4.1550809337923385E-4</v>
      </c>
      <c r="AU395" s="246" t="e">
        <f>IFERROR(_xll.qlIndexFixing($AV$1,AQ395,TRUE,_xll.ohTrigger(Trigger,Trigger1M)),#N/A)</f>
        <v>#N/A</v>
      </c>
    </row>
    <row r="396" spans="42:47" ht="11.25" customHeight="1" x14ac:dyDescent="0.25">
      <c r="AP396" s="100" t="s">
        <v>201</v>
      </c>
      <c r="AQ396" s="101">
        <f>_xll.qlInterestRateIndexFixingDate(Currency&amp;"ibor"&amp;Tenor,AR396,Trigger)</f>
        <v>42766</v>
      </c>
      <c r="AR396" s="101">
        <f>_xll.qlCalendarAdvance(Calendar,AR395,AP396,"f",,Trigger)</f>
        <v>42768</v>
      </c>
      <c r="AS396" s="101">
        <f>_xll.qlInterestRateIndexMaturity(Currency&amp;"ibor"&amp;Tenor,AR396,Trigger)</f>
        <v>42796</v>
      </c>
      <c r="AT396" s="246">
        <f>_xll.qlIndexFixing($AD$5,AQ396,TRUE,_xll.ohTrigger(Trigger,Trigger1M))</f>
        <v>-4.1467706224104388E-4</v>
      </c>
      <c r="AU396" s="246" t="e">
        <f>IFERROR(_xll.qlIndexFixing($AV$1,AQ396,TRUE,_xll.ohTrigger(Trigger,Trigger1M)),#N/A)</f>
        <v>#N/A</v>
      </c>
    </row>
    <row r="397" spans="42:47" ht="11.25" customHeight="1" x14ac:dyDescent="0.25">
      <c r="AP397" s="100" t="s">
        <v>201</v>
      </c>
      <c r="AQ397" s="101">
        <f>_xll.qlInterestRateIndexFixingDate(Currency&amp;"ibor"&amp;Tenor,AR397,Trigger)</f>
        <v>42767</v>
      </c>
      <c r="AR397" s="101">
        <f>_xll.qlCalendarAdvance(Calendar,AR396,AP397,"f",,Trigger)</f>
        <v>42769</v>
      </c>
      <c r="AS397" s="101">
        <f>_xll.qlInterestRateIndexMaturity(Currency&amp;"ibor"&amp;Tenor,AR397,Trigger)</f>
        <v>42797</v>
      </c>
      <c r="AT397" s="246">
        <f>_xll.qlIndexFixing($AD$5,AQ397,TRUE,_xll.ohTrigger(Trigger,Trigger1M))</f>
        <v>-4.1370924750554802E-4</v>
      </c>
      <c r="AU397" s="246" t="e">
        <f>IFERROR(_xll.qlIndexFixing($AV$1,AQ397,TRUE,_xll.ohTrigger(Trigger,Trigger1M)),#N/A)</f>
        <v>#N/A</v>
      </c>
    </row>
    <row r="398" spans="42:47" ht="11.25" customHeight="1" x14ac:dyDescent="0.25">
      <c r="AP398" s="100" t="s">
        <v>201</v>
      </c>
      <c r="AQ398" s="101">
        <f>_xll.qlInterestRateIndexFixingDate(Currency&amp;"ibor"&amp;Tenor,AR398,Trigger)</f>
        <v>42768</v>
      </c>
      <c r="AR398" s="101">
        <f>_xll.qlCalendarAdvance(Calendar,AR397,AP398,"f",,Trigger)</f>
        <v>42772</v>
      </c>
      <c r="AS398" s="101">
        <f>_xll.qlInterestRateIndexMaturity(Currency&amp;"ibor"&amp;Tenor,AR398,Trigger)</f>
        <v>42800</v>
      </c>
      <c r="AT398" s="246">
        <f>_xll.qlIndexFixing($AD$5,AQ398,TRUE,_xll.ohTrigger(Trigger,Trigger1M))</f>
        <v>-4.099851013512306E-4</v>
      </c>
      <c r="AU398" s="246" t="e">
        <f>IFERROR(_xll.qlIndexFixing($AV$1,AQ398,TRUE,_xll.ohTrigger(Trigger,Trigger1M)),#N/A)</f>
        <v>#N/A</v>
      </c>
    </row>
    <row r="399" spans="42:47" ht="11.25" customHeight="1" x14ac:dyDescent="0.25">
      <c r="AP399" s="100" t="s">
        <v>201</v>
      </c>
      <c r="AQ399" s="101">
        <f>_xll.qlInterestRateIndexFixingDate(Currency&amp;"ibor"&amp;Tenor,AR399,Trigger)</f>
        <v>42769</v>
      </c>
      <c r="AR399" s="101">
        <f>_xll.qlCalendarAdvance(Calendar,AR398,AP399,"f",,Trigger)</f>
        <v>42773</v>
      </c>
      <c r="AS399" s="101">
        <f>_xll.qlInterestRateIndexMaturity(Currency&amp;"ibor"&amp;Tenor,AR399,Trigger)</f>
        <v>42801</v>
      </c>
      <c r="AT399" s="246">
        <f>_xll.qlIndexFixing($AD$5,AQ399,TRUE,_xll.ohTrigger(Trigger,Trigger1M))</f>
        <v>-4.0847015185395207E-4</v>
      </c>
      <c r="AU399" s="246" t="e">
        <f>IFERROR(_xll.qlIndexFixing($AV$1,AQ399,TRUE,_xll.ohTrigger(Trigger,Trigger1M)),#N/A)</f>
        <v>#N/A</v>
      </c>
    </row>
    <row r="400" spans="42:47" ht="11.25" customHeight="1" x14ac:dyDescent="0.25">
      <c r="AP400" s="100" t="s">
        <v>201</v>
      </c>
      <c r="AQ400" s="101">
        <f>_xll.qlInterestRateIndexFixingDate(Currency&amp;"ibor"&amp;Tenor,AR400,Trigger)</f>
        <v>42772</v>
      </c>
      <c r="AR400" s="101">
        <f>_xll.qlCalendarAdvance(Calendar,AR399,AP400,"f",,Trigger)</f>
        <v>42774</v>
      </c>
      <c r="AS400" s="101">
        <f>_xll.qlInterestRateIndexMaturity(Currency&amp;"ibor"&amp;Tenor,AR400,Trigger)</f>
        <v>42802</v>
      </c>
      <c r="AT400" s="246">
        <f>_xll.qlIndexFixing($AD$5,AQ400,TRUE,_xll.ohTrigger(Trigger,Trigger1M))</f>
        <v>-4.0681841855524529E-4</v>
      </c>
      <c r="AU400" s="246" t="e">
        <f>IFERROR(_xll.qlIndexFixing($AV$1,AQ400,TRUE,_xll.ohTrigger(Trigger,Trigger1M)),#N/A)</f>
        <v>#N/A</v>
      </c>
    </row>
    <row r="401" spans="42:47" ht="11.25" customHeight="1" x14ac:dyDescent="0.25">
      <c r="AP401" s="100" t="s">
        <v>201</v>
      </c>
      <c r="AQ401" s="101">
        <f>_xll.qlInterestRateIndexFixingDate(Currency&amp;"ibor"&amp;Tenor,AR401,Trigger)</f>
        <v>42773</v>
      </c>
      <c r="AR401" s="101">
        <f>_xll.qlCalendarAdvance(Calendar,AR400,AP401,"f",,Trigger)</f>
        <v>42775</v>
      </c>
      <c r="AS401" s="101">
        <f>_xll.qlInterestRateIndexMaturity(Currency&amp;"ibor"&amp;Tenor,AR401,Trigger)</f>
        <v>42803</v>
      </c>
      <c r="AT401" s="246">
        <f>_xll.qlIndexFixing($AD$5,AQ401,TRUE,_xll.ohTrigger(Trigger,Trigger1M))</f>
        <v>-4.0502990140515012E-4</v>
      </c>
      <c r="AU401" s="246" t="e">
        <f>IFERROR(_xll.qlIndexFixing($AV$1,AQ401,TRUE,_xll.ohTrigger(Trigger,Trigger1M)),#N/A)</f>
        <v>#N/A</v>
      </c>
    </row>
    <row r="402" spans="42:47" ht="11.25" customHeight="1" x14ac:dyDescent="0.25">
      <c r="AP402" s="100" t="s">
        <v>201</v>
      </c>
      <c r="AQ402" s="101">
        <f>_xll.qlInterestRateIndexFixingDate(Currency&amp;"ibor"&amp;Tenor,AR402,Trigger)</f>
        <v>42774</v>
      </c>
      <c r="AR402" s="101">
        <f>_xll.qlCalendarAdvance(Calendar,AR401,AP402,"f",,Trigger)</f>
        <v>42776</v>
      </c>
      <c r="AS402" s="101">
        <f>_xll.qlInterestRateIndexMaturity(Currency&amp;"ibor"&amp;Tenor,AR402,Trigger)</f>
        <v>42804</v>
      </c>
      <c r="AT402" s="246">
        <f>_xll.qlIndexFixing($AD$5,AQ402,TRUE,_xll.ohTrigger(Trigger,Trigger1M))</f>
        <v>-4.0310460034799684E-4</v>
      </c>
      <c r="AU402" s="246" t="e">
        <f>IFERROR(_xll.qlIndexFixing($AV$1,AQ402,TRUE,_xll.ohTrigger(Trigger,Trigger1M)),#N/A)</f>
        <v>#N/A</v>
      </c>
    </row>
    <row r="403" spans="42:47" ht="11.25" customHeight="1" x14ac:dyDescent="0.25">
      <c r="AP403" s="100" t="s">
        <v>201</v>
      </c>
      <c r="AQ403" s="101">
        <f>_xll.qlInterestRateIndexFixingDate(Currency&amp;"ibor"&amp;Tenor,AR403,Trigger)</f>
        <v>42775</v>
      </c>
      <c r="AR403" s="101">
        <f>_xll.qlCalendarAdvance(Calendar,AR402,AP403,"f",,Trigger)</f>
        <v>42779</v>
      </c>
      <c r="AS403" s="101">
        <f>_xll.qlInterestRateIndexMaturity(Currency&amp;"ibor"&amp;Tenor,AR403,Trigger)</f>
        <v>42807</v>
      </c>
      <c r="AT403" s="246">
        <f>_xll.qlIndexFixing($AD$5,AQ403,TRUE,_xll.ohTrigger(Trigger,Trigger1M))</f>
        <v>-3.9650799307328858E-4</v>
      </c>
      <c r="AU403" s="246" t="e">
        <f>IFERROR(_xll.qlIndexFixing($AV$1,AQ403,TRUE,_xll.ohTrigger(Trigger,Trigger1M)),#N/A)</f>
        <v>#N/A</v>
      </c>
    </row>
    <row r="404" spans="42:47" ht="11.25" customHeight="1" x14ac:dyDescent="0.25">
      <c r="AP404" s="100" t="s">
        <v>201</v>
      </c>
      <c r="AQ404" s="101">
        <f>_xll.qlInterestRateIndexFixingDate(Currency&amp;"ibor"&amp;Tenor,AR404,Trigger)</f>
        <v>42776</v>
      </c>
      <c r="AR404" s="101">
        <f>_xll.qlCalendarAdvance(Calendar,AR403,AP404,"f",,Trigger)</f>
        <v>42780</v>
      </c>
      <c r="AS404" s="101">
        <f>_xll.qlInterestRateIndexMaturity(Currency&amp;"ibor"&amp;Tenor,AR404,Trigger)</f>
        <v>42808</v>
      </c>
      <c r="AT404" s="246">
        <f>_xll.qlIndexFixing($AD$5,AQ404,TRUE,_xll.ohTrigger(Trigger,Trigger1M))</f>
        <v>-3.9403555571701103E-4</v>
      </c>
      <c r="AU404" s="246" t="e">
        <f>IFERROR(_xll.qlIndexFixing($AV$1,AQ404,TRUE,_xll.ohTrigger(Trigger,Trigger1M)),#N/A)</f>
        <v>#N/A</v>
      </c>
    </row>
    <row r="405" spans="42:47" ht="11.25" customHeight="1" x14ac:dyDescent="0.25">
      <c r="AP405" s="100" t="s">
        <v>201</v>
      </c>
      <c r="AQ405" s="101">
        <f>_xll.qlInterestRateIndexFixingDate(Currency&amp;"ibor"&amp;Tenor,AR405,Trigger)</f>
        <v>42779</v>
      </c>
      <c r="AR405" s="101">
        <f>_xll.qlCalendarAdvance(Calendar,AR404,AP405,"f",,Trigger)</f>
        <v>42781</v>
      </c>
      <c r="AS405" s="101">
        <f>_xll.qlInterestRateIndexMaturity(Currency&amp;"ibor"&amp;Tenor,AR405,Trigger)</f>
        <v>42809</v>
      </c>
      <c r="AT405" s="246">
        <f>_xll.qlIndexFixing($AD$5,AQ405,TRUE,_xll.ohTrigger(Trigger,Trigger1M))</f>
        <v>-3.9142633409824538E-4</v>
      </c>
      <c r="AU405" s="246" t="e">
        <f>IFERROR(_xll.qlIndexFixing($AV$1,AQ405,TRUE,_xll.ohTrigger(Trigger,Trigger1M)),#N/A)</f>
        <v>#N/A</v>
      </c>
    </row>
    <row r="406" spans="42:47" ht="11.25" customHeight="1" x14ac:dyDescent="0.25">
      <c r="AP406" s="100" t="s">
        <v>201</v>
      </c>
      <c r="AQ406" s="101">
        <f>_xll.qlInterestRateIndexFixingDate(Currency&amp;"ibor"&amp;Tenor,AR406,Trigger)</f>
        <v>42780</v>
      </c>
      <c r="AR406" s="101">
        <f>_xll.qlCalendarAdvance(Calendar,AR405,AP406,"f",,Trigger)</f>
        <v>42782</v>
      </c>
      <c r="AS406" s="101">
        <f>_xll.qlInterestRateIndexMaturity(Currency&amp;"ibor"&amp;Tenor,AR406,Trigger)</f>
        <v>42810</v>
      </c>
      <c r="AT406" s="246">
        <f>_xll.qlIndexFixing($AD$5,AQ406,TRUE,_xll.ohTrigger(Trigger,Trigger1M))</f>
        <v>-3.8868032813848305E-4</v>
      </c>
      <c r="AU406" s="246" t="e">
        <f>IFERROR(_xll.qlIndexFixing($AV$1,AQ406,TRUE,_xll.ohTrigger(Trigger,Trigger1M)),#N/A)</f>
        <v>#N/A</v>
      </c>
    </row>
    <row r="407" spans="42:47" ht="11.25" customHeight="1" x14ac:dyDescent="0.25">
      <c r="AP407" s="100" t="s">
        <v>201</v>
      </c>
      <c r="AQ407" s="101">
        <f>_xll.qlInterestRateIndexFixingDate(Currency&amp;"ibor"&amp;Tenor,AR407,Trigger)</f>
        <v>42781</v>
      </c>
      <c r="AR407" s="101">
        <f>_xll.qlCalendarAdvance(Calendar,AR406,AP407,"f",,Trigger)</f>
        <v>42783</v>
      </c>
      <c r="AS407" s="101">
        <f>_xll.qlInterestRateIndexMaturity(Currency&amp;"ibor"&amp;Tenor,AR407,Trigger)</f>
        <v>42811</v>
      </c>
      <c r="AT407" s="246">
        <f>_xll.qlIndexFixing($AD$5,AQ407,TRUE,_xll.ohTrigger(Trigger,Trigger1M))</f>
        <v>-3.8579753774494103E-4</v>
      </c>
      <c r="AU407" s="246" t="e">
        <f>IFERROR(_xll.qlIndexFixing($AV$1,AQ407,TRUE,_xll.ohTrigger(Trigger,Trigger1M)),#N/A)</f>
        <v>#N/A</v>
      </c>
    </row>
    <row r="408" spans="42:47" ht="11.25" customHeight="1" x14ac:dyDescent="0.25">
      <c r="AP408" s="100" t="s">
        <v>201</v>
      </c>
      <c r="AQ408" s="101">
        <f>_xll.qlInterestRateIndexFixingDate(Currency&amp;"ibor"&amp;Tenor,AR408,Trigger)</f>
        <v>42782</v>
      </c>
      <c r="AR408" s="101">
        <f>_xll.qlCalendarAdvance(Calendar,AR407,AP408,"f",,Trigger)</f>
        <v>42786</v>
      </c>
      <c r="AS408" s="101">
        <f>_xll.qlInterestRateIndexMaturity(Currency&amp;"ibor"&amp;Tenor,AR408,Trigger)</f>
        <v>42814</v>
      </c>
      <c r="AT408" s="246">
        <f>_xll.qlIndexFixing($AD$5,AQ408,TRUE,_xll.ohTrigger(Trigger,Trigger1M))</f>
        <v>-3.7632845903238073E-4</v>
      </c>
      <c r="AU408" s="246" t="e">
        <f>IFERROR(_xll.qlIndexFixing($AV$1,AQ408,TRUE,_xll.ohTrigger(Trigger,Trigger1M)),#N/A)</f>
        <v>#N/A</v>
      </c>
    </row>
    <row r="409" spans="42:47" ht="11.25" customHeight="1" x14ac:dyDescent="0.25">
      <c r="AP409" s="100" t="s">
        <v>201</v>
      </c>
      <c r="AQ409" s="101">
        <f>_xll.qlInterestRateIndexFixingDate(Currency&amp;"ibor"&amp;Tenor,AR409,Trigger)</f>
        <v>42783</v>
      </c>
      <c r="AR409" s="101">
        <f>_xll.qlCalendarAdvance(Calendar,AR408,AP409,"f",,Trigger)</f>
        <v>42787</v>
      </c>
      <c r="AS409" s="101">
        <f>_xll.qlInterestRateIndexMaturity(Currency&amp;"ibor"&amp;Tenor,AR409,Trigger)</f>
        <v>42815</v>
      </c>
      <c r="AT409" s="246">
        <f>_xll.qlIndexFixing($AD$5,AQ409,TRUE,_xll.ohTrigger(Trigger,Trigger1M))</f>
        <v>-3.7289852994876985E-4</v>
      </c>
      <c r="AU409" s="246" t="e">
        <f>IFERROR(_xll.qlIndexFixing($AV$1,AQ409,TRUE,_xll.ohTrigger(Trigger,Trigger1M)),#N/A)</f>
        <v>#N/A</v>
      </c>
    </row>
    <row r="410" spans="42:47" ht="11.25" customHeight="1" x14ac:dyDescent="0.25">
      <c r="AP410" s="100" t="s">
        <v>201</v>
      </c>
      <c r="AQ410" s="101">
        <f>_xll.qlInterestRateIndexFixingDate(Currency&amp;"ibor"&amp;Tenor,AR410,Trigger)</f>
        <v>42786</v>
      </c>
      <c r="AR410" s="101">
        <f>_xll.qlCalendarAdvance(Calendar,AR409,AP410,"f",,Trigger)</f>
        <v>42788</v>
      </c>
      <c r="AS410" s="101">
        <f>_xll.qlInterestRateIndexMaturity(Currency&amp;"ibor"&amp;Tenor,AR410,Trigger)</f>
        <v>42816</v>
      </c>
      <c r="AT410" s="246">
        <f>_xll.qlIndexFixing($AD$5,AQ410,TRUE,_xll.ohTrigger(Trigger,Trigger1M))</f>
        <v>-3.6933181593177899E-4</v>
      </c>
      <c r="AU410" s="246" t="e">
        <f>IFERROR(_xll.qlIndexFixing($AV$1,AQ410,TRUE,_xll.ohTrigger(Trigger,Trigger1M)),#N/A)</f>
        <v>#N/A</v>
      </c>
    </row>
    <row r="411" spans="42:47" ht="11.25" customHeight="1" x14ac:dyDescent="0.25">
      <c r="AP411" s="100" t="s">
        <v>201</v>
      </c>
      <c r="AQ411" s="101">
        <f>_xll.qlInterestRateIndexFixingDate(Currency&amp;"ibor"&amp;Tenor,AR411,Trigger)</f>
        <v>42787</v>
      </c>
      <c r="AR411" s="101">
        <f>_xll.qlCalendarAdvance(Calendar,AR410,AP411,"f",,Trigger)</f>
        <v>42789</v>
      </c>
      <c r="AS411" s="101">
        <f>_xll.qlInterestRateIndexMaturity(Currency&amp;"ibor"&amp;Tenor,AR411,Trigger)</f>
        <v>42817</v>
      </c>
      <c r="AT411" s="246">
        <f>_xll.qlIndexFixing($AD$5,AQ411,TRUE,_xll.ohTrigger(Trigger,Trigger1M))</f>
        <v>-3.6562831686150405E-4</v>
      </c>
      <c r="AU411" s="246" t="e">
        <f>IFERROR(_xll.qlIndexFixing($AV$1,AQ411,TRUE,_xll.ohTrigger(Trigger,Trigger1M)),#N/A)</f>
        <v>#N/A</v>
      </c>
    </row>
    <row r="412" spans="42:47" ht="11.25" customHeight="1" x14ac:dyDescent="0.25">
      <c r="AP412" s="100" t="s">
        <v>201</v>
      </c>
      <c r="AQ412" s="101">
        <f>_xll.qlInterestRateIndexFixingDate(Currency&amp;"ibor"&amp;Tenor,AR412,Trigger)</f>
        <v>42788</v>
      </c>
      <c r="AR412" s="101">
        <f>_xll.qlCalendarAdvance(Calendar,AR411,AP412,"f",,Trigger)</f>
        <v>42790</v>
      </c>
      <c r="AS412" s="101">
        <f>_xll.qlInterestRateIndexMaturity(Currency&amp;"ibor"&amp;Tenor,AR412,Trigger)</f>
        <v>42818</v>
      </c>
      <c r="AT412" s="246">
        <f>_xll.qlIndexFixing($AD$5,AQ412,TRUE,_xll.ohTrigger(Trigger,Trigger1M))</f>
        <v>-3.6178803262660556E-4</v>
      </c>
      <c r="AU412" s="246" t="e">
        <f>IFERROR(_xll.qlIndexFixing($AV$1,AQ412,TRUE,_xll.ohTrigger(Trigger,Trigger1M)),#N/A)</f>
        <v>#N/A</v>
      </c>
    </row>
    <row r="413" spans="42:47" ht="11.25" customHeight="1" x14ac:dyDescent="0.25">
      <c r="AP413" s="100" t="s">
        <v>201</v>
      </c>
      <c r="AQ413" s="101">
        <f>_xll.qlInterestRateIndexFixingDate(Currency&amp;"ibor"&amp;Tenor,AR413,Trigger)</f>
        <v>42789</v>
      </c>
      <c r="AR413" s="101">
        <f>_xll.qlCalendarAdvance(Calendar,AR412,AP413,"f",,Trigger)</f>
        <v>42793</v>
      </c>
      <c r="AS413" s="101">
        <f>_xll.qlInterestRateIndexMaturity(Currency&amp;"ibor"&amp;Tenor,AR413,Trigger)</f>
        <v>42821</v>
      </c>
      <c r="AT413" s="246">
        <f>_xll.qlIndexFixing($AD$5,AQ413,TRUE,_xll.ohTrigger(Trigger,Trigger1M))</f>
        <v>-3.4944646766661106E-4</v>
      </c>
      <c r="AU413" s="246" t="e">
        <f>IFERROR(_xll.qlIndexFixing($AV$1,AQ413,TRUE,_xll.ohTrigger(Trigger,Trigger1M)),#N/A)</f>
        <v>#N/A</v>
      </c>
    </row>
    <row r="414" spans="42:47" ht="11.25" customHeight="1" x14ac:dyDescent="0.25">
      <c r="AP414" s="100" t="s">
        <v>201</v>
      </c>
      <c r="AQ414" s="101">
        <f>_xll.qlInterestRateIndexFixingDate(Currency&amp;"ibor"&amp;Tenor,AR414,Trigger)</f>
        <v>42790</v>
      </c>
      <c r="AR414" s="101">
        <f>_xll.qlCalendarAdvance(Calendar,AR413,AP414,"f",,Trigger)</f>
        <v>42794</v>
      </c>
      <c r="AS414" s="101">
        <f>_xll.qlInterestRateIndexMaturity(Currency&amp;"ibor"&amp;Tenor,AR414,Trigger)</f>
        <v>42825</v>
      </c>
      <c r="AT414" s="246">
        <f>_xll.qlIndexFixing($AD$5,AQ414,TRUE,_xll.ohTrigger(Trigger,Trigger1M))</f>
        <v>-3.3721217032776159E-4</v>
      </c>
      <c r="AU414" s="246" t="e">
        <f>IFERROR(_xll.qlIndexFixing($AV$1,AQ414,TRUE,_xll.ohTrigger(Trigger,Trigger1M)),#N/A)</f>
        <v>#N/A</v>
      </c>
    </row>
    <row r="415" spans="42:47" ht="11.25" customHeight="1" x14ac:dyDescent="0.25">
      <c r="AP415" s="100" t="s">
        <v>201</v>
      </c>
      <c r="AQ415" s="101">
        <f>_xll.qlInterestRateIndexFixingDate(Currency&amp;"ibor"&amp;Tenor,AR415,Trigger)</f>
        <v>42793</v>
      </c>
      <c r="AR415" s="101">
        <f>_xll.qlCalendarAdvance(Calendar,AR414,AP415,"f",,Trigger)</f>
        <v>42795</v>
      </c>
      <c r="AS415" s="101">
        <f>_xll.qlInterestRateIndexMaturity(Currency&amp;"ibor"&amp;Tenor,AR415,Trigger)</f>
        <v>42828</v>
      </c>
      <c r="AT415" s="246">
        <f>_xll.qlIndexFixing($AD$5,AQ415,TRUE,_xll.ohTrigger(Trigger,Trigger1M))</f>
        <v>-3.2688681595015691E-4</v>
      </c>
      <c r="AU415" s="246" t="e">
        <f>IFERROR(_xll.qlIndexFixing($AV$1,AQ415,TRUE,_xll.ohTrigger(Trigger,Trigger1M)),#N/A)</f>
        <v>#N/A</v>
      </c>
    </row>
    <row r="416" spans="42:47" ht="11.25" customHeight="1" x14ac:dyDescent="0.25">
      <c r="AP416" s="100" t="s">
        <v>201</v>
      </c>
      <c r="AQ416" s="101">
        <f>_xll.qlInterestRateIndexFixingDate(Currency&amp;"ibor"&amp;Tenor,AR416,Trigger)</f>
        <v>42794</v>
      </c>
      <c r="AR416" s="101">
        <f>_xll.qlCalendarAdvance(Calendar,AR415,AP416,"f",,Trigger)</f>
        <v>42796</v>
      </c>
      <c r="AS416" s="101">
        <f>_xll.qlInterestRateIndexMaturity(Currency&amp;"ibor"&amp;Tenor,AR416,Trigger)</f>
        <v>42828</v>
      </c>
      <c r="AT416" s="246">
        <f>_xll.qlIndexFixing($AD$5,AQ416,TRUE,_xll.ohTrigger(Trigger,Trigger1M))</f>
        <v>-3.247730462226095E-4</v>
      </c>
      <c r="AU416" s="246" t="e">
        <f>IFERROR(_xll.qlIndexFixing($AV$1,AQ416,TRUE,_xll.ohTrigger(Trigger,Trigger1M)),#N/A)</f>
        <v>#N/A</v>
      </c>
    </row>
    <row r="417" spans="42:47" ht="11.25" customHeight="1" x14ac:dyDescent="0.25">
      <c r="AP417" s="100" t="s">
        <v>201</v>
      </c>
      <c r="AQ417" s="101">
        <f>_xll.qlInterestRateIndexFixingDate(Currency&amp;"ibor"&amp;Tenor,AR417,Trigger)</f>
        <v>42795</v>
      </c>
      <c r="AR417" s="101">
        <f>_xll.qlCalendarAdvance(Calendar,AR416,AP417,"f",,Trigger)</f>
        <v>42797</v>
      </c>
      <c r="AS417" s="101">
        <f>_xll.qlInterestRateIndexMaturity(Currency&amp;"ibor"&amp;Tenor,AR417,Trigger)</f>
        <v>42828</v>
      </c>
      <c r="AT417" s="246">
        <f>_xll.qlIndexFixing($AD$5,AQ417,TRUE,_xll.ohTrigger(Trigger,Trigger1M))</f>
        <v>-3.22613677564734E-4</v>
      </c>
      <c r="AU417" s="246" t="e">
        <f>IFERROR(_xll.qlIndexFixing($AV$1,AQ417,TRUE,_xll.ohTrigger(Trigger,Trigger1M)),#N/A)</f>
        <v>#N/A</v>
      </c>
    </row>
    <row r="418" spans="42:47" ht="11.25" customHeight="1" x14ac:dyDescent="0.25">
      <c r="AP418" s="100" t="s">
        <v>201</v>
      </c>
      <c r="AQ418" s="101">
        <f>_xll.qlInterestRateIndexFixingDate(Currency&amp;"ibor"&amp;Tenor,AR418,Trigger)</f>
        <v>42796</v>
      </c>
      <c r="AR418" s="101">
        <f>_xll.qlCalendarAdvance(Calendar,AR417,AP418,"f",,Trigger)</f>
        <v>42800</v>
      </c>
      <c r="AS418" s="101">
        <f>_xll.qlInterestRateIndexMaturity(Currency&amp;"ibor"&amp;Tenor,AR418,Trigger)</f>
        <v>42831</v>
      </c>
      <c r="AT418" s="246">
        <f>_xll.qlIndexFixing($AD$5,AQ418,TRUE,_xll.ohTrigger(Trigger,Trigger1M))</f>
        <v>-3.0678410748548904E-4</v>
      </c>
      <c r="AU418" s="246" t="e">
        <f>IFERROR(_xll.qlIndexFixing($AV$1,AQ418,TRUE,_xll.ohTrigger(Trigger,Trigger1M)),#N/A)</f>
        <v>#N/A</v>
      </c>
    </row>
    <row r="419" spans="42:47" ht="11.25" customHeight="1" x14ac:dyDescent="0.25">
      <c r="AP419" s="100" t="s">
        <v>201</v>
      </c>
      <c r="AQ419" s="101">
        <f>_xll.qlInterestRateIndexFixingDate(Currency&amp;"ibor"&amp;Tenor,AR419,Trigger)</f>
        <v>42797</v>
      </c>
      <c r="AR419" s="101">
        <f>_xll.qlCalendarAdvance(Calendar,AR418,AP419,"f",,Trigger)</f>
        <v>42801</v>
      </c>
      <c r="AS419" s="101">
        <f>_xll.qlInterestRateIndexMaturity(Currency&amp;"ibor"&amp;Tenor,AR419,Trigger)</f>
        <v>42832</v>
      </c>
      <c r="AT419" s="246">
        <f>_xll.qlIndexFixing($AD$5,AQ419,TRUE,_xll.ohTrigger(Trigger,Trigger1M))</f>
        <v>-3.0123401053056535E-4</v>
      </c>
      <c r="AU419" s="246" t="e">
        <f>IFERROR(_xll.qlIndexFixing($AV$1,AQ419,TRUE,_xll.ohTrigger(Trigger,Trigger1M)),#N/A)</f>
        <v>#N/A</v>
      </c>
    </row>
    <row r="420" spans="42:47" ht="11.25" customHeight="1" x14ac:dyDescent="0.25">
      <c r="AP420" s="100" t="s">
        <v>201</v>
      </c>
      <c r="AQ420" s="101">
        <f>_xll.qlInterestRateIndexFixingDate(Currency&amp;"ibor"&amp;Tenor,AR420,Trigger)</f>
        <v>42800</v>
      </c>
      <c r="AR420" s="101">
        <f>_xll.qlCalendarAdvance(Calendar,AR419,AP420,"f",,Trigger)</f>
        <v>42802</v>
      </c>
      <c r="AS420" s="101">
        <f>_xll.qlInterestRateIndexMaturity(Currency&amp;"ibor"&amp;Tenor,AR420,Trigger)</f>
        <v>42835</v>
      </c>
      <c r="AT420" s="246">
        <f>_xll.qlIndexFixing($AD$5,AQ420,TRUE,_xll.ohTrigger(Trigger,Trigger1M))</f>
        <v>-2.8899370550071848E-4</v>
      </c>
      <c r="AU420" s="246" t="e">
        <f>IFERROR(_xll.qlIndexFixing($AV$1,AQ420,TRUE,_xll.ohTrigger(Trigger,Trigger1M)),#N/A)</f>
        <v>#N/A</v>
      </c>
    </row>
    <row r="421" spans="42:47" ht="11.25" customHeight="1" x14ac:dyDescent="0.25">
      <c r="AP421" s="100" t="s">
        <v>201</v>
      </c>
      <c r="AQ421" s="101">
        <f>_xll.qlInterestRateIndexFixingDate(Currency&amp;"ibor"&amp;Tenor,AR421,Trigger)</f>
        <v>42801</v>
      </c>
      <c r="AR421" s="101">
        <f>_xll.qlCalendarAdvance(Calendar,AR420,AP421,"f",,Trigger)</f>
        <v>42803</v>
      </c>
      <c r="AS421" s="101">
        <f>_xll.qlInterestRateIndexMaturity(Currency&amp;"ibor"&amp;Tenor,AR421,Trigger)</f>
        <v>42835</v>
      </c>
      <c r="AT421" s="246">
        <f>_xll.qlIndexFixing($AD$5,AQ421,TRUE,_xll.ohTrigger(Trigger,Trigger1M))</f>
        <v>-2.8640115061040472E-4</v>
      </c>
      <c r="AU421" s="246" t="e">
        <f>IFERROR(_xll.qlIndexFixing($AV$1,AQ421,TRUE,_xll.ohTrigger(Trigger,Trigger1M)),#N/A)</f>
        <v>#N/A</v>
      </c>
    </row>
    <row r="422" spans="42:47" ht="11.25" customHeight="1" x14ac:dyDescent="0.25">
      <c r="AP422" s="100" t="s">
        <v>201</v>
      </c>
      <c r="AQ422" s="101">
        <f>_xll.qlInterestRateIndexFixingDate(Currency&amp;"ibor"&amp;Tenor,AR422,Trigger)</f>
        <v>42802</v>
      </c>
      <c r="AR422" s="101">
        <f>_xll.qlCalendarAdvance(Calendar,AR421,AP422,"f",,Trigger)</f>
        <v>42804</v>
      </c>
      <c r="AS422" s="101">
        <f>_xll.qlInterestRateIndexMaturity(Currency&amp;"ibor"&amp;Tenor,AR422,Trigger)</f>
        <v>42835</v>
      </c>
      <c r="AT422" s="246">
        <f>_xll.qlIndexFixing($AD$5,AQ422,TRUE,_xll.ohTrigger(Trigger,Trigger1M))</f>
        <v>-2.8376299612505263E-4</v>
      </c>
      <c r="AU422" s="246" t="e">
        <f>IFERROR(_xll.qlIndexFixing($AV$1,AQ422,TRUE,_xll.ohTrigger(Trigger,Trigger1M)),#N/A)</f>
        <v>#N/A</v>
      </c>
    </row>
    <row r="423" spans="42:47" ht="11.25" customHeight="1" x14ac:dyDescent="0.25">
      <c r="AP423" s="100" t="s">
        <v>201</v>
      </c>
      <c r="AQ423" s="101">
        <f>_xll.qlInterestRateIndexFixingDate(Currency&amp;"ibor"&amp;Tenor,AR423,Trigger)</f>
        <v>42803</v>
      </c>
      <c r="AR423" s="101">
        <f>_xll.qlCalendarAdvance(Calendar,AR422,AP423,"f",,Trigger)</f>
        <v>42807</v>
      </c>
      <c r="AS423" s="101">
        <f>_xll.qlInterestRateIndexMaturity(Currency&amp;"ibor"&amp;Tenor,AR423,Trigger)</f>
        <v>42838</v>
      </c>
      <c r="AT423" s="246">
        <f>_xll.qlIndexFixing($AD$5,AQ423,TRUE,_xll.ohTrigger(Trigger,Trigger1M))</f>
        <v>-2.6506089204933383E-4</v>
      </c>
      <c r="AU423" s="246" t="e">
        <f>IFERROR(_xll.qlIndexFixing($AV$1,AQ423,TRUE,_xll.ohTrigger(Trigger,Trigger1M)),#N/A)</f>
        <v>#N/A</v>
      </c>
    </row>
    <row r="424" spans="42:47" ht="11.25" customHeight="1" x14ac:dyDescent="0.25">
      <c r="AP424" s="100" t="s">
        <v>201</v>
      </c>
      <c r="AQ424" s="101">
        <f>_xll.qlInterestRateIndexFixingDate(Currency&amp;"ibor"&amp;Tenor,AR424,Trigger)</f>
        <v>42804</v>
      </c>
      <c r="AR424" s="101">
        <f>_xll.qlCalendarAdvance(Calendar,AR423,AP424,"f",,Trigger)</f>
        <v>42808</v>
      </c>
      <c r="AS424" s="101">
        <f>_xll.qlInterestRateIndexMaturity(Currency&amp;"ibor"&amp;Tenor,AR424,Trigger)</f>
        <v>42843</v>
      </c>
      <c r="AT424" s="246">
        <f>_xll.qlIndexFixing($AD$5,AQ424,TRUE,_xll.ohTrigger(Trigger,Trigger1M))</f>
        <v>-2.4362272682638367E-4</v>
      </c>
      <c r="AU424" s="246" t="e">
        <f>IFERROR(_xll.qlIndexFixing($AV$1,AQ424,TRUE,_xll.ohTrigger(Trigger,Trigger1M)),#N/A)</f>
        <v>#N/A</v>
      </c>
    </row>
    <row r="425" spans="42:47" ht="11.25" customHeight="1" x14ac:dyDescent="0.25">
      <c r="AP425" s="100" t="s">
        <v>201</v>
      </c>
      <c r="AQ425" s="101">
        <f>_xll.qlInterestRateIndexFixingDate(Currency&amp;"ibor"&amp;Tenor,AR425,Trigger)</f>
        <v>42807</v>
      </c>
      <c r="AR425" s="101">
        <f>_xll.qlCalendarAdvance(Calendar,AR424,AP425,"f",,Trigger)</f>
        <v>42809</v>
      </c>
      <c r="AS425" s="101">
        <f>_xll.qlInterestRateIndexMaturity(Currency&amp;"ibor"&amp;Tenor,AR425,Trigger)</f>
        <v>42843</v>
      </c>
      <c r="AT425" s="246">
        <f>_xll.qlIndexFixing($AD$5,AQ425,TRUE,_xll.ohTrigger(Trigger,Trigger1M))</f>
        <v>-2.4057418194027325E-4</v>
      </c>
      <c r="AU425" s="246" t="e">
        <f>IFERROR(_xll.qlIndexFixing($AV$1,AQ425,TRUE,_xll.ohTrigger(Trigger,Trigger1M)),#N/A)</f>
        <v>#N/A</v>
      </c>
    </row>
    <row r="426" spans="42:47" ht="11.25" customHeight="1" x14ac:dyDescent="0.25">
      <c r="AP426" s="100" t="s">
        <v>201</v>
      </c>
      <c r="AQ426" s="101">
        <f>_xll.qlInterestRateIndexFixingDate(Currency&amp;"ibor"&amp;Tenor,AR426,Trigger)</f>
        <v>42808</v>
      </c>
      <c r="AR426" s="101">
        <f>_xll.qlCalendarAdvance(Calendar,AR425,AP426,"f",,Trigger)</f>
        <v>42810</v>
      </c>
      <c r="AS426" s="101">
        <f>_xll.qlInterestRateIndexMaturity(Currency&amp;"ibor"&amp;Tenor,AR426,Trigger)</f>
        <v>42843</v>
      </c>
      <c r="AT426" s="246">
        <f>_xll.qlIndexFixing($AD$5,AQ426,TRUE,_xll.ohTrigger(Trigger,Trigger1M))</f>
        <v>-2.374800371115785E-4</v>
      </c>
      <c r="AU426" s="246" t="e">
        <f>IFERROR(_xll.qlIndexFixing($AV$1,AQ426,TRUE,_xll.ohTrigger(Trigger,Trigger1M)),#N/A)</f>
        <v>#N/A</v>
      </c>
    </row>
    <row r="427" spans="42:47" ht="11.25" customHeight="1" x14ac:dyDescent="0.25">
      <c r="AP427" s="100" t="s">
        <v>201</v>
      </c>
      <c r="AQ427" s="101">
        <f>_xll.qlInterestRateIndexFixingDate(Currency&amp;"ibor"&amp;Tenor,AR427,Trigger)</f>
        <v>42809</v>
      </c>
      <c r="AR427" s="101">
        <f>_xll.qlCalendarAdvance(Calendar,AR426,AP427,"f",,Trigger)</f>
        <v>42811</v>
      </c>
      <c r="AS427" s="101">
        <f>_xll.qlInterestRateIndexMaturity(Currency&amp;"ibor"&amp;Tenor,AR427,Trigger)</f>
        <v>42843</v>
      </c>
      <c r="AT427" s="246">
        <f>_xll.qlIndexFixing($AD$5,AQ427,TRUE,_xll.ohTrigger(Trigger,Trigger1M))</f>
        <v>-2.3434029228983078E-4</v>
      </c>
      <c r="AU427" s="246" t="e">
        <f>IFERROR(_xll.qlIndexFixing($AV$1,AQ427,TRUE,_xll.ohTrigger(Trigger,Trigger1M)),#N/A)</f>
        <v>#N/A</v>
      </c>
    </row>
    <row r="428" spans="42:47" ht="11.25" customHeight="1" x14ac:dyDescent="0.25">
      <c r="AP428" s="100" t="s">
        <v>201</v>
      </c>
      <c r="AQ428" s="101">
        <f>_xll.qlInterestRateIndexFixingDate(Currency&amp;"ibor"&amp;Tenor,AR428,Trigger)</f>
        <v>42810</v>
      </c>
      <c r="AR428" s="101">
        <f>_xll.qlCalendarAdvance(Calendar,AR427,AP428,"f",,Trigger)</f>
        <v>42814</v>
      </c>
      <c r="AS428" s="101">
        <f>_xll.qlInterestRateIndexMaturity(Currency&amp;"ibor"&amp;Tenor,AR428,Trigger)</f>
        <v>42845</v>
      </c>
      <c r="AT428" s="246">
        <f>_xll.qlIndexFixing($AD$5,AQ428,TRUE,_xll.ohTrigger(Trigger,Trigger1M))</f>
        <v>-2.1663504411125495E-4</v>
      </c>
      <c r="AU428" s="246" t="e">
        <f>IFERROR(_xll.qlIndexFixing($AV$1,AQ428,TRUE,_xll.ohTrigger(Trigger,Trigger1M)),#N/A)</f>
        <v>#N/A</v>
      </c>
    </row>
    <row r="429" spans="42:47" ht="11.25" customHeight="1" x14ac:dyDescent="0.25">
      <c r="AP429" s="100" t="s">
        <v>201</v>
      </c>
      <c r="AQ429" s="101">
        <f>_xll.qlInterestRateIndexFixingDate(Currency&amp;"ibor"&amp;Tenor,AR429,Trigger)</f>
        <v>42811</v>
      </c>
      <c r="AR429" s="101">
        <f>_xll.qlCalendarAdvance(Calendar,AR428,AP429,"f",,Trigger)</f>
        <v>42815</v>
      </c>
      <c r="AS429" s="101">
        <f>_xll.qlInterestRateIndexMaturity(Currency&amp;"ibor"&amp;Tenor,AR429,Trigger)</f>
        <v>42846</v>
      </c>
      <c r="AT429" s="246">
        <f>_xll.qlIndexFixing($AD$5,AQ429,TRUE,_xll.ohTrigger(Trigger,Trigger1M))</f>
        <v>-2.0916990741277403E-4</v>
      </c>
      <c r="AU429" s="246" t="e">
        <f>IFERROR(_xll.qlIndexFixing($AV$1,AQ429,TRUE,_xll.ohTrigger(Trigger,Trigger1M)),#N/A)</f>
        <v>#N/A</v>
      </c>
    </row>
    <row r="430" spans="42:47" ht="11.25" customHeight="1" x14ac:dyDescent="0.25">
      <c r="AP430" s="100" t="s">
        <v>201</v>
      </c>
      <c r="AQ430" s="101">
        <f>_xll.qlInterestRateIndexFixingDate(Currency&amp;"ibor"&amp;Tenor,AR430,Trigger)</f>
        <v>42814</v>
      </c>
      <c r="AR430" s="101">
        <f>_xll.qlCalendarAdvance(Calendar,AR429,AP430,"f",,Trigger)</f>
        <v>42816</v>
      </c>
      <c r="AS430" s="101">
        <f>_xll.qlInterestRateIndexMaturity(Currency&amp;"ibor"&amp;Tenor,AR430,Trigger)</f>
        <v>42849</v>
      </c>
      <c r="AT430" s="246">
        <f>_xll.qlIndexFixing($AD$5,AQ430,TRUE,_xll.ohTrigger(Trigger,Trigger1M))</f>
        <v>-1.9309963547063029E-4</v>
      </c>
      <c r="AU430" s="246" t="e">
        <f>IFERROR(_xll.qlIndexFixing($AV$1,AQ430,TRUE,_xll.ohTrigger(Trigger,Trigger1M)),#N/A)</f>
        <v>#N/A</v>
      </c>
    </row>
    <row r="431" spans="42:47" ht="11.25" customHeight="1" x14ac:dyDescent="0.25">
      <c r="AP431" s="100" t="s">
        <v>201</v>
      </c>
      <c r="AQ431" s="101">
        <f>_xll.qlInterestRateIndexFixingDate(Currency&amp;"ibor"&amp;Tenor,AR431,Trigger)</f>
        <v>42815</v>
      </c>
      <c r="AR431" s="101">
        <f>_xll.qlCalendarAdvance(Calendar,AR430,AP431,"f",,Trigger)</f>
        <v>42817</v>
      </c>
      <c r="AS431" s="101">
        <f>_xll.qlInterestRateIndexMaturity(Currency&amp;"ibor"&amp;Tenor,AR431,Trigger)</f>
        <v>42849</v>
      </c>
      <c r="AT431" s="246">
        <f>_xll.qlIndexFixing($AD$5,AQ431,TRUE,_xll.ohTrigger(Trigger,Trigger1M))</f>
        <v>-1.8954949479260685E-4</v>
      </c>
      <c r="AU431" s="246" t="e">
        <f>IFERROR(_xll.qlIndexFixing($AV$1,AQ431,TRUE,_xll.ohTrigger(Trigger,Trigger1M)),#N/A)</f>
        <v>#N/A</v>
      </c>
    </row>
    <row r="432" spans="42:47" ht="11.25" customHeight="1" x14ac:dyDescent="0.25">
      <c r="AP432" s="100" t="s">
        <v>201</v>
      </c>
      <c r="AQ432" s="101">
        <f>_xll.qlInterestRateIndexFixingDate(Currency&amp;"ibor"&amp;Tenor,AR432,Trigger)</f>
        <v>42816</v>
      </c>
      <c r="AR432" s="101">
        <f>_xll.qlCalendarAdvance(Calendar,AR431,AP432,"f",,Trigger)</f>
        <v>42818</v>
      </c>
      <c r="AS432" s="101">
        <f>_xll.qlInterestRateIndexMaturity(Currency&amp;"ibor"&amp;Tenor,AR432,Trigger)</f>
        <v>42849</v>
      </c>
      <c r="AT432" s="246">
        <f>_xll.qlIndexFixing($AD$5,AQ432,TRUE,_xll.ohTrigger(Trigger,Trigger1M))</f>
        <v>-1.8595375400272979E-4</v>
      </c>
      <c r="AU432" s="246" t="e">
        <f>IFERROR(_xll.qlIndexFixing($AV$1,AQ432,TRUE,_xll.ohTrigger(Trigger,Trigger1M)),#N/A)</f>
        <v>#N/A</v>
      </c>
    </row>
    <row r="433" spans="42:47" ht="11.25" customHeight="1" x14ac:dyDescent="0.25">
      <c r="AP433" s="100" t="s">
        <v>201</v>
      </c>
      <c r="AQ433" s="101">
        <f>_xll.qlInterestRateIndexFixingDate(Currency&amp;"ibor"&amp;Tenor,AR433,Trigger)</f>
        <v>42817</v>
      </c>
      <c r="AR433" s="101">
        <f>_xll.qlCalendarAdvance(Calendar,AR432,AP433,"f",,Trigger)</f>
        <v>42821</v>
      </c>
      <c r="AS433" s="101">
        <f>_xll.qlInterestRateIndexMaturity(Currency&amp;"ibor"&amp;Tenor,AR433,Trigger)</f>
        <v>42852</v>
      </c>
      <c r="AT433" s="246">
        <f>_xll.qlIndexFixing($AD$5,AQ433,TRUE,_xll.ohTrigger(Trigger,Trigger1M))</f>
        <v>-1.6292591844303144E-4</v>
      </c>
      <c r="AU433" s="246" t="e">
        <f>IFERROR(_xll.qlIndexFixing($AV$1,AQ433,TRUE,_xll.ohTrigger(Trigger,Trigger1M)),#N/A)</f>
        <v>#N/A</v>
      </c>
    </row>
    <row r="434" spans="42:47" ht="11.25" customHeight="1" x14ac:dyDescent="0.25">
      <c r="AP434" s="100" t="s">
        <v>201</v>
      </c>
      <c r="AQ434" s="101">
        <f>_xll.qlInterestRateIndexFixingDate(Currency&amp;"ibor"&amp;Tenor,AR434,Trigger)</f>
        <v>42818</v>
      </c>
      <c r="AR434" s="101">
        <f>_xll.qlCalendarAdvance(Calendar,AR433,AP434,"f",,Trigger)</f>
        <v>42822</v>
      </c>
      <c r="AS434" s="101">
        <f>_xll.qlInterestRateIndexMaturity(Currency&amp;"ibor"&amp;Tenor,AR434,Trigger)</f>
        <v>42853</v>
      </c>
      <c r="AT434" s="246">
        <f>_xll.qlIndexFixing($AD$5,AQ434,TRUE,_xll.ohTrigger(Trigger,Trigger1M))</f>
        <v>-1.5561873439422E-4</v>
      </c>
      <c r="AU434" s="246" t="e">
        <f>IFERROR(_xll.qlIndexFixing($AV$1,AQ434,TRUE,_xll.ohTrigger(Trigger,Trigger1M)),#N/A)</f>
        <v>#N/A</v>
      </c>
    </row>
    <row r="435" spans="42:47" ht="11.25" customHeight="1" x14ac:dyDescent="0.25">
      <c r="AP435" s="100" t="s">
        <v>201</v>
      </c>
      <c r="AQ435" s="101">
        <f>_xll.qlInterestRateIndexFixingDate(Currency&amp;"ibor"&amp;Tenor,AR435,Trigger)</f>
        <v>42821</v>
      </c>
      <c r="AR435" s="101">
        <f>_xll.qlCalendarAdvance(Calendar,AR434,AP435,"f",,Trigger)</f>
        <v>42823</v>
      </c>
      <c r="AS435" s="101">
        <f>_xll.qlInterestRateIndexMaturity(Currency&amp;"ibor"&amp;Tenor,AR435,Trigger)</f>
        <v>42853</v>
      </c>
      <c r="AT435" s="246">
        <f>_xll.qlIndexFixing($AD$5,AQ435,TRUE,_xll.ohTrigger(Trigger,Trigger1M))</f>
        <v>-1.5178829515827275E-4</v>
      </c>
      <c r="AU435" s="246" t="e">
        <f>IFERROR(_xll.qlIndexFixing($AV$1,AQ435,TRUE,_xll.ohTrigger(Trigger,Trigger1M)),#N/A)</f>
        <v>#N/A</v>
      </c>
    </row>
    <row r="436" spans="42:47" ht="11.25" customHeight="1" x14ac:dyDescent="0.25">
      <c r="AP436" s="100" t="s">
        <v>201</v>
      </c>
      <c r="AQ436" s="101">
        <f>_xll.qlInterestRateIndexFixingDate(Currency&amp;"ibor"&amp;Tenor,AR436,Trigger)</f>
        <v>42822</v>
      </c>
      <c r="AR436" s="101">
        <f>_xll.qlCalendarAdvance(Calendar,AR435,AP436,"f",,Trigger)</f>
        <v>42824</v>
      </c>
      <c r="AS436" s="101">
        <f>_xll.qlInterestRateIndexMaturity(Currency&amp;"ibor"&amp;Tenor,AR436,Trigger)</f>
        <v>42853</v>
      </c>
      <c r="AT436" s="246">
        <f>_xll.qlIndexFixing($AD$5,AQ436,TRUE,_xll.ohTrigger(Trigger,Trigger1M))</f>
        <v>-1.4791808346595228E-4</v>
      </c>
      <c r="AU436" s="246" t="e">
        <f>IFERROR(_xll.qlIndexFixing($AV$1,AQ436,TRUE,_xll.ohTrigger(Trigger,Trigger1M)),#N/A)</f>
        <v>#N/A</v>
      </c>
    </row>
    <row r="437" spans="42:47" ht="11.25" customHeight="1" x14ac:dyDescent="0.25">
      <c r="AP437" s="100" t="s">
        <v>201</v>
      </c>
      <c r="AQ437" s="101">
        <f>_xll.qlInterestRateIndexFixingDate(Currency&amp;"ibor"&amp;Tenor,AR437,Trigger)</f>
        <v>42823</v>
      </c>
      <c r="AR437" s="101">
        <f>_xll.qlCalendarAdvance(Calendar,AR436,AP437,"f",,Trigger)</f>
        <v>42825</v>
      </c>
      <c r="AS437" s="101">
        <f>_xll.qlInterestRateIndexMaturity(Currency&amp;"ibor"&amp;Tenor,AR437,Trigger)</f>
        <v>42853</v>
      </c>
      <c r="AT437" s="246">
        <f>_xll.qlIndexFixing($AD$5,AQ437,TRUE,_xll.ohTrigger(Trigger,Trigger1M))</f>
        <v>-1.4400872371589379E-4</v>
      </c>
      <c r="AU437" s="246" t="e">
        <f>IFERROR(_xll.qlIndexFixing($AV$1,AQ437,TRUE,_xll.ohTrigger(Trigger,Trigger1M)),#N/A)</f>
        <v>#N/A</v>
      </c>
    </row>
    <row r="438" spans="42:47" ht="11.25" customHeight="1" x14ac:dyDescent="0.25">
      <c r="AP438" s="100" t="s">
        <v>201</v>
      </c>
      <c r="AQ438" s="101">
        <f>_xll.qlInterestRateIndexFixingDate(Currency&amp;"ibor"&amp;Tenor,AR438,Trigger)</f>
        <v>42824</v>
      </c>
      <c r="AR438" s="101">
        <f>_xll.qlCalendarAdvance(Calendar,AR437,AP438,"f",,Trigger)</f>
        <v>42828</v>
      </c>
      <c r="AS438" s="101">
        <f>_xll.qlInterestRateIndexMaturity(Currency&amp;"ibor"&amp;Tenor,AR438,Trigger)</f>
        <v>42858</v>
      </c>
      <c r="AT438" s="246">
        <f>_xll.qlIndexFixing($AD$5,AQ438,TRUE,_xll.ohTrigger(Trigger,Trigger1M))</f>
        <v>-1.1822282075035773E-4</v>
      </c>
      <c r="AU438" s="246" t="e">
        <f>IFERROR(_xll.qlIndexFixing($AV$1,AQ438,TRUE,_xll.ohTrigger(Trigger,Trigger1M)),#N/A)</f>
        <v>#N/A</v>
      </c>
    </row>
    <row r="439" spans="42:47" ht="11.25" customHeight="1" x14ac:dyDescent="0.25">
      <c r="AP439" s="100" t="s">
        <v>201</v>
      </c>
      <c r="AQ439" s="101">
        <f>_xll.qlInterestRateIndexFixingDate(Currency&amp;"ibor"&amp;Tenor,AR439,Trigger)</f>
        <v>42825</v>
      </c>
      <c r="AR439" s="101">
        <f>_xll.qlCalendarAdvance(Calendar,AR438,AP439,"f",,Trigger)</f>
        <v>42829</v>
      </c>
      <c r="AS439" s="101">
        <f>_xll.qlInterestRateIndexMaturity(Currency&amp;"ibor"&amp;Tenor,AR439,Trigger)</f>
        <v>42859</v>
      </c>
      <c r="AT439" s="246">
        <f>_xll.qlIndexFixing($AD$5,AQ439,TRUE,_xll.ohTrigger(Trigger,Trigger1M))</f>
        <v>-1.1216617691189867E-4</v>
      </c>
      <c r="AU439" s="246" t="e">
        <f>IFERROR(_xll.qlIndexFixing($AV$1,AQ439,TRUE,_xll.ohTrigger(Trigger,Trigger1M)),#N/A)</f>
        <v>#N/A</v>
      </c>
    </row>
    <row r="440" spans="42:47" ht="11.25" customHeight="1" x14ac:dyDescent="0.25">
      <c r="AP440" s="100" t="s">
        <v>201</v>
      </c>
      <c r="AQ440" s="101">
        <f>_xll.qlInterestRateIndexFixingDate(Currency&amp;"ibor"&amp;Tenor,AR440,Trigger)</f>
        <v>42828</v>
      </c>
      <c r="AR440" s="101">
        <f>_xll.qlCalendarAdvance(Calendar,AR439,AP440,"f",,Trigger)</f>
        <v>42830</v>
      </c>
      <c r="AS440" s="101">
        <f>_xll.qlInterestRateIndexMaturity(Currency&amp;"ibor"&amp;Tenor,AR440,Trigger)</f>
        <v>42860</v>
      </c>
      <c r="AT440" s="246">
        <f>_xll.qlIndexFixing($AD$5,AQ440,TRUE,_xll.ohTrigger(Trigger,Trigger1M))</f>
        <v>-1.0633873216647771E-4</v>
      </c>
      <c r="AU440" s="246" t="e">
        <f>IFERROR(_xll.qlIndexFixing($AV$1,AQ440,TRUE,_xll.ohTrigger(Trigger,Trigger1M)),#N/A)</f>
        <v>#N/A</v>
      </c>
    </row>
    <row r="441" spans="42:47" ht="11.25" customHeight="1" x14ac:dyDescent="0.25">
      <c r="AP441" s="100" t="s">
        <v>201</v>
      </c>
      <c r="AQ441" s="101">
        <f>_xll.qlInterestRateIndexFixingDate(Currency&amp;"ibor"&amp;Tenor,AR441,Trigger)</f>
        <v>42829</v>
      </c>
      <c r="AR441" s="101">
        <f>_xll.qlCalendarAdvance(Calendar,AR440,AP441,"f",,Trigger)</f>
        <v>42831</v>
      </c>
      <c r="AS441" s="101">
        <f>_xll.qlInterestRateIndexMaturity(Currency&amp;"ibor"&amp;Tenor,AR441,Trigger)</f>
        <v>42863</v>
      </c>
      <c r="AT441" s="246">
        <f>_xll.qlIndexFixing($AD$5,AQ441,TRUE,_xll.ohTrigger(Trigger,Trigger1M))</f>
        <v>-9.7331967750524662E-5</v>
      </c>
      <c r="AU441" s="246" t="e">
        <f>IFERROR(_xll.qlIndexFixing($AV$1,AQ441,TRUE,_xll.ohTrigger(Trigger,Trigger1M)),#N/A)</f>
        <v>#N/A</v>
      </c>
    </row>
    <row r="442" spans="42:47" ht="11.25" customHeight="1" x14ac:dyDescent="0.25">
      <c r="AP442" s="100" t="s">
        <v>201</v>
      </c>
      <c r="AQ442" s="101">
        <f>_xll.qlInterestRateIndexFixingDate(Currency&amp;"ibor"&amp;Tenor,AR442,Trigger)</f>
        <v>42830</v>
      </c>
      <c r="AR442" s="101">
        <f>_xll.qlCalendarAdvance(Calendar,AR441,AP442,"f",,Trigger)</f>
        <v>42832</v>
      </c>
      <c r="AS442" s="101">
        <f>_xll.qlInterestRateIndexMaturity(Currency&amp;"ibor"&amp;Tenor,AR442,Trigger)</f>
        <v>42863</v>
      </c>
      <c r="AT442" s="246">
        <f>_xll.qlIndexFixing($AD$5,AQ442,TRUE,_xll.ohTrigger(Trigger,Trigger1M))</f>
        <v>-9.3793014582107645E-5</v>
      </c>
      <c r="AU442" s="246" t="e">
        <f>IFERROR(_xll.qlIndexFixing($AV$1,AQ442,TRUE,_xll.ohTrigger(Trigger,Trigger1M)),#N/A)</f>
        <v>#N/A</v>
      </c>
    </row>
    <row r="443" spans="42:47" ht="11.25" customHeight="1" x14ac:dyDescent="0.25">
      <c r="AP443" s="100" t="s">
        <v>201</v>
      </c>
      <c r="AQ443" s="101">
        <f>_xll.qlInterestRateIndexFixingDate(Currency&amp;"ibor"&amp;Tenor,AR443,Trigger)</f>
        <v>42831</v>
      </c>
      <c r="AR443" s="101">
        <f>_xll.qlCalendarAdvance(Calendar,AR442,AP443,"f",,Trigger)</f>
        <v>42835</v>
      </c>
      <c r="AS443" s="101">
        <f>_xll.qlInterestRateIndexMaturity(Currency&amp;"ibor"&amp;Tenor,AR443,Trigger)</f>
        <v>42865</v>
      </c>
      <c r="AT443" s="246">
        <f>_xll.qlIndexFixing($AD$5,AQ443,TRUE,_xll.ohTrigger(Trigger,Trigger1M))</f>
        <v>-8.0795225382068736E-5</v>
      </c>
      <c r="AU443" s="246" t="e">
        <f>IFERROR(_xll.qlIndexFixing($AV$1,AQ443,TRUE,_xll.ohTrigger(Trigger,Trigger1M)),#N/A)</f>
        <v>#N/A</v>
      </c>
    </row>
    <row r="444" spans="42:47" ht="11.25" customHeight="1" x14ac:dyDescent="0.25">
      <c r="AP444" s="100" t="s">
        <v>201</v>
      </c>
      <c r="AQ444" s="101">
        <f>_xll.qlInterestRateIndexFixingDate(Currency&amp;"ibor"&amp;Tenor,AR444,Trigger)</f>
        <v>42832</v>
      </c>
      <c r="AR444" s="101">
        <f>_xll.qlCalendarAdvance(Calendar,AR443,AP444,"f",,Trigger)</f>
        <v>42836</v>
      </c>
      <c r="AS444" s="101">
        <f>_xll.qlInterestRateIndexMaturity(Currency&amp;"ibor"&amp;Tenor,AR444,Trigger)</f>
        <v>42866</v>
      </c>
      <c r="AT444" s="246">
        <f>_xll.qlIndexFixing($AD$5,AQ444,TRUE,_xll.ohTrigger(Trigger,Trigger1M))</f>
        <v>-7.6436413452007912E-5</v>
      </c>
      <c r="AU444" s="246" t="e">
        <f>IFERROR(_xll.qlIndexFixing($AV$1,AQ444,TRUE,_xll.ohTrigger(Trigger,Trigger1M)),#N/A)</f>
        <v>#N/A</v>
      </c>
    </row>
    <row r="445" spans="42:47" ht="11.25" customHeight="1" x14ac:dyDescent="0.25">
      <c r="AP445" s="100" t="s">
        <v>201</v>
      </c>
      <c r="AQ445" s="101">
        <f>_xll.qlInterestRateIndexFixingDate(Currency&amp;"ibor"&amp;Tenor,AR445,Trigger)</f>
        <v>42835</v>
      </c>
      <c r="AR445" s="101">
        <f>_xll.qlCalendarAdvance(Calendar,AR444,AP445,"f",,Trigger)</f>
        <v>42837</v>
      </c>
      <c r="AS445" s="101">
        <f>_xll.qlInterestRateIndexMaturity(Currency&amp;"ibor"&amp;Tenor,AR445,Trigger)</f>
        <v>42867</v>
      </c>
      <c r="AT445" s="246">
        <f>_xll.qlIndexFixing($AD$5,AQ445,TRUE,_xll.ohTrigger(Trigger,Trigger1M))</f>
        <v>-7.2337946636746864E-5</v>
      </c>
      <c r="AU445" s="246" t="e">
        <f>IFERROR(_xll.qlIndexFixing($AV$1,AQ445,TRUE,_xll.ohTrigger(Trigger,Trigger1M)),#N/A)</f>
        <v>#N/A</v>
      </c>
    </row>
    <row r="446" spans="42:47" ht="11.25" customHeight="1" x14ac:dyDescent="0.25">
      <c r="AP446" s="100" t="s">
        <v>201</v>
      </c>
      <c r="AQ446" s="101">
        <f>_xll.qlInterestRateIndexFixingDate(Currency&amp;"ibor"&amp;Tenor,AR446,Trigger)</f>
        <v>42836</v>
      </c>
      <c r="AR446" s="101">
        <f>_xll.qlCalendarAdvance(Calendar,AR445,AP446,"f",,Trigger)</f>
        <v>42838</v>
      </c>
      <c r="AS446" s="101">
        <f>_xll.qlInterestRateIndexMaturity(Currency&amp;"ibor"&amp;Tenor,AR446,Trigger)</f>
        <v>42870</v>
      </c>
      <c r="AT446" s="246">
        <f>_xll.qlIndexFixing($AD$5,AQ446,TRUE,_xll.ohTrigger(Trigger,Trigger1M))</f>
        <v>-6.689902667708636E-5</v>
      </c>
      <c r="AU446" s="246" t="e">
        <f>IFERROR(_xll.qlIndexFixing($AV$1,AQ446,TRUE,_xll.ohTrigger(Trigger,Trigger1M)),#N/A)</f>
        <v>#N/A</v>
      </c>
    </row>
    <row r="447" spans="42:47" ht="11.25" customHeight="1" x14ac:dyDescent="0.25">
      <c r="AP447" s="100" t="s">
        <v>201</v>
      </c>
      <c r="AQ447" s="101">
        <f>_xll.qlInterestRateIndexFixingDate(Currency&amp;"ibor"&amp;Tenor,AR447,Trigger)</f>
        <v>42837</v>
      </c>
      <c r="AR447" s="101">
        <f>_xll.qlCalendarAdvance(Calendar,AR446,AP447,"f",,Trigger)</f>
        <v>42843</v>
      </c>
      <c r="AS447" s="101">
        <f>_xll.qlInterestRateIndexMaturity(Currency&amp;"ibor"&amp;Tenor,AR447,Trigger)</f>
        <v>42873</v>
      </c>
      <c r="AT447" s="246">
        <f>_xll.qlIndexFixing($AD$5,AQ447,TRUE,_xll.ohTrigger(Trigger,Trigger1M))</f>
        <v>-5.3463558557620416E-5</v>
      </c>
      <c r="AU447" s="246" t="e">
        <f>IFERROR(_xll.qlIndexFixing($AV$1,AQ447,TRUE,_xll.ohTrigger(Trigger,Trigger1M)),#N/A)</f>
        <v>#N/A</v>
      </c>
    </row>
    <row r="448" spans="42:47" ht="11.25" customHeight="1" x14ac:dyDescent="0.25">
      <c r="AP448" s="100" t="s">
        <v>201</v>
      </c>
      <c r="AQ448" s="101">
        <f>_xll.qlInterestRateIndexFixingDate(Currency&amp;"ibor"&amp;Tenor,AR448,Trigger)</f>
        <v>42838</v>
      </c>
      <c r="AR448" s="101">
        <f>_xll.qlCalendarAdvance(Calendar,AR447,AP448,"f",,Trigger)</f>
        <v>42844</v>
      </c>
      <c r="AS448" s="101">
        <f>_xll.qlInterestRateIndexMaturity(Currency&amp;"ibor"&amp;Tenor,AR448,Trigger)</f>
        <v>42874</v>
      </c>
      <c r="AT448" s="246">
        <f>_xll.qlIndexFixing($AD$5,AQ448,TRUE,_xll.ohTrigger(Trigger,Trigger1M))</f>
        <v>-5.1312089957011864E-5</v>
      </c>
      <c r="AU448" s="246" t="e">
        <f>IFERROR(_xll.qlIndexFixing($AV$1,AQ448,TRUE,_xll.ohTrigger(Trigger,Trigger1M)),#N/A)</f>
        <v>#N/A</v>
      </c>
    </row>
    <row r="449" spans="42:47" ht="11.25" customHeight="1" x14ac:dyDescent="0.25">
      <c r="AP449" s="100" t="s">
        <v>201</v>
      </c>
      <c r="AQ449" s="101">
        <f>_xll.qlInterestRateIndexFixingDate(Currency&amp;"ibor"&amp;Tenor,AR449,Trigger)</f>
        <v>42843</v>
      </c>
      <c r="AR449" s="101">
        <f>_xll.qlCalendarAdvance(Calendar,AR448,AP449,"f",,Trigger)</f>
        <v>42845</v>
      </c>
      <c r="AS449" s="101">
        <f>_xll.qlInterestRateIndexMaturity(Currency&amp;"ibor"&amp;Tenor,AR449,Trigger)</f>
        <v>42877</v>
      </c>
      <c r="AT449" s="246">
        <f>_xll.qlIndexFixing($AD$5,AQ449,TRUE,_xll.ohTrigger(Trigger,Trigger1M))</f>
        <v>-4.8824324182378254E-5</v>
      </c>
      <c r="AU449" s="246" t="e">
        <f>IFERROR(_xll.qlIndexFixing($AV$1,AQ449,TRUE,_xll.ohTrigger(Trigger,Trigger1M)),#N/A)</f>
        <v>#N/A</v>
      </c>
    </row>
    <row r="450" spans="42:47" ht="11.25" customHeight="1" x14ac:dyDescent="0.25">
      <c r="AP450" s="100" t="s">
        <v>201</v>
      </c>
      <c r="AQ450" s="101">
        <f>_xll.qlInterestRateIndexFixingDate(Currency&amp;"ibor"&amp;Tenor,AR450,Trigger)</f>
        <v>42844</v>
      </c>
      <c r="AR450" s="101">
        <f>_xll.qlCalendarAdvance(Calendar,AR449,AP450,"f",,Trigger)</f>
        <v>42846</v>
      </c>
      <c r="AS450" s="101">
        <f>_xll.qlInterestRateIndexMaturity(Currency&amp;"ibor"&amp;Tenor,AR450,Trigger)</f>
        <v>42877</v>
      </c>
      <c r="AT450" s="246">
        <f>_xll.qlIndexFixing($AD$5,AQ450,TRUE,_xll.ohTrigger(Trigger,Trigger1M))</f>
        <v>-4.7617067291752616E-5</v>
      </c>
      <c r="AU450" s="246" t="e">
        <f>IFERROR(_xll.qlIndexFixing($AV$1,AQ450,TRUE,_xll.ohTrigger(Trigger,Trigger1M)),#N/A)</f>
        <v>#N/A</v>
      </c>
    </row>
    <row r="451" spans="42:47" ht="11.25" customHeight="1" x14ac:dyDescent="0.25">
      <c r="AP451" s="100" t="s">
        <v>201</v>
      </c>
      <c r="AQ451" s="101">
        <f>_xll.qlInterestRateIndexFixingDate(Currency&amp;"ibor"&amp;Tenor,AR451,Trigger)</f>
        <v>42845</v>
      </c>
      <c r="AR451" s="101">
        <f>_xll.qlCalendarAdvance(Calendar,AR450,AP451,"f",,Trigger)</f>
        <v>42849</v>
      </c>
      <c r="AS451" s="101">
        <f>_xll.qlInterestRateIndexMaturity(Currency&amp;"ibor"&amp;Tenor,AR451,Trigger)</f>
        <v>42879</v>
      </c>
      <c r="AT451" s="246">
        <f>_xll.qlIndexFixing($AD$5,AQ451,TRUE,_xll.ohTrigger(Trigger,Trigger1M))</f>
        <v>-4.5082830813836239E-5</v>
      </c>
      <c r="AU451" s="246" t="e">
        <f>IFERROR(_xll.qlIndexFixing($AV$1,AQ451,TRUE,_xll.ohTrigger(Trigger,Trigger1M)),#N/A)</f>
        <v>#N/A</v>
      </c>
    </row>
    <row r="452" spans="42:47" ht="11.25" customHeight="1" x14ac:dyDescent="0.25">
      <c r="AP452" s="100" t="s">
        <v>201</v>
      </c>
      <c r="AQ452" s="101">
        <f>_xll.qlInterestRateIndexFixingDate(Currency&amp;"ibor"&amp;Tenor,AR452,Trigger)</f>
        <v>42846</v>
      </c>
      <c r="AR452" s="101">
        <f>_xll.qlCalendarAdvance(Calendar,AR451,AP452,"f",,Trigger)</f>
        <v>42850</v>
      </c>
      <c r="AS452" s="101">
        <f>_xll.qlInterestRateIndexMaturity(Currency&amp;"ibor"&amp;Tenor,AR452,Trigger)</f>
        <v>42880</v>
      </c>
      <c r="AT452" s="246">
        <f>_xll.qlIndexFixing($AD$5,AQ452,TRUE,_xll.ohTrigger(Trigger,Trigger1M))</f>
        <v>-4.4612249185504993E-5</v>
      </c>
      <c r="AU452" s="246" t="e">
        <f>IFERROR(_xll.qlIndexFixing($AV$1,AQ452,TRUE,_xll.ohTrigger(Trigger,Trigger1M)),#N/A)</f>
        <v>#N/A</v>
      </c>
    </row>
    <row r="453" spans="42:47" ht="11.25" customHeight="1" x14ac:dyDescent="0.25">
      <c r="AP453" s="100" t="s">
        <v>201</v>
      </c>
      <c r="AQ453" s="101">
        <f>_xll.qlInterestRateIndexFixingDate(Currency&amp;"ibor"&amp;Tenor,AR453,Trigger)</f>
        <v>42849</v>
      </c>
      <c r="AR453" s="101">
        <f>_xll.qlCalendarAdvance(Calendar,AR452,AP453,"f",,Trigger)</f>
        <v>42851</v>
      </c>
      <c r="AS453" s="101">
        <f>_xll.qlInterestRateIndexMaturity(Currency&amp;"ibor"&amp;Tenor,AR453,Trigger)</f>
        <v>42881</v>
      </c>
      <c r="AT453" s="246">
        <f>_xll.qlIndexFixing($AD$5,AQ453,TRUE,_xll.ohTrigger(Trigger,Trigger1M))</f>
        <v>-4.4138354280853775E-5</v>
      </c>
      <c r="AU453" s="246" t="e">
        <f>IFERROR(_xll.qlIndexFixing($AV$1,AQ453,TRUE,_xll.ohTrigger(Trigger,Trigger1M)),#N/A)</f>
        <v>#N/A</v>
      </c>
    </row>
    <row r="454" spans="42:47" ht="11.25" customHeight="1" x14ac:dyDescent="0.25">
      <c r="AP454" s="100" t="s">
        <v>201</v>
      </c>
      <c r="AQ454" s="101">
        <f>_xll.qlInterestRateIndexFixingDate(Currency&amp;"ibor"&amp;Tenor,AR454,Trigger)</f>
        <v>42850</v>
      </c>
      <c r="AR454" s="101">
        <f>_xll.qlCalendarAdvance(Calendar,AR453,AP454,"f",,Trigger)</f>
        <v>42852</v>
      </c>
      <c r="AS454" s="101">
        <f>_xll.qlInterestRateIndexMaturity(Currency&amp;"ibor"&amp;Tenor,AR454,Trigger)</f>
        <v>42884</v>
      </c>
      <c r="AT454" s="246">
        <f>_xll.qlIndexFixing($AD$5,AQ454,TRUE,_xll.ohTrigger(Trigger,Trigger1M))</f>
        <v>-4.3163500944715105E-5</v>
      </c>
      <c r="AU454" s="246" t="e">
        <f>IFERROR(_xll.qlIndexFixing($AV$1,AQ454,TRUE,_xll.ohTrigger(Trigger,Trigger1M)),#N/A)</f>
        <v>#N/A</v>
      </c>
    </row>
    <row r="455" spans="42:47" ht="11.25" customHeight="1" x14ac:dyDescent="0.25">
      <c r="AP455" s="100" t="s">
        <v>201</v>
      </c>
      <c r="AQ455" s="101">
        <f>_xll.qlInterestRateIndexFixingDate(Currency&amp;"ibor"&amp;Tenor,AR455,Trigger)</f>
        <v>42851</v>
      </c>
      <c r="AR455" s="101">
        <f>_xll.qlCalendarAdvance(Calendar,AR454,AP455,"f",,Trigger)</f>
        <v>42853</v>
      </c>
      <c r="AS455" s="101">
        <f>_xll.qlInterestRateIndexMaturity(Currency&amp;"ibor"&amp;Tenor,AR455,Trigger)</f>
        <v>42886</v>
      </c>
      <c r="AT455" s="246">
        <f>_xll.qlIndexFixing($AD$5,AQ455,TRUE,_xll.ohTrigger(Trigger,Trigger1M))</f>
        <v>-4.2427530607579527E-5</v>
      </c>
      <c r="AU455" s="246" t="e">
        <f>IFERROR(_xll.qlIndexFixing($AV$1,AQ455,TRUE,_xll.ohTrigger(Trigger,Trigger1M)),#N/A)</f>
        <v>#N/A</v>
      </c>
    </row>
    <row r="456" spans="42:47" ht="11.25" customHeight="1" x14ac:dyDescent="0.25">
      <c r="AP456" s="100" t="s">
        <v>201</v>
      </c>
      <c r="AQ456" s="101">
        <f>_xll.qlInterestRateIndexFixingDate(Currency&amp;"ibor"&amp;Tenor,AR456,Trigger)</f>
        <v>42852</v>
      </c>
      <c r="AR456" s="101">
        <f>_xll.qlCalendarAdvance(Calendar,AR455,AP456,"f",,Trigger)</f>
        <v>42857</v>
      </c>
      <c r="AS456" s="101">
        <f>_xll.qlInterestRateIndexMaturity(Currency&amp;"ibor"&amp;Tenor,AR456,Trigger)</f>
        <v>42888</v>
      </c>
      <c r="AT456" s="246">
        <f>_xll.qlIndexFixing($AD$5,AQ456,TRUE,_xll.ohTrigger(Trigger,Trigger1M))</f>
        <v>-4.0968852663906872E-5</v>
      </c>
      <c r="AU456" s="246" t="e">
        <f>IFERROR(_xll.qlIndexFixing($AV$1,AQ456,TRUE,_xll.ohTrigger(Trigger,Trigger1M)),#N/A)</f>
        <v>#N/A</v>
      </c>
    </row>
    <row r="457" spans="42:47" ht="11.25" customHeight="1" x14ac:dyDescent="0.25">
      <c r="AP457" s="100" t="s">
        <v>201</v>
      </c>
      <c r="AQ457" s="101">
        <f>_xll.qlInterestRateIndexFixingDate(Currency&amp;"ibor"&amp;Tenor,AR457,Trigger)</f>
        <v>42853</v>
      </c>
      <c r="AR457" s="101">
        <f>_xll.qlCalendarAdvance(Calendar,AR456,AP457,"f",,Trigger)</f>
        <v>42858</v>
      </c>
      <c r="AS457" s="101">
        <f>_xll.qlInterestRateIndexMaturity(Currency&amp;"ibor"&amp;Tenor,AR457,Trigger)</f>
        <v>42891</v>
      </c>
      <c r="AT457" s="246">
        <f>_xll.qlIndexFixing($AD$5,AQ457,TRUE,_xll.ohTrigger(Trigger,Trigger1M))</f>
        <v>-3.9950375319412636E-5</v>
      </c>
      <c r="AU457" s="246" t="e">
        <f>IFERROR(_xll.qlIndexFixing($AV$1,AQ457,TRUE,_xll.ohTrigger(Trigger,Trigger1M)),#N/A)</f>
        <v>#N/A</v>
      </c>
    </row>
    <row r="458" spans="42:47" ht="11.25" customHeight="1" x14ac:dyDescent="0.25">
      <c r="AP458" s="100" t="s">
        <v>201</v>
      </c>
      <c r="AQ458" s="101">
        <f>_xll.qlInterestRateIndexFixingDate(Currency&amp;"ibor"&amp;Tenor,AR458,Trigger)</f>
        <v>42857</v>
      </c>
      <c r="AR458" s="101">
        <f>_xll.qlCalendarAdvance(Calendar,AR457,AP458,"f",,Trigger)</f>
        <v>42859</v>
      </c>
      <c r="AS458" s="101">
        <f>_xll.qlInterestRateIndexMaturity(Currency&amp;"ibor"&amp;Tenor,AR458,Trigger)</f>
        <v>42891</v>
      </c>
      <c r="AT458" s="246">
        <f>_xll.qlIndexFixing($AD$5,AQ458,TRUE,_xll.ohTrigger(Trigger,Trigger1M))</f>
        <v>-3.970707963180109E-5</v>
      </c>
      <c r="AU458" s="246" t="e">
        <f>IFERROR(_xll.qlIndexFixing($AV$1,AQ458,TRUE,_xll.ohTrigger(Trigger,Trigger1M)),#N/A)</f>
        <v>#N/A</v>
      </c>
    </row>
    <row r="459" spans="42:47" ht="11.25" customHeight="1" x14ac:dyDescent="0.25">
      <c r="AP459" s="100" t="s">
        <v>201</v>
      </c>
      <c r="AQ459" s="101">
        <f>_xll.qlInterestRateIndexFixingDate(Currency&amp;"ibor"&amp;Tenor,AR459,Trigger)</f>
        <v>42858</v>
      </c>
      <c r="AR459" s="101">
        <f>_xll.qlCalendarAdvance(Calendar,AR458,AP459,"f",,Trigger)</f>
        <v>42860</v>
      </c>
      <c r="AS459" s="101">
        <f>_xll.qlInterestRateIndexMaturity(Currency&amp;"ibor"&amp;Tenor,AR459,Trigger)</f>
        <v>42891</v>
      </c>
      <c r="AT459" s="246">
        <f>_xll.qlIndexFixing($AD$5,AQ459,TRUE,_xll.ohTrigger(Trigger,Trigger1M))</f>
        <v>-3.9462679460974012E-5</v>
      </c>
      <c r="AU459" s="246" t="e">
        <f>IFERROR(_xll.qlIndexFixing($AV$1,AQ459,TRUE,_xll.ohTrigger(Trigger,Trigger1M)),#N/A)</f>
        <v>#N/A</v>
      </c>
    </row>
    <row r="460" spans="42:47" ht="11.25" customHeight="1" x14ac:dyDescent="0.25">
      <c r="AP460" s="100" t="s">
        <v>201</v>
      </c>
      <c r="AQ460" s="101">
        <f>_xll.qlInterestRateIndexFixingDate(Currency&amp;"ibor"&amp;Tenor,AR460,Trigger)</f>
        <v>42859</v>
      </c>
      <c r="AR460" s="101">
        <f>_xll.qlCalendarAdvance(Calendar,AR459,AP460,"f",,Trigger)</f>
        <v>42863</v>
      </c>
      <c r="AS460" s="101">
        <f>_xll.qlInterestRateIndexMaturity(Currency&amp;"ibor"&amp;Tenor,AR460,Trigger)</f>
        <v>42894</v>
      </c>
      <c r="AT460" s="246">
        <f>_xll.qlIndexFixing($AD$5,AQ460,TRUE,_xll.ohTrigger(Trigger,Trigger1M))</f>
        <v>-3.7926686709920064E-5</v>
      </c>
      <c r="AU460" s="246" t="e">
        <f>IFERROR(_xll.qlIndexFixing($AV$1,AQ460,TRUE,_xll.ohTrigger(Trigger,Trigger1M)),#N/A)</f>
        <v>#N/A</v>
      </c>
    </row>
    <row r="461" spans="42:47" ht="11.25" customHeight="1" x14ac:dyDescent="0.25">
      <c r="AP461" s="100" t="s">
        <v>201</v>
      </c>
      <c r="AQ461" s="101">
        <f>_xll.qlInterestRateIndexFixingDate(Currency&amp;"ibor"&amp;Tenor,AR461,Trigger)</f>
        <v>42860</v>
      </c>
      <c r="AR461" s="101">
        <f>_xll.qlCalendarAdvance(Calendar,AR460,AP461,"f",,Trigger)</f>
        <v>42864</v>
      </c>
      <c r="AS461" s="101">
        <f>_xll.qlInterestRateIndexMaturity(Currency&amp;"ibor"&amp;Tenor,AR461,Trigger)</f>
        <v>42895</v>
      </c>
      <c r="AT461" s="246">
        <f>_xll.qlIndexFixing($AD$5,AQ461,TRUE,_xll.ohTrigger(Trigger,Trigger1M))</f>
        <v>-3.7408062559843033E-5</v>
      </c>
      <c r="AU461" s="246" t="e">
        <f>IFERROR(_xll.qlIndexFixing($AV$1,AQ461,TRUE,_xll.ohTrigger(Trigger,Trigger1M)),#N/A)</f>
        <v>#N/A</v>
      </c>
    </row>
    <row r="462" spans="42:47" ht="11.25" customHeight="1" x14ac:dyDescent="0.25">
      <c r="AP462" s="100" t="s">
        <v>201</v>
      </c>
      <c r="AQ462" s="101">
        <f>_xll.qlInterestRateIndexFixingDate(Currency&amp;"ibor"&amp;Tenor,AR462,Trigger)</f>
        <v>42863</v>
      </c>
      <c r="AR462" s="101">
        <f>_xll.qlCalendarAdvance(Calendar,AR461,AP462,"f",,Trigger)</f>
        <v>42865</v>
      </c>
      <c r="AS462" s="101">
        <f>_xll.qlInterestRateIndexMaturity(Currency&amp;"ibor"&amp;Tenor,AR462,Trigger)</f>
        <v>42898</v>
      </c>
      <c r="AT462" s="246">
        <f>_xll.qlIndexFixing($AD$5,AQ462,TRUE,_xll.ohTrigger(Trigger,Trigger1M))</f>
        <v>-3.6343200000969624E-5</v>
      </c>
      <c r="AU462" s="246" t="e">
        <f>IFERROR(_xll.qlIndexFixing($AV$1,AQ462,TRUE,_xll.ohTrigger(Trigger,Trigger1M)),#N/A)</f>
        <v>#N/A</v>
      </c>
    </row>
    <row r="463" spans="42:47" ht="11.25" customHeight="1" x14ac:dyDescent="0.25">
      <c r="AP463" s="100" t="s">
        <v>201</v>
      </c>
      <c r="AQ463" s="101">
        <f>_xll.qlInterestRateIndexFixingDate(Currency&amp;"ibor"&amp;Tenor,AR463,Trigger)</f>
        <v>42864</v>
      </c>
      <c r="AR463" s="101">
        <f>_xll.qlCalendarAdvance(Calendar,AR462,AP463,"f",,Trigger)</f>
        <v>42866</v>
      </c>
      <c r="AS463" s="101">
        <f>_xll.qlInterestRateIndexMaturity(Currency&amp;"ibor"&amp;Tenor,AR463,Trigger)</f>
        <v>42898</v>
      </c>
      <c r="AT463" s="246">
        <f>_xll.qlIndexFixing($AD$5,AQ463,TRUE,_xll.ohTrigger(Trigger,Trigger1M))</f>
        <v>-3.6088307434900546E-5</v>
      </c>
      <c r="AU463" s="246" t="e">
        <f>IFERROR(_xll.qlIndexFixing($AV$1,AQ463,TRUE,_xll.ohTrigger(Trigger,Trigger1M)),#N/A)</f>
        <v>#N/A</v>
      </c>
    </row>
    <row r="464" spans="42:47" ht="11.25" customHeight="1" x14ac:dyDescent="0.25">
      <c r="AP464" s="100" t="s">
        <v>201</v>
      </c>
      <c r="AQ464" s="101">
        <f>_xll.qlInterestRateIndexFixingDate(Currency&amp;"ibor"&amp;Tenor,AR464,Trigger)</f>
        <v>42865</v>
      </c>
      <c r="AR464" s="101">
        <f>_xll.qlCalendarAdvance(Calendar,AR463,AP464,"f",,Trigger)</f>
        <v>42867</v>
      </c>
      <c r="AS464" s="101">
        <f>_xll.qlInterestRateIndexMaturity(Currency&amp;"ibor"&amp;Tenor,AR464,Trigger)</f>
        <v>42898</v>
      </c>
      <c r="AT464" s="246">
        <f>_xll.qlIndexFixing($AD$5,AQ464,TRUE,_xll.ohTrigger(Trigger,Trigger1M))</f>
        <v>-3.5832310392384713E-5</v>
      </c>
      <c r="AU464" s="246" t="e">
        <f>IFERROR(_xll.qlIndexFixing($AV$1,AQ464,TRUE,_xll.ohTrigger(Trigger,Trigger1M)),#N/A)</f>
        <v>#N/A</v>
      </c>
    </row>
    <row r="465" spans="42:47" ht="11.25" customHeight="1" x14ac:dyDescent="0.25">
      <c r="AP465" s="100" t="s">
        <v>201</v>
      </c>
      <c r="AQ465" s="101">
        <f>_xll.qlInterestRateIndexFixingDate(Currency&amp;"ibor"&amp;Tenor,AR465,Trigger)</f>
        <v>42866</v>
      </c>
      <c r="AR465" s="101">
        <f>_xll.qlCalendarAdvance(Calendar,AR464,AP465,"f",,Trigger)</f>
        <v>42870</v>
      </c>
      <c r="AS465" s="101">
        <f>_xll.qlInterestRateIndexMaturity(Currency&amp;"ibor"&amp;Tenor,AR465,Trigger)</f>
        <v>42901</v>
      </c>
      <c r="AT465" s="246">
        <f>_xll.qlIndexFixing($AD$5,AQ465,TRUE,_xll.ohTrigger(Trigger,Trigger1M))</f>
        <v>-3.422673865230878E-5</v>
      </c>
      <c r="AU465" s="246" t="e">
        <f>IFERROR(_xll.qlIndexFixing($AV$1,AQ465,TRUE,_xll.ohTrigger(Trigger,Trigger1M)),#N/A)</f>
        <v>#N/A</v>
      </c>
    </row>
    <row r="466" spans="42:47" ht="11.25" customHeight="1" x14ac:dyDescent="0.25">
      <c r="AP466" s="100" t="s">
        <v>201</v>
      </c>
      <c r="AQ466" s="101">
        <f>_xll.qlInterestRateIndexFixingDate(Currency&amp;"ibor"&amp;Tenor,AR466,Trigger)</f>
        <v>42867</v>
      </c>
      <c r="AR466" s="101">
        <f>_xll.qlCalendarAdvance(Calendar,AR465,AP466,"f",,Trigger)</f>
        <v>42871</v>
      </c>
      <c r="AS466" s="101">
        <f>_xll.qlInterestRateIndexMaturity(Currency&amp;"ibor"&amp;Tenor,AR466,Trigger)</f>
        <v>42902</v>
      </c>
      <c r="AT466" s="246">
        <f>_xll.qlIndexFixing($AD$5,AQ466,TRUE,_xll.ohTrigger(Trigger,Trigger1M))</f>
        <v>-3.3684921496006513E-5</v>
      </c>
      <c r="AU466" s="246" t="e">
        <f>IFERROR(_xll.qlIndexFixing($AV$1,AQ466,TRUE,_xll.ohTrigger(Trigger,Trigger1M)),#N/A)</f>
        <v>#N/A</v>
      </c>
    </row>
    <row r="467" spans="42:47" ht="11.25" customHeight="1" x14ac:dyDescent="0.25">
      <c r="AP467" s="100" t="s">
        <v>201</v>
      </c>
      <c r="AQ467" s="101">
        <f>_xll.qlInterestRateIndexFixingDate(Currency&amp;"ibor"&amp;Tenor,AR467,Trigger)</f>
        <v>42870</v>
      </c>
      <c r="AR467" s="101">
        <f>_xll.qlCalendarAdvance(Calendar,AR466,AP467,"f",,Trigger)</f>
        <v>42872</v>
      </c>
      <c r="AS467" s="101">
        <f>_xll.qlInterestRateIndexMaturity(Currency&amp;"ibor"&amp;Tenor,AR467,Trigger)</f>
        <v>42905</v>
      </c>
      <c r="AT467" s="246">
        <f>_xll.qlIndexFixing($AD$5,AQ467,TRUE,_xll.ohTrigger(Trigger,Trigger1M))</f>
        <v>-3.2573673640825326E-5</v>
      </c>
      <c r="AU467" s="246" t="e">
        <f>IFERROR(_xll.qlIndexFixing($AV$1,AQ467,TRUE,_xll.ohTrigger(Trigger,Trigger1M)),#N/A)</f>
        <v>#N/A</v>
      </c>
    </row>
    <row r="468" spans="42:47" ht="11.25" customHeight="1" x14ac:dyDescent="0.25">
      <c r="AP468" s="100" t="s">
        <v>201</v>
      </c>
      <c r="AQ468" s="101">
        <f>_xll.qlInterestRateIndexFixingDate(Currency&amp;"ibor"&amp;Tenor,AR468,Trigger)</f>
        <v>42871</v>
      </c>
      <c r="AR468" s="101">
        <f>_xll.qlCalendarAdvance(Calendar,AR467,AP468,"f",,Trigger)</f>
        <v>42873</v>
      </c>
      <c r="AS468" s="101">
        <f>_xll.qlInterestRateIndexMaturity(Currency&amp;"ibor"&amp;Tenor,AR468,Trigger)</f>
        <v>42905</v>
      </c>
      <c r="AT468" s="246">
        <f>_xll.qlIndexFixing($AD$5,AQ468,TRUE,_xll.ohTrigger(Trigger,Trigger1M))</f>
        <v>-3.2307184209129369E-5</v>
      </c>
      <c r="AU468" s="246" t="e">
        <f>IFERROR(_xll.qlIndexFixing($AV$1,AQ468,TRUE,_xll.ohTrigger(Trigger,Trigger1M)),#N/A)</f>
        <v>#N/A</v>
      </c>
    </row>
    <row r="469" spans="42:47" ht="11.25" customHeight="1" x14ac:dyDescent="0.25">
      <c r="AP469" s="100" t="s">
        <v>201</v>
      </c>
      <c r="AQ469" s="101">
        <f>_xll.qlInterestRateIndexFixingDate(Currency&amp;"ibor"&amp;Tenor,AR469,Trigger)</f>
        <v>42872</v>
      </c>
      <c r="AR469" s="101">
        <f>_xll.qlCalendarAdvance(Calendar,AR468,AP469,"f",,Trigger)</f>
        <v>42874</v>
      </c>
      <c r="AS469" s="101">
        <f>_xll.qlInterestRateIndexMaturity(Currency&amp;"ibor"&amp;Tenor,AR469,Trigger)</f>
        <v>42905</v>
      </c>
      <c r="AT469" s="246">
        <f>_xll.qlIndexFixing($AD$5,AQ469,TRUE,_xll.ohTrigger(Trigger,Trigger1M))</f>
        <v>-3.2039590300847465E-5</v>
      </c>
      <c r="AU469" s="246" t="e">
        <f>IFERROR(_xll.qlIndexFixing($AV$1,AQ469,TRUE,_xll.ohTrigger(Trigger,Trigger1M)),#N/A)</f>
        <v>#N/A</v>
      </c>
    </row>
    <row r="470" spans="42:47" ht="11.25" customHeight="1" x14ac:dyDescent="0.25">
      <c r="AP470" s="100" t="s">
        <v>201</v>
      </c>
      <c r="AQ470" s="101">
        <f>_xll.qlInterestRateIndexFixingDate(Currency&amp;"ibor"&amp;Tenor,AR470,Trigger)</f>
        <v>42873</v>
      </c>
      <c r="AR470" s="101">
        <f>_xll.qlCalendarAdvance(Calendar,AR469,AP470,"f",,Trigger)</f>
        <v>42877</v>
      </c>
      <c r="AS470" s="101">
        <f>_xll.qlInterestRateIndexMaturity(Currency&amp;"ibor"&amp;Tenor,AR470,Trigger)</f>
        <v>42908</v>
      </c>
      <c r="AT470" s="246">
        <f>_xll.qlIndexFixing($AD$5,AQ470,TRUE,_xll.ohTrigger(Trigger,Trigger1M))</f>
        <v>-3.0364439502127809E-5</v>
      </c>
      <c r="AU470" s="246" t="e">
        <f>IFERROR(_xll.qlIndexFixing($AV$1,AQ470,TRUE,_xll.ohTrigger(Trigger,Trigger1M)),#N/A)</f>
        <v>#N/A</v>
      </c>
    </row>
    <row r="471" spans="42:47" ht="11.25" customHeight="1" x14ac:dyDescent="0.25">
      <c r="AP471" s="100" t="s">
        <v>201</v>
      </c>
      <c r="AQ471" s="101">
        <f>_xll.qlInterestRateIndexFixingDate(Currency&amp;"ibor"&amp;Tenor,AR471,Trigger)</f>
        <v>42874</v>
      </c>
      <c r="AR471" s="101">
        <f>_xll.qlCalendarAdvance(Calendar,AR470,AP471,"f",,Trigger)</f>
        <v>42878</v>
      </c>
      <c r="AS471" s="101">
        <f>_xll.qlInterestRateIndexMaturity(Currency&amp;"ibor"&amp;Tenor,AR471,Trigger)</f>
        <v>42909</v>
      </c>
      <c r="AT471" s="246">
        <f>_xll.qlIndexFixing($AD$5,AQ471,TRUE,_xll.ohTrigger(Trigger,Trigger1M))</f>
        <v>-2.9799429321550242E-5</v>
      </c>
      <c r="AU471" s="246" t="e">
        <f>IFERROR(_xll.qlIndexFixing($AV$1,AQ471,TRUE,_xll.ohTrigger(Trigger,Trigger1M)),#N/A)</f>
        <v>#N/A</v>
      </c>
    </row>
    <row r="472" spans="42:47" ht="11.25" customHeight="1" x14ac:dyDescent="0.25">
      <c r="AP472" s="100" t="s">
        <v>201</v>
      </c>
      <c r="AQ472" s="101">
        <f>_xll.qlInterestRateIndexFixingDate(Currency&amp;"ibor"&amp;Tenor,AR472,Trigger)</f>
        <v>42877</v>
      </c>
      <c r="AR472" s="101">
        <f>_xll.qlCalendarAdvance(Calendar,AR471,AP472,"f",,Trigger)</f>
        <v>42879</v>
      </c>
      <c r="AS472" s="101">
        <f>_xll.qlInterestRateIndexMaturity(Currency&amp;"ibor"&amp;Tenor,AR472,Trigger)</f>
        <v>42912</v>
      </c>
      <c r="AT472" s="246">
        <f>_xll.qlIndexFixing($AD$5,AQ472,TRUE,_xll.ohTrigger(Trigger,Trigger1M))</f>
        <v>-2.864179606215151E-5</v>
      </c>
      <c r="AU472" s="246" t="e">
        <f>IFERROR(_xll.qlIndexFixing($AV$1,AQ472,TRUE,_xll.ohTrigger(Trigger,Trigger1M)),#N/A)</f>
        <v>#N/A</v>
      </c>
    </row>
    <row r="473" spans="42:47" ht="11.25" customHeight="1" x14ac:dyDescent="0.25">
      <c r="AP473" s="100" t="s">
        <v>201</v>
      </c>
      <c r="AQ473" s="101">
        <f>_xll.qlInterestRateIndexFixingDate(Currency&amp;"ibor"&amp;Tenor,AR473,Trigger)</f>
        <v>42878</v>
      </c>
      <c r="AR473" s="101">
        <f>_xll.qlCalendarAdvance(Calendar,AR472,AP473,"f",,Trigger)</f>
        <v>42880</v>
      </c>
      <c r="AS473" s="101">
        <f>_xll.qlInterestRateIndexMaturity(Currency&amp;"ibor"&amp;Tenor,AR473,Trigger)</f>
        <v>42912</v>
      </c>
      <c r="AT473" s="246">
        <f>_xll.qlIndexFixing($AD$5,AQ473,TRUE,_xll.ohTrigger(Trigger,Trigger1M))</f>
        <v>-2.8363709780876434E-5</v>
      </c>
      <c r="AU473" s="246" t="e">
        <f>IFERROR(_xll.qlIndexFixing($AV$1,AQ473,TRUE,_xll.ohTrigger(Trigger,Trigger1M)),#N/A)</f>
        <v>#N/A</v>
      </c>
    </row>
    <row r="474" spans="42:47" ht="11.25" customHeight="1" x14ac:dyDescent="0.25">
      <c r="AP474" s="100" t="s">
        <v>201</v>
      </c>
      <c r="AQ474" s="101">
        <f>_xll.qlInterestRateIndexFixingDate(Currency&amp;"ibor"&amp;Tenor,AR474,Trigger)</f>
        <v>42879</v>
      </c>
      <c r="AR474" s="101">
        <f>_xll.qlCalendarAdvance(Calendar,AR473,AP474,"f",,Trigger)</f>
        <v>42881</v>
      </c>
      <c r="AS474" s="101">
        <f>_xll.qlInterestRateIndexMaturity(Currency&amp;"ibor"&amp;Tenor,AR474,Trigger)</f>
        <v>42912</v>
      </c>
      <c r="AT474" s="246">
        <f>_xll.qlIndexFixing($AD$5,AQ474,TRUE,_xll.ohTrigger(Trigger,Trigger1M))</f>
        <v>-2.808451902520086E-5</v>
      </c>
      <c r="AU474" s="246" t="e">
        <f>IFERROR(_xll.qlIndexFixing($AV$1,AQ474,TRUE,_xll.ohTrigger(Trigger,Trigger1M)),#N/A)</f>
        <v>#N/A</v>
      </c>
    </row>
    <row r="475" spans="42:47" ht="11.25" customHeight="1" x14ac:dyDescent="0.25">
      <c r="AP475" s="100" t="s">
        <v>201</v>
      </c>
      <c r="AQ475" s="101">
        <f>_xll.qlInterestRateIndexFixingDate(Currency&amp;"ibor"&amp;Tenor,AR475,Trigger)</f>
        <v>42880</v>
      </c>
      <c r="AR475" s="101">
        <f>_xll.qlCalendarAdvance(Calendar,AR474,AP475,"f",,Trigger)</f>
        <v>42884</v>
      </c>
      <c r="AS475" s="101">
        <f>_xll.qlInterestRateIndexMaturity(Currency&amp;"ibor"&amp;Tenor,AR475,Trigger)</f>
        <v>42915</v>
      </c>
      <c r="AT475" s="246">
        <f>_xll.qlIndexFixing($AD$5,AQ475,TRUE,_xll.ohTrigger(Trigger,Trigger1M))</f>
        <v>-2.6339789098215759E-5</v>
      </c>
      <c r="AU475" s="246" t="e">
        <f>IFERROR(_xll.qlIndexFixing($AV$1,AQ475,TRUE,_xll.ohTrigger(Trigger,Trigger1M)),#N/A)</f>
        <v>#N/A</v>
      </c>
    </row>
    <row r="476" spans="42:47" ht="11.25" customHeight="1" x14ac:dyDescent="0.25">
      <c r="AP476" s="100" t="s">
        <v>201</v>
      </c>
      <c r="AQ476" s="101">
        <f>_xll.qlInterestRateIndexFixingDate(Currency&amp;"ibor"&amp;Tenor,AR476,Trigger)</f>
        <v>42881</v>
      </c>
      <c r="AR476" s="101">
        <f>_xll.qlCalendarAdvance(Calendar,AR475,AP476,"f",,Trigger)</f>
        <v>42885</v>
      </c>
      <c r="AS476" s="101">
        <f>_xll.qlInterestRateIndexMaturity(Currency&amp;"ibor"&amp;Tenor,AR476,Trigger)</f>
        <v>42916</v>
      </c>
      <c r="AT476" s="246">
        <f>_xll.qlIndexFixing($AD$5,AQ476,TRUE,_xll.ohTrigger(Trigger,Trigger1M))</f>
        <v>-2.5751585866287763E-5</v>
      </c>
      <c r="AU476" s="246" t="e">
        <f>IFERROR(_xll.qlIndexFixing($AV$1,AQ476,TRUE,_xll.ohTrigger(Trigger,Trigger1M)),#N/A)</f>
        <v>#N/A</v>
      </c>
    </row>
    <row r="477" spans="42:47" ht="11.25" customHeight="1" x14ac:dyDescent="0.25">
      <c r="AP477" s="100" t="s">
        <v>201</v>
      </c>
      <c r="AQ477" s="101">
        <f>_xll.qlInterestRateIndexFixingDate(Currency&amp;"ibor"&amp;Tenor,AR477,Trigger)</f>
        <v>42884</v>
      </c>
      <c r="AR477" s="101">
        <f>_xll.qlCalendarAdvance(Calendar,AR476,AP477,"f",,Trigger)</f>
        <v>42886</v>
      </c>
      <c r="AS477" s="101">
        <f>_xll.qlInterestRateIndexMaturity(Currency&amp;"ibor"&amp;Tenor,AR477,Trigger)</f>
        <v>42916</v>
      </c>
      <c r="AT477" s="246">
        <f>_xll.qlIndexFixing($AD$5,AQ477,TRUE,_xll.ohTrigger(Trigger,Trigger1M))</f>
        <v>-2.5464663881535898E-5</v>
      </c>
      <c r="AU477" s="246" t="e">
        <f>IFERROR(_xll.qlIndexFixing($AV$1,AQ477,TRUE,_xll.ohTrigger(Trigger,Trigger1M)),#N/A)</f>
        <v>#N/A</v>
      </c>
    </row>
    <row r="478" spans="42:47" ht="11.25" customHeight="1" x14ac:dyDescent="0.25">
      <c r="AP478" s="100" t="s">
        <v>201</v>
      </c>
      <c r="AQ478" s="101">
        <f>_xll.qlInterestRateIndexFixingDate(Currency&amp;"ibor"&amp;Tenor,AR478,Trigger)</f>
        <v>42885</v>
      </c>
      <c r="AR478" s="101">
        <f>_xll.qlCalendarAdvance(Calendar,AR477,AP478,"f",,Trigger)</f>
        <v>42887</v>
      </c>
      <c r="AS478" s="101">
        <f>_xll.qlInterestRateIndexMaturity(Currency&amp;"ibor"&amp;Tenor,AR478,Trigger)</f>
        <v>42919</v>
      </c>
      <c r="AT478" s="246">
        <f>_xll.qlIndexFixing($AD$5,AQ478,TRUE,_xll.ohTrigger(Trigger,Trigger1M))</f>
        <v>-2.425788398402462E-5</v>
      </c>
      <c r="AU478" s="246" t="e">
        <f>IFERROR(_xll.qlIndexFixing($AV$1,AQ478,TRUE,_xll.ohTrigger(Trigger,Trigger1M)),#N/A)</f>
        <v>#N/A</v>
      </c>
    </row>
    <row r="479" spans="42:47" ht="11.25" customHeight="1" x14ac:dyDescent="0.25">
      <c r="AP479" s="100" t="s">
        <v>201</v>
      </c>
      <c r="AQ479" s="101">
        <f>_xll.qlInterestRateIndexFixingDate(Currency&amp;"ibor"&amp;Tenor,AR479,Trigger)</f>
        <v>42886</v>
      </c>
      <c r="AR479" s="101">
        <f>_xll.qlCalendarAdvance(Calendar,AR478,AP479,"f",,Trigger)</f>
        <v>42888</v>
      </c>
      <c r="AS479" s="101">
        <f>_xll.qlInterestRateIndexMaturity(Currency&amp;"ibor"&amp;Tenor,AR479,Trigger)</f>
        <v>42919</v>
      </c>
      <c r="AT479" s="246">
        <f>_xll.qlIndexFixing($AD$5,AQ479,TRUE,_xll.ohTrigger(Trigger,Trigger1M))</f>
        <v>-2.3967096401704906E-5</v>
      </c>
      <c r="AU479" s="246" t="e">
        <f>IFERROR(_xll.qlIndexFixing($AV$1,AQ479,TRUE,_xll.ohTrigger(Trigger,Trigger1M)),#N/A)</f>
        <v>#N/A</v>
      </c>
    </row>
    <row r="480" spans="42:47" ht="11.25" customHeight="1" x14ac:dyDescent="0.25">
      <c r="AP480" s="100" t="s">
        <v>201</v>
      </c>
      <c r="AQ480" s="101">
        <f>_xll.qlInterestRateIndexFixingDate(Currency&amp;"ibor"&amp;Tenor,AR480,Trigger)</f>
        <v>42887</v>
      </c>
      <c r="AR480" s="101">
        <f>_xll.qlCalendarAdvance(Calendar,AR479,AP480,"f",,Trigger)</f>
        <v>42891</v>
      </c>
      <c r="AS480" s="101">
        <f>_xll.qlInterestRateIndexMaturity(Currency&amp;"ibor"&amp;Tenor,AR480,Trigger)</f>
        <v>42921</v>
      </c>
      <c r="AT480" s="246">
        <f>_xll.qlIndexFixing($AD$5,AQ480,TRUE,_xll.ohTrigger(Trigger,Trigger1M))</f>
        <v>-2.2465664852422407E-5</v>
      </c>
      <c r="AU480" s="246" t="e">
        <f>IFERROR(_xll.qlIndexFixing($AV$1,AQ480,TRUE,_xll.ohTrigger(Trigger,Trigger1M)),#N/A)</f>
        <v>#N/A</v>
      </c>
    </row>
    <row r="481" spans="42:47" ht="11.25" customHeight="1" x14ac:dyDescent="0.25">
      <c r="AP481" s="100" t="s">
        <v>201</v>
      </c>
      <c r="AQ481" s="101">
        <f>_xll.qlInterestRateIndexFixingDate(Currency&amp;"ibor"&amp;Tenor,AR481,Trigger)</f>
        <v>42888</v>
      </c>
      <c r="AR481" s="101">
        <f>_xll.qlCalendarAdvance(Calendar,AR480,AP481,"f",,Trigger)</f>
        <v>42892</v>
      </c>
      <c r="AS481" s="101">
        <f>_xll.qlInterestRateIndexMaturity(Currency&amp;"ibor"&amp;Tenor,AR481,Trigger)</f>
        <v>42922</v>
      </c>
      <c r="AT481" s="246">
        <f>_xll.qlIndexFixing($AD$5,AQ481,TRUE,_xll.ohTrigger(Trigger,Trigger1M))</f>
        <v>-2.1855925159020018E-5</v>
      </c>
      <c r="AU481" s="246" t="e">
        <f>IFERROR(_xll.qlIndexFixing($AV$1,AQ481,TRUE,_xll.ohTrigger(Trigger,Trigger1M)),#N/A)</f>
        <v>#N/A</v>
      </c>
    </row>
    <row r="482" spans="42:47" ht="11.25" customHeight="1" x14ac:dyDescent="0.25">
      <c r="AP482" s="100" t="s">
        <v>201</v>
      </c>
      <c r="AQ482" s="101">
        <f>_xll.qlInterestRateIndexFixingDate(Currency&amp;"ibor"&amp;Tenor,AR482,Trigger)</f>
        <v>42891</v>
      </c>
      <c r="AR482" s="101">
        <f>_xll.qlCalendarAdvance(Calendar,AR481,AP482,"f",,Trigger)</f>
        <v>42893</v>
      </c>
      <c r="AS482" s="101">
        <f>_xll.qlInterestRateIndexMaturity(Currency&amp;"ibor"&amp;Tenor,AR482,Trigger)</f>
        <v>42923</v>
      </c>
      <c r="AT482" s="246">
        <f>_xll.qlIndexFixing($AD$5,AQ482,TRUE,_xll.ohTrigger(Trigger,Trigger1M))</f>
        <v>-2.1242872169313642E-5</v>
      </c>
      <c r="AU482" s="246" t="e">
        <f>IFERROR(_xll.qlIndexFixing($AV$1,AQ482,TRUE,_xll.ohTrigger(Trigger,Trigger1M)),#N/A)</f>
        <v>#N/A</v>
      </c>
    </row>
    <row r="483" spans="42:47" ht="11.25" customHeight="1" x14ac:dyDescent="0.25">
      <c r="AP483" s="100" t="s">
        <v>201</v>
      </c>
      <c r="AQ483" s="101">
        <f>_xll.qlInterestRateIndexFixingDate(Currency&amp;"ibor"&amp;Tenor,AR483,Trigger)</f>
        <v>42892</v>
      </c>
      <c r="AR483" s="101">
        <f>_xll.qlCalendarAdvance(Calendar,AR482,AP483,"f",,Trigger)</f>
        <v>42894</v>
      </c>
      <c r="AS483" s="101">
        <f>_xll.qlInterestRateIndexMaturity(Currency&amp;"ibor"&amp;Tenor,AR483,Trigger)</f>
        <v>42926</v>
      </c>
      <c r="AT483" s="246">
        <f>_xll.qlIndexFixing($AD$5,AQ483,TRUE,_xll.ohTrigger(Trigger,Trigger1M))</f>
        <v>-1.9989706638717797E-5</v>
      </c>
      <c r="AU483" s="246" t="e">
        <f>IFERROR(_xll.qlIndexFixing($AV$1,AQ483,TRUE,_xll.ohTrigger(Trigger,Trigger1M)),#N/A)</f>
        <v>#N/A</v>
      </c>
    </row>
    <row r="484" spans="42:47" ht="11.25" customHeight="1" x14ac:dyDescent="0.25">
      <c r="AP484" s="100" t="s">
        <v>201</v>
      </c>
      <c r="AQ484" s="101">
        <f>_xll.qlInterestRateIndexFixingDate(Currency&amp;"ibor"&amp;Tenor,AR484,Trigger)</f>
        <v>42893</v>
      </c>
      <c r="AR484" s="101">
        <f>_xll.qlCalendarAdvance(Calendar,AR483,AP484,"f",,Trigger)</f>
        <v>42895</v>
      </c>
      <c r="AS484" s="101">
        <f>_xll.qlInterestRateIndexMaturity(Currency&amp;"ibor"&amp;Tenor,AR484,Trigger)</f>
        <v>42926</v>
      </c>
      <c r="AT484" s="246">
        <f>_xll.qlIndexFixing($AD$5,AQ484,TRUE,_xll.ohTrigger(Trigger,Trigger1M))</f>
        <v>-1.9687322252437411E-5</v>
      </c>
      <c r="AU484" s="246" t="e">
        <f>IFERROR(_xll.qlIndexFixing($AV$1,AQ484,TRUE,_xll.ohTrigger(Trigger,Trigger1M)),#N/A)</f>
        <v>#N/A</v>
      </c>
    </row>
    <row r="485" spans="42:47" ht="11.25" customHeight="1" x14ac:dyDescent="0.25">
      <c r="AP485" s="100" t="s">
        <v>201</v>
      </c>
      <c r="AQ485" s="101">
        <f>_xll.qlInterestRateIndexFixingDate(Currency&amp;"ibor"&amp;Tenor,AR485,Trigger)</f>
        <v>42894</v>
      </c>
      <c r="AR485" s="101">
        <f>_xll.qlCalendarAdvance(Calendar,AR484,AP485,"f",,Trigger)</f>
        <v>42898</v>
      </c>
      <c r="AS485" s="101">
        <f>_xll.qlInterestRateIndexMaturity(Currency&amp;"ibor"&amp;Tenor,AR485,Trigger)</f>
        <v>42928</v>
      </c>
      <c r="AT485" s="246">
        <f>_xll.qlIndexFixing($AD$5,AQ485,TRUE,_xll.ohTrigger(Trigger,Trigger1M))</f>
        <v>-1.8127907736253945E-5</v>
      </c>
      <c r="AU485" s="246" t="e">
        <f>IFERROR(_xll.qlIndexFixing($AV$1,AQ485,TRUE,_xll.ohTrigger(Trigger,Trigger1M)),#N/A)</f>
        <v>#N/A</v>
      </c>
    </row>
    <row r="486" spans="42:47" ht="11.25" customHeight="1" x14ac:dyDescent="0.25">
      <c r="AP486" s="100" t="s">
        <v>201</v>
      </c>
      <c r="AQ486" s="101">
        <f>_xll.qlInterestRateIndexFixingDate(Currency&amp;"ibor"&amp;Tenor,AR486,Trigger)</f>
        <v>42895</v>
      </c>
      <c r="AR486" s="101">
        <f>_xll.qlCalendarAdvance(Calendar,AR485,AP486,"f",,Trigger)</f>
        <v>42899</v>
      </c>
      <c r="AS486" s="101">
        <f>_xll.qlInterestRateIndexMaturity(Currency&amp;"ibor"&amp;Tenor,AR486,Trigger)</f>
        <v>42929</v>
      </c>
      <c r="AT486" s="246">
        <f>_xll.qlIndexFixing($AD$5,AQ486,TRUE,_xll.ohTrigger(Trigger,Trigger1M))</f>
        <v>-1.7494974948739639E-5</v>
      </c>
      <c r="AU486" s="246" t="e">
        <f>IFERROR(_xll.qlIndexFixing($AV$1,AQ486,TRUE,_xll.ohTrigger(Trigger,Trigger1M)),#N/A)</f>
        <v>#N/A</v>
      </c>
    </row>
    <row r="487" spans="42:47" ht="11.25" customHeight="1" x14ac:dyDescent="0.25">
      <c r="AP487" s="100" t="s">
        <v>201</v>
      </c>
      <c r="AQ487" s="101">
        <f>_xll.qlInterestRateIndexFixingDate(Currency&amp;"ibor"&amp;Tenor,AR487,Trigger)</f>
        <v>42898</v>
      </c>
      <c r="AR487" s="101">
        <f>_xll.qlCalendarAdvance(Calendar,AR486,AP487,"f",,Trigger)</f>
        <v>42900</v>
      </c>
      <c r="AS487" s="101">
        <f>_xll.qlInterestRateIndexMaturity(Currency&amp;"ibor"&amp;Tenor,AR487,Trigger)</f>
        <v>42930</v>
      </c>
      <c r="AT487" s="246">
        <f>_xll.qlIndexFixing($AD$5,AQ487,TRUE,_xll.ohTrigger(Trigger,Trigger1M))</f>
        <v>-1.6858728862256811E-5</v>
      </c>
      <c r="AU487" s="246" t="e">
        <f>IFERROR(_xll.qlIndexFixing($AV$1,AQ487,TRUE,_xll.ohTrigger(Trigger,Trigger1M)),#N/A)</f>
        <v>#N/A</v>
      </c>
    </row>
    <row r="488" spans="42:47" ht="11.25" customHeight="1" x14ac:dyDescent="0.25">
      <c r="AP488" s="100" t="s">
        <v>201</v>
      </c>
      <c r="AQ488" s="101">
        <f>_xll.qlInterestRateIndexFixingDate(Currency&amp;"ibor"&amp;Tenor,AR488,Trigger)</f>
        <v>42899</v>
      </c>
      <c r="AR488" s="101">
        <f>_xll.qlCalendarAdvance(Calendar,AR487,AP488,"f",,Trigger)</f>
        <v>42901</v>
      </c>
      <c r="AS488" s="101">
        <f>_xll.qlInterestRateIndexMaturity(Currency&amp;"ibor"&amp;Tenor,AR488,Trigger)</f>
        <v>42933</v>
      </c>
      <c r="AT488" s="246">
        <f>_xll.qlIndexFixing($AD$5,AQ488,TRUE,_xll.ohTrigger(Trigger,Trigger1M))</f>
        <v>-1.5559177560103832E-5</v>
      </c>
      <c r="AU488" s="246" t="e">
        <f>IFERROR(_xll.qlIndexFixing($AV$1,AQ488,TRUE,_xll.ohTrigger(Trigger,Trigger1M)),#N/A)</f>
        <v>#N/A</v>
      </c>
    </row>
    <row r="489" spans="42:47" ht="11.25" customHeight="1" x14ac:dyDescent="0.25">
      <c r="AP489" s="100" t="s">
        <v>201</v>
      </c>
      <c r="AQ489" s="101">
        <f>_xll.qlInterestRateIndexFixingDate(Currency&amp;"ibor"&amp;Tenor,AR489,Trigger)</f>
        <v>42900</v>
      </c>
      <c r="AR489" s="101">
        <f>_xll.qlCalendarAdvance(Calendar,AR488,AP489,"f",,Trigger)</f>
        <v>42902</v>
      </c>
      <c r="AS489" s="101">
        <f>_xll.qlInterestRateIndexMaturity(Currency&amp;"ibor"&amp;Tenor,AR489,Trigger)</f>
        <v>42933</v>
      </c>
      <c r="AT489" s="246">
        <f>_xll.qlIndexFixing($AD$5,AQ489,TRUE,_xll.ohTrigger(Trigger,Trigger1M))</f>
        <v>-1.5245196404633348E-5</v>
      </c>
      <c r="AU489" s="246" t="e">
        <f>IFERROR(_xll.qlIndexFixing($AV$1,AQ489,TRUE,_xll.ohTrigger(Trigger,Trigger1M)),#N/A)</f>
        <v>#N/A</v>
      </c>
    </row>
    <row r="490" spans="42:47" ht="11.25" customHeight="1" x14ac:dyDescent="0.25">
      <c r="AP490" s="100" t="s">
        <v>201</v>
      </c>
      <c r="AQ490" s="101">
        <f>_xll.qlInterestRateIndexFixingDate(Currency&amp;"ibor"&amp;Tenor,AR490,Trigger)</f>
        <v>42901</v>
      </c>
      <c r="AR490" s="101">
        <f>_xll.qlCalendarAdvance(Calendar,AR489,AP490,"f",,Trigger)</f>
        <v>42905</v>
      </c>
      <c r="AS490" s="101">
        <f>_xll.qlInterestRateIndexMaturity(Currency&amp;"ibor"&amp;Tenor,AR490,Trigger)</f>
        <v>42935</v>
      </c>
      <c r="AT490" s="246">
        <f>_xll.qlIndexFixing($AD$5,AQ490,TRUE,_xll.ohTrigger(Trigger,Trigger1M))</f>
        <v>-1.3627798894688681E-5</v>
      </c>
      <c r="AU490" s="246" t="e">
        <f>IFERROR(_xll.qlIndexFixing($AV$1,AQ490,TRUE,_xll.ohTrigger(Trigger,Trigger1M)),#N/A)</f>
        <v>#N/A</v>
      </c>
    </row>
    <row r="491" spans="42:47" ht="11.25" customHeight="1" x14ac:dyDescent="0.25">
      <c r="AP491" s="100" t="s">
        <v>201</v>
      </c>
      <c r="AQ491" s="101">
        <f>_xll.qlInterestRateIndexFixingDate(Currency&amp;"ibor"&amp;Tenor,AR491,Trigger)</f>
        <v>42902</v>
      </c>
      <c r="AR491" s="101">
        <f>_xll.qlCalendarAdvance(Calendar,AR490,AP491,"f",,Trigger)</f>
        <v>42906</v>
      </c>
      <c r="AS491" s="101">
        <f>_xll.qlInterestRateIndexMaturity(Currency&amp;"ibor"&amp;Tenor,AR491,Trigger)</f>
        <v>42936</v>
      </c>
      <c r="AT491" s="246">
        <f>_xll.qlIndexFixing($AD$5,AQ491,TRUE,_xll.ohTrigger(Trigger,Trigger1M))</f>
        <v>-1.2971672993078442E-5</v>
      </c>
      <c r="AU491" s="246" t="e">
        <f>IFERROR(_xll.qlIndexFixing($AV$1,AQ491,TRUE,_xll.ohTrigger(Trigger,Trigger1M)),#N/A)</f>
        <v>#N/A</v>
      </c>
    </row>
    <row r="492" spans="42:47" ht="11.25" customHeight="1" x14ac:dyDescent="0.25">
      <c r="AP492" s="100" t="s">
        <v>201</v>
      </c>
      <c r="AQ492" s="101">
        <f>_xll.qlInterestRateIndexFixingDate(Currency&amp;"ibor"&amp;Tenor,AR492,Trigger)</f>
        <v>42905</v>
      </c>
      <c r="AR492" s="101">
        <f>_xll.qlCalendarAdvance(Calendar,AR491,AP492,"f",,Trigger)</f>
        <v>42907</v>
      </c>
      <c r="AS492" s="101">
        <f>_xll.qlInterestRateIndexMaturity(Currency&amp;"ibor"&amp;Tenor,AR492,Trigger)</f>
        <v>42937</v>
      </c>
      <c r="AT492" s="246">
        <f>_xll.qlIndexFixing($AD$5,AQ492,TRUE,_xll.ohTrigger(Trigger,Trigger1M))</f>
        <v>-1.2312233781841542E-5</v>
      </c>
      <c r="AU492" s="246" t="e">
        <f>IFERROR(_xll.qlIndexFixing($AV$1,AQ492,TRUE,_xll.ohTrigger(Trigger,Trigger1M)),#N/A)</f>
        <v>#N/A</v>
      </c>
    </row>
    <row r="493" spans="42:47" ht="11.25" customHeight="1" x14ac:dyDescent="0.25">
      <c r="AP493" s="100" t="s">
        <v>201</v>
      </c>
      <c r="AQ493" s="101">
        <f>_xll.qlInterestRateIndexFixingDate(Currency&amp;"ibor"&amp;Tenor,AR493,Trigger)</f>
        <v>42906</v>
      </c>
      <c r="AR493" s="101">
        <f>_xll.qlCalendarAdvance(Calendar,AR492,AP493,"f",,Trigger)</f>
        <v>42908</v>
      </c>
      <c r="AS493" s="101">
        <f>_xll.qlInterestRateIndexMaturity(Currency&amp;"ibor"&amp;Tenor,AR493,Trigger)</f>
        <v>42940</v>
      </c>
      <c r="AT493" s="246">
        <f>_xll.qlIndexFixing($AD$5,AQ493,TRUE,_xll.ohTrigger(Trigger,Trigger1M))</f>
        <v>-1.0966296558334587E-5</v>
      </c>
      <c r="AU493" s="246" t="e">
        <f>IFERROR(_xll.qlIndexFixing($AV$1,AQ493,TRUE,_xll.ohTrigger(Trigger,Trigger1M)),#N/A)</f>
        <v>#N/A</v>
      </c>
    </row>
    <row r="494" spans="42:47" ht="11.25" customHeight="1" x14ac:dyDescent="0.25">
      <c r="AP494" s="100" t="s">
        <v>201</v>
      </c>
      <c r="AQ494" s="101">
        <f>_xll.qlInterestRateIndexFixingDate(Currency&amp;"ibor"&amp;Tenor,AR494,Trigger)</f>
        <v>42907</v>
      </c>
      <c r="AR494" s="101">
        <f>_xll.qlCalendarAdvance(Calendar,AR493,AP494,"f",,Trigger)</f>
        <v>42909</v>
      </c>
      <c r="AS494" s="101">
        <f>_xll.qlInterestRateIndexMaturity(Currency&amp;"ibor"&amp;Tenor,AR494,Trigger)</f>
        <v>42940</v>
      </c>
      <c r="AT494" s="246">
        <f>_xll.qlIndexFixing($AD$5,AQ494,TRUE,_xll.ohTrigger(Trigger,Trigger1M))</f>
        <v>-1.064071866618832E-5</v>
      </c>
      <c r="AU494" s="246" t="e">
        <f>IFERROR(_xll.qlIndexFixing($AV$1,AQ494,TRUE,_xll.ohTrigger(Trigger,Trigger1M)),#N/A)</f>
        <v>#N/A</v>
      </c>
    </row>
    <row r="495" spans="42:47" ht="11.25" customHeight="1" x14ac:dyDescent="0.25">
      <c r="AP495" s="100" t="s">
        <v>201</v>
      </c>
      <c r="AQ495" s="101">
        <f>_xll.qlInterestRateIndexFixingDate(Currency&amp;"ibor"&amp;Tenor,AR495,Trigger)</f>
        <v>42908</v>
      </c>
      <c r="AR495" s="101">
        <f>_xll.qlCalendarAdvance(Calendar,AR494,AP495,"f",,Trigger)</f>
        <v>42912</v>
      </c>
      <c r="AS495" s="101">
        <f>_xll.qlInterestRateIndexMaturity(Currency&amp;"ibor"&amp;Tenor,AR495,Trigger)</f>
        <v>42942</v>
      </c>
      <c r="AT495" s="246">
        <f>_xll.qlIndexFixing($AD$5,AQ495,TRUE,_xll.ohTrigger(Trigger,Trigger1M))</f>
        <v>-8.232526820250996E-6</v>
      </c>
      <c r="AU495" s="246" t="e">
        <f>IFERROR(_xll.qlIndexFixing($AV$1,AQ495,TRUE,_xll.ohTrigger(Trigger,Trigger1M)),#N/A)</f>
        <v>#N/A</v>
      </c>
    </row>
    <row r="496" spans="42:47" ht="11.25" customHeight="1" x14ac:dyDescent="0.25">
      <c r="AP496" s="100" t="s">
        <v>201</v>
      </c>
      <c r="AQ496" s="101">
        <f>_xll.qlInterestRateIndexFixingDate(Currency&amp;"ibor"&amp;Tenor,AR496,Trigger)</f>
        <v>42909</v>
      </c>
      <c r="AR496" s="101">
        <f>_xll.qlCalendarAdvance(Calendar,AR495,AP496,"f",,Trigger)</f>
        <v>42913</v>
      </c>
      <c r="AS496" s="101">
        <f>_xll.qlInterestRateIndexMaturity(Currency&amp;"ibor"&amp;Tenor,AR496,Trigger)</f>
        <v>42943</v>
      </c>
      <c r="AT496" s="246">
        <f>_xll.qlIndexFixing($AD$5,AQ496,TRUE,_xll.ohTrigger(Trigger,Trigger1M))</f>
        <v>-6.6445041269069804E-6</v>
      </c>
      <c r="AU496" s="246" t="e">
        <f>IFERROR(_xll.qlIndexFixing($AV$1,AQ496,TRUE,_xll.ohTrigger(Trigger,Trigger1M)),#N/A)</f>
        <v>#N/A</v>
      </c>
    </row>
    <row r="497" spans="42:47" ht="11.25" customHeight="1" x14ac:dyDescent="0.25">
      <c r="AP497" s="100" t="s">
        <v>201</v>
      </c>
      <c r="AQ497" s="101">
        <f>_xll.qlInterestRateIndexFixingDate(Currency&amp;"ibor"&amp;Tenor,AR497,Trigger)</f>
        <v>42912</v>
      </c>
      <c r="AR497" s="101">
        <f>_xll.qlCalendarAdvance(Calendar,AR496,AP497,"f",,Trigger)</f>
        <v>42914</v>
      </c>
      <c r="AS497" s="101">
        <f>_xll.qlInterestRateIndexMaturity(Currency&amp;"ibor"&amp;Tenor,AR497,Trigger)</f>
        <v>42944</v>
      </c>
      <c r="AT497" s="246">
        <f>_xll.qlIndexFixing($AD$5,AQ497,TRUE,_xll.ohTrigger(Trigger,Trigger1M))</f>
        <v>-4.6981343362340056E-6</v>
      </c>
      <c r="AU497" s="246" t="e">
        <f>IFERROR(_xll.qlIndexFixing($AV$1,AQ497,TRUE,_xll.ohTrigger(Trigger,Trigger1M)),#N/A)</f>
        <v>#N/A</v>
      </c>
    </row>
    <row r="498" spans="42:47" ht="11.25" customHeight="1" x14ac:dyDescent="0.25">
      <c r="AP498" s="100" t="s">
        <v>201</v>
      </c>
      <c r="AQ498" s="101">
        <f>_xll.qlInterestRateIndexFixingDate(Currency&amp;"ibor"&amp;Tenor,AR498,Trigger)</f>
        <v>42913</v>
      </c>
      <c r="AR498" s="101">
        <f>_xll.qlCalendarAdvance(Calendar,AR497,AP498,"f",,Trigger)</f>
        <v>42915</v>
      </c>
      <c r="AS498" s="101">
        <f>_xll.qlInterestRateIndexMaturity(Currency&amp;"ibor"&amp;Tenor,AR498,Trigger)</f>
        <v>42947</v>
      </c>
      <c r="AT498" s="246">
        <f>_xll.qlIndexFixing($AD$5,AQ498,TRUE,_xll.ohTrigger(Trigger,Trigger1M))</f>
        <v>2.0182465498841395E-6</v>
      </c>
      <c r="AU498" s="246" t="e">
        <f>IFERROR(_xll.qlIndexFixing($AV$1,AQ498,TRUE,_xll.ohTrigger(Trigger,Trigger1M)),#N/A)</f>
        <v>#N/A</v>
      </c>
    </row>
    <row r="499" spans="42:47" ht="11.25" customHeight="1" x14ac:dyDescent="0.25">
      <c r="AP499" s="100" t="s">
        <v>201</v>
      </c>
      <c r="AQ499" s="101">
        <f>_xll.qlInterestRateIndexFixingDate(Currency&amp;"ibor"&amp;Tenor,AR499,Trigger)</f>
        <v>42914</v>
      </c>
      <c r="AR499" s="101">
        <f>_xll.qlCalendarAdvance(Calendar,AR498,AP499,"f",,Trigger)</f>
        <v>42916</v>
      </c>
      <c r="AS499" s="101">
        <f>_xll.qlInterestRateIndexMaturity(Currency&amp;"ibor"&amp;Tenor,AR499,Trigger)</f>
        <v>42947</v>
      </c>
      <c r="AT499" s="246">
        <f>_xll.qlIndexFixing($AD$5,AQ499,TRUE,_xll.ohTrigger(Trigger,Trigger1M))</f>
        <v>2.6208831414808652E-6</v>
      </c>
      <c r="AU499" s="246" t="e">
        <f>IFERROR(_xll.qlIndexFixing($AV$1,AQ499,TRUE,_xll.ohTrigger(Trigger,Trigger1M)),#N/A)</f>
        <v>#N/A</v>
      </c>
    </row>
    <row r="500" spans="42:47" ht="11.25" customHeight="1" x14ac:dyDescent="0.25">
      <c r="AP500" s="100" t="s">
        <v>201</v>
      </c>
      <c r="AQ500" s="101">
        <f>_xll.qlInterestRateIndexFixingDate(Currency&amp;"ibor"&amp;Tenor,AR500,Trigger)</f>
        <v>42915</v>
      </c>
      <c r="AR500" s="101">
        <f>_xll.qlCalendarAdvance(Calendar,AR499,AP500,"f",,Trigger)</f>
        <v>42919</v>
      </c>
      <c r="AS500" s="101">
        <f>_xll.qlInterestRateIndexMaturity(Currency&amp;"ibor"&amp;Tenor,AR500,Trigger)</f>
        <v>42950</v>
      </c>
      <c r="AT500" s="246">
        <f>_xll.qlIndexFixing($AD$5,AQ500,TRUE,_xll.ohTrigger(Trigger,Trigger1M))</f>
        <v>1.3319188301951975E-5</v>
      </c>
      <c r="AU500" s="246" t="e">
        <f>IFERROR(_xll.qlIndexFixing($AV$1,AQ500,TRUE,_xll.ohTrigger(Trigger,Trigger1M)),#N/A)</f>
        <v>#N/A</v>
      </c>
    </row>
    <row r="501" spans="42:47" ht="11.25" customHeight="1" x14ac:dyDescent="0.25">
      <c r="AP501" s="100" t="s">
        <v>201</v>
      </c>
      <c r="AQ501" s="101">
        <f>_xll.qlInterestRateIndexFixingDate(Currency&amp;"ibor"&amp;Tenor,AR501,Trigger)</f>
        <v>42916</v>
      </c>
      <c r="AR501" s="101">
        <f>_xll.qlCalendarAdvance(Calendar,AR500,AP501,"f",,Trigger)</f>
        <v>42920</v>
      </c>
      <c r="AS501" s="101">
        <f>_xll.qlInterestRateIndexMaturity(Currency&amp;"ibor"&amp;Tenor,AR501,Trigger)</f>
        <v>42951</v>
      </c>
      <c r="AT501" s="246">
        <f>_xll.qlIndexFixing($AD$5,AQ501,TRUE,_xll.ohTrigger(Trigger,Trigger1M))</f>
        <v>1.7519338617241664E-5</v>
      </c>
      <c r="AU501" s="246" t="e">
        <f>IFERROR(_xll.qlIndexFixing($AV$1,AQ501,TRUE,_xll.ohTrigger(Trigger,Trigger1M)),#N/A)</f>
        <v>#N/A</v>
      </c>
    </row>
    <row r="502" spans="42:47" ht="11.25" customHeight="1" x14ac:dyDescent="0.25">
      <c r="AP502" s="100" t="s">
        <v>201</v>
      </c>
      <c r="AQ502" s="101">
        <f>_xll.qlInterestRateIndexFixingDate(Currency&amp;"ibor"&amp;Tenor,AR502,Trigger)</f>
        <v>42919</v>
      </c>
      <c r="AR502" s="101">
        <f>_xll.qlCalendarAdvance(Calendar,AR501,AP502,"f",,Trigger)</f>
        <v>42921</v>
      </c>
      <c r="AS502" s="101">
        <f>_xll.qlInterestRateIndexMaturity(Currency&amp;"ibor"&amp;Tenor,AR502,Trigger)</f>
        <v>42954</v>
      </c>
      <c r="AT502" s="246">
        <f>_xll.qlIndexFixing($AD$5,AQ502,TRUE,_xll.ohTrigger(Trigger,Trigger1M))</f>
        <v>2.9265491213434107E-5</v>
      </c>
      <c r="AU502" s="246" t="e">
        <f>IFERROR(_xll.qlIndexFixing($AV$1,AQ502,TRUE,_xll.ohTrigger(Trigger,Trigger1M)),#N/A)</f>
        <v>#N/A</v>
      </c>
    </row>
    <row r="503" spans="42:47" ht="11.25" customHeight="1" x14ac:dyDescent="0.25">
      <c r="AP503" s="100" t="s">
        <v>201</v>
      </c>
      <c r="AQ503" s="101">
        <f>_xll.qlInterestRateIndexFixingDate(Currency&amp;"ibor"&amp;Tenor,AR503,Trigger)</f>
        <v>42920</v>
      </c>
      <c r="AR503" s="101">
        <f>_xll.qlCalendarAdvance(Calendar,AR502,AP503,"f",,Trigger)</f>
        <v>42922</v>
      </c>
      <c r="AS503" s="101">
        <f>_xll.qlInterestRateIndexMaturity(Currency&amp;"ibor"&amp;Tenor,AR503,Trigger)</f>
        <v>42954</v>
      </c>
      <c r="AT503" s="246">
        <f>_xll.qlIndexFixing($AD$5,AQ503,TRUE,_xll.ohTrigger(Trigger,Trigger1M))</f>
        <v>3.0578991511431841E-5</v>
      </c>
      <c r="AU503" s="246" t="e">
        <f>IFERROR(_xll.qlIndexFixing($AV$1,AQ503,TRUE,_xll.ohTrigger(Trigger,Trigger1M)),#N/A)</f>
        <v>#N/A</v>
      </c>
    </row>
    <row r="504" spans="42:47" ht="11.25" customHeight="1" x14ac:dyDescent="0.25">
      <c r="AP504" s="100" t="s">
        <v>201</v>
      </c>
      <c r="AQ504" s="101">
        <f>_xll.qlInterestRateIndexFixingDate(Currency&amp;"ibor"&amp;Tenor,AR504,Trigger)</f>
        <v>42921</v>
      </c>
      <c r="AR504" s="101">
        <f>_xll.qlCalendarAdvance(Calendar,AR503,AP504,"f",,Trigger)</f>
        <v>42923</v>
      </c>
      <c r="AS504" s="101">
        <f>_xll.qlInterestRateIndexMaturity(Currency&amp;"ibor"&amp;Tenor,AR504,Trigger)</f>
        <v>42954</v>
      </c>
      <c r="AT504" s="246">
        <f>_xll.qlIndexFixing($AD$5,AQ504,TRUE,_xll.ohTrigger(Trigger,Trigger1M))</f>
        <v>3.1955908028123302E-5</v>
      </c>
      <c r="AU504" s="246" t="e">
        <f>IFERROR(_xll.qlIndexFixing($AV$1,AQ504,TRUE,_xll.ohTrigger(Trigger,Trigger1M)),#N/A)</f>
        <v>#N/A</v>
      </c>
    </row>
    <row r="505" spans="42:47" ht="11.25" customHeight="1" x14ac:dyDescent="0.25">
      <c r="AP505" s="100" t="s">
        <v>201</v>
      </c>
      <c r="AQ505" s="101">
        <f>_xll.qlInterestRateIndexFixingDate(Currency&amp;"ibor"&amp;Tenor,AR505,Trigger)</f>
        <v>42922</v>
      </c>
      <c r="AR505" s="101">
        <f>_xll.qlCalendarAdvance(Calendar,AR504,AP505,"f",,Trigger)</f>
        <v>42926</v>
      </c>
      <c r="AS505" s="101">
        <f>_xll.qlInterestRateIndexMaturity(Currency&amp;"ibor"&amp;Tenor,AR505,Trigger)</f>
        <v>42957</v>
      </c>
      <c r="AT505" s="246">
        <f>_xll.qlIndexFixing($AD$5,AQ505,TRUE,_xll.ohTrigger(Trigger,Trigger1M))</f>
        <v>4.9047615037820945E-5</v>
      </c>
      <c r="AU505" s="246" t="e">
        <f>IFERROR(_xll.qlIndexFixing($AV$1,AQ505,TRUE,_xll.ohTrigger(Trigger,Trigger1M)),#N/A)</f>
        <v>#N/A</v>
      </c>
    </row>
    <row r="506" spans="42:47" ht="11.25" customHeight="1" x14ac:dyDescent="0.25">
      <c r="AP506" s="100" t="s">
        <v>201</v>
      </c>
      <c r="AQ506" s="101">
        <f>_xll.qlInterestRateIndexFixingDate(Currency&amp;"ibor"&amp;Tenor,AR506,Trigger)</f>
        <v>42923</v>
      </c>
      <c r="AR506" s="101">
        <f>_xll.qlCalendarAdvance(Calendar,AR505,AP506,"f",,Trigger)</f>
        <v>42927</v>
      </c>
      <c r="AS506" s="101">
        <f>_xll.qlInterestRateIndexMaturity(Currency&amp;"ibor"&amp;Tenor,AR506,Trigger)</f>
        <v>42958</v>
      </c>
      <c r="AT506" s="246">
        <f>_xll.qlIndexFixing($AD$5,AQ506,TRUE,_xll.ohTrigger(Trigger,Trigger1M))</f>
        <v>5.5312872504200624E-5</v>
      </c>
      <c r="AU506" s="246" t="e">
        <f>IFERROR(_xll.qlIndexFixing($AV$1,AQ506,TRUE,_xll.ohTrigger(Trigger,Trigger1M)),#N/A)</f>
        <v>#N/A</v>
      </c>
    </row>
    <row r="507" spans="42:47" ht="11.25" customHeight="1" x14ac:dyDescent="0.25">
      <c r="AP507" s="100" t="s">
        <v>201</v>
      </c>
      <c r="AQ507" s="101">
        <f>_xll.qlInterestRateIndexFixingDate(Currency&amp;"ibor"&amp;Tenor,AR507,Trigger)</f>
        <v>42926</v>
      </c>
      <c r="AR507" s="101">
        <f>_xll.qlCalendarAdvance(Calendar,AR506,AP507,"f",,Trigger)</f>
        <v>42928</v>
      </c>
      <c r="AS507" s="101">
        <f>_xll.qlInterestRateIndexMaturity(Currency&amp;"ibor"&amp;Tenor,AR507,Trigger)</f>
        <v>42961</v>
      </c>
      <c r="AT507" s="246">
        <f>_xll.qlIndexFixing($AD$5,AQ507,TRUE,_xll.ohTrigger(Trigger,Trigger1M))</f>
        <v>7.0687664998978704E-5</v>
      </c>
      <c r="AU507" s="246" t="e">
        <f>IFERROR(_xll.qlIndexFixing($AV$1,AQ507,TRUE,_xll.ohTrigger(Trigger,Trigger1M)),#N/A)</f>
        <v>#N/A</v>
      </c>
    </row>
    <row r="508" spans="42:47" ht="11.25" customHeight="1" x14ac:dyDescent="0.25">
      <c r="AP508" s="100" t="s">
        <v>201</v>
      </c>
      <c r="AQ508" s="101">
        <f>_xll.qlInterestRateIndexFixingDate(Currency&amp;"ibor"&amp;Tenor,AR508,Trigger)</f>
        <v>42927</v>
      </c>
      <c r="AR508" s="101">
        <f>_xll.qlCalendarAdvance(Calendar,AR507,AP508,"f",,Trigger)</f>
        <v>42929</v>
      </c>
      <c r="AS508" s="101">
        <f>_xll.qlInterestRateIndexMaturity(Currency&amp;"ibor"&amp;Tenor,AR508,Trigger)</f>
        <v>42961</v>
      </c>
      <c r="AT508" s="246">
        <f>_xll.qlIndexFixing($AD$5,AQ508,TRUE,_xll.ohTrigger(Trigger,Trigger1M))</f>
        <v>7.3148819586532632E-5</v>
      </c>
      <c r="AU508" s="246" t="e">
        <f>IFERROR(_xll.qlIndexFixing($AV$1,AQ508,TRUE,_xll.ohTrigger(Trigger,Trigger1M)),#N/A)</f>
        <v>#N/A</v>
      </c>
    </row>
    <row r="509" spans="42:47" ht="11.25" customHeight="1" x14ac:dyDescent="0.25">
      <c r="AP509" s="100" t="s">
        <v>201</v>
      </c>
      <c r="AQ509" s="101">
        <f>_xll.qlInterestRateIndexFixingDate(Currency&amp;"ibor"&amp;Tenor,AR509,Trigger)</f>
        <v>42928</v>
      </c>
      <c r="AR509" s="101">
        <f>_xll.qlCalendarAdvance(Calendar,AR508,AP509,"f",,Trigger)</f>
        <v>42930</v>
      </c>
      <c r="AS509" s="101">
        <f>_xll.qlInterestRateIndexMaturity(Currency&amp;"ibor"&amp;Tenor,AR509,Trigger)</f>
        <v>42961</v>
      </c>
      <c r="AT509" s="246">
        <f>_xll.qlIndexFixing($AD$5,AQ509,TRUE,_xll.ohTrigger(Trigger,Trigger1M))</f>
        <v>7.5746684346780148E-5</v>
      </c>
      <c r="AU509" s="246" t="e">
        <f>IFERROR(_xll.qlIndexFixing($AV$1,AQ509,TRUE,_xll.ohTrigger(Trigger,Trigger1M)),#N/A)</f>
        <v>#N/A</v>
      </c>
    </row>
    <row r="510" spans="42:47" ht="11.25" customHeight="1" x14ac:dyDescent="0.25">
      <c r="AP510" s="100" t="s">
        <v>201</v>
      </c>
      <c r="AQ510" s="101">
        <f>_xll.qlInterestRateIndexFixingDate(Currency&amp;"ibor"&amp;Tenor,AR510,Trigger)</f>
        <v>42929</v>
      </c>
      <c r="AR510" s="101">
        <f>_xll.qlCalendarAdvance(Calendar,AR509,AP510,"f",,Trigger)</f>
        <v>42933</v>
      </c>
      <c r="AS510" s="101">
        <f>_xll.qlInterestRateIndexMaturity(Currency&amp;"ibor"&amp;Tenor,AR510,Trigger)</f>
        <v>42964</v>
      </c>
      <c r="AT510" s="246">
        <f>_xll.qlIndexFixing($AD$5,AQ510,TRUE,_xll.ohTrigger(Trigger,Trigger1M))</f>
        <v>9.8538516873878087E-5</v>
      </c>
      <c r="AU510" s="246" t="e">
        <f>IFERROR(_xll.qlIndexFixing($AV$1,AQ510,TRUE,_xll.ohTrigger(Trigger,Trigger1M)),#N/A)</f>
        <v>#N/A</v>
      </c>
    </row>
    <row r="511" spans="42:47" ht="11.25" customHeight="1" x14ac:dyDescent="0.25">
      <c r="AP511" s="100" t="s">
        <v>201</v>
      </c>
      <c r="AQ511" s="101">
        <f>_xll.qlInterestRateIndexFixingDate(Currency&amp;"ibor"&amp;Tenor,AR511,Trigger)</f>
        <v>42930</v>
      </c>
      <c r="AR511" s="101">
        <f>_xll.qlCalendarAdvance(Calendar,AR510,AP511,"f",,Trigger)</f>
        <v>42934</v>
      </c>
      <c r="AS511" s="101">
        <f>_xll.qlInterestRateIndexMaturity(Currency&amp;"ibor"&amp;Tenor,AR511,Trigger)</f>
        <v>42965</v>
      </c>
      <c r="AT511" s="246">
        <f>_xll.qlIndexFixing($AD$5,AQ511,TRUE,_xll.ohTrigger(Trigger,Trigger1M))</f>
        <v>1.0663779048695091E-4</v>
      </c>
      <c r="AU511" s="246" t="e">
        <f>IFERROR(_xll.qlIndexFixing($AV$1,AQ511,TRUE,_xll.ohTrigger(Trigger,Trigger1M)),#N/A)</f>
        <v>#N/A</v>
      </c>
    </row>
    <row r="512" spans="42:47" ht="11.25" customHeight="1" x14ac:dyDescent="0.25">
      <c r="AP512" s="100" t="s">
        <v>201</v>
      </c>
      <c r="AQ512" s="101">
        <f>_xll.qlInterestRateIndexFixingDate(Currency&amp;"ibor"&amp;Tenor,AR512,Trigger)</f>
        <v>42933</v>
      </c>
      <c r="AR512" s="101">
        <f>_xll.qlCalendarAdvance(Calendar,AR511,AP512,"f",,Trigger)</f>
        <v>42935</v>
      </c>
      <c r="AS512" s="101">
        <f>_xll.qlInterestRateIndexMaturity(Currency&amp;"ibor"&amp;Tenor,AR512,Trigger)</f>
        <v>42968</v>
      </c>
      <c r="AT512" s="246">
        <f>_xll.qlIndexFixing($AD$5,AQ512,TRUE,_xll.ohTrigger(Trigger,Trigger1M))</f>
        <v>1.2417972639026817E-4</v>
      </c>
      <c r="AU512" s="246" t="e">
        <f>IFERROR(_xll.qlIndexFixing($AV$1,AQ512,TRUE,_xll.ohTrigger(Trigger,Trigger1M)),#N/A)</f>
        <v>#N/A</v>
      </c>
    </row>
    <row r="513" spans="42:47" ht="11.25" customHeight="1" x14ac:dyDescent="0.25">
      <c r="AP513" s="102" t="s">
        <v>83</v>
      </c>
      <c r="AQ513" s="101">
        <f>_xll.qlInterestRateIndexFixingDate(Currency&amp;"ibor"&amp;Tenor,AR513,Trigger)</f>
        <v>42940</v>
      </c>
      <c r="AR513" s="101">
        <f>_xll.qlCalendarAdvance(Calendar,AR512,AP513,"f",,Trigger)</f>
        <v>42942</v>
      </c>
      <c r="AS513" s="101">
        <f>_xll.qlInterestRateIndexMaturity(Currency&amp;"ibor"&amp;Tenor,AR513,Trigger)</f>
        <v>42975</v>
      </c>
      <c r="AT513" s="246">
        <f>_xll.qlIndexFixing($AD$5,AQ513,TRUE,_xll.ohTrigger(Trigger,Trigger1M))</f>
        <v>1.8755588718716805E-4</v>
      </c>
      <c r="AU513" s="246" t="e">
        <f>IFERROR(_xll.qlIndexFixing($AV$1,AQ513,TRUE,_xll.ohTrigger(Trigger,Trigger1M)),#N/A)</f>
        <v>#N/A</v>
      </c>
    </row>
    <row r="514" spans="42:47" ht="11.25" customHeight="1" x14ac:dyDescent="0.25">
      <c r="AP514" s="102" t="s">
        <v>83</v>
      </c>
      <c r="AQ514" s="101">
        <f>_xll.qlInterestRateIndexFixingDate(Currency&amp;"ibor"&amp;Tenor,AR514,Trigger)</f>
        <v>42947</v>
      </c>
      <c r="AR514" s="101">
        <f>_xll.qlCalendarAdvance(Calendar,AR513,AP514,"f",,Trigger)</f>
        <v>42949</v>
      </c>
      <c r="AS514" s="101">
        <f>_xll.qlInterestRateIndexMaturity(Currency&amp;"ibor"&amp;Tenor,AR514,Trigger)</f>
        <v>42982</v>
      </c>
      <c r="AT514" s="246">
        <f>_xll.qlIndexFixing($AD$5,AQ514,TRUE,_xll.ohTrigger(Trigger,Trigger1M))</f>
        <v>2.4822317079120637E-4</v>
      </c>
      <c r="AU514" s="246" t="e">
        <f>IFERROR(_xll.qlIndexFixing($AV$1,AQ514,TRUE,_xll.ohTrigger(Trigger,Trigger1M)),#N/A)</f>
        <v>#N/A</v>
      </c>
    </row>
    <row r="515" spans="42:47" ht="11.25" customHeight="1" x14ac:dyDescent="0.25">
      <c r="AP515" s="102" t="s">
        <v>83</v>
      </c>
      <c r="AQ515" s="101">
        <f>_xll.qlInterestRateIndexFixingDate(Currency&amp;"ibor"&amp;Tenor,AR515,Trigger)</f>
        <v>42954</v>
      </c>
      <c r="AR515" s="101">
        <f>_xll.qlCalendarAdvance(Calendar,AR514,AP515,"f",,Trigger)</f>
        <v>42956</v>
      </c>
      <c r="AS515" s="101">
        <f>_xll.qlInterestRateIndexMaturity(Currency&amp;"ibor"&amp;Tenor,AR515,Trigger)</f>
        <v>42989</v>
      </c>
      <c r="AT515" s="246">
        <f>_xll.qlIndexFixing($AD$5,AQ515,TRUE,_xll.ohTrigger(Trigger,Trigger1M))</f>
        <v>3.0188847943419199E-4</v>
      </c>
      <c r="AU515" s="246" t="e">
        <f>IFERROR(_xll.qlIndexFixing($AV$1,AQ515,TRUE,_xll.ohTrigger(Trigger,Trigger1M)),#N/A)</f>
        <v>#N/A</v>
      </c>
    </row>
    <row r="516" spans="42:47" ht="11.25" customHeight="1" x14ac:dyDescent="0.25">
      <c r="AP516" s="102" t="s">
        <v>83</v>
      </c>
      <c r="AQ516" s="101">
        <f>_xll.qlInterestRateIndexFixingDate(Currency&amp;"ibor"&amp;Tenor,AR516,Trigger)</f>
        <v>42961</v>
      </c>
      <c r="AR516" s="101">
        <f>_xll.qlCalendarAdvance(Calendar,AR515,AP516,"f",,Trigger)</f>
        <v>42963</v>
      </c>
      <c r="AS516" s="101">
        <f>_xll.qlInterestRateIndexMaturity(Currency&amp;"ibor"&amp;Tenor,AR516,Trigger)</f>
        <v>42996</v>
      </c>
      <c r="AT516" s="246">
        <f>_xll.qlIndexFixing($AD$5,AQ516,TRUE,_xll.ohTrigger(Trigger,Trigger1M))</f>
        <v>3.48551709780603E-4</v>
      </c>
      <c r="AU516" s="246" t="e">
        <f>IFERROR(_xll.qlIndexFixing($AV$1,AQ516,TRUE,_xll.ohTrigger(Trigger,Trigger1M)),#N/A)</f>
        <v>#N/A</v>
      </c>
    </row>
    <row r="517" spans="42:47" ht="11.25" customHeight="1" x14ac:dyDescent="0.25">
      <c r="AP517" s="102" t="s">
        <v>83</v>
      </c>
      <c r="AQ517" s="101">
        <f>_xll.qlInterestRateIndexFixingDate(Currency&amp;"ibor"&amp;Tenor,AR517,Trigger)</f>
        <v>42968</v>
      </c>
      <c r="AR517" s="101">
        <f>_xll.qlCalendarAdvance(Calendar,AR516,AP517,"f",,Trigger)</f>
        <v>42970</v>
      </c>
      <c r="AS517" s="101">
        <f>_xll.qlInterestRateIndexMaturity(Currency&amp;"ibor"&amp;Tenor,AR517,Trigger)</f>
        <v>43003</v>
      </c>
      <c r="AT517" s="246">
        <f>_xll.qlIndexFixing($AD$5,AQ517,TRUE,_xll.ohTrigger(Trigger,Trigger1M))</f>
        <v>3.8821277197504344E-4</v>
      </c>
      <c r="AU517" s="246" t="e">
        <f>IFERROR(_xll.qlIndexFixing($AV$1,AQ517,TRUE,_xll.ohTrigger(Trigger,Trigger1M)),#N/A)</f>
        <v>#N/A</v>
      </c>
    </row>
    <row r="518" spans="42:47" ht="11.25" customHeight="1" x14ac:dyDescent="0.25">
      <c r="AP518" s="102" t="s">
        <v>83</v>
      </c>
      <c r="AQ518" s="101">
        <f>_xll.qlInterestRateIndexFixingDate(Currency&amp;"ibor"&amp;Tenor,AR518,Trigger)</f>
        <v>42975</v>
      </c>
      <c r="AR518" s="101">
        <f>_xll.qlCalendarAdvance(Calendar,AR517,AP518,"f",,Trigger)</f>
        <v>42977</v>
      </c>
      <c r="AS518" s="101">
        <f>_xll.qlInterestRateIndexMaturity(Currency&amp;"ibor"&amp;Tenor,AR518,Trigger)</f>
        <v>43007</v>
      </c>
      <c r="AT518" s="246">
        <f>_xll.qlIndexFixing($AD$5,AQ518,TRUE,_xll.ohTrigger(Trigger,Trigger1M))</f>
        <v>4.1558741290170786E-4</v>
      </c>
      <c r="AU518" s="246" t="e">
        <f>IFERROR(_xll.qlIndexFixing($AV$1,AQ518,TRUE,_xll.ohTrigger(Trigger,Trigger1M)),#N/A)</f>
        <v>#N/A</v>
      </c>
    </row>
    <row r="519" spans="42:47" ht="11.25" customHeight="1" x14ac:dyDescent="0.25">
      <c r="AP519" s="102" t="s">
        <v>83</v>
      </c>
      <c r="AQ519" s="101">
        <f>_xll.qlInterestRateIndexFixingDate(Currency&amp;"ibor"&amp;Tenor,AR519,Trigger)</f>
        <v>42982</v>
      </c>
      <c r="AR519" s="101">
        <f>_xll.qlCalendarAdvance(Calendar,AR518,AP519,"f",,Trigger)</f>
        <v>42984</v>
      </c>
      <c r="AS519" s="101">
        <f>_xll.qlInterestRateIndexMaturity(Currency&amp;"ibor"&amp;Tenor,AR519,Trigger)</f>
        <v>43014</v>
      </c>
      <c r="AT519" s="246">
        <f>_xll.qlIndexFixing($AD$5,AQ519,TRUE,_xll.ohTrigger(Trigger,Trigger1M))</f>
        <v>4.4274432791180374E-4</v>
      </c>
      <c r="AU519" s="246" t="e">
        <f>IFERROR(_xll.qlIndexFixing($AV$1,AQ519,TRUE,_xll.ohTrigger(Trigger,Trigger1M)),#N/A)</f>
        <v>#N/A</v>
      </c>
    </row>
    <row r="520" spans="42:47" ht="11.25" customHeight="1" x14ac:dyDescent="0.25">
      <c r="AP520" s="102" t="s">
        <v>83</v>
      </c>
      <c r="AQ520" s="101">
        <f>_xll.qlInterestRateIndexFixingDate(Currency&amp;"ibor"&amp;Tenor,AR520,Trigger)</f>
        <v>42989</v>
      </c>
      <c r="AR520" s="101">
        <f>_xll.qlCalendarAdvance(Calendar,AR519,AP520,"f",,Trigger)</f>
        <v>42991</v>
      </c>
      <c r="AS520" s="101">
        <f>_xll.qlInterestRateIndexMaturity(Currency&amp;"ibor"&amp;Tenor,AR520,Trigger)</f>
        <v>43021</v>
      </c>
      <c r="AT520" s="246">
        <f>_xll.qlIndexFixing($AD$5,AQ520,TRUE,_xll.ohTrigger(Trigger,Trigger1M))</f>
        <v>4.628989159076724E-4</v>
      </c>
      <c r="AU520" s="246" t="e">
        <f>IFERROR(_xll.qlIndexFixing($AV$1,AQ520,TRUE,_xll.ohTrigger(Trigger,Trigger1M)),#N/A)</f>
        <v>#N/A</v>
      </c>
    </row>
    <row r="521" spans="42:47" ht="11.25" customHeight="1" x14ac:dyDescent="0.25">
      <c r="AP521" s="102" t="s">
        <v>83</v>
      </c>
      <c r="AQ521" s="101">
        <f>_xll.qlInterestRateIndexFixingDate(Currency&amp;"ibor"&amp;Tenor,AR521,Trigger)</f>
        <v>42996</v>
      </c>
      <c r="AR521" s="101">
        <f>_xll.qlCalendarAdvance(Calendar,AR520,AP521,"f",,Trigger)</f>
        <v>42998</v>
      </c>
      <c r="AS521" s="101">
        <f>_xll.qlInterestRateIndexMaturity(Currency&amp;"ibor"&amp;Tenor,AR521,Trigger)</f>
        <v>43028</v>
      </c>
      <c r="AT521" s="246">
        <f>_xll.qlIndexFixing($AD$5,AQ521,TRUE,_xll.ohTrigger(Trigger,Trigger1M))</f>
        <v>4.7605114161353157E-4</v>
      </c>
      <c r="AU521" s="246" t="e">
        <f>IFERROR(_xll.qlIndexFixing($AV$1,AQ521,TRUE,_xll.ohTrigger(Trigger,Trigger1M)),#N/A)</f>
        <v>#N/A</v>
      </c>
    </row>
    <row r="522" spans="42:47" ht="11.25" customHeight="1" x14ac:dyDescent="0.25">
      <c r="AP522" s="102" t="s">
        <v>83</v>
      </c>
      <c r="AQ522" s="101">
        <f>_xll.qlInterestRateIndexFixingDate(Currency&amp;"ibor"&amp;Tenor,AR522,Trigger)</f>
        <v>43003</v>
      </c>
      <c r="AR522" s="101">
        <f>_xll.qlCalendarAdvance(Calendar,AR521,AP522,"f",,Trigger)</f>
        <v>43005</v>
      </c>
      <c r="AS522" s="101">
        <f>_xll.qlInterestRateIndexMaturity(Currency&amp;"ibor"&amp;Tenor,AR522,Trigger)</f>
        <v>43035</v>
      </c>
      <c r="AT522" s="246">
        <f>_xll.qlIndexFixing($AD$5,AQ522,TRUE,_xll.ohTrigger(Trigger,Trigger1M))</f>
        <v>4.8389763839917777E-4</v>
      </c>
      <c r="AU522" s="246" t="e">
        <f>IFERROR(_xll.qlIndexFixing($AV$1,AQ522,TRUE,_xll.ohTrigger(Trigger,Trigger1M)),#N/A)</f>
        <v>#N/A</v>
      </c>
    </row>
    <row r="523" spans="42:47" ht="11.25" customHeight="1" x14ac:dyDescent="0.25">
      <c r="AP523" s="102" t="s">
        <v>83</v>
      </c>
      <c r="AQ523" s="101">
        <f>_xll.qlInterestRateIndexFixingDate(Currency&amp;"ibor"&amp;Tenor,AR523,Trigger)</f>
        <v>43010</v>
      </c>
      <c r="AR523" s="101">
        <f>_xll.qlCalendarAdvance(Calendar,AR522,AP523,"f",,Trigger)</f>
        <v>43012</v>
      </c>
      <c r="AS523" s="101">
        <f>_xll.qlInterestRateIndexMaturity(Currency&amp;"ibor"&amp;Tenor,AR523,Trigger)</f>
        <v>43045</v>
      </c>
      <c r="AT523" s="246">
        <f>_xll.qlIndexFixing($AD$5,AQ523,TRUE,_xll.ohTrigger(Trigger,Trigger1M))</f>
        <v>5.0857919310345141E-4</v>
      </c>
      <c r="AU523" s="246" t="e">
        <f>IFERROR(_xll.qlIndexFixing($AV$1,AQ523,TRUE,_xll.ohTrigger(Trigger,Trigger1M)),#N/A)</f>
        <v>#N/A</v>
      </c>
    </row>
    <row r="524" spans="42:47" ht="11.25" customHeight="1" x14ac:dyDescent="0.25">
      <c r="AP524" s="102" t="s">
        <v>83</v>
      </c>
      <c r="AQ524" s="101">
        <f>_xll.qlInterestRateIndexFixingDate(Currency&amp;"ibor"&amp;Tenor,AR524,Trigger)</f>
        <v>43017</v>
      </c>
      <c r="AR524" s="101">
        <f>_xll.qlCalendarAdvance(Calendar,AR523,AP524,"f",,Trigger)</f>
        <v>43019</v>
      </c>
      <c r="AS524" s="101">
        <f>_xll.qlInterestRateIndexMaturity(Currency&amp;"ibor"&amp;Tenor,AR524,Trigger)</f>
        <v>43052</v>
      </c>
      <c r="AT524" s="246">
        <f>_xll.qlIndexFixing($AD$5,AQ524,TRUE,_xll.ohTrigger(Trigger,Trigger1M))</f>
        <v>5.4028103653503865E-4</v>
      </c>
      <c r="AU524" s="246" t="e">
        <f>IFERROR(_xll.qlIndexFixing($AV$1,AQ524,TRUE,_xll.ohTrigger(Trigger,Trigger1M)),#N/A)</f>
        <v>#N/A</v>
      </c>
    </row>
    <row r="525" spans="42:47" ht="11.25" customHeight="1" x14ac:dyDescent="0.25">
      <c r="AP525" s="102" t="s">
        <v>83</v>
      </c>
      <c r="AQ525" s="101">
        <f>_xll.qlInterestRateIndexFixingDate(Currency&amp;"ibor"&amp;Tenor,AR525,Trigger)</f>
        <v>43024</v>
      </c>
      <c r="AR525" s="101">
        <f>_xll.qlCalendarAdvance(Calendar,AR524,AP525,"f",,Trigger)</f>
        <v>43026</v>
      </c>
      <c r="AS525" s="101">
        <f>_xll.qlInterestRateIndexMaturity(Currency&amp;"ibor"&amp;Tenor,AR525,Trigger)</f>
        <v>43059</v>
      </c>
      <c r="AT525" s="246">
        <f>_xll.qlIndexFixing($AD$5,AQ525,TRUE,_xll.ohTrigger(Trigger,Trigger1M))</f>
        <v>5.8338110110447235E-4</v>
      </c>
      <c r="AU525" s="246" t="e">
        <f>IFERROR(_xll.qlIndexFixing($AV$1,AQ525,TRUE,_xll.ohTrigger(Trigger,Trigger1M)),#N/A)</f>
        <v>#N/A</v>
      </c>
    </row>
    <row r="526" spans="42:47" ht="11.25" customHeight="1" x14ac:dyDescent="0.25">
      <c r="AP526" s="102" t="s">
        <v>83</v>
      </c>
      <c r="AQ526" s="101">
        <f>_xll.qlInterestRateIndexFixingDate(Currency&amp;"ibor"&amp;Tenor,AR526,Trigger)</f>
        <v>43031</v>
      </c>
      <c r="AR526" s="101">
        <f>_xll.qlCalendarAdvance(Calendar,AR525,AP526,"f",,Trigger)</f>
        <v>43033</v>
      </c>
      <c r="AS526" s="101">
        <f>_xll.qlInterestRateIndexMaturity(Currency&amp;"ibor"&amp;Tenor,AR526,Trigger)</f>
        <v>43066</v>
      </c>
      <c r="AT526" s="246">
        <f>_xll.qlIndexFixing($AD$5,AQ526,TRUE,_xll.ohTrigger(Trigger,Trigger1M))</f>
        <v>6.3830011354278201E-4</v>
      </c>
      <c r="AU526" s="246" t="e">
        <f>IFERROR(_xll.qlIndexFixing($AV$1,AQ526,TRUE,_xll.ohTrigger(Trigger,Trigger1M)),#N/A)</f>
        <v>#N/A</v>
      </c>
    </row>
    <row r="527" spans="42:47" ht="11.25" customHeight="1" x14ac:dyDescent="0.25">
      <c r="AP527" s="102" t="s">
        <v>83</v>
      </c>
      <c r="AQ527" s="101">
        <f>_xll.qlInterestRateIndexFixingDate(Currency&amp;"ibor"&amp;Tenor,AR527,Trigger)</f>
        <v>43038</v>
      </c>
      <c r="AR527" s="101">
        <f>_xll.qlCalendarAdvance(Calendar,AR526,AP527,"f",,Trigger)</f>
        <v>43040</v>
      </c>
      <c r="AS527" s="101">
        <f>_xll.qlInterestRateIndexMaturity(Currency&amp;"ibor"&amp;Tenor,AR527,Trigger)</f>
        <v>43070</v>
      </c>
      <c r="AT527" s="246">
        <f>_xll.qlIndexFixing($AD$5,AQ527,TRUE,_xll.ohTrigger(Trigger,Trigger1M))</f>
        <v>6.8394427389861789E-4</v>
      </c>
      <c r="AU527" s="246" t="e">
        <f>IFERROR(_xll.qlIndexFixing($AV$1,AQ527,TRUE,_xll.ohTrigger(Trigger,Trigger1M)),#N/A)</f>
        <v>#N/A</v>
      </c>
    </row>
    <row r="528" spans="42:47" ht="11.25" customHeight="1" x14ac:dyDescent="0.25">
      <c r="AP528" s="102" t="s">
        <v>83</v>
      </c>
      <c r="AQ528" s="101">
        <f>_xll.qlInterestRateIndexFixingDate(Currency&amp;"ibor"&amp;Tenor,AR528,Trigger)</f>
        <v>43045</v>
      </c>
      <c r="AR528" s="101">
        <f>_xll.qlCalendarAdvance(Calendar,AR527,AP528,"f",,Trigger)</f>
        <v>43047</v>
      </c>
      <c r="AS528" s="101">
        <f>_xll.qlInterestRateIndexMaturity(Currency&amp;"ibor"&amp;Tenor,AR528,Trigger)</f>
        <v>43077</v>
      </c>
      <c r="AT528" s="246">
        <f>_xll.qlIndexFixing($AD$5,AQ528,TRUE,_xll.ohTrigger(Trigger,Trigger1M))</f>
        <v>7.3741423568485231E-4</v>
      </c>
      <c r="AU528" s="246" t="e">
        <f>IFERROR(_xll.qlIndexFixing($AV$1,AQ528,TRUE,_xll.ohTrigger(Trigger,Trigger1M)),#N/A)</f>
        <v>#N/A</v>
      </c>
    </row>
    <row r="529" spans="42:47" ht="11.25" customHeight="1" x14ac:dyDescent="0.25">
      <c r="AP529" s="102" t="s">
        <v>83</v>
      </c>
      <c r="AQ529" s="101">
        <f>_xll.qlInterestRateIndexFixingDate(Currency&amp;"ibor"&amp;Tenor,AR529,Trigger)</f>
        <v>43052</v>
      </c>
      <c r="AR529" s="101">
        <f>_xll.qlCalendarAdvance(Calendar,AR528,AP529,"f",,Trigger)</f>
        <v>43054</v>
      </c>
      <c r="AS529" s="101">
        <f>_xll.qlInterestRateIndexMaturity(Currency&amp;"ibor"&amp;Tenor,AR529,Trigger)</f>
        <v>43084</v>
      </c>
      <c r="AT529" s="246">
        <f>_xll.qlIndexFixing($AD$5,AQ529,TRUE,_xll.ohTrigger(Trigger,Trigger1M))</f>
        <v>7.8666990541176318E-4</v>
      </c>
      <c r="AU529" s="246" t="e">
        <f>IFERROR(_xll.qlIndexFixing($AV$1,AQ529,TRUE,_xll.ohTrigger(Trigger,Trigger1M)),#N/A)</f>
        <v>#N/A</v>
      </c>
    </row>
    <row r="530" spans="42:47" ht="11.25" customHeight="1" x14ac:dyDescent="0.25">
      <c r="AP530" s="102" t="s">
        <v>83</v>
      </c>
      <c r="AQ530" s="101">
        <f>_xll.qlInterestRateIndexFixingDate(Currency&amp;"ibor"&amp;Tenor,AR530,Trigger)</f>
        <v>43059</v>
      </c>
      <c r="AR530" s="101">
        <f>_xll.qlCalendarAdvance(Calendar,AR529,AP530,"f",,Trigger)</f>
        <v>43061</v>
      </c>
      <c r="AS530" s="101">
        <f>_xll.qlInterestRateIndexMaturity(Currency&amp;"ibor"&amp;Tenor,AR530,Trigger)</f>
        <v>43091</v>
      </c>
      <c r="AT530" s="246">
        <f>_xll.qlIndexFixing($AD$5,AQ530,TRUE,_xll.ohTrigger(Trigger,Trigger1M))</f>
        <v>8.3171123118752632E-4</v>
      </c>
      <c r="AU530" s="246" t="e">
        <f>IFERROR(_xll.qlIndexFixing($AV$1,AQ530,TRUE,_xll.ohTrigger(Trigger,Trigger1M)),#N/A)</f>
        <v>#N/A</v>
      </c>
    </row>
    <row r="531" spans="42:47" ht="11.25" customHeight="1" x14ac:dyDescent="0.25">
      <c r="AP531" s="102" t="s">
        <v>83</v>
      </c>
      <c r="AQ531" s="101">
        <f>_xll.qlInterestRateIndexFixingDate(Currency&amp;"ibor"&amp;Tenor,AR531,Trigger)</f>
        <v>43066</v>
      </c>
      <c r="AR531" s="101">
        <f>_xll.qlCalendarAdvance(Calendar,AR530,AP531,"f",,Trigger)</f>
        <v>43068</v>
      </c>
      <c r="AS531" s="101">
        <f>_xll.qlInterestRateIndexMaturity(Currency&amp;"ibor"&amp;Tenor,AR531,Trigger)</f>
        <v>43098</v>
      </c>
      <c r="AT531" s="246">
        <f>_xll.qlIndexFixing($AD$5,AQ531,TRUE,_xll.ohTrigger(Trigger,Trigger1M))</f>
        <v>8.7253816555676877E-4</v>
      </c>
      <c r="AU531" s="246" t="e">
        <f>IFERROR(_xll.qlIndexFixing($AV$1,AQ531,TRUE,_xll.ohTrigger(Trigger,Trigger1M)),#N/A)</f>
        <v>#N/A</v>
      </c>
    </row>
    <row r="532" spans="42:47" ht="11.25" customHeight="1" x14ac:dyDescent="0.25">
      <c r="AP532" s="102" t="s">
        <v>83</v>
      </c>
      <c r="AQ532" s="101">
        <f>_xll.qlInterestRateIndexFixingDate(Currency&amp;"ibor"&amp;Tenor,AR532,Trigger)</f>
        <v>43073</v>
      </c>
      <c r="AR532" s="101">
        <f>_xll.qlCalendarAdvance(Calendar,AR531,AP532,"f",,Trigger)</f>
        <v>43075</v>
      </c>
      <c r="AS532" s="101">
        <f>_xll.qlInterestRateIndexMaturity(Currency&amp;"ibor"&amp;Tenor,AR532,Trigger)</f>
        <v>43108</v>
      </c>
      <c r="AT532" s="246">
        <f>_xll.qlIndexFixing($AD$5,AQ532,TRUE,_xll.ohTrigger(Trigger,Trigger1M))</f>
        <v>9.1577404272639876E-4</v>
      </c>
      <c r="AU532" s="246" t="e">
        <f>IFERROR(_xll.qlIndexFixing($AV$1,AQ532,TRUE,_xll.ohTrigger(Trigger,Trigger1M)),#N/A)</f>
        <v>#N/A</v>
      </c>
    </row>
    <row r="533" spans="42:47" ht="11.25" customHeight="1" x14ac:dyDescent="0.25">
      <c r="AP533" s="102" t="s">
        <v>83</v>
      </c>
      <c r="AQ533" s="101">
        <f>_xll.qlInterestRateIndexFixingDate(Currency&amp;"ibor"&amp;Tenor,AR533,Trigger)</f>
        <v>43080</v>
      </c>
      <c r="AR533" s="101">
        <f>_xll.qlCalendarAdvance(Calendar,AR532,AP533,"f",,Trigger)</f>
        <v>43082</v>
      </c>
      <c r="AS533" s="101">
        <f>_xll.qlInterestRateIndexMaturity(Currency&amp;"ibor"&amp;Tenor,AR533,Trigger)</f>
        <v>43115</v>
      </c>
      <c r="AT533" s="246">
        <f>_xll.qlIndexFixing($AD$5,AQ533,TRUE,_xll.ohTrigger(Trigger,Trigger1M))</f>
        <v>9.4726920643495316E-4</v>
      </c>
      <c r="AU533" s="246" t="e">
        <f>IFERROR(_xll.qlIndexFixing($AV$1,AQ533,TRUE,_xll.ohTrigger(Trigger,Trigger1M)),#N/A)</f>
        <v>#N/A</v>
      </c>
    </row>
    <row r="534" spans="42:47" ht="11.25" customHeight="1" x14ac:dyDescent="0.25">
      <c r="AP534" s="102" t="s">
        <v>83</v>
      </c>
      <c r="AQ534" s="101">
        <f>_xll.qlInterestRateIndexFixingDate(Currency&amp;"ibor"&amp;Tenor,AR534,Trigger)</f>
        <v>43087</v>
      </c>
      <c r="AR534" s="101">
        <f>_xll.qlCalendarAdvance(Calendar,AR533,AP534,"f",,Trigger)</f>
        <v>43089</v>
      </c>
      <c r="AS534" s="101">
        <f>_xll.qlInterestRateIndexMaturity(Currency&amp;"ibor"&amp;Tenor,AR534,Trigger)</f>
        <v>43122</v>
      </c>
      <c r="AT534" s="246">
        <f>_xll.qlIndexFixing($AD$5,AQ534,TRUE,_xll.ohTrigger(Trigger,Trigger1M))</f>
        <v>9.7454983048805854E-4</v>
      </c>
      <c r="AU534" s="246" t="e">
        <f>IFERROR(_xll.qlIndexFixing($AV$1,AQ534,TRUE,_xll.ohTrigger(Trigger,Trigger1M)),#N/A)</f>
        <v>#N/A</v>
      </c>
    </row>
    <row r="535" spans="42:47" ht="11.25" customHeight="1" x14ac:dyDescent="0.25">
      <c r="AP535" s="102" t="s">
        <v>83</v>
      </c>
      <c r="AQ535" s="101">
        <f>_xll.qlInterestRateIndexFixingDate(Currency&amp;"ibor"&amp;Tenor,AR535,Trigger)</f>
        <v>43090</v>
      </c>
      <c r="AR535" s="101">
        <f>_xll.qlCalendarAdvance(Calendar,AR534,AP535,"f",,Trigger)</f>
        <v>43096</v>
      </c>
      <c r="AS535" s="101">
        <f>_xll.qlInterestRateIndexMaturity(Currency&amp;"ibor"&amp;Tenor,AR535,Trigger)</f>
        <v>43129</v>
      </c>
      <c r="AT535" s="246">
        <f>_xll.qlIndexFixing($AD$5,AQ535,TRUE,_xll.ohTrigger(Trigger,Trigger1M))</f>
        <v>1.0007012883139765E-3</v>
      </c>
      <c r="AU535" s="246" t="e">
        <f>IFERROR(_xll.qlIndexFixing($AV$1,AQ535,TRUE,_xll.ohTrigger(Trigger,Trigger1M)),#N/A)</f>
        <v>#N/A</v>
      </c>
    </row>
    <row r="536" spans="42:47" ht="11.25" customHeight="1" x14ac:dyDescent="0.25">
      <c r="AP536" s="102" t="s">
        <v>83</v>
      </c>
      <c r="AQ536" s="101">
        <f>_xll.qlInterestRateIndexFixingDate(Currency&amp;"ibor"&amp;Tenor,AR536,Trigger)</f>
        <v>43098</v>
      </c>
      <c r="AR536" s="101">
        <f>_xll.qlCalendarAdvance(Calendar,AR535,AP536,"f",,Trigger)</f>
        <v>43103</v>
      </c>
      <c r="AS536" s="101">
        <f>_xll.qlInterestRateIndexMaturity(Currency&amp;"ibor"&amp;Tenor,AR536,Trigger)</f>
        <v>43136</v>
      </c>
      <c r="AT536" s="246">
        <f>_xll.qlIndexFixing($AD$5,AQ536,TRUE,_xll.ohTrigger(Trigger,Trigger1M))</f>
        <v>1.0343357100223666E-3</v>
      </c>
      <c r="AU536" s="246" t="e">
        <f>IFERROR(_xll.qlIndexFixing($AV$1,AQ536,TRUE,_xll.ohTrigger(Trigger,Trigger1M)),#N/A)</f>
        <v>#N/A</v>
      </c>
    </row>
    <row r="537" spans="42:47" ht="11.25" customHeight="1" x14ac:dyDescent="0.25">
      <c r="AP537" s="102" t="s">
        <v>83</v>
      </c>
      <c r="AQ537" s="101">
        <f>_xll.qlInterestRateIndexFixingDate(Currency&amp;"ibor"&amp;Tenor,AR537,Trigger)</f>
        <v>43108</v>
      </c>
      <c r="AR537" s="101">
        <f>_xll.qlCalendarAdvance(Calendar,AR536,AP537,"f",,Trigger)</f>
        <v>43110</v>
      </c>
      <c r="AS537" s="101">
        <f>_xll.qlInterestRateIndexMaturity(Currency&amp;"ibor"&amp;Tenor,AR537,Trigger)</f>
        <v>43143</v>
      </c>
      <c r="AT537" s="246">
        <f>_xll.qlIndexFixing($AD$5,AQ537,TRUE,_xll.ohTrigger(Trigger,Trigger1M))</f>
        <v>1.0761409651055039E-3</v>
      </c>
      <c r="AU537" s="246" t="e">
        <f>IFERROR(_xll.qlIndexFixing($AV$1,AQ537,TRUE,_xll.ohTrigger(Trigger,Trigger1M)),#N/A)</f>
        <v>#N/A</v>
      </c>
    </row>
    <row r="538" spans="42:47" ht="11.25" customHeight="1" x14ac:dyDescent="0.25">
      <c r="AP538" s="102" t="s">
        <v>83</v>
      </c>
      <c r="AQ538" s="101">
        <f>_xll.qlInterestRateIndexFixingDate(Currency&amp;"ibor"&amp;Tenor,AR538,Trigger)</f>
        <v>43115</v>
      </c>
      <c r="AR538" s="101">
        <f>_xll.qlCalendarAdvance(Calendar,AR537,AP538,"f",,Trigger)</f>
        <v>43117</v>
      </c>
      <c r="AS538" s="101">
        <f>_xll.qlInterestRateIndexMaturity(Currency&amp;"ibor"&amp;Tenor,AR538,Trigger)</f>
        <v>43150</v>
      </c>
      <c r="AT538" s="246">
        <f>_xll.qlIndexFixing($AD$5,AQ538,TRUE,_xll.ohTrigger(Trigger,Trigger1M))</f>
        <v>1.1263139581045452E-3</v>
      </c>
      <c r="AU538" s="246" t="e">
        <f>IFERROR(_xll.qlIndexFixing($AV$1,AQ538,TRUE,_xll.ohTrigger(Trigger,Trigger1M)),#N/A)</f>
        <v>#N/A</v>
      </c>
    </row>
    <row r="539" spans="42:47" ht="11.25" customHeight="1" x14ac:dyDescent="0.25">
      <c r="AP539" s="102" t="s">
        <v>83</v>
      </c>
      <c r="AQ539" s="101">
        <f>_xll.qlInterestRateIndexFixingDate(Currency&amp;"ibor"&amp;Tenor,AR539,Trigger)</f>
        <v>43122</v>
      </c>
      <c r="AR539" s="101">
        <f>_xll.qlCalendarAdvance(Calendar,AR538,AP539,"f",,Trigger)</f>
        <v>43124</v>
      </c>
      <c r="AS539" s="101">
        <f>_xll.qlInterestRateIndexMaturity(Currency&amp;"ibor"&amp;Tenor,AR539,Trigger)</f>
        <v>43157</v>
      </c>
      <c r="AT539" s="246">
        <f>_xll.qlIndexFixing($AD$5,AQ539,TRUE,_xll.ohTrigger(Trigger,Trigger1M))</f>
        <v>1.1850516161292614E-3</v>
      </c>
      <c r="AU539" s="246" t="e">
        <f>IFERROR(_xll.qlIndexFixing($AV$1,AQ539,TRUE,_xll.ohTrigger(Trigger,Trigger1M)),#N/A)</f>
        <v>#N/A</v>
      </c>
    </row>
    <row r="540" spans="42:47" ht="11.25" customHeight="1" x14ac:dyDescent="0.25">
      <c r="AP540" s="102" t="s">
        <v>83</v>
      </c>
      <c r="AQ540" s="101">
        <f>_xll.qlInterestRateIndexFixingDate(Currency&amp;"ibor"&amp;Tenor,AR540,Trigger)</f>
        <v>43129</v>
      </c>
      <c r="AR540" s="101">
        <f>_xll.qlCalendarAdvance(Calendar,AR539,AP540,"f",,Trigger)</f>
        <v>43131</v>
      </c>
      <c r="AS540" s="101">
        <f>_xll.qlInterestRateIndexMaturity(Currency&amp;"ibor"&amp;Tenor,AR540,Trigger)</f>
        <v>43159</v>
      </c>
      <c r="AT540" s="246">
        <f>_xll.qlIndexFixing($AD$5,AQ540,TRUE,_xll.ohTrigger(Trigger,Trigger1M))</f>
        <v>1.2257696000074678E-3</v>
      </c>
      <c r="AU540" s="246" t="e">
        <f>IFERROR(_xll.qlIndexFixing($AV$1,AQ540,TRUE,_xll.ohTrigger(Trigger,Trigger1M)),#N/A)</f>
        <v>#N/A</v>
      </c>
    </row>
    <row r="541" spans="42:47" ht="11.25" customHeight="1" x14ac:dyDescent="0.25">
      <c r="AP541" s="102" t="s">
        <v>83</v>
      </c>
      <c r="AQ541" s="101">
        <f>_xll.qlInterestRateIndexFixingDate(Currency&amp;"ibor"&amp;Tenor,AR541,Trigger)</f>
        <v>43136</v>
      </c>
      <c r="AR541" s="101">
        <f>_xll.qlCalendarAdvance(Calendar,AR540,AP541,"f",,Trigger)</f>
        <v>43138</v>
      </c>
      <c r="AS541" s="101">
        <f>_xll.qlInterestRateIndexMaturity(Currency&amp;"ibor"&amp;Tenor,AR541,Trigger)</f>
        <v>43166</v>
      </c>
      <c r="AT541" s="246">
        <f>_xll.qlIndexFixing($AD$5,AQ541,TRUE,_xll.ohTrigger(Trigger,Trigger1M))</f>
        <v>1.2850981476392981E-3</v>
      </c>
      <c r="AU541" s="246" t="e">
        <f>IFERROR(_xll.qlIndexFixing($AV$1,AQ541,TRUE,_xll.ohTrigger(Trigger,Trigger1M)),#N/A)</f>
        <v>#N/A</v>
      </c>
    </row>
    <row r="542" spans="42:47" ht="11.25" customHeight="1" x14ac:dyDescent="0.25">
      <c r="AP542" s="102" t="s">
        <v>83</v>
      </c>
      <c r="AQ542" s="101">
        <f>_xll.qlInterestRateIndexFixingDate(Currency&amp;"ibor"&amp;Tenor,AR542,Trigger)</f>
        <v>43143</v>
      </c>
      <c r="AR542" s="101">
        <f>_xll.qlCalendarAdvance(Calendar,AR541,AP542,"f",,Trigger)</f>
        <v>43145</v>
      </c>
      <c r="AS542" s="101">
        <f>_xll.qlInterestRateIndexMaturity(Currency&amp;"ibor"&amp;Tenor,AR542,Trigger)</f>
        <v>43173</v>
      </c>
      <c r="AT542" s="246">
        <f>_xll.qlIndexFixing($AD$5,AQ542,TRUE,_xll.ohTrigger(Trigger,Trigger1M))</f>
        <v>1.3411400981680874E-3</v>
      </c>
      <c r="AU542" s="246" t="e">
        <f>IFERROR(_xll.qlIndexFixing($AV$1,AQ542,TRUE,_xll.ohTrigger(Trigger,Trigger1M)),#N/A)</f>
        <v>#N/A</v>
      </c>
    </row>
    <row r="543" spans="42:47" ht="11.25" customHeight="1" x14ac:dyDescent="0.25">
      <c r="AP543" s="102" t="s">
        <v>83</v>
      </c>
      <c r="AQ543" s="101">
        <f>_xll.qlInterestRateIndexFixingDate(Currency&amp;"ibor"&amp;Tenor,AR543,Trigger)</f>
        <v>43150</v>
      </c>
      <c r="AR543" s="101">
        <f>_xll.qlCalendarAdvance(Calendar,AR542,AP543,"f",,Trigger)</f>
        <v>43152</v>
      </c>
      <c r="AS543" s="101">
        <f>_xll.qlInterestRateIndexMaturity(Currency&amp;"ibor"&amp;Tenor,AR543,Trigger)</f>
        <v>43180</v>
      </c>
      <c r="AT543" s="246">
        <f>_xll.qlIndexFixing($AD$5,AQ543,TRUE,_xll.ohTrigger(Trigger,Trigger1M))</f>
        <v>1.3938954086139305E-3</v>
      </c>
      <c r="AU543" s="246" t="e">
        <f>IFERROR(_xll.qlIndexFixing($AV$1,AQ543,TRUE,_xll.ohTrigger(Trigger,Trigger1M)),#N/A)</f>
        <v>#N/A</v>
      </c>
    </row>
    <row r="544" spans="42:47" ht="11.25" customHeight="1" x14ac:dyDescent="0.25">
      <c r="AP544" s="102" t="s">
        <v>83</v>
      </c>
      <c r="AQ544" s="101">
        <f>_xll.qlInterestRateIndexFixingDate(Currency&amp;"ibor"&amp;Tenor,AR544,Trigger)</f>
        <v>43157</v>
      </c>
      <c r="AR544" s="101">
        <f>_xll.qlCalendarAdvance(Calendar,AR543,AP544,"f",,Trigger)</f>
        <v>43159</v>
      </c>
      <c r="AS544" s="101">
        <f>_xll.qlInterestRateIndexMaturity(Currency&amp;"ibor"&amp;Tenor,AR544,Trigger)</f>
        <v>43188</v>
      </c>
      <c r="AT544" s="246">
        <f>_xll.qlIndexFixing($AD$5,AQ544,TRUE,_xll.ohTrigger(Trigger,Trigger1M))</f>
        <v>1.4466153377259503E-3</v>
      </c>
      <c r="AU544" s="246" t="e">
        <f>IFERROR(_xll.qlIndexFixing($AV$1,AQ544,TRUE,_xll.ohTrigger(Trigger,Trigger1M)),#N/A)</f>
        <v>#N/A</v>
      </c>
    </row>
    <row r="545" spans="42:47" ht="11.25" customHeight="1" x14ac:dyDescent="0.25">
      <c r="AP545" s="102" t="s">
        <v>83</v>
      </c>
      <c r="AQ545" s="101">
        <f>_xll.qlInterestRateIndexFixingDate(Currency&amp;"ibor"&amp;Tenor,AR545,Trigger)</f>
        <v>43164</v>
      </c>
      <c r="AR545" s="101">
        <f>_xll.qlCalendarAdvance(Calendar,AR544,AP545,"f",,Trigger)</f>
        <v>43166</v>
      </c>
      <c r="AS545" s="101">
        <f>_xll.qlInterestRateIndexMaturity(Currency&amp;"ibor"&amp;Tenor,AR545,Trigger)</f>
        <v>43199</v>
      </c>
      <c r="AT545" s="246">
        <f>_xll.qlIndexFixing($AD$5,AQ545,TRUE,_xll.ohTrigger(Trigger,Trigger1M))</f>
        <v>1.504406199869347E-3</v>
      </c>
      <c r="AU545" s="246" t="e">
        <f>IFERROR(_xll.qlIndexFixing($AV$1,AQ545,TRUE,_xll.ohTrigger(Trigger,Trigger1M)),#N/A)</f>
        <v>#N/A</v>
      </c>
    </row>
    <row r="546" spans="42:47" ht="11.25" customHeight="1" x14ac:dyDescent="0.25">
      <c r="AP546" s="102" t="s">
        <v>83</v>
      </c>
      <c r="AQ546" s="101">
        <f>_xll.qlInterestRateIndexFixingDate(Currency&amp;"ibor"&amp;Tenor,AR546,Trigger)</f>
        <v>43171</v>
      </c>
      <c r="AR546" s="101">
        <f>_xll.qlCalendarAdvance(Calendar,AR545,AP546,"f",,Trigger)</f>
        <v>43173</v>
      </c>
      <c r="AS546" s="101">
        <f>_xll.qlInterestRateIndexMaturity(Currency&amp;"ibor"&amp;Tenor,AR546,Trigger)</f>
        <v>43206</v>
      </c>
      <c r="AT546" s="246">
        <f>_xll.qlIndexFixing($AD$5,AQ546,TRUE,_xll.ohTrigger(Trigger,Trigger1M))</f>
        <v>1.5461283896548138E-3</v>
      </c>
      <c r="AU546" s="246" t="e">
        <f>IFERROR(_xll.qlIndexFixing($AV$1,AQ546,TRUE,_xll.ohTrigger(Trigger,Trigger1M)),#N/A)</f>
        <v>#N/A</v>
      </c>
    </row>
    <row r="547" spans="42:47" ht="11.25" customHeight="1" x14ac:dyDescent="0.25">
      <c r="AP547" s="102" t="s">
        <v>83</v>
      </c>
      <c r="AQ547" s="101">
        <f>_xll.qlInterestRateIndexFixingDate(Currency&amp;"ibor"&amp;Tenor,AR547,Trigger)</f>
        <v>43178</v>
      </c>
      <c r="AR547" s="101">
        <f>_xll.qlCalendarAdvance(Calendar,AR546,AP547,"f",,Trigger)</f>
        <v>43180</v>
      </c>
      <c r="AS547" s="101">
        <f>_xll.qlInterestRateIndexMaturity(Currency&amp;"ibor"&amp;Tenor,AR547,Trigger)</f>
        <v>43213</v>
      </c>
      <c r="AT547" s="246">
        <f>_xll.qlIndexFixing($AD$5,AQ547,TRUE,_xll.ohTrigger(Trigger,Trigger1M))</f>
        <v>1.5845637335054621E-3</v>
      </c>
      <c r="AU547" s="246" t="e">
        <f>IFERROR(_xll.qlIndexFixing($AV$1,AQ547,TRUE,_xll.ohTrigger(Trigger,Trigger1M)),#N/A)</f>
        <v>#N/A</v>
      </c>
    </row>
    <row r="548" spans="42:47" ht="11.25" customHeight="1" x14ac:dyDescent="0.25">
      <c r="AP548" s="102" t="s">
        <v>83</v>
      </c>
      <c r="AQ548" s="101">
        <f>_xll.qlInterestRateIndexFixingDate(Currency&amp;"ibor"&amp;Tenor,AR548,Trigger)</f>
        <v>43185</v>
      </c>
      <c r="AR548" s="101">
        <f>_xll.qlCalendarAdvance(Calendar,AR547,AP548,"f",,Trigger)</f>
        <v>43187</v>
      </c>
      <c r="AS548" s="101">
        <f>_xll.qlInterestRateIndexMaturity(Currency&amp;"ibor"&amp;Tenor,AR548,Trigger)</f>
        <v>43220</v>
      </c>
      <c r="AT548" s="246">
        <f>_xll.qlIndexFixing($AD$5,AQ548,TRUE,_xll.ohTrigger(Trigger,Trigger1M))</f>
        <v>1.6193192314105755E-3</v>
      </c>
      <c r="AU548" s="246" t="e">
        <f>IFERROR(_xll.qlIndexFixing($AV$1,AQ548,TRUE,_xll.ohTrigger(Trigger,Trigger1M)),#N/A)</f>
        <v>#N/A</v>
      </c>
    </row>
    <row r="549" spans="42:47" ht="11.25" customHeight="1" x14ac:dyDescent="0.25">
      <c r="AP549" s="102" t="s">
        <v>83</v>
      </c>
      <c r="AQ549" s="101">
        <f>_xll.qlInterestRateIndexFixingDate(Currency&amp;"ibor"&amp;Tenor,AR549,Trigger)</f>
        <v>43188</v>
      </c>
      <c r="AR549" s="101">
        <f>_xll.qlCalendarAdvance(Calendar,AR548,AP549,"f",,Trigger)</f>
        <v>43194</v>
      </c>
      <c r="AS549" s="101">
        <f>_xll.qlInterestRateIndexMaturity(Currency&amp;"ibor"&amp;Tenor,AR549,Trigger)</f>
        <v>43224</v>
      </c>
      <c r="AT549" s="246">
        <f>_xll.qlIndexFixing($AD$5,AQ549,TRUE,_xll.ohTrigger(Trigger,Trigger1M))</f>
        <v>1.6449392648691941E-3</v>
      </c>
      <c r="AU549" s="246" t="e">
        <f>IFERROR(_xll.qlIndexFixing($AV$1,AQ549,TRUE,_xll.ohTrigger(Trigger,Trigger1M)),#N/A)</f>
        <v>#N/A</v>
      </c>
    </row>
    <row r="550" spans="42:47" ht="11.25" customHeight="1" x14ac:dyDescent="0.25">
      <c r="AP550" s="102" t="s">
        <v>83</v>
      </c>
      <c r="AQ550" s="101">
        <f>_xll.qlInterestRateIndexFixingDate(Currency&amp;"ibor"&amp;Tenor,AR550,Trigger)</f>
        <v>43199</v>
      </c>
      <c r="AR550" s="101">
        <f>_xll.qlCalendarAdvance(Calendar,AR549,AP550,"f",,Trigger)</f>
        <v>43201</v>
      </c>
      <c r="AS550" s="101">
        <f>_xll.qlInterestRateIndexMaturity(Currency&amp;"ibor"&amp;Tenor,AR550,Trigger)</f>
        <v>43231</v>
      </c>
      <c r="AT550" s="246">
        <f>_xll.qlIndexFixing($AD$5,AQ550,TRUE,_xll.ohTrigger(Trigger,Trigger1M))</f>
        <v>1.6761170471797371E-3</v>
      </c>
      <c r="AU550" s="246" t="e">
        <f>IFERROR(_xll.qlIndexFixing($AV$1,AQ550,TRUE,_xll.ohTrigger(Trigger,Trigger1M)),#N/A)</f>
        <v>#N/A</v>
      </c>
    </row>
    <row r="551" spans="42:47" ht="11.25" customHeight="1" x14ac:dyDescent="0.25">
      <c r="AP551" s="102" t="s">
        <v>83</v>
      </c>
      <c r="AQ551" s="101">
        <f>_xll.qlInterestRateIndexFixingDate(Currency&amp;"ibor"&amp;Tenor,AR551,Trigger)</f>
        <v>43206</v>
      </c>
      <c r="AR551" s="101">
        <f>_xll.qlCalendarAdvance(Calendar,AR550,AP551,"f",,Trigger)</f>
        <v>43208</v>
      </c>
      <c r="AS551" s="101">
        <f>_xll.qlInterestRateIndexMaturity(Currency&amp;"ibor"&amp;Tenor,AR551,Trigger)</f>
        <v>43238</v>
      </c>
      <c r="AT551" s="246">
        <f>_xll.qlIndexFixing($AD$5,AQ551,TRUE,_xll.ohTrigger(Trigger,Trigger1M))</f>
        <v>1.7094463633453572E-3</v>
      </c>
      <c r="AU551" s="246" t="e">
        <f>IFERROR(_xll.qlIndexFixing($AV$1,AQ551,TRUE,_xll.ohTrigger(Trigger,Trigger1M)),#N/A)</f>
        <v>#N/A</v>
      </c>
    </row>
    <row r="552" spans="42:47" ht="11.25" customHeight="1" x14ac:dyDescent="0.25">
      <c r="AP552" s="102" t="s">
        <v>83</v>
      </c>
      <c r="AQ552" s="101">
        <f>_xll.qlInterestRateIndexFixingDate(Currency&amp;"ibor"&amp;Tenor,AR552,Trigger)</f>
        <v>43213</v>
      </c>
      <c r="AR552" s="101">
        <f>_xll.qlCalendarAdvance(Calendar,AR551,AP552,"f",,Trigger)</f>
        <v>43215</v>
      </c>
      <c r="AS552" s="101">
        <f>_xll.qlInterestRateIndexMaturity(Currency&amp;"ibor"&amp;Tenor,AR552,Trigger)</f>
        <v>43245</v>
      </c>
      <c r="AT552" s="246">
        <f>_xll.qlIndexFixing($AD$5,AQ552,TRUE,_xll.ohTrigger(Trigger,Trigger1M))</f>
        <v>1.7480338203537116E-3</v>
      </c>
      <c r="AU552" s="246" t="e">
        <f>IFERROR(_xll.qlIndexFixing($AV$1,AQ552,TRUE,_xll.ohTrigger(Trigger,Trigger1M)),#N/A)</f>
        <v>#N/A</v>
      </c>
    </row>
    <row r="553" spans="42:47" ht="11.25" customHeight="1" x14ac:dyDescent="0.25">
      <c r="AP553" s="102" t="s">
        <v>83</v>
      </c>
      <c r="AQ553" s="101">
        <f>_xll.qlInterestRateIndexFixingDate(Currency&amp;"ibor"&amp;Tenor,AR553,Trigger)</f>
        <v>43217</v>
      </c>
      <c r="AR553" s="101">
        <f>_xll.qlCalendarAdvance(Calendar,AR552,AP553,"f",,Trigger)</f>
        <v>43222</v>
      </c>
      <c r="AS553" s="101">
        <f>_xll.qlInterestRateIndexMaturity(Currency&amp;"ibor"&amp;Tenor,AR553,Trigger)</f>
        <v>43255</v>
      </c>
      <c r="AT553" s="246">
        <f>_xll.qlIndexFixing($AD$5,AQ553,TRUE,_xll.ohTrigger(Trigger,Trigger1M))</f>
        <v>1.808557857006964E-3</v>
      </c>
      <c r="AU553" s="246" t="e">
        <f>IFERROR(_xll.qlIndexFixing($AV$1,AQ553,TRUE,_xll.ohTrigger(Trigger,Trigger1M)),#N/A)</f>
        <v>#N/A</v>
      </c>
    </row>
    <row r="554" spans="42:47" ht="11.25" customHeight="1" x14ac:dyDescent="0.25">
      <c r="AP554" s="102" t="s">
        <v>83</v>
      </c>
      <c r="AQ554" s="101">
        <f>_xll.qlInterestRateIndexFixingDate(Currency&amp;"ibor"&amp;Tenor,AR554,Trigger)</f>
        <v>43227</v>
      </c>
      <c r="AR554" s="101">
        <f>_xll.qlCalendarAdvance(Calendar,AR553,AP554,"f",,Trigger)</f>
        <v>43229</v>
      </c>
      <c r="AS554" s="101">
        <f>_xll.qlInterestRateIndexMaturity(Currency&amp;"ibor"&amp;Tenor,AR554,Trigger)</f>
        <v>43262</v>
      </c>
      <c r="AT554" s="246">
        <f>_xll.qlIndexFixing($AD$5,AQ554,TRUE,_xll.ohTrigger(Trigger,Trigger1M))</f>
        <v>1.8680838648680008E-3</v>
      </c>
      <c r="AU554" s="246" t="e">
        <f>IFERROR(_xll.qlIndexFixing($AV$1,AQ554,TRUE,_xll.ohTrigger(Trigger,Trigger1M)),#N/A)</f>
        <v>#N/A</v>
      </c>
    </row>
    <row r="555" spans="42:47" ht="11.25" customHeight="1" x14ac:dyDescent="0.25">
      <c r="AP555" s="102" t="s">
        <v>83</v>
      </c>
      <c r="AQ555" s="101">
        <f>_xll.qlInterestRateIndexFixingDate(Currency&amp;"ibor"&amp;Tenor,AR555,Trigger)</f>
        <v>43234</v>
      </c>
      <c r="AR555" s="101">
        <f>_xll.qlCalendarAdvance(Calendar,AR554,AP555,"f",,Trigger)</f>
        <v>43236</v>
      </c>
      <c r="AS555" s="101">
        <f>_xll.qlInterestRateIndexMaturity(Currency&amp;"ibor"&amp;Tenor,AR555,Trigger)</f>
        <v>43269</v>
      </c>
      <c r="AT555" s="246">
        <f>_xll.qlIndexFixing($AD$5,AQ555,TRUE,_xll.ohTrigger(Trigger,Trigger1M))</f>
        <v>1.9375538556340192E-3</v>
      </c>
      <c r="AU555" s="246" t="e">
        <f>IFERROR(_xll.qlIndexFixing($AV$1,AQ555,TRUE,_xll.ohTrigger(Trigger,Trigger1M)),#N/A)</f>
        <v>#N/A</v>
      </c>
    </row>
    <row r="556" spans="42:47" ht="11.25" customHeight="1" x14ac:dyDescent="0.25">
      <c r="AP556" s="102" t="s">
        <v>83</v>
      </c>
      <c r="AQ556" s="101">
        <f>_xll.qlInterestRateIndexFixingDate(Currency&amp;"ibor"&amp;Tenor,AR556,Trigger)</f>
        <v>43241</v>
      </c>
      <c r="AR556" s="101">
        <f>_xll.qlCalendarAdvance(Calendar,AR555,AP556,"f",,Trigger)</f>
        <v>43243</v>
      </c>
      <c r="AS556" s="101">
        <f>_xll.qlInterestRateIndexMaturity(Currency&amp;"ibor"&amp;Tenor,AR556,Trigger)</f>
        <v>43276</v>
      </c>
      <c r="AT556" s="246">
        <f>_xll.qlIndexFixing($AD$5,AQ556,TRUE,_xll.ohTrigger(Trigger,Trigger1M))</f>
        <v>2.0169680192427819E-3</v>
      </c>
      <c r="AU556" s="246" t="e">
        <f>IFERROR(_xll.qlIndexFixing($AV$1,AQ556,TRUE,_xll.ohTrigger(Trigger,Trigger1M)),#N/A)</f>
        <v>#N/A</v>
      </c>
    </row>
    <row r="557" spans="42:47" ht="11.25" customHeight="1" x14ac:dyDescent="0.25">
      <c r="AP557" s="102" t="s">
        <v>83</v>
      </c>
      <c r="AQ557" s="101">
        <f>_xll.qlInterestRateIndexFixingDate(Currency&amp;"ibor"&amp;Tenor,AR557,Trigger)</f>
        <v>43248</v>
      </c>
      <c r="AR557" s="101">
        <f>_xll.qlCalendarAdvance(Calendar,AR556,AP557,"f",,Trigger)</f>
        <v>43250</v>
      </c>
      <c r="AS557" s="101">
        <f>_xll.qlInterestRateIndexMaturity(Currency&amp;"ibor"&amp;Tenor,AR557,Trigger)</f>
        <v>43280</v>
      </c>
      <c r="AT557" s="246">
        <f>_xll.qlIndexFixing($AD$5,AQ557,TRUE,_xll.ohTrigger(Trigger,Trigger1M))</f>
        <v>2.0847249261972678E-3</v>
      </c>
      <c r="AU557" s="246" t="e">
        <f>IFERROR(_xll.qlIndexFixing($AV$1,AQ557,TRUE,_xll.ohTrigger(Trigger,Trigger1M)),#N/A)</f>
        <v>#N/A</v>
      </c>
    </row>
    <row r="558" spans="42:47" ht="11.25" customHeight="1" x14ac:dyDescent="0.25">
      <c r="AP558" s="102" t="s">
        <v>83</v>
      </c>
      <c r="AQ558" s="101">
        <f>_xll.qlInterestRateIndexFixingDate(Currency&amp;"ibor"&amp;Tenor,AR558,Trigger)</f>
        <v>43255</v>
      </c>
      <c r="AR558" s="101">
        <f>_xll.qlCalendarAdvance(Calendar,AR557,AP558,"f",,Trigger)</f>
        <v>43257</v>
      </c>
      <c r="AS558" s="101">
        <f>_xll.qlInterestRateIndexMaturity(Currency&amp;"ibor"&amp;Tenor,AR558,Trigger)</f>
        <v>43287</v>
      </c>
      <c r="AT558" s="246">
        <f>_xll.qlIndexFixing($AD$5,AQ558,TRUE,_xll.ohTrigger(Trigger,Trigger1M))</f>
        <v>2.1818953575145628E-3</v>
      </c>
      <c r="AU558" s="246" t="e">
        <f>IFERROR(_xll.qlIndexFixing($AV$1,AQ558,TRUE,_xll.ohTrigger(Trigger,Trigger1M)),#N/A)</f>
        <v>#N/A</v>
      </c>
    </row>
    <row r="559" spans="42:47" ht="11.25" customHeight="1" x14ac:dyDescent="0.25">
      <c r="AP559" s="102" t="s">
        <v>83</v>
      </c>
      <c r="AQ559" s="101">
        <f>_xll.qlInterestRateIndexFixingDate(Currency&amp;"ibor"&amp;Tenor,AR559,Trigger)</f>
        <v>43262</v>
      </c>
      <c r="AR559" s="101">
        <f>_xll.qlCalendarAdvance(Calendar,AR558,AP559,"f",,Trigger)</f>
        <v>43264</v>
      </c>
      <c r="AS559" s="101">
        <f>_xll.qlInterestRateIndexMaturity(Currency&amp;"ibor"&amp;Tenor,AR559,Trigger)</f>
        <v>43294</v>
      </c>
      <c r="AT559" s="246">
        <f>_xll.qlIndexFixing($AD$5,AQ559,TRUE,_xll.ohTrigger(Trigger,Trigger1M))</f>
        <v>2.2890103647545956E-3</v>
      </c>
      <c r="AU559" s="246" t="e">
        <f>IFERROR(_xll.qlIndexFixing($AV$1,AQ559,TRUE,_xll.ohTrigger(Trigger,Trigger1M)),#N/A)</f>
        <v>#N/A</v>
      </c>
    </row>
    <row r="560" spans="42:47" ht="11.25" customHeight="1" x14ac:dyDescent="0.25">
      <c r="AP560" s="102" t="s">
        <v>83</v>
      </c>
      <c r="AQ560" s="101">
        <f>_xll.qlInterestRateIndexFixingDate(Currency&amp;"ibor"&amp;Tenor,AR560,Trigger)</f>
        <v>43269</v>
      </c>
      <c r="AR560" s="101">
        <f>_xll.qlCalendarAdvance(Calendar,AR559,AP560,"f",,Trigger)</f>
        <v>43271</v>
      </c>
      <c r="AS560" s="101">
        <f>_xll.qlInterestRateIndexMaturity(Currency&amp;"ibor"&amp;Tenor,AR560,Trigger)</f>
        <v>43301</v>
      </c>
      <c r="AT560" s="246">
        <f>_xll.qlIndexFixing($AD$5,AQ560,TRUE,_xll.ohTrigger(Trigger,Trigger1M))</f>
        <v>2.4060702141577295E-3</v>
      </c>
      <c r="AU560" s="246" t="e">
        <f>IFERROR(_xll.qlIndexFixing($AV$1,AQ560,TRUE,_xll.ohTrigger(Trigger,Trigger1M)),#N/A)</f>
        <v>#N/A</v>
      </c>
    </row>
    <row r="561" spans="42:47" ht="11.25" customHeight="1" x14ac:dyDescent="0.25">
      <c r="AP561" s="102" t="s">
        <v>83</v>
      </c>
      <c r="AQ561" s="101">
        <f>_xll.qlInterestRateIndexFixingDate(Currency&amp;"ibor"&amp;Tenor,AR561,Trigger)</f>
        <v>43276</v>
      </c>
      <c r="AR561" s="101">
        <f>_xll.qlCalendarAdvance(Calendar,AR560,AP561,"f",,Trigger)</f>
        <v>43278</v>
      </c>
      <c r="AS561" s="101">
        <f>_xll.qlInterestRateIndexMaturity(Currency&amp;"ibor"&amp;Tenor,AR561,Trigger)</f>
        <v>43308</v>
      </c>
      <c r="AT561" s="246">
        <f>_xll.qlIndexFixing($AD$5,AQ561,TRUE,_xll.ohTrigger(Trigger,Trigger1M))</f>
        <v>2.5310827857243368E-3</v>
      </c>
      <c r="AU561" s="246" t="e">
        <f>IFERROR(_xll.qlIndexFixing($AV$1,AQ561,TRUE,_xll.ohTrigger(Trigger,Trigger1M)),#N/A)</f>
        <v>#N/A</v>
      </c>
    </row>
    <row r="562" spans="42:47" ht="11.25" customHeight="1" x14ac:dyDescent="0.25">
      <c r="AP562" s="102" t="s">
        <v>83</v>
      </c>
      <c r="AQ562" s="101">
        <f>_xll.qlInterestRateIndexFixingDate(Currency&amp;"ibor"&amp;Tenor,AR562,Trigger)</f>
        <v>43283</v>
      </c>
      <c r="AR562" s="101">
        <f>_xll.qlCalendarAdvance(Calendar,AR561,AP562,"f",,Trigger)</f>
        <v>43285</v>
      </c>
      <c r="AS562" s="101">
        <f>_xll.qlInterestRateIndexMaturity(Currency&amp;"ibor"&amp;Tenor,AR562,Trigger)</f>
        <v>43318</v>
      </c>
      <c r="AT562" s="246">
        <f>_xll.qlIndexFixing($AD$5,AQ562,TRUE,_xll.ohTrigger(Trigger,Trigger1M))</f>
        <v>2.6665001279110616E-3</v>
      </c>
      <c r="AU562" s="246" t="e">
        <f>IFERROR(_xll.qlIndexFixing($AV$1,AQ562,TRUE,_xll.ohTrigger(Trigger,Trigger1M)),#N/A)</f>
        <v>#N/A</v>
      </c>
    </row>
    <row r="563" spans="42:47" ht="11.25" customHeight="1" x14ac:dyDescent="0.25">
      <c r="AP563" s="102" t="s">
        <v>83</v>
      </c>
      <c r="AQ563" s="101">
        <f>_xll.qlInterestRateIndexFixingDate(Currency&amp;"ibor"&amp;Tenor,AR563,Trigger)</f>
        <v>43290</v>
      </c>
      <c r="AR563" s="101">
        <f>_xll.qlCalendarAdvance(Calendar,AR562,AP563,"f",,Trigger)</f>
        <v>43292</v>
      </c>
      <c r="AS563" s="101">
        <f>_xll.qlInterestRateIndexMaturity(Currency&amp;"ibor"&amp;Tenor,AR563,Trigger)</f>
        <v>43325</v>
      </c>
      <c r="AT563" s="246">
        <f>_xll.qlIndexFixing($AD$5,AQ563,TRUE,_xll.ohTrigger(Trigger,Trigger1M))</f>
        <v>2.7636522035777815E-3</v>
      </c>
      <c r="AU563" s="246" t="e">
        <f>IFERROR(_xll.qlIndexFixing($AV$1,AQ563,TRUE,_xll.ohTrigger(Trigger,Trigger1M)),#N/A)</f>
        <v>#N/A</v>
      </c>
    </row>
    <row r="564" spans="42:47" ht="11.25" customHeight="1" x14ac:dyDescent="0.25">
      <c r="AP564" s="102" t="s">
        <v>83</v>
      </c>
      <c r="AQ564" s="101">
        <f>_xll.qlInterestRateIndexFixingDate(Currency&amp;"ibor"&amp;Tenor,AR564,Trigger)</f>
        <v>43297</v>
      </c>
      <c r="AR564" s="101">
        <f>_xll.qlCalendarAdvance(Calendar,AR563,AP564,"f",,Trigger)</f>
        <v>43299</v>
      </c>
      <c r="AS564" s="101">
        <f>_xll.qlInterestRateIndexMaturity(Currency&amp;"ibor"&amp;Tenor,AR564,Trigger)</f>
        <v>43332</v>
      </c>
      <c r="AT564" s="246">
        <f>_xll.qlIndexFixing($AD$5,AQ564,TRUE,_xll.ohTrigger(Trigger,Trigger1M))</f>
        <v>2.8451372318662816E-3</v>
      </c>
      <c r="AU564" s="246" t="e">
        <f>IFERROR(_xll.qlIndexFixing($AV$1,AQ564,TRUE,_xll.ohTrigger(Trigger,Trigger1M)),#N/A)</f>
        <v>#N/A</v>
      </c>
    </row>
    <row r="565" spans="42:47" ht="11.25" customHeight="1" x14ac:dyDescent="0.25">
      <c r="AP565" s="102" t="s">
        <v>83</v>
      </c>
      <c r="AQ565" s="101">
        <f>_xll.qlInterestRateIndexFixingDate(Currency&amp;"ibor"&amp;Tenor,AR565,Trigger)</f>
        <v>43304</v>
      </c>
      <c r="AR565" s="101">
        <f>_xll.qlCalendarAdvance(Calendar,AR564,AP565,"f",,Trigger)</f>
        <v>43306</v>
      </c>
      <c r="AS565" s="101">
        <f>_xll.qlInterestRateIndexMaturity(Currency&amp;"ibor"&amp;Tenor,AR565,Trigger)</f>
        <v>43339</v>
      </c>
      <c r="AT565" s="246">
        <f>_xll.qlIndexFixing($AD$5,AQ565,TRUE,_xll.ohTrigger(Trigger,Trigger1M))</f>
        <v>2.9089845385200552E-3</v>
      </c>
      <c r="AU565" s="246" t="e">
        <f>IFERROR(_xll.qlIndexFixing($AV$1,AQ565,TRUE,_xll.ohTrigger(Trigger,Trigger1M)),#N/A)</f>
        <v>#N/A</v>
      </c>
    </row>
    <row r="566" spans="42:47" ht="11.25" customHeight="1" x14ac:dyDescent="0.25">
      <c r="AP566" s="102" t="s">
        <v>83</v>
      </c>
      <c r="AQ566" s="101">
        <f>_xll.qlInterestRateIndexFixingDate(Currency&amp;"ibor"&amp;Tenor,AR566,Trigger)</f>
        <v>43311</v>
      </c>
      <c r="AR566" s="101">
        <f>_xll.qlCalendarAdvance(Calendar,AR565,AP566,"f",,Trigger)</f>
        <v>43313</v>
      </c>
      <c r="AS566" s="101">
        <f>_xll.qlInterestRateIndexMaturity(Currency&amp;"ibor"&amp;Tenor,AR566,Trigger)</f>
        <v>43346</v>
      </c>
      <c r="AT566" s="246">
        <f>_xll.qlIndexFixing($AD$5,AQ566,TRUE,_xll.ohTrigger(Trigger,Trigger1M))</f>
        <v>2.9656451973176187E-3</v>
      </c>
      <c r="AU566" s="246" t="e">
        <f>IFERROR(_xll.qlIndexFixing($AV$1,AQ566,TRUE,_xll.ohTrigger(Trigger,Trigger1M)),#N/A)</f>
        <v>#N/A</v>
      </c>
    </row>
    <row r="567" spans="42:47" ht="11.25" customHeight="1" x14ac:dyDescent="0.25">
      <c r="AP567" s="102" t="s">
        <v>83</v>
      </c>
      <c r="AQ567" s="101">
        <f>_xll.qlInterestRateIndexFixingDate(Currency&amp;"ibor"&amp;Tenor,AR567,Trigger)</f>
        <v>43318</v>
      </c>
      <c r="AR567" s="101">
        <f>_xll.qlCalendarAdvance(Calendar,AR566,AP567,"f",,Trigger)</f>
        <v>43320</v>
      </c>
      <c r="AS567" s="101">
        <f>_xll.qlInterestRateIndexMaturity(Currency&amp;"ibor"&amp;Tenor,AR567,Trigger)</f>
        <v>43353</v>
      </c>
      <c r="AT567" s="246">
        <f>_xll.qlIndexFixing($AD$5,AQ567,TRUE,_xll.ohTrigger(Trigger,Trigger1M))</f>
        <v>3.0220231488006536E-3</v>
      </c>
      <c r="AU567" s="246" t="e">
        <f>IFERROR(_xll.qlIndexFixing($AV$1,AQ567,TRUE,_xll.ohTrigger(Trigger,Trigger1M)),#N/A)</f>
        <v>#N/A</v>
      </c>
    </row>
    <row r="568" spans="42:47" ht="11.25" customHeight="1" x14ac:dyDescent="0.25">
      <c r="AP568" s="102" t="s">
        <v>83</v>
      </c>
      <c r="AQ568" s="101">
        <f>_xll.qlInterestRateIndexFixingDate(Currency&amp;"ibor"&amp;Tenor,AR568,Trigger)</f>
        <v>43325</v>
      </c>
      <c r="AR568" s="101">
        <f>_xll.qlCalendarAdvance(Calendar,AR567,AP568,"f",,Trigger)</f>
        <v>43327</v>
      </c>
      <c r="AS568" s="101">
        <f>_xll.qlInterestRateIndexMaturity(Currency&amp;"ibor"&amp;Tenor,AR568,Trigger)</f>
        <v>43360</v>
      </c>
      <c r="AT568" s="246">
        <f>_xll.qlIndexFixing($AD$5,AQ568,TRUE,_xll.ohTrigger(Trigger,Trigger1M))</f>
        <v>3.0781183885847893E-3</v>
      </c>
      <c r="AU568" s="246" t="e">
        <f>IFERROR(_xll.qlIndexFixing($AV$1,AQ568,TRUE,_xll.ohTrigger(Trigger,Trigger1M)),#N/A)</f>
        <v>#N/A</v>
      </c>
    </row>
    <row r="569" spans="42:47" ht="11.25" customHeight="1" x14ac:dyDescent="0.25">
      <c r="AP569" s="102" t="s">
        <v>83</v>
      </c>
      <c r="AQ569" s="101">
        <f>_xll.qlInterestRateIndexFixingDate(Currency&amp;"ibor"&amp;Tenor,AR569,Trigger)</f>
        <v>43332</v>
      </c>
      <c r="AR569" s="101">
        <f>_xll.qlCalendarAdvance(Calendar,AR568,AP569,"f",,Trigger)</f>
        <v>43334</v>
      </c>
      <c r="AS569" s="101">
        <f>_xll.qlInterestRateIndexMaturity(Currency&amp;"ibor"&amp;Tenor,AR569,Trigger)</f>
        <v>43367</v>
      </c>
      <c r="AT569" s="246">
        <f>_xll.qlIndexFixing($AD$5,AQ569,TRUE,_xll.ohTrigger(Trigger,Trigger1M))</f>
        <v>3.1339309123122987E-3</v>
      </c>
      <c r="AU569" s="246" t="e">
        <f>IFERROR(_xll.qlIndexFixing($AV$1,AQ569,TRUE,_xll.ohTrigger(Trigger,Trigger1M)),#N/A)</f>
        <v>#N/A</v>
      </c>
    </row>
    <row r="570" spans="42:47" ht="11.25" customHeight="1" x14ac:dyDescent="0.25">
      <c r="AP570" s="102" t="s">
        <v>83</v>
      </c>
      <c r="AQ570" s="101">
        <f>_xll.qlInterestRateIndexFixingDate(Currency&amp;"ibor"&amp;Tenor,AR570,Trigger)</f>
        <v>43339</v>
      </c>
      <c r="AR570" s="101">
        <f>_xll.qlCalendarAdvance(Calendar,AR569,AP570,"f",,Trigger)</f>
        <v>43341</v>
      </c>
      <c r="AS570" s="101">
        <f>_xll.qlInterestRateIndexMaturity(Currency&amp;"ibor"&amp;Tenor,AR570,Trigger)</f>
        <v>43371</v>
      </c>
      <c r="AT570" s="246">
        <f>_xll.qlIndexFixing($AD$5,AQ570,TRUE,_xll.ohTrigger(Trigger,Trigger1M))</f>
        <v>3.1775886879801263E-3</v>
      </c>
      <c r="AU570" s="246" t="e">
        <f>IFERROR(_xll.qlIndexFixing($AV$1,AQ570,TRUE,_xll.ohTrigger(Trigger,Trigger1M)),#N/A)</f>
        <v>#N/A</v>
      </c>
    </row>
    <row r="571" spans="42:47" ht="11.25" customHeight="1" x14ac:dyDescent="0.25">
      <c r="AP571" s="102" t="s">
        <v>83</v>
      </c>
      <c r="AQ571" s="101">
        <f>_xll.qlInterestRateIndexFixingDate(Currency&amp;"ibor"&amp;Tenor,AR571,Trigger)</f>
        <v>43346</v>
      </c>
      <c r="AR571" s="101">
        <f>_xll.qlCalendarAdvance(Calendar,AR570,AP571,"f",,Trigger)</f>
        <v>43348</v>
      </c>
      <c r="AS571" s="101">
        <f>_xll.qlInterestRateIndexMaturity(Currency&amp;"ibor"&amp;Tenor,AR571,Trigger)</f>
        <v>43378</v>
      </c>
      <c r="AT571" s="246">
        <f>_xll.qlIndexFixing($AD$5,AQ571,TRUE,_xll.ohTrigger(Trigger,Trigger1M))</f>
        <v>3.2328948739763774E-3</v>
      </c>
      <c r="AU571" s="246" t="e">
        <f>IFERROR(_xll.qlIndexFixing($AV$1,AQ571,TRUE,_xll.ohTrigger(Trigger,Trigger1M)),#N/A)</f>
        <v>#N/A</v>
      </c>
    </row>
    <row r="572" spans="42:47" ht="11.25" customHeight="1" x14ac:dyDescent="0.25">
      <c r="AP572" s="102" t="s">
        <v>83</v>
      </c>
      <c r="AQ572" s="101">
        <f>_xll.qlInterestRateIndexFixingDate(Currency&amp;"ibor"&amp;Tenor,AR572,Trigger)</f>
        <v>43353</v>
      </c>
      <c r="AR572" s="101">
        <f>_xll.qlCalendarAdvance(Calendar,AR571,AP572,"f",,Trigger)</f>
        <v>43355</v>
      </c>
      <c r="AS572" s="101">
        <f>_xll.qlInterestRateIndexMaturity(Currency&amp;"ibor"&amp;Tenor,AR572,Trigger)</f>
        <v>43385</v>
      </c>
      <c r="AT572" s="246">
        <f>_xll.qlIndexFixing($AD$5,AQ572,TRUE,_xll.ohTrigger(Trigger,Trigger1M))</f>
        <v>3.2879183141352186E-3</v>
      </c>
      <c r="AU572" s="246" t="e">
        <f>IFERROR(_xll.qlIndexFixing($AV$1,AQ572,TRUE,_xll.ohTrigger(Trigger,Trigger1M)),#N/A)</f>
        <v>#N/A</v>
      </c>
    </row>
    <row r="573" spans="42:47" ht="11.25" customHeight="1" x14ac:dyDescent="0.25">
      <c r="AP573" s="102" t="s">
        <v>83</v>
      </c>
      <c r="AQ573" s="101">
        <f>_xll.qlInterestRateIndexFixingDate(Currency&amp;"ibor"&amp;Tenor,AR573,Trigger)</f>
        <v>43360</v>
      </c>
      <c r="AR573" s="101">
        <f>_xll.qlCalendarAdvance(Calendar,AR572,AP573,"f",,Trigger)</f>
        <v>43362</v>
      </c>
      <c r="AS573" s="101">
        <f>_xll.qlInterestRateIndexMaturity(Currency&amp;"ibor"&amp;Tenor,AR573,Trigger)</f>
        <v>43392</v>
      </c>
      <c r="AT573" s="246">
        <f>_xll.qlIndexFixing($AD$5,AQ573,TRUE,_xll.ohTrigger(Trigger,Trigger1M))</f>
        <v>3.3426590045690929E-3</v>
      </c>
      <c r="AU573" s="246" t="e">
        <f>IFERROR(_xll.qlIndexFixing($AV$1,AQ573,TRUE,_xll.ohTrigger(Trigger,Trigger1M)),#N/A)</f>
        <v>#N/A</v>
      </c>
    </row>
    <row r="574" spans="42:47" ht="11.25" customHeight="1" x14ac:dyDescent="0.25">
      <c r="AP574" s="102" t="s">
        <v>83</v>
      </c>
      <c r="AQ574" s="101">
        <f>_xll.qlInterestRateIndexFixingDate(Currency&amp;"ibor"&amp;Tenor,AR574,Trigger)</f>
        <v>43367</v>
      </c>
      <c r="AR574" s="101">
        <f>_xll.qlCalendarAdvance(Calendar,AR573,AP574,"f",,Trigger)</f>
        <v>43369</v>
      </c>
      <c r="AS574" s="101">
        <f>_xll.qlInterestRateIndexMaturity(Currency&amp;"ibor"&amp;Tenor,AR574,Trigger)</f>
        <v>43399</v>
      </c>
      <c r="AT574" s="246">
        <f>_xll.qlIndexFixing($AD$5,AQ574,TRUE,_xll.ohTrigger(Trigger,Trigger1M))</f>
        <v>3.3971169414037661E-3</v>
      </c>
      <c r="AU574" s="246" t="e">
        <f>IFERROR(_xll.qlIndexFixing($AV$1,AQ574,TRUE,_xll.ohTrigger(Trigger,Trigger1M)),#N/A)</f>
        <v>#N/A</v>
      </c>
    </row>
    <row r="575" spans="42:47" ht="11.25" customHeight="1" x14ac:dyDescent="0.25">
      <c r="AP575" s="102" t="s">
        <v>83</v>
      </c>
      <c r="AQ575" s="101">
        <f>_xll.qlInterestRateIndexFixingDate(Currency&amp;"ibor"&amp;Tenor,AR575,Trigger)</f>
        <v>43374</v>
      </c>
      <c r="AR575" s="101">
        <f>_xll.qlCalendarAdvance(Calendar,AR574,AP575,"f",,Trigger)</f>
        <v>43376</v>
      </c>
      <c r="AS575" s="101">
        <f>_xll.qlInterestRateIndexMaturity(Currency&amp;"ibor"&amp;Tenor,AR575,Trigger)</f>
        <v>43409</v>
      </c>
      <c r="AT575" s="246">
        <f>_xll.qlIndexFixing($AD$5,AQ575,TRUE,_xll.ohTrigger(Trigger,Trigger1M))</f>
        <v>3.4628687758511945E-3</v>
      </c>
      <c r="AU575" s="246" t="e">
        <f>IFERROR(_xll.qlIndexFixing($AV$1,AQ575,TRUE,_xll.ohTrigger(Trigger,Trigger1M)),#N/A)</f>
        <v>#N/A</v>
      </c>
    </row>
    <row r="576" spans="42:47" ht="11.25" customHeight="1" x14ac:dyDescent="0.25">
      <c r="AP576" s="102" t="s">
        <v>83</v>
      </c>
      <c r="AQ576" s="101">
        <f>_xll.qlInterestRateIndexFixingDate(Currency&amp;"ibor"&amp;Tenor,AR576,Trigger)</f>
        <v>43381</v>
      </c>
      <c r="AR576" s="101">
        <f>_xll.qlCalendarAdvance(Calendar,AR575,AP576,"f",,Trigger)</f>
        <v>43383</v>
      </c>
      <c r="AS576" s="101">
        <f>_xll.qlInterestRateIndexMaturity(Currency&amp;"ibor"&amp;Tenor,AR576,Trigger)</f>
        <v>43416</v>
      </c>
      <c r="AT576" s="246">
        <f>_xll.qlIndexFixing($AD$5,AQ576,TRUE,_xll.ohTrigger(Trigger,Trigger1M))</f>
        <v>3.5167021668373751E-3</v>
      </c>
      <c r="AU576" s="246" t="e">
        <f>IFERROR(_xll.qlIndexFixing($AV$1,AQ576,TRUE,_xll.ohTrigger(Trigger,Trigger1M)),#N/A)</f>
        <v>#N/A</v>
      </c>
    </row>
    <row r="577" spans="42:47" ht="11.25" customHeight="1" x14ac:dyDescent="0.25">
      <c r="AP577" s="102" t="s">
        <v>83</v>
      </c>
      <c r="AQ577" s="101">
        <f>_xll.qlInterestRateIndexFixingDate(Currency&amp;"ibor"&amp;Tenor,AR577,Trigger)</f>
        <v>43388</v>
      </c>
      <c r="AR577" s="101">
        <f>_xll.qlCalendarAdvance(Calendar,AR576,AP577,"f",,Trigger)</f>
        <v>43390</v>
      </c>
      <c r="AS577" s="101">
        <f>_xll.qlInterestRateIndexMaturity(Currency&amp;"ibor"&amp;Tenor,AR577,Trigger)</f>
        <v>43423</v>
      </c>
      <c r="AT577" s="246">
        <f>_xll.qlIndexFixing($AD$5,AQ577,TRUE,_xll.ohTrigger(Trigger,Trigger1M))</f>
        <v>3.5702528076536118E-3</v>
      </c>
      <c r="AU577" s="246" t="e">
        <f>IFERROR(_xll.qlIndexFixing($AV$1,AQ577,TRUE,_xll.ohTrigger(Trigger,Trigger1M)),#N/A)</f>
        <v>#N/A</v>
      </c>
    </row>
    <row r="578" spans="42:47" ht="11.25" customHeight="1" x14ac:dyDescent="0.25">
      <c r="AP578" s="102" t="s">
        <v>83</v>
      </c>
      <c r="AQ578" s="101">
        <f>_xll.qlInterestRateIndexFixingDate(Currency&amp;"ibor"&amp;Tenor,AR578,Trigger)</f>
        <v>43395</v>
      </c>
      <c r="AR578" s="101">
        <f>_xll.qlCalendarAdvance(Calendar,AR577,AP578,"f",,Trigger)</f>
        <v>43397</v>
      </c>
      <c r="AS578" s="101">
        <f>_xll.qlInterestRateIndexMaturity(Currency&amp;"ibor"&amp;Tenor,AR578,Trigger)</f>
        <v>43430</v>
      </c>
      <c r="AT578" s="246">
        <f>_xll.qlIndexFixing($AD$5,AQ578,TRUE,_xll.ohTrigger(Trigger,Trigger1M))</f>
        <v>3.6235206941311179E-3</v>
      </c>
      <c r="AU578" s="246" t="e">
        <f>IFERROR(_xll.qlIndexFixing($AV$1,AQ578,TRUE,_xll.ohTrigger(Trigger,Trigger1M)),#N/A)</f>
        <v>#N/A</v>
      </c>
    </row>
    <row r="579" spans="42:47" ht="11.25" customHeight="1" x14ac:dyDescent="0.25">
      <c r="AP579" s="102" t="s">
        <v>83</v>
      </c>
      <c r="AQ579" s="101">
        <f>_xll.qlInterestRateIndexFixingDate(Currency&amp;"ibor"&amp;Tenor,AR579,Trigger)</f>
        <v>43402</v>
      </c>
      <c r="AR579" s="101">
        <f>_xll.qlCalendarAdvance(Calendar,AR578,AP579,"f",,Trigger)</f>
        <v>43404</v>
      </c>
      <c r="AS579" s="101">
        <f>_xll.qlInterestRateIndexMaturity(Currency&amp;"ibor"&amp;Tenor,AR579,Trigger)</f>
        <v>43434</v>
      </c>
      <c r="AT579" s="246">
        <f>_xll.qlIndexFixing($AD$5,AQ579,TRUE,_xll.ohTrigger(Trigger,Trigger1M))</f>
        <v>3.6651651875310165E-3</v>
      </c>
      <c r="AU579" s="246" t="e">
        <f>IFERROR(_xll.qlIndexFixing($AV$1,AQ579,TRUE,_xll.ohTrigger(Trigger,Trigger1M)),#N/A)</f>
        <v>#N/A</v>
      </c>
    </row>
    <row r="580" spans="42:47" ht="11.25" customHeight="1" x14ac:dyDescent="0.25">
      <c r="AP580" s="102" t="s">
        <v>83</v>
      </c>
      <c r="AQ580" s="101">
        <f>_xll.qlInterestRateIndexFixingDate(Currency&amp;"ibor"&amp;Tenor,AR580,Trigger)</f>
        <v>43409</v>
      </c>
      <c r="AR580" s="101">
        <f>_xll.qlCalendarAdvance(Calendar,AR579,AP580,"f",,Trigger)</f>
        <v>43411</v>
      </c>
      <c r="AS580" s="101">
        <f>_xll.qlInterestRateIndexMaturity(Currency&amp;"ibor"&amp;Tenor,AR580,Trigger)</f>
        <v>43441</v>
      </c>
      <c r="AT580" s="246">
        <f>_xll.qlIndexFixing($AD$5,AQ580,TRUE,_xll.ohTrigger(Trigger,Trigger1M))</f>
        <v>3.717926522610604E-3</v>
      </c>
      <c r="AU580" s="246" t="e">
        <f>IFERROR(_xll.qlIndexFixing($AV$1,AQ580,TRUE,_xll.ohTrigger(Trigger,Trigger1M)),#N/A)</f>
        <v>#N/A</v>
      </c>
    </row>
    <row r="581" spans="42:47" ht="11.25" customHeight="1" x14ac:dyDescent="0.25">
      <c r="AP581" s="102" t="s">
        <v>83</v>
      </c>
      <c r="AQ581" s="101">
        <f>_xll.qlInterestRateIndexFixingDate(Currency&amp;"ibor"&amp;Tenor,AR581,Trigger)</f>
        <v>43416</v>
      </c>
      <c r="AR581" s="101">
        <f>_xll.qlCalendarAdvance(Calendar,AR580,AP581,"f",,Trigger)</f>
        <v>43418</v>
      </c>
      <c r="AS581" s="101">
        <f>_xll.qlInterestRateIndexMaturity(Currency&amp;"ibor"&amp;Tenor,AR581,Trigger)</f>
        <v>43448</v>
      </c>
      <c r="AT581" s="246">
        <f>_xll.qlIndexFixing($AD$5,AQ581,TRUE,_xll.ohTrigger(Trigger,Trigger1M))</f>
        <v>3.7704050775575482E-3</v>
      </c>
      <c r="AU581" s="246" t="e">
        <f>IFERROR(_xll.qlIndexFixing($AV$1,AQ581,TRUE,_xll.ohTrigger(Trigger,Trigger1M)),#N/A)</f>
        <v>#N/A</v>
      </c>
    </row>
    <row r="582" spans="42:47" ht="11.25" customHeight="1" x14ac:dyDescent="0.25">
      <c r="AP582" s="102" t="s">
        <v>83</v>
      </c>
      <c r="AQ582" s="101">
        <f>_xll.qlInterestRateIndexFixingDate(Currency&amp;"ibor"&amp;Tenor,AR582,Trigger)</f>
        <v>43423</v>
      </c>
      <c r="AR582" s="101">
        <f>_xll.qlCalendarAdvance(Calendar,AR581,AP582,"f",,Trigger)</f>
        <v>43425</v>
      </c>
      <c r="AS582" s="101">
        <f>_xll.qlInterestRateIndexMaturity(Currency&amp;"ibor"&amp;Tenor,AR582,Trigger)</f>
        <v>43455</v>
      </c>
      <c r="AT582" s="246">
        <f>_xll.qlIndexFixing($AD$5,AQ582,TRUE,_xll.ohTrigger(Trigger,Trigger1M))</f>
        <v>3.8226008486601515E-3</v>
      </c>
      <c r="AU582" s="246" t="e">
        <f>IFERROR(_xll.qlIndexFixing($AV$1,AQ582,TRUE,_xll.ohTrigger(Trigger,Trigger1M)),#N/A)</f>
        <v>#N/A</v>
      </c>
    </row>
    <row r="583" spans="42:47" ht="11.25" customHeight="1" x14ac:dyDescent="0.25">
      <c r="AP583" s="102" t="s">
        <v>83</v>
      </c>
      <c r="AQ583" s="101">
        <f>_xll.qlInterestRateIndexFixingDate(Currency&amp;"ibor"&amp;Tenor,AR583,Trigger)</f>
        <v>43430</v>
      </c>
      <c r="AR583" s="101">
        <f>_xll.qlCalendarAdvance(Calendar,AR582,AP583,"f",,Trigger)</f>
        <v>43432</v>
      </c>
      <c r="AS583" s="101">
        <f>_xll.qlInterestRateIndexMaturity(Currency&amp;"ibor"&amp;Tenor,AR583,Trigger)</f>
        <v>43462</v>
      </c>
      <c r="AT583" s="246">
        <f>_xll.qlIndexFixing($AD$5,AQ583,TRUE,_xll.ohTrigger(Trigger,Trigger1M))</f>
        <v>3.8745138322280326E-3</v>
      </c>
      <c r="AU583" s="246" t="e">
        <f>IFERROR(_xll.qlIndexFixing($AV$1,AQ583,TRUE,_xll.ohTrigger(Trigger,Trigger1M)),#N/A)</f>
        <v>#N/A</v>
      </c>
    </row>
    <row r="584" spans="42:47" ht="11.25" customHeight="1" x14ac:dyDescent="0.25">
      <c r="AP584" s="102" t="s">
        <v>83</v>
      </c>
      <c r="AQ584" s="101">
        <f>_xll.qlInterestRateIndexFixingDate(Currency&amp;"ibor"&amp;Tenor,AR584,Trigger)</f>
        <v>43437</v>
      </c>
      <c r="AR584" s="101">
        <f>_xll.qlCalendarAdvance(Calendar,AR583,AP584,"f",,Trigger)</f>
        <v>43439</v>
      </c>
      <c r="AS584" s="101">
        <f>_xll.qlInterestRateIndexMaturity(Currency&amp;"ibor"&amp;Tenor,AR584,Trigger)</f>
        <v>43472</v>
      </c>
      <c r="AT584" s="246">
        <f>_xll.qlIndexFixing($AD$5,AQ584,TRUE,_xll.ohTrigger(Trigger,Trigger1M))</f>
        <v>3.9371899414271513E-3</v>
      </c>
      <c r="AU584" s="246" t="e">
        <f>IFERROR(_xll.qlIndexFixing($AV$1,AQ584,TRUE,_xll.ohTrigger(Trigger,Trigger1M)),#N/A)</f>
        <v>#N/A</v>
      </c>
    </row>
    <row r="585" spans="42:47" ht="11.25" customHeight="1" x14ac:dyDescent="0.25">
      <c r="AP585" s="102" t="s">
        <v>83</v>
      </c>
      <c r="AQ585" s="101">
        <f>_xll.qlInterestRateIndexFixingDate(Currency&amp;"ibor"&amp;Tenor,AR585,Trigger)</f>
        <v>43444</v>
      </c>
      <c r="AR585" s="101">
        <f>_xll.qlCalendarAdvance(Calendar,AR584,AP585,"f",,Trigger)</f>
        <v>43446</v>
      </c>
      <c r="AS585" s="101">
        <f>_xll.qlInterestRateIndexMaturity(Currency&amp;"ibor"&amp;Tenor,AR585,Trigger)</f>
        <v>43479</v>
      </c>
      <c r="AT585" s="246">
        <f>_xll.qlIndexFixing($AD$5,AQ585,TRUE,_xll.ohTrigger(Trigger,Trigger1M))</f>
        <v>3.9884784327623183E-3</v>
      </c>
      <c r="AU585" s="246" t="e">
        <f>IFERROR(_xll.qlIndexFixing($AV$1,AQ585,TRUE,_xll.ohTrigger(Trigger,Trigger1M)),#N/A)</f>
        <v>#N/A</v>
      </c>
    </row>
    <row r="586" spans="42:47" ht="11.25" customHeight="1" x14ac:dyDescent="0.25">
      <c r="AP586" s="102" t="s">
        <v>83</v>
      </c>
      <c r="AQ586" s="101">
        <f>_xll.qlInterestRateIndexFixingDate(Currency&amp;"ibor"&amp;Tenor,AR586,Trigger)</f>
        <v>43451</v>
      </c>
      <c r="AR586" s="101">
        <f>_xll.qlCalendarAdvance(Calendar,AR585,AP586,"f",,Trigger)</f>
        <v>43453</v>
      </c>
      <c r="AS586" s="101">
        <f>_xll.qlInterestRateIndexMaturity(Currency&amp;"ibor"&amp;Tenor,AR586,Trigger)</f>
        <v>43486</v>
      </c>
      <c r="AT586" s="246">
        <f>_xll.qlIndexFixing($AD$5,AQ586,TRUE,_xll.ohTrigger(Trigger,Trigger1M))</f>
        <v>4.0394841372296238E-3</v>
      </c>
      <c r="AU586" s="246" t="e">
        <f>IFERROR(_xll.qlIndexFixing($AV$1,AQ586,TRUE,_xll.ohTrigger(Trigger,Trigger1M)),#N/A)</f>
        <v>#N/A</v>
      </c>
    </row>
    <row r="587" spans="42:47" ht="11.25" customHeight="1" x14ac:dyDescent="0.25">
      <c r="AP587" s="102" t="s">
        <v>83</v>
      </c>
      <c r="AQ587" s="101">
        <f>_xll.qlInterestRateIndexFixingDate(Currency&amp;"ibor"&amp;Tenor,AR587,Trigger)</f>
        <v>43455</v>
      </c>
      <c r="AR587" s="101">
        <f>_xll.qlCalendarAdvance(Calendar,AR586,AP587,"f",,Trigger)</f>
        <v>43461</v>
      </c>
      <c r="AS587" s="101">
        <f>_xll.qlInterestRateIndexMaturity(Currency&amp;"ibor"&amp;Tenor,AR587,Trigger)</f>
        <v>43493</v>
      </c>
      <c r="AT587" s="246">
        <f>_xll.qlIndexFixing($AD$5,AQ587,TRUE,_xll.ohTrigger(Trigger,Trigger1M))</f>
        <v>4.0938116645028444E-3</v>
      </c>
      <c r="AU587" s="246" t="e">
        <f>IFERROR(_xll.qlIndexFixing($AV$1,AQ587,TRUE,_xll.ohTrigger(Trigger,Trigger1M)),#N/A)</f>
        <v>#N/A</v>
      </c>
    </row>
    <row r="588" spans="42:47" ht="11.25" customHeight="1" x14ac:dyDescent="0.25">
      <c r="AP588" s="102" t="s">
        <v>83</v>
      </c>
      <c r="AQ588" s="101">
        <f>_xll.qlInterestRateIndexFixingDate(Currency&amp;"ibor"&amp;Tenor,AR588,Trigger)</f>
        <v>43465</v>
      </c>
      <c r="AR588" s="101">
        <f>_xll.qlCalendarAdvance(Calendar,AR587,AP588,"f",,Trigger)</f>
        <v>43468</v>
      </c>
      <c r="AS588" s="101">
        <f>_xll.qlInterestRateIndexMaturity(Currency&amp;"ibor"&amp;Tenor,AR588,Trigger)</f>
        <v>43500</v>
      </c>
      <c r="AT588" s="246">
        <f>_xll.qlIndexFixing($AD$5,AQ588,TRUE,_xll.ohTrigger(Trigger,Trigger1M))</f>
        <v>4.1442310068690036E-3</v>
      </c>
      <c r="AU588" s="246" t="e">
        <f>IFERROR(_xll.qlIndexFixing($AV$1,AQ588,TRUE,_xll.ohTrigger(Trigger,Trigger1M)),#N/A)</f>
        <v>#N/A</v>
      </c>
    </row>
    <row r="589" spans="42:47" ht="11.25" customHeight="1" x14ac:dyDescent="0.25">
      <c r="AP589" s="102" t="s">
        <v>83</v>
      </c>
      <c r="AQ589" s="101">
        <f>_xll.qlInterestRateIndexFixingDate(Currency&amp;"ibor"&amp;Tenor,AR589,Trigger)</f>
        <v>43473</v>
      </c>
      <c r="AR589" s="101">
        <f>_xll.qlCalendarAdvance(Calendar,AR588,AP589,"f",,Trigger)</f>
        <v>43475</v>
      </c>
      <c r="AS589" s="101">
        <f>_xll.qlInterestRateIndexMaturity(Currency&amp;"ibor"&amp;Tenor,AR589,Trigger)</f>
        <v>43507</v>
      </c>
      <c r="AT589" s="246">
        <f>_xll.qlIndexFixing($AD$5,AQ589,TRUE,_xll.ohTrigger(Trigger,Trigger1M))</f>
        <v>4.1943675464839458E-3</v>
      </c>
      <c r="AU589" s="246" t="e">
        <f>IFERROR(_xll.qlIndexFixing($AV$1,AQ589,TRUE,_xll.ohTrigger(Trigger,Trigger1M)),#N/A)</f>
        <v>#N/A</v>
      </c>
    </row>
    <row r="590" spans="42:47" ht="11.25" customHeight="1" x14ac:dyDescent="0.25">
      <c r="AP590" s="102" t="s">
        <v>83</v>
      </c>
      <c r="AQ590" s="101">
        <f>_xll.qlInterestRateIndexFixingDate(Currency&amp;"ibor"&amp;Tenor,AR590,Trigger)</f>
        <v>43480</v>
      </c>
      <c r="AR590" s="101">
        <f>_xll.qlCalendarAdvance(Calendar,AR589,AP590,"f",,Trigger)</f>
        <v>43482</v>
      </c>
      <c r="AS590" s="101">
        <f>_xll.qlInterestRateIndexMaturity(Currency&amp;"ibor"&amp;Tenor,AR590,Trigger)</f>
        <v>43514</v>
      </c>
      <c r="AT590" s="246">
        <f>_xll.qlIndexFixing($AD$5,AQ590,TRUE,_xll.ohTrigger(Trigger,Trigger1M))</f>
        <v>4.2442212795706924E-3</v>
      </c>
      <c r="AU590" s="246" t="e">
        <f>IFERROR(_xll.qlIndexFixing($AV$1,AQ590,TRUE,_xll.ohTrigger(Trigger,Trigger1M)),#N/A)</f>
        <v>#N/A</v>
      </c>
    </row>
    <row r="591" spans="42:47" ht="11.25" customHeight="1" x14ac:dyDescent="0.25">
      <c r="AP591" s="102" t="s">
        <v>83</v>
      </c>
      <c r="AQ591" s="101">
        <f>_xll.qlInterestRateIndexFixingDate(Currency&amp;"ibor"&amp;Tenor,AR591,Trigger)</f>
        <v>43487</v>
      </c>
      <c r="AR591" s="101">
        <f>_xll.qlCalendarAdvance(Calendar,AR590,AP591,"f",,Trigger)</f>
        <v>43489</v>
      </c>
      <c r="AS591" s="101">
        <f>_xll.qlInterestRateIndexMaturity(Currency&amp;"ibor"&amp;Tenor,AR591,Trigger)</f>
        <v>43521</v>
      </c>
      <c r="AT591" s="246">
        <f>_xll.qlIndexFixing($AD$5,AQ591,TRUE,_xll.ohTrigger(Trigger,Trigger1M))</f>
        <v>4.2937922023697506E-3</v>
      </c>
      <c r="AU591" s="246" t="e">
        <f>IFERROR(_xll.qlIndexFixing($AV$1,AQ591,TRUE,_xll.ohTrigger(Trigger,Trigger1M)),#N/A)</f>
        <v>#N/A</v>
      </c>
    </row>
    <row r="592" spans="42:47" ht="11.25" customHeight="1" x14ac:dyDescent="0.25">
      <c r="AP592" s="102" t="s">
        <v>83</v>
      </c>
      <c r="AQ592" s="101">
        <f>_xll.qlInterestRateIndexFixingDate(Currency&amp;"ibor"&amp;Tenor,AR592,Trigger)</f>
        <v>43494</v>
      </c>
      <c r="AR592" s="101">
        <f>_xll.qlCalendarAdvance(Calendar,AR591,AP592,"f",,Trigger)</f>
        <v>43496</v>
      </c>
      <c r="AS592" s="101">
        <f>_xll.qlInterestRateIndexMaturity(Currency&amp;"ibor"&amp;Tenor,AR592,Trigger)</f>
        <v>43524</v>
      </c>
      <c r="AT592" s="246">
        <f>_xll.qlIndexFixing($AD$5,AQ592,TRUE,_xll.ohTrigger(Trigger,Trigger1M))</f>
        <v>4.328980513274492E-3</v>
      </c>
      <c r="AU592" s="246" t="e">
        <f>IFERROR(_xll.qlIndexFixing($AV$1,AQ592,TRUE,_xll.ohTrigger(Trigger,Trigger1M)),#N/A)</f>
        <v>#N/A</v>
      </c>
    </row>
    <row r="593" spans="42:47" ht="11.25" customHeight="1" x14ac:dyDescent="0.25">
      <c r="AP593" s="102" t="s">
        <v>83</v>
      </c>
      <c r="AQ593" s="101">
        <f>_xll.qlInterestRateIndexFixingDate(Currency&amp;"ibor"&amp;Tenor,AR593,Trigger)</f>
        <v>43501</v>
      </c>
      <c r="AR593" s="101">
        <f>_xll.qlCalendarAdvance(Calendar,AR592,AP593,"f",,Trigger)</f>
        <v>43503</v>
      </c>
      <c r="AS593" s="101">
        <f>_xll.qlInterestRateIndexMaturity(Currency&amp;"ibor"&amp;Tenor,AR593,Trigger)</f>
        <v>43531</v>
      </c>
      <c r="AT593" s="246">
        <f>_xll.qlIndexFixing($AD$5,AQ593,TRUE,_xll.ohTrigger(Trigger,Trigger1M))</f>
        <v>4.3780642360407331E-3</v>
      </c>
      <c r="AU593" s="246" t="e">
        <f>IFERROR(_xll.qlIndexFixing($AV$1,AQ593,TRUE,_xll.ohTrigger(Trigger,Trigger1M)),#N/A)</f>
        <v>#N/A</v>
      </c>
    </row>
    <row r="594" spans="42:47" ht="11.25" customHeight="1" x14ac:dyDescent="0.25">
      <c r="AP594" s="102" t="s">
        <v>83</v>
      </c>
      <c r="AQ594" s="101">
        <f>_xll.qlInterestRateIndexFixingDate(Currency&amp;"ibor"&amp;Tenor,AR594,Trigger)</f>
        <v>43508</v>
      </c>
      <c r="AR594" s="101">
        <f>_xll.qlCalendarAdvance(Calendar,AR593,AP594,"f",,Trigger)</f>
        <v>43510</v>
      </c>
      <c r="AS594" s="101">
        <f>_xll.qlInterestRateIndexMaturity(Currency&amp;"ibor"&amp;Tenor,AR594,Trigger)</f>
        <v>43538</v>
      </c>
      <c r="AT594" s="246">
        <f>_xll.qlIndexFixing($AD$5,AQ594,TRUE,_xll.ohTrigger(Trigger,Trigger1M))</f>
        <v>4.4268651255644342E-3</v>
      </c>
      <c r="AU594" s="246" t="e">
        <f>IFERROR(_xll.qlIndexFixing($AV$1,AQ594,TRUE,_xll.ohTrigger(Trigger,Trigger1M)),#N/A)</f>
        <v>#N/A</v>
      </c>
    </row>
    <row r="595" spans="42:47" ht="11.25" customHeight="1" x14ac:dyDescent="0.25">
      <c r="AP595" s="102" t="s">
        <v>83</v>
      </c>
      <c r="AQ595" s="101">
        <f>_xll.qlInterestRateIndexFixingDate(Currency&amp;"ibor"&amp;Tenor,AR595,Trigger)</f>
        <v>43515</v>
      </c>
      <c r="AR595" s="101">
        <f>_xll.qlCalendarAdvance(Calendar,AR594,AP595,"f",,Trigger)</f>
        <v>43517</v>
      </c>
      <c r="AS595" s="101">
        <f>_xll.qlInterestRateIndexMaturity(Currency&amp;"ibor"&amp;Tenor,AR595,Trigger)</f>
        <v>43545</v>
      </c>
      <c r="AT595" s="246">
        <f>_xll.qlIndexFixing($AD$5,AQ595,TRUE,_xll.ohTrigger(Trigger,Trigger1M))</f>
        <v>4.4753831786281673E-3</v>
      </c>
      <c r="AU595" s="246" t="e">
        <f>IFERROR(_xll.qlIndexFixing($AV$1,AQ595,TRUE,_xll.ohTrigger(Trigger,Trigger1M)),#N/A)</f>
        <v>#N/A</v>
      </c>
    </row>
    <row r="596" spans="42:47" ht="11.25" customHeight="1" x14ac:dyDescent="0.25">
      <c r="AP596" s="102" t="s">
        <v>83</v>
      </c>
      <c r="AQ596" s="101">
        <f>_xll.qlInterestRateIndexFixingDate(Currency&amp;"ibor"&amp;Tenor,AR596,Trigger)</f>
        <v>43522</v>
      </c>
      <c r="AR596" s="101">
        <f>_xll.qlCalendarAdvance(Calendar,AR595,AP596,"f",,Trigger)</f>
        <v>43524</v>
      </c>
      <c r="AS596" s="101">
        <f>_xll.qlInterestRateIndexMaturity(Currency&amp;"ibor"&amp;Tenor,AR596,Trigger)</f>
        <v>43553</v>
      </c>
      <c r="AT596" s="246">
        <f>_xll.qlIndexFixing($AD$5,AQ596,TRUE,_xll.ohTrigger(Trigger,Trigger1M))</f>
        <v>4.5270676842241956E-3</v>
      </c>
      <c r="AU596" s="246" t="e">
        <f>IFERROR(_xll.qlIndexFixing($AV$1,AQ596,TRUE,_xll.ohTrigger(Trigger,Trigger1M)),#N/A)</f>
        <v>#N/A</v>
      </c>
    </row>
    <row r="597" spans="42:47" ht="11.25" customHeight="1" x14ac:dyDescent="0.25">
      <c r="AP597" s="102" t="s">
        <v>83</v>
      </c>
      <c r="AQ597" s="101">
        <f>_xll.qlInterestRateIndexFixingDate(Currency&amp;"ibor"&amp;Tenor,AR597,Trigger)</f>
        <v>43529</v>
      </c>
      <c r="AR597" s="101">
        <f>_xll.qlCalendarAdvance(Calendar,AR596,AP597,"f",,Trigger)</f>
        <v>43531</v>
      </c>
      <c r="AS597" s="101">
        <f>_xll.qlInterestRateIndexMaturity(Currency&amp;"ibor"&amp;Tenor,AR597,Trigger)</f>
        <v>43563</v>
      </c>
      <c r="AT597" s="246">
        <f>_xll.qlIndexFixing($AD$5,AQ597,TRUE,_xll.ohTrigger(Trigger,Trigger1M))</f>
        <v>4.585278515173985E-3</v>
      </c>
      <c r="AU597" s="246" t="e">
        <f>IFERROR(_xll.qlIndexFixing($AV$1,AQ597,TRUE,_xll.ohTrigger(Trigger,Trigger1M)),#N/A)</f>
        <v>#N/A</v>
      </c>
    </row>
    <row r="598" spans="42:47" ht="11.25" customHeight="1" x14ac:dyDescent="0.25">
      <c r="AP598" s="102" t="s">
        <v>83</v>
      </c>
      <c r="AQ598" s="101">
        <f>_xll.qlInterestRateIndexFixingDate(Currency&amp;"ibor"&amp;Tenor,AR598,Trigger)</f>
        <v>43536</v>
      </c>
      <c r="AR598" s="101">
        <f>_xll.qlCalendarAdvance(Calendar,AR597,AP598,"f",,Trigger)</f>
        <v>43538</v>
      </c>
      <c r="AS598" s="101">
        <f>_xll.qlInterestRateIndexMaturity(Currency&amp;"ibor"&amp;Tenor,AR598,Trigger)</f>
        <v>43570</v>
      </c>
      <c r="AT598" s="246">
        <f>_xll.qlIndexFixing($AD$5,AQ598,TRUE,_xll.ohTrigger(Trigger,Trigger1M))</f>
        <v>4.6328696624445276E-3</v>
      </c>
      <c r="AU598" s="246" t="e">
        <f>IFERROR(_xll.qlIndexFixing($AV$1,AQ598,TRUE,_xll.ohTrigger(Trigger,Trigger1M)),#N/A)</f>
        <v>#N/A</v>
      </c>
    </row>
    <row r="599" spans="42:47" ht="11.25" customHeight="1" x14ac:dyDescent="0.25">
      <c r="AP599" s="102" t="s">
        <v>83</v>
      </c>
      <c r="AQ599" s="101">
        <f>_xll.qlInterestRateIndexFixingDate(Currency&amp;"ibor"&amp;Tenor,AR599,Trigger)</f>
        <v>43543</v>
      </c>
      <c r="AR599" s="101">
        <f>_xll.qlCalendarAdvance(Calendar,AR598,AP599,"f",,Trigger)</f>
        <v>43545</v>
      </c>
      <c r="AS599" s="101">
        <f>_xll.qlInterestRateIndexMaturity(Currency&amp;"ibor"&amp;Tenor,AR599,Trigger)</f>
        <v>43578</v>
      </c>
      <c r="AT599" s="246">
        <f>_xll.qlIndexFixing($AD$5,AQ599,TRUE,_xll.ohTrigger(Trigger,Trigger1M))</f>
        <v>4.6835611294569132E-3</v>
      </c>
      <c r="AU599" s="246" t="e">
        <f>IFERROR(_xll.qlIndexFixing($AV$1,AQ599,TRUE,_xll.ohTrigger(Trigger,Trigger1M)),#N/A)</f>
        <v>#N/A</v>
      </c>
    </row>
    <row r="600" spans="42:47" ht="11.25" customHeight="1" x14ac:dyDescent="0.25">
      <c r="AP600" s="102" t="s">
        <v>83</v>
      </c>
      <c r="AQ600" s="101">
        <f>_xll.qlInterestRateIndexFixingDate(Currency&amp;"ibor"&amp;Tenor,AR600,Trigger)</f>
        <v>43550</v>
      </c>
      <c r="AR600" s="101">
        <f>_xll.qlCalendarAdvance(Calendar,AR599,AP600,"f",,Trigger)</f>
        <v>43552</v>
      </c>
      <c r="AS600" s="101">
        <f>_xll.qlInterestRateIndexMaturity(Currency&amp;"ibor"&amp;Tenor,AR600,Trigger)</f>
        <v>43584</v>
      </c>
      <c r="AT600" s="246">
        <f>_xll.qlIndexFixing($AD$5,AQ600,TRUE,_xll.ohTrigger(Trigger,Trigger1M))</f>
        <v>4.7272034346032554E-3</v>
      </c>
      <c r="AU600" s="246" t="e">
        <f>IFERROR(_xll.qlIndexFixing($AV$1,AQ600,TRUE,_xll.ohTrigger(Trigger,Trigger1M)),#N/A)</f>
        <v>#N/A</v>
      </c>
    </row>
    <row r="601" spans="42:47" ht="11.25" customHeight="1" x14ac:dyDescent="0.25">
      <c r="AP601" s="102" t="s">
        <v>83</v>
      </c>
      <c r="AQ601" s="101">
        <f>_xll.qlInterestRateIndexFixingDate(Currency&amp;"ibor"&amp;Tenor,AR601,Trigger)</f>
        <v>43557</v>
      </c>
      <c r="AR601" s="101">
        <f>_xll.qlCalendarAdvance(Calendar,AR600,AP601,"f",,Trigger)</f>
        <v>43559</v>
      </c>
      <c r="AS601" s="101">
        <f>_xll.qlInterestRateIndexMaturity(Currency&amp;"ibor"&amp;Tenor,AR601,Trigger)</f>
        <v>43591</v>
      </c>
      <c r="AT601" s="246">
        <f>_xll.qlIndexFixing($AD$5,AQ601,TRUE,_xll.ohTrigger(Trigger,Trigger1M))</f>
        <v>4.7739460523771315E-3</v>
      </c>
      <c r="AU601" s="246" t="e">
        <f>IFERROR(_xll.qlIndexFixing($AV$1,AQ601,TRUE,_xll.ohTrigger(Trigger,Trigger1M)),#N/A)</f>
        <v>#N/A</v>
      </c>
    </row>
    <row r="602" spans="42:47" ht="11.25" customHeight="1" x14ac:dyDescent="0.25">
      <c r="AP602" s="102" t="s">
        <v>83</v>
      </c>
      <c r="AQ602" s="101">
        <f>_xll.qlInterestRateIndexFixingDate(Currency&amp;"ibor"&amp;Tenor,AR602,Trigger)</f>
        <v>43564</v>
      </c>
      <c r="AR602" s="101">
        <f>_xll.qlCalendarAdvance(Calendar,AR601,AP602,"f",,Trigger)</f>
        <v>43566</v>
      </c>
      <c r="AS602" s="101">
        <f>_xll.qlInterestRateIndexMaturity(Currency&amp;"ibor"&amp;Tenor,AR602,Trigger)</f>
        <v>43598</v>
      </c>
      <c r="AT602" s="246">
        <f>_xll.qlIndexFixing($AD$5,AQ602,TRUE,_xll.ohTrigger(Trigger,Trigger1M))</f>
        <v>4.8204058199027844E-3</v>
      </c>
      <c r="AU602" s="246" t="e">
        <f>IFERROR(_xll.qlIndexFixing($AV$1,AQ602,TRUE,_xll.ohTrigger(Trigger,Trigger1M)),#N/A)</f>
        <v>#N/A</v>
      </c>
    </row>
    <row r="603" spans="42:47" ht="11.25" customHeight="1" x14ac:dyDescent="0.25">
      <c r="AP603" s="102" t="s">
        <v>83</v>
      </c>
      <c r="AQ603" s="101">
        <f>_xll.qlInterestRateIndexFixingDate(Currency&amp;"ibor"&amp;Tenor,AR603,Trigger)</f>
        <v>43571</v>
      </c>
      <c r="AR603" s="101">
        <f>_xll.qlCalendarAdvance(Calendar,AR602,AP603,"f",,Trigger)</f>
        <v>43573</v>
      </c>
      <c r="AS603" s="101">
        <f>_xll.qlInterestRateIndexMaturity(Currency&amp;"ibor"&amp;Tenor,AR603,Trigger)</f>
        <v>43605</v>
      </c>
      <c r="AT603" s="246">
        <f>_xll.qlIndexFixing($AD$5,AQ603,TRUE,_xll.ohTrigger(Trigger,Trigger1M))</f>
        <v>4.8665827336780154E-3</v>
      </c>
      <c r="AU603" s="246" t="e">
        <f>IFERROR(_xll.qlIndexFixing($AV$1,AQ603,TRUE,_xll.ohTrigger(Trigger,Trigger1M)),#N/A)</f>
        <v>#N/A</v>
      </c>
    </row>
    <row r="604" spans="42:47" ht="11.25" customHeight="1" x14ac:dyDescent="0.25">
      <c r="AP604" s="102" t="s">
        <v>83</v>
      </c>
      <c r="AQ604" s="101">
        <f>_xll.qlInterestRateIndexFixingDate(Currency&amp;"ibor"&amp;Tenor,AR604,Trigger)</f>
        <v>43578</v>
      </c>
      <c r="AR604" s="101">
        <f>_xll.qlCalendarAdvance(Calendar,AR603,AP604,"f",,Trigger)</f>
        <v>43580</v>
      </c>
      <c r="AS604" s="101">
        <f>_xll.qlInterestRateIndexMaturity(Currency&amp;"ibor"&amp;Tenor,AR604,Trigger)</f>
        <v>43612</v>
      </c>
      <c r="AT604" s="246">
        <f>_xll.qlIndexFixing($AD$5,AQ604,TRUE,_xll.ohTrigger(Trigger,Trigger1M))</f>
        <v>4.9124767902206101E-3</v>
      </c>
      <c r="AU604" s="246" t="e">
        <f>IFERROR(_xll.qlIndexFixing($AV$1,AQ604,TRUE,_xll.ohTrigger(Trigger,Trigger1M)),#N/A)</f>
        <v>#N/A</v>
      </c>
    </row>
    <row r="605" spans="42:47" ht="11.25" customHeight="1" x14ac:dyDescent="0.25">
      <c r="AP605" s="102" t="s">
        <v>83</v>
      </c>
      <c r="AQ605" s="101">
        <f>_xll.qlInterestRateIndexFixingDate(Currency&amp;"ibor"&amp;Tenor,AR605,Trigger)</f>
        <v>43584</v>
      </c>
      <c r="AR605" s="101">
        <f>_xll.qlCalendarAdvance(Calendar,AR604,AP605,"f",,Trigger)</f>
        <v>43587</v>
      </c>
      <c r="AS605" s="101">
        <f>_xll.qlInterestRateIndexMaturity(Currency&amp;"ibor"&amp;Tenor,AR605,Trigger)</f>
        <v>43619</v>
      </c>
      <c r="AT605" s="246">
        <f>_xll.qlIndexFixing($AD$5,AQ605,TRUE,_xll.ohTrigger(Trigger,Trigger1M))</f>
        <v>4.958087986068338E-3</v>
      </c>
      <c r="AU605" s="246" t="e">
        <f>IFERROR(_xll.qlIndexFixing($AV$1,AQ605,TRUE,_xll.ohTrigger(Trigger,Trigger1M)),#N/A)</f>
        <v>#N/A</v>
      </c>
    </row>
    <row r="606" spans="42:47" ht="11.25" customHeight="1" x14ac:dyDescent="0.25">
      <c r="AP606" s="102" t="s">
        <v>83</v>
      </c>
      <c r="AQ606" s="101">
        <f>_xll.qlInterestRateIndexFixingDate(Currency&amp;"ibor"&amp;Tenor,AR606,Trigger)</f>
        <v>43592</v>
      </c>
      <c r="AR606" s="101">
        <f>_xll.qlCalendarAdvance(Calendar,AR605,AP606,"f",,Trigger)</f>
        <v>43594</v>
      </c>
      <c r="AS606" s="101">
        <f>_xll.qlInterestRateIndexMaturity(Currency&amp;"ibor"&amp;Tenor,AR606,Trigger)</f>
        <v>43626</v>
      </c>
      <c r="AT606" s="246">
        <f>_xll.qlIndexFixing($AD$5,AQ606,TRUE,_xll.ohTrigger(Trigger,Trigger1M))</f>
        <v>5.0034163177789526E-3</v>
      </c>
      <c r="AU606" s="246" t="e">
        <f>IFERROR(_xll.qlIndexFixing($AV$1,AQ606,TRUE,_xll.ohTrigger(Trigger,Trigger1M)),#N/A)</f>
        <v>#N/A</v>
      </c>
    </row>
    <row r="607" spans="42:47" ht="11.25" customHeight="1" x14ac:dyDescent="0.25">
      <c r="AP607" s="102" t="s">
        <v>83</v>
      </c>
      <c r="AQ607" s="101">
        <f>_xll.qlInterestRateIndexFixingDate(Currency&amp;"ibor"&amp;Tenor,AR607,Trigger)</f>
        <v>43599</v>
      </c>
      <c r="AR607" s="101">
        <f>_xll.qlCalendarAdvance(Calendar,AR606,AP607,"f",,Trigger)</f>
        <v>43601</v>
      </c>
      <c r="AS607" s="101">
        <f>_xll.qlInterestRateIndexMaturity(Currency&amp;"ibor"&amp;Tenor,AR607,Trigger)</f>
        <v>43633</v>
      </c>
      <c r="AT607" s="246">
        <f>_xll.qlIndexFixing($AD$5,AQ607,TRUE,_xll.ohTrigger(Trigger,Trigger1M))</f>
        <v>5.0484617819351874E-3</v>
      </c>
      <c r="AU607" s="246" t="e">
        <f>IFERROR(_xll.qlIndexFixing($AV$1,AQ607,TRUE,_xll.ohTrigger(Trigger,Trigger1M)),#N/A)</f>
        <v>#N/A</v>
      </c>
    </row>
    <row r="608" spans="42:47" ht="11.25" customHeight="1" x14ac:dyDescent="0.25">
      <c r="AP608" s="102" t="s">
        <v>83</v>
      </c>
      <c r="AQ608" s="101">
        <f>_xll.qlInterestRateIndexFixingDate(Currency&amp;"ibor"&amp;Tenor,AR608,Trigger)</f>
        <v>43606</v>
      </c>
      <c r="AR608" s="101">
        <f>_xll.qlCalendarAdvance(Calendar,AR607,AP608,"f",,Trigger)</f>
        <v>43608</v>
      </c>
      <c r="AS608" s="101">
        <f>_xll.qlInterestRateIndexMaturity(Currency&amp;"ibor"&amp;Tenor,AR608,Trigger)</f>
        <v>43640</v>
      </c>
      <c r="AT608" s="246">
        <f>_xll.qlIndexFixing($AD$5,AQ608,TRUE,_xll.ohTrigger(Trigger,Trigger1M))</f>
        <v>5.0932243751422579E-3</v>
      </c>
      <c r="AU608" s="246" t="e">
        <f>IFERROR(_xll.qlIndexFixing($AV$1,AQ608,TRUE,_xll.ohTrigger(Trigger,Trigger1M)),#N/A)</f>
        <v>#N/A</v>
      </c>
    </row>
    <row r="609" spans="42:47" ht="11.25" customHeight="1" x14ac:dyDescent="0.25">
      <c r="AP609" s="102" t="s">
        <v>83</v>
      </c>
      <c r="AQ609" s="101">
        <f>_xll.qlInterestRateIndexFixingDate(Currency&amp;"ibor"&amp;Tenor,AR609,Trigger)</f>
        <v>43613</v>
      </c>
      <c r="AR609" s="101">
        <f>_xll.qlCalendarAdvance(Calendar,AR608,AP609,"f",,Trigger)</f>
        <v>43615</v>
      </c>
      <c r="AS609" s="101">
        <f>_xll.qlInterestRateIndexMaturity(Currency&amp;"ibor"&amp;Tenor,AR609,Trigger)</f>
        <v>43644</v>
      </c>
      <c r="AT609" s="246">
        <f>_xll.qlIndexFixing($AD$5,AQ609,TRUE,_xll.ohTrigger(Trigger,Trigger1M))</f>
        <v>5.1281310252874685E-3</v>
      </c>
      <c r="AU609" s="246" t="e">
        <f>IFERROR(_xll.qlIndexFixing($AV$1,AQ609,TRUE,_xll.ohTrigger(Trigger,Trigger1M)),#N/A)</f>
        <v>#N/A</v>
      </c>
    </row>
    <row r="610" spans="42:47" ht="11.25" customHeight="1" x14ac:dyDescent="0.25">
      <c r="AP610" s="102" t="s">
        <v>83</v>
      </c>
      <c r="AQ610" s="101">
        <f>_xll.qlInterestRateIndexFixingDate(Currency&amp;"ibor"&amp;Tenor,AR610,Trigger)</f>
        <v>43620</v>
      </c>
      <c r="AR610" s="101">
        <f>_xll.qlCalendarAdvance(Calendar,AR609,AP610,"f",,Trigger)</f>
        <v>43622</v>
      </c>
      <c r="AS610" s="101">
        <f>_xll.qlInterestRateIndexMaturity(Currency&amp;"ibor"&amp;Tenor,AR610,Trigger)</f>
        <v>43654</v>
      </c>
      <c r="AT610" s="246">
        <f>_xll.qlIndexFixing($AD$5,AQ610,TRUE,_xll.ohTrigger(Trigger,Trigger1M))</f>
        <v>5.1819009352072065E-3</v>
      </c>
      <c r="AU610" s="246" t="e">
        <f>IFERROR(_xll.qlIndexFixing($AV$1,AQ610,TRUE,_xll.ohTrigger(Trigger,Trigger1M)),#N/A)</f>
        <v>#N/A</v>
      </c>
    </row>
    <row r="611" spans="42:47" ht="11.25" customHeight="1" x14ac:dyDescent="0.25">
      <c r="AP611" s="102" t="s">
        <v>83</v>
      </c>
      <c r="AQ611" s="101">
        <f>_xll.qlInterestRateIndexFixingDate(Currency&amp;"ibor"&amp;Tenor,AR611,Trigger)</f>
        <v>43627</v>
      </c>
      <c r="AR611" s="101">
        <f>_xll.qlCalendarAdvance(Calendar,AR610,AP611,"f",,Trigger)</f>
        <v>43629</v>
      </c>
      <c r="AS611" s="101">
        <f>_xll.qlInterestRateIndexMaturity(Currency&amp;"ibor"&amp;Tenor,AR611,Trigger)</f>
        <v>43661</v>
      </c>
      <c r="AT611" s="246">
        <f>_xll.qlIndexFixing($AD$5,AQ611,TRUE,_xll.ohTrigger(Trigger,Trigger1M))</f>
        <v>5.2258148953829298E-3</v>
      </c>
      <c r="AU611" s="246" t="e">
        <f>IFERROR(_xll.qlIndexFixing($AV$1,AQ611,TRUE,_xll.ohTrigger(Trigger,Trigger1M)),#N/A)</f>
        <v>#N/A</v>
      </c>
    </row>
    <row r="612" spans="42:47" ht="11.25" customHeight="1" x14ac:dyDescent="0.25">
      <c r="AP612" s="102" t="s">
        <v>83</v>
      </c>
      <c r="AQ612" s="101">
        <f>_xll.qlInterestRateIndexFixingDate(Currency&amp;"ibor"&amp;Tenor,AR612,Trigger)</f>
        <v>43634</v>
      </c>
      <c r="AR612" s="101">
        <f>_xll.qlCalendarAdvance(Calendar,AR611,AP612,"f",,Trigger)</f>
        <v>43636</v>
      </c>
      <c r="AS612" s="101">
        <f>_xll.qlInterestRateIndexMaturity(Currency&amp;"ibor"&amp;Tenor,AR612,Trigger)</f>
        <v>43668</v>
      </c>
      <c r="AT612" s="246">
        <f>_xll.qlIndexFixing($AD$5,AQ612,TRUE,_xll.ohTrigger(Trigger,Trigger1M))</f>
        <v>5.2694459712251951E-3</v>
      </c>
      <c r="AU612" s="246" t="e">
        <f>IFERROR(_xll.qlIndexFixing($AV$1,AQ612,TRUE,_xll.ohTrigger(Trigger,Trigger1M)),#N/A)</f>
        <v>#N/A</v>
      </c>
    </row>
    <row r="613" spans="42:47" ht="11.25" customHeight="1" x14ac:dyDescent="0.25">
      <c r="AP613" s="102" t="s">
        <v>83</v>
      </c>
      <c r="AQ613" s="101">
        <f>_xll.qlInterestRateIndexFixingDate(Currency&amp;"ibor"&amp;Tenor,AR613,Trigger)</f>
        <v>43641</v>
      </c>
      <c r="AR613" s="101">
        <f>_xll.qlCalendarAdvance(Calendar,AR612,AP613,"f",,Trigger)</f>
        <v>43643</v>
      </c>
      <c r="AS613" s="101">
        <f>_xll.qlInterestRateIndexMaturity(Currency&amp;"ibor"&amp;Tenor,AR613,Trigger)</f>
        <v>43675</v>
      </c>
      <c r="AT613" s="246">
        <f>_xll.qlIndexFixing($AD$5,AQ613,TRUE,_xll.ohTrigger(Trigger,Trigger1M))</f>
        <v>5.3173561050454121E-3</v>
      </c>
      <c r="AU613" s="246" t="e">
        <f>IFERROR(_xll.qlIndexFixing($AV$1,AQ613,TRUE,_xll.ohTrigger(Trigger,Trigger1M)),#N/A)</f>
        <v>#N/A</v>
      </c>
    </row>
    <row r="614" spans="42:47" ht="11.25" customHeight="1" x14ac:dyDescent="0.25">
      <c r="AP614" s="102" t="s">
        <v>83</v>
      </c>
      <c r="AQ614" s="101">
        <f>_xll.qlInterestRateIndexFixingDate(Currency&amp;"ibor"&amp;Tenor,AR614,Trigger)</f>
        <v>43648</v>
      </c>
      <c r="AR614" s="101">
        <f>_xll.qlCalendarAdvance(Calendar,AR613,AP614,"f",,Trigger)</f>
        <v>43650</v>
      </c>
      <c r="AS614" s="101">
        <f>_xll.qlInterestRateIndexMaturity(Currency&amp;"ibor"&amp;Tenor,AR614,Trigger)</f>
        <v>43682</v>
      </c>
      <c r="AT614" s="246">
        <f>_xll.qlIndexFixing($AD$5,AQ614,TRUE,_xll.ohTrigger(Trigger,Trigger1M))</f>
        <v>5.3819419429357307E-3</v>
      </c>
      <c r="AU614" s="246" t="e">
        <f>IFERROR(_xll.qlIndexFixing($AV$1,AQ614,TRUE,_xll.ohTrigger(Trigger,Trigger1M)),#N/A)</f>
        <v>#N/A</v>
      </c>
    </row>
    <row r="615" spans="42:47" ht="11.25" customHeight="1" x14ac:dyDescent="0.25">
      <c r="AP615" s="102" t="s">
        <v>83</v>
      </c>
      <c r="AQ615" s="101">
        <f>_xll.qlInterestRateIndexFixingDate(Currency&amp;"ibor"&amp;Tenor,AR615,Trigger)</f>
        <v>43655</v>
      </c>
      <c r="AR615" s="101">
        <f>_xll.qlCalendarAdvance(Calendar,AR614,AP615,"f",,Trigger)</f>
        <v>43657</v>
      </c>
      <c r="AS615" s="101">
        <f>_xll.qlInterestRateIndexMaturity(Currency&amp;"ibor"&amp;Tenor,AR615,Trigger)</f>
        <v>43689</v>
      </c>
      <c r="AT615" s="246">
        <f>_xll.qlIndexFixing($AD$5,AQ615,TRUE,_xll.ohTrigger(Trigger,Trigger1M))</f>
        <v>5.4635420966298032E-3</v>
      </c>
      <c r="AU615" s="246" t="e">
        <f>IFERROR(_xll.qlIndexFixing($AV$1,AQ615,TRUE,_xll.ohTrigger(Trigger,Trigger1M)),#N/A)</f>
        <v>#N/A</v>
      </c>
    </row>
    <row r="616" spans="42:47" ht="11.25" customHeight="1" x14ac:dyDescent="0.25">
      <c r="AP616" s="102" t="s">
        <v>83</v>
      </c>
      <c r="AQ616" s="101">
        <f>_xll.qlInterestRateIndexFixingDate(Currency&amp;"ibor"&amp;Tenor,AR616,Trigger)</f>
        <v>43662</v>
      </c>
      <c r="AR616" s="101">
        <f>_xll.qlCalendarAdvance(Calendar,AR615,AP616,"f",,Trigger)</f>
        <v>43664</v>
      </c>
      <c r="AS616" s="101">
        <f>_xll.qlInterestRateIndexMaturity(Currency&amp;"ibor"&amp;Tenor,AR616,Trigger)</f>
        <v>43696</v>
      </c>
      <c r="AT616" s="246">
        <f>_xll.qlIndexFixing($AD$5,AQ616,TRUE,_xll.ohTrigger(Trigger,Trigger1M))</f>
        <v>5.5617599351195923E-3</v>
      </c>
      <c r="AU616" s="246" t="e">
        <f>IFERROR(_xll.qlIndexFixing($AV$1,AQ616,TRUE,_xll.ohTrigger(Trigger,Trigger1M)),#N/A)</f>
        <v>#N/A</v>
      </c>
    </row>
    <row r="617" spans="42:47" ht="11.25" customHeight="1" x14ac:dyDescent="0.25">
      <c r="AP617" s="102" t="s">
        <v>83</v>
      </c>
      <c r="AQ617" s="101">
        <f>_xll.qlInterestRateIndexFixingDate(Currency&amp;"ibor"&amp;Tenor,AR617,Trigger)</f>
        <v>43669</v>
      </c>
      <c r="AR617" s="101">
        <f>_xll.qlCalendarAdvance(Calendar,AR616,AP617,"f",,Trigger)</f>
        <v>43671</v>
      </c>
      <c r="AS617" s="101">
        <f>_xll.qlInterestRateIndexMaturity(Currency&amp;"ibor"&amp;Tenor,AR617,Trigger)</f>
        <v>43703</v>
      </c>
      <c r="AT617" s="246">
        <f>_xll.qlIndexFixing($AD$5,AQ617,TRUE,_xll.ohTrigger(Trigger,Trigger1M))</f>
        <v>5.676015633027387E-3</v>
      </c>
      <c r="AU617" s="246" t="e">
        <f>IFERROR(_xll.qlIndexFixing($AV$1,AQ617,TRUE,_xll.ohTrigger(Trigger,Trigger1M)),#N/A)</f>
        <v>#N/A</v>
      </c>
    </row>
    <row r="618" spans="42:47" ht="11.25" customHeight="1" x14ac:dyDescent="0.25">
      <c r="AP618" s="102" t="s">
        <v>83</v>
      </c>
      <c r="AQ618" s="101">
        <f>_xll.qlInterestRateIndexFixingDate(Currency&amp;"ibor"&amp;Tenor,AR618,Trigger)</f>
        <v>43676</v>
      </c>
      <c r="AR618" s="101">
        <f>_xll.qlCalendarAdvance(Calendar,AR617,AP618,"f",,Trigger)</f>
        <v>43678</v>
      </c>
      <c r="AS618" s="101">
        <f>_xll.qlInterestRateIndexMaturity(Currency&amp;"ibor"&amp;Tenor,AR618,Trigger)</f>
        <v>43710</v>
      </c>
      <c r="AT618" s="246">
        <f>_xll.qlIndexFixing($AD$5,AQ618,TRUE,_xll.ohTrigger(Trigger,Trigger1M))</f>
        <v>5.794820395575162E-3</v>
      </c>
      <c r="AU618" s="246" t="e">
        <f>IFERROR(_xll.qlIndexFixing($AV$1,AQ618,TRUE,_xll.ohTrigger(Trigger,Trigger1M)),#N/A)</f>
        <v>#N/A</v>
      </c>
    </row>
    <row r="619" spans="42:47" ht="11.25" customHeight="1" x14ac:dyDescent="0.25">
      <c r="AP619" s="102" t="s">
        <v>83</v>
      </c>
      <c r="AQ619" s="101">
        <f>_xll.qlInterestRateIndexFixingDate(Currency&amp;"ibor"&amp;Tenor,AR619,Trigger)</f>
        <v>43683</v>
      </c>
      <c r="AR619" s="101">
        <f>_xll.qlCalendarAdvance(Calendar,AR618,AP619,"f",,Trigger)</f>
        <v>43685</v>
      </c>
      <c r="AS619" s="101">
        <f>_xll.qlInterestRateIndexMaturity(Currency&amp;"ibor"&amp;Tenor,AR619,Trigger)</f>
        <v>43717</v>
      </c>
      <c r="AT619" s="246">
        <f>_xll.qlIndexFixing($AD$5,AQ619,TRUE,_xll.ohTrigger(Trigger,Trigger1M))</f>
        <v>5.9115284217958752E-3</v>
      </c>
      <c r="AU619" s="246" t="e">
        <f>IFERROR(_xll.qlIndexFixing($AV$1,AQ619,TRUE,_xll.ohTrigger(Trigger,Trigger1M)),#N/A)</f>
        <v>#N/A</v>
      </c>
    </row>
    <row r="620" spans="42:47" ht="11.25" customHeight="1" x14ac:dyDescent="0.25">
      <c r="AP620" s="102" t="s">
        <v>83</v>
      </c>
      <c r="AQ620" s="101">
        <f>_xll.qlInterestRateIndexFixingDate(Currency&amp;"ibor"&amp;Tenor,AR620,Trigger)</f>
        <v>43690</v>
      </c>
      <c r="AR620" s="101">
        <f>_xll.qlCalendarAdvance(Calendar,AR619,AP620,"f",,Trigger)</f>
        <v>43692</v>
      </c>
      <c r="AS620" s="101">
        <f>_xll.qlInterestRateIndexMaturity(Currency&amp;"ibor"&amp;Tenor,AR620,Trigger)</f>
        <v>43724</v>
      </c>
      <c r="AT620" s="246">
        <f>_xll.qlIndexFixing($AD$5,AQ620,TRUE,_xll.ohTrigger(Trigger,Trigger1M))</f>
        <v>6.0261396464417194E-3</v>
      </c>
      <c r="AU620" s="246" t="e">
        <f>IFERROR(_xll.qlIndexFixing($AV$1,AQ620,TRUE,_xll.ohTrigger(Trigger,Trigger1M)),#N/A)</f>
        <v>#N/A</v>
      </c>
    </row>
    <row r="621" spans="42:47" ht="11.25" customHeight="1" x14ac:dyDescent="0.25">
      <c r="AP621" s="102" t="s">
        <v>83</v>
      </c>
      <c r="AQ621" s="101">
        <f>_xll.qlInterestRateIndexFixingDate(Currency&amp;"ibor"&amp;Tenor,AR621,Trigger)</f>
        <v>43697</v>
      </c>
      <c r="AR621" s="101">
        <f>_xll.qlCalendarAdvance(Calendar,AR620,AP621,"f",,Trigger)</f>
        <v>43699</v>
      </c>
      <c r="AS621" s="101">
        <f>_xll.qlInterestRateIndexMaturity(Currency&amp;"ibor"&amp;Tenor,AR621,Trigger)</f>
        <v>43731</v>
      </c>
      <c r="AT621" s="246">
        <f>_xll.qlIndexFixing($AD$5,AQ621,TRUE,_xll.ohTrigger(Trigger,Trigger1M))</f>
        <v>6.1386540054339522E-3</v>
      </c>
      <c r="AU621" s="246" t="e">
        <f>IFERROR(_xll.qlIndexFixing($AV$1,AQ621,TRUE,_xll.ohTrigger(Trigger,Trigger1M)),#N/A)</f>
        <v>#N/A</v>
      </c>
    </row>
    <row r="622" spans="42:47" ht="11.25" customHeight="1" x14ac:dyDescent="0.25">
      <c r="AP622" s="102" t="s">
        <v>83</v>
      </c>
      <c r="AQ622" s="101">
        <f>_xll.qlInterestRateIndexFixingDate(Currency&amp;"ibor"&amp;Tenor,AR622,Trigger)</f>
        <v>43704</v>
      </c>
      <c r="AR622" s="101">
        <f>_xll.qlCalendarAdvance(Calendar,AR621,AP622,"f",,Trigger)</f>
        <v>43706</v>
      </c>
      <c r="AS622" s="101">
        <f>_xll.qlInterestRateIndexMaturity(Currency&amp;"ibor"&amp;Tenor,AR622,Trigger)</f>
        <v>43738</v>
      </c>
      <c r="AT622" s="246">
        <f>_xll.qlIndexFixing($AD$5,AQ622,TRUE,_xll.ohTrigger(Trigger,Trigger1M))</f>
        <v>6.2490714358728883E-3</v>
      </c>
      <c r="AU622" s="246" t="e">
        <f>IFERROR(_xll.qlIndexFixing($AV$1,AQ622,TRUE,_xll.ohTrigger(Trigger,Trigger1M)),#N/A)</f>
        <v>#N/A</v>
      </c>
    </row>
    <row r="623" spans="42:47" ht="11.25" customHeight="1" x14ac:dyDescent="0.25">
      <c r="AP623" s="102" t="s">
        <v>83</v>
      </c>
      <c r="AQ623" s="101">
        <f>_xll.qlInterestRateIndexFixingDate(Currency&amp;"ibor"&amp;Tenor,AR623,Trigger)</f>
        <v>43711</v>
      </c>
      <c r="AR623" s="101">
        <f>_xll.qlCalendarAdvance(Calendar,AR622,AP623,"f",,Trigger)</f>
        <v>43713</v>
      </c>
      <c r="AS623" s="101">
        <f>_xll.qlInterestRateIndexMaturity(Currency&amp;"ibor"&amp;Tenor,AR623,Trigger)</f>
        <v>43745</v>
      </c>
      <c r="AT623" s="246">
        <f>_xll.qlIndexFixing($AD$5,AQ623,TRUE,_xll.ohTrigger(Trigger,Trigger1M))</f>
        <v>6.3573918760229109E-3</v>
      </c>
      <c r="AU623" s="246" t="e">
        <f>IFERROR(_xll.qlIndexFixing($AV$1,AQ623,TRUE,_xll.ohTrigger(Trigger,Trigger1M)),#N/A)</f>
        <v>#N/A</v>
      </c>
    </row>
    <row r="624" spans="42:47" ht="11.25" customHeight="1" x14ac:dyDescent="0.25">
      <c r="AP624" s="102" t="s">
        <v>83</v>
      </c>
      <c r="AQ624" s="101">
        <f>_xll.qlInterestRateIndexFixingDate(Currency&amp;"ibor"&amp;Tenor,AR624,Trigger)</f>
        <v>43718</v>
      </c>
      <c r="AR624" s="101">
        <f>_xll.qlCalendarAdvance(Calendar,AR623,AP624,"f",,Trigger)</f>
        <v>43720</v>
      </c>
      <c r="AS624" s="101">
        <f>_xll.qlInterestRateIndexMaturity(Currency&amp;"ibor"&amp;Tenor,AR624,Trigger)</f>
        <v>43752</v>
      </c>
      <c r="AT624" s="246">
        <f>_xll.qlIndexFixing($AD$5,AQ624,TRUE,_xll.ohTrigger(Trigger,Trigger1M))</f>
        <v>6.4636152653249623E-3</v>
      </c>
      <c r="AU624" s="246" t="e">
        <f>IFERROR(_xll.qlIndexFixing($AV$1,AQ624,TRUE,_xll.ohTrigger(Trigger,Trigger1M)),#N/A)</f>
        <v>#N/A</v>
      </c>
    </row>
    <row r="625" spans="42:47" ht="11.25" customHeight="1" x14ac:dyDescent="0.25">
      <c r="AP625" s="102" t="s">
        <v>83</v>
      </c>
      <c r="AQ625" s="101">
        <f>_xll.qlInterestRateIndexFixingDate(Currency&amp;"ibor"&amp;Tenor,AR625,Trigger)</f>
        <v>43725</v>
      </c>
      <c r="AR625" s="101">
        <f>_xll.qlCalendarAdvance(Calendar,AR624,AP625,"f",,Trigger)</f>
        <v>43727</v>
      </c>
      <c r="AS625" s="101">
        <f>_xll.qlInterestRateIndexMaturity(Currency&amp;"ibor"&amp;Tenor,AR625,Trigger)</f>
        <v>43759</v>
      </c>
      <c r="AT625" s="246">
        <f>_xll.qlIndexFixing($AD$5,AQ625,TRUE,_xll.ohTrigger(Trigger,Trigger1M))</f>
        <v>6.5677415443990417E-3</v>
      </c>
      <c r="AU625" s="246" t="e">
        <f>IFERROR(_xll.qlIndexFixing($AV$1,AQ625,TRUE,_xll.ohTrigger(Trigger,Trigger1M)),#N/A)</f>
        <v>#N/A</v>
      </c>
    </row>
    <row r="626" spans="42:47" ht="11.25" customHeight="1" x14ac:dyDescent="0.25">
      <c r="AP626" s="102" t="s">
        <v>83</v>
      </c>
      <c r="AQ626" s="101">
        <f>_xll.qlInterestRateIndexFixingDate(Currency&amp;"ibor"&amp;Tenor,AR626,Trigger)</f>
        <v>43732</v>
      </c>
      <c r="AR626" s="101">
        <f>_xll.qlCalendarAdvance(Calendar,AR625,AP626,"f",,Trigger)</f>
        <v>43734</v>
      </c>
      <c r="AS626" s="101">
        <f>_xll.qlInterestRateIndexMaturity(Currency&amp;"ibor"&amp;Tenor,AR626,Trigger)</f>
        <v>43766</v>
      </c>
      <c r="AT626" s="246">
        <f>_xll.qlIndexFixing($AD$5,AQ626,TRUE,_xll.ohTrigger(Trigger,Trigger1M))</f>
        <v>6.6697706550192248E-3</v>
      </c>
      <c r="AU626" s="246" t="e">
        <f>IFERROR(_xll.qlIndexFixing($AV$1,AQ626,TRUE,_xll.ohTrigger(Trigger,Trigger1M)),#N/A)</f>
        <v>#N/A</v>
      </c>
    </row>
    <row r="627" spans="42:47" ht="11.25" customHeight="1" x14ac:dyDescent="0.25">
      <c r="AP627" s="102" t="s">
        <v>83</v>
      </c>
      <c r="AQ627" s="101">
        <f>_xll.qlInterestRateIndexFixingDate(Currency&amp;"ibor"&amp;Tenor,AR627,Trigger)</f>
        <v>43739</v>
      </c>
      <c r="AR627" s="101">
        <f>_xll.qlCalendarAdvance(Calendar,AR626,AP627,"f",,Trigger)</f>
        <v>43741</v>
      </c>
      <c r="AS627" s="101">
        <f>_xll.qlInterestRateIndexMaturity(Currency&amp;"ibor"&amp;Tenor,AR627,Trigger)</f>
        <v>43773</v>
      </c>
      <c r="AT627" s="246">
        <f>_xll.qlIndexFixing($AD$5,AQ627,TRUE,_xll.ohTrigger(Trigger,Trigger1M))</f>
        <v>6.7697025401461386E-3</v>
      </c>
      <c r="AU627" s="246" t="e">
        <f>IFERROR(_xll.qlIndexFixing($AV$1,AQ627,TRUE,_xll.ohTrigger(Trigger,Trigger1M)),#N/A)</f>
        <v>#N/A</v>
      </c>
    </row>
    <row r="628" spans="42:47" ht="11.25" customHeight="1" x14ac:dyDescent="0.25">
      <c r="AP628" s="102" t="s">
        <v>83</v>
      </c>
      <c r="AQ628" s="101">
        <f>_xll.qlInterestRateIndexFixingDate(Currency&amp;"ibor"&amp;Tenor,AR628,Trigger)</f>
        <v>43746</v>
      </c>
      <c r="AR628" s="101">
        <f>_xll.qlCalendarAdvance(Calendar,AR627,AP628,"f",,Trigger)</f>
        <v>43748</v>
      </c>
      <c r="AS628" s="101">
        <f>_xll.qlInterestRateIndexMaturity(Currency&amp;"ibor"&amp;Tenor,AR628,Trigger)</f>
        <v>43780</v>
      </c>
      <c r="AT628" s="246">
        <f>_xll.qlIndexFixing($AD$5,AQ628,TRUE,_xll.ohTrigger(Trigger,Trigger1M))</f>
        <v>6.8675371439144706E-3</v>
      </c>
      <c r="AU628" s="246" t="e">
        <f>IFERROR(_xll.qlIndexFixing($AV$1,AQ628,TRUE,_xll.ohTrigger(Trigger,Trigger1M)),#N/A)</f>
        <v>#N/A</v>
      </c>
    </row>
    <row r="629" spans="42:47" ht="11.25" customHeight="1" x14ac:dyDescent="0.25">
      <c r="AP629" s="102" t="s">
        <v>83</v>
      </c>
      <c r="AQ629" s="101">
        <f>_xll.qlInterestRateIndexFixingDate(Currency&amp;"ibor"&amp;Tenor,AR629,Trigger)</f>
        <v>43753</v>
      </c>
      <c r="AR629" s="101">
        <f>_xll.qlCalendarAdvance(Calendar,AR628,AP629,"f",,Trigger)</f>
        <v>43755</v>
      </c>
      <c r="AS629" s="101">
        <f>_xll.qlInterestRateIndexMaturity(Currency&amp;"ibor"&amp;Tenor,AR629,Trigger)</f>
        <v>43787</v>
      </c>
      <c r="AT629" s="246">
        <f>_xll.qlIndexFixing($AD$5,AQ629,TRUE,_xll.ohTrigger(Trigger,Trigger1M))</f>
        <v>6.9632744116179812E-3</v>
      </c>
      <c r="AU629" s="246" t="e">
        <f>IFERROR(_xll.qlIndexFixing($AV$1,AQ629,TRUE,_xll.ohTrigger(Trigger,Trigger1M)),#N/A)</f>
        <v>#N/A</v>
      </c>
    </row>
    <row r="630" spans="42:47" ht="11.25" customHeight="1" x14ac:dyDescent="0.25">
      <c r="AP630" s="102" t="s">
        <v>83</v>
      </c>
      <c r="AQ630" s="101">
        <f>_xll.qlInterestRateIndexFixingDate(Currency&amp;"ibor"&amp;Tenor,AR630,Trigger)</f>
        <v>43760</v>
      </c>
      <c r="AR630" s="101">
        <f>_xll.qlCalendarAdvance(Calendar,AR629,AP630,"f",,Trigger)</f>
        <v>43762</v>
      </c>
      <c r="AS630" s="101">
        <f>_xll.qlInterestRateIndexMaturity(Currency&amp;"ibor"&amp;Tenor,AR630,Trigger)</f>
        <v>43794</v>
      </c>
      <c r="AT630" s="246">
        <f>_xll.qlIndexFixing($AD$5,AQ630,TRUE,_xll.ohTrigger(Trigger,Trigger1M))</f>
        <v>7.0569142897319859E-3</v>
      </c>
      <c r="AU630" s="246" t="e">
        <f>IFERROR(_xll.qlIndexFixing($AV$1,AQ630,TRUE,_xll.ohTrigger(Trigger,Trigger1M)),#N/A)</f>
        <v>#N/A</v>
      </c>
    </row>
    <row r="631" spans="42:47" ht="11.25" customHeight="1" x14ac:dyDescent="0.25">
      <c r="AP631" s="102" t="s">
        <v>83</v>
      </c>
      <c r="AQ631" s="101">
        <f>_xll.qlInterestRateIndexFixingDate(Currency&amp;"ibor"&amp;Tenor,AR631,Trigger)</f>
        <v>43767</v>
      </c>
      <c r="AR631" s="101">
        <f>_xll.qlCalendarAdvance(Calendar,AR630,AP631,"f",,Trigger)</f>
        <v>43769</v>
      </c>
      <c r="AS631" s="101">
        <f>_xll.qlInterestRateIndexMaturity(Currency&amp;"ibor"&amp;Tenor,AR631,Trigger)</f>
        <v>43798</v>
      </c>
      <c r="AT631" s="246">
        <f>_xll.qlIndexFixing($AD$5,AQ631,TRUE,_xll.ohTrigger(Trigger,Trigger1M))</f>
        <v>7.1291318383026984E-3</v>
      </c>
      <c r="AU631" s="246" t="e">
        <f>IFERROR(_xll.qlIndexFixing($AV$1,AQ631,TRUE,_xll.ohTrigger(Trigger,Trigger1M)),#N/A)</f>
        <v>#N/A</v>
      </c>
    </row>
    <row r="632" spans="42:47" ht="11.25" customHeight="1" x14ac:dyDescent="0.25">
      <c r="AP632" s="102" t="s">
        <v>83</v>
      </c>
      <c r="AQ632" s="101">
        <f>_xll.qlInterestRateIndexFixingDate(Currency&amp;"ibor"&amp;Tenor,AR632,Trigger)</f>
        <v>43774</v>
      </c>
      <c r="AR632" s="101">
        <f>_xll.qlCalendarAdvance(Calendar,AR631,AP632,"f",,Trigger)</f>
        <v>43776</v>
      </c>
      <c r="AS632" s="101">
        <f>_xll.qlInterestRateIndexMaturity(Currency&amp;"ibor"&amp;Tenor,AR632,Trigger)</f>
        <v>43808</v>
      </c>
      <c r="AT632" s="246">
        <f>_xll.qlIndexFixing($AD$5,AQ632,TRUE,_xll.ohTrigger(Trigger,Trigger1M))</f>
        <v>7.2379016689530506E-3</v>
      </c>
      <c r="AU632" s="246" t="e">
        <f>IFERROR(_xll.qlIndexFixing($AV$1,AQ632,TRUE,_xll.ohTrigger(Trigger,Trigger1M)),#N/A)</f>
        <v>#N/A</v>
      </c>
    </row>
    <row r="633" spans="42:47" ht="11.25" customHeight="1" x14ac:dyDescent="0.25">
      <c r="AP633" s="102" t="s">
        <v>83</v>
      </c>
      <c r="AQ633" s="101">
        <f>_xll.qlInterestRateIndexFixingDate(Currency&amp;"ibor"&amp;Tenor,AR633,Trigger)</f>
        <v>43781</v>
      </c>
      <c r="AR633" s="101">
        <f>_xll.qlCalendarAdvance(Calendar,AR632,AP633,"f",,Trigger)</f>
        <v>43783</v>
      </c>
      <c r="AS633" s="101">
        <f>_xll.qlInterestRateIndexMaturity(Currency&amp;"ibor"&amp;Tenor,AR633,Trigger)</f>
        <v>43815</v>
      </c>
      <c r="AT633" s="246">
        <f>_xll.qlIndexFixing($AD$5,AQ633,TRUE,_xll.ohTrigger(Trigger,Trigger1M))</f>
        <v>7.3252490688685556E-3</v>
      </c>
      <c r="AU633" s="246" t="e">
        <f>IFERROR(_xll.qlIndexFixing($AV$1,AQ633,TRUE,_xll.ohTrigger(Trigger,Trigger1M)),#N/A)</f>
        <v>#N/A</v>
      </c>
    </row>
    <row r="634" spans="42:47" ht="11.25" customHeight="1" x14ac:dyDescent="0.25">
      <c r="AP634" s="102" t="s">
        <v>83</v>
      </c>
      <c r="AQ634" s="101">
        <f>_xll.qlInterestRateIndexFixingDate(Currency&amp;"ibor"&amp;Tenor,AR634,Trigger)</f>
        <v>43788</v>
      </c>
      <c r="AR634" s="101">
        <f>_xll.qlCalendarAdvance(Calendar,AR633,AP634,"f",,Trigger)</f>
        <v>43790</v>
      </c>
      <c r="AS634" s="101">
        <f>_xll.qlInterestRateIndexMaturity(Currency&amp;"ibor"&amp;Tenor,AR634,Trigger)</f>
        <v>43822</v>
      </c>
      <c r="AT634" s="246">
        <f>_xll.qlIndexFixing($AD$5,AQ634,TRUE,_xll.ohTrigger(Trigger,Trigger1M))</f>
        <v>7.4104988768114444E-3</v>
      </c>
      <c r="AU634" s="246" t="e">
        <f>IFERROR(_xll.qlIndexFixing($AV$1,AQ634,TRUE,_xll.ohTrigger(Trigger,Trigger1M)),#N/A)</f>
        <v>#N/A</v>
      </c>
    </row>
    <row r="635" spans="42:47" ht="11.25" customHeight="1" x14ac:dyDescent="0.25">
      <c r="AP635" s="102" t="s">
        <v>83</v>
      </c>
      <c r="AQ635" s="101">
        <f>_xll.qlInterestRateIndexFixingDate(Currency&amp;"ibor"&amp;Tenor,AR635,Trigger)</f>
        <v>43795</v>
      </c>
      <c r="AR635" s="101">
        <f>_xll.qlCalendarAdvance(Calendar,AR634,AP635,"f",,Trigger)</f>
        <v>43797</v>
      </c>
      <c r="AS635" s="101">
        <f>_xll.qlInterestRateIndexMaturity(Currency&amp;"ibor"&amp;Tenor,AR635,Trigger)</f>
        <v>43829</v>
      </c>
      <c r="AT635" s="246">
        <f>_xll.qlIndexFixing($AD$5,AQ635,TRUE,_xll.ohTrigger(Trigger,Trigger1M))</f>
        <v>7.4936510451173444E-3</v>
      </c>
      <c r="AU635" s="246" t="e">
        <f>IFERROR(_xll.qlIndexFixing($AV$1,AQ635,TRUE,_xll.ohTrigger(Trigger,Trigger1M)),#N/A)</f>
        <v>#N/A</v>
      </c>
    </row>
    <row r="636" spans="42:47" ht="11.25" customHeight="1" x14ac:dyDescent="0.25">
      <c r="AP636" s="102" t="s">
        <v>83</v>
      </c>
      <c r="AQ636" s="101">
        <f>_xll.qlInterestRateIndexFixingDate(Currency&amp;"ibor"&amp;Tenor,AR636,Trigger)</f>
        <v>43802</v>
      </c>
      <c r="AR636" s="101">
        <f>_xll.qlCalendarAdvance(Calendar,AR635,AP636,"f",,Trigger)</f>
        <v>43804</v>
      </c>
      <c r="AS636" s="101">
        <f>_xll.qlInterestRateIndexMaturity(Currency&amp;"ibor"&amp;Tenor,AR636,Trigger)</f>
        <v>43836</v>
      </c>
      <c r="AT636" s="246">
        <f>_xll.qlIndexFixing($AD$5,AQ636,TRUE,_xll.ohTrigger(Trigger,Trigger1M))</f>
        <v>7.57470552730094E-3</v>
      </c>
      <c r="AU636" s="246" t="e">
        <f>IFERROR(_xll.qlIndexFixing($AV$1,AQ636,TRUE,_xll.ohTrigger(Trigger,Trigger1M)),#N/A)</f>
        <v>#N/A</v>
      </c>
    </row>
    <row r="637" spans="42:47" ht="11.25" customHeight="1" x14ac:dyDescent="0.25">
      <c r="AP637" s="102" t="s">
        <v>83</v>
      </c>
      <c r="AQ637" s="101">
        <f>_xll.qlInterestRateIndexFixingDate(Currency&amp;"ibor"&amp;Tenor,AR637,Trigger)</f>
        <v>43809</v>
      </c>
      <c r="AR637" s="101">
        <f>_xll.qlCalendarAdvance(Calendar,AR636,AP637,"f",,Trigger)</f>
        <v>43811</v>
      </c>
      <c r="AS637" s="101">
        <f>_xll.qlInterestRateIndexMaturity(Currency&amp;"ibor"&amp;Tenor,AR637,Trigger)</f>
        <v>43843</v>
      </c>
      <c r="AT637" s="246">
        <f>_xll.qlIndexFixing($AD$5,AQ637,TRUE,_xll.ohTrigger(Trigger,Trigger1M))</f>
        <v>7.6536622780359886E-3</v>
      </c>
      <c r="AU637" s="246" t="e">
        <f>IFERROR(_xll.qlIndexFixing($AV$1,AQ637,TRUE,_xll.ohTrigger(Trigger,Trigger1M)),#N/A)</f>
        <v>#N/A</v>
      </c>
    </row>
    <row r="638" spans="42:47" ht="11.25" customHeight="1" x14ac:dyDescent="0.25">
      <c r="AP638" s="102" t="s">
        <v>83</v>
      </c>
      <c r="AQ638" s="101">
        <f>_xll.qlInterestRateIndexFixingDate(Currency&amp;"ibor"&amp;Tenor,AR638,Trigger)</f>
        <v>43816</v>
      </c>
      <c r="AR638" s="101">
        <f>_xll.qlCalendarAdvance(Calendar,AR637,AP638,"f",,Trigger)</f>
        <v>43818</v>
      </c>
      <c r="AS638" s="101">
        <f>_xll.qlInterestRateIndexMaturity(Currency&amp;"ibor"&amp;Tenor,AR638,Trigger)</f>
        <v>43850</v>
      </c>
      <c r="AT638" s="246">
        <f>_xll.qlIndexFixing($AD$5,AQ638,TRUE,_xll.ohTrigger(Trigger,Trigger1M))</f>
        <v>7.7305212531803003E-3</v>
      </c>
      <c r="AU638" s="246" t="e">
        <f>IFERROR(_xll.qlIndexFixing($AV$1,AQ638,TRUE,_xll.ohTrigger(Trigger,Trigger1M)),#N/A)</f>
        <v>#N/A</v>
      </c>
    </row>
    <row r="639" spans="42:47" ht="11.25" customHeight="1" x14ac:dyDescent="0.25">
      <c r="AP639" s="102" t="s">
        <v>83</v>
      </c>
      <c r="AQ639" s="101">
        <f>_xll.qlInterestRateIndexFixingDate(Currency&amp;"ibor"&amp;Tenor,AR639,Trigger)</f>
        <v>43822</v>
      </c>
      <c r="AR639" s="101">
        <f>_xll.qlCalendarAdvance(Calendar,AR638,AP639,"f",,Trigger)</f>
        <v>43826</v>
      </c>
      <c r="AS639" s="101">
        <f>_xll.qlInterestRateIndexMaturity(Currency&amp;"ibor"&amp;Tenor,AR639,Trigger)</f>
        <v>43857</v>
      </c>
      <c r="AT639" s="246">
        <f>_xll.qlIndexFixing($AD$5,AQ639,TRUE,_xll.ohTrigger(Trigger,Trigger1M))</f>
        <v>7.8105699180861235E-3</v>
      </c>
      <c r="AU639" s="246" t="e">
        <f>IFERROR(_xll.qlIndexFixing($AV$1,AQ639,TRUE,_xll.ohTrigger(Trigger,Trigger1M)),#N/A)</f>
        <v>#N/A</v>
      </c>
    </row>
    <row r="640" spans="42:47" ht="11.25" customHeight="1" x14ac:dyDescent="0.25">
      <c r="AP640" s="102" t="s">
        <v>83</v>
      </c>
      <c r="AQ640" s="101">
        <f>_xll.qlInterestRateIndexFixingDate(Currency&amp;"ibor"&amp;Tenor,AR640,Trigger)</f>
        <v>43830</v>
      </c>
      <c r="AR640" s="101">
        <f>_xll.qlCalendarAdvance(Calendar,AR639,AP640,"f",,Trigger)</f>
        <v>43833</v>
      </c>
      <c r="AS640" s="101">
        <f>_xll.qlInterestRateIndexMaturity(Currency&amp;"ibor"&amp;Tenor,AR640,Trigger)</f>
        <v>43864</v>
      </c>
      <c r="AT640" s="246">
        <f>_xll.qlIndexFixing($AD$5,AQ640,TRUE,_xll.ohTrigger(Trigger,Trigger1M))</f>
        <v>7.8830817862811861E-3</v>
      </c>
      <c r="AU640" s="246" t="e">
        <f>IFERROR(_xll.qlIndexFixing($AV$1,AQ640,TRUE,_xll.ohTrigger(Trigger,Trigger1M)),#N/A)</f>
        <v>#N/A</v>
      </c>
    </row>
    <row r="641" spans="42:47" ht="11.25" customHeight="1" x14ac:dyDescent="0.25">
      <c r="AP641" s="102" t="s">
        <v>83</v>
      </c>
      <c r="AQ641" s="101">
        <f>_xll.qlInterestRateIndexFixingDate(Currency&amp;"ibor"&amp;Tenor,AR641,Trigger)</f>
        <v>43838</v>
      </c>
      <c r="AR641" s="101">
        <f>_xll.qlCalendarAdvance(Calendar,AR640,AP641,"f",,Trigger)</f>
        <v>43840</v>
      </c>
      <c r="AS641" s="101">
        <f>_xll.qlInterestRateIndexMaturity(Currency&amp;"ibor"&amp;Tenor,AR641,Trigger)</f>
        <v>43871</v>
      </c>
      <c r="AT641" s="246">
        <f>_xll.qlIndexFixing($AD$5,AQ641,TRUE,_xll.ohTrigger(Trigger,Trigger1M))</f>
        <v>7.9534957823421751E-3</v>
      </c>
      <c r="AU641" s="246" t="e">
        <f>IFERROR(_xll.qlIndexFixing($AV$1,AQ641,TRUE,_xll.ohTrigger(Trigger,Trigger1M)),#N/A)</f>
        <v>#N/A</v>
      </c>
    </row>
    <row r="642" spans="42:47" ht="11.25" customHeight="1" x14ac:dyDescent="0.25">
      <c r="AP642" s="102" t="s">
        <v>83</v>
      </c>
      <c r="AQ642" s="101">
        <f>_xll.qlInterestRateIndexFixingDate(Currency&amp;"ibor"&amp;Tenor,AR642,Trigger)</f>
        <v>43845</v>
      </c>
      <c r="AR642" s="101">
        <f>_xll.qlCalendarAdvance(Calendar,AR641,AP642,"f",,Trigger)</f>
        <v>43847</v>
      </c>
      <c r="AS642" s="101">
        <f>_xll.qlInterestRateIndexMaturity(Currency&amp;"ibor"&amp;Tenor,AR642,Trigger)</f>
        <v>43878</v>
      </c>
      <c r="AT642" s="246">
        <f>_xll.qlIndexFixing($AD$5,AQ642,TRUE,_xll.ohTrigger(Trigger,Trigger1M))</f>
        <v>8.0218118681344326E-3</v>
      </c>
      <c r="AU642" s="246" t="e">
        <f>IFERROR(_xll.qlIndexFixing($AV$1,AQ642,TRUE,_xll.ohTrigger(Trigger,Trigger1M)),#N/A)</f>
        <v>#N/A</v>
      </c>
    </row>
    <row r="643" spans="42:47" ht="11.25" customHeight="1" x14ac:dyDescent="0.25">
      <c r="AP643" s="102" t="s">
        <v>83</v>
      </c>
      <c r="AQ643" s="101">
        <f>_xll.qlInterestRateIndexFixingDate(Currency&amp;"ibor"&amp;Tenor,AR643,Trigger)</f>
        <v>43852</v>
      </c>
      <c r="AR643" s="101">
        <f>_xll.qlCalendarAdvance(Calendar,AR642,AP643,"f",,Trigger)</f>
        <v>43854</v>
      </c>
      <c r="AS643" s="101">
        <f>_xll.qlInterestRateIndexMaturity(Currency&amp;"ibor"&amp;Tenor,AR643,Trigger)</f>
        <v>43885</v>
      </c>
      <c r="AT643" s="246">
        <f>_xll.qlIndexFixing($AD$5,AQ643,TRUE,_xll.ohTrigger(Trigger,Trigger1M))</f>
        <v>8.0880300066552991E-3</v>
      </c>
      <c r="AU643" s="246" t="e">
        <f>IFERROR(_xll.qlIndexFixing($AV$1,AQ643,TRUE,_xll.ohTrigger(Trigger,Trigger1M)),#N/A)</f>
        <v>#N/A</v>
      </c>
    </row>
    <row r="644" spans="42:47" ht="11.25" customHeight="1" x14ac:dyDescent="0.25">
      <c r="AP644" s="102" t="s">
        <v>83</v>
      </c>
      <c r="AQ644" s="101">
        <f>_xll.qlInterestRateIndexFixingDate(Currency&amp;"ibor"&amp;Tenor,AR644,Trigger)</f>
        <v>43859</v>
      </c>
      <c r="AR644" s="101">
        <f>_xll.qlCalendarAdvance(Calendar,AR643,AP644,"f",,Trigger)</f>
        <v>43861</v>
      </c>
      <c r="AS644" s="101">
        <f>_xll.qlInterestRateIndexMaturity(Currency&amp;"ibor"&amp;Tenor,AR644,Trigger)</f>
        <v>43889</v>
      </c>
      <c r="AT644" s="246">
        <f>_xll.qlIndexFixing($AD$5,AQ644,TRUE,_xll.ohTrigger(Trigger,Trigger1M))</f>
        <v>8.13862663415575E-3</v>
      </c>
      <c r="AU644" s="246" t="e">
        <f>IFERROR(_xll.qlIndexFixing($AV$1,AQ644,TRUE,_xll.ohTrigger(Trigger,Trigger1M)),#N/A)</f>
        <v>#N/A</v>
      </c>
    </row>
    <row r="645" spans="42:47" ht="11.25" customHeight="1" x14ac:dyDescent="0.25">
      <c r="AP645" s="102" t="s">
        <v>83</v>
      </c>
      <c r="AQ645" s="101">
        <f>_xll.qlInterestRateIndexFixingDate(Currency&amp;"ibor"&amp;Tenor,AR645,Trigger)</f>
        <v>43866</v>
      </c>
      <c r="AR645" s="101">
        <f>_xll.qlCalendarAdvance(Calendar,AR644,AP645,"f",,Trigger)</f>
        <v>43868</v>
      </c>
      <c r="AS645" s="101">
        <f>_xll.qlInterestRateIndexMaturity(Currency&amp;"ibor"&amp;Tenor,AR645,Trigger)</f>
        <v>43899</v>
      </c>
      <c r="AT645" s="246">
        <f>_xll.qlIndexFixing($AD$5,AQ645,TRUE,_xll.ohTrigger(Trigger,Trigger1M))</f>
        <v>8.2141722995373694E-3</v>
      </c>
      <c r="AU645" s="246" t="e">
        <f>IFERROR(_xll.qlIndexFixing($AV$1,AQ645,TRUE,_xll.ohTrigger(Trigger,Trigger1M)),#N/A)</f>
        <v>#N/A</v>
      </c>
    </row>
    <row r="646" spans="42:47" ht="11.25" customHeight="1" x14ac:dyDescent="0.25">
      <c r="AP646" s="102" t="s">
        <v>83</v>
      </c>
      <c r="AQ646" s="101">
        <f>_xll.qlInterestRateIndexFixingDate(Currency&amp;"ibor"&amp;Tenor,AR646,Trigger)</f>
        <v>43873</v>
      </c>
      <c r="AR646" s="101">
        <f>_xll.qlCalendarAdvance(Calendar,AR645,AP646,"f",,Trigger)</f>
        <v>43875</v>
      </c>
      <c r="AS646" s="101">
        <f>_xll.qlInterestRateIndexMaturity(Currency&amp;"ibor"&amp;Tenor,AR646,Trigger)</f>
        <v>43906</v>
      </c>
      <c r="AT646" s="246">
        <f>_xll.qlIndexFixing($AD$5,AQ646,TRUE,_xll.ohTrigger(Trigger,Trigger1M))</f>
        <v>8.2740963855687157E-3</v>
      </c>
      <c r="AU646" s="246" t="e">
        <f>IFERROR(_xll.qlIndexFixing($AV$1,AQ646,TRUE,_xll.ohTrigger(Trigger,Trigger1M)),#N/A)</f>
        <v>#N/A</v>
      </c>
    </row>
    <row r="647" spans="42:47" ht="11.25" customHeight="1" x14ac:dyDescent="0.25">
      <c r="AP647" s="102" t="s">
        <v>83</v>
      </c>
      <c r="AQ647" s="101">
        <f>_xll.qlInterestRateIndexFixingDate(Currency&amp;"ibor"&amp;Tenor,AR647,Trigger)</f>
        <v>43880</v>
      </c>
      <c r="AR647" s="101">
        <f>_xll.qlCalendarAdvance(Calendar,AR646,AP647,"f",,Trigger)</f>
        <v>43882</v>
      </c>
      <c r="AS647" s="101">
        <f>_xll.qlInterestRateIndexMaturity(Currency&amp;"ibor"&amp;Tenor,AR647,Trigger)</f>
        <v>43913</v>
      </c>
      <c r="AT647" s="246">
        <f>_xll.qlIndexFixing($AD$5,AQ647,TRUE,_xll.ohTrigger(Trigger,Trigger1M))</f>
        <v>8.3319223876766931E-3</v>
      </c>
      <c r="AU647" s="246" t="e">
        <f>IFERROR(_xll.qlIndexFixing($AV$1,AQ647,TRUE,_xll.ohTrigger(Trigger,Trigger1M)),#N/A)</f>
        <v>#N/A</v>
      </c>
    </row>
    <row r="648" spans="42:47" ht="11.25" customHeight="1" x14ac:dyDescent="0.25">
      <c r="AP648" s="102" t="s">
        <v>83</v>
      </c>
      <c r="AQ648" s="101">
        <f>_xll.qlInterestRateIndexFixingDate(Currency&amp;"ibor"&amp;Tenor,AR648,Trigger)</f>
        <v>43887</v>
      </c>
      <c r="AR648" s="101">
        <f>_xll.qlCalendarAdvance(Calendar,AR647,AP648,"f",,Trigger)</f>
        <v>43889</v>
      </c>
      <c r="AS648" s="101">
        <f>_xll.qlInterestRateIndexMaturity(Currency&amp;"ibor"&amp;Tenor,AR648,Trigger)</f>
        <v>43921</v>
      </c>
      <c r="AT648" s="246">
        <f>_xll.qlIndexFixing($AD$5,AQ648,TRUE,_xll.ohTrigger(Trigger,Trigger1M))</f>
        <v>8.3915359151146007E-3</v>
      </c>
      <c r="AU648" s="246" t="e">
        <f>IFERROR(_xll.qlIndexFixing($AV$1,AQ648,TRUE,_xll.ohTrigger(Trigger,Trigger1M)),#N/A)</f>
        <v>#N/A</v>
      </c>
    </row>
    <row r="649" spans="42:47" ht="11.25" customHeight="1" x14ac:dyDescent="0.25">
      <c r="AP649" s="102" t="s">
        <v>83</v>
      </c>
      <c r="AQ649" s="101">
        <f>_xll.qlInterestRateIndexFixingDate(Currency&amp;"ibor"&amp;Tenor,AR649,Trigger)</f>
        <v>43894</v>
      </c>
      <c r="AR649" s="101">
        <f>_xll.qlCalendarAdvance(Calendar,AR648,AP649,"f",,Trigger)</f>
        <v>43896</v>
      </c>
      <c r="AS649" s="101">
        <f>_xll.qlInterestRateIndexMaturity(Currency&amp;"ibor"&amp;Tenor,AR649,Trigger)</f>
        <v>43927</v>
      </c>
      <c r="AT649" s="246">
        <f>_xll.qlIndexFixing($AD$5,AQ649,TRUE,_xll.ohTrigger(Trigger,Trigger1M))</f>
        <v>8.4412800159483128E-3</v>
      </c>
      <c r="AU649" s="246" t="e">
        <f>IFERROR(_xll.qlIndexFixing($AV$1,AQ649,TRUE,_xll.ohTrigger(Trigger,Trigger1M)),#N/A)</f>
        <v>#N/A</v>
      </c>
    </row>
    <row r="650" spans="42:47" ht="11.25" customHeight="1" x14ac:dyDescent="0.25">
      <c r="AP650" s="102" t="s">
        <v>83</v>
      </c>
      <c r="AQ650" s="101">
        <f>_xll.qlInterestRateIndexFixingDate(Currency&amp;"ibor"&amp;Tenor,AR650,Trigger)</f>
        <v>43901</v>
      </c>
      <c r="AR650" s="101">
        <f>_xll.qlCalendarAdvance(Calendar,AR649,AP650,"f",,Trigger)</f>
        <v>43903</v>
      </c>
      <c r="AS650" s="101">
        <f>_xll.qlInterestRateIndexMaturity(Currency&amp;"ibor"&amp;Tenor,AR650,Trigger)</f>
        <v>43935</v>
      </c>
      <c r="AT650" s="246">
        <f>_xll.qlIndexFixing($AD$5,AQ650,TRUE,_xll.ohTrigger(Trigger,Trigger1M))</f>
        <v>8.496399941786692E-3</v>
      </c>
      <c r="AU650" s="246" t="e">
        <f>IFERROR(_xll.qlIndexFixing($AV$1,AQ650,TRUE,_xll.ohTrigger(Trigger,Trigger1M)),#N/A)</f>
        <v>#N/A</v>
      </c>
    </row>
    <row r="651" spans="42:47" ht="11.25" customHeight="1" x14ac:dyDescent="0.25">
      <c r="AP651" s="102" t="s">
        <v>83</v>
      </c>
      <c r="AQ651" s="101">
        <f>_xll.qlInterestRateIndexFixingDate(Currency&amp;"ibor"&amp;Tenor,AR651,Trigger)</f>
        <v>43908</v>
      </c>
      <c r="AR651" s="101">
        <f>_xll.qlCalendarAdvance(Calendar,AR650,AP651,"f",,Trigger)</f>
        <v>43910</v>
      </c>
      <c r="AS651" s="101">
        <f>_xll.qlInterestRateIndexMaturity(Currency&amp;"ibor"&amp;Tenor,AR651,Trigger)</f>
        <v>43941</v>
      </c>
      <c r="AT651" s="246">
        <f>_xll.qlIndexFixing($AD$5,AQ651,TRUE,_xll.ohTrigger(Trigger,Trigger1M))</f>
        <v>8.5422449474088641E-3</v>
      </c>
      <c r="AU651" s="246" t="e">
        <f>IFERROR(_xll.qlIndexFixing($AV$1,AQ651,TRUE,_xll.ohTrigger(Trigger,Trigger1M)),#N/A)</f>
        <v>#N/A</v>
      </c>
    </row>
    <row r="652" spans="42:47" ht="11.25" customHeight="1" x14ac:dyDescent="0.25">
      <c r="AP652" s="102" t="s">
        <v>83</v>
      </c>
      <c r="AQ652" s="101">
        <f>_xll.qlInterestRateIndexFixingDate(Currency&amp;"ibor"&amp;Tenor,AR652,Trigger)</f>
        <v>43915</v>
      </c>
      <c r="AR652" s="101">
        <f>_xll.qlCalendarAdvance(Calendar,AR651,AP652,"f",,Trigger)</f>
        <v>43917</v>
      </c>
      <c r="AS652" s="101">
        <f>_xll.qlInterestRateIndexMaturity(Currency&amp;"ibor"&amp;Tenor,AR652,Trigger)</f>
        <v>43948</v>
      </c>
      <c r="AT652" s="246">
        <f>_xll.qlIndexFixing($AD$5,AQ652,TRUE,_xll.ohTrigger(Trigger,Trigger1M))</f>
        <v>8.5895800827608879E-3</v>
      </c>
      <c r="AU652" s="246" t="e">
        <f>IFERROR(_xll.qlIndexFixing($AV$1,AQ652,TRUE,_xll.ohTrigger(Trigger,Trigger1M)),#N/A)</f>
        <v>#N/A</v>
      </c>
    </row>
    <row r="653" spans="42:47" ht="11.25" customHeight="1" x14ac:dyDescent="0.25">
      <c r="AP653" s="102" t="s">
        <v>83</v>
      </c>
      <c r="AQ653" s="101">
        <f>_xll.qlInterestRateIndexFixingDate(Currency&amp;"ibor"&amp;Tenor,AR653,Trigger)</f>
        <v>43922</v>
      </c>
      <c r="AR653" s="101">
        <f>_xll.qlCalendarAdvance(Calendar,AR652,AP653,"f",,Trigger)</f>
        <v>43924</v>
      </c>
      <c r="AS653" s="101">
        <f>_xll.qlInterestRateIndexMaturity(Currency&amp;"ibor"&amp;Tenor,AR653,Trigger)</f>
        <v>43955</v>
      </c>
      <c r="AT653" s="246">
        <f>_xll.qlIndexFixing($AD$5,AQ653,TRUE,_xll.ohTrigger(Trigger,Trigger1M))</f>
        <v>8.6348169632965623E-3</v>
      </c>
      <c r="AU653" s="246" t="e">
        <f>IFERROR(_xll.qlIndexFixing($AV$1,AQ653,TRUE,_xll.ohTrigger(Trigger,Trigger1M)),#N/A)</f>
        <v>#N/A</v>
      </c>
    </row>
    <row r="654" spans="42:47" ht="11.25" customHeight="1" x14ac:dyDescent="0.25">
      <c r="AP654" s="102" t="s">
        <v>83</v>
      </c>
      <c r="AQ654" s="101">
        <f>_xll.qlInterestRateIndexFixingDate(Currency&amp;"ibor"&amp;Tenor,AR654,Trigger)</f>
        <v>43929</v>
      </c>
      <c r="AR654" s="101">
        <f>_xll.qlCalendarAdvance(Calendar,AR653,AP654,"f",,Trigger)</f>
        <v>43935</v>
      </c>
      <c r="AS654" s="101">
        <f>_xll.qlInterestRateIndexMaturity(Currency&amp;"ibor"&amp;Tenor,AR654,Trigger)</f>
        <v>43965</v>
      </c>
      <c r="AT654" s="246">
        <f>_xll.qlIndexFixing($AD$5,AQ654,TRUE,_xll.ohTrigger(Trigger,Trigger1M))</f>
        <v>8.6987417816049017E-3</v>
      </c>
      <c r="AU654" s="246" t="e">
        <f>IFERROR(_xll.qlIndexFixing($AV$1,AQ654,TRUE,_xll.ohTrigger(Trigger,Trigger1M)),#N/A)</f>
        <v>#N/A</v>
      </c>
    </row>
    <row r="655" spans="42:47" ht="11.25" customHeight="1" x14ac:dyDescent="0.25">
      <c r="AP655" s="102" t="s">
        <v>83</v>
      </c>
      <c r="AQ655" s="101">
        <f>_xll.qlInterestRateIndexFixingDate(Currency&amp;"ibor"&amp;Tenor,AR655,Trigger)</f>
        <v>43938</v>
      </c>
      <c r="AR655" s="101">
        <f>_xll.qlCalendarAdvance(Calendar,AR654,AP655,"f",,Trigger)</f>
        <v>43942</v>
      </c>
      <c r="AS655" s="101">
        <f>_xll.qlInterestRateIndexMaturity(Currency&amp;"ibor"&amp;Tenor,AR655,Trigger)</f>
        <v>43972</v>
      </c>
      <c r="AT655" s="246">
        <f>_xll.qlIndexFixing($AD$5,AQ655,TRUE,_xll.ohTrigger(Trigger,Trigger1M))</f>
        <v>8.7387319525795704E-3</v>
      </c>
      <c r="AU655" s="246" t="e">
        <f>IFERROR(_xll.qlIndexFixing($AV$1,AQ655,TRUE,_xll.ohTrigger(Trigger,Trigger1M)),#N/A)</f>
        <v>#N/A</v>
      </c>
    </row>
    <row r="656" spans="42:47" ht="11.25" customHeight="1" x14ac:dyDescent="0.25">
      <c r="AP656" s="102" t="s">
        <v>83</v>
      </c>
      <c r="AQ656" s="101">
        <f>_xll.qlInterestRateIndexFixingDate(Currency&amp;"ibor"&amp;Tenor,AR656,Trigger)</f>
        <v>43945</v>
      </c>
      <c r="AR656" s="101">
        <f>_xll.qlCalendarAdvance(Calendar,AR655,AP656,"f",,Trigger)</f>
        <v>43949</v>
      </c>
      <c r="AS656" s="101">
        <f>_xll.qlInterestRateIndexMaturity(Currency&amp;"ibor"&amp;Tenor,AR656,Trigger)</f>
        <v>43979</v>
      </c>
      <c r="AT656" s="246">
        <f>_xll.qlIndexFixing($AD$5,AQ656,TRUE,_xll.ohTrigger(Trigger,Trigger1M))</f>
        <v>8.7766238346276282E-3</v>
      </c>
      <c r="AU656" s="246" t="e">
        <f>IFERROR(_xll.qlIndexFixing($AV$1,AQ656,TRUE,_xll.ohTrigger(Trigger,Trigger1M)),#N/A)</f>
        <v>#N/A</v>
      </c>
    </row>
    <row r="657" spans="42:47" ht="11.25" customHeight="1" x14ac:dyDescent="0.25">
      <c r="AP657" s="102" t="s">
        <v>83</v>
      </c>
      <c r="AQ657" s="101">
        <f>_xll.qlInterestRateIndexFixingDate(Currency&amp;"ibor"&amp;Tenor,AR657,Trigger)</f>
        <v>43951</v>
      </c>
      <c r="AR657" s="101">
        <f>_xll.qlCalendarAdvance(Calendar,AR656,AP657,"f",,Trigger)</f>
        <v>43956</v>
      </c>
      <c r="AS657" s="101">
        <f>_xll.qlInterestRateIndexMaturity(Currency&amp;"ibor"&amp;Tenor,AR657,Trigger)</f>
        <v>43987</v>
      </c>
      <c r="AT657" s="246">
        <f>_xll.qlIndexFixing($AD$5,AQ657,TRUE,_xll.ohTrigger(Trigger,Trigger1M))</f>
        <v>8.814892843439396E-3</v>
      </c>
      <c r="AU657" s="246" t="e">
        <f>IFERROR(_xll.qlIndexFixing($AV$1,AQ657,TRUE,_xll.ohTrigger(Trigger,Trigger1M)),#N/A)</f>
        <v>#N/A</v>
      </c>
    </row>
    <row r="658" spans="42:47" ht="11.25" customHeight="1" x14ac:dyDescent="0.25">
      <c r="AP658" s="102" t="s">
        <v>83</v>
      </c>
      <c r="AQ658" s="101">
        <f>_xll.qlInterestRateIndexFixingDate(Currency&amp;"ibor"&amp;Tenor,AR658,Trigger)</f>
        <v>43959</v>
      </c>
      <c r="AR658" s="101">
        <f>_xll.qlCalendarAdvance(Calendar,AR657,AP658,"f",,Trigger)</f>
        <v>43963</v>
      </c>
      <c r="AS658" s="101">
        <f>_xll.qlInterestRateIndexMaturity(Currency&amp;"ibor"&amp;Tenor,AR658,Trigger)</f>
        <v>43994</v>
      </c>
      <c r="AT658" s="246">
        <f>_xll.qlIndexFixing($AD$5,AQ658,TRUE,_xll.ohTrigger(Trigger,Trigger1M))</f>
        <v>8.848439030263909E-3</v>
      </c>
      <c r="AU658" s="246" t="e">
        <f>IFERROR(_xll.qlIndexFixing($AV$1,AQ658,TRUE,_xll.ohTrigger(Trigger,Trigger1M)),#N/A)</f>
        <v>#N/A</v>
      </c>
    </row>
    <row r="659" spans="42:47" ht="11.25" customHeight="1" x14ac:dyDescent="0.25">
      <c r="AP659" s="102" t="s">
        <v>83</v>
      </c>
      <c r="AQ659" s="101">
        <f>_xll.qlInterestRateIndexFixingDate(Currency&amp;"ibor"&amp;Tenor,AR659,Trigger)</f>
        <v>43966</v>
      </c>
      <c r="AR659" s="101">
        <f>_xll.qlCalendarAdvance(Calendar,AR658,AP659,"f",,Trigger)</f>
        <v>43970</v>
      </c>
      <c r="AS659" s="101">
        <f>_xll.qlInterestRateIndexMaturity(Currency&amp;"ibor"&amp;Tenor,AR659,Trigger)</f>
        <v>44001</v>
      </c>
      <c r="AT659" s="246">
        <f>_xll.qlIndexFixing($AD$5,AQ659,TRUE,_xll.ohTrigger(Trigger,Trigger1M))</f>
        <v>8.879886822048759E-3</v>
      </c>
      <c r="AU659" s="246" t="e">
        <f>IFERROR(_xll.qlIndexFixing($AV$1,AQ659,TRUE,_xll.ohTrigger(Trigger,Trigger1M)),#N/A)</f>
        <v>#N/A</v>
      </c>
    </row>
    <row r="660" spans="42:47" ht="11.25" customHeight="1" x14ac:dyDescent="0.25">
      <c r="AP660" s="102" t="s">
        <v>83</v>
      </c>
      <c r="AQ660" s="101">
        <f>_xll.qlInterestRateIndexFixingDate(Currency&amp;"ibor"&amp;Tenor,AR660,Trigger)</f>
        <v>43973</v>
      </c>
      <c r="AR660" s="101">
        <f>_xll.qlCalendarAdvance(Calendar,AR659,AP660,"f",,Trigger)</f>
        <v>43977</v>
      </c>
      <c r="AS660" s="101">
        <f>_xll.qlInterestRateIndexMaturity(Currency&amp;"ibor"&amp;Tenor,AR660,Trigger)</f>
        <v>44008</v>
      </c>
      <c r="AT660" s="246">
        <f>_xll.qlIndexFixing($AD$5,AQ660,TRUE,_xll.ohTrigger(Trigger,Trigger1M))</f>
        <v>8.9092362017624063E-3</v>
      </c>
      <c r="AU660" s="246" t="e">
        <f>IFERROR(_xll.qlIndexFixing($AV$1,AQ660,TRUE,_xll.ohTrigger(Trigger,Trigger1M)),#N/A)</f>
        <v>#N/A</v>
      </c>
    </row>
    <row r="661" spans="42:47" ht="11.25" customHeight="1" x14ac:dyDescent="0.25">
      <c r="AP661" s="102" t="s">
        <v>83</v>
      </c>
      <c r="AQ661" s="101">
        <f>_xll.qlInterestRateIndexFixingDate(Currency&amp;"ibor"&amp;Tenor,AR661,Trigger)</f>
        <v>43980</v>
      </c>
      <c r="AR661" s="101">
        <f>_xll.qlCalendarAdvance(Calendar,AR660,AP661,"f",,Trigger)</f>
        <v>43984</v>
      </c>
      <c r="AS661" s="101">
        <f>_xll.qlInterestRateIndexMaturity(Currency&amp;"ibor"&amp;Tenor,AR661,Trigger)</f>
        <v>44014</v>
      </c>
      <c r="AT661" s="246">
        <f>_xll.qlIndexFixing($AD$5,AQ661,TRUE,_xll.ohTrigger(Trigger,Trigger1M))</f>
        <v>8.9346082542887117E-3</v>
      </c>
      <c r="AU661" s="246" t="e">
        <f>IFERROR(_xll.qlIndexFixing($AV$1,AQ661,TRUE,_xll.ohTrigger(Trigger,Trigger1M)),#N/A)</f>
        <v>#N/A</v>
      </c>
    </row>
    <row r="662" spans="42:47" ht="11.25" customHeight="1" x14ac:dyDescent="0.25">
      <c r="AP662" s="102" t="s">
        <v>83</v>
      </c>
      <c r="AQ662" s="101">
        <f>_xll.qlInterestRateIndexFixingDate(Currency&amp;"ibor"&amp;Tenor,AR662,Trigger)</f>
        <v>43987</v>
      </c>
      <c r="AR662" s="101">
        <f>_xll.qlCalendarAdvance(Calendar,AR661,AP662,"f",,Trigger)</f>
        <v>43991</v>
      </c>
      <c r="AS662" s="101">
        <f>_xll.qlInterestRateIndexMaturity(Currency&amp;"ibor"&amp;Tenor,AR662,Trigger)</f>
        <v>44021</v>
      </c>
      <c r="AT662" s="246">
        <f>_xll.qlIndexFixing($AD$5,AQ662,TRUE,_xll.ohTrigger(Trigger,Trigger1M))</f>
        <v>8.9599100241546381E-3</v>
      </c>
      <c r="AU662" s="246" t="e">
        <f>IFERROR(_xll.qlIndexFixing($AV$1,AQ662,TRUE,_xll.ohTrigger(Trigger,Trigger1M)),#N/A)</f>
        <v>#N/A</v>
      </c>
    </row>
    <row r="663" spans="42:47" ht="11.25" customHeight="1" x14ac:dyDescent="0.25">
      <c r="AP663" s="102" t="s">
        <v>83</v>
      </c>
      <c r="AQ663" s="101">
        <f>_xll.qlInterestRateIndexFixingDate(Currency&amp;"ibor"&amp;Tenor,AR663,Trigger)</f>
        <v>43994</v>
      </c>
      <c r="AR663" s="101">
        <f>_xll.qlCalendarAdvance(Calendar,AR662,AP663,"f",,Trigger)</f>
        <v>43998</v>
      </c>
      <c r="AS663" s="101">
        <f>_xll.qlInterestRateIndexMaturity(Currency&amp;"ibor"&amp;Tenor,AR663,Trigger)</f>
        <v>44028</v>
      </c>
      <c r="AT663" s="246">
        <f>_xll.qlIndexFixing($AD$5,AQ663,TRUE,_xll.ohTrigger(Trigger,Trigger1M))</f>
        <v>8.9831133891546955E-3</v>
      </c>
      <c r="AU663" s="246" t="e">
        <f>IFERROR(_xll.qlIndexFixing($AV$1,AQ663,TRUE,_xll.ohTrigger(Trigger,Trigger1M)),#N/A)</f>
        <v>#N/A</v>
      </c>
    </row>
    <row r="664" spans="42:47" ht="11.25" customHeight="1" x14ac:dyDescent="0.25">
      <c r="AP664" s="102" t="s">
        <v>83</v>
      </c>
      <c r="AQ664" s="101">
        <f>_xll.qlInterestRateIndexFixingDate(Currency&amp;"ibor"&amp;Tenor,AR664,Trigger)</f>
        <v>44001</v>
      </c>
      <c r="AR664" s="101">
        <f>_xll.qlCalendarAdvance(Calendar,AR663,AP664,"f",,Trigger)</f>
        <v>44005</v>
      </c>
      <c r="AS664" s="101">
        <f>_xll.qlInterestRateIndexMaturity(Currency&amp;"ibor"&amp;Tenor,AR664,Trigger)</f>
        <v>44035</v>
      </c>
      <c r="AT664" s="246">
        <f>_xll.qlIndexFixing($AD$5,AQ664,TRUE,_xll.ohTrigger(Trigger,Trigger1M))</f>
        <v>9.0042183371172868E-3</v>
      </c>
      <c r="AU664" s="246" t="e">
        <f>IFERROR(_xll.qlIndexFixing($AV$1,AQ664,TRUE,_xll.ohTrigger(Trigger,Trigger1M)),#N/A)</f>
        <v>#N/A</v>
      </c>
    </row>
    <row r="665" spans="42:47" ht="11.25" customHeight="1" x14ac:dyDescent="0.25">
      <c r="AP665" s="102" t="s">
        <v>83</v>
      </c>
      <c r="AQ665" s="101">
        <f>_xll.qlInterestRateIndexFixingDate(Currency&amp;"ibor"&amp;Tenor,AR665,Trigger)</f>
        <v>44008</v>
      </c>
      <c r="AR665" s="101">
        <f>_xll.qlCalendarAdvance(Calendar,AR664,AP665,"f",,Trigger)</f>
        <v>44012</v>
      </c>
      <c r="AS665" s="101">
        <f>_xll.qlInterestRateIndexMaturity(Currency&amp;"ibor"&amp;Tenor,AR665,Trigger)</f>
        <v>44043</v>
      </c>
      <c r="AT665" s="246">
        <f>_xll.qlIndexFixing($AD$5,AQ665,TRUE,_xll.ohTrigger(Trigger,Trigger1M))</f>
        <v>9.0338780386450285E-3</v>
      </c>
      <c r="AU665" s="246" t="e">
        <f>IFERROR(_xll.qlIndexFixing($AV$1,AQ665,TRUE,_xll.ohTrigger(Trigger,Trigger1M)),#N/A)</f>
        <v>#N/A</v>
      </c>
    </row>
    <row r="666" spans="42:47" ht="11.25" customHeight="1" x14ac:dyDescent="0.25">
      <c r="AP666" s="102" t="s">
        <v>83</v>
      </c>
      <c r="AQ666" s="101">
        <f>_xll.qlInterestRateIndexFixingDate(Currency&amp;"ibor"&amp;Tenor,AR666,Trigger)</f>
        <v>44015</v>
      </c>
      <c r="AR666" s="101">
        <f>_xll.qlCalendarAdvance(Calendar,AR665,AP666,"f",,Trigger)</f>
        <v>44019</v>
      </c>
      <c r="AS666" s="101">
        <f>_xll.qlInterestRateIndexMaturity(Currency&amp;"ibor"&amp;Tenor,AR666,Trigger)</f>
        <v>44050</v>
      </c>
      <c r="AT666" s="246">
        <f>_xll.qlIndexFixing($AD$5,AQ666,TRUE,_xll.ohTrigger(Trigger,Trigger1M))</f>
        <v>9.0788587883067744E-3</v>
      </c>
      <c r="AU666" s="246" t="e">
        <f>IFERROR(_xll.qlIndexFixing($AV$1,AQ666,TRUE,_xll.ohTrigger(Trigger,Trigger1M)),#N/A)</f>
        <v>#N/A</v>
      </c>
    </row>
    <row r="667" spans="42:47" ht="11.25" customHeight="1" x14ac:dyDescent="0.25">
      <c r="AP667" s="102" t="s">
        <v>83</v>
      </c>
      <c r="AQ667" s="101">
        <f>_xll.qlInterestRateIndexFixingDate(Currency&amp;"ibor"&amp;Tenor,AR667,Trigger)</f>
        <v>44022</v>
      </c>
      <c r="AR667" s="101">
        <f>_xll.qlCalendarAdvance(Calendar,AR666,AP667,"f",,Trigger)</f>
        <v>44026</v>
      </c>
      <c r="AS667" s="101">
        <f>_xll.qlInterestRateIndexMaturity(Currency&amp;"ibor"&amp;Tenor,AR667,Trigger)</f>
        <v>44057</v>
      </c>
      <c r="AT667" s="246">
        <f>_xll.qlIndexFixing($AD$5,AQ667,TRUE,_xll.ohTrigger(Trigger,Trigger1M))</f>
        <v>9.140752436650074E-3</v>
      </c>
      <c r="AU667" s="246" t="e">
        <f>IFERROR(_xll.qlIndexFixing($AV$1,AQ667,TRUE,_xll.ohTrigger(Trigger,Trigger1M)),#N/A)</f>
        <v>#N/A</v>
      </c>
    </row>
    <row r="668" spans="42:47" ht="11.25" customHeight="1" x14ac:dyDescent="0.25">
      <c r="AP668" s="102" t="s">
        <v>83</v>
      </c>
      <c r="AQ668" s="101">
        <f>_xll.qlInterestRateIndexFixingDate(Currency&amp;"ibor"&amp;Tenor,AR668,Trigger)</f>
        <v>44029</v>
      </c>
      <c r="AR668" s="101">
        <f>_xll.qlCalendarAdvance(Calendar,AR667,AP668,"f",,Trigger)</f>
        <v>44033</v>
      </c>
      <c r="AS668" s="101">
        <f>_xll.qlInterestRateIndexMaturity(Currency&amp;"ibor"&amp;Tenor,AR668,Trigger)</f>
        <v>44064</v>
      </c>
      <c r="AT668" s="246">
        <f>_xll.qlIndexFixing($AD$5,AQ668,TRUE,_xll.ohTrigger(Trigger,Trigger1M))</f>
        <v>9.2197199491558714E-3</v>
      </c>
      <c r="AU668" s="246" t="e">
        <f>IFERROR(_xll.qlIndexFixing($AV$1,AQ668,TRUE,_xll.ohTrigger(Trigger,Trigger1M)),#N/A)</f>
        <v>#N/A</v>
      </c>
    </row>
    <row r="669" spans="42:47" ht="11.25" customHeight="1" x14ac:dyDescent="0.25">
      <c r="AP669" s="102" t="s">
        <v>83</v>
      </c>
      <c r="AQ669" s="101">
        <f>_xll.qlInterestRateIndexFixingDate(Currency&amp;"ibor"&amp;Tenor,AR669,Trigger)</f>
        <v>44036</v>
      </c>
      <c r="AR669" s="101">
        <f>_xll.qlCalendarAdvance(Calendar,AR668,AP669,"f",,Trigger)</f>
        <v>44040</v>
      </c>
      <c r="AS669" s="101">
        <f>_xll.qlInterestRateIndexMaturity(Currency&amp;"ibor"&amp;Tenor,AR669,Trigger)</f>
        <v>44071</v>
      </c>
      <c r="AT669" s="246">
        <f>_xll.qlIndexFixing($AD$5,AQ669,TRUE,_xll.ohTrigger(Trigger,Trigger1M))</f>
        <v>9.3128659173228219E-3</v>
      </c>
      <c r="AU669" s="246" t="e">
        <f>IFERROR(_xll.qlIndexFixing($AV$1,AQ669,TRUE,_xll.ohTrigger(Trigger,Trigger1M)),#N/A)</f>
        <v>#N/A</v>
      </c>
    </row>
    <row r="670" spans="42:47" ht="11.25" customHeight="1" x14ac:dyDescent="0.25">
      <c r="AP670" s="102" t="s">
        <v>83</v>
      </c>
      <c r="AQ670" s="101">
        <f>_xll.qlInterestRateIndexFixingDate(Currency&amp;"ibor"&amp;Tenor,AR670,Trigger)</f>
        <v>44043</v>
      </c>
      <c r="AR670" s="101">
        <f>_xll.qlCalendarAdvance(Calendar,AR669,AP670,"f",,Trigger)</f>
        <v>44047</v>
      </c>
      <c r="AS670" s="101">
        <f>_xll.qlInterestRateIndexMaturity(Currency&amp;"ibor"&amp;Tenor,AR670,Trigger)</f>
        <v>44078</v>
      </c>
      <c r="AT670" s="246">
        <f>_xll.qlIndexFixing($AD$5,AQ670,TRUE,_xll.ohTrigger(Trigger,Trigger1M))</f>
        <v>9.4063400563660516E-3</v>
      </c>
      <c r="AU670" s="246" t="e">
        <f>IFERROR(_xll.qlIndexFixing($AV$1,AQ670,TRUE,_xll.ohTrigger(Trigger,Trigger1M)),#N/A)</f>
        <v>#N/A</v>
      </c>
    </row>
    <row r="671" spans="42:47" ht="11.25" customHeight="1" x14ac:dyDescent="0.25">
      <c r="AP671" s="102" t="s">
        <v>83</v>
      </c>
      <c r="AQ671" s="101">
        <f>_xll.qlInterestRateIndexFixingDate(Currency&amp;"ibor"&amp;Tenor,AR671,Trigger)</f>
        <v>44050</v>
      </c>
      <c r="AR671" s="101">
        <f>_xll.qlCalendarAdvance(Calendar,AR670,AP671,"f",,Trigger)</f>
        <v>44054</v>
      </c>
      <c r="AS671" s="101">
        <f>_xll.qlInterestRateIndexMaturity(Currency&amp;"ibor"&amp;Tenor,AR671,Trigger)</f>
        <v>44085</v>
      </c>
      <c r="AT671" s="246">
        <f>_xll.qlIndexFixing($AD$5,AQ671,TRUE,_xll.ohTrigger(Trigger,Trigger1M))</f>
        <v>9.4984280113075848E-3</v>
      </c>
      <c r="AU671" s="246" t="e">
        <f>IFERROR(_xll.qlIndexFixing($AV$1,AQ671,TRUE,_xll.ohTrigger(Trigger,Trigger1M)),#N/A)</f>
        <v>#N/A</v>
      </c>
    </row>
    <row r="672" spans="42:47" ht="11.25" customHeight="1" x14ac:dyDescent="0.25">
      <c r="AP672" s="102" t="s">
        <v>83</v>
      </c>
      <c r="AQ672" s="101">
        <f>_xll.qlInterestRateIndexFixingDate(Currency&amp;"ibor"&amp;Tenor,AR672,Trigger)</f>
        <v>44057</v>
      </c>
      <c r="AR672" s="101">
        <f>_xll.qlCalendarAdvance(Calendar,AR671,AP672,"f",,Trigger)</f>
        <v>44061</v>
      </c>
      <c r="AS672" s="101">
        <f>_xll.qlInterestRateIndexMaturity(Currency&amp;"ibor"&amp;Tenor,AR672,Trigger)</f>
        <v>44092</v>
      </c>
      <c r="AT672" s="246">
        <f>_xll.qlIndexFixing($AD$5,AQ672,TRUE,_xll.ohTrigger(Trigger,Trigger1M))</f>
        <v>9.5891297491905586E-3</v>
      </c>
      <c r="AU672" s="246" t="e">
        <f>IFERROR(_xll.qlIndexFixing($AV$1,AQ672,TRUE,_xll.ohTrigger(Trigger,Trigger1M)),#N/A)</f>
        <v>#N/A</v>
      </c>
    </row>
    <row r="673" spans="42:47" ht="11.25" customHeight="1" x14ac:dyDescent="0.25">
      <c r="AP673" s="102" t="s">
        <v>83</v>
      </c>
      <c r="AQ673" s="101">
        <f>_xll.qlInterestRateIndexFixingDate(Currency&amp;"ibor"&amp;Tenor,AR673,Trigger)</f>
        <v>44064</v>
      </c>
      <c r="AR673" s="101">
        <f>_xll.qlCalendarAdvance(Calendar,AR672,AP673,"f",,Trigger)</f>
        <v>44068</v>
      </c>
      <c r="AS673" s="101">
        <f>_xll.qlInterestRateIndexMaturity(Currency&amp;"ibor"&amp;Tenor,AR673,Trigger)</f>
        <v>44099</v>
      </c>
      <c r="AT673" s="246">
        <f>_xll.qlIndexFixing($AD$5,AQ673,TRUE,_xll.ohTrigger(Trigger,Trigger1M))</f>
        <v>9.6784452375480376E-3</v>
      </c>
      <c r="AU673" s="246" t="e">
        <f>IFERROR(_xll.qlIndexFixing($AV$1,AQ673,TRUE,_xll.ohTrigger(Trigger,Trigger1M)),#N/A)</f>
        <v>#N/A</v>
      </c>
    </row>
    <row r="674" spans="42:47" ht="11.25" customHeight="1" x14ac:dyDescent="0.25">
      <c r="AP674" s="102" t="s">
        <v>83</v>
      </c>
      <c r="AQ674" s="101">
        <f>_xll.qlInterestRateIndexFixingDate(Currency&amp;"ibor"&amp;Tenor,AR674,Trigger)</f>
        <v>44071</v>
      </c>
      <c r="AR674" s="101">
        <f>_xll.qlCalendarAdvance(Calendar,AR673,AP674,"f",,Trigger)</f>
        <v>44075</v>
      </c>
      <c r="AS674" s="101">
        <f>_xll.qlInterestRateIndexMaturity(Currency&amp;"ibor"&amp;Tenor,AR674,Trigger)</f>
        <v>44105</v>
      </c>
      <c r="AT674" s="246">
        <f>_xll.qlIndexFixing($AD$5,AQ674,TRUE,_xll.ohTrigger(Trigger,Trigger1M))</f>
        <v>9.7600794343790653E-3</v>
      </c>
      <c r="AU674" s="246" t="e">
        <f>IFERROR(_xll.qlIndexFixing($AV$1,AQ674,TRUE,_xll.ohTrigger(Trigger,Trigger1M)),#N/A)</f>
        <v>#N/A</v>
      </c>
    </row>
    <row r="675" spans="42:47" ht="11.25" customHeight="1" x14ac:dyDescent="0.25">
      <c r="AP675" s="102" t="s">
        <v>83</v>
      </c>
      <c r="AQ675" s="101">
        <f>_xll.qlInterestRateIndexFixingDate(Currency&amp;"ibor"&amp;Tenor,AR675,Trigger)</f>
        <v>44078</v>
      </c>
      <c r="AR675" s="101">
        <f>_xll.qlCalendarAdvance(Calendar,AR674,AP675,"f",,Trigger)</f>
        <v>44082</v>
      </c>
      <c r="AS675" s="101">
        <f>_xll.qlInterestRateIndexMaturity(Currency&amp;"ibor"&amp;Tenor,AR675,Trigger)</f>
        <v>44112</v>
      </c>
      <c r="AT675" s="246">
        <f>_xll.qlIndexFixing($AD$5,AQ675,TRUE,_xll.ohTrigger(Trigger,Trigger1M))</f>
        <v>9.846718993788528E-3</v>
      </c>
      <c r="AU675" s="246" t="e">
        <f>IFERROR(_xll.qlIndexFixing($AV$1,AQ675,TRUE,_xll.ohTrigger(Trigger,Trigger1M)),#N/A)</f>
        <v>#N/A</v>
      </c>
    </row>
    <row r="676" spans="42:47" ht="11.25" customHeight="1" x14ac:dyDescent="0.25">
      <c r="AP676" s="102" t="s">
        <v>83</v>
      </c>
      <c r="AQ676" s="101">
        <f>_xll.qlInterestRateIndexFixingDate(Currency&amp;"ibor"&amp;Tenor,AR676,Trigger)</f>
        <v>44085</v>
      </c>
      <c r="AR676" s="101">
        <f>_xll.qlCalendarAdvance(Calendar,AR675,AP676,"f",,Trigger)</f>
        <v>44089</v>
      </c>
      <c r="AS676" s="101">
        <f>_xll.qlInterestRateIndexMaturity(Currency&amp;"ibor"&amp;Tenor,AR676,Trigger)</f>
        <v>44119</v>
      </c>
      <c r="AT676" s="246">
        <f>_xll.qlIndexFixing($AD$5,AQ676,TRUE,_xll.ohTrigger(Trigger,Trigger1M))</f>
        <v>9.9319722288440104E-3</v>
      </c>
      <c r="AU676" s="246" t="e">
        <f>IFERROR(_xll.qlIndexFixing($AV$1,AQ676,TRUE,_xll.ohTrigger(Trigger,Trigger1M)),#N/A)</f>
        <v>#N/A</v>
      </c>
    </row>
    <row r="677" spans="42:47" ht="11.25" customHeight="1" x14ac:dyDescent="0.25">
      <c r="AP677" s="102" t="s">
        <v>83</v>
      </c>
      <c r="AQ677" s="101">
        <f>_xll.qlInterestRateIndexFixingDate(Currency&amp;"ibor"&amp;Tenor,AR677,Trigger)</f>
        <v>44092</v>
      </c>
      <c r="AR677" s="101">
        <f>_xll.qlCalendarAdvance(Calendar,AR676,AP677,"f",,Trigger)</f>
        <v>44096</v>
      </c>
      <c r="AS677" s="101">
        <f>_xll.qlInterestRateIndexMaturity(Currency&amp;"ibor"&amp;Tenor,AR677,Trigger)</f>
        <v>44126</v>
      </c>
      <c r="AT677" s="246">
        <f>_xll.qlIndexFixing($AD$5,AQ677,TRUE,_xll.ohTrigger(Trigger,Trigger1M))</f>
        <v>1.0015839110009139E-2</v>
      </c>
      <c r="AU677" s="246" t="e">
        <f>IFERROR(_xll.qlIndexFixing($AV$1,AQ677,TRUE,_xll.ohTrigger(Trigger,Trigger1M)),#N/A)</f>
        <v>#N/A</v>
      </c>
    </row>
    <row r="678" spans="42:47" ht="11.25" customHeight="1" x14ac:dyDescent="0.25">
      <c r="AP678" s="102" t="s">
        <v>83</v>
      </c>
      <c r="AQ678" s="101">
        <f>_xll.qlInterestRateIndexFixingDate(Currency&amp;"ibor"&amp;Tenor,AR678,Trigger)</f>
        <v>44099</v>
      </c>
      <c r="AR678" s="101">
        <f>_xll.qlCalendarAdvance(Calendar,AR677,AP678,"f",,Trigger)</f>
        <v>44103</v>
      </c>
      <c r="AS678" s="101">
        <f>_xll.qlInterestRateIndexMaturity(Currency&amp;"ibor"&amp;Tenor,AR678,Trigger)</f>
        <v>44133</v>
      </c>
      <c r="AT678" s="246">
        <f>_xll.qlIndexFixing($AD$5,AQ678,TRUE,_xll.ohTrigger(Trigger,Trigger1M))</f>
        <v>1.0098319608232487E-2</v>
      </c>
      <c r="AU678" s="246" t="e">
        <f>IFERROR(_xll.qlIndexFixing($AV$1,AQ678,TRUE,_xll.ohTrigger(Trigger,Trigger1M)),#N/A)</f>
        <v>#N/A</v>
      </c>
    </row>
    <row r="679" spans="42:47" ht="11.25" customHeight="1" x14ac:dyDescent="0.25">
      <c r="AP679" s="102" t="s">
        <v>83</v>
      </c>
      <c r="AQ679" s="101">
        <f>_xll.qlInterestRateIndexFixingDate(Currency&amp;"ibor"&amp;Tenor,AR679,Trigger)</f>
        <v>44106</v>
      </c>
      <c r="AR679" s="101">
        <f>_xll.qlCalendarAdvance(Calendar,AR678,AP679,"f",,Trigger)</f>
        <v>44110</v>
      </c>
      <c r="AS679" s="101">
        <f>_xll.qlInterestRateIndexMaturity(Currency&amp;"ibor"&amp;Tenor,AR679,Trigger)</f>
        <v>44141</v>
      </c>
      <c r="AT679" s="246">
        <f>_xll.qlIndexFixing($AD$5,AQ679,TRUE,_xll.ohTrigger(Trigger,Trigger1M))</f>
        <v>1.0185225172107027E-2</v>
      </c>
      <c r="AU679" s="246" t="e">
        <f>IFERROR(_xll.qlIndexFixing($AV$1,AQ679,TRUE,_xll.ohTrigger(Trigger,Trigger1M)),#N/A)</f>
        <v>#N/A</v>
      </c>
    </row>
    <row r="680" spans="42:47" ht="11.25" customHeight="1" x14ac:dyDescent="0.25">
      <c r="AP680" s="102" t="s">
        <v>83</v>
      </c>
      <c r="AQ680" s="101">
        <f>_xll.qlInterestRateIndexFixingDate(Currency&amp;"ibor"&amp;Tenor,AR680,Trigger)</f>
        <v>44113</v>
      </c>
      <c r="AR680" s="101">
        <f>_xll.qlCalendarAdvance(Calendar,AR679,AP680,"f",,Trigger)</f>
        <v>44117</v>
      </c>
      <c r="AS680" s="101">
        <f>_xll.qlInterestRateIndexMaturity(Currency&amp;"ibor"&amp;Tenor,AR680,Trigger)</f>
        <v>44148</v>
      </c>
      <c r="AT680" s="246">
        <f>_xll.qlIndexFixing($AD$5,AQ680,TRUE,_xll.ohTrigger(Trigger,Trigger1M))</f>
        <v>1.0264836046425682E-2</v>
      </c>
      <c r="AU680" s="246" t="e">
        <f>IFERROR(_xll.qlIndexFixing($AV$1,AQ680,TRUE,_xll.ohTrigger(Trigger,Trigger1M)),#N/A)</f>
        <v>#N/A</v>
      </c>
    </row>
    <row r="681" spans="42:47" ht="11.25" customHeight="1" x14ac:dyDescent="0.25">
      <c r="AP681" s="102" t="s">
        <v>83</v>
      </c>
      <c r="AQ681" s="101">
        <f>_xll.qlInterestRateIndexFixingDate(Currency&amp;"ibor"&amp;Tenor,AR681,Trigger)</f>
        <v>44120</v>
      </c>
      <c r="AR681" s="101">
        <f>_xll.qlCalendarAdvance(Calendar,AR680,AP681,"f",,Trigger)</f>
        <v>44124</v>
      </c>
      <c r="AS681" s="101">
        <f>_xll.qlInterestRateIndexMaturity(Currency&amp;"ibor"&amp;Tenor,AR681,Trigger)</f>
        <v>44155</v>
      </c>
      <c r="AT681" s="246">
        <f>_xll.qlIndexFixing($AD$5,AQ681,TRUE,_xll.ohTrigger(Trigger,Trigger1M))</f>
        <v>1.0343060429350383E-2</v>
      </c>
      <c r="AU681" s="246" t="e">
        <f>IFERROR(_xll.qlIndexFixing($AV$1,AQ681,TRUE,_xll.ohTrigger(Trigger,Trigger1M)),#N/A)</f>
        <v>#N/A</v>
      </c>
    </row>
    <row r="682" spans="42:47" ht="11.25" customHeight="1" x14ac:dyDescent="0.25">
      <c r="AP682" s="102" t="s">
        <v>83</v>
      </c>
      <c r="AQ682" s="101">
        <f>_xll.qlInterestRateIndexFixingDate(Currency&amp;"ibor"&amp;Tenor,AR682,Trigger)</f>
        <v>44127</v>
      </c>
      <c r="AR682" s="101">
        <f>_xll.qlCalendarAdvance(Calendar,AR681,AP682,"f",,Trigger)</f>
        <v>44131</v>
      </c>
      <c r="AS682" s="101">
        <f>_xll.qlInterestRateIndexMaturity(Currency&amp;"ibor"&amp;Tenor,AR682,Trigger)</f>
        <v>44162</v>
      </c>
      <c r="AT682" s="246">
        <f>_xll.qlIndexFixing($AD$5,AQ682,TRUE,_xll.ohTrigger(Trigger,Trigger1M))</f>
        <v>1.041989829288288E-2</v>
      </c>
      <c r="AU682" s="246" t="e">
        <f>IFERROR(_xll.qlIndexFixing($AV$1,AQ682,TRUE,_xll.ohTrigger(Trigger,Trigger1M)),#N/A)</f>
        <v>#N/A</v>
      </c>
    </row>
    <row r="683" spans="42:47" ht="11.25" customHeight="1" x14ac:dyDescent="0.25">
      <c r="AP683" s="102" t="s">
        <v>83</v>
      </c>
      <c r="AQ683" s="101">
        <f>_xll.qlInterestRateIndexFixingDate(Currency&amp;"ibor"&amp;Tenor,AR683,Trigger)</f>
        <v>44134</v>
      </c>
      <c r="AR683" s="101">
        <f>_xll.qlCalendarAdvance(Calendar,AR682,AP683,"f",,Trigger)</f>
        <v>44138</v>
      </c>
      <c r="AS683" s="101">
        <f>_xll.qlInterestRateIndexMaturity(Currency&amp;"ibor"&amp;Tenor,AR683,Trigger)</f>
        <v>44168</v>
      </c>
      <c r="AT683" s="246">
        <f>_xll.qlIndexFixing($AD$5,AQ683,TRUE,_xll.ohTrigger(Trigger,Trigger1M))</f>
        <v>1.0489925372032971E-2</v>
      </c>
      <c r="AU683" s="246" t="e">
        <f>IFERROR(_xll.qlIndexFixing($AV$1,AQ683,TRUE,_xll.ohTrigger(Trigger,Trigger1M)),#N/A)</f>
        <v>#N/A</v>
      </c>
    </row>
    <row r="684" spans="42:47" ht="11.25" customHeight="1" x14ac:dyDescent="0.25">
      <c r="AP684" s="102" t="s">
        <v>83</v>
      </c>
      <c r="AQ684" s="101">
        <f>_xll.qlInterestRateIndexFixingDate(Currency&amp;"ibor"&amp;Tenor,AR684,Trigger)</f>
        <v>44141</v>
      </c>
      <c r="AR684" s="101">
        <f>_xll.qlCalendarAdvance(Calendar,AR683,AP684,"f",,Trigger)</f>
        <v>44145</v>
      </c>
      <c r="AS684" s="101">
        <f>_xll.qlInterestRateIndexMaturity(Currency&amp;"ibor"&amp;Tenor,AR684,Trigger)</f>
        <v>44175</v>
      </c>
      <c r="AT684" s="246">
        <f>_xll.qlIndexFixing($AD$5,AQ684,TRUE,_xll.ohTrigger(Trigger,Trigger1M))</f>
        <v>1.0564086989410804E-2</v>
      </c>
      <c r="AU684" s="246" t="e">
        <f>IFERROR(_xll.qlIndexFixing($AV$1,AQ684,TRUE,_xll.ohTrigger(Trigger,Trigger1M)),#N/A)</f>
        <v>#N/A</v>
      </c>
    </row>
    <row r="685" spans="42:47" ht="11.25" customHeight="1" x14ac:dyDescent="0.25">
      <c r="AP685" s="102" t="s">
        <v>83</v>
      </c>
      <c r="AQ685" s="101">
        <f>_xll.qlInterestRateIndexFixingDate(Currency&amp;"ibor"&amp;Tenor,AR685,Trigger)</f>
        <v>44148</v>
      </c>
      <c r="AR685" s="101">
        <f>_xll.qlCalendarAdvance(Calendar,AR684,AP685,"f",,Trigger)</f>
        <v>44152</v>
      </c>
      <c r="AS685" s="101">
        <f>_xll.qlInterestRateIndexMaturity(Currency&amp;"ibor"&amp;Tenor,AR685,Trigger)</f>
        <v>44182</v>
      </c>
      <c r="AT685" s="246">
        <f>_xll.qlIndexFixing($AD$5,AQ685,TRUE,_xll.ohTrigger(Trigger,Trigger1M))</f>
        <v>1.063686203392944E-2</v>
      </c>
      <c r="AU685" s="246" t="e">
        <f>IFERROR(_xll.qlIndexFixing($AV$1,AQ685,TRUE,_xll.ohTrigger(Trigger,Trigger1M)),#N/A)</f>
        <v>#N/A</v>
      </c>
    </row>
    <row r="686" spans="42:47" ht="11.25" customHeight="1" x14ac:dyDescent="0.25">
      <c r="AP686" s="102" t="s">
        <v>83</v>
      </c>
      <c r="AQ686" s="101">
        <f>_xll.qlInterestRateIndexFixingDate(Currency&amp;"ibor"&amp;Tenor,AR686,Trigger)</f>
        <v>44155</v>
      </c>
      <c r="AR686" s="101">
        <f>_xll.qlCalendarAdvance(Calendar,AR685,AP686,"f",,Trigger)</f>
        <v>44159</v>
      </c>
      <c r="AS686" s="101">
        <f>_xll.qlInterestRateIndexMaturity(Currency&amp;"ibor"&amp;Tenor,AR686,Trigger)</f>
        <v>44189</v>
      </c>
      <c r="AT686" s="246">
        <f>_xll.qlIndexFixing($AD$5,AQ686,TRUE,_xll.ohTrigger(Trigger,Trigger1M))</f>
        <v>1.0708250480382375E-2</v>
      </c>
      <c r="AU686" s="246" t="e">
        <f>IFERROR(_xll.qlIndexFixing($AV$1,AQ686,TRUE,_xll.ohTrigger(Trigger,Trigger1M)),#N/A)</f>
        <v>#N/A</v>
      </c>
    </row>
    <row r="687" spans="42:47" ht="11.25" customHeight="1" x14ac:dyDescent="0.25">
      <c r="AP687" s="102" t="s">
        <v>83</v>
      </c>
      <c r="AQ687" s="101">
        <f>_xll.qlInterestRateIndexFixingDate(Currency&amp;"ibor"&amp;Tenor,AR687,Trigger)</f>
        <v>44162</v>
      </c>
      <c r="AR687" s="101">
        <f>_xll.qlCalendarAdvance(Calendar,AR686,AP687,"f",,Trigger)</f>
        <v>44166</v>
      </c>
      <c r="AS687" s="101">
        <f>_xll.qlInterestRateIndexMaturity(Currency&amp;"ibor"&amp;Tenor,AR687,Trigger)</f>
        <v>44200</v>
      </c>
      <c r="AT687" s="246">
        <f>_xll.qlIndexFixing($AD$5,AQ687,TRUE,_xll.ohTrigger(Trigger,Trigger1M))</f>
        <v>1.0798343748419632E-2</v>
      </c>
      <c r="AU687" s="246" t="e">
        <f>IFERROR(_xll.qlIndexFixing($AV$1,AQ687,TRUE,_xll.ohTrigger(Trigger,Trigger1M)),#N/A)</f>
        <v>#N/A</v>
      </c>
    </row>
    <row r="688" spans="42:47" ht="11.25" customHeight="1" x14ac:dyDescent="0.25">
      <c r="AP688" s="102" t="s">
        <v>83</v>
      </c>
      <c r="AQ688" s="101">
        <f>_xll.qlInterestRateIndexFixingDate(Currency&amp;"ibor"&amp;Tenor,AR688,Trigger)</f>
        <v>44169</v>
      </c>
      <c r="AR688" s="101">
        <f>_xll.qlCalendarAdvance(Calendar,AR687,AP688,"f",,Trigger)</f>
        <v>44173</v>
      </c>
      <c r="AS688" s="101">
        <f>_xll.qlInterestRateIndexMaturity(Currency&amp;"ibor"&amp;Tenor,AR688,Trigger)</f>
        <v>44204</v>
      </c>
      <c r="AT688" s="246">
        <f>_xll.qlIndexFixing($AD$5,AQ688,TRUE,_xll.ohTrigger(Trigger,Trigger1M))</f>
        <v>1.0851807061343957E-2</v>
      </c>
      <c r="AU688" s="246" t="e">
        <f>IFERROR(_xll.qlIndexFixing($AV$1,AQ688,TRUE,_xll.ohTrigger(Trigger,Trigger1M)),#N/A)</f>
        <v>#N/A</v>
      </c>
    </row>
    <row r="689" spans="42:47" ht="11.25" customHeight="1" x14ac:dyDescent="0.25">
      <c r="AP689" s="102" t="s">
        <v>83</v>
      </c>
      <c r="AQ689" s="101">
        <f>_xll.qlInterestRateIndexFixingDate(Currency&amp;"ibor"&amp;Tenor,AR689,Trigger)</f>
        <v>44176</v>
      </c>
      <c r="AR689" s="101">
        <f>_xll.qlCalendarAdvance(Calendar,AR688,AP689,"f",,Trigger)</f>
        <v>44180</v>
      </c>
      <c r="AS689" s="101">
        <f>_xll.qlInterestRateIndexMaturity(Currency&amp;"ibor"&amp;Tenor,AR689,Trigger)</f>
        <v>44211</v>
      </c>
      <c r="AT689" s="246">
        <f>_xll.qlIndexFixing($AD$5,AQ689,TRUE,_xll.ohTrigger(Trigger,Trigger1M))</f>
        <v>1.0918938546798391E-2</v>
      </c>
      <c r="AU689" s="246" t="e">
        <f>IFERROR(_xll.qlIndexFixing($AV$1,AQ689,TRUE,_xll.ohTrigger(Trigger,Trigger1M)),#N/A)</f>
        <v>#N/A</v>
      </c>
    </row>
    <row r="690" spans="42:47" ht="11.25" customHeight="1" x14ac:dyDescent="0.25">
      <c r="AP690" s="102" t="s">
        <v>83</v>
      </c>
      <c r="AQ690" s="101">
        <f>_xll.qlInterestRateIndexFixingDate(Currency&amp;"ibor"&amp;Tenor,AR690,Trigger)</f>
        <v>44183</v>
      </c>
      <c r="AR690" s="101">
        <f>_xll.qlCalendarAdvance(Calendar,AR689,AP690,"f",,Trigger)</f>
        <v>44187</v>
      </c>
      <c r="AS690" s="101">
        <f>_xll.qlInterestRateIndexMaturity(Currency&amp;"ibor"&amp;Tenor,AR690,Trigger)</f>
        <v>44218</v>
      </c>
      <c r="AT690" s="246">
        <f>_xll.qlIndexFixing($AD$5,AQ690,TRUE,_xll.ohTrigger(Trigger,Trigger1M))</f>
        <v>1.0984683306718424E-2</v>
      </c>
      <c r="AU690" s="246" t="e">
        <f>IFERROR(_xll.qlIndexFixing($AV$1,AQ690,TRUE,_xll.ohTrigger(Trigger,Trigger1M)),#N/A)</f>
        <v>#N/A</v>
      </c>
    </row>
    <row r="691" spans="42:47" ht="11.25" customHeight="1" x14ac:dyDescent="0.25">
      <c r="AP691" s="102" t="s">
        <v>83</v>
      </c>
      <c r="AQ691" s="101">
        <f>_xll.qlInterestRateIndexFixingDate(Currency&amp;"ibor"&amp;Tenor,AR691,Trigger)</f>
        <v>44189</v>
      </c>
      <c r="AR691" s="101">
        <f>_xll.qlCalendarAdvance(Calendar,AR690,AP691,"f",,Trigger)</f>
        <v>44194</v>
      </c>
      <c r="AS691" s="101">
        <f>_xll.qlInterestRateIndexMaturity(Currency&amp;"ibor"&amp;Tenor,AR691,Trigger)</f>
        <v>44225</v>
      </c>
      <c r="AT691" s="246">
        <f>_xll.qlIndexFixing($AD$5,AQ691,TRUE,_xll.ohTrigger(Trigger,Trigger1M))</f>
        <v>1.1049041317569331E-2</v>
      </c>
      <c r="AU691" s="246" t="e">
        <f>IFERROR(_xll.qlIndexFixing($AV$1,AQ691,TRUE,_xll.ohTrigger(Trigger,Trigger1M)),#N/A)</f>
        <v>#N/A</v>
      </c>
    </row>
    <row r="692" spans="42:47" ht="11.25" customHeight="1" x14ac:dyDescent="0.25">
      <c r="AP692" s="102" t="s">
        <v>83</v>
      </c>
      <c r="AQ692" s="101">
        <f>_xll.qlInterestRateIndexFixingDate(Currency&amp;"ibor"&amp;Tenor,AR692,Trigger)</f>
        <v>44196</v>
      </c>
      <c r="AR692" s="101">
        <f>_xll.qlCalendarAdvance(Calendar,AR691,AP692,"f",,Trigger)</f>
        <v>44201</v>
      </c>
      <c r="AS692" s="101">
        <f>_xll.qlInterestRateIndexMaturity(Currency&amp;"ibor"&amp;Tenor,AR692,Trigger)</f>
        <v>44232</v>
      </c>
      <c r="AT692" s="246">
        <f>_xll.qlIndexFixing($AD$5,AQ692,TRUE,_xll.ohTrigger(Trigger,Trigger1M))</f>
        <v>1.1112012556316636E-2</v>
      </c>
      <c r="AU692" s="246" t="e">
        <f>IFERROR(_xll.qlIndexFixing($AV$1,AQ692,TRUE,_xll.ohTrigger(Trigger,Trigger1M)),#N/A)</f>
        <v>#N/A</v>
      </c>
    </row>
    <row r="693" spans="42:47" ht="11.25" customHeight="1" x14ac:dyDescent="0.25">
      <c r="AP693" s="102" t="s">
        <v>83</v>
      </c>
      <c r="AQ693" s="101">
        <f>_xll.qlInterestRateIndexFixingDate(Currency&amp;"ibor"&amp;Tenor,AR693,Trigger)</f>
        <v>44204</v>
      </c>
      <c r="AR693" s="101">
        <f>_xll.qlCalendarAdvance(Calendar,AR692,AP693,"f",,Trigger)</f>
        <v>44208</v>
      </c>
      <c r="AS693" s="101">
        <f>_xll.qlInterestRateIndexMaturity(Currency&amp;"ibor"&amp;Tenor,AR693,Trigger)</f>
        <v>44239</v>
      </c>
      <c r="AT693" s="246">
        <f>_xll.qlIndexFixing($AD$5,AQ693,TRUE,_xll.ohTrigger(Trigger,Trigger1M))</f>
        <v>1.1173597000415791E-2</v>
      </c>
      <c r="AU693" s="246" t="e">
        <f>IFERROR(_xll.qlIndexFixing($AV$1,AQ693,TRUE,_xll.ohTrigger(Trigger,Trigger1M)),#N/A)</f>
        <v>#N/A</v>
      </c>
    </row>
    <row r="694" spans="42:47" ht="11.25" customHeight="1" x14ac:dyDescent="0.25">
      <c r="AP694" s="102" t="s">
        <v>83</v>
      </c>
      <c r="AQ694" s="101">
        <f>_xll.qlInterestRateIndexFixingDate(Currency&amp;"ibor"&amp;Tenor,AR694,Trigger)</f>
        <v>44211</v>
      </c>
      <c r="AR694" s="101">
        <f>_xll.qlCalendarAdvance(Calendar,AR693,AP694,"f",,Trigger)</f>
        <v>44215</v>
      </c>
      <c r="AS694" s="101">
        <f>_xll.qlInterestRateIndexMaturity(Currency&amp;"ibor"&amp;Tenor,AR694,Trigger)</f>
        <v>44246</v>
      </c>
      <c r="AT694" s="246">
        <f>_xll.qlIndexFixing($AD$5,AQ694,TRUE,_xll.ohTrigger(Trigger,Trigger1M))</f>
        <v>1.1233794627822494E-2</v>
      </c>
      <c r="AU694" s="246" t="e">
        <f>IFERROR(_xll.qlIndexFixing($AV$1,AQ694,TRUE,_xll.ohTrigger(Trigger,Trigger1M)),#N/A)</f>
        <v>#N/A</v>
      </c>
    </row>
    <row r="695" spans="42:47" ht="11.25" customHeight="1" x14ac:dyDescent="0.25">
      <c r="AP695" s="102" t="s">
        <v>83</v>
      </c>
      <c r="AQ695" s="101">
        <f>_xll.qlInterestRateIndexFixingDate(Currency&amp;"ibor"&amp;Tenor,AR695,Trigger)</f>
        <v>44218</v>
      </c>
      <c r="AR695" s="101">
        <f>_xll.qlCalendarAdvance(Calendar,AR694,AP695,"f",,Trigger)</f>
        <v>44222</v>
      </c>
      <c r="AS695" s="101">
        <f>_xll.qlInterestRateIndexMaturity(Currency&amp;"ibor"&amp;Tenor,AR695,Trigger)</f>
        <v>44253</v>
      </c>
      <c r="AT695" s="246">
        <f>_xll.qlIndexFixing($AD$5,AQ695,TRUE,_xll.ohTrigger(Trigger,Trigger1M))</f>
        <v>1.1292605416987532E-2</v>
      </c>
      <c r="AU695" s="246" t="e">
        <f>IFERROR(_xll.qlIndexFixing($AV$1,AQ695,TRUE,_xll.ohTrigger(Trigger,Trigger1M)),#N/A)</f>
        <v>#N/A</v>
      </c>
    </row>
    <row r="696" spans="42:47" ht="11.25" customHeight="1" x14ac:dyDescent="0.25">
      <c r="AP696" s="102" t="s">
        <v>83</v>
      </c>
      <c r="AQ696" s="101">
        <f>_xll.qlInterestRateIndexFixingDate(Currency&amp;"ibor"&amp;Tenor,AR696,Trigger)</f>
        <v>44225</v>
      </c>
      <c r="AR696" s="101">
        <f>_xll.qlCalendarAdvance(Calendar,AR695,AP696,"f",,Trigger)</f>
        <v>44229</v>
      </c>
      <c r="AS696" s="101">
        <f>_xll.qlInterestRateIndexMaturity(Currency&amp;"ibor"&amp;Tenor,AR696,Trigger)</f>
        <v>44257</v>
      </c>
      <c r="AT696" s="246">
        <f>_xll.qlIndexFixing($AD$5,AQ696,TRUE,_xll.ohTrigger(Trigger,Trigger1M))</f>
        <v>1.1337514312376331E-2</v>
      </c>
      <c r="AU696" s="246" t="e">
        <f>IFERROR(_xll.qlIndexFixing($AV$1,AQ696,TRUE,_xll.ohTrigger(Trigger,Trigger1M)),#N/A)</f>
        <v>#N/A</v>
      </c>
    </row>
    <row r="697" spans="42:47" ht="11.25" customHeight="1" x14ac:dyDescent="0.25">
      <c r="AP697" s="102" t="s">
        <v>83</v>
      </c>
      <c r="AQ697" s="101">
        <f>_xll.qlInterestRateIndexFixingDate(Currency&amp;"ibor"&amp;Tenor,AR697,Trigger)</f>
        <v>44232</v>
      </c>
      <c r="AR697" s="101">
        <f>_xll.qlCalendarAdvance(Calendar,AR696,AP697,"f",,Trigger)</f>
        <v>44236</v>
      </c>
      <c r="AS697" s="101">
        <f>_xll.qlInterestRateIndexMaturity(Currency&amp;"ibor"&amp;Tenor,AR697,Trigger)</f>
        <v>44264</v>
      </c>
      <c r="AT697" s="246">
        <f>_xll.qlIndexFixing($AD$5,AQ697,TRUE,_xll.ohTrigger(Trigger,Trigger1M))</f>
        <v>1.1393843220619855E-2</v>
      </c>
      <c r="AU697" s="246" t="e">
        <f>IFERROR(_xll.qlIndexFixing($AV$1,AQ697,TRUE,_xll.ohTrigger(Trigger,Trigger1M)),#N/A)</f>
        <v>#N/A</v>
      </c>
    </row>
    <row r="698" spans="42:47" ht="11.25" customHeight="1" x14ac:dyDescent="0.25">
      <c r="AP698" s="102" t="s">
        <v>83</v>
      </c>
      <c r="AQ698" s="101">
        <f>_xll.qlInterestRateIndexFixingDate(Currency&amp;"ibor"&amp;Tenor,AR698,Trigger)</f>
        <v>44239</v>
      </c>
      <c r="AR698" s="101">
        <f>_xll.qlCalendarAdvance(Calendar,AR697,AP698,"f",,Trigger)</f>
        <v>44243</v>
      </c>
      <c r="AS698" s="101">
        <f>_xll.qlInterestRateIndexMaturity(Currency&amp;"ibor"&amp;Tenor,AR698,Trigger)</f>
        <v>44271</v>
      </c>
      <c r="AT698" s="246">
        <f>_xll.qlIndexFixing($AD$5,AQ698,TRUE,_xll.ohTrigger(Trigger,Trigger1M))</f>
        <v>1.1448785339026126E-2</v>
      </c>
      <c r="AU698" s="246" t="e">
        <f>IFERROR(_xll.qlIndexFixing($AV$1,AQ698,TRUE,_xll.ohTrigger(Trigger,Trigger1M)),#N/A)</f>
        <v>#N/A</v>
      </c>
    </row>
    <row r="699" spans="42:47" ht="11.25" customHeight="1" x14ac:dyDescent="0.25">
      <c r="AP699" s="102" t="s">
        <v>83</v>
      </c>
      <c r="AQ699" s="101">
        <f>_xll.qlInterestRateIndexFixingDate(Currency&amp;"ibor"&amp;Tenor,AR699,Trigger)</f>
        <v>44246</v>
      </c>
      <c r="AR699" s="101">
        <f>_xll.qlCalendarAdvance(Calendar,AR698,AP699,"f",,Trigger)</f>
        <v>44250</v>
      </c>
      <c r="AS699" s="101">
        <f>_xll.qlInterestRateIndexMaturity(Currency&amp;"ibor"&amp;Tenor,AR699,Trigger)</f>
        <v>44278</v>
      </c>
      <c r="AT699" s="246">
        <f>_xll.qlIndexFixing($AD$5,AQ699,TRUE,_xll.ohTrigger(Trigger,Trigger1M))</f>
        <v>1.1502340649835066E-2</v>
      </c>
      <c r="AU699" s="246" t="e">
        <f>IFERROR(_xll.qlIndexFixing($AV$1,AQ699,TRUE,_xll.ohTrigger(Trigger,Trigger1M)),#N/A)</f>
        <v>#N/A</v>
      </c>
    </row>
    <row r="700" spans="42:47" ht="11.25" customHeight="1" x14ac:dyDescent="0.25">
      <c r="AP700" s="102" t="s">
        <v>83</v>
      </c>
      <c r="AQ700" s="101">
        <f>_xll.qlInterestRateIndexFixingDate(Currency&amp;"ibor"&amp;Tenor,AR700,Trigger)</f>
        <v>44253</v>
      </c>
      <c r="AR700" s="101">
        <f>_xll.qlCalendarAdvance(Calendar,AR699,AP700,"f",,Trigger)</f>
        <v>44257</v>
      </c>
      <c r="AS700" s="101">
        <f>_xll.qlInterestRateIndexMaturity(Currency&amp;"ibor"&amp;Tenor,AR700,Trigger)</f>
        <v>44292</v>
      </c>
      <c r="AT700" s="246">
        <f>_xll.qlIndexFixing($AD$5,AQ700,TRUE,_xll.ohTrigger(Trigger,Trigger1M))</f>
        <v>1.1580856491108245E-2</v>
      </c>
      <c r="AU700" s="246" t="e">
        <f>IFERROR(_xll.qlIndexFixing($AV$1,AQ700,TRUE,_xll.ohTrigger(Trigger,Trigger1M)),#N/A)</f>
        <v>#N/A</v>
      </c>
    </row>
    <row r="701" spans="42:47" ht="11.25" customHeight="1" x14ac:dyDescent="0.25">
      <c r="AP701" s="102" t="s">
        <v>83</v>
      </c>
      <c r="AQ701" s="101">
        <f>_xll.qlInterestRateIndexFixingDate(Currency&amp;"ibor"&amp;Tenor,AR701,Trigger)</f>
        <v>44260</v>
      </c>
      <c r="AR701" s="101">
        <f>_xll.qlCalendarAdvance(Calendar,AR700,AP701,"f",,Trigger)</f>
        <v>44264</v>
      </c>
      <c r="AS701" s="101">
        <f>_xll.qlInterestRateIndexMaturity(Currency&amp;"ibor"&amp;Tenor,AR701,Trigger)</f>
        <v>44295</v>
      </c>
      <c r="AT701" s="246">
        <f>_xll.qlIndexFixing($AD$5,AQ701,TRUE,_xll.ohTrigger(Trigger,Trigger1M))</f>
        <v>1.161634540468259E-2</v>
      </c>
      <c r="AU701" s="246" t="e">
        <f>IFERROR(_xll.qlIndexFixing($AV$1,AQ701,TRUE,_xll.ohTrigger(Trigger,Trigger1M)),#N/A)</f>
        <v>#N/A</v>
      </c>
    </row>
    <row r="702" spans="42:47" ht="11.25" customHeight="1" x14ac:dyDescent="0.25">
      <c r="AP702" s="102" t="s">
        <v>83</v>
      </c>
      <c r="AQ702" s="101">
        <f>_xll.qlInterestRateIndexFixingDate(Currency&amp;"ibor"&amp;Tenor,AR702,Trigger)</f>
        <v>44267</v>
      </c>
      <c r="AR702" s="101">
        <f>_xll.qlCalendarAdvance(Calendar,AR701,AP702,"f",,Trigger)</f>
        <v>44271</v>
      </c>
      <c r="AS702" s="101">
        <f>_xll.qlInterestRateIndexMaturity(Currency&amp;"ibor"&amp;Tenor,AR702,Trigger)</f>
        <v>44302</v>
      </c>
      <c r="AT702" s="246">
        <f>_xll.qlIndexFixing($AD$5,AQ702,TRUE,_xll.ohTrigger(Trigger,Trigger1M))</f>
        <v>1.1665447764473657E-2</v>
      </c>
      <c r="AU702" s="246" t="e">
        <f>IFERROR(_xll.qlIndexFixing($AV$1,AQ702,TRUE,_xll.ohTrigger(Trigger,Trigger1M)),#N/A)</f>
        <v>#N/A</v>
      </c>
    </row>
    <row r="703" spans="42:47" ht="11.25" customHeight="1" x14ac:dyDescent="0.25">
      <c r="AP703" s="102" t="s">
        <v>83</v>
      </c>
      <c r="AQ703" s="101">
        <f>_xll.qlInterestRateIndexFixingDate(Currency&amp;"ibor"&amp;Tenor,AR703,Trigger)</f>
        <v>44274</v>
      </c>
      <c r="AR703" s="101">
        <f>_xll.qlCalendarAdvance(Calendar,AR702,AP703,"f",,Trigger)</f>
        <v>44278</v>
      </c>
      <c r="AS703" s="101">
        <f>_xll.qlInterestRateIndexMaturity(Currency&amp;"ibor"&amp;Tenor,AR703,Trigger)</f>
        <v>44309</v>
      </c>
      <c r="AT703" s="246">
        <f>_xll.qlIndexFixing($AD$5,AQ703,TRUE,_xll.ohTrigger(Trigger,Trigger1M))</f>
        <v>1.1713163131501503E-2</v>
      </c>
      <c r="AU703" s="246" t="e">
        <f>IFERROR(_xll.qlIndexFixing($AV$1,AQ703,TRUE,_xll.ohTrigger(Trigger,Trigger1M)),#N/A)</f>
        <v>#N/A</v>
      </c>
    </row>
    <row r="704" spans="42:47" ht="11.25" customHeight="1" x14ac:dyDescent="0.25">
      <c r="AP704" s="102" t="s">
        <v>83</v>
      </c>
      <c r="AQ704" s="101">
        <f>_xll.qlInterestRateIndexFixingDate(Currency&amp;"ibor"&amp;Tenor,AR704,Trigger)</f>
        <v>44281</v>
      </c>
      <c r="AR704" s="101">
        <f>_xll.qlCalendarAdvance(Calendar,AR703,AP704,"f",,Trigger)</f>
        <v>44285</v>
      </c>
      <c r="AS704" s="101">
        <f>_xll.qlInterestRateIndexMaturity(Currency&amp;"ibor"&amp;Tenor,AR704,Trigger)</f>
        <v>44316</v>
      </c>
      <c r="AT704" s="246">
        <f>_xll.qlIndexFixing($AD$5,AQ704,TRUE,_xll.ohTrigger(Trigger,Trigger1M))</f>
        <v>1.1759491488683016E-2</v>
      </c>
      <c r="AU704" s="246" t="e">
        <f>IFERROR(_xll.qlIndexFixing($AV$1,AQ704,TRUE,_xll.ohTrigger(Trigger,Trigger1M)),#N/A)</f>
        <v>#N/A</v>
      </c>
    </row>
    <row r="705" spans="42:47" ht="11.25" customHeight="1" x14ac:dyDescent="0.25">
      <c r="AP705" s="102" t="s">
        <v>83</v>
      </c>
      <c r="AQ705" s="101">
        <f>_xll.qlInterestRateIndexFixingDate(Currency&amp;"ibor"&amp;Tenor,AR705,Trigger)</f>
        <v>44286</v>
      </c>
      <c r="AR705" s="101">
        <f>_xll.qlCalendarAdvance(Calendar,AR704,AP705,"f",,Trigger)</f>
        <v>44292</v>
      </c>
      <c r="AS705" s="101">
        <f>_xll.qlInterestRateIndexMaturity(Currency&amp;"ibor"&amp;Tenor,AR705,Trigger)</f>
        <v>44322</v>
      </c>
      <c r="AT705" s="246">
        <f>_xll.qlIndexFixing($AD$5,AQ705,TRUE,_xll.ohTrigger(Trigger,Trigger1M))</f>
        <v>1.1801147313473592E-2</v>
      </c>
      <c r="AU705" s="246" t="e">
        <f>IFERROR(_xll.qlIndexFixing($AV$1,AQ705,TRUE,_xll.ohTrigger(Trigger,Trigger1M)),#N/A)</f>
        <v>#N/A</v>
      </c>
    </row>
    <row r="706" spans="42:47" ht="11.25" customHeight="1" x14ac:dyDescent="0.25">
      <c r="AP706" s="102" t="s">
        <v>83</v>
      </c>
      <c r="AQ706" s="101">
        <f>_xll.qlInterestRateIndexFixingDate(Currency&amp;"ibor"&amp;Tenor,AR706,Trigger)</f>
        <v>44295</v>
      </c>
      <c r="AR706" s="101">
        <f>_xll.qlCalendarAdvance(Calendar,AR705,AP706,"f",,Trigger)</f>
        <v>44299</v>
      </c>
      <c r="AS706" s="101">
        <f>_xll.qlInterestRateIndexMaturity(Currency&amp;"ibor"&amp;Tenor,AR706,Trigger)</f>
        <v>44329</v>
      </c>
      <c r="AT706" s="246">
        <f>_xll.qlIndexFixing($AD$5,AQ706,TRUE,_xll.ohTrigger(Trigger,Trigger1M))</f>
        <v>1.1844799244047799E-2</v>
      </c>
      <c r="AU706" s="246" t="e">
        <f>IFERROR(_xll.qlIndexFixing($AV$1,AQ706,TRUE,_xll.ohTrigger(Trigger,Trigger1M)),#N/A)</f>
        <v>#N/A</v>
      </c>
    </row>
    <row r="707" spans="42:47" ht="11.25" customHeight="1" x14ac:dyDescent="0.25">
      <c r="AP707" s="102" t="s">
        <v>83</v>
      </c>
      <c r="AQ707" s="101">
        <f>_xll.qlInterestRateIndexFixingDate(Currency&amp;"ibor"&amp;Tenor,AR707,Trigger)</f>
        <v>44302</v>
      </c>
      <c r="AR707" s="101">
        <f>_xll.qlCalendarAdvance(Calendar,AR706,AP707,"f",,Trigger)</f>
        <v>44306</v>
      </c>
      <c r="AS707" s="101">
        <f>_xll.qlInterestRateIndexMaturity(Currency&amp;"ibor"&amp;Tenor,AR707,Trigger)</f>
        <v>44336</v>
      </c>
      <c r="AT707" s="246">
        <f>_xll.qlIndexFixing($AD$5,AQ707,TRUE,_xll.ohTrigger(Trigger,Trigger1M))</f>
        <v>1.1887064158096372E-2</v>
      </c>
      <c r="AU707" s="246" t="e">
        <f>IFERROR(_xll.qlIndexFixing($AV$1,AQ707,TRUE,_xll.ohTrigger(Trigger,Trigger1M)),#N/A)</f>
        <v>#N/A</v>
      </c>
    </row>
    <row r="708" spans="42:47" ht="11.25" customHeight="1" x14ac:dyDescent="0.25">
      <c r="AP708" s="102" t="s">
        <v>83</v>
      </c>
      <c r="AQ708" s="101">
        <f>_xll.qlInterestRateIndexFixingDate(Currency&amp;"ibor"&amp;Tenor,AR708,Trigger)</f>
        <v>44309</v>
      </c>
      <c r="AR708" s="101">
        <f>_xll.qlCalendarAdvance(Calendar,AR707,AP708,"f",,Trigger)</f>
        <v>44313</v>
      </c>
      <c r="AS708" s="101">
        <f>_xll.qlInterestRateIndexMaturity(Currency&amp;"ibor"&amp;Tenor,AR708,Trigger)</f>
        <v>44343</v>
      </c>
      <c r="AT708" s="246">
        <f>_xll.qlIndexFixing($AD$5,AQ708,TRUE,_xll.ohTrigger(Trigger,Trigger1M))</f>
        <v>1.1927942040969697E-2</v>
      </c>
      <c r="AU708" s="246" t="e">
        <f>IFERROR(_xll.qlIndexFixing($AV$1,AQ708,TRUE,_xll.ohTrigger(Trigger,Trigger1M)),#N/A)</f>
        <v>#N/A</v>
      </c>
    </row>
    <row r="709" spans="42:47" ht="11.25" customHeight="1" x14ac:dyDescent="0.25">
      <c r="AP709" s="102" t="s">
        <v>83</v>
      </c>
      <c r="AQ709" s="101">
        <f>_xll.qlInterestRateIndexFixingDate(Currency&amp;"ibor"&amp;Tenor,AR709,Trigger)</f>
        <v>44316</v>
      </c>
      <c r="AR709" s="101">
        <f>_xll.qlCalendarAdvance(Calendar,AR708,AP709,"f",,Trigger)</f>
        <v>44320</v>
      </c>
      <c r="AS709" s="101">
        <f>_xll.qlInterestRateIndexMaturity(Currency&amp;"ibor"&amp;Tenor,AR709,Trigger)</f>
        <v>44351</v>
      </c>
      <c r="AT709" s="246">
        <f>_xll.qlIndexFixing($AD$5,AQ709,TRUE,_xll.ohTrigger(Trigger,Trigger1M))</f>
        <v>1.1970327563826029E-2</v>
      </c>
      <c r="AU709" s="246" t="e">
        <f>IFERROR(_xll.qlIndexFixing($AV$1,AQ709,TRUE,_xll.ohTrigger(Trigger,Trigger1M)),#N/A)</f>
        <v>#N/A</v>
      </c>
    </row>
    <row r="710" spans="42:47" ht="11.25" customHeight="1" x14ac:dyDescent="0.25">
      <c r="AP710" s="102" t="s">
        <v>83</v>
      </c>
      <c r="AQ710" s="101">
        <f>_xll.qlInterestRateIndexFixingDate(Currency&amp;"ibor"&amp;Tenor,AR710,Trigger)</f>
        <v>44323</v>
      </c>
      <c r="AR710" s="101">
        <f>_xll.qlCalendarAdvance(Calendar,AR709,AP710,"f",,Trigger)</f>
        <v>44327</v>
      </c>
      <c r="AS710" s="101">
        <f>_xll.qlInterestRateIndexMaturity(Currency&amp;"ibor"&amp;Tenor,AR710,Trigger)</f>
        <v>44358</v>
      </c>
      <c r="AT710" s="246">
        <f>_xll.qlIndexFixing($AD$5,AQ710,TRUE,_xll.ohTrigger(Trigger,Trigger1M))</f>
        <v>1.2008333531035533E-2</v>
      </c>
      <c r="AU710" s="246" t="e">
        <f>IFERROR(_xll.qlIndexFixing($AV$1,AQ710,TRUE,_xll.ohTrigger(Trigger,Trigger1M)),#N/A)</f>
        <v>#N/A</v>
      </c>
    </row>
    <row r="711" spans="42:47" ht="11.25" customHeight="1" x14ac:dyDescent="0.25">
      <c r="AP711" s="102" t="s">
        <v>83</v>
      </c>
      <c r="AQ711" s="101">
        <f>_xll.qlInterestRateIndexFixingDate(Currency&amp;"ibor"&amp;Tenor,AR711,Trigger)</f>
        <v>44330</v>
      </c>
      <c r="AR711" s="101">
        <f>_xll.qlCalendarAdvance(Calendar,AR710,AP711,"f",,Trigger)</f>
        <v>44334</v>
      </c>
      <c r="AS711" s="101">
        <f>_xll.qlInterestRateIndexMaturity(Currency&amp;"ibor"&amp;Tenor,AR711,Trigger)</f>
        <v>44365</v>
      </c>
      <c r="AT711" s="246">
        <f>_xll.qlIndexFixing($AD$5,AQ711,TRUE,_xll.ohTrigger(Trigger,Trigger1M))</f>
        <v>1.2044952382730973E-2</v>
      </c>
      <c r="AU711" s="246" t="e">
        <f>IFERROR(_xll.qlIndexFixing($AV$1,AQ711,TRUE,_xll.ohTrigger(Trigger,Trigger1M)),#N/A)</f>
        <v>#N/A</v>
      </c>
    </row>
    <row r="712" spans="42:47" ht="11.25" customHeight="1" x14ac:dyDescent="0.25">
      <c r="AP712" s="102" t="s">
        <v>83</v>
      </c>
      <c r="AQ712" s="101">
        <f>_xll.qlInterestRateIndexFixingDate(Currency&amp;"ibor"&amp;Tenor,AR712,Trigger)</f>
        <v>44337</v>
      </c>
      <c r="AR712" s="101">
        <f>_xll.qlCalendarAdvance(Calendar,AR711,AP712,"f",,Trigger)</f>
        <v>44341</v>
      </c>
      <c r="AS712" s="101">
        <f>_xll.qlInterestRateIndexMaturity(Currency&amp;"ibor"&amp;Tenor,AR712,Trigger)</f>
        <v>44372</v>
      </c>
      <c r="AT712" s="246">
        <f>_xll.qlIndexFixing($AD$5,AQ712,TRUE,_xll.ohTrigger(Trigger,Trigger1M))</f>
        <v>1.2080184105802838E-2</v>
      </c>
      <c r="AU712" s="246" t="e">
        <f>IFERROR(_xll.qlIndexFixing($AV$1,AQ712,TRUE,_xll.ohTrigger(Trigger,Trigger1M)),#N/A)</f>
        <v>#N/A</v>
      </c>
    </row>
    <row r="713" spans="42:47" ht="11.25" customHeight="1" x14ac:dyDescent="0.25">
      <c r="AP713" s="102" t="s">
        <v>83</v>
      </c>
      <c r="AQ713" s="101">
        <f>_xll.qlInterestRateIndexFixingDate(Currency&amp;"ibor"&amp;Tenor,AR713,Trigger)</f>
        <v>44344</v>
      </c>
      <c r="AR713" s="101">
        <f>_xll.qlCalendarAdvance(Calendar,AR712,AP713,"f",,Trigger)</f>
        <v>44348</v>
      </c>
      <c r="AS713" s="101">
        <f>_xll.qlInterestRateIndexMaturity(Currency&amp;"ibor"&amp;Tenor,AR713,Trigger)</f>
        <v>44378</v>
      </c>
      <c r="AT713" s="246">
        <f>_xll.qlIndexFixing($AD$5,AQ713,TRUE,_xll.ohTrigger(Trigger,Trigger1M))</f>
        <v>1.2111525508914589E-2</v>
      </c>
      <c r="AU713" s="246" t="e">
        <f>IFERROR(_xll.qlIndexFixing($AV$1,AQ713,TRUE,_xll.ohTrigger(Trigger,Trigger1M)),#N/A)</f>
        <v>#N/A</v>
      </c>
    </row>
    <row r="714" spans="42:47" ht="11.25" customHeight="1" x14ac:dyDescent="0.25">
      <c r="AP714" s="102" t="s">
        <v>83</v>
      </c>
      <c r="AQ714" s="101">
        <f>_xll.qlInterestRateIndexFixingDate(Currency&amp;"ibor"&amp;Tenor,AR714,Trigger)</f>
        <v>44351</v>
      </c>
      <c r="AR714" s="101">
        <f>_xll.qlCalendarAdvance(Calendar,AR713,AP714,"f",,Trigger)</f>
        <v>44355</v>
      </c>
      <c r="AS714" s="101">
        <f>_xll.qlInterestRateIndexMaturity(Currency&amp;"ibor"&amp;Tenor,AR714,Trigger)</f>
        <v>44385</v>
      </c>
      <c r="AT714" s="246">
        <f>_xll.qlIndexFixing($AD$5,AQ714,TRUE,_xll.ohTrigger(Trigger,Trigger1M))</f>
        <v>1.2144080924176848E-2</v>
      </c>
      <c r="AU714" s="246" t="e">
        <f>IFERROR(_xll.qlIndexFixing($AV$1,AQ714,TRUE,_xll.ohTrigger(Trigger,Trigger1M)),#N/A)</f>
        <v>#N/A</v>
      </c>
    </row>
    <row r="715" spans="42:47" ht="11.25" customHeight="1" x14ac:dyDescent="0.25">
      <c r="AP715" s="102" t="s">
        <v>83</v>
      </c>
      <c r="AQ715" s="101">
        <f>_xll.qlInterestRateIndexFixingDate(Currency&amp;"ibor"&amp;Tenor,AR715,Trigger)</f>
        <v>44358</v>
      </c>
      <c r="AR715" s="101">
        <f>_xll.qlCalendarAdvance(Calendar,AR714,AP715,"f",,Trigger)</f>
        <v>44362</v>
      </c>
      <c r="AS715" s="101">
        <f>_xll.qlInterestRateIndexMaturity(Currency&amp;"ibor"&amp;Tenor,AR715,Trigger)</f>
        <v>44392</v>
      </c>
      <c r="AT715" s="246">
        <f>_xll.qlIndexFixing($AD$5,AQ715,TRUE,_xll.ohTrigger(Trigger,Trigger1M))</f>
        <v>1.2175249219225748E-2</v>
      </c>
      <c r="AU715" s="246" t="e">
        <f>IFERROR(_xll.qlIndexFixing($AV$1,AQ715,TRUE,_xll.ohTrigger(Trigger,Trigger1M)),#N/A)</f>
        <v>#N/A</v>
      </c>
    </row>
    <row r="716" spans="42:47" ht="11.25" customHeight="1" x14ac:dyDescent="0.25">
      <c r="AP716" s="102" t="s">
        <v>83</v>
      </c>
      <c r="AQ716" s="101">
        <f>_xll.qlInterestRateIndexFixingDate(Currency&amp;"ibor"&amp;Tenor,AR716,Trigger)</f>
        <v>44365</v>
      </c>
      <c r="AR716" s="101">
        <f>_xll.qlCalendarAdvance(Calendar,AR715,AP716,"f",,Trigger)</f>
        <v>44369</v>
      </c>
      <c r="AS716" s="101">
        <f>_xll.qlInterestRateIndexMaturity(Currency&amp;"ibor"&amp;Tenor,AR716,Trigger)</f>
        <v>44399</v>
      </c>
      <c r="AT716" s="246">
        <f>_xll.qlIndexFixing($AD$5,AQ716,TRUE,_xll.ohTrigger(Trigger,Trigger1M))</f>
        <v>1.2205030383264592E-2</v>
      </c>
      <c r="AU716" s="246" t="e">
        <f>IFERROR(_xll.qlIndexFixing($AV$1,AQ716,TRUE,_xll.ohTrigger(Trigger,Trigger1M)),#N/A)</f>
        <v>#N/A</v>
      </c>
    </row>
    <row r="717" spans="42:47" ht="11.25" customHeight="1" x14ac:dyDescent="0.25">
      <c r="AP717" s="102" t="s">
        <v>83</v>
      </c>
      <c r="AQ717" s="101">
        <f>_xll.qlInterestRateIndexFixingDate(Currency&amp;"ibor"&amp;Tenor,AR717,Trigger)</f>
        <v>44372</v>
      </c>
      <c r="AR717" s="101">
        <f>_xll.qlCalendarAdvance(Calendar,AR716,AP717,"f",,Trigger)</f>
        <v>44376</v>
      </c>
      <c r="AS717" s="101">
        <f>_xll.qlInterestRateIndexMaturity(Currency&amp;"ibor"&amp;Tenor,AR717,Trigger)</f>
        <v>44406</v>
      </c>
      <c r="AT717" s="246">
        <f>_xll.qlIndexFixing($AD$5,AQ717,TRUE,_xll.ohTrigger(Trigger,Trigger1M))</f>
        <v>1.2234660794514518E-2</v>
      </c>
      <c r="AU717" s="246" t="e">
        <f>IFERROR(_xll.qlIndexFixing($AV$1,AQ717,TRUE,_xll.ohTrigger(Trigger,Trigger1M)),#N/A)</f>
        <v>#N/A</v>
      </c>
    </row>
    <row r="718" spans="42:47" ht="11.25" customHeight="1" x14ac:dyDescent="0.25">
      <c r="AP718" s="102" t="s">
        <v>83</v>
      </c>
      <c r="AQ718" s="101">
        <f>_xll.qlInterestRateIndexFixingDate(Currency&amp;"ibor"&amp;Tenor,AR718,Trigger)</f>
        <v>44379</v>
      </c>
      <c r="AR718" s="101">
        <f>_xll.qlCalendarAdvance(Calendar,AR717,AP718,"f",,Trigger)</f>
        <v>44383</v>
      </c>
      <c r="AS718" s="101">
        <f>_xll.qlInterestRateIndexMaturity(Currency&amp;"ibor"&amp;Tenor,AR718,Trigger)</f>
        <v>44414</v>
      </c>
      <c r="AT718" s="246">
        <f>_xll.qlIndexFixing($AD$5,AQ718,TRUE,_xll.ohTrigger(Trigger,Trigger1M))</f>
        <v>1.2278558225326154E-2</v>
      </c>
      <c r="AU718" s="246" t="e">
        <f>IFERROR(_xll.qlIndexFixing($AV$1,AQ718,TRUE,_xll.ohTrigger(Trigger,Trigger1M)),#N/A)</f>
        <v>#N/A</v>
      </c>
    </row>
    <row r="719" spans="42:47" ht="11.25" customHeight="1" x14ac:dyDescent="0.25">
      <c r="AP719" s="102" t="s">
        <v>83</v>
      </c>
      <c r="AQ719" s="101">
        <f>_xll.qlInterestRateIndexFixingDate(Currency&amp;"ibor"&amp;Tenor,AR719,Trigger)</f>
        <v>44386</v>
      </c>
      <c r="AR719" s="101">
        <f>_xll.qlCalendarAdvance(Calendar,AR718,AP719,"f",,Trigger)</f>
        <v>44390</v>
      </c>
      <c r="AS719" s="101">
        <f>_xll.qlInterestRateIndexMaturity(Currency&amp;"ibor"&amp;Tenor,AR719,Trigger)</f>
        <v>44421</v>
      </c>
      <c r="AT719" s="246">
        <f>_xll.qlIndexFixing($AD$5,AQ719,TRUE,_xll.ohTrigger(Trigger,Trigger1M))</f>
        <v>1.2331178113140917E-2</v>
      </c>
      <c r="AU719" s="246" t="e">
        <f>IFERROR(_xll.qlIndexFixing($AV$1,AQ719,TRUE,_xll.ohTrigger(Trigger,Trigger1M)),#N/A)</f>
        <v>#N/A</v>
      </c>
    </row>
    <row r="720" spans="42:47" ht="11.25" customHeight="1" x14ac:dyDescent="0.25">
      <c r="AP720" s="102" t="s">
        <v>83</v>
      </c>
      <c r="AQ720" s="101">
        <f>_xll.qlInterestRateIndexFixingDate(Currency&amp;"ibor"&amp;Tenor,AR720,Trigger)</f>
        <v>44393</v>
      </c>
      <c r="AR720" s="101">
        <f>_xll.qlCalendarAdvance(Calendar,AR719,AP720,"f",,Trigger)</f>
        <v>44397</v>
      </c>
      <c r="AS720" s="101">
        <f>_xll.qlInterestRateIndexMaturity(Currency&amp;"ibor"&amp;Tenor,AR720,Trigger)</f>
        <v>44428</v>
      </c>
      <c r="AT720" s="246">
        <f>_xll.qlIndexFixing($AD$5,AQ720,TRUE,_xll.ohTrigger(Trigger,Trigger1M))</f>
        <v>1.2395580686268273E-2</v>
      </c>
      <c r="AU720" s="246" t="e">
        <f>IFERROR(_xll.qlIndexFixing($AV$1,AQ720,TRUE,_xll.ohTrigger(Trigger,Trigger1M)),#N/A)</f>
        <v>#N/A</v>
      </c>
    </row>
    <row r="721" spans="42:47" ht="11.25" customHeight="1" x14ac:dyDescent="0.25">
      <c r="AP721" s="102" t="s">
        <v>83</v>
      </c>
      <c r="AQ721" s="101">
        <f>_xll.qlInterestRateIndexFixingDate(Currency&amp;"ibor"&amp;Tenor,AR721,Trigger)</f>
        <v>44400</v>
      </c>
      <c r="AR721" s="101">
        <f>_xll.qlCalendarAdvance(Calendar,AR720,AP721,"f",,Trigger)</f>
        <v>44404</v>
      </c>
      <c r="AS721" s="101">
        <f>_xll.qlInterestRateIndexMaturity(Currency&amp;"ibor"&amp;Tenor,AR721,Trigger)</f>
        <v>44435</v>
      </c>
      <c r="AT721" s="246">
        <f>_xll.qlIndexFixing($AD$5,AQ721,TRUE,_xll.ohTrigger(Trigger,Trigger1M))</f>
        <v>1.2471691098171514E-2</v>
      </c>
      <c r="AU721" s="246" t="e">
        <f>IFERROR(_xll.qlIndexFixing($AV$1,AQ721,TRUE,_xll.ohTrigger(Trigger,Trigger1M)),#N/A)</f>
        <v>#N/A</v>
      </c>
    </row>
    <row r="722" spans="42:47" ht="11.25" customHeight="1" x14ac:dyDescent="0.25">
      <c r="AP722" s="102" t="s">
        <v>83</v>
      </c>
      <c r="AQ722" s="101">
        <f>_xll.qlInterestRateIndexFixingDate(Currency&amp;"ibor"&amp;Tenor,AR722,Trigger)</f>
        <v>44407</v>
      </c>
      <c r="AR722" s="101">
        <f>_xll.qlCalendarAdvance(Calendar,AR721,AP722,"f",,Trigger)</f>
        <v>44411</v>
      </c>
      <c r="AS722" s="101">
        <f>_xll.qlInterestRateIndexMaturity(Currency&amp;"ibor"&amp;Tenor,AR722,Trigger)</f>
        <v>44442</v>
      </c>
      <c r="AT722" s="246">
        <f>_xll.qlIndexFixing($AD$5,AQ722,TRUE,_xll.ohTrigger(Trigger,Trigger1M))</f>
        <v>1.2551448123604604E-2</v>
      </c>
      <c r="AU722" s="246" t="e">
        <f>IFERROR(_xll.qlIndexFixing($AV$1,AQ722,TRUE,_xll.ohTrigger(Trigger,Trigger1M)),#N/A)</f>
        <v>#N/A</v>
      </c>
    </row>
    <row r="723" spans="42:47" ht="11.25" customHeight="1" x14ac:dyDescent="0.25">
      <c r="AP723" s="102" t="s">
        <v>83</v>
      </c>
      <c r="AQ723" s="101">
        <f>_xll.qlInterestRateIndexFixingDate(Currency&amp;"ibor"&amp;Tenor,AR723,Trigger)</f>
        <v>44414</v>
      </c>
      <c r="AR723" s="101">
        <f>_xll.qlCalendarAdvance(Calendar,AR722,AP723,"f",,Trigger)</f>
        <v>44418</v>
      </c>
      <c r="AS723" s="101">
        <f>_xll.qlInterestRateIndexMaturity(Currency&amp;"ibor"&amp;Tenor,AR723,Trigger)</f>
        <v>44449</v>
      </c>
      <c r="AT723" s="246">
        <f>_xll.qlIndexFixing($AD$5,AQ723,TRUE,_xll.ohTrigger(Trigger,Trigger1M))</f>
        <v>1.2630074599216194E-2</v>
      </c>
      <c r="AU723" s="246" t="e">
        <f>IFERROR(_xll.qlIndexFixing($AV$1,AQ723,TRUE,_xll.ohTrigger(Trigger,Trigger1M)),#N/A)</f>
        <v>#N/A</v>
      </c>
    </row>
    <row r="724" spans="42:47" ht="11.25" customHeight="1" x14ac:dyDescent="0.25">
      <c r="AP724" s="102" t="s">
        <v>83</v>
      </c>
      <c r="AQ724" s="101">
        <f>_xll.qlInterestRateIndexFixingDate(Currency&amp;"ibor"&amp;Tenor,AR724,Trigger)</f>
        <v>44421</v>
      </c>
      <c r="AR724" s="101">
        <f>_xll.qlCalendarAdvance(Calendar,AR723,AP724,"f",,Trigger)</f>
        <v>44425</v>
      </c>
      <c r="AS724" s="101">
        <f>_xll.qlInterestRateIndexMaturity(Currency&amp;"ibor"&amp;Tenor,AR724,Trigger)</f>
        <v>44456</v>
      </c>
      <c r="AT724" s="246">
        <f>_xll.qlIndexFixing($AD$5,AQ724,TRUE,_xll.ohTrigger(Trigger,Trigger1M))</f>
        <v>1.2707570502059473E-2</v>
      </c>
      <c r="AU724" s="246" t="e">
        <f>IFERROR(_xll.qlIndexFixing($AV$1,AQ724,TRUE,_xll.ohTrigger(Trigger,Trigger1M)),#N/A)</f>
        <v>#N/A</v>
      </c>
    </row>
    <row r="725" spans="42:47" ht="11.25" customHeight="1" x14ac:dyDescent="0.25">
      <c r="AP725" s="102" t="s">
        <v>83</v>
      </c>
      <c r="AQ725" s="101">
        <f>_xll.qlInterestRateIndexFixingDate(Currency&amp;"ibor"&amp;Tenor,AR725,Trigger)</f>
        <v>44428</v>
      </c>
      <c r="AR725" s="101">
        <f>_xll.qlCalendarAdvance(Calendar,AR724,AP725,"f",,Trigger)</f>
        <v>44432</v>
      </c>
      <c r="AS725" s="101">
        <f>_xll.qlInterestRateIndexMaturity(Currency&amp;"ibor"&amp;Tenor,AR725,Trigger)</f>
        <v>44463</v>
      </c>
      <c r="AT725" s="246">
        <f>_xll.qlIndexFixing($AD$5,AQ725,TRUE,_xll.ohTrigger(Trigger,Trigger1M))</f>
        <v>1.278393580952028E-2</v>
      </c>
      <c r="AU725" s="246" t="e">
        <f>IFERROR(_xll.qlIndexFixing($AV$1,AQ725,TRUE,_xll.ohTrigger(Trigger,Trigger1M)),#N/A)</f>
        <v>#N/A</v>
      </c>
    </row>
    <row r="726" spans="42:47" ht="11.25" customHeight="1" x14ac:dyDescent="0.25">
      <c r="AP726" s="102" t="s">
        <v>83</v>
      </c>
      <c r="AQ726" s="101">
        <f>_xll.qlInterestRateIndexFixingDate(Currency&amp;"ibor"&amp;Tenor,AR726,Trigger)</f>
        <v>44435</v>
      </c>
      <c r="AR726" s="101">
        <f>_xll.qlCalendarAdvance(Calendar,AR725,AP726,"f",,Trigger)</f>
        <v>44439</v>
      </c>
      <c r="AS726" s="101">
        <f>_xll.qlInterestRateIndexMaturity(Currency&amp;"ibor"&amp;Tenor,AR726,Trigger)</f>
        <v>44469</v>
      </c>
      <c r="AT726" s="246">
        <f>_xll.qlIndexFixing($AD$5,AQ726,TRUE,_xll.ohTrigger(Trigger,Trigger1M))</f>
        <v>1.2853663371886093E-2</v>
      </c>
      <c r="AU726" s="246" t="e">
        <f>IFERROR(_xll.qlIndexFixing($AV$1,AQ726,TRUE,_xll.ohTrigger(Trigger,Trigger1M)),#N/A)</f>
        <v>#N/A</v>
      </c>
    </row>
    <row r="727" spans="42:47" ht="11.25" customHeight="1" x14ac:dyDescent="0.25">
      <c r="AP727" s="102" t="s">
        <v>83</v>
      </c>
      <c r="AQ727" s="101">
        <f>_xll.qlInterestRateIndexFixingDate(Currency&amp;"ibor"&amp;Tenor,AR727,Trigger)</f>
        <v>44442</v>
      </c>
      <c r="AR727" s="101">
        <f>_xll.qlCalendarAdvance(Calendar,AR726,AP727,"f",,Trigger)</f>
        <v>44446</v>
      </c>
      <c r="AS727" s="101">
        <f>_xll.qlInterestRateIndexMaturity(Currency&amp;"ibor"&amp;Tenor,AR727,Trigger)</f>
        <v>44476</v>
      </c>
      <c r="AT727" s="246">
        <f>_xll.qlIndexFixing($AD$5,AQ727,TRUE,_xll.ohTrigger(Trigger,Trigger1M))</f>
        <v>1.2927845528207804E-2</v>
      </c>
      <c r="AU727" s="246" t="e">
        <f>IFERROR(_xll.qlIndexFixing($AV$1,AQ727,TRUE,_xll.ohTrigger(Trigger,Trigger1M)),#N/A)</f>
        <v>#N/A</v>
      </c>
    </row>
    <row r="728" spans="42:47" ht="11.25" customHeight="1" x14ac:dyDescent="0.25">
      <c r="AP728" s="102" t="s">
        <v>83</v>
      </c>
      <c r="AQ728" s="101">
        <f>_xll.qlInterestRateIndexFixingDate(Currency&amp;"ibor"&amp;Tenor,AR728,Trigger)</f>
        <v>44449</v>
      </c>
      <c r="AR728" s="101">
        <f>_xll.qlCalendarAdvance(Calendar,AR727,AP728,"f",,Trigger)</f>
        <v>44453</v>
      </c>
      <c r="AS728" s="101">
        <f>_xll.qlInterestRateIndexMaturity(Currency&amp;"ibor"&amp;Tenor,AR728,Trigger)</f>
        <v>44483</v>
      </c>
      <c r="AT728" s="246">
        <f>_xll.qlIndexFixing($AD$5,AQ728,TRUE,_xll.ohTrigger(Trigger,Trigger1M))</f>
        <v>1.3000897050345905E-2</v>
      </c>
      <c r="AU728" s="246" t="e">
        <f>IFERROR(_xll.qlIndexFixing($AV$1,AQ728,TRUE,_xll.ohTrigger(Trigger,Trigger1M)),#N/A)</f>
        <v>#N/A</v>
      </c>
    </row>
    <row r="729" spans="42:47" ht="11.25" customHeight="1" x14ac:dyDescent="0.25">
      <c r="AP729" s="102" t="s">
        <v>83</v>
      </c>
      <c r="AQ729" s="101">
        <f>_xll.qlInterestRateIndexFixingDate(Currency&amp;"ibor"&amp;Tenor,AR729,Trigger)</f>
        <v>44456</v>
      </c>
      <c r="AR729" s="101">
        <f>_xll.qlCalendarAdvance(Calendar,AR728,AP729,"f",,Trigger)</f>
        <v>44460</v>
      </c>
      <c r="AS729" s="101">
        <f>_xll.qlInterestRateIndexMaturity(Currency&amp;"ibor"&amp;Tenor,AR729,Trigger)</f>
        <v>44490</v>
      </c>
      <c r="AT729" s="246">
        <f>_xll.qlIndexFixing($AD$5,AQ729,TRUE,_xll.ohTrigger(Trigger,Trigger1M))</f>
        <v>1.30728179176689E-2</v>
      </c>
      <c r="AU729" s="246" t="e">
        <f>IFERROR(_xll.qlIndexFixing($AV$1,AQ729,TRUE,_xll.ohTrigger(Trigger,Trigger1M)),#N/A)</f>
        <v>#N/A</v>
      </c>
    </row>
    <row r="730" spans="42:47" ht="11.25" customHeight="1" x14ac:dyDescent="0.25">
      <c r="AP730" s="102" t="s">
        <v>83</v>
      </c>
      <c r="AQ730" s="101">
        <f>_xll.qlInterestRateIndexFixingDate(Currency&amp;"ibor"&amp;Tenor,AR730,Trigger)</f>
        <v>44463</v>
      </c>
      <c r="AR730" s="101">
        <f>_xll.qlCalendarAdvance(Calendar,AR729,AP730,"f",,Trigger)</f>
        <v>44467</v>
      </c>
      <c r="AS730" s="101">
        <f>_xll.qlInterestRateIndexMaturity(Currency&amp;"ibor"&amp;Tenor,AR730,Trigger)</f>
        <v>44497</v>
      </c>
      <c r="AT730" s="246">
        <f>_xll.qlIndexFixing($AD$5,AQ730,TRUE,_xll.ohTrigger(Trigger,Trigger1M))</f>
        <v>1.3143608109865035E-2</v>
      </c>
      <c r="AU730" s="246" t="e">
        <f>IFERROR(_xll.qlIndexFixing($AV$1,AQ730,TRUE,_xll.ohTrigger(Trigger,Trigger1M)),#N/A)</f>
        <v>#N/A</v>
      </c>
    </row>
    <row r="731" spans="42:47" ht="11.25" customHeight="1" x14ac:dyDescent="0.25">
      <c r="AP731" s="102" t="s">
        <v>83</v>
      </c>
      <c r="AQ731" s="101">
        <f>_xll.qlInterestRateIndexFixingDate(Currency&amp;"ibor"&amp;Tenor,AR731,Trigger)</f>
        <v>44470</v>
      </c>
      <c r="AR731" s="101">
        <f>_xll.qlCalendarAdvance(Calendar,AR730,AP731,"f",,Trigger)</f>
        <v>44474</v>
      </c>
      <c r="AS731" s="101">
        <f>_xll.qlInterestRateIndexMaturity(Currency&amp;"ibor"&amp;Tenor,AR731,Trigger)</f>
        <v>44505</v>
      </c>
      <c r="AT731" s="246">
        <f>_xll.qlIndexFixing($AD$5,AQ731,TRUE,_xll.ohTrigger(Trigger,Trigger1M))</f>
        <v>1.3218383926282024E-2</v>
      </c>
      <c r="AU731" s="246" t="e">
        <f>IFERROR(_xll.qlIndexFixing($AV$1,AQ731,TRUE,_xll.ohTrigger(Trigger,Trigger1M)),#N/A)</f>
        <v>#N/A</v>
      </c>
    </row>
    <row r="732" spans="42:47" ht="11.25" customHeight="1" x14ac:dyDescent="0.25">
      <c r="AP732" s="102" t="s">
        <v>83</v>
      </c>
      <c r="AQ732" s="101">
        <f>_xll.qlInterestRateIndexFixingDate(Currency&amp;"ibor"&amp;Tenor,AR732,Trigger)</f>
        <v>44477</v>
      </c>
      <c r="AR732" s="101">
        <f>_xll.qlCalendarAdvance(Calendar,AR731,AP732,"f",,Trigger)</f>
        <v>44481</v>
      </c>
      <c r="AS732" s="101">
        <f>_xll.qlInterestRateIndexMaturity(Currency&amp;"ibor"&amp;Tenor,AR732,Trigger)</f>
        <v>44512</v>
      </c>
      <c r="AT732" s="246">
        <f>_xll.qlIndexFixing($AD$5,AQ732,TRUE,_xll.ohTrigger(Trigger,Trigger1M))</f>
        <v>1.328683446051118E-2</v>
      </c>
      <c r="AU732" s="246" t="e">
        <f>IFERROR(_xll.qlIndexFixing($AV$1,AQ732,TRUE,_xll.ohTrigger(Trigger,Trigger1M)),#N/A)</f>
        <v>#N/A</v>
      </c>
    </row>
    <row r="733" spans="42:47" ht="11.25" customHeight="1" x14ac:dyDescent="0.25">
      <c r="AP733" s="102" t="s">
        <v>83</v>
      </c>
      <c r="AQ733" s="101">
        <f>_xll.qlInterestRateIndexFixingDate(Currency&amp;"ibor"&amp;Tenor,AR733,Trigger)</f>
        <v>44484</v>
      </c>
      <c r="AR733" s="101">
        <f>_xll.qlCalendarAdvance(Calendar,AR732,AP733,"f",,Trigger)</f>
        <v>44488</v>
      </c>
      <c r="AS733" s="101">
        <f>_xll.qlInterestRateIndexMaturity(Currency&amp;"ibor"&amp;Tenor,AR733,Trigger)</f>
        <v>44519</v>
      </c>
      <c r="AT733" s="246">
        <f>_xll.qlIndexFixing($AD$5,AQ733,TRUE,_xll.ohTrigger(Trigger,Trigger1M))</f>
        <v>1.3354154230303412E-2</v>
      </c>
      <c r="AU733" s="246" t="e">
        <f>IFERROR(_xll.qlIndexFixing($AV$1,AQ733,TRUE,_xll.ohTrigger(Trigger,Trigger1M)),#N/A)</f>
        <v>#N/A</v>
      </c>
    </row>
    <row r="734" spans="42:47" ht="11.25" customHeight="1" x14ac:dyDescent="0.25">
      <c r="AP734" s="102" t="s">
        <v>83</v>
      </c>
      <c r="AQ734" s="101">
        <f>_xll.qlInterestRateIndexFixingDate(Currency&amp;"ibor"&amp;Tenor,AR734,Trigger)</f>
        <v>44491</v>
      </c>
      <c r="AR734" s="101">
        <f>_xll.qlCalendarAdvance(Calendar,AR733,AP734,"f",,Trigger)</f>
        <v>44495</v>
      </c>
      <c r="AS734" s="101">
        <f>_xll.qlInterestRateIndexMaturity(Currency&amp;"ibor"&amp;Tenor,AR734,Trigger)</f>
        <v>44526</v>
      </c>
      <c r="AT734" s="246">
        <f>_xll.qlIndexFixing($AD$5,AQ734,TRUE,_xll.ohTrigger(Trigger,Trigger1M))</f>
        <v>1.3420343216009923E-2</v>
      </c>
      <c r="AU734" s="246" t="e">
        <f>IFERROR(_xll.qlIndexFixing($AV$1,AQ734,TRUE,_xll.ohTrigger(Trigger,Trigger1M)),#N/A)</f>
        <v>#N/A</v>
      </c>
    </row>
    <row r="735" spans="42:47" ht="11.25" customHeight="1" x14ac:dyDescent="0.25">
      <c r="AP735" s="102" t="s">
        <v>83</v>
      </c>
      <c r="AQ735" s="101">
        <f>_xll.qlInterestRateIndexFixingDate(Currency&amp;"ibor"&amp;Tenor,AR735,Trigger)</f>
        <v>44498</v>
      </c>
      <c r="AR735" s="101">
        <f>_xll.qlCalendarAdvance(Calendar,AR734,AP735,"f",,Trigger)</f>
        <v>44502</v>
      </c>
      <c r="AS735" s="101">
        <f>_xll.qlInterestRateIndexMaturity(Currency&amp;"ibor"&amp;Tenor,AR735,Trigger)</f>
        <v>44532</v>
      </c>
      <c r="AT735" s="246">
        <f>_xll.qlIndexFixing($AD$5,AQ735,TRUE,_xll.ohTrigger(Trigger,Trigger1M))</f>
        <v>1.348059825532566E-2</v>
      </c>
      <c r="AU735" s="246" t="e">
        <f>IFERROR(_xll.qlIndexFixing($AV$1,AQ735,TRUE,_xll.ohTrigger(Trigger,Trigger1M)),#N/A)</f>
        <v>#N/A</v>
      </c>
    </row>
    <row r="736" spans="42:47" ht="11.25" customHeight="1" x14ac:dyDescent="0.25">
      <c r="AP736" s="102" t="s">
        <v>83</v>
      </c>
      <c r="AQ736" s="101">
        <f>_xll.qlInterestRateIndexFixingDate(Currency&amp;"ibor"&amp;Tenor,AR736,Trigger)</f>
        <v>44505</v>
      </c>
      <c r="AR736" s="101">
        <f>_xll.qlCalendarAdvance(Calendar,AR735,AP736,"f",,Trigger)</f>
        <v>44509</v>
      </c>
      <c r="AS736" s="101">
        <f>_xll.qlInterestRateIndexMaturity(Currency&amp;"ibor"&amp;Tenor,AR736,Trigger)</f>
        <v>44539</v>
      </c>
      <c r="AT736" s="246">
        <f>_xll.qlIndexFixing($AD$5,AQ736,TRUE,_xll.ohTrigger(Trigger,Trigger1M))</f>
        <v>1.3544603988063564E-2</v>
      </c>
      <c r="AU736" s="246" t="e">
        <f>IFERROR(_xll.qlIndexFixing($AV$1,AQ736,TRUE,_xll.ohTrigger(Trigger,Trigger1M)),#N/A)</f>
        <v>#N/A</v>
      </c>
    </row>
    <row r="737" spans="42:47" ht="11.25" customHeight="1" x14ac:dyDescent="0.25">
      <c r="AP737" s="102" t="s">
        <v>83</v>
      </c>
      <c r="AQ737" s="101">
        <f>_xll.qlInterestRateIndexFixingDate(Currency&amp;"ibor"&amp;Tenor,AR737,Trigger)</f>
        <v>44512</v>
      </c>
      <c r="AR737" s="101">
        <f>_xll.qlCalendarAdvance(Calendar,AR736,AP737,"f",,Trigger)</f>
        <v>44516</v>
      </c>
      <c r="AS737" s="101">
        <f>_xll.qlInterestRateIndexMaturity(Currency&amp;"ibor"&amp;Tenor,AR737,Trigger)</f>
        <v>44546</v>
      </c>
      <c r="AT737" s="246">
        <f>_xll.qlIndexFixing($AD$5,AQ737,TRUE,_xll.ohTrigger(Trigger,Trigger1M))</f>
        <v>1.3607478912426529E-2</v>
      </c>
      <c r="AU737" s="246" t="e">
        <f>IFERROR(_xll.qlIndexFixing($AV$1,AQ737,TRUE,_xll.ohTrigger(Trigger,Trigger1M)),#N/A)</f>
        <v>#N/A</v>
      </c>
    </row>
    <row r="738" spans="42:47" ht="11.25" customHeight="1" x14ac:dyDescent="0.25">
      <c r="AP738" s="102" t="s">
        <v>83</v>
      </c>
      <c r="AQ738" s="101">
        <f>_xll.qlInterestRateIndexFixingDate(Currency&amp;"ibor"&amp;Tenor,AR738,Trigger)</f>
        <v>44519</v>
      </c>
      <c r="AR738" s="101">
        <f>_xll.qlCalendarAdvance(Calendar,AR737,AP738,"f",,Trigger)</f>
        <v>44523</v>
      </c>
      <c r="AS738" s="101">
        <f>_xll.qlInterestRateIndexMaturity(Currency&amp;"ibor"&amp;Tenor,AR738,Trigger)</f>
        <v>44553</v>
      </c>
      <c r="AT738" s="246">
        <f>_xll.qlIndexFixing($AD$5,AQ738,TRUE,_xll.ohTrigger(Trigger,Trigger1M))</f>
        <v>1.3669223010652765E-2</v>
      </c>
      <c r="AU738" s="246" t="e">
        <f>IFERROR(_xll.qlIndexFixing($AV$1,AQ738,TRUE,_xll.ohTrigger(Trigger,Trigger1M)),#N/A)</f>
        <v>#N/A</v>
      </c>
    </row>
    <row r="739" spans="42:47" ht="11.25" customHeight="1" x14ac:dyDescent="0.25">
      <c r="AP739" s="102" t="s">
        <v>83</v>
      </c>
      <c r="AQ739" s="101">
        <f>_xll.qlInterestRateIndexFixingDate(Currency&amp;"ibor"&amp;Tenor,AR739,Trigger)</f>
        <v>44526</v>
      </c>
      <c r="AR739" s="101">
        <f>_xll.qlCalendarAdvance(Calendar,AR738,AP739,"f",,Trigger)</f>
        <v>44530</v>
      </c>
      <c r="AS739" s="101">
        <f>_xll.qlInterestRateIndexMaturity(Currency&amp;"ibor"&amp;Tenor,AR739,Trigger)</f>
        <v>44561</v>
      </c>
      <c r="AT739" s="246">
        <f>_xll.qlIndexFixing($AD$5,AQ739,TRUE,_xll.ohTrigger(Trigger,Trigger1M))</f>
        <v>1.3734325718709509E-2</v>
      </c>
      <c r="AU739" s="246" t="e">
        <f>IFERROR(_xll.qlIndexFixing($AV$1,AQ739,TRUE,_xll.ohTrigger(Trigger,Trigger1M)),#N/A)</f>
        <v>#N/A</v>
      </c>
    </row>
    <row r="740" spans="42:47" ht="11.25" customHeight="1" x14ac:dyDescent="0.25">
      <c r="AP740" s="102" t="s">
        <v>83</v>
      </c>
      <c r="AQ740" s="101">
        <f>_xll.qlInterestRateIndexFixingDate(Currency&amp;"ibor"&amp;Tenor,AR740,Trigger)</f>
        <v>44533</v>
      </c>
      <c r="AR740" s="101">
        <f>_xll.qlCalendarAdvance(Calendar,AR739,AP740,"f",,Trigger)</f>
        <v>44537</v>
      </c>
      <c r="AS740" s="101">
        <f>_xll.qlInterestRateIndexMaturity(Currency&amp;"ibor"&amp;Tenor,AR740,Trigger)</f>
        <v>44568</v>
      </c>
      <c r="AT740" s="246">
        <f>_xll.qlIndexFixing($AD$5,AQ740,TRUE,_xll.ohTrigger(Trigger,Trigger1M))</f>
        <v>1.3793729605791132E-2</v>
      </c>
      <c r="AU740" s="246" t="e">
        <f>IFERROR(_xll.qlIndexFixing($AV$1,AQ740,TRUE,_xll.ohTrigger(Trigger,Trigger1M)),#N/A)</f>
        <v>#N/A</v>
      </c>
    </row>
    <row r="741" spans="42:47" ht="11.25" customHeight="1" x14ac:dyDescent="0.25">
      <c r="AP741" s="102" t="s">
        <v>83</v>
      </c>
      <c r="AQ741" s="101">
        <f>_xll.qlInterestRateIndexFixingDate(Currency&amp;"ibor"&amp;Tenor,AR741,Trigger)</f>
        <v>44540</v>
      </c>
      <c r="AR741" s="101">
        <f>_xll.qlCalendarAdvance(Calendar,AR740,AP741,"f",,Trigger)</f>
        <v>44544</v>
      </c>
      <c r="AS741" s="101">
        <f>_xll.qlInterestRateIndexMaturity(Currency&amp;"ibor"&amp;Tenor,AR741,Trigger)</f>
        <v>44575</v>
      </c>
      <c r="AT741" s="246">
        <f>_xll.qlIndexFixing($AD$5,AQ741,TRUE,_xll.ohTrigger(Trigger,Trigger1M))</f>
        <v>1.3852002580497397E-2</v>
      </c>
      <c r="AU741" s="246" t="e">
        <f>IFERROR(_xll.qlIndexFixing($AV$1,AQ741,TRUE,_xll.ohTrigger(Trigger,Trigger1M)),#N/A)</f>
        <v>#N/A</v>
      </c>
    </row>
    <row r="742" spans="42:47" ht="11.25" customHeight="1" x14ac:dyDescent="0.25">
      <c r="AP742" s="102" t="s">
        <v>83</v>
      </c>
      <c r="AQ742" s="101">
        <f>_xll.qlInterestRateIndexFixingDate(Currency&amp;"ibor"&amp;Tenor,AR742,Trigger)</f>
        <v>44547</v>
      </c>
      <c r="AR742" s="101">
        <f>_xll.qlCalendarAdvance(Calendar,AR741,AP742,"f",,Trigger)</f>
        <v>44551</v>
      </c>
      <c r="AS742" s="101">
        <f>_xll.qlInterestRateIndexMaturity(Currency&amp;"ibor"&amp;Tenor,AR742,Trigger)</f>
        <v>44582</v>
      </c>
      <c r="AT742" s="246">
        <f>_xll.qlIndexFixing($AD$5,AQ742,TRUE,_xll.ohTrigger(Trigger,Trigger1M))</f>
        <v>1.3909144625817393E-2</v>
      </c>
      <c r="AU742" s="246" t="e">
        <f>IFERROR(_xll.qlIndexFixing($AV$1,AQ742,TRUE,_xll.ohTrigger(Trigger,Trigger1M)),#N/A)</f>
        <v>#N/A</v>
      </c>
    </row>
    <row r="743" spans="42:47" ht="11.25" customHeight="1" x14ac:dyDescent="0.25">
      <c r="AP743" s="102" t="s">
        <v>83</v>
      </c>
      <c r="AQ743" s="101">
        <f>_xll.qlInterestRateIndexFixingDate(Currency&amp;"ibor"&amp;Tenor,AR743,Trigger)</f>
        <v>44554</v>
      </c>
      <c r="AR743" s="101">
        <f>_xll.qlCalendarAdvance(Calendar,AR742,AP743,"f",,Trigger)</f>
        <v>44558</v>
      </c>
      <c r="AS743" s="101">
        <f>_xll.qlInterestRateIndexMaturity(Currency&amp;"ibor"&amp;Tenor,AR743,Trigger)</f>
        <v>44589</v>
      </c>
      <c r="AT743" s="246">
        <f>_xll.qlIndexFixing($AD$5,AQ743,TRUE,_xll.ohTrigger(Trigger,Trigger1M))</f>
        <v>1.3965155725078006E-2</v>
      </c>
      <c r="AU743" s="246" t="e">
        <f>IFERROR(_xll.qlIndexFixing($AV$1,AQ743,TRUE,_xll.ohTrigger(Trigger,Trigger1M)),#N/A)</f>
        <v>#N/A</v>
      </c>
    </row>
    <row r="744" spans="42:47" ht="11.25" customHeight="1" x14ac:dyDescent="0.25">
      <c r="AP744" s="102" t="s">
        <v>83</v>
      </c>
      <c r="AQ744" s="101">
        <f>_xll.qlInterestRateIndexFixingDate(Currency&amp;"ibor"&amp;Tenor,AR744,Trigger)</f>
        <v>44561</v>
      </c>
      <c r="AR744" s="101">
        <f>_xll.qlCalendarAdvance(Calendar,AR743,AP744,"f",,Trigger)</f>
        <v>44565</v>
      </c>
      <c r="AS744" s="101">
        <f>_xll.qlInterestRateIndexMaturity(Currency&amp;"ibor"&amp;Tenor,AR744,Trigger)</f>
        <v>44596</v>
      </c>
      <c r="AT744" s="246">
        <f>_xll.qlIndexFixing($AD$5,AQ744,TRUE,_xll.ohTrigger(Trigger,Trigger1M))</f>
        <v>1.4020035861928445E-2</v>
      </c>
      <c r="AU744" s="246" t="e">
        <f>IFERROR(_xll.qlIndexFixing($AV$1,AQ744,TRUE,_xll.ohTrigger(Trigger,Trigger1M)),#N/A)</f>
        <v>#N/A</v>
      </c>
    </row>
    <row r="745" spans="42:47" ht="11.25" customHeight="1" x14ac:dyDescent="0.25">
      <c r="AP745" s="102" t="s">
        <v>83</v>
      </c>
      <c r="AQ745" s="101">
        <f>_xll.qlInterestRateIndexFixingDate(Currency&amp;"ibor"&amp;Tenor,AR745,Trigger)</f>
        <v>44568</v>
      </c>
      <c r="AR745" s="101">
        <f>_xll.qlCalendarAdvance(Calendar,AR744,AP745,"f",,Trigger)</f>
        <v>44572</v>
      </c>
      <c r="AS745" s="101">
        <f>_xll.qlInterestRateIndexMaturity(Currency&amp;"ibor"&amp;Tenor,AR745,Trigger)</f>
        <v>44603</v>
      </c>
      <c r="AT745" s="246">
        <f>_xll.qlIndexFixing($AD$5,AQ745,TRUE,_xll.ohTrigger(Trigger,Trigger1M))</f>
        <v>1.4073785020353132E-2</v>
      </c>
      <c r="AU745" s="246" t="e">
        <f>IFERROR(_xll.qlIndexFixing($AV$1,AQ745,TRUE,_xll.ohTrigger(Trigger,Trigger1M)),#N/A)</f>
        <v>#N/A</v>
      </c>
    </row>
    <row r="746" spans="42:47" ht="11.25" customHeight="1" x14ac:dyDescent="0.25">
      <c r="AP746" s="102" t="s">
        <v>83</v>
      </c>
      <c r="AQ746" s="101">
        <f>_xll.qlInterestRateIndexFixingDate(Currency&amp;"ibor"&amp;Tenor,AR746,Trigger)</f>
        <v>44575</v>
      </c>
      <c r="AR746" s="101">
        <f>_xll.qlCalendarAdvance(Calendar,AR745,AP746,"f",,Trigger)</f>
        <v>44579</v>
      </c>
      <c r="AS746" s="101">
        <f>_xll.qlInterestRateIndexMaturity(Currency&amp;"ibor"&amp;Tenor,AR746,Trigger)</f>
        <v>44610</v>
      </c>
      <c r="AT746" s="246">
        <f>_xll.qlIndexFixing($AD$5,AQ746,TRUE,_xll.ohTrigger(Trigger,Trigger1M))</f>
        <v>1.4126403184663974E-2</v>
      </c>
      <c r="AU746" s="246" t="e">
        <f>IFERROR(_xll.qlIndexFixing($AV$1,AQ746,TRUE,_xll.ohTrigger(Trigger,Trigger1M)),#N/A)</f>
        <v>#N/A</v>
      </c>
    </row>
    <row r="747" spans="42:47" ht="11.25" customHeight="1" x14ac:dyDescent="0.25">
      <c r="AP747" s="102" t="s">
        <v>83</v>
      </c>
      <c r="AQ747" s="101">
        <f>_xll.qlInterestRateIndexFixingDate(Currency&amp;"ibor"&amp;Tenor,AR747,Trigger)</f>
        <v>44582</v>
      </c>
      <c r="AR747" s="101">
        <f>_xll.qlCalendarAdvance(Calendar,AR746,AP747,"f",,Trigger)</f>
        <v>44586</v>
      </c>
      <c r="AS747" s="101">
        <f>_xll.qlInterestRateIndexMaturity(Currency&amp;"ibor"&amp;Tenor,AR747,Trigger)</f>
        <v>44617</v>
      </c>
      <c r="AT747" s="246">
        <f>_xll.qlIndexFixing($AD$5,AQ747,TRUE,_xll.ohTrigger(Trigger,Trigger1M))</f>
        <v>1.4177890339505511E-2</v>
      </c>
      <c r="AU747" s="246" t="e">
        <f>IFERROR(_xll.qlIndexFixing($AV$1,AQ747,TRUE,_xll.ohTrigger(Trigger,Trigger1M)),#N/A)</f>
        <v>#N/A</v>
      </c>
    </row>
    <row r="748" spans="42:47" ht="11.25" customHeight="1" x14ac:dyDescent="0.25">
      <c r="AP748" s="102" t="s">
        <v>83</v>
      </c>
      <c r="AQ748" s="101">
        <f>_xll.qlInterestRateIndexFixingDate(Currency&amp;"ibor"&amp;Tenor,AR748,Trigger)</f>
        <v>44589</v>
      </c>
      <c r="AR748" s="101">
        <f>_xll.qlCalendarAdvance(Calendar,AR747,AP748,"f",,Trigger)</f>
        <v>44593</v>
      </c>
      <c r="AS748" s="101">
        <f>_xll.qlInterestRateIndexMaturity(Currency&amp;"ibor"&amp;Tenor,AR748,Trigger)</f>
        <v>44621</v>
      </c>
      <c r="AT748" s="246">
        <f>_xll.qlIndexFixing($AD$5,AQ748,TRUE,_xll.ohTrigger(Trigger,Trigger1M))</f>
        <v>1.4216879461655792E-2</v>
      </c>
      <c r="AU748" s="246" t="e">
        <f>IFERROR(_xll.qlIndexFixing($AV$1,AQ748,TRUE,_xll.ohTrigger(Trigger,Trigger1M)),#N/A)</f>
        <v>#N/A</v>
      </c>
    </row>
    <row r="749" spans="42:47" ht="11.25" customHeight="1" x14ac:dyDescent="0.25">
      <c r="AP749" s="102" t="s">
        <v>83</v>
      </c>
      <c r="AQ749" s="101">
        <f>_xll.qlInterestRateIndexFixingDate(Currency&amp;"ibor"&amp;Tenor,AR749,Trigger)</f>
        <v>44596</v>
      </c>
      <c r="AR749" s="101">
        <f>_xll.qlCalendarAdvance(Calendar,AR748,AP749,"f",,Trigger)</f>
        <v>44600</v>
      </c>
      <c r="AS749" s="101">
        <f>_xll.qlInterestRateIndexMaturity(Currency&amp;"ibor"&amp;Tenor,AR749,Trigger)</f>
        <v>44628</v>
      </c>
      <c r="AT749" s="246">
        <f>_xll.qlIndexFixing($AD$5,AQ749,TRUE,_xll.ohTrigger(Trigger,Trigger1M))</f>
        <v>1.4266341053086964E-2</v>
      </c>
      <c r="AU749" s="246" t="e">
        <f>IFERROR(_xll.qlIndexFixing($AV$1,AQ749,TRUE,_xll.ohTrigger(Trigger,Trigger1M)),#N/A)</f>
        <v>#N/A</v>
      </c>
    </row>
    <row r="750" spans="42:47" ht="11.25" customHeight="1" x14ac:dyDescent="0.25">
      <c r="AP750" s="102" t="s">
        <v>83</v>
      </c>
      <c r="AQ750" s="101">
        <f>_xll.qlInterestRateIndexFixingDate(Currency&amp;"ibor"&amp;Tenor,AR750,Trigger)</f>
        <v>44603</v>
      </c>
      <c r="AR750" s="101">
        <f>_xll.qlCalendarAdvance(Calendar,AR749,AP750,"f",,Trigger)</f>
        <v>44607</v>
      </c>
      <c r="AS750" s="101">
        <f>_xll.qlInterestRateIndexMaturity(Currency&amp;"ibor"&amp;Tenor,AR750,Trigger)</f>
        <v>44635</v>
      </c>
      <c r="AT750" s="246">
        <f>_xll.qlIndexFixing($AD$5,AQ750,TRUE,_xll.ohTrigger(Trigger,Trigger1M))</f>
        <v>1.431467170846761E-2</v>
      </c>
      <c r="AU750" s="246" t="e">
        <f>IFERROR(_xll.qlIndexFixing($AV$1,AQ750,TRUE,_xll.ohTrigger(Trigger,Trigger1M)),#N/A)</f>
        <v>#N/A</v>
      </c>
    </row>
    <row r="751" spans="42:47" ht="11.25" customHeight="1" x14ac:dyDescent="0.25">
      <c r="AP751" s="102" t="s">
        <v>83</v>
      </c>
      <c r="AQ751" s="101">
        <f>_xll.qlInterestRateIndexFixingDate(Currency&amp;"ibor"&amp;Tenor,AR751,Trigger)</f>
        <v>44610</v>
      </c>
      <c r="AR751" s="101">
        <f>_xll.qlCalendarAdvance(Calendar,AR750,AP751,"f",,Trigger)</f>
        <v>44614</v>
      </c>
      <c r="AS751" s="101">
        <f>_xll.qlInterestRateIndexMaturity(Currency&amp;"ibor"&amp;Tenor,AR751,Trigger)</f>
        <v>44642</v>
      </c>
      <c r="AT751" s="246">
        <f>_xll.qlIndexFixing($AD$5,AQ751,TRUE,_xll.ohTrigger(Trigger,Trigger1M))</f>
        <v>1.4361871415059353E-2</v>
      </c>
      <c r="AU751" s="246" t="e">
        <f>IFERROR(_xll.qlIndexFixing($AV$1,AQ751,TRUE,_xll.ohTrigger(Trigger,Trigger1M)),#N/A)</f>
        <v>#N/A</v>
      </c>
    </row>
    <row r="752" spans="42:47" ht="11.25" customHeight="1" x14ac:dyDescent="0.25">
      <c r="AP752" s="102" t="s">
        <v>83</v>
      </c>
      <c r="AQ752" s="101">
        <f>_xll.qlInterestRateIndexFixingDate(Currency&amp;"ibor"&amp;Tenor,AR752,Trigger)</f>
        <v>44617</v>
      </c>
      <c r="AR752" s="101">
        <f>_xll.qlCalendarAdvance(Calendar,AR751,AP752,"f",,Trigger)</f>
        <v>44621</v>
      </c>
      <c r="AS752" s="101">
        <f>_xll.qlInterestRateIndexMaturity(Currency&amp;"ibor"&amp;Tenor,AR752,Trigger)</f>
        <v>44652</v>
      </c>
      <c r="AT752" s="246">
        <f>_xll.qlIndexFixing($AD$5,AQ752,TRUE,_xll.ohTrigger(Trigger,Trigger1M))</f>
        <v>1.441836045724898E-2</v>
      </c>
      <c r="AU752" s="246" t="e">
        <f>IFERROR(_xll.qlIndexFixing($AV$1,AQ752,TRUE,_xll.ohTrigger(Trigger,Trigger1M)),#N/A)</f>
        <v>#N/A</v>
      </c>
    </row>
    <row r="753" spans="42:47" ht="11.25" customHeight="1" x14ac:dyDescent="0.25">
      <c r="AP753" s="102" t="s">
        <v>83</v>
      </c>
      <c r="AQ753" s="101">
        <f>_xll.qlInterestRateIndexFixingDate(Currency&amp;"ibor"&amp;Tenor,AR753,Trigger)</f>
        <v>44624</v>
      </c>
      <c r="AR753" s="101">
        <f>_xll.qlCalendarAdvance(Calendar,AR752,AP753,"f",,Trigger)</f>
        <v>44628</v>
      </c>
      <c r="AS753" s="101">
        <f>_xll.qlInterestRateIndexMaturity(Currency&amp;"ibor"&amp;Tenor,AR753,Trigger)</f>
        <v>44659</v>
      </c>
      <c r="AT753" s="246">
        <f>_xll.qlIndexFixing($AD$5,AQ753,TRUE,_xll.ohTrigger(Trigger,Trigger1M))</f>
        <v>1.4463061251246913E-2</v>
      </c>
      <c r="AU753" s="246" t="e">
        <f>IFERROR(_xll.qlIndexFixing($AV$1,AQ753,TRUE,_xll.ohTrigger(Trigger,Trigger1M)),#N/A)</f>
        <v>#N/A</v>
      </c>
    </row>
    <row r="754" spans="42:47" ht="11.25" customHeight="1" x14ac:dyDescent="0.25">
      <c r="AP754" s="102" t="s">
        <v>83</v>
      </c>
      <c r="AQ754" s="101">
        <f>_xll.qlInterestRateIndexFixingDate(Currency&amp;"ibor"&amp;Tenor,AR754,Trigger)</f>
        <v>44631</v>
      </c>
      <c r="AR754" s="101">
        <f>_xll.qlCalendarAdvance(Calendar,AR753,AP754,"f",,Trigger)</f>
        <v>44635</v>
      </c>
      <c r="AS754" s="101">
        <f>_xll.qlInterestRateIndexMaturity(Currency&amp;"ibor"&amp;Tenor,AR754,Trigger)</f>
        <v>44670</v>
      </c>
      <c r="AT754" s="246">
        <f>_xll.qlIndexFixing($AD$5,AQ754,TRUE,_xll.ohTrigger(Trigger,Trigger1M))</f>
        <v>1.4519788334255981E-2</v>
      </c>
      <c r="AU754" s="246" t="e">
        <f>IFERROR(_xll.qlIndexFixing($AV$1,AQ754,TRUE,_xll.ohTrigger(Trigger,Trigger1M)),#N/A)</f>
        <v>#N/A</v>
      </c>
    </row>
    <row r="755" spans="42:47" ht="11.25" customHeight="1" x14ac:dyDescent="0.25">
      <c r="AP755" s="102" t="s">
        <v>83</v>
      </c>
      <c r="AQ755" s="101">
        <f>_xll.qlInterestRateIndexFixingDate(Currency&amp;"ibor"&amp;Tenor,AR755,Trigger)</f>
        <v>44638</v>
      </c>
      <c r="AR755" s="101">
        <f>_xll.qlCalendarAdvance(Calendar,AR754,AP755,"f",,Trigger)</f>
        <v>44642</v>
      </c>
      <c r="AS755" s="101">
        <f>_xll.qlInterestRateIndexMaturity(Currency&amp;"ibor"&amp;Tenor,AR755,Trigger)</f>
        <v>44673</v>
      </c>
      <c r="AT755" s="246">
        <f>_xll.qlIndexFixing($AD$5,AQ755,TRUE,_xll.ohTrigger(Trigger,Trigger1M))</f>
        <v>1.4549069503336322E-2</v>
      </c>
      <c r="AU755" s="246" t="e">
        <f>IFERROR(_xll.qlIndexFixing($AV$1,AQ755,TRUE,_xll.ohTrigger(Trigger,Trigger1M)),#N/A)</f>
        <v>#N/A</v>
      </c>
    </row>
    <row r="756" spans="42:47" ht="11.25" customHeight="1" x14ac:dyDescent="0.25">
      <c r="AP756" s="102" t="s">
        <v>83</v>
      </c>
      <c r="AQ756" s="101">
        <f>_xll.qlInterestRateIndexFixingDate(Currency&amp;"ibor"&amp;Tenor,AR756,Trigger)</f>
        <v>44645</v>
      </c>
      <c r="AR756" s="101">
        <f>_xll.qlCalendarAdvance(Calendar,AR755,AP756,"f",,Trigger)</f>
        <v>44649</v>
      </c>
      <c r="AS756" s="101">
        <f>_xll.qlInterestRateIndexMaturity(Currency&amp;"ibor"&amp;Tenor,AR756,Trigger)</f>
        <v>44680</v>
      </c>
      <c r="AT756" s="246">
        <f>_xll.qlIndexFixing($AD$5,AQ756,TRUE,_xll.ohTrigger(Trigger,Trigger1M))</f>
        <v>1.4590376936325295E-2</v>
      </c>
      <c r="AU756" s="246" t="e">
        <f>IFERROR(_xll.qlIndexFixing($AV$1,AQ756,TRUE,_xll.ohTrigger(Trigger,Trigger1M)),#N/A)</f>
        <v>#N/A</v>
      </c>
    </row>
    <row r="757" spans="42:47" ht="11.25" customHeight="1" x14ac:dyDescent="0.25">
      <c r="AP757" s="102" t="s">
        <v>83</v>
      </c>
      <c r="AQ757" s="101">
        <f>_xll.qlInterestRateIndexFixingDate(Currency&amp;"ibor"&amp;Tenor,AR757,Trigger)</f>
        <v>44652</v>
      </c>
      <c r="AR757" s="101">
        <f>_xll.qlCalendarAdvance(Calendar,AR756,AP757,"f",,Trigger)</f>
        <v>44656</v>
      </c>
      <c r="AS757" s="101">
        <f>_xll.qlInterestRateIndexMaturity(Currency&amp;"ibor"&amp;Tenor,AR757,Trigger)</f>
        <v>44686</v>
      </c>
      <c r="AT757" s="246">
        <f>_xll.qlIndexFixing($AD$5,AQ757,TRUE,_xll.ohTrigger(Trigger,Trigger1M))</f>
        <v>1.4627482628671196E-2</v>
      </c>
      <c r="AU757" s="246" t="e">
        <f>IFERROR(_xll.qlIndexFixing($AV$1,AQ757,TRUE,_xll.ohTrigger(Trigger,Trigger1M)),#N/A)</f>
        <v>#N/A</v>
      </c>
    </row>
    <row r="758" spans="42:47" ht="11.25" customHeight="1" x14ac:dyDescent="0.25">
      <c r="AP758" s="102" t="s">
        <v>83</v>
      </c>
      <c r="AQ758" s="101">
        <f>_xll.qlInterestRateIndexFixingDate(Currency&amp;"ibor"&amp;Tenor,AR758,Trigger)</f>
        <v>44659</v>
      </c>
      <c r="AR758" s="101">
        <f>_xll.qlCalendarAdvance(Calendar,AR757,AP758,"f",,Trigger)</f>
        <v>44663</v>
      </c>
      <c r="AS758" s="101">
        <f>_xll.qlInterestRateIndexMaturity(Currency&amp;"ibor"&amp;Tenor,AR758,Trigger)</f>
        <v>44693</v>
      </c>
      <c r="AT758" s="246">
        <f>_xll.qlIndexFixing($AD$5,AQ758,TRUE,_xll.ohTrigger(Trigger,Trigger1M))</f>
        <v>1.4666606966752482E-2</v>
      </c>
      <c r="AU758" s="246" t="e">
        <f>IFERROR(_xll.qlIndexFixing($AV$1,AQ758,TRUE,_xll.ohTrigger(Trigger,Trigger1M)),#N/A)</f>
        <v>#N/A</v>
      </c>
    </row>
    <row r="759" spans="42:47" ht="11.25" customHeight="1" x14ac:dyDescent="0.25">
      <c r="AP759" s="102" t="s">
        <v>83</v>
      </c>
      <c r="AQ759" s="101">
        <f>_xll.qlInterestRateIndexFixingDate(Currency&amp;"ibor"&amp;Tenor,AR759,Trigger)</f>
        <v>44664</v>
      </c>
      <c r="AR759" s="101">
        <f>_xll.qlCalendarAdvance(Calendar,AR758,AP759,"f",,Trigger)</f>
        <v>44670</v>
      </c>
      <c r="AS759" s="101">
        <f>_xll.qlInterestRateIndexMaturity(Currency&amp;"ibor"&amp;Tenor,AR759,Trigger)</f>
        <v>44700</v>
      </c>
      <c r="AT759" s="246">
        <f>_xll.qlIndexFixing($AD$5,AQ759,TRUE,_xll.ohTrigger(Trigger,Trigger1M))</f>
        <v>1.4704600179549665E-2</v>
      </c>
      <c r="AU759" s="246" t="e">
        <f>IFERROR(_xll.qlIndexFixing($AV$1,AQ759,TRUE,_xll.ohTrigger(Trigger,Trigger1M)),#N/A)</f>
        <v>#N/A</v>
      </c>
    </row>
    <row r="760" spans="42:47" ht="11.25" customHeight="1" x14ac:dyDescent="0.25">
      <c r="AP760" s="102" t="s">
        <v>83</v>
      </c>
      <c r="AQ760" s="101">
        <f>_xll.qlInterestRateIndexFixingDate(Currency&amp;"ibor"&amp;Tenor,AR760,Trigger)</f>
        <v>44673</v>
      </c>
      <c r="AR760" s="101">
        <f>_xll.qlCalendarAdvance(Calendar,AR759,AP760,"f",,Trigger)</f>
        <v>44677</v>
      </c>
      <c r="AS760" s="101">
        <f>_xll.qlInterestRateIndexMaturity(Currency&amp;"ibor"&amp;Tenor,AR760,Trigger)</f>
        <v>44707</v>
      </c>
      <c r="AT760" s="246">
        <f>_xll.qlIndexFixing($AD$5,AQ760,TRUE,_xll.ohTrigger(Trigger,Trigger1M))</f>
        <v>1.4741462256329996E-2</v>
      </c>
      <c r="AU760" s="246" t="e">
        <f>IFERROR(_xll.qlIndexFixing($AV$1,AQ760,TRUE,_xll.ohTrigger(Trigger,Trigger1M)),#N/A)</f>
        <v>#N/A</v>
      </c>
    </row>
    <row r="761" spans="42:47" ht="11.25" customHeight="1" x14ac:dyDescent="0.25">
      <c r="AP761" s="102" t="s">
        <v>83</v>
      </c>
      <c r="AQ761" s="101">
        <f>_xll.qlInterestRateIndexFixingDate(Currency&amp;"ibor"&amp;Tenor,AR761,Trigger)</f>
        <v>44680</v>
      </c>
      <c r="AR761" s="101">
        <f>_xll.qlCalendarAdvance(Calendar,AR760,AP761,"f",,Trigger)</f>
        <v>44684</v>
      </c>
      <c r="AS761" s="101">
        <f>_xll.qlInterestRateIndexMaturity(Currency&amp;"ibor"&amp;Tenor,AR761,Trigger)</f>
        <v>44715</v>
      </c>
      <c r="AT761" s="246">
        <f>_xll.qlIndexFixing($AD$5,AQ761,TRUE,_xll.ohTrigger(Trigger,Trigger1M))</f>
        <v>1.4779946698360384E-2</v>
      </c>
      <c r="AU761" s="246" t="e">
        <f>IFERROR(_xll.qlIndexFixing($AV$1,AQ761,TRUE,_xll.ohTrigger(Trigger,Trigger1M)),#N/A)</f>
        <v>#N/A</v>
      </c>
    </row>
    <row r="762" spans="42:47" ht="11.25" customHeight="1" x14ac:dyDescent="0.25">
      <c r="AP762" s="102" t="s">
        <v>83</v>
      </c>
      <c r="AQ762" s="101">
        <f>_xll.qlInterestRateIndexFixingDate(Currency&amp;"ibor"&amp;Tenor,AR762,Trigger)</f>
        <v>44687</v>
      </c>
      <c r="AR762" s="101">
        <f>_xll.qlCalendarAdvance(Calendar,AR761,AP762,"f",,Trigger)</f>
        <v>44691</v>
      </c>
      <c r="AS762" s="101">
        <f>_xll.qlInterestRateIndexMaturity(Currency&amp;"ibor"&amp;Tenor,AR762,Trigger)</f>
        <v>44722</v>
      </c>
      <c r="AT762" s="246">
        <f>_xll.qlIndexFixing($AD$5,AQ762,TRUE,_xll.ohTrigger(Trigger,Trigger1M))</f>
        <v>1.4814467092725341E-2</v>
      </c>
      <c r="AU762" s="246" t="e">
        <f>IFERROR(_xll.qlIndexFixing($AV$1,AQ762,TRUE,_xll.ohTrigger(Trigger,Trigger1M)),#N/A)</f>
        <v>#N/A</v>
      </c>
    </row>
    <row r="763" spans="42:47" ht="11.25" customHeight="1" x14ac:dyDescent="0.25">
      <c r="AP763" s="102" t="s">
        <v>83</v>
      </c>
      <c r="AQ763" s="101">
        <f>_xll.qlInterestRateIndexFixingDate(Currency&amp;"ibor"&amp;Tenor,AR763,Trigger)</f>
        <v>44694</v>
      </c>
      <c r="AR763" s="101">
        <f>_xll.qlCalendarAdvance(Calendar,AR762,AP763,"f",,Trigger)</f>
        <v>44698</v>
      </c>
      <c r="AS763" s="101">
        <f>_xll.qlInterestRateIndexMaturity(Currency&amp;"ibor"&amp;Tenor,AR763,Trigger)</f>
        <v>44729</v>
      </c>
      <c r="AT763" s="246">
        <f>_xll.qlIndexFixing($AD$5,AQ763,TRUE,_xll.ohTrigger(Trigger,Trigger1M))</f>
        <v>1.4847856276793253E-2</v>
      </c>
      <c r="AU763" s="246" t="e">
        <f>IFERROR(_xll.qlIndexFixing($AV$1,AQ763,TRUE,_xll.ohTrigger(Trigger,Trigger1M)),#N/A)</f>
        <v>#N/A</v>
      </c>
    </row>
    <row r="764" spans="42:47" ht="11.25" customHeight="1" x14ac:dyDescent="0.25">
      <c r="AP764" s="102" t="s">
        <v>83</v>
      </c>
      <c r="AQ764" s="101">
        <f>_xll.qlInterestRateIndexFixingDate(Currency&amp;"ibor"&amp;Tenor,AR764,Trigger)</f>
        <v>44701</v>
      </c>
      <c r="AR764" s="101">
        <f>_xll.qlCalendarAdvance(Calendar,AR763,AP764,"f",,Trigger)</f>
        <v>44705</v>
      </c>
      <c r="AS764" s="101">
        <f>_xll.qlInterestRateIndexMaturity(Currency&amp;"ibor"&amp;Tenor,AR764,Trigger)</f>
        <v>44736</v>
      </c>
      <c r="AT764" s="246">
        <f>_xll.qlIndexFixing($AD$5,AQ764,TRUE,_xll.ohTrigger(Trigger,Trigger1M))</f>
        <v>1.4880114240822234E-2</v>
      </c>
      <c r="AU764" s="246" t="e">
        <f>IFERROR(_xll.qlIndexFixing($AV$1,AQ764,TRUE,_xll.ohTrigger(Trigger,Trigger1M)),#N/A)</f>
        <v>#N/A</v>
      </c>
    </row>
    <row r="765" spans="42:47" ht="11.25" customHeight="1" x14ac:dyDescent="0.25">
      <c r="AP765" s="102" t="s">
        <v>83</v>
      </c>
      <c r="AQ765" s="101">
        <f>_xll.qlInterestRateIndexFixingDate(Currency&amp;"ibor"&amp;Tenor,AR765,Trigger)</f>
        <v>44708</v>
      </c>
      <c r="AR765" s="101">
        <f>_xll.qlCalendarAdvance(Calendar,AR764,AP765,"f",,Trigger)</f>
        <v>44712</v>
      </c>
      <c r="AS765" s="101">
        <f>_xll.qlInterestRateIndexMaturity(Currency&amp;"ibor"&amp;Tenor,AR765,Trigger)</f>
        <v>44742</v>
      </c>
      <c r="AT765" s="246">
        <f>_xll.qlIndexFixing($AD$5,AQ765,TRUE,_xll.ohTrigger(Trigger,Trigger1M))</f>
        <v>1.4908805246757417E-2</v>
      </c>
      <c r="AU765" s="246" t="e">
        <f>IFERROR(_xll.qlIndexFixing($AV$1,AQ765,TRUE,_xll.ohTrigger(Trigger,Trigger1M)),#N/A)</f>
        <v>#N/A</v>
      </c>
    </row>
    <row r="766" spans="42:47" ht="11.25" customHeight="1" x14ac:dyDescent="0.25">
      <c r="AP766" s="102" t="s">
        <v>83</v>
      </c>
      <c r="AQ766" s="101">
        <f>_xll.qlInterestRateIndexFixingDate(Currency&amp;"ibor"&amp;Tenor,AR766,Trigger)</f>
        <v>44715</v>
      </c>
      <c r="AR766" s="101">
        <f>_xll.qlCalendarAdvance(Calendar,AR765,AP766,"f",,Trigger)</f>
        <v>44719</v>
      </c>
      <c r="AS766" s="101">
        <f>_xll.qlInterestRateIndexMaturity(Currency&amp;"ibor"&amp;Tenor,AR766,Trigger)</f>
        <v>44749</v>
      </c>
      <c r="AT766" s="246">
        <f>_xll.qlIndexFixing($AD$5,AQ766,TRUE,_xll.ohTrigger(Trigger,Trigger1M))</f>
        <v>1.4938880299973256E-2</v>
      </c>
      <c r="AU766" s="246" t="e">
        <f>IFERROR(_xll.qlIndexFixing($AV$1,AQ766,TRUE,_xll.ohTrigger(Trigger,Trigger1M)),#N/A)</f>
        <v>#N/A</v>
      </c>
    </row>
    <row r="767" spans="42:47" ht="11.25" customHeight="1" x14ac:dyDescent="0.25">
      <c r="AP767" s="102" t="s">
        <v>83</v>
      </c>
      <c r="AQ767" s="101">
        <f>_xll.qlInterestRateIndexFixingDate(Currency&amp;"ibor"&amp;Tenor,AR767,Trigger)</f>
        <v>44722</v>
      </c>
      <c r="AR767" s="101">
        <f>_xll.qlCalendarAdvance(Calendar,AR766,AP767,"f",,Trigger)</f>
        <v>44726</v>
      </c>
      <c r="AS767" s="101">
        <f>_xll.qlInterestRateIndexMaturity(Currency&amp;"ibor"&amp;Tenor,AR767,Trigger)</f>
        <v>44756</v>
      </c>
      <c r="AT767" s="246">
        <f>_xll.qlIndexFixing($AD$5,AQ767,TRUE,_xll.ohTrigger(Trigger,Trigger1M))</f>
        <v>1.496782415099851E-2</v>
      </c>
      <c r="AU767" s="246" t="e">
        <f>IFERROR(_xll.qlIndexFixing($AV$1,AQ767,TRUE,_xll.ohTrigger(Trigger,Trigger1M)),#N/A)</f>
        <v>#N/A</v>
      </c>
    </row>
    <row r="768" spans="42:47" ht="11.25" customHeight="1" x14ac:dyDescent="0.25">
      <c r="AP768" s="102" t="s">
        <v>83</v>
      </c>
      <c r="AQ768" s="101">
        <f>_xll.qlInterestRateIndexFixingDate(Currency&amp;"ibor"&amp;Tenor,AR768,Trigger)</f>
        <v>44729</v>
      </c>
      <c r="AR768" s="101">
        <f>_xll.qlCalendarAdvance(Calendar,AR767,AP768,"f",,Trigger)</f>
        <v>44733</v>
      </c>
      <c r="AS768" s="101">
        <f>_xll.qlInterestRateIndexMaturity(Currency&amp;"ibor"&amp;Tenor,AR768,Trigger)</f>
        <v>44763</v>
      </c>
      <c r="AT768" s="246">
        <f>_xll.qlIndexFixing($AD$5,AQ768,TRUE,_xll.ohTrigger(Trigger,Trigger1M))</f>
        <v>1.499563679165572E-2</v>
      </c>
      <c r="AU768" s="246" t="e">
        <f>IFERROR(_xll.qlIndexFixing($AV$1,AQ768,TRUE,_xll.ohTrigger(Trigger,Trigger1M)),#N/A)</f>
        <v>#N/A</v>
      </c>
    </row>
    <row r="769" spans="42:47" ht="11.25" customHeight="1" x14ac:dyDescent="0.25">
      <c r="AP769" s="102" t="s">
        <v>83</v>
      </c>
      <c r="AQ769" s="101">
        <f>_xll.qlInterestRateIndexFixingDate(Currency&amp;"ibor"&amp;Tenor,AR769,Trigger)</f>
        <v>44736</v>
      </c>
      <c r="AR769" s="101">
        <f>_xll.qlCalendarAdvance(Calendar,AR768,AP769,"f",,Trigger)</f>
        <v>44740</v>
      </c>
      <c r="AS769" s="101">
        <f>_xll.qlInterestRateIndexMaturity(Currency&amp;"ibor"&amp;Tenor,AR769,Trigger)</f>
        <v>44770</v>
      </c>
      <c r="AT769" s="246">
        <f>_xll.qlIndexFixing($AD$5,AQ769,TRUE,_xll.ohTrigger(Trigger,Trigger1M))</f>
        <v>1.502337889278671E-2</v>
      </c>
      <c r="AU769" s="246" t="e">
        <f>IFERROR(_xll.qlIndexFixing($AV$1,AQ769,TRUE,_xll.ohTrigger(Trigger,Trigger1M)),#N/A)</f>
        <v>#N/A</v>
      </c>
    </row>
    <row r="770" spans="42:47" ht="11.25" customHeight="1" x14ac:dyDescent="0.25">
      <c r="AP770" s="102" t="s">
        <v>83</v>
      </c>
      <c r="AQ770" s="101">
        <f>_xll.qlInterestRateIndexFixingDate(Currency&amp;"ibor"&amp;Tenor,AR770,Trigger)</f>
        <v>44743</v>
      </c>
      <c r="AR770" s="101">
        <f>_xll.qlCalendarAdvance(Calendar,AR769,AP770,"f",,Trigger)</f>
        <v>44747</v>
      </c>
      <c r="AS770" s="101">
        <f>_xll.qlInterestRateIndexMaturity(Currency&amp;"ibor"&amp;Tenor,AR770,Trigger)</f>
        <v>44778</v>
      </c>
      <c r="AT770" s="246">
        <f>_xll.qlIndexFixing($AD$5,AQ770,TRUE,_xll.ohTrigger(Trigger,Trigger1M))</f>
        <v>1.5063691350072995E-2</v>
      </c>
      <c r="AU770" s="246" t="e">
        <f>IFERROR(_xll.qlIndexFixing($AV$1,AQ770,TRUE,_xll.ohTrigger(Trigger,Trigger1M)),#N/A)</f>
        <v>#N/A</v>
      </c>
    </row>
    <row r="771" spans="42:47" ht="11.25" customHeight="1" x14ac:dyDescent="0.25">
      <c r="AP771" s="102" t="s">
        <v>83</v>
      </c>
      <c r="AQ771" s="101">
        <f>_xll.qlInterestRateIndexFixingDate(Currency&amp;"ibor"&amp;Tenor,AR771,Trigger)</f>
        <v>44750</v>
      </c>
      <c r="AR771" s="101">
        <f>_xll.qlCalendarAdvance(Calendar,AR770,AP771,"f",,Trigger)</f>
        <v>44754</v>
      </c>
      <c r="AS771" s="101">
        <f>_xll.qlInterestRateIndexMaturity(Currency&amp;"ibor"&amp;Tenor,AR771,Trigger)</f>
        <v>44785</v>
      </c>
      <c r="AT771" s="246">
        <f>_xll.qlIndexFixing($AD$5,AQ771,TRUE,_xll.ohTrigger(Trigger,Trigger1M))</f>
        <v>1.5111122231661764E-2</v>
      </c>
      <c r="AU771" s="246" t="e">
        <f>IFERROR(_xll.qlIndexFixing($AV$1,AQ771,TRUE,_xll.ohTrigger(Trigger,Trigger1M)),#N/A)</f>
        <v>#N/A</v>
      </c>
    </row>
    <row r="772" spans="42:47" ht="11.25" customHeight="1" x14ac:dyDescent="0.25">
      <c r="AP772" s="102" t="s">
        <v>83</v>
      </c>
      <c r="AQ772" s="101">
        <f>_xll.qlInterestRateIndexFixingDate(Currency&amp;"ibor"&amp;Tenor,AR772,Trigger)</f>
        <v>44757</v>
      </c>
      <c r="AR772" s="101">
        <f>_xll.qlCalendarAdvance(Calendar,AR771,AP772,"f",,Trigger)</f>
        <v>44761</v>
      </c>
      <c r="AS772" s="101">
        <f>_xll.qlInterestRateIndexMaturity(Currency&amp;"ibor"&amp;Tenor,AR772,Trigger)</f>
        <v>44792</v>
      </c>
      <c r="AT772" s="246">
        <f>_xll.qlIndexFixing($AD$5,AQ772,TRUE,_xll.ohTrigger(Trigger,Trigger1M))</f>
        <v>1.5168520127550877E-2</v>
      </c>
      <c r="AU772" s="246" t="e">
        <f>IFERROR(_xll.qlIndexFixing($AV$1,AQ772,TRUE,_xll.ohTrigger(Trigger,Trigger1M)),#N/A)</f>
        <v>#N/A</v>
      </c>
    </row>
    <row r="773" spans="42:47" ht="11.25" customHeight="1" x14ac:dyDescent="0.25">
      <c r="AP773" s="102" t="s">
        <v>83</v>
      </c>
      <c r="AQ773" s="101">
        <f>_xll.qlInterestRateIndexFixingDate(Currency&amp;"ibor"&amp;Tenor,AR773,Trigger)</f>
        <v>44764</v>
      </c>
      <c r="AR773" s="101">
        <f>_xll.qlCalendarAdvance(Calendar,AR772,AP773,"f",,Trigger)</f>
        <v>44768</v>
      </c>
      <c r="AS773" s="101">
        <f>_xll.qlInterestRateIndexMaturity(Currency&amp;"ibor"&amp;Tenor,AR773,Trigger)</f>
        <v>44799</v>
      </c>
      <c r="AT773" s="246">
        <f>_xll.qlIndexFixing($AD$5,AQ773,TRUE,_xll.ohTrigger(Trigger,Trigger1M))</f>
        <v>1.5235738367497934E-2</v>
      </c>
      <c r="AU773" s="246" t="e">
        <f>IFERROR(_xll.qlIndexFixing($AV$1,AQ773,TRUE,_xll.ohTrigger(Trigger,Trigger1M)),#N/A)</f>
        <v>#N/A</v>
      </c>
    </row>
    <row r="774" spans="42:47" ht="11.25" customHeight="1" x14ac:dyDescent="0.25">
      <c r="AP774" s="102" t="s">
        <v>83</v>
      </c>
      <c r="AQ774" s="101">
        <f>_xll.qlInterestRateIndexFixingDate(Currency&amp;"ibor"&amp;Tenor,AR774,Trigger)</f>
        <v>44771</v>
      </c>
      <c r="AR774" s="101">
        <f>_xll.qlCalendarAdvance(Calendar,AR773,AP774,"f",,Trigger)</f>
        <v>44775</v>
      </c>
      <c r="AS774" s="101">
        <f>_xll.qlInterestRateIndexMaturity(Currency&amp;"ibor"&amp;Tenor,AR774,Trigger)</f>
        <v>44806</v>
      </c>
      <c r="AT774" s="246">
        <f>_xll.qlIndexFixing($AD$5,AQ774,TRUE,_xll.ohTrigger(Trigger,Trigger1M))</f>
        <v>1.5305791977022825E-2</v>
      </c>
      <c r="AU774" s="246" t="e">
        <f>IFERROR(_xll.qlIndexFixing($AV$1,AQ774,TRUE,_xll.ohTrigger(Trigger,Trigger1M)),#N/A)</f>
        <v>#N/A</v>
      </c>
    </row>
    <row r="775" spans="42:47" ht="11.25" customHeight="1" x14ac:dyDescent="0.25">
      <c r="AP775" s="102" t="s">
        <v>83</v>
      </c>
      <c r="AQ775" s="101">
        <f>_xll.qlInterestRateIndexFixingDate(Currency&amp;"ibor"&amp;Tenor,AR775,Trigger)</f>
        <v>44778</v>
      </c>
      <c r="AR775" s="101">
        <f>_xll.qlCalendarAdvance(Calendar,AR774,AP775,"f",,Trigger)</f>
        <v>44782</v>
      </c>
      <c r="AS775" s="101">
        <f>_xll.qlInterestRateIndexMaturity(Currency&amp;"ibor"&amp;Tenor,AR775,Trigger)</f>
        <v>44813</v>
      </c>
      <c r="AT775" s="246">
        <f>_xll.qlIndexFixing($AD$5,AQ775,TRUE,_xll.ohTrigger(Trigger,Trigger1M))</f>
        <v>1.5374569705773781E-2</v>
      </c>
      <c r="AU775" s="246" t="e">
        <f>IFERROR(_xll.qlIndexFixing($AV$1,AQ775,TRUE,_xll.ohTrigger(Trigger,Trigger1M)),#N/A)</f>
        <v>#N/A</v>
      </c>
    </row>
    <row r="776" spans="42:47" ht="11.25" customHeight="1" x14ac:dyDescent="0.25">
      <c r="AP776" s="102" t="s">
        <v>83</v>
      </c>
      <c r="AQ776" s="101">
        <f>_xll.qlInterestRateIndexFixingDate(Currency&amp;"ibor"&amp;Tenor,AR776,Trigger)</f>
        <v>44785</v>
      </c>
      <c r="AR776" s="101">
        <f>_xll.qlCalendarAdvance(Calendar,AR775,AP776,"f",,Trigger)</f>
        <v>44789</v>
      </c>
      <c r="AS776" s="101">
        <f>_xll.qlInterestRateIndexMaturity(Currency&amp;"ibor"&amp;Tenor,AR776,Trigger)</f>
        <v>44820</v>
      </c>
      <c r="AT776" s="246">
        <f>_xll.qlIndexFixing($AD$5,AQ776,TRUE,_xll.ohTrigger(Trigger,Trigger1M))</f>
        <v>1.5442071531108268E-2</v>
      </c>
      <c r="AU776" s="246" t="e">
        <f>IFERROR(_xll.qlIndexFixing($AV$1,AQ776,TRUE,_xll.ohTrigger(Trigger,Trigger1M)),#N/A)</f>
        <v>#N/A</v>
      </c>
    </row>
    <row r="777" spans="42:47" ht="11.25" customHeight="1" x14ac:dyDescent="0.25">
      <c r="AP777" s="102" t="s">
        <v>83</v>
      </c>
      <c r="AQ777" s="101">
        <f>_xll.qlInterestRateIndexFixingDate(Currency&amp;"ibor"&amp;Tenor,AR777,Trigger)</f>
        <v>44792</v>
      </c>
      <c r="AR777" s="101">
        <f>_xll.qlCalendarAdvance(Calendar,AR776,AP777,"f",,Trigger)</f>
        <v>44796</v>
      </c>
      <c r="AS777" s="101">
        <f>_xll.qlInterestRateIndexMaturity(Currency&amp;"ibor"&amp;Tenor,AR777,Trigger)</f>
        <v>44827</v>
      </c>
      <c r="AT777" s="246">
        <f>_xll.qlIndexFixing($AD$5,AQ777,TRUE,_xll.ohTrigger(Trigger,Trigger1M))</f>
        <v>1.5508297430801486E-2</v>
      </c>
      <c r="AU777" s="246" t="e">
        <f>IFERROR(_xll.qlIndexFixing($AV$1,AQ777,TRUE,_xll.ohTrigger(Trigger,Trigger1M)),#N/A)</f>
        <v>#N/A</v>
      </c>
    </row>
    <row r="778" spans="42:47" ht="11.25" customHeight="1" x14ac:dyDescent="0.25">
      <c r="AP778" s="102" t="s">
        <v>83</v>
      </c>
      <c r="AQ778" s="101">
        <f>_xll.qlInterestRateIndexFixingDate(Currency&amp;"ibor"&amp;Tenor,AR778,Trigger)</f>
        <v>44799</v>
      </c>
      <c r="AR778" s="101">
        <f>_xll.qlCalendarAdvance(Calendar,AR777,AP778,"f",,Trigger)</f>
        <v>44803</v>
      </c>
      <c r="AS778" s="101">
        <f>_xll.qlInterestRateIndexMaturity(Currency&amp;"ibor"&amp;Tenor,AR778,Trigger)</f>
        <v>44834</v>
      </c>
      <c r="AT778" s="246">
        <f>_xll.qlIndexFixing($AD$5,AQ778,TRUE,_xll.ohTrigger(Trigger,Trigger1M))</f>
        <v>1.5573247383051514E-2</v>
      </c>
      <c r="AU778" s="246" t="e">
        <f>IFERROR(_xll.qlIndexFixing($AV$1,AQ778,TRUE,_xll.ohTrigger(Trigger,Trigger1M)),#N/A)</f>
        <v>#N/A</v>
      </c>
    </row>
    <row r="779" spans="42:47" ht="11.25" customHeight="1" x14ac:dyDescent="0.25">
      <c r="AP779" s="102" t="s">
        <v>83</v>
      </c>
      <c r="AQ779" s="101">
        <f>_xll.qlInterestRateIndexFixingDate(Currency&amp;"ibor"&amp;Tenor,AR779,Trigger)</f>
        <v>44806</v>
      </c>
      <c r="AR779" s="101">
        <f>_xll.qlCalendarAdvance(Calendar,AR778,AP779,"f",,Trigger)</f>
        <v>44810</v>
      </c>
      <c r="AS779" s="101">
        <f>_xll.qlInterestRateIndexMaturity(Currency&amp;"ibor"&amp;Tenor,AR779,Trigger)</f>
        <v>44840</v>
      </c>
      <c r="AT779" s="246">
        <f>_xll.qlIndexFixing($AD$5,AQ779,TRUE,_xll.ohTrigger(Trigger,Trigger1M))</f>
        <v>1.563214249287892E-2</v>
      </c>
      <c r="AU779" s="246" t="e">
        <f>IFERROR(_xll.qlIndexFixing($AV$1,AQ779,TRUE,_xll.ohTrigger(Trigger,Trigger1M)),#N/A)</f>
        <v>#N/A</v>
      </c>
    </row>
    <row r="780" spans="42:47" ht="11.25" customHeight="1" x14ac:dyDescent="0.25">
      <c r="AP780" s="102" t="s">
        <v>83</v>
      </c>
      <c r="AQ780" s="101">
        <f>_xll.qlInterestRateIndexFixingDate(Currency&amp;"ibor"&amp;Tenor,AR780,Trigger)</f>
        <v>44813</v>
      </c>
      <c r="AR780" s="101">
        <f>_xll.qlCalendarAdvance(Calendar,AR779,AP780,"f",,Trigger)</f>
        <v>44817</v>
      </c>
      <c r="AS780" s="101">
        <f>_xll.qlInterestRateIndexMaturity(Currency&amp;"ibor"&amp;Tenor,AR780,Trigger)</f>
        <v>44847</v>
      </c>
      <c r="AT780" s="246">
        <f>_xll.qlIndexFixing($AD$5,AQ780,TRUE,_xll.ohTrigger(Trigger,Trigger1M))</f>
        <v>1.5694628912637398E-2</v>
      </c>
      <c r="AU780" s="246" t="e">
        <f>IFERROR(_xll.qlIndexFixing($AV$1,AQ780,TRUE,_xll.ohTrigger(Trigger,Trigger1M)),#N/A)</f>
        <v>#N/A</v>
      </c>
    </row>
    <row r="781" spans="42:47" ht="11.25" customHeight="1" x14ac:dyDescent="0.25">
      <c r="AP781" s="102" t="s">
        <v>83</v>
      </c>
      <c r="AQ781" s="101">
        <f>_xll.qlInterestRateIndexFixingDate(Currency&amp;"ibor"&amp;Tenor,AR781,Trigger)</f>
        <v>44820</v>
      </c>
      <c r="AR781" s="101">
        <f>_xll.qlCalendarAdvance(Calendar,AR780,AP781,"f",,Trigger)</f>
        <v>44824</v>
      </c>
      <c r="AS781" s="101">
        <f>_xll.qlInterestRateIndexMaturity(Currency&amp;"ibor"&amp;Tenor,AR781,Trigger)</f>
        <v>44854</v>
      </c>
      <c r="AT781" s="246">
        <f>_xll.qlIndexFixing($AD$5,AQ781,TRUE,_xll.ohTrigger(Trigger,Trigger1M))</f>
        <v>1.5755839368482683E-2</v>
      </c>
      <c r="AU781" s="246" t="e">
        <f>IFERROR(_xll.qlIndexFixing($AV$1,AQ781,TRUE,_xll.ohTrigger(Trigger,Trigger1M)),#N/A)</f>
        <v>#N/A</v>
      </c>
    </row>
    <row r="782" spans="42:47" ht="11.25" customHeight="1" x14ac:dyDescent="0.25">
      <c r="AP782" s="102" t="s">
        <v>83</v>
      </c>
      <c r="AQ782" s="101">
        <f>_xll.qlInterestRateIndexFixingDate(Currency&amp;"ibor"&amp;Tenor,AR782,Trigger)</f>
        <v>44827</v>
      </c>
      <c r="AR782" s="101">
        <f>_xll.qlCalendarAdvance(Calendar,AR781,AP782,"f",,Trigger)</f>
        <v>44831</v>
      </c>
      <c r="AS782" s="101">
        <f>_xll.qlInterestRateIndexMaturity(Currency&amp;"ibor"&amp;Tenor,AR782,Trigger)</f>
        <v>44861</v>
      </c>
      <c r="AT782" s="246">
        <f>_xll.qlIndexFixing($AD$5,AQ782,TRUE,_xll.ohTrigger(Trigger,Trigger1M))</f>
        <v>1.5815773840913039E-2</v>
      </c>
      <c r="AU782" s="246" t="e">
        <f>IFERROR(_xll.qlIndexFixing($AV$1,AQ782,TRUE,_xll.ohTrigger(Trigger,Trigger1M)),#N/A)</f>
        <v>#N/A</v>
      </c>
    </row>
    <row r="783" spans="42:47" ht="11.25" customHeight="1" x14ac:dyDescent="0.25">
      <c r="AP783" s="102" t="s">
        <v>83</v>
      </c>
      <c r="AQ783" s="101">
        <f>_xll.qlInterestRateIndexFixingDate(Currency&amp;"ibor"&amp;Tenor,AR783,Trigger)</f>
        <v>44834</v>
      </c>
      <c r="AR783" s="101">
        <f>_xll.qlCalendarAdvance(Calendar,AR782,AP783,"f",,Trigger)</f>
        <v>44838</v>
      </c>
      <c r="AS783" s="101">
        <f>_xll.qlInterestRateIndexMaturity(Currency&amp;"ibor"&amp;Tenor,AR783,Trigger)</f>
        <v>44869</v>
      </c>
      <c r="AT783" s="246">
        <f>_xll.qlIndexFixing($AD$5,AQ783,TRUE,_xll.ohTrigger(Trigger,Trigger1M))</f>
        <v>1.5878857198851178E-2</v>
      </c>
      <c r="AU783" s="246" t="e">
        <f>IFERROR(_xll.qlIndexFixing($AV$1,AQ783,TRUE,_xll.ohTrigger(Trigger,Trigger1M)),#N/A)</f>
        <v>#N/A</v>
      </c>
    </row>
    <row r="784" spans="42:47" ht="11.25" customHeight="1" x14ac:dyDescent="0.25">
      <c r="AP784" s="102" t="s">
        <v>83</v>
      </c>
      <c r="AQ784" s="101">
        <f>_xll.qlInterestRateIndexFixingDate(Currency&amp;"ibor"&amp;Tenor,AR784,Trigger)</f>
        <v>44841</v>
      </c>
      <c r="AR784" s="101">
        <f>_xll.qlCalendarAdvance(Calendar,AR783,AP784,"f",,Trigger)</f>
        <v>44845</v>
      </c>
      <c r="AS784" s="101">
        <f>_xll.qlInterestRateIndexMaturity(Currency&amp;"ibor"&amp;Tenor,AR784,Trigger)</f>
        <v>44876</v>
      </c>
      <c r="AT784" s="246">
        <f>_xll.qlIndexFixing($AD$5,AQ784,TRUE,_xll.ohTrigger(Trigger,Trigger1M))</f>
        <v>1.5936151032054081E-2</v>
      </c>
      <c r="AU784" s="246" t="e">
        <f>IFERROR(_xll.qlIndexFixing($AV$1,AQ784,TRUE,_xll.ohTrigger(Trigger,Trigger1M)),#N/A)</f>
        <v>#N/A</v>
      </c>
    </row>
    <row r="785" spans="42:47" ht="11.25" customHeight="1" x14ac:dyDescent="0.25">
      <c r="AP785" s="102" t="s">
        <v>83</v>
      </c>
      <c r="AQ785" s="101">
        <f>_xll.qlInterestRateIndexFixingDate(Currency&amp;"ibor"&amp;Tenor,AR785,Trigger)</f>
        <v>44848</v>
      </c>
      <c r="AR785" s="101">
        <f>_xll.qlCalendarAdvance(Calendar,AR784,AP785,"f",,Trigger)</f>
        <v>44852</v>
      </c>
      <c r="AS785" s="101">
        <f>_xll.qlInterestRateIndexMaturity(Currency&amp;"ibor"&amp;Tenor,AR785,Trigger)</f>
        <v>44883</v>
      </c>
      <c r="AT785" s="246">
        <f>_xll.qlIndexFixing($AD$5,AQ785,TRUE,_xll.ohTrigger(Trigger,Trigger1M))</f>
        <v>1.599216877694068E-2</v>
      </c>
      <c r="AU785" s="246" t="e">
        <f>IFERROR(_xll.qlIndexFixing($AV$1,AQ785,TRUE,_xll.ohTrigger(Trigger,Trigger1M)),#N/A)</f>
        <v>#N/A</v>
      </c>
    </row>
    <row r="786" spans="42:47" ht="11.25" customHeight="1" x14ac:dyDescent="0.25">
      <c r="AP786" s="102" t="s">
        <v>83</v>
      </c>
      <c r="AQ786" s="101">
        <f>_xll.qlInterestRateIndexFixingDate(Currency&amp;"ibor"&amp;Tenor,AR786,Trigger)</f>
        <v>44855</v>
      </c>
      <c r="AR786" s="101">
        <f>_xll.qlCalendarAdvance(Calendar,AR785,AP786,"f",,Trigger)</f>
        <v>44859</v>
      </c>
      <c r="AS786" s="101">
        <f>_xll.qlInterestRateIndexMaturity(Currency&amp;"ibor"&amp;Tenor,AR786,Trigger)</f>
        <v>44890</v>
      </c>
      <c r="AT786" s="246">
        <f>_xll.qlIndexFixing($AD$5,AQ786,TRUE,_xll.ohTrigger(Trigger,Trigger1M))</f>
        <v>1.604691041507153E-2</v>
      </c>
      <c r="AU786" s="246" t="e">
        <f>IFERROR(_xll.qlIndexFixing($AV$1,AQ786,TRUE,_xll.ohTrigger(Trigger,Trigger1M)),#N/A)</f>
        <v>#N/A</v>
      </c>
    </row>
    <row r="787" spans="42:47" ht="11.25" customHeight="1" x14ac:dyDescent="0.25">
      <c r="AP787" s="102" t="s">
        <v>83</v>
      </c>
      <c r="AQ787" s="101">
        <f>_xll.qlInterestRateIndexFixingDate(Currency&amp;"ibor"&amp;Tenor,AR787,Trigger)</f>
        <v>44862</v>
      </c>
      <c r="AR787" s="101">
        <f>_xll.qlCalendarAdvance(Calendar,AR786,AP787,"f",,Trigger)</f>
        <v>44866</v>
      </c>
      <c r="AS787" s="101">
        <f>_xll.qlInterestRateIndexMaturity(Currency&amp;"ibor"&amp;Tenor,AR787,Trigger)</f>
        <v>44896</v>
      </c>
      <c r="AT787" s="246">
        <f>_xll.qlIndexFixing($AD$5,AQ787,TRUE,_xll.ohTrigger(Trigger,Trigger1M))</f>
        <v>1.6096305797641541E-2</v>
      </c>
      <c r="AU787" s="246" t="e">
        <f>IFERROR(_xll.qlIndexFixing($AV$1,AQ787,TRUE,_xll.ohTrigger(Trigger,Trigger1M)),#N/A)</f>
        <v>#N/A</v>
      </c>
    </row>
    <row r="788" spans="42:47" ht="11.25" customHeight="1" x14ac:dyDescent="0.25">
      <c r="AP788" s="102" t="s">
        <v>83</v>
      </c>
      <c r="AQ788" s="101">
        <f>_xll.qlInterestRateIndexFixingDate(Currency&amp;"ibor"&amp;Tenor,AR788,Trigger)</f>
        <v>44869</v>
      </c>
      <c r="AR788" s="101">
        <f>_xll.qlCalendarAdvance(Calendar,AR787,AP788,"f",,Trigger)</f>
        <v>44873</v>
      </c>
      <c r="AS788" s="101">
        <f>_xll.qlInterestRateIndexMaturity(Currency&amp;"ibor"&amp;Tenor,AR788,Trigger)</f>
        <v>44903</v>
      </c>
      <c r="AT788" s="246">
        <f>_xll.qlIndexFixing($AD$5,AQ788,TRUE,_xll.ohTrigger(Trigger,Trigger1M))</f>
        <v>1.6148583982763753E-2</v>
      </c>
      <c r="AU788" s="246" t="e">
        <f>IFERROR(_xll.qlIndexFixing($AV$1,AQ788,TRUE,_xll.ohTrigger(Trigger,Trigger1M)),#N/A)</f>
        <v>#N/A</v>
      </c>
    </row>
    <row r="789" spans="42:47" ht="11.25" customHeight="1" x14ac:dyDescent="0.25">
      <c r="AP789" s="102" t="s">
        <v>83</v>
      </c>
      <c r="AQ789" s="101">
        <f>_xll.qlInterestRateIndexFixingDate(Currency&amp;"ibor"&amp;Tenor,AR789,Trigger)</f>
        <v>44876</v>
      </c>
      <c r="AR789" s="101">
        <f>_xll.qlCalendarAdvance(Calendar,AR788,AP789,"f",,Trigger)</f>
        <v>44880</v>
      </c>
      <c r="AS789" s="101">
        <f>_xll.qlInterestRateIndexMaturity(Currency&amp;"ibor"&amp;Tenor,AR789,Trigger)</f>
        <v>44910</v>
      </c>
      <c r="AT789" s="246">
        <f>_xll.qlIndexFixing($AD$5,AQ789,TRUE,_xll.ohTrigger(Trigger,Trigger1M))</f>
        <v>1.619958605932581E-2</v>
      </c>
      <c r="AU789" s="246" t="e">
        <f>IFERROR(_xll.qlIndexFixing($AV$1,AQ789,TRUE,_xll.ohTrigger(Trigger,Trigger1M)),#N/A)</f>
        <v>#N/A</v>
      </c>
    </row>
    <row r="790" spans="42:47" ht="11.25" customHeight="1" x14ac:dyDescent="0.25">
      <c r="AP790" s="102" t="s">
        <v>83</v>
      </c>
      <c r="AQ790" s="101">
        <f>_xll.qlInterestRateIndexFixingDate(Currency&amp;"ibor"&amp;Tenor,AR790,Trigger)</f>
        <v>44883</v>
      </c>
      <c r="AR790" s="101">
        <f>_xll.qlCalendarAdvance(Calendar,AR789,AP790,"f",,Trigger)</f>
        <v>44887</v>
      </c>
      <c r="AS790" s="101">
        <f>_xll.qlInterestRateIndexMaturity(Currency&amp;"ibor"&amp;Tenor,AR790,Trigger)</f>
        <v>44917</v>
      </c>
      <c r="AT790" s="246">
        <f>_xll.qlIndexFixing($AD$5,AQ790,TRUE,_xll.ohTrigger(Trigger,Trigger1M))</f>
        <v>1.624931201108204E-2</v>
      </c>
      <c r="AU790" s="246" t="e">
        <f>IFERROR(_xll.qlIndexFixing($AV$1,AQ790,TRUE,_xll.ohTrigger(Trigger,Trigger1M)),#N/A)</f>
        <v>#N/A</v>
      </c>
    </row>
    <row r="791" spans="42:47" ht="11.25" customHeight="1" x14ac:dyDescent="0.25">
      <c r="AP791" s="102" t="s">
        <v>83</v>
      </c>
      <c r="AQ791" s="101">
        <f>_xll.qlInterestRateIndexFixingDate(Currency&amp;"ibor"&amp;Tenor,AR791,Trigger)</f>
        <v>44890</v>
      </c>
      <c r="AR791" s="101">
        <f>_xll.qlCalendarAdvance(Calendar,AR790,AP791,"f",,Trigger)</f>
        <v>44894</v>
      </c>
      <c r="AS791" s="101">
        <f>_xll.qlInterestRateIndexMaturity(Currency&amp;"ibor"&amp;Tenor,AR791,Trigger)</f>
        <v>44924</v>
      </c>
      <c r="AT791" s="246">
        <f>_xll.qlIndexFixing($AD$5,AQ791,TRUE,_xll.ohTrigger(Trigger,Trigger1M))</f>
        <v>1.6297761822178458E-2</v>
      </c>
      <c r="AU791" s="246" t="e">
        <f>IFERROR(_xll.qlIndexFixing($AV$1,AQ791,TRUE,_xll.ohTrigger(Trigger,Trigger1M)),#N/A)</f>
        <v>#N/A</v>
      </c>
    </row>
    <row r="792" spans="42:47" ht="11.25" customHeight="1" x14ac:dyDescent="0.25">
      <c r="AP792" s="102" t="s">
        <v>83</v>
      </c>
      <c r="AQ792" s="101">
        <f>_xll.qlInterestRateIndexFixingDate(Currency&amp;"ibor"&amp;Tenor,AR792,Trigger)</f>
        <v>44897</v>
      </c>
      <c r="AR792" s="101">
        <f>_xll.qlCalendarAdvance(Calendar,AR791,AP792,"f",,Trigger)</f>
        <v>44901</v>
      </c>
      <c r="AS792" s="101">
        <f>_xll.qlInterestRateIndexMaturity(Currency&amp;"ibor"&amp;Tenor,AR792,Trigger)</f>
        <v>44932</v>
      </c>
      <c r="AT792" s="246">
        <f>_xll.qlIndexFixing($AD$5,AQ792,TRUE,_xll.ohTrigger(Trigger,Trigger1M))</f>
        <v>1.6348561021962086E-2</v>
      </c>
      <c r="AU792" s="246" t="e">
        <f>IFERROR(_xll.qlIndexFixing($AV$1,AQ792,TRUE,_xll.ohTrigger(Trigger,Trigger1M)),#N/A)</f>
        <v>#N/A</v>
      </c>
    </row>
    <row r="793" spans="42:47" ht="11.25" customHeight="1" x14ac:dyDescent="0.25">
      <c r="AP793" s="102" t="s">
        <v>83</v>
      </c>
      <c r="AQ793" s="101">
        <f>_xll.qlInterestRateIndexFixingDate(Currency&amp;"ibor"&amp;Tenor,AR793,Trigger)</f>
        <v>44904</v>
      </c>
      <c r="AR793" s="101">
        <f>_xll.qlCalendarAdvance(Calendar,AR792,AP793,"f",,Trigger)</f>
        <v>44908</v>
      </c>
      <c r="AS793" s="101">
        <f>_xll.qlInterestRateIndexMaturity(Currency&amp;"ibor"&amp;Tenor,AR793,Trigger)</f>
        <v>44939</v>
      </c>
      <c r="AT793" s="246">
        <f>_xll.qlIndexFixing($AD$5,AQ793,TRUE,_xll.ohTrigger(Trigger,Trigger1M))</f>
        <v>1.6394369431634036E-2</v>
      </c>
      <c r="AU793" s="246" t="e">
        <f>IFERROR(_xll.qlIndexFixing($AV$1,AQ793,TRUE,_xll.ohTrigger(Trigger,Trigger1M)),#N/A)</f>
        <v>#N/A</v>
      </c>
    </row>
    <row r="794" spans="42:47" ht="11.25" customHeight="1" x14ac:dyDescent="0.25">
      <c r="AP794" s="102" t="s">
        <v>83</v>
      </c>
      <c r="AQ794" s="101">
        <f>_xll.qlInterestRateIndexFixingDate(Currency&amp;"ibor"&amp;Tenor,AR794,Trigger)</f>
        <v>44911</v>
      </c>
      <c r="AR794" s="101">
        <f>_xll.qlCalendarAdvance(Calendar,AR793,AP794,"f",,Trigger)</f>
        <v>44915</v>
      </c>
      <c r="AS794" s="101">
        <f>_xll.qlInterestRateIndexMaturity(Currency&amp;"ibor"&amp;Tenor,AR794,Trigger)</f>
        <v>44946</v>
      </c>
      <c r="AT794" s="246">
        <f>_xll.qlIndexFixing($AD$5,AQ794,TRUE,_xll.ohTrigger(Trigger,Trigger1M))</f>
        <v>1.6438901602116817E-2</v>
      </c>
      <c r="AU794" s="246" t="e">
        <f>IFERROR(_xll.qlIndexFixing($AV$1,AQ794,TRUE,_xll.ohTrigger(Trigger,Trigger1M)),#N/A)</f>
        <v>#N/A</v>
      </c>
    </row>
    <row r="795" spans="42:47" ht="11.25" customHeight="1" x14ac:dyDescent="0.25">
      <c r="AP795" s="102" t="s">
        <v>83</v>
      </c>
      <c r="AQ795" s="101">
        <f>_xll.qlInterestRateIndexFixingDate(Currency&amp;"ibor"&amp;Tenor,AR795,Trigger)</f>
        <v>44917</v>
      </c>
      <c r="AR795" s="101">
        <f>_xll.qlCalendarAdvance(Calendar,AR794,AP795,"f",,Trigger)</f>
        <v>44922</v>
      </c>
      <c r="AS795" s="101">
        <f>_xll.qlInterestRateIndexMaturity(Currency&amp;"ibor"&amp;Tenor,AR795,Trigger)</f>
        <v>44953</v>
      </c>
      <c r="AT795" s="246">
        <f>_xll.qlIndexFixing($AD$5,AQ795,TRUE,_xll.ohTrigger(Trigger,Trigger1M))</f>
        <v>1.6482157518751189E-2</v>
      </c>
      <c r="AU795" s="246" t="e">
        <f>IFERROR(_xll.qlIndexFixing($AV$1,AQ795,TRUE,_xll.ohTrigger(Trigger,Trigger1M)),#N/A)</f>
        <v>#N/A</v>
      </c>
    </row>
    <row r="796" spans="42:47" ht="11.25" customHeight="1" x14ac:dyDescent="0.25">
      <c r="AP796" s="102" t="s">
        <v>83</v>
      </c>
      <c r="AQ796" s="101">
        <f>_xll.qlInterestRateIndexFixingDate(Currency&amp;"ibor"&amp;Tenor,AR796,Trigger)</f>
        <v>44925</v>
      </c>
      <c r="AR796" s="101">
        <f>_xll.qlCalendarAdvance(Calendar,AR795,AP796,"f",,Trigger)</f>
        <v>44929</v>
      </c>
      <c r="AS796" s="101">
        <f>_xll.qlInterestRateIndexMaturity(Currency&amp;"ibor"&amp;Tenor,AR796,Trigger)</f>
        <v>44960</v>
      </c>
      <c r="AT796" s="246">
        <f>_xll.qlIndexFixing($AD$5,AQ796,TRUE,_xll.ohTrigger(Trigger,Trigger1M))</f>
        <v>1.6524137167293063E-2</v>
      </c>
      <c r="AU796" s="246" t="e">
        <f>IFERROR(_xll.qlIndexFixing($AV$1,AQ796,TRUE,_xll.ohTrigger(Trigger,Trigger1M)),#N/A)</f>
        <v>#N/A</v>
      </c>
    </row>
    <row r="797" spans="42:47" ht="11.25" customHeight="1" x14ac:dyDescent="0.25">
      <c r="AP797" s="102" t="s">
        <v>83</v>
      </c>
      <c r="AQ797" s="101">
        <f>_xll.qlInterestRateIndexFixingDate(Currency&amp;"ibor"&amp;Tenor,AR797,Trigger)</f>
        <v>44932</v>
      </c>
      <c r="AR797" s="101">
        <f>_xll.qlCalendarAdvance(Calendar,AR796,AP797,"f",,Trigger)</f>
        <v>44936</v>
      </c>
      <c r="AS797" s="101">
        <f>_xll.qlInterestRateIndexMaturity(Currency&amp;"ibor"&amp;Tenor,AR797,Trigger)</f>
        <v>44967</v>
      </c>
      <c r="AT797" s="246">
        <f>_xll.qlIndexFixing($AD$5,AQ797,TRUE,_xll.ohTrigger(Trigger,Trigger1M))</f>
        <v>1.6564840533921234E-2</v>
      </c>
      <c r="AU797" s="246" t="e">
        <f>IFERROR(_xll.qlIndexFixing($AV$1,AQ797,TRUE,_xll.ohTrigger(Trigger,Trigger1M)),#N/A)</f>
        <v>#N/A</v>
      </c>
    </row>
    <row r="798" spans="42:47" ht="11.25" customHeight="1" x14ac:dyDescent="0.25">
      <c r="AP798" s="102" t="s">
        <v>83</v>
      </c>
      <c r="AQ798" s="101">
        <f>_xll.qlInterestRateIndexFixingDate(Currency&amp;"ibor"&amp;Tenor,AR798,Trigger)</f>
        <v>44939</v>
      </c>
      <c r="AR798" s="101">
        <f>_xll.qlCalendarAdvance(Calendar,AR797,AP798,"f",,Trigger)</f>
        <v>44943</v>
      </c>
      <c r="AS798" s="101">
        <f>_xll.qlInterestRateIndexMaturity(Currency&amp;"ibor"&amp;Tenor,AR798,Trigger)</f>
        <v>44974</v>
      </c>
      <c r="AT798" s="246">
        <f>_xll.qlIndexFixing($AD$5,AQ798,TRUE,_xll.ohTrigger(Trigger,Trigger1M))</f>
        <v>1.6604267605234809E-2</v>
      </c>
      <c r="AU798" s="246" t="e">
        <f>IFERROR(_xll.qlIndexFixing($AV$1,AQ798,TRUE,_xll.ohTrigger(Trigger,Trigger1M)),#N/A)</f>
        <v>#N/A</v>
      </c>
    </row>
    <row r="799" spans="42:47" ht="11.25" customHeight="1" x14ac:dyDescent="0.25">
      <c r="AP799" s="102" t="s">
        <v>83</v>
      </c>
      <c r="AQ799" s="101">
        <f>_xll.qlInterestRateIndexFixingDate(Currency&amp;"ibor"&amp;Tenor,AR799,Trigger)</f>
        <v>44946</v>
      </c>
      <c r="AR799" s="101">
        <f>_xll.qlCalendarAdvance(Calendar,AR798,AP799,"f",,Trigger)</f>
        <v>44950</v>
      </c>
      <c r="AS799" s="101">
        <f>_xll.qlInterestRateIndexMaturity(Currency&amp;"ibor"&amp;Tenor,AR799,Trigger)</f>
        <v>44981</v>
      </c>
      <c r="AT799" s="246">
        <f>_xll.qlIndexFixing($AD$5,AQ799,TRUE,_xll.ohTrigger(Trigger,Trigger1M))</f>
        <v>1.6642418368248049E-2</v>
      </c>
      <c r="AU799" s="246" t="e">
        <f>IFERROR(_xll.qlIndexFixing($AV$1,AQ799,TRUE,_xll.ohTrigger(Trigger,Trigger1M)),#N/A)</f>
        <v>#N/A</v>
      </c>
    </row>
    <row r="800" spans="42:47" ht="11.25" customHeight="1" x14ac:dyDescent="0.25">
      <c r="AP800" s="102" t="s">
        <v>83</v>
      </c>
      <c r="AQ800" s="101">
        <f>_xll.qlInterestRateIndexFixingDate(Currency&amp;"ibor"&amp;Tenor,AR800,Trigger)</f>
        <v>44953</v>
      </c>
      <c r="AR800" s="101">
        <f>_xll.qlCalendarAdvance(Calendar,AR799,AP800,"f",,Trigger)</f>
        <v>44957</v>
      </c>
      <c r="AS800" s="101">
        <f>_xll.qlInterestRateIndexMaturity(Currency&amp;"ibor"&amp;Tenor,AR800,Trigger)</f>
        <v>44985</v>
      </c>
      <c r="AT800" s="246">
        <f>_xll.qlIndexFixing($AD$5,AQ800,TRUE,_xll.ohTrigger(Trigger,Trigger1M))</f>
        <v>1.6670533210309771E-2</v>
      </c>
      <c r="AU800" s="246" t="e">
        <f>IFERROR(_xll.qlIndexFixing($AV$1,AQ800,TRUE,_xll.ohTrigger(Trigger,Trigger1M)),#N/A)</f>
        <v>#N/A</v>
      </c>
    </row>
    <row r="801" spans="42:47" ht="11.25" customHeight="1" x14ac:dyDescent="0.25">
      <c r="AP801" s="102" t="s">
        <v>83</v>
      </c>
      <c r="AQ801" s="101">
        <f>_xll.qlInterestRateIndexFixingDate(Currency&amp;"ibor"&amp;Tenor,AR801,Trigger)</f>
        <v>44960</v>
      </c>
      <c r="AR801" s="101">
        <f>_xll.qlCalendarAdvance(Calendar,AR800,AP801,"f",,Trigger)</f>
        <v>44964</v>
      </c>
      <c r="AS801" s="101">
        <f>_xll.qlInterestRateIndexMaturity(Currency&amp;"ibor"&amp;Tenor,AR801,Trigger)</f>
        <v>44992</v>
      </c>
      <c r="AT801" s="246">
        <f>_xll.qlIndexFixing($AD$5,AQ801,TRUE,_xll.ohTrigger(Trigger,Trigger1M))</f>
        <v>1.6706399835879307E-2</v>
      </c>
      <c r="AU801" s="246" t="e">
        <f>IFERROR(_xll.qlIndexFixing($AV$1,AQ801,TRUE,_xll.ohTrigger(Trigger,Trigger1M)),#N/A)</f>
        <v>#N/A</v>
      </c>
    </row>
    <row r="802" spans="42:47" ht="11.25" customHeight="1" x14ac:dyDescent="0.25">
      <c r="AP802" s="102" t="s">
        <v>83</v>
      </c>
      <c r="AQ802" s="101">
        <f>_xll.qlInterestRateIndexFixingDate(Currency&amp;"ibor"&amp;Tenor,AR802,Trigger)</f>
        <v>44967</v>
      </c>
      <c r="AR802" s="101">
        <f>_xll.qlCalendarAdvance(Calendar,AR801,AP802,"f",,Trigger)</f>
        <v>44971</v>
      </c>
      <c r="AS802" s="101">
        <f>_xll.qlInterestRateIndexMaturity(Currency&amp;"ibor"&amp;Tenor,AR802,Trigger)</f>
        <v>44999</v>
      </c>
      <c r="AT802" s="246">
        <f>_xll.qlIndexFixing($AD$5,AQ802,TRUE,_xll.ohTrigger(Trigger,Trigger1M))</f>
        <v>1.6740990286417481E-2</v>
      </c>
      <c r="AU802" s="246" t="e">
        <f>IFERROR(_xll.qlIndexFixing($AV$1,AQ802,TRUE,_xll.ohTrigger(Trigger,Trigger1M)),#N/A)</f>
        <v>#N/A</v>
      </c>
    </row>
    <row r="803" spans="42:47" ht="11.25" customHeight="1" x14ac:dyDescent="0.25">
      <c r="AP803" s="102" t="s">
        <v>83</v>
      </c>
      <c r="AQ803" s="101">
        <f>_xll.qlInterestRateIndexFixingDate(Currency&amp;"ibor"&amp;Tenor,AR803,Trigger)</f>
        <v>44974</v>
      </c>
      <c r="AR803" s="101">
        <f>_xll.qlCalendarAdvance(Calendar,AR802,AP803,"f",,Trigger)</f>
        <v>44978</v>
      </c>
      <c r="AS803" s="101">
        <f>_xll.qlInterestRateIndexMaturity(Currency&amp;"ibor"&amp;Tenor,AR803,Trigger)</f>
        <v>45006</v>
      </c>
      <c r="AT803" s="246">
        <f>_xll.qlIndexFixing($AD$5,AQ803,TRUE,_xll.ohTrigger(Trigger,Trigger1M))</f>
        <v>1.6774304551632518E-2</v>
      </c>
      <c r="AU803" s="246" t="e">
        <f>IFERROR(_xll.qlIndexFixing($AV$1,AQ803,TRUE,_xll.ohTrigger(Trigger,Trigger1M)),#N/A)</f>
        <v>#N/A</v>
      </c>
    </row>
    <row r="804" spans="42:47" ht="11.25" customHeight="1" x14ac:dyDescent="0.25">
      <c r="AP804" s="102" t="s">
        <v>83</v>
      </c>
      <c r="AQ804" s="101">
        <f>_xll.qlInterestRateIndexFixingDate(Currency&amp;"ibor"&amp;Tenor,AR804,Trigger)</f>
        <v>44981</v>
      </c>
      <c r="AR804" s="101">
        <f>_xll.qlCalendarAdvance(Calendar,AR803,AP804,"f",,Trigger)</f>
        <v>44985</v>
      </c>
      <c r="AS804" s="101">
        <f>_xll.qlInterestRateIndexMaturity(Currency&amp;"ibor"&amp;Tenor,AR804,Trigger)</f>
        <v>45016</v>
      </c>
      <c r="AT804" s="246">
        <f>_xll.qlIndexFixing($AD$5,AQ804,TRUE,_xll.ohTrigger(Trigger,Trigger1M))</f>
        <v>1.6814027133892316E-2</v>
      </c>
      <c r="AU804" s="246" t="e">
        <f>IFERROR(_xll.qlIndexFixing($AV$1,AQ804,TRUE,_xll.ohTrigger(Trigger,Trigger1M)),#N/A)</f>
        <v>#N/A</v>
      </c>
    </row>
    <row r="805" spans="42:47" ht="11.25" customHeight="1" x14ac:dyDescent="0.25">
      <c r="AP805" s="102" t="s">
        <v>83</v>
      </c>
      <c r="AQ805" s="101">
        <f>_xll.qlInterestRateIndexFixingDate(Currency&amp;"ibor"&amp;Tenor,AR805,Trigger)</f>
        <v>44988</v>
      </c>
      <c r="AR805" s="101">
        <f>_xll.qlCalendarAdvance(Calendar,AR804,AP805,"f",,Trigger)</f>
        <v>44992</v>
      </c>
      <c r="AS805" s="101">
        <f>_xll.qlInterestRateIndexMaturity(Currency&amp;"ibor"&amp;Tenor,AR805,Trigger)</f>
        <v>45027</v>
      </c>
      <c r="AT805" s="246">
        <f>_xll.qlIndexFixing($AD$5,AQ805,TRUE,_xll.ohTrigger(Trigger,Trigger1M))</f>
        <v>1.6854288186835525E-2</v>
      </c>
      <c r="AU805" s="246" t="e">
        <f>IFERROR(_xll.qlIndexFixing($AV$1,AQ805,TRUE,_xll.ohTrigger(Trigger,Trigger1M)),#N/A)</f>
        <v>#N/A</v>
      </c>
    </row>
    <row r="806" spans="42:47" ht="11.25" customHeight="1" x14ac:dyDescent="0.25">
      <c r="AP806" s="102" t="s">
        <v>83</v>
      </c>
      <c r="AQ806" s="101">
        <f>_xll.qlInterestRateIndexFixingDate(Currency&amp;"ibor"&amp;Tenor,AR806,Trigger)</f>
        <v>44995</v>
      </c>
      <c r="AR806" s="101">
        <f>_xll.qlCalendarAdvance(Calendar,AR805,AP806,"f",,Trigger)</f>
        <v>44999</v>
      </c>
      <c r="AS806" s="101">
        <f>_xll.qlInterestRateIndexMaturity(Currency&amp;"ibor"&amp;Tenor,AR806,Trigger)</f>
        <v>45030</v>
      </c>
      <c r="AT806" s="246">
        <f>_xll.qlIndexFixing($AD$5,AQ806,TRUE,_xll.ohTrigger(Trigger,Trigger1M))</f>
        <v>1.6873736074757464E-2</v>
      </c>
      <c r="AU806" s="246" t="e">
        <f>IFERROR(_xll.qlIndexFixing($AV$1,AQ806,TRUE,_xll.ohTrigger(Trigger,Trigger1M)),#N/A)</f>
        <v>#N/A</v>
      </c>
    </row>
    <row r="807" spans="42:47" ht="11.25" customHeight="1" x14ac:dyDescent="0.25">
      <c r="AP807" s="102" t="s">
        <v>83</v>
      </c>
      <c r="AQ807" s="101">
        <f>_xll.qlInterestRateIndexFixingDate(Currency&amp;"ibor"&amp;Tenor,AR807,Trigger)</f>
        <v>45002</v>
      </c>
      <c r="AR807" s="101">
        <f>_xll.qlCalendarAdvance(Calendar,AR806,AP807,"f",,Trigger)</f>
        <v>45006</v>
      </c>
      <c r="AS807" s="101">
        <f>_xll.qlInterestRateIndexMaturity(Currency&amp;"ibor"&amp;Tenor,AR807,Trigger)</f>
        <v>45037</v>
      </c>
      <c r="AT807" s="246">
        <f>_xll.qlIndexFixing($AD$5,AQ807,TRUE,_xll.ohTrigger(Trigger,Trigger1M))</f>
        <v>1.6901675954462788E-2</v>
      </c>
      <c r="AU807" s="246" t="e">
        <f>IFERROR(_xll.qlIndexFixing($AV$1,AQ807,TRUE,_xll.ohTrigger(Trigger,Trigger1M)),#N/A)</f>
        <v>#N/A</v>
      </c>
    </row>
    <row r="808" spans="42:47" ht="11.25" customHeight="1" x14ac:dyDescent="0.25">
      <c r="AP808" s="102" t="s">
        <v>83</v>
      </c>
      <c r="AQ808" s="101">
        <f>_xll.qlInterestRateIndexFixingDate(Currency&amp;"ibor"&amp;Tenor,AR808,Trigger)</f>
        <v>45009</v>
      </c>
      <c r="AR808" s="101">
        <f>_xll.qlCalendarAdvance(Calendar,AR807,AP808,"f",,Trigger)</f>
        <v>45013</v>
      </c>
      <c r="AS808" s="101">
        <f>_xll.qlInterestRateIndexMaturity(Currency&amp;"ibor"&amp;Tenor,AR808,Trigger)</f>
        <v>45044</v>
      </c>
      <c r="AT808" s="246">
        <f>_xll.qlIndexFixing($AD$5,AQ808,TRUE,_xll.ohTrigger(Trigger,Trigger1M))</f>
        <v>1.6928339427943528E-2</v>
      </c>
      <c r="AU808" s="246" t="e">
        <f>IFERROR(_xll.qlIndexFixing($AV$1,AQ808,TRUE,_xll.ohTrigger(Trigger,Trigger1M)),#N/A)</f>
        <v>#N/A</v>
      </c>
    </row>
    <row r="809" spans="42:47" ht="11.25" customHeight="1" x14ac:dyDescent="0.25">
      <c r="AP809" s="102" t="s">
        <v>83</v>
      </c>
      <c r="AQ809" s="101">
        <f>_xll.qlInterestRateIndexFixingDate(Currency&amp;"ibor"&amp;Tenor,AR809,Trigger)</f>
        <v>45016</v>
      </c>
      <c r="AR809" s="101">
        <f>_xll.qlCalendarAdvance(Calendar,AR808,AP809,"f",,Trigger)</f>
        <v>45020</v>
      </c>
      <c r="AS809" s="101">
        <f>_xll.qlInterestRateIndexMaturity(Currency&amp;"ibor"&amp;Tenor,AR809,Trigger)</f>
        <v>45050</v>
      </c>
      <c r="AT809" s="246">
        <f>_xll.qlIndexFixing($AD$5,AQ809,TRUE,_xll.ohTrigger(Trigger,Trigger1M))</f>
        <v>1.6951622741011363E-2</v>
      </c>
      <c r="AU809" s="246" t="e">
        <f>IFERROR(_xll.qlIndexFixing($AV$1,AQ809,TRUE,_xll.ohTrigger(Trigger,Trigger1M)),#N/A)</f>
        <v>#N/A</v>
      </c>
    </row>
    <row r="810" spans="42:47" ht="11.25" customHeight="1" x14ac:dyDescent="0.25">
      <c r="AP810" s="102" t="s">
        <v>83</v>
      </c>
      <c r="AQ810" s="101">
        <f>_xll.qlInterestRateIndexFixingDate(Currency&amp;"ibor"&amp;Tenor,AR810,Trigger)</f>
        <v>45021</v>
      </c>
      <c r="AR810" s="101">
        <f>_xll.qlCalendarAdvance(Calendar,AR809,AP810,"f",,Trigger)</f>
        <v>45027</v>
      </c>
      <c r="AS810" s="101">
        <f>_xll.qlInterestRateIndexMaturity(Currency&amp;"ibor"&amp;Tenor,AR810,Trigger)</f>
        <v>45057</v>
      </c>
      <c r="AT810" s="246">
        <f>_xll.qlIndexFixing($AD$5,AQ810,TRUE,_xll.ohTrigger(Trigger,Trigger1M))</f>
        <v>1.6975823410034785E-2</v>
      </c>
      <c r="AU810" s="246" t="e">
        <f>IFERROR(_xll.qlIndexFixing($AV$1,AQ810,TRUE,_xll.ohTrigger(Trigger,Trigger1M)),#N/A)</f>
        <v>#N/A</v>
      </c>
    </row>
    <row r="811" spans="42:47" ht="11.25" customHeight="1" x14ac:dyDescent="0.25">
      <c r="AP811" s="102" t="s">
        <v>83</v>
      </c>
      <c r="AQ811" s="101">
        <f>_xll.qlInterestRateIndexFixingDate(Currency&amp;"ibor"&amp;Tenor,AR811,Trigger)</f>
        <v>45030</v>
      </c>
      <c r="AR811" s="101">
        <f>_xll.qlCalendarAdvance(Calendar,AR810,AP811,"f",,Trigger)</f>
        <v>45034</v>
      </c>
      <c r="AS811" s="101">
        <f>_xll.qlInterestRateIndexMaturity(Currency&amp;"ibor"&amp;Tenor,AR811,Trigger)</f>
        <v>45064</v>
      </c>
      <c r="AT811" s="246">
        <f>_xll.qlIndexFixing($AD$5,AQ811,TRUE,_xll.ohTrigger(Trigger,Trigger1M))</f>
        <v>1.6998747706906236E-2</v>
      </c>
      <c r="AU811" s="246" t="e">
        <f>IFERROR(_xll.qlIndexFixing($AV$1,AQ811,TRUE,_xll.ohTrigger(Trigger,Trigger1M)),#N/A)</f>
        <v>#N/A</v>
      </c>
    </row>
    <row r="812" spans="42:47" ht="11.25" customHeight="1" x14ac:dyDescent="0.25">
      <c r="AP812" s="102" t="s">
        <v>83</v>
      </c>
      <c r="AQ812" s="101">
        <f>_xll.qlInterestRateIndexFixingDate(Currency&amp;"ibor"&amp;Tenor,AR812,Trigger)</f>
        <v>45037</v>
      </c>
      <c r="AR812" s="101">
        <f>_xll.qlCalendarAdvance(Calendar,AR811,AP812,"f",,Trigger)</f>
        <v>45041</v>
      </c>
      <c r="AS812" s="101">
        <f>_xll.qlInterestRateIndexMaturity(Currency&amp;"ibor"&amp;Tenor,AR812,Trigger)</f>
        <v>45071</v>
      </c>
      <c r="AT812" s="246">
        <f>_xll.qlIndexFixing($AD$5,AQ812,TRUE,_xll.ohTrigger(Trigger,Trigger1M))</f>
        <v>1.7020395624319562E-2</v>
      </c>
      <c r="AU812" s="246" t="e">
        <f>IFERROR(_xll.qlIndexFixing($AV$1,AQ812,TRUE,_xll.ohTrigger(Trigger,Trigger1M)),#N/A)</f>
        <v>#N/A</v>
      </c>
    </row>
    <row r="813" spans="42:47" ht="11.25" customHeight="1" x14ac:dyDescent="0.25">
      <c r="AP813" s="102" t="s">
        <v>83</v>
      </c>
      <c r="AQ813" s="101">
        <f>_xll.qlInterestRateIndexFixingDate(Currency&amp;"ibor"&amp;Tenor,AR813,Trigger)</f>
        <v>45043</v>
      </c>
      <c r="AR813" s="101">
        <f>_xll.qlCalendarAdvance(Calendar,AR812,AP813,"f",,Trigger)</f>
        <v>45048</v>
      </c>
      <c r="AS813" s="101">
        <f>_xll.qlInterestRateIndexMaturity(Currency&amp;"ibor"&amp;Tenor,AR813,Trigger)</f>
        <v>45079</v>
      </c>
      <c r="AT813" s="246">
        <f>_xll.qlIndexFixing($AD$5,AQ813,TRUE,_xll.ohTrigger(Trigger,Trigger1M))</f>
        <v>1.7042510409394408E-2</v>
      </c>
      <c r="AU813" s="246" t="e">
        <f>IFERROR(_xll.qlIndexFixing($AV$1,AQ813,TRUE,_xll.ohTrigger(Trigger,Trigger1M)),#N/A)</f>
        <v>#N/A</v>
      </c>
    </row>
    <row r="814" spans="42:47" ht="11.25" customHeight="1" x14ac:dyDescent="0.25">
      <c r="AP814" s="102" t="s">
        <v>83</v>
      </c>
      <c r="AQ814" s="101">
        <f>_xll.qlInterestRateIndexFixingDate(Currency&amp;"ibor"&amp;Tenor,AR814,Trigger)</f>
        <v>45051</v>
      </c>
      <c r="AR814" s="101">
        <f>_xll.qlCalendarAdvance(Calendar,AR813,AP814,"f",,Trigger)</f>
        <v>45055</v>
      </c>
      <c r="AS814" s="101">
        <f>_xll.qlInterestRateIndexMaturity(Currency&amp;"ibor"&amp;Tenor,AR814,Trigger)</f>
        <v>45086</v>
      </c>
      <c r="AT814" s="246">
        <f>_xll.qlIndexFixing($AD$5,AQ814,TRUE,_xll.ohTrigger(Trigger,Trigger1M))</f>
        <v>1.7061515275867214E-2</v>
      </c>
      <c r="AU814" s="246" t="e">
        <f>IFERROR(_xll.qlIndexFixing($AV$1,AQ814,TRUE,_xll.ohTrigger(Trigger,Trigger1M)),#N/A)</f>
        <v>#N/A</v>
      </c>
    </row>
    <row r="815" spans="42:47" ht="11.25" customHeight="1" x14ac:dyDescent="0.25">
      <c r="AP815" s="102" t="s">
        <v>83</v>
      </c>
      <c r="AQ815" s="101">
        <f>_xll.qlInterestRateIndexFixingDate(Currency&amp;"ibor"&amp;Tenor,AR815,Trigger)</f>
        <v>45058</v>
      </c>
      <c r="AR815" s="101">
        <f>_xll.qlCalendarAdvance(Calendar,AR814,AP815,"f",,Trigger)</f>
        <v>45062</v>
      </c>
      <c r="AS815" s="101">
        <f>_xll.qlInterestRateIndexMaturity(Currency&amp;"ibor"&amp;Tenor,AR815,Trigger)</f>
        <v>45093</v>
      </c>
      <c r="AT815" s="246">
        <f>_xll.qlIndexFixing($AD$5,AQ815,TRUE,_xll.ohTrigger(Trigger,Trigger1M))</f>
        <v>1.707924368347883E-2</v>
      </c>
      <c r="AU815" s="246" t="e">
        <f>IFERROR(_xll.qlIndexFixing($AV$1,AQ815,TRUE,_xll.ohTrigger(Trigger,Trigger1M)),#N/A)</f>
        <v>#N/A</v>
      </c>
    </row>
    <row r="816" spans="42:47" ht="11.25" customHeight="1" x14ac:dyDescent="0.25">
      <c r="AP816" s="102" t="s">
        <v>83</v>
      </c>
      <c r="AQ816" s="101">
        <f>_xll.qlInterestRateIndexFixingDate(Currency&amp;"ibor"&amp;Tenor,AR816,Trigger)</f>
        <v>45065</v>
      </c>
      <c r="AR816" s="101">
        <f>_xll.qlCalendarAdvance(Calendar,AR815,AP816,"f",,Trigger)</f>
        <v>45069</v>
      </c>
      <c r="AS816" s="101">
        <f>_xll.qlInterestRateIndexMaturity(Currency&amp;"ibor"&amp;Tenor,AR816,Trigger)</f>
        <v>45100</v>
      </c>
      <c r="AT816" s="246">
        <f>_xll.qlIndexFixing($AD$5,AQ816,TRUE,_xll.ohTrigger(Trigger,Trigger1M))</f>
        <v>1.7095695626401661E-2</v>
      </c>
      <c r="AU816" s="246" t="e">
        <f>IFERROR(_xll.qlIndexFixing($AV$1,AQ816,TRUE,_xll.ohTrigger(Trigger,Trigger1M)),#N/A)</f>
        <v>#N/A</v>
      </c>
    </row>
    <row r="817" spans="42:47" ht="11.25" customHeight="1" x14ac:dyDescent="0.25">
      <c r="AP817" s="102" t="s">
        <v>83</v>
      </c>
      <c r="AQ817" s="101">
        <f>_xll.qlInterestRateIndexFixingDate(Currency&amp;"ibor"&amp;Tenor,AR817,Trigger)</f>
        <v>45072</v>
      </c>
      <c r="AR817" s="101">
        <f>_xll.qlCalendarAdvance(Calendar,AR816,AP817,"f",,Trigger)</f>
        <v>45076</v>
      </c>
      <c r="AS817" s="101">
        <f>_xll.qlInterestRateIndexMaturity(Currency&amp;"ibor"&amp;Tenor,AR817,Trigger)</f>
        <v>45107</v>
      </c>
      <c r="AT817" s="246">
        <f>_xll.qlIndexFixing($AD$5,AQ817,TRUE,_xll.ohTrigger(Trigger,Trigger1M))</f>
        <v>1.7110871099212943E-2</v>
      </c>
      <c r="AU817" s="246" t="e">
        <f>IFERROR(_xll.qlIndexFixing($AV$1,AQ817,TRUE,_xll.ohTrigger(Trigger,Trigger1M)),#N/A)</f>
        <v>#N/A</v>
      </c>
    </row>
    <row r="818" spans="42:47" ht="11.25" customHeight="1" x14ac:dyDescent="0.25">
      <c r="AP818" s="102" t="s">
        <v>83</v>
      </c>
      <c r="AQ818" s="101">
        <f>_xll.qlInterestRateIndexFixingDate(Currency&amp;"ibor"&amp;Tenor,AR818,Trigger)</f>
        <v>45079</v>
      </c>
      <c r="AR818" s="101">
        <f>_xll.qlCalendarAdvance(Calendar,AR817,AP818,"f",,Trigger)</f>
        <v>45083</v>
      </c>
      <c r="AS818" s="101">
        <f>_xll.qlInterestRateIndexMaturity(Currency&amp;"ibor"&amp;Tenor,AR818,Trigger)</f>
        <v>45113</v>
      </c>
      <c r="AT818" s="246">
        <f>_xll.qlIndexFixing($AD$5,AQ818,TRUE,_xll.ohTrigger(Trigger,Trigger1M))</f>
        <v>1.7123478802393066E-2</v>
      </c>
      <c r="AU818" s="246" t="e">
        <f>IFERROR(_xll.qlIndexFixing($AV$1,AQ818,TRUE,_xll.ohTrigger(Trigger,Trigger1M)),#N/A)</f>
        <v>#N/A</v>
      </c>
    </row>
    <row r="819" spans="42:47" ht="11.25" customHeight="1" x14ac:dyDescent="0.25">
      <c r="AP819" s="102" t="s">
        <v>83</v>
      </c>
      <c r="AQ819" s="101">
        <f>_xll.qlInterestRateIndexFixingDate(Currency&amp;"ibor"&amp;Tenor,AR819,Trigger)</f>
        <v>45086</v>
      </c>
      <c r="AR819" s="101">
        <f>_xll.qlCalendarAdvance(Calendar,AR818,AP819,"f",,Trigger)</f>
        <v>45090</v>
      </c>
      <c r="AS819" s="101">
        <f>_xll.qlInterestRateIndexMaturity(Currency&amp;"ibor"&amp;Tenor,AR819,Trigger)</f>
        <v>45120</v>
      </c>
      <c r="AT819" s="246">
        <f>_xll.qlIndexFixing($AD$5,AQ819,TRUE,_xll.ohTrigger(Trigger,Trigger1M))</f>
        <v>1.7136191893239783E-2</v>
      </c>
      <c r="AU819" s="246" t="e">
        <f>IFERROR(_xll.qlIndexFixing($AV$1,AQ819,TRUE,_xll.ohTrigger(Trigger,Trigger1M)),#N/A)</f>
        <v>#N/A</v>
      </c>
    </row>
    <row r="820" spans="42:47" ht="11.25" customHeight="1" x14ac:dyDescent="0.25">
      <c r="AP820" s="102" t="s">
        <v>83</v>
      </c>
      <c r="AQ820" s="101">
        <f>_xll.qlInterestRateIndexFixingDate(Currency&amp;"ibor"&amp;Tenor,AR820,Trigger)</f>
        <v>45093</v>
      </c>
      <c r="AR820" s="101">
        <f>_xll.qlCalendarAdvance(Calendar,AR819,AP820,"f",,Trigger)</f>
        <v>45097</v>
      </c>
      <c r="AS820" s="101">
        <f>_xll.qlInterestRateIndexMaturity(Currency&amp;"ibor"&amp;Tenor,AR820,Trigger)</f>
        <v>45127</v>
      </c>
      <c r="AT820" s="246">
        <f>_xll.qlIndexFixing($AD$5,AQ820,TRUE,_xll.ohTrigger(Trigger,Trigger1M))</f>
        <v>1.7147628560834072E-2</v>
      </c>
      <c r="AU820" s="246" t="e">
        <f>IFERROR(_xll.qlIndexFixing($AV$1,AQ820,TRUE,_xll.ohTrigger(Trigger,Trigger1M)),#N/A)</f>
        <v>#N/A</v>
      </c>
    </row>
    <row r="821" spans="42:47" ht="11.25" customHeight="1" x14ac:dyDescent="0.25">
      <c r="AP821" s="102" t="s">
        <v>83</v>
      </c>
      <c r="AQ821" s="101">
        <f>_xll.qlInterestRateIndexFixingDate(Currency&amp;"ibor"&amp;Tenor,AR821,Trigger)</f>
        <v>45100</v>
      </c>
      <c r="AR821" s="101">
        <f>_xll.qlCalendarAdvance(Calendar,AR820,AP821,"f",,Trigger)</f>
        <v>45104</v>
      </c>
      <c r="AS821" s="101">
        <f>_xll.qlInterestRateIndexMaturity(Currency&amp;"ibor"&amp;Tenor,AR821,Trigger)</f>
        <v>45134</v>
      </c>
      <c r="AT821" s="246">
        <f>_xll.qlIndexFixing($AD$5,AQ821,TRUE,_xll.ohTrigger(Trigger,Trigger1M))</f>
        <v>1.7158477378568904E-2</v>
      </c>
      <c r="AU821" s="246" t="e">
        <f>IFERROR(_xll.qlIndexFixing($AV$1,AQ821,TRUE,_xll.ohTrigger(Trigger,Trigger1M)),#N/A)</f>
        <v>#N/A</v>
      </c>
    </row>
    <row r="822" spans="42:47" ht="11.25" customHeight="1" x14ac:dyDescent="0.25">
      <c r="AP822" s="102" t="s">
        <v>83</v>
      </c>
      <c r="AQ822" s="101">
        <f>_xll.qlInterestRateIndexFixingDate(Currency&amp;"ibor"&amp;Tenor,AR822,Trigger)</f>
        <v>45107</v>
      </c>
      <c r="AR822" s="101">
        <f>_xll.qlCalendarAdvance(Calendar,AR821,AP822,"f",,Trigger)</f>
        <v>45111</v>
      </c>
      <c r="AS822" s="101">
        <f>_xll.qlInterestRateIndexMaturity(Currency&amp;"ibor"&amp;Tenor,AR822,Trigger)</f>
        <v>45142</v>
      </c>
      <c r="AT822" s="246">
        <f>_xll.qlIndexFixing($AD$5,AQ822,TRUE,_xll.ohTrigger(Trigger,Trigger1M))</f>
        <v>1.7176652419879663E-2</v>
      </c>
      <c r="AU822" s="246" t="e">
        <f>IFERROR(_xll.qlIndexFixing($AV$1,AQ822,TRUE,_xll.ohTrigger(Trigger,Trigger1M)),#N/A)</f>
        <v>#N/A</v>
      </c>
    </row>
    <row r="823" spans="42:47" ht="11.25" customHeight="1" x14ac:dyDescent="0.25">
      <c r="AP823" s="102" t="s">
        <v>83</v>
      </c>
      <c r="AQ823" s="101">
        <f>_xll.qlInterestRateIndexFixingDate(Currency&amp;"ibor"&amp;Tenor,AR823,Trigger)</f>
        <v>45114</v>
      </c>
      <c r="AR823" s="101">
        <f>_xll.qlCalendarAdvance(Calendar,AR822,AP823,"f",,Trigger)</f>
        <v>45118</v>
      </c>
      <c r="AS823" s="101">
        <f>_xll.qlInterestRateIndexMaturity(Currency&amp;"ibor"&amp;Tenor,AR823,Trigger)</f>
        <v>45149</v>
      </c>
      <c r="AT823" s="246">
        <f>_xll.qlIndexFixing($AD$5,AQ823,TRUE,_xll.ohTrigger(Trigger,Trigger1M))</f>
        <v>1.7199569177287523E-2</v>
      </c>
      <c r="AU823" s="246" t="e">
        <f>IFERROR(_xll.qlIndexFixing($AV$1,AQ823,TRUE,_xll.ohTrigger(Trigger,Trigger1M)),#N/A)</f>
        <v>#N/A</v>
      </c>
    </row>
    <row r="824" spans="42:47" ht="11.25" customHeight="1" x14ac:dyDescent="0.25">
      <c r="AP824" s="102" t="s">
        <v>83</v>
      </c>
      <c r="AQ824" s="101">
        <f>_xll.qlInterestRateIndexFixingDate(Currency&amp;"ibor"&amp;Tenor,AR824,Trigger)</f>
        <v>45121</v>
      </c>
      <c r="AR824" s="101">
        <f>_xll.qlCalendarAdvance(Calendar,AR823,AP824,"f",,Trigger)</f>
        <v>45125</v>
      </c>
      <c r="AS824" s="101">
        <f>_xll.qlInterestRateIndexMaturity(Currency&amp;"ibor"&amp;Tenor,AR824,Trigger)</f>
        <v>45156</v>
      </c>
      <c r="AT824" s="246">
        <f>_xll.qlIndexFixing($AD$5,AQ824,TRUE,_xll.ohTrigger(Trigger,Trigger1M))</f>
        <v>1.722893995332846E-2</v>
      </c>
      <c r="AU824" s="246" t="e">
        <f>IFERROR(_xll.qlIndexFixing($AV$1,AQ824,TRUE,_xll.ohTrigger(Trigger,Trigger1M)),#N/A)</f>
        <v>#N/A</v>
      </c>
    </row>
    <row r="825" spans="42:47" ht="11.25" customHeight="1" x14ac:dyDescent="0.25">
      <c r="AP825" s="102" t="s">
        <v>83</v>
      </c>
      <c r="AQ825" s="101">
        <f>_xll.qlInterestRateIndexFixingDate(Currency&amp;"ibor"&amp;Tenor,AR825,Trigger)</f>
        <v>45128</v>
      </c>
      <c r="AR825" s="101">
        <f>_xll.qlCalendarAdvance(Calendar,AR824,AP825,"f",,Trigger)</f>
        <v>45132</v>
      </c>
      <c r="AS825" s="101">
        <f>_xll.qlInterestRateIndexMaturity(Currency&amp;"ibor"&amp;Tenor,AR825,Trigger)</f>
        <v>45163</v>
      </c>
      <c r="AT825" s="246">
        <f>_xll.qlIndexFixing($AD$5,AQ825,TRUE,_xll.ohTrigger(Trigger,Trigger1M))</f>
        <v>1.7264886167916597E-2</v>
      </c>
      <c r="AU825" s="246" t="e">
        <f>IFERROR(_xll.qlIndexFixing($AV$1,AQ825,TRUE,_xll.ohTrigger(Trigger,Trigger1M)),#N/A)</f>
        <v>#N/A</v>
      </c>
    </row>
    <row r="826" spans="42:47" ht="11.25" customHeight="1" x14ac:dyDescent="0.25">
      <c r="AP826" s="102" t="s">
        <v>83</v>
      </c>
      <c r="AQ826" s="101">
        <f>_xll.qlInterestRateIndexFixingDate(Currency&amp;"ibor"&amp;Tenor,AR826,Trigger)</f>
        <v>45135</v>
      </c>
      <c r="AR826" s="101">
        <f>_xll.qlCalendarAdvance(Calendar,AR825,AP826,"f",,Trigger)</f>
        <v>45139</v>
      </c>
      <c r="AS826" s="101">
        <f>_xll.qlInterestRateIndexMaturity(Currency&amp;"ibor"&amp;Tenor,AR826,Trigger)</f>
        <v>45170</v>
      </c>
      <c r="AT826" s="246">
        <f>_xll.qlIndexFixing($AD$5,AQ826,TRUE,_xll.ohTrigger(Trigger,Trigger1M))</f>
        <v>1.7303055438460828E-2</v>
      </c>
      <c r="AU826" s="246" t="e">
        <f>IFERROR(_xll.qlIndexFixing($AV$1,AQ826,TRUE,_xll.ohTrigger(Trigger,Trigger1M)),#N/A)</f>
        <v>#N/A</v>
      </c>
    </row>
    <row r="827" spans="42:47" ht="11.25" customHeight="1" x14ac:dyDescent="0.25">
      <c r="AP827" s="102" t="s">
        <v>83</v>
      </c>
      <c r="AQ827" s="101">
        <f>_xll.qlInterestRateIndexFixingDate(Currency&amp;"ibor"&amp;Tenor,AR827,Trigger)</f>
        <v>45142</v>
      </c>
      <c r="AR827" s="101">
        <f>_xll.qlCalendarAdvance(Calendar,AR826,AP827,"f",,Trigger)</f>
        <v>45146</v>
      </c>
      <c r="AS827" s="101">
        <f>_xll.qlInterestRateIndexMaturity(Currency&amp;"ibor"&amp;Tenor,AR827,Trigger)</f>
        <v>45177</v>
      </c>
      <c r="AT827" s="246">
        <f>_xll.qlIndexFixing($AD$5,AQ827,TRUE,_xll.ohTrigger(Trigger,Trigger1M))</f>
        <v>1.7340812893811501E-2</v>
      </c>
      <c r="AU827" s="246" t="e">
        <f>IFERROR(_xll.qlIndexFixing($AV$1,AQ827,TRUE,_xll.ohTrigger(Trigger,Trigger1M)),#N/A)</f>
        <v>#N/A</v>
      </c>
    </row>
    <row r="828" spans="42:47" ht="11.25" customHeight="1" x14ac:dyDescent="0.25">
      <c r="AP828" s="102" t="s">
        <v>83</v>
      </c>
      <c r="AQ828" s="101">
        <f>_xll.qlInterestRateIndexFixingDate(Currency&amp;"ibor"&amp;Tenor,AR828,Trigger)</f>
        <v>45149</v>
      </c>
      <c r="AR828" s="101">
        <f>_xll.qlCalendarAdvance(Calendar,AR827,AP828,"f",,Trigger)</f>
        <v>45153</v>
      </c>
      <c r="AS828" s="101">
        <f>_xll.qlInterestRateIndexMaturity(Currency&amp;"ibor"&amp;Tenor,AR828,Trigger)</f>
        <v>45184</v>
      </c>
      <c r="AT828" s="246">
        <f>_xll.qlIndexFixing($AD$5,AQ828,TRUE,_xll.ohTrigger(Trigger,Trigger1M))</f>
        <v>1.7378158529953759E-2</v>
      </c>
      <c r="AU828" s="246" t="e">
        <f>IFERROR(_xll.qlIndexFixing($AV$1,AQ828,TRUE,_xll.ohTrigger(Trigger,Trigger1M)),#N/A)</f>
        <v>#N/A</v>
      </c>
    </row>
    <row r="829" spans="42:47" ht="11.25" customHeight="1" x14ac:dyDescent="0.25">
      <c r="AP829" s="102" t="s">
        <v>83</v>
      </c>
      <c r="AQ829" s="101">
        <f>_xll.qlInterestRateIndexFixingDate(Currency&amp;"ibor"&amp;Tenor,AR829,Trigger)</f>
        <v>45156</v>
      </c>
      <c r="AR829" s="101">
        <f>_xll.qlCalendarAdvance(Calendar,AR828,AP829,"f",,Trigger)</f>
        <v>45160</v>
      </c>
      <c r="AS829" s="101">
        <f>_xll.qlInterestRateIndexMaturity(Currency&amp;"ibor"&amp;Tenor,AR829,Trigger)</f>
        <v>45191</v>
      </c>
      <c r="AT829" s="246">
        <f>_xll.qlIndexFixing($AD$5,AQ829,TRUE,_xll.ohTrigger(Trigger,Trigger1M))</f>
        <v>1.7415092342919169E-2</v>
      </c>
      <c r="AU829" s="246" t="e">
        <f>IFERROR(_xll.qlIndexFixing($AV$1,AQ829,TRUE,_xll.ohTrigger(Trigger,Trigger1M)),#N/A)</f>
        <v>#N/A</v>
      </c>
    </row>
    <row r="830" spans="42:47" ht="11.25" customHeight="1" x14ac:dyDescent="0.25">
      <c r="AP830" s="102" t="s">
        <v>83</v>
      </c>
      <c r="AQ830" s="101">
        <f>_xll.qlInterestRateIndexFixingDate(Currency&amp;"ibor"&amp;Tenor,AR830,Trigger)</f>
        <v>45163</v>
      </c>
      <c r="AR830" s="101">
        <f>_xll.qlCalendarAdvance(Calendar,AR829,AP830,"f",,Trigger)</f>
        <v>45167</v>
      </c>
      <c r="AS830" s="101">
        <f>_xll.qlInterestRateIndexMaturity(Currency&amp;"ibor"&amp;Tenor,AR830,Trigger)</f>
        <v>45198</v>
      </c>
      <c r="AT830" s="246">
        <f>_xll.qlIndexFixing($AD$5,AQ830,TRUE,_xll.ohTrigger(Trigger,Trigger1M))</f>
        <v>1.7451614328783126E-2</v>
      </c>
      <c r="AU830" s="246" t="e">
        <f>IFERROR(_xll.qlIndexFixing($AV$1,AQ830,TRUE,_xll.ohTrigger(Trigger,Trigger1M)),#N/A)</f>
        <v>#N/A</v>
      </c>
    </row>
    <row r="831" spans="42:47" ht="11.25" customHeight="1" x14ac:dyDescent="0.25">
      <c r="AP831" s="102" t="s">
        <v>83</v>
      </c>
      <c r="AQ831" s="101">
        <f>_xll.qlInterestRateIndexFixingDate(Currency&amp;"ibor"&amp;Tenor,AR831,Trigger)</f>
        <v>45170</v>
      </c>
      <c r="AR831" s="101">
        <f>_xll.qlCalendarAdvance(Calendar,AR830,AP831,"f",,Trigger)</f>
        <v>45174</v>
      </c>
      <c r="AS831" s="101">
        <f>_xll.qlInterestRateIndexMaturity(Currency&amp;"ibor"&amp;Tenor,AR831,Trigger)</f>
        <v>45204</v>
      </c>
      <c r="AT831" s="246">
        <f>_xll.qlIndexFixing($AD$5,AQ831,TRUE,_xll.ohTrigger(Trigger,Trigger1M))</f>
        <v>1.7484755805256214E-2</v>
      </c>
      <c r="AU831" s="246" t="e">
        <f>IFERROR(_xll.qlIndexFixing($AV$1,AQ831,TRUE,_xll.ohTrigger(Trigger,Trigger1M)),#N/A)</f>
        <v>#N/A</v>
      </c>
    </row>
    <row r="832" spans="42:47" ht="11.25" customHeight="1" x14ac:dyDescent="0.25">
      <c r="AP832" s="102" t="s">
        <v>83</v>
      </c>
      <c r="AQ832" s="101">
        <f>_xll.qlInterestRateIndexFixingDate(Currency&amp;"ibor"&amp;Tenor,AR832,Trigger)</f>
        <v>45177</v>
      </c>
      <c r="AR832" s="101">
        <f>_xll.qlCalendarAdvance(Calendar,AR831,AP832,"f",,Trigger)</f>
        <v>45181</v>
      </c>
      <c r="AS832" s="101">
        <f>_xll.qlInterestRateIndexMaturity(Currency&amp;"ibor"&amp;Tenor,AR832,Trigger)</f>
        <v>45211</v>
      </c>
      <c r="AT832" s="246">
        <f>_xll.qlIndexFixing($AD$5,AQ832,TRUE,_xll.ohTrigger(Trigger,Trigger1M))</f>
        <v>1.7520481806568178E-2</v>
      </c>
      <c r="AU832" s="246" t="e">
        <f>IFERROR(_xll.qlIndexFixing($AV$1,AQ832,TRUE,_xll.ohTrigger(Trigger,Trigger1M)),#N/A)</f>
        <v>#N/A</v>
      </c>
    </row>
    <row r="833" spans="42:47" ht="11.25" customHeight="1" x14ac:dyDescent="0.25">
      <c r="AP833" s="102" t="s">
        <v>83</v>
      </c>
      <c r="AQ833" s="101">
        <f>_xll.qlInterestRateIndexFixingDate(Currency&amp;"ibor"&amp;Tenor,AR833,Trigger)</f>
        <v>45184</v>
      </c>
      <c r="AR833" s="101">
        <f>_xll.qlCalendarAdvance(Calendar,AR832,AP833,"f",,Trigger)</f>
        <v>45188</v>
      </c>
      <c r="AS833" s="101">
        <f>_xll.qlInterestRateIndexMaturity(Currency&amp;"ibor"&amp;Tenor,AR833,Trigger)</f>
        <v>45218</v>
      </c>
      <c r="AT833" s="246">
        <f>_xll.qlIndexFixing($AD$5,AQ833,TRUE,_xll.ohTrigger(Trigger,Trigger1M))</f>
        <v>1.7555795986068823E-2</v>
      </c>
      <c r="AU833" s="246" t="e">
        <f>IFERROR(_xll.qlIndexFixing($AV$1,AQ833,TRUE,_xll.ohTrigger(Trigger,Trigger1M)),#N/A)</f>
        <v>#N/A</v>
      </c>
    </row>
    <row r="834" spans="42:47" ht="11.25" customHeight="1" x14ac:dyDescent="0.25">
      <c r="AP834" s="102" t="s">
        <v>83</v>
      </c>
      <c r="AQ834" s="101">
        <f>_xll.qlInterestRateIndexFixingDate(Currency&amp;"ibor"&amp;Tenor,AR834,Trigger)</f>
        <v>45191</v>
      </c>
      <c r="AR834" s="101">
        <f>_xll.qlCalendarAdvance(Calendar,AR833,AP834,"f",,Trigger)</f>
        <v>45195</v>
      </c>
      <c r="AS834" s="101">
        <f>_xll.qlInterestRateIndexMaturity(Currency&amp;"ibor"&amp;Tenor,AR834,Trigger)</f>
        <v>45225</v>
      </c>
      <c r="AT834" s="246">
        <f>_xll.qlIndexFixing($AD$5,AQ834,TRUE,_xll.ohTrigger(Trigger,Trigger1M))</f>
        <v>1.7590698340121058E-2</v>
      </c>
      <c r="AU834" s="246" t="e">
        <f>IFERROR(_xll.qlIndexFixing($AV$1,AQ834,TRUE,_xll.ohTrigger(Trigger,Trigger1M)),#N/A)</f>
        <v>#N/A</v>
      </c>
    </row>
    <row r="835" spans="42:47" ht="11.25" customHeight="1" x14ac:dyDescent="0.25">
      <c r="AP835" s="102" t="s">
        <v>83</v>
      </c>
      <c r="AQ835" s="101">
        <f>_xll.qlInterestRateIndexFixingDate(Currency&amp;"ibor"&amp;Tenor,AR835,Trigger)</f>
        <v>45198</v>
      </c>
      <c r="AR835" s="101">
        <f>_xll.qlCalendarAdvance(Calendar,AR834,AP835,"f",,Trigger)</f>
        <v>45202</v>
      </c>
      <c r="AS835" s="101">
        <f>_xll.qlInterestRateIndexMaturity(Currency&amp;"ibor"&amp;Tenor,AR835,Trigger)</f>
        <v>45233</v>
      </c>
      <c r="AT835" s="246">
        <f>_xll.qlIndexFixing($AD$5,AQ835,TRUE,_xll.ohTrigger(Trigger,Trigger1M))</f>
        <v>1.762804671730658E-2</v>
      </c>
      <c r="AU835" s="246" t="e">
        <f>IFERROR(_xll.qlIndexFixing($AV$1,AQ835,TRUE,_xll.ohTrigger(Trigger,Trigger1M)),#N/A)</f>
        <v>#N/A</v>
      </c>
    </row>
    <row r="836" spans="42:47" ht="11.25" customHeight="1" x14ac:dyDescent="0.25">
      <c r="AP836" s="102" t="s">
        <v>83</v>
      </c>
      <c r="AQ836" s="101">
        <f>_xll.qlInterestRateIndexFixingDate(Currency&amp;"ibor"&amp;Tenor,AR836,Trigger)</f>
        <v>45205</v>
      </c>
      <c r="AR836" s="101">
        <f>_xll.qlCalendarAdvance(Calendar,AR835,AP836,"f",,Trigger)</f>
        <v>45209</v>
      </c>
      <c r="AS836" s="101">
        <f>_xll.qlInterestRateIndexMaturity(Currency&amp;"ibor"&amp;Tenor,AR836,Trigger)</f>
        <v>45240</v>
      </c>
      <c r="AT836" s="246">
        <f>_xll.qlIndexFixing($AD$5,AQ836,TRUE,_xll.ohTrigger(Trigger,Trigger1M))</f>
        <v>1.7662097660607709E-2</v>
      </c>
      <c r="AU836" s="246" t="e">
        <f>IFERROR(_xll.qlIndexFixing($AV$1,AQ836,TRUE,_xll.ohTrigger(Trigger,Trigger1M)),#N/A)</f>
        <v>#N/A</v>
      </c>
    </row>
    <row r="837" spans="42:47" ht="11.25" customHeight="1" x14ac:dyDescent="0.25">
      <c r="AP837" s="102" t="s">
        <v>83</v>
      </c>
      <c r="AQ837" s="101">
        <f>_xll.qlInterestRateIndexFixingDate(Currency&amp;"ibor"&amp;Tenor,AR837,Trigger)</f>
        <v>45212</v>
      </c>
      <c r="AR837" s="101">
        <f>_xll.qlCalendarAdvance(Calendar,AR836,AP837,"f",,Trigger)</f>
        <v>45216</v>
      </c>
      <c r="AS837" s="101">
        <f>_xll.qlInterestRateIndexMaturity(Currency&amp;"ibor"&amp;Tenor,AR837,Trigger)</f>
        <v>45247</v>
      </c>
      <c r="AT837" s="246">
        <f>_xll.qlIndexFixing($AD$5,AQ837,TRUE,_xll.ohTrigger(Trigger,Trigger1M))</f>
        <v>1.7695736750565152E-2</v>
      </c>
      <c r="AU837" s="246" t="e">
        <f>IFERROR(_xll.qlIndexFixing($AV$1,AQ837,TRUE,_xll.ohTrigger(Trigger,Trigger1M)),#N/A)</f>
        <v>#N/A</v>
      </c>
    </row>
    <row r="838" spans="42:47" ht="11.25" customHeight="1" x14ac:dyDescent="0.25">
      <c r="AP838" s="102" t="s">
        <v>83</v>
      </c>
      <c r="AQ838" s="101">
        <f>_xll.qlInterestRateIndexFixingDate(Currency&amp;"ibor"&amp;Tenor,AR838,Trigger)</f>
        <v>45219</v>
      </c>
      <c r="AR838" s="101">
        <f>_xll.qlCalendarAdvance(Calendar,AR837,AP838,"f",,Trigger)</f>
        <v>45223</v>
      </c>
      <c r="AS838" s="101">
        <f>_xll.qlInterestRateIndexMaturity(Currency&amp;"ibor"&amp;Tenor,AR838,Trigger)</f>
        <v>45254</v>
      </c>
      <c r="AT838" s="246">
        <f>_xll.qlIndexFixing($AD$5,AQ838,TRUE,_xll.ohTrigger(Trigger,Trigger1M))</f>
        <v>1.7728963983599834E-2</v>
      </c>
      <c r="AU838" s="246" t="e">
        <f>IFERROR(_xll.qlIndexFixing($AV$1,AQ838,TRUE,_xll.ohTrigger(Trigger,Trigger1M)),#N/A)</f>
        <v>#N/A</v>
      </c>
    </row>
    <row r="839" spans="42:47" ht="11.25" customHeight="1" x14ac:dyDescent="0.25">
      <c r="AP839" s="102" t="s">
        <v>83</v>
      </c>
      <c r="AQ839" s="101">
        <f>_xll.qlInterestRateIndexFixingDate(Currency&amp;"ibor"&amp;Tenor,AR839,Trigger)</f>
        <v>45226</v>
      </c>
      <c r="AR839" s="101">
        <f>_xll.qlCalendarAdvance(Calendar,AR838,AP839,"f",,Trigger)</f>
        <v>45230</v>
      </c>
      <c r="AS839" s="101">
        <f>_xll.qlInterestRateIndexMaturity(Currency&amp;"ibor"&amp;Tenor,AR839,Trigger)</f>
        <v>45260</v>
      </c>
      <c r="AT839" s="246">
        <f>_xll.qlIndexFixing($AD$5,AQ839,TRUE,_xll.ohTrigger(Trigger,Trigger1M))</f>
        <v>1.7759032604597991E-2</v>
      </c>
      <c r="AU839" s="246" t="e">
        <f>IFERROR(_xll.qlIndexFixing($AV$1,AQ839,TRUE,_xll.ohTrigger(Trigger,Trigger1M)),#N/A)</f>
        <v>#N/A</v>
      </c>
    </row>
    <row r="840" spans="42:47" ht="11.25" customHeight="1" x14ac:dyDescent="0.25">
      <c r="AP840" s="102" t="s">
        <v>83</v>
      </c>
      <c r="AQ840" s="101">
        <f>_xll.qlInterestRateIndexFixingDate(Currency&amp;"ibor"&amp;Tenor,AR840,Trigger)</f>
        <v>45233</v>
      </c>
      <c r="AR840" s="101">
        <f>_xll.qlCalendarAdvance(Calendar,AR839,AP840,"f",,Trigger)</f>
        <v>45237</v>
      </c>
      <c r="AS840" s="101">
        <f>_xll.qlInterestRateIndexMaturity(Currency&amp;"ibor"&amp;Tenor,AR840,Trigger)</f>
        <v>45267</v>
      </c>
      <c r="AT840" s="246">
        <f>_xll.qlIndexFixing($AD$5,AQ840,TRUE,_xll.ohTrigger(Trigger,Trigger1M))</f>
        <v>1.7791463932101514E-2</v>
      </c>
      <c r="AU840" s="246" t="e">
        <f>IFERROR(_xll.qlIndexFixing($AV$1,AQ840,TRUE,_xll.ohTrigger(Trigger,Trigger1M)),#N/A)</f>
        <v>#N/A</v>
      </c>
    </row>
    <row r="841" spans="42:47" ht="11.25" customHeight="1" x14ac:dyDescent="0.25">
      <c r="AP841" s="102" t="s">
        <v>83</v>
      </c>
      <c r="AQ841" s="101">
        <f>_xll.qlInterestRateIndexFixingDate(Currency&amp;"ibor"&amp;Tenor,AR841,Trigger)</f>
        <v>45240</v>
      </c>
      <c r="AR841" s="101">
        <f>_xll.qlCalendarAdvance(Calendar,AR840,AP841,"f",,Trigger)</f>
        <v>45244</v>
      </c>
      <c r="AS841" s="101">
        <f>_xll.qlInterestRateIndexMaturity(Currency&amp;"ibor"&amp;Tenor,AR841,Trigger)</f>
        <v>45274</v>
      </c>
      <c r="AT841" s="246">
        <f>_xll.qlIndexFixing($AD$5,AQ841,TRUE,_xll.ohTrigger(Trigger,Trigger1M))</f>
        <v>1.7823483409928009E-2</v>
      </c>
      <c r="AU841" s="246" t="e">
        <f>IFERROR(_xll.qlIndexFixing($AV$1,AQ841,TRUE,_xll.ohTrigger(Trigger,Trigger1M)),#N/A)</f>
        <v>#N/A</v>
      </c>
    </row>
    <row r="842" spans="42:47" ht="11.25" customHeight="1" x14ac:dyDescent="0.25">
      <c r="AP842" s="102" t="s">
        <v>83</v>
      </c>
      <c r="AQ842" s="101">
        <f>_xll.qlInterestRateIndexFixingDate(Currency&amp;"ibor"&amp;Tenor,AR842,Trigger)</f>
        <v>45247</v>
      </c>
      <c r="AR842" s="101">
        <f>_xll.qlCalendarAdvance(Calendar,AR841,AP842,"f",,Trigger)</f>
        <v>45251</v>
      </c>
      <c r="AS842" s="101">
        <f>_xll.qlInterestRateIndexMaturity(Currency&amp;"ibor"&amp;Tenor,AR842,Trigger)</f>
        <v>45281</v>
      </c>
      <c r="AT842" s="246">
        <f>_xll.qlIndexFixing($AD$5,AQ842,TRUE,_xll.ohTrigger(Trigger,Trigger1M))</f>
        <v>1.7855091034786774E-2</v>
      </c>
      <c r="AU842" s="246" t="e">
        <f>IFERROR(_xll.qlIndexFixing($AV$1,AQ842,TRUE,_xll.ohTrigger(Trigger,Trigger1M)),#N/A)</f>
        <v>#N/A</v>
      </c>
    </row>
    <row r="843" spans="42:47" ht="11.25" customHeight="1" x14ac:dyDescent="0.25">
      <c r="AP843" s="102" t="s">
        <v>83</v>
      </c>
      <c r="AQ843" s="101">
        <f>_xll.qlInterestRateIndexFixingDate(Currency&amp;"ibor"&amp;Tenor,AR843,Trigger)</f>
        <v>45254</v>
      </c>
      <c r="AR843" s="101">
        <f>_xll.qlCalendarAdvance(Calendar,AR842,AP843,"f",,Trigger)</f>
        <v>45258</v>
      </c>
      <c r="AS843" s="101">
        <f>_xll.qlInterestRateIndexMaturity(Currency&amp;"ibor"&amp;Tenor,AR843,Trigger)</f>
        <v>45288</v>
      </c>
      <c r="AT843" s="246">
        <f>_xll.qlIndexFixing($AD$5,AQ843,TRUE,_xll.ohTrigger(Trigger,Trigger1M))</f>
        <v>1.7886286803424412E-2</v>
      </c>
      <c r="AU843" s="246" t="e">
        <f>IFERROR(_xll.qlIndexFixing($AV$1,AQ843,TRUE,_xll.ohTrigger(Trigger,Trigger1M)),#N/A)</f>
        <v>#N/A</v>
      </c>
    </row>
    <row r="844" spans="42:47" ht="11.25" customHeight="1" x14ac:dyDescent="0.25">
      <c r="AP844" s="102" t="s">
        <v>83</v>
      </c>
      <c r="AQ844" s="101">
        <f>_xll.qlInterestRateIndexFixingDate(Currency&amp;"ibor"&amp;Tenor,AR844,Trigger)</f>
        <v>45261</v>
      </c>
      <c r="AR844" s="101">
        <f>_xll.qlCalendarAdvance(Calendar,AR843,AP844,"f",,Trigger)</f>
        <v>45265</v>
      </c>
      <c r="AS844" s="101">
        <f>_xll.qlInterestRateIndexMaturity(Currency&amp;"ibor"&amp;Tenor,AR844,Trigger)</f>
        <v>45296</v>
      </c>
      <c r="AT844" s="246">
        <f>_xll.qlIndexFixing($AD$5,AQ844,TRUE,_xll.ohTrigger(Trigger,Trigger1M))</f>
        <v>1.7919678191875923E-2</v>
      </c>
      <c r="AU844" s="246" t="e">
        <f>IFERROR(_xll.qlIndexFixing($AV$1,AQ844,TRUE,_xll.ohTrigger(Trigger,Trigger1M)),#N/A)</f>
        <v>#N/A</v>
      </c>
    </row>
    <row r="845" spans="42:47" ht="11.25" customHeight="1" x14ac:dyDescent="0.25">
      <c r="AP845" s="102" t="s">
        <v>83</v>
      </c>
      <c r="AQ845" s="101">
        <f>_xll.qlInterestRateIndexFixingDate(Currency&amp;"ibor"&amp;Tenor,AR845,Trigger)</f>
        <v>45268</v>
      </c>
      <c r="AR845" s="101">
        <f>_xll.qlCalendarAdvance(Calendar,AR844,AP845,"f",,Trigger)</f>
        <v>45272</v>
      </c>
      <c r="AS845" s="101">
        <f>_xll.qlInterestRateIndexMaturity(Currency&amp;"ibor"&amp;Tenor,AR845,Trigger)</f>
        <v>45303</v>
      </c>
      <c r="AT845" s="246">
        <f>_xll.qlIndexFixing($AD$5,AQ845,TRUE,_xll.ohTrigger(Trigger,Trigger1M))</f>
        <v>1.7950022330076768E-2</v>
      </c>
      <c r="AU845" s="246" t="e">
        <f>IFERROR(_xll.qlIndexFixing($AV$1,AQ845,TRUE,_xll.ohTrigger(Trigger,Trigger1M)),#N/A)</f>
        <v>#N/A</v>
      </c>
    </row>
    <row r="846" spans="42:47" ht="11.25" customHeight="1" x14ac:dyDescent="0.25">
      <c r="AP846" s="102" t="s">
        <v>83</v>
      </c>
      <c r="AQ846" s="101">
        <f>_xll.qlInterestRateIndexFixingDate(Currency&amp;"ibor"&amp;Tenor,AR846,Trigger)</f>
        <v>45275</v>
      </c>
      <c r="AR846" s="101">
        <f>_xll.qlCalendarAdvance(Calendar,AR845,AP846,"f",,Trigger)</f>
        <v>45279</v>
      </c>
      <c r="AS846" s="101">
        <f>_xll.qlInterestRateIndexMaturity(Currency&amp;"ibor"&amp;Tenor,AR846,Trigger)</f>
        <v>45310</v>
      </c>
      <c r="AT846" s="246">
        <f>_xll.qlIndexFixing($AD$5,AQ846,TRUE,_xll.ohTrigger(Trigger,Trigger1M))</f>
        <v>1.7979954584339042E-2</v>
      </c>
      <c r="AU846" s="246" t="e">
        <f>IFERROR(_xll.qlIndexFixing($AV$1,AQ846,TRUE,_xll.ohTrigger(Trigger,Trigger1M)),#N/A)</f>
        <v>#N/A</v>
      </c>
    </row>
    <row r="847" spans="42:47" ht="11.25" customHeight="1" x14ac:dyDescent="0.25">
      <c r="AP847" s="102" t="s">
        <v>83</v>
      </c>
      <c r="AQ847" s="101">
        <f>_xll.qlInterestRateIndexFixingDate(Currency&amp;"ibor"&amp;Tenor,AR847,Trigger)</f>
        <v>45281</v>
      </c>
      <c r="AR847" s="101">
        <f>_xll.qlCalendarAdvance(Calendar,AR846,AP847,"f",,Trigger)</f>
        <v>45287</v>
      </c>
      <c r="AS847" s="101">
        <f>_xll.qlInterestRateIndexMaturity(Currency&amp;"ibor"&amp;Tenor,AR847,Trigger)</f>
        <v>45320</v>
      </c>
      <c r="AT847" s="246">
        <f>_xll.qlIndexFixing($AD$5,AQ847,TRUE,_xll.ohTrigger(Trigger,Trigger1M))</f>
        <v>1.8018690193053064E-2</v>
      </c>
      <c r="AU847" s="246" t="e">
        <f>IFERROR(_xll.qlIndexFixing($AV$1,AQ847,TRUE,_xll.ohTrigger(Trigger,Trigger1M)),#N/A)</f>
        <v>#N/A</v>
      </c>
    </row>
    <row r="848" spans="42:47" ht="11.25" customHeight="1" x14ac:dyDescent="0.25">
      <c r="AP848" s="102" t="s">
        <v>83</v>
      </c>
      <c r="AQ848" s="101">
        <f>_xll.qlInterestRateIndexFixingDate(Currency&amp;"ibor"&amp;Tenor,AR848,Trigger)</f>
        <v>45289</v>
      </c>
      <c r="AR848" s="101">
        <f>_xll.qlCalendarAdvance(Calendar,AR847,AP848,"f",,Trigger)</f>
        <v>45294</v>
      </c>
      <c r="AS848" s="101">
        <f>_xll.qlInterestRateIndexMaturity(Currency&amp;"ibor"&amp;Tenor,AR848,Trigger)</f>
        <v>45327</v>
      </c>
      <c r="AT848" s="246">
        <f>_xll.qlIndexFixing($AD$5,AQ848,TRUE,_xll.ohTrigger(Trigger,Trigger1M))</f>
        <v>1.8047683888502419E-2</v>
      </c>
      <c r="AU848" s="246" t="e">
        <f>IFERROR(_xll.qlIndexFixing($AV$1,AQ848,TRUE,_xll.ohTrigger(Trigger,Trigger1M)),#N/A)</f>
        <v>#N/A</v>
      </c>
    </row>
    <row r="849" spans="42:47" ht="11.25" customHeight="1" x14ac:dyDescent="0.25">
      <c r="AP849" s="102" t="s">
        <v>83</v>
      </c>
      <c r="AQ849" s="101">
        <f>_xll.qlInterestRateIndexFixingDate(Currency&amp;"ibor"&amp;Tenor,AR849,Trigger)</f>
        <v>45299</v>
      </c>
      <c r="AR849" s="101">
        <f>_xll.qlCalendarAdvance(Calendar,AR848,AP849,"f",,Trigger)</f>
        <v>45301</v>
      </c>
      <c r="AS849" s="101">
        <f>_xll.qlInterestRateIndexMaturity(Currency&amp;"ibor"&amp;Tenor,AR849,Trigger)</f>
        <v>45334</v>
      </c>
      <c r="AT849" s="246">
        <f>_xll.qlIndexFixing($AD$5,AQ849,TRUE,_xll.ohTrigger(Trigger,Trigger1M))</f>
        <v>1.807626565306238E-2</v>
      </c>
      <c r="AU849" s="246" t="e">
        <f>IFERROR(_xll.qlIndexFixing($AV$1,AQ849,TRUE,_xll.ohTrigger(Trigger,Trigger1M)),#N/A)</f>
        <v>#N/A</v>
      </c>
    </row>
    <row r="850" spans="42:47" ht="11.25" customHeight="1" x14ac:dyDescent="0.25">
      <c r="AP850" s="102" t="s">
        <v>83</v>
      </c>
      <c r="AQ850" s="101">
        <f>_xll.qlInterestRateIndexFixingDate(Currency&amp;"ibor"&amp;Tenor,AR850,Trigger)</f>
        <v>45306</v>
      </c>
      <c r="AR850" s="101">
        <f>_xll.qlCalendarAdvance(Calendar,AR849,AP850,"f",,Trigger)</f>
        <v>45308</v>
      </c>
      <c r="AS850" s="101">
        <f>_xll.qlInterestRateIndexMaturity(Currency&amp;"ibor"&amp;Tenor,AR850,Trigger)</f>
        <v>45341</v>
      </c>
      <c r="AT850" s="246">
        <f>_xll.qlIndexFixing($AD$5,AQ850,TRUE,_xll.ohTrigger(Trigger,Trigger1M))</f>
        <v>1.8104435483494316E-2</v>
      </c>
      <c r="AU850" s="246" t="e">
        <f>IFERROR(_xll.qlIndexFixing($AV$1,AQ850,TRUE,_xll.ohTrigger(Trigger,Trigger1M)),#N/A)</f>
        <v>#N/A</v>
      </c>
    </row>
    <row r="851" spans="42:47" ht="11.25" customHeight="1" x14ac:dyDescent="0.25">
      <c r="AP851" s="102" t="s">
        <v>83</v>
      </c>
      <c r="AQ851" s="101">
        <f>_xll.qlInterestRateIndexFixingDate(Currency&amp;"ibor"&amp;Tenor,AR851,Trigger)</f>
        <v>45313</v>
      </c>
      <c r="AR851" s="101">
        <f>_xll.qlCalendarAdvance(Calendar,AR850,AP851,"f",,Trigger)</f>
        <v>45315</v>
      </c>
      <c r="AS851" s="101">
        <f>_xll.qlInterestRateIndexMaturity(Currency&amp;"ibor"&amp;Tenor,AR851,Trigger)</f>
        <v>45348</v>
      </c>
      <c r="AT851" s="246">
        <f>_xll.qlIndexFixing($AD$5,AQ851,TRUE,_xll.ohTrigger(Trigger,Trigger1M))</f>
        <v>1.813219337662017E-2</v>
      </c>
      <c r="AU851" s="246" t="e">
        <f>IFERROR(_xll.qlIndexFixing($AV$1,AQ851,TRUE,_xll.ohTrigger(Trigger,Trigger1M)),#N/A)</f>
        <v>#N/A</v>
      </c>
    </row>
    <row r="852" spans="42:47" ht="11.25" customHeight="1" x14ac:dyDescent="0.25">
      <c r="AP852" s="102" t="s">
        <v>83</v>
      </c>
      <c r="AQ852" s="101">
        <f>_xll.qlInterestRateIndexFixingDate(Currency&amp;"ibor"&amp;Tenor,AR852,Trigger)</f>
        <v>45320</v>
      </c>
      <c r="AR852" s="101">
        <f>_xll.qlCalendarAdvance(Calendar,AR851,AP852,"f",,Trigger)</f>
        <v>45322</v>
      </c>
      <c r="AS852" s="101">
        <f>_xll.qlInterestRateIndexMaturity(Currency&amp;"ibor"&amp;Tenor,AR852,Trigger)</f>
        <v>45351</v>
      </c>
      <c r="AT852" s="246">
        <f>_xll.qlIndexFixing($AD$5,AQ852,TRUE,_xll.ohTrigger(Trigger,Trigger1M))</f>
        <v>1.8150025759674081E-2</v>
      </c>
      <c r="AU852" s="246" t="e">
        <f>IFERROR(_xll.qlIndexFixing($AV$1,AQ852,TRUE,_xll.ohTrigger(Trigger,Trigger1M)),#N/A)</f>
        <v>#N/A</v>
      </c>
    </row>
    <row r="853" spans="42:47" ht="11.25" customHeight="1" x14ac:dyDescent="0.25">
      <c r="AP853" s="102" t="s">
        <v>83</v>
      </c>
      <c r="AQ853" s="101">
        <f>_xll.qlInterestRateIndexFixingDate(Currency&amp;"ibor"&amp;Tenor,AR853,Trigger)</f>
        <v>45327</v>
      </c>
      <c r="AR853" s="101">
        <f>_xll.qlCalendarAdvance(Calendar,AR852,AP853,"f",,Trigger)</f>
        <v>45329</v>
      </c>
      <c r="AS853" s="101">
        <f>_xll.qlInterestRateIndexMaturity(Currency&amp;"ibor"&amp;Tenor,AR853,Trigger)</f>
        <v>45358</v>
      </c>
      <c r="AT853" s="246">
        <f>_xll.qlIndexFixing($AD$5,AQ853,TRUE,_xll.ohTrigger(Trigger,Trigger1M))</f>
        <v>1.8177072012527957E-2</v>
      </c>
      <c r="AU853" s="246" t="e">
        <f>IFERROR(_xll.qlIndexFixing($AV$1,AQ853,TRUE,_xll.ohTrigger(Trigger,Trigger1M)),#N/A)</f>
        <v>#N/A</v>
      </c>
    </row>
    <row r="854" spans="42:47" ht="11.25" customHeight="1" x14ac:dyDescent="0.25">
      <c r="AP854" s="102" t="s">
        <v>83</v>
      </c>
      <c r="AQ854" s="101">
        <f>_xll.qlInterestRateIndexFixingDate(Currency&amp;"ibor"&amp;Tenor,AR854,Trigger)</f>
        <v>45334</v>
      </c>
      <c r="AR854" s="101">
        <f>_xll.qlCalendarAdvance(Calendar,AR853,AP854,"f",,Trigger)</f>
        <v>45336</v>
      </c>
      <c r="AS854" s="101">
        <f>_xll.qlInterestRateIndexMaturity(Currency&amp;"ibor"&amp;Tenor,AR854,Trigger)</f>
        <v>45365</v>
      </c>
      <c r="AT854" s="246">
        <f>_xll.qlIndexFixing($AD$5,AQ854,TRUE,_xll.ohTrigger(Trigger,Trigger1M))</f>
        <v>1.8203706394791786E-2</v>
      </c>
      <c r="AU854" s="246" t="e">
        <f>IFERROR(_xll.qlIndexFixing($AV$1,AQ854,TRUE,_xll.ohTrigger(Trigger,Trigger1M)),#N/A)</f>
        <v>#N/A</v>
      </c>
    </row>
    <row r="855" spans="42:47" ht="11.25" customHeight="1" x14ac:dyDescent="0.25">
      <c r="AP855" s="102" t="s">
        <v>83</v>
      </c>
      <c r="AQ855" s="101">
        <f>_xll.qlInterestRateIndexFixingDate(Currency&amp;"ibor"&amp;Tenor,AR855,Trigger)</f>
        <v>45341</v>
      </c>
      <c r="AR855" s="101">
        <f>_xll.qlCalendarAdvance(Calendar,AR854,AP855,"f",,Trigger)</f>
        <v>45343</v>
      </c>
      <c r="AS855" s="101">
        <f>_xll.qlInterestRateIndexMaturity(Currency&amp;"ibor"&amp;Tenor,AR855,Trigger)</f>
        <v>45372</v>
      </c>
      <c r="AT855" s="246">
        <f>_xll.qlIndexFixing($AD$5,AQ855,TRUE,_xll.ohTrigger(Trigger,Trigger1M))</f>
        <v>1.8229928903819408E-2</v>
      </c>
      <c r="AU855" s="246" t="e">
        <f>IFERROR(_xll.qlIndexFixing($AV$1,AQ855,TRUE,_xll.ohTrigger(Trigger,Trigger1M)),#N/A)</f>
        <v>#N/A</v>
      </c>
    </row>
    <row r="856" spans="42:47" ht="11.25" customHeight="1" x14ac:dyDescent="0.25">
      <c r="AP856" s="102" t="s">
        <v>83</v>
      </c>
      <c r="AQ856" s="101">
        <f>_xll.qlInterestRateIndexFixingDate(Currency&amp;"ibor"&amp;Tenor,AR856,Trigger)</f>
        <v>45348</v>
      </c>
      <c r="AR856" s="101">
        <f>_xll.qlCalendarAdvance(Calendar,AR855,AP856,"f",,Trigger)</f>
        <v>45350</v>
      </c>
      <c r="AS856" s="101">
        <f>_xll.qlInterestRateIndexMaturity(Currency&amp;"ibor"&amp;Tenor,AR856,Trigger)</f>
        <v>45379</v>
      </c>
      <c r="AT856" s="246">
        <f>_xll.qlIndexFixing($AD$5,AQ856,TRUE,_xll.ohTrigger(Trigger,Trigger1M))</f>
        <v>1.8255739537003254E-2</v>
      </c>
      <c r="AU856" s="246" t="e">
        <f>IFERROR(_xll.qlIndexFixing($AV$1,AQ856,TRUE,_xll.ohTrigger(Trigger,Trigger1M)),#N/A)</f>
        <v>#N/A</v>
      </c>
    </row>
    <row r="857" spans="42:47" ht="11.25" customHeight="1" x14ac:dyDescent="0.25">
      <c r="AP857" s="102" t="s">
        <v>83</v>
      </c>
      <c r="AQ857" s="101">
        <f>_xll.qlInterestRateIndexFixingDate(Currency&amp;"ibor"&amp;Tenor,AR857,Trigger)</f>
        <v>45355</v>
      </c>
      <c r="AR857" s="101">
        <f>_xll.qlCalendarAdvance(Calendar,AR856,AP857,"f",,Trigger)</f>
        <v>45357</v>
      </c>
      <c r="AS857" s="101">
        <f>_xll.qlInterestRateIndexMaturity(Currency&amp;"ibor"&amp;Tenor,AR857,Trigger)</f>
        <v>45390</v>
      </c>
      <c r="AT857" s="246">
        <f>_xll.qlIndexFixing($AD$5,AQ857,TRUE,_xll.ohTrigger(Trigger,Trigger1M))</f>
        <v>1.8290089879288051E-2</v>
      </c>
      <c r="AU857" s="246" t="e">
        <f>IFERROR(_xll.qlIndexFixing($AV$1,AQ857,TRUE,_xll.ohTrigger(Trigger,Trigger1M)),#N/A)</f>
        <v>#N/A</v>
      </c>
    </row>
    <row r="858" spans="42:47" ht="11.25" customHeight="1" x14ac:dyDescent="0.25">
      <c r="AP858" s="102" t="s">
        <v>83</v>
      </c>
      <c r="AQ858" s="101">
        <f>_xll.qlInterestRateIndexFixingDate(Currency&amp;"ibor"&amp;Tenor,AR858,Trigger)</f>
        <v>45362</v>
      </c>
      <c r="AR858" s="101">
        <f>_xll.qlCalendarAdvance(Calendar,AR857,AP858,"f",,Trigger)</f>
        <v>45364</v>
      </c>
      <c r="AS858" s="101">
        <f>_xll.qlInterestRateIndexMaturity(Currency&amp;"ibor"&amp;Tenor,AR858,Trigger)</f>
        <v>45397</v>
      </c>
      <c r="AT858" s="246">
        <f>_xll.qlIndexFixing($AD$5,AQ858,TRUE,_xll.ohTrigger(Trigger,Trigger1M))</f>
        <v>1.831496412593836E-2</v>
      </c>
      <c r="AU858" s="246" t="e">
        <f>IFERROR(_xll.qlIndexFixing($AV$1,AQ858,TRUE,_xll.ohTrigger(Trigger,Trigger1M)),#N/A)</f>
        <v>#N/A</v>
      </c>
    </row>
    <row r="859" spans="42:47" ht="11.25" customHeight="1" x14ac:dyDescent="0.25">
      <c r="AP859" s="102" t="s">
        <v>83</v>
      </c>
      <c r="AQ859" s="101">
        <f>_xll.qlInterestRateIndexFixingDate(Currency&amp;"ibor"&amp;Tenor,AR859,Trigger)</f>
        <v>45369</v>
      </c>
      <c r="AR859" s="101">
        <f>_xll.qlCalendarAdvance(Calendar,AR858,AP859,"f",,Trigger)</f>
        <v>45371</v>
      </c>
      <c r="AS859" s="101">
        <f>_xll.qlInterestRateIndexMaturity(Currency&amp;"ibor"&amp;Tenor,AR859,Trigger)</f>
        <v>45404</v>
      </c>
      <c r="AT859" s="246">
        <f>_xll.qlIndexFixing($AD$5,AQ859,TRUE,_xll.ohTrigger(Trigger,Trigger1M))</f>
        <v>1.8339426411466485E-2</v>
      </c>
      <c r="AU859" s="246" t="e">
        <f>IFERROR(_xll.qlIndexFixing($AV$1,AQ859,TRUE,_xll.ohTrigger(Trigger,Trigger1M)),#N/A)</f>
        <v>#N/A</v>
      </c>
    </row>
    <row r="860" spans="42:47" ht="11.25" customHeight="1" x14ac:dyDescent="0.25">
      <c r="AP860" s="102" t="s">
        <v>83</v>
      </c>
      <c r="AQ860" s="101">
        <f>_xll.qlInterestRateIndexFixingDate(Currency&amp;"ibor"&amp;Tenor,AR860,Trigger)</f>
        <v>45376</v>
      </c>
      <c r="AR860" s="101">
        <f>_xll.qlCalendarAdvance(Calendar,AR859,AP860,"f",,Trigger)</f>
        <v>45378</v>
      </c>
      <c r="AS860" s="101">
        <f>_xll.qlInterestRateIndexMaturity(Currency&amp;"ibor"&amp;Tenor,AR860,Trigger)</f>
        <v>45411</v>
      </c>
      <c r="AT860" s="246">
        <f>_xll.qlIndexFixing($AD$5,AQ860,TRUE,_xll.ohTrigger(Trigger,Trigger1M))</f>
        <v>1.8363476733103731E-2</v>
      </c>
      <c r="AU860" s="246" t="e">
        <f>IFERROR(_xll.qlIndexFixing($AV$1,AQ860,TRUE,_xll.ohTrigger(Trigger,Trigger1M)),#N/A)</f>
        <v>#N/A</v>
      </c>
    </row>
    <row r="861" spans="42:47" ht="11.25" customHeight="1" x14ac:dyDescent="0.25">
      <c r="AP861" s="102" t="s">
        <v>83</v>
      </c>
      <c r="AQ861" s="101">
        <f>_xll.qlInterestRateIndexFixingDate(Currency&amp;"ibor"&amp;Tenor,AR861,Trigger)</f>
        <v>45379</v>
      </c>
      <c r="AR861" s="101">
        <f>_xll.qlCalendarAdvance(Calendar,AR860,AP861,"f",,Trigger)</f>
        <v>45385</v>
      </c>
      <c r="AS861" s="101">
        <f>_xll.qlInterestRateIndexMaturity(Currency&amp;"ibor"&amp;Tenor,AR861,Trigger)</f>
        <v>45415</v>
      </c>
      <c r="AT861" s="246">
        <f>_xll.qlIndexFixing($AD$5,AQ861,TRUE,_xll.ohTrigger(Trigger,Trigger1M))</f>
        <v>1.8380743555574952E-2</v>
      </c>
      <c r="AU861" s="246" t="e">
        <f>IFERROR(_xll.qlIndexFixing($AV$1,AQ861,TRUE,_xll.ohTrigger(Trigger,Trigger1M)),#N/A)</f>
        <v>#N/A</v>
      </c>
    </row>
    <row r="862" spans="42:47" ht="11.25" customHeight="1" x14ac:dyDescent="0.25">
      <c r="AP862" s="102" t="s">
        <v>83</v>
      </c>
      <c r="AQ862" s="101">
        <f>_xll.qlInterestRateIndexFixingDate(Currency&amp;"ibor"&amp;Tenor,AR862,Trigger)</f>
        <v>45390</v>
      </c>
      <c r="AR862" s="101">
        <f>_xll.qlCalendarAdvance(Calendar,AR861,AP862,"f",,Trigger)</f>
        <v>45392</v>
      </c>
      <c r="AS862" s="101">
        <f>_xll.qlInterestRateIndexMaturity(Currency&amp;"ibor"&amp;Tenor,AR862,Trigger)</f>
        <v>45422</v>
      </c>
      <c r="AT862" s="246">
        <f>_xll.qlIndexFixing($AD$5,AQ862,TRUE,_xll.ohTrigger(Trigger,Trigger1M))</f>
        <v>1.8404054650386747E-2</v>
      </c>
      <c r="AU862" s="246" t="e">
        <f>IFERROR(_xll.qlIndexFixing($AV$1,AQ862,TRUE,_xll.ohTrigger(Trigger,Trigger1M)),#N/A)</f>
        <v>#N/A</v>
      </c>
    </row>
    <row r="863" spans="42:47" ht="11.25" customHeight="1" x14ac:dyDescent="0.25">
      <c r="AP863" s="102" t="s">
        <v>83</v>
      </c>
      <c r="AQ863" s="101">
        <f>_xll.qlInterestRateIndexFixingDate(Currency&amp;"ibor"&amp;Tenor,AR863,Trigger)</f>
        <v>45397</v>
      </c>
      <c r="AR863" s="101">
        <f>_xll.qlCalendarAdvance(Calendar,AR862,AP863,"f",,Trigger)</f>
        <v>45399</v>
      </c>
      <c r="AS863" s="101">
        <f>_xll.qlInterestRateIndexMaturity(Currency&amp;"ibor"&amp;Tenor,AR863,Trigger)</f>
        <v>45429</v>
      </c>
      <c r="AT863" s="246">
        <f>_xll.qlIndexFixing($AD$5,AQ863,TRUE,_xll.ohTrigger(Trigger,Trigger1M))</f>
        <v>1.8426953832529236E-2</v>
      </c>
      <c r="AU863" s="246" t="e">
        <f>IFERROR(_xll.qlIndexFixing($AV$1,AQ863,TRUE,_xll.ohTrigger(Trigger,Trigger1M)),#N/A)</f>
        <v>#N/A</v>
      </c>
    </row>
    <row r="864" spans="42:47" ht="11.25" customHeight="1" x14ac:dyDescent="0.25">
      <c r="AP864" s="102" t="s">
        <v>83</v>
      </c>
      <c r="AQ864" s="101">
        <f>_xll.qlInterestRateIndexFixingDate(Currency&amp;"ibor"&amp;Tenor,AR864,Trigger)</f>
        <v>45404</v>
      </c>
      <c r="AR864" s="101">
        <f>_xll.qlCalendarAdvance(Calendar,AR863,AP864,"f",,Trigger)</f>
        <v>45406</v>
      </c>
      <c r="AS864" s="101">
        <f>_xll.qlInterestRateIndexMaturity(Currency&amp;"ibor"&amp;Tenor,AR864,Trigger)</f>
        <v>45436</v>
      </c>
      <c r="AT864" s="246">
        <f>_xll.qlIndexFixing($AD$5,AQ864,TRUE,_xll.ohTrigger(Trigger,Trigger1M))</f>
        <v>1.8449441099649633E-2</v>
      </c>
      <c r="AU864" s="246" t="e">
        <f>IFERROR(_xll.qlIndexFixing($AV$1,AQ864,TRUE,_xll.ohTrigger(Trigger,Trigger1M)),#N/A)</f>
        <v>#N/A</v>
      </c>
    </row>
    <row r="865" spans="42:47" ht="11.25" customHeight="1" x14ac:dyDescent="0.25">
      <c r="AP865" s="102" t="s">
        <v>83</v>
      </c>
      <c r="AQ865" s="101">
        <f>_xll.qlInterestRateIndexFixingDate(Currency&amp;"ibor"&amp;Tenor,AR865,Trigger)</f>
        <v>45411</v>
      </c>
      <c r="AR865" s="101">
        <f>_xll.qlCalendarAdvance(Calendar,AR864,AP865,"f",,Trigger)</f>
        <v>45414</v>
      </c>
      <c r="AS865" s="101">
        <f>_xll.qlInterestRateIndexMaturity(Currency&amp;"ibor"&amp;Tenor,AR865,Trigger)</f>
        <v>45446</v>
      </c>
      <c r="AT865" s="246">
        <f>_xll.qlIndexFixing($AD$5,AQ865,TRUE,_xll.ohTrigger(Trigger,Trigger1M))</f>
        <v>1.8478652546066732E-2</v>
      </c>
      <c r="AU865" s="246" t="e">
        <f>IFERROR(_xll.qlIndexFixing($AV$1,AQ865,TRUE,_xll.ohTrigger(Trigger,Trigger1M)),#N/A)</f>
        <v>#N/A</v>
      </c>
    </row>
    <row r="866" spans="42:47" ht="11.25" customHeight="1" x14ac:dyDescent="0.25">
      <c r="AP866" s="102" t="s">
        <v>83</v>
      </c>
      <c r="AQ866" s="101">
        <f>_xll.qlInterestRateIndexFixingDate(Currency&amp;"ibor"&amp;Tenor,AR866,Trigger)</f>
        <v>45419</v>
      </c>
      <c r="AR866" s="101">
        <f>_xll.qlCalendarAdvance(Calendar,AR865,AP866,"f",,Trigger)</f>
        <v>45421</v>
      </c>
      <c r="AS866" s="101">
        <f>_xll.qlInterestRateIndexMaturity(Currency&amp;"ibor"&amp;Tenor,AR866,Trigger)</f>
        <v>45453</v>
      </c>
      <c r="AT866" s="246">
        <f>_xll.qlIndexFixing($AD$5,AQ866,TRUE,_xll.ohTrigger(Trigger,Trigger1M))</f>
        <v>1.8500200495898678E-2</v>
      </c>
      <c r="AU866" s="246" t="e">
        <f>IFERROR(_xll.qlIndexFixing($AV$1,AQ866,TRUE,_xll.ohTrigger(Trigger,Trigger1M)),#N/A)</f>
        <v>#N/A</v>
      </c>
    </row>
    <row r="867" spans="42:47" ht="11.25" customHeight="1" x14ac:dyDescent="0.25">
      <c r="AP867" s="102" t="s">
        <v>83</v>
      </c>
      <c r="AQ867" s="101">
        <f>_xll.qlInterestRateIndexFixingDate(Currency&amp;"ibor"&amp;Tenor,AR867,Trigger)</f>
        <v>45426</v>
      </c>
      <c r="AR867" s="101">
        <f>_xll.qlCalendarAdvance(Calendar,AR866,AP867,"f",,Trigger)</f>
        <v>45428</v>
      </c>
      <c r="AS867" s="101">
        <f>_xll.qlInterestRateIndexMaturity(Currency&amp;"ibor"&amp;Tenor,AR867,Trigger)</f>
        <v>45460</v>
      </c>
      <c r="AT867" s="246">
        <f>_xll.qlIndexFixing($AD$5,AQ867,TRUE,_xll.ohTrigger(Trigger,Trigger1M))</f>
        <v>1.85213364834938E-2</v>
      </c>
      <c r="AU867" s="246" t="e">
        <f>IFERROR(_xll.qlIndexFixing($AV$1,AQ867,TRUE,_xll.ohTrigger(Trigger,Trigger1M)),#N/A)</f>
        <v>#N/A</v>
      </c>
    </row>
    <row r="868" spans="42:47" ht="11.25" customHeight="1" x14ac:dyDescent="0.25">
      <c r="AP868" s="102" t="s">
        <v>83</v>
      </c>
      <c r="AQ868" s="101">
        <f>_xll.qlInterestRateIndexFixingDate(Currency&amp;"ibor"&amp;Tenor,AR868,Trigger)</f>
        <v>45433</v>
      </c>
      <c r="AR868" s="101">
        <f>_xll.qlCalendarAdvance(Calendar,AR867,AP868,"f",,Trigger)</f>
        <v>45435</v>
      </c>
      <c r="AS868" s="101">
        <f>_xll.qlInterestRateIndexMaturity(Currency&amp;"ibor"&amp;Tenor,AR868,Trigger)</f>
        <v>45467</v>
      </c>
      <c r="AT868" s="246">
        <f>_xll.qlIndexFixing($AD$5,AQ868,TRUE,_xll.ohTrigger(Trigger,Trigger1M))</f>
        <v>1.8542060506533953E-2</v>
      </c>
      <c r="AU868" s="246" t="e">
        <f>IFERROR(_xll.qlIndexFixing($AV$1,AQ868,TRUE,_xll.ohTrigger(Trigger,Trigger1M)),#N/A)</f>
        <v>#N/A</v>
      </c>
    </row>
    <row r="869" spans="42:47" ht="11.25" customHeight="1" x14ac:dyDescent="0.25">
      <c r="AP869" s="102" t="s">
        <v>83</v>
      </c>
      <c r="AQ869" s="101">
        <f>_xll.qlInterestRateIndexFixingDate(Currency&amp;"ibor"&amp;Tenor,AR869,Trigger)</f>
        <v>45440</v>
      </c>
      <c r="AR869" s="101">
        <f>_xll.qlCalendarAdvance(Calendar,AR868,AP869,"f",,Trigger)</f>
        <v>45442</v>
      </c>
      <c r="AS869" s="101">
        <f>_xll.qlInterestRateIndexMaturity(Currency&amp;"ibor"&amp;Tenor,AR869,Trigger)</f>
        <v>45471</v>
      </c>
      <c r="AT869" s="246">
        <f>_xll.qlIndexFixing($AD$5,AQ869,TRUE,_xll.ohTrigger(Trigger,Trigger1M))</f>
        <v>1.8556684619840658E-2</v>
      </c>
      <c r="AU869" s="246" t="e">
        <f>IFERROR(_xll.qlIndexFixing($AV$1,AQ869,TRUE,_xll.ohTrigger(Trigger,Trigger1M)),#N/A)</f>
        <v>#N/A</v>
      </c>
    </row>
    <row r="870" spans="42:47" ht="11.25" customHeight="1" x14ac:dyDescent="0.25">
      <c r="AP870" s="102" t="s">
        <v>83</v>
      </c>
      <c r="AQ870" s="101">
        <f>_xll.qlInterestRateIndexFixingDate(Currency&amp;"ibor"&amp;Tenor,AR870,Trigger)</f>
        <v>45447</v>
      </c>
      <c r="AR870" s="101">
        <f>_xll.qlCalendarAdvance(Calendar,AR869,AP870,"f",,Trigger)</f>
        <v>45449</v>
      </c>
      <c r="AS870" s="101">
        <f>_xll.qlInterestRateIndexMaturity(Currency&amp;"ibor"&amp;Tenor,AR870,Trigger)</f>
        <v>45481</v>
      </c>
      <c r="AT870" s="246">
        <f>_xll.qlIndexFixing($AD$5,AQ870,TRUE,_xll.ohTrigger(Trigger,Trigger1M))</f>
        <v>1.8582272649901588E-2</v>
      </c>
      <c r="AU870" s="246" t="e">
        <f>IFERROR(_xll.qlIndexFixing($AV$1,AQ870,TRUE,_xll.ohTrigger(Trigger,Trigger1M)),#N/A)</f>
        <v>#N/A</v>
      </c>
    </row>
    <row r="871" spans="42:47" ht="11.25" customHeight="1" x14ac:dyDescent="0.25">
      <c r="AP871" s="102" t="s">
        <v>83</v>
      </c>
      <c r="AQ871" s="101">
        <f>_xll.qlInterestRateIndexFixingDate(Currency&amp;"ibor"&amp;Tenor,AR871,Trigger)</f>
        <v>45454</v>
      </c>
      <c r="AR871" s="101">
        <f>_xll.qlCalendarAdvance(Calendar,AR870,AP871,"f",,Trigger)</f>
        <v>45456</v>
      </c>
      <c r="AS871" s="101">
        <f>_xll.qlInterestRateIndexMaturity(Currency&amp;"ibor"&amp;Tenor,AR871,Trigger)</f>
        <v>45488</v>
      </c>
      <c r="AT871" s="246">
        <f>_xll.qlIndexFixing($AD$5,AQ871,TRUE,_xll.ohTrigger(Trigger,Trigger1M))</f>
        <v>1.8601760765820097E-2</v>
      </c>
      <c r="AU871" s="246" t="e">
        <f>IFERROR(_xll.qlIndexFixing($AV$1,AQ871,TRUE,_xll.ohTrigger(Trigger,Trigger1M)),#N/A)</f>
        <v>#N/A</v>
      </c>
    </row>
    <row r="872" spans="42:47" ht="11.25" customHeight="1" x14ac:dyDescent="0.25">
      <c r="AP872" s="102" t="s">
        <v>83</v>
      </c>
      <c r="AQ872" s="101">
        <f>_xll.qlInterestRateIndexFixingDate(Currency&amp;"ibor"&amp;Tenor,AR872,Trigger)</f>
        <v>45461</v>
      </c>
      <c r="AR872" s="101">
        <f>_xll.qlCalendarAdvance(Calendar,AR871,AP872,"f",,Trigger)</f>
        <v>45463</v>
      </c>
      <c r="AS872" s="101">
        <f>_xll.qlInterestRateIndexMaturity(Currency&amp;"ibor"&amp;Tenor,AR872,Trigger)</f>
        <v>45495</v>
      </c>
      <c r="AT872" s="246">
        <f>_xll.qlIndexFixing($AD$5,AQ872,TRUE,_xll.ohTrigger(Trigger,Trigger1M))</f>
        <v>1.8620836908360694E-2</v>
      </c>
      <c r="AU872" s="246" t="e">
        <f>IFERROR(_xll.qlIndexFixing($AV$1,AQ872,TRUE,_xll.ohTrigger(Trigger,Trigger1M)),#N/A)</f>
        <v>#N/A</v>
      </c>
    </row>
    <row r="873" spans="42:47" ht="11.25" customHeight="1" x14ac:dyDescent="0.25">
      <c r="AP873" s="102" t="s">
        <v>83</v>
      </c>
      <c r="AQ873" s="101">
        <f>_xll.qlInterestRateIndexFixingDate(Currency&amp;"ibor"&amp;Tenor,AR873,Trigger)</f>
        <v>45468</v>
      </c>
      <c r="AR873" s="101">
        <f>_xll.qlCalendarAdvance(Calendar,AR872,AP873,"f",,Trigger)</f>
        <v>45470</v>
      </c>
      <c r="AS873" s="101">
        <f>_xll.qlInterestRateIndexMaturity(Currency&amp;"ibor"&amp;Tenor,AR873,Trigger)</f>
        <v>45502</v>
      </c>
      <c r="AT873" s="246">
        <f>_xll.qlIndexFixing($AD$5,AQ873,TRUE,_xll.ohTrigger(Trigger,Trigger1M))</f>
        <v>1.864036661437557E-2</v>
      </c>
      <c r="AU873" s="246" t="e">
        <f>IFERROR(_xll.qlIndexFixing($AV$1,AQ873,TRUE,_xll.ohTrigger(Trigger,Trigger1M)),#N/A)</f>
        <v>#N/A</v>
      </c>
    </row>
    <row r="874" spans="42:47" ht="11.25" customHeight="1" x14ac:dyDescent="0.25">
      <c r="AP874" s="102" t="s">
        <v>83</v>
      </c>
      <c r="AQ874" s="101">
        <f>_xll.qlInterestRateIndexFixingDate(Currency&amp;"ibor"&amp;Tenor,AR874,Trigger)</f>
        <v>45475</v>
      </c>
      <c r="AR874" s="101">
        <f>_xll.qlCalendarAdvance(Calendar,AR873,AP874,"f",,Trigger)</f>
        <v>45477</v>
      </c>
      <c r="AS874" s="101">
        <f>_xll.qlInterestRateIndexMaturity(Currency&amp;"ibor"&amp;Tenor,AR874,Trigger)</f>
        <v>45509</v>
      </c>
      <c r="AT874" s="246">
        <f>_xll.qlIndexFixing($AD$5,AQ874,TRUE,_xll.ohTrigger(Trigger,Trigger1M))</f>
        <v>1.8662743679676297E-2</v>
      </c>
      <c r="AU874" s="246" t="e">
        <f>IFERROR(_xll.qlIndexFixing($AV$1,AQ874,TRUE,_xll.ohTrigger(Trigger,Trigger1M)),#N/A)</f>
        <v>#N/A</v>
      </c>
    </row>
    <row r="875" spans="42:47" ht="11.25" customHeight="1" x14ac:dyDescent="0.25">
      <c r="AP875" s="102" t="s">
        <v>83</v>
      </c>
      <c r="AQ875" s="101">
        <f>_xll.qlInterestRateIndexFixingDate(Currency&amp;"ibor"&amp;Tenor,AR875,Trigger)</f>
        <v>45482</v>
      </c>
      <c r="AR875" s="101">
        <f>_xll.qlCalendarAdvance(Calendar,AR874,AP875,"f",,Trigger)</f>
        <v>45484</v>
      </c>
      <c r="AS875" s="101">
        <f>_xll.qlInterestRateIndexMaturity(Currency&amp;"ibor"&amp;Tenor,AR875,Trigger)</f>
        <v>45516</v>
      </c>
      <c r="AT875" s="246">
        <f>_xll.qlIndexFixing($AD$5,AQ875,TRUE,_xll.ohTrigger(Trigger,Trigger1M))</f>
        <v>1.8688116478945416E-2</v>
      </c>
      <c r="AU875" s="246" t="e">
        <f>IFERROR(_xll.qlIndexFixing($AV$1,AQ875,TRUE,_xll.ohTrigger(Trigger,Trigger1M)),#N/A)</f>
        <v>#N/A</v>
      </c>
    </row>
    <row r="876" spans="42:47" ht="11.25" customHeight="1" x14ac:dyDescent="0.25">
      <c r="AP876" s="102" t="s">
        <v>83</v>
      </c>
      <c r="AQ876" s="101">
        <f>_xll.qlInterestRateIndexFixingDate(Currency&amp;"ibor"&amp;Tenor,AR876,Trigger)</f>
        <v>45489</v>
      </c>
      <c r="AR876" s="101">
        <f>_xll.qlCalendarAdvance(Calendar,AR875,AP876,"f",,Trigger)</f>
        <v>45491</v>
      </c>
      <c r="AS876" s="101">
        <f>_xll.qlInterestRateIndexMaturity(Currency&amp;"ibor"&amp;Tenor,AR876,Trigger)</f>
        <v>45523</v>
      </c>
      <c r="AT876" s="246">
        <f>_xll.qlIndexFixing($AD$5,AQ876,TRUE,_xll.ohTrigger(Trigger,Trigger1M))</f>
        <v>1.8716495039491909E-2</v>
      </c>
      <c r="AU876" s="246" t="e">
        <f>IFERROR(_xll.qlIndexFixing($AV$1,AQ876,TRUE,_xll.ohTrigger(Trigger,Trigger1M)),#N/A)</f>
        <v>#N/A</v>
      </c>
    </row>
    <row r="877" spans="42:47" ht="11.25" customHeight="1" x14ac:dyDescent="0.25">
      <c r="AP877" s="102" t="s">
        <v>83</v>
      </c>
      <c r="AQ877" s="101">
        <f>_xll.qlInterestRateIndexFixingDate(Currency&amp;"ibor"&amp;Tenor,AR877,Trigger)</f>
        <v>45496</v>
      </c>
      <c r="AR877" s="101">
        <f>_xll.qlCalendarAdvance(Calendar,AR876,AP877,"f",,Trigger)</f>
        <v>45498</v>
      </c>
      <c r="AS877" s="101">
        <f>_xll.qlInterestRateIndexMaturity(Currency&amp;"ibor"&amp;Tenor,AR877,Trigger)</f>
        <v>45530</v>
      </c>
      <c r="AT877" s="246">
        <f>_xll.qlIndexFixing($AD$5,AQ877,TRUE,_xll.ohTrigger(Trigger,Trigger1M))</f>
        <v>1.8747854788686846E-2</v>
      </c>
      <c r="AU877" s="246" t="e">
        <f>IFERROR(_xll.qlIndexFixing($AV$1,AQ877,TRUE,_xll.ohTrigger(Trigger,Trigger1M)),#N/A)</f>
        <v>#N/A</v>
      </c>
    </row>
    <row r="878" spans="42:47" ht="11.25" customHeight="1" x14ac:dyDescent="0.25">
      <c r="AP878" s="102" t="s">
        <v>83</v>
      </c>
      <c r="AQ878" s="101">
        <f>_xll.qlInterestRateIndexFixingDate(Currency&amp;"ibor"&amp;Tenor,AR878,Trigger)</f>
        <v>45503</v>
      </c>
      <c r="AR878" s="101">
        <f>_xll.qlCalendarAdvance(Calendar,AR877,AP878,"f",,Trigger)</f>
        <v>45505</v>
      </c>
      <c r="AS878" s="101">
        <f>_xll.qlInterestRateIndexMaturity(Currency&amp;"ibor"&amp;Tenor,AR878,Trigger)</f>
        <v>45537</v>
      </c>
      <c r="AT878" s="246">
        <f>_xll.qlIndexFixing($AD$5,AQ878,TRUE,_xll.ohTrigger(Trigger,Trigger1M))</f>
        <v>1.8780092825112227E-2</v>
      </c>
      <c r="AU878" s="246" t="e">
        <f>IFERROR(_xll.qlIndexFixing($AV$1,AQ878,TRUE,_xll.ohTrigger(Trigger,Trigger1M)),#N/A)</f>
        <v>#N/A</v>
      </c>
    </row>
    <row r="879" spans="42:47" ht="11.25" customHeight="1" x14ac:dyDescent="0.25">
      <c r="AP879" s="102" t="s">
        <v>83</v>
      </c>
      <c r="AQ879" s="101">
        <f>_xll.qlInterestRateIndexFixingDate(Currency&amp;"ibor"&amp;Tenor,AR879,Trigger)</f>
        <v>45510</v>
      </c>
      <c r="AR879" s="101">
        <f>_xll.qlCalendarAdvance(Calendar,AR878,AP879,"f",,Trigger)</f>
        <v>45512</v>
      </c>
      <c r="AS879" s="101">
        <f>_xll.qlInterestRateIndexMaturity(Currency&amp;"ibor"&amp;Tenor,AR879,Trigger)</f>
        <v>45544</v>
      </c>
      <c r="AT879" s="246">
        <f>_xll.qlIndexFixing($AD$5,AQ879,TRUE,_xll.ohTrigger(Trigger,Trigger1M))</f>
        <v>1.8811964686704652E-2</v>
      </c>
      <c r="AU879" s="246" t="e">
        <f>IFERROR(_xll.qlIndexFixing($AV$1,AQ879,TRUE,_xll.ohTrigger(Trigger,Trigger1M)),#N/A)</f>
        <v>#N/A</v>
      </c>
    </row>
    <row r="880" spans="42:47" ht="11.25" customHeight="1" x14ac:dyDescent="0.25">
      <c r="AP880" s="102" t="s">
        <v>83</v>
      </c>
      <c r="AQ880" s="101">
        <f>_xll.qlInterestRateIndexFixingDate(Currency&amp;"ibor"&amp;Tenor,AR880,Trigger)</f>
        <v>45517</v>
      </c>
      <c r="AR880" s="101">
        <f>_xll.qlCalendarAdvance(Calendar,AR879,AP880,"f",,Trigger)</f>
        <v>45519</v>
      </c>
      <c r="AS880" s="101">
        <f>_xll.qlInterestRateIndexMaturity(Currency&amp;"ibor"&amp;Tenor,AR880,Trigger)</f>
        <v>45551</v>
      </c>
      <c r="AT880" s="246">
        <f>_xll.qlIndexFixing($AD$5,AQ880,TRUE,_xll.ohTrigger(Trigger,Trigger1M))</f>
        <v>1.8843470370361604E-2</v>
      </c>
      <c r="AU880" s="246" t="e">
        <f>IFERROR(_xll.qlIndexFixing($AV$1,AQ880,TRUE,_xll.ohTrigger(Trigger,Trigger1M)),#N/A)</f>
        <v>#N/A</v>
      </c>
    </row>
    <row r="881" spans="42:47" ht="11.25" customHeight="1" x14ac:dyDescent="0.25">
      <c r="AP881" s="102" t="s">
        <v>83</v>
      </c>
      <c r="AQ881" s="101">
        <f>_xll.qlInterestRateIndexFixingDate(Currency&amp;"ibor"&amp;Tenor,AR881,Trigger)</f>
        <v>45524</v>
      </c>
      <c r="AR881" s="101">
        <f>_xll.qlCalendarAdvance(Calendar,AR880,AP881,"f",,Trigger)</f>
        <v>45526</v>
      </c>
      <c r="AS881" s="101">
        <f>_xll.qlInterestRateIndexMaturity(Currency&amp;"ibor"&amp;Tenor,AR881,Trigger)</f>
        <v>45558</v>
      </c>
      <c r="AT881" s="246">
        <f>_xll.qlIndexFixing($AD$5,AQ881,TRUE,_xll.ohTrigger(Trigger,Trigger1M))</f>
        <v>1.8874609873008041E-2</v>
      </c>
      <c r="AU881" s="246" t="e">
        <f>IFERROR(_xll.qlIndexFixing($AV$1,AQ881,TRUE,_xll.ohTrigger(Trigger,Trigger1M)),#N/A)</f>
        <v>#N/A</v>
      </c>
    </row>
    <row r="882" spans="42:47" ht="11.25" customHeight="1" x14ac:dyDescent="0.25">
      <c r="AP882" s="102" t="s">
        <v>83</v>
      </c>
      <c r="AQ882" s="101">
        <f>_xll.qlInterestRateIndexFixingDate(Currency&amp;"ibor"&amp;Tenor,AR882,Trigger)</f>
        <v>45531</v>
      </c>
      <c r="AR882" s="101">
        <f>_xll.qlCalendarAdvance(Calendar,AR881,AP882,"f",,Trigger)</f>
        <v>45533</v>
      </c>
      <c r="AS882" s="101">
        <f>_xll.qlInterestRateIndexMaturity(Currency&amp;"ibor"&amp;Tenor,AR882,Trigger)</f>
        <v>45565</v>
      </c>
      <c r="AT882" s="246">
        <f>_xll.qlIndexFixing($AD$5,AQ882,TRUE,_xll.ohTrigger(Trigger,Trigger1M))</f>
        <v>1.8905383191611391E-2</v>
      </c>
      <c r="AU882" s="246" t="e">
        <f>IFERROR(_xll.qlIndexFixing($AV$1,AQ882,TRUE,_xll.ohTrigger(Trigger,Trigger1M)),#N/A)</f>
        <v>#N/A</v>
      </c>
    </row>
    <row r="883" spans="42:47" ht="11.25" customHeight="1" x14ac:dyDescent="0.25">
      <c r="AP883" s="102" t="s">
        <v>83</v>
      </c>
      <c r="AQ883" s="101">
        <f>_xll.qlInterestRateIndexFixingDate(Currency&amp;"ibor"&amp;Tenor,AR883,Trigger)</f>
        <v>45538</v>
      </c>
      <c r="AR883" s="101">
        <f>_xll.qlCalendarAdvance(Calendar,AR882,AP883,"f",,Trigger)</f>
        <v>45540</v>
      </c>
      <c r="AS883" s="101">
        <f>_xll.qlInterestRateIndexMaturity(Currency&amp;"ibor"&amp;Tenor,AR883,Trigger)</f>
        <v>45572</v>
      </c>
      <c r="AT883" s="246">
        <f>_xll.qlIndexFixing($AD$5,AQ883,TRUE,_xll.ohTrigger(Trigger,Trigger1M))</f>
        <v>1.8935790323166557E-2</v>
      </c>
      <c r="AU883" s="246" t="e">
        <f>IFERROR(_xll.qlIndexFixing($AV$1,AQ883,TRUE,_xll.ohTrigger(Trigger,Trigger1M)),#N/A)</f>
        <v>#N/A</v>
      </c>
    </row>
    <row r="884" spans="42:47" ht="11.25" customHeight="1" x14ac:dyDescent="0.25">
      <c r="AP884" s="102" t="s">
        <v>83</v>
      </c>
      <c r="AQ884" s="101">
        <f>_xll.qlInterestRateIndexFixingDate(Currency&amp;"ibor"&amp;Tenor,AR884,Trigger)</f>
        <v>45545</v>
      </c>
      <c r="AR884" s="101">
        <f>_xll.qlCalendarAdvance(Calendar,AR883,AP884,"f",,Trigger)</f>
        <v>45547</v>
      </c>
      <c r="AS884" s="101">
        <f>_xll.qlInterestRateIndexMaturity(Currency&amp;"ibor"&amp;Tenor,AR884,Trigger)</f>
        <v>45579</v>
      </c>
      <c r="AT884" s="246">
        <f>_xll.qlIndexFixing($AD$5,AQ884,TRUE,_xll.ohTrigger(Trigger,Trigger1M))</f>
        <v>1.8965831264710908E-2</v>
      </c>
      <c r="AU884" s="246" t="e">
        <f>IFERROR(_xll.qlIndexFixing($AV$1,AQ884,TRUE,_xll.ohTrigger(Trigger,Trigger1M)),#N/A)</f>
        <v>#N/A</v>
      </c>
    </row>
    <row r="885" spans="42:47" ht="11.25" customHeight="1" x14ac:dyDescent="0.25">
      <c r="AP885" s="102" t="s">
        <v>83</v>
      </c>
      <c r="AQ885" s="101">
        <f>_xll.qlInterestRateIndexFixingDate(Currency&amp;"ibor"&amp;Tenor,AR885,Trigger)</f>
        <v>45552</v>
      </c>
      <c r="AR885" s="101">
        <f>_xll.qlCalendarAdvance(Calendar,AR884,AP885,"f",,Trigger)</f>
        <v>45554</v>
      </c>
      <c r="AS885" s="101">
        <f>_xll.qlInterestRateIndexMaturity(Currency&amp;"ibor"&amp;Tenor,AR885,Trigger)</f>
        <v>45586</v>
      </c>
      <c r="AT885" s="246">
        <f>_xll.qlIndexFixing($AD$5,AQ885,TRUE,_xll.ohTrigger(Trigger,Trigger1M))</f>
        <v>1.8995506013316787E-2</v>
      </c>
      <c r="AU885" s="246" t="e">
        <f>IFERROR(_xll.qlIndexFixing($AV$1,AQ885,TRUE,_xll.ohTrigger(Trigger,Trigger1M)),#N/A)</f>
        <v>#N/A</v>
      </c>
    </row>
    <row r="886" spans="42:47" ht="11.25" customHeight="1" x14ac:dyDescent="0.25">
      <c r="AP886" s="102" t="s">
        <v>83</v>
      </c>
      <c r="AQ886" s="101">
        <f>_xll.qlInterestRateIndexFixingDate(Currency&amp;"ibor"&amp;Tenor,AR886,Trigger)</f>
        <v>45559</v>
      </c>
      <c r="AR886" s="101">
        <f>_xll.qlCalendarAdvance(Calendar,AR885,AP886,"f",,Trigger)</f>
        <v>45561</v>
      </c>
      <c r="AS886" s="101">
        <f>_xll.qlInterestRateIndexMaturity(Currency&amp;"ibor"&amp;Tenor,AR886,Trigger)</f>
        <v>45593</v>
      </c>
      <c r="AT886" s="246">
        <f>_xll.qlIndexFixing($AD$5,AQ886,TRUE,_xll.ohTrigger(Trigger,Trigger1M))</f>
        <v>1.902481456608901E-2</v>
      </c>
      <c r="AU886" s="246" t="e">
        <f>IFERROR(_xll.qlIndexFixing($AV$1,AQ886,TRUE,_xll.ohTrigger(Trigger,Trigger1M)),#N/A)</f>
        <v>#N/A</v>
      </c>
    </row>
    <row r="887" spans="42:47" ht="11.25" customHeight="1" x14ac:dyDescent="0.25">
      <c r="AP887" s="102" t="s">
        <v>83</v>
      </c>
      <c r="AQ887" s="101">
        <f>_xll.qlInterestRateIndexFixingDate(Currency&amp;"ibor"&amp;Tenor,AR887,Trigger)</f>
        <v>45566</v>
      </c>
      <c r="AR887" s="101">
        <f>_xll.qlCalendarAdvance(Calendar,AR886,AP887,"f",,Trigger)</f>
        <v>45568</v>
      </c>
      <c r="AS887" s="101">
        <f>_xll.qlInterestRateIndexMaturity(Currency&amp;"ibor"&amp;Tenor,AR887,Trigger)</f>
        <v>45600</v>
      </c>
      <c r="AT887" s="246">
        <f>_xll.qlIndexFixing($AD$5,AQ887,TRUE,_xll.ohTrigger(Trigger,Trigger1M))</f>
        <v>1.905375692017236E-2</v>
      </c>
      <c r="AU887" s="246" t="e">
        <f>IFERROR(_xll.qlIndexFixing($AV$1,AQ887,TRUE,_xll.ohTrigger(Trigger,Trigger1M)),#N/A)</f>
        <v>#N/A</v>
      </c>
    </row>
    <row r="888" spans="42:47" ht="11.25" customHeight="1" x14ac:dyDescent="0.25">
      <c r="AP888" s="102" t="s">
        <v>83</v>
      </c>
      <c r="AQ888" s="101">
        <f>_xll.qlInterestRateIndexFixingDate(Currency&amp;"ibor"&amp;Tenor,AR888,Trigger)</f>
        <v>45573</v>
      </c>
      <c r="AR888" s="101">
        <f>_xll.qlCalendarAdvance(Calendar,AR887,AP888,"f",,Trigger)</f>
        <v>45575</v>
      </c>
      <c r="AS888" s="101">
        <f>_xll.qlInterestRateIndexMaturity(Currency&amp;"ibor"&amp;Tenor,AR888,Trigger)</f>
        <v>45607</v>
      </c>
      <c r="AT888" s="246">
        <f>_xll.qlIndexFixing($AD$5,AQ888,TRUE,_xll.ohTrigger(Trigger,Trigger1M))</f>
        <v>1.9082333072741597E-2</v>
      </c>
      <c r="AU888" s="246" t="e">
        <f>IFERROR(_xll.qlIndexFixing($AV$1,AQ888,TRUE,_xll.ohTrigger(Trigger,Trigger1M)),#N/A)</f>
        <v>#N/A</v>
      </c>
    </row>
    <row r="889" spans="42:47" ht="11.25" customHeight="1" x14ac:dyDescent="0.25">
      <c r="AP889" s="102" t="s">
        <v>83</v>
      </c>
      <c r="AQ889" s="101">
        <f>_xll.qlInterestRateIndexFixingDate(Currency&amp;"ibor"&amp;Tenor,AR889,Trigger)</f>
        <v>45580</v>
      </c>
      <c r="AR889" s="101">
        <f>_xll.qlCalendarAdvance(Calendar,AR888,AP889,"f",,Trigger)</f>
        <v>45582</v>
      </c>
      <c r="AS889" s="101">
        <f>_xll.qlInterestRateIndexMaturity(Currency&amp;"ibor"&amp;Tenor,AR889,Trigger)</f>
        <v>45614</v>
      </c>
      <c r="AT889" s="246">
        <f>_xll.qlIndexFixing($AD$5,AQ889,TRUE,_xll.ohTrigger(Trigger,Trigger1M))</f>
        <v>1.911054302101145E-2</v>
      </c>
      <c r="AU889" s="246" t="e">
        <f>IFERROR(_xll.qlIndexFixing($AV$1,AQ889,TRUE,_xll.ohTrigger(Trigger,Trigger1M)),#N/A)</f>
        <v>#N/A</v>
      </c>
    </row>
    <row r="890" spans="42:47" ht="11.25" customHeight="1" x14ac:dyDescent="0.25">
      <c r="AP890" s="102" t="s">
        <v>83</v>
      </c>
      <c r="AQ890" s="101">
        <f>_xll.qlInterestRateIndexFixingDate(Currency&amp;"ibor"&amp;Tenor,AR890,Trigger)</f>
        <v>45587</v>
      </c>
      <c r="AR890" s="101">
        <f>_xll.qlCalendarAdvance(Calendar,AR889,AP890,"f",,Trigger)</f>
        <v>45589</v>
      </c>
      <c r="AS890" s="101">
        <f>_xll.qlInterestRateIndexMaturity(Currency&amp;"ibor"&amp;Tenor,AR890,Trigger)</f>
        <v>45621</v>
      </c>
      <c r="AT890" s="246">
        <f>_xll.qlIndexFixing($AD$5,AQ890,TRUE,_xll.ohTrigger(Trigger,Trigger1M))</f>
        <v>1.9138386762234116E-2</v>
      </c>
      <c r="AU890" s="246" t="e">
        <f>IFERROR(_xll.qlIndexFixing($AV$1,AQ890,TRUE,_xll.ohTrigger(Trigger,Trigger1M)),#N/A)</f>
        <v>#N/A</v>
      </c>
    </row>
    <row r="891" spans="42:47" ht="11.25" customHeight="1" x14ac:dyDescent="0.25">
      <c r="AP891" s="102" t="s">
        <v>83</v>
      </c>
      <c r="AQ891" s="101">
        <f>_xll.qlInterestRateIndexFixingDate(Currency&amp;"ibor"&amp;Tenor,AR891,Trigger)</f>
        <v>45594</v>
      </c>
      <c r="AR891" s="101">
        <f>_xll.qlCalendarAdvance(Calendar,AR890,AP891,"f",,Trigger)</f>
        <v>45596</v>
      </c>
      <c r="AS891" s="101">
        <f>_xll.qlInterestRateIndexMaturity(Currency&amp;"ibor"&amp;Tenor,AR891,Trigger)</f>
        <v>45625</v>
      </c>
      <c r="AT891" s="246">
        <f>_xll.qlIndexFixing($AD$5,AQ891,TRUE,_xll.ohTrigger(Trigger,Trigger1M))</f>
        <v>1.9158535409694241E-2</v>
      </c>
      <c r="AU891" s="246" t="e">
        <f>IFERROR(_xll.qlIndexFixing($AV$1,AQ891,TRUE,_xll.ohTrigger(Trigger,Trigger1M)),#N/A)</f>
        <v>#N/A</v>
      </c>
    </row>
    <row r="892" spans="42:47" ht="11.25" customHeight="1" x14ac:dyDescent="0.25">
      <c r="AP892" s="102" t="s">
        <v>83</v>
      </c>
      <c r="AQ892" s="101">
        <f>_xll.qlInterestRateIndexFixingDate(Currency&amp;"ibor"&amp;Tenor,AR892,Trigger)</f>
        <v>45601</v>
      </c>
      <c r="AR892" s="101">
        <f>_xll.qlCalendarAdvance(Calendar,AR891,AP892,"f",,Trigger)</f>
        <v>45603</v>
      </c>
      <c r="AS892" s="101">
        <f>_xll.qlInterestRateIndexMaturity(Currency&amp;"ibor"&amp;Tenor,AR892,Trigger)</f>
        <v>45635</v>
      </c>
      <c r="AT892" s="246">
        <f>_xll.qlIndexFixing($AD$5,AQ892,TRUE,_xll.ohTrigger(Trigger,Trigger1M))</f>
        <v>1.9192975612709051E-2</v>
      </c>
      <c r="AU892" s="246" t="e">
        <f>IFERROR(_xll.qlIndexFixing($AV$1,AQ892,TRUE,_xll.ohTrigger(Trigger,Trigger1M)),#N/A)</f>
        <v>#N/A</v>
      </c>
    </row>
    <row r="893" spans="42:47" ht="11.25" customHeight="1" x14ac:dyDescent="0.25">
      <c r="AP893" s="102" t="s">
        <v>83</v>
      </c>
      <c r="AQ893" s="101">
        <f>_xll.qlInterestRateIndexFixingDate(Currency&amp;"ibor"&amp;Tenor,AR893,Trigger)</f>
        <v>45608</v>
      </c>
      <c r="AR893" s="101">
        <f>_xll.qlCalendarAdvance(Calendar,AR892,AP893,"f",,Trigger)</f>
        <v>45610</v>
      </c>
      <c r="AS893" s="101">
        <f>_xll.qlInterestRateIndexMaturity(Currency&amp;"ibor"&amp;Tenor,AR893,Trigger)</f>
        <v>45642</v>
      </c>
      <c r="AT893" s="246">
        <f>_xll.qlIndexFixing($AD$5,AQ893,TRUE,_xll.ohTrigger(Trigger,Trigger1M))</f>
        <v>1.921972071663558E-2</v>
      </c>
      <c r="AU893" s="246" t="e">
        <f>IFERROR(_xll.qlIndexFixing($AV$1,AQ893,TRUE,_xll.ohTrigger(Trigger,Trigger1M)),#N/A)</f>
        <v>#N/A</v>
      </c>
    </row>
    <row r="894" spans="42:47" ht="11.25" customHeight="1" x14ac:dyDescent="0.25">
      <c r="AP894" s="102" t="s">
        <v>83</v>
      </c>
      <c r="AQ894" s="101">
        <f>_xll.qlInterestRateIndexFixingDate(Currency&amp;"ibor"&amp;Tenor,AR894,Trigger)</f>
        <v>45615</v>
      </c>
      <c r="AR894" s="101">
        <f>_xll.qlCalendarAdvance(Calendar,AR893,AP894,"f",,Trigger)</f>
        <v>45617</v>
      </c>
      <c r="AS894" s="101">
        <f>_xll.qlInterestRateIndexMaturity(Currency&amp;"ibor"&amp;Tenor,AR894,Trigger)</f>
        <v>45649</v>
      </c>
      <c r="AT894" s="246">
        <f>_xll.qlIndexFixing($AD$5,AQ894,TRUE,_xll.ohTrigger(Trigger,Trigger1M))</f>
        <v>1.9246099602873434E-2</v>
      </c>
      <c r="AU894" s="246" t="e">
        <f>IFERROR(_xll.qlIndexFixing($AV$1,AQ894,TRUE,_xll.ohTrigger(Trigger,Trigger1M)),#N/A)</f>
        <v>#N/A</v>
      </c>
    </row>
    <row r="895" spans="42:47" ht="11.25" customHeight="1" x14ac:dyDescent="0.25">
      <c r="AP895" s="102" t="s">
        <v>83</v>
      </c>
      <c r="AQ895" s="101">
        <f>_xll.qlInterestRateIndexFixingDate(Currency&amp;"ibor"&amp;Tenor,AR895,Trigger)</f>
        <v>45622</v>
      </c>
      <c r="AR895" s="101">
        <f>_xll.qlCalendarAdvance(Calendar,AR894,AP895,"f",,Trigger)</f>
        <v>45624</v>
      </c>
      <c r="AS895" s="101">
        <f>_xll.qlInterestRateIndexMaturity(Currency&amp;"ibor"&amp;Tenor,AR895,Trigger)</f>
        <v>45656</v>
      </c>
      <c r="AT895" s="246">
        <f>_xll.qlIndexFixing($AD$5,AQ895,TRUE,_xll.ohTrigger(Trigger,Trigger1M))</f>
        <v>1.9272112268839681E-2</v>
      </c>
      <c r="AU895" s="246" t="e">
        <f>IFERROR(_xll.qlIndexFixing($AV$1,AQ895,TRUE,_xll.ohTrigger(Trigger,Trigger1M)),#N/A)</f>
        <v>#N/A</v>
      </c>
    </row>
    <row r="896" spans="42:47" ht="11.25" customHeight="1" x14ac:dyDescent="0.25">
      <c r="AP896" s="102" t="s">
        <v>83</v>
      </c>
      <c r="AQ896" s="101">
        <f>_xll.qlInterestRateIndexFixingDate(Currency&amp;"ibor"&amp;Tenor,AR896,Trigger)</f>
        <v>45629</v>
      </c>
      <c r="AR896" s="101">
        <f>_xll.qlCalendarAdvance(Calendar,AR895,AP896,"f",,Trigger)</f>
        <v>45631</v>
      </c>
      <c r="AS896" s="101">
        <f>_xll.qlInterestRateIndexMaturity(Currency&amp;"ibor"&amp;Tenor,AR896,Trigger)</f>
        <v>45663</v>
      </c>
      <c r="AT896" s="246">
        <f>_xll.qlIndexFixing($AD$5,AQ896,TRUE,_xll.ohTrigger(Trigger,Trigger1M))</f>
        <v>1.9297758712006341E-2</v>
      </c>
      <c r="AU896" s="246" t="e">
        <f>IFERROR(_xll.qlIndexFixing($AV$1,AQ896,TRUE,_xll.ohTrigger(Trigger,Trigger1M)),#N/A)</f>
        <v>#N/A</v>
      </c>
    </row>
    <row r="897" spans="42:47" ht="11.25" customHeight="1" x14ac:dyDescent="0.25">
      <c r="AP897" s="102" t="s">
        <v>83</v>
      </c>
      <c r="AQ897" s="101">
        <f>_xll.qlInterestRateIndexFixingDate(Currency&amp;"ibor"&amp;Tenor,AR897,Trigger)</f>
        <v>45636</v>
      </c>
      <c r="AR897" s="101">
        <f>_xll.qlCalendarAdvance(Calendar,AR896,AP897,"f",,Trigger)</f>
        <v>45638</v>
      </c>
      <c r="AS897" s="101">
        <f>_xll.qlInterestRateIndexMaturity(Currency&amp;"ibor"&amp;Tenor,AR897,Trigger)</f>
        <v>45670</v>
      </c>
      <c r="AT897" s="246">
        <f>_xll.qlIndexFixing($AD$5,AQ897,TRUE,_xll.ohTrigger(Trigger,Trigger1M))</f>
        <v>1.9323038929867919E-2</v>
      </c>
      <c r="AU897" s="246" t="e">
        <f>IFERROR(_xll.qlIndexFixing($AV$1,AQ897,TRUE,_xll.ohTrigger(Trigger,Trigger1M)),#N/A)</f>
        <v>#N/A</v>
      </c>
    </row>
    <row r="898" spans="42:47" ht="11.25" customHeight="1" x14ac:dyDescent="0.25">
      <c r="AP898" s="102" t="s">
        <v>83</v>
      </c>
      <c r="AQ898" s="101">
        <f>_xll.qlInterestRateIndexFixingDate(Currency&amp;"ibor"&amp;Tenor,AR898,Trigger)</f>
        <v>45643</v>
      </c>
      <c r="AR898" s="101">
        <f>_xll.qlCalendarAdvance(Calendar,AR897,AP898,"f",,Trigger)</f>
        <v>45645</v>
      </c>
      <c r="AS898" s="101">
        <f>_xll.qlInterestRateIndexMaturity(Currency&amp;"ibor"&amp;Tenor,AR898,Trigger)</f>
        <v>45677</v>
      </c>
      <c r="AT898" s="246">
        <f>_xll.qlIndexFixing($AD$5,AQ898,TRUE,_xll.ohTrigger(Trigger,Trigger1M))</f>
        <v>1.9347952919961386E-2</v>
      </c>
      <c r="AU898" s="246" t="e">
        <f>IFERROR(_xll.qlIndexFixing($AV$1,AQ898,TRUE,_xll.ohTrigger(Trigger,Trigger1M)),#N/A)</f>
        <v>#N/A</v>
      </c>
    </row>
    <row r="899" spans="42:47" ht="11.25" customHeight="1" x14ac:dyDescent="0.25">
      <c r="AP899" s="102" t="s">
        <v>83</v>
      </c>
      <c r="AQ899" s="101">
        <f>_xll.qlInterestRateIndexFixingDate(Currency&amp;"ibor"&amp;Tenor,AR899,Trigger)</f>
        <v>45649</v>
      </c>
      <c r="AR899" s="101">
        <f>_xll.qlCalendarAdvance(Calendar,AR898,AP899,"f",,Trigger)</f>
        <v>45653</v>
      </c>
      <c r="AS899" s="101">
        <f>_xll.qlInterestRateIndexMaturity(Currency&amp;"ibor"&amp;Tenor,AR899,Trigger)</f>
        <v>45684</v>
      </c>
      <c r="AT899" s="246">
        <f>_xll.qlIndexFixing($AD$5,AQ899,TRUE,_xll.ohTrigger(Trigger,Trigger1M))</f>
        <v>1.9373738672065256E-2</v>
      </c>
      <c r="AU899" s="246" t="e">
        <f>IFERROR(_xll.qlIndexFixing($AV$1,AQ899,TRUE,_xll.ohTrigger(Trigger,Trigger1M)),#N/A)</f>
        <v>#N/A</v>
      </c>
    </row>
    <row r="900" spans="42:47" ht="11.25" customHeight="1" x14ac:dyDescent="0.25">
      <c r="AP900" s="102" t="s">
        <v>83</v>
      </c>
      <c r="AQ900" s="101">
        <f>_xll.qlInterestRateIndexFixingDate(Currency&amp;"ibor"&amp;Tenor,AR900,Trigger)</f>
        <v>45657</v>
      </c>
      <c r="AR900" s="101">
        <f>_xll.qlCalendarAdvance(Calendar,AR899,AP900,"f",,Trigger)</f>
        <v>45660</v>
      </c>
      <c r="AS900" s="101">
        <f>_xll.qlInterestRateIndexMaturity(Currency&amp;"ibor"&amp;Tenor,AR900,Trigger)</f>
        <v>45691</v>
      </c>
      <c r="AT900" s="246">
        <f>_xll.qlIndexFixing($AD$5,AQ900,TRUE,_xll.ohTrigger(Trigger,Trigger1M))</f>
        <v>1.9397892740217301E-2</v>
      </c>
      <c r="AU900" s="246" t="e">
        <f>IFERROR(_xll.qlIndexFixing($AV$1,AQ900,TRUE,_xll.ohTrigger(Trigger,Trigger1M)),#N/A)</f>
        <v>#N/A</v>
      </c>
    </row>
    <row r="901" spans="42:47" ht="11.25" customHeight="1" x14ac:dyDescent="0.25">
      <c r="AP901" s="102" t="s">
        <v>83</v>
      </c>
      <c r="AQ901" s="101">
        <f>_xll.qlInterestRateIndexFixingDate(Currency&amp;"ibor"&amp;Tenor,AR901,Trigger)</f>
        <v>45665</v>
      </c>
      <c r="AR901" s="101">
        <f>_xll.qlCalendarAdvance(Calendar,AR900,AP901,"f",,Trigger)</f>
        <v>45667</v>
      </c>
      <c r="AS901" s="101">
        <f>_xll.qlInterestRateIndexMaturity(Currency&amp;"ibor"&amp;Tenor,AR901,Trigger)</f>
        <v>45698</v>
      </c>
      <c r="AT901" s="246">
        <f>_xll.qlIndexFixing($AD$5,AQ901,TRUE,_xll.ohTrigger(Trigger,Trigger1M))</f>
        <v>1.942168059137455E-2</v>
      </c>
      <c r="AU901" s="246" t="e">
        <f>IFERROR(_xll.qlIndexFixing($AV$1,AQ901,TRUE,_xll.ohTrigger(Trigger,Trigger1M)),#N/A)</f>
        <v>#N/A</v>
      </c>
    </row>
    <row r="902" spans="42:47" ht="11.25" customHeight="1" x14ac:dyDescent="0.25">
      <c r="AP902" s="102" t="s">
        <v>83</v>
      </c>
      <c r="AQ902" s="101">
        <f>_xll.qlInterestRateIndexFixingDate(Currency&amp;"ibor"&amp;Tenor,AR902,Trigger)</f>
        <v>45672</v>
      </c>
      <c r="AR902" s="101">
        <f>_xll.qlCalendarAdvance(Calendar,AR901,AP902,"f",,Trigger)</f>
        <v>45674</v>
      </c>
      <c r="AS902" s="101">
        <f>_xll.qlInterestRateIndexMaturity(Currency&amp;"ibor"&amp;Tenor,AR902,Trigger)</f>
        <v>45705</v>
      </c>
      <c r="AT902" s="246">
        <f>_xll.qlIndexFixing($AD$5,AQ902,TRUE,_xll.ohTrigger(Trigger,Trigger1M))</f>
        <v>1.9445102223296221E-2</v>
      </c>
      <c r="AU902" s="246" t="e">
        <f>IFERROR(_xll.qlIndexFixing($AV$1,AQ902,TRUE,_xll.ohTrigger(Trigger,Trigger1M)),#N/A)</f>
        <v>#N/A</v>
      </c>
    </row>
    <row r="903" spans="42:47" ht="11.25" customHeight="1" x14ac:dyDescent="0.25">
      <c r="AP903" s="102" t="s">
        <v>83</v>
      </c>
      <c r="AQ903" s="101">
        <f>_xll.qlInterestRateIndexFixingDate(Currency&amp;"ibor"&amp;Tenor,AR903,Trigger)</f>
        <v>45679</v>
      </c>
      <c r="AR903" s="101">
        <f>_xll.qlCalendarAdvance(Calendar,AR902,AP903,"f",,Trigger)</f>
        <v>45681</v>
      </c>
      <c r="AS903" s="101">
        <f>_xll.qlInterestRateIndexMaturity(Currency&amp;"ibor"&amp;Tenor,AR903,Trigger)</f>
        <v>45712</v>
      </c>
      <c r="AT903" s="246">
        <f>_xll.qlIndexFixing($AD$5,AQ903,TRUE,_xll.ohTrigger(Trigger,Trigger1M))</f>
        <v>1.946815763376215E-2</v>
      </c>
      <c r="AU903" s="246" t="e">
        <f>IFERROR(_xll.qlIndexFixing($AV$1,AQ903,TRUE,_xll.ohTrigger(Trigger,Trigger1M)),#N/A)</f>
        <v>#N/A</v>
      </c>
    </row>
    <row r="904" spans="42:47" ht="11.25" customHeight="1" x14ac:dyDescent="0.25">
      <c r="AP904" s="102" t="s">
        <v>83</v>
      </c>
      <c r="AQ904" s="101">
        <f>_xll.qlInterestRateIndexFixingDate(Currency&amp;"ibor"&amp;Tenor,AR904,Trigger)</f>
        <v>45686</v>
      </c>
      <c r="AR904" s="101">
        <f>_xll.qlCalendarAdvance(Calendar,AR903,AP904,"f",,Trigger)</f>
        <v>45688</v>
      </c>
      <c r="AS904" s="101">
        <f>_xll.qlInterestRateIndexMaturity(Currency&amp;"ibor"&amp;Tenor,AR904,Trigger)</f>
        <v>45716</v>
      </c>
      <c r="AT904" s="246">
        <f>_xll.qlIndexFixing($AD$5,AQ904,TRUE,_xll.ohTrigger(Trigger,Trigger1M))</f>
        <v>1.9484489666775788E-2</v>
      </c>
      <c r="AU904" s="246" t="e">
        <f>IFERROR(_xll.qlIndexFixing($AV$1,AQ904,TRUE,_xll.ohTrigger(Trigger,Trigger1M)),#N/A)</f>
        <v>#N/A</v>
      </c>
    </row>
    <row r="905" spans="42:47" ht="11.25" customHeight="1" x14ac:dyDescent="0.25">
      <c r="AP905" s="102" t="s">
        <v>83</v>
      </c>
      <c r="AQ905" s="101">
        <f>_xll.qlInterestRateIndexFixingDate(Currency&amp;"ibor"&amp;Tenor,AR905,Trigger)</f>
        <v>45693</v>
      </c>
      <c r="AR905" s="101">
        <f>_xll.qlCalendarAdvance(Calendar,AR904,AP905,"f",,Trigger)</f>
        <v>45695</v>
      </c>
      <c r="AS905" s="101">
        <f>_xll.qlInterestRateIndexMaturity(Currency&amp;"ibor"&amp;Tenor,AR905,Trigger)</f>
        <v>45723</v>
      </c>
      <c r="AT905" s="246">
        <f>_xll.qlIndexFixing($AD$5,AQ905,TRUE,_xll.ohTrigger(Trigger,Trigger1M))</f>
        <v>1.950688746870036E-2</v>
      </c>
      <c r="AU905" s="246" t="e">
        <f>IFERROR(_xll.qlIndexFixing($AV$1,AQ905,TRUE,_xll.ohTrigger(Trigger,Trigger1M)),#N/A)</f>
        <v>#N/A</v>
      </c>
    </row>
    <row r="906" spans="42:47" ht="11.25" customHeight="1" x14ac:dyDescent="0.25">
      <c r="AP906" s="102" t="s">
        <v>83</v>
      </c>
      <c r="AQ906" s="101">
        <f>_xll.qlInterestRateIndexFixingDate(Currency&amp;"ibor"&amp;Tenor,AR906,Trigger)</f>
        <v>45700</v>
      </c>
      <c r="AR906" s="101">
        <f>_xll.qlCalendarAdvance(Calendar,AR905,AP906,"f",,Trigger)</f>
        <v>45702</v>
      </c>
      <c r="AS906" s="101">
        <f>_xll.qlInterestRateIndexMaturity(Currency&amp;"ibor"&amp;Tenor,AR906,Trigger)</f>
        <v>45730</v>
      </c>
      <c r="AT906" s="246">
        <f>_xll.qlIndexFixing($AD$5,AQ906,TRUE,_xll.ohTrigger(Trigger,Trigger1M))</f>
        <v>1.9528919098563691E-2</v>
      </c>
      <c r="AU906" s="246" t="e">
        <f>IFERROR(_xll.qlIndexFixing($AV$1,AQ906,TRUE,_xll.ohTrigger(Trigger,Trigger1M)),#N/A)</f>
        <v>#N/A</v>
      </c>
    </row>
    <row r="907" spans="42:47" ht="11.25" customHeight="1" x14ac:dyDescent="0.25">
      <c r="AP907" s="102" t="s">
        <v>83</v>
      </c>
      <c r="AQ907" s="101">
        <f>_xll.qlInterestRateIndexFixingDate(Currency&amp;"ibor"&amp;Tenor,AR907,Trigger)</f>
        <v>45707</v>
      </c>
      <c r="AR907" s="101">
        <f>_xll.qlCalendarAdvance(Calendar,AR906,AP907,"f",,Trigger)</f>
        <v>45709</v>
      </c>
      <c r="AS907" s="101">
        <f>_xll.qlInterestRateIndexMaturity(Currency&amp;"ibor"&amp;Tenor,AR907,Trigger)</f>
        <v>45737</v>
      </c>
      <c r="AT907" s="246">
        <f>_xll.qlIndexFixing($AD$5,AQ907,TRUE,_xll.ohTrigger(Trigger,Trigger1M))</f>
        <v>1.9550584554492989E-2</v>
      </c>
      <c r="AU907" s="246" t="e">
        <f>IFERROR(_xll.qlIndexFixing($AV$1,AQ907,TRUE,_xll.ohTrigger(Trigger,Trigger1M)),#N/A)</f>
        <v>#N/A</v>
      </c>
    </row>
    <row r="908" spans="42:47" ht="11.25" customHeight="1" x14ac:dyDescent="0.25">
      <c r="AP908" s="102" t="s">
        <v>83</v>
      </c>
      <c r="AQ908" s="101">
        <f>_xll.qlInterestRateIndexFixingDate(Currency&amp;"ibor"&amp;Tenor,AR908,Trigger)</f>
        <v>45714</v>
      </c>
      <c r="AR908" s="101">
        <f>_xll.qlCalendarAdvance(Calendar,AR907,AP908,"f",,Trigger)</f>
        <v>45716</v>
      </c>
      <c r="AS908" s="101">
        <f>_xll.qlInterestRateIndexMaturity(Currency&amp;"ibor"&amp;Tenor,AR908,Trigger)</f>
        <v>45747</v>
      </c>
      <c r="AT908" s="246">
        <f>_xll.qlIndexFixing($AD$5,AQ908,TRUE,_xll.ohTrigger(Trigger,Trigger1M))</f>
        <v>1.9577941289304006E-2</v>
      </c>
      <c r="AU908" s="246" t="e">
        <f>IFERROR(_xll.qlIndexFixing($AV$1,AQ908,TRUE,_xll.ohTrigger(Trigger,Trigger1M)),#N/A)</f>
        <v>#N/A</v>
      </c>
    </row>
    <row r="909" spans="42:47" ht="11.25" customHeight="1" x14ac:dyDescent="0.25">
      <c r="AP909" s="102" t="s">
        <v>83</v>
      </c>
      <c r="AQ909" s="101">
        <f>_xll.qlInterestRateIndexFixingDate(Currency&amp;"ibor"&amp;Tenor,AR909,Trigger)</f>
        <v>45721</v>
      </c>
      <c r="AR909" s="101">
        <f>_xll.qlCalendarAdvance(Calendar,AR908,AP909,"f",,Trigger)</f>
        <v>45723</v>
      </c>
      <c r="AS909" s="101">
        <f>_xll.qlInterestRateIndexMaturity(Currency&amp;"ibor"&amp;Tenor,AR909,Trigger)</f>
        <v>45754</v>
      </c>
      <c r="AT909" s="246">
        <f>_xll.qlIndexFixing($AD$5,AQ909,TRUE,_xll.ohTrigger(Trigger,Trigger1M))</f>
        <v>1.9598799326536884E-2</v>
      </c>
      <c r="AU909" s="246" t="e">
        <f>IFERROR(_xll.qlIndexFixing($AV$1,AQ909,TRUE,_xll.ohTrigger(Trigger,Trigger1M)),#N/A)</f>
        <v>#N/A</v>
      </c>
    </row>
    <row r="910" spans="42:47" ht="11.25" customHeight="1" x14ac:dyDescent="0.25">
      <c r="AP910" s="102" t="s">
        <v>83</v>
      </c>
      <c r="AQ910" s="101">
        <f>_xll.qlInterestRateIndexFixingDate(Currency&amp;"ibor"&amp;Tenor,AR910,Trigger)</f>
        <v>45728</v>
      </c>
      <c r="AR910" s="101">
        <f>_xll.qlCalendarAdvance(Calendar,AR909,AP910,"f",,Trigger)</f>
        <v>45730</v>
      </c>
      <c r="AS910" s="101">
        <f>_xll.qlInterestRateIndexMaturity(Currency&amp;"ibor"&amp;Tenor,AR910,Trigger)</f>
        <v>45761</v>
      </c>
      <c r="AT910" s="246">
        <f>_xll.qlIndexFixing($AD$5,AQ910,TRUE,_xll.ohTrigger(Trigger,Trigger1M))</f>
        <v>1.9619291127799181E-2</v>
      </c>
      <c r="AU910" s="246" t="e">
        <f>IFERROR(_xll.qlIndexFixing($AV$1,AQ910,TRUE,_xll.ohTrigger(Trigger,Trigger1M)),#N/A)</f>
        <v>#N/A</v>
      </c>
    </row>
    <row r="911" spans="42:47" ht="11.25" customHeight="1" x14ac:dyDescent="0.25">
      <c r="AP911" s="102" t="s">
        <v>83</v>
      </c>
      <c r="AQ911" s="101">
        <f>_xll.qlInterestRateIndexFixingDate(Currency&amp;"ibor"&amp;Tenor,AR911,Trigger)</f>
        <v>45735</v>
      </c>
      <c r="AR911" s="101">
        <f>_xll.qlCalendarAdvance(Calendar,AR910,AP911,"f",,Trigger)</f>
        <v>45737</v>
      </c>
      <c r="AS911" s="101">
        <f>_xll.qlInterestRateIndexMaturity(Currency&amp;"ibor"&amp;Tenor,AR911,Trigger)</f>
        <v>45769</v>
      </c>
      <c r="AT911" s="246">
        <f>_xll.qlIndexFixing($AD$5,AQ911,TRUE,_xll.ohTrigger(Trigger,Trigger1M))</f>
        <v>1.9641356083573702E-2</v>
      </c>
      <c r="AU911" s="246" t="e">
        <f>IFERROR(_xll.qlIndexFixing($AV$1,AQ911,TRUE,_xll.ohTrigger(Trigger,Trigger1M)),#N/A)</f>
        <v>#N/A</v>
      </c>
    </row>
    <row r="912" spans="42:47" ht="11.25" customHeight="1" x14ac:dyDescent="0.25">
      <c r="AP912" s="102" t="s">
        <v>83</v>
      </c>
      <c r="AQ912" s="101">
        <f>_xll.qlInterestRateIndexFixingDate(Currency&amp;"ibor"&amp;Tenor,AR912,Trigger)</f>
        <v>45742</v>
      </c>
      <c r="AR912" s="101">
        <f>_xll.qlCalendarAdvance(Calendar,AR911,AP912,"f",,Trigger)</f>
        <v>45744</v>
      </c>
      <c r="AS912" s="101">
        <f>_xll.qlInterestRateIndexMaturity(Currency&amp;"ibor"&amp;Tenor,AR912,Trigger)</f>
        <v>45775</v>
      </c>
      <c r="AT912" s="246">
        <f>_xll.qlIndexFixing($AD$5,AQ912,TRUE,_xll.ohTrigger(Trigger,Trigger1M))</f>
        <v>1.9659176014704648E-2</v>
      </c>
      <c r="AU912" s="246" t="e">
        <f>IFERROR(_xll.qlIndexFixing($AV$1,AQ912,TRUE,_xll.ohTrigger(Trigger,Trigger1M)),#N/A)</f>
        <v>#N/A</v>
      </c>
    </row>
    <row r="913" spans="42:47" ht="11.25" customHeight="1" x14ac:dyDescent="0.25">
      <c r="AP913" s="102" t="s">
        <v>83</v>
      </c>
      <c r="AQ913" s="101">
        <f>_xll.qlInterestRateIndexFixingDate(Currency&amp;"ibor"&amp;Tenor,AR913,Trigger)</f>
        <v>45749</v>
      </c>
      <c r="AR913" s="101">
        <f>_xll.qlCalendarAdvance(Calendar,AR912,AP913,"f",,Trigger)</f>
        <v>45751</v>
      </c>
      <c r="AS913" s="101">
        <f>_xll.qlInterestRateIndexMaturity(Currency&amp;"ibor"&amp;Tenor,AR913,Trigger)</f>
        <v>45782</v>
      </c>
      <c r="AT913" s="246">
        <f>_xll.qlIndexFixing($AD$5,AQ913,TRUE,_xll.ohTrigger(Trigger,Trigger1M))</f>
        <v>1.9678569096583082E-2</v>
      </c>
      <c r="AU913" s="246" t="e">
        <f>IFERROR(_xll.qlIndexFixing($AV$1,AQ913,TRUE,_xll.ohTrigger(Trigger,Trigger1M)),#N/A)</f>
        <v>#N/A</v>
      </c>
    </row>
    <row r="914" spans="42:47" ht="11.25" customHeight="1" x14ac:dyDescent="0.25">
      <c r="AP914" s="102" t="s">
        <v>83</v>
      </c>
      <c r="AQ914" s="101">
        <f>_xll.qlInterestRateIndexFixingDate(Currency&amp;"ibor"&amp;Tenor,AR914,Trigger)</f>
        <v>45756</v>
      </c>
      <c r="AR914" s="101">
        <f>_xll.qlCalendarAdvance(Calendar,AR913,AP914,"f",,Trigger)</f>
        <v>45758</v>
      </c>
      <c r="AS914" s="101">
        <f>_xll.qlInterestRateIndexMaturity(Currency&amp;"ibor"&amp;Tenor,AR914,Trigger)</f>
        <v>45789</v>
      </c>
      <c r="AT914" s="246">
        <f>_xll.qlIndexFixing($AD$5,AQ914,TRUE,_xll.ohTrigger(Trigger,Trigger1M))</f>
        <v>1.9697595934953741E-2</v>
      </c>
      <c r="AU914" s="246" t="e">
        <f>IFERROR(_xll.qlIndexFixing($AV$1,AQ914,TRUE,_xll.ohTrigger(Trigger,Trigger1M)),#N/A)</f>
        <v>#N/A</v>
      </c>
    </row>
    <row r="915" spans="42:47" ht="11.25" customHeight="1" x14ac:dyDescent="0.25">
      <c r="AP915" s="102" t="s">
        <v>83</v>
      </c>
      <c r="AQ915" s="101">
        <f>_xll.qlInterestRateIndexFixingDate(Currency&amp;"ibor"&amp;Tenor,AR915,Trigger)</f>
        <v>45763</v>
      </c>
      <c r="AR915" s="101">
        <f>_xll.qlCalendarAdvance(Calendar,AR914,AP915,"f",,Trigger)</f>
        <v>45769</v>
      </c>
      <c r="AS915" s="101">
        <f>_xll.qlInterestRateIndexMaturity(Currency&amp;"ibor"&amp;Tenor,AR915,Trigger)</f>
        <v>45799</v>
      </c>
      <c r="AT915" s="246">
        <f>_xll.qlIndexFixing($AD$5,AQ915,TRUE,_xll.ohTrigger(Trigger,Trigger1M))</f>
        <v>1.9724928388154872E-2</v>
      </c>
      <c r="AU915" s="246" t="e">
        <f>IFERROR(_xll.qlIndexFixing($AV$1,AQ915,TRUE,_xll.ohTrigger(Trigger,Trigger1M)),#N/A)</f>
        <v>#N/A</v>
      </c>
    </row>
    <row r="916" spans="42:47" ht="11.25" customHeight="1" x14ac:dyDescent="0.25">
      <c r="AP916" s="102" t="s">
        <v>83</v>
      </c>
      <c r="AQ916" s="101">
        <f>_xll.qlInterestRateIndexFixingDate(Currency&amp;"ibor"&amp;Tenor,AR916,Trigger)</f>
        <v>45772</v>
      </c>
      <c r="AR916" s="101">
        <f>_xll.qlCalendarAdvance(Calendar,AR915,AP916,"f",,Trigger)</f>
        <v>45776</v>
      </c>
      <c r="AS916" s="101">
        <f>_xll.qlInterestRateIndexMaturity(Currency&amp;"ibor"&amp;Tenor,AR916,Trigger)</f>
        <v>45806</v>
      </c>
      <c r="AT916" s="246">
        <f>_xll.qlIndexFixing($AD$5,AQ916,TRUE,_xll.ohTrigger(Trigger,Trigger1M))</f>
        <v>1.9743038618054598E-2</v>
      </c>
      <c r="AU916" s="246" t="e">
        <f>IFERROR(_xll.qlIndexFixing($AV$1,AQ916,TRUE,_xll.ohTrigger(Trigger,Trigger1M)),#N/A)</f>
        <v>#N/A</v>
      </c>
    </row>
    <row r="917" spans="42:47" ht="11.25" customHeight="1" x14ac:dyDescent="0.25">
      <c r="AP917" s="102" t="s">
        <v>83</v>
      </c>
      <c r="AQ917" s="101">
        <f>_xll.qlInterestRateIndexFixingDate(Currency&amp;"ibor"&amp;Tenor,AR917,Trigger)</f>
        <v>45779</v>
      </c>
      <c r="AR917" s="101">
        <f>_xll.qlCalendarAdvance(Calendar,AR916,AP917,"f",,Trigger)</f>
        <v>45783</v>
      </c>
      <c r="AS917" s="101">
        <f>_xll.qlInterestRateIndexMaturity(Currency&amp;"ibor"&amp;Tenor,AR917,Trigger)</f>
        <v>45814</v>
      </c>
      <c r="AT917" s="246">
        <f>_xll.qlIndexFixing($AD$5,AQ917,TRUE,_xll.ohTrigger(Trigger,Trigger1M))</f>
        <v>1.9762559159332973E-2</v>
      </c>
      <c r="AU917" s="246" t="e">
        <f>IFERROR(_xll.qlIndexFixing($AV$1,AQ917,TRUE,_xll.ohTrigger(Trigger,Trigger1M)),#N/A)</f>
        <v>#N/A</v>
      </c>
    </row>
    <row r="918" spans="42:47" ht="11.25" customHeight="1" x14ac:dyDescent="0.25">
      <c r="AP918" s="102" t="s">
        <v>83</v>
      </c>
      <c r="AQ918" s="101">
        <f>_xll.qlInterestRateIndexFixingDate(Currency&amp;"ibor"&amp;Tenor,AR918,Trigger)</f>
        <v>45786</v>
      </c>
      <c r="AR918" s="101">
        <f>_xll.qlCalendarAdvance(Calendar,AR917,AP918,"f",,Trigger)</f>
        <v>45790</v>
      </c>
      <c r="AS918" s="101">
        <f>_xll.qlInterestRateIndexMaturity(Currency&amp;"ibor"&amp;Tenor,AR918,Trigger)</f>
        <v>45821</v>
      </c>
      <c r="AT918" s="246">
        <f>_xll.qlIndexFixing($AD$5,AQ918,TRUE,_xll.ohTrigger(Trigger,Trigger1M))</f>
        <v>1.9779911719318019E-2</v>
      </c>
      <c r="AU918" s="246" t="e">
        <f>IFERROR(_xll.qlIndexFixing($AV$1,AQ918,TRUE,_xll.ohTrigger(Trigger,Trigger1M)),#N/A)</f>
        <v>#N/A</v>
      </c>
    </row>
    <row r="919" spans="42:47" ht="11.25" customHeight="1" x14ac:dyDescent="0.25">
      <c r="AP919" s="102" t="s">
        <v>83</v>
      </c>
      <c r="AQ919" s="101">
        <f>_xll.qlInterestRateIndexFixingDate(Currency&amp;"ibor"&amp;Tenor,AR919,Trigger)</f>
        <v>45793</v>
      </c>
      <c r="AR919" s="101">
        <f>_xll.qlCalendarAdvance(Calendar,AR918,AP919,"f",,Trigger)</f>
        <v>45797</v>
      </c>
      <c r="AS919" s="101">
        <f>_xll.qlInterestRateIndexMaturity(Currency&amp;"ibor"&amp;Tenor,AR919,Trigger)</f>
        <v>45828</v>
      </c>
      <c r="AT919" s="246">
        <f>_xll.qlIndexFixing($AD$5,AQ919,TRUE,_xll.ohTrigger(Trigger,Trigger1M))</f>
        <v>1.9796898026226167E-2</v>
      </c>
      <c r="AU919" s="246" t="e">
        <f>IFERROR(_xll.qlIndexFixing($AV$1,AQ919,TRUE,_xll.ohTrigger(Trigger,Trigger1M)),#N/A)</f>
        <v>#N/A</v>
      </c>
    </row>
    <row r="920" spans="42:47" ht="11.25" customHeight="1" x14ac:dyDescent="0.25">
      <c r="AP920" s="102" t="s">
        <v>83</v>
      </c>
      <c r="AQ920" s="101">
        <f>_xll.qlInterestRateIndexFixingDate(Currency&amp;"ibor"&amp;Tenor,AR920,Trigger)</f>
        <v>45800</v>
      </c>
      <c r="AR920" s="101">
        <f>_xll.qlCalendarAdvance(Calendar,AR919,AP920,"f",,Trigger)</f>
        <v>45804</v>
      </c>
      <c r="AS920" s="101">
        <f>_xll.qlInterestRateIndexMaturity(Currency&amp;"ibor"&amp;Tenor,AR920,Trigger)</f>
        <v>45835</v>
      </c>
      <c r="AT920" s="246">
        <f>_xll.qlIndexFixing($AD$5,AQ920,TRUE,_xll.ohTrigger(Trigger,Trigger1M))</f>
        <v>1.981351807845096E-2</v>
      </c>
      <c r="AU920" s="246" t="e">
        <f>IFERROR(_xll.qlIndexFixing($AV$1,AQ920,TRUE,_xll.ohTrigger(Trigger,Trigger1M)),#N/A)</f>
        <v>#N/A</v>
      </c>
    </row>
    <row r="921" spans="42:47" ht="11.25" customHeight="1" x14ac:dyDescent="0.25">
      <c r="AP921" s="102" t="s">
        <v>83</v>
      </c>
      <c r="AQ921" s="101">
        <f>_xll.qlInterestRateIndexFixingDate(Currency&amp;"ibor"&amp;Tenor,AR921,Trigger)</f>
        <v>45807</v>
      </c>
      <c r="AR921" s="101">
        <f>_xll.qlCalendarAdvance(Calendar,AR920,AP921,"f",,Trigger)</f>
        <v>45811</v>
      </c>
      <c r="AS921" s="101">
        <f>_xll.qlInterestRateIndexMaturity(Currency&amp;"ibor"&amp;Tenor,AR921,Trigger)</f>
        <v>45841</v>
      </c>
      <c r="AT921" s="246">
        <f>_xll.qlIndexFixing($AD$5,AQ921,TRUE,_xll.ohTrigger(Trigger,Trigger1M))</f>
        <v>1.9828096278601492E-2</v>
      </c>
      <c r="AU921" s="246" t="e">
        <f>IFERROR(_xll.qlIndexFixing($AV$1,AQ921,TRUE,_xll.ohTrigger(Trigger,Trigger1M)),#N/A)</f>
        <v>#N/A</v>
      </c>
    </row>
    <row r="922" spans="42:47" ht="11.25" customHeight="1" x14ac:dyDescent="0.25">
      <c r="AP922" s="102" t="s">
        <v>83</v>
      </c>
      <c r="AQ922" s="101">
        <f>_xll.qlInterestRateIndexFixingDate(Currency&amp;"ibor"&amp;Tenor,AR922,Trigger)</f>
        <v>45814</v>
      </c>
      <c r="AR922" s="101">
        <f>_xll.qlCalendarAdvance(Calendar,AR921,AP922,"f",,Trigger)</f>
        <v>45818</v>
      </c>
      <c r="AS922" s="101">
        <f>_xll.qlInterestRateIndexMaturity(Currency&amp;"ibor"&amp;Tenor,AR922,Trigger)</f>
        <v>45848</v>
      </c>
      <c r="AT922" s="246">
        <f>_xll.qlIndexFixing($AD$5,AQ922,TRUE,_xll.ohTrigger(Trigger,Trigger1M))</f>
        <v>1.9844009102036431E-2</v>
      </c>
      <c r="AU922" s="246" t="e">
        <f>IFERROR(_xll.qlIndexFixing($AV$1,AQ922,TRUE,_xll.ohTrigger(Trigger,Trigger1M)),#N/A)</f>
        <v>#N/A</v>
      </c>
    </row>
    <row r="923" spans="42:47" ht="11.25" customHeight="1" x14ac:dyDescent="0.25">
      <c r="AP923" s="102" t="s">
        <v>83</v>
      </c>
      <c r="AQ923" s="101">
        <f>_xll.qlInterestRateIndexFixingDate(Currency&amp;"ibor"&amp;Tenor,AR923,Trigger)</f>
        <v>45821</v>
      </c>
      <c r="AR923" s="101">
        <f>_xll.qlCalendarAdvance(Calendar,AR922,AP923,"f",,Trigger)</f>
        <v>45825</v>
      </c>
      <c r="AS923" s="101">
        <f>_xll.qlInterestRateIndexMaturity(Currency&amp;"ibor"&amp;Tenor,AR923,Trigger)</f>
        <v>45855</v>
      </c>
      <c r="AT923" s="246">
        <f>_xll.qlIndexFixing($AD$5,AQ923,TRUE,_xll.ohTrigger(Trigger,Trigger1M))</f>
        <v>1.9859555685771468E-2</v>
      </c>
      <c r="AU923" s="246" t="e">
        <f>IFERROR(_xll.qlIndexFixing($AV$1,AQ923,TRUE,_xll.ohTrigger(Trigger,Trigger1M)),#N/A)</f>
        <v>#N/A</v>
      </c>
    </row>
    <row r="924" spans="42:47" ht="11.25" customHeight="1" x14ac:dyDescent="0.25">
      <c r="AP924" s="102" t="s">
        <v>83</v>
      </c>
      <c r="AQ924" s="101">
        <f>_xll.qlInterestRateIndexFixingDate(Currency&amp;"ibor"&amp;Tenor,AR924,Trigger)</f>
        <v>45828</v>
      </c>
      <c r="AR924" s="101">
        <f>_xll.qlCalendarAdvance(Calendar,AR923,AP924,"f",,Trigger)</f>
        <v>45832</v>
      </c>
      <c r="AS924" s="101">
        <f>_xll.qlInterestRateIndexMaturity(Currency&amp;"ibor"&amp;Tenor,AR924,Trigger)</f>
        <v>45862</v>
      </c>
      <c r="AT924" s="246">
        <f>_xll.qlIndexFixing($AD$5,AQ924,TRUE,_xll.ohTrigger(Trigger,Trigger1M))</f>
        <v>1.9874736028391737E-2</v>
      </c>
      <c r="AU924" s="246" t="e">
        <f>IFERROR(_xll.qlIndexFixing($AV$1,AQ924,TRUE,_xll.ohTrigger(Trigger,Trigger1M)),#N/A)</f>
        <v>#N/A</v>
      </c>
    </row>
    <row r="925" spans="42:47" ht="11.25" customHeight="1" x14ac:dyDescent="0.25">
      <c r="AP925" s="102" t="s">
        <v>83</v>
      </c>
      <c r="AQ925" s="101">
        <f>_xll.qlInterestRateIndexFixingDate(Currency&amp;"ibor"&amp;Tenor,AR925,Trigger)</f>
        <v>45835</v>
      </c>
      <c r="AR925" s="101">
        <f>_xll.qlCalendarAdvance(Calendar,AR924,AP925,"f",,Trigger)</f>
        <v>45839</v>
      </c>
      <c r="AS925" s="101">
        <f>_xll.qlInterestRateIndexMaturity(Currency&amp;"ibor"&amp;Tenor,AR925,Trigger)</f>
        <v>45870</v>
      </c>
      <c r="AT925" s="246">
        <f>_xll.qlIndexFixing($AD$5,AQ925,TRUE,_xll.ohTrigger(Trigger,Trigger1M))</f>
        <v>1.9893467113275661E-2</v>
      </c>
      <c r="AU925" s="246" t="e">
        <f>IFERROR(_xll.qlIndexFixing($AV$1,AQ925,TRUE,_xll.ohTrigger(Trigger,Trigger1M)),#N/A)</f>
        <v>#N/A</v>
      </c>
    </row>
    <row r="926" spans="42:47" ht="11.25" customHeight="1" x14ac:dyDescent="0.25">
      <c r="AP926" s="102" t="s">
        <v>83</v>
      </c>
      <c r="AQ926" s="101">
        <f>_xll.qlInterestRateIndexFixingDate(Currency&amp;"ibor"&amp;Tenor,AR926,Trigger)</f>
        <v>45842</v>
      </c>
      <c r="AR926" s="101">
        <f>_xll.qlCalendarAdvance(Calendar,AR925,AP926,"f",,Trigger)</f>
        <v>45846</v>
      </c>
      <c r="AS926" s="101">
        <f>_xll.qlInterestRateIndexMaturity(Currency&amp;"ibor"&amp;Tenor,AR926,Trigger)</f>
        <v>45877</v>
      </c>
      <c r="AT926" s="246">
        <f>_xll.qlIndexFixing($AD$5,AQ926,TRUE,_xll.ohTrigger(Trigger,Trigger1M))</f>
        <v>1.9913762693789923E-2</v>
      </c>
      <c r="AU926" s="246" t="e">
        <f>IFERROR(_xll.qlIndexFixing($AV$1,AQ926,TRUE,_xll.ohTrigger(Trigger,Trigger1M)),#N/A)</f>
        <v>#N/A</v>
      </c>
    </row>
    <row r="927" spans="42:47" ht="11.25" customHeight="1" x14ac:dyDescent="0.25">
      <c r="AP927" s="102" t="s">
        <v>83</v>
      </c>
      <c r="AQ927" s="101">
        <f>_xll.qlInterestRateIndexFixingDate(Currency&amp;"ibor"&amp;Tenor,AR927,Trigger)</f>
        <v>45849</v>
      </c>
      <c r="AR927" s="101">
        <f>_xll.qlCalendarAdvance(Calendar,AR926,AP927,"f",,Trigger)</f>
        <v>45853</v>
      </c>
      <c r="AS927" s="101">
        <f>_xll.qlInterestRateIndexMaturity(Currency&amp;"ibor"&amp;Tenor,AR927,Trigger)</f>
        <v>45884</v>
      </c>
      <c r="AT927" s="246">
        <f>_xll.qlIndexFixing($AD$5,AQ927,TRUE,_xll.ohTrigger(Trigger,Trigger1M))</f>
        <v>1.993723283561994E-2</v>
      </c>
      <c r="AU927" s="246" t="e">
        <f>IFERROR(_xll.qlIndexFixing($AV$1,AQ927,TRUE,_xll.ohTrigger(Trigger,Trigger1M)),#N/A)</f>
        <v>#N/A</v>
      </c>
    </row>
    <row r="928" spans="42:47" ht="11.25" customHeight="1" x14ac:dyDescent="0.25">
      <c r="AP928" s="102" t="s">
        <v>83</v>
      </c>
      <c r="AQ928" s="101">
        <f>_xll.qlInterestRateIndexFixingDate(Currency&amp;"ibor"&amp;Tenor,AR928,Trigger)</f>
        <v>45856</v>
      </c>
      <c r="AR928" s="101">
        <f>_xll.qlCalendarAdvance(Calendar,AR927,AP928,"f",,Trigger)</f>
        <v>45860</v>
      </c>
      <c r="AS928" s="101">
        <f>_xll.qlInterestRateIndexMaturity(Currency&amp;"ibor"&amp;Tenor,AR928,Trigger)</f>
        <v>45891</v>
      </c>
      <c r="AT928" s="246">
        <f>_xll.qlIndexFixing($AD$5,AQ928,TRUE,_xll.ohTrigger(Trigger,Trigger1M))</f>
        <v>1.9963851232226833E-2</v>
      </c>
      <c r="AU928" s="246" t="e">
        <f>IFERROR(_xll.qlIndexFixing($AV$1,AQ928,TRUE,_xll.ohTrigger(Trigger,Trigger1M)),#N/A)</f>
        <v>#N/A</v>
      </c>
    </row>
    <row r="929" spans="42:47" ht="11.25" customHeight="1" x14ac:dyDescent="0.25">
      <c r="AP929" s="102" t="s">
        <v>83</v>
      </c>
      <c r="AQ929" s="101">
        <f>_xll.qlInterestRateIndexFixingDate(Currency&amp;"ibor"&amp;Tenor,AR929,Trigger)</f>
        <v>45863</v>
      </c>
      <c r="AR929" s="101">
        <f>_xll.qlCalendarAdvance(Calendar,AR928,AP929,"f",,Trigger)</f>
        <v>45867</v>
      </c>
      <c r="AS929" s="101">
        <f>_xll.qlInterestRateIndexMaturity(Currency&amp;"ibor"&amp;Tenor,AR929,Trigger)</f>
        <v>45898</v>
      </c>
      <c r="AT929" s="246">
        <f>_xll.qlIndexFixing($AD$5,AQ929,TRUE,_xll.ohTrigger(Trigger,Trigger1M))</f>
        <v>1.9992675515323969E-2</v>
      </c>
      <c r="AU929" s="246" t="e">
        <f>IFERROR(_xll.qlIndexFixing($AV$1,AQ929,TRUE,_xll.ohTrigger(Trigger,Trigger1M)),#N/A)</f>
        <v>#N/A</v>
      </c>
    </row>
    <row r="930" spans="42:47" ht="11.25" customHeight="1" x14ac:dyDescent="0.25">
      <c r="AP930" s="102" t="s">
        <v>83</v>
      </c>
      <c r="AQ930" s="101">
        <f>_xll.qlInterestRateIndexFixingDate(Currency&amp;"ibor"&amp;Tenor,AR930,Trigger)</f>
        <v>45870</v>
      </c>
      <c r="AR930" s="101">
        <f>_xll.qlCalendarAdvance(Calendar,AR929,AP930,"f",,Trigger)</f>
        <v>45874</v>
      </c>
      <c r="AS930" s="101">
        <f>_xll.qlInterestRateIndexMaturity(Currency&amp;"ibor"&amp;Tenor,AR930,Trigger)</f>
        <v>45905</v>
      </c>
      <c r="AT930" s="246">
        <f>_xll.qlIndexFixing($AD$5,AQ930,TRUE,_xll.ohTrigger(Trigger,Trigger1M))</f>
        <v>2.0021163926535961E-2</v>
      </c>
      <c r="AU930" s="246" t="e">
        <f>IFERROR(_xll.qlIndexFixing($AV$1,AQ930,TRUE,_xll.ohTrigger(Trigger,Trigger1M)),#N/A)</f>
        <v>#N/A</v>
      </c>
    </row>
    <row r="931" spans="42:47" ht="11.25" customHeight="1" x14ac:dyDescent="0.25">
      <c r="AP931" s="102" t="s">
        <v>83</v>
      </c>
      <c r="AQ931" s="101">
        <f>_xll.qlInterestRateIndexFixingDate(Currency&amp;"ibor"&amp;Tenor,AR931,Trigger)</f>
        <v>45877</v>
      </c>
      <c r="AR931" s="101">
        <f>_xll.qlCalendarAdvance(Calendar,AR930,AP931,"f",,Trigger)</f>
        <v>45881</v>
      </c>
      <c r="AS931" s="101">
        <f>_xll.qlInterestRateIndexMaturity(Currency&amp;"ibor"&amp;Tenor,AR931,Trigger)</f>
        <v>45912</v>
      </c>
      <c r="AT931" s="246">
        <f>_xll.qlIndexFixing($AD$5,AQ931,TRUE,_xll.ohTrigger(Trigger,Trigger1M))</f>
        <v>2.004916953426044E-2</v>
      </c>
      <c r="AU931" s="246" t="e">
        <f>IFERROR(_xll.qlIndexFixing($AV$1,AQ931,TRUE,_xll.ohTrigger(Trigger,Trigger1M)),#N/A)</f>
        <v>#N/A</v>
      </c>
    </row>
    <row r="932" spans="42:47" ht="11.25" customHeight="1" x14ac:dyDescent="0.25">
      <c r="AP932" s="102" t="s">
        <v>83</v>
      </c>
      <c r="AQ932" s="101">
        <f>_xll.qlInterestRateIndexFixingDate(Currency&amp;"ibor"&amp;Tenor,AR932,Trigger)</f>
        <v>45884</v>
      </c>
      <c r="AR932" s="101">
        <f>_xll.qlCalendarAdvance(Calendar,AR931,AP932,"f",,Trigger)</f>
        <v>45888</v>
      </c>
      <c r="AS932" s="101">
        <f>_xll.qlInterestRateIndexMaturity(Currency&amp;"ibor"&amp;Tenor,AR932,Trigger)</f>
        <v>45919</v>
      </c>
      <c r="AT932" s="246">
        <f>_xll.qlIndexFixing($AD$5,AQ932,TRUE,_xll.ohTrigger(Trigger,Trigger1M))</f>
        <v>2.007669233500859E-2</v>
      </c>
      <c r="AU932" s="246" t="e">
        <f>IFERROR(_xll.qlIndexFixing($AV$1,AQ932,TRUE,_xll.ohTrigger(Trigger,Trigger1M)),#N/A)</f>
        <v>#N/A</v>
      </c>
    </row>
    <row r="933" spans="42:47" ht="11.25" customHeight="1" x14ac:dyDescent="0.25">
      <c r="AP933" s="102" t="s">
        <v>83</v>
      </c>
      <c r="AQ933" s="101">
        <f>_xll.qlInterestRateIndexFixingDate(Currency&amp;"ibor"&amp;Tenor,AR933,Trigger)</f>
        <v>45891</v>
      </c>
      <c r="AR933" s="101">
        <f>_xll.qlCalendarAdvance(Calendar,AR932,AP933,"f",,Trigger)</f>
        <v>45895</v>
      </c>
      <c r="AS933" s="101">
        <f>_xll.qlInterestRateIndexMaturity(Currency&amp;"ibor"&amp;Tenor,AR933,Trigger)</f>
        <v>45926</v>
      </c>
      <c r="AT933" s="246">
        <f>_xll.qlIndexFixing($AD$5,AQ933,TRUE,_xll.ohTrigger(Trigger,Trigger1M))</f>
        <v>2.0103732325350888E-2</v>
      </c>
      <c r="AU933" s="246" t="e">
        <f>IFERROR(_xll.qlIndexFixing($AV$1,AQ933,TRUE,_xll.ohTrigger(Trigger,Trigger1M)),#N/A)</f>
        <v>#N/A</v>
      </c>
    </row>
    <row r="934" spans="42:47" ht="11.25" customHeight="1" x14ac:dyDescent="0.25">
      <c r="AP934" s="102" t="s">
        <v>83</v>
      </c>
      <c r="AQ934" s="101">
        <f>_xll.qlInterestRateIndexFixingDate(Currency&amp;"ibor"&amp;Tenor,AR934,Trigger)</f>
        <v>45898</v>
      </c>
      <c r="AR934" s="101">
        <f>_xll.qlCalendarAdvance(Calendar,AR933,AP934,"f",,Trigger)</f>
        <v>45902</v>
      </c>
      <c r="AS934" s="101">
        <f>_xll.qlInterestRateIndexMaturity(Currency&amp;"ibor"&amp;Tenor,AR934,Trigger)</f>
        <v>45932</v>
      </c>
      <c r="AT934" s="246">
        <f>_xll.qlIndexFixing($AD$5,AQ934,TRUE,_xll.ohTrigger(Trigger,Trigger1M))</f>
        <v>2.0127871241299999E-2</v>
      </c>
      <c r="AU934" s="246" t="e">
        <f>IFERROR(_xll.qlIndexFixing($AV$1,AQ934,TRUE,_xll.ohTrigger(Trigger,Trigger1M)),#N/A)</f>
        <v>#N/A</v>
      </c>
    </row>
    <row r="935" spans="42:47" ht="11.25" customHeight="1" x14ac:dyDescent="0.25">
      <c r="AP935" s="102" t="s">
        <v>83</v>
      </c>
      <c r="AQ935" s="101">
        <f>_xll.qlInterestRateIndexFixingDate(Currency&amp;"ibor"&amp;Tenor,AR935,Trigger)</f>
        <v>45905</v>
      </c>
      <c r="AR935" s="101">
        <f>_xll.qlCalendarAdvance(Calendar,AR934,AP935,"f",,Trigger)</f>
        <v>45909</v>
      </c>
      <c r="AS935" s="101">
        <f>_xll.qlInterestRateIndexMaturity(Currency&amp;"ibor"&amp;Tenor,AR935,Trigger)</f>
        <v>45939</v>
      </c>
      <c r="AT935" s="246">
        <f>_xll.qlIndexFixing($AD$5,AQ935,TRUE,_xll.ohTrigger(Trigger,Trigger1M))</f>
        <v>2.0153978628448144E-2</v>
      </c>
      <c r="AU935" s="246" t="e">
        <f>IFERROR(_xll.qlIndexFixing($AV$1,AQ935,TRUE,_xll.ohTrigger(Trigger,Trigger1M)),#N/A)</f>
        <v>#N/A</v>
      </c>
    </row>
    <row r="936" spans="42:47" ht="11.25" customHeight="1" x14ac:dyDescent="0.25">
      <c r="AP936" s="102" t="s">
        <v>83</v>
      </c>
      <c r="AQ936" s="101">
        <f>_xll.qlInterestRateIndexFixingDate(Currency&amp;"ibor"&amp;Tenor,AR936,Trigger)</f>
        <v>45912</v>
      </c>
      <c r="AR936" s="101">
        <f>_xll.qlCalendarAdvance(Calendar,AR935,AP936,"f",,Trigger)</f>
        <v>45916</v>
      </c>
      <c r="AS936" s="101">
        <f>_xll.qlInterestRateIndexMaturity(Currency&amp;"ibor"&amp;Tenor,AR936,Trigger)</f>
        <v>45946</v>
      </c>
      <c r="AT936" s="246">
        <f>_xll.qlIndexFixing($AD$5,AQ936,TRUE,_xll.ohTrigger(Trigger,Trigger1M))</f>
        <v>2.0179603220653597E-2</v>
      </c>
      <c r="AU936" s="246" t="e">
        <f>IFERROR(_xll.qlIndexFixing($AV$1,AQ936,TRUE,_xll.ohTrigger(Trigger,Trigger1M)),#N/A)</f>
        <v>#N/A</v>
      </c>
    </row>
    <row r="937" spans="42:47" ht="11.25" customHeight="1" x14ac:dyDescent="0.25">
      <c r="AP937" s="102" t="s">
        <v>83</v>
      </c>
      <c r="AQ937" s="101">
        <f>_xll.qlInterestRateIndexFixingDate(Currency&amp;"ibor"&amp;Tenor,AR937,Trigger)</f>
        <v>45919</v>
      </c>
      <c r="AR937" s="101">
        <f>_xll.qlCalendarAdvance(Calendar,AR936,AP937,"f",,Trigger)</f>
        <v>45923</v>
      </c>
      <c r="AS937" s="101">
        <f>_xll.qlInterestRateIndexMaturity(Currency&amp;"ibor"&amp;Tenor,AR937,Trigger)</f>
        <v>45953</v>
      </c>
      <c r="AT937" s="246">
        <f>_xll.qlIndexFixing($AD$5,AQ937,TRUE,_xll.ohTrigger(Trigger,Trigger1M))</f>
        <v>2.0204745014822834E-2</v>
      </c>
      <c r="AU937" s="246" t="e">
        <f>IFERROR(_xll.qlIndexFixing($AV$1,AQ937,TRUE,_xll.ohTrigger(Trigger,Trigger1M)),#N/A)</f>
        <v>#N/A</v>
      </c>
    </row>
    <row r="938" spans="42:47" ht="11.25" customHeight="1" x14ac:dyDescent="0.25">
      <c r="AP938" s="102" t="s">
        <v>83</v>
      </c>
      <c r="AQ938" s="101">
        <f>_xll.qlInterestRateIndexFixingDate(Currency&amp;"ibor"&amp;Tenor,AR938,Trigger)</f>
        <v>45926</v>
      </c>
      <c r="AR938" s="101">
        <f>_xll.qlCalendarAdvance(Calendar,AR937,AP938,"f",,Trigger)</f>
        <v>45930</v>
      </c>
      <c r="AS938" s="101">
        <f>_xll.qlInterestRateIndexMaturity(Currency&amp;"ibor"&amp;Tenor,AR938,Trigger)</f>
        <v>45961</v>
      </c>
      <c r="AT938" s="246">
        <f>_xll.qlIndexFixing($AD$5,AQ938,TRUE,_xll.ohTrigger(Trigger,Trigger1M))</f>
        <v>2.0231690005278809E-2</v>
      </c>
      <c r="AU938" s="246" t="e">
        <f>IFERROR(_xll.qlIndexFixing($AV$1,AQ938,TRUE,_xll.ohTrigger(Trigger,Trigger1M)),#N/A)</f>
        <v>#N/A</v>
      </c>
    </row>
    <row r="939" spans="42:47" ht="11.25" customHeight="1" x14ac:dyDescent="0.25">
      <c r="AP939" s="102" t="s">
        <v>83</v>
      </c>
      <c r="AQ939" s="101">
        <f>_xll.qlInterestRateIndexFixingDate(Currency&amp;"ibor"&amp;Tenor,AR939,Trigger)</f>
        <v>45933</v>
      </c>
      <c r="AR939" s="101">
        <f>_xll.qlCalendarAdvance(Calendar,AR938,AP939,"f",,Trigger)</f>
        <v>45937</v>
      </c>
      <c r="AS939" s="101">
        <f>_xll.qlInterestRateIndexMaturity(Currency&amp;"ibor"&amp;Tenor,AR939,Trigger)</f>
        <v>45968</v>
      </c>
      <c r="AT939" s="246">
        <f>_xll.qlIndexFixing($AD$5,AQ939,TRUE,_xll.ohTrigger(Trigger,Trigger1M))</f>
        <v>2.02558330645983E-2</v>
      </c>
      <c r="AU939" s="246" t="e">
        <f>IFERROR(_xll.qlIndexFixing($AV$1,AQ939,TRUE,_xll.ohTrigger(Trigger,Trigger1M)),#N/A)</f>
        <v>#N/A</v>
      </c>
    </row>
    <row r="940" spans="42:47" ht="11.25" customHeight="1" x14ac:dyDescent="0.25">
      <c r="AP940" s="102" t="s">
        <v>83</v>
      </c>
      <c r="AQ940" s="101">
        <f>_xll.qlInterestRateIndexFixingDate(Currency&amp;"ibor"&amp;Tenor,AR940,Trigger)</f>
        <v>45940</v>
      </c>
      <c r="AR940" s="101">
        <f>_xll.qlCalendarAdvance(Calendar,AR939,AP940,"f",,Trigger)</f>
        <v>45944</v>
      </c>
      <c r="AS940" s="101">
        <f>_xll.qlInterestRateIndexMaturity(Currency&amp;"ibor"&amp;Tenor,AR940,Trigger)</f>
        <v>45975</v>
      </c>
      <c r="AT940" s="246">
        <f>_xll.qlIndexFixing($AD$5,AQ940,TRUE,_xll.ohTrigger(Trigger,Trigger1M))</f>
        <v>2.02794932912072E-2</v>
      </c>
      <c r="AU940" s="246" t="e">
        <f>IFERROR(_xll.qlIndexFixing($AV$1,AQ940,TRUE,_xll.ohTrigger(Trigger,Trigger1M)),#N/A)</f>
        <v>#N/A</v>
      </c>
    </row>
    <row r="941" spans="42:47" ht="11.25" customHeight="1" x14ac:dyDescent="0.25">
      <c r="AP941" s="102" t="s">
        <v>83</v>
      </c>
      <c r="AQ941" s="101">
        <f>_xll.qlInterestRateIndexFixingDate(Currency&amp;"ibor"&amp;Tenor,AR941,Trigger)</f>
        <v>45947</v>
      </c>
      <c r="AR941" s="101">
        <f>_xll.qlCalendarAdvance(Calendar,AR940,AP941,"f",,Trigger)</f>
        <v>45951</v>
      </c>
      <c r="AS941" s="101">
        <f>_xll.qlInterestRateIndexMaturity(Currency&amp;"ibor"&amp;Tenor,AR941,Trigger)</f>
        <v>45982</v>
      </c>
      <c r="AT941" s="246">
        <f>_xll.qlIndexFixing($AD$5,AQ941,TRUE,_xll.ohTrigger(Trigger,Trigger1M))</f>
        <v>2.0302670682160774E-2</v>
      </c>
      <c r="AU941" s="246" t="e">
        <f>IFERROR(_xll.qlIndexFixing($AV$1,AQ941,TRUE,_xll.ohTrigger(Trigger,Trigger1M)),#N/A)</f>
        <v>#N/A</v>
      </c>
    </row>
    <row r="942" spans="42:47" ht="11.25" customHeight="1" x14ac:dyDescent="0.25">
      <c r="AP942" s="102" t="s">
        <v>83</v>
      </c>
      <c r="AQ942" s="101">
        <f>_xll.qlInterestRateIndexFixingDate(Currency&amp;"ibor"&amp;Tenor,AR942,Trigger)</f>
        <v>45954</v>
      </c>
      <c r="AR942" s="101">
        <f>_xll.qlCalendarAdvance(Calendar,AR941,AP942,"f",,Trigger)</f>
        <v>45958</v>
      </c>
      <c r="AS942" s="101">
        <f>_xll.qlInterestRateIndexMaturity(Currency&amp;"ibor"&amp;Tenor,AR942,Trigger)</f>
        <v>45989</v>
      </c>
      <c r="AT942" s="246">
        <f>_xll.qlIndexFixing($AD$5,AQ942,TRUE,_xll.ohTrigger(Trigger,Trigger1M))</f>
        <v>2.0325365234571006E-2</v>
      </c>
      <c r="AU942" s="246" t="e">
        <f>IFERROR(_xll.qlIndexFixing($AV$1,AQ942,TRUE,_xll.ohTrigger(Trigger,Trigger1M)),#N/A)</f>
        <v>#N/A</v>
      </c>
    </row>
    <row r="943" spans="42:47" ht="11.25" customHeight="1" x14ac:dyDescent="0.25">
      <c r="AP943" s="102" t="s">
        <v>83</v>
      </c>
      <c r="AQ943" s="101">
        <f>_xll.qlInterestRateIndexFixingDate(Currency&amp;"ibor"&amp;Tenor,AR943,Trigger)</f>
        <v>45961</v>
      </c>
      <c r="AR943" s="101">
        <f>_xll.qlCalendarAdvance(Calendar,AR942,AP943,"f",,Trigger)</f>
        <v>45965</v>
      </c>
      <c r="AS943" s="101">
        <f>_xll.qlInterestRateIndexMaturity(Currency&amp;"ibor"&amp;Tenor,AR943,Trigger)</f>
        <v>45995</v>
      </c>
      <c r="AT943" s="246">
        <f>_xll.qlIndexFixing($AD$5,AQ943,TRUE,_xll.ohTrigger(Trigger,Trigger1M))</f>
        <v>2.0345456855580757E-2</v>
      </c>
      <c r="AU943" s="246" t="e">
        <f>IFERROR(_xll.qlIndexFixing($AV$1,AQ943,TRUE,_xll.ohTrigger(Trigger,Trigger1M)),#N/A)</f>
        <v>#N/A</v>
      </c>
    </row>
    <row r="944" spans="42:47" ht="11.25" customHeight="1" x14ac:dyDescent="0.25">
      <c r="AP944" s="102" t="s">
        <v>83</v>
      </c>
      <c r="AQ944" s="101">
        <f>_xll.qlInterestRateIndexFixingDate(Currency&amp;"ibor"&amp;Tenor,AR944,Trigger)</f>
        <v>45968</v>
      </c>
      <c r="AR944" s="101">
        <f>_xll.qlCalendarAdvance(Calendar,AR943,AP944,"f",,Trigger)</f>
        <v>45972</v>
      </c>
      <c r="AS944" s="101">
        <f>_xll.qlInterestRateIndexMaturity(Currency&amp;"ibor"&amp;Tenor,AR944,Trigger)</f>
        <v>46002</v>
      </c>
      <c r="AT944" s="246">
        <f>_xll.qlIndexFixing($AD$5,AQ944,TRUE,_xll.ohTrigger(Trigger,Trigger1M))</f>
        <v>2.0367218981953705E-2</v>
      </c>
      <c r="AU944" s="246" t="e">
        <f>IFERROR(_xll.qlIndexFixing($AV$1,AQ944,TRUE,_xll.ohTrigger(Trigger,Trigger1M)),#N/A)</f>
        <v>#N/A</v>
      </c>
    </row>
    <row r="945" spans="42:47" ht="11.25" customHeight="1" x14ac:dyDescent="0.25">
      <c r="AP945" s="102" t="s">
        <v>83</v>
      </c>
      <c r="AQ945" s="101">
        <f>_xll.qlInterestRateIndexFixingDate(Currency&amp;"ibor"&amp;Tenor,AR945,Trigger)</f>
        <v>45975</v>
      </c>
      <c r="AR945" s="101">
        <f>_xll.qlCalendarAdvance(Calendar,AR944,AP945,"f",,Trigger)</f>
        <v>45979</v>
      </c>
      <c r="AS945" s="101">
        <f>_xll.qlInterestRateIndexMaturity(Currency&amp;"ibor"&amp;Tenor,AR945,Trigger)</f>
        <v>46009</v>
      </c>
      <c r="AT945" s="246">
        <f>_xll.qlIndexFixing($AD$5,AQ945,TRUE,_xll.ohTrigger(Trigger,Trigger1M))</f>
        <v>2.0388498287681855E-2</v>
      </c>
      <c r="AU945" s="246" t="e">
        <f>IFERROR(_xll.qlIndexFixing($AV$1,AQ945,TRUE,_xll.ohTrigger(Trigger,Trigger1M)),#N/A)</f>
        <v>#N/A</v>
      </c>
    </row>
    <row r="946" spans="42:47" ht="11.25" customHeight="1" x14ac:dyDescent="0.25">
      <c r="AP946" s="102" t="s">
        <v>83</v>
      </c>
      <c r="AQ946" s="101">
        <f>_xll.qlInterestRateIndexFixingDate(Currency&amp;"ibor"&amp;Tenor,AR946,Trigger)</f>
        <v>45982</v>
      </c>
      <c r="AR946" s="101">
        <f>_xll.qlCalendarAdvance(Calendar,AR945,AP946,"f",,Trigger)</f>
        <v>45986</v>
      </c>
      <c r="AS946" s="101">
        <f>_xll.qlInterestRateIndexMaturity(Currency&amp;"ibor"&amp;Tenor,AR946,Trigger)</f>
        <v>46020</v>
      </c>
      <c r="AT946" s="246">
        <f>_xll.qlIndexFixing($AD$5,AQ946,TRUE,_xll.ohTrigger(Trigger,Trigger1M))</f>
        <v>2.0417357101475735E-2</v>
      </c>
      <c r="AU946" s="246" t="e">
        <f>IFERROR(_xll.qlIndexFixing($AV$1,AQ946,TRUE,_xll.ohTrigger(Trigger,Trigger1M)),#N/A)</f>
        <v>#N/A</v>
      </c>
    </row>
    <row r="947" spans="42:47" ht="11.25" customHeight="1" x14ac:dyDescent="0.25">
      <c r="AP947" s="102" t="s">
        <v>83</v>
      </c>
      <c r="AQ947" s="101">
        <f>_xll.qlInterestRateIndexFixingDate(Currency&amp;"ibor"&amp;Tenor,AR947,Trigger)</f>
        <v>45989</v>
      </c>
      <c r="AR947" s="101">
        <f>_xll.qlCalendarAdvance(Calendar,AR946,AP947,"f",,Trigger)</f>
        <v>45993</v>
      </c>
      <c r="AS947" s="101">
        <f>_xll.qlInterestRateIndexMaturity(Currency&amp;"ibor"&amp;Tenor,AR947,Trigger)</f>
        <v>46024</v>
      </c>
      <c r="AT947" s="246">
        <f>_xll.qlIndexFixing($AD$5,AQ947,TRUE,_xll.ohTrigger(Trigger,Trigger1M))</f>
        <v>2.0431595321674646E-2</v>
      </c>
      <c r="AU947" s="246" t="e">
        <f>IFERROR(_xll.qlIndexFixing($AV$1,AQ947,TRUE,_xll.ohTrigger(Trigger,Trigger1M)),#N/A)</f>
        <v>#N/A</v>
      </c>
    </row>
    <row r="948" spans="42:47" ht="11.25" customHeight="1" x14ac:dyDescent="0.25">
      <c r="AP948" s="102" t="s">
        <v>83</v>
      </c>
      <c r="AQ948" s="101">
        <f>_xll.qlInterestRateIndexFixingDate(Currency&amp;"ibor"&amp;Tenor,AR948,Trigger)</f>
        <v>45996</v>
      </c>
      <c r="AR948" s="101">
        <f>_xll.qlCalendarAdvance(Calendar,AR947,AP948,"f",,Trigger)</f>
        <v>46000</v>
      </c>
      <c r="AS948" s="101">
        <f>_xll.qlInterestRateIndexMaturity(Currency&amp;"ibor"&amp;Tenor,AR948,Trigger)</f>
        <v>46031</v>
      </c>
      <c r="AT948" s="246">
        <f>_xll.qlIndexFixing($AD$5,AQ948,TRUE,_xll.ohTrigger(Trigger,Trigger1M))</f>
        <v>2.045139278558546E-2</v>
      </c>
      <c r="AU948" s="246" t="e">
        <f>IFERROR(_xll.qlIndexFixing($AV$1,AQ948,TRUE,_xll.ohTrigger(Trigger,Trigger1M)),#N/A)</f>
        <v>#N/A</v>
      </c>
    </row>
    <row r="949" spans="42:47" ht="11.25" customHeight="1" x14ac:dyDescent="0.25">
      <c r="AP949" s="102" t="s">
        <v>83</v>
      </c>
      <c r="AQ949" s="101">
        <f>_xll.qlInterestRateIndexFixingDate(Currency&amp;"ibor"&amp;Tenor,AR949,Trigger)</f>
        <v>46003</v>
      </c>
      <c r="AR949" s="101">
        <f>_xll.qlCalendarAdvance(Calendar,AR948,AP949,"f",,Trigger)</f>
        <v>46007</v>
      </c>
      <c r="AS949" s="101">
        <f>_xll.qlInterestRateIndexMaturity(Currency&amp;"ibor"&amp;Tenor,AR949,Trigger)</f>
        <v>46038</v>
      </c>
      <c r="AT949" s="246">
        <f>_xll.qlIndexFixing($AD$5,AQ949,TRUE,_xll.ohTrigger(Trigger,Trigger1M))</f>
        <v>2.047070739243613E-2</v>
      </c>
      <c r="AU949" s="246" t="e">
        <f>IFERROR(_xll.qlIndexFixing($AV$1,AQ949,TRUE,_xll.ohTrigger(Trigger,Trigger1M)),#N/A)</f>
        <v>#N/A</v>
      </c>
    </row>
    <row r="950" spans="42:47" ht="11.25" customHeight="1" x14ac:dyDescent="0.25">
      <c r="AP950" s="102" t="s">
        <v>83</v>
      </c>
      <c r="AQ950" s="101">
        <f>_xll.qlInterestRateIndexFixingDate(Currency&amp;"ibor"&amp;Tenor,AR950,Trigger)</f>
        <v>46010</v>
      </c>
      <c r="AR950" s="101">
        <f>_xll.qlCalendarAdvance(Calendar,AR949,AP950,"f",,Trigger)</f>
        <v>46014</v>
      </c>
      <c r="AS950" s="101">
        <f>_xll.qlInterestRateIndexMaturity(Currency&amp;"ibor"&amp;Tenor,AR950,Trigger)</f>
        <v>46045</v>
      </c>
      <c r="AT950" s="246">
        <f>_xll.qlIndexFixing($AD$5,AQ950,TRUE,_xll.ohTrigger(Trigger,Trigger1M))</f>
        <v>2.0489539139815681E-2</v>
      </c>
      <c r="AU950" s="246" t="e">
        <f>IFERROR(_xll.qlIndexFixing($AV$1,AQ950,TRUE,_xll.ohTrigger(Trigger,Trigger1M)),#N/A)</f>
        <v>#N/A</v>
      </c>
    </row>
    <row r="951" spans="42:47" ht="11.25" customHeight="1" x14ac:dyDescent="0.25">
      <c r="AP951" s="102" t="s">
        <v>83</v>
      </c>
      <c r="AQ951" s="101">
        <f>_xll.qlInterestRateIndexFixingDate(Currency&amp;"ibor"&amp;Tenor,AR951,Trigger)</f>
        <v>46015</v>
      </c>
      <c r="AR951" s="101">
        <f>_xll.qlCalendarAdvance(Calendar,AR950,AP951,"f",,Trigger)</f>
        <v>46021</v>
      </c>
      <c r="AS951" s="101">
        <f>_xll.qlInterestRateIndexMaturity(Currency&amp;"ibor"&amp;Tenor,AR951,Trigger)</f>
        <v>46052</v>
      </c>
      <c r="AT951" s="246">
        <f>_xll.qlIndexFixing($AD$5,AQ951,TRUE,_xll.ohTrigger(Trigger,Trigger1M))</f>
        <v>2.0507888025387923E-2</v>
      </c>
      <c r="AU951" s="246" t="e">
        <f>IFERROR(_xll.qlIndexFixing($AV$1,AQ951,TRUE,_xll.ohTrigger(Trigger,Trigger1M)),#N/A)</f>
        <v>#N/A</v>
      </c>
    </row>
    <row r="952" spans="42:47" ht="11.25" customHeight="1" x14ac:dyDescent="0.25">
      <c r="AP952" s="102" t="s">
        <v>83</v>
      </c>
      <c r="AQ952" s="101">
        <f>_xll.qlInterestRateIndexFixingDate(Currency&amp;"ibor"&amp;Tenor,AR952,Trigger)</f>
        <v>46024</v>
      </c>
      <c r="AR952" s="101">
        <f>_xll.qlCalendarAdvance(Calendar,AR951,AP952,"f",,Trigger)</f>
        <v>46028</v>
      </c>
      <c r="AS952" s="101">
        <f>_xll.qlInterestRateIndexMaturity(Currency&amp;"ibor"&amp;Tenor,AR952,Trigger)</f>
        <v>46059</v>
      </c>
      <c r="AT952" s="246">
        <f>_xll.qlIndexFixing($AD$5,AQ952,TRUE,_xll.ohTrigger(Trigger,Trigger1M))</f>
        <v>2.0525754046860491E-2</v>
      </c>
      <c r="AU952" s="246" t="e">
        <f>IFERROR(_xll.qlIndexFixing($AV$1,AQ952,TRUE,_xll.ohTrigger(Trigger,Trigger1M)),#N/A)</f>
        <v>#N/A</v>
      </c>
    </row>
    <row r="953" spans="42:47" ht="11.25" customHeight="1" x14ac:dyDescent="0.25">
      <c r="AP953" s="102" t="s">
        <v>83</v>
      </c>
      <c r="AQ953" s="101">
        <f>_xll.qlInterestRateIndexFixingDate(Currency&amp;"ibor"&amp;Tenor,AR953,Trigger)</f>
        <v>46031</v>
      </c>
      <c r="AR953" s="101">
        <f>_xll.qlCalendarAdvance(Calendar,AR952,AP953,"f",,Trigger)</f>
        <v>46035</v>
      </c>
      <c r="AS953" s="101">
        <f>_xll.qlInterestRateIndexMaturity(Currency&amp;"ibor"&amp;Tenor,AR953,Trigger)</f>
        <v>46066</v>
      </c>
      <c r="AT953" s="246">
        <f>_xll.qlIndexFixing($AD$5,AQ953,TRUE,_xll.ohTrigger(Trigger,Trigger1M))</f>
        <v>2.0543137202010647E-2</v>
      </c>
      <c r="AU953" s="246" t="e">
        <f>IFERROR(_xll.qlIndexFixing($AV$1,AQ953,TRUE,_xll.ohTrigger(Trigger,Trigger1M)),#N/A)</f>
        <v>#N/A</v>
      </c>
    </row>
    <row r="954" spans="42:47" ht="11.25" customHeight="1" x14ac:dyDescent="0.25">
      <c r="AP954" s="102" t="s">
        <v>83</v>
      </c>
      <c r="AQ954" s="101">
        <f>_xll.qlInterestRateIndexFixingDate(Currency&amp;"ibor"&amp;Tenor,AR954,Trigger)</f>
        <v>46038</v>
      </c>
      <c r="AR954" s="101">
        <f>_xll.qlCalendarAdvance(Calendar,AR953,AP954,"f",,Trigger)</f>
        <v>46042</v>
      </c>
      <c r="AS954" s="101">
        <f>_xll.qlInterestRateIndexMaturity(Currency&amp;"ibor"&amp;Tenor,AR954,Trigger)</f>
        <v>46073</v>
      </c>
      <c r="AT954" s="246">
        <f>_xll.qlIndexFixing($AD$5,AQ954,TRUE,_xll.ohTrigger(Trigger,Trigger1M))</f>
        <v>2.0560037488674965E-2</v>
      </c>
      <c r="AU954" s="246" t="e">
        <f>IFERROR(_xll.qlIndexFixing($AV$1,AQ954,TRUE,_xll.ohTrigger(Trigger,Trigger1M)),#N/A)</f>
        <v>#N/A</v>
      </c>
    </row>
    <row r="955" spans="42:47" ht="11.25" customHeight="1" x14ac:dyDescent="0.25">
      <c r="AP955" s="102" t="s">
        <v>83</v>
      </c>
      <c r="AQ955" s="101">
        <f>_xll.qlInterestRateIndexFixingDate(Currency&amp;"ibor"&amp;Tenor,AR955,Trigger)</f>
        <v>46045</v>
      </c>
      <c r="AR955" s="101">
        <f>_xll.qlCalendarAdvance(Calendar,AR954,AP955,"f",,Trigger)</f>
        <v>46049</v>
      </c>
      <c r="AS955" s="101">
        <f>_xll.qlInterestRateIndexMaturity(Currency&amp;"ibor"&amp;Tenor,AR955,Trigger)</f>
        <v>46080</v>
      </c>
      <c r="AT955" s="246">
        <f>_xll.qlIndexFixing($AD$5,AQ955,TRUE,_xll.ohTrigger(Trigger,Trigger1M))</f>
        <v>2.0576454904746737E-2</v>
      </c>
      <c r="AU955" s="246" t="e">
        <f>IFERROR(_xll.qlIndexFixing($AV$1,AQ955,TRUE,_xll.ohTrigger(Trigger,Trigger1M)),#N/A)</f>
        <v>#N/A</v>
      </c>
    </row>
    <row r="956" spans="42:47" ht="11.25" customHeight="1" x14ac:dyDescent="0.25">
      <c r="AP956" s="102" t="s">
        <v>83</v>
      </c>
      <c r="AQ956" s="101">
        <f>_xll.qlInterestRateIndexFixingDate(Currency&amp;"ibor"&amp;Tenor,AR956,Trigger)</f>
        <v>46052</v>
      </c>
      <c r="AR956" s="101">
        <f>_xll.qlCalendarAdvance(Calendar,AR955,AP956,"f",,Trigger)</f>
        <v>46056</v>
      </c>
      <c r="AS956" s="101">
        <f>_xll.qlInterestRateIndexMaturity(Currency&amp;"ibor"&amp;Tenor,AR956,Trigger)</f>
        <v>46084</v>
      </c>
      <c r="AT956" s="246">
        <f>_xll.qlIndexFixing($AD$5,AQ956,TRUE,_xll.ohTrigger(Trigger,Trigger1M))</f>
        <v>2.058732308380971E-2</v>
      </c>
      <c r="AU956" s="246" t="e">
        <f>IFERROR(_xll.qlIndexFixing($AV$1,AQ956,TRUE,_xll.ohTrigger(Trigger,Trigger1M)),#N/A)</f>
        <v>#N/A</v>
      </c>
    </row>
    <row r="957" spans="42:47" ht="11.25" customHeight="1" x14ac:dyDescent="0.25">
      <c r="AP957" s="102" t="s">
        <v>83</v>
      </c>
      <c r="AQ957" s="101">
        <f>_xll.qlInterestRateIndexFixingDate(Currency&amp;"ibor"&amp;Tenor,AR957,Trigger)</f>
        <v>46059</v>
      </c>
      <c r="AR957" s="101">
        <f>_xll.qlCalendarAdvance(Calendar,AR956,AP957,"f",,Trigger)</f>
        <v>46063</v>
      </c>
      <c r="AS957" s="101">
        <f>_xll.qlInterestRateIndexMaturity(Currency&amp;"ibor"&amp;Tenor,AR957,Trigger)</f>
        <v>46091</v>
      </c>
      <c r="AT957" s="246">
        <f>_xll.qlIndexFixing($AD$5,AQ957,TRUE,_xll.ohTrigger(Trigger,Trigger1M))</f>
        <v>2.0602875558720486E-2</v>
      </c>
      <c r="AU957" s="246" t="e">
        <f>IFERROR(_xll.qlIndexFixing($AV$1,AQ957,TRUE,_xll.ohTrigger(Trigger,Trigger1M)),#N/A)</f>
        <v>#N/A</v>
      </c>
    </row>
    <row r="958" spans="42:47" ht="11.25" customHeight="1" x14ac:dyDescent="0.25">
      <c r="AP958" s="102" t="s">
        <v>83</v>
      </c>
      <c r="AQ958" s="101">
        <f>_xll.qlInterestRateIndexFixingDate(Currency&amp;"ibor"&amp;Tenor,AR958,Trigger)</f>
        <v>46066</v>
      </c>
      <c r="AR958" s="101">
        <f>_xll.qlCalendarAdvance(Calendar,AR957,AP958,"f",,Trigger)</f>
        <v>46070</v>
      </c>
      <c r="AS958" s="101">
        <f>_xll.qlInterestRateIndexMaturity(Currency&amp;"ibor"&amp;Tenor,AR958,Trigger)</f>
        <v>46098</v>
      </c>
      <c r="AT958" s="246">
        <f>_xll.qlIndexFixing($AD$5,AQ958,TRUE,_xll.ohTrigger(Trigger,Trigger1M))</f>
        <v>2.0617945238373205E-2</v>
      </c>
      <c r="AU958" s="246" t="e">
        <f>IFERROR(_xll.qlIndexFixing($AV$1,AQ958,TRUE,_xll.ohTrigger(Trigger,Trigger1M)),#N/A)</f>
        <v>#N/A</v>
      </c>
    </row>
    <row r="959" spans="42:47" ht="11.25" customHeight="1" x14ac:dyDescent="0.25">
      <c r="AP959" s="102" t="s">
        <v>83</v>
      </c>
      <c r="AQ959" s="101">
        <f>_xll.qlInterestRateIndexFixingDate(Currency&amp;"ibor"&amp;Tenor,AR959,Trigger)</f>
        <v>46073</v>
      </c>
      <c r="AR959" s="101">
        <f>_xll.qlCalendarAdvance(Calendar,AR958,AP959,"f",,Trigger)</f>
        <v>46077</v>
      </c>
      <c r="AS959" s="101">
        <f>_xll.qlInterestRateIndexMaturity(Currency&amp;"ibor"&amp;Tenor,AR959,Trigger)</f>
        <v>46105</v>
      </c>
      <c r="AT959" s="246">
        <f>_xll.qlIndexFixing($AD$5,AQ959,TRUE,_xll.ohTrigger(Trigger,Trigger1M))</f>
        <v>2.0632532121072078E-2</v>
      </c>
      <c r="AU959" s="246" t="e">
        <f>IFERROR(_xll.qlIndexFixing($AV$1,AQ959,TRUE,_xll.ohTrigger(Trigger,Trigger1M)),#N/A)</f>
        <v>#N/A</v>
      </c>
    </row>
    <row r="960" spans="42:47" ht="11.25" customHeight="1" x14ac:dyDescent="0.25">
      <c r="AP960" s="102" t="s">
        <v>83</v>
      </c>
      <c r="AQ960" s="101">
        <f>_xll.qlInterestRateIndexFixingDate(Currency&amp;"ibor"&amp;Tenor,AR960,Trigger)</f>
        <v>46080</v>
      </c>
      <c r="AR960" s="101">
        <f>_xll.qlCalendarAdvance(Calendar,AR959,AP960,"f",,Trigger)</f>
        <v>46084</v>
      </c>
      <c r="AS960" s="101">
        <f>_xll.qlInterestRateIndexMaturity(Currency&amp;"ibor"&amp;Tenor,AR960,Trigger)</f>
        <v>46119</v>
      </c>
      <c r="AT960" s="246">
        <f>_xll.qlIndexFixing($AD$5,AQ960,TRUE,_xll.ohTrigger(Trigger,Trigger1M))</f>
        <v>2.0657471587171777E-2</v>
      </c>
      <c r="AU960" s="246" t="e">
        <f>IFERROR(_xll.qlIndexFixing($AV$1,AQ960,TRUE,_xll.ohTrigger(Trigger,Trigger1M)),#N/A)</f>
        <v>#N/A</v>
      </c>
    </row>
    <row r="961" spans="42:47" ht="11.25" customHeight="1" x14ac:dyDescent="0.25">
      <c r="AP961" s="102" t="s">
        <v>83</v>
      </c>
      <c r="AQ961" s="101">
        <f>_xll.qlInterestRateIndexFixingDate(Currency&amp;"ibor"&amp;Tenor,AR961,Trigger)</f>
        <v>46087</v>
      </c>
      <c r="AR961" s="101">
        <f>_xll.qlCalendarAdvance(Calendar,AR960,AP961,"f",,Trigger)</f>
        <v>46091</v>
      </c>
      <c r="AS961" s="101">
        <f>_xll.qlInterestRateIndexMaturity(Currency&amp;"ibor"&amp;Tenor,AR961,Trigger)</f>
        <v>46122</v>
      </c>
      <c r="AT961" s="246">
        <f>_xll.qlIndexFixing($AD$5,AQ961,TRUE,_xll.ohTrigger(Trigger,Trigger1M))</f>
        <v>2.0664819008494414E-2</v>
      </c>
      <c r="AU961" s="246" t="e">
        <f>IFERROR(_xll.qlIndexFixing($AV$1,AQ961,TRUE,_xll.ohTrigger(Trigger,Trigger1M)),#N/A)</f>
        <v>#N/A</v>
      </c>
    </row>
    <row r="962" spans="42:47" ht="11.25" customHeight="1" x14ac:dyDescent="0.25">
      <c r="AP962" s="102" t="s">
        <v>83</v>
      </c>
      <c r="AQ962" s="101">
        <f>_xll.qlInterestRateIndexFixingDate(Currency&amp;"ibor"&amp;Tenor,AR962,Trigger)</f>
        <v>46094</v>
      </c>
      <c r="AR962" s="101">
        <f>_xll.qlCalendarAdvance(Calendar,AR961,AP962,"f",,Trigger)</f>
        <v>46098</v>
      </c>
      <c r="AS962" s="101">
        <f>_xll.qlInterestRateIndexMaturity(Currency&amp;"ibor"&amp;Tenor,AR962,Trigger)</f>
        <v>46129</v>
      </c>
      <c r="AT962" s="246">
        <f>_xll.qlIndexFixing($AD$5,AQ962,TRUE,_xll.ohTrigger(Trigger,Trigger1M))</f>
        <v>2.0677856276554378E-2</v>
      </c>
      <c r="AU962" s="246" t="e">
        <f>IFERROR(_xll.qlIndexFixing($AV$1,AQ962,TRUE,_xll.ohTrigger(Trigger,Trigger1M)),#N/A)</f>
        <v>#N/A</v>
      </c>
    </row>
    <row r="963" spans="42:47" ht="11.25" customHeight="1" x14ac:dyDescent="0.25">
      <c r="AP963" s="102" t="s">
        <v>83</v>
      </c>
      <c r="AQ963" s="101">
        <f>_xll.qlInterestRateIndexFixingDate(Currency&amp;"ibor"&amp;Tenor,AR963,Trigger)</f>
        <v>46101</v>
      </c>
      <c r="AR963" s="101">
        <f>_xll.qlCalendarAdvance(Calendar,AR962,AP963,"f",,Trigger)</f>
        <v>46105</v>
      </c>
      <c r="AS963" s="101">
        <f>_xll.qlInterestRateIndexMaturity(Currency&amp;"ibor"&amp;Tenor,AR963,Trigger)</f>
        <v>46136</v>
      </c>
      <c r="AT963" s="246">
        <f>_xll.qlIndexFixing($AD$5,AQ963,TRUE,_xll.ohTrigger(Trigger,Trigger1M))</f>
        <v>2.0690410659349661E-2</v>
      </c>
      <c r="AU963" s="246" t="e">
        <f>IFERROR(_xll.qlIndexFixing($AV$1,AQ963,TRUE,_xll.ohTrigger(Trigger,Trigger1M)),#N/A)</f>
        <v>#N/A</v>
      </c>
    </row>
    <row r="964" spans="42:47" ht="11.25" customHeight="1" x14ac:dyDescent="0.25">
      <c r="AP964" s="102" t="s">
        <v>83</v>
      </c>
      <c r="AQ964" s="101">
        <f>_xll.qlInterestRateIndexFixingDate(Currency&amp;"ibor"&amp;Tenor,AR964,Trigger)</f>
        <v>46108</v>
      </c>
      <c r="AR964" s="101">
        <f>_xll.qlCalendarAdvance(Calendar,AR963,AP964,"f",,Trigger)</f>
        <v>46112</v>
      </c>
      <c r="AS964" s="101">
        <f>_xll.qlInterestRateIndexMaturity(Currency&amp;"ibor"&amp;Tenor,AR964,Trigger)</f>
        <v>46142</v>
      </c>
      <c r="AT964" s="246">
        <f>_xll.qlIndexFixing($AD$5,AQ964,TRUE,_xll.ohTrigger(Trigger,Trigger1M))</f>
        <v>2.0701066112406075E-2</v>
      </c>
      <c r="AU964" s="246" t="e">
        <f>IFERROR(_xll.qlIndexFixing($AV$1,AQ964,TRUE,_xll.ohTrigger(Trigger,Trigger1M)),#N/A)</f>
        <v>#N/A</v>
      </c>
    </row>
    <row r="965" spans="42:47" ht="11.25" customHeight="1" x14ac:dyDescent="0.25">
      <c r="AP965" s="102" t="s">
        <v>83</v>
      </c>
      <c r="AQ965" s="101">
        <f>_xll.qlInterestRateIndexFixingDate(Currency&amp;"ibor"&amp;Tenor,AR965,Trigger)</f>
        <v>46113</v>
      </c>
      <c r="AR965" s="101">
        <f>_xll.qlCalendarAdvance(Calendar,AR964,AP965,"f",,Trigger)</f>
        <v>46119</v>
      </c>
      <c r="AS965" s="101">
        <f>_xll.qlInterestRateIndexMaturity(Currency&amp;"ibor"&amp;Tenor,AR965,Trigger)</f>
        <v>46149</v>
      </c>
      <c r="AT965" s="246">
        <f>_xll.qlIndexFixing($AD$5,AQ965,TRUE,_xll.ohTrigger(Trigger,Trigger1M))</f>
        <v>2.0712688544188396E-2</v>
      </c>
      <c r="AU965" s="246" t="e">
        <f>IFERROR(_xll.qlIndexFixing($AV$1,AQ965,TRUE,_xll.ohTrigger(Trigger,Trigger1M)),#N/A)</f>
        <v>#N/A</v>
      </c>
    </row>
    <row r="966" spans="42:47" ht="11.25" customHeight="1" x14ac:dyDescent="0.25">
      <c r="AP966" s="102" t="s">
        <v>83</v>
      </c>
      <c r="AQ966" s="101">
        <f>_xll.qlInterestRateIndexFixingDate(Currency&amp;"ibor"&amp;Tenor,AR966,Trigger)</f>
        <v>46122</v>
      </c>
      <c r="AR966" s="101">
        <f>_xll.qlCalendarAdvance(Calendar,AR965,AP966,"f",,Trigger)</f>
        <v>46126</v>
      </c>
      <c r="AS966" s="101">
        <f>_xll.qlInterestRateIndexMaturity(Currency&amp;"ibor"&amp;Tenor,AR966,Trigger)</f>
        <v>46156</v>
      </c>
      <c r="AT966" s="246">
        <f>_xll.qlIndexFixing($AD$5,AQ966,TRUE,_xll.ohTrigger(Trigger,Trigger1M))</f>
        <v>2.0723828113700549E-2</v>
      </c>
      <c r="AU966" s="246" t="e">
        <f>IFERROR(_xll.qlIndexFixing($AV$1,AQ966,TRUE,_xll.ohTrigger(Trigger,Trigger1M)),#N/A)</f>
        <v>#N/A</v>
      </c>
    </row>
    <row r="967" spans="42:47" ht="11.25" customHeight="1" x14ac:dyDescent="0.25">
      <c r="AP967" s="102" t="s">
        <v>83</v>
      </c>
      <c r="AQ967" s="101">
        <f>_xll.qlInterestRateIndexFixingDate(Currency&amp;"ibor"&amp;Tenor,AR967,Trigger)</f>
        <v>46129</v>
      </c>
      <c r="AR967" s="101">
        <f>_xll.qlCalendarAdvance(Calendar,AR966,AP967,"f",,Trigger)</f>
        <v>46133</v>
      </c>
      <c r="AS967" s="101">
        <f>_xll.qlInterestRateIndexMaturity(Currency&amp;"ibor"&amp;Tenor,AR967,Trigger)</f>
        <v>46163</v>
      </c>
      <c r="AT967" s="246">
        <f>_xll.qlIndexFixing($AD$5,AQ967,TRUE,_xll.ohTrigger(Trigger,Trigger1M))</f>
        <v>2.0734484819594279E-2</v>
      </c>
      <c r="AU967" s="246" t="e">
        <f>IFERROR(_xll.qlIndexFixing($AV$1,AQ967,TRUE,_xll.ohTrigger(Trigger,Trigger1M)),#N/A)</f>
        <v>#N/A</v>
      </c>
    </row>
    <row r="968" spans="42:47" ht="11.25" customHeight="1" x14ac:dyDescent="0.25">
      <c r="AP968" s="102" t="s">
        <v>83</v>
      </c>
      <c r="AQ968" s="101">
        <f>_xll.qlInterestRateIndexFixingDate(Currency&amp;"ibor"&amp;Tenor,AR968,Trigger)</f>
        <v>46136</v>
      </c>
      <c r="AR968" s="101">
        <f>_xll.qlCalendarAdvance(Calendar,AR967,AP968,"f",,Trigger)</f>
        <v>46140</v>
      </c>
      <c r="AS968" s="101">
        <f>_xll.qlInterestRateIndexMaturity(Currency&amp;"ibor"&amp;Tenor,AR968,Trigger)</f>
        <v>46170</v>
      </c>
      <c r="AT968" s="246">
        <f>_xll.qlIndexFixing($AD$5,AQ968,TRUE,_xll.ohTrigger(Trigger,Trigger1M))</f>
        <v>2.0744658660587945E-2</v>
      </c>
      <c r="AU968" s="246" t="e">
        <f>IFERROR(_xll.qlIndexFixing($AV$1,AQ968,TRUE,_xll.ohTrigger(Trigger,Trigger1M)),#N/A)</f>
        <v>#N/A</v>
      </c>
    </row>
    <row r="969" spans="42:47" ht="11.25" customHeight="1" x14ac:dyDescent="0.25">
      <c r="AP969" s="102" t="s">
        <v>83</v>
      </c>
      <c r="AQ969" s="101">
        <f>_xll.qlInterestRateIndexFixingDate(Currency&amp;"ibor"&amp;Tenor,AR969,Trigger)</f>
        <v>46142</v>
      </c>
      <c r="AR969" s="101">
        <f>_xll.qlCalendarAdvance(Calendar,AR968,AP969,"f",,Trigger)</f>
        <v>46147</v>
      </c>
      <c r="AS969" s="101">
        <f>_xll.qlInterestRateIndexMaturity(Currency&amp;"ibor"&amp;Tenor,AR969,Trigger)</f>
        <v>46178</v>
      </c>
      <c r="AT969" s="246">
        <f>_xll.qlIndexFixing($AD$5,AQ969,TRUE,_xll.ohTrigger(Trigger,Trigger1M))</f>
        <v>2.0755596282277505E-2</v>
      </c>
      <c r="AU969" s="246" t="e">
        <f>IFERROR(_xll.qlIndexFixing($AV$1,AQ969,TRUE,_xll.ohTrigger(Trigger,Trigger1M)),#N/A)</f>
        <v>#N/A</v>
      </c>
    </row>
    <row r="970" spans="42:47" ht="11.25" customHeight="1" x14ac:dyDescent="0.25">
      <c r="AP970" s="102" t="s">
        <v>83</v>
      </c>
      <c r="AQ970" s="101">
        <f>_xll.qlInterestRateIndexFixingDate(Currency&amp;"ibor"&amp;Tenor,AR970,Trigger)</f>
        <v>46150</v>
      </c>
      <c r="AR970" s="101">
        <f>_xll.qlCalendarAdvance(Calendar,AR969,AP970,"f",,Trigger)</f>
        <v>46154</v>
      </c>
      <c r="AS970" s="101">
        <f>_xll.qlInterestRateIndexMaturity(Currency&amp;"ibor"&amp;Tenor,AR970,Trigger)</f>
        <v>46185</v>
      </c>
      <c r="AT970" s="246">
        <f>_xll.qlIndexFixing($AD$5,AQ970,TRUE,_xll.ohTrigger(Trigger,Trigger1M))</f>
        <v>2.0764770427829128E-2</v>
      </c>
      <c r="AU970" s="246" t="e">
        <f>IFERROR(_xll.qlIndexFixing($AV$1,AQ970,TRUE,_xll.ohTrigger(Trigger,Trigger1M)),#N/A)</f>
        <v>#N/A</v>
      </c>
    </row>
    <row r="971" spans="42:47" ht="11.25" customHeight="1" x14ac:dyDescent="0.25">
      <c r="AP971" s="102" t="s">
        <v>83</v>
      </c>
      <c r="AQ971" s="101">
        <f>_xll.qlInterestRateIndexFixingDate(Currency&amp;"ibor"&amp;Tenor,AR971,Trigger)</f>
        <v>46157</v>
      </c>
      <c r="AR971" s="101">
        <f>_xll.qlCalendarAdvance(Calendar,AR970,AP971,"f",,Trigger)</f>
        <v>46161</v>
      </c>
      <c r="AS971" s="101">
        <f>_xll.qlInterestRateIndexMaturity(Currency&amp;"ibor"&amp;Tenor,AR971,Trigger)</f>
        <v>46192</v>
      </c>
      <c r="AT971" s="246">
        <f>_xll.qlIndexFixing($AD$5,AQ971,TRUE,_xll.ohTrigger(Trigger,Trigger1M))</f>
        <v>2.0773461677296344E-2</v>
      </c>
      <c r="AU971" s="246" t="e">
        <f>IFERROR(_xll.qlIndexFixing($AV$1,AQ971,TRUE,_xll.ohTrigger(Trigger,Trigger1M)),#N/A)</f>
        <v>#N/A</v>
      </c>
    </row>
    <row r="972" spans="42:47" ht="11.25" customHeight="1" x14ac:dyDescent="0.25">
      <c r="AP972" s="102" t="s">
        <v>83</v>
      </c>
      <c r="AQ972" s="101">
        <f>_xll.qlInterestRateIndexFixingDate(Currency&amp;"ibor"&amp;Tenor,AR972,Trigger)</f>
        <v>46164</v>
      </c>
      <c r="AR972" s="101">
        <f>_xll.qlCalendarAdvance(Calendar,AR971,AP972,"f",,Trigger)</f>
        <v>46168</v>
      </c>
      <c r="AS972" s="101">
        <f>_xll.qlInterestRateIndexMaturity(Currency&amp;"ibor"&amp;Tenor,AR972,Trigger)</f>
        <v>46199</v>
      </c>
      <c r="AT972" s="246">
        <f>_xll.qlIndexFixing($AD$5,AQ972,TRUE,_xll.ohTrigger(Trigger,Trigger1M))</f>
        <v>2.0781670029593566E-2</v>
      </c>
      <c r="AU972" s="246" t="e">
        <f>IFERROR(_xll.qlIndexFixing($AV$1,AQ972,TRUE,_xll.ohTrigger(Trigger,Trigger1M)),#N/A)</f>
        <v>#N/A</v>
      </c>
    </row>
    <row r="973" spans="42:47" ht="11.25" customHeight="1" x14ac:dyDescent="0.25">
      <c r="AP973" s="102" t="s">
        <v>83</v>
      </c>
      <c r="AQ973" s="101">
        <f>_xll.qlInterestRateIndexFixingDate(Currency&amp;"ibor"&amp;Tenor,AR973,Trigger)</f>
        <v>46171</v>
      </c>
      <c r="AR973" s="101">
        <f>_xll.qlCalendarAdvance(Calendar,AR972,AP973,"f",,Trigger)</f>
        <v>46175</v>
      </c>
      <c r="AS973" s="101">
        <f>_xll.qlInterestRateIndexMaturity(Currency&amp;"ibor"&amp;Tenor,AR973,Trigger)</f>
        <v>46205</v>
      </c>
      <c r="AT973" s="246">
        <f>_xll.qlIndexFixing($AD$5,AQ973,TRUE,_xll.ohTrigger(Trigger,Trigger1M))</f>
        <v>2.0788284851194661E-2</v>
      </c>
      <c r="AU973" s="246" t="e">
        <f>IFERROR(_xll.qlIndexFixing($AV$1,AQ973,TRUE,_xll.ohTrigger(Trigger,Trigger1M)),#N/A)</f>
        <v>#N/A</v>
      </c>
    </row>
    <row r="974" spans="42:47" ht="11.25" customHeight="1" x14ac:dyDescent="0.25">
      <c r="AP974" s="102" t="s">
        <v>83</v>
      </c>
      <c r="AQ974" s="101">
        <f>_xll.qlInterestRateIndexFixingDate(Currency&amp;"ibor"&amp;Tenor,AR974,Trigger)</f>
        <v>46178</v>
      </c>
      <c r="AR974" s="101">
        <f>_xll.qlCalendarAdvance(Calendar,AR973,AP974,"f",,Trigger)</f>
        <v>46182</v>
      </c>
      <c r="AS974" s="101">
        <f>_xll.qlInterestRateIndexMaturity(Currency&amp;"ibor"&amp;Tenor,AR974,Trigger)</f>
        <v>46212</v>
      </c>
      <c r="AT974" s="246">
        <f>_xll.qlIndexFixing($AD$5,AQ974,TRUE,_xll.ohTrigger(Trigger,Trigger1M))</f>
        <v>2.079556147908157E-2</v>
      </c>
      <c r="AU974" s="246" t="e">
        <f>IFERROR(_xll.qlIndexFixing($AV$1,AQ974,TRUE,_xll.ohTrigger(Trigger,Trigger1M)),#N/A)</f>
        <v>#N/A</v>
      </c>
    </row>
    <row r="975" spans="42:47" ht="11.25" customHeight="1" x14ac:dyDescent="0.25">
      <c r="AP975" s="102" t="s">
        <v>83</v>
      </c>
      <c r="AQ975" s="101">
        <f>_xll.qlInterestRateIndexFixingDate(Currency&amp;"ibor"&amp;Tenor,AR975,Trigger)</f>
        <v>46185</v>
      </c>
      <c r="AR975" s="101">
        <f>_xll.qlCalendarAdvance(Calendar,AR974,AP975,"f",,Trigger)</f>
        <v>46189</v>
      </c>
      <c r="AS975" s="101">
        <f>_xll.qlInterestRateIndexMaturity(Currency&amp;"ibor"&amp;Tenor,AR975,Trigger)</f>
        <v>46219</v>
      </c>
      <c r="AT975" s="246">
        <f>_xll.qlIndexFixing($AD$5,AQ975,TRUE,_xll.ohTrigger(Trigger,Trigger1M))</f>
        <v>2.0802355234706305E-2</v>
      </c>
      <c r="AU975" s="246" t="e">
        <f>IFERROR(_xll.qlIndexFixing($AV$1,AQ975,TRUE,_xll.ohTrigger(Trigger,Trigger1M)),#N/A)</f>
        <v>#N/A</v>
      </c>
    </row>
    <row r="976" spans="42:47" ht="11.25" customHeight="1" x14ac:dyDescent="0.25">
      <c r="AP976" s="102" t="s">
        <v>83</v>
      </c>
      <c r="AQ976" s="101">
        <f>_xll.qlInterestRateIndexFixingDate(Currency&amp;"ibor"&amp;Tenor,AR976,Trigger)</f>
        <v>46192</v>
      </c>
      <c r="AR976" s="101">
        <f>_xll.qlCalendarAdvance(Calendar,AR975,AP976,"f",,Trigger)</f>
        <v>46196</v>
      </c>
      <c r="AS976" s="101">
        <f>_xll.qlInterestRateIndexMaturity(Currency&amp;"ibor"&amp;Tenor,AR976,Trigger)</f>
        <v>46226</v>
      </c>
      <c r="AT976" s="246">
        <f>_xll.qlIndexFixing($AD$5,AQ976,TRUE,_xll.ohTrigger(Trigger,Trigger1M))</f>
        <v>2.0808666117253516E-2</v>
      </c>
      <c r="AU976" s="246" t="e">
        <f>IFERROR(_xll.qlIndexFixing($AV$1,AQ976,TRUE,_xll.ohTrigger(Trigger,Trigger1M)),#N/A)</f>
        <v>#N/A</v>
      </c>
    </row>
    <row r="977" spans="42:47" ht="11.25" customHeight="1" x14ac:dyDescent="0.25">
      <c r="AP977" s="102" t="s">
        <v>83</v>
      </c>
      <c r="AQ977" s="101">
        <f>_xll.qlInterestRateIndexFixingDate(Currency&amp;"ibor"&amp;Tenor,AR977,Trigger)</f>
        <v>46199</v>
      </c>
      <c r="AR977" s="101">
        <f>_xll.qlCalendarAdvance(Calendar,AR976,AP977,"f",,Trigger)</f>
        <v>46203</v>
      </c>
      <c r="AS977" s="101">
        <f>_xll.qlInterestRateIndexMaturity(Currency&amp;"ibor"&amp;Tenor,AR977,Trigger)</f>
        <v>46234</v>
      </c>
      <c r="AT977" s="246">
        <f>_xll.qlIndexFixing($AD$5,AQ977,TRUE,_xll.ohTrigger(Trigger,Trigger1M))</f>
        <v>2.08173083744752E-2</v>
      </c>
      <c r="AU977" s="246" t="e">
        <f>IFERROR(_xll.qlIndexFixing($AV$1,AQ977,TRUE,_xll.ohTrigger(Trigger,Trigger1M)),#N/A)</f>
        <v>#N/A</v>
      </c>
    </row>
    <row r="978" spans="42:47" ht="11.25" customHeight="1" x14ac:dyDescent="0.25">
      <c r="AP978" s="102" t="s">
        <v>83</v>
      </c>
      <c r="AQ978" s="101">
        <f>_xll.qlInterestRateIndexFixingDate(Currency&amp;"ibor"&amp;Tenor,AR978,Trigger)</f>
        <v>46206</v>
      </c>
      <c r="AR978" s="101">
        <f>_xll.qlCalendarAdvance(Calendar,AR977,AP978,"f",,Trigger)</f>
        <v>46210</v>
      </c>
      <c r="AS978" s="101">
        <f>_xll.qlInterestRateIndexMaturity(Currency&amp;"ibor"&amp;Tenor,AR978,Trigger)</f>
        <v>46241</v>
      </c>
      <c r="AT978" s="246">
        <f>_xll.qlIndexFixing($AD$5,AQ978,TRUE,_xll.ohTrigger(Trigger,Trigger1M))</f>
        <v>2.0828147645622942E-2</v>
      </c>
      <c r="AU978" s="246" t="e">
        <f>IFERROR(_xll.qlIndexFixing($AV$1,AQ978,TRUE,_xll.ohTrigger(Trigger,Trigger1M)),#N/A)</f>
        <v>#N/A</v>
      </c>
    </row>
    <row r="979" spans="42:47" ht="11.25" customHeight="1" x14ac:dyDescent="0.25">
      <c r="AP979" s="102" t="s">
        <v>83</v>
      </c>
      <c r="AQ979" s="101">
        <f>_xll.qlInterestRateIndexFixingDate(Currency&amp;"ibor"&amp;Tenor,AR979,Trigger)</f>
        <v>46213</v>
      </c>
      <c r="AR979" s="101">
        <f>_xll.qlCalendarAdvance(Calendar,AR978,AP979,"f",,Trigger)</f>
        <v>46217</v>
      </c>
      <c r="AS979" s="101">
        <f>_xll.qlInterestRateIndexMaturity(Currency&amp;"ibor"&amp;Tenor,AR979,Trigger)</f>
        <v>46248</v>
      </c>
      <c r="AT979" s="246">
        <f>_xll.qlIndexFixing($AD$5,AQ979,TRUE,_xll.ohTrigger(Trigger,Trigger1M))</f>
        <v>2.0842204408540472E-2</v>
      </c>
      <c r="AU979" s="246" t="e">
        <f>IFERROR(_xll.qlIndexFixing($AV$1,AQ979,TRUE,_xll.ohTrigger(Trigger,Trigger1M)),#N/A)</f>
        <v>#N/A</v>
      </c>
    </row>
    <row r="980" spans="42:47" ht="11.25" customHeight="1" x14ac:dyDescent="0.25">
      <c r="AP980" s="102" t="s">
        <v>83</v>
      </c>
      <c r="AQ980" s="101">
        <f>_xll.qlInterestRateIndexFixingDate(Currency&amp;"ibor"&amp;Tenor,AR980,Trigger)</f>
        <v>46220</v>
      </c>
      <c r="AR980" s="101">
        <f>_xll.qlCalendarAdvance(Calendar,AR979,AP980,"f",,Trigger)</f>
        <v>46224</v>
      </c>
      <c r="AS980" s="101">
        <f>_xll.qlInterestRateIndexMaturity(Currency&amp;"ibor"&amp;Tenor,AR980,Trigger)</f>
        <v>46255</v>
      </c>
      <c r="AT980" s="246">
        <f>_xll.qlIndexFixing($AD$5,AQ980,TRUE,_xll.ohTrigger(Trigger,Trigger1M))</f>
        <v>2.0859490813477627E-2</v>
      </c>
      <c r="AU980" s="246" t="e">
        <f>IFERROR(_xll.qlIndexFixing($AV$1,AQ980,TRUE,_xll.ohTrigger(Trigger,Trigger1M)),#N/A)</f>
        <v>#N/A</v>
      </c>
    </row>
    <row r="981" spans="42:47" ht="11.25" customHeight="1" x14ac:dyDescent="0.25">
      <c r="AP981" s="102" t="s">
        <v>83</v>
      </c>
      <c r="AQ981" s="101">
        <f>_xll.qlInterestRateIndexFixingDate(Currency&amp;"ibor"&amp;Tenor,AR981,Trigger)</f>
        <v>46227</v>
      </c>
      <c r="AR981" s="101">
        <f>_xll.qlCalendarAdvance(Calendar,AR980,AP981,"f",,Trigger)</f>
        <v>46231</v>
      </c>
      <c r="AS981" s="101">
        <f>_xll.qlInterestRateIndexMaturity(Currency&amp;"ibor"&amp;Tenor,AR981,Trigger)</f>
        <v>46262</v>
      </c>
      <c r="AT981" s="246">
        <f>_xll.qlIndexFixing($AD$5,AQ981,TRUE,_xll.ohTrigger(Trigger,Trigger1M))</f>
        <v>2.0879418452608722E-2</v>
      </c>
      <c r="AU981" s="246" t="e">
        <f>IFERROR(_xll.qlIndexFixing($AV$1,AQ981,TRUE,_xll.ohTrigger(Trigger,Trigger1M)),#N/A)</f>
        <v>#N/A</v>
      </c>
    </row>
    <row r="982" spans="42:47" ht="11.25" customHeight="1" x14ac:dyDescent="0.25">
      <c r="AP982" s="102" t="s">
        <v>83</v>
      </c>
      <c r="AQ982" s="101">
        <f>_xll.qlInterestRateIndexFixingDate(Currency&amp;"ibor"&amp;Tenor,AR982,Trigger)</f>
        <v>46234</v>
      </c>
      <c r="AR982" s="101">
        <f>_xll.qlCalendarAdvance(Calendar,AR981,AP982,"f",,Trigger)</f>
        <v>46238</v>
      </c>
      <c r="AS982" s="101">
        <f>_xll.qlInterestRateIndexMaturity(Currency&amp;"ibor"&amp;Tenor,AR982,Trigger)</f>
        <v>46269</v>
      </c>
      <c r="AT982" s="246">
        <f>_xll.qlIndexFixing($AD$5,AQ982,TRUE,_xll.ohTrigger(Trigger,Trigger1M))</f>
        <v>2.0899254418577849E-2</v>
      </c>
      <c r="AU982" s="246" t="e">
        <f>IFERROR(_xll.qlIndexFixing($AV$1,AQ982,TRUE,_xll.ohTrigger(Trigger,Trigger1M)),#N/A)</f>
        <v>#N/A</v>
      </c>
    </row>
    <row r="983" spans="42:47" ht="11.25" customHeight="1" x14ac:dyDescent="0.25">
      <c r="AP983" s="102" t="s">
        <v>83</v>
      </c>
      <c r="AQ983" s="101">
        <f>_xll.qlInterestRateIndexFixingDate(Currency&amp;"ibor"&amp;Tenor,AR983,Trigger)</f>
        <v>46241</v>
      </c>
      <c r="AR983" s="101">
        <f>_xll.qlCalendarAdvance(Calendar,AR982,AP983,"f",,Trigger)</f>
        <v>46245</v>
      </c>
      <c r="AS983" s="101">
        <f>_xll.qlInterestRateIndexMaturity(Currency&amp;"ibor"&amp;Tenor,AR983,Trigger)</f>
        <v>46276</v>
      </c>
      <c r="AT983" s="246">
        <f>_xll.qlIndexFixing($AD$5,AQ983,TRUE,_xll.ohTrigger(Trigger,Trigger1M))</f>
        <v>2.0918661265904422E-2</v>
      </c>
      <c r="AU983" s="246" t="e">
        <f>IFERROR(_xll.qlIndexFixing($AV$1,AQ983,TRUE,_xll.ohTrigger(Trigger,Trigger1M)),#N/A)</f>
        <v>#N/A</v>
      </c>
    </row>
    <row r="984" spans="42:47" ht="11.25" customHeight="1" x14ac:dyDescent="0.25">
      <c r="AP984" s="102" t="s">
        <v>83</v>
      </c>
      <c r="AQ984" s="101">
        <f>_xll.qlInterestRateIndexFixingDate(Currency&amp;"ibor"&amp;Tenor,AR984,Trigger)</f>
        <v>46248</v>
      </c>
      <c r="AR984" s="101">
        <f>_xll.qlCalendarAdvance(Calendar,AR983,AP984,"f",,Trigger)</f>
        <v>46252</v>
      </c>
      <c r="AS984" s="101">
        <f>_xll.qlInterestRateIndexMaturity(Currency&amp;"ibor"&amp;Tenor,AR984,Trigger)</f>
        <v>46283</v>
      </c>
      <c r="AT984" s="246">
        <f>_xll.qlIndexFixing($AD$5,AQ984,TRUE,_xll.ohTrigger(Trigger,Trigger1M))</f>
        <v>2.0937638992435319E-2</v>
      </c>
      <c r="AU984" s="246" t="e">
        <f>IFERROR(_xll.qlIndexFixing($AV$1,AQ984,TRUE,_xll.ohTrigger(Trigger,Trigger1M)),#N/A)</f>
        <v>#N/A</v>
      </c>
    </row>
    <row r="985" spans="42:47" ht="11.25" customHeight="1" x14ac:dyDescent="0.25">
      <c r="AP985" s="102" t="s">
        <v>83</v>
      </c>
      <c r="AQ985" s="101">
        <f>_xll.qlInterestRateIndexFixingDate(Currency&amp;"ibor"&amp;Tenor,AR985,Trigger)</f>
        <v>46255</v>
      </c>
      <c r="AR985" s="101">
        <f>_xll.qlCalendarAdvance(Calendar,AR984,AP985,"f",,Trigger)</f>
        <v>46259</v>
      </c>
      <c r="AS985" s="101">
        <f>_xll.qlInterestRateIndexMaturity(Currency&amp;"ibor"&amp;Tenor,AR985,Trigger)</f>
        <v>46290</v>
      </c>
      <c r="AT985" s="246">
        <f>_xll.qlIndexFixing($AD$5,AQ985,TRUE,_xll.ohTrigger(Trigger,Trigger1M))</f>
        <v>2.0956187596079319E-2</v>
      </c>
      <c r="AU985" s="246" t="e">
        <f>IFERROR(_xll.qlIndexFixing($AV$1,AQ985,TRUE,_xll.ohTrigger(Trigger,Trigger1M)),#N/A)</f>
        <v>#N/A</v>
      </c>
    </row>
    <row r="986" spans="42:47" ht="11.25" customHeight="1" x14ac:dyDescent="0.25">
      <c r="AP986" s="102" t="s">
        <v>83</v>
      </c>
      <c r="AQ986" s="101">
        <f>_xll.qlInterestRateIndexFixingDate(Currency&amp;"ibor"&amp;Tenor,AR986,Trigger)</f>
        <v>46262</v>
      </c>
      <c r="AR986" s="101">
        <f>_xll.qlCalendarAdvance(Calendar,AR985,AP986,"f",,Trigger)</f>
        <v>46266</v>
      </c>
      <c r="AS986" s="101">
        <f>_xll.qlInterestRateIndexMaturity(Currency&amp;"ibor"&amp;Tenor,AR986,Trigger)</f>
        <v>46296</v>
      </c>
      <c r="AT986" s="246">
        <f>_xll.qlIndexFixing($AD$5,AQ986,TRUE,_xll.ohTrigger(Trigger,Trigger1M))</f>
        <v>2.0972438768501966E-2</v>
      </c>
      <c r="AU986" s="246" t="e">
        <f>IFERROR(_xll.qlIndexFixing($AV$1,AQ986,TRUE,_xll.ohTrigger(Trigger,Trigger1M)),#N/A)</f>
        <v>#N/A</v>
      </c>
    </row>
    <row r="987" spans="42:47" ht="11.25" customHeight="1" x14ac:dyDescent="0.25">
      <c r="AP987" s="102" t="s">
        <v>83</v>
      </c>
      <c r="AQ987" s="101">
        <f>_xll.qlInterestRateIndexFixingDate(Currency&amp;"ibor"&amp;Tenor,AR987,Trigger)</f>
        <v>46269</v>
      </c>
      <c r="AR987" s="101">
        <f>_xll.qlCalendarAdvance(Calendar,AR986,AP987,"f",,Trigger)</f>
        <v>46273</v>
      </c>
      <c r="AS987" s="101">
        <f>_xll.qlInterestRateIndexMaturity(Currency&amp;"ibor"&amp;Tenor,AR987,Trigger)</f>
        <v>46303</v>
      </c>
      <c r="AT987" s="246">
        <f>_xll.qlIndexFixing($AD$5,AQ987,TRUE,_xll.ohTrigger(Trigger,Trigger1M))</f>
        <v>2.0990158740405107E-2</v>
      </c>
      <c r="AU987" s="246" t="e">
        <f>IFERROR(_xll.qlIndexFixing($AV$1,AQ987,TRUE,_xll.ohTrigger(Trigger,Trigger1M)),#N/A)</f>
        <v>#N/A</v>
      </c>
    </row>
    <row r="988" spans="42:47" ht="11.25" customHeight="1" x14ac:dyDescent="0.25">
      <c r="AP988" s="102" t="s">
        <v>83</v>
      </c>
      <c r="AQ988" s="101">
        <f>_xll.qlInterestRateIndexFixingDate(Currency&amp;"ibor"&amp;Tenor,AR988,Trigger)</f>
        <v>46276</v>
      </c>
      <c r="AR988" s="101">
        <f>_xll.qlCalendarAdvance(Calendar,AR987,AP988,"f",,Trigger)</f>
        <v>46280</v>
      </c>
      <c r="AS988" s="101">
        <f>_xll.qlInterestRateIndexMaturity(Currency&amp;"ibor"&amp;Tenor,AR988,Trigger)</f>
        <v>46310</v>
      </c>
      <c r="AT988" s="246">
        <f>_xll.qlIndexFixing($AD$5,AQ988,TRUE,_xll.ohTrigger(Trigger,Trigger1M))</f>
        <v>2.1007449607684414E-2</v>
      </c>
      <c r="AU988" s="246" t="e">
        <f>IFERROR(_xll.qlIndexFixing($AV$1,AQ988,TRUE,_xll.ohTrigger(Trigger,Trigger1M)),#N/A)</f>
        <v>#N/A</v>
      </c>
    </row>
    <row r="989" spans="42:47" ht="11.25" customHeight="1" x14ac:dyDescent="0.25">
      <c r="AP989" s="102" t="s">
        <v>83</v>
      </c>
      <c r="AQ989" s="101">
        <f>_xll.qlInterestRateIndexFixingDate(Currency&amp;"ibor"&amp;Tenor,AR989,Trigger)</f>
        <v>46283</v>
      </c>
      <c r="AR989" s="101">
        <f>_xll.qlCalendarAdvance(Calendar,AR988,AP989,"f",,Trigger)</f>
        <v>46287</v>
      </c>
      <c r="AS989" s="101">
        <f>_xll.qlInterestRateIndexMaturity(Currency&amp;"ibor"&amp;Tenor,AR989,Trigger)</f>
        <v>46317</v>
      </c>
      <c r="AT989" s="246">
        <f>_xll.qlIndexFixing($AD$5,AQ989,TRUE,_xll.ohTrigger(Trigger,Trigger1M))</f>
        <v>2.10243113684907E-2</v>
      </c>
      <c r="AU989" s="246" t="e">
        <f>IFERROR(_xll.qlIndexFixing($AV$1,AQ989,TRUE,_xll.ohTrigger(Trigger,Trigger1M)),#N/A)</f>
        <v>#N/A</v>
      </c>
    </row>
    <row r="990" spans="42:47" ht="11.25" customHeight="1" x14ac:dyDescent="0.25">
      <c r="AP990" s="102" t="s">
        <v>83</v>
      </c>
      <c r="AQ990" s="101">
        <f>_xll.qlInterestRateIndexFixingDate(Currency&amp;"ibor"&amp;Tenor,AR990,Trigger)</f>
        <v>46290</v>
      </c>
      <c r="AR990" s="101">
        <f>_xll.qlCalendarAdvance(Calendar,AR989,AP990,"f",,Trigger)</f>
        <v>46294</v>
      </c>
      <c r="AS990" s="101">
        <f>_xll.qlInterestRateIndexMaturity(Currency&amp;"ibor"&amp;Tenor,AR990,Trigger)</f>
        <v>46324</v>
      </c>
      <c r="AT990" s="246">
        <f>_xll.qlIndexFixing($AD$5,AQ990,TRUE,_xll.ohTrigger(Trigger,Trigger1M))</f>
        <v>2.1040744021022739E-2</v>
      </c>
      <c r="AU990" s="246" t="e">
        <f>IFERROR(_xll.qlIndexFixing($AV$1,AQ990,TRUE,_xll.ohTrigger(Trigger,Trigger1M)),#N/A)</f>
        <v>#N/A</v>
      </c>
    </row>
    <row r="991" spans="42:47" ht="11.25" customHeight="1" x14ac:dyDescent="0.25">
      <c r="AP991" s="102" t="s">
        <v>83</v>
      </c>
      <c r="AQ991" s="101">
        <f>_xll.qlInterestRateIndexFixingDate(Currency&amp;"ibor"&amp;Tenor,AR991,Trigger)</f>
        <v>46297</v>
      </c>
      <c r="AR991" s="101">
        <f>_xll.qlCalendarAdvance(Calendar,AR990,AP991,"f",,Trigger)</f>
        <v>46301</v>
      </c>
      <c r="AS991" s="101">
        <f>_xll.qlInterestRateIndexMaturity(Currency&amp;"ibor"&amp;Tenor,AR991,Trigger)</f>
        <v>46332</v>
      </c>
      <c r="AT991" s="246">
        <f>_xll.qlIndexFixing($AD$5,AQ991,TRUE,_xll.ohTrigger(Trigger,Trigger1M))</f>
        <v>2.1058467525593545E-2</v>
      </c>
      <c r="AU991" s="246" t="e">
        <f>IFERROR(_xll.qlIndexFixing($AV$1,AQ991,TRUE,_xll.ohTrigger(Trigger,Trigger1M)),#N/A)</f>
        <v>#N/A</v>
      </c>
    </row>
    <row r="992" spans="42:47" ht="11.25" customHeight="1" x14ac:dyDescent="0.25">
      <c r="AP992" s="102" t="s">
        <v>83</v>
      </c>
      <c r="AQ992" s="101">
        <f>_xll.qlInterestRateIndexFixingDate(Currency&amp;"ibor"&amp;Tenor,AR992,Trigger)</f>
        <v>46304</v>
      </c>
      <c r="AR992" s="101">
        <f>_xll.qlCalendarAdvance(Calendar,AR991,AP992,"f",,Trigger)</f>
        <v>46308</v>
      </c>
      <c r="AS992" s="101">
        <f>_xll.qlInterestRateIndexMaturity(Currency&amp;"ibor"&amp;Tenor,AR992,Trigger)</f>
        <v>46339</v>
      </c>
      <c r="AT992" s="246">
        <f>_xll.qlIndexFixing($AD$5,AQ992,TRUE,_xll.ohTrigger(Trigger,Trigger1M))</f>
        <v>2.1074012214182779E-2</v>
      </c>
      <c r="AU992" s="246" t="e">
        <f>IFERROR(_xll.qlIndexFixing($AV$1,AQ992,TRUE,_xll.ohTrigger(Trigger,Trigger1M)),#N/A)</f>
        <v>#N/A</v>
      </c>
    </row>
    <row r="993" spans="42:47" ht="11.25" customHeight="1" x14ac:dyDescent="0.25">
      <c r="AP993" s="102" t="s">
        <v>83</v>
      </c>
      <c r="AQ993" s="101">
        <f>_xll.qlInterestRateIndexFixingDate(Currency&amp;"ibor"&amp;Tenor,AR993,Trigger)</f>
        <v>46311</v>
      </c>
      <c r="AR993" s="101">
        <f>_xll.qlCalendarAdvance(Calendar,AR992,AP993,"f",,Trigger)</f>
        <v>46315</v>
      </c>
      <c r="AS993" s="101">
        <f>_xll.qlInterestRateIndexMaturity(Currency&amp;"ibor"&amp;Tenor,AR993,Trigger)</f>
        <v>46346</v>
      </c>
      <c r="AT993" s="246">
        <f>_xll.qlIndexFixing($AD$5,AQ993,TRUE,_xll.ohTrigger(Trigger,Trigger1M))</f>
        <v>2.1089127764790088E-2</v>
      </c>
      <c r="AU993" s="246" t="e">
        <f>IFERROR(_xll.qlIndexFixing($AV$1,AQ993,TRUE,_xll.ohTrigger(Trigger,Trigger1M)),#N/A)</f>
        <v>#N/A</v>
      </c>
    </row>
    <row r="994" spans="42:47" ht="11.25" customHeight="1" x14ac:dyDescent="0.25">
      <c r="AP994" s="102" t="s">
        <v>83</v>
      </c>
      <c r="AQ994" s="101">
        <f>_xll.qlInterestRateIndexFixingDate(Currency&amp;"ibor"&amp;Tenor,AR994,Trigger)</f>
        <v>46318</v>
      </c>
      <c r="AR994" s="101">
        <f>_xll.qlCalendarAdvance(Calendar,AR993,AP994,"f",,Trigger)</f>
        <v>46322</v>
      </c>
      <c r="AS994" s="101">
        <f>_xll.qlInterestRateIndexMaturity(Currency&amp;"ibor"&amp;Tenor,AR994,Trigger)</f>
        <v>46353</v>
      </c>
      <c r="AT994" s="246">
        <f>_xll.qlIndexFixing($AD$5,AQ994,TRUE,_xll.ohTrigger(Trigger,Trigger1M))</f>
        <v>2.1103814175739394E-2</v>
      </c>
      <c r="AU994" s="246" t="e">
        <f>IFERROR(_xll.qlIndexFixing($AV$1,AQ994,TRUE,_xll.ohTrigger(Trigger,Trigger1M)),#N/A)</f>
        <v>#N/A</v>
      </c>
    </row>
    <row r="995" spans="42:47" ht="11.25" customHeight="1" x14ac:dyDescent="0.25">
      <c r="AP995" s="102" t="s">
        <v>83</v>
      </c>
      <c r="AQ995" s="101">
        <f>_xll.qlInterestRateIndexFixingDate(Currency&amp;"ibor"&amp;Tenor,AR995,Trigger)</f>
        <v>46325</v>
      </c>
      <c r="AR995" s="101">
        <f>_xll.qlCalendarAdvance(Calendar,AR994,AP995,"f",,Trigger)</f>
        <v>46329</v>
      </c>
      <c r="AS995" s="101">
        <f>_xll.qlInterestRateIndexMaturity(Currency&amp;"ibor"&amp;Tenor,AR995,Trigger)</f>
        <v>46359</v>
      </c>
      <c r="AT995" s="246">
        <f>_xll.qlIndexFixing($AD$5,AQ995,TRUE,_xll.ohTrigger(Trigger,Trigger1M))</f>
        <v>2.1116470599499948E-2</v>
      </c>
      <c r="AU995" s="246" t="e">
        <f>IFERROR(_xll.qlIndexFixing($AV$1,AQ995,TRUE,_xll.ohTrigger(Trigger,Trigger1M)),#N/A)</f>
        <v>#N/A</v>
      </c>
    </row>
    <row r="996" spans="42:47" ht="11.25" customHeight="1" x14ac:dyDescent="0.25">
      <c r="AP996" s="102" t="s">
        <v>83</v>
      </c>
      <c r="AQ996" s="101">
        <f>_xll.qlInterestRateIndexFixingDate(Currency&amp;"ibor"&amp;Tenor,AR996,Trigger)</f>
        <v>46332</v>
      </c>
      <c r="AR996" s="101">
        <f>_xll.qlCalendarAdvance(Calendar,AR995,AP996,"f",,Trigger)</f>
        <v>46336</v>
      </c>
      <c r="AS996" s="101">
        <f>_xll.qlInterestRateIndexMaturity(Currency&amp;"ibor"&amp;Tenor,AR996,Trigger)</f>
        <v>46366</v>
      </c>
      <c r="AT996" s="246">
        <f>_xll.qlIndexFixing($AD$5,AQ996,TRUE,_xll.ohTrigger(Trigger,Trigger1M))</f>
        <v>2.1130328567009471E-2</v>
      </c>
      <c r="AU996" s="246" t="e">
        <f>IFERROR(_xll.qlIndexFixing($AV$1,AQ996,TRUE,_xll.ohTrigger(Trigger,Trigger1M)),#N/A)</f>
        <v>#N/A</v>
      </c>
    </row>
    <row r="997" spans="42:47" ht="11.25" customHeight="1" x14ac:dyDescent="0.25">
      <c r="AP997" s="102" t="s">
        <v>83</v>
      </c>
      <c r="AQ997" s="101">
        <f>_xll.qlInterestRateIndexFixingDate(Currency&amp;"ibor"&amp;Tenor,AR997,Trigger)</f>
        <v>46339</v>
      </c>
      <c r="AR997" s="101">
        <f>_xll.qlCalendarAdvance(Calendar,AR996,AP997,"f",,Trigger)</f>
        <v>46343</v>
      </c>
      <c r="AS997" s="101">
        <f>_xll.qlInterestRateIndexMaturity(Currency&amp;"ibor"&amp;Tenor,AR997,Trigger)</f>
        <v>46373</v>
      </c>
      <c r="AT997" s="246">
        <f>_xll.qlIndexFixing($AD$5,AQ997,TRUE,_xll.ohTrigger(Trigger,Trigger1M))</f>
        <v>2.1143757414885833E-2</v>
      </c>
      <c r="AU997" s="246" t="e">
        <f>IFERROR(_xll.qlIndexFixing($AV$1,AQ997,TRUE,_xll.ohTrigger(Trigger,Trigger1M)),#N/A)</f>
        <v>#N/A</v>
      </c>
    </row>
    <row r="998" spans="42:47" ht="11.25" customHeight="1" x14ac:dyDescent="0.25">
      <c r="AP998" s="102" t="s">
        <v>83</v>
      </c>
      <c r="AQ998" s="101">
        <f>_xll.qlInterestRateIndexFixingDate(Currency&amp;"ibor"&amp;Tenor,AR998,Trigger)</f>
        <v>46346</v>
      </c>
      <c r="AR998" s="101">
        <f>_xll.qlCalendarAdvance(Calendar,AR997,AP998,"f",,Trigger)</f>
        <v>46350</v>
      </c>
      <c r="AS998" s="101">
        <f>_xll.qlInterestRateIndexMaturity(Currency&amp;"ibor"&amp;Tenor,AR998,Trigger)</f>
        <v>46380</v>
      </c>
      <c r="AT998" s="246">
        <f>_xll.qlIndexFixing($AD$5,AQ998,TRUE,_xll.ohTrigger(Trigger,Trigger1M))</f>
        <v>2.115675714169285E-2</v>
      </c>
      <c r="AU998" s="246" t="e">
        <f>IFERROR(_xll.qlIndexFixing($AV$1,AQ998,TRUE,_xll.ohTrigger(Trigger,Trigger1M)),#N/A)</f>
        <v>#N/A</v>
      </c>
    </row>
    <row r="999" spans="42:47" ht="11.25" customHeight="1" x14ac:dyDescent="0.25">
      <c r="AP999" s="102" t="s">
        <v>83</v>
      </c>
      <c r="AQ999" s="101">
        <f>_xll.qlInterestRateIndexFixingDate(Currency&amp;"ibor"&amp;Tenor,AR999,Trigger)</f>
        <v>46353</v>
      </c>
      <c r="AR999" s="101">
        <f>_xll.qlCalendarAdvance(Calendar,AR998,AP999,"f",,Trigger)</f>
        <v>46357</v>
      </c>
      <c r="AS999" s="101">
        <f>_xll.qlInterestRateIndexMaturity(Currency&amp;"ibor"&amp;Tenor,AR999,Trigger)</f>
        <v>46391</v>
      </c>
      <c r="AT999" s="246">
        <f>_xll.qlIndexFixing($AD$5,AQ999,TRUE,_xll.ohTrigger(Trigger,Trigger1M))</f>
        <v>2.1175236316237765E-2</v>
      </c>
      <c r="AU999" s="246" t="e">
        <f>IFERROR(_xll.qlIndexFixing($AV$1,AQ999,TRUE,_xll.ohTrigger(Trigger,Trigger1M)),#N/A)</f>
        <v>#N/A</v>
      </c>
    </row>
    <row r="1000" spans="42:47" ht="11.25" customHeight="1" x14ac:dyDescent="0.25">
      <c r="AP1000" s="102" t="s">
        <v>83</v>
      </c>
      <c r="AQ1000" s="101">
        <f>_xll.qlInterestRateIndexFixingDate(Currency&amp;"ibor"&amp;Tenor,AR1000,Trigger)</f>
        <v>46360</v>
      </c>
      <c r="AR1000" s="101">
        <f>_xll.qlCalendarAdvance(Calendar,AR999,AP1000,"f",,Trigger)</f>
        <v>46364</v>
      </c>
      <c r="AS1000" s="101">
        <f>_xll.qlInterestRateIndexMaturity(Currency&amp;"ibor"&amp;Tenor,AR1000,Trigger)</f>
        <v>46395</v>
      </c>
      <c r="AT1000" s="246">
        <f>_xll.qlIndexFixing($AD$5,AQ1000,TRUE,_xll.ohTrigger(Trigger,Trigger1M))</f>
        <v>2.1182920620984053E-2</v>
      </c>
      <c r="AU1000" s="246" t="e">
        <f>IFERROR(_xll.qlIndexFixing($AV$1,AQ1000,TRUE,_xll.ohTrigger(Trigger,Trigger1M)),#N/A)</f>
        <v>#N/A</v>
      </c>
    </row>
    <row r="1001" spans="42:47" ht="11.25" customHeight="1" x14ac:dyDescent="0.25">
      <c r="AP1001" s="102" t="s">
        <v>83</v>
      </c>
      <c r="AQ1001" s="101">
        <f>_xll.qlInterestRateIndexFixingDate(Currency&amp;"ibor"&amp;Tenor,AR1001,Trigger)</f>
        <v>46367</v>
      </c>
      <c r="AR1001" s="101">
        <f>_xll.qlCalendarAdvance(Calendar,AR1000,AP1001,"f",,Trigger)</f>
        <v>46371</v>
      </c>
      <c r="AS1001" s="101">
        <f>_xll.qlInterestRateIndexMaturity(Currency&amp;"ibor"&amp;Tenor,AR1001,Trigger)</f>
        <v>46402</v>
      </c>
      <c r="AT1001" s="246">
        <f>_xll.qlIndexFixing($AD$5,AQ1001,TRUE,_xll.ohTrigger(Trigger,Trigger1M))</f>
        <v>2.1194603011497087E-2</v>
      </c>
      <c r="AU1001" s="246" t="e">
        <f>IFERROR(_xll.qlIndexFixing($AV$1,AQ1001,TRUE,_xll.ohTrigger(Trigger,Trigger1M)),#N/A)</f>
        <v>#N/A</v>
      </c>
    </row>
    <row r="1002" spans="42:47" ht="11.25" customHeight="1" x14ac:dyDescent="0.25">
      <c r="AP1002" s="102" t="s">
        <v>83</v>
      </c>
      <c r="AQ1002" s="101">
        <f>_xll.qlInterestRateIndexFixingDate(Currency&amp;"ibor"&amp;Tenor,AR1002,Trigger)</f>
        <v>46374</v>
      </c>
      <c r="AR1002" s="101">
        <f>_xll.qlCalendarAdvance(Calendar,AR1001,AP1002,"f",,Trigger)</f>
        <v>46378</v>
      </c>
      <c r="AS1002" s="101">
        <f>_xll.qlInterestRateIndexMaturity(Currency&amp;"ibor"&amp;Tenor,AR1002,Trigger)</f>
        <v>46409</v>
      </c>
      <c r="AT1002" s="246">
        <f>_xll.qlIndexFixing($AD$5,AQ1002,TRUE,_xll.ohTrigger(Trigger,Trigger1M))</f>
        <v>2.1205856250684031E-2</v>
      </c>
      <c r="AU1002" s="246" t="e">
        <f>IFERROR(_xll.qlIndexFixing($AV$1,AQ1002,TRUE,_xll.ohTrigger(Trigger,Trigger1M)),#N/A)</f>
        <v>#N/A</v>
      </c>
    </row>
    <row r="1003" spans="42:47" ht="11.25" customHeight="1" x14ac:dyDescent="0.25">
      <c r="AP1003" s="102" t="s">
        <v>83</v>
      </c>
      <c r="AQ1003" s="101">
        <f>_xll.qlInterestRateIndexFixingDate(Currency&amp;"ibor"&amp;Tenor,AR1003,Trigger)</f>
        <v>46380</v>
      </c>
      <c r="AR1003" s="101">
        <f>_xll.qlCalendarAdvance(Calendar,AR1002,AP1003,"f",,Trigger)</f>
        <v>46385</v>
      </c>
      <c r="AS1003" s="101">
        <f>_xll.qlInterestRateIndexMaturity(Currency&amp;"ibor"&amp;Tenor,AR1003,Trigger)</f>
        <v>46416</v>
      </c>
      <c r="AT1003" s="246">
        <f>_xll.qlIndexFixing($AD$5,AQ1003,TRUE,_xll.ohTrigger(Trigger,Trigger1M))</f>
        <v>2.1216680337294274E-2</v>
      </c>
      <c r="AU1003" s="246" t="e">
        <f>IFERROR(_xll.qlIndexFixing($AV$1,AQ1003,TRUE,_xll.ohTrigger(Trigger,Trigger1M)),#N/A)</f>
        <v>#N/A</v>
      </c>
    </row>
    <row r="1004" spans="42:47" ht="11.25" customHeight="1" x14ac:dyDescent="0.25">
      <c r="AP1004" s="102" t="s">
        <v>83</v>
      </c>
      <c r="AQ1004" s="101">
        <f>_xll.qlInterestRateIndexFixingDate(Currency&amp;"ibor"&amp;Tenor,AR1004,Trigger)</f>
        <v>46387</v>
      </c>
      <c r="AR1004" s="101">
        <f>_xll.qlCalendarAdvance(Calendar,AR1003,AP1004,"f",,Trigger)</f>
        <v>46392</v>
      </c>
      <c r="AS1004" s="101">
        <f>_xll.qlInterestRateIndexMaturity(Currency&amp;"ibor"&amp;Tenor,AR1004,Trigger)</f>
        <v>46423</v>
      </c>
      <c r="AT1004" s="246">
        <f>_xll.qlIndexFixing($AD$5,AQ1004,TRUE,_xll.ohTrigger(Trigger,Trigger1M))</f>
        <v>2.1227075270136512E-2</v>
      </c>
      <c r="AU1004" s="246" t="e">
        <f>IFERROR(_xll.qlIndexFixing($AV$1,AQ1004,TRUE,_xll.ohTrigger(Trigger,Trigger1M)),#N/A)</f>
        <v>#N/A</v>
      </c>
    </row>
    <row r="1005" spans="42:47" ht="11.25" customHeight="1" x14ac:dyDescent="0.25">
      <c r="AP1005" s="102" t="s">
        <v>83</v>
      </c>
      <c r="AQ1005" s="101">
        <f>_xll.qlInterestRateIndexFixingDate(Currency&amp;"ibor"&amp;Tenor,AR1005,Trigger)</f>
        <v>46395</v>
      </c>
      <c r="AR1005" s="101">
        <f>_xll.qlCalendarAdvance(Calendar,AR1004,AP1005,"f",,Trigger)</f>
        <v>46399</v>
      </c>
      <c r="AS1005" s="101">
        <f>_xll.qlInterestRateIndexMaturity(Currency&amp;"ibor"&amp;Tenor,AR1005,Trigger)</f>
        <v>46430</v>
      </c>
      <c r="AT1005" s="246">
        <f>_xll.qlIndexFixing($AD$5,AQ1005,TRUE,_xll.ohTrigger(Trigger,Trigger1M))</f>
        <v>2.1237041048055537E-2</v>
      </c>
      <c r="AU1005" s="246" t="e">
        <f>IFERROR(_xll.qlIndexFixing($AV$1,AQ1005,TRUE,_xll.ohTrigger(Trigger,Trigger1M)),#N/A)</f>
        <v>#N/A</v>
      </c>
    </row>
    <row r="1006" spans="42:47" ht="11.25" customHeight="1" x14ac:dyDescent="0.25">
      <c r="AP1006" s="102" t="s">
        <v>83</v>
      </c>
      <c r="AQ1006" s="101">
        <f>_xll.qlInterestRateIndexFixingDate(Currency&amp;"ibor"&amp;Tenor,AR1006,Trigger)</f>
        <v>46402</v>
      </c>
      <c r="AR1006" s="101">
        <f>_xll.qlCalendarAdvance(Calendar,AR1005,AP1006,"f",,Trigger)</f>
        <v>46406</v>
      </c>
      <c r="AS1006" s="101">
        <f>_xll.qlInterestRateIndexMaturity(Currency&amp;"ibor"&amp;Tenor,AR1006,Trigger)</f>
        <v>46437</v>
      </c>
      <c r="AT1006" s="246">
        <f>_xll.qlIndexFixing($AD$5,AQ1006,TRUE,_xll.ohTrigger(Trigger,Trigger1M))</f>
        <v>2.1246577669952874E-2</v>
      </c>
      <c r="AU1006" s="246" t="e">
        <f>IFERROR(_xll.qlIndexFixing($AV$1,AQ1006,TRUE,_xll.ohTrigger(Trigger,Trigger1M)),#N/A)</f>
        <v>#N/A</v>
      </c>
    </row>
    <row r="1007" spans="42:47" ht="11.25" customHeight="1" x14ac:dyDescent="0.25">
      <c r="AP1007" s="102" t="s">
        <v>83</v>
      </c>
      <c r="AQ1007" s="101">
        <f>_xll.qlInterestRateIndexFixingDate(Currency&amp;"ibor"&amp;Tenor,AR1007,Trigger)</f>
        <v>46409</v>
      </c>
      <c r="AR1007" s="101">
        <f>_xll.qlCalendarAdvance(Calendar,AR1006,AP1007,"f",,Trigger)</f>
        <v>46413</v>
      </c>
      <c r="AS1007" s="101">
        <f>_xll.qlInterestRateIndexMaturity(Currency&amp;"ibor"&amp;Tenor,AR1007,Trigger)</f>
        <v>46444</v>
      </c>
      <c r="AT1007" s="246">
        <f>_xll.qlIndexFixing($AD$5,AQ1007,TRUE,_xll.ohTrigger(Trigger,Trigger1M))</f>
        <v>2.1255685134766149E-2</v>
      </c>
      <c r="AU1007" s="246" t="e">
        <f>IFERROR(_xll.qlIndexFixing($AV$1,AQ1007,TRUE,_xll.ohTrigger(Trigger,Trigger1M)),#N/A)</f>
        <v>#N/A</v>
      </c>
    </row>
    <row r="1008" spans="42:47" ht="11.25" customHeight="1" x14ac:dyDescent="0.25">
      <c r="AP1008" s="102" t="s">
        <v>83</v>
      </c>
      <c r="AQ1008" s="101">
        <f>_xll.qlInterestRateIndexFixingDate(Currency&amp;"ibor"&amp;Tenor,AR1008,Trigger)</f>
        <v>46416</v>
      </c>
      <c r="AR1008" s="101">
        <f>_xll.qlCalendarAdvance(Calendar,AR1007,AP1008,"f",,Trigger)</f>
        <v>46420</v>
      </c>
      <c r="AS1008" s="101">
        <f>_xll.qlInterestRateIndexMaturity(Currency&amp;"ibor"&amp;Tenor,AR1008,Trigger)</f>
        <v>46448</v>
      </c>
      <c r="AT1008" s="246">
        <f>_xll.qlIndexFixing($AD$5,AQ1008,TRUE,_xll.ohTrigger(Trigger,Trigger1M))</f>
        <v>2.1260722042824347E-2</v>
      </c>
      <c r="AU1008" s="246" t="e">
        <f>IFERROR(_xll.qlIndexFixing($AV$1,AQ1008,TRUE,_xll.ohTrigger(Trigger,Trigger1M)),#N/A)</f>
        <v>#N/A</v>
      </c>
    </row>
    <row r="1009" spans="42:47" ht="11.25" customHeight="1" x14ac:dyDescent="0.25">
      <c r="AP1009" s="102" t="s">
        <v>83</v>
      </c>
      <c r="AQ1009" s="101">
        <f>_xll.qlInterestRateIndexFixingDate(Currency&amp;"ibor"&amp;Tenor,AR1009,Trigger)</f>
        <v>46423</v>
      </c>
      <c r="AR1009" s="101">
        <f>_xll.qlCalendarAdvance(Calendar,AR1008,AP1009,"f",,Trigger)</f>
        <v>46427</v>
      </c>
      <c r="AS1009" s="101">
        <f>_xll.qlInterestRateIndexMaturity(Currency&amp;"ibor"&amp;Tenor,AR1009,Trigger)</f>
        <v>46455</v>
      </c>
      <c r="AT1009" s="246">
        <f>_xll.qlIndexFixing($AD$5,AQ1009,TRUE,_xll.ohTrigger(Trigger,Trigger1M))</f>
        <v>2.1269061676527961E-2</v>
      </c>
      <c r="AU1009" s="246" t="e">
        <f>IFERROR(_xll.qlIndexFixing($AV$1,AQ1009,TRUE,_xll.ohTrigger(Trigger,Trigger1M)),#N/A)</f>
        <v>#N/A</v>
      </c>
    </row>
    <row r="1010" spans="42:47" ht="11.25" customHeight="1" x14ac:dyDescent="0.25">
      <c r="AP1010" s="102" t="s">
        <v>83</v>
      </c>
      <c r="AQ1010" s="101">
        <f>_xll.qlInterestRateIndexFixingDate(Currency&amp;"ibor"&amp;Tenor,AR1010,Trigger)</f>
        <v>46430</v>
      </c>
      <c r="AR1010" s="101">
        <f>_xll.qlCalendarAdvance(Calendar,AR1009,AP1010,"f",,Trigger)</f>
        <v>46434</v>
      </c>
      <c r="AS1010" s="101">
        <f>_xll.qlInterestRateIndexMaturity(Currency&amp;"ibor"&amp;Tenor,AR1010,Trigger)</f>
        <v>46462</v>
      </c>
      <c r="AT1010" s="246">
        <f>_xll.qlIndexFixing($AD$5,AQ1010,TRUE,_xll.ohTrigger(Trigger,Trigger1M))</f>
        <v>2.1276972225906361E-2</v>
      </c>
      <c r="AU1010" s="246" t="e">
        <f>IFERROR(_xll.qlIndexFixing($AV$1,AQ1010,TRUE,_xll.ohTrigger(Trigger,Trigger1M)),#N/A)</f>
        <v>#N/A</v>
      </c>
    </row>
    <row r="1011" spans="42:47" ht="11.25" customHeight="1" x14ac:dyDescent="0.25">
      <c r="AP1011" s="102" t="s">
        <v>83</v>
      </c>
      <c r="AQ1011" s="101">
        <f>_xll.qlInterestRateIndexFixingDate(Currency&amp;"ibor"&amp;Tenor,AR1011,Trigger)</f>
        <v>46437</v>
      </c>
      <c r="AR1011" s="101">
        <f>_xll.qlCalendarAdvance(Calendar,AR1010,AP1011,"f",,Trigger)</f>
        <v>46441</v>
      </c>
      <c r="AS1011" s="101">
        <f>_xll.qlInterestRateIndexMaturity(Currency&amp;"ibor"&amp;Tenor,AR1011,Trigger)</f>
        <v>46469</v>
      </c>
      <c r="AT1011" s="246">
        <f>_xll.qlIndexFixing($AD$5,AQ1011,TRUE,_xll.ohTrigger(Trigger,Trigger1M))</f>
        <v>2.128445369016875E-2</v>
      </c>
      <c r="AU1011" s="246" t="e">
        <f>IFERROR(_xll.qlIndexFixing($AV$1,AQ1011,TRUE,_xll.ohTrigger(Trigger,Trigger1M)),#N/A)</f>
        <v>#N/A</v>
      </c>
    </row>
    <row r="1012" spans="42:47" ht="11.25" customHeight="1" x14ac:dyDescent="0.25">
      <c r="AP1012" s="102" t="s">
        <v>83</v>
      </c>
      <c r="AQ1012" s="101">
        <f>_xll.qlInterestRateIndexFixingDate(Currency&amp;"ibor"&amp;Tenor,AR1012,Trigger)</f>
        <v>46444</v>
      </c>
      <c r="AR1012" s="101">
        <f>_xll.qlCalendarAdvance(Calendar,AR1011,AP1012,"f",,Trigger)</f>
        <v>46448</v>
      </c>
      <c r="AS1012" s="101">
        <f>_xll.qlInterestRateIndexMaturity(Currency&amp;"ibor"&amp;Tenor,AR1012,Trigger)</f>
        <v>46479</v>
      </c>
      <c r="AT1012" s="246">
        <f>_xll.qlIndexFixing($AD$5,AQ1012,TRUE,_xll.ohTrigger(Trigger,Trigger1M))</f>
        <v>2.1294785069039687E-2</v>
      </c>
      <c r="AU1012" s="246" t="e">
        <f>IFERROR(_xll.qlIndexFixing($AV$1,AQ1012,TRUE,_xll.ohTrigger(Trigger,Trigger1M)),#N/A)</f>
        <v>#N/A</v>
      </c>
    </row>
    <row r="1013" spans="42:47" ht="11.25" customHeight="1" x14ac:dyDescent="0.25">
      <c r="AP1013" s="102" t="s">
        <v>83</v>
      </c>
      <c r="AQ1013" s="101">
        <f>_xll.qlInterestRateIndexFixingDate(Currency&amp;"ibor"&amp;Tenor,AR1013,Trigger)</f>
        <v>46451</v>
      </c>
      <c r="AR1013" s="101">
        <f>_xll.qlCalendarAdvance(Calendar,AR1012,AP1013,"f",,Trigger)</f>
        <v>46455</v>
      </c>
      <c r="AS1013" s="101">
        <f>_xll.qlInterestRateIndexMaturity(Currency&amp;"ibor"&amp;Tenor,AR1013,Trigger)</f>
        <v>46486</v>
      </c>
      <c r="AT1013" s="246">
        <f>_xll.qlIndexFixing($AD$5,AQ1013,TRUE,_xll.ohTrigger(Trigger,Trigger1M))</f>
        <v>2.1301317571875127E-2</v>
      </c>
      <c r="AU1013" s="246" t="e">
        <f>IFERROR(_xll.qlIndexFixing($AV$1,AQ1013,TRUE,_xll.ohTrigger(Trigger,Trigger1M)),#N/A)</f>
        <v>#N/A</v>
      </c>
    </row>
    <row r="1014" spans="42:47" ht="11.25" customHeight="1" x14ac:dyDescent="0.25">
      <c r="AP1014" s="102" t="s">
        <v>83</v>
      </c>
      <c r="AQ1014" s="101">
        <f>_xll.qlInterestRateIndexFixingDate(Currency&amp;"ibor"&amp;Tenor,AR1014,Trigger)</f>
        <v>46458</v>
      </c>
      <c r="AR1014" s="101">
        <f>_xll.qlCalendarAdvance(Calendar,AR1013,AP1014,"f",,Trigger)</f>
        <v>46462</v>
      </c>
      <c r="AS1014" s="101">
        <f>_xll.qlInterestRateIndexMaturity(Currency&amp;"ibor"&amp;Tenor,AR1014,Trigger)</f>
        <v>46493</v>
      </c>
      <c r="AT1014" s="246">
        <f>_xll.qlIndexFixing($AD$5,AQ1014,TRUE,_xll.ohTrigger(Trigger,Trigger1M))</f>
        <v>2.1307420911571992E-2</v>
      </c>
      <c r="AU1014" s="246" t="e">
        <f>IFERROR(_xll.qlIndexFixing($AV$1,AQ1014,TRUE,_xll.ohTrigger(Trigger,Trigger1M)),#N/A)</f>
        <v>#N/A</v>
      </c>
    </row>
    <row r="1015" spans="42:47" ht="11.25" customHeight="1" x14ac:dyDescent="0.25">
      <c r="AP1015" s="102" t="s">
        <v>83</v>
      </c>
      <c r="AQ1015" s="101">
        <f>_xll.qlInterestRateIndexFixingDate(Currency&amp;"ibor"&amp;Tenor,AR1015,Trigger)</f>
        <v>46465</v>
      </c>
      <c r="AR1015" s="101">
        <f>_xll.qlCalendarAdvance(Calendar,AR1014,AP1015,"f",,Trigger)</f>
        <v>46469</v>
      </c>
      <c r="AS1015" s="101">
        <f>_xll.qlInterestRateIndexMaturity(Currency&amp;"ibor"&amp;Tenor,AR1015,Trigger)</f>
        <v>46500</v>
      </c>
      <c r="AT1015" s="246">
        <f>_xll.qlIndexFixing($AD$5,AQ1015,TRUE,_xll.ohTrigger(Trigger,Trigger1M))</f>
        <v>2.1313095087457271E-2</v>
      </c>
      <c r="AU1015" s="246" t="e">
        <f>IFERROR(_xll.qlIndexFixing($AV$1,AQ1015,TRUE,_xll.ohTrigger(Trigger,Trigger1M)),#N/A)</f>
        <v>#N/A</v>
      </c>
    </row>
    <row r="1016" spans="42:47" ht="11.25" customHeight="1" x14ac:dyDescent="0.25">
      <c r="AP1016" s="102" t="s">
        <v>83</v>
      </c>
      <c r="AQ1016" s="101">
        <f>_xll.qlInterestRateIndexFixingDate(Currency&amp;"ibor"&amp;Tenor,AR1016,Trigger)</f>
        <v>46470</v>
      </c>
      <c r="AR1016" s="101">
        <f>_xll.qlCalendarAdvance(Calendar,AR1015,AP1016,"f",,Trigger)</f>
        <v>46476</v>
      </c>
      <c r="AS1016" s="101">
        <f>_xll.qlInterestRateIndexMaturity(Currency&amp;"ibor"&amp;Tenor,AR1016,Trigger)</f>
        <v>46507</v>
      </c>
      <c r="AT1016" s="246">
        <f>_xll.qlIndexFixing($AD$5,AQ1016,TRUE,_xll.ohTrigger(Trigger,Trigger1M))</f>
        <v>2.1318340098901791E-2</v>
      </c>
      <c r="AU1016" s="246" t="e">
        <f>IFERROR(_xll.qlIndexFixing($AV$1,AQ1016,TRUE,_xll.ohTrigger(Trigger,Trigger1M)),#N/A)</f>
        <v>#N/A</v>
      </c>
    </row>
    <row r="1017" spans="42:47" ht="11.25" customHeight="1" x14ac:dyDescent="0.25">
      <c r="AP1017" s="102" t="s">
        <v>83</v>
      </c>
      <c r="AQ1017" s="101">
        <f>_xll.qlInterestRateIndexFixingDate(Currency&amp;"ibor"&amp;Tenor,AR1017,Trigger)</f>
        <v>46479</v>
      </c>
      <c r="AR1017" s="101">
        <f>_xll.qlCalendarAdvance(Calendar,AR1016,AP1017,"f",,Trigger)</f>
        <v>46483</v>
      </c>
      <c r="AS1017" s="101">
        <f>_xll.qlInterestRateIndexMaturity(Currency&amp;"ibor"&amp;Tenor,AR1017,Trigger)</f>
        <v>46513</v>
      </c>
      <c r="AT1017" s="246">
        <f>_xll.qlIndexFixing($AD$5,AQ1017,TRUE,_xll.ohTrigger(Trigger,Trigger1M))</f>
        <v>2.1322217371050556E-2</v>
      </c>
      <c r="AU1017" s="246" t="e">
        <f>IFERROR(_xll.qlIndexFixing($AV$1,AQ1017,TRUE,_xll.ohTrigger(Trigger,Trigger1M)),#N/A)</f>
        <v>#N/A</v>
      </c>
    </row>
    <row r="1018" spans="42:47" ht="11.25" customHeight="1" x14ac:dyDescent="0.25">
      <c r="AP1018" s="102" t="s">
        <v>83</v>
      </c>
      <c r="AQ1018" s="101">
        <f>_xll.qlInterestRateIndexFixingDate(Currency&amp;"ibor"&amp;Tenor,AR1018,Trigger)</f>
        <v>46486</v>
      </c>
      <c r="AR1018" s="101">
        <f>_xll.qlCalendarAdvance(Calendar,AR1017,AP1018,"f",,Trigger)</f>
        <v>46490</v>
      </c>
      <c r="AS1018" s="101">
        <f>_xll.qlInterestRateIndexMaturity(Currency&amp;"ibor"&amp;Tenor,AR1018,Trigger)</f>
        <v>46520</v>
      </c>
      <c r="AT1018" s="246">
        <f>_xll.qlIndexFixing($AD$5,AQ1018,TRUE,_xll.ohTrigger(Trigger,Trigger1M))</f>
        <v>2.1326634445207659E-2</v>
      </c>
      <c r="AU1018" s="246" t="e">
        <f>IFERROR(_xll.qlIndexFixing($AV$1,AQ1018,TRUE,_xll.ohTrigger(Trigger,Trigger1M)),#N/A)</f>
        <v>#N/A</v>
      </c>
    </row>
    <row r="1019" spans="42:47" ht="11.25" customHeight="1" x14ac:dyDescent="0.25">
      <c r="AP1019" s="102" t="s">
        <v>83</v>
      </c>
      <c r="AQ1019" s="101">
        <f>_xll.qlInterestRateIndexFixingDate(Currency&amp;"ibor"&amp;Tenor,AR1019,Trigger)</f>
        <v>46493</v>
      </c>
      <c r="AR1019" s="101">
        <f>_xll.qlCalendarAdvance(Calendar,AR1018,AP1019,"f",,Trigger)</f>
        <v>46497</v>
      </c>
      <c r="AS1019" s="101">
        <f>_xll.qlInterestRateIndexMaturity(Currency&amp;"ibor"&amp;Tenor,AR1019,Trigger)</f>
        <v>46527</v>
      </c>
      <c r="AT1019" s="246">
        <f>_xll.qlIndexFixing($AD$5,AQ1019,TRUE,_xll.ohTrigger(Trigger,Trigger1M))</f>
        <v>2.1330622378708419E-2</v>
      </c>
      <c r="AU1019" s="246" t="e">
        <f>IFERROR(_xll.qlIndexFixing($AV$1,AQ1019,TRUE,_xll.ohTrigger(Trigger,Trigger1M)),#N/A)</f>
        <v>#N/A</v>
      </c>
    </row>
    <row r="1020" spans="42:47" ht="11.25" customHeight="1" x14ac:dyDescent="0.25">
      <c r="AP1020" s="102" t="s">
        <v>83</v>
      </c>
      <c r="AQ1020" s="101">
        <f>_xll.qlInterestRateIndexFixingDate(Currency&amp;"ibor"&amp;Tenor,AR1020,Trigger)</f>
        <v>46500</v>
      </c>
      <c r="AR1020" s="101">
        <f>_xll.qlCalendarAdvance(Calendar,AR1019,AP1020,"f",,Trigger)</f>
        <v>46504</v>
      </c>
      <c r="AS1020" s="101">
        <f>_xll.qlInterestRateIndexMaturity(Currency&amp;"ibor"&amp;Tenor,AR1020,Trigger)</f>
        <v>46534</v>
      </c>
      <c r="AT1020" s="246">
        <f>_xll.qlIndexFixing($AD$5,AQ1020,TRUE,_xll.ohTrigger(Trigger,Trigger1M))</f>
        <v>2.1334181171129174E-2</v>
      </c>
      <c r="AU1020" s="246" t="e">
        <f>IFERROR(_xll.qlIndexFixing($AV$1,AQ1020,TRUE,_xll.ohTrigger(Trigger,Trigger1M)),#N/A)</f>
        <v>#N/A</v>
      </c>
    </row>
    <row r="1021" spans="42:47" ht="11.25" customHeight="1" x14ac:dyDescent="0.25">
      <c r="AP1021" s="102" t="s">
        <v>83</v>
      </c>
      <c r="AQ1021" s="101">
        <f>_xll.qlInterestRateIndexFixingDate(Currency&amp;"ibor"&amp;Tenor,AR1021,Trigger)</f>
        <v>46507</v>
      </c>
      <c r="AR1021" s="101">
        <f>_xll.qlCalendarAdvance(Calendar,AR1020,AP1021,"f",,Trigger)</f>
        <v>46511</v>
      </c>
      <c r="AS1021" s="101">
        <f>_xll.qlInterestRateIndexMaturity(Currency&amp;"ibor"&amp;Tenor,AR1021,Trigger)</f>
        <v>46542</v>
      </c>
      <c r="AT1021" s="246">
        <f>_xll.qlIndexFixing($AD$5,AQ1021,TRUE,_xll.ohTrigger(Trigger,Trigger1M))</f>
        <v>2.133812767085954E-2</v>
      </c>
      <c r="AU1021" s="246" t="e">
        <f>IFERROR(_xll.qlIndexFixing($AV$1,AQ1021,TRUE,_xll.ohTrigger(Trigger,Trigger1M)),#N/A)</f>
        <v>#N/A</v>
      </c>
    </row>
    <row r="1022" spans="42:47" ht="11.25" customHeight="1" x14ac:dyDescent="0.25">
      <c r="AP1022" s="102" t="s">
        <v>83</v>
      </c>
      <c r="AQ1022" s="101">
        <f>_xll.qlInterestRateIndexFixingDate(Currency&amp;"ibor"&amp;Tenor,AR1022,Trigger)</f>
        <v>46514</v>
      </c>
      <c r="AR1022" s="101">
        <f>_xll.qlCalendarAdvance(Calendar,AR1021,AP1022,"f",,Trigger)</f>
        <v>46518</v>
      </c>
      <c r="AS1022" s="101">
        <f>_xll.qlInterestRateIndexMaturity(Currency&amp;"ibor"&amp;Tenor,AR1022,Trigger)</f>
        <v>46549</v>
      </c>
      <c r="AT1022" s="246">
        <f>_xll.qlIndexFixing($AD$5,AQ1022,TRUE,_xll.ohTrigger(Trigger,Trigger1M))</f>
        <v>2.1340797685133733E-2</v>
      </c>
      <c r="AU1022" s="246" t="e">
        <f>IFERROR(_xll.qlIndexFixing($AV$1,AQ1022,TRUE,_xll.ohTrigger(Trigger,Trigger1M)),#N/A)</f>
        <v>#N/A</v>
      </c>
    </row>
    <row r="1023" spans="42:47" ht="11.25" customHeight="1" x14ac:dyDescent="0.25">
      <c r="AP1023" s="102" t="s">
        <v>83</v>
      </c>
      <c r="AQ1023" s="101">
        <f>_xll.qlInterestRateIndexFixingDate(Currency&amp;"ibor"&amp;Tenor,AR1023,Trigger)</f>
        <v>46521</v>
      </c>
      <c r="AR1023" s="101">
        <f>_xll.qlCalendarAdvance(Calendar,AR1022,AP1023,"f",,Trigger)</f>
        <v>46525</v>
      </c>
      <c r="AS1023" s="101">
        <f>_xll.qlInterestRateIndexMaturity(Currency&amp;"ibor"&amp;Tenor,AR1023,Trigger)</f>
        <v>46556</v>
      </c>
      <c r="AT1023" s="246">
        <f>_xll.qlIndexFixing($AD$5,AQ1023,TRUE,_xll.ohTrigger(Trigger,Trigger1M))</f>
        <v>2.1343038531898652E-2</v>
      </c>
      <c r="AU1023" s="246" t="e">
        <f>IFERROR(_xll.qlIndexFixing($AV$1,AQ1023,TRUE,_xll.ohTrigger(Trigger,Trigger1M)),#N/A)</f>
        <v>#N/A</v>
      </c>
    </row>
    <row r="1024" spans="42:47" ht="11.25" customHeight="1" x14ac:dyDescent="0.25">
      <c r="AP1024" s="102" t="s">
        <v>83</v>
      </c>
      <c r="AQ1024" s="101">
        <f>_xll.qlInterestRateIndexFixingDate(Currency&amp;"ibor"&amp;Tenor,AR1024,Trigger)</f>
        <v>46528</v>
      </c>
      <c r="AR1024" s="101">
        <f>_xll.qlCalendarAdvance(Calendar,AR1023,AP1024,"f",,Trigger)</f>
        <v>46532</v>
      </c>
      <c r="AS1024" s="101">
        <f>_xll.qlInterestRateIndexMaturity(Currency&amp;"ibor"&amp;Tenor,AR1024,Trigger)</f>
        <v>46563</v>
      </c>
      <c r="AT1024" s="246">
        <f>_xll.qlIndexFixing($AD$5,AQ1024,TRUE,_xll.ohTrigger(Trigger,Trigger1M))</f>
        <v>2.1344850210911911E-2</v>
      </c>
      <c r="AU1024" s="246" t="e">
        <f>IFERROR(_xll.qlIndexFixing($AV$1,AQ1024,TRUE,_xll.ohTrigger(Trigger,Trigger1M)),#N/A)</f>
        <v>#N/A</v>
      </c>
    </row>
    <row r="1025" spans="42:47" ht="11.25" customHeight="1" x14ac:dyDescent="0.25">
      <c r="AP1025" s="102" t="s">
        <v>83</v>
      </c>
      <c r="AQ1025" s="101">
        <f>_xll.qlInterestRateIndexFixingDate(Currency&amp;"ibor"&amp;Tenor,AR1025,Trigger)</f>
        <v>46535</v>
      </c>
      <c r="AR1025" s="101">
        <f>_xll.qlCalendarAdvance(Calendar,AR1024,AP1025,"f",,Trigger)</f>
        <v>46539</v>
      </c>
      <c r="AS1025" s="101">
        <f>_xll.qlInterestRateIndexMaturity(Currency&amp;"ibor"&amp;Tenor,AR1025,Trigger)</f>
        <v>46569</v>
      </c>
      <c r="AT1025" s="246">
        <f>_xll.qlIndexFixing($AD$5,AQ1025,TRUE,_xll.ohTrigger(Trigger,Trigger1M))</f>
        <v>2.1345538005252962E-2</v>
      </c>
      <c r="AU1025" s="246" t="e">
        <f>IFERROR(_xll.qlIndexFixing($AV$1,AQ1025,TRUE,_xll.ohTrigger(Trigger,Trigger1M)),#N/A)</f>
        <v>#N/A</v>
      </c>
    </row>
    <row r="1026" spans="42:47" ht="11.25" customHeight="1" x14ac:dyDescent="0.25">
      <c r="AP1026" s="102" t="s">
        <v>83</v>
      </c>
      <c r="AQ1026" s="101">
        <f>_xll.qlInterestRateIndexFixingDate(Currency&amp;"ibor"&amp;Tenor,AR1026,Trigger)</f>
        <v>46542</v>
      </c>
      <c r="AR1026" s="101">
        <f>_xll.qlCalendarAdvance(Calendar,AR1025,AP1026,"f",,Trigger)</f>
        <v>46546</v>
      </c>
      <c r="AS1026" s="101">
        <f>_xll.qlInterestRateIndexMaturity(Currency&amp;"ibor"&amp;Tenor,AR1026,Trigger)</f>
        <v>46576</v>
      </c>
      <c r="AT1026" s="246">
        <f>_xll.qlIndexFixing($AD$5,AQ1026,TRUE,_xll.ohTrigger(Trigger,Trigger1M))</f>
        <v>2.1346521944782815E-2</v>
      </c>
      <c r="AU1026" s="246" t="e">
        <f>IFERROR(_xll.qlIndexFixing($AV$1,AQ1026,TRUE,_xll.ohTrigger(Trigger,Trigger1M)),#N/A)</f>
        <v>#N/A</v>
      </c>
    </row>
    <row r="1027" spans="42:47" ht="11.25" customHeight="1" x14ac:dyDescent="0.25">
      <c r="AP1027" s="102" t="s">
        <v>83</v>
      </c>
      <c r="AQ1027" s="101">
        <f>_xll.qlInterestRateIndexFixingDate(Currency&amp;"ibor"&amp;Tenor,AR1027,Trigger)</f>
        <v>46549</v>
      </c>
      <c r="AR1027" s="101">
        <f>_xll.qlCalendarAdvance(Calendar,AR1026,AP1027,"f",,Trigger)</f>
        <v>46553</v>
      </c>
      <c r="AS1027" s="101">
        <f>_xll.qlInterestRateIndexMaturity(Currency&amp;"ibor"&amp;Tenor,AR1027,Trigger)</f>
        <v>46583</v>
      </c>
      <c r="AT1027" s="246">
        <f>_xll.qlIndexFixing($AD$5,AQ1027,TRUE,_xll.ohTrigger(Trigger,Trigger1M))</f>
        <v>2.1347076741524695E-2</v>
      </c>
      <c r="AU1027" s="246" t="e">
        <f>IFERROR(_xll.qlIndexFixing($AV$1,AQ1027,TRUE,_xll.ohTrigger(Trigger,Trigger1M)),#N/A)</f>
        <v>#N/A</v>
      </c>
    </row>
    <row r="1028" spans="42:47" ht="11.25" customHeight="1" x14ac:dyDescent="0.25">
      <c r="AP1028" s="102" t="s">
        <v>83</v>
      </c>
      <c r="AQ1028" s="101">
        <f>_xll.qlInterestRateIndexFixingDate(Currency&amp;"ibor"&amp;Tenor,AR1028,Trigger)</f>
        <v>46556</v>
      </c>
      <c r="AR1028" s="101">
        <f>_xll.qlCalendarAdvance(Calendar,AR1027,AP1028,"f",,Trigger)</f>
        <v>46560</v>
      </c>
      <c r="AS1028" s="101">
        <f>_xll.qlInterestRateIndexMaturity(Currency&amp;"ibor"&amp;Tenor,AR1028,Trigger)</f>
        <v>46590</v>
      </c>
      <c r="AT1028" s="246">
        <f>_xll.qlIndexFixing($AD$5,AQ1028,TRUE,_xll.ohTrigger(Trigger,Trigger1M))</f>
        <v>2.1347202395422649E-2</v>
      </c>
      <c r="AU1028" s="246" t="e">
        <f>IFERROR(_xll.qlIndexFixing($AV$1,AQ1028,TRUE,_xll.ohTrigger(Trigger,Trigger1M)),#N/A)</f>
        <v>#N/A</v>
      </c>
    </row>
    <row r="1029" spans="42:47" ht="11.25" customHeight="1" x14ac:dyDescent="0.25">
      <c r="AP1029" s="102" t="s">
        <v>83</v>
      </c>
      <c r="AQ1029" s="101">
        <f>_xll.qlInterestRateIndexFixingDate(Currency&amp;"ibor"&amp;Tenor,AR1029,Trigger)</f>
        <v>46563</v>
      </c>
      <c r="AR1029" s="101">
        <f>_xll.qlCalendarAdvance(Calendar,AR1028,AP1029,"f",,Trigger)</f>
        <v>46567</v>
      </c>
      <c r="AS1029" s="101">
        <f>_xll.qlInterestRateIndexMaturity(Currency&amp;"ibor"&amp;Tenor,AR1029,Trigger)</f>
        <v>46597</v>
      </c>
      <c r="AT1029" s="246">
        <f>_xll.qlIndexFixing($AD$5,AQ1029,TRUE,_xll.ohTrigger(Trigger,Trigger1M))</f>
        <v>2.134714727251108E-2</v>
      </c>
      <c r="AU1029" s="246" t="e">
        <f>IFERROR(_xll.qlIndexFixing($AV$1,AQ1029,TRUE,_xll.ohTrigger(Trigger,Trigger1M)),#N/A)</f>
        <v>#N/A</v>
      </c>
    </row>
    <row r="1030" spans="42:47" ht="11.25" customHeight="1" x14ac:dyDescent="0.25">
      <c r="AP1030" s="102" t="s">
        <v>83</v>
      </c>
      <c r="AQ1030" s="101">
        <f>_xll.qlInterestRateIndexFixingDate(Currency&amp;"ibor"&amp;Tenor,AR1030,Trigger)</f>
        <v>46570</v>
      </c>
      <c r="AR1030" s="101">
        <f>_xll.qlCalendarAdvance(Calendar,AR1029,AP1030,"f",,Trigger)</f>
        <v>46574</v>
      </c>
      <c r="AS1030" s="101">
        <f>_xll.qlInterestRateIndexMaturity(Currency&amp;"ibor"&amp;Tenor,AR1030,Trigger)</f>
        <v>46605</v>
      </c>
      <c r="AT1030" s="246">
        <f>_xll.qlIndexFixing($AD$5,AQ1030,TRUE,_xll.ohTrigger(Trigger,Trigger1M))</f>
        <v>2.1349960984545887E-2</v>
      </c>
      <c r="AU1030" s="246" t="e">
        <f>IFERROR(_xll.qlIndexFixing($AV$1,AQ1030,TRUE,_xll.ohTrigger(Trigger,Trigger1M)),#N/A)</f>
        <v>#N/A</v>
      </c>
    </row>
    <row r="1031" spans="42:47" ht="11.25" customHeight="1" x14ac:dyDescent="0.25">
      <c r="AP1031" s="102" t="s">
        <v>83</v>
      </c>
      <c r="AQ1031" s="101">
        <f>_xll.qlInterestRateIndexFixingDate(Currency&amp;"ibor"&amp;Tenor,AR1031,Trigger)</f>
        <v>46577</v>
      </c>
      <c r="AR1031" s="101">
        <f>_xll.qlCalendarAdvance(Calendar,AR1030,AP1031,"f",,Trigger)</f>
        <v>46581</v>
      </c>
      <c r="AS1031" s="101">
        <f>_xll.qlInterestRateIndexMaturity(Currency&amp;"ibor"&amp;Tenor,AR1031,Trigger)</f>
        <v>46612</v>
      </c>
      <c r="AT1031" s="246">
        <f>_xll.qlIndexFixing($AD$5,AQ1031,TRUE,_xll.ohTrigger(Trigger,Trigger1M))</f>
        <v>2.1354277016635032E-2</v>
      </c>
      <c r="AU1031" s="246" t="e">
        <f>IFERROR(_xll.qlIndexFixing($AV$1,AQ1031,TRUE,_xll.ohTrigger(Trigger,Trigger1M)),#N/A)</f>
        <v>#N/A</v>
      </c>
    </row>
    <row r="1032" spans="42:47" ht="11.25" customHeight="1" x14ac:dyDescent="0.25">
      <c r="AP1032" s="102" t="s">
        <v>83</v>
      </c>
      <c r="AQ1032" s="101">
        <f>_xll.qlInterestRateIndexFixingDate(Currency&amp;"ibor"&amp;Tenor,AR1032,Trigger)</f>
        <v>46584</v>
      </c>
      <c r="AR1032" s="101">
        <f>_xll.qlCalendarAdvance(Calendar,AR1031,AP1032,"f",,Trigger)</f>
        <v>46588</v>
      </c>
      <c r="AS1032" s="101">
        <f>_xll.qlInterestRateIndexMaturity(Currency&amp;"ibor"&amp;Tenor,AR1032,Trigger)</f>
        <v>46619</v>
      </c>
      <c r="AT1032" s="246">
        <f>_xll.qlIndexFixing($AD$5,AQ1032,TRUE,_xll.ohTrigger(Trigger,Trigger1M))</f>
        <v>2.1360892804423597E-2</v>
      </c>
      <c r="AU1032" s="246" t="e">
        <f>IFERROR(_xll.qlIndexFixing($AV$1,AQ1032,TRUE,_xll.ohTrigger(Trigger,Trigger1M)),#N/A)</f>
        <v>#N/A</v>
      </c>
    </row>
    <row r="1033" spans="42:47" ht="11.25" customHeight="1" x14ac:dyDescent="0.25">
      <c r="AP1033" s="102" t="s">
        <v>83</v>
      </c>
      <c r="AQ1033" s="101">
        <f>_xll.qlInterestRateIndexFixingDate(Currency&amp;"ibor"&amp;Tenor,AR1033,Trigger)</f>
        <v>46591</v>
      </c>
      <c r="AR1033" s="101">
        <f>_xll.qlCalendarAdvance(Calendar,AR1032,AP1033,"f",,Trigger)</f>
        <v>46595</v>
      </c>
      <c r="AS1033" s="101">
        <f>_xll.qlInterestRateIndexMaturity(Currency&amp;"ibor"&amp;Tenor,AR1033,Trigger)</f>
        <v>46626</v>
      </c>
      <c r="AT1033" s="246">
        <f>_xll.qlIndexFixing($AD$5,AQ1033,TRUE,_xll.ohTrigger(Trigger,Trigger1M))</f>
        <v>2.1369827631271016E-2</v>
      </c>
      <c r="AU1033" s="246" t="e">
        <f>IFERROR(_xll.qlIndexFixing($AV$1,AQ1033,TRUE,_xll.ohTrigger(Trigger,Trigger1M)),#N/A)</f>
        <v>#N/A</v>
      </c>
    </row>
    <row r="1034" spans="42:47" ht="11.25" customHeight="1" x14ac:dyDescent="0.25">
      <c r="AP1034" s="102" t="s">
        <v>83</v>
      </c>
      <c r="AQ1034" s="101">
        <f>_xll.qlInterestRateIndexFixingDate(Currency&amp;"ibor"&amp;Tenor,AR1034,Trigger)</f>
        <v>46598</v>
      </c>
      <c r="AR1034" s="101">
        <f>_xll.qlCalendarAdvance(Calendar,AR1033,AP1034,"f",,Trigger)</f>
        <v>46602</v>
      </c>
      <c r="AS1034" s="101">
        <f>_xll.qlInterestRateIndexMaturity(Currency&amp;"ibor"&amp;Tenor,AR1034,Trigger)</f>
        <v>46633</v>
      </c>
      <c r="AT1034" s="246">
        <f>_xll.qlIndexFixing($AD$5,AQ1034,TRUE,_xll.ohTrigger(Trigger,Trigger1M))</f>
        <v>2.1379490998714026E-2</v>
      </c>
      <c r="AU1034" s="246" t="e">
        <f>IFERROR(_xll.qlIndexFixing($AV$1,AQ1034,TRUE,_xll.ohTrigger(Trigger,Trigger1M)),#N/A)</f>
        <v>#N/A</v>
      </c>
    </row>
    <row r="1035" spans="42:47" ht="11.25" customHeight="1" x14ac:dyDescent="0.25">
      <c r="AP1035" s="102" t="s">
        <v>83</v>
      </c>
      <c r="AQ1035" s="101">
        <f>_xll.qlInterestRateIndexFixingDate(Currency&amp;"ibor"&amp;Tenor,AR1035,Trigger)</f>
        <v>46605</v>
      </c>
      <c r="AR1035" s="101">
        <f>_xll.qlCalendarAdvance(Calendar,AR1034,AP1035,"f",,Trigger)</f>
        <v>46609</v>
      </c>
      <c r="AS1035" s="101">
        <f>_xll.qlInterestRateIndexMaturity(Currency&amp;"ibor"&amp;Tenor,AR1035,Trigger)</f>
        <v>46640</v>
      </c>
      <c r="AT1035" s="246">
        <f>_xll.qlIndexFixing($AD$5,AQ1035,TRUE,_xll.ohTrigger(Trigger,Trigger1M))</f>
        <v>2.1388928664132223E-2</v>
      </c>
      <c r="AU1035" s="246" t="e">
        <f>IFERROR(_xll.qlIndexFixing($AV$1,AQ1035,TRUE,_xll.ohTrigger(Trigger,Trigger1M)),#N/A)</f>
        <v>#N/A</v>
      </c>
    </row>
    <row r="1036" spans="42:47" ht="11.25" customHeight="1" x14ac:dyDescent="0.25">
      <c r="AP1036" s="102" t="s">
        <v>83</v>
      </c>
      <c r="AQ1036" s="101">
        <f>_xll.qlInterestRateIndexFixingDate(Currency&amp;"ibor"&amp;Tenor,AR1036,Trigger)</f>
        <v>46612</v>
      </c>
      <c r="AR1036" s="101">
        <f>_xll.qlCalendarAdvance(Calendar,AR1035,AP1036,"f",,Trigger)</f>
        <v>46616</v>
      </c>
      <c r="AS1036" s="101">
        <f>_xll.qlInterestRateIndexMaturity(Currency&amp;"ibor"&amp;Tenor,AR1036,Trigger)</f>
        <v>46647</v>
      </c>
      <c r="AT1036" s="246">
        <f>_xll.qlIndexFixing($AD$5,AQ1036,TRUE,_xll.ohTrigger(Trigger,Trigger1M))</f>
        <v>2.1398140626971214E-2</v>
      </c>
      <c r="AU1036" s="246" t="e">
        <f>IFERROR(_xll.qlIndexFixing($AV$1,AQ1036,TRUE,_xll.ohTrigger(Trigger,Trigger1M)),#N/A)</f>
        <v>#N/A</v>
      </c>
    </row>
    <row r="1037" spans="42:47" ht="11.25" customHeight="1" x14ac:dyDescent="0.25">
      <c r="AP1037" s="102" t="s">
        <v>83</v>
      </c>
      <c r="AQ1037" s="101">
        <f>_xll.qlInterestRateIndexFixingDate(Currency&amp;"ibor"&amp;Tenor,AR1037,Trigger)</f>
        <v>46619</v>
      </c>
      <c r="AR1037" s="101">
        <f>_xll.qlCalendarAdvance(Calendar,AR1036,AP1037,"f",,Trigger)</f>
        <v>46623</v>
      </c>
      <c r="AS1037" s="101">
        <f>_xll.qlInterestRateIndexMaturity(Currency&amp;"ibor"&amp;Tenor,AR1037,Trigger)</f>
        <v>46654</v>
      </c>
      <c r="AT1037" s="246">
        <f>_xll.qlIndexFixing($AD$5,AQ1037,TRUE,_xll.ohTrigger(Trigger,Trigger1M))</f>
        <v>2.1407126886699809E-2</v>
      </c>
      <c r="AU1037" s="246" t="e">
        <f>IFERROR(_xll.qlIndexFixing($AV$1,AQ1037,TRUE,_xll.ohTrigger(Trigger,Trigger1M)),#N/A)</f>
        <v>#N/A</v>
      </c>
    </row>
    <row r="1038" spans="42:47" ht="11.25" customHeight="1" x14ac:dyDescent="0.25">
      <c r="AP1038" s="102" t="s">
        <v>83</v>
      </c>
      <c r="AQ1038" s="101">
        <f>_xll.qlInterestRateIndexFixingDate(Currency&amp;"ibor"&amp;Tenor,AR1038,Trigger)</f>
        <v>46626</v>
      </c>
      <c r="AR1038" s="101">
        <f>_xll.qlCalendarAdvance(Calendar,AR1037,AP1038,"f",,Trigger)</f>
        <v>46630</v>
      </c>
      <c r="AS1038" s="101">
        <f>_xll.qlInterestRateIndexMaturity(Currency&amp;"ibor"&amp;Tenor,AR1038,Trigger)</f>
        <v>46660</v>
      </c>
      <c r="AT1038" s="246">
        <f>_xll.qlIndexFixing($AD$5,AQ1038,TRUE,_xll.ohTrigger(Trigger,Trigger1M))</f>
        <v>2.1414644321192E-2</v>
      </c>
      <c r="AU1038" s="246" t="e">
        <f>IFERROR(_xll.qlIndexFixing($AV$1,AQ1038,TRUE,_xll.ohTrigger(Trigger,Trigger1M)),#N/A)</f>
        <v>#N/A</v>
      </c>
    </row>
    <row r="1039" spans="42:47" ht="11.25" customHeight="1" x14ac:dyDescent="0.25">
      <c r="AP1039" s="102" t="s">
        <v>83</v>
      </c>
      <c r="AQ1039" s="101">
        <f>_xll.qlInterestRateIndexFixingDate(Currency&amp;"ibor"&amp;Tenor,AR1039,Trigger)</f>
        <v>46633</v>
      </c>
      <c r="AR1039" s="101">
        <f>_xll.qlCalendarAdvance(Calendar,AR1038,AP1039,"f",,Trigger)</f>
        <v>46637</v>
      </c>
      <c r="AS1039" s="101">
        <f>_xll.qlInterestRateIndexMaturity(Currency&amp;"ibor"&amp;Tenor,AR1039,Trigger)</f>
        <v>46667</v>
      </c>
      <c r="AT1039" s="246">
        <f>_xll.qlIndexFixing($AD$5,AQ1039,TRUE,_xll.ohTrigger(Trigger,Trigger1M))</f>
        <v>2.1423194786605038E-2</v>
      </c>
      <c r="AU1039" s="246" t="e">
        <f>IFERROR(_xll.qlIndexFixing($AV$1,AQ1039,TRUE,_xll.ohTrigger(Trigger,Trigger1M)),#N/A)</f>
        <v>#N/A</v>
      </c>
    </row>
    <row r="1040" spans="42:47" ht="11.25" customHeight="1" x14ac:dyDescent="0.25">
      <c r="AP1040" s="102" t="s">
        <v>83</v>
      </c>
      <c r="AQ1040" s="101">
        <f>_xll.qlInterestRateIndexFixingDate(Currency&amp;"ibor"&amp;Tenor,AR1040,Trigger)</f>
        <v>46640</v>
      </c>
      <c r="AR1040" s="101">
        <f>_xll.qlCalendarAdvance(Calendar,AR1039,AP1040,"f",,Trigger)</f>
        <v>46644</v>
      </c>
      <c r="AS1040" s="101">
        <f>_xll.qlInterestRateIndexMaturity(Currency&amp;"ibor"&amp;Tenor,AR1040,Trigger)</f>
        <v>46674</v>
      </c>
      <c r="AT1040" s="246">
        <f>_xll.qlIndexFixing($AD$5,AQ1040,TRUE,_xll.ohTrigger(Trigger,Trigger1M))</f>
        <v>2.143151956062983E-2</v>
      </c>
      <c r="AU1040" s="246" t="e">
        <f>IFERROR(_xll.qlIndexFixing($AV$1,AQ1040,TRUE,_xll.ohTrigger(Trigger,Trigger1M)),#N/A)</f>
        <v>#N/A</v>
      </c>
    </row>
    <row r="1041" spans="42:47" ht="11.25" customHeight="1" x14ac:dyDescent="0.25">
      <c r="AP1041" s="102" t="s">
        <v>83</v>
      </c>
      <c r="AQ1041" s="101">
        <f>_xll.qlInterestRateIndexFixingDate(Currency&amp;"ibor"&amp;Tenor,AR1041,Trigger)</f>
        <v>46647</v>
      </c>
      <c r="AR1041" s="101">
        <f>_xll.qlCalendarAdvance(Calendar,AR1040,AP1041,"f",,Trigger)</f>
        <v>46651</v>
      </c>
      <c r="AS1041" s="101">
        <f>_xll.qlInterestRateIndexMaturity(Currency&amp;"ibor"&amp;Tenor,AR1041,Trigger)</f>
        <v>46681</v>
      </c>
      <c r="AT1041" s="246">
        <f>_xll.qlIndexFixing($AD$5,AQ1041,TRUE,_xll.ohTrigger(Trigger,Trigger1M))</f>
        <v>2.1439618642800085E-2</v>
      </c>
      <c r="AU1041" s="246" t="e">
        <f>IFERROR(_xll.qlIndexFixing($AV$1,AQ1041,TRUE,_xll.ohTrigger(Trigger,Trigger1M)),#N/A)</f>
        <v>#N/A</v>
      </c>
    </row>
    <row r="1042" spans="42:47" ht="11.25" customHeight="1" x14ac:dyDescent="0.25">
      <c r="AP1042" s="102" t="s">
        <v>83</v>
      </c>
      <c r="AQ1042" s="101">
        <f>_xll.qlInterestRateIndexFixingDate(Currency&amp;"ibor"&amp;Tenor,AR1042,Trigger)</f>
        <v>46654</v>
      </c>
      <c r="AR1042" s="101">
        <f>_xll.qlCalendarAdvance(Calendar,AR1041,AP1042,"f",,Trigger)</f>
        <v>46658</v>
      </c>
      <c r="AS1042" s="101">
        <f>_xll.qlInterestRateIndexMaturity(Currency&amp;"ibor"&amp;Tenor,AR1042,Trigger)</f>
        <v>46688</v>
      </c>
      <c r="AT1042" s="246">
        <f>_xll.qlIndexFixing($AD$5,AQ1042,TRUE,_xll.ohTrigger(Trigger,Trigger1M))</f>
        <v>2.1447492032660165E-2</v>
      </c>
      <c r="AU1042" s="246" t="e">
        <f>IFERROR(_xll.qlIndexFixing($AV$1,AQ1042,TRUE,_xll.ohTrigger(Trigger,Trigger1M)),#N/A)</f>
        <v>#N/A</v>
      </c>
    </row>
    <row r="1043" spans="42:47" ht="11.25" customHeight="1" x14ac:dyDescent="0.25">
      <c r="AP1043" s="102" t="s">
        <v>83</v>
      </c>
      <c r="AQ1043" s="101">
        <f>_xll.qlInterestRateIndexFixingDate(Currency&amp;"ibor"&amp;Tenor,AR1043,Trigger)</f>
        <v>46661</v>
      </c>
      <c r="AR1043" s="101">
        <f>_xll.qlCalendarAdvance(Calendar,AR1042,AP1043,"f",,Trigger)</f>
        <v>46665</v>
      </c>
      <c r="AS1043" s="101">
        <f>_xll.qlInterestRateIndexMaturity(Currency&amp;"ibor"&amp;Tenor,AR1043,Trigger)</f>
        <v>46696</v>
      </c>
      <c r="AT1043" s="246">
        <f>_xll.qlIndexFixing($AD$5,AQ1043,TRUE,_xll.ohTrigger(Trigger,Trigger1M))</f>
        <v>2.1456304651352589E-2</v>
      </c>
      <c r="AU1043" s="246" t="e">
        <f>IFERROR(_xll.qlIndexFixing($AV$1,AQ1043,TRUE,_xll.ohTrigger(Trigger,Trigger1M)),#N/A)</f>
        <v>#N/A</v>
      </c>
    </row>
    <row r="1044" spans="42:47" ht="11.25" customHeight="1" x14ac:dyDescent="0.25">
      <c r="AP1044" s="102" t="s">
        <v>83</v>
      </c>
      <c r="AQ1044" s="101">
        <f>_xll.qlInterestRateIndexFixingDate(Currency&amp;"ibor"&amp;Tenor,AR1044,Trigger)</f>
        <v>46668</v>
      </c>
      <c r="AR1044" s="101">
        <f>_xll.qlCalendarAdvance(Calendar,AR1043,AP1044,"f",,Trigger)</f>
        <v>46672</v>
      </c>
      <c r="AS1044" s="101">
        <f>_xll.qlInterestRateIndexMaturity(Currency&amp;"ibor"&amp;Tenor,AR1044,Trigger)</f>
        <v>46703</v>
      </c>
      <c r="AT1044" s="246">
        <f>_xll.qlIndexFixing($AD$5,AQ1044,TRUE,_xll.ohTrigger(Trigger,Trigger1M))</f>
        <v>2.1463710975386654E-2</v>
      </c>
      <c r="AU1044" s="246" t="e">
        <f>IFERROR(_xll.qlIndexFixing($AV$1,AQ1044,TRUE,_xll.ohTrigger(Trigger,Trigger1M)),#N/A)</f>
        <v>#N/A</v>
      </c>
    </row>
    <row r="1045" spans="42:47" ht="11.25" customHeight="1" x14ac:dyDescent="0.25">
      <c r="AP1045" s="102" t="s">
        <v>83</v>
      </c>
      <c r="AQ1045" s="101">
        <f>_xll.qlInterestRateIndexFixingDate(Currency&amp;"ibor"&amp;Tenor,AR1045,Trigger)</f>
        <v>46675</v>
      </c>
      <c r="AR1045" s="101">
        <f>_xll.qlCalendarAdvance(Calendar,AR1044,AP1045,"f",,Trigger)</f>
        <v>46679</v>
      </c>
      <c r="AS1045" s="101">
        <f>_xll.qlInterestRateIndexMaturity(Currency&amp;"ibor"&amp;Tenor,AR1045,Trigger)</f>
        <v>46710</v>
      </c>
      <c r="AT1045" s="246">
        <f>_xll.qlIndexFixing($AD$5,AQ1045,TRUE,_xll.ohTrigger(Trigger,Trigger1M))</f>
        <v>2.1470891592496599E-2</v>
      </c>
      <c r="AU1045" s="246" t="e">
        <f>IFERROR(_xll.qlIndexFixing($AV$1,AQ1045,TRUE,_xll.ohTrigger(Trigger,Trigger1M)),#N/A)</f>
        <v>#N/A</v>
      </c>
    </row>
    <row r="1046" spans="42:47" ht="11.25" customHeight="1" x14ac:dyDescent="0.25">
      <c r="AP1046" s="102" t="s">
        <v>83</v>
      </c>
      <c r="AQ1046" s="101">
        <f>_xll.qlInterestRateIndexFixingDate(Currency&amp;"ibor"&amp;Tenor,AR1046,Trigger)</f>
        <v>46682</v>
      </c>
      <c r="AR1046" s="101">
        <f>_xll.qlCalendarAdvance(Calendar,AR1045,AP1046,"f",,Trigger)</f>
        <v>46686</v>
      </c>
      <c r="AS1046" s="101">
        <f>_xll.qlInterestRateIndexMaturity(Currency&amp;"ibor"&amp;Tenor,AR1046,Trigger)</f>
        <v>46717</v>
      </c>
      <c r="AT1046" s="246">
        <f>_xll.qlIndexFixing($AD$5,AQ1046,TRUE,_xll.ohTrigger(Trigger,Trigger1M))</f>
        <v>2.147784650225696E-2</v>
      </c>
      <c r="AU1046" s="246" t="e">
        <f>IFERROR(_xll.qlIndexFixing($AV$1,AQ1046,TRUE,_xll.ohTrigger(Trigger,Trigger1M)),#N/A)</f>
        <v>#N/A</v>
      </c>
    </row>
    <row r="1047" spans="42:47" ht="11.25" customHeight="1" x14ac:dyDescent="0.25">
      <c r="AP1047" s="102" t="s">
        <v>83</v>
      </c>
      <c r="AQ1047" s="101">
        <f>_xll.qlInterestRateIndexFixingDate(Currency&amp;"ibor"&amp;Tenor,AR1047,Trigger)</f>
        <v>46689</v>
      </c>
      <c r="AR1047" s="101">
        <f>_xll.qlCalendarAdvance(Calendar,AR1046,AP1047,"f",,Trigger)</f>
        <v>46693</v>
      </c>
      <c r="AS1047" s="101">
        <f>_xll.qlInterestRateIndexMaturity(Currency&amp;"ibor"&amp;Tenor,AR1047,Trigger)</f>
        <v>46723</v>
      </c>
      <c r="AT1047" s="246">
        <f>_xll.qlIndexFixing($AD$5,AQ1047,TRUE,_xll.ohTrigger(Trigger,Trigger1M))</f>
        <v>2.1483473582232016E-2</v>
      </c>
      <c r="AU1047" s="246" t="e">
        <f>IFERROR(_xll.qlIndexFixing($AV$1,AQ1047,TRUE,_xll.ohTrigger(Trigger,Trigger1M)),#N/A)</f>
        <v>#N/A</v>
      </c>
    </row>
    <row r="1048" spans="42:47" ht="11.25" customHeight="1" x14ac:dyDescent="0.25">
      <c r="AP1048" s="102" t="s">
        <v>83</v>
      </c>
      <c r="AQ1048" s="101">
        <f>_xll.qlInterestRateIndexFixingDate(Currency&amp;"ibor"&amp;Tenor,AR1048,Trigger)</f>
        <v>46696</v>
      </c>
      <c r="AR1048" s="101">
        <f>_xll.qlCalendarAdvance(Calendar,AR1047,AP1048,"f",,Trigger)</f>
        <v>46700</v>
      </c>
      <c r="AS1048" s="101">
        <f>_xll.qlInterestRateIndexMaturity(Currency&amp;"ibor"&amp;Tenor,AR1048,Trigger)</f>
        <v>46730</v>
      </c>
      <c r="AT1048" s="246">
        <f>_xll.qlIndexFixing($AD$5,AQ1048,TRUE,_xll.ohTrigger(Trigger,Trigger1M))</f>
        <v>2.1489992809363478E-2</v>
      </c>
      <c r="AU1048" s="246" t="e">
        <f>IFERROR(_xll.qlIndexFixing($AV$1,AQ1048,TRUE,_xll.ohTrigger(Trigger,Trigger1M)),#N/A)</f>
        <v>#N/A</v>
      </c>
    </row>
    <row r="1049" spans="42:47" ht="11.25" customHeight="1" x14ac:dyDescent="0.25">
      <c r="AP1049" s="102" t="s">
        <v>83</v>
      </c>
      <c r="AQ1049" s="101">
        <f>_xll.qlInterestRateIndexFixingDate(Currency&amp;"ibor"&amp;Tenor,AR1049,Trigger)</f>
        <v>46703</v>
      </c>
      <c r="AR1049" s="101">
        <f>_xll.qlCalendarAdvance(Calendar,AR1048,AP1049,"f",,Trigger)</f>
        <v>46707</v>
      </c>
      <c r="AS1049" s="101">
        <f>_xll.qlInterestRateIndexMaturity(Currency&amp;"ibor"&amp;Tenor,AR1049,Trigger)</f>
        <v>46737</v>
      </c>
      <c r="AT1049" s="246">
        <f>_xll.qlIndexFixing($AD$5,AQ1049,TRUE,_xll.ohTrigger(Trigger,Trigger1M))</f>
        <v>2.1496286341349702E-2</v>
      </c>
      <c r="AU1049" s="246" t="e">
        <f>IFERROR(_xll.qlIndexFixing($AV$1,AQ1049,TRUE,_xll.ohTrigger(Trigger,Trigger1M)),#N/A)</f>
        <v>#N/A</v>
      </c>
    </row>
    <row r="1050" spans="42:47" ht="11.25" customHeight="1" x14ac:dyDescent="0.25">
      <c r="AP1050" s="102" t="s">
        <v>83</v>
      </c>
      <c r="AQ1050" s="101">
        <f>_xll.qlInterestRateIndexFixingDate(Currency&amp;"ibor"&amp;Tenor,AR1050,Trigger)</f>
        <v>46710</v>
      </c>
      <c r="AR1050" s="101">
        <f>_xll.qlCalendarAdvance(Calendar,AR1049,AP1050,"f",,Trigger)</f>
        <v>46714</v>
      </c>
      <c r="AS1050" s="101">
        <f>_xll.qlInterestRateIndexMaturity(Currency&amp;"ibor"&amp;Tenor,AR1050,Trigger)</f>
        <v>46744</v>
      </c>
      <c r="AT1050" s="246">
        <f>_xll.qlIndexFixing($AD$5,AQ1050,TRUE,_xll.ohTrigger(Trigger,Trigger1M))</f>
        <v>2.1502354177830973E-2</v>
      </c>
      <c r="AU1050" s="246" t="e">
        <f>IFERROR(_xll.qlIndexFixing($AV$1,AQ1050,TRUE,_xll.ohTrigger(Trigger,Trigger1M)),#N/A)</f>
        <v>#N/A</v>
      </c>
    </row>
    <row r="1051" spans="42:47" ht="11.25" customHeight="1" x14ac:dyDescent="0.25">
      <c r="AP1051" s="102" t="s">
        <v>83</v>
      </c>
      <c r="AQ1051" s="101">
        <f>_xll.qlInterestRateIndexFixingDate(Currency&amp;"ibor"&amp;Tenor,AR1051,Trigger)</f>
        <v>46717</v>
      </c>
      <c r="AR1051" s="101">
        <f>_xll.qlCalendarAdvance(Calendar,AR1050,AP1051,"f",,Trigger)</f>
        <v>46721</v>
      </c>
      <c r="AS1051" s="101">
        <f>_xll.qlInterestRateIndexMaturity(Currency&amp;"ibor"&amp;Tenor,AR1051,Trigger)</f>
        <v>46752</v>
      </c>
      <c r="AT1051" s="246">
        <f>_xll.qlIndexFixing($AD$5,AQ1051,TRUE,_xll.ohTrigger(Trigger,Trigger1M))</f>
        <v>2.1509235427166564E-2</v>
      </c>
      <c r="AU1051" s="246" t="e">
        <f>IFERROR(_xll.qlIndexFixing($AV$1,AQ1051,TRUE,_xll.ohTrigger(Trigger,Trigger1M)),#N/A)</f>
        <v>#N/A</v>
      </c>
    </row>
    <row r="1052" spans="42:47" ht="11.25" customHeight="1" x14ac:dyDescent="0.25">
      <c r="AP1052" s="102" t="s">
        <v>83</v>
      </c>
      <c r="AQ1052" s="101">
        <f>_xll.qlInterestRateIndexFixingDate(Currency&amp;"ibor"&amp;Tenor,AR1052,Trigger)</f>
        <v>46724</v>
      </c>
      <c r="AR1052" s="101">
        <f>_xll.qlCalendarAdvance(Calendar,AR1051,AP1052,"f",,Trigger)</f>
        <v>46728</v>
      </c>
      <c r="AS1052" s="101">
        <f>_xll.qlInterestRateIndexMaturity(Currency&amp;"ibor"&amp;Tenor,AR1052,Trigger)</f>
        <v>46759</v>
      </c>
      <c r="AT1052" s="246">
        <f>_xll.qlIndexFixing($AD$5,AQ1052,TRUE,_xll.ohTrigger(Trigger,Trigger1M))</f>
        <v>2.151483608481003E-2</v>
      </c>
      <c r="AU1052" s="246" t="e">
        <f>IFERROR(_xll.qlIndexFixing($AV$1,AQ1052,TRUE,_xll.ohTrigger(Trigger,Trigger1M)),#N/A)</f>
        <v>#N/A</v>
      </c>
    </row>
    <row r="1053" spans="42:47" ht="11.25" customHeight="1" x14ac:dyDescent="0.25">
      <c r="AP1053" s="102" t="s">
        <v>83</v>
      </c>
      <c r="AQ1053" s="101">
        <f>_xll.qlInterestRateIndexFixingDate(Currency&amp;"ibor"&amp;Tenor,AR1053,Trigger)</f>
        <v>46731</v>
      </c>
      <c r="AR1053" s="101">
        <f>_xll.qlCalendarAdvance(Calendar,AR1052,AP1053,"f",,Trigger)</f>
        <v>46735</v>
      </c>
      <c r="AS1053" s="101">
        <f>_xll.qlInterestRateIndexMaturity(Currency&amp;"ibor"&amp;Tenor,AR1053,Trigger)</f>
        <v>46766</v>
      </c>
      <c r="AT1053" s="246">
        <f>_xll.qlIndexFixing($AD$5,AQ1053,TRUE,_xll.ohTrigger(Trigger,Trigger1M))</f>
        <v>2.1520211032551109E-2</v>
      </c>
      <c r="AU1053" s="246" t="e">
        <f>IFERROR(_xll.qlIndexFixing($AV$1,AQ1053,TRUE,_xll.ohTrigger(Trigger,Trigger1M)),#N/A)</f>
        <v>#N/A</v>
      </c>
    </row>
    <row r="1054" spans="42:47" ht="11.25" customHeight="1" x14ac:dyDescent="0.25">
      <c r="AP1054" s="102" t="s">
        <v>83</v>
      </c>
      <c r="AQ1054" s="101">
        <f>_xll.qlInterestRateIndexFixingDate(Currency&amp;"ibor"&amp;Tenor,AR1054,Trigger)</f>
        <v>46738</v>
      </c>
      <c r="AR1054" s="101">
        <f>_xll.qlCalendarAdvance(Calendar,AR1053,AP1054,"f",,Trigger)</f>
        <v>46742</v>
      </c>
      <c r="AS1054" s="101">
        <f>_xll.qlInterestRateIndexMaturity(Currency&amp;"ibor"&amp;Tenor,AR1054,Trigger)</f>
        <v>46773</v>
      </c>
      <c r="AT1054" s="246">
        <f>_xll.qlIndexFixing($AD$5,AQ1054,TRUE,_xll.ohTrigger(Trigger,Trigger1M))</f>
        <v>2.1525360270075223E-2</v>
      </c>
      <c r="AU1054" s="246" t="e">
        <f>IFERROR(_xll.qlIndexFixing($AV$1,AQ1054,TRUE,_xll.ohTrigger(Trigger,Trigger1M)),#N/A)</f>
        <v>#N/A</v>
      </c>
    </row>
    <row r="1055" spans="42:47" ht="11.25" customHeight="1" x14ac:dyDescent="0.25">
      <c r="AP1055" s="102" t="s">
        <v>83</v>
      </c>
      <c r="AQ1055" s="101">
        <f>_xll.qlInterestRateIndexFixingDate(Currency&amp;"ibor"&amp;Tenor,AR1055,Trigger)</f>
        <v>46745</v>
      </c>
      <c r="AR1055" s="101">
        <f>_xll.qlCalendarAdvance(Calendar,AR1054,AP1055,"f",,Trigger)</f>
        <v>46749</v>
      </c>
      <c r="AS1055" s="101">
        <f>_xll.qlInterestRateIndexMaturity(Currency&amp;"ibor"&amp;Tenor,AR1055,Trigger)</f>
        <v>46780</v>
      </c>
      <c r="AT1055" s="246">
        <f>_xll.qlIndexFixing($AD$5,AQ1055,TRUE,_xll.ohTrigger(Trigger,Trigger1M))</f>
        <v>2.1530283797083251E-2</v>
      </c>
      <c r="AU1055" s="246" t="e">
        <f>IFERROR(_xll.qlIndexFixing($AV$1,AQ1055,TRUE,_xll.ohTrigger(Trigger,Trigger1M)),#N/A)</f>
        <v>#N/A</v>
      </c>
    </row>
    <row r="1056" spans="42:47" ht="11.25" customHeight="1" x14ac:dyDescent="0.25">
      <c r="AP1056" s="102" t="s">
        <v>83</v>
      </c>
      <c r="AQ1056" s="101">
        <f>_xll.qlInterestRateIndexFixingDate(Currency&amp;"ibor"&amp;Tenor,AR1056,Trigger)</f>
        <v>46752</v>
      </c>
      <c r="AR1056" s="101">
        <f>_xll.qlCalendarAdvance(Calendar,AR1055,AP1056,"f",,Trigger)</f>
        <v>46756</v>
      </c>
      <c r="AS1056" s="101">
        <f>_xll.qlInterestRateIndexMaturity(Currency&amp;"ibor"&amp;Tenor,AR1056,Trigger)</f>
        <v>46787</v>
      </c>
      <c r="AT1056" s="246">
        <f>_xll.qlIndexFixing($AD$5,AQ1056,TRUE,_xll.ohTrigger(Trigger,Trigger1M))</f>
        <v>2.1534981613286396E-2</v>
      </c>
      <c r="AU1056" s="246" t="e">
        <f>IFERROR(_xll.qlIndexFixing($AV$1,AQ1056,TRUE,_xll.ohTrigger(Trigger,Trigger1M)),#N/A)</f>
        <v>#N/A</v>
      </c>
    </row>
    <row r="1057" spans="42:47" ht="11.25" customHeight="1" x14ac:dyDescent="0.25">
      <c r="AP1057" s="102" t="s">
        <v>83</v>
      </c>
      <c r="AQ1057" s="101">
        <f>_xll.qlInterestRateIndexFixingDate(Currency&amp;"ibor"&amp;Tenor,AR1057,Trigger)</f>
        <v>46759</v>
      </c>
      <c r="AR1057" s="101">
        <f>_xll.qlCalendarAdvance(Calendar,AR1056,AP1057,"f",,Trigger)</f>
        <v>46763</v>
      </c>
      <c r="AS1057" s="101">
        <f>_xll.qlInterestRateIndexMaturity(Currency&amp;"ibor"&amp;Tenor,AR1057,Trigger)</f>
        <v>46794</v>
      </c>
      <c r="AT1057" s="246">
        <f>_xll.qlIndexFixing($AD$5,AQ1057,TRUE,_xll.ohTrigger(Trigger,Trigger1M))</f>
        <v>2.1539453718416483E-2</v>
      </c>
      <c r="AU1057" s="246" t="e">
        <f>IFERROR(_xll.qlIndexFixing($AV$1,AQ1057,TRUE,_xll.ohTrigger(Trigger,Trigger1M)),#N/A)</f>
        <v>#N/A</v>
      </c>
    </row>
    <row r="1058" spans="42:47" ht="11.25" customHeight="1" x14ac:dyDescent="0.25">
      <c r="AP1058" s="102" t="s">
        <v>83</v>
      </c>
      <c r="AQ1058" s="101">
        <f>_xll.qlInterestRateIndexFixingDate(Currency&amp;"ibor"&amp;Tenor,AR1058,Trigger)</f>
        <v>46766</v>
      </c>
      <c r="AR1058" s="101">
        <f>_xll.qlCalendarAdvance(Calendar,AR1057,AP1058,"f",,Trigger)</f>
        <v>46770</v>
      </c>
      <c r="AS1058" s="101">
        <f>_xll.qlInterestRateIndexMaturity(Currency&amp;"ibor"&amp;Tenor,AR1058,Trigger)</f>
        <v>46801</v>
      </c>
      <c r="AT1058" s="246">
        <f>_xll.qlIndexFixing($AD$5,AQ1058,TRUE,_xll.ohTrigger(Trigger,Trigger1M))</f>
        <v>2.1543700112207919E-2</v>
      </c>
      <c r="AU1058" s="246" t="e">
        <f>IFERROR(_xll.qlIndexFixing($AV$1,AQ1058,TRUE,_xll.ohTrigger(Trigger,Trigger1M)),#N/A)</f>
        <v>#N/A</v>
      </c>
    </row>
    <row r="1059" spans="42:47" ht="11.25" customHeight="1" x14ac:dyDescent="0.25">
      <c r="AP1059" s="102" t="s">
        <v>83</v>
      </c>
      <c r="AQ1059" s="101">
        <f>_xll.qlInterestRateIndexFixingDate(Currency&amp;"ibor"&amp;Tenor,AR1059,Trigger)</f>
        <v>46773</v>
      </c>
      <c r="AR1059" s="101">
        <f>_xll.qlCalendarAdvance(Calendar,AR1058,AP1059,"f",,Trigger)</f>
        <v>46777</v>
      </c>
      <c r="AS1059" s="101">
        <f>_xll.qlInterestRateIndexMaturity(Currency&amp;"ibor"&amp;Tenor,AR1059,Trigger)</f>
        <v>46808</v>
      </c>
      <c r="AT1059" s="246">
        <f>_xll.qlIndexFixing($AD$5,AQ1059,TRUE,_xll.ohTrigger(Trigger,Trigger1M))</f>
        <v>2.1547720794415734E-2</v>
      </c>
      <c r="AU1059" s="246" t="e">
        <f>IFERROR(_xll.qlIndexFixing($AV$1,AQ1059,TRUE,_xll.ohTrigger(Trigger,Trigger1M)),#N/A)</f>
        <v>#N/A</v>
      </c>
    </row>
    <row r="1060" spans="42:47" ht="11.25" customHeight="1" x14ac:dyDescent="0.25">
      <c r="AP1060" s="102" t="s">
        <v>83</v>
      </c>
      <c r="AQ1060" s="101">
        <f>_xll.qlInterestRateIndexFixingDate(Currency&amp;"ibor"&amp;Tenor,AR1060,Trigger)</f>
        <v>46780</v>
      </c>
      <c r="AR1060" s="101">
        <f>_xll.qlCalendarAdvance(Calendar,AR1059,AP1060,"f",,Trigger)</f>
        <v>46784</v>
      </c>
      <c r="AS1060" s="101">
        <f>_xll.qlInterestRateIndexMaturity(Currency&amp;"ibor"&amp;Tenor,AR1060,Trigger)</f>
        <v>46813</v>
      </c>
      <c r="AT1060" s="246">
        <f>_xll.qlIndexFixing($AD$5,AQ1060,TRUE,_xll.ohTrigger(Trigger,Trigger1M))</f>
        <v>2.1549721198054244E-2</v>
      </c>
      <c r="AU1060" s="246" t="e">
        <f>IFERROR(_xll.qlIndexFixing($AV$1,AQ1060,TRUE,_xll.ohTrigger(Trigger,Trigger1M)),#N/A)</f>
        <v>#N/A</v>
      </c>
    </row>
    <row r="1061" spans="42:47" ht="11.25" customHeight="1" x14ac:dyDescent="0.25">
      <c r="AP1061" s="102" t="s">
        <v>83</v>
      </c>
      <c r="AQ1061" s="101">
        <f>_xll.qlInterestRateIndexFixingDate(Currency&amp;"ibor"&amp;Tenor,AR1061,Trigger)</f>
        <v>46787</v>
      </c>
      <c r="AR1061" s="101">
        <f>_xll.qlCalendarAdvance(Calendar,AR1060,AP1061,"f",,Trigger)</f>
        <v>46791</v>
      </c>
      <c r="AS1061" s="101">
        <f>_xll.qlInterestRateIndexMaturity(Currency&amp;"ibor"&amp;Tenor,AR1061,Trigger)</f>
        <v>46820</v>
      </c>
      <c r="AT1061" s="246">
        <f>_xll.qlIndexFixing($AD$5,AQ1061,TRUE,_xll.ohTrigger(Trigger,Trigger1M))</f>
        <v>2.1553322270189898E-2</v>
      </c>
      <c r="AU1061" s="246" t="e">
        <f>IFERROR(_xll.qlIndexFixing($AV$1,AQ1061,TRUE,_xll.ohTrigger(Trigger,Trigger1M)),#N/A)</f>
        <v>#N/A</v>
      </c>
    </row>
    <row r="1062" spans="42:47" ht="11.25" customHeight="1" x14ac:dyDescent="0.25">
      <c r="AP1062" s="102" t="s">
        <v>83</v>
      </c>
      <c r="AQ1062" s="101">
        <f>_xll.qlInterestRateIndexFixingDate(Currency&amp;"ibor"&amp;Tenor,AR1062,Trigger)</f>
        <v>46794</v>
      </c>
      <c r="AR1062" s="101">
        <f>_xll.qlCalendarAdvance(Calendar,AR1061,AP1062,"f",,Trigger)</f>
        <v>46798</v>
      </c>
      <c r="AS1062" s="101">
        <f>_xll.qlInterestRateIndexMaturity(Currency&amp;"ibor"&amp;Tenor,AR1062,Trigger)</f>
        <v>46827</v>
      </c>
      <c r="AT1062" s="246">
        <f>_xll.qlIndexFixing($AD$5,AQ1062,TRUE,_xll.ohTrigger(Trigger,Trigger1M))</f>
        <v>2.1556697657045435E-2</v>
      </c>
      <c r="AU1062" s="246" t="e">
        <f>IFERROR(_xll.qlIndexFixing($AV$1,AQ1062,TRUE,_xll.ohTrigger(Trigger,Trigger1M)),#N/A)</f>
        <v>#N/A</v>
      </c>
    </row>
    <row r="1063" spans="42:47" ht="11.25" customHeight="1" x14ac:dyDescent="0.25">
      <c r="AP1063" s="102" t="s">
        <v>83</v>
      </c>
      <c r="AQ1063" s="101">
        <f>_xll.qlInterestRateIndexFixingDate(Currency&amp;"ibor"&amp;Tenor,AR1063,Trigger)</f>
        <v>46801</v>
      </c>
      <c r="AR1063" s="101">
        <f>_xll.qlCalendarAdvance(Calendar,AR1062,AP1063,"f",,Trigger)</f>
        <v>46805</v>
      </c>
      <c r="AS1063" s="101">
        <f>_xll.qlInterestRateIndexMaturity(Currency&amp;"ibor"&amp;Tenor,AR1063,Trigger)</f>
        <v>46834</v>
      </c>
      <c r="AT1063" s="246">
        <f>_xll.qlIndexFixing($AD$5,AQ1063,TRUE,_xll.ohTrigger(Trigger,Trigger1M))</f>
        <v>2.1559847358433418E-2</v>
      </c>
      <c r="AU1063" s="246" t="e">
        <f>IFERROR(_xll.qlIndexFixing($AV$1,AQ1063,TRUE,_xll.ohTrigger(Trigger,Trigger1M)),#N/A)</f>
        <v>#N/A</v>
      </c>
    </row>
    <row r="1064" spans="42:47" ht="11.25" customHeight="1" x14ac:dyDescent="0.25">
      <c r="AP1064" s="102" t="s">
        <v>83</v>
      </c>
      <c r="AQ1064" s="101">
        <f>_xll.qlInterestRateIndexFixingDate(Currency&amp;"ibor"&amp;Tenor,AR1064,Trigger)</f>
        <v>46808</v>
      </c>
      <c r="AR1064" s="101">
        <f>_xll.qlCalendarAdvance(Calendar,AR1063,AP1064,"f",,Trigger)</f>
        <v>46812</v>
      </c>
      <c r="AS1064" s="101">
        <f>_xll.qlInterestRateIndexMaturity(Currency&amp;"ibor"&amp;Tenor,AR1064,Trigger)</f>
        <v>46843</v>
      </c>
      <c r="AT1064" s="246">
        <f>_xll.qlIndexFixing($AD$5,AQ1064,TRUE,_xll.ohTrigger(Trigger,Trigger1M))</f>
        <v>2.1564438523969977E-2</v>
      </c>
      <c r="AU1064" s="246" t="e">
        <f>IFERROR(_xll.qlIndexFixing($AV$1,AQ1064,TRUE,_xll.ohTrigger(Trigger,Trigger1M)),#N/A)</f>
        <v>#N/A</v>
      </c>
    </row>
    <row r="1065" spans="42:47" ht="11.25" customHeight="1" x14ac:dyDescent="0.25">
      <c r="AP1065" s="102" t="s">
        <v>83</v>
      </c>
      <c r="AQ1065" s="101">
        <f>_xll.qlInterestRateIndexFixingDate(Currency&amp;"ibor"&amp;Tenor,AR1065,Trigger)</f>
        <v>46815</v>
      </c>
      <c r="AR1065" s="101">
        <f>_xll.qlCalendarAdvance(Calendar,AR1064,AP1065,"f",,Trigger)</f>
        <v>46819</v>
      </c>
      <c r="AS1065" s="101">
        <f>_xll.qlInterestRateIndexMaturity(Currency&amp;"ibor"&amp;Tenor,AR1065,Trigger)</f>
        <v>46850</v>
      </c>
      <c r="AT1065" s="246">
        <f>_xll.qlIndexFixing($AD$5,AQ1065,TRUE,_xll.ohTrigger(Trigger,Trigger1M))</f>
        <v>2.1567104932222882E-2</v>
      </c>
      <c r="AU1065" s="246" t="e">
        <f>IFERROR(_xll.qlIndexFixing($AV$1,AQ1065,TRUE,_xll.ohTrigger(Trigger,Trigger1M)),#N/A)</f>
        <v>#N/A</v>
      </c>
    </row>
    <row r="1066" spans="42:47" ht="11.25" customHeight="1" x14ac:dyDescent="0.25">
      <c r="AP1066" s="102" t="s">
        <v>83</v>
      </c>
      <c r="AQ1066" s="101">
        <f>_xll.qlInterestRateIndexFixingDate(Currency&amp;"ibor"&amp;Tenor,AR1066,Trigger)</f>
        <v>46822</v>
      </c>
      <c r="AR1066" s="101">
        <f>_xll.qlCalendarAdvance(Calendar,AR1065,AP1066,"f",,Trigger)</f>
        <v>46826</v>
      </c>
      <c r="AS1066" s="101">
        <f>_xll.qlInterestRateIndexMaturity(Currency&amp;"ibor"&amp;Tenor,AR1066,Trigger)</f>
        <v>46861</v>
      </c>
      <c r="AT1066" s="246">
        <f>_xll.qlIndexFixing($AD$5,AQ1066,TRUE,_xll.ohTrigger(Trigger,Trigger1M))</f>
        <v>2.1572734289626996E-2</v>
      </c>
      <c r="AU1066" s="246" t="e">
        <f>IFERROR(_xll.qlIndexFixing($AV$1,AQ1066,TRUE,_xll.ohTrigger(Trigger,Trigger1M)),#N/A)</f>
        <v>#N/A</v>
      </c>
    </row>
    <row r="1067" spans="42:47" ht="11.25" customHeight="1" x14ac:dyDescent="0.25">
      <c r="AP1067" s="102" t="s">
        <v>83</v>
      </c>
      <c r="AQ1067" s="101">
        <f>_xll.qlInterestRateIndexFixingDate(Currency&amp;"ibor"&amp;Tenor,AR1067,Trigger)</f>
        <v>46829</v>
      </c>
      <c r="AR1067" s="101">
        <f>_xll.qlCalendarAdvance(Calendar,AR1066,AP1067,"f",,Trigger)</f>
        <v>46833</v>
      </c>
      <c r="AS1067" s="101">
        <f>_xll.qlInterestRateIndexMaturity(Currency&amp;"ibor"&amp;Tenor,AR1067,Trigger)</f>
        <v>46864</v>
      </c>
      <c r="AT1067" s="246">
        <f>_xll.qlIndexFixing($AD$5,AQ1067,TRUE,_xll.ohTrigger(Trigger,Trigger1M))</f>
        <v>2.1571760609743806E-2</v>
      </c>
      <c r="AU1067" s="246" t="e">
        <f>IFERROR(_xll.qlIndexFixing($AV$1,AQ1067,TRUE,_xll.ohTrigger(Trigger,Trigger1M)),#N/A)</f>
        <v>#N/A</v>
      </c>
    </row>
    <row r="1068" spans="42:47" ht="11.25" customHeight="1" x14ac:dyDescent="0.25">
      <c r="AP1068" s="102" t="s">
        <v>83</v>
      </c>
      <c r="AQ1068" s="101">
        <f>_xll.qlInterestRateIndexFixingDate(Currency&amp;"ibor"&amp;Tenor,AR1068,Trigger)</f>
        <v>46836</v>
      </c>
      <c r="AR1068" s="101">
        <f>_xll.qlCalendarAdvance(Calendar,AR1067,AP1068,"f",,Trigger)</f>
        <v>46840</v>
      </c>
      <c r="AS1068" s="101">
        <f>_xll.qlInterestRateIndexMaturity(Currency&amp;"ibor"&amp;Tenor,AR1068,Trigger)</f>
        <v>46871</v>
      </c>
      <c r="AT1068" s="246">
        <f>_xll.qlIndexFixing($AD$5,AQ1068,TRUE,_xll.ohTrigger(Trigger,Trigger1M))</f>
        <v>2.157374987874365E-2</v>
      </c>
      <c r="AU1068" s="246" t="e">
        <f>IFERROR(_xll.qlIndexFixing($AV$1,AQ1068,TRUE,_xll.ohTrigger(Trigger,Trigger1M)),#N/A)</f>
        <v>#N/A</v>
      </c>
    </row>
    <row r="1069" spans="42:47" ht="11.25" customHeight="1" x14ac:dyDescent="0.25">
      <c r="AP1069" s="102" t="s">
        <v>83</v>
      </c>
      <c r="AQ1069" s="101">
        <f>_xll.qlInterestRateIndexFixingDate(Currency&amp;"ibor"&amp;Tenor,AR1069,Trigger)</f>
        <v>46843</v>
      </c>
      <c r="AR1069" s="101">
        <f>_xll.qlCalendarAdvance(Calendar,AR1068,AP1069,"f",,Trigger)</f>
        <v>46847</v>
      </c>
      <c r="AS1069" s="101">
        <f>_xll.qlInterestRateIndexMaturity(Currency&amp;"ibor"&amp;Tenor,AR1069,Trigger)</f>
        <v>46877</v>
      </c>
      <c r="AT1069" s="246">
        <f>_xll.qlIndexFixing($AD$5,AQ1069,TRUE,_xll.ohTrigger(Trigger,Trigger1M))</f>
        <v>2.1574760547157901E-2</v>
      </c>
      <c r="AU1069" s="246" t="e">
        <f>IFERROR(_xll.qlIndexFixing($AV$1,AQ1069,TRUE,_xll.ohTrigger(Trigger,Trigger1M)),#N/A)</f>
        <v>#N/A</v>
      </c>
    </row>
    <row r="1070" spans="42:47" ht="11.25" customHeight="1" x14ac:dyDescent="0.25">
      <c r="AP1070" s="102" t="s">
        <v>83</v>
      </c>
      <c r="AQ1070" s="101">
        <f>_xll.qlInterestRateIndexFixingDate(Currency&amp;"ibor"&amp;Tenor,AR1070,Trigger)</f>
        <v>46850</v>
      </c>
      <c r="AR1070" s="101">
        <f>_xll.qlCalendarAdvance(Calendar,AR1069,AP1070,"f",,Trigger)</f>
        <v>46854</v>
      </c>
      <c r="AS1070" s="101">
        <f>_xll.qlInterestRateIndexMaturity(Currency&amp;"ibor"&amp;Tenor,AR1070,Trigger)</f>
        <v>46884</v>
      </c>
      <c r="AT1070" s="246">
        <f>_xll.qlIndexFixing($AD$5,AQ1070,TRUE,_xll.ohTrigger(Trigger,Trigger1M))</f>
        <v>2.157631441873864E-2</v>
      </c>
      <c r="AU1070" s="246" t="e">
        <f>IFERROR(_xll.qlIndexFixing($AV$1,AQ1070,TRUE,_xll.ohTrigger(Trigger,Trigger1M)),#N/A)</f>
        <v>#N/A</v>
      </c>
    </row>
    <row r="1071" spans="42:47" ht="11.25" customHeight="1" x14ac:dyDescent="0.25">
      <c r="AP1071" s="102" t="s">
        <v>83</v>
      </c>
      <c r="AQ1071" s="101">
        <f>_xll.qlInterestRateIndexFixingDate(Currency&amp;"ibor"&amp;Tenor,AR1071,Trigger)</f>
        <v>46855</v>
      </c>
      <c r="AR1071" s="101">
        <f>_xll.qlCalendarAdvance(Calendar,AR1070,AP1071,"f",,Trigger)</f>
        <v>46861</v>
      </c>
      <c r="AS1071" s="101">
        <f>_xll.qlInterestRateIndexMaturity(Currency&amp;"ibor"&amp;Tenor,AR1071,Trigger)</f>
        <v>46891</v>
      </c>
      <c r="AT1071" s="246">
        <f>_xll.qlIndexFixing($AD$5,AQ1071,TRUE,_xll.ohTrigger(Trigger,Trigger1M))</f>
        <v>2.1577642590308699E-2</v>
      </c>
      <c r="AU1071" s="246" t="e">
        <f>IFERROR(_xll.qlIndexFixing($AV$1,AQ1071,TRUE,_xll.ohTrigger(Trigger,Trigger1M)),#N/A)</f>
        <v>#N/A</v>
      </c>
    </row>
    <row r="1072" spans="42:47" ht="11.25" customHeight="1" x14ac:dyDescent="0.25">
      <c r="AP1072" s="102" t="s">
        <v>83</v>
      </c>
      <c r="AQ1072" s="101">
        <f>_xll.qlInterestRateIndexFixingDate(Currency&amp;"ibor"&amp;Tenor,AR1072,Trigger)</f>
        <v>46864</v>
      </c>
      <c r="AR1072" s="101">
        <f>_xll.qlCalendarAdvance(Calendar,AR1071,AP1072,"f",,Trigger)</f>
        <v>46868</v>
      </c>
      <c r="AS1072" s="101">
        <f>_xll.qlInterestRateIndexMaturity(Currency&amp;"ibor"&amp;Tenor,AR1072,Trigger)</f>
        <v>46898</v>
      </c>
      <c r="AT1072" s="246">
        <f>_xll.qlIndexFixing($AD$5,AQ1072,TRUE,_xll.ohTrigger(Trigger,Trigger1M))</f>
        <v>2.157874506179347E-2</v>
      </c>
      <c r="AU1072" s="246" t="e">
        <f>IFERROR(_xll.qlIndexFixing($AV$1,AQ1072,TRUE,_xll.ohTrigger(Trigger,Trigger1M)),#N/A)</f>
        <v>#N/A</v>
      </c>
    </row>
    <row r="1073" spans="42:47" ht="11.25" customHeight="1" x14ac:dyDescent="0.25">
      <c r="AP1073" s="102" t="s">
        <v>83</v>
      </c>
      <c r="AQ1073" s="101">
        <f>_xll.qlInterestRateIndexFixingDate(Currency&amp;"ibor"&amp;Tenor,AR1073,Trigger)</f>
        <v>46870</v>
      </c>
      <c r="AR1073" s="101">
        <f>_xll.qlCalendarAdvance(Calendar,AR1072,AP1073,"f",,Trigger)</f>
        <v>46875</v>
      </c>
      <c r="AS1073" s="101">
        <f>_xll.qlInterestRateIndexMaturity(Currency&amp;"ibor"&amp;Tenor,AR1073,Trigger)</f>
        <v>46906</v>
      </c>
      <c r="AT1073" s="246">
        <f>_xll.qlIndexFixing($AD$5,AQ1073,TRUE,_xll.ohTrigger(Trigger,Trigger1M))</f>
        <v>2.158031052190271E-2</v>
      </c>
      <c r="AU1073" s="246" t="e">
        <f>IFERROR(_xll.qlIndexFixing($AV$1,AQ1073,TRUE,_xll.ohTrigger(Trigger,Trigger1M)),#N/A)</f>
        <v>#N/A</v>
      </c>
    </row>
    <row r="1074" spans="42:47" ht="11.25" customHeight="1" x14ac:dyDescent="0.25">
      <c r="AP1074" s="102" t="s">
        <v>83</v>
      </c>
      <c r="AQ1074" s="101">
        <f>_xll.qlInterestRateIndexFixingDate(Currency&amp;"ibor"&amp;Tenor,AR1074,Trigger)</f>
        <v>46878</v>
      </c>
      <c r="AR1074" s="101">
        <f>_xll.qlCalendarAdvance(Calendar,AR1073,AP1074,"f",,Trigger)</f>
        <v>46882</v>
      </c>
      <c r="AS1074" s="101">
        <f>_xll.qlInterestRateIndexMaturity(Currency&amp;"ibor"&amp;Tenor,AR1074,Trigger)</f>
        <v>46913</v>
      </c>
      <c r="AT1074" s="246">
        <f>_xll.qlIndexFixing($AD$5,AQ1074,TRUE,_xll.ohTrigger(Trigger,Trigger1M))</f>
        <v>2.1580945509634783E-2</v>
      </c>
      <c r="AU1074" s="246" t="e">
        <f>IFERROR(_xll.qlIndexFixing($AV$1,AQ1074,TRUE,_xll.ohTrigger(Trigger,Trigger1M)),#N/A)</f>
        <v>#N/A</v>
      </c>
    </row>
    <row r="1075" spans="42:47" ht="11.25" customHeight="1" x14ac:dyDescent="0.25">
      <c r="AP1075" s="102" t="s">
        <v>83</v>
      </c>
      <c r="AQ1075" s="101">
        <f>_xll.qlInterestRateIndexFixingDate(Currency&amp;"ibor"&amp;Tenor,AR1075,Trigger)</f>
        <v>46885</v>
      </c>
      <c r="AR1075" s="101">
        <f>_xll.qlCalendarAdvance(Calendar,AR1074,AP1075,"f",,Trigger)</f>
        <v>46889</v>
      </c>
      <c r="AS1075" s="101">
        <f>_xll.qlInterestRateIndexMaturity(Currency&amp;"ibor"&amp;Tenor,AR1075,Trigger)</f>
        <v>46920</v>
      </c>
      <c r="AT1075" s="246">
        <f>_xll.qlIndexFixing($AD$5,AQ1075,TRUE,_xll.ohTrigger(Trigger,Trigger1M))</f>
        <v>2.1581354783609494E-2</v>
      </c>
      <c r="AU1075" s="246" t="e">
        <f>IFERROR(_xll.qlIndexFixing($AV$1,AQ1075,TRUE,_xll.ohTrigger(Trigger,Trigger1M)),#N/A)</f>
        <v>#N/A</v>
      </c>
    </row>
    <row r="1076" spans="42:47" ht="11.25" customHeight="1" x14ac:dyDescent="0.25">
      <c r="AP1076" s="102" t="s">
        <v>83</v>
      </c>
      <c r="AQ1076" s="101">
        <f>_xll.qlInterestRateIndexFixingDate(Currency&amp;"ibor"&amp;Tenor,AR1076,Trigger)</f>
        <v>46892</v>
      </c>
      <c r="AR1076" s="101">
        <f>_xll.qlCalendarAdvance(Calendar,AR1075,AP1076,"f",,Trigger)</f>
        <v>46896</v>
      </c>
      <c r="AS1076" s="101">
        <f>_xll.qlInterestRateIndexMaturity(Currency&amp;"ibor"&amp;Tenor,AR1076,Trigger)</f>
        <v>46927</v>
      </c>
      <c r="AT1076" s="246">
        <f>_xll.qlIndexFixing($AD$5,AQ1076,TRUE,_xll.ohTrigger(Trigger,Trigger1M))</f>
        <v>2.1581538343811373E-2</v>
      </c>
      <c r="AU1076" s="246" t="e">
        <f>IFERROR(_xll.qlIndexFixing($AV$1,AQ1076,TRUE,_xll.ohTrigger(Trigger,Trigger1M)),#N/A)</f>
        <v>#N/A</v>
      </c>
    </row>
    <row r="1077" spans="42:47" ht="11.25" customHeight="1" x14ac:dyDescent="0.25">
      <c r="AP1077" s="102" t="s">
        <v>83</v>
      </c>
      <c r="AQ1077" s="101">
        <f>_xll.qlInterestRateIndexFixingDate(Currency&amp;"ibor"&amp;Tenor,AR1077,Trigger)</f>
        <v>46899</v>
      </c>
      <c r="AR1077" s="101">
        <f>_xll.qlCalendarAdvance(Calendar,AR1076,AP1077,"f",,Trigger)</f>
        <v>46903</v>
      </c>
      <c r="AS1077" s="101">
        <f>_xll.qlInterestRateIndexMaturity(Currency&amp;"ibor"&amp;Tenor,AR1077,Trigger)</f>
        <v>46934</v>
      </c>
      <c r="AT1077" s="246">
        <f>_xll.qlIndexFixing($AD$5,AQ1077,TRUE,_xll.ohTrigger(Trigger,Trigger1M))</f>
        <v>2.1581496190227523E-2</v>
      </c>
      <c r="AU1077" s="246" t="e">
        <f>IFERROR(_xll.qlIndexFixing($AV$1,AQ1077,TRUE,_xll.ohTrigger(Trigger,Trigger1M)),#N/A)</f>
        <v>#N/A</v>
      </c>
    </row>
    <row r="1078" spans="42:47" ht="11.25" customHeight="1" x14ac:dyDescent="0.25">
      <c r="AP1078" s="102" t="s">
        <v>83</v>
      </c>
      <c r="AQ1078" s="101">
        <f>_xll.qlInterestRateIndexFixingDate(Currency&amp;"ibor"&amp;Tenor,AR1078,Trigger)</f>
        <v>46906</v>
      </c>
      <c r="AR1078" s="101">
        <f>_xll.qlCalendarAdvance(Calendar,AR1077,AP1078,"f",,Trigger)</f>
        <v>46910</v>
      </c>
      <c r="AS1078" s="101">
        <f>_xll.qlInterestRateIndexMaturity(Currency&amp;"ibor"&amp;Tenor,AR1078,Trigger)</f>
        <v>46940</v>
      </c>
      <c r="AT1078" s="246">
        <f>_xll.qlIndexFixing($AD$5,AQ1078,TRUE,_xll.ohTrigger(Trigger,Trigger1M))</f>
        <v>2.1580620186358423E-2</v>
      </c>
      <c r="AU1078" s="246" t="e">
        <f>IFERROR(_xll.qlIndexFixing($AV$1,AQ1078,TRUE,_xll.ohTrigger(Trigger,Trigger1M)),#N/A)</f>
        <v>#N/A</v>
      </c>
    </row>
    <row r="1079" spans="42:47" ht="11.25" customHeight="1" x14ac:dyDescent="0.25">
      <c r="AP1079" s="102" t="s">
        <v>83</v>
      </c>
      <c r="AQ1079" s="101">
        <f>_xll.qlInterestRateIndexFixingDate(Currency&amp;"ibor"&amp;Tenor,AR1079,Trigger)</f>
        <v>46913</v>
      </c>
      <c r="AR1079" s="101">
        <f>_xll.qlCalendarAdvance(Calendar,AR1078,AP1079,"f",,Trigger)</f>
        <v>46917</v>
      </c>
      <c r="AS1079" s="101">
        <f>_xll.qlInterestRateIndexMaturity(Currency&amp;"ibor"&amp;Tenor,AR1079,Trigger)</f>
        <v>46947</v>
      </c>
      <c r="AT1079" s="246">
        <f>_xll.qlIndexFixing($AD$5,AQ1079,TRUE,_xll.ohTrigger(Trigger,Trigger1M))</f>
        <v>2.1580142756225662E-2</v>
      </c>
      <c r="AU1079" s="246" t="e">
        <f>IFERROR(_xll.qlIndexFixing($AV$1,AQ1079,TRUE,_xll.ohTrigger(Trigger,Trigger1M)),#N/A)</f>
        <v>#N/A</v>
      </c>
    </row>
    <row r="1080" spans="42:47" ht="11.25" customHeight="1" x14ac:dyDescent="0.25">
      <c r="AP1080" s="102" t="s">
        <v>83</v>
      </c>
      <c r="AQ1080" s="101">
        <f>_xll.qlInterestRateIndexFixingDate(Currency&amp;"ibor"&amp;Tenor,AR1080,Trigger)</f>
        <v>46920</v>
      </c>
      <c r="AR1080" s="101">
        <f>_xll.qlCalendarAdvance(Calendar,AR1079,AP1080,"f",,Trigger)</f>
        <v>46924</v>
      </c>
      <c r="AS1080" s="101">
        <f>_xll.qlInterestRateIndexMaturity(Currency&amp;"ibor"&amp;Tenor,AR1080,Trigger)</f>
        <v>46954</v>
      </c>
      <c r="AT1080" s="246">
        <f>_xll.qlIndexFixing($AD$5,AQ1080,TRUE,_xll.ohTrigger(Trigger,Trigger1M))</f>
        <v>2.1579439625871721E-2</v>
      </c>
      <c r="AU1080" s="246" t="e">
        <f>IFERROR(_xll.qlIndexFixing($AV$1,AQ1080,TRUE,_xll.ohTrigger(Trigger,Trigger1M)),#N/A)</f>
        <v>#N/A</v>
      </c>
    </row>
    <row r="1081" spans="42:47" ht="11.25" customHeight="1" x14ac:dyDescent="0.25">
      <c r="AP1081" s="102" t="s">
        <v>83</v>
      </c>
      <c r="AQ1081" s="101">
        <f>_xll.qlInterestRateIndexFixingDate(Currency&amp;"ibor"&amp;Tenor,AR1081,Trigger)</f>
        <v>46927</v>
      </c>
      <c r="AR1081" s="101">
        <f>_xll.qlCalendarAdvance(Calendar,AR1080,AP1081,"f",,Trigger)</f>
        <v>46931</v>
      </c>
      <c r="AS1081" s="101">
        <f>_xll.qlInterestRateIndexMaturity(Currency&amp;"ibor"&amp;Tenor,AR1081,Trigger)</f>
        <v>46961</v>
      </c>
      <c r="AT1081" s="246">
        <f>_xll.qlIndexFixing($AD$5,AQ1081,TRUE,_xll.ohTrigger(Trigger,Trigger1M))</f>
        <v>2.157865943943893E-2</v>
      </c>
      <c r="AU1081" s="246" t="e">
        <f>IFERROR(_xll.qlIndexFixing($AV$1,AQ1081,TRUE,_xll.ohTrigger(Trigger,Trigger1M)),#N/A)</f>
        <v>#N/A</v>
      </c>
    </row>
    <row r="1082" spans="42:47" ht="11.25" customHeight="1" x14ac:dyDescent="0.25">
      <c r="AP1082" s="102" t="s">
        <v>83</v>
      </c>
      <c r="AQ1082" s="101">
        <f>_xll.qlInterestRateIndexFixingDate(Currency&amp;"ibor"&amp;Tenor,AR1082,Trigger)</f>
        <v>46934</v>
      </c>
      <c r="AR1082" s="101">
        <f>_xll.qlCalendarAdvance(Calendar,AR1081,AP1082,"f",,Trigger)</f>
        <v>46938</v>
      </c>
      <c r="AS1082" s="101">
        <f>_xll.qlInterestRateIndexMaturity(Currency&amp;"ibor"&amp;Tenor,AR1082,Trigger)</f>
        <v>46969</v>
      </c>
      <c r="AT1082" s="246">
        <f>_xll.qlIndexFixing($AD$5,AQ1082,TRUE,_xll.ohTrigger(Trigger,Trigger1M))</f>
        <v>2.1579839388509769E-2</v>
      </c>
      <c r="AU1082" s="246" t="e">
        <f>IFERROR(_xll.qlIndexFixing($AV$1,AQ1082,TRUE,_xll.ohTrigger(Trigger,Trigger1M)),#N/A)</f>
        <v>#N/A</v>
      </c>
    </row>
    <row r="1083" spans="42:47" ht="11.25" customHeight="1" x14ac:dyDescent="0.25">
      <c r="AP1083" s="102" t="s">
        <v>83</v>
      </c>
      <c r="AQ1083" s="101">
        <f>_xll.qlInterestRateIndexFixingDate(Currency&amp;"ibor"&amp;Tenor,AR1083,Trigger)</f>
        <v>46941</v>
      </c>
      <c r="AR1083" s="101">
        <f>_xll.qlCalendarAdvance(Calendar,AR1082,AP1083,"f",,Trigger)</f>
        <v>46945</v>
      </c>
      <c r="AS1083" s="101">
        <f>_xll.qlInterestRateIndexMaturity(Currency&amp;"ibor"&amp;Tenor,AR1083,Trigger)</f>
        <v>46976</v>
      </c>
      <c r="AT1083" s="246">
        <f>_xll.qlIndexFixing($AD$5,AQ1083,TRUE,_xll.ohTrigger(Trigger,Trigger1M))</f>
        <v>2.1581710199448191E-2</v>
      </c>
      <c r="AU1083" s="246" t="e">
        <f>IFERROR(_xll.qlIndexFixing($AV$1,AQ1083,TRUE,_xll.ohTrigger(Trigger,Trigger1M)),#N/A)</f>
        <v>#N/A</v>
      </c>
    </row>
    <row r="1084" spans="42:47" ht="11.25" customHeight="1" x14ac:dyDescent="0.25">
      <c r="AP1084" s="102" t="s">
        <v>83</v>
      </c>
      <c r="AQ1084" s="101">
        <f>_xll.qlInterestRateIndexFixingDate(Currency&amp;"ibor"&amp;Tenor,AR1084,Trigger)</f>
        <v>46948</v>
      </c>
      <c r="AR1084" s="101">
        <f>_xll.qlCalendarAdvance(Calendar,AR1083,AP1084,"f",,Trigger)</f>
        <v>46952</v>
      </c>
      <c r="AS1084" s="101">
        <f>_xll.qlInterestRateIndexMaturity(Currency&amp;"ibor"&amp;Tenor,AR1084,Trigger)</f>
        <v>46983</v>
      </c>
      <c r="AT1084" s="246">
        <f>_xll.qlIndexFixing($AD$5,AQ1084,TRUE,_xll.ohTrigger(Trigger,Trigger1M))</f>
        <v>2.1584950584974547E-2</v>
      </c>
      <c r="AU1084" s="246" t="e">
        <f>IFERROR(_xll.qlIndexFixing($AV$1,AQ1084,TRUE,_xll.ohTrigger(Trigger,Trigger1M)),#N/A)</f>
        <v>#N/A</v>
      </c>
    </row>
    <row r="1085" spans="42:47" ht="11.25" customHeight="1" x14ac:dyDescent="0.25">
      <c r="AP1085" s="102" t="s">
        <v>83</v>
      </c>
      <c r="AQ1085" s="101">
        <f>_xll.qlInterestRateIndexFixingDate(Currency&amp;"ibor"&amp;Tenor,AR1085,Trigger)</f>
        <v>46955</v>
      </c>
      <c r="AR1085" s="101">
        <f>_xll.qlCalendarAdvance(Calendar,AR1084,AP1085,"f",,Trigger)</f>
        <v>46959</v>
      </c>
      <c r="AS1085" s="101">
        <f>_xll.qlInterestRateIndexMaturity(Currency&amp;"ibor"&amp;Tenor,AR1085,Trigger)</f>
        <v>46990</v>
      </c>
      <c r="AT1085" s="246">
        <f>_xll.qlIndexFixing($AD$5,AQ1085,TRUE,_xll.ohTrigger(Trigger,Trigger1M))</f>
        <v>2.1589556447370543E-2</v>
      </c>
      <c r="AU1085" s="246" t="e">
        <f>IFERROR(_xll.qlIndexFixing($AV$1,AQ1085,TRUE,_xll.ohTrigger(Trigger,Trigger1M)),#N/A)</f>
        <v>#N/A</v>
      </c>
    </row>
    <row r="1086" spans="42:47" ht="11.25" customHeight="1" x14ac:dyDescent="0.25">
      <c r="AP1086" s="102" t="s">
        <v>83</v>
      </c>
      <c r="AQ1086" s="101">
        <f>_xll.qlInterestRateIndexFixingDate(Currency&amp;"ibor"&amp;Tenor,AR1086,Trigger)</f>
        <v>46962</v>
      </c>
      <c r="AR1086" s="101">
        <f>_xll.qlCalendarAdvance(Calendar,AR1085,AP1086,"f",,Trigger)</f>
        <v>46966</v>
      </c>
      <c r="AS1086" s="101">
        <f>_xll.qlInterestRateIndexMaturity(Currency&amp;"ibor"&amp;Tenor,AR1086,Trigger)</f>
        <v>46997</v>
      </c>
      <c r="AT1086" s="246">
        <f>_xll.qlIndexFixing($AD$5,AQ1086,TRUE,_xll.ohTrigger(Trigger,Trigger1M))</f>
        <v>2.1594562743983935E-2</v>
      </c>
      <c r="AU1086" s="246" t="e">
        <f>IFERROR(_xll.qlIndexFixing($AV$1,AQ1086,TRUE,_xll.ohTrigger(Trigger,Trigger1M)),#N/A)</f>
        <v>#N/A</v>
      </c>
    </row>
    <row r="1087" spans="42:47" ht="11.25" customHeight="1" x14ac:dyDescent="0.25">
      <c r="AP1087" s="102" t="s">
        <v>83</v>
      </c>
      <c r="AQ1087" s="101">
        <f>_xll.qlInterestRateIndexFixingDate(Currency&amp;"ibor"&amp;Tenor,AR1087,Trigger)</f>
        <v>46969</v>
      </c>
      <c r="AR1087" s="101">
        <f>_xll.qlCalendarAdvance(Calendar,AR1086,AP1087,"f",,Trigger)</f>
        <v>46973</v>
      </c>
      <c r="AS1087" s="101">
        <f>_xll.qlInterestRateIndexMaturity(Currency&amp;"ibor"&amp;Tenor,AR1087,Trigger)</f>
        <v>47004</v>
      </c>
      <c r="AT1087" s="246">
        <f>_xll.qlIndexFixing($AD$5,AQ1087,TRUE,_xll.ohTrigger(Trigger,Trigger1M))</f>
        <v>2.1599395912656954E-2</v>
      </c>
      <c r="AU1087" s="246" t="e">
        <f>IFERROR(_xll.qlIndexFixing($AV$1,AQ1087,TRUE,_xll.ohTrigger(Trigger,Trigger1M)),#N/A)</f>
        <v>#N/A</v>
      </c>
    </row>
    <row r="1088" spans="42:47" ht="11.25" customHeight="1" x14ac:dyDescent="0.25">
      <c r="AP1088" s="102" t="s">
        <v>83</v>
      </c>
      <c r="AQ1088" s="101">
        <f>_xll.qlInterestRateIndexFixingDate(Currency&amp;"ibor"&amp;Tenor,AR1088,Trigger)</f>
        <v>46976</v>
      </c>
      <c r="AR1088" s="101">
        <f>_xll.qlCalendarAdvance(Calendar,AR1087,AP1088,"f",,Trigger)</f>
        <v>46980</v>
      </c>
      <c r="AS1088" s="101">
        <f>_xll.qlInterestRateIndexMaturity(Currency&amp;"ibor"&amp;Tenor,AR1088,Trigger)</f>
        <v>47011</v>
      </c>
      <c r="AT1088" s="246">
        <f>_xll.qlIndexFixing($AD$5,AQ1088,TRUE,_xll.ohTrigger(Trigger,Trigger1M))</f>
        <v>2.1604055953178162E-2</v>
      </c>
      <c r="AU1088" s="246" t="e">
        <f>IFERROR(_xll.qlIndexFixing($AV$1,AQ1088,TRUE,_xll.ohTrigger(Trigger,Trigger1M)),#N/A)</f>
        <v>#N/A</v>
      </c>
    </row>
    <row r="1089" spans="42:47" ht="11.25" customHeight="1" x14ac:dyDescent="0.25">
      <c r="AP1089" s="102" t="s">
        <v>83</v>
      </c>
      <c r="AQ1089" s="101">
        <f>_xll.qlInterestRateIndexFixingDate(Currency&amp;"ibor"&amp;Tenor,AR1089,Trigger)</f>
        <v>46983</v>
      </c>
      <c r="AR1089" s="101">
        <f>_xll.qlCalendarAdvance(Calendar,AR1088,AP1089,"f",,Trigger)</f>
        <v>46987</v>
      </c>
      <c r="AS1089" s="101">
        <f>_xll.qlInterestRateIndexMaturity(Currency&amp;"ibor"&amp;Tenor,AR1089,Trigger)</f>
        <v>47018</v>
      </c>
      <c r="AT1089" s="246">
        <f>_xll.qlIndexFixing($AD$5,AQ1089,TRUE,_xll.ohTrigger(Trigger,Trigger1M))</f>
        <v>2.160854286533611E-2</v>
      </c>
      <c r="AU1089" s="246" t="e">
        <f>IFERROR(_xll.qlIndexFixing($AV$1,AQ1089,TRUE,_xll.ohTrigger(Trigger,Trigger1M)),#N/A)</f>
        <v>#N/A</v>
      </c>
    </row>
    <row r="1090" spans="42:47" ht="11.25" customHeight="1" x14ac:dyDescent="0.25">
      <c r="AP1090" s="102" t="s">
        <v>83</v>
      </c>
      <c r="AQ1090" s="101">
        <f>_xll.qlInterestRateIndexFixingDate(Currency&amp;"ibor"&amp;Tenor,AR1090,Trigger)</f>
        <v>46990</v>
      </c>
      <c r="AR1090" s="101">
        <f>_xll.qlCalendarAdvance(Calendar,AR1089,AP1090,"f",,Trigger)</f>
        <v>46994</v>
      </c>
      <c r="AS1090" s="101">
        <f>_xll.qlInterestRateIndexMaturity(Currency&amp;"ibor"&amp;Tenor,AR1090,Trigger)</f>
        <v>47025</v>
      </c>
      <c r="AT1090" s="246">
        <f>_xll.qlIndexFixing($AD$5,AQ1090,TRUE,_xll.ohTrigger(Trigger,Trigger1M))</f>
        <v>2.1612856648932248E-2</v>
      </c>
      <c r="AU1090" s="246" t="e">
        <f>IFERROR(_xll.qlIndexFixing($AV$1,AQ1090,TRUE,_xll.ohTrigger(Trigger,Trigger1M)),#N/A)</f>
        <v>#N/A</v>
      </c>
    </row>
    <row r="1091" spans="42:47" ht="11.25" customHeight="1" x14ac:dyDescent="0.25">
      <c r="AP1091" s="102" t="s">
        <v>83</v>
      </c>
      <c r="AQ1091" s="101">
        <f>_xll.qlInterestRateIndexFixingDate(Currency&amp;"ibor"&amp;Tenor,AR1091,Trigger)</f>
        <v>46997</v>
      </c>
      <c r="AR1091" s="101">
        <f>_xll.qlCalendarAdvance(Calendar,AR1090,AP1091,"f",,Trigger)</f>
        <v>47001</v>
      </c>
      <c r="AS1091" s="101">
        <f>_xll.qlInterestRateIndexMaturity(Currency&amp;"ibor"&amp;Tenor,AR1091,Trigger)</f>
        <v>47031</v>
      </c>
      <c r="AT1091" s="246">
        <f>_xll.qlIndexFixing($AD$5,AQ1091,TRUE,_xll.ohTrigger(Trigger,Trigger1M))</f>
        <v>2.1616067676557549E-2</v>
      </c>
      <c r="AU1091" s="246" t="e">
        <f>IFERROR(_xll.qlIndexFixing($AV$1,AQ1091,TRUE,_xll.ohTrigger(Trigger,Trigger1M)),#N/A)</f>
        <v>#N/A</v>
      </c>
    </row>
    <row r="1092" spans="42:47" ht="11.25" customHeight="1" x14ac:dyDescent="0.25">
      <c r="AP1092" s="102" t="s">
        <v>83</v>
      </c>
      <c r="AQ1092" s="101">
        <f>_xll.qlInterestRateIndexFixingDate(Currency&amp;"ibor"&amp;Tenor,AR1092,Trigger)</f>
        <v>47004</v>
      </c>
      <c r="AR1092" s="101">
        <f>_xll.qlCalendarAdvance(Calendar,AR1091,AP1092,"f",,Trigger)</f>
        <v>47008</v>
      </c>
      <c r="AS1092" s="101">
        <f>_xll.qlInterestRateIndexMaturity(Currency&amp;"ibor"&amp;Tenor,AR1092,Trigger)</f>
        <v>47038</v>
      </c>
      <c r="AT1092" s="246">
        <f>_xll.qlIndexFixing($AD$5,AQ1092,TRUE,_xll.ohTrigger(Trigger,Trigger1M))</f>
        <v>2.162004733004963E-2</v>
      </c>
      <c r="AU1092" s="246" t="e">
        <f>IFERROR(_xll.qlIndexFixing($AV$1,AQ1092,TRUE,_xll.ohTrigger(Trigger,Trigger1M)),#N/A)</f>
        <v>#N/A</v>
      </c>
    </row>
    <row r="1093" spans="42:47" ht="11.25" customHeight="1" x14ac:dyDescent="0.25">
      <c r="AP1093" s="102" t="s">
        <v>83</v>
      </c>
      <c r="AQ1093" s="101">
        <f>_xll.qlInterestRateIndexFixingDate(Currency&amp;"ibor"&amp;Tenor,AR1093,Trigger)</f>
        <v>47011</v>
      </c>
      <c r="AR1093" s="101">
        <f>_xll.qlCalendarAdvance(Calendar,AR1092,AP1093,"f",,Trigger)</f>
        <v>47015</v>
      </c>
      <c r="AS1093" s="101">
        <f>_xll.qlInterestRateIndexMaturity(Currency&amp;"ibor"&amp;Tenor,AR1093,Trigger)</f>
        <v>47045</v>
      </c>
      <c r="AT1093" s="246">
        <f>_xll.qlIndexFixing($AD$5,AQ1093,TRUE,_xll.ohTrigger(Trigger,Trigger1M))</f>
        <v>2.1623853864785048E-2</v>
      </c>
      <c r="AU1093" s="246" t="e">
        <f>IFERROR(_xll.qlIndexFixing($AV$1,AQ1093,TRUE,_xll.ohTrigger(Trigger,Trigger1M)),#N/A)</f>
        <v>#N/A</v>
      </c>
    </row>
    <row r="1094" spans="42:47" ht="11.25" customHeight="1" x14ac:dyDescent="0.25">
      <c r="AP1094" s="102" t="s">
        <v>83</v>
      </c>
      <c r="AQ1094" s="101">
        <f>_xll.qlInterestRateIndexFixingDate(Currency&amp;"ibor"&amp;Tenor,AR1094,Trigger)</f>
        <v>47018</v>
      </c>
      <c r="AR1094" s="101">
        <f>_xll.qlCalendarAdvance(Calendar,AR1093,AP1094,"f",,Trigger)</f>
        <v>47022</v>
      </c>
      <c r="AS1094" s="101">
        <f>_xll.qlInterestRateIndexMaturity(Currency&amp;"ibor"&amp;Tenor,AR1094,Trigger)</f>
        <v>47052</v>
      </c>
      <c r="AT1094" s="246">
        <f>_xll.qlIndexFixing($AD$5,AQ1094,TRUE,_xll.ohTrigger(Trigger,Trigger1M))</f>
        <v>2.1627487280593272E-2</v>
      </c>
      <c r="AU1094" s="246" t="e">
        <f>IFERROR(_xll.qlIndexFixing($AV$1,AQ1094,TRUE,_xll.ohTrigger(Trigger,Trigger1M)),#N/A)</f>
        <v>#N/A</v>
      </c>
    </row>
    <row r="1095" spans="42:47" ht="11.25" customHeight="1" x14ac:dyDescent="0.25">
      <c r="AP1095" s="102" t="s">
        <v>83</v>
      </c>
      <c r="AQ1095" s="101">
        <f>_xll.qlInterestRateIndexFixingDate(Currency&amp;"ibor"&amp;Tenor,AR1095,Trigger)</f>
        <v>47025</v>
      </c>
      <c r="AR1095" s="101">
        <f>_xll.qlCalendarAdvance(Calendar,AR1094,AP1095,"f",,Trigger)</f>
        <v>47029</v>
      </c>
      <c r="AS1095" s="101">
        <f>_xll.qlInterestRateIndexMaturity(Currency&amp;"ibor"&amp;Tenor,AR1095,Trigger)</f>
        <v>47060</v>
      </c>
      <c r="AT1095" s="246">
        <f>_xll.qlIndexFixing($AD$5,AQ1095,TRUE,_xll.ohTrigger(Trigger,Trigger1M))</f>
        <v>2.1631828632005828E-2</v>
      </c>
      <c r="AU1095" s="246" t="e">
        <f>IFERROR(_xll.qlIndexFixing($AV$1,AQ1095,TRUE,_xll.ohTrigger(Trigger,Trigger1M)),#N/A)</f>
        <v>#N/A</v>
      </c>
    </row>
    <row r="1096" spans="42:47" ht="11.25" customHeight="1" x14ac:dyDescent="0.25">
      <c r="AP1096" s="102" t="s">
        <v>83</v>
      </c>
      <c r="AQ1096" s="101">
        <f>_xll.qlInterestRateIndexFixingDate(Currency&amp;"ibor"&amp;Tenor,AR1096,Trigger)</f>
        <v>47032</v>
      </c>
      <c r="AR1096" s="101">
        <f>_xll.qlCalendarAdvance(Calendar,AR1095,AP1096,"f",,Trigger)</f>
        <v>47036</v>
      </c>
      <c r="AS1096" s="101">
        <f>_xll.qlInterestRateIndexMaturity(Currency&amp;"ibor"&amp;Tenor,AR1096,Trigger)</f>
        <v>47067</v>
      </c>
      <c r="AT1096" s="246">
        <f>_xll.qlIndexFixing($AD$5,AQ1096,TRUE,_xll.ohTrigger(Trigger,Trigger1M))</f>
        <v>2.1635103640456066E-2</v>
      </c>
      <c r="AU1096" s="246" t="e">
        <f>IFERROR(_xll.qlIndexFixing($AV$1,AQ1096,TRUE,_xll.ohTrigger(Trigger,Trigger1M)),#N/A)</f>
        <v>#N/A</v>
      </c>
    </row>
    <row r="1097" spans="42:47" ht="11.25" customHeight="1" x14ac:dyDescent="0.25">
      <c r="AP1097" s="102" t="s">
        <v>83</v>
      </c>
      <c r="AQ1097" s="101">
        <f>_xll.qlInterestRateIndexFixingDate(Currency&amp;"ibor"&amp;Tenor,AR1097,Trigger)</f>
        <v>47039</v>
      </c>
      <c r="AR1097" s="101">
        <f>_xll.qlCalendarAdvance(Calendar,AR1096,AP1097,"f",,Trigger)</f>
        <v>47043</v>
      </c>
      <c r="AS1097" s="101">
        <f>_xll.qlInterestRateIndexMaturity(Currency&amp;"ibor"&amp;Tenor,AR1097,Trigger)</f>
        <v>47074</v>
      </c>
      <c r="AT1097" s="246">
        <f>_xll.qlIndexFixing($AD$5,AQ1097,TRUE,_xll.ohTrigger(Trigger,Trigger1M))</f>
        <v>2.163820551915319E-2</v>
      </c>
      <c r="AU1097" s="246" t="e">
        <f>IFERROR(_xll.qlIndexFixing($AV$1,AQ1097,TRUE,_xll.ohTrigger(Trigger,Trigger1M)),#N/A)</f>
        <v>#N/A</v>
      </c>
    </row>
    <row r="1098" spans="42:47" ht="11.25" customHeight="1" x14ac:dyDescent="0.25">
      <c r="AP1098" s="102" t="s">
        <v>83</v>
      </c>
      <c r="AQ1098" s="101">
        <f>_xll.qlInterestRateIndexFixingDate(Currency&amp;"ibor"&amp;Tenor,AR1098,Trigger)</f>
        <v>47046</v>
      </c>
      <c r="AR1098" s="101">
        <f>_xll.qlCalendarAdvance(Calendar,AR1097,AP1098,"f",,Trigger)</f>
        <v>47050</v>
      </c>
      <c r="AS1098" s="101">
        <f>_xll.qlInterestRateIndexMaturity(Currency&amp;"ibor"&amp;Tenor,AR1098,Trigger)</f>
        <v>47081</v>
      </c>
      <c r="AT1098" s="246">
        <f>_xll.qlIndexFixing($AD$5,AQ1098,TRUE,_xll.ohTrigger(Trigger,Trigger1M))</f>
        <v>2.1641134267968272E-2</v>
      </c>
      <c r="AU1098" s="246" t="e">
        <f>IFERROR(_xll.qlIndexFixing($AV$1,AQ1098,TRUE,_xll.ohTrigger(Trigger,Trigger1M)),#N/A)</f>
        <v>#N/A</v>
      </c>
    </row>
    <row r="1099" spans="42:47" ht="11.25" customHeight="1" x14ac:dyDescent="0.25">
      <c r="AP1099" s="102" t="s">
        <v>83</v>
      </c>
      <c r="AQ1099" s="101">
        <f>_xll.qlInterestRateIndexFixingDate(Currency&amp;"ibor"&amp;Tenor,AR1099,Trigger)</f>
        <v>47053</v>
      </c>
      <c r="AR1099" s="101">
        <f>_xll.qlCalendarAdvance(Calendar,AR1098,AP1099,"f",,Trigger)</f>
        <v>47057</v>
      </c>
      <c r="AS1099" s="101">
        <f>_xll.qlInterestRateIndexMaturity(Currency&amp;"ibor"&amp;Tenor,AR1099,Trigger)</f>
        <v>47087</v>
      </c>
      <c r="AT1099" s="246">
        <f>_xll.qlIndexFixing($AD$5,AQ1099,TRUE,_xll.ohTrigger(Trigger,Trigger1M))</f>
        <v>2.1643057570559954E-2</v>
      </c>
      <c r="AU1099" s="246" t="e">
        <f>IFERROR(_xll.qlIndexFixing($AV$1,AQ1099,TRUE,_xll.ohTrigger(Trigger,Trigger1M)),#N/A)</f>
        <v>#N/A</v>
      </c>
    </row>
    <row r="1100" spans="42:47" ht="11.25" customHeight="1" x14ac:dyDescent="0.25">
      <c r="AP1100" s="102" t="s">
        <v>83</v>
      </c>
      <c r="AQ1100" s="101">
        <f>_xll.qlInterestRateIndexFixingDate(Currency&amp;"ibor"&amp;Tenor,AR1100,Trigger)</f>
        <v>47060</v>
      </c>
      <c r="AR1100" s="101">
        <f>_xll.qlCalendarAdvance(Calendar,AR1099,AP1100,"f",,Trigger)</f>
        <v>47064</v>
      </c>
      <c r="AS1100" s="101">
        <f>_xll.qlInterestRateIndexMaturity(Currency&amp;"ibor"&amp;Tenor,AR1100,Trigger)</f>
        <v>47094</v>
      </c>
      <c r="AT1100" s="246">
        <f>_xll.qlIndexFixing($AD$5,AQ1100,TRUE,_xll.ohTrigger(Trigger,Trigger1M))</f>
        <v>2.1645652269794091E-2</v>
      </c>
      <c r="AU1100" s="246" t="e">
        <f>IFERROR(_xll.qlIndexFixing($AV$1,AQ1100,TRUE,_xll.ohTrigger(Trigger,Trigger1M)),#N/A)</f>
        <v>#N/A</v>
      </c>
    </row>
    <row r="1101" spans="42:47" ht="11.25" customHeight="1" x14ac:dyDescent="0.25">
      <c r="AP1101" s="102" t="s">
        <v>83</v>
      </c>
      <c r="AQ1101" s="101">
        <f>_xll.qlInterestRateIndexFixingDate(Currency&amp;"ibor"&amp;Tenor,AR1101,Trigger)</f>
        <v>47067</v>
      </c>
      <c r="AR1101" s="101">
        <f>_xll.qlCalendarAdvance(Calendar,AR1100,AP1101,"f",,Trigger)</f>
        <v>47071</v>
      </c>
      <c r="AS1101" s="101">
        <f>_xll.qlInterestRateIndexMaturity(Currency&amp;"ibor"&amp;Tenor,AR1101,Trigger)</f>
        <v>47101</v>
      </c>
      <c r="AT1101" s="246">
        <f>_xll.qlIndexFixing($AD$5,AQ1101,TRUE,_xll.ohTrigger(Trigger,Trigger1M))</f>
        <v>2.1648073849163119E-2</v>
      </c>
      <c r="AU1101" s="246" t="e">
        <f>IFERROR(_xll.qlIndexFixing($AV$1,AQ1101,TRUE,_xll.ohTrigger(Trigger,Trigger1M)),#N/A)</f>
        <v>#N/A</v>
      </c>
    </row>
    <row r="1102" spans="42:47" ht="11.25" customHeight="1" x14ac:dyDescent="0.25">
      <c r="AP1102" s="102" t="s">
        <v>83</v>
      </c>
      <c r="AQ1102" s="101">
        <f>_xll.qlInterestRateIndexFixingDate(Currency&amp;"ibor"&amp;Tenor,AR1102,Trigger)</f>
        <v>47074</v>
      </c>
      <c r="AR1102" s="101">
        <f>_xll.qlCalendarAdvance(Calendar,AR1101,AP1102,"f",,Trigger)</f>
        <v>47078</v>
      </c>
      <c r="AS1102" s="101">
        <f>_xll.qlInterestRateIndexMaturity(Currency&amp;"ibor"&amp;Tenor,AR1102,Trigger)</f>
        <v>47108</v>
      </c>
      <c r="AT1102" s="246">
        <f>_xll.qlIndexFixing($AD$5,AQ1102,TRUE,_xll.ohTrigger(Trigger,Trigger1M))</f>
        <v>2.1650322308563119E-2</v>
      </c>
      <c r="AU1102" s="246" t="e">
        <f>IFERROR(_xll.qlIndexFixing($AV$1,AQ1102,TRUE,_xll.ohTrigger(Trigger,Trigger1M)),#N/A)</f>
        <v>#N/A</v>
      </c>
    </row>
    <row r="1103" spans="42:47" ht="11.25" customHeight="1" x14ac:dyDescent="0.25">
      <c r="AP1103" s="102" t="s">
        <v>83</v>
      </c>
      <c r="AQ1103" s="101">
        <f>_xll.qlInterestRateIndexFixingDate(Currency&amp;"ibor"&amp;Tenor,AR1103,Trigger)</f>
        <v>47081</v>
      </c>
      <c r="AR1103" s="101">
        <f>_xll.qlCalendarAdvance(Calendar,AR1102,AP1103,"f",,Trigger)</f>
        <v>47085</v>
      </c>
      <c r="AS1103" s="101">
        <f>_xll.qlInterestRateIndexMaturity(Currency&amp;"ibor"&amp;Tenor,AR1103,Trigger)</f>
        <v>47115</v>
      </c>
      <c r="AT1103" s="246">
        <f>_xll.qlIndexFixing($AD$5,AQ1103,TRUE,_xll.ohTrigger(Trigger,Trigger1M))</f>
        <v>2.165239764789284E-2</v>
      </c>
      <c r="AU1103" s="246" t="e">
        <f>IFERROR(_xll.qlIndexFixing($AV$1,AQ1103,TRUE,_xll.ohTrigger(Trigger,Trigger1M)),#N/A)</f>
        <v>#N/A</v>
      </c>
    </row>
    <row r="1104" spans="42:47" ht="11.25" customHeight="1" x14ac:dyDescent="0.25">
      <c r="AP1104" s="102" t="s">
        <v>83</v>
      </c>
      <c r="AQ1104" s="101">
        <f>_xll.qlInterestRateIndexFixingDate(Currency&amp;"ibor"&amp;Tenor,AR1104,Trigger)</f>
        <v>47088</v>
      </c>
      <c r="AR1104" s="101">
        <f>_xll.qlCalendarAdvance(Calendar,AR1103,AP1104,"f",,Trigger)</f>
        <v>47092</v>
      </c>
      <c r="AS1104" s="101">
        <f>_xll.qlInterestRateIndexMaturity(Currency&amp;"ibor"&amp;Tenor,AR1104,Trigger)</f>
        <v>47123</v>
      </c>
      <c r="AT1104" s="246">
        <f>_xll.qlIndexFixing($AD$5,AQ1104,TRUE,_xll.ohTrigger(Trigger,Trigger1M))</f>
        <v>2.1655071026451023E-2</v>
      </c>
      <c r="AU1104" s="246" t="e">
        <f>IFERROR(_xll.qlIndexFixing($AV$1,AQ1104,TRUE,_xll.ohTrigger(Trigger,Trigger1M)),#N/A)</f>
        <v>#N/A</v>
      </c>
    </row>
    <row r="1105" spans="42:47" ht="11.25" customHeight="1" x14ac:dyDescent="0.25">
      <c r="AP1105" s="102" t="s">
        <v>83</v>
      </c>
      <c r="AQ1105" s="101">
        <f>_xll.qlInterestRateIndexFixingDate(Currency&amp;"ibor"&amp;Tenor,AR1105,Trigger)</f>
        <v>47095</v>
      </c>
      <c r="AR1105" s="101">
        <f>_xll.qlCalendarAdvance(Calendar,AR1104,AP1105,"f",,Trigger)</f>
        <v>47099</v>
      </c>
      <c r="AS1105" s="101">
        <f>_xll.qlInterestRateIndexMaturity(Currency&amp;"ibor"&amp;Tenor,AR1105,Trigger)</f>
        <v>47130</v>
      </c>
      <c r="AT1105" s="246">
        <f>_xll.qlIndexFixing($AD$5,AQ1105,TRUE,_xll.ohTrigger(Trigger,Trigger1M))</f>
        <v>2.1656787862829891E-2</v>
      </c>
      <c r="AU1105" s="246" t="e">
        <f>IFERROR(_xll.qlIndexFixing($AV$1,AQ1105,TRUE,_xll.ohTrigger(Trigger,Trigger1M)),#N/A)</f>
        <v>#N/A</v>
      </c>
    </row>
    <row r="1106" spans="42:47" ht="11.25" customHeight="1" x14ac:dyDescent="0.25">
      <c r="AP1106" s="102" t="s">
        <v>83</v>
      </c>
      <c r="AQ1106" s="101">
        <f>_xll.qlInterestRateIndexFixingDate(Currency&amp;"ibor"&amp;Tenor,AR1106,Trigger)</f>
        <v>47102</v>
      </c>
      <c r="AR1106" s="101">
        <f>_xll.qlCalendarAdvance(Calendar,AR1105,AP1106,"f",,Trigger)</f>
        <v>47106</v>
      </c>
      <c r="AS1106" s="101">
        <f>_xll.qlInterestRateIndexMaturity(Currency&amp;"ibor"&amp;Tenor,AR1106,Trigger)</f>
        <v>47137</v>
      </c>
      <c r="AT1106" s="246">
        <f>_xll.qlIndexFixing($AD$5,AQ1106,TRUE,_xll.ohTrigger(Trigger,Trigger1M))</f>
        <v>2.1658331568491257E-2</v>
      </c>
      <c r="AU1106" s="246" t="e">
        <f>IFERROR(_xll.qlIndexFixing($AV$1,AQ1106,TRUE,_xll.ohTrigger(Trigger,Trigger1M)),#N/A)</f>
        <v>#N/A</v>
      </c>
    </row>
    <row r="1107" spans="42:47" ht="11.25" customHeight="1" x14ac:dyDescent="0.25">
      <c r="AP1107" s="102" t="s">
        <v>83</v>
      </c>
      <c r="AQ1107" s="101">
        <f>_xll.qlInterestRateIndexFixingDate(Currency&amp;"ibor"&amp;Tenor,AR1107,Trigger)</f>
        <v>47108</v>
      </c>
      <c r="AR1107" s="101">
        <f>_xll.qlCalendarAdvance(Calendar,AR1106,AP1107,"f",,Trigger)</f>
        <v>47114</v>
      </c>
      <c r="AS1107" s="101">
        <f>_xll.qlInterestRateIndexMaturity(Currency&amp;"ibor"&amp;Tenor,AR1107,Trigger)</f>
        <v>47147</v>
      </c>
      <c r="AT1107" s="246">
        <f>_xll.qlIndexFixing($AD$5,AQ1107,TRUE,_xll.ohTrigger(Trigger,Trigger1M))</f>
        <v>2.1661345550364173E-2</v>
      </c>
      <c r="AU1107" s="246" t="e">
        <f>IFERROR(_xll.qlIndexFixing($AV$1,AQ1107,TRUE,_xll.ohTrigger(Trigger,Trigger1M)),#N/A)</f>
        <v>#N/A</v>
      </c>
    </row>
    <row r="1108" spans="42:47" ht="11.25" customHeight="1" x14ac:dyDescent="0.25">
      <c r="AP1108" s="102" t="s">
        <v>83</v>
      </c>
      <c r="AQ1108" s="101">
        <f>_xll.qlInterestRateIndexFixingDate(Currency&amp;"ibor"&amp;Tenor,AR1108,Trigger)</f>
        <v>47116</v>
      </c>
      <c r="AR1108" s="101">
        <f>_xll.qlCalendarAdvance(Calendar,AR1107,AP1108,"f",,Trigger)</f>
        <v>47121</v>
      </c>
      <c r="AS1108" s="101">
        <f>_xll.qlInterestRateIndexMaturity(Currency&amp;"ibor"&amp;Tenor,AR1108,Trigger)</f>
        <v>47154</v>
      </c>
      <c r="AT1108" s="246">
        <f>_xll.qlIndexFixing($AD$5,AQ1108,TRUE,_xll.ohTrigger(Trigger,Trigger1M))</f>
        <v>2.1662493666451225E-2</v>
      </c>
      <c r="AU1108" s="246" t="e">
        <f>IFERROR(_xll.qlIndexFixing($AV$1,AQ1108,TRUE,_xll.ohTrigger(Trigger,Trigger1M)),#N/A)</f>
        <v>#N/A</v>
      </c>
    </row>
    <row r="1109" spans="42:47" ht="11.25" customHeight="1" x14ac:dyDescent="0.25">
      <c r="AP1109" s="102" t="s">
        <v>83</v>
      </c>
      <c r="AQ1109" s="101">
        <f>_xll.qlInterestRateIndexFixingDate(Currency&amp;"ibor"&amp;Tenor,AR1109,Trigger)</f>
        <v>47126</v>
      </c>
      <c r="AR1109" s="101">
        <f>_xll.qlCalendarAdvance(Calendar,AR1108,AP1109,"f",,Trigger)</f>
        <v>47128</v>
      </c>
      <c r="AS1109" s="101">
        <f>_xll.qlInterestRateIndexMaturity(Currency&amp;"ibor"&amp;Tenor,AR1109,Trigger)</f>
        <v>47161</v>
      </c>
      <c r="AT1109" s="246">
        <f>_xll.qlIndexFixing($AD$5,AQ1109,TRUE,_xll.ohTrigger(Trigger,Trigger1M))</f>
        <v>2.1663468630815013E-2</v>
      </c>
      <c r="AU1109" s="246" t="e">
        <f>IFERROR(_xll.qlIndexFixing($AV$1,AQ1109,TRUE,_xll.ohTrigger(Trigger,Trigger1M)),#N/A)</f>
        <v>#N/A</v>
      </c>
    </row>
    <row r="1110" spans="42:47" ht="11.25" customHeight="1" x14ac:dyDescent="0.25">
      <c r="AP1110" s="102" t="s">
        <v>83</v>
      </c>
      <c r="AQ1110" s="101">
        <f>_xll.qlInterestRateIndexFixingDate(Currency&amp;"ibor"&amp;Tenor,AR1110,Trigger)</f>
        <v>47133</v>
      </c>
      <c r="AR1110" s="101">
        <f>_xll.qlCalendarAdvance(Calendar,AR1109,AP1110,"f",,Trigger)</f>
        <v>47135</v>
      </c>
      <c r="AS1110" s="101">
        <f>_xll.qlInterestRateIndexMaturity(Currency&amp;"ibor"&amp;Tenor,AR1110,Trigger)</f>
        <v>47168</v>
      </c>
      <c r="AT1110" s="246">
        <f>_xll.qlIndexFixing($AD$5,AQ1110,TRUE,_xll.ohTrigger(Trigger,Trigger1M))</f>
        <v>2.1664270443409513E-2</v>
      </c>
      <c r="AU1110" s="246" t="e">
        <f>IFERROR(_xll.qlIndexFixing($AV$1,AQ1110,TRUE,_xll.ohTrigger(Trigger,Trigger1M)),#N/A)</f>
        <v>#N/A</v>
      </c>
    </row>
    <row r="1111" spans="42:47" ht="11.25" customHeight="1" x14ac:dyDescent="0.25">
      <c r="AP1111" s="102" t="s">
        <v>83</v>
      </c>
      <c r="AQ1111" s="101">
        <f>_xll.qlInterestRateIndexFixingDate(Currency&amp;"ibor"&amp;Tenor,AR1111,Trigger)</f>
        <v>47140</v>
      </c>
      <c r="AR1111" s="101">
        <f>_xll.qlCalendarAdvance(Calendar,AR1110,AP1111,"f",,Trigger)</f>
        <v>47142</v>
      </c>
      <c r="AS1111" s="101">
        <f>_xll.qlInterestRateIndexMaturity(Currency&amp;"ibor"&amp;Tenor,AR1111,Trigger)</f>
        <v>47175</v>
      </c>
      <c r="AT1111" s="246">
        <f>_xll.qlIndexFixing($AD$5,AQ1111,TRUE,_xll.ohTrigger(Trigger,Trigger1M))</f>
        <v>2.1664899104195973E-2</v>
      </c>
      <c r="AU1111" s="246" t="e">
        <f>IFERROR(_xll.qlIndexFixing($AV$1,AQ1111,TRUE,_xll.ohTrigger(Trigger,Trigger1M)),#N/A)</f>
        <v>#N/A</v>
      </c>
    </row>
    <row r="1112" spans="42:47" ht="11.25" customHeight="1" x14ac:dyDescent="0.25">
      <c r="AP1112" s="102" t="s">
        <v>83</v>
      </c>
      <c r="AQ1112" s="101">
        <f>_xll.qlInterestRateIndexFixingDate(Currency&amp;"ibor"&amp;Tenor,AR1112,Trigger)</f>
        <v>47147</v>
      </c>
      <c r="AR1112" s="101">
        <f>_xll.qlCalendarAdvance(Calendar,AR1111,AP1112,"f",,Trigger)</f>
        <v>47149</v>
      </c>
      <c r="AS1112" s="101">
        <f>_xll.qlInterestRateIndexMaturity(Currency&amp;"ibor"&amp;Tenor,AR1112,Trigger)</f>
        <v>47177</v>
      </c>
      <c r="AT1112" s="246">
        <f>_xll.qlIndexFixing($AD$5,AQ1112,TRUE,_xll.ohTrigger(Trigger,Trigger1M))</f>
        <v>2.1661999591636567E-2</v>
      </c>
      <c r="AU1112" s="246" t="e">
        <f>IFERROR(_xll.qlIndexFixing($AV$1,AQ1112,TRUE,_xll.ohTrigger(Trigger,Trigger1M)),#N/A)</f>
        <v>#N/A</v>
      </c>
    </row>
    <row r="1113" spans="42:47" ht="11.25" customHeight="1" x14ac:dyDescent="0.25">
      <c r="AP1113" s="102" t="s">
        <v>83</v>
      </c>
      <c r="AQ1113" s="101">
        <f>_xll.qlInterestRateIndexFixingDate(Currency&amp;"ibor"&amp;Tenor,AR1113,Trigger)</f>
        <v>47154</v>
      </c>
      <c r="AR1113" s="101">
        <f>_xll.qlCalendarAdvance(Calendar,AR1112,AP1113,"f",,Trigger)</f>
        <v>47156</v>
      </c>
      <c r="AS1113" s="101">
        <f>_xll.qlInterestRateIndexMaturity(Currency&amp;"ibor"&amp;Tenor,AR1113,Trigger)</f>
        <v>47184</v>
      </c>
      <c r="AT1113" s="246">
        <f>_xll.qlIndexFixing($AD$5,AQ1113,TRUE,_xll.ohTrigger(Trigger,Trigger1M))</f>
        <v>2.1662343685224475E-2</v>
      </c>
      <c r="AU1113" s="246" t="e">
        <f>IFERROR(_xll.qlIndexFixing($AV$1,AQ1113,TRUE,_xll.ohTrigger(Trigger,Trigger1M)),#N/A)</f>
        <v>#N/A</v>
      </c>
    </row>
    <row r="1114" spans="42:47" ht="11.25" customHeight="1" x14ac:dyDescent="0.25">
      <c r="AP1114" s="102" t="s">
        <v>83</v>
      </c>
      <c r="AQ1114" s="101">
        <f>_xll.qlInterestRateIndexFixingDate(Currency&amp;"ibor"&amp;Tenor,AR1114,Trigger)</f>
        <v>47161</v>
      </c>
      <c r="AR1114" s="101">
        <f>_xll.qlCalendarAdvance(Calendar,AR1113,AP1114,"f",,Trigger)</f>
        <v>47163</v>
      </c>
      <c r="AS1114" s="101">
        <f>_xll.qlInterestRateIndexMaturity(Currency&amp;"ibor"&amp;Tenor,AR1114,Trigger)</f>
        <v>47191</v>
      </c>
      <c r="AT1114" s="246">
        <f>_xll.qlIndexFixing($AD$5,AQ1114,TRUE,_xll.ohTrigger(Trigger,Trigger1M))</f>
        <v>2.1662514678986482E-2</v>
      </c>
      <c r="AU1114" s="246" t="e">
        <f>IFERROR(_xll.qlIndexFixing($AV$1,AQ1114,TRUE,_xll.ohTrigger(Trigger,Trigger1M)),#N/A)</f>
        <v>#N/A</v>
      </c>
    </row>
    <row r="1115" spans="42:47" ht="11.25" customHeight="1" x14ac:dyDescent="0.25">
      <c r="AP1115" s="102" t="s">
        <v>83</v>
      </c>
      <c r="AQ1115" s="101">
        <f>_xll.qlInterestRateIndexFixingDate(Currency&amp;"ibor"&amp;Tenor,AR1115,Trigger)</f>
        <v>47168</v>
      </c>
      <c r="AR1115" s="101">
        <f>_xll.qlCalendarAdvance(Calendar,AR1114,AP1115,"f",,Trigger)</f>
        <v>47170</v>
      </c>
      <c r="AS1115" s="101">
        <f>_xll.qlInterestRateIndexMaturity(Currency&amp;"ibor"&amp;Tenor,AR1115,Trigger)</f>
        <v>47198</v>
      </c>
      <c r="AT1115" s="246">
        <f>_xll.qlIndexFixing($AD$5,AQ1115,TRUE,_xll.ohTrigger(Trigger,Trigger1M))</f>
        <v>2.1662512572916879E-2</v>
      </c>
      <c r="AU1115" s="246" t="e">
        <f>IFERROR(_xll.qlIndexFixing($AV$1,AQ1115,TRUE,_xll.ohTrigger(Trigger,Trigger1M)),#N/A)</f>
        <v>#N/A</v>
      </c>
    </row>
    <row r="1116" spans="42:47" ht="11.25" customHeight="1" x14ac:dyDescent="0.25">
      <c r="AP1116" s="102" t="s">
        <v>83</v>
      </c>
      <c r="AQ1116" s="101">
        <f>_xll.qlInterestRateIndexFixingDate(Currency&amp;"ibor"&amp;Tenor,AR1116,Trigger)</f>
        <v>47175</v>
      </c>
      <c r="AR1116" s="101">
        <f>_xll.qlCalendarAdvance(Calendar,AR1115,AP1116,"f",,Trigger)</f>
        <v>47177</v>
      </c>
      <c r="AS1116" s="101">
        <f>_xll.qlInterestRateIndexMaturity(Currency&amp;"ibor"&amp;Tenor,AR1116,Trigger)</f>
        <v>47206</v>
      </c>
      <c r="AT1116" s="246">
        <f>_xll.qlIndexFixing($AD$5,AQ1116,TRUE,_xll.ohTrigger(Trigger,Trigger1M))</f>
        <v>2.1662961229858231E-2</v>
      </c>
      <c r="AU1116" s="246" t="e">
        <f>IFERROR(_xll.qlIndexFixing($AV$1,AQ1116,TRUE,_xll.ohTrigger(Trigger,Trigger1M)),#N/A)</f>
        <v>#N/A</v>
      </c>
    </row>
    <row r="1117" spans="42:47" ht="11.25" customHeight="1" x14ac:dyDescent="0.25">
      <c r="AP1117" s="102" t="s">
        <v>83</v>
      </c>
      <c r="AQ1117" s="101">
        <f>_xll.qlInterestRateIndexFixingDate(Currency&amp;"ibor"&amp;Tenor,AR1117,Trigger)</f>
        <v>47182</v>
      </c>
      <c r="AR1117" s="101">
        <f>_xll.qlCalendarAdvance(Calendar,AR1116,AP1117,"f",,Trigger)</f>
        <v>47184</v>
      </c>
      <c r="AS1117" s="101">
        <f>_xll.qlInterestRateIndexMaturity(Currency&amp;"ibor"&amp;Tenor,AR1117,Trigger)</f>
        <v>47217</v>
      </c>
      <c r="AT1117" s="246">
        <f>_xll.qlIndexFixing($AD$5,AQ1117,TRUE,_xll.ohTrigger(Trigger,Trigger1M))</f>
        <v>2.1665034879853357E-2</v>
      </c>
      <c r="AU1117" s="246" t="e">
        <f>IFERROR(_xll.qlIndexFixing($AV$1,AQ1117,TRUE,_xll.ohTrigger(Trigger,Trigger1M)),#N/A)</f>
        <v>#N/A</v>
      </c>
    </row>
    <row r="1118" spans="42:47" ht="11.25" customHeight="1" x14ac:dyDescent="0.25">
      <c r="AP1118" s="102" t="s">
        <v>83</v>
      </c>
      <c r="AQ1118" s="101">
        <f>_xll.qlInterestRateIndexFixingDate(Currency&amp;"ibor"&amp;Tenor,AR1118,Trigger)</f>
        <v>47189</v>
      </c>
      <c r="AR1118" s="101">
        <f>_xll.qlCalendarAdvance(Calendar,AR1117,AP1118,"f",,Trigger)</f>
        <v>47191</v>
      </c>
      <c r="AS1118" s="101">
        <f>_xll.qlInterestRateIndexMaturity(Currency&amp;"ibor"&amp;Tenor,AR1118,Trigger)</f>
        <v>47224</v>
      </c>
      <c r="AT1118" s="246">
        <f>_xll.qlIndexFixing($AD$5,AQ1118,TRUE,_xll.ohTrigger(Trigger,Trigger1M))</f>
        <v>2.1664451477610477E-2</v>
      </c>
      <c r="AU1118" s="246" t="e">
        <f>IFERROR(_xll.qlIndexFixing($AV$1,AQ1118,TRUE,_xll.ohTrigger(Trigger,Trigger1M)),#N/A)</f>
        <v>#N/A</v>
      </c>
    </row>
    <row r="1119" spans="42:47" ht="11.25" customHeight="1" x14ac:dyDescent="0.25">
      <c r="AP1119" s="102" t="s">
        <v>83</v>
      </c>
      <c r="AQ1119" s="101">
        <f>_xll.qlInterestRateIndexFixingDate(Currency&amp;"ibor"&amp;Tenor,AR1119,Trigger)</f>
        <v>47196</v>
      </c>
      <c r="AR1119" s="101">
        <f>_xll.qlCalendarAdvance(Calendar,AR1118,AP1119,"f",,Trigger)</f>
        <v>47198</v>
      </c>
      <c r="AS1119" s="101">
        <f>_xll.qlInterestRateIndexMaturity(Currency&amp;"ibor"&amp;Tenor,AR1119,Trigger)</f>
        <v>47231</v>
      </c>
      <c r="AT1119" s="246">
        <f>_xll.qlIndexFixing($AD$5,AQ1119,TRUE,_xll.ohTrigger(Trigger,Trigger1M))</f>
        <v>2.1663694923549866E-2</v>
      </c>
      <c r="AU1119" s="246" t="e">
        <f>IFERROR(_xll.qlIndexFixing($AV$1,AQ1119,TRUE,_xll.ohTrigger(Trigger,Trigger1M)),#N/A)</f>
        <v>#N/A</v>
      </c>
    </row>
    <row r="1120" spans="42:47" ht="11.25" customHeight="1" x14ac:dyDescent="0.25">
      <c r="AP1120" s="102" t="s">
        <v>83</v>
      </c>
      <c r="AQ1120" s="101">
        <f>_xll.qlInterestRateIndexFixingDate(Currency&amp;"ibor"&amp;Tenor,AR1120,Trigger)</f>
        <v>47203</v>
      </c>
      <c r="AR1120" s="101">
        <f>_xll.qlCalendarAdvance(Calendar,AR1119,AP1120,"f",,Trigger)</f>
        <v>47205</v>
      </c>
      <c r="AS1120" s="101">
        <f>_xll.qlInterestRateIndexMaturity(Currency&amp;"ibor"&amp;Tenor,AR1120,Trigger)</f>
        <v>47238</v>
      </c>
      <c r="AT1120" s="246">
        <f>_xll.qlIndexFixing($AD$5,AQ1120,TRUE,_xll.ohTrigger(Trigger,Trigger1M))</f>
        <v>2.1662765217707856E-2</v>
      </c>
      <c r="AU1120" s="246" t="e">
        <f>IFERROR(_xll.qlIndexFixing($AV$1,AQ1120,TRUE,_xll.ohTrigger(Trigger,Trigger1M)),#N/A)</f>
        <v>#N/A</v>
      </c>
    </row>
    <row r="1121" spans="42:47" ht="11.25" customHeight="1" x14ac:dyDescent="0.25">
      <c r="AP1121" s="102" t="s">
        <v>83</v>
      </c>
      <c r="AQ1121" s="101">
        <f>_xll.qlInterestRateIndexFixingDate(Currency&amp;"ibor"&amp;Tenor,AR1121,Trigger)</f>
        <v>47206</v>
      </c>
      <c r="AR1121" s="101">
        <f>_xll.qlCalendarAdvance(Calendar,AR1120,AP1121,"f",,Trigger)</f>
        <v>47212</v>
      </c>
      <c r="AS1121" s="101">
        <f>_xll.qlInterestRateIndexMaturity(Currency&amp;"ibor"&amp;Tenor,AR1121,Trigger)</f>
        <v>47242</v>
      </c>
      <c r="AT1121" s="246">
        <f>_xll.qlIndexFixing($AD$5,AQ1121,TRUE,_xll.ohTrigger(Trigger,Trigger1M))</f>
        <v>2.1659987336181352E-2</v>
      </c>
      <c r="AU1121" s="246" t="e">
        <f>IFERROR(_xll.qlIndexFixing($AV$1,AQ1121,TRUE,_xll.ohTrigger(Trigger,Trigger1M)),#N/A)</f>
        <v>#N/A</v>
      </c>
    </row>
    <row r="1122" spans="42:47" ht="11.25" customHeight="1" x14ac:dyDescent="0.25">
      <c r="AP1122" s="102" t="s">
        <v>83</v>
      </c>
      <c r="AQ1122" s="101">
        <f>_xll.qlInterestRateIndexFixingDate(Currency&amp;"ibor"&amp;Tenor,AR1122,Trigger)</f>
        <v>47217</v>
      </c>
      <c r="AR1122" s="101">
        <f>_xll.qlCalendarAdvance(Calendar,AR1121,AP1122,"f",,Trigger)</f>
        <v>47219</v>
      </c>
      <c r="AS1122" s="101">
        <f>_xll.qlInterestRateIndexMaturity(Currency&amp;"ibor"&amp;Tenor,AR1122,Trigger)</f>
        <v>47249</v>
      </c>
      <c r="AT1122" s="246">
        <f>_xll.qlIndexFixing($AD$5,AQ1122,TRUE,_xll.ohTrigger(Trigger,Trigger1M))</f>
        <v>2.1658748654237669E-2</v>
      </c>
      <c r="AU1122" s="246" t="e">
        <f>IFERROR(_xll.qlIndexFixing($AV$1,AQ1122,TRUE,_xll.ohTrigger(Trigger,Trigger1M)),#N/A)</f>
        <v>#N/A</v>
      </c>
    </row>
    <row r="1123" spans="42:47" ht="11.25" customHeight="1" x14ac:dyDescent="0.25">
      <c r="AP1123" s="102" t="s">
        <v>83</v>
      </c>
      <c r="AQ1123" s="101">
        <f>_xll.qlInterestRateIndexFixingDate(Currency&amp;"ibor"&amp;Tenor,AR1123,Trigger)</f>
        <v>47224</v>
      </c>
      <c r="AR1123" s="101">
        <f>_xll.qlCalendarAdvance(Calendar,AR1122,AP1123,"f",,Trigger)</f>
        <v>47226</v>
      </c>
      <c r="AS1123" s="101">
        <f>_xll.qlInterestRateIndexMaturity(Currency&amp;"ibor"&amp;Tenor,AR1123,Trigger)</f>
        <v>47256</v>
      </c>
      <c r="AT1123" s="246">
        <f>_xll.qlIndexFixing($AD$5,AQ1123,TRUE,_xll.ohTrigger(Trigger,Trigger1M))</f>
        <v>2.1657336851863995E-2</v>
      </c>
      <c r="AU1123" s="246" t="e">
        <f>IFERROR(_xll.qlIndexFixing($AV$1,AQ1123,TRUE,_xll.ohTrigger(Trigger,Trigger1M)),#N/A)</f>
        <v>#N/A</v>
      </c>
    </row>
    <row r="1124" spans="42:47" ht="11.25" customHeight="1" x14ac:dyDescent="0.25">
      <c r="AP1124" s="102" t="s">
        <v>83</v>
      </c>
      <c r="AQ1124" s="101">
        <f>_xll.qlInterestRateIndexFixingDate(Currency&amp;"ibor"&amp;Tenor,AR1124,Trigger)</f>
        <v>47231</v>
      </c>
      <c r="AR1124" s="101">
        <f>_xll.qlCalendarAdvance(Calendar,AR1123,AP1124,"f",,Trigger)</f>
        <v>47233</v>
      </c>
      <c r="AS1124" s="101">
        <f>_xll.qlInterestRateIndexMaturity(Currency&amp;"ibor"&amp;Tenor,AR1124,Trigger)</f>
        <v>47263</v>
      </c>
      <c r="AT1124" s="246">
        <f>_xll.qlIndexFixing($AD$5,AQ1124,TRUE,_xll.ohTrigger(Trigger,Trigger1M))</f>
        <v>2.1655751929121614E-2</v>
      </c>
      <c r="AU1124" s="246" t="e">
        <f>IFERROR(_xll.qlIndexFixing($AV$1,AQ1124,TRUE,_xll.ohTrigger(Trigger,Trigger1M)),#N/A)</f>
        <v>#N/A</v>
      </c>
    </row>
    <row r="1125" spans="42:47" ht="11.25" customHeight="1" x14ac:dyDescent="0.25">
      <c r="AP1125" s="102" t="s">
        <v>83</v>
      </c>
      <c r="AQ1125" s="101">
        <f>_xll.qlInterestRateIndexFixingDate(Currency&amp;"ibor"&amp;Tenor,AR1125,Trigger)</f>
        <v>47235</v>
      </c>
      <c r="AR1125" s="101">
        <f>_xll.qlCalendarAdvance(Calendar,AR1124,AP1125,"f",,Trigger)</f>
        <v>47240</v>
      </c>
      <c r="AS1125" s="101">
        <f>_xll.qlInterestRateIndexMaturity(Currency&amp;"ibor"&amp;Tenor,AR1125,Trigger)</f>
        <v>47273</v>
      </c>
      <c r="AT1125" s="246">
        <f>_xll.qlIndexFixing($AD$5,AQ1125,TRUE,_xll.ohTrigger(Trigger,Trigger1M))</f>
        <v>2.1655519413632328E-2</v>
      </c>
      <c r="AU1125" s="246" t="e">
        <f>IFERROR(_xll.qlIndexFixing($AV$1,AQ1125,TRUE,_xll.ohTrigger(Trigger,Trigger1M)),#N/A)</f>
        <v>#N/A</v>
      </c>
    </row>
    <row r="1126" spans="42:47" ht="11.25" customHeight="1" x14ac:dyDescent="0.25">
      <c r="AP1126" s="102" t="s">
        <v>83</v>
      </c>
      <c r="AQ1126" s="101">
        <f>_xll.qlInterestRateIndexFixingDate(Currency&amp;"ibor"&amp;Tenor,AR1126,Trigger)</f>
        <v>47245</v>
      </c>
      <c r="AR1126" s="101">
        <f>_xll.qlCalendarAdvance(Calendar,AR1125,AP1126,"f",,Trigger)</f>
        <v>47247</v>
      </c>
      <c r="AS1126" s="101">
        <f>_xll.qlInterestRateIndexMaturity(Currency&amp;"ibor"&amp;Tenor,AR1126,Trigger)</f>
        <v>47280</v>
      </c>
      <c r="AT1126" s="246">
        <f>_xll.qlIndexFixing($AD$5,AQ1126,TRUE,_xll.ohTrigger(Trigger,Trigger1M))</f>
        <v>2.1653550798322773E-2</v>
      </c>
      <c r="AU1126" s="246" t="e">
        <f>IFERROR(_xll.qlIndexFixing($AV$1,AQ1126,TRUE,_xll.ohTrigger(Trigger,Trigger1M)),#N/A)</f>
        <v>#N/A</v>
      </c>
    </row>
    <row r="1127" spans="42:47" ht="11.25" customHeight="1" x14ac:dyDescent="0.25">
      <c r="AP1127" s="102" t="s">
        <v>83</v>
      </c>
      <c r="AQ1127" s="101">
        <f>_xll.qlInterestRateIndexFixingDate(Currency&amp;"ibor"&amp;Tenor,AR1127,Trigger)</f>
        <v>47252</v>
      </c>
      <c r="AR1127" s="101">
        <f>_xll.qlCalendarAdvance(Calendar,AR1126,AP1127,"f",,Trigger)</f>
        <v>47254</v>
      </c>
      <c r="AS1127" s="101">
        <f>_xll.qlInterestRateIndexMaturity(Currency&amp;"ibor"&amp;Tenor,AR1127,Trigger)</f>
        <v>47287</v>
      </c>
      <c r="AT1127" s="246">
        <f>_xll.qlIndexFixing($AD$5,AQ1127,TRUE,_xll.ohTrigger(Trigger,Trigger1M))</f>
        <v>2.1651409031716282E-2</v>
      </c>
      <c r="AU1127" s="246" t="e">
        <f>IFERROR(_xll.qlIndexFixing($AV$1,AQ1127,TRUE,_xll.ohTrigger(Trigger,Trigger1M)),#N/A)</f>
        <v>#N/A</v>
      </c>
    </row>
    <row r="1128" spans="42:47" ht="11.25" customHeight="1" x14ac:dyDescent="0.25">
      <c r="AP1128" s="102" t="s">
        <v>83</v>
      </c>
      <c r="AQ1128" s="101">
        <f>_xll.qlInterestRateIndexFixingDate(Currency&amp;"ibor"&amp;Tenor,AR1128,Trigger)</f>
        <v>47259</v>
      </c>
      <c r="AR1128" s="101">
        <f>_xll.qlCalendarAdvance(Calendar,AR1127,AP1128,"f",,Trigger)</f>
        <v>47261</v>
      </c>
      <c r="AS1128" s="101">
        <f>_xll.qlInterestRateIndexMaturity(Currency&amp;"ibor"&amp;Tenor,AR1128,Trigger)</f>
        <v>47294</v>
      </c>
      <c r="AT1128" s="246">
        <f>_xll.qlIndexFixing($AD$5,AQ1128,TRUE,_xll.ohTrigger(Trigger,Trigger1M))</f>
        <v>2.164909411391459E-2</v>
      </c>
      <c r="AU1128" s="246" t="e">
        <f>IFERROR(_xll.qlIndexFixing($AV$1,AQ1128,TRUE,_xll.ohTrigger(Trigger,Trigger1M)),#N/A)</f>
        <v>#N/A</v>
      </c>
    </row>
    <row r="1129" spans="42:47" ht="11.25" customHeight="1" x14ac:dyDescent="0.25">
      <c r="AP1129" s="102" t="s">
        <v>83</v>
      </c>
      <c r="AQ1129" s="101">
        <f>_xll.qlInterestRateIndexFixingDate(Currency&amp;"ibor"&amp;Tenor,AR1129,Trigger)</f>
        <v>47266</v>
      </c>
      <c r="AR1129" s="101">
        <f>_xll.qlCalendarAdvance(Calendar,AR1128,AP1129,"f",,Trigger)</f>
        <v>47268</v>
      </c>
      <c r="AS1129" s="101">
        <f>_xll.qlInterestRateIndexMaturity(Currency&amp;"ibor"&amp;Tenor,AR1129,Trigger)</f>
        <v>47298</v>
      </c>
      <c r="AT1129" s="246">
        <f>_xll.qlIndexFixing($AD$5,AQ1129,TRUE,_xll.ohTrigger(Trigger,Trigger1M))</f>
        <v>2.1645230512514324E-2</v>
      </c>
      <c r="AU1129" s="246" t="e">
        <f>IFERROR(_xll.qlIndexFixing($AV$1,AQ1129,TRUE,_xll.ohTrigger(Trigger,Trigger1M)),#N/A)</f>
        <v>#N/A</v>
      </c>
    </row>
    <row r="1130" spans="42:47" ht="11.25" customHeight="1" x14ac:dyDescent="0.25">
      <c r="AP1130" s="102" t="s">
        <v>83</v>
      </c>
      <c r="AQ1130" s="101">
        <f>_xll.qlInterestRateIndexFixingDate(Currency&amp;"ibor"&amp;Tenor,AR1130,Trigger)</f>
        <v>47273</v>
      </c>
      <c r="AR1130" s="101">
        <f>_xll.qlCalendarAdvance(Calendar,AR1129,AP1130,"f",,Trigger)</f>
        <v>47275</v>
      </c>
      <c r="AS1130" s="101">
        <f>_xll.qlInterestRateIndexMaturity(Currency&amp;"ibor"&amp;Tenor,AR1130,Trigger)</f>
        <v>47305</v>
      </c>
      <c r="AT1130" s="246">
        <f>_xll.qlIndexFixing($AD$5,AQ1130,TRUE,_xll.ohTrigger(Trigger,Trigger1M))</f>
        <v>2.1642606869249015E-2</v>
      </c>
      <c r="AU1130" s="246" t="e">
        <f>IFERROR(_xll.qlIndexFixing($AV$1,AQ1130,TRUE,_xll.ohTrigger(Trigger,Trigger1M)),#N/A)</f>
        <v>#N/A</v>
      </c>
    </row>
    <row r="1131" spans="42:47" ht="11.25" customHeight="1" x14ac:dyDescent="0.25">
      <c r="AP1131" s="102" t="s">
        <v>83</v>
      </c>
      <c r="AQ1131" s="101">
        <f>_xll.qlInterestRateIndexFixingDate(Currency&amp;"ibor"&amp;Tenor,AR1131,Trigger)</f>
        <v>47280</v>
      </c>
      <c r="AR1131" s="101">
        <f>_xll.qlCalendarAdvance(Calendar,AR1130,AP1131,"f",,Trigger)</f>
        <v>47282</v>
      </c>
      <c r="AS1131" s="101">
        <f>_xll.qlInterestRateIndexMaturity(Currency&amp;"ibor"&amp;Tenor,AR1131,Trigger)</f>
        <v>47312</v>
      </c>
      <c r="AT1131" s="246">
        <f>_xll.qlIndexFixing($AD$5,AQ1131,TRUE,_xll.ohTrigger(Trigger,Trigger1M))</f>
        <v>2.1639810106251822E-2</v>
      </c>
      <c r="AU1131" s="246" t="e">
        <f>IFERROR(_xll.qlIndexFixing($AV$1,AQ1131,TRUE,_xll.ohTrigger(Trigger,Trigger1M)),#N/A)</f>
        <v>#N/A</v>
      </c>
    </row>
    <row r="1132" spans="42:47" ht="11.25" customHeight="1" x14ac:dyDescent="0.25">
      <c r="AP1132" s="102" t="s">
        <v>83</v>
      </c>
      <c r="AQ1132" s="101">
        <f>_xll.qlInterestRateIndexFixingDate(Currency&amp;"ibor"&amp;Tenor,AR1132,Trigger)</f>
        <v>47287</v>
      </c>
      <c r="AR1132" s="101">
        <f>_xll.qlCalendarAdvance(Calendar,AR1131,AP1132,"f",,Trigger)</f>
        <v>47289</v>
      </c>
      <c r="AS1132" s="101">
        <f>_xll.qlInterestRateIndexMaturity(Currency&amp;"ibor"&amp;Tenor,AR1132,Trigger)</f>
        <v>47319</v>
      </c>
      <c r="AT1132" s="246">
        <f>_xll.qlIndexFixing($AD$5,AQ1132,TRUE,_xll.ohTrigger(Trigger,Trigger1M))</f>
        <v>2.163684022364265E-2</v>
      </c>
      <c r="AU1132" s="246" t="e">
        <f>IFERROR(_xll.qlIndexFixing($AV$1,AQ1132,TRUE,_xll.ohTrigger(Trigger,Trigger1M)),#N/A)</f>
        <v>#N/A</v>
      </c>
    </row>
    <row r="1133" spans="42:47" ht="11.25" customHeight="1" x14ac:dyDescent="0.25">
      <c r="AP1133" s="102" t="s">
        <v>83</v>
      </c>
      <c r="AQ1133" s="101">
        <f>_xll.qlInterestRateIndexFixingDate(Currency&amp;"ibor"&amp;Tenor,AR1133,Trigger)</f>
        <v>47294</v>
      </c>
      <c r="AR1133" s="101">
        <f>_xll.qlCalendarAdvance(Calendar,AR1132,AP1133,"f",,Trigger)</f>
        <v>47296</v>
      </c>
      <c r="AS1133" s="101">
        <f>_xll.qlInterestRateIndexMaturity(Currency&amp;"ibor"&amp;Tenor,AR1133,Trigger)</f>
        <v>47326</v>
      </c>
      <c r="AT1133" s="246">
        <f>_xll.qlIndexFixing($AD$5,AQ1133,TRUE,_xll.ohTrigger(Trigger,Trigger1M))</f>
        <v>2.1633823595913704E-2</v>
      </c>
      <c r="AU1133" s="246" t="e">
        <f>IFERROR(_xll.qlIndexFixing($AV$1,AQ1133,TRUE,_xll.ohTrigger(Trigger,Trigger1M)),#N/A)</f>
        <v>#N/A</v>
      </c>
    </row>
    <row r="1134" spans="42:47" ht="11.25" customHeight="1" x14ac:dyDescent="0.25">
      <c r="AP1134" s="102" t="s">
        <v>83</v>
      </c>
      <c r="AQ1134" s="101">
        <f>_xll.qlInterestRateIndexFixingDate(Currency&amp;"ibor"&amp;Tenor,AR1134,Trigger)</f>
        <v>47301</v>
      </c>
      <c r="AR1134" s="101">
        <f>_xll.qlCalendarAdvance(Calendar,AR1133,AP1134,"f",,Trigger)</f>
        <v>47303</v>
      </c>
      <c r="AS1134" s="101">
        <f>_xll.qlInterestRateIndexMaturity(Currency&amp;"ibor"&amp;Tenor,AR1134,Trigger)</f>
        <v>47336</v>
      </c>
      <c r="AT1134" s="246">
        <f>_xll.qlIndexFixing($AD$5,AQ1134,TRUE,_xll.ohTrigger(Trigger,Trigger1M))</f>
        <v>2.1633727351053622E-2</v>
      </c>
      <c r="AU1134" s="246" t="e">
        <f>IFERROR(_xll.qlIndexFixing($AV$1,AQ1134,TRUE,_xll.ohTrigger(Trigger,Trigger1M)),#N/A)</f>
        <v>#N/A</v>
      </c>
    </row>
    <row r="1135" spans="42:47" ht="11.25" customHeight="1" x14ac:dyDescent="0.25">
      <c r="AP1135" s="102" t="s">
        <v>83</v>
      </c>
      <c r="AQ1135" s="101">
        <f>_xll.qlInterestRateIndexFixingDate(Currency&amp;"ibor"&amp;Tenor,AR1135,Trigger)</f>
        <v>47308</v>
      </c>
      <c r="AR1135" s="101">
        <f>_xll.qlCalendarAdvance(Calendar,AR1134,AP1135,"f",,Trigger)</f>
        <v>47310</v>
      </c>
      <c r="AS1135" s="101">
        <f>_xll.qlInterestRateIndexMaturity(Currency&amp;"ibor"&amp;Tenor,AR1135,Trigger)</f>
        <v>47343</v>
      </c>
      <c r="AT1135" s="246">
        <f>_xll.qlIndexFixing($AD$5,AQ1135,TRUE,_xll.ohTrigger(Trigger,Trigger1M))</f>
        <v>2.1633153345681905E-2</v>
      </c>
      <c r="AU1135" s="246" t="e">
        <f>IFERROR(_xll.qlIndexFixing($AV$1,AQ1135,TRUE,_xll.ohTrigger(Trigger,Trigger1M)),#N/A)</f>
        <v>#N/A</v>
      </c>
    </row>
    <row r="1136" spans="42:47" ht="11.25" customHeight="1" x14ac:dyDescent="0.25">
      <c r="AP1136" s="102" t="s">
        <v>83</v>
      </c>
      <c r="AQ1136" s="101">
        <f>_xll.qlInterestRateIndexFixingDate(Currency&amp;"ibor"&amp;Tenor,AR1136,Trigger)</f>
        <v>47315</v>
      </c>
      <c r="AR1136" s="101">
        <f>_xll.qlCalendarAdvance(Calendar,AR1135,AP1136,"f",,Trigger)</f>
        <v>47317</v>
      </c>
      <c r="AS1136" s="101">
        <f>_xll.qlInterestRateIndexMaturity(Currency&amp;"ibor"&amp;Tenor,AR1136,Trigger)</f>
        <v>47350</v>
      </c>
      <c r="AT1136" s="246">
        <f>_xll.qlIndexFixing($AD$5,AQ1136,TRUE,_xll.ohTrigger(Trigger,Trigger1M))</f>
        <v>2.1633661440181712E-2</v>
      </c>
      <c r="AU1136" s="246" t="e">
        <f>IFERROR(_xll.qlIndexFixing($AV$1,AQ1136,TRUE,_xll.ohTrigger(Trigger,Trigger1M)),#N/A)</f>
        <v>#N/A</v>
      </c>
    </row>
    <row r="1137" spans="42:47" ht="11.25" customHeight="1" x14ac:dyDescent="0.25">
      <c r="AP1137" s="102" t="s">
        <v>83</v>
      </c>
      <c r="AQ1137" s="101">
        <f>_xll.qlInterestRateIndexFixingDate(Currency&amp;"ibor"&amp;Tenor,AR1137,Trigger)</f>
        <v>47322</v>
      </c>
      <c r="AR1137" s="101">
        <f>_xll.qlCalendarAdvance(Calendar,AR1136,AP1137,"f",,Trigger)</f>
        <v>47324</v>
      </c>
      <c r="AS1137" s="101">
        <f>_xll.qlInterestRateIndexMaturity(Currency&amp;"ibor"&amp;Tenor,AR1137,Trigger)</f>
        <v>47357</v>
      </c>
      <c r="AT1137" s="246">
        <f>_xll.qlIndexFixing($AD$5,AQ1137,TRUE,_xll.ohTrigger(Trigger,Trigger1M))</f>
        <v>2.1635240359971775E-2</v>
      </c>
      <c r="AU1137" s="246" t="e">
        <f>IFERROR(_xll.qlIndexFixing($AV$1,AQ1137,TRUE,_xll.ohTrigger(Trigger,Trigger1M)),#N/A)</f>
        <v>#N/A</v>
      </c>
    </row>
    <row r="1138" spans="42:47" ht="11.25" customHeight="1" x14ac:dyDescent="0.25">
      <c r="AP1138" s="102" t="s">
        <v>83</v>
      </c>
      <c r="AQ1138" s="101">
        <f>_xll.qlInterestRateIndexFixingDate(Currency&amp;"ibor"&amp;Tenor,AR1138,Trigger)</f>
        <v>47329</v>
      </c>
      <c r="AR1138" s="101">
        <f>_xll.qlCalendarAdvance(Calendar,AR1137,AP1138,"f",,Trigger)</f>
        <v>47331</v>
      </c>
      <c r="AS1138" s="101">
        <f>_xll.qlInterestRateIndexMaturity(Currency&amp;"ibor"&amp;Tenor,AR1138,Trigger)</f>
        <v>47364</v>
      </c>
      <c r="AT1138" s="246">
        <f>_xll.qlIndexFixing($AD$5,AQ1138,TRUE,_xll.ohTrigger(Trigger,Trigger1M))</f>
        <v>2.1637112549783441E-2</v>
      </c>
      <c r="AU1138" s="246" t="e">
        <f>IFERROR(_xll.qlIndexFixing($AV$1,AQ1138,TRUE,_xll.ohTrigger(Trigger,Trigger1M)),#N/A)</f>
        <v>#N/A</v>
      </c>
    </row>
    <row r="1139" spans="42:47" ht="11.25" customHeight="1" x14ac:dyDescent="0.25">
      <c r="AP1139" s="102" t="s">
        <v>83</v>
      </c>
      <c r="AQ1139" s="101">
        <f>_xll.qlInterestRateIndexFixingDate(Currency&amp;"ibor"&amp;Tenor,AR1139,Trigger)</f>
        <v>47336</v>
      </c>
      <c r="AR1139" s="101">
        <f>_xll.qlCalendarAdvance(Calendar,AR1138,AP1139,"f",,Trigger)</f>
        <v>47338</v>
      </c>
      <c r="AS1139" s="101">
        <f>_xll.qlInterestRateIndexMaturity(Currency&amp;"ibor"&amp;Tenor,AR1139,Trigger)</f>
        <v>47371</v>
      </c>
      <c r="AT1139" s="246">
        <f>_xll.qlIndexFixing($AD$5,AQ1139,TRUE,_xll.ohTrigger(Trigger,Trigger1M))</f>
        <v>2.1638818618463711E-2</v>
      </c>
      <c r="AU1139" s="246" t="e">
        <f>IFERROR(_xll.qlIndexFixing($AV$1,AQ1139,TRUE,_xll.ohTrigger(Trigger,Trigger1M)),#N/A)</f>
        <v>#N/A</v>
      </c>
    </row>
    <row r="1140" spans="42:47" ht="11.25" customHeight="1" x14ac:dyDescent="0.25">
      <c r="AP1140" s="102" t="s">
        <v>83</v>
      </c>
      <c r="AQ1140" s="101">
        <f>_xll.qlInterestRateIndexFixingDate(Currency&amp;"ibor"&amp;Tenor,AR1140,Trigger)</f>
        <v>47343</v>
      </c>
      <c r="AR1140" s="101">
        <f>_xll.qlCalendarAdvance(Calendar,AR1139,AP1140,"f",,Trigger)</f>
        <v>47345</v>
      </c>
      <c r="AS1140" s="101">
        <f>_xll.qlInterestRateIndexMaturity(Currency&amp;"ibor"&amp;Tenor,AR1140,Trigger)</f>
        <v>47378</v>
      </c>
      <c r="AT1140" s="246">
        <f>_xll.qlIndexFixing($AD$5,AQ1140,TRUE,_xll.ohTrigger(Trigger,Trigger1M))</f>
        <v>2.1640358565935068E-2</v>
      </c>
      <c r="AU1140" s="246" t="e">
        <f>IFERROR(_xll.qlIndexFixing($AV$1,AQ1140,TRUE,_xll.ohTrigger(Trigger,Trigger1M)),#N/A)</f>
        <v>#N/A</v>
      </c>
    </row>
    <row r="1141" spans="42:47" ht="11.25" customHeight="1" x14ac:dyDescent="0.25">
      <c r="AP1141" s="102" t="s">
        <v>83</v>
      </c>
      <c r="AQ1141" s="101">
        <f>_xll.qlInterestRateIndexFixingDate(Currency&amp;"ibor"&amp;Tenor,AR1141,Trigger)</f>
        <v>47350</v>
      </c>
      <c r="AR1141" s="101">
        <f>_xll.qlCalendarAdvance(Calendar,AR1140,AP1141,"f",,Trigger)</f>
        <v>47352</v>
      </c>
      <c r="AS1141" s="101">
        <f>_xll.qlInterestRateIndexMaturity(Currency&amp;"ibor"&amp;Tenor,AR1141,Trigger)</f>
        <v>47385</v>
      </c>
      <c r="AT1141" s="246">
        <f>_xll.qlIndexFixing($AD$5,AQ1141,TRUE,_xll.ohTrigger(Trigger,Trigger1M))</f>
        <v>2.1641732392127272E-2</v>
      </c>
      <c r="AU1141" s="246" t="e">
        <f>IFERROR(_xll.qlIndexFixing($AV$1,AQ1141,TRUE,_xll.ohTrigger(Trigger,Trigger1M)),#N/A)</f>
        <v>#N/A</v>
      </c>
    </row>
    <row r="1142" spans="42:47" ht="11.25" customHeight="1" x14ac:dyDescent="0.25">
      <c r="AP1142" s="102" t="s">
        <v>83</v>
      </c>
      <c r="AQ1142" s="101">
        <f>_xll.qlInterestRateIndexFixingDate(Currency&amp;"ibor"&amp;Tenor,AR1142,Trigger)</f>
        <v>47357</v>
      </c>
      <c r="AR1142" s="101">
        <f>_xll.qlCalendarAdvance(Calendar,AR1141,AP1142,"f",,Trigger)</f>
        <v>47359</v>
      </c>
      <c r="AS1142" s="101">
        <f>_xll.qlInterestRateIndexMaturity(Currency&amp;"ibor"&amp;Tenor,AR1142,Trigger)</f>
        <v>47389</v>
      </c>
      <c r="AT1142" s="246">
        <f>_xll.qlIndexFixing($AD$5,AQ1142,TRUE,_xll.ohTrigger(Trigger,Trigger1M))</f>
        <v>2.1640771694868555E-2</v>
      </c>
      <c r="AU1142" s="246" t="e">
        <f>IFERROR(_xll.qlIndexFixing($AV$1,AQ1142,TRUE,_xll.ohTrigger(Trigger,Trigger1M)),#N/A)</f>
        <v>#N/A</v>
      </c>
    </row>
    <row r="1143" spans="42:47" ht="11.25" customHeight="1" x14ac:dyDescent="0.25">
      <c r="AP1143" s="102" t="s">
        <v>83</v>
      </c>
      <c r="AQ1143" s="101">
        <f>_xll.qlInterestRateIndexFixingDate(Currency&amp;"ibor"&amp;Tenor,AR1143,Trigger)</f>
        <v>47364</v>
      </c>
      <c r="AR1143" s="101">
        <f>_xll.qlCalendarAdvance(Calendar,AR1142,AP1143,"f",,Trigger)</f>
        <v>47366</v>
      </c>
      <c r="AS1143" s="101">
        <f>_xll.qlInterestRateIndexMaturity(Currency&amp;"ibor"&amp;Tenor,AR1143,Trigger)</f>
        <v>47396</v>
      </c>
      <c r="AT1143" s="246">
        <f>_xll.qlIndexFixing($AD$5,AQ1143,TRUE,_xll.ohTrigger(Trigger,Trigger1M))</f>
        <v>2.1641848681701603E-2</v>
      </c>
      <c r="AU1143" s="246" t="e">
        <f>IFERROR(_xll.qlIndexFixing($AV$1,AQ1143,TRUE,_xll.ohTrigger(Trigger,Trigger1M)),#N/A)</f>
        <v>#N/A</v>
      </c>
    </row>
    <row r="1144" spans="42:47" ht="11.25" customHeight="1" x14ac:dyDescent="0.25">
      <c r="AP1144" s="102" t="s">
        <v>83</v>
      </c>
      <c r="AQ1144" s="101">
        <f>_xll.qlInterestRateIndexFixingDate(Currency&amp;"ibor"&amp;Tenor,AR1144,Trigger)</f>
        <v>47371</v>
      </c>
      <c r="AR1144" s="101">
        <f>_xll.qlCalendarAdvance(Calendar,AR1143,AP1144,"f",,Trigger)</f>
        <v>47373</v>
      </c>
      <c r="AS1144" s="101">
        <f>_xll.qlInterestRateIndexMaturity(Currency&amp;"ibor"&amp;Tenor,AR1144,Trigger)</f>
        <v>47403</v>
      </c>
      <c r="AT1144" s="246">
        <f>_xll.qlIndexFixing($AD$5,AQ1144,TRUE,_xll.ohTrigger(Trigger,Trigger1M))</f>
        <v>2.1642759577018111E-2</v>
      </c>
      <c r="AU1144" s="246" t="e">
        <f>IFERROR(_xll.qlIndexFixing($AV$1,AQ1144,TRUE,_xll.ohTrigger(Trigger,Trigger1M)),#N/A)</f>
        <v>#N/A</v>
      </c>
    </row>
    <row r="1145" spans="42:47" ht="11.25" customHeight="1" x14ac:dyDescent="0.25">
      <c r="AP1145" s="102" t="s">
        <v>83</v>
      </c>
      <c r="AQ1145" s="101">
        <f>_xll.qlInterestRateIndexFixingDate(Currency&amp;"ibor"&amp;Tenor,AR1145,Trigger)</f>
        <v>47378</v>
      </c>
      <c r="AR1145" s="101">
        <f>_xll.qlCalendarAdvance(Calendar,AR1144,AP1145,"f",,Trigger)</f>
        <v>47380</v>
      </c>
      <c r="AS1145" s="101">
        <f>_xll.qlInterestRateIndexMaturity(Currency&amp;"ibor"&amp;Tenor,AR1145,Trigger)</f>
        <v>47410</v>
      </c>
      <c r="AT1145" s="246">
        <f>_xll.qlIndexFixing($AD$5,AQ1145,TRUE,_xll.ohTrigger(Trigger,Trigger1M))</f>
        <v>2.1643504380788769E-2</v>
      </c>
      <c r="AU1145" s="246" t="e">
        <f>IFERROR(_xll.qlIndexFixing($AV$1,AQ1145,TRUE,_xll.ohTrigger(Trigger,Trigger1M)),#N/A)</f>
        <v>#N/A</v>
      </c>
    </row>
    <row r="1146" spans="42:47" ht="11.25" customHeight="1" x14ac:dyDescent="0.25">
      <c r="AP1146" s="102" t="s">
        <v>83</v>
      </c>
      <c r="AQ1146" s="101">
        <f>_xll.qlInterestRateIndexFixingDate(Currency&amp;"ibor"&amp;Tenor,AR1146,Trigger)</f>
        <v>47385</v>
      </c>
      <c r="AR1146" s="101">
        <f>_xll.qlCalendarAdvance(Calendar,AR1145,AP1146,"f",,Trigger)</f>
        <v>47387</v>
      </c>
      <c r="AS1146" s="101">
        <f>_xll.qlInterestRateIndexMaturity(Currency&amp;"ibor"&amp;Tenor,AR1146,Trigger)</f>
        <v>47417</v>
      </c>
      <c r="AT1146" s="246">
        <f>_xll.qlIndexFixing($AD$5,AQ1146,TRUE,_xll.ohTrigger(Trigger,Trigger1M))</f>
        <v>2.1644083092973609E-2</v>
      </c>
      <c r="AU1146" s="246" t="e">
        <f>IFERROR(_xll.qlIndexFixing($AV$1,AQ1146,TRUE,_xll.ohTrigger(Trigger,Trigger1M)),#N/A)</f>
        <v>#N/A</v>
      </c>
    </row>
    <row r="1147" spans="42:47" ht="11.25" customHeight="1" x14ac:dyDescent="0.25">
      <c r="AP1147" s="102" t="s">
        <v>83</v>
      </c>
      <c r="AQ1147" s="101">
        <f>_xll.qlInterestRateIndexFixingDate(Currency&amp;"ibor"&amp;Tenor,AR1147,Trigger)</f>
        <v>47392</v>
      </c>
      <c r="AR1147" s="101">
        <f>_xll.qlCalendarAdvance(Calendar,AR1146,AP1147,"f",,Trigger)</f>
        <v>47394</v>
      </c>
      <c r="AS1147" s="101">
        <f>_xll.qlInterestRateIndexMaturity(Currency&amp;"ibor"&amp;Tenor,AR1147,Trigger)</f>
        <v>47427</v>
      </c>
      <c r="AT1147" s="246">
        <f>_xll.qlIndexFixing($AD$5,AQ1147,TRUE,_xll.ohTrigger(Trigger,Trigger1M))</f>
        <v>2.1646486799443598E-2</v>
      </c>
      <c r="AU1147" s="246" t="e">
        <f>IFERROR(_xll.qlIndexFixing($AV$1,AQ1147,TRUE,_xll.ohTrigger(Trigger,Trigger1M)),#N/A)</f>
        <v>#N/A</v>
      </c>
    </row>
    <row r="1148" spans="42:47" ht="11.25" customHeight="1" x14ac:dyDescent="0.25">
      <c r="AP1148" s="102" t="s">
        <v>83</v>
      </c>
      <c r="AQ1148" s="101">
        <f>_xll.qlInterestRateIndexFixingDate(Currency&amp;"ibor"&amp;Tenor,AR1148,Trigger)</f>
        <v>47399</v>
      </c>
      <c r="AR1148" s="101">
        <f>_xll.qlCalendarAdvance(Calendar,AR1147,AP1148,"f",,Trigger)</f>
        <v>47401</v>
      </c>
      <c r="AS1148" s="101">
        <f>_xll.qlInterestRateIndexMaturity(Currency&amp;"ibor"&amp;Tenor,AR1148,Trigger)</f>
        <v>47434</v>
      </c>
      <c r="AT1148" s="246">
        <f>_xll.qlIndexFixing($AD$5,AQ1148,TRUE,_xll.ohTrigger(Trigger,Trigger1M))</f>
        <v>2.1646697775351859E-2</v>
      </c>
      <c r="AU1148" s="246" t="e">
        <f>IFERROR(_xll.qlIndexFixing($AV$1,AQ1148,TRUE,_xll.ohTrigger(Trigger,Trigger1M)),#N/A)</f>
        <v>#N/A</v>
      </c>
    </row>
    <row r="1149" spans="42:47" ht="11.25" customHeight="1" x14ac:dyDescent="0.25">
      <c r="AP1149" s="102" t="s">
        <v>83</v>
      </c>
      <c r="AQ1149" s="101">
        <f>_xll.qlInterestRateIndexFixingDate(Currency&amp;"ibor"&amp;Tenor,AR1149,Trigger)</f>
        <v>47406</v>
      </c>
      <c r="AR1149" s="101">
        <f>_xll.qlCalendarAdvance(Calendar,AR1148,AP1149,"f",,Trigger)</f>
        <v>47408</v>
      </c>
      <c r="AS1149" s="101">
        <f>_xll.qlInterestRateIndexMaturity(Currency&amp;"ibor"&amp;Tenor,AR1149,Trigger)</f>
        <v>47441</v>
      </c>
      <c r="AT1149" s="246">
        <f>_xll.qlIndexFixing($AD$5,AQ1149,TRUE,_xll.ohTrigger(Trigger,Trigger1M))</f>
        <v>2.1646742629695126E-2</v>
      </c>
      <c r="AU1149" s="246" t="e">
        <f>IFERROR(_xll.qlIndexFixing($AV$1,AQ1149,TRUE,_xll.ohTrigger(Trigger,Trigger1M)),#N/A)</f>
        <v>#N/A</v>
      </c>
    </row>
    <row r="1150" spans="42:47" ht="11.25" customHeight="1" x14ac:dyDescent="0.25">
      <c r="AP1150" s="102" t="s">
        <v>83</v>
      </c>
      <c r="AQ1150" s="101">
        <f>_xll.qlInterestRateIndexFixingDate(Currency&amp;"ibor"&amp;Tenor,AR1150,Trigger)</f>
        <v>47413</v>
      </c>
      <c r="AR1150" s="101">
        <f>_xll.qlCalendarAdvance(Calendar,AR1149,AP1150,"f",,Trigger)</f>
        <v>47415</v>
      </c>
      <c r="AS1150" s="101">
        <f>_xll.qlInterestRateIndexMaturity(Currency&amp;"ibor"&amp;Tenor,AR1150,Trigger)</f>
        <v>47448</v>
      </c>
      <c r="AT1150" s="246">
        <f>_xll.qlIndexFixing($AD$5,AQ1150,TRUE,_xll.ohTrigger(Trigger,Trigger1M))</f>
        <v>2.1646621362466142E-2</v>
      </c>
      <c r="AU1150" s="246" t="e">
        <f>IFERROR(_xll.qlIndexFixing($AV$1,AQ1150,TRUE,_xll.ohTrigger(Trigger,Trigger1M)),#N/A)</f>
        <v>#N/A</v>
      </c>
    </row>
    <row r="1151" spans="42:47" ht="11.25" customHeight="1" x14ac:dyDescent="0.25">
      <c r="AP1151" s="102" t="s">
        <v>83</v>
      </c>
      <c r="AQ1151" s="101">
        <f>_xll.qlInterestRateIndexFixingDate(Currency&amp;"ibor"&amp;Tenor,AR1151,Trigger)</f>
        <v>47420</v>
      </c>
      <c r="AR1151" s="101">
        <f>_xll.qlCalendarAdvance(Calendar,AR1150,AP1151,"f",,Trigger)</f>
        <v>47422</v>
      </c>
      <c r="AS1151" s="101">
        <f>_xll.qlInterestRateIndexMaturity(Currency&amp;"ibor"&amp;Tenor,AR1151,Trigger)</f>
        <v>47452</v>
      </c>
      <c r="AT1151" s="246">
        <f>_xll.qlIndexFixing($AD$5,AQ1151,TRUE,_xll.ohTrigger(Trigger,Trigger1M))</f>
        <v>2.1644485279574965E-2</v>
      </c>
      <c r="AU1151" s="246" t="e">
        <f>IFERROR(_xll.qlIndexFixing($AV$1,AQ1151,TRUE,_xll.ohTrigger(Trigger,Trigger1M)),#N/A)</f>
        <v>#N/A</v>
      </c>
    </row>
    <row r="1152" spans="42:47" ht="11.25" customHeight="1" x14ac:dyDescent="0.25">
      <c r="AP1152" s="102" t="s">
        <v>83</v>
      </c>
      <c r="AQ1152" s="101">
        <f>_xll.qlInterestRateIndexFixingDate(Currency&amp;"ibor"&amp;Tenor,AR1152,Trigger)</f>
        <v>47427</v>
      </c>
      <c r="AR1152" s="101">
        <f>_xll.qlCalendarAdvance(Calendar,AR1151,AP1152,"f",,Trigger)</f>
        <v>47429</v>
      </c>
      <c r="AS1152" s="101">
        <f>_xll.qlInterestRateIndexMaturity(Currency&amp;"ibor"&amp;Tenor,AR1152,Trigger)</f>
        <v>47459</v>
      </c>
      <c r="AT1152" s="246">
        <f>_xll.qlIndexFixing($AD$5,AQ1152,TRUE,_xll.ohTrigger(Trigger,Trigger1M))</f>
        <v>2.1644067442007753E-2</v>
      </c>
      <c r="AU1152" s="246" t="e">
        <f>IFERROR(_xll.qlIndexFixing($AV$1,AQ1152,TRUE,_xll.ohTrigger(Trigger,Trigger1M)),#N/A)</f>
        <v>#N/A</v>
      </c>
    </row>
    <row r="1153" spans="42:47" ht="11.25" customHeight="1" x14ac:dyDescent="0.25">
      <c r="AP1153" s="102" t="s">
        <v>83</v>
      </c>
      <c r="AQ1153" s="101">
        <f>_xll.qlInterestRateIndexFixingDate(Currency&amp;"ibor"&amp;Tenor,AR1153,Trigger)</f>
        <v>47434</v>
      </c>
      <c r="AR1153" s="101">
        <f>_xll.qlCalendarAdvance(Calendar,AR1152,AP1153,"f",,Trigger)</f>
        <v>47436</v>
      </c>
      <c r="AS1153" s="101">
        <f>_xll.qlInterestRateIndexMaturity(Currency&amp;"ibor"&amp;Tenor,AR1153,Trigger)</f>
        <v>47466</v>
      </c>
      <c r="AT1153" s="246">
        <f>_xll.qlIndexFixing($AD$5,AQ1153,TRUE,_xll.ohTrigger(Trigger,Trigger1M))</f>
        <v>2.1643483512833406E-2</v>
      </c>
      <c r="AU1153" s="246" t="e">
        <f>IFERROR(_xll.qlIndexFixing($AV$1,AQ1153,TRUE,_xll.ohTrigger(Trigger,Trigger1M)),#N/A)</f>
        <v>#N/A</v>
      </c>
    </row>
    <row r="1154" spans="42:47" ht="11.25" customHeight="1" x14ac:dyDescent="0.25">
      <c r="AP1154" s="102" t="s">
        <v>83</v>
      </c>
      <c r="AQ1154" s="101">
        <f>_xll.qlInterestRateIndexFixingDate(Currency&amp;"ibor"&amp;Tenor,AR1154,Trigger)</f>
        <v>47441</v>
      </c>
      <c r="AR1154" s="101">
        <f>_xll.qlCalendarAdvance(Calendar,AR1153,AP1154,"f",,Trigger)</f>
        <v>47443</v>
      </c>
      <c r="AS1154" s="101">
        <f>_xll.qlInterestRateIndexMaturity(Currency&amp;"ibor"&amp;Tenor,AR1154,Trigger)</f>
        <v>47473</v>
      </c>
      <c r="AT1154" s="246">
        <f>_xll.qlIndexFixing($AD$5,AQ1154,TRUE,_xll.ohTrigger(Trigger,Trigger1M))</f>
        <v>2.1642733492081234E-2</v>
      </c>
      <c r="AU1154" s="246" t="e">
        <f>IFERROR(_xll.qlIndexFixing($AV$1,AQ1154,TRUE,_xll.ohTrigger(Trigger,Trigger1M)),#N/A)</f>
        <v>#N/A</v>
      </c>
    </row>
    <row r="1155" spans="42:47" ht="11.25" customHeight="1" x14ac:dyDescent="0.25">
      <c r="AP1155" s="102" t="s">
        <v>83</v>
      </c>
      <c r="AQ1155" s="101">
        <f>_xll.qlInterestRateIndexFixingDate(Currency&amp;"ibor"&amp;Tenor,AR1155,Trigger)</f>
        <v>47448</v>
      </c>
      <c r="AR1155" s="101">
        <f>_xll.qlCalendarAdvance(Calendar,AR1154,AP1155,"f",,Trigger)</f>
        <v>47450</v>
      </c>
      <c r="AS1155" s="101">
        <f>_xll.qlInterestRateIndexMaturity(Currency&amp;"ibor"&amp;Tenor,AR1155,Trigger)</f>
        <v>47480</v>
      </c>
      <c r="AT1155" s="246">
        <f>_xll.qlIndexFixing($AD$5,AQ1155,TRUE,_xll.ohTrigger(Trigger,Trigger1M))</f>
        <v>2.1641817379777883E-2</v>
      </c>
      <c r="AU1155" s="246" t="e">
        <f>IFERROR(_xll.qlIndexFixing($AV$1,AQ1155,TRUE,_xll.ohTrigger(Trigger,Trigger1M)),#N/A)</f>
        <v>#N/A</v>
      </c>
    </row>
    <row r="1156" spans="42:47" ht="11.25" customHeight="1" x14ac:dyDescent="0.25">
      <c r="AP1156" s="102" t="s">
        <v>83</v>
      </c>
      <c r="AQ1156" s="101">
        <f>_xll.qlInterestRateIndexFixingDate(Currency&amp;"ibor"&amp;Tenor,AR1156,Trigger)</f>
        <v>47455</v>
      </c>
      <c r="AR1156" s="101">
        <f>_xll.qlCalendarAdvance(Calendar,AR1155,AP1156,"f",,Trigger)</f>
        <v>47457</v>
      </c>
      <c r="AS1156" s="101">
        <f>_xll.qlInterestRateIndexMaturity(Currency&amp;"ibor"&amp;Tenor,AR1156,Trigger)</f>
        <v>47490</v>
      </c>
      <c r="AT1156" s="246">
        <f>_xll.qlIndexFixing($AD$5,AQ1156,TRUE,_xll.ohTrigger(Trigger,Trigger1M))</f>
        <v>2.164240520696142E-2</v>
      </c>
      <c r="AU1156" s="246" t="e">
        <f>IFERROR(_xll.qlIndexFixing($AV$1,AQ1156,TRUE,_xll.ohTrigger(Trigger,Trigger1M)),#N/A)</f>
        <v>#N/A</v>
      </c>
    </row>
    <row r="1157" spans="42:47" ht="11.25" customHeight="1" x14ac:dyDescent="0.25">
      <c r="AP1157" s="102" t="s">
        <v>83</v>
      </c>
      <c r="AQ1157" s="101">
        <f>_xll.qlInterestRateIndexFixingDate(Currency&amp;"ibor"&amp;Tenor,AR1157,Trigger)</f>
        <v>47462</v>
      </c>
      <c r="AR1157" s="101">
        <f>_xll.qlCalendarAdvance(Calendar,AR1156,AP1157,"f",,Trigger)</f>
        <v>47464</v>
      </c>
      <c r="AS1157" s="101">
        <f>_xll.qlInterestRateIndexMaturity(Currency&amp;"ibor"&amp;Tenor,AR1157,Trigger)</f>
        <v>47497</v>
      </c>
      <c r="AT1157" s="246">
        <f>_xll.qlIndexFixing($AD$5,AQ1157,TRUE,_xll.ohTrigger(Trigger,Trigger1M))</f>
        <v>2.1641121089322531E-2</v>
      </c>
      <c r="AU1157" s="246" t="e">
        <f>IFERROR(_xll.qlIndexFixing($AV$1,AQ1157,TRUE,_xll.ohTrigger(Trigger,Trigger1M)),#N/A)</f>
        <v>#N/A</v>
      </c>
    </row>
    <row r="1158" spans="42:47" ht="11.25" customHeight="1" x14ac:dyDescent="0.25">
      <c r="AP1158" s="102" t="s">
        <v>83</v>
      </c>
      <c r="AQ1158" s="101">
        <f>_xll.qlInterestRateIndexFixingDate(Currency&amp;"ibor"&amp;Tenor,AR1158,Trigger)</f>
        <v>47469</v>
      </c>
      <c r="AR1158" s="101">
        <f>_xll.qlCalendarAdvance(Calendar,AR1157,AP1158,"f",,Trigger)</f>
        <v>47471</v>
      </c>
      <c r="AS1158" s="101">
        <f>_xll.qlInterestRateIndexMaturity(Currency&amp;"ibor"&amp;Tenor,AR1158,Trigger)</f>
        <v>47504</v>
      </c>
      <c r="AT1158" s="246">
        <f>_xll.qlIndexFixing($AD$5,AQ1158,TRUE,_xll.ohTrigger(Trigger,Trigger1M))</f>
        <v>2.1639670850368151E-2</v>
      </c>
      <c r="AU1158" s="246" t="e">
        <f>IFERROR(_xll.qlIndexFixing($AV$1,AQ1158,TRUE,_xll.ohTrigger(Trigger,Trigger1M)),#N/A)</f>
        <v>#N/A</v>
      </c>
    </row>
    <row r="1159" spans="42:47" ht="11.25" customHeight="1" x14ac:dyDescent="0.25">
      <c r="AP1159" s="102" t="s">
        <v>83</v>
      </c>
      <c r="AQ1159" s="101">
        <f>_xll.qlInterestRateIndexFixingDate(Currency&amp;"ibor"&amp;Tenor,AR1159,Trigger)</f>
        <v>47473</v>
      </c>
      <c r="AR1159" s="101">
        <f>_xll.qlCalendarAdvance(Calendar,AR1158,AP1159,"f",,Trigger)</f>
        <v>47479</v>
      </c>
      <c r="AS1159" s="101">
        <f>_xll.qlInterestRateIndexMaturity(Currency&amp;"ibor"&amp;Tenor,AR1159,Trigger)</f>
        <v>47511</v>
      </c>
      <c r="AT1159" s="246">
        <f>_xll.qlIndexFixing($AD$5,AQ1159,TRUE,_xll.ohTrigger(Trigger,Trigger1M))</f>
        <v>2.163729202507958E-2</v>
      </c>
      <c r="AU1159" s="246" t="e">
        <f>IFERROR(_xll.qlIndexFixing($AV$1,AQ1159,TRUE,_xll.ohTrigger(Trigger,Trigger1M)),#N/A)</f>
        <v>#N/A</v>
      </c>
    </row>
    <row r="1160" spans="42:47" ht="11.25" customHeight="1" x14ac:dyDescent="0.25">
      <c r="AP1160" s="102" t="s">
        <v>83</v>
      </c>
      <c r="AQ1160" s="101">
        <f>_xll.qlInterestRateIndexFixingDate(Currency&amp;"ibor"&amp;Tenor,AR1160,Trigger)</f>
        <v>47483</v>
      </c>
      <c r="AR1160" s="101">
        <f>_xll.qlCalendarAdvance(Calendar,AR1159,AP1160,"f",,Trigger)</f>
        <v>47486</v>
      </c>
      <c r="AS1160" s="101">
        <f>_xll.qlInterestRateIndexMaturity(Currency&amp;"ibor"&amp;Tenor,AR1160,Trigger)</f>
        <v>47518</v>
      </c>
      <c r="AT1160" s="246">
        <f>_xll.qlIndexFixing($AD$5,AQ1160,TRUE,_xll.ohTrigger(Trigger,Trigger1M))</f>
        <v>2.1635497785642555E-2</v>
      </c>
      <c r="AU1160" s="246" t="e">
        <f>IFERROR(_xll.qlIndexFixing($AV$1,AQ1160,TRUE,_xll.ohTrigger(Trigger,Trigger1M)),#N/A)</f>
        <v>#N/A</v>
      </c>
    </row>
    <row r="1161" spans="42:47" ht="11.25" customHeight="1" x14ac:dyDescent="0.25">
      <c r="AP1161" s="102" t="s">
        <v>83</v>
      </c>
      <c r="AQ1161" s="101">
        <f>_xll.qlInterestRateIndexFixingDate(Currency&amp;"ibor"&amp;Tenor,AR1161,Trigger)</f>
        <v>47491</v>
      </c>
      <c r="AR1161" s="101">
        <f>_xll.qlCalendarAdvance(Calendar,AR1160,AP1161,"f",,Trigger)</f>
        <v>47493</v>
      </c>
      <c r="AS1161" s="101">
        <f>_xll.qlInterestRateIndexMaturity(Currency&amp;"ibor"&amp;Tenor,AR1161,Trigger)</f>
        <v>47525</v>
      </c>
      <c r="AT1161" s="246">
        <f>_xll.qlIndexFixing($AD$5,AQ1161,TRUE,_xll.ohTrigger(Trigger,Trigger1M))</f>
        <v>2.1633537435083172E-2</v>
      </c>
      <c r="AU1161" s="246" t="e">
        <f>IFERROR(_xll.qlIndexFixing($AV$1,AQ1161,TRUE,_xll.ohTrigger(Trigger,Trigger1M)),#N/A)</f>
        <v>#N/A</v>
      </c>
    </row>
    <row r="1162" spans="42:47" ht="11.25" customHeight="1" x14ac:dyDescent="0.25">
      <c r="AP1162" s="102" t="s">
        <v>83</v>
      </c>
      <c r="AQ1162" s="101">
        <f>_xll.qlInterestRateIndexFixingDate(Currency&amp;"ibor"&amp;Tenor,AR1162,Trigger)</f>
        <v>47498</v>
      </c>
      <c r="AR1162" s="101">
        <f>_xll.qlCalendarAdvance(Calendar,AR1161,AP1162,"f",,Trigger)</f>
        <v>47500</v>
      </c>
      <c r="AS1162" s="101">
        <f>_xll.qlInterestRateIndexMaturity(Currency&amp;"ibor"&amp;Tenor,AR1162,Trigger)</f>
        <v>47532</v>
      </c>
      <c r="AT1162" s="246">
        <f>_xll.qlIndexFixing($AD$5,AQ1162,TRUE,_xll.ohTrigger(Trigger,Trigger1M))</f>
        <v>2.1631410973486365E-2</v>
      </c>
      <c r="AU1162" s="246" t="e">
        <f>IFERROR(_xll.qlIndexFixing($AV$1,AQ1162,TRUE,_xll.ohTrigger(Trigger,Trigger1M)),#N/A)</f>
        <v>#N/A</v>
      </c>
    </row>
    <row r="1163" spans="42:47" ht="11.25" customHeight="1" x14ac:dyDescent="0.25">
      <c r="AP1163" s="102" t="s">
        <v>83</v>
      </c>
      <c r="AQ1163" s="101">
        <f>_xll.qlInterestRateIndexFixingDate(Currency&amp;"ibor"&amp;Tenor,AR1163,Trigger)</f>
        <v>47505</v>
      </c>
      <c r="AR1163" s="101">
        <f>_xll.qlCalendarAdvance(Calendar,AR1162,AP1163,"f",,Trigger)</f>
        <v>47507</v>
      </c>
      <c r="AS1163" s="101">
        <f>_xll.qlInterestRateIndexMaturity(Currency&amp;"ibor"&amp;Tenor,AR1163,Trigger)</f>
        <v>47539</v>
      </c>
      <c r="AT1163" s="246">
        <f>_xll.qlIndexFixing($AD$5,AQ1163,TRUE,_xll.ohTrigger(Trigger,Trigger1M))</f>
        <v>2.1629118400949554E-2</v>
      </c>
      <c r="AU1163" s="246" t="e">
        <f>IFERROR(_xll.qlIndexFixing($AV$1,AQ1163,TRUE,_xll.ohTrigger(Trigger,Trigger1M)),#N/A)</f>
        <v>#N/A</v>
      </c>
    </row>
    <row r="1164" spans="42:47" ht="11.25" customHeight="1" x14ac:dyDescent="0.25">
      <c r="AP1164" s="102" t="s">
        <v>83</v>
      </c>
      <c r="AQ1164" s="101">
        <f>_xll.qlInterestRateIndexFixingDate(Currency&amp;"ibor"&amp;Tenor,AR1164,Trigger)</f>
        <v>47512</v>
      </c>
      <c r="AR1164" s="101">
        <f>_xll.qlCalendarAdvance(Calendar,AR1163,AP1164,"f",,Trigger)</f>
        <v>47514</v>
      </c>
      <c r="AS1164" s="101">
        <f>_xll.qlInterestRateIndexMaturity(Currency&amp;"ibor"&amp;Tenor,AR1164,Trigger)</f>
        <v>47542</v>
      </c>
      <c r="AT1164" s="246">
        <f>_xll.qlIndexFixing($AD$5,AQ1164,TRUE,_xll.ohTrigger(Trigger,Trigger1M))</f>
        <v>2.1624816337021242E-2</v>
      </c>
      <c r="AU1164" s="246" t="e">
        <f>IFERROR(_xll.qlIndexFixing($AV$1,AQ1164,TRUE,_xll.ohTrigger(Trigger,Trigger1M)),#N/A)</f>
        <v>#N/A</v>
      </c>
    </row>
    <row r="1165" spans="42:47" ht="11.25" customHeight="1" x14ac:dyDescent="0.25">
      <c r="AP1165" s="102" t="s">
        <v>83</v>
      </c>
      <c r="AQ1165" s="101">
        <f>_xll.qlInterestRateIndexFixingDate(Currency&amp;"ibor"&amp;Tenor,AR1165,Trigger)</f>
        <v>47519</v>
      </c>
      <c r="AR1165" s="101">
        <f>_xll.qlCalendarAdvance(Calendar,AR1164,AP1165,"f",,Trigger)</f>
        <v>47521</v>
      </c>
      <c r="AS1165" s="101">
        <f>_xll.qlInterestRateIndexMaturity(Currency&amp;"ibor"&amp;Tenor,AR1165,Trigger)</f>
        <v>47549</v>
      </c>
      <c r="AT1165" s="246">
        <f>_xll.qlIndexFixing($AD$5,AQ1165,TRUE,_xll.ohTrigger(Trigger,Trigger1M))</f>
        <v>2.1622239621740098E-2</v>
      </c>
      <c r="AU1165" s="246" t="e">
        <f>IFERROR(_xll.qlIndexFixing($AV$1,AQ1165,TRUE,_xll.ohTrigger(Trigger,Trigger1M)),#N/A)</f>
        <v>#N/A</v>
      </c>
    </row>
    <row r="1166" spans="42:47" ht="11.25" customHeight="1" x14ac:dyDescent="0.25">
      <c r="AP1166" s="102" t="s">
        <v>83</v>
      </c>
      <c r="AQ1166" s="101">
        <f>_xll.qlInterestRateIndexFixingDate(Currency&amp;"ibor"&amp;Tenor,AR1166,Trigger)</f>
        <v>47526</v>
      </c>
      <c r="AR1166" s="101">
        <f>_xll.qlCalendarAdvance(Calendar,AR1165,AP1166,"f",,Trigger)</f>
        <v>47528</v>
      </c>
      <c r="AS1166" s="101">
        <f>_xll.qlInterestRateIndexMaturity(Currency&amp;"ibor"&amp;Tenor,AR1166,Trigger)</f>
        <v>47556</v>
      </c>
      <c r="AT1166" s="246">
        <f>_xll.qlIndexFixing($AD$5,AQ1166,TRUE,_xll.ohTrigger(Trigger,Trigger1M))</f>
        <v>2.1619496835599033E-2</v>
      </c>
      <c r="AU1166" s="246" t="e">
        <f>IFERROR(_xll.qlIndexFixing($AV$1,AQ1166,TRUE,_xll.ohTrigger(Trigger,Trigger1M)),#N/A)</f>
        <v>#N/A</v>
      </c>
    </row>
    <row r="1167" spans="42:47" ht="11.25" customHeight="1" x14ac:dyDescent="0.25">
      <c r="AP1167" s="102" t="s">
        <v>83</v>
      </c>
      <c r="AQ1167" s="101">
        <f>_xll.qlInterestRateIndexFixingDate(Currency&amp;"ibor"&amp;Tenor,AR1167,Trigger)</f>
        <v>47533</v>
      </c>
      <c r="AR1167" s="101">
        <f>_xll.qlCalendarAdvance(Calendar,AR1166,AP1167,"f",,Trigger)</f>
        <v>47535</v>
      </c>
      <c r="AS1167" s="101">
        <f>_xll.qlInterestRateIndexMaturity(Currency&amp;"ibor"&amp;Tenor,AR1167,Trigger)</f>
        <v>47563</v>
      </c>
      <c r="AT1167" s="246">
        <f>_xll.qlIndexFixing($AD$5,AQ1167,TRUE,_xll.ohTrigger(Trigger,Trigger1M))</f>
        <v>2.1616587978706532E-2</v>
      </c>
      <c r="AU1167" s="246" t="e">
        <f>IFERROR(_xll.qlIndexFixing($AV$1,AQ1167,TRUE,_xll.ohTrigger(Trigger,Trigger1M)),#N/A)</f>
        <v>#N/A</v>
      </c>
    </row>
    <row r="1168" spans="42:47" ht="11.25" customHeight="1" x14ac:dyDescent="0.25">
      <c r="AP1168" s="102" t="s">
        <v>83</v>
      </c>
      <c r="AQ1168" s="101">
        <f>_xll.qlInterestRateIndexFixingDate(Currency&amp;"ibor"&amp;Tenor,AR1168,Trigger)</f>
        <v>47540</v>
      </c>
      <c r="AR1168" s="101">
        <f>_xll.qlCalendarAdvance(Calendar,AR1167,AP1168,"f",,Trigger)</f>
        <v>47542</v>
      </c>
      <c r="AS1168" s="101">
        <f>_xll.qlInterestRateIndexMaturity(Currency&amp;"ibor"&amp;Tenor,AR1168,Trigger)</f>
        <v>47571</v>
      </c>
      <c r="AT1168" s="246">
        <f>_xll.qlIndexFixing($AD$5,AQ1168,TRUE,_xll.ohTrigger(Trigger,Trigger1M))</f>
        <v>2.1613927456083138E-2</v>
      </c>
      <c r="AU1168" s="246" t="e">
        <f>IFERROR(_xll.qlIndexFixing($AV$1,AQ1168,TRUE,_xll.ohTrigger(Trigger,Trigger1M)),#N/A)</f>
        <v>#N/A</v>
      </c>
    </row>
    <row r="1169" spans="42:47" ht="11.25" customHeight="1" x14ac:dyDescent="0.25">
      <c r="AP1169" s="102" t="s">
        <v>83</v>
      </c>
      <c r="AQ1169" s="101">
        <f>_xll.qlInterestRateIndexFixingDate(Currency&amp;"ibor"&amp;Tenor,AR1169,Trigger)</f>
        <v>47547</v>
      </c>
      <c r="AR1169" s="101">
        <f>_xll.qlCalendarAdvance(Calendar,AR1168,AP1169,"f",,Trigger)</f>
        <v>47549</v>
      </c>
      <c r="AS1169" s="101">
        <f>_xll.qlInterestRateIndexMaturity(Currency&amp;"ibor"&amp;Tenor,AR1169,Trigger)</f>
        <v>47581</v>
      </c>
      <c r="AT1169" s="246">
        <f>_xll.qlIndexFixing($AD$5,AQ1169,TRUE,_xll.ohTrigger(Trigger,Trigger1M))</f>
        <v>2.1611874642128714E-2</v>
      </c>
      <c r="AU1169" s="246" t="e">
        <f>IFERROR(_xll.qlIndexFixing($AV$1,AQ1169,TRUE,_xll.ohTrigger(Trigger,Trigger1M)),#N/A)</f>
        <v>#N/A</v>
      </c>
    </row>
    <row r="1170" spans="42:47" ht="11.25" customHeight="1" x14ac:dyDescent="0.25">
      <c r="AP1170" s="102" t="s">
        <v>83</v>
      </c>
      <c r="AQ1170" s="101">
        <f>_xll.qlInterestRateIndexFixingDate(Currency&amp;"ibor"&amp;Tenor,AR1170,Trigger)</f>
        <v>47554</v>
      </c>
      <c r="AR1170" s="101">
        <f>_xll.qlCalendarAdvance(Calendar,AR1169,AP1170,"f",,Trigger)</f>
        <v>47556</v>
      </c>
      <c r="AS1170" s="101">
        <f>_xll.qlInterestRateIndexMaturity(Currency&amp;"ibor"&amp;Tenor,AR1170,Trigger)</f>
        <v>47588</v>
      </c>
      <c r="AT1170" s="246">
        <f>_xll.qlIndexFixing($AD$5,AQ1170,TRUE,_xll.ohTrigger(Trigger,Trigger1M))</f>
        <v>2.1608419296244297E-2</v>
      </c>
      <c r="AU1170" s="246" t="e">
        <f>IFERROR(_xll.qlIndexFixing($AV$1,AQ1170,TRUE,_xll.ohTrigger(Trigger,Trigger1M)),#N/A)</f>
        <v>#N/A</v>
      </c>
    </row>
    <row r="1171" spans="42:47" ht="11.25" customHeight="1" x14ac:dyDescent="0.25">
      <c r="AP1171" s="102" t="s">
        <v>83</v>
      </c>
      <c r="AQ1171" s="101">
        <f>_xll.qlInterestRateIndexFixingDate(Currency&amp;"ibor"&amp;Tenor,AR1171,Trigger)</f>
        <v>47561</v>
      </c>
      <c r="AR1171" s="101">
        <f>_xll.qlCalendarAdvance(Calendar,AR1170,AP1171,"f",,Trigger)</f>
        <v>47563</v>
      </c>
      <c r="AS1171" s="101">
        <f>_xll.qlInterestRateIndexMaturity(Currency&amp;"ibor"&amp;Tenor,AR1171,Trigger)</f>
        <v>47596</v>
      </c>
      <c r="AT1171" s="246">
        <f>_xll.qlIndexFixing($AD$5,AQ1171,TRUE,_xll.ohTrigger(Trigger,Trigger1M))</f>
        <v>2.1605171497287176E-2</v>
      </c>
      <c r="AU1171" s="246" t="e">
        <f>IFERROR(_xll.qlIndexFixing($AV$1,AQ1171,TRUE,_xll.ohTrigger(Trigger,Trigger1M)),#N/A)</f>
        <v>#N/A</v>
      </c>
    </row>
    <row r="1172" spans="42:47" ht="11.25" customHeight="1" x14ac:dyDescent="0.25">
      <c r="AP1172" s="102" t="s">
        <v>83</v>
      </c>
      <c r="AQ1172" s="101">
        <f>_xll.qlInterestRateIndexFixingDate(Currency&amp;"ibor"&amp;Tenor,AR1172,Trigger)</f>
        <v>47568</v>
      </c>
      <c r="AR1172" s="101">
        <f>_xll.qlCalendarAdvance(Calendar,AR1171,AP1172,"f",,Trigger)</f>
        <v>47570</v>
      </c>
      <c r="AS1172" s="101">
        <f>_xll.qlInterestRateIndexMaturity(Currency&amp;"ibor"&amp;Tenor,AR1172,Trigger)</f>
        <v>47602</v>
      </c>
      <c r="AT1172" s="246">
        <f>_xll.qlIndexFixing($AD$5,AQ1172,TRUE,_xll.ohTrigger(Trigger,Trigger1M))</f>
        <v>2.1601010274862886E-2</v>
      </c>
      <c r="AU1172" s="246" t="e">
        <f>IFERROR(_xll.qlIndexFixing($AV$1,AQ1172,TRUE,_xll.ohTrigger(Trigger,Trigger1M)),#N/A)</f>
        <v>#N/A</v>
      </c>
    </row>
    <row r="1173" spans="42:47" ht="11.25" customHeight="1" x14ac:dyDescent="0.25">
      <c r="AP1173" s="102" t="s">
        <v>83</v>
      </c>
      <c r="AQ1173" s="101">
        <f>_xll.qlInterestRateIndexFixingDate(Currency&amp;"ibor"&amp;Tenor,AR1173,Trigger)</f>
        <v>47575</v>
      </c>
      <c r="AR1173" s="101">
        <f>_xll.qlCalendarAdvance(Calendar,AR1172,AP1173,"f",,Trigger)</f>
        <v>47577</v>
      </c>
      <c r="AS1173" s="101">
        <f>_xll.qlInterestRateIndexMaturity(Currency&amp;"ibor"&amp;Tenor,AR1173,Trigger)</f>
        <v>47609</v>
      </c>
      <c r="AT1173" s="246">
        <f>_xll.qlIndexFixing($AD$5,AQ1173,TRUE,_xll.ohTrigger(Trigger,Trigger1M))</f>
        <v>2.1597056599690634E-2</v>
      </c>
      <c r="AU1173" s="246" t="e">
        <f>IFERROR(_xll.qlIndexFixing($AV$1,AQ1173,TRUE,_xll.ohTrigger(Trigger,Trigger1M)),#N/A)</f>
        <v>#N/A</v>
      </c>
    </row>
    <row r="1174" spans="42:47" ht="11.25" customHeight="1" x14ac:dyDescent="0.25">
      <c r="AP1174" s="102" t="s">
        <v>83</v>
      </c>
      <c r="AQ1174" s="101">
        <f>_xll.qlInterestRateIndexFixingDate(Currency&amp;"ibor"&amp;Tenor,AR1174,Trigger)</f>
        <v>47582</v>
      </c>
      <c r="AR1174" s="101">
        <f>_xll.qlCalendarAdvance(Calendar,AR1173,AP1174,"f",,Trigger)</f>
        <v>47584</v>
      </c>
      <c r="AS1174" s="101">
        <f>_xll.qlInterestRateIndexMaturity(Currency&amp;"ibor"&amp;Tenor,AR1174,Trigger)</f>
        <v>47616</v>
      </c>
      <c r="AT1174" s="246">
        <f>_xll.qlIndexFixing($AD$5,AQ1174,TRUE,_xll.ohTrigger(Trigger,Trigger1M))</f>
        <v>2.1592936815094665E-2</v>
      </c>
      <c r="AU1174" s="246" t="e">
        <f>IFERROR(_xll.qlIndexFixing($AV$1,AQ1174,TRUE,_xll.ohTrigger(Trigger,Trigger1M)),#N/A)</f>
        <v>#N/A</v>
      </c>
    </row>
    <row r="1175" spans="42:47" ht="11.25" customHeight="1" x14ac:dyDescent="0.25">
      <c r="AP1175" s="102" t="s">
        <v>83</v>
      </c>
      <c r="AQ1175" s="101">
        <f>_xll.qlInterestRateIndexFixingDate(Currency&amp;"ibor"&amp;Tenor,AR1175,Trigger)</f>
        <v>47589</v>
      </c>
      <c r="AR1175" s="101">
        <f>_xll.qlCalendarAdvance(Calendar,AR1174,AP1175,"f",,Trigger)</f>
        <v>47591</v>
      </c>
      <c r="AS1175" s="101">
        <f>_xll.qlInterestRateIndexMaturity(Currency&amp;"ibor"&amp;Tenor,AR1175,Trigger)</f>
        <v>47623</v>
      </c>
      <c r="AT1175" s="246">
        <f>_xll.qlIndexFixing($AD$5,AQ1175,TRUE,_xll.ohTrigger(Trigger,Trigger1M))</f>
        <v>2.1588650921257335E-2</v>
      </c>
      <c r="AU1175" s="246" t="e">
        <f>IFERROR(_xll.qlIndexFixing($AV$1,AQ1175,TRUE,_xll.ohTrigger(Trigger,Trigger1M)),#N/A)</f>
        <v>#N/A</v>
      </c>
    </row>
    <row r="1176" spans="42:47" ht="11.25" customHeight="1" x14ac:dyDescent="0.25">
      <c r="AP1176" s="102" t="s">
        <v>83</v>
      </c>
      <c r="AQ1176" s="101">
        <f>_xll.qlInterestRateIndexFixingDate(Currency&amp;"ibor"&amp;Tenor,AR1176,Trigger)</f>
        <v>47596</v>
      </c>
      <c r="AR1176" s="101">
        <f>_xll.qlCalendarAdvance(Calendar,AR1175,AP1176,"f",,Trigger)</f>
        <v>47598</v>
      </c>
      <c r="AS1176" s="101">
        <f>_xll.qlInterestRateIndexMaturity(Currency&amp;"ibor"&amp;Tenor,AR1176,Trigger)</f>
        <v>47630</v>
      </c>
      <c r="AT1176" s="246">
        <f>_xll.qlIndexFixing($AD$5,AQ1176,TRUE,_xll.ohTrigger(Trigger,Trigger1M))</f>
        <v>2.1584198918370989E-2</v>
      </c>
      <c r="AU1176" s="246" t="e">
        <f>IFERROR(_xll.qlIndexFixing($AV$1,AQ1176,TRUE,_xll.ohTrigger(Trigger,Trigger1M)),#N/A)</f>
        <v>#N/A</v>
      </c>
    </row>
    <row r="1177" spans="42:47" ht="11.25" customHeight="1" x14ac:dyDescent="0.25">
      <c r="AP1177" s="102" t="s">
        <v>83</v>
      </c>
      <c r="AQ1177" s="101">
        <f>_xll.qlInterestRateIndexFixingDate(Currency&amp;"ibor"&amp;Tenor,AR1177,Trigger)</f>
        <v>47602</v>
      </c>
      <c r="AR1177" s="101">
        <f>_xll.qlCalendarAdvance(Calendar,AR1176,AP1177,"f",,Trigger)</f>
        <v>47605</v>
      </c>
      <c r="AS1177" s="101">
        <f>_xll.qlInterestRateIndexMaturity(Currency&amp;"ibor"&amp;Tenor,AR1177,Trigger)</f>
        <v>47637</v>
      </c>
      <c r="AT1177" s="246">
        <f>_xll.qlIndexFixing($AD$5,AQ1177,TRUE,_xll.ohTrigger(Trigger,Trigger1M))</f>
        <v>2.1579580806627974E-2</v>
      </c>
      <c r="AU1177" s="246" t="e">
        <f>IFERROR(_xll.qlIndexFixing($AV$1,AQ1177,TRUE,_xll.ohTrigger(Trigger,Trigger1M)),#N/A)</f>
        <v>#N/A</v>
      </c>
    </row>
    <row r="1178" spans="42:47" ht="11.25" customHeight="1" x14ac:dyDescent="0.25">
      <c r="AP1178" s="102" t="s">
        <v>83</v>
      </c>
      <c r="AQ1178" s="101">
        <f>_xll.qlInterestRateIndexFixingDate(Currency&amp;"ibor"&amp;Tenor,AR1178,Trigger)</f>
        <v>47610</v>
      </c>
      <c r="AR1178" s="101">
        <f>_xll.qlCalendarAdvance(Calendar,AR1177,AP1178,"f",,Trigger)</f>
        <v>47612</v>
      </c>
      <c r="AS1178" s="101">
        <f>_xll.qlInterestRateIndexMaturity(Currency&amp;"ibor"&amp;Tenor,AR1178,Trigger)</f>
        <v>47644</v>
      </c>
      <c r="AT1178" s="246">
        <f>_xll.qlIndexFixing($AD$5,AQ1178,TRUE,_xll.ohTrigger(Trigger,Trigger1M))</f>
        <v>2.1574796586233125E-2</v>
      </c>
      <c r="AU1178" s="246" t="e">
        <f>IFERROR(_xll.qlIndexFixing($AV$1,AQ1178,TRUE,_xll.ohTrigger(Trigger,Trigger1M)),#N/A)</f>
        <v>#N/A</v>
      </c>
    </row>
    <row r="1179" spans="42:47" ht="11.25" customHeight="1" x14ac:dyDescent="0.25">
      <c r="AP1179" s="102" t="s">
        <v>83</v>
      </c>
      <c r="AQ1179" s="101">
        <f>_xll.qlInterestRateIndexFixingDate(Currency&amp;"ibor"&amp;Tenor,AR1179,Trigger)</f>
        <v>47617</v>
      </c>
      <c r="AR1179" s="101">
        <f>_xll.qlCalendarAdvance(Calendar,AR1178,AP1179,"f",,Trigger)</f>
        <v>47619</v>
      </c>
      <c r="AS1179" s="101">
        <f>_xll.qlInterestRateIndexMaturity(Currency&amp;"ibor"&amp;Tenor,AR1179,Trigger)</f>
        <v>47651</v>
      </c>
      <c r="AT1179" s="246">
        <f>_xll.qlIndexFixing($AD$5,AQ1179,TRUE,_xll.ohTrigger(Trigger,Trigger1M))</f>
        <v>2.1569846257401271E-2</v>
      </c>
      <c r="AU1179" s="246" t="e">
        <f>IFERROR(_xll.qlIndexFixing($AV$1,AQ1179,TRUE,_xll.ohTrigger(Trigger,Trigger1M)),#N/A)</f>
        <v>#N/A</v>
      </c>
    </row>
    <row r="1180" spans="42:47" ht="11.25" customHeight="1" x14ac:dyDescent="0.25">
      <c r="AP1180" s="102" t="s">
        <v>83</v>
      </c>
      <c r="AQ1180" s="101">
        <f>_xll.qlInterestRateIndexFixingDate(Currency&amp;"ibor"&amp;Tenor,AR1180,Trigger)</f>
        <v>47624</v>
      </c>
      <c r="AR1180" s="101">
        <f>_xll.qlCalendarAdvance(Calendar,AR1179,AP1180,"f",,Trigger)</f>
        <v>47626</v>
      </c>
      <c r="AS1180" s="101">
        <f>_xll.qlInterestRateIndexMaturity(Currency&amp;"ibor"&amp;Tenor,AR1180,Trigger)</f>
        <v>47658</v>
      </c>
      <c r="AT1180" s="246">
        <f>_xll.qlIndexFixing($AD$5,AQ1180,TRUE,_xll.ohTrigger(Trigger,Trigger1M))</f>
        <v>2.1564729820349737E-2</v>
      </c>
      <c r="AU1180" s="246" t="e">
        <f>IFERROR(_xll.qlIndexFixing($AV$1,AQ1180,TRUE,_xll.ohTrigger(Trigger,Trigger1M)),#N/A)</f>
        <v>#N/A</v>
      </c>
    </row>
    <row r="1181" spans="42:47" ht="11.25" customHeight="1" x14ac:dyDescent="0.25">
      <c r="AP1181" s="102" t="s">
        <v>83</v>
      </c>
      <c r="AQ1181" s="101">
        <f>_xll.qlInterestRateIndexFixingDate(Currency&amp;"ibor"&amp;Tenor,AR1181,Trigger)</f>
        <v>47631</v>
      </c>
      <c r="AR1181" s="101">
        <f>_xll.qlCalendarAdvance(Calendar,AR1180,AP1181,"f",,Trigger)</f>
        <v>47633</v>
      </c>
      <c r="AS1181" s="101">
        <f>_xll.qlInterestRateIndexMaturity(Currency&amp;"ibor"&amp;Tenor,AR1181,Trigger)</f>
        <v>47662</v>
      </c>
      <c r="AT1181" s="246">
        <f>_xll.qlIndexFixing($AD$5,AQ1181,TRUE,_xll.ohTrigger(Trigger,Trigger1M))</f>
        <v>2.1558683515728448E-2</v>
      </c>
      <c r="AU1181" s="246" t="e">
        <f>IFERROR(_xll.qlIndexFixing($AV$1,AQ1181,TRUE,_xll.ohTrigger(Trigger,Trigger1M)),#N/A)</f>
        <v>#N/A</v>
      </c>
    </row>
    <row r="1182" spans="42:47" ht="11.25" customHeight="1" x14ac:dyDescent="0.25">
      <c r="AP1182" s="102" t="s">
        <v>83</v>
      </c>
      <c r="AQ1182" s="101">
        <f>_xll.qlInterestRateIndexFixingDate(Currency&amp;"ibor"&amp;Tenor,AR1182,Trigger)</f>
        <v>47638</v>
      </c>
      <c r="AR1182" s="101">
        <f>_xll.qlCalendarAdvance(Calendar,AR1181,AP1182,"f",,Trigger)</f>
        <v>47640</v>
      </c>
      <c r="AS1182" s="101">
        <f>_xll.qlInterestRateIndexMaturity(Currency&amp;"ibor"&amp;Tenor,AR1182,Trigger)</f>
        <v>47672</v>
      </c>
      <c r="AT1182" s="246">
        <f>_xll.qlIndexFixing($AD$5,AQ1182,TRUE,_xll.ohTrigger(Trigger,Trigger1M))</f>
        <v>2.1553998622494408E-2</v>
      </c>
      <c r="AU1182" s="246" t="e">
        <f>IFERROR(_xll.qlIndexFixing($AV$1,AQ1182,TRUE,_xll.ohTrigger(Trigger,Trigger1M)),#N/A)</f>
        <v>#N/A</v>
      </c>
    </row>
    <row r="1183" spans="42:47" ht="11.25" customHeight="1" x14ac:dyDescent="0.25">
      <c r="AP1183" s="102" t="s">
        <v>83</v>
      </c>
      <c r="AQ1183" s="101">
        <f>_xll.qlInterestRateIndexFixingDate(Currency&amp;"ibor"&amp;Tenor,AR1183,Trigger)</f>
        <v>47645</v>
      </c>
      <c r="AR1183" s="101">
        <f>_xll.qlCalendarAdvance(Calendar,AR1182,AP1183,"f",,Trigger)</f>
        <v>47647</v>
      </c>
      <c r="AS1183" s="101">
        <f>_xll.qlInterestRateIndexMaturity(Currency&amp;"ibor"&amp;Tenor,AR1183,Trigger)</f>
        <v>47679</v>
      </c>
      <c r="AT1183" s="246">
        <f>_xll.qlIndexFixing($AD$5,AQ1183,TRUE,_xll.ohTrigger(Trigger,Trigger1M))</f>
        <v>2.154838386216773E-2</v>
      </c>
      <c r="AU1183" s="246" t="e">
        <f>IFERROR(_xll.qlIndexFixing($AV$1,AQ1183,TRUE,_xll.ohTrigger(Trigger,Trigger1M)),#N/A)</f>
        <v>#N/A</v>
      </c>
    </row>
    <row r="1184" spans="42:47" ht="11.25" customHeight="1" x14ac:dyDescent="0.25">
      <c r="AP1184" s="102" t="s">
        <v>83</v>
      </c>
      <c r="AQ1184" s="101">
        <f>_xll.qlInterestRateIndexFixingDate(Currency&amp;"ibor"&amp;Tenor,AR1184,Trigger)</f>
        <v>47652</v>
      </c>
      <c r="AR1184" s="101">
        <f>_xll.qlCalendarAdvance(Calendar,AR1183,AP1184,"f",,Trigger)</f>
        <v>47654</v>
      </c>
      <c r="AS1184" s="101">
        <f>_xll.qlInterestRateIndexMaturity(Currency&amp;"ibor"&amp;Tenor,AR1184,Trigger)</f>
        <v>47686</v>
      </c>
      <c r="AT1184" s="246">
        <f>_xll.qlIndexFixing($AD$5,AQ1184,TRUE,_xll.ohTrigger(Trigger,Trigger1M))</f>
        <v>2.1542602994568116E-2</v>
      </c>
      <c r="AU1184" s="246" t="e">
        <f>IFERROR(_xll.qlIndexFixing($AV$1,AQ1184,TRUE,_xll.ohTrigger(Trigger,Trigger1M)),#N/A)</f>
        <v>#N/A</v>
      </c>
    </row>
    <row r="1185" spans="42:47" ht="11.25" customHeight="1" x14ac:dyDescent="0.25">
      <c r="AP1185" s="102" t="s">
        <v>83</v>
      </c>
      <c r="AQ1185" s="101">
        <f>_xll.qlInterestRateIndexFixingDate(Currency&amp;"ibor"&amp;Tenor,AR1185,Trigger)</f>
        <v>47659</v>
      </c>
      <c r="AR1185" s="101">
        <f>_xll.qlCalendarAdvance(Calendar,AR1184,AP1185,"f",,Trigger)</f>
        <v>47661</v>
      </c>
      <c r="AS1185" s="101">
        <f>_xll.qlInterestRateIndexMaturity(Currency&amp;"ibor"&amp;Tenor,AR1185,Trigger)</f>
        <v>47693</v>
      </c>
      <c r="AT1185" s="246">
        <f>_xll.qlIndexFixing($AD$5,AQ1185,TRUE,_xll.ohTrigger(Trigger,Trigger1M))</f>
        <v>2.1536962512871405E-2</v>
      </c>
      <c r="AU1185" s="246" t="e">
        <f>IFERROR(_xll.qlIndexFixing($AV$1,AQ1185,TRUE,_xll.ohTrigger(Trigger,Trigger1M)),#N/A)</f>
        <v>#N/A</v>
      </c>
    </row>
    <row r="1186" spans="42:47" ht="11.25" customHeight="1" x14ac:dyDescent="0.25">
      <c r="AP1186" s="102" t="s">
        <v>83</v>
      </c>
      <c r="AQ1186" s="101">
        <f>_xll.qlInterestRateIndexFixingDate(Currency&amp;"ibor"&amp;Tenor,AR1186,Trigger)</f>
        <v>47666</v>
      </c>
      <c r="AR1186" s="101">
        <f>_xll.qlCalendarAdvance(Calendar,AR1185,AP1186,"f",,Trigger)</f>
        <v>47668</v>
      </c>
      <c r="AS1186" s="101">
        <f>_xll.qlInterestRateIndexMaturity(Currency&amp;"ibor"&amp;Tenor,AR1186,Trigger)</f>
        <v>47700</v>
      </c>
      <c r="AT1186" s="246">
        <f>_xll.qlIndexFixing($AD$5,AQ1186,TRUE,_xll.ohTrigger(Trigger,Trigger1M))</f>
        <v>2.1532310272918131E-2</v>
      </c>
      <c r="AU1186" s="246" t="e">
        <f>IFERROR(_xll.qlIndexFixing($AV$1,AQ1186,TRUE,_xll.ohTrigger(Trigger,Trigger1M)),#N/A)</f>
        <v>#N/A</v>
      </c>
    </row>
    <row r="1187" spans="42:47" ht="11.25" customHeight="1" x14ac:dyDescent="0.25">
      <c r="AP1187" s="102" t="s">
        <v>83</v>
      </c>
      <c r="AQ1187" s="101">
        <f>_xll.qlInterestRateIndexFixingDate(Currency&amp;"ibor"&amp;Tenor,AR1187,Trigger)</f>
        <v>47673</v>
      </c>
      <c r="AR1187" s="101">
        <f>_xll.qlCalendarAdvance(Calendar,AR1186,AP1187,"f",,Trigger)</f>
        <v>47675</v>
      </c>
      <c r="AS1187" s="101">
        <f>_xll.qlInterestRateIndexMaturity(Currency&amp;"ibor"&amp;Tenor,AR1187,Trigger)</f>
        <v>47707</v>
      </c>
      <c r="AT1187" s="246">
        <f>_xll.qlIndexFixing($AD$5,AQ1187,TRUE,_xll.ohTrigger(Trigger,Trigger1M))</f>
        <v>2.1528699211143532E-2</v>
      </c>
      <c r="AU1187" s="246" t="e">
        <f>IFERROR(_xll.qlIndexFixing($AV$1,AQ1187,TRUE,_xll.ohTrigger(Trigger,Trigger1M)),#N/A)</f>
        <v>#N/A</v>
      </c>
    </row>
    <row r="1188" spans="42:47" ht="11.25" customHeight="1" x14ac:dyDescent="0.25">
      <c r="AP1188" s="102" t="s">
        <v>83</v>
      </c>
      <c r="AQ1188" s="101">
        <f>_xll.qlInterestRateIndexFixingDate(Currency&amp;"ibor"&amp;Tenor,AR1188,Trigger)</f>
        <v>47680</v>
      </c>
      <c r="AR1188" s="101">
        <f>_xll.qlCalendarAdvance(Calendar,AR1187,AP1188,"f",,Trigger)</f>
        <v>47682</v>
      </c>
      <c r="AS1188" s="101">
        <f>_xll.qlInterestRateIndexMaturity(Currency&amp;"ibor"&amp;Tenor,AR1188,Trigger)</f>
        <v>47714</v>
      </c>
      <c r="AT1188" s="246">
        <f>_xll.qlIndexFixing($AD$5,AQ1188,TRUE,_xll.ohTrigger(Trigger,Trigger1M))</f>
        <v>2.1526133279151649E-2</v>
      </c>
      <c r="AU1188" s="246" t="e">
        <f>IFERROR(_xll.qlIndexFixing($AV$1,AQ1188,TRUE,_xll.ohTrigger(Trigger,Trigger1M)),#N/A)</f>
        <v>#N/A</v>
      </c>
    </row>
    <row r="1189" spans="42:47" ht="11.25" customHeight="1" x14ac:dyDescent="0.25">
      <c r="AP1189" s="102" t="s">
        <v>83</v>
      </c>
      <c r="AQ1189" s="101">
        <f>_xll.qlInterestRateIndexFixingDate(Currency&amp;"ibor"&amp;Tenor,AR1189,Trigger)</f>
        <v>47687</v>
      </c>
      <c r="AR1189" s="101">
        <f>_xll.qlCalendarAdvance(Calendar,AR1188,AP1189,"f",,Trigger)</f>
        <v>47689</v>
      </c>
      <c r="AS1189" s="101">
        <f>_xll.qlInterestRateIndexMaturity(Currency&amp;"ibor"&amp;Tenor,AR1189,Trigger)</f>
        <v>47721</v>
      </c>
      <c r="AT1189" s="246">
        <f>_xll.qlIndexFixing($AD$5,AQ1189,TRUE,_xll.ohTrigger(Trigger,Trigger1M))</f>
        <v>2.1524604176809403E-2</v>
      </c>
      <c r="AU1189" s="246" t="e">
        <f>IFERROR(_xll.qlIndexFixing($AV$1,AQ1189,TRUE,_xll.ohTrigger(Trigger,Trigger1M)),#N/A)</f>
        <v>#N/A</v>
      </c>
    </row>
    <row r="1190" spans="42:47" ht="11.25" customHeight="1" x14ac:dyDescent="0.25">
      <c r="AP1190" s="102" t="s">
        <v>83</v>
      </c>
      <c r="AQ1190" s="101">
        <f>_xll.qlInterestRateIndexFixingDate(Currency&amp;"ibor"&amp;Tenor,AR1190,Trigger)</f>
        <v>47694</v>
      </c>
      <c r="AR1190" s="101">
        <f>_xll.qlCalendarAdvance(Calendar,AR1189,AP1190,"f",,Trigger)</f>
        <v>47696</v>
      </c>
      <c r="AS1190" s="101">
        <f>_xll.qlInterestRateIndexMaturity(Currency&amp;"ibor"&amp;Tenor,AR1190,Trigger)</f>
        <v>47728</v>
      </c>
      <c r="AT1190" s="246">
        <f>_xll.qlIndexFixing($AD$5,AQ1190,TRUE,_xll.ohTrigger(Trigger,Trigger1M))</f>
        <v>2.1523367622642842E-2</v>
      </c>
      <c r="AU1190" s="246" t="e">
        <f>IFERROR(_xll.qlIndexFixing($AV$1,AQ1190,TRUE,_xll.ohTrigger(Trigger,Trigger1M)),#N/A)</f>
        <v>#N/A</v>
      </c>
    </row>
    <row r="1191" spans="42:47" ht="11.25" customHeight="1" x14ac:dyDescent="0.25">
      <c r="AP1191" s="102" t="s">
        <v>83</v>
      </c>
      <c r="AQ1191" s="101">
        <f>_xll.qlInterestRateIndexFixingDate(Currency&amp;"ibor"&amp;Tenor,AR1191,Trigger)</f>
        <v>47701</v>
      </c>
      <c r="AR1191" s="101">
        <f>_xll.qlCalendarAdvance(Calendar,AR1190,AP1191,"f",,Trigger)</f>
        <v>47703</v>
      </c>
      <c r="AS1191" s="101">
        <f>_xll.qlInterestRateIndexMaturity(Currency&amp;"ibor"&amp;Tenor,AR1191,Trigger)</f>
        <v>47735</v>
      </c>
      <c r="AT1191" s="246">
        <f>_xll.qlIndexFixing($AD$5,AQ1191,TRUE,_xll.ohTrigger(Trigger,Trigger1M))</f>
        <v>2.1521983027888991E-2</v>
      </c>
      <c r="AU1191" s="246" t="e">
        <f>IFERROR(_xll.qlIndexFixing($AV$1,AQ1191,TRUE,_xll.ohTrigger(Trigger,Trigger1M)),#N/A)</f>
        <v>#N/A</v>
      </c>
    </row>
    <row r="1192" spans="42:47" ht="11.25" customHeight="1" x14ac:dyDescent="0.25">
      <c r="AP1192" s="102" t="s">
        <v>83</v>
      </c>
      <c r="AQ1192" s="101">
        <f>_xll.qlInterestRateIndexFixingDate(Currency&amp;"ibor"&amp;Tenor,AR1192,Trigger)</f>
        <v>47708</v>
      </c>
      <c r="AR1192" s="101">
        <f>_xll.qlCalendarAdvance(Calendar,AR1191,AP1192,"f",,Trigger)</f>
        <v>47710</v>
      </c>
      <c r="AS1192" s="101">
        <f>_xll.qlInterestRateIndexMaturity(Currency&amp;"ibor"&amp;Tenor,AR1192,Trigger)</f>
        <v>47742</v>
      </c>
      <c r="AT1192" s="246">
        <f>_xll.qlIndexFixing($AD$5,AQ1192,TRUE,_xll.ohTrigger(Trigger,Trigger1M))</f>
        <v>2.152045039260031E-2</v>
      </c>
      <c r="AU1192" s="246" t="e">
        <f>IFERROR(_xll.qlIndexFixing($AV$1,AQ1192,TRUE,_xll.ohTrigger(Trigger,Trigger1M)),#N/A)</f>
        <v>#N/A</v>
      </c>
    </row>
    <row r="1193" spans="42:47" ht="11.25" customHeight="1" x14ac:dyDescent="0.25">
      <c r="AP1193" s="102" t="s">
        <v>83</v>
      </c>
      <c r="AQ1193" s="101">
        <f>_xll.qlInterestRateIndexFixingDate(Currency&amp;"ibor"&amp;Tenor,AR1193,Trigger)</f>
        <v>47715</v>
      </c>
      <c r="AR1193" s="101">
        <f>_xll.qlCalendarAdvance(Calendar,AR1192,AP1193,"f",,Trigger)</f>
        <v>47717</v>
      </c>
      <c r="AS1193" s="101">
        <f>_xll.qlInterestRateIndexMaturity(Currency&amp;"ibor"&amp;Tenor,AR1193,Trigger)</f>
        <v>47749</v>
      </c>
      <c r="AT1193" s="246">
        <f>_xll.qlIndexFixing($AD$5,AQ1193,TRUE,_xll.ohTrigger(Trigger,Trigger1M))</f>
        <v>2.1518769716834252E-2</v>
      </c>
      <c r="AU1193" s="246" t="e">
        <f>IFERROR(_xll.qlIndexFixing($AV$1,AQ1193,TRUE,_xll.ohTrigger(Trigger,Trigger1M)),#N/A)</f>
        <v>#N/A</v>
      </c>
    </row>
    <row r="1194" spans="42:47" ht="11.25" customHeight="1" x14ac:dyDescent="0.25">
      <c r="AP1194" s="102" t="s">
        <v>83</v>
      </c>
      <c r="AQ1194" s="101">
        <f>_xll.qlInterestRateIndexFixingDate(Currency&amp;"ibor"&amp;Tenor,AR1194,Trigger)</f>
        <v>47722</v>
      </c>
      <c r="AR1194" s="101">
        <f>_xll.qlCalendarAdvance(Calendar,AR1193,AP1194,"f",,Trigger)</f>
        <v>47724</v>
      </c>
      <c r="AS1194" s="101">
        <f>_xll.qlInterestRateIndexMaturity(Currency&amp;"ibor"&amp;Tenor,AR1194,Trigger)</f>
        <v>47756</v>
      </c>
      <c r="AT1194" s="246">
        <f>_xll.qlIndexFixing($AD$5,AQ1194,TRUE,_xll.ohTrigger(Trigger,Trigger1M))</f>
        <v>2.1516941000660761E-2</v>
      </c>
      <c r="AU1194" s="246" t="e">
        <f>IFERROR(_xll.qlIndexFixing($AV$1,AQ1194,TRUE,_xll.ohTrigger(Trigger,Trigger1M)),#N/A)</f>
        <v>#N/A</v>
      </c>
    </row>
    <row r="1195" spans="42:47" ht="11.25" customHeight="1" x14ac:dyDescent="0.25">
      <c r="AP1195" s="102" t="s">
        <v>83</v>
      </c>
      <c r="AQ1195" s="101">
        <f>_xll.qlInterestRateIndexFixingDate(Currency&amp;"ibor"&amp;Tenor,AR1195,Trigger)</f>
        <v>47729</v>
      </c>
      <c r="AR1195" s="101">
        <f>_xll.qlCalendarAdvance(Calendar,AR1194,AP1195,"f",,Trigger)</f>
        <v>47731</v>
      </c>
      <c r="AS1195" s="101">
        <f>_xll.qlInterestRateIndexMaturity(Currency&amp;"ibor"&amp;Tenor,AR1195,Trigger)</f>
        <v>47763</v>
      </c>
      <c r="AT1195" s="246">
        <f>_xll.qlIndexFixing($AD$5,AQ1195,TRUE,_xll.ohTrigger(Trigger,Trigger1M))</f>
        <v>2.1514964244149781E-2</v>
      </c>
      <c r="AU1195" s="246" t="e">
        <f>IFERROR(_xll.qlIndexFixing($AV$1,AQ1195,TRUE,_xll.ohTrigger(Trigger,Trigger1M)),#N/A)</f>
        <v>#N/A</v>
      </c>
    </row>
    <row r="1196" spans="42:47" ht="11.25" customHeight="1" x14ac:dyDescent="0.25">
      <c r="AP1196" s="102" t="s">
        <v>83</v>
      </c>
      <c r="AQ1196" s="101">
        <f>_xll.qlInterestRateIndexFixingDate(Currency&amp;"ibor"&amp;Tenor,AR1196,Trigger)</f>
        <v>47736</v>
      </c>
      <c r="AR1196" s="101">
        <f>_xll.qlCalendarAdvance(Calendar,AR1195,AP1196,"f",,Trigger)</f>
        <v>47738</v>
      </c>
      <c r="AS1196" s="101">
        <f>_xll.qlInterestRateIndexMaturity(Currency&amp;"ibor"&amp;Tenor,AR1196,Trigger)</f>
        <v>47770</v>
      </c>
      <c r="AT1196" s="246">
        <f>_xll.qlIndexFixing($AD$5,AQ1196,TRUE,_xll.ohTrigger(Trigger,Trigger1M))</f>
        <v>2.1512839447381249E-2</v>
      </c>
      <c r="AU1196" s="246" t="e">
        <f>IFERROR(_xll.qlIndexFixing($AV$1,AQ1196,TRUE,_xll.ohTrigger(Trigger,Trigger1M)),#N/A)</f>
        <v>#N/A</v>
      </c>
    </row>
    <row r="1197" spans="42:47" ht="11.25" customHeight="1" x14ac:dyDescent="0.25">
      <c r="AP1197" s="102" t="s">
        <v>83</v>
      </c>
      <c r="AQ1197" s="101">
        <f>_xll.qlInterestRateIndexFixingDate(Currency&amp;"ibor"&amp;Tenor,AR1197,Trigger)</f>
        <v>47743</v>
      </c>
      <c r="AR1197" s="101">
        <f>_xll.qlCalendarAdvance(Calendar,AR1196,AP1197,"f",,Trigger)</f>
        <v>47745</v>
      </c>
      <c r="AS1197" s="101">
        <f>_xll.qlInterestRateIndexMaturity(Currency&amp;"ibor"&amp;Tenor,AR1197,Trigger)</f>
        <v>47777</v>
      </c>
      <c r="AT1197" s="246">
        <f>_xll.qlIndexFixing($AD$5,AQ1197,TRUE,_xll.ohTrigger(Trigger,Trigger1M))</f>
        <v>2.1510566610440096E-2</v>
      </c>
      <c r="AU1197" s="246" t="e">
        <f>IFERROR(_xll.qlIndexFixing($AV$1,AQ1197,TRUE,_xll.ohTrigger(Trigger,Trigger1M)),#N/A)</f>
        <v>#N/A</v>
      </c>
    </row>
    <row r="1198" spans="42:47" ht="11.25" customHeight="1" x14ac:dyDescent="0.25">
      <c r="AP1198" s="102" t="s">
        <v>83</v>
      </c>
      <c r="AQ1198" s="101">
        <f>_xll.qlInterestRateIndexFixingDate(Currency&amp;"ibor"&amp;Tenor,AR1198,Trigger)</f>
        <v>47750</v>
      </c>
      <c r="AR1198" s="101">
        <f>_xll.qlCalendarAdvance(Calendar,AR1197,AP1198,"f",,Trigger)</f>
        <v>47752</v>
      </c>
      <c r="AS1198" s="101">
        <f>_xll.qlInterestRateIndexMaturity(Currency&amp;"ibor"&amp;Tenor,AR1198,Trigger)</f>
        <v>47784</v>
      </c>
      <c r="AT1198" s="246">
        <f>_xll.qlIndexFixing($AD$5,AQ1198,TRUE,_xll.ohTrigger(Trigger,Trigger1M))</f>
        <v>2.1508145733411255E-2</v>
      </c>
      <c r="AU1198" s="246" t="e">
        <f>IFERROR(_xll.qlIndexFixing($AV$1,AQ1198,TRUE,_xll.ohTrigger(Trigger,Trigger1M)),#N/A)</f>
        <v>#N/A</v>
      </c>
    </row>
    <row r="1199" spans="42:47" ht="11.25" customHeight="1" x14ac:dyDescent="0.25">
      <c r="AP1199" s="102" t="s">
        <v>83</v>
      </c>
      <c r="AQ1199" s="101">
        <f>_xll.qlInterestRateIndexFixingDate(Currency&amp;"ibor"&amp;Tenor,AR1199,Trigger)</f>
        <v>47757</v>
      </c>
      <c r="AR1199" s="101">
        <f>_xll.qlCalendarAdvance(Calendar,AR1198,AP1199,"f",,Trigger)</f>
        <v>47759</v>
      </c>
      <c r="AS1199" s="101">
        <f>_xll.qlInterestRateIndexMaturity(Currency&amp;"ibor"&amp;Tenor,AR1199,Trigger)</f>
        <v>47791</v>
      </c>
      <c r="AT1199" s="246">
        <f>_xll.qlIndexFixing($AD$5,AQ1199,TRUE,_xll.ohTrigger(Trigger,Trigger1M))</f>
        <v>2.1505576816392147E-2</v>
      </c>
      <c r="AU1199" s="246" t="e">
        <f>IFERROR(_xll.qlIndexFixing($AV$1,AQ1199,TRUE,_xll.ohTrigger(Trigger,Trigger1M)),#N/A)</f>
        <v>#N/A</v>
      </c>
    </row>
    <row r="1200" spans="42:47" ht="11.25" customHeight="1" x14ac:dyDescent="0.25">
      <c r="AP1200" s="102" t="s">
        <v>83</v>
      </c>
      <c r="AQ1200" s="101">
        <f>_xll.qlInterestRateIndexFixingDate(Currency&amp;"ibor"&amp;Tenor,AR1200,Trigger)</f>
        <v>47764</v>
      </c>
      <c r="AR1200" s="101">
        <f>_xll.qlCalendarAdvance(Calendar,AR1199,AP1200,"f",,Trigger)</f>
        <v>47766</v>
      </c>
      <c r="AS1200" s="101">
        <f>_xll.qlInterestRateIndexMaturity(Currency&amp;"ibor"&amp;Tenor,AR1200,Trigger)</f>
        <v>47798</v>
      </c>
      <c r="AT1200" s="246">
        <f>_xll.qlIndexFixing($AD$5,AQ1200,TRUE,_xll.ohTrigger(Trigger,Trigger1M))</f>
        <v>2.1502859859485191E-2</v>
      </c>
      <c r="AU1200" s="246" t="e">
        <f>IFERROR(_xll.qlIndexFixing($AV$1,AQ1200,TRUE,_xll.ohTrigger(Trigger,Trigger1M)),#N/A)</f>
        <v>#N/A</v>
      </c>
    </row>
    <row r="1201" spans="42:47" ht="11.25" customHeight="1" x14ac:dyDescent="0.25">
      <c r="AP1201" s="102" t="s">
        <v>83</v>
      </c>
      <c r="AQ1201" s="101">
        <f>_xll.qlInterestRateIndexFixingDate(Currency&amp;"ibor"&amp;Tenor,AR1201,Trigger)</f>
        <v>47771</v>
      </c>
      <c r="AR1201" s="101">
        <f>_xll.qlCalendarAdvance(Calendar,AR1200,AP1201,"f",,Trigger)</f>
        <v>47773</v>
      </c>
      <c r="AS1201" s="101">
        <f>_xll.qlInterestRateIndexMaturity(Currency&amp;"ibor"&amp;Tenor,AR1201,Trigger)</f>
        <v>47805</v>
      </c>
      <c r="AT1201" s="246">
        <f>_xll.qlIndexFixing($AD$5,AQ1201,TRUE,_xll.ohTrigger(Trigger,Trigger1M))</f>
        <v>2.14999948627978E-2</v>
      </c>
      <c r="AU1201" s="246" t="e">
        <f>IFERROR(_xll.qlIndexFixing($AV$1,AQ1201,TRUE,_xll.ohTrigger(Trigger,Trigger1M)),#N/A)</f>
        <v>#N/A</v>
      </c>
    </row>
    <row r="1202" spans="42:47" ht="11.25" customHeight="1" x14ac:dyDescent="0.25">
      <c r="AP1202" s="102" t="s">
        <v>83</v>
      </c>
      <c r="AQ1202" s="101">
        <f>_xll.qlInterestRateIndexFixingDate(Currency&amp;"ibor"&amp;Tenor,AR1202,Trigger)</f>
        <v>47778</v>
      </c>
      <c r="AR1202" s="101">
        <f>_xll.qlCalendarAdvance(Calendar,AR1201,AP1202,"f",,Trigger)</f>
        <v>47780</v>
      </c>
      <c r="AS1202" s="101">
        <f>_xll.qlInterestRateIndexMaturity(Currency&amp;"ibor"&amp;Tenor,AR1202,Trigger)</f>
        <v>47812</v>
      </c>
      <c r="AT1202" s="246">
        <f>_xll.qlIndexFixing($AD$5,AQ1202,TRUE,_xll.ohTrigger(Trigger,Trigger1M))</f>
        <v>2.1496981826437389E-2</v>
      </c>
      <c r="AU1202" s="246" t="e">
        <f>IFERROR(_xll.qlIndexFixing($AV$1,AQ1202,TRUE,_xll.ohTrigger(Trigger,Trigger1M)),#N/A)</f>
        <v>#N/A</v>
      </c>
    </row>
    <row r="1203" spans="42:47" ht="11.25" customHeight="1" x14ac:dyDescent="0.25">
      <c r="AP1203" s="102" t="s">
        <v>83</v>
      </c>
      <c r="AQ1203" s="101">
        <f>_xll.qlInterestRateIndexFixingDate(Currency&amp;"ibor"&amp;Tenor,AR1203,Trigger)</f>
        <v>47785</v>
      </c>
      <c r="AR1203" s="101">
        <f>_xll.qlCalendarAdvance(Calendar,AR1202,AP1203,"f",,Trigger)</f>
        <v>47787</v>
      </c>
      <c r="AS1203" s="101">
        <f>_xll.qlInterestRateIndexMaturity(Currency&amp;"ibor"&amp;Tenor,AR1203,Trigger)</f>
        <v>47816</v>
      </c>
      <c r="AT1203" s="246">
        <f>_xll.qlIndexFixing($AD$5,AQ1203,TRUE,_xll.ohTrigger(Trigger,Trigger1M))</f>
        <v>2.1492609900564424E-2</v>
      </c>
      <c r="AU1203" s="246" t="e">
        <f>IFERROR(_xll.qlIndexFixing($AV$1,AQ1203,TRUE,_xll.ohTrigger(Trigger,Trigger1M)),#N/A)</f>
        <v>#N/A</v>
      </c>
    </row>
    <row r="1204" spans="42:47" ht="11.25" customHeight="1" x14ac:dyDescent="0.25">
      <c r="AP1204" s="102" t="s">
        <v>83</v>
      </c>
      <c r="AQ1204" s="101">
        <f>_xll.qlInterestRateIndexFixingDate(Currency&amp;"ibor"&amp;Tenor,AR1204,Trigger)</f>
        <v>47792</v>
      </c>
      <c r="AR1204" s="101">
        <f>_xll.qlCalendarAdvance(Calendar,AR1203,AP1204,"f",,Trigger)</f>
        <v>47794</v>
      </c>
      <c r="AS1204" s="101">
        <f>_xll.qlInterestRateIndexMaturity(Currency&amp;"ibor"&amp;Tenor,AR1204,Trigger)</f>
        <v>47826</v>
      </c>
      <c r="AT1204" s="246">
        <f>_xll.qlIndexFixing($AD$5,AQ1204,TRUE,_xll.ohTrigger(Trigger,Trigger1M))</f>
        <v>2.1490511635197107E-2</v>
      </c>
      <c r="AU1204" s="246" t="e">
        <f>IFERROR(_xll.qlIndexFixing($AV$1,AQ1204,TRUE,_xll.ohTrigger(Trigger,Trigger1M)),#N/A)</f>
        <v>#N/A</v>
      </c>
    </row>
    <row r="1205" spans="42:47" ht="11.25" customHeight="1" x14ac:dyDescent="0.25">
      <c r="AP1205" s="102" t="s">
        <v>83</v>
      </c>
      <c r="AQ1205" s="101">
        <f>_xll.qlInterestRateIndexFixingDate(Currency&amp;"ibor"&amp;Tenor,AR1205,Trigger)</f>
        <v>47799</v>
      </c>
      <c r="AR1205" s="101">
        <f>_xll.qlCalendarAdvance(Calendar,AR1204,AP1205,"f",,Trigger)</f>
        <v>47801</v>
      </c>
      <c r="AS1205" s="101">
        <f>_xll.qlInterestRateIndexMaturity(Currency&amp;"ibor"&amp;Tenor,AR1205,Trigger)</f>
        <v>47833</v>
      </c>
      <c r="AT1205" s="246">
        <f>_xll.qlIndexFixing($AD$5,AQ1205,TRUE,_xll.ohTrigger(Trigger,Trigger1M))</f>
        <v>2.1487054480569534E-2</v>
      </c>
      <c r="AU1205" s="246" t="e">
        <f>IFERROR(_xll.qlIndexFixing($AV$1,AQ1205,TRUE,_xll.ohTrigger(Trigger,Trigger1M)),#N/A)</f>
        <v>#N/A</v>
      </c>
    </row>
    <row r="1206" spans="42:47" ht="11.25" customHeight="1" x14ac:dyDescent="0.25">
      <c r="AP1206" s="102" t="s">
        <v>83</v>
      </c>
      <c r="AQ1206" s="101">
        <f>_xll.qlInterestRateIndexFixingDate(Currency&amp;"ibor"&amp;Tenor,AR1206,Trigger)</f>
        <v>47806</v>
      </c>
      <c r="AR1206" s="101">
        <f>_xll.qlCalendarAdvance(Calendar,AR1205,AP1206,"f",,Trigger)</f>
        <v>47808</v>
      </c>
      <c r="AS1206" s="101">
        <f>_xll.qlInterestRateIndexMaturity(Currency&amp;"ibor"&amp;Tenor,AR1206,Trigger)</f>
        <v>47840</v>
      </c>
      <c r="AT1206" s="246">
        <f>_xll.qlIndexFixing($AD$5,AQ1206,TRUE,_xll.ohTrigger(Trigger,Trigger1M))</f>
        <v>2.1483449286783529E-2</v>
      </c>
      <c r="AU1206" s="246" t="e">
        <f>IFERROR(_xll.qlIndexFixing($AV$1,AQ1206,TRUE,_xll.ohTrigger(Trigger,Trigger1M)),#N/A)</f>
        <v>#N/A</v>
      </c>
    </row>
    <row r="1207" spans="42:47" ht="11.25" customHeight="1" x14ac:dyDescent="0.25">
      <c r="AP1207" s="102" t="s">
        <v>83</v>
      </c>
      <c r="AQ1207" s="101">
        <f>_xll.qlInterestRateIndexFixingDate(Currency&amp;"ibor"&amp;Tenor,AR1207,Trigger)</f>
        <v>47813</v>
      </c>
      <c r="AR1207" s="101">
        <f>_xll.qlCalendarAdvance(Calendar,AR1206,AP1207,"f",,Trigger)</f>
        <v>47815</v>
      </c>
      <c r="AS1207" s="101">
        <f>_xll.qlInterestRateIndexMaturity(Currency&amp;"ibor"&amp;Tenor,AR1207,Trigger)</f>
        <v>47847</v>
      </c>
      <c r="AT1207" s="246">
        <f>_xll.qlIndexFixing($AD$5,AQ1207,TRUE,_xll.ohTrigger(Trigger,Trigger1M))</f>
        <v>2.1479696053978981E-2</v>
      </c>
      <c r="AU1207" s="246" t="e">
        <f>IFERROR(_xll.qlIndexFixing($AV$1,AQ1207,TRUE,_xll.ohTrigger(Trigger,Trigger1M)),#N/A)</f>
        <v>#N/A</v>
      </c>
    </row>
    <row r="1208" spans="42:47" ht="11.25" customHeight="1" x14ac:dyDescent="0.25">
      <c r="AP1208" s="102" t="s">
        <v>83</v>
      </c>
      <c r="AQ1208" s="101">
        <f>_xll.qlInterestRateIndexFixingDate(Currency&amp;"ibor"&amp;Tenor,AR1208,Trigger)</f>
        <v>47820</v>
      </c>
      <c r="AR1208" s="101">
        <f>_xll.qlCalendarAdvance(Calendar,AR1207,AP1208,"f",,Trigger)</f>
        <v>47822</v>
      </c>
      <c r="AS1208" s="101">
        <f>_xll.qlInterestRateIndexMaturity(Currency&amp;"ibor"&amp;Tenor,AR1208,Trigger)</f>
        <v>47854</v>
      </c>
      <c r="AT1208" s="246">
        <f>_xll.qlIndexFixing($AD$5,AQ1208,TRUE,_xll.ohTrigger(Trigger,Trigger1M))</f>
        <v>2.1475794782305768E-2</v>
      </c>
      <c r="AU1208" s="246" t="e">
        <f>IFERROR(_xll.qlIndexFixing($AV$1,AQ1208,TRUE,_xll.ohTrigger(Trigger,Trigger1M)),#N/A)</f>
        <v>#N/A</v>
      </c>
    </row>
    <row r="1209" spans="42:47" ht="11.25" customHeight="1" x14ac:dyDescent="0.25">
      <c r="AP1209" s="102" t="s">
        <v>83</v>
      </c>
      <c r="AQ1209" s="101">
        <f>_xll.qlInterestRateIndexFixingDate(Currency&amp;"ibor"&amp;Tenor,AR1209,Trigger)</f>
        <v>47827</v>
      </c>
      <c r="AR1209" s="101">
        <f>_xll.qlCalendarAdvance(Calendar,AR1208,AP1209,"f",,Trigger)</f>
        <v>47829</v>
      </c>
      <c r="AS1209" s="101">
        <f>_xll.qlInterestRateIndexMaturity(Currency&amp;"ibor"&amp;Tenor,AR1209,Trigger)</f>
        <v>47861</v>
      </c>
      <c r="AT1209" s="246">
        <f>_xll.qlIndexFixing($AD$5,AQ1209,TRUE,_xll.ohTrigger(Trigger,Trigger1M))</f>
        <v>2.1471745471918768E-2</v>
      </c>
      <c r="AU1209" s="246" t="e">
        <f>IFERROR(_xll.qlIndexFixing($AV$1,AQ1209,TRUE,_xll.ohTrigger(Trigger,Trigger1M)),#N/A)</f>
        <v>#N/A</v>
      </c>
    </row>
    <row r="1210" spans="42:47" ht="11.25" customHeight="1" x14ac:dyDescent="0.25">
      <c r="AP1210" s="102" t="s">
        <v>83</v>
      </c>
      <c r="AQ1210" s="101">
        <f>_xll.qlInterestRateIndexFixingDate(Currency&amp;"ibor"&amp;Tenor,AR1210,Trigger)</f>
        <v>47834</v>
      </c>
      <c r="AR1210" s="101">
        <f>_xll.qlCalendarAdvance(Calendar,AR1209,AP1210,"f",,Trigger)</f>
        <v>47836</v>
      </c>
      <c r="AS1210" s="101">
        <f>_xll.qlInterestRateIndexMaturity(Currency&amp;"ibor"&amp;Tenor,AR1210,Trigger)</f>
        <v>47868</v>
      </c>
      <c r="AT1210" s="246">
        <f>_xll.qlIndexFixing($AD$5,AQ1210,TRUE,_xll.ohTrigger(Trigger,Trigger1M))</f>
        <v>2.1467548122975355E-2</v>
      </c>
      <c r="AU1210" s="246" t="e">
        <f>IFERROR(_xll.qlIndexFixing($AV$1,AQ1210,TRUE,_xll.ohTrigger(Trigger,Trigger1M)),#N/A)</f>
        <v>#N/A</v>
      </c>
    </row>
    <row r="1211" spans="42:47" ht="11.25" customHeight="1" x14ac:dyDescent="0.25">
      <c r="AP1211" s="102" t="s">
        <v>83</v>
      </c>
      <c r="AQ1211" s="101">
        <f>_xll.qlInterestRateIndexFixingDate(Currency&amp;"ibor"&amp;Tenor,AR1211,Trigger)</f>
        <v>47840</v>
      </c>
      <c r="AR1211" s="101">
        <f>_xll.qlCalendarAdvance(Calendar,AR1210,AP1211,"f",,Trigger)</f>
        <v>47844</v>
      </c>
      <c r="AS1211" s="101">
        <f>_xll.qlInterestRateIndexMaturity(Currency&amp;"ibor"&amp;Tenor,AR1211,Trigger)</f>
        <v>47875</v>
      </c>
      <c r="AT1211" s="246">
        <f>_xll.qlIndexFixing($AD$5,AQ1211,TRUE,_xll.ohTrigger(Trigger,Trigger1M))</f>
        <v>2.1462255236210998E-2</v>
      </c>
      <c r="AU1211" s="246" t="e">
        <f>IFERROR(_xll.qlIndexFixing($AV$1,AQ1211,TRUE,_xll.ohTrigger(Trigger,Trigger1M)),#N/A)</f>
        <v>#N/A</v>
      </c>
    </row>
    <row r="1212" spans="42:47" ht="11.25" customHeight="1" x14ac:dyDescent="0.25">
      <c r="AP1212" s="102" t="s">
        <v>83</v>
      </c>
      <c r="AQ1212" s="101">
        <f>_xll.qlInterestRateIndexFixingDate(Currency&amp;"ibor"&amp;Tenor,AR1212,Trigger)</f>
        <v>47848</v>
      </c>
      <c r="AR1212" s="101">
        <f>_xll.qlCalendarAdvance(Calendar,AR1211,AP1212,"f",,Trigger)</f>
        <v>47851</v>
      </c>
      <c r="AS1212" s="101">
        <f>_xll.qlInterestRateIndexMaturity(Currency&amp;"ibor"&amp;Tenor,AR1212,Trigger)</f>
        <v>47882</v>
      </c>
      <c r="AT1212" s="246">
        <f>_xll.qlIndexFixing($AD$5,AQ1212,TRUE,_xll.ohTrigger(Trigger,Trigger1M))</f>
        <v>2.1457751504735497E-2</v>
      </c>
      <c r="AU1212" s="246" t="e">
        <f>IFERROR(_xll.qlIndexFixing($AV$1,AQ1212,TRUE,_xll.ohTrigger(Trigger,Trigger1M)),#N/A)</f>
        <v>#N/A</v>
      </c>
    </row>
    <row r="1213" spans="42:47" ht="11.25" customHeight="1" x14ac:dyDescent="0.25">
      <c r="AP1213" s="102" t="s">
        <v>83</v>
      </c>
      <c r="AQ1213" s="101">
        <f>_xll.qlInterestRateIndexFixingDate(Currency&amp;"ibor"&amp;Tenor,AR1213,Trigger)</f>
        <v>47856</v>
      </c>
      <c r="AR1213" s="101">
        <f>_xll.qlCalendarAdvance(Calendar,AR1212,AP1213,"f",,Trigger)</f>
        <v>47858</v>
      </c>
      <c r="AS1213" s="101">
        <f>_xll.qlInterestRateIndexMaturity(Currency&amp;"ibor"&amp;Tenor,AR1213,Trigger)</f>
        <v>47889</v>
      </c>
      <c r="AT1213" s="246">
        <f>_xll.qlIndexFixing($AD$5,AQ1213,TRUE,_xll.ohTrigger(Trigger,Trigger1M))</f>
        <v>2.1453099743988575E-2</v>
      </c>
      <c r="AU1213" s="246" t="e">
        <f>IFERROR(_xll.qlIndexFixing($AV$1,AQ1213,TRUE,_xll.ohTrigger(Trigger,Trigger1M)),#N/A)</f>
        <v>#N/A</v>
      </c>
    </row>
    <row r="1214" spans="42:47" ht="11.25" customHeight="1" x14ac:dyDescent="0.25">
      <c r="AP1214" s="102" t="s">
        <v>83</v>
      </c>
      <c r="AQ1214" s="101">
        <f>_xll.qlInterestRateIndexFixingDate(Currency&amp;"ibor"&amp;Tenor,AR1214,Trigger)</f>
        <v>47863</v>
      </c>
      <c r="AR1214" s="101">
        <f>_xll.qlCalendarAdvance(Calendar,AR1213,AP1214,"f",,Trigger)</f>
        <v>47865</v>
      </c>
      <c r="AS1214" s="101">
        <f>_xll.qlInterestRateIndexMaturity(Currency&amp;"ibor"&amp;Tenor,AR1214,Trigger)</f>
        <v>47896</v>
      </c>
      <c r="AT1214" s="246">
        <f>_xll.qlIndexFixing($AD$5,AQ1214,TRUE,_xll.ohTrigger(Trigger,Trigger1M))</f>
        <v>2.1448299954148157E-2</v>
      </c>
      <c r="AU1214" s="246" t="e">
        <f>IFERROR(_xll.qlIndexFixing($AV$1,AQ1214,TRUE,_xll.ohTrigger(Trigger,Trigger1M)),#N/A)</f>
        <v>#N/A</v>
      </c>
    </row>
    <row r="1215" spans="42:47" ht="11.25" customHeight="1" x14ac:dyDescent="0.25">
      <c r="AP1215" s="102" t="s">
        <v>83</v>
      </c>
      <c r="AQ1215" s="101">
        <f>_xll.qlInterestRateIndexFixingDate(Currency&amp;"ibor"&amp;Tenor,AR1215,Trigger)</f>
        <v>47870</v>
      </c>
      <c r="AR1215" s="101">
        <f>_xll.qlCalendarAdvance(Calendar,AR1214,AP1215,"f",,Trigger)</f>
        <v>47872</v>
      </c>
      <c r="AS1215" s="101">
        <f>_xll.qlInterestRateIndexMaturity(Currency&amp;"ibor"&amp;Tenor,AR1215,Trigger)</f>
        <v>47903</v>
      </c>
      <c r="AT1215" s="246">
        <f>_xll.qlIndexFixing($AD$5,AQ1215,TRUE,_xll.ohTrigger(Trigger,Trigger1M))</f>
        <v>2.1443352135394736E-2</v>
      </c>
      <c r="AU1215" s="246" t="e">
        <f>IFERROR(_xll.qlIndexFixing($AV$1,AQ1215,TRUE,_xll.ohTrigger(Trigger,Trigger1M)),#N/A)</f>
        <v>#N/A</v>
      </c>
    </row>
    <row r="1216" spans="42:47" ht="11.25" customHeight="1" x14ac:dyDescent="0.25">
      <c r="AP1216" s="102" t="s">
        <v>83</v>
      </c>
      <c r="AQ1216" s="101">
        <f>_xll.qlInterestRateIndexFixingDate(Currency&amp;"ibor"&amp;Tenor,AR1216,Trigger)</f>
        <v>47877</v>
      </c>
      <c r="AR1216" s="101">
        <f>_xll.qlCalendarAdvance(Calendar,AR1215,AP1216,"f",,Trigger)</f>
        <v>47879</v>
      </c>
      <c r="AS1216" s="101">
        <f>_xll.qlInterestRateIndexMaturity(Currency&amp;"ibor"&amp;Tenor,AR1216,Trigger)</f>
        <v>47907</v>
      </c>
      <c r="AT1216" s="246">
        <f>_xll.qlIndexFixing($AD$5,AQ1216,TRUE,_xll.ohTrigger(Trigger,Trigger1M))</f>
        <v>2.1437469091949435E-2</v>
      </c>
      <c r="AU1216" s="246" t="e">
        <f>IFERROR(_xll.qlIndexFixing($AV$1,AQ1216,TRUE,_xll.ohTrigger(Trigger,Trigger1M)),#N/A)</f>
        <v>#N/A</v>
      </c>
    </row>
    <row r="1217" spans="42:47" ht="11.25" customHeight="1" x14ac:dyDescent="0.25">
      <c r="AP1217" s="102" t="s">
        <v>83</v>
      </c>
      <c r="AQ1217" s="101">
        <f>_xll.qlInterestRateIndexFixingDate(Currency&amp;"ibor"&amp;Tenor,AR1217,Trigger)</f>
        <v>47884</v>
      </c>
      <c r="AR1217" s="101">
        <f>_xll.qlCalendarAdvance(Calendar,AR1216,AP1217,"f",,Trigger)</f>
        <v>47886</v>
      </c>
      <c r="AS1217" s="101">
        <f>_xll.qlInterestRateIndexMaturity(Currency&amp;"ibor"&amp;Tenor,AR1217,Trigger)</f>
        <v>47914</v>
      </c>
      <c r="AT1217" s="246">
        <f>_xll.qlIndexFixing($AD$5,AQ1217,TRUE,_xll.ohTrigger(Trigger,Trigger1M))</f>
        <v>2.1432257866475433E-2</v>
      </c>
      <c r="AU1217" s="246" t="e">
        <f>IFERROR(_xll.qlIndexFixing($AV$1,AQ1217,TRUE,_xll.ohTrigger(Trigger,Trigger1M)),#N/A)</f>
        <v>#N/A</v>
      </c>
    </row>
    <row r="1218" spans="42:47" ht="11.25" customHeight="1" x14ac:dyDescent="0.25">
      <c r="AP1218" s="102" t="s">
        <v>83</v>
      </c>
      <c r="AQ1218" s="101">
        <f>_xll.qlInterestRateIndexFixingDate(Currency&amp;"ibor"&amp;Tenor,AR1218,Trigger)</f>
        <v>47891</v>
      </c>
      <c r="AR1218" s="101">
        <f>_xll.qlCalendarAdvance(Calendar,AR1217,AP1218,"f",,Trigger)</f>
        <v>47893</v>
      </c>
      <c r="AS1218" s="101">
        <f>_xll.qlInterestRateIndexMaturity(Currency&amp;"ibor"&amp;Tenor,AR1218,Trigger)</f>
        <v>47921</v>
      </c>
      <c r="AT1218" s="246">
        <f>_xll.qlIndexFixing($AD$5,AQ1218,TRUE,_xll.ohTrigger(Trigger,Trigger1M))</f>
        <v>2.1426898638810928E-2</v>
      </c>
      <c r="AU1218" s="246" t="e">
        <f>IFERROR(_xll.qlIndexFixing($AV$1,AQ1218,TRUE,_xll.ohTrigger(Trigger,Trigger1M)),#N/A)</f>
        <v>#N/A</v>
      </c>
    </row>
    <row r="1219" spans="42:47" ht="11.25" customHeight="1" x14ac:dyDescent="0.25">
      <c r="AP1219" s="102" t="s">
        <v>83</v>
      </c>
      <c r="AQ1219" s="101">
        <f>_xll.qlInterestRateIndexFixingDate(Currency&amp;"ibor"&amp;Tenor,AR1219,Trigger)</f>
        <v>47898</v>
      </c>
      <c r="AR1219" s="101">
        <f>_xll.qlCalendarAdvance(Calendar,AR1218,AP1219,"f",,Trigger)</f>
        <v>47900</v>
      </c>
      <c r="AS1219" s="101">
        <f>_xll.qlInterestRateIndexMaturity(Currency&amp;"ibor"&amp;Tenor,AR1219,Trigger)</f>
        <v>47928</v>
      </c>
      <c r="AT1219" s="246">
        <f>_xll.qlIndexFixing($AD$5,AQ1219,TRUE,_xll.ohTrigger(Trigger,Trigger1M))</f>
        <v>2.1421391409141486E-2</v>
      </c>
      <c r="AU1219" s="246" t="e">
        <f>IFERROR(_xll.qlIndexFixing($AV$1,AQ1219,TRUE,_xll.ohTrigger(Trigger,Trigger1M)),#N/A)</f>
        <v>#N/A</v>
      </c>
    </row>
    <row r="1220" spans="42:47" ht="11.25" customHeight="1" x14ac:dyDescent="0.25">
      <c r="AP1220" s="102" t="s">
        <v>83</v>
      </c>
      <c r="AQ1220" s="101">
        <f>_xll.qlInterestRateIndexFixingDate(Currency&amp;"ibor"&amp;Tenor,AR1220,Trigger)</f>
        <v>47905</v>
      </c>
      <c r="AR1220" s="101">
        <f>_xll.qlCalendarAdvance(Calendar,AR1219,AP1220,"f",,Trigger)</f>
        <v>47907</v>
      </c>
      <c r="AS1220" s="101">
        <f>_xll.qlInterestRateIndexMaturity(Currency&amp;"ibor"&amp;Tenor,AR1220,Trigger)</f>
        <v>47938</v>
      </c>
      <c r="AT1220" s="246">
        <f>_xll.qlIndexFixing($AD$5,AQ1220,TRUE,_xll.ohTrigger(Trigger,Trigger1M))</f>
        <v>2.1416392614771067E-2</v>
      </c>
      <c r="AU1220" s="246" t="e">
        <f>IFERROR(_xll.qlIndexFixing($AV$1,AQ1220,TRUE,_xll.ohTrigger(Trigger,Trigger1M)),#N/A)</f>
        <v>#N/A</v>
      </c>
    </row>
    <row r="1221" spans="42:47" ht="11.25" customHeight="1" x14ac:dyDescent="0.25">
      <c r="AP1221" s="102" t="s">
        <v>83</v>
      </c>
      <c r="AQ1221" s="101">
        <f>_xll.qlInterestRateIndexFixingDate(Currency&amp;"ibor"&amp;Tenor,AR1221,Trigger)</f>
        <v>47912</v>
      </c>
      <c r="AR1221" s="101">
        <f>_xll.qlCalendarAdvance(Calendar,AR1220,AP1221,"f",,Trigger)</f>
        <v>47914</v>
      </c>
      <c r="AS1221" s="101">
        <f>_xll.qlInterestRateIndexMaturity(Currency&amp;"ibor"&amp;Tenor,AR1221,Trigger)</f>
        <v>47945</v>
      </c>
      <c r="AT1221" s="246">
        <f>_xll.qlIndexFixing($AD$5,AQ1221,TRUE,_xll.ohTrigger(Trigger,Trigger1M))</f>
        <v>2.1410556626714386E-2</v>
      </c>
      <c r="AU1221" s="246" t="e">
        <f>IFERROR(_xll.qlIndexFixing($AV$1,AQ1221,TRUE,_xll.ohTrigger(Trigger,Trigger1M)),#N/A)</f>
        <v>#N/A</v>
      </c>
    </row>
    <row r="1222" spans="42:47" ht="11.25" customHeight="1" x14ac:dyDescent="0.25">
      <c r="AP1222" s="102" t="s">
        <v>83</v>
      </c>
      <c r="AQ1222" s="101">
        <f>_xll.qlInterestRateIndexFixingDate(Currency&amp;"ibor"&amp;Tenor,AR1222,Trigger)</f>
        <v>47919</v>
      </c>
      <c r="AR1222" s="101">
        <f>_xll.qlCalendarAdvance(Calendar,AR1221,AP1222,"f",,Trigger)</f>
        <v>47921</v>
      </c>
      <c r="AS1222" s="101">
        <f>_xll.qlInterestRateIndexMaturity(Currency&amp;"ibor"&amp;Tenor,AR1222,Trigger)</f>
        <v>47953</v>
      </c>
      <c r="AT1222" s="246">
        <f>_xll.qlIndexFixing($AD$5,AQ1222,TRUE,_xll.ohTrigger(Trigger,Trigger1M))</f>
        <v>2.1404767510199429E-2</v>
      </c>
      <c r="AU1222" s="246" t="e">
        <f>IFERROR(_xll.qlIndexFixing($AV$1,AQ1222,TRUE,_xll.ohTrigger(Trigger,Trigger1M)),#N/A)</f>
        <v>#N/A</v>
      </c>
    </row>
    <row r="1223" spans="42:47" ht="11.25" customHeight="1" x14ac:dyDescent="0.25">
      <c r="AP1223" s="102" t="s">
        <v>83</v>
      </c>
      <c r="AQ1223" s="101">
        <f>_xll.qlInterestRateIndexFixingDate(Currency&amp;"ibor"&amp;Tenor,AR1223,Trigger)</f>
        <v>47926</v>
      </c>
      <c r="AR1223" s="101">
        <f>_xll.qlCalendarAdvance(Calendar,AR1222,AP1223,"f",,Trigger)</f>
        <v>47928</v>
      </c>
      <c r="AS1223" s="101">
        <f>_xll.qlInterestRateIndexMaturity(Currency&amp;"ibor"&amp;Tenor,AR1223,Trigger)</f>
        <v>47959</v>
      </c>
      <c r="AT1223" s="246">
        <f>_xll.qlIndexFixing($AD$5,AQ1223,TRUE,_xll.ohTrigger(Trigger,Trigger1M))</f>
        <v>2.1398440568420957E-2</v>
      </c>
      <c r="AU1223" s="246" t="e">
        <f>IFERROR(_xll.qlIndexFixing($AV$1,AQ1223,TRUE,_xll.ohTrigger(Trigger,Trigger1M)),#N/A)</f>
        <v>#N/A</v>
      </c>
    </row>
    <row r="1224" spans="42:47" ht="11.25" customHeight="1" x14ac:dyDescent="0.25">
      <c r="AP1224" s="102" t="s">
        <v>83</v>
      </c>
      <c r="AQ1224" s="101">
        <f>_xll.qlInterestRateIndexFixingDate(Currency&amp;"ibor"&amp;Tenor,AR1224,Trigger)</f>
        <v>47933</v>
      </c>
      <c r="AR1224" s="101">
        <f>_xll.qlCalendarAdvance(Calendar,AR1223,AP1224,"f",,Trigger)</f>
        <v>47935</v>
      </c>
      <c r="AS1224" s="101">
        <f>_xll.qlInterestRateIndexMaturity(Currency&amp;"ibor"&amp;Tenor,AR1224,Trigger)</f>
        <v>47966</v>
      </c>
      <c r="AT1224" s="246">
        <f>_xll.qlIndexFixing($AD$5,AQ1224,TRUE,_xll.ohTrigger(Trigger,Trigger1M))</f>
        <v>2.13921604986432E-2</v>
      </c>
      <c r="AU1224" s="246" t="e">
        <f>IFERROR(_xll.qlIndexFixing($AV$1,AQ1224,TRUE,_xll.ohTrigger(Trigger,Trigger1M)),#N/A)</f>
        <v>#N/A</v>
      </c>
    </row>
    <row r="1225" spans="42:47" ht="11.25" customHeight="1" x14ac:dyDescent="0.25">
      <c r="AP1225" s="102" t="s">
        <v>83</v>
      </c>
      <c r="AQ1225" s="101">
        <f>_xll.qlInterestRateIndexFixingDate(Currency&amp;"ibor"&amp;Tenor,AR1225,Trigger)</f>
        <v>47940</v>
      </c>
      <c r="AR1225" s="101">
        <f>_xll.qlCalendarAdvance(Calendar,AR1224,AP1225,"f",,Trigger)</f>
        <v>47942</v>
      </c>
      <c r="AS1225" s="101">
        <f>_xll.qlInterestRateIndexMaturity(Currency&amp;"ibor"&amp;Tenor,AR1225,Trigger)</f>
        <v>47973</v>
      </c>
      <c r="AT1225" s="246">
        <f>_xll.qlIndexFixing($AD$5,AQ1225,TRUE,_xll.ohTrigger(Trigger,Trigger1M))</f>
        <v>2.1385732402097825E-2</v>
      </c>
      <c r="AU1225" s="246" t="e">
        <f>IFERROR(_xll.qlIndexFixing($AV$1,AQ1225,TRUE,_xll.ohTrigger(Trigger,Trigger1M)),#N/A)</f>
        <v>#N/A</v>
      </c>
    </row>
    <row r="1226" spans="42:47" ht="11.25" customHeight="1" x14ac:dyDescent="0.25">
      <c r="AP1226" s="102" t="s">
        <v>83</v>
      </c>
      <c r="AQ1226" s="101">
        <f>_xll.qlInterestRateIndexFixingDate(Currency&amp;"ibor"&amp;Tenor,AR1226,Trigger)</f>
        <v>47947</v>
      </c>
      <c r="AR1226" s="101">
        <f>_xll.qlCalendarAdvance(Calendar,AR1225,AP1226,"f",,Trigger)</f>
        <v>47953</v>
      </c>
      <c r="AS1226" s="101">
        <f>_xll.qlInterestRateIndexMaturity(Currency&amp;"ibor"&amp;Tenor,AR1226,Trigger)</f>
        <v>47983</v>
      </c>
      <c r="AT1226" s="246">
        <f>_xll.qlIndexFixing($AD$5,AQ1226,TRUE,_xll.ohTrigger(Trigger,Trigger1M))</f>
        <v>2.1375186168598681E-2</v>
      </c>
      <c r="AU1226" s="246" t="e">
        <f>IFERROR(_xll.qlIndexFixing($AV$1,AQ1226,TRUE,_xll.ohTrigger(Trigger,Trigger1M)),#N/A)</f>
        <v>#N/A</v>
      </c>
    </row>
    <row r="1227" spans="42:47" ht="11.25" customHeight="1" x14ac:dyDescent="0.25">
      <c r="AP1227" s="102" t="s">
        <v>83</v>
      </c>
      <c r="AQ1227" s="101">
        <f>_xll.qlInterestRateIndexFixingDate(Currency&amp;"ibor"&amp;Tenor,AR1227,Trigger)</f>
        <v>47956</v>
      </c>
      <c r="AR1227" s="101">
        <f>_xll.qlCalendarAdvance(Calendar,AR1226,AP1227,"f",,Trigger)</f>
        <v>47960</v>
      </c>
      <c r="AS1227" s="101">
        <f>_xll.qlInterestRateIndexMaturity(Currency&amp;"ibor"&amp;Tenor,AR1227,Trigger)</f>
        <v>47990</v>
      </c>
      <c r="AT1227" s="246">
        <f>_xll.qlIndexFixing($AD$5,AQ1227,TRUE,_xll.ohTrigger(Trigger,Trigger1M))</f>
        <v>2.136838840942179E-2</v>
      </c>
      <c r="AU1227" s="246" t="e">
        <f>IFERROR(_xll.qlIndexFixing($AV$1,AQ1227,TRUE,_xll.ohTrigger(Trigger,Trigger1M)),#N/A)</f>
        <v>#N/A</v>
      </c>
    </row>
    <row r="1228" spans="42:47" ht="11.25" customHeight="1" x14ac:dyDescent="0.25">
      <c r="AP1228" s="102" t="s">
        <v>83</v>
      </c>
      <c r="AQ1228" s="101">
        <f>_xll.qlInterestRateIndexFixingDate(Currency&amp;"ibor"&amp;Tenor,AR1228,Trigger)</f>
        <v>47963</v>
      </c>
      <c r="AR1228" s="101">
        <f>_xll.qlCalendarAdvance(Calendar,AR1227,AP1228,"f",,Trigger)</f>
        <v>47967</v>
      </c>
      <c r="AS1228" s="101">
        <f>_xll.qlInterestRateIndexMaturity(Currency&amp;"ibor"&amp;Tenor,AR1228,Trigger)</f>
        <v>47997</v>
      </c>
      <c r="AT1228" s="246">
        <f>_xll.qlIndexFixing($AD$5,AQ1228,TRUE,_xll.ohTrigger(Trigger,Trigger1M))</f>
        <v>2.1361442633009098E-2</v>
      </c>
      <c r="AU1228" s="246" t="e">
        <f>IFERROR(_xll.qlIndexFixing($AV$1,AQ1228,TRUE,_xll.ohTrigger(Trigger,Trigger1M)),#N/A)</f>
        <v>#N/A</v>
      </c>
    </row>
    <row r="1229" spans="42:47" ht="11.25" customHeight="1" x14ac:dyDescent="0.25">
      <c r="AP1229" s="102" t="s">
        <v>83</v>
      </c>
      <c r="AQ1229" s="101">
        <f>_xll.qlInterestRateIndexFixingDate(Currency&amp;"ibor"&amp;Tenor,AR1229,Trigger)</f>
        <v>47970</v>
      </c>
      <c r="AR1229" s="101">
        <f>_xll.qlCalendarAdvance(Calendar,AR1228,AP1229,"f",,Trigger)</f>
        <v>47974</v>
      </c>
      <c r="AS1229" s="101">
        <f>_xll.qlInterestRateIndexMaturity(Currency&amp;"ibor"&amp;Tenor,AR1229,Trigger)</f>
        <v>48005</v>
      </c>
      <c r="AT1229" s="246">
        <f>_xll.qlIndexFixing($AD$5,AQ1229,TRUE,_xll.ohTrigger(Trigger,Trigger1M))</f>
        <v>2.1354461749295166E-2</v>
      </c>
      <c r="AU1229" s="246" t="e">
        <f>IFERROR(_xll.qlIndexFixing($AV$1,AQ1229,TRUE,_xll.ohTrigger(Trigger,Trigger1M)),#N/A)</f>
        <v>#N/A</v>
      </c>
    </row>
    <row r="1230" spans="42:47" ht="11.25" customHeight="1" x14ac:dyDescent="0.25">
      <c r="AP1230" s="102" t="s">
        <v>83</v>
      </c>
      <c r="AQ1230" s="101">
        <f>_xll.qlInterestRateIndexFixingDate(Currency&amp;"ibor"&amp;Tenor,AR1230,Trigger)</f>
        <v>47977</v>
      </c>
      <c r="AR1230" s="101">
        <f>_xll.qlCalendarAdvance(Calendar,AR1229,AP1230,"f",,Trigger)</f>
        <v>47981</v>
      </c>
      <c r="AS1230" s="101">
        <f>_xll.qlInterestRateIndexMaturity(Currency&amp;"ibor"&amp;Tenor,AR1230,Trigger)</f>
        <v>48012</v>
      </c>
      <c r="AT1230" s="246">
        <f>_xll.qlIndexFixing($AD$5,AQ1230,TRUE,_xll.ohTrigger(Trigger,Trigger1M))</f>
        <v>2.1347208936833589E-2</v>
      </c>
      <c r="AU1230" s="246" t="e">
        <f>IFERROR(_xll.qlIndexFixing($AV$1,AQ1230,TRUE,_xll.ohTrigger(Trigger,Trigger1M)),#N/A)</f>
        <v>#N/A</v>
      </c>
    </row>
    <row r="1231" spans="42:47" ht="11.25" customHeight="1" x14ac:dyDescent="0.25">
      <c r="AP1231" s="102" t="s">
        <v>83</v>
      </c>
      <c r="AQ1231" s="101">
        <f>_xll.qlInterestRateIndexFixingDate(Currency&amp;"ibor"&amp;Tenor,AR1231,Trigger)</f>
        <v>47984</v>
      </c>
      <c r="AR1231" s="101">
        <f>_xll.qlCalendarAdvance(Calendar,AR1230,AP1231,"f",,Trigger)</f>
        <v>47988</v>
      </c>
      <c r="AS1231" s="101">
        <f>_xll.qlInterestRateIndexMaturity(Currency&amp;"ibor"&amp;Tenor,AR1231,Trigger)</f>
        <v>48019</v>
      </c>
      <c r="AT1231" s="246">
        <f>_xll.qlIndexFixing($AD$5,AQ1231,TRUE,_xll.ohTrigger(Trigger,Trigger1M))</f>
        <v>2.1339808099319148E-2</v>
      </c>
      <c r="AU1231" s="246" t="e">
        <f>IFERROR(_xll.qlIndexFixing($AV$1,AQ1231,TRUE,_xll.ohTrigger(Trigger,Trigger1M)),#N/A)</f>
        <v>#N/A</v>
      </c>
    </row>
    <row r="1232" spans="42:47" ht="11.25" customHeight="1" x14ac:dyDescent="0.25">
      <c r="AP1232" s="102" t="s">
        <v>83</v>
      </c>
      <c r="AQ1232" s="101">
        <f>_xll.qlInterestRateIndexFixingDate(Currency&amp;"ibor"&amp;Tenor,AR1232,Trigger)</f>
        <v>47991</v>
      </c>
      <c r="AR1232" s="101">
        <f>_xll.qlCalendarAdvance(Calendar,AR1231,AP1232,"f",,Trigger)</f>
        <v>47995</v>
      </c>
      <c r="AS1232" s="101">
        <f>_xll.qlInterestRateIndexMaturity(Currency&amp;"ibor"&amp;Tenor,AR1232,Trigger)</f>
        <v>48026</v>
      </c>
      <c r="AT1232" s="246">
        <f>_xll.qlIndexFixing($AD$5,AQ1232,TRUE,_xll.ohTrigger(Trigger,Trigger1M))</f>
        <v>2.1332259237032917E-2</v>
      </c>
      <c r="AU1232" s="246" t="e">
        <f>IFERROR(_xll.qlIndexFixing($AV$1,AQ1232,TRUE,_xll.ohTrigger(Trigger,Trigger1M)),#N/A)</f>
        <v>#N/A</v>
      </c>
    </row>
    <row r="1233" spans="42:47" ht="11.25" customHeight="1" x14ac:dyDescent="0.25">
      <c r="AP1233" s="102" t="s">
        <v>83</v>
      </c>
      <c r="AQ1233" s="101">
        <f>_xll.qlInterestRateIndexFixingDate(Currency&amp;"ibor"&amp;Tenor,AR1233,Trigger)</f>
        <v>47998</v>
      </c>
      <c r="AR1233" s="101">
        <f>_xll.qlCalendarAdvance(Calendar,AR1232,AP1233,"f",,Trigger)</f>
        <v>48002</v>
      </c>
      <c r="AS1233" s="101">
        <f>_xll.qlInterestRateIndexMaturity(Currency&amp;"ibor"&amp;Tenor,AR1233,Trigger)</f>
        <v>48032</v>
      </c>
      <c r="AT1233" s="246">
        <f>_xll.qlIndexFixing($AD$5,AQ1233,TRUE,_xll.ohTrigger(Trigger,Trigger1M))</f>
        <v>2.1324493501553299E-2</v>
      </c>
      <c r="AU1233" s="246" t="e">
        <f>IFERROR(_xll.qlIndexFixing($AV$1,AQ1233,TRUE,_xll.ohTrigger(Trigger,Trigger1M)),#N/A)</f>
        <v>#N/A</v>
      </c>
    </row>
    <row r="1234" spans="42:47" ht="11.25" customHeight="1" x14ac:dyDescent="0.25">
      <c r="AP1234" s="102" t="s">
        <v>83</v>
      </c>
      <c r="AQ1234" s="101">
        <f>_xll.qlInterestRateIndexFixingDate(Currency&amp;"ibor"&amp;Tenor,AR1234,Trigger)</f>
        <v>48005</v>
      </c>
      <c r="AR1234" s="101">
        <f>_xll.qlCalendarAdvance(Calendar,AR1233,AP1234,"f",,Trigger)</f>
        <v>48009</v>
      </c>
      <c r="AS1234" s="101">
        <f>_xll.qlInterestRateIndexMaturity(Currency&amp;"ibor"&amp;Tenor,AR1234,Trigger)</f>
        <v>48039</v>
      </c>
      <c r="AT1234" s="246">
        <f>_xll.qlIndexFixing($AD$5,AQ1234,TRUE,_xll.ohTrigger(Trigger,Trigger1M))</f>
        <v>2.1316659627294676E-2</v>
      </c>
      <c r="AU1234" s="246" t="e">
        <f>IFERROR(_xll.qlIndexFixing($AV$1,AQ1234,TRUE,_xll.ohTrigger(Trigger,Trigger1M)),#N/A)</f>
        <v>#N/A</v>
      </c>
    </row>
    <row r="1235" spans="42:47" ht="11.25" customHeight="1" x14ac:dyDescent="0.25">
      <c r="AP1235" s="102" t="s">
        <v>83</v>
      </c>
      <c r="AQ1235" s="101">
        <f>_xll.qlInterestRateIndexFixingDate(Currency&amp;"ibor"&amp;Tenor,AR1235,Trigger)</f>
        <v>48012</v>
      </c>
      <c r="AR1235" s="101">
        <f>_xll.qlCalendarAdvance(Calendar,AR1234,AP1235,"f",,Trigger)</f>
        <v>48016</v>
      </c>
      <c r="AS1235" s="101">
        <f>_xll.qlInterestRateIndexMaturity(Currency&amp;"ibor"&amp;Tenor,AR1235,Trigger)</f>
        <v>48046</v>
      </c>
      <c r="AT1235" s="246">
        <f>_xll.qlIndexFixing($AD$5,AQ1235,TRUE,_xll.ohTrigger(Trigger,Trigger1M))</f>
        <v>2.1308677737708059E-2</v>
      </c>
      <c r="AU1235" s="246" t="e">
        <f>IFERROR(_xll.qlIndexFixing($AV$1,AQ1235,TRUE,_xll.ohTrigger(Trigger,Trigger1M)),#N/A)</f>
        <v>#N/A</v>
      </c>
    </row>
    <row r="1236" spans="42:47" ht="11.25" customHeight="1" x14ac:dyDescent="0.25">
      <c r="AP1236" s="102" t="s">
        <v>83</v>
      </c>
      <c r="AQ1236" s="101">
        <f>_xll.qlInterestRateIndexFixingDate(Currency&amp;"ibor"&amp;Tenor,AR1236,Trigger)</f>
        <v>48019</v>
      </c>
      <c r="AR1236" s="101">
        <f>_xll.qlCalendarAdvance(Calendar,AR1235,AP1236,"f",,Trigger)</f>
        <v>48023</v>
      </c>
      <c r="AS1236" s="101">
        <f>_xll.qlInterestRateIndexMaturity(Currency&amp;"ibor"&amp;Tenor,AR1236,Trigger)</f>
        <v>48053</v>
      </c>
      <c r="AT1236" s="246">
        <f>_xll.qlIndexFixing($AD$5,AQ1236,TRUE,_xll.ohTrigger(Trigger,Trigger1M))</f>
        <v>2.1300547833089212E-2</v>
      </c>
      <c r="AU1236" s="246" t="e">
        <f>IFERROR(_xll.qlIndexFixing($AV$1,AQ1236,TRUE,_xll.ohTrigger(Trigger,Trigger1M)),#N/A)</f>
        <v>#N/A</v>
      </c>
    </row>
    <row r="1237" spans="42:47" ht="11.25" customHeight="1" x14ac:dyDescent="0.25">
      <c r="AP1237" s="102" t="s">
        <v>83</v>
      </c>
      <c r="AQ1237" s="101">
        <f>_xll.qlInterestRateIndexFixingDate(Currency&amp;"ibor"&amp;Tenor,AR1237,Trigger)</f>
        <v>48026</v>
      </c>
      <c r="AR1237" s="101">
        <f>_xll.qlCalendarAdvance(Calendar,AR1236,AP1237,"f",,Trigger)</f>
        <v>48030</v>
      </c>
      <c r="AS1237" s="101">
        <f>_xll.qlInterestRateIndexMaturity(Currency&amp;"ibor"&amp;Tenor,AR1237,Trigger)</f>
        <v>48061</v>
      </c>
      <c r="AT1237" s="246">
        <f>_xll.qlIndexFixing($AD$5,AQ1237,TRUE,_xll.ohTrigger(Trigger,Trigger1M))</f>
        <v>2.1293068890005963E-2</v>
      </c>
      <c r="AU1237" s="246" t="e">
        <f>IFERROR(_xll.qlIndexFixing($AV$1,AQ1237,TRUE,_xll.ohTrigger(Trigger,Trigger1M)),#N/A)</f>
        <v>#N/A</v>
      </c>
    </row>
    <row r="1238" spans="42:47" ht="11.25" customHeight="1" x14ac:dyDescent="0.25">
      <c r="AP1238" s="102" t="s">
        <v>83</v>
      </c>
      <c r="AQ1238" s="101">
        <f>_xll.qlInterestRateIndexFixingDate(Currency&amp;"ibor"&amp;Tenor,AR1238,Trigger)</f>
        <v>48033</v>
      </c>
      <c r="AR1238" s="101">
        <f>_xll.qlCalendarAdvance(Calendar,AR1237,AP1238,"f",,Trigger)</f>
        <v>48037</v>
      </c>
      <c r="AS1238" s="101">
        <f>_xll.qlInterestRateIndexMaturity(Currency&amp;"ibor"&amp;Tenor,AR1238,Trigger)</f>
        <v>48068</v>
      </c>
      <c r="AT1238" s="246">
        <f>_xll.qlIndexFixing($AD$5,AQ1238,TRUE,_xll.ohTrigger(Trigger,Trigger1M))</f>
        <v>2.1286580292493772E-2</v>
      </c>
      <c r="AU1238" s="246" t="e">
        <f>IFERROR(_xll.qlIndexFixing($AV$1,AQ1238,TRUE,_xll.ohTrigger(Trigger,Trigger1M)),#N/A)</f>
        <v>#N/A</v>
      </c>
    </row>
    <row r="1239" spans="42:47" ht="11.25" customHeight="1" x14ac:dyDescent="0.25">
      <c r="AP1239" s="102" t="s">
        <v>83</v>
      </c>
      <c r="AQ1239" s="101">
        <f>_xll.qlInterestRateIndexFixingDate(Currency&amp;"ibor"&amp;Tenor,AR1239,Trigger)</f>
        <v>48040</v>
      </c>
      <c r="AR1239" s="101">
        <f>_xll.qlCalendarAdvance(Calendar,AR1238,AP1239,"f",,Trigger)</f>
        <v>48044</v>
      </c>
      <c r="AS1239" s="101">
        <f>_xll.qlInterestRateIndexMaturity(Currency&amp;"ibor"&amp;Tenor,AR1239,Trigger)</f>
        <v>48075</v>
      </c>
      <c r="AT1239" s="246">
        <f>_xll.qlIndexFixing($AD$5,AQ1239,TRUE,_xll.ohTrigger(Trigger,Trigger1M))</f>
        <v>2.1281130496377452E-2</v>
      </c>
      <c r="AU1239" s="246" t="e">
        <f>IFERROR(_xll.qlIndexFixing($AV$1,AQ1239,TRUE,_xll.ohTrigger(Trigger,Trigger1M)),#N/A)</f>
        <v>#N/A</v>
      </c>
    </row>
    <row r="1240" spans="42:47" ht="11.25" customHeight="1" x14ac:dyDescent="0.25">
      <c r="AP1240" s="102" t="s">
        <v>83</v>
      </c>
      <c r="AQ1240" s="101">
        <f>_xll.qlInterestRateIndexFixingDate(Currency&amp;"ibor"&amp;Tenor,AR1240,Trigger)</f>
        <v>48047</v>
      </c>
      <c r="AR1240" s="101">
        <f>_xll.qlCalendarAdvance(Calendar,AR1239,AP1240,"f",,Trigger)</f>
        <v>48051</v>
      </c>
      <c r="AS1240" s="101">
        <f>_xll.qlInterestRateIndexMaturity(Currency&amp;"ibor"&amp;Tenor,AR1240,Trigger)</f>
        <v>48082</v>
      </c>
      <c r="AT1240" s="246">
        <f>_xll.qlIndexFixing($AD$5,AQ1240,TRUE,_xll.ohTrigger(Trigger,Trigger1M))</f>
        <v>2.127672014817468E-2</v>
      </c>
      <c r="AU1240" s="246" t="e">
        <f>IFERROR(_xll.qlIndexFixing($AV$1,AQ1240,TRUE,_xll.ohTrigger(Trigger,Trigger1M)),#N/A)</f>
        <v>#N/A</v>
      </c>
    </row>
    <row r="1241" spans="42:47" ht="11.25" customHeight="1" x14ac:dyDescent="0.25">
      <c r="AP1241" s="102" t="s">
        <v>83</v>
      </c>
      <c r="AQ1241" s="101">
        <f>_xll.qlInterestRateIndexFixingDate(Currency&amp;"ibor"&amp;Tenor,AR1241,Trigger)</f>
        <v>48054</v>
      </c>
      <c r="AR1241" s="101">
        <f>_xll.qlCalendarAdvance(Calendar,AR1240,AP1241,"f",,Trigger)</f>
        <v>48058</v>
      </c>
      <c r="AS1241" s="101">
        <f>_xll.qlInterestRateIndexMaturity(Currency&amp;"ibor"&amp;Tenor,AR1241,Trigger)</f>
        <v>48089</v>
      </c>
      <c r="AT1241" s="246">
        <f>_xll.qlIndexFixing($AD$5,AQ1241,TRUE,_xll.ohTrigger(Trigger,Trigger1M))</f>
        <v>2.1273047447824385E-2</v>
      </c>
      <c r="AU1241" s="246" t="e">
        <f>IFERROR(_xll.qlIndexFixing($AV$1,AQ1241,TRUE,_xll.ohTrigger(Trigger,Trigger1M)),#N/A)</f>
        <v>#N/A</v>
      </c>
    </row>
    <row r="1242" spans="42:47" ht="11.25" customHeight="1" x14ac:dyDescent="0.25">
      <c r="AP1242" s="102" t="s">
        <v>83</v>
      </c>
      <c r="AQ1242" s="101">
        <f>_xll.qlInterestRateIndexFixingDate(Currency&amp;"ibor"&amp;Tenor,AR1242,Trigger)</f>
        <v>48061</v>
      </c>
      <c r="AR1242" s="101">
        <f>_xll.qlCalendarAdvance(Calendar,AR1241,AP1242,"f",,Trigger)</f>
        <v>48065</v>
      </c>
      <c r="AS1242" s="101">
        <f>_xll.qlInterestRateIndexMaturity(Currency&amp;"ibor"&amp;Tenor,AR1242,Trigger)</f>
        <v>48096</v>
      </c>
      <c r="AT1242" s="246">
        <f>_xll.qlIndexFixing($AD$5,AQ1242,TRUE,_xll.ohTrigger(Trigger,Trigger1M))</f>
        <v>2.1269277972199841E-2</v>
      </c>
      <c r="AU1242" s="246" t="e">
        <f>IFERROR(_xll.qlIndexFixing($AV$1,AQ1242,TRUE,_xll.ohTrigger(Trigger,Trigger1M)),#N/A)</f>
        <v>#N/A</v>
      </c>
    </row>
    <row r="1243" spans="42:47" ht="11.25" customHeight="1" x14ac:dyDescent="0.25">
      <c r="AP1243" s="102" t="s">
        <v>83</v>
      </c>
      <c r="AQ1243" s="101">
        <f>_xll.qlInterestRateIndexFixingDate(Currency&amp;"ibor"&amp;Tenor,AR1243,Trigger)</f>
        <v>48068</v>
      </c>
      <c r="AR1243" s="101">
        <f>_xll.qlCalendarAdvance(Calendar,AR1242,AP1243,"f",,Trigger)</f>
        <v>48072</v>
      </c>
      <c r="AS1243" s="101">
        <f>_xll.qlInterestRateIndexMaturity(Currency&amp;"ibor"&amp;Tenor,AR1243,Trigger)</f>
        <v>48103</v>
      </c>
      <c r="AT1243" s="246">
        <f>_xll.qlIndexFixing($AD$5,AQ1243,TRUE,_xll.ohTrigger(Trigger,Trigger1M))</f>
        <v>2.1265363338748899E-2</v>
      </c>
      <c r="AU1243" s="246" t="e">
        <f>IFERROR(_xll.qlIndexFixing($AV$1,AQ1243,TRUE,_xll.ohTrigger(Trigger,Trigger1M)),#N/A)</f>
        <v>#N/A</v>
      </c>
    </row>
    <row r="1244" spans="42:47" ht="11.25" customHeight="1" x14ac:dyDescent="0.25">
      <c r="AP1244" s="102" t="s">
        <v>83</v>
      </c>
      <c r="AQ1244" s="101">
        <f>_xll.qlInterestRateIndexFixingDate(Currency&amp;"ibor"&amp;Tenor,AR1244,Trigger)</f>
        <v>48075</v>
      </c>
      <c r="AR1244" s="101">
        <f>_xll.qlCalendarAdvance(Calendar,AR1243,AP1244,"f",,Trigger)</f>
        <v>48079</v>
      </c>
      <c r="AS1244" s="101">
        <f>_xll.qlInterestRateIndexMaturity(Currency&amp;"ibor"&amp;Tenor,AR1244,Trigger)</f>
        <v>48110</v>
      </c>
      <c r="AT1244" s="246">
        <f>_xll.qlIndexFixing($AD$5,AQ1244,TRUE,_xll.ohTrigger(Trigger,Trigger1M))</f>
        <v>2.1261303547615948E-2</v>
      </c>
      <c r="AU1244" s="246" t="e">
        <f>IFERROR(_xll.qlIndexFixing($AV$1,AQ1244,TRUE,_xll.ohTrigger(Trigger,Trigger1M)),#N/A)</f>
        <v>#N/A</v>
      </c>
    </row>
    <row r="1245" spans="42:47" ht="11.25" customHeight="1" x14ac:dyDescent="0.25">
      <c r="AP1245" s="102" t="s">
        <v>83</v>
      </c>
      <c r="AQ1245" s="101">
        <f>_xll.qlInterestRateIndexFixingDate(Currency&amp;"ibor"&amp;Tenor,AR1245,Trigger)</f>
        <v>48082</v>
      </c>
      <c r="AR1245" s="101">
        <f>_xll.qlCalendarAdvance(Calendar,AR1244,AP1245,"f",,Trigger)</f>
        <v>48086</v>
      </c>
      <c r="AS1245" s="101">
        <f>_xll.qlInterestRateIndexMaturity(Currency&amp;"ibor"&amp;Tenor,AR1245,Trigger)</f>
        <v>48117</v>
      </c>
      <c r="AT1245" s="246">
        <f>_xll.qlIndexFixing($AD$5,AQ1245,TRUE,_xll.ohTrigger(Trigger,Trigger1M))</f>
        <v>2.1257098598953132E-2</v>
      </c>
      <c r="AU1245" s="246" t="e">
        <f>IFERROR(_xll.qlIndexFixing($AV$1,AQ1245,TRUE,_xll.ohTrigger(Trigger,Trigger1M)),#N/A)</f>
        <v>#N/A</v>
      </c>
    </row>
    <row r="1246" spans="42:47" ht="11.25" customHeight="1" x14ac:dyDescent="0.25">
      <c r="AP1246" s="102" t="s">
        <v>83</v>
      </c>
      <c r="AQ1246" s="101">
        <f>_xll.qlInterestRateIndexFixingDate(Currency&amp;"ibor"&amp;Tenor,AR1246,Trigger)</f>
        <v>48089</v>
      </c>
      <c r="AR1246" s="101">
        <f>_xll.qlCalendarAdvance(Calendar,AR1245,AP1246,"f",,Trigger)</f>
        <v>48093</v>
      </c>
      <c r="AS1246" s="101">
        <f>_xll.qlInterestRateIndexMaturity(Currency&amp;"ibor"&amp;Tenor,AR1246,Trigger)</f>
        <v>48123</v>
      </c>
      <c r="AT1246" s="246">
        <f>_xll.qlIndexFixing($AD$5,AQ1246,TRUE,_xll.ohTrigger(Trigger,Trigger1M))</f>
        <v>2.1252444601397968E-2</v>
      </c>
      <c r="AU1246" s="246" t="e">
        <f>IFERROR(_xll.qlIndexFixing($AV$1,AQ1246,TRUE,_xll.ohTrigger(Trigger,Trigger1M)),#N/A)</f>
        <v>#N/A</v>
      </c>
    </row>
    <row r="1247" spans="42:47" ht="11.25" customHeight="1" x14ac:dyDescent="0.25">
      <c r="AP1247" s="102" t="s">
        <v>83</v>
      </c>
      <c r="AQ1247" s="101">
        <f>_xll.qlInterestRateIndexFixingDate(Currency&amp;"ibor"&amp;Tenor,AR1247,Trigger)</f>
        <v>48096</v>
      </c>
      <c r="AR1247" s="101">
        <f>_xll.qlCalendarAdvance(Calendar,AR1246,AP1247,"f",,Trigger)</f>
        <v>48100</v>
      </c>
      <c r="AS1247" s="101">
        <f>_xll.qlInterestRateIndexMaturity(Currency&amp;"ibor"&amp;Tenor,AR1247,Trigger)</f>
        <v>48130</v>
      </c>
      <c r="AT1247" s="246">
        <f>_xll.qlIndexFixing($AD$5,AQ1247,TRUE,_xll.ohTrigger(Trigger,Trigger1M))</f>
        <v>2.1247959971008257E-2</v>
      </c>
      <c r="AU1247" s="246" t="e">
        <f>IFERROR(_xll.qlIndexFixing($AV$1,AQ1247,TRUE,_xll.ohTrigger(Trigger,Trigger1M)),#N/A)</f>
        <v>#N/A</v>
      </c>
    </row>
    <row r="1248" spans="42:47" ht="11.25" customHeight="1" x14ac:dyDescent="0.25">
      <c r="AP1248" s="102" t="s">
        <v>83</v>
      </c>
      <c r="AQ1248" s="101">
        <f>_xll.qlInterestRateIndexFixingDate(Currency&amp;"ibor"&amp;Tenor,AR1248,Trigger)</f>
        <v>48103</v>
      </c>
      <c r="AR1248" s="101">
        <f>_xll.qlCalendarAdvance(Calendar,AR1247,AP1248,"f",,Trigger)</f>
        <v>48107</v>
      </c>
      <c r="AS1248" s="101">
        <f>_xll.qlInterestRateIndexMaturity(Currency&amp;"ibor"&amp;Tenor,AR1248,Trigger)</f>
        <v>48137</v>
      </c>
      <c r="AT1248" s="246">
        <f>_xll.qlIndexFixing($AD$5,AQ1248,TRUE,_xll.ohTrigger(Trigger,Trigger1M))</f>
        <v>2.124333019207203E-2</v>
      </c>
      <c r="AU1248" s="246" t="e">
        <f>IFERROR(_xll.qlIndexFixing($AV$1,AQ1248,TRUE,_xll.ohTrigger(Trigger,Trigger1M)),#N/A)</f>
        <v>#N/A</v>
      </c>
    </row>
    <row r="1249" spans="42:47" ht="11.25" customHeight="1" x14ac:dyDescent="0.25">
      <c r="AP1249" s="102" t="s">
        <v>83</v>
      </c>
      <c r="AQ1249" s="101">
        <f>_xll.qlInterestRateIndexFixingDate(Currency&amp;"ibor"&amp;Tenor,AR1249,Trigger)</f>
        <v>48110</v>
      </c>
      <c r="AR1249" s="101">
        <f>_xll.qlCalendarAdvance(Calendar,AR1248,AP1249,"f",,Trigger)</f>
        <v>48114</v>
      </c>
      <c r="AS1249" s="101">
        <f>_xll.qlInterestRateIndexMaturity(Currency&amp;"ibor"&amp;Tenor,AR1249,Trigger)</f>
        <v>48144</v>
      </c>
      <c r="AT1249" s="246">
        <f>_xll.qlIndexFixing($AD$5,AQ1249,TRUE,_xll.ohTrigger(Trigger,Trigger1M))</f>
        <v>2.1238555264749159E-2</v>
      </c>
      <c r="AU1249" s="246" t="e">
        <f>IFERROR(_xll.qlIndexFixing($AV$1,AQ1249,TRUE,_xll.ohTrigger(Trigger,Trigger1M)),#N/A)</f>
        <v>#N/A</v>
      </c>
    </row>
    <row r="1250" spans="42:47" ht="11.25" customHeight="1" x14ac:dyDescent="0.25">
      <c r="AP1250" s="102" t="s">
        <v>83</v>
      </c>
      <c r="AQ1250" s="101">
        <f>_xll.qlInterestRateIndexFixingDate(Currency&amp;"ibor"&amp;Tenor,AR1250,Trigger)</f>
        <v>48117</v>
      </c>
      <c r="AR1250" s="101">
        <f>_xll.qlCalendarAdvance(Calendar,AR1249,AP1250,"f",,Trigger)</f>
        <v>48121</v>
      </c>
      <c r="AS1250" s="101">
        <f>_xll.qlInterestRateIndexMaturity(Currency&amp;"ibor"&amp;Tenor,AR1250,Trigger)</f>
        <v>48152</v>
      </c>
      <c r="AT1250" s="246">
        <f>_xll.qlIndexFixing($AD$5,AQ1250,TRUE,_xll.ohTrigger(Trigger,Trigger1M))</f>
        <v>2.1233896498394876E-2</v>
      </c>
      <c r="AU1250" s="246" t="e">
        <f>IFERROR(_xll.qlIndexFixing($AV$1,AQ1250,TRUE,_xll.ohTrigger(Trigger,Trigger1M)),#N/A)</f>
        <v>#N/A</v>
      </c>
    </row>
    <row r="1251" spans="42:47" ht="11.25" customHeight="1" x14ac:dyDescent="0.25">
      <c r="AP1251" s="102" t="s">
        <v>83</v>
      </c>
      <c r="AQ1251" s="101">
        <f>_xll.qlInterestRateIndexFixingDate(Currency&amp;"ibor"&amp;Tenor,AR1251,Trigger)</f>
        <v>48124</v>
      </c>
      <c r="AR1251" s="101">
        <f>_xll.qlCalendarAdvance(Calendar,AR1250,AP1251,"f",,Trigger)</f>
        <v>48128</v>
      </c>
      <c r="AS1251" s="101">
        <f>_xll.qlInterestRateIndexMaturity(Currency&amp;"ibor"&amp;Tenor,AR1251,Trigger)</f>
        <v>48159</v>
      </c>
      <c r="AT1251" s="246">
        <f>_xll.qlIndexFixing($AD$5,AQ1251,TRUE,_xll.ohTrigger(Trigger,Trigger1M))</f>
        <v>2.1228820608049415E-2</v>
      </c>
      <c r="AU1251" s="246" t="e">
        <f>IFERROR(_xll.qlIndexFixing($AV$1,AQ1251,TRUE,_xll.ohTrigger(Trigger,Trigger1M)),#N/A)</f>
        <v>#N/A</v>
      </c>
    </row>
    <row r="1252" spans="42:47" ht="11.25" customHeight="1" x14ac:dyDescent="0.25">
      <c r="AP1252" s="102" t="s">
        <v>83</v>
      </c>
      <c r="AQ1252" s="101">
        <f>_xll.qlInterestRateIndexFixingDate(Currency&amp;"ibor"&amp;Tenor,AR1252,Trigger)</f>
        <v>48131</v>
      </c>
      <c r="AR1252" s="101">
        <f>_xll.qlCalendarAdvance(Calendar,AR1251,AP1252,"f",,Trigger)</f>
        <v>48135</v>
      </c>
      <c r="AS1252" s="101">
        <f>_xll.qlInterestRateIndexMaturity(Currency&amp;"ibor"&amp;Tenor,AR1252,Trigger)</f>
        <v>48166</v>
      </c>
      <c r="AT1252" s="246">
        <f>_xll.qlIndexFixing($AD$5,AQ1252,TRUE,_xll.ohTrigger(Trigger,Trigger1M))</f>
        <v>2.1223599561393757E-2</v>
      </c>
      <c r="AU1252" s="246" t="e">
        <f>IFERROR(_xll.qlIndexFixing($AV$1,AQ1252,TRUE,_xll.ohTrigger(Trigger,Trigger1M)),#N/A)</f>
        <v>#N/A</v>
      </c>
    </row>
    <row r="1253" spans="42:47" ht="11.25" customHeight="1" x14ac:dyDescent="0.25">
      <c r="AP1253" s="102" t="s">
        <v>83</v>
      </c>
      <c r="AQ1253" s="101">
        <f>_xll.qlInterestRateIndexFixingDate(Currency&amp;"ibor"&amp;Tenor,AR1253,Trigger)</f>
        <v>48138</v>
      </c>
      <c r="AR1253" s="101">
        <f>_xll.qlCalendarAdvance(Calendar,AR1252,AP1253,"f",,Trigger)</f>
        <v>48142</v>
      </c>
      <c r="AS1253" s="101">
        <f>_xll.qlInterestRateIndexMaturity(Currency&amp;"ibor"&amp;Tenor,AR1253,Trigger)</f>
        <v>48173</v>
      </c>
      <c r="AT1253" s="246">
        <f>_xll.qlIndexFixing($AD$5,AQ1253,TRUE,_xll.ohTrigger(Trigger,Trigger1M))</f>
        <v>2.121823335861614E-2</v>
      </c>
      <c r="AU1253" s="246" t="e">
        <f>IFERROR(_xll.qlIndexFixing($AV$1,AQ1253,TRUE,_xll.ohTrigger(Trigger,Trigger1M)),#N/A)</f>
        <v>#N/A</v>
      </c>
    </row>
    <row r="1254" spans="42:47" ht="11.25" customHeight="1" x14ac:dyDescent="0.25">
      <c r="AP1254" s="102" t="s">
        <v>83</v>
      </c>
      <c r="AQ1254" s="101">
        <f>_xll.qlInterestRateIndexFixingDate(Currency&amp;"ibor"&amp;Tenor,AR1254,Trigger)</f>
        <v>48145</v>
      </c>
      <c r="AR1254" s="101">
        <f>_xll.qlCalendarAdvance(Calendar,AR1253,AP1254,"f",,Trigger)</f>
        <v>48149</v>
      </c>
      <c r="AS1254" s="101">
        <f>_xll.qlInterestRateIndexMaturity(Currency&amp;"ibor"&amp;Tenor,AR1254,Trigger)</f>
        <v>48180</v>
      </c>
      <c r="AT1254" s="246">
        <f>_xll.qlIndexFixing($AD$5,AQ1254,TRUE,_xll.ohTrigger(Trigger,Trigger1M))</f>
        <v>2.1212721999922846E-2</v>
      </c>
      <c r="AU1254" s="246" t="e">
        <f>IFERROR(_xll.qlIndexFixing($AV$1,AQ1254,TRUE,_xll.ohTrigger(Trigger,Trigger1M)),#N/A)</f>
        <v>#N/A</v>
      </c>
    </row>
    <row r="1255" spans="42:47" ht="11.25" customHeight="1" x14ac:dyDescent="0.25">
      <c r="AP1255" s="102" t="s">
        <v>83</v>
      </c>
      <c r="AQ1255" s="101">
        <f>_xll.qlInterestRateIndexFixingDate(Currency&amp;"ibor"&amp;Tenor,AR1255,Trigger)</f>
        <v>48152</v>
      </c>
      <c r="AR1255" s="101">
        <f>_xll.qlCalendarAdvance(Calendar,AR1254,AP1255,"f",,Trigger)</f>
        <v>48156</v>
      </c>
      <c r="AS1255" s="101">
        <f>_xll.qlInterestRateIndexMaturity(Currency&amp;"ibor"&amp;Tenor,AR1255,Trigger)</f>
        <v>48186</v>
      </c>
      <c r="AT1255" s="246">
        <f>_xll.qlIndexFixing($AD$5,AQ1255,TRUE,_xll.ohTrigger(Trigger,Trigger1M))</f>
        <v>2.1206857594822992E-2</v>
      </c>
      <c r="AU1255" s="246" t="e">
        <f>IFERROR(_xll.qlIndexFixing($AV$1,AQ1255,TRUE,_xll.ohTrigger(Trigger,Trigger1M)),#N/A)</f>
        <v>#N/A</v>
      </c>
    </row>
    <row r="1256" spans="42:47" ht="11.25" customHeight="1" x14ac:dyDescent="0.25">
      <c r="AP1256" s="102" t="s">
        <v>83</v>
      </c>
      <c r="AQ1256" s="101">
        <f>_xll.qlInterestRateIndexFixingDate(Currency&amp;"ibor"&amp;Tenor,AR1256,Trigger)</f>
        <v>48159</v>
      </c>
      <c r="AR1256" s="101">
        <f>_xll.qlCalendarAdvance(Calendar,AR1255,AP1256,"f",,Trigger)</f>
        <v>48163</v>
      </c>
      <c r="AS1256" s="101">
        <f>_xll.qlInterestRateIndexMaturity(Currency&amp;"ibor"&amp;Tenor,AR1256,Trigger)</f>
        <v>48193</v>
      </c>
      <c r="AT1256" s="246">
        <f>_xll.qlIndexFixing($AD$5,AQ1256,TRUE,_xll.ohTrigger(Trigger,Trigger1M))</f>
        <v>2.1201066633954824E-2</v>
      </c>
      <c r="AU1256" s="246" t="e">
        <f>IFERROR(_xll.qlIndexFixing($AV$1,AQ1256,TRUE,_xll.ohTrigger(Trigger,Trigger1M)),#N/A)</f>
        <v>#N/A</v>
      </c>
    </row>
    <row r="1257" spans="42:47" ht="11.25" customHeight="1" x14ac:dyDescent="0.25">
      <c r="AP1257" s="102" t="s">
        <v>83</v>
      </c>
      <c r="AQ1257" s="101">
        <f>_xll.qlInterestRateIndexFixingDate(Currency&amp;"ibor"&amp;Tenor,AR1257,Trigger)</f>
        <v>48166</v>
      </c>
      <c r="AR1257" s="101">
        <f>_xll.qlCalendarAdvance(Calendar,AR1256,AP1257,"f",,Trigger)</f>
        <v>48170</v>
      </c>
      <c r="AS1257" s="101">
        <f>_xll.qlInterestRateIndexMaturity(Currency&amp;"ibor"&amp;Tenor,AR1257,Trigger)</f>
        <v>48200</v>
      </c>
      <c r="AT1257" s="246">
        <f>_xll.qlIndexFixing($AD$5,AQ1257,TRUE,_xll.ohTrigger(Trigger,Trigger1M))</f>
        <v>2.119513052623212E-2</v>
      </c>
      <c r="AU1257" s="246" t="e">
        <f>IFERROR(_xll.qlIndexFixing($AV$1,AQ1257,TRUE,_xll.ohTrigger(Trigger,Trigger1M)),#N/A)</f>
        <v>#N/A</v>
      </c>
    </row>
    <row r="1258" spans="42:47" ht="11.25" customHeight="1" x14ac:dyDescent="0.25">
      <c r="AP1258" s="102" t="s">
        <v>83</v>
      </c>
      <c r="AQ1258" s="101">
        <f>_xll.qlInterestRateIndexFixingDate(Currency&amp;"ibor"&amp;Tenor,AR1258,Trigger)</f>
        <v>48173</v>
      </c>
      <c r="AR1258" s="101">
        <f>_xll.qlCalendarAdvance(Calendar,AR1257,AP1258,"f",,Trigger)</f>
        <v>48177</v>
      </c>
      <c r="AS1258" s="101">
        <f>_xll.qlInterestRateIndexMaturity(Currency&amp;"ibor"&amp;Tenor,AR1258,Trigger)</f>
        <v>48211</v>
      </c>
      <c r="AT1258" s="246">
        <f>_xll.qlIndexFixing($AD$5,AQ1258,TRUE,_xll.ohTrigger(Trigger,Trigger1M))</f>
        <v>2.118974613018576E-2</v>
      </c>
      <c r="AU1258" s="246" t="e">
        <f>IFERROR(_xll.qlIndexFixing($AV$1,AQ1258,TRUE,_xll.ohTrigger(Trigger,Trigger1M)),#N/A)</f>
        <v>#N/A</v>
      </c>
    </row>
    <row r="1259" spans="42:47" ht="11.25" customHeight="1" x14ac:dyDescent="0.25">
      <c r="AP1259" s="102" t="s">
        <v>83</v>
      </c>
      <c r="AQ1259" s="101">
        <f>_xll.qlInterestRateIndexFixingDate(Currency&amp;"ibor"&amp;Tenor,AR1259,Trigger)</f>
        <v>48180</v>
      </c>
      <c r="AR1259" s="101">
        <f>_xll.qlCalendarAdvance(Calendar,AR1258,AP1259,"f",,Trigger)</f>
        <v>48184</v>
      </c>
      <c r="AS1259" s="101">
        <f>_xll.qlInterestRateIndexMaturity(Currency&amp;"ibor"&amp;Tenor,AR1259,Trigger)</f>
        <v>48215</v>
      </c>
      <c r="AT1259" s="246">
        <f>_xll.qlIndexFixing($AD$5,AQ1259,TRUE,_xll.ohTrigger(Trigger,Trigger1M))</f>
        <v>2.1182987875108902E-2</v>
      </c>
      <c r="AU1259" s="246" t="e">
        <f>IFERROR(_xll.qlIndexFixing($AV$1,AQ1259,TRUE,_xll.ohTrigger(Trigger,Trigger1M)),#N/A)</f>
        <v>#N/A</v>
      </c>
    </row>
    <row r="1260" spans="42:47" ht="11.25" customHeight="1" x14ac:dyDescent="0.25">
      <c r="AP1260" s="102" t="s">
        <v>83</v>
      </c>
      <c r="AQ1260" s="101">
        <f>_xll.qlInterestRateIndexFixingDate(Currency&amp;"ibor"&amp;Tenor,AR1260,Trigger)</f>
        <v>48187</v>
      </c>
      <c r="AR1260" s="101">
        <f>_xll.qlCalendarAdvance(Calendar,AR1259,AP1260,"f",,Trigger)</f>
        <v>48191</v>
      </c>
      <c r="AS1260" s="101">
        <f>_xll.qlInterestRateIndexMaturity(Currency&amp;"ibor"&amp;Tenor,AR1260,Trigger)</f>
        <v>48222</v>
      </c>
      <c r="AT1260" s="246">
        <f>_xll.qlIndexFixing($AD$5,AQ1260,TRUE,_xll.ohTrigger(Trigger,Trigger1M))</f>
        <v>2.1176605585434084E-2</v>
      </c>
      <c r="AU1260" s="246" t="e">
        <f>IFERROR(_xll.qlIndexFixing($AV$1,AQ1260,TRUE,_xll.ohTrigger(Trigger,Trigger1M)),#N/A)</f>
        <v>#N/A</v>
      </c>
    </row>
    <row r="1261" spans="42:47" ht="11.25" customHeight="1" x14ac:dyDescent="0.25">
      <c r="AP1261" s="102" t="s">
        <v>83</v>
      </c>
      <c r="AQ1261" s="101">
        <f>_xll.qlInterestRateIndexFixingDate(Currency&amp;"ibor"&amp;Tenor,AR1261,Trigger)</f>
        <v>48194</v>
      </c>
      <c r="AR1261" s="101">
        <f>_xll.qlCalendarAdvance(Calendar,AR1260,AP1261,"f",,Trigger)</f>
        <v>48198</v>
      </c>
      <c r="AS1261" s="101">
        <f>_xll.qlInterestRateIndexMaturity(Currency&amp;"ibor"&amp;Tenor,AR1261,Trigger)</f>
        <v>48229</v>
      </c>
      <c r="AT1261" s="246">
        <f>_xll.qlIndexFixing($AD$5,AQ1261,TRUE,_xll.ohTrigger(Trigger,Trigger1M))</f>
        <v>2.1170078141398475E-2</v>
      </c>
      <c r="AU1261" s="246" t="e">
        <f>IFERROR(_xll.qlIndexFixing($AV$1,AQ1261,TRUE,_xll.ohTrigger(Trigger,Trigger1M)),#N/A)</f>
        <v>#N/A</v>
      </c>
    </row>
    <row r="1262" spans="42:47" ht="11.25" customHeight="1" x14ac:dyDescent="0.25">
      <c r="AP1262" s="102" t="s">
        <v>83</v>
      </c>
      <c r="AQ1262" s="101">
        <f>_xll.qlInterestRateIndexFixingDate(Currency&amp;"ibor"&amp;Tenor,AR1262,Trigger)</f>
        <v>48201</v>
      </c>
      <c r="AR1262" s="101">
        <f>_xll.qlCalendarAdvance(Calendar,AR1261,AP1262,"f",,Trigger)</f>
        <v>48205</v>
      </c>
      <c r="AS1262" s="101">
        <f>_xll.qlInterestRateIndexMaturity(Currency&amp;"ibor"&amp;Tenor,AR1262,Trigger)</f>
        <v>48236</v>
      </c>
      <c r="AT1262" s="246">
        <f>_xll.qlIndexFixing($AD$5,AQ1262,TRUE,_xll.ohTrigger(Trigger,Trigger1M))</f>
        <v>2.11634055432522E-2</v>
      </c>
      <c r="AU1262" s="246" t="e">
        <f>IFERROR(_xll.qlIndexFixing($AV$1,AQ1262,TRUE,_xll.ohTrigger(Trigger,Trigger1M)),#N/A)</f>
        <v>#N/A</v>
      </c>
    </row>
    <row r="1263" spans="42:47" ht="11.25" customHeight="1" x14ac:dyDescent="0.25">
      <c r="AP1263" s="102" t="s">
        <v>83</v>
      </c>
      <c r="AQ1263" s="101">
        <f>_xll.qlInterestRateIndexFixingDate(Currency&amp;"ibor"&amp;Tenor,AR1263,Trigger)</f>
        <v>48206</v>
      </c>
      <c r="AR1263" s="101">
        <f>_xll.qlCalendarAdvance(Calendar,AR1262,AP1263,"f",,Trigger)</f>
        <v>48212</v>
      </c>
      <c r="AS1263" s="101">
        <f>_xll.qlInterestRateIndexMaturity(Currency&amp;"ibor"&amp;Tenor,AR1263,Trigger)</f>
        <v>48243</v>
      </c>
      <c r="AT1263" s="246">
        <f>_xll.qlIndexFixing($AD$5,AQ1263,TRUE,_xll.ohTrigger(Trigger,Trigger1M))</f>
        <v>2.1156587791237642E-2</v>
      </c>
      <c r="AU1263" s="246" t="e">
        <f>IFERROR(_xll.qlIndexFixing($AV$1,AQ1263,TRUE,_xll.ohTrigger(Trigger,Trigger1M)),#N/A)</f>
        <v>#N/A</v>
      </c>
    </row>
    <row r="1264" spans="42:47" ht="11.25" customHeight="1" x14ac:dyDescent="0.25">
      <c r="AP1264" s="102" t="s">
        <v>83</v>
      </c>
      <c r="AQ1264" s="101">
        <f>_xll.qlInterestRateIndexFixingDate(Currency&amp;"ibor"&amp;Tenor,AR1264,Trigger)</f>
        <v>48215</v>
      </c>
      <c r="AR1264" s="101">
        <f>_xll.qlCalendarAdvance(Calendar,AR1263,AP1264,"f",,Trigger)</f>
        <v>48219</v>
      </c>
      <c r="AS1264" s="101">
        <f>_xll.qlInterestRateIndexMaturity(Currency&amp;"ibor"&amp;Tenor,AR1264,Trigger)</f>
        <v>48250</v>
      </c>
      <c r="AT1264" s="246">
        <f>_xll.qlIndexFixing($AD$5,AQ1264,TRUE,_xll.ohTrigger(Trigger,Trigger1M))</f>
        <v>2.1149624885615243E-2</v>
      </c>
      <c r="AU1264" s="246" t="e">
        <f>IFERROR(_xll.qlIndexFixing($AV$1,AQ1264,TRUE,_xll.ohTrigger(Trigger,Trigger1M)),#N/A)</f>
        <v>#N/A</v>
      </c>
    </row>
    <row r="1265" spans="42:47" ht="11.25" customHeight="1" x14ac:dyDescent="0.25">
      <c r="AP1265" s="102" t="s">
        <v>83</v>
      </c>
      <c r="AQ1265" s="101">
        <f>_xll.qlInterestRateIndexFixingDate(Currency&amp;"ibor"&amp;Tenor,AR1265,Trigger)</f>
        <v>48222</v>
      </c>
      <c r="AR1265" s="101">
        <f>_xll.qlCalendarAdvance(Calendar,AR1264,AP1265,"f",,Trigger)</f>
        <v>48226</v>
      </c>
      <c r="AS1265" s="101">
        <f>_xll.qlInterestRateIndexMaturity(Currency&amp;"ibor"&amp;Tenor,AR1265,Trigger)</f>
        <v>48257</v>
      </c>
      <c r="AT1265" s="246">
        <f>_xll.qlIndexFixing($AD$5,AQ1265,TRUE,_xll.ohTrigger(Trigger,Trigger1M))</f>
        <v>2.1142516826642858E-2</v>
      </c>
      <c r="AU1265" s="246" t="e">
        <f>IFERROR(_xll.qlIndexFixing($AV$1,AQ1265,TRUE,_xll.ohTrigger(Trigger,Trigger1M)),#N/A)</f>
        <v>#N/A</v>
      </c>
    </row>
    <row r="1266" spans="42:47" ht="11.25" customHeight="1" x14ac:dyDescent="0.25">
      <c r="AP1266" s="102" t="s">
        <v>83</v>
      </c>
      <c r="AQ1266" s="101">
        <f>_xll.qlInterestRateIndexFixingDate(Currency&amp;"ibor"&amp;Tenor,AR1266,Trigger)</f>
        <v>48229</v>
      </c>
      <c r="AR1266" s="101">
        <f>_xll.qlCalendarAdvance(Calendar,AR1265,AP1266,"f",,Trigger)</f>
        <v>48233</v>
      </c>
      <c r="AS1266" s="101">
        <f>_xll.qlInterestRateIndexMaturity(Currency&amp;"ibor"&amp;Tenor,AR1266,Trigger)</f>
        <v>48264</v>
      </c>
      <c r="AT1266" s="246">
        <f>_xll.qlIndexFixing($AD$5,AQ1266,TRUE,_xll.ohTrigger(Trigger,Trigger1M))</f>
        <v>2.1135263614586085E-2</v>
      </c>
      <c r="AU1266" s="246" t="e">
        <f>IFERROR(_xll.qlIndexFixing($AV$1,AQ1266,TRUE,_xll.ohTrigger(Trigger,Trigger1M)),#N/A)</f>
        <v>#N/A</v>
      </c>
    </row>
    <row r="1267" spans="42:47" ht="11.25" customHeight="1" x14ac:dyDescent="0.25">
      <c r="AP1267" s="102" t="s">
        <v>83</v>
      </c>
      <c r="AQ1267" s="101">
        <f>_xll.qlInterestRateIndexFixingDate(Currency&amp;"ibor"&amp;Tenor,AR1267,Trigger)</f>
        <v>48236</v>
      </c>
      <c r="AR1267" s="101">
        <f>_xll.qlCalendarAdvance(Calendar,AR1266,AP1267,"f",,Trigger)</f>
        <v>48240</v>
      </c>
      <c r="AS1267" s="101">
        <f>_xll.qlInterestRateIndexMaturity(Currency&amp;"ibor"&amp;Tenor,AR1267,Trigger)</f>
        <v>48271</v>
      </c>
      <c r="AT1267" s="246">
        <f>_xll.qlIndexFixing($AD$5,AQ1267,TRUE,_xll.ohTrigger(Trigger,Trigger1M))</f>
        <v>2.1127865249718249E-2</v>
      </c>
      <c r="AU1267" s="246" t="e">
        <f>IFERROR(_xll.qlIndexFixing($AV$1,AQ1267,TRUE,_xll.ohTrigger(Trigger,Trigger1M)),#N/A)</f>
        <v>#N/A</v>
      </c>
    </row>
    <row r="1268" spans="42:47" ht="11.25" customHeight="1" x14ac:dyDescent="0.25">
      <c r="AP1268" s="102" t="s">
        <v>83</v>
      </c>
      <c r="AQ1268" s="101">
        <f>_xll.qlInterestRateIndexFixingDate(Currency&amp;"ibor"&amp;Tenor,AR1268,Trigger)</f>
        <v>48243</v>
      </c>
      <c r="AR1268" s="101">
        <f>_xll.qlCalendarAdvance(Calendar,AR1267,AP1268,"f",,Trigger)</f>
        <v>48247</v>
      </c>
      <c r="AS1268" s="101">
        <f>_xll.qlInterestRateIndexMaturity(Currency&amp;"ibor"&amp;Tenor,AR1268,Trigger)</f>
        <v>48276</v>
      </c>
      <c r="AT1268" s="246">
        <f>_xll.qlIndexFixing($AD$5,AQ1268,TRUE,_xll.ohTrigger(Trigger,Trigger1M))</f>
        <v>2.1120184668528733E-2</v>
      </c>
      <c r="AU1268" s="246" t="e">
        <f>IFERROR(_xll.qlIndexFixing($AV$1,AQ1268,TRUE,_xll.ohTrigger(Trigger,Trigger1M)),#N/A)</f>
        <v>#N/A</v>
      </c>
    </row>
    <row r="1269" spans="42:47" ht="11.25" customHeight="1" x14ac:dyDescent="0.25">
      <c r="AP1269" s="102" t="s">
        <v>83</v>
      </c>
      <c r="AQ1269" s="101">
        <f>_xll.qlInterestRateIndexFixingDate(Currency&amp;"ibor"&amp;Tenor,AR1269,Trigger)</f>
        <v>48250</v>
      </c>
      <c r="AR1269" s="101">
        <f>_xll.qlCalendarAdvance(Calendar,AR1268,AP1269,"f",,Trigger)</f>
        <v>48254</v>
      </c>
      <c r="AS1269" s="101">
        <f>_xll.qlInterestRateIndexMaturity(Currency&amp;"ibor"&amp;Tenor,AR1269,Trigger)</f>
        <v>48283</v>
      </c>
      <c r="AT1269" s="246">
        <f>_xll.qlIndexFixing($AD$5,AQ1269,TRUE,_xll.ohTrigger(Trigger,Trigger1M))</f>
        <v>2.1112517633615574E-2</v>
      </c>
      <c r="AU1269" s="246" t="e">
        <f>IFERROR(_xll.qlIndexFixing($AV$1,AQ1269,TRUE,_xll.ohTrigger(Trigger,Trigger1M)),#N/A)</f>
        <v>#N/A</v>
      </c>
    </row>
    <row r="1270" spans="42:47" ht="11.25" customHeight="1" x14ac:dyDescent="0.25">
      <c r="AP1270" s="102" t="s">
        <v>83</v>
      </c>
      <c r="AQ1270" s="101">
        <f>_xll.qlInterestRateIndexFixingDate(Currency&amp;"ibor"&amp;Tenor,AR1270,Trigger)</f>
        <v>48257</v>
      </c>
      <c r="AR1270" s="101">
        <f>_xll.qlCalendarAdvance(Calendar,AR1269,AP1270,"f",,Trigger)</f>
        <v>48261</v>
      </c>
      <c r="AS1270" s="101">
        <f>_xll.qlInterestRateIndexMaturity(Currency&amp;"ibor"&amp;Tenor,AR1270,Trigger)</f>
        <v>48290</v>
      </c>
      <c r="AT1270" s="246">
        <f>_xll.qlIndexFixing($AD$5,AQ1270,TRUE,_xll.ohTrigger(Trigger,Trigger1M))</f>
        <v>2.1104705463372456E-2</v>
      </c>
      <c r="AU1270" s="246" t="e">
        <f>IFERROR(_xll.qlIndexFixing($AV$1,AQ1270,TRUE,_xll.ohTrigger(Trigger,Trigger1M)),#N/A)</f>
        <v>#N/A</v>
      </c>
    </row>
    <row r="1271" spans="42:47" ht="11.25" customHeight="1" x14ac:dyDescent="0.25">
      <c r="AP1271" s="102" t="s">
        <v>83</v>
      </c>
      <c r="AQ1271" s="101">
        <f>_xll.qlInterestRateIndexFixingDate(Currency&amp;"ibor"&amp;Tenor,AR1271,Trigger)</f>
        <v>48264</v>
      </c>
      <c r="AR1271" s="101">
        <f>_xll.qlCalendarAdvance(Calendar,AR1270,AP1271,"f",,Trigger)</f>
        <v>48268</v>
      </c>
      <c r="AS1271" s="101">
        <f>_xll.qlInterestRateIndexMaturity(Currency&amp;"ibor"&amp;Tenor,AR1271,Trigger)</f>
        <v>48297</v>
      </c>
      <c r="AT1271" s="246">
        <f>_xll.qlIndexFixing($AD$5,AQ1271,TRUE,_xll.ohTrigger(Trigger,Trigger1M))</f>
        <v>2.109674815807502E-2</v>
      </c>
      <c r="AU1271" s="246" t="e">
        <f>IFERROR(_xll.qlIndexFixing($AV$1,AQ1271,TRUE,_xll.ohTrigger(Trigger,Trigger1M)),#N/A)</f>
        <v>#N/A</v>
      </c>
    </row>
    <row r="1272" spans="42:47" ht="11.25" customHeight="1" x14ac:dyDescent="0.25">
      <c r="AP1272" s="102" t="s">
        <v>83</v>
      </c>
      <c r="AQ1272" s="101">
        <f>_xll.qlInterestRateIndexFixingDate(Currency&amp;"ibor"&amp;Tenor,AR1272,Trigger)</f>
        <v>48271</v>
      </c>
      <c r="AR1272" s="101">
        <f>_xll.qlCalendarAdvance(Calendar,AR1271,AP1272,"f",,Trigger)</f>
        <v>48275</v>
      </c>
      <c r="AS1272" s="101">
        <f>_xll.qlInterestRateIndexMaturity(Currency&amp;"ibor"&amp;Tenor,AR1272,Trigger)</f>
        <v>48306</v>
      </c>
      <c r="AT1272" s="246">
        <f>_xll.qlIndexFixing($AD$5,AQ1272,TRUE,_xll.ohTrigger(Trigger,Trigger1M))</f>
        <v>2.1088696143089128E-2</v>
      </c>
      <c r="AU1272" s="246" t="e">
        <f>IFERROR(_xll.qlIndexFixing($AV$1,AQ1272,TRUE,_xll.ohTrigger(Trigger,Trigger1M)),#N/A)</f>
        <v>#N/A</v>
      </c>
    </row>
    <row r="1273" spans="42:47" ht="11.25" customHeight="1" x14ac:dyDescent="0.25">
      <c r="AP1273" s="102" t="s">
        <v>83</v>
      </c>
      <c r="AQ1273" s="101">
        <f>_xll.qlInterestRateIndexFixingDate(Currency&amp;"ibor"&amp;Tenor,AR1273,Trigger)</f>
        <v>48278</v>
      </c>
      <c r="AR1273" s="101">
        <f>_xll.qlCalendarAdvance(Calendar,AR1272,AP1273,"f",,Trigger)</f>
        <v>48282</v>
      </c>
      <c r="AS1273" s="101">
        <f>_xll.qlInterestRateIndexMaturity(Currency&amp;"ibor"&amp;Tenor,AR1273,Trigger)</f>
        <v>48313</v>
      </c>
      <c r="AT1273" s="246">
        <f>_xll.qlIndexFixing($AD$5,AQ1273,TRUE,_xll.ohTrigger(Trigger,Trigger1M))</f>
        <v>2.1080426867357865E-2</v>
      </c>
      <c r="AU1273" s="246" t="e">
        <f>IFERROR(_xll.qlIndexFixing($AV$1,AQ1273,TRUE,_xll.ohTrigger(Trigger,Trigger1M)),#N/A)</f>
        <v>#N/A</v>
      </c>
    </row>
    <row r="1274" spans="42:47" ht="11.25" customHeight="1" x14ac:dyDescent="0.25">
      <c r="AP1274" s="102" t="s">
        <v>83</v>
      </c>
      <c r="AQ1274" s="101">
        <f>_xll.qlInterestRateIndexFixingDate(Currency&amp;"ibor"&amp;Tenor,AR1274,Trigger)</f>
        <v>48285</v>
      </c>
      <c r="AR1274" s="101">
        <f>_xll.qlCalendarAdvance(Calendar,AR1273,AP1274,"f",,Trigger)</f>
        <v>48289</v>
      </c>
      <c r="AS1274" s="101">
        <f>_xll.qlInterestRateIndexMaturity(Currency&amp;"ibor"&amp;Tenor,AR1274,Trigger)</f>
        <v>48320</v>
      </c>
      <c r="AT1274" s="246">
        <f>_xll.qlIndexFixing($AD$5,AQ1274,TRUE,_xll.ohTrigger(Trigger,Trigger1M))</f>
        <v>2.1072012440865515E-2</v>
      </c>
      <c r="AU1274" s="246" t="e">
        <f>IFERROR(_xll.qlIndexFixing($AV$1,AQ1274,TRUE,_xll.ohTrigger(Trigger,Trigger1M)),#N/A)</f>
        <v>#N/A</v>
      </c>
    </row>
    <row r="1275" spans="42:47" ht="11.25" customHeight="1" x14ac:dyDescent="0.25">
      <c r="AP1275" s="102" t="s">
        <v>83</v>
      </c>
      <c r="AQ1275" s="101">
        <f>_xll.qlInterestRateIndexFixingDate(Currency&amp;"ibor"&amp;Tenor,AR1275,Trigger)</f>
        <v>48292</v>
      </c>
      <c r="AR1275" s="101">
        <f>_xll.qlCalendarAdvance(Calendar,AR1274,AP1275,"f",,Trigger)</f>
        <v>48296</v>
      </c>
      <c r="AS1275" s="101">
        <f>_xll.qlInterestRateIndexMaturity(Currency&amp;"ibor"&amp;Tenor,AR1275,Trigger)</f>
        <v>48327</v>
      </c>
      <c r="AT1275" s="246">
        <f>_xll.qlIndexFixing($AD$5,AQ1275,TRUE,_xll.ohTrigger(Trigger,Trigger1M))</f>
        <v>2.1063452863931822E-2</v>
      </c>
      <c r="AU1275" s="246" t="e">
        <f>IFERROR(_xll.qlIndexFixing($AV$1,AQ1275,TRUE,_xll.ohTrigger(Trigger,Trigger1M)),#N/A)</f>
        <v>#N/A</v>
      </c>
    </row>
    <row r="1276" spans="42:47" ht="11.25" customHeight="1" x14ac:dyDescent="0.25">
      <c r="AP1276" s="102" t="s">
        <v>83</v>
      </c>
      <c r="AQ1276" s="101">
        <f>_xll.qlInterestRateIndexFixingDate(Currency&amp;"ibor"&amp;Tenor,AR1276,Trigger)</f>
        <v>48297</v>
      </c>
      <c r="AR1276" s="101">
        <f>_xll.qlCalendarAdvance(Calendar,AR1275,AP1276,"f",,Trigger)</f>
        <v>48303</v>
      </c>
      <c r="AS1276" s="101">
        <f>_xll.qlInterestRateIndexMaturity(Currency&amp;"ibor"&amp;Tenor,AR1276,Trigger)</f>
        <v>48334</v>
      </c>
      <c r="AT1276" s="246">
        <f>_xll.qlIndexFixing($AD$5,AQ1276,TRUE,_xll.ohTrigger(Trigger,Trigger1M))</f>
        <v>2.105474813687137E-2</v>
      </c>
      <c r="AU1276" s="246" t="e">
        <f>IFERROR(_xll.qlIndexFixing($AV$1,AQ1276,TRUE,_xll.ohTrigger(Trigger,Trigger1M)),#N/A)</f>
        <v>#N/A</v>
      </c>
    </row>
    <row r="1277" spans="42:47" ht="11.25" customHeight="1" x14ac:dyDescent="0.25">
      <c r="AP1277" s="102" t="s">
        <v>83</v>
      </c>
      <c r="AQ1277" s="101">
        <f>_xll.qlInterestRateIndexFixingDate(Currency&amp;"ibor"&amp;Tenor,AR1277,Trigger)</f>
        <v>48306</v>
      </c>
      <c r="AR1277" s="101">
        <f>_xll.qlCalendarAdvance(Calendar,AR1276,AP1277,"f",,Trigger)</f>
        <v>48310</v>
      </c>
      <c r="AS1277" s="101">
        <f>_xll.qlInterestRateIndexMaturity(Currency&amp;"ibor"&amp;Tenor,AR1277,Trigger)</f>
        <v>48340</v>
      </c>
      <c r="AT1277" s="246">
        <f>_xll.qlIndexFixing($AD$5,AQ1277,TRUE,_xll.ohTrigger(Trigger,Trigger1M))</f>
        <v>2.1045927902373585E-2</v>
      </c>
      <c r="AU1277" s="246" t="e">
        <f>IFERROR(_xll.qlIndexFixing($AV$1,AQ1277,TRUE,_xll.ohTrigger(Trigger,Trigger1M)),#N/A)</f>
        <v>#N/A</v>
      </c>
    </row>
    <row r="1278" spans="42:47" ht="11.25" customHeight="1" x14ac:dyDescent="0.25">
      <c r="AP1278" s="102" t="s">
        <v>83</v>
      </c>
      <c r="AQ1278" s="101">
        <f>_xll.qlInterestRateIndexFixingDate(Currency&amp;"ibor"&amp;Tenor,AR1278,Trigger)</f>
        <v>48313</v>
      </c>
      <c r="AR1278" s="101">
        <f>_xll.qlCalendarAdvance(Calendar,AR1277,AP1278,"f",,Trigger)</f>
        <v>48317</v>
      </c>
      <c r="AS1278" s="101">
        <f>_xll.qlInterestRateIndexMaturity(Currency&amp;"ibor"&amp;Tenor,AR1278,Trigger)</f>
        <v>48347</v>
      </c>
      <c r="AT1278" s="246">
        <f>_xll.qlIndexFixing($AD$5,AQ1278,TRUE,_xll.ohTrigger(Trigger,Trigger1M))</f>
        <v>2.1036943768515393E-2</v>
      </c>
      <c r="AU1278" s="246" t="e">
        <f>IFERROR(_xll.qlIndexFixing($AV$1,AQ1278,TRUE,_xll.ohTrigger(Trigger,Trigger1M)),#N/A)</f>
        <v>#N/A</v>
      </c>
    </row>
    <row r="1279" spans="42:47" ht="11.25" customHeight="1" x14ac:dyDescent="0.25">
      <c r="AP1279" s="102" t="s">
        <v>83</v>
      </c>
      <c r="AQ1279" s="101">
        <f>_xll.qlInterestRateIndexFixingDate(Currency&amp;"ibor"&amp;Tenor,AR1279,Trigger)</f>
        <v>48320</v>
      </c>
      <c r="AR1279" s="101">
        <f>_xll.qlCalendarAdvance(Calendar,AR1278,AP1279,"f",,Trigger)</f>
        <v>48324</v>
      </c>
      <c r="AS1279" s="101">
        <f>_xll.qlInterestRateIndexMaturity(Currency&amp;"ibor"&amp;Tenor,AR1279,Trigger)</f>
        <v>48354</v>
      </c>
      <c r="AT1279" s="246">
        <f>_xll.qlIndexFixing($AD$5,AQ1279,TRUE,_xll.ohTrigger(Trigger,Trigger1M))</f>
        <v>2.1027814493749908E-2</v>
      </c>
      <c r="AU1279" s="246" t="e">
        <f>IFERROR(_xll.qlIndexFixing($AV$1,AQ1279,TRUE,_xll.ohTrigger(Trigger,Trigger1M)),#N/A)</f>
        <v>#N/A</v>
      </c>
    </row>
    <row r="1280" spans="42:47" ht="11.25" customHeight="1" x14ac:dyDescent="0.25">
      <c r="AP1280" s="102" t="s">
        <v>83</v>
      </c>
      <c r="AQ1280" s="101">
        <f>_xll.qlInterestRateIndexFixingDate(Currency&amp;"ibor"&amp;Tenor,AR1280,Trigger)</f>
        <v>48327</v>
      </c>
      <c r="AR1280" s="101">
        <f>_xll.qlCalendarAdvance(Calendar,AR1279,AP1280,"f",,Trigger)</f>
        <v>48331</v>
      </c>
      <c r="AS1280" s="101">
        <f>_xll.qlInterestRateIndexMaturity(Currency&amp;"ibor"&amp;Tenor,AR1280,Trigger)</f>
        <v>48361</v>
      </c>
      <c r="AT1280" s="246">
        <f>_xll.qlIndexFixing($AD$5,AQ1280,TRUE,_xll.ohTrigger(Trigger,Trigger1M))</f>
        <v>2.1018540078407533E-2</v>
      </c>
      <c r="AU1280" s="246" t="e">
        <f>IFERROR(_xll.qlIndexFixing($AV$1,AQ1280,TRUE,_xll.ohTrigger(Trigger,Trigger1M)),#N/A)</f>
        <v>#N/A</v>
      </c>
    </row>
    <row r="1281" spans="42:47" ht="11.25" customHeight="1" x14ac:dyDescent="0.25">
      <c r="AP1281" s="102" t="s">
        <v>83</v>
      </c>
      <c r="AQ1281" s="101">
        <f>_xll.qlInterestRateIndexFixingDate(Currency&amp;"ibor"&amp;Tenor,AR1281,Trigger)</f>
        <v>48334</v>
      </c>
      <c r="AR1281" s="101">
        <f>_xll.qlCalendarAdvance(Calendar,AR1280,AP1281,"f",,Trigger)</f>
        <v>48338</v>
      </c>
      <c r="AS1281" s="101">
        <f>_xll.qlInterestRateIndexMaturity(Currency&amp;"ibor"&amp;Tenor,AR1281,Trigger)</f>
        <v>48369</v>
      </c>
      <c r="AT1281" s="246">
        <f>_xll.qlIndexFixing($AD$5,AQ1281,TRUE,_xll.ohTrigger(Trigger,Trigger1M))</f>
        <v>2.1009047261315226E-2</v>
      </c>
      <c r="AU1281" s="246" t="e">
        <f>IFERROR(_xll.qlIndexFixing($AV$1,AQ1281,TRUE,_xll.ohTrigger(Trigger,Trigger1M)),#N/A)</f>
        <v>#N/A</v>
      </c>
    </row>
    <row r="1282" spans="42:47" ht="11.25" customHeight="1" x14ac:dyDescent="0.25">
      <c r="AP1282" s="102" t="s">
        <v>83</v>
      </c>
      <c r="AQ1282" s="101">
        <f>_xll.qlInterestRateIndexFixingDate(Currency&amp;"ibor"&amp;Tenor,AR1282,Trigger)</f>
        <v>48341</v>
      </c>
      <c r="AR1282" s="101">
        <f>_xll.qlCalendarAdvance(Calendar,AR1281,AP1282,"f",,Trigger)</f>
        <v>48345</v>
      </c>
      <c r="AS1282" s="101">
        <f>_xll.qlInterestRateIndexMaturity(Currency&amp;"ibor"&amp;Tenor,AR1282,Trigger)</f>
        <v>48376</v>
      </c>
      <c r="AT1282" s="246">
        <f>_xll.qlIndexFixing($AD$5,AQ1282,TRUE,_xll.ohTrigger(Trigger,Trigger1M))</f>
        <v>2.0999471640544078E-2</v>
      </c>
      <c r="AU1282" s="246" t="e">
        <f>IFERROR(_xll.qlIndexFixing($AV$1,AQ1282,TRUE,_xll.ohTrigger(Trigger,Trigger1M)),#N/A)</f>
        <v>#N/A</v>
      </c>
    </row>
    <row r="1283" spans="42:47" ht="11.25" customHeight="1" x14ac:dyDescent="0.25">
      <c r="AP1283" s="102" t="s">
        <v>83</v>
      </c>
      <c r="AQ1283" s="101">
        <f>_xll.qlInterestRateIndexFixingDate(Currency&amp;"ibor"&amp;Tenor,AR1283,Trigger)</f>
        <v>48348</v>
      </c>
      <c r="AR1283" s="101">
        <f>_xll.qlCalendarAdvance(Calendar,AR1282,AP1283,"f",,Trigger)</f>
        <v>48352</v>
      </c>
      <c r="AS1283" s="101">
        <f>_xll.qlInterestRateIndexMaturity(Currency&amp;"ibor"&amp;Tenor,AR1283,Trigger)</f>
        <v>48383</v>
      </c>
      <c r="AT1283" s="246">
        <f>_xll.qlIndexFixing($AD$5,AQ1283,TRUE,_xll.ohTrigger(Trigger,Trigger1M))</f>
        <v>2.0989750872046836E-2</v>
      </c>
      <c r="AU1283" s="246" t="e">
        <f>IFERROR(_xll.qlIndexFixing($AV$1,AQ1283,TRUE,_xll.ohTrigger(Trigger,Trigger1M)),#N/A)</f>
        <v>#N/A</v>
      </c>
    </row>
    <row r="1284" spans="42:47" ht="11.25" customHeight="1" x14ac:dyDescent="0.25">
      <c r="AP1284" s="102" t="s">
        <v>83</v>
      </c>
      <c r="AQ1284" s="101">
        <f>_xll.qlInterestRateIndexFixingDate(Currency&amp;"ibor"&amp;Tenor,AR1284,Trigger)</f>
        <v>48355</v>
      </c>
      <c r="AR1284" s="101">
        <f>_xll.qlCalendarAdvance(Calendar,AR1283,AP1284,"f",,Trigger)</f>
        <v>48359</v>
      </c>
      <c r="AS1284" s="101">
        <f>_xll.qlInterestRateIndexMaturity(Currency&amp;"ibor"&amp;Tenor,AR1284,Trigger)</f>
        <v>48390</v>
      </c>
      <c r="AT1284" s="246">
        <f>_xll.qlIndexFixing($AD$5,AQ1284,TRUE,_xll.ohTrigger(Trigger,Trigger1M))</f>
        <v>2.09798849561845E-2</v>
      </c>
      <c r="AU1284" s="246" t="e">
        <f>IFERROR(_xll.qlIndexFixing($AV$1,AQ1284,TRUE,_xll.ohTrigger(Trigger,Trigger1M)),#N/A)</f>
        <v>#N/A</v>
      </c>
    </row>
    <row r="1285" spans="42:47" ht="11.25" customHeight="1" x14ac:dyDescent="0.25">
      <c r="AP1285" s="102" t="s">
        <v>83</v>
      </c>
      <c r="AQ1285" s="101">
        <f>_xll.qlInterestRateIndexFixingDate(Currency&amp;"ibor"&amp;Tenor,AR1285,Trigger)</f>
        <v>48362</v>
      </c>
      <c r="AR1285" s="101">
        <f>_xll.qlCalendarAdvance(Calendar,AR1284,AP1285,"f",,Trigger)</f>
        <v>48366</v>
      </c>
      <c r="AS1285" s="101">
        <f>_xll.qlInterestRateIndexMaturity(Currency&amp;"ibor"&amp;Tenor,AR1285,Trigger)</f>
        <v>48396</v>
      </c>
      <c r="AT1285" s="246">
        <f>_xll.qlIndexFixing($AD$5,AQ1285,TRUE,_xll.ohTrigger(Trigger,Trigger1M))</f>
        <v>2.0969990904987412E-2</v>
      </c>
      <c r="AU1285" s="246" t="e">
        <f>IFERROR(_xll.qlIndexFixing($AV$1,AQ1285,TRUE,_xll.ohTrigger(Trigger,Trigger1M)),#N/A)</f>
        <v>#N/A</v>
      </c>
    </row>
    <row r="1286" spans="42:47" ht="11.25" customHeight="1" x14ac:dyDescent="0.25">
      <c r="AP1286" s="102" t="s">
        <v>83</v>
      </c>
      <c r="AQ1286" s="101">
        <f>_xll.qlInterestRateIndexFixingDate(Currency&amp;"ibor"&amp;Tenor,AR1286,Trigger)</f>
        <v>48369</v>
      </c>
      <c r="AR1286" s="101">
        <f>_xll.qlCalendarAdvance(Calendar,AR1285,AP1286,"f",,Trigger)</f>
        <v>48373</v>
      </c>
      <c r="AS1286" s="101">
        <f>_xll.qlInterestRateIndexMaturity(Currency&amp;"ibor"&amp;Tenor,AR1286,Trigger)</f>
        <v>48403</v>
      </c>
      <c r="AT1286" s="246">
        <f>_xll.qlIndexFixing($AD$5,AQ1286,TRUE,_xll.ohTrigger(Trigger,Trigger1M))</f>
        <v>2.0959845653425901E-2</v>
      </c>
      <c r="AU1286" s="246" t="e">
        <f>IFERROR(_xll.qlIndexFixing($AV$1,AQ1286,TRUE,_xll.ohTrigger(Trigger,Trigger1M)),#N/A)</f>
        <v>#N/A</v>
      </c>
    </row>
    <row r="1287" spans="42:47" ht="11.25" customHeight="1" x14ac:dyDescent="0.25">
      <c r="AP1287" s="102" t="s">
        <v>83</v>
      </c>
      <c r="AQ1287" s="101">
        <f>_xll.qlInterestRateIndexFixingDate(Currency&amp;"ibor"&amp;Tenor,AR1287,Trigger)</f>
        <v>48376</v>
      </c>
      <c r="AR1287" s="101">
        <f>_xll.qlCalendarAdvance(Calendar,AR1286,AP1287,"f",,Trigger)</f>
        <v>48380</v>
      </c>
      <c r="AS1287" s="101">
        <f>_xll.qlInterestRateIndexMaturity(Currency&amp;"ibor"&amp;Tenor,AR1287,Trigger)</f>
        <v>48410</v>
      </c>
      <c r="AT1287" s="246">
        <f>_xll.qlIndexFixing($AD$5,AQ1287,TRUE,_xll.ohTrigger(Trigger,Trigger1M))</f>
        <v>2.0949555263744202E-2</v>
      </c>
      <c r="AU1287" s="246" t="e">
        <f>IFERROR(_xll.qlIndexFixing($AV$1,AQ1287,TRUE,_xll.ohTrigger(Trigger,Trigger1M)),#N/A)</f>
        <v>#N/A</v>
      </c>
    </row>
    <row r="1288" spans="42:47" ht="11.25" customHeight="1" x14ac:dyDescent="0.25">
      <c r="AP1288" s="102" t="s">
        <v>83</v>
      </c>
      <c r="AQ1288" s="101">
        <f>_xll.qlInterestRateIndexFixingDate(Currency&amp;"ibor"&amp;Tenor,AR1288,Trigger)</f>
        <v>48383</v>
      </c>
      <c r="AR1288" s="101">
        <f>_xll.qlCalendarAdvance(Calendar,AR1287,AP1288,"f",,Trigger)</f>
        <v>48387</v>
      </c>
      <c r="AS1288" s="101">
        <f>_xll.qlInterestRateIndexMaturity(Currency&amp;"ibor"&amp;Tenor,AR1288,Trigger)</f>
        <v>48417</v>
      </c>
      <c r="AT1288" s="246">
        <f>_xll.qlIndexFixing($AD$5,AQ1288,TRUE,_xll.ohTrigger(Trigger,Trigger1M))</f>
        <v>2.0939119736326006E-2</v>
      </c>
      <c r="AU1288" s="246" t="e">
        <f>IFERROR(_xll.qlIndexFixing($AV$1,AQ1288,TRUE,_xll.ohTrigger(Trigger,Trigger1M)),#N/A)</f>
        <v>#N/A</v>
      </c>
    </row>
    <row r="1289" spans="42:47" ht="11.25" customHeight="1" x14ac:dyDescent="0.25">
      <c r="AP1289" s="102" t="s">
        <v>83</v>
      </c>
      <c r="AQ1289" s="101">
        <f>_xll.qlInterestRateIndexFixingDate(Currency&amp;"ibor"&amp;Tenor,AR1289,Trigger)</f>
        <v>48390</v>
      </c>
      <c r="AR1289" s="101">
        <f>_xll.qlCalendarAdvance(Calendar,AR1288,AP1289,"f",,Trigger)</f>
        <v>48394</v>
      </c>
      <c r="AS1289" s="101">
        <f>_xll.qlInterestRateIndexMaturity(Currency&amp;"ibor"&amp;Tenor,AR1289,Trigger)</f>
        <v>48424</v>
      </c>
      <c r="AT1289" s="246">
        <f>_xll.qlIndexFixing($AD$5,AQ1289,TRUE,_xll.ohTrigger(Trigger,Trigger1M))</f>
        <v>2.092864947266726E-2</v>
      </c>
      <c r="AU1289" s="246" t="e">
        <f>IFERROR(_xll.qlIndexFixing($AV$1,AQ1289,TRUE,_xll.ohTrigger(Trigger,Trigger1M)),#N/A)</f>
        <v>#N/A</v>
      </c>
    </row>
    <row r="1290" spans="42:47" ht="11.25" customHeight="1" x14ac:dyDescent="0.25">
      <c r="AP1290" s="102" t="s">
        <v>83</v>
      </c>
      <c r="AQ1290" s="101">
        <f>_xll.qlInterestRateIndexFixingDate(Currency&amp;"ibor"&amp;Tenor,AR1290,Trigger)</f>
        <v>48397</v>
      </c>
      <c r="AR1290" s="101">
        <f>_xll.qlCalendarAdvance(Calendar,AR1289,AP1290,"f",,Trigger)</f>
        <v>48401</v>
      </c>
      <c r="AS1290" s="101">
        <f>_xll.qlInterestRateIndexMaturity(Currency&amp;"ibor"&amp;Tenor,AR1290,Trigger)</f>
        <v>48432</v>
      </c>
      <c r="AT1290" s="246">
        <f>_xll.qlIndexFixing($AD$5,AQ1290,TRUE,_xll.ohTrigger(Trigger,Trigger1M))</f>
        <v>2.0919077804908998E-2</v>
      </c>
      <c r="AU1290" s="246" t="e">
        <f>IFERROR(_xll.qlIndexFixing($AV$1,AQ1290,TRUE,_xll.ohTrigger(Trigger,Trigger1M)),#N/A)</f>
        <v>#N/A</v>
      </c>
    </row>
    <row r="1291" spans="42:47" ht="11.25" customHeight="1" x14ac:dyDescent="0.25">
      <c r="AP1291" s="102" t="s">
        <v>83</v>
      </c>
      <c r="AQ1291" s="101">
        <f>_xll.qlInterestRateIndexFixingDate(Currency&amp;"ibor"&amp;Tenor,AR1291,Trigger)</f>
        <v>48404</v>
      </c>
      <c r="AR1291" s="101">
        <f>_xll.qlCalendarAdvance(Calendar,AR1290,AP1291,"f",,Trigger)</f>
        <v>48408</v>
      </c>
      <c r="AS1291" s="101">
        <f>_xll.qlInterestRateIndexMaturity(Currency&amp;"ibor"&amp;Tenor,AR1291,Trigger)</f>
        <v>48439</v>
      </c>
      <c r="AT1291" s="246">
        <f>_xll.qlIndexFixing($AD$5,AQ1291,TRUE,_xll.ohTrigger(Trigger,Trigger1M))</f>
        <v>2.0910605566986169E-2</v>
      </c>
      <c r="AU1291" s="246" t="e">
        <f>IFERROR(_xll.qlIndexFixing($AV$1,AQ1291,TRUE,_xll.ohTrigger(Trigger,Trigger1M)),#N/A)</f>
        <v>#N/A</v>
      </c>
    </row>
    <row r="1292" spans="42:47" ht="11.25" customHeight="1" x14ac:dyDescent="0.25">
      <c r="AP1292" s="102" t="s">
        <v>83</v>
      </c>
      <c r="AQ1292" s="101">
        <f>_xll.qlInterestRateIndexFixingDate(Currency&amp;"ibor"&amp;Tenor,AR1292,Trigger)</f>
        <v>48411</v>
      </c>
      <c r="AR1292" s="101">
        <f>_xll.qlCalendarAdvance(Calendar,AR1291,AP1292,"f",,Trigger)</f>
        <v>48415</v>
      </c>
      <c r="AS1292" s="101">
        <f>_xll.qlInterestRateIndexMaturity(Currency&amp;"ibor"&amp;Tenor,AR1292,Trigger)</f>
        <v>48446</v>
      </c>
      <c r="AT1292" s="246">
        <f>_xll.qlIndexFixing($AD$5,AQ1292,TRUE,_xll.ohTrigger(Trigger,Trigger1M))</f>
        <v>2.090315126981954E-2</v>
      </c>
      <c r="AU1292" s="246" t="e">
        <f>IFERROR(_xll.qlIndexFixing($AV$1,AQ1292,TRUE,_xll.ohTrigger(Trigger,Trigger1M)),#N/A)</f>
        <v>#N/A</v>
      </c>
    </row>
    <row r="1293" spans="42:47" ht="11.25" customHeight="1" x14ac:dyDescent="0.25">
      <c r="AP1293" s="102" t="s">
        <v>83</v>
      </c>
      <c r="AQ1293" s="101">
        <f>_xll.qlInterestRateIndexFixingDate(Currency&amp;"ibor"&amp;Tenor,AR1293,Trigger)</f>
        <v>48418</v>
      </c>
      <c r="AR1293" s="101">
        <f>_xll.qlCalendarAdvance(Calendar,AR1292,AP1293,"f",,Trigger)</f>
        <v>48422</v>
      </c>
      <c r="AS1293" s="101">
        <f>_xll.qlInterestRateIndexMaturity(Currency&amp;"ibor"&amp;Tenor,AR1293,Trigger)</f>
        <v>48453</v>
      </c>
      <c r="AT1293" s="246">
        <f>_xll.qlIndexFixing($AD$5,AQ1293,TRUE,_xll.ohTrigger(Trigger,Trigger1M))</f>
        <v>2.0896702898534857E-2</v>
      </c>
      <c r="AU1293" s="246" t="e">
        <f>IFERROR(_xll.qlIndexFixing($AV$1,AQ1293,TRUE,_xll.ohTrigger(Trigger,Trigger1M)),#N/A)</f>
        <v>#N/A</v>
      </c>
    </row>
    <row r="1294" spans="42:47" ht="11.25" customHeight="1" x14ac:dyDescent="0.25">
      <c r="AP1294" s="102" t="s">
        <v>83</v>
      </c>
      <c r="AQ1294" s="101">
        <f>_xll.qlInterestRateIndexFixingDate(Currency&amp;"ibor"&amp;Tenor,AR1294,Trigger)</f>
        <v>48425</v>
      </c>
      <c r="AR1294" s="101">
        <f>_xll.qlCalendarAdvance(Calendar,AR1293,AP1294,"f",,Trigger)</f>
        <v>48429</v>
      </c>
      <c r="AS1294" s="101">
        <f>_xll.qlInterestRateIndexMaturity(Currency&amp;"ibor"&amp;Tenor,AR1294,Trigger)</f>
        <v>48460</v>
      </c>
      <c r="AT1294" s="246">
        <f>_xll.qlIndexFixing($AD$5,AQ1294,TRUE,_xll.ohTrigger(Trigger,Trigger1M))</f>
        <v>2.0890536156666736E-2</v>
      </c>
      <c r="AU1294" s="246" t="e">
        <f>IFERROR(_xll.qlIndexFixing($AV$1,AQ1294,TRUE,_xll.ohTrigger(Trigger,Trigger1M)),#N/A)</f>
        <v>#N/A</v>
      </c>
    </row>
    <row r="1295" spans="42:47" ht="11.25" customHeight="1" x14ac:dyDescent="0.25">
      <c r="AP1295" s="102" t="s">
        <v>83</v>
      </c>
      <c r="AQ1295" s="101">
        <f>_xll.qlInterestRateIndexFixingDate(Currency&amp;"ibor"&amp;Tenor,AR1295,Trigger)</f>
        <v>48432</v>
      </c>
      <c r="AR1295" s="101">
        <f>_xll.qlCalendarAdvance(Calendar,AR1294,AP1295,"f",,Trigger)</f>
        <v>48436</v>
      </c>
      <c r="AS1295" s="101">
        <f>_xll.qlInterestRateIndexMaturity(Currency&amp;"ibor"&amp;Tenor,AR1295,Trigger)</f>
        <v>48467</v>
      </c>
      <c r="AT1295" s="246">
        <f>_xll.qlIndexFixing($AD$5,AQ1295,TRUE,_xll.ohTrigger(Trigger,Trigger1M))</f>
        <v>2.0884223639182523E-2</v>
      </c>
      <c r="AU1295" s="246" t="e">
        <f>IFERROR(_xll.qlIndexFixing($AV$1,AQ1295,TRUE,_xll.ohTrigger(Trigger,Trigger1M)),#N/A)</f>
        <v>#N/A</v>
      </c>
    </row>
    <row r="1296" spans="42:47" ht="11.25" customHeight="1" x14ac:dyDescent="0.25">
      <c r="AP1296" s="102" t="s">
        <v>83</v>
      </c>
      <c r="AQ1296" s="101">
        <f>_xll.qlInterestRateIndexFixingDate(Currency&amp;"ibor"&amp;Tenor,AR1296,Trigger)</f>
        <v>48439</v>
      </c>
      <c r="AR1296" s="101">
        <f>_xll.qlCalendarAdvance(Calendar,AR1295,AP1296,"f",,Trigger)</f>
        <v>48443</v>
      </c>
      <c r="AS1296" s="101">
        <f>_xll.qlInterestRateIndexMaturity(Currency&amp;"ibor"&amp;Tenor,AR1296,Trigger)</f>
        <v>48474</v>
      </c>
      <c r="AT1296" s="246">
        <f>_xll.qlIndexFixing($AD$5,AQ1296,TRUE,_xll.ohTrigger(Trigger,Trigger1M))</f>
        <v>2.0877765346322023E-2</v>
      </c>
      <c r="AU1296" s="246" t="e">
        <f>IFERROR(_xll.qlIndexFixing($AV$1,AQ1296,TRUE,_xll.ohTrigger(Trigger,Trigger1M)),#N/A)</f>
        <v>#N/A</v>
      </c>
    </row>
    <row r="1297" spans="42:47" ht="11.25" customHeight="1" x14ac:dyDescent="0.25">
      <c r="AP1297" s="102" t="s">
        <v>83</v>
      </c>
      <c r="AQ1297" s="101">
        <f>_xll.qlInterestRateIndexFixingDate(Currency&amp;"ibor"&amp;Tenor,AR1297,Trigger)</f>
        <v>48446</v>
      </c>
      <c r="AR1297" s="101">
        <f>_xll.qlCalendarAdvance(Calendar,AR1296,AP1297,"f",,Trigger)</f>
        <v>48450</v>
      </c>
      <c r="AS1297" s="101">
        <f>_xll.qlInterestRateIndexMaturity(Currency&amp;"ibor"&amp;Tenor,AR1297,Trigger)</f>
        <v>48481</v>
      </c>
      <c r="AT1297" s="246">
        <f>_xll.qlIndexFixing($AD$5,AQ1297,TRUE,_xll.ohTrigger(Trigger,Trigger1M))</f>
        <v>2.0871161278325043E-2</v>
      </c>
      <c r="AU1297" s="246" t="e">
        <f>IFERROR(_xll.qlIndexFixing($AV$1,AQ1297,TRUE,_xll.ohTrigger(Trigger,Trigger1M)),#N/A)</f>
        <v>#N/A</v>
      </c>
    </row>
    <row r="1298" spans="42:47" ht="11.25" customHeight="1" x14ac:dyDescent="0.25">
      <c r="AP1298" s="102" t="s">
        <v>83</v>
      </c>
      <c r="AQ1298" s="101">
        <f>_xll.qlInterestRateIndexFixingDate(Currency&amp;"ibor"&amp;Tenor,AR1298,Trigger)</f>
        <v>48453</v>
      </c>
      <c r="AR1298" s="101">
        <f>_xll.qlCalendarAdvance(Calendar,AR1297,AP1298,"f",,Trigger)</f>
        <v>48457</v>
      </c>
      <c r="AS1298" s="101">
        <f>_xll.qlInterestRateIndexMaturity(Currency&amp;"ibor"&amp;Tenor,AR1298,Trigger)</f>
        <v>48487</v>
      </c>
      <c r="AT1298" s="246">
        <f>_xll.qlIndexFixing($AD$5,AQ1298,TRUE,_xll.ohTrigger(Trigger,Trigger1M))</f>
        <v>2.0864301691688958E-2</v>
      </c>
      <c r="AU1298" s="246" t="e">
        <f>IFERROR(_xll.qlIndexFixing($AV$1,AQ1298,TRUE,_xll.ohTrigger(Trigger,Trigger1M)),#N/A)</f>
        <v>#N/A</v>
      </c>
    </row>
    <row r="1299" spans="42:47" ht="11.25" customHeight="1" x14ac:dyDescent="0.25">
      <c r="AP1299" s="102" t="s">
        <v>83</v>
      </c>
      <c r="AQ1299" s="101">
        <f>_xll.qlInterestRateIndexFixingDate(Currency&amp;"ibor"&amp;Tenor,AR1299,Trigger)</f>
        <v>48460</v>
      </c>
      <c r="AR1299" s="101">
        <f>_xll.qlCalendarAdvance(Calendar,AR1298,AP1299,"f",,Trigger)</f>
        <v>48464</v>
      </c>
      <c r="AS1299" s="101">
        <f>_xll.qlInterestRateIndexMaturity(Currency&amp;"ibor"&amp;Tenor,AR1299,Trigger)</f>
        <v>48494</v>
      </c>
      <c r="AT1299" s="246">
        <f>_xll.qlIndexFixing($AD$5,AQ1299,TRUE,_xll.ohTrigger(Trigger,Trigger1M))</f>
        <v>2.0857416885249336E-2</v>
      </c>
      <c r="AU1299" s="246" t="e">
        <f>IFERROR(_xll.qlIndexFixing($AV$1,AQ1299,TRUE,_xll.ohTrigger(Trigger,Trigger1M)),#N/A)</f>
        <v>#N/A</v>
      </c>
    </row>
    <row r="1300" spans="42:47" ht="11.25" customHeight="1" x14ac:dyDescent="0.25">
      <c r="AP1300" s="102" t="s">
        <v>83</v>
      </c>
      <c r="AQ1300" s="101">
        <f>_xll.qlInterestRateIndexFixingDate(Currency&amp;"ibor"&amp;Tenor,AR1300,Trigger)</f>
        <v>48467</v>
      </c>
      <c r="AR1300" s="101">
        <f>_xll.qlCalendarAdvance(Calendar,AR1299,AP1300,"f",,Trigger)</f>
        <v>48471</v>
      </c>
      <c r="AS1300" s="101">
        <f>_xll.qlInterestRateIndexMaturity(Currency&amp;"ibor"&amp;Tenor,AR1300,Trigger)</f>
        <v>48501</v>
      </c>
      <c r="AT1300" s="246">
        <f>_xll.qlIndexFixing($AD$5,AQ1300,TRUE,_xll.ohTrigger(Trigger,Trigger1M))</f>
        <v>2.0850386312722513E-2</v>
      </c>
      <c r="AU1300" s="246" t="e">
        <f>IFERROR(_xll.qlIndexFixing($AV$1,AQ1300,TRUE,_xll.ohTrigger(Trigger,Trigger1M)),#N/A)</f>
        <v>#N/A</v>
      </c>
    </row>
    <row r="1301" spans="42:47" ht="11.25" customHeight="1" x14ac:dyDescent="0.25">
      <c r="AP1301" s="102" t="s">
        <v>83</v>
      </c>
      <c r="AQ1301" s="101">
        <f>_xll.qlInterestRateIndexFixingDate(Currency&amp;"ibor"&amp;Tenor,AR1301,Trigger)</f>
        <v>48474</v>
      </c>
      <c r="AR1301" s="101">
        <f>_xll.qlCalendarAdvance(Calendar,AR1300,AP1301,"f",,Trigger)</f>
        <v>48478</v>
      </c>
      <c r="AS1301" s="101">
        <f>_xll.qlInterestRateIndexMaturity(Currency&amp;"ibor"&amp;Tenor,AR1301,Trigger)</f>
        <v>48508</v>
      </c>
      <c r="AT1301" s="246">
        <f>_xll.qlIndexFixing($AD$5,AQ1301,TRUE,_xll.ohTrigger(Trigger,Trigger1M))</f>
        <v>2.0843209974364285E-2</v>
      </c>
      <c r="AU1301" s="246" t="e">
        <f>IFERROR(_xll.qlIndexFixing($AV$1,AQ1301,TRUE,_xll.ohTrigger(Trigger,Trigger1M)),#N/A)</f>
        <v>#N/A</v>
      </c>
    </row>
    <row r="1302" spans="42:47" ht="11.25" customHeight="1" x14ac:dyDescent="0.25">
      <c r="AP1302" s="102" t="s">
        <v>83</v>
      </c>
      <c r="AQ1302" s="101">
        <f>_xll.qlInterestRateIndexFixingDate(Currency&amp;"ibor"&amp;Tenor,AR1302,Trigger)</f>
        <v>48481</v>
      </c>
      <c r="AR1302" s="101">
        <f>_xll.qlCalendarAdvance(Calendar,AR1301,AP1302,"f",,Trigger)</f>
        <v>48485</v>
      </c>
      <c r="AS1302" s="101">
        <f>_xll.qlInterestRateIndexMaturity(Currency&amp;"ibor"&amp;Tenor,AR1302,Trigger)</f>
        <v>48515</v>
      </c>
      <c r="AT1302" s="246">
        <f>_xll.qlIndexFixing($AD$5,AQ1302,TRUE,_xll.ohTrigger(Trigger,Trigger1M))</f>
        <v>2.0835887870430447E-2</v>
      </c>
      <c r="AU1302" s="246" t="e">
        <f>IFERROR(_xll.qlIndexFixing($AV$1,AQ1302,TRUE,_xll.ohTrigger(Trigger,Trigger1M)),#N/A)</f>
        <v>#N/A</v>
      </c>
    </row>
    <row r="1303" spans="42:47" ht="11.25" customHeight="1" x14ac:dyDescent="0.25">
      <c r="AP1303" s="102" t="s">
        <v>83</v>
      </c>
      <c r="AQ1303" s="101">
        <f>_xll.qlInterestRateIndexFixingDate(Currency&amp;"ibor"&amp;Tenor,AR1303,Trigger)</f>
        <v>48488</v>
      </c>
      <c r="AR1303" s="101">
        <f>_xll.qlCalendarAdvance(Calendar,AR1302,AP1303,"f",,Trigger)</f>
        <v>48492</v>
      </c>
      <c r="AS1303" s="101">
        <f>_xll.qlInterestRateIndexMaturity(Currency&amp;"ibor"&amp;Tenor,AR1303,Trigger)</f>
        <v>48523</v>
      </c>
      <c r="AT1303" s="246">
        <f>_xll.qlIndexFixing($AD$5,AQ1303,TRUE,_xll.ohTrigger(Trigger,Trigger1M))</f>
        <v>2.0828475606790842E-2</v>
      </c>
      <c r="AU1303" s="246" t="e">
        <f>IFERROR(_xll.qlIndexFixing($AV$1,AQ1303,TRUE,_xll.ohTrigger(Trigger,Trigger1M)),#N/A)</f>
        <v>#N/A</v>
      </c>
    </row>
    <row r="1304" spans="42:47" ht="11.25" customHeight="1" x14ac:dyDescent="0.25">
      <c r="AP1304" s="102" t="s">
        <v>83</v>
      </c>
      <c r="AQ1304" s="101">
        <f>_xll.qlInterestRateIndexFixingDate(Currency&amp;"ibor"&amp;Tenor,AR1304,Trigger)</f>
        <v>48495</v>
      </c>
      <c r="AR1304" s="101">
        <f>_xll.qlCalendarAdvance(Calendar,AR1303,AP1304,"f",,Trigger)</f>
        <v>48499</v>
      </c>
      <c r="AS1304" s="101">
        <f>_xll.qlInterestRateIndexMaturity(Currency&amp;"ibor"&amp;Tenor,AR1304,Trigger)</f>
        <v>48530</v>
      </c>
      <c r="AT1304" s="246">
        <f>_xll.qlIndexFixing($AD$5,AQ1304,TRUE,_xll.ohTrigger(Trigger,Trigger1M))</f>
        <v>2.0820851120104965E-2</v>
      </c>
      <c r="AU1304" s="246" t="e">
        <f>IFERROR(_xll.qlIndexFixing($AV$1,AQ1304,TRUE,_xll.ohTrigger(Trigger,Trigger1M)),#N/A)</f>
        <v>#N/A</v>
      </c>
    </row>
    <row r="1305" spans="42:47" ht="11.25" customHeight="1" x14ac:dyDescent="0.25">
      <c r="AP1305" s="102" t="s">
        <v>83</v>
      </c>
      <c r="AQ1305" s="101">
        <f>_xll.qlInterestRateIndexFixingDate(Currency&amp;"ibor"&amp;Tenor,AR1305,Trigger)</f>
        <v>48502</v>
      </c>
      <c r="AR1305" s="101">
        <f>_xll.qlCalendarAdvance(Calendar,AR1304,AP1305,"f",,Trigger)</f>
        <v>48506</v>
      </c>
      <c r="AS1305" s="101">
        <f>_xll.qlInterestRateIndexMaturity(Currency&amp;"ibor"&amp;Tenor,AR1305,Trigger)</f>
        <v>48537</v>
      </c>
      <c r="AT1305" s="246">
        <f>_xll.qlIndexFixing($AD$5,AQ1305,TRUE,_xll.ohTrigger(Trigger,Trigger1M))</f>
        <v>2.0813080860425409E-2</v>
      </c>
      <c r="AU1305" s="246" t="e">
        <f>IFERROR(_xll.qlIndexFixing($AV$1,AQ1305,TRUE,_xll.ohTrigger(Trigger,Trigger1M)),#N/A)</f>
        <v>#N/A</v>
      </c>
    </row>
    <row r="1306" spans="42:47" ht="11.25" customHeight="1" x14ac:dyDescent="0.25">
      <c r="AP1306" s="102" t="s">
        <v>83</v>
      </c>
      <c r="AQ1306" s="101">
        <f>_xll.qlInterestRateIndexFixingDate(Currency&amp;"ibor"&amp;Tenor,AR1306,Trigger)</f>
        <v>48509</v>
      </c>
      <c r="AR1306" s="101">
        <f>_xll.qlCalendarAdvance(Calendar,AR1305,AP1306,"f",,Trigger)</f>
        <v>48513</v>
      </c>
      <c r="AS1306" s="101">
        <f>_xll.qlInterestRateIndexMaturity(Currency&amp;"ibor"&amp;Tenor,AR1306,Trigger)</f>
        <v>48544</v>
      </c>
      <c r="AT1306" s="246">
        <f>_xll.qlIndexFixing($AD$5,AQ1306,TRUE,_xll.ohTrigger(Trigger,Trigger1M))</f>
        <v>2.0805164828040977E-2</v>
      </c>
      <c r="AU1306" s="246" t="e">
        <f>IFERROR(_xll.qlIndexFixing($AV$1,AQ1306,TRUE,_xll.ohTrigger(Trigger,Trigger1M)),#N/A)</f>
        <v>#N/A</v>
      </c>
    </row>
    <row r="1307" spans="42:47" ht="11.25" customHeight="1" x14ac:dyDescent="0.25">
      <c r="AP1307" s="102" t="s">
        <v>83</v>
      </c>
      <c r="AQ1307" s="101">
        <f>_xll.qlInterestRateIndexFixingDate(Currency&amp;"ibor"&amp;Tenor,AR1307,Trigger)</f>
        <v>48516</v>
      </c>
      <c r="AR1307" s="101">
        <f>_xll.qlCalendarAdvance(Calendar,AR1306,AP1307,"f",,Trigger)</f>
        <v>48520</v>
      </c>
      <c r="AS1307" s="101">
        <f>_xll.qlInterestRateIndexMaturity(Currency&amp;"ibor"&amp;Tenor,AR1307,Trigger)</f>
        <v>48550</v>
      </c>
      <c r="AT1307" s="246">
        <f>_xll.qlIndexFixing($AD$5,AQ1307,TRUE,_xll.ohTrigger(Trigger,Trigger1M))</f>
        <v>2.0797090876698121E-2</v>
      </c>
      <c r="AU1307" s="246" t="e">
        <f>IFERROR(_xll.qlIndexFixing($AV$1,AQ1307,TRUE,_xll.ohTrigger(Trigger,Trigger1M)),#N/A)</f>
        <v>#N/A</v>
      </c>
    </row>
    <row r="1308" spans="42:47" ht="11.25" customHeight="1" x14ac:dyDescent="0.25">
      <c r="AP1308" s="102" t="s">
        <v>83</v>
      </c>
      <c r="AQ1308" s="101">
        <f>_xll.qlInterestRateIndexFixingDate(Currency&amp;"ibor"&amp;Tenor,AR1308,Trigger)</f>
        <v>48523</v>
      </c>
      <c r="AR1308" s="101">
        <f>_xll.qlCalendarAdvance(Calendar,AR1307,AP1308,"f",,Trigger)</f>
        <v>48527</v>
      </c>
      <c r="AS1308" s="101">
        <f>_xll.qlInterestRateIndexMaturity(Currency&amp;"ibor"&amp;Tenor,AR1308,Trigger)</f>
        <v>48557</v>
      </c>
      <c r="AT1308" s="246">
        <f>_xll.qlIndexFixing($AD$5,AQ1308,TRUE,_xll.ohTrigger(Trigger,Trigger1M))</f>
        <v>2.0788894185113982E-2</v>
      </c>
      <c r="AU1308" s="246" t="e">
        <f>IFERROR(_xll.qlIndexFixing($AV$1,AQ1308,TRUE,_xll.ohTrigger(Trigger,Trigger1M)),#N/A)</f>
        <v>#N/A</v>
      </c>
    </row>
    <row r="1309" spans="42:47" ht="11.25" customHeight="1" x14ac:dyDescent="0.25">
      <c r="AP1309" s="102" t="s">
        <v>83</v>
      </c>
      <c r="AQ1309" s="101">
        <f>_xll.qlInterestRateIndexFixingDate(Currency&amp;"ibor"&amp;Tenor,AR1309,Trigger)</f>
        <v>48530</v>
      </c>
      <c r="AR1309" s="101">
        <f>_xll.qlCalendarAdvance(Calendar,AR1308,AP1309,"f",,Trigger)</f>
        <v>48534</v>
      </c>
      <c r="AS1309" s="101">
        <f>_xll.qlInterestRateIndexMaturity(Currency&amp;"ibor"&amp;Tenor,AR1309,Trigger)</f>
        <v>48564</v>
      </c>
      <c r="AT1309" s="246">
        <f>_xll.qlIndexFixing($AD$5,AQ1309,TRUE,_xll.ohTrigger(Trigger,Trigger1M))</f>
        <v>2.0780551729933983E-2</v>
      </c>
      <c r="AU1309" s="246" t="e">
        <f>IFERROR(_xll.qlIndexFixing($AV$1,AQ1309,TRUE,_xll.ohTrigger(Trigger,Trigger1M)),#N/A)</f>
        <v>#N/A</v>
      </c>
    </row>
    <row r="1310" spans="42:47" ht="11.25" customHeight="1" x14ac:dyDescent="0.25">
      <c r="AP1310" s="102" t="s">
        <v>83</v>
      </c>
      <c r="AQ1310" s="101">
        <f>_xll.qlInterestRateIndexFixingDate(Currency&amp;"ibor"&amp;Tenor,AR1310,Trigger)</f>
        <v>48537</v>
      </c>
      <c r="AR1310" s="101">
        <f>_xll.qlCalendarAdvance(Calendar,AR1309,AP1310,"f",,Trigger)</f>
        <v>48541</v>
      </c>
      <c r="AS1310" s="101">
        <f>_xll.qlInterestRateIndexMaturity(Currency&amp;"ibor"&amp;Tenor,AR1310,Trigger)</f>
        <v>48571</v>
      </c>
      <c r="AT1310" s="246">
        <f>_xll.qlIndexFixing($AD$5,AQ1310,TRUE,_xll.ohTrigger(Trigger,Trigger1M))</f>
        <v>2.0772063511459216E-2</v>
      </c>
      <c r="AU1310" s="246" t="e">
        <f>IFERROR(_xll.qlIndexFixing($AV$1,AQ1310,TRUE,_xll.ohTrigger(Trigger,Trigger1M)),#N/A)</f>
        <v>#N/A</v>
      </c>
    </row>
    <row r="1311" spans="42:47" ht="11.25" customHeight="1" x14ac:dyDescent="0.25">
      <c r="AP1311" s="102" t="s">
        <v>83</v>
      </c>
      <c r="AQ1311" s="101">
        <f>_xll.qlInterestRateIndexFixingDate(Currency&amp;"ibor"&amp;Tenor,AR1311,Trigger)</f>
        <v>48544</v>
      </c>
      <c r="AR1311" s="101">
        <f>_xll.qlCalendarAdvance(Calendar,AR1310,AP1311,"f",,Trigger)</f>
        <v>48548</v>
      </c>
      <c r="AS1311" s="101">
        <f>_xll.qlInterestRateIndexMaturity(Currency&amp;"ibor"&amp;Tenor,AR1311,Trigger)</f>
        <v>48579</v>
      </c>
      <c r="AT1311" s="246">
        <f>_xll.qlIndexFixing($AD$5,AQ1311,TRUE,_xll.ohTrigger(Trigger,Trigger1M))</f>
        <v>2.0763398086172041E-2</v>
      </c>
      <c r="AU1311" s="246" t="e">
        <f>IFERROR(_xll.qlIndexFixing($AV$1,AQ1311,TRUE,_xll.ohTrigger(Trigger,Trigger1M)),#N/A)</f>
        <v>#N/A</v>
      </c>
    </row>
    <row r="1312" spans="42:47" ht="11.25" customHeight="1" x14ac:dyDescent="0.25">
      <c r="AP1312" s="102" t="s">
        <v>83</v>
      </c>
      <c r="AQ1312" s="101">
        <f>_xll.qlInterestRateIndexFixingDate(Currency&amp;"ibor"&amp;Tenor,AR1312,Trigger)</f>
        <v>48551</v>
      </c>
      <c r="AR1312" s="101">
        <f>_xll.qlCalendarAdvance(Calendar,AR1311,AP1312,"f",,Trigger)</f>
        <v>48555</v>
      </c>
      <c r="AS1312" s="101">
        <f>_xll.qlInterestRateIndexMaturity(Currency&amp;"ibor"&amp;Tenor,AR1312,Trigger)</f>
        <v>48586</v>
      </c>
      <c r="AT1312" s="246">
        <f>_xll.qlIndexFixing($AD$5,AQ1312,TRUE,_xll.ohTrigger(Trigger,Trigger1M))</f>
        <v>2.0754607424007396E-2</v>
      </c>
      <c r="AU1312" s="246" t="e">
        <f>IFERROR(_xll.qlIndexFixing($AV$1,AQ1312,TRUE,_xll.ohTrigger(Trigger,Trigger1M)),#N/A)</f>
        <v>#N/A</v>
      </c>
    </row>
    <row r="1313" spans="42:47" ht="11.25" customHeight="1" x14ac:dyDescent="0.25">
      <c r="AP1313" s="102" t="s">
        <v>83</v>
      </c>
      <c r="AQ1313" s="101">
        <f>_xll.qlInterestRateIndexFixingDate(Currency&amp;"ibor"&amp;Tenor,AR1313,Trigger)</f>
        <v>48558</v>
      </c>
      <c r="AR1313" s="101">
        <f>_xll.qlCalendarAdvance(Calendar,AR1312,AP1313,"f",,Trigger)</f>
        <v>48562</v>
      </c>
      <c r="AS1313" s="101">
        <f>_xll.qlInterestRateIndexMaturity(Currency&amp;"ibor"&amp;Tenor,AR1313,Trigger)</f>
        <v>48593</v>
      </c>
      <c r="AT1313" s="246">
        <f>_xll.qlIndexFixing($AD$5,AQ1313,TRUE,_xll.ohTrigger(Trigger,Trigger1M))</f>
        <v>2.0745670991337409E-2</v>
      </c>
      <c r="AU1313" s="246" t="e">
        <f>IFERROR(_xll.qlIndexFixing($AV$1,AQ1313,TRUE,_xll.ohTrigger(Trigger,Trigger1M)),#N/A)</f>
        <v>#N/A</v>
      </c>
    </row>
    <row r="1314" spans="42:47" ht="11.25" customHeight="1" x14ac:dyDescent="0.25">
      <c r="AP1314" s="102" t="s">
        <v>83</v>
      </c>
      <c r="AQ1314" s="101">
        <f>_xll.qlInterestRateIndexFixingDate(Currency&amp;"ibor"&amp;Tenor,AR1314,Trigger)</f>
        <v>48565</v>
      </c>
      <c r="AR1314" s="101">
        <f>_xll.qlCalendarAdvance(Calendar,AR1313,AP1314,"f",,Trigger)</f>
        <v>48569</v>
      </c>
      <c r="AS1314" s="101">
        <f>_xll.qlInterestRateIndexMaturity(Currency&amp;"ibor"&amp;Tenor,AR1314,Trigger)</f>
        <v>48600</v>
      </c>
      <c r="AT1314" s="246">
        <f>_xll.qlIndexFixing($AD$5,AQ1314,TRUE,_xll.ohTrigger(Trigger,Trigger1M))</f>
        <v>2.0736588788497292E-2</v>
      </c>
      <c r="AU1314" s="246" t="e">
        <f>IFERROR(_xll.qlIndexFixing($AV$1,AQ1314,TRUE,_xll.ohTrigger(Trigger,Trigger1M)),#N/A)</f>
        <v>#N/A</v>
      </c>
    </row>
    <row r="1315" spans="42:47" ht="11.25" customHeight="1" x14ac:dyDescent="0.25">
      <c r="AP1315" s="102" t="s">
        <v>83</v>
      </c>
      <c r="AQ1315" s="101">
        <f>_xll.qlInterestRateIndexFixingDate(Currency&amp;"ibor"&amp;Tenor,AR1315,Trigger)</f>
        <v>48572</v>
      </c>
      <c r="AR1315" s="101">
        <f>_xll.qlCalendarAdvance(Calendar,AR1314,AP1315,"f",,Trigger)</f>
        <v>48576</v>
      </c>
      <c r="AS1315" s="101">
        <f>_xll.qlInterestRateIndexMaturity(Currency&amp;"ibor"&amp;Tenor,AR1315,Trigger)</f>
        <v>48607</v>
      </c>
      <c r="AT1315" s="246">
        <f>_xll.qlIndexFixing($AD$5,AQ1315,TRUE,_xll.ohTrigger(Trigger,Trigger1M))</f>
        <v>2.072736081582742E-2</v>
      </c>
      <c r="AU1315" s="246" t="e">
        <f>IFERROR(_xll.qlIndexFixing($AV$1,AQ1315,TRUE,_xll.ohTrigger(Trigger,Trigger1M)),#N/A)</f>
        <v>#N/A</v>
      </c>
    </row>
    <row r="1316" spans="42:47" ht="11.25" customHeight="1" x14ac:dyDescent="0.25">
      <c r="AP1316" s="102" t="s">
        <v>83</v>
      </c>
      <c r="AQ1316" s="101">
        <f>_xll.qlInterestRateIndexFixingDate(Currency&amp;"ibor"&amp;Tenor,AR1316,Trigger)</f>
        <v>48579</v>
      </c>
      <c r="AR1316" s="101">
        <f>_xll.qlCalendarAdvance(Calendar,AR1315,AP1316,"f",,Trigger)</f>
        <v>48583</v>
      </c>
      <c r="AS1316" s="101">
        <f>_xll.qlInterestRateIndexMaturity(Currency&amp;"ibor"&amp;Tenor,AR1316,Trigger)</f>
        <v>48614</v>
      </c>
      <c r="AT1316" s="246">
        <f>_xll.qlIndexFixing($AD$5,AQ1316,TRUE,_xll.ohTrigger(Trigger,Trigger1M))</f>
        <v>2.071798707367848E-2</v>
      </c>
      <c r="AU1316" s="246" t="e">
        <f>IFERROR(_xll.qlIndexFixing($AV$1,AQ1316,TRUE,_xll.ohTrigger(Trigger,Trigger1M)),#N/A)</f>
        <v>#N/A</v>
      </c>
    </row>
    <row r="1317" spans="42:47" ht="11.25" customHeight="1" x14ac:dyDescent="0.25">
      <c r="AP1317" s="102" t="s">
        <v>83</v>
      </c>
      <c r="AQ1317" s="101">
        <f>_xll.qlInterestRateIndexFixingDate(Currency&amp;"ibor"&amp;Tenor,AR1317,Trigger)</f>
        <v>48586</v>
      </c>
      <c r="AR1317" s="101">
        <f>_xll.qlCalendarAdvance(Calendar,AR1316,AP1317,"f",,Trigger)</f>
        <v>48590</v>
      </c>
      <c r="AS1317" s="101">
        <f>_xll.qlInterestRateIndexMaturity(Currency&amp;"ibor"&amp;Tenor,AR1317,Trigger)</f>
        <v>48621</v>
      </c>
      <c r="AT1317" s="246">
        <f>_xll.qlIndexFixing($AD$5,AQ1317,TRUE,_xll.ohTrigger(Trigger,Trigger1M))</f>
        <v>2.0708467562398584E-2</v>
      </c>
      <c r="AU1317" s="246" t="e">
        <f>IFERROR(_xll.qlIndexFixing($AV$1,AQ1317,TRUE,_xll.ohTrigger(Trigger,Trigger1M)),#N/A)</f>
        <v>#N/A</v>
      </c>
    </row>
    <row r="1318" spans="42:47" ht="11.25" customHeight="1" x14ac:dyDescent="0.25">
      <c r="AP1318" s="102" t="s">
        <v>83</v>
      </c>
      <c r="AQ1318" s="101">
        <f>_xll.qlInterestRateIndexFixingDate(Currency&amp;"ibor"&amp;Tenor,AR1318,Trigger)</f>
        <v>48593</v>
      </c>
      <c r="AR1318" s="101">
        <f>_xll.qlCalendarAdvance(Calendar,AR1317,AP1318,"f",,Trigger)</f>
        <v>48597</v>
      </c>
      <c r="AS1318" s="101">
        <f>_xll.qlInterestRateIndexMaturity(Currency&amp;"ibor"&amp;Tenor,AR1318,Trigger)</f>
        <v>48628</v>
      </c>
      <c r="AT1318" s="246">
        <f>_xll.qlIndexFixing($AD$5,AQ1318,TRUE,_xll.ohTrigger(Trigger,Trigger1M))</f>
        <v>2.0698802282351304E-2</v>
      </c>
      <c r="AU1318" s="246" t="e">
        <f>IFERROR(_xll.qlIndexFixing($AV$1,AQ1318,TRUE,_xll.ohTrigger(Trigger,Trigger1M)),#N/A)</f>
        <v>#N/A</v>
      </c>
    </row>
    <row r="1319" spans="42:47" ht="11.25" customHeight="1" x14ac:dyDescent="0.25">
      <c r="AP1319" s="102" t="s">
        <v>83</v>
      </c>
      <c r="AQ1319" s="101">
        <f>_xll.qlInterestRateIndexFixingDate(Currency&amp;"ibor"&amp;Tenor,AR1319,Trigger)</f>
        <v>48600</v>
      </c>
      <c r="AR1319" s="101">
        <f>_xll.qlCalendarAdvance(Calendar,AR1318,AP1319,"f",,Trigger)</f>
        <v>48604</v>
      </c>
      <c r="AS1319" s="101">
        <f>_xll.qlInterestRateIndexMaturity(Currency&amp;"ibor"&amp;Tenor,AR1319,Trigger)</f>
        <v>48635</v>
      </c>
      <c r="AT1319" s="246">
        <f>_xll.qlIndexFixing($AD$5,AQ1319,TRUE,_xll.ohTrigger(Trigger,Trigger1M))</f>
        <v>2.0688991233892489E-2</v>
      </c>
      <c r="AU1319" s="246" t="e">
        <f>IFERROR(_xll.qlIndexFixing($AV$1,AQ1319,TRUE,_xll.ohTrigger(Trigger,Trigger1M)),#N/A)</f>
        <v>#N/A</v>
      </c>
    </row>
    <row r="1320" spans="42:47" ht="11.25" customHeight="1" x14ac:dyDescent="0.25">
      <c r="AP1320" s="102" t="s">
        <v>83</v>
      </c>
      <c r="AQ1320" s="101">
        <f>_xll.qlInterestRateIndexFixingDate(Currency&amp;"ibor"&amp;Tenor,AR1320,Trigger)</f>
        <v>48607</v>
      </c>
      <c r="AR1320" s="101">
        <f>_xll.qlCalendarAdvance(Calendar,AR1319,AP1320,"f",,Trigger)</f>
        <v>48611</v>
      </c>
      <c r="AS1320" s="101">
        <f>_xll.qlInterestRateIndexMaturity(Currency&amp;"ibor"&amp;Tenor,AR1320,Trigger)</f>
        <v>48639</v>
      </c>
      <c r="AT1320" s="246">
        <f>_xll.qlIndexFixing($AD$5,AQ1320,TRUE,_xll.ohTrigger(Trigger,Trigger1M))</f>
        <v>2.0679421258393518E-2</v>
      </c>
      <c r="AU1320" s="246" t="e">
        <f>IFERROR(_xll.qlIndexFixing($AV$1,AQ1320,TRUE,_xll.ohTrigger(Trigger,Trigger1M)),#N/A)</f>
        <v>#N/A</v>
      </c>
    </row>
    <row r="1321" spans="42:47" ht="11.25" customHeight="1" x14ac:dyDescent="0.25">
      <c r="AP1321" s="102" t="s">
        <v>83</v>
      </c>
      <c r="AQ1321" s="101">
        <f>_xll.qlInterestRateIndexFixingDate(Currency&amp;"ibor"&amp;Tenor,AR1321,Trigger)</f>
        <v>48614</v>
      </c>
      <c r="AR1321" s="101">
        <f>_xll.qlCalendarAdvance(Calendar,AR1320,AP1321,"f",,Trigger)</f>
        <v>48618</v>
      </c>
      <c r="AS1321" s="101">
        <f>_xll.qlInterestRateIndexMaturity(Currency&amp;"ibor"&amp;Tenor,AR1321,Trigger)</f>
        <v>48646</v>
      </c>
      <c r="AT1321" s="246">
        <f>_xll.qlIndexFixing($AD$5,AQ1321,TRUE,_xll.ohTrigger(Trigger,Trigger1M))</f>
        <v>2.0669351643722855E-2</v>
      </c>
      <c r="AU1321" s="246" t="e">
        <f>IFERROR(_xll.qlIndexFixing($AV$1,AQ1321,TRUE,_xll.ohTrigger(Trigger,Trigger1M)),#N/A)</f>
        <v>#N/A</v>
      </c>
    </row>
    <row r="1322" spans="42:47" ht="11.25" customHeight="1" x14ac:dyDescent="0.25">
      <c r="AP1322" s="102" t="s">
        <v>83</v>
      </c>
      <c r="AQ1322" s="101">
        <f>_xll.qlInterestRateIndexFixingDate(Currency&amp;"ibor"&amp;Tenor,AR1322,Trigger)</f>
        <v>48621</v>
      </c>
      <c r="AR1322" s="101">
        <f>_xll.qlCalendarAdvance(Calendar,AR1321,AP1322,"f",,Trigger)</f>
        <v>48625</v>
      </c>
      <c r="AS1322" s="101">
        <f>_xll.qlInterestRateIndexMaturity(Currency&amp;"ibor"&amp;Tenor,AR1322,Trigger)</f>
        <v>48653</v>
      </c>
      <c r="AT1322" s="246">
        <f>_xll.qlIndexFixing($AD$5,AQ1322,TRUE,_xll.ohTrigger(Trigger,Trigger1M))</f>
        <v>2.0659136285917486E-2</v>
      </c>
      <c r="AU1322" s="246" t="e">
        <f>IFERROR(_xll.qlIndexFixing($AV$1,AQ1322,TRUE,_xll.ohTrigger(Trigger,Trigger1M)),#N/A)</f>
        <v>#N/A</v>
      </c>
    </row>
    <row r="1323" spans="42:47" ht="11.25" customHeight="1" x14ac:dyDescent="0.25">
      <c r="AP1323" s="102" t="s">
        <v>83</v>
      </c>
      <c r="AQ1323" s="101">
        <f>_xll.qlInterestRateIndexFixingDate(Currency&amp;"ibor"&amp;Tenor,AR1323,Trigger)</f>
        <v>48628</v>
      </c>
      <c r="AR1323" s="101">
        <f>_xll.qlCalendarAdvance(Calendar,AR1322,AP1323,"f",,Trigger)</f>
        <v>48632</v>
      </c>
      <c r="AS1323" s="101">
        <f>_xll.qlInterestRateIndexMaturity(Currency&amp;"ibor"&amp;Tenor,AR1323,Trigger)</f>
        <v>48660</v>
      </c>
      <c r="AT1323" s="246">
        <f>_xll.qlIndexFixing($AD$5,AQ1323,TRUE,_xll.ohTrigger(Trigger,Trigger1M))</f>
        <v>2.0648775185322852E-2</v>
      </c>
      <c r="AU1323" s="246" t="e">
        <f>IFERROR(_xll.qlIndexFixing($AV$1,AQ1323,TRUE,_xll.ohTrigger(Trigger,Trigger1M)),#N/A)</f>
        <v>#N/A</v>
      </c>
    </row>
    <row r="1324" spans="42:47" ht="11.25" customHeight="1" x14ac:dyDescent="0.25">
      <c r="AP1324" s="102" t="s">
        <v>83</v>
      </c>
      <c r="AQ1324" s="101">
        <f>_xll.qlInterestRateIndexFixingDate(Currency&amp;"ibor"&amp;Tenor,AR1324,Trigger)</f>
        <v>48635</v>
      </c>
      <c r="AR1324" s="101">
        <f>_xll.qlCalendarAdvance(Calendar,AR1323,AP1324,"f",,Trigger)</f>
        <v>48639</v>
      </c>
      <c r="AS1324" s="101">
        <f>_xll.qlInterestRateIndexMaturity(Currency&amp;"ibor"&amp;Tenor,AR1324,Trigger)</f>
        <v>48670</v>
      </c>
      <c r="AT1324" s="246">
        <f>_xll.qlIndexFixing($AD$5,AQ1324,TRUE,_xll.ohTrigger(Trigger,Trigger1M))</f>
        <v>2.063774947859422E-2</v>
      </c>
      <c r="AU1324" s="246" t="e">
        <f>IFERROR(_xll.qlIndexFixing($AV$1,AQ1324,TRUE,_xll.ohTrigger(Trigger,Trigger1M)),#N/A)</f>
        <v>#N/A</v>
      </c>
    </row>
    <row r="1325" spans="42:47" ht="11.25" customHeight="1" x14ac:dyDescent="0.25">
      <c r="AP1325" s="102" t="s">
        <v>83</v>
      </c>
      <c r="AQ1325" s="101">
        <f>_xll.qlInterestRateIndexFixingDate(Currency&amp;"ibor"&amp;Tenor,AR1325,Trigger)</f>
        <v>48642</v>
      </c>
      <c r="AR1325" s="101">
        <f>_xll.qlCalendarAdvance(Calendar,AR1324,AP1325,"f",,Trigger)</f>
        <v>48646</v>
      </c>
      <c r="AS1325" s="101">
        <f>_xll.qlInterestRateIndexMaturity(Currency&amp;"ibor"&amp;Tenor,AR1325,Trigger)</f>
        <v>48677</v>
      </c>
      <c r="AT1325" s="246">
        <f>_xll.qlIndexFixing($AD$5,AQ1325,TRUE,_xll.ohTrigger(Trigger,Trigger1M))</f>
        <v>2.0627063827628862E-2</v>
      </c>
      <c r="AU1325" s="246" t="e">
        <f>IFERROR(_xll.qlIndexFixing($AV$1,AQ1325,TRUE,_xll.ohTrigger(Trigger,Trigger1M)),#N/A)</f>
        <v>#N/A</v>
      </c>
    </row>
    <row r="1326" spans="42:47" ht="11.25" customHeight="1" x14ac:dyDescent="0.25">
      <c r="AP1326" s="102" t="s">
        <v>83</v>
      </c>
      <c r="AQ1326" s="101">
        <f>_xll.qlInterestRateIndexFixingDate(Currency&amp;"ibor"&amp;Tenor,AR1326,Trigger)</f>
        <v>48649</v>
      </c>
      <c r="AR1326" s="101">
        <f>_xll.qlCalendarAdvance(Calendar,AR1325,AP1326,"f",,Trigger)</f>
        <v>48653</v>
      </c>
      <c r="AS1326" s="101">
        <f>_xll.qlInterestRateIndexMaturity(Currency&amp;"ibor"&amp;Tenor,AR1326,Trigger)</f>
        <v>48688</v>
      </c>
      <c r="AT1326" s="246">
        <f>_xll.qlIndexFixing($AD$5,AQ1326,TRUE,_xll.ohTrigger(Trigger,Trigger1M))</f>
        <v>2.0615437556643506E-2</v>
      </c>
      <c r="AU1326" s="246" t="e">
        <f>IFERROR(_xll.qlIndexFixing($AV$1,AQ1326,TRUE,_xll.ohTrigger(Trigger,Trigger1M)),#N/A)</f>
        <v>#N/A</v>
      </c>
    </row>
    <row r="1327" spans="42:47" ht="11.25" customHeight="1" x14ac:dyDescent="0.25">
      <c r="AP1327" s="102" t="s">
        <v>83</v>
      </c>
      <c r="AQ1327" s="101">
        <f>_xll.qlInterestRateIndexFixingDate(Currency&amp;"ibor"&amp;Tenor,AR1327,Trigger)</f>
        <v>48656</v>
      </c>
      <c r="AR1327" s="101">
        <f>_xll.qlCalendarAdvance(Calendar,AR1326,AP1327,"f",,Trigger)</f>
        <v>48660</v>
      </c>
      <c r="AS1327" s="101">
        <f>_xll.qlInterestRateIndexMaturity(Currency&amp;"ibor"&amp;Tenor,AR1327,Trigger)</f>
        <v>48691</v>
      </c>
      <c r="AT1327" s="246">
        <f>_xll.qlIndexFixing($AD$5,AQ1327,TRUE,_xll.ohTrigger(Trigger,Trigger1M))</f>
        <v>2.0605255228967702E-2</v>
      </c>
      <c r="AU1327" s="246" t="e">
        <f>IFERROR(_xll.qlIndexFixing($AV$1,AQ1327,TRUE,_xll.ohTrigger(Trigger,Trigger1M)),#N/A)</f>
        <v>#N/A</v>
      </c>
    </row>
    <row r="1328" spans="42:47" ht="11.25" customHeight="1" x14ac:dyDescent="0.25">
      <c r="AP1328" s="102" t="s">
        <v>83</v>
      </c>
      <c r="AQ1328" s="101">
        <f>_xll.qlInterestRateIndexFixingDate(Currency&amp;"ibor"&amp;Tenor,AR1328,Trigger)</f>
        <v>48663</v>
      </c>
      <c r="AR1328" s="101">
        <f>_xll.qlCalendarAdvance(Calendar,AR1327,AP1328,"f",,Trigger)</f>
        <v>48667</v>
      </c>
      <c r="AS1328" s="101">
        <f>_xll.qlInterestRateIndexMaturity(Currency&amp;"ibor"&amp;Tenor,AR1328,Trigger)</f>
        <v>48698</v>
      </c>
      <c r="AT1328" s="246">
        <f>_xll.qlIndexFixing($AD$5,AQ1328,TRUE,_xll.ohTrigger(Trigger,Trigger1M))</f>
        <v>2.0594132282097048E-2</v>
      </c>
      <c r="AU1328" s="246" t="e">
        <f>IFERROR(_xll.qlIndexFixing($AV$1,AQ1328,TRUE,_xll.ohTrigger(Trigger,Trigger1M)),#N/A)</f>
        <v>#N/A</v>
      </c>
    </row>
    <row r="1329" spans="42:47" ht="11.25" customHeight="1" x14ac:dyDescent="0.25">
      <c r="AP1329" s="102" t="s">
        <v>83</v>
      </c>
      <c r="AQ1329" s="101">
        <f>_xll.qlInterestRateIndexFixingDate(Currency&amp;"ibor"&amp;Tenor,AR1329,Trigger)</f>
        <v>48670</v>
      </c>
      <c r="AR1329" s="101">
        <f>_xll.qlCalendarAdvance(Calendar,AR1328,AP1329,"f",,Trigger)</f>
        <v>48674</v>
      </c>
      <c r="AS1329" s="101">
        <f>_xll.qlInterestRateIndexMaturity(Currency&amp;"ibor"&amp;Tenor,AR1329,Trigger)</f>
        <v>48704</v>
      </c>
      <c r="AT1329" s="246">
        <f>_xll.qlIndexFixing($AD$5,AQ1329,TRUE,_xll.ohTrigger(Trigger,Trigger1M))</f>
        <v>2.0583092777313183E-2</v>
      </c>
      <c r="AU1329" s="246" t="e">
        <f>IFERROR(_xll.qlIndexFixing($AV$1,AQ1329,TRUE,_xll.ohTrigger(Trigger,Trigger1M)),#N/A)</f>
        <v>#N/A</v>
      </c>
    </row>
    <row r="1330" spans="42:47" ht="11.25" customHeight="1" x14ac:dyDescent="0.25">
      <c r="AP1330" s="102" t="s">
        <v>83</v>
      </c>
      <c r="AQ1330" s="101">
        <f>_xll.qlInterestRateIndexFixingDate(Currency&amp;"ibor"&amp;Tenor,AR1330,Trigger)</f>
        <v>48677</v>
      </c>
      <c r="AR1330" s="101">
        <f>_xll.qlCalendarAdvance(Calendar,AR1329,AP1330,"f",,Trigger)</f>
        <v>48681</v>
      </c>
      <c r="AS1330" s="101">
        <f>_xll.qlInterestRateIndexMaturity(Currency&amp;"ibor"&amp;Tenor,AR1330,Trigger)</f>
        <v>48711</v>
      </c>
      <c r="AT1330" s="246">
        <f>_xll.qlIndexFixing($AD$5,AQ1330,TRUE,_xll.ohTrigger(Trigger,Trigger1M))</f>
        <v>2.0571689364885515E-2</v>
      </c>
      <c r="AU1330" s="246" t="e">
        <f>IFERROR(_xll.qlIndexFixing($AV$1,AQ1330,TRUE,_xll.ohTrigger(Trigger,Trigger1M)),#N/A)</f>
        <v>#N/A</v>
      </c>
    </row>
    <row r="1331" spans="42:47" ht="11.25" customHeight="1" x14ac:dyDescent="0.25">
      <c r="AP1331" s="102" t="s">
        <v>83</v>
      </c>
      <c r="AQ1331" s="101">
        <f>_xll.qlInterestRateIndexFixingDate(Currency&amp;"ibor"&amp;Tenor,AR1331,Trigger)</f>
        <v>48682</v>
      </c>
      <c r="AR1331" s="101">
        <f>_xll.qlCalendarAdvance(Calendar,AR1330,AP1331,"f",,Trigger)</f>
        <v>48688</v>
      </c>
      <c r="AS1331" s="101">
        <f>_xll.qlInterestRateIndexMaturity(Currency&amp;"ibor"&amp;Tenor,AR1331,Trigger)</f>
        <v>48718</v>
      </c>
      <c r="AT1331" s="246">
        <f>_xll.qlIndexFixing($AD$5,AQ1331,TRUE,_xll.ohTrigger(Trigger,Trigger1M))</f>
        <v>2.0560140196764998E-2</v>
      </c>
      <c r="AU1331" s="246" t="e">
        <f>IFERROR(_xll.qlIndexFixing($AV$1,AQ1331,TRUE,_xll.ohTrigger(Trigger,Trigger1M)),#N/A)</f>
        <v>#N/A</v>
      </c>
    </row>
    <row r="1332" spans="42:47" ht="11.25" customHeight="1" x14ac:dyDescent="0.25">
      <c r="AP1332" s="102" t="s">
        <v>83</v>
      </c>
      <c r="AQ1332" s="101">
        <f>_xll.qlInterestRateIndexFixingDate(Currency&amp;"ibor"&amp;Tenor,AR1332,Trigger)</f>
        <v>48691</v>
      </c>
      <c r="AR1332" s="101">
        <f>_xll.qlCalendarAdvance(Calendar,AR1331,AP1332,"f",,Trigger)</f>
        <v>48695</v>
      </c>
      <c r="AS1332" s="101">
        <f>_xll.qlInterestRateIndexMaturity(Currency&amp;"ibor"&amp;Tenor,AR1332,Trigger)</f>
        <v>48725</v>
      </c>
      <c r="AT1332" s="246">
        <f>_xll.qlIndexFixing($AD$5,AQ1332,TRUE,_xll.ohTrigger(Trigger,Trigger1M))</f>
        <v>2.0548445273369964E-2</v>
      </c>
      <c r="AU1332" s="246" t="e">
        <f>IFERROR(_xll.qlIndexFixing($AV$1,AQ1332,TRUE,_xll.ohTrigger(Trigger,Trigger1M)),#N/A)</f>
        <v>#N/A</v>
      </c>
    </row>
    <row r="1333" spans="42:47" ht="11.25" customHeight="1" x14ac:dyDescent="0.25">
      <c r="AP1333" s="102" t="s">
        <v>83</v>
      </c>
      <c r="AQ1333" s="101">
        <f>_xll.qlInterestRateIndexFixingDate(Currency&amp;"ibor"&amp;Tenor,AR1333,Trigger)</f>
        <v>48698</v>
      </c>
      <c r="AR1333" s="101">
        <f>_xll.qlCalendarAdvance(Calendar,AR1332,AP1333,"f",,Trigger)</f>
        <v>48702</v>
      </c>
      <c r="AS1333" s="101">
        <f>_xll.qlInterestRateIndexMaturity(Currency&amp;"ibor"&amp;Tenor,AR1333,Trigger)</f>
        <v>48733</v>
      </c>
      <c r="AT1333" s="246">
        <f>_xll.qlIndexFixing($AD$5,AQ1333,TRUE,_xll.ohTrigger(Trigger,Trigger1M))</f>
        <v>2.0536331089194084E-2</v>
      </c>
      <c r="AU1333" s="246" t="e">
        <f>IFERROR(_xll.qlIndexFixing($AV$1,AQ1333,TRUE,_xll.ohTrigger(Trigger,Trigger1M)),#N/A)</f>
        <v>#N/A</v>
      </c>
    </row>
    <row r="1334" spans="42:47" ht="11.25" customHeight="1" x14ac:dyDescent="0.25">
      <c r="AP1334" s="102" t="s">
        <v>83</v>
      </c>
      <c r="AQ1334" s="101">
        <f>_xll.qlInterestRateIndexFixingDate(Currency&amp;"ibor"&amp;Tenor,AR1334,Trigger)</f>
        <v>48705</v>
      </c>
      <c r="AR1334" s="101">
        <f>_xll.qlCalendarAdvance(Calendar,AR1333,AP1334,"f",,Trigger)</f>
        <v>48709</v>
      </c>
      <c r="AS1334" s="101">
        <f>_xll.qlInterestRateIndexMaturity(Currency&amp;"ibor"&amp;Tenor,AR1334,Trigger)</f>
        <v>48740</v>
      </c>
      <c r="AT1334" s="246">
        <f>_xll.qlIndexFixing($AD$5,AQ1334,TRUE,_xll.ohTrigger(Trigger,Trigger1M))</f>
        <v>2.052433356194628E-2</v>
      </c>
      <c r="AU1334" s="246" t="e">
        <f>IFERROR(_xll.qlIndexFixing($AV$1,AQ1334,TRUE,_xll.ohTrigger(Trigger,Trigger1M)),#N/A)</f>
        <v>#N/A</v>
      </c>
    </row>
    <row r="1335" spans="42:47" ht="11.25" customHeight="1" x14ac:dyDescent="0.25">
      <c r="AP1335" s="102" t="s">
        <v>83</v>
      </c>
      <c r="AQ1335" s="101">
        <f>_xll.qlInterestRateIndexFixingDate(Currency&amp;"ibor"&amp;Tenor,AR1335,Trigger)</f>
        <v>48712</v>
      </c>
      <c r="AR1335" s="101">
        <f>_xll.qlCalendarAdvance(Calendar,AR1334,AP1335,"f",,Trigger)</f>
        <v>48716</v>
      </c>
      <c r="AS1335" s="101">
        <f>_xll.qlInterestRateIndexMaturity(Currency&amp;"ibor"&amp;Tenor,AR1335,Trigger)</f>
        <v>48747</v>
      </c>
      <c r="AT1335" s="246">
        <f>_xll.qlIndexFixing($AD$5,AQ1335,TRUE,_xll.ohTrigger(Trigger,Trigger1M))</f>
        <v>2.0512190272852011E-2</v>
      </c>
      <c r="AU1335" s="246" t="e">
        <f>IFERROR(_xll.qlIndexFixing($AV$1,AQ1335,TRUE,_xll.ohTrigger(Trigger,Trigger1M)),#N/A)</f>
        <v>#N/A</v>
      </c>
    </row>
    <row r="1336" spans="42:47" ht="11.25" customHeight="1" x14ac:dyDescent="0.25">
      <c r="AP1336" s="102" t="s">
        <v>83</v>
      </c>
      <c r="AQ1336" s="101">
        <f>_xll.qlInterestRateIndexFixingDate(Currency&amp;"ibor"&amp;Tenor,AR1336,Trigger)</f>
        <v>48719</v>
      </c>
      <c r="AR1336" s="101">
        <f>_xll.qlCalendarAdvance(Calendar,AR1335,AP1336,"f",,Trigger)</f>
        <v>48723</v>
      </c>
      <c r="AS1336" s="101">
        <f>_xll.qlInterestRateIndexMaturity(Currency&amp;"ibor"&amp;Tenor,AR1336,Trigger)</f>
        <v>48754</v>
      </c>
      <c r="AT1336" s="246">
        <f>_xll.qlIndexFixing($AD$5,AQ1336,TRUE,_xll.ohTrigger(Trigger,Trigger1M))</f>
        <v>2.0499901222359954E-2</v>
      </c>
      <c r="AU1336" s="246" t="e">
        <f>IFERROR(_xll.qlIndexFixing($AV$1,AQ1336,TRUE,_xll.ohTrigger(Trigger,Trigger1M)),#N/A)</f>
        <v>#N/A</v>
      </c>
    </row>
    <row r="1337" spans="42:47" ht="11.25" customHeight="1" x14ac:dyDescent="0.25">
      <c r="AP1337" s="102" t="s">
        <v>83</v>
      </c>
      <c r="AQ1337" s="101">
        <f>_xll.qlInterestRateIndexFixingDate(Currency&amp;"ibor"&amp;Tenor,AR1337,Trigger)</f>
        <v>48726</v>
      </c>
      <c r="AR1337" s="101">
        <f>_xll.qlCalendarAdvance(Calendar,AR1336,AP1337,"f",,Trigger)</f>
        <v>48730</v>
      </c>
      <c r="AS1337" s="101">
        <f>_xll.qlInterestRateIndexMaturity(Currency&amp;"ibor"&amp;Tenor,AR1337,Trigger)</f>
        <v>48760</v>
      </c>
      <c r="AT1337" s="246">
        <f>_xll.qlIndexFixing($AD$5,AQ1337,TRUE,_xll.ohTrigger(Trigger,Trigger1M))</f>
        <v>2.0487784342360982E-2</v>
      </c>
      <c r="AU1337" s="246" t="e">
        <f>IFERROR(_xll.qlIndexFixing($AV$1,AQ1337,TRUE,_xll.ohTrigger(Trigger,Trigger1M)),#N/A)</f>
        <v>#N/A</v>
      </c>
    </row>
    <row r="1338" spans="42:47" ht="11.25" customHeight="1" x14ac:dyDescent="0.25">
      <c r="AP1338" s="102" t="s">
        <v>83</v>
      </c>
      <c r="AQ1338" s="101">
        <f>_xll.qlInterestRateIndexFixingDate(Currency&amp;"ibor"&amp;Tenor,AR1338,Trigger)</f>
        <v>48733</v>
      </c>
      <c r="AR1338" s="101">
        <f>_xll.qlCalendarAdvance(Calendar,AR1337,AP1338,"f",,Trigger)</f>
        <v>48737</v>
      </c>
      <c r="AS1338" s="101">
        <f>_xll.qlInterestRateIndexMaturity(Currency&amp;"ibor"&amp;Tenor,AR1338,Trigger)</f>
        <v>48767</v>
      </c>
      <c r="AT1338" s="246">
        <f>_xll.qlIndexFixing($AD$5,AQ1338,TRUE,_xll.ohTrigger(Trigger,Trigger1M))</f>
        <v>2.0475214896439553E-2</v>
      </c>
      <c r="AU1338" s="246" t="e">
        <f>IFERROR(_xll.qlIndexFixing($AV$1,AQ1338,TRUE,_xll.ohTrigger(Trigger,Trigger1M)),#N/A)</f>
        <v>#N/A</v>
      </c>
    </row>
    <row r="1339" spans="42:47" ht="11.25" customHeight="1" x14ac:dyDescent="0.25">
      <c r="AP1339" s="102" t="s">
        <v>83</v>
      </c>
      <c r="AQ1339" s="101">
        <f>_xll.qlInterestRateIndexFixingDate(Currency&amp;"ibor"&amp;Tenor,AR1339,Trigger)</f>
        <v>48740</v>
      </c>
      <c r="AR1339" s="101">
        <f>_xll.qlCalendarAdvance(Calendar,AR1338,AP1339,"f",,Trigger)</f>
        <v>48744</v>
      </c>
      <c r="AS1339" s="101">
        <f>_xll.qlInterestRateIndexMaturity(Currency&amp;"ibor"&amp;Tenor,AR1339,Trigger)</f>
        <v>48774</v>
      </c>
      <c r="AT1339" s="246">
        <f>_xll.qlIndexFixing($AD$5,AQ1339,TRUE,_xll.ohTrigger(Trigger,Trigger1M))</f>
        <v>2.0462499698334469E-2</v>
      </c>
      <c r="AU1339" s="246" t="e">
        <f>IFERROR(_xll.qlIndexFixing($AV$1,AQ1339,TRUE,_xll.ohTrigger(Trigger,Trigger1M)),#N/A)</f>
        <v>#N/A</v>
      </c>
    </row>
    <row r="1340" spans="42:47" ht="11.25" customHeight="1" x14ac:dyDescent="0.25">
      <c r="AP1340" s="102" t="s">
        <v>83</v>
      </c>
      <c r="AQ1340" s="101">
        <f>_xll.qlInterestRateIndexFixingDate(Currency&amp;"ibor"&amp;Tenor,AR1340,Trigger)</f>
        <v>48747</v>
      </c>
      <c r="AR1340" s="101">
        <f>_xll.qlCalendarAdvance(Calendar,AR1339,AP1340,"f",,Trigger)</f>
        <v>48751</v>
      </c>
      <c r="AS1340" s="101">
        <f>_xll.qlInterestRateIndexMaturity(Currency&amp;"ibor"&amp;Tenor,AR1340,Trigger)</f>
        <v>48781</v>
      </c>
      <c r="AT1340" s="246">
        <f>_xll.qlIndexFixing($AD$5,AQ1340,TRUE,_xll.ohTrigger(Trigger,Trigger1M))</f>
        <v>2.0449638748506693E-2</v>
      </c>
      <c r="AU1340" s="246" t="e">
        <f>IFERROR(_xll.qlIndexFixing($AV$1,AQ1340,TRUE,_xll.ohTrigger(Trigger,Trigger1M)),#N/A)</f>
        <v>#N/A</v>
      </c>
    </row>
    <row r="1341" spans="42:47" ht="11.25" customHeight="1" x14ac:dyDescent="0.25">
      <c r="AP1341" s="102" t="s">
        <v>83</v>
      </c>
      <c r="AQ1341" s="101">
        <f>_xll.qlInterestRateIndexFixingDate(Currency&amp;"ibor"&amp;Tenor,AR1341,Trigger)</f>
        <v>48754</v>
      </c>
      <c r="AR1341" s="101">
        <f>_xll.qlCalendarAdvance(Calendar,AR1340,AP1341,"f",,Trigger)</f>
        <v>48758</v>
      </c>
      <c r="AS1341" s="101">
        <f>_xll.qlInterestRateIndexMaturity(Currency&amp;"ibor"&amp;Tenor,AR1341,Trigger)</f>
        <v>48788</v>
      </c>
      <c r="AT1341" s="246">
        <f>_xll.qlIndexFixing($AD$5,AQ1341,TRUE,_xll.ohTrigger(Trigger,Trigger1M))</f>
        <v>2.0436752582844164E-2</v>
      </c>
      <c r="AU1341" s="246" t="e">
        <f>IFERROR(_xll.qlIndexFixing($AV$1,AQ1341,TRUE,_xll.ohTrigger(Trigger,Trigger1M)),#N/A)</f>
        <v>#N/A</v>
      </c>
    </row>
    <row r="1342" spans="42:47" ht="11.25" customHeight="1" x14ac:dyDescent="0.25">
      <c r="AP1342" s="102" t="s">
        <v>83</v>
      </c>
      <c r="AQ1342" s="101">
        <f>_xll.qlInterestRateIndexFixingDate(Currency&amp;"ibor"&amp;Tenor,AR1342,Trigger)</f>
        <v>48761</v>
      </c>
      <c r="AR1342" s="101">
        <f>_xll.qlCalendarAdvance(Calendar,AR1341,AP1342,"f",,Trigger)</f>
        <v>48765</v>
      </c>
      <c r="AS1342" s="101">
        <f>_xll.qlInterestRateIndexMaturity(Currency&amp;"ibor"&amp;Tenor,AR1342,Trigger)</f>
        <v>48796</v>
      </c>
      <c r="AT1342" s="246">
        <f>_xll.qlIndexFixing($AD$5,AQ1342,TRUE,_xll.ohTrigger(Trigger,Trigger1M))</f>
        <v>2.0424672553187154E-2</v>
      </c>
      <c r="AU1342" s="246" t="e">
        <f>IFERROR(_xll.qlIndexFixing($AV$1,AQ1342,TRUE,_xll.ohTrigger(Trigger,Trigger1M)),#N/A)</f>
        <v>#N/A</v>
      </c>
    </row>
    <row r="1343" spans="42:47" ht="11.25" customHeight="1" x14ac:dyDescent="0.25">
      <c r="AP1343" s="102" t="s">
        <v>83</v>
      </c>
      <c r="AQ1343" s="101">
        <f>_xll.qlInterestRateIndexFixingDate(Currency&amp;"ibor"&amp;Tenor,AR1343,Trigger)</f>
        <v>48768</v>
      </c>
      <c r="AR1343" s="101">
        <f>_xll.qlCalendarAdvance(Calendar,AR1342,AP1343,"f",,Trigger)</f>
        <v>48772</v>
      </c>
      <c r="AS1343" s="101">
        <f>_xll.qlInterestRateIndexMaturity(Currency&amp;"ibor"&amp;Tenor,AR1343,Trigger)</f>
        <v>48803</v>
      </c>
      <c r="AT1343" s="246">
        <f>_xll.qlIndexFixing($AD$5,AQ1343,TRUE,_xll.ohTrigger(Trigger,Trigger1M))</f>
        <v>2.0413987346238231E-2</v>
      </c>
      <c r="AU1343" s="246" t="e">
        <f>IFERROR(_xll.qlIndexFixing($AV$1,AQ1343,TRUE,_xll.ohTrigger(Trigger,Trigger1M)),#N/A)</f>
        <v>#N/A</v>
      </c>
    </row>
    <row r="1344" spans="42:47" ht="11.25" customHeight="1" x14ac:dyDescent="0.25">
      <c r="AP1344" s="102" t="s">
        <v>83</v>
      </c>
      <c r="AQ1344" s="101">
        <f>_xll.qlInterestRateIndexFixingDate(Currency&amp;"ibor"&amp;Tenor,AR1344,Trigger)</f>
        <v>48775</v>
      </c>
      <c r="AR1344" s="101">
        <f>_xll.qlCalendarAdvance(Calendar,AR1343,AP1344,"f",,Trigger)</f>
        <v>48779</v>
      </c>
      <c r="AS1344" s="101">
        <f>_xll.qlInterestRateIndexMaturity(Currency&amp;"ibor"&amp;Tenor,AR1344,Trigger)</f>
        <v>48810</v>
      </c>
      <c r="AT1344" s="246">
        <f>_xll.qlIndexFixing($AD$5,AQ1344,TRUE,_xll.ohTrigger(Trigger,Trigger1M))</f>
        <v>2.0404417583065361E-2</v>
      </c>
      <c r="AU1344" s="246" t="e">
        <f>IFERROR(_xll.qlIndexFixing($AV$1,AQ1344,TRUE,_xll.ohTrigger(Trigger,Trigger1M)),#N/A)</f>
        <v>#N/A</v>
      </c>
    </row>
    <row r="1345" spans="42:47" ht="11.25" customHeight="1" x14ac:dyDescent="0.25">
      <c r="AP1345" s="102" t="s">
        <v>83</v>
      </c>
      <c r="AQ1345" s="101">
        <f>_xll.qlInterestRateIndexFixingDate(Currency&amp;"ibor"&amp;Tenor,AR1345,Trigger)</f>
        <v>48782</v>
      </c>
      <c r="AR1345" s="101">
        <f>_xll.qlCalendarAdvance(Calendar,AR1344,AP1345,"f",,Trigger)</f>
        <v>48786</v>
      </c>
      <c r="AS1345" s="101">
        <f>_xll.qlInterestRateIndexMaturity(Currency&amp;"ibor"&amp;Tenor,AR1345,Trigger)</f>
        <v>48817</v>
      </c>
      <c r="AT1345" s="246">
        <f>_xll.qlIndexFixing($AD$5,AQ1345,TRUE,_xll.ohTrigger(Trigger,Trigger1M))</f>
        <v>2.0395946581812652E-2</v>
      </c>
      <c r="AU1345" s="246" t="e">
        <f>IFERROR(_xll.qlIndexFixing($AV$1,AQ1345,TRUE,_xll.ohTrigger(Trigger,Trigger1M)),#N/A)</f>
        <v>#N/A</v>
      </c>
    </row>
    <row r="1346" spans="42:47" ht="11.25" customHeight="1" x14ac:dyDescent="0.25">
      <c r="AP1346" s="102" t="s">
        <v>83</v>
      </c>
      <c r="AQ1346" s="101">
        <f>_xll.qlInterestRateIndexFixingDate(Currency&amp;"ibor"&amp;Tenor,AR1346,Trigger)</f>
        <v>48789</v>
      </c>
      <c r="AR1346" s="101">
        <f>_xll.qlCalendarAdvance(Calendar,AR1345,AP1346,"f",,Trigger)</f>
        <v>48793</v>
      </c>
      <c r="AS1346" s="101">
        <f>_xll.qlInterestRateIndexMaturity(Currency&amp;"ibor"&amp;Tenor,AR1346,Trigger)</f>
        <v>48824</v>
      </c>
      <c r="AT1346" s="246">
        <f>_xll.qlIndexFixing($AD$5,AQ1346,TRUE,_xll.ohTrigger(Trigger,Trigger1M))</f>
        <v>2.0387780564213757E-2</v>
      </c>
      <c r="AU1346" s="246" t="e">
        <f>IFERROR(_xll.qlIndexFixing($AV$1,AQ1346,TRUE,_xll.ohTrigger(Trigger,Trigger1M)),#N/A)</f>
        <v>#N/A</v>
      </c>
    </row>
    <row r="1347" spans="42:47" ht="11.25" customHeight="1" x14ac:dyDescent="0.25">
      <c r="AP1347" s="102" t="s">
        <v>83</v>
      </c>
      <c r="AQ1347" s="101">
        <f>_xll.qlInterestRateIndexFixingDate(Currency&amp;"ibor"&amp;Tenor,AR1347,Trigger)</f>
        <v>48796</v>
      </c>
      <c r="AR1347" s="101">
        <f>_xll.qlCalendarAdvance(Calendar,AR1346,AP1347,"f",,Trigger)</f>
        <v>48800</v>
      </c>
      <c r="AS1347" s="101">
        <f>_xll.qlInterestRateIndexMaturity(Currency&amp;"ibor"&amp;Tenor,AR1347,Trigger)</f>
        <v>48831</v>
      </c>
      <c r="AT1347" s="246">
        <f>_xll.qlIndexFixing($AD$5,AQ1347,TRUE,_xll.ohTrigger(Trigger,Trigger1M))</f>
        <v>2.0379452332042764E-2</v>
      </c>
      <c r="AU1347" s="246" t="e">
        <f>IFERROR(_xll.qlIndexFixing($AV$1,AQ1347,TRUE,_xll.ohTrigger(Trigger,Trigger1M)),#N/A)</f>
        <v>#N/A</v>
      </c>
    </row>
    <row r="1348" spans="42:47" ht="11.25" customHeight="1" x14ac:dyDescent="0.25">
      <c r="AP1348" s="102" t="s">
        <v>83</v>
      </c>
      <c r="AQ1348" s="101">
        <f>_xll.qlInterestRateIndexFixingDate(Currency&amp;"ibor"&amp;Tenor,AR1348,Trigger)</f>
        <v>48803</v>
      </c>
      <c r="AR1348" s="101">
        <f>_xll.qlCalendarAdvance(Calendar,AR1347,AP1348,"f",,Trigger)</f>
        <v>48807</v>
      </c>
      <c r="AS1348" s="101">
        <f>_xll.qlInterestRateIndexMaturity(Currency&amp;"ibor"&amp;Tenor,AR1348,Trigger)</f>
        <v>48838</v>
      </c>
      <c r="AT1348" s="246">
        <f>_xll.qlIndexFixing($AD$5,AQ1348,TRUE,_xll.ohTrigger(Trigger,Trigger1M))</f>
        <v>2.0370961885645206E-2</v>
      </c>
      <c r="AU1348" s="246" t="e">
        <f>IFERROR(_xll.qlIndexFixing($AV$1,AQ1348,TRUE,_xll.ohTrigger(Trigger,Trigger1M)),#N/A)</f>
        <v>#N/A</v>
      </c>
    </row>
    <row r="1349" spans="42:47" ht="11.25" customHeight="1" x14ac:dyDescent="0.25">
      <c r="AP1349" s="102" t="s">
        <v>83</v>
      </c>
      <c r="AQ1349" s="101">
        <f>_xll.qlInterestRateIndexFixingDate(Currency&amp;"ibor"&amp;Tenor,AR1349,Trigger)</f>
        <v>48810</v>
      </c>
      <c r="AR1349" s="101">
        <f>_xll.qlCalendarAdvance(Calendar,AR1348,AP1349,"f",,Trigger)</f>
        <v>48814</v>
      </c>
      <c r="AS1349" s="101">
        <f>_xll.qlInterestRateIndexMaturity(Currency&amp;"ibor"&amp;Tenor,AR1349,Trigger)</f>
        <v>48845</v>
      </c>
      <c r="AT1349" s="246">
        <f>_xll.qlIndexFixing($AD$5,AQ1349,TRUE,_xll.ohTrigger(Trigger,Trigger1M))</f>
        <v>2.0362309225376924E-2</v>
      </c>
      <c r="AU1349" s="246" t="e">
        <f>IFERROR(_xll.qlIndexFixing($AV$1,AQ1349,TRUE,_xll.ohTrigger(Trigger,Trigger1M)),#N/A)</f>
        <v>#N/A</v>
      </c>
    </row>
    <row r="1350" spans="42:47" ht="11.25" customHeight="1" x14ac:dyDescent="0.25">
      <c r="AP1350" s="102" t="s">
        <v>83</v>
      </c>
      <c r="AQ1350" s="101">
        <f>_xll.qlInterestRateIndexFixingDate(Currency&amp;"ibor"&amp;Tenor,AR1350,Trigger)</f>
        <v>48817</v>
      </c>
      <c r="AR1350" s="101">
        <f>_xll.qlCalendarAdvance(Calendar,AR1349,AP1350,"f",,Trigger)</f>
        <v>48821</v>
      </c>
      <c r="AS1350" s="101">
        <f>_xll.qlInterestRateIndexMaturity(Currency&amp;"ibor"&amp;Tenor,AR1350,Trigger)</f>
        <v>48852</v>
      </c>
      <c r="AT1350" s="246">
        <f>_xll.qlIndexFixing($AD$5,AQ1350,TRUE,_xll.ohTrigger(Trigger,Trigger1M))</f>
        <v>2.0353494351601498E-2</v>
      </c>
      <c r="AU1350" s="246" t="e">
        <f>IFERROR(_xll.qlIndexFixing($AV$1,AQ1350,TRUE,_xll.ohTrigger(Trigger,Trigger1M)),#N/A)</f>
        <v>#N/A</v>
      </c>
    </row>
    <row r="1351" spans="42:47" ht="11.25" customHeight="1" x14ac:dyDescent="0.25">
      <c r="AP1351" s="102" t="s">
        <v>83</v>
      </c>
      <c r="AQ1351" s="101">
        <f>_xll.qlInterestRateIndexFixingDate(Currency&amp;"ibor"&amp;Tenor,AR1351,Trigger)</f>
        <v>48824</v>
      </c>
      <c r="AR1351" s="101">
        <f>_xll.qlCalendarAdvance(Calendar,AR1350,AP1351,"f",,Trigger)</f>
        <v>48828</v>
      </c>
      <c r="AS1351" s="101">
        <f>_xll.qlInterestRateIndexMaturity(Currency&amp;"ibor"&amp;Tenor,AR1351,Trigger)</f>
        <v>48858</v>
      </c>
      <c r="AT1351" s="246">
        <f>_xll.qlIndexFixing($AD$5,AQ1351,TRUE,_xll.ohTrigger(Trigger,Trigger1M))</f>
        <v>2.0344597728131575E-2</v>
      </c>
      <c r="AU1351" s="246" t="e">
        <f>IFERROR(_xll.qlIndexFixing($AV$1,AQ1351,TRUE,_xll.ohTrigger(Trigger,Trigger1M)),#N/A)</f>
        <v>#N/A</v>
      </c>
    </row>
    <row r="1352" spans="42:47" ht="11.25" customHeight="1" x14ac:dyDescent="0.25">
      <c r="AP1352" s="102" t="s">
        <v>83</v>
      </c>
      <c r="AQ1352" s="101">
        <f>_xll.qlInterestRateIndexFixingDate(Currency&amp;"ibor"&amp;Tenor,AR1352,Trigger)</f>
        <v>48831</v>
      </c>
      <c r="AR1352" s="101">
        <f>_xll.qlCalendarAdvance(Calendar,AR1351,AP1352,"f",,Trigger)</f>
        <v>48835</v>
      </c>
      <c r="AS1352" s="101">
        <f>_xll.qlInterestRateIndexMaturity(Currency&amp;"ibor"&amp;Tenor,AR1352,Trigger)</f>
        <v>48865</v>
      </c>
      <c r="AT1352" s="246">
        <f>_xll.qlIndexFixing($AD$5,AQ1352,TRUE,_xll.ohTrigger(Trigger,Trigger1M))</f>
        <v>2.0335470530320698E-2</v>
      </c>
      <c r="AU1352" s="246" t="e">
        <f>IFERROR(_xll.qlIndexFixing($AV$1,AQ1352,TRUE,_xll.ohTrigger(Trigger,Trigger1M)),#N/A)</f>
        <v>#N/A</v>
      </c>
    </row>
    <row r="1353" spans="42:47" ht="11.25" customHeight="1" x14ac:dyDescent="0.25">
      <c r="AP1353" s="102" t="s">
        <v>83</v>
      </c>
      <c r="AQ1353" s="101">
        <f>_xll.qlInterestRateIndexFixingDate(Currency&amp;"ibor"&amp;Tenor,AR1353,Trigger)</f>
        <v>48838</v>
      </c>
      <c r="AR1353" s="101">
        <f>_xll.qlCalendarAdvance(Calendar,AR1352,AP1353,"f",,Trigger)</f>
        <v>48842</v>
      </c>
      <c r="AS1353" s="101">
        <f>_xll.qlInterestRateIndexMaturity(Currency&amp;"ibor"&amp;Tenor,AR1353,Trigger)</f>
        <v>48872</v>
      </c>
      <c r="AT1353" s="246">
        <f>_xll.qlIndexFixing($AD$5,AQ1353,TRUE,_xll.ohTrigger(Trigger,Trigger1M))</f>
        <v>2.0326181129019183E-2</v>
      </c>
      <c r="AU1353" s="246" t="e">
        <f>IFERROR(_xll.qlIndexFixing($AV$1,AQ1353,TRUE,_xll.ohTrigger(Trigger,Trigger1M)),#N/A)</f>
        <v>#N/A</v>
      </c>
    </row>
    <row r="1354" spans="42:47" ht="11.25" customHeight="1" x14ac:dyDescent="0.25">
      <c r="AP1354" s="102" t="s">
        <v>83</v>
      </c>
      <c r="AQ1354" s="101">
        <f>_xll.qlInterestRateIndexFixingDate(Currency&amp;"ibor"&amp;Tenor,AR1354,Trigger)</f>
        <v>48845</v>
      </c>
      <c r="AR1354" s="101">
        <f>_xll.qlCalendarAdvance(Calendar,AR1353,AP1354,"f",,Trigger)</f>
        <v>48849</v>
      </c>
      <c r="AS1354" s="101">
        <f>_xll.qlInterestRateIndexMaturity(Currency&amp;"ibor"&amp;Tenor,AR1354,Trigger)</f>
        <v>48879</v>
      </c>
      <c r="AT1354" s="246">
        <f>_xll.qlIndexFixing($AD$5,AQ1354,TRUE,_xll.ohTrigger(Trigger,Trigger1M))</f>
        <v>2.0316729524608057E-2</v>
      </c>
      <c r="AU1354" s="246" t="e">
        <f>IFERROR(_xll.qlIndexFixing($AV$1,AQ1354,TRUE,_xll.ohTrigger(Trigger,Trigger1M)),#N/A)</f>
        <v>#N/A</v>
      </c>
    </row>
    <row r="1355" spans="42:47" ht="11.25" customHeight="1" x14ac:dyDescent="0.25">
      <c r="AP1355" s="102" t="s">
        <v>83</v>
      </c>
      <c r="AQ1355" s="101">
        <f>_xll.qlInterestRateIndexFixingDate(Currency&amp;"ibor"&amp;Tenor,AR1355,Trigger)</f>
        <v>48852</v>
      </c>
      <c r="AR1355" s="101">
        <f>_xll.qlCalendarAdvance(Calendar,AR1354,AP1355,"f",,Trigger)</f>
        <v>48856</v>
      </c>
      <c r="AS1355" s="101">
        <f>_xll.qlInterestRateIndexMaturity(Currency&amp;"ibor"&amp;Tenor,AR1355,Trigger)</f>
        <v>48887</v>
      </c>
      <c r="AT1355" s="246">
        <f>_xll.qlIndexFixing($AD$5,AQ1355,TRUE,_xll.ohTrigger(Trigger,Trigger1M))</f>
        <v>2.0306986793224166E-2</v>
      </c>
      <c r="AU1355" s="246" t="e">
        <f>IFERROR(_xll.qlIndexFixing($AV$1,AQ1355,TRUE,_xll.ohTrigger(Trigger,Trigger1M)),#N/A)</f>
        <v>#N/A</v>
      </c>
    </row>
    <row r="1356" spans="42:47" ht="11.25" customHeight="1" x14ac:dyDescent="0.25">
      <c r="AP1356" s="102" t="s">
        <v>83</v>
      </c>
      <c r="AQ1356" s="101">
        <f>_xll.qlInterestRateIndexFixingDate(Currency&amp;"ibor"&amp;Tenor,AR1356,Trigger)</f>
        <v>48859</v>
      </c>
      <c r="AR1356" s="101">
        <f>_xll.qlCalendarAdvance(Calendar,AR1355,AP1356,"f",,Trigger)</f>
        <v>48863</v>
      </c>
      <c r="AS1356" s="101">
        <f>_xll.qlInterestRateIndexMaturity(Currency&amp;"ibor"&amp;Tenor,AR1356,Trigger)</f>
        <v>48894</v>
      </c>
      <c r="AT1356" s="246">
        <f>_xll.qlIndexFixing($AD$5,AQ1356,TRUE,_xll.ohTrigger(Trigger,Trigger1M))</f>
        <v>2.0297198646376281E-2</v>
      </c>
      <c r="AU1356" s="246" t="e">
        <f>IFERROR(_xll.qlIndexFixing($AV$1,AQ1356,TRUE,_xll.ohTrigger(Trigger,Trigger1M)),#N/A)</f>
        <v>#N/A</v>
      </c>
    </row>
    <row r="1357" spans="42:47" ht="11.25" customHeight="1" x14ac:dyDescent="0.25">
      <c r="AP1357" s="102" t="s">
        <v>83</v>
      </c>
      <c r="AQ1357" s="101">
        <f>_xll.qlInterestRateIndexFixingDate(Currency&amp;"ibor"&amp;Tenor,AR1357,Trigger)</f>
        <v>48866</v>
      </c>
      <c r="AR1357" s="101">
        <f>_xll.qlCalendarAdvance(Calendar,AR1356,AP1357,"f",,Trigger)</f>
        <v>48870</v>
      </c>
      <c r="AS1357" s="101">
        <f>_xll.qlInterestRateIndexMaturity(Currency&amp;"ibor"&amp;Tenor,AR1357,Trigger)</f>
        <v>48901</v>
      </c>
      <c r="AT1357" s="246">
        <f>_xll.qlIndexFixing($AD$5,AQ1357,TRUE,_xll.ohTrigger(Trigger,Trigger1M))</f>
        <v>2.0287248288739082E-2</v>
      </c>
      <c r="AU1357" s="246" t="e">
        <f>IFERROR(_xll.qlIndexFixing($AV$1,AQ1357,TRUE,_xll.ohTrigger(Trigger,Trigger1M)),#N/A)</f>
        <v>#N/A</v>
      </c>
    </row>
    <row r="1358" spans="42:47" ht="11.25" customHeight="1" x14ac:dyDescent="0.25">
      <c r="AP1358" s="102" t="s">
        <v>83</v>
      </c>
      <c r="AQ1358" s="101">
        <f>_xll.qlInterestRateIndexFixingDate(Currency&amp;"ibor"&amp;Tenor,AR1358,Trigger)</f>
        <v>48873</v>
      </c>
      <c r="AR1358" s="101">
        <f>_xll.qlCalendarAdvance(Calendar,AR1357,AP1358,"f",,Trigger)</f>
        <v>48877</v>
      </c>
      <c r="AS1358" s="101">
        <f>_xll.qlInterestRateIndexMaturity(Currency&amp;"ibor"&amp;Tenor,AR1358,Trigger)</f>
        <v>48908</v>
      </c>
      <c r="AT1358" s="246">
        <f>_xll.qlIndexFixing($AD$5,AQ1358,TRUE,_xll.ohTrigger(Trigger,Trigger1M))</f>
        <v>2.0277135720738033E-2</v>
      </c>
      <c r="AU1358" s="246" t="e">
        <f>IFERROR(_xll.qlIndexFixing($AV$1,AQ1358,TRUE,_xll.ohTrigger(Trigger,Trigger1M)),#N/A)</f>
        <v>#N/A</v>
      </c>
    </row>
    <row r="1359" spans="42:47" ht="11.25" customHeight="1" x14ac:dyDescent="0.25">
      <c r="AP1359" s="102" t="s">
        <v>83</v>
      </c>
      <c r="AQ1359" s="101">
        <f>_xll.qlInterestRateIndexFixingDate(Currency&amp;"ibor"&amp;Tenor,AR1359,Trigger)</f>
        <v>48880</v>
      </c>
      <c r="AR1359" s="101">
        <f>_xll.qlCalendarAdvance(Calendar,AR1358,AP1359,"f",,Trigger)</f>
        <v>48884</v>
      </c>
      <c r="AS1359" s="101">
        <f>_xll.qlInterestRateIndexMaturity(Currency&amp;"ibor"&amp;Tenor,AR1359,Trigger)</f>
        <v>48914</v>
      </c>
      <c r="AT1359" s="246">
        <f>_xll.qlIndexFixing($AD$5,AQ1359,TRUE,_xll.ohTrigger(Trigger,Trigger1M))</f>
        <v>2.0267038469449439E-2</v>
      </c>
      <c r="AU1359" s="246" t="e">
        <f>IFERROR(_xll.qlIndexFixing($AV$1,AQ1359,TRUE,_xll.ohTrigger(Trigger,Trigger1M)),#N/A)</f>
        <v>#N/A</v>
      </c>
    </row>
    <row r="1360" spans="42:47" ht="11.25" customHeight="1" x14ac:dyDescent="0.25">
      <c r="AP1360" s="102" t="s">
        <v>83</v>
      </c>
      <c r="AQ1360" s="101">
        <f>_xll.qlInterestRateIndexFixingDate(Currency&amp;"ibor"&amp;Tenor,AR1360,Trigger)</f>
        <v>48887</v>
      </c>
      <c r="AR1360" s="101">
        <f>_xll.qlCalendarAdvance(Calendar,AR1359,AP1360,"f",,Trigger)</f>
        <v>48891</v>
      </c>
      <c r="AS1360" s="101">
        <f>_xll.qlInterestRateIndexMaturity(Currency&amp;"ibor"&amp;Tenor,AR1360,Trigger)</f>
        <v>48921</v>
      </c>
      <c r="AT1360" s="246">
        <f>_xll.qlIndexFixing($AD$5,AQ1360,TRUE,_xll.ohTrigger(Trigger,Trigger1M))</f>
        <v>2.0256613654616729E-2</v>
      </c>
      <c r="AU1360" s="246" t="e">
        <f>IFERROR(_xll.qlIndexFixing($AV$1,AQ1360,TRUE,_xll.ohTrigger(Trigger,Trigger1M)),#N/A)</f>
        <v>#N/A</v>
      </c>
    </row>
    <row r="1361" spans="42:47" ht="11.25" customHeight="1" x14ac:dyDescent="0.25">
      <c r="AP1361" s="102" t="s">
        <v>83</v>
      </c>
      <c r="AQ1361" s="101">
        <f>_xll.qlInterestRateIndexFixingDate(Currency&amp;"ibor"&amp;Tenor,AR1361,Trigger)</f>
        <v>48894</v>
      </c>
      <c r="AR1361" s="101">
        <f>_xll.qlCalendarAdvance(Calendar,AR1360,AP1361,"f",,Trigger)</f>
        <v>48898</v>
      </c>
      <c r="AS1361" s="101">
        <f>_xll.qlInterestRateIndexMaturity(Currency&amp;"ibor"&amp;Tenor,AR1361,Trigger)</f>
        <v>48928</v>
      </c>
      <c r="AT1361" s="246">
        <f>_xll.qlIndexFixing($AD$5,AQ1361,TRUE,_xll.ohTrigger(Trigger,Trigger1M))</f>
        <v>2.0246026639485493E-2</v>
      </c>
      <c r="AU1361" s="246" t="e">
        <f>IFERROR(_xll.qlIndexFixing($AV$1,AQ1361,TRUE,_xll.ohTrigger(Trigger,Trigger1M)),#N/A)</f>
        <v>#N/A</v>
      </c>
    </row>
    <row r="1362" spans="42:47" ht="11.25" customHeight="1" x14ac:dyDescent="0.25">
      <c r="AP1362" s="102" t="s">
        <v>83</v>
      </c>
      <c r="AQ1362" s="101">
        <f>_xll.qlInterestRateIndexFixingDate(Currency&amp;"ibor"&amp;Tenor,AR1362,Trigger)</f>
        <v>48901</v>
      </c>
      <c r="AR1362" s="101">
        <f>_xll.qlCalendarAdvance(Calendar,AR1361,AP1362,"f",,Trigger)</f>
        <v>48905</v>
      </c>
      <c r="AS1362" s="101">
        <f>_xll.qlInterestRateIndexMaturity(Currency&amp;"ibor"&amp;Tenor,AR1362,Trigger)</f>
        <v>48935</v>
      </c>
      <c r="AT1362" s="246">
        <f>_xll.qlIndexFixing($AD$5,AQ1362,TRUE,_xll.ohTrigger(Trigger,Trigger1M))</f>
        <v>2.0235277424487386E-2</v>
      </c>
      <c r="AU1362" s="246" t="e">
        <f>IFERROR(_xll.qlIndexFixing($AV$1,AQ1362,TRUE,_xll.ohTrigger(Trigger,Trigger1M)),#N/A)</f>
        <v>#N/A</v>
      </c>
    </row>
    <row r="1363" spans="42:47" ht="11.25" customHeight="1" x14ac:dyDescent="0.25">
      <c r="AP1363" s="102" t="s">
        <v>83</v>
      </c>
      <c r="AQ1363" s="101">
        <f>_xll.qlInterestRateIndexFixingDate(Currency&amp;"ibor"&amp;Tenor,AR1363,Trigger)</f>
        <v>48908</v>
      </c>
      <c r="AR1363" s="101">
        <f>_xll.qlCalendarAdvance(Calendar,AR1362,AP1363,"f",,Trigger)</f>
        <v>48912</v>
      </c>
      <c r="AS1363" s="101">
        <f>_xll.qlInterestRateIndexMaturity(Currency&amp;"ibor"&amp;Tenor,AR1363,Trigger)</f>
        <v>48942</v>
      </c>
      <c r="AT1363" s="246">
        <f>_xll.qlIndexFixing($AD$5,AQ1363,TRUE,_xll.ohTrigger(Trigger,Trigger1M))</f>
        <v>2.0224366010051398E-2</v>
      </c>
      <c r="AU1363" s="246" t="e">
        <f>IFERROR(_xll.qlIndexFixing($AV$1,AQ1363,TRUE,_xll.ohTrigger(Trigger,Trigger1M)),#N/A)</f>
        <v>#N/A</v>
      </c>
    </row>
    <row r="1364" spans="42:47" ht="11.25" customHeight="1" x14ac:dyDescent="0.25">
      <c r="AP1364" s="102" t="s">
        <v>83</v>
      </c>
      <c r="AQ1364" s="101">
        <f>_xll.qlInterestRateIndexFixingDate(Currency&amp;"ibor"&amp;Tenor,AR1364,Trigger)</f>
        <v>48915</v>
      </c>
      <c r="AR1364" s="101">
        <f>_xll.qlCalendarAdvance(Calendar,AR1363,AP1364,"f",,Trigger)</f>
        <v>48919</v>
      </c>
      <c r="AS1364" s="101">
        <f>_xll.qlInterestRateIndexMaturity(Currency&amp;"ibor"&amp;Tenor,AR1364,Trigger)</f>
        <v>48950</v>
      </c>
      <c r="AT1364" s="246">
        <f>_xll.qlIndexFixing($AD$5,AQ1364,TRUE,_xll.ohTrigger(Trigger,Trigger1M))</f>
        <v>2.0213053919136147E-2</v>
      </c>
      <c r="AU1364" s="246" t="e">
        <f>IFERROR(_xll.qlIndexFixing($AV$1,AQ1364,TRUE,_xll.ohTrigger(Trigger,Trigger1M)),#N/A)</f>
        <v>#N/A</v>
      </c>
    </row>
    <row r="1365" spans="42:47" ht="11.25" customHeight="1" x14ac:dyDescent="0.25">
      <c r="AP1365" s="102" t="s">
        <v>83</v>
      </c>
      <c r="AQ1365" s="101">
        <f>_xll.qlInterestRateIndexFixingDate(Currency&amp;"ibor"&amp;Tenor,AR1365,Trigger)</f>
        <v>48922</v>
      </c>
      <c r="AR1365" s="101">
        <f>_xll.qlCalendarAdvance(Calendar,AR1364,AP1365,"f",,Trigger)</f>
        <v>48926</v>
      </c>
      <c r="AS1365" s="101">
        <f>_xll.qlInterestRateIndexMaturity(Currency&amp;"ibor"&amp;Tenor,AR1365,Trigger)</f>
        <v>48957</v>
      </c>
      <c r="AT1365" s="246">
        <f>_xll.qlIndexFixing($AD$5,AQ1365,TRUE,_xll.ohTrigger(Trigger,Trigger1M))</f>
        <v>2.020180589077452E-2</v>
      </c>
      <c r="AU1365" s="246" t="e">
        <f>IFERROR(_xll.qlIndexFixing($AV$1,AQ1365,TRUE,_xll.ohTrigger(Trigger,Trigger1M)),#N/A)</f>
        <v>#N/A</v>
      </c>
    </row>
    <row r="1366" spans="42:47" ht="11.25" customHeight="1" x14ac:dyDescent="0.25">
      <c r="AP1366" s="102" t="s">
        <v>83</v>
      </c>
      <c r="AQ1366" s="101">
        <f>_xll.qlInterestRateIndexFixingDate(Currency&amp;"ibor"&amp;Tenor,AR1366,Trigger)</f>
        <v>48929</v>
      </c>
      <c r="AR1366" s="101">
        <f>_xll.qlCalendarAdvance(Calendar,AR1365,AP1366,"f",,Trigger)</f>
        <v>48933</v>
      </c>
      <c r="AS1366" s="101">
        <f>_xll.qlInterestRateIndexMaturity(Currency&amp;"ibor"&amp;Tenor,AR1366,Trigger)</f>
        <v>48964</v>
      </c>
      <c r="AT1366" s="246">
        <f>_xll.qlIndexFixing($AD$5,AQ1366,TRUE,_xll.ohTrigger(Trigger,Trigger1M))</f>
        <v>2.0190395655620384E-2</v>
      </c>
      <c r="AU1366" s="246" t="e">
        <f>IFERROR(_xll.qlIndexFixing($AV$1,AQ1366,TRUE,_xll.ohTrigger(Trigger,Trigger1M)),#N/A)</f>
        <v>#N/A</v>
      </c>
    </row>
    <row r="1367" spans="42:47" ht="11.25" customHeight="1" x14ac:dyDescent="0.25">
      <c r="AP1367" s="102" t="s">
        <v>83</v>
      </c>
      <c r="AQ1367" s="101">
        <f>_xll.qlInterestRateIndexFixingDate(Currency&amp;"ibor"&amp;Tenor,AR1367,Trigger)</f>
        <v>48935</v>
      </c>
      <c r="AR1367" s="101">
        <f>_xll.qlCalendarAdvance(Calendar,AR1366,AP1367,"f",,Trigger)</f>
        <v>48940</v>
      </c>
      <c r="AS1367" s="101">
        <f>_xll.qlInterestRateIndexMaturity(Currency&amp;"ibor"&amp;Tenor,AR1367,Trigger)</f>
        <v>48971</v>
      </c>
      <c r="AT1367" s="246">
        <f>_xll.qlIndexFixing($AD$5,AQ1367,TRUE,_xll.ohTrigger(Trigger,Trigger1M))</f>
        <v>2.0178823214148191E-2</v>
      </c>
      <c r="AU1367" s="246" t="e">
        <f>IFERROR(_xll.qlIndexFixing($AV$1,AQ1367,TRUE,_xll.ohTrigger(Trigger,Trigger1M)),#N/A)</f>
        <v>#N/A</v>
      </c>
    </row>
    <row r="1368" spans="42:47" ht="11.25" customHeight="1" x14ac:dyDescent="0.25">
      <c r="AP1368" s="102" t="s">
        <v>83</v>
      </c>
      <c r="AQ1368" s="101">
        <f>_xll.qlInterestRateIndexFixingDate(Currency&amp;"ibor"&amp;Tenor,AR1368,Trigger)</f>
        <v>48943</v>
      </c>
      <c r="AR1368" s="101">
        <f>_xll.qlCalendarAdvance(Calendar,AR1367,AP1368,"f",,Trigger)</f>
        <v>48947</v>
      </c>
      <c r="AS1368" s="101">
        <f>_xll.qlInterestRateIndexMaturity(Currency&amp;"ibor"&amp;Tenor,AR1368,Trigger)</f>
        <v>48978</v>
      </c>
      <c r="AT1368" s="246">
        <f>_xll.qlIndexFixing($AD$5,AQ1368,TRUE,_xll.ohTrigger(Trigger,Trigger1M))</f>
        <v>2.0167088566842715E-2</v>
      </c>
      <c r="AU1368" s="246" t="e">
        <f>IFERROR(_xll.qlIndexFixing($AV$1,AQ1368,TRUE,_xll.ohTrigger(Trigger,Trigger1M)),#N/A)</f>
        <v>#N/A</v>
      </c>
    </row>
    <row r="1369" spans="42:47" ht="11.25" customHeight="1" x14ac:dyDescent="0.25">
      <c r="AP1369" s="102" t="s">
        <v>83</v>
      </c>
      <c r="AQ1369" s="101">
        <f>_xll.qlInterestRateIndexFixingDate(Currency&amp;"ibor"&amp;Tenor,AR1369,Trigger)</f>
        <v>48950</v>
      </c>
      <c r="AR1369" s="101">
        <f>_xll.qlCalendarAdvance(Calendar,AR1368,AP1369,"f",,Trigger)</f>
        <v>48954</v>
      </c>
      <c r="AS1369" s="101">
        <f>_xll.qlInterestRateIndexMaturity(Currency&amp;"ibor"&amp;Tenor,AR1369,Trigger)</f>
        <v>48985</v>
      </c>
      <c r="AT1369" s="246">
        <f>_xll.qlIndexFixing($AD$5,AQ1369,TRUE,_xll.ohTrigger(Trigger,Trigger1M))</f>
        <v>2.0155191714193891E-2</v>
      </c>
      <c r="AU1369" s="246" t="e">
        <f>IFERROR(_xll.qlIndexFixing($AV$1,AQ1369,TRUE,_xll.ohTrigger(Trigger,Trigger1M)),#N/A)</f>
        <v>#N/A</v>
      </c>
    </row>
    <row r="1370" spans="42:47" ht="11.25" customHeight="1" x14ac:dyDescent="0.25">
      <c r="AP1370" s="102" t="s">
        <v>83</v>
      </c>
      <c r="AQ1370" s="101">
        <f>_xll.qlInterestRateIndexFixingDate(Currency&amp;"ibor"&amp;Tenor,AR1370,Trigger)</f>
        <v>48957</v>
      </c>
      <c r="AR1370" s="101">
        <f>_xll.qlCalendarAdvance(Calendar,AR1369,AP1370,"f",,Trigger)</f>
        <v>48961</v>
      </c>
      <c r="AS1370" s="101">
        <f>_xll.qlInterestRateIndexMaturity(Currency&amp;"ibor"&amp;Tenor,AR1370,Trigger)</f>
        <v>48992</v>
      </c>
      <c r="AT1370" s="246">
        <f>_xll.qlIndexFixing($AD$5,AQ1370,TRUE,_xll.ohTrigger(Trigger,Trigger1M))</f>
        <v>2.0143132656704539E-2</v>
      </c>
      <c r="AU1370" s="246" t="e">
        <f>IFERROR(_xll.qlIndexFixing($AV$1,AQ1370,TRUE,_xll.ohTrigger(Trigger,Trigger1M)),#N/A)</f>
        <v>#N/A</v>
      </c>
    </row>
    <row r="1371" spans="42:47" ht="11.25" customHeight="1" x14ac:dyDescent="0.25">
      <c r="AP1371" s="102" t="s">
        <v>83</v>
      </c>
      <c r="AQ1371" s="101">
        <f>_xll.qlInterestRateIndexFixingDate(Currency&amp;"ibor"&amp;Tenor,AR1371,Trigger)</f>
        <v>48964</v>
      </c>
      <c r="AR1371" s="101">
        <f>_xll.qlCalendarAdvance(Calendar,AR1370,AP1371,"f",,Trigger)</f>
        <v>48968</v>
      </c>
      <c r="AS1371" s="101">
        <f>_xll.qlInterestRateIndexMaturity(Currency&amp;"ibor"&amp;Tenor,AR1371,Trigger)</f>
        <v>48999</v>
      </c>
      <c r="AT1371" s="246">
        <f>_xll.qlIndexFixing($AD$5,AQ1371,TRUE,_xll.ohTrigger(Trigger,Trigger1M))</f>
        <v>2.0130911394869749E-2</v>
      </c>
      <c r="AU1371" s="246" t="e">
        <f>IFERROR(_xll.qlIndexFixing($AV$1,AQ1371,TRUE,_xll.ohTrigger(Trigger,Trigger1M)),#N/A)</f>
        <v>#N/A</v>
      </c>
    </row>
    <row r="1372" spans="42:47" ht="11.25" customHeight="1" x14ac:dyDescent="0.25">
      <c r="AP1372" s="102" t="s">
        <v>83</v>
      </c>
      <c r="AQ1372" s="101">
        <f>_xll.qlInterestRateIndexFixingDate(Currency&amp;"ibor"&amp;Tenor,AR1372,Trigger)</f>
        <v>48971</v>
      </c>
      <c r="AR1372" s="101">
        <f>_xll.qlCalendarAdvance(Calendar,AR1371,AP1372,"f",,Trigger)</f>
        <v>48975</v>
      </c>
      <c r="AS1372" s="101">
        <f>_xll.qlInterestRateIndexMaturity(Currency&amp;"ibor"&amp;Tenor,AR1372,Trigger)</f>
        <v>49003</v>
      </c>
      <c r="AT1372" s="246">
        <f>_xll.qlIndexFixing($AD$5,AQ1372,TRUE,_xll.ohTrigger(Trigger,Trigger1M))</f>
        <v>2.0119533735603681E-2</v>
      </c>
      <c r="AU1372" s="246" t="e">
        <f>IFERROR(_xll.qlIndexFixing($AV$1,AQ1372,TRUE,_xll.ohTrigger(Trigger,Trigger1M)),#N/A)</f>
        <v>#N/A</v>
      </c>
    </row>
    <row r="1373" spans="42:47" ht="11.25" customHeight="1" x14ac:dyDescent="0.25">
      <c r="AP1373" s="102" t="s">
        <v>83</v>
      </c>
      <c r="AQ1373" s="101">
        <f>_xll.qlInterestRateIndexFixingDate(Currency&amp;"ibor"&amp;Tenor,AR1373,Trigger)</f>
        <v>48978</v>
      </c>
      <c r="AR1373" s="101">
        <f>_xll.qlCalendarAdvance(Calendar,AR1372,AP1373,"f",,Trigger)</f>
        <v>48982</v>
      </c>
      <c r="AS1373" s="101">
        <f>_xll.qlInterestRateIndexMaturity(Currency&amp;"ibor"&amp;Tenor,AR1373,Trigger)</f>
        <v>49010</v>
      </c>
      <c r="AT1373" s="246">
        <f>_xll.qlIndexFixing($AD$5,AQ1373,TRUE,_xll.ohTrigger(Trigger,Trigger1M))</f>
        <v>2.0107024919560703E-2</v>
      </c>
      <c r="AU1373" s="246" t="e">
        <f>IFERROR(_xll.qlIndexFixing($AV$1,AQ1373,TRUE,_xll.ohTrigger(Trigger,Trigger1M)),#N/A)</f>
        <v>#N/A</v>
      </c>
    </row>
    <row r="1374" spans="42:47" ht="11.25" customHeight="1" x14ac:dyDescent="0.25">
      <c r="AP1374" s="102" t="s">
        <v>83</v>
      </c>
      <c r="AQ1374" s="101">
        <f>_xll.qlInterestRateIndexFixingDate(Currency&amp;"ibor"&amp;Tenor,AR1374,Trigger)</f>
        <v>48985</v>
      </c>
      <c r="AR1374" s="101">
        <f>_xll.qlCalendarAdvance(Calendar,AR1373,AP1374,"f",,Trigger)</f>
        <v>48989</v>
      </c>
      <c r="AS1374" s="101">
        <f>_xll.qlInterestRateIndexMaturity(Currency&amp;"ibor"&amp;Tenor,AR1374,Trigger)</f>
        <v>49017</v>
      </c>
      <c r="AT1374" s="246">
        <f>_xll.qlIndexFixing($AD$5,AQ1374,TRUE,_xll.ohTrigger(Trigger,Trigger1M))</f>
        <v>2.0094353926457371E-2</v>
      </c>
      <c r="AU1374" s="246" t="e">
        <f>IFERROR(_xll.qlIndexFixing($AV$1,AQ1374,TRUE,_xll.ohTrigger(Trigger,Trigger1M)),#N/A)</f>
        <v>#N/A</v>
      </c>
    </row>
    <row r="1375" spans="42:47" ht="11.25" customHeight="1" x14ac:dyDescent="0.25">
      <c r="AP1375" s="102" t="s">
        <v>83</v>
      </c>
      <c r="AQ1375" s="101">
        <f>_xll.qlInterestRateIndexFixingDate(Currency&amp;"ibor"&amp;Tenor,AR1375,Trigger)</f>
        <v>48992</v>
      </c>
      <c r="AR1375" s="101">
        <f>_xll.qlCalendarAdvance(Calendar,AR1374,AP1375,"f",,Trigger)</f>
        <v>48996</v>
      </c>
      <c r="AS1375" s="101">
        <f>_xll.qlInterestRateIndexMaturity(Currency&amp;"ibor"&amp;Tenor,AR1375,Trigger)</f>
        <v>49024</v>
      </c>
      <c r="AT1375" s="246">
        <f>_xll.qlIndexFixing($AD$5,AQ1375,TRUE,_xll.ohTrigger(Trigger,Trigger1M))</f>
        <v>2.008152075676474E-2</v>
      </c>
      <c r="AU1375" s="246" t="e">
        <f>IFERROR(_xll.qlIndexFixing($AV$1,AQ1375,TRUE,_xll.ohTrigger(Trigger,Trigger1M)),#N/A)</f>
        <v>#N/A</v>
      </c>
    </row>
    <row r="1376" spans="42:47" ht="11.25" customHeight="1" x14ac:dyDescent="0.25">
      <c r="AP1376" s="102" t="s">
        <v>83</v>
      </c>
      <c r="AQ1376" s="101">
        <f>_xll.qlInterestRateIndexFixingDate(Currency&amp;"ibor"&amp;Tenor,AR1376,Trigger)</f>
        <v>48999</v>
      </c>
      <c r="AR1376" s="101">
        <f>_xll.qlCalendarAdvance(Calendar,AR1375,AP1376,"f",,Trigger)</f>
        <v>49003</v>
      </c>
      <c r="AS1376" s="101">
        <f>_xll.qlInterestRateIndexMaturity(Currency&amp;"ibor"&amp;Tenor,AR1376,Trigger)</f>
        <v>49034</v>
      </c>
      <c r="AT1376" s="246">
        <f>_xll.qlIndexFixing($AD$5,AQ1376,TRUE,_xll.ohTrigger(Trigger,Trigger1M))</f>
        <v>2.0067372038737052E-2</v>
      </c>
      <c r="AU1376" s="246" t="e">
        <f>IFERROR(_xll.qlIndexFixing($AV$1,AQ1376,TRUE,_xll.ohTrigger(Trigger,Trigger1M)),#N/A)</f>
        <v>#N/A</v>
      </c>
    </row>
    <row r="1377" spans="42:47" ht="11.25" customHeight="1" x14ac:dyDescent="0.25">
      <c r="AP1377" s="102" t="s">
        <v>83</v>
      </c>
      <c r="AQ1377" s="101">
        <f>_xll.qlInterestRateIndexFixingDate(Currency&amp;"ibor"&amp;Tenor,AR1377,Trigger)</f>
        <v>49006</v>
      </c>
      <c r="AR1377" s="101">
        <f>_xll.qlCalendarAdvance(Calendar,AR1376,AP1377,"f",,Trigger)</f>
        <v>49010</v>
      </c>
      <c r="AS1377" s="101">
        <f>_xll.qlInterestRateIndexMaturity(Currency&amp;"ibor"&amp;Tenor,AR1377,Trigger)</f>
        <v>49045</v>
      </c>
      <c r="AT1377" s="246">
        <f>_xll.qlIndexFixing($AD$5,AQ1377,TRUE,_xll.ohTrigger(Trigger,Trigger1M))</f>
        <v>2.0052573808228859E-2</v>
      </c>
      <c r="AU1377" s="246" t="e">
        <f>IFERROR(_xll.qlIndexFixing($AV$1,AQ1377,TRUE,_xll.ohTrigger(Trigger,Trigger1M)),#N/A)</f>
        <v>#N/A</v>
      </c>
    </row>
    <row r="1378" spans="42:47" ht="11.25" customHeight="1" x14ac:dyDescent="0.25">
      <c r="AP1378" s="102" t="s">
        <v>83</v>
      </c>
      <c r="AQ1378" s="101">
        <f>_xll.qlInterestRateIndexFixingDate(Currency&amp;"ibor"&amp;Tenor,AR1378,Trigger)</f>
        <v>49013</v>
      </c>
      <c r="AR1378" s="101">
        <f>_xll.qlCalendarAdvance(Calendar,AR1377,AP1378,"f",,Trigger)</f>
        <v>49017</v>
      </c>
      <c r="AS1378" s="101">
        <f>_xll.qlInterestRateIndexMaturity(Currency&amp;"ibor"&amp;Tenor,AR1378,Trigger)</f>
        <v>49048</v>
      </c>
      <c r="AT1378" s="246">
        <f>_xll.qlIndexFixing($AD$5,AQ1378,TRUE,_xll.ohTrigger(Trigger,Trigger1M))</f>
        <v>2.0040820884318751E-2</v>
      </c>
      <c r="AU1378" s="246" t="e">
        <f>IFERROR(_xll.qlIndexFixing($AV$1,AQ1378,TRUE,_xll.ohTrigger(Trigger,Trigger1M)),#N/A)</f>
        <v>#N/A</v>
      </c>
    </row>
    <row r="1379" spans="42:47" ht="11.25" customHeight="1" x14ac:dyDescent="0.25">
      <c r="AP1379" s="102" t="s">
        <v>83</v>
      </c>
      <c r="AQ1379" s="101">
        <f>_xll.qlInterestRateIndexFixingDate(Currency&amp;"ibor"&amp;Tenor,AR1379,Trigger)</f>
        <v>49020</v>
      </c>
      <c r="AR1379" s="101">
        <f>_xll.qlCalendarAdvance(Calendar,AR1378,AP1379,"f",,Trigger)</f>
        <v>49024</v>
      </c>
      <c r="AS1379" s="101">
        <f>_xll.qlInterestRateIndexMaturity(Currency&amp;"ibor"&amp;Tenor,AR1379,Trigger)</f>
        <v>49055</v>
      </c>
      <c r="AT1379" s="246">
        <f>_xll.qlIndexFixing($AD$5,AQ1379,TRUE,_xll.ohTrigger(Trigger,Trigger1M))</f>
        <v>2.0027302006740071E-2</v>
      </c>
      <c r="AU1379" s="246" t="e">
        <f>IFERROR(_xll.qlIndexFixing($AV$1,AQ1379,TRUE,_xll.ohTrigger(Trigger,Trigger1M)),#N/A)</f>
        <v>#N/A</v>
      </c>
    </row>
    <row r="1380" spans="42:47" ht="11.25" customHeight="1" x14ac:dyDescent="0.25">
      <c r="AP1380" s="102" t="s">
        <v>83</v>
      </c>
      <c r="AQ1380" s="101">
        <f>_xll.qlInterestRateIndexFixingDate(Currency&amp;"ibor"&amp;Tenor,AR1380,Trigger)</f>
        <v>49027</v>
      </c>
      <c r="AR1380" s="101">
        <f>_xll.qlCalendarAdvance(Calendar,AR1379,AP1380,"f",,Trigger)</f>
        <v>49031</v>
      </c>
      <c r="AS1380" s="101">
        <f>_xll.qlInterestRateIndexMaturity(Currency&amp;"ibor"&amp;Tenor,AR1380,Trigger)</f>
        <v>49062</v>
      </c>
      <c r="AT1380" s="246">
        <f>_xll.qlIndexFixing($AD$5,AQ1380,TRUE,_xll.ohTrigger(Trigger,Trigger1M))</f>
        <v>2.0013620929666267E-2</v>
      </c>
      <c r="AU1380" s="246" t="e">
        <f>IFERROR(_xll.qlIndexFixing($AV$1,AQ1380,TRUE,_xll.ohTrigger(Trigger,Trigger1M)),#N/A)</f>
        <v>#N/A</v>
      </c>
    </row>
    <row r="1381" spans="42:47" ht="11.25" customHeight="1" x14ac:dyDescent="0.25">
      <c r="AP1381" s="102" t="s">
        <v>83</v>
      </c>
      <c r="AQ1381" s="101">
        <f>_xll.qlInterestRateIndexFixingDate(Currency&amp;"ibor"&amp;Tenor,AR1381,Trigger)</f>
        <v>49034</v>
      </c>
      <c r="AR1381" s="101">
        <f>_xll.qlCalendarAdvance(Calendar,AR1380,AP1381,"f",,Trigger)</f>
        <v>49038</v>
      </c>
      <c r="AS1381" s="101">
        <f>_xll.qlInterestRateIndexMaturity(Currency&amp;"ibor"&amp;Tenor,AR1381,Trigger)</f>
        <v>49068</v>
      </c>
      <c r="AT1381" s="246">
        <f>_xll.qlIndexFixing($AD$5,AQ1381,TRUE,_xll.ohTrigger(Trigger,Trigger1M))</f>
        <v>2.0000224982411829E-2</v>
      </c>
      <c r="AU1381" s="246" t="e">
        <f>IFERROR(_xll.qlIndexFixing($AV$1,AQ1381,TRUE,_xll.ohTrigger(Trigger,Trigger1M)),#N/A)</f>
        <v>#N/A</v>
      </c>
    </row>
    <row r="1382" spans="42:47" ht="11.25" customHeight="1" x14ac:dyDescent="0.25">
      <c r="AP1382" s="102" t="s">
        <v>83</v>
      </c>
      <c r="AQ1382" s="101">
        <f>_xll.qlInterestRateIndexFixingDate(Currency&amp;"ibor"&amp;Tenor,AR1382,Trigger)</f>
        <v>49039</v>
      </c>
      <c r="AR1382" s="101">
        <f>_xll.qlCalendarAdvance(Calendar,AR1381,AP1382,"f",,Trigger)</f>
        <v>49045</v>
      </c>
      <c r="AS1382" s="101">
        <f>_xll.qlInterestRateIndexMaturity(Currency&amp;"ibor"&amp;Tenor,AR1382,Trigger)</f>
        <v>49075</v>
      </c>
      <c r="AT1382" s="246">
        <f>_xll.qlIndexFixing($AD$5,AQ1382,TRUE,_xll.ohTrigger(Trigger,Trigger1M))</f>
        <v>1.9986231870145588E-2</v>
      </c>
      <c r="AU1382" s="246" t="e">
        <f>IFERROR(_xll.qlIndexFixing($AV$1,AQ1382,TRUE,_xll.ohTrigger(Trigger,Trigger1M)),#N/A)</f>
        <v>#N/A</v>
      </c>
    </row>
    <row r="1383" spans="42:47" ht="11.25" customHeight="1" x14ac:dyDescent="0.25">
      <c r="AP1383" s="102" t="s">
        <v>83</v>
      </c>
      <c r="AQ1383" s="101">
        <f>_xll.qlInterestRateIndexFixingDate(Currency&amp;"ibor"&amp;Tenor,AR1383,Trigger)</f>
        <v>49048</v>
      </c>
      <c r="AR1383" s="101">
        <f>_xll.qlCalendarAdvance(Calendar,AR1382,AP1383,"f",,Trigger)</f>
        <v>49052</v>
      </c>
      <c r="AS1383" s="101">
        <f>_xll.qlInterestRateIndexMaturity(Currency&amp;"ibor"&amp;Tenor,AR1383,Trigger)</f>
        <v>49082</v>
      </c>
      <c r="AT1383" s="246">
        <f>_xll.qlIndexFixing($AD$5,AQ1383,TRUE,_xll.ohTrigger(Trigger,Trigger1M))</f>
        <v>1.9972076568526731E-2</v>
      </c>
      <c r="AU1383" s="246" t="e">
        <f>IFERROR(_xll.qlIndexFixing($AV$1,AQ1383,TRUE,_xll.ohTrigger(Trigger,Trigger1M)),#N/A)</f>
        <v>#N/A</v>
      </c>
    </row>
    <row r="1384" spans="42:47" ht="11.25" customHeight="1" x14ac:dyDescent="0.25">
      <c r="AP1384" s="102" t="s">
        <v>83</v>
      </c>
      <c r="AQ1384" s="101">
        <f>_xll.qlInterestRateIndexFixingDate(Currency&amp;"ibor"&amp;Tenor,AR1384,Trigger)</f>
        <v>49055</v>
      </c>
      <c r="AR1384" s="101">
        <f>_xll.qlCalendarAdvance(Calendar,AR1383,AP1384,"f",,Trigger)</f>
        <v>49059</v>
      </c>
      <c r="AS1384" s="101">
        <f>_xll.qlInterestRateIndexMaturity(Currency&amp;"ibor"&amp;Tenor,AR1384,Trigger)</f>
        <v>49089</v>
      </c>
      <c r="AT1384" s="246">
        <f>_xll.qlIndexFixing($AD$5,AQ1384,TRUE,_xll.ohTrigger(Trigger,Trigger1M))</f>
        <v>1.9957759078130799E-2</v>
      </c>
      <c r="AU1384" s="246" t="e">
        <f>IFERROR(_xll.qlIndexFixing($AV$1,AQ1384,TRUE,_xll.ohTrigger(Trigger,Trigger1M)),#N/A)</f>
        <v>#N/A</v>
      </c>
    </row>
    <row r="1385" spans="42:47" ht="11.25" customHeight="1" x14ac:dyDescent="0.25">
      <c r="AP1385" s="102" t="s">
        <v>83</v>
      </c>
      <c r="AQ1385" s="101">
        <f>_xll.qlInterestRateIndexFixingDate(Currency&amp;"ibor"&amp;Tenor,AR1385,Trigger)</f>
        <v>49061</v>
      </c>
      <c r="AR1385" s="101">
        <f>_xll.qlCalendarAdvance(Calendar,AR1384,AP1385,"f",,Trigger)</f>
        <v>49066</v>
      </c>
      <c r="AS1385" s="101">
        <f>_xll.qlInterestRateIndexMaturity(Currency&amp;"ibor"&amp;Tenor,AR1385,Trigger)</f>
        <v>49097</v>
      </c>
      <c r="AT1385" s="246">
        <f>_xll.qlIndexFixing($AD$5,AQ1385,TRUE,_xll.ohTrigger(Trigger,Trigger1M))</f>
        <v>1.9942782572145757E-2</v>
      </c>
      <c r="AU1385" s="246" t="e">
        <f>IFERROR(_xll.qlIndexFixing($AV$1,AQ1385,TRUE,_xll.ohTrigger(Trigger,Trigger1M)),#N/A)</f>
        <v>#N/A</v>
      </c>
    </row>
    <row r="1386" spans="42:47" ht="11.25" customHeight="1" x14ac:dyDescent="0.25">
      <c r="AP1386" s="102" t="s">
        <v>83</v>
      </c>
      <c r="AQ1386" s="101">
        <f>_xll.qlInterestRateIndexFixingDate(Currency&amp;"ibor"&amp;Tenor,AR1386,Trigger)</f>
        <v>49069</v>
      </c>
      <c r="AR1386" s="101">
        <f>_xll.qlCalendarAdvance(Calendar,AR1385,AP1386,"f",,Trigger)</f>
        <v>49073</v>
      </c>
      <c r="AS1386" s="101">
        <f>_xll.qlInterestRateIndexMaturity(Currency&amp;"ibor"&amp;Tenor,AR1386,Trigger)</f>
        <v>49104</v>
      </c>
      <c r="AT1386" s="246">
        <f>_xll.qlIndexFixing($AD$5,AQ1386,TRUE,_xll.ohTrigger(Trigger,Trigger1M))</f>
        <v>1.9928128310359783E-2</v>
      </c>
      <c r="AU1386" s="246" t="e">
        <f>IFERROR(_xll.qlIndexFixing($AV$1,AQ1386,TRUE,_xll.ohTrigger(Trigger,Trigger1M)),#N/A)</f>
        <v>#N/A</v>
      </c>
    </row>
    <row r="1387" spans="42:47" ht="11.25" customHeight="1" x14ac:dyDescent="0.25">
      <c r="AP1387" s="102" t="s">
        <v>83</v>
      </c>
      <c r="AQ1387" s="101">
        <f>_xll.qlInterestRateIndexFixingDate(Currency&amp;"ibor"&amp;Tenor,AR1387,Trigger)</f>
        <v>49076</v>
      </c>
      <c r="AR1387" s="101">
        <f>_xll.qlCalendarAdvance(Calendar,AR1386,AP1387,"f",,Trigger)</f>
        <v>49080</v>
      </c>
      <c r="AS1387" s="101">
        <f>_xll.qlInterestRateIndexMaturity(Currency&amp;"ibor"&amp;Tenor,AR1387,Trigger)</f>
        <v>49111</v>
      </c>
      <c r="AT1387" s="246">
        <f>_xll.qlIndexFixing($AD$5,AQ1387,TRUE,_xll.ohTrigger(Trigger,Trigger1M))</f>
        <v>1.991331185322762E-2</v>
      </c>
      <c r="AU1387" s="246" t="e">
        <f>IFERROR(_xll.qlIndexFixing($AV$1,AQ1387,TRUE,_xll.ohTrigger(Trigger,Trigger1M)),#N/A)</f>
        <v>#N/A</v>
      </c>
    </row>
    <row r="1388" spans="42:47" ht="11.25" customHeight="1" x14ac:dyDescent="0.25">
      <c r="AP1388" s="102" t="s">
        <v>83</v>
      </c>
      <c r="AQ1388" s="101">
        <f>_xll.qlInterestRateIndexFixingDate(Currency&amp;"ibor"&amp;Tenor,AR1388,Trigger)</f>
        <v>49083</v>
      </c>
      <c r="AR1388" s="101">
        <f>_xll.qlCalendarAdvance(Calendar,AR1387,AP1388,"f",,Trigger)</f>
        <v>49087</v>
      </c>
      <c r="AS1388" s="101">
        <f>_xll.qlInterestRateIndexMaturity(Currency&amp;"ibor"&amp;Tenor,AR1388,Trigger)</f>
        <v>49118</v>
      </c>
      <c r="AT1388" s="246">
        <f>_xll.qlIndexFixing($AD$5,AQ1388,TRUE,_xll.ohTrigger(Trigger,Trigger1M))</f>
        <v>1.9898333201370709E-2</v>
      </c>
      <c r="AU1388" s="246" t="e">
        <f>IFERROR(_xll.qlIndexFixing($AV$1,AQ1388,TRUE,_xll.ohTrigger(Trigger,Trigger1M)),#N/A)</f>
        <v>#N/A</v>
      </c>
    </row>
    <row r="1389" spans="42:47" ht="11.25" customHeight="1" x14ac:dyDescent="0.25">
      <c r="AP1389" s="102" t="s">
        <v>83</v>
      </c>
      <c r="AQ1389" s="101">
        <f>_xll.qlInterestRateIndexFixingDate(Currency&amp;"ibor"&amp;Tenor,AR1389,Trigger)</f>
        <v>49090</v>
      </c>
      <c r="AR1389" s="101">
        <f>_xll.qlCalendarAdvance(Calendar,AR1388,AP1389,"f",,Trigger)</f>
        <v>49094</v>
      </c>
      <c r="AS1389" s="101">
        <f>_xll.qlInterestRateIndexMaturity(Currency&amp;"ibor"&amp;Tenor,AR1389,Trigger)</f>
        <v>49125</v>
      </c>
      <c r="AT1389" s="246">
        <f>_xll.qlIndexFixing($AD$5,AQ1389,TRUE,_xll.ohTrigger(Trigger,Trigger1M))</f>
        <v>1.988319235541049E-2</v>
      </c>
      <c r="AU1389" s="246" t="e">
        <f>IFERROR(_xll.qlIndexFixing($AV$1,AQ1389,TRUE,_xll.ohTrigger(Trigger,Trigger1M)),#N/A)</f>
        <v>#N/A</v>
      </c>
    </row>
    <row r="1390" spans="42:47" ht="11.25" customHeight="1" x14ac:dyDescent="0.25">
      <c r="AP1390" s="102" t="s">
        <v>83</v>
      </c>
      <c r="AQ1390" s="101">
        <f>_xll.qlInterestRateIndexFixingDate(Currency&amp;"ibor"&amp;Tenor,AR1390,Trigger)</f>
        <v>49097</v>
      </c>
      <c r="AR1390" s="101">
        <f>_xll.qlCalendarAdvance(Calendar,AR1389,AP1390,"f",,Trigger)</f>
        <v>49101</v>
      </c>
      <c r="AS1390" s="101">
        <f>_xll.qlInterestRateIndexMaturity(Currency&amp;"ibor"&amp;Tenor,AR1390,Trigger)</f>
        <v>49131</v>
      </c>
      <c r="AT1390" s="246">
        <f>_xll.qlIndexFixing($AD$5,AQ1390,TRUE,_xll.ohTrigger(Trigger,Trigger1M))</f>
        <v>1.9868448204311662E-2</v>
      </c>
      <c r="AU1390" s="246" t="e">
        <f>IFERROR(_xll.qlIndexFixing($AV$1,AQ1390,TRUE,_xll.ohTrigger(Trigger,Trigger1M)),#N/A)</f>
        <v>#N/A</v>
      </c>
    </row>
    <row r="1391" spans="42:47" ht="11.25" customHeight="1" x14ac:dyDescent="0.25">
      <c r="AP1391" s="102" t="s">
        <v>83</v>
      </c>
      <c r="AQ1391" s="101">
        <f>_xll.qlInterestRateIndexFixingDate(Currency&amp;"ibor"&amp;Tenor,AR1391,Trigger)</f>
        <v>49104</v>
      </c>
      <c r="AR1391" s="101">
        <f>_xll.qlCalendarAdvance(Calendar,AR1390,AP1391,"f",,Trigger)</f>
        <v>49108</v>
      </c>
      <c r="AS1391" s="101">
        <f>_xll.qlInterestRateIndexMaturity(Currency&amp;"ibor"&amp;Tenor,AR1391,Trigger)</f>
        <v>49138</v>
      </c>
      <c r="AT1391" s="246">
        <f>_xll.qlIndexFixing($AD$5,AQ1391,TRUE,_xll.ohTrigger(Trigger,Trigger1M))</f>
        <v>1.985299540906027E-2</v>
      </c>
      <c r="AU1391" s="246" t="e">
        <f>IFERROR(_xll.qlIndexFixing($AV$1,AQ1391,TRUE,_xll.ohTrigger(Trigger,Trigger1M)),#N/A)</f>
        <v>#N/A</v>
      </c>
    </row>
    <row r="1392" spans="42:47" ht="11.25" customHeight="1" x14ac:dyDescent="0.25">
      <c r="AP1392" s="102" t="s">
        <v>83</v>
      </c>
      <c r="AQ1392" s="101">
        <f>_xll.qlInterestRateIndexFixingDate(Currency&amp;"ibor"&amp;Tenor,AR1392,Trigger)</f>
        <v>49111</v>
      </c>
      <c r="AR1392" s="101">
        <f>_xll.qlCalendarAdvance(Calendar,AR1391,AP1392,"f",,Trigger)</f>
        <v>49115</v>
      </c>
      <c r="AS1392" s="101">
        <f>_xll.qlInterestRateIndexMaturity(Currency&amp;"ibor"&amp;Tenor,AR1392,Trigger)</f>
        <v>49145</v>
      </c>
      <c r="AT1392" s="246">
        <f>_xll.qlIndexFixing($AD$5,AQ1392,TRUE,_xll.ohTrigger(Trigger,Trigger1M))</f>
        <v>1.9837380429849283E-2</v>
      </c>
      <c r="AU1392" s="246" t="e">
        <f>IFERROR(_xll.qlIndexFixing($AV$1,AQ1392,TRUE,_xll.ohTrigger(Trigger,Trigger1M)),#N/A)</f>
        <v>#N/A</v>
      </c>
    </row>
    <row r="1393" spans="42:47" ht="11.25" customHeight="1" x14ac:dyDescent="0.25">
      <c r="AP1393" s="102" t="s">
        <v>83</v>
      </c>
      <c r="AQ1393" s="101">
        <f>_xll.qlInterestRateIndexFixingDate(Currency&amp;"ibor"&amp;Tenor,AR1393,Trigger)</f>
        <v>49118</v>
      </c>
      <c r="AR1393" s="101">
        <f>_xll.qlCalendarAdvance(Calendar,AR1392,AP1393,"f",,Trigger)</f>
        <v>49122</v>
      </c>
      <c r="AS1393" s="101">
        <f>_xll.qlInterestRateIndexMaturity(Currency&amp;"ibor"&amp;Tenor,AR1393,Trigger)</f>
        <v>49152</v>
      </c>
      <c r="AT1393" s="246">
        <f>_xll.qlIndexFixing($AD$5,AQ1393,TRUE,_xll.ohTrigger(Trigger,Trigger1M))</f>
        <v>1.9821719650392033E-2</v>
      </c>
      <c r="AU1393" s="246" t="e">
        <f>IFERROR(_xll.qlIndexFixing($AV$1,AQ1393,TRUE,_xll.ohTrigger(Trigger,Trigger1M)),#N/A)</f>
        <v>#N/A</v>
      </c>
    </row>
    <row r="1394" spans="42:47" ht="11.25" customHeight="1" x14ac:dyDescent="0.25">
      <c r="AP1394" s="102" t="s">
        <v>83</v>
      </c>
      <c r="AQ1394" s="101">
        <f>_xll.qlInterestRateIndexFixingDate(Currency&amp;"ibor"&amp;Tenor,AR1394,Trigger)</f>
        <v>49125</v>
      </c>
      <c r="AR1394" s="101">
        <f>_xll.qlCalendarAdvance(Calendar,AR1393,AP1394,"f",,Trigger)</f>
        <v>49129</v>
      </c>
      <c r="AS1394" s="101">
        <f>_xll.qlInterestRateIndexMaturity(Currency&amp;"ibor"&amp;Tenor,AR1394,Trigger)</f>
        <v>49160</v>
      </c>
      <c r="AT1394" s="246">
        <f>_xll.qlIndexFixing($AD$5,AQ1394,TRUE,_xll.ohTrigger(Trigger,Trigger1M))</f>
        <v>1.9806573770759495E-2</v>
      </c>
      <c r="AU1394" s="246" t="e">
        <f>IFERROR(_xll.qlIndexFixing($AV$1,AQ1394,TRUE,_xll.ohTrigger(Trigger,Trigger1M)),#N/A)</f>
        <v>#N/A</v>
      </c>
    </row>
    <row r="1395" spans="42:47" ht="11.25" customHeight="1" x14ac:dyDescent="0.25">
      <c r="AP1395" s="102" t="s">
        <v>83</v>
      </c>
      <c r="AQ1395" s="101">
        <f>_xll.qlInterestRateIndexFixingDate(Currency&amp;"ibor"&amp;Tenor,AR1395,Trigger)</f>
        <v>49132</v>
      </c>
      <c r="AR1395" s="101">
        <f>_xll.qlCalendarAdvance(Calendar,AR1394,AP1395,"f",,Trigger)</f>
        <v>49136</v>
      </c>
      <c r="AS1395" s="101">
        <f>_xll.qlInterestRateIndexMaturity(Currency&amp;"ibor"&amp;Tenor,AR1395,Trigger)</f>
        <v>49167</v>
      </c>
      <c r="AT1395" s="246">
        <f>_xll.qlIndexFixing($AD$5,AQ1395,TRUE,_xll.ohTrigger(Trigger,Trigger1M))</f>
        <v>1.9793017283208907E-2</v>
      </c>
      <c r="AU1395" s="246" t="e">
        <f>IFERROR(_xll.qlIndexFixing($AV$1,AQ1395,TRUE,_xll.ohTrigger(Trigger,Trigger1M)),#N/A)</f>
        <v>#N/A</v>
      </c>
    </row>
    <row r="1396" spans="42:47" ht="11.25" customHeight="1" x14ac:dyDescent="0.25">
      <c r="AP1396" s="102" t="s">
        <v>83</v>
      </c>
      <c r="AQ1396" s="101">
        <f>_xll.qlInterestRateIndexFixingDate(Currency&amp;"ibor"&amp;Tenor,AR1396,Trigger)</f>
        <v>49139</v>
      </c>
      <c r="AR1396" s="101">
        <f>_xll.qlCalendarAdvance(Calendar,AR1395,AP1396,"f",,Trigger)</f>
        <v>49143</v>
      </c>
      <c r="AS1396" s="101">
        <f>_xll.qlInterestRateIndexMaturity(Currency&amp;"ibor"&amp;Tenor,AR1396,Trigger)</f>
        <v>49174</v>
      </c>
      <c r="AT1396" s="246">
        <f>_xll.qlIndexFixing($AD$5,AQ1396,TRUE,_xll.ohTrigger(Trigger,Trigger1M))</f>
        <v>1.9780546861919757E-2</v>
      </c>
      <c r="AU1396" s="246" t="e">
        <f>IFERROR(_xll.qlIndexFixing($AV$1,AQ1396,TRUE,_xll.ohTrigger(Trigger,Trigger1M)),#N/A)</f>
        <v>#N/A</v>
      </c>
    </row>
    <row r="1397" spans="42:47" ht="11.25" customHeight="1" x14ac:dyDescent="0.25">
      <c r="AP1397" s="102" t="s">
        <v>83</v>
      </c>
      <c r="AQ1397" s="101">
        <f>_xll.qlInterestRateIndexFixingDate(Currency&amp;"ibor"&amp;Tenor,AR1397,Trigger)</f>
        <v>49146</v>
      </c>
      <c r="AR1397" s="101">
        <f>_xll.qlCalendarAdvance(Calendar,AR1396,AP1397,"f",,Trigger)</f>
        <v>49150</v>
      </c>
      <c r="AS1397" s="101">
        <f>_xll.qlInterestRateIndexMaturity(Currency&amp;"ibor"&amp;Tenor,AR1397,Trigger)</f>
        <v>49181</v>
      </c>
      <c r="AT1397" s="246">
        <f>_xll.qlIndexFixing($AD$5,AQ1397,TRUE,_xll.ohTrigger(Trigger,Trigger1M))</f>
        <v>1.9769158972434159E-2</v>
      </c>
      <c r="AU1397" s="246" t="e">
        <f>IFERROR(_xll.qlIndexFixing($AV$1,AQ1397,TRUE,_xll.ohTrigger(Trigger,Trigger1M)),#N/A)</f>
        <v>#N/A</v>
      </c>
    </row>
    <row r="1398" spans="42:47" ht="11.25" customHeight="1" x14ac:dyDescent="0.25">
      <c r="AP1398" s="102" t="s">
        <v>83</v>
      </c>
      <c r="AQ1398" s="101">
        <f>_xll.qlInterestRateIndexFixingDate(Currency&amp;"ibor"&amp;Tenor,AR1398,Trigger)</f>
        <v>49153</v>
      </c>
      <c r="AR1398" s="101">
        <f>_xll.qlCalendarAdvance(Calendar,AR1397,AP1398,"f",,Trigger)</f>
        <v>49157</v>
      </c>
      <c r="AS1398" s="101">
        <f>_xll.qlInterestRateIndexMaturity(Currency&amp;"ibor"&amp;Tenor,AR1398,Trigger)</f>
        <v>49188</v>
      </c>
      <c r="AT1398" s="246">
        <f>_xll.qlIndexFixing($AD$5,AQ1398,TRUE,_xll.ohTrigger(Trigger,Trigger1M))</f>
        <v>1.9758097754392006E-2</v>
      </c>
      <c r="AU1398" s="246" t="e">
        <f>IFERROR(_xll.qlIndexFixing($AV$1,AQ1398,TRUE,_xll.ohTrigger(Trigger,Trigger1M)),#N/A)</f>
        <v>#N/A</v>
      </c>
    </row>
    <row r="1399" spans="42:47" ht="11.25" customHeight="1" x14ac:dyDescent="0.25">
      <c r="AP1399" s="102" t="s">
        <v>83</v>
      </c>
      <c r="AQ1399" s="101">
        <f>_xll.qlInterestRateIndexFixingDate(Currency&amp;"ibor"&amp;Tenor,AR1399,Trigger)</f>
        <v>49160</v>
      </c>
      <c r="AR1399" s="101">
        <f>_xll.qlCalendarAdvance(Calendar,AR1398,AP1399,"f",,Trigger)</f>
        <v>49164</v>
      </c>
      <c r="AS1399" s="101">
        <f>_xll.qlInterestRateIndexMaturity(Currency&amp;"ibor"&amp;Tenor,AR1399,Trigger)</f>
        <v>49195</v>
      </c>
      <c r="AT1399" s="246">
        <f>_xll.qlIndexFixing($AD$5,AQ1399,TRUE,_xll.ohTrigger(Trigger,Trigger1M))</f>
        <v>1.974691408284961E-2</v>
      </c>
      <c r="AU1399" s="246" t="e">
        <f>IFERROR(_xll.qlIndexFixing($AV$1,AQ1399,TRUE,_xll.ohTrigger(Trigger,Trigger1M)),#N/A)</f>
        <v>#N/A</v>
      </c>
    </row>
    <row r="1400" spans="42:47" ht="11.25" customHeight="1" x14ac:dyDescent="0.25">
      <c r="AP1400" s="102" t="s">
        <v>83</v>
      </c>
      <c r="AQ1400" s="101">
        <f>_xll.qlInterestRateIndexFixingDate(Currency&amp;"ibor"&amp;Tenor,AR1400,Trigger)</f>
        <v>49167</v>
      </c>
      <c r="AR1400" s="101">
        <f>_xll.qlCalendarAdvance(Calendar,AR1399,AP1400,"f",,Trigger)</f>
        <v>49171</v>
      </c>
      <c r="AS1400" s="101">
        <f>_xll.qlInterestRateIndexMaturity(Currency&amp;"ibor"&amp;Tenor,AR1400,Trigger)</f>
        <v>49202</v>
      </c>
      <c r="AT1400" s="246">
        <f>_xll.qlIndexFixing($AD$5,AQ1400,TRUE,_xll.ohTrigger(Trigger,Trigger1M))</f>
        <v>1.973560795815766E-2</v>
      </c>
      <c r="AU1400" s="246" t="e">
        <f>IFERROR(_xll.qlIndexFixing($AV$1,AQ1400,TRUE,_xll.ohTrigger(Trigger,Trigger1M)),#N/A)</f>
        <v>#N/A</v>
      </c>
    </row>
    <row r="1401" spans="42:47" ht="11.25" customHeight="1" x14ac:dyDescent="0.25">
      <c r="AP1401" s="102" t="s">
        <v>83</v>
      </c>
      <c r="AQ1401" s="101">
        <f>_xll.qlInterestRateIndexFixingDate(Currency&amp;"ibor"&amp;Tenor,AR1401,Trigger)</f>
        <v>49174</v>
      </c>
      <c r="AR1401" s="101">
        <f>_xll.qlCalendarAdvance(Calendar,AR1400,AP1401,"f",,Trigger)</f>
        <v>49178</v>
      </c>
      <c r="AS1401" s="101">
        <f>_xll.qlInterestRateIndexMaturity(Currency&amp;"ibor"&amp;Tenor,AR1401,Trigger)</f>
        <v>49209</v>
      </c>
      <c r="AT1401" s="246">
        <f>_xll.qlIndexFixing($AD$5,AQ1401,TRUE,_xll.ohTrigger(Trigger,Trigger1M))</f>
        <v>1.972417938068231E-2</v>
      </c>
      <c r="AU1401" s="246" t="e">
        <f>IFERROR(_xll.qlIndexFixing($AV$1,AQ1401,TRUE,_xll.ohTrigger(Trigger,Trigger1M)),#N/A)</f>
        <v>#N/A</v>
      </c>
    </row>
    <row r="1402" spans="42:47" ht="11.25" customHeight="1" x14ac:dyDescent="0.25">
      <c r="AP1402" s="102" t="s">
        <v>83</v>
      </c>
      <c r="AQ1402" s="101">
        <f>_xll.qlInterestRateIndexFixingDate(Currency&amp;"ibor"&amp;Tenor,AR1402,Trigger)</f>
        <v>49181</v>
      </c>
      <c r="AR1402" s="101">
        <f>_xll.qlCalendarAdvance(Calendar,AR1401,AP1402,"f",,Trigger)</f>
        <v>49185</v>
      </c>
      <c r="AS1402" s="101">
        <f>_xll.qlInterestRateIndexMaturity(Currency&amp;"ibor"&amp;Tenor,AR1402,Trigger)</f>
        <v>49216</v>
      </c>
      <c r="AT1402" s="246">
        <f>_xll.qlIndexFixing($AD$5,AQ1402,TRUE,_xll.ohTrigger(Trigger,Trigger1M))</f>
        <v>1.9712628350771675E-2</v>
      </c>
      <c r="AU1402" s="246" t="e">
        <f>IFERROR(_xll.qlIndexFixing($AV$1,AQ1402,TRUE,_xll.ohTrigger(Trigger,Trigger1M)),#N/A)</f>
        <v>#N/A</v>
      </c>
    </row>
    <row r="1403" spans="42:47" ht="11.25" customHeight="1" x14ac:dyDescent="0.25">
      <c r="AP1403" s="102" t="s">
        <v>83</v>
      </c>
      <c r="AQ1403" s="101">
        <f>_xll.qlInterestRateIndexFixingDate(Currency&amp;"ibor"&amp;Tenor,AR1403,Trigger)</f>
        <v>49188</v>
      </c>
      <c r="AR1403" s="101">
        <f>_xll.qlCalendarAdvance(Calendar,AR1402,AP1403,"f",,Trigger)</f>
        <v>49192</v>
      </c>
      <c r="AS1403" s="101">
        <f>_xll.qlInterestRateIndexMaturity(Currency&amp;"ibor"&amp;Tenor,AR1403,Trigger)</f>
        <v>49222</v>
      </c>
      <c r="AT1403" s="246">
        <f>_xll.qlIndexFixing($AD$5,AQ1403,TRUE,_xll.ohTrigger(Trigger,Trigger1M))</f>
        <v>1.9701260304219481E-2</v>
      </c>
      <c r="AU1403" s="246" t="e">
        <f>IFERROR(_xll.qlIndexFixing($AV$1,AQ1403,TRUE,_xll.ohTrigger(Trigger,Trigger1M)),#N/A)</f>
        <v>#N/A</v>
      </c>
    </row>
    <row r="1404" spans="42:47" ht="11.25" customHeight="1" x14ac:dyDescent="0.25">
      <c r="AP1404" s="102" t="s">
        <v>83</v>
      </c>
      <c r="AQ1404" s="101">
        <f>_xll.qlInterestRateIndexFixingDate(Currency&amp;"ibor"&amp;Tenor,AR1404,Trigger)</f>
        <v>49195</v>
      </c>
      <c r="AR1404" s="101">
        <f>_xll.qlCalendarAdvance(Calendar,AR1403,AP1404,"f",,Trigger)</f>
        <v>49199</v>
      </c>
      <c r="AS1404" s="101">
        <f>_xll.qlInterestRateIndexMaturity(Currency&amp;"ibor"&amp;Tenor,AR1404,Trigger)</f>
        <v>49229</v>
      </c>
      <c r="AT1404" s="246">
        <f>_xll.qlIndexFixing($AD$5,AQ1404,TRUE,_xll.ohTrigger(Trigger,Trigger1M))</f>
        <v>1.9689473761408394E-2</v>
      </c>
      <c r="AU1404" s="246" t="e">
        <f>IFERROR(_xll.qlIndexFixing($AV$1,AQ1404,TRUE,_xll.ohTrigger(Trigger,Trigger1M)),#N/A)</f>
        <v>#N/A</v>
      </c>
    </row>
    <row r="1405" spans="42:47" ht="11.25" customHeight="1" x14ac:dyDescent="0.25">
      <c r="AP1405" s="102" t="s">
        <v>83</v>
      </c>
      <c r="AQ1405" s="101">
        <f>_xll.qlInterestRateIndexFixingDate(Currency&amp;"ibor"&amp;Tenor,AR1405,Trigger)</f>
        <v>49202</v>
      </c>
      <c r="AR1405" s="101">
        <f>_xll.qlCalendarAdvance(Calendar,AR1404,AP1405,"f",,Trigger)</f>
        <v>49206</v>
      </c>
      <c r="AS1405" s="101">
        <f>_xll.qlInterestRateIndexMaturity(Currency&amp;"ibor"&amp;Tenor,AR1405,Trigger)</f>
        <v>49236</v>
      </c>
      <c r="AT1405" s="246">
        <f>_xll.qlIndexFixing($AD$5,AQ1405,TRUE,_xll.ohTrigger(Trigger,Trigger1M))</f>
        <v>1.9677564773551204E-2</v>
      </c>
      <c r="AU1405" s="246" t="e">
        <f>IFERROR(_xll.qlIndexFixing($AV$1,AQ1405,TRUE,_xll.ohTrigger(Trigger,Trigger1M)),#N/A)</f>
        <v>#N/A</v>
      </c>
    </row>
    <row r="1406" spans="42:47" ht="11.25" customHeight="1" x14ac:dyDescent="0.25">
      <c r="AP1406" s="102" t="s">
        <v>83</v>
      </c>
      <c r="AQ1406" s="101">
        <f>_xll.qlInterestRateIndexFixingDate(Currency&amp;"ibor"&amp;Tenor,AR1406,Trigger)</f>
        <v>49209</v>
      </c>
      <c r="AR1406" s="101">
        <f>_xll.qlCalendarAdvance(Calendar,AR1405,AP1406,"f",,Trigger)</f>
        <v>49213</v>
      </c>
      <c r="AS1406" s="101">
        <f>_xll.qlInterestRateIndexMaturity(Currency&amp;"ibor"&amp;Tenor,AR1406,Trigger)</f>
        <v>49243</v>
      </c>
      <c r="AT1406" s="246">
        <f>_xll.qlIndexFixing($AD$5,AQ1406,TRUE,_xll.ohTrigger(Trigger,Trigger1M))</f>
        <v>1.9665533341012953E-2</v>
      </c>
      <c r="AU1406" s="246" t="e">
        <f>IFERROR(_xll.qlIndexFixing($AV$1,AQ1406,TRUE,_xll.ohTrigger(Trigger,Trigger1M)),#N/A)</f>
        <v>#N/A</v>
      </c>
    </row>
    <row r="1407" spans="42:47" ht="11.25" customHeight="1" x14ac:dyDescent="0.25">
      <c r="AP1407" s="102" t="s">
        <v>83</v>
      </c>
      <c r="AQ1407" s="101">
        <f>_xll.qlInterestRateIndexFixingDate(Currency&amp;"ibor"&amp;Tenor,AR1407,Trigger)</f>
        <v>49216</v>
      </c>
      <c r="AR1407" s="101">
        <f>_xll.qlCalendarAdvance(Calendar,AR1406,AP1407,"f",,Trigger)</f>
        <v>49220</v>
      </c>
      <c r="AS1407" s="101">
        <f>_xll.qlInterestRateIndexMaturity(Currency&amp;"ibor"&amp;Tenor,AR1407,Trigger)</f>
        <v>49251</v>
      </c>
      <c r="AT1407" s="246">
        <f>_xll.qlIndexFixing($AD$5,AQ1407,TRUE,_xll.ohTrigger(Trigger,Trigger1M))</f>
        <v>1.9653036427726478E-2</v>
      </c>
      <c r="AU1407" s="246" t="e">
        <f>IFERROR(_xll.qlIndexFixing($AV$1,AQ1407,TRUE,_xll.ohTrigger(Trigger,Trigger1M)),#N/A)</f>
        <v>#N/A</v>
      </c>
    </row>
    <row r="1408" spans="42:47" ht="11.25" customHeight="1" x14ac:dyDescent="0.25">
      <c r="AP1408" s="102" t="s">
        <v>83</v>
      </c>
      <c r="AQ1408" s="101">
        <f>_xll.qlInterestRateIndexFixingDate(Currency&amp;"ibor"&amp;Tenor,AR1408,Trigger)</f>
        <v>49223</v>
      </c>
      <c r="AR1408" s="101">
        <f>_xll.qlCalendarAdvance(Calendar,AR1407,AP1408,"f",,Trigger)</f>
        <v>49227</v>
      </c>
      <c r="AS1408" s="101">
        <f>_xll.qlInterestRateIndexMaturity(Currency&amp;"ibor"&amp;Tenor,AR1408,Trigger)</f>
        <v>49258</v>
      </c>
      <c r="AT1408" s="246">
        <f>_xll.qlIndexFixing($AD$5,AQ1408,TRUE,_xll.ohTrigger(Trigger,Trigger1M))</f>
        <v>1.9640750691050736E-2</v>
      </c>
      <c r="AU1408" s="246" t="e">
        <f>IFERROR(_xll.qlIndexFixing($AV$1,AQ1408,TRUE,_xll.ohTrigger(Trigger,Trigger1M)),#N/A)</f>
        <v>#N/A</v>
      </c>
    </row>
    <row r="1409" spans="42:47" ht="11.25" customHeight="1" x14ac:dyDescent="0.25">
      <c r="AP1409" s="102" t="s">
        <v>83</v>
      </c>
      <c r="AQ1409" s="101">
        <f>_xll.qlInterestRateIndexFixingDate(Currency&amp;"ibor"&amp;Tenor,AR1409,Trigger)</f>
        <v>49230</v>
      </c>
      <c r="AR1409" s="101">
        <f>_xll.qlCalendarAdvance(Calendar,AR1408,AP1409,"f",,Trigger)</f>
        <v>49234</v>
      </c>
      <c r="AS1409" s="101">
        <f>_xll.qlInterestRateIndexMaturity(Currency&amp;"ibor"&amp;Tenor,AR1409,Trigger)</f>
        <v>49265</v>
      </c>
      <c r="AT1409" s="246">
        <f>_xll.qlIndexFixing($AD$5,AQ1409,TRUE,_xll.ohTrigger(Trigger,Trigger1M))</f>
        <v>1.9628342504575017E-2</v>
      </c>
      <c r="AU1409" s="246" t="e">
        <f>IFERROR(_xll.qlIndexFixing($AV$1,AQ1409,TRUE,_xll.ohTrigger(Trigger,Trigger1M)),#N/A)</f>
        <v>#N/A</v>
      </c>
    </row>
    <row r="1410" spans="42:47" ht="11.25" customHeight="1" x14ac:dyDescent="0.25">
      <c r="AP1410" s="102" t="s">
        <v>83</v>
      </c>
      <c r="AQ1410" s="101">
        <f>_xll.qlInterestRateIndexFixingDate(Currency&amp;"ibor"&amp;Tenor,AR1410,Trigger)</f>
        <v>49237</v>
      </c>
      <c r="AR1410" s="101">
        <f>_xll.qlCalendarAdvance(Calendar,AR1409,AP1410,"f",,Trigger)</f>
        <v>49241</v>
      </c>
      <c r="AS1410" s="101">
        <f>_xll.qlInterestRateIndexMaturity(Currency&amp;"ibor"&amp;Tenor,AR1410,Trigger)</f>
        <v>49272</v>
      </c>
      <c r="AT1410" s="246">
        <f>_xll.qlIndexFixing($AD$5,AQ1410,TRUE,_xll.ohTrigger(Trigger,Trigger1M))</f>
        <v>1.9615811868704161E-2</v>
      </c>
      <c r="AU1410" s="246" t="e">
        <f>IFERROR(_xll.qlIndexFixing($AV$1,AQ1410,TRUE,_xll.ohTrigger(Trigger,Trigger1M)),#N/A)</f>
        <v>#N/A</v>
      </c>
    </row>
    <row r="1411" spans="42:47" ht="11.25" customHeight="1" x14ac:dyDescent="0.25">
      <c r="AP1411" s="102" t="s">
        <v>83</v>
      </c>
      <c r="AQ1411" s="101">
        <f>_xll.qlInterestRateIndexFixingDate(Currency&amp;"ibor"&amp;Tenor,AR1411,Trigger)</f>
        <v>49244</v>
      </c>
      <c r="AR1411" s="101">
        <f>_xll.qlCalendarAdvance(Calendar,AR1410,AP1411,"f",,Trigger)</f>
        <v>49248</v>
      </c>
      <c r="AS1411" s="101">
        <f>_xll.qlInterestRateIndexMaturity(Currency&amp;"ibor"&amp;Tenor,AR1411,Trigger)</f>
        <v>49278</v>
      </c>
      <c r="AT1411" s="246">
        <f>_xll.qlIndexFixing($AD$5,AQ1411,TRUE,_xll.ohTrigger(Trigger,Trigger1M))</f>
        <v>1.9603539521079405E-2</v>
      </c>
      <c r="AU1411" s="246" t="e">
        <f>IFERROR(_xll.qlIndexFixing($AV$1,AQ1411,TRUE,_xll.ohTrigger(Trigger,Trigger1M)),#N/A)</f>
        <v>#N/A</v>
      </c>
    </row>
    <row r="1412" spans="42:47" ht="11.25" customHeight="1" x14ac:dyDescent="0.25">
      <c r="AP1412" s="102" t="s">
        <v>83</v>
      </c>
      <c r="AQ1412" s="101">
        <f>_xll.qlInterestRateIndexFixingDate(Currency&amp;"ibor"&amp;Tenor,AR1412,Trigger)</f>
        <v>49251</v>
      </c>
      <c r="AR1412" s="101">
        <f>_xll.qlCalendarAdvance(Calendar,AR1411,AP1412,"f",,Trigger)</f>
        <v>49255</v>
      </c>
      <c r="AS1412" s="101">
        <f>_xll.qlInterestRateIndexMaturity(Currency&amp;"ibor"&amp;Tenor,AR1412,Trigger)</f>
        <v>49285</v>
      </c>
      <c r="AT1412" s="246">
        <f>_xll.qlIndexFixing($AD$5,AQ1412,TRUE,_xll.ohTrigger(Trigger,Trigger1M))</f>
        <v>1.959077342829918E-2</v>
      </c>
      <c r="AU1412" s="246" t="e">
        <f>IFERROR(_xll.qlIndexFixing($AV$1,AQ1412,TRUE,_xll.ohTrigger(Trigger,Trigger1M)),#N/A)</f>
        <v>#N/A</v>
      </c>
    </row>
    <row r="1413" spans="42:47" ht="11.25" customHeight="1" x14ac:dyDescent="0.25">
      <c r="AP1413" s="102" t="s">
        <v>83</v>
      </c>
      <c r="AQ1413" s="101">
        <f>_xll.qlInterestRateIndexFixingDate(Currency&amp;"ibor"&amp;Tenor,AR1413,Trigger)</f>
        <v>49258</v>
      </c>
      <c r="AR1413" s="101">
        <f>_xll.qlCalendarAdvance(Calendar,AR1412,AP1413,"f",,Trigger)</f>
        <v>49262</v>
      </c>
      <c r="AS1413" s="101">
        <f>_xll.qlInterestRateIndexMaturity(Currency&amp;"ibor"&amp;Tenor,AR1413,Trigger)</f>
        <v>49292</v>
      </c>
      <c r="AT1413" s="246">
        <f>_xll.qlIndexFixing($AD$5,AQ1413,TRUE,_xll.ohTrigger(Trigger,Trigger1M))</f>
        <v>1.9577884893486441E-2</v>
      </c>
      <c r="AU1413" s="246" t="e">
        <f>IFERROR(_xll.qlIndexFixing($AV$1,AQ1413,TRUE,_xll.ohTrigger(Trigger,Trigger1M)),#N/A)</f>
        <v>#N/A</v>
      </c>
    </row>
    <row r="1414" spans="42:47" ht="11.25" customHeight="1" x14ac:dyDescent="0.25">
      <c r="AP1414" s="102" t="s">
        <v>83</v>
      </c>
      <c r="AQ1414" s="101">
        <f>_xll.qlInterestRateIndexFixingDate(Currency&amp;"ibor"&amp;Tenor,AR1414,Trigger)</f>
        <v>49265</v>
      </c>
      <c r="AR1414" s="101">
        <f>_xll.qlCalendarAdvance(Calendar,AR1413,AP1414,"f",,Trigger)</f>
        <v>49269</v>
      </c>
      <c r="AS1414" s="101">
        <f>_xll.qlInterestRateIndexMaturity(Currency&amp;"ibor"&amp;Tenor,AR1414,Trigger)</f>
        <v>49299</v>
      </c>
      <c r="AT1414" s="246">
        <f>_xll.qlIndexFixing($AD$5,AQ1414,TRUE,_xll.ohTrigger(Trigger,Trigger1M))</f>
        <v>1.9564873917038206E-2</v>
      </c>
      <c r="AU1414" s="246" t="e">
        <f>IFERROR(_xll.qlIndexFixing($AV$1,AQ1414,TRUE,_xll.ohTrigger(Trigger,Trigger1M)),#N/A)</f>
        <v>#N/A</v>
      </c>
    </row>
    <row r="1415" spans="42:47" ht="11.25" customHeight="1" x14ac:dyDescent="0.25">
      <c r="AP1415" s="102" t="s">
        <v>83</v>
      </c>
      <c r="AQ1415" s="101">
        <f>_xll.qlInterestRateIndexFixingDate(Currency&amp;"ibor"&amp;Tenor,AR1415,Trigger)</f>
        <v>49272</v>
      </c>
      <c r="AR1415" s="101">
        <f>_xll.qlCalendarAdvance(Calendar,AR1414,AP1415,"f",,Trigger)</f>
        <v>49276</v>
      </c>
      <c r="AS1415" s="101">
        <f>_xll.qlInterestRateIndexMaturity(Currency&amp;"ibor"&amp;Tenor,AR1415,Trigger)</f>
        <v>49306</v>
      </c>
      <c r="AT1415" s="246">
        <f>_xll.qlIndexFixing($AD$5,AQ1415,TRUE,_xll.ohTrigger(Trigger,Trigger1M))</f>
        <v>1.9551740499354153E-2</v>
      </c>
      <c r="AU1415" s="246" t="e">
        <f>IFERROR(_xll.qlIndexFixing($AV$1,AQ1415,TRUE,_xll.ohTrigger(Trigger,Trigger1M)),#N/A)</f>
        <v>#N/A</v>
      </c>
    </row>
    <row r="1416" spans="42:47" ht="11.25" customHeight="1" x14ac:dyDescent="0.25">
      <c r="AP1416" s="102" t="s">
        <v>83</v>
      </c>
      <c r="AQ1416" s="101">
        <f>_xll.qlInterestRateIndexFixingDate(Currency&amp;"ibor"&amp;Tenor,AR1416,Trigger)</f>
        <v>49279</v>
      </c>
      <c r="AR1416" s="101">
        <f>_xll.qlCalendarAdvance(Calendar,AR1415,AP1416,"f",,Trigger)</f>
        <v>49283</v>
      </c>
      <c r="AS1416" s="101">
        <f>_xll.qlInterestRateIndexMaturity(Currency&amp;"ibor"&amp;Tenor,AR1416,Trigger)</f>
        <v>49314</v>
      </c>
      <c r="AT1416" s="246">
        <f>_xll.qlIndexFixing($AD$5,AQ1416,TRUE,_xll.ohTrigger(Trigger,Trigger1M))</f>
        <v>1.9538056638472929E-2</v>
      </c>
      <c r="AU1416" s="246" t="e">
        <f>IFERROR(_xll.qlIndexFixing($AV$1,AQ1416,TRUE,_xll.ohTrigger(Trigger,Trigger1M)),#N/A)</f>
        <v>#N/A</v>
      </c>
    </row>
    <row r="1417" spans="42:47" ht="11.25" customHeight="1" x14ac:dyDescent="0.25">
      <c r="AP1417" s="102" t="s">
        <v>83</v>
      </c>
      <c r="AQ1417" s="101">
        <f>_xll.qlInterestRateIndexFixingDate(Currency&amp;"ibor"&amp;Tenor,AR1417,Trigger)</f>
        <v>49286</v>
      </c>
      <c r="AR1417" s="101">
        <f>_xll.qlCalendarAdvance(Calendar,AR1416,AP1417,"f",,Trigger)</f>
        <v>49290</v>
      </c>
      <c r="AS1417" s="101">
        <f>_xll.qlInterestRateIndexMaturity(Currency&amp;"ibor"&amp;Tenor,AR1417,Trigger)</f>
        <v>49321</v>
      </c>
      <c r="AT1417" s="246">
        <f>_xll.qlIndexFixing($AD$5,AQ1417,TRUE,_xll.ohTrigger(Trigger,Trigger1M))</f>
        <v>1.9524668868086448E-2</v>
      </c>
      <c r="AU1417" s="246" t="e">
        <f>IFERROR(_xll.qlIndexFixing($AV$1,AQ1417,TRUE,_xll.ohTrigger(Trigger,Trigger1M)),#N/A)</f>
        <v>#N/A</v>
      </c>
    </row>
    <row r="1418" spans="42:47" ht="11.25" customHeight="1" x14ac:dyDescent="0.25">
      <c r="AP1418" s="102" t="s">
        <v>83</v>
      </c>
      <c r="AQ1418" s="101">
        <f>_xll.qlInterestRateIndexFixingDate(Currency&amp;"ibor"&amp;Tenor,AR1418,Trigger)</f>
        <v>49293</v>
      </c>
      <c r="AR1418" s="101">
        <f>_xll.qlCalendarAdvance(Calendar,AR1417,AP1418,"f",,Trigger)</f>
        <v>49297</v>
      </c>
      <c r="AS1418" s="101">
        <f>_xll.qlInterestRateIndexMaturity(Currency&amp;"ibor"&amp;Tenor,AR1418,Trigger)</f>
        <v>49328</v>
      </c>
      <c r="AT1418" s="246">
        <f>_xll.qlIndexFixing($AD$5,AQ1418,TRUE,_xll.ohTrigger(Trigger,Trigger1M))</f>
        <v>1.9511158651574472E-2</v>
      </c>
      <c r="AU1418" s="246" t="e">
        <f>IFERROR(_xll.qlIndexFixing($AV$1,AQ1418,TRUE,_xll.ohTrigger(Trigger,Trigger1M)),#N/A)</f>
        <v>#N/A</v>
      </c>
    </row>
    <row r="1419" spans="42:47" ht="11.25" customHeight="1" x14ac:dyDescent="0.25">
      <c r="AP1419" s="102" t="s">
        <v>83</v>
      </c>
      <c r="AQ1419" s="101">
        <f>_xll.qlInterestRateIndexFixingDate(Currency&amp;"ibor"&amp;Tenor,AR1419,Trigger)</f>
        <v>49299</v>
      </c>
      <c r="AR1419" s="101">
        <f>_xll.qlCalendarAdvance(Calendar,AR1418,AP1419,"f",,Trigger)</f>
        <v>49305</v>
      </c>
      <c r="AS1419" s="101">
        <f>_xll.qlInterestRateIndexMaturity(Currency&amp;"ibor"&amp;Tenor,AR1419,Trigger)</f>
        <v>49338</v>
      </c>
      <c r="AT1419" s="246">
        <f>_xll.qlIndexFixing($AD$5,AQ1419,TRUE,_xll.ohTrigger(Trigger,Trigger1M))</f>
        <v>1.9494650128104789E-2</v>
      </c>
      <c r="AU1419" s="246" t="e">
        <f>IFERROR(_xll.qlIndexFixing($AV$1,AQ1419,TRUE,_xll.ohTrigger(Trigger,Trigger1M)),#N/A)</f>
        <v>#N/A</v>
      </c>
    </row>
    <row r="1420" spans="42:47" ht="11.25" customHeight="1" x14ac:dyDescent="0.25">
      <c r="AP1420" s="102" t="s">
        <v>83</v>
      </c>
      <c r="AQ1420" s="101">
        <f>_xll.qlInterestRateIndexFixingDate(Currency&amp;"ibor"&amp;Tenor,AR1420,Trigger)</f>
        <v>49307</v>
      </c>
      <c r="AR1420" s="101">
        <f>_xll.qlCalendarAdvance(Calendar,AR1419,AP1420,"f",,Trigger)</f>
        <v>49312</v>
      </c>
      <c r="AS1420" s="101">
        <f>_xll.qlInterestRateIndexMaturity(Currency&amp;"ibor"&amp;Tenor,AR1420,Trigger)</f>
        <v>49345</v>
      </c>
      <c r="AT1420" s="246">
        <f>_xll.qlIndexFixing($AD$5,AQ1420,TRUE,_xll.ohTrigger(Trigger,Trigger1M))</f>
        <v>1.9480858544617424E-2</v>
      </c>
      <c r="AU1420" s="246" t="e">
        <f>IFERROR(_xll.qlIndexFixing($AV$1,AQ1420,TRUE,_xll.ohTrigger(Trigger,Trigger1M)),#N/A)</f>
        <v>#N/A</v>
      </c>
    </row>
    <row r="1421" spans="42:47" ht="11.25" customHeight="1" x14ac:dyDescent="0.25">
      <c r="AP1421" s="102" t="s">
        <v>83</v>
      </c>
      <c r="AQ1421" s="101">
        <f>_xll.qlInterestRateIndexFixingDate(Currency&amp;"ibor"&amp;Tenor,AR1421,Trigger)</f>
        <v>49317</v>
      </c>
      <c r="AR1421" s="101">
        <f>_xll.qlCalendarAdvance(Calendar,AR1420,AP1421,"f",,Trigger)</f>
        <v>49319</v>
      </c>
      <c r="AS1421" s="101">
        <f>_xll.qlInterestRateIndexMaturity(Currency&amp;"ibor"&amp;Tenor,AR1421,Trigger)</f>
        <v>49352</v>
      </c>
      <c r="AT1421" s="246">
        <f>_xll.qlIndexFixing($AD$5,AQ1421,TRUE,_xll.ohTrigger(Trigger,Trigger1M))</f>
        <v>1.9466944504244216E-2</v>
      </c>
      <c r="AU1421" s="246" t="e">
        <f>IFERROR(_xll.qlIndexFixing($AV$1,AQ1421,TRUE,_xll.ohTrigger(Trigger,Trigger1M)),#N/A)</f>
        <v>#N/A</v>
      </c>
    </row>
    <row r="1422" spans="42:47" ht="11.25" customHeight="1" x14ac:dyDescent="0.25">
      <c r="AP1422" s="102" t="s">
        <v>83</v>
      </c>
      <c r="AQ1422" s="101">
        <f>_xll.qlInterestRateIndexFixingDate(Currency&amp;"ibor"&amp;Tenor,AR1422,Trigger)</f>
        <v>49324</v>
      </c>
      <c r="AR1422" s="101">
        <f>_xll.qlCalendarAdvance(Calendar,AR1421,AP1422,"f",,Trigger)</f>
        <v>49326</v>
      </c>
      <c r="AS1422" s="101">
        <f>_xll.qlInterestRateIndexMaturity(Currency&amp;"ibor"&amp;Tenor,AR1422,Trigger)</f>
        <v>49359</v>
      </c>
      <c r="AT1422" s="246">
        <f>_xll.qlIndexFixing($AD$5,AQ1422,TRUE,_xll.ohTrigger(Trigger,Trigger1M))</f>
        <v>1.9452908007450243E-2</v>
      </c>
      <c r="AU1422" s="246" t="e">
        <f>IFERROR(_xll.qlIndexFixing($AV$1,AQ1422,TRUE,_xll.ohTrigger(Trigger,Trigger1M)),#N/A)</f>
        <v>#N/A</v>
      </c>
    </row>
    <row r="1423" spans="42:47" ht="11.25" customHeight="1" x14ac:dyDescent="0.25">
      <c r="AP1423" s="102" t="s">
        <v>83</v>
      </c>
      <c r="AQ1423" s="101">
        <f>_xll.qlInterestRateIndexFixingDate(Currency&amp;"ibor"&amp;Tenor,AR1423,Trigger)</f>
        <v>49331</v>
      </c>
      <c r="AR1423" s="101">
        <f>_xll.qlCalendarAdvance(Calendar,AR1422,AP1423,"f",,Trigger)</f>
        <v>49333</v>
      </c>
      <c r="AS1423" s="101">
        <f>_xll.qlInterestRateIndexMaturity(Currency&amp;"ibor"&amp;Tenor,AR1423,Trigger)</f>
        <v>49366</v>
      </c>
      <c r="AT1423" s="246">
        <f>_xll.qlIndexFixing($AD$5,AQ1423,TRUE,_xll.ohTrigger(Trigger,Trigger1M))</f>
        <v>1.9438749054710287E-2</v>
      </c>
      <c r="AU1423" s="246" t="e">
        <f>IFERROR(_xll.qlIndexFixing($AV$1,AQ1423,TRUE,_xll.ohTrigger(Trigger,Trigger1M)),#N/A)</f>
        <v>#N/A</v>
      </c>
    </row>
    <row r="1424" spans="42:47" ht="11.25" customHeight="1" x14ac:dyDescent="0.25">
      <c r="AP1424" s="102" t="s">
        <v>83</v>
      </c>
      <c r="AQ1424" s="101">
        <f>_xll.qlInterestRateIndexFixingDate(Currency&amp;"ibor"&amp;Tenor,AR1424,Trigger)</f>
        <v>49338</v>
      </c>
      <c r="AR1424" s="101">
        <f>_xll.qlCalendarAdvance(Calendar,AR1423,AP1424,"f",,Trigger)</f>
        <v>49340</v>
      </c>
      <c r="AS1424" s="101">
        <f>_xll.qlInterestRateIndexMaturity(Currency&amp;"ibor"&amp;Tenor,AR1424,Trigger)</f>
        <v>49368</v>
      </c>
      <c r="AT1424" s="246">
        <f>_xll.qlIndexFixing($AD$5,AQ1424,TRUE,_xll.ohTrigger(Trigger,Trigger1M))</f>
        <v>1.9426994164822058E-2</v>
      </c>
      <c r="AU1424" s="246" t="e">
        <f>IFERROR(_xll.qlIndexFixing($AV$1,AQ1424,TRUE,_xll.ohTrigger(Trigger,Trigger1M)),#N/A)</f>
        <v>#N/A</v>
      </c>
    </row>
    <row r="1425" spans="42:47" ht="11.25" customHeight="1" x14ac:dyDescent="0.25">
      <c r="AP1425" s="102" t="s">
        <v>83</v>
      </c>
      <c r="AQ1425" s="101">
        <f>_xll.qlInterestRateIndexFixingDate(Currency&amp;"ibor"&amp;Tenor,AR1425,Trigger)</f>
        <v>49345</v>
      </c>
      <c r="AR1425" s="101">
        <f>_xll.qlCalendarAdvance(Calendar,AR1424,AP1425,"f",,Trigger)</f>
        <v>49347</v>
      </c>
      <c r="AS1425" s="101">
        <f>_xll.qlInterestRateIndexMaturity(Currency&amp;"ibor"&amp;Tenor,AR1425,Trigger)</f>
        <v>49375</v>
      </c>
      <c r="AT1425" s="246">
        <f>_xll.qlIndexFixing($AD$5,AQ1425,TRUE,_xll.ohTrigger(Trigger,Trigger1M))</f>
        <v>1.941263790521524E-2</v>
      </c>
      <c r="AU1425" s="246" t="e">
        <f>IFERROR(_xll.qlIndexFixing($AV$1,AQ1425,TRUE,_xll.ohTrigger(Trigger,Trigger1M)),#N/A)</f>
        <v>#N/A</v>
      </c>
    </row>
    <row r="1426" spans="42:47" ht="11.25" customHeight="1" x14ac:dyDescent="0.25">
      <c r="AP1426" s="102" t="s">
        <v>83</v>
      </c>
      <c r="AQ1426" s="101">
        <f>_xll.qlInterestRateIndexFixingDate(Currency&amp;"ibor"&amp;Tenor,AR1426,Trigger)</f>
        <v>49352</v>
      </c>
      <c r="AR1426" s="101">
        <f>_xll.qlCalendarAdvance(Calendar,AR1425,AP1426,"f",,Trigger)</f>
        <v>49354</v>
      </c>
      <c r="AS1426" s="101">
        <f>_xll.qlInterestRateIndexMaturity(Currency&amp;"ibor"&amp;Tenor,AR1426,Trigger)</f>
        <v>49382</v>
      </c>
      <c r="AT1426" s="246">
        <f>_xll.qlIndexFixing($AD$5,AQ1426,TRUE,_xll.ohTrigger(Trigger,Trigger1M))</f>
        <v>1.939815922102937E-2</v>
      </c>
      <c r="AU1426" s="246" t="e">
        <f>IFERROR(_xll.qlIndexFixing($AV$1,AQ1426,TRUE,_xll.ohTrigger(Trigger,Trigger1M)),#N/A)</f>
        <v>#N/A</v>
      </c>
    </row>
    <row r="1427" spans="42:47" ht="11.25" customHeight="1" x14ac:dyDescent="0.25">
      <c r="AP1427" s="102" t="s">
        <v>83</v>
      </c>
      <c r="AQ1427" s="101">
        <f>_xll.qlInterestRateIndexFixingDate(Currency&amp;"ibor"&amp;Tenor,AR1427,Trigger)</f>
        <v>49359</v>
      </c>
      <c r="AR1427" s="101">
        <f>_xll.qlCalendarAdvance(Calendar,AR1426,AP1427,"f",,Trigger)</f>
        <v>49361</v>
      </c>
      <c r="AS1427" s="101">
        <f>_xll.qlInterestRateIndexMaturity(Currency&amp;"ibor"&amp;Tenor,AR1427,Trigger)</f>
        <v>49389</v>
      </c>
      <c r="AT1427" s="246">
        <f>_xll.qlIndexFixing($AD$5,AQ1427,TRUE,_xll.ohTrigger(Trigger,Trigger1M))</f>
        <v>1.9383558112678414E-2</v>
      </c>
      <c r="AU1427" s="246" t="e">
        <f>IFERROR(_xll.qlIndexFixing($AV$1,AQ1427,TRUE,_xll.ohTrigger(Trigger,Trigger1M)),#N/A)</f>
        <v>#N/A</v>
      </c>
    </row>
    <row r="1428" spans="42:47" ht="11.25" customHeight="1" x14ac:dyDescent="0.25">
      <c r="AP1428" s="102" t="s">
        <v>83</v>
      </c>
      <c r="AQ1428" s="101">
        <f>_xll.qlInterestRateIndexFixingDate(Currency&amp;"ibor"&amp;Tenor,AR1428,Trigger)</f>
        <v>49366</v>
      </c>
      <c r="AR1428" s="101">
        <f>_xll.qlCalendarAdvance(Calendar,AR1427,AP1428,"f",,Trigger)</f>
        <v>49368</v>
      </c>
      <c r="AS1428" s="101">
        <f>_xll.qlInterestRateIndexMaturity(Currency&amp;"ibor"&amp;Tenor,AR1428,Trigger)</f>
        <v>49398</v>
      </c>
      <c r="AT1428" s="246">
        <f>_xll.qlIndexFixing($AD$5,AQ1428,TRUE,_xll.ohTrigger(Trigger,Trigger1M))</f>
        <v>1.9367750521769977E-2</v>
      </c>
      <c r="AU1428" s="246" t="e">
        <f>IFERROR(_xll.qlIndexFixing($AV$1,AQ1428,TRUE,_xll.ohTrigger(Trigger,Trigger1M)),#N/A)</f>
        <v>#N/A</v>
      </c>
    </row>
    <row r="1429" spans="42:47" ht="11.25" customHeight="1" x14ac:dyDescent="0.25">
      <c r="AP1429" s="102" t="s">
        <v>83</v>
      </c>
      <c r="AQ1429" s="101">
        <f>_xll.qlInterestRateIndexFixingDate(Currency&amp;"ibor"&amp;Tenor,AR1429,Trigger)</f>
        <v>49373</v>
      </c>
      <c r="AR1429" s="101">
        <f>_xll.qlCalendarAdvance(Calendar,AR1428,AP1429,"f",,Trigger)</f>
        <v>49375</v>
      </c>
      <c r="AS1429" s="101">
        <f>_xll.qlInterestRateIndexMaturity(Currency&amp;"ibor"&amp;Tenor,AR1429,Trigger)</f>
        <v>49408</v>
      </c>
      <c r="AT1429" s="246">
        <f>_xll.qlIndexFixing($AD$5,AQ1429,TRUE,_xll.ohTrigger(Trigger,Trigger1M))</f>
        <v>1.9351223790314138E-2</v>
      </c>
      <c r="AU1429" s="246" t="e">
        <f>IFERROR(_xll.qlIndexFixing($AV$1,AQ1429,TRUE,_xll.ohTrigger(Trigger,Trigger1M)),#N/A)</f>
        <v>#N/A</v>
      </c>
    </row>
    <row r="1430" spans="42:47" ht="11.25" customHeight="1" x14ac:dyDescent="0.25">
      <c r="AP1430" s="102" t="s">
        <v>83</v>
      </c>
      <c r="AQ1430" s="101">
        <f>_xll.qlInterestRateIndexFixingDate(Currency&amp;"ibor"&amp;Tenor,AR1430,Trigger)</f>
        <v>49380</v>
      </c>
      <c r="AR1430" s="101">
        <f>_xll.qlCalendarAdvance(Calendar,AR1429,AP1430,"f",,Trigger)</f>
        <v>49382</v>
      </c>
      <c r="AS1430" s="101">
        <f>_xll.qlInterestRateIndexMaturity(Currency&amp;"ibor"&amp;Tenor,AR1430,Trigger)</f>
        <v>49415</v>
      </c>
      <c r="AT1430" s="246">
        <f>_xll.qlIndexFixing($AD$5,AQ1430,TRUE,_xll.ohTrigger(Trigger,Trigger1M))</f>
        <v>1.9336207659500202E-2</v>
      </c>
      <c r="AU1430" s="246" t="e">
        <f>IFERROR(_xll.qlIndexFixing($AV$1,AQ1430,TRUE,_xll.ohTrigger(Trigger,Trigger1M)),#N/A)</f>
        <v>#N/A</v>
      </c>
    </row>
    <row r="1431" spans="42:47" ht="11.25" customHeight="1" x14ac:dyDescent="0.25">
      <c r="AP1431" s="102" t="s">
        <v>83</v>
      </c>
      <c r="AQ1431" s="101">
        <f>_xll.qlInterestRateIndexFixingDate(Currency&amp;"ibor"&amp;Tenor,AR1431,Trigger)</f>
        <v>49387</v>
      </c>
      <c r="AR1431" s="101">
        <f>_xll.qlCalendarAdvance(Calendar,AR1430,AP1431,"f",,Trigger)</f>
        <v>49389</v>
      </c>
      <c r="AS1431" s="101">
        <f>_xll.qlInterestRateIndexMaturity(Currency&amp;"ibor"&amp;Tenor,AR1431,Trigger)</f>
        <v>49422</v>
      </c>
      <c r="AT1431" s="246">
        <f>_xll.qlIndexFixing($AD$5,AQ1431,TRUE,_xll.ohTrigger(Trigger,Trigger1M))</f>
        <v>1.9321069076661989E-2</v>
      </c>
      <c r="AU1431" s="246" t="e">
        <f>IFERROR(_xll.qlIndexFixing($AV$1,AQ1431,TRUE,_xll.ohTrigger(Trigger,Trigger1M)),#N/A)</f>
        <v>#N/A</v>
      </c>
    </row>
    <row r="1432" spans="42:47" ht="11.25" customHeight="1" x14ac:dyDescent="0.25">
      <c r="AP1432" s="102" t="s">
        <v>83</v>
      </c>
      <c r="AQ1432" s="101">
        <f>_xll.qlInterestRateIndexFixingDate(Currency&amp;"ibor"&amp;Tenor,AR1432,Trigger)</f>
        <v>49390</v>
      </c>
      <c r="AR1432" s="101">
        <f>_xll.qlCalendarAdvance(Calendar,AR1431,AP1432,"f",,Trigger)</f>
        <v>49396</v>
      </c>
      <c r="AS1432" s="101">
        <f>_xll.qlInterestRateIndexMaturity(Currency&amp;"ibor"&amp;Tenor,AR1432,Trigger)</f>
        <v>49429</v>
      </c>
      <c r="AT1432" s="246">
        <f>_xll.qlIndexFixing($AD$5,AQ1432,TRUE,_xll.ohTrigger(Trigger,Trigger1M))</f>
        <v>1.9305808042310607E-2</v>
      </c>
      <c r="AU1432" s="246" t="e">
        <f>IFERROR(_xll.qlIndexFixing($AV$1,AQ1432,TRUE,_xll.ohTrigger(Trigger,Trigger1M)),#N/A)</f>
        <v>#N/A</v>
      </c>
    </row>
    <row r="1433" spans="42:47" ht="11.25" customHeight="1" x14ac:dyDescent="0.25">
      <c r="AP1433" s="102" t="s">
        <v>83</v>
      </c>
      <c r="AQ1433" s="101">
        <f>_xll.qlInterestRateIndexFixingDate(Currency&amp;"ibor"&amp;Tenor,AR1433,Trigger)</f>
        <v>49401</v>
      </c>
      <c r="AR1433" s="101">
        <f>_xll.qlCalendarAdvance(Calendar,AR1432,AP1433,"f",,Trigger)</f>
        <v>49403</v>
      </c>
      <c r="AS1433" s="101">
        <f>_xll.qlInterestRateIndexMaturity(Currency&amp;"ibor"&amp;Tenor,AR1433,Trigger)</f>
        <v>49433</v>
      </c>
      <c r="AT1433" s="246">
        <f>_xll.qlIndexFixing($AD$5,AQ1433,TRUE,_xll.ohTrigger(Trigger,Trigger1M))</f>
        <v>1.9292200969313278E-2</v>
      </c>
      <c r="AU1433" s="246" t="e">
        <f>IFERROR(_xll.qlIndexFixing($AV$1,AQ1433,TRUE,_xll.ohTrigger(Trigger,Trigger1M)),#N/A)</f>
        <v>#N/A</v>
      </c>
    </row>
    <row r="1434" spans="42:47" ht="11.25" customHeight="1" x14ac:dyDescent="0.25">
      <c r="AP1434" s="102" t="s">
        <v>83</v>
      </c>
      <c r="AQ1434" s="101">
        <f>_xll.qlInterestRateIndexFixingDate(Currency&amp;"ibor"&amp;Tenor,AR1434,Trigger)</f>
        <v>49408</v>
      </c>
      <c r="AR1434" s="101">
        <f>_xll.qlCalendarAdvance(Calendar,AR1433,AP1434,"f",,Trigger)</f>
        <v>49410</v>
      </c>
      <c r="AS1434" s="101">
        <f>_xll.qlInterestRateIndexMaturity(Currency&amp;"ibor"&amp;Tenor,AR1434,Trigger)</f>
        <v>49440</v>
      </c>
      <c r="AT1434" s="246">
        <f>_xll.qlIndexFixing($AD$5,AQ1434,TRUE,_xll.ohTrigger(Trigger,Trigger1M))</f>
        <v>1.9276723758243186E-2</v>
      </c>
      <c r="AU1434" s="246" t="e">
        <f>IFERROR(_xll.qlIndexFixing($AV$1,AQ1434,TRUE,_xll.ohTrigger(Trigger,Trigger1M)),#N/A)</f>
        <v>#N/A</v>
      </c>
    </row>
    <row r="1435" spans="42:47" ht="11.25" customHeight="1" x14ac:dyDescent="0.25">
      <c r="AP1435" s="102" t="s">
        <v>83</v>
      </c>
      <c r="AQ1435" s="101">
        <f>_xll.qlInterestRateIndexFixingDate(Currency&amp;"ibor"&amp;Tenor,AR1435,Trigger)</f>
        <v>49415</v>
      </c>
      <c r="AR1435" s="101">
        <f>_xll.qlCalendarAdvance(Calendar,AR1434,AP1435,"f",,Trigger)</f>
        <v>49417</v>
      </c>
      <c r="AS1435" s="101">
        <f>_xll.qlInterestRateIndexMaturity(Currency&amp;"ibor"&amp;Tenor,AR1435,Trigger)</f>
        <v>49447</v>
      </c>
      <c r="AT1435" s="246">
        <f>_xll.qlIndexFixing($AD$5,AQ1435,TRUE,_xll.ohTrigger(Trigger,Trigger1M))</f>
        <v>1.9261124114740902E-2</v>
      </c>
      <c r="AU1435" s="246" t="e">
        <f>IFERROR(_xll.qlIndexFixing($AV$1,AQ1435,TRUE,_xll.ohTrigger(Trigger,Trigger1M)),#N/A)</f>
        <v>#N/A</v>
      </c>
    </row>
    <row r="1436" spans="42:47" ht="11.25" customHeight="1" x14ac:dyDescent="0.25">
      <c r="AP1436" s="102" t="s">
        <v>83</v>
      </c>
      <c r="AQ1436" s="101">
        <f>_xll.qlInterestRateIndexFixingDate(Currency&amp;"ibor"&amp;Tenor,AR1436,Trigger)</f>
        <v>49422</v>
      </c>
      <c r="AR1436" s="101">
        <f>_xll.qlCalendarAdvance(Calendar,AR1435,AP1436,"f",,Trigger)</f>
        <v>49424</v>
      </c>
      <c r="AS1436" s="101">
        <f>_xll.qlInterestRateIndexMaturity(Currency&amp;"ibor"&amp;Tenor,AR1436,Trigger)</f>
        <v>49454</v>
      </c>
      <c r="AT1436" s="246">
        <f>_xll.qlIndexFixing($AD$5,AQ1436,TRUE,_xll.ohTrigger(Trigger,Trigger1M))</f>
        <v>1.9245402039280712E-2</v>
      </c>
      <c r="AU1436" s="246" t="e">
        <f>IFERROR(_xll.qlIndexFixing($AV$1,AQ1436,TRUE,_xll.ohTrigger(Trigger,Trigger1M)),#N/A)</f>
        <v>#N/A</v>
      </c>
    </row>
    <row r="1437" spans="42:47" ht="11.25" customHeight="1" x14ac:dyDescent="0.25">
      <c r="AP1437" s="102" t="s">
        <v>83</v>
      </c>
      <c r="AQ1437" s="101">
        <f>_xll.qlInterestRateIndexFixingDate(Currency&amp;"ibor"&amp;Tenor,AR1437,Trigger)</f>
        <v>49426</v>
      </c>
      <c r="AR1437" s="101">
        <f>_xll.qlCalendarAdvance(Calendar,AR1436,AP1437,"f",,Trigger)</f>
        <v>49431</v>
      </c>
      <c r="AS1437" s="101">
        <f>_xll.qlInterestRateIndexMaturity(Currency&amp;"ibor"&amp;Tenor,AR1437,Trigger)</f>
        <v>49464</v>
      </c>
      <c r="AT1437" s="246">
        <f>_xll.qlIndexFixing($AD$5,AQ1437,TRUE,_xll.ohTrigger(Trigger,Trigger1M))</f>
        <v>1.9227666115919237E-2</v>
      </c>
      <c r="AU1437" s="246" t="e">
        <f>IFERROR(_xll.qlIndexFixing($AV$1,AQ1437,TRUE,_xll.ohTrigger(Trigger,Trigger1M)),#N/A)</f>
        <v>#N/A</v>
      </c>
    </row>
    <row r="1438" spans="42:47" ht="11.25" customHeight="1" x14ac:dyDescent="0.25">
      <c r="AP1438" s="102" t="s">
        <v>83</v>
      </c>
      <c r="AQ1438" s="101">
        <f>_xll.qlInterestRateIndexFixingDate(Currency&amp;"ibor"&amp;Tenor,AR1438,Trigger)</f>
        <v>49436</v>
      </c>
      <c r="AR1438" s="101">
        <f>_xll.qlCalendarAdvance(Calendar,AR1437,AP1438,"f",,Trigger)</f>
        <v>49438</v>
      </c>
      <c r="AS1438" s="101">
        <f>_xll.qlInterestRateIndexMaturity(Currency&amp;"ibor"&amp;Tenor,AR1438,Trigger)</f>
        <v>49471</v>
      </c>
      <c r="AT1438" s="246">
        <f>_xll.qlIndexFixing($AD$5,AQ1438,TRUE,_xll.ohTrigger(Trigger,Trigger1M))</f>
        <v>1.9211670383394039E-2</v>
      </c>
      <c r="AU1438" s="246" t="e">
        <f>IFERROR(_xll.qlIndexFixing($AV$1,AQ1438,TRUE,_xll.ohTrigger(Trigger,Trigger1M)),#N/A)</f>
        <v>#N/A</v>
      </c>
    </row>
    <row r="1439" spans="42:47" ht="11.25" customHeight="1" x14ac:dyDescent="0.25">
      <c r="AP1439" s="102" t="s">
        <v>83</v>
      </c>
      <c r="AQ1439" s="101">
        <f>_xll.qlInterestRateIndexFixingDate(Currency&amp;"ibor"&amp;Tenor,AR1439,Trigger)</f>
        <v>49443</v>
      </c>
      <c r="AR1439" s="101">
        <f>_xll.qlCalendarAdvance(Calendar,AR1438,AP1439,"f",,Trigger)</f>
        <v>49445</v>
      </c>
      <c r="AS1439" s="101">
        <f>_xll.qlInterestRateIndexMaturity(Currency&amp;"ibor"&amp;Tenor,AR1439,Trigger)</f>
        <v>49478</v>
      </c>
      <c r="AT1439" s="246">
        <f>_xll.qlIndexFixing($AD$5,AQ1439,TRUE,_xll.ohTrigger(Trigger,Trigger1M))</f>
        <v>1.9195552203030306E-2</v>
      </c>
      <c r="AU1439" s="246" t="e">
        <f>IFERROR(_xll.qlIndexFixing($AV$1,AQ1439,TRUE,_xll.ohTrigger(Trigger,Trigger1M)),#N/A)</f>
        <v>#N/A</v>
      </c>
    </row>
    <row r="1440" spans="42:47" ht="11.25" customHeight="1" x14ac:dyDescent="0.25">
      <c r="AP1440" s="102" t="s">
        <v>83</v>
      </c>
      <c r="AQ1440" s="101">
        <f>_xll.qlInterestRateIndexFixingDate(Currency&amp;"ibor"&amp;Tenor,AR1440,Trigger)</f>
        <v>49450</v>
      </c>
      <c r="AR1440" s="101">
        <f>_xll.qlCalendarAdvance(Calendar,AR1439,AP1440,"f",,Trigger)</f>
        <v>49452</v>
      </c>
      <c r="AS1440" s="101">
        <f>_xll.qlInterestRateIndexMaturity(Currency&amp;"ibor"&amp;Tenor,AR1440,Trigger)</f>
        <v>49485</v>
      </c>
      <c r="AT1440" s="246">
        <f>_xll.qlIndexFixing($AD$5,AQ1440,TRUE,_xll.ohTrigger(Trigger,Trigger1M))</f>
        <v>1.9179311575373056E-2</v>
      </c>
      <c r="AU1440" s="246" t="e">
        <f>IFERROR(_xll.qlIndexFixing($AV$1,AQ1440,TRUE,_xll.ohTrigger(Trigger,Trigger1M)),#N/A)</f>
        <v>#N/A</v>
      </c>
    </row>
    <row r="1441" spans="42:47" ht="11.25" customHeight="1" x14ac:dyDescent="0.25">
      <c r="AP1441" s="102" t="s">
        <v>83</v>
      </c>
      <c r="AQ1441" s="101">
        <f>_xll.qlInterestRateIndexFixingDate(Currency&amp;"ibor"&amp;Tenor,AR1441,Trigger)</f>
        <v>49457</v>
      </c>
      <c r="AR1441" s="101">
        <f>_xll.qlCalendarAdvance(Calendar,AR1440,AP1441,"f",,Trigger)</f>
        <v>49459</v>
      </c>
      <c r="AS1441" s="101">
        <f>_xll.qlInterestRateIndexMaturity(Currency&amp;"ibor"&amp;Tenor,AR1441,Trigger)</f>
        <v>49489</v>
      </c>
      <c r="AT1441" s="246">
        <f>_xll.qlIndexFixing($AD$5,AQ1441,TRUE,_xll.ohTrigger(Trigger,Trigger1M))</f>
        <v>1.9164955199613587E-2</v>
      </c>
      <c r="AU1441" s="246" t="e">
        <f>IFERROR(_xll.qlIndexFixing($AV$1,AQ1441,TRUE,_xll.ohTrigger(Trigger,Trigger1M)),#N/A)</f>
        <v>#N/A</v>
      </c>
    </row>
    <row r="1442" spans="42:47" ht="11.25" customHeight="1" x14ac:dyDescent="0.25">
      <c r="AP1442" s="102" t="s">
        <v>83</v>
      </c>
      <c r="AQ1442" s="101">
        <f>_xll.qlInterestRateIndexFixingDate(Currency&amp;"ibor"&amp;Tenor,AR1442,Trigger)</f>
        <v>49464</v>
      </c>
      <c r="AR1442" s="101">
        <f>_xll.qlCalendarAdvance(Calendar,AR1441,AP1442,"f",,Trigger)</f>
        <v>49466</v>
      </c>
      <c r="AS1442" s="101">
        <f>_xll.qlInterestRateIndexMaturity(Currency&amp;"ibor"&amp;Tenor,AR1442,Trigger)</f>
        <v>49496</v>
      </c>
      <c r="AT1442" s="246">
        <f>_xll.qlIndexFixing($AD$5,AQ1442,TRUE,_xll.ohTrigger(Trigger,Trigger1M))</f>
        <v>1.914849854264844E-2</v>
      </c>
      <c r="AU1442" s="246" t="e">
        <f>IFERROR(_xll.qlIndexFixing($AV$1,AQ1442,TRUE,_xll.ohTrigger(Trigger,Trigger1M)),#N/A)</f>
        <v>#N/A</v>
      </c>
    </row>
    <row r="1443" spans="42:47" ht="11.25" customHeight="1" x14ac:dyDescent="0.25">
      <c r="AP1443" s="102" t="s">
        <v>83</v>
      </c>
      <c r="AQ1443" s="101">
        <f>_xll.qlInterestRateIndexFixingDate(Currency&amp;"ibor"&amp;Tenor,AR1443,Trigger)</f>
        <v>49471</v>
      </c>
      <c r="AR1443" s="101">
        <f>_xll.qlCalendarAdvance(Calendar,AR1442,AP1443,"f",,Trigger)</f>
        <v>49473</v>
      </c>
      <c r="AS1443" s="101">
        <f>_xll.qlInterestRateIndexMaturity(Currency&amp;"ibor"&amp;Tenor,AR1443,Trigger)</f>
        <v>49503</v>
      </c>
      <c r="AT1443" s="246">
        <f>_xll.qlIndexFixing($AD$5,AQ1443,TRUE,_xll.ohTrigger(Trigger,Trigger1M))</f>
        <v>1.9131919457167967E-2</v>
      </c>
      <c r="AU1443" s="246" t="e">
        <f>IFERROR(_xll.qlIndexFixing($AV$1,AQ1443,TRUE,_xll.ohTrigger(Trigger,Trigger1M)),#N/A)</f>
        <v>#N/A</v>
      </c>
    </row>
    <row r="1444" spans="42:47" ht="11.25" customHeight="1" x14ac:dyDescent="0.25">
      <c r="AP1444" s="102" t="s">
        <v>83</v>
      </c>
      <c r="AQ1444" s="101">
        <f>_xll.qlInterestRateIndexFixingDate(Currency&amp;"ibor"&amp;Tenor,AR1444,Trigger)</f>
        <v>49478</v>
      </c>
      <c r="AR1444" s="101">
        <f>_xll.qlCalendarAdvance(Calendar,AR1443,AP1444,"f",,Trigger)</f>
        <v>49480</v>
      </c>
      <c r="AS1444" s="101">
        <f>_xll.qlInterestRateIndexMaturity(Currency&amp;"ibor"&amp;Tenor,AR1444,Trigger)</f>
        <v>49510</v>
      </c>
      <c r="AT1444" s="246">
        <f>_xll.qlIndexFixing($AD$5,AQ1444,TRUE,_xll.ohTrigger(Trigger,Trigger1M))</f>
        <v>1.9115217943681095E-2</v>
      </c>
      <c r="AU1444" s="246" t="e">
        <f>IFERROR(_xll.qlIndexFixing($AV$1,AQ1444,TRUE,_xll.ohTrigger(Trigger,Trigger1M)),#N/A)</f>
        <v>#N/A</v>
      </c>
    </row>
    <row r="1445" spans="42:47" ht="11.25" customHeight="1" x14ac:dyDescent="0.25">
      <c r="AP1445" s="102" t="s">
        <v>83</v>
      </c>
      <c r="AQ1445" s="101">
        <f>_xll.qlInterestRateIndexFixingDate(Currency&amp;"ibor"&amp;Tenor,AR1445,Trigger)</f>
        <v>49485</v>
      </c>
      <c r="AR1445" s="101">
        <f>_xll.qlCalendarAdvance(Calendar,AR1444,AP1445,"f",,Trigger)</f>
        <v>49487</v>
      </c>
      <c r="AS1445" s="101">
        <f>_xll.qlInterestRateIndexMaturity(Currency&amp;"ibor"&amp;Tenor,AR1445,Trigger)</f>
        <v>49517</v>
      </c>
      <c r="AT1445" s="246">
        <f>_xll.qlIndexFixing($AD$5,AQ1445,TRUE,_xll.ohTrigger(Trigger,Trigger1M))</f>
        <v>1.9098426934479384E-2</v>
      </c>
      <c r="AU1445" s="246" t="e">
        <f>IFERROR(_xll.qlIndexFixing($AV$1,AQ1445,TRUE,_xll.ohTrigger(Trigger,Trigger1M)),#N/A)</f>
        <v>#N/A</v>
      </c>
    </row>
    <row r="1446" spans="42:47" ht="11.25" customHeight="1" x14ac:dyDescent="0.25">
      <c r="AP1446" s="102" t="s">
        <v>83</v>
      </c>
      <c r="AQ1446" s="101">
        <f>_xll.qlInterestRateIndexFixingDate(Currency&amp;"ibor"&amp;Tenor,AR1446,Trigger)</f>
        <v>49492</v>
      </c>
      <c r="AR1446" s="101">
        <f>_xll.qlCalendarAdvance(Calendar,AR1445,AP1446,"f",,Trigger)</f>
        <v>49494</v>
      </c>
      <c r="AS1446" s="101">
        <f>_xll.qlInterestRateIndexMaturity(Currency&amp;"ibor"&amp;Tenor,AR1446,Trigger)</f>
        <v>49527</v>
      </c>
      <c r="AT1446" s="246">
        <f>_xll.qlIndexFixing($AD$5,AQ1446,TRUE,_xll.ohTrigger(Trigger,Trigger1M))</f>
        <v>1.9079892497253909E-2</v>
      </c>
      <c r="AU1446" s="246" t="e">
        <f>IFERROR(_xll.qlIndexFixing($AV$1,AQ1446,TRUE,_xll.ohTrigger(Trigger,Trigger1M)),#N/A)</f>
        <v>#N/A</v>
      </c>
    </row>
    <row r="1447" spans="42:47" ht="11.25" customHeight="1" x14ac:dyDescent="0.25">
      <c r="AP1447" s="102" t="s">
        <v>83</v>
      </c>
      <c r="AQ1447" s="101">
        <f>_xll.qlInterestRateIndexFixingDate(Currency&amp;"ibor"&amp;Tenor,AR1447,Trigger)</f>
        <v>49499</v>
      </c>
      <c r="AR1447" s="101">
        <f>_xll.qlCalendarAdvance(Calendar,AR1446,AP1447,"f",,Trigger)</f>
        <v>49501</v>
      </c>
      <c r="AS1447" s="101">
        <f>_xll.qlInterestRateIndexMaturity(Currency&amp;"ibor"&amp;Tenor,AR1447,Trigger)</f>
        <v>49534</v>
      </c>
      <c r="AT1447" s="246">
        <f>_xll.qlIndexFixing($AD$5,AQ1447,TRUE,_xll.ohTrigger(Trigger,Trigger1M))</f>
        <v>1.9063665459719624E-2</v>
      </c>
      <c r="AU1447" s="246" t="e">
        <f>IFERROR(_xll.qlIndexFixing($AV$1,AQ1447,TRUE,_xll.ohTrigger(Trigger,Trigger1M)),#N/A)</f>
        <v>#N/A</v>
      </c>
    </row>
    <row r="1448" spans="42:47" ht="11.25" customHeight="1" x14ac:dyDescent="0.25">
      <c r="AP1448" s="102" t="s">
        <v>83</v>
      </c>
      <c r="AQ1448" s="101">
        <f>_xll.qlInterestRateIndexFixingDate(Currency&amp;"ibor"&amp;Tenor,AR1448,Trigger)</f>
        <v>49506</v>
      </c>
      <c r="AR1448" s="101">
        <f>_xll.qlCalendarAdvance(Calendar,AR1447,AP1448,"f",,Trigger)</f>
        <v>49508</v>
      </c>
      <c r="AS1448" s="101">
        <f>_xll.qlInterestRateIndexMaturity(Currency&amp;"ibor"&amp;Tenor,AR1448,Trigger)</f>
        <v>49541</v>
      </c>
      <c r="AT1448" s="246">
        <f>_xll.qlIndexFixing($AD$5,AQ1448,TRUE,_xll.ohTrigger(Trigger,Trigger1M))</f>
        <v>1.9047753714956626E-2</v>
      </c>
      <c r="AU1448" s="246" t="e">
        <f>IFERROR(_xll.qlIndexFixing($AV$1,AQ1448,TRUE,_xll.ohTrigger(Trigger,Trigger1M)),#N/A)</f>
        <v>#N/A</v>
      </c>
    </row>
    <row r="1449" spans="42:47" ht="11.25" customHeight="1" x14ac:dyDescent="0.25">
      <c r="AP1449" s="102" t="s">
        <v>83</v>
      </c>
      <c r="AQ1449" s="101">
        <f>_xll.qlInterestRateIndexFixingDate(Currency&amp;"ibor"&amp;Tenor,AR1449,Trigger)</f>
        <v>49513</v>
      </c>
      <c r="AR1449" s="101">
        <f>_xll.qlCalendarAdvance(Calendar,AR1448,AP1449,"f",,Trigger)</f>
        <v>49515</v>
      </c>
      <c r="AS1449" s="101">
        <f>_xll.qlInterestRateIndexMaturity(Currency&amp;"ibor"&amp;Tenor,AR1449,Trigger)</f>
        <v>49548</v>
      </c>
      <c r="AT1449" s="246">
        <f>_xll.qlIndexFixing($AD$5,AQ1449,TRUE,_xll.ohTrigger(Trigger,Trigger1M))</f>
        <v>1.9032195125952809E-2</v>
      </c>
      <c r="AU1449" s="246" t="e">
        <f>IFERROR(_xll.qlIndexFixing($AV$1,AQ1449,TRUE,_xll.ohTrigger(Trigger,Trigger1M)),#N/A)</f>
        <v>#N/A</v>
      </c>
    </row>
    <row r="1450" spans="42:47" ht="11.25" customHeight="1" x14ac:dyDescent="0.25">
      <c r="AP1450" s="102" t="s">
        <v>83</v>
      </c>
      <c r="AQ1450" s="101">
        <f>_xll.qlInterestRateIndexFixingDate(Currency&amp;"ibor"&amp;Tenor,AR1450,Trigger)</f>
        <v>49520</v>
      </c>
      <c r="AR1450" s="101">
        <f>_xll.qlCalendarAdvance(Calendar,AR1449,AP1450,"f",,Trigger)</f>
        <v>49522</v>
      </c>
      <c r="AS1450" s="101">
        <f>_xll.qlInterestRateIndexMaturity(Currency&amp;"ibor"&amp;Tenor,AR1450,Trigger)</f>
        <v>49555</v>
      </c>
      <c r="AT1450" s="246">
        <f>_xll.qlIndexFixing($AD$5,AQ1450,TRUE,_xll.ohTrigger(Trigger,Trigger1M))</f>
        <v>1.9016821380132175E-2</v>
      </c>
      <c r="AU1450" s="246" t="e">
        <f>IFERROR(_xll.qlIndexFixing($AV$1,AQ1450,TRUE,_xll.ohTrigger(Trigger,Trigger1M)),#N/A)</f>
        <v>#N/A</v>
      </c>
    </row>
    <row r="1451" spans="42:47" ht="11.25" customHeight="1" x14ac:dyDescent="0.25">
      <c r="AP1451" s="102" t="s">
        <v>83</v>
      </c>
      <c r="AQ1451" s="101">
        <f>_xll.qlInterestRateIndexFixingDate(Currency&amp;"ibor"&amp;Tenor,AR1451,Trigger)</f>
        <v>49527</v>
      </c>
      <c r="AR1451" s="101">
        <f>_xll.qlCalendarAdvance(Calendar,AR1450,AP1451,"f",,Trigger)</f>
        <v>49529</v>
      </c>
      <c r="AS1451" s="101">
        <f>_xll.qlInterestRateIndexMaturity(Currency&amp;"ibor"&amp;Tenor,AR1451,Trigger)</f>
        <v>49562</v>
      </c>
      <c r="AT1451" s="246">
        <f>_xll.qlIndexFixing($AD$5,AQ1451,TRUE,_xll.ohTrigger(Trigger,Trigger1M))</f>
        <v>1.9001519185425669E-2</v>
      </c>
      <c r="AU1451" s="246" t="e">
        <f>IFERROR(_xll.qlIndexFixing($AV$1,AQ1451,TRUE,_xll.ohTrigger(Trigger,Trigger1M)),#N/A)</f>
        <v>#N/A</v>
      </c>
    </row>
    <row r="1452" spans="42:47" ht="11.25" customHeight="1" x14ac:dyDescent="0.25">
      <c r="AP1452" s="102" t="s">
        <v>83</v>
      </c>
      <c r="AQ1452" s="101">
        <f>_xll.qlInterestRateIndexFixingDate(Currency&amp;"ibor"&amp;Tenor,AR1452,Trigger)</f>
        <v>49534</v>
      </c>
      <c r="AR1452" s="101">
        <f>_xll.qlCalendarAdvance(Calendar,AR1451,AP1452,"f",,Trigger)</f>
        <v>49536</v>
      </c>
      <c r="AS1452" s="101">
        <f>_xll.qlInterestRateIndexMaturity(Currency&amp;"ibor"&amp;Tenor,AR1452,Trigger)</f>
        <v>49569</v>
      </c>
      <c r="AT1452" s="246">
        <f>_xll.qlIndexFixing($AD$5,AQ1452,TRUE,_xll.ohTrigger(Trigger,Trigger1M))</f>
        <v>1.8986288541535341E-2</v>
      </c>
      <c r="AU1452" s="246" t="e">
        <f>IFERROR(_xll.qlIndexFixing($AV$1,AQ1452,TRUE,_xll.ohTrigger(Trigger,Trigger1M)),#N/A)</f>
        <v>#N/A</v>
      </c>
    </row>
    <row r="1453" spans="42:47" ht="11.25" customHeight="1" x14ac:dyDescent="0.25">
      <c r="AP1453" s="102" t="s">
        <v>83</v>
      </c>
      <c r="AQ1453" s="101">
        <f>_xll.qlInterestRateIndexFixingDate(Currency&amp;"ibor"&amp;Tenor,AR1453,Trigger)</f>
        <v>49541</v>
      </c>
      <c r="AR1453" s="101">
        <f>_xll.qlCalendarAdvance(Calendar,AR1452,AP1453,"f",,Trigger)</f>
        <v>49543</v>
      </c>
      <c r="AS1453" s="101">
        <f>_xll.qlInterestRateIndexMaturity(Currency&amp;"ibor"&amp;Tenor,AR1453,Trigger)</f>
        <v>49576</v>
      </c>
      <c r="AT1453" s="246">
        <f>_xll.qlIndexFixing($AD$5,AQ1453,TRUE,_xll.ohTrigger(Trigger,Trigger1M))</f>
        <v>1.8971129448163249E-2</v>
      </c>
      <c r="AU1453" s="246" t="e">
        <f>IFERROR(_xll.qlIndexFixing($AV$1,AQ1453,TRUE,_xll.ohTrigger(Trigger,Trigger1M)),#N/A)</f>
        <v>#N/A</v>
      </c>
    </row>
    <row r="1454" spans="42:47" ht="11.25" customHeight="1" x14ac:dyDescent="0.25">
      <c r="AP1454" s="102" t="s">
        <v>83</v>
      </c>
      <c r="AQ1454" s="101">
        <f>_xll.qlInterestRateIndexFixingDate(Currency&amp;"ibor"&amp;Tenor,AR1454,Trigger)</f>
        <v>49548</v>
      </c>
      <c r="AR1454" s="101">
        <f>_xll.qlCalendarAdvance(Calendar,AR1453,AP1454,"f",,Trigger)</f>
        <v>49550</v>
      </c>
      <c r="AS1454" s="101">
        <f>_xll.qlInterestRateIndexMaturity(Currency&amp;"ibor"&amp;Tenor,AR1454,Trigger)</f>
        <v>49580</v>
      </c>
      <c r="AT1454" s="246">
        <f>_xll.qlIndexFixing($AD$5,AQ1454,TRUE,_xll.ohTrigger(Trigger,Trigger1M))</f>
        <v>1.8957760653847799E-2</v>
      </c>
      <c r="AU1454" s="246" t="e">
        <f>IFERROR(_xll.qlIndexFixing($AV$1,AQ1454,TRUE,_xll.ohTrigger(Trigger,Trigger1M)),#N/A)</f>
        <v>#N/A</v>
      </c>
    </row>
    <row r="1455" spans="42:47" ht="11.25" customHeight="1" x14ac:dyDescent="0.25">
      <c r="AP1455" s="102" t="s">
        <v>83</v>
      </c>
      <c r="AQ1455" s="101">
        <f>_xll.qlInterestRateIndexFixingDate(Currency&amp;"ibor"&amp;Tenor,AR1455,Trigger)</f>
        <v>49555</v>
      </c>
      <c r="AR1455" s="101">
        <f>_xll.qlCalendarAdvance(Calendar,AR1454,AP1455,"f",,Trigger)</f>
        <v>49557</v>
      </c>
      <c r="AS1455" s="101">
        <f>_xll.qlInterestRateIndexMaturity(Currency&amp;"ibor"&amp;Tenor,AR1455,Trigger)</f>
        <v>49587</v>
      </c>
      <c r="AT1455" s="246">
        <f>_xll.qlIndexFixing($AD$5,AQ1455,TRUE,_xll.ohTrigger(Trigger,Trigger1M))</f>
        <v>1.8942731700200888E-2</v>
      </c>
      <c r="AU1455" s="246" t="e">
        <f>IFERROR(_xll.qlIndexFixing($AV$1,AQ1455,TRUE,_xll.ohTrigger(Trigger,Trigger1M)),#N/A)</f>
        <v>#N/A</v>
      </c>
    </row>
    <row r="1456" spans="42:47" ht="11.25" customHeight="1" x14ac:dyDescent="0.25">
      <c r="AP1456" s="102" t="s">
        <v>83</v>
      </c>
      <c r="AQ1456" s="101">
        <f>_xll.qlInterestRateIndexFixingDate(Currency&amp;"ibor"&amp;Tenor,AR1456,Trigger)</f>
        <v>49562</v>
      </c>
      <c r="AR1456" s="101">
        <f>_xll.qlCalendarAdvance(Calendar,AR1455,AP1456,"f",,Trigger)</f>
        <v>49564</v>
      </c>
      <c r="AS1456" s="101">
        <f>_xll.qlInterestRateIndexMaturity(Currency&amp;"ibor"&amp;Tenor,AR1456,Trigger)</f>
        <v>49594</v>
      </c>
      <c r="AT1456" s="246">
        <f>_xll.qlIndexFixing($AD$5,AQ1456,TRUE,_xll.ohTrigger(Trigger,Trigger1M))</f>
        <v>1.892777428309067E-2</v>
      </c>
      <c r="AU1456" s="246" t="e">
        <f>IFERROR(_xll.qlIndexFixing($AV$1,AQ1456,TRUE,_xll.ohTrigger(Trigger,Trigger1M)),#N/A)</f>
        <v>#N/A</v>
      </c>
    </row>
    <row r="1457" spans="42:47" ht="11.25" customHeight="1" x14ac:dyDescent="0.25">
      <c r="AP1457" s="102" t="s">
        <v>83</v>
      </c>
      <c r="AQ1457" s="101">
        <f>_xll.qlInterestRateIndexFixingDate(Currency&amp;"ibor"&amp;Tenor,AR1457,Trigger)</f>
        <v>49569</v>
      </c>
      <c r="AR1457" s="101">
        <f>_xll.qlCalendarAdvance(Calendar,AR1456,AP1457,"f",,Trigger)</f>
        <v>49571</v>
      </c>
      <c r="AS1457" s="101">
        <f>_xll.qlInterestRateIndexMaturity(Currency&amp;"ibor"&amp;Tenor,AR1457,Trigger)</f>
        <v>49601</v>
      </c>
      <c r="AT1457" s="246">
        <f>_xll.qlIndexFixing($AD$5,AQ1457,TRUE,_xll.ohTrigger(Trigger,Trigger1M))</f>
        <v>1.8912888402250694E-2</v>
      </c>
      <c r="AU1457" s="246" t="e">
        <f>IFERROR(_xll.qlIndexFixing($AV$1,AQ1457,TRUE,_xll.ohTrigger(Trigger,Trigger1M)),#N/A)</f>
        <v>#N/A</v>
      </c>
    </row>
    <row r="1458" spans="42:47" ht="11.25" customHeight="1" x14ac:dyDescent="0.25">
      <c r="AP1458" s="102" t="s">
        <v>83</v>
      </c>
      <c r="AQ1458" s="101">
        <f>_xll.qlInterestRateIndexFixingDate(Currency&amp;"ibor"&amp;Tenor,AR1458,Trigger)</f>
        <v>49576</v>
      </c>
      <c r="AR1458" s="101">
        <f>_xll.qlCalendarAdvance(Calendar,AR1457,AP1458,"f",,Trigger)</f>
        <v>49578</v>
      </c>
      <c r="AS1458" s="101">
        <f>_xll.qlInterestRateIndexMaturity(Currency&amp;"ibor"&amp;Tenor,AR1458,Trigger)</f>
        <v>49608</v>
      </c>
      <c r="AT1458" s="246">
        <f>_xll.qlIndexFixing($AD$5,AQ1458,TRUE,_xll.ohTrigger(Trigger,Trigger1M))</f>
        <v>1.8898074057409175E-2</v>
      </c>
      <c r="AU1458" s="246" t="e">
        <f>IFERROR(_xll.qlIndexFixing($AV$1,AQ1458,TRUE,_xll.ohTrigger(Trigger,Trigger1M)),#N/A)</f>
        <v>#N/A</v>
      </c>
    </row>
    <row r="1459" spans="42:47" ht="11.25" customHeight="1" x14ac:dyDescent="0.25">
      <c r="AP1459" s="102" t="s">
        <v>83</v>
      </c>
      <c r="AQ1459" s="101">
        <f>_xll.qlInterestRateIndexFixingDate(Currency&amp;"ibor"&amp;Tenor,AR1459,Trigger)</f>
        <v>49583</v>
      </c>
      <c r="AR1459" s="101">
        <f>_xll.qlCalendarAdvance(Calendar,AR1458,AP1459,"f",,Trigger)</f>
        <v>49585</v>
      </c>
      <c r="AS1459" s="101">
        <f>_xll.qlInterestRateIndexMaturity(Currency&amp;"ibor"&amp;Tenor,AR1459,Trigger)</f>
        <v>49618</v>
      </c>
      <c r="AT1459" s="246">
        <f>_xll.qlIndexFixing($AD$5,AQ1459,TRUE,_xll.ohTrigger(Trigger,Trigger1M))</f>
        <v>1.888167743221849E-2</v>
      </c>
      <c r="AU1459" s="246" t="e">
        <f>IFERROR(_xll.qlIndexFixing($AV$1,AQ1459,TRUE,_xll.ohTrigger(Trigger,Trigger1M)),#N/A)</f>
        <v>#N/A</v>
      </c>
    </row>
    <row r="1460" spans="42:47" ht="11.25" customHeight="1" x14ac:dyDescent="0.25">
      <c r="AP1460" s="102" t="s">
        <v>83</v>
      </c>
      <c r="AQ1460" s="101">
        <f>_xll.qlInterestRateIndexFixingDate(Currency&amp;"ibor"&amp;Tenor,AR1460,Trigger)</f>
        <v>49590</v>
      </c>
      <c r="AR1460" s="101">
        <f>_xll.qlCalendarAdvance(Calendar,AR1459,AP1460,"f",,Trigger)</f>
        <v>49592</v>
      </c>
      <c r="AS1460" s="101">
        <f>_xll.qlInterestRateIndexMaturity(Currency&amp;"ibor"&amp;Tenor,AR1460,Trigger)</f>
        <v>49625</v>
      </c>
      <c r="AT1460" s="246">
        <f>_xll.qlIndexFixing($AD$5,AQ1460,TRUE,_xll.ohTrigger(Trigger,Trigger1M))</f>
        <v>1.8867019184209161E-2</v>
      </c>
      <c r="AU1460" s="246" t="e">
        <f>IFERROR(_xll.qlIndexFixing($AV$1,AQ1460,TRUE,_xll.ohTrigger(Trigger,Trigger1M)),#N/A)</f>
        <v>#N/A</v>
      </c>
    </row>
    <row r="1461" spans="42:47" ht="11.25" customHeight="1" x14ac:dyDescent="0.25">
      <c r="AP1461" s="102" t="s">
        <v>83</v>
      </c>
      <c r="AQ1461" s="101">
        <f>_xll.qlInterestRateIndexFixingDate(Currency&amp;"ibor"&amp;Tenor,AR1461,Trigger)</f>
        <v>49597</v>
      </c>
      <c r="AR1461" s="101">
        <f>_xll.qlCalendarAdvance(Calendar,AR1460,AP1461,"f",,Trigger)</f>
        <v>49599</v>
      </c>
      <c r="AS1461" s="101">
        <f>_xll.qlInterestRateIndexMaturity(Currency&amp;"ibor"&amp;Tenor,AR1461,Trigger)</f>
        <v>49632</v>
      </c>
      <c r="AT1461" s="246">
        <f>_xll.qlIndexFixing($AD$5,AQ1461,TRUE,_xll.ohTrigger(Trigger,Trigger1M))</f>
        <v>1.8852432484375698E-2</v>
      </c>
      <c r="AU1461" s="246" t="e">
        <f>IFERROR(_xll.qlIndexFixing($AV$1,AQ1461,TRUE,_xll.ohTrigger(Trigger,Trigger1M)),#N/A)</f>
        <v>#N/A</v>
      </c>
    </row>
    <row r="1462" spans="42:47" ht="11.25" customHeight="1" x14ac:dyDescent="0.25">
      <c r="AP1462" s="102" t="s">
        <v>83</v>
      </c>
      <c r="AQ1462" s="101">
        <f>_xll.qlInterestRateIndexFixingDate(Currency&amp;"ibor"&amp;Tenor,AR1462,Trigger)</f>
        <v>49604</v>
      </c>
      <c r="AR1462" s="101">
        <f>_xll.qlCalendarAdvance(Calendar,AR1461,AP1462,"f",,Trigger)</f>
        <v>49606</v>
      </c>
      <c r="AS1462" s="101">
        <f>_xll.qlInterestRateIndexMaturity(Currency&amp;"ibor"&amp;Tenor,AR1462,Trigger)</f>
        <v>49639</v>
      </c>
      <c r="AT1462" s="246">
        <f>_xll.qlIndexFixing($AD$5,AQ1462,TRUE,_xll.ohTrigger(Trigger,Trigger1M))</f>
        <v>1.8837917332427428E-2</v>
      </c>
      <c r="AU1462" s="246" t="e">
        <f>IFERROR(_xll.qlIndexFixing($AV$1,AQ1462,TRUE,_xll.ohTrigger(Trigger,Trigger1M)),#N/A)</f>
        <v>#N/A</v>
      </c>
    </row>
    <row r="1463" spans="42:47" ht="11.25" customHeight="1" x14ac:dyDescent="0.25">
      <c r="AP1463" s="102" t="s">
        <v>83</v>
      </c>
      <c r="AQ1463" s="101">
        <f>_xll.qlInterestRateIndexFixingDate(Currency&amp;"ibor"&amp;Tenor,AR1463,Trigger)</f>
        <v>49611</v>
      </c>
      <c r="AR1463" s="101">
        <f>_xll.qlCalendarAdvance(Calendar,AR1462,AP1463,"f",,Trigger)</f>
        <v>49613</v>
      </c>
      <c r="AS1463" s="101">
        <f>_xll.qlInterestRateIndexMaturity(Currency&amp;"ibor"&amp;Tenor,AR1463,Trigger)</f>
        <v>49643</v>
      </c>
      <c r="AT1463" s="246">
        <f>_xll.qlIndexFixing($AD$5,AQ1463,TRUE,_xll.ohTrigger(Trigger,Trigger1M))</f>
        <v>1.8825075364055088E-2</v>
      </c>
      <c r="AU1463" s="246" t="e">
        <f>IFERROR(_xll.qlIndexFixing($AV$1,AQ1463,TRUE,_xll.ohTrigger(Trigger,Trigger1M)),#N/A)</f>
        <v>#N/A</v>
      </c>
    </row>
    <row r="1464" spans="42:47" ht="11.25" customHeight="1" x14ac:dyDescent="0.25">
      <c r="AP1464" s="102" t="s">
        <v>83</v>
      </c>
      <c r="AQ1464" s="101">
        <f>_xll.qlInterestRateIndexFixingDate(Currency&amp;"ibor"&amp;Tenor,AR1464,Trigger)</f>
        <v>49618</v>
      </c>
      <c r="AR1464" s="101">
        <f>_xll.qlCalendarAdvance(Calendar,AR1463,AP1464,"f",,Trigger)</f>
        <v>49620</v>
      </c>
      <c r="AS1464" s="101">
        <f>_xll.qlInterestRateIndexMaturity(Currency&amp;"ibor"&amp;Tenor,AR1464,Trigger)</f>
        <v>49650</v>
      </c>
      <c r="AT1464" s="246">
        <f>_xll.qlIndexFixing($AD$5,AQ1464,TRUE,_xll.ohTrigger(Trigger,Trigger1M))</f>
        <v>1.8810690229728699E-2</v>
      </c>
      <c r="AU1464" s="246" t="e">
        <f>IFERROR(_xll.qlIndexFixing($AV$1,AQ1464,TRUE,_xll.ohTrigger(Trigger,Trigger1M)),#N/A)</f>
        <v>#N/A</v>
      </c>
    </row>
    <row r="1465" spans="42:47" ht="11.25" customHeight="1" x14ac:dyDescent="0.25">
      <c r="AP1465" s="102" t="s">
        <v>83</v>
      </c>
      <c r="AQ1465" s="101">
        <f>_xll.qlInterestRateIndexFixingDate(Currency&amp;"ibor"&amp;Tenor,AR1465,Trigger)</f>
        <v>49625</v>
      </c>
      <c r="AR1465" s="101">
        <f>_xll.qlCalendarAdvance(Calendar,AR1464,AP1465,"f",,Trigger)</f>
        <v>49627</v>
      </c>
      <c r="AS1465" s="101">
        <f>_xll.qlInterestRateIndexMaturity(Currency&amp;"ibor"&amp;Tenor,AR1465,Trigger)</f>
        <v>49657</v>
      </c>
      <c r="AT1465" s="246">
        <f>_xll.qlIndexFixing($AD$5,AQ1465,TRUE,_xll.ohTrigger(Trigger,Trigger1M))</f>
        <v>1.8796376629580891E-2</v>
      </c>
      <c r="AU1465" s="246" t="e">
        <f>IFERROR(_xll.qlIndexFixing($AV$1,AQ1465,TRUE,_xll.ohTrigger(Trigger,Trigger1M)),#N/A)</f>
        <v>#N/A</v>
      </c>
    </row>
    <row r="1466" spans="42:47" ht="11.25" customHeight="1" x14ac:dyDescent="0.25">
      <c r="AP1466" s="102" t="s">
        <v>83</v>
      </c>
      <c r="AQ1466" s="101">
        <f>_xll.qlInterestRateIndexFixingDate(Currency&amp;"ibor"&amp;Tenor,AR1466,Trigger)</f>
        <v>49632</v>
      </c>
      <c r="AR1466" s="101">
        <f>_xll.qlCalendarAdvance(Calendar,AR1465,AP1466,"f",,Trigger)</f>
        <v>49634</v>
      </c>
      <c r="AS1466" s="101">
        <f>_xll.qlInterestRateIndexMaturity(Currency&amp;"ibor"&amp;Tenor,AR1466,Trigger)</f>
        <v>49664</v>
      </c>
      <c r="AT1466" s="246">
        <f>_xll.qlIndexFixing($AD$5,AQ1466,TRUE,_xll.ohTrigger(Trigger,Trigger1M))</f>
        <v>1.8782134563358532E-2</v>
      </c>
      <c r="AU1466" s="246" t="e">
        <f>IFERROR(_xll.qlIndexFixing($AV$1,AQ1466,TRUE,_xll.ohTrigger(Trigger,Trigger1M)),#N/A)</f>
        <v>#N/A</v>
      </c>
    </row>
    <row r="1467" spans="42:47" ht="11.25" customHeight="1" x14ac:dyDescent="0.25">
      <c r="AP1467" s="102" t="s">
        <v>83</v>
      </c>
      <c r="AQ1467" s="101">
        <f>_xll.qlInterestRateIndexFixingDate(Currency&amp;"ibor"&amp;Tenor,AR1467,Trigger)</f>
        <v>49639</v>
      </c>
      <c r="AR1467" s="101">
        <f>_xll.qlCalendarAdvance(Calendar,AR1466,AP1467,"f",,Trigger)</f>
        <v>49641</v>
      </c>
      <c r="AS1467" s="101">
        <f>_xll.qlInterestRateIndexMaturity(Currency&amp;"ibor"&amp;Tenor,AR1467,Trigger)</f>
        <v>49671</v>
      </c>
      <c r="AT1467" s="246">
        <f>_xll.qlIndexFixing($AD$5,AQ1467,TRUE,_xll.ohTrigger(Trigger,Trigger1M))</f>
        <v>1.8767964030803164E-2</v>
      </c>
      <c r="AU1467" s="246" t="e">
        <f>IFERROR(_xll.qlIndexFixing($AV$1,AQ1467,TRUE,_xll.ohTrigger(Trigger,Trigger1M)),#N/A)</f>
        <v>#N/A</v>
      </c>
    </row>
    <row r="1468" spans="42:47" ht="11.25" customHeight="1" x14ac:dyDescent="0.25">
      <c r="AP1468" s="102" t="s">
        <v>83</v>
      </c>
      <c r="AQ1468" s="101">
        <f>_xll.qlInterestRateIndexFixingDate(Currency&amp;"ibor"&amp;Tenor,AR1468,Trigger)</f>
        <v>49646</v>
      </c>
      <c r="AR1468" s="101">
        <f>_xll.qlCalendarAdvance(Calendar,AR1467,AP1468,"f",,Trigger)</f>
        <v>49648</v>
      </c>
      <c r="AS1468" s="101">
        <f>_xll.qlInterestRateIndexMaturity(Currency&amp;"ibor"&amp;Tenor,AR1468,Trigger)</f>
        <v>49681</v>
      </c>
      <c r="AT1468" s="246">
        <f>_xll.qlIndexFixing($AD$5,AQ1468,TRUE,_xll.ohTrigger(Trigger,Trigger1M))</f>
        <v>1.8752328910552795E-2</v>
      </c>
      <c r="AU1468" s="246" t="e">
        <f>IFERROR(_xll.qlIndexFixing($AV$1,AQ1468,TRUE,_xll.ohTrigger(Trigger,Trigger1M)),#N/A)</f>
        <v>#N/A</v>
      </c>
    </row>
    <row r="1469" spans="42:47" ht="11.25" customHeight="1" x14ac:dyDescent="0.25">
      <c r="AP1469" s="102" t="s">
        <v>83</v>
      </c>
      <c r="AQ1469" s="101">
        <f>_xll.qlInterestRateIndexFixingDate(Currency&amp;"ibor"&amp;Tenor,AR1469,Trigger)</f>
        <v>49653</v>
      </c>
      <c r="AR1469" s="101">
        <f>_xll.qlCalendarAdvance(Calendar,AR1468,AP1469,"f",,Trigger)</f>
        <v>49655</v>
      </c>
      <c r="AS1469" s="101">
        <f>_xll.qlInterestRateIndexMaturity(Currency&amp;"ibor"&amp;Tenor,AR1469,Trigger)</f>
        <v>49688</v>
      </c>
      <c r="AT1469" s="246">
        <f>_xll.qlIndexFixing($AD$5,AQ1469,TRUE,_xll.ohTrigger(Trigger,Trigger1M))</f>
        <v>1.8738314585925959E-2</v>
      </c>
      <c r="AU1469" s="246" t="e">
        <f>IFERROR(_xll.qlIndexFixing($AV$1,AQ1469,TRUE,_xll.ohTrigger(Trigger,Trigger1M)),#N/A)</f>
        <v>#N/A</v>
      </c>
    </row>
    <row r="1470" spans="42:47" ht="11.25" customHeight="1" x14ac:dyDescent="0.25">
      <c r="AP1470" s="102" t="s">
        <v>83</v>
      </c>
      <c r="AQ1470" s="101">
        <f>_xll.qlInterestRateIndexFixingDate(Currency&amp;"ibor"&amp;Tenor,AR1470,Trigger)</f>
        <v>49660</v>
      </c>
      <c r="AR1470" s="101">
        <f>_xll.qlCalendarAdvance(Calendar,AR1469,AP1470,"f",,Trigger)</f>
        <v>49662</v>
      </c>
      <c r="AS1470" s="101">
        <f>_xll.qlInterestRateIndexMaturity(Currency&amp;"ibor"&amp;Tenor,AR1470,Trigger)</f>
        <v>49695</v>
      </c>
      <c r="AT1470" s="246">
        <f>_xll.qlIndexFixing($AD$5,AQ1470,TRUE,_xll.ohTrigger(Trigger,Trigger1M))</f>
        <v>1.8724371806943682E-2</v>
      </c>
      <c r="AU1470" s="246" t="e">
        <f>IFERROR(_xll.qlIndexFixing($AV$1,AQ1470,TRUE,_xll.ohTrigger(Trigger,Trigger1M)),#N/A)</f>
        <v>#N/A</v>
      </c>
    </row>
    <row r="1471" spans="42:47" ht="11.25" customHeight="1" x14ac:dyDescent="0.25">
      <c r="AP1471" s="102" t="s">
        <v>83</v>
      </c>
      <c r="AQ1471" s="101">
        <f>_xll.qlInterestRateIndexFixingDate(Currency&amp;"ibor"&amp;Tenor,AR1471,Trigger)</f>
        <v>49664</v>
      </c>
      <c r="AR1471" s="101">
        <f>_xll.qlCalendarAdvance(Calendar,AR1470,AP1471,"f",,Trigger)</f>
        <v>49670</v>
      </c>
      <c r="AS1471" s="101">
        <f>_xll.qlInterestRateIndexMaturity(Currency&amp;"ibor"&amp;Tenor,AR1471,Trigger)</f>
        <v>49702</v>
      </c>
      <c r="AT1471" s="246">
        <f>_xll.qlIndexFixing($AD$5,AQ1471,TRUE,_xll.ohTrigger(Trigger,Trigger1M))</f>
        <v>1.8709022666666408E-2</v>
      </c>
      <c r="AU1471" s="246" t="e">
        <f>IFERROR(_xll.qlIndexFixing($AV$1,AQ1471,TRUE,_xll.ohTrigger(Trigger,Trigger1M)),#N/A)</f>
        <v>#N/A</v>
      </c>
    </row>
    <row r="1472" spans="42:47" ht="11.25" customHeight="1" x14ac:dyDescent="0.25">
      <c r="AP1472" s="102" t="s">
        <v>83</v>
      </c>
      <c r="AQ1472" s="101">
        <f>_xll.qlInterestRateIndexFixingDate(Currency&amp;"ibor"&amp;Tenor,AR1472,Trigger)</f>
        <v>49674</v>
      </c>
      <c r="AR1472" s="101">
        <f>_xll.qlCalendarAdvance(Calendar,AR1471,AP1472,"f",,Trigger)</f>
        <v>49677</v>
      </c>
      <c r="AS1472" s="101">
        <f>_xll.qlInterestRateIndexMaturity(Currency&amp;"ibor"&amp;Tenor,AR1472,Trigger)</f>
        <v>49709</v>
      </c>
      <c r="AT1472" s="246">
        <f>_xll.qlIndexFixing($AD$5,AQ1472,TRUE,_xll.ohTrigger(Trigger,Trigger1M))</f>
        <v>1.8695228804538888E-2</v>
      </c>
      <c r="AU1472" s="246" t="e">
        <f>IFERROR(_xll.qlIndexFixing($AV$1,AQ1472,TRUE,_xll.ohTrigger(Trigger,Trigger1M)),#N/A)</f>
        <v>#N/A</v>
      </c>
    </row>
    <row r="1473" spans="42:47" ht="11.25" customHeight="1" x14ac:dyDescent="0.25">
      <c r="AP1473" s="102" t="s">
        <v>83</v>
      </c>
      <c r="AQ1473" s="101">
        <f>_xll.qlInterestRateIndexFixingDate(Currency&amp;"ibor"&amp;Tenor,AR1473,Trigger)</f>
        <v>49682</v>
      </c>
      <c r="AR1473" s="101">
        <f>_xll.qlCalendarAdvance(Calendar,AR1472,AP1473,"f",,Trigger)</f>
        <v>49684</v>
      </c>
      <c r="AS1473" s="101">
        <f>_xll.qlInterestRateIndexMaturity(Currency&amp;"ibor"&amp;Tenor,AR1473,Trigger)</f>
        <v>49716</v>
      </c>
      <c r="AT1473" s="246">
        <f>_xll.qlIndexFixing($AD$5,AQ1473,TRUE,_xll.ohTrigger(Trigger,Trigger1M))</f>
        <v>1.8681506482984833E-2</v>
      </c>
      <c r="AU1473" s="246" t="e">
        <f>IFERROR(_xll.qlIndexFixing($AV$1,AQ1473,TRUE,_xll.ohTrigger(Trigger,Trigger1M)),#N/A)</f>
        <v>#N/A</v>
      </c>
    </row>
    <row r="1474" spans="42:47" ht="11.25" customHeight="1" x14ac:dyDescent="0.25">
      <c r="AP1474" s="102" t="s">
        <v>83</v>
      </c>
      <c r="AQ1474" s="101">
        <f>_xll.qlInterestRateIndexFixingDate(Currency&amp;"ibor"&amp;Tenor,AR1474,Trigger)</f>
        <v>49689</v>
      </c>
      <c r="AR1474" s="101">
        <f>_xll.qlCalendarAdvance(Calendar,AR1473,AP1474,"f",,Trigger)</f>
        <v>49691</v>
      </c>
      <c r="AS1474" s="101">
        <f>_xll.qlInterestRateIndexMaturity(Currency&amp;"ibor"&amp;Tenor,AR1474,Trigger)</f>
        <v>49723</v>
      </c>
      <c r="AT1474" s="246">
        <f>_xll.qlIndexFixing($AD$5,AQ1474,TRUE,_xll.ohTrigger(Trigger,Trigger1M))</f>
        <v>1.8667855701744451E-2</v>
      </c>
      <c r="AU1474" s="246" t="e">
        <f>IFERROR(_xll.qlIndexFixing($AV$1,AQ1474,TRUE,_xll.ohTrigger(Trigger,Trigger1M)),#N/A)</f>
        <v>#N/A</v>
      </c>
    </row>
    <row r="1475" spans="42:47" ht="11.25" customHeight="1" x14ac:dyDescent="0.25">
      <c r="AP1475" s="102" t="s">
        <v>83</v>
      </c>
      <c r="AQ1475" s="101">
        <f>_xll.qlInterestRateIndexFixingDate(Currency&amp;"ibor"&amp;Tenor,AR1475,Trigger)</f>
        <v>49696</v>
      </c>
      <c r="AR1475" s="101">
        <f>_xll.qlCalendarAdvance(Calendar,AR1474,AP1475,"f",,Trigger)</f>
        <v>49698</v>
      </c>
      <c r="AS1475" s="101">
        <f>_xll.qlInterestRateIndexMaturity(Currency&amp;"ibor"&amp;Tenor,AR1475,Trigger)</f>
        <v>49730</v>
      </c>
      <c r="AT1475" s="246">
        <f>_xll.qlIndexFixing($AD$5,AQ1475,TRUE,_xll.ohTrigger(Trigger,Trigger1M))</f>
        <v>1.8654276460555452E-2</v>
      </c>
      <c r="AU1475" s="246" t="e">
        <f>IFERROR(_xll.qlIndexFixing($AV$1,AQ1475,TRUE,_xll.ohTrigger(Trigger,Trigger1M)),#N/A)</f>
        <v>#N/A</v>
      </c>
    </row>
    <row r="1476" spans="42:47" ht="11.25" customHeight="1" x14ac:dyDescent="0.25">
      <c r="AP1476" s="102" t="s">
        <v>83</v>
      </c>
      <c r="AQ1476" s="101">
        <f>_xll.qlInterestRateIndexFixingDate(Currency&amp;"ibor"&amp;Tenor,AR1476,Trigger)</f>
        <v>49703</v>
      </c>
      <c r="AR1476" s="101">
        <f>_xll.qlCalendarAdvance(Calendar,AR1475,AP1476,"f",,Trigger)</f>
        <v>49705</v>
      </c>
      <c r="AS1476" s="101">
        <f>_xll.qlInterestRateIndexMaturity(Currency&amp;"ibor"&amp;Tenor,AR1476,Trigger)</f>
        <v>49734</v>
      </c>
      <c r="AT1476" s="246">
        <f>_xll.qlIndexFixing($AD$5,AQ1476,TRUE,_xll.ohTrigger(Trigger,Trigger1M))</f>
        <v>1.8642198715399821E-2</v>
      </c>
      <c r="AU1476" s="246" t="e">
        <f>IFERROR(_xll.qlIndexFixing($AV$1,AQ1476,TRUE,_xll.ohTrigger(Trigger,Trigger1M)),#N/A)</f>
        <v>#N/A</v>
      </c>
    </row>
    <row r="1477" spans="42:47" ht="11.25" customHeight="1" x14ac:dyDescent="0.25">
      <c r="AP1477" s="102" t="s">
        <v>83</v>
      </c>
      <c r="AQ1477" s="101">
        <f>_xll.qlInterestRateIndexFixingDate(Currency&amp;"ibor"&amp;Tenor,AR1477,Trigger)</f>
        <v>49710</v>
      </c>
      <c r="AR1477" s="101">
        <f>_xll.qlCalendarAdvance(Calendar,AR1476,AP1477,"f",,Trigger)</f>
        <v>49712</v>
      </c>
      <c r="AS1477" s="101">
        <f>_xll.qlInterestRateIndexMaturity(Currency&amp;"ibor"&amp;Tenor,AR1477,Trigger)</f>
        <v>49741</v>
      </c>
      <c r="AT1477" s="246">
        <f>_xll.qlIndexFixing($AD$5,AQ1477,TRUE,_xll.ohTrigger(Trigger,Trigger1M))</f>
        <v>1.8628749310904892E-2</v>
      </c>
      <c r="AU1477" s="246" t="e">
        <f>IFERROR(_xll.qlIndexFixing($AV$1,AQ1477,TRUE,_xll.ohTrigger(Trigger,Trigger1M)),#N/A)</f>
        <v>#N/A</v>
      </c>
    </row>
    <row r="1478" spans="42:47" ht="11.25" customHeight="1" x14ac:dyDescent="0.25">
      <c r="AP1478" s="102" t="s">
        <v>83</v>
      </c>
      <c r="AQ1478" s="101">
        <f>_xll.qlInterestRateIndexFixingDate(Currency&amp;"ibor"&amp;Tenor,AR1478,Trigger)</f>
        <v>49717</v>
      </c>
      <c r="AR1478" s="101">
        <f>_xll.qlCalendarAdvance(Calendar,AR1477,AP1478,"f",,Trigger)</f>
        <v>49719</v>
      </c>
      <c r="AS1478" s="101">
        <f>_xll.qlInterestRateIndexMaturity(Currency&amp;"ibor"&amp;Tenor,AR1478,Trigger)</f>
        <v>49748</v>
      </c>
      <c r="AT1478" s="246">
        <f>_xll.qlIndexFixing($AD$5,AQ1478,TRUE,_xll.ohTrigger(Trigger,Trigger1M))</f>
        <v>1.8615371433153109E-2</v>
      </c>
      <c r="AU1478" s="246" t="e">
        <f>IFERROR(_xll.qlIndexFixing($AV$1,AQ1478,TRUE,_xll.ohTrigger(Trigger,Trigger1M)),#N/A)</f>
        <v>#N/A</v>
      </c>
    </row>
    <row r="1479" spans="42:47" ht="11.25" customHeight="1" x14ac:dyDescent="0.25">
      <c r="AP1479" s="102" t="s">
        <v>83</v>
      </c>
      <c r="AQ1479" s="101">
        <f>_xll.qlInterestRateIndexFixingDate(Currency&amp;"ibor"&amp;Tenor,AR1479,Trigger)</f>
        <v>49724</v>
      </c>
      <c r="AR1479" s="101">
        <f>_xll.qlCalendarAdvance(Calendar,AR1478,AP1479,"f",,Trigger)</f>
        <v>49726</v>
      </c>
      <c r="AS1479" s="101">
        <f>_xll.qlInterestRateIndexMaturity(Currency&amp;"ibor"&amp;Tenor,AR1479,Trigger)</f>
        <v>49755</v>
      </c>
      <c r="AT1479" s="246">
        <f>_xll.qlIndexFixing($AD$5,AQ1479,TRUE,_xll.ohTrigger(Trigger,Trigger1M))</f>
        <v>1.8602065081910181E-2</v>
      </c>
      <c r="AU1479" s="246" t="e">
        <f>IFERROR(_xll.qlIndexFixing($AV$1,AQ1479,TRUE,_xll.ohTrigger(Trigger,Trigger1M)),#N/A)</f>
        <v>#N/A</v>
      </c>
    </row>
    <row r="1480" spans="42:47" ht="11.25" customHeight="1" x14ac:dyDescent="0.25">
      <c r="AP1480" s="102" t="s">
        <v>83</v>
      </c>
      <c r="AQ1480" s="101">
        <f>_xll.qlInterestRateIndexFixingDate(Currency&amp;"ibor"&amp;Tenor,AR1480,Trigger)</f>
        <v>49731</v>
      </c>
      <c r="AR1480" s="101">
        <f>_xll.qlCalendarAdvance(Calendar,AR1479,AP1480,"f",,Trigger)</f>
        <v>49733</v>
      </c>
      <c r="AS1480" s="101">
        <f>_xll.qlInterestRateIndexMaturity(Currency&amp;"ibor"&amp;Tenor,AR1480,Trigger)</f>
        <v>49762</v>
      </c>
      <c r="AT1480" s="246">
        <f>_xll.qlIndexFixing($AD$5,AQ1480,TRUE,_xll.ohTrigger(Trigger,Trigger1M))</f>
        <v>1.8588830256952838E-2</v>
      </c>
      <c r="AU1480" s="246" t="e">
        <f>IFERROR(_xll.qlIndexFixing($AV$1,AQ1480,TRUE,_xll.ohTrigger(Trigger,Trigger1M)),#N/A)</f>
        <v>#N/A</v>
      </c>
    </row>
    <row r="1481" spans="42:47" ht="11.25" customHeight="1" x14ac:dyDescent="0.25">
      <c r="AP1481" s="102" t="s">
        <v>83</v>
      </c>
      <c r="AQ1481" s="101">
        <f>_xll.qlInterestRateIndexFixingDate(Currency&amp;"ibor"&amp;Tenor,AR1481,Trigger)</f>
        <v>49738</v>
      </c>
      <c r="AR1481" s="101">
        <f>_xll.qlCalendarAdvance(Calendar,AR1480,AP1481,"f",,Trigger)</f>
        <v>49740</v>
      </c>
      <c r="AS1481" s="101">
        <f>_xll.qlInterestRateIndexMaturity(Currency&amp;"ibor"&amp;Tenor,AR1481,Trigger)</f>
        <v>49772</v>
      </c>
      <c r="AT1481" s="246">
        <f>_xll.qlIndexFixing($AD$5,AQ1481,TRUE,_xll.ohTrigger(Trigger,Trigger1M))</f>
        <v>1.8574303340144482E-2</v>
      </c>
      <c r="AU1481" s="246" t="e">
        <f>IFERROR(_xll.qlIndexFixing($AV$1,AQ1481,TRUE,_xll.ohTrigger(Trigger,Trigger1M)),#N/A)</f>
        <v>#N/A</v>
      </c>
    </row>
    <row r="1482" spans="42:47" ht="11.25" customHeight="1" x14ac:dyDescent="0.25">
      <c r="AP1482" s="102" t="s">
        <v>83</v>
      </c>
      <c r="AQ1482" s="101">
        <f>_xll.qlInterestRateIndexFixingDate(Currency&amp;"ibor"&amp;Tenor,AR1482,Trigger)</f>
        <v>49745</v>
      </c>
      <c r="AR1482" s="101">
        <f>_xll.qlCalendarAdvance(Calendar,AR1481,AP1482,"f",,Trigger)</f>
        <v>49747</v>
      </c>
      <c r="AS1482" s="101">
        <f>_xll.qlInterestRateIndexMaturity(Currency&amp;"ibor"&amp;Tenor,AR1482,Trigger)</f>
        <v>49780</v>
      </c>
      <c r="AT1482" s="246">
        <f>_xll.qlIndexFixing($AD$5,AQ1482,TRUE,_xll.ohTrigger(Trigger,Trigger1M))</f>
        <v>1.8560775582722885E-2</v>
      </c>
      <c r="AU1482" s="246" t="e">
        <f>IFERROR(_xll.qlIndexFixing($AV$1,AQ1482,TRUE,_xll.ohTrigger(Trigger,Trigger1M)),#N/A)</f>
        <v>#N/A</v>
      </c>
    </row>
    <row r="1483" spans="42:47" ht="11.25" customHeight="1" x14ac:dyDescent="0.25">
      <c r="AP1483" s="102" t="s">
        <v>83</v>
      </c>
      <c r="AQ1483" s="101">
        <f>_xll.qlInterestRateIndexFixingDate(Currency&amp;"ibor"&amp;Tenor,AR1483,Trigger)</f>
        <v>49752</v>
      </c>
      <c r="AR1483" s="101">
        <f>_xll.qlCalendarAdvance(Calendar,AR1482,AP1483,"f",,Trigger)</f>
        <v>49754</v>
      </c>
      <c r="AS1483" s="101">
        <f>_xll.qlInterestRateIndexMaturity(Currency&amp;"ibor"&amp;Tenor,AR1483,Trigger)</f>
        <v>49786</v>
      </c>
      <c r="AT1483" s="246">
        <f>_xll.qlIndexFixing($AD$5,AQ1483,TRUE,_xll.ohTrigger(Trigger,Trigger1M))</f>
        <v>1.85482179421953E-2</v>
      </c>
      <c r="AU1483" s="246" t="e">
        <f>IFERROR(_xll.qlIndexFixing($AV$1,AQ1483,TRUE,_xll.ohTrigger(Trigger,Trigger1M)),#N/A)</f>
        <v>#N/A</v>
      </c>
    </row>
    <row r="1484" spans="42:47" ht="11.25" customHeight="1" x14ac:dyDescent="0.25">
      <c r="AP1484" s="102" t="s">
        <v>83</v>
      </c>
      <c r="AQ1484" s="101">
        <f>_xll.qlInterestRateIndexFixingDate(Currency&amp;"ibor"&amp;Tenor,AR1484,Trigger)</f>
        <v>49759</v>
      </c>
      <c r="AR1484" s="101">
        <f>_xll.qlCalendarAdvance(Calendar,AR1483,AP1484,"f",,Trigger)</f>
        <v>49761</v>
      </c>
      <c r="AS1484" s="101">
        <f>_xll.qlInterestRateIndexMaturity(Currency&amp;"ibor"&amp;Tenor,AR1484,Trigger)</f>
        <v>49793</v>
      </c>
      <c r="AT1484" s="246">
        <f>_xll.qlIndexFixing($AD$5,AQ1484,TRUE,_xll.ohTrigger(Trigger,Trigger1M))</f>
        <v>1.8535282550007914E-2</v>
      </c>
      <c r="AU1484" s="246" t="e">
        <f>IFERROR(_xll.qlIndexFixing($AV$1,AQ1484,TRUE,_xll.ohTrigger(Trigger,Trigger1M)),#N/A)</f>
        <v>#N/A</v>
      </c>
    </row>
    <row r="1485" spans="42:47" ht="11.25" customHeight="1" x14ac:dyDescent="0.25">
      <c r="AP1485" s="102" t="s">
        <v>83</v>
      </c>
      <c r="AQ1485" s="101">
        <f>_xll.qlInterestRateIndexFixingDate(Currency&amp;"ibor"&amp;Tenor,AR1485,Trigger)</f>
        <v>49766</v>
      </c>
      <c r="AR1485" s="101">
        <f>_xll.qlCalendarAdvance(Calendar,AR1484,AP1485,"f",,Trigger)</f>
        <v>49768</v>
      </c>
      <c r="AS1485" s="101">
        <f>_xll.qlInterestRateIndexMaturity(Currency&amp;"ibor"&amp;Tenor,AR1485,Trigger)</f>
        <v>49800</v>
      </c>
      <c r="AT1485" s="246">
        <f>_xll.qlIndexFixing($AD$5,AQ1485,TRUE,_xll.ohTrigger(Trigger,Trigger1M))</f>
        <v>1.8522418695346432E-2</v>
      </c>
      <c r="AU1485" s="246" t="e">
        <f>IFERROR(_xll.qlIndexFixing($AV$1,AQ1485,TRUE,_xll.ohTrigger(Trigger,Trigger1M)),#N/A)</f>
        <v>#N/A</v>
      </c>
    </row>
    <row r="1486" spans="42:47" ht="11.25" customHeight="1" x14ac:dyDescent="0.25">
      <c r="AP1486" s="102" t="s">
        <v>83</v>
      </c>
      <c r="AQ1486" s="101">
        <f>_xll.qlInterestRateIndexFixingDate(Currency&amp;"ibor"&amp;Tenor,AR1486,Trigger)</f>
        <v>49773</v>
      </c>
      <c r="AR1486" s="101">
        <f>_xll.qlCalendarAdvance(Calendar,AR1485,AP1486,"f",,Trigger)</f>
        <v>49775</v>
      </c>
      <c r="AS1486" s="101">
        <f>_xll.qlInterestRateIndexMaturity(Currency&amp;"ibor"&amp;Tenor,AR1486,Trigger)</f>
        <v>49807</v>
      </c>
      <c r="AT1486" s="246">
        <f>_xll.qlIndexFixing($AD$5,AQ1486,TRUE,_xll.ohTrigger(Trigger,Trigger1M))</f>
        <v>1.8509626377968547E-2</v>
      </c>
      <c r="AU1486" s="246" t="e">
        <f>IFERROR(_xll.qlIndexFixing($AV$1,AQ1486,TRUE,_xll.ohTrigger(Trigger,Trigger1M)),#N/A)</f>
        <v>#N/A</v>
      </c>
    </row>
    <row r="1487" spans="42:47" ht="11.25" customHeight="1" x14ac:dyDescent="0.25">
      <c r="AP1487" s="102" t="s">
        <v>83</v>
      </c>
      <c r="AQ1487" s="101">
        <f>_xll.qlInterestRateIndexFixingDate(Currency&amp;"ibor"&amp;Tenor,AR1487,Trigger)</f>
        <v>49780</v>
      </c>
      <c r="AR1487" s="101">
        <f>_xll.qlCalendarAdvance(Calendar,AR1486,AP1487,"f",,Trigger)</f>
        <v>49782</v>
      </c>
      <c r="AS1487" s="101">
        <f>_xll.qlInterestRateIndexMaturity(Currency&amp;"ibor"&amp;Tenor,AR1487,Trigger)</f>
        <v>49814</v>
      </c>
      <c r="AT1487" s="246">
        <f>_xll.qlIndexFixing($AD$5,AQ1487,TRUE,_xll.ohTrigger(Trigger,Trigger1M))</f>
        <v>1.8496905597629454E-2</v>
      </c>
      <c r="AU1487" s="246" t="e">
        <f>IFERROR(_xll.qlIndexFixing($AV$1,AQ1487,TRUE,_xll.ohTrigger(Trigger,Trigger1M)),#N/A)</f>
        <v>#N/A</v>
      </c>
    </row>
    <row r="1488" spans="42:47" ht="11.25" customHeight="1" x14ac:dyDescent="0.25">
      <c r="AP1488" s="102" t="s">
        <v>83</v>
      </c>
      <c r="AQ1488" s="101">
        <f>_xll.qlInterestRateIndexFixingDate(Currency&amp;"ibor"&amp;Tenor,AR1488,Trigger)</f>
        <v>49787</v>
      </c>
      <c r="AR1488" s="101">
        <f>_xll.qlCalendarAdvance(Calendar,AR1487,AP1488,"f",,Trigger)</f>
        <v>49789</v>
      </c>
      <c r="AS1488" s="101">
        <f>_xll.qlInterestRateIndexMaturity(Currency&amp;"ibor"&amp;Tenor,AR1488,Trigger)</f>
        <v>49821</v>
      </c>
      <c r="AT1488" s="246">
        <f>_xll.qlIndexFixing($AD$5,AQ1488,TRUE,_xll.ohTrigger(Trigger,Trigger1M))</f>
        <v>1.8484256354086848E-2</v>
      </c>
      <c r="AU1488" s="246" t="e">
        <f>IFERROR(_xll.qlIndexFixing($AV$1,AQ1488,TRUE,_xll.ohTrigger(Trigger,Trigger1M)),#N/A)</f>
        <v>#N/A</v>
      </c>
    </row>
    <row r="1489" spans="42:47" ht="11.25" customHeight="1" x14ac:dyDescent="0.25">
      <c r="AP1489" s="102" t="s">
        <v>83</v>
      </c>
      <c r="AQ1489" s="101">
        <f>_xll.qlInterestRateIndexFixingDate(Currency&amp;"ibor"&amp;Tenor,AR1489,Trigger)</f>
        <v>49794</v>
      </c>
      <c r="AR1489" s="101">
        <f>_xll.qlCalendarAdvance(Calendar,AR1488,AP1489,"f",,Trigger)</f>
        <v>49797</v>
      </c>
      <c r="AS1489" s="101">
        <f>_xll.qlInterestRateIndexMaturity(Currency&amp;"ibor"&amp;Tenor,AR1489,Trigger)</f>
        <v>49828</v>
      </c>
      <c r="AT1489" s="246">
        <f>_xll.qlIndexFixing($AD$5,AQ1489,TRUE,_xll.ohTrigger(Trigger,Trigger1M))</f>
        <v>1.8470305565698873E-2</v>
      </c>
      <c r="AU1489" s="246" t="e">
        <f>IFERROR(_xll.qlIndexFixing($AV$1,AQ1489,TRUE,_xll.ohTrigger(Trigger,Trigger1M)),#N/A)</f>
        <v>#N/A</v>
      </c>
    </row>
    <row r="1490" spans="42:47" ht="11.25" customHeight="1" x14ac:dyDescent="0.25">
      <c r="AP1490" s="102" t="s">
        <v>83</v>
      </c>
      <c r="AQ1490" s="101">
        <f>_xll.qlInterestRateIndexFixingDate(Currency&amp;"ibor"&amp;Tenor,AR1490,Trigger)</f>
        <v>49802</v>
      </c>
      <c r="AR1490" s="101">
        <f>_xll.qlCalendarAdvance(Calendar,AR1489,AP1490,"f",,Trigger)</f>
        <v>49804</v>
      </c>
      <c r="AS1490" s="101">
        <f>_xll.qlInterestRateIndexMaturity(Currency&amp;"ibor"&amp;Tenor,AR1490,Trigger)</f>
        <v>49835</v>
      </c>
      <c r="AT1490" s="246">
        <f>_xll.qlIndexFixing($AD$5,AQ1490,TRUE,_xll.ohTrigger(Trigger,Trigger1M))</f>
        <v>1.8457805145402576E-2</v>
      </c>
      <c r="AU1490" s="246" t="e">
        <f>IFERROR(_xll.qlIndexFixing($AV$1,AQ1490,TRUE,_xll.ohTrigger(Trigger,Trigger1M)),#N/A)</f>
        <v>#N/A</v>
      </c>
    </row>
    <row r="1491" spans="42:47" ht="11.25" customHeight="1" x14ac:dyDescent="0.25">
      <c r="AP1491" s="102" t="s">
        <v>83</v>
      </c>
      <c r="AQ1491" s="101">
        <f>_xll.qlInterestRateIndexFixingDate(Currency&amp;"ibor"&amp;Tenor,AR1491,Trigger)</f>
        <v>49809</v>
      </c>
      <c r="AR1491" s="101">
        <f>_xll.qlCalendarAdvance(Calendar,AR1490,AP1491,"f",,Trigger)</f>
        <v>49811</v>
      </c>
      <c r="AS1491" s="101">
        <f>_xll.qlInterestRateIndexMaturity(Currency&amp;"ibor"&amp;Tenor,AR1491,Trigger)</f>
        <v>49842</v>
      </c>
      <c r="AT1491" s="246">
        <f>_xll.qlIndexFixing($AD$5,AQ1491,TRUE,_xll.ohTrigger(Trigger,Trigger1M))</f>
        <v>1.8445376257073723E-2</v>
      </c>
      <c r="AU1491" s="246" t="e">
        <f>IFERROR(_xll.qlIndexFixing($AV$1,AQ1491,TRUE,_xll.ohTrigger(Trigger,Trigger1M)),#N/A)</f>
        <v>#N/A</v>
      </c>
    </row>
    <row r="1492" spans="42:47" ht="11.25" customHeight="1" x14ac:dyDescent="0.25">
      <c r="AP1492" s="102" t="s">
        <v>83</v>
      </c>
      <c r="AQ1492" s="101">
        <f>_xll.qlInterestRateIndexFixingDate(Currency&amp;"ibor"&amp;Tenor,AR1492,Trigger)</f>
        <v>49816</v>
      </c>
      <c r="AR1492" s="101">
        <f>_xll.qlCalendarAdvance(Calendar,AR1491,AP1492,"f",,Trigger)</f>
        <v>49818</v>
      </c>
      <c r="AS1492" s="101">
        <f>_xll.qlInterestRateIndexMaturity(Currency&amp;"ibor"&amp;Tenor,AR1492,Trigger)</f>
        <v>49849</v>
      </c>
      <c r="AT1492" s="246">
        <f>_xll.qlIndexFixing($AD$5,AQ1492,TRUE,_xll.ohTrigger(Trigger,Trigger1M))</f>
        <v>1.8433018900482823E-2</v>
      </c>
      <c r="AU1492" s="246" t="e">
        <f>IFERROR(_xll.qlIndexFixing($AV$1,AQ1492,TRUE,_xll.ohTrigger(Trigger,Trigger1M)),#N/A)</f>
        <v>#N/A</v>
      </c>
    </row>
    <row r="1493" spans="42:47" ht="11.25" customHeight="1" x14ac:dyDescent="0.25">
      <c r="AP1493" s="102" t="s">
        <v>83</v>
      </c>
      <c r="AQ1493" s="101">
        <f>_xll.qlInterestRateIndexFixingDate(Currency&amp;"ibor"&amp;Tenor,AR1493,Trigger)</f>
        <v>49823</v>
      </c>
      <c r="AR1493" s="101">
        <f>_xll.qlCalendarAdvance(Calendar,AR1492,AP1493,"f",,Trigger)</f>
        <v>49825</v>
      </c>
      <c r="AS1493" s="101">
        <f>_xll.qlInterestRateIndexMaturity(Currency&amp;"ibor"&amp;Tenor,AR1493,Trigger)</f>
        <v>49856</v>
      </c>
      <c r="AT1493" s="246">
        <f>_xll.qlIndexFixing($AD$5,AQ1493,TRUE,_xll.ohTrigger(Trigger,Trigger1M))</f>
        <v>1.8420733075400379E-2</v>
      </c>
      <c r="AU1493" s="246" t="e">
        <f>IFERROR(_xll.qlIndexFixing($AV$1,AQ1493,TRUE,_xll.ohTrigger(Trigger,Trigger1M)),#N/A)</f>
        <v>#N/A</v>
      </c>
    </row>
    <row r="1494" spans="42:47" ht="11.25" customHeight="1" x14ac:dyDescent="0.25">
      <c r="AP1494" s="102" t="s">
        <v>83</v>
      </c>
      <c r="AQ1494" s="101">
        <f>_xll.qlInterestRateIndexFixingDate(Currency&amp;"ibor"&amp;Tenor,AR1494,Trigger)</f>
        <v>49830</v>
      </c>
      <c r="AR1494" s="101">
        <f>_xll.qlCalendarAdvance(Calendar,AR1493,AP1494,"f",,Trigger)</f>
        <v>49832</v>
      </c>
      <c r="AS1494" s="101">
        <f>_xll.qlInterestRateIndexMaturity(Currency&amp;"ibor"&amp;Tenor,AR1494,Trigger)</f>
        <v>49863</v>
      </c>
      <c r="AT1494" s="246">
        <f>_xll.qlIndexFixing($AD$5,AQ1494,TRUE,_xll.ohTrigger(Trigger,Trigger1M))</f>
        <v>1.8408518781599478E-2</v>
      </c>
      <c r="AU1494" s="246" t="e">
        <f>IFERROR(_xll.qlIndexFixing($AV$1,AQ1494,TRUE,_xll.ohTrigger(Trigger,Trigger1M)),#N/A)</f>
        <v>#N/A</v>
      </c>
    </row>
    <row r="1495" spans="42:47" ht="11.25" customHeight="1" x14ac:dyDescent="0.25">
      <c r="AP1495" s="102" t="s">
        <v>83</v>
      </c>
      <c r="AQ1495" s="101">
        <f>_xll.qlInterestRateIndexFixingDate(Currency&amp;"ibor"&amp;Tenor,AR1495,Trigger)</f>
        <v>49837</v>
      </c>
      <c r="AR1495" s="101">
        <f>_xll.qlCalendarAdvance(Calendar,AR1494,AP1495,"f",,Trigger)</f>
        <v>49839</v>
      </c>
      <c r="AS1495" s="101">
        <f>_xll.qlInterestRateIndexMaturity(Currency&amp;"ibor"&amp;Tenor,AR1495,Trigger)</f>
        <v>49870</v>
      </c>
      <c r="AT1495" s="246">
        <f>_xll.qlIndexFixing($AD$5,AQ1495,TRUE,_xll.ohTrigger(Trigger,Trigger1M))</f>
        <v>1.8396376018855787E-2</v>
      </c>
      <c r="AU1495" s="246" t="e">
        <f>IFERROR(_xll.qlIndexFixing($AV$1,AQ1495,TRUE,_xll.ohTrigger(Trigger,Trigger1M)),#N/A)</f>
        <v>#N/A</v>
      </c>
    </row>
    <row r="1496" spans="42:47" ht="11.25" customHeight="1" x14ac:dyDescent="0.25">
      <c r="AP1496" s="102" t="s">
        <v>83</v>
      </c>
      <c r="AQ1496" s="101">
        <f>_xll.qlInterestRateIndexFixingDate(Currency&amp;"ibor"&amp;Tenor,AR1496,Trigger)</f>
        <v>49844</v>
      </c>
      <c r="AR1496" s="101">
        <f>_xll.qlCalendarAdvance(Calendar,AR1495,AP1496,"f",,Trigger)</f>
        <v>49846</v>
      </c>
      <c r="AS1496" s="101">
        <f>_xll.qlInterestRateIndexMaturity(Currency&amp;"ibor"&amp;Tenor,AR1496,Trigger)</f>
        <v>49877</v>
      </c>
      <c r="AT1496" s="246">
        <f>_xll.qlIndexFixing($AD$5,AQ1496,TRUE,_xll.ohTrigger(Trigger,Trigger1M))</f>
        <v>1.8384304786944965E-2</v>
      </c>
      <c r="AU1496" s="246" t="e">
        <f>IFERROR(_xll.qlIndexFixing($AV$1,AQ1496,TRUE,_xll.ohTrigger(Trigger,Trigger1M)),#N/A)</f>
        <v>#N/A</v>
      </c>
    </row>
    <row r="1497" spans="42:47" ht="11.25" customHeight="1" x14ac:dyDescent="0.25">
      <c r="AP1497" s="102" t="s">
        <v>83</v>
      </c>
      <c r="AQ1497" s="101">
        <f>_xll.qlInterestRateIndexFixingDate(Currency&amp;"ibor"&amp;Tenor,AR1497,Trigger)</f>
        <v>49851</v>
      </c>
      <c r="AR1497" s="101">
        <f>_xll.qlCalendarAdvance(Calendar,AR1496,AP1497,"f",,Trigger)</f>
        <v>49853</v>
      </c>
      <c r="AS1497" s="101">
        <f>_xll.qlInterestRateIndexMaturity(Currency&amp;"ibor"&amp;Tenor,AR1497,Trigger)</f>
        <v>49884</v>
      </c>
      <c r="AT1497" s="246">
        <f>_xll.qlIndexFixing($AD$5,AQ1497,TRUE,_xll.ohTrigger(Trigger,Trigger1M))</f>
        <v>1.837219395989665E-2</v>
      </c>
      <c r="AU1497" s="246" t="e">
        <f>IFERROR(_xll.qlIndexFixing($AV$1,AQ1497,TRUE,_xll.ohTrigger(Trigger,Trigger1M)),#N/A)</f>
        <v>#N/A</v>
      </c>
    </row>
    <row r="1498" spans="42:47" ht="11.25" customHeight="1" x14ac:dyDescent="0.25">
      <c r="AP1498" s="102" t="s">
        <v>83</v>
      </c>
      <c r="AQ1498" s="101">
        <f>_xll.qlInterestRateIndexFixingDate(Currency&amp;"ibor"&amp;Tenor,AR1498,Trigger)</f>
        <v>49858</v>
      </c>
      <c r="AR1498" s="101">
        <f>_xll.qlCalendarAdvance(Calendar,AR1497,AP1498,"f",,Trigger)</f>
        <v>49860</v>
      </c>
      <c r="AS1498" s="101">
        <f>_xll.qlInterestRateIndexMaturity(Currency&amp;"ibor"&amp;Tenor,AR1498,Trigger)</f>
        <v>49891</v>
      </c>
      <c r="AT1498" s="246">
        <f>_xll.qlIndexFixing($AD$5,AQ1498,TRUE,_xll.ohTrigger(Trigger,Trigger1M))</f>
        <v>1.8359541720547538E-2</v>
      </c>
      <c r="AU1498" s="246" t="e">
        <f>IFERROR(_xll.qlIndexFixing($AV$1,AQ1498,TRUE,_xll.ohTrigger(Trigger,Trigger1M)),#N/A)</f>
        <v>#N/A</v>
      </c>
    </row>
    <row r="1499" spans="42:47" ht="11.25" customHeight="1" x14ac:dyDescent="0.25">
      <c r="AP1499" s="102" t="s">
        <v>83</v>
      </c>
      <c r="AQ1499" s="101">
        <f>_xll.qlInterestRateIndexFixingDate(Currency&amp;"ibor"&amp;Tenor,AR1499,Trigger)</f>
        <v>49865</v>
      </c>
      <c r="AR1499" s="101">
        <f>_xll.qlCalendarAdvance(Calendar,AR1498,AP1499,"f",,Trigger)</f>
        <v>49867</v>
      </c>
      <c r="AS1499" s="101">
        <f>_xll.qlInterestRateIndexMaturity(Currency&amp;"ibor"&amp;Tenor,AR1499,Trigger)</f>
        <v>49898</v>
      </c>
      <c r="AT1499" s="246">
        <f>_xll.qlIndexFixing($AD$5,AQ1499,TRUE,_xll.ohTrigger(Trigger,Trigger1M))</f>
        <v>1.83462977949191E-2</v>
      </c>
      <c r="AU1499" s="246" t="e">
        <f>IFERROR(_xll.qlIndexFixing($AV$1,AQ1499,TRUE,_xll.ohTrigger(Trigger,Trigger1M)),#N/A)</f>
        <v>#N/A</v>
      </c>
    </row>
    <row r="1500" spans="42:47" ht="11.25" customHeight="1" x14ac:dyDescent="0.25">
      <c r="AP1500" s="102" t="s">
        <v>83</v>
      </c>
      <c r="AQ1500" s="101">
        <f>_xll.qlInterestRateIndexFixingDate(Currency&amp;"ibor"&amp;Tenor,AR1500,Trigger)</f>
        <v>49872</v>
      </c>
      <c r="AR1500" s="101">
        <f>_xll.qlCalendarAdvance(Calendar,AR1499,AP1500,"f",,Trigger)</f>
        <v>49874</v>
      </c>
      <c r="AS1500" s="101">
        <f>_xll.qlInterestRateIndexMaturity(Currency&amp;"ibor"&amp;Tenor,AR1500,Trigger)</f>
        <v>49905</v>
      </c>
      <c r="AT1500" s="246">
        <f>_xll.qlIndexFixing($AD$5,AQ1500,TRUE,_xll.ohTrigger(Trigger,Trigger1M))</f>
        <v>1.8332474803661663E-2</v>
      </c>
      <c r="AU1500" s="246" t="e">
        <f>IFERROR(_xll.qlIndexFixing($AV$1,AQ1500,TRUE,_xll.ohTrigger(Trigger,Trigger1M)),#N/A)</f>
        <v>#N/A</v>
      </c>
    </row>
    <row r="1501" spans="42:47" ht="11.25" customHeight="1" x14ac:dyDescent="0.25">
      <c r="AP1501" s="102" t="s">
        <v>83</v>
      </c>
      <c r="AQ1501" s="101">
        <f>_xll.qlInterestRateIndexFixingDate(Currency&amp;"ibor"&amp;Tenor,AR1501,Trigger)</f>
        <v>49879</v>
      </c>
      <c r="AR1501" s="101">
        <f>_xll.qlCalendarAdvance(Calendar,AR1500,AP1501,"f",,Trigger)</f>
        <v>49881</v>
      </c>
      <c r="AS1501" s="101">
        <f>_xll.qlInterestRateIndexMaturity(Currency&amp;"ibor"&amp;Tenor,AR1501,Trigger)</f>
        <v>49912</v>
      </c>
      <c r="AT1501" s="246">
        <f>_xll.qlIndexFixing($AD$5,AQ1501,TRUE,_xll.ohTrigger(Trigger,Trigger1M))</f>
        <v>1.8318092331160961E-2</v>
      </c>
      <c r="AU1501" s="246" t="e">
        <f>IFERROR(_xll.qlIndexFixing($AV$1,AQ1501,TRUE,_xll.ohTrigger(Trigger,Trigger1M)),#N/A)</f>
        <v>#N/A</v>
      </c>
    </row>
    <row r="1502" spans="42:47" ht="11.25" customHeight="1" x14ac:dyDescent="0.25">
      <c r="AP1502" s="102" t="s">
        <v>83</v>
      </c>
      <c r="AQ1502" s="101">
        <f>_xll.qlInterestRateIndexFixingDate(Currency&amp;"ibor"&amp;Tenor,AR1502,Trigger)</f>
        <v>49886</v>
      </c>
      <c r="AR1502" s="101">
        <f>_xll.qlCalendarAdvance(Calendar,AR1501,AP1502,"f",,Trigger)</f>
        <v>49888</v>
      </c>
      <c r="AS1502" s="101">
        <f>_xll.qlInterestRateIndexMaturity(Currency&amp;"ibor"&amp;Tenor,AR1502,Trigger)</f>
        <v>49919</v>
      </c>
      <c r="AT1502" s="246">
        <f>_xll.qlIndexFixing($AD$5,AQ1502,TRUE,_xll.ohTrigger(Trigger,Trigger1M))</f>
        <v>1.8303585037647375E-2</v>
      </c>
      <c r="AU1502" s="246" t="e">
        <f>IFERROR(_xll.qlIndexFixing($AV$1,AQ1502,TRUE,_xll.ohTrigger(Trigger,Trigger1M)),#N/A)</f>
        <v>#N/A</v>
      </c>
    </row>
    <row r="1503" spans="42:47" ht="11.25" customHeight="1" x14ac:dyDescent="0.25">
      <c r="AP1503" s="102" t="s">
        <v>83</v>
      </c>
      <c r="AQ1503" s="101">
        <f>_xll.qlInterestRateIndexFixingDate(Currency&amp;"ibor"&amp;Tenor,AR1503,Trigger)</f>
        <v>49893</v>
      </c>
      <c r="AR1503" s="101">
        <f>_xll.qlCalendarAdvance(Calendar,AR1502,AP1503,"f",,Trigger)</f>
        <v>49895</v>
      </c>
      <c r="AS1503" s="101">
        <f>_xll.qlInterestRateIndexMaturity(Currency&amp;"ibor"&amp;Tenor,AR1503,Trigger)</f>
        <v>49926</v>
      </c>
      <c r="AT1503" s="246">
        <f>_xll.qlIndexFixing($AD$5,AQ1503,TRUE,_xll.ohTrigger(Trigger,Trigger1M))</f>
        <v>1.8289205162060323E-2</v>
      </c>
      <c r="AU1503" s="246" t="e">
        <f>IFERROR(_xll.qlIndexFixing($AV$1,AQ1503,TRUE,_xll.ohTrigger(Trigger,Trigger1M)),#N/A)</f>
        <v>#N/A</v>
      </c>
    </row>
    <row r="1504" spans="42:47" ht="11.25" customHeight="1" x14ac:dyDescent="0.25">
      <c r="AP1504" s="102" t="s">
        <v>83</v>
      </c>
      <c r="AQ1504" s="101">
        <f>_xll.qlInterestRateIndexFixingDate(Currency&amp;"ibor"&amp;Tenor,AR1504,Trigger)</f>
        <v>49900</v>
      </c>
      <c r="AR1504" s="101">
        <f>_xll.qlCalendarAdvance(Calendar,AR1503,AP1504,"f",,Trigger)</f>
        <v>49902</v>
      </c>
      <c r="AS1504" s="101">
        <f>_xll.qlInterestRateIndexMaturity(Currency&amp;"ibor"&amp;Tenor,AR1504,Trigger)</f>
        <v>49933</v>
      </c>
      <c r="AT1504" s="246">
        <f>_xll.qlIndexFixing($AD$5,AQ1504,TRUE,_xll.ohTrigger(Trigger,Trigger1M))</f>
        <v>1.827495270392792E-2</v>
      </c>
      <c r="AU1504" s="246" t="e">
        <f>IFERROR(_xll.qlIndexFixing($AV$1,AQ1504,TRUE,_xll.ohTrigger(Trigger,Trigger1M)),#N/A)</f>
        <v>#N/A</v>
      </c>
    </row>
    <row r="1505" spans="42:47" ht="11.25" customHeight="1" x14ac:dyDescent="0.25">
      <c r="AP1505" s="102" t="s">
        <v>83</v>
      </c>
      <c r="AQ1505" s="101">
        <f>_xll.qlInterestRateIndexFixingDate(Currency&amp;"ibor"&amp;Tenor,AR1505,Trigger)</f>
        <v>49907</v>
      </c>
      <c r="AR1505" s="101">
        <f>_xll.qlCalendarAdvance(Calendar,AR1504,AP1505,"f",,Trigger)</f>
        <v>49909</v>
      </c>
      <c r="AS1505" s="101">
        <f>_xll.qlInterestRateIndexMaturity(Currency&amp;"ibor"&amp;Tenor,AR1505,Trigger)</f>
        <v>49940</v>
      </c>
      <c r="AT1505" s="246">
        <f>_xll.qlIndexFixing($AD$5,AQ1505,TRUE,_xll.ohTrigger(Trigger,Trigger1M))</f>
        <v>1.8260827662780872E-2</v>
      </c>
      <c r="AU1505" s="246" t="e">
        <f>IFERROR(_xll.qlIndexFixing($AV$1,AQ1505,TRUE,_xll.ohTrigger(Trigger,Trigger1M)),#N/A)</f>
        <v>#N/A</v>
      </c>
    </row>
    <row r="1506" spans="42:47" ht="11.25" customHeight="1" x14ac:dyDescent="0.25">
      <c r="AP1506" s="102" t="s">
        <v>83</v>
      </c>
      <c r="AQ1506" s="101">
        <f>_xll.qlInterestRateIndexFixingDate(Currency&amp;"ibor"&amp;Tenor,AR1506,Trigger)</f>
        <v>49914</v>
      </c>
      <c r="AR1506" s="101">
        <f>_xll.qlCalendarAdvance(Calendar,AR1505,AP1506,"f",,Trigger)</f>
        <v>49916</v>
      </c>
      <c r="AS1506" s="101">
        <f>_xll.qlInterestRateIndexMaturity(Currency&amp;"ibor"&amp;Tenor,AR1506,Trigger)</f>
        <v>49948</v>
      </c>
      <c r="AT1506" s="246">
        <f>_xll.qlIndexFixing($AD$5,AQ1506,TRUE,_xll.ohTrigger(Trigger,Trigger1M))</f>
        <v>1.824630405028338E-2</v>
      </c>
      <c r="AU1506" s="246" t="e">
        <f>IFERROR(_xll.qlIndexFixing($AV$1,AQ1506,TRUE,_xll.ohTrigger(Trigger,Trigger1M)),#N/A)</f>
        <v>#N/A</v>
      </c>
    </row>
    <row r="1507" spans="42:47" ht="11.25" customHeight="1" x14ac:dyDescent="0.25">
      <c r="AP1507" s="102" t="s">
        <v>83</v>
      </c>
      <c r="AQ1507" s="101">
        <f>_xll.qlInterestRateIndexFixingDate(Currency&amp;"ibor"&amp;Tenor,AR1507,Trigger)</f>
        <v>49921</v>
      </c>
      <c r="AR1507" s="101">
        <f>_xll.qlCalendarAdvance(Calendar,AR1506,AP1507,"f",,Trigger)</f>
        <v>49923</v>
      </c>
      <c r="AS1507" s="101">
        <f>_xll.qlInterestRateIndexMaturity(Currency&amp;"ibor"&amp;Tenor,AR1507,Trigger)</f>
        <v>49954</v>
      </c>
      <c r="AT1507" s="246">
        <f>_xll.qlIndexFixing($AD$5,AQ1507,TRUE,_xll.ohTrigger(Trigger,Trigger1M))</f>
        <v>1.8232959829588818E-2</v>
      </c>
      <c r="AU1507" s="246" t="e">
        <f>IFERROR(_xll.qlIndexFixing($AV$1,AQ1507,TRUE,_xll.ohTrigger(Trigger,Trigger1M)),#N/A)</f>
        <v>#N/A</v>
      </c>
    </row>
    <row r="1508" spans="42:47" ht="11.25" customHeight="1" x14ac:dyDescent="0.25">
      <c r="AP1508" s="102" t="s">
        <v>83</v>
      </c>
      <c r="AQ1508" s="101">
        <f>_xll.qlInterestRateIndexFixingDate(Currency&amp;"ibor"&amp;Tenor,AR1508,Trigger)</f>
        <v>49928</v>
      </c>
      <c r="AR1508" s="101">
        <f>_xll.qlCalendarAdvance(Calendar,AR1507,AP1508,"f",,Trigger)</f>
        <v>49930</v>
      </c>
      <c r="AS1508" s="101">
        <f>_xll.qlInterestRateIndexMaturity(Currency&amp;"ibor"&amp;Tenor,AR1508,Trigger)</f>
        <v>49961</v>
      </c>
      <c r="AT1508" s="246">
        <f>_xll.qlIndexFixing($AD$5,AQ1508,TRUE,_xll.ohTrigger(Trigger,Trigger1M))</f>
        <v>1.8219217036630996E-2</v>
      </c>
      <c r="AU1508" s="246" t="e">
        <f>IFERROR(_xll.qlIndexFixing($AV$1,AQ1508,TRUE,_xll.ohTrigger(Trigger,Trigger1M)),#N/A)</f>
        <v>#N/A</v>
      </c>
    </row>
    <row r="1509" spans="42:47" ht="11.25" customHeight="1" x14ac:dyDescent="0.25">
      <c r="AP1509" s="102" t="s">
        <v>83</v>
      </c>
      <c r="AQ1509" s="101">
        <f>_xll.qlInterestRateIndexFixingDate(Currency&amp;"ibor"&amp;Tenor,AR1509,Trigger)</f>
        <v>49935</v>
      </c>
      <c r="AR1509" s="101">
        <f>_xll.qlCalendarAdvance(Calendar,AR1508,AP1509,"f",,Trigger)</f>
        <v>49937</v>
      </c>
      <c r="AS1509" s="101">
        <f>_xll.qlInterestRateIndexMaturity(Currency&amp;"ibor"&amp;Tenor,AR1509,Trigger)</f>
        <v>49968</v>
      </c>
      <c r="AT1509" s="246">
        <f>_xll.qlIndexFixing($AD$5,AQ1509,TRUE,_xll.ohTrigger(Trigger,Trigger1M))</f>
        <v>1.8205601658827734E-2</v>
      </c>
      <c r="AU1509" s="246" t="e">
        <f>IFERROR(_xll.qlIndexFixing($AV$1,AQ1509,TRUE,_xll.ohTrigger(Trigger,Trigger1M)),#N/A)</f>
        <v>#N/A</v>
      </c>
    </row>
    <row r="1510" spans="42:47" ht="11.25" customHeight="1" x14ac:dyDescent="0.25">
      <c r="AP1510" s="102" t="s">
        <v>83</v>
      </c>
      <c r="AQ1510" s="101">
        <f>_xll.qlInterestRateIndexFixingDate(Currency&amp;"ibor"&amp;Tenor,AR1510,Trigger)</f>
        <v>49942</v>
      </c>
      <c r="AR1510" s="101">
        <f>_xll.qlCalendarAdvance(Calendar,AR1509,AP1510,"f",,Trigger)</f>
        <v>49944</v>
      </c>
      <c r="AS1510" s="101">
        <f>_xll.qlInterestRateIndexMaturity(Currency&amp;"ibor"&amp;Tenor,AR1510,Trigger)</f>
        <v>49975</v>
      </c>
      <c r="AT1510" s="246">
        <f>_xll.qlIndexFixing($AD$5,AQ1510,TRUE,_xll.ohTrigger(Trigger,Trigger1M))</f>
        <v>1.8192113695732929E-2</v>
      </c>
      <c r="AU1510" s="246" t="e">
        <f>IFERROR(_xll.qlIndexFixing($AV$1,AQ1510,TRUE,_xll.ohTrigger(Trigger,Trigger1M)),#N/A)</f>
        <v>#N/A</v>
      </c>
    </row>
    <row r="1511" spans="42:47" ht="11.25" customHeight="1" x14ac:dyDescent="0.25">
      <c r="AP1511" s="102" t="s">
        <v>83</v>
      </c>
      <c r="AQ1511" s="101">
        <f>_xll.qlInterestRateIndexFixingDate(Currency&amp;"ibor"&amp;Tenor,AR1511,Trigger)</f>
        <v>49949</v>
      </c>
      <c r="AR1511" s="101">
        <f>_xll.qlCalendarAdvance(Calendar,AR1510,AP1511,"f",,Trigger)</f>
        <v>49951</v>
      </c>
      <c r="AS1511" s="101">
        <f>_xll.qlInterestRateIndexMaturity(Currency&amp;"ibor"&amp;Tenor,AR1511,Trigger)</f>
        <v>49982</v>
      </c>
      <c r="AT1511" s="246">
        <f>_xll.qlIndexFixing($AD$5,AQ1511,TRUE,_xll.ohTrigger(Trigger,Trigger1M))</f>
        <v>1.8178753146897913E-2</v>
      </c>
      <c r="AU1511" s="246" t="e">
        <f>IFERROR(_xll.qlIndexFixing($AV$1,AQ1511,TRUE,_xll.ohTrigger(Trigger,Trigger1M)),#N/A)</f>
        <v>#N/A</v>
      </c>
    </row>
    <row r="1512" spans="42:47" ht="11.25" customHeight="1" x14ac:dyDescent="0.25">
      <c r="AP1512" s="102" t="s">
        <v>83</v>
      </c>
      <c r="AQ1512" s="101">
        <f>_xll.qlInterestRateIndexFixingDate(Currency&amp;"ibor"&amp;Tenor,AR1512,Trigger)</f>
        <v>49956</v>
      </c>
      <c r="AR1512" s="101">
        <f>_xll.qlCalendarAdvance(Calendar,AR1511,AP1512,"f",,Trigger)</f>
        <v>49958</v>
      </c>
      <c r="AS1512" s="101">
        <f>_xll.qlInterestRateIndexMaturity(Currency&amp;"ibor"&amp;Tenor,AR1512,Trigger)</f>
        <v>49989</v>
      </c>
      <c r="AT1512" s="246">
        <f>_xll.qlIndexFixing($AD$5,AQ1512,TRUE,_xll.ohTrigger(Trigger,Trigger1M))</f>
        <v>1.8165520011889487E-2</v>
      </c>
      <c r="AU1512" s="246" t="e">
        <f>IFERROR(_xll.qlIndexFixing($AV$1,AQ1512,TRUE,_xll.ohTrigger(Trigger,Trigger1M)),#N/A)</f>
        <v>#N/A</v>
      </c>
    </row>
    <row r="1513" spans="42:47" ht="11.25" customHeight="1" x14ac:dyDescent="0.25">
      <c r="AP1513" s="102" t="s">
        <v>83</v>
      </c>
      <c r="AQ1513" s="101">
        <f>_xll.qlInterestRateIndexFixingDate(Currency&amp;"ibor"&amp;Tenor,AR1513,Trigger)</f>
        <v>49963</v>
      </c>
      <c r="AR1513" s="101">
        <f>_xll.qlCalendarAdvance(Calendar,AR1512,AP1513,"f",,Trigger)</f>
        <v>49965</v>
      </c>
      <c r="AS1513" s="101">
        <f>_xll.qlInterestRateIndexMaturity(Currency&amp;"ibor"&amp;Tenor,AR1513,Trigger)</f>
        <v>49996</v>
      </c>
      <c r="AT1513" s="246">
        <f>_xll.qlIndexFixing($AD$5,AQ1513,TRUE,_xll.ohTrigger(Trigger,Trigger1M))</f>
        <v>1.8152414290269283E-2</v>
      </c>
      <c r="AU1513" s="246" t="e">
        <f>IFERROR(_xll.qlIndexFixing($AV$1,AQ1513,TRUE,_xll.ohTrigger(Trigger,Trigger1M)),#N/A)</f>
        <v>#N/A</v>
      </c>
    </row>
    <row r="1514" spans="42:47" ht="11.25" customHeight="1" x14ac:dyDescent="0.25">
      <c r="AP1514" s="102" t="s">
        <v>83</v>
      </c>
      <c r="AQ1514" s="101">
        <f>_xll.qlInterestRateIndexFixingDate(Currency&amp;"ibor"&amp;Tenor,AR1514,Trigger)</f>
        <v>49970</v>
      </c>
      <c r="AR1514" s="101">
        <f>_xll.qlCalendarAdvance(Calendar,AR1513,AP1514,"f",,Trigger)</f>
        <v>49972</v>
      </c>
      <c r="AS1514" s="101">
        <f>_xll.qlInterestRateIndexMaturity(Currency&amp;"ibor"&amp;Tenor,AR1514,Trigger)</f>
        <v>50003</v>
      </c>
      <c r="AT1514" s="246">
        <f>_xll.qlIndexFixing($AD$5,AQ1514,TRUE,_xll.ohTrigger(Trigger,Trigger1M))</f>
        <v>1.8139435981609265E-2</v>
      </c>
      <c r="AU1514" s="246" t="e">
        <f>IFERROR(_xll.qlIndexFixing($AV$1,AQ1514,TRUE,_xll.ohTrigger(Trigger,Trigger1M)),#N/A)</f>
        <v>#N/A</v>
      </c>
    </row>
    <row r="1515" spans="42:47" ht="11.25" customHeight="1" x14ac:dyDescent="0.25">
      <c r="AP1515" s="102" t="s">
        <v>83</v>
      </c>
      <c r="AQ1515" s="101">
        <f>_xll.qlInterestRateIndexFixingDate(Currency&amp;"ibor"&amp;Tenor,AR1515,Trigger)</f>
        <v>49977</v>
      </c>
      <c r="AR1515" s="101">
        <f>_xll.qlCalendarAdvance(Calendar,AR1514,AP1515,"f",,Trigger)</f>
        <v>49979</v>
      </c>
      <c r="AS1515" s="101">
        <f>_xll.qlInterestRateIndexMaturity(Currency&amp;"ibor"&amp;Tenor,AR1515,Trigger)</f>
        <v>50007</v>
      </c>
      <c r="AT1515" s="246">
        <f>_xll.qlIndexFixing($AD$5,AQ1515,TRUE,_xll.ohTrigger(Trigger,Trigger1M))</f>
        <v>1.8127940263147506E-2</v>
      </c>
      <c r="AU1515" s="246" t="e">
        <f>IFERROR(_xll.qlIndexFixing($AV$1,AQ1515,TRUE,_xll.ohTrigger(Trigger,Trigger1M)),#N/A)</f>
        <v>#N/A</v>
      </c>
    </row>
    <row r="1516" spans="42:47" ht="11.25" customHeight="1" x14ac:dyDescent="0.25">
      <c r="AP1516" s="102" t="s">
        <v>83</v>
      </c>
      <c r="AQ1516" s="101">
        <f>_xll.qlInterestRateIndexFixingDate(Currency&amp;"ibor"&amp;Tenor,AR1516,Trigger)</f>
        <v>49984</v>
      </c>
      <c r="AR1516" s="101">
        <f>_xll.qlCalendarAdvance(Calendar,AR1515,AP1516,"f",,Trigger)</f>
        <v>49986</v>
      </c>
      <c r="AS1516" s="101">
        <f>_xll.qlInterestRateIndexMaturity(Currency&amp;"ibor"&amp;Tenor,AR1516,Trigger)</f>
        <v>50017</v>
      </c>
      <c r="AT1516" s="246">
        <f>_xll.qlIndexFixing($AD$5,AQ1516,TRUE,_xll.ohTrigger(Trigger,Trigger1M))</f>
        <v>1.8113861601467909E-2</v>
      </c>
      <c r="AU1516" s="246" t="e">
        <f>IFERROR(_xll.qlIndexFixing($AV$1,AQ1516,TRUE,_xll.ohTrigger(Trigger,Trigger1M)),#N/A)</f>
        <v>#N/A</v>
      </c>
    </row>
    <row r="1517" spans="42:47" ht="11.25" customHeight="1" x14ac:dyDescent="0.25">
      <c r="AP1517" s="102" t="s">
        <v>83</v>
      </c>
      <c r="AQ1517" s="101">
        <f>_xll.qlInterestRateIndexFixingDate(Currency&amp;"ibor"&amp;Tenor,AR1517,Trigger)</f>
        <v>49991</v>
      </c>
      <c r="AR1517" s="101">
        <f>_xll.qlCalendarAdvance(Calendar,AR1516,AP1517,"f",,Trigger)</f>
        <v>49993</v>
      </c>
      <c r="AS1517" s="101">
        <f>_xll.qlInterestRateIndexMaturity(Currency&amp;"ibor"&amp;Tenor,AR1517,Trigger)</f>
        <v>50024</v>
      </c>
      <c r="AT1517" s="246">
        <f>_xll.qlIndexFixing($AD$5,AQ1517,TRUE,_xll.ohTrigger(Trigger,Trigger1M))</f>
        <v>1.8101265529143377E-2</v>
      </c>
      <c r="AU1517" s="246" t="e">
        <f>IFERROR(_xll.qlIndexFixing($AV$1,AQ1517,TRUE,_xll.ohTrigger(Trigger,Trigger1M)),#N/A)</f>
        <v>#N/A</v>
      </c>
    </row>
    <row r="1518" spans="42:47" ht="11.25" customHeight="1" x14ac:dyDescent="0.25">
      <c r="AP1518" s="102" t="s">
        <v>83</v>
      </c>
      <c r="AQ1518" s="101">
        <f>_xll.qlInterestRateIndexFixingDate(Currency&amp;"ibor"&amp;Tenor,AR1518,Trigger)</f>
        <v>49998</v>
      </c>
      <c r="AR1518" s="101">
        <f>_xll.qlCalendarAdvance(Calendar,AR1517,AP1518,"f",,Trigger)</f>
        <v>50000</v>
      </c>
      <c r="AS1518" s="101">
        <f>_xll.qlInterestRateIndexMaturity(Currency&amp;"ibor"&amp;Tenor,AR1518,Trigger)</f>
        <v>50031</v>
      </c>
      <c r="AT1518" s="246">
        <f>_xll.qlIndexFixing($AD$5,AQ1518,TRUE,_xll.ohTrigger(Trigger,Trigger1M))</f>
        <v>1.8088796868095211E-2</v>
      </c>
      <c r="AU1518" s="246" t="e">
        <f>IFERROR(_xll.qlIndexFixing($AV$1,AQ1518,TRUE,_xll.ohTrigger(Trigger,Trigger1M)),#N/A)</f>
        <v>#N/A</v>
      </c>
    </row>
    <row r="1519" spans="42:47" ht="11.25" customHeight="1" x14ac:dyDescent="0.25">
      <c r="AP1519" s="102" t="s">
        <v>83</v>
      </c>
      <c r="AQ1519" s="101">
        <f>_xll.qlInterestRateIndexFixingDate(Currency&amp;"ibor"&amp;Tenor,AR1519,Trigger)</f>
        <v>50005</v>
      </c>
      <c r="AR1519" s="101">
        <f>_xll.qlCalendarAdvance(Calendar,AR1518,AP1519,"f",,Trigger)</f>
        <v>50007</v>
      </c>
      <c r="AS1519" s="101">
        <f>_xll.qlInterestRateIndexMaturity(Currency&amp;"ibor"&amp;Tenor,AR1519,Trigger)</f>
        <v>50040</v>
      </c>
      <c r="AT1519" s="246">
        <f>_xll.qlIndexFixing($AD$5,AQ1519,TRUE,_xll.ohTrigger(Trigger,Trigger1M))</f>
        <v>1.8075623896518716E-2</v>
      </c>
      <c r="AU1519" s="246" t="e">
        <f>IFERROR(_xll.qlIndexFixing($AV$1,AQ1519,TRUE,_xll.ohTrigger(Trigger,Trigger1M)),#N/A)</f>
        <v>#N/A</v>
      </c>
    </row>
    <row r="1520" spans="42:47" ht="11.25" customHeight="1" x14ac:dyDescent="0.25">
      <c r="AP1520" s="102" t="s">
        <v>83</v>
      </c>
      <c r="AQ1520" s="101">
        <f>_xll.qlInterestRateIndexFixingDate(Currency&amp;"ibor"&amp;Tenor,AR1520,Trigger)</f>
        <v>50012</v>
      </c>
      <c r="AR1520" s="101">
        <f>_xll.qlCalendarAdvance(Calendar,AR1519,AP1520,"f",,Trigger)</f>
        <v>50014</v>
      </c>
      <c r="AS1520" s="101">
        <f>_xll.qlInterestRateIndexMaturity(Currency&amp;"ibor"&amp;Tenor,AR1520,Trigger)</f>
        <v>50045</v>
      </c>
      <c r="AT1520" s="246">
        <f>_xll.qlIndexFixing($AD$5,AQ1520,TRUE,_xll.ohTrigger(Trigger,Trigger1M))</f>
        <v>1.8064241778200901E-2</v>
      </c>
      <c r="AU1520" s="246" t="e">
        <f>IFERROR(_xll.qlIndexFixing($AV$1,AQ1520,TRUE,_xll.ohTrigger(Trigger,Trigger1M)),#N/A)</f>
        <v>#N/A</v>
      </c>
    </row>
    <row r="1521" spans="42:47" ht="11.25" customHeight="1" x14ac:dyDescent="0.25">
      <c r="AP1521" s="102" t="s">
        <v>83</v>
      </c>
      <c r="AQ1521" s="101">
        <f>_xll.qlInterestRateIndexFixingDate(Currency&amp;"ibor"&amp;Tenor,AR1521,Trigger)</f>
        <v>50019</v>
      </c>
      <c r="AR1521" s="101">
        <f>_xll.qlCalendarAdvance(Calendar,AR1520,AP1521,"f",,Trigger)</f>
        <v>50021</v>
      </c>
      <c r="AS1521" s="101">
        <f>_xll.qlInterestRateIndexMaturity(Currency&amp;"ibor"&amp;Tenor,AR1521,Trigger)</f>
        <v>50052</v>
      </c>
      <c r="AT1521" s="246">
        <f>_xll.qlIndexFixing($AD$5,AQ1521,TRUE,_xll.ohTrigger(Trigger,Trigger1M))</f>
        <v>1.8052155348550238E-2</v>
      </c>
      <c r="AU1521" s="246" t="e">
        <f>IFERROR(_xll.qlIndexFixing($AV$1,AQ1521,TRUE,_xll.ohTrigger(Trigger,Trigger1M)),#N/A)</f>
        <v>#N/A</v>
      </c>
    </row>
    <row r="1522" spans="42:47" ht="11.25" customHeight="1" x14ac:dyDescent="0.25">
      <c r="AP1522" s="102" t="s">
        <v>83</v>
      </c>
      <c r="AQ1522" s="101">
        <f>_xll.qlInterestRateIndexFixingDate(Currency&amp;"ibor"&amp;Tenor,AR1522,Trigger)</f>
        <v>50026</v>
      </c>
      <c r="AR1522" s="101">
        <f>_xll.qlCalendarAdvance(Calendar,AR1521,AP1522,"f",,Trigger)</f>
        <v>50028</v>
      </c>
      <c r="AS1522" s="101">
        <f>_xll.qlInterestRateIndexMaturity(Currency&amp;"ibor"&amp;Tenor,AR1522,Trigger)</f>
        <v>50059</v>
      </c>
      <c r="AT1522" s="246">
        <f>_xll.qlIndexFixing($AD$5,AQ1522,TRUE,_xll.ohTrigger(Trigger,Trigger1M))</f>
        <v>1.8040196328561752E-2</v>
      </c>
      <c r="AU1522" s="246" t="e">
        <f>IFERROR(_xll.qlIndexFixing($AV$1,AQ1522,TRUE,_xll.ohTrigger(Trigger,Trigger1M)),#N/A)</f>
        <v>#N/A</v>
      </c>
    </row>
    <row r="1523" spans="42:47" ht="11.25" customHeight="1" x14ac:dyDescent="0.25">
      <c r="AP1523" s="102" t="s">
        <v>83</v>
      </c>
      <c r="AQ1523" s="101">
        <f>_xll.qlInterestRateIndexFixingDate(Currency&amp;"ibor"&amp;Tenor,AR1523,Trigger)</f>
        <v>50032</v>
      </c>
      <c r="AR1523" s="101">
        <f>_xll.qlCalendarAdvance(Calendar,AR1522,AP1523,"f",,Trigger)</f>
        <v>50038</v>
      </c>
      <c r="AS1523" s="101">
        <f>_xll.qlInterestRateIndexMaturity(Currency&amp;"ibor"&amp;Tenor,AR1523,Trigger)</f>
        <v>50069</v>
      </c>
      <c r="AT1523" s="246">
        <f>_xll.qlIndexFixing($AD$5,AQ1523,TRUE,_xll.ohTrigger(Trigger,Trigger1M))</f>
        <v>1.8023333030278824E-2</v>
      </c>
      <c r="AU1523" s="246" t="e">
        <f>IFERROR(_xll.qlIndexFixing($AV$1,AQ1523,TRUE,_xll.ohTrigger(Trigger,Trigger1M)),#N/A)</f>
        <v>#N/A</v>
      </c>
    </row>
    <row r="1524" spans="42:47" ht="11.25" customHeight="1" x14ac:dyDescent="0.25">
      <c r="AP1524" s="102" t="s">
        <v>83</v>
      </c>
      <c r="AQ1524" s="101">
        <f>_xll.qlInterestRateIndexFixingDate(Currency&amp;"ibor"&amp;Tenor,AR1524,Trigger)</f>
        <v>50040</v>
      </c>
      <c r="AR1524" s="101">
        <f>_xll.qlCalendarAdvance(Calendar,AR1523,AP1524,"f",,Trigger)</f>
        <v>50045</v>
      </c>
      <c r="AS1524" s="101">
        <f>_xll.qlInterestRateIndexMaturity(Currency&amp;"ibor"&amp;Tenor,AR1524,Trigger)</f>
        <v>50076</v>
      </c>
      <c r="AT1524" s="246">
        <f>_xll.qlIndexFixing($AD$5,AQ1524,TRUE,_xll.ohTrigger(Trigger,Trigger1M))</f>
        <v>1.8011683432133323E-2</v>
      </c>
      <c r="AU1524" s="246" t="e">
        <f>IFERROR(_xll.qlIndexFixing($AV$1,AQ1524,TRUE,_xll.ohTrigger(Trigger,Trigger1M)),#N/A)</f>
        <v>#N/A</v>
      </c>
    </row>
    <row r="1525" spans="42:47" ht="11.25" customHeight="1" x14ac:dyDescent="0.25">
      <c r="AP1525" s="102" t="s">
        <v>83</v>
      </c>
      <c r="AQ1525" s="101">
        <f>_xll.qlInterestRateIndexFixingDate(Currency&amp;"ibor"&amp;Tenor,AR1525,Trigger)</f>
        <v>50048</v>
      </c>
      <c r="AR1525" s="101">
        <f>_xll.qlCalendarAdvance(Calendar,AR1524,AP1525,"f",,Trigger)</f>
        <v>50052</v>
      </c>
      <c r="AS1525" s="101">
        <f>_xll.qlInterestRateIndexMaturity(Currency&amp;"ibor"&amp;Tenor,AR1525,Trigger)</f>
        <v>50083</v>
      </c>
      <c r="AT1525" s="246">
        <f>_xll.qlIndexFixing($AD$5,AQ1525,TRUE,_xll.ohTrigger(Trigger,Trigger1M))</f>
        <v>1.8000161242322028E-2</v>
      </c>
      <c r="AU1525" s="246" t="e">
        <f>IFERROR(_xll.qlIndexFixing($AV$1,AQ1525,TRUE,_xll.ohTrigger(Trigger,Trigger1M)),#N/A)</f>
        <v>#N/A</v>
      </c>
    </row>
    <row r="1526" spans="42:47" ht="11.25" customHeight="1" x14ac:dyDescent="0.25">
      <c r="AP1526" s="102" t="s">
        <v>83</v>
      </c>
      <c r="AQ1526" s="101">
        <f>_xll.qlInterestRateIndexFixingDate(Currency&amp;"ibor"&amp;Tenor,AR1526,Trigger)</f>
        <v>50055</v>
      </c>
      <c r="AR1526" s="101">
        <f>_xll.qlCalendarAdvance(Calendar,AR1525,AP1526,"f",,Trigger)</f>
        <v>50059</v>
      </c>
      <c r="AS1526" s="101">
        <f>_xll.qlInterestRateIndexMaturity(Currency&amp;"ibor"&amp;Tenor,AR1526,Trigger)</f>
        <v>50090</v>
      </c>
      <c r="AT1526" s="246">
        <f>_xll.qlIndexFixing($AD$5,AQ1526,TRUE,_xll.ohTrigger(Trigger,Trigger1M))</f>
        <v>1.7988766460465884E-2</v>
      </c>
      <c r="AU1526" s="246" t="e">
        <f>IFERROR(_xll.qlIndexFixing($AV$1,AQ1526,TRUE,_xll.ohTrigger(Trigger,Trigger1M)),#N/A)</f>
        <v>#N/A</v>
      </c>
    </row>
    <row r="1527" spans="42:47" ht="11.25" customHeight="1" x14ac:dyDescent="0.25">
      <c r="AP1527" s="102" t="s">
        <v>83</v>
      </c>
      <c r="AQ1527" s="101">
        <f>_xll.qlInterestRateIndexFixingDate(Currency&amp;"ibor"&amp;Tenor,AR1527,Trigger)</f>
        <v>50062</v>
      </c>
      <c r="AR1527" s="101">
        <f>_xll.qlCalendarAdvance(Calendar,AR1526,AP1527,"f",,Trigger)</f>
        <v>50066</v>
      </c>
      <c r="AS1527" s="101">
        <f>_xll.qlInterestRateIndexMaturity(Currency&amp;"ibor"&amp;Tenor,AR1527,Trigger)</f>
        <v>50097</v>
      </c>
      <c r="AT1527" s="246">
        <f>_xll.qlIndexFixing($AD$5,AQ1527,TRUE,_xll.ohTrigger(Trigger,Trigger1M))</f>
        <v>1.7977499086193581E-2</v>
      </c>
      <c r="AU1527" s="246" t="e">
        <f>IFERROR(_xll.qlIndexFixing($AV$1,AQ1527,TRUE,_xll.ohTrigger(Trigger,Trigger1M)),#N/A)</f>
        <v>#N/A</v>
      </c>
    </row>
    <row r="1528" spans="42:47" ht="11.25" customHeight="1" x14ac:dyDescent="0.25">
      <c r="AP1528" s="102" t="s">
        <v>83</v>
      </c>
      <c r="AQ1528" s="101">
        <f>_xll.qlInterestRateIndexFixingDate(Currency&amp;"ibor"&amp;Tenor,AR1528,Trigger)</f>
        <v>50069</v>
      </c>
      <c r="AR1528" s="101">
        <f>_xll.qlCalendarAdvance(Calendar,AR1527,AP1528,"f",,Trigger)</f>
        <v>50073</v>
      </c>
      <c r="AS1528" s="101">
        <f>_xll.qlInterestRateIndexMaturity(Currency&amp;"ibor"&amp;Tenor,AR1528,Trigger)</f>
        <v>50101</v>
      </c>
      <c r="AT1528" s="246">
        <f>_xll.qlIndexFixing($AD$5,AQ1528,TRUE,_xll.ohTrigger(Trigger,Trigger1M))</f>
        <v>1.7967371803761747E-2</v>
      </c>
      <c r="AU1528" s="246" t="e">
        <f>IFERROR(_xll.qlIndexFixing($AV$1,AQ1528,TRUE,_xll.ohTrigger(Trigger,Trigger1M)),#N/A)</f>
        <v>#N/A</v>
      </c>
    </row>
    <row r="1529" spans="42:47" ht="11.25" customHeight="1" x14ac:dyDescent="0.25">
      <c r="AP1529" s="102" t="s">
        <v>83</v>
      </c>
      <c r="AQ1529" s="101">
        <f>_xll.qlInterestRateIndexFixingDate(Currency&amp;"ibor"&amp;Tenor,AR1529,Trigger)</f>
        <v>50076</v>
      </c>
      <c r="AR1529" s="101">
        <f>_xll.qlCalendarAdvance(Calendar,AR1528,AP1529,"f",,Trigger)</f>
        <v>50080</v>
      </c>
      <c r="AS1529" s="101">
        <f>_xll.qlInterestRateIndexMaturity(Currency&amp;"ibor"&amp;Tenor,AR1529,Trigger)</f>
        <v>50108</v>
      </c>
      <c r="AT1529" s="246">
        <f>_xll.qlIndexFixing($AD$5,AQ1529,TRUE,_xll.ohTrigger(Trigger,Trigger1M))</f>
        <v>1.7956333593321779E-2</v>
      </c>
      <c r="AU1529" s="246" t="e">
        <f>IFERROR(_xll.qlIndexFixing($AV$1,AQ1529,TRUE,_xll.ohTrigger(Trigger,Trigger1M)),#N/A)</f>
        <v>#N/A</v>
      </c>
    </row>
    <row r="1530" spans="42:47" ht="11.25" customHeight="1" x14ac:dyDescent="0.25">
      <c r="AP1530" s="102" t="s">
        <v>83</v>
      </c>
      <c r="AQ1530" s="101">
        <f>_xll.qlInterestRateIndexFixingDate(Currency&amp;"ibor"&amp;Tenor,AR1530,Trigger)</f>
        <v>50083</v>
      </c>
      <c r="AR1530" s="101">
        <f>_xll.qlCalendarAdvance(Calendar,AR1529,AP1530,"f",,Trigger)</f>
        <v>50087</v>
      </c>
      <c r="AS1530" s="101">
        <f>_xll.qlInterestRateIndexMaturity(Currency&amp;"ibor"&amp;Tenor,AR1530,Trigger)</f>
        <v>50115</v>
      </c>
      <c r="AT1530" s="246">
        <f>_xll.qlIndexFixing($AD$5,AQ1530,TRUE,_xll.ohTrigger(Trigger,Trigger1M))</f>
        <v>1.7945422769386012E-2</v>
      </c>
      <c r="AU1530" s="246" t="e">
        <f>IFERROR(_xll.qlIndexFixing($AV$1,AQ1530,TRUE,_xll.ohTrigger(Trigger,Trigger1M)),#N/A)</f>
        <v>#N/A</v>
      </c>
    </row>
    <row r="1531" spans="42:47" ht="11.25" customHeight="1" x14ac:dyDescent="0.25">
      <c r="AP1531" s="102" t="s">
        <v>83</v>
      </c>
      <c r="AQ1531" s="101">
        <f>_xll.qlInterestRateIndexFixingDate(Currency&amp;"ibor"&amp;Tenor,AR1531,Trigger)</f>
        <v>50090</v>
      </c>
      <c r="AR1531" s="101">
        <f>_xll.qlCalendarAdvance(Calendar,AR1530,AP1531,"f",,Trigger)</f>
        <v>50094</v>
      </c>
      <c r="AS1531" s="101">
        <f>_xll.qlInterestRateIndexMaturity(Currency&amp;"ibor"&amp;Tenor,AR1531,Trigger)</f>
        <v>50122</v>
      </c>
      <c r="AT1531" s="246">
        <f>_xll.qlIndexFixing($AD$5,AQ1531,TRUE,_xll.ohTrigger(Trigger,Trigger1M))</f>
        <v>1.7934639331637556E-2</v>
      </c>
      <c r="AU1531" s="246" t="e">
        <f>IFERROR(_xll.qlIndexFixing($AV$1,AQ1531,TRUE,_xll.ohTrigger(Trigger,Trigger1M)),#N/A)</f>
        <v>#N/A</v>
      </c>
    </row>
    <row r="1532" spans="42:47" ht="11.25" customHeight="1" x14ac:dyDescent="0.25">
      <c r="AP1532" s="102" t="s">
        <v>83</v>
      </c>
      <c r="AQ1532" s="101">
        <f>_xll.qlInterestRateIndexFixingDate(Currency&amp;"ibor"&amp;Tenor,AR1532,Trigger)</f>
        <v>50097</v>
      </c>
      <c r="AR1532" s="101">
        <f>_xll.qlCalendarAdvance(Calendar,AR1531,AP1532,"f",,Trigger)</f>
        <v>50101</v>
      </c>
      <c r="AS1532" s="101">
        <f>_xll.qlInterestRateIndexMaturity(Currency&amp;"ibor"&amp;Tenor,AR1532,Trigger)</f>
        <v>50132</v>
      </c>
      <c r="AT1532" s="246">
        <f>_xll.qlIndexFixing($AD$5,AQ1532,TRUE,_xll.ohTrigger(Trigger,Trigger1M))</f>
        <v>1.7923073315732816E-2</v>
      </c>
      <c r="AU1532" s="246" t="e">
        <f>IFERROR(_xll.qlIndexFixing($AV$1,AQ1532,TRUE,_xll.ohTrigger(Trigger,Trigger1M)),#N/A)</f>
        <v>#N/A</v>
      </c>
    </row>
    <row r="1533" spans="42:47" ht="11.25" customHeight="1" x14ac:dyDescent="0.25">
      <c r="AP1533" s="102" t="s">
        <v>83</v>
      </c>
      <c r="AQ1533" s="101">
        <f>_xll.qlInterestRateIndexFixingDate(Currency&amp;"ibor"&amp;Tenor,AR1533,Trigger)</f>
        <v>50104</v>
      </c>
      <c r="AR1533" s="101">
        <f>_xll.qlCalendarAdvance(Calendar,AR1532,AP1533,"f",,Trigger)</f>
        <v>50108</v>
      </c>
      <c r="AS1533" s="101">
        <f>_xll.qlInterestRateIndexMaturity(Currency&amp;"ibor"&amp;Tenor,AR1533,Trigger)</f>
        <v>50139</v>
      </c>
      <c r="AT1533" s="246">
        <f>_xll.qlIndexFixing($AD$5,AQ1533,TRUE,_xll.ohTrigger(Trigger,Trigger1M))</f>
        <v>1.7912570379318041E-2</v>
      </c>
      <c r="AU1533" s="246" t="e">
        <f>IFERROR(_xll.qlIndexFixing($AV$1,AQ1533,TRUE,_xll.ohTrigger(Trigger,Trigger1M)),#N/A)</f>
        <v>#N/A</v>
      </c>
    </row>
    <row r="1534" spans="42:47" ht="11.25" customHeight="1" x14ac:dyDescent="0.25">
      <c r="AP1534" s="102" t="s">
        <v>83</v>
      </c>
      <c r="AQ1534" s="101">
        <f>_xll.qlInterestRateIndexFixingDate(Currency&amp;"ibor"&amp;Tenor,AR1534,Trigger)</f>
        <v>50111</v>
      </c>
      <c r="AR1534" s="101">
        <f>_xll.qlCalendarAdvance(Calendar,AR1533,AP1534,"f",,Trigger)</f>
        <v>50115</v>
      </c>
      <c r="AS1534" s="101">
        <f>_xll.qlInterestRateIndexMaturity(Currency&amp;"ibor"&amp;Tenor,AR1534,Trigger)</f>
        <v>50146</v>
      </c>
      <c r="AT1534" s="246">
        <f>_xll.qlIndexFixing($AD$5,AQ1534,TRUE,_xll.ohTrigger(Trigger,Trigger1M))</f>
        <v>1.7902194847983301E-2</v>
      </c>
      <c r="AU1534" s="246" t="e">
        <f>IFERROR(_xll.qlIndexFixing($AV$1,AQ1534,TRUE,_xll.ohTrigger(Trigger,Trigger1M)),#N/A)</f>
        <v>#N/A</v>
      </c>
    </row>
    <row r="1535" spans="42:47" ht="11.25" customHeight="1" x14ac:dyDescent="0.25">
      <c r="AP1535" s="102" t="s">
        <v>83</v>
      </c>
      <c r="AQ1535" s="101">
        <f>_xll.qlInterestRateIndexFixingDate(Currency&amp;"ibor"&amp;Tenor,AR1535,Trigger)</f>
        <v>50118</v>
      </c>
      <c r="AR1535" s="101">
        <f>_xll.qlCalendarAdvance(Calendar,AR1534,AP1535,"f",,Trigger)</f>
        <v>50122</v>
      </c>
      <c r="AS1535" s="101">
        <f>_xll.qlInterestRateIndexMaturity(Currency&amp;"ibor"&amp;Tenor,AR1535,Trigger)</f>
        <v>50153</v>
      </c>
      <c r="AT1535" s="246">
        <f>_xll.qlIndexFixing($AD$5,AQ1535,TRUE,_xll.ohTrigger(Trigger,Trigger1M))</f>
        <v>1.7891946721380489E-2</v>
      </c>
      <c r="AU1535" s="246" t="e">
        <f>IFERROR(_xll.qlIndexFixing($AV$1,AQ1535,TRUE,_xll.ohTrigger(Trigger,Trigger1M)),#N/A)</f>
        <v>#N/A</v>
      </c>
    </row>
    <row r="1536" spans="42:47" ht="11.25" customHeight="1" x14ac:dyDescent="0.25">
      <c r="AP1536" s="102" t="s">
        <v>83</v>
      </c>
      <c r="AQ1536" s="101">
        <f>_xll.qlInterestRateIndexFixingDate(Currency&amp;"ibor"&amp;Tenor,AR1536,Trigger)</f>
        <v>50125</v>
      </c>
      <c r="AR1536" s="101">
        <f>_xll.qlCalendarAdvance(Calendar,AR1535,AP1536,"f",,Trigger)</f>
        <v>50129</v>
      </c>
      <c r="AS1536" s="101">
        <f>_xll.qlInterestRateIndexMaturity(Currency&amp;"ibor"&amp;Tenor,AR1536,Trigger)</f>
        <v>50160</v>
      </c>
      <c r="AT1536" s="246">
        <f>_xll.qlIndexFixing($AD$5,AQ1536,TRUE,_xll.ohTrigger(Trigger,Trigger1M))</f>
        <v>1.7881825999182119E-2</v>
      </c>
      <c r="AU1536" s="246" t="e">
        <f>IFERROR(_xll.qlIndexFixing($AV$1,AQ1536,TRUE,_xll.ohTrigger(Trigger,Trigger1M)),#N/A)</f>
        <v>#N/A</v>
      </c>
    </row>
    <row r="1537" spans="42:47" ht="11.25" customHeight="1" x14ac:dyDescent="0.25">
      <c r="AP1537" s="102" t="s">
        <v>83</v>
      </c>
      <c r="AQ1537" s="101">
        <f>_xll.qlInterestRateIndexFixingDate(Currency&amp;"ibor"&amp;Tenor,AR1537,Trigger)</f>
        <v>50131</v>
      </c>
      <c r="AR1537" s="101">
        <f>_xll.qlCalendarAdvance(Calendar,AR1536,AP1537,"f",,Trigger)</f>
        <v>50137</v>
      </c>
      <c r="AS1537" s="101">
        <f>_xll.qlInterestRateIndexMaturity(Currency&amp;"ibor"&amp;Tenor,AR1537,Trigger)</f>
        <v>50167</v>
      </c>
      <c r="AT1537" s="246">
        <f>_xll.qlIndexFixing($AD$5,AQ1537,TRUE,_xll.ohTrigger(Trigger,Trigger1M))</f>
        <v>1.7870673795441938E-2</v>
      </c>
      <c r="AU1537" s="246" t="e">
        <f>IFERROR(_xll.qlIndexFixing($AV$1,AQ1537,TRUE,_xll.ohTrigger(Trigger,Trigger1M)),#N/A)</f>
        <v>#N/A</v>
      </c>
    </row>
    <row r="1538" spans="42:47" ht="11.25" customHeight="1" x14ac:dyDescent="0.25">
      <c r="AP1538" s="102" t="s">
        <v>83</v>
      </c>
      <c r="AQ1538" s="101">
        <f>_xll.qlInterestRateIndexFixingDate(Currency&amp;"ibor"&amp;Tenor,AR1538,Trigger)</f>
        <v>50140</v>
      </c>
      <c r="AR1538" s="101">
        <f>_xll.qlCalendarAdvance(Calendar,AR1537,AP1538,"f",,Trigger)</f>
        <v>50144</v>
      </c>
      <c r="AS1538" s="101">
        <f>_xll.qlInterestRateIndexMaturity(Currency&amp;"ibor"&amp;Tenor,AR1538,Trigger)</f>
        <v>50174</v>
      </c>
      <c r="AT1538" s="246">
        <f>_xll.qlIndexFixing($AD$5,AQ1538,TRUE,_xll.ohTrigger(Trigger,Trigger1M))</f>
        <v>1.7860817470099377E-2</v>
      </c>
      <c r="AU1538" s="246" t="e">
        <f>IFERROR(_xll.qlIndexFixing($AV$1,AQ1538,TRUE,_xll.ohTrigger(Trigger,Trigger1M)),#N/A)</f>
        <v>#N/A</v>
      </c>
    </row>
    <row r="1539" spans="42:47" ht="11.25" customHeight="1" x14ac:dyDescent="0.25">
      <c r="AP1539" s="102" t="s">
        <v>83</v>
      </c>
      <c r="AQ1539" s="101">
        <f>_xll.qlInterestRateIndexFixingDate(Currency&amp;"ibor"&amp;Tenor,AR1539,Trigger)</f>
        <v>50147</v>
      </c>
      <c r="AR1539" s="101">
        <f>_xll.qlCalendarAdvance(Calendar,AR1538,AP1539,"f",,Trigger)</f>
        <v>50151</v>
      </c>
      <c r="AS1539" s="101">
        <f>_xll.qlInterestRateIndexMaturity(Currency&amp;"ibor"&amp;Tenor,AR1539,Trigger)</f>
        <v>50181</v>
      </c>
      <c r="AT1539" s="246">
        <f>_xll.qlIndexFixing($AD$5,AQ1539,TRUE,_xll.ohTrigger(Trigger,Trigger1M))</f>
        <v>1.7851088541561921E-2</v>
      </c>
      <c r="AU1539" s="246" t="e">
        <f>IFERROR(_xll.qlIndexFixing($AV$1,AQ1539,TRUE,_xll.ohTrigger(Trigger,Trigger1M)),#N/A)</f>
        <v>#N/A</v>
      </c>
    </row>
    <row r="1540" spans="42:47" ht="11.25" customHeight="1" x14ac:dyDescent="0.25">
      <c r="AP1540" s="102" t="s">
        <v>83</v>
      </c>
      <c r="AQ1540" s="101">
        <f>_xll.qlInterestRateIndexFixingDate(Currency&amp;"ibor"&amp;Tenor,AR1540,Trigger)</f>
        <v>50154</v>
      </c>
      <c r="AR1540" s="101">
        <f>_xll.qlCalendarAdvance(Calendar,AR1539,AP1540,"f",,Trigger)</f>
        <v>50158</v>
      </c>
      <c r="AS1540" s="101">
        <f>_xll.qlInterestRateIndexMaturity(Currency&amp;"ibor"&amp;Tenor,AR1540,Trigger)</f>
        <v>50188</v>
      </c>
      <c r="AT1540" s="246">
        <f>_xll.qlIndexFixing($AD$5,AQ1540,TRUE,_xll.ohTrigger(Trigger,Trigger1M))</f>
        <v>1.7841487009528478E-2</v>
      </c>
      <c r="AU1540" s="246" t="e">
        <f>IFERROR(_xll.qlIndexFixing($AV$1,AQ1540,TRUE,_xll.ohTrigger(Trigger,Trigger1M)),#N/A)</f>
        <v>#N/A</v>
      </c>
    </row>
    <row r="1541" spans="42:47" ht="11.25" customHeight="1" x14ac:dyDescent="0.25">
      <c r="AP1541" s="102" t="s">
        <v>83</v>
      </c>
      <c r="AQ1541" s="101">
        <f>_xll.qlInterestRateIndexFixingDate(Currency&amp;"ibor"&amp;Tenor,AR1541,Trigger)</f>
        <v>50160</v>
      </c>
      <c r="AR1541" s="101">
        <f>_xll.qlCalendarAdvance(Calendar,AR1540,AP1541,"f",,Trigger)</f>
        <v>50165</v>
      </c>
      <c r="AS1541" s="101">
        <f>_xll.qlInterestRateIndexMaturity(Currency&amp;"ibor"&amp;Tenor,AR1541,Trigger)</f>
        <v>50196</v>
      </c>
      <c r="AT1541" s="246">
        <f>_xll.qlIndexFixing($AD$5,AQ1541,TRUE,_xll.ohTrigger(Trigger,Trigger1M))</f>
        <v>1.7831789027882867E-2</v>
      </c>
      <c r="AU1541" s="246" t="e">
        <f>IFERROR(_xll.qlIndexFixing($AV$1,AQ1541,TRUE,_xll.ohTrigger(Trigger,Trigger1M)),#N/A)</f>
        <v>#N/A</v>
      </c>
    </row>
    <row r="1542" spans="42:47" ht="11.25" customHeight="1" x14ac:dyDescent="0.25">
      <c r="AP1542" s="102" t="s">
        <v>83</v>
      </c>
      <c r="AQ1542" s="101">
        <f>_xll.qlInterestRateIndexFixingDate(Currency&amp;"ibor"&amp;Tenor,AR1542,Trigger)</f>
        <v>50168</v>
      </c>
      <c r="AR1542" s="101">
        <f>_xll.qlCalendarAdvance(Calendar,AR1541,AP1542,"f",,Trigger)</f>
        <v>50172</v>
      </c>
      <c r="AS1542" s="101">
        <f>_xll.qlInterestRateIndexMaturity(Currency&amp;"ibor"&amp;Tenor,AR1542,Trigger)</f>
        <v>50203</v>
      </c>
      <c r="AT1542" s="246">
        <f>_xll.qlIndexFixing($AD$5,AQ1542,TRUE,_xll.ohTrigger(Trigger,Trigger1M))</f>
        <v>1.7822450925570815E-2</v>
      </c>
      <c r="AU1542" s="246" t="e">
        <f>IFERROR(_xll.qlIndexFixing($AV$1,AQ1542,TRUE,_xll.ohTrigger(Trigger,Trigger1M)),#N/A)</f>
        <v>#N/A</v>
      </c>
    </row>
    <row r="1543" spans="42:47" ht="11.25" customHeight="1" x14ac:dyDescent="0.25">
      <c r="AP1543" s="102" t="s">
        <v>83</v>
      </c>
      <c r="AQ1543" s="101">
        <f>_xll.qlInterestRateIndexFixingDate(Currency&amp;"ibor"&amp;Tenor,AR1543,Trigger)</f>
        <v>50175</v>
      </c>
      <c r="AR1543" s="101">
        <f>_xll.qlCalendarAdvance(Calendar,AR1542,AP1543,"f",,Trigger)</f>
        <v>50179</v>
      </c>
      <c r="AS1543" s="101">
        <f>_xll.qlInterestRateIndexMaturity(Currency&amp;"ibor"&amp;Tenor,AR1543,Trigger)</f>
        <v>50210</v>
      </c>
      <c r="AT1543" s="246">
        <f>_xll.qlIndexFixing($AD$5,AQ1543,TRUE,_xll.ohTrigger(Trigger,Trigger1M))</f>
        <v>1.7813240225378585E-2</v>
      </c>
      <c r="AU1543" s="246" t="e">
        <f>IFERROR(_xll.qlIndexFixing($AV$1,AQ1543,TRUE,_xll.ohTrigger(Trigger,Trigger1M)),#N/A)</f>
        <v>#N/A</v>
      </c>
    </row>
    <row r="1544" spans="42:47" ht="11.25" customHeight="1" x14ac:dyDescent="0.25">
      <c r="AP1544" s="102" t="s">
        <v>83</v>
      </c>
      <c r="AQ1544" s="101">
        <f>_xll.qlInterestRateIndexFixingDate(Currency&amp;"ibor"&amp;Tenor,AR1544,Trigger)</f>
        <v>50182</v>
      </c>
      <c r="AR1544" s="101">
        <f>_xll.qlCalendarAdvance(Calendar,AR1543,AP1544,"f",,Trigger)</f>
        <v>50186</v>
      </c>
      <c r="AS1544" s="101">
        <f>_xll.qlInterestRateIndexMaturity(Currency&amp;"ibor"&amp;Tenor,AR1544,Trigger)</f>
        <v>50217</v>
      </c>
      <c r="AT1544" s="246">
        <f>_xll.qlIndexFixing($AD$5,AQ1544,TRUE,_xll.ohTrigger(Trigger,Trigger1M))</f>
        <v>1.7804156926996748E-2</v>
      </c>
      <c r="AU1544" s="246" t="e">
        <f>IFERROR(_xll.qlIndexFixing($AV$1,AQ1544,TRUE,_xll.ohTrigger(Trigger,Trigger1M)),#N/A)</f>
        <v>#N/A</v>
      </c>
    </row>
    <row r="1545" spans="42:47" ht="11.25" customHeight="1" x14ac:dyDescent="0.25">
      <c r="AP1545" s="102" t="s">
        <v>83</v>
      </c>
      <c r="AQ1545" s="101">
        <f>_xll.qlInterestRateIndexFixingDate(Currency&amp;"ibor"&amp;Tenor,AR1545,Trigger)</f>
        <v>50189</v>
      </c>
      <c r="AR1545" s="101">
        <f>_xll.qlCalendarAdvance(Calendar,AR1544,AP1545,"f",,Trigger)</f>
        <v>50193</v>
      </c>
      <c r="AS1545" s="101">
        <f>_xll.qlInterestRateIndexMaturity(Currency&amp;"ibor"&amp;Tenor,AR1545,Trigger)</f>
        <v>50223</v>
      </c>
      <c r="AT1545" s="246">
        <f>_xll.qlIndexFixing($AD$5,AQ1545,TRUE,_xll.ohTrigger(Trigger,Trigger1M))</f>
        <v>1.7795390286316604E-2</v>
      </c>
      <c r="AU1545" s="246" t="e">
        <f>IFERROR(_xll.qlIndexFixing($AV$1,AQ1545,TRUE,_xll.ohTrigger(Trigger,Trigger1M)),#N/A)</f>
        <v>#N/A</v>
      </c>
    </row>
    <row r="1546" spans="42:47" ht="11.25" customHeight="1" x14ac:dyDescent="0.25">
      <c r="AP1546" s="102" t="s">
        <v>83</v>
      </c>
      <c r="AQ1546" s="101">
        <f>_xll.qlInterestRateIndexFixingDate(Currency&amp;"ibor"&amp;Tenor,AR1546,Trigger)</f>
        <v>50196</v>
      </c>
      <c r="AR1546" s="101">
        <f>_xll.qlCalendarAdvance(Calendar,AR1545,AP1546,"f",,Trigger)</f>
        <v>50200</v>
      </c>
      <c r="AS1546" s="101">
        <f>_xll.qlInterestRateIndexMaturity(Currency&amp;"ibor"&amp;Tenor,AR1546,Trigger)</f>
        <v>50230</v>
      </c>
      <c r="AT1546" s="246">
        <f>_xll.qlIndexFixing($AD$5,AQ1546,TRUE,_xll.ohTrigger(Trigger,Trigger1M))</f>
        <v>1.778655312701094E-2</v>
      </c>
      <c r="AU1546" s="246" t="e">
        <f>IFERROR(_xll.qlIndexFixing($AV$1,AQ1546,TRUE,_xll.ohTrigger(Trigger,Trigger1M)),#N/A)</f>
        <v>#N/A</v>
      </c>
    </row>
    <row r="1547" spans="42:47" ht="11.25" customHeight="1" x14ac:dyDescent="0.25">
      <c r="AP1547" s="102" t="s">
        <v>83</v>
      </c>
      <c r="AQ1547" s="101">
        <f>_xll.qlInterestRateIndexFixingDate(Currency&amp;"ibor"&amp;Tenor,AR1547,Trigger)</f>
        <v>50203</v>
      </c>
      <c r="AR1547" s="101">
        <f>_xll.qlCalendarAdvance(Calendar,AR1546,AP1547,"f",,Trigger)</f>
        <v>50207</v>
      </c>
      <c r="AS1547" s="101">
        <f>_xll.qlInterestRateIndexMaturity(Currency&amp;"ibor"&amp;Tenor,AR1547,Trigger)</f>
        <v>50237</v>
      </c>
      <c r="AT1547" s="246">
        <f>_xll.qlIndexFixing($AD$5,AQ1547,TRUE,_xll.ohTrigger(Trigger,Trigger1M))</f>
        <v>1.7777843362154933E-2</v>
      </c>
      <c r="AU1547" s="246" t="e">
        <f>IFERROR(_xll.qlIndexFixing($AV$1,AQ1547,TRUE,_xll.ohTrigger(Trigger,Trigger1M)),#N/A)</f>
        <v>#N/A</v>
      </c>
    </row>
    <row r="1548" spans="42:47" ht="11.25" customHeight="1" x14ac:dyDescent="0.25">
      <c r="AP1548" s="102" t="s">
        <v>83</v>
      </c>
      <c r="AQ1548" s="101">
        <f>_xll.qlInterestRateIndexFixingDate(Currency&amp;"ibor"&amp;Tenor,AR1548,Trigger)</f>
        <v>50210</v>
      </c>
      <c r="AR1548" s="101">
        <f>_xll.qlCalendarAdvance(Calendar,AR1547,AP1548,"f",,Trigger)</f>
        <v>50214</v>
      </c>
      <c r="AS1548" s="101">
        <f>_xll.qlInterestRateIndexMaturity(Currency&amp;"ibor"&amp;Tenor,AR1548,Trigger)</f>
        <v>50244</v>
      </c>
      <c r="AT1548" s="246">
        <f>_xll.qlIndexFixing($AD$5,AQ1548,TRUE,_xll.ohTrigger(Trigger,Trigger1M))</f>
        <v>1.7769260991471469E-2</v>
      </c>
      <c r="AU1548" s="246" t="e">
        <f>IFERROR(_xll.qlIndexFixing($AV$1,AQ1548,TRUE,_xll.ohTrigger(Trigger,Trigger1M)),#N/A)</f>
        <v>#N/A</v>
      </c>
    </row>
    <row r="1549" spans="42:47" ht="11.25" customHeight="1" x14ac:dyDescent="0.25">
      <c r="AP1549" s="102" t="s">
        <v>83</v>
      </c>
      <c r="AQ1549" s="101">
        <f>_xll.qlInterestRateIndexFixingDate(Currency&amp;"ibor"&amp;Tenor,AR1549,Trigger)</f>
        <v>50217</v>
      </c>
      <c r="AR1549" s="101">
        <f>_xll.qlCalendarAdvance(Calendar,AR1548,AP1549,"f",,Trigger)</f>
        <v>50221</v>
      </c>
      <c r="AS1549" s="101">
        <f>_xll.qlInterestRateIndexMaturity(Currency&amp;"ibor"&amp;Tenor,AR1549,Trigger)</f>
        <v>50252</v>
      </c>
      <c r="AT1549" s="246">
        <f>_xll.qlIndexFixing($AD$5,AQ1549,TRUE,_xll.ohTrigger(Trigger,Trigger1M))</f>
        <v>1.7760174362895016E-2</v>
      </c>
      <c r="AU1549" s="246" t="e">
        <f>IFERROR(_xll.qlIndexFixing($AV$1,AQ1549,TRUE,_xll.ohTrigger(Trigger,Trigger1M)),#N/A)</f>
        <v>#N/A</v>
      </c>
    </row>
    <row r="1550" spans="42:47" ht="11.25" customHeight="1" x14ac:dyDescent="0.25">
      <c r="AP1550" s="102" t="s">
        <v>83</v>
      </c>
      <c r="AQ1550" s="101">
        <f>_xll.qlInterestRateIndexFixingDate(Currency&amp;"ibor"&amp;Tenor,AR1550,Trigger)</f>
        <v>50224</v>
      </c>
      <c r="AR1550" s="101">
        <f>_xll.qlCalendarAdvance(Calendar,AR1549,AP1550,"f",,Trigger)</f>
        <v>50228</v>
      </c>
      <c r="AS1550" s="101">
        <f>_xll.qlInterestRateIndexMaturity(Currency&amp;"ibor"&amp;Tenor,AR1550,Trigger)</f>
        <v>50259</v>
      </c>
      <c r="AT1550" s="246">
        <f>_xll.qlIndexFixing($AD$5,AQ1550,TRUE,_xll.ohTrigger(Trigger,Trigger1M))</f>
        <v>1.7750425527767465E-2</v>
      </c>
      <c r="AU1550" s="246" t="e">
        <f>IFERROR(_xll.qlIndexFixing($AV$1,AQ1550,TRUE,_xll.ohTrigger(Trigger,Trigger1M)),#N/A)</f>
        <v>#N/A</v>
      </c>
    </row>
    <row r="1551" spans="42:47" ht="11.25" customHeight="1" x14ac:dyDescent="0.25">
      <c r="AP1551" s="102" t="s">
        <v>83</v>
      </c>
      <c r="AQ1551" s="101">
        <f>_xll.qlInterestRateIndexFixingDate(Currency&amp;"ibor"&amp;Tenor,AR1551,Trigger)</f>
        <v>50231</v>
      </c>
      <c r="AR1551" s="101">
        <f>_xll.qlCalendarAdvance(Calendar,AR1550,AP1551,"f",,Trigger)</f>
        <v>50235</v>
      </c>
      <c r="AS1551" s="101">
        <f>_xll.qlInterestRateIndexMaturity(Currency&amp;"ibor"&amp;Tenor,AR1551,Trigger)</f>
        <v>50266</v>
      </c>
      <c r="AT1551" s="246">
        <f>_xll.qlIndexFixing($AD$5,AQ1551,TRUE,_xll.ohTrigger(Trigger,Trigger1M))</f>
        <v>1.7739853228844697E-2</v>
      </c>
      <c r="AU1551" s="246" t="e">
        <f>IFERROR(_xll.qlIndexFixing($AV$1,AQ1551,TRUE,_xll.ohTrigger(Trigger,Trigger1M)),#N/A)</f>
        <v>#N/A</v>
      </c>
    </row>
    <row r="1552" spans="42:47" ht="11.25" customHeight="1" x14ac:dyDescent="0.25">
      <c r="AP1552" s="102" t="s">
        <v>83</v>
      </c>
      <c r="AQ1552" s="101">
        <f>_xll.qlInterestRateIndexFixingDate(Currency&amp;"ibor"&amp;Tenor,AR1552,Trigger)</f>
        <v>50238</v>
      </c>
      <c r="AR1552" s="101">
        <f>_xll.qlCalendarAdvance(Calendar,AR1551,AP1552,"f",,Trigger)</f>
        <v>50242</v>
      </c>
      <c r="AS1552" s="101">
        <f>_xll.qlInterestRateIndexMaturity(Currency&amp;"ibor"&amp;Tenor,AR1552,Trigger)</f>
        <v>50273</v>
      </c>
      <c r="AT1552" s="246">
        <f>_xll.qlIndexFixing($AD$5,AQ1552,TRUE,_xll.ohTrigger(Trigger,Trigger1M))</f>
        <v>1.7728459454824947E-2</v>
      </c>
      <c r="AU1552" s="246" t="e">
        <f>IFERROR(_xll.qlIndexFixing($AV$1,AQ1552,TRUE,_xll.ohTrigger(Trigger,Trigger1M)),#N/A)</f>
        <v>#N/A</v>
      </c>
    </row>
    <row r="1553" spans="42:47" ht="11.25" customHeight="1" x14ac:dyDescent="0.25">
      <c r="AP1553" s="102" t="s">
        <v>83</v>
      </c>
      <c r="AQ1553" s="101">
        <f>_xll.qlInterestRateIndexFixingDate(Currency&amp;"ibor"&amp;Tenor,AR1553,Trigger)</f>
        <v>50245</v>
      </c>
      <c r="AR1553" s="101">
        <f>_xll.qlCalendarAdvance(Calendar,AR1552,AP1553,"f",,Trigger)</f>
        <v>50249</v>
      </c>
      <c r="AS1553" s="101">
        <f>_xll.qlInterestRateIndexMaturity(Currency&amp;"ibor"&amp;Tenor,AR1553,Trigger)</f>
        <v>50280</v>
      </c>
      <c r="AT1553" s="246">
        <f>_xll.qlIndexFixing($AD$5,AQ1553,TRUE,_xll.ohTrigger(Trigger,Trigger1M))</f>
        <v>1.7716402024513987E-2</v>
      </c>
      <c r="AU1553" s="246" t="e">
        <f>IFERROR(_xll.qlIndexFixing($AV$1,AQ1553,TRUE,_xll.ohTrigger(Trigger,Trigger1M)),#N/A)</f>
        <v>#N/A</v>
      </c>
    </row>
    <row r="1554" spans="42:47" ht="11.25" customHeight="1" x14ac:dyDescent="0.25">
      <c r="AP1554" s="102" t="s">
        <v>83</v>
      </c>
      <c r="AQ1554" s="101">
        <f>_xll.qlInterestRateIndexFixingDate(Currency&amp;"ibor"&amp;Tenor,AR1554,Trigger)</f>
        <v>50252</v>
      </c>
      <c r="AR1554" s="101">
        <f>_xll.qlCalendarAdvance(Calendar,AR1553,AP1554,"f",,Trigger)</f>
        <v>50256</v>
      </c>
      <c r="AS1554" s="101">
        <f>_xll.qlInterestRateIndexMaturity(Currency&amp;"ibor"&amp;Tenor,AR1554,Trigger)</f>
        <v>50287</v>
      </c>
      <c r="AT1554" s="246">
        <f>_xll.qlIndexFixing($AD$5,AQ1554,TRUE,_xll.ohTrigger(Trigger,Trigger1M))</f>
        <v>1.7704393082201161E-2</v>
      </c>
      <c r="AU1554" s="246" t="e">
        <f>IFERROR(_xll.qlIndexFixing($AV$1,AQ1554,TRUE,_xll.ohTrigger(Trigger,Trigger1M)),#N/A)</f>
        <v>#N/A</v>
      </c>
    </row>
    <row r="1555" spans="42:47" ht="11.25" customHeight="1" x14ac:dyDescent="0.25">
      <c r="AP1555" s="102" t="s">
        <v>83</v>
      </c>
      <c r="AQ1555" s="101">
        <f>_xll.qlInterestRateIndexFixingDate(Currency&amp;"ibor"&amp;Tenor,AR1555,Trigger)</f>
        <v>50259</v>
      </c>
      <c r="AR1555" s="101">
        <f>_xll.qlCalendarAdvance(Calendar,AR1554,AP1555,"f",,Trigger)</f>
        <v>50263</v>
      </c>
      <c r="AS1555" s="101">
        <f>_xll.qlInterestRateIndexMaturity(Currency&amp;"ibor"&amp;Tenor,AR1555,Trigger)</f>
        <v>50294</v>
      </c>
      <c r="AT1555" s="246">
        <f>_xll.qlIndexFixing($AD$5,AQ1555,TRUE,_xll.ohTrigger(Trigger,Trigger1M))</f>
        <v>1.7692520342702522E-2</v>
      </c>
      <c r="AU1555" s="246" t="e">
        <f>IFERROR(_xll.qlIndexFixing($AV$1,AQ1555,TRUE,_xll.ohTrigger(Trigger,Trigger1M)),#N/A)</f>
        <v>#N/A</v>
      </c>
    </row>
    <row r="1556" spans="42:47" ht="11.25" customHeight="1" x14ac:dyDescent="0.25">
      <c r="AP1556" s="102" t="s">
        <v>83</v>
      </c>
      <c r="AQ1556" s="101">
        <f>_xll.qlInterestRateIndexFixingDate(Currency&amp;"ibor"&amp;Tenor,AR1556,Trigger)</f>
        <v>50266</v>
      </c>
      <c r="AR1556" s="101">
        <f>_xll.qlCalendarAdvance(Calendar,AR1555,AP1556,"f",,Trigger)</f>
        <v>50270</v>
      </c>
      <c r="AS1556" s="101">
        <f>_xll.qlInterestRateIndexMaturity(Currency&amp;"ibor"&amp;Tenor,AR1556,Trigger)</f>
        <v>50301</v>
      </c>
      <c r="AT1556" s="246">
        <f>_xll.qlIndexFixing($AD$5,AQ1556,TRUE,_xll.ohTrigger(Trigger,Trigger1M))</f>
        <v>1.7680783805605498E-2</v>
      </c>
      <c r="AU1556" s="246" t="e">
        <f>IFERROR(_xll.qlIndexFixing($AV$1,AQ1556,TRUE,_xll.ohTrigger(Trigger,Trigger1M)),#N/A)</f>
        <v>#N/A</v>
      </c>
    </row>
    <row r="1557" spans="42:47" ht="11.25" customHeight="1" x14ac:dyDescent="0.25">
      <c r="AP1557" s="102" t="s">
        <v>83</v>
      </c>
      <c r="AQ1557" s="101">
        <f>_xll.qlInterestRateIndexFixingDate(Currency&amp;"ibor"&amp;Tenor,AR1557,Trigger)</f>
        <v>50273</v>
      </c>
      <c r="AR1557" s="101">
        <f>_xll.qlCalendarAdvance(Calendar,AR1556,AP1557,"f",,Trigger)</f>
        <v>50277</v>
      </c>
      <c r="AS1557" s="101">
        <f>_xll.qlInterestRateIndexMaturity(Currency&amp;"ibor"&amp;Tenor,AR1557,Trigger)</f>
        <v>50308</v>
      </c>
      <c r="AT1557" s="246">
        <f>_xll.qlIndexFixing($AD$5,AQ1557,TRUE,_xll.ohTrigger(Trigger,Trigger1M))</f>
        <v>1.7669183470497517E-2</v>
      </c>
      <c r="AU1557" s="246" t="e">
        <f>IFERROR(_xll.qlIndexFixing($AV$1,AQ1557,TRUE,_xll.ohTrigger(Trigger,Trigger1M)),#N/A)</f>
        <v>#N/A</v>
      </c>
    </row>
    <row r="1558" spans="42:47" ht="11.25" customHeight="1" x14ac:dyDescent="0.25">
      <c r="AP1558" s="102" t="s">
        <v>83</v>
      </c>
      <c r="AQ1558" s="101">
        <f>_xll.qlInterestRateIndexFixingDate(Currency&amp;"ibor"&amp;Tenor,AR1558,Trigger)</f>
        <v>50280</v>
      </c>
      <c r="AR1558" s="101">
        <f>_xll.qlCalendarAdvance(Calendar,AR1557,AP1558,"f",,Trigger)</f>
        <v>50284</v>
      </c>
      <c r="AS1558" s="101">
        <f>_xll.qlInterestRateIndexMaturity(Currency&amp;"ibor"&amp;Tenor,AR1558,Trigger)</f>
        <v>50314</v>
      </c>
      <c r="AT1558" s="246">
        <f>_xll.qlIndexFixing($AD$5,AQ1558,TRUE,_xll.ohTrigger(Trigger,Trigger1M))</f>
        <v>1.7658093760632099E-2</v>
      </c>
      <c r="AU1558" s="246" t="e">
        <f>IFERROR(_xll.qlIndexFixing($AV$1,AQ1558,TRUE,_xll.ohTrigger(Trigger,Trigger1M)),#N/A)</f>
        <v>#N/A</v>
      </c>
    </row>
    <row r="1559" spans="42:47" ht="11.25" customHeight="1" x14ac:dyDescent="0.25">
      <c r="AP1559" s="102" t="s">
        <v>83</v>
      </c>
      <c r="AQ1559" s="101">
        <f>_xll.qlInterestRateIndexFixingDate(Currency&amp;"ibor"&amp;Tenor,AR1559,Trigger)</f>
        <v>50287</v>
      </c>
      <c r="AR1559" s="101">
        <f>_xll.qlCalendarAdvance(Calendar,AR1558,AP1559,"f",,Trigger)</f>
        <v>50291</v>
      </c>
      <c r="AS1559" s="101">
        <f>_xll.qlInterestRateIndexMaturity(Currency&amp;"ibor"&amp;Tenor,AR1559,Trigger)</f>
        <v>50321</v>
      </c>
      <c r="AT1559" s="246">
        <f>_xll.qlIndexFixing($AD$5,AQ1559,TRUE,_xll.ohTrigger(Trigger,Trigger1M))</f>
        <v>1.7646756655159024E-2</v>
      </c>
      <c r="AU1559" s="246" t="e">
        <f>IFERROR(_xll.qlIndexFixing($AV$1,AQ1559,TRUE,_xll.ohTrigger(Trigger,Trigger1M)),#N/A)</f>
        <v>#N/A</v>
      </c>
    </row>
    <row r="1560" spans="42:47" ht="11.25" customHeight="1" x14ac:dyDescent="0.25">
      <c r="AP1560" s="102" t="s">
        <v>83</v>
      </c>
      <c r="AQ1560" s="101">
        <f>_xll.qlInterestRateIndexFixingDate(Currency&amp;"ibor"&amp;Tenor,AR1560,Trigger)</f>
        <v>50294</v>
      </c>
      <c r="AR1560" s="101">
        <f>_xll.qlCalendarAdvance(Calendar,AR1559,AP1560,"f",,Trigger)</f>
        <v>50298</v>
      </c>
      <c r="AS1560" s="101">
        <f>_xll.qlInterestRateIndexMaturity(Currency&amp;"ibor"&amp;Tenor,AR1560,Trigger)</f>
        <v>50328</v>
      </c>
      <c r="AT1560" s="246">
        <f>_xll.qlIndexFixing($AD$5,AQ1560,TRUE,_xll.ohTrigger(Trigger,Trigger1M))</f>
        <v>1.7635555743470199E-2</v>
      </c>
      <c r="AU1560" s="246" t="e">
        <f>IFERROR(_xll.qlIndexFixing($AV$1,AQ1560,TRUE,_xll.ohTrigger(Trigger,Trigger1M)),#N/A)</f>
        <v>#N/A</v>
      </c>
    </row>
    <row r="1561" spans="42:47" ht="11.25" customHeight="1" x14ac:dyDescent="0.25">
      <c r="AP1561" s="102" t="s">
        <v>83</v>
      </c>
      <c r="AQ1561" s="101">
        <f>_xll.qlInterestRateIndexFixingDate(Currency&amp;"ibor"&amp;Tenor,AR1561,Trigger)</f>
        <v>50301</v>
      </c>
      <c r="AR1561" s="101">
        <f>_xll.qlCalendarAdvance(Calendar,AR1560,AP1561,"f",,Trigger)</f>
        <v>50305</v>
      </c>
      <c r="AS1561" s="101">
        <f>_xll.qlInterestRateIndexMaturity(Currency&amp;"ibor"&amp;Tenor,AR1561,Trigger)</f>
        <v>50335</v>
      </c>
      <c r="AT1561" s="246">
        <f>_xll.qlIndexFixing($AD$5,AQ1561,TRUE,_xll.ohTrigger(Trigger,Trigger1M))</f>
        <v>1.7624491025184597E-2</v>
      </c>
      <c r="AU1561" s="246" t="e">
        <f>IFERROR(_xll.qlIndexFixing($AV$1,AQ1561,TRUE,_xll.ohTrigger(Trigger,Trigger1M)),#N/A)</f>
        <v>#N/A</v>
      </c>
    </row>
    <row r="1562" spans="42:47" ht="11.25" customHeight="1" x14ac:dyDescent="0.25">
      <c r="AP1562" s="102" t="s">
        <v>83</v>
      </c>
      <c r="AQ1562" s="101">
        <f>_xll.qlInterestRateIndexFixingDate(Currency&amp;"ibor"&amp;Tenor,AR1562,Trigger)</f>
        <v>50308</v>
      </c>
      <c r="AR1562" s="101">
        <f>_xll.qlCalendarAdvance(Calendar,AR1561,AP1562,"f",,Trigger)</f>
        <v>50312</v>
      </c>
      <c r="AS1562" s="101">
        <f>_xll.qlInterestRateIndexMaturity(Currency&amp;"ibor"&amp;Tenor,AR1562,Trigger)</f>
        <v>50342</v>
      </c>
      <c r="AT1562" s="246">
        <f>_xll.qlIndexFixing($AD$5,AQ1562,TRUE,_xll.ohTrigger(Trigger,Trigger1M))</f>
        <v>1.7613562499926516E-2</v>
      </c>
      <c r="AU1562" s="246" t="e">
        <f>IFERROR(_xll.qlIndexFixing($AV$1,AQ1562,TRUE,_xll.ohTrigger(Trigger,Trigger1M)),#N/A)</f>
        <v>#N/A</v>
      </c>
    </row>
    <row r="1563" spans="42:47" ht="11.25" customHeight="1" x14ac:dyDescent="0.25">
      <c r="AP1563" s="102" t="s">
        <v>83</v>
      </c>
      <c r="AQ1563" s="101">
        <f>_xll.qlInterestRateIndexFixingDate(Currency&amp;"ibor"&amp;Tenor,AR1563,Trigger)</f>
        <v>50315</v>
      </c>
      <c r="AR1563" s="101">
        <f>_xll.qlCalendarAdvance(Calendar,AR1562,AP1563,"f",,Trigger)</f>
        <v>50319</v>
      </c>
      <c r="AS1563" s="101">
        <f>_xll.qlInterestRateIndexMaturity(Currency&amp;"ibor"&amp;Tenor,AR1563,Trigger)</f>
        <v>50350</v>
      </c>
      <c r="AT1563" s="246">
        <f>_xll.qlIndexFixing($AD$5,AQ1563,TRUE,_xll.ohTrigger(Trigger,Trigger1M))</f>
        <v>1.7602441679095596E-2</v>
      </c>
      <c r="AU1563" s="246" t="e">
        <f>IFERROR(_xll.qlIndexFixing($AV$1,AQ1563,TRUE,_xll.ohTrigger(Trigger,Trigger1M)),#N/A)</f>
        <v>#N/A</v>
      </c>
    </row>
    <row r="1564" spans="42:47" ht="11.25" customHeight="1" x14ac:dyDescent="0.25">
      <c r="AP1564" s="102" t="s">
        <v>83</v>
      </c>
      <c r="AQ1564" s="101">
        <f>_xll.qlInterestRateIndexFixingDate(Currency&amp;"ibor"&amp;Tenor,AR1564,Trigger)</f>
        <v>50322</v>
      </c>
      <c r="AR1564" s="101">
        <f>_xll.qlCalendarAdvance(Calendar,AR1563,AP1564,"f",,Trigger)</f>
        <v>50326</v>
      </c>
      <c r="AS1564" s="101">
        <f>_xll.qlInterestRateIndexMaturity(Currency&amp;"ibor"&amp;Tenor,AR1564,Trigger)</f>
        <v>50357</v>
      </c>
      <c r="AT1564" s="246">
        <f>_xll.qlIndexFixing($AD$5,AQ1564,TRUE,_xll.ohTrigger(Trigger,Trigger1M))</f>
        <v>1.7591794746753382E-2</v>
      </c>
      <c r="AU1564" s="246" t="e">
        <f>IFERROR(_xll.qlIndexFixing($AV$1,AQ1564,TRUE,_xll.ohTrigger(Trigger,Trigger1M)),#N/A)</f>
        <v>#N/A</v>
      </c>
    </row>
    <row r="1565" spans="42:47" ht="11.25" customHeight="1" x14ac:dyDescent="0.25">
      <c r="AP1565" s="102" t="s">
        <v>83</v>
      </c>
      <c r="AQ1565" s="101">
        <f>_xll.qlInterestRateIndexFixingDate(Currency&amp;"ibor"&amp;Tenor,AR1565,Trigger)</f>
        <v>50329</v>
      </c>
      <c r="AR1565" s="101">
        <f>_xll.qlCalendarAdvance(Calendar,AR1564,AP1565,"f",,Trigger)</f>
        <v>50333</v>
      </c>
      <c r="AS1565" s="101">
        <f>_xll.qlInterestRateIndexMaturity(Currency&amp;"ibor"&amp;Tenor,AR1565,Trigger)</f>
        <v>50364</v>
      </c>
      <c r="AT1565" s="246">
        <f>_xll.qlIndexFixing($AD$5,AQ1565,TRUE,_xll.ohTrigger(Trigger,Trigger1M))</f>
        <v>1.7581284013277545E-2</v>
      </c>
      <c r="AU1565" s="246" t="e">
        <f>IFERROR(_xll.qlIndexFixing($AV$1,AQ1565,TRUE,_xll.ohTrigger(Trigger,Trigger1M)),#N/A)</f>
        <v>#N/A</v>
      </c>
    </row>
    <row r="1566" spans="42:47" ht="11.25" customHeight="1" x14ac:dyDescent="0.25">
      <c r="AP1566" s="102" t="s">
        <v>83</v>
      </c>
      <c r="AQ1566" s="101">
        <f>_xll.qlInterestRateIndexFixingDate(Currency&amp;"ibor"&amp;Tenor,AR1566,Trigger)</f>
        <v>50336</v>
      </c>
      <c r="AR1566" s="101">
        <f>_xll.qlCalendarAdvance(Calendar,AR1565,AP1566,"f",,Trigger)</f>
        <v>50340</v>
      </c>
      <c r="AS1566" s="101">
        <f>_xll.qlInterestRateIndexMaturity(Currency&amp;"ibor"&amp;Tenor,AR1566,Trigger)</f>
        <v>50371</v>
      </c>
      <c r="AT1566" s="246">
        <f>_xll.qlIndexFixing($AD$5,AQ1566,TRUE,_xll.ohTrigger(Trigger,Trigger1M))</f>
        <v>1.7570909478289036E-2</v>
      </c>
      <c r="AU1566" s="246" t="e">
        <f>IFERROR(_xll.qlIndexFixing($AV$1,AQ1566,TRUE,_xll.ohTrigger(Trigger,Trigger1M)),#N/A)</f>
        <v>#N/A</v>
      </c>
    </row>
    <row r="1567" spans="42:47" ht="11.25" customHeight="1" x14ac:dyDescent="0.25">
      <c r="AP1567" s="102" t="s">
        <v>83</v>
      </c>
      <c r="AQ1567" s="101">
        <f>_xll.qlInterestRateIndexFixingDate(Currency&amp;"ibor"&amp;Tenor,AR1567,Trigger)</f>
        <v>50343</v>
      </c>
      <c r="AR1567" s="101">
        <f>_xll.qlCalendarAdvance(Calendar,AR1566,AP1567,"f",,Trigger)</f>
        <v>50347</v>
      </c>
      <c r="AS1567" s="101">
        <f>_xll.qlInterestRateIndexMaturity(Currency&amp;"ibor"&amp;Tenor,AR1567,Trigger)</f>
        <v>50377</v>
      </c>
      <c r="AT1567" s="246">
        <f>_xll.qlIndexFixing($AD$5,AQ1567,TRUE,_xll.ohTrigger(Trigger,Trigger1M))</f>
        <v>1.7560962756197895E-2</v>
      </c>
      <c r="AU1567" s="246" t="e">
        <f>IFERROR(_xll.qlIndexFixing($AV$1,AQ1567,TRUE,_xll.ohTrigger(Trigger,Trigger1M)),#N/A)</f>
        <v>#N/A</v>
      </c>
    </row>
    <row r="1568" spans="42:47" ht="11.25" customHeight="1" x14ac:dyDescent="0.25">
      <c r="AP1568" s="102" t="s">
        <v>83</v>
      </c>
      <c r="AQ1568" s="101">
        <f>_xll.qlInterestRateIndexFixingDate(Currency&amp;"ibor"&amp;Tenor,AR1568,Trigger)</f>
        <v>50350</v>
      </c>
      <c r="AR1568" s="101">
        <f>_xll.qlCalendarAdvance(Calendar,AR1567,AP1568,"f",,Trigger)</f>
        <v>50354</v>
      </c>
      <c r="AS1568" s="101">
        <f>_xll.qlInterestRateIndexMaturity(Currency&amp;"ibor"&amp;Tenor,AR1568,Trigger)</f>
        <v>50384</v>
      </c>
      <c r="AT1568" s="246">
        <f>_xll.qlIndexFixing($AD$5,AQ1568,TRUE,_xll.ohTrigger(Trigger,Trigger1M))</f>
        <v>1.7550851381460397E-2</v>
      </c>
      <c r="AU1568" s="246" t="e">
        <f>IFERROR(_xll.qlIndexFixing($AV$1,AQ1568,TRUE,_xll.ohTrigger(Trigger,Trigger1M)),#N/A)</f>
        <v>#N/A</v>
      </c>
    </row>
    <row r="1569" spans="42:47" ht="11.25" customHeight="1" x14ac:dyDescent="0.25">
      <c r="AP1569" s="102" t="s">
        <v>83</v>
      </c>
      <c r="AQ1569" s="101">
        <f>_xll.qlInterestRateIndexFixingDate(Currency&amp;"ibor"&amp;Tenor,AR1569,Trigger)</f>
        <v>50357</v>
      </c>
      <c r="AR1569" s="101">
        <f>_xll.qlCalendarAdvance(Calendar,AR1568,AP1569,"f",,Trigger)</f>
        <v>50361</v>
      </c>
      <c r="AS1569" s="101">
        <f>_xll.qlInterestRateIndexMaturity(Currency&amp;"ibor"&amp;Tenor,AR1569,Trigger)</f>
        <v>50391</v>
      </c>
      <c r="AT1569" s="246">
        <f>_xll.qlIndexFixing($AD$5,AQ1569,TRUE,_xll.ohTrigger(Trigger,Trigger1M))</f>
        <v>1.7540876197245758E-2</v>
      </c>
      <c r="AU1569" s="246" t="e">
        <f>IFERROR(_xll.qlIndexFixing($AV$1,AQ1569,TRUE,_xll.ohTrigger(Trigger,Trigger1M)),#N/A)</f>
        <v>#N/A</v>
      </c>
    </row>
    <row r="1570" spans="42:47" ht="11.25" customHeight="1" x14ac:dyDescent="0.25">
      <c r="AP1570" s="102" t="s">
        <v>83</v>
      </c>
      <c r="AQ1570" s="101">
        <f>_xll.qlInterestRateIndexFixingDate(Currency&amp;"ibor"&amp;Tenor,AR1570,Trigger)</f>
        <v>50364</v>
      </c>
      <c r="AR1570" s="101">
        <f>_xll.qlCalendarAdvance(Calendar,AR1569,AP1570,"f",,Trigger)</f>
        <v>50368</v>
      </c>
      <c r="AS1570" s="101">
        <f>_xll.qlInterestRateIndexMaturity(Currency&amp;"ibor"&amp;Tenor,AR1570,Trigger)</f>
        <v>50398</v>
      </c>
      <c r="AT1570" s="246">
        <f>_xll.qlIndexFixing($AD$5,AQ1570,TRUE,_xll.ohTrigger(Trigger,Trigger1M))</f>
        <v>1.7531037203218247E-2</v>
      </c>
      <c r="AU1570" s="246" t="e">
        <f>IFERROR(_xll.qlIndexFixing($AV$1,AQ1570,TRUE,_xll.ohTrigger(Trigger,Trigger1M)),#N/A)</f>
        <v>#N/A</v>
      </c>
    </row>
    <row r="1571" spans="42:47" ht="11.25" customHeight="1" x14ac:dyDescent="0.25">
      <c r="AP1571" s="102" t="s">
        <v>83</v>
      </c>
      <c r="AQ1571" s="101">
        <f>_xll.qlInterestRateIndexFixingDate(Currency&amp;"ibor"&amp;Tenor,AR1571,Trigger)</f>
        <v>50371</v>
      </c>
      <c r="AR1571" s="101">
        <f>_xll.qlCalendarAdvance(Calendar,AR1570,AP1571,"f",,Trigger)</f>
        <v>50375</v>
      </c>
      <c r="AS1571" s="101">
        <f>_xll.qlInterestRateIndexMaturity(Currency&amp;"ibor"&amp;Tenor,AR1571,Trigger)</f>
        <v>50409</v>
      </c>
      <c r="AT1571" s="246">
        <f>_xll.qlIndexFixing($AD$5,AQ1571,TRUE,_xll.ohTrigger(Trigger,Trigger1M))</f>
        <v>1.7520321120863123E-2</v>
      </c>
      <c r="AU1571" s="246" t="e">
        <f>IFERROR(_xll.qlIndexFixing($AV$1,AQ1571,TRUE,_xll.ohTrigger(Trigger,Trigger1M)),#N/A)</f>
        <v>#N/A</v>
      </c>
    </row>
    <row r="1572" spans="42:47" ht="11.25" customHeight="1" x14ac:dyDescent="0.25">
      <c r="AP1572" s="102" t="s">
        <v>83</v>
      </c>
      <c r="AQ1572" s="101">
        <f>_xll.qlInterestRateIndexFixingDate(Currency&amp;"ibor"&amp;Tenor,AR1572,Trigger)</f>
        <v>50378</v>
      </c>
      <c r="AR1572" s="101">
        <f>_xll.qlCalendarAdvance(Calendar,AR1571,AP1572,"f",,Trigger)</f>
        <v>50382</v>
      </c>
      <c r="AS1572" s="101">
        <f>_xll.qlInterestRateIndexMaturity(Currency&amp;"ibor"&amp;Tenor,AR1572,Trigger)</f>
        <v>50413</v>
      </c>
      <c r="AT1572" s="246">
        <f>_xll.qlIndexFixing($AD$5,AQ1572,TRUE,_xll.ohTrigger(Trigger,Trigger1M))</f>
        <v>1.7511522416638784E-2</v>
      </c>
      <c r="AU1572" s="246" t="e">
        <f>IFERROR(_xll.qlIndexFixing($AV$1,AQ1572,TRUE,_xll.ohTrigger(Trigger,Trigger1M)),#N/A)</f>
        <v>#N/A</v>
      </c>
    </row>
    <row r="1573" spans="42:47" ht="11.25" customHeight="1" x14ac:dyDescent="0.25">
      <c r="AP1573" s="102" t="s">
        <v>83</v>
      </c>
      <c r="AQ1573" s="101">
        <f>_xll.qlInterestRateIndexFixingDate(Currency&amp;"ibor"&amp;Tenor,AR1573,Trigger)</f>
        <v>50385</v>
      </c>
      <c r="AR1573" s="101">
        <f>_xll.qlCalendarAdvance(Calendar,AR1572,AP1573,"f",,Trigger)</f>
        <v>50389</v>
      </c>
      <c r="AS1573" s="101">
        <f>_xll.qlInterestRateIndexMaturity(Currency&amp;"ibor"&amp;Tenor,AR1573,Trigger)</f>
        <v>50420</v>
      </c>
      <c r="AT1573" s="246">
        <f>_xll.qlIndexFixing($AD$5,AQ1573,TRUE,_xll.ohTrigger(Trigger,Trigger1M))</f>
        <v>1.7502101261162386E-2</v>
      </c>
      <c r="AU1573" s="246" t="e">
        <f>IFERROR(_xll.qlIndexFixing($AV$1,AQ1573,TRUE,_xll.ohTrigger(Trigger,Trigger1M)),#N/A)</f>
        <v>#N/A</v>
      </c>
    </row>
    <row r="1574" spans="42:47" ht="11.25" customHeight="1" x14ac:dyDescent="0.25">
      <c r="AP1574" s="102" t="s">
        <v>83</v>
      </c>
      <c r="AQ1574" s="101">
        <f>_xll.qlInterestRateIndexFixingDate(Currency&amp;"ibor"&amp;Tenor,AR1574,Trigger)</f>
        <v>50392</v>
      </c>
      <c r="AR1574" s="101">
        <f>_xll.qlCalendarAdvance(Calendar,AR1573,AP1574,"f",,Trigger)</f>
        <v>50396</v>
      </c>
      <c r="AS1574" s="101">
        <f>_xll.qlInterestRateIndexMaturity(Currency&amp;"ibor"&amp;Tenor,AR1574,Trigger)</f>
        <v>50427</v>
      </c>
      <c r="AT1574" s="246">
        <f>_xll.qlIndexFixing($AD$5,AQ1574,TRUE,_xll.ohTrigger(Trigger,Trigger1M))</f>
        <v>1.7492816301396184E-2</v>
      </c>
      <c r="AU1574" s="246" t="e">
        <f>IFERROR(_xll.qlIndexFixing($AV$1,AQ1574,TRUE,_xll.ohTrigger(Trigger,Trigger1M)),#N/A)</f>
        <v>#N/A</v>
      </c>
    </row>
    <row r="1575" spans="42:47" ht="11.25" customHeight="1" x14ac:dyDescent="0.25">
      <c r="AP1575" s="102" t="s">
        <v>83</v>
      </c>
      <c r="AQ1575" s="101">
        <f>_xll.qlInterestRateIndexFixingDate(Currency&amp;"ibor"&amp;Tenor,AR1575,Trigger)</f>
        <v>50398</v>
      </c>
      <c r="AR1575" s="101">
        <f>_xll.qlCalendarAdvance(Calendar,AR1574,AP1575,"f",,Trigger)</f>
        <v>50403</v>
      </c>
      <c r="AS1575" s="101">
        <f>_xll.qlInterestRateIndexMaturity(Currency&amp;"ibor"&amp;Tenor,AR1575,Trigger)</f>
        <v>50434</v>
      </c>
      <c r="AT1575" s="246">
        <f>_xll.qlIndexFixing($AD$5,AQ1575,TRUE,_xll.ohTrigger(Trigger,Trigger1M))</f>
        <v>1.748366753701527E-2</v>
      </c>
      <c r="AU1575" s="246" t="e">
        <f>IFERROR(_xll.qlIndexFixing($AV$1,AQ1575,TRUE,_xll.ohTrigger(Trigger,Trigger1M)),#N/A)</f>
        <v>#N/A</v>
      </c>
    </row>
    <row r="1576" spans="42:47" ht="11.25" customHeight="1" x14ac:dyDescent="0.25">
      <c r="AP1576" s="102" t="s">
        <v>83</v>
      </c>
      <c r="AQ1576" s="101">
        <f>_xll.qlInterestRateIndexFixingDate(Currency&amp;"ibor"&amp;Tenor,AR1576,Trigger)</f>
        <v>50405</v>
      </c>
      <c r="AR1576" s="101">
        <f>_xll.qlCalendarAdvance(Calendar,AR1575,AP1576,"f",,Trigger)</f>
        <v>50410</v>
      </c>
      <c r="AS1576" s="101">
        <f>_xll.qlInterestRateIndexMaturity(Currency&amp;"ibor"&amp;Tenor,AR1576,Trigger)</f>
        <v>50441</v>
      </c>
      <c r="AT1576" s="246">
        <f>_xll.qlIndexFixing($AD$5,AQ1576,TRUE,_xll.ohTrigger(Trigger,Trigger1M))</f>
        <v>1.747465496769475E-2</v>
      </c>
      <c r="AU1576" s="246" t="e">
        <f>IFERROR(_xll.qlIndexFixing($AV$1,AQ1576,TRUE,_xll.ohTrigger(Trigger,Trigger1M)),#N/A)</f>
        <v>#N/A</v>
      </c>
    </row>
    <row r="1577" spans="42:47" ht="11.25" customHeight="1" x14ac:dyDescent="0.25">
      <c r="AP1577" s="102" t="s">
        <v>83</v>
      </c>
      <c r="AQ1577" s="101">
        <f>_xll.qlInterestRateIndexFixingDate(Currency&amp;"ibor"&amp;Tenor,AR1577,Trigger)</f>
        <v>50413</v>
      </c>
      <c r="AR1577" s="101">
        <f>_xll.qlCalendarAdvance(Calendar,AR1576,AP1577,"f",,Trigger)</f>
        <v>50417</v>
      </c>
      <c r="AS1577" s="101">
        <f>_xll.qlInterestRateIndexMaturity(Currency&amp;"ibor"&amp;Tenor,AR1577,Trigger)</f>
        <v>50448</v>
      </c>
      <c r="AT1577" s="246">
        <f>_xll.qlIndexFixing($AD$5,AQ1577,TRUE,_xll.ohTrigger(Trigger,Trigger1M))</f>
        <v>1.7465778593120034E-2</v>
      </c>
      <c r="AU1577" s="246" t="e">
        <f>IFERROR(_xll.qlIndexFixing($AV$1,AQ1577,TRUE,_xll.ohTrigger(Trigger,Trigger1M)),#N/A)</f>
        <v>#N/A</v>
      </c>
    </row>
    <row r="1578" spans="42:47" ht="11.25" customHeight="1" x14ac:dyDescent="0.25">
      <c r="AP1578" s="102" t="s">
        <v>83</v>
      </c>
      <c r="AQ1578" s="101">
        <f>_xll.qlInterestRateIndexFixingDate(Currency&amp;"ibor"&amp;Tenor,AR1578,Trigger)</f>
        <v>50420</v>
      </c>
      <c r="AR1578" s="101">
        <f>_xll.qlCalendarAdvance(Calendar,AR1577,AP1578,"f",,Trigger)</f>
        <v>50424</v>
      </c>
      <c r="AS1578" s="101">
        <f>_xll.qlInterestRateIndexMaturity(Currency&amp;"ibor"&amp;Tenor,AR1578,Trigger)</f>
        <v>50455</v>
      </c>
      <c r="AT1578" s="246">
        <f>_xll.qlIndexFixing($AD$5,AQ1578,TRUE,_xll.ohTrigger(Trigger,Trigger1M))</f>
        <v>1.7457038412981692E-2</v>
      </c>
      <c r="AU1578" s="246" t="e">
        <f>IFERROR(_xll.qlIndexFixing($AV$1,AQ1578,TRUE,_xll.ohTrigger(Trigger,Trigger1M)),#N/A)</f>
        <v>#N/A</v>
      </c>
    </row>
    <row r="1579" spans="42:47" ht="11.25" customHeight="1" x14ac:dyDescent="0.25">
      <c r="AP1579" s="102" t="s">
        <v>83</v>
      </c>
      <c r="AQ1579" s="101">
        <f>_xll.qlInterestRateIndexFixingDate(Currency&amp;"ibor"&amp;Tenor,AR1579,Trigger)</f>
        <v>50427</v>
      </c>
      <c r="AR1579" s="101">
        <f>_xll.qlCalendarAdvance(Calendar,AR1578,AP1579,"f",,Trigger)</f>
        <v>50431</v>
      </c>
      <c r="AS1579" s="101">
        <f>_xll.qlInterestRateIndexMaturity(Currency&amp;"ibor"&amp;Tenor,AR1579,Trigger)</f>
        <v>50462</v>
      </c>
      <c r="AT1579" s="246">
        <f>_xll.qlIndexFixing($AD$5,AQ1579,TRUE,_xll.ohTrigger(Trigger,Trigger1M))</f>
        <v>1.7448434426972869E-2</v>
      </c>
      <c r="AU1579" s="246" t="e">
        <f>IFERROR(_xll.qlIndexFixing($AV$1,AQ1579,TRUE,_xll.ohTrigger(Trigger,Trigger1M)),#N/A)</f>
        <v>#N/A</v>
      </c>
    </row>
    <row r="1580" spans="42:47" ht="11.25" customHeight="1" x14ac:dyDescent="0.25">
      <c r="AP1580" s="102" t="s">
        <v>83</v>
      </c>
      <c r="AQ1580" s="101">
        <f>_xll.qlInterestRateIndexFixingDate(Currency&amp;"ibor"&amp;Tenor,AR1580,Trigger)</f>
        <v>50434</v>
      </c>
      <c r="AR1580" s="101">
        <f>_xll.qlCalendarAdvance(Calendar,AR1579,AP1580,"f",,Trigger)</f>
        <v>50438</v>
      </c>
      <c r="AS1580" s="101">
        <f>_xll.qlInterestRateIndexMaturity(Currency&amp;"ibor"&amp;Tenor,AR1580,Trigger)</f>
        <v>50466</v>
      </c>
      <c r="AT1580" s="246">
        <f>_xll.qlIndexFixing($AD$5,AQ1580,TRUE,_xll.ohTrigger(Trigger,Trigger1M))</f>
        <v>1.7440482333359597E-2</v>
      </c>
      <c r="AU1580" s="246" t="e">
        <f>IFERROR(_xll.qlIndexFixing($AV$1,AQ1580,TRUE,_xll.ohTrigger(Trigger,Trigger1M)),#N/A)</f>
        <v>#N/A</v>
      </c>
    </row>
    <row r="1581" spans="42:47" ht="11.25" customHeight="1" x14ac:dyDescent="0.25">
      <c r="AP1581" s="102" t="s">
        <v>83</v>
      </c>
      <c r="AQ1581" s="101">
        <f>_xll.qlInterestRateIndexFixingDate(Currency&amp;"ibor"&amp;Tenor,AR1581,Trigger)</f>
        <v>50441</v>
      </c>
      <c r="AR1581" s="101">
        <f>_xll.qlCalendarAdvance(Calendar,AR1580,AP1581,"f",,Trigger)</f>
        <v>50445</v>
      </c>
      <c r="AS1581" s="101">
        <f>_xll.qlInterestRateIndexMaturity(Currency&amp;"ibor"&amp;Tenor,AR1581,Trigger)</f>
        <v>50473</v>
      </c>
      <c r="AT1581" s="246">
        <f>_xll.qlIndexFixing($AD$5,AQ1581,TRUE,_xll.ohTrigger(Trigger,Trigger1M))</f>
        <v>1.7432122764345439E-2</v>
      </c>
      <c r="AU1581" s="246" t="e">
        <f>IFERROR(_xll.qlIndexFixing($AV$1,AQ1581,TRUE,_xll.ohTrigger(Trigger,Trigger1M)),#N/A)</f>
        <v>#N/A</v>
      </c>
    </row>
    <row r="1582" spans="42:47" ht="11.25" customHeight="1" x14ac:dyDescent="0.25">
      <c r="AP1582" s="102" t="s">
        <v>83</v>
      </c>
      <c r="AQ1582" s="101">
        <f>_xll.qlInterestRateIndexFixingDate(Currency&amp;"ibor"&amp;Tenor,AR1582,Trigger)</f>
        <v>50448</v>
      </c>
      <c r="AR1582" s="101">
        <f>_xll.qlCalendarAdvance(Calendar,AR1581,AP1582,"f",,Trigger)</f>
        <v>50452</v>
      </c>
      <c r="AS1582" s="101">
        <f>_xll.qlInterestRateIndexMaturity(Currency&amp;"ibor"&amp;Tenor,AR1582,Trigger)</f>
        <v>50480</v>
      </c>
      <c r="AT1582" s="246">
        <f>_xll.qlIndexFixing($AD$5,AQ1582,TRUE,_xll.ohTrigger(Trigger,Trigger1M))</f>
        <v>1.7423899368287046E-2</v>
      </c>
      <c r="AU1582" s="246" t="e">
        <f>IFERROR(_xll.qlIndexFixing($AV$1,AQ1582,TRUE,_xll.ohTrigger(Trigger,Trigger1M)),#N/A)</f>
        <v>#N/A</v>
      </c>
    </row>
    <row r="1583" spans="42:47" ht="11.25" customHeight="1" x14ac:dyDescent="0.25">
      <c r="AP1583" s="102" t="s">
        <v>83</v>
      </c>
      <c r="AQ1583" s="101">
        <f>_xll.qlInterestRateIndexFixingDate(Currency&amp;"ibor"&amp;Tenor,AR1583,Trigger)</f>
        <v>50455</v>
      </c>
      <c r="AR1583" s="101">
        <f>_xll.qlCalendarAdvance(Calendar,AR1582,AP1583,"f",,Trigger)</f>
        <v>50459</v>
      </c>
      <c r="AS1583" s="101">
        <f>_xll.qlInterestRateIndexMaturity(Currency&amp;"ibor"&amp;Tenor,AR1583,Trigger)</f>
        <v>50487</v>
      </c>
      <c r="AT1583" s="246">
        <f>_xll.qlIndexFixing($AD$5,AQ1583,TRUE,_xll.ohTrigger(Trigger,Trigger1M))</f>
        <v>1.7415812144921779E-2</v>
      </c>
      <c r="AU1583" s="246" t="e">
        <f>IFERROR(_xll.qlIndexFixing($AV$1,AQ1583,TRUE,_xll.ohTrigger(Trigger,Trigger1M)),#N/A)</f>
        <v>#N/A</v>
      </c>
    </row>
    <row r="1584" spans="42:47" ht="11.25" customHeight="1" x14ac:dyDescent="0.25">
      <c r="AP1584" s="102" t="s">
        <v>83</v>
      </c>
      <c r="AQ1584" s="101">
        <f>_xll.qlInterestRateIndexFixingDate(Currency&amp;"ibor"&amp;Tenor,AR1584,Trigger)</f>
        <v>50462</v>
      </c>
      <c r="AR1584" s="101">
        <f>_xll.qlCalendarAdvance(Calendar,AR1583,AP1584,"f",,Trigger)</f>
        <v>50466</v>
      </c>
      <c r="AS1584" s="101">
        <f>_xll.qlInterestRateIndexMaturity(Currency&amp;"ibor"&amp;Tenor,AR1584,Trigger)</f>
        <v>50497</v>
      </c>
      <c r="AT1584" s="246">
        <f>_xll.qlIndexFixing($AD$5,AQ1584,TRUE,_xll.ohTrigger(Trigger,Trigger1M))</f>
        <v>1.7407457398415451E-2</v>
      </c>
      <c r="AU1584" s="246" t="e">
        <f>IFERROR(_xll.qlIndexFixing($AV$1,AQ1584,TRUE,_xll.ohTrigger(Trigger,Trigger1M)),#N/A)</f>
        <v>#N/A</v>
      </c>
    </row>
    <row r="1585" spans="42:47" ht="11.25" customHeight="1" x14ac:dyDescent="0.25">
      <c r="AP1585" s="102" t="s">
        <v>83</v>
      </c>
      <c r="AQ1585" s="101">
        <f>_xll.qlInterestRateIndexFixingDate(Currency&amp;"ibor"&amp;Tenor,AR1585,Trigger)</f>
        <v>50469</v>
      </c>
      <c r="AR1585" s="101">
        <f>_xll.qlCalendarAdvance(Calendar,AR1584,AP1585,"f",,Trigger)</f>
        <v>50473</v>
      </c>
      <c r="AS1585" s="101">
        <f>_xll.qlInterestRateIndexMaturity(Currency&amp;"ibor"&amp;Tenor,AR1585,Trigger)</f>
        <v>50504</v>
      </c>
      <c r="AT1585" s="246">
        <f>_xll.qlIndexFixing($AD$5,AQ1585,TRUE,_xll.ohTrigger(Trigger,Trigger1M))</f>
        <v>1.7399670570990011E-2</v>
      </c>
      <c r="AU1585" s="246" t="e">
        <f>IFERROR(_xll.qlIndexFixing($AV$1,AQ1585,TRUE,_xll.ohTrigger(Trigger,Trigger1M)),#N/A)</f>
        <v>#N/A</v>
      </c>
    </row>
    <row r="1586" spans="42:47" ht="11.25" customHeight="1" x14ac:dyDescent="0.25">
      <c r="AP1586" s="102" t="s">
        <v>83</v>
      </c>
      <c r="AQ1586" s="101">
        <f>_xll.qlInterestRateIndexFixingDate(Currency&amp;"ibor"&amp;Tenor,AR1586,Trigger)</f>
        <v>50476</v>
      </c>
      <c r="AR1586" s="101">
        <f>_xll.qlCalendarAdvance(Calendar,AR1585,AP1586,"f",,Trigger)</f>
        <v>50480</v>
      </c>
      <c r="AS1586" s="101">
        <f>_xll.qlInterestRateIndexMaturity(Currency&amp;"ibor"&amp;Tenor,AR1586,Trigger)</f>
        <v>50511</v>
      </c>
      <c r="AT1586" s="246">
        <f>_xll.qlIndexFixing($AD$5,AQ1586,TRUE,_xll.ohTrigger(Trigger,Trigger1M))</f>
        <v>1.7392019935677641E-2</v>
      </c>
      <c r="AU1586" s="246" t="e">
        <f>IFERROR(_xll.qlIndexFixing($AV$1,AQ1586,TRUE,_xll.ohTrigger(Trigger,Trigger1M)),#N/A)</f>
        <v>#N/A</v>
      </c>
    </row>
    <row r="1587" spans="42:47" ht="11.25" customHeight="1" x14ac:dyDescent="0.25">
      <c r="AP1587" s="102" t="s">
        <v>83</v>
      </c>
      <c r="AQ1587" s="101">
        <f>_xll.qlInterestRateIndexFixingDate(Currency&amp;"ibor"&amp;Tenor,AR1587,Trigger)</f>
        <v>50483</v>
      </c>
      <c r="AR1587" s="101">
        <f>_xll.qlCalendarAdvance(Calendar,AR1586,AP1587,"f",,Trigger)</f>
        <v>50487</v>
      </c>
      <c r="AS1587" s="101">
        <f>_xll.qlInterestRateIndexMaturity(Currency&amp;"ibor"&amp;Tenor,AR1587,Trigger)</f>
        <v>50522</v>
      </c>
      <c r="AT1587" s="246">
        <f>_xll.qlIndexFixing($AD$5,AQ1587,TRUE,_xll.ohTrigger(Trigger,Trigger1M))</f>
        <v>1.7384091968527113E-2</v>
      </c>
      <c r="AU1587" s="246" t="e">
        <f>IFERROR(_xll.qlIndexFixing($AV$1,AQ1587,TRUE,_xll.ohTrigger(Trigger,Trigger1M)),#N/A)</f>
        <v>#N/A</v>
      </c>
    </row>
    <row r="1588" spans="42:47" ht="11.25" customHeight="1" x14ac:dyDescent="0.25">
      <c r="AP1588" s="102" t="s">
        <v>83</v>
      </c>
      <c r="AQ1588" s="101">
        <f>_xll.qlInterestRateIndexFixingDate(Currency&amp;"ibor"&amp;Tenor,AR1588,Trigger)</f>
        <v>50490</v>
      </c>
      <c r="AR1588" s="101">
        <f>_xll.qlCalendarAdvance(Calendar,AR1587,AP1588,"f",,Trigger)</f>
        <v>50494</v>
      </c>
      <c r="AS1588" s="101">
        <f>_xll.qlInterestRateIndexMaturity(Currency&amp;"ibor"&amp;Tenor,AR1588,Trigger)</f>
        <v>50525</v>
      </c>
      <c r="AT1588" s="246">
        <f>_xll.qlIndexFixing($AD$5,AQ1588,TRUE,_xll.ohTrigger(Trigger,Trigger1M))</f>
        <v>1.7377127240316845E-2</v>
      </c>
      <c r="AU1588" s="246" t="e">
        <f>IFERROR(_xll.qlIndexFixing($AV$1,AQ1588,TRUE,_xll.ohTrigger(Trigger,Trigger1M)),#N/A)</f>
        <v>#N/A</v>
      </c>
    </row>
    <row r="1589" spans="42:47" ht="11.25" customHeight="1" x14ac:dyDescent="0.25">
      <c r="AP1589" s="102" t="s">
        <v>83</v>
      </c>
      <c r="AQ1589" s="101">
        <f>_xll.qlInterestRateIndexFixingDate(Currency&amp;"ibor"&amp;Tenor,AR1589,Trigger)</f>
        <v>50497</v>
      </c>
      <c r="AR1589" s="101">
        <f>_xll.qlCalendarAdvance(Calendar,AR1588,AP1589,"f",,Trigger)</f>
        <v>50501</v>
      </c>
      <c r="AS1589" s="101">
        <f>_xll.qlInterestRateIndexMaturity(Currency&amp;"ibor"&amp;Tenor,AR1589,Trigger)</f>
        <v>50531</v>
      </c>
      <c r="AT1589" s="246">
        <f>_xll.qlIndexFixing($AD$5,AQ1589,TRUE,_xll.ohTrigger(Trigger,Trigger1M))</f>
        <v>1.7369972034549264E-2</v>
      </c>
      <c r="AU1589" s="246" t="e">
        <f>IFERROR(_xll.qlIndexFixing($AV$1,AQ1589,TRUE,_xll.ohTrigger(Trigger,Trigger1M)),#N/A)</f>
        <v>#N/A</v>
      </c>
    </row>
    <row r="1590" spans="42:47" ht="11.25" customHeight="1" x14ac:dyDescent="0.25">
      <c r="AP1590" s="102" t="s">
        <v>83</v>
      </c>
      <c r="AQ1590" s="101">
        <f>_xll.qlInterestRateIndexFixingDate(Currency&amp;"ibor"&amp;Tenor,AR1590,Trigger)</f>
        <v>50504</v>
      </c>
      <c r="AR1590" s="101">
        <f>_xll.qlCalendarAdvance(Calendar,AR1589,AP1590,"f",,Trigger)</f>
        <v>50508</v>
      </c>
      <c r="AS1590" s="101">
        <f>_xll.qlInterestRateIndexMaturity(Currency&amp;"ibor"&amp;Tenor,AR1590,Trigger)</f>
        <v>50538</v>
      </c>
      <c r="AT1590" s="246">
        <f>_xll.qlIndexFixing($AD$5,AQ1590,TRUE,_xll.ohTrigger(Trigger,Trigger1M))</f>
        <v>1.7362856780126279E-2</v>
      </c>
      <c r="AU1590" s="246" t="e">
        <f>IFERROR(_xll.qlIndexFixing($AV$1,AQ1590,TRUE,_xll.ohTrigger(Trigger,Trigger1M)),#N/A)</f>
        <v>#N/A</v>
      </c>
    </row>
    <row r="1591" spans="42:47" ht="11.25" customHeight="1" x14ac:dyDescent="0.25">
      <c r="AP1591" s="102" t="s">
        <v>83</v>
      </c>
      <c r="AQ1591" s="101">
        <f>_xll.qlInterestRateIndexFixingDate(Currency&amp;"ibor"&amp;Tenor,AR1591,Trigger)</f>
        <v>50511</v>
      </c>
      <c r="AR1591" s="101">
        <f>_xll.qlCalendarAdvance(Calendar,AR1590,AP1591,"f",,Trigger)</f>
        <v>50515</v>
      </c>
      <c r="AS1591" s="101">
        <f>_xll.qlInterestRateIndexMaturity(Currency&amp;"ibor"&amp;Tenor,AR1591,Trigger)</f>
        <v>50545</v>
      </c>
      <c r="AT1591" s="246">
        <f>_xll.qlIndexFixing($AD$5,AQ1591,TRUE,_xll.ohTrigger(Trigger,Trigger1M))</f>
        <v>1.7355877709831269E-2</v>
      </c>
      <c r="AU1591" s="246" t="e">
        <f>IFERROR(_xll.qlIndexFixing($AV$1,AQ1591,TRUE,_xll.ohTrigger(Trigger,Trigger1M)),#N/A)</f>
        <v>#N/A</v>
      </c>
    </row>
    <row r="1592" spans="42:47" ht="11.25" customHeight="1" x14ac:dyDescent="0.25">
      <c r="AP1592" s="102" t="s">
        <v>83</v>
      </c>
      <c r="AQ1592" s="101">
        <f>_xll.qlInterestRateIndexFixingDate(Currency&amp;"ibor"&amp;Tenor,AR1592,Trigger)</f>
        <v>50516</v>
      </c>
      <c r="AR1592" s="101">
        <f>_xll.qlCalendarAdvance(Calendar,AR1591,AP1592,"f",,Trigger)</f>
        <v>50522</v>
      </c>
      <c r="AS1592" s="101">
        <f>_xll.qlInterestRateIndexMaturity(Currency&amp;"ibor"&amp;Tenor,AR1592,Trigger)</f>
        <v>50552</v>
      </c>
      <c r="AT1592" s="246">
        <f>_xll.qlIndexFixing($AD$5,AQ1592,TRUE,_xll.ohTrigger(Trigger,Trigger1M))</f>
        <v>1.7349034823432419E-2</v>
      </c>
      <c r="AU1592" s="246" t="e">
        <f>IFERROR(_xll.qlIndexFixing($AV$1,AQ1592,TRUE,_xll.ohTrigger(Trigger,Trigger1M)),#N/A)</f>
        <v>#N/A</v>
      </c>
    </row>
    <row r="1593" spans="42:47" ht="11.25" customHeight="1" x14ac:dyDescent="0.25">
      <c r="AP1593" s="102" t="s">
        <v>83</v>
      </c>
      <c r="AQ1593" s="101">
        <f>_xll.qlInterestRateIndexFixingDate(Currency&amp;"ibor"&amp;Tenor,AR1593,Trigger)</f>
        <v>50525</v>
      </c>
      <c r="AR1593" s="101">
        <f>_xll.qlCalendarAdvance(Calendar,AR1592,AP1593,"f",,Trigger)</f>
        <v>50529</v>
      </c>
      <c r="AS1593" s="101">
        <f>_xll.qlInterestRateIndexMaturity(Currency&amp;"ibor"&amp;Tenor,AR1593,Trigger)</f>
        <v>50560</v>
      </c>
      <c r="AT1593" s="246">
        <f>_xll.qlIndexFixing($AD$5,AQ1593,TRUE,_xll.ohTrigger(Trigger,Trigger1M))</f>
        <v>1.7342278845648842E-2</v>
      </c>
      <c r="AU1593" s="246" t="e">
        <f>IFERROR(_xll.qlIndexFixing($AV$1,AQ1593,TRUE,_xll.ohTrigger(Trigger,Trigger1M)),#N/A)</f>
        <v>#N/A</v>
      </c>
    </row>
    <row r="1594" spans="42:47" ht="11.25" customHeight="1" x14ac:dyDescent="0.25">
      <c r="AP1594" s="102" t="s">
        <v>83</v>
      </c>
      <c r="AQ1594" s="101">
        <f>_xll.qlInterestRateIndexFixingDate(Currency&amp;"ibor"&amp;Tenor,AR1594,Trigger)</f>
        <v>50532</v>
      </c>
      <c r="AR1594" s="101">
        <f>_xll.qlCalendarAdvance(Calendar,AR1593,AP1594,"f",,Trigger)</f>
        <v>50536</v>
      </c>
      <c r="AS1594" s="101">
        <f>_xll.qlInterestRateIndexMaturity(Currency&amp;"ibor"&amp;Tenor,AR1594,Trigger)</f>
        <v>50567</v>
      </c>
      <c r="AT1594" s="246">
        <f>_xll.qlIndexFixing($AD$5,AQ1594,TRUE,_xll.ohTrigger(Trigger,Trigger1M))</f>
        <v>1.7335717737955565E-2</v>
      </c>
      <c r="AU1594" s="246" t="e">
        <f>IFERROR(_xll.qlIndexFixing($AV$1,AQ1594,TRUE,_xll.ohTrigger(Trigger,Trigger1M)),#N/A)</f>
        <v>#N/A</v>
      </c>
    </row>
    <row r="1595" spans="42:47" ht="11.25" customHeight="1" x14ac:dyDescent="0.25">
      <c r="AP1595" s="102" t="s">
        <v>83</v>
      </c>
      <c r="AQ1595" s="101">
        <f>_xll.qlInterestRateIndexFixingDate(Currency&amp;"ibor"&amp;Tenor,AR1595,Trigger)</f>
        <v>50539</v>
      </c>
      <c r="AR1595" s="101">
        <f>_xll.qlCalendarAdvance(Calendar,AR1594,AP1595,"f",,Trigger)</f>
        <v>50543</v>
      </c>
      <c r="AS1595" s="101">
        <f>_xll.qlInterestRateIndexMaturity(Currency&amp;"ibor"&amp;Tenor,AR1595,Trigger)</f>
        <v>50574</v>
      </c>
      <c r="AT1595" s="246">
        <f>_xll.qlIndexFixing($AD$5,AQ1595,TRUE,_xll.ohTrigger(Trigger,Trigger1M))</f>
        <v>1.732929282013199E-2</v>
      </c>
      <c r="AU1595" s="246" t="e">
        <f>IFERROR(_xll.qlIndexFixing($AV$1,AQ1595,TRUE,_xll.ohTrigger(Trigger,Trigger1M)),#N/A)</f>
        <v>#N/A</v>
      </c>
    </row>
    <row r="1596" spans="42:47" ht="11.25" customHeight="1" x14ac:dyDescent="0.25">
      <c r="AP1596" s="102" t="s">
        <v>83</v>
      </c>
      <c r="AQ1596" s="101">
        <f>_xll.qlInterestRateIndexFixingDate(Currency&amp;"ibor"&amp;Tenor,AR1596,Trigger)</f>
        <v>50546</v>
      </c>
      <c r="AR1596" s="101">
        <f>_xll.qlCalendarAdvance(Calendar,AR1595,AP1596,"f",,Trigger)</f>
        <v>50550</v>
      </c>
      <c r="AS1596" s="101">
        <f>_xll.qlInterestRateIndexMaturity(Currency&amp;"ibor"&amp;Tenor,AR1596,Trigger)</f>
        <v>50581</v>
      </c>
      <c r="AT1596" s="246">
        <f>_xll.qlIndexFixing($AD$5,AQ1596,TRUE,_xll.ohTrigger(Trigger,Trigger1M))</f>
        <v>1.7323004091946051E-2</v>
      </c>
      <c r="AU1596" s="246" t="e">
        <f>IFERROR(_xll.qlIndexFixing($AV$1,AQ1596,TRUE,_xll.ohTrigger(Trigger,Trigger1M)),#N/A)</f>
        <v>#N/A</v>
      </c>
    </row>
    <row r="1597" spans="42:47" ht="11.25" customHeight="1" x14ac:dyDescent="0.25">
      <c r="AP1597" s="102" t="s">
        <v>83</v>
      </c>
      <c r="AQ1597" s="101">
        <f>_xll.qlInterestRateIndexFixingDate(Currency&amp;"ibor"&amp;Tenor,AR1597,Trigger)</f>
        <v>50553</v>
      </c>
      <c r="AR1597" s="101">
        <f>_xll.qlCalendarAdvance(Calendar,AR1596,AP1597,"f",,Trigger)</f>
        <v>50557</v>
      </c>
      <c r="AS1597" s="101">
        <f>_xll.qlInterestRateIndexMaturity(Currency&amp;"ibor"&amp;Tenor,AR1597,Trigger)</f>
        <v>50587</v>
      </c>
      <c r="AT1597" s="246">
        <f>_xll.qlIndexFixing($AD$5,AQ1597,TRUE,_xll.ohTrigger(Trigger,Trigger1M))</f>
        <v>1.7316863141892291E-2</v>
      </c>
      <c r="AU1597" s="246" t="e">
        <f>IFERROR(_xll.qlIndexFixing($AV$1,AQ1597,TRUE,_xll.ohTrigger(Trigger,Trigger1M)),#N/A)</f>
        <v>#N/A</v>
      </c>
    </row>
    <row r="1598" spans="42:47" ht="11.25" customHeight="1" x14ac:dyDescent="0.25">
      <c r="AP1598" s="102" t="s">
        <v>83</v>
      </c>
      <c r="AQ1598" s="101">
        <f>_xll.qlInterestRateIndexFixingDate(Currency&amp;"ibor"&amp;Tenor,AR1598,Trigger)</f>
        <v>50560</v>
      </c>
      <c r="AR1598" s="101">
        <f>_xll.qlCalendarAdvance(Calendar,AR1597,AP1598,"f",,Trigger)</f>
        <v>50564</v>
      </c>
      <c r="AS1598" s="101">
        <f>_xll.qlInterestRateIndexMaturity(Currency&amp;"ibor"&amp;Tenor,AR1598,Trigger)</f>
        <v>50594</v>
      </c>
      <c r="AT1598" s="246">
        <f>_xll.qlIndexFixing($AD$5,AQ1598,TRUE,_xll.ohTrigger(Trigger,Trigger1M))</f>
        <v>1.7310837354140851E-2</v>
      </c>
      <c r="AU1598" s="246" t="e">
        <f>IFERROR(_xll.qlIndexFixing($AV$1,AQ1598,TRUE,_xll.ohTrigger(Trigger,Trigger1M)),#N/A)</f>
        <v>#N/A</v>
      </c>
    </row>
    <row r="1599" spans="42:47" ht="11.25" customHeight="1" x14ac:dyDescent="0.25">
      <c r="AP1599" s="102" t="s">
        <v>83</v>
      </c>
      <c r="AQ1599" s="101">
        <f>_xll.qlInterestRateIndexFixingDate(Currency&amp;"ibor"&amp;Tenor,AR1599,Trigger)</f>
        <v>50567</v>
      </c>
      <c r="AR1599" s="101">
        <f>_xll.qlCalendarAdvance(Calendar,AR1598,AP1599,"f",,Trigger)</f>
        <v>50571</v>
      </c>
      <c r="AS1599" s="101">
        <f>_xll.qlInterestRateIndexMaturity(Currency&amp;"ibor"&amp;Tenor,AR1599,Trigger)</f>
        <v>50601</v>
      </c>
      <c r="AT1599" s="246">
        <f>_xll.qlIndexFixing($AD$5,AQ1599,TRUE,_xll.ohTrigger(Trigger,Trigger1M))</f>
        <v>1.7304947748753463E-2</v>
      </c>
      <c r="AU1599" s="246" t="e">
        <f>IFERROR(_xll.qlIndexFixing($AV$1,AQ1599,TRUE,_xll.ohTrigger(Trigger,Trigger1M)),#N/A)</f>
        <v>#N/A</v>
      </c>
    </row>
    <row r="1600" spans="42:47" ht="11.25" customHeight="1" x14ac:dyDescent="0.25">
      <c r="AP1600" s="102" t="s">
        <v>83</v>
      </c>
      <c r="AQ1600" s="101">
        <f>_xll.qlInterestRateIndexFixingDate(Currency&amp;"ibor"&amp;Tenor,AR1600,Trigger)</f>
        <v>50574</v>
      </c>
      <c r="AR1600" s="101">
        <f>_xll.qlCalendarAdvance(Calendar,AR1599,AP1600,"f",,Trigger)</f>
        <v>50578</v>
      </c>
      <c r="AS1600" s="101">
        <f>_xll.qlInterestRateIndexMaturity(Currency&amp;"ibor"&amp;Tenor,AR1600,Trigger)</f>
        <v>50608</v>
      </c>
      <c r="AT1600" s="246">
        <f>_xll.qlIndexFixing($AD$5,AQ1600,TRUE,_xll.ohTrigger(Trigger,Trigger1M))</f>
        <v>1.7299194325530287E-2</v>
      </c>
      <c r="AU1600" s="246" t="e">
        <f>IFERROR(_xll.qlIndexFixing($AV$1,AQ1600,TRUE,_xll.ohTrigger(Trigger,Trigger1M)),#N/A)</f>
        <v>#N/A</v>
      </c>
    </row>
    <row r="1601" spans="42:47" ht="11.25" customHeight="1" x14ac:dyDescent="0.25">
      <c r="AP1601" s="102" t="s">
        <v>83</v>
      </c>
      <c r="AQ1601" s="101">
        <f>_xll.qlInterestRateIndexFixingDate(Currency&amp;"ibor"&amp;Tenor,AR1601,Trigger)</f>
        <v>50581</v>
      </c>
      <c r="AR1601" s="101">
        <f>_xll.qlCalendarAdvance(Calendar,AR1600,AP1601,"f",,Trigger)</f>
        <v>50585</v>
      </c>
      <c r="AS1601" s="101">
        <f>_xll.qlInterestRateIndexMaturity(Currency&amp;"ibor"&amp;Tenor,AR1601,Trigger)</f>
        <v>50615</v>
      </c>
      <c r="AT1601" s="246">
        <f>_xll.qlIndexFixing($AD$5,AQ1601,TRUE,_xll.ohTrigger(Trigger,Trigger1M))</f>
        <v>1.7293475970777905E-2</v>
      </c>
      <c r="AU1601" s="246" t="e">
        <f>IFERROR(_xll.qlIndexFixing($AV$1,AQ1601,TRUE,_xll.ohTrigger(Trigger,Trigger1M)),#N/A)</f>
        <v>#N/A</v>
      </c>
    </row>
    <row r="1602" spans="42:47" ht="11.25" customHeight="1" x14ac:dyDescent="0.25">
      <c r="AP1602" s="102" t="s">
        <v>83</v>
      </c>
      <c r="AQ1602" s="101">
        <f>_xll.qlInterestRateIndexFixingDate(Currency&amp;"ibor"&amp;Tenor,AR1602,Trigger)</f>
        <v>50588</v>
      </c>
      <c r="AR1602" s="101">
        <f>_xll.qlCalendarAdvance(Calendar,AR1601,AP1602,"f",,Trigger)</f>
        <v>50592</v>
      </c>
      <c r="AS1602" s="101">
        <f>_xll.qlInterestRateIndexMaturity(Currency&amp;"ibor"&amp;Tenor,AR1602,Trigger)</f>
        <v>50623</v>
      </c>
      <c r="AT1602" s="246">
        <f>_xll.qlIndexFixing($AD$5,AQ1602,TRUE,_xll.ohTrigger(Trigger,Trigger1M))</f>
        <v>1.7286816634873858E-2</v>
      </c>
      <c r="AU1602" s="246" t="e">
        <f>IFERROR(_xll.qlIndexFixing($AV$1,AQ1602,TRUE,_xll.ohTrigger(Trigger,Trigger1M)),#N/A)</f>
        <v>#N/A</v>
      </c>
    </row>
    <row r="1603" spans="42:47" ht="11.25" customHeight="1" x14ac:dyDescent="0.25">
      <c r="AP1603" s="102" t="s">
        <v>83</v>
      </c>
      <c r="AQ1603" s="101">
        <f>_xll.qlInterestRateIndexFixingDate(Currency&amp;"ibor"&amp;Tenor,AR1603,Trigger)</f>
        <v>50595</v>
      </c>
      <c r="AR1603" s="101">
        <f>_xll.qlCalendarAdvance(Calendar,AR1602,AP1603,"f",,Trigger)</f>
        <v>50599</v>
      </c>
      <c r="AS1603" s="101">
        <f>_xll.qlInterestRateIndexMaturity(Currency&amp;"ibor"&amp;Tenor,AR1603,Trigger)</f>
        <v>50630</v>
      </c>
      <c r="AT1603" s="246">
        <f>_xll.qlIndexFixing($AD$5,AQ1603,TRUE,_xll.ohTrigger(Trigger,Trigger1M))</f>
        <v>1.7279276303288932E-2</v>
      </c>
      <c r="AU1603" s="246" t="e">
        <f>IFERROR(_xll.qlIndexFixing($AV$1,AQ1603,TRUE,_xll.ohTrigger(Trigger,Trigger1M)),#N/A)</f>
        <v>#N/A</v>
      </c>
    </row>
    <row r="1604" spans="42:47" ht="11.25" customHeight="1" x14ac:dyDescent="0.25">
      <c r="AP1604" s="102" t="s">
        <v>83</v>
      </c>
      <c r="AQ1604" s="101">
        <f>_xll.qlInterestRateIndexFixingDate(Currency&amp;"ibor"&amp;Tenor,AR1604,Trigger)</f>
        <v>50602</v>
      </c>
      <c r="AR1604" s="101">
        <f>_xll.qlCalendarAdvance(Calendar,AR1603,AP1604,"f",,Trigger)</f>
        <v>50606</v>
      </c>
      <c r="AS1604" s="101">
        <f>_xll.qlInterestRateIndexMaturity(Currency&amp;"ibor"&amp;Tenor,AR1604,Trigger)</f>
        <v>50637</v>
      </c>
      <c r="AT1604" s="246">
        <f>_xll.qlIndexFixing($AD$5,AQ1604,TRUE,_xll.ohTrigger(Trigger,Trigger1M))</f>
        <v>1.7270809542473901E-2</v>
      </c>
      <c r="AU1604" s="246" t="e">
        <f>IFERROR(_xll.qlIndexFixing($AV$1,AQ1604,TRUE,_xll.ohTrigger(Trigger,Trigger1M)),#N/A)</f>
        <v>#N/A</v>
      </c>
    </row>
    <row r="1605" spans="42:47" ht="11.25" customHeight="1" x14ac:dyDescent="0.25">
      <c r="AP1605" s="102" t="s">
        <v>83</v>
      </c>
      <c r="AQ1605" s="101">
        <f>_xll.qlInterestRateIndexFixingDate(Currency&amp;"ibor"&amp;Tenor,AR1605,Trigger)</f>
        <v>50609</v>
      </c>
      <c r="AR1605" s="101">
        <f>_xll.qlCalendarAdvance(Calendar,AR1604,AP1605,"f",,Trigger)</f>
        <v>50613</v>
      </c>
      <c r="AS1605" s="101">
        <f>_xll.qlInterestRateIndexMaturity(Currency&amp;"ibor"&amp;Tenor,AR1605,Trigger)</f>
        <v>50644</v>
      </c>
      <c r="AT1605" s="246">
        <f>_xll.qlIndexFixing($AD$5,AQ1605,TRUE,_xll.ohTrigger(Trigger,Trigger1M))</f>
        <v>1.7261428433598375E-2</v>
      </c>
      <c r="AU1605" s="246" t="e">
        <f>IFERROR(_xll.qlIndexFixing($AV$1,AQ1605,TRUE,_xll.ohTrigger(Trigger,Trigger1M)),#N/A)</f>
        <v>#N/A</v>
      </c>
    </row>
    <row r="1606" spans="42:47" ht="11.25" customHeight="1" x14ac:dyDescent="0.25">
      <c r="AP1606" s="102" t="s">
        <v>83</v>
      </c>
      <c r="AQ1606" s="101">
        <f>_xll.qlInterestRateIndexFixingDate(Currency&amp;"ibor"&amp;Tenor,AR1606,Trigger)</f>
        <v>50616</v>
      </c>
      <c r="AR1606" s="101">
        <f>_xll.qlCalendarAdvance(Calendar,AR1605,AP1606,"f",,Trigger)</f>
        <v>50620</v>
      </c>
      <c r="AS1606" s="101">
        <f>_xll.qlInterestRateIndexMaturity(Currency&amp;"ibor"&amp;Tenor,AR1606,Trigger)</f>
        <v>50651</v>
      </c>
      <c r="AT1606" s="246">
        <f>_xll.qlIndexFixing($AD$5,AQ1606,TRUE,_xll.ohTrigger(Trigger,Trigger1M))</f>
        <v>1.7251797240042145E-2</v>
      </c>
      <c r="AU1606" s="246" t="e">
        <f>IFERROR(_xll.qlIndexFixing($AV$1,AQ1606,TRUE,_xll.ohTrigger(Trigger,Trigger1M)),#N/A)</f>
        <v>#N/A</v>
      </c>
    </row>
    <row r="1607" spans="42:47" ht="11.25" customHeight="1" x14ac:dyDescent="0.25">
      <c r="AP1607" s="102" t="s">
        <v>83</v>
      </c>
      <c r="AQ1607" s="101">
        <f>_xll.qlInterestRateIndexFixingDate(Currency&amp;"ibor"&amp;Tenor,AR1607,Trigger)</f>
        <v>50623</v>
      </c>
      <c r="AR1607" s="101">
        <f>_xll.qlCalendarAdvance(Calendar,AR1606,AP1607,"f",,Trigger)</f>
        <v>50627</v>
      </c>
      <c r="AS1607" s="101">
        <f>_xll.qlInterestRateIndexMaturity(Currency&amp;"ibor"&amp;Tenor,AR1607,Trigger)</f>
        <v>50658</v>
      </c>
      <c r="AT1607" s="246">
        <f>_xll.qlIndexFixing($AD$5,AQ1607,TRUE,_xll.ohTrigger(Trigger,Trigger1M))</f>
        <v>1.7242307576295725E-2</v>
      </c>
      <c r="AU1607" s="246" t="e">
        <f>IFERROR(_xll.qlIndexFixing($AV$1,AQ1607,TRUE,_xll.ohTrigger(Trigger,Trigger1M)),#N/A)</f>
        <v>#N/A</v>
      </c>
    </row>
    <row r="1608" spans="42:47" ht="11.25" customHeight="1" x14ac:dyDescent="0.25">
      <c r="AP1608" s="102" t="s">
        <v>83</v>
      </c>
      <c r="AQ1608" s="101">
        <f>_xll.qlInterestRateIndexFixingDate(Currency&amp;"ibor"&amp;Tenor,AR1608,Trigger)</f>
        <v>50630</v>
      </c>
      <c r="AR1608" s="101">
        <f>_xll.qlCalendarAdvance(Calendar,AR1607,AP1608,"f",,Trigger)</f>
        <v>50634</v>
      </c>
      <c r="AS1608" s="101">
        <f>_xll.qlInterestRateIndexMaturity(Currency&amp;"ibor"&amp;Tenor,AR1608,Trigger)</f>
        <v>50665</v>
      </c>
      <c r="AT1608" s="246">
        <f>_xll.qlIndexFixing($AD$5,AQ1608,TRUE,_xll.ohTrigger(Trigger,Trigger1M))</f>
        <v>1.7232959442003266E-2</v>
      </c>
      <c r="AU1608" s="246" t="e">
        <f>IFERROR(_xll.qlIndexFixing($AV$1,AQ1608,TRUE,_xll.ohTrigger(Trigger,Trigger1M)),#N/A)</f>
        <v>#N/A</v>
      </c>
    </row>
    <row r="1609" spans="42:47" ht="11.25" customHeight="1" x14ac:dyDescent="0.25">
      <c r="AP1609" s="102" t="s">
        <v>83</v>
      </c>
      <c r="AQ1609" s="101">
        <f>_xll.qlInterestRateIndexFixingDate(Currency&amp;"ibor"&amp;Tenor,AR1609,Trigger)</f>
        <v>50637</v>
      </c>
      <c r="AR1609" s="101">
        <f>_xll.qlCalendarAdvance(Calendar,AR1608,AP1609,"f",,Trigger)</f>
        <v>50641</v>
      </c>
      <c r="AS1609" s="101">
        <f>_xll.qlInterestRateIndexMaturity(Currency&amp;"ibor"&amp;Tenor,AR1609,Trigger)</f>
        <v>50672</v>
      </c>
      <c r="AT1609" s="246">
        <f>_xll.qlIndexFixing($AD$5,AQ1609,TRUE,_xll.ohTrigger(Trigger,Trigger1M))</f>
        <v>1.722375283683213E-2</v>
      </c>
      <c r="AU1609" s="246" t="e">
        <f>IFERROR(_xll.qlIndexFixing($AV$1,AQ1609,TRUE,_xll.ohTrigger(Trigger,Trigger1M)),#N/A)</f>
        <v>#N/A</v>
      </c>
    </row>
    <row r="1610" spans="42:47" ht="11.25" customHeight="1" x14ac:dyDescent="0.25">
      <c r="AP1610" s="102" t="s">
        <v>83</v>
      </c>
      <c r="AQ1610" s="101">
        <f>_xll.qlInterestRateIndexFixingDate(Currency&amp;"ibor"&amp;Tenor,AR1610,Trigger)</f>
        <v>50644</v>
      </c>
      <c r="AR1610" s="101">
        <f>_xll.qlCalendarAdvance(Calendar,AR1609,AP1610,"f",,Trigger)</f>
        <v>50648</v>
      </c>
      <c r="AS1610" s="101">
        <f>_xll.qlInterestRateIndexMaturity(Currency&amp;"ibor"&amp;Tenor,AR1610,Trigger)</f>
        <v>50678</v>
      </c>
      <c r="AT1610" s="246">
        <f>_xll.qlIndexFixing($AD$5,AQ1610,TRUE,_xll.ohTrigger(Trigger,Trigger1M))</f>
        <v>1.72149118200009E-2</v>
      </c>
      <c r="AU1610" s="246" t="e">
        <f>IFERROR(_xll.qlIndexFixing($AV$1,AQ1610,TRUE,_xll.ohTrigger(Trigger,Trigger1M)),#N/A)</f>
        <v>#N/A</v>
      </c>
    </row>
    <row r="1611" spans="42:47" ht="11.25" customHeight="1" x14ac:dyDescent="0.25">
      <c r="AP1611" s="102" t="s">
        <v>83</v>
      </c>
      <c r="AQ1611" s="101">
        <f>_xll.qlInterestRateIndexFixingDate(Currency&amp;"ibor"&amp;Tenor,AR1611,Trigger)</f>
        <v>50651</v>
      </c>
      <c r="AR1611" s="101">
        <f>_xll.qlCalendarAdvance(Calendar,AR1610,AP1611,"f",,Trigger)</f>
        <v>50655</v>
      </c>
      <c r="AS1611" s="101">
        <f>_xll.qlInterestRateIndexMaturity(Currency&amp;"ibor"&amp;Tenor,AR1611,Trigger)</f>
        <v>50685</v>
      </c>
      <c r="AT1611" s="246">
        <f>_xll.qlIndexFixing($AD$5,AQ1611,TRUE,_xll.ohTrigger(Trigger,Trigger1M))</f>
        <v>1.72059785896721E-2</v>
      </c>
      <c r="AU1611" s="246" t="e">
        <f>IFERROR(_xll.qlIndexFixing($AV$1,AQ1611,TRUE,_xll.ohTrigger(Trigger,Trigger1M)),#N/A)</f>
        <v>#N/A</v>
      </c>
    </row>
    <row r="1612" spans="42:47" ht="11.25" customHeight="1" x14ac:dyDescent="0.25">
      <c r="AP1612" s="102" t="s">
        <v>83</v>
      </c>
      <c r="AQ1612" s="101">
        <f>_xll.qlInterestRateIndexFixingDate(Currency&amp;"ibor"&amp;Tenor,AR1612,Trigger)</f>
        <v>50658</v>
      </c>
      <c r="AR1612" s="101">
        <f>_xll.qlCalendarAdvance(Calendar,AR1611,AP1612,"f",,Trigger)</f>
        <v>50662</v>
      </c>
      <c r="AS1612" s="101">
        <f>_xll.qlInterestRateIndexMaturity(Currency&amp;"ibor"&amp;Tenor,AR1612,Trigger)</f>
        <v>50692</v>
      </c>
      <c r="AT1612" s="246">
        <f>_xll.qlIndexFixing($AD$5,AQ1612,TRUE,_xll.ohTrigger(Trigger,Trigger1M))</f>
        <v>1.7197186880516746E-2</v>
      </c>
      <c r="AU1612" s="246" t="e">
        <f>IFERROR(_xll.qlIndexFixing($AV$1,AQ1612,TRUE,_xll.ohTrigger(Trigger,Trigger1M)),#N/A)</f>
        <v>#N/A</v>
      </c>
    </row>
    <row r="1613" spans="42:47" ht="11.25" customHeight="1" x14ac:dyDescent="0.25">
      <c r="AP1613" s="102" t="s">
        <v>83</v>
      </c>
      <c r="AQ1613" s="101">
        <f>_xll.qlInterestRateIndexFixingDate(Currency&amp;"ibor"&amp;Tenor,AR1613,Trigger)</f>
        <v>50665</v>
      </c>
      <c r="AR1613" s="101">
        <f>_xll.qlCalendarAdvance(Calendar,AR1612,AP1613,"f",,Trigger)</f>
        <v>50669</v>
      </c>
      <c r="AS1613" s="101">
        <f>_xll.qlInterestRateIndexMaturity(Currency&amp;"ibor"&amp;Tenor,AR1613,Trigger)</f>
        <v>50699</v>
      </c>
      <c r="AT1613" s="246">
        <f>_xll.qlIndexFixing($AD$5,AQ1613,TRUE,_xll.ohTrigger(Trigger,Trigger1M))</f>
        <v>1.7188536692223089E-2</v>
      </c>
      <c r="AU1613" s="246" t="e">
        <f>IFERROR(_xll.qlIndexFixing($AV$1,AQ1613,TRUE,_xll.ohTrigger(Trigger,Trigger1M)),#N/A)</f>
        <v>#N/A</v>
      </c>
    </row>
    <row r="1614" spans="42:47" ht="11.25" customHeight="1" x14ac:dyDescent="0.25">
      <c r="AP1614" s="102" t="s">
        <v>83</v>
      </c>
      <c r="AQ1614" s="101">
        <f>_xll.qlInterestRateIndexFixingDate(Currency&amp;"ibor"&amp;Tenor,AR1614,Trigger)</f>
        <v>50672</v>
      </c>
      <c r="AR1614" s="101">
        <f>_xll.qlCalendarAdvance(Calendar,AR1613,AP1614,"f",,Trigger)</f>
        <v>50676</v>
      </c>
      <c r="AS1614" s="101">
        <f>_xll.qlInterestRateIndexMaturity(Currency&amp;"ibor"&amp;Tenor,AR1614,Trigger)</f>
        <v>50706</v>
      </c>
      <c r="AT1614" s="246">
        <f>_xll.qlIndexFixing($AD$5,AQ1614,TRUE,_xll.ohTrigger(Trigger,Trigger1M))</f>
        <v>1.7180028024479377E-2</v>
      </c>
      <c r="AU1614" s="246" t="e">
        <f>IFERROR(_xll.qlIndexFixing($AV$1,AQ1614,TRUE,_xll.ohTrigger(Trigger,Trigger1M)),#N/A)</f>
        <v>#N/A</v>
      </c>
    </row>
    <row r="1615" spans="42:47" ht="11.25" customHeight="1" x14ac:dyDescent="0.25">
      <c r="AP1615" s="102" t="s">
        <v>83</v>
      </c>
      <c r="AQ1615" s="101">
        <f>_xll.qlInterestRateIndexFixingDate(Currency&amp;"ibor"&amp;Tenor,AR1615,Trigger)</f>
        <v>50679</v>
      </c>
      <c r="AR1615" s="101">
        <f>_xll.qlCalendarAdvance(Calendar,AR1614,AP1615,"f",,Trigger)</f>
        <v>50683</v>
      </c>
      <c r="AS1615" s="101">
        <f>_xll.qlInterestRateIndexMaturity(Currency&amp;"ibor"&amp;Tenor,AR1615,Trigger)</f>
        <v>50714</v>
      </c>
      <c r="AT1615" s="246">
        <f>_xll.qlIndexFixing($AD$5,AQ1615,TRUE,_xll.ohTrigger(Trigger,Trigger1M))</f>
        <v>1.7171485298800269E-2</v>
      </c>
      <c r="AU1615" s="246" t="e">
        <f>IFERROR(_xll.qlIndexFixing($AV$1,AQ1615,TRUE,_xll.ohTrigger(Trigger,Trigger1M)),#N/A)</f>
        <v>#N/A</v>
      </c>
    </row>
    <row r="1616" spans="42:47" ht="11.25" customHeight="1" x14ac:dyDescent="0.25">
      <c r="AP1616" s="102" t="s">
        <v>83</v>
      </c>
      <c r="AQ1616" s="101">
        <f>_xll.qlInterestRateIndexFixingDate(Currency&amp;"ibor"&amp;Tenor,AR1616,Trigger)</f>
        <v>50686</v>
      </c>
      <c r="AR1616" s="101">
        <f>_xll.qlCalendarAdvance(Calendar,AR1615,AP1616,"f",,Trigger)</f>
        <v>50690</v>
      </c>
      <c r="AS1616" s="101">
        <f>_xll.qlInterestRateIndexMaturity(Currency&amp;"ibor"&amp;Tenor,AR1616,Trigger)</f>
        <v>50721</v>
      </c>
      <c r="AT1616" s="246">
        <f>_xll.qlIndexFixing($AD$5,AQ1616,TRUE,_xll.ohTrigger(Trigger,Trigger1M))</f>
        <v>1.7163269388327025E-2</v>
      </c>
      <c r="AU1616" s="246" t="e">
        <f>IFERROR(_xll.qlIndexFixing($AV$1,AQ1616,TRUE,_xll.ohTrigger(Trigger,Trigger1M)),#N/A)</f>
        <v>#N/A</v>
      </c>
    </row>
    <row r="1617" spans="42:47" ht="11.25" customHeight="1" x14ac:dyDescent="0.25">
      <c r="AP1617" s="102" t="s">
        <v>83</v>
      </c>
      <c r="AQ1617" s="101">
        <f>_xll.qlInterestRateIndexFixingDate(Currency&amp;"ibor"&amp;Tenor,AR1617,Trigger)</f>
        <v>50693</v>
      </c>
      <c r="AR1617" s="101">
        <f>_xll.qlCalendarAdvance(Calendar,AR1616,AP1617,"f",,Trigger)</f>
        <v>50697</v>
      </c>
      <c r="AS1617" s="101">
        <f>_xll.qlInterestRateIndexMaturity(Currency&amp;"ibor"&amp;Tenor,AR1617,Trigger)</f>
        <v>50728</v>
      </c>
      <c r="AT1617" s="246">
        <f>_xll.qlIndexFixing($AD$5,AQ1617,TRUE,_xll.ohTrigger(Trigger,Trigger1M))</f>
        <v>1.7155195004430048E-2</v>
      </c>
      <c r="AU1617" s="246" t="e">
        <f>IFERROR(_xll.qlIndexFixing($AV$1,AQ1617,TRUE,_xll.ohTrigger(Trigger,Trigger1M)),#N/A)</f>
        <v>#N/A</v>
      </c>
    </row>
    <row r="1618" spans="42:47" ht="11.25" customHeight="1" x14ac:dyDescent="0.25">
      <c r="AP1618" s="102" t="s">
        <v>83</v>
      </c>
      <c r="AQ1618" s="101">
        <f>_xll.qlInterestRateIndexFixingDate(Currency&amp;"ibor"&amp;Tenor,AR1618,Trigger)</f>
        <v>50700</v>
      </c>
      <c r="AR1618" s="101">
        <f>_xll.qlCalendarAdvance(Calendar,AR1617,AP1618,"f",,Trigger)</f>
        <v>50704</v>
      </c>
      <c r="AS1618" s="101">
        <f>_xll.qlInterestRateIndexMaturity(Currency&amp;"ibor"&amp;Tenor,AR1618,Trigger)</f>
        <v>50735</v>
      </c>
      <c r="AT1618" s="246">
        <f>_xll.qlIndexFixing($AD$5,AQ1618,TRUE,_xll.ohTrigger(Trigger,Trigger1M))</f>
        <v>1.7147262146810217E-2</v>
      </c>
      <c r="AU1618" s="246" t="e">
        <f>IFERROR(_xll.qlIndexFixing($AV$1,AQ1618,TRUE,_xll.ohTrigger(Trigger,Trigger1M)),#N/A)</f>
        <v>#N/A</v>
      </c>
    </row>
    <row r="1619" spans="42:47" ht="11.25" customHeight="1" x14ac:dyDescent="0.25">
      <c r="AP1619" s="102" t="s">
        <v>83</v>
      </c>
      <c r="AQ1619" s="101">
        <f>_xll.qlInterestRateIndexFixingDate(Currency&amp;"ibor"&amp;Tenor,AR1619,Trigger)</f>
        <v>50707</v>
      </c>
      <c r="AR1619" s="101">
        <f>_xll.qlCalendarAdvance(Calendar,AR1618,AP1619,"f",,Trigger)</f>
        <v>50711</v>
      </c>
      <c r="AS1619" s="101">
        <f>_xll.qlInterestRateIndexMaturity(Currency&amp;"ibor"&amp;Tenor,AR1619,Trigger)</f>
        <v>50741</v>
      </c>
      <c r="AT1619" s="246">
        <f>_xll.qlIndexFixing($AD$5,AQ1619,TRUE,_xll.ohTrigger(Trigger,Trigger1M))</f>
        <v>1.7139607483743546E-2</v>
      </c>
      <c r="AU1619" s="246" t="e">
        <f>IFERROR(_xll.qlIndexFixing($AV$1,AQ1619,TRUE,_xll.ohTrigger(Trigger,Trigger1M)),#N/A)</f>
        <v>#N/A</v>
      </c>
    </row>
    <row r="1620" spans="42:47" ht="11.25" customHeight="1" x14ac:dyDescent="0.25">
      <c r="AP1620" s="102" t="s">
        <v>83</v>
      </c>
      <c r="AQ1620" s="101">
        <f>_xll.qlInterestRateIndexFixingDate(Currency&amp;"ibor"&amp;Tenor,AR1620,Trigger)</f>
        <v>50714</v>
      </c>
      <c r="AR1620" s="101">
        <f>_xll.qlCalendarAdvance(Calendar,AR1619,AP1620,"f",,Trigger)</f>
        <v>50718</v>
      </c>
      <c r="AS1620" s="101">
        <f>_xll.qlInterestRateIndexMaturity(Currency&amp;"ibor"&amp;Tenor,AR1620,Trigger)</f>
        <v>50748</v>
      </c>
      <c r="AT1620" s="246">
        <f>_xll.qlIndexFixing($AD$5,AQ1620,TRUE,_xll.ohTrigger(Trigger,Trigger1M))</f>
        <v>1.7131947933189728E-2</v>
      </c>
      <c r="AU1620" s="246" t="e">
        <f>IFERROR(_xll.qlIndexFixing($AV$1,AQ1620,TRUE,_xll.ohTrigger(Trigger,Trigger1M)),#N/A)</f>
        <v>#N/A</v>
      </c>
    </row>
    <row r="1621" spans="42:47" ht="11.25" customHeight="1" x14ac:dyDescent="0.25">
      <c r="AP1621" s="102" t="s">
        <v>83</v>
      </c>
      <c r="AQ1621" s="101">
        <f>_xll.qlInterestRateIndexFixingDate(Currency&amp;"ibor"&amp;Tenor,AR1621,Trigger)</f>
        <v>50721</v>
      </c>
      <c r="AR1621" s="101">
        <f>_xll.qlCalendarAdvance(Calendar,AR1620,AP1621,"f",,Trigger)</f>
        <v>50725</v>
      </c>
      <c r="AS1621" s="101">
        <f>_xll.qlInterestRateIndexMaturity(Currency&amp;"ibor"&amp;Tenor,AR1621,Trigger)</f>
        <v>50755</v>
      </c>
      <c r="AT1621" s="246">
        <f>_xll.qlIndexFixing($AD$5,AQ1621,TRUE,_xll.ohTrigger(Trigger,Trigger1M))</f>
        <v>1.7124429901192784E-2</v>
      </c>
      <c r="AU1621" s="246" t="e">
        <f>IFERROR(_xll.qlIndexFixing($AV$1,AQ1621,TRUE,_xll.ohTrigger(Trigger,Trigger1M)),#N/A)</f>
        <v>#N/A</v>
      </c>
    </row>
    <row r="1622" spans="42:47" ht="11.25" customHeight="1" x14ac:dyDescent="0.25">
      <c r="AP1622" s="102" t="s">
        <v>83</v>
      </c>
      <c r="AQ1622" s="101">
        <f>_xll.qlInterestRateIndexFixingDate(Currency&amp;"ibor"&amp;Tenor,AR1622,Trigger)</f>
        <v>50728</v>
      </c>
      <c r="AR1622" s="101">
        <f>_xll.qlCalendarAdvance(Calendar,AR1621,AP1622,"f",,Trigger)</f>
        <v>50732</v>
      </c>
      <c r="AS1622" s="101">
        <f>_xll.qlInterestRateIndexMaturity(Currency&amp;"ibor"&amp;Tenor,AR1622,Trigger)</f>
        <v>50762</v>
      </c>
      <c r="AT1622" s="246">
        <f>_xll.qlIndexFixing($AD$5,AQ1622,TRUE,_xll.ohTrigger(Trigger,Trigger1M))</f>
        <v>1.7117053387486258E-2</v>
      </c>
      <c r="AU1622" s="246" t="e">
        <f>IFERROR(_xll.qlIndexFixing($AV$1,AQ1622,TRUE,_xll.ohTrigger(Trigger,Trigger1M)),#N/A)</f>
        <v>#N/A</v>
      </c>
    </row>
    <row r="1623" spans="42:47" ht="11.25" customHeight="1" x14ac:dyDescent="0.25">
      <c r="AP1623" s="102" t="s">
        <v>83</v>
      </c>
      <c r="AQ1623" s="101">
        <f>_xll.qlInterestRateIndexFixingDate(Currency&amp;"ibor"&amp;Tenor,AR1623,Trigger)</f>
        <v>50735</v>
      </c>
      <c r="AR1623" s="101">
        <f>_xll.qlCalendarAdvance(Calendar,AR1622,AP1623,"f",,Trigger)</f>
        <v>50739</v>
      </c>
      <c r="AS1623" s="101">
        <f>_xll.qlInterestRateIndexMaturity(Currency&amp;"ibor"&amp;Tenor,AR1623,Trigger)</f>
        <v>50770</v>
      </c>
      <c r="AT1623" s="246">
        <f>_xll.qlIndexFixing($AD$5,AQ1623,TRUE,_xll.ohTrigger(Trigger,Trigger1M))</f>
        <v>1.7109720742935611E-2</v>
      </c>
      <c r="AU1623" s="246" t="e">
        <f>IFERROR(_xll.qlIndexFixing($AV$1,AQ1623,TRUE,_xll.ohTrigger(Trigger,Trigger1M)),#N/A)</f>
        <v>#N/A</v>
      </c>
    </row>
    <row r="1624" spans="42:47" ht="11.25" customHeight="1" x14ac:dyDescent="0.25">
      <c r="AP1624" s="102" t="s">
        <v>83</v>
      </c>
      <c r="AQ1624" s="101">
        <f>_xll.qlInterestRateIndexFixingDate(Currency&amp;"ibor"&amp;Tenor,AR1624,Trigger)</f>
        <v>50742</v>
      </c>
      <c r="AR1624" s="101">
        <f>_xll.qlCalendarAdvance(Calendar,AR1623,AP1624,"f",,Trigger)</f>
        <v>50746</v>
      </c>
      <c r="AS1624" s="101">
        <f>_xll.qlInterestRateIndexMaturity(Currency&amp;"ibor"&amp;Tenor,AR1624,Trigger)</f>
        <v>50777</v>
      </c>
      <c r="AT1624" s="246">
        <f>_xll.qlIndexFixing($AD$5,AQ1624,TRUE,_xll.ohTrigger(Trigger,Trigger1M))</f>
        <v>1.7102637037086615E-2</v>
      </c>
      <c r="AU1624" s="246" t="e">
        <f>IFERROR(_xll.qlIndexFixing($AV$1,AQ1624,TRUE,_xll.ohTrigger(Trigger,Trigger1M)),#N/A)</f>
        <v>#N/A</v>
      </c>
    </row>
    <row r="1625" spans="42:47" ht="11.25" customHeight="1" x14ac:dyDescent="0.25">
      <c r="AP1625" s="102" t="s">
        <v>83</v>
      </c>
      <c r="AQ1625" s="101">
        <f>_xll.qlInterestRateIndexFixingDate(Currency&amp;"ibor"&amp;Tenor,AR1625,Trigger)</f>
        <v>50749</v>
      </c>
      <c r="AR1625" s="101">
        <f>_xll.qlCalendarAdvance(Calendar,AR1624,AP1625,"f",,Trigger)</f>
        <v>50753</v>
      </c>
      <c r="AS1625" s="101">
        <f>_xll.qlInterestRateIndexMaturity(Currency&amp;"ibor"&amp;Tenor,AR1625,Trigger)</f>
        <v>50784</v>
      </c>
      <c r="AT1625" s="246">
        <f>_xll.qlIndexFixing($AD$5,AQ1625,TRUE,_xll.ohTrigger(Trigger,Trigger1M))</f>
        <v>1.7095694855596304E-2</v>
      </c>
      <c r="AU1625" s="246" t="e">
        <f>IFERROR(_xll.qlIndexFixing($AV$1,AQ1625,TRUE,_xll.ohTrigger(Trigger,Trigger1M)),#N/A)</f>
        <v>#N/A</v>
      </c>
    </row>
    <row r="1626" spans="42:47" ht="11.25" customHeight="1" x14ac:dyDescent="0.25">
      <c r="AP1626" s="102" t="s">
        <v>83</v>
      </c>
      <c r="AQ1626" s="101">
        <f>_xll.qlInterestRateIndexFixingDate(Currency&amp;"ibor"&amp;Tenor,AR1626,Trigger)</f>
        <v>50756</v>
      </c>
      <c r="AR1626" s="101">
        <f>_xll.qlCalendarAdvance(Calendar,AR1625,AP1626,"f",,Trigger)</f>
        <v>50760</v>
      </c>
      <c r="AS1626" s="101">
        <f>_xll.qlInterestRateIndexMaturity(Currency&amp;"ibor"&amp;Tenor,AR1626,Trigger)</f>
        <v>50791</v>
      </c>
      <c r="AT1626" s="246">
        <f>_xll.qlIndexFixing($AD$5,AQ1626,TRUE,_xll.ohTrigger(Trigger,Trigger1M))</f>
        <v>1.7088894198214556E-2</v>
      </c>
      <c r="AU1626" s="246" t="e">
        <f>IFERROR(_xll.qlIndexFixing($AV$1,AQ1626,TRUE,_xll.ohTrigger(Trigger,Trigger1M)),#N/A)</f>
        <v>#N/A</v>
      </c>
    </row>
    <row r="1627" spans="42:47" ht="11.25" customHeight="1" x14ac:dyDescent="0.25">
      <c r="AP1627" s="102" t="s">
        <v>83</v>
      </c>
      <c r="AQ1627" s="101">
        <f>_xll.qlInterestRateIndexFixingDate(Currency&amp;"ibor"&amp;Tenor,AR1627,Trigger)</f>
        <v>50763</v>
      </c>
      <c r="AR1627" s="101">
        <f>_xll.qlCalendarAdvance(Calendar,AR1626,AP1627,"f",,Trigger)</f>
        <v>50767</v>
      </c>
      <c r="AS1627" s="101">
        <f>_xll.qlInterestRateIndexMaturity(Currency&amp;"ibor"&amp;Tenor,AR1627,Trigger)</f>
        <v>50798</v>
      </c>
      <c r="AT1627" s="246">
        <f>_xll.qlIndexFixing($AD$5,AQ1627,TRUE,_xll.ohTrigger(Trigger,Trigger1M))</f>
        <v>1.7082235064691243E-2</v>
      </c>
      <c r="AU1627" s="246" t="e">
        <f>IFERROR(_xll.qlIndexFixing($AV$1,AQ1627,TRUE,_xll.ohTrigger(Trigger,Trigger1M)),#N/A)</f>
        <v>#N/A</v>
      </c>
    </row>
    <row r="1628" spans="42:47" ht="11.25" customHeight="1" x14ac:dyDescent="0.25">
      <c r="AP1628" s="102" t="s">
        <v>83</v>
      </c>
      <c r="AQ1628" s="101">
        <f>_xll.qlInterestRateIndexFixingDate(Currency&amp;"ibor"&amp;Tenor,AR1628,Trigger)</f>
        <v>50770</v>
      </c>
      <c r="AR1628" s="101">
        <f>_xll.qlCalendarAdvance(Calendar,AR1627,AP1628,"f",,Trigger)</f>
        <v>50774</v>
      </c>
      <c r="AS1628" s="101">
        <f>_xll.qlInterestRateIndexMaturity(Currency&amp;"ibor"&amp;Tenor,AR1628,Trigger)</f>
        <v>50805</v>
      </c>
      <c r="AT1628" s="246">
        <f>_xll.qlIndexFixing($AD$5,AQ1628,TRUE,_xll.ohTrigger(Trigger,Trigger1M))</f>
        <v>1.7075717454781408E-2</v>
      </c>
      <c r="AU1628" s="246" t="e">
        <f>IFERROR(_xll.qlIndexFixing($AV$1,AQ1628,TRUE,_xll.ohTrigger(Trigger,Trigger1M)),#N/A)</f>
        <v>#N/A</v>
      </c>
    </row>
    <row r="1629" spans="42:47" ht="11.25" customHeight="1" x14ac:dyDescent="0.25">
      <c r="AP1629" s="102" t="s">
        <v>83</v>
      </c>
      <c r="AQ1629" s="101">
        <f>_xll.qlInterestRateIndexFixingDate(Currency&amp;"ibor"&amp;Tenor,AR1629,Trigger)</f>
        <v>50777</v>
      </c>
      <c r="AR1629" s="101">
        <f>_xll.qlCalendarAdvance(Calendar,AR1628,AP1629,"f",,Trigger)</f>
        <v>50781</v>
      </c>
      <c r="AS1629" s="101">
        <f>_xll.qlInterestRateIndexMaturity(Currency&amp;"ibor"&amp;Tenor,AR1629,Trigger)</f>
        <v>50812</v>
      </c>
      <c r="AT1629" s="246">
        <f>_xll.qlIndexFixing($AD$5,AQ1629,TRUE,_xll.ohTrigger(Trigger,Trigger1M))</f>
        <v>1.7069341368250394E-2</v>
      </c>
      <c r="AU1629" s="246" t="e">
        <f>IFERROR(_xll.qlIndexFixing($AV$1,AQ1629,TRUE,_xll.ohTrigger(Trigger,Trigger1M)),#N/A)</f>
        <v>#N/A</v>
      </c>
    </row>
    <row r="1630" spans="42:47" ht="11.25" customHeight="1" x14ac:dyDescent="0.25">
      <c r="AP1630" s="102" t="s">
        <v>83</v>
      </c>
      <c r="AQ1630" s="101">
        <f>_xll.qlInterestRateIndexFixingDate(Currency&amp;"ibor"&amp;Tenor,AR1630,Trigger)</f>
        <v>50784</v>
      </c>
      <c r="AR1630" s="101">
        <f>_xll.qlCalendarAdvance(Calendar,AR1629,AP1630,"f",,Trigger)</f>
        <v>50788</v>
      </c>
      <c r="AS1630" s="101">
        <f>_xll.qlInterestRateIndexMaturity(Currency&amp;"ibor"&amp;Tenor,AR1630,Trigger)</f>
        <v>50819</v>
      </c>
      <c r="AT1630" s="246">
        <f>_xll.qlIndexFixing($AD$5,AQ1630,TRUE,_xll.ohTrigger(Trigger,Trigger1M))</f>
        <v>1.7063106804863549E-2</v>
      </c>
      <c r="AU1630" s="246" t="e">
        <f>IFERROR(_xll.qlIndexFixing($AV$1,AQ1630,TRUE,_xll.ohTrigger(Trigger,Trigger1M)),#N/A)</f>
        <v>#N/A</v>
      </c>
    </row>
    <row r="1631" spans="42:47" ht="11.25" customHeight="1" x14ac:dyDescent="0.25">
      <c r="AP1631" s="102" t="s">
        <v>83</v>
      </c>
      <c r="AQ1631" s="101">
        <f>_xll.qlInterestRateIndexFixingDate(Currency&amp;"ibor"&amp;Tenor,AR1631,Trigger)</f>
        <v>50791</v>
      </c>
      <c r="AR1631" s="101">
        <f>_xll.qlCalendarAdvance(Calendar,AR1630,AP1631,"f",,Trigger)</f>
        <v>50795</v>
      </c>
      <c r="AS1631" s="101">
        <f>_xll.qlInterestRateIndexMaturity(Currency&amp;"ibor"&amp;Tenor,AR1631,Trigger)</f>
        <v>50826</v>
      </c>
      <c r="AT1631" s="246">
        <f>_xll.qlIndexFixing($AD$5,AQ1631,TRUE,_xll.ohTrigger(Trigger,Trigger1M))</f>
        <v>1.7057013764391383E-2</v>
      </c>
      <c r="AU1631" s="246" t="e">
        <f>IFERROR(_xll.qlIndexFixing($AV$1,AQ1631,TRUE,_xll.ohTrigger(Trigger,Trigger1M)),#N/A)</f>
        <v>#N/A</v>
      </c>
    </row>
    <row r="1632" spans="42:47" ht="11.25" customHeight="1" x14ac:dyDescent="0.25">
      <c r="AP1632" s="102" t="s">
        <v>83</v>
      </c>
      <c r="AQ1632" s="101">
        <f>_xll.qlInterestRateIndexFixingDate(Currency&amp;"ibor"&amp;Tenor,AR1632,Trigger)</f>
        <v>50798</v>
      </c>
      <c r="AR1632" s="101">
        <f>_xll.qlCalendarAdvance(Calendar,AR1631,AP1632,"f",,Trigger)</f>
        <v>50802</v>
      </c>
      <c r="AS1632" s="101">
        <f>_xll.qlInterestRateIndexMaturity(Currency&amp;"ibor"&amp;Tenor,AR1632,Trigger)</f>
        <v>50830</v>
      </c>
      <c r="AT1632" s="246">
        <f>_xll.qlIndexFixing($AD$5,AQ1632,TRUE,_xll.ohTrigger(Trigger,Trigger1M))</f>
        <v>1.7051093419903549E-2</v>
      </c>
      <c r="AU1632" s="246" t="e">
        <f>IFERROR(_xll.qlIndexFixing($AV$1,AQ1632,TRUE,_xll.ohTrigger(Trigger,Trigger1M)),#N/A)</f>
        <v>#N/A</v>
      </c>
    </row>
    <row r="1633" spans="42:47" ht="11.25" customHeight="1" x14ac:dyDescent="0.25">
      <c r="AP1633" s="102" t="s">
        <v>83</v>
      </c>
      <c r="AQ1633" s="101">
        <f>_xll.qlInterestRateIndexFixingDate(Currency&amp;"ibor"&amp;Tenor,AR1633,Trigger)</f>
        <v>50805</v>
      </c>
      <c r="AR1633" s="101">
        <f>_xll.qlCalendarAdvance(Calendar,AR1632,AP1633,"f",,Trigger)</f>
        <v>50809</v>
      </c>
      <c r="AS1633" s="101">
        <f>_xll.qlInterestRateIndexMaturity(Currency&amp;"ibor"&amp;Tenor,AR1633,Trigger)</f>
        <v>50837</v>
      </c>
      <c r="AT1633" s="246">
        <f>_xll.qlIndexFixing($AD$5,AQ1633,TRUE,_xll.ohTrigger(Trigger,Trigger1M))</f>
        <v>1.7045253927502495E-2</v>
      </c>
      <c r="AU1633" s="246" t="e">
        <f>IFERROR(_xll.qlIndexFixing($AV$1,AQ1633,TRUE,_xll.ohTrigger(Trigger,Trigger1M)),#N/A)</f>
        <v>#N/A</v>
      </c>
    </row>
    <row r="1634" spans="42:47" ht="11.25" customHeight="1" x14ac:dyDescent="0.25">
      <c r="AP1634" s="102" t="s">
        <v>83</v>
      </c>
      <c r="AQ1634" s="101">
        <f>_xll.qlInterestRateIndexFixingDate(Currency&amp;"ibor"&amp;Tenor,AR1634,Trigger)</f>
        <v>50812</v>
      </c>
      <c r="AR1634" s="101">
        <f>_xll.qlCalendarAdvance(Calendar,AR1633,AP1634,"f",,Trigger)</f>
        <v>50816</v>
      </c>
      <c r="AS1634" s="101">
        <f>_xll.qlInterestRateIndexMaturity(Currency&amp;"ibor"&amp;Tenor,AR1634,Trigger)</f>
        <v>50844</v>
      </c>
      <c r="AT1634" s="246">
        <f>_xll.qlIndexFixing($AD$5,AQ1634,TRUE,_xll.ohTrigger(Trigger,Trigger1M))</f>
        <v>1.7039555937048739E-2</v>
      </c>
      <c r="AU1634" s="246" t="e">
        <f>IFERROR(_xll.qlIndexFixing($AV$1,AQ1634,TRUE,_xll.ohTrigger(Trigger,Trigger1M)),#N/A)</f>
        <v>#N/A</v>
      </c>
    </row>
    <row r="1635" spans="42:47" ht="11.25" customHeight="1" x14ac:dyDescent="0.25">
      <c r="AP1635" s="102" t="s">
        <v>83</v>
      </c>
      <c r="AQ1635" s="101">
        <f>_xll.qlInterestRateIndexFixingDate(Currency&amp;"ibor"&amp;Tenor,AR1635,Trigger)</f>
        <v>50819</v>
      </c>
      <c r="AR1635" s="101">
        <f>_xll.qlCalendarAdvance(Calendar,AR1634,AP1635,"f",,Trigger)</f>
        <v>50823</v>
      </c>
      <c r="AS1635" s="101">
        <f>_xll.qlInterestRateIndexMaturity(Currency&amp;"ibor"&amp;Tenor,AR1635,Trigger)</f>
        <v>50851</v>
      </c>
      <c r="AT1635" s="246">
        <f>_xll.qlIndexFixing($AD$5,AQ1635,TRUE,_xll.ohTrigger(Trigger,Trigger1M))</f>
        <v>1.7033999448348158E-2</v>
      </c>
      <c r="AU1635" s="246" t="e">
        <f>IFERROR(_xll.qlIndexFixing($AV$1,AQ1635,TRUE,_xll.ohTrigger(Trigger,Trigger1M)),#N/A)</f>
        <v>#N/A</v>
      </c>
    </row>
    <row r="1636" spans="42:47" ht="11.25" customHeight="1" x14ac:dyDescent="0.25">
      <c r="AP1636" s="102" t="s">
        <v>83</v>
      </c>
      <c r="AQ1636" s="101">
        <f>_xll.qlInterestRateIndexFixingDate(Currency&amp;"ibor"&amp;Tenor,AR1636,Trigger)</f>
        <v>50826</v>
      </c>
      <c r="AR1636" s="101">
        <f>_xll.qlCalendarAdvance(Calendar,AR1635,AP1636,"f",,Trigger)</f>
        <v>50830</v>
      </c>
      <c r="AS1636" s="101">
        <f>_xll.qlInterestRateIndexMaturity(Currency&amp;"ibor"&amp;Tenor,AR1636,Trigger)</f>
        <v>50861</v>
      </c>
      <c r="AT1636" s="246">
        <f>_xll.qlIndexFixing($AD$5,AQ1636,TRUE,_xll.ohTrigger(Trigger,Trigger1M))</f>
        <v>1.7028671398190313E-2</v>
      </c>
      <c r="AU1636" s="246" t="e">
        <f>IFERROR(_xll.qlIndexFixing($AV$1,AQ1636,TRUE,_xll.ohTrigger(Trigger,Trigger1M)),#N/A)</f>
        <v>#N/A</v>
      </c>
    </row>
    <row r="1637" spans="42:47" ht="11.25" customHeight="1" x14ac:dyDescent="0.25">
      <c r="AP1637" s="102" t="s">
        <v>83</v>
      </c>
      <c r="AQ1637" s="101">
        <f>_xll.qlInterestRateIndexFixingDate(Currency&amp;"ibor"&amp;Tenor,AR1637,Trigger)</f>
        <v>50833</v>
      </c>
      <c r="AR1637" s="101">
        <f>_xll.qlCalendarAdvance(Calendar,AR1636,AP1637,"f",,Trigger)</f>
        <v>50837</v>
      </c>
      <c r="AS1637" s="101">
        <f>_xll.qlInterestRateIndexMaturity(Currency&amp;"ibor"&amp;Tenor,AR1637,Trigger)</f>
        <v>50872</v>
      </c>
      <c r="AT1637" s="246">
        <f>_xll.qlIndexFixing($AD$5,AQ1637,TRUE,_xll.ohTrigger(Trigger,Trigger1M))</f>
        <v>1.7023596021604651E-2</v>
      </c>
      <c r="AU1637" s="246" t="e">
        <f>IFERROR(_xll.qlIndexFixing($AV$1,AQ1637,TRUE,_xll.ohTrigger(Trigger,Trigger1M)),#N/A)</f>
        <v>#N/A</v>
      </c>
    </row>
    <row r="1638" spans="42:47" ht="11.25" customHeight="1" x14ac:dyDescent="0.25">
      <c r="AP1638" s="102" t="s">
        <v>83</v>
      </c>
      <c r="AQ1638" s="101">
        <f>_xll.qlInterestRateIndexFixingDate(Currency&amp;"ibor"&amp;Tenor,AR1638,Trigger)</f>
        <v>50840</v>
      </c>
      <c r="AR1638" s="101">
        <f>_xll.qlCalendarAdvance(Calendar,AR1637,AP1638,"f",,Trigger)</f>
        <v>50844</v>
      </c>
      <c r="AS1638" s="101">
        <f>_xll.qlInterestRateIndexMaturity(Currency&amp;"ibor"&amp;Tenor,AR1638,Trigger)</f>
        <v>50875</v>
      </c>
      <c r="AT1638" s="246">
        <f>_xll.qlIndexFixing($AD$5,AQ1638,TRUE,_xll.ohTrigger(Trigger,Trigger1M))</f>
        <v>1.7018325104739947E-2</v>
      </c>
      <c r="AU1638" s="246" t="e">
        <f>IFERROR(_xll.qlIndexFixing($AV$1,AQ1638,TRUE,_xll.ohTrigger(Trigger,Trigger1M)),#N/A)</f>
        <v>#N/A</v>
      </c>
    </row>
    <row r="1639" spans="42:47" ht="11.25" customHeight="1" x14ac:dyDescent="0.25">
      <c r="AP1639" s="102" t="s">
        <v>83</v>
      </c>
      <c r="AQ1639" s="101">
        <f>_xll.qlInterestRateIndexFixingDate(Currency&amp;"ibor"&amp;Tenor,AR1639,Trigger)</f>
        <v>50847</v>
      </c>
      <c r="AR1639" s="101">
        <f>_xll.qlCalendarAdvance(Calendar,AR1638,AP1639,"f",,Trigger)</f>
        <v>50851</v>
      </c>
      <c r="AS1639" s="101">
        <f>_xll.qlInterestRateIndexMaturity(Currency&amp;"ibor"&amp;Tenor,AR1639,Trigger)</f>
        <v>50882</v>
      </c>
      <c r="AT1639" s="246">
        <f>_xll.qlIndexFixing($AD$5,AQ1639,TRUE,_xll.ohTrigger(Trigger,Trigger1M))</f>
        <v>1.7013364240029954E-2</v>
      </c>
      <c r="AU1639" s="246" t="e">
        <f>IFERROR(_xll.qlIndexFixing($AV$1,AQ1639,TRUE,_xll.ohTrigger(Trigger,Trigger1M)),#N/A)</f>
        <v>#N/A</v>
      </c>
    </row>
    <row r="1640" spans="42:47" ht="11.25" customHeight="1" x14ac:dyDescent="0.25">
      <c r="AP1640" s="102" t="s">
        <v>83</v>
      </c>
      <c r="AQ1640" s="101">
        <f>_xll.qlInterestRateIndexFixingDate(Currency&amp;"ibor"&amp;Tenor,AR1640,Trigger)</f>
        <v>50854</v>
      </c>
      <c r="AR1640" s="101">
        <f>_xll.qlCalendarAdvance(Calendar,AR1639,AP1640,"f",,Trigger)</f>
        <v>50858</v>
      </c>
      <c r="AS1640" s="101">
        <f>_xll.qlInterestRateIndexMaturity(Currency&amp;"ibor"&amp;Tenor,AR1640,Trigger)</f>
        <v>50889</v>
      </c>
      <c r="AT1640" s="246">
        <f>_xll.qlIndexFixing($AD$5,AQ1640,TRUE,_xll.ohTrigger(Trigger,Trigger1M))</f>
        <v>1.7008544896421895E-2</v>
      </c>
      <c r="AU1640" s="246" t="e">
        <f>IFERROR(_xll.qlIndexFixing($AV$1,AQ1640,TRUE,_xll.ohTrigger(Trigger,Trigger1M)),#N/A)</f>
        <v>#N/A</v>
      </c>
    </row>
    <row r="1641" spans="42:47" ht="11.25" customHeight="1" x14ac:dyDescent="0.25">
      <c r="AP1641" s="102" t="s">
        <v>83</v>
      </c>
      <c r="AQ1641" s="101">
        <f>_xll.qlInterestRateIndexFixingDate(Currency&amp;"ibor"&amp;Tenor,AR1641,Trigger)</f>
        <v>50861</v>
      </c>
      <c r="AR1641" s="101">
        <f>_xll.qlCalendarAdvance(Calendar,AR1640,AP1641,"f",,Trigger)</f>
        <v>50865</v>
      </c>
      <c r="AS1641" s="101">
        <f>_xll.qlInterestRateIndexMaturity(Currency&amp;"ibor"&amp;Tenor,AR1641,Trigger)</f>
        <v>50895</v>
      </c>
      <c r="AT1641" s="246">
        <f>_xll.qlIndexFixing($AD$5,AQ1641,TRUE,_xll.ohTrigger(Trigger,Trigger1M))</f>
        <v>1.7003787785391467E-2</v>
      </c>
      <c r="AU1641" s="246" t="e">
        <f>IFERROR(_xll.qlIndexFixing($AV$1,AQ1641,TRUE,_xll.ohTrigger(Trigger,Trigger1M)),#N/A)</f>
        <v>#N/A</v>
      </c>
    </row>
    <row r="1642" spans="42:47" ht="11.25" customHeight="1" x14ac:dyDescent="0.25">
      <c r="AP1642" s="102" t="s">
        <v>83</v>
      </c>
      <c r="AQ1642" s="101">
        <f>_xll.qlInterestRateIndexFixingDate(Currency&amp;"ibor"&amp;Tenor,AR1642,Trigger)</f>
        <v>50866</v>
      </c>
      <c r="AR1642" s="101">
        <f>_xll.qlCalendarAdvance(Calendar,AR1641,AP1642,"f",,Trigger)</f>
        <v>50872</v>
      </c>
      <c r="AS1642" s="101">
        <f>_xll.qlInterestRateIndexMaturity(Currency&amp;"ibor"&amp;Tenor,AR1642,Trigger)</f>
        <v>50902</v>
      </c>
      <c r="AT1642" s="246">
        <f>_xll.qlIndexFixing($AD$5,AQ1642,TRUE,_xll.ohTrigger(Trigger,Trigger1M))</f>
        <v>1.6999241589398473E-2</v>
      </c>
      <c r="AU1642" s="246" t="e">
        <f>IFERROR(_xll.qlIndexFixing($AV$1,AQ1642,TRUE,_xll.ohTrigger(Trigger,Trigger1M)),#N/A)</f>
        <v>#N/A</v>
      </c>
    </row>
    <row r="1643" spans="42:47" ht="11.25" customHeight="1" x14ac:dyDescent="0.25">
      <c r="AP1643" s="102" t="s">
        <v>83</v>
      </c>
      <c r="AQ1643" s="101">
        <f>_xll.qlInterestRateIndexFixingDate(Currency&amp;"ibor"&amp;Tenor,AR1643,Trigger)</f>
        <v>50875</v>
      </c>
      <c r="AR1643" s="101">
        <f>_xll.qlCalendarAdvance(Calendar,AR1642,AP1643,"f",,Trigger)</f>
        <v>50879</v>
      </c>
      <c r="AS1643" s="101">
        <f>_xll.qlInterestRateIndexMaturity(Currency&amp;"ibor"&amp;Tenor,AR1643,Trigger)</f>
        <v>50909</v>
      </c>
      <c r="AT1643" s="246">
        <f>_xll.qlIndexFixing($AD$5,AQ1643,TRUE,_xll.ohTrigger(Trigger,Trigger1M))</f>
        <v>1.6994836907275435E-2</v>
      </c>
      <c r="AU1643" s="246" t="e">
        <f>IFERROR(_xll.qlIndexFixing($AV$1,AQ1643,TRUE,_xll.ohTrigger(Trigger,Trigger1M)),#N/A)</f>
        <v>#N/A</v>
      </c>
    </row>
    <row r="1644" spans="42:47" ht="11.25" customHeight="1" x14ac:dyDescent="0.25">
      <c r="AP1644" s="102" t="s">
        <v>83</v>
      </c>
      <c r="AQ1644" s="101">
        <f>_xll.qlInterestRateIndexFixingDate(Currency&amp;"ibor"&amp;Tenor,AR1644,Trigger)</f>
        <v>50882</v>
      </c>
      <c r="AR1644" s="101">
        <f>_xll.qlCalendarAdvance(Calendar,AR1643,AP1644,"f",,Trigger)</f>
        <v>50886</v>
      </c>
      <c r="AS1644" s="101">
        <f>_xll.qlInterestRateIndexMaturity(Currency&amp;"ibor"&amp;Tenor,AR1644,Trigger)</f>
        <v>50916</v>
      </c>
      <c r="AT1644" s="246">
        <f>_xll.qlIndexFixing($AD$5,AQ1644,TRUE,_xll.ohTrigger(Trigger,Trigger1M))</f>
        <v>1.6990573738859815E-2</v>
      </c>
      <c r="AU1644" s="246" t="e">
        <f>IFERROR(_xll.qlIndexFixing($AV$1,AQ1644,TRUE,_xll.ohTrigger(Trigger,Trigger1M)),#N/A)</f>
        <v>#N/A</v>
      </c>
    </row>
    <row r="1645" spans="42:47" ht="11.25" customHeight="1" x14ac:dyDescent="0.25">
      <c r="AP1645" s="102" t="s">
        <v>83</v>
      </c>
      <c r="AQ1645" s="101">
        <f>_xll.qlInterestRateIndexFixingDate(Currency&amp;"ibor"&amp;Tenor,AR1645,Trigger)</f>
        <v>50889</v>
      </c>
      <c r="AR1645" s="101">
        <f>_xll.qlCalendarAdvance(Calendar,AR1644,AP1645,"f",,Trigger)</f>
        <v>50893</v>
      </c>
      <c r="AS1645" s="101">
        <f>_xll.qlInterestRateIndexMaturity(Currency&amp;"ibor"&amp;Tenor,AR1645,Trigger)</f>
        <v>50924</v>
      </c>
      <c r="AT1645" s="246">
        <f>_xll.qlIndexFixing($AD$5,AQ1645,TRUE,_xll.ohTrigger(Trigger,Trigger1M))</f>
        <v>1.6986570988917992E-2</v>
      </c>
      <c r="AU1645" s="246" t="e">
        <f>IFERROR(_xll.qlIndexFixing($AV$1,AQ1645,TRUE,_xll.ohTrigger(Trigger,Trigger1M)),#N/A)</f>
        <v>#N/A</v>
      </c>
    </row>
    <row r="1646" spans="42:47" ht="11.25" customHeight="1" x14ac:dyDescent="0.25">
      <c r="AP1646" s="102" t="s">
        <v>83</v>
      </c>
      <c r="AQ1646" s="101">
        <f>_xll.qlInterestRateIndexFixingDate(Currency&amp;"ibor"&amp;Tenor,AR1646,Trigger)</f>
        <v>50896</v>
      </c>
      <c r="AR1646" s="101">
        <f>_xll.qlCalendarAdvance(Calendar,AR1645,AP1646,"f",,Trigger)</f>
        <v>50900</v>
      </c>
      <c r="AS1646" s="101">
        <f>_xll.qlInterestRateIndexMaturity(Currency&amp;"ibor"&amp;Tenor,AR1646,Trigger)</f>
        <v>50931</v>
      </c>
      <c r="AT1646" s="246">
        <f>_xll.qlIndexFixing($AD$5,AQ1646,TRUE,_xll.ohTrigger(Trigger,Trigger1M))</f>
        <v>1.6982600768401773E-2</v>
      </c>
      <c r="AU1646" s="246" t="e">
        <f>IFERROR(_xll.qlIndexFixing($AV$1,AQ1646,TRUE,_xll.ohTrigger(Trigger,Trigger1M)),#N/A)</f>
        <v>#N/A</v>
      </c>
    </row>
    <row r="1647" spans="42:47" ht="11.25" customHeight="1" x14ac:dyDescent="0.25">
      <c r="AP1647" s="102" t="s">
        <v>83</v>
      </c>
      <c r="AQ1647" s="101">
        <f>_xll.qlInterestRateIndexFixingDate(Currency&amp;"ibor"&amp;Tenor,AR1647,Trigger)</f>
        <v>50903</v>
      </c>
      <c r="AR1647" s="101">
        <f>_xll.qlCalendarAdvance(Calendar,AR1646,AP1647,"f",,Trigger)</f>
        <v>50907</v>
      </c>
      <c r="AS1647" s="101">
        <f>_xll.qlInterestRateIndexMaturity(Currency&amp;"ibor"&amp;Tenor,AR1647,Trigger)</f>
        <v>50938</v>
      </c>
      <c r="AT1647" s="246">
        <f>_xll.qlIndexFixing($AD$5,AQ1647,TRUE,_xll.ohTrigger(Trigger,Trigger1M))</f>
        <v>1.6978772067865806E-2</v>
      </c>
      <c r="AU1647" s="246" t="e">
        <f>IFERROR(_xll.qlIndexFixing($AV$1,AQ1647,TRUE,_xll.ohTrigger(Trigger,Trigger1M)),#N/A)</f>
        <v>#N/A</v>
      </c>
    </row>
    <row r="1648" spans="42:47" ht="11.25" customHeight="1" x14ac:dyDescent="0.25">
      <c r="AP1648" s="102" t="s">
        <v>83</v>
      </c>
      <c r="AQ1648" s="101">
        <f>_xll.qlInterestRateIndexFixingDate(Currency&amp;"ibor"&amp;Tenor,AR1648,Trigger)</f>
        <v>50910</v>
      </c>
      <c r="AR1648" s="101">
        <f>_xll.qlCalendarAdvance(Calendar,AR1647,AP1648,"f",,Trigger)</f>
        <v>50914</v>
      </c>
      <c r="AS1648" s="101">
        <f>_xll.qlInterestRateIndexMaturity(Currency&amp;"ibor"&amp;Tenor,AR1648,Trigger)</f>
        <v>50945</v>
      </c>
      <c r="AT1648" s="246">
        <f>_xll.qlIndexFixing($AD$5,AQ1648,TRUE,_xll.ohTrigger(Trigger,Trigger1M))</f>
        <v>1.6975084887163112E-2</v>
      </c>
      <c r="AU1648" s="246" t="e">
        <f>IFERROR(_xll.qlIndexFixing($AV$1,AQ1648,TRUE,_xll.ohTrigger(Trigger,Trigger1M)),#N/A)</f>
        <v>#N/A</v>
      </c>
    </row>
    <row r="1649" spans="42:47" ht="11.25" customHeight="1" x14ac:dyDescent="0.25">
      <c r="AP1649" s="102" t="s">
        <v>83</v>
      </c>
      <c r="AQ1649" s="101">
        <f>_xll.qlInterestRateIndexFixingDate(Currency&amp;"ibor"&amp;Tenor,AR1649,Trigger)</f>
        <v>50917</v>
      </c>
      <c r="AR1649" s="101">
        <f>_xll.qlCalendarAdvance(Calendar,AR1648,AP1649,"f",,Trigger)</f>
        <v>50921</v>
      </c>
      <c r="AS1649" s="101">
        <f>_xll.qlInterestRateIndexMaturity(Currency&amp;"ibor"&amp;Tenor,AR1649,Trigger)</f>
        <v>50951</v>
      </c>
      <c r="AT1649" s="246">
        <f>_xll.qlIndexFixing($AD$5,AQ1649,TRUE,_xll.ohTrigger(Trigger,Trigger1M))</f>
        <v>1.6971380597365027E-2</v>
      </c>
      <c r="AU1649" s="246" t="e">
        <f>IFERROR(_xll.qlIndexFixing($AV$1,AQ1649,TRUE,_xll.ohTrigger(Trigger,Trigger1M)),#N/A)</f>
        <v>#N/A</v>
      </c>
    </row>
    <row r="1650" spans="42:47" ht="11.25" customHeight="1" x14ac:dyDescent="0.25">
      <c r="AP1650" s="102" t="s">
        <v>83</v>
      </c>
      <c r="AQ1650" s="101">
        <f>_xll.qlInterestRateIndexFixingDate(Currency&amp;"ibor"&amp;Tenor,AR1650,Trigger)</f>
        <v>50924</v>
      </c>
      <c r="AR1650" s="101">
        <f>_xll.qlCalendarAdvance(Calendar,AR1649,AP1650,"f",,Trigger)</f>
        <v>50928</v>
      </c>
      <c r="AS1650" s="101">
        <f>_xll.qlInterestRateIndexMaturity(Currency&amp;"ibor"&amp;Tenor,AR1650,Trigger)</f>
        <v>50958</v>
      </c>
      <c r="AT1650" s="246">
        <f>_xll.qlIndexFixing($AD$5,AQ1650,TRUE,_xll.ohTrigger(Trigger,Trigger1M))</f>
        <v>1.6967966508233623E-2</v>
      </c>
      <c r="AU1650" s="246" t="e">
        <f>IFERROR(_xll.qlIndexFixing($AV$1,AQ1650,TRUE,_xll.ohTrigger(Trigger,Trigger1M)),#N/A)</f>
        <v>#N/A</v>
      </c>
    </row>
    <row r="1651" spans="42:47" ht="11.25" customHeight="1" x14ac:dyDescent="0.25">
      <c r="AP1651" s="102" t="s">
        <v>83</v>
      </c>
      <c r="AQ1651" s="101">
        <f>_xll.qlInterestRateIndexFixingDate(Currency&amp;"ibor"&amp;Tenor,AR1651,Trigger)</f>
        <v>50931</v>
      </c>
      <c r="AR1651" s="101">
        <f>_xll.qlCalendarAdvance(Calendar,AR1650,AP1651,"f",,Trigger)</f>
        <v>50935</v>
      </c>
      <c r="AS1651" s="101">
        <f>_xll.qlInterestRateIndexMaturity(Currency&amp;"ibor"&amp;Tenor,AR1651,Trigger)</f>
        <v>50965</v>
      </c>
      <c r="AT1651" s="246">
        <f>_xll.qlIndexFixing($AD$5,AQ1651,TRUE,_xll.ohTrigger(Trigger,Trigger1M))</f>
        <v>1.6964693931861063E-2</v>
      </c>
      <c r="AU1651" s="246" t="e">
        <f>IFERROR(_xll.qlIndexFixing($AV$1,AQ1651,TRUE,_xll.ohTrigger(Trigger,Trigger1M)),#N/A)</f>
        <v>#N/A</v>
      </c>
    </row>
    <row r="1652" spans="42:47" ht="11.25" customHeight="1" x14ac:dyDescent="0.25">
      <c r="AP1652" s="102" t="s">
        <v>83</v>
      </c>
      <c r="AQ1652" s="101">
        <f>_xll.qlInterestRateIndexFixingDate(Currency&amp;"ibor"&amp;Tenor,AR1652,Trigger)</f>
        <v>50938</v>
      </c>
      <c r="AR1652" s="101">
        <f>_xll.qlCalendarAdvance(Calendar,AR1651,AP1652,"f",,Trigger)</f>
        <v>50942</v>
      </c>
      <c r="AS1652" s="101">
        <f>_xll.qlInterestRateIndexMaturity(Currency&amp;"ibor"&amp;Tenor,AR1652,Trigger)</f>
        <v>50972</v>
      </c>
      <c r="AT1652" s="246">
        <f>_xll.qlIndexFixing($AD$5,AQ1652,TRUE,_xll.ohTrigger(Trigger,Trigger1M))</f>
        <v>1.6961562868135438E-2</v>
      </c>
      <c r="AU1652" s="246" t="e">
        <f>IFERROR(_xll.qlIndexFixing($AV$1,AQ1652,TRUE,_xll.ohTrigger(Trigger,Trigger1M)),#N/A)</f>
        <v>#N/A</v>
      </c>
    </row>
    <row r="1653" spans="42:47" ht="11.25" customHeight="1" x14ac:dyDescent="0.25">
      <c r="AP1653" s="102" t="s">
        <v>83</v>
      </c>
      <c r="AQ1653" s="101">
        <f>_xll.qlInterestRateIndexFixingDate(Currency&amp;"ibor"&amp;Tenor,AR1653,Trigger)</f>
        <v>50945</v>
      </c>
      <c r="AR1653" s="101">
        <f>_xll.qlCalendarAdvance(Calendar,AR1652,AP1653,"f",,Trigger)</f>
        <v>50949</v>
      </c>
      <c r="AS1653" s="101">
        <f>_xll.qlInterestRateIndexMaturity(Currency&amp;"ibor"&amp;Tenor,AR1653,Trigger)</f>
        <v>50979</v>
      </c>
      <c r="AT1653" s="246">
        <f>_xll.qlIndexFixing($AD$5,AQ1653,TRUE,_xll.ohTrigger(Trigger,Trigger1M))</f>
        <v>1.6958472226102472E-2</v>
      </c>
      <c r="AU1653" s="246" t="e">
        <f>IFERROR(_xll.qlIndexFixing($AV$1,AQ1653,TRUE,_xll.ohTrigger(Trigger,Trigger1M)),#N/A)</f>
        <v>#N/A</v>
      </c>
    </row>
    <row r="1654" spans="42:47" ht="11.25" customHeight="1" x14ac:dyDescent="0.25">
      <c r="AP1654" s="102" t="s">
        <v>83</v>
      </c>
      <c r="AQ1654" s="101">
        <f>_xll.qlInterestRateIndexFixingDate(Currency&amp;"ibor"&amp;Tenor,AR1654,Trigger)</f>
        <v>50952</v>
      </c>
      <c r="AR1654" s="101">
        <f>_xll.qlCalendarAdvance(Calendar,AR1653,AP1654,"f",,Trigger)</f>
        <v>50956</v>
      </c>
      <c r="AS1654" s="101">
        <f>_xll.qlInterestRateIndexMaturity(Currency&amp;"ibor"&amp;Tenor,AR1654,Trigger)</f>
        <v>50987</v>
      </c>
      <c r="AT1654" s="246">
        <f>_xll.qlIndexFixing($AD$5,AQ1654,TRUE,_xll.ohTrigger(Trigger,Trigger1M))</f>
        <v>1.6954617756357458E-2</v>
      </c>
      <c r="AU1654" s="246" t="e">
        <f>IFERROR(_xll.qlIndexFixing($AV$1,AQ1654,TRUE,_xll.ohTrigger(Trigger,Trigger1M)),#N/A)</f>
        <v>#N/A</v>
      </c>
    </row>
    <row r="1655" spans="42:47" ht="11.25" customHeight="1" x14ac:dyDescent="0.25">
      <c r="AP1655" s="102" t="s">
        <v>83</v>
      </c>
      <c r="AQ1655" s="101">
        <f>_xll.qlInterestRateIndexFixingDate(Currency&amp;"ibor"&amp;Tenor,AR1655,Trigger)</f>
        <v>50959</v>
      </c>
      <c r="AR1655" s="101">
        <f>_xll.qlCalendarAdvance(Calendar,AR1654,AP1655,"f",,Trigger)</f>
        <v>50963</v>
      </c>
      <c r="AS1655" s="101">
        <f>_xll.qlInterestRateIndexMaturity(Currency&amp;"ibor"&amp;Tenor,AR1655,Trigger)</f>
        <v>50994</v>
      </c>
      <c r="AT1655" s="246">
        <f>_xll.qlIndexFixing($AD$5,AQ1655,TRUE,_xll.ohTrigger(Trigger,Trigger1M))</f>
        <v>1.6949711983245845E-2</v>
      </c>
      <c r="AU1655" s="246" t="e">
        <f>IFERROR(_xll.qlIndexFixing($AV$1,AQ1655,TRUE,_xll.ohTrigger(Trigger,Trigger1M)),#N/A)</f>
        <v>#N/A</v>
      </c>
    </row>
    <row r="1656" spans="42:47" ht="11.25" customHeight="1" x14ac:dyDescent="0.25">
      <c r="AP1656" s="102" t="s">
        <v>83</v>
      </c>
      <c r="AQ1656" s="101">
        <f>_xll.qlInterestRateIndexFixingDate(Currency&amp;"ibor"&amp;Tenor,AR1656,Trigger)</f>
        <v>50966</v>
      </c>
      <c r="AR1656" s="101">
        <f>_xll.qlCalendarAdvance(Calendar,AR1655,AP1656,"f",,Trigger)</f>
        <v>50970</v>
      </c>
      <c r="AS1656" s="101">
        <f>_xll.qlInterestRateIndexMaturity(Currency&amp;"ibor"&amp;Tenor,AR1656,Trigger)</f>
        <v>51001</v>
      </c>
      <c r="AT1656" s="246">
        <f>_xll.qlIndexFixing($AD$5,AQ1656,TRUE,_xll.ohTrigger(Trigger,Trigger1M))</f>
        <v>1.6943879188198889E-2</v>
      </c>
      <c r="AU1656" s="246" t="e">
        <f>IFERROR(_xll.qlIndexFixing($AV$1,AQ1656,TRUE,_xll.ohTrigger(Trigger,Trigger1M)),#N/A)</f>
        <v>#N/A</v>
      </c>
    </row>
    <row r="1657" spans="42:47" ht="11.25" customHeight="1" x14ac:dyDescent="0.25">
      <c r="AP1657" s="102" t="s">
        <v>83</v>
      </c>
      <c r="AQ1657" s="101">
        <f>_xll.qlInterestRateIndexFixingDate(Currency&amp;"ibor"&amp;Tenor,AR1657,Trigger)</f>
        <v>50973</v>
      </c>
      <c r="AR1657" s="101">
        <f>_xll.qlCalendarAdvance(Calendar,AR1656,AP1657,"f",,Trigger)</f>
        <v>50977</v>
      </c>
      <c r="AS1657" s="101">
        <f>_xll.qlInterestRateIndexMaturity(Currency&amp;"ibor"&amp;Tenor,AR1657,Trigger)</f>
        <v>51008</v>
      </c>
      <c r="AT1657" s="246">
        <f>_xll.qlIndexFixing($AD$5,AQ1657,TRUE,_xll.ohTrigger(Trigger,Trigger1M))</f>
        <v>1.6937128909710455E-2</v>
      </c>
      <c r="AU1657" s="246" t="e">
        <f>IFERROR(_xll.qlIndexFixing($AV$1,AQ1657,TRUE,_xll.ohTrigger(Trigger,Trigger1M)),#N/A)</f>
        <v>#N/A</v>
      </c>
    </row>
    <row r="1658" spans="42:47" ht="11.25" customHeight="1" x14ac:dyDescent="0.25">
      <c r="AP1658" s="102" t="s">
        <v>83</v>
      </c>
      <c r="AQ1658" s="101">
        <f>_xll.qlInterestRateIndexFixingDate(Currency&amp;"ibor"&amp;Tenor,AR1658,Trigger)</f>
        <v>50980</v>
      </c>
      <c r="AR1658" s="101">
        <f>_xll.qlCalendarAdvance(Calendar,AR1657,AP1658,"f",,Trigger)</f>
        <v>50984</v>
      </c>
      <c r="AS1658" s="101">
        <f>_xll.qlInterestRateIndexMaturity(Currency&amp;"ibor"&amp;Tenor,AR1658,Trigger)</f>
        <v>51015</v>
      </c>
      <c r="AT1658" s="246">
        <f>_xll.qlIndexFixing($AD$5,AQ1658,TRUE,_xll.ohTrigger(Trigger,Trigger1M))</f>
        <v>1.6930123126853391E-2</v>
      </c>
      <c r="AU1658" s="246" t="e">
        <f>IFERROR(_xll.qlIndexFixing($AV$1,AQ1658,TRUE,_xll.ohTrigger(Trigger,Trigger1M)),#N/A)</f>
        <v>#N/A</v>
      </c>
    </row>
    <row r="1659" spans="42:47" ht="11.25" customHeight="1" x14ac:dyDescent="0.25">
      <c r="AP1659" s="102" t="s">
        <v>83</v>
      </c>
      <c r="AQ1659" s="101">
        <f>_xll.qlInterestRateIndexFixingDate(Currency&amp;"ibor"&amp;Tenor,AR1659,Trigger)</f>
        <v>50987</v>
      </c>
      <c r="AR1659" s="101">
        <f>_xll.qlCalendarAdvance(Calendar,AR1658,AP1659,"f",,Trigger)</f>
        <v>50991</v>
      </c>
      <c r="AS1659" s="101">
        <f>_xll.qlInterestRateIndexMaturity(Currency&amp;"ibor"&amp;Tenor,AR1659,Trigger)</f>
        <v>51022</v>
      </c>
      <c r="AT1659" s="246">
        <f>_xll.qlIndexFixing($AD$5,AQ1659,TRUE,_xll.ohTrigger(Trigger,Trigger1M))</f>
        <v>1.6923252966980138E-2</v>
      </c>
      <c r="AU1659" s="246" t="e">
        <f>IFERROR(_xll.qlIndexFixing($AV$1,AQ1659,TRUE,_xll.ohTrigger(Trigger,Trigger1M)),#N/A)</f>
        <v>#N/A</v>
      </c>
    </row>
    <row r="1660" spans="42:47" ht="11.25" customHeight="1" x14ac:dyDescent="0.25">
      <c r="AP1660" s="102" t="s">
        <v>83</v>
      </c>
      <c r="AQ1660" s="101">
        <f>_xll.qlInterestRateIndexFixingDate(Currency&amp;"ibor"&amp;Tenor,AR1660,Trigger)</f>
        <v>50994</v>
      </c>
      <c r="AR1660" s="101">
        <f>_xll.qlCalendarAdvance(Calendar,AR1659,AP1660,"f",,Trigger)</f>
        <v>50998</v>
      </c>
      <c r="AS1660" s="101">
        <f>_xll.qlInterestRateIndexMaturity(Currency&amp;"ibor"&amp;Tenor,AR1660,Trigger)</f>
        <v>51029</v>
      </c>
      <c r="AT1660" s="246">
        <f>_xll.qlIndexFixing($AD$5,AQ1660,TRUE,_xll.ohTrigger(Trigger,Trigger1M))</f>
        <v>1.6916518429853464E-2</v>
      </c>
      <c r="AU1660" s="246" t="e">
        <f>IFERROR(_xll.qlIndexFixing($AV$1,AQ1660,TRUE,_xll.ohTrigger(Trigger,Trigger1M)),#N/A)</f>
        <v>#N/A</v>
      </c>
    </row>
    <row r="1661" spans="42:47" ht="11.25" customHeight="1" x14ac:dyDescent="0.25">
      <c r="AP1661" s="102" t="s">
        <v>83</v>
      </c>
      <c r="AQ1661" s="101">
        <f>_xll.qlInterestRateIndexFixingDate(Currency&amp;"ibor"&amp;Tenor,AR1661,Trigger)</f>
        <v>51001</v>
      </c>
      <c r="AR1661" s="101">
        <f>_xll.qlCalendarAdvance(Calendar,AR1660,AP1661,"f",,Trigger)</f>
        <v>51005</v>
      </c>
      <c r="AS1661" s="101">
        <f>_xll.qlInterestRateIndexMaturity(Currency&amp;"ibor"&amp;Tenor,AR1661,Trigger)</f>
        <v>51036</v>
      </c>
      <c r="AT1661" s="246">
        <f>_xll.qlIndexFixing($AD$5,AQ1661,TRUE,_xll.ohTrigger(Trigger,Trigger1M))</f>
        <v>1.6909919515241303E-2</v>
      </c>
      <c r="AU1661" s="246" t="e">
        <f>IFERROR(_xll.qlIndexFixing($AV$1,AQ1661,TRUE,_xll.ohTrigger(Trigger,Trigger1M)),#N/A)</f>
        <v>#N/A</v>
      </c>
    </row>
    <row r="1662" spans="42:47" ht="11.25" customHeight="1" x14ac:dyDescent="0.25">
      <c r="AP1662" s="102" t="s">
        <v>83</v>
      </c>
      <c r="AQ1662" s="101">
        <f>_xll.qlInterestRateIndexFixingDate(Currency&amp;"ibor"&amp;Tenor,AR1662,Trigger)</f>
        <v>51008</v>
      </c>
      <c r="AR1662" s="101">
        <f>_xll.qlCalendarAdvance(Calendar,AR1661,AP1662,"f",,Trigger)</f>
        <v>51012</v>
      </c>
      <c r="AS1662" s="101">
        <f>_xll.qlInterestRateIndexMaturity(Currency&amp;"ibor"&amp;Tenor,AR1662,Trigger)</f>
        <v>51043</v>
      </c>
      <c r="AT1662" s="246">
        <f>_xll.qlIndexFixing($AD$5,AQ1662,TRUE,_xll.ohTrigger(Trigger,Trigger1M))</f>
        <v>1.690345622290642E-2</v>
      </c>
      <c r="AU1662" s="246" t="e">
        <f>IFERROR(_xll.qlIndexFixing($AV$1,AQ1662,TRUE,_xll.ohTrigger(Trigger,Trigger1M)),#N/A)</f>
        <v>#N/A</v>
      </c>
    </row>
    <row r="1663" spans="42:47" ht="11.25" customHeight="1" x14ac:dyDescent="0.25">
      <c r="AP1663" s="102" t="s">
        <v>83</v>
      </c>
      <c r="AQ1663" s="101">
        <f>_xll.qlInterestRateIndexFixingDate(Currency&amp;"ibor"&amp;Tenor,AR1663,Trigger)</f>
        <v>51015</v>
      </c>
      <c r="AR1663" s="101">
        <f>_xll.qlCalendarAdvance(Calendar,AR1662,AP1663,"f",,Trigger)</f>
        <v>51019</v>
      </c>
      <c r="AS1663" s="101">
        <f>_xll.qlInterestRateIndexMaturity(Currency&amp;"ibor"&amp;Tenor,AR1663,Trigger)</f>
        <v>51049</v>
      </c>
      <c r="AT1663" s="246">
        <f>_xll.qlIndexFixing($AD$5,AQ1663,TRUE,_xll.ohTrigger(Trigger,Trigger1M))</f>
        <v>1.6897172628736357E-2</v>
      </c>
      <c r="AU1663" s="246" t="e">
        <f>IFERROR(_xll.qlIndexFixing($AV$1,AQ1663,TRUE,_xll.ohTrigger(Trigger,Trigger1M)),#N/A)</f>
        <v>#N/A</v>
      </c>
    </row>
    <row r="1664" spans="42:47" ht="11.25" customHeight="1" x14ac:dyDescent="0.25">
      <c r="AP1664" s="102" t="s">
        <v>83</v>
      </c>
      <c r="AQ1664" s="101">
        <f>_xll.qlInterestRateIndexFixingDate(Currency&amp;"ibor"&amp;Tenor,AR1664,Trigger)</f>
        <v>51022</v>
      </c>
      <c r="AR1664" s="101">
        <f>_xll.qlCalendarAdvance(Calendar,AR1663,AP1664,"f",,Trigger)</f>
        <v>51026</v>
      </c>
      <c r="AS1664" s="101">
        <f>_xll.qlInterestRateIndexMaturity(Currency&amp;"ibor"&amp;Tenor,AR1664,Trigger)</f>
        <v>51056</v>
      </c>
      <c r="AT1664" s="246">
        <f>_xll.qlIndexFixing($AD$5,AQ1664,TRUE,_xll.ohTrigger(Trigger,Trigger1M))</f>
        <v>1.689097118384808E-2</v>
      </c>
      <c r="AU1664" s="246" t="e">
        <f>IFERROR(_xll.qlIndexFixing($AV$1,AQ1664,TRUE,_xll.ohTrigger(Trigger,Trigger1M)),#N/A)</f>
        <v>#N/A</v>
      </c>
    </row>
    <row r="1665" spans="42:47" ht="11.25" customHeight="1" x14ac:dyDescent="0.25">
      <c r="AP1665" s="102" t="s">
        <v>83</v>
      </c>
      <c r="AQ1665" s="101">
        <f>_xll.qlInterestRateIndexFixingDate(Currency&amp;"ibor"&amp;Tenor,AR1665,Trigger)</f>
        <v>51029</v>
      </c>
      <c r="AR1665" s="101">
        <f>_xll.qlCalendarAdvance(Calendar,AR1664,AP1665,"f",,Trigger)</f>
        <v>51033</v>
      </c>
      <c r="AS1665" s="101">
        <f>_xll.qlInterestRateIndexMaturity(Currency&amp;"ibor"&amp;Tenor,AR1665,Trigger)</f>
        <v>51063</v>
      </c>
      <c r="AT1665" s="246">
        <f>_xll.qlIndexFixing($AD$5,AQ1665,TRUE,_xll.ohTrigger(Trigger,Trigger1M))</f>
        <v>1.6884905354129565E-2</v>
      </c>
      <c r="AU1665" s="246" t="e">
        <f>IFERROR(_xll.qlIndexFixing($AV$1,AQ1665,TRUE,_xll.ohTrigger(Trigger,Trigger1M)),#N/A)</f>
        <v>#N/A</v>
      </c>
    </row>
    <row r="1666" spans="42:47" ht="11.25" customHeight="1" x14ac:dyDescent="0.25">
      <c r="AP1666" s="102" t="s">
        <v>83</v>
      </c>
      <c r="AQ1666" s="101">
        <f>_xll.qlInterestRateIndexFixingDate(Currency&amp;"ibor"&amp;Tenor,AR1666,Trigger)</f>
        <v>51036</v>
      </c>
      <c r="AR1666" s="101">
        <f>_xll.qlCalendarAdvance(Calendar,AR1665,AP1666,"f",,Trigger)</f>
        <v>51040</v>
      </c>
      <c r="AS1666" s="101">
        <f>_xll.qlInterestRateIndexMaturity(Currency&amp;"ibor"&amp;Tenor,AR1666,Trigger)</f>
        <v>51070</v>
      </c>
      <c r="AT1666" s="246">
        <f>_xll.qlIndexFixing($AD$5,AQ1666,TRUE,_xll.ohTrigger(Trigger,Trigger1M))</f>
        <v>1.687897513937564E-2</v>
      </c>
      <c r="AU1666" s="246" t="e">
        <f>IFERROR(_xll.qlIndexFixing($AV$1,AQ1666,TRUE,_xll.ohTrigger(Trigger,Trigger1M)),#N/A)</f>
        <v>#N/A</v>
      </c>
    </row>
    <row r="1667" spans="42:47" ht="11.25" customHeight="1" x14ac:dyDescent="0.25">
      <c r="AP1667" s="102" t="s">
        <v>83</v>
      </c>
      <c r="AQ1667" s="101">
        <f>_xll.qlInterestRateIndexFixingDate(Currency&amp;"ibor"&amp;Tenor,AR1667,Trigger)</f>
        <v>51043</v>
      </c>
      <c r="AR1667" s="101">
        <f>_xll.qlCalendarAdvance(Calendar,AR1666,AP1667,"f",,Trigger)</f>
        <v>51047</v>
      </c>
      <c r="AS1667" s="101">
        <f>_xll.qlInterestRateIndexMaturity(Currency&amp;"ibor"&amp;Tenor,AR1667,Trigger)</f>
        <v>51078</v>
      </c>
      <c r="AT1667" s="246">
        <f>_xll.qlIndexFixing($AD$5,AQ1667,TRUE,_xll.ohTrigger(Trigger,Trigger1M))</f>
        <v>1.6873174087683813E-2</v>
      </c>
      <c r="AU1667" s="246" t="e">
        <f>IFERROR(_xll.qlIndexFixing($AV$1,AQ1667,TRUE,_xll.ohTrigger(Trigger,Trigger1M)),#N/A)</f>
        <v>#N/A</v>
      </c>
    </row>
    <row r="1668" spans="42:47" ht="11.25" customHeight="1" x14ac:dyDescent="0.25">
      <c r="AP1668" s="102" t="s">
        <v>83</v>
      </c>
      <c r="AQ1668" s="101">
        <f>_xll.qlInterestRateIndexFixingDate(Currency&amp;"ibor"&amp;Tenor,AR1668,Trigger)</f>
        <v>51050</v>
      </c>
      <c r="AR1668" s="101">
        <f>_xll.qlCalendarAdvance(Calendar,AR1667,AP1668,"f",,Trigger)</f>
        <v>51054</v>
      </c>
      <c r="AS1668" s="101">
        <f>_xll.qlInterestRateIndexMaturity(Currency&amp;"ibor"&amp;Tenor,AR1668,Trigger)</f>
        <v>51085</v>
      </c>
      <c r="AT1668" s="246">
        <f>_xll.qlIndexFixing($AD$5,AQ1668,TRUE,_xll.ohTrigger(Trigger,Trigger1M))</f>
        <v>1.6867524524451092E-2</v>
      </c>
      <c r="AU1668" s="246" t="e">
        <f>IFERROR(_xll.qlIndexFixing($AV$1,AQ1668,TRUE,_xll.ohTrigger(Trigger,Trigger1M)),#N/A)</f>
        <v>#N/A</v>
      </c>
    </row>
    <row r="1669" spans="42:47" ht="11.25" customHeight="1" x14ac:dyDescent="0.25">
      <c r="AP1669" s="102" t="s">
        <v>83</v>
      </c>
      <c r="AQ1669" s="101">
        <f>_xll.qlInterestRateIndexFixingDate(Currency&amp;"ibor"&amp;Tenor,AR1669,Trigger)</f>
        <v>51057</v>
      </c>
      <c r="AR1669" s="101">
        <f>_xll.qlCalendarAdvance(Calendar,AR1668,AP1669,"f",,Trigger)</f>
        <v>51061</v>
      </c>
      <c r="AS1669" s="101">
        <f>_xll.qlInterestRateIndexMaturity(Currency&amp;"ibor"&amp;Tenor,AR1669,Trigger)</f>
        <v>51092</v>
      </c>
      <c r="AT1669" s="246">
        <f>_xll.qlIndexFixing($AD$5,AQ1669,TRUE,_xll.ohTrigger(Trigger,Trigger1M))</f>
        <v>1.6862010582010391E-2</v>
      </c>
      <c r="AU1669" s="246" t="e">
        <f>IFERROR(_xll.qlIndexFixing($AV$1,AQ1669,TRUE,_xll.ohTrigger(Trigger,Trigger1M)),#N/A)</f>
        <v>#N/A</v>
      </c>
    </row>
    <row r="1670" spans="42:47" ht="11.25" customHeight="1" x14ac:dyDescent="0.25">
      <c r="AP1670" s="102" t="s">
        <v>83</v>
      </c>
      <c r="AQ1670" s="101">
        <f>_xll.qlInterestRateIndexFixingDate(Currency&amp;"ibor"&amp;Tenor,AR1670,Trigger)</f>
        <v>51064</v>
      </c>
      <c r="AR1670" s="101">
        <f>_xll.qlCalendarAdvance(Calendar,AR1669,AP1670,"f",,Trigger)</f>
        <v>51068</v>
      </c>
      <c r="AS1670" s="101">
        <f>_xll.qlInterestRateIndexMaturity(Currency&amp;"ibor"&amp;Tenor,AR1670,Trigger)</f>
        <v>51099</v>
      </c>
      <c r="AT1670" s="246">
        <f>_xll.qlIndexFixing($AD$5,AQ1670,TRUE,_xll.ohTrigger(Trigger,Trigger1M))</f>
        <v>1.6856632260173466E-2</v>
      </c>
      <c r="AU1670" s="246" t="e">
        <f>IFERROR(_xll.qlIndexFixing($AV$1,AQ1670,TRUE,_xll.ohTrigger(Trigger,Trigger1M)),#N/A)</f>
        <v>#N/A</v>
      </c>
    </row>
    <row r="1671" spans="42:47" ht="11.25" customHeight="1" x14ac:dyDescent="0.25">
      <c r="AP1671" s="102" t="s">
        <v>83</v>
      </c>
      <c r="AQ1671" s="101">
        <f>_xll.qlInterestRateIndexFixingDate(Currency&amp;"ibor"&amp;Tenor,AR1671,Trigger)</f>
        <v>51071</v>
      </c>
      <c r="AR1671" s="101">
        <f>_xll.qlCalendarAdvance(Calendar,AR1670,AP1671,"f",,Trigger)</f>
        <v>51075</v>
      </c>
      <c r="AS1671" s="101">
        <f>_xll.qlInterestRateIndexMaturity(Currency&amp;"ibor"&amp;Tenor,AR1671,Trigger)</f>
        <v>51105</v>
      </c>
      <c r="AT1671" s="246">
        <f>_xll.qlIndexFixing($AD$5,AQ1671,TRUE,_xll.ohTrigger(Trigger,Trigger1M))</f>
        <v>1.6851358283168416E-2</v>
      </c>
      <c r="AU1671" s="246" t="e">
        <f>IFERROR(_xll.qlIndexFixing($AV$1,AQ1671,TRUE,_xll.ohTrigger(Trigger,Trigger1M)),#N/A)</f>
        <v>#N/A</v>
      </c>
    </row>
    <row r="1672" spans="42:47" ht="11.25" customHeight="1" x14ac:dyDescent="0.25">
      <c r="AP1672" s="102" t="s">
        <v>83</v>
      </c>
      <c r="AQ1672" s="101">
        <f>_xll.qlInterestRateIndexFixingDate(Currency&amp;"ibor"&amp;Tenor,AR1672,Trigger)</f>
        <v>51078</v>
      </c>
      <c r="AR1672" s="101">
        <f>_xll.qlCalendarAdvance(Calendar,AR1671,AP1672,"f",,Trigger)</f>
        <v>51082</v>
      </c>
      <c r="AS1672" s="101">
        <f>_xll.qlInterestRateIndexMaturity(Currency&amp;"ibor"&amp;Tenor,AR1672,Trigger)</f>
        <v>51112</v>
      </c>
      <c r="AT1672" s="246">
        <f>_xll.qlIndexFixing($AD$5,AQ1672,TRUE,_xll.ohTrigger(Trigger,Trigger1M))</f>
        <v>1.6846241754133295E-2</v>
      </c>
      <c r="AU1672" s="246" t="e">
        <f>IFERROR(_xll.qlIndexFixing($AV$1,AQ1672,TRUE,_xll.ohTrigger(Trigger,Trigger1M)),#N/A)</f>
        <v>#N/A</v>
      </c>
    </row>
    <row r="1673" spans="42:47" ht="11.25" customHeight="1" x14ac:dyDescent="0.25">
      <c r="AP1673" s="102" t="s">
        <v>83</v>
      </c>
      <c r="AQ1673" s="101">
        <f>_xll.qlInterestRateIndexFixingDate(Currency&amp;"ibor"&amp;Tenor,AR1673,Trigger)</f>
        <v>51085</v>
      </c>
      <c r="AR1673" s="101">
        <f>_xll.qlCalendarAdvance(Calendar,AR1672,AP1673,"f",,Trigger)</f>
        <v>51089</v>
      </c>
      <c r="AS1673" s="101">
        <f>_xll.qlInterestRateIndexMaturity(Currency&amp;"ibor"&amp;Tenor,AR1673,Trigger)</f>
        <v>51119</v>
      </c>
      <c r="AT1673" s="246">
        <f>_xll.qlIndexFixing($AD$5,AQ1673,TRUE,_xll.ohTrigger(Trigger,Trigger1M))</f>
        <v>1.6841260838751815E-2</v>
      </c>
      <c r="AU1673" s="246" t="e">
        <f>IFERROR(_xll.qlIndexFixing($AV$1,AQ1673,TRUE,_xll.ohTrigger(Trigger,Trigger1M)),#N/A)</f>
        <v>#N/A</v>
      </c>
    </row>
    <row r="1674" spans="42:47" ht="11.25" customHeight="1" x14ac:dyDescent="0.25">
      <c r="AP1674" s="102" t="s">
        <v>83</v>
      </c>
      <c r="AQ1674" s="101">
        <f>_xll.qlInterestRateIndexFixingDate(Currency&amp;"ibor"&amp;Tenor,AR1674,Trigger)</f>
        <v>51092</v>
      </c>
      <c r="AR1674" s="101">
        <f>_xll.qlCalendarAdvance(Calendar,AR1673,AP1674,"f",,Trigger)</f>
        <v>51096</v>
      </c>
      <c r="AS1674" s="101">
        <f>_xll.qlInterestRateIndexMaturity(Currency&amp;"ibor"&amp;Tenor,AR1674,Trigger)</f>
        <v>51126</v>
      </c>
      <c r="AT1674" s="246">
        <f>_xll.qlIndexFixing($AD$5,AQ1674,TRUE,_xll.ohTrigger(Trigger,Trigger1M))</f>
        <v>1.6836415536856109E-2</v>
      </c>
      <c r="AU1674" s="246" t="e">
        <f>IFERROR(_xll.qlIndexFixing($AV$1,AQ1674,TRUE,_xll.ohTrigger(Trigger,Trigger1M)),#N/A)</f>
        <v>#N/A</v>
      </c>
    </row>
    <row r="1675" spans="42:47" ht="11.25" customHeight="1" x14ac:dyDescent="0.25">
      <c r="AP1675" s="102" t="s">
        <v>83</v>
      </c>
      <c r="AQ1675" s="101">
        <f>_xll.qlInterestRateIndexFixingDate(Currency&amp;"ibor"&amp;Tenor,AR1675,Trigger)</f>
        <v>51099</v>
      </c>
      <c r="AR1675" s="101">
        <f>_xll.qlCalendarAdvance(Calendar,AR1674,AP1675,"f",,Trigger)</f>
        <v>51103</v>
      </c>
      <c r="AS1675" s="101">
        <f>_xll.qlInterestRateIndexMaturity(Currency&amp;"ibor"&amp;Tenor,AR1675,Trigger)</f>
        <v>51133</v>
      </c>
      <c r="AT1675" s="246">
        <f>_xll.qlIndexFixing($AD$5,AQ1675,TRUE,_xll.ohTrigger(Trigger,Trigger1M))</f>
        <v>1.6831705848280976E-2</v>
      </c>
      <c r="AU1675" s="246" t="e">
        <f>IFERROR(_xll.qlIndexFixing($AV$1,AQ1675,TRUE,_xll.ohTrigger(Trigger,Trigger1M)),#N/A)</f>
        <v>#N/A</v>
      </c>
    </row>
    <row r="1676" spans="42:47" ht="11.25" customHeight="1" x14ac:dyDescent="0.25">
      <c r="AP1676" s="102" t="s">
        <v>83</v>
      </c>
      <c r="AQ1676" s="101">
        <f>_xll.qlInterestRateIndexFixingDate(Currency&amp;"ibor"&amp;Tenor,AR1676,Trigger)</f>
        <v>51106</v>
      </c>
      <c r="AR1676" s="101">
        <f>_xll.qlCalendarAdvance(Calendar,AR1675,AP1676,"f",,Trigger)</f>
        <v>51110</v>
      </c>
      <c r="AS1676" s="101">
        <f>_xll.qlInterestRateIndexMaturity(Currency&amp;"ibor"&amp;Tenor,AR1676,Trigger)</f>
        <v>51141</v>
      </c>
      <c r="AT1676" s="246">
        <f>_xll.qlIndexFixing($AD$5,AQ1676,TRUE,_xll.ohTrigger(Trigger,Trigger1M))</f>
        <v>1.682721035164074E-2</v>
      </c>
      <c r="AU1676" s="246" t="e">
        <f>IFERROR(_xll.qlIndexFixing($AV$1,AQ1676,TRUE,_xll.ohTrigger(Trigger,Trigger1M)),#N/A)</f>
        <v>#N/A</v>
      </c>
    </row>
    <row r="1677" spans="42:47" ht="11.25" customHeight="1" x14ac:dyDescent="0.25">
      <c r="AP1677" s="102" t="s">
        <v>83</v>
      </c>
      <c r="AQ1677" s="101">
        <f>_xll.qlInterestRateIndexFixingDate(Currency&amp;"ibor"&amp;Tenor,AR1677,Trigger)</f>
        <v>51113</v>
      </c>
      <c r="AR1677" s="101">
        <f>_xll.qlCalendarAdvance(Calendar,AR1676,AP1677,"f",,Trigger)</f>
        <v>51117</v>
      </c>
      <c r="AS1677" s="101">
        <f>_xll.qlInterestRateIndexMaturity(Currency&amp;"ibor"&amp;Tenor,AR1677,Trigger)</f>
        <v>51148</v>
      </c>
      <c r="AT1677" s="246">
        <f>_xll.qlIndexFixing($AD$5,AQ1677,TRUE,_xll.ohTrigger(Trigger,Trigger1M))</f>
        <v>1.6822781369030402E-2</v>
      </c>
      <c r="AU1677" s="246" t="e">
        <f>IFERROR(_xll.qlIndexFixing($AV$1,AQ1677,TRUE,_xll.ohTrigger(Trigger,Trigger1M)),#N/A)</f>
        <v>#N/A</v>
      </c>
    </row>
    <row r="1678" spans="42:47" ht="11.25" customHeight="1" x14ac:dyDescent="0.25">
      <c r="AP1678" s="102" t="s">
        <v>83</v>
      </c>
      <c r="AQ1678" s="101">
        <f>_xll.qlInterestRateIndexFixingDate(Currency&amp;"ibor"&amp;Tenor,AR1678,Trigger)</f>
        <v>51120</v>
      </c>
      <c r="AR1678" s="101">
        <f>_xll.qlCalendarAdvance(Calendar,AR1677,AP1678,"f",,Trigger)</f>
        <v>51124</v>
      </c>
      <c r="AS1678" s="101">
        <f>_xll.qlInterestRateIndexMaturity(Currency&amp;"ibor"&amp;Tenor,AR1678,Trigger)</f>
        <v>51155</v>
      </c>
      <c r="AT1678" s="246">
        <f>_xll.qlIndexFixing($AD$5,AQ1678,TRUE,_xll.ohTrigger(Trigger,Trigger1M))</f>
        <v>1.6818488005652037E-2</v>
      </c>
      <c r="AU1678" s="246" t="e">
        <f>IFERROR(_xll.qlIndexFixing($AV$1,AQ1678,TRUE,_xll.ohTrigger(Trigger,Trigger1M)),#N/A)</f>
        <v>#N/A</v>
      </c>
    </row>
    <row r="1679" spans="42:47" ht="11.25" customHeight="1" x14ac:dyDescent="0.25">
      <c r="AP1679" s="102" t="s">
        <v>83</v>
      </c>
      <c r="AQ1679" s="101">
        <f>_xll.qlInterestRateIndexFixingDate(Currency&amp;"ibor"&amp;Tenor,AR1679,Trigger)</f>
        <v>51126</v>
      </c>
      <c r="AR1679" s="101">
        <f>_xll.qlCalendarAdvance(Calendar,AR1678,AP1679,"f",,Trigger)</f>
        <v>51131</v>
      </c>
      <c r="AS1679" s="101">
        <f>_xll.qlInterestRateIndexMaturity(Currency&amp;"ibor"&amp;Tenor,AR1679,Trigger)</f>
        <v>51162</v>
      </c>
      <c r="AT1679" s="246">
        <f>_xll.qlIndexFixing($AD$5,AQ1679,TRUE,_xll.ohTrigger(Trigger,Trigger1M))</f>
        <v>1.6814330261353511E-2</v>
      </c>
      <c r="AU1679" s="246" t="e">
        <f>IFERROR(_xll.qlIndexFixing($AV$1,AQ1679,TRUE,_xll.ohTrigger(Trigger,Trigger1M)),#N/A)</f>
        <v>#N/A</v>
      </c>
    </row>
    <row r="1680" spans="42:47" ht="11.25" customHeight="1" x14ac:dyDescent="0.25">
      <c r="AP1680" s="102" t="s">
        <v>83</v>
      </c>
      <c r="AQ1680" s="101">
        <f>_xll.qlInterestRateIndexFixingDate(Currency&amp;"ibor"&amp;Tenor,AR1680,Trigger)</f>
        <v>51134</v>
      </c>
      <c r="AR1680" s="101">
        <f>_xll.qlCalendarAdvance(Calendar,AR1679,AP1680,"f",,Trigger)</f>
        <v>51138</v>
      </c>
      <c r="AS1680" s="101">
        <f>_xll.qlInterestRateIndexMaturity(Currency&amp;"ibor"&amp;Tenor,AR1680,Trigger)</f>
        <v>51169</v>
      </c>
      <c r="AT1680" s="246">
        <f>_xll.qlIndexFixing($AD$5,AQ1680,TRUE,_xll.ohTrigger(Trigger,Trigger1M))</f>
        <v>1.6810308135993001E-2</v>
      </c>
      <c r="AU1680" s="246" t="e">
        <f>IFERROR(_xll.qlIndexFixing($AV$1,AQ1680,TRUE,_xll.ohTrigger(Trigger,Trigger1M)),#N/A)</f>
        <v>#N/A</v>
      </c>
    </row>
    <row r="1681" spans="42:47" ht="11.25" customHeight="1" x14ac:dyDescent="0.25">
      <c r="AP1681" s="102" t="s">
        <v>83</v>
      </c>
      <c r="AQ1681" s="101">
        <f>_xll.qlInterestRateIndexFixingDate(Currency&amp;"ibor"&amp;Tenor,AR1681,Trigger)</f>
        <v>51141</v>
      </c>
      <c r="AR1681" s="101">
        <f>_xll.qlCalendarAdvance(Calendar,AR1680,AP1681,"f",,Trigger)</f>
        <v>51145</v>
      </c>
      <c r="AS1681" s="101">
        <f>_xll.qlInterestRateIndexMaturity(Currency&amp;"ibor"&amp;Tenor,AR1681,Trigger)</f>
        <v>51176</v>
      </c>
      <c r="AT1681" s="246">
        <f>_xll.qlIndexFixing($AD$5,AQ1681,TRUE,_xll.ohTrigger(Trigger,Trigger1M))</f>
        <v>1.6806421629426103E-2</v>
      </c>
      <c r="AU1681" s="246" t="e">
        <f>IFERROR(_xll.qlIndexFixing($AV$1,AQ1681,TRUE,_xll.ohTrigger(Trigger,Trigger1M)),#N/A)</f>
        <v>#N/A</v>
      </c>
    </row>
    <row r="1682" spans="42:47" ht="11.25" customHeight="1" x14ac:dyDescent="0.25">
      <c r="AP1682" s="102" t="s">
        <v>83</v>
      </c>
      <c r="AQ1682" s="101">
        <f>_xll.qlInterestRateIndexFixingDate(Currency&amp;"ibor"&amp;Tenor,AR1682,Trigger)</f>
        <v>51148</v>
      </c>
      <c r="AR1682" s="101">
        <f>_xll.qlCalendarAdvance(Calendar,AR1681,AP1682,"f",,Trigger)</f>
        <v>51152</v>
      </c>
      <c r="AS1682" s="101">
        <f>_xll.qlInterestRateIndexMaturity(Currency&amp;"ibor"&amp;Tenor,AR1682,Trigger)</f>
        <v>51183</v>
      </c>
      <c r="AT1682" s="246">
        <f>_xll.qlIndexFixing($AD$5,AQ1682,TRUE,_xll.ohTrigger(Trigger,Trigger1M))</f>
        <v>1.6802670741521312E-2</v>
      </c>
      <c r="AU1682" s="246" t="e">
        <f>IFERROR(_xll.qlIndexFixing($AV$1,AQ1682,TRUE,_xll.ohTrigger(Trigger,Trigger1M)),#N/A)</f>
        <v>#N/A</v>
      </c>
    </row>
    <row r="1683" spans="42:47" ht="11.25" customHeight="1" x14ac:dyDescent="0.25">
      <c r="AP1683" s="102" t="s">
        <v>83</v>
      </c>
      <c r="AQ1683" s="101">
        <f>_xll.qlInterestRateIndexFixingDate(Currency&amp;"ibor"&amp;Tenor,AR1683,Trigger)</f>
        <v>51155</v>
      </c>
      <c r="AR1683" s="101">
        <f>_xll.qlCalendarAdvance(Calendar,AR1682,AP1683,"f",,Trigger)</f>
        <v>51159</v>
      </c>
      <c r="AS1683" s="101">
        <f>_xll.qlInterestRateIndexMaturity(Currency&amp;"ibor"&amp;Tenor,AR1683,Trigger)</f>
        <v>51190</v>
      </c>
      <c r="AT1683" s="246">
        <f>_xll.qlIndexFixing($AD$5,AQ1683,TRUE,_xll.ohTrigger(Trigger,Trigger1M))</f>
        <v>1.6799055472141965E-2</v>
      </c>
      <c r="AU1683" s="246" t="e">
        <f>IFERROR(_xll.qlIndexFixing($AV$1,AQ1683,TRUE,_xll.ohTrigger(Trigger,Trigger1M)),#N/A)</f>
        <v>#N/A</v>
      </c>
    </row>
    <row r="1684" spans="42:47" ht="11.25" customHeight="1" x14ac:dyDescent="0.25">
      <c r="AP1684" s="102" t="s">
        <v>83</v>
      </c>
      <c r="AQ1684" s="101">
        <f>_xll.qlInterestRateIndexFixingDate(Currency&amp;"ibor"&amp;Tenor,AR1684,Trigger)</f>
        <v>51162</v>
      </c>
      <c r="AR1684" s="101">
        <f>_xll.qlCalendarAdvance(Calendar,AR1683,AP1684,"f",,Trigger)</f>
        <v>51166</v>
      </c>
      <c r="AS1684" s="101">
        <f>_xll.qlInterestRateIndexMaturity(Currency&amp;"ibor"&amp;Tenor,AR1684,Trigger)</f>
        <v>51195</v>
      </c>
      <c r="AT1684" s="246">
        <f>_xll.qlIndexFixing($AD$5,AQ1684,TRUE,_xll.ohTrigger(Trigger,Trigger1M))</f>
        <v>1.679526754292255E-2</v>
      </c>
      <c r="AU1684" s="246" t="e">
        <f>IFERROR(_xll.qlIndexFixing($AV$1,AQ1684,TRUE,_xll.ohTrigger(Trigger,Trigger1M)),#N/A)</f>
        <v>#N/A</v>
      </c>
    </row>
    <row r="1685" spans="42:47" ht="11.25" customHeight="1" x14ac:dyDescent="0.25">
      <c r="AP1685" s="102" t="s">
        <v>83</v>
      </c>
      <c r="AQ1685" s="101">
        <f>_xll.qlInterestRateIndexFixingDate(Currency&amp;"ibor"&amp;Tenor,AR1685,Trigger)</f>
        <v>51169</v>
      </c>
      <c r="AR1685" s="101">
        <f>_xll.qlCalendarAdvance(Calendar,AR1684,AP1685,"f",,Trigger)</f>
        <v>51173</v>
      </c>
      <c r="AS1685" s="101">
        <f>_xll.qlInterestRateIndexMaturity(Currency&amp;"ibor"&amp;Tenor,AR1685,Trigger)</f>
        <v>51202</v>
      </c>
      <c r="AT1685" s="246">
        <f>_xll.qlIndexFixing($AD$5,AQ1685,TRUE,_xll.ohTrigger(Trigger,Trigger1M))</f>
        <v>1.6791904449766866E-2</v>
      </c>
      <c r="AU1685" s="246" t="e">
        <f>IFERROR(_xll.qlIndexFixing($AV$1,AQ1685,TRUE,_xll.ohTrigger(Trigger,Trigger1M)),#N/A)</f>
        <v>#N/A</v>
      </c>
    </row>
    <row r="1686" spans="42:47" ht="11.25" customHeight="1" x14ac:dyDescent="0.25">
      <c r="AP1686" s="102" t="s">
        <v>83</v>
      </c>
      <c r="AQ1686" s="101">
        <f>_xll.qlInterestRateIndexFixingDate(Currency&amp;"ibor"&amp;Tenor,AR1686,Trigger)</f>
        <v>51176</v>
      </c>
      <c r="AR1686" s="101">
        <f>_xll.qlCalendarAdvance(Calendar,AR1685,AP1686,"f",,Trigger)</f>
        <v>51180</v>
      </c>
      <c r="AS1686" s="101">
        <f>_xll.qlInterestRateIndexMaturity(Currency&amp;"ibor"&amp;Tenor,AR1686,Trigger)</f>
        <v>51209</v>
      </c>
      <c r="AT1686" s="246">
        <f>_xll.qlIndexFixing($AD$5,AQ1686,TRUE,_xll.ohTrigger(Trigger,Trigger1M))</f>
        <v>1.6788676962088373E-2</v>
      </c>
      <c r="AU1686" s="246" t="e">
        <f>IFERROR(_xll.qlIndexFixing($AV$1,AQ1686,TRUE,_xll.ohTrigger(Trigger,Trigger1M)),#N/A)</f>
        <v>#N/A</v>
      </c>
    </row>
    <row r="1687" spans="42:47" ht="11.25" customHeight="1" x14ac:dyDescent="0.25">
      <c r="AP1687" s="102" t="s">
        <v>83</v>
      </c>
      <c r="AQ1687" s="101">
        <f>_xll.qlInterestRateIndexFixingDate(Currency&amp;"ibor"&amp;Tenor,AR1687,Trigger)</f>
        <v>51183</v>
      </c>
      <c r="AR1687" s="101">
        <f>_xll.qlCalendarAdvance(Calendar,AR1686,AP1687,"f",,Trigger)</f>
        <v>51187</v>
      </c>
      <c r="AS1687" s="101">
        <f>_xll.qlInterestRateIndexMaturity(Currency&amp;"ibor"&amp;Tenor,AR1687,Trigger)</f>
        <v>51216</v>
      </c>
      <c r="AT1687" s="246">
        <f>_xll.qlIndexFixing($AD$5,AQ1687,TRUE,_xll.ohTrigger(Trigger,Trigger1M))</f>
        <v>1.6785585079782325E-2</v>
      </c>
      <c r="AU1687" s="246" t="e">
        <f>IFERROR(_xll.qlIndexFixing($AV$1,AQ1687,TRUE,_xll.ohTrigger(Trigger,Trigger1M)),#N/A)</f>
        <v>#N/A</v>
      </c>
    </row>
    <row r="1688" spans="42:47" ht="11.25" customHeight="1" x14ac:dyDescent="0.25">
      <c r="AP1688" s="102" t="s">
        <v>83</v>
      </c>
      <c r="AQ1688" s="101">
        <f>_xll.qlInterestRateIndexFixingDate(Currency&amp;"ibor"&amp;Tenor,AR1688,Trigger)</f>
        <v>51190</v>
      </c>
      <c r="AR1688" s="101">
        <f>_xll.qlCalendarAdvance(Calendar,AR1687,AP1688,"f",,Trigger)</f>
        <v>51194</v>
      </c>
      <c r="AS1688" s="101">
        <f>_xll.qlInterestRateIndexMaturity(Currency&amp;"ibor"&amp;Tenor,AR1688,Trigger)</f>
        <v>51223</v>
      </c>
      <c r="AT1688" s="246">
        <f>_xll.qlIndexFixing($AD$5,AQ1688,TRUE,_xll.ohTrigger(Trigger,Trigger1M))</f>
        <v>1.6782628802743987E-2</v>
      </c>
      <c r="AU1688" s="246" t="e">
        <f>IFERROR(_xll.qlIndexFixing($AV$1,AQ1688,TRUE,_xll.ohTrigger(Trigger,Trigger1M)),#N/A)</f>
        <v>#N/A</v>
      </c>
    </row>
    <row r="1689" spans="42:47" ht="11.25" customHeight="1" x14ac:dyDescent="0.25">
      <c r="AP1689" s="102" t="s">
        <v>83</v>
      </c>
      <c r="AQ1689" s="101">
        <f>_xll.qlInterestRateIndexFixingDate(Currency&amp;"ibor"&amp;Tenor,AR1689,Trigger)</f>
        <v>51197</v>
      </c>
      <c r="AR1689" s="101">
        <f>_xll.qlCalendarAdvance(Calendar,AR1688,AP1689,"f",,Trigger)</f>
        <v>51201</v>
      </c>
      <c r="AS1689" s="101">
        <f>_xll.qlInterestRateIndexMaturity(Currency&amp;"ibor"&amp;Tenor,AR1689,Trigger)</f>
        <v>51232</v>
      </c>
      <c r="AT1689" s="246">
        <f>_xll.qlIndexFixing($AD$5,AQ1689,TRUE,_xll.ohTrigger(Trigger,Trigger1M))</f>
        <v>1.6780211838208735E-2</v>
      </c>
      <c r="AU1689" s="246" t="e">
        <f>IFERROR(_xll.qlIndexFixing($AV$1,AQ1689,TRUE,_xll.ohTrigger(Trigger,Trigger1M)),#N/A)</f>
        <v>#N/A</v>
      </c>
    </row>
    <row r="1690" spans="42:47" ht="11.25" customHeight="1" x14ac:dyDescent="0.25">
      <c r="AP1690" s="102" t="s">
        <v>83</v>
      </c>
      <c r="AQ1690" s="101">
        <f>_xll.qlInterestRateIndexFixingDate(Currency&amp;"ibor"&amp;Tenor,AR1690,Trigger)</f>
        <v>51204</v>
      </c>
      <c r="AR1690" s="101">
        <f>_xll.qlCalendarAdvance(Calendar,AR1689,AP1690,"f",,Trigger)</f>
        <v>51208</v>
      </c>
      <c r="AS1690" s="101">
        <f>_xll.qlInterestRateIndexMaturity(Currency&amp;"ibor"&amp;Tenor,AR1690,Trigger)</f>
        <v>51239</v>
      </c>
      <c r="AT1690" s="246">
        <f>_xll.qlIndexFixing($AD$5,AQ1690,TRUE,_xll.ohTrigger(Trigger,Trigger1M))</f>
        <v>1.6777545895250729E-2</v>
      </c>
      <c r="AU1690" s="246" t="e">
        <f>IFERROR(_xll.qlIndexFixing($AV$1,AQ1690,TRUE,_xll.ohTrigger(Trigger,Trigger1M)),#N/A)</f>
        <v>#N/A</v>
      </c>
    </row>
    <row r="1691" spans="42:47" ht="11.25" customHeight="1" x14ac:dyDescent="0.25">
      <c r="AP1691" s="102" t="s">
        <v>83</v>
      </c>
      <c r="AQ1691" s="101">
        <f>_xll.qlInterestRateIndexFixingDate(Currency&amp;"ibor"&amp;Tenor,AR1691,Trigger)</f>
        <v>51211</v>
      </c>
      <c r="AR1691" s="101">
        <f>_xll.qlCalendarAdvance(Calendar,AR1690,AP1691,"f",,Trigger)</f>
        <v>51215</v>
      </c>
      <c r="AS1691" s="101">
        <f>_xll.qlInterestRateIndexMaturity(Currency&amp;"ibor"&amp;Tenor,AR1691,Trigger)</f>
        <v>51246</v>
      </c>
      <c r="AT1691" s="246">
        <f>_xll.qlIndexFixing($AD$5,AQ1691,TRUE,_xll.ohTrigger(Trigger,Trigger1M))</f>
        <v>1.6775015569944027E-2</v>
      </c>
      <c r="AU1691" s="246" t="e">
        <f>IFERROR(_xll.qlIndexFixing($AV$1,AQ1691,TRUE,_xll.ohTrigger(Trigger,Trigger1M)),#N/A)</f>
        <v>#N/A</v>
      </c>
    </row>
    <row r="1692" spans="42:47" ht="11.25" customHeight="1" x14ac:dyDescent="0.25">
      <c r="AP1692" s="102" t="s">
        <v>83</v>
      </c>
      <c r="AQ1692" s="101">
        <f>_xll.qlInterestRateIndexFixingDate(Currency&amp;"ibor"&amp;Tenor,AR1692,Trigger)</f>
        <v>51218</v>
      </c>
      <c r="AR1692" s="101">
        <f>_xll.qlCalendarAdvance(Calendar,AR1691,AP1692,"f",,Trigger)</f>
        <v>51222</v>
      </c>
      <c r="AS1692" s="101">
        <f>_xll.qlInterestRateIndexMaturity(Currency&amp;"ibor"&amp;Tenor,AR1692,Trigger)</f>
        <v>51253</v>
      </c>
      <c r="AT1692" s="246">
        <f>_xll.qlIndexFixing($AD$5,AQ1692,TRUE,_xll.ohTrigger(Trigger,Trigger1M))</f>
        <v>1.6772620862193222E-2</v>
      </c>
      <c r="AU1692" s="246" t="e">
        <f>IFERROR(_xll.qlIndexFixing($AV$1,AQ1692,TRUE,_xll.ohTrigger(Trigger,Trigger1M)),#N/A)</f>
        <v>#N/A</v>
      </c>
    </row>
    <row r="1693" spans="42:47" ht="11.25" customHeight="1" x14ac:dyDescent="0.25">
      <c r="AP1693" s="102" t="s">
        <v>83</v>
      </c>
      <c r="AQ1693" s="101">
        <f>_xll.qlInterestRateIndexFixingDate(Currency&amp;"ibor"&amp;Tenor,AR1693,Trigger)</f>
        <v>51223</v>
      </c>
      <c r="AR1693" s="101">
        <f>_xll.qlCalendarAdvance(Calendar,AR1692,AP1693,"f",,Trigger)</f>
        <v>51229</v>
      </c>
      <c r="AS1693" s="101">
        <f>_xll.qlInterestRateIndexMaturity(Currency&amp;"ibor"&amp;Tenor,AR1693,Trigger)</f>
        <v>51259</v>
      </c>
      <c r="AT1693" s="246">
        <f>_xll.qlIndexFixing($AD$5,AQ1693,TRUE,_xll.ohTrigger(Trigger,Trigger1M))</f>
        <v>1.6770121172322128E-2</v>
      </c>
      <c r="AU1693" s="246" t="e">
        <f>IFERROR(_xll.qlIndexFixing($AV$1,AQ1693,TRUE,_xll.ohTrigger(Trigger,Trigger1M)),#N/A)</f>
        <v>#N/A</v>
      </c>
    </row>
    <row r="1694" spans="42:47" ht="11.25" customHeight="1" x14ac:dyDescent="0.25">
      <c r="AP1694" s="102" t="s">
        <v>83</v>
      </c>
      <c r="AQ1694" s="101">
        <f>_xll.qlInterestRateIndexFixingDate(Currency&amp;"ibor"&amp;Tenor,AR1694,Trigger)</f>
        <v>51232</v>
      </c>
      <c r="AR1694" s="101">
        <f>_xll.qlCalendarAdvance(Calendar,AR1693,AP1694,"f",,Trigger)</f>
        <v>51236</v>
      </c>
      <c r="AS1694" s="101">
        <f>_xll.qlInterestRateIndexMaturity(Currency&amp;"ibor"&amp;Tenor,AR1694,Trigger)</f>
        <v>51266</v>
      </c>
      <c r="AT1694" s="246">
        <f>_xll.qlIndexFixing($AD$5,AQ1694,TRUE,_xll.ohTrigger(Trigger,Trigger1M))</f>
        <v>1.6767988111785925E-2</v>
      </c>
      <c r="AU1694" s="246" t="e">
        <f>IFERROR(_xll.qlIndexFixing($AV$1,AQ1694,TRUE,_xll.ohTrigger(Trigger,Trigger1M)),#N/A)</f>
        <v>#N/A</v>
      </c>
    </row>
    <row r="1695" spans="42:47" ht="11.25" customHeight="1" x14ac:dyDescent="0.25">
      <c r="AP1695" s="102" t="s">
        <v>83</v>
      </c>
      <c r="AQ1695" s="101">
        <f>_xll.qlInterestRateIndexFixingDate(Currency&amp;"ibor"&amp;Tenor,AR1695,Trigger)</f>
        <v>51239</v>
      </c>
      <c r="AR1695" s="101">
        <f>_xll.qlCalendarAdvance(Calendar,AR1694,AP1695,"f",,Trigger)</f>
        <v>51243</v>
      </c>
      <c r="AS1695" s="101">
        <f>_xll.qlInterestRateIndexMaturity(Currency&amp;"ibor"&amp;Tenor,AR1695,Trigger)</f>
        <v>51273</v>
      </c>
      <c r="AT1695" s="246">
        <f>_xll.qlIndexFixing($AD$5,AQ1695,TRUE,_xll.ohTrigger(Trigger,Trigger1M))</f>
        <v>1.6765990662254815E-2</v>
      </c>
      <c r="AU1695" s="246" t="e">
        <f>IFERROR(_xll.qlIndexFixing($AV$1,AQ1695,TRUE,_xll.ohTrigger(Trigger,Trigger1M)),#N/A)</f>
        <v>#N/A</v>
      </c>
    </row>
    <row r="1696" spans="42:47" ht="11.25" customHeight="1" x14ac:dyDescent="0.25">
      <c r="AP1696" s="102" t="s">
        <v>83</v>
      </c>
      <c r="AQ1696" s="101">
        <f>_xll.qlInterestRateIndexFixingDate(Currency&amp;"ibor"&amp;Tenor,AR1696,Trigger)</f>
        <v>51246</v>
      </c>
      <c r="AR1696" s="101">
        <f>_xll.qlCalendarAdvance(Calendar,AR1695,AP1696,"f",,Trigger)</f>
        <v>51250</v>
      </c>
      <c r="AS1696" s="101">
        <f>_xll.qlInterestRateIndexMaturity(Currency&amp;"ibor"&amp;Tenor,AR1696,Trigger)</f>
        <v>51280</v>
      </c>
      <c r="AT1696" s="246">
        <f>_xll.qlIndexFixing($AD$5,AQ1696,TRUE,_xll.ohTrigger(Trigger,Trigger1M))</f>
        <v>1.6764128823662183E-2</v>
      </c>
      <c r="AU1696" s="246" t="e">
        <f>IFERROR(_xll.qlIndexFixing($AV$1,AQ1696,TRUE,_xll.ohTrigger(Trigger,Trigger1M)),#N/A)</f>
        <v>#N/A</v>
      </c>
    </row>
    <row r="1697" spans="42:47" ht="11.25" customHeight="1" x14ac:dyDescent="0.25">
      <c r="AP1697" s="102" t="s">
        <v>83</v>
      </c>
      <c r="AQ1697" s="101">
        <f>_xll.qlInterestRateIndexFixingDate(Currency&amp;"ibor"&amp;Tenor,AR1697,Trigger)</f>
        <v>51253</v>
      </c>
      <c r="AR1697" s="101">
        <f>_xll.qlCalendarAdvance(Calendar,AR1696,AP1697,"f",,Trigger)</f>
        <v>51258</v>
      </c>
      <c r="AS1697" s="101">
        <f>_xll.qlInterestRateIndexMaturity(Currency&amp;"ibor"&amp;Tenor,AR1697,Trigger)</f>
        <v>51291</v>
      </c>
      <c r="AT1697" s="246">
        <f>_xll.qlIndexFixing($AD$5,AQ1697,TRUE,_xll.ohTrigger(Trigger,Trigger1M))</f>
        <v>1.6763010919005339E-2</v>
      </c>
      <c r="AU1697" s="246" t="e">
        <f>IFERROR(_xll.qlIndexFixing($AV$1,AQ1697,TRUE,_xll.ohTrigger(Trigger,Trigger1M)),#N/A)</f>
        <v>#N/A</v>
      </c>
    </row>
    <row r="1698" spans="42:47" ht="11.25" customHeight="1" x14ac:dyDescent="0.25">
      <c r="AP1698" s="102" t="s">
        <v>83</v>
      </c>
      <c r="AQ1698" s="101">
        <f>_xll.qlInterestRateIndexFixingDate(Currency&amp;"ibor"&amp;Tenor,AR1698,Trigger)</f>
        <v>51263</v>
      </c>
      <c r="AR1698" s="101">
        <f>_xll.qlCalendarAdvance(Calendar,AR1697,AP1698,"f",,Trigger)</f>
        <v>51265</v>
      </c>
      <c r="AS1698" s="101">
        <f>_xll.qlInterestRateIndexMaturity(Currency&amp;"ibor"&amp;Tenor,AR1698,Trigger)</f>
        <v>51298</v>
      </c>
      <c r="AT1698" s="246">
        <f>_xll.qlIndexFixing($AD$5,AQ1698,TRUE,_xll.ohTrigger(Trigger,Trigger1M))</f>
        <v>1.6761468519250755E-2</v>
      </c>
      <c r="AU1698" s="246" t="e">
        <f>IFERROR(_xll.qlIndexFixing($AV$1,AQ1698,TRUE,_xll.ohTrigger(Trigger,Trigger1M)),#N/A)</f>
        <v>#N/A</v>
      </c>
    </row>
    <row r="1699" spans="42:47" ht="11.25" customHeight="1" x14ac:dyDescent="0.25">
      <c r="AP1699" s="102" t="s">
        <v>83</v>
      </c>
      <c r="AQ1699" s="101">
        <f>_xll.qlInterestRateIndexFixingDate(Currency&amp;"ibor"&amp;Tenor,AR1699,Trigger)</f>
        <v>51270</v>
      </c>
      <c r="AR1699" s="101">
        <f>_xll.qlCalendarAdvance(Calendar,AR1698,AP1699,"f",,Trigger)</f>
        <v>51272</v>
      </c>
      <c r="AS1699" s="101">
        <f>_xll.qlInterestRateIndexMaturity(Currency&amp;"ibor"&amp;Tenor,AR1699,Trigger)</f>
        <v>51305</v>
      </c>
      <c r="AT1699" s="246">
        <f>_xll.qlIndexFixing($AD$5,AQ1699,TRUE,_xll.ohTrigger(Trigger,Trigger1M))</f>
        <v>1.676006174918547E-2</v>
      </c>
      <c r="AU1699" s="246" t="e">
        <f>IFERROR(_xll.qlIndexFixing($AV$1,AQ1699,TRUE,_xll.ohTrigger(Trigger,Trigger1M)),#N/A)</f>
        <v>#N/A</v>
      </c>
    </row>
    <row r="1700" spans="42:47" ht="11.25" customHeight="1" x14ac:dyDescent="0.25">
      <c r="AP1700" s="102" t="s">
        <v>83</v>
      </c>
      <c r="AQ1700" s="101">
        <f>_xll.qlInterestRateIndexFixingDate(Currency&amp;"ibor"&amp;Tenor,AR1700,Trigger)</f>
        <v>51277</v>
      </c>
      <c r="AR1700" s="101">
        <f>_xll.qlCalendarAdvance(Calendar,AR1699,AP1700,"f",,Trigger)</f>
        <v>51279</v>
      </c>
      <c r="AS1700" s="101">
        <f>_xll.qlInterestRateIndexMaturity(Currency&amp;"ibor"&amp;Tenor,AR1700,Trigger)</f>
        <v>51312</v>
      </c>
      <c r="AT1700" s="246">
        <f>_xll.qlIndexFixing($AD$5,AQ1700,TRUE,_xll.ohTrigger(Trigger,Trigger1M))</f>
        <v>1.675879060875619E-2</v>
      </c>
      <c r="AU1700" s="246" t="e">
        <f>IFERROR(_xll.qlIndexFixing($AV$1,AQ1700,TRUE,_xll.ohTrigger(Trigger,Trigger1M)),#N/A)</f>
        <v>#N/A</v>
      </c>
    </row>
    <row r="1701" spans="42:47" ht="11.25" customHeight="1" x14ac:dyDescent="0.25">
      <c r="AP1701" s="102" t="s">
        <v>83</v>
      </c>
      <c r="AQ1701" s="101">
        <f>_xll.qlInterestRateIndexFixingDate(Currency&amp;"ibor"&amp;Tenor,AR1701,Trigger)</f>
        <v>51284</v>
      </c>
      <c r="AR1701" s="101">
        <f>_xll.qlCalendarAdvance(Calendar,AR1700,AP1701,"f",,Trigger)</f>
        <v>51286</v>
      </c>
      <c r="AS1701" s="101">
        <f>_xll.qlInterestRateIndexMaturity(Currency&amp;"ibor"&amp;Tenor,AR1701,Trigger)</f>
        <v>51316</v>
      </c>
      <c r="AT1701" s="246">
        <f>_xll.qlIndexFixing($AD$5,AQ1701,TRUE,_xll.ohTrigger(Trigger,Trigger1M))</f>
        <v>1.6756695750854256E-2</v>
      </c>
      <c r="AU1701" s="246" t="e">
        <f>IFERROR(_xll.qlIndexFixing($AV$1,AQ1701,TRUE,_xll.ohTrigger(Trigger,Trigger1M)),#N/A)</f>
        <v>#N/A</v>
      </c>
    </row>
    <row r="1702" spans="42:47" ht="11.25" customHeight="1" x14ac:dyDescent="0.25">
      <c r="AP1702" s="102" t="s">
        <v>83</v>
      </c>
      <c r="AQ1702" s="101">
        <f>_xll.qlInterestRateIndexFixingDate(Currency&amp;"ibor"&amp;Tenor,AR1702,Trigger)</f>
        <v>51291</v>
      </c>
      <c r="AR1702" s="101">
        <f>_xll.qlCalendarAdvance(Calendar,AR1701,AP1702,"f",,Trigger)</f>
        <v>51293</v>
      </c>
      <c r="AS1702" s="101">
        <f>_xll.qlInterestRateIndexMaturity(Currency&amp;"ibor"&amp;Tenor,AR1702,Trigger)</f>
        <v>51323</v>
      </c>
      <c r="AT1702" s="246">
        <f>_xll.qlIndexFixing($AD$5,AQ1702,TRUE,_xll.ohTrigger(Trigger,Trigger1M))</f>
        <v>1.675566694966335E-2</v>
      </c>
      <c r="AU1702" s="246" t="e">
        <f>IFERROR(_xll.qlIndexFixing($AV$1,AQ1702,TRUE,_xll.ohTrigger(Trigger,Trigger1M)),#N/A)</f>
        <v>#N/A</v>
      </c>
    </row>
    <row r="1703" spans="42:47" ht="11.25" customHeight="1" x14ac:dyDescent="0.25">
      <c r="AP1703" s="102" t="s">
        <v>83</v>
      </c>
      <c r="AQ1703" s="101">
        <f>_xll.qlInterestRateIndexFixingDate(Currency&amp;"ibor"&amp;Tenor,AR1703,Trigger)</f>
        <v>51298</v>
      </c>
      <c r="AR1703" s="101">
        <f>_xll.qlCalendarAdvance(Calendar,AR1702,AP1703,"f",,Trigger)</f>
        <v>51300</v>
      </c>
      <c r="AS1703" s="101">
        <f>_xll.qlInterestRateIndexMaturity(Currency&amp;"ibor"&amp;Tenor,AR1703,Trigger)</f>
        <v>51330</v>
      </c>
      <c r="AT1703" s="246">
        <f>_xll.qlIndexFixing($AD$5,AQ1703,TRUE,_xll.ohTrigger(Trigger,Trigger1M))</f>
        <v>1.6754773759059205E-2</v>
      </c>
      <c r="AU1703" s="246" t="e">
        <f>IFERROR(_xll.qlIndexFixing($AV$1,AQ1703,TRUE,_xll.ohTrigger(Trigger,Trigger1M)),#N/A)</f>
        <v>#N/A</v>
      </c>
    </row>
    <row r="1704" spans="42:47" ht="11.25" customHeight="1" x14ac:dyDescent="0.25">
      <c r="AP1704" s="102" t="s">
        <v>83</v>
      </c>
      <c r="AQ1704" s="101">
        <f>_xll.qlInterestRateIndexFixingDate(Currency&amp;"ibor"&amp;Tenor,AR1704,Trigger)</f>
        <v>51305</v>
      </c>
      <c r="AR1704" s="101">
        <f>_xll.qlCalendarAdvance(Calendar,AR1703,AP1704,"f",,Trigger)</f>
        <v>51307</v>
      </c>
      <c r="AS1704" s="101">
        <f>_xll.qlInterestRateIndexMaturity(Currency&amp;"ibor"&amp;Tenor,AR1704,Trigger)</f>
        <v>51337</v>
      </c>
      <c r="AT1704" s="246">
        <f>_xll.qlIndexFixing($AD$5,AQ1704,TRUE,_xll.ohTrigger(Trigger,Trigger1M))</f>
        <v>1.6754016179015174E-2</v>
      </c>
      <c r="AU1704" s="246" t="e">
        <f>IFERROR(_xll.qlIndexFixing($AV$1,AQ1704,TRUE,_xll.ohTrigger(Trigger,Trigger1M)),#N/A)</f>
        <v>#N/A</v>
      </c>
    </row>
    <row r="1705" spans="42:47" ht="11.25" customHeight="1" x14ac:dyDescent="0.25">
      <c r="AP1705" s="102" t="s">
        <v>83</v>
      </c>
      <c r="AQ1705" s="101">
        <f>_xll.qlInterestRateIndexFixingDate(Currency&amp;"ibor"&amp;Tenor,AR1705,Trigger)</f>
        <v>51312</v>
      </c>
      <c r="AR1705" s="101">
        <f>_xll.qlCalendarAdvance(Calendar,AR1704,AP1705,"f",,Trigger)</f>
        <v>51314</v>
      </c>
      <c r="AS1705" s="101">
        <f>_xll.qlInterestRateIndexMaturity(Currency&amp;"ibor"&amp;Tenor,AR1705,Trigger)</f>
        <v>51344</v>
      </c>
      <c r="AT1705" s="246">
        <f>_xll.qlIndexFixing($AD$5,AQ1705,TRUE,_xll.ohTrigger(Trigger,Trigger1M))</f>
        <v>1.6753311282655226E-2</v>
      </c>
      <c r="AU1705" s="246" t="e">
        <f>IFERROR(_xll.qlIndexFixing($AV$1,AQ1705,TRUE,_xll.ohTrigger(Trigger,Trigger1M)),#N/A)</f>
        <v>#N/A</v>
      </c>
    </row>
    <row r="1706" spans="42:47" ht="11.25" customHeight="1" x14ac:dyDescent="0.25">
      <c r="AP1706" s="102" t="s">
        <v>83</v>
      </c>
      <c r="AQ1706" s="101">
        <f>_xll.qlInterestRateIndexFixingDate(Currency&amp;"ibor"&amp;Tenor,AR1706,Trigger)</f>
        <v>51319</v>
      </c>
      <c r="AR1706" s="101">
        <f>_xll.qlCalendarAdvance(Calendar,AR1705,AP1706,"f",,Trigger)</f>
        <v>51321</v>
      </c>
      <c r="AS1706" s="101">
        <f>_xll.qlInterestRateIndexMaturity(Currency&amp;"ibor"&amp;Tenor,AR1706,Trigger)</f>
        <v>51354</v>
      </c>
      <c r="AT1706" s="246">
        <f>_xll.qlIndexFixing($AD$5,AQ1706,TRUE,_xll.ohTrigger(Trigger,Trigger1M))</f>
        <v>1.6752587861368958E-2</v>
      </c>
      <c r="AU1706" s="246" t="e">
        <f>IFERROR(_xll.qlIndexFixing($AV$1,AQ1706,TRUE,_xll.ohTrigger(Trigger,Trigger1M)),#N/A)</f>
        <v>#N/A</v>
      </c>
    </row>
    <row r="1707" spans="42:47" ht="11.25" customHeight="1" x14ac:dyDescent="0.25">
      <c r="AP1707" s="102" t="s">
        <v>83</v>
      </c>
      <c r="AQ1707" s="101">
        <f>_xll.qlInterestRateIndexFixingDate(Currency&amp;"ibor"&amp;Tenor,AR1707,Trigger)</f>
        <v>51326</v>
      </c>
      <c r="AR1707" s="101">
        <f>_xll.qlCalendarAdvance(Calendar,AR1706,AP1707,"f",,Trigger)</f>
        <v>51328</v>
      </c>
      <c r="AS1707" s="101">
        <f>_xll.qlInterestRateIndexMaturity(Currency&amp;"ibor"&amp;Tenor,AR1707,Trigger)</f>
        <v>51361</v>
      </c>
      <c r="AT1707" s="246">
        <f>_xll.qlIndexFixing($AD$5,AQ1707,TRUE,_xll.ohTrigger(Trigger,Trigger1M))</f>
        <v>1.6750305778540794E-2</v>
      </c>
      <c r="AU1707" s="246" t="e">
        <f>IFERROR(_xll.qlIndexFixing($AV$1,AQ1707,TRUE,_xll.ohTrigger(Trigger,Trigger1M)),#N/A)</f>
        <v>#N/A</v>
      </c>
    </row>
    <row r="1708" spans="42:47" ht="11.25" customHeight="1" x14ac:dyDescent="0.25">
      <c r="AP1708" s="102" t="s">
        <v>83</v>
      </c>
      <c r="AQ1708" s="101">
        <f>_xll.qlInterestRateIndexFixingDate(Currency&amp;"ibor"&amp;Tenor,AR1708,Trigger)</f>
        <v>51333</v>
      </c>
      <c r="AR1708" s="101">
        <f>_xll.qlCalendarAdvance(Calendar,AR1707,AP1708,"f",,Trigger)</f>
        <v>51335</v>
      </c>
      <c r="AS1708" s="101">
        <f>_xll.qlInterestRateIndexMaturity(Currency&amp;"ibor"&amp;Tenor,AR1708,Trigger)</f>
        <v>51368</v>
      </c>
      <c r="AT1708" s="246">
        <f>_xll.qlIndexFixing($AD$5,AQ1708,TRUE,_xll.ohTrigger(Trigger,Trigger1M))</f>
        <v>1.6747310859803542E-2</v>
      </c>
      <c r="AU1708" s="246" t="e">
        <f>IFERROR(_xll.qlIndexFixing($AV$1,AQ1708,TRUE,_xll.ohTrigger(Trigger,Trigger1M)),#N/A)</f>
        <v>#N/A</v>
      </c>
    </row>
    <row r="1709" spans="42:47" ht="11.25" customHeight="1" x14ac:dyDescent="0.25">
      <c r="AP1709" s="102" t="s">
        <v>83</v>
      </c>
      <c r="AQ1709" s="101">
        <f>_xll.qlInterestRateIndexFixingDate(Currency&amp;"ibor"&amp;Tenor,AR1709,Trigger)</f>
        <v>51340</v>
      </c>
      <c r="AR1709" s="101">
        <f>_xll.qlCalendarAdvance(Calendar,AR1708,AP1709,"f",,Trigger)</f>
        <v>51342</v>
      </c>
      <c r="AS1709" s="101">
        <f>_xll.qlInterestRateIndexMaturity(Currency&amp;"ibor"&amp;Tenor,AR1709,Trigger)</f>
        <v>51375</v>
      </c>
      <c r="AT1709" s="246">
        <f>_xll.qlIndexFixing($AD$5,AQ1709,TRUE,_xll.ohTrigger(Trigger,Trigger1M))</f>
        <v>1.6743601356793324E-2</v>
      </c>
      <c r="AU1709" s="246" t="e">
        <f>IFERROR(_xll.qlIndexFixing($AV$1,AQ1709,TRUE,_xll.ohTrigger(Trigger,Trigger1M)),#N/A)</f>
        <v>#N/A</v>
      </c>
    </row>
    <row r="1710" spans="42:47" ht="11.25" customHeight="1" x14ac:dyDescent="0.25">
      <c r="AP1710" s="102" t="s">
        <v>83</v>
      </c>
      <c r="AQ1710" s="101">
        <f>_xll.qlInterestRateIndexFixingDate(Currency&amp;"ibor"&amp;Tenor,AR1710,Trigger)</f>
        <v>51347</v>
      </c>
      <c r="AR1710" s="101">
        <f>_xll.qlCalendarAdvance(Calendar,AR1709,AP1710,"f",,Trigger)</f>
        <v>51349</v>
      </c>
      <c r="AS1710" s="101">
        <f>_xll.qlInterestRateIndexMaturity(Currency&amp;"ibor"&amp;Tenor,AR1710,Trigger)</f>
        <v>51382</v>
      </c>
      <c r="AT1710" s="246">
        <f>_xll.qlIndexFixing($AD$5,AQ1710,TRUE,_xll.ohTrigger(Trigger,Trigger1M))</f>
        <v>1.6739679790034729E-2</v>
      </c>
      <c r="AU1710" s="246" t="e">
        <f>IFERROR(_xll.qlIndexFixing($AV$1,AQ1710,TRUE,_xll.ohTrigger(Trigger,Trigger1M)),#N/A)</f>
        <v>#N/A</v>
      </c>
    </row>
    <row r="1711" spans="42:47" ht="11.25" customHeight="1" x14ac:dyDescent="0.25">
      <c r="AP1711" s="102" t="s">
        <v>83</v>
      </c>
      <c r="AQ1711" s="101">
        <f>_xll.qlInterestRateIndexFixingDate(Currency&amp;"ibor"&amp;Tenor,AR1711,Trigger)</f>
        <v>51354</v>
      </c>
      <c r="AR1711" s="101">
        <f>_xll.qlCalendarAdvance(Calendar,AR1710,AP1711,"f",,Trigger)</f>
        <v>51356</v>
      </c>
      <c r="AS1711" s="101">
        <f>_xll.qlInterestRateIndexMaturity(Currency&amp;"ibor"&amp;Tenor,AR1711,Trigger)</f>
        <v>51389</v>
      </c>
      <c r="AT1711" s="246">
        <f>_xll.qlIndexFixing($AD$5,AQ1711,TRUE,_xll.ohTrigger(Trigger,Trigger1M))</f>
        <v>1.6735846160744347E-2</v>
      </c>
      <c r="AU1711" s="246" t="e">
        <f>IFERROR(_xll.qlIndexFixing($AV$1,AQ1711,TRUE,_xll.ohTrigger(Trigger,Trigger1M)),#N/A)</f>
        <v>#N/A</v>
      </c>
    </row>
    <row r="1712" spans="42:47" ht="11.25" customHeight="1" x14ac:dyDescent="0.25">
      <c r="AP1712" s="102" t="s">
        <v>83</v>
      </c>
      <c r="AQ1712" s="101">
        <f>_xll.qlInterestRateIndexFixingDate(Currency&amp;"ibor"&amp;Tenor,AR1712,Trigger)</f>
        <v>51361</v>
      </c>
      <c r="AR1712" s="101">
        <f>_xll.qlCalendarAdvance(Calendar,AR1711,AP1712,"f",,Trigger)</f>
        <v>51363</v>
      </c>
      <c r="AS1712" s="101">
        <f>_xll.qlInterestRateIndexMaturity(Currency&amp;"ibor"&amp;Tenor,AR1712,Trigger)</f>
        <v>51396</v>
      </c>
      <c r="AT1712" s="246">
        <f>_xll.qlIndexFixing($AD$5,AQ1712,TRUE,_xll.ohTrigger(Trigger,Trigger1M))</f>
        <v>1.6732100468827713E-2</v>
      </c>
      <c r="AU1712" s="246" t="e">
        <f>IFERROR(_xll.qlIndexFixing($AV$1,AQ1712,TRUE,_xll.ohTrigger(Trigger,Trigger1M)),#N/A)</f>
        <v>#N/A</v>
      </c>
    </row>
    <row r="1713" spans="42:47" ht="11.25" customHeight="1" x14ac:dyDescent="0.25">
      <c r="AP1713" s="102" t="s">
        <v>83</v>
      </c>
      <c r="AQ1713" s="101">
        <f>_xll.qlInterestRateIndexFixingDate(Currency&amp;"ibor"&amp;Tenor,AR1713,Trigger)</f>
        <v>51368</v>
      </c>
      <c r="AR1713" s="101">
        <f>_xll.qlCalendarAdvance(Calendar,AR1712,AP1713,"f",,Trigger)</f>
        <v>51370</v>
      </c>
      <c r="AS1713" s="101">
        <f>_xll.qlInterestRateIndexMaturity(Currency&amp;"ibor"&amp;Tenor,AR1713,Trigger)</f>
        <v>51403</v>
      </c>
      <c r="AT1713" s="246">
        <f>_xll.qlIndexFixing($AD$5,AQ1713,TRUE,_xll.ohTrigger(Trigger,Trigger1M))</f>
        <v>1.6728442714200042E-2</v>
      </c>
      <c r="AU1713" s="246" t="e">
        <f>IFERROR(_xll.qlIndexFixing($AV$1,AQ1713,TRUE,_xll.ohTrigger(Trigger,Trigger1M)),#N/A)</f>
        <v>#N/A</v>
      </c>
    </row>
    <row r="1714" spans="42:47" ht="11.25" customHeight="1" x14ac:dyDescent="0.25">
      <c r="AP1714" s="102" t="s">
        <v>83</v>
      </c>
      <c r="AQ1714" s="101">
        <f>_xll.qlInterestRateIndexFixingDate(Currency&amp;"ibor"&amp;Tenor,AR1714,Trigger)</f>
        <v>51375</v>
      </c>
      <c r="AR1714" s="101">
        <f>_xll.qlCalendarAdvance(Calendar,AR1713,AP1714,"f",,Trigger)</f>
        <v>51377</v>
      </c>
      <c r="AS1714" s="101">
        <f>_xll.qlInterestRateIndexMaturity(Currency&amp;"ibor"&amp;Tenor,AR1714,Trigger)</f>
        <v>51407</v>
      </c>
      <c r="AT1714" s="246">
        <f>_xll.qlIndexFixing($AD$5,AQ1714,TRUE,_xll.ohTrigger(Trigger,Trigger1M))</f>
        <v>1.6724451362199133E-2</v>
      </c>
      <c r="AU1714" s="246" t="e">
        <f>IFERROR(_xll.qlIndexFixing($AV$1,AQ1714,TRUE,_xll.ohTrigger(Trigger,Trigger1M)),#N/A)</f>
        <v>#N/A</v>
      </c>
    </row>
    <row r="1715" spans="42:47" ht="11.25" customHeight="1" x14ac:dyDescent="0.25">
      <c r="AP1715" s="102" t="s">
        <v>83</v>
      </c>
      <c r="AQ1715" s="101">
        <f>_xll.qlInterestRateIndexFixingDate(Currency&amp;"ibor"&amp;Tenor,AR1715,Trigger)</f>
        <v>51382</v>
      </c>
      <c r="AR1715" s="101">
        <f>_xll.qlCalendarAdvance(Calendar,AR1714,AP1715,"f",,Trigger)</f>
        <v>51384</v>
      </c>
      <c r="AS1715" s="101">
        <f>_xll.qlInterestRateIndexMaturity(Currency&amp;"ibor"&amp;Tenor,AR1715,Trigger)</f>
        <v>51414</v>
      </c>
      <c r="AT1715" s="246">
        <f>_xll.qlIndexFixing($AD$5,AQ1715,TRUE,_xll.ohTrigger(Trigger,Trigger1M))</f>
        <v>1.6720951125701156E-2</v>
      </c>
      <c r="AU1715" s="246" t="e">
        <f>IFERROR(_xll.qlIndexFixing($AV$1,AQ1715,TRUE,_xll.ohTrigger(Trigger,Trigger1M)),#N/A)</f>
        <v>#N/A</v>
      </c>
    </row>
    <row r="1716" spans="42:47" ht="11.25" customHeight="1" x14ac:dyDescent="0.25">
      <c r="AP1716" s="102" t="s">
        <v>83</v>
      </c>
      <c r="AQ1716" s="101">
        <f>_xll.qlInterestRateIndexFixingDate(Currency&amp;"ibor"&amp;Tenor,AR1716,Trigger)</f>
        <v>51389</v>
      </c>
      <c r="AR1716" s="101">
        <f>_xll.qlCalendarAdvance(Calendar,AR1715,AP1716,"f",,Trigger)</f>
        <v>51391</v>
      </c>
      <c r="AS1716" s="101">
        <f>_xll.qlInterestRateIndexMaturity(Currency&amp;"ibor"&amp;Tenor,AR1716,Trigger)</f>
        <v>51421</v>
      </c>
      <c r="AT1716" s="246">
        <f>_xll.qlIndexFixing($AD$5,AQ1716,TRUE,_xll.ohTrigger(Trigger,Trigger1M))</f>
        <v>1.6717538813905364E-2</v>
      </c>
      <c r="AU1716" s="246" t="e">
        <f>IFERROR(_xll.qlIndexFixing($AV$1,AQ1716,TRUE,_xll.ohTrigger(Trigger,Trigger1M)),#N/A)</f>
        <v>#N/A</v>
      </c>
    </row>
    <row r="1717" spans="42:47" ht="11.25" customHeight="1" x14ac:dyDescent="0.25">
      <c r="AP1717" s="102" t="s">
        <v>83</v>
      </c>
      <c r="AQ1717" s="101">
        <f>_xll.qlInterestRateIndexFixingDate(Currency&amp;"ibor"&amp;Tenor,AR1717,Trigger)</f>
        <v>51396</v>
      </c>
      <c r="AR1717" s="101">
        <f>_xll.qlCalendarAdvance(Calendar,AR1716,AP1717,"f",,Trigger)</f>
        <v>51398</v>
      </c>
      <c r="AS1717" s="101">
        <f>_xll.qlInterestRateIndexMaturity(Currency&amp;"ibor"&amp;Tenor,AR1717,Trigger)</f>
        <v>51428</v>
      </c>
      <c r="AT1717" s="246">
        <f>_xll.qlIndexFixing($AD$5,AQ1717,TRUE,_xll.ohTrigger(Trigger,Trigger1M))</f>
        <v>1.6714214426734486E-2</v>
      </c>
      <c r="AU1717" s="246" t="e">
        <f>IFERROR(_xll.qlIndexFixing($AV$1,AQ1717,TRUE,_xll.ohTrigger(Trigger,Trigger1M)),#N/A)</f>
        <v>#N/A</v>
      </c>
    </row>
    <row r="1718" spans="42:47" ht="11.25" customHeight="1" x14ac:dyDescent="0.25">
      <c r="AP1718" s="102" t="s">
        <v>83</v>
      </c>
      <c r="AQ1718" s="101">
        <f>_xll.qlInterestRateIndexFixingDate(Currency&amp;"ibor"&amp;Tenor,AR1718,Trigger)</f>
        <v>51403</v>
      </c>
      <c r="AR1718" s="101">
        <f>_xll.qlCalendarAdvance(Calendar,AR1717,AP1718,"f",,Trigger)</f>
        <v>51405</v>
      </c>
      <c r="AS1718" s="101">
        <f>_xll.qlInterestRateIndexMaturity(Currency&amp;"ibor"&amp;Tenor,AR1718,Trigger)</f>
        <v>51435</v>
      </c>
      <c r="AT1718" s="246">
        <f>_xll.qlIndexFixing($AD$5,AQ1718,TRUE,_xll.ohTrigger(Trigger,Trigger1M))</f>
        <v>1.6710977964121909E-2</v>
      </c>
      <c r="AU1718" s="246" t="e">
        <f>IFERROR(_xll.qlIndexFixing($AV$1,AQ1718,TRUE,_xll.ohTrigger(Trigger,Trigger1M)),#N/A)</f>
        <v>#N/A</v>
      </c>
    </row>
    <row r="1719" spans="42:47" ht="11.25" customHeight="1" x14ac:dyDescent="0.25">
      <c r="AP1719" s="102" t="s">
        <v>83</v>
      </c>
      <c r="AQ1719" s="101">
        <f>_xll.qlInterestRateIndexFixingDate(Currency&amp;"ibor"&amp;Tenor,AR1719,Trigger)</f>
        <v>51410</v>
      </c>
      <c r="AR1719" s="101">
        <f>_xll.qlCalendarAdvance(Calendar,AR1718,AP1719,"f",,Trigger)</f>
        <v>51412</v>
      </c>
      <c r="AS1719" s="101">
        <f>_xll.qlInterestRateIndexMaturity(Currency&amp;"ibor"&amp;Tenor,AR1719,Trigger)</f>
        <v>51445</v>
      </c>
      <c r="AT1719" s="246">
        <f>_xll.qlIndexFixing($AD$5,AQ1719,TRUE,_xll.ohTrigger(Trigger,Trigger1M))</f>
        <v>1.6708342864660126E-2</v>
      </c>
      <c r="AU1719" s="246" t="e">
        <f>IFERROR(_xll.qlIndexFixing($AV$1,AQ1719,TRUE,_xll.ohTrigger(Trigger,Trigger1M)),#N/A)</f>
        <v>#N/A</v>
      </c>
    </row>
    <row r="1720" spans="42:47" ht="11.25" customHeight="1" x14ac:dyDescent="0.25">
      <c r="AP1720" s="102" t="s">
        <v>83</v>
      </c>
      <c r="AQ1720" s="101">
        <f>_xll.qlInterestRateIndexFixingDate(Currency&amp;"ibor"&amp;Tenor,AR1720,Trigger)</f>
        <v>51417</v>
      </c>
      <c r="AR1720" s="101">
        <f>_xll.qlCalendarAdvance(Calendar,AR1719,AP1720,"f",,Trigger)</f>
        <v>51419</v>
      </c>
      <c r="AS1720" s="101">
        <f>_xll.qlInterestRateIndexMaturity(Currency&amp;"ibor"&amp;Tenor,AR1720,Trigger)</f>
        <v>51452</v>
      </c>
      <c r="AT1720" s="246">
        <f>_xll.qlIndexFixing($AD$5,AQ1720,TRUE,_xll.ohTrigger(Trigger,Trigger1M))</f>
        <v>1.6705300668688625E-2</v>
      </c>
      <c r="AU1720" s="246" t="e">
        <f>IFERROR(_xll.qlIndexFixing($AV$1,AQ1720,TRUE,_xll.ohTrigger(Trigger,Trigger1M)),#N/A)</f>
        <v>#N/A</v>
      </c>
    </row>
    <row r="1721" spans="42:47" ht="11.25" customHeight="1" x14ac:dyDescent="0.25">
      <c r="AP1721" s="102" t="s">
        <v>83</v>
      </c>
      <c r="AQ1721" s="101">
        <f>_xll.qlInterestRateIndexFixingDate(Currency&amp;"ibor"&amp;Tenor,AR1721,Trigger)</f>
        <v>51424</v>
      </c>
      <c r="AR1721" s="101">
        <f>_xll.qlCalendarAdvance(Calendar,AR1720,AP1721,"f",,Trigger)</f>
        <v>51426</v>
      </c>
      <c r="AS1721" s="101">
        <f>_xll.qlInterestRateIndexMaturity(Currency&amp;"ibor"&amp;Tenor,AR1721,Trigger)</f>
        <v>51459</v>
      </c>
      <c r="AT1721" s="246">
        <f>_xll.qlIndexFixing($AD$5,AQ1721,TRUE,_xll.ohTrigger(Trigger,Trigger1M))</f>
        <v>1.6702346409354491E-2</v>
      </c>
      <c r="AU1721" s="246" t="e">
        <f>IFERROR(_xll.qlIndexFixing($AV$1,AQ1721,TRUE,_xll.ohTrigger(Trigger,Trigger1M)),#N/A)</f>
        <v>#N/A</v>
      </c>
    </row>
    <row r="1722" spans="42:47" ht="11.25" customHeight="1" x14ac:dyDescent="0.25">
      <c r="AP1722" s="102" t="s">
        <v>83</v>
      </c>
      <c r="AQ1722" s="101">
        <f>_xll.qlInterestRateIndexFixingDate(Currency&amp;"ibor"&amp;Tenor,AR1722,Trigger)</f>
        <v>51431</v>
      </c>
      <c r="AR1722" s="101">
        <f>_xll.qlCalendarAdvance(Calendar,AR1721,AP1722,"f",,Trigger)</f>
        <v>51433</v>
      </c>
      <c r="AS1722" s="101">
        <f>_xll.qlInterestRateIndexMaturity(Currency&amp;"ibor"&amp;Tenor,AR1722,Trigger)</f>
        <v>51466</v>
      </c>
      <c r="AT1722" s="246">
        <f>_xll.qlIndexFixing($AD$5,AQ1722,TRUE,_xll.ohTrigger(Trigger,Trigger1M))</f>
        <v>1.6699480086589898E-2</v>
      </c>
      <c r="AU1722" s="246" t="e">
        <f>IFERROR(_xll.qlIndexFixing($AV$1,AQ1722,TRUE,_xll.ohTrigger(Trigger,Trigger1M)),#N/A)</f>
        <v>#N/A</v>
      </c>
    </row>
    <row r="1723" spans="42:47" ht="11.25" customHeight="1" x14ac:dyDescent="0.25">
      <c r="AP1723" s="102" t="s">
        <v>83</v>
      </c>
      <c r="AQ1723" s="101">
        <f>_xll.qlInterestRateIndexFixingDate(Currency&amp;"ibor"&amp;Tenor,AR1723,Trigger)</f>
        <v>51438</v>
      </c>
      <c r="AR1723" s="101">
        <f>_xll.qlCalendarAdvance(Calendar,AR1722,AP1723,"f",,Trigger)</f>
        <v>51440</v>
      </c>
      <c r="AS1723" s="101">
        <f>_xll.qlInterestRateIndexMaturity(Currency&amp;"ibor"&amp;Tenor,AR1723,Trigger)</f>
        <v>51470</v>
      </c>
      <c r="AT1723" s="246">
        <f>_xll.qlIndexFixing($AD$5,AQ1723,TRUE,_xll.ohTrigger(Trigger,Trigger1M))</f>
        <v>1.6696114516958183E-2</v>
      </c>
      <c r="AU1723" s="246" t="e">
        <f>IFERROR(_xll.qlIndexFixing($AV$1,AQ1723,TRUE,_xll.ohTrigger(Trigger,Trigger1M)),#N/A)</f>
        <v>#N/A</v>
      </c>
    </row>
    <row r="1724" spans="42:47" ht="11.25" customHeight="1" x14ac:dyDescent="0.25">
      <c r="AP1724" s="102" t="s">
        <v>83</v>
      </c>
      <c r="AQ1724" s="101">
        <f>_xll.qlInterestRateIndexFixingDate(Currency&amp;"ibor"&amp;Tenor,AR1724,Trigger)</f>
        <v>51445</v>
      </c>
      <c r="AR1724" s="101">
        <f>_xll.qlCalendarAdvance(Calendar,AR1723,AP1724,"f",,Trigger)</f>
        <v>51447</v>
      </c>
      <c r="AS1724" s="101">
        <f>_xll.qlInterestRateIndexMaturity(Currency&amp;"ibor"&amp;Tenor,AR1724,Trigger)</f>
        <v>51477</v>
      </c>
      <c r="AT1724" s="246">
        <f>_xll.qlIndexFixing($AD$5,AQ1724,TRUE,_xll.ohTrigger(Trigger,Trigger1M))</f>
        <v>1.6693405600245903E-2</v>
      </c>
      <c r="AU1724" s="246" t="e">
        <f>IFERROR(_xll.qlIndexFixing($AV$1,AQ1724,TRUE,_xll.ohTrigger(Trigger,Trigger1M)),#N/A)</f>
        <v>#N/A</v>
      </c>
    </row>
    <row r="1725" spans="42:47" ht="11.25" customHeight="1" x14ac:dyDescent="0.25">
      <c r="AP1725" s="102" t="s">
        <v>83</v>
      </c>
      <c r="AQ1725" s="101">
        <f>_xll.qlInterestRateIndexFixingDate(Currency&amp;"ibor"&amp;Tenor,AR1725,Trigger)</f>
        <v>51452</v>
      </c>
      <c r="AR1725" s="101">
        <f>_xll.qlCalendarAdvance(Calendar,AR1724,AP1725,"f",,Trigger)</f>
        <v>51454</v>
      </c>
      <c r="AS1725" s="101">
        <f>_xll.qlInterestRateIndexMaturity(Currency&amp;"ibor"&amp;Tenor,AR1725,Trigger)</f>
        <v>51484</v>
      </c>
      <c r="AT1725" s="246">
        <f>_xll.qlIndexFixing($AD$5,AQ1725,TRUE,_xll.ohTrigger(Trigger,Trigger1M))</f>
        <v>1.6690784607636289E-2</v>
      </c>
      <c r="AU1725" s="246" t="e">
        <f>IFERROR(_xll.qlIndexFixing($AV$1,AQ1725,TRUE,_xll.ohTrigger(Trigger,Trigger1M)),#N/A)</f>
        <v>#N/A</v>
      </c>
    </row>
    <row r="1726" spans="42:47" ht="11.25" customHeight="1" x14ac:dyDescent="0.25">
      <c r="AP1726" s="102" t="s">
        <v>83</v>
      </c>
      <c r="AQ1726" s="101">
        <f>_xll.qlInterestRateIndexFixingDate(Currency&amp;"ibor"&amp;Tenor,AR1726,Trigger)</f>
        <v>51459</v>
      </c>
      <c r="AR1726" s="101">
        <f>_xll.qlCalendarAdvance(Calendar,AR1725,AP1726,"f",,Trigger)</f>
        <v>51461</v>
      </c>
      <c r="AS1726" s="101">
        <f>_xll.qlInterestRateIndexMaturity(Currency&amp;"ibor"&amp;Tenor,AR1726,Trigger)</f>
        <v>51491</v>
      </c>
      <c r="AT1726" s="246">
        <f>_xll.qlIndexFixing($AD$5,AQ1726,TRUE,_xll.ohTrigger(Trigger,Trigger1M))</f>
        <v>1.6688251539062726E-2</v>
      </c>
      <c r="AU1726" s="246" t="e">
        <f>IFERROR(_xll.qlIndexFixing($AV$1,AQ1726,TRUE,_xll.ohTrigger(Trigger,Trigger1M)),#N/A)</f>
        <v>#N/A</v>
      </c>
    </row>
    <row r="1727" spans="42:47" ht="11.25" customHeight="1" x14ac:dyDescent="0.25">
      <c r="AP1727" s="102" t="s">
        <v>83</v>
      </c>
      <c r="AQ1727" s="101">
        <f>_xll.qlInterestRateIndexFixingDate(Currency&amp;"ibor"&amp;Tenor,AR1727,Trigger)</f>
        <v>51466</v>
      </c>
      <c r="AR1727" s="101">
        <f>_xll.qlCalendarAdvance(Calendar,AR1726,AP1727,"f",,Trigger)</f>
        <v>51468</v>
      </c>
      <c r="AS1727" s="101">
        <f>_xll.qlInterestRateIndexMaturity(Currency&amp;"ibor"&amp;Tenor,AR1727,Trigger)</f>
        <v>51498</v>
      </c>
      <c r="AT1727" s="246">
        <f>_xll.qlIndexFixing($AD$5,AQ1727,TRUE,_xll.ohTrigger(Trigger,Trigger1M))</f>
        <v>1.6685806394477254E-2</v>
      </c>
      <c r="AU1727" s="246" t="e">
        <f>IFERROR(_xll.qlIndexFixing($AV$1,AQ1727,TRUE,_xll.ohTrigger(Trigger,Trigger1M)),#N/A)</f>
        <v>#N/A</v>
      </c>
    </row>
    <row r="1728" spans="42:47" ht="11.25" customHeight="1" x14ac:dyDescent="0.25">
      <c r="AP1728" s="102" t="s">
        <v>83</v>
      </c>
      <c r="AQ1728" s="101">
        <f>_xll.qlInterestRateIndexFixingDate(Currency&amp;"ibor"&amp;Tenor,AR1728,Trigger)</f>
        <v>51473</v>
      </c>
      <c r="AR1728" s="101">
        <f>_xll.qlCalendarAdvance(Calendar,AR1727,AP1728,"f",,Trigger)</f>
        <v>51475</v>
      </c>
      <c r="AS1728" s="101">
        <f>_xll.qlInterestRateIndexMaturity(Currency&amp;"ibor"&amp;Tenor,AR1728,Trigger)</f>
        <v>51508</v>
      </c>
      <c r="AT1728" s="246">
        <f>_xll.qlIndexFixing($AD$5,AQ1728,TRUE,_xll.ohTrigger(Trigger,Trigger1M))</f>
        <v>1.6684128814203288E-2</v>
      </c>
      <c r="AU1728" s="246" t="e">
        <f>IFERROR(_xll.qlIndexFixing($AV$1,AQ1728,TRUE,_xll.ohTrigger(Trigger,Trigger1M)),#N/A)</f>
        <v>#N/A</v>
      </c>
    </row>
    <row r="1729" spans="42:47" ht="11.25" customHeight="1" x14ac:dyDescent="0.25">
      <c r="AP1729" s="102" t="s">
        <v>83</v>
      </c>
      <c r="AQ1729" s="101">
        <f>_xll.qlInterestRateIndexFixingDate(Currency&amp;"ibor"&amp;Tenor,AR1729,Trigger)</f>
        <v>51480</v>
      </c>
      <c r="AR1729" s="101">
        <f>_xll.qlCalendarAdvance(Calendar,AR1728,AP1729,"f",,Trigger)</f>
        <v>51482</v>
      </c>
      <c r="AS1729" s="101">
        <f>_xll.qlInterestRateIndexMaturity(Currency&amp;"ibor"&amp;Tenor,AR1729,Trigger)</f>
        <v>51515</v>
      </c>
      <c r="AT1729" s="246">
        <f>_xll.qlIndexFixing($AD$5,AQ1729,TRUE,_xll.ohTrigger(Trigger,Trigger1M))</f>
        <v>1.6681878045599063E-2</v>
      </c>
      <c r="AU1729" s="246" t="e">
        <f>IFERROR(_xll.qlIndexFixing($AV$1,AQ1729,TRUE,_xll.ohTrigger(Trigger,Trigger1M)),#N/A)</f>
        <v>#N/A</v>
      </c>
    </row>
    <row r="1730" spans="42:47" ht="11.25" customHeight="1" x14ac:dyDescent="0.25">
      <c r="AP1730" s="102" t="s">
        <v>83</v>
      </c>
      <c r="AQ1730" s="101">
        <f>_xll.qlInterestRateIndexFixingDate(Currency&amp;"ibor"&amp;Tenor,AR1730,Trigger)</f>
        <v>51487</v>
      </c>
      <c r="AR1730" s="101">
        <f>_xll.qlCalendarAdvance(Calendar,AR1729,AP1730,"f",,Trigger)</f>
        <v>51489</v>
      </c>
      <c r="AS1730" s="101">
        <f>_xll.qlInterestRateIndexMaturity(Currency&amp;"ibor"&amp;Tenor,AR1730,Trigger)</f>
        <v>51522</v>
      </c>
      <c r="AT1730" s="246">
        <f>_xll.qlIndexFixing($AD$5,AQ1730,TRUE,_xll.ohTrigger(Trigger,Trigger1M))</f>
        <v>1.6679715213065389E-2</v>
      </c>
      <c r="AU1730" s="246" t="e">
        <f>IFERROR(_xll.qlIndexFixing($AV$1,AQ1730,TRUE,_xll.ohTrigger(Trigger,Trigger1M)),#N/A)</f>
        <v>#N/A</v>
      </c>
    </row>
    <row r="1731" spans="42:47" ht="11.25" customHeight="1" x14ac:dyDescent="0.25">
      <c r="AP1731" s="102" t="s">
        <v>83</v>
      </c>
      <c r="AQ1731" s="101">
        <f>_xll.qlInterestRateIndexFixingDate(Currency&amp;"ibor"&amp;Tenor,AR1731,Trigger)</f>
        <v>51491</v>
      </c>
      <c r="AR1731" s="101">
        <f>_xll.qlCalendarAdvance(Calendar,AR1730,AP1731,"f",,Trigger)</f>
        <v>51497</v>
      </c>
      <c r="AS1731" s="101">
        <f>_xll.qlInterestRateIndexMaturity(Currency&amp;"ibor"&amp;Tenor,AR1731,Trigger)</f>
        <v>51529</v>
      </c>
      <c r="AT1731" s="246">
        <f>_xll.qlIndexFixing($AD$5,AQ1731,TRUE,_xll.ohTrigger(Trigger,Trigger1M))</f>
        <v>1.6677104513098118E-2</v>
      </c>
      <c r="AU1731" s="246" t="e">
        <f>IFERROR(_xll.qlIndexFixing($AV$1,AQ1731,TRUE,_xll.ohTrigger(Trigger,Trigger1M)),#N/A)</f>
        <v>#N/A</v>
      </c>
    </row>
    <row r="1732" spans="42:47" ht="11.25" customHeight="1" x14ac:dyDescent="0.25">
      <c r="AP1732" s="102" t="s">
        <v>83</v>
      </c>
      <c r="AQ1732" s="101">
        <f>_xll.qlInterestRateIndexFixingDate(Currency&amp;"ibor"&amp;Tenor,AR1732,Trigger)</f>
        <v>51501</v>
      </c>
      <c r="AR1732" s="101">
        <f>_xll.qlCalendarAdvance(Calendar,AR1731,AP1732,"f",,Trigger)</f>
        <v>51504</v>
      </c>
      <c r="AS1732" s="101">
        <f>_xll.qlInterestRateIndexMaturity(Currency&amp;"ibor"&amp;Tenor,AR1732,Trigger)</f>
        <v>51536</v>
      </c>
      <c r="AT1732" s="246">
        <f>_xll.qlIndexFixing($AD$5,AQ1732,TRUE,_xll.ohTrigger(Trigger,Trigger1M))</f>
        <v>1.6675123925381785E-2</v>
      </c>
      <c r="AU1732" s="246" t="e">
        <f>IFERROR(_xll.qlIndexFixing($AV$1,AQ1732,TRUE,_xll.ohTrigger(Trigger,Trigger1M)),#N/A)</f>
        <v>#N/A</v>
      </c>
    </row>
    <row r="1733" spans="42:47" ht="11.25" customHeight="1" x14ac:dyDescent="0.25">
      <c r="AP1733" s="102" t="s">
        <v>83</v>
      </c>
      <c r="AQ1733" s="101">
        <f>_xll.qlInterestRateIndexFixingDate(Currency&amp;"ibor"&amp;Tenor,AR1733,Trigger)</f>
        <v>51509</v>
      </c>
      <c r="AR1733" s="101">
        <f>_xll.qlCalendarAdvance(Calendar,AR1732,AP1733,"f",,Trigger)</f>
        <v>51511</v>
      </c>
      <c r="AS1733" s="101">
        <f>_xll.qlInterestRateIndexMaturity(Currency&amp;"ibor"&amp;Tenor,AR1733,Trigger)</f>
        <v>51543</v>
      </c>
      <c r="AT1733" s="246">
        <f>_xll.qlIndexFixing($AD$5,AQ1733,TRUE,_xll.ohTrigger(Trigger,Trigger1M))</f>
        <v>1.6673231269504762E-2</v>
      </c>
      <c r="AU1733" s="246" t="e">
        <f>IFERROR(_xll.qlIndexFixing($AV$1,AQ1733,TRUE,_xll.ohTrigger(Trigger,Trigger1M)),#N/A)</f>
        <v>#N/A</v>
      </c>
    </row>
    <row r="1734" spans="42:47" ht="11.25" customHeight="1" x14ac:dyDescent="0.25">
      <c r="AP1734" s="102" t="s">
        <v>83</v>
      </c>
      <c r="AQ1734" s="101">
        <f>_xll.qlInterestRateIndexFixingDate(Currency&amp;"ibor"&amp;Tenor,AR1734,Trigger)</f>
        <v>51516</v>
      </c>
      <c r="AR1734" s="101">
        <f>_xll.qlCalendarAdvance(Calendar,AR1733,AP1734,"f",,Trigger)</f>
        <v>51518</v>
      </c>
      <c r="AS1734" s="101">
        <f>_xll.qlInterestRateIndexMaturity(Currency&amp;"ibor"&amp;Tenor,AR1734,Trigger)</f>
        <v>51550</v>
      </c>
      <c r="AT1734" s="246">
        <f>_xll.qlIndexFixing($AD$5,AQ1734,TRUE,_xll.ohTrigger(Trigger,Trigger1M))</f>
        <v>1.6671426545422086E-2</v>
      </c>
      <c r="AU1734" s="246" t="e">
        <f>IFERROR(_xll.qlIndexFixing($AV$1,AQ1734,TRUE,_xll.ohTrigger(Trigger,Trigger1M)),#N/A)</f>
        <v>#N/A</v>
      </c>
    </row>
    <row r="1735" spans="42:47" ht="11.25" customHeight="1" x14ac:dyDescent="0.25">
      <c r="AP1735" s="102" t="s">
        <v>83</v>
      </c>
      <c r="AQ1735" s="101">
        <f>_xll.qlInterestRateIndexFixingDate(Currency&amp;"ibor"&amp;Tenor,AR1735,Trigger)</f>
        <v>51523</v>
      </c>
      <c r="AR1735" s="101">
        <f>_xll.qlCalendarAdvance(Calendar,AR1734,AP1735,"f",,Trigger)</f>
        <v>51525</v>
      </c>
      <c r="AS1735" s="101">
        <f>_xll.qlInterestRateIndexMaturity(Currency&amp;"ibor"&amp;Tenor,AR1735,Trigger)</f>
        <v>51557</v>
      </c>
      <c r="AT1735" s="246">
        <f>_xll.qlIndexFixing($AD$5,AQ1735,TRUE,_xll.ohTrigger(Trigger,Trigger1M))</f>
        <v>1.6669709753091289E-2</v>
      </c>
      <c r="AU1735" s="246" t="e">
        <f>IFERROR(_xll.qlIndexFixing($AV$1,AQ1735,TRUE,_xll.ohTrigger(Trigger,Trigger1M)),#N/A)</f>
        <v>#N/A</v>
      </c>
    </row>
    <row r="1736" spans="42:47" ht="11.25" customHeight="1" x14ac:dyDescent="0.25">
      <c r="AP1736" s="102" t="s">
        <v>83</v>
      </c>
      <c r="AQ1736" s="101">
        <f>_xll.qlInterestRateIndexFixingDate(Currency&amp;"ibor"&amp;Tenor,AR1736,Trigger)</f>
        <v>51530</v>
      </c>
      <c r="AR1736" s="101">
        <f>_xll.qlCalendarAdvance(Calendar,AR1735,AP1736,"f",,Trigger)</f>
        <v>51532</v>
      </c>
      <c r="AS1736" s="101">
        <f>_xll.qlInterestRateIndexMaturity(Currency&amp;"ibor"&amp;Tenor,AR1736,Trigger)</f>
        <v>51560</v>
      </c>
      <c r="AT1736" s="246">
        <f>_xll.qlIndexFixing($AD$5,AQ1736,TRUE,_xll.ohTrigger(Trigger,Trigger1M))</f>
        <v>1.6666976667369618E-2</v>
      </c>
      <c r="AU1736" s="246" t="e">
        <f>IFERROR(_xll.qlIndexFixing($AV$1,AQ1736,TRUE,_xll.ohTrigger(Trigger,Trigger1M)),#N/A)</f>
        <v>#N/A</v>
      </c>
    </row>
    <row r="1737" spans="42:47" ht="11.25" customHeight="1" x14ac:dyDescent="0.25">
      <c r="AP1737" s="102" t="s">
        <v>83</v>
      </c>
      <c r="AQ1737" s="101">
        <f>_xll.qlInterestRateIndexFixingDate(Currency&amp;"ibor"&amp;Tenor,AR1737,Trigger)</f>
        <v>51537</v>
      </c>
      <c r="AR1737" s="101">
        <f>_xll.qlCalendarAdvance(Calendar,AR1736,AP1737,"f",,Trigger)</f>
        <v>51539</v>
      </c>
      <c r="AS1737" s="101">
        <f>_xll.qlInterestRateIndexMaturity(Currency&amp;"ibor"&amp;Tenor,AR1737,Trigger)</f>
        <v>51567</v>
      </c>
      <c r="AT1737" s="246">
        <f>_xll.qlIndexFixing($AD$5,AQ1737,TRUE,_xll.ohTrigger(Trigger,Trigger1M))</f>
        <v>1.6665410904884239E-2</v>
      </c>
      <c r="AU1737" s="246" t="e">
        <f>IFERROR(_xll.qlIndexFixing($AV$1,AQ1737,TRUE,_xll.ohTrigger(Trigger,Trigger1M)),#N/A)</f>
        <v>#N/A</v>
      </c>
    </row>
    <row r="1738" spans="42:47" ht="11.25" customHeight="1" x14ac:dyDescent="0.25">
      <c r="AP1738" s="102" t="s">
        <v>83</v>
      </c>
      <c r="AQ1738" s="101">
        <f>_xll.qlInterestRateIndexFixingDate(Currency&amp;"ibor"&amp;Tenor,AR1738,Trigger)</f>
        <v>51544</v>
      </c>
      <c r="AR1738" s="101">
        <f>_xll.qlCalendarAdvance(Calendar,AR1737,AP1738,"f",,Trigger)</f>
        <v>51546</v>
      </c>
      <c r="AS1738" s="101">
        <f>_xll.qlInterestRateIndexMaturity(Currency&amp;"ibor"&amp;Tenor,AR1738,Trigger)</f>
        <v>51574</v>
      </c>
      <c r="AT1738" s="246">
        <f>_xll.qlIndexFixing($AD$5,AQ1738,TRUE,_xll.ohTrigger(Trigger,Trigger1M))</f>
        <v>1.6663933057756708E-2</v>
      </c>
      <c r="AU1738" s="246" t="e">
        <f>IFERROR(_xll.qlIndexFixing($AV$1,AQ1738,TRUE,_xll.ohTrigger(Trigger,Trigger1M)),#N/A)</f>
        <v>#N/A</v>
      </c>
    </row>
    <row r="1739" spans="42:47" ht="11.25" customHeight="1" x14ac:dyDescent="0.25">
      <c r="AP1739" s="102" t="s">
        <v>83</v>
      </c>
      <c r="AQ1739" s="101">
        <f>_xll.qlInterestRateIndexFixingDate(Currency&amp;"ibor"&amp;Tenor,AR1739,Trigger)</f>
        <v>51551</v>
      </c>
      <c r="AR1739" s="101">
        <f>_xll.qlCalendarAdvance(Calendar,AR1738,AP1739,"f",,Trigger)</f>
        <v>51553</v>
      </c>
      <c r="AS1739" s="101">
        <f>_xll.qlInterestRateIndexMaturity(Currency&amp;"ibor"&amp;Tenor,AR1739,Trigger)</f>
        <v>51581</v>
      </c>
      <c r="AT1739" s="246">
        <f>_xll.qlIndexFixing($AD$5,AQ1739,TRUE,_xll.ohTrigger(Trigger,Trigger1M))</f>
        <v>1.6662543125949916E-2</v>
      </c>
      <c r="AU1739" s="246" t="e">
        <f>IFERROR(_xll.qlIndexFixing($AV$1,AQ1739,TRUE,_xll.ohTrigger(Trigger,Trigger1M)),#N/A)</f>
        <v>#N/A</v>
      </c>
    </row>
    <row r="1740" spans="42:47" ht="11.25" customHeight="1" x14ac:dyDescent="0.25">
      <c r="AP1740" s="102" t="s">
        <v>83</v>
      </c>
      <c r="AQ1740" s="101">
        <f>_xll.qlInterestRateIndexFixingDate(Currency&amp;"ibor"&amp;Tenor,AR1740,Trigger)</f>
        <v>51558</v>
      </c>
      <c r="AR1740" s="101">
        <f>_xll.qlCalendarAdvance(Calendar,AR1739,AP1740,"f",,Trigger)</f>
        <v>51560</v>
      </c>
      <c r="AS1740" s="101">
        <f>_xll.qlInterestRateIndexMaturity(Currency&amp;"ibor"&amp;Tenor,AR1740,Trigger)</f>
        <v>51589</v>
      </c>
      <c r="AT1740" s="246">
        <f>_xll.qlIndexFixing($AD$5,AQ1740,TRUE,_xll.ohTrigger(Trigger,Trigger1M))</f>
        <v>1.6661541120438148E-2</v>
      </c>
      <c r="AU1740" s="246" t="e">
        <f>IFERROR(_xll.qlIndexFixing($AV$1,AQ1740,TRUE,_xll.ohTrigger(Trigger,Trigger1M)),#N/A)</f>
        <v>#N/A</v>
      </c>
    </row>
    <row r="1741" spans="42:47" ht="11.25" customHeight="1" x14ac:dyDescent="0.25">
      <c r="AP1741" s="102" t="s">
        <v>83</v>
      </c>
      <c r="AQ1741" s="101">
        <f>_xll.qlInterestRateIndexFixingDate(Currency&amp;"ibor"&amp;Tenor,AR1741,Trigger)</f>
        <v>51565</v>
      </c>
      <c r="AR1741" s="101">
        <f>_xll.qlCalendarAdvance(Calendar,AR1740,AP1741,"f",,Trigger)</f>
        <v>51567</v>
      </c>
      <c r="AS1741" s="101">
        <f>_xll.qlInterestRateIndexMaturity(Currency&amp;"ibor"&amp;Tenor,AR1741,Trigger)</f>
        <v>51599</v>
      </c>
      <c r="AT1741" s="246">
        <f>_xll.qlIndexFixing($AD$5,AQ1741,TRUE,_xll.ohTrigger(Trigger,Trigger1M))</f>
        <v>1.6661255563835131E-2</v>
      </c>
      <c r="AU1741" s="246" t="e">
        <f>IFERROR(_xll.qlIndexFixing($AV$1,AQ1741,TRUE,_xll.ohTrigger(Trigger,Trigger1M)),#N/A)</f>
        <v>#N/A</v>
      </c>
    </row>
    <row r="1742" spans="42:47" ht="11.25" customHeight="1" x14ac:dyDescent="0.25">
      <c r="AP1742" s="102" t="s">
        <v>83</v>
      </c>
      <c r="AQ1742" s="101">
        <f>_xll.qlInterestRateIndexFixingDate(Currency&amp;"ibor"&amp;Tenor,AR1742,Trigger)</f>
        <v>51572</v>
      </c>
      <c r="AR1742" s="101">
        <f>_xll.qlCalendarAdvance(Calendar,AR1741,AP1742,"f",,Trigger)</f>
        <v>51574</v>
      </c>
      <c r="AS1742" s="101">
        <f>_xll.qlInterestRateIndexMaturity(Currency&amp;"ibor"&amp;Tenor,AR1742,Trigger)</f>
        <v>51606</v>
      </c>
      <c r="AT1742" s="246">
        <f>_xll.qlIndexFixing($AD$5,AQ1742,TRUE,_xll.ohTrigger(Trigger,Trigger1M))</f>
        <v>1.6660154292768292E-2</v>
      </c>
      <c r="AU1742" s="246" t="e">
        <f>IFERROR(_xll.qlIndexFixing($AV$1,AQ1742,TRUE,_xll.ohTrigger(Trigger,Trigger1M)),#N/A)</f>
        <v>#N/A</v>
      </c>
    </row>
    <row r="1743" spans="42:47" ht="11.25" customHeight="1" x14ac:dyDescent="0.25">
      <c r="AP1743" s="102" t="s">
        <v>83</v>
      </c>
      <c r="AQ1743" s="101">
        <f>_xll.qlInterestRateIndexFixingDate(Currency&amp;"ibor"&amp;Tenor,AR1743,Trigger)</f>
        <v>51579</v>
      </c>
      <c r="AR1743" s="101">
        <f>_xll.qlCalendarAdvance(Calendar,AR1742,AP1743,"f",,Trigger)</f>
        <v>51581</v>
      </c>
      <c r="AS1743" s="101">
        <f>_xll.qlInterestRateIndexMaturity(Currency&amp;"ibor"&amp;Tenor,AR1743,Trigger)</f>
        <v>51614</v>
      </c>
      <c r="AT1743" s="246">
        <f>_xll.qlIndexFixing($AD$5,AQ1743,TRUE,_xll.ohTrigger(Trigger,Trigger1M))</f>
        <v>1.6659462063660545E-2</v>
      </c>
      <c r="AU1743" s="246" t="e">
        <f>IFERROR(_xll.qlIndexFixing($AV$1,AQ1743,TRUE,_xll.ohTrigger(Trigger,Trigger1M)),#N/A)</f>
        <v>#N/A</v>
      </c>
    </row>
    <row r="1744" spans="42:47" ht="11.25" customHeight="1" x14ac:dyDescent="0.25">
      <c r="AP1744" s="102" t="s">
        <v>83</v>
      </c>
      <c r="AQ1744" s="101">
        <f>_xll.qlInterestRateIndexFixingDate(Currency&amp;"ibor"&amp;Tenor,AR1744,Trigger)</f>
        <v>51586</v>
      </c>
      <c r="AR1744" s="101">
        <f>_xll.qlCalendarAdvance(Calendar,AR1743,AP1744,"f",,Trigger)</f>
        <v>51588</v>
      </c>
      <c r="AS1744" s="101">
        <f>_xll.qlInterestRateIndexMaturity(Currency&amp;"ibor"&amp;Tenor,AR1744,Trigger)</f>
        <v>51620</v>
      </c>
      <c r="AT1744" s="246">
        <f>_xll.qlIndexFixing($AD$5,AQ1744,TRUE,_xll.ohTrigger(Trigger,Trigger1M))</f>
        <v>1.6658215545083399E-2</v>
      </c>
      <c r="AU1744" s="246" t="e">
        <f>IFERROR(_xll.qlIndexFixing($AV$1,AQ1744,TRUE,_xll.ohTrigger(Trigger,Trigger1M)),#N/A)</f>
        <v>#N/A</v>
      </c>
    </row>
    <row r="1745" spans="42:47" ht="11.25" customHeight="1" x14ac:dyDescent="0.25">
      <c r="AP1745" s="102" t="s">
        <v>83</v>
      </c>
      <c r="AQ1745" s="101">
        <f>_xll.qlInterestRateIndexFixingDate(Currency&amp;"ibor"&amp;Tenor,AR1745,Trigger)</f>
        <v>51593</v>
      </c>
      <c r="AR1745" s="101">
        <f>_xll.qlCalendarAdvance(Calendar,AR1744,AP1745,"f",,Trigger)</f>
        <v>51595</v>
      </c>
      <c r="AS1745" s="101">
        <f>_xll.qlInterestRateIndexMaturity(Currency&amp;"ibor"&amp;Tenor,AR1745,Trigger)</f>
        <v>51627</v>
      </c>
      <c r="AT1745" s="246">
        <f>_xll.qlIndexFixing($AD$5,AQ1745,TRUE,_xll.ohTrigger(Trigger,Trigger1M))</f>
        <v>1.6657378068420381E-2</v>
      </c>
      <c r="AU1745" s="246" t="e">
        <f>IFERROR(_xll.qlIndexFixing($AV$1,AQ1745,TRUE,_xll.ohTrigger(Trigger,Trigger1M)),#N/A)</f>
        <v>#N/A</v>
      </c>
    </row>
    <row r="1746" spans="42:47" ht="11.25" customHeight="1" x14ac:dyDescent="0.25">
      <c r="AP1746" s="102" t="s">
        <v>83</v>
      </c>
      <c r="AQ1746" s="101">
        <f>_xll.qlInterestRateIndexFixingDate(Currency&amp;"ibor"&amp;Tenor,AR1746,Trigger)</f>
        <v>51600</v>
      </c>
      <c r="AR1746" s="101">
        <f>_xll.qlCalendarAdvance(Calendar,AR1745,AP1746,"f",,Trigger)</f>
        <v>51602</v>
      </c>
      <c r="AS1746" s="101">
        <f>_xll.qlInterestRateIndexMaturity(Currency&amp;"ibor"&amp;Tenor,AR1746,Trigger)</f>
        <v>51634</v>
      </c>
      <c r="AT1746" s="246">
        <f>_xll.qlIndexFixing($AD$5,AQ1746,TRUE,_xll.ohTrigger(Trigger,Trigger1M))</f>
        <v>1.6656628523177008E-2</v>
      </c>
      <c r="AU1746" s="246" t="e">
        <f>IFERROR(_xll.qlIndexFixing($AV$1,AQ1746,TRUE,_xll.ohTrigger(Trigger,Trigger1M)),#N/A)</f>
        <v>#N/A</v>
      </c>
    </row>
    <row r="1747" spans="42:47" ht="11.25" customHeight="1" x14ac:dyDescent="0.25">
      <c r="AP1747" s="102" t="s">
        <v>83</v>
      </c>
      <c r="AQ1747" s="101">
        <f>_xll.qlInterestRateIndexFixingDate(Currency&amp;"ibor"&amp;Tenor,AR1747,Trigger)</f>
        <v>51607</v>
      </c>
      <c r="AR1747" s="101">
        <f>_xll.qlCalendarAdvance(Calendar,AR1746,AP1747,"f",,Trigger)</f>
        <v>51609</v>
      </c>
      <c r="AS1747" s="101">
        <f>_xll.qlInterestRateIndexMaturity(Currency&amp;"ibor"&amp;Tenor,AR1747,Trigger)</f>
        <v>51641</v>
      </c>
      <c r="AT1747" s="246">
        <f>_xll.qlIndexFixing($AD$5,AQ1747,TRUE,_xll.ohTrigger(Trigger,Trigger1M))</f>
        <v>1.6655966909343289E-2</v>
      </c>
      <c r="AU1747" s="246" t="e">
        <f>IFERROR(_xll.qlIndexFixing($AV$1,AQ1747,TRUE,_xll.ohTrigger(Trigger,Trigger1M)),#N/A)</f>
        <v>#N/A</v>
      </c>
    </row>
    <row r="1748" spans="42:47" ht="11.25" customHeight="1" x14ac:dyDescent="0.25">
      <c r="AP1748" s="102" t="s">
        <v>83</v>
      </c>
      <c r="AQ1748" s="101">
        <f>_xll.qlInterestRateIndexFixingDate(Currency&amp;"ibor"&amp;Tenor,AR1748,Trigger)</f>
        <v>51614</v>
      </c>
      <c r="AR1748" s="101">
        <f>_xll.qlCalendarAdvance(Calendar,AR1747,AP1748,"f",,Trigger)</f>
        <v>51616</v>
      </c>
      <c r="AS1748" s="101">
        <f>_xll.qlInterestRateIndexMaturity(Currency&amp;"ibor"&amp;Tenor,AR1748,Trigger)</f>
        <v>51648</v>
      </c>
      <c r="AT1748" s="246">
        <f>_xll.qlIndexFixing($AD$5,AQ1748,TRUE,_xll.ohTrigger(Trigger,Trigger1M))</f>
        <v>1.665539322689924E-2</v>
      </c>
      <c r="AU1748" s="246" t="e">
        <f>IFERROR(_xll.qlIndexFixing($AV$1,AQ1748,TRUE,_xll.ohTrigger(Trigger,Trigger1M)),#N/A)</f>
        <v>#N/A</v>
      </c>
    </row>
    <row r="1749" spans="42:47" ht="11.25" customHeight="1" x14ac:dyDescent="0.25">
      <c r="AP1749" s="102" t="s">
        <v>83</v>
      </c>
      <c r="AQ1749" s="101">
        <f>_xll.qlInterestRateIndexFixingDate(Currency&amp;"ibor"&amp;Tenor,AR1749,Trigger)</f>
        <v>51620</v>
      </c>
      <c r="AR1749" s="101">
        <f>_xll.qlCalendarAdvance(Calendar,AR1748,AP1749,"f",,Trigger)</f>
        <v>51623</v>
      </c>
      <c r="AS1749" s="101">
        <f>_xll.qlInterestRateIndexMaturity(Currency&amp;"ibor"&amp;Tenor,AR1749,Trigger)</f>
        <v>51655</v>
      </c>
      <c r="AT1749" s="246">
        <f>_xll.qlIndexFixing($AD$5,AQ1749,TRUE,_xll.ohTrigger(Trigger,Trigger1M))</f>
        <v>1.6654907475837366E-2</v>
      </c>
      <c r="AU1749" s="246" t="e">
        <f>IFERROR(_xll.qlIndexFixing($AV$1,AQ1749,TRUE,_xll.ohTrigger(Trigger,Trigger1M)),#N/A)</f>
        <v>#N/A</v>
      </c>
    </row>
    <row r="1750" spans="42:47" ht="11.25" customHeight="1" x14ac:dyDescent="0.25">
      <c r="AP1750" s="102" t="s">
        <v>83</v>
      </c>
      <c r="AQ1750" s="101">
        <f>_xll.qlInterestRateIndexFixingDate(Currency&amp;"ibor"&amp;Tenor,AR1750,Trigger)</f>
        <v>51628</v>
      </c>
      <c r="AR1750" s="101">
        <f>_xll.qlCalendarAdvance(Calendar,AR1749,AP1750,"f",,Trigger)</f>
        <v>51630</v>
      </c>
      <c r="AS1750" s="101">
        <f>_xll.qlInterestRateIndexMaturity(Currency&amp;"ibor"&amp;Tenor,AR1750,Trigger)</f>
        <v>51662</v>
      </c>
      <c r="AT1750" s="246">
        <f>_xll.qlIndexFixing($AD$5,AQ1750,TRUE,_xll.ohTrigger(Trigger,Trigger1M))</f>
        <v>1.6654509656140182E-2</v>
      </c>
      <c r="AU1750" s="246" t="e">
        <f>IFERROR(_xll.qlIndexFixing($AV$1,AQ1750,TRUE,_xll.ohTrigger(Trigger,Trigger1M)),#N/A)</f>
        <v>#N/A</v>
      </c>
    </row>
    <row r="1751" spans="42:47" ht="11.25" customHeight="1" x14ac:dyDescent="0.25">
      <c r="AP1751" s="102" t="s">
        <v>83</v>
      </c>
      <c r="AQ1751" s="101">
        <f>_xll.qlInterestRateIndexFixingDate(Currency&amp;"ibor"&amp;Tenor,AR1751,Trigger)</f>
        <v>51635</v>
      </c>
      <c r="AR1751" s="101">
        <f>_xll.qlCalendarAdvance(Calendar,AR1750,AP1751,"f",,Trigger)</f>
        <v>51637</v>
      </c>
      <c r="AS1751" s="101">
        <f>_xll.qlInterestRateIndexMaturity(Currency&amp;"ibor"&amp;Tenor,AR1751,Trigger)</f>
        <v>51669</v>
      </c>
      <c r="AT1751" s="246">
        <f>_xll.qlIndexFixing($AD$5,AQ1751,TRUE,_xll.ohTrigger(Trigger,Trigger1M))</f>
        <v>1.6654199767797695E-2</v>
      </c>
      <c r="AU1751" s="246" t="e">
        <f>IFERROR(_xll.qlIndexFixing($AV$1,AQ1751,TRUE,_xll.ohTrigger(Trigger,Trigger1M)),#N/A)</f>
        <v>#N/A</v>
      </c>
    </row>
    <row r="1752" spans="42:47" ht="11.25" customHeight="1" x14ac:dyDescent="0.25">
      <c r="AP1752" s="102" t="s">
        <v>83</v>
      </c>
      <c r="AQ1752" s="101">
        <f>_xll.qlInterestRateIndexFixingDate(Currency&amp;"ibor"&amp;Tenor,AR1752,Trigger)</f>
        <v>51642</v>
      </c>
      <c r="AR1752" s="101">
        <f>_xll.qlCalendarAdvance(Calendar,AR1751,AP1752,"f",,Trigger)</f>
        <v>51644</v>
      </c>
      <c r="AS1752" s="101">
        <f>_xll.qlInterestRateIndexMaturity(Currency&amp;"ibor"&amp;Tenor,AR1752,Trigger)</f>
        <v>51676</v>
      </c>
      <c r="AT1752" s="246">
        <f>_xll.qlIndexFixing($AD$5,AQ1752,TRUE,_xll.ohTrigger(Trigger,Trigger1M))</f>
        <v>1.6653977810807408E-2</v>
      </c>
      <c r="AU1752" s="246" t="e">
        <f>IFERROR(_xll.qlIndexFixing($AV$1,AQ1752,TRUE,_xll.ohTrigger(Trigger,Trigger1M)),#N/A)</f>
        <v>#N/A</v>
      </c>
    </row>
    <row r="1753" spans="42:47" ht="11.25" customHeight="1" x14ac:dyDescent="0.25">
      <c r="AP1753" s="102" t="s">
        <v>83</v>
      </c>
      <c r="AQ1753" s="101">
        <f>_xll.qlInterestRateIndexFixingDate(Currency&amp;"ibor"&amp;Tenor,AR1753,Trigger)</f>
        <v>51649</v>
      </c>
      <c r="AR1753" s="101">
        <f>_xll.qlCalendarAdvance(Calendar,AR1752,AP1753,"f",,Trigger)</f>
        <v>51651</v>
      </c>
      <c r="AS1753" s="101">
        <f>_xll.qlInterestRateIndexMaturity(Currency&amp;"ibor"&amp;Tenor,AR1753,Trigger)</f>
        <v>51680</v>
      </c>
      <c r="AT1753" s="246">
        <f>_xll.qlIndexFixing($AD$5,AQ1753,TRUE,_xll.ohTrigger(Trigger,Trigger1M))</f>
        <v>1.6652696414389209E-2</v>
      </c>
      <c r="AU1753" s="246" t="e">
        <f>IFERROR(_xll.qlIndexFixing($AV$1,AQ1753,TRUE,_xll.ohTrigger(Trigger,Trigger1M)),#N/A)</f>
        <v>#N/A</v>
      </c>
    </row>
    <row r="1754" spans="42:47" ht="11.25" customHeight="1" x14ac:dyDescent="0.25">
      <c r="AP1754" s="102" t="s">
        <v>83</v>
      </c>
      <c r="AQ1754" s="101">
        <f>_xll.qlInterestRateIndexFixingDate(Currency&amp;"ibor"&amp;Tenor,AR1754,Trigger)</f>
        <v>51656</v>
      </c>
      <c r="AR1754" s="101">
        <f>_xll.qlCalendarAdvance(Calendar,AR1753,AP1754,"f",,Trigger)</f>
        <v>51658</v>
      </c>
      <c r="AS1754" s="101">
        <f>_xll.qlInterestRateIndexMaturity(Currency&amp;"ibor"&amp;Tenor,AR1754,Trigger)</f>
        <v>51690</v>
      </c>
      <c r="AT1754" s="246">
        <f>_xll.qlIndexFixing($AD$5,AQ1754,TRUE,_xll.ohTrigger(Trigger,Trigger1M))</f>
        <v>1.6653797690858452E-2</v>
      </c>
      <c r="AU1754" s="246" t="e">
        <f>IFERROR(_xll.qlIndexFixing($AV$1,AQ1754,TRUE,_xll.ohTrigger(Trigger,Trigger1M)),#N/A)</f>
        <v>#N/A</v>
      </c>
    </row>
    <row r="1755" spans="42:47" ht="11.25" customHeight="1" x14ac:dyDescent="0.25">
      <c r="AP1755" s="102" t="s">
        <v>83</v>
      </c>
      <c r="AQ1755" s="101">
        <f>_xll.qlInterestRateIndexFixingDate(Currency&amp;"ibor"&amp;Tenor,AR1755,Trigger)</f>
        <v>51663</v>
      </c>
      <c r="AR1755" s="101">
        <f>_xll.qlCalendarAdvance(Calendar,AR1754,AP1755,"f",,Trigger)</f>
        <v>51665</v>
      </c>
      <c r="AS1755" s="101">
        <f>_xll.qlInterestRateIndexMaturity(Currency&amp;"ibor"&amp;Tenor,AR1755,Trigger)</f>
        <v>51697</v>
      </c>
      <c r="AT1755" s="246">
        <f>_xll.qlIndexFixing($AD$5,AQ1755,TRUE,_xll.ohTrigger(Trigger,Trigger1M))</f>
        <v>1.6653839527894787E-2</v>
      </c>
      <c r="AU1755" s="246" t="e">
        <f>IFERROR(_xll.qlIndexFixing($AV$1,AQ1755,TRUE,_xll.ohTrigger(Trigger,Trigger1M)),#N/A)</f>
        <v>#N/A</v>
      </c>
    </row>
    <row r="1756" spans="42:47" ht="11.25" customHeight="1" x14ac:dyDescent="0.25">
      <c r="AP1756" s="102" t="s">
        <v>83</v>
      </c>
      <c r="AQ1756" s="101">
        <f>_xll.qlInterestRateIndexFixingDate(Currency&amp;"ibor"&amp;Tenor,AR1756,Trigger)</f>
        <v>51670</v>
      </c>
      <c r="AR1756" s="101">
        <f>_xll.qlCalendarAdvance(Calendar,AR1755,AP1756,"f",,Trigger)</f>
        <v>51672</v>
      </c>
      <c r="AS1756" s="101">
        <f>_xll.qlInterestRateIndexMaturity(Currency&amp;"ibor"&amp;Tenor,AR1756,Trigger)</f>
        <v>51704</v>
      </c>
      <c r="AT1756" s="246">
        <f>_xll.qlIndexFixing($AD$5,AQ1756,TRUE,_xll.ohTrigger(Trigger,Trigger1M))</f>
        <v>1.6653969296275828E-2</v>
      </c>
      <c r="AU1756" s="246" t="e">
        <f>IFERROR(_xll.qlIndexFixing($AV$1,AQ1756,TRUE,_xll.ohTrigger(Trigger,Trigger1M)),#N/A)</f>
        <v>#N/A</v>
      </c>
    </row>
    <row r="1757" spans="42:47" ht="11.25" customHeight="1" x14ac:dyDescent="0.25">
      <c r="AP1757" s="102" t="s">
        <v>83</v>
      </c>
      <c r="AQ1757" s="101">
        <f>_xll.qlInterestRateIndexFixingDate(Currency&amp;"ibor"&amp;Tenor,AR1757,Trigger)</f>
        <v>51677</v>
      </c>
      <c r="AR1757" s="101">
        <f>_xll.qlCalendarAdvance(Calendar,AR1756,AP1757,"f",,Trigger)</f>
        <v>51679</v>
      </c>
      <c r="AS1757" s="101">
        <f>_xll.qlInterestRateIndexMaturity(Currency&amp;"ibor"&amp;Tenor,AR1757,Trigger)</f>
        <v>51711</v>
      </c>
      <c r="AT1757" s="246">
        <f>_xll.qlIndexFixing($AD$5,AQ1757,TRUE,_xll.ohTrigger(Trigger,Trigger1M))</f>
        <v>1.6654024813416712E-2</v>
      </c>
      <c r="AU1757" s="246" t="e">
        <f>IFERROR(_xll.qlIndexFixing($AV$1,AQ1757,TRUE,_xll.ohTrigger(Trigger,Trigger1M)),#N/A)</f>
        <v>#N/A</v>
      </c>
    </row>
    <row r="1758" spans="42:47" ht="11.25" customHeight="1" x14ac:dyDescent="0.25">
      <c r="AP1758" s="102" t="s">
        <v>83</v>
      </c>
      <c r="AQ1758" s="101">
        <f>_xll.qlInterestRateIndexFixingDate(Currency&amp;"ibor"&amp;Tenor,AR1758,Trigger)</f>
        <v>51684</v>
      </c>
      <c r="AR1758" s="101">
        <f>_xll.qlCalendarAdvance(Calendar,AR1757,AP1758,"f",,Trigger)</f>
        <v>51686</v>
      </c>
      <c r="AS1758" s="101">
        <f>_xll.qlInterestRateIndexMaturity(Currency&amp;"ibor"&amp;Tenor,AR1758,Trigger)</f>
        <v>51718</v>
      </c>
      <c r="AT1758" s="246">
        <f>_xll.qlIndexFixing($AD$5,AQ1758,TRUE,_xll.ohTrigger(Trigger,Trigger1M))</f>
        <v>1.6653557540531327E-2</v>
      </c>
      <c r="AU1758" s="246" t="e">
        <f>IFERROR(_xll.qlIndexFixing($AV$1,AQ1758,TRUE,_xll.ohTrigger(Trigger,Trigger1M)),#N/A)</f>
        <v>#N/A</v>
      </c>
    </row>
    <row r="1759" spans="42:47" ht="11.25" customHeight="1" x14ac:dyDescent="0.25">
      <c r="AP1759" s="102" t="s">
        <v>83</v>
      </c>
      <c r="AQ1759" s="101">
        <f>_xll.qlInterestRateIndexFixingDate(Currency&amp;"ibor"&amp;Tenor,AR1759,Trigger)</f>
        <v>51691</v>
      </c>
      <c r="AR1759" s="101">
        <f>_xll.qlCalendarAdvance(Calendar,AR1758,AP1759,"f",,Trigger)</f>
        <v>51693</v>
      </c>
      <c r="AS1759" s="101">
        <f>_xll.qlInterestRateIndexMaturity(Currency&amp;"ibor"&amp;Tenor,AR1759,Trigger)</f>
        <v>51725</v>
      </c>
      <c r="AT1759" s="246">
        <f>_xll.qlIndexFixing($AD$5,AQ1759,TRUE,_xll.ohTrigger(Trigger,Trigger1M))</f>
        <v>1.6652539686038137E-2</v>
      </c>
      <c r="AU1759" s="246" t="e">
        <f>IFERROR(_xll.qlIndexFixing($AV$1,AQ1759,TRUE,_xll.ohTrigger(Trigger,Trigger1M)),#N/A)</f>
        <v>#N/A</v>
      </c>
    </row>
    <row r="1760" spans="42:47" ht="11.25" customHeight="1" x14ac:dyDescent="0.25">
      <c r="AP1760" s="102" t="s">
        <v>83</v>
      </c>
      <c r="AQ1760" s="101">
        <f>_xll.qlInterestRateIndexFixingDate(Currency&amp;"ibor"&amp;Tenor,AR1760,Trigger)</f>
        <v>51698</v>
      </c>
      <c r="AR1760" s="101">
        <f>_xll.qlCalendarAdvance(Calendar,AR1759,AP1760,"f",,Trigger)</f>
        <v>51700</v>
      </c>
      <c r="AS1760" s="101">
        <f>_xll.qlInterestRateIndexMaturity(Currency&amp;"ibor"&amp;Tenor,AR1760,Trigger)</f>
        <v>51732</v>
      </c>
      <c r="AT1760" s="246">
        <f>_xll.qlIndexFixing($AD$5,AQ1760,TRUE,_xll.ohTrigger(Trigger,Trigger1M))</f>
        <v>1.6650969382223657E-2</v>
      </c>
      <c r="AU1760" s="246" t="e">
        <f>IFERROR(_xll.qlIndexFixing($AV$1,AQ1760,TRUE,_xll.ohTrigger(Trigger,Trigger1M)),#N/A)</f>
        <v>#N/A</v>
      </c>
    </row>
    <row r="1761" spans="42:47" ht="11.25" customHeight="1" x14ac:dyDescent="0.25">
      <c r="AP1761" s="102" t="s">
        <v>83</v>
      </c>
      <c r="AQ1761" s="101">
        <f>_xll.qlInterestRateIndexFixingDate(Currency&amp;"ibor"&amp;Tenor,AR1761,Trigger)</f>
        <v>51705</v>
      </c>
      <c r="AR1761" s="101">
        <f>_xll.qlCalendarAdvance(Calendar,AR1760,AP1761,"f",,Trigger)</f>
        <v>51707</v>
      </c>
      <c r="AS1761" s="101">
        <f>_xll.qlInterestRateIndexMaturity(Currency&amp;"ibor"&amp;Tenor,AR1761,Trigger)</f>
        <v>51739</v>
      </c>
      <c r="AT1761" s="246">
        <f>_xll.qlIndexFixing($AD$5,AQ1761,TRUE,_xll.ohTrigger(Trigger,Trigger1M))</f>
        <v>1.6648851245135432E-2</v>
      </c>
      <c r="AU1761" s="246" t="e">
        <f>IFERROR(_xll.qlIndexFixing($AV$1,AQ1761,TRUE,_xll.ohTrigger(Trigger,Trigger1M)),#N/A)</f>
        <v>#N/A</v>
      </c>
    </row>
    <row r="1762" spans="42:47" ht="11.25" customHeight="1" x14ac:dyDescent="0.25">
      <c r="AP1762" s="102" t="s">
        <v>83</v>
      </c>
      <c r="AQ1762" s="101">
        <f>_xll.qlInterestRateIndexFixingDate(Currency&amp;"ibor"&amp;Tenor,AR1762,Trigger)</f>
        <v>51712</v>
      </c>
      <c r="AR1762" s="101">
        <f>_xll.qlCalendarAdvance(Calendar,AR1761,AP1762,"f",,Trigger)</f>
        <v>51714</v>
      </c>
      <c r="AS1762" s="101">
        <f>_xll.qlInterestRateIndexMaturity(Currency&amp;"ibor"&amp;Tenor,AR1762,Trigger)</f>
        <v>51746</v>
      </c>
      <c r="AT1762" s="246">
        <f>_xll.qlIndexFixing($AD$5,AQ1762,TRUE,_xll.ohTrigger(Trigger,Trigger1M))</f>
        <v>1.664657931761182E-2</v>
      </c>
      <c r="AU1762" s="246" t="e">
        <f>IFERROR(_xll.qlIndexFixing($AV$1,AQ1762,TRUE,_xll.ohTrigger(Trigger,Trigger1M)),#N/A)</f>
        <v>#N/A</v>
      </c>
    </row>
    <row r="1763" spans="42:47" ht="11.25" customHeight="1" x14ac:dyDescent="0.25">
      <c r="AP1763" s="102" t="s">
        <v>83</v>
      </c>
      <c r="AQ1763" s="101">
        <f>_xll.qlInterestRateIndexFixingDate(Currency&amp;"ibor"&amp;Tenor,AR1763,Trigger)</f>
        <v>51719</v>
      </c>
      <c r="AR1763" s="101">
        <f>_xll.qlCalendarAdvance(Calendar,AR1762,AP1763,"f",,Trigger)</f>
        <v>51721</v>
      </c>
      <c r="AS1763" s="101">
        <f>_xll.qlInterestRateIndexMaturity(Currency&amp;"ibor"&amp;Tenor,AR1763,Trigger)</f>
        <v>51753</v>
      </c>
      <c r="AT1763" s="246">
        <f>_xll.qlIndexFixing($AD$5,AQ1763,TRUE,_xll.ohTrigger(Trigger,Trigger1M))</f>
        <v>1.6644386783042919E-2</v>
      </c>
      <c r="AU1763" s="246" t="e">
        <f>IFERROR(_xll.qlIndexFixing($AV$1,AQ1763,TRUE,_xll.ohTrigger(Trigger,Trigger1M)),#N/A)</f>
        <v>#N/A</v>
      </c>
    </row>
    <row r="1764" spans="42:47" ht="11.25" customHeight="1" x14ac:dyDescent="0.25">
      <c r="AP1764" s="102" t="s">
        <v>83</v>
      </c>
      <c r="AQ1764" s="101">
        <f>_xll.qlInterestRateIndexFixingDate(Currency&amp;"ibor"&amp;Tenor,AR1764,Trigger)</f>
        <v>51726</v>
      </c>
      <c r="AR1764" s="101">
        <f>_xll.qlCalendarAdvance(Calendar,AR1763,AP1764,"f",,Trigger)</f>
        <v>51728</v>
      </c>
      <c r="AS1764" s="101">
        <f>_xll.qlInterestRateIndexMaturity(Currency&amp;"ibor"&amp;Tenor,AR1764,Trigger)</f>
        <v>51760</v>
      </c>
      <c r="AT1764" s="246">
        <f>_xll.qlIndexFixing($AD$5,AQ1764,TRUE,_xll.ohTrigger(Trigger,Trigger1M))</f>
        <v>1.6642273641388761E-2</v>
      </c>
      <c r="AU1764" s="246" t="e">
        <f>IFERROR(_xll.qlIndexFixing($AV$1,AQ1764,TRUE,_xll.ohTrigger(Trigger,Trigger1M)),#N/A)</f>
        <v>#N/A</v>
      </c>
    </row>
    <row r="1765" spans="42:47" ht="11.25" customHeight="1" x14ac:dyDescent="0.25">
      <c r="AP1765" s="102" t="s">
        <v>83</v>
      </c>
      <c r="AQ1765" s="101">
        <f>_xll.qlInterestRateIndexFixingDate(Currency&amp;"ibor"&amp;Tenor,AR1765,Trigger)</f>
        <v>51733</v>
      </c>
      <c r="AR1765" s="101">
        <f>_xll.qlCalendarAdvance(Calendar,AR1764,AP1765,"f",,Trigger)</f>
        <v>51735</v>
      </c>
      <c r="AS1765" s="101">
        <f>_xll.qlInterestRateIndexMaturity(Currency&amp;"ibor"&amp;Tenor,AR1765,Trigger)</f>
        <v>51767</v>
      </c>
      <c r="AT1765" s="246">
        <f>_xll.qlIndexFixing($AD$5,AQ1765,TRUE,_xll.ohTrigger(Trigger,Trigger1M))</f>
        <v>1.6640239892601882E-2</v>
      </c>
      <c r="AU1765" s="246" t="e">
        <f>IFERROR(_xll.qlIndexFixing($AV$1,AQ1765,TRUE,_xll.ohTrigger(Trigger,Trigger1M)),#N/A)</f>
        <v>#N/A</v>
      </c>
    </row>
    <row r="1766" spans="42:47" ht="11.25" customHeight="1" x14ac:dyDescent="0.25">
      <c r="AP1766" s="102" t="s">
        <v>83</v>
      </c>
      <c r="AQ1766" s="101">
        <f>_xll.qlInterestRateIndexFixingDate(Currency&amp;"ibor"&amp;Tenor,AR1766,Trigger)</f>
        <v>51740</v>
      </c>
      <c r="AR1766" s="101">
        <f>_xll.qlCalendarAdvance(Calendar,AR1765,AP1766,"f",,Trigger)</f>
        <v>51742</v>
      </c>
      <c r="AS1766" s="101">
        <f>_xll.qlInterestRateIndexMaturity(Currency&amp;"ibor"&amp;Tenor,AR1766,Trigger)</f>
        <v>51774</v>
      </c>
      <c r="AT1766" s="246">
        <f>_xll.qlIndexFixing($AD$5,AQ1766,TRUE,_xll.ohTrigger(Trigger,Trigger1M))</f>
        <v>1.6638285536637321E-2</v>
      </c>
      <c r="AU1766" s="246" t="e">
        <f>IFERROR(_xll.qlIndexFixing($AV$1,AQ1766,TRUE,_xll.ohTrigger(Trigger,Trigger1M)),#N/A)</f>
        <v>#N/A</v>
      </c>
    </row>
    <row r="1767" spans="42:47" ht="11.25" customHeight="1" x14ac:dyDescent="0.25">
      <c r="AP1767" s="102" t="s">
        <v>83</v>
      </c>
      <c r="AQ1767" s="101">
        <f>_xll.qlInterestRateIndexFixingDate(Currency&amp;"ibor"&amp;Tenor,AR1767,Trigger)</f>
        <v>51747</v>
      </c>
      <c r="AR1767" s="101">
        <f>_xll.qlCalendarAdvance(Calendar,AR1766,AP1767,"f",,Trigger)</f>
        <v>51749</v>
      </c>
      <c r="AS1767" s="101">
        <f>_xll.qlInterestRateIndexMaturity(Currency&amp;"ibor"&amp;Tenor,AR1767,Trigger)</f>
        <v>51781</v>
      </c>
      <c r="AT1767" s="246">
        <f>_xll.qlIndexFixing($AD$5,AQ1767,TRUE,_xll.ohTrigger(Trigger,Trigger1M))</f>
        <v>1.6636410573455107E-2</v>
      </c>
      <c r="AU1767" s="246" t="e">
        <f>IFERROR(_xll.qlIndexFixing($AV$1,AQ1767,TRUE,_xll.ohTrigger(Trigger,Trigger1M)),#N/A)</f>
        <v>#N/A</v>
      </c>
    </row>
    <row r="1768" spans="42:47" ht="11.25" customHeight="1" x14ac:dyDescent="0.25">
      <c r="AP1768" s="102" t="s">
        <v>83</v>
      </c>
      <c r="AQ1768" s="101">
        <f>_xll.qlInterestRateIndexFixingDate(Currency&amp;"ibor"&amp;Tenor,AR1768,Trigger)</f>
        <v>51754</v>
      </c>
      <c r="AR1768" s="101">
        <f>_xll.qlCalendarAdvance(Calendar,AR1767,AP1768,"f",,Trigger)</f>
        <v>51756</v>
      </c>
      <c r="AS1768" s="101">
        <f>_xll.qlInterestRateIndexMaturity(Currency&amp;"ibor"&amp;Tenor,AR1768,Trigger)</f>
        <v>51788</v>
      </c>
      <c r="AT1768" s="246">
        <f>_xll.qlIndexFixing($AD$5,AQ1768,TRUE,_xll.ohTrigger(Trigger,Trigger1M))</f>
        <v>1.6634615003017772E-2</v>
      </c>
      <c r="AU1768" s="246" t="e">
        <f>IFERROR(_xll.qlIndexFixing($AV$1,AQ1768,TRUE,_xll.ohTrigger(Trigger,Trigger1M)),#N/A)</f>
        <v>#N/A</v>
      </c>
    </row>
    <row r="1769" spans="42:47" ht="11.25" customHeight="1" x14ac:dyDescent="0.25">
      <c r="AP1769" s="102" t="s">
        <v>83</v>
      </c>
      <c r="AQ1769" s="101">
        <f>_xll.qlInterestRateIndexFixingDate(Currency&amp;"ibor"&amp;Tenor,AR1769,Trigger)</f>
        <v>51761</v>
      </c>
      <c r="AR1769" s="101">
        <f>_xll.qlCalendarAdvance(Calendar,AR1768,AP1769,"f",,Trigger)</f>
        <v>51763</v>
      </c>
      <c r="AS1769" s="101">
        <f>_xll.qlInterestRateIndexMaturity(Currency&amp;"ibor"&amp;Tenor,AR1769,Trigger)</f>
        <v>51795</v>
      </c>
      <c r="AT1769" s="246">
        <f>_xll.qlIndexFixing($AD$5,AQ1769,TRUE,_xll.ohTrigger(Trigger,Trigger1M))</f>
        <v>1.6632898825285347E-2</v>
      </c>
      <c r="AU1769" s="246" t="e">
        <f>IFERROR(_xll.qlIndexFixing($AV$1,AQ1769,TRUE,_xll.ohTrigger(Trigger,Trigger1M)),#N/A)</f>
        <v>#N/A</v>
      </c>
    </row>
    <row r="1770" spans="42:47" ht="11.25" customHeight="1" x14ac:dyDescent="0.25">
      <c r="AP1770" s="102" t="s">
        <v>83</v>
      </c>
      <c r="AQ1770" s="101">
        <f>_xll.qlInterestRateIndexFixingDate(Currency&amp;"ibor"&amp;Tenor,AR1770,Trigger)</f>
        <v>51768</v>
      </c>
      <c r="AR1770" s="101">
        <f>_xll.qlCalendarAdvance(Calendar,AR1769,AP1770,"f",,Trigger)</f>
        <v>51770</v>
      </c>
      <c r="AS1770" s="101">
        <f>_xll.qlInterestRateIndexMaturity(Currency&amp;"ibor"&amp;Tenor,AR1770,Trigger)</f>
        <v>51802</v>
      </c>
      <c r="AT1770" s="246">
        <f>_xll.qlIndexFixing($AD$5,AQ1770,TRUE,_xll.ohTrigger(Trigger,Trigger1M))</f>
        <v>1.6631262040222861E-2</v>
      </c>
      <c r="AU1770" s="246" t="e">
        <f>IFERROR(_xll.qlIndexFixing($AV$1,AQ1770,TRUE,_xll.ohTrigger(Trigger,Trigger1M)),#N/A)</f>
        <v>#N/A</v>
      </c>
    </row>
    <row r="1771" spans="42:47" ht="11.25" customHeight="1" x14ac:dyDescent="0.25">
      <c r="AP1771" s="102" t="s">
        <v>83</v>
      </c>
      <c r="AQ1771" s="101">
        <f>_xll.qlInterestRateIndexFixingDate(Currency&amp;"ibor"&amp;Tenor,AR1771,Trigger)</f>
        <v>51775</v>
      </c>
      <c r="AR1771" s="101">
        <f>_xll.qlCalendarAdvance(Calendar,AR1770,AP1771,"f",,Trigger)</f>
        <v>51777</v>
      </c>
      <c r="AS1771" s="101">
        <f>_xll.qlInterestRateIndexMaturity(Currency&amp;"ibor"&amp;Tenor,AR1771,Trigger)</f>
        <v>51809</v>
      </c>
      <c r="AT1771" s="246">
        <f>_xll.qlIndexFixing($AD$5,AQ1771,TRUE,_xll.ohTrigger(Trigger,Trigger1M))</f>
        <v>1.6629704647792842E-2</v>
      </c>
      <c r="AU1771" s="246" t="e">
        <f>IFERROR(_xll.qlIndexFixing($AV$1,AQ1771,TRUE,_xll.ohTrigger(Trigger,Trigger1M)),#N/A)</f>
        <v>#N/A</v>
      </c>
    </row>
    <row r="1772" spans="42:47" ht="11.25" customHeight="1" x14ac:dyDescent="0.25">
      <c r="AP1772" s="102" t="s">
        <v>83</v>
      </c>
      <c r="AQ1772" s="101">
        <f>_xll.qlInterestRateIndexFixingDate(Currency&amp;"ibor"&amp;Tenor,AR1772,Trigger)</f>
        <v>51782</v>
      </c>
      <c r="AR1772" s="101">
        <f>_xll.qlCalendarAdvance(Calendar,AR1771,AP1772,"f",,Trigger)</f>
        <v>51784</v>
      </c>
      <c r="AS1772" s="101">
        <f>_xll.qlInterestRateIndexMaturity(Currency&amp;"ibor"&amp;Tenor,AR1772,Trigger)</f>
        <v>51816</v>
      </c>
      <c r="AT1772" s="246">
        <f>_xll.qlIndexFixing($AD$5,AQ1772,TRUE,_xll.ohTrigger(Trigger,Trigger1M))</f>
        <v>1.6628226647965316E-2</v>
      </c>
      <c r="AU1772" s="246" t="e">
        <f>IFERROR(_xll.qlIndexFixing($AV$1,AQ1772,TRUE,_xll.ohTrigger(Trigger,Trigger1M)),#N/A)</f>
        <v>#N/A</v>
      </c>
    </row>
    <row r="1773" spans="42:47" ht="11.25" customHeight="1" x14ac:dyDescent="0.25">
      <c r="AP1773" s="102" t="s">
        <v>83</v>
      </c>
      <c r="AQ1773" s="101">
        <f>_xll.qlInterestRateIndexFixingDate(Currency&amp;"ibor"&amp;Tenor,AR1773,Trigger)</f>
        <v>51789</v>
      </c>
      <c r="AR1773" s="101">
        <f>_xll.qlCalendarAdvance(Calendar,AR1772,AP1773,"f",,Trigger)</f>
        <v>51791</v>
      </c>
      <c r="AS1773" s="101">
        <f>_xll.qlInterestRateIndexMaturity(Currency&amp;"ibor"&amp;Tenor,AR1773,Trigger)</f>
        <v>51823</v>
      </c>
      <c r="AT1773" s="246">
        <f>_xll.qlIndexFixing($AD$5,AQ1773,TRUE,_xll.ohTrigger(Trigger,Trigger1M))</f>
        <v>1.662682804070531E-2</v>
      </c>
      <c r="AU1773" s="246" t="e">
        <f>IFERROR(_xll.qlIndexFixing($AV$1,AQ1773,TRUE,_xll.ohTrigger(Trigger,Trigger1M)),#N/A)</f>
        <v>#N/A</v>
      </c>
    </row>
    <row r="1774" spans="42:47" ht="11.25" customHeight="1" x14ac:dyDescent="0.25">
      <c r="AP1774" s="102" t="s">
        <v>83</v>
      </c>
      <c r="AQ1774" s="101">
        <f>_xll.qlInterestRateIndexFixingDate(Currency&amp;"ibor"&amp;Tenor,AR1774,Trigger)</f>
        <v>51796</v>
      </c>
      <c r="AR1774" s="101">
        <f>_xll.qlCalendarAdvance(Calendar,AR1773,AP1774,"f",,Trigger)</f>
        <v>51798</v>
      </c>
      <c r="AS1774" s="101">
        <f>_xll.qlInterestRateIndexMaturity(Currency&amp;"ibor"&amp;Tenor,AR1774,Trigger)</f>
        <v>51830</v>
      </c>
      <c r="AT1774" s="246">
        <f>_xll.qlIndexFixing($AD$5,AQ1774,TRUE,_xll.ohTrigger(Trigger,Trigger1M))</f>
        <v>1.6625508825990343E-2</v>
      </c>
      <c r="AU1774" s="246" t="e">
        <f>IFERROR(_xll.qlIndexFixing($AV$1,AQ1774,TRUE,_xll.ohTrigger(Trigger,Trigger1M)),#N/A)</f>
        <v>#N/A</v>
      </c>
    </row>
    <row r="1775" spans="42:47" ht="11.25" customHeight="1" x14ac:dyDescent="0.25">
      <c r="AP1775" s="102" t="s">
        <v>83</v>
      </c>
      <c r="AQ1775" s="101">
        <f>_xll.qlInterestRateIndexFixingDate(Currency&amp;"ibor"&amp;Tenor,AR1775,Trigger)</f>
        <v>51803</v>
      </c>
      <c r="AR1775" s="101">
        <f>_xll.qlCalendarAdvance(Calendar,AR1774,AP1775,"f",,Trigger)</f>
        <v>51805</v>
      </c>
      <c r="AS1775" s="101">
        <f>_xll.qlInterestRateIndexMaturity(Currency&amp;"ibor"&amp;Tenor,AR1775,Trigger)</f>
        <v>51834</v>
      </c>
      <c r="AT1775" s="246">
        <f>_xll.qlIndexFixing($AD$5,AQ1775,TRUE,_xll.ohTrigger(Trigger,Trigger1M))</f>
        <v>1.662336470143003E-2</v>
      </c>
      <c r="AU1775" s="246" t="e">
        <f>IFERROR(_xll.qlIndexFixing($AV$1,AQ1775,TRUE,_xll.ohTrigger(Trigger,Trigger1M)),#N/A)</f>
        <v>#N/A</v>
      </c>
    </row>
    <row r="1776" spans="42:47" ht="11.25" customHeight="1" x14ac:dyDescent="0.25">
      <c r="AP1776" s="102" t="s">
        <v>83</v>
      </c>
      <c r="AQ1776" s="101">
        <f>_xll.qlInterestRateIndexFixingDate(Currency&amp;"ibor"&amp;Tenor,AR1776,Trigger)</f>
        <v>51810</v>
      </c>
      <c r="AR1776" s="101">
        <f>_xll.qlCalendarAdvance(Calendar,AR1775,AP1776,"f",,Trigger)</f>
        <v>51812</v>
      </c>
      <c r="AS1776" s="101">
        <f>_xll.qlInterestRateIndexMaturity(Currency&amp;"ibor"&amp;Tenor,AR1776,Trigger)</f>
        <v>51844</v>
      </c>
      <c r="AT1776" s="246">
        <f>_xll.qlIndexFixing($AD$5,AQ1776,TRUE,_xll.ohTrigger(Trigger,Trigger1M))</f>
        <v>1.6623108574070622E-2</v>
      </c>
      <c r="AU1776" s="246" t="e">
        <f>IFERROR(_xll.qlIndexFixing($AV$1,AQ1776,TRUE,_xll.ohTrigger(Trigger,Trigger1M)),#N/A)</f>
        <v>#N/A</v>
      </c>
    </row>
    <row r="1777" spans="42:47" ht="11.25" customHeight="1" x14ac:dyDescent="0.25">
      <c r="AP1777" s="102" t="s">
        <v>83</v>
      </c>
      <c r="AQ1777" s="101">
        <f>_xll.qlInterestRateIndexFixingDate(Currency&amp;"ibor"&amp;Tenor,AR1777,Trigger)</f>
        <v>51817</v>
      </c>
      <c r="AR1777" s="101">
        <f>_xll.qlCalendarAdvance(Calendar,AR1776,AP1777,"f",,Trigger)</f>
        <v>51819</v>
      </c>
      <c r="AS1777" s="101">
        <f>_xll.qlInterestRateIndexMaturity(Currency&amp;"ibor"&amp;Tenor,AR1777,Trigger)</f>
        <v>51851</v>
      </c>
      <c r="AT1777" s="246">
        <f>_xll.qlIndexFixing($AD$5,AQ1777,TRUE,_xll.ohTrigger(Trigger,Trigger1M))</f>
        <v>1.6622027536815909E-2</v>
      </c>
      <c r="AU1777" s="246" t="e">
        <f>IFERROR(_xll.qlIndexFixing($AV$1,AQ1777,TRUE,_xll.ohTrigger(Trigger,Trigger1M)),#N/A)</f>
        <v>#N/A</v>
      </c>
    </row>
    <row r="1778" spans="42:47" ht="11.25" customHeight="1" x14ac:dyDescent="0.25">
      <c r="AP1778" s="102" t="s">
        <v>83</v>
      </c>
      <c r="AQ1778" s="101">
        <f>_xll.qlInterestRateIndexFixingDate(Currency&amp;"ibor"&amp;Tenor,AR1778,Trigger)</f>
        <v>51824</v>
      </c>
      <c r="AR1778" s="101">
        <f>_xll.qlCalendarAdvance(Calendar,AR1777,AP1778,"f",,Trigger)</f>
        <v>51826</v>
      </c>
      <c r="AS1778" s="101">
        <f>_xll.qlInterestRateIndexMaturity(Currency&amp;"ibor"&amp;Tenor,AR1778,Trigger)</f>
        <v>51858</v>
      </c>
      <c r="AT1778" s="246">
        <f>_xll.qlIndexFixing($AD$5,AQ1778,TRUE,_xll.ohTrigger(Trigger,Trigger1M))</f>
        <v>1.662102589199882E-2</v>
      </c>
      <c r="AU1778" s="246" t="e">
        <f>IFERROR(_xll.qlIndexFixing($AV$1,AQ1778,TRUE,_xll.ohTrigger(Trigger,Trigger1M)),#N/A)</f>
        <v>#N/A</v>
      </c>
    </row>
    <row r="1779" spans="42:47" ht="11.25" customHeight="1" x14ac:dyDescent="0.25">
      <c r="AP1779" s="102" t="s">
        <v>83</v>
      </c>
      <c r="AQ1779" s="101">
        <f>_xll.qlInterestRateIndexFixingDate(Currency&amp;"ibor"&amp;Tenor,AR1779,Trigger)</f>
        <v>51831</v>
      </c>
      <c r="AR1779" s="101">
        <f>_xll.qlCalendarAdvance(Calendar,AR1778,AP1779,"f",,Trigger)</f>
        <v>51833</v>
      </c>
      <c r="AS1779" s="101">
        <f>_xll.qlInterestRateIndexMaturity(Currency&amp;"ibor"&amp;Tenor,AR1779,Trigger)</f>
        <v>51865</v>
      </c>
      <c r="AT1779" s="246">
        <f>_xll.qlIndexFixing($AD$5,AQ1779,TRUE,_xll.ohTrigger(Trigger,Trigger1M))</f>
        <v>1.6620103639599371E-2</v>
      </c>
      <c r="AU1779" s="246" t="e">
        <f>IFERROR(_xll.qlIndexFixing($AV$1,AQ1779,TRUE,_xll.ohTrigger(Trigger,Trigger1M)),#N/A)</f>
        <v>#N/A</v>
      </c>
    </row>
    <row r="1780" spans="42:47" ht="11.25" customHeight="1" x14ac:dyDescent="0.25">
      <c r="AP1780" s="102" t="s">
        <v>83</v>
      </c>
      <c r="AQ1780" s="101">
        <f>_xll.qlInterestRateIndexFixingDate(Currency&amp;"ibor"&amp;Tenor,AR1780,Trigger)</f>
        <v>51838</v>
      </c>
      <c r="AR1780" s="101">
        <f>_xll.qlCalendarAdvance(Calendar,AR1779,AP1780,"f",,Trigger)</f>
        <v>51840</v>
      </c>
      <c r="AS1780" s="101">
        <f>_xll.qlInterestRateIndexMaturity(Currency&amp;"ibor"&amp;Tenor,AR1780,Trigger)</f>
        <v>51872</v>
      </c>
      <c r="AT1780" s="246">
        <f>_xll.qlIndexFixing($AD$5,AQ1780,TRUE,_xll.ohTrigger(Trigger,Trigger1M))</f>
        <v>1.6619260779600076E-2</v>
      </c>
      <c r="AU1780" s="246" t="e">
        <f>IFERROR(_xll.qlIndexFixing($AV$1,AQ1780,TRUE,_xll.ohTrigger(Trigger,Trigger1M)),#N/A)</f>
        <v>#N/A</v>
      </c>
    </row>
    <row r="1781" spans="42:47" ht="11.25" customHeight="1" x14ac:dyDescent="0.25">
      <c r="AP1781" s="102" t="s">
        <v>83</v>
      </c>
      <c r="AQ1781" s="101">
        <f>_xll.qlInterestRateIndexFixingDate(Currency&amp;"ibor"&amp;Tenor,AR1781,Trigger)</f>
        <v>51845</v>
      </c>
      <c r="AR1781" s="101">
        <f>_xll.qlCalendarAdvance(Calendar,AR1780,AP1781,"f",,Trigger)</f>
        <v>51847</v>
      </c>
      <c r="AS1781" s="101">
        <f>_xll.qlInterestRateIndexMaturity(Currency&amp;"ibor"&amp;Tenor,AR1781,Trigger)</f>
        <v>51879</v>
      </c>
      <c r="AT1781" s="246">
        <f>_xll.qlIndexFixing($AD$5,AQ1781,TRUE,_xll.ohTrigger(Trigger,Trigger1M))</f>
        <v>1.6618497311980951E-2</v>
      </c>
      <c r="AU1781" s="246" t="e">
        <f>IFERROR(_xll.qlIndexFixing($AV$1,AQ1781,TRUE,_xll.ohTrigger(Trigger,Trigger1M)),#N/A)</f>
        <v>#N/A</v>
      </c>
    </row>
    <row r="1782" spans="42:47" ht="11.25" customHeight="1" x14ac:dyDescent="0.25">
      <c r="AP1782" s="102" t="s">
        <v>83</v>
      </c>
      <c r="AQ1782" s="101">
        <f>_xll.qlInterestRateIndexFixingDate(Currency&amp;"ibor"&amp;Tenor,AR1782,Trigger)</f>
        <v>51852</v>
      </c>
      <c r="AR1782" s="101">
        <f>_xll.qlCalendarAdvance(Calendar,AR1781,AP1782,"f",,Trigger)</f>
        <v>51854</v>
      </c>
      <c r="AS1782" s="101">
        <f>_xll.qlInterestRateIndexMaturity(Currency&amp;"ibor"&amp;Tenor,AR1782,Trigger)</f>
        <v>51886</v>
      </c>
      <c r="AT1782" s="246">
        <f>_xll.qlIndexFixing($AD$5,AQ1782,TRUE,_xll.ohTrigger(Trigger,Trigger1M))</f>
        <v>1.661781323672451E-2</v>
      </c>
      <c r="AU1782" s="246" t="e">
        <f>IFERROR(_xll.qlIndexFixing($AV$1,AQ1782,TRUE,_xll.ohTrigger(Trigger,Trigger1M)),#N/A)</f>
        <v>#N/A</v>
      </c>
    </row>
    <row r="1783" spans="42:47" ht="11.25" customHeight="1" x14ac:dyDescent="0.25">
      <c r="AP1783" s="102" t="s">
        <v>83</v>
      </c>
      <c r="AQ1783" s="101">
        <f>_xll.qlInterestRateIndexFixingDate(Currency&amp;"ibor"&amp;Tenor,AR1783,Trigger)</f>
        <v>51858</v>
      </c>
      <c r="AR1783" s="101">
        <f>_xll.qlCalendarAdvance(Calendar,AR1782,AP1783,"f",,Trigger)</f>
        <v>51862</v>
      </c>
      <c r="AS1783" s="101">
        <f>_xll.qlInterestRateIndexMaturity(Currency&amp;"ibor"&amp;Tenor,AR1783,Trigger)</f>
        <v>51893</v>
      </c>
      <c r="AT1783" s="246">
        <f>_xll.qlIndexFixing($AD$5,AQ1783,TRUE,_xll.ohTrigger(Trigger,Trigger1M))</f>
        <v>1.6616780827491889E-2</v>
      </c>
      <c r="AU1783" s="246" t="e">
        <f>IFERROR(_xll.qlIndexFixing($AV$1,AQ1783,TRUE,_xll.ohTrigger(Trigger,Trigger1M)),#N/A)</f>
        <v>#N/A</v>
      </c>
    </row>
    <row r="1784" spans="42:47" ht="11.25" customHeight="1" x14ac:dyDescent="0.25">
      <c r="AP1784" s="102" t="s">
        <v>83</v>
      </c>
      <c r="AQ1784" s="101">
        <f>_xll.qlInterestRateIndexFixingDate(Currency&amp;"ibor"&amp;Tenor,AR1784,Trigger)</f>
        <v>51866</v>
      </c>
      <c r="AR1784" s="101">
        <f>_xll.qlCalendarAdvance(Calendar,AR1783,AP1784,"f",,Trigger)</f>
        <v>51869</v>
      </c>
      <c r="AS1784" s="101">
        <f>_xll.qlInterestRateIndexMaturity(Currency&amp;"ibor"&amp;Tenor,AR1784,Trigger)</f>
        <v>51900</v>
      </c>
      <c r="AT1784" s="246">
        <f>_xll.qlIndexFixing($AD$5,AQ1784,TRUE,_xll.ohTrigger(Trigger,Trigger1M))</f>
        <v>1.6616261231773181E-2</v>
      </c>
      <c r="AU1784" s="246" t="e">
        <f>IFERROR(_xll.qlIndexFixing($AV$1,AQ1784,TRUE,_xll.ohTrigger(Trigger,Trigger1M)),#N/A)</f>
        <v>#N/A</v>
      </c>
    </row>
    <row r="1785" spans="42:47" ht="11.25" customHeight="1" x14ac:dyDescent="0.25">
      <c r="AP1785" s="102" t="s">
        <v>83</v>
      </c>
      <c r="AQ1785" s="101">
        <f>_xll.qlInterestRateIndexFixingDate(Currency&amp;"ibor"&amp;Tenor,AR1785,Trigger)</f>
        <v>51874</v>
      </c>
      <c r="AR1785" s="101">
        <f>_xll.qlCalendarAdvance(Calendar,AR1784,AP1785,"f",,Trigger)</f>
        <v>51876</v>
      </c>
      <c r="AS1785" s="101">
        <f>_xll.qlInterestRateIndexMaturity(Currency&amp;"ibor"&amp;Tenor,AR1785,Trigger)</f>
        <v>51907</v>
      </c>
      <c r="AT1785" s="246">
        <f>_xll.qlIndexFixing($AD$5,AQ1785,TRUE,_xll.ohTrigger(Trigger,Trigger1M))</f>
        <v>1.6615821024715278E-2</v>
      </c>
      <c r="AU1785" s="246" t="e">
        <f>IFERROR(_xll.qlIndexFixing($AV$1,AQ1785,TRUE,_xll.ohTrigger(Trigger,Trigger1M)),#N/A)</f>
        <v>#N/A</v>
      </c>
    </row>
    <row r="1786" spans="42:47" ht="11.25" customHeight="1" x14ac:dyDescent="0.25">
      <c r="AP1786" s="102" t="s">
        <v>83</v>
      </c>
      <c r="AQ1786" s="101">
        <f>_xll.qlInterestRateIndexFixingDate(Currency&amp;"ibor"&amp;Tenor,AR1786,Trigger)</f>
        <v>51881</v>
      </c>
      <c r="AR1786" s="101">
        <f>_xll.qlCalendarAdvance(Calendar,AR1785,AP1786,"f",,Trigger)</f>
        <v>51883</v>
      </c>
      <c r="AS1786" s="101">
        <f>_xll.qlInterestRateIndexMaturity(Currency&amp;"ibor"&amp;Tenor,AR1786,Trigger)</f>
        <v>51914</v>
      </c>
      <c r="AT1786" s="246">
        <f>_xll.qlIndexFixing($AD$5,AQ1786,TRUE,_xll.ohTrigger(Trigger,Trigger1M))</f>
        <v>1.6615460206310446E-2</v>
      </c>
      <c r="AU1786" s="246" t="e">
        <f>IFERROR(_xll.qlIndexFixing($AV$1,AQ1786,TRUE,_xll.ohTrigger(Trigger,Trigger1M)),#N/A)</f>
        <v>#N/A</v>
      </c>
    </row>
    <row r="1787" spans="42:47" ht="11.25" customHeight="1" x14ac:dyDescent="0.25">
      <c r="AP1787" s="102" t="s">
        <v>83</v>
      </c>
      <c r="AQ1787" s="101">
        <f>_xll.qlInterestRateIndexFixingDate(Currency&amp;"ibor"&amp;Tenor,AR1787,Trigger)</f>
        <v>51888</v>
      </c>
      <c r="AR1787" s="101">
        <f>_xll.qlCalendarAdvance(Calendar,AR1786,AP1787,"f",,Trigger)</f>
        <v>51890</v>
      </c>
      <c r="AS1787" s="101">
        <f>_xll.qlInterestRateIndexMaturity(Currency&amp;"ibor"&amp;Tenor,AR1787,Trigger)</f>
        <v>51921</v>
      </c>
      <c r="AT1787" s="246">
        <f>_xll.qlIndexFixing($AD$5,AQ1787,TRUE,_xll.ohTrigger(Trigger,Trigger1M))</f>
        <v>1.6615178776556109E-2</v>
      </c>
      <c r="AU1787" s="246" t="e">
        <f>IFERROR(_xll.qlIndexFixing($AV$1,AQ1787,TRUE,_xll.ohTrigger(Trigger,Trigger1M)),#N/A)</f>
        <v>#N/A</v>
      </c>
    </row>
    <row r="1788" spans="42:47" ht="11.25" customHeight="1" x14ac:dyDescent="0.25">
      <c r="AP1788" s="102" t="s">
        <v>83</v>
      </c>
      <c r="AQ1788" s="101">
        <f>_xll.qlInterestRateIndexFixingDate(Currency&amp;"ibor"&amp;Tenor,AR1788,Trigger)</f>
        <v>51895</v>
      </c>
      <c r="AR1788" s="101">
        <f>_xll.qlCalendarAdvance(Calendar,AR1787,AP1788,"f",,Trigger)</f>
        <v>51897</v>
      </c>
      <c r="AS1788" s="101">
        <f>_xll.qlInterestRateIndexMaturity(Currency&amp;"ibor"&amp;Tenor,AR1788,Trigger)</f>
        <v>51925</v>
      </c>
      <c r="AT1788" s="246">
        <f>_xll.qlIndexFixing($AD$5,AQ1788,TRUE,_xll.ohTrigger(Trigger,Trigger1M))</f>
        <v>1.6613851756339351E-2</v>
      </c>
      <c r="AU1788" s="246" t="e">
        <f>IFERROR(_xll.qlIndexFixing($AV$1,AQ1788,TRUE,_xll.ohTrigger(Trigger,Trigger1M)),#N/A)</f>
        <v>#N/A</v>
      </c>
    </row>
    <row r="1789" spans="42:47" ht="11.25" customHeight="1" x14ac:dyDescent="0.25">
      <c r="AP1789" s="102" t="s">
        <v>83</v>
      </c>
      <c r="AQ1789" s="101">
        <f>_xll.qlInterestRateIndexFixingDate(Currency&amp;"ibor"&amp;Tenor,AR1789,Trigger)</f>
        <v>51902</v>
      </c>
      <c r="AR1789" s="101">
        <f>_xll.qlCalendarAdvance(Calendar,AR1788,AP1789,"f",,Trigger)</f>
        <v>51904</v>
      </c>
      <c r="AS1789" s="101">
        <f>_xll.qlInterestRateIndexMaturity(Currency&amp;"ibor"&amp;Tenor,AR1789,Trigger)</f>
        <v>51932</v>
      </c>
      <c r="AT1789" s="246">
        <f>_xll.qlIndexFixing($AD$5,AQ1789,TRUE,_xll.ohTrigger(Trigger,Trigger1M))</f>
        <v>1.6613712111335222E-2</v>
      </c>
      <c r="AU1789" s="246" t="e">
        <f>IFERROR(_xll.qlIndexFixing($AV$1,AQ1789,TRUE,_xll.ohTrigger(Trigger,Trigger1M)),#N/A)</f>
        <v>#N/A</v>
      </c>
    </row>
    <row r="1790" spans="42:47" ht="11.25" customHeight="1" x14ac:dyDescent="0.25">
      <c r="AP1790" s="102" t="s">
        <v>83</v>
      </c>
      <c r="AQ1790" s="101">
        <f>_xll.qlInterestRateIndexFixingDate(Currency&amp;"ibor"&amp;Tenor,AR1790,Trigger)</f>
        <v>51909</v>
      </c>
      <c r="AR1790" s="101">
        <f>_xll.qlCalendarAdvance(Calendar,AR1789,AP1790,"f",,Trigger)</f>
        <v>51911</v>
      </c>
      <c r="AS1790" s="101">
        <f>_xll.qlInterestRateIndexMaturity(Currency&amp;"ibor"&amp;Tenor,AR1790,Trigger)</f>
        <v>51939</v>
      </c>
      <c r="AT1790" s="246">
        <f>_xll.qlIndexFixing($AD$5,AQ1790,TRUE,_xll.ohTrigger(Trigger,Trigger1M))</f>
        <v>1.6613651843981257E-2</v>
      </c>
      <c r="AU1790" s="246" t="e">
        <f>IFERROR(_xll.qlIndexFixing($AV$1,AQ1790,TRUE,_xll.ohTrigger(Trigger,Trigger1M)),#N/A)</f>
        <v>#N/A</v>
      </c>
    </row>
    <row r="1791" spans="42:47" ht="11.25" customHeight="1" x14ac:dyDescent="0.25">
      <c r="AP1791" s="102" t="s">
        <v>83</v>
      </c>
      <c r="AQ1791" s="101">
        <f>_xll.qlInterestRateIndexFixingDate(Currency&amp;"ibor"&amp;Tenor,AR1791,Trigger)</f>
        <v>51916</v>
      </c>
      <c r="AR1791" s="101">
        <f>_xll.qlCalendarAdvance(Calendar,AR1790,AP1791,"f",,Trigger)</f>
        <v>51918</v>
      </c>
      <c r="AS1791" s="101">
        <f>_xll.qlInterestRateIndexMaturity(Currency&amp;"ibor"&amp;Tenor,AR1791,Trigger)</f>
        <v>51946</v>
      </c>
      <c r="AT1791" s="246">
        <f>_xll.qlIndexFixing($AD$5,AQ1791,TRUE,_xll.ohTrigger(Trigger,Trigger1M))</f>
        <v>1.6613670954274604E-2</v>
      </c>
      <c r="AU1791" s="246" t="e">
        <f>IFERROR(_xll.qlIndexFixing($AV$1,AQ1791,TRUE,_xll.ohTrigger(Trigger,Trigger1M)),#N/A)</f>
        <v>#N/A</v>
      </c>
    </row>
    <row r="1792" spans="42:47" ht="11.25" customHeight="1" x14ac:dyDescent="0.25">
      <c r="AP1792" s="102" t="s">
        <v>83</v>
      </c>
      <c r="AQ1792" s="101">
        <f>_xll.qlInterestRateIndexFixingDate(Currency&amp;"ibor"&amp;Tenor,AR1792,Trigger)</f>
        <v>51923</v>
      </c>
      <c r="AR1792" s="101">
        <f>_xll.qlCalendarAdvance(Calendar,AR1791,AP1792,"f",,Trigger)</f>
        <v>51925</v>
      </c>
      <c r="AS1792" s="101">
        <f>_xll.qlInterestRateIndexMaturity(Currency&amp;"ibor"&amp;Tenor,AR1792,Trigger)</f>
        <v>51956</v>
      </c>
      <c r="AT1792" s="246">
        <f>_xll.qlIndexFixing($AD$5,AQ1792,TRUE,_xll.ohTrigger(Trigger,Trigger1M))</f>
        <v>1.6614962457330351E-2</v>
      </c>
      <c r="AU1792" s="246" t="e">
        <f>IFERROR(_xll.qlIndexFixing($AV$1,AQ1792,TRUE,_xll.ohTrigger(Trigger,Trigger1M)),#N/A)</f>
        <v>#N/A</v>
      </c>
    </row>
    <row r="1793" spans="42:47" ht="11.25" customHeight="1" x14ac:dyDescent="0.25">
      <c r="AP1793" s="102" t="s">
        <v>83</v>
      </c>
      <c r="AQ1793" s="101">
        <f>_xll.qlInterestRateIndexFixingDate(Currency&amp;"ibor"&amp;Tenor,AR1793,Trigger)</f>
        <v>51930</v>
      </c>
      <c r="AR1793" s="101">
        <f>_xll.qlCalendarAdvance(Calendar,AR1792,AP1793,"f",,Trigger)</f>
        <v>51932</v>
      </c>
      <c r="AS1793" s="101">
        <f>_xll.qlInterestRateIndexMaturity(Currency&amp;"ibor"&amp;Tenor,AR1793,Trigger)</f>
        <v>51964</v>
      </c>
      <c r="AT1793" s="246">
        <f>_xll.qlIndexFixing($AD$5,AQ1793,TRUE,_xll.ohTrigger(Trigger,Trigger1M))</f>
        <v>1.6615561817363567E-2</v>
      </c>
      <c r="AU1793" s="246" t="e">
        <f>IFERROR(_xll.qlIndexFixing($AV$1,AQ1793,TRUE,_xll.ohTrigger(Trigger,Trigger1M)),#N/A)</f>
        <v>#N/A</v>
      </c>
    </row>
    <row r="1794" spans="42:47" ht="11.25" customHeight="1" x14ac:dyDescent="0.25">
      <c r="AP1794" s="102" t="s">
        <v>83</v>
      </c>
      <c r="AQ1794" s="101">
        <f>_xll.qlInterestRateIndexFixingDate(Currency&amp;"ibor"&amp;Tenor,AR1794,Trigger)</f>
        <v>51937</v>
      </c>
      <c r="AR1794" s="101">
        <f>_xll.qlCalendarAdvance(Calendar,AR1793,AP1794,"f",,Trigger)</f>
        <v>51939</v>
      </c>
      <c r="AS1794" s="101">
        <f>_xll.qlInterestRateIndexMaturity(Currency&amp;"ibor"&amp;Tenor,AR1794,Trigger)</f>
        <v>51970</v>
      </c>
      <c r="AT1794" s="246">
        <f>_xll.qlIndexFixing($AD$5,AQ1794,TRUE,_xll.ohTrigger(Trigger,Trigger1M))</f>
        <v>1.6615431650089833E-2</v>
      </c>
      <c r="AU1794" s="246" t="e">
        <f>IFERROR(_xll.qlIndexFixing($AV$1,AQ1794,TRUE,_xll.ohTrigger(Trigger,Trigger1M)),#N/A)</f>
        <v>#N/A</v>
      </c>
    </row>
    <row r="1795" spans="42:47" ht="11.25" customHeight="1" x14ac:dyDescent="0.25">
      <c r="AP1795" s="102" t="s">
        <v>83</v>
      </c>
      <c r="AQ1795" s="101">
        <f>_xll.qlInterestRateIndexFixingDate(Currency&amp;"ibor"&amp;Tenor,AR1795,Trigger)</f>
        <v>51944</v>
      </c>
      <c r="AR1795" s="101">
        <f>_xll.qlCalendarAdvance(Calendar,AR1794,AP1795,"f",,Trigger)</f>
        <v>51946</v>
      </c>
      <c r="AS1795" s="101">
        <f>_xll.qlInterestRateIndexMaturity(Currency&amp;"ibor"&amp;Tenor,AR1795,Trigger)</f>
        <v>51977</v>
      </c>
      <c r="AT1795" s="246">
        <f>_xll.qlIndexFixing($AD$5,AQ1795,TRUE,_xll.ohTrigger(Trigger,Trigger1M))</f>
        <v>1.6615785329436288E-2</v>
      </c>
      <c r="AU1795" s="246" t="e">
        <f>IFERROR(_xll.qlIndexFixing($AV$1,AQ1795,TRUE,_xll.ohTrigger(Trigger,Trigger1M)),#N/A)</f>
        <v>#N/A</v>
      </c>
    </row>
    <row r="1796" spans="42:47" ht="11.25" customHeight="1" x14ac:dyDescent="0.25">
      <c r="AP1796" s="102" t="s">
        <v>83</v>
      </c>
      <c r="AQ1796" s="101">
        <f>_xll.qlInterestRateIndexFixingDate(Currency&amp;"ibor"&amp;Tenor,AR1796,Trigger)</f>
        <v>51951</v>
      </c>
      <c r="AR1796" s="101">
        <f>_xll.qlCalendarAdvance(Calendar,AR1795,AP1796,"f",,Trigger)</f>
        <v>51953</v>
      </c>
      <c r="AS1796" s="101">
        <f>_xll.qlInterestRateIndexMaturity(Currency&amp;"ibor"&amp;Tenor,AR1796,Trigger)</f>
        <v>51984</v>
      </c>
      <c r="AT1796" s="246">
        <f>_xll.qlIndexFixing($AD$5,AQ1796,TRUE,_xll.ohTrigger(Trigger,Trigger1M))</f>
        <v>1.6616218397435812E-2</v>
      </c>
      <c r="AU1796" s="246" t="e">
        <f>IFERROR(_xll.qlIndexFixing($AV$1,AQ1796,TRUE,_xll.ohTrigger(Trigger,Trigger1M)),#N/A)</f>
        <v>#N/A</v>
      </c>
    </row>
    <row r="1797" spans="42:47" ht="11.25" customHeight="1" x14ac:dyDescent="0.25">
      <c r="AP1797" s="102" t="s">
        <v>83</v>
      </c>
      <c r="AQ1797" s="101">
        <f>_xll.qlInterestRateIndexFixingDate(Currency&amp;"ibor"&amp;Tenor,AR1797,Trigger)</f>
        <v>51958</v>
      </c>
      <c r="AR1797" s="101">
        <f>_xll.qlCalendarAdvance(Calendar,AR1796,AP1797,"f",,Trigger)</f>
        <v>51964</v>
      </c>
      <c r="AS1797" s="101">
        <f>_xll.qlInterestRateIndexMaturity(Currency&amp;"ibor"&amp;Tenor,AR1797,Trigger)</f>
        <v>51994</v>
      </c>
      <c r="AT1797" s="246">
        <f>_xll.qlIndexFixing($AD$5,AQ1797,TRUE,_xll.ohTrigger(Trigger,Trigger1M))</f>
        <v>1.6616629416816409E-2</v>
      </c>
      <c r="AU1797" s="246" t="e">
        <f>IFERROR(_xll.qlIndexFixing($AV$1,AQ1797,TRUE,_xll.ohTrigger(Trigger,Trigger1M)),#N/A)</f>
        <v>#N/A</v>
      </c>
    </row>
    <row r="1798" spans="42:47" ht="11.25" customHeight="1" x14ac:dyDescent="0.25">
      <c r="AP1798" s="102" t="s">
        <v>83</v>
      </c>
      <c r="AQ1798" s="101">
        <f>_xll.qlInterestRateIndexFixingDate(Currency&amp;"ibor"&amp;Tenor,AR1798,Trigger)</f>
        <v>51967</v>
      </c>
      <c r="AR1798" s="101">
        <f>_xll.qlCalendarAdvance(Calendar,AR1797,AP1798,"f",,Trigger)</f>
        <v>51971</v>
      </c>
      <c r="AS1798" s="101">
        <f>_xll.qlInterestRateIndexMaturity(Currency&amp;"ibor"&amp;Tenor,AR1798,Trigger)</f>
        <v>52001</v>
      </c>
      <c r="AT1798" s="246">
        <f>_xll.qlIndexFixing($AD$5,AQ1798,TRUE,_xll.ohTrigger(Trigger,Trigger1M))</f>
        <v>1.6617260927358934E-2</v>
      </c>
      <c r="AU1798" s="246" t="e">
        <f>IFERROR(_xll.qlIndexFixing($AV$1,AQ1798,TRUE,_xll.ohTrigger(Trigger,Trigger1M)),#N/A)</f>
        <v>#N/A</v>
      </c>
    </row>
    <row r="1799" spans="42:47" ht="11.25" customHeight="1" x14ac:dyDescent="0.25">
      <c r="AP1799" s="102" t="s">
        <v>83</v>
      </c>
      <c r="AQ1799" s="101">
        <f>_xll.qlInterestRateIndexFixingDate(Currency&amp;"ibor"&amp;Tenor,AR1799,Trigger)</f>
        <v>51974</v>
      </c>
      <c r="AR1799" s="101">
        <f>_xll.qlCalendarAdvance(Calendar,AR1798,AP1799,"f",,Trigger)</f>
        <v>51978</v>
      </c>
      <c r="AS1799" s="101">
        <f>_xll.qlInterestRateIndexMaturity(Currency&amp;"ibor"&amp;Tenor,AR1799,Trigger)</f>
        <v>52008</v>
      </c>
      <c r="AT1799" s="246">
        <f>_xll.qlIndexFixing($AD$5,AQ1799,TRUE,_xll.ohTrigger(Trigger,Trigger1M))</f>
        <v>1.6617971822933342E-2</v>
      </c>
      <c r="AU1799" s="246" t="e">
        <f>IFERROR(_xll.qlIndexFixing($AV$1,AQ1799,TRUE,_xll.ohTrigger(Trigger,Trigger1M)),#N/A)</f>
        <v>#N/A</v>
      </c>
    </row>
    <row r="1800" spans="42:47" ht="11.25" customHeight="1" x14ac:dyDescent="0.25">
      <c r="AP1800" s="102" t="s">
        <v>83</v>
      </c>
      <c r="AQ1800" s="101">
        <f>_xll.qlInterestRateIndexFixingDate(Currency&amp;"ibor"&amp;Tenor,AR1800,Trigger)</f>
        <v>51981</v>
      </c>
      <c r="AR1800" s="101">
        <f>_xll.qlCalendarAdvance(Calendar,AR1799,AP1800,"f",,Trigger)</f>
        <v>51985</v>
      </c>
      <c r="AS1800" s="101">
        <f>_xll.qlInterestRateIndexMaturity(Currency&amp;"ibor"&amp;Tenor,AR1800,Trigger)</f>
        <v>52015</v>
      </c>
      <c r="AT1800" s="246">
        <f>_xll.qlIndexFixing($AD$5,AQ1800,TRUE,_xll.ohTrigger(Trigger,Trigger1M))</f>
        <v>1.6618762103550289E-2</v>
      </c>
      <c r="AU1800" s="246" t="e">
        <f>IFERROR(_xll.qlIndexFixing($AV$1,AQ1800,TRUE,_xll.ohTrigger(Trigger,Trigger1M)),#N/A)</f>
        <v>#N/A</v>
      </c>
    </row>
    <row r="1801" spans="42:47" ht="11.25" customHeight="1" x14ac:dyDescent="0.25">
      <c r="AP1801" s="102" t="s">
        <v>83</v>
      </c>
      <c r="AQ1801" s="101">
        <f>_xll.qlInterestRateIndexFixingDate(Currency&amp;"ibor"&amp;Tenor,AR1801,Trigger)</f>
        <v>51988</v>
      </c>
      <c r="AR1801" s="101">
        <f>_xll.qlCalendarAdvance(Calendar,AR1800,AP1801,"f",,Trigger)</f>
        <v>51992</v>
      </c>
      <c r="AS1801" s="101">
        <f>_xll.qlInterestRateIndexMaturity(Currency&amp;"ibor"&amp;Tenor,AR1801,Trigger)</f>
        <v>52023</v>
      </c>
      <c r="AT1801" s="246">
        <f>_xll.qlIndexFixing($AD$5,AQ1801,TRUE,_xll.ohTrigger(Trigger,Trigger1M))</f>
        <v>1.6620084503763795E-2</v>
      </c>
      <c r="AU1801" s="246" t="e">
        <f>IFERROR(_xll.qlIndexFixing($AV$1,AQ1801,TRUE,_xll.ohTrigger(Trigger,Trigger1M)),#N/A)</f>
        <v>#N/A</v>
      </c>
    </row>
    <row r="1802" spans="42:47" ht="11.25" customHeight="1" x14ac:dyDescent="0.25">
      <c r="AP1802" s="102" t="s">
        <v>83</v>
      </c>
      <c r="AQ1802" s="101">
        <f>_xll.qlInterestRateIndexFixingDate(Currency&amp;"ibor"&amp;Tenor,AR1802,Trigger)</f>
        <v>51995</v>
      </c>
      <c r="AR1802" s="101">
        <f>_xll.qlCalendarAdvance(Calendar,AR1801,AP1802,"f",,Trigger)</f>
        <v>51999</v>
      </c>
      <c r="AS1802" s="101">
        <f>_xll.qlInterestRateIndexMaturity(Currency&amp;"ibor"&amp;Tenor,AR1802,Trigger)</f>
        <v>52030</v>
      </c>
      <c r="AT1802" s="246">
        <f>_xll.qlIndexFixing($AD$5,AQ1802,TRUE,_xll.ohTrigger(Trigger,Trigger1M))</f>
        <v>1.6621039268923631E-2</v>
      </c>
      <c r="AU1802" s="246" t="e">
        <f>IFERROR(_xll.qlIndexFixing($AV$1,AQ1802,TRUE,_xll.ohTrigger(Trigger,Trigger1M)),#N/A)</f>
        <v>#N/A</v>
      </c>
    </row>
    <row r="1803" spans="42:47" ht="11.25" customHeight="1" x14ac:dyDescent="0.25">
      <c r="AP1803" s="102" t="s">
        <v>83</v>
      </c>
      <c r="AQ1803" s="101">
        <f>_xll.qlInterestRateIndexFixingDate(Currency&amp;"ibor"&amp;Tenor,AR1803,Trigger)</f>
        <v>52002</v>
      </c>
      <c r="AR1803" s="101">
        <f>_xll.qlCalendarAdvance(Calendar,AR1802,AP1803,"f",,Trigger)</f>
        <v>52006</v>
      </c>
      <c r="AS1803" s="101">
        <f>_xll.qlInterestRateIndexMaturity(Currency&amp;"ibor"&amp;Tenor,AR1803,Trigger)</f>
        <v>52037</v>
      </c>
      <c r="AT1803" s="246">
        <f>_xll.qlIndexFixing($AD$5,AQ1803,TRUE,_xll.ohTrigger(Trigger,Trigger1M))</f>
        <v>1.6622073422844837E-2</v>
      </c>
      <c r="AU1803" s="246" t="e">
        <f>IFERROR(_xll.qlIndexFixing($AV$1,AQ1803,TRUE,_xll.ohTrigger(Trigger,Trigger1M)),#N/A)</f>
        <v>#N/A</v>
      </c>
    </row>
    <row r="1804" spans="42:47" ht="11.25" customHeight="1" x14ac:dyDescent="0.25">
      <c r="AP1804" s="102" t="s">
        <v>83</v>
      </c>
      <c r="AQ1804" s="101">
        <f>_xll.qlInterestRateIndexFixingDate(Currency&amp;"ibor"&amp;Tenor,AR1804,Trigger)</f>
        <v>52009</v>
      </c>
      <c r="AR1804" s="101">
        <f>_xll.qlCalendarAdvance(Calendar,AR1803,AP1804,"f",,Trigger)</f>
        <v>52013</v>
      </c>
      <c r="AS1804" s="101">
        <f>_xll.qlInterestRateIndexMaturity(Currency&amp;"ibor"&amp;Tenor,AR1804,Trigger)</f>
        <v>52044</v>
      </c>
      <c r="AT1804" s="246">
        <f>_xll.qlIndexFixing($AD$5,AQ1804,TRUE,_xll.ohTrigger(Trigger,Trigger1M))</f>
        <v>1.6623186965548046E-2</v>
      </c>
      <c r="AU1804" s="246" t="e">
        <f>IFERROR(_xll.qlIndexFixing($AV$1,AQ1804,TRUE,_xll.ohTrigger(Trigger,Trigger1M)),#N/A)</f>
        <v>#N/A</v>
      </c>
    </row>
    <row r="1805" spans="42:47" ht="11.25" customHeight="1" x14ac:dyDescent="0.25">
      <c r="AP1805" s="102" t="s">
        <v>83</v>
      </c>
      <c r="AQ1805" s="101">
        <f>_xll.qlInterestRateIndexFixingDate(Currency&amp;"ibor"&amp;Tenor,AR1805,Trigger)</f>
        <v>52016</v>
      </c>
      <c r="AR1805" s="101">
        <f>_xll.qlCalendarAdvance(Calendar,AR1804,AP1805,"f",,Trigger)</f>
        <v>52020</v>
      </c>
      <c r="AS1805" s="101">
        <f>_xll.qlInterestRateIndexMaturity(Currency&amp;"ibor"&amp;Tenor,AR1805,Trigger)</f>
        <v>52050</v>
      </c>
      <c r="AT1805" s="246">
        <f>_xll.qlIndexFixing($AD$5,AQ1805,TRUE,_xll.ohTrigger(Trigger,Trigger1M))</f>
        <v>1.6623904282864643E-2</v>
      </c>
      <c r="AU1805" s="246" t="e">
        <f>IFERROR(_xll.qlIndexFixing($AV$1,AQ1805,TRUE,_xll.ohTrigger(Trigger,Trigger1M)),#N/A)</f>
        <v>#N/A</v>
      </c>
    </row>
    <row r="1806" spans="42:47" ht="11.25" customHeight="1" x14ac:dyDescent="0.25">
      <c r="AP1806" s="102" t="s">
        <v>83</v>
      </c>
      <c r="AQ1806" s="101">
        <f>_xll.qlInterestRateIndexFixingDate(Currency&amp;"ibor"&amp;Tenor,AR1806,Trigger)</f>
        <v>52023</v>
      </c>
      <c r="AR1806" s="101">
        <f>_xll.qlCalendarAdvance(Calendar,AR1805,AP1806,"f",,Trigger)</f>
        <v>52027</v>
      </c>
      <c r="AS1806" s="101">
        <f>_xll.qlInterestRateIndexMaturity(Currency&amp;"ibor"&amp;Tenor,AR1806,Trigger)</f>
        <v>52057</v>
      </c>
      <c r="AT1806" s="246">
        <f>_xll.qlIndexFixing($AD$5,AQ1806,TRUE,_xll.ohTrigger(Trigger,Trigger1M))</f>
        <v>1.6625170874120521E-2</v>
      </c>
      <c r="AU1806" s="246" t="e">
        <f>IFERROR(_xll.qlIndexFixing($AV$1,AQ1806,TRUE,_xll.ohTrigger(Trigger,Trigger1M)),#N/A)</f>
        <v>#N/A</v>
      </c>
    </row>
    <row r="1807" spans="42:47" ht="11.25" customHeight="1" x14ac:dyDescent="0.25">
      <c r="AP1807" s="102" t="s">
        <v>83</v>
      </c>
      <c r="AQ1807" s="101">
        <f>_xll.qlInterestRateIndexFixingDate(Currency&amp;"ibor"&amp;Tenor,AR1807,Trigger)</f>
        <v>52030</v>
      </c>
      <c r="AR1807" s="101">
        <f>_xll.qlCalendarAdvance(Calendar,AR1806,AP1807,"f",,Trigger)</f>
        <v>52034</v>
      </c>
      <c r="AS1807" s="101">
        <f>_xll.qlInterestRateIndexMaturity(Currency&amp;"ibor"&amp;Tenor,AR1807,Trigger)</f>
        <v>52064</v>
      </c>
      <c r="AT1807" s="246">
        <f>_xll.qlIndexFixing($AD$5,AQ1807,TRUE,_xll.ohTrigger(Trigger,Trigger1M))</f>
        <v>1.6626516850557493E-2</v>
      </c>
      <c r="AU1807" s="246" t="e">
        <f>IFERROR(_xll.qlIndexFixing($AV$1,AQ1807,TRUE,_xll.ohTrigger(Trigger,Trigger1M)),#N/A)</f>
        <v>#N/A</v>
      </c>
    </row>
    <row r="1808" spans="42:47" ht="11.25" customHeight="1" x14ac:dyDescent="0.25">
      <c r="AP1808" s="102" t="s">
        <v>83</v>
      </c>
      <c r="AQ1808" s="101">
        <f>_xll.qlInterestRateIndexFixingDate(Currency&amp;"ibor"&amp;Tenor,AR1808,Trigger)</f>
        <v>52037</v>
      </c>
      <c r="AR1808" s="101">
        <f>_xll.qlCalendarAdvance(Calendar,AR1807,AP1808,"f",,Trigger)</f>
        <v>52041</v>
      </c>
      <c r="AS1808" s="101">
        <f>_xll.qlInterestRateIndexMaturity(Currency&amp;"ibor"&amp;Tenor,AR1808,Trigger)</f>
        <v>52071</v>
      </c>
      <c r="AT1808" s="246">
        <f>_xll.qlIndexFixing($AD$5,AQ1808,TRUE,_xll.ohTrigger(Trigger,Trigger1M))</f>
        <v>1.6627942212207536E-2</v>
      </c>
      <c r="AU1808" s="246" t="e">
        <f>IFERROR(_xll.qlIndexFixing($AV$1,AQ1808,TRUE,_xll.ohTrigger(Trigger,Trigger1M)),#N/A)</f>
        <v>#N/A</v>
      </c>
    </row>
    <row r="1809" spans="42:47" ht="11.25" customHeight="1" x14ac:dyDescent="0.25">
      <c r="AP1809" s="102" t="s">
        <v>83</v>
      </c>
      <c r="AQ1809" s="101">
        <f>_xll.qlInterestRateIndexFixingDate(Currency&amp;"ibor"&amp;Tenor,AR1809,Trigger)</f>
        <v>52044</v>
      </c>
      <c r="AR1809" s="101">
        <f>_xll.qlCalendarAdvance(Calendar,AR1808,AP1809,"f",,Trigger)</f>
        <v>52048</v>
      </c>
      <c r="AS1809" s="101">
        <f>_xll.qlInterestRateIndexMaturity(Currency&amp;"ibor"&amp;Tenor,AR1809,Trigger)</f>
        <v>52079</v>
      </c>
      <c r="AT1809" s="246">
        <f>_xll.qlIndexFixing($AD$5,AQ1809,TRUE,_xll.ohTrigger(Trigger,Trigger1M))</f>
        <v>1.6629537763394365E-2</v>
      </c>
      <c r="AU1809" s="246" t="e">
        <f>IFERROR(_xll.qlIndexFixing($AV$1,AQ1809,TRUE,_xll.ohTrigger(Trigger,Trigger1M)),#N/A)</f>
        <v>#N/A</v>
      </c>
    </row>
    <row r="1810" spans="42:47" ht="11.25" customHeight="1" x14ac:dyDescent="0.25">
      <c r="AP1810" s="102" t="s">
        <v>83</v>
      </c>
      <c r="AQ1810" s="101">
        <f>_xll.qlInterestRateIndexFixingDate(Currency&amp;"ibor"&amp;Tenor,AR1810,Trigger)</f>
        <v>52051</v>
      </c>
      <c r="AR1810" s="101">
        <f>_xll.qlCalendarAdvance(Calendar,AR1809,AP1810,"f",,Trigger)</f>
        <v>52055</v>
      </c>
      <c r="AS1810" s="101">
        <f>_xll.qlInterestRateIndexMaturity(Currency&amp;"ibor"&amp;Tenor,AR1810,Trigger)</f>
        <v>52086</v>
      </c>
      <c r="AT1810" s="246">
        <f>_xll.qlIndexFixing($AD$5,AQ1810,TRUE,_xll.ohTrigger(Trigger,Trigger1M))</f>
        <v>1.663010195384872E-2</v>
      </c>
      <c r="AU1810" s="246" t="e">
        <f>IFERROR(_xll.qlIndexFixing($AV$1,AQ1810,TRUE,_xll.ohTrigger(Trigger,Trigger1M)),#N/A)</f>
        <v>#N/A</v>
      </c>
    </row>
    <row r="1811" spans="42:47" ht="11.25" customHeight="1" x14ac:dyDescent="0.25">
      <c r="AP1811" s="102" t="s">
        <v>83</v>
      </c>
      <c r="AQ1811" s="101">
        <f>_xll.qlInterestRateIndexFixingDate(Currency&amp;"ibor"&amp;Tenor,AR1811,Trigger)</f>
        <v>52058</v>
      </c>
      <c r="AR1811" s="101">
        <f>_xll.qlCalendarAdvance(Calendar,AR1810,AP1811,"f",,Trigger)</f>
        <v>52062</v>
      </c>
      <c r="AS1811" s="101">
        <f>_xll.qlInterestRateIndexMaturity(Currency&amp;"ibor"&amp;Tenor,AR1811,Trigger)</f>
        <v>52093</v>
      </c>
      <c r="AT1811" s="246">
        <f>_xll.qlIndexFixing($AD$5,AQ1811,TRUE,_xll.ohTrigger(Trigger,Trigger1M))</f>
        <v>1.6630121298258665E-2</v>
      </c>
      <c r="AU1811" s="246" t="e">
        <f>IFERROR(_xll.qlIndexFixing($AV$1,AQ1811,TRUE,_xll.ohTrigger(Trigger,Trigger1M)),#N/A)</f>
        <v>#N/A</v>
      </c>
    </row>
    <row r="1812" spans="42:47" ht="11.25" customHeight="1" x14ac:dyDescent="0.25">
      <c r="AP1812" s="102" t="s">
        <v>83</v>
      </c>
      <c r="AQ1812" s="101">
        <f>_xll.qlInterestRateIndexFixingDate(Currency&amp;"ibor"&amp;Tenor,AR1812,Trigger)</f>
        <v>52065</v>
      </c>
      <c r="AR1812" s="101">
        <f>_xll.qlCalendarAdvance(Calendar,AR1811,AP1812,"f",,Trigger)</f>
        <v>52069</v>
      </c>
      <c r="AS1812" s="101">
        <f>_xll.qlInterestRateIndexMaturity(Currency&amp;"ibor"&amp;Tenor,AR1812,Trigger)</f>
        <v>52100</v>
      </c>
      <c r="AT1812" s="246">
        <f>_xll.qlIndexFixing($AD$5,AQ1812,TRUE,_xll.ohTrigger(Trigger,Trigger1M))</f>
        <v>1.6629595870260781E-2</v>
      </c>
      <c r="AU1812" s="246" t="e">
        <f>IFERROR(_xll.qlIndexFixing($AV$1,AQ1812,TRUE,_xll.ohTrigger(Trigger,Trigger1M)),#N/A)</f>
        <v>#N/A</v>
      </c>
    </row>
    <row r="1813" spans="42:47" ht="11.25" customHeight="1" x14ac:dyDescent="0.25">
      <c r="AP1813" s="102" t="s">
        <v>83</v>
      </c>
      <c r="AQ1813" s="101">
        <f>_xll.qlInterestRateIndexFixingDate(Currency&amp;"ibor"&amp;Tenor,AR1813,Trigger)</f>
        <v>52072</v>
      </c>
      <c r="AR1813" s="101">
        <f>_xll.qlCalendarAdvance(Calendar,AR1812,AP1813,"f",,Trigger)</f>
        <v>52076</v>
      </c>
      <c r="AS1813" s="101">
        <f>_xll.qlInterestRateIndexMaturity(Currency&amp;"ibor"&amp;Tenor,AR1813,Trigger)</f>
        <v>52107</v>
      </c>
      <c r="AT1813" s="246">
        <f>_xll.qlIndexFixing($AD$5,AQ1813,TRUE,_xll.ohTrigger(Trigger,Trigger1M))</f>
        <v>1.6628685022896796E-2</v>
      </c>
      <c r="AU1813" s="246" t="e">
        <f>IFERROR(_xll.qlIndexFixing($AV$1,AQ1813,TRUE,_xll.ohTrigger(Trigger,Trigger1M)),#N/A)</f>
        <v>#N/A</v>
      </c>
    </row>
    <row r="1814" spans="42:47" ht="11.25" customHeight="1" x14ac:dyDescent="0.25">
      <c r="AP1814" s="102" t="s">
        <v>83</v>
      </c>
      <c r="AQ1814" s="101">
        <f>_xll.qlInterestRateIndexFixingDate(Currency&amp;"ibor"&amp;Tenor,AR1814,Trigger)</f>
        <v>52079</v>
      </c>
      <c r="AR1814" s="101">
        <f>_xll.qlCalendarAdvance(Calendar,AR1813,AP1814,"f",,Trigger)</f>
        <v>52083</v>
      </c>
      <c r="AS1814" s="101">
        <f>_xll.qlInterestRateIndexMaturity(Currency&amp;"ibor"&amp;Tenor,AR1814,Trigger)</f>
        <v>52114</v>
      </c>
      <c r="AT1814" s="246">
        <f>_xll.qlIndexFixing($AD$5,AQ1814,TRUE,_xll.ohTrigger(Trigger,Trigger1M))</f>
        <v>1.662782840472685E-2</v>
      </c>
      <c r="AU1814" s="246" t="e">
        <f>IFERROR(_xll.qlIndexFixing($AV$1,AQ1814,TRUE,_xll.ohTrigger(Trigger,Trigger1M)),#N/A)</f>
        <v>#N/A</v>
      </c>
    </row>
    <row r="1815" spans="42:47" ht="11.25" customHeight="1" x14ac:dyDescent="0.25">
      <c r="AP1815" s="102" t="s">
        <v>83</v>
      </c>
      <c r="AQ1815" s="101">
        <f>_xll.qlInterestRateIndexFixingDate(Currency&amp;"ibor"&amp;Tenor,AR1815,Trigger)</f>
        <v>52086</v>
      </c>
      <c r="AR1815" s="101">
        <f>_xll.qlCalendarAdvance(Calendar,AR1814,AP1815,"f",,Trigger)</f>
        <v>52090</v>
      </c>
      <c r="AS1815" s="101">
        <f>_xll.qlInterestRateIndexMaturity(Currency&amp;"ibor"&amp;Tenor,AR1815,Trigger)</f>
        <v>52121</v>
      </c>
      <c r="AT1815" s="246">
        <f>_xll.qlIndexFixing($AD$5,AQ1815,TRUE,_xll.ohTrigger(Trigger,Trigger1M))</f>
        <v>1.6627051501439342E-2</v>
      </c>
      <c r="AU1815" s="246" t="e">
        <f>IFERROR(_xll.qlIndexFixing($AV$1,AQ1815,TRUE,_xll.ohTrigger(Trigger,Trigger1M)),#N/A)</f>
        <v>#N/A</v>
      </c>
    </row>
    <row r="1816" spans="42:47" ht="11.25" customHeight="1" x14ac:dyDescent="0.25">
      <c r="AP1816" s="102" t="s">
        <v>83</v>
      </c>
      <c r="AQ1816" s="101">
        <f>_xll.qlInterestRateIndexFixingDate(Currency&amp;"ibor"&amp;Tenor,AR1816,Trigger)</f>
        <v>52093</v>
      </c>
      <c r="AR1816" s="101">
        <f>_xll.qlCalendarAdvance(Calendar,AR1815,AP1816,"f",,Trigger)</f>
        <v>52097</v>
      </c>
      <c r="AS1816" s="101">
        <f>_xll.qlInterestRateIndexMaturity(Currency&amp;"ibor"&amp;Tenor,AR1816,Trigger)</f>
        <v>52128</v>
      </c>
      <c r="AT1816" s="246">
        <f>_xll.qlIndexFixing($AD$5,AQ1816,TRUE,_xll.ohTrigger(Trigger,Trigger1M))</f>
        <v>1.6626354313013639E-2</v>
      </c>
      <c r="AU1816" s="246" t="e">
        <f>IFERROR(_xll.qlIndexFixing($AV$1,AQ1816,TRUE,_xll.ohTrigger(Trigger,Trigger1M)),#N/A)</f>
        <v>#N/A</v>
      </c>
    </row>
    <row r="1817" spans="42:47" ht="11.25" customHeight="1" x14ac:dyDescent="0.25">
      <c r="AP1817" s="102" t="s">
        <v>83</v>
      </c>
      <c r="AQ1817" s="101">
        <f>_xll.qlInterestRateIndexFixingDate(Currency&amp;"ibor"&amp;Tenor,AR1817,Trigger)</f>
        <v>52100</v>
      </c>
      <c r="AR1817" s="101">
        <f>_xll.qlCalendarAdvance(Calendar,AR1816,AP1817,"f",,Trigger)</f>
        <v>52104</v>
      </c>
      <c r="AS1817" s="101">
        <f>_xll.qlInterestRateIndexMaturity(Currency&amp;"ibor"&amp;Tenor,AR1817,Trigger)</f>
        <v>52135</v>
      </c>
      <c r="AT1817" s="246">
        <f>_xll.qlIndexFixing($AD$5,AQ1817,TRUE,_xll.ohTrigger(Trigger,Trigger1M))</f>
        <v>1.6625736839439433E-2</v>
      </c>
      <c r="AU1817" s="246" t="e">
        <f>IFERROR(_xll.qlIndexFixing($AV$1,AQ1817,TRUE,_xll.ohTrigger(Trigger,Trigger1M)),#N/A)</f>
        <v>#N/A</v>
      </c>
    </row>
    <row r="1818" spans="42:47" ht="11.25" customHeight="1" x14ac:dyDescent="0.25">
      <c r="AP1818" s="102" t="s">
        <v>83</v>
      </c>
      <c r="AQ1818" s="101">
        <f>_xll.qlInterestRateIndexFixingDate(Currency&amp;"ibor"&amp;Tenor,AR1818,Trigger)</f>
        <v>52107</v>
      </c>
      <c r="AR1818" s="101">
        <f>_xll.qlCalendarAdvance(Calendar,AR1817,AP1818,"f",,Trigger)</f>
        <v>52111</v>
      </c>
      <c r="AS1818" s="101">
        <f>_xll.qlInterestRateIndexMaturity(Currency&amp;"ibor"&amp;Tenor,AR1818,Trigger)</f>
        <v>52141</v>
      </c>
      <c r="AT1818" s="246">
        <f>_xll.qlIndexFixing($AD$5,AQ1818,TRUE,_xll.ohTrigger(Trigger,Trigger1M))</f>
        <v>1.6624847016009525E-2</v>
      </c>
      <c r="AU1818" s="246" t="e">
        <f>IFERROR(_xll.qlIndexFixing($AV$1,AQ1818,TRUE,_xll.ohTrigger(Trigger,Trigger1M)),#N/A)</f>
        <v>#N/A</v>
      </c>
    </row>
    <row r="1819" spans="42:47" ht="11.25" customHeight="1" x14ac:dyDescent="0.25">
      <c r="AP1819" s="102" t="s">
        <v>83</v>
      </c>
      <c r="AQ1819" s="101">
        <f>_xll.qlInterestRateIndexFixingDate(Currency&amp;"ibor"&amp;Tenor,AR1819,Trigger)</f>
        <v>52114</v>
      </c>
      <c r="AR1819" s="101">
        <f>_xll.qlCalendarAdvance(Calendar,AR1818,AP1819,"f",,Trigger)</f>
        <v>52118</v>
      </c>
      <c r="AS1819" s="101">
        <f>_xll.qlInterestRateIndexMaturity(Currency&amp;"ibor"&amp;Tenor,AR1819,Trigger)</f>
        <v>52148</v>
      </c>
      <c r="AT1819" s="246">
        <f>_xll.qlIndexFixing($AD$5,AQ1819,TRUE,_xll.ohTrigger(Trigger,Trigger1M))</f>
        <v>1.6624383299578938E-2</v>
      </c>
      <c r="AU1819" s="246" t="e">
        <f>IFERROR(_xll.qlIndexFixing($AV$1,AQ1819,TRUE,_xll.ohTrigger(Trigger,Trigger1M)),#N/A)</f>
        <v>#N/A</v>
      </c>
    </row>
    <row r="1820" spans="42:47" ht="11.25" customHeight="1" x14ac:dyDescent="0.25">
      <c r="AP1820" s="102" t="s">
        <v>83</v>
      </c>
      <c r="AQ1820" s="101">
        <f>_xll.qlInterestRateIndexFixingDate(Currency&amp;"ibor"&amp;Tenor,AR1820,Trigger)</f>
        <v>52121</v>
      </c>
      <c r="AR1820" s="101">
        <f>_xll.qlCalendarAdvance(Calendar,AR1819,AP1820,"f",,Trigger)</f>
        <v>52125</v>
      </c>
      <c r="AS1820" s="101">
        <f>_xll.qlInterestRateIndexMaturity(Currency&amp;"ibor"&amp;Tenor,AR1820,Trigger)</f>
        <v>52155</v>
      </c>
      <c r="AT1820" s="246">
        <f>_xll.qlIndexFixing($AD$5,AQ1820,TRUE,_xll.ohTrigger(Trigger,Trigger1M))</f>
        <v>1.6623999294284708E-2</v>
      </c>
      <c r="AU1820" s="246" t="e">
        <f>IFERROR(_xll.qlIndexFixing($AV$1,AQ1820,TRUE,_xll.ohTrigger(Trigger,Trigger1M)),#N/A)</f>
        <v>#N/A</v>
      </c>
    </row>
    <row r="1821" spans="42:47" ht="11.25" customHeight="1" x14ac:dyDescent="0.25">
      <c r="AP1821" s="102" t="s">
        <v>83</v>
      </c>
      <c r="AQ1821" s="101">
        <f>_xll.qlInterestRateIndexFixingDate(Currency&amp;"ibor"&amp;Tenor,AR1821,Trigger)</f>
        <v>52128</v>
      </c>
      <c r="AR1821" s="101">
        <f>_xll.qlCalendarAdvance(Calendar,AR1820,AP1821,"f",,Trigger)</f>
        <v>52132</v>
      </c>
      <c r="AS1821" s="101">
        <f>_xll.qlInterestRateIndexMaturity(Currency&amp;"ibor"&amp;Tenor,AR1821,Trigger)</f>
        <v>52162</v>
      </c>
      <c r="AT1821" s="246">
        <f>_xll.qlIndexFixing($AD$5,AQ1821,TRUE,_xll.ohTrigger(Trigger,Trigger1M))</f>
        <v>1.6623695000121508E-2</v>
      </c>
      <c r="AU1821" s="246" t="e">
        <f>IFERROR(_xll.qlIndexFixing($AV$1,AQ1821,TRUE,_xll.ohTrigger(Trigger,Trigger1M)),#N/A)</f>
        <v>#N/A</v>
      </c>
    </row>
    <row r="1822" spans="42:47" ht="11.25" customHeight="1" x14ac:dyDescent="0.25">
      <c r="AP1822" s="102" t="s">
        <v>83</v>
      </c>
      <c r="AQ1822" s="101">
        <f>_xll.qlInterestRateIndexFixingDate(Currency&amp;"ibor"&amp;Tenor,AR1822,Trigger)</f>
        <v>52135</v>
      </c>
      <c r="AR1822" s="101">
        <f>_xll.qlCalendarAdvance(Calendar,AR1821,AP1822,"f",,Trigger)</f>
        <v>52139</v>
      </c>
      <c r="AS1822" s="101">
        <f>_xll.qlInterestRateIndexMaturity(Currency&amp;"ibor"&amp;Tenor,AR1822,Trigger)</f>
        <v>52170</v>
      </c>
      <c r="AT1822" s="246">
        <f>_xll.qlIndexFixing($AD$5,AQ1822,TRUE,_xll.ohTrigger(Trigger,Trigger1M))</f>
        <v>1.6623845193902448E-2</v>
      </c>
      <c r="AU1822" s="246" t="e">
        <f>IFERROR(_xll.qlIndexFixing($AV$1,AQ1822,TRUE,_xll.ohTrigger(Trigger,Trigger1M)),#N/A)</f>
        <v>#N/A</v>
      </c>
    </row>
    <row r="1823" spans="42:47" ht="11.25" customHeight="1" x14ac:dyDescent="0.25">
      <c r="AP1823" s="102" t="s">
        <v>83</v>
      </c>
      <c r="AQ1823" s="101">
        <f>_xll.qlInterestRateIndexFixingDate(Currency&amp;"ibor"&amp;Tenor,AR1823,Trigger)</f>
        <v>52142</v>
      </c>
      <c r="AR1823" s="101">
        <f>_xll.qlCalendarAdvance(Calendar,AR1822,AP1823,"f",,Trigger)</f>
        <v>52146</v>
      </c>
      <c r="AS1823" s="101">
        <f>_xll.qlInterestRateIndexMaturity(Currency&amp;"ibor"&amp;Tenor,AR1823,Trigger)</f>
        <v>52177</v>
      </c>
      <c r="AT1823" s="246">
        <f>_xll.qlIndexFixing($AD$5,AQ1823,TRUE,_xll.ohTrigger(Trigger,Trigger1M))</f>
        <v>1.6623706009210287E-2</v>
      </c>
      <c r="AU1823" s="246" t="e">
        <f>IFERROR(_xll.qlIndexFixing($AV$1,AQ1823,TRUE,_xll.ohTrigger(Trigger,Trigger1M)),#N/A)</f>
        <v>#N/A</v>
      </c>
    </row>
    <row r="1824" spans="42:47" ht="11.25" customHeight="1" x14ac:dyDescent="0.25">
      <c r="AP1824" s="102" t="s">
        <v>83</v>
      </c>
      <c r="AQ1824" s="101">
        <f>_xll.qlInterestRateIndexFixingDate(Currency&amp;"ibor"&amp;Tenor,AR1824,Trigger)</f>
        <v>52149</v>
      </c>
      <c r="AR1824" s="101">
        <f>_xll.qlCalendarAdvance(Calendar,AR1823,AP1824,"f",,Trigger)</f>
        <v>52153</v>
      </c>
      <c r="AS1824" s="101">
        <f>_xll.qlInterestRateIndexMaturity(Currency&amp;"ibor"&amp;Tenor,AR1824,Trigger)</f>
        <v>52184</v>
      </c>
      <c r="AT1824" s="246">
        <f>_xll.qlIndexFixing($AD$5,AQ1824,TRUE,_xll.ohTrigger(Trigger,Trigger1M))</f>
        <v>1.6623646539312895E-2</v>
      </c>
      <c r="AU1824" s="246" t="e">
        <f>IFERROR(_xll.qlIndexFixing($AV$1,AQ1824,TRUE,_xll.ohTrigger(Trigger,Trigger1M)),#N/A)</f>
        <v>#N/A</v>
      </c>
    </row>
    <row r="1825" spans="42:47" ht="11.25" customHeight="1" x14ac:dyDescent="0.25">
      <c r="AP1825" s="102" t="s">
        <v>83</v>
      </c>
      <c r="AQ1825" s="101">
        <f>_xll.qlInterestRateIndexFixingDate(Currency&amp;"ibor"&amp;Tenor,AR1825,Trigger)</f>
        <v>52156</v>
      </c>
      <c r="AR1825" s="101">
        <f>_xll.qlCalendarAdvance(Calendar,AR1824,AP1825,"f",,Trigger)</f>
        <v>52160</v>
      </c>
      <c r="AS1825" s="101">
        <f>_xll.qlInterestRateIndexMaturity(Currency&amp;"ibor"&amp;Tenor,AR1825,Trigger)</f>
        <v>52191</v>
      </c>
      <c r="AT1825" s="246">
        <f>_xll.qlIndexFixing($AD$5,AQ1825,TRUE,_xll.ohTrigger(Trigger,Trigger1M))</f>
        <v>1.6623666784207687E-2</v>
      </c>
      <c r="AU1825" s="246" t="e">
        <f>IFERROR(_xll.qlIndexFixing($AV$1,AQ1825,TRUE,_xll.ohTrigger(Trigger,Trigger1M)),#N/A)</f>
        <v>#N/A</v>
      </c>
    </row>
    <row r="1826" spans="42:47" ht="11.25" customHeight="1" x14ac:dyDescent="0.25">
      <c r="AP1826" s="102" t="s">
        <v>83</v>
      </c>
      <c r="AQ1826" s="101">
        <f>_xll.qlInterestRateIndexFixingDate(Currency&amp;"ibor"&amp;Tenor,AR1826,Trigger)</f>
        <v>52163</v>
      </c>
      <c r="AR1826" s="101">
        <f>_xll.qlCalendarAdvance(Calendar,AR1825,AP1826,"f",,Trigger)</f>
        <v>52167</v>
      </c>
      <c r="AS1826" s="101">
        <f>_xll.qlInterestRateIndexMaturity(Currency&amp;"ibor"&amp;Tenor,AR1826,Trigger)</f>
        <v>52198</v>
      </c>
      <c r="AT1826" s="246">
        <f>_xll.qlIndexFixing($AD$5,AQ1826,TRUE,_xll.ohTrigger(Trigger,Trigger1M))</f>
        <v>1.6623766743897244E-2</v>
      </c>
      <c r="AU1826" s="246" t="e">
        <f>IFERROR(_xll.qlIndexFixing($AV$1,AQ1826,TRUE,_xll.ohTrigger(Trigger,Trigger1M)),#N/A)</f>
        <v>#N/A</v>
      </c>
    </row>
    <row r="1827" spans="42:47" ht="11.25" customHeight="1" x14ac:dyDescent="0.25">
      <c r="AP1827" s="102" t="s">
        <v>83</v>
      </c>
      <c r="AQ1827" s="101">
        <f>_xll.qlInterestRateIndexFixingDate(Currency&amp;"ibor"&amp;Tenor,AR1827,Trigger)</f>
        <v>52170</v>
      </c>
      <c r="AR1827" s="101">
        <f>_xll.qlCalendarAdvance(Calendar,AR1826,AP1827,"f",,Trigger)</f>
        <v>52174</v>
      </c>
      <c r="AS1827" s="101">
        <f>_xll.qlInterestRateIndexMaturity(Currency&amp;"ibor"&amp;Tenor,AR1827,Trigger)</f>
        <v>52204</v>
      </c>
      <c r="AT1827" s="246">
        <f>_xll.qlIndexFixing($AD$5,AQ1827,TRUE,_xll.ohTrigger(Trigger,Trigger1M))</f>
        <v>1.6623543168632793E-2</v>
      </c>
      <c r="AU1827" s="246" t="e">
        <f>IFERROR(_xll.qlIndexFixing($AV$1,AQ1827,TRUE,_xll.ohTrigger(Trigger,Trigger1M)),#N/A)</f>
        <v>#N/A</v>
      </c>
    </row>
    <row r="1828" spans="42:47" ht="11.25" customHeight="1" x14ac:dyDescent="0.25">
      <c r="AP1828" s="102" t="s">
        <v>83</v>
      </c>
      <c r="AQ1828" s="101">
        <f>_xll.qlInterestRateIndexFixingDate(Currency&amp;"ibor"&amp;Tenor,AR1828,Trigger)</f>
        <v>52177</v>
      </c>
      <c r="AR1828" s="101">
        <f>_xll.qlCalendarAdvance(Calendar,AR1827,AP1828,"f",,Trigger)</f>
        <v>52181</v>
      </c>
      <c r="AS1828" s="101">
        <f>_xll.qlInterestRateIndexMaturity(Currency&amp;"ibor"&amp;Tenor,AR1828,Trigger)</f>
        <v>52211</v>
      </c>
      <c r="AT1828" s="246">
        <f>_xll.qlIndexFixing($AD$5,AQ1828,TRUE,_xll.ohTrigger(Trigger,Trigger1M))</f>
        <v>1.6623796852293538E-2</v>
      </c>
      <c r="AU1828" s="246" t="e">
        <f>IFERROR(_xll.qlIndexFixing($AV$1,AQ1828,TRUE,_xll.ohTrigger(Trigger,Trigger1M)),#N/A)</f>
        <v>#N/A</v>
      </c>
    </row>
    <row r="1829" spans="42:47" ht="11.25" customHeight="1" x14ac:dyDescent="0.25">
      <c r="AP1829" s="102" t="s">
        <v>83</v>
      </c>
      <c r="AQ1829" s="101">
        <f>_xll.qlInterestRateIndexFixingDate(Currency&amp;"ibor"&amp;Tenor,AR1829,Trigger)</f>
        <v>52184</v>
      </c>
      <c r="AR1829" s="101">
        <f>_xll.qlCalendarAdvance(Calendar,AR1828,AP1829,"f",,Trigger)</f>
        <v>52188</v>
      </c>
      <c r="AS1829" s="101">
        <f>_xll.qlInterestRateIndexMaturity(Currency&amp;"ibor"&amp;Tenor,AR1829,Trigger)</f>
        <v>52218</v>
      </c>
      <c r="AT1829" s="246">
        <f>_xll.qlIndexFixing($AD$5,AQ1829,TRUE,_xll.ohTrigger(Trigger,Trigger1M))</f>
        <v>1.6624130247082647E-2</v>
      </c>
      <c r="AU1829" s="246" t="e">
        <f>IFERROR(_xll.qlIndexFixing($AV$1,AQ1829,TRUE,_xll.ohTrigger(Trigger,Trigger1M)),#N/A)</f>
        <v>#N/A</v>
      </c>
    </row>
    <row r="1830" spans="42:47" ht="11.25" customHeight="1" x14ac:dyDescent="0.25">
      <c r="AP1830" s="102" t="s">
        <v>83</v>
      </c>
      <c r="AQ1830" s="101">
        <f>_xll.qlInterestRateIndexFixingDate(Currency&amp;"ibor"&amp;Tenor,AR1830,Trigger)</f>
        <v>52191</v>
      </c>
      <c r="AR1830" s="101">
        <f>_xll.qlCalendarAdvance(Calendar,AR1829,AP1830,"f",,Trigger)</f>
        <v>52195</v>
      </c>
      <c r="AS1830" s="101">
        <f>_xll.qlInterestRateIndexMaturity(Currency&amp;"ibor"&amp;Tenor,AR1830,Trigger)</f>
        <v>52229</v>
      </c>
      <c r="AT1830" s="246">
        <f>_xll.qlIndexFixing($AD$5,AQ1830,TRUE,_xll.ohTrigger(Trigger,Trigger1M))</f>
        <v>1.6626228208873606E-2</v>
      </c>
      <c r="AU1830" s="246" t="e">
        <f>IFERROR(_xll.qlIndexFixing($AV$1,AQ1830,TRUE,_xll.ohTrigger(Trigger,Trigger1M)),#N/A)</f>
        <v>#N/A</v>
      </c>
    </row>
    <row r="1831" spans="42:47" ht="11.25" customHeight="1" x14ac:dyDescent="0.25">
      <c r="AP1831" s="102" t="s">
        <v>83</v>
      </c>
      <c r="AQ1831" s="101">
        <f>_xll.qlInterestRateIndexFixingDate(Currency&amp;"ibor"&amp;Tenor,AR1831,Trigger)</f>
        <v>52198</v>
      </c>
      <c r="AR1831" s="101">
        <f>_xll.qlCalendarAdvance(Calendar,AR1830,AP1831,"f",,Trigger)</f>
        <v>52202</v>
      </c>
      <c r="AS1831" s="101">
        <f>_xll.qlInterestRateIndexMaturity(Currency&amp;"ibor"&amp;Tenor,AR1831,Trigger)</f>
        <v>52233</v>
      </c>
      <c r="AT1831" s="246">
        <f>_xll.qlIndexFixing($AD$5,AQ1831,TRUE,_xll.ohTrigger(Trigger,Trigger1M))</f>
        <v>1.6625462264369655E-2</v>
      </c>
      <c r="AU1831" s="246" t="e">
        <f>IFERROR(_xll.qlIndexFixing($AV$1,AQ1831,TRUE,_xll.ohTrigger(Trigger,Trigger1M)),#N/A)</f>
        <v>#N/A</v>
      </c>
    </row>
    <row r="1832" spans="42:47" ht="11.25" customHeight="1" x14ac:dyDescent="0.25">
      <c r="AP1832" s="102" t="s">
        <v>83</v>
      </c>
      <c r="AQ1832" s="101">
        <f>_xll.qlInterestRateIndexFixingDate(Currency&amp;"ibor"&amp;Tenor,AR1832,Trigger)</f>
        <v>52205</v>
      </c>
      <c r="AR1832" s="101">
        <f>_xll.qlCalendarAdvance(Calendar,AR1831,AP1832,"f",,Trigger)</f>
        <v>52209</v>
      </c>
      <c r="AS1832" s="101">
        <f>_xll.qlInterestRateIndexMaturity(Currency&amp;"ibor"&amp;Tenor,AR1832,Trigger)</f>
        <v>52240</v>
      </c>
      <c r="AT1832" s="246">
        <f>_xll.qlIndexFixing($AD$5,AQ1832,TRUE,_xll.ohTrigger(Trigger,Trigger1M))</f>
        <v>1.6626040512920631E-2</v>
      </c>
      <c r="AU1832" s="246" t="e">
        <f>IFERROR(_xll.qlIndexFixing($AV$1,AQ1832,TRUE,_xll.ohTrigger(Trigger,Trigger1M)),#N/A)</f>
        <v>#N/A</v>
      </c>
    </row>
    <row r="1833" spans="42:47" ht="11.25" customHeight="1" x14ac:dyDescent="0.25">
      <c r="AP1833" s="102" t="s">
        <v>83</v>
      </c>
      <c r="AQ1833" s="101">
        <f>_xll.qlInterestRateIndexFixingDate(Currency&amp;"ibor"&amp;Tenor,AR1833,Trigger)</f>
        <v>52212</v>
      </c>
      <c r="AR1833" s="101">
        <f>_xll.qlCalendarAdvance(Calendar,AR1832,AP1833,"f",,Trigger)</f>
        <v>52216</v>
      </c>
      <c r="AS1833" s="101">
        <f>_xll.qlInterestRateIndexMaturity(Currency&amp;"ibor"&amp;Tenor,AR1833,Trigger)</f>
        <v>52247</v>
      </c>
      <c r="AT1833" s="246">
        <f>_xll.qlIndexFixing($AD$5,AQ1833,TRUE,_xll.ohTrigger(Trigger,Trigger1M))</f>
        <v>1.662669847631279E-2</v>
      </c>
      <c r="AU1833" s="246" t="e">
        <f>IFERROR(_xll.qlIndexFixing($AV$1,AQ1833,TRUE,_xll.ohTrigger(Trigger,Trigger1M)),#N/A)</f>
        <v>#N/A</v>
      </c>
    </row>
    <row r="1834" spans="42:47" ht="11.25" customHeight="1" x14ac:dyDescent="0.25">
      <c r="AP1834" s="102" t="s">
        <v>83</v>
      </c>
      <c r="AQ1834" s="101">
        <f>_xll.qlInterestRateIndexFixingDate(Currency&amp;"ibor"&amp;Tenor,AR1834,Trigger)</f>
        <v>52219</v>
      </c>
      <c r="AR1834" s="101">
        <f>_xll.qlCalendarAdvance(Calendar,AR1833,AP1834,"f",,Trigger)</f>
        <v>52223</v>
      </c>
      <c r="AS1834" s="101">
        <f>_xll.qlInterestRateIndexMaturity(Currency&amp;"ibor"&amp;Tenor,AR1834,Trigger)</f>
        <v>52254</v>
      </c>
      <c r="AT1834" s="246">
        <f>_xll.qlIndexFixing($AD$5,AQ1834,TRUE,_xll.ohTrigger(Trigger,Trigger1M))</f>
        <v>1.6627436154561599E-2</v>
      </c>
      <c r="AU1834" s="246" t="e">
        <f>IFERROR(_xll.qlIndexFixing($AV$1,AQ1834,TRUE,_xll.ohTrigger(Trigger,Trigger1M)),#N/A)</f>
        <v>#N/A</v>
      </c>
    </row>
    <row r="1835" spans="42:47" ht="11.25" customHeight="1" x14ac:dyDescent="0.25">
      <c r="AP1835" s="102" t="s">
        <v>83</v>
      </c>
      <c r="AQ1835" s="101">
        <f>_xll.qlInterestRateIndexFixingDate(Currency&amp;"ibor"&amp;Tenor,AR1835,Trigger)</f>
        <v>52224</v>
      </c>
      <c r="AR1835" s="101">
        <f>_xll.qlCalendarAdvance(Calendar,AR1834,AP1835,"f",,Trigger)</f>
        <v>52230</v>
      </c>
      <c r="AS1835" s="101">
        <f>_xll.qlInterestRateIndexMaturity(Currency&amp;"ibor"&amp;Tenor,AR1835,Trigger)</f>
        <v>52261</v>
      </c>
      <c r="AT1835" s="246">
        <f>_xll.qlIndexFixing($AD$5,AQ1835,TRUE,_xll.ohTrigger(Trigger,Trigger1M))</f>
        <v>1.6628253547682527E-2</v>
      </c>
      <c r="AU1835" s="246" t="e">
        <f>IFERROR(_xll.qlIndexFixing($AV$1,AQ1835,TRUE,_xll.ohTrigger(Trigger,Trigger1M)),#N/A)</f>
        <v>#N/A</v>
      </c>
    </row>
    <row r="1836" spans="42:47" ht="11.25" customHeight="1" x14ac:dyDescent="0.25">
      <c r="AP1836" s="102" t="s">
        <v>83</v>
      </c>
      <c r="AQ1836" s="101">
        <f>_xll.qlInterestRateIndexFixingDate(Currency&amp;"ibor"&amp;Tenor,AR1836,Trigger)</f>
        <v>52233</v>
      </c>
      <c r="AR1836" s="101">
        <f>_xll.qlCalendarAdvance(Calendar,AR1835,AP1836,"f",,Trigger)</f>
        <v>52237</v>
      </c>
      <c r="AS1836" s="101">
        <f>_xll.qlInterestRateIndexMaturity(Currency&amp;"ibor"&amp;Tenor,AR1836,Trigger)</f>
        <v>52268</v>
      </c>
      <c r="AT1836" s="246">
        <f>_xll.qlIndexFixing($AD$5,AQ1836,TRUE,_xll.ohTrigger(Trigger,Trigger1M))</f>
        <v>1.6629150655688475E-2</v>
      </c>
      <c r="AU1836" s="246" t="e">
        <f>IFERROR(_xll.qlIndexFixing($AV$1,AQ1836,TRUE,_xll.ohTrigger(Trigger,Trigger1M)),#N/A)</f>
        <v>#N/A</v>
      </c>
    </row>
    <row r="1837" spans="42:47" ht="11.25" customHeight="1" x14ac:dyDescent="0.25">
      <c r="AP1837" s="102" t="s">
        <v>83</v>
      </c>
      <c r="AQ1837" s="101">
        <f>_xll.qlInterestRateIndexFixingDate(Currency&amp;"ibor"&amp;Tenor,AR1837,Trigger)</f>
        <v>52240</v>
      </c>
      <c r="AR1837" s="101">
        <f>_xll.qlCalendarAdvance(Calendar,AR1836,AP1837,"f",,Trigger)</f>
        <v>52244</v>
      </c>
      <c r="AS1837" s="101">
        <f>_xll.qlInterestRateIndexMaturity(Currency&amp;"ibor"&amp;Tenor,AR1837,Trigger)</f>
        <v>52275</v>
      </c>
      <c r="AT1837" s="246">
        <f>_xll.qlIndexFixing($AD$5,AQ1837,TRUE,_xll.ohTrigger(Trigger,Trigger1M))</f>
        <v>1.6630127478602642E-2</v>
      </c>
      <c r="AU1837" s="246" t="e">
        <f>IFERROR(_xll.qlIndexFixing($AV$1,AQ1837,TRUE,_xll.ohTrigger(Trigger,Trigger1M)),#N/A)</f>
        <v>#N/A</v>
      </c>
    </row>
    <row r="1838" spans="42:47" ht="11.25" customHeight="1" x14ac:dyDescent="0.25">
      <c r="AP1838" s="102" t="s">
        <v>83</v>
      </c>
      <c r="AQ1838" s="101">
        <f>_xll.qlInterestRateIndexFixingDate(Currency&amp;"ibor"&amp;Tenor,AR1838,Trigger)</f>
        <v>52247</v>
      </c>
      <c r="AR1838" s="101">
        <f>_xll.qlCalendarAdvance(Calendar,AR1837,AP1838,"f",,Trigger)</f>
        <v>52251</v>
      </c>
      <c r="AS1838" s="101">
        <f>_xll.qlInterestRateIndexMaturity(Currency&amp;"ibor"&amp;Tenor,AR1838,Trigger)</f>
        <v>52282</v>
      </c>
      <c r="AT1838" s="246">
        <f>_xll.qlIndexFixing($AD$5,AQ1838,TRUE,_xll.ohTrigger(Trigger,Trigger1M))</f>
        <v>1.6631184016443083E-2</v>
      </c>
      <c r="AU1838" s="246" t="e">
        <f>IFERROR(_xll.qlIndexFixing($AV$1,AQ1838,TRUE,_xll.ohTrigger(Trigger,Trigger1M)),#N/A)</f>
        <v>#N/A</v>
      </c>
    </row>
    <row r="1839" spans="42:47" ht="11.25" customHeight="1" x14ac:dyDescent="0.25">
      <c r="AP1839" s="102" t="s">
        <v>83</v>
      </c>
      <c r="AQ1839" s="101">
        <f>_xll.qlInterestRateIndexFixingDate(Currency&amp;"ibor"&amp;Tenor,AR1839,Trigger)</f>
        <v>52254</v>
      </c>
      <c r="AR1839" s="101">
        <f>_xll.qlCalendarAdvance(Calendar,AR1838,AP1839,"f",,Trigger)</f>
        <v>52258</v>
      </c>
      <c r="AS1839" s="101">
        <f>_xll.qlInterestRateIndexMaturity(Currency&amp;"ibor"&amp;Tenor,AR1839,Trigger)</f>
        <v>52289</v>
      </c>
      <c r="AT1839" s="246">
        <f>_xll.qlIndexFixing($AD$5,AQ1839,TRUE,_xll.ohTrigger(Trigger,Trigger1M))</f>
        <v>1.6632320269230429E-2</v>
      </c>
      <c r="AU1839" s="246" t="e">
        <f>IFERROR(_xll.qlIndexFixing($AV$1,AQ1839,TRUE,_xll.ohTrigger(Trigger,Trigger1M)),#N/A)</f>
        <v>#N/A</v>
      </c>
    </row>
    <row r="1840" spans="42:47" ht="11.25" customHeight="1" x14ac:dyDescent="0.25">
      <c r="AP1840" s="102" t="s">
        <v>83</v>
      </c>
      <c r="AQ1840" s="101">
        <f>_xll.qlInterestRateIndexFixingDate(Currency&amp;"ibor"&amp;Tenor,AR1840,Trigger)</f>
        <v>52261</v>
      </c>
      <c r="AR1840" s="101">
        <f>_xll.qlCalendarAdvance(Calendar,AR1839,AP1840,"f",,Trigger)</f>
        <v>52265</v>
      </c>
      <c r="AS1840" s="101">
        <f>_xll.qlInterestRateIndexMaturity(Currency&amp;"ibor"&amp;Tenor,AR1840,Trigger)</f>
        <v>52293</v>
      </c>
      <c r="AT1840" s="246">
        <f>_xll.qlIndexFixing($AD$5,AQ1840,TRUE,_xll.ohTrigger(Trigger,Trigger1M))</f>
        <v>1.6632104795233995E-2</v>
      </c>
      <c r="AU1840" s="246" t="e">
        <f>IFERROR(_xll.qlIndexFixing($AV$1,AQ1840,TRUE,_xll.ohTrigger(Trigger,Trigger1M)),#N/A)</f>
        <v>#N/A</v>
      </c>
    </row>
    <row r="1841" spans="42:47" ht="11.25" customHeight="1" x14ac:dyDescent="0.25">
      <c r="AP1841" s="102" t="s">
        <v>83</v>
      </c>
      <c r="AQ1841" s="101">
        <f>_xll.qlInterestRateIndexFixingDate(Currency&amp;"ibor"&amp;Tenor,AR1841,Trigger)</f>
        <v>52268</v>
      </c>
      <c r="AR1841" s="101">
        <f>_xll.qlCalendarAdvance(Calendar,AR1840,AP1841,"f",,Trigger)</f>
        <v>52272</v>
      </c>
      <c r="AS1841" s="101">
        <f>_xll.qlInterestRateIndexMaturity(Currency&amp;"ibor"&amp;Tenor,AR1841,Trigger)</f>
        <v>52300</v>
      </c>
      <c r="AT1841" s="246">
        <f>_xll.qlIndexFixing($AD$5,AQ1841,TRUE,_xll.ohTrigger(Trigger,Trigger1M))</f>
        <v>1.6633383219106471E-2</v>
      </c>
      <c r="AU1841" s="246" t="e">
        <f>IFERROR(_xll.qlIndexFixing($AV$1,AQ1841,TRUE,_xll.ohTrigger(Trigger,Trigger1M)),#N/A)</f>
        <v>#N/A</v>
      </c>
    </row>
    <row r="1842" spans="42:47" ht="11.25" customHeight="1" x14ac:dyDescent="0.25">
      <c r="AP1842" s="102" t="s">
        <v>83</v>
      </c>
      <c r="AQ1842" s="101">
        <f>_xll.qlInterestRateIndexFixingDate(Currency&amp;"ibor"&amp;Tenor,AR1842,Trigger)</f>
        <v>52275</v>
      </c>
      <c r="AR1842" s="101">
        <f>_xll.qlCalendarAdvance(Calendar,AR1841,AP1842,"f",,Trigger)</f>
        <v>52279</v>
      </c>
      <c r="AS1842" s="101">
        <f>_xll.qlInterestRateIndexMaturity(Currency&amp;"ibor"&amp;Tenor,AR1842,Trigger)</f>
        <v>52307</v>
      </c>
      <c r="AT1842" s="246">
        <f>_xll.qlIndexFixing($AD$5,AQ1842,TRUE,_xll.ohTrigger(Trigger,Trigger1M))</f>
        <v>1.6634741346939524E-2</v>
      </c>
      <c r="AU1842" s="246" t="e">
        <f>IFERROR(_xll.qlIndexFixing($AV$1,AQ1842,TRUE,_xll.ohTrigger(Trigger,Trigger1M)),#N/A)</f>
        <v>#N/A</v>
      </c>
    </row>
    <row r="1843" spans="42:47" ht="11.25" customHeight="1" x14ac:dyDescent="0.25">
      <c r="AP1843" s="102" t="s">
        <v>83</v>
      </c>
      <c r="AQ1843" s="101">
        <f>_xll.qlInterestRateIndexFixingDate(Currency&amp;"ibor"&amp;Tenor,AR1843,Trigger)</f>
        <v>52282</v>
      </c>
      <c r="AR1843" s="101">
        <f>_xll.qlCalendarAdvance(Calendar,AR1842,AP1843,"f",,Trigger)</f>
        <v>52286</v>
      </c>
      <c r="AS1843" s="101">
        <f>_xll.qlInterestRateIndexMaturity(Currency&amp;"ibor"&amp;Tenor,AR1843,Trigger)</f>
        <v>52314</v>
      </c>
      <c r="AT1843" s="246">
        <f>_xll.qlIndexFixing($AD$5,AQ1843,TRUE,_xll.ohTrigger(Trigger,Trigger1M))</f>
        <v>1.6636179178758845E-2</v>
      </c>
      <c r="AU1843" s="246" t="e">
        <f>IFERROR(_xll.qlIndexFixing($AV$1,AQ1843,TRUE,_xll.ohTrigger(Trigger,Trigger1M)),#N/A)</f>
        <v>#N/A</v>
      </c>
    </row>
    <row r="1844" spans="42:47" ht="11.25" customHeight="1" x14ac:dyDescent="0.25">
      <c r="AP1844" s="102" t="s">
        <v>83</v>
      </c>
      <c r="AQ1844" s="101">
        <f>_xll.qlInterestRateIndexFixingDate(Currency&amp;"ibor"&amp;Tenor,AR1844,Trigger)</f>
        <v>52289</v>
      </c>
      <c r="AR1844" s="101">
        <f>_xll.qlCalendarAdvance(Calendar,AR1843,AP1844,"f",,Trigger)</f>
        <v>52293</v>
      </c>
      <c r="AS1844" s="101">
        <f>_xll.qlInterestRateIndexMaturity(Currency&amp;"ibor"&amp;Tenor,AR1844,Trigger)</f>
        <v>52324</v>
      </c>
      <c r="AT1844" s="246">
        <f>_xll.qlIndexFixing($AD$5,AQ1844,TRUE,_xll.ohTrigger(Trigger,Trigger1M))</f>
        <v>1.663919725827059E-2</v>
      </c>
      <c r="AU1844" s="246" t="e">
        <f>IFERROR(_xll.qlIndexFixing($AV$1,AQ1844,TRUE,_xll.ohTrigger(Trigger,Trigger1M)),#N/A)</f>
        <v>#N/A</v>
      </c>
    </row>
    <row r="1845" spans="42:47" ht="11.25" customHeight="1" x14ac:dyDescent="0.25">
      <c r="AP1845" s="102" t="s">
        <v>83</v>
      </c>
      <c r="AQ1845" s="101">
        <f>_xll.qlInterestRateIndexFixingDate(Currency&amp;"ibor"&amp;Tenor,AR1845,Trigger)</f>
        <v>52296</v>
      </c>
      <c r="AR1845" s="101">
        <f>_xll.qlCalendarAdvance(Calendar,AR1844,AP1845,"f",,Trigger)</f>
        <v>52300</v>
      </c>
      <c r="AS1845" s="101">
        <f>_xll.qlInterestRateIndexMaturity(Currency&amp;"ibor"&amp;Tenor,AR1845,Trigger)</f>
        <v>52331</v>
      </c>
      <c r="AT1845" s="246">
        <f>_xll.qlIndexFixing($AD$5,AQ1845,TRUE,_xll.ohTrigger(Trigger,Trigger1M))</f>
        <v>1.6640811801296316E-2</v>
      </c>
      <c r="AU1845" s="246" t="e">
        <f>IFERROR(_xll.qlIndexFixing($AV$1,AQ1845,TRUE,_xll.ohTrigger(Trigger,Trigger1M)),#N/A)</f>
        <v>#N/A</v>
      </c>
    </row>
    <row r="1846" spans="42:47" ht="11.25" customHeight="1" x14ac:dyDescent="0.25">
      <c r="AP1846" s="102" t="s">
        <v>83</v>
      </c>
      <c r="AQ1846" s="101">
        <f>_xll.qlInterestRateIndexFixingDate(Currency&amp;"ibor"&amp;Tenor,AR1846,Trigger)</f>
        <v>52303</v>
      </c>
      <c r="AR1846" s="101">
        <f>_xll.qlCalendarAdvance(Calendar,AR1845,AP1846,"f",,Trigger)</f>
        <v>52307</v>
      </c>
      <c r="AS1846" s="101">
        <f>_xll.qlInterestRateIndexMaturity(Currency&amp;"ibor"&amp;Tenor,AR1846,Trigger)</f>
        <v>52338</v>
      </c>
      <c r="AT1846" s="246">
        <f>_xll.qlIndexFixing($AD$5,AQ1846,TRUE,_xll.ohTrigger(Trigger,Trigger1M))</f>
        <v>1.6642506059467495E-2</v>
      </c>
      <c r="AU1846" s="246" t="e">
        <f>IFERROR(_xll.qlIndexFixing($AV$1,AQ1846,TRUE,_xll.ohTrigger(Trigger,Trigger1M)),#N/A)</f>
        <v>#N/A</v>
      </c>
    </row>
    <row r="1847" spans="42:47" ht="11.25" customHeight="1" x14ac:dyDescent="0.25">
      <c r="AP1847" s="102" t="s">
        <v>83</v>
      </c>
      <c r="AQ1847" s="101">
        <f>_xll.qlInterestRateIndexFixingDate(Currency&amp;"ibor"&amp;Tenor,AR1847,Trigger)</f>
        <v>52310</v>
      </c>
      <c r="AR1847" s="101">
        <f>_xll.qlCalendarAdvance(Calendar,AR1846,AP1847,"f",,Trigger)</f>
        <v>52314</v>
      </c>
      <c r="AS1847" s="101">
        <f>_xll.qlInterestRateIndexMaturity(Currency&amp;"ibor"&amp;Tenor,AR1847,Trigger)</f>
        <v>52345</v>
      </c>
      <c r="AT1847" s="246">
        <f>_xll.qlIndexFixing($AD$5,AQ1847,TRUE,_xll.ohTrigger(Trigger,Trigger1M))</f>
        <v>1.6644280032820227E-2</v>
      </c>
      <c r="AU1847" s="246" t="e">
        <f>IFERROR(_xll.qlIndexFixing($AV$1,AQ1847,TRUE,_xll.ohTrigger(Trigger,Trigger1M)),#N/A)</f>
        <v>#N/A</v>
      </c>
    </row>
    <row r="1848" spans="42:47" ht="11.25" customHeight="1" x14ac:dyDescent="0.25">
      <c r="AP1848" s="102" t="s">
        <v>83</v>
      </c>
      <c r="AQ1848" s="101">
        <f>_xll.qlInterestRateIndexFixingDate(Currency&amp;"ibor"&amp;Tenor,AR1848,Trigger)</f>
        <v>52315</v>
      </c>
      <c r="AR1848" s="101">
        <f>_xll.qlCalendarAdvance(Calendar,AR1847,AP1848,"f",,Trigger)</f>
        <v>52321</v>
      </c>
      <c r="AS1848" s="101">
        <f>_xll.qlInterestRateIndexMaturity(Currency&amp;"ibor"&amp;Tenor,AR1848,Trigger)</f>
        <v>52351</v>
      </c>
      <c r="AT1848" s="246">
        <f>_xll.qlIndexFixing($AD$5,AQ1848,TRUE,_xll.ohTrigger(Trigger,Trigger1M))</f>
        <v>1.6645609880224121E-2</v>
      </c>
      <c r="AU1848" s="246" t="e">
        <f>IFERROR(_xll.qlIndexFixing($AV$1,AQ1848,TRUE,_xll.ohTrigger(Trigger,Trigger1M)),#N/A)</f>
        <v>#N/A</v>
      </c>
    </row>
    <row r="1849" spans="42:47" ht="11.25" customHeight="1" x14ac:dyDescent="0.25">
      <c r="AP1849" s="102" t="s">
        <v>83</v>
      </c>
      <c r="AQ1849" s="101">
        <f>_xll.qlInterestRateIndexFixingDate(Currency&amp;"ibor"&amp;Tenor,AR1849,Trigger)</f>
        <v>52324</v>
      </c>
      <c r="AR1849" s="101">
        <f>_xll.qlCalendarAdvance(Calendar,AR1848,AP1849,"f",,Trigger)</f>
        <v>52328</v>
      </c>
      <c r="AS1849" s="101">
        <f>_xll.qlInterestRateIndexMaturity(Currency&amp;"ibor"&amp;Tenor,AR1849,Trigger)</f>
        <v>52358</v>
      </c>
      <c r="AT1849" s="246">
        <f>_xll.qlIndexFixing($AD$5,AQ1849,TRUE,_xll.ohTrigger(Trigger,Trigger1M))</f>
        <v>1.6647537501028431E-2</v>
      </c>
      <c r="AU1849" s="246" t="e">
        <f>IFERROR(_xll.qlIndexFixing($AV$1,AQ1849,TRUE,_xll.ohTrigger(Trigger,Trigger1M)),#N/A)</f>
        <v>#N/A</v>
      </c>
    </row>
    <row r="1850" spans="42:47" ht="11.25" customHeight="1" x14ac:dyDescent="0.25">
      <c r="AP1850" s="102" t="s">
        <v>83</v>
      </c>
      <c r="AQ1850" s="101">
        <f>_xll.qlInterestRateIndexFixingDate(Currency&amp;"ibor"&amp;Tenor,AR1850,Trigger)</f>
        <v>52331</v>
      </c>
      <c r="AR1850" s="101">
        <f>_xll.qlCalendarAdvance(Calendar,AR1849,AP1850,"f",,Trigger)</f>
        <v>52335</v>
      </c>
      <c r="AS1850" s="101">
        <f>_xll.qlInterestRateIndexMaturity(Currency&amp;"ibor"&amp;Tenor,AR1850,Trigger)</f>
        <v>52365</v>
      </c>
      <c r="AT1850" s="246">
        <f>_xll.qlIndexFixing($AD$5,AQ1850,TRUE,_xll.ohTrigger(Trigger,Trigger1M))</f>
        <v>1.6649544833424734E-2</v>
      </c>
      <c r="AU1850" s="246" t="e">
        <f>IFERROR(_xll.qlIndexFixing($AV$1,AQ1850,TRUE,_xll.ohTrigger(Trigger,Trigger1M)),#N/A)</f>
        <v>#N/A</v>
      </c>
    </row>
    <row r="1851" spans="42:47" ht="11.25" customHeight="1" x14ac:dyDescent="0.25">
      <c r="AP1851" s="102" t="s">
        <v>83</v>
      </c>
      <c r="AQ1851" s="101">
        <f>_xll.qlInterestRateIndexFixingDate(Currency&amp;"ibor"&amp;Tenor,AR1851,Trigger)</f>
        <v>52338</v>
      </c>
      <c r="AR1851" s="101">
        <f>_xll.qlCalendarAdvance(Calendar,AR1850,AP1851,"f",,Trigger)</f>
        <v>52342</v>
      </c>
      <c r="AS1851" s="101">
        <f>_xll.qlInterestRateIndexMaturity(Currency&amp;"ibor"&amp;Tenor,AR1851,Trigger)</f>
        <v>52372</v>
      </c>
      <c r="AT1851" s="246">
        <f>_xll.qlIndexFixing($AD$5,AQ1851,TRUE,_xll.ohTrigger(Trigger,Trigger1M))</f>
        <v>1.6651631877466322E-2</v>
      </c>
      <c r="AU1851" s="246" t="e">
        <f>IFERROR(_xll.qlIndexFixing($AV$1,AQ1851,TRUE,_xll.ohTrigger(Trigger,Trigger1M)),#N/A)</f>
        <v>#N/A</v>
      </c>
    </row>
    <row r="1852" spans="42:47" ht="11.25" customHeight="1" x14ac:dyDescent="0.25">
      <c r="AP1852" s="102" t="s">
        <v>83</v>
      </c>
      <c r="AQ1852" s="101">
        <f>_xll.qlInterestRateIndexFixingDate(Currency&amp;"ibor"&amp;Tenor,AR1852,Trigger)</f>
        <v>52345</v>
      </c>
      <c r="AR1852" s="101">
        <f>_xll.qlCalendarAdvance(Calendar,AR1851,AP1852,"f",,Trigger)</f>
        <v>52349</v>
      </c>
      <c r="AS1852" s="101">
        <f>_xll.qlInterestRateIndexMaturity(Currency&amp;"ibor"&amp;Tenor,AR1852,Trigger)</f>
        <v>52379</v>
      </c>
      <c r="AT1852" s="246">
        <f>_xll.qlIndexFixing($AD$5,AQ1852,TRUE,_xll.ohTrigger(Trigger,Trigger1M))</f>
        <v>1.6653798633179839E-2</v>
      </c>
      <c r="AU1852" s="246" t="e">
        <f>IFERROR(_xll.qlIndexFixing($AV$1,AQ1852,TRUE,_xll.ohTrigger(Trigger,Trigger1M)),#N/A)</f>
        <v>#N/A</v>
      </c>
    </row>
    <row r="1853" spans="42:47" ht="11.25" customHeight="1" x14ac:dyDescent="0.25">
      <c r="AP1853" s="102" t="s">
        <v>83</v>
      </c>
      <c r="AQ1853" s="101">
        <f>_xll.qlInterestRateIndexFixingDate(Currency&amp;"ibor"&amp;Tenor,AR1853,Trigger)</f>
        <v>52351</v>
      </c>
      <c r="AR1853" s="101">
        <f>_xll.qlCalendarAdvance(Calendar,AR1852,AP1853,"f",,Trigger)</f>
        <v>52356</v>
      </c>
      <c r="AS1853" s="101">
        <f>_xll.qlInterestRateIndexMaturity(Currency&amp;"ibor"&amp;Tenor,AR1853,Trigger)</f>
        <v>52387</v>
      </c>
      <c r="AT1853" s="246">
        <f>_xll.qlIndexFixing($AD$5,AQ1853,TRUE,_xll.ohTrigger(Trigger,Trigger1M))</f>
        <v>1.6656597893889433E-2</v>
      </c>
      <c r="AU1853" s="246" t="e">
        <f>IFERROR(_xll.qlIndexFixing($AV$1,AQ1853,TRUE,_xll.ohTrigger(Trigger,Trigger1M)),#N/A)</f>
        <v>#N/A</v>
      </c>
    </row>
    <row r="1854" spans="42:47" ht="11.25" customHeight="1" x14ac:dyDescent="0.25">
      <c r="AP1854" s="102" t="s">
        <v>83</v>
      </c>
      <c r="AQ1854" s="101">
        <f>_xll.qlInterestRateIndexFixingDate(Currency&amp;"ibor"&amp;Tenor,AR1854,Trigger)</f>
        <v>52359</v>
      </c>
      <c r="AR1854" s="101">
        <f>_xll.qlCalendarAdvance(Calendar,AR1853,AP1854,"f",,Trigger)</f>
        <v>52363</v>
      </c>
      <c r="AS1854" s="101">
        <f>_xll.qlInterestRateIndexMaturity(Currency&amp;"ibor"&amp;Tenor,AR1854,Trigger)</f>
        <v>52394</v>
      </c>
      <c r="AT1854" s="246">
        <f>_xll.qlIndexFixing($AD$5,AQ1854,TRUE,_xll.ohTrigger(Trigger,Trigger1M))</f>
        <v>1.6658929874621822E-2</v>
      </c>
      <c r="AU1854" s="246" t="e">
        <f>IFERROR(_xll.qlIndexFixing($AV$1,AQ1854,TRUE,_xll.ohTrigger(Trigger,Trigger1M)),#N/A)</f>
        <v>#N/A</v>
      </c>
    </row>
    <row r="1855" spans="42:47" ht="11.25" customHeight="1" x14ac:dyDescent="0.25">
      <c r="AP1855" s="102" t="s">
        <v>83</v>
      </c>
      <c r="AQ1855" s="101">
        <f>_xll.qlInterestRateIndexFixingDate(Currency&amp;"ibor"&amp;Tenor,AR1855,Trigger)</f>
        <v>52366</v>
      </c>
      <c r="AR1855" s="101">
        <f>_xll.qlCalendarAdvance(Calendar,AR1854,AP1855,"f",,Trigger)</f>
        <v>52370</v>
      </c>
      <c r="AS1855" s="101">
        <f>_xll.qlInterestRateIndexMaturity(Currency&amp;"ibor"&amp;Tenor,AR1855,Trigger)</f>
        <v>52401</v>
      </c>
      <c r="AT1855" s="246">
        <f>_xll.qlIndexFixing($AD$5,AQ1855,TRUE,_xll.ohTrigger(Trigger,Trigger1M))</f>
        <v>1.6661341570870979E-2</v>
      </c>
      <c r="AU1855" s="246" t="e">
        <f>IFERROR(_xll.qlIndexFixing($AV$1,AQ1855,TRUE,_xll.ohTrigger(Trigger,Trigger1M)),#N/A)</f>
        <v>#N/A</v>
      </c>
    </row>
    <row r="1856" spans="42:47" ht="11.25" customHeight="1" x14ac:dyDescent="0.25">
      <c r="AP1856" s="102" t="s">
        <v>83</v>
      </c>
      <c r="AQ1856" s="101">
        <f>_xll.qlInterestRateIndexFixingDate(Currency&amp;"ibor"&amp;Tenor,AR1856,Trigger)</f>
        <v>52373</v>
      </c>
      <c r="AR1856" s="101">
        <f>_xll.qlCalendarAdvance(Calendar,AR1855,AP1856,"f",,Trigger)</f>
        <v>52377</v>
      </c>
      <c r="AS1856" s="101">
        <f>_xll.qlInterestRateIndexMaturity(Currency&amp;"ibor"&amp;Tenor,AR1856,Trigger)</f>
        <v>52408</v>
      </c>
      <c r="AT1856" s="246">
        <f>_xll.qlIndexFixing($AD$5,AQ1856,TRUE,_xll.ohTrigger(Trigger,Trigger1M))</f>
        <v>1.6663832982691053E-2</v>
      </c>
      <c r="AU1856" s="246" t="e">
        <f>IFERROR(_xll.qlIndexFixing($AV$1,AQ1856,TRUE,_xll.ohTrigger(Trigger,Trigger1M)),#N/A)</f>
        <v>#N/A</v>
      </c>
    </row>
    <row r="1857" spans="42:47" ht="11.25" customHeight="1" x14ac:dyDescent="0.25">
      <c r="AP1857" s="102" t="s">
        <v>83</v>
      </c>
      <c r="AQ1857" s="101">
        <f>_xll.qlInterestRateIndexFixingDate(Currency&amp;"ibor"&amp;Tenor,AR1857,Trigger)</f>
        <v>52380</v>
      </c>
      <c r="AR1857" s="101">
        <f>_xll.qlCalendarAdvance(Calendar,AR1856,AP1857,"f",,Trigger)</f>
        <v>52384</v>
      </c>
      <c r="AS1857" s="101">
        <f>_xll.qlInterestRateIndexMaturity(Currency&amp;"ibor"&amp;Tenor,AR1857,Trigger)</f>
        <v>52414</v>
      </c>
      <c r="AT1857" s="246">
        <f>_xll.qlIndexFixing($AD$5,AQ1857,TRUE,_xll.ohTrigger(Trigger,Trigger1M))</f>
        <v>1.6665828088526347E-2</v>
      </c>
      <c r="AU1857" s="246" t="e">
        <f>IFERROR(_xll.qlIndexFixing($AV$1,AQ1857,TRUE,_xll.ohTrigger(Trigger,Trigger1M)),#N/A)</f>
        <v>#N/A</v>
      </c>
    </row>
    <row r="1858" spans="42:47" ht="11.25" customHeight="1" x14ac:dyDescent="0.25">
      <c r="AP1858" s="102" t="s">
        <v>83</v>
      </c>
      <c r="AQ1858" s="101">
        <f>_xll.qlInterestRateIndexFixingDate(Currency&amp;"ibor"&amp;Tenor,AR1858,Trigger)</f>
        <v>52387</v>
      </c>
      <c r="AR1858" s="101">
        <f>_xll.qlCalendarAdvance(Calendar,AR1857,AP1858,"f",,Trigger)</f>
        <v>52391</v>
      </c>
      <c r="AS1858" s="101">
        <f>_xll.qlInterestRateIndexMaturity(Currency&amp;"ibor"&amp;Tenor,AR1858,Trigger)</f>
        <v>52421</v>
      </c>
      <c r="AT1858" s="246">
        <f>_xll.qlIndexFixing($AD$5,AQ1858,TRUE,_xll.ohTrigger(Trigger,Trigger1M))</f>
        <v>1.6668473115281301E-2</v>
      </c>
      <c r="AU1858" s="246" t="e">
        <f>IFERROR(_xll.qlIndexFixing($AV$1,AQ1858,TRUE,_xll.ohTrigger(Trigger,Trigger1M)),#N/A)</f>
        <v>#N/A</v>
      </c>
    </row>
    <row r="1859" spans="42:47" ht="11.25" customHeight="1" x14ac:dyDescent="0.25">
      <c r="AP1859" s="102" t="s">
        <v>83</v>
      </c>
      <c r="AQ1859" s="101">
        <f>_xll.qlInterestRateIndexFixingDate(Currency&amp;"ibor"&amp;Tenor,AR1859,Trigger)</f>
        <v>52394</v>
      </c>
      <c r="AR1859" s="101">
        <f>_xll.qlCalendarAdvance(Calendar,AR1858,AP1859,"f",,Trigger)</f>
        <v>52398</v>
      </c>
      <c r="AS1859" s="101">
        <f>_xll.qlInterestRateIndexMaturity(Currency&amp;"ibor"&amp;Tenor,AR1859,Trigger)</f>
        <v>52428</v>
      </c>
      <c r="AT1859" s="246">
        <f>_xll.qlIndexFixing($AD$5,AQ1859,TRUE,_xll.ohTrigger(Trigger,Trigger1M))</f>
        <v>1.6671197854051911E-2</v>
      </c>
      <c r="AU1859" s="246" t="e">
        <f>IFERROR(_xll.qlIndexFixing($AV$1,AQ1859,TRUE,_xll.ohTrigger(Trigger,Trigger1M)),#N/A)</f>
        <v>#N/A</v>
      </c>
    </row>
    <row r="1860" spans="42:47" ht="11.25" customHeight="1" x14ac:dyDescent="0.25">
      <c r="AP1860" s="102" t="s">
        <v>83</v>
      </c>
      <c r="AQ1860" s="101">
        <f>_xll.qlInterestRateIndexFixingDate(Currency&amp;"ibor"&amp;Tenor,AR1860,Trigger)</f>
        <v>52401</v>
      </c>
      <c r="AR1860" s="101">
        <f>_xll.qlCalendarAdvance(Calendar,AR1859,AP1860,"f",,Trigger)</f>
        <v>52405</v>
      </c>
      <c r="AS1860" s="101">
        <f>_xll.qlInterestRateIndexMaturity(Currency&amp;"ibor"&amp;Tenor,AR1860,Trigger)</f>
        <v>52435</v>
      </c>
      <c r="AT1860" s="246">
        <f>_xll.qlIndexFixing($AD$5,AQ1860,TRUE,_xll.ohTrigger(Trigger,Trigger1M))</f>
        <v>1.6674002304888802E-2</v>
      </c>
      <c r="AU1860" s="246" t="e">
        <f>IFERROR(_xll.qlIndexFixing($AV$1,AQ1860,TRUE,_xll.ohTrigger(Trigger,Trigger1M)),#N/A)</f>
        <v>#N/A</v>
      </c>
    </row>
    <row r="1861" spans="42:47" ht="11.25" customHeight="1" x14ac:dyDescent="0.25">
      <c r="AP1861" s="102" t="s">
        <v>83</v>
      </c>
      <c r="AQ1861" s="101">
        <f>_xll.qlInterestRateIndexFixingDate(Currency&amp;"ibor"&amp;Tenor,AR1861,Trigger)</f>
        <v>52408</v>
      </c>
      <c r="AR1861" s="101">
        <f>_xll.qlCalendarAdvance(Calendar,AR1860,AP1861,"f",,Trigger)</f>
        <v>52412</v>
      </c>
      <c r="AS1861" s="101">
        <f>_xll.qlInterestRateIndexMaturity(Currency&amp;"ibor"&amp;Tenor,AR1861,Trigger)</f>
        <v>52443</v>
      </c>
      <c r="AT1861" s="246">
        <f>_xll.qlIndexFixing($AD$5,AQ1861,TRUE,_xll.ohTrigger(Trigger,Trigger1M))</f>
        <v>1.6677172957557735E-2</v>
      </c>
      <c r="AU1861" s="246" t="e">
        <f>IFERROR(_xll.qlIndexFixing($AV$1,AQ1861,TRUE,_xll.ohTrigger(Trigger,Trigger1M)),#N/A)</f>
        <v>#N/A</v>
      </c>
    </row>
    <row r="1862" spans="42:47" ht="11.25" customHeight="1" x14ac:dyDescent="0.25">
      <c r="AP1862" s="102" t="s">
        <v>83</v>
      </c>
      <c r="AQ1862" s="101">
        <f>_xll.qlInterestRateIndexFixingDate(Currency&amp;"ibor"&amp;Tenor,AR1862,Trigger)</f>
        <v>52415</v>
      </c>
      <c r="AR1862" s="101">
        <f>_xll.qlCalendarAdvance(Calendar,AR1861,AP1862,"f",,Trigger)</f>
        <v>52419</v>
      </c>
      <c r="AS1862" s="101">
        <f>_xll.qlInterestRateIndexMaturity(Currency&amp;"ibor"&amp;Tenor,AR1862,Trigger)</f>
        <v>52450</v>
      </c>
      <c r="AT1862" s="246">
        <f>_xll.qlIndexFixing($AD$5,AQ1862,TRUE,_xll.ohTrigger(Trigger,Trigger1M))</f>
        <v>1.667920413030257E-2</v>
      </c>
      <c r="AU1862" s="246" t="e">
        <f>IFERROR(_xll.qlIndexFixing($AV$1,AQ1862,TRUE,_xll.ohTrigger(Trigger,Trigger1M)),#N/A)</f>
        <v>#N/A</v>
      </c>
    </row>
    <row r="1863" spans="42:47" ht="11.25" customHeight="1" x14ac:dyDescent="0.25">
      <c r="AP1863" s="102" t="s">
        <v>83</v>
      </c>
      <c r="AQ1863" s="101">
        <f>_xll.qlInterestRateIndexFixingDate(Currency&amp;"ibor"&amp;Tenor,AR1863,Trigger)</f>
        <v>52422</v>
      </c>
      <c r="AR1863" s="101">
        <f>_xll.qlCalendarAdvance(Calendar,AR1862,AP1863,"f",,Trigger)</f>
        <v>52426</v>
      </c>
      <c r="AS1863" s="101">
        <f>_xll.qlInterestRateIndexMaturity(Currency&amp;"ibor"&amp;Tenor,AR1863,Trigger)</f>
        <v>52457</v>
      </c>
      <c r="AT1863" s="246">
        <f>_xll.qlIndexFixing($AD$5,AQ1863,TRUE,_xll.ohTrigger(Trigger,Trigger1M))</f>
        <v>1.6680689192840031E-2</v>
      </c>
      <c r="AU1863" s="246" t="e">
        <f>IFERROR(_xll.qlIndexFixing($AV$1,AQ1863,TRUE,_xll.ohTrigger(Trigger,Trigger1M)),#N/A)</f>
        <v>#N/A</v>
      </c>
    </row>
    <row r="1864" spans="42:47" ht="11.25" customHeight="1" x14ac:dyDescent="0.25">
      <c r="AP1864" s="102" t="s">
        <v>83</v>
      </c>
      <c r="AQ1864" s="101">
        <f>_xll.qlInterestRateIndexFixingDate(Currency&amp;"ibor"&amp;Tenor,AR1864,Trigger)</f>
        <v>52429</v>
      </c>
      <c r="AR1864" s="101">
        <f>_xll.qlCalendarAdvance(Calendar,AR1863,AP1864,"f",,Trigger)</f>
        <v>52433</v>
      </c>
      <c r="AS1864" s="101">
        <f>_xll.qlInterestRateIndexMaturity(Currency&amp;"ibor"&amp;Tenor,AR1864,Trigger)</f>
        <v>52464</v>
      </c>
      <c r="AT1864" s="246">
        <f>_xll.qlIndexFixing($AD$5,AQ1864,TRUE,_xll.ohTrigger(Trigger,Trigger1M))</f>
        <v>1.6681628033153907E-2</v>
      </c>
      <c r="AU1864" s="246" t="e">
        <f>IFERROR(_xll.qlIndexFixing($AV$1,AQ1864,TRUE,_xll.ohTrigger(Trigger,Trigger1M)),#N/A)</f>
        <v>#N/A</v>
      </c>
    </row>
    <row r="1865" spans="42:47" ht="11.25" customHeight="1" x14ac:dyDescent="0.25">
      <c r="AP1865" s="102" t="s">
        <v>83</v>
      </c>
      <c r="AQ1865" s="101">
        <f>_xll.qlInterestRateIndexFixingDate(Currency&amp;"ibor"&amp;Tenor,AR1865,Trigger)</f>
        <v>52436</v>
      </c>
      <c r="AR1865" s="101">
        <f>_xll.qlCalendarAdvance(Calendar,AR1864,AP1865,"f",,Trigger)</f>
        <v>52440</v>
      </c>
      <c r="AS1865" s="101">
        <f>_xll.qlInterestRateIndexMaturity(Currency&amp;"ibor"&amp;Tenor,AR1865,Trigger)</f>
        <v>52471</v>
      </c>
      <c r="AT1865" s="246">
        <f>_xll.qlIndexFixing($AD$5,AQ1865,TRUE,_xll.ohTrigger(Trigger,Trigger1M))</f>
        <v>1.6682122681917148E-2</v>
      </c>
      <c r="AU1865" s="246" t="e">
        <f>IFERROR(_xll.qlIndexFixing($AV$1,AQ1865,TRUE,_xll.ohTrigger(Trigger,Trigger1M)),#N/A)</f>
        <v>#N/A</v>
      </c>
    </row>
    <row r="1866" spans="42:47" ht="11.25" customHeight="1" x14ac:dyDescent="0.25">
      <c r="AP1866" s="102" t="s">
        <v>83</v>
      </c>
      <c r="AQ1866" s="101">
        <f>_xll.qlInterestRateIndexFixingDate(Currency&amp;"ibor"&amp;Tenor,AR1866,Trigger)</f>
        <v>52443</v>
      </c>
      <c r="AR1866" s="101">
        <f>_xll.qlCalendarAdvance(Calendar,AR1865,AP1866,"f",,Trigger)</f>
        <v>52447</v>
      </c>
      <c r="AS1866" s="101">
        <f>_xll.qlInterestRateIndexMaturity(Currency&amp;"ibor"&amp;Tenor,AR1866,Trigger)</f>
        <v>52478</v>
      </c>
      <c r="AT1866" s="246">
        <f>_xll.qlIndexFixing($AD$5,AQ1866,TRUE,_xll.ohTrigger(Trigger,Trigger1M))</f>
        <v>1.6682639098955312E-2</v>
      </c>
      <c r="AU1866" s="246" t="e">
        <f>IFERROR(_xll.qlIndexFixing($AV$1,AQ1866,TRUE,_xll.ohTrigger(Trigger,Trigger1M)),#N/A)</f>
        <v>#N/A</v>
      </c>
    </row>
    <row r="1867" spans="42:47" ht="11.25" customHeight="1" x14ac:dyDescent="0.25">
      <c r="AP1867" s="102" t="s">
        <v>83</v>
      </c>
      <c r="AQ1867" s="101">
        <f>_xll.qlInterestRateIndexFixingDate(Currency&amp;"ibor"&amp;Tenor,AR1867,Trigger)</f>
        <v>52450</v>
      </c>
      <c r="AR1867" s="101">
        <f>_xll.qlCalendarAdvance(Calendar,AR1866,AP1867,"f",,Trigger)</f>
        <v>52454</v>
      </c>
      <c r="AS1867" s="101">
        <f>_xll.qlInterestRateIndexMaturity(Currency&amp;"ibor"&amp;Tenor,AR1867,Trigger)</f>
        <v>52485</v>
      </c>
      <c r="AT1867" s="246">
        <f>_xll.qlIndexFixing($AD$5,AQ1867,TRUE,_xll.ohTrigger(Trigger,Trigger1M))</f>
        <v>1.6683234736071716E-2</v>
      </c>
      <c r="AU1867" s="246" t="e">
        <f>IFERROR(_xll.qlIndexFixing($AV$1,AQ1867,TRUE,_xll.ohTrigger(Trigger,Trigger1M)),#N/A)</f>
        <v>#N/A</v>
      </c>
    </row>
    <row r="1868" spans="42:47" ht="11.25" customHeight="1" x14ac:dyDescent="0.25">
      <c r="AP1868" s="102" t="s">
        <v>83</v>
      </c>
      <c r="AQ1868" s="101">
        <f>_xll.qlInterestRateIndexFixingDate(Currency&amp;"ibor"&amp;Tenor,AR1868,Trigger)</f>
        <v>52457</v>
      </c>
      <c r="AR1868" s="101">
        <f>_xll.qlCalendarAdvance(Calendar,AR1867,AP1868,"f",,Trigger)</f>
        <v>52461</v>
      </c>
      <c r="AS1868" s="101">
        <f>_xll.qlInterestRateIndexMaturity(Currency&amp;"ibor"&amp;Tenor,AR1868,Trigger)</f>
        <v>52492</v>
      </c>
      <c r="AT1868" s="246">
        <f>_xll.qlIndexFixing($AD$5,AQ1868,TRUE,_xll.ohTrigger(Trigger,Trigger1M))</f>
        <v>1.6683909593279252E-2</v>
      </c>
      <c r="AU1868" s="246" t="e">
        <f>IFERROR(_xll.qlIndexFixing($AV$1,AQ1868,TRUE,_xll.ohTrigger(Trigger,Trigger1M)),#N/A)</f>
        <v>#N/A</v>
      </c>
    </row>
    <row r="1869" spans="42:47" ht="11.25" customHeight="1" x14ac:dyDescent="0.25">
      <c r="AP1869" s="102" t="s">
        <v>83</v>
      </c>
      <c r="AQ1869" s="101">
        <f>_xll.qlInterestRateIndexFixingDate(Currency&amp;"ibor"&amp;Tenor,AR1869,Trigger)</f>
        <v>52464</v>
      </c>
      <c r="AR1869" s="101">
        <f>_xll.qlCalendarAdvance(Calendar,AR1868,AP1869,"f",,Trigger)</f>
        <v>52468</v>
      </c>
      <c r="AS1869" s="101">
        <f>_xll.qlInterestRateIndexMaturity(Currency&amp;"ibor"&amp;Tenor,AR1869,Trigger)</f>
        <v>52499</v>
      </c>
      <c r="AT1869" s="246">
        <f>_xll.qlIndexFixing($AD$5,AQ1869,TRUE,_xll.ohTrigger(Trigger,Trigger1M))</f>
        <v>1.6684663670590814E-2</v>
      </c>
      <c r="AU1869" s="246" t="e">
        <f>IFERROR(_xll.qlIndexFixing($AV$1,AQ1869,TRUE,_xll.ohTrigger(Trigger,Trigger1M)),#N/A)</f>
        <v>#N/A</v>
      </c>
    </row>
    <row r="1870" spans="42:47" ht="11.25" customHeight="1" x14ac:dyDescent="0.25">
      <c r="AP1870" s="102" t="s">
        <v>83</v>
      </c>
      <c r="AQ1870" s="101">
        <f>_xll.qlInterestRateIndexFixingDate(Currency&amp;"ibor"&amp;Tenor,AR1870,Trigger)</f>
        <v>52471</v>
      </c>
      <c r="AR1870" s="101">
        <f>_xll.qlCalendarAdvance(Calendar,AR1869,AP1870,"f",,Trigger)</f>
        <v>52475</v>
      </c>
      <c r="AS1870" s="101">
        <f>_xll.qlInterestRateIndexMaturity(Currency&amp;"ibor"&amp;Tenor,AR1870,Trigger)</f>
        <v>52505</v>
      </c>
      <c r="AT1870" s="246">
        <f>_xll.qlIndexFixing($AD$5,AQ1870,TRUE,_xll.ohTrigger(Trigger,Trigger1M))</f>
        <v>1.6685044229737933E-2</v>
      </c>
      <c r="AU1870" s="246" t="e">
        <f>IFERROR(_xll.qlIndexFixing($AV$1,AQ1870,TRUE,_xll.ohTrigger(Trigger,Trigger1M)),#N/A)</f>
        <v>#N/A</v>
      </c>
    </row>
    <row r="1871" spans="42:47" ht="11.25" customHeight="1" x14ac:dyDescent="0.25">
      <c r="AP1871" s="102" t="s">
        <v>83</v>
      </c>
      <c r="AQ1871" s="101">
        <f>_xll.qlInterestRateIndexFixingDate(Currency&amp;"ibor"&amp;Tenor,AR1871,Trigger)</f>
        <v>52478</v>
      </c>
      <c r="AR1871" s="101">
        <f>_xll.qlCalendarAdvance(Calendar,AR1870,AP1871,"f",,Trigger)</f>
        <v>52482</v>
      </c>
      <c r="AS1871" s="101">
        <f>_xll.qlInterestRateIndexMaturity(Currency&amp;"ibor"&amp;Tenor,AR1871,Trigger)</f>
        <v>52512</v>
      </c>
      <c r="AT1871" s="246">
        <f>_xll.qlIndexFixing($AD$5,AQ1871,TRUE,_xll.ohTrigger(Trigger,Trigger1M))</f>
        <v>1.6685951046724767E-2</v>
      </c>
      <c r="AU1871" s="246" t="e">
        <f>IFERROR(_xll.qlIndexFixing($AV$1,AQ1871,TRUE,_xll.ohTrigger(Trigger,Trigger1M)),#N/A)</f>
        <v>#N/A</v>
      </c>
    </row>
    <row r="1872" spans="42:47" ht="11.25" customHeight="1" x14ac:dyDescent="0.25">
      <c r="AP1872" s="102" t="s">
        <v>83</v>
      </c>
      <c r="AQ1872" s="101">
        <f>_xll.qlInterestRateIndexFixingDate(Currency&amp;"ibor"&amp;Tenor,AR1872,Trigger)</f>
        <v>52485</v>
      </c>
      <c r="AR1872" s="101">
        <f>_xll.qlCalendarAdvance(Calendar,AR1871,AP1872,"f",,Trigger)</f>
        <v>52489</v>
      </c>
      <c r="AS1872" s="101">
        <f>_xll.qlInterestRateIndexMaturity(Currency&amp;"ibor"&amp;Tenor,AR1872,Trigger)</f>
        <v>52519</v>
      </c>
      <c r="AT1872" s="246">
        <f>_xll.qlIndexFixing($AD$5,AQ1872,TRUE,_xll.ohTrigger(Trigger,Trigger1M))</f>
        <v>1.6686937080192976E-2</v>
      </c>
      <c r="AU1872" s="246" t="e">
        <f>IFERROR(_xll.qlIndexFixing($AV$1,AQ1872,TRUE,_xll.ohTrigger(Trigger,Trigger1M)),#N/A)</f>
        <v>#N/A</v>
      </c>
    </row>
    <row r="1873" spans="42:47" ht="11.25" customHeight="1" x14ac:dyDescent="0.25">
      <c r="AP1873" s="102" t="s">
        <v>83</v>
      </c>
      <c r="AQ1873" s="101">
        <f>_xll.qlInterestRateIndexFixingDate(Currency&amp;"ibor"&amp;Tenor,AR1873,Trigger)</f>
        <v>52492</v>
      </c>
      <c r="AR1873" s="101">
        <f>_xll.qlCalendarAdvance(Calendar,AR1872,AP1873,"f",,Trigger)</f>
        <v>52496</v>
      </c>
      <c r="AS1873" s="101">
        <f>_xll.qlInterestRateIndexMaturity(Currency&amp;"ibor"&amp;Tenor,AR1873,Trigger)</f>
        <v>52526</v>
      </c>
      <c r="AT1873" s="246">
        <f>_xll.qlIndexFixing($AD$5,AQ1873,TRUE,_xll.ohTrigger(Trigger,Trigger1M))</f>
        <v>1.6688002330169205E-2</v>
      </c>
      <c r="AU1873" s="246" t="e">
        <f>IFERROR(_xll.qlIndexFixing($AV$1,AQ1873,TRUE,_xll.ohTrigger(Trigger,Trigger1M)),#N/A)</f>
        <v>#N/A</v>
      </c>
    </row>
    <row r="1874" spans="42:47" ht="11.25" customHeight="1" x14ac:dyDescent="0.25">
      <c r="AP1874" s="102" t="s">
        <v>83</v>
      </c>
      <c r="AQ1874" s="101">
        <f>_xll.qlInterestRateIndexFixingDate(Currency&amp;"ibor"&amp;Tenor,AR1874,Trigger)</f>
        <v>52499</v>
      </c>
      <c r="AR1874" s="101">
        <f>_xll.qlCalendarAdvance(Calendar,AR1873,AP1874,"f",,Trigger)</f>
        <v>52503</v>
      </c>
      <c r="AS1874" s="101">
        <f>_xll.qlInterestRateIndexMaturity(Currency&amp;"ibor"&amp;Tenor,AR1874,Trigger)</f>
        <v>52533</v>
      </c>
      <c r="AT1874" s="246">
        <f>_xll.qlIndexFixing($AD$5,AQ1874,TRUE,_xll.ohTrigger(Trigger,Trigger1M))</f>
        <v>1.6689146796666776E-2</v>
      </c>
      <c r="AU1874" s="246" t="e">
        <f>IFERROR(_xll.qlIndexFixing($AV$1,AQ1874,TRUE,_xll.ohTrigger(Trigger,Trigger1M)),#N/A)</f>
        <v>#N/A</v>
      </c>
    </row>
    <row r="1875" spans="42:47" ht="11.25" customHeight="1" x14ac:dyDescent="0.25">
      <c r="AP1875" s="102" t="s">
        <v>83</v>
      </c>
      <c r="AQ1875" s="101">
        <f>_xll.qlInterestRateIndexFixingDate(Currency&amp;"ibor"&amp;Tenor,AR1875,Trigger)</f>
        <v>52506</v>
      </c>
      <c r="AR1875" s="101">
        <f>_xll.qlCalendarAdvance(Calendar,AR1874,AP1875,"f",,Trigger)</f>
        <v>52510</v>
      </c>
      <c r="AS1875" s="101">
        <f>_xll.qlInterestRateIndexMaturity(Currency&amp;"ibor"&amp;Tenor,AR1875,Trigger)</f>
        <v>52541</v>
      </c>
      <c r="AT1875" s="246">
        <f>_xll.qlIndexFixing($AD$5,AQ1875,TRUE,_xll.ohTrigger(Trigger,Trigger1M))</f>
        <v>1.6690851757652933E-2</v>
      </c>
      <c r="AU1875" s="246" t="e">
        <f>IFERROR(_xll.qlIndexFixing($AV$1,AQ1875,TRUE,_xll.ohTrigger(Trigger,Trigger1M)),#N/A)</f>
        <v>#N/A</v>
      </c>
    </row>
    <row r="1876" spans="42:47" ht="11.25" customHeight="1" x14ac:dyDescent="0.25">
      <c r="AP1876" s="102" t="s">
        <v>83</v>
      </c>
      <c r="AQ1876" s="101">
        <f>_xll.qlInterestRateIndexFixingDate(Currency&amp;"ibor"&amp;Tenor,AR1876,Trigger)</f>
        <v>52513</v>
      </c>
      <c r="AR1876" s="101">
        <f>_xll.qlCalendarAdvance(Calendar,AR1875,AP1876,"f",,Trigger)</f>
        <v>52517</v>
      </c>
      <c r="AS1876" s="101">
        <f>_xll.qlInterestRateIndexMaturity(Currency&amp;"ibor"&amp;Tenor,AR1876,Trigger)</f>
        <v>52548</v>
      </c>
      <c r="AT1876" s="246">
        <f>_xll.qlIndexFixing($AD$5,AQ1876,TRUE,_xll.ohTrigger(Trigger,Trigger1M))</f>
        <v>1.6692160376223859E-2</v>
      </c>
      <c r="AU1876" s="246" t="e">
        <f>IFERROR(_xll.qlIndexFixing($AV$1,AQ1876,TRUE,_xll.ohTrigger(Trigger,Trigger1M)),#N/A)</f>
        <v>#N/A</v>
      </c>
    </row>
    <row r="1877" spans="42:47" ht="11.25" customHeight="1" x14ac:dyDescent="0.25">
      <c r="AP1877" s="102" t="s">
        <v>83</v>
      </c>
      <c r="AQ1877" s="101">
        <f>_xll.qlInterestRateIndexFixingDate(Currency&amp;"ibor"&amp;Tenor,AR1877,Trigger)</f>
        <v>52520</v>
      </c>
      <c r="AR1877" s="101">
        <f>_xll.qlCalendarAdvance(Calendar,AR1876,AP1877,"f",,Trigger)</f>
        <v>52524</v>
      </c>
      <c r="AS1877" s="101">
        <f>_xll.qlInterestRateIndexMaturity(Currency&amp;"ibor"&amp;Tenor,AR1877,Trigger)</f>
        <v>52555</v>
      </c>
      <c r="AT1877" s="246">
        <f>_xll.qlIndexFixing($AD$5,AQ1877,TRUE,_xll.ohTrigger(Trigger,Trigger1M))</f>
        <v>1.6693548215063837E-2</v>
      </c>
      <c r="AU1877" s="246" t="e">
        <f>IFERROR(_xll.qlIndexFixing($AV$1,AQ1877,TRUE,_xll.ohTrigger(Trigger,Trigger1M)),#N/A)</f>
        <v>#N/A</v>
      </c>
    </row>
    <row r="1878" spans="42:47" ht="11.25" customHeight="1" x14ac:dyDescent="0.25">
      <c r="AP1878" s="102" t="s">
        <v>83</v>
      </c>
      <c r="AQ1878" s="101">
        <f>_xll.qlInterestRateIndexFixingDate(Currency&amp;"ibor"&amp;Tenor,AR1878,Trigger)</f>
        <v>52527</v>
      </c>
      <c r="AR1878" s="101">
        <f>_xll.qlCalendarAdvance(Calendar,AR1877,AP1878,"f",,Trigger)</f>
        <v>52531</v>
      </c>
      <c r="AS1878" s="101">
        <f>_xll.qlInterestRateIndexMaturity(Currency&amp;"ibor"&amp;Tenor,AR1878,Trigger)</f>
        <v>52562</v>
      </c>
      <c r="AT1878" s="246">
        <f>_xll.qlIndexFixing($AD$5,AQ1878,TRUE,_xll.ohTrigger(Trigger,Trigger1M))</f>
        <v>1.6695015274214128E-2</v>
      </c>
      <c r="AU1878" s="246" t="e">
        <f>IFERROR(_xll.qlIndexFixing($AV$1,AQ1878,TRUE,_xll.ohTrigger(Trigger,Trigger1M)),#N/A)</f>
        <v>#N/A</v>
      </c>
    </row>
    <row r="1879" spans="42:47" ht="11.25" customHeight="1" x14ac:dyDescent="0.25">
      <c r="AP1879" s="102" t="s">
        <v>83</v>
      </c>
      <c r="AQ1879" s="101">
        <f>_xll.qlInterestRateIndexFixingDate(Currency&amp;"ibor"&amp;Tenor,AR1879,Trigger)</f>
        <v>52534</v>
      </c>
      <c r="AR1879" s="101">
        <f>_xll.qlCalendarAdvance(Calendar,AR1878,AP1879,"f",,Trigger)</f>
        <v>52538</v>
      </c>
      <c r="AS1879" s="101">
        <f>_xll.qlInterestRateIndexMaturity(Currency&amp;"ibor"&amp;Tenor,AR1879,Trigger)</f>
        <v>52568</v>
      </c>
      <c r="AT1879" s="246">
        <f>_xll.qlIndexFixing($AD$5,AQ1879,TRUE,_xll.ohTrigger(Trigger,Trigger1M))</f>
        <v>1.6696057377846074E-2</v>
      </c>
      <c r="AU1879" s="246" t="e">
        <f>IFERROR(_xll.qlIndexFixing($AV$1,AQ1879,TRUE,_xll.ohTrigger(Trigger,Trigger1M)),#N/A)</f>
        <v>#N/A</v>
      </c>
    </row>
    <row r="1880" spans="42:47" ht="11.25" customHeight="1" x14ac:dyDescent="0.25">
      <c r="AP1880" s="102" t="s">
        <v>83</v>
      </c>
      <c r="AQ1880" s="101">
        <f>_xll.qlInterestRateIndexFixingDate(Currency&amp;"ibor"&amp;Tenor,AR1880,Trigger)</f>
        <v>52541</v>
      </c>
      <c r="AR1880" s="101">
        <f>_xll.qlCalendarAdvance(Calendar,AR1879,AP1880,"f",,Trigger)</f>
        <v>52545</v>
      </c>
      <c r="AS1880" s="101">
        <f>_xll.qlInterestRateIndexMaturity(Currency&amp;"ibor"&amp;Tenor,AR1880,Trigger)</f>
        <v>52575</v>
      </c>
      <c r="AT1880" s="246">
        <f>_xll.qlIndexFixing($AD$5,AQ1880,TRUE,_xll.ohTrigger(Trigger,Trigger1M))</f>
        <v>1.6697677144015266E-2</v>
      </c>
      <c r="AU1880" s="246" t="e">
        <f>IFERROR(_xll.qlIndexFixing($AV$1,AQ1880,TRUE,_xll.ohTrigger(Trigger,Trigger1M)),#N/A)</f>
        <v>#N/A</v>
      </c>
    </row>
    <row r="1881" spans="42:47" ht="11.25" customHeight="1" x14ac:dyDescent="0.25">
      <c r="AP1881" s="102" t="s">
        <v>83</v>
      </c>
      <c r="AQ1881" s="101">
        <f>_xll.qlInterestRateIndexFixingDate(Currency&amp;"ibor"&amp;Tenor,AR1881,Trigger)</f>
        <v>52548</v>
      </c>
      <c r="AR1881" s="101">
        <f>_xll.qlCalendarAdvance(Calendar,AR1880,AP1881,"f",,Trigger)</f>
        <v>52552</v>
      </c>
      <c r="AS1881" s="101">
        <f>_xll.qlInterestRateIndexMaturity(Currency&amp;"ibor"&amp;Tenor,AR1881,Trigger)</f>
        <v>52582</v>
      </c>
      <c r="AT1881" s="246">
        <f>_xll.qlIndexFixing($AD$5,AQ1881,TRUE,_xll.ohTrigger(Trigger,Trigger1M))</f>
        <v>1.6699376126897647E-2</v>
      </c>
      <c r="AU1881" s="246" t="e">
        <f>IFERROR(_xll.qlIndexFixing($AV$1,AQ1881,TRUE,_xll.ohTrigger(Trigger,Trigger1M)),#N/A)</f>
        <v>#N/A</v>
      </c>
    </row>
    <row r="1882" spans="42:47" ht="11.25" customHeight="1" x14ac:dyDescent="0.25">
      <c r="AP1882" s="102" t="s">
        <v>83</v>
      </c>
      <c r="AQ1882" s="101">
        <f>_xll.qlInterestRateIndexFixingDate(Currency&amp;"ibor"&amp;Tenor,AR1882,Trigger)</f>
        <v>52555</v>
      </c>
      <c r="AR1882" s="101">
        <f>_xll.qlCalendarAdvance(Calendar,AR1881,AP1882,"f",,Trigger)</f>
        <v>52559</v>
      </c>
      <c r="AS1882" s="101">
        <f>_xll.qlInterestRateIndexMaturity(Currency&amp;"ibor"&amp;Tenor,AR1882,Trigger)</f>
        <v>52589</v>
      </c>
      <c r="AT1882" s="246">
        <f>_xll.qlIndexFixing($AD$5,AQ1882,TRUE,_xll.ohTrigger(Trigger,Trigger1M))</f>
        <v>1.6701154326530521E-2</v>
      </c>
      <c r="AU1882" s="246" t="e">
        <f>IFERROR(_xll.qlIndexFixing($AV$1,AQ1882,TRUE,_xll.ohTrigger(Trigger,Trigger1M)),#N/A)</f>
        <v>#N/A</v>
      </c>
    </row>
    <row r="1883" spans="42:47" ht="11.25" customHeight="1" x14ac:dyDescent="0.25">
      <c r="AP1883" s="102" t="s">
        <v>83</v>
      </c>
      <c r="AQ1883" s="101">
        <f>_xll.qlInterestRateIndexFixingDate(Currency&amp;"ibor"&amp;Tenor,AR1883,Trigger)</f>
        <v>52562</v>
      </c>
      <c r="AR1883" s="101">
        <f>_xll.qlCalendarAdvance(Calendar,AR1882,AP1883,"f",,Trigger)</f>
        <v>52566</v>
      </c>
      <c r="AS1883" s="101">
        <f>_xll.qlInterestRateIndexMaturity(Currency&amp;"ibor"&amp;Tenor,AR1883,Trigger)</f>
        <v>52600</v>
      </c>
      <c r="AT1883" s="246">
        <f>_xll.qlIndexFixing($AD$5,AQ1883,TRUE,_xll.ohTrigger(Trigger,Trigger1M))</f>
        <v>1.6705123657059881E-2</v>
      </c>
      <c r="AU1883" s="246" t="e">
        <f>IFERROR(_xll.qlIndexFixing($AV$1,AQ1883,TRUE,_xll.ohTrigger(Trigger,Trigger1M)),#N/A)</f>
        <v>#N/A</v>
      </c>
    </row>
    <row r="1884" spans="42:47" ht="11.25" customHeight="1" x14ac:dyDescent="0.25">
      <c r="AP1884" s="102" t="s">
        <v>83</v>
      </c>
      <c r="AQ1884" s="101">
        <f>_xll.qlInterestRateIndexFixingDate(Currency&amp;"ibor"&amp;Tenor,AR1884,Trigger)</f>
        <v>52569</v>
      </c>
      <c r="AR1884" s="101">
        <f>_xll.qlCalendarAdvance(Calendar,AR1883,AP1884,"f",,Trigger)</f>
        <v>52573</v>
      </c>
      <c r="AS1884" s="101">
        <f>_xll.qlInterestRateIndexMaturity(Currency&amp;"ibor"&amp;Tenor,AR1884,Trigger)</f>
        <v>52604</v>
      </c>
      <c r="AT1884" s="246">
        <f>_xll.qlIndexFixing($AD$5,AQ1884,TRUE,_xll.ohTrigger(Trigger,Trigger1M))</f>
        <v>1.6705481257223403E-2</v>
      </c>
      <c r="AU1884" s="246" t="e">
        <f>IFERROR(_xll.qlIndexFixing($AV$1,AQ1884,TRUE,_xll.ohTrigger(Trigger,Trigger1M)),#N/A)</f>
        <v>#N/A</v>
      </c>
    </row>
    <row r="1885" spans="42:47" ht="11.25" customHeight="1" x14ac:dyDescent="0.25">
      <c r="AP1885" s="102" t="s">
        <v>83</v>
      </c>
      <c r="AQ1885" s="101">
        <f>_xll.qlInterestRateIndexFixingDate(Currency&amp;"ibor"&amp;Tenor,AR1885,Trigger)</f>
        <v>52576</v>
      </c>
      <c r="AR1885" s="101">
        <f>_xll.qlCalendarAdvance(Calendar,AR1884,AP1885,"f",,Trigger)</f>
        <v>52580</v>
      </c>
      <c r="AS1885" s="101">
        <f>_xll.qlInterestRateIndexMaturity(Currency&amp;"ibor"&amp;Tenor,AR1885,Trigger)</f>
        <v>52611</v>
      </c>
      <c r="AT1885" s="246">
        <f>_xll.qlIndexFixing($AD$5,AQ1885,TRUE,_xll.ohTrigger(Trigger,Trigger1M))</f>
        <v>1.6707502859414861E-2</v>
      </c>
      <c r="AU1885" s="246" t="e">
        <f>IFERROR(_xll.qlIndexFixing($AV$1,AQ1885,TRUE,_xll.ohTrigger(Trigger,Trigger1M)),#N/A)</f>
        <v>#N/A</v>
      </c>
    </row>
    <row r="1886" spans="42:47" ht="11.25" customHeight="1" x14ac:dyDescent="0.25">
      <c r="AP1886" s="102" t="s">
        <v>83</v>
      </c>
      <c r="AQ1886" s="101">
        <f>_xll.qlInterestRateIndexFixingDate(Currency&amp;"ibor"&amp;Tenor,AR1886,Trigger)</f>
        <v>52583</v>
      </c>
      <c r="AR1886" s="101">
        <f>_xll.qlCalendarAdvance(Calendar,AR1885,AP1886,"f",,Trigger)</f>
        <v>52587</v>
      </c>
      <c r="AS1886" s="101">
        <f>_xll.qlInterestRateIndexMaturity(Currency&amp;"ibor"&amp;Tenor,AR1886,Trigger)</f>
        <v>52618</v>
      </c>
      <c r="AT1886" s="246">
        <f>_xll.qlIndexFixing($AD$5,AQ1886,TRUE,_xll.ohTrigger(Trigger,Trigger1M))</f>
        <v>1.6709603682189957E-2</v>
      </c>
      <c r="AU1886" s="246" t="e">
        <f>IFERROR(_xll.qlIndexFixing($AV$1,AQ1886,TRUE,_xll.ohTrigger(Trigger,Trigger1M)),#N/A)</f>
        <v>#N/A</v>
      </c>
    </row>
    <row r="1887" spans="42:47" ht="11.25" customHeight="1" x14ac:dyDescent="0.25">
      <c r="AP1887" s="102" t="s">
        <v>83</v>
      </c>
      <c r="AQ1887" s="101">
        <f>_xll.qlInterestRateIndexFixingDate(Currency&amp;"ibor"&amp;Tenor,AR1887,Trigger)</f>
        <v>52589</v>
      </c>
      <c r="AR1887" s="101">
        <f>_xll.qlCalendarAdvance(Calendar,AR1886,AP1887,"f",,Trigger)</f>
        <v>52594</v>
      </c>
      <c r="AS1887" s="101">
        <f>_xll.qlInterestRateIndexMaturity(Currency&amp;"ibor"&amp;Tenor,AR1887,Trigger)</f>
        <v>52625</v>
      </c>
      <c r="AT1887" s="246">
        <f>_xll.qlIndexFixing($AD$5,AQ1887,TRUE,_xll.ohTrigger(Trigger,Trigger1M))</f>
        <v>1.6711783725600265E-2</v>
      </c>
      <c r="AU1887" s="246" t="e">
        <f>IFERROR(_xll.qlIndexFixing($AV$1,AQ1887,TRUE,_xll.ohTrigger(Trigger,Trigger1M)),#N/A)</f>
        <v>#N/A</v>
      </c>
    </row>
    <row r="1888" spans="42:47" ht="11.25" customHeight="1" x14ac:dyDescent="0.25">
      <c r="AP1888" s="102" t="s">
        <v>83</v>
      </c>
      <c r="AQ1888" s="101">
        <f>_xll.qlInterestRateIndexFixingDate(Currency&amp;"ibor"&amp;Tenor,AR1888,Trigger)</f>
        <v>52596</v>
      </c>
      <c r="AR1888" s="101">
        <f>_xll.qlCalendarAdvance(Calendar,AR1887,AP1888,"f",,Trigger)</f>
        <v>52601</v>
      </c>
      <c r="AS1888" s="101">
        <f>_xll.qlInterestRateIndexMaturity(Currency&amp;"ibor"&amp;Tenor,AR1888,Trigger)</f>
        <v>52632</v>
      </c>
      <c r="AT1888" s="246">
        <f>_xll.qlIndexFixing($AD$5,AQ1888,TRUE,_xll.ohTrigger(Trigger,Trigger1M))</f>
        <v>1.671404298968189E-2</v>
      </c>
      <c r="AU1888" s="246" t="e">
        <f>IFERROR(_xll.qlIndexFixing($AV$1,AQ1888,TRUE,_xll.ohTrigger(Trigger,Trigger1M)),#N/A)</f>
        <v>#N/A</v>
      </c>
    </row>
    <row r="1889" spans="42:47" ht="11.25" customHeight="1" x14ac:dyDescent="0.25">
      <c r="AP1889" s="102" t="s">
        <v>83</v>
      </c>
      <c r="AQ1889" s="101">
        <f>_xll.qlInterestRateIndexFixingDate(Currency&amp;"ibor"&amp;Tenor,AR1889,Trigger)</f>
        <v>52604</v>
      </c>
      <c r="AR1889" s="101">
        <f>_xll.qlCalendarAdvance(Calendar,AR1888,AP1889,"f",,Trigger)</f>
        <v>52608</v>
      </c>
      <c r="AS1889" s="101">
        <f>_xll.qlInterestRateIndexMaturity(Currency&amp;"ibor"&amp;Tenor,AR1889,Trigger)</f>
        <v>52639</v>
      </c>
      <c r="AT1889" s="246">
        <f>_xll.qlIndexFixing($AD$5,AQ1889,TRUE,_xll.ohTrigger(Trigger,Trigger1M))</f>
        <v>1.6716381474486397E-2</v>
      </c>
      <c r="AU1889" s="246" t="e">
        <f>IFERROR(_xll.qlIndexFixing($AV$1,AQ1889,TRUE,_xll.ohTrigger(Trigger,Trigger1M)),#N/A)</f>
        <v>#N/A</v>
      </c>
    </row>
    <row r="1890" spans="42:47" ht="11.25" customHeight="1" x14ac:dyDescent="0.25">
      <c r="AP1890" s="102" t="s">
        <v>83</v>
      </c>
      <c r="AQ1890" s="101">
        <f>_xll.qlInterestRateIndexFixingDate(Currency&amp;"ibor"&amp;Tenor,AR1890,Trigger)</f>
        <v>52611</v>
      </c>
      <c r="AR1890" s="101">
        <f>_xll.qlCalendarAdvance(Calendar,AR1889,AP1890,"f",,Trigger)</f>
        <v>52615</v>
      </c>
      <c r="AS1890" s="101">
        <f>_xll.qlInterestRateIndexMaturity(Currency&amp;"ibor"&amp;Tenor,AR1890,Trigger)</f>
        <v>52646</v>
      </c>
      <c r="AT1890" s="246">
        <f>_xll.qlIndexFixing($AD$5,AQ1890,TRUE,_xll.ohTrigger(Trigger,Trigger1M))</f>
        <v>1.6718799180055047E-2</v>
      </c>
      <c r="AU1890" s="246" t="e">
        <f>IFERROR(_xll.qlIndexFixing($AV$1,AQ1890,TRUE,_xll.ohTrigger(Trigger,Trigger1M)),#N/A)</f>
        <v>#N/A</v>
      </c>
    </row>
    <row r="1891" spans="42:47" ht="11.25" customHeight="1" x14ac:dyDescent="0.25">
      <c r="AP1891" s="102" t="s">
        <v>83</v>
      </c>
      <c r="AQ1891" s="101">
        <f>_xll.qlInterestRateIndexFixingDate(Currency&amp;"ibor"&amp;Tenor,AR1891,Trigger)</f>
        <v>52618</v>
      </c>
      <c r="AR1891" s="101">
        <f>_xll.qlCalendarAdvance(Calendar,AR1890,AP1891,"f",,Trigger)</f>
        <v>52622</v>
      </c>
      <c r="AS1891" s="101">
        <f>_xll.qlInterestRateIndexMaturity(Currency&amp;"ibor"&amp;Tenor,AR1891,Trigger)</f>
        <v>52653</v>
      </c>
      <c r="AT1891" s="246">
        <f>_xll.qlIndexFixing($AD$5,AQ1891,TRUE,_xll.ohTrigger(Trigger,Trigger1M))</f>
        <v>1.6721296106444569E-2</v>
      </c>
      <c r="AU1891" s="246" t="e">
        <f>IFERROR(_xll.qlIndexFixing($AV$1,AQ1891,TRUE,_xll.ohTrigger(Trigger,Trigger1M)),#N/A)</f>
        <v>#N/A</v>
      </c>
    </row>
    <row r="1892" spans="42:47" ht="11.25" customHeight="1" x14ac:dyDescent="0.25">
      <c r="AP1892" s="102" t="s">
        <v>83</v>
      </c>
      <c r="AQ1892" s="101">
        <f>_xll.qlInterestRateIndexFixingDate(Currency&amp;"ibor"&amp;Tenor,AR1892,Trigger)</f>
        <v>52625</v>
      </c>
      <c r="AR1892" s="101">
        <f>_xll.qlCalendarAdvance(Calendar,AR1891,AP1892,"f",,Trigger)</f>
        <v>52629</v>
      </c>
      <c r="AS1892" s="101">
        <f>_xll.qlInterestRateIndexMaturity(Currency&amp;"ibor"&amp;Tenor,AR1892,Trigger)</f>
        <v>52658</v>
      </c>
      <c r="AT1892" s="246">
        <f>_xll.qlIndexFixing($AD$5,AQ1892,TRUE,_xll.ohTrigger(Trigger,Trigger1M))</f>
        <v>1.6722714819937236E-2</v>
      </c>
      <c r="AU1892" s="246" t="e">
        <f>IFERROR(_xll.qlIndexFixing($AV$1,AQ1892,TRUE,_xll.ohTrigger(Trigger,Trigger1M)),#N/A)</f>
        <v>#N/A</v>
      </c>
    </row>
    <row r="1893" spans="42:47" ht="11.25" customHeight="1" x14ac:dyDescent="0.25">
      <c r="AP1893" s="102" t="s">
        <v>83</v>
      </c>
      <c r="AQ1893" s="101">
        <f>_xll.qlInterestRateIndexFixingDate(Currency&amp;"ibor"&amp;Tenor,AR1893,Trigger)</f>
        <v>52632</v>
      </c>
      <c r="AR1893" s="101">
        <f>_xll.qlCalendarAdvance(Calendar,AR1892,AP1893,"f",,Trigger)</f>
        <v>52636</v>
      </c>
      <c r="AS1893" s="101">
        <f>_xll.qlInterestRateIndexMaturity(Currency&amp;"ibor"&amp;Tenor,AR1893,Trigger)</f>
        <v>52665</v>
      </c>
      <c r="AT1893" s="246">
        <f>_xll.qlIndexFixing($AD$5,AQ1893,TRUE,_xll.ohTrigger(Trigger,Trigger1M))</f>
        <v>1.6725358625354587E-2</v>
      </c>
      <c r="AU1893" s="246" t="e">
        <f>IFERROR(_xll.qlIndexFixing($AV$1,AQ1893,TRUE,_xll.ohTrigger(Trigger,Trigger1M)),#N/A)</f>
        <v>#N/A</v>
      </c>
    </row>
    <row r="1894" spans="42:47" ht="11.25" customHeight="1" x14ac:dyDescent="0.25">
      <c r="AP1894" s="102" t="s">
        <v>83</v>
      </c>
      <c r="AQ1894" s="101">
        <f>_xll.qlInterestRateIndexFixingDate(Currency&amp;"ibor"&amp;Tenor,AR1894,Trigger)</f>
        <v>52639</v>
      </c>
      <c r="AR1894" s="101">
        <f>_xll.qlCalendarAdvance(Calendar,AR1893,AP1894,"f",,Trigger)</f>
        <v>52643</v>
      </c>
      <c r="AS1894" s="101">
        <f>_xll.qlInterestRateIndexMaturity(Currency&amp;"ibor"&amp;Tenor,AR1894,Trigger)</f>
        <v>52672</v>
      </c>
      <c r="AT1894" s="246">
        <f>_xll.qlIndexFixing($AD$5,AQ1894,TRUE,_xll.ohTrigger(Trigger,Trigger1M))</f>
        <v>1.6728081644340052E-2</v>
      </c>
      <c r="AU1894" s="246" t="e">
        <f>IFERROR(_xll.qlIndexFixing($AV$1,AQ1894,TRUE,_xll.ohTrigger(Trigger,Trigger1M)),#N/A)</f>
        <v>#N/A</v>
      </c>
    </row>
    <row r="1895" spans="42:47" ht="11.25" customHeight="1" x14ac:dyDescent="0.25">
      <c r="AP1895" s="102" t="s">
        <v>83</v>
      </c>
      <c r="AQ1895" s="101">
        <f>_xll.qlInterestRateIndexFixingDate(Currency&amp;"ibor"&amp;Tenor,AR1895,Trigger)</f>
        <v>52646</v>
      </c>
      <c r="AR1895" s="101">
        <f>_xll.qlCalendarAdvance(Calendar,AR1894,AP1895,"f",,Trigger)</f>
        <v>52650</v>
      </c>
      <c r="AS1895" s="101">
        <f>_xll.qlInterestRateIndexMaturity(Currency&amp;"ibor"&amp;Tenor,AR1895,Trigger)</f>
        <v>52679</v>
      </c>
      <c r="AT1895" s="246">
        <f>_xll.qlIndexFixing($AD$5,AQ1895,TRUE,_xll.ohTrigger(Trigger,Trigger1M))</f>
        <v>1.6730883876954282E-2</v>
      </c>
      <c r="AU1895" s="246" t="e">
        <f>IFERROR(_xll.qlIndexFixing($AV$1,AQ1895,TRUE,_xll.ohTrigger(Trigger,Trigger1M)),#N/A)</f>
        <v>#N/A</v>
      </c>
    </row>
    <row r="1896" spans="42:47" ht="11.25" customHeight="1" x14ac:dyDescent="0.25">
      <c r="AP1896" s="102" t="s">
        <v>83</v>
      </c>
      <c r="AQ1896" s="101">
        <f>_xll.qlInterestRateIndexFixingDate(Currency&amp;"ibor"&amp;Tenor,AR1896,Trigger)</f>
        <v>52653</v>
      </c>
      <c r="AR1896" s="101">
        <f>_xll.qlCalendarAdvance(Calendar,AR1895,AP1896,"f",,Trigger)</f>
        <v>52657</v>
      </c>
      <c r="AS1896" s="101">
        <f>_xll.qlInterestRateIndexMaturity(Currency&amp;"ibor"&amp;Tenor,AR1896,Trigger)</f>
        <v>52688</v>
      </c>
      <c r="AT1896" s="246">
        <f>_xll.qlIndexFixing($AD$5,AQ1896,TRUE,_xll.ohTrigger(Trigger,Trigger1M))</f>
        <v>1.6734969052505089E-2</v>
      </c>
      <c r="AU1896" s="246" t="e">
        <f>IFERROR(_xll.qlIndexFixing($AV$1,AQ1896,TRUE,_xll.ohTrigger(Trigger,Trigger1M)),#N/A)</f>
        <v>#N/A</v>
      </c>
    </row>
    <row r="1897" spans="42:47" ht="11.25" customHeight="1" x14ac:dyDescent="0.25">
      <c r="AP1897" s="102" t="s">
        <v>83</v>
      </c>
      <c r="AQ1897" s="101">
        <f>_xll.qlInterestRateIndexFixingDate(Currency&amp;"ibor"&amp;Tenor,AR1897,Trigger)</f>
        <v>52660</v>
      </c>
      <c r="AR1897" s="101">
        <f>_xll.qlCalendarAdvance(Calendar,AR1896,AP1897,"f",,Trigger)</f>
        <v>52664</v>
      </c>
      <c r="AS1897" s="101">
        <f>_xll.qlInterestRateIndexMaturity(Currency&amp;"ibor"&amp;Tenor,AR1897,Trigger)</f>
        <v>52695</v>
      </c>
      <c r="AT1897" s="246">
        <f>_xll.qlIndexFixing($AD$5,AQ1897,TRUE,_xll.ohTrigger(Trigger,Trigger1M))</f>
        <v>1.6737941304933786E-2</v>
      </c>
      <c r="AU1897" s="246" t="e">
        <f>IFERROR(_xll.qlIndexFixing($AV$1,AQ1897,TRUE,_xll.ohTrigger(Trigger,Trigger1M)),#N/A)</f>
        <v>#N/A</v>
      </c>
    </row>
    <row r="1898" spans="42:47" ht="11.25" customHeight="1" x14ac:dyDescent="0.25">
      <c r="AP1898" s="102" t="s">
        <v>83</v>
      </c>
      <c r="AQ1898" s="101">
        <f>_xll.qlInterestRateIndexFixingDate(Currency&amp;"ibor"&amp;Tenor,AR1898,Trigger)</f>
        <v>52667</v>
      </c>
      <c r="AR1898" s="101">
        <f>_xll.qlCalendarAdvance(Calendar,AR1897,AP1898,"f",,Trigger)</f>
        <v>52671</v>
      </c>
      <c r="AS1898" s="101">
        <f>_xll.qlInterestRateIndexMaturity(Currency&amp;"ibor"&amp;Tenor,AR1898,Trigger)</f>
        <v>52706</v>
      </c>
      <c r="AT1898" s="246">
        <f>_xll.qlIndexFixing($AD$5,AQ1898,TRUE,_xll.ohTrigger(Trigger,Trigger1M))</f>
        <v>1.6743453484749642E-2</v>
      </c>
      <c r="AU1898" s="246" t="e">
        <f>IFERROR(_xll.qlIndexFixing($AV$1,AQ1898,TRUE,_xll.ohTrigger(Trigger,Trigger1M)),#N/A)</f>
        <v>#N/A</v>
      </c>
    </row>
    <row r="1899" spans="42:47" ht="11.25" customHeight="1" x14ac:dyDescent="0.25">
      <c r="AP1899" s="102" t="s">
        <v>83</v>
      </c>
      <c r="AQ1899" s="101">
        <f>_xll.qlInterestRateIndexFixingDate(Currency&amp;"ibor"&amp;Tenor,AR1899,Trigger)</f>
        <v>52674</v>
      </c>
      <c r="AR1899" s="101">
        <f>_xll.qlCalendarAdvance(Calendar,AR1898,AP1899,"f",,Trigger)</f>
        <v>52678</v>
      </c>
      <c r="AS1899" s="101">
        <f>_xll.qlInterestRateIndexMaturity(Currency&amp;"ibor"&amp;Tenor,AR1899,Trigger)</f>
        <v>52709</v>
      </c>
      <c r="AT1899" s="246">
        <f>_xll.qlIndexFixing($AD$5,AQ1899,TRUE,_xll.ohTrigger(Trigger,Trigger1M))</f>
        <v>1.6744123473476039E-2</v>
      </c>
      <c r="AU1899" s="246" t="e">
        <f>IFERROR(_xll.qlIndexFixing($AV$1,AQ1899,TRUE,_xll.ohTrigger(Trigger,Trigger1M)),#N/A)</f>
        <v>#N/A</v>
      </c>
    </row>
    <row r="1900" spans="42:47" ht="11.25" customHeight="1" x14ac:dyDescent="0.25">
      <c r="AP1900" s="102" t="s">
        <v>83</v>
      </c>
      <c r="AQ1900" s="101">
        <f>_xll.qlInterestRateIndexFixingDate(Currency&amp;"ibor"&amp;Tenor,AR1900,Trigger)</f>
        <v>52681</v>
      </c>
      <c r="AR1900" s="101">
        <f>_xll.qlCalendarAdvance(Calendar,AR1899,AP1900,"f",,Trigger)</f>
        <v>52685</v>
      </c>
      <c r="AS1900" s="101">
        <f>_xll.qlInterestRateIndexMaturity(Currency&amp;"ibor"&amp;Tenor,AR1900,Trigger)</f>
        <v>52716</v>
      </c>
      <c r="AT1900" s="246">
        <f>_xll.qlIndexFixing($AD$5,AQ1900,TRUE,_xll.ohTrigger(Trigger,Trigger1M))</f>
        <v>1.6747333389718524E-2</v>
      </c>
      <c r="AU1900" s="246" t="e">
        <f>IFERROR(_xll.qlIndexFixing($AV$1,AQ1900,TRUE,_xll.ohTrigger(Trigger,Trigger1M)),#N/A)</f>
        <v>#N/A</v>
      </c>
    </row>
    <row r="1901" spans="42:47" ht="11.25" customHeight="1" x14ac:dyDescent="0.25">
      <c r="AP1901" s="102" t="s">
        <v>83</v>
      </c>
      <c r="AQ1901" s="101">
        <f>_xll.qlInterestRateIndexFixingDate(Currency&amp;"ibor"&amp;Tenor,AR1901,Trigger)</f>
        <v>52688</v>
      </c>
      <c r="AR1901" s="101">
        <f>_xll.qlCalendarAdvance(Calendar,AR1900,AP1901,"f",,Trigger)</f>
        <v>52692</v>
      </c>
      <c r="AS1901" s="101">
        <f>_xll.qlInterestRateIndexMaturity(Currency&amp;"ibor"&amp;Tenor,AR1901,Trigger)</f>
        <v>52722</v>
      </c>
      <c r="AT1901" s="246">
        <f>_xll.qlIndexFixing($AD$5,AQ1901,TRUE,_xll.ohTrigger(Trigger,Trigger1M))</f>
        <v>1.6749991357893457E-2</v>
      </c>
      <c r="AU1901" s="246" t="e">
        <f>IFERROR(_xll.qlIndexFixing($AV$1,AQ1901,TRUE,_xll.ohTrigger(Trigger,Trigger1M)),#N/A)</f>
        <v>#N/A</v>
      </c>
    </row>
    <row r="1902" spans="42:47" ht="11.25" customHeight="1" x14ac:dyDescent="0.25">
      <c r="AP1902" s="102" t="s">
        <v>83</v>
      </c>
      <c r="AQ1902" s="101">
        <f>_xll.qlInterestRateIndexFixingDate(Currency&amp;"ibor"&amp;Tenor,AR1902,Trigger)</f>
        <v>52695</v>
      </c>
      <c r="AR1902" s="101">
        <f>_xll.qlCalendarAdvance(Calendar,AR1901,AP1902,"f",,Trigger)</f>
        <v>52699</v>
      </c>
      <c r="AS1902" s="101">
        <f>_xll.qlInterestRateIndexMaturity(Currency&amp;"ibor"&amp;Tenor,AR1902,Trigger)</f>
        <v>52729</v>
      </c>
      <c r="AT1902" s="246">
        <f>_xll.qlIndexFixing($AD$5,AQ1902,TRUE,_xll.ohTrigger(Trigger,Trigger1M))</f>
        <v>1.6753353901963308E-2</v>
      </c>
      <c r="AU1902" s="246" t="e">
        <f>IFERROR(_xll.qlIndexFixing($AV$1,AQ1902,TRUE,_xll.ohTrigger(Trigger,Trigger1M)),#N/A)</f>
        <v>#N/A</v>
      </c>
    </row>
    <row r="1903" spans="42:47" ht="11.25" customHeight="1" x14ac:dyDescent="0.25">
      <c r="AP1903" s="102" t="s">
        <v>83</v>
      </c>
      <c r="AQ1903" s="101">
        <f>_xll.qlInterestRateIndexFixingDate(Currency&amp;"ibor"&amp;Tenor,AR1903,Trigger)</f>
        <v>52700</v>
      </c>
      <c r="AR1903" s="101">
        <f>_xll.qlCalendarAdvance(Calendar,AR1902,AP1903,"f",,Trigger)</f>
        <v>52706</v>
      </c>
      <c r="AS1903" s="101">
        <f>_xll.qlInterestRateIndexMaturity(Currency&amp;"ibor"&amp;Tenor,AR1903,Trigger)</f>
        <v>52736</v>
      </c>
      <c r="AT1903" s="246">
        <f>_xll.qlIndexFixing($AD$5,AQ1903,TRUE,_xll.ohTrigger(Trigger,Trigger1M))</f>
        <v>1.6756795663852131E-2</v>
      </c>
      <c r="AU1903" s="246" t="e">
        <f>IFERROR(_xll.qlIndexFixing($AV$1,AQ1903,TRUE,_xll.ohTrigger(Trigger,Trigger1M)),#N/A)</f>
        <v>#N/A</v>
      </c>
    </row>
    <row r="1904" spans="42:47" ht="11.25" customHeight="1" x14ac:dyDescent="0.25">
      <c r="AP1904" s="102" t="s">
        <v>83</v>
      </c>
      <c r="AQ1904" s="101">
        <f>_xll.qlInterestRateIndexFixingDate(Currency&amp;"ibor"&amp;Tenor,AR1904,Trigger)</f>
        <v>52709</v>
      </c>
      <c r="AR1904" s="101">
        <f>_xll.qlCalendarAdvance(Calendar,AR1903,AP1904,"f",,Trigger)</f>
        <v>52713</v>
      </c>
      <c r="AS1904" s="101">
        <f>_xll.qlInterestRateIndexMaturity(Currency&amp;"ibor"&amp;Tenor,AR1904,Trigger)</f>
        <v>52743</v>
      </c>
      <c r="AT1904" s="246">
        <f>_xll.qlIndexFixing($AD$5,AQ1904,TRUE,_xll.ohTrigger(Trigger,Trigger1M))</f>
        <v>1.6760316643621209E-2</v>
      </c>
      <c r="AU1904" s="246" t="e">
        <f>IFERROR(_xll.qlIndexFixing($AV$1,AQ1904,TRUE,_xll.ohTrigger(Trigger,Trigger1M)),#N/A)</f>
        <v>#N/A</v>
      </c>
    </row>
    <row r="1905" spans="42:47" ht="11.25" customHeight="1" x14ac:dyDescent="0.25">
      <c r="AP1905" s="102" t="s">
        <v>83</v>
      </c>
      <c r="AQ1905" s="101">
        <f>_xll.qlInterestRateIndexFixingDate(Currency&amp;"ibor"&amp;Tenor,AR1905,Trigger)</f>
        <v>52716</v>
      </c>
      <c r="AR1905" s="101">
        <f>_xll.qlCalendarAdvance(Calendar,AR1904,AP1905,"f",,Trigger)</f>
        <v>52720</v>
      </c>
      <c r="AS1905" s="101">
        <f>_xll.qlInterestRateIndexMaturity(Currency&amp;"ibor"&amp;Tenor,AR1905,Trigger)</f>
        <v>52751</v>
      </c>
      <c r="AT1905" s="246">
        <f>_xll.qlIndexFixing($AD$5,AQ1905,TRUE,_xll.ohTrigger(Trigger,Trigger1M))</f>
        <v>1.6764571293315961E-2</v>
      </c>
      <c r="AU1905" s="246" t="e">
        <f>IFERROR(_xll.qlIndexFixing($AV$1,AQ1905,TRUE,_xll.ohTrigger(Trigger,Trigger1M)),#N/A)</f>
        <v>#N/A</v>
      </c>
    </row>
    <row r="1906" spans="42:47" ht="11.25" customHeight="1" x14ac:dyDescent="0.25">
      <c r="AP1906" s="102" t="s">
        <v>83</v>
      </c>
      <c r="AQ1906" s="101">
        <f>_xll.qlInterestRateIndexFixingDate(Currency&amp;"ibor"&amp;Tenor,AR1906,Trigger)</f>
        <v>52723</v>
      </c>
      <c r="AR1906" s="101">
        <f>_xll.qlCalendarAdvance(Calendar,AR1905,AP1906,"f",,Trigger)</f>
        <v>52727</v>
      </c>
      <c r="AS1906" s="101">
        <f>_xll.qlInterestRateIndexMaturity(Currency&amp;"ibor"&amp;Tenor,AR1906,Trigger)</f>
        <v>52758</v>
      </c>
      <c r="AT1906" s="246">
        <f>_xll.qlIndexFixing($AD$5,AQ1906,TRUE,_xll.ohTrigger(Trigger,Trigger1M))</f>
        <v>1.6768256539003927E-2</v>
      </c>
      <c r="AU1906" s="246" t="e">
        <f>IFERROR(_xll.qlIndexFixing($AV$1,AQ1906,TRUE,_xll.ohTrigger(Trigger,Trigger1M)),#N/A)</f>
        <v>#N/A</v>
      </c>
    </row>
    <row r="1907" spans="42:47" ht="11.25" customHeight="1" x14ac:dyDescent="0.25">
      <c r="AP1907" s="102" t="s">
        <v>83</v>
      </c>
      <c r="AQ1907" s="101">
        <f>_xll.qlInterestRateIndexFixingDate(Currency&amp;"ibor"&amp;Tenor,AR1907,Trigger)</f>
        <v>52730</v>
      </c>
      <c r="AR1907" s="101">
        <f>_xll.qlCalendarAdvance(Calendar,AR1906,AP1907,"f",,Trigger)</f>
        <v>52734</v>
      </c>
      <c r="AS1907" s="101">
        <f>_xll.qlInterestRateIndexMaturity(Currency&amp;"ibor"&amp;Tenor,AR1907,Trigger)</f>
        <v>52765</v>
      </c>
      <c r="AT1907" s="246">
        <f>_xll.qlIndexFixing($AD$5,AQ1907,TRUE,_xll.ohTrigger(Trigger,Trigger1M))</f>
        <v>1.6772021006526149E-2</v>
      </c>
      <c r="AU1907" s="246" t="e">
        <f>IFERROR(_xll.qlIndexFixing($AV$1,AQ1907,TRUE,_xll.ohTrigger(Trigger,Trigger1M)),#N/A)</f>
        <v>#N/A</v>
      </c>
    </row>
    <row r="1908" spans="42:47" ht="11.25" customHeight="1" x14ac:dyDescent="0.25">
      <c r="AP1908" s="102" t="s">
        <v>83</v>
      </c>
      <c r="AQ1908" s="101">
        <f>_xll.qlInterestRateIndexFixingDate(Currency&amp;"ibor"&amp;Tenor,AR1908,Trigger)</f>
        <v>52737</v>
      </c>
      <c r="AR1908" s="101">
        <f>_xll.qlCalendarAdvance(Calendar,AR1907,AP1908,"f",,Trigger)</f>
        <v>52741</v>
      </c>
      <c r="AS1908" s="101">
        <f>_xll.qlInterestRateIndexMaturity(Currency&amp;"ibor"&amp;Tenor,AR1908,Trigger)</f>
        <v>52772</v>
      </c>
      <c r="AT1908" s="246">
        <f>_xll.qlIndexFixing($AD$5,AQ1908,TRUE,_xll.ohTrigger(Trigger,Trigger1M))</f>
        <v>1.6775864695949667E-2</v>
      </c>
      <c r="AU1908" s="246" t="e">
        <f>IFERROR(_xll.qlIndexFixing($AV$1,AQ1908,TRUE,_xll.ohTrigger(Trigger,Trigger1M)),#N/A)</f>
        <v>#N/A</v>
      </c>
    </row>
    <row r="1909" spans="42:47" ht="11.25" customHeight="1" x14ac:dyDescent="0.25">
      <c r="AP1909" s="102" t="s">
        <v>83</v>
      </c>
      <c r="AQ1909" s="101">
        <f>_xll.qlInterestRateIndexFixingDate(Currency&amp;"ibor"&amp;Tenor,AR1909,Trigger)</f>
        <v>52744</v>
      </c>
      <c r="AR1909" s="101">
        <f>_xll.qlCalendarAdvance(Calendar,AR1908,AP1909,"f",,Trigger)</f>
        <v>52748</v>
      </c>
      <c r="AS1909" s="101">
        <f>_xll.qlInterestRateIndexMaturity(Currency&amp;"ibor"&amp;Tenor,AR1909,Trigger)</f>
        <v>52778</v>
      </c>
      <c r="AT1909" s="246">
        <f>_xll.qlIndexFixing($AD$5,AQ1909,TRUE,_xll.ohTrigger(Trigger,Trigger1M))</f>
        <v>1.6779109813225723E-2</v>
      </c>
      <c r="AU1909" s="246" t="e">
        <f>IFERROR(_xll.qlIndexFixing($AV$1,AQ1909,TRUE,_xll.ohTrigger(Trigger,Trigger1M)),#N/A)</f>
        <v>#N/A</v>
      </c>
    </row>
    <row r="1910" spans="42:47" ht="11.25" customHeight="1" x14ac:dyDescent="0.25">
      <c r="AP1910" s="102" t="s">
        <v>83</v>
      </c>
      <c r="AQ1910" s="101">
        <f>_xll.qlInterestRateIndexFixingDate(Currency&amp;"ibor"&amp;Tenor,AR1910,Trigger)</f>
        <v>52751</v>
      </c>
      <c r="AR1910" s="101">
        <f>_xll.qlCalendarAdvance(Calendar,AR1909,AP1910,"f",,Trigger)</f>
        <v>52755</v>
      </c>
      <c r="AS1910" s="101">
        <f>_xll.qlInterestRateIndexMaturity(Currency&amp;"ibor"&amp;Tenor,AR1910,Trigger)</f>
        <v>52785</v>
      </c>
      <c r="AT1910" s="246">
        <f>_xll.qlIndexFixing($AD$5,AQ1910,TRUE,_xll.ohTrigger(Trigger,Trigger1M))</f>
        <v>1.6783106101819101E-2</v>
      </c>
      <c r="AU1910" s="246" t="e">
        <f>IFERROR(_xll.qlIndexFixing($AV$1,AQ1910,TRUE,_xll.ohTrigger(Trigger,Trigger1M)),#N/A)</f>
        <v>#N/A</v>
      </c>
    </row>
    <row r="1911" spans="42:47" ht="11.25" customHeight="1" x14ac:dyDescent="0.25">
      <c r="AP1911" s="102" t="s">
        <v>83</v>
      </c>
      <c r="AQ1911" s="101">
        <f>_xll.qlInterestRateIndexFixingDate(Currency&amp;"ibor"&amp;Tenor,AR1911,Trigger)</f>
        <v>52758</v>
      </c>
      <c r="AR1911" s="101">
        <f>_xll.qlCalendarAdvance(Calendar,AR1910,AP1911,"f",,Trigger)</f>
        <v>52762</v>
      </c>
      <c r="AS1911" s="101">
        <f>_xll.qlInterestRateIndexMaturity(Currency&amp;"ibor"&amp;Tenor,AR1911,Trigger)</f>
        <v>52792</v>
      </c>
      <c r="AT1911" s="246">
        <f>_xll.qlIndexFixing($AD$5,AQ1911,TRUE,_xll.ohTrigger(Trigger,Trigger1M))</f>
        <v>1.6787181608817647E-2</v>
      </c>
      <c r="AU1911" s="246" t="e">
        <f>IFERROR(_xll.qlIndexFixing($AV$1,AQ1911,TRUE,_xll.ohTrigger(Trigger,Trigger1M)),#N/A)</f>
        <v>#N/A</v>
      </c>
    </row>
    <row r="1912" spans="42:47" ht="11.25" customHeight="1" x14ac:dyDescent="0.25">
      <c r="AP1912" s="102" t="s">
        <v>83</v>
      </c>
      <c r="AQ1912" s="101">
        <f>_xll.qlInterestRateIndexFixingDate(Currency&amp;"ibor"&amp;Tenor,AR1912,Trigger)</f>
        <v>52765</v>
      </c>
      <c r="AR1912" s="101">
        <f>_xll.qlCalendarAdvance(Calendar,AR1911,AP1912,"f",,Trigger)</f>
        <v>52769</v>
      </c>
      <c r="AS1912" s="101">
        <f>_xll.qlInterestRateIndexMaturity(Currency&amp;"ibor"&amp;Tenor,AR1912,Trigger)</f>
        <v>52799</v>
      </c>
      <c r="AT1912" s="246">
        <f>_xll.qlIndexFixing($AD$5,AQ1912,TRUE,_xll.ohTrigger(Trigger,Trigger1M))</f>
        <v>1.679133633429597E-2</v>
      </c>
      <c r="AU1912" s="246" t="e">
        <f>IFERROR(_xll.qlIndexFixing($AV$1,AQ1912,TRUE,_xll.ohTrigger(Trigger,Trigger1M)),#N/A)</f>
        <v>#N/A</v>
      </c>
    </row>
    <row r="1913" spans="42:47" ht="11.25" customHeight="1" x14ac:dyDescent="0.25">
      <c r="AP1913" s="102" t="s">
        <v>83</v>
      </c>
      <c r="AQ1913" s="101">
        <f>_xll.qlInterestRateIndexFixingDate(Currency&amp;"ibor"&amp;Tenor,AR1913,Trigger)</f>
        <v>52772</v>
      </c>
      <c r="AR1913" s="101">
        <f>_xll.qlCalendarAdvance(Calendar,AR1912,AP1913,"f",,Trigger)</f>
        <v>52776</v>
      </c>
      <c r="AS1913" s="101">
        <f>_xll.qlInterestRateIndexMaturity(Currency&amp;"ibor"&amp;Tenor,AR1913,Trigger)</f>
        <v>52806</v>
      </c>
      <c r="AT1913" s="246">
        <f>_xll.qlIndexFixing($AD$5,AQ1913,TRUE,_xll.ohTrigger(Trigger,Trigger1M))</f>
        <v>1.6795525783371623E-2</v>
      </c>
      <c r="AU1913" s="246" t="e">
        <f>IFERROR(_xll.qlIndexFixing($AV$1,AQ1913,TRUE,_xll.ohTrigger(Trigger,Trigger1M)),#N/A)</f>
        <v>#N/A</v>
      </c>
    </row>
    <row r="1914" spans="42:47" ht="11.25" customHeight="1" x14ac:dyDescent="0.25">
      <c r="AP1914" s="102" t="s">
        <v>83</v>
      </c>
      <c r="AQ1914" s="101">
        <f>_xll.qlInterestRateIndexFixingDate(Currency&amp;"ibor"&amp;Tenor,AR1914,Trigger)</f>
        <v>52779</v>
      </c>
      <c r="AR1914" s="101">
        <f>_xll.qlCalendarAdvance(Calendar,AR1913,AP1914,"f",,Trigger)</f>
        <v>52783</v>
      </c>
      <c r="AS1914" s="101">
        <f>_xll.qlInterestRateIndexMaturity(Currency&amp;"ibor"&amp;Tenor,AR1914,Trigger)</f>
        <v>52814</v>
      </c>
      <c r="AT1914" s="246">
        <f>_xll.qlIndexFixing($AD$5,AQ1914,TRUE,_xll.ohTrigger(Trigger,Trigger1M))</f>
        <v>1.6800007682009049E-2</v>
      </c>
      <c r="AU1914" s="246" t="e">
        <f>IFERROR(_xll.qlIndexFixing($AV$1,AQ1914,TRUE,_xll.ohTrigger(Trigger,Trigger1M)),#N/A)</f>
        <v>#N/A</v>
      </c>
    </row>
    <row r="1915" spans="42:47" ht="11.25" customHeight="1" x14ac:dyDescent="0.25">
      <c r="AP1915" s="102" t="s">
        <v>83</v>
      </c>
      <c r="AQ1915" s="101">
        <f>_xll.qlInterestRateIndexFixingDate(Currency&amp;"ibor"&amp;Tenor,AR1915,Trigger)</f>
        <v>52786</v>
      </c>
      <c r="AR1915" s="101">
        <f>_xll.qlCalendarAdvance(Calendar,AR1914,AP1915,"f",,Trigger)</f>
        <v>52790</v>
      </c>
      <c r="AS1915" s="101">
        <f>_xll.qlInterestRateIndexMaturity(Currency&amp;"ibor"&amp;Tenor,AR1915,Trigger)</f>
        <v>52821</v>
      </c>
      <c r="AT1915" s="246">
        <f>_xll.qlIndexFixing($AD$5,AQ1915,TRUE,_xll.ohTrigger(Trigger,Trigger1M))</f>
        <v>1.6803419067577915E-2</v>
      </c>
      <c r="AU1915" s="246" t="e">
        <f>IFERROR(_xll.qlIndexFixing($AV$1,AQ1915,TRUE,_xll.ohTrigger(Trigger,Trigger1M)),#N/A)</f>
        <v>#N/A</v>
      </c>
    </row>
    <row r="1916" spans="42:47" ht="11.25" customHeight="1" x14ac:dyDescent="0.25">
      <c r="AP1916" s="102" t="s">
        <v>83</v>
      </c>
      <c r="AQ1916" s="101">
        <f>_xll.qlInterestRateIndexFixingDate(Currency&amp;"ibor"&amp;Tenor,AR1916,Trigger)</f>
        <v>52793</v>
      </c>
      <c r="AR1916" s="101">
        <f>_xll.qlCalendarAdvance(Calendar,AR1915,AP1916,"f",,Trigger)</f>
        <v>52797</v>
      </c>
      <c r="AS1916" s="101">
        <f>_xll.qlInterestRateIndexMaturity(Currency&amp;"ibor"&amp;Tenor,AR1916,Trigger)</f>
        <v>52828</v>
      </c>
      <c r="AT1916" s="246">
        <f>_xll.qlIndexFixing($AD$5,AQ1916,TRUE,_xll.ohTrigger(Trigger,Trigger1M))</f>
        <v>1.6806420774909646E-2</v>
      </c>
      <c r="AU1916" s="246" t="e">
        <f>IFERROR(_xll.qlIndexFixing($AV$1,AQ1916,TRUE,_xll.ohTrigger(Trigger,Trigger1M)),#N/A)</f>
        <v>#N/A</v>
      </c>
    </row>
    <row r="1917" spans="42:47" ht="11.25" customHeight="1" x14ac:dyDescent="0.25">
      <c r="AP1917" s="102" t="s">
        <v>83</v>
      </c>
      <c r="AQ1917" s="101">
        <f>_xll.qlInterestRateIndexFixingDate(Currency&amp;"ibor"&amp;Tenor,AR1917,Trigger)</f>
        <v>52800</v>
      </c>
      <c r="AR1917" s="101">
        <f>_xll.qlCalendarAdvance(Calendar,AR1916,AP1917,"f",,Trigger)</f>
        <v>52804</v>
      </c>
      <c r="AS1917" s="101">
        <f>_xll.qlInterestRateIndexMaturity(Currency&amp;"ibor"&amp;Tenor,AR1917,Trigger)</f>
        <v>52835</v>
      </c>
      <c r="AT1917" s="246">
        <f>_xll.qlIndexFixing($AD$5,AQ1917,TRUE,_xll.ohTrigger(Trigger,Trigger1M))</f>
        <v>1.6809009342504757E-2</v>
      </c>
      <c r="AU1917" s="246" t="e">
        <f>IFERROR(_xll.qlIndexFixing($AV$1,AQ1917,TRUE,_xll.ohTrigger(Trigger,Trigger1M)),#N/A)</f>
        <v>#N/A</v>
      </c>
    </row>
    <row r="1918" spans="42:47" ht="11.25" customHeight="1" x14ac:dyDescent="0.25">
      <c r="AP1918" s="102" t="s">
        <v>83</v>
      </c>
      <c r="AQ1918" s="101">
        <f>_xll.qlInterestRateIndexFixingDate(Currency&amp;"ibor"&amp;Tenor,AR1918,Trigger)</f>
        <v>52807</v>
      </c>
      <c r="AR1918" s="101">
        <f>_xll.qlCalendarAdvance(Calendar,AR1917,AP1918,"f",,Trigger)</f>
        <v>52811</v>
      </c>
      <c r="AS1918" s="101">
        <f>_xll.qlInterestRateIndexMaturity(Currency&amp;"ibor"&amp;Tenor,AR1918,Trigger)</f>
        <v>52842</v>
      </c>
      <c r="AT1918" s="246">
        <f>_xll.qlIndexFixing($AD$5,AQ1918,TRUE,_xll.ohTrigger(Trigger,Trigger1M))</f>
        <v>1.6811469699945118E-2</v>
      </c>
      <c r="AU1918" s="246" t="e">
        <f>IFERROR(_xll.qlIndexFixing($AV$1,AQ1918,TRUE,_xll.ohTrigger(Trigger,Trigger1M)),#N/A)</f>
        <v>#N/A</v>
      </c>
    </row>
    <row r="1919" spans="42:47" ht="11.25" customHeight="1" x14ac:dyDescent="0.25">
      <c r="AP1919" s="102" t="s">
        <v>83</v>
      </c>
      <c r="AQ1919" s="101">
        <f>_xll.qlInterestRateIndexFixingDate(Currency&amp;"ibor"&amp;Tenor,AR1919,Trigger)</f>
        <v>52814</v>
      </c>
      <c r="AR1919" s="101">
        <f>_xll.qlCalendarAdvance(Calendar,AR1918,AP1919,"f",,Trigger)</f>
        <v>52818</v>
      </c>
      <c r="AS1919" s="101">
        <f>_xll.qlInterestRateIndexMaturity(Currency&amp;"ibor"&amp;Tenor,AR1919,Trigger)</f>
        <v>52849</v>
      </c>
      <c r="AT1919" s="246">
        <f>_xll.qlIndexFixing($AD$5,AQ1919,TRUE,_xll.ohTrigger(Trigger,Trigger1M))</f>
        <v>1.6813972797127551E-2</v>
      </c>
      <c r="AU1919" s="246" t="e">
        <f>IFERROR(_xll.qlIndexFixing($AV$1,AQ1919,TRUE,_xll.ohTrigger(Trigger,Trigger1M)),#N/A)</f>
        <v>#N/A</v>
      </c>
    </row>
    <row r="1920" spans="42:47" ht="11.25" customHeight="1" x14ac:dyDescent="0.25">
      <c r="AP1920" s="102" t="s">
        <v>83</v>
      </c>
      <c r="AQ1920" s="101">
        <f>_xll.qlInterestRateIndexFixingDate(Currency&amp;"ibor"&amp;Tenor,AR1920,Trigger)</f>
        <v>52821</v>
      </c>
      <c r="AR1920" s="101">
        <f>_xll.qlCalendarAdvance(Calendar,AR1919,AP1920,"f",,Trigger)</f>
        <v>52825</v>
      </c>
      <c r="AS1920" s="101">
        <f>_xll.qlInterestRateIndexMaturity(Currency&amp;"ibor"&amp;Tenor,AR1920,Trigger)</f>
        <v>52856</v>
      </c>
      <c r="AT1920" s="246">
        <f>_xll.qlIndexFixing($AD$5,AQ1920,TRUE,_xll.ohTrigger(Trigger,Trigger1M))</f>
        <v>1.681651863408299E-2</v>
      </c>
      <c r="AU1920" s="246" t="e">
        <f>IFERROR(_xll.qlIndexFixing($AV$1,AQ1920,TRUE,_xll.ohTrigger(Trigger,Trigger1M)),#N/A)</f>
        <v>#N/A</v>
      </c>
    </row>
    <row r="1921" spans="42:47" ht="11.25" customHeight="1" x14ac:dyDescent="0.25">
      <c r="AP1921" s="102" t="s">
        <v>83</v>
      </c>
      <c r="AQ1921" s="101">
        <f>_xll.qlInterestRateIndexFixingDate(Currency&amp;"ibor"&amp;Tenor,AR1921,Trigger)</f>
        <v>52828</v>
      </c>
      <c r="AR1921" s="101">
        <f>_xll.qlCalendarAdvance(Calendar,AR1920,AP1921,"f",,Trigger)</f>
        <v>52832</v>
      </c>
      <c r="AS1921" s="101">
        <f>_xll.qlInterestRateIndexMaturity(Currency&amp;"ibor"&amp;Tenor,AR1921,Trigger)</f>
        <v>52863</v>
      </c>
      <c r="AT1921" s="246">
        <f>_xll.qlIndexFixing($AD$5,AQ1921,TRUE,_xll.ohTrigger(Trigger,Trigger1M))</f>
        <v>1.6819107210839807E-2</v>
      </c>
      <c r="AU1921" s="246" t="e">
        <f>IFERROR(_xll.qlIndexFixing($AV$1,AQ1921,TRUE,_xll.ohTrigger(Trigger,Trigger1M)),#N/A)</f>
        <v>#N/A</v>
      </c>
    </row>
    <row r="1922" spans="42:47" ht="11.25" customHeight="1" x14ac:dyDescent="0.25">
      <c r="AP1922" s="102" t="s">
        <v>83</v>
      </c>
      <c r="AQ1922" s="101">
        <f>_xll.qlInterestRateIndexFixingDate(Currency&amp;"ibor"&amp;Tenor,AR1922,Trigger)</f>
        <v>52835</v>
      </c>
      <c r="AR1922" s="101">
        <f>_xll.qlCalendarAdvance(Calendar,AR1921,AP1922,"f",,Trigger)</f>
        <v>52839</v>
      </c>
      <c r="AS1922" s="101">
        <f>_xll.qlInterestRateIndexMaturity(Currency&amp;"ibor"&amp;Tenor,AR1922,Trigger)</f>
        <v>52870</v>
      </c>
      <c r="AT1922" s="246">
        <f>_xll.qlIndexFixing($AD$5,AQ1922,TRUE,_xll.ohTrigger(Trigger,Trigger1M))</f>
        <v>1.6821738527426366E-2</v>
      </c>
      <c r="AU1922" s="246" t="e">
        <f>IFERROR(_xll.qlIndexFixing($AV$1,AQ1922,TRUE,_xll.ohTrigger(Trigger,Trigger1M)),#N/A)</f>
        <v>#N/A</v>
      </c>
    </row>
    <row r="1923" spans="42:47" ht="11.25" customHeight="1" x14ac:dyDescent="0.25">
      <c r="AP1923" s="102" t="s">
        <v>83</v>
      </c>
      <c r="AQ1923" s="101">
        <f>_xll.qlInterestRateIndexFixingDate(Currency&amp;"ibor"&amp;Tenor,AR1923,Trigger)</f>
        <v>52842</v>
      </c>
      <c r="AR1923" s="101">
        <f>_xll.qlCalendarAdvance(Calendar,AR1922,AP1923,"f",,Trigger)</f>
        <v>52846</v>
      </c>
      <c r="AS1923" s="101">
        <f>_xll.qlInterestRateIndexMaturity(Currency&amp;"ibor"&amp;Tenor,AR1923,Trigger)</f>
        <v>52876</v>
      </c>
      <c r="AT1923" s="246">
        <f>_xll.qlIndexFixing($AD$5,AQ1923,TRUE,_xll.ohTrigger(Trigger,Trigger1M))</f>
        <v>1.6823825010368054E-2</v>
      </c>
      <c r="AU1923" s="246" t="e">
        <f>IFERROR(_xll.qlIndexFixing($AV$1,AQ1923,TRUE,_xll.ohTrigger(Trigger,Trigger1M)),#N/A)</f>
        <v>#N/A</v>
      </c>
    </row>
    <row r="1924" spans="42:47" ht="11.25" customHeight="1" x14ac:dyDescent="0.25">
      <c r="AP1924" s="102" t="s">
        <v>83</v>
      </c>
      <c r="AQ1924" s="101">
        <f>_xll.qlInterestRateIndexFixingDate(Currency&amp;"ibor"&amp;Tenor,AR1924,Trigger)</f>
        <v>52849</v>
      </c>
      <c r="AR1924" s="101">
        <f>_xll.qlCalendarAdvance(Calendar,AR1923,AP1924,"f",,Trigger)</f>
        <v>52853</v>
      </c>
      <c r="AS1924" s="101">
        <f>_xll.qlInterestRateIndexMaturity(Currency&amp;"ibor"&amp;Tenor,AR1924,Trigger)</f>
        <v>52883</v>
      </c>
      <c r="AT1924" s="246">
        <f>_xll.qlIndexFixing($AD$5,AQ1924,TRUE,_xll.ohTrigger(Trigger,Trigger1M))</f>
        <v>1.6826538627107368E-2</v>
      </c>
      <c r="AU1924" s="246" t="e">
        <f>IFERROR(_xll.qlIndexFixing($AV$1,AQ1924,TRUE,_xll.ohTrigger(Trigger,Trigger1M)),#N/A)</f>
        <v>#N/A</v>
      </c>
    </row>
    <row r="1925" spans="42:47" ht="11.25" customHeight="1" x14ac:dyDescent="0.25">
      <c r="AP1925" s="102" t="s">
        <v>83</v>
      </c>
      <c r="AQ1925" s="101">
        <f>_xll.qlInterestRateIndexFixingDate(Currency&amp;"ibor"&amp;Tenor,AR1925,Trigger)</f>
        <v>52856</v>
      </c>
      <c r="AR1925" s="101">
        <f>_xll.qlCalendarAdvance(Calendar,AR1924,AP1925,"f",,Trigger)</f>
        <v>52860</v>
      </c>
      <c r="AS1925" s="101">
        <f>_xll.qlInterestRateIndexMaturity(Currency&amp;"ibor"&amp;Tenor,AR1925,Trigger)</f>
        <v>52890</v>
      </c>
      <c r="AT1925" s="246">
        <f>_xll.qlIndexFixing($AD$5,AQ1925,TRUE,_xll.ohTrigger(Trigger,Trigger1M))</f>
        <v>1.68292949817479E-2</v>
      </c>
      <c r="AU1925" s="246" t="e">
        <f>IFERROR(_xll.qlIndexFixing($AV$1,AQ1925,TRUE,_xll.ohTrigger(Trigger,Trigger1M)),#N/A)</f>
        <v>#N/A</v>
      </c>
    </row>
    <row r="1926" spans="42:47" ht="11.25" customHeight="1" x14ac:dyDescent="0.25">
      <c r="AP1926" s="102" t="s">
        <v>83</v>
      </c>
      <c r="AQ1926" s="101">
        <f>_xll.qlInterestRateIndexFixingDate(Currency&amp;"ibor"&amp;Tenor,AR1926,Trigger)</f>
        <v>52863</v>
      </c>
      <c r="AR1926" s="101">
        <f>_xll.qlCalendarAdvance(Calendar,AR1925,AP1926,"f",,Trigger)</f>
        <v>52867</v>
      </c>
      <c r="AS1926" s="101">
        <f>_xll.qlInterestRateIndexMaturity(Currency&amp;"ibor"&amp;Tenor,AR1926,Trigger)</f>
        <v>52897</v>
      </c>
      <c r="AT1926" s="246">
        <f>_xll.qlIndexFixing($AD$5,AQ1926,TRUE,_xll.ohTrigger(Trigger,Trigger1M))</f>
        <v>1.6832094074310966E-2</v>
      </c>
      <c r="AU1926" s="246" t="e">
        <f>IFERROR(_xll.qlIndexFixing($AV$1,AQ1926,TRUE,_xll.ohTrigger(Trigger,Trigger1M)),#N/A)</f>
        <v>#N/A</v>
      </c>
    </row>
    <row r="1927" spans="42:47" ht="11.25" customHeight="1" x14ac:dyDescent="0.25">
      <c r="AP1927" s="102" t="s">
        <v>83</v>
      </c>
      <c r="AQ1927" s="101">
        <f>_xll.qlInterestRateIndexFixingDate(Currency&amp;"ibor"&amp;Tenor,AR1927,Trigger)</f>
        <v>52870</v>
      </c>
      <c r="AR1927" s="101">
        <f>_xll.qlCalendarAdvance(Calendar,AR1926,AP1927,"f",,Trigger)</f>
        <v>52874</v>
      </c>
      <c r="AS1927" s="101">
        <f>_xll.qlInterestRateIndexMaturity(Currency&amp;"ibor"&amp;Tenor,AR1927,Trigger)</f>
        <v>52905</v>
      </c>
      <c r="AT1927" s="246">
        <f>_xll.qlIndexFixing($AD$5,AQ1927,TRUE,_xll.ohTrigger(Trigger,Trigger1M))</f>
        <v>1.6835536208813472E-2</v>
      </c>
      <c r="AU1927" s="246" t="e">
        <f>IFERROR(_xll.qlIndexFixing($AV$1,AQ1927,TRUE,_xll.ohTrigger(Trigger,Trigger1M)),#N/A)</f>
        <v>#N/A</v>
      </c>
    </row>
    <row r="1928" spans="42:47" ht="11.25" customHeight="1" x14ac:dyDescent="0.25">
      <c r="AP1928" s="102" t="s">
        <v>83</v>
      </c>
      <c r="AQ1928" s="101">
        <f>_xll.qlInterestRateIndexFixingDate(Currency&amp;"ibor"&amp;Tenor,AR1928,Trigger)</f>
        <v>52877</v>
      </c>
      <c r="AR1928" s="101">
        <f>_xll.qlCalendarAdvance(Calendar,AR1927,AP1928,"f",,Trigger)</f>
        <v>52881</v>
      </c>
      <c r="AS1928" s="101">
        <f>_xll.qlInterestRateIndexMaturity(Currency&amp;"ibor"&amp;Tenor,AR1928,Trigger)</f>
        <v>52912</v>
      </c>
      <c r="AT1928" s="246">
        <f>_xll.qlIndexFixing($AD$5,AQ1928,TRUE,_xll.ohTrigger(Trigger,Trigger1M))</f>
        <v>1.6838423964997327E-2</v>
      </c>
      <c r="AU1928" s="246" t="e">
        <f>IFERROR(_xll.qlIndexFixing($AV$1,AQ1928,TRUE,_xll.ohTrigger(Trigger,Trigger1M)),#N/A)</f>
        <v>#N/A</v>
      </c>
    </row>
    <row r="1929" spans="42:47" ht="11.25" customHeight="1" x14ac:dyDescent="0.25">
      <c r="AP1929" s="102" t="s">
        <v>83</v>
      </c>
      <c r="AQ1929" s="101">
        <f>_xll.qlInterestRateIndexFixingDate(Currency&amp;"ibor"&amp;Tenor,AR1929,Trigger)</f>
        <v>52884</v>
      </c>
      <c r="AR1929" s="101">
        <f>_xll.qlCalendarAdvance(Calendar,AR1928,AP1929,"f",,Trigger)</f>
        <v>52888</v>
      </c>
      <c r="AS1929" s="101">
        <f>_xll.qlInterestRateIndexMaturity(Currency&amp;"ibor"&amp;Tenor,AR1929,Trigger)</f>
        <v>52919</v>
      </c>
      <c r="AT1929" s="246">
        <f>_xll.qlIndexFixing($AD$5,AQ1929,TRUE,_xll.ohTrigger(Trigger,Trigger1M))</f>
        <v>1.6841354461222365E-2</v>
      </c>
      <c r="AU1929" s="246" t="e">
        <f>IFERROR(_xll.qlIndexFixing($AV$1,AQ1929,TRUE,_xll.ohTrigger(Trigger,Trigger1M)),#N/A)</f>
        <v>#N/A</v>
      </c>
    </row>
    <row r="1930" spans="42:47" ht="11.25" customHeight="1" x14ac:dyDescent="0.25">
      <c r="AP1930" s="102" t="s">
        <v>83</v>
      </c>
      <c r="AQ1930" s="101">
        <f>_xll.qlInterestRateIndexFixingDate(Currency&amp;"ibor"&amp;Tenor,AR1930,Trigger)</f>
        <v>52891</v>
      </c>
      <c r="AR1930" s="101">
        <f>_xll.qlCalendarAdvance(Calendar,AR1929,AP1930,"f",,Trigger)</f>
        <v>52895</v>
      </c>
      <c r="AS1930" s="101">
        <f>_xll.qlInterestRateIndexMaturity(Currency&amp;"ibor"&amp;Tenor,AR1930,Trigger)</f>
        <v>52926</v>
      </c>
      <c r="AT1930" s="246">
        <f>_xll.qlIndexFixing($AD$5,AQ1930,TRUE,_xll.ohTrigger(Trigger,Trigger1M))</f>
        <v>1.6844327697524687E-2</v>
      </c>
      <c r="AU1930" s="246" t="e">
        <f>IFERROR(_xll.qlIndexFixing($AV$1,AQ1930,TRUE,_xll.ohTrigger(Trigger,Trigger1M)),#N/A)</f>
        <v>#N/A</v>
      </c>
    </row>
    <row r="1931" spans="42:47" ht="11.25" customHeight="1" x14ac:dyDescent="0.25">
      <c r="AP1931" s="102" t="s">
        <v>83</v>
      </c>
      <c r="AQ1931" s="101">
        <f>_xll.qlInterestRateIndexFixingDate(Currency&amp;"ibor"&amp;Tenor,AR1931,Trigger)</f>
        <v>52898</v>
      </c>
      <c r="AR1931" s="101">
        <f>_xll.qlCalendarAdvance(Calendar,AR1930,AP1931,"f",,Trigger)</f>
        <v>52902</v>
      </c>
      <c r="AS1931" s="101">
        <f>_xll.qlInterestRateIndexMaturity(Currency&amp;"ibor"&amp;Tenor,AR1931,Trigger)</f>
        <v>52932</v>
      </c>
      <c r="AT1931" s="246">
        <f>_xll.qlIndexFixing($AD$5,AQ1931,TRUE,_xll.ohTrigger(Trigger,Trigger1M))</f>
        <v>1.6846730607118054E-2</v>
      </c>
      <c r="AU1931" s="246" t="e">
        <f>IFERROR(_xll.qlIndexFixing($AV$1,AQ1931,TRUE,_xll.ohTrigger(Trigger,Trigger1M)),#N/A)</f>
        <v>#N/A</v>
      </c>
    </row>
    <row r="1932" spans="42:47" ht="11.25" customHeight="1" x14ac:dyDescent="0.25">
      <c r="AP1932" s="102" t="s">
        <v>83</v>
      </c>
      <c r="AQ1932" s="101">
        <f>_xll.qlInterestRateIndexFixingDate(Currency&amp;"ibor"&amp;Tenor,AR1932,Trigger)</f>
        <v>52905</v>
      </c>
      <c r="AR1932" s="101">
        <f>_xll.qlCalendarAdvance(Calendar,AR1931,AP1932,"f",,Trigger)</f>
        <v>52909</v>
      </c>
      <c r="AS1932" s="101">
        <f>_xll.qlInterestRateIndexMaturity(Currency&amp;"ibor"&amp;Tenor,AR1932,Trigger)</f>
        <v>52939</v>
      </c>
      <c r="AT1932" s="246">
        <f>_xll.qlIndexFixing($AD$5,AQ1932,TRUE,_xll.ohTrigger(Trigger,Trigger1M))</f>
        <v>1.6849786127893118E-2</v>
      </c>
      <c r="AU1932" s="246" t="e">
        <f>IFERROR(_xll.qlIndexFixing($AV$1,AQ1932,TRUE,_xll.ohTrigger(Trigger,Trigger1M)),#N/A)</f>
        <v>#N/A</v>
      </c>
    </row>
    <row r="1933" spans="42:47" ht="11.25" customHeight="1" x14ac:dyDescent="0.25">
      <c r="AP1933" s="102" t="s">
        <v>83</v>
      </c>
      <c r="AQ1933" s="101">
        <f>_xll.qlInterestRateIndexFixingDate(Currency&amp;"ibor"&amp;Tenor,AR1933,Trigger)</f>
        <v>52912</v>
      </c>
      <c r="AR1933" s="101">
        <f>_xll.qlCalendarAdvance(Calendar,AR1932,AP1933,"f",,Trigger)</f>
        <v>52916</v>
      </c>
      <c r="AS1933" s="101">
        <f>_xll.qlInterestRateIndexMaturity(Currency&amp;"ibor"&amp;Tenor,AR1933,Trigger)</f>
        <v>52946</v>
      </c>
      <c r="AT1933" s="246">
        <f>_xll.qlIndexFixing($AD$5,AQ1933,TRUE,_xll.ohTrigger(Trigger,Trigger1M))</f>
        <v>1.6852884386814537E-2</v>
      </c>
      <c r="AU1933" s="246" t="e">
        <f>IFERROR(_xll.qlIndexFixing($AV$1,AQ1933,TRUE,_xll.ohTrigger(Trigger,Trigger1M)),#N/A)</f>
        <v>#N/A</v>
      </c>
    </row>
    <row r="1934" spans="42:47" ht="11.25" customHeight="1" x14ac:dyDescent="0.25">
      <c r="AP1934" s="102" t="s">
        <v>83</v>
      </c>
      <c r="AQ1934" s="101">
        <f>_xll.qlInterestRateIndexFixingDate(Currency&amp;"ibor"&amp;Tenor,AR1934,Trigger)</f>
        <v>52919</v>
      </c>
      <c r="AR1934" s="101">
        <f>_xll.qlCalendarAdvance(Calendar,AR1933,AP1934,"f",,Trigger)</f>
        <v>52923</v>
      </c>
      <c r="AS1934" s="101">
        <f>_xll.qlInterestRateIndexMaturity(Currency&amp;"ibor"&amp;Tenor,AR1934,Trigger)</f>
        <v>52953</v>
      </c>
      <c r="AT1934" s="246">
        <f>_xll.qlIndexFixing($AD$5,AQ1934,TRUE,_xll.ohTrigger(Trigger,Trigger1M))</f>
        <v>1.685602538391695E-2</v>
      </c>
      <c r="AU1934" s="246" t="e">
        <f>IFERROR(_xll.qlIndexFixing($AV$1,AQ1934,TRUE,_xll.ohTrigger(Trigger,Trigger1M)),#N/A)</f>
        <v>#N/A</v>
      </c>
    </row>
    <row r="1935" spans="42:47" ht="11.25" customHeight="1" x14ac:dyDescent="0.25">
      <c r="AP1935" s="102" t="s">
        <v>83</v>
      </c>
      <c r="AQ1935" s="101">
        <f>_xll.qlInterestRateIndexFixingDate(Currency&amp;"ibor"&amp;Tenor,AR1935,Trigger)</f>
        <v>52926</v>
      </c>
      <c r="AR1935" s="101">
        <f>_xll.qlCalendarAdvance(Calendar,AR1934,AP1935,"f",,Trigger)</f>
        <v>52930</v>
      </c>
      <c r="AS1935" s="101">
        <f>_xll.qlInterestRateIndexMaturity(Currency&amp;"ibor"&amp;Tenor,AR1935,Trigger)</f>
        <v>52960</v>
      </c>
      <c r="AT1935" s="246">
        <f>_xll.qlIndexFixing($AD$5,AQ1935,TRUE,_xll.ohTrigger(Trigger,Trigger1M))</f>
        <v>1.6859209119227003E-2</v>
      </c>
      <c r="AU1935" s="246" t="e">
        <f>IFERROR(_xll.qlIndexFixing($AV$1,AQ1935,TRUE,_xll.ohTrigger(Trigger,Trigger1M)),#N/A)</f>
        <v>#N/A</v>
      </c>
    </row>
    <row r="1936" spans="42:47" ht="11.25" customHeight="1" x14ac:dyDescent="0.25">
      <c r="AP1936" s="102" t="s">
        <v>83</v>
      </c>
      <c r="AQ1936" s="101">
        <f>_xll.qlInterestRateIndexFixingDate(Currency&amp;"ibor"&amp;Tenor,AR1936,Trigger)</f>
        <v>52933</v>
      </c>
      <c r="AR1936" s="101">
        <f>_xll.qlCalendarAdvance(Calendar,AR1935,AP1936,"f",,Trigger)</f>
        <v>52937</v>
      </c>
      <c r="AS1936" s="101">
        <f>_xll.qlInterestRateIndexMaturity(Currency&amp;"ibor"&amp;Tenor,AR1936,Trigger)</f>
        <v>52968</v>
      </c>
      <c r="AT1936" s="246">
        <f>_xll.qlIndexFixing($AD$5,AQ1936,TRUE,_xll.ohTrigger(Trigger,Trigger1M))</f>
        <v>1.6863064658753701E-2</v>
      </c>
      <c r="AU1936" s="246" t="e">
        <f>IFERROR(_xll.qlIndexFixing($AV$1,AQ1936,TRUE,_xll.ohTrigger(Trigger,Trigger1M)),#N/A)</f>
        <v>#N/A</v>
      </c>
    </row>
    <row r="1937" spans="42:47" ht="11.25" customHeight="1" x14ac:dyDescent="0.25">
      <c r="AP1937" s="102" t="s">
        <v>83</v>
      </c>
      <c r="AQ1937" s="101">
        <f>_xll.qlInterestRateIndexFixingDate(Currency&amp;"ibor"&amp;Tenor,AR1937,Trigger)</f>
        <v>52940</v>
      </c>
      <c r="AR1937" s="101">
        <f>_xll.qlCalendarAdvance(Calendar,AR1936,AP1937,"f",,Trigger)</f>
        <v>52944</v>
      </c>
      <c r="AS1937" s="101">
        <f>_xll.qlInterestRateIndexMaturity(Currency&amp;"ibor"&amp;Tenor,AR1937,Trigger)</f>
        <v>52975</v>
      </c>
      <c r="AT1937" s="246">
        <f>_xll.qlIndexFixing($AD$5,AQ1937,TRUE,_xll.ohTrigger(Trigger,Trigger1M))</f>
        <v>1.6866337076514984E-2</v>
      </c>
      <c r="AU1937" s="246" t="e">
        <f>IFERROR(_xll.qlIndexFixing($AV$1,AQ1937,TRUE,_xll.ohTrigger(Trigger,Trigger1M)),#N/A)</f>
        <v>#N/A</v>
      </c>
    </row>
    <row r="1938" spans="42:47" ht="11.25" customHeight="1" x14ac:dyDescent="0.25">
      <c r="AP1938" s="102" t="s">
        <v>83</v>
      </c>
      <c r="AQ1938" s="101">
        <f>_xll.qlInterestRateIndexFixingDate(Currency&amp;"ibor"&amp;Tenor,AR1938,Trigger)</f>
        <v>52947</v>
      </c>
      <c r="AR1938" s="101">
        <f>_xll.qlCalendarAdvance(Calendar,AR1937,AP1938,"f",,Trigger)</f>
        <v>52951</v>
      </c>
      <c r="AS1938" s="101">
        <f>_xll.qlInterestRateIndexMaturity(Currency&amp;"ibor"&amp;Tenor,AR1938,Trigger)</f>
        <v>52982</v>
      </c>
      <c r="AT1938" s="246">
        <f>_xll.qlIndexFixing($AD$5,AQ1938,TRUE,_xll.ohTrigger(Trigger,Trigger1M))</f>
        <v>1.6869652234629461E-2</v>
      </c>
      <c r="AU1938" s="246" t="e">
        <f>IFERROR(_xll.qlIndexFixing($AV$1,AQ1938,TRUE,_xll.ohTrigger(Trigger,Trigger1M)),#N/A)</f>
        <v>#N/A</v>
      </c>
    </row>
    <row r="1939" spans="42:47" ht="11.25" customHeight="1" x14ac:dyDescent="0.25">
      <c r="AP1939" s="102" t="s">
        <v>83</v>
      </c>
      <c r="AQ1939" s="101">
        <f>_xll.qlInterestRateIndexFixingDate(Currency&amp;"ibor"&amp;Tenor,AR1939,Trigger)</f>
        <v>52953</v>
      </c>
      <c r="AR1939" s="101">
        <f>_xll.qlCalendarAdvance(Calendar,AR1938,AP1939,"f",,Trigger)</f>
        <v>52958</v>
      </c>
      <c r="AS1939" s="101">
        <f>_xll.qlInterestRateIndexMaturity(Currency&amp;"ibor"&amp;Tenor,AR1939,Trigger)</f>
        <v>52989</v>
      </c>
      <c r="AT1939" s="246">
        <f>_xll.qlIndexFixing($AD$5,AQ1939,TRUE,_xll.ohTrigger(Trigger,Trigger1M))</f>
        <v>1.6873010133133231E-2</v>
      </c>
      <c r="AU1939" s="246" t="e">
        <f>IFERROR(_xll.qlIndexFixing($AV$1,AQ1939,TRUE,_xll.ohTrigger(Trigger,Trigger1M)),#N/A)</f>
        <v>#N/A</v>
      </c>
    </row>
    <row r="1940" spans="42:47" ht="11.25" customHeight="1" x14ac:dyDescent="0.25">
      <c r="AP1940" s="102" t="s">
        <v>83</v>
      </c>
      <c r="AQ1940" s="101">
        <f>_xll.qlInterestRateIndexFixingDate(Currency&amp;"ibor"&amp;Tenor,AR1940,Trigger)</f>
        <v>52961</v>
      </c>
      <c r="AR1940" s="101">
        <f>_xll.qlCalendarAdvance(Calendar,AR1939,AP1940,"f",,Trigger)</f>
        <v>52965</v>
      </c>
      <c r="AS1940" s="101">
        <f>_xll.qlInterestRateIndexMaturity(Currency&amp;"ibor"&amp;Tenor,AR1940,Trigger)</f>
        <v>52996</v>
      </c>
      <c r="AT1940" s="246">
        <f>_xll.qlIndexFixing($AD$5,AQ1940,TRUE,_xll.ohTrigger(Trigger,Trigger1M))</f>
        <v>1.6876410772054658E-2</v>
      </c>
      <c r="AU1940" s="246" t="e">
        <f>IFERROR(_xll.qlIndexFixing($AV$1,AQ1940,TRUE,_xll.ohTrigger(Trigger,Trigger1M)),#N/A)</f>
        <v>#N/A</v>
      </c>
    </row>
    <row r="1941" spans="42:47" ht="11.25" customHeight="1" x14ac:dyDescent="0.25">
      <c r="AP1941" s="102" t="s">
        <v>83</v>
      </c>
      <c r="AQ1941" s="101">
        <f>_xll.qlInterestRateIndexFixingDate(Currency&amp;"ibor"&amp;Tenor,AR1941,Trigger)</f>
        <v>52968</v>
      </c>
      <c r="AR1941" s="101">
        <f>_xll.qlCalendarAdvance(Calendar,AR1940,AP1941,"f",,Trigger)</f>
        <v>52972</v>
      </c>
      <c r="AS1941" s="101">
        <f>_xll.qlInterestRateIndexMaturity(Currency&amp;"ibor"&amp;Tenor,AR1941,Trigger)</f>
        <v>53003</v>
      </c>
      <c r="AT1941" s="246">
        <f>_xll.qlIndexFixing($AD$5,AQ1941,TRUE,_xll.ohTrigger(Trigger,Trigger1M))</f>
        <v>1.6879854151437574E-2</v>
      </c>
      <c r="AU1941" s="246" t="e">
        <f>IFERROR(_xll.qlIndexFixing($AV$1,AQ1941,TRUE,_xll.ohTrigger(Trigger,Trigger1M)),#N/A)</f>
        <v>#N/A</v>
      </c>
    </row>
    <row r="1942" spans="42:47" ht="11.25" customHeight="1" x14ac:dyDescent="0.25">
      <c r="AP1942" s="102" t="s">
        <v>83</v>
      </c>
      <c r="AQ1942" s="101">
        <f>_xll.qlInterestRateIndexFixingDate(Currency&amp;"ibor"&amp;Tenor,AR1942,Trigger)</f>
        <v>52975</v>
      </c>
      <c r="AR1942" s="101">
        <f>_xll.qlCalendarAdvance(Calendar,AR1941,AP1942,"f",,Trigger)</f>
        <v>52979</v>
      </c>
      <c r="AS1942" s="101">
        <f>_xll.qlInterestRateIndexMaturity(Currency&amp;"ibor"&amp;Tenor,AR1942,Trigger)</f>
        <v>53010</v>
      </c>
      <c r="AT1942" s="246">
        <f>_xll.qlIndexFixing($AD$5,AQ1942,TRUE,_xll.ohTrigger(Trigger,Trigger1M))</f>
        <v>1.6883340271318086E-2</v>
      </c>
      <c r="AU1942" s="246" t="e">
        <f>IFERROR(_xll.qlIndexFixing($AV$1,AQ1942,TRUE,_xll.ohTrigger(Trigger,Trigger1M)),#N/A)</f>
        <v>#N/A</v>
      </c>
    </row>
    <row r="1943" spans="42:47" ht="11.25" customHeight="1" x14ac:dyDescent="0.25">
      <c r="AP1943" s="102" t="s">
        <v>83</v>
      </c>
      <c r="AQ1943" s="101">
        <f>_xll.qlInterestRateIndexFixingDate(Currency&amp;"ibor"&amp;Tenor,AR1943,Trigger)</f>
        <v>52982</v>
      </c>
      <c r="AR1943" s="101">
        <f>_xll.qlCalendarAdvance(Calendar,AR1942,AP1943,"f",,Trigger)</f>
        <v>52986</v>
      </c>
      <c r="AS1943" s="101">
        <f>_xll.qlInterestRateIndexMaturity(Currency&amp;"ibor"&amp;Tenor,AR1943,Trigger)</f>
        <v>53017</v>
      </c>
      <c r="AT1943" s="246">
        <f>_xll.qlIndexFixing($AD$5,AQ1943,TRUE,_xll.ohTrigger(Trigger,Trigger1M))</f>
        <v>1.6886869131740024E-2</v>
      </c>
      <c r="AU1943" s="246" t="e">
        <f>IFERROR(_xll.qlIndexFixing($AV$1,AQ1943,TRUE,_xll.ohTrigger(Trigger,Trigger1M)),#N/A)</f>
        <v>#N/A</v>
      </c>
    </row>
    <row r="1944" spans="42:47" ht="11.25" customHeight="1" x14ac:dyDescent="0.25">
      <c r="AP1944" s="102" t="s">
        <v>83</v>
      </c>
      <c r="AQ1944" s="101">
        <f>_xll.qlInterestRateIndexFixingDate(Currency&amp;"ibor"&amp;Tenor,AR1944,Trigger)</f>
        <v>52989</v>
      </c>
      <c r="AR1944" s="101">
        <f>_xll.qlCalendarAdvance(Calendar,AR1943,AP1944,"f",,Trigger)</f>
        <v>52993</v>
      </c>
      <c r="AS1944" s="101">
        <f>_xll.qlInterestRateIndexMaturity(Currency&amp;"ibor"&amp;Tenor,AR1944,Trigger)</f>
        <v>53021</v>
      </c>
      <c r="AT1944" s="246">
        <f>_xll.qlIndexFixing($AD$5,AQ1944,TRUE,_xll.ohTrigger(Trigger,Trigger1M))</f>
        <v>1.688847740372796E-2</v>
      </c>
      <c r="AU1944" s="246" t="e">
        <f>IFERROR(_xll.qlIndexFixing($AV$1,AQ1944,TRUE,_xll.ohTrigger(Trigger,Trigger1M)),#N/A)</f>
        <v>#N/A</v>
      </c>
    </row>
    <row r="1945" spans="42:47" ht="11.25" customHeight="1" x14ac:dyDescent="0.25">
      <c r="AP1945" s="102" t="s">
        <v>83</v>
      </c>
      <c r="AQ1945" s="101">
        <f>_xll.qlInterestRateIndexFixingDate(Currency&amp;"ibor"&amp;Tenor,AR1945,Trigger)</f>
        <v>52996</v>
      </c>
      <c r="AR1945" s="101">
        <f>_xll.qlCalendarAdvance(Calendar,AR1944,AP1945,"f",,Trigger)</f>
        <v>53000</v>
      </c>
      <c r="AS1945" s="101">
        <f>_xll.qlInterestRateIndexMaturity(Currency&amp;"ibor"&amp;Tenor,AR1945,Trigger)</f>
        <v>53028</v>
      </c>
      <c r="AT1945" s="246">
        <f>_xll.qlIndexFixing($AD$5,AQ1945,TRUE,_xll.ohTrigger(Trigger,Trigger1M))</f>
        <v>1.689208207956007E-2</v>
      </c>
      <c r="AU1945" s="246" t="e">
        <f>IFERROR(_xll.qlIndexFixing($AV$1,AQ1945,TRUE,_xll.ohTrigger(Trigger,Trigger1M)),#N/A)</f>
        <v>#N/A</v>
      </c>
    </row>
    <row r="1946" spans="42:47" ht="11.25" customHeight="1" x14ac:dyDescent="0.25">
      <c r="AP1946" s="102" t="s">
        <v>83</v>
      </c>
      <c r="AQ1946" s="101">
        <f>_xll.qlInterestRateIndexFixingDate(Currency&amp;"ibor"&amp;Tenor,AR1946,Trigger)</f>
        <v>53003</v>
      </c>
      <c r="AR1946" s="101">
        <f>_xll.qlCalendarAdvance(Calendar,AR1945,AP1946,"f",,Trigger)</f>
        <v>53007</v>
      </c>
      <c r="AS1946" s="101">
        <f>_xll.qlInterestRateIndexMaturity(Currency&amp;"ibor"&amp;Tenor,AR1946,Trigger)</f>
        <v>53035</v>
      </c>
      <c r="AT1946" s="246">
        <f>_xll.qlIndexFixing($AD$5,AQ1946,TRUE,_xll.ohTrigger(Trigger,Trigger1M))</f>
        <v>1.6895729489919527E-2</v>
      </c>
      <c r="AU1946" s="246" t="e">
        <f>IFERROR(_xll.qlIndexFixing($AV$1,AQ1946,TRUE,_xll.ohTrigger(Trigger,Trigger1M)),#N/A)</f>
        <v>#N/A</v>
      </c>
    </row>
    <row r="1947" spans="42:47" ht="11.25" customHeight="1" x14ac:dyDescent="0.25">
      <c r="AP1947" s="102" t="s">
        <v>83</v>
      </c>
      <c r="AQ1947" s="101">
        <f>_xll.qlInterestRateIndexFixingDate(Currency&amp;"ibor"&amp;Tenor,AR1947,Trigger)</f>
        <v>53010</v>
      </c>
      <c r="AR1947" s="101">
        <f>_xll.qlCalendarAdvance(Calendar,AR1946,AP1947,"f",,Trigger)</f>
        <v>53014</v>
      </c>
      <c r="AS1947" s="101">
        <f>_xll.qlInterestRateIndexMaturity(Currency&amp;"ibor"&amp;Tenor,AR1947,Trigger)</f>
        <v>53042</v>
      </c>
      <c r="AT1947" s="246">
        <f>_xll.qlIndexFixing($AD$5,AQ1947,TRUE,_xll.ohTrigger(Trigger,Trigger1M))</f>
        <v>1.6899419634840589E-2</v>
      </c>
      <c r="AU1947" s="246" t="e">
        <f>IFERROR(_xll.qlIndexFixing($AV$1,AQ1947,TRUE,_xll.ohTrigger(Trigger,Trigger1M)),#N/A)</f>
        <v>#N/A</v>
      </c>
    </row>
    <row r="1948" spans="42:47" ht="11.25" customHeight="1" x14ac:dyDescent="0.25">
      <c r="AP1948" s="102" t="s">
        <v>83</v>
      </c>
      <c r="AQ1948" s="101">
        <f>_xll.qlInterestRateIndexFixingDate(Currency&amp;"ibor"&amp;Tenor,AR1948,Trigger)</f>
        <v>53017</v>
      </c>
      <c r="AR1948" s="101">
        <f>_xll.qlCalendarAdvance(Calendar,AR1947,AP1948,"f",,Trigger)</f>
        <v>53021</v>
      </c>
      <c r="AS1948" s="101">
        <f>_xll.qlInterestRateIndexMaturity(Currency&amp;"ibor"&amp;Tenor,AR1948,Trigger)</f>
        <v>53052</v>
      </c>
      <c r="AT1948" s="246">
        <f>_xll.qlIndexFixing($AD$5,AQ1948,TRUE,_xll.ohTrigger(Trigger,Trigger1M))</f>
        <v>1.6905154543273338E-2</v>
      </c>
      <c r="AU1948" s="246" t="e">
        <f>IFERROR(_xll.qlIndexFixing($AV$1,AQ1948,TRUE,_xll.ohTrigger(Trigger,Trigger1M)),#N/A)</f>
        <v>#N/A</v>
      </c>
    </row>
    <row r="1949" spans="42:47" ht="11.25" customHeight="1" x14ac:dyDescent="0.25">
      <c r="AP1949" s="102" t="s">
        <v>83</v>
      </c>
      <c r="AQ1949" s="101">
        <f>_xll.qlInterestRateIndexFixingDate(Currency&amp;"ibor"&amp;Tenor,AR1949,Trigger)</f>
        <v>53024</v>
      </c>
      <c r="AR1949" s="101">
        <f>_xll.qlCalendarAdvance(Calendar,AR1948,AP1949,"f",,Trigger)</f>
        <v>53028</v>
      </c>
      <c r="AS1949" s="101">
        <f>_xll.qlInterestRateIndexMaturity(Currency&amp;"ibor"&amp;Tenor,AR1949,Trigger)</f>
        <v>53063</v>
      </c>
      <c r="AT1949" s="246">
        <f>_xll.qlIndexFixing($AD$5,AQ1949,TRUE,_xll.ohTrigger(Trigger,Trigger1M))</f>
        <v>1.6911626744983872E-2</v>
      </c>
      <c r="AU1949" s="246" t="e">
        <f>IFERROR(_xll.qlIndexFixing($AV$1,AQ1949,TRUE,_xll.ohTrigger(Trigger,Trigger1M)),#N/A)</f>
        <v>#N/A</v>
      </c>
    </row>
    <row r="1950" spans="42:47" ht="11.25" customHeight="1" x14ac:dyDescent="0.25">
      <c r="AP1950" s="102" t="s">
        <v>83</v>
      </c>
      <c r="AQ1950" s="101">
        <f>_xll.qlInterestRateIndexFixingDate(Currency&amp;"ibor"&amp;Tenor,AR1950,Trigger)</f>
        <v>53031</v>
      </c>
      <c r="AR1950" s="101">
        <f>_xll.qlCalendarAdvance(Calendar,AR1949,AP1950,"f",,Trigger)</f>
        <v>53035</v>
      </c>
      <c r="AS1950" s="101">
        <f>_xll.qlInterestRateIndexMaturity(Currency&amp;"ibor"&amp;Tenor,AR1950,Trigger)</f>
        <v>53066</v>
      </c>
      <c r="AT1950" s="246">
        <f>_xll.qlIndexFixing($AD$5,AQ1950,TRUE,_xll.ohTrigger(Trigger,Trigger1M))</f>
        <v>1.6912767893043312E-2</v>
      </c>
      <c r="AU1950" s="246" t="e">
        <f>IFERROR(_xll.qlIndexFixing($AV$1,AQ1950,TRUE,_xll.ohTrigger(Trigger,Trigger1M)),#N/A)</f>
        <v>#N/A</v>
      </c>
    </row>
    <row r="1951" spans="42:47" ht="11.25" customHeight="1" x14ac:dyDescent="0.25">
      <c r="AP1951" s="102" t="s">
        <v>83</v>
      </c>
      <c r="AQ1951" s="101">
        <f>_xll.qlInterestRateIndexFixingDate(Currency&amp;"ibor"&amp;Tenor,AR1951,Trigger)</f>
        <v>53038</v>
      </c>
      <c r="AR1951" s="101">
        <f>_xll.qlCalendarAdvance(Calendar,AR1950,AP1951,"f",,Trigger)</f>
        <v>53042</v>
      </c>
      <c r="AS1951" s="101">
        <f>_xll.qlInterestRateIndexMaturity(Currency&amp;"ibor"&amp;Tenor,AR1951,Trigger)</f>
        <v>53073</v>
      </c>
      <c r="AT1951" s="246">
        <f>_xll.qlIndexFixing($AD$5,AQ1951,TRUE,_xll.ohTrigger(Trigger,Trigger1M))</f>
        <v>1.6916638679202008E-2</v>
      </c>
      <c r="AU1951" s="246" t="e">
        <f>IFERROR(_xll.qlIndexFixing($AV$1,AQ1951,TRUE,_xll.ohTrigger(Trigger,Trigger1M)),#N/A)</f>
        <v>#N/A</v>
      </c>
    </row>
    <row r="1952" spans="42:47" ht="11.25" customHeight="1" x14ac:dyDescent="0.25">
      <c r="AP1952" s="102" t="s">
        <v>83</v>
      </c>
      <c r="AQ1952" s="101">
        <f>_xll.qlInterestRateIndexFixingDate(Currency&amp;"ibor"&amp;Tenor,AR1952,Trigger)</f>
        <v>53045</v>
      </c>
      <c r="AR1952" s="101">
        <f>_xll.qlCalendarAdvance(Calendar,AR1951,AP1952,"f",,Trigger)</f>
        <v>53049</v>
      </c>
      <c r="AS1952" s="101">
        <f>_xll.qlInterestRateIndexMaturity(Currency&amp;"ibor"&amp;Tenor,AR1952,Trigger)</f>
        <v>53080</v>
      </c>
      <c r="AT1952" s="246">
        <f>_xll.qlIndexFixing($AD$5,AQ1952,TRUE,_xll.ohTrigger(Trigger,Trigger1M))</f>
        <v>1.6920552206260556E-2</v>
      </c>
      <c r="AU1952" s="246" t="e">
        <f>IFERROR(_xll.qlIndexFixing($AV$1,AQ1952,TRUE,_xll.ohTrigger(Trigger,Trigger1M)),#N/A)</f>
        <v>#N/A</v>
      </c>
    </row>
    <row r="1953" spans="42:47" ht="11.25" customHeight="1" x14ac:dyDescent="0.25">
      <c r="AP1953" s="102" t="s">
        <v>83</v>
      </c>
      <c r="AQ1953" s="101">
        <f>_xll.qlInterestRateIndexFixingDate(Currency&amp;"ibor"&amp;Tenor,AR1953,Trigger)</f>
        <v>53052</v>
      </c>
      <c r="AR1953" s="101">
        <f>_xll.qlCalendarAdvance(Calendar,AR1952,AP1953,"f",,Trigger)</f>
        <v>53056</v>
      </c>
      <c r="AS1953" s="101">
        <f>_xll.qlInterestRateIndexMaturity(Currency&amp;"ibor"&amp;Tenor,AR1953,Trigger)</f>
        <v>53086</v>
      </c>
      <c r="AT1953" s="246">
        <f>_xll.qlIndexFixing($AD$5,AQ1953,TRUE,_xll.ohTrigger(Trigger,Trigger1M))</f>
        <v>1.6923824630203477E-2</v>
      </c>
      <c r="AU1953" s="246" t="e">
        <f>IFERROR(_xll.qlIndexFixing($AV$1,AQ1953,TRUE,_xll.ohTrigger(Trigger,Trigger1M)),#N/A)</f>
        <v>#N/A</v>
      </c>
    </row>
    <row r="1954" spans="42:47" ht="11.25" customHeight="1" x14ac:dyDescent="0.25">
      <c r="AP1954" s="102" t="s">
        <v>83</v>
      </c>
      <c r="AQ1954" s="101">
        <f>_xll.qlInterestRateIndexFixingDate(Currency&amp;"ibor"&amp;Tenor,AR1954,Trigger)</f>
        <v>53057</v>
      </c>
      <c r="AR1954" s="101">
        <f>_xll.qlCalendarAdvance(Calendar,AR1953,AP1954,"f",,Trigger)</f>
        <v>53063</v>
      </c>
      <c r="AS1954" s="101">
        <f>_xll.qlInterestRateIndexMaturity(Currency&amp;"ibor"&amp;Tenor,AR1954,Trigger)</f>
        <v>53093</v>
      </c>
      <c r="AT1954" s="246">
        <f>_xll.qlIndexFixing($AD$5,AQ1954,TRUE,_xll.ohTrigger(Trigger,Trigger1M))</f>
        <v>1.6927820398535687E-2</v>
      </c>
      <c r="AU1954" s="246" t="e">
        <f>IFERROR(_xll.qlIndexFixing($AV$1,AQ1954,TRUE,_xll.ohTrigger(Trigger,Trigger1M)),#N/A)</f>
        <v>#N/A</v>
      </c>
    </row>
    <row r="1955" spans="42:47" ht="11.25" customHeight="1" x14ac:dyDescent="0.25">
      <c r="AP1955" s="102" t="s">
        <v>83</v>
      </c>
      <c r="AQ1955" s="101">
        <f>_xll.qlInterestRateIndexFixingDate(Currency&amp;"ibor"&amp;Tenor,AR1955,Trigger)</f>
        <v>53066</v>
      </c>
      <c r="AR1955" s="101">
        <f>_xll.qlCalendarAdvance(Calendar,AR1954,AP1955,"f",,Trigger)</f>
        <v>53070</v>
      </c>
      <c r="AS1955" s="101">
        <f>_xll.qlInterestRateIndexMaturity(Currency&amp;"ibor"&amp;Tenor,AR1955,Trigger)</f>
        <v>53100</v>
      </c>
      <c r="AT1955" s="246">
        <f>_xll.qlIndexFixing($AD$5,AQ1955,TRUE,_xll.ohTrigger(Trigger,Trigger1M))</f>
        <v>1.6931858905845587E-2</v>
      </c>
      <c r="AU1955" s="246" t="e">
        <f>IFERROR(_xll.qlIndexFixing($AV$1,AQ1955,TRUE,_xll.ohTrigger(Trigger,Trigger1M)),#N/A)</f>
        <v>#N/A</v>
      </c>
    </row>
    <row r="1956" spans="42:47" ht="11.25" customHeight="1" x14ac:dyDescent="0.25">
      <c r="AP1956" s="102" t="s">
        <v>83</v>
      </c>
      <c r="AQ1956" s="101">
        <f>_xll.qlInterestRateIndexFixingDate(Currency&amp;"ibor"&amp;Tenor,AR1956,Trigger)</f>
        <v>53073</v>
      </c>
      <c r="AR1956" s="101">
        <f>_xll.qlCalendarAdvance(Calendar,AR1955,AP1956,"f",,Trigger)</f>
        <v>53077</v>
      </c>
      <c r="AS1956" s="101">
        <f>_xll.qlInterestRateIndexMaturity(Currency&amp;"ibor"&amp;Tenor,AR1956,Trigger)</f>
        <v>53107</v>
      </c>
      <c r="AT1956" s="246">
        <f>_xll.qlIndexFixing($AD$5,AQ1956,TRUE,_xll.ohTrigger(Trigger,Trigger1M))</f>
        <v>1.6935940152178475E-2</v>
      </c>
      <c r="AU1956" s="246" t="e">
        <f>IFERROR(_xll.qlIndexFixing($AV$1,AQ1956,TRUE,_xll.ohTrigger(Trigger,Trigger1M)),#N/A)</f>
        <v>#N/A</v>
      </c>
    </row>
    <row r="1957" spans="42:47" ht="11.25" customHeight="1" x14ac:dyDescent="0.25">
      <c r="AP1957" s="102" t="s">
        <v>83</v>
      </c>
      <c r="AQ1957" s="101">
        <f>_xll.qlInterestRateIndexFixingDate(Currency&amp;"ibor"&amp;Tenor,AR1957,Trigger)</f>
        <v>53079</v>
      </c>
      <c r="AR1957" s="101">
        <f>_xll.qlCalendarAdvance(Calendar,AR1956,AP1957,"f",,Trigger)</f>
        <v>53084</v>
      </c>
      <c r="AS1957" s="101">
        <f>_xll.qlInterestRateIndexMaturity(Currency&amp;"ibor"&amp;Tenor,AR1957,Trigger)</f>
        <v>53115</v>
      </c>
      <c r="AT1957" s="246">
        <f>_xll.qlIndexFixing($AD$5,AQ1957,TRUE,_xll.ohTrigger(Trigger,Trigger1M))</f>
        <v>1.6940760956657527E-2</v>
      </c>
      <c r="AU1957" s="246" t="e">
        <f>IFERROR(_xll.qlIndexFixing($AV$1,AQ1957,TRUE,_xll.ohTrigger(Trigger,Trigger1M)),#N/A)</f>
        <v>#N/A</v>
      </c>
    </row>
    <row r="1958" spans="42:47" ht="11.25" customHeight="1" x14ac:dyDescent="0.25">
      <c r="AP1958" s="102" t="s">
        <v>83</v>
      </c>
      <c r="AQ1958" s="101">
        <f>_xll.qlInterestRateIndexFixingDate(Currency&amp;"ibor"&amp;Tenor,AR1958,Trigger)</f>
        <v>53087</v>
      </c>
      <c r="AR1958" s="101">
        <f>_xll.qlCalendarAdvance(Calendar,AR1957,AP1958,"f",,Trigger)</f>
        <v>53091</v>
      </c>
      <c r="AS1958" s="101">
        <f>_xll.qlInterestRateIndexMaturity(Currency&amp;"ibor"&amp;Tenor,AR1958,Trigger)</f>
        <v>53122</v>
      </c>
      <c r="AT1958" s="246">
        <f>_xll.qlIndexFixing($AD$5,AQ1958,TRUE,_xll.ohTrigger(Trigger,Trigger1M))</f>
        <v>1.694493093006668E-2</v>
      </c>
      <c r="AU1958" s="246" t="e">
        <f>IFERROR(_xll.qlIndexFixing($AV$1,AQ1958,TRUE,_xll.ohTrigger(Trigger,Trigger1M)),#N/A)</f>
        <v>#N/A</v>
      </c>
    </row>
    <row r="1959" spans="42:47" ht="11.25" customHeight="1" x14ac:dyDescent="0.25">
      <c r="AP1959" s="102" t="s">
        <v>83</v>
      </c>
      <c r="AQ1959" s="101">
        <f>_xll.qlInterestRateIndexFixingDate(Currency&amp;"ibor"&amp;Tenor,AR1959,Trigger)</f>
        <v>53094</v>
      </c>
      <c r="AR1959" s="101">
        <f>_xll.qlCalendarAdvance(Calendar,AR1958,AP1959,"f",,Trigger)</f>
        <v>53098</v>
      </c>
      <c r="AS1959" s="101">
        <f>_xll.qlInterestRateIndexMaturity(Currency&amp;"ibor"&amp;Tenor,AR1959,Trigger)</f>
        <v>53129</v>
      </c>
      <c r="AT1959" s="246">
        <f>_xll.qlIndexFixing($AD$5,AQ1959,TRUE,_xll.ohTrigger(Trigger,Trigger1M))</f>
        <v>1.6949143644692855E-2</v>
      </c>
      <c r="AU1959" s="246" t="e">
        <f>IFERROR(_xll.qlIndexFixing($AV$1,AQ1959,TRUE,_xll.ohTrigger(Trigger,Trigger1M)),#N/A)</f>
        <v>#N/A</v>
      </c>
    </row>
    <row r="1960" spans="42:47" ht="11.25" customHeight="1" x14ac:dyDescent="0.25">
      <c r="AP1960" s="102" t="s">
        <v>83</v>
      </c>
      <c r="AQ1960" s="101">
        <f>_xll.qlInterestRateIndexFixingDate(Currency&amp;"ibor"&amp;Tenor,AR1960,Trigger)</f>
        <v>53101</v>
      </c>
      <c r="AR1960" s="101">
        <f>_xll.qlCalendarAdvance(Calendar,AR1959,AP1960,"f",,Trigger)</f>
        <v>53105</v>
      </c>
      <c r="AS1960" s="101">
        <f>_xll.qlInterestRateIndexMaturity(Currency&amp;"ibor"&amp;Tenor,AR1960,Trigger)</f>
        <v>53136</v>
      </c>
      <c r="AT1960" s="246">
        <f>_xll.qlIndexFixing($AD$5,AQ1960,TRUE,_xll.ohTrigger(Trigger,Trigger1M))</f>
        <v>1.6953399100582456E-2</v>
      </c>
      <c r="AU1960" s="246" t="e">
        <f>IFERROR(_xll.qlIndexFixing($AV$1,AQ1960,TRUE,_xll.ohTrigger(Trigger,Trigger1M)),#N/A)</f>
        <v>#N/A</v>
      </c>
    </row>
    <row r="1961" spans="42:47" ht="11.25" customHeight="1" x14ac:dyDescent="0.25">
      <c r="AP1961" s="102" t="s">
        <v>83</v>
      </c>
      <c r="AQ1961" s="101">
        <f>_xll.qlInterestRateIndexFixingDate(Currency&amp;"ibor"&amp;Tenor,AR1961,Trigger)</f>
        <v>53108</v>
      </c>
      <c r="AR1961" s="101">
        <f>_xll.qlCalendarAdvance(Calendar,AR1960,AP1961,"f",,Trigger)</f>
        <v>53112</v>
      </c>
      <c r="AS1961" s="101">
        <f>_xll.qlInterestRateIndexMaturity(Currency&amp;"ibor"&amp;Tenor,AR1961,Trigger)</f>
        <v>53143</v>
      </c>
      <c r="AT1961" s="246">
        <f>_xll.qlIndexFixing($AD$5,AQ1961,TRUE,_xll.ohTrigger(Trigger,Trigger1M))</f>
        <v>1.6957697297776748E-2</v>
      </c>
      <c r="AU1961" s="246" t="e">
        <f>IFERROR(_xll.qlIndexFixing($AV$1,AQ1961,TRUE,_xll.ohTrigger(Trigger,Trigger1M)),#N/A)</f>
        <v>#N/A</v>
      </c>
    </row>
    <row r="1962" spans="42:47" ht="11.25" customHeight="1" x14ac:dyDescent="0.25">
      <c r="AP1962" s="102" t="s">
        <v>83</v>
      </c>
      <c r="AQ1962" s="101">
        <f>_xll.qlInterestRateIndexFixingDate(Currency&amp;"ibor"&amp;Tenor,AR1962,Trigger)</f>
        <v>53115</v>
      </c>
      <c r="AR1962" s="101">
        <f>_xll.qlCalendarAdvance(Calendar,AR1961,AP1962,"f",,Trigger)</f>
        <v>53119</v>
      </c>
      <c r="AS1962" s="101">
        <f>_xll.qlInterestRateIndexMaturity(Currency&amp;"ibor"&amp;Tenor,AR1962,Trigger)</f>
        <v>53149</v>
      </c>
      <c r="AT1962" s="246">
        <f>_xll.qlIndexFixing($AD$5,AQ1962,TRUE,_xll.ohTrigger(Trigger,Trigger1M))</f>
        <v>1.6961325152101914E-2</v>
      </c>
      <c r="AU1962" s="246" t="e">
        <f>IFERROR(_xll.qlIndexFixing($AV$1,AQ1962,TRUE,_xll.ohTrigger(Trigger,Trigger1M)),#N/A)</f>
        <v>#N/A</v>
      </c>
    </row>
    <row r="1963" spans="42:47" ht="11.25" customHeight="1" x14ac:dyDescent="0.25">
      <c r="AP1963" s="102" t="s">
        <v>83</v>
      </c>
      <c r="AQ1963" s="101">
        <f>_xll.qlInterestRateIndexFixingDate(Currency&amp;"ibor"&amp;Tenor,AR1963,Trigger)</f>
        <v>53122</v>
      </c>
      <c r="AR1963" s="101">
        <f>_xll.qlCalendarAdvance(Calendar,AR1962,AP1963,"f",,Trigger)</f>
        <v>53126</v>
      </c>
      <c r="AS1963" s="101">
        <f>_xll.qlInterestRateIndexMaturity(Currency&amp;"ibor"&amp;Tenor,AR1963,Trigger)</f>
        <v>53156</v>
      </c>
      <c r="AT1963" s="246">
        <f>_xll.qlIndexFixing($AD$5,AQ1963,TRUE,_xll.ohTrigger(Trigger,Trigger1M))</f>
        <v>1.6965705572834722E-2</v>
      </c>
      <c r="AU1963" s="246" t="e">
        <f>IFERROR(_xll.qlIndexFixing($AV$1,AQ1963,TRUE,_xll.ohTrigger(Trigger,Trigger1M)),#N/A)</f>
        <v>#N/A</v>
      </c>
    </row>
    <row r="1964" spans="42:47" ht="11.25" customHeight="1" x14ac:dyDescent="0.25">
      <c r="AP1964" s="102" t="s">
        <v>83</v>
      </c>
      <c r="AQ1964" s="101">
        <f>_xll.qlInterestRateIndexFixingDate(Currency&amp;"ibor"&amp;Tenor,AR1964,Trigger)</f>
        <v>53129</v>
      </c>
      <c r="AR1964" s="101">
        <f>_xll.qlCalendarAdvance(Calendar,AR1963,AP1964,"f",,Trigger)</f>
        <v>53133</v>
      </c>
      <c r="AS1964" s="101">
        <f>_xll.qlInterestRateIndexMaturity(Currency&amp;"ibor"&amp;Tenor,AR1964,Trigger)</f>
        <v>53163</v>
      </c>
      <c r="AT1964" s="246">
        <f>_xll.qlIndexFixing($AD$5,AQ1964,TRUE,_xll.ohTrigger(Trigger,Trigger1M))</f>
        <v>1.6970128732947565E-2</v>
      </c>
      <c r="AU1964" s="246" t="e">
        <f>IFERROR(_xll.qlIndexFixing($AV$1,AQ1964,TRUE,_xll.ohTrigger(Trigger,Trigger1M)),#N/A)</f>
        <v>#N/A</v>
      </c>
    </row>
    <row r="1965" spans="42:47" ht="11.25" customHeight="1" x14ac:dyDescent="0.25">
      <c r="AP1965" s="102" t="s">
        <v>83</v>
      </c>
      <c r="AQ1965" s="101">
        <f>_xll.qlInterestRateIndexFixingDate(Currency&amp;"ibor"&amp;Tenor,AR1965,Trigger)</f>
        <v>53136</v>
      </c>
      <c r="AR1965" s="101">
        <f>_xll.qlCalendarAdvance(Calendar,AR1964,AP1965,"f",,Trigger)</f>
        <v>53140</v>
      </c>
      <c r="AS1965" s="101">
        <f>_xll.qlInterestRateIndexMaturity(Currency&amp;"ibor"&amp;Tenor,AR1965,Trigger)</f>
        <v>53170</v>
      </c>
      <c r="AT1965" s="246">
        <f>_xll.qlIndexFixing($AD$5,AQ1965,TRUE,_xll.ohTrigger(Trigger,Trigger1M))</f>
        <v>1.6974605033083456E-2</v>
      </c>
      <c r="AU1965" s="246" t="e">
        <f>IFERROR(_xll.qlIndexFixing($AV$1,AQ1965,TRUE,_xll.ohTrigger(Trigger,Trigger1M)),#N/A)</f>
        <v>#N/A</v>
      </c>
    </row>
    <row r="1966" spans="42:47" ht="11.25" customHeight="1" x14ac:dyDescent="0.25">
      <c r="AP1966" s="102" t="s">
        <v>83</v>
      </c>
      <c r="AQ1966" s="101">
        <f>_xll.qlInterestRateIndexFixingDate(Currency&amp;"ibor"&amp;Tenor,AR1966,Trigger)</f>
        <v>53143</v>
      </c>
      <c r="AR1966" s="101">
        <f>_xll.qlCalendarAdvance(Calendar,AR1965,AP1966,"f",,Trigger)</f>
        <v>53147</v>
      </c>
      <c r="AS1966" s="101">
        <f>_xll.qlInterestRateIndexMaturity(Currency&amp;"ibor"&amp;Tenor,AR1966,Trigger)</f>
        <v>53178</v>
      </c>
      <c r="AT1966" s="246">
        <f>_xll.qlIndexFixing($AD$5,AQ1966,TRUE,_xll.ohTrigger(Trigger,Trigger1M))</f>
        <v>1.6979952811982481E-2</v>
      </c>
      <c r="AU1966" s="246" t="e">
        <f>IFERROR(_xll.qlIndexFixing($AV$1,AQ1966,TRUE,_xll.ohTrigger(Trigger,Trigger1M)),#N/A)</f>
        <v>#N/A</v>
      </c>
    </row>
    <row r="1967" spans="42:47" ht="11.25" customHeight="1" x14ac:dyDescent="0.25">
      <c r="AP1967" s="102" t="s">
        <v>83</v>
      </c>
      <c r="AQ1967" s="101">
        <f>_xll.qlInterestRateIndexFixingDate(Currency&amp;"ibor"&amp;Tenor,AR1967,Trigger)</f>
        <v>53150</v>
      </c>
      <c r="AR1967" s="101">
        <f>_xll.qlCalendarAdvance(Calendar,AR1966,AP1967,"f",,Trigger)</f>
        <v>53154</v>
      </c>
      <c r="AS1967" s="101">
        <f>_xll.qlInterestRateIndexMaturity(Currency&amp;"ibor"&amp;Tenor,AR1967,Trigger)</f>
        <v>53185</v>
      </c>
      <c r="AT1967" s="246">
        <f>_xll.qlIndexFixing($AD$5,AQ1967,TRUE,_xll.ohTrigger(Trigger,Trigger1M))</f>
        <v>1.6984686570155026E-2</v>
      </c>
      <c r="AU1967" s="246" t="e">
        <f>IFERROR(_xll.qlIndexFixing($AV$1,AQ1967,TRUE,_xll.ohTrigger(Trigger,Trigger1M)),#N/A)</f>
        <v>#N/A</v>
      </c>
    </row>
    <row r="1968" spans="42:47" ht="11.25" customHeight="1" x14ac:dyDescent="0.25">
      <c r="AP1968" s="102" t="s">
        <v>83</v>
      </c>
      <c r="AQ1968" s="101">
        <f>_xll.qlInterestRateIndexFixingDate(Currency&amp;"ibor"&amp;Tenor,AR1968,Trigger)</f>
        <v>53157</v>
      </c>
      <c r="AR1968" s="101">
        <f>_xll.qlCalendarAdvance(Calendar,AR1967,AP1968,"f",,Trigger)</f>
        <v>53161</v>
      </c>
      <c r="AS1968" s="101">
        <f>_xll.qlInterestRateIndexMaturity(Currency&amp;"ibor"&amp;Tenor,AR1968,Trigger)</f>
        <v>53192</v>
      </c>
      <c r="AT1968" s="246">
        <f>_xll.qlIndexFixing($AD$5,AQ1968,TRUE,_xll.ohTrigger(Trigger,Trigger1M))</f>
        <v>1.6989511132282892E-2</v>
      </c>
      <c r="AU1968" s="246" t="e">
        <f>IFERROR(_xll.qlIndexFixing($AV$1,AQ1968,TRUE,_xll.ohTrigger(Trigger,Trigger1M)),#N/A)</f>
        <v>#N/A</v>
      </c>
    </row>
    <row r="1969" spans="42:47" ht="11.25" customHeight="1" x14ac:dyDescent="0.25">
      <c r="AP1969" s="102" t="s">
        <v>83</v>
      </c>
      <c r="AQ1969" s="101">
        <f>_xll.qlInterestRateIndexFixingDate(Currency&amp;"ibor"&amp;Tenor,AR1969,Trigger)</f>
        <v>53164</v>
      </c>
      <c r="AR1969" s="101">
        <f>_xll.qlCalendarAdvance(Calendar,AR1968,AP1969,"f",,Trigger)</f>
        <v>53168</v>
      </c>
      <c r="AS1969" s="101">
        <f>_xll.qlInterestRateIndexMaturity(Currency&amp;"ibor"&amp;Tenor,AR1969,Trigger)</f>
        <v>53199</v>
      </c>
      <c r="AT1969" s="246">
        <f>_xll.qlIndexFixing($AD$5,AQ1969,TRUE,_xll.ohTrigger(Trigger,Trigger1M))</f>
        <v>1.699440001513499E-2</v>
      </c>
      <c r="AU1969" s="246" t="e">
        <f>IFERROR(_xll.qlIndexFixing($AV$1,AQ1969,TRUE,_xll.ohTrigger(Trigger,Trigger1M)),#N/A)</f>
        <v>#N/A</v>
      </c>
    </row>
    <row r="1970" spans="42:47" ht="11.25" customHeight="1" x14ac:dyDescent="0.25">
      <c r="AP1970" s="102" t="s">
        <v>83</v>
      </c>
      <c r="AQ1970" s="101">
        <f>_xll.qlInterestRateIndexFixingDate(Currency&amp;"ibor"&amp;Tenor,AR1970,Trigger)</f>
        <v>53171</v>
      </c>
      <c r="AR1970" s="101">
        <f>_xll.qlCalendarAdvance(Calendar,AR1969,AP1970,"f",,Trigger)</f>
        <v>53175</v>
      </c>
      <c r="AS1970" s="101">
        <f>_xll.qlInterestRateIndexMaturity(Currency&amp;"ibor"&amp;Tenor,AR1970,Trigger)</f>
        <v>53206</v>
      </c>
      <c r="AT1970" s="246">
        <f>_xll.qlIndexFixing($AD$5,AQ1970,TRUE,_xll.ohTrigger(Trigger,Trigger1M))</f>
        <v>1.6999263670236877E-2</v>
      </c>
      <c r="AU1970" s="246" t="e">
        <f>IFERROR(_xll.qlIndexFixing($AV$1,AQ1970,TRUE,_xll.ohTrigger(Trigger,Trigger1M)),#N/A)</f>
        <v>#N/A</v>
      </c>
    </row>
    <row r="1971" spans="42:47" ht="11.25" customHeight="1" x14ac:dyDescent="0.25">
      <c r="AP1971" s="102" t="s">
        <v>83</v>
      </c>
      <c r="AQ1971" s="101">
        <f>_xll.qlInterestRateIndexFixingDate(Currency&amp;"ibor"&amp;Tenor,AR1971,Trigger)</f>
        <v>53178</v>
      </c>
      <c r="AR1971" s="101">
        <f>_xll.qlCalendarAdvance(Calendar,AR1970,AP1971,"f",,Trigger)</f>
        <v>53182</v>
      </c>
      <c r="AS1971" s="101">
        <f>_xll.qlInterestRateIndexMaturity(Currency&amp;"ibor"&amp;Tenor,AR1971,Trigger)</f>
        <v>53213</v>
      </c>
      <c r="AT1971" s="246">
        <f>_xll.qlIndexFixing($AD$5,AQ1971,TRUE,_xll.ohTrigger(Trigger,Trigger1M))</f>
        <v>1.7004057845757967E-2</v>
      </c>
      <c r="AU1971" s="246" t="e">
        <f>IFERROR(_xll.qlIndexFixing($AV$1,AQ1971,TRUE,_xll.ohTrigger(Trigger,Trigger1M)),#N/A)</f>
        <v>#N/A</v>
      </c>
    </row>
    <row r="1972" spans="42:47" ht="11.25" customHeight="1" x14ac:dyDescent="0.25">
      <c r="AP1972" s="102" t="s">
        <v>83</v>
      </c>
      <c r="AQ1972" s="101">
        <f>_xll.qlInterestRateIndexFixingDate(Currency&amp;"ibor"&amp;Tenor,AR1972,Trigger)</f>
        <v>53185</v>
      </c>
      <c r="AR1972" s="101">
        <f>_xll.qlCalendarAdvance(Calendar,AR1971,AP1972,"f",,Trigger)</f>
        <v>53189</v>
      </c>
      <c r="AS1972" s="101">
        <f>_xll.qlInterestRateIndexMaturity(Currency&amp;"ibor"&amp;Tenor,AR1972,Trigger)</f>
        <v>53220</v>
      </c>
      <c r="AT1972" s="246">
        <f>_xll.qlIndexFixing($AD$5,AQ1972,TRUE,_xll.ohTrigger(Trigger,Trigger1M))</f>
        <v>1.7008782541620898E-2</v>
      </c>
      <c r="AU1972" s="246" t="e">
        <f>IFERROR(_xll.qlIndexFixing($AV$1,AQ1972,TRUE,_xll.ohTrigger(Trigger,Trigger1M)),#N/A)</f>
        <v>#N/A</v>
      </c>
    </row>
    <row r="1973" spans="42:47" ht="11.25" customHeight="1" x14ac:dyDescent="0.25">
      <c r="AP1973" s="102" t="s">
        <v>83</v>
      </c>
      <c r="AQ1973" s="101">
        <f>_xll.qlInterestRateIndexFixingDate(Currency&amp;"ibor"&amp;Tenor,AR1973,Trigger)</f>
        <v>53192</v>
      </c>
      <c r="AR1973" s="101">
        <f>_xll.qlCalendarAdvance(Calendar,AR1972,AP1973,"f",,Trigger)</f>
        <v>53196</v>
      </c>
      <c r="AS1973" s="101">
        <f>_xll.qlInterestRateIndexMaturity(Currency&amp;"ibor"&amp;Tenor,AR1973,Trigger)</f>
        <v>53227</v>
      </c>
      <c r="AT1973" s="246">
        <f>_xll.qlIndexFixing($AD$5,AQ1973,TRUE,_xll.ohTrigger(Trigger,Trigger1M))</f>
        <v>1.7013437757738004E-2</v>
      </c>
      <c r="AU1973" s="246" t="e">
        <f>IFERROR(_xll.qlIndexFixing($AV$1,AQ1973,TRUE,_xll.ohTrigger(Trigger,Trigger1M)),#N/A)</f>
        <v>#N/A</v>
      </c>
    </row>
    <row r="1974" spans="42:47" ht="11.25" customHeight="1" x14ac:dyDescent="0.25">
      <c r="AP1974" s="102" t="s">
        <v>83</v>
      </c>
      <c r="AQ1974" s="101">
        <f>_xll.qlInterestRateIndexFixingDate(Currency&amp;"ibor"&amp;Tenor,AR1974,Trigger)</f>
        <v>53199</v>
      </c>
      <c r="AR1974" s="101">
        <f>_xll.qlCalendarAdvance(Calendar,AR1973,AP1974,"f",,Trigger)</f>
        <v>53203</v>
      </c>
      <c r="AS1974" s="101">
        <f>_xll.qlInterestRateIndexMaturity(Currency&amp;"ibor"&amp;Tenor,AR1974,Trigger)</f>
        <v>53234</v>
      </c>
      <c r="AT1974" s="246">
        <f>_xll.qlIndexFixing($AD$5,AQ1974,TRUE,_xll.ohTrigger(Trigger,Trigger1M))</f>
        <v>1.7018023494024186E-2</v>
      </c>
      <c r="AU1974" s="246" t="e">
        <f>IFERROR(_xll.qlIndexFixing($AV$1,AQ1974,TRUE,_xll.ohTrigger(Trigger,Trigger1M)),#N/A)</f>
        <v>#N/A</v>
      </c>
    </row>
    <row r="1975" spans="42:47" ht="11.25" customHeight="1" x14ac:dyDescent="0.25">
      <c r="AP1975" s="102" t="s">
        <v>83</v>
      </c>
      <c r="AQ1975" s="101">
        <f>_xll.qlInterestRateIndexFixingDate(Currency&amp;"ibor"&amp;Tenor,AR1975,Trigger)</f>
        <v>53206</v>
      </c>
      <c r="AR1975" s="101">
        <f>_xll.qlCalendarAdvance(Calendar,AR1974,AP1975,"f",,Trigger)</f>
        <v>53210</v>
      </c>
      <c r="AS1975" s="101">
        <f>_xll.qlInterestRateIndexMaturity(Currency&amp;"ibor"&amp;Tenor,AR1975,Trigger)</f>
        <v>53240</v>
      </c>
      <c r="AT1975" s="246">
        <f>_xll.qlIndexFixing($AD$5,AQ1975,TRUE,_xll.ohTrigger(Trigger,Trigger1M))</f>
        <v>1.7021820832732182E-2</v>
      </c>
      <c r="AU1975" s="246" t="e">
        <f>IFERROR(_xll.qlIndexFixing($AV$1,AQ1975,TRUE,_xll.ohTrigger(Trigger,Trigger1M)),#N/A)</f>
        <v>#N/A</v>
      </c>
    </row>
    <row r="1976" spans="42:47" ht="11.25" customHeight="1" x14ac:dyDescent="0.25">
      <c r="AP1976" s="102" t="s">
        <v>83</v>
      </c>
      <c r="AQ1976" s="101">
        <f>_xll.qlInterestRateIndexFixingDate(Currency&amp;"ibor"&amp;Tenor,AR1976,Trigger)</f>
        <v>53213</v>
      </c>
      <c r="AR1976" s="101">
        <f>_xll.qlCalendarAdvance(Calendar,AR1975,AP1976,"f",,Trigger)</f>
        <v>53217</v>
      </c>
      <c r="AS1976" s="101">
        <f>_xll.qlInterestRateIndexMaturity(Currency&amp;"ibor"&amp;Tenor,AR1976,Trigger)</f>
        <v>53247</v>
      </c>
      <c r="AT1976" s="246">
        <f>_xll.qlIndexFixing($AD$5,AQ1976,TRUE,_xll.ohTrigger(Trigger,Trigger1M))</f>
        <v>1.7026272361611028E-2</v>
      </c>
      <c r="AU1976" s="246" t="e">
        <f>IFERROR(_xll.qlIndexFixing($AV$1,AQ1976,TRUE,_xll.ohTrigger(Trigger,Trigger1M)),#N/A)</f>
        <v>#N/A</v>
      </c>
    </row>
    <row r="1977" spans="42:47" ht="11.25" customHeight="1" x14ac:dyDescent="0.25">
      <c r="AP1977" s="102" t="s">
        <v>83</v>
      </c>
      <c r="AQ1977" s="101">
        <f>_xll.qlInterestRateIndexFixingDate(Currency&amp;"ibor"&amp;Tenor,AR1977,Trigger)</f>
        <v>53220</v>
      </c>
      <c r="AR1977" s="101">
        <f>_xll.qlCalendarAdvance(Calendar,AR1976,AP1977,"f",,Trigger)</f>
        <v>53224</v>
      </c>
      <c r="AS1977" s="101">
        <f>_xll.qlInterestRateIndexMaturity(Currency&amp;"ibor"&amp;Tenor,AR1977,Trigger)</f>
        <v>53254</v>
      </c>
      <c r="AT1977" s="246">
        <f>_xll.qlIndexFixing($AD$5,AQ1977,TRUE,_xll.ohTrigger(Trigger,Trigger1M))</f>
        <v>1.7030654413649593E-2</v>
      </c>
      <c r="AU1977" s="246" t="e">
        <f>IFERROR(_xll.qlIndexFixing($AV$1,AQ1977,TRUE,_xll.ohTrigger(Trigger,Trigger1M)),#N/A)</f>
        <v>#N/A</v>
      </c>
    </row>
    <row r="1978" spans="42:47" ht="11.25" customHeight="1" x14ac:dyDescent="0.25">
      <c r="AP1978" s="102" t="s">
        <v>83</v>
      </c>
      <c r="AQ1978" s="101">
        <f>_xll.qlInterestRateIndexFixingDate(Currency&amp;"ibor"&amp;Tenor,AR1978,Trigger)</f>
        <v>53227</v>
      </c>
      <c r="AR1978" s="101">
        <f>_xll.qlCalendarAdvance(Calendar,AR1977,AP1978,"f",,Trigger)</f>
        <v>53231</v>
      </c>
      <c r="AS1978" s="101">
        <f>_xll.qlInterestRateIndexMaturity(Currency&amp;"ibor"&amp;Tenor,AR1978,Trigger)</f>
        <v>53261</v>
      </c>
      <c r="AT1978" s="246">
        <f>_xll.qlIndexFixing($AD$5,AQ1978,TRUE,_xll.ohTrigger(Trigger,Trigger1M))</f>
        <v>1.7034966988775935E-2</v>
      </c>
      <c r="AU1978" s="246" t="e">
        <f>IFERROR(_xll.qlIndexFixing($AV$1,AQ1978,TRUE,_xll.ohTrigger(Trigger,Trigger1M)),#N/A)</f>
        <v>#N/A</v>
      </c>
    </row>
    <row r="1979" spans="42:47" ht="11.25" customHeight="1" x14ac:dyDescent="0.25">
      <c r="AP1979" s="102" t="s">
        <v>83</v>
      </c>
      <c r="AQ1979" s="101">
        <f>_xll.qlInterestRateIndexFixingDate(Currency&amp;"ibor"&amp;Tenor,AR1979,Trigger)</f>
        <v>53234</v>
      </c>
      <c r="AR1979" s="101">
        <f>_xll.qlCalendarAdvance(Calendar,AR1978,AP1979,"f",,Trigger)</f>
        <v>53238</v>
      </c>
      <c r="AS1979" s="101">
        <f>_xll.qlInterestRateIndexMaturity(Currency&amp;"ibor"&amp;Tenor,AR1979,Trigger)</f>
        <v>53269</v>
      </c>
      <c r="AT1979" s="246">
        <f>_xll.qlIndexFixing($AD$5,AQ1979,TRUE,_xll.ohTrigger(Trigger,Trigger1M))</f>
        <v>1.7039909975170325E-2</v>
      </c>
      <c r="AU1979" s="246" t="e">
        <f>IFERROR(_xll.qlIndexFixing($AV$1,AQ1979,TRUE,_xll.ohTrigger(Trigger,Trigger1M)),#N/A)</f>
        <v>#N/A</v>
      </c>
    </row>
    <row r="1980" spans="42:47" ht="11.25" customHeight="1" x14ac:dyDescent="0.25">
      <c r="AP1980" s="102" t="s">
        <v>83</v>
      </c>
      <c r="AQ1980" s="101">
        <f>_xll.qlInterestRateIndexFixingDate(Currency&amp;"ibor"&amp;Tenor,AR1980,Trigger)</f>
        <v>53241</v>
      </c>
      <c r="AR1980" s="101">
        <f>_xll.qlCalendarAdvance(Calendar,AR1979,AP1980,"f",,Trigger)</f>
        <v>53245</v>
      </c>
      <c r="AS1980" s="101">
        <f>_xll.qlInterestRateIndexMaturity(Currency&amp;"ibor"&amp;Tenor,AR1980,Trigger)</f>
        <v>53276</v>
      </c>
      <c r="AT1980" s="246">
        <f>_xll.qlIndexFixing($AD$5,AQ1980,TRUE,_xll.ohTrigger(Trigger,Trigger1M))</f>
        <v>1.7044078830792325E-2</v>
      </c>
      <c r="AU1980" s="246" t="e">
        <f>IFERROR(_xll.qlIndexFixing($AV$1,AQ1980,TRUE,_xll.ohTrigger(Trigger,Trigger1M)),#N/A)</f>
        <v>#N/A</v>
      </c>
    </row>
    <row r="1981" spans="42:47" ht="11.25" customHeight="1" x14ac:dyDescent="0.25">
      <c r="AP1981" s="102" t="s">
        <v>83</v>
      </c>
      <c r="AQ1981" s="101">
        <f>_xll.qlInterestRateIndexFixingDate(Currency&amp;"ibor"&amp;Tenor,AR1981,Trigger)</f>
        <v>53248</v>
      </c>
      <c r="AR1981" s="101">
        <f>_xll.qlCalendarAdvance(Calendar,AR1980,AP1981,"f",,Trigger)</f>
        <v>53252</v>
      </c>
      <c r="AS1981" s="101">
        <f>_xll.qlInterestRateIndexMaturity(Currency&amp;"ibor"&amp;Tenor,AR1981,Trigger)</f>
        <v>53283</v>
      </c>
      <c r="AT1981" s="246">
        <f>_xll.qlIndexFixing($AD$5,AQ1981,TRUE,_xll.ohTrigger(Trigger,Trigger1M))</f>
        <v>1.7048178206039325E-2</v>
      </c>
      <c r="AU1981" s="246" t="e">
        <f>IFERROR(_xll.qlIndexFixing($AV$1,AQ1981,TRUE,_xll.ohTrigger(Trigger,Trigger1M)),#N/A)</f>
        <v>#N/A</v>
      </c>
    </row>
    <row r="1982" spans="42:47" ht="11.25" customHeight="1" x14ac:dyDescent="0.25">
      <c r="AP1982" s="102" t="s">
        <v>83</v>
      </c>
      <c r="AQ1982" s="101">
        <f>_xll.qlInterestRateIndexFixingDate(Currency&amp;"ibor"&amp;Tenor,AR1982,Trigger)</f>
        <v>53255</v>
      </c>
      <c r="AR1982" s="101">
        <f>_xll.qlCalendarAdvance(Calendar,AR1981,AP1982,"f",,Trigger)</f>
        <v>53259</v>
      </c>
      <c r="AS1982" s="101">
        <f>_xll.qlInterestRateIndexMaturity(Currency&amp;"ibor"&amp;Tenor,AR1982,Trigger)</f>
        <v>53290</v>
      </c>
      <c r="AT1982" s="246">
        <f>_xll.qlIndexFixing($AD$5,AQ1982,TRUE,_xll.ohTrigger(Trigger,Trigger1M))</f>
        <v>1.7052208100831388E-2</v>
      </c>
      <c r="AU1982" s="246" t="e">
        <f>IFERROR(_xll.qlIndexFixing($AV$1,AQ1982,TRUE,_xll.ohTrigger(Trigger,Trigger1M)),#N/A)</f>
        <v>#N/A</v>
      </c>
    </row>
    <row r="1983" spans="42:47" ht="11.25" customHeight="1" x14ac:dyDescent="0.25">
      <c r="AP1983" s="102" t="s">
        <v>83</v>
      </c>
      <c r="AQ1983" s="101">
        <f>_xll.qlInterestRateIndexFixingDate(Currency&amp;"ibor"&amp;Tenor,AR1983,Trigger)</f>
        <v>53262</v>
      </c>
      <c r="AR1983" s="101">
        <f>_xll.qlCalendarAdvance(Calendar,AR1982,AP1983,"f",,Trigger)</f>
        <v>53266</v>
      </c>
      <c r="AS1983" s="101">
        <f>_xll.qlInterestRateIndexMaturity(Currency&amp;"ibor"&amp;Tenor,AR1983,Trigger)</f>
        <v>53296</v>
      </c>
      <c r="AT1983" s="246">
        <f>_xll.qlIndexFixing($AD$5,AQ1983,TRUE,_xll.ohTrigger(Trigger,Trigger1M))</f>
        <v>1.7055487708126371E-2</v>
      </c>
      <c r="AU1983" s="246" t="e">
        <f>IFERROR(_xll.qlIndexFixing($AV$1,AQ1983,TRUE,_xll.ohTrigger(Trigger,Trigger1M)),#N/A)</f>
        <v>#N/A</v>
      </c>
    </row>
    <row r="1984" spans="42:47" ht="11.25" customHeight="1" x14ac:dyDescent="0.25">
      <c r="AP1984" s="102" t="s">
        <v>83</v>
      </c>
      <c r="AQ1984" s="101">
        <f>_xll.qlInterestRateIndexFixingDate(Currency&amp;"ibor"&amp;Tenor,AR1984,Trigger)</f>
        <v>53269</v>
      </c>
      <c r="AR1984" s="101">
        <f>_xll.qlCalendarAdvance(Calendar,AR1983,AP1984,"f",,Trigger)</f>
        <v>53273</v>
      </c>
      <c r="AS1984" s="101">
        <f>_xll.qlInterestRateIndexMaturity(Currency&amp;"ibor"&amp;Tenor,AR1984,Trigger)</f>
        <v>53303</v>
      </c>
      <c r="AT1984" s="246">
        <f>_xll.qlIndexFixing($AD$5,AQ1984,TRUE,_xll.ohTrigger(Trigger,Trigger1M))</f>
        <v>1.70593834202446E-2</v>
      </c>
      <c r="AU1984" s="246" t="e">
        <f>IFERROR(_xll.qlIndexFixing($AV$1,AQ1984,TRUE,_xll.ohTrigger(Trigger,Trigger1M)),#N/A)</f>
        <v>#N/A</v>
      </c>
    </row>
    <row r="1985" spans="42:47" ht="11.25" customHeight="1" x14ac:dyDescent="0.25">
      <c r="AP1985" s="102" t="s">
        <v>83</v>
      </c>
      <c r="AQ1985" s="101">
        <f>_xll.qlInterestRateIndexFixingDate(Currency&amp;"ibor"&amp;Tenor,AR1985,Trigger)</f>
        <v>53276</v>
      </c>
      <c r="AR1985" s="101">
        <f>_xll.qlCalendarAdvance(Calendar,AR1984,AP1985,"f",,Trigger)</f>
        <v>53280</v>
      </c>
      <c r="AS1985" s="101">
        <f>_xll.qlInterestRateIndexMaturity(Currency&amp;"ibor"&amp;Tenor,AR1985,Trigger)</f>
        <v>53310</v>
      </c>
      <c r="AT1985" s="246">
        <f>_xll.qlIndexFixing($AD$5,AQ1985,TRUE,_xll.ohTrigger(Trigger,Trigger1M))</f>
        <v>1.7063209654947009E-2</v>
      </c>
      <c r="AU1985" s="246" t="e">
        <f>IFERROR(_xll.qlIndexFixing($AV$1,AQ1985,TRUE,_xll.ohTrigger(Trigger,Trigger1M)),#N/A)</f>
        <v>#N/A</v>
      </c>
    </row>
    <row r="1986" spans="42:47" ht="11.25" customHeight="1" x14ac:dyDescent="0.25">
      <c r="AP1986" s="102" t="s">
        <v>83</v>
      </c>
      <c r="AQ1986" s="101">
        <f>_xll.qlInterestRateIndexFixingDate(Currency&amp;"ibor"&amp;Tenor,AR1986,Trigger)</f>
        <v>53283</v>
      </c>
      <c r="AR1986" s="101">
        <f>_xll.qlCalendarAdvance(Calendar,AR1985,AP1986,"f",,Trigger)</f>
        <v>53287</v>
      </c>
      <c r="AS1986" s="101">
        <f>_xll.qlInterestRateIndexMaturity(Currency&amp;"ibor"&amp;Tenor,AR1986,Trigger)</f>
        <v>53317</v>
      </c>
      <c r="AT1986" s="246">
        <f>_xll.qlIndexFixing($AD$5,AQ1986,TRUE,_xll.ohTrigger(Trigger,Trigger1M))</f>
        <v>1.7066966412174978E-2</v>
      </c>
      <c r="AU1986" s="246" t="e">
        <f>IFERROR(_xll.qlIndexFixing($AV$1,AQ1986,TRUE,_xll.ohTrigger(Trigger,Trigger1M)),#N/A)</f>
        <v>#N/A</v>
      </c>
    </row>
    <row r="1987" spans="42:47" ht="11.25" customHeight="1" x14ac:dyDescent="0.25">
      <c r="AP1987" s="102" t="s">
        <v>83</v>
      </c>
      <c r="AQ1987" s="101">
        <f>_xll.qlInterestRateIndexFixingDate(Currency&amp;"ibor"&amp;Tenor,AR1987,Trigger)</f>
        <v>53290</v>
      </c>
      <c r="AR1987" s="101">
        <f>_xll.qlCalendarAdvance(Calendar,AR1986,AP1987,"f",,Trigger)</f>
        <v>53294</v>
      </c>
      <c r="AS1987" s="101">
        <f>_xll.qlInterestRateIndexMaturity(Currency&amp;"ibor"&amp;Tenor,AR1987,Trigger)</f>
        <v>53324</v>
      </c>
      <c r="AT1987" s="246">
        <f>_xll.qlIndexFixing($AD$5,AQ1987,TRUE,_xll.ohTrigger(Trigger,Trigger1M))</f>
        <v>1.7070653691856563E-2</v>
      </c>
      <c r="AU1987" s="246" t="e">
        <f>IFERROR(_xll.qlIndexFixing($AV$1,AQ1987,TRUE,_xll.ohTrigger(Trigger,Trigger1M)),#N/A)</f>
        <v>#N/A</v>
      </c>
    </row>
    <row r="1988" spans="42:47" ht="11.25" customHeight="1" x14ac:dyDescent="0.25">
      <c r="AP1988" s="102" t="s">
        <v>83</v>
      </c>
      <c r="AQ1988" s="101">
        <f>_xll.qlInterestRateIndexFixingDate(Currency&amp;"ibor"&amp;Tenor,AR1988,Trigger)</f>
        <v>53297</v>
      </c>
      <c r="AR1988" s="101">
        <f>_xll.qlCalendarAdvance(Calendar,AR1987,AP1988,"f",,Trigger)</f>
        <v>53301</v>
      </c>
      <c r="AS1988" s="101">
        <f>_xll.qlInterestRateIndexMaturity(Currency&amp;"ibor"&amp;Tenor,AR1988,Trigger)</f>
        <v>53332</v>
      </c>
      <c r="AT1988" s="246">
        <f>_xll.qlIndexFixing($AD$5,AQ1988,TRUE,_xll.ohTrigger(Trigger,Trigger1M))</f>
        <v>1.7074928376126088E-2</v>
      </c>
      <c r="AU1988" s="246" t="e">
        <f>IFERROR(_xll.qlIndexFixing($AV$1,AQ1988,TRUE,_xll.ohTrigger(Trigger,Trigger1M)),#N/A)</f>
        <v>#N/A</v>
      </c>
    </row>
    <row r="1989" spans="42:47" ht="11.25" customHeight="1" x14ac:dyDescent="0.25">
      <c r="AP1989" s="102" t="s">
        <v>83</v>
      </c>
      <c r="AQ1989" s="101">
        <f>_xll.qlInterestRateIndexFixingDate(Currency&amp;"ibor"&amp;Tenor,AR1989,Trigger)</f>
        <v>53304</v>
      </c>
      <c r="AR1989" s="101">
        <f>_xll.qlCalendarAdvance(Calendar,AR1988,AP1989,"f",,Trigger)</f>
        <v>53308</v>
      </c>
      <c r="AS1989" s="101">
        <f>_xll.qlInterestRateIndexMaturity(Currency&amp;"ibor"&amp;Tenor,AR1989,Trigger)</f>
        <v>53339</v>
      </c>
      <c r="AT1989" s="246">
        <f>_xll.qlIndexFixing($AD$5,AQ1989,TRUE,_xll.ohTrigger(Trigger,Trigger1M))</f>
        <v>1.7078471905794489E-2</v>
      </c>
      <c r="AU1989" s="246" t="e">
        <f>IFERROR(_xll.qlIndexFixing($AV$1,AQ1989,TRUE,_xll.ohTrigger(Trigger,Trigger1M)),#N/A)</f>
        <v>#N/A</v>
      </c>
    </row>
    <row r="1990" spans="42:47" ht="11.25" customHeight="1" x14ac:dyDescent="0.25">
      <c r="AP1990" s="102" t="s">
        <v>83</v>
      </c>
      <c r="AQ1990" s="101">
        <f>_xll.qlInterestRateIndexFixingDate(Currency&amp;"ibor"&amp;Tenor,AR1990,Trigger)</f>
        <v>53311</v>
      </c>
      <c r="AR1990" s="101">
        <f>_xll.qlCalendarAdvance(Calendar,AR1989,AP1990,"f",,Trigger)</f>
        <v>53315</v>
      </c>
      <c r="AS1990" s="101">
        <f>_xll.qlInterestRateIndexMaturity(Currency&amp;"ibor"&amp;Tenor,AR1990,Trigger)</f>
        <v>53346</v>
      </c>
      <c r="AT1990" s="246">
        <f>_xll.qlIndexFixing($AD$5,AQ1990,TRUE,_xll.ohTrigger(Trigger,Trigger1M))</f>
        <v>1.7081945954474188E-2</v>
      </c>
      <c r="AU1990" s="246" t="e">
        <f>IFERROR(_xll.qlIndexFixing($AV$1,AQ1990,TRUE,_xll.ohTrigger(Trigger,Trigger1M)),#N/A)</f>
        <v>#N/A</v>
      </c>
    </row>
    <row r="1991" spans="42:47" ht="11.25" customHeight="1" x14ac:dyDescent="0.25">
      <c r="AP1991" s="102" t="s">
        <v>83</v>
      </c>
      <c r="AQ1991" s="101">
        <f>_xll.qlInterestRateIndexFixingDate(Currency&amp;"ibor"&amp;Tenor,AR1991,Trigger)</f>
        <v>53317</v>
      </c>
      <c r="AR1991" s="101">
        <f>_xll.qlCalendarAdvance(Calendar,AR1990,AP1991,"f",,Trigger)</f>
        <v>53323</v>
      </c>
      <c r="AS1991" s="101">
        <f>_xll.qlInterestRateIndexMaturity(Currency&amp;"ibor"&amp;Tenor,AR1991,Trigger)</f>
        <v>53356</v>
      </c>
      <c r="AT1991" s="246">
        <f>_xll.qlIndexFixing($AD$5,AQ1991,TRUE,_xll.ohTrigger(Trigger,Trigger1M))</f>
        <v>1.7087113508687777E-2</v>
      </c>
      <c r="AU1991" s="246" t="e">
        <f>IFERROR(_xll.qlIndexFixing($AV$1,AQ1991,TRUE,_xll.ohTrigger(Trigger,Trigger1M)),#N/A)</f>
        <v>#N/A</v>
      </c>
    </row>
    <row r="1992" spans="42:47" ht="11.25" customHeight="1" x14ac:dyDescent="0.25">
      <c r="AP1992" s="102" t="s">
        <v>83</v>
      </c>
      <c r="AQ1992" s="101">
        <f>_xll.qlInterestRateIndexFixingDate(Currency&amp;"ibor"&amp;Tenor,AR1992,Trigger)</f>
        <v>53325</v>
      </c>
      <c r="AR1992" s="101">
        <f>_xll.qlCalendarAdvance(Calendar,AR1991,AP1992,"f",,Trigger)</f>
        <v>53330</v>
      </c>
      <c r="AS1992" s="101">
        <f>_xll.qlInterestRateIndexMaturity(Currency&amp;"ibor"&amp;Tenor,AR1992,Trigger)</f>
        <v>53363</v>
      </c>
      <c r="AT1992" s="246">
        <f>_xll.qlIndexFixing($AD$5,AQ1992,TRUE,_xll.ohTrigger(Trigger,Trigger1M))</f>
        <v>1.7090429057936261E-2</v>
      </c>
      <c r="AU1992" s="246" t="e">
        <f>IFERROR(_xll.qlIndexFixing($AV$1,AQ1992,TRUE,_xll.ohTrigger(Trigger,Trigger1M)),#N/A)</f>
        <v>#N/A</v>
      </c>
    </row>
    <row r="1993" spans="42:47" ht="11.25" customHeight="1" x14ac:dyDescent="0.25">
      <c r="AP1993" s="102" t="s">
        <v>83</v>
      </c>
      <c r="AQ1993" s="101">
        <f>_xll.qlInterestRateIndexFixingDate(Currency&amp;"ibor"&amp;Tenor,AR1993,Trigger)</f>
        <v>53335</v>
      </c>
      <c r="AR1993" s="101">
        <f>_xll.qlCalendarAdvance(Calendar,AR1992,AP1993,"f",,Trigger)</f>
        <v>53337</v>
      </c>
      <c r="AS1993" s="101">
        <f>_xll.qlInterestRateIndexMaturity(Currency&amp;"ibor"&amp;Tenor,AR1993,Trigger)</f>
        <v>53370</v>
      </c>
      <c r="AT1993" s="246">
        <f>_xll.qlIndexFixing($AD$5,AQ1993,TRUE,_xll.ohTrigger(Trigger,Trigger1M))</f>
        <v>1.7093675119455237E-2</v>
      </c>
      <c r="AU1993" s="246" t="e">
        <f>IFERROR(_xll.qlIndexFixing($AV$1,AQ1993,TRUE,_xll.ohTrigger(Trigger,Trigger1M)),#N/A)</f>
        <v>#N/A</v>
      </c>
    </row>
    <row r="1994" spans="42:47" ht="11.25" customHeight="1" x14ac:dyDescent="0.25">
      <c r="AP1994" s="102" t="s">
        <v>83</v>
      </c>
      <c r="AQ1994" s="101">
        <f>_xll.qlInterestRateIndexFixingDate(Currency&amp;"ibor"&amp;Tenor,AR1994,Trigger)</f>
        <v>53342</v>
      </c>
      <c r="AR1994" s="101">
        <f>_xll.qlCalendarAdvance(Calendar,AR1993,AP1994,"f",,Trigger)</f>
        <v>53344</v>
      </c>
      <c r="AS1994" s="101">
        <f>_xll.qlInterestRateIndexMaturity(Currency&amp;"ibor"&amp;Tenor,AR1994,Trigger)</f>
        <v>53377</v>
      </c>
      <c r="AT1994" s="246">
        <f>_xll.qlIndexFixing($AD$5,AQ1994,TRUE,_xll.ohTrigger(Trigger,Trigger1M))</f>
        <v>1.7096851693184142E-2</v>
      </c>
      <c r="AU1994" s="246" t="e">
        <f>IFERROR(_xll.qlIndexFixing($AV$1,AQ1994,TRUE,_xll.ohTrigger(Trigger,Trigger1M)),#N/A)</f>
        <v>#N/A</v>
      </c>
    </row>
    <row r="1995" spans="42:47" ht="11.25" customHeight="1" x14ac:dyDescent="0.25">
      <c r="AP1995" s="102" t="s">
        <v>83</v>
      </c>
      <c r="AQ1995" s="101">
        <f>_xll.qlInterestRateIndexFixingDate(Currency&amp;"ibor"&amp;Tenor,AR1995,Trigger)</f>
        <v>53349</v>
      </c>
      <c r="AR1995" s="101">
        <f>_xll.qlCalendarAdvance(Calendar,AR1994,AP1995,"f",,Trigger)</f>
        <v>53351</v>
      </c>
      <c r="AS1995" s="101">
        <f>_xll.qlInterestRateIndexMaturity(Currency&amp;"ibor"&amp;Tenor,AR1995,Trigger)</f>
        <v>53384</v>
      </c>
      <c r="AT1995" s="246">
        <f>_xll.qlIndexFixing($AD$5,AQ1995,TRUE,_xll.ohTrigger(Trigger,Trigger1M))</f>
        <v>1.7099958779062424E-2</v>
      </c>
      <c r="AU1995" s="246" t="e">
        <f>IFERROR(_xll.qlIndexFixing($AV$1,AQ1995,TRUE,_xll.ohTrigger(Trigger,Trigger1M)),#N/A)</f>
        <v>#N/A</v>
      </c>
    </row>
    <row r="1996" spans="42:47" ht="11.25" customHeight="1" x14ac:dyDescent="0.25">
      <c r="AP1996" s="102" t="s">
        <v>83</v>
      </c>
      <c r="AQ1996" s="101">
        <f>_xll.qlInterestRateIndexFixingDate(Currency&amp;"ibor"&amp;Tenor,AR1996,Trigger)</f>
        <v>53356</v>
      </c>
      <c r="AR1996" s="101">
        <f>_xll.qlCalendarAdvance(Calendar,AR1995,AP1996,"f",,Trigger)</f>
        <v>53358</v>
      </c>
      <c r="AS1996" s="101">
        <f>_xll.qlInterestRateIndexMaturity(Currency&amp;"ibor"&amp;Tenor,AR1996,Trigger)</f>
        <v>53386</v>
      </c>
      <c r="AT1996" s="246">
        <f>_xll.qlIndexFixing($AD$5,AQ1996,TRUE,_xll.ohTrigger(Trigger,Trigger1M))</f>
        <v>1.709990765568278E-2</v>
      </c>
      <c r="AU1996" s="246" t="e">
        <f>IFERROR(_xll.qlIndexFixing($AV$1,AQ1996,TRUE,_xll.ohTrigger(Trigger,Trigger1M)),#N/A)</f>
        <v>#N/A</v>
      </c>
    </row>
    <row r="1997" spans="42:47" ht="11.25" customHeight="1" x14ac:dyDescent="0.25">
      <c r="AP1997" s="102" t="s">
        <v>83</v>
      </c>
      <c r="AQ1997" s="101">
        <f>_xll.qlInterestRateIndexFixingDate(Currency&amp;"ibor"&amp;Tenor,AR1997,Trigger)</f>
        <v>53363</v>
      </c>
      <c r="AR1997" s="101">
        <f>_xll.qlCalendarAdvance(Calendar,AR1996,AP1997,"f",,Trigger)</f>
        <v>53365</v>
      </c>
      <c r="AS1997" s="101">
        <f>_xll.qlInterestRateIndexMaturity(Currency&amp;"ibor"&amp;Tenor,AR1997,Trigger)</f>
        <v>53393</v>
      </c>
      <c r="AT1997" s="246">
        <f>_xll.qlIndexFixing($AD$5,AQ1997,TRUE,_xll.ohTrigger(Trigger,Trigger1M))</f>
        <v>1.7102899872505666E-2</v>
      </c>
      <c r="AU1997" s="246" t="e">
        <f>IFERROR(_xll.qlIndexFixing($AV$1,AQ1997,TRUE,_xll.ohTrigger(Trigger,Trigger1M)),#N/A)</f>
        <v>#N/A</v>
      </c>
    </row>
    <row r="1998" spans="42:47" ht="11.25" customHeight="1" x14ac:dyDescent="0.25">
      <c r="AP1998" s="102" t="s">
        <v>83</v>
      </c>
      <c r="AQ1998" s="101">
        <f>_xll.qlInterestRateIndexFixingDate(Currency&amp;"ibor"&amp;Tenor,AR1998,Trigger)</f>
        <v>53370</v>
      </c>
      <c r="AR1998" s="101">
        <f>_xll.qlCalendarAdvance(Calendar,AR1997,AP1998,"f",,Trigger)</f>
        <v>53372</v>
      </c>
      <c r="AS1998" s="101">
        <f>_xll.qlInterestRateIndexMaturity(Currency&amp;"ibor"&amp;Tenor,AR1998,Trigger)</f>
        <v>53400</v>
      </c>
      <c r="AT1998" s="246">
        <f>_xll.qlIndexFixing($AD$5,AQ1998,TRUE,_xll.ohTrigger(Trigger,Trigger1M))</f>
        <v>1.7105822617697251E-2</v>
      </c>
      <c r="AU1998" s="246" t="e">
        <f>IFERROR(_xll.qlIndexFixing($AV$1,AQ1998,TRUE,_xll.ohTrigger(Trigger,Trigger1M)),#N/A)</f>
        <v>#N/A</v>
      </c>
    </row>
    <row r="1999" spans="42:47" ht="11.25" customHeight="1" x14ac:dyDescent="0.25">
      <c r="AP1999" s="102" t="s">
        <v>83</v>
      </c>
      <c r="AQ1999" s="101">
        <f>_xll.qlInterestRateIndexFixingDate(Currency&amp;"ibor"&amp;Tenor,AR1999,Trigger)</f>
        <v>53377</v>
      </c>
      <c r="AR1999" s="101">
        <f>_xll.qlCalendarAdvance(Calendar,AR1998,AP1999,"f",,Trigger)</f>
        <v>53379</v>
      </c>
      <c r="AS1999" s="101">
        <f>_xll.qlInterestRateIndexMaturity(Currency&amp;"ibor"&amp;Tenor,AR1999,Trigger)</f>
        <v>53407</v>
      </c>
      <c r="AT1999" s="246">
        <f>_xll.qlIndexFixing($AD$5,AQ1999,TRUE,_xll.ohTrigger(Trigger,Trigger1M))</f>
        <v>1.7108675891211851E-2</v>
      </c>
      <c r="AU1999" s="246" t="e">
        <f>IFERROR(_xll.qlIndexFixing($AV$1,AQ1999,TRUE,_xll.ohTrigger(Trigger,Trigger1M)),#N/A)</f>
        <v>#N/A</v>
      </c>
    </row>
    <row r="2000" spans="42:47" ht="11.25" customHeight="1" x14ac:dyDescent="0.25">
      <c r="AP2000" s="102" t="s">
        <v>83</v>
      </c>
      <c r="AQ2000" s="101">
        <f>_xll.qlInterestRateIndexFixingDate(Currency&amp;"ibor"&amp;Tenor,AR2000,Trigger)</f>
        <v>53384</v>
      </c>
      <c r="AR2000" s="101">
        <f>_xll.qlCalendarAdvance(Calendar,AR1999,AP2000,"f",,Trigger)</f>
        <v>53386</v>
      </c>
      <c r="AS2000" s="101">
        <f>_xll.qlInterestRateIndexMaturity(Currency&amp;"ibor"&amp;Tenor,AR2000,Trigger)</f>
        <v>53416</v>
      </c>
      <c r="AT2000" s="246">
        <f>_xll.qlIndexFixing($AD$5,AQ2000,TRUE,_xll.ohTrigger(Trigger,Trigger1M))</f>
        <v>1.7112657895878236E-2</v>
      </c>
      <c r="AU2000" s="246" t="e">
        <f>IFERROR(_xll.qlIndexFixing($AV$1,AQ2000,TRUE,_xll.ohTrigger(Trigger,Trigger1M)),#N/A)</f>
        <v>#N/A</v>
      </c>
    </row>
    <row r="2001" spans="42:47" ht="11.25" customHeight="1" x14ac:dyDescent="0.25">
      <c r="AP2001" s="102" t="s">
        <v>83</v>
      </c>
      <c r="AQ2001" s="101">
        <f>_xll.qlInterestRateIndexFixingDate(Currency&amp;"ibor"&amp;Tenor,AR2001,Trigger)</f>
        <v>53391</v>
      </c>
      <c r="AR2001" s="101">
        <f>_xll.qlCalendarAdvance(Calendar,AR2000,AP2001,"f",,Trigger)</f>
        <v>53393</v>
      </c>
      <c r="AS2001" s="101">
        <f>_xll.qlInterestRateIndexMaturity(Currency&amp;"ibor"&amp;Tenor,AR2001,Trigger)</f>
        <v>53426</v>
      </c>
      <c r="AT2001" s="246">
        <f>_xll.qlIndexFixing($AD$5,AQ2001,TRUE,_xll.ohTrigger(Trigger,Trigger1M))</f>
        <v>1.7117142046259432E-2</v>
      </c>
      <c r="AU2001" s="246" t="e">
        <f>IFERROR(_xll.qlIndexFixing($AV$1,AQ2001,TRUE,_xll.ohTrigger(Trigger,Trigger1M)),#N/A)</f>
        <v>#N/A</v>
      </c>
    </row>
    <row r="2002" spans="42:47" ht="11.25" customHeight="1" x14ac:dyDescent="0.25">
      <c r="AP2002" s="102" t="s">
        <v>83</v>
      </c>
      <c r="AQ2002" s="101">
        <f>_xll.qlInterestRateIndexFixingDate(Currency&amp;"ibor"&amp;Tenor,AR2002,Trigger)</f>
        <v>53398</v>
      </c>
      <c r="AR2002" s="101">
        <f>_xll.qlCalendarAdvance(Calendar,AR2001,AP2002,"f",,Trigger)</f>
        <v>53400</v>
      </c>
      <c r="AS2002" s="101">
        <f>_xll.qlInterestRateIndexMaturity(Currency&amp;"ibor"&amp;Tenor,AR2002,Trigger)</f>
        <v>53433</v>
      </c>
      <c r="AT2002" s="246">
        <f>_xll.qlIndexFixing($AD$5,AQ2002,TRUE,_xll.ohTrigger(Trigger,Trigger1M))</f>
        <v>1.711976271559915E-2</v>
      </c>
      <c r="AU2002" s="246" t="e">
        <f>IFERROR(_xll.qlIndexFixing($AV$1,AQ2002,TRUE,_xll.ohTrigger(Trigger,Trigger1M)),#N/A)</f>
        <v>#N/A</v>
      </c>
    </row>
    <row r="2003" spans="42:47" ht="11.25" customHeight="1" x14ac:dyDescent="0.25">
      <c r="AP2003" s="102" t="s">
        <v>83</v>
      </c>
      <c r="AQ2003" s="101">
        <f>_xll.qlInterestRateIndexFixingDate(Currency&amp;"ibor"&amp;Tenor,AR2003,Trigger)</f>
        <v>53405</v>
      </c>
      <c r="AR2003" s="101">
        <f>_xll.qlCalendarAdvance(Calendar,AR2002,AP2003,"f",,Trigger)</f>
        <v>53407</v>
      </c>
      <c r="AS2003" s="101">
        <f>_xll.qlInterestRateIndexMaturity(Currency&amp;"ibor"&amp;Tenor,AR2003,Trigger)</f>
        <v>53440</v>
      </c>
      <c r="AT2003" s="246">
        <f>_xll.qlIndexFixing($AD$5,AQ2003,TRUE,_xll.ohTrigger(Trigger,Trigger1M))</f>
        <v>1.712231389665465E-2</v>
      </c>
      <c r="AU2003" s="246" t="e">
        <f>IFERROR(_xll.qlIndexFixing($AV$1,AQ2003,TRUE,_xll.ohTrigger(Trigger,Trigger1M)),#N/A)</f>
        <v>#N/A</v>
      </c>
    </row>
    <row r="2004" spans="42:47" ht="11.25" customHeight="1" x14ac:dyDescent="0.25">
      <c r="AP2004" s="102" t="s">
        <v>83</v>
      </c>
      <c r="AQ2004" s="101">
        <f>_xll.qlInterestRateIndexFixingDate(Currency&amp;"ibor"&amp;Tenor,AR2004,Trigger)</f>
        <v>53408</v>
      </c>
      <c r="AR2004" s="101">
        <f>_xll.qlCalendarAdvance(Calendar,AR2003,AP2004,"f",,Trigger)</f>
        <v>53414</v>
      </c>
      <c r="AS2004" s="101">
        <f>_xll.qlInterestRateIndexMaturity(Currency&amp;"ibor"&amp;Tenor,AR2004,Trigger)</f>
        <v>53447</v>
      </c>
      <c r="AT2004" s="246">
        <f>_xll.qlIndexFixing($AD$5,AQ2004,TRUE,_xll.ohTrigger(Trigger,Trigger1M))</f>
        <v>1.7124795589372643E-2</v>
      </c>
      <c r="AU2004" s="246" t="e">
        <f>IFERROR(_xll.qlIndexFixing($AV$1,AQ2004,TRUE,_xll.ohTrigger(Trigger,Trigger1M)),#N/A)</f>
        <v>#N/A</v>
      </c>
    </row>
    <row r="2005" spans="42:47" ht="11.25" customHeight="1" x14ac:dyDescent="0.25">
      <c r="AP2005" s="102" t="s">
        <v>83</v>
      </c>
      <c r="AQ2005" s="101">
        <f>_xll.qlInterestRateIndexFixingDate(Currency&amp;"ibor"&amp;Tenor,AR2005,Trigger)</f>
        <v>53419</v>
      </c>
      <c r="AR2005" s="101">
        <f>_xll.qlCalendarAdvance(Calendar,AR2004,AP2005,"f",,Trigger)</f>
        <v>53421</v>
      </c>
      <c r="AS2005" s="101">
        <f>_xll.qlInterestRateIndexMaturity(Currency&amp;"ibor"&amp;Tenor,AR2005,Trigger)</f>
        <v>53451</v>
      </c>
      <c r="AT2005" s="246">
        <f>_xll.qlIndexFixing($AD$5,AQ2005,TRUE,_xll.ohTrigger(Trigger,Trigger1M))</f>
        <v>1.7125486423744896E-2</v>
      </c>
      <c r="AU2005" s="246" t="e">
        <f>IFERROR(_xll.qlIndexFixing($AV$1,AQ2005,TRUE,_xll.ohTrigger(Trigger,Trigger1M)),#N/A)</f>
        <v>#N/A</v>
      </c>
    </row>
    <row r="2006" spans="42:47" ht="11.25" customHeight="1" x14ac:dyDescent="0.25">
      <c r="AP2006" s="102" t="s">
        <v>83</v>
      </c>
      <c r="AQ2006" s="101">
        <f>_xll.qlInterestRateIndexFixingDate(Currency&amp;"ibor"&amp;Tenor,AR2006,Trigger)</f>
        <v>53426</v>
      </c>
      <c r="AR2006" s="101">
        <f>_xll.qlCalendarAdvance(Calendar,AR2005,AP2006,"f",,Trigger)</f>
        <v>53428</v>
      </c>
      <c r="AS2006" s="101">
        <f>_xll.qlInterestRateIndexMaturity(Currency&amp;"ibor"&amp;Tenor,AR2006,Trigger)</f>
        <v>53458</v>
      </c>
      <c r="AT2006" s="246">
        <f>_xll.qlIndexFixing($AD$5,AQ2006,TRUE,_xll.ohTrigger(Trigger,Trigger1M))</f>
        <v>1.7127843693817368E-2</v>
      </c>
      <c r="AU2006" s="246" t="e">
        <f>IFERROR(_xll.qlIndexFixing($AV$1,AQ2006,TRUE,_xll.ohTrigger(Trigger,Trigger1M)),#N/A)</f>
        <v>#N/A</v>
      </c>
    </row>
    <row r="2007" spans="42:47" ht="11.25" customHeight="1" x14ac:dyDescent="0.25">
      <c r="AP2007" s="102" t="s">
        <v>83</v>
      </c>
      <c r="AQ2007" s="101">
        <f>_xll.qlInterestRateIndexFixingDate(Currency&amp;"ibor"&amp;Tenor,AR2007,Trigger)</f>
        <v>53433</v>
      </c>
      <c r="AR2007" s="101">
        <f>_xll.qlCalendarAdvance(Calendar,AR2006,AP2007,"f",,Trigger)</f>
        <v>53435</v>
      </c>
      <c r="AS2007" s="101">
        <f>_xll.qlInterestRateIndexMaturity(Currency&amp;"ibor"&amp;Tenor,AR2007,Trigger)</f>
        <v>53465</v>
      </c>
      <c r="AT2007" s="246">
        <f>_xll.qlIndexFixing($AD$5,AQ2007,TRUE,_xll.ohTrigger(Trigger,Trigger1M))</f>
        <v>1.7130131485285638E-2</v>
      </c>
      <c r="AU2007" s="246" t="e">
        <f>IFERROR(_xll.qlIndexFixing($AV$1,AQ2007,TRUE,_xll.ohTrigger(Trigger,Trigger1M)),#N/A)</f>
        <v>#N/A</v>
      </c>
    </row>
    <row r="2008" spans="42:47" ht="11.25" customHeight="1" x14ac:dyDescent="0.25">
      <c r="AP2008" s="102" t="s">
        <v>83</v>
      </c>
      <c r="AQ2008" s="101">
        <f>_xll.qlInterestRateIndexFixingDate(Currency&amp;"ibor"&amp;Tenor,AR2008,Trigger)</f>
        <v>53440</v>
      </c>
      <c r="AR2008" s="101">
        <f>_xll.qlCalendarAdvance(Calendar,AR2007,AP2008,"f",,Trigger)</f>
        <v>53442</v>
      </c>
      <c r="AS2008" s="101">
        <f>_xll.qlInterestRateIndexMaturity(Currency&amp;"ibor"&amp;Tenor,AR2008,Trigger)</f>
        <v>53472</v>
      </c>
      <c r="AT2008" s="246">
        <f>_xll.qlIndexFixing($AD$5,AQ2008,TRUE,_xll.ohTrigger(Trigger,Trigger1M))</f>
        <v>1.713234979811773E-2</v>
      </c>
      <c r="AU2008" s="246" t="e">
        <f>IFERROR(_xll.qlIndexFixing($AV$1,AQ2008,TRUE,_xll.ohTrigger(Trigger,Trigger1M)),#N/A)</f>
        <v>#N/A</v>
      </c>
    </row>
    <row r="2009" spans="42:47" ht="11.25" customHeight="1" x14ac:dyDescent="0.25">
      <c r="AP2009" s="102" t="s">
        <v>83</v>
      </c>
      <c r="AQ2009" s="101">
        <f>_xll.qlInterestRateIndexFixingDate(Currency&amp;"ibor"&amp;Tenor,AR2009,Trigger)</f>
        <v>53444</v>
      </c>
      <c r="AR2009" s="101">
        <f>_xll.qlCalendarAdvance(Calendar,AR2008,AP2009,"f",,Trigger)</f>
        <v>53449</v>
      </c>
      <c r="AS2009" s="101">
        <f>_xll.qlInterestRateIndexMaturity(Currency&amp;"ibor"&amp;Tenor,AR2009,Trigger)</f>
        <v>53482</v>
      </c>
      <c r="AT2009" s="246">
        <f>_xll.qlIndexFixing($AD$5,AQ2009,TRUE,_xll.ohTrigger(Trigger,Trigger1M))</f>
        <v>1.7136161726310949E-2</v>
      </c>
      <c r="AU2009" s="246" t="e">
        <f>IFERROR(_xll.qlIndexFixing($AV$1,AQ2009,TRUE,_xll.ohTrigger(Trigger,Trigger1M)),#N/A)</f>
        <v>#N/A</v>
      </c>
    </row>
    <row r="2010" spans="42:47" ht="11.25" customHeight="1" x14ac:dyDescent="0.25">
      <c r="AP2010" s="102" t="s">
        <v>83</v>
      </c>
      <c r="AQ2010" s="101">
        <f>_xll.qlInterestRateIndexFixingDate(Currency&amp;"ibor"&amp;Tenor,AR2010,Trigger)</f>
        <v>53454</v>
      </c>
      <c r="AR2010" s="101">
        <f>_xll.qlCalendarAdvance(Calendar,AR2009,AP2010,"f",,Trigger)</f>
        <v>53456</v>
      </c>
      <c r="AS2010" s="101">
        <f>_xll.qlInterestRateIndexMaturity(Currency&amp;"ibor"&amp;Tenor,AR2010,Trigger)</f>
        <v>53489</v>
      </c>
      <c r="AT2010" s="246">
        <f>_xll.qlIndexFixing($AD$5,AQ2010,TRUE,_xll.ohTrigger(Trigger,Trigger1M))</f>
        <v>1.713822648806404E-2</v>
      </c>
      <c r="AU2010" s="246" t="e">
        <f>IFERROR(_xll.qlIndexFixing($AV$1,AQ2010,TRUE,_xll.ohTrigger(Trigger,Trigger1M)),#N/A)</f>
        <v>#N/A</v>
      </c>
    </row>
    <row r="2011" spans="42:47" ht="11.25" customHeight="1" x14ac:dyDescent="0.25">
      <c r="AP2011" s="102" t="s">
        <v>83</v>
      </c>
      <c r="AQ2011" s="101">
        <f>_xll.qlInterestRateIndexFixingDate(Currency&amp;"ibor"&amp;Tenor,AR2011,Trigger)</f>
        <v>53461</v>
      </c>
      <c r="AR2011" s="101">
        <f>_xll.qlCalendarAdvance(Calendar,AR2010,AP2011,"f",,Trigger)</f>
        <v>53463</v>
      </c>
      <c r="AS2011" s="101">
        <f>_xll.qlInterestRateIndexMaturity(Currency&amp;"ibor"&amp;Tenor,AR2011,Trigger)</f>
        <v>53496</v>
      </c>
      <c r="AT2011" s="246">
        <f>_xll.qlIndexFixing($AD$5,AQ2011,TRUE,_xll.ohTrigger(Trigger,Trigger1M))</f>
        <v>1.7140221761176831E-2</v>
      </c>
      <c r="AU2011" s="246" t="e">
        <f>IFERROR(_xll.qlIndexFixing($AV$1,AQ2011,TRUE,_xll.ohTrigger(Trigger,Trigger1M)),#N/A)</f>
        <v>#N/A</v>
      </c>
    </row>
    <row r="2012" spans="42:47" ht="11.25" customHeight="1" x14ac:dyDescent="0.25">
      <c r="AP2012" s="102" t="s">
        <v>83</v>
      </c>
      <c r="AQ2012" s="101">
        <f>_xll.qlInterestRateIndexFixingDate(Currency&amp;"ibor"&amp;Tenor,AR2012,Trigger)</f>
        <v>53468</v>
      </c>
      <c r="AR2012" s="101">
        <f>_xll.qlCalendarAdvance(Calendar,AR2011,AP2012,"f",,Trigger)</f>
        <v>53470</v>
      </c>
      <c r="AS2012" s="101">
        <f>_xll.qlInterestRateIndexMaturity(Currency&amp;"ibor"&amp;Tenor,AR2012,Trigger)</f>
        <v>53503</v>
      </c>
      <c r="AT2012" s="246">
        <f>_xll.qlIndexFixing($AD$5,AQ2012,TRUE,_xll.ohTrigger(Trigger,Trigger1M))</f>
        <v>1.7142147545612992E-2</v>
      </c>
      <c r="AU2012" s="246" t="e">
        <f>IFERROR(_xll.qlIndexFixing($AV$1,AQ2012,TRUE,_xll.ohTrigger(Trigger,Trigger1M)),#N/A)</f>
        <v>#N/A</v>
      </c>
    </row>
    <row r="2013" spans="42:47" ht="11.25" customHeight="1" x14ac:dyDescent="0.25">
      <c r="AP2013" s="102" t="s">
        <v>83</v>
      </c>
      <c r="AQ2013" s="101">
        <f>_xll.qlInterestRateIndexFixingDate(Currency&amp;"ibor"&amp;Tenor,AR2013,Trigger)</f>
        <v>53475</v>
      </c>
      <c r="AR2013" s="101">
        <f>_xll.qlCalendarAdvance(Calendar,AR2012,AP2013,"f",,Trigger)</f>
        <v>53477</v>
      </c>
      <c r="AS2013" s="101">
        <f>_xll.qlInterestRateIndexMaturity(Currency&amp;"ibor"&amp;Tenor,AR2013,Trigger)</f>
        <v>53507</v>
      </c>
      <c r="AT2013" s="246">
        <f>_xll.qlIndexFixing($AD$5,AQ2013,TRUE,_xll.ohTrigger(Trigger,Trigger1M))</f>
        <v>1.7142399181389933E-2</v>
      </c>
      <c r="AU2013" s="246" t="e">
        <f>IFERROR(_xll.qlIndexFixing($AV$1,AQ2013,TRUE,_xll.ohTrigger(Trigger,Trigger1M)),#N/A)</f>
        <v>#N/A</v>
      </c>
    </row>
    <row r="2014" spans="42:47" ht="11.25" customHeight="1" x14ac:dyDescent="0.25">
      <c r="AP2014" s="102" t="s">
        <v>83</v>
      </c>
      <c r="AQ2014" s="101">
        <f>_xll.qlInterestRateIndexFixingDate(Currency&amp;"ibor"&amp;Tenor,AR2014,Trigger)</f>
        <v>53482</v>
      </c>
      <c r="AR2014" s="101">
        <f>_xll.qlCalendarAdvance(Calendar,AR2013,AP2014,"f",,Trigger)</f>
        <v>53484</v>
      </c>
      <c r="AS2014" s="101">
        <f>_xll.qlInterestRateIndexMaturity(Currency&amp;"ibor"&amp;Tenor,AR2014,Trigger)</f>
        <v>53514</v>
      </c>
      <c r="AT2014" s="246">
        <f>_xll.qlIndexFixing($AD$5,AQ2014,TRUE,_xll.ohTrigger(Trigger,Trigger1M))</f>
        <v>1.7144200621621586E-2</v>
      </c>
      <c r="AU2014" s="246" t="e">
        <f>IFERROR(_xll.qlIndexFixing($AV$1,AQ2014,TRUE,_xll.ohTrigger(Trigger,Trigger1M)),#N/A)</f>
        <v>#N/A</v>
      </c>
    </row>
    <row r="2015" spans="42:47" ht="11.25" customHeight="1" x14ac:dyDescent="0.25">
      <c r="AP2015" s="102" t="s">
        <v>83</v>
      </c>
      <c r="AQ2015" s="101">
        <f>_xll.qlInterestRateIndexFixingDate(Currency&amp;"ibor"&amp;Tenor,AR2015,Trigger)</f>
        <v>53489</v>
      </c>
      <c r="AR2015" s="101">
        <f>_xll.qlCalendarAdvance(Calendar,AR2014,AP2015,"f",,Trigger)</f>
        <v>53491</v>
      </c>
      <c r="AS2015" s="101">
        <f>_xll.qlInterestRateIndexMaturity(Currency&amp;"ibor"&amp;Tenor,AR2015,Trigger)</f>
        <v>53521</v>
      </c>
      <c r="AT2015" s="246">
        <f>_xll.qlIndexFixing($AD$5,AQ2015,TRUE,_xll.ohTrigger(Trigger,Trigger1M))</f>
        <v>1.7145932582971923E-2</v>
      </c>
      <c r="AU2015" s="246" t="e">
        <f>IFERROR(_xll.qlIndexFixing($AV$1,AQ2015,TRUE,_xll.ohTrigger(Trigger,Trigger1M)),#N/A)</f>
        <v>#N/A</v>
      </c>
    </row>
    <row r="2016" spans="42:47" ht="11.25" customHeight="1" x14ac:dyDescent="0.25">
      <c r="AP2016" s="102" t="s">
        <v>83</v>
      </c>
      <c r="AQ2016" s="101">
        <f>_xll.qlInterestRateIndexFixingDate(Currency&amp;"ibor"&amp;Tenor,AR2016,Trigger)</f>
        <v>53496</v>
      </c>
      <c r="AR2016" s="101">
        <f>_xll.qlCalendarAdvance(Calendar,AR2015,AP2016,"f",,Trigger)</f>
        <v>53498</v>
      </c>
      <c r="AS2016" s="101">
        <f>_xll.qlInterestRateIndexMaturity(Currency&amp;"ibor"&amp;Tenor,AR2016,Trigger)</f>
        <v>53528</v>
      </c>
      <c r="AT2016" s="246">
        <f>_xll.qlIndexFixing($AD$5,AQ2016,TRUE,_xll.ohTrigger(Trigger,Trigger1M))</f>
        <v>1.7147595065408971E-2</v>
      </c>
      <c r="AU2016" s="246" t="e">
        <f>IFERROR(_xll.qlIndexFixing($AV$1,AQ2016,TRUE,_xll.ohTrigger(Trigger,Trigger1M)),#N/A)</f>
        <v>#N/A</v>
      </c>
    </row>
    <row r="2017" spans="42:47" ht="11.25" customHeight="1" x14ac:dyDescent="0.25">
      <c r="AP2017" s="102" t="s">
        <v>83</v>
      </c>
      <c r="AQ2017" s="101">
        <f>_xll.qlInterestRateIndexFixingDate(Currency&amp;"ibor"&amp;Tenor,AR2017,Trigger)</f>
        <v>53503</v>
      </c>
      <c r="AR2017" s="101">
        <f>_xll.qlCalendarAdvance(Calendar,AR2016,AP2017,"f",,Trigger)</f>
        <v>53505</v>
      </c>
      <c r="AS2017" s="101">
        <f>_xll.qlInterestRateIndexMaturity(Currency&amp;"ibor"&amp;Tenor,AR2017,Trigger)</f>
        <v>53535</v>
      </c>
      <c r="AT2017" s="246">
        <f>_xll.qlIndexFixing($AD$5,AQ2017,TRUE,_xll.ohTrigger(Trigger,Trigger1M))</f>
        <v>1.7149251036779667E-2</v>
      </c>
      <c r="AU2017" s="246" t="e">
        <f>IFERROR(_xll.qlIndexFixing($AV$1,AQ2017,TRUE,_xll.ohTrigger(Trigger,Trigger1M)),#N/A)</f>
        <v>#N/A</v>
      </c>
    </row>
    <row r="2018" spans="42:47" ht="11.25" customHeight="1" x14ac:dyDescent="0.25">
      <c r="AP2018" s="102" t="s">
        <v>83</v>
      </c>
      <c r="AQ2018" s="101">
        <f>_xll.qlInterestRateIndexFixingDate(Currency&amp;"ibor"&amp;Tenor,AR2018,Trigger)</f>
        <v>53510</v>
      </c>
      <c r="AR2018" s="101">
        <f>_xll.qlCalendarAdvance(Calendar,AR2017,AP2018,"f",,Trigger)</f>
        <v>53512</v>
      </c>
      <c r="AS2018" s="101">
        <f>_xll.qlInterestRateIndexMaturity(Currency&amp;"ibor"&amp;Tenor,AR2018,Trigger)</f>
        <v>53545</v>
      </c>
      <c r="AT2018" s="246">
        <f>_xll.qlIndexFixing($AD$5,AQ2018,TRUE,_xll.ohTrigger(Trigger,Trigger1M))</f>
        <v>1.7153312976377195E-2</v>
      </c>
      <c r="AU2018" s="246" t="e">
        <f>IFERROR(_xll.qlIndexFixing($AV$1,AQ2018,TRUE,_xll.ohTrigger(Trigger,Trigger1M)),#N/A)</f>
        <v>#N/A</v>
      </c>
    </row>
    <row r="2019" spans="42:47" ht="11.25" customHeight="1" x14ac:dyDescent="0.25">
      <c r="AP2019" s="102" t="s">
        <v>83</v>
      </c>
      <c r="AQ2019" s="101">
        <f>_xll.qlInterestRateIndexFixingDate(Currency&amp;"ibor"&amp;Tenor,AR2019,Trigger)</f>
        <v>53517</v>
      </c>
      <c r="AR2019" s="101">
        <f>_xll.qlCalendarAdvance(Calendar,AR2018,AP2019,"f",,Trigger)</f>
        <v>53519</v>
      </c>
      <c r="AS2019" s="101">
        <f>_xll.qlInterestRateIndexMaturity(Currency&amp;"ibor"&amp;Tenor,AR2019,Trigger)</f>
        <v>53552</v>
      </c>
      <c r="AT2019" s="246">
        <f>_xll.qlIndexFixing($AD$5,AQ2019,TRUE,_xll.ohTrigger(Trigger,Trigger1M))</f>
        <v>1.7156206465420709E-2</v>
      </c>
      <c r="AU2019" s="246" t="e">
        <f>IFERROR(_xll.qlIndexFixing($AV$1,AQ2019,TRUE,_xll.ohTrigger(Trigger,Trigger1M)),#N/A)</f>
        <v>#N/A</v>
      </c>
    </row>
    <row r="2020" spans="42:47" ht="11.25" customHeight="1" x14ac:dyDescent="0.25">
      <c r="AP2020" s="102" t="s">
        <v>83</v>
      </c>
      <c r="AQ2020" s="101">
        <f>_xll.qlInterestRateIndexFixingDate(Currency&amp;"ibor"&amp;Tenor,AR2020,Trigger)</f>
        <v>53524</v>
      </c>
      <c r="AR2020" s="101">
        <f>_xll.qlCalendarAdvance(Calendar,AR2019,AP2020,"f",,Trigger)</f>
        <v>53526</v>
      </c>
      <c r="AS2020" s="101">
        <f>_xll.qlInterestRateIndexMaturity(Currency&amp;"ibor"&amp;Tenor,AR2020,Trigger)</f>
        <v>53559</v>
      </c>
      <c r="AT2020" s="246">
        <f>_xll.qlIndexFixing($AD$5,AQ2020,TRUE,_xll.ohTrigger(Trigger,Trigger1M))</f>
        <v>1.7159637110706137E-2</v>
      </c>
      <c r="AU2020" s="246" t="e">
        <f>IFERROR(_xll.qlIndexFixing($AV$1,AQ2020,TRUE,_xll.ohTrigger(Trigger,Trigger1M)),#N/A)</f>
        <v>#N/A</v>
      </c>
    </row>
    <row r="2021" spans="42:47" ht="11.25" customHeight="1" x14ac:dyDescent="0.25">
      <c r="AP2021" s="102" t="s">
        <v>83</v>
      </c>
      <c r="AQ2021" s="101">
        <f>_xll.qlInterestRateIndexFixingDate(Currency&amp;"ibor"&amp;Tenor,AR2021,Trigger)</f>
        <v>53531</v>
      </c>
      <c r="AR2021" s="101">
        <f>_xll.qlCalendarAdvance(Calendar,AR2020,AP2021,"f",,Trigger)</f>
        <v>53533</v>
      </c>
      <c r="AS2021" s="101">
        <f>_xll.qlInterestRateIndexMaturity(Currency&amp;"ibor"&amp;Tenor,AR2021,Trigger)</f>
        <v>53566</v>
      </c>
      <c r="AT2021" s="246">
        <f>_xll.qlIndexFixing($AD$5,AQ2021,TRUE,_xll.ohTrigger(Trigger,Trigger1M))</f>
        <v>1.7163592369478762E-2</v>
      </c>
      <c r="AU2021" s="246" t="e">
        <f>IFERROR(_xll.qlIndexFixing($AV$1,AQ2021,TRUE,_xll.ohTrigger(Trigger,Trigger1M)),#N/A)</f>
        <v>#N/A</v>
      </c>
    </row>
    <row r="2022" spans="42:47" ht="11.25" customHeight="1" x14ac:dyDescent="0.25">
      <c r="AP2022" s="102" t="s">
        <v>83</v>
      </c>
      <c r="AQ2022" s="101">
        <f>_xll.qlInterestRateIndexFixingDate(Currency&amp;"ibor"&amp;Tenor,AR2022,Trigger)</f>
        <v>53538</v>
      </c>
      <c r="AR2022" s="101">
        <f>_xll.qlCalendarAdvance(Calendar,AR2021,AP2022,"f",,Trigger)</f>
        <v>53540</v>
      </c>
      <c r="AS2022" s="101">
        <f>_xll.qlInterestRateIndexMaturity(Currency&amp;"ibor"&amp;Tenor,AR2022,Trigger)</f>
        <v>53573</v>
      </c>
      <c r="AT2022" s="246">
        <f>_xll.qlIndexFixing($AD$5,AQ2022,TRUE,_xll.ohTrigger(Trigger,Trigger1M))</f>
        <v>1.7167679004736834E-2</v>
      </c>
      <c r="AU2022" s="246" t="e">
        <f>IFERROR(_xll.qlIndexFixing($AV$1,AQ2022,TRUE,_xll.ohTrigger(Trigger,Trigger1M)),#N/A)</f>
        <v>#N/A</v>
      </c>
    </row>
    <row r="2023" spans="42:47" ht="11.25" customHeight="1" x14ac:dyDescent="0.25">
      <c r="AP2023" s="102" t="s">
        <v>83</v>
      </c>
      <c r="AQ2023" s="101">
        <f>_xll.qlInterestRateIndexFixingDate(Currency&amp;"ibor"&amp;Tenor,AR2023,Trigger)</f>
        <v>53545</v>
      </c>
      <c r="AR2023" s="101">
        <f>_xll.qlCalendarAdvance(Calendar,AR2022,AP2023,"f",,Trigger)</f>
        <v>53547</v>
      </c>
      <c r="AS2023" s="101">
        <f>_xll.qlInterestRateIndexMaturity(Currency&amp;"ibor"&amp;Tenor,AR2023,Trigger)</f>
        <v>53580</v>
      </c>
      <c r="AT2023" s="246">
        <f>_xll.qlIndexFixing($AD$5,AQ2023,TRUE,_xll.ohTrigger(Trigger,Trigger1M))</f>
        <v>1.7171667037067871E-2</v>
      </c>
      <c r="AU2023" s="246" t="e">
        <f>IFERROR(_xll.qlIndexFixing($AV$1,AQ2023,TRUE,_xll.ohTrigger(Trigger,Trigger1M)),#N/A)</f>
        <v>#N/A</v>
      </c>
    </row>
    <row r="2024" spans="42:47" ht="11.25" customHeight="1" x14ac:dyDescent="0.25">
      <c r="AP2024" s="102" t="s">
        <v>83</v>
      </c>
      <c r="AQ2024" s="101">
        <f>_xll.qlInterestRateIndexFixingDate(Currency&amp;"ibor"&amp;Tenor,AR2024,Trigger)</f>
        <v>53552</v>
      </c>
      <c r="AR2024" s="101">
        <f>_xll.qlCalendarAdvance(Calendar,AR2023,AP2024,"f",,Trigger)</f>
        <v>53554</v>
      </c>
      <c r="AS2024" s="101">
        <f>_xll.qlInterestRateIndexMaturity(Currency&amp;"ibor"&amp;Tenor,AR2024,Trigger)</f>
        <v>53587</v>
      </c>
      <c r="AT2024" s="246">
        <f>_xll.qlIndexFixing($AD$5,AQ2024,TRUE,_xll.ohTrigger(Trigger,Trigger1M))</f>
        <v>1.7175556466370135E-2</v>
      </c>
      <c r="AU2024" s="246" t="e">
        <f>IFERROR(_xll.qlIndexFixing($AV$1,AQ2024,TRUE,_xll.ohTrigger(Trigger,Trigger1M)),#N/A)</f>
        <v>#N/A</v>
      </c>
    </row>
    <row r="2025" spans="42:47" ht="11.25" customHeight="1" x14ac:dyDescent="0.25">
      <c r="AP2025" s="102" t="s">
        <v>83</v>
      </c>
      <c r="AQ2025" s="101">
        <f>_xll.qlInterestRateIndexFixingDate(Currency&amp;"ibor"&amp;Tenor,AR2025,Trigger)</f>
        <v>53559</v>
      </c>
      <c r="AR2025" s="101">
        <f>_xll.qlCalendarAdvance(Calendar,AR2024,AP2025,"f",,Trigger)</f>
        <v>53561</v>
      </c>
      <c r="AS2025" s="101">
        <f>_xll.qlInterestRateIndexMaturity(Currency&amp;"ibor"&amp;Tenor,AR2025,Trigger)</f>
        <v>53594</v>
      </c>
      <c r="AT2025" s="246">
        <f>_xll.qlIndexFixing($AD$5,AQ2025,TRUE,_xll.ohTrigger(Trigger,Trigger1M))</f>
        <v>1.7179347292532204E-2</v>
      </c>
      <c r="AU2025" s="246" t="e">
        <f>IFERROR(_xll.qlIndexFixing($AV$1,AQ2025,TRUE,_xll.ohTrigger(Trigger,Trigger1M)),#N/A)</f>
        <v>#N/A</v>
      </c>
    </row>
    <row r="2026" spans="42:47" ht="11.25" customHeight="1" x14ac:dyDescent="0.25">
      <c r="AP2026" s="102" t="s">
        <v>83</v>
      </c>
      <c r="AQ2026" s="101">
        <f>_xll.qlInterestRateIndexFixingDate(Currency&amp;"ibor"&amp;Tenor,AR2026,Trigger)</f>
        <v>53566</v>
      </c>
      <c r="AR2026" s="101">
        <f>_xll.qlCalendarAdvance(Calendar,AR2025,AP2026,"f",,Trigger)</f>
        <v>53568</v>
      </c>
      <c r="AS2026" s="101">
        <f>_xll.qlInterestRateIndexMaturity(Currency&amp;"ibor"&amp;Tenor,AR2026,Trigger)</f>
        <v>53598</v>
      </c>
      <c r="AT2026" s="246">
        <f>_xll.qlIndexFixing($AD$5,AQ2026,TRUE,_xll.ohTrigger(Trigger,Trigger1M))</f>
        <v>1.7181043049708578E-2</v>
      </c>
      <c r="AU2026" s="246" t="e">
        <f>IFERROR(_xll.qlIndexFixing($AV$1,AQ2026,TRUE,_xll.ohTrigger(Trigger,Trigger1M)),#N/A)</f>
        <v>#N/A</v>
      </c>
    </row>
    <row r="2027" spans="42:47" ht="11.25" customHeight="1" x14ac:dyDescent="0.25">
      <c r="AP2027" s="102" t="s">
        <v>83</v>
      </c>
      <c r="AQ2027" s="101">
        <f>_xll.qlInterestRateIndexFixingDate(Currency&amp;"ibor"&amp;Tenor,AR2027,Trigger)</f>
        <v>53573</v>
      </c>
      <c r="AR2027" s="101">
        <f>_xll.qlCalendarAdvance(Calendar,AR2026,AP2027,"f",,Trigger)</f>
        <v>53575</v>
      </c>
      <c r="AS2027" s="101">
        <f>_xll.qlInterestRateIndexMaturity(Currency&amp;"ibor"&amp;Tenor,AR2027,Trigger)</f>
        <v>53605</v>
      </c>
      <c r="AT2027" s="246">
        <f>_xll.qlIndexFixing($AD$5,AQ2027,TRUE,_xll.ohTrigger(Trigger,Trigger1M))</f>
        <v>1.7184657281401172E-2</v>
      </c>
      <c r="AU2027" s="246" t="e">
        <f>IFERROR(_xll.qlIndexFixing($AV$1,AQ2027,TRUE,_xll.ohTrigger(Trigger,Trigger1M)),#N/A)</f>
        <v>#N/A</v>
      </c>
    </row>
    <row r="2028" spans="42:47" ht="11.25" customHeight="1" x14ac:dyDescent="0.25">
      <c r="AP2028" s="102" t="s">
        <v>83</v>
      </c>
      <c r="AQ2028" s="101">
        <f>_xll.qlInterestRateIndexFixingDate(Currency&amp;"ibor"&amp;Tenor,AR2028,Trigger)</f>
        <v>53580</v>
      </c>
      <c r="AR2028" s="101">
        <f>_xll.qlCalendarAdvance(Calendar,AR2027,AP2028,"f",,Trigger)</f>
        <v>53582</v>
      </c>
      <c r="AS2028" s="101">
        <f>_xll.qlInterestRateIndexMaturity(Currency&amp;"ibor"&amp;Tenor,AR2028,Trigger)</f>
        <v>53612</v>
      </c>
      <c r="AT2028" s="246">
        <f>_xll.qlIndexFixing($AD$5,AQ2028,TRUE,_xll.ohTrigger(Trigger,Trigger1M))</f>
        <v>1.7188172923677136E-2</v>
      </c>
      <c r="AU2028" s="246" t="e">
        <f>IFERROR(_xll.qlIndexFixing($AV$1,AQ2028,TRUE,_xll.ohTrigger(Trigger,Trigger1M)),#N/A)</f>
        <v>#N/A</v>
      </c>
    </row>
    <row r="2029" spans="42:47" ht="11.25" customHeight="1" x14ac:dyDescent="0.25">
      <c r="AP2029" s="102" t="s">
        <v>83</v>
      </c>
      <c r="AQ2029" s="101">
        <f>_xll.qlInterestRateIndexFixingDate(Currency&amp;"ibor"&amp;Tenor,AR2029,Trigger)</f>
        <v>53587</v>
      </c>
      <c r="AR2029" s="101">
        <f>_xll.qlCalendarAdvance(Calendar,AR2028,AP2029,"f",,Trigger)</f>
        <v>53589</v>
      </c>
      <c r="AS2029" s="101">
        <f>_xll.qlInterestRateIndexMaturity(Currency&amp;"ibor"&amp;Tenor,AR2029,Trigger)</f>
        <v>53619</v>
      </c>
      <c r="AT2029" s="246">
        <f>_xll.qlIndexFixing($AD$5,AQ2029,TRUE,_xll.ohTrigger(Trigger,Trigger1M))</f>
        <v>1.7191589976453869E-2</v>
      </c>
      <c r="AU2029" s="246" t="e">
        <f>IFERROR(_xll.qlIndexFixing($AV$1,AQ2029,TRUE,_xll.ohTrigger(Trigger,Trigger1M)),#N/A)</f>
        <v>#N/A</v>
      </c>
    </row>
    <row r="2030" spans="42:47" ht="11.25" customHeight="1" x14ac:dyDescent="0.25">
      <c r="AP2030" s="102" t="s">
        <v>83</v>
      </c>
      <c r="AQ2030" s="101">
        <f>_xll.qlInterestRateIndexFixingDate(Currency&amp;"ibor"&amp;Tenor,AR2030,Trigger)</f>
        <v>53594</v>
      </c>
      <c r="AR2030" s="101">
        <f>_xll.qlCalendarAdvance(Calendar,AR2029,AP2030,"f",,Trigger)</f>
        <v>53596</v>
      </c>
      <c r="AS2030" s="101">
        <f>_xll.qlInterestRateIndexMaturity(Currency&amp;"ibor"&amp;Tenor,AR2030,Trigger)</f>
        <v>53626</v>
      </c>
      <c r="AT2030" s="246">
        <f>_xll.qlIndexFixing($AD$5,AQ2030,TRUE,_xll.ohTrigger(Trigger,Trigger1M))</f>
        <v>1.7194908439640777E-2</v>
      </c>
      <c r="AU2030" s="246" t="e">
        <f>IFERROR(_xll.qlIndexFixing($AV$1,AQ2030,TRUE,_xll.ohTrigger(Trigger,Trigger1M)),#N/A)</f>
        <v>#N/A</v>
      </c>
    </row>
    <row r="2031" spans="42:47" ht="11.25" customHeight="1" x14ac:dyDescent="0.25">
      <c r="AP2031" s="102" t="s">
        <v>83</v>
      </c>
      <c r="AQ2031" s="101">
        <f>_xll.qlInterestRateIndexFixingDate(Currency&amp;"ibor"&amp;Tenor,AR2031,Trigger)</f>
        <v>53601</v>
      </c>
      <c r="AR2031" s="101">
        <f>_xll.qlCalendarAdvance(Calendar,AR2030,AP2031,"f",,Trigger)</f>
        <v>53603</v>
      </c>
      <c r="AS2031" s="101">
        <f>_xll.qlInterestRateIndexMaturity(Currency&amp;"ibor"&amp;Tenor,AR2031,Trigger)</f>
        <v>53636</v>
      </c>
      <c r="AT2031" s="246">
        <f>_xll.qlIndexFixing($AD$5,AQ2031,TRUE,_xll.ohTrigger(Trigger,Trigger1M))</f>
        <v>1.7200021578030317E-2</v>
      </c>
      <c r="AU2031" s="246" t="e">
        <f>IFERROR(_xll.qlIndexFixing($AV$1,AQ2031,TRUE,_xll.ohTrigger(Trigger,Trigger1M)),#N/A)</f>
        <v>#N/A</v>
      </c>
    </row>
    <row r="2032" spans="42:47" ht="11.25" customHeight="1" x14ac:dyDescent="0.25">
      <c r="AP2032" s="102" t="s">
        <v>83</v>
      </c>
      <c r="AQ2032" s="101">
        <f>_xll.qlInterestRateIndexFixingDate(Currency&amp;"ibor"&amp;Tenor,AR2032,Trigger)</f>
        <v>53608</v>
      </c>
      <c r="AR2032" s="101">
        <f>_xll.qlCalendarAdvance(Calendar,AR2031,AP2032,"f",,Trigger)</f>
        <v>53610</v>
      </c>
      <c r="AS2032" s="101">
        <f>_xll.qlInterestRateIndexMaturity(Currency&amp;"ibor"&amp;Tenor,AR2032,Trigger)</f>
        <v>53643</v>
      </c>
      <c r="AT2032" s="246">
        <f>_xll.qlIndexFixing($AD$5,AQ2032,TRUE,_xll.ohTrigger(Trigger,Trigger1M))</f>
        <v>1.7203122179498015E-2</v>
      </c>
      <c r="AU2032" s="246" t="e">
        <f>IFERROR(_xll.qlIndexFixing($AV$1,AQ2032,TRUE,_xll.ohTrigger(Trigger,Trigger1M)),#N/A)</f>
        <v>#N/A</v>
      </c>
    </row>
    <row r="2033" spans="42:47" ht="11.25" customHeight="1" x14ac:dyDescent="0.25">
      <c r="AP2033" s="102" t="s">
        <v>83</v>
      </c>
      <c r="AQ2033" s="101">
        <f>_xll.qlInterestRateIndexFixingDate(Currency&amp;"ibor"&amp;Tenor,AR2033,Trigger)</f>
        <v>53615</v>
      </c>
      <c r="AR2033" s="101">
        <f>_xll.qlCalendarAdvance(Calendar,AR2032,AP2033,"f",,Trigger)</f>
        <v>53617</v>
      </c>
      <c r="AS2033" s="101">
        <f>_xll.qlInterestRateIndexMaturity(Currency&amp;"ibor"&amp;Tenor,AR2033,Trigger)</f>
        <v>53650</v>
      </c>
      <c r="AT2033" s="246">
        <f>_xll.qlIndexFixing($AD$5,AQ2033,TRUE,_xll.ohTrigger(Trigger,Trigger1M))</f>
        <v>1.7206124177081866E-2</v>
      </c>
      <c r="AU2033" s="246" t="e">
        <f>IFERROR(_xll.qlIndexFixing($AV$1,AQ2033,TRUE,_xll.ohTrigger(Trigger,Trigger1M)),#N/A)</f>
        <v>#N/A</v>
      </c>
    </row>
    <row r="2034" spans="42:47" ht="11.25" customHeight="1" x14ac:dyDescent="0.25">
      <c r="AP2034" s="102" t="s">
        <v>83</v>
      </c>
      <c r="AQ2034" s="101">
        <f>_xll.qlInterestRateIndexFixingDate(Currency&amp;"ibor"&amp;Tenor,AR2034,Trigger)</f>
        <v>53622</v>
      </c>
      <c r="AR2034" s="101">
        <f>_xll.qlCalendarAdvance(Calendar,AR2033,AP2034,"f",,Trigger)</f>
        <v>53624</v>
      </c>
      <c r="AS2034" s="101">
        <f>_xll.qlInterestRateIndexMaturity(Currency&amp;"ibor"&amp;Tenor,AR2034,Trigger)</f>
        <v>53657</v>
      </c>
      <c r="AT2034" s="246">
        <f>_xll.qlIndexFixing($AD$5,AQ2034,TRUE,_xll.ohTrigger(Trigger,Trigger1M))</f>
        <v>1.7209027570699514E-2</v>
      </c>
      <c r="AU2034" s="246" t="e">
        <f>IFERROR(_xll.qlIndexFixing($AV$1,AQ2034,TRUE,_xll.ohTrigger(Trigger,Trigger1M)),#N/A)</f>
        <v>#N/A</v>
      </c>
    </row>
    <row r="2035" spans="42:47" ht="11.25" customHeight="1" x14ac:dyDescent="0.25">
      <c r="AP2035" s="102" t="s">
        <v>83</v>
      </c>
      <c r="AQ2035" s="101">
        <f>_xll.qlInterestRateIndexFixingDate(Currency&amp;"ibor"&amp;Tenor,AR2035,Trigger)</f>
        <v>53629</v>
      </c>
      <c r="AR2035" s="101">
        <f>_xll.qlCalendarAdvance(Calendar,AR2034,AP2035,"f",,Trigger)</f>
        <v>53631</v>
      </c>
      <c r="AS2035" s="101">
        <f>_xll.qlInterestRateIndexMaturity(Currency&amp;"ibor"&amp;Tenor,AR2035,Trigger)</f>
        <v>53661</v>
      </c>
      <c r="AT2035" s="246">
        <f>_xll.qlIndexFixing($AD$5,AQ2035,TRUE,_xll.ohTrigger(Trigger,Trigger1M))</f>
        <v>1.7210021909044748E-2</v>
      </c>
      <c r="AU2035" s="246" t="e">
        <f>IFERROR(_xll.qlIndexFixing($AV$1,AQ2035,TRUE,_xll.ohTrigger(Trigger,Trigger1M)),#N/A)</f>
        <v>#N/A</v>
      </c>
    </row>
    <row r="2036" spans="42:47" ht="11.25" customHeight="1" x14ac:dyDescent="0.25">
      <c r="AP2036" s="102" t="s">
        <v>83</v>
      </c>
      <c r="AQ2036" s="101">
        <f>_xll.qlInterestRateIndexFixingDate(Currency&amp;"ibor"&amp;Tenor,AR2036,Trigger)</f>
        <v>53636</v>
      </c>
      <c r="AR2036" s="101">
        <f>_xll.qlCalendarAdvance(Calendar,AR2035,AP2036,"f",,Trigger)</f>
        <v>53638</v>
      </c>
      <c r="AS2036" s="101">
        <f>_xll.qlInterestRateIndexMaturity(Currency&amp;"ibor"&amp;Tenor,AR2036,Trigger)</f>
        <v>53668</v>
      </c>
      <c r="AT2036" s="246">
        <f>_xll.qlIndexFixing($AD$5,AQ2036,TRUE,_xll.ohTrigger(Trigger,Trigger1M))</f>
        <v>1.7212748833093983E-2</v>
      </c>
      <c r="AU2036" s="246" t="e">
        <f>IFERROR(_xll.qlIndexFixing($AV$1,AQ2036,TRUE,_xll.ohTrigger(Trigger,Trigger1M)),#N/A)</f>
        <v>#N/A</v>
      </c>
    </row>
    <row r="2037" spans="42:47" ht="11.25" customHeight="1" x14ac:dyDescent="0.25">
      <c r="AP2037" s="102" t="s">
        <v>83</v>
      </c>
      <c r="AQ2037" s="101">
        <f>_xll.qlInterestRateIndexFixingDate(Currency&amp;"ibor"&amp;Tenor,AR2037,Trigger)</f>
        <v>53643</v>
      </c>
      <c r="AR2037" s="101">
        <f>_xll.qlCalendarAdvance(Calendar,AR2036,AP2037,"f",,Trigger)</f>
        <v>53645</v>
      </c>
      <c r="AS2037" s="101">
        <f>_xll.qlInterestRateIndexMaturity(Currency&amp;"ibor"&amp;Tenor,AR2037,Trigger)</f>
        <v>53675</v>
      </c>
      <c r="AT2037" s="246">
        <f>_xll.qlIndexFixing($AD$5,AQ2037,TRUE,_xll.ohTrigger(Trigger,Trigger1M))</f>
        <v>1.7215377167041801E-2</v>
      </c>
      <c r="AU2037" s="246" t="e">
        <f>IFERROR(_xll.qlIndexFixing($AV$1,AQ2037,TRUE,_xll.ohTrigger(Trigger,Trigger1M)),#N/A)</f>
        <v>#N/A</v>
      </c>
    </row>
    <row r="2038" spans="42:47" ht="11.25" customHeight="1" x14ac:dyDescent="0.25">
      <c r="AP2038" s="102" t="s">
        <v>83</v>
      </c>
      <c r="AQ2038" s="101">
        <f>_xll.qlInterestRateIndexFixingDate(Currency&amp;"ibor"&amp;Tenor,AR2038,Trigger)</f>
        <v>53650</v>
      </c>
      <c r="AR2038" s="101">
        <f>_xll.qlCalendarAdvance(Calendar,AR2037,AP2038,"f",,Trigger)</f>
        <v>53652</v>
      </c>
      <c r="AS2038" s="101">
        <f>_xll.qlInterestRateIndexMaturity(Currency&amp;"ibor"&amp;Tenor,AR2038,Trigger)</f>
        <v>53682</v>
      </c>
      <c r="AT2038" s="246">
        <f>_xll.qlIndexFixing($AD$5,AQ2038,TRUE,_xll.ohTrigger(Trigger,Trigger1M))</f>
        <v>1.7217906910816261E-2</v>
      </c>
      <c r="AU2038" s="246" t="e">
        <f>IFERROR(_xll.qlIndexFixing($AV$1,AQ2038,TRUE,_xll.ohTrigger(Trigger,Trigger1M)),#N/A)</f>
        <v>#N/A</v>
      </c>
    </row>
    <row r="2039" spans="42:47" ht="11.25" customHeight="1" x14ac:dyDescent="0.25">
      <c r="AP2039" s="102" t="s">
        <v>83</v>
      </c>
      <c r="AQ2039" s="101">
        <f>_xll.qlInterestRateIndexFixingDate(Currency&amp;"ibor"&amp;Tenor,AR2039,Trigger)</f>
        <v>53657</v>
      </c>
      <c r="AR2039" s="101">
        <f>_xll.qlCalendarAdvance(Calendar,AR2038,AP2039,"f",,Trigger)</f>
        <v>53659</v>
      </c>
      <c r="AS2039" s="101">
        <f>_xll.qlInterestRateIndexMaturity(Currency&amp;"ibor"&amp;Tenor,AR2039,Trigger)</f>
        <v>53689</v>
      </c>
      <c r="AT2039" s="246">
        <f>_xll.qlIndexFixing($AD$5,AQ2039,TRUE,_xll.ohTrigger(Trigger,Trigger1M))</f>
        <v>1.7220338064356078E-2</v>
      </c>
      <c r="AU2039" s="246" t="e">
        <f>IFERROR(_xll.qlIndexFixing($AV$1,AQ2039,TRUE,_xll.ohTrigger(Trigger,Trigger1M)),#N/A)</f>
        <v>#N/A</v>
      </c>
    </row>
    <row r="2040" spans="42:47" ht="11.25" customHeight="1" x14ac:dyDescent="0.25">
      <c r="AP2040" s="102" t="s">
        <v>83</v>
      </c>
      <c r="AQ2040" s="101">
        <f>_xll.qlInterestRateIndexFixingDate(Currency&amp;"ibor"&amp;Tenor,AR2040,Trigger)</f>
        <v>53664</v>
      </c>
      <c r="AR2040" s="101">
        <f>_xll.qlCalendarAdvance(Calendar,AR2039,AP2040,"f",,Trigger)</f>
        <v>53666</v>
      </c>
      <c r="AS2040" s="101">
        <f>_xll.qlInterestRateIndexMaturity(Currency&amp;"ibor"&amp;Tenor,AR2040,Trigger)</f>
        <v>53699</v>
      </c>
      <c r="AT2040" s="246">
        <f>_xll.qlIndexFixing($AD$5,AQ2040,TRUE,_xll.ohTrigger(Trigger,Trigger1M))</f>
        <v>1.7224377244897875E-2</v>
      </c>
      <c r="AU2040" s="246" t="e">
        <f>IFERROR(_xll.qlIndexFixing($AV$1,AQ2040,TRUE,_xll.ohTrigger(Trigger,Trigger1M)),#N/A)</f>
        <v>#N/A</v>
      </c>
    </row>
    <row r="2041" spans="42:47" ht="11.25" customHeight="1" x14ac:dyDescent="0.25">
      <c r="AP2041" s="102" t="s">
        <v>83</v>
      </c>
      <c r="AQ2041" s="101">
        <f>_xll.qlInterestRateIndexFixingDate(Currency&amp;"ibor"&amp;Tenor,AR2041,Trigger)</f>
        <v>53671</v>
      </c>
      <c r="AR2041" s="101">
        <f>_xll.qlCalendarAdvance(Calendar,AR2040,AP2041,"f",,Trigger)</f>
        <v>53673</v>
      </c>
      <c r="AS2041" s="101">
        <f>_xll.qlInterestRateIndexMaturity(Currency&amp;"ibor"&amp;Tenor,AR2041,Trigger)</f>
        <v>53706</v>
      </c>
      <c r="AT2041" s="246">
        <f>_xll.qlIndexFixing($AD$5,AQ2041,TRUE,_xll.ohTrigger(Trigger,Trigger1M))</f>
        <v>1.72265904087004E-2</v>
      </c>
      <c r="AU2041" s="246" t="e">
        <f>IFERROR(_xll.qlIndexFixing($AV$1,AQ2041,TRUE,_xll.ohTrigger(Trigger,Trigger1M)),#N/A)</f>
        <v>#N/A</v>
      </c>
    </row>
    <row r="2042" spans="42:47" ht="11.25" customHeight="1" x14ac:dyDescent="0.25">
      <c r="AP2042" s="102" t="s">
        <v>83</v>
      </c>
      <c r="AQ2042" s="101">
        <f>_xll.qlInterestRateIndexFixingDate(Currency&amp;"ibor"&amp;Tenor,AR2042,Trigger)</f>
        <v>53678</v>
      </c>
      <c r="AR2042" s="101">
        <f>_xll.qlCalendarAdvance(Calendar,AR2041,AP2042,"f",,Trigger)</f>
        <v>53680</v>
      </c>
      <c r="AS2042" s="101">
        <f>_xll.qlInterestRateIndexMaturity(Currency&amp;"ibor"&amp;Tenor,AR2042,Trigger)</f>
        <v>53713</v>
      </c>
      <c r="AT2042" s="246">
        <f>_xll.qlIndexFixing($AD$5,AQ2042,TRUE,_xll.ohTrigger(Trigger,Trigger1M))</f>
        <v>1.7228704967982011E-2</v>
      </c>
      <c r="AU2042" s="246" t="e">
        <f>IFERROR(_xll.qlIndexFixing($AV$1,AQ2042,TRUE,_xll.ohTrigger(Trigger,Trigger1M)),#N/A)</f>
        <v>#N/A</v>
      </c>
    </row>
    <row r="2043" spans="42:47" ht="11.25" customHeight="1" x14ac:dyDescent="0.25">
      <c r="AP2043" s="102" t="s">
        <v>83</v>
      </c>
      <c r="AQ2043" s="101">
        <f>_xll.qlInterestRateIndexFixingDate(Currency&amp;"ibor"&amp;Tenor,AR2043,Trigger)</f>
        <v>53682</v>
      </c>
      <c r="AR2043" s="101">
        <f>_xll.qlCalendarAdvance(Calendar,AR2042,AP2043,"f",,Trigger)</f>
        <v>53688</v>
      </c>
      <c r="AS2043" s="101">
        <f>_xll.qlInterestRateIndexMaturity(Currency&amp;"ibor"&amp;Tenor,AR2043,Trigger)</f>
        <v>53720</v>
      </c>
      <c r="AT2043" s="246">
        <f>_xll.qlIndexFixing($AD$5,AQ2043,TRUE,_xll.ohTrigger(Trigger,Trigger1M))</f>
        <v>1.7230454454980615E-2</v>
      </c>
      <c r="AU2043" s="246" t="e">
        <f>IFERROR(_xll.qlIndexFixing($AV$1,AQ2043,TRUE,_xll.ohTrigger(Trigger,Trigger1M)),#N/A)</f>
        <v>#N/A</v>
      </c>
    </row>
    <row r="2044" spans="42:47" ht="11.25" customHeight="1" x14ac:dyDescent="0.25">
      <c r="AP2044" s="102" t="s">
        <v>83</v>
      </c>
      <c r="AQ2044" s="101">
        <f>_xll.qlInterestRateIndexFixingDate(Currency&amp;"ibor"&amp;Tenor,AR2044,Trigger)</f>
        <v>53692</v>
      </c>
      <c r="AR2044" s="101">
        <f>_xll.qlCalendarAdvance(Calendar,AR2043,AP2044,"f",,Trigger)</f>
        <v>53695</v>
      </c>
      <c r="AS2044" s="101">
        <f>_xll.qlInterestRateIndexMaturity(Currency&amp;"ibor"&amp;Tenor,AR2044,Trigger)</f>
        <v>53727</v>
      </c>
      <c r="AT2044" s="246">
        <f>_xll.qlIndexFixing($AD$5,AQ2044,TRUE,_xll.ohTrigger(Trigger,Trigger1M))</f>
        <v>1.7232364670501377E-2</v>
      </c>
      <c r="AU2044" s="246" t="e">
        <f>IFERROR(_xll.qlIndexFixing($AV$1,AQ2044,TRUE,_xll.ohTrigger(Trigger,Trigger1M)),#N/A)</f>
        <v>#N/A</v>
      </c>
    </row>
    <row r="2045" spans="42:47" ht="11.25" customHeight="1" x14ac:dyDescent="0.25">
      <c r="AP2045" s="102" t="s">
        <v>83</v>
      </c>
      <c r="AQ2045" s="101">
        <f>_xll.qlInterestRateIndexFixingDate(Currency&amp;"ibor"&amp;Tenor,AR2045,Trigger)</f>
        <v>53700</v>
      </c>
      <c r="AR2045" s="101">
        <f>_xll.qlCalendarAdvance(Calendar,AR2044,AP2045,"f",,Trigger)</f>
        <v>53702</v>
      </c>
      <c r="AS2045" s="101">
        <f>_xll.qlInterestRateIndexMaturity(Currency&amp;"ibor"&amp;Tenor,AR2045,Trigger)</f>
        <v>53734</v>
      </c>
      <c r="AT2045" s="246">
        <f>_xll.qlIndexFixing($AD$5,AQ2045,TRUE,_xll.ohTrigger(Trigger,Trigger1M))</f>
        <v>1.723417628603896E-2</v>
      </c>
      <c r="AU2045" s="246" t="e">
        <f>IFERROR(_xll.qlIndexFixing($AV$1,AQ2045,TRUE,_xll.ohTrigger(Trigger,Trigger1M)),#N/A)</f>
        <v>#N/A</v>
      </c>
    </row>
    <row r="2046" spans="42:47" ht="11.25" customHeight="1" x14ac:dyDescent="0.25">
      <c r="AP2046" s="102" t="s">
        <v>83</v>
      </c>
      <c r="AQ2046" s="101">
        <f>_xll.qlInterestRateIndexFixingDate(Currency&amp;"ibor"&amp;Tenor,AR2046,Trigger)</f>
        <v>53707</v>
      </c>
      <c r="AR2046" s="101">
        <f>_xll.qlCalendarAdvance(Calendar,AR2045,AP2046,"f",,Trigger)</f>
        <v>53709</v>
      </c>
      <c r="AS2046" s="101">
        <f>_xll.qlInterestRateIndexMaturity(Currency&amp;"ibor"&amp;Tenor,AR2046,Trigger)</f>
        <v>53741</v>
      </c>
      <c r="AT2046" s="246">
        <f>_xll.qlIndexFixing($AD$5,AQ2046,TRUE,_xll.ohTrigger(Trigger,Trigger1M))</f>
        <v>1.72358893015509E-2</v>
      </c>
      <c r="AU2046" s="246" t="e">
        <f>IFERROR(_xll.qlIndexFixing($AV$1,AQ2046,TRUE,_xll.ohTrigger(Trigger,Trigger1M)),#N/A)</f>
        <v>#N/A</v>
      </c>
    </row>
    <row r="2047" spans="42:47" ht="11.25" customHeight="1" x14ac:dyDescent="0.25">
      <c r="AP2047" s="102" t="s">
        <v>83</v>
      </c>
      <c r="AQ2047" s="101">
        <f>_xll.qlInterestRateIndexFixingDate(Currency&amp;"ibor"&amp;Tenor,AR2047,Trigger)</f>
        <v>53714</v>
      </c>
      <c r="AR2047" s="101">
        <f>_xll.qlCalendarAdvance(Calendar,AR2046,AP2047,"f",,Trigger)</f>
        <v>53716</v>
      </c>
      <c r="AS2047" s="101">
        <f>_xll.qlInterestRateIndexMaturity(Currency&amp;"ibor"&amp;Tenor,AR2047,Trigger)</f>
        <v>53748</v>
      </c>
      <c r="AT2047" s="246">
        <f>_xll.qlIndexFixing($AD$5,AQ2047,TRUE,_xll.ohTrigger(Trigger,Trigger1M))</f>
        <v>1.7237503716984737E-2</v>
      </c>
      <c r="AU2047" s="246" t="e">
        <f>IFERROR(_xll.qlIndexFixing($AV$1,AQ2047,TRUE,_xll.ohTrigger(Trigger,Trigger1M)),#N/A)</f>
        <v>#N/A</v>
      </c>
    </row>
    <row r="2048" spans="42:47" ht="11.25" customHeight="1" x14ac:dyDescent="0.25">
      <c r="AP2048" s="102" t="s">
        <v>83</v>
      </c>
      <c r="AQ2048" s="101">
        <f>_xll.qlInterestRateIndexFixingDate(Currency&amp;"ibor"&amp;Tenor,AR2048,Trigger)</f>
        <v>53721</v>
      </c>
      <c r="AR2048" s="101">
        <f>_xll.qlCalendarAdvance(Calendar,AR2047,AP2048,"f",,Trigger)</f>
        <v>53723</v>
      </c>
      <c r="AS2048" s="101">
        <f>_xll.qlInterestRateIndexMaturity(Currency&amp;"ibor"&amp;Tenor,AR2048,Trigger)</f>
        <v>53751</v>
      </c>
      <c r="AT2048" s="246">
        <f>_xll.qlIndexFixing($AD$5,AQ2048,TRUE,_xll.ohTrigger(Trigger,Trigger1M))</f>
        <v>1.7236966629961308E-2</v>
      </c>
      <c r="AU2048" s="246" t="e">
        <f>IFERROR(_xll.qlIndexFixing($AV$1,AQ2048,TRUE,_xll.ohTrigger(Trigger,Trigger1M)),#N/A)</f>
        <v>#N/A</v>
      </c>
    </row>
    <row r="2049" spans="42:47" ht="11.25" customHeight="1" x14ac:dyDescent="0.25">
      <c r="AP2049" s="102" t="s">
        <v>83</v>
      </c>
      <c r="AQ2049" s="101">
        <f>_xll.qlInterestRateIndexFixingDate(Currency&amp;"ibor"&amp;Tenor,AR2049,Trigger)</f>
        <v>53728</v>
      </c>
      <c r="AR2049" s="101">
        <f>_xll.qlCalendarAdvance(Calendar,AR2048,AP2049,"f",,Trigger)</f>
        <v>53730</v>
      </c>
      <c r="AS2049" s="101">
        <f>_xll.qlInterestRateIndexMaturity(Currency&amp;"ibor"&amp;Tenor,AR2049,Trigger)</f>
        <v>53758</v>
      </c>
      <c r="AT2049" s="246">
        <f>_xll.qlIndexFixing($AD$5,AQ2049,TRUE,_xll.ohTrigger(Trigger,Trigger1M))</f>
        <v>1.7238411739978674E-2</v>
      </c>
      <c r="AU2049" s="246" t="e">
        <f>IFERROR(_xll.qlIndexFixing($AV$1,AQ2049,TRUE,_xll.ohTrigger(Trigger,Trigger1M)),#N/A)</f>
        <v>#N/A</v>
      </c>
    </row>
    <row r="2050" spans="42:47" ht="11.25" customHeight="1" x14ac:dyDescent="0.25">
      <c r="AP2050" s="102" t="s">
        <v>83</v>
      </c>
      <c r="AQ2050" s="101">
        <f>_xll.qlInterestRateIndexFixingDate(Currency&amp;"ibor"&amp;Tenor,AR2050,Trigger)</f>
        <v>53735</v>
      </c>
      <c r="AR2050" s="101">
        <f>_xll.qlCalendarAdvance(Calendar,AR2049,AP2050,"f",,Trigger)</f>
        <v>53737</v>
      </c>
      <c r="AS2050" s="101">
        <f>_xll.qlInterestRateIndexMaturity(Currency&amp;"ibor"&amp;Tenor,AR2050,Trigger)</f>
        <v>53765</v>
      </c>
      <c r="AT2050" s="246">
        <f>_xll.qlIndexFixing($AD$5,AQ2050,TRUE,_xll.ohTrigger(Trigger,Trigger1M))</f>
        <v>1.723975826867008E-2</v>
      </c>
      <c r="AU2050" s="246" t="e">
        <f>IFERROR(_xll.qlIndexFixing($AV$1,AQ2050,TRUE,_xll.ohTrigger(Trigger,Trigger1M)),#N/A)</f>
        <v>#N/A</v>
      </c>
    </row>
    <row r="2051" spans="42:47" ht="11.25" customHeight="1" x14ac:dyDescent="0.25">
      <c r="AP2051" s="102" t="s">
        <v>83</v>
      </c>
      <c r="AQ2051" s="101">
        <f>_xll.qlInterestRateIndexFixingDate(Currency&amp;"ibor"&amp;Tenor,AR2051,Trigger)</f>
        <v>53742</v>
      </c>
      <c r="AR2051" s="101">
        <f>_xll.qlCalendarAdvance(Calendar,AR2050,AP2051,"f",,Trigger)</f>
        <v>53744</v>
      </c>
      <c r="AS2051" s="101">
        <f>_xll.qlInterestRateIndexMaturity(Currency&amp;"ibor"&amp;Tenor,AR2051,Trigger)</f>
        <v>53772</v>
      </c>
      <c r="AT2051" s="246">
        <f>_xll.qlIndexFixing($AD$5,AQ2051,TRUE,_xll.ohTrigger(Trigger,Trigger1M))</f>
        <v>1.7241006215992703E-2</v>
      </c>
      <c r="AU2051" s="246" t="e">
        <f>IFERROR(_xll.qlIndexFixing($AV$1,AQ2051,TRUE,_xll.ohTrigger(Trigger,Trigger1M)),#N/A)</f>
        <v>#N/A</v>
      </c>
    </row>
    <row r="2052" spans="42:47" ht="11.25" customHeight="1" x14ac:dyDescent="0.25">
      <c r="AP2052" s="102" t="s">
        <v>83</v>
      </c>
      <c r="AQ2052" s="101">
        <f>_xll.qlInterestRateIndexFixingDate(Currency&amp;"ibor"&amp;Tenor,AR2052,Trigger)</f>
        <v>53749</v>
      </c>
      <c r="AR2052" s="101">
        <f>_xll.qlCalendarAdvance(Calendar,AR2051,AP2052,"f",,Trigger)</f>
        <v>53751</v>
      </c>
      <c r="AS2052" s="101">
        <f>_xll.qlInterestRateIndexMaturity(Currency&amp;"ibor"&amp;Tenor,AR2052,Trigger)</f>
        <v>53780</v>
      </c>
      <c r="AT2052" s="246">
        <f>_xll.qlIndexFixing($AD$5,AQ2052,TRUE,_xll.ohTrigger(Trigger,Trigger1M))</f>
        <v>1.7242641860169453E-2</v>
      </c>
      <c r="AU2052" s="246" t="e">
        <f>IFERROR(_xll.qlIndexFixing($AV$1,AQ2052,TRUE,_xll.ohTrigger(Trigger,Trigger1M)),#N/A)</f>
        <v>#N/A</v>
      </c>
    </row>
    <row r="2053" spans="42:47" ht="11.25" customHeight="1" x14ac:dyDescent="0.25">
      <c r="AP2053" s="102" t="s">
        <v>83</v>
      </c>
      <c r="AQ2053" s="101">
        <f>_xll.qlInterestRateIndexFixingDate(Currency&amp;"ibor"&amp;Tenor,AR2053,Trigger)</f>
        <v>53756</v>
      </c>
      <c r="AR2053" s="101">
        <f>_xll.qlCalendarAdvance(Calendar,AR2052,AP2053,"f",,Trigger)</f>
        <v>53758</v>
      </c>
      <c r="AS2053" s="101">
        <f>_xll.qlInterestRateIndexMaturity(Currency&amp;"ibor"&amp;Tenor,AR2053,Trigger)</f>
        <v>53790</v>
      </c>
      <c r="AT2053" s="246">
        <f>_xll.qlIndexFixing($AD$5,AQ2053,TRUE,_xll.ohTrigger(Trigger,Trigger1M))</f>
        <v>1.7245119605869275E-2</v>
      </c>
      <c r="AU2053" s="246" t="e">
        <f>IFERROR(_xll.qlIndexFixing($AV$1,AQ2053,TRUE,_xll.ohTrigger(Trigger,Trigger1M)),#N/A)</f>
        <v>#N/A</v>
      </c>
    </row>
    <row r="2054" spans="42:47" ht="11.25" customHeight="1" x14ac:dyDescent="0.25">
      <c r="AP2054" s="102" t="s">
        <v>83</v>
      </c>
      <c r="AQ2054" s="101">
        <f>_xll.qlInterestRateIndexFixingDate(Currency&amp;"ibor"&amp;Tenor,AR2054,Trigger)</f>
        <v>53763</v>
      </c>
      <c r="AR2054" s="101">
        <f>_xll.qlCalendarAdvance(Calendar,AR2053,AP2054,"f",,Trigger)</f>
        <v>53765</v>
      </c>
      <c r="AS2054" s="101">
        <f>_xll.qlInterestRateIndexMaturity(Currency&amp;"ibor"&amp;Tenor,AR2054,Trigger)</f>
        <v>53798</v>
      </c>
      <c r="AT2054" s="246">
        <f>_xll.qlIndexFixing($AD$5,AQ2054,TRUE,_xll.ohTrigger(Trigger,Trigger1M))</f>
        <v>1.7246513502284993E-2</v>
      </c>
      <c r="AU2054" s="246" t="e">
        <f>IFERROR(_xll.qlIndexFixing($AV$1,AQ2054,TRUE,_xll.ohTrigger(Trigger,Trigger1M)),#N/A)</f>
        <v>#N/A</v>
      </c>
    </row>
    <row r="2055" spans="42:47" ht="11.25" customHeight="1" x14ac:dyDescent="0.25">
      <c r="AP2055" s="102" t="s">
        <v>83</v>
      </c>
      <c r="AQ2055" s="101">
        <f>_xll.qlInterestRateIndexFixingDate(Currency&amp;"ibor"&amp;Tenor,AR2055,Trigger)</f>
        <v>53770</v>
      </c>
      <c r="AR2055" s="101">
        <f>_xll.qlCalendarAdvance(Calendar,AR2054,AP2055,"f",,Trigger)</f>
        <v>53772</v>
      </c>
      <c r="AS2055" s="101">
        <f>_xll.qlInterestRateIndexMaturity(Currency&amp;"ibor"&amp;Tenor,AR2055,Trigger)</f>
        <v>53804</v>
      </c>
      <c r="AT2055" s="246">
        <f>_xll.qlIndexFixing($AD$5,AQ2055,TRUE,_xll.ohTrigger(Trigger,Trigger1M))</f>
        <v>1.7246869433287237E-2</v>
      </c>
      <c r="AU2055" s="246" t="e">
        <f>IFERROR(_xll.qlIndexFixing($AV$1,AQ2055,TRUE,_xll.ohTrigger(Trigger,Trigger1M)),#N/A)</f>
        <v>#N/A</v>
      </c>
    </row>
    <row r="2056" spans="42:47" ht="11.25" customHeight="1" x14ac:dyDescent="0.25">
      <c r="AP2056" s="102" t="s">
        <v>83</v>
      </c>
      <c r="AQ2056" s="101">
        <f>_xll.qlInterestRateIndexFixingDate(Currency&amp;"ibor"&amp;Tenor,AR2056,Trigger)</f>
        <v>53777</v>
      </c>
      <c r="AR2056" s="101">
        <f>_xll.qlCalendarAdvance(Calendar,AR2055,AP2056,"f",,Trigger)</f>
        <v>53779</v>
      </c>
      <c r="AS2056" s="101">
        <f>_xll.qlInterestRateIndexMaturity(Currency&amp;"ibor"&amp;Tenor,AR2056,Trigger)</f>
        <v>53811</v>
      </c>
      <c r="AT2056" s="246">
        <f>_xll.qlIndexFixing($AD$5,AQ2056,TRUE,_xll.ohTrigger(Trigger,Trigger1M))</f>
        <v>1.7247596446466895E-2</v>
      </c>
      <c r="AU2056" s="246" t="e">
        <f>IFERROR(_xll.qlIndexFixing($AV$1,AQ2056,TRUE,_xll.ohTrigger(Trigger,Trigger1M)),#N/A)</f>
        <v>#N/A</v>
      </c>
    </row>
    <row r="2057" spans="42:47" ht="11.25" customHeight="1" x14ac:dyDescent="0.25">
      <c r="AP2057" s="102" t="s">
        <v>83</v>
      </c>
      <c r="AQ2057" s="101">
        <f>_xll.qlInterestRateIndexFixingDate(Currency&amp;"ibor"&amp;Tenor,AR2057,Trigger)</f>
        <v>53784</v>
      </c>
      <c r="AR2057" s="101">
        <f>_xll.qlCalendarAdvance(Calendar,AR2056,AP2057,"f",,Trigger)</f>
        <v>53786</v>
      </c>
      <c r="AS2057" s="101">
        <f>_xll.qlInterestRateIndexMaturity(Currency&amp;"ibor"&amp;Tenor,AR2057,Trigger)</f>
        <v>53818</v>
      </c>
      <c r="AT2057" s="246">
        <f>_xll.qlIndexFixing($AD$5,AQ2057,TRUE,_xll.ohTrigger(Trigger,Trigger1M))</f>
        <v>1.7248224859263694E-2</v>
      </c>
      <c r="AU2057" s="246" t="e">
        <f>IFERROR(_xll.qlIndexFixing($AV$1,AQ2057,TRUE,_xll.ohTrigger(Trigger,Trigger1M)),#N/A)</f>
        <v>#N/A</v>
      </c>
    </row>
    <row r="2058" spans="42:47" ht="11.25" customHeight="1" x14ac:dyDescent="0.25">
      <c r="AP2058" s="102" t="s">
        <v>83</v>
      </c>
      <c r="AQ2058" s="101">
        <f>_xll.qlInterestRateIndexFixingDate(Currency&amp;"ibor"&amp;Tenor,AR2058,Trigger)</f>
        <v>53791</v>
      </c>
      <c r="AR2058" s="101">
        <f>_xll.qlCalendarAdvance(Calendar,AR2057,AP2058,"f",,Trigger)</f>
        <v>53793</v>
      </c>
      <c r="AS2058" s="101">
        <f>_xll.qlInterestRateIndexMaturity(Currency&amp;"ibor"&amp;Tenor,AR2058,Trigger)</f>
        <v>53825</v>
      </c>
      <c r="AT2058" s="246">
        <f>_xll.qlIndexFixing($AD$5,AQ2058,TRUE,_xll.ohTrigger(Trigger,Trigger1M))</f>
        <v>1.7248754671660149E-2</v>
      </c>
      <c r="AU2058" s="246" t="e">
        <f>IFERROR(_xll.qlIndexFixing($AV$1,AQ2058,TRUE,_xll.ohTrigger(Trigger,Trigger1M)),#N/A)</f>
        <v>#N/A</v>
      </c>
    </row>
    <row r="2059" spans="42:47" ht="11.25" customHeight="1" x14ac:dyDescent="0.25">
      <c r="AP2059" s="102" t="s">
        <v>83</v>
      </c>
      <c r="AQ2059" s="101">
        <f>_xll.qlInterestRateIndexFixingDate(Currency&amp;"ibor"&amp;Tenor,AR2059,Trigger)</f>
        <v>53798</v>
      </c>
      <c r="AR2059" s="101">
        <f>_xll.qlCalendarAdvance(Calendar,AR2058,AP2059,"f",,Trigger)</f>
        <v>53800</v>
      </c>
      <c r="AS2059" s="101">
        <f>_xll.qlInterestRateIndexMaturity(Currency&amp;"ibor"&amp;Tenor,AR2059,Trigger)</f>
        <v>53832</v>
      </c>
      <c r="AT2059" s="246">
        <f>_xll.qlIndexFixing($AD$5,AQ2059,TRUE,_xll.ohTrigger(Trigger,Trigger1M))</f>
        <v>1.7249185883651263E-2</v>
      </c>
      <c r="AU2059" s="246" t="e">
        <f>IFERROR(_xll.qlIndexFixing($AV$1,AQ2059,TRUE,_xll.ohTrigger(Trigger,Trigger1M)),#N/A)</f>
        <v>#N/A</v>
      </c>
    </row>
    <row r="2060" spans="42:47" ht="11.25" customHeight="1" x14ac:dyDescent="0.25">
      <c r="AP2060" s="102" t="s">
        <v>83</v>
      </c>
      <c r="AQ2060" s="101">
        <f>_xll.qlInterestRateIndexFixingDate(Currency&amp;"ibor"&amp;Tenor,AR2060,Trigger)</f>
        <v>53805</v>
      </c>
      <c r="AR2060" s="101">
        <f>_xll.qlCalendarAdvance(Calendar,AR2059,AP2060,"f",,Trigger)</f>
        <v>53807</v>
      </c>
      <c r="AS2060" s="101">
        <f>_xll.qlInterestRateIndexMaturity(Currency&amp;"ibor"&amp;Tenor,AR2060,Trigger)</f>
        <v>53839</v>
      </c>
      <c r="AT2060" s="246">
        <f>_xll.qlIndexFixing($AD$5,AQ2060,TRUE,_xll.ohTrigger(Trigger,Trigger1M))</f>
        <v>1.7249518495217053E-2</v>
      </c>
      <c r="AU2060" s="246" t="e">
        <f>IFERROR(_xll.qlIndexFixing($AV$1,AQ2060,TRUE,_xll.ohTrigger(Trigger,Trigger1M)),#N/A)</f>
        <v>#N/A</v>
      </c>
    </row>
    <row r="2061" spans="42:47" ht="11.25" customHeight="1" x14ac:dyDescent="0.25">
      <c r="AP2061" s="102" t="s">
        <v>83</v>
      </c>
      <c r="AQ2061" s="101">
        <f>_xll.qlInterestRateIndexFixingDate(Currency&amp;"ibor"&amp;Tenor,AR2061,Trigger)</f>
        <v>53811</v>
      </c>
      <c r="AR2061" s="101">
        <f>_xll.qlCalendarAdvance(Calendar,AR2060,AP2061,"f",,Trigger)</f>
        <v>53814</v>
      </c>
      <c r="AS2061" s="101">
        <f>_xll.qlInterestRateIndexMaturity(Currency&amp;"ibor"&amp;Tenor,AR2061,Trigger)</f>
        <v>53846</v>
      </c>
      <c r="AT2061" s="246">
        <f>_xll.qlIndexFixing($AD$5,AQ2061,TRUE,_xll.ohTrigger(Trigger,Trigger1M))</f>
        <v>1.7249752506352523E-2</v>
      </c>
      <c r="AU2061" s="246" t="e">
        <f>IFERROR(_xll.qlIndexFixing($AV$1,AQ2061,TRUE,_xll.ohTrigger(Trigger,Trigger1M)),#N/A)</f>
        <v>#N/A</v>
      </c>
    </row>
    <row r="2062" spans="42:47" ht="11.25" customHeight="1" x14ac:dyDescent="0.25">
      <c r="AP2062" s="102" t="s">
        <v>83</v>
      </c>
      <c r="AQ2062" s="101">
        <f>_xll.qlInterestRateIndexFixingDate(Currency&amp;"ibor"&amp;Tenor,AR2062,Trigger)</f>
        <v>53819</v>
      </c>
      <c r="AR2062" s="101">
        <f>_xll.qlCalendarAdvance(Calendar,AR2061,AP2062,"f",,Trigger)</f>
        <v>53821</v>
      </c>
      <c r="AS2062" s="101">
        <f>_xll.qlInterestRateIndexMaturity(Currency&amp;"ibor"&amp;Tenor,AR2062,Trigger)</f>
        <v>53853</v>
      </c>
      <c r="AT2062" s="246">
        <f>_xll.qlIndexFixing($AD$5,AQ2062,TRUE,_xll.ohTrigger(Trigger,Trigger1M))</f>
        <v>1.7249887917050177E-2</v>
      </c>
      <c r="AU2062" s="246" t="e">
        <f>IFERROR(_xll.qlIndexFixing($AV$1,AQ2062,TRUE,_xll.ohTrigger(Trigger,Trigger1M)),#N/A)</f>
        <v>#N/A</v>
      </c>
    </row>
    <row r="2063" spans="42:47" ht="11.25" customHeight="1" x14ac:dyDescent="0.25">
      <c r="AP2063" s="102" t="s">
        <v>83</v>
      </c>
      <c r="AQ2063" s="101">
        <f>_xll.qlInterestRateIndexFixingDate(Currency&amp;"ibor"&amp;Tenor,AR2063,Trigger)</f>
        <v>53826</v>
      </c>
      <c r="AR2063" s="101">
        <f>_xll.qlCalendarAdvance(Calendar,AR2062,AP2063,"f",,Trigger)</f>
        <v>53828</v>
      </c>
      <c r="AS2063" s="101">
        <f>_xll.qlInterestRateIndexMaturity(Currency&amp;"ibor"&amp;Tenor,AR2063,Trigger)</f>
        <v>53860</v>
      </c>
      <c r="AT2063" s="246">
        <f>_xll.qlIndexFixing($AD$5,AQ2063,TRUE,_xll.ohTrigger(Trigger,Trigger1M))</f>
        <v>1.724992472730752E-2</v>
      </c>
      <c r="AU2063" s="246" t="e">
        <f>IFERROR(_xll.qlIndexFixing($AV$1,AQ2063,TRUE,_xll.ohTrigger(Trigger,Trigger1M)),#N/A)</f>
        <v>#N/A</v>
      </c>
    </row>
    <row r="2064" spans="42:47" ht="11.25" customHeight="1" x14ac:dyDescent="0.25">
      <c r="AP2064" s="102" t="s">
        <v>83</v>
      </c>
      <c r="AQ2064" s="101">
        <f>_xll.qlInterestRateIndexFixingDate(Currency&amp;"ibor"&amp;Tenor,AR2064,Trigger)</f>
        <v>53833</v>
      </c>
      <c r="AR2064" s="101">
        <f>_xll.qlCalendarAdvance(Calendar,AR2063,AP2064,"f",,Trigger)</f>
        <v>53835</v>
      </c>
      <c r="AS2064" s="101">
        <f>_xll.qlInterestRateIndexMaturity(Currency&amp;"ibor"&amp;Tenor,AR2064,Trigger)</f>
        <v>53867</v>
      </c>
      <c r="AT2064" s="246">
        <f>_xll.qlIndexFixing($AD$5,AQ2064,TRUE,_xll.ohTrigger(Trigger,Trigger1M))</f>
        <v>1.7249862937122051E-2</v>
      </c>
      <c r="AU2064" s="246" t="e">
        <f>IFERROR(_xll.qlIndexFixing($AV$1,AQ2064,TRUE,_xll.ohTrigger(Trigger,Trigger1M)),#N/A)</f>
        <v>#N/A</v>
      </c>
    </row>
    <row r="2065" spans="42:47" ht="11.25" customHeight="1" x14ac:dyDescent="0.25">
      <c r="AP2065" s="102" t="s">
        <v>83</v>
      </c>
      <c r="AQ2065" s="101">
        <f>_xll.qlInterestRateIndexFixingDate(Currency&amp;"ibor"&amp;Tenor,AR2065,Trigger)</f>
        <v>53840</v>
      </c>
      <c r="AR2065" s="101">
        <f>_xll.qlCalendarAdvance(Calendar,AR2064,AP2065,"f",,Trigger)</f>
        <v>53842</v>
      </c>
      <c r="AS2065" s="101">
        <f>_xll.qlInterestRateIndexMaturity(Currency&amp;"ibor"&amp;Tenor,AR2065,Trigger)</f>
        <v>53871</v>
      </c>
      <c r="AT2065" s="246">
        <f>_xll.qlIndexFixing($AD$5,AQ2065,TRUE,_xll.ohTrigger(Trigger,Trigger1M))</f>
        <v>1.7248521443089294E-2</v>
      </c>
      <c r="AU2065" s="246" t="e">
        <f>IFERROR(_xll.qlIndexFixing($AV$1,AQ2065,TRUE,_xll.ohTrigger(Trigger,Trigger1M)),#N/A)</f>
        <v>#N/A</v>
      </c>
    </row>
    <row r="2066" spans="42:47" ht="11.25" customHeight="1" x14ac:dyDescent="0.25">
      <c r="AP2066" s="102" t="s">
        <v>83</v>
      </c>
      <c r="AQ2066" s="101">
        <f>_xll.qlInterestRateIndexFixingDate(Currency&amp;"ibor"&amp;Tenor,AR2066,Trigger)</f>
        <v>53847</v>
      </c>
      <c r="AR2066" s="101">
        <f>_xll.qlCalendarAdvance(Calendar,AR2065,AP2066,"f",,Trigger)</f>
        <v>53849</v>
      </c>
      <c r="AS2066" s="101">
        <f>_xll.qlInterestRateIndexMaturity(Currency&amp;"ibor"&amp;Tenor,AR2066,Trigger)</f>
        <v>53881</v>
      </c>
      <c r="AT2066" s="246">
        <f>_xll.qlIndexFixing($AD$5,AQ2066,TRUE,_xll.ohTrigger(Trigger,Trigger1M))</f>
        <v>1.7249443555432675E-2</v>
      </c>
      <c r="AU2066" s="246" t="e">
        <f>IFERROR(_xll.qlIndexFixing($AV$1,AQ2066,TRUE,_xll.ohTrigger(Trigger,Trigger1M)),#N/A)</f>
        <v>#N/A</v>
      </c>
    </row>
    <row r="2067" spans="42:47" ht="11.25" customHeight="1" x14ac:dyDescent="0.25">
      <c r="AP2067" s="102" t="s">
        <v>83</v>
      </c>
      <c r="AQ2067" s="101">
        <f>_xll.qlInterestRateIndexFixingDate(Currency&amp;"ibor"&amp;Tenor,AR2067,Trigger)</f>
        <v>53854</v>
      </c>
      <c r="AR2067" s="101">
        <f>_xll.qlCalendarAdvance(Calendar,AR2066,AP2067,"f",,Trigger)</f>
        <v>53856</v>
      </c>
      <c r="AS2067" s="101">
        <f>_xll.qlInterestRateIndexMaturity(Currency&amp;"ibor"&amp;Tenor,AR2067,Trigger)</f>
        <v>53888</v>
      </c>
      <c r="AT2067" s="246">
        <f>_xll.qlIndexFixing($AD$5,AQ2067,TRUE,_xll.ohTrigger(Trigger,Trigger1M))</f>
        <v>1.7249085963943755E-2</v>
      </c>
      <c r="AU2067" s="246" t="e">
        <f>IFERROR(_xll.qlIndexFixing($AV$1,AQ2067,TRUE,_xll.ohTrigger(Trigger,Trigger1M)),#N/A)</f>
        <v>#N/A</v>
      </c>
    </row>
    <row r="2068" spans="42:47" ht="11.25" customHeight="1" x14ac:dyDescent="0.25">
      <c r="AP2068" s="102" t="s">
        <v>83</v>
      </c>
      <c r="AQ2068" s="101">
        <f>_xll.qlInterestRateIndexFixingDate(Currency&amp;"ibor"&amp;Tenor,AR2068,Trigger)</f>
        <v>53861</v>
      </c>
      <c r="AR2068" s="101">
        <f>_xll.qlCalendarAdvance(Calendar,AR2067,AP2068,"f",,Trigger)</f>
        <v>53863</v>
      </c>
      <c r="AS2068" s="101">
        <f>_xll.qlInterestRateIndexMaturity(Currency&amp;"ibor"&amp;Tenor,AR2068,Trigger)</f>
        <v>53895</v>
      </c>
      <c r="AT2068" s="246">
        <f>_xll.qlIndexFixing($AD$5,AQ2068,TRUE,_xll.ohTrigger(Trigger,Trigger1M))</f>
        <v>1.7248629772029511E-2</v>
      </c>
      <c r="AU2068" s="246" t="e">
        <f>IFERROR(_xll.qlIndexFixing($AV$1,AQ2068,TRUE,_xll.ohTrigger(Trigger,Trigger1M)),#N/A)</f>
        <v>#N/A</v>
      </c>
    </row>
    <row r="2069" spans="42:47" ht="11.25" customHeight="1" x14ac:dyDescent="0.25">
      <c r="AP2069" s="102" t="s">
        <v>83</v>
      </c>
      <c r="AQ2069" s="101">
        <f>_xll.qlInterestRateIndexFixingDate(Currency&amp;"ibor"&amp;Tenor,AR2069,Trigger)</f>
        <v>53868</v>
      </c>
      <c r="AR2069" s="101">
        <f>_xll.qlCalendarAdvance(Calendar,AR2068,AP2069,"f",,Trigger)</f>
        <v>53870</v>
      </c>
      <c r="AS2069" s="101">
        <f>_xll.qlInterestRateIndexMaturity(Currency&amp;"ibor"&amp;Tenor,AR2069,Trigger)</f>
        <v>53902</v>
      </c>
      <c r="AT2069" s="246">
        <f>_xll.qlIndexFixing($AD$5,AQ2069,TRUE,_xll.ohTrigger(Trigger,Trigger1M))</f>
        <v>1.7248266018602132E-2</v>
      </c>
      <c r="AU2069" s="246" t="e">
        <f>IFERROR(_xll.qlIndexFixing($AV$1,AQ2069,TRUE,_xll.ohTrigger(Trigger,Trigger1M)),#N/A)</f>
        <v>#N/A</v>
      </c>
    </row>
    <row r="2070" spans="42:47" ht="11.25" customHeight="1" x14ac:dyDescent="0.25">
      <c r="AP2070" s="102" t="s">
        <v>83</v>
      </c>
      <c r="AQ2070" s="101">
        <f>_xll.qlInterestRateIndexFixingDate(Currency&amp;"ibor"&amp;Tenor,AR2070,Trigger)</f>
        <v>53875</v>
      </c>
      <c r="AR2070" s="101">
        <f>_xll.qlCalendarAdvance(Calendar,AR2069,AP2070,"f",,Trigger)</f>
        <v>53877</v>
      </c>
      <c r="AS2070" s="101">
        <f>_xll.qlInterestRateIndexMaturity(Currency&amp;"ibor"&amp;Tenor,AR2070,Trigger)</f>
        <v>53909</v>
      </c>
      <c r="AT2070" s="246">
        <f>_xll.qlIndexFixing($AD$5,AQ2070,TRUE,_xll.ohTrigger(Trigger,Trigger1M))</f>
        <v>1.7248522026856727E-2</v>
      </c>
      <c r="AU2070" s="246" t="e">
        <f>IFERROR(_xll.qlIndexFixing($AV$1,AQ2070,TRUE,_xll.ohTrigger(Trigger,Trigger1M)),#N/A)</f>
        <v>#N/A</v>
      </c>
    </row>
    <row r="2071" spans="42:47" ht="11.25" customHeight="1" x14ac:dyDescent="0.25">
      <c r="AP2071" s="102" t="s">
        <v>83</v>
      </c>
      <c r="AQ2071" s="101">
        <f>_xll.qlInterestRateIndexFixingDate(Currency&amp;"ibor"&amp;Tenor,AR2071,Trigger)</f>
        <v>53882</v>
      </c>
      <c r="AR2071" s="101">
        <f>_xll.qlCalendarAdvance(Calendar,AR2070,AP2071,"f",,Trigger)</f>
        <v>53884</v>
      </c>
      <c r="AS2071" s="101">
        <f>_xll.qlInterestRateIndexMaturity(Currency&amp;"ibor"&amp;Tenor,AR2071,Trigger)</f>
        <v>53916</v>
      </c>
      <c r="AT2071" s="246">
        <f>_xll.qlIndexFixing($AD$5,AQ2071,TRUE,_xll.ohTrigger(Trigger,Trigger1M))</f>
        <v>1.7249428475555328E-2</v>
      </c>
      <c r="AU2071" s="246" t="e">
        <f>IFERROR(_xll.qlIndexFixing($AV$1,AQ2071,TRUE,_xll.ohTrigger(Trigger,Trigger1M)),#N/A)</f>
        <v>#N/A</v>
      </c>
    </row>
    <row r="2072" spans="42:47" ht="11.25" customHeight="1" x14ac:dyDescent="0.25">
      <c r="AP2072" s="102" t="s">
        <v>83</v>
      </c>
      <c r="AQ2072" s="101">
        <f>_xll.qlInterestRateIndexFixingDate(Currency&amp;"ibor"&amp;Tenor,AR2072,Trigger)</f>
        <v>53889</v>
      </c>
      <c r="AR2072" s="101">
        <f>_xll.qlCalendarAdvance(Calendar,AR2071,AP2072,"f",,Trigger)</f>
        <v>53891</v>
      </c>
      <c r="AS2072" s="101">
        <f>_xll.qlInterestRateIndexMaturity(Currency&amp;"ibor"&amp;Tenor,AR2072,Trigger)</f>
        <v>53923</v>
      </c>
      <c r="AT2072" s="246">
        <f>_xll.qlIndexFixing($AD$5,AQ2072,TRUE,_xll.ohTrigger(Trigger,Trigger1M))</f>
        <v>1.725098547890408E-2</v>
      </c>
      <c r="AU2072" s="246" t="e">
        <f>IFERROR(_xll.qlIndexFixing($AV$1,AQ2072,TRUE,_xll.ohTrigger(Trigger,Trigger1M)),#N/A)</f>
        <v>#N/A</v>
      </c>
    </row>
    <row r="2073" spans="42:47" ht="11.25" customHeight="1" x14ac:dyDescent="0.25">
      <c r="AP2073" s="102" t="s">
        <v>83</v>
      </c>
      <c r="AQ2073" s="101">
        <f>_xll.qlInterestRateIndexFixingDate(Currency&amp;"ibor"&amp;Tenor,AR2073,Trigger)</f>
        <v>53896</v>
      </c>
      <c r="AR2073" s="101">
        <f>_xll.qlCalendarAdvance(Calendar,AR2072,AP2073,"f",,Trigger)</f>
        <v>53898</v>
      </c>
      <c r="AS2073" s="101">
        <f>_xll.qlInterestRateIndexMaturity(Currency&amp;"ibor"&amp;Tenor,AR2073,Trigger)</f>
        <v>53930</v>
      </c>
      <c r="AT2073" s="246">
        <f>_xll.qlIndexFixing($AD$5,AQ2073,TRUE,_xll.ohTrigger(Trigger,Trigger1M))</f>
        <v>1.7253185509886471E-2</v>
      </c>
      <c r="AU2073" s="246" t="e">
        <f>IFERROR(_xll.qlIndexFixing($AV$1,AQ2073,TRUE,_xll.ohTrigger(Trigger,Trigger1M)),#N/A)</f>
        <v>#N/A</v>
      </c>
    </row>
    <row r="2074" spans="42:47" ht="11.25" customHeight="1" x14ac:dyDescent="0.25">
      <c r="AP2074" s="102" t="s">
        <v>83</v>
      </c>
      <c r="AQ2074" s="101">
        <f>_xll.qlInterestRateIndexFixingDate(Currency&amp;"ibor"&amp;Tenor,AR2074,Trigger)</f>
        <v>53903</v>
      </c>
      <c r="AR2074" s="101">
        <f>_xll.qlCalendarAdvance(Calendar,AR2073,AP2074,"f",,Trigger)</f>
        <v>53905</v>
      </c>
      <c r="AS2074" s="101">
        <f>_xll.qlInterestRateIndexMaturity(Currency&amp;"ibor"&amp;Tenor,AR2074,Trigger)</f>
        <v>53937</v>
      </c>
      <c r="AT2074" s="246">
        <f>_xll.qlIndexFixing($AD$5,AQ2074,TRUE,_xll.ohTrigger(Trigger,Trigger1M))</f>
        <v>1.7255562536404589E-2</v>
      </c>
      <c r="AU2074" s="246" t="e">
        <f>IFERROR(_xll.qlIndexFixing($AV$1,AQ2074,TRUE,_xll.ohTrigger(Trigger,Trigger1M)),#N/A)</f>
        <v>#N/A</v>
      </c>
    </row>
    <row r="2075" spans="42:47" ht="11.25" customHeight="1" x14ac:dyDescent="0.25">
      <c r="AP2075" s="102" t="s">
        <v>83</v>
      </c>
      <c r="AQ2075" s="101">
        <f>_xll.qlInterestRateIndexFixingDate(Currency&amp;"ibor"&amp;Tenor,AR2075,Trigger)</f>
        <v>53910</v>
      </c>
      <c r="AR2075" s="101">
        <f>_xll.qlCalendarAdvance(Calendar,AR2074,AP2075,"f",,Trigger)</f>
        <v>53912</v>
      </c>
      <c r="AS2075" s="101">
        <f>_xll.qlInterestRateIndexMaturity(Currency&amp;"ibor"&amp;Tenor,AR2075,Trigger)</f>
        <v>53944</v>
      </c>
      <c r="AT2075" s="246">
        <f>_xll.qlIndexFixing($AD$5,AQ2075,TRUE,_xll.ohTrigger(Trigger,Trigger1M))</f>
        <v>1.7257841484280001E-2</v>
      </c>
      <c r="AU2075" s="246" t="e">
        <f>IFERROR(_xll.qlIndexFixing($AV$1,AQ2075,TRUE,_xll.ohTrigger(Trigger,Trigger1M)),#N/A)</f>
        <v>#N/A</v>
      </c>
    </row>
    <row r="2076" spans="42:47" ht="11.25" customHeight="1" x14ac:dyDescent="0.25">
      <c r="AP2076" s="102" t="s">
        <v>83</v>
      </c>
      <c r="AQ2076" s="101">
        <f>_xll.qlInterestRateIndexFixingDate(Currency&amp;"ibor"&amp;Tenor,AR2076,Trigger)</f>
        <v>53917</v>
      </c>
      <c r="AR2076" s="101">
        <f>_xll.qlCalendarAdvance(Calendar,AR2075,AP2076,"f",,Trigger)</f>
        <v>53919</v>
      </c>
      <c r="AS2076" s="101">
        <f>_xll.qlInterestRateIndexMaturity(Currency&amp;"ibor"&amp;Tenor,AR2076,Trigger)</f>
        <v>53951</v>
      </c>
      <c r="AT2076" s="246">
        <f>_xll.qlIndexFixing($AD$5,AQ2076,TRUE,_xll.ohTrigger(Trigger,Trigger1M))</f>
        <v>1.7260022353442761E-2</v>
      </c>
      <c r="AU2076" s="246" t="e">
        <f>IFERROR(_xll.qlIndexFixing($AV$1,AQ2076,TRUE,_xll.ohTrigger(Trigger,Trigger1M)),#N/A)</f>
        <v>#N/A</v>
      </c>
    </row>
    <row r="2077" spans="42:47" ht="11.25" customHeight="1" x14ac:dyDescent="0.25">
      <c r="AP2077" s="102" t="s">
        <v>83</v>
      </c>
      <c r="AQ2077" s="101">
        <f>_xll.qlInterestRateIndexFixingDate(Currency&amp;"ibor"&amp;Tenor,AR2077,Trigger)</f>
        <v>53924</v>
      </c>
      <c r="AR2077" s="101">
        <f>_xll.qlCalendarAdvance(Calendar,AR2076,AP2077,"f",,Trigger)</f>
        <v>53926</v>
      </c>
      <c r="AS2077" s="101">
        <f>_xll.qlInterestRateIndexMaturity(Currency&amp;"ibor"&amp;Tenor,AR2077,Trigger)</f>
        <v>53958</v>
      </c>
      <c r="AT2077" s="246">
        <f>_xll.qlIndexFixing($AD$5,AQ2077,TRUE,_xll.ohTrigger(Trigger,Trigger1M))</f>
        <v>1.7262105143847906E-2</v>
      </c>
      <c r="AU2077" s="246" t="e">
        <f>IFERROR(_xll.qlIndexFixing($AV$1,AQ2077,TRUE,_xll.ohTrigger(Trigger,Trigger1M)),#N/A)</f>
        <v>#N/A</v>
      </c>
    </row>
    <row r="2078" spans="42:47" ht="11.25" customHeight="1" x14ac:dyDescent="0.25">
      <c r="AP2078" s="102" t="s">
        <v>83</v>
      </c>
      <c r="AQ2078" s="101">
        <f>_xll.qlInterestRateIndexFixingDate(Currency&amp;"ibor"&amp;Tenor,AR2078,Trigger)</f>
        <v>53931</v>
      </c>
      <c r="AR2078" s="101">
        <f>_xll.qlCalendarAdvance(Calendar,AR2077,AP2078,"f",,Trigger)</f>
        <v>53933</v>
      </c>
      <c r="AS2078" s="101">
        <f>_xll.qlInterestRateIndexMaturity(Currency&amp;"ibor"&amp;Tenor,AR2078,Trigger)</f>
        <v>53965</v>
      </c>
      <c r="AT2078" s="246">
        <f>_xll.qlIndexFixing($AD$5,AQ2078,TRUE,_xll.ohTrigger(Trigger,Trigger1M))</f>
        <v>1.7264089855437981E-2</v>
      </c>
      <c r="AU2078" s="246" t="e">
        <f>IFERROR(_xll.qlIndexFixing($AV$1,AQ2078,TRUE,_xll.ohTrigger(Trigger,Trigger1M)),#N/A)</f>
        <v>#N/A</v>
      </c>
    </row>
    <row r="2079" spans="42:47" ht="11.25" customHeight="1" x14ac:dyDescent="0.25">
      <c r="AP2079" s="102" t="s">
        <v>83</v>
      </c>
      <c r="AQ2079" s="101">
        <f>_xll.qlInterestRateIndexFixingDate(Currency&amp;"ibor"&amp;Tenor,AR2079,Trigger)</f>
        <v>53938</v>
      </c>
      <c r="AR2079" s="101">
        <f>_xll.qlCalendarAdvance(Calendar,AR2078,AP2079,"f",,Trigger)</f>
        <v>53940</v>
      </c>
      <c r="AS2079" s="101">
        <f>_xll.qlInterestRateIndexMaturity(Currency&amp;"ibor"&amp;Tenor,AR2079,Trigger)</f>
        <v>53972</v>
      </c>
      <c r="AT2079" s="246">
        <f>_xll.qlIndexFixing($AD$5,AQ2079,TRUE,_xll.ohTrigger(Trigger,Trigger1M))</f>
        <v>1.7265976488155532E-2</v>
      </c>
      <c r="AU2079" s="246" t="e">
        <f>IFERROR(_xll.qlIndexFixing($AV$1,AQ2079,TRUE,_xll.ohTrigger(Trigger,Trigger1M)),#N/A)</f>
        <v>#N/A</v>
      </c>
    </row>
    <row r="2080" spans="42:47" ht="11.25" customHeight="1" x14ac:dyDescent="0.25">
      <c r="AP2080" s="102" t="s">
        <v>83</v>
      </c>
      <c r="AQ2080" s="101">
        <f>_xll.qlInterestRateIndexFixingDate(Currency&amp;"ibor"&amp;Tenor,AR2080,Trigger)</f>
        <v>53945</v>
      </c>
      <c r="AR2080" s="101">
        <f>_xll.qlCalendarAdvance(Calendar,AR2079,AP2080,"f",,Trigger)</f>
        <v>53947</v>
      </c>
      <c r="AS2080" s="101">
        <f>_xll.qlInterestRateIndexMaturity(Currency&amp;"ibor"&amp;Tenor,AR2080,Trigger)</f>
        <v>53979</v>
      </c>
      <c r="AT2080" s="246">
        <f>_xll.qlIndexFixing($AD$5,AQ2080,TRUE,_xll.ohTrigger(Trigger,Trigger1M))</f>
        <v>1.7267765041953098E-2</v>
      </c>
      <c r="AU2080" s="246" t="e">
        <f>IFERROR(_xll.qlIndexFixing($AV$1,AQ2080,TRUE,_xll.ohTrigger(Trigger,Trigger1M)),#N/A)</f>
        <v>#N/A</v>
      </c>
    </row>
    <row r="2081" spans="42:47" ht="11.25" customHeight="1" x14ac:dyDescent="0.25">
      <c r="AP2081" s="102" t="s">
        <v>83</v>
      </c>
      <c r="AQ2081" s="101">
        <f>_xll.qlInterestRateIndexFixingDate(Currency&amp;"ibor"&amp;Tenor,AR2081,Trigger)</f>
        <v>53952</v>
      </c>
      <c r="AR2081" s="101">
        <f>_xll.qlCalendarAdvance(Calendar,AR2080,AP2081,"f",,Trigger)</f>
        <v>53954</v>
      </c>
      <c r="AS2081" s="101">
        <f>_xll.qlInterestRateIndexMaturity(Currency&amp;"ibor"&amp;Tenor,AR2081,Trigger)</f>
        <v>53986</v>
      </c>
      <c r="AT2081" s="246">
        <f>_xll.qlIndexFixing($AD$5,AQ2081,TRUE,_xll.ohTrigger(Trigger,Trigger1M))</f>
        <v>1.7269455516788212E-2</v>
      </c>
      <c r="AU2081" s="246" t="e">
        <f>IFERROR(_xll.qlIndexFixing($AV$1,AQ2081,TRUE,_xll.ohTrigger(Trigger,Trigger1M)),#N/A)</f>
        <v>#N/A</v>
      </c>
    </row>
    <row r="2082" spans="42:47" ht="11.25" customHeight="1" x14ac:dyDescent="0.25">
      <c r="AP2082" s="102" t="s">
        <v>83</v>
      </c>
      <c r="AQ2082" s="101">
        <f>_xll.qlInterestRateIndexFixingDate(Currency&amp;"ibor"&amp;Tenor,AR2082,Trigger)</f>
        <v>53959</v>
      </c>
      <c r="AR2082" s="101">
        <f>_xll.qlCalendarAdvance(Calendar,AR2081,AP2082,"f",,Trigger)</f>
        <v>53961</v>
      </c>
      <c r="AS2082" s="101">
        <f>_xll.qlInterestRateIndexMaturity(Currency&amp;"ibor"&amp;Tenor,AR2082,Trigger)</f>
        <v>53993</v>
      </c>
      <c r="AT2082" s="246">
        <f>_xll.qlIndexFixing($AD$5,AQ2082,TRUE,_xll.ohTrigger(Trigger,Trigger1M))</f>
        <v>1.7271047912618409E-2</v>
      </c>
      <c r="AU2082" s="246" t="e">
        <f>IFERROR(_xll.qlIndexFixing($AV$1,AQ2082,TRUE,_xll.ohTrigger(Trigger,Trigger1M)),#N/A)</f>
        <v>#N/A</v>
      </c>
    </row>
    <row r="2083" spans="42:47" ht="11.25" customHeight="1" x14ac:dyDescent="0.25">
      <c r="AP2083" s="102" t="s">
        <v>83</v>
      </c>
      <c r="AQ2083" s="101">
        <f>_xll.qlInterestRateIndexFixingDate(Currency&amp;"ibor"&amp;Tenor,AR2083,Trigger)</f>
        <v>53966</v>
      </c>
      <c r="AR2083" s="101">
        <f>_xll.qlCalendarAdvance(Calendar,AR2082,AP2083,"f",,Trigger)</f>
        <v>53968</v>
      </c>
      <c r="AS2083" s="101">
        <f>_xll.qlInterestRateIndexMaturity(Currency&amp;"ibor"&amp;Tenor,AR2083,Trigger)</f>
        <v>54000</v>
      </c>
      <c r="AT2083" s="246">
        <f>_xll.qlIndexFixing($AD$5,AQ2083,TRUE,_xll.ohTrigger(Trigger,Trigger1M))</f>
        <v>1.7272542229388732E-2</v>
      </c>
      <c r="AU2083" s="246" t="e">
        <f>IFERROR(_xll.qlIndexFixing($AV$1,AQ2083,TRUE,_xll.ohTrigger(Trigger,Trigger1M)),#N/A)</f>
        <v>#N/A</v>
      </c>
    </row>
    <row r="2084" spans="42:47" ht="11.25" customHeight="1" x14ac:dyDescent="0.25">
      <c r="AP2084" s="102" t="s">
        <v>83</v>
      </c>
      <c r="AQ2084" s="101">
        <f>_xll.qlInterestRateIndexFixingDate(Currency&amp;"ibor"&amp;Tenor,AR2084,Trigger)</f>
        <v>53973</v>
      </c>
      <c r="AR2084" s="101">
        <f>_xll.qlCalendarAdvance(Calendar,AR2083,AP2084,"f",,Trigger)</f>
        <v>53975</v>
      </c>
      <c r="AS2084" s="101">
        <f>_xll.qlInterestRateIndexMaturity(Currency&amp;"ibor"&amp;Tenor,AR2084,Trigger)</f>
        <v>54007</v>
      </c>
      <c r="AT2084" s="246">
        <f>_xll.qlIndexFixing($AD$5,AQ2084,TRUE,_xll.ohTrigger(Trigger,Trigger1M))</f>
        <v>1.7273938467071703E-2</v>
      </c>
      <c r="AU2084" s="246" t="e">
        <f>IFERROR(_xll.qlIndexFixing($AV$1,AQ2084,TRUE,_xll.ohTrigger(Trigger,Trigger1M)),#N/A)</f>
        <v>#N/A</v>
      </c>
    </row>
    <row r="2085" spans="42:47" ht="11.25" customHeight="1" x14ac:dyDescent="0.25">
      <c r="AP2085" s="102" t="s">
        <v>83</v>
      </c>
      <c r="AQ2085" s="101">
        <f>_xll.qlInterestRateIndexFixingDate(Currency&amp;"ibor"&amp;Tenor,AR2085,Trigger)</f>
        <v>53980</v>
      </c>
      <c r="AR2085" s="101">
        <f>_xll.qlCalendarAdvance(Calendar,AR2084,AP2085,"f",,Trigger)</f>
        <v>53982</v>
      </c>
      <c r="AS2085" s="101">
        <f>_xll.qlInterestRateIndexMaturity(Currency&amp;"ibor"&amp;Tenor,AR2085,Trigger)</f>
        <v>54014</v>
      </c>
      <c r="AT2085" s="246">
        <f>_xll.qlIndexFixing($AD$5,AQ2085,TRUE,_xll.ohTrigger(Trigger,Trigger1M))</f>
        <v>1.7275236625632351E-2</v>
      </c>
      <c r="AU2085" s="246" t="e">
        <f>IFERROR(_xll.qlIndexFixing($AV$1,AQ2085,TRUE,_xll.ohTrigger(Trigger,Trigger1M)),#N/A)</f>
        <v>#N/A</v>
      </c>
    </row>
    <row r="2086" spans="42:47" ht="11.25" customHeight="1" x14ac:dyDescent="0.25">
      <c r="AP2086" s="102" t="s">
        <v>83</v>
      </c>
      <c r="AQ2086" s="101">
        <f>_xll.qlInterestRateIndexFixingDate(Currency&amp;"ibor"&amp;Tenor,AR2086,Trigger)</f>
        <v>53987</v>
      </c>
      <c r="AR2086" s="101">
        <f>_xll.qlCalendarAdvance(Calendar,AR2085,AP2086,"f",,Trigger)</f>
        <v>53989</v>
      </c>
      <c r="AS2086" s="101">
        <f>_xll.qlInterestRateIndexMaturity(Currency&amp;"ibor"&amp;Tenor,AR2086,Trigger)</f>
        <v>54021</v>
      </c>
      <c r="AT2086" s="246">
        <f>_xll.qlIndexFixing($AD$5,AQ2086,TRUE,_xll.ohTrigger(Trigger,Trigger1M))</f>
        <v>1.7276436705025711E-2</v>
      </c>
      <c r="AU2086" s="246" t="e">
        <f>IFERROR(_xll.qlIndexFixing($AV$1,AQ2086,TRUE,_xll.ohTrigger(Trigger,Trigger1M)),#N/A)</f>
        <v>#N/A</v>
      </c>
    </row>
    <row r="2087" spans="42:47" ht="11.25" customHeight="1" x14ac:dyDescent="0.25">
      <c r="AP2087" s="102" t="s">
        <v>83</v>
      </c>
      <c r="AQ2087" s="101">
        <f>_xll.qlInterestRateIndexFixingDate(Currency&amp;"ibor"&amp;Tenor,AR2087,Trigger)</f>
        <v>53994</v>
      </c>
      <c r="AR2087" s="101">
        <f>_xll.qlCalendarAdvance(Calendar,AR2086,AP2087,"f",,Trigger)</f>
        <v>53996</v>
      </c>
      <c r="AS2087" s="101">
        <f>_xll.qlInterestRateIndexMaturity(Currency&amp;"ibor"&amp;Tenor,AR2087,Trigger)</f>
        <v>54025</v>
      </c>
      <c r="AT2087" s="246">
        <f>_xll.qlIndexFixing($AD$5,AQ2087,TRUE,_xll.ohTrigger(Trigger,Trigger1M))</f>
        <v>1.727608300219877E-2</v>
      </c>
      <c r="AU2087" s="246" t="e">
        <f>IFERROR(_xll.qlIndexFixing($AV$1,AQ2087,TRUE,_xll.ohTrigger(Trigger,Trigger1M)),#N/A)</f>
        <v>#N/A</v>
      </c>
    </row>
    <row r="2088" spans="42:47" ht="11.25" customHeight="1" x14ac:dyDescent="0.25">
      <c r="AP2088" s="102" t="s">
        <v>83</v>
      </c>
      <c r="AQ2088" s="101">
        <f>_xll.qlInterestRateIndexFixingDate(Currency&amp;"ibor"&amp;Tenor,AR2088,Trigger)</f>
        <v>54001</v>
      </c>
      <c r="AR2088" s="101">
        <f>_xll.qlCalendarAdvance(Calendar,AR2087,AP2088,"f",,Trigger)</f>
        <v>54003</v>
      </c>
      <c r="AS2088" s="101">
        <f>_xll.qlInterestRateIndexMaturity(Currency&amp;"ibor"&amp;Tenor,AR2088,Trigger)</f>
        <v>54035</v>
      </c>
      <c r="AT2088" s="246">
        <f>_xll.qlIndexFixing($AD$5,AQ2088,TRUE,_xll.ohTrigger(Trigger,Trigger1M))</f>
        <v>1.7278542626213145E-2</v>
      </c>
      <c r="AU2088" s="246" t="e">
        <f>IFERROR(_xll.qlIndexFixing($AV$1,AQ2088,TRUE,_xll.ohTrigger(Trigger,Trigger1M)),#N/A)</f>
        <v>#N/A</v>
      </c>
    </row>
    <row r="2089" spans="42:47" ht="11.25" customHeight="1" x14ac:dyDescent="0.25">
      <c r="AP2089" s="102" t="s">
        <v>83</v>
      </c>
      <c r="AQ2089" s="101">
        <f>_xll.qlInterestRateIndexFixingDate(Currency&amp;"ibor"&amp;Tenor,AR2089,Trigger)</f>
        <v>54008</v>
      </c>
      <c r="AR2089" s="101">
        <f>_xll.qlCalendarAdvance(Calendar,AR2088,AP2089,"f",,Trigger)</f>
        <v>54010</v>
      </c>
      <c r="AS2089" s="101">
        <f>_xll.qlInterestRateIndexMaturity(Currency&amp;"ibor"&amp;Tenor,AR2089,Trigger)</f>
        <v>54042</v>
      </c>
      <c r="AT2089" s="246">
        <f>_xll.qlIndexFixing($AD$5,AQ2089,TRUE,_xll.ohTrigger(Trigger,Trigger1M))</f>
        <v>1.7279448467954761E-2</v>
      </c>
      <c r="AU2089" s="246" t="e">
        <f>IFERROR(_xll.qlIndexFixing($AV$1,AQ2089,TRUE,_xll.ohTrigger(Trigger,Trigger1M)),#N/A)</f>
        <v>#N/A</v>
      </c>
    </row>
    <row r="2090" spans="42:47" ht="11.25" customHeight="1" x14ac:dyDescent="0.25">
      <c r="AP2090" s="102" t="s">
        <v>83</v>
      </c>
      <c r="AQ2090" s="101">
        <f>_xll.qlInterestRateIndexFixingDate(Currency&amp;"ibor"&amp;Tenor,AR2090,Trigger)</f>
        <v>54015</v>
      </c>
      <c r="AR2090" s="101">
        <f>_xll.qlCalendarAdvance(Calendar,AR2089,AP2090,"f",,Trigger)</f>
        <v>54017</v>
      </c>
      <c r="AS2090" s="101">
        <f>_xll.qlInterestRateIndexMaturity(Currency&amp;"ibor"&amp;Tenor,AR2090,Trigger)</f>
        <v>54049</v>
      </c>
      <c r="AT2090" s="246">
        <f>_xll.qlIndexFixing($AD$5,AQ2090,TRUE,_xll.ohTrigger(Trigger,Trigger1M))</f>
        <v>1.7280256230424174E-2</v>
      </c>
      <c r="AU2090" s="246" t="e">
        <f>IFERROR(_xll.qlIndexFixing($AV$1,AQ2090,TRUE,_xll.ohTrigger(Trigger,Trigger1M)),#N/A)</f>
        <v>#N/A</v>
      </c>
    </row>
    <row r="2091" spans="42:47" ht="11.25" customHeight="1" x14ac:dyDescent="0.25">
      <c r="AP2091" s="102" t="s">
        <v>83</v>
      </c>
      <c r="AQ2091" s="101">
        <f>_xll.qlInterestRateIndexFixingDate(Currency&amp;"ibor"&amp;Tenor,AR2091,Trigger)</f>
        <v>54022</v>
      </c>
      <c r="AR2091" s="101">
        <f>_xll.qlCalendarAdvance(Calendar,AR2090,AP2091,"f",,Trigger)</f>
        <v>54024</v>
      </c>
      <c r="AS2091" s="101">
        <f>_xll.qlInterestRateIndexMaturity(Currency&amp;"ibor"&amp;Tenor,AR2091,Trigger)</f>
        <v>54056</v>
      </c>
      <c r="AT2091" s="246">
        <f>_xll.qlIndexFixing($AD$5,AQ2091,TRUE,_xll.ohTrigger(Trigger,Trigger1M))</f>
        <v>1.7280965913601398E-2</v>
      </c>
      <c r="AU2091" s="246" t="e">
        <f>IFERROR(_xll.qlIndexFixing($AV$1,AQ2091,TRUE,_xll.ohTrigger(Trigger,Trigger1M)),#N/A)</f>
        <v>#N/A</v>
      </c>
    </row>
    <row r="2092" spans="42:47" ht="11.25" customHeight="1" x14ac:dyDescent="0.25">
      <c r="AP2092" s="102" t="s">
        <v>83</v>
      </c>
      <c r="AQ2092" s="101">
        <f>_xll.qlInterestRateIndexFixingDate(Currency&amp;"ibor"&amp;Tenor,AR2092,Trigger)</f>
        <v>54029</v>
      </c>
      <c r="AR2092" s="101">
        <f>_xll.qlCalendarAdvance(Calendar,AR2091,AP2092,"f",,Trigger)</f>
        <v>54031</v>
      </c>
      <c r="AS2092" s="101">
        <f>_xll.qlInterestRateIndexMaturity(Currency&amp;"ibor"&amp;Tenor,AR2092,Trigger)</f>
        <v>54063</v>
      </c>
      <c r="AT2092" s="246">
        <f>_xll.qlIndexFixing($AD$5,AQ2092,TRUE,_xll.ohTrigger(Trigger,Trigger1M))</f>
        <v>1.7281577517466451E-2</v>
      </c>
      <c r="AU2092" s="246" t="e">
        <f>IFERROR(_xll.qlIndexFixing($AV$1,AQ2092,TRUE,_xll.ohTrigger(Trigger,Trigger1M)),#N/A)</f>
        <v>#N/A</v>
      </c>
    </row>
    <row r="2093" spans="42:47" ht="11.25" customHeight="1" x14ac:dyDescent="0.25">
      <c r="AP2093" s="102" t="s">
        <v>83</v>
      </c>
      <c r="AQ2093" s="101">
        <f>_xll.qlInterestRateIndexFixingDate(Currency&amp;"ibor"&amp;Tenor,AR2093,Trigger)</f>
        <v>54036</v>
      </c>
      <c r="AR2093" s="101">
        <f>_xll.qlCalendarAdvance(Calendar,AR2092,AP2093,"f",,Trigger)</f>
        <v>54038</v>
      </c>
      <c r="AS2093" s="101">
        <f>_xll.qlInterestRateIndexMaturity(Currency&amp;"ibor"&amp;Tenor,AR2093,Trigger)</f>
        <v>54070</v>
      </c>
      <c r="AT2093" s="246">
        <f>_xll.qlIndexFixing($AD$5,AQ2093,TRUE,_xll.ohTrigger(Trigger,Trigger1M))</f>
        <v>1.728209104200934E-2</v>
      </c>
      <c r="AU2093" s="246" t="e">
        <f>IFERROR(_xll.qlIndexFixing($AV$1,AQ2093,TRUE,_xll.ohTrigger(Trigger,Trigger1M)),#N/A)</f>
        <v>#N/A</v>
      </c>
    </row>
    <row r="2094" spans="42:47" ht="11.25" customHeight="1" x14ac:dyDescent="0.25">
      <c r="AP2094" s="102" t="s">
        <v>83</v>
      </c>
      <c r="AQ2094" s="101">
        <f>_xll.qlInterestRateIndexFixingDate(Currency&amp;"ibor"&amp;Tenor,AR2094,Trigger)</f>
        <v>54043</v>
      </c>
      <c r="AR2094" s="101">
        <f>_xll.qlCalendarAdvance(Calendar,AR2093,AP2094,"f",,Trigger)</f>
        <v>54045</v>
      </c>
      <c r="AS2094" s="101">
        <f>_xll.qlInterestRateIndexMaturity(Currency&amp;"ibor"&amp;Tenor,AR2094,Trigger)</f>
        <v>54077</v>
      </c>
      <c r="AT2094" s="246">
        <f>_xll.qlIndexFixing($AD$5,AQ2094,TRUE,_xll.ohTrigger(Trigger,Trigger1M))</f>
        <v>1.7282506487210081E-2</v>
      </c>
      <c r="AU2094" s="246" t="e">
        <f>IFERROR(_xll.qlIndexFixing($AV$1,AQ2094,TRUE,_xll.ohTrigger(Trigger,Trigger1M)),#N/A)</f>
        <v>#N/A</v>
      </c>
    </row>
    <row r="2095" spans="42:47" ht="11.25" customHeight="1" x14ac:dyDescent="0.25">
      <c r="AP2095" s="102" t="s">
        <v>83</v>
      </c>
      <c r="AQ2095" s="101">
        <f>_xll.qlInterestRateIndexFixingDate(Currency&amp;"ibor"&amp;Tenor,AR2095,Trigger)</f>
        <v>54049</v>
      </c>
      <c r="AR2095" s="101">
        <f>_xll.qlCalendarAdvance(Calendar,AR2094,AP2095,"f",,Trigger)</f>
        <v>54053</v>
      </c>
      <c r="AS2095" s="101">
        <f>_xll.qlInterestRateIndexMaturity(Currency&amp;"ibor"&amp;Tenor,AR2095,Trigger)</f>
        <v>54084</v>
      </c>
      <c r="AT2095" s="246">
        <f>_xll.qlIndexFixing($AD$5,AQ2095,TRUE,_xll.ohTrigger(Trigger,Trigger1M))</f>
        <v>1.7282433385458817E-2</v>
      </c>
      <c r="AU2095" s="246" t="e">
        <f>IFERROR(_xll.qlIndexFixing($AV$1,AQ2095,TRUE,_xll.ohTrigger(Trigger,Trigger1M)),#N/A)</f>
        <v>#N/A</v>
      </c>
    </row>
    <row r="2096" spans="42:47" ht="11.25" customHeight="1" x14ac:dyDescent="0.25">
      <c r="AP2096" s="102" t="s">
        <v>83</v>
      </c>
      <c r="AQ2096" s="101">
        <f>_xll.qlInterestRateIndexFixingDate(Currency&amp;"ibor"&amp;Tenor,AR2096,Trigger)</f>
        <v>54057</v>
      </c>
      <c r="AR2096" s="101">
        <f>_xll.qlCalendarAdvance(Calendar,AR2095,AP2096,"f",,Trigger)</f>
        <v>54060</v>
      </c>
      <c r="AS2096" s="101">
        <f>_xll.qlInterestRateIndexMaturity(Currency&amp;"ibor"&amp;Tenor,AR2096,Trigger)</f>
        <v>54091</v>
      </c>
      <c r="AT2096" s="246">
        <f>_xll.qlIndexFixing($AD$5,AQ2096,TRUE,_xll.ohTrigger(Trigger,Trigger1M))</f>
        <v>1.7282645656098591E-2</v>
      </c>
      <c r="AU2096" s="246" t="e">
        <f>IFERROR(_xll.qlIndexFixing($AV$1,AQ2096,TRUE,_xll.ohTrigger(Trigger,Trigger1M)),#N/A)</f>
        <v>#N/A</v>
      </c>
    </row>
    <row r="2097" spans="42:47" ht="11.25" customHeight="1" x14ac:dyDescent="0.25">
      <c r="AP2097" s="102" t="s">
        <v>83</v>
      </c>
      <c r="AQ2097" s="101">
        <f>_xll.qlInterestRateIndexFixingDate(Currency&amp;"ibor"&amp;Tenor,AR2097,Trigger)</f>
        <v>54065</v>
      </c>
      <c r="AR2097" s="101">
        <f>_xll.qlCalendarAdvance(Calendar,AR2096,AP2097,"f",,Trigger)</f>
        <v>54067</v>
      </c>
      <c r="AS2097" s="101">
        <f>_xll.qlInterestRateIndexMaturity(Currency&amp;"ibor"&amp;Tenor,AR2097,Trigger)</f>
        <v>54098</v>
      </c>
      <c r="AT2097" s="246">
        <f>_xll.qlIndexFixing($AD$5,AQ2097,TRUE,_xll.ohTrigger(Trigger,Trigger1M))</f>
        <v>1.7282759852080293E-2</v>
      </c>
      <c r="AU2097" s="246" t="e">
        <f>IFERROR(_xll.qlIndexFixing($AV$1,AQ2097,TRUE,_xll.ohTrigger(Trigger,Trigger1M)),#N/A)</f>
        <v>#N/A</v>
      </c>
    </row>
    <row r="2098" spans="42:47" ht="11.25" customHeight="1" x14ac:dyDescent="0.25">
      <c r="AP2098" s="102" t="s">
        <v>83</v>
      </c>
      <c r="AQ2098" s="101">
        <f>_xll.qlInterestRateIndexFixingDate(Currency&amp;"ibor"&amp;Tenor,AR2098,Trigger)</f>
        <v>54072</v>
      </c>
      <c r="AR2098" s="101">
        <f>_xll.qlCalendarAdvance(Calendar,AR2097,AP2098,"f",,Trigger)</f>
        <v>54074</v>
      </c>
      <c r="AS2098" s="101">
        <f>_xll.qlInterestRateIndexMaturity(Currency&amp;"ibor"&amp;Tenor,AR2098,Trigger)</f>
        <v>54105</v>
      </c>
      <c r="AT2098" s="246">
        <f>_xll.qlIndexFixing($AD$5,AQ2098,TRUE,_xll.ohTrigger(Trigger,Trigger1M))</f>
        <v>1.7282775973398768E-2</v>
      </c>
      <c r="AU2098" s="246" t="e">
        <f>IFERROR(_xll.qlIndexFixing($AV$1,AQ2098,TRUE,_xll.ohTrigger(Trigger,Trigger1M)),#N/A)</f>
        <v>#N/A</v>
      </c>
    </row>
    <row r="2099" spans="42:47" ht="11.25" customHeight="1" x14ac:dyDescent="0.25">
      <c r="AP2099" s="102" t="s">
        <v>83</v>
      </c>
      <c r="AQ2099" s="101">
        <f>_xll.qlInterestRateIndexFixingDate(Currency&amp;"ibor"&amp;Tenor,AR2099,Trigger)</f>
        <v>54079</v>
      </c>
      <c r="AR2099" s="101">
        <f>_xll.qlCalendarAdvance(Calendar,AR2098,AP2099,"f",,Trigger)</f>
        <v>54081</v>
      </c>
      <c r="AS2099" s="101">
        <f>_xll.qlInterestRateIndexMaturity(Currency&amp;"ibor"&amp;Tenor,AR2099,Trigger)</f>
        <v>54112</v>
      </c>
      <c r="AT2099" s="246">
        <f>_xll.qlIndexFixing($AD$5,AQ2099,TRUE,_xll.ohTrigger(Trigger,Trigger1M))</f>
        <v>1.728269402005659E-2</v>
      </c>
      <c r="AU2099" s="246" t="e">
        <f>IFERROR(_xll.qlIndexFixing($AV$1,AQ2099,TRUE,_xll.ohTrigger(Trigger,Trigger1M)),#N/A)</f>
        <v>#N/A</v>
      </c>
    </row>
    <row r="2100" spans="42:47" ht="11.25" customHeight="1" x14ac:dyDescent="0.25">
      <c r="AP2100" s="102" t="s">
        <v>83</v>
      </c>
      <c r="AQ2100" s="101">
        <f>_xll.qlInterestRateIndexFixingDate(Currency&amp;"ibor"&amp;Tenor,AR2100,Trigger)</f>
        <v>54086</v>
      </c>
      <c r="AR2100" s="101">
        <f>_xll.qlCalendarAdvance(Calendar,AR2099,AP2100,"f",,Trigger)</f>
        <v>54088</v>
      </c>
      <c r="AS2100" s="101">
        <f>_xll.qlInterestRateIndexMaturity(Currency&amp;"ibor"&amp;Tenor,AR2100,Trigger)</f>
        <v>54116</v>
      </c>
      <c r="AT2100" s="246">
        <f>_xll.qlIndexFixing($AD$5,AQ2100,TRUE,_xll.ohTrigger(Trigger,Trigger1M))</f>
        <v>1.7281331732689989E-2</v>
      </c>
      <c r="AU2100" s="246" t="e">
        <f>IFERROR(_xll.qlIndexFixing($AV$1,AQ2100,TRUE,_xll.ohTrigger(Trigger,Trigger1M)),#N/A)</f>
        <v>#N/A</v>
      </c>
    </row>
    <row r="2101" spans="42:47" ht="11.25" customHeight="1" x14ac:dyDescent="0.25">
      <c r="AP2101" s="102" t="s">
        <v>83</v>
      </c>
      <c r="AQ2101" s="101">
        <f>_xll.qlInterestRateIndexFixingDate(Currency&amp;"ibor"&amp;Tenor,AR2101,Trigger)</f>
        <v>54093</v>
      </c>
      <c r="AR2101" s="101">
        <f>_xll.qlCalendarAdvance(Calendar,AR2100,AP2101,"f",,Trigger)</f>
        <v>54095</v>
      </c>
      <c r="AS2101" s="101">
        <f>_xll.qlInterestRateIndexMaturity(Currency&amp;"ibor"&amp;Tenor,AR2101,Trigger)</f>
        <v>54126</v>
      </c>
      <c r="AT2101" s="246">
        <f>_xll.qlIndexFixing($AD$5,AQ2101,TRUE,_xll.ohTrigger(Trigger,Trigger1M))</f>
        <v>1.7282235889390284E-2</v>
      </c>
      <c r="AU2101" s="246" t="e">
        <f>IFERROR(_xll.qlIndexFixing($AV$1,AQ2101,TRUE,_xll.ohTrigger(Trigger,Trigger1M)),#N/A)</f>
        <v>#N/A</v>
      </c>
    </row>
    <row r="2102" spans="42:47" ht="11.25" customHeight="1" x14ac:dyDescent="0.25">
      <c r="AP2102" s="102" t="s">
        <v>83</v>
      </c>
      <c r="AQ2102" s="101">
        <f>_xll.qlInterestRateIndexFixingDate(Currency&amp;"ibor"&amp;Tenor,AR2102,Trigger)</f>
        <v>54100</v>
      </c>
      <c r="AR2102" s="101">
        <f>_xll.qlCalendarAdvance(Calendar,AR2101,AP2102,"f",,Trigger)</f>
        <v>54102</v>
      </c>
      <c r="AS2102" s="101">
        <f>_xll.qlInterestRateIndexMaturity(Currency&amp;"ibor"&amp;Tenor,AR2102,Trigger)</f>
        <v>54133</v>
      </c>
      <c r="AT2102" s="246">
        <f>_xll.qlIndexFixing($AD$5,AQ2102,TRUE,_xll.ohTrigger(Trigger,Trigger1M))</f>
        <v>1.7281859712079049E-2</v>
      </c>
      <c r="AU2102" s="246" t="e">
        <f>IFERROR(_xll.qlIndexFixing($AV$1,AQ2102,TRUE,_xll.ohTrigger(Trigger,Trigger1M)),#N/A)</f>
        <v>#N/A</v>
      </c>
    </row>
    <row r="2103" spans="42:47" ht="11.25" customHeight="1" x14ac:dyDescent="0.25">
      <c r="AP2103" s="102" t="s">
        <v>83</v>
      </c>
      <c r="AQ2103" s="101">
        <f>_xll.qlInterestRateIndexFixingDate(Currency&amp;"ibor"&amp;Tenor,AR2103,Trigger)</f>
        <v>54107</v>
      </c>
      <c r="AR2103" s="101">
        <f>_xll.qlCalendarAdvance(Calendar,AR2102,AP2103,"f",,Trigger)</f>
        <v>54109</v>
      </c>
      <c r="AS2103" s="101">
        <f>_xll.qlInterestRateIndexMaturity(Currency&amp;"ibor"&amp;Tenor,AR2103,Trigger)</f>
        <v>54140</v>
      </c>
      <c r="AT2103" s="246">
        <f>_xll.qlIndexFixing($AD$5,AQ2103,TRUE,_xll.ohTrigger(Trigger,Trigger1M))</f>
        <v>1.728138546012779E-2</v>
      </c>
      <c r="AU2103" s="246" t="e">
        <f>IFERROR(_xll.qlIndexFixing($AV$1,AQ2103,TRUE,_xll.ohTrigger(Trigger,Trigger1M)),#N/A)</f>
        <v>#N/A</v>
      </c>
    </row>
    <row r="2104" spans="42:47" ht="11.25" customHeight="1" x14ac:dyDescent="0.25">
      <c r="AP2104" s="102" t="s">
        <v>83</v>
      </c>
      <c r="AQ2104" s="101">
        <f>_xll.qlInterestRateIndexFixingDate(Currency&amp;"ibor"&amp;Tenor,AR2104,Trigger)</f>
        <v>54114</v>
      </c>
      <c r="AR2104" s="101">
        <f>_xll.qlCalendarAdvance(Calendar,AR2103,AP2104,"f",,Trigger)</f>
        <v>54116</v>
      </c>
      <c r="AS2104" s="101">
        <f>_xll.qlInterestRateIndexMaturity(Currency&amp;"ibor"&amp;Tenor,AR2104,Trigger)</f>
        <v>54148</v>
      </c>
      <c r="AT2104" s="246">
        <f>_xll.qlIndexFixing($AD$5,AQ2104,TRUE,_xll.ohTrigger(Trigger,Trigger1M))</f>
        <v>1.7281177803914194E-2</v>
      </c>
      <c r="AU2104" s="246" t="e">
        <f>IFERROR(_xll.qlIndexFixing($AV$1,AQ2104,TRUE,_xll.ohTrigger(Trigger,Trigger1M)),#N/A)</f>
        <v>#N/A</v>
      </c>
    </row>
    <row r="2105" spans="42:47" ht="11.25" customHeight="1" x14ac:dyDescent="0.25">
      <c r="AP2105" s="102" t="s">
        <v>83</v>
      </c>
      <c r="AQ2105" s="101">
        <f>_xll.qlInterestRateIndexFixingDate(Currency&amp;"ibor"&amp;Tenor,AR2105,Trigger)</f>
        <v>54121</v>
      </c>
      <c r="AR2105" s="101">
        <f>_xll.qlCalendarAdvance(Calendar,AR2104,AP2105,"f",,Trigger)</f>
        <v>54123</v>
      </c>
      <c r="AS2105" s="101">
        <f>_xll.qlInterestRateIndexMaturity(Currency&amp;"ibor"&amp;Tenor,AR2105,Trigger)</f>
        <v>54155</v>
      </c>
      <c r="AT2105" s="246">
        <f>_xll.qlIndexFixing($AD$5,AQ2105,TRUE,_xll.ohTrigger(Trigger,Trigger1M))</f>
        <v>1.7280500364901807E-2</v>
      </c>
      <c r="AU2105" s="246" t="e">
        <f>IFERROR(_xll.qlIndexFixing($AV$1,AQ2105,TRUE,_xll.ohTrigger(Trigger,Trigger1M)),#N/A)</f>
        <v>#N/A</v>
      </c>
    </row>
    <row r="2106" spans="42:47" ht="11.25" customHeight="1" x14ac:dyDescent="0.25">
      <c r="AP2106" s="102" t="s">
        <v>83</v>
      </c>
      <c r="AQ2106" s="101">
        <f>_xll.qlInterestRateIndexFixingDate(Currency&amp;"ibor"&amp;Tenor,AR2106,Trigger)</f>
        <v>54128</v>
      </c>
      <c r="AR2106" s="101">
        <f>_xll.qlCalendarAdvance(Calendar,AR2105,AP2106,"f",,Trigger)</f>
        <v>54130</v>
      </c>
      <c r="AS2106" s="101">
        <f>_xll.qlInterestRateIndexMaturity(Currency&amp;"ibor"&amp;Tenor,AR2106,Trigger)</f>
        <v>54161</v>
      </c>
      <c r="AT2106" s="246">
        <f>_xll.qlIndexFixing($AD$5,AQ2106,TRUE,_xll.ohTrigger(Trigger,Trigger1M))</f>
        <v>1.7279374256570546E-2</v>
      </c>
      <c r="AU2106" s="246" t="e">
        <f>IFERROR(_xll.qlIndexFixing($AV$1,AQ2106,TRUE,_xll.ohTrigger(Trigger,Trigger1M)),#N/A)</f>
        <v>#N/A</v>
      </c>
    </row>
    <row r="2107" spans="42:47" ht="11.25" customHeight="1" x14ac:dyDescent="0.25">
      <c r="AP2107" s="102" t="s">
        <v>83</v>
      </c>
      <c r="AQ2107" s="101">
        <f>_xll.qlInterestRateIndexFixingDate(Currency&amp;"ibor"&amp;Tenor,AR2107,Trigger)</f>
        <v>54135</v>
      </c>
      <c r="AR2107" s="101">
        <f>_xll.qlCalendarAdvance(Calendar,AR2106,AP2107,"f",,Trigger)</f>
        <v>54137</v>
      </c>
      <c r="AS2107" s="101">
        <f>_xll.qlInterestRateIndexMaturity(Currency&amp;"ibor"&amp;Tenor,AR2107,Trigger)</f>
        <v>54168</v>
      </c>
      <c r="AT2107" s="246">
        <f>_xll.qlIndexFixing($AD$5,AQ2107,TRUE,_xll.ohTrigger(Trigger,Trigger1M))</f>
        <v>1.7278507706206179E-2</v>
      </c>
      <c r="AU2107" s="246" t="e">
        <f>IFERROR(_xll.qlIndexFixing($AV$1,AQ2107,TRUE,_xll.ohTrigger(Trigger,Trigger1M)),#N/A)</f>
        <v>#N/A</v>
      </c>
    </row>
    <row r="2108" spans="42:47" ht="11.25" customHeight="1" x14ac:dyDescent="0.25">
      <c r="AP2108" s="102" t="s">
        <v>83</v>
      </c>
      <c r="AQ2108" s="101">
        <f>_xll.qlInterestRateIndexFixingDate(Currency&amp;"ibor"&amp;Tenor,AR2108,Trigger)</f>
        <v>54142</v>
      </c>
      <c r="AR2108" s="101">
        <f>_xll.qlCalendarAdvance(Calendar,AR2107,AP2108,"f",,Trigger)</f>
        <v>54144</v>
      </c>
      <c r="AS2108" s="101">
        <f>_xll.qlInterestRateIndexMaturity(Currency&amp;"ibor"&amp;Tenor,AR2108,Trigger)</f>
        <v>54175</v>
      </c>
      <c r="AT2108" s="246">
        <f>_xll.qlIndexFixing($AD$5,AQ2108,TRUE,_xll.ohTrigger(Trigger,Trigger1M))</f>
        <v>1.7277543081284302E-2</v>
      </c>
      <c r="AU2108" s="246" t="e">
        <f>IFERROR(_xll.qlIndexFixing($AV$1,AQ2108,TRUE,_xll.ohTrigger(Trigger,Trigger1M)),#N/A)</f>
        <v>#N/A</v>
      </c>
    </row>
    <row r="2109" spans="42:47" ht="11.25" customHeight="1" x14ac:dyDescent="0.25">
      <c r="AP2109" s="102" t="s">
        <v>83</v>
      </c>
      <c r="AQ2109" s="101">
        <f>_xll.qlInterestRateIndexFixingDate(Currency&amp;"ibor"&amp;Tenor,AR2109,Trigger)</f>
        <v>54149</v>
      </c>
      <c r="AR2109" s="101">
        <f>_xll.qlCalendarAdvance(Calendar,AR2108,AP2109,"f",,Trigger)</f>
        <v>54155</v>
      </c>
      <c r="AS2109" s="101">
        <f>_xll.qlInterestRateIndexMaturity(Currency&amp;"ibor"&amp;Tenor,AR2109,Trigger)</f>
        <v>54185</v>
      </c>
      <c r="AT2109" s="246">
        <f>_xll.qlIndexFixing($AD$5,AQ2109,TRUE,_xll.ohTrigger(Trigger,Trigger1M))</f>
        <v>1.7275503029341444E-2</v>
      </c>
      <c r="AU2109" s="246" t="e">
        <f>IFERROR(_xll.qlIndexFixing($AV$1,AQ2109,TRUE,_xll.ohTrigger(Trigger,Trigger1M)),#N/A)</f>
        <v>#N/A</v>
      </c>
    </row>
    <row r="2110" spans="42:47" ht="11.25" customHeight="1" x14ac:dyDescent="0.25">
      <c r="AP2110" s="102" t="s">
        <v>83</v>
      </c>
      <c r="AQ2110" s="101">
        <f>_xll.qlInterestRateIndexFixingDate(Currency&amp;"ibor"&amp;Tenor,AR2110,Trigger)</f>
        <v>54158</v>
      </c>
      <c r="AR2110" s="101">
        <f>_xll.qlCalendarAdvance(Calendar,AR2109,AP2110,"f",,Trigger)</f>
        <v>54162</v>
      </c>
      <c r="AS2110" s="101">
        <f>_xll.qlInterestRateIndexMaturity(Currency&amp;"ibor"&amp;Tenor,AR2110,Trigger)</f>
        <v>54192</v>
      </c>
      <c r="AT2110" s="246">
        <f>_xll.qlIndexFixing($AD$5,AQ2110,TRUE,_xll.ohTrigger(Trigger,Trigger1M))</f>
        <v>1.7274293276153152E-2</v>
      </c>
      <c r="AU2110" s="246" t="e">
        <f>IFERROR(_xll.qlIndexFixing($AV$1,AQ2110,TRUE,_xll.ohTrigger(Trigger,Trigger1M)),#N/A)</f>
        <v>#N/A</v>
      </c>
    </row>
    <row r="2111" spans="42:47" ht="11.25" customHeight="1" x14ac:dyDescent="0.25">
      <c r="AP2111" s="102" t="s">
        <v>83</v>
      </c>
      <c r="AQ2111" s="101">
        <f>_xll.qlInterestRateIndexFixingDate(Currency&amp;"ibor"&amp;Tenor,AR2111,Trigger)</f>
        <v>54165</v>
      </c>
      <c r="AR2111" s="101">
        <f>_xll.qlCalendarAdvance(Calendar,AR2110,AP2111,"f",,Trigger)</f>
        <v>54169</v>
      </c>
      <c r="AS2111" s="101">
        <f>_xll.qlInterestRateIndexMaturity(Currency&amp;"ibor"&amp;Tenor,AR2111,Trigger)</f>
        <v>54199</v>
      </c>
      <c r="AT2111" s="246">
        <f>_xll.qlIndexFixing($AD$5,AQ2111,TRUE,_xll.ohTrigger(Trigger,Trigger1M))</f>
        <v>1.7272985453209877E-2</v>
      </c>
      <c r="AU2111" s="246" t="e">
        <f>IFERROR(_xll.qlIndexFixing($AV$1,AQ2111,TRUE,_xll.ohTrigger(Trigger,Trigger1M)),#N/A)</f>
        <v>#N/A</v>
      </c>
    </row>
    <row r="2112" spans="42:47" ht="11.25" customHeight="1" x14ac:dyDescent="0.25">
      <c r="AP2112" s="102" t="s">
        <v>83</v>
      </c>
      <c r="AQ2112" s="101">
        <f>_xll.qlInterestRateIndexFixingDate(Currency&amp;"ibor"&amp;Tenor,AR2112,Trigger)</f>
        <v>54172</v>
      </c>
      <c r="AR2112" s="101">
        <f>_xll.qlCalendarAdvance(Calendar,AR2111,AP2112,"f",,Trigger)</f>
        <v>54176</v>
      </c>
      <c r="AS2112" s="101">
        <f>_xll.qlInterestRateIndexMaturity(Currency&amp;"ibor"&amp;Tenor,AR2112,Trigger)</f>
        <v>54206</v>
      </c>
      <c r="AT2112" s="246">
        <f>_xll.qlIndexFixing($AD$5,AQ2112,TRUE,_xll.ohTrigger(Trigger,Trigger1M))</f>
        <v>1.7271579560532935E-2</v>
      </c>
      <c r="AU2112" s="246" t="e">
        <f>IFERROR(_xll.qlIndexFixing($AV$1,AQ2112,TRUE,_xll.ohTrigger(Trigger,Trigger1M)),#N/A)</f>
        <v>#N/A</v>
      </c>
    </row>
    <row r="2113" spans="42:47" ht="11.25" customHeight="1" x14ac:dyDescent="0.25">
      <c r="AP2113" s="102" t="s">
        <v>83</v>
      </c>
      <c r="AQ2113" s="101">
        <f>_xll.qlInterestRateIndexFixingDate(Currency&amp;"ibor"&amp;Tenor,AR2113,Trigger)</f>
        <v>54178</v>
      </c>
      <c r="AR2113" s="101">
        <f>_xll.qlCalendarAdvance(Calendar,AR2112,AP2113,"f",,Trigger)</f>
        <v>54183</v>
      </c>
      <c r="AS2113" s="101">
        <f>_xll.qlInterestRateIndexMaturity(Currency&amp;"ibor"&amp;Tenor,AR2113,Trigger)</f>
        <v>54214</v>
      </c>
      <c r="AT2113" s="246">
        <f>_xll.qlIndexFixing($AD$5,AQ2113,TRUE,_xll.ohTrigger(Trigger,Trigger1M))</f>
        <v>1.7270373378888652E-2</v>
      </c>
      <c r="AU2113" s="246" t="e">
        <f>IFERROR(_xll.qlIndexFixing($AV$1,AQ2113,TRUE,_xll.ohTrigger(Trigger,Trigger1M)),#N/A)</f>
        <v>#N/A</v>
      </c>
    </row>
    <row r="2114" spans="42:47" ht="11.25" customHeight="1" x14ac:dyDescent="0.25">
      <c r="AP2114" s="102" t="s">
        <v>83</v>
      </c>
      <c r="AQ2114" s="101">
        <f>_xll.qlInterestRateIndexFixingDate(Currency&amp;"ibor"&amp;Tenor,AR2114,Trigger)</f>
        <v>54186</v>
      </c>
      <c r="AR2114" s="101">
        <f>_xll.qlCalendarAdvance(Calendar,AR2113,AP2114,"f",,Trigger)</f>
        <v>54190</v>
      </c>
      <c r="AS2114" s="101">
        <f>_xll.qlInterestRateIndexMaturity(Currency&amp;"ibor"&amp;Tenor,AR2114,Trigger)</f>
        <v>54221</v>
      </c>
      <c r="AT2114" s="246">
        <f>_xll.qlIndexFixing($AD$5,AQ2114,TRUE,_xll.ohTrigger(Trigger,Trigger1M))</f>
        <v>1.7268764264758967E-2</v>
      </c>
      <c r="AU2114" s="246" t="e">
        <f>IFERROR(_xll.qlIndexFixing($AV$1,AQ2114,TRUE,_xll.ohTrigger(Trigger,Trigger1M)),#N/A)</f>
        <v>#N/A</v>
      </c>
    </row>
    <row r="2115" spans="42:47" ht="11.25" customHeight="1" x14ac:dyDescent="0.25">
      <c r="AP2115" s="102" t="s">
        <v>83</v>
      </c>
      <c r="AQ2115" s="101">
        <f>_xll.qlInterestRateIndexFixingDate(Currency&amp;"ibor"&amp;Tenor,AR2115,Trigger)</f>
        <v>54193</v>
      </c>
      <c r="AR2115" s="101">
        <f>_xll.qlCalendarAdvance(Calendar,AR2114,AP2115,"f",,Trigger)</f>
        <v>54197</v>
      </c>
      <c r="AS2115" s="101">
        <f>_xll.qlInterestRateIndexMaturity(Currency&amp;"ibor"&amp;Tenor,AR2115,Trigger)</f>
        <v>54228</v>
      </c>
      <c r="AT2115" s="246">
        <f>_xll.qlIndexFixing($AD$5,AQ2115,TRUE,_xll.ohTrigger(Trigger,Trigger1M))</f>
        <v>1.726705707631674E-2</v>
      </c>
      <c r="AU2115" s="246" t="e">
        <f>IFERROR(_xll.qlIndexFixing($AV$1,AQ2115,TRUE,_xll.ohTrigger(Trigger,Trigger1M)),#N/A)</f>
        <v>#N/A</v>
      </c>
    </row>
    <row r="2116" spans="42:47" ht="11.25" customHeight="1" x14ac:dyDescent="0.25">
      <c r="AP2116" s="102" t="s">
        <v>83</v>
      </c>
      <c r="AQ2116" s="101">
        <f>_xll.qlInterestRateIndexFixingDate(Currency&amp;"ibor"&amp;Tenor,AR2116,Trigger)</f>
        <v>54200</v>
      </c>
      <c r="AR2116" s="101">
        <f>_xll.qlCalendarAdvance(Calendar,AR2115,AP2116,"f",,Trigger)</f>
        <v>54204</v>
      </c>
      <c r="AS2116" s="101">
        <f>_xll.qlInterestRateIndexMaturity(Currency&amp;"ibor"&amp;Tenor,AR2116,Trigger)</f>
        <v>54235</v>
      </c>
      <c r="AT2116" s="246">
        <f>_xll.qlIndexFixing($AD$5,AQ2116,TRUE,_xll.ohTrigger(Trigger,Trigger1M))</f>
        <v>1.7265251813610966E-2</v>
      </c>
      <c r="AU2116" s="246" t="e">
        <f>IFERROR(_xll.qlIndexFixing($AV$1,AQ2116,TRUE,_xll.ohTrigger(Trigger,Trigger1M)),#N/A)</f>
        <v>#N/A</v>
      </c>
    </row>
    <row r="2117" spans="42:47" ht="11.25" customHeight="1" x14ac:dyDescent="0.25">
      <c r="AP2117" s="102" t="s">
        <v>83</v>
      </c>
      <c r="AQ2117" s="101">
        <f>_xll.qlInterestRateIndexFixingDate(Currency&amp;"ibor"&amp;Tenor,AR2117,Trigger)</f>
        <v>54207</v>
      </c>
      <c r="AR2117" s="101">
        <f>_xll.qlCalendarAdvance(Calendar,AR2116,AP2117,"f",,Trigger)</f>
        <v>54211</v>
      </c>
      <c r="AS2117" s="101">
        <f>_xll.qlInterestRateIndexMaturity(Currency&amp;"ibor"&amp;Tenor,AR2117,Trigger)</f>
        <v>54241</v>
      </c>
      <c r="AT2117" s="246">
        <f>_xll.qlIndexFixing($AD$5,AQ2117,TRUE,_xll.ohTrigger(Trigger,Trigger1M))</f>
        <v>1.7263079052518115E-2</v>
      </c>
      <c r="AU2117" s="246" t="e">
        <f>IFERROR(_xll.qlIndexFixing($AV$1,AQ2117,TRUE,_xll.ohTrigger(Trigger,Trigger1M)),#N/A)</f>
        <v>#N/A</v>
      </c>
    </row>
    <row r="2118" spans="42:47" ht="11.25" customHeight="1" x14ac:dyDescent="0.25">
      <c r="AP2118" s="102" t="s">
        <v>83</v>
      </c>
      <c r="AQ2118" s="101">
        <f>_xll.qlInterestRateIndexFixingDate(Currency&amp;"ibor"&amp;Tenor,AR2118,Trigger)</f>
        <v>54214</v>
      </c>
      <c r="AR2118" s="101">
        <f>_xll.qlCalendarAdvance(Calendar,AR2117,AP2118,"f",,Trigger)</f>
        <v>54218</v>
      </c>
      <c r="AS2118" s="101">
        <f>_xll.qlInterestRateIndexMaturity(Currency&amp;"ibor"&amp;Tenor,AR2118,Trigger)</f>
        <v>54248</v>
      </c>
      <c r="AT2118" s="246">
        <f>_xll.qlIndexFixing($AD$5,AQ2118,TRUE,_xll.ohTrigger(Trigger,Trigger1M))</f>
        <v>1.7261084742281163E-2</v>
      </c>
      <c r="AU2118" s="246" t="e">
        <f>IFERROR(_xll.qlIndexFixing($AV$1,AQ2118,TRUE,_xll.ohTrigger(Trigger,Trigger1M)),#N/A)</f>
        <v>#N/A</v>
      </c>
    </row>
    <row r="2119" spans="42:47" ht="11.25" customHeight="1" x14ac:dyDescent="0.25">
      <c r="AP2119" s="102" t="s">
        <v>83</v>
      </c>
      <c r="AQ2119" s="101">
        <f>_xll.qlInterestRateIndexFixingDate(Currency&amp;"ibor"&amp;Tenor,AR2119,Trigger)</f>
        <v>54221</v>
      </c>
      <c r="AR2119" s="101">
        <f>_xll.qlCalendarAdvance(Calendar,AR2118,AP2119,"f",,Trigger)</f>
        <v>54225</v>
      </c>
      <c r="AS2119" s="101">
        <f>_xll.qlInterestRateIndexMaturity(Currency&amp;"ibor"&amp;Tenor,AR2119,Trigger)</f>
        <v>54255</v>
      </c>
      <c r="AT2119" s="246">
        <f>_xll.qlIndexFixing($AD$5,AQ2119,TRUE,_xll.ohTrigger(Trigger,Trigger1M))</f>
        <v>1.7258992362600978E-2</v>
      </c>
      <c r="AU2119" s="246" t="e">
        <f>IFERROR(_xll.qlIndexFixing($AV$1,AQ2119,TRUE,_xll.ohTrigger(Trigger,Trigger1M)),#N/A)</f>
        <v>#N/A</v>
      </c>
    </row>
    <row r="2120" spans="42:47" ht="11.25" customHeight="1" x14ac:dyDescent="0.25">
      <c r="AP2120" s="102" t="s">
        <v>83</v>
      </c>
      <c r="AQ2120" s="101">
        <f>_xll.qlInterestRateIndexFixingDate(Currency&amp;"ibor"&amp;Tenor,AR2120,Trigger)</f>
        <v>54228</v>
      </c>
      <c r="AR2120" s="101">
        <f>_xll.qlCalendarAdvance(Calendar,AR2119,AP2120,"f",,Trigger)</f>
        <v>54232</v>
      </c>
      <c r="AS2120" s="101">
        <f>_xll.qlInterestRateIndexMaturity(Currency&amp;"ibor"&amp;Tenor,AR2120,Trigger)</f>
        <v>54262</v>
      </c>
      <c r="AT2120" s="246">
        <f>_xll.qlIndexFixing($AD$5,AQ2120,TRUE,_xll.ohTrigger(Trigger,Trigger1M))</f>
        <v>1.7256801913538844E-2</v>
      </c>
      <c r="AU2120" s="246" t="e">
        <f>IFERROR(_xll.qlIndexFixing($AV$1,AQ2120,TRUE,_xll.ohTrigger(Trigger,Trigger1M)),#N/A)</f>
        <v>#N/A</v>
      </c>
    </row>
    <row r="2121" spans="42:47" ht="11.25" customHeight="1" x14ac:dyDescent="0.25">
      <c r="AP2121" s="102" t="s">
        <v>83</v>
      </c>
      <c r="AQ2121" s="101">
        <f>_xll.qlInterestRateIndexFixingDate(Currency&amp;"ibor"&amp;Tenor,AR2121,Trigger)</f>
        <v>54235</v>
      </c>
      <c r="AR2121" s="101">
        <f>_xll.qlCalendarAdvance(Calendar,AR2120,AP2121,"f",,Trigger)</f>
        <v>54239</v>
      </c>
      <c r="AS2121" s="101">
        <f>_xll.qlInterestRateIndexMaturity(Currency&amp;"ibor"&amp;Tenor,AR2121,Trigger)</f>
        <v>54270</v>
      </c>
      <c r="AT2121" s="246">
        <f>_xll.qlIndexFixing($AD$5,AQ2121,TRUE,_xll.ohTrigger(Trigger,Trigger1M))</f>
        <v>1.7255140762517805E-2</v>
      </c>
      <c r="AU2121" s="246" t="e">
        <f>IFERROR(_xll.qlIndexFixing($AV$1,AQ2121,TRUE,_xll.ohTrigger(Trigger,Trigger1M)),#N/A)</f>
        <v>#N/A</v>
      </c>
    </row>
    <row r="2122" spans="42:47" ht="11.25" customHeight="1" x14ac:dyDescent="0.25">
      <c r="AP2122" s="102" t="s">
        <v>83</v>
      </c>
      <c r="AQ2122" s="101">
        <f>_xll.qlInterestRateIndexFixingDate(Currency&amp;"ibor"&amp;Tenor,AR2122,Trigger)</f>
        <v>54242</v>
      </c>
      <c r="AR2122" s="101">
        <f>_xll.qlCalendarAdvance(Calendar,AR2121,AP2122,"f",,Trigger)</f>
        <v>54246</v>
      </c>
      <c r="AS2122" s="101">
        <f>_xll.qlInterestRateIndexMaturity(Currency&amp;"ibor"&amp;Tenor,AR2122,Trigger)</f>
        <v>54277</v>
      </c>
      <c r="AT2122" s="246">
        <f>_xll.qlIndexFixing($AD$5,AQ2122,TRUE,_xll.ohTrigger(Trigger,Trigger1M))</f>
        <v>1.7253906221880347E-2</v>
      </c>
      <c r="AU2122" s="246" t="e">
        <f>IFERROR(_xll.qlIndexFixing($AV$1,AQ2122,TRUE,_xll.ohTrigger(Trigger,Trigger1M)),#N/A)</f>
        <v>#N/A</v>
      </c>
    </row>
    <row r="2123" spans="42:47" ht="11.25" customHeight="1" x14ac:dyDescent="0.25">
      <c r="AP2123" s="102" t="s">
        <v>83</v>
      </c>
      <c r="AQ2123" s="101">
        <f>_xll.qlInterestRateIndexFixingDate(Currency&amp;"ibor"&amp;Tenor,AR2123,Trigger)</f>
        <v>54249</v>
      </c>
      <c r="AR2123" s="101">
        <f>_xll.qlCalendarAdvance(Calendar,AR2122,AP2123,"f",,Trigger)</f>
        <v>54253</v>
      </c>
      <c r="AS2123" s="101">
        <f>_xll.qlInterestRateIndexMaturity(Currency&amp;"ibor"&amp;Tenor,AR2123,Trigger)</f>
        <v>54284</v>
      </c>
      <c r="AT2123" s="246">
        <f>_xll.qlIndexFixing($AD$5,AQ2123,TRUE,_xll.ohTrigger(Trigger,Trigger1M))</f>
        <v>1.7253346462970155E-2</v>
      </c>
      <c r="AU2123" s="246" t="e">
        <f>IFERROR(_xll.qlIndexFixing($AV$1,AQ2123,TRUE,_xll.ohTrigger(Trigger,Trigger1M)),#N/A)</f>
        <v>#N/A</v>
      </c>
    </row>
    <row r="2124" spans="42:47" ht="11.25" customHeight="1" x14ac:dyDescent="0.25">
      <c r="AP2124" s="102" t="s">
        <v>83</v>
      </c>
      <c r="AQ2124" s="101">
        <f>_xll.qlInterestRateIndexFixingDate(Currency&amp;"ibor"&amp;Tenor,AR2124,Trigger)</f>
        <v>54256</v>
      </c>
      <c r="AR2124" s="101">
        <f>_xll.qlCalendarAdvance(Calendar,AR2123,AP2124,"f",,Trigger)</f>
        <v>54260</v>
      </c>
      <c r="AS2124" s="101">
        <f>_xll.qlInterestRateIndexMaturity(Currency&amp;"ibor"&amp;Tenor,AR2124,Trigger)</f>
        <v>54291</v>
      </c>
      <c r="AT2124" s="246">
        <f>_xll.qlIndexFixing($AD$5,AQ2124,TRUE,_xll.ohTrigger(Trigger,Trigger1M))</f>
        <v>1.7253461549694822E-2</v>
      </c>
      <c r="AU2124" s="246" t="e">
        <f>IFERROR(_xll.qlIndexFixing($AV$1,AQ2124,TRUE,_xll.ohTrigger(Trigger,Trigger1M)),#N/A)</f>
        <v>#N/A</v>
      </c>
    </row>
    <row r="2125" spans="42:47" ht="11.25" customHeight="1" x14ac:dyDescent="0.25">
      <c r="AP2125" s="102" t="s">
        <v>83</v>
      </c>
      <c r="AQ2125" s="101">
        <f>_xll.qlInterestRateIndexFixingDate(Currency&amp;"ibor"&amp;Tenor,AR2125,Trigger)</f>
        <v>54263</v>
      </c>
      <c r="AR2125" s="101">
        <f>_xll.qlCalendarAdvance(Calendar,AR2124,AP2125,"f",,Trigger)</f>
        <v>54267</v>
      </c>
      <c r="AS2125" s="101">
        <f>_xll.qlInterestRateIndexMaturity(Currency&amp;"ibor"&amp;Tenor,AR2125,Trigger)</f>
        <v>54298</v>
      </c>
      <c r="AT2125" s="246">
        <f>_xll.qlIndexFixing($AD$5,AQ2125,TRUE,_xll.ohTrigger(Trigger,Trigger1M))</f>
        <v>1.7254125384416206E-2</v>
      </c>
      <c r="AU2125" s="246" t="e">
        <f>IFERROR(_xll.qlIndexFixing($AV$1,AQ2125,TRUE,_xll.ohTrigger(Trigger,Trigger1M)),#N/A)</f>
        <v>#N/A</v>
      </c>
    </row>
    <row r="2126" spans="42:47" ht="11.25" customHeight="1" x14ac:dyDescent="0.25">
      <c r="AP2126" s="102" t="s">
        <v>83</v>
      </c>
      <c r="AQ2126" s="101">
        <f>_xll.qlInterestRateIndexFixingDate(Currency&amp;"ibor"&amp;Tenor,AR2126,Trigger)</f>
        <v>54270</v>
      </c>
      <c r="AR2126" s="101">
        <f>_xll.qlCalendarAdvance(Calendar,AR2125,AP2126,"f",,Trigger)</f>
        <v>54274</v>
      </c>
      <c r="AS2126" s="101">
        <f>_xll.qlInterestRateIndexMaturity(Currency&amp;"ibor"&amp;Tenor,AR2126,Trigger)</f>
        <v>54305</v>
      </c>
      <c r="AT2126" s="246">
        <f>_xll.qlIndexFixing($AD$5,AQ2126,TRUE,_xll.ohTrigger(Trigger,Trigger1M))</f>
        <v>1.7254762392194346E-2</v>
      </c>
      <c r="AU2126" s="246" t="e">
        <f>IFERROR(_xll.qlIndexFixing($AV$1,AQ2126,TRUE,_xll.ohTrigger(Trigger,Trigger1M)),#N/A)</f>
        <v>#N/A</v>
      </c>
    </row>
    <row r="2127" spans="42:47" ht="11.25" customHeight="1" x14ac:dyDescent="0.25">
      <c r="AP2127" s="102" t="s">
        <v>83</v>
      </c>
      <c r="AQ2127" s="101">
        <f>_xll.qlInterestRateIndexFixingDate(Currency&amp;"ibor"&amp;Tenor,AR2127,Trigger)</f>
        <v>54277</v>
      </c>
      <c r="AR2127" s="101">
        <f>_xll.qlCalendarAdvance(Calendar,AR2126,AP2127,"f",,Trigger)</f>
        <v>54281</v>
      </c>
      <c r="AS2127" s="101">
        <f>_xll.qlInterestRateIndexMaturity(Currency&amp;"ibor"&amp;Tenor,AR2127,Trigger)</f>
        <v>54312</v>
      </c>
      <c r="AT2127" s="246">
        <f>_xll.qlIndexFixing($AD$5,AQ2127,TRUE,_xll.ohTrigger(Trigger,Trigger1M))</f>
        <v>1.7255301609046161E-2</v>
      </c>
      <c r="AU2127" s="246" t="e">
        <f>IFERROR(_xll.qlIndexFixing($AV$1,AQ2127,TRUE,_xll.ohTrigger(Trigger,Trigger1M)),#N/A)</f>
        <v>#N/A</v>
      </c>
    </row>
    <row r="2128" spans="42:47" ht="11.25" customHeight="1" x14ac:dyDescent="0.25">
      <c r="AP2128" s="102" t="s">
        <v>83</v>
      </c>
      <c r="AQ2128" s="101">
        <f>_xll.qlInterestRateIndexFixingDate(Currency&amp;"ibor"&amp;Tenor,AR2128,Trigger)</f>
        <v>54284</v>
      </c>
      <c r="AR2128" s="101">
        <f>_xll.qlCalendarAdvance(Calendar,AR2127,AP2128,"f",,Trigger)</f>
        <v>54288</v>
      </c>
      <c r="AS2128" s="101">
        <f>_xll.qlInterestRateIndexMaturity(Currency&amp;"ibor"&amp;Tenor,AR2128,Trigger)</f>
        <v>54319</v>
      </c>
      <c r="AT2128" s="246">
        <f>_xll.qlIndexFixing($AD$5,AQ2128,TRUE,_xll.ohTrigger(Trigger,Trigger1M))</f>
        <v>1.7255743034948444E-2</v>
      </c>
      <c r="AU2128" s="246" t="e">
        <f>IFERROR(_xll.qlIndexFixing($AV$1,AQ2128,TRUE,_xll.ohTrigger(Trigger,Trigger1M)),#N/A)</f>
        <v>#N/A</v>
      </c>
    </row>
    <row r="2129" spans="42:47" ht="11.25" customHeight="1" x14ac:dyDescent="0.25">
      <c r="AP2129" s="102" t="s">
        <v>83</v>
      </c>
      <c r="AQ2129" s="101">
        <f>_xll.qlInterestRateIndexFixingDate(Currency&amp;"ibor"&amp;Tenor,AR2129,Trigger)</f>
        <v>54291</v>
      </c>
      <c r="AR2129" s="101">
        <f>_xll.qlCalendarAdvance(Calendar,AR2128,AP2129,"f",,Trigger)</f>
        <v>54295</v>
      </c>
      <c r="AS2129" s="101">
        <f>_xll.qlInterestRateIndexMaturity(Currency&amp;"ibor"&amp;Tenor,AR2129,Trigger)</f>
        <v>54326</v>
      </c>
      <c r="AT2129" s="246">
        <f>_xll.qlIndexFixing($AD$5,AQ2129,TRUE,_xll.ohTrigger(Trigger,Trigger1M))</f>
        <v>1.7256086669896038E-2</v>
      </c>
      <c r="AU2129" s="246" t="e">
        <f>IFERROR(_xll.qlIndexFixing($AV$1,AQ2129,TRUE,_xll.ohTrigger(Trigger,Trigger1M)),#N/A)</f>
        <v>#N/A</v>
      </c>
    </row>
    <row r="2130" spans="42:47" ht="11.25" customHeight="1" x14ac:dyDescent="0.25">
      <c r="AP2130" s="102" t="s">
        <v>83</v>
      </c>
      <c r="AQ2130" s="101">
        <f>_xll.qlInterestRateIndexFixingDate(Currency&amp;"ibor"&amp;Tenor,AR2130,Trigger)</f>
        <v>54298</v>
      </c>
      <c r="AR2130" s="101">
        <f>_xll.qlCalendarAdvance(Calendar,AR2129,AP2130,"f",,Trigger)</f>
        <v>54302</v>
      </c>
      <c r="AS2130" s="101">
        <f>_xll.qlInterestRateIndexMaturity(Currency&amp;"ibor"&amp;Tenor,AR2130,Trigger)</f>
        <v>54332</v>
      </c>
      <c r="AT2130" s="246">
        <f>_xll.qlIndexFixing($AD$5,AQ2130,TRUE,_xll.ohTrigger(Trigger,Trigger1M))</f>
        <v>1.7255909896164212E-2</v>
      </c>
      <c r="AU2130" s="246" t="e">
        <f>IFERROR(_xll.qlIndexFixing($AV$1,AQ2130,TRUE,_xll.ohTrigger(Trigger,Trigger1M)),#N/A)</f>
        <v>#N/A</v>
      </c>
    </row>
    <row r="2131" spans="42:47" ht="11.25" customHeight="1" x14ac:dyDescent="0.25">
      <c r="AP2131" s="102" t="s">
        <v>83</v>
      </c>
      <c r="AQ2131" s="101">
        <f>_xll.qlInterestRateIndexFixingDate(Currency&amp;"ibor"&amp;Tenor,AR2131,Trigger)</f>
        <v>54305</v>
      </c>
      <c r="AR2131" s="101">
        <f>_xll.qlCalendarAdvance(Calendar,AR2130,AP2131,"f",,Trigger)</f>
        <v>54309</v>
      </c>
      <c r="AS2131" s="101">
        <f>_xll.qlInterestRateIndexMaturity(Currency&amp;"ibor"&amp;Tenor,AR2131,Trigger)</f>
        <v>54339</v>
      </c>
      <c r="AT2131" s="246">
        <f>_xll.qlIndexFixing($AD$5,AQ2131,TRUE,_xll.ohTrigger(Trigger,Trigger1M))</f>
        <v>1.7256064926819192E-2</v>
      </c>
      <c r="AU2131" s="246" t="e">
        <f>IFERROR(_xll.qlIndexFixing($AV$1,AQ2131,TRUE,_xll.ohTrigger(Trigger,Trigger1M)),#N/A)</f>
        <v>#N/A</v>
      </c>
    </row>
    <row r="2132" spans="42:47" ht="11.25" customHeight="1" x14ac:dyDescent="0.25">
      <c r="AP2132" s="102" t="s">
        <v>83</v>
      </c>
      <c r="AQ2132" s="101">
        <f>_xll.qlInterestRateIndexFixingDate(Currency&amp;"ibor"&amp;Tenor,AR2132,Trigger)</f>
        <v>54312</v>
      </c>
      <c r="AR2132" s="101">
        <f>_xll.qlCalendarAdvance(Calendar,AR2131,AP2132,"f",,Trigger)</f>
        <v>54316</v>
      </c>
      <c r="AS2132" s="101">
        <f>_xll.qlInterestRateIndexMaturity(Currency&amp;"ibor"&amp;Tenor,AR2132,Trigger)</f>
        <v>54346</v>
      </c>
      <c r="AT2132" s="246">
        <f>_xll.qlIndexFixing($AD$5,AQ2132,TRUE,_xll.ohTrigger(Trigger,Trigger1M))</f>
        <v>1.7256122171183108E-2</v>
      </c>
      <c r="AU2132" s="246" t="e">
        <f>IFERROR(_xll.qlIndexFixing($AV$1,AQ2132,TRUE,_xll.ohTrigger(Trigger,Trigger1M)),#N/A)</f>
        <v>#N/A</v>
      </c>
    </row>
    <row r="2133" spans="42:47" ht="11.25" customHeight="1" x14ac:dyDescent="0.25">
      <c r="AP2133" s="102" t="s">
        <v>83</v>
      </c>
      <c r="AQ2133" s="101">
        <f>_xll.qlInterestRateIndexFixingDate(Currency&amp;"ibor"&amp;Tenor,AR2133,Trigger)</f>
        <v>54319</v>
      </c>
      <c r="AR2133" s="101">
        <f>_xll.qlCalendarAdvance(Calendar,AR2132,AP2133,"f",,Trigger)</f>
        <v>54323</v>
      </c>
      <c r="AS2133" s="101">
        <f>_xll.qlInterestRateIndexMaturity(Currency&amp;"ibor"&amp;Tenor,AR2133,Trigger)</f>
        <v>54353</v>
      </c>
      <c r="AT2133" s="246">
        <f>_xll.qlIndexFixing($AD$5,AQ2133,TRUE,_xll.ohTrigger(Trigger,Trigger1M))</f>
        <v>1.7256081629258624E-2</v>
      </c>
      <c r="AU2133" s="246" t="e">
        <f>IFERROR(_xll.qlIndexFixing($AV$1,AQ2133,TRUE,_xll.ohTrigger(Trigger,Trigger1M)),#N/A)</f>
        <v>#N/A</v>
      </c>
    </row>
    <row r="2134" spans="42:47" ht="11.25" customHeight="1" x14ac:dyDescent="0.25">
      <c r="AP2134" s="102" t="s">
        <v>83</v>
      </c>
      <c r="AQ2134" s="101">
        <f>_xll.qlInterestRateIndexFixingDate(Currency&amp;"ibor"&amp;Tenor,AR2134,Trigger)</f>
        <v>54326</v>
      </c>
      <c r="AR2134" s="101">
        <f>_xll.qlCalendarAdvance(Calendar,AR2133,AP2134,"f",,Trigger)</f>
        <v>54330</v>
      </c>
      <c r="AS2134" s="101">
        <f>_xll.qlInterestRateIndexMaturity(Currency&amp;"ibor"&amp;Tenor,AR2134,Trigger)</f>
        <v>54360</v>
      </c>
      <c r="AT2134" s="246">
        <f>_xll.qlIndexFixing($AD$5,AQ2134,TRUE,_xll.ohTrigger(Trigger,Trigger1M))</f>
        <v>1.7255943301040411E-2</v>
      </c>
      <c r="AU2134" s="246" t="e">
        <f>IFERROR(_xll.qlIndexFixing($AV$1,AQ2134,TRUE,_xll.ohTrigger(Trigger,Trigger1M)),#N/A)</f>
        <v>#N/A</v>
      </c>
    </row>
    <row r="2135" spans="42:47" ht="11.25" customHeight="1" x14ac:dyDescent="0.25">
      <c r="AP2135" s="102" t="s">
        <v>83</v>
      </c>
      <c r="AQ2135" s="101">
        <f>_xll.qlInterestRateIndexFixingDate(Currency&amp;"ibor"&amp;Tenor,AR2135,Trigger)</f>
        <v>54333</v>
      </c>
      <c r="AR2135" s="101">
        <f>_xll.qlCalendarAdvance(Calendar,AR2134,AP2135,"f",,Trigger)</f>
        <v>54337</v>
      </c>
      <c r="AS2135" s="101">
        <f>_xll.qlInterestRateIndexMaturity(Currency&amp;"ibor"&amp;Tenor,AR2135,Trigger)</f>
        <v>54368</v>
      </c>
      <c r="AT2135" s="246">
        <f>_xll.qlIndexFixing($AD$5,AQ2135,TRUE,_xll.ohTrigger(Trigger,Trigger1M))</f>
        <v>1.7256094869192763E-2</v>
      </c>
      <c r="AU2135" s="246" t="e">
        <f>IFERROR(_xll.qlIndexFixing($AV$1,AQ2135,TRUE,_xll.ohTrigger(Trigger,Trigger1M)),#N/A)</f>
        <v>#N/A</v>
      </c>
    </row>
    <row r="2136" spans="42:47" ht="11.25" customHeight="1" x14ac:dyDescent="0.25">
      <c r="AP2136" s="102" t="s">
        <v>83</v>
      </c>
      <c r="AQ2136" s="101">
        <f>_xll.qlInterestRateIndexFixingDate(Currency&amp;"ibor"&amp;Tenor,AR2136,Trigger)</f>
        <v>54340</v>
      </c>
      <c r="AR2136" s="101">
        <f>_xll.qlCalendarAdvance(Calendar,AR2135,AP2136,"f",,Trigger)</f>
        <v>54344</v>
      </c>
      <c r="AS2136" s="101">
        <f>_xll.qlInterestRateIndexMaturity(Currency&amp;"ibor"&amp;Tenor,AR2136,Trigger)</f>
        <v>54375</v>
      </c>
      <c r="AT2136" s="246">
        <f>_xll.qlIndexFixing($AD$5,AQ2136,TRUE,_xll.ohTrigger(Trigger,Trigger1M))</f>
        <v>1.7255753967344079E-2</v>
      </c>
      <c r="AU2136" s="246" t="e">
        <f>IFERROR(_xll.qlIndexFixing($AV$1,AQ2136,TRUE,_xll.ohTrigger(Trigger,Trigger1M)),#N/A)</f>
        <v>#N/A</v>
      </c>
    </row>
    <row r="2137" spans="42:47" ht="11.25" customHeight="1" x14ac:dyDescent="0.25">
      <c r="AP2137" s="102" t="s">
        <v>83</v>
      </c>
      <c r="AQ2137" s="101">
        <f>_xll.qlInterestRateIndexFixingDate(Currency&amp;"ibor"&amp;Tenor,AR2137,Trigger)</f>
        <v>54347</v>
      </c>
      <c r="AR2137" s="101">
        <f>_xll.qlCalendarAdvance(Calendar,AR2136,AP2137,"f",,Trigger)</f>
        <v>54351</v>
      </c>
      <c r="AS2137" s="101">
        <f>_xll.qlInterestRateIndexMaturity(Currency&amp;"ibor"&amp;Tenor,AR2137,Trigger)</f>
        <v>54382</v>
      </c>
      <c r="AT2137" s="246">
        <f>_xll.qlIndexFixing($AD$5,AQ2137,TRUE,_xll.ohTrigger(Trigger,Trigger1M))</f>
        <v>1.7255315274538125E-2</v>
      </c>
      <c r="AU2137" s="246" t="e">
        <f>IFERROR(_xll.qlIndexFixing($AV$1,AQ2137,TRUE,_xll.ohTrigger(Trigger,Trigger1M)),#N/A)</f>
        <v>#N/A</v>
      </c>
    </row>
    <row r="2138" spans="42:47" ht="11.25" customHeight="1" x14ac:dyDescent="0.25">
      <c r="AP2138" s="102" t="s">
        <v>83</v>
      </c>
      <c r="AQ2138" s="101">
        <f>_xll.qlInterestRateIndexFixingDate(Currency&amp;"ibor"&amp;Tenor,AR2138,Trigger)</f>
        <v>54354</v>
      </c>
      <c r="AR2138" s="101">
        <f>_xll.qlCalendarAdvance(Calendar,AR2137,AP2138,"f",,Trigger)</f>
        <v>54358</v>
      </c>
      <c r="AS2138" s="101">
        <f>_xll.qlInterestRateIndexMaturity(Currency&amp;"ibor"&amp;Tenor,AR2138,Trigger)</f>
        <v>54389</v>
      </c>
      <c r="AT2138" s="246">
        <f>_xll.qlIndexFixing($AD$5,AQ2138,TRUE,_xll.ohTrigger(Trigger,Trigger1M))</f>
        <v>1.7254778790787798E-2</v>
      </c>
      <c r="AU2138" s="246" t="e">
        <f>IFERROR(_xll.qlIndexFixing($AV$1,AQ2138,TRUE,_xll.ohTrigger(Trigger,Trigger1M)),#N/A)</f>
        <v>#N/A</v>
      </c>
    </row>
    <row r="2139" spans="42:47" ht="11.25" customHeight="1" x14ac:dyDescent="0.25">
      <c r="AP2139" s="102" t="s">
        <v>83</v>
      </c>
      <c r="AQ2139" s="101">
        <f>_xll.qlInterestRateIndexFixingDate(Currency&amp;"ibor"&amp;Tenor,AR2139,Trigger)</f>
        <v>54361</v>
      </c>
      <c r="AR2139" s="101">
        <f>_xll.qlCalendarAdvance(Calendar,AR2138,AP2139,"f",,Trigger)</f>
        <v>54365</v>
      </c>
      <c r="AS2139" s="101">
        <f>_xll.qlInterestRateIndexMaturity(Currency&amp;"ibor"&amp;Tenor,AR2139,Trigger)</f>
        <v>54395</v>
      </c>
      <c r="AT2139" s="246">
        <f>_xll.qlIndexFixing($AD$5,AQ2139,TRUE,_xll.ohTrigger(Trigger,Trigger1M))</f>
        <v>1.7253784865785882E-2</v>
      </c>
      <c r="AU2139" s="246" t="e">
        <f>IFERROR(_xll.qlIndexFixing($AV$1,AQ2139,TRUE,_xll.ohTrigger(Trigger,Trigger1M)),#N/A)</f>
        <v>#N/A</v>
      </c>
    </row>
    <row r="2140" spans="42:47" ht="11.25" customHeight="1" x14ac:dyDescent="0.25">
      <c r="AP2140" s="102" t="s">
        <v>83</v>
      </c>
      <c r="AQ2140" s="101">
        <f>_xll.qlInterestRateIndexFixingDate(Currency&amp;"ibor"&amp;Tenor,AR2140,Trigger)</f>
        <v>54368</v>
      </c>
      <c r="AR2140" s="101">
        <f>_xll.qlCalendarAdvance(Calendar,AR2139,AP2140,"f",,Trigger)</f>
        <v>54372</v>
      </c>
      <c r="AS2140" s="101">
        <f>_xll.qlInterestRateIndexMaturity(Currency&amp;"ibor"&amp;Tenor,AR2140,Trigger)</f>
        <v>54402</v>
      </c>
      <c r="AT2140" s="246">
        <f>_xll.qlIndexFixing($AD$5,AQ2140,TRUE,_xll.ohTrigger(Trigger,Trigger1M))</f>
        <v>1.7253059819978489E-2</v>
      </c>
      <c r="AU2140" s="246" t="e">
        <f>IFERROR(_xll.qlIndexFixing($AV$1,AQ2140,TRUE,_xll.ohTrigger(Trigger,Trigger1M)),#N/A)</f>
        <v>#N/A</v>
      </c>
    </row>
    <row r="2141" spans="42:47" ht="11.25" customHeight="1" x14ac:dyDescent="0.25">
      <c r="AP2141" s="102" t="s">
        <v>83</v>
      </c>
      <c r="AQ2141" s="101">
        <f>_xll.qlInterestRateIndexFixingDate(Currency&amp;"ibor"&amp;Tenor,AR2141,Trigger)</f>
        <v>54375</v>
      </c>
      <c r="AR2141" s="101">
        <f>_xll.qlCalendarAdvance(Calendar,AR2140,AP2141,"f",,Trigger)</f>
        <v>54379</v>
      </c>
      <c r="AS2141" s="101">
        <f>_xll.qlInterestRateIndexMaturity(Currency&amp;"ibor"&amp;Tenor,AR2141,Trigger)</f>
        <v>54409</v>
      </c>
      <c r="AT2141" s="246">
        <f>_xll.qlIndexFixing($AD$5,AQ2141,TRUE,_xll.ohTrigger(Trigger,Trigger1M))</f>
        <v>1.725223698794931E-2</v>
      </c>
      <c r="AU2141" s="246" t="e">
        <f>IFERROR(_xll.qlIndexFixing($AV$1,AQ2141,TRUE,_xll.ohTrigger(Trigger,Trigger1M)),#N/A)</f>
        <v>#N/A</v>
      </c>
    </row>
    <row r="2142" spans="42:47" ht="11.25" customHeight="1" x14ac:dyDescent="0.25">
      <c r="AP2142" s="102" t="s">
        <v>83</v>
      </c>
      <c r="AQ2142" s="101">
        <f>_xll.qlInterestRateIndexFixingDate(Currency&amp;"ibor"&amp;Tenor,AR2142,Trigger)</f>
        <v>54382</v>
      </c>
      <c r="AR2142" s="101">
        <f>_xll.qlCalendarAdvance(Calendar,AR2141,AP2142,"f",,Trigger)</f>
        <v>54386</v>
      </c>
      <c r="AS2142" s="101">
        <f>_xll.qlInterestRateIndexMaturity(Currency&amp;"ibor"&amp;Tenor,AR2142,Trigger)</f>
        <v>54416</v>
      </c>
      <c r="AT2142" s="246">
        <f>_xll.qlIndexFixing($AD$5,AQ2142,TRUE,_xll.ohTrigger(Trigger,Trigger1M))</f>
        <v>1.7251316369727654E-2</v>
      </c>
      <c r="AU2142" s="246" t="e">
        <f>IFERROR(_xll.qlIndexFixing($AV$1,AQ2142,TRUE,_xll.ohTrigger(Trigger,Trigger1M)),#N/A)</f>
        <v>#N/A</v>
      </c>
    </row>
    <row r="2143" spans="42:47" ht="11.25" customHeight="1" x14ac:dyDescent="0.25">
      <c r="AP2143" s="102" t="s">
        <v>83</v>
      </c>
      <c r="AQ2143" s="101">
        <f>_xll.qlInterestRateIndexFixingDate(Currency&amp;"ibor"&amp;Tenor,AR2143,Trigger)</f>
        <v>54389</v>
      </c>
      <c r="AR2143" s="101">
        <f>_xll.qlCalendarAdvance(Calendar,AR2142,AP2143,"f",,Trigger)</f>
        <v>54393</v>
      </c>
      <c r="AS2143" s="101">
        <f>_xll.qlInterestRateIndexMaturity(Currency&amp;"ibor"&amp;Tenor,AR2143,Trigger)</f>
        <v>54427</v>
      </c>
      <c r="AT2143" s="246">
        <f>_xll.qlIndexFixing($AD$5,AQ2143,TRUE,_xll.ohTrigger(Trigger,Trigger1M))</f>
        <v>1.7251620177896707E-2</v>
      </c>
      <c r="AU2143" s="246" t="e">
        <f>IFERROR(_xll.qlIndexFixing($AV$1,AQ2143,TRUE,_xll.ohTrigger(Trigger,Trigger1M)),#N/A)</f>
        <v>#N/A</v>
      </c>
    </row>
    <row r="2144" spans="42:47" ht="11.25" customHeight="1" x14ac:dyDescent="0.25">
      <c r="AP2144" s="102" t="s">
        <v>83</v>
      </c>
      <c r="AQ2144" s="101">
        <f>_xll.qlInterestRateIndexFixingDate(Currency&amp;"ibor"&amp;Tenor,AR2144,Trigger)</f>
        <v>54396</v>
      </c>
      <c r="AR2144" s="101">
        <f>_xll.qlCalendarAdvance(Calendar,AR2143,AP2144,"f",,Trigger)</f>
        <v>54400</v>
      </c>
      <c r="AS2144" s="101">
        <f>_xll.qlInterestRateIndexMaturity(Currency&amp;"ibor"&amp;Tenor,AR2144,Trigger)</f>
        <v>54431</v>
      </c>
      <c r="AT2144" s="246">
        <f>_xll.qlIndexFixing($AD$5,AQ2144,TRUE,_xll.ohTrigger(Trigger,Trigger1M))</f>
        <v>1.7249506279359051E-2</v>
      </c>
      <c r="AU2144" s="246" t="e">
        <f>IFERROR(_xll.qlIndexFixing($AV$1,AQ2144,TRUE,_xll.ohTrigger(Trigger,Trigger1M)),#N/A)</f>
        <v>#N/A</v>
      </c>
    </row>
    <row r="2145" spans="42:47" ht="11.25" customHeight="1" x14ac:dyDescent="0.25">
      <c r="AP2145" s="102" t="s">
        <v>83</v>
      </c>
      <c r="AQ2145" s="101">
        <f>_xll.qlInterestRateIndexFixingDate(Currency&amp;"ibor"&amp;Tenor,AR2145,Trigger)</f>
        <v>54403</v>
      </c>
      <c r="AR2145" s="101">
        <f>_xll.qlCalendarAdvance(Calendar,AR2144,AP2145,"f",,Trigger)</f>
        <v>54407</v>
      </c>
      <c r="AS2145" s="101">
        <f>_xll.qlInterestRateIndexMaturity(Currency&amp;"ibor"&amp;Tenor,AR2145,Trigger)</f>
        <v>54438</v>
      </c>
      <c r="AT2145" s="246">
        <f>_xll.qlIndexFixing($AD$5,AQ2145,TRUE,_xll.ohTrigger(Trigger,Trigger1M))</f>
        <v>1.7248285259511241E-2</v>
      </c>
      <c r="AU2145" s="246" t="e">
        <f>IFERROR(_xll.qlIndexFixing($AV$1,AQ2145,TRUE,_xll.ohTrigger(Trigger,Trigger1M)),#N/A)</f>
        <v>#N/A</v>
      </c>
    </row>
    <row r="2146" spans="42:47" ht="11.25" customHeight="1" x14ac:dyDescent="0.25">
      <c r="AP2146" s="102" t="s">
        <v>83</v>
      </c>
      <c r="AQ2146" s="101">
        <f>_xll.qlInterestRateIndexFixingDate(Currency&amp;"ibor"&amp;Tenor,AR2146,Trigger)</f>
        <v>54410</v>
      </c>
      <c r="AR2146" s="101">
        <f>_xll.qlCalendarAdvance(Calendar,AR2145,AP2146,"f",,Trigger)</f>
        <v>54414</v>
      </c>
      <c r="AS2146" s="101">
        <f>_xll.qlInterestRateIndexMaturity(Currency&amp;"ibor"&amp;Tenor,AR2146,Trigger)</f>
        <v>54445</v>
      </c>
      <c r="AT2146" s="246">
        <f>_xll.qlIndexFixing($AD$5,AQ2146,TRUE,_xll.ohTrigger(Trigger,Trigger1M))</f>
        <v>1.7246966448891819E-2</v>
      </c>
      <c r="AU2146" s="246" t="e">
        <f>IFERROR(_xll.qlIndexFixing($AV$1,AQ2146,TRUE,_xll.ohTrigger(Trigger,Trigger1M)),#N/A)</f>
        <v>#N/A</v>
      </c>
    </row>
    <row r="2147" spans="42:47" ht="11.25" customHeight="1" x14ac:dyDescent="0.25">
      <c r="AP2147" s="102" t="s">
        <v>83</v>
      </c>
      <c r="AQ2147" s="101">
        <f>_xll.qlInterestRateIndexFixingDate(Currency&amp;"ibor"&amp;Tenor,AR2147,Trigger)</f>
        <v>54416</v>
      </c>
      <c r="AR2147" s="101">
        <f>_xll.qlCalendarAdvance(Calendar,AR2146,AP2147,"f",,Trigger)</f>
        <v>54421</v>
      </c>
      <c r="AS2147" s="101">
        <f>_xll.qlInterestRateIndexMaturity(Currency&amp;"ibor"&amp;Tenor,AR2147,Trigger)</f>
        <v>54452</v>
      </c>
      <c r="AT2147" s="246">
        <f>_xll.qlIndexFixing($AD$5,AQ2147,TRUE,_xll.ohTrigger(Trigger,Trigger1M))</f>
        <v>1.724554984753689E-2</v>
      </c>
      <c r="AU2147" s="246" t="e">
        <f>IFERROR(_xll.qlIndexFixing($AV$1,AQ2147,TRUE,_xll.ohTrigger(Trigger,Trigger1M)),#N/A)</f>
        <v>#N/A</v>
      </c>
    </row>
    <row r="2148" spans="42:47" ht="11.25" customHeight="1" x14ac:dyDescent="0.25">
      <c r="AP2148" s="102" t="s">
        <v>83</v>
      </c>
      <c r="AQ2148" s="101">
        <f>_xll.qlInterestRateIndexFixingDate(Currency&amp;"ibor"&amp;Tenor,AR2148,Trigger)</f>
        <v>54423</v>
      </c>
      <c r="AR2148" s="101">
        <f>_xll.qlCalendarAdvance(Calendar,AR2147,AP2148,"f",,Trigger)</f>
        <v>54428</v>
      </c>
      <c r="AS2148" s="101">
        <f>_xll.qlInterestRateIndexMaturity(Currency&amp;"ibor"&amp;Tenor,AR2148,Trigger)</f>
        <v>54459</v>
      </c>
      <c r="AT2148" s="246">
        <f>_xll.qlIndexFixing($AD$5,AQ2148,TRUE,_xll.ohTrigger(Trigger,Trigger1M))</f>
        <v>1.7244035455482552E-2</v>
      </c>
      <c r="AU2148" s="246" t="e">
        <f>IFERROR(_xll.qlIndexFixing($AV$1,AQ2148,TRUE,_xll.ohTrigger(Trigger,Trigger1M)),#N/A)</f>
        <v>#N/A</v>
      </c>
    </row>
    <row r="2149" spans="42:47" ht="11.25" customHeight="1" x14ac:dyDescent="0.25">
      <c r="AP2149" s="102" t="s">
        <v>83</v>
      </c>
      <c r="AQ2149" s="101">
        <f>_xll.qlInterestRateIndexFixingDate(Currency&amp;"ibor"&amp;Tenor,AR2149,Trigger)</f>
        <v>54431</v>
      </c>
      <c r="AR2149" s="101">
        <f>_xll.qlCalendarAdvance(Calendar,AR2148,AP2149,"f",,Trigger)</f>
        <v>54435</v>
      </c>
      <c r="AS2149" s="101">
        <f>_xll.qlInterestRateIndexMaturity(Currency&amp;"ibor"&amp;Tenor,AR2149,Trigger)</f>
        <v>54466</v>
      </c>
      <c r="AT2149" s="246">
        <f>_xll.qlIndexFixing($AD$5,AQ2149,TRUE,_xll.ohTrigger(Trigger,Trigger1M))</f>
        <v>1.724242327277006E-2</v>
      </c>
      <c r="AU2149" s="246" t="e">
        <f>IFERROR(_xll.qlIndexFixing($AV$1,AQ2149,TRUE,_xll.ohTrigger(Trigger,Trigger1M)),#N/A)</f>
        <v>#N/A</v>
      </c>
    </row>
    <row r="2150" spans="42:47" ht="11.25" customHeight="1" x14ac:dyDescent="0.25">
      <c r="AP2150" s="102" t="s">
        <v>83</v>
      </c>
      <c r="AQ2150" s="101">
        <f>_xll.qlInterestRateIndexFixingDate(Currency&amp;"ibor"&amp;Tenor,AR2150,Trigger)</f>
        <v>54438</v>
      </c>
      <c r="AR2150" s="101">
        <f>_xll.qlCalendarAdvance(Calendar,AR2149,AP2150,"f",,Trigger)</f>
        <v>54442</v>
      </c>
      <c r="AS2150" s="101">
        <f>_xll.qlInterestRateIndexMaturity(Currency&amp;"ibor"&amp;Tenor,AR2150,Trigger)</f>
        <v>54473</v>
      </c>
      <c r="AT2150" s="246">
        <f>_xll.qlIndexFixing($AD$5,AQ2150,TRUE,_xll.ohTrigger(Trigger,Trigger1M))</f>
        <v>1.7240713299438097E-2</v>
      </c>
      <c r="AU2150" s="246" t="e">
        <f>IFERROR(_xll.qlIndexFixing($AV$1,AQ2150,TRUE,_xll.ohTrigger(Trigger,Trigger1M)),#N/A)</f>
        <v>#N/A</v>
      </c>
    </row>
    <row r="2151" spans="42:47" ht="11.25" customHeight="1" x14ac:dyDescent="0.25">
      <c r="AP2151" s="102" t="s">
        <v>83</v>
      </c>
      <c r="AQ2151" s="101">
        <f>_xll.qlInterestRateIndexFixingDate(Currency&amp;"ibor"&amp;Tenor,AR2151,Trigger)</f>
        <v>54445</v>
      </c>
      <c r="AR2151" s="101">
        <f>_xll.qlCalendarAdvance(Calendar,AR2150,AP2151,"f",,Trigger)</f>
        <v>54449</v>
      </c>
      <c r="AS2151" s="101">
        <f>_xll.qlInterestRateIndexMaturity(Currency&amp;"ibor"&amp;Tenor,AR2151,Trigger)</f>
        <v>54480</v>
      </c>
      <c r="AT2151" s="246">
        <f>_xll.qlIndexFixing($AD$5,AQ2151,TRUE,_xll.ohTrigger(Trigger,Trigger1M))</f>
        <v>1.7238905535525338E-2</v>
      </c>
      <c r="AU2151" s="246" t="e">
        <f>IFERROR(_xll.qlIndexFixing($AV$1,AQ2151,TRUE,_xll.ohTrigger(Trigger,Trigger1M)),#N/A)</f>
        <v>#N/A</v>
      </c>
    </row>
    <row r="2152" spans="42:47" ht="11.25" customHeight="1" x14ac:dyDescent="0.25">
      <c r="AP2152" s="102" t="s">
        <v>83</v>
      </c>
      <c r="AQ2152" s="101">
        <f>_xll.qlInterestRateIndexFixingDate(Currency&amp;"ibor"&amp;Tenor,AR2152,Trigger)</f>
        <v>54452</v>
      </c>
      <c r="AR2152" s="101">
        <f>_xll.qlCalendarAdvance(Calendar,AR2151,AP2152,"f",,Trigger)</f>
        <v>54456</v>
      </c>
      <c r="AS2152" s="101">
        <f>_xll.qlInterestRateIndexMaturity(Currency&amp;"ibor"&amp;Tenor,AR2152,Trigger)</f>
        <v>54484</v>
      </c>
      <c r="AT2152" s="246">
        <f>_xll.qlIndexFixing($AD$5,AQ2152,TRUE,_xll.ohTrigger(Trigger,Trigger1M))</f>
        <v>1.723619389871375E-2</v>
      </c>
      <c r="AU2152" s="246" t="e">
        <f>IFERROR(_xll.qlIndexFixing($AV$1,AQ2152,TRUE,_xll.ohTrigger(Trigger,Trigger1M)),#N/A)</f>
        <v>#N/A</v>
      </c>
    </row>
    <row r="2153" spans="42:47" ht="11.25" customHeight="1" x14ac:dyDescent="0.25">
      <c r="AP2153" s="102" t="s">
        <v>83</v>
      </c>
      <c r="AQ2153" s="101">
        <f>_xll.qlInterestRateIndexFixingDate(Currency&amp;"ibor"&amp;Tenor,AR2153,Trigger)</f>
        <v>54459</v>
      </c>
      <c r="AR2153" s="101">
        <f>_xll.qlCalendarAdvance(Calendar,AR2152,AP2153,"f",,Trigger)</f>
        <v>54463</v>
      </c>
      <c r="AS2153" s="101">
        <f>_xll.qlInterestRateIndexMaturity(Currency&amp;"ibor"&amp;Tenor,AR2153,Trigger)</f>
        <v>54491</v>
      </c>
      <c r="AT2153" s="246">
        <f>_xll.qlIndexFixing($AD$5,AQ2153,TRUE,_xll.ohTrigger(Trigger,Trigger1M))</f>
        <v>1.7234211793399581E-2</v>
      </c>
      <c r="AU2153" s="246" t="e">
        <f>IFERROR(_xll.qlIndexFixing($AV$1,AQ2153,TRUE,_xll.ohTrigger(Trigger,Trigger1M)),#N/A)</f>
        <v>#N/A</v>
      </c>
    </row>
    <row r="2154" spans="42:47" ht="11.25" customHeight="1" x14ac:dyDescent="0.25">
      <c r="AP2154" s="102" t="s">
        <v>83</v>
      </c>
      <c r="AQ2154" s="101">
        <f>_xll.qlInterestRateIndexFixingDate(Currency&amp;"ibor"&amp;Tenor,AR2154,Trigger)</f>
        <v>54466</v>
      </c>
      <c r="AR2154" s="101">
        <f>_xll.qlCalendarAdvance(Calendar,AR2153,AP2154,"f",,Trigger)</f>
        <v>54470</v>
      </c>
      <c r="AS2154" s="101">
        <f>_xll.qlInterestRateIndexMaturity(Currency&amp;"ibor"&amp;Tenor,AR2154,Trigger)</f>
        <v>54498</v>
      </c>
      <c r="AT2154" s="246">
        <f>_xll.qlIndexFixing($AD$5,AQ2154,TRUE,_xll.ohTrigger(Trigger,Trigger1M))</f>
        <v>1.7232131911644188E-2</v>
      </c>
      <c r="AU2154" s="246" t="e">
        <f>IFERROR(_xll.qlIndexFixing($AV$1,AQ2154,TRUE,_xll.ohTrigger(Trigger,Trigger1M)),#N/A)</f>
        <v>#N/A</v>
      </c>
    </row>
    <row r="2155" spans="42:47" ht="11.25" customHeight="1" x14ac:dyDescent="0.25">
      <c r="AP2155" s="102" t="s">
        <v>83</v>
      </c>
      <c r="AQ2155" s="101">
        <f>_xll.qlInterestRateIndexFixingDate(Currency&amp;"ibor"&amp;Tenor,AR2155,Trigger)</f>
        <v>54473</v>
      </c>
      <c r="AR2155" s="101">
        <f>_xll.qlCalendarAdvance(Calendar,AR2154,AP2155,"f",,Trigger)</f>
        <v>54477</v>
      </c>
      <c r="AS2155" s="101">
        <f>_xll.qlInterestRateIndexMaturity(Currency&amp;"ibor"&amp;Tenor,AR2155,Trigger)</f>
        <v>54505</v>
      </c>
      <c r="AT2155" s="246">
        <f>_xll.qlIndexFixing($AD$5,AQ2155,TRUE,_xll.ohTrigger(Trigger,Trigger1M))</f>
        <v>1.7229954253484676E-2</v>
      </c>
      <c r="AU2155" s="246" t="e">
        <f>IFERROR(_xll.qlIndexFixing($AV$1,AQ2155,TRUE,_xll.ohTrigger(Trigger,Trigger1M)),#N/A)</f>
        <v>#N/A</v>
      </c>
    </row>
    <row r="2156" spans="42:47" ht="11.25" customHeight="1" x14ac:dyDescent="0.25">
      <c r="AP2156" s="102" t="s">
        <v>83</v>
      </c>
      <c r="AQ2156" s="101">
        <f>_xll.qlInterestRateIndexFixingDate(Currency&amp;"ibor"&amp;Tenor,AR2156,Trigger)</f>
        <v>54480</v>
      </c>
      <c r="AR2156" s="101">
        <f>_xll.qlCalendarAdvance(Calendar,AR2155,AP2156,"f",,Trigger)</f>
        <v>54484</v>
      </c>
      <c r="AS2156" s="101">
        <f>_xll.qlInterestRateIndexMaturity(Currency&amp;"ibor"&amp;Tenor,AR2156,Trigger)</f>
        <v>54515</v>
      </c>
      <c r="AT2156" s="246">
        <f>_xll.qlIndexFixing($AD$5,AQ2156,TRUE,_xll.ohTrigger(Trigger,Trigger1M))</f>
        <v>1.7228399859000491E-2</v>
      </c>
      <c r="AU2156" s="246" t="e">
        <f>IFERROR(_xll.qlIndexFixing($AV$1,AQ2156,TRUE,_xll.ohTrigger(Trigger,Trigger1M)),#N/A)</f>
        <v>#N/A</v>
      </c>
    </row>
    <row r="2157" spans="42:47" ht="11.25" customHeight="1" x14ac:dyDescent="0.25">
      <c r="AP2157" s="102" t="s">
        <v>83</v>
      </c>
      <c r="AQ2157" s="101">
        <f>_xll.qlInterestRateIndexFixingDate(Currency&amp;"ibor"&amp;Tenor,AR2157,Trigger)</f>
        <v>54487</v>
      </c>
      <c r="AR2157" s="101">
        <f>_xll.qlCalendarAdvance(Calendar,AR2156,AP2157,"f",,Trigger)</f>
        <v>54491</v>
      </c>
      <c r="AS2157" s="101">
        <f>_xll.qlInterestRateIndexMaturity(Currency&amp;"ibor"&amp;Tenor,AR2157,Trigger)</f>
        <v>54522</v>
      </c>
      <c r="AT2157" s="246">
        <f>_xll.qlIndexFixing($AD$5,AQ2157,TRUE,_xll.ohTrigger(Trigger,Trigger1M))</f>
        <v>1.7226005352673077E-2</v>
      </c>
      <c r="AU2157" s="246" t="e">
        <f>IFERROR(_xll.qlIndexFixing($AV$1,AQ2157,TRUE,_xll.ohTrigger(Trigger,Trigger1M)),#N/A)</f>
        <v>#N/A</v>
      </c>
    </row>
    <row r="2158" spans="42:47" ht="11.25" customHeight="1" x14ac:dyDescent="0.25">
      <c r="AP2158" s="102" t="s">
        <v>83</v>
      </c>
      <c r="AQ2158" s="101">
        <f>_xll.qlInterestRateIndexFixingDate(Currency&amp;"ibor"&amp;Tenor,AR2158,Trigger)</f>
        <v>54494</v>
      </c>
      <c r="AR2158" s="101">
        <f>_xll.qlCalendarAdvance(Calendar,AR2157,AP2158,"f",,Trigger)</f>
        <v>54498</v>
      </c>
      <c r="AS2158" s="101">
        <f>_xll.qlInterestRateIndexMaturity(Currency&amp;"ibor"&amp;Tenor,AR2158,Trigger)</f>
        <v>54533</v>
      </c>
      <c r="AT2158" s="246">
        <f>_xll.qlIndexFixing($AD$5,AQ2158,TRUE,_xll.ohTrigger(Trigger,Trigger1M))</f>
        <v>1.7224408256221527E-2</v>
      </c>
      <c r="AU2158" s="246" t="e">
        <f>IFERROR(_xll.qlIndexFixing($AV$1,AQ2158,TRUE,_xll.ohTrigger(Trigger,Trigger1M)),#N/A)</f>
        <v>#N/A</v>
      </c>
    </row>
    <row r="2159" spans="42:47" ht="11.25" customHeight="1" x14ac:dyDescent="0.25">
      <c r="AP2159" s="102" t="s">
        <v>83</v>
      </c>
      <c r="AQ2159" s="101">
        <f>_xll.qlInterestRateIndexFixingDate(Currency&amp;"ibor"&amp;Tenor,AR2159,Trigger)</f>
        <v>54501</v>
      </c>
      <c r="AR2159" s="101">
        <f>_xll.qlCalendarAdvance(Calendar,AR2158,AP2159,"f",,Trigger)</f>
        <v>54505</v>
      </c>
      <c r="AS2159" s="101">
        <f>_xll.qlInterestRateIndexMaturity(Currency&amp;"ibor"&amp;Tenor,AR2159,Trigger)</f>
        <v>54536</v>
      </c>
      <c r="AT2159" s="246">
        <f>_xll.qlIndexFixing($AD$5,AQ2159,TRUE,_xll.ohTrigger(Trigger,Trigger1M))</f>
        <v>1.7220922969462017E-2</v>
      </c>
      <c r="AU2159" s="246" t="e">
        <f>IFERROR(_xll.qlIndexFixing($AV$1,AQ2159,TRUE,_xll.ohTrigger(Trigger,Trigger1M)),#N/A)</f>
        <v>#N/A</v>
      </c>
    </row>
    <row r="2160" spans="42:47" ht="11.25" customHeight="1" x14ac:dyDescent="0.25">
      <c r="AP2160" s="102" t="s">
        <v>83</v>
      </c>
      <c r="AQ2160" s="101">
        <f>_xll.qlInterestRateIndexFixingDate(Currency&amp;"ibor"&amp;Tenor,AR2160,Trigger)</f>
        <v>54508</v>
      </c>
      <c r="AR2160" s="101">
        <f>_xll.qlCalendarAdvance(Calendar,AR2159,AP2160,"f",,Trigger)</f>
        <v>54512</v>
      </c>
      <c r="AS2160" s="101">
        <f>_xll.qlInterestRateIndexMaturity(Currency&amp;"ibor"&amp;Tenor,AR2160,Trigger)</f>
        <v>54543</v>
      </c>
      <c r="AT2160" s="246">
        <f>_xll.qlIndexFixing($AD$5,AQ2160,TRUE,_xll.ohTrigger(Trigger,Trigger1M))</f>
        <v>1.7218235092702143E-2</v>
      </c>
      <c r="AU2160" s="246" t="e">
        <f>IFERROR(_xll.qlIndexFixing($AV$1,AQ2160,TRUE,_xll.ohTrigger(Trigger,Trigger1M)),#N/A)</f>
        <v>#N/A</v>
      </c>
    </row>
    <row r="2161" spans="42:47" ht="11.25" customHeight="1" x14ac:dyDescent="0.25">
      <c r="AP2161" s="102" t="s">
        <v>83</v>
      </c>
      <c r="AQ2161" s="101">
        <f>_xll.qlInterestRateIndexFixingDate(Currency&amp;"ibor"&amp;Tenor,AR2161,Trigger)</f>
        <v>54515</v>
      </c>
      <c r="AR2161" s="101">
        <f>_xll.qlCalendarAdvance(Calendar,AR2160,AP2161,"f",,Trigger)</f>
        <v>54519</v>
      </c>
      <c r="AS2161" s="101">
        <f>_xll.qlInterestRateIndexMaturity(Currency&amp;"ibor"&amp;Tenor,AR2161,Trigger)</f>
        <v>54549</v>
      </c>
      <c r="AT2161" s="246">
        <f>_xll.qlIndexFixing($AD$5,AQ2161,TRUE,_xll.ohTrigger(Trigger,Trigger1M))</f>
        <v>1.7215245290185699E-2</v>
      </c>
      <c r="AU2161" s="246" t="e">
        <f>IFERROR(_xll.qlIndexFixing($AV$1,AQ2161,TRUE,_xll.ohTrigger(Trigger,Trigger1M)),#N/A)</f>
        <v>#N/A</v>
      </c>
    </row>
    <row r="2162" spans="42:47" ht="11.25" customHeight="1" x14ac:dyDescent="0.25">
      <c r="AP2162" s="102" t="s">
        <v>83</v>
      </c>
      <c r="AQ2162" s="101">
        <f>_xll.qlInterestRateIndexFixingDate(Currency&amp;"ibor"&amp;Tenor,AR2162,Trigger)</f>
        <v>54522</v>
      </c>
      <c r="AR2162" s="101">
        <f>_xll.qlCalendarAdvance(Calendar,AR2161,AP2162,"f",,Trigger)</f>
        <v>54526</v>
      </c>
      <c r="AS2162" s="101">
        <f>_xll.qlInterestRateIndexMaturity(Currency&amp;"ibor"&amp;Tenor,AR2162,Trigger)</f>
        <v>54556</v>
      </c>
      <c r="AT2162" s="246">
        <f>_xll.qlIndexFixing($AD$5,AQ2162,TRUE,_xll.ohTrigger(Trigger,Trigger1M))</f>
        <v>1.7212368955913604E-2</v>
      </c>
      <c r="AU2162" s="246" t="e">
        <f>IFERROR(_xll.qlIndexFixing($AV$1,AQ2162,TRUE,_xll.ohTrigger(Trigger,Trigger1M)),#N/A)</f>
        <v>#N/A</v>
      </c>
    </row>
    <row r="2163" spans="42:47" ht="11.25" customHeight="1" x14ac:dyDescent="0.25">
      <c r="AP2163" s="102" t="s">
        <v>83</v>
      </c>
      <c r="AQ2163" s="101">
        <f>_xll.qlInterestRateIndexFixingDate(Currency&amp;"ibor"&amp;Tenor,AR2163,Trigger)</f>
        <v>54527</v>
      </c>
      <c r="AR2163" s="101">
        <f>_xll.qlCalendarAdvance(Calendar,AR2162,AP2163,"f",,Trigger)</f>
        <v>54533</v>
      </c>
      <c r="AS2163" s="101">
        <f>_xll.qlInterestRateIndexMaturity(Currency&amp;"ibor"&amp;Tenor,AR2163,Trigger)</f>
        <v>54563</v>
      </c>
      <c r="AT2163" s="246">
        <f>_xll.qlIndexFixing($AD$5,AQ2163,TRUE,_xll.ohTrigger(Trigger,Trigger1M))</f>
        <v>1.7209394836416259E-2</v>
      </c>
      <c r="AU2163" s="246" t="e">
        <f>IFERROR(_xll.qlIndexFixing($AV$1,AQ2163,TRUE,_xll.ohTrigger(Trigger,Trigger1M)),#N/A)</f>
        <v>#N/A</v>
      </c>
    </row>
    <row r="2164" spans="42:47" ht="11.25" customHeight="1" x14ac:dyDescent="0.25">
      <c r="AP2164" s="102" t="s">
        <v>83</v>
      </c>
      <c r="AQ2164" s="101">
        <f>_xll.qlInterestRateIndexFixingDate(Currency&amp;"ibor"&amp;Tenor,AR2164,Trigger)</f>
        <v>54536</v>
      </c>
      <c r="AR2164" s="101">
        <f>_xll.qlCalendarAdvance(Calendar,AR2163,AP2164,"f",,Trigger)</f>
        <v>54540</v>
      </c>
      <c r="AS2164" s="101">
        <f>_xll.qlInterestRateIndexMaturity(Currency&amp;"ibor"&amp;Tenor,AR2164,Trigger)</f>
        <v>54570</v>
      </c>
      <c r="AT2164" s="246">
        <f>_xll.qlIndexFixing($AD$5,AQ2164,TRUE,_xll.ohTrigger(Trigger,Trigger1M))</f>
        <v>1.720632293176827E-2</v>
      </c>
      <c r="AU2164" s="246" t="e">
        <f>IFERROR(_xll.qlIndexFixing($AV$1,AQ2164,TRUE,_xll.ohTrigger(Trigger,Trigger1M)),#N/A)</f>
        <v>#N/A</v>
      </c>
    </row>
    <row r="2165" spans="42:47" ht="11.25" customHeight="1" x14ac:dyDescent="0.25">
      <c r="AP2165" s="102" t="s">
        <v>83</v>
      </c>
      <c r="AQ2165" s="101">
        <f>_xll.qlInterestRateIndexFixingDate(Currency&amp;"ibor"&amp;Tenor,AR2165,Trigger)</f>
        <v>54543</v>
      </c>
      <c r="AR2165" s="101">
        <f>_xll.qlCalendarAdvance(Calendar,AR2164,AP2165,"f",,Trigger)</f>
        <v>54547</v>
      </c>
      <c r="AS2165" s="101">
        <f>_xll.qlInterestRateIndexMaturity(Currency&amp;"ibor"&amp;Tenor,AR2165,Trigger)</f>
        <v>54578</v>
      </c>
      <c r="AT2165" s="246">
        <f>_xll.qlIndexFixing($AD$5,AQ2165,TRUE,_xll.ohTrigger(Trigger,Trigger1M))</f>
        <v>1.7203328860221537E-2</v>
      </c>
      <c r="AU2165" s="246" t="e">
        <f>IFERROR(_xll.qlIndexFixing($AV$1,AQ2165,TRUE,_xll.ohTrigger(Trigger,Trigger1M)),#N/A)</f>
        <v>#N/A</v>
      </c>
    </row>
    <row r="2166" spans="42:47" ht="11.25" customHeight="1" x14ac:dyDescent="0.25">
      <c r="AP2166" s="102" t="s">
        <v>83</v>
      </c>
      <c r="AQ2166" s="101">
        <f>_xll.qlInterestRateIndexFixingDate(Currency&amp;"ibor"&amp;Tenor,AR2166,Trigger)</f>
        <v>54550</v>
      </c>
      <c r="AR2166" s="101">
        <f>_xll.qlCalendarAdvance(Calendar,AR2165,AP2166,"f",,Trigger)</f>
        <v>54554</v>
      </c>
      <c r="AS2166" s="101">
        <f>_xll.qlInterestRateIndexMaturity(Currency&amp;"ibor"&amp;Tenor,AR2166,Trigger)</f>
        <v>54585</v>
      </c>
      <c r="AT2166" s="246">
        <f>_xll.qlIndexFixing($AD$5,AQ2166,TRUE,_xll.ohTrigger(Trigger,Trigger1M))</f>
        <v>1.7200054244507462E-2</v>
      </c>
      <c r="AU2166" s="246" t="e">
        <f>IFERROR(_xll.qlIndexFixing($AV$1,AQ2166,TRUE,_xll.ohTrigger(Trigger,Trigger1M)),#N/A)</f>
        <v>#N/A</v>
      </c>
    </row>
    <row r="2167" spans="42:47" ht="11.25" customHeight="1" x14ac:dyDescent="0.25">
      <c r="AP2167" s="102" t="s">
        <v>83</v>
      </c>
      <c r="AQ2167" s="101">
        <f>_xll.qlInterestRateIndexFixingDate(Currency&amp;"ibor"&amp;Tenor,AR2167,Trigger)</f>
        <v>54557</v>
      </c>
      <c r="AR2167" s="101">
        <f>_xll.qlCalendarAdvance(Calendar,AR2166,AP2167,"f",,Trigger)</f>
        <v>54561</v>
      </c>
      <c r="AS2167" s="101">
        <f>_xll.qlInterestRateIndexMaturity(Currency&amp;"ibor"&amp;Tenor,AR2167,Trigger)</f>
        <v>54592</v>
      </c>
      <c r="AT2167" s="246">
        <f>_xll.qlIndexFixing($AD$5,AQ2167,TRUE,_xll.ohTrigger(Trigger,Trigger1M))</f>
        <v>1.7196681839246608E-2</v>
      </c>
      <c r="AU2167" s="246" t="e">
        <f>IFERROR(_xll.qlIndexFixing($AV$1,AQ2167,TRUE,_xll.ohTrigger(Trigger,Trigger1M)),#N/A)</f>
        <v>#N/A</v>
      </c>
    </row>
    <row r="2168" spans="42:47" ht="11.25" customHeight="1" x14ac:dyDescent="0.25">
      <c r="AP2168" s="102" t="s">
        <v>83</v>
      </c>
      <c r="AQ2168" s="101">
        <f>_xll.qlInterestRateIndexFixingDate(Currency&amp;"ibor"&amp;Tenor,AR2168,Trigger)</f>
        <v>54564</v>
      </c>
      <c r="AR2168" s="101">
        <f>_xll.qlCalendarAdvance(Calendar,AR2167,AP2168,"f",,Trigger)</f>
        <v>54568</v>
      </c>
      <c r="AS2168" s="101">
        <f>_xll.qlInterestRateIndexMaturity(Currency&amp;"ibor"&amp;Tenor,AR2168,Trigger)</f>
        <v>54599</v>
      </c>
      <c r="AT2168" s="246">
        <f>_xll.qlIndexFixing($AD$5,AQ2168,TRUE,_xll.ohTrigger(Trigger,Trigger1M))</f>
        <v>1.7193211644518907E-2</v>
      </c>
      <c r="AU2168" s="246" t="e">
        <f>IFERROR(_xll.qlIndexFixing($AV$1,AQ2168,TRUE,_xll.ohTrigger(Trigger,Trigger1M)),#N/A)</f>
        <v>#N/A</v>
      </c>
    </row>
    <row r="2169" spans="42:47" ht="11.25" customHeight="1" x14ac:dyDescent="0.25">
      <c r="AP2169" s="102" t="s">
        <v>83</v>
      </c>
      <c r="AQ2169" s="101">
        <f>_xll.qlInterestRateIndexFixingDate(Currency&amp;"ibor"&amp;Tenor,AR2169,Trigger)</f>
        <v>54571</v>
      </c>
      <c r="AR2169" s="101">
        <f>_xll.qlCalendarAdvance(Calendar,AR2168,AP2169,"f",,Trigger)</f>
        <v>54575</v>
      </c>
      <c r="AS2169" s="101">
        <f>_xll.qlInterestRateIndexMaturity(Currency&amp;"ibor"&amp;Tenor,AR2169,Trigger)</f>
        <v>54605</v>
      </c>
      <c r="AT2169" s="246">
        <f>_xll.qlIndexFixing($AD$5,AQ2169,TRUE,_xll.ohTrigger(Trigger,Trigger1M))</f>
        <v>1.7189496633967849E-2</v>
      </c>
      <c r="AU2169" s="246" t="e">
        <f>IFERROR(_xll.qlIndexFixing($AV$1,AQ2169,TRUE,_xll.ohTrigger(Trigger,Trigger1M)),#N/A)</f>
        <v>#N/A</v>
      </c>
    </row>
    <row r="2170" spans="42:47" ht="11.25" customHeight="1" x14ac:dyDescent="0.25">
      <c r="AP2170" s="102" t="s">
        <v>83</v>
      </c>
      <c r="AQ2170" s="101">
        <f>_xll.qlInterestRateIndexFixingDate(Currency&amp;"ibor"&amp;Tenor,AR2170,Trigger)</f>
        <v>54578</v>
      </c>
      <c r="AR2170" s="101">
        <f>_xll.qlCalendarAdvance(Calendar,AR2169,AP2170,"f",,Trigger)</f>
        <v>54582</v>
      </c>
      <c r="AS2170" s="101">
        <f>_xll.qlInterestRateIndexMaturity(Currency&amp;"ibor"&amp;Tenor,AR2170,Trigger)</f>
        <v>54612</v>
      </c>
      <c r="AT2170" s="246">
        <f>_xll.qlIndexFixing($AD$5,AQ2170,TRUE,_xll.ohTrigger(Trigger,Trigger1M))</f>
        <v>1.7185838020068012E-2</v>
      </c>
      <c r="AU2170" s="246" t="e">
        <f>IFERROR(_xll.qlIndexFixing($AV$1,AQ2170,TRUE,_xll.ohTrigger(Trigger,Trigger1M)),#N/A)</f>
        <v>#N/A</v>
      </c>
    </row>
    <row r="2171" spans="42:47" ht="11.25" customHeight="1" x14ac:dyDescent="0.25">
      <c r="AP2171" s="102" t="s">
        <v>83</v>
      </c>
      <c r="AQ2171" s="101">
        <f>_xll.qlInterestRateIndexFixingDate(Currency&amp;"ibor"&amp;Tenor,AR2171,Trigger)</f>
        <v>54585</v>
      </c>
      <c r="AR2171" s="101">
        <f>_xll.qlCalendarAdvance(Calendar,AR2170,AP2171,"f",,Trigger)</f>
        <v>54589</v>
      </c>
      <c r="AS2171" s="101">
        <f>_xll.qlInterestRateIndexMaturity(Currency&amp;"ibor"&amp;Tenor,AR2171,Trigger)</f>
        <v>54619</v>
      </c>
      <c r="AT2171" s="246">
        <f>_xll.qlIndexFixing($AD$5,AQ2171,TRUE,_xll.ohTrigger(Trigger,Trigger1M))</f>
        <v>1.7182081621595735E-2</v>
      </c>
      <c r="AU2171" s="246" t="e">
        <f>IFERROR(_xll.qlIndexFixing($AV$1,AQ2171,TRUE,_xll.ohTrigger(Trigger,Trigger1M)),#N/A)</f>
        <v>#N/A</v>
      </c>
    </row>
    <row r="2172" spans="42:47" ht="11.25" customHeight="1" x14ac:dyDescent="0.25">
      <c r="AP2172" s="102" t="s">
        <v>83</v>
      </c>
      <c r="AQ2172" s="101">
        <f>_xll.qlInterestRateIndexFixingDate(Currency&amp;"ibor"&amp;Tenor,AR2172,Trigger)</f>
        <v>54592</v>
      </c>
      <c r="AR2172" s="101">
        <f>_xll.qlCalendarAdvance(Calendar,AR2171,AP2172,"f",,Trigger)</f>
        <v>54596</v>
      </c>
      <c r="AS2172" s="101">
        <f>_xll.qlInterestRateIndexMaturity(Currency&amp;"ibor"&amp;Tenor,AR2172,Trigger)</f>
        <v>54626</v>
      </c>
      <c r="AT2172" s="246">
        <f>_xll.qlIndexFixing($AD$5,AQ2172,TRUE,_xll.ohTrigger(Trigger,Trigger1M))</f>
        <v>1.717822743863362E-2</v>
      </c>
      <c r="AU2172" s="246" t="e">
        <f>IFERROR(_xll.qlIndexFixing($AV$1,AQ2172,TRUE,_xll.ohTrigger(Trigger,Trigger1M)),#N/A)</f>
        <v>#N/A</v>
      </c>
    </row>
    <row r="2173" spans="42:47" ht="11.25" customHeight="1" x14ac:dyDescent="0.25">
      <c r="AP2173" s="102" t="s">
        <v>83</v>
      </c>
      <c r="AQ2173" s="101">
        <f>_xll.qlInterestRateIndexFixingDate(Currency&amp;"ibor"&amp;Tenor,AR2173,Trigger)</f>
        <v>54599</v>
      </c>
      <c r="AR2173" s="101">
        <f>_xll.qlCalendarAdvance(Calendar,AR2172,AP2173,"f",,Trigger)</f>
        <v>54603</v>
      </c>
      <c r="AS2173" s="101">
        <f>_xll.qlInterestRateIndexMaturity(Currency&amp;"ibor"&amp;Tenor,AR2173,Trigger)</f>
        <v>54633</v>
      </c>
      <c r="AT2173" s="246">
        <f>_xll.qlIndexFixing($AD$5,AQ2173,TRUE,_xll.ohTrigger(Trigger,Trigger1M))</f>
        <v>1.7174350347537448E-2</v>
      </c>
      <c r="AU2173" s="246" t="e">
        <f>IFERROR(_xll.qlIndexFixing($AV$1,AQ2173,TRUE,_xll.ohTrigger(Trigger,Trigger1M)),#N/A)</f>
        <v>#N/A</v>
      </c>
    </row>
    <row r="2174" spans="42:47" ht="11.25" customHeight="1" x14ac:dyDescent="0.25">
      <c r="AP2174" s="102" t="s">
        <v>83</v>
      </c>
      <c r="AQ2174" s="101">
        <f>_xll.qlInterestRateIndexFixingDate(Currency&amp;"ibor"&amp;Tenor,AR2174,Trigger)</f>
        <v>54606</v>
      </c>
      <c r="AR2174" s="101">
        <f>_xll.qlCalendarAdvance(Calendar,AR2173,AP2174,"f",,Trigger)</f>
        <v>54610</v>
      </c>
      <c r="AS2174" s="101">
        <f>_xll.qlInterestRateIndexMaturity(Currency&amp;"ibor"&amp;Tenor,AR2174,Trigger)</f>
        <v>54641</v>
      </c>
      <c r="AT2174" s="246">
        <f>_xll.qlIndexFixing($AD$5,AQ2174,TRUE,_xll.ohTrigger(Trigger,Trigger1M))</f>
        <v>1.7171310575552785E-2</v>
      </c>
      <c r="AU2174" s="246" t="e">
        <f>IFERROR(_xll.qlIndexFixing($AV$1,AQ2174,TRUE,_xll.ohTrigger(Trigger,Trigger1M)),#N/A)</f>
        <v>#N/A</v>
      </c>
    </row>
    <row r="2175" spans="42:47" ht="11.25" customHeight="1" x14ac:dyDescent="0.25">
      <c r="AP2175" s="102" t="s">
        <v>83</v>
      </c>
      <c r="AQ2175" s="101">
        <f>_xll.qlInterestRateIndexFixingDate(Currency&amp;"ibor"&amp;Tenor,AR2175,Trigger)</f>
        <v>54613</v>
      </c>
      <c r="AR2175" s="101">
        <f>_xll.qlCalendarAdvance(Calendar,AR2174,AP2175,"f",,Trigger)</f>
        <v>54617</v>
      </c>
      <c r="AS2175" s="101">
        <f>_xll.qlInterestRateIndexMaturity(Currency&amp;"ibor"&amp;Tenor,AR2175,Trigger)</f>
        <v>54648</v>
      </c>
      <c r="AT2175" s="246">
        <f>_xll.qlIndexFixing($AD$5,AQ2175,TRUE,_xll.ohTrigger(Trigger,Trigger1M))</f>
        <v>1.7168788040102585E-2</v>
      </c>
      <c r="AU2175" s="246" t="e">
        <f>IFERROR(_xll.qlIndexFixing($AV$1,AQ2175,TRUE,_xll.ohTrigger(Trigger,Trigger1M)),#N/A)</f>
        <v>#N/A</v>
      </c>
    </row>
    <row r="2176" spans="42:47" ht="11.25" customHeight="1" x14ac:dyDescent="0.25">
      <c r="AP2176" s="102" t="s">
        <v>83</v>
      </c>
      <c r="AQ2176" s="101">
        <f>_xll.qlInterestRateIndexFixingDate(Currency&amp;"ibor"&amp;Tenor,AR2176,Trigger)</f>
        <v>54620</v>
      </c>
      <c r="AR2176" s="101">
        <f>_xll.qlCalendarAdvance(Calendar,AR2175,AP2176,"f",,Trigger)</f>
        <v>54624</v>
      </c>
      <c r="AS2176" s="101">
        <f>_xll.qlInterestRateIndexMaturity(Currency&amp;"ibor"&amp;Tenor,AR2176,Trigger)</f>
        <v>54655</v>
      </c>
      <c r="AT2176" s="246">
        <f>_xll.qlIndexFixing($AD$5,AQ2176,TRUE,_xll.ohTrigger(Trigger,Trigger1M))</f>
        <v>1.716695383082522E-2</v>
      </c>
      <c r="AU2176" s="246" t="e">
        <f>IFERROR(_xll.qlIndexFixing($AV$1,AQ2176,TRUE,_xll.ohTrigger(Trigger,Trigger1M)),#N/A)</f>
        <v>#N/A</v>
      </c>
    </row>
    <row r="2177" spans="42:47" ht="11.25" customHeight="1" x14ac:dyDescent="0.25">
      <c r="AP2177" s="102" t="s">
        <v>83</v>
      </c>
      <c r="AQ2177" s="101">
        <f>_xll.qlInterestRateIndexFixingDate(Currency&amp;"ibor"&amp;Tenor,AR2177,Trigger)</f>
        <v>54627</v>
      </c>
      <c r="AR2177" s="101">
        <f>_xll.qlCalendarAdvance(Calendar,AR2176,AP2177,"f",,Trigger)</f>
        <v>54631</v>
      </c>
      <c r="AS2177" s="101">
        <f>_xll.qlInterestRateIndexMaturity(Currency&amp;"ibor"&amp;Tenor,AR2177,Trigger)</f>
        <v>54662</v>
      </c>
      <c r="AT2177" s="246">
        <f>_xll.qlIndexFixing($AD$5,AQ2177,TRUE,_xll.ohTrigger(Trigger,Trigger1M))</f>
        <v>1.7165798684126925E-2</v>
      </c>
      <c r="AU2177" s="246" t="e">
        <f>IFERROR(_xll.qlIndexFixing($AV$1,AQ2177,TRUE,_xll.ohTrigger(Trigger,Trigger1M)),#N/A)</f>
        <v>#N/A</v>
      </c>
    </row>
    <row r="2178" spans="42:47" ht="11.25" customHeight="1" x14ac:dyDescent="0.25">
      <c r="AP2178" s="102" t="s">
        <v>83</v>
      </c>
      <c r="AQ2178" s="101">
        <f>_xll.qlInterestRateIndexFixingDate(Currency&amp;"ibor"&amp;Tenor,AR2178,Trigger)</f>
        <v>54634</v>
      </c>
      <c r="AR2178" s="101">
        <f>_xll.qlCalendarAdvance(Calendar,AR2177,AP2178,"f",,Trigger)</f>
        <v>54638</v>
      </c>
      <c r="AS2178" s="101">
        <f>_xll.qlInterestRateIndexMaturity(Currency&amp;"ibor"&amp;Tenor,AR2178,Trigger)</f>
        <v>54669</v>
      </c>
      <c r="AT2178" s="246">
        <f>_xll.qlIndexFixing($AD$5,AQ2178,TRUE,_xll.ohTrigger(Trigger,Trigger1M))</f>
        <v>1.7164830434264703E-2</v>
      </c>
      <c r="AU2178" s="246" t="e">
        <f>IFERROR(_xll.qlIndexFixing($AV$1,AQ2178,TRUE,_xll.ohTrigger(Trigger,Trigger1M)),#N/A)</f>
        <v>#N/A</v>
      </c>
    </row>
    <row r="2179" spans="42:47" ht="11.25" customHeight="1" x14ac:dyDescent="0.25">
      <c r="AP2179" s="102" t="s">
        <v>83</v>
      </c>
      <c r="AQ2179" s="101">
        <f>_xll.qlInterestRateIndexFixingDate(Currency&amp;"ibor"&amp;Tenor,AR2179,Trigger)</f>
        <v>54641</v>
      </c>
      <c r="AR2179" s="101">
        <f>_xll.qlCalendarAdvance(Calendar,AR2178,AP2179,"f",,Trigger)</f>
        <v>54645</v>
      </c>
      <c r="AS2179" s="101">
        <f>_xll.qlInterestRateIndexMaturity(Currency&amp;"ibor"&amp;Tenor,AR2179,Trigger)</f>
        <v>54676</v>
      </c>
      <c r="AT2179" s="246">
        <f>_xll.qlIndexFixing($AD$5,AQ2179,TRUE,_xll.ohTrigger(Trigger,Trigger1M))</f>
        <v>1.7163759033515937E-2</v>
      </c>
      <c r="AU2179" s="246" t="e">
        <f>IFERROR(_xll.qlIndexFixing($AV$1,AQ2179,TRUE,_xll.ohTrigger(Trigger,Trigger1M)),#N/A)</f>
        <v>#N/A</v>
      </c>
    </row>
    <row r="2180" spans="42:47" ht="11.25" customHeight="1" x14ac:dyDescent="0.25">
      <c r="AP2180" s="102" t="s">
        <v>83</v>
      </c>
      <c r="AQ2180" s="101">
        <f>_xll.qlInterestRateIndexFixingDate(Currency&amp;"ibor"&amp;Tenor,AR2180,Trigger)</f>
        <v>54648</v>
      </c>
      <c r="AR2180" s="101">
        <f>_xll.qlCalendarAdvance(Calendar,AR2179,AP2180,"f",,Trigger)</f>
        <v>54652</v>
      </c>
      <c r="AS2180" s="101">
        <f>_xll.qlInterestRateIndexMaturity(Currency&amp;"ibor"&amp;Tenor,AR2180,Trigger)</f>
        <v>54683</v>
      </c>
      <c r="AT2180" s="246">
        <f>_xll.qlIndexFixing($AD$5,AQ2180,TRUE,_xll.ohTrigger(Trigger,Trigger1M))</f>
        <v>1.7162584481908993E-2</v>
      </c>
      <c r="AU2180" s="246" t="e">
        <f>IFERROR(_xll.qlIndexFixing($AV$1,AQ2180,TRUE,_xll.ohTrigger(Trigger,Trigger1M)),#N/A)</f>
        <v>#N/A</v>
      </c>
    </row>
    <row r="2181" spans="42:47" ht="11.25" customHeight="1" x14ac:dyDescent="0.25">
      <c r="AP2181" s="102" t="s">
        <v>83</v>
      </c>
      <c r="AQ2181" s="101">
        <f>_xll.qlInterestRateIndexFixingDate(Currency&amp;"ibor"&amp;Tenor,AR2181,Trigger)</f>
        <v>54655</v>
      </c>
      <c r="AR2181" s="101">
        <f>_xll.qlCalendarAdvance(Calendar,AR2180,AP2181,"f",,Trigger)</f>
        <v>54659</v>
      </c>
      <c r="AS2181" s="101">
        <f>_xll.qlInterestRateIndexMaturity(Currency&amp;"ibor"&amp;Tenor,AR2181,Trigger)</f>
        <v>54690</v>
      </c>
      <c r="AT2181" s="246">
        <f>_xll.qlIndexFixing($AD$5,AQ2181,TRUE,_xll.ohTrigger(Trigger,Trigger1M))</f>
        <v>1.7161306779477394E-2</v>
      </c>
      <c r="AU2181" s="246" t="e">
        <f>IFERROR(_xll.qlIndexFixing($AV$1,AQ2181,TRUE,_xll.ohTrigger(Trigger,Trigger1M)),#N/A)</f>
        <v>#N/A</v>
      </c>
    </row>
    <row r="2182" spans="42:47" ht="11.25" customHeight="1" x14ac:dyDescent="0.25">
      <c r="AP2182" s="102" t="s">
        <v>83</v>
      </c>
      <c r="AQ2182" s="101">
        <f>_xll.qlInterestRateIndexFixingDate(Currency&amp;"ibor"&amp;Tenor,AR2182,Trigger)</f>
        <v>54662</v>
      </c>
      <c r="AR2182" s="101">
        <f>_xll.qlCalendarAdvance(Calendar,AR2181,AP2182,"f",,Trigger)</f>
        <v>54666</v>
      </c>
      <c r="AS2182" s="101">
        <f>_xll.qlInterestRateIndexMaturity(Currency&amp;"ibor"&amp;Tenor,AR2182,Trigger)</f>
        <v>54696</v>
      </c>
      <c r="AT2182" s="246">
        <f>_xll.qlIndexFixing($AD$5,AQ2182,TRUE,_xll.ohTrigger(Trigger,Trigger1M))</f>
        <v>1.7159624556159159E-2</v>
      </c>
      <c r="AU2182" s="246" t="e">
        <f>IFERROR(_xll.qlIndexFixing($AV$1,AQ2182,TRUE,_xll.ohTrigger(Trigger,Trigger1M)),#N/A)</f>
        <v>#N/A</v>
      </c>
    </row>
    <row r="2183" spans="42:47" ht="11.25" customHeight="1" x14ac:dyDescent="0.25">
      <c r="AP2183" s="102" t="s">
        <v>83</v>
      </c>
      <c r="AQ2183" s="101">
        <f>_xll.qlInterestRateIndexFixingDate(Currency&amp;"ibor"&amp;Tenor,AR2183,Trigger)</f>
        <v>54669</v>
      </c>
      <c r="AR2183" s="101">
        <f>_xll.qlCalendarAdvance(Calendar,AR2182,AP2183,"f",,Trigger)</f>
        <v>54673</v>
      </c>
      <c r="AS2183" s="101">
        <f>_xll.qlInterestRateIndexMaturity(Currency&amp;"ibor"&amp;Tenor,AR2183,Trigger)</f>
        <v>54703</v>
      </c>
      <c r="AT2183" s="246">
        <f>_xll.qlIndexFixing($AD$5,AQ2183,TRUE,_xll.ohTrigger(Trigger,Trigger1M))</f>
        <v>1.7158147990417483E-2</v>
      </c>
      <c r="AU2183" s="246" t="e">
        <f>IFERROR(_xll.qlIndexFixing($AV$1,AQ2183,TRUE,_xll.ohTrigger(Trigger,Trigger1M)),#N/A)</f>
        <v>#N/A</v>
      </c>
    </row>
    <row r="2184" spans="42:47" ht="11.25" customHeight="1" x14ac:dyDescent="0.25">
      <c r="AP2184" s="102" t="s">
        <v>83</v>
      </c>
      <c r="AQ2184" s="101">
        <f>_xll.qlInterestRateIndexFixingDate(Currency&amp;"ibor"&amp;Tenor,AR2184,Trigger)</f>
        <v>54676</v>
      </c>
      <c r="AR2184" s="101">
        <f>_xll.qlCalendarAdvance(Calendar,AR2183,AP2184,"f",,Trigger)</f>
        <v>54680</v>
      </c>
      <c r="AS2184" s="101">
        <f>_xll.qlInterestRateIndexMaturity(Currency&amp;"ibor"&amp;Tenor,AR2184,Trigger)</f>
        <v>54710</v>
      </c>
      <c r="AT2184" s="246">
        <f>_xll.qlIndexFixing($AD$5,AQ2184,TRUE,_xll.ohTrigger(Trigger,Trigger1M))</f>
        <v>1.7156568278863915E-2</v>
      </c>
      <c r="AU2184" s="246" t="e">
        <f>IFERROR(_xll.qlIndexFixing($AV$1,AQ2184,TRUE,_xll.ohTrigger(Trigger,Trigger1M)),#N/A)</f>
        <v>#N/A</v>
      </c>
    </row>
    <row r="2185" spans="42:47" ht="11.25" customHeight="1" x14ac:dyDescent="0.25">
      <c r="AP2185" s="102" t="s">
        <v>83</v>
      </c>
      <c r="AQ2185" s="101">
        <f>_xll.qlInterestRateIndexFixingDate(Currency&amp;"ibor"&amp;Tenor,AR2185,Trigger)</f>
        <v>54683</v>
      </c>
      <c r="AR2185" s="101">
        <f>_xll.qlCalendarAdvance(Calendar,AR2184,AP2185,"f",,Trigger)</f>
        <v>54687</v>
      </c>
      <c r="AS2185" s="101">
        <f>_xll.qlInterestRateIndexMaturity(Currency&amp;"ibor"&amp;Tenor,AR2185,Trigger)</f>
        <v>54717</v>
      </c>
      <c r="AT2185" s="246">
        <f>_xll.qlIndexFixing($AD$5,AQ2185,TRUE,_xll.ohTrigger(Trigger,Trigger1M))</f>
        <v>1.7154885421535759E-2</v>
      </c>
      <c r="AU2185" s="246" t="e">
        <f>IFERROR(_xll.qlIndexFixing($AV$1,AQ2185,TRUE,_xll.ohTrigger(Trigger,Trigger1M)),#N/A)</f>
        <v>#N/A</v>
      </c>
    </row>
    <row r="2186" spans="42:47" ht="11.25" customHeight="1" x14ac:dyDescent="0.25">
      <c r="AP2186" s="102" t="s">
        <v>83</v>
      </c>
      <c r="AQ2186" s="101">
        <f>_xll.qlInterestRateIndexFixingDate(Currency&amp;"ibor"&amp;Tenor,AR2186,Trigger)</f>
        <v>54690</v>
      </c>
      <c r="AR2186" s="101">
        <f>_xll.qlCalendarAdvance(Calendar,AR2185,AP2186,"f",,Trigger)</f>
        <v>54694</v>
      </c>
      <c r="AS2186" s="101">
        <f>_xll.qlInterestRateIndexMaturity(Currency&amp;"ibor"&amp;Tenor,AR2186,Trigger)</f>
        <v>54724</v>
      </c>
      <c r="AT2186" s="246">
        <f>_xll.qlIndexFixing($AD$5,AQ2186,TRUE,_xll.ohTrigger(Trigger,Trigger1M))</f>
        <v>1.7153099418478313E-2</v>
      </c>
      <c r="AU2186" s="246" t="e">
        <f>IFERROR(_xll.qlIndexFixing($AV$1,AQ2186,TRUE,_xll.ohTrigger(Trigger,Trigger1M)),#N/A)</f>
        <v>#N/A</v>
      </c>
    </row>
    <row r="2187" spans="42:47" ht="11.25" customHeight="1" x14ac:dyDescent="0.25">
      <c r="AP2187" s="102" t="s">
        <v>83</v>
      </c>
      <c r="AQ2187" s="101">
        <f>_xll.qlInterestRateIndexFixingDate(Currency&amp;"ibor"&amp;Tenor,AR2187,Trigger)</f>
        <v>54697</v>
      </c>
      <c r="AR2187" s="101">
        <f>_xll.qlCalendarAdvance(Calendar,AR2186,AP2187,"f",,Trigger)</f>
        <v>54701</v>
      </c>
      <c r="AS2187" s="101">
        <f>_xll.qlInterestRateIndexMaturity(Currency&amp;"ibor"&amp;Tenor,AR2187,Trigger)</f>
        <v>54732</v>
      </c>
      <c r="AT2187" s="246">
        <f>_xll.qlIndexFixing($AD$5,AQ2187,TRUE,_xll.ohTrigger(Trigger,Trigger1M))</f>
        <v>1.7151474399627734E-2</v>
      </c>
      <c r="AU2187" s="246" t="e">
        <f>IFERROR(_xll.qlIndexFixing($AV$1,AQ2187,TRUE,_xll.ohTrigger(Trigger,Trigger1M)),#N/A)</f>
        <v>#N/A</v>
      </c>
    </row>
    <row r="2188" spans="42:47" ht="11.25" customHeight="1" x14ac:dyDescent="0.25">
      <c r="AP2188" s="102" t="s">
        <v>83</v>
      </c>
      <c r="AQ2188" s="101">
        <f>_xll.qlInterestRateIndexFixingDate(Currency&amp;"ibor"&amp;Tenor,AR2188,Trigger)</f>
        <v>54704</v>
      </c>
      <c r="AR2188" s="101">
        <f>_xll.qlCalendarAdvance(Calendar,AR2187,AP2188,"f",,Trigger)</f>
        <v>54708</v>
      </c>
      <c r="AS2188" s="101">
        <f>_xll.qlInterestRateIndexMaturity(Currency&amp;"ibor"&amp;Tenor,AR2188,Trigger)</f>
        <v>54739</v>
      </c>
      <c r="AT2188" s="246">
        <f>_xll.qlIndexFixing($AD$5,AQ2188,TRUE,_xll.ohTrigger(Trigger,Trigger1M))</f>
        <v>1.7149474642516861E-2</v>
      </c>
      <c r="AU2188" s="246" t="e">
        <f>IFERROR(_xll.qlIndexFixing($AV$1,AQ2188,TRUE,_xll.ohTrigger(Trigger,Trigger1M)),#N/A)</f>
        <v>#N/A</v>
      </c>
    </row>
    <row r="2189" spans="42:47" ht="11.25" customHeight="1" x14ac:dyDescent="0.25">
      <c r="AP2189" s="102" t="s">
        <v>83</v>
      </c>
      <c r="AQ2189" s="101">
        <f>_xll.qlInterestRateIndexFixingDate(Currency&amp;"ibor"&amp;Tenor,AR2189,Trigger)</f>
        <v>54711</v>
      </c>
      <c r="AR2189" s="101">
        <f>_xll.qlCalendarAdvance(Calendar,AR2188,AP2189,"f",,Trigger)</f>
        <v>54715</v>
      </c>
      <c r="AS2189" s="101">
        <f>_xll.qlInterestRateIndexMaturity(Currency&amp;"ibor"&amp;Tenor,AR2189,Trigger)</f>
        <v>54746</v>
      </c>
      <c r="AT2189" s="246">
        <f>_xll.qlIndexFixing($AD$5,AQ2189,TRUE,_xll.ohTrigger(Trigger,Trigger1M))</f>
        <v>1.7147371734929442E-2</v>
      </c>
      <c r="AU2189" s="246" t="e">
        <f>IFERROR(_xll.qlIndexFixing($AV$1,AQ2189,TRUE,_xll.ohTrigger(Trigger,Trigger1M)),#N/A)</f>
        <v>#N/A</v>
      </c>
    </row>
    <row r="2190" spans="42:47" ht="11.25" customHeight="1" x14ac:dyDescent="0.25">
      <c r="AP2190" s="102" t="s">
        <v>83</v>
      </c>
      <c r="AQ2190" s="101">
        <f>_xll.qlInterestRateIndexFixingDate(Currency&amp;"ibor"&amp;Tenor,AR2190,Trigger)</f>
        <v>54718</v>
      </c>
      <c r="AR2190" s="101">
        <f>_xll.qlCalendarAdvance(Calendar,AR2189,AP2190,"f",,Trigger)</f>
        <v>54722</v>
      </c>
      <c r="AS2190" s="101">
        <f>_xll.qlInterestRateIndexMaturity(Currency&amp;"ibor"&amp;Tenor,AR2190,Trigger)</f>
        <v>54753</v>
      </c>
      <c r="AT2190" s="246">
        <f>_xll.qlIndexFixing($AD$5,AQ2190,TRUE,_xll.ohTrigger(Trigger,Trigger1M))</f>
        <v>1.7145165676922206E-2</v>
      </c>
      <c r="AU2190" s="246" t="e">
        <f>IFERROR(_xll.qlIndexFixing($AV$1,AQ2190,TRUE,_xll.ohTrigger(Trigger,Trigger1M)),#N/A)</f>
        <v>#N/A</v>
      </c>
    </row>
    <row r="2191" spans="42:47" ht="11.25" customHeight="1" x14ac:dyDescent="0.25">
      <c r="AP2191" s="102" t="s">
        <v>83</v>
      </c>
      <c r="AQ2191" s="101">
        <f>_xll.qlInterestRateIndexFixingDate(Currency&amp;"ibor"&amp;Tenor,AR2191,Trigger)</f>
        <v>54725</v>
      </c>
      <c r="AR2191" s="101">
        <f>_xll.qlCalendarAdvance(Calendar,AR2190,AP2191,"f",,Trigger)</f>
        <v>54729</v>
      </c>
      <c r="AS2191" s="101">
        <f>_xll.qlInterestRateIndexMaturity(Currency&amp;"ibor"&amp;Tenor,AR2191,Trigger)</f>
        <v>54759</v>
      </c>
      <c r="AT2191" s="246">
        <f>_xll.qlIndexFixing($AD$5,AQ2191,TRUE,_xll.ohTrigger(Trigger,Trigger1M))</f>
        <v>1.7142622218980996E-2</v>
      </c>
      <c r="AU2191" s="246" t="e">
        <f>IFERROR(_xll.qlIndexFixing($AV$1,AQ2191,TRUE,_xll.ohTrigger(Trigger,Trigger1M)),#N/A)</f>
        <v>#N/A</v>
      </c>
    </row>
    <row r="2192" spans="42:47" ht="11.25" customHeight="1" x14ac:dyDescent="0.25">
      <c r="AP2192" s="102" t="s">
        <v>83</v>
      </c>
      <c r="AQ2192" s="101">
        <f>_xll.qlInterestRateIndexFixingDate(Currency&amp;"ibor"&amp;Tenor,AR2192,Trigger)</f>
        <v>54732</v>
      </c>
      <c r="AR2192" s="101">
        <f>_xll.qlCalendarAdvance(Calendar,AR2191,AP2192,"f",,Trigger)</f>
        <v>54736</v>
      </c>
      <c r="AS2192" s="101">
        <f>_xll.qlInterestRateIndexMaturity(Currency&amp;"ibor"&amp;Tenor,AR2192,Trigger)</f>
        <v>54766</v>
      </c>
      <c r="AT2192" s="246">
        <f>_xll.qlIndexFixing($AD$5,AQ2192,TRUE,_xll.ohTrigger(Trigger,Trigger1M))</f>
        <v>1.7140217342610953E-2</v>
      </c>
      <c r="AU2192" s="246" t="e">
        <f>IFERROR(_xll.qlIndexFixing($AV$1,AQ2192,TRUE,_xll.ohTrigger(Trigger,Trigger1M)),#N/A)</f>
        <v>#N/A</v>
      </c>
    </row>
    <row r="2193" spans="42:47" ht="11.25" customHeight="1" x14ac:dyDescent="0.25">
      <c r="AP2193" s="102" t="s">
        <v>83</v>
      </c>
      <c r="AQ2193" s="101">
        <f>_xll.qlInterestRateIndexFixingDate(Currency&amp;"ibor"&amp;Tenor,AR2193,Trigger)</f>
        <v>54739</v>
      </c>
      <c r="AR2193" s="101">
        <f>_xll.qlCalendarAdvance(Calendar,AR2192,AP2193,"f",,Trigger)</f>
        <v>54743</v>
      </c>
      <c r="AS2193" s="101">
        <f>_xll.qlInterestRateIndexMaturity(Currency&amp;"ibor"&amp;Tenor,AR2193,Trigger)</f>
        <v>54773</v>
      </c>
      <c r="AT2193" s="246">
        <f>_xll.qlIndexFixing($AD$5,AQ2193,TRUE,_xll.ohTrigger(Trigger,Trigger1M))</f>
        <v>1.7137709320892647E-2</v>
      </c>
      <c r="AU2193" s="246" t="e">
        <f>IFERROR(_xll.qlIndexFixing($AV$1,AQ2193,TRUE,_xll.ohTrigger(Trigger,Trigger1M)),#N/A)</f>
        <v>#N/A</v>
      </c>
    </row>
    <row r="2194" spans="42:47" ht="11.25" customHeight="1" x14ac:dyDescent="0.25">
      <c r="AP2194" s="102" t="s">
        <v>83</v>
      </c>
      <c r="AQ2194" s="101">
        <f>_xll.qlInterestRateIndexFixingDate(Currency&amp;"ibor"&amp;Tenor,AR2194,Trigger)</f>
        <v>54746</v>
      </c>
      <c r="AR2194" s="101">
        <f>_xll.qlCalendarAdvance(Calendar,AR2193,AP2194,"f",,Trigger)</f>
        <v>54750</v>
      </c>
      <c r="AS2194" s="101">
        <f>_xll.qlInterestRateIndexMaturity(Currency&amp;"ibor"&amp;Tenor,AR2194,Trigger)</f>
        <v>54780</v>
      </c>
      <c r="AT2194" s="246">
        <f>_xll.qlIndexFixing($AD$5,AQ2194,TRUE,_xll.ohTrigger(Trigger,Trigger1M))</f>
        <v>1.7135098153887363E-2</v>
      </c>
      <c r="AU2194" s="246" t="e">
        <f>IFERROR(_xll.qlIndexFixing($AV$1,AQ2194,TRUE,_xll.ohTrigger(Trigger,Trigger1M)),#N/A)</f>
        <v>#N/A</v>
      </c>
    </row>
    <row r="2195" spans="42:47" ht="11.25" customHeight="1" x14ac:dyDescent="0.25">
      <c r="AP2195" s="102" t="s">
        <v>83</v>
      </c>
      <c r="AQ2195" s="101">
        <f>_xll.qlInterestRateIndexFixingDate(Currency&amp;"ibor"&amp;Tenor,AR2195,Trigger)</f>
        <v>54753</v>
      </c>
      <c r="AR2195" s="101">
        <f>_xll.qlCalendarAdvance(Calendar,AR2194,AP2195,"f",,Trigger)</f>
        <v>54757</v>
      </c>
      <c r="AS2195" s="101">
        <f>_xll.qlInterestRateIndexMaturity(Currency&amp;"ibor"&amp;Tenor,AR2195,Trigger)</f>
        <v>54788</v>
      </c>
      <c r="AT2195" s="246">
        <f>_xll.qlIndexFixing($AD$5,AQ2195,TRUE,_xll.ohTrigger(Trigger,Trigger1M))</f>
        <v>1.7132588132703172E-2</v>
      </c>
      <c r="AU2195" s="246" t="e">
        <f>IFERROR(_xll.qlIndexFixing($AV$1,AQ2195,TRUE,_xll.ohTrigger(Trigger,Trigger1M)),#N/A)</f>
        <v>#N/A</v>
      </c>
    </row>
    <row r="2196" spans="42:47" ht="11.25" customHeight="1" x14ac:dyDescent="0.25">
      <c r="AP2196" s="102" t="s">
        <v>83</v>
      </c>
      <c r="AQ2196" s="101">
        <f>_xll.qlInterestRateIndexFixingDate(Currency&amp;"ibor"&amp;Tenor,AR2196,Trigger)</f>
        <v>54760</v>
      </c>
      <c r="AR2196" s="101">
        <f>_xll.qlCalendarAdvance(Calendar,AR2195,AP2196,"f",,Trigger)</f>
        <v>54764</v>
      </c>
      <c r="AS2196" s="101">
        <f>_xll.qlInterestRateIndexMaturity(Currency&amp;"ibor"&amp;Tenor,AR2196,Trigger)</f>
        <v>54795</v>
      </c>
      <c r="AT2196" s="246">
        <f>_xll.qlIndexFixing($AD$5,AQ2196,TRUE,_xll.ohTrigger(Trigger,Trigger1M))</f>
        <v>1.7129763173497257E-2</v>
      </c>
      <c r="AU2196" s="246" t="e">
        <f>IFERROR(_xll.qlIndexFixing($AV$1,AQ2196,TRUE,_xll.ohTrigger(Trigger,Trigger1M)),#N/A)</f>
        <v>#N/A</v>
      </c>
    </row>
    <row r="2197" spans="42:47" ht="11.25" customHeight="1" x14ac:dyDescent="0.25">
      <c r="AP2197" s="102" t="s">
        <v>83</v>
      </c>
      <c r="AQ2197" s="101">
        <f>_xll.qlInterestRateIndexFixingDate(Currency&amp;"ibor"&amp;Tenor,AR2197,Trigger)</f>
        <v>54767</v>
      </c>
      <c r="AR2197" s="101">
        <f>_xll.qlCalendarAdvance(Calendar,AR2196,AP2197,"f",,Trigger)</f>
        <v>54771</v>
      </c>
      <c r="AS2197" s="101">
        <f>_xll.qlInterestRateIndexMaturity(Currency&amp;"ibor"&amp;Tenor,AR2197,Trigger)</f>
        <v>54802</v>
      </c>
      <c r="AT2197" s="246">
        <f>_xll.qlIndexFixing($AD$5,AQ2197,TRUE,_xll.ohTrigger(Trigger,Trigger1M))</f>
        <v>1.7126835064338247E-2</v>
      </c>
      <c r="AU2197" s="246" t="e">
        <f>IFERROR(_xll.qlIndexFixing($AV$1,AQ2197,TRUE,_xll.ohTrigger(Trigger,Trigger1M)),#N/A)</f>
        <v>#N/A</v>
      </c>
    </row>
    <row r="2198" spans="42:47" ht="11.25" customHeight="1" x14ac:dyDescent="0.25">
      <c r="AP2198" s="102" t="s">
        <v>83</v>
      </c>
      <c r="AQ2198" s="101">
        <f>_xll.qlInterestRateIndexFixingDate(Currency&amp;"ibor"&amp;Tenor,AR2198,Trigger)</f>
        <v>54774</v>
      </c>
      <c r="AR2198" s="101">
        <f>_xll.qlCalendarAdvance(Calendar,AR2197,AP2198,"f",,Trigger)</f>
        <v>54778</v>
      </c>
      <c r="AS2198" s="101">
        <f>_xll.qlInterestRateIndexMaturity(Currency&amp;"ibor"&amp;Tenor,AR2198,Trigger)</f>
        <v>54809</v>
      </c>
      <c r="AT2198" s="246">
        <f>_xll.qlIndexFixing($AD$5,AQ2198,TRUE,_xll.ohTrigger(Trigger,Trigger1M))</f>
        <v>1.7123803805298342E-2</v>
      </c>
      <c r="AU2198" s="246" t="e">
        <f>IFERROR(_xll.qlIndexFixing($AV$1,AQ2198,TRUE,_xll.ohTrigger(Trigger,Trigger1M)),#N/A)</f>
        <v>#N/A</v>
      </c>
    </row>
    <row r="2199" spans="42:47" ht="11.25" customHeight="1" x14ac:dyDescent="0.25">
      <c r="AP2199" s="102" t="s">
        <v>83</v>
      </c>
      <c r="AQ2199" s="101">
        <f>_xll.qlInterestRateIndexFixingDate(Currency&amp;"ibor"&amp;Tenor,AR2199,Trigger)</f>
        <v>54781</v>
      </c>
      <c r="AR2199" s="101">
        <f>_xll.qlCalendarAdvance(Calendar,AR2198,AP2199,"f",,Trigger)</f>
        <v>54785</v>
      </c>
      <c r="AS2199" s="101">
        <f>_xll.qlInterestRateIndexMaturity(Currency&amp;"ibor"&amp;Tenor,AR2199,Trigger)</f>
        <v>54816</v>
      </c>
      <c r="AT2199" s="246">
        <f>_xll.qlIndexFixing($AD$5,AQ2199,TRUE,_xll.ohTrigger(Trigger,Trigger1M))</f>
        <v>1.7120669396465213E-2</v>
      </c>
      <c r="AU2199" s="246" t="e">
        <f>IFERROR(_xll.qlIndexFixing($AV$1,AQ2199,TRUE,_xll.ohTrigger(Trigger,Trigger1M)),#N/A)</f>
        <v>#N/A</v>
      </c>
    </row>
    <row r="2200" spans="42:47" ht="11.25" customHeight="1" x14ac:dyDescent="0.25">
      <c r="AP2200" s="102" t="s">
        <v>83</v>
      </c>
      <c r="AQ2200" s="101">
        <f>_xll.qlInterestRateIndexFixingDate(Currency&amp;"ibor"&amp;Tenor,AR2200,Trigger)</f>
        <v>54788</v>
      </c>
      <c r="AR2200" s="101">
        <f>_xll.qlCalendarAdvance(Calendar,AR2199,AP2200,"f",,Trigger)</f>
        <v>54792</v>
      </c>
      <c r="AS2200" s="101">
        <f>_xll.qlInterestRateIndexMaturity(Currency&amp;"ibor"&amp;Tenor,AR2200,Trigger)</f>
        <v>54823</v>
      </c>
      <c r="AT2200" s="246">
        <f>_xll.qlIndexFixing($AD$5,AQ2200,TRUE,_xll.ohTrigger(Trigger,Trigger1M))</f>
        <v>1.7117431837923955E-2</v>
      </c>
      <c r="AU2200" s="246" t="e">
        <f>IFERROR(_xll.qlIndexFixing($AV$1,AQ2200,TRUE,_xll.ohTrigger(Trigger,Trigger1M)),#N/A)</f>
        <v>#N/A</v>
      </c>
    </row>
    <row r="2201" spans="42:47" ht="11.25" customHeight="1" x14ac:dyDescent="0.25">
      <c r="AP2201" s="102" t="s">
        <v>83</v>
      </c>
      <c r="AQ2201" s="101">
        <f>_xll.qlInterestRateIndexFixingDate(Currency&amp;"ibor"&amp;Tenor,AR2201,Trigger)</f>
        <v>54795</v>
      </c>
      <c r="AR2201" s="101">
        <f>_xll.qlCalendarAdvance(Calendar,AR2200,AP2201,"f",,Trigger)</f>
        <v>54799</v>
      </c>
      <c r="AS2201" s="101">
        <f>_xll.qlInterestRateIndexMaturity(Currency&amp;"ibor"&amp;Tenor,AR2201,Trigger)</f>
        <v>54830</v>
      </c>
      <c r="AT2201" s="246">
        <f>_xll.qlIndexFixing($AD$5,AQ2201,TRUE,_xll.ohTrigger(Trigger,Trigger1M))</f>
        <v>1.7114091129759663E-2</v>
      </c>
      <c r="AU2201" s="246" t="e">
        <f>IFERROR(_xll.qlIndexFixing($AV$1,AQ2201,TRUE,_xll.ohTrigger(Trigger,Trigger1M)),#N/A)</f>
        <v>#N/A</v>
      </c>
    </row>
    <row r="2202" spans="42:47" ht="11.25" customHeight="1" x14ac:dyDescent="0.25">
      <c r="AP2202" s="102" t="s">
        <v>83</v>
      </c>
      <c r="AQ2202" s="101">
        <f>_xll.qlInterestRateIndexFixingDate(Currency&amp;"ibor"&amp;Tenor,AR2202,Trigger)</f>
        <v>54802</v>
      </c>
      <c r="AR2202" s="101">
        <f>_xll.qlCalendarAdvance(Calendar,AR2201,AP2202,"f",,Trigger)</f>
        <v>54806</v>
      </c>
      <c r="AS2202" s="101">
        <f>_xll.qlInterestRateIndexMaturity(Currency&amp;"ibor"&amp;Tenor,AR2202,Trigger)</f>
        <v>54837</v>
      </c>
      <c r="AT2202" s="246">
        <f>_xll.qlIndexFixing($AD$5,AQ2202,TRUE,_xll.ohTrigger(Trigger,Trigger1M))</f>
        <v>1.7110647272054844E-2</v>
      </c>
      <c r="AU2202" s="246" t="e">
        <f>IFERROR(_xll.qlIndexFixing($AV$1,AQ2202,TRUE,_xll.ohTrigger(Trigger,Trigger1M)),#N/A)</f>
        <v>#N/A</v>
      </c>
    </row>
    <row r="2203" spans="42:47" ht="11.25" customHeight="1" x14ac:dyDescent="0.25">
      <c r="AP2203" s="102" t="s">
        <v>83</v>
      </c>
      <c r="AQ2203" s="101">
        <f>_xll.qlInterestRateIndexFixingDate(Currency&amp;"ibor"&amp;Tenor,AR2203,Trigger)</f>
        <v>54809</v>
      </c>
      <c r="AR2203" s="101">
        <f>_xll.qlCalendarAdvance(Calendar,AR2202,AP2203,"f",,Trigger)</f>
        <v>54813</v>
      </c>
      <c r="AS2203" s="101">
        <f>_xll.qlInterestRateIndexMaturity(Currency&amp;"ibor"&amp;Tenor,AR2203,Trigger)</f>
        <v>54844</v>
      </c>
      <c r="AT2203" s="246">
        <f>_xll.qlIndexFixing($AD$5,AQ2203,TRUE,_xll.ohTrigger(Trigger,Trigger1M))</f>
        <v>1.710710026491007E-2</v>
      </c>
      <c r="AU2203" s="246" t="e">
        <f>IFERROR(_xll.qlIndexFixing($AV$1,AQ2203,TRUE,_xll.ohTrigger(Trigger,Trigger1M)),#N/A)</f>
        <v>#N/A</v>
      </c>
    </row>
    <row r="2204" spans="42:47" ht="11.25" customHeight="1" x14ac:dyDescent="0.25">
      <c r="AP2204" s="102" t="s">
        <v>83</v>
      </c>
      <c r="AQ2204" s="101">
        <f>_xll.qlInterestRateIndexFixingDate(Currency&amp;"ibor"&amp;Tenor,AR2204,Trigger)</f>
        <v>54816</v>
      </c>
      <c r="AR2204" s="101">
        <f>_xll.qlCalendarAdvance(Calendar,AR2203,AP2204,"f",,Trigger)</f>
        <v>54820</v>
      </c>
      <c r="AS2204" s="101">
        <f>_xll.qlInterestRateIndexMaturity(Currency&amp;"ibor"&amp;Tenor,AR2204,Trigger)</f>
        <v>54848</v>
      </c>
      <c r="AT2204" s="246">
        <f>_xll.qlIndexFixing($AD$5,AQ2204,TRUE,_xll.ohTrigger(Trigger,Trigger1M))</f>
        <v>1.7103038167732367E-2</v>
      </c>
      <c r="AU2204" s="246" t="e">
        <f>IFERROR(_xll.qlIndexFixing($AV$1,AQ2204,TRUE,_xll.ohTrigger(Trigger,Trigger1M)),#N/A)</f>
        <v>#N/A</v>
      </c>
    </row>
    <row r="2205" spans="42:47" ht="11.25" customHeight="1" x14ac:dyDescent="0.25">
      <c r="AP2205" s="102" t="s">
        <v>83</v>
      </c>
      <c r="AQ2205" s="101">
        <f>_xll.qlInterestRateIndexFixingDate(Currency&amp;"ibor"&amp;Tenor,AR2205,Trigger)</f>
        <v>54823</v>
      </c>
      <c r="AR2205" s="101">
        <f>_xll.qlCalendarAdvance(Calendar,AR2204,AP2205,"f",,Trigger)</f>
        <v>54827</v>
      </c>
      <c r="AS2205" s="101">
        <f>_xll.qlInterestRateIndexMaturity(Currency&amp;"ibor"&amp;Tenor,AR2205,Trigger)</f>
        <v>54855</v>
      </c>
      <c r="AT2205" s="246">
        <f>_xll.qlIndexFixing($AD$5,AQ2205,TRUE,_xll.ohTrigger(Trigger,Trigger1M))</f>
        <v>1.709930749672596E-2</v>
      </c>
      <c r="AU2205" s="246" t="e">
        <f>IFERROR(_xll.qlIndexFixing($AV$1,AQ2205,TRUE,_xll.ohTrigger(Trigger,Trigger1M)),#N/A)</f>
        <v>#N/A</v>
      </c>
    </row>
    <row r="2206" spans="42:47" ht="11.25" customHeight="1" x14ac:dyDescent="0.25">
      <c r="AP2206" s="102" t="s">
        <v>83</v>
      </c>
      <c r="AQ2206" s="101">
        <f>_xll.qlInterestRateIndexFixingDate(Currency&amp;"ibor"&amp;Tenor,AR2206,Trigger)</f>
        <v>54830</v>
      </c>
      <c r="AR2206" s="101">
        <f>_xll.qlCalendarAdvance(Calendar,AR2205,AP2206,"f",,Trigger)</f>
        <v>54834</v>
      </c>
      <c r="AS2206" s="101">
        <f>_xll.qlInterestRateIndexMaturity(Currency&amp;"ibor"&amp;Tenor,AR2206,Trigger)</f>
        <v>54862</v>
      </c>
      <c r="AT2206" s="246">
        <f>_xll.qlIndexFixing($AD$5,AQ2206,TRUE,_xll.ohTrigger(Trigger,Trigger1M))</f>
        <v>1.7095473691110134E-2</v>
      </c>
      <c r="AU2206" s="246" t="e">
        <f>IFERROR(_xll.qlIndexFixing($AV$1,AQ2206,TRUE,_xll.ohTrigger(Trigger,Trigger1M)),#N/A)</f>
        <v>#N/A</v>
      </c>
    </row>
    <row r="2207" spans="42:47" ht="11.25" customHeight="1" x14ac:dyDescent="0.25">
      <c r="AP2207" s="102" t="s">
        <v>83</v>
      </c>
      <c r="AQ2207" s="101">
        <f>_xll.qlInterestRateIndexFixingDate(Currency&amp;"ibor"&amp;Tenor,AR2207,Trigger)</f>
        <v>54837</v>
      </c>
      <c r="AR2207" s="101">
        <f>_xll.qlCalendarAdvance(Calendar,AR2206,AP2207,"f",,Trigger)</f>
        <v>54841</v>
      </c>
      <c r="AS2207" s="101">
        <f>_xll.qlInterestRateIndexMaturity(Currency&amp;"ibor"&amp;Tenor,AR2207,Trigger)</f>
        <v>54869</v>
      </c>
      <c r="AT2207" s="246">
        <f>_xll.qlIndexFixing($AD$5,AQ2207,TRUE,_xll.ohTrigger(Trigger,Trigger1M))</f>
        <v>1.7091536750979089E-2</v>
      </c>
      <c r="AU2207" s="246" t="e">
        <f>IFERROR(_xll.qlIndexFixing($AV$1,AQ2207,TRUE,_xll.ohTrigger(Trigger,Trigger1M)),#N/A)</f>
        <v>#N/A</v>
      </c>
    </row>
    <row r="2208" spans="42:47" ht="11.25" customHeight="1" x14ac:dyDescent="0.25">
      <c r="AP2208" s="102" t="s">
        <v>83</v>
      </c>
      <c r="AQ2208" s="101">
        <f>_xll.qlInterestRateIndexFixingDate(Currency&amp;"ibor"&amp;Tenor,AR2208,Trigger)</f>
        <v>54844</v>
      </c>
      <c r="AR2208" s="101">
        <f>_xll.qlCalendarAdvance(Calendar,AR2207,AP2208,"f",,Trigger)</f>
        <v>54848</v>
      </c>
      <c r="AS2208" s="101">
        <f>_xll.qlInterestRateIndexMaturity(Currency&amp;"ibor"&amp;Tenor,AR2208,Trigger)</f>
        <v>54879</v>
      </c>
      <c r="AT2208" s="246">
        <f>_xll.qlIndexFixing($AD$5,AQ2208,TRUE,_xll.ohTrigger(Trigger,Trigger1M))</f>
        <v>1.7087817990913214E-2</v>
      </c>
      <c r="AU2208" s="246" t="e">
        <f>IFERROR(_xll.qlIndexFixing($AV$1,AQ2208,TRUE,_xll.ohTrigger(Trigger,Trigger1M)),#N/A)</f>
        <v>#N/A</v>
      </c>
    </row>
    <row r="2209" spans="42:47" ht="11.25" customHeight="1" x14ac:dyDescent="0.25">
      <c r="AP2209" s="102" t="s">
        <v>83</v>
      </c>
      <c r="AQ2209" s="101">
        <f>_xll.qlInterestRateIndexFixingDate(Currency&amp;"ibor"&amp;Tenor,AR2209,Trigger)</f>
        <v>54851</v>
      </c>
      <c r="AR2209" s="101">
        <f>_xll.qlCalendarAdvance(Calendar,AR2208,AP2209,"f",,Trigger)</f>
        <v>54855</v>
      </c>
      <c r="AS2209" s="101">
        <f>_xll.qlInterestRateIndexMaturity(Currency&amp;"ibor"&amp;Tenor,AR2209,Trigger)</f>
        <v>54890</v>
      </c>
      <c r="AT2209" s="246">
        <f>_xll.qlIndexFixing($AD$5,AQ2209,TRUE,_xll.ohTrigger(Trigger,Trigger1M))</f>
        <v>1.7084040199281399E-2</v>
      </c>
      <c r="AU2209" s="246" t="e">
        <f>IFERROR(_xll.qlIndexFixing($AV$1,AQ2209,TRUE,_xll.ohTrigger(Trigger,Trigger1M)),#N/A)</f>
        <v>#N/A</v>
      </c>
    </row>
    <row r="2210" spans="42:47" ht="11.25" customHeight="1" x14ac:dyDescent="0.25">
      <c r="AP2210" s="102" t="s">
        <v>83</v>
      </c>
      <c r="AQ2210" s="101">
        <f>_xll.qlInterestRateIndexFixingDate(Currency&amp;"ibor"&amp;Tenor,AR2210,Trigger)</f>
        <v>54858</v>
      </c>
      <c r="AR2210" s="101">
        <f>_xll.qlCalendarAdvance(Calendar,AR2209,AP2210,"f",,Trigger)</f>
        <v>54862</v>
      </c>
      <c r="AS2210" s="101">
        <f>_xll.qlInterestRateIndexMaturity(Currency&amp;"ibor"&amp;Tenor,AR2210,Trigger)</f>
        <v>54893</v>
      </c>
      <c r="AT2210" s="246">
        <f>_xll.qlIndexFixing($AD$5,AQ2210,TRUE,_xll.ohTrigger(Trigger,Trigger1M))</f>
        <v>1.7079383038718438E-2</v>
      </c>
      <c r="AU2210" s="246" t="e">
        <f>IFERROR(_xll.qlIndexFixing($AV$1,AQ2210,TRUE,_xll.ohTrigger(Trigger,Trigger1M)),#N/A)</f>
        <v>#N/A</v>
      </c>
    </row>
    <row r="2211" spans="42:47" ht="11.25" customHeight="1" x14ac:dyDescent="0.25">
      <c r="AP2211" s="102" t="s">
        <v>83</v>
      </c>
      <c r="AQ2211" s="101">
        <f>_xll.qlInterestRateIndexFixingDate(Currency&amp;"ibor"&amp;Tenor,AR2211,Trigger)</f>
        <v>54865</v>
      </c>
      <c r="AR2211" s="101">
        <f>_xll.qlCalendarAdvance(Calendar,AR2210,AP2211,"f",,Trigger)</f>
        <v>54869</v>
      </c>
      <c r="AS2211" s="101">
        <f>_xll.qlInterestRateIndexMaturity(Currency&amp;"ibor"&amp;Tenor,AR2211,Trigger)</f>
        <v>54900</v>
      </c>
      <c r="AT2211" s="246">
        <f>_xll.qlIndexFixing($AD$5,AQ2211,TRUE,_xll.ohTrigger(Trigger,Trigger1M))</f>
        <v>1.7075010839645972E-2</v>
      </c>
      <c r="AU2211" s="246" t="e">
        <f>IFERROR(_xll.qlIndexFixing($AV$1,AQ2211,TRUE,_xll.ohTrigger(Trigger,Trigger1M)),#N/A)</f>
        <v>#N/A</v>
      </c>
    </row>
    <row r="2212" spans="42:47" ht="11.25" customHeight="1" x14ac:dyDescent="0.25">
      <c r="AP2212" s="102" t="s">
        <v>83</v>
      </c>
      <c r="AQ2212" s="101">
        <f>_xll.qlInterestRateIndexFixingDate(Currency&amp;"ibor"&amp;Tenor,AR2212,Trigger)</f>
        <v>54872</v>
      </c>
      <c r="AR2212" s="101">
        <f>_xll.qlCalendarAdvance(Calendar,AR2211,AP2212,"f",,Trigger)</f>
        <v>54876</v>
      </c>
      <c r="AS2212" s="101">
        <f>_xll.qlInterestRateIndexMaturity(Currency&amp;"ibor"&amp;Tenor,AR2212,Trigger)</f>
        <v>54907</v>
      </c>
      <c r="AT2212" s="246">
        <f>_xll.qlIndexFixing($AD$5,AQ2212,TRUE,_xll.ohTrigger(Trigger,Trigger1M))</f>
        <v>1.7070535492077307E-2</v>
      </c>
      <c r="AU2212" s="246" t="e">
        <f>IFERROR(_xll.qlIndexFixing($AV$1,AQ2212,TRUE,_xll.ohTrigger(Trigger,Trigger1M)),#N/A)</f>
        <v>#N/A</v>
      </c>
    </row>
    <row r="2213" spans="42:47" ht="11.25" customHeight="1" x14ac:dyDescent="0.25">
      <c r="AP2213" s="102" t="s">
        <v>83</v>
      </c>
      <c r="AQ2213" s="101">
        <f>_xll.qlInterestRateIndexFixingDate(Currency&amp;"ibor"&amp;Tenor,AR2213,Trigger)</f>
        <v>54879</v>
      </c>
      <c r="AR2213" s="101">
        <f>_xll.qlCalendarAdvance(Calendar,AR2212,AP2213,"f",,Trigger)</f>
        <v>54883</v>
      </c>
      <c r="AS2213" s="101">
        <f>_xll.qlInterestRateIndexMaturity(Currency&amp;"ibor"&amp;Tenor,AR2213,Trigger)</f>
        <v>54913</v>
      </c>
      <c r="AT2213" s="246">
        <f>_xll.qlIndexFixing($AD$5,AQ2213,TRUE,_xll.ohTrigger(Trigger,Trigger1M))</f>
        <v>1.706588848168078E-2</v>
      </c>
      <c r="AU2213" s="246" t="e">
        <f>IFERROR(_xll.qlIndexFixing($AV$1,AQ2213,TRUE,_xll.ohTrigger(Trigger,Trigger1M)),#N/A)</f>
        <v>#N/A</v>
      </c>
    </row>
    <row r="2214" spans="42:47" ht="11.25" customHeight="1" x14ac:dyDescent="0.25">
      <c r="AP2214" s="102" t="s">
        <v>83</v>
      </c>
      <c r="AQ2214" s="101">
        <f>_xll.qlInterestRateIndexFixingDate(Currency&amp;"ibor"&amp;Tenor,AR2214,Trigger)</f>
        <v>54884</v>
      </c>
      <c r="AR2214" s="101">
        <f>_xll.qlCalendarAdvance(Calendar,AR2213,AP2214,"f",,Trigger)</f>
        <v>54890</v>
      </c>
      <c r="AS2214" s="101">
        <f>_xll.qlInterestRateIndexMaturity(Currency&amp;"ibor"&amp;Tenor,AR2214,Trigger)</f>
        <v>54920</v>
      </c>
      <c r="AT2214" s="246">
        <f>_xll.qlIndexFixing($AD$5,AQ2214,TRUE,_xll.ohTrigger(Trigger,Trigger1M))</f>
        <v>1.7061214426599136E-2</v>
      </c>
      <c r="AU2214" s="246" t="e">
        <f>IFERROR(_xll.qlIndexFixing($AV$1,AQ2214,TRUE,_xll.ohTrigger(Trigger,Trigger1M)),#N/A)</f>
        <v>#N/A</v>
      </c>
    </row>
    <row r="2215" spans="42:47" ht="11.25" customHeight="1" x14ac:dyDescent="0.25">
      <c r="AP2215" s="102" t="s">
        <v>83</v>
      </c>
      <c r="AQ2215" s="101">
        <f>_xll.qlInterestRateIndexFixingDate(Currency&amp;"ibor"&amp;Tenor,AR2215,Trigger)</f>
        <v>54893</v>
      </c>
      <c r="AR2215" s="101">
        <f>_xll.qlCalendarAdvance(Calendar,AR2214,AP2215,"f",,Trigger)</f>
        <v>54897</v>
      </c>
      <c r="AS2215" s="101">
        <f>_xll.qlInterestRateIndexMaturity(Currency&amp;"ibor"&amp;Tenor,AR2215,Trigger)</f>
        <v>54927</v>
      </c>
      <c r="AT2215" s="246">
        <f>_xll.qlIndexFixing($AD$5,AQ2215,TRUE,_xll.ohTrigger(Trigger,Trigger1M))</f>
        <v>1.7056437228199606E-2</v>
      </c>
      <c r="AU2215" s="246" t="e">
        <f>IFERROR(_xll.qlIndexFixing($AV$1,AQ2215,TRUE,_xll.ohTrigger(Trigger,Trigger1M)),#N/A)</f>
        <v>#N/A</v>
      </c>
    </row>
    <row r="2216" spans="42:47" ht="11.25" customHeight="1" x14ac:dyDescent="0.25">
      <c r="AP2216" s="102" t="s">
        <v>83</v>
      </c>
      <c r="AQ2216" s="101">
        <f>_xll.qlInterestRateIndexFixingDate(Currency&amp;"ibor"&amp;Tenor,AR2216,Trigger)</f>
        <v>54900</v>
      </c>
      <c r="AR2216" s="101">
        <f>_xll.qlCalendarAdvance(Calendar,AR2215,AP2216,"f",,Trigger)</f>
        <v>54904</v>
      </c>
      <c r="AS2216" s="101">
        <f>_xll.qlInterestRateIndexMaturity(Currency&amp;"ibor"&amp;Tenor,AR2216,Trigger)</f>
        <v>54934</v>
      </c>
      <c r="AT2216" s="246">
        <f>_xll.qlIndexFixing($AD$5,AQ2216,TRUE,_xll.ohTrigger(Trigger,Trigger1M))</f>
        <v>1.7051556886607422E-2</v>
      </c>
      <c r="AU2216" s="246" t="e">
        <f>IFERROR(_xll.qlIndexFixing($AV$1,AQ2216,TRUE,_xll.ohTrigger(Trigger,Trigger1M)),#N/A)</f>
        <v>#N/A</v>
      </c>
    </row>
    <row r="2217" spans="42:47" ht="11.25" customHeight="1" x14ac:dyDescent="0.25">
      <c r="AP2217" s="102" t="s">
        <v>83</v>
      </c>
      <c r="AQ2217" s="101">
        <f>_xll.qlInterestRateIndexFixingDate(Currency&amp;"ibor"&amp;Tenor,AR2217,Trigger)</f>
        <v>54907</v>
      </c>
      <c r="AR2217" s="101">
        <f>_xll.qlCalendarAdvance(Calendar,AR2216,AP2217,"f",,Trigger)</f>
        <v>54911</v>
      </c>
      <c r="AS2217" s="101">
        <f>_xll.qlInterestRateIndexMaturity(Currency&amp;"ibor"&amp;Tenor,AR2217,Trigger)</f>
        <v>54942</v>
      </c>
      <c r="AT2217" s="246">
        <f>_xll.qlIndexFixing($AD$5,AQ2217,TRUE,_xll.ohTrigger(Trigger,Trigger1M))</f>
        <v>1.704661153105861E-2</v>
      </c>
      <c r="AU2217" s="246" t="e">
        <f>IFERROR(_xll.qlIndexFixing($AV$1,AQ2217,TRUE,_xll.ohTrigger(Trigger,Trigger1M)),#N/A)</f>
        <v>#N/A</v>
      </c>
    </row>
    <row r="2218" spans="42:47" ht="11.25" customHeight="1" x14ac:dyDescent="0.25">
      <c r="AP2218" s="102" t="s">
        <v>83</v>
      </c>
      <c r="AQ2218" s="101">
        <f>_xll.qlInterestRateIndexFixingDate(Currency&amp;"ibor"&amp;Tenor,AR2218,Trigger)</f>
        <v>54914</v>
      </c>
      <c r="AR2218" s="101">
        <f>_xll.qlCalendarAdvance(Calendar,AR2217,AP2218,"f",,Trigger)</f>
        <v>54918</v>
      </c>
      <c r="AS2218" s="101">
        <f>_xll.qlInterestRateIndexMaturity(Currency&amp;"ibor"&amp;Tenor,AR2218,Trigger)</f>
        <v>54949</v>
      </c>
      <c r="AT2218" s="246">
        <f>_xll.qlIndexFixing($AD$5,AQ2218,TRUE,_xll.ohTrigger(Trigger,Trigger1M))</f>
        <v>1.7041517295111983E-2</v>
      </c>
      <c r="AU2218" s="246" t="e">
        <f>IFERROR(_xll.qlIndexFixing($AV$1,AQ2218,TRUE,_xll.ohTrigger(Trigger,Trigger1M)),#N/A)</f>
        <v>#N/A</v>
      </c>
    </row>
    <row r="2219" spans="42:47" ht="11.25" customHeight="1" x14ac:dyDescent="0.25">
      <c r="AP2219" s="102" t="s">
        <v>83</v>
      </c>
      <c r="AQ2219" s="101">
        <f>_xll.qlInterestRateIndexFixingDate(Currency&amp;"ibor"&amp;Tenor,AR2219,Trigger)</f>
        <v>54921</v>
      </c>
      <c r="AR2219" s="101">
        <f>_xll.qlCalendarAdvance(Calendar,AR2218,AP2219,"f",,Trigger)</f>
        <v>54925</v>
      </c>
      <c r="AS2219" s="101">
        <f>_xll.qlInterestRateIndexMaturity(Currency&amp;"ibor"&amp;Tenor,AR2219,Trigger)</f>
        <v>54956</v>
      </c>
      <c r="AT2219" s="246">
        <f>_xll.qlIndexFixing($AD$5,AQ2219,TRUE,_xll.ohTrigger(Trigger,Trigger1M))</f>
        <v>1.7036319911558771E-2</v>
      </c>
      <c r="AU2219" s="246" t="e">
        <f>IFERROR(_xll.qlIndexFixing($AV$1,AQ2219,TRUE,_xll.ohTrigger(Trigger,Trigger1M)),#N/A)</f>
        <v>#N/A</v>
      </c>
    </row>
    <row r="2220" spans="42:47" ht="11.25" customHeight="1" x14ac:dyDescent="0.25">
      <c r="AP2220" s="102" t="s">
        <v>83</v>
      </c>
      <c r="AQ2220" s="101">
        <f>_xll.qlInterestRateIndexFixingDate(Currency&amp;"ibor"&amp;Tenor,AR2220,Trigger)</f>
        <v>54928</v>
      </c>
      <c r="AR2220" s="101">
        <f>_xll.qlCalendarAdvance(Calendar,AR2219,AP2220,"f",,Trigger)</f>
        <v>54932</v>
      </c>
      <c r="AS2220" s="101">
        <f>_xll.qlInterestRateIndexMaturity(Currency&amp;"ibor"&amp;Tenor,AR2220,Trigger)</f>
        <v>54963</v>
      </c>
      <c r="AT2220" s="246">
        <f>_xll.qlIndexFixing($AD$5,AQ2220,TRUE,_xll.ohTrigger(Trigger,Trigger1M))</f>
        <v>1.7031019380540795E-2</v>
      </c>
      <c r="AU2220" s="246" t="e">
        <f>IFERROR(_xll.qlIndexFixing($AV$1,AQ2220,TRUE,_xll.ohTrigger(Trigger,Trigger1M)),#N/A)</f>
        <v>#N/A</v>
      </c>
    </row>
    <row r="2221" spans="42:47" ht="11.25" customHeight="1" x14ac:dyDescent="0.25">
      <c r="AP2221" s="102" t="s">
        <v>83</v>
      </c>
      <c r="AQ2221" s="101">
        <f>_xll.qlInterestRateIndexFixingDate(Currency&amp;"ibor"&amp;Tenor,AR2221,Trigger)</f>
        <v>54935</v>
      </c>
      <c r="AR2221" s="101">
        <f>_xll.qlCalendarAdvance(Calendar,AR2220,AP2221,"f",,Trigger)</f>
        <v>54939</v>
      </c>
      <c r="AS2221" s="101">
        <f>_xll.qlInterestRateIndexMaturity(Currency&amp;"ibor"&amp;Tenor,AR2221,Trigger)</f>
        <v>54969</v>
      </c>
      <c r="AT2221" s="246">
        <f>_xll.qlIndexFixing($AD$5,AQ2221,TRUE,_xll.ohTrigger(Trigger,Trigger1M))</f>
        <v>1.7025608035230455E-2</v>
      </c>
      <c r="AU2221" s="246" t="e">
        <f>IFERROR(_xll.qlIndexFixing($AV$1,AQ2221,TRUE,_xll.ohTrigger(Trigger,Trigger1M)),#N/A)</f>
        <v>#N/A</v>
      </c>
    </row>
    <row r="2222" spans="42:47" ht="11.25" customHeight="1" x14ac:dyDescent="0.25">
      <c r="AP2222" s="102" t="s">
        <v>83</v>
      </c>
      <c r="AQ2222" s="101">
        <f>_xll.qlInterestRateIndexFixingDate(Currency&amp;"ibor"&amp;Tenor,AR2222,Trigger)</f>
        <v>54942</v>
      </c>
      <c r="AR2222" s="101">
        <f>_xll.qlCalendarAdvance(Calendar,AR2221,AP2222,"f",,Trigger)</f>
        <v>54946</v>
      </c>
      <c r="AS2222" s="101">
        <f>_xll.qlInterestRateIndexMaturity(Currency&amp;"ibor"&amp;Tenor,AR2222,Trigger)</f>
        <v>54976</v>
      </c>
      <c r="AT2222" s="246">
        <f>_xll.qlIndexFixing($AD$5,AQ2222,TRUE,_xll.ohTrigger(Trigger,Trigger1M))</f>
        <v>1.7020108837210834E-2</v>
      </c>
      <c r="AU2222" s="246" t="e">
        <f>IFERROR(_xll.qlIndexFixing($AV$1,AQ2222,TRUE,_xll.ohTrigger(Trigger,Trigger1M)),#N/A)</f>
        <v>#N/A</v>
      </c>
    </row>
    <row r="2223" spans="42:47" ht="11.25" customHeight="1" x14ac:dyDescent="0.25">
      <c r="AP2223" s="102" t="s">
        <v>83</v>
      </c>
      <c r="AQ2223" s="101">
        <f>_xll.qlInterestRateIndexFixingDate(Currency&amp;"ibor"&amp;Tenor,AR2223,Trigger)</f>
        <v>54949</v>
      </c>
      <c r="AR2223" s="101">
        <f>_xll.qlCalendarAdvance(Calendar,AR2222,AP2223,"f",,Trigger)</f>
        <v>54953</v>
      </c>
      <c r="AS2223" s="101">
        <f>_xll.qlInterestRateIndexMaturity(Currency&amp;"ibor"&amp;Tenor,AR2223,Trigger)</f>
        <v>54983</v>
      </c>
      <c r="AT2223" s="246">
        <f>_xll.qlIndexFixing($AD$5,AQ2223,TRUE,_xll.ohTrigger(Trigger,Trigger1M))</f>
        <v>1.7014506496933812E-2</v>
      </c>
      <c r="AU2223" s="246" t="e">
        <f>IFERROR(_xll.qlIndexFixing($AV$1,AQ2223,TRUE,_xll.ohTrigger(Trigger,Trigger1M)),#N/A)</f>
        <v>#N/A</v>
      </c>
    </row>
    <row r="2224" spans="42:47" ht="11.25" customHeight="1" x14ac:dyDescent="0.25">
      <c r="AP2224" s="102" t="s">
        <v>83</v>
      </c>
      <c r="AQ2224" s="101">
        <f>_xll.qlInterestRateIndexFixingDate(Currency&amp;"ibor"&amp;Tenor,AR2224,Trigger)</f>
        <v>54956</v>
      </c>
      <c r="AR2224" s="101">
        <f>_xll.qlCalendarAdvance(Calendar,AR2223,AP2224,"f",,Trigger)</f>
        <v>54960</v>
      </c>
      <c r="AS2224" s="101">
        <f>_xll.qlInterestRateIndexMaturity(Currency&amp;"ibor"&amp;Tenor,AR2224,Trigger)</f>
        <v>54990</v>
      </c>
      <c r="AT2224" s="246">
        <f>_xll.qlIndexFixing($AD$5,AQ2224,TRUE,_xll.ohTrigger(Trigger,Trigger1M))</f>
        <v>1.700880101453528E-2</v>
      </c>
      <c r="AU2224" s="246" t="e">
        <f>IFERROR(_xll.qlIndexFixing($AV$1,AQ2224,TRUE,_xll.ohTrigger(Trigger,Trigger1M)),#N/A)</f>
        <v>#N/A</v>
      </c>
    </row>
    <row r="2225" spans="42:47" ht="11.25" customHeight="1" x14ac:dyDescent="0.25">
      <c r="AP2225" s="102" t="s">
        <v>83</v>
      </c>
      <c r="AQ2225" s="101">
        <f>_xll.qlInterestRateIndexFixingDate(Currency&amp;"ibor"&amp;Tenor,AR2225,Trigger)</f>
        <v>54963</v>
      </c>
      <c r="AR2225" s="101">
        <f>_xll.qlCalendarAdvance(Calendar,AR2224,AP2225,"f",,Trigger)</f>
        <v>54967</v>
      </c>
      <c r="AS2225" s="101">
        <f>_xll.qlInterestRateIndexMaturity(Currency&amp;"ibor"&amp;Tenor,AR2225,Trigger)</f>
        <v>54997</v>
      </c>
      <c r="AT2225" s="246">
        <f>_xll.qlIndexFixing($AD$5,AQ2225,TRUE,_xll.ohTrigger(Trigger,Trigger1M))</f>
        <v>1.7003070517343843E-2</v>
      </c>
      <c r="AU2225" s="246" t="e">
        <f>IFERROR(_xll.qlIndexFixing($AV$1,AQ2225,TRUE,_xll.ohTrigger(Trigger,Trigger1M)),#N/A)</f>
        <v>#N/A</v>
      </c>
    </row>
    <row r="2226" spans="42:47" ht="11.25" customHeight="1" x14ac:dyDescent="0.25">
      <c r="AP2226" s="102" t="s">
        <v>83</v>
      </c>
      <c r="AQ2226" s="101">
        <f>_xll.qlInterestRateIndexFixingDate(Currency&amp;"ibor"&amp;Tenor,AR2226,Trigger)</f>
        <v>54970</v>
      </c>
      <c r="AR2226" s="101">
        <f>_xll.qlCalendarAdvance(Calendar,AR2225,AP2226,"f",,Trigger)</f>
        <v>54974</v>
      </c>
      <c r="AS2226" s="101">
        <f>_xll.qlInterestRateIndexMaturity(Currency&amp;"ibor"&amp;Tenor,AR2226,Trigger)</f>
        <v>55005</v>
      </c>
      <c r="AT2226" s="246">
        <f>_xll.qlIndexFixing($AD$5,AQ2226,TRUE,_xll.ohTrigger(Trigger,Trigger1M))</f>
        <v>1.6998066549140434E-2</v>
      </c>
      <c r="AU2226" s="246" t="e">
        <f>IFERROR(_xll.qlIndexFixing($AV$1,AQ2226,TRUE,_xll.ohTrigger(Trigger,Trigger1M)),#N/A)</f>
        <v>#N/A</v>
      </c>
    </row>
    <row r="2227" spans="42:47" ht="11.25" customHeight="1" x14ac:dyDescent="0.25">
      <c r="AP2227" s="102" t="s">
        <v>83</v>
      </c>
      <c r="AQ2227" s="101">
        <f>_xll.qlInterestRateIndexFixingDate(Currency&amp;"ibor"&amp;Tenor,AR2227,Trigger)</f>
        <v>54977</v>
      </c>
      <c r="AR2227" s="101">
        <f>_xll.qlCalendarAdvance(Calendar,AR2226,AP2227,"f",,Trigger)</f>
        <v>54981</v>
      </c>
      <c r="AS2227" s="101">
        <f>_xll.qlInterestRateIndexMaturity(Currency&amp;"ibor"&amp;Tenor,AR2227,Trigger)</f>
        <v>55012</v>
      </c>
      <c r="AT2227" s="246">
        <f>_xll.qlIndexFixing($AD$5,AQ2227,TRUE,_xll.ohTrigger(Trigger,Trigger1M))</f>
        <v>1.6993749033613399E-2</v>
      </c>
      <c r="AU2227" s="246" t="e">
        <f>IFERROR(_xll.qlIndexFixing($AV$1,AQ2227,TRUE,_xll.ohTrigger(Trigger,Trigger1M)),#N/A)</f>
        <v>#N/A</v>
      </c>
    </row>
    <row r="2228" spans="42:47" ht="11.25" customHeight="1" x14ac:dyDescent="0.25">
      <c r="AP2228" s="102" t="s">
        <v>83</v>
      </c>
      <c r="AQ2228" s="101">
        <f>_xll.qlInterestRateIndexFixingDate(Currency&amp;"ibor"&amp;Tenor,AR2228,Trigger)</f>
        <v>54984</v>
      </c>
      <c r="AR2228" s="101">
        <f>_xll.qlCalendarAdvance(Calendar,AR2227,AP2228,"f",,Trigger)</f>
        <v>54988</v>
      </c>
      <c r="AS2228" s="101">
        <f>_xll.qlInterestRateIndexMaturity(Currency&amp;"ibor"&amp;Tenor,AR2228,Trigger)</f>
        <v>55019</v>
      </c>
      <c r="AT2228" s="246">
        <f>_xll.qlIndexFixing($AD$5,AQ2228,TRUE,_xll.ohTrigger(Trigger,Trigger1M))</f>
        <v>1.6990151181297972E-2</v>
      </c>
      <c r="AU2228" s="246" t="e">
        <f>IFERROR(_xll.qlIndexFixing($AV$1,AQ2228,TRUE,_xll.ohTrigger(Trigger,Trigger1M)),#N/A)</f>
        <v>#N/A</v>
      </c>
    </row>
    <row r="2229" spans="42:47" ht="11.25" customHeight="1" x14ac:dyDescent="0.25">
      <c r="AP2229" s="102" t="s">
        <v>83</v>
      </c>
      <c r="AQ2229" s="101">
        <f>_xll.qlInterestRateIndexFixingDate(Currency&amp;"ibor"&amp;Tenor,AR2229,Trigger)</f>
        <v>54991</v>
      </c>
      <c r="AR2229" s="101">
        <f>_xll.qlCalendarAdvance(Calendar,AR2228,AP2229,"f",,Trigger)</f>
        <v>54995</v>
      </c>
      <c r="AS2229" s="101">
        <f>_xll.qlInterestRateIndexMaturity(Currency&amp;"ibor"&amp;Tenor,AR2229,Trigger)</f>
        <v>55026</v>
      </c>
      <c r="AT2229" s="246">
        <f>_xll.qlIndexFixing($AD$5,AQ2229,TRUE,_xll.ohTrigger(Trigger,Trigger1M))</f>
        <v>1.6987264383294749E-2</v>
      </c>
      <c r="AU2229" s="246" t="e">
        <f>IFERROR(_xll.qlIndexFixing($AV$1,AQ2229,TRUE,_xll.ohTrigger(Trigger,Trigger1M)),#N/A)</f>
        <v>#N/A</v>
      </c>
    </row>
    <row r="2230" spans="42:47" ht="11.25" customHeight="1" x14ac:dyDescent="0.25">
      <c r="AP2230" s="102" t="s">
        <v>83</v>
      </c>
      <c r="AQ2230" s="101">
        <f>_xll.qlInterestRateIndexFixingDate(Currency&amp;"ibor"&amp;Tenor,AR2230,Trigger)</f>
        <v>54998</v>
      </c>
      <c r="AR2230" s="101">
        <f>_xll.qlCalendarAdvance(Calendar,AR2229,AP2230,"f",,Trigger)</f>
        <v>55002</v>
      </c>
      <c r="AS2230" s="101">
        <f>_xll.qlInterestRateIndexMaturity(Currency&amp;"ibor"&amp;Tenor,AR2230,Trigger)</f>
        <v>55033</v>
      </c>
      <c r="AT2230" s="246">
        <f>_xll.qlIndexFixing($AD$5,AQ2230,TRUE,_xll.ohTrigger(Trigger,Trigger1M))</f>
        <v>1.6984575994595994E-2</v>
      </c>
      <c r="AU2230" s="246" t="e">
        <f>IFERROR(_xll.qlIndexFixing($AV$1,AQ2230,TRUE,_xll.ohTrigger(Trigger,Trigger1M)),#N/A)</f>
        <v>#N/A</v>
      </c>
    </row>
    <row r="2231" spans="42:47" ht="11.25" customHeight="1" x14ac:dyDescent="0.25">
      <c r="AP2231" s="102" t="s">
        <v>83</v>
      </c>
      <c r="AQ2231" s="101">
        <f>_xll.qlInterestRateIndexFixingDate(Currency&amp;"ibor"&amp;Tenor,AR2231,Trigger)</f>
        <v>55005</v>
      </c>
      <c r="AR2231" s="101">
        <f>_xll.qlCalendarAdvance(Calendar,AR2230,AP2231,"f",,Trigger)</f>
        <v>55009</v>
      </c>
      <c r="AS2231" s="101">
        <f>_xll.qlInterestRateIndexMaturity(Currency&amp;"ibor"&amp;Tenor,AR2231,Trigger)</f>
        <v>55040</v>
      </c>
      <c r="AT2231" s="246">
        <f>_xll.qlIndexFixing($AD$5,AQ2231,TRUE,_xll.ohTrigger(Trigger,Trigger1M))</f>
        <v>1.6981783541032126E-2</v>
      </c>
      <c r="AU2231" s="246" t="e">
        <f>IFERROR(_xll.qlIndexFixing($AV$1,AQ2231,TRUE,_xll.ohTrigger(Trigger,Trigger1M)),#N/A)</f>
        <v>#N/A</v>
      </c>
    </row>
    <row r="2232" spans="42:47" ht="11.25" customHeight="1" x14ac:dyDescent="0.25">
      <c r="AP2232" s="102" t="s">
        <v>83</v>
      </c>
      <c r="AQ2232" s="101">
        <f>_xll.qlInterestRateIndexFixingDate(Currency&amp;"ibor"&amp;Tenor,AR2232,Trigger)</f>
        <v>55012</v>
      </c>
      <c r="AR2232" s="101">
        <f>_xll.qlCalendarAdvance(Calendar,AR2231,AP2232,"f",,Trigger)</f>
        <v>55016</v>
      </c>
      <c r="AS2232" s="101">
        <f>_xll.qlInterestRateIndexMaturity(Currency&amp;"ibor"&amp;Tenor,AR2232,Trigger)</f>
        <v>55047</v>
      </c>
      <c r="AT2232" s="246">
        <f>_xll.qlIndexFixing($AD$5,AQ2232,TRUE,_xll.ohTrigger(Trigger,Trigger1M))</f>
        <v>1.6978887022677927E-2</v>
      </c>
      <c r="AU2232" s="246" t="e">
        <f>IFERROR(_xll.qlIndexFixing($AV$1,AQ2232,TRUE,_xll.ohTrigger(Trigger,Trigger1M)),#N/A)</f>
        <v>#N/A</v>
      </c>
    </row>
    <row r="2233" spans="42:47" ht="11.25" customHeight="1" x14ac:dyDescent="0.25">
      <c r="AP2233" s="102" t="s">
        <v>83</v>
      </c>
      <c r="AQ2233" s="101">
        <f>_xll.qlInterestRateIndexFixingDate(Currency&amp;"ibor"&amp;Tenor,AR2233,Trigger)</f>
        <v>55019</v>
      </c>
      <c r="AR2233" s="101">
        <f>_xll.qlCalendarAdvance(Calendar,AR2232,AP2233,"f",,Trigger)</f>
        <v>55023</v>
      </c>
      <c r="AS2233" s="101">
        <f>_xll.qlInterestRateIndexMaturity(Currency&amp;"ibor"&amp;Tenor,AR2233,Trigger)</f>
        <v>55054</v>
      </c>
      <c r="AT2233" s="246">
        <f>_xll.qlIndexFixing($AD$5,AQ2233,TRUE,_xll.ohTrigger(Trigger,Trigger1M))</f>
        <v>1.6975886439610753E-2</v>
      </c>
      <c r="AU2233" s="246" t="e">
        <f>IFERROR(_xll.qlIndexFixing($AV$1,AQ2233,TRUE,_xll.ohTrigger(Trigger,Trigger1M)),#N/A)</f>
        <v>#N/A</v>
      </c>
    </row>
    <row r="2234" spans="42:47" ht="11.25" customHeight="1" x14ac:dyDescent="0.25">
      <c r="AP2234" s="102" t="s">
        <v>83</v>
      </c>
      <c r="AQ2234" s="101">
        <f>_xll.qlInterestRateIndexFixingDate(Currency&amp;"ibor"&amp;Tenor,AR2234,Trigger)</f>
        <v>55026</v>
      </c>
      <c r="AR2234" s="101">
        <f>_xll.qlCalendarAdvance(Calendar,AR2233,AP2234,"f",,Trigger)</f>
        <v>55030</v>
      </c>
      <c r="AS2234" s="101">
        <f>_xll.qlInterestRateIndexMaturity(Currency&amp;"ibor"&amp;Tenor,AR2234,Trigger)</f>
        <v>55061</v>
      </c>
      <c r="AT2234" s="246">
        <f>_xll.qlIndexFixing($AD$5,AQ2234,TRUE,_xll.ohTrigger(Trigger,Trigger1M))</f>
        <v>1.6972781791913114E-2</v>
      </c>
      <c r="AU2234" s="246" t="e">
        <f>IFERROR(_xll.qlIndexFixing($AV$1,AQ2234,TRUE,_xll.ohTrigger(Trigger,Trigger1M)),#N/A)</f>
        <v>#N/A</v>
      </c>
    </row>
    <row r="2235" spans="42:47" ht="11.25" customHeight="1" x14ac:dyDescent="0.25">
      <c r="AP2235" s="102" t="s">
        <v>83</v>
      </c>
      <c r="AQ2235" s="101">
        <f>_xll.qlInterestRateIndexFixingDate(Currency&amp;"ibor"&amp;Tenor,AR2235,Trigger)</f>
        <v>55033</v>
      </c>
      <c r="AR2235" s="101">
        <f>_xll.qlCalendarAdvance(Calendar,AR2234,AP2235,"f",,Trigger)</f>
        <v>55037</v>
      </c>
      <c r="AS2235" s="101">
        <f>_xll.qlInterestRateIndexMaturity(Currency&amp;"ibor"&amp;Tenor,AR2235,Trigger)</f>
        <v>55067</v>
      </c>
      <c r="AT2235" s="246">
        <f>_xll.qlIndexFixing($AD$5,AQ2235,TRUE,_xll.ohTrigger(Trigger,Trigger1M))</f>
        <v>1.6969411358851438E-2</v>
      </c>
      <c r="AU2235" s="246" t="e">
        <f>IFERROR(_xll.qlIndexFixing($AV$1,AQ2235,TRUE,_xll.ohTrigger(Trigger,Trigger1M)),#N/A)</f>
        <v>#N/A</v>
      </c>
    </row>
    <row r="2236" spans="42:47" ht="11.25" customHeight="1" x14ac:dyDescent="0.25">
      <c r="AP2236" s="102" t="s">
        <v>83</v>
      </c>
      <c r="AQ2236" s="101">
        <f>_xll.qlInterestRateIndexFixingDate(Currency&amp;"ibor"&amp;Tenor,AR2236,Trigger)</f>
        <v>55040</v>
      </c>
      <c r="AR2236" s="101">
        <f>_xll.qlCalendarAdvance(Calendar,AR2235,AP2236,"f",,Trigger)</f>
        <v>55044</v>
      </c>
      <c r="AS2236" s="101">
        <f>_xll.qlInterestRateIndexMaturity(Currency&amp;"ibor"&amp;Tenor,AR2236,Trigger)</f>
        <v>55074</v>
      </c>
      <c r="AT2236" s="246">
        <f>_xll.qlIndexFixing($AD$5,AQ2236,TRUE,_xll.ohTrigger(Trigger,Trigger1M))</f>
        <v>1.696610617098937E-2</v>
      </c>
      <c r="AU2236" s="246" t="e">
        <f>IFERROR(_xll.qlIndexFixing($AV$1,AQ2236,TRUE,_xll.ohTrigger(Trigger,Trigger1M)),#N/A)</f>
        <v>#N/A</v>
      </c>
    </row>
    <row r="2237" spans="42:47" ht="11.25" customHeight="1" x14ac:dyDescent="0.25">
      <c r="AP2237" s="102" t="s">
        <v>83</v>
      </c>
      <c r="AQ2237" s="101">
        <f>_xll.qlInterestRateIndexFixingDate(Currency&amp;"ibor"&amp;Tenor,AR2237,Trigger)</f>
        <v>55047</v>
      </c>
      <c r="AR2237" s="101">
        <f>_xll.qlCalendarAdvance(Calendar,AR2236,AP2237,"f",,Trigger)</f>
        <v>55051</v>
      </c>
      <c r="AS2237" s="101">
        <f>_xll.qlInterestRateIndexMaturity(Currency&amp;"ibor"&amp;Tenor,AR2237,Trigger)</f>
        <v>55081</v>
      </c>
      <c r="AT2237" s="246">
        <f>_xll.qlIndexFixing($AD$5,AQ2237,TRUE,_xll.ohTrigger(Trigger,Trigger1M))</f>
        <v>1.6962696923619625E-2</v>
      </c>
      <c r="AU2237" s="246" t="e">
        <f>IFERROR(_xll.qlIndexFixing($AV$1,AQ2237,TRUE,_xll.ohTrigger(Trigger,Trigger1M)),#N/A)</f>
        <v>#N/A</v>
      </c>
    </row>
    <row r="2238" spans="42:47" ht="11.25" customHeight="1" x14ac:dyDescent="0.25">
      <c r="AP2238" s="102" t="s">
        <v>83</v>
      </c>
      <c r="AQ2238" s="101">
        <f>_xll.qlInterestRateIndexFixingDate(Currency&amp;"ibor"&amp;Tenor,AR2238,Trigger)</f>
        <v>55054</v>
      </c>
      <c r="AR2238" s="101">
        <f>_xll.qlCalendarAdvance(Calendar,AR2237,AP2238,"f",,Trigger)</f>
        <v>55058</v>
      </c>
      <c r="AS2238" s="101">
        <f>_xll.qlInterestRateIndexMaturity(Currency&amp;"ibor"&amp;Tenor,AR2238,Trigger)</f>
        <v>55088</v>
      </c>
      <c r="AT2238" s="246">
        <f>_xll.qlIndexFixing($AD$5,AQ2238,TRUE,_xll.ohTrigger(Trigger,Trigger1M))</f>
        <v>1.6959183616827467E-2</v>
      </c>
      <c r="AU2238" s="246" t="e">
        <f>IFERROR(_xll.qlIndexFixing($AV$1,AQ2238,TRUE,_xll.ohTrigger(Trigger,Trigger1M)),#N/A)</f>
        <v>#N/A</v>
      </c>
    </row>
    <row r="2239" spans="42:47" ht="11.25" customHeight="1" x14ac:dyDescent="0.25">
      <c r="AP2239" s="102" t="s">
        <v>83</v>
      </c>
      <c r="AQ2239" s="101">
        <f>_xll.qlInterestRateIndexFixingDate(Currency&amp;"ibor"&amp;Tenor,AR2239,Trigger)</f>
        <v>55061</v>
      </c>
      <c r="AR2239" s="101">
        <f>_xll.qlCalendarAdvance(Calendar,AR2238,AP2239,"f",,Trigger)</f>
        <v>55065</v>
      </c>
      <c r="AS2239" s="101">
        <f>_xll.qlInterestRateIndexMaturity(Currency&amp;"ibor"&amp;Tenor,AR2239,Trigger)</f>
        <v>55096</v>
      </c>
      <c r="AT2239" s="246">
        <f>_xll.qlIndexFixing($AD$5,AQ2239,TRUE,_xll.ohTrigger(Trigger,Trigger1M))</f>
        <v>1.6955697586961749E-2</v>
      </c>
      <c r="AU2239" s="246" t="e">
        <f>IFERROR(_xll.qlIndexFixing($AV$1,AQ2239,TRUE,_xll.ohTrigger(Trigger,Trigger1M)),#N/A)</f>
        <v>#N/A</v>
      </c>
    </row>
    <row r="2240" spans="42:47" ht="11.25" customHeight="1" x14ac:dyDescent="0.25">
      <c r="AP2240" s="102" t="s">
        <v>83</v>
      </c>
      <c r="AQ2240" s="101">
        <f>_xll.qlInterestRateIndexFixingDate(Currency&amp;"ibor"&amp;Tenor,AR2240,Trigger)</f>
        <v>55068</v>
      </c>
      <c r="AR2240" s="101">
        <f>_xll.qlCalendarAdvance(Calendar,AR2239,AP2240,"f",,Trigger)</f>
        <v>55072</v>
      </c>
      <c r="AS2240" s="101">
        <f>_xll.qlInterestRateIndexMaturity(Currency&amp;"ibor"&amp;Tenor,AR2240,Trigger)</f>
        <v>55103</v>
      </c>
      <c r="AT2240" s="246">
        <f>_xll.qlIndexFixing($AD$5,AQ2240,TRUE,_xll.ohTrigger(Trigger,Trigger1M))</f>
        <v>1.6951968553322452E-2</v>
      </c>
      <c r="AU2240" s="246" t="e">
        <f>IFERROR(_xll.qlIndexFixing($AV$1,AQ2240,TRUE,_xll.ohTrigger(Trigger,Trigger1M)),#N/A)</f>
        <v>#N/A</v>
      </c>
    </row>
    <row r="2241" spans="42:47" ht="11.25" customHeight="1" x14ac:dyDescent="0.25">
      <c r="AP2241" s="102" t="s">
        <v>83</v>
      </c>
      <c r="AQ2241" s="101">
        <f>_xll.qlInterestRateIndexFixingDate(Currency&amp;"ibor"&amp;Tenor,AR2241,Trigger)</f>
        <v>55075</v>
      </c>
      <c r="AR2241" s="101">
        <f>_xll.qlCalendarAdvance(Calendar,AR2240,AP2241,"f",,Trigger)</f>
        <v>55079</v>
      </c>
      <c r="AS2241" s="101">
        <f>_xll.qlInterestRateIndexMaturity(Currency&amp;"ibor"&amp;Tenor,AR2241,Trigger)</f>
        <v>55110</v>
      </c>
      <c r="AT2241" s="246">
        <f>_xll.qlIndexFixing($AD$5,AQ2241,TRUE,_xll.ohTrigger(Trigger,Trigger1M))</f>
        <v>1.6948135455692181E-2</v>
      </c>
      <c r="AU2241" s="246" t="e">
        <f>IFERROR(_xll.qlIndexFixing($AV$1,AQ2241,TRUE,_xll.ohTrigger(Trigger,Trigger1M)),#N/A)</f>
        <v>#N/A</v>
      </c>
    </row>
    <row r="2242" spans="42:47" ht="11.25" customHeight="1" x14ac:dyDescent="0.25">
      <c r="AP2242" s="102" t="s">
        <v>83</v>
      </c>
      <c r="AQ2242" s="101">
        <f>_xll.qlInterestRateIndexFixingDate(Currency&amp;"ibor"&amp;Tenor,AR2242,Trigger)</f>
        <v>55082</v>
      </c>
      <c r="AR2242" s="101">
        <f>_xll.qlCalendarAdvance(Calendar,AR2241,AP2242,"f",,Trigger)</f>
        <v>55086</v>
      </c>
      <c r="AS2242" s="101">
        <f>_xll.qlInterestRateIndexMaturity(Currency&amp;"ibor"&amp;Tenor,AR2242,Trigger)</f>
        <v>55117</v>
      </c>
      <c r="AT2242" s="246">
        <f>_xll.qlIndexFixing($AD$5,AQ2242,TRUE,_xll.ohTrigger(Trigger,Trigger1M))</f>
        <v>1.6944198294174082E-2</v>
      </c>
      <c r="AU2242" s="246" t="e">
        <f>IFERROR(_xll.qlIndexFixing($AV$1,AQ2242,TRUE,_xll.ohTrigger(Trigger,Trigger1M)),#N/A)</f>
        <v>#N/A</v>
      </c>
    </row>
    <row r="2243" spans="42:47" ht="11.25" customHeight="1" x14ac:dyDescent="0.25">
      <c r="AP2243" s="102" t="s">
        <v>83</v>
      </c>
      <c r="AQ2243" s="101">
        <f>_xll.qlInterestRateIndexFixingDate(Currency&amp;"ibor"&amp;Tenor,AR2243,Trigger)</f>
        <v>55089</v>
      </c>
      <c r="AR2243" s="101">
        <f>_xll.qlCalendarAdvance(Calendar,AR2242,AP2243,"f",,Trigger)</f>
        <v>55093</v>
      </c>
      <c r="AS2243" s="101">
        <f>_xll.qlInterestRateIndexMaturity(Currency&amp;"ibor"&amp;Tenor,AR2243,Trigger)</f>
        <v>55123</v>
      </c>
      <c r="AT2243" s="246">
        <f>_xll.qlIndexFixing($AD$5,AQ2243,TRUE,_xll.ohTrigger(Trigger,Trigger1M))</f>
        <v>1.694005619482386E-2</v>
      </c>
      <c r="AU2243" s="246" t="e">
        <f>IFERROR(_xll.qlIndexFixing($AV$1,AQ2243,TRUE,_xll.ohTrigger(Trigger,Trigger1M)),#N/A)</f>
        <v>#N/A</v>
      </c>
    </row>
    <row r="2244" spans="42:47" ht="11.25" customHeight="1" x14ac:dyDescent="0.25">
      <c r="AP2244" s="102" t="s">
        <v>83</v>
      </c>
      <c r="AQ2244" s="101">
        <f>_xll.qlInterestRateIndexFixingDate(Currency&amp;"ibor"&amp;Tenor,AR2244,Trigger)</f>
        <v>55096</v>
      </c>
      <c r="AR2244" s="101">
        <f>_xll.qlCalendarAdvance(Calendar,AR2243,AP2244,"f",,Trigger)</f>
        <v>55100</v>
      </c>
      <c r="AS2244" s="101">
        <f>_xll.qlInterestRateIndexMaturity(Currency&amp;"ibor"&amp;Tenor,AR2244,Trigger)</f>
        <v>55130</v>
      </c>
      <c r="AT2244" s="246">
        <f>_xll.qlIndexFixing($AD$5,AQ2244,TRUE,_xll.ohTrigger(Trigger,Trigger1M))</f>
        <v>1.6935918533514283E-2</v>
      </c>
      <c r="AU2244" s="246" t="e">
        <f>IFERROR(_xll.qlIndexFixing($AV$1,AQ2244,TRUE,_xll.ohTrigger(Trigger,Trigger1M)),#N/A)</f>
        <v>#N/A</v>
      </c>
    </row>
    <row r="2245" spans="42:47" ht="11.25" customHeight="1" x14ac:dyDescent="0.25">
      <c r="AP2245" s="102" t="s">
        <v>83</v>
      </c>
      <c r="AQ2245" s="101">
        <f>_xll.qlInterestRateIndexFixingDate(Currency&amp;"ibor"&amp;Tenor,AR2245,Trigger)</f>
        <v>55103</v>
      </c>
      <c r="AR2245" s="101">
        <f>_xll.qlCalendarAdvance(Calendar,AR2244,AP2245,"f",,Trigger)</f>
        <v>55107</v>
      </c>
      <c r="AS2245" s="101">
        <f>_xll.qlInterestRateIndexMaturity(Currency&amp;"ibor"&amp;Tenor,AR2245,Trigger)</f>
        <v>55137</v>
      </c>
      <c r="AT2245" s="246">
        <f>_xll.qlIndexFixing($AD$5,AQ2245,TRUE,_xll.ohTrigger(Trigger,Trigger1M))</f>
        <v>1.6931676813477736E-2</v>
      </c>
      <c r="AU2245" s="246" t="e">
        <f>IFERROR(_xll.qlIndexFixing($AV$1,AQ2245,TRUE,_xll.ohTrigger(Trigger,Trigger1M)),#N/A)</f>
        <v>#N/A</v>
      </c>
    </row>
    <row r="2246" spans="42:47" ht="11.25" customHeight="1" x14ac:dyDescent="0.25">
      <c r="AP2246" s="102" t="s">
        <v>83</v>
      </c>
      <c r="AQ2246" s="101">
        <f>_xll.qlInterestRateIndexFixingDate(Currency&amp;"ibor"&amp;Tenor,AR2246,Trigger)</f>
        <v>55110</v>
      </c>
      <c r="AR2246" s="101">
        <f>_xll.qlCalendarAdvance(Calendar,AR2245,AP2246,"f",,Trigger)</f>
        <v>55114</v>
      </c>
      <c r="AS2246" s="101">
        <f>_xll.qlInterestRateIndexMaturity(Currency&amp;"ibor"&amp;Tenor,AR2246,Trigger)</f>
        <v>55144</v>
      </c>
      <c r="AT2246" s="246">
        <f>_xll.qlIndexFixing($AD$5,AQ2246,TRUE,_xll.ohTrigger(Trigger,Trigger1M))</f>
        <v>1.6927331034823467E-2</v>
      </c>
      <c r="AU2246" s="246" t="e">
        <f>IFERROR(_xll.qlIndexFixing($AV$1,AQ2246,TRUE,_xll.ohTrigger(Trigger,Trigger1M)),#N/A)</f>
        <v>#N/A</v>
      </c>
    </row>
    <row r="2247" spans="42:47" ht="11.25" customHeight="1" x14ac:dyDescent="0.25">
      <c r="AP2247" s="102" t="s">
        <v>83</v>
      </c>
      <c r="AQ2247" s="101">
        <f>_xll.qlInterestRateIndexFixingDate(Currency&amp;"ibor"&amp;Tenor,AR2247,Trigger)</f>
        <v>55117</v>
      </c>
      <c r="AR2247" s="101">
        <f>_xll.qlCalendarAdvance(Calendar,AR2246,AP2247,"f",,Trigger)</f>
        <v>55121</v>
      </c>
      <c r="AS2247" s="101">
        <f>_xll.qlInterestRateIndexMaturity(Currency&amp;"ibor"&amp;Tenor,AR2247,Trigger)</f>
        <v>55151</v>
      </c>
      <c r="AT2247" s="246">
        <f>_xll.qlIndexFixing($AD$5,AQ2247,TRUE,_xll.ohTrigger(Trigger,Trigger1M))</f>
        <v>1.6922881197666051E-2</v>
      </c>
      <c r="AU2247" s="246" t="e">
        <f>IFERROR(_xll.qlIndexFixing($AV$1,AQ2247,TRUE,_xll.ohTrigger(Trigger,Trigger1M)),#N/A)</f>
        <v>#N/A</v>
      </c>
    </row>
    <row r="2248" spans="42:47" ht="11.25" customHeight="1" x14ac:dyDescent="0.25">
      <c r="AP2248" s="102" t="s">
        <v>83</v>
      </c>
      <c r="AQ2248" s="101">
        <f>_xll.qlInterestRateIndexFixingDate(Currency&amp;"ibor"&amp;Tenor,AR2248,Trigger)</f>
        <v>55124</v>
      </c>
      <c r="AR2248" s="101">
        <f>_xll.qlCalendarAdvance(Calendar,AR2247,AP2248,"f",,Trigger)</f>
        <v>55128</v>
      </c>
      <c r="AS2248" s="101">
        <f>_xll.qlInterestRateIndexMaturity(Currency&amp;"ibor"&amp;Tenor,AR2248,Trigger)</f>
        <v>55159</v>
      </c>
      <c r="AT2248" s="246">
        <f>_xll.qlIndexFixing($AD$5,AQ2248,TRUE,_xll.ohTrigger(Trigger,Trigger1M))</f>
        <v>1.6918389989573571E-2</v>
      </c>
      <c r="AU2248" s="246" t="e">
        <f>IFERROR(_xll.qlIndexFixing($AV$1,AQ2248,TRUE,_xll.ohTrigger(Trigger,Trigger1M)),#N/A)</f>
        <v>#N/A</v>
      </c>
    </row>
    <row r="2249" spans="42:47" ht="11.25" customHeight="1" x14ac:dyDescent="0.25">
      <c r="AP2249" s="102" t="s">
        <v>83</v>
      </c>
      <c r="AQ2249" s="101">
        <f>_xll.qlInterestRateIndexFixingDate(Currency&amp;"ibor"&amp;Tenor,AR2249,Trigger)</f>
        <v>55131</v>
      </c>
      <c r="AR2249" s="101">
        <f>_xll.qlCalendarAdvance(Calendar,AR2248,AP2249,"f",,Trigger)</f>
        <v>55135</v>
      </c>
      <c r="AS2249" s="101">
        <f>_xll.qlInterestRateIndexMaturity(Currency&amp;"ibor"&amp;Tenor,AR2249,Trigger)</f>
        <v>55166</v>
      </c>
      <c r="AT2249" s="246">
        <f>_xll.qlIndexFixing($AD$5,AQ2249,TRUE,_xll.ohTrigger(Trigger,Trigger1M))</f>
        <v>1.6913724383965906E-2</v>
      </c>
      <c r="AU2249" s="246" t="e">
        <f>IFERROR(_xll.qlIndexFixing($AV$1,AQ2249,TRUE,_xll.ohTrigger(Trigger,Trigger1M)),#N/A)</f>
        <v>#N/A</v>
      </c>
    </row>
    <row r="2250" spans="42:47" ht="11.25" customHeight="1" x14ac:dyDescent="0.25">
      <c r="AP2250" s="102" t="s">
        <v>83</v>
      </c>
      <c r="AQ2250" s="101">
        <f>_xll.qlInterestRateIndexFixingDate(Currency&amp;"ibor"&amp;Tenor,AR2250,Trigger)</f>
        <v>55138</v>
      </c>
      <c r="AR2250" s="101">
        <f>_xll.qlCalendarAdvance(Calendar,AR2249,AP2250,"f",,Trigger)</f>
        <v>55142</v>
      </c>
      <c r="AS2250" s="101">
        <f>_xll.qlInterestRateIndexMaturity(Currency&amp;"ibor"&amp;Tenor,AR2250,Trigger)</f>
        <v>55173</v>
      </c>
      <c r="AT2250" s="246">
        <f>_xll.qlIndexFixing($AD$5,AQ2250,TRUE,_xll.ohTrigger(Trigger,Trigger1M))</f>
        <v>1.6908954715398702E-2</v>
      </c>
      <c r="AU2250" s="246" t="e">
        <f>IFERROR(_xll.qlIndexFixing($AV$1,AQ2250,TRUE,_xll.ohTrigger(Trigger,Trigger1M)),#N/A)</f>
        <v>#N/A</v>
      </c>
    </row>
    <row r="2251" spans="42:47" ht="11.25" customHeight="1" x14ac:dyDescent="0.25">
      <c r="AP2251" s="102" t="s">
        <v>83</v>
      </c>
      <c r="AQ2251" s="101">
        <f>_xll.qlInterestRateIndexFixingDate(Currency&amp;"ibor"&amp;Tenor,AR2251,Trigger)</f>
        <v>55144</v>
      </c>
      <c r="AR2251" s="101">
        <f>_xll.qlCalendarAdvance(Calendar,AR2250,AP2251,"f",,Trigger)</f>
        <v>55149</v>
      </c>
      <c r="AS2251" s="101">
        <f>_xll.qlInterestRateIndexMaturity(Currency&amp;"ibor"&amp;Tenor,AR2251,Trigger)</f>
        <v>55180</v>
      </c>
      <c r="AT2251" s="246">
        <f>_xll.qlIndexFixing($AD$5,AQ2251,TRUE,_xll.ohTrigger(Trigger,Trigger1M))</f>
        <v>1.6904080983993156E-2</v>
      </c>
      <c r="AU2251" s="246" t="e">
        <f>IFERROR(_xll.qlIndexFixing($AV$1,AQ2251,TRUE,_xll.ohTrigger(Trigger,Trigger1M)),#N/A)</f>
        <v>#N/A</v>
      </c>
    </row>
    <row r="2252" spans="42:47" ht="11.25" customHeight="1" x14ac:dyDescent="0.25">
      <c r="AP2252" s="102" t="s">
        <v>83</v>
      </c>
      <c r="AQ2252" s="101">
        <f>_xll.qlInterestRateIndexFixingDate(Currency&amp;"ibor"&amp;Tenor,AR2252,Trigger)</f>
        <v>55152</v>
      </c>
      <c r="AR2252" s="101">
        <f>_xll.qlCalendarAdvance(Calendar,AR2251,AP2252,"f",,Trigger)</f>
        <v>55156</v>
      </c>
      <c r="AS2252" s="101">
        <f>_xll.qlInterestRateIndexMaturity(Currency&amp;"ibor"&amp;Tenor,AR2252,Trigger)</f>
        <v>55187</v>
      </c>
      <c r="AT2252" s="246">
        <f>_xll.qlIndexFixing($AD$5,AQ2252,TRUE,_xll.ohTrigger(Trigger,Trigger1M))</f>
        <v>1.6899103189883344E-2</v>
      </c>
      <c r="AU2252" s="246" t="e">
        <f>IFERROR(_xll.qlIndexFixing($AV$1,AQ2252,TRUE,_xll.ohTrigger(Trigger,Trigger1M)),#N/A)</f>
        <v>#N/A</v>
      </c>
    </row>
    <row r="2253" spans="42:47" ht="11.25" customHeight="1" x14ac:dyDescent="0.25">
      <c r="AP2253" s="102" t="s">
        <v>83</v>
      </c>
      <c r="AQ2253" s="101">
        <f>_xll.qlInterestRateIndexFixingDate(Currency&amp;"ibor"&amp;Tenor,AR2253,Trigger)</f>
        <v>55159</v>
      </c>
      <c r="AR2253" s="101">
        <f>_xll.qlCalendarAdvance(Calendar,AR2252,AP2253,"f",,Trigger)</f>
        <v>55163</v>
      </c>
      <c r="AS2253" s="101">
        <f>_xll.qlInterestRateIndexMaturity(Currency&amp;"ibor"&amp;Tenor,AR2253,Trigger)</f>
        <v>55194</v>
      </c>
      <c r="AT2253" s="246">
        <f>_xll.qlIndexFixing($AD$5,AQ2253,TRUE,_xll.ohTrigger(Trigger,Trigger1M))</f>
        <v>1.6894021333203363E-2</v>
      </c>
      <c r="AU2253" s="246" t="e">
        <f>IFERROR(_xll.qlIndexFixing($AV$1,AQ2253,TRUE,_xll.ohTrigger(Trigger,Trigger1M)),#N/A)</f>
        <v>#N/A</v>
      </c>
    </row>
    <row r="2254" spans="42:47" ht="11.25" customHeight="1" x14ac:dyDescent="0.25">
      <c r="AP2254" s="102" t="s">
        <v>83</v>
      </c>
      <c r="AQ2254" s="101">
        <f>_xll.qlInterestRateIndexFixingDate(Currency&amp;"ibor"&amp;Tenor,AR2254,Trigger)</f>
        <v>55166</v>
      </c>
      <c r="AR2254" s="101">
        <f>_xll.qlCalendarAdvance(Calendar,AR2253,AP2254,"f",,Trigger)</f>
        <v>55170</v>
      </c>
      <c r="AS2254" s="101">
        <f>_xll.qlInterestRateIndexMaturity(Currency&amp;"ibor"&amp;Tenor,AR2254,Trigger)</f>
        <v>55201</v>
      </c>
      <c r="AT2254" s="246">
        <f>_xll.qlIndexFixing($AD$5,AQ2254,TRUE,_xll.ohTrigger(Trigger,Trigger1M))</f>
        <v>1.6888835414092449E-2</v>
      </c>
      <c r="AU2254" s="246" t="e">
        <f>IFERROR(_xll.qlIndexFixing($AV$1,AQ2254,TRUE,_xll.ohTrigger(Trigger,Trigger1M)),#N/A)</f>
        <v>#N/A</v>
      </c>
    </row>
    <row r="2255" spans="42:47" ht="11.25" customHeight="1" x14ac:dyDescent="0.25">
      <c r="AP2255" s="102" t="s">
        <v>83</v>
      </c>
      <c r="AQ2255" s="101">
        <f>_xll.qlInterestRateIndexFixingDate(Currency&amp;"ibor"&amp;Tenor,AR2255,Trigger)</f>
        <v>55173</v>
      </c>
      <c r="AR2255" s="101">
        <f>_xll.qlCalendarAdvance(Calendar,AR2254,AP2255,"f",,Trigger)</f>
        <v>55177</v>
      </c>
      <c r="AS2255" s="101">
        <f>_xll.qlInterestRateIndexMaturity(Currency&amp;"ibor"&amp;Tenor,AR2255,Trigger)</f>
        <v>55208</v>
      </c>
      <c r="AT2255" s="246">
        <f>_xll.qlIndexFixing($AD$5,AQ2255,TRUE,_xll.ohTrigger(Trigger,Trigger1M))</f>
        <v>1.688354543268469E-2</v>
      </c>
      <c r="AU2255" s="246" t="e">
        <f>IFERROR(_xll.qlIndexFixing($AV$1,AQ2255,TRUE,_xll.ohTrigger(Trigger,Trigger1M)),#N/A)</f>
        <v>#N/A</v>
      </c>
    </row>
    <row r="2256" spans="42:47" ht="11.25" customHeight="1" x14ac:dyDescent="0.25">
      <c r="AP2256" s="102" t="s">
        <v>83</v>
      </c>
      <c r="AQ2256" s="101">
        <f>_xll.qlInterestRateIndexFixingDate(Currency&amp;"ibor"&amp;Tenor,AR2256,Trigger)</f>
        <v>55180</v>
      </c>
      <c r="AR2256" s="101">
        <f>_xll.qlCalendarAdvance(Calendar,AR2255,AP2256,"f",,Trigger)</f>
        <v>55184</v>
      </c>
      <c r="AS2256" s="101">
        <f>_xll.qlInterestRateIndexMaturity(Currency&amp;"ibor"&amp;Tenor,AR2256,Trigger)</f>
        <v>55212</v>
      </c>
      <c r="AT2256" s="246">
        <f>_xll.qlIndexFixing($AD$5,AQ2256,TRUE,_xll.ohTrigger(Trigger,Trigger1M))</f>
        <v>1.6878145176394251E-2</v>
      </c>
      <c r="AU2256" s="246" t="e">
        <f>IFERROR(_xll.qlIndexFixing($AV$1,AQ2256,TRUE,_xll.ohTrigger(Trigger,Trigger1M)),#N/A)</f>
        <v>#N/A</v>
      </c>
    </row>
    <row r="2257" spans="42:47" ht="11.25" customHeight="1" x14ac:dyDescent="0.25">
      <c r="AP2257" s="102" t="s">
        <v>83</v>
      </c>
      <c r="AQ2257" s="101">
        <f>_xll.qlInterestRateIndexFixingDate(Currency&amp;"ibor"&amp;Tenor,AR2257,Trigger)</f>
        <v>55187</v>
      </c>
      <c r="AR2257" s="101">
        <f>_xll.qlCalendarAdvance(Calendar,AR2256,AP2257,"f",,Trigger)</f>
        <v>55191</v>
      </c>
      <c r="AS2257" s="101">
        <f>_xll.qlInterestRateIndexMaturity(Currency&amp;"ibor"&amp;Tenor,AR2257,Trigger)</f>
        <v>55219</v>
      </c>
      <c r="AT2257" s="246">
        <f>_xll.qlIndexFixing($AD$5,AQ2257,TRUE,_xll.ohTrigger(Trigger,Trigger1M))</f>
        <v>1.6872670139304838E-2</v>
      </c>
      <c r="AU2257" s="246" t="e">
        <f>IFERROR(_xll.qlIndexFixing($AV$1,AQ2257,TRUE,_xll.ohTrigger(Trigger,Trigger1M)),#N/A)</f>
        <v>#N/A</v>
      </c>
    </row>
    <row r="2258" spans="42:47" ht="11.25" customHeight="1" x14ac:dyDescent="0.25">
      <c r="AP2258" s="102" t="s">
        <v>83</v>
      </c>
      <c r="AQ2258" s="101">
        <f>_xll.qlInterestRateIndexFixingDate(Currency&amp;"ibor"&amp;Tenor,AR2258,Trigger)</f>
        <v>55194</v>
      </c>
      <c r="AR2258" s="101">
        <f>_xll.qlCalendarAdvance(Calendar,AR2257,AP2258,"f",,Trigger)</f>
        <v>55198</v>
      </c>
      <c r="AS2258" s="101">
        <f>_xll.qlInterestRateIndexMaturity(Currency&amp;"ibor"&amp;Tenor,AR2258,Trigger)</f>
        <v>55226</v>
      </c>
      <c r="AT2258" s="246">
        <f>_xll.qlIndexFixing($AD$5,AQ2258,TRUE,_xll.ohTrigger(Trigger,Trigger1M))</f>
        <v>1.6867091054684837E-2</v>
      </c>
      <c r="AU2258" s="246" t="e">
        <f>IFERROR(_xll.qlIndexFixing($AV$1,AQ2258,TRUE,_xll.ohTrigger(Trigger,Trigger1M)),#N/A)</f>
        <v>#N/A</v>
      </c>
    </row>
    <row r="2259" spans="42:47" ht="11.25" customHeight="1" x14ac:dyDescent="0.25">
      <c r="AP2259" s="102" t="s">
        <v>83</v>
      </c>
      <c r="AQ2259" s="101">
        <f>_xll.qlInterestRateIndexFixingDate(Currency&amp;"ibor"&amp;Tenor,AR2259,Trigger)</f>
        <v>55201</v>
      </c>
      <c r="AR2259" s="101">
        <f>_xll.qlCalendarAdvance(Calendar,AR2258,AP2259,"f",,Trigger)</f>
        <v>55205</v>
      </c>
      <c r="AS2259" s="101">
        <f>_xll.qlInterestRateIndexMaturity(Currency&amp;"ibor"&amp;Tenor,AR2259,Trigger)</f>
        <v>55233</v>
      </c>
      <c r="AT2259" s="246">
        <f>_xll.qlIndexFixing($AD$5,AQ2259,TRUE,_xll.ohTrigger(Trigger,Trigger1M))</f>
        <v>1.6861407922676985E-2</v>
      </c>
      <c r="AU2259" s="246" t="e">
        <f>IFERROR(_xll.qlIndexFixing($AV$1,AQ2259,TRUE,_xll.ohTrigger(Trigger,Trigger1M)),#N/A)</f>
        <v>#N/A</v>
      </c>
    </row>
    <row r="2260" spans="42:47" ht="11.25" customHeight="1" x14ac:dyDescent="0.25">
      <c r="AP2260" s="102" t="s">
        <v>83</v>
      </c>
      <c r="AQ2260" s="101">
        <f>_xll.qlInterestRateIndexFixingDate(Currency&amp;"ibor"&amp;Tenor,AR2260,Trigger)</f>
        <v>55208</v>
      </c>
      <c r="AR2260" s="101">
        <f>_xll.qlCalendarAdvance(Calendar,AR2259,AP2260,"f",,Trigger)</f>
        <v>55212</v>
      </c>
      <c r="AS2260" s="101">
        <f>_xll.qlInterestRateIndexMaturity(Currency&amp;"ibor"&amp;Tenor,AR2260,Trigger)</f>
        <v>55242</v>
      </c>
      <c r="AT2260" s="246">
        <f>_xll.qlIndexFixing($AD$5,AQ2260,TRUE,_xll.ohTrigger(Trigger,Trigger1M))</f>
        <v>1.6855564047164151E-2</v>
      </c>
      <c r="AU2260" s="246" t="e">
        <f>IFERROR(_xll.qlIndexFixing($AV$1,AQ2260,TRUE,_xll.ohTrigger(Trigger,Trigger1M)),#N/A)</f>
        <v>#N/A</v>
      </c>
    </row>
    <row r="2261" spans="42:47" ht="11.25" customHeight="1" x14ac:dyDescent="0.25">
      <c r="AP2261" s="102" t="s">
        <v>83</v>
      </c>
      <c r="AQ2261" s="101">
        <f>_xll.qlInterestRateIndexFixingDate(Currency&amp;"ibor"&amp;Tenor,AR2261,Trigger)</f>
        <v>55215</v>
      </c>
      <c r="AR2261" s="101">
        <f>_xll.qlCalendarAdvance(Calendar,AR2260,AP2261,"f",,Trigger)</f>
        <v>55219</v>
      </c>
      <c r="AS2261" s="101">
        <f>_xll.qlInterestRateIndexMaturity(Currency&amp;"ibor"&amp;Tenor,AR2261,Trigger)</f>
        <v>55250</v>
      </c>
      <c r="AT2261" s="246">
        <f>_xll.qlIndexFixing($AD$5,AQ2261,TRUE,_xll.ohTrigger(Trigger,Trigger1M))</f>
        <v>1.6849620244193998E-2</v>
      </c>
      <c r="AU2261" s="246" t="e">
        <f>IFERROR(_xll.qlIndexFixing($AV$1,AQ2261,TRUE,_xll.ohTrigger(Trigger,Trigger1M)),#N/A)</f>
        <v>#N/A</v>
      </c>
    </row>
    <row r="2262" spans="42:47" ht="11.25" customHeight="1" x14ac:dyDescent="0.25">
      <c r="AP2262" s="102" t="s">
        <v>83</v>
      </c>
      <c r="AQ2262" s="101">
        <f>_xll.qlInterestRateIndexFixingDate(Currency&amp;"ibor"&amp;Tenor,AR2262,Trigger)</f>
        <v>55222</v>
      </c>
      <c r="AR2262" s="101">
        <f>_xll.qlCalendarAdvance(Calendar,AR2261,AP2262,"f",,Trigger)</f>
        <v>55226</v>
      </c>
      <c r="AS2262" s="101">
        <f>_xll.qlInterestRateIndexMaturity(Currency&amp;"ibor"&amp;Tenor,AR2262,Trigger)</f>
        <v>55257</v>
      </c>
      <c r="AT2262" s="246">
        <f>_xll.qlIndexFixing($AD$5,AQ2262,TRUE,_xll.ohTrigger(Trigger,Trigger1M))</f>
        <v>1.684360183085469E-2</v>
      </c>
      <c r="AU2262" s="246" t="e">
        <f>IFERROR(_xll.qlIndexFixing($AV$1,AQ2262,TRUE,_xll.ohTrigger(Trigger,Trigger1M)),#N/A)</f>
        <v>#N/A</v>
      </c>
    </row>
    <row r="2263" spans="42:47" ht="11.25" customHeight="1" x14ac:dyDescent="0.25">
      <c r="AP2263" s="102" t="s">
        <v>83</v>
      </c>
      <c r="AQ2263" s="101">
        <f>_xll.qlInterestRateIndexFixingDate(Currency&amp;"ibor"&amp;Tenor,AR2263,Trigger)</f>
        <v>55229</v>
      </c>
      <c r="AR2263" s="101">
        <f>_xll.qlCalendarAdvance(Calendar,AR2262,AP2263,"f",,Trigger)</f>
        <v>55233</v>
      </c>
      <c r="AS2263" s="101">
        <f>_xll.qlInterestRateIndexMaturity(Currency&amp;"ibor"&amp;Tenor,AR2263,Trigger)</f>
        <v>55264</v>
      </c>
      <c r="AT2263" s="246">
        <f>_xll.qlIndexFixing($AD$5,AQ2263,TRUE,_xll.ohTrigger(Trigger,Trigger1M))</f>
        <v>1.6837479356433056E-2</v>
      </c>
      <c r="AU2263" s="246" t="e">
        <f>IFERROR(_xll.qlIndexFixing($AV$1,AQ2263,TRUE,_xll.ohTrigger(Trigger,Trigger1M)),#N/A)</f>
        <v>#N/A</v>
      </c>
    </row>
    <row r="2264" spans="42:47" ht="11.25" customHeight="1" x14ac:dyDescent="0.25">
      <c r="AP2264" s="102" t="s">
        <v>83</v>
      </c>
      <c r="AQ2264" s="101">
        <f>_xll.qlInterestRateIndexFixingDate(Currency&amp;"ibor"&amp;Tenor,AR2264,Trigger)</f>
        <v>55236</v>
      </c>
      <c r="AR2264" s="101">
        <f>_xll.qlCalendarAdvance(Calendar,AR2263,AP2264,"f",,Trigger)</f>
        <v>55240</v>
      </c>
      <c r="AS2264" s="101">
        <f>_xll.qlInterestRateIndexMaturity(Currency&amp;"ibor"&amp;Tenor,AR2264,Trigger)</f>
        <v>55271</v>
      </c>
      <c r="AT2264" s="246">
        <f>_xll.qlIndexFixing($AD$5,AQ2264,TRUE,_xll.ohTrigger(Trigger,Trigger1M))</f>
        <v>1.6831252821099273E-2</v>
      </c>
      <c r="AU2264" s="246" t="e">
        <f>IFERROR(_xll.qlIndexFixing($AV$1,AQ2264,TRUE,_xll.ohTrigger(Trigger,Trigger1M)),#N/A)</f>
        <v>#N/A</v>
      </c>
    </row>
    <row r="2265" spans="42:47" ht="11.25" customHeight="1" x14ac:dyDescent="0.25">
      <c r="AP2265" s="102" t="s">
        <v>83</v>
      </c>
      <c r="AQ2265" s="101">
        <f>_xll.qlInterestRateIndexFixingDate(Currency&amp;"ibor"&amp;Tenor,AR2265,Trigger)</f>
        <v>55241</v>
      </c>
      <c r="AR2265" s="101">
        <f>_xll.qlCalendarAdvance(Calendar,AR2264,AP2265,"f",,Trigger)</f>
        <v>55247</v>
      </c>
      <c r="AS2265" s="101">
        <f>_xll.qlInterestRateIndexMaturity(Currency&amp;"ibor"&amp;Tenor,AR2265,Trigger)</f>
        <v>55277</v>
      </c>
      <c r="AT2265" s="246">
        <f>_xll.qlIndexFixing($AD$5,AQ2265,TRUE,_xll.ohTrigger(Trigger,Trigger1M))</f>
        <v>1.6824990269745044E-2</v>
      </c>
      <c r="AU2265" s="246" t="e">
        <f>IFERROR(_xll.qlIndexFixing($AV$1,AQ2265,TRUE,_xll.ohTrigger(Trigger,Trigger1M)),#N/A)</f>
        <v>#N/A</v>
      </c>
    </row>
    <row r="2266" spans="42:47" ht="11.25" customHeight="1" x14ac:dyDescent="0.25">
      <c r="AP2266" s="102" t="s">
        <v>83</v>
      </c>
      <c r="AQ2266" s="101">
        <f>_xll.qlInterestRateIndexFixingDate(Currency&amp;"ibor"&amp;Tenor,AR2266,Trigger)</f>
        <v>55250</v>
      </c>
      <c r="AR2266" s="101">
        <f>_xll.qlCalendarAdvance(Calendar,AR2265,AP2266,"f",,Trigger)</f>
        <v>55254</v>
      </c>
      <c r="AS2266" s="101">
        <f>_xll.qlInterestRateIndexMaturity(Currency&amp;"ibor"&amp;Tenor,AR2266,Trigger)</f>
        <v>55284</v>
      </c>
      <c r="AT2266" s="246">
        <f>_xll.qlIndexFixing($AD$5,AQ2266,TRUE,_xll.ohTrigger(Trigger,Trigger1M))</f>
        <v>1.6818563346082449E-2</v>
      </c>
      <c r="AU2266" s="246" t="e">
        <f>IFERROR(_xll.qlIndexFixing($AV$1,AQ2266,TRUE,_xll.ohTrigger(Trigger,Trigger1M)),#N/A)</f>
        <v>#N/A</v>
      </c>
    </row>
    <row r="2267" spans="42:47" ht="11.25" customHeight="1" x14ac:dyDescent="0.25">
      <c r="AP2267" s="102" t="s">
        <v>83</v>
      </c>
      <c r="AQ2267" s="101">
        <f>_xll.qlInterestRateIndexFixingDate(Currency&amp;"ibor"&amp;Tenor,AR2267,Trigger)</f>
        <v>55257</v>
      </c>
      <c r="AR2267" s="101">
        <f>_xll.qlCalendarAdvance(Calendar,AR2266,AP2267,"f",,Trigger)</f>
        <v>55261</v>
      </c>
      <c r="AS2267" s="101">
        <f>_xll.qlInterestRateIndexMaturity(Currency&amp;"ibor"&amp;Tenor,AR2267,Trigger)</f>
        <v>55291</v>
      </c>
      <c r="AT2267" s="246">
        <f>_xll.qlIndexFixing($AD$5,AQ2267,TRUE,_xll.ohTrigger(Trigger,Trigger1M))</f>
        <v>1.6812032366741114E-2</v>
      </c>
      <c r="AU2267" s="246" t="e">
        <f>IFERROR(_xll.qlIndexFixing($AV$1,AQ2267,TRUE,_xll.ohTrigger(Trigger,Trigger1M)),#N/A)</f>
        <v>#N/A</v>
      </c>
    </row>
    <row r="2268" spans="42:47" ht="11.25" customHeight="1" x14ac:dyDescent="0.25">
      <c r="AP2268" s="102" t="s">
        <v>83</v>
      </c>
      <c r="AQ2268" s="101">
        <f>_xll.qlInterestRateIndexFixingDate(Currency&amp;"ibor"&amp;Tenor,AR2268,Trigger)</f>
        <v>55264</v>
      </c>
      <c r="AR2268" s="101">
        <f>_xll.qlCalendarAdvance(Calendar,AR2267,AP2268,"f",,Trigger)</f>
        <v>55268</v>
      </c>
      <c r="AS2268" s="101">
        <f>_xll.qlInterestRateIndexMaturity(Currency&amp;"ibor"&amp;Tenor,AR2268,Trigger)</f>
        <v>55298</v>
      </c>
      <c r="AT2268" s="246">
        <f>_xll.qlIndexFixing($AD$5,AQ2268,TRUE,_xll.ohTrigger(Trigger,Trigger1M))</f>
        <v>1.680539733188624E-2</v>
      </c>
      <c r="AU2268" s="246" t="e">
        <f>IFERROR(_xll.qlIndexFixing($AV$1,AQ2268,TRUE,_xll.ohTrigger(Trigger,Trigger1M)),#N/A)</f>
        <v>#N/A</v>
      </c>
    </row>
    <row r="2269" spans="42:47" ht="11.25" customHeight="1" x14ac:dyDescent="0.25">
      <c r="AP2269" s="102" t="s">
        <v>83</v>
      </c>
      <c r="AQ2269" s="101">
        <f>_xll.qlInterestRateIndexFixingDate(Currency&amp;"ibor"&amp;Tenor,AR2269,Trigger)</f>
        <v>55270</v>
      </c>
      <c r="AR2269" s="101">
        <f>_xll.qlCalendarAdvance(Calendar,AR2268,AP2269,"f",,Trigger)</f>
        <v>55275</v>
      </c>
      <c r="AS2269" s="101">
        <f>_xll.qlInterestRateIndexMaturity(Currency&amp;"ibor"&amp;Tenor,AR2269,Trigger)</f>
        <v>55306</v>
      </c>
      <c r="AT2269" s="246">
        <f>_xll.qlIndexFixing($AD$5,AQ2269,TRUE,_xll.ohTrigger(Trigger,Trigger1M))</f>
        <v>1.6798559236627347E-2</v>
      </c>
      <c r="AU2269" s="246" t="e">
        <f>IFERROR(_xll.qlIndexFixing($AV$1,AQ2269,TRUE,_xll.ohTrigger(Trigger,Trigger1M)),#N/A)</f>
        <v>#N/A</v>
      </c>
    </row>
    <row r="2270" spans="42:47" ht="11.25" customHeight="1" x14ac:dyDescent="0.25">
      <c r="AP2270" s="102" t="s">
        <v>83</v>
      </c>
      <c r="AQ2270" s="101">
        <f>_xll.qlInterestRateIndexFixingDate(Currency&amp;"ibor"&amp;Tenor,AR2270,Trigger)</f>
        <v>55278</v>
      </c>
      <c r="AR2270" s="101">
        <f>_xll.qlCalendarAdvance(Calendar,AR2269,AP2270,"f",,Trigger)</f>
        <v>55282</v>
      </c>
      <c r="AS2270" s="101">
        <f>_xll.qlInterestRateIndexMaturity(Currency&amp;"ibor"&amp;Tenor,AR2270,Trigger)</f>
        <v>55313</v>
      </c>
      <c r="AT2270" s="246">
        <f>_xll.qlIndexFixing($AD$5,AQ2270,TRUE,_xll.ohTrigger(Trigger,Trigger1M))</f>
        <v>1.6791708339399768E-2</v>
      </c>
      <c r="AU2270" s="246" t="e">
        <f>IFERROR(_xll.qlIndexFixing($AV$1,AQ2270,TRUE,_xll.ohTrigger(Trigger,Trigger1M)),#N/A)</f>
        <v>#N/A</v>
      </c>
    </row>
    <row r="2271" spans="42:47" ht="11.25" customHeight="1" x14ac:dyDescent="0.25">
      <c r="AP2271" s="102" t="s">
        <v>83</v>
      </c>
      <c r="AQ2271" s="101">
        <f>_xll.qlInterestRateIndexFixingDate(Currency&amp;"ibor"&amp;Tenor,AR2271,Trigger)</f>
        <v>55285</v>
      </c>
      <c r="AR2271" s="101">
        <f>_xll.qlCalendarAdvance(Calendar,AR2270,AP2271,"f",,Trigger)</f>
        <v>55289</v>
      </c>
      <c r="AS2271" s="101">
        <f>_xll.qlInterestRateIndexMaturity(Currency&amp;"ibor"&amp;Tenor,AR2271,Trigger)</f>
        <v>55320</v>
      </c>
      <c r="AT2271" s="246">
        <f>_xll.qlIndexFixing($AD$5,AQ2271,TRUE,_xll.ohTrigger(Trigger,Trigger1M))</f>
        <v>1.6784753382490025E-2</v>
      </c>
      <c r="AU2271" s="246" t="e">
        <f>IFERROR(_xll.qlIndexFixing($AV$1,AQ2271,TRUE,_xll.ohTrigger(Trigger,Trigger1M)),#N/A)</f>
        <v>#N/A</v>
      </c>
    </row>
    <row r="2272" spans="42:47" ht="11.25" customHeight="1" x14ac:dyDescent="0.25">
      <c r="AP2272" s="102" t="s">
        <v>83</v>
      </c>
      <c r="AQ2272" s="101">
        <f>_xll.qlInterestRateIndexFixingDate(Currency&amp;"ibor"&amp;Tenor,AR2272,Trigger)</f>
        <v>55292</v>
      </c>
      <c r="AR2272" s="101">
        <f>_xll.qlCalendarAdvance(Calendar,AR2271,AP2272,"f",,Trigger)</f>
        <v>55296</v>
      </c>
      <c r="AS2272" s="101">
        <f>_xll.qlInterestRateIndexMaturity(Currency&amp;"ibor"&amp;Tenor,AR2272,Trigger)</f>
        <v>55327</v>
      </c>
      <c r="AT2272" s="246">
        <f>_xll.qlIndexFixing($AD$5,AQ2272,TRUE,_xll.ohTrigger(Trigger,Trigger1M))</f>
        <v>1.677769436607604E-2</v>
      </c>
      <c r="AU2272" s="246" t="e">
        <f>IFERROR(_xll.qlIndexFixing($AV$1,AQ2272,TRUE,_xll.ohTrigger(Trigger,Trigger1M)),#N/A)</f>
        <v>#N/A</v>
      </c>
    </row>
    <row r="2273" spans="42:47" ht="11.25" customHeight="1" x14ac:dyDescent="0.25">
      <c r="AP2273" s="102" t="s">
        <v>83</v>
      </c>
      <c r="AQ2273" s="101">
        <f>_xll.qlInterestRateIndexFixingDate(Currency&amp;"ibor"&amp;Tenor,AR2273,Trigger)</f>
        <v>55299</v>
      </c>
      <c r="AR2273" s="101">
        <f>_xll.qlCalendarAdvance(Calendar,AR2272,AP2273,"f",,Trigger)</f>
        <v>55303</v>
      </c>
      <c r="AS2273" s="101">
        <f>_xll.qlInterestRateIndexMaturity(Currency&amp;"ibor"&amp;Tenor,AR2273,Trigger)</f>
        <v>55334</v>
      </c>
      <c r="AT2273" s="246">
        <f>_xll.qlIndexFixing($AD$5,AQ2273,TRUE,_xll.ohTrigger(Trigger,Trigger1M))</f>
        <v>1.6770531290351214E-2</v>
      </c>
      <c r="AU2273" s="246" t="e">
        <f>IFERROR(_xll.qlIndexFixing($AV$1,AQ2273,TRUE,_xll.ohTrigger(Trigger,Trigger1M)),#N/A)</f>
        <v>#N/A</v>
      </c>
    </row>
    <row r="2274" spans="42:47" ht="11.25" customHeight="1" x14ac:dyDescent="0.25">
      <c r="AP2274" s="102" t="s">
        <v>83</v>
      </c>
      <c r="AQ2274" s="101">
        <f>_xll.qlInterestRateIndexFixingDate(Currency&amp;"ibor"&amp;Tenor,AR2274,Trigger)</f>
        <v>55306</v>
      </c>
      <c r="AR2274" s="101">
        <f>_xll.qlCalendarAdvance(Calendar,AR2273,AP2274,"f",,Trigger)</f>
        <v>55310</v>
      </c>
      <c r="AS2274" s="101">
        <f>_xll.qlInterestRateIndexMaturity(Currency&amp;"ibor"&amp;Tenor,AR2274,Trigger)</f>
        <v>55340</v>
      </c>
      <c r="AT2274" s="246">
        <f>_xll.qlIndexFixing($AD$5,AQ2274,TRUE,_xll.ohTrigger(Trigger,Trigger1M))</f>
        <v>1.6763401966970015E-2</v>
      </c>
      <c r="AU2274" s="246" t="e">
        <f>IFERROR(_xll.qlIndexFixing($AV$1,AQ2274,TRUE,_xll.ohTrigger(Trigger,Trigger1M)),#N/A)</f>
        <v>#N/A</v>
      </c>
    </row>
    <row r="2275" spans="42:47" ht="11.25" customHeight="1" x14ac:dyDescent="0.25">
      <c r="AP2275" s="102" t="s">
        <v>83</v>
      </c>
      <c r="AQ2275" s="101">
        <f>_xll.qlInterestRateIndexFixingDate(Currency&amp;"ibor"&amp;Tenor,AR2275,Trigger)</f>
        <v>55313</v>
      </c>
      <c r="AR2275" s="101">
        <f>_xll.qlCalendarAdvance(Calendar,AR2274,AP2275,"f",,Trigger)</f>
        <v>55317</v>
      </c>
      <c r="AS2275" s="101">
        <f>_xll.qlInterestRateIndexMaturity(Currency&amp;"ibor"&amp;Tenor,AR2275,Trigger)</f>
        <v>55347</v>
      </c>
      <c r="AT2275" s="246">
        <f>_xll.qlIndexFixing($AD$5,AQ2275,TRUE,_xll.ohTrigger(Trigger,Trigger1M))</f>
        <v>1.6756038548540353E-2</v>
      </c>
      <c r="AU2275" s="246" t="e">
        <f>IFERROR(_xll.qlIndexFixing($AV$1,AQ2275,TRUE,_xll.ohTrigger(Trigger,Trigger1M)),#N/A)</f>
        <v>#N/A</v>
      </c>
    </row>
    <row r="2276" spans="42:47" ht="11.25" customHeight="1" x14ac:dyDescent="0.25">
      <c r="AP2276" s="102" t="s">
        <v>83</v>
      </c>
      <c r="AQ2276" s="101">
        <f>_xll.qlInterestRateIndexFixingDate(Currency&amp;"ibor"&amp;Tenor,AR2276,Trigger)</f>
        <v>55320</v>
      </c>
      <c r="AR2276" s="101">
        <f>_xll.qlCalendarAdvance(Calendar,AR2275,AP2276,"f",,Trigger)</f>
        <v>55324</v>
      </c>
      <c r="AS2276" s="101">
        <f>_xll.qlInterestRateIndexMaturity(Currency&amp;"ibor"&amp;Tenor,AR2276,Trigger)</f>
        <v>55354</v>
      </c>
      <c r="AT2276" s="246">
        <f>_xll.qlIndexFixing($AD$5,AQ2276,TRUE,_xll.ohTrigger(Trigger,Trigger1M))</f>
        <v>1.6748571076062646E-2</v>
      </c>
      <c r="AU2276" s="246" t="e">
        <f>IFERROR(_xll.qlIndexFixing($AV$1,AQ2276,TRUE,_xll.ohTrigger(Trigger,Trigger1M)),#N/A)</f>
        <v>#N/A</v>
      </c>
    </row>
    <row r="2277" spans="42:47" ht="11.25" customHeight="1" x14ac:dyDescent="0.25">
      <c r="AP2277" s="102" t="s">
        <v>83</v>
      </c>
      <c r="AQ2277" s="101">
        <f>_xll.qlInterestRateIndexFixingDate(Currency&amp;"ibor"&amp;Tenor,AR2277,Trigger)</f>
        <v>55327</v>
      </c>
      <c r="AR2277" s="101">
        <f>_xll.qlCalendarAdvance(Calendar,AR2276,AP2277,"f",,Trigger)</f>
        <v>55331</v>
      </c>
      <c r="AS2277" s="101">
        <f>_xll.qlInterestRateIndexMaturity(Currency&amp;"ibor"&amp;Tenor,AR2277,Trigger)</f>
        <v>55361</v>
      </c>
      <c r="AT2277" s="246">
        <f>_xll.qlIndexFixing($AD$5,AQ2277,TRUE,_xll.ohTrigger(Trigger,Trigger1M))</f>
        <v>1.6741080509215855E-2</v>
      </c>
      <c r="AU2277" s="246" t="e">
        <f>IFERROR(_xll.qlIndexFixing($AV$1,AQ2277,TRUE,_xll.ohTrigger(Trigger,Trigger1M)),#N/A)</f>
        <v>#N/A</v>
      </c>
    </row>
    <row r="2278" spans="42:47" ht="11.25" customHeight="1" x14ac:dyDescent="0.25">
      <c r="AP2278" s="102" t="s">
        <v>83</v>
      </c>
      <c r="AQ2278" s="101">
        <f>_xll.qlInterestRateIndexFixingDate(Currency&amp;"ibor"&amp;Tenor,AR2278,Trigger)</f>
        <v>55334</v>
      </c>
      <c r="AR2278" s="101">
        <f>_xll.qlCalendarAdvance(Calendar,AR2277,AP2278,"f",,Trigger)</f>
        <v>55338</v>
      </c>
      <c r="AS2278" s="101">
        <f>_xll.qlInterestRateIndexMaturity(Currency&amp;"ibor"&amp;Tenor,AR2278,Trigger)</f>
        <v>55369</v>
      </c>
      <c r="AT2278" s="246">
        <f>_xll.qlIndexFixing($AD$5,AQ2278,TRUE,_xll.ohTrigger(Trigger,Trigger1M))</f>
        <v>1.6734208304648123E-2</v>
      </c>
      <c r="AU2278" s="246" t="e">
        <f>IFERROR(_xll.qlIndexFixing($AV$1,AQ2278,TRUE,_xll.ohTrigger(Trigger,Trigger1M)),#N/A)</f>
        <v>#N/A</v>
      </c>
    </row>
    <row r="2279" spans="42:47" ht="11.25" customHeight="1" x14ac:dyDescent="0.25">
      <c r="AP2279" s="102" t="s">
        <v>83</v>
      </c>
      <c r="AQ2279" s="101">
        <f>_xll.qlInterestRateIndexFixingDate(Currency&amp;"ibor"&amp;Tenor,AR2279,Trigger)</f>
        <v>55341</v>
      </c>
      <c r="AR2279" s="101">
        <f>_xll.qlCalendarAdvance(Calendar,AR2278,AP2279,"f",,Trigger)</f>
        <v>55345</v>
      </c>
      <c r="AS2279" s="101">
        <f>_xll.qlInterestRateIndexMaturity(Currency&amp;"ibor"&amp;Tenor,AR2279,Trigger)</f>
        <v>55376</v>
      </c>
      <c r="AT2279" s="246">
        <f>_xll.qlIndexFixing($AD$5,AQ2279,TRUE,_xll.ohTrigger(Trigger,Trigger1M))</f>
        <v>1.6728187668810502E-2</v>
      </c>
      <c r="AU2279" s="246" t="e">
        <f>IFERROR(_xll.qlIndexFixing($AV$1,AQ2279,TRUE,_xll.ohTrigger(Trigger,Trigger1M)),#N/A)</f>
        <v>#N/A</v>
      </c>
    </row>
    <row r="2280" spans="42:47" ht="11.25" customHeight="1" x14ac:dyDescent="0.25">
      <c r="AP2280" s="102" t="s">
        <v>83</v>
      </c>
      <c r="AQ2280" s="101">
        <f>_xll.qlInterestRateIndexFixingDate(Currency&amp;"ibor"&amp;Tenor,AR2280,Trigger)</f>
        <v>55348</v>
      </c>
      <c r="AR2280" s="101">
        <f>_xll.qlCalendarAdvance(Calendar,AR2279,AP2280,"f",,Trigger)</f>
        <v>55352</v>
      </c>
      <c r="AS2280" s="101">
        <f>_xll.qlInterestRateIndexMaturity(Currency&amp;"ibor"&amp;Tenor,AR2280,Trigger)</f>
        <v>55383</v>
      </c>
      <c r="AT2280" s="246">
        <f>_xll.qlIndexFixing($AD$5,AQ2280,TRUE,_xll.ohTrigger(Trigger,Trigger1M))</f>
        <v>1.6722915531838353E-2</v>
      </c>
      <c r="AU2280" s="246" t="e">
        <f>IFERROR(_xll.qlIndexFixing($AV$1,AQ2280,TRUE,_xll.ohTrigger(Trigger,Trigger1M)),#N/A)</f>
        <v>#N/A</v>
      </c>
    </row>
    <row r="2281" spans="42:47" ht="11.25" customHeight="1" x14ac:dyDescent="0.25">
      <c r="AP2281" s="102" t="s">
        <v>83</v>
      </c>
      <c r="AQ2281" s="101">
        <f>_xll.qlInterestRateIndexFixingDate(Currency&amp;"ibor"&amp;Tenor,AR2281,Trigger)</f>
        <v>55355</v>
      </c>
      <c r="AR2281" s="101">
        <f>_xll.qlCalendarAdvance(Calendar,AR2280,AP2281,"f",,Trigger)</f>
        <v>55359</v>
      </c>
      <c r="AS2281" s="101">
        <f>_xll.qlInterestRateIndexMaturity(Currency&amp;"ibor"&amp;Tenor,AR2281,Trigger)</f>
        <v>55390</v>
      </c>
      <c r="AT2281" s="246">
        <f>_xll.qlIndexFixing($AD$5,AQ2281,TRUE,_xll.ohTrigger(Trigger,Trigger1M))</f>
        <v>1.6718382939351208E-2</v>
      </c>
      <c r="AU2281" s="246" t="e">
        <f>IFERROR(_xll.qlIndexFixing($AV$1,AQ2281,TRUE,_xll.ohTrigger(Trigger,Trigger1M)),#N/A)</f>
        <v>#N/A</v>
      </c>
    </row>
    <row r="2282" spans="42:47" ht="11.25" customHeight="1" x14ac:dyDescent="0.25">
      <c r="AP2282" s="102" t="s">
        <v>83</v>
      </c>
      <c r="AQ2282" s="101">
        <f>_xll.qlInterestRateIndexFixingDate(Currency&amp;"ibor"&amp;Tenor,AR2282,Trigger)</f>
        <v>55362</v>
      </c>
      <c r="AR2282" s="101">
        <f>_xll.qlCalendarAdvance(Calendar,AR2281,AP2282,"f",,Trigger)</f>
        <v>55366</v>
      </c>
      <c r="AS2282" s="101">
        <f>_xll.qlInterestRateIndexMaturity(Currency&amp;"ibor"&amp;Tenor,AR2282,Trigger)</f>
        <v>55397</v>
      </c>
      <c r="AT2282" s="246">
        <f>_xll.qlIndexFixing($AD$5,AQ2282,TRUE,_xll.ohTrigger(Trigger,Trigger1M))</f>
        <v>1.671405863423335E-2</v>
      </c>
      <c r="AU2282" s="246" t="e">
        <f>IFERROR(_xll.qlIndexFixing($AV$1,AQ2282,TRUE,_xll.ohTrigger(Trigger,Trigger1M)),#N/A)</f>
        <v>#N/A</v>
      </c>
    </row>
    <row r="2283" spans="42:47" ht="11.25" customHeight="1" x14ac:dyDescent="0.25">
      <c r="AP2283" s="102" t="s">
        <v>83</v>
      </c>
      <c r="AQ2283" s="101">
        <f>_xll.qlInterestRateIndexFixingDate(Currency&amp;"ibor"&amp;Tenor,AR2283,Trigger)</f>
        <v>55369</v>
      </c>
      <c r="AR2283" s="101">
        <f>_xll.qlCalendarAdvance(Calendar,AR2282,AP2283,"f",,Trigger)</f>
        <v>55373</v>
      </c>
      <c r="AS2283" s="101">
        <f>_xll.qlInterestRateIndexMaturity(Currency&amp;"ibor"&amp;Tenor,AR2283,Trigger)</f>
        <v>55404</v>
      </c>
      <c r="AT2283" s="246">
        <f>_xll.qlIndexFixing($AD$5,AQ2283,TRUE,_xll.ohTrigger(Trigger,Trigger1M))</f>
        <v>1.6709629172019558E-2</v>
      </c>
      <c r="AU2283" s="246" t="e">
        <f>IFERROR(_xll.qlIndexFixing($AV$1,AQ2283,TRUE,_xll.ohTrigger(Trigger,Trigger1M)),#N/A)</f>
        <v>#N/A</v>
      </c>
    </row>
    <row r="2284" spans="42:47" ht="11.25" customHeight="1" x14ac:dyDescent="0.25">
      <c r="AP2284" s="102" t="s">
        <v>83</v>
      </c>
      <c r="AQ2284" s="101">
        <f>_xll.qlInterestRateIndexFixingDate(Currency&amp;"ibor"&amp;Tenor,AR2284,Trigger)</f>
        <v>55376</v>
      </c>
      <c r="AR2284" s="101">
        <f>_xll.qlCalendarAdvance(Calendar,AR2283,AP2284,"f",,Trigger)</f>
        <v>55380</v>
      </c>
      <c r="AS2284" s="101">
        <f>_xll.qlInterestRateIndexMaturity(Currency&amp;"ibor"&amp;Tenor,AR2284,Trigger)</f>
        <v>55411</v>
      </c>
      <c r="AT2284" s="246">
        <f>_xll.qlIndexFixing($AD$5,AQ2284,TRUE,_xll.ohTrigger(Trigger,Trigger1M))</f>
        <v>1.6705094552833605E-2</v>
      </c>
      <c r="AU2284" s="246" t="e">
        <f>IFERROR(_xll.qlIndexFixing($AV$1,AQ2284,TRUE,_xll.ohTrigger(Trigger,Trigger1M)),#N/A)</f>
        <v>#N/A</v>
      </c>
    </row>
    <row r="2285" spans="42:47" ht="11.25" customHeight="1" x14ac:dyDescent="0.25">
      <c r="AP2285" s="102" t="s">
        <v>83</v>
      </c>
      <c r="AQ2285" s="101">
        <f>_xll.qlInterestRateIndexFixingDate(Currency&amp;"ibor"&amp;Tenor,AR2285,Trigger)</f>
        <v>55383</v>
      </c>
      <c r="AR2285" s="101">
        <f>_xll.qlCalendarAdvance(Calendar,AR2284,AP2285,"f",,Trigger)</f>
        <v>55387</v>
      </c>
      <c r="AS2285" s="101">
        <f>_xll.qlInterestRateIndexMaturity(Currency&amp;"ibor"&amp;Tenor,AR2285,Trigger)</f>
        <v>55418</v>
      </c>
      <c r="AT2285" s="246">
        <f>_xll.qlIndexFixing($AD$5,AQ2285,TRUE,_xll.ohTrigger(Trigger,Trigger1M))</f>
        <v>1.6700454776794105E-2</v>
      </c>
      <c r="AU2285" s="246" t="e">
        <f>IFERROR(_xll.qlIndexFixing($AV$1,AQ2285,TRUE,_xll.ohTrigger(Trigger,Trigger1M)),#N/A)</f>
        <v>#N/A</v>
      </c>
    </row>
    <row r="2286" spans="42:47" ht="11.25" customHeight="1" x14ac:dyDescent="0.25">
      <c r="AP2286" s="102" t="s">
        <v>83</v>
      </c>
      <c r="AQ2286" s="101">
        <f>_xll.qlInterestRateIndexFixingDate(Currency&amp;"ibor"&amp;Tenor,AR2286,Trigger)</f>
        <v>55390</v>
      </c>
      <c r="AR2286" s="101">
        <f>_xll.qlCalendarAdvance(Calendar,AR2285,AP2286,"f",,Trigger)</f>
        <v>55394</v>
      </c>
      <c r="AS2286" s="101">
        <f>_xll.qlInterestRateIndexMaturity(Currency&amp;"ibor"&amp;Tenor,AR2286,Trigger)</f>
        <v>55425</v>
      </c>
      <c r="AT2286" s="246">
        <f>_xll.qlIndexFixing($AD$5,AQ2286,TRUE,_xll.ohTrigger(Trigger,Trigger1M))</f>
        <v>1.6695709844032562E-2</v>
      </c>
      <c r="AU2286" s="246" t="e">
        <f>IFERROR(_xll.qlIndexFixing($AV$1,AQ2286,TRUE,_xll.ohTrigger(Trigger,Trigger1M)),#N/A)</f>
        <v>#N/A</v>
      </c>
    </row>
    <row r="2287" spans="42:47" ht="11.25" customHeight="1" x14ac:dyDescent="0.25">
      <c r="AP2287" s="102" t="s">
        <v>83</v>
      </c>
      <c r="AQ2287" s="101">
        <f>_xll.qlInterestRateIndexFixingDate(Currency&amp;"ibor"&amp;Tenor,AR2287,Trigger)</f>
        <v>55397</v>
      </c>
      <c r="AR2287" s="101">
        <f>_xll.qlCalendarAdvance(Calendar,AR2286,AP2287,"f",,Trigger)</f>
        <v>55401</v>
      </c>
      <c r="AS2287" s="101">
        <f>_xll.qlInterestRateIndexMaturity(Currency&amp;"ibor"&amp;Tenor,AR2287,Trigger)</f>
        <v>55431</v>
      </c>
      <c r="AT2287" s="246">
        <f>_xll.qlIndexFixing($AD$5,AQ2287,TRUE,_xll.ohTrigger(Trigger,Trigger1M))</f>
        <v>1.6690828383022271E-2</v>
      </c>
      <c r="AU2287" s="246" t="e">
        <f>IFERROR(_xll.qlIndexFixing($AV$1,AQ2287,TRUE,_xll.ohTrigger(Trigger,Trigger1M)),#N/A)</f>
        <v>#N/A</v>
      </c>
    </row>
    <row r="2288" spans="42:47" ht="11.25" customHeight="1" x14ac:dyDescent="0.25">
      <c r="AP2288" s="102" t="s">
        <v>83</v>
      </c>
      <c r="AQ2288" s="101">
        <f>_xll.qlInterestRateIndexFixingDate(Currency&amp;"ibor"&amp;Tenor,AR2288,Trigger)</f>
        <v>55404</v>
      </c>
      <c r="AR2288" s="101">
        <f>_xll.qlCalendarAdvance(Calendar,AR2287,AP2288,"f",,Trigger)</f>
        <v>55408</v>
      </c>
      <c r="AS2288" s="101">
        <f>_xll.qlInterestRateIndexMaturity(Currency&amp;"ibor"&amp;Tenor,AR2288,Trigger)</f>
        <v>55438</v>
      </c>
      <c r="AT2288" s="246">
        <f>_xll.qlIndexFixing($AD$5,AQ2288,TRUE,_xll.ohTrigger(Trigger,Trigger1M))</f>
        <v>1.6685880877566284E-2</v>
      </c>
      <c r="AU2288" s="246" t="e">
        <f>IFERROR(_xll.qlIndexFixing($AV$1,AQ2288,TRUE,_xll.ohTrigger(Trigger,Trigger1M)),#N/A)</f>
        <v>#N/A</v>
      </c>
    </row>
    <row r="2289" spans="42:47" ht="11.25" customHeight="1" x14ac:dyDescent="0.25">
      <c r="AP2289" s="102" t="s">
        <v>83</v>
      </c>
      <c r="AQ2289" s="101">
        <f>_xll.qlInterestRateIndexFixingDate(Currency&amp;"ibor"&amp;Tenor,AR2289,Trigger)</f>
        <v>55411</v>
      </c>
      <c r="AR2289" s="101">
        <f>_xll.qlCalendarAdvance(Calendar,AR2288,AP2289,"f",,Trigger)</f>
        <v>55415</v>
      </c>
      <c r="AS2289" s="101">
        <f>_xll.qlInterestRateIndexMaturity(Currency&amp;"ibor"&amp;Tenor,AR2289,Trigger)</f>
        <v>55445</v>
      </c>
      <c r="AT2289" s="246">
        <f>_xll.qlIndexFixing($AD$5,AQ2289,TRUE,_xll.ohTrigger(Trigger,Trigger1M))</f>
        <v>1.6680828220564159E-2</v>
      </c>
      <c r="AU2289" s="246" t="e">
        <f>IFERROR(_xll.qlIndexFixing($AV$1,AQ2289,TRUE,_xll.ohTrigger(Trigger,Trigger1M)),#N/A)</f>
        <v>#N/A</v>
      </c>
    </row>
    <row r="2290" spans="42:47" ht="11.25" customHeight="1" x14ac:dyDescent="0.25">
      <c r="AP2290" s="102" t="s">
        <v>83</v>
      </c>
      <c r="AQ2290" s="101">
        <f>_xll.qlInterestRateIndexFixingDate(Currency&amp;"ibor"&amp;Tenor,AR2290,Trigger)</f>
        <v>55418</v>
      </c>
      <c r="AR2290" s="101">
        <f>_xll.qlCalendarAdvance(Calendar,AR2289,AP2290,"f",,Trigger)</f>
        <v>55422</v>
      </c>
      <c r="AS2290" s="101">
        <f>_xll.qlInterestRateIndexMaturity(Currency&amp;"ibor"&amp;Tenor,AR2290,Trigger)</f>
        <v>55452</v>
      </c>
      <c r="AT2290" s="246">
        <f>_xll.qlIndexFixing($AD$5,AQ2290,TRUE,_xll.ohTrigger(Trigger,Trigger1M))</f>
        <v>1.6675670412159782E-2</v>
      </c>
      <c r="AU2290" s="246" t="e">
        <f>IFERROR(_xll.qlIndexFixing($AV$1,AQ2290,TRUE,_xll.ohTrigger(Trigger,Trigger1M)),#N/A)</f>
        <v>#N/A</v>
      </c>
    </row>
    <row r="2291" spans="42:47" ht="11.25" customHeight="1" x14ac:dyDescent="0.25">
      <c r="AP2291" s="102" t="s">
        <v>83</v>
      </c>
      <c r="AQ2291" s="101">
        <f>_xll.qlInterestRateIndexFixingDate(Currency&amp;"ibor"&amp;Tenor,AR2291,Trigger)</f>
        <v>55425</v>
      </c>
      <c r="AR2291" s="101">
        <f>_xll.qlCalendarAdvance(Calendar,AR2290,AP2291,"f",,Trigger)</f>
        <v>55429</v>
      </c>
      <c r="AS2291" s="101">
        <f>_xll.qlInterestRateIndexMaturity(Currency&amp;"ibor"&amp;Tenor,AR2291,Trigger)</f>
        <v>55460</v>
      </c>
      <c r="AT2291" s="246">
        <f>_xll.qlIndexFixing($AD$5,AQ2291,TRUE,_xll.ohTrigger(Trigger,Trigger1M))</f>
        <v>1.6670407833942882E-2</v>
      </c>
      <c r="AU2291" s="246" t="e">
        <f>IFERROR(_xll.qlIndexFixing($AV$1,AQ2291,TRUE,_xll.ohTrigger(Trigger,Trigger1M)),#N/A)</f>
        <v>#N/A</v>
      </c>
    </row>
    <row r="2292" spans="42:47" ht="11.25" customHeight="1" x14ac:dyDescent="0.25">
      <c r="AP2292" s="102" t="s">
        <v>83</v>
      </c>
      <c r="AQ2292" s="101">
        <f>_xll.qlInterestRateIndexFixingDate(Currency&amp;"ibor"&amp;Tenor,AR2292,Trigger)</f>
        <v>55432</v>
      </c>
      <c r="AR2292" s="101">
        <f>_xll.qlCalendarAdvance(Calendar,AR2291,AP2292,"f",,Trigger)</f>
        <v>55436</v>
      </c>
      <c r="AS2292" s="101">
        <f>_xll.qlInterestRateIndexMaturity(Currency&amp;"ibor"&amp;Tenor,AR2292,Trigger)</f>
        <v>55467</v>
      </c>
      <c r="AT2292" s="246">
        <f>_xll.qlIndexFixing($AD$5,AQ2292,TRUE,_xll.ohTrigger(Trigger,Trigger1M))</f>
        <v>1.6665031963633972E-2</v>
      </c>
      <c r="AU2292" s="246" t="e">
        <f>IFERROR(_xll.qlIndexFixing($AV$1,AQ2292,TRUE,_xll.ohTrigger(Trigger,Trigger1M)),#N/A)</f>
        <v>#N/A</v>
      </c>
    </row>
    <row r="2293" spans="42:47" ht="11.25" customHeight="1" x14ac:dyDescent="0.25">
      <c r="AP2293" s="102" t="s">
        <v>83</v>
      </c>
      <c r="AQ2293" s="101">
        <f>_xll.qlInterestRateIndexFixingDate(Currency&amp;"ibor"&amp;Tenor,AR2293,Trigger)</f>
        <v>55439</v>
      </c>
      <c r="AR2293" s="101">
        <f>_xll.qlCalendarAdvance(Calendar,AR2292,AP2293,"f",,Trigger)</f>
        <v>55443</v>
      </c>
      <c r="AS2293" s="101">
        <f>_xll.qlInterestRateIndexMaturity(Currency&amp;"ibor"&amp;Tenor,AR2293,Trigger)</f>
        <v>55474</v>
      </c>
      <c r="AT2293" s="246">
        <f>_xll.qlIndexFixing($AD$5,AQ2293,TRUE,_xll.ohTrigger(Trigger,Trigger1M))</f>
        <v>1.6659550937557097E-2</v>
      </c>
      <c r="AU2293" s="246" t="e">
        <f>IFERROR(_xll.qlIndexFixing($AV$1,AQ2293,TRUE,_xll.ohTrigger(Trigger,Trigger1M)),#N/A)</f>
        <v>#N/A</v>
      </c>
    </row>
    <row r="2294" spans="42:47" ht="11.25" customHeight="1" x14ac:dyDescent="0.25">
      <c r="AP2294" s="102" t="s">
        <v>83</v>
      </c>
      <c r="AQ2294" s="101">
        <f>_xll.qlInterestRateIndexFixingDate(Currency&amp;"ibor"&amp;Tenor,AR2294,Trigger)</f>
        <v>55446</v>
      </c>
      <c r="AR2294" s="101">
        <f>_xll.qlCalendarAdvance(Calendar,AR2293,AP2294,"f",,Trigger)</f>
        <v>55450</v>
      </c>
      <c r="AS2294" s="101">
        <f>_xll.qlInterestRateIndexMaturity(Currency&amp;"ibor"&amp;Tenor,AR2294,Trigger)</f>
        <v>55481</v>
      </c>
      <c r="AT2294" s="246">
        <f>_xll.qlIndexFixing($AD$5,AQ2294,TRUE,_xll.ohTrigger(Trigger,Trigger1M))</f>
        <v>1.6653964755866973E-2</v>
      </c>
      <c r="AU2294" s="246" t="e">
        <f>IFERROR(_xll.qlIndexFixing($AV$1,AQ2294,TRUE,_xll.ohTrigger(Trigger,Trigger1M)),#N/A)</f>
        <v>#N/A</v>
      </c>
    </row>
    <row r="2295" spans="42:47" ht="11.25" customHeight="1" x14ac:dyDescent="0.25">
      <c r="AP2295" s="102" t="s">
        <v>83</v>
      </c>
      <c r="AQ2295" s="101">
        <f>_xll.qlInterestRateIndexFixingDate(Currency&amp;"ibor"&amp;Tenor,AR2295,Trigger)</f>
        <v>55453</v>
      </c>
      <c r="AR2295" s="101">
        <f>_xll.qlCalendarAdvance(Calendar,AR2294,AP2295,"f",,Trigger)</f>
        <v>55457</v>
      </c>
      <c r="AS2295" s="101">
        <f>_xll.qlInterestRateIndexMaturity(Currency&amp;"ibor"&amp;Tenor,AR2295,Trigger)</f>
        <v>55487</v>
      </c>
      <c r="AT2295" s="246">
        <f>_xll.qlIndexFixing($AD$5,AQ2295,TRUE,_xll.ohTrigger(Trigger,Trigger1M))</f>
        <v>1.6648304103878964E-2</v>
      </c>
      <c r="AU2295" s="246" t="e">
        <f>IFERROR(_xll.qlIndexFixing($AV$1,AQ2295,TRUE,_xll.ohTrigger(Trigger,Trigger1M)),#N/A)</f>
        <v>#N/A</v>
      </c>
    </row>
    <row r="2296" spans="42:47" ht="11.25" customHeight="1" x14ac:dyDescent="0.25">
      <c r="AP2296" s="102" t="s">
        <v>83</v>
      </c>
      <c r="AQ2296" s="101">
        <f>_xll.qlInterestRateIndexFixingDate(Currency&amp;"ibor"&amp;Tenor,AR2296,Trigger)</f>
        <v>55460</v>
      </c>
      <c r="AR2296" s="101">
        <f>_xll.qlCalendarAdvance(Calendar,AR2295,AP2296,"f",,Trigger)</f>
        <v>55464</v>
      </c>
      <c r="AS2296" s="101">
        <f>_xll.qlInterestRateIndexMaturity(Currency&amp;"ibor"&amp;Tenor,AR2296,Trigger)</f>
        <v>55494</v>
      </c>
      <c r="AT2296" s="246">
        <f>_xll.qlIndexFixing($AD$5,AQ2296,TRUE,_xll.ohTrigger(Trigger,Trigger1M))</f>
        <v>1.6642515389973411E-2</v>
      </c>
      <c r="AU2296" s="246" t="e">
        <f>IFERROR(_xll.qlIndexFixing($AV$1,AQ2296,TRUE,_xll.ohTrigger(Trigger,Trigger1M)),#N/A)</f>
        <v>#N/A</v>
      </c>
    </row>
    <row r="2297" spans="42:47" ht="11.25" customHeight="1" x14ac:dyDescent="0.25">
      <c r="AP2297" s="102" t="s">
        <v>83</v>
      </c>
      <c r="AQ2297" s="101">
        <f>_xll.qlInterestRateIndexFixingDate(Currency&amp;"ibor"&amp;Tenor,AR2297,Trigger)</f>
        <v>55467</v>
      </c>
      <c r="AR2297" s="101">
        <f>_xll.qlCalendarAdvance(Calendar,AR2296,AP2297,"f",,Trigger)</f>
        <v>55471</v>
      </c>
      <c r="AS2297" s="101">
        <f>_xll.qlInterestRateIndexMaturity(Currency&amp;"ibor"&amp;Tenor,AR2297,Trigger)</f>
        <v>55501</v>
      </c>
      <c r="AT2297" s="246">
        <f>_xll.qlIndexFixing($AD$5,AQ2297,TRUE,_xll.ohTrigger(Trigger,Trigger1M))</f>
        <v>1.6636621525664808E-2</v>
      </c>
      <c r="AU2297" s="246" t="e">
        <f>IFERROR(_xll.qlIndexFixing($AV$1,AQ2297,TRUE,_xll.ohTrigger(Trigger,Trigger1M)),#N/A)</f>
        <v>#N/A</v>
      </c>
    </row>
    <row r="2298" spans="42:47" ht="11.25" customHeight="1" x14ac:dyDescent="0.25">
      <c r="AP2298" s="102" t="s">
        <v>83</v>
      </c>
      <c r="AQ2298" s="101">
        <f>_xll.qlInterestRateIndexFixingDate(Currency&amp;"ibor"&amp;Tenor,AR2298,Trigger)</f>
        <v>55474</v>
      </c>
      <c r="AR2298" s="101">
        <f>_xll.qlCalendarAdvance(Calendar,AR2297,AP2298,"f",,Trigger)</f>
        <v>55478</v>
      </c>
      <c r="AS2298" s="101">
        <f>_xll.qlInterestRateIndexMaturity(Currency&amp;"ibor"&amp;Tenor,AR2298,Trigger)</f>
        <v>55508</v>
      </c>
      <c r="AT2298" s="246">
        <f>_xll.qlIndexFixing($AD$5,AQ2298,TRUE,_xll.ohTrigger(Trigger,Trigger1M))</f>
        <v>1.6630622511118354E-2</v>
      </c>
      <c r="AU2298" s="246" t="e">
        <f>IFERROR(_xll.qlIndexFixing($AV$1,AQ2298,TRUE,_xll.ohTrigger(Trigger,Trigger1M)),#N/A)</f>
        <v>#N/A</v>
      </c>
    </row>
    <row r="2299" spans="42:47" ht="11.25" customHeight="1" x14ac:dyDescent="0.25">
      <c r="AP2299" s="102" t="s">
        <v>83</v>
      </c>
      <c r="AQ2299" s="101">
        <f>_xll.qlInterestRateIndexFixingDate(Currency&amp;"ibor"&amp;Tenor,AR2299,Trigger)</f>
        <v>55481</v>
      </c>
      <c r="AR2299" s="101">
        <f>_xll.qlCalendarAdvance(Calendar,AR2298,AP2299,"f",,Trigger)</f>
        <v>55485</v>
      </c>
      <c r="AS2299" s="101">
        <f>_xll.qlInterestRateIndexMaturity(Currency&amp;"ibor"&amp;Tenor,AR2299,Trigger)</f>
        <v>55515</v>
      </c>
      <c r="AT2299" s="246">
        <f>_xll.qlIndexFixing($AD$5,AQ2299,TRUE,_xll.ohTrigger(Trigger,Trigger1M))</f>
        <v>1.6624518346480599E-2</v>
      </c>
      <c r="AU2299" s="246" t="e">
        <f>IFERROR(_xll.qlIndexFixing($AV$1,AQ2299,TRUE,_xll.ohTrigger(Trigger,Trigger1M)),#N/A)</f>
        <v>#N/A</v>
      </c>
    </row>
    <row r="2300" spans="42:47" ht="11.25" customHeight="1" x14ac:dyDescent="0.25">
      <c r="AP2300" s="102" t="s">
        <v>83</v>
      </c>
      <c r="AQ2300" s="101">
        <f>_xll.qlInterestRateIndexFixingDate(Currency&amp;"ibor"&amp;Tenor,AR2300,Trigger)</f>
        <v>55488</v>
      </c>
      <c r="AR2300" s="101">
        <f>_xll.qlCalendarAdvance(Calendar,AR2299,AP2300,"f",,Trigger)</f>
        <v>55492</v>
      </c>
      <c r="AS2300" s="101">
        <f>_xll.qlInterestRateIndexMaturity(Currency&amp;"ibor"&amp;Tenor,AR2300,Trigger)</f>
        <v>55523</v>
      </c>
      <c r="AT2300" s="246">
        <f>_xll.qlIndexFixing($AD$5,AQ2300,TRUE,_xll.ohTrigger(Trigger,Trigger1M))</f>
        <v>1.6618239406486247E-2</v>
      </c>
      <c r="AU2300" s="246" t="e">
        <f>IFERROR(_xll.qlIndexFixing($AV$1,AQ2300,TRUE,_xll.ohTrigger(Trigger,Trigger1M)),#N/A)</f>
        <v>#N/A</v>
      </c>
    </row>
    <row r="2301" spans="42:47" ht="11.25" customHeight="1" x14ac:dyDescent="0.25">
      <c r="AP2301" s="102" t="s">
        <v>83</v>
      </c>
      <c r="AQ2301" s="101">
        <f>_xll.qlInterestRateIndexFixingDate(Currency&amp;"ibor"&amp;Tenor,AR2301,Trigger)</f>
        <v>55495</v>
      </c>
      <c r="AR2301" s="101">
        <f>_xll.qlCalendarAdvance(Calendar,AR2300,AP2301,"f",,Trigger)</f>
        <v>55499</v>
      </c>
      <c r="AS2301" s="101">
        <f>_xll.qlInterestRateIndexMaturity(Currency&amp;"ibor"&amp;Tenor,AR2301,Trigger)</f>
        <v>55530</v>
      </c>
      <c r="AT2301" s="246">
        <f>_xll.qlIndexFixing($AD$5,AQ2301,TRUE,_xll.ohTrigger(Trigger,Trigger1M))</f>
        <v>1.6611917139889548E-2</v>
      </c>
      <c r="AU2301" s="246" t="e">
        <f>IFERROR(_xll.qlIndexFixing($AV$1,AQ2301,TRUE,_xll.ohTrigger(Trigger,Trigger1M)),#N/A)</f>
        <v>#N/A</v>
      </c>
    </row>
    <row r="2302" spans="42:47" ht="11.25" customHeight="1" x14ac:dyDescent="0.25">
      <c r="AP2302" s="102" t="s">
        <v>83</v>
      </c>
      <c r="AQ2302" s="101">
        <f>_xll.qlInterestRateIndexFixingDate(Currency&amp;"ibor"&amp;Tenor,AR2302,Trigger)</f>
        <v>55502</v>
      </c>
      <c r="AR2302" s="101">
        <f>_xll.qlCalendarAdvance(Calendar,AR2301,AP2302,"f",,Trigger)</f>
        <v>55506</v>
      </c>
      <c r="AS2302" s="101">
        <f>_xll.qlInterestRateIndexMaturity(Currency&amp;"ibor"&amp;Tenor,AR2302,Trigger)</f>
        <v>55537</v>
      </c>
      <c r="AT2302" s="246">
        <f>_xll.qlIndexFixing($AD$5,AQ2302,TRUE,_xll.ohTrigger(Trigger,Trigger1M))</f>
        <v>1.6605489718968892E-2</v>
      </c>
      <c r="AU2302" s="246" t="e">
        <f>IFERROR(_xll.qlIndexFixing($AV$1,AQ2302,TRUE,_xll.ohTrigger(Trigger,Trigger1M)),#N/A)</f>
        <v>#N/A</v>
      </c>
    </row>
    <row r="2303" spans="42:47" ht="11.25" customHeight="1" x14ac:dyDescent="0.25">
      <c r="AP2303" s="102" t="s">
        <v>83</v>
      </c>
      <c r="AQ2303" s="101">
        <f>_xll.qlInterestRateIndexFixingDate(Currency&amp;"ibor"&amp;Tenor,AR2303,Trigger)</f>
        <v>55508</v>
      </c>
      <c r="AR2303" s="101">
        <f>_xll.qlCalendarAdvance(Calendar,AR2302,AP2303,"f",,Trigger)</f>
        <v>55514</v>
      </c>
      <c r="AS2303" s="101">
        <f>_xll.qlInterestRateIndexMaturity(Currency&amp;"ibor"&amp;Tenor,AR2303,Trigger)</f>
        <v>55547</v>
      </c>
      <c r="AT2303" s="246">
        <f>_xll.qlIndexFixing($AD$5,AQ2303,TRUE,_xll.ohTrigger(Trigger,Trigger1M))</f>
        <v>1.6597824766702018E-2</v>
      </c>
      <c r="AU2303" s="246" t="e">
        <f>IFERROR(_xll.qlIndexFixing($AV$1,AQ2303,TRUE,_xll.ohTrigger(Trigger,Trigger1M)),#N/A)</f>
        <v>#N/A</v>
      </c>
    </row>
    <row r="2304" spans="42:47" ht="11.25" customHeight="1" x14ac:dyDescent="0.25">
      <c r="AP2304" s="102" t="s">
        <v>83</v>
      </c>
      <c r="AQ2304" s="101">
        <f>_xll.qlInterestRateIndexFixingDate(Currency&amp;"ibor"&amp;Tenor,AR2304,Trigger)</f>
        <v>55516</v>
      </c>
      <c r="AR2304" s="101">
        <f>_xll.qlCalendarAdvance(Calendar,AR2303,AP2304,"f",,Trigger)</f>
        <v>55521</v>
      </c>
      <c r="AS2304" s="101">
        <f>_xll.qlInterestRateIndexMaturity(Currency&amp;"ibor"&amp;Tenor,AR2304,Trigger)</f>
        <v>55554</v>
      </c>
      <c r="AT2304" s="246">
        <f>_xll.qlIndexFixing($AD$5,AQ2304,TRUE,_xll.ohTrigger(Trigger,Trigger1M))</f>
        <v>1.659115637943177E-2</v>
      </c>
      <c r="AU2304" s="246" t="e">
        <f>IFERROR(_xll.qlIndexFixing($AV$1,AQ2304,TRUE,_xll.ohTrigger(Trigger,Trigger1M)),#N/A)</f>
        <v>#N/A</v>
      </c>
    </row>
    <row r="2305" spans="42:47" ht="11.25" customHeight="1" x14ac:dyDescent="0.25">
      <c r="AP2305" s="102" t="s">
        <v>83</v>
      </c>
      <c r="AQ2305" s="101">
        <f>_xll.qlInterestRateIndexFixingDate(Currency&amp;"ibor"&amp;Tenor,AR2305,Trigger)</f>
        <v>55526</v>
      </c>
      <c r="AR2305" s="101">
        <f>_xll.qlCalendarAdvance(Calendar,AR2304,AP2305,"f",,Trigger)</f>
        <v>55528</v>
      </c>
      <c r="AS2305" s="101">
        <f>_xll.qlInterestRateIndexMaturity(Currency&amp;"ibor"&amp;Tenor,AR2305,Trigger)</f>
        <v>55561</v>
      </c>
      <c r="AT2305" s="246">
        <f>_xll.qlIndexFixing($AD$5,AQ2305,TRUE,_xll.ohTrigger(Trigger,Trigger1M))</f>
        <v>1.658438282899365E-2</v>
      </c>
      <c r="AU2305" s="246" t="e">
        <f>IFERROR(_xll.qlIndexFixing($AV$1,AQ2305,TRUE,_xll.ohTrigger(Trigger,Trigger1M)),#N/A)</f>
        <v>#N/A</v>
      </c>
    </row>
    <row r="2306" spans="42:47" ht="11.25" customHeight="1" x14ac:dyDescent="0.25">
      <c r="AP2306" s="102" t="s">
        <v>83</v>
      </c>
      <c r="AQ2306" s="101">
        <f>_xll.qlInterestRateIndexFixingDate(Currency&amp;"ibor"&amp;Tenor,AR2306,Trigger)</f>
        <v>55533</v>
      </c>
      <c r="AR2306" s="101">
        <f>_xll.qlCalendarAdvance(Calendar,AR2305,AP2306,"f",,Trigger)</f>
        <v>55535</v>
      </c>
      <c r="AS2306" s="101">
        <f>_xll.qlInterestRateIndexMaturity(Currency&amp;"ibor"&amp;Tenor,AR2306,Trigger)</f>
        <v>55568</v>
      </c>
      <c r="AT2306" s="246">
        <f>_xll.qlIndexFixing($AD$5,AQ2306,TRUE,_xll.ohTrigger(Trigger,Trigger1M))</f>
        <v>1.6577504115571757E-2</v>
      </c>
      <c r="AU2306" s="246" t="e">
        <f>IFERROR(_xll.qlIndexFixing($AV$1,AQ2306,TRUE,_xll.ohTrigger(Trigger,Trigger1M)),#N/A)</f>
        <v>#N/A</v>
      </c>
    </row>
    <row r="2307" spans="42:47" ht="11.25" customHeight="1" x14ac:dyDescent="0.25">
      <c r="AP2307" s="102" t="s">
        <v>83</v>
      </c>
      <c r="AQ2307" s="101">
        <f>_xll.qlInterestRateIndexFixingDate(Currency&amp;"ibor"&amp;Tenor,AR2307,Trigger)</f>
        <v>55540</v>
      </c>
      <c r="AR2307" s="101">
        <f>_xll.qlCalendarAdvance(Calendar,AR2306,AP2307,"f",,Trigger)</f>
        <v>55542</v>
      </c>
      <c r="AS2307" s="101">
        <f>_xll.qlInterestRateIndexMaturity(Currency&amp;"ibor"&amp;Tenor,AR2307,Trigger)</f>
        <v>55575</v>
      </c>
      <c r="AT2307" s="246">
        <f>_xll.qlIndexFixing($AD$5,AQ2307,TRUE,_xll.ohTrigger(Trigger,Trigger1M))</f>
        <v>1.6570520239371982E-2</v>
      </c>
      <c r="AU2307" s="246" t="e">
        <f>IFERROR(_xll.qlIndexFixing($AV$1,AQ2307,TRUE,_xll.ohTrigger(Trigger,Trigger1M)),#N/A)</f>
        <v>#N/A</v>
      </c>
    </row>
    <row r="2308" spans="42:47" ht="11.25" customHeight="1" x14ac:dyDescent="0.25">
      <c r="AP2308" s="102" t="s">
        <v>83</v>
      </c>
      <c r="AQ2308" s="101">
        <f>_xll.qlInterestRateIndexFixingDate(Currency&amp;"ibor"&amp;Tenor,AR2308,Trigger)</f>
        <v>55547</v>
      </c>
      <c r="AR2308" s="101">
        <f>_xll.qlCalendarAdvance(Calendar,AR2307,AP2308,"f",,Trigger)</f>
        <v>55549</v>
      </c>
      <c r="AS2308" s="101">
        <f>_xll.qlInterestRateIndexMaturity(Currency&amp;"ibor"&amp;Tenor,AR2308,Trigger)</f>
        <v>55578</v>
      </c>
      <c r="AT2308" s="246">
        <f>_xll.qlIndexFixing($AD$5,AQ2308,TRUE,_xll.ohTrigger(Trigger,Trigger1M))</f>
        <v>1.6563965883458209E-2</v>
      </c>
      <c r="AU2308" s="246" t="e">
        <f>IFERROR(_xll.qlIndexFixing($AV$1,AQ2308,TRUE,_xll.ohTrigger(Trigger,Trigger1M)),#N/A)</f>
        <v>#N/A</v>
      </c>
    </row>
    <row r="2309" spans="42:47" ht="11.25" customHeight="1" x14ac:dyDescent="0.25">
      <c r="AP2309" s="102" t="s">
        <v>83</v>
      </c>
      <c r="AQ2309" s="101">
        <f>_xll.qlInterestRateIndexFixingDate(Currency&amp;"ibor"&amp;Tenor,AR2309,Trigger)</f>
        <v>55554</v>
      </c>
      <c r="AR2309" s="101">
        <f>_xll.qlCalendarAdvance(Calendar,AR2308,AP2309,"f",,Trigger)</f>
        <v>55556</v>
      </c>
      <c r="AS2309" s="101">
        <f>_xll.qlInterestRateIndexMaturity(Currency&amp;"ibor"&amp;Tenor,AR2309,Trigger)</f>
        <v>55585</v>
      </c>
      <c r="AT2309" s="246">
        <f>_xll.qlIndexFixing($AD$5,AQ2309,TRUE,_xll.ohTrigger(Trigger,Trigger1M))</f>
        <v>1.6556803045896507E-2</v>
      </c>
      <c r="AU2309" s="246" t="e">
        <f>IFERROR(_xll.qlIndexFixing($AV$1,AQ2309,TRUE,_xll.ohTrigger(Trigger,Trigger1M)),#N/A)</f>
        <v>#N/A</v>
      </c>
    </row>
    <row r="2310" spans="42:47" ht="11.25" customHeight="1" x14ac:dyDescent="0.25">
      <c r="AP2310" s="102" t="s">
        <v>83</v>
      </c>
      <c r="AQ2310" s="101">
        <f>_xll.qlInterestRateIndexFixingDate(Currency&amp;"ibor"&amp;Tenor,AR2310,Trigger)</f>
        <v>55561</v>
      </c>
      <c r="AR2310" s="101">
        <f>_xll.qlCalendarAdvance(Calendar,AR2309,AP2310,"f",,Trigger)</f>
        <v>55563</v>
      </c>
      <c r="AS2310" s="101">
        <f>_xll.qlInterestRateIndexMaturity(Currency&amp;"ibor"&amp;Tenor,AR2310,Trigger)</f>
        <v>55592</v>
      </c>
      <c r="AT2310" s="246">
        <f>_xll.qlIndexFixing($AD$5,AQ2310,TRUE,_xll.ohTrigger(Trigger,Trigger1M))</f>
        <v>1.6549535064865704E-2</v>
      </c>
      <c r="AU2310" s="246" t="e">
        <f>IFERROR(_xll.qlIndexFixing($AV$1,AQ2310,TRUE,_xll.ohTrigger(Trigger,Trigger1M)),#N/A)</f>
        <v>#N/A</v>
      </c>
    </row>
    <row r="2311" spans="42:47" ht="11.25" customHeight="1" x14ac:dyDescent="0.25">
      <c r="AP2311" s="102" t="s">
        <v>83</v>
      </c>
      <c r="AQ2311" s="101">
        <f>_xll.qlInterestRateIndexFixingDate(Currency&amp;"ibor"&amp;Tenor,AR2311,Trigger)</f>
        <v>55568</v>
      </c>
      <c r="AR2311" s="101">
        <f>_xll.qlCalendarAdvance(Calendar,AR2310,AP2311,"f",,Trigger)</f>
        <v>55570</v>
      </c>
      <c r="AS2311" s="101">
        <f>_xll.qlInterestRateIndexMaturity(Currency&amp;"ibor"&amp;Tenor,AR2311,Trigger)</f>
        <v>55599</v>
      </c>
      <c r="AT2311" s="246">
        <f>_xll.qlIndexFixing($AD$5,AQ2311,TRUE,_xll.ohTrigger(Trigger,Trigger1M))</f>
        <v>1.6542161940547716E-2</v>
      </c>
      <c r="AU2311" s="246" t="e">
        <f>IFERROR(_xll.qlIndexFixing($AV$1,AQ2311,TRUE,_xll.ohTrigger(Trigger,Trigger1M)),#N/A)</f>
        <v>#N/A</v>
      </c>
    </row>
    <row r="2312" spans="42:47" ht="11.25" customHeight="1" x14ac:dyDescent="0.25">
      <c r="AP2312" s="102" t="s">
        <v>83</v>
      </c>
      <c r="AQ2312" s="101">
        <f>_xll.qlInterestRateIndexFixingDate(Currency&amp;"ibor"&amp;Tenor,AR2312,Trigger)</f>
        <v>55575</v>
      </c>
      <c r="AR2312" s="101">
        <f>_xll.qlCalendarAdvance(Calendar,AR2311,AP2312,"f",,Trigger)</f>
        <v>55577</v>
      </c>
      <c r="AS2312" s="101">
        <f>_xll.qlInterestRateIndexMaturity(Currency&amp;"ibor"&amp;Tenor,AR2312,Trigger)</f>
        <v>55606</v>
      </c>
      <c r="AT2312" s="246">
        <f>_xll.qlIndexFixing($AD$5,AQ2312,TRUE,_xll.ohTrigger(Trigger,Trigger1M))</f>
        <v>1.6534683673121719E-2</v>
      </c>
      <c r="AU2312" s="246" t="e">
        <f>IFERROR(_xll.qlIndexFixing($AV$1,AQ2312,TRUE,_xll.ohTrigger(Trigger,Trigger1M)),#N/A)</f>
        <v>#N/A</v>
      </c>
    </row>
    <row r="2313" spans="42:47" ht="11.25" customHeight="1" x14ac:dyDescent="0.25">
      <c r="AP2313" s="102" t="s">
        <v>83</v>
      </c>
      <c r="AQ2313" s="101">
        <f>_xll.qlInterestRateIndexFixingDate(Currency&amp;"ibor"&amp;Tenor,AR2313,Trigger)</f>
        <v>55582</v>
      </c>
      <c r="AR2313" s="101">
        <f>_xll.qlCalendarAdvance(Calendar,AR2312,AP2313,"f",,Trigger)</f>
        <v>55584</v>
      </c>
      <c r="AS2313" s="101">
        <f>_xll.qlInterestRateIndexMaturity(Currency&amp;"ibor"&amp;Tenor,AR2313,Trigger)</f>
        <v>55617</v>
      </c>
      <c r="AT2313" s="246">
        <f>_xll.qlIndexFixing($AD$5,AQ2313,TRUE,_xll.ohTrigger(Trigger,Trigger1M))</f>
        <v>1.6526408575290513E-2</v>
      </c>
      <c r="AU2313" s="246" t="e">
        <f>IFERROR(_xll.qlIndexFixing($AV$1,AQ2313,TRUE,_xll.ohTrigger(Trigger,Trigger1M)),#N/A)</f>
        <v>#N/A</v>
      </c>
    </row>
    <row r="2314" spans="42:47" ht="11.25" customHeight="1" x14ac:dyDescent="0.25">
      <c r="AP2314" s="102" t="s">
        <v>83</v>
      </c>
      <c r="AQ2314" s="101">
        <f>_xll.qlInterestRateIndexFixingDate(Currency&amp;"ibor"&amp;Tenor,AR2314,Trigger)</f>
        <v>55589</v>
      </c>
      <c r="AR2314" s="101">
        <f>_xll.qlCalendarAdvance(Calendar,AR2313,AP2314,"f",,Trigger)</f>
        <v>55591</v>
      </c>
      <c r="AS2314" s="101">
        <f>_xll.qlInterestRateIndexMaturity(Currency&amp;"ibor"&amp;Tenor,AR2314,Trigger)</f>
        <v>55624</v>
      </c>
      <c r="AT2314" s="246">
        <f>_xll.qlIndexFixing($AD$5,AQ2314,TRUE,_xll.ohTrigger(Trigger,Trigger1M))</f>
        <v>1.6518688565444573E-2</v>
      </c>
      <c r="AU2314" s="246" t="e">
        <f>IFERROR(_xll.qlIndexFixing($AV$1,AQ2314,TRUE,_xll.ohTrigger(Trigger,Trigger1M)),#N/A)</f>
        <v>#N/A</v>
      </c>
    </row>
    <row r="2315" spans="42:47" ht="11.25" customHeight="1" x14ac:dyDescent="0.25">
      <c r="AP2315" s="102" t="s">
        <v>83</v>
      </c>
      <c r="AQ2315" s="101">
        <f>_xll.qlInterestRateIndexFixingDate(Currency&amp;"ibor"&amp;Tenor,AR2315,Trigger)</f>
        <v>55596</v>
      </c>
      <c r="AR2315" s="101">
        <f>_xll.qlCalendarAdvance(Calendar,AR2314,AP2315,"f",,Trigger)</f>
        <v>55598</v>
      </c>
      <c r="AS2315" s="101">
        <f>_xll.qlInterestRateIndexMaturity(Currency&amp;"ibor"&amp;Tenor,AR2315,Trigger)</f>
        <v>55632</v>
      </c>
      <c r="AT2315" s="246">
        <f>_xll.qlIndexFixing($AD$5,AQ2315,TRUE,_xll.ohTrigger(Trigger,Trigger1M))</f>
        <v>1.6510672849999023E-2</v>
      </c>
      <c r="AU2315" s="246" t="e">
        <f>IFERROR(_xll.qlIndexFixing($AV$1,AQ2315,TRUE,_xll.ohTrigger(Trigger,Trigger1M)),#N/A)</f>
        <v>#N/A</v>
      </c>
    </row>
    <row r="2316" spans="42:47" ht="11.25" customHeight="1" x14ac:dyDescent="0.25">
      <c r="AP2316" s="102" t="s">
        <v>83</v>
      </c>
      <c r="AQ2316" s="101">
        <f>_xll.qlInterestRateIndexFixingDate(Currency&amp;"ibor"&amp;Tenor,AR2316,Trigger)</f>
        <v>55603</v>
      </c>
      <c r="AR2316" s="101">
        <f>_xll.qlCalendarAdvance(Calendar,AR2315,AP2316,"f",,Trigger)</f>
        <v>55605</v>
      </c>
      <c r="AS2316" s="101">
        <f>_xll.qlInterestRateIndexMaturity(Currency&amp;"ibor"&amp;Tenor,AR2316,Trigger)</f>
        <v>55638</v>
      </c>
      <c r="AT2316" s="246">
        <f>_xll.qlIndexFixing($AD$5,AQ2316,TRUE,_xll.ohTrigger(Trigger,Trigger1M))</f>
        <v>1.65029330627336E-2</v>
      </c>
      <c r="AU2316" s="246" t="e">
        <f>IFERROR(_xll.qlIndexFixing($AV$1,AQ2316,TRUE,_xll.ohTrigger(Trigger,Trigger1M)),#N/A)</f>
        <v>#N/A</v>
      </c>
    </row>
    <row r="2317" spans="42:47" ht="11.25" customHeight="1" x14ac:dyDescent="0.25">
      <c r="AP2317" s="102" t="s">
        <v>83</v>
      </c>
      <c r="AQ2317" s="101">
        <f>_xll.qlInterestRateIndexFixingDate(Currency&amp;"ibor"&amp;Tenor,AR2317,Trigger)</f>
        <v>55610</v>
      </c>
      <c r="AR2317" s="101">
        <f>_xll.qlCalendarAdvance(Calendar,AR2316,AP2317,"f",,Trigger)</f>
        <v>55612</v>
      </c>
      <c r="AS2317" s="101">
        <f>_xll.qlInterestRateIndexMaturity(Currency&amp;"ibor"&amp;Tenor,AR2317,Trigger)</f>
        <v>55642</v>
      </c>
      <c r="AT2317" s="246">
        <f>_xll.qlIndexFixing($AD$5,AQ2317,TRUE,_xll.ohTrigger(Trigger,Trigger1M))</f>
        <v>1.6495511925364248E-2</v>
      </c>
      <c r="AU2317" s="246" t="e">
        <f>IFERROR(_xll.qlIndexFixing($AV$1,AQ2317,TRUE,_xll.ohTrigger(Trigger,Trigger1M)),#N/A)</f>
        <v>#N/A</v>
      </c>
    </row>
    <row r="2318" spans="42:47" ht="11.25" customHeight="1" x14ac:dyDescent="0.25">
      <c r="AP2318" s="102" t="s">
        <v>83</v>
      </c>
      <c r="AQ2318" s="101">
        <f>_xll.qlInterestRateIndexFixingDate(Currency&amp;"ibor"&amp;Tenor,AR2318,Trigger)</f>
        <v>55617</v>
      </c>
      <c r="AR2318" s="101">
        <f>_xll.qlCalendarAdvance(Calendar,AR2317,AP2318,"f",,Trigger)</f>
        <v>55619</v>
      </c>
      <c r="AS2318" s="101">
        <f>_xll.qlInterestRateIndexMaturity(Currency&amp;"ibor"&amp;Tenor,AR2318,Trigger)</f>
        <v>55649</v>
      </c>
      <c r="AT2318" s="246">
        <f>_xll.qlIndexFixing($AD$5,AQ2318,TRUE,_xll.ohTrigger(Trigger,Trigger1M))</f>
        <v>1.6487394921719023E-2</v>
      </c>
      <c r="AU2318" s="246" t="e">
        <f>IFERROR(_xll.qlIndexFixing($AV$1,AQ2318,TRUE,_xll.ohTrigger(Trigger,Trigger1M)),#N/A)</f>
        <v>#N/A</v>
      </c>
    </row>
    <row r="2319" spans="42:47" ht="11.25" customHeight="1" x14ac:dyDescent="0.25">
      <c r="AP2319" s="102" t="s">
        <v>83</v>
      </c>
      <c r="AQ2319" s="101">
        <f>_xll.qlInterestRateIndexFixingDate(Currency&amp;"ibor"&amp;Tenor,AR2319,Trigger)</f>
        <v>55624</v>
      </c>
      <c r="AR2319" s="101">
        <f>_xll.qlCalendarAdvance(Calendar,AR2318,AP2319,"f",,Trigger)</f>
        <v>55626</v>
      </c>
      <c r="AS2319" s="101">
        <f>_xll.qlInterestRateIndexMaturity(Currency&amp;"ibor"&amp;Tenor,AR2319,Trigger)</f>
        <v>55656</v>
      </c>
      <c r="AT2319" s="246">
        <f>_xll.qlIndexFixing($AD$5,AQ2319,TRUE,_xll.ohTrigger(Trigger,Trigger1M))</f>
        <v>1.6479172771744821E-2</v>
      </c>
      <c r="AU2319" s="246" t="e">
        <f>IFERROR(_xll.qlIndexFixing($AV$1,AQ2319,TRUE,_xll.ohTrigger(Trigger,Trigger1M)),#N/A)</f>
        <v>#N/A</v>
      </c>
    </row>
    <row r="2320" spans="42:47" ht="11.25" customHeight="1" x14ac:dyDescent="0.25">
      <c r="AP2320" s="102" t="s">
        <v>83</v>
      </c>
      <c r="AQ2320" s="101">
        <f>_xll.qlInterestRateIndexFixingDate(Currency&amp;"ibor"&amp;Tenor,AR2320,Trigger)</f>
        <v>55627</v>
      </c>
      <c r="AR2320" s="101">
        <f>_xll.qlCalendarAdvance(Calendar,AR2319,AP2320,"f",,Trigger)</f>
        <v>55633</v>
      </c>
      <c r="AS2320" s="101">
        <f>_xll.qlInterestRateIndexMaturity(Currency&amp;"ibor"&amp;Tenor,AR2320,Trigger)</f>
        <v>55663</v>
      </c>
      <c r="AT2320" s="246">
        <f>_xll.qlIndexFixing($AD$5,AQ2320,TRUE,_xll.ohTrigger(Trigger,Trigger1M))</f>
        <v>1.647084547565747E-2</v>
      </c>
      <c r="AU2320" s="246" t="e">
        <f>IFERROR(_xll.qlIndexFixing($AV$1,AQ2320,TRUE,_xll.ohTrigger(Trigger,Trigger1M)),#N/A)</f>
        <v>#N/A</v>
      </c>
    </row>
    <row r="2321" spans="42:47" ht="11.25" customHeight="1" x14ac:dyDescent="0.25">
      <c r="AP2321" s="102" t="s">
        <v>83</v>
      </c>
      <c r="AQ2321" s="101">
        <f>_xll.qlInterestRateIndexFixingDate(Currency&amp;"ibor"&amp;Tenor,AR2321,Trigger)</f>
        <v>55638</v>
      </c>
      <c r="AR2321" s="101">
        <f>_xll.qlCalendarAdvance(Calendar,AR2320,AP2321,"f",,Trigger)</f>
        <v>55641</v>
      </c>
      <c r="AS2321" s="101">
        <f>_xll.qlInterestRateIndexMaturity(Currency&amp;"ibor"&amp;Tenor,AR2321,Trigger)</f>
        <v>55673</v>
      </c>
      <c r="AT2321" s="246">
        <f>_xll.qlIndexFixing($AD$5,AQ2321,TRUE,_xll.ohTrigger(Trigger,Trigger1M))</f>
        <v>1.6460725629035278E-2</v>
      </c>
      <c r="AU2321" s="246" t="e">
        <f>IFERROR(_xll.qlIndexFixing($AV$1,AQ2321,TRUE,_xll.ohTrigger(Trigger,Trigger1M)),#N/A)</f>
        <v>#N/A</v>
      </c>
    </row>
    <row r="2322" spans="42:47" ht="11.25" customHeight="1" x14ac:dyDescent="0.25">
      <c r="AP2322" s="102" t="s">
        <v>83</v>
      </c>
      <c r="AQ2322" s="101">
        <f>_xll.qlInterestRateIndexFixingDate(Currency&amp;"ibor"&amp;Tenor,AR2322,Trigger)</f>
        <v>55646</v>
      </c>
      <c r="AR2322" s="101">
        <f>_xll.qlCalendarAdvance(Calendar,AR2321,AP2322,"f",,Trigger)</f>
        <v>55648</v>
      </c>
      <c r="AS2322" s="101">
        <f>_xll.qlInterestRateIndexMaturity(Currency&amp;"ibor"&amp;Tenor,AR2322,Trigger)</f>
        <v>55680</v>
      </c>
      <c r="AT2322" s="246">
        <f>_xll.qlIndexFixing($AD$5,AQ2322,TRUE,_xll.ohTrigger(Trigger,Trigger1M))</f>
        <v>1.6452157217052843E-2</v>
      </c>
      <c r="AU2322" s="246" t="e">
        <f>IFERROR(_xll.qlIndexFixing($AV$1,AQ2322,TRUE,_xll.ohTrigger(Trigger,Trigger1M)),#N/A)</f>
        <v>#N/A</v>
      </c>
    </row>
    <row r="2323" spans="42:47" ht="11.25" customHeight="1" x14ac:dyDescent="0.25">
      <c r="AP2323" s="102" t="s">
        <v>83</v>
      </c>
      <c r="AQ2323" s="101">
        <f>_xll.qlInterestRateIndexFixingDate(Currency&amp;"ibor"&amp;Tenor,AR2323,Trigger)</f>
        <v>55653</v>
      </c>
      <c r="AR2323" s="101">
        <f>_xll.qlCalendarAdvance(Calendar,AR2322,AP2323,"f",,Trigger)</f>
        <v>55655</v>
      </c>
      <c r="AS2323" s="101">
        <f>_xll.qlInterestRateIndexMaturity(Currency&amp;"ibor"&amp;Tenor,AR2323,Trigger)</f>
        <v>55687</v>
      </c>
      <c r="AT2323" s="246">
        <f>_xll.qlIndexFixing($AD$5,AQ2323,TRUE,_xll.ohTrigger(Trigger,Trigger1M))</f>
        <v>1.6443483650497859E-2</v>
      </c>
      <c r="AU2323" s="246" t="e">
        <f>IFERROR(_xll.qlIndexFixing($AV$1,AQ2323,TRUE,_xll.ohTrigger(Trigger,Trigger1M)),#N/A)</f>
        <v>#N/A</v>
      </c>
    </row>
    <row r="2324" spans="42:47" ht="11.25" customHeight="1" x14ac:dyDescent="0.25">
      <c r="AP2324" s="102" t="s">
        <v>83</v>
      </c>
      <c r="AQ2324" s="101">
        <f>_xll.qlInterestRateIndexFixingDate(Currency&amp;"ibor"&amp;Tenor,AR2324,Trigger)</f>
        <v>55660</v>
      </c>
      <c r="AR2324" s="101">
        <f>_xll.qlCalendarAdvance(Calendar,AR2323,AP2324,"f",,Trigger)</f>
        <v>55662</v>
      </c>
      <c r="AS2324" s="101">
        <f>_xll.qlInterestRateIndexMaturity(Currency&amp;"ibor"&amp;Tenor,AR2324,Trigger)</f>
        <v>55694</v>
      </c>
      <c r="AT2324" s="246">
        <f>_xll.qlIndexFixing($AD$5,AQ2324,TRUE,_xll.ohTrigger(Trigger,Trigger1M))</f>
        <v>1.6434704929605137E-2</v>
      </c>
      <c r="AU2324" s="246" t="e">
        <f>IFERROR(_xll.qlIndexFixing($AV$1,AQ2324,TRUE,_xll.ohTrigger(Trigger,Trigger1M)),#N/A)</f>
        <v>#N/A</v>
      </c>
    </row>
    <row r="2325" spans="42:47" ht="11.25" customHeight="1" x14ac:dyDescent="0.25">
      <c r="AP2325" s="102" t="s">
        <v>83</v>
      </c>
      <c r="AQ2325" s="101">
        <f>_xll.qlInterestRateIndexFixingDate(Currency&amp;"ibor"&amp;Tenor,AR2325,Trigger)</f>
        <v>55667</v>
      </c>
      <c r="AR2325" s="101">
        <f>_xll.qlCalendarAdvance(Calendar,AR2324,AP2325,"f",,Trigger)</f>
        <v>55669</v>
      </c>
      <c r="AS2325" s="101">
        <f>_xll.qlInterestRateIndexMaturity(Currency&amp;"ibor"&amp;Tenor,AR2325,Trigger)</f>
        <v>55698</v>
      </c>
      <c r="AT2325" s="246">
        <f>_xll.qlIndexFixing($AD$5,AQ2325,TRUE,_xll.ohTrigger(Trigger,Trigger1M))</f>
        <v>1.6426626094515347E-2</v>
      </c>
      <c r="AU2325" s="246" t="e">
        <f>IFERROR(_xll.qlIndexFixing($AV$1,AQ2325,TRUE,_xll.ohTrigger(Trigger,Trigger1M)),#N/A)</f>
        <v>#N/A</v>
      </c>
    </row>
    <row r="2326" spans="42:47" ht="11.25" customHeight="1" x14ac:dyDescent="0.25">
      <c r="AP2326" s="102" t="s">
        <v>83</v>
      </c>
      <c r="AQ2326" s="101">
        <f>_xll.qlInterestRateIndexFixingDate(Currency&amp;"ibor"&amp;Tenor,AR2326,Trigger)</f>
        <v>55674</v>
      </c>
      <c r="AR2326" s="101">
        <f>_xll.qlCalendarAdvance(Calendar,AR2325,AP2326,"f",,Trigger)</f>
        <v>55676</v>
      </c>
      <c r="AS2326" s="101">
        <f>_xll.qlInterestRateIndexMaturity(Currency&amp;"ibor"&amp;Tenor,AR2326,Trigger)</f>
        <v>55708</v>
      </c>
      <c r="AT2326" s="246">
        <f>_xll.qlIndexFixing($AD$5,AQ2326,TRUE,_xll.ohTrigger(Trigger,Trigger1M))</f>
        <v>1.6416832025815675E-2</v>
      </c>
      <c r="AU2326" s="246" t="e">
        <f>IFERROR(_xll.qlIndexFixing($AV$1,AQ2326,TRUE,_xll.ohTrigger(Trigger,Trigger1M)),#N/A)</f>
        <v>#N/A</v>
      </c>
    </row>
    <row r="2327" spans="42:47" ht="11.25" customHeight="1" x14ac:dyDescent="0.25">
      <c r="AP2327" s="102" t="s">
        <v>83</v>
      </c>
      <c r="AQ2327" s="101">
        <f>_xll.qlInterestRateIndexFixingDate(Currency&amp;"ibor"&amp;Tenor,AR2327,Trigger)</f>
        <v>55681</v>
      </c>
      <c r="AR2327" s="101">
        <f>_xll.qlCalendarAdvance(Calendar,AR2326,AP2327,"f",,Trigger)</f>
        <v>55683</v>
      </c>
      <c r="AS2327" s="101">
        <f>_xll.qlInterestRateIndexMaturity(Currency&amp;"ibor"&amp;Tenor,AR2327,Trigger)</f>
        <v>55715</v>
      </c>
      <c r="AT2327" s="246">
        <f>_xll.qlIndexFixing($AD$5,AQ2327,TRUE,_xll.ohTrigger(Trigger,Trigger1M))</f>
        <v>1.6407737843416037E-2</v>
      </c>
      <c r="AU2327" s="246" t="e">
        <f>IFERROR(_xll.qlIndexFixing($AV$1,AQ2327,TRUE,_xll.ohTrigger(Trigger,Trigger1M)),#N/A)</f>
        <v>#N/A</v>
      </c>
    </row>
    <row r="2328" spans="42:47" ht="11.25" customHeight="1" x14ac:dyDescent="0.25">
      <c r="AP2328" s="102" t="s">
        <v>83</v>
      </c>
      <c r="AQ2328" s="101">
        <f>_xll.qlInterestRateIndexFixingDate(Currency&amp;"ibor"&amp;Tenor,AR2328,Trigger)</f>
        <v>55688</v>
      </c>
      <c r="AR2328" s="101">
        <f>_xll.qlCalendarAdvance(Calendar,AR2327,AP2328,"f",,Trigger)</f>
        <v>55690</v>
      </c>
      <c r="AS2328" s="101">
        <f>_xll.qlInterestRateIndexMaturity(Currency&amp;"ibor"&amp;Tenor,AR2328,Trigger)</f>
        <v>55722</v>
      </c>
      <c r="AT2328" s="246">
        <f>_xll.qlIndexFixing($AD$5,AQ2328,TRUE,_xll.ohTrigger(Trigger,Trigger1M))</f>
        <v>1.6398538507682858E-2</v>
      </c>
      <c r="AU2328" s="246" t="e">
        <f>IFERROR(_xll.qlIndexFixing($AV$1,AQ2328,TRUE,_xll.ohTrigger(Trigger,Trigger1M)),#N/A)</f>
        <v>#N/A</v>
      </c>
    </row>
    <row r="2329" spans="42:47" ht="11.25" customHeight="1" x14ac:dyDescent="0.25">
      <c r="AP2329" s="102" t="s">
        <v>83</v>
      </c>
      <c r="AQ2329" s="101">
        <f>_xll.qlInterestRateIndexFixingDate(Currency&amp;"ibor"&amp;Tenor,AR2329,Trigger)</f>
        <v>55695</v>
      </c>
      <c r="AR2329" s="101">
        <f>_xll.qlCalendarAdvance(Calendar,AR2328,AP2329,"f",,Trigger)</f>
        <v>55697</v>
      </c>
      <c r="AS2329" s="101">
        <f>_xll.qlInterestRateIndexMaturity(Currency&amp;"ibor"&amp;Tenor,AR2329,Trigger)</f>
        <v>55729</v>
      </c>
      <c r="AT2329" s="246">
        <f>_xll.qlIndexFixing($AD$5,AQ2329,TRUE,_xll.ohTrigger(Trigger,Trigger1M))</f>
        <v>1.6389452108482305E-2</v>
      </c>
      <c r="AU2329" s="246" t="e">
        <f>IFERROR(_xll.qlIndexFixing($AV$1,AQ2329,TRUE,_xll.ohTrigger(Trigger,Trigger1M)),#N/A)</f>
        <v>#N/A</v>
      </c>
    </row>
    <row r="2330" spans="42:47" ht="11.25" customHeight="1" x14ac:dyDescent="0.25">
      <c r="AP2330" s="102" t="s">
        <v>83</v>
      </c>
      <c r="AQ2330" s="101">
        <f>_xll.qlInterestRateIndexFixingDate(Currency&amp;"ibor"&amp;Tenor,AR2330,Trigger)</f>
        <v>55702</v>
      </c>
      <c r="AR2330" s="101">
        <f>_xll.qlCalendarAdvance(Calendar,AR2329,AP2330,"f",,Trigger)</f>
        <v>55704</v>
      </c>
      <c r="AS2330" s="101">
        <f>_xll.qlInterestRateIndexMaturity(Currency&amp;"ibor"&amp;Tenor,AR2330,Trigger)</f>
        <v>55736</v>
      </c>
      <c r="AT2330" s="246">
        <f>_xll.qlIndexFixing($AD$5,AQ2330,TRUE,_xll.ohTrigger(Trigger,Trigger1M))</f>
        <v>1.6381080047467855E-2</v>
      </c>
      <c r="AU2330" s="246" t="e">
        <f>IFERROR(_xll.qlIndexFixing($AV$1,AQ2330,TRUE,_xll.ohTrigger(Trigger,Trigger1M)),#N/A)</f>
        <v>#N/A</v>
      </c>
    </row>
    <row r="2331" spans="42:47" ht="11.25" customHeight="1" x14ac:dyDescent="0.25">
      <c r="AP2331" s="102" t="s">
        <v>83</v>
      </c>
      <c r="AQ2331" s="101">
        <f>_xll.qlInterestRateIndexFixingDate(Currency&amp;"ibor"&amp;Tenor,AR2331,Trigger)</f>
        <v>55709</v>
      </c>
      <c r="AR2331" s="101">
        <f>_xll.qlCalendarAdvance(Calendar,AR2330,AP2331,"f",,Trigger)</f>
        <v>55711</v>
      </c>
      <c r="AS2331" s="101">
        <f>_xll.qlInterestRateIndexMaturity(Currency&amp;"ibor"&amp;Tenor,AR2331,Trigger)</f>
        <v>55743</v>
      </c>
      <c r="AT2331" s="246">
        <f>_xll.qlIndexFixing($AD$5,AQ2331,TRUE,_xll.ohTrigger(Trigger,Trigger1M))</f>
        <v>1.6373456160176381E-2</v>
      </c>
      <c r="AU2331" s="246" t="e">
        <f>IFERROR(_xll.qlIndexFixing($AV$1,AQ2331,TRUE,_xll.ohTrigger(Trigger,Trigger1M)),#N/A)</f>
        <v>#N/A</v>
      </c>
    </row>
    <row r="2332" spans="42:47" ht="11.25" customHeight="1" x14ac:dyDescent="0.25">
      <c r="AP2332" s="102" t="s">
        <v>83</v>
      </c>
      <c r="AQ2332" s="101">
        <f>_xll.qlInterestRateIndexFixingDate(Currency&amp;"ibor"&amp;Tenor,AR2332,Trigger)</f>
        <v>55716</v>
      </c>
      <c r="AR2332" s="101">
        <f>_xll.qlCalendarAdvance(Calendar,AR2331,AP2332,"f",,Trigger)</f>
        <v>55718</v>
      </c>
      <c r="AS2332" s="101">
        <f>_xll.qlInterestRateIndexMaturity(Currency&amp;"ibor"&amp;Tenor,AR2332,Trigger)</f>
        <v>55750</v>
      </c>
      <c r="AT2332" s="246">
        <f>_xll.qlIndexFixing($AD$5,AQ2332,TRUE,_xll.ohTrigger(Trigger,Trigger1M))</f>
        <v>1.6366579373351398E-2</v>
      </c>
      <c r="AU2332" s="246" t="e">
        <f>IFERROR(_xll.qlIndexFixing($AV$1,AQ2332,TRUE,_xll.ohTrigger(Trigger,Trigger1M)),#N/A)</f>
        <v>#N/A</v>
      </c>
    </row>
    <row r="2333" spans="42:47" ht="11.25" customHeight="1" x14ac:dyDescent="0.25">
      <c r="AP2333" s="102" t="s">
        <v>83</v>
      </c>
      <c r="AQ2333" s="101">
        <f>_xll.qlInterestRateIndexFixingDate(Currency&amp;"ibor"&amp;Tenor,AR2333,Trigger)</f>
        <v>55723</v>
      </c>
      <c r="AR2333" s="101">
        <f>_xll.qlCalendarAdvance(Calendar,AR2332,AP2333,"f",,Trigger)</f>
        <v>55725</v>
      </c>
      <c r="AS2333" s="101">
        <f>_xll.qlInterestRateIndexMaturity(Currency&amp;"ibor"&amp;Tenor,AR2333,Trigger)</f>
        <v>55757</v>
      </c>
      <c r="AT2333" s="246">
        <f>_xll.qlIndexFixing($AD$5,AQ2333,TRUE,_xll.ohTrigger(Trigger,Trigger1M))</f>
        <v>1.6360439888256084E-2</v>
      </c>
      <c r="AU2333" s="246" t="e">
        <f>IFERROR(_xll.qlIndexFixing($AV$1,AQ2333,TRUE,_xll.ohTrigger(Trigger,Trigger1M)),#N/A)</f>
        <v>#N/A</v>
      </c>
    </row>
    <row r="2334" spans="42:47" ht="11.25" customHeight="1" x14ac:dyDescent="0.25">
      <c r="AP2334" s="102" t="s">
        <v>83</v>
      </c>
      <c r="AQ2334" s="101">
        <f>_xll.qlInterestRateIndexFixingDate(Currency&amp;"ibor"&amp;Tenor,AR2334,Trigger)</f>
        <v>55730</v>
      </c>
      <c r="AR2334" s="101">
        <f>_xll.qlCalendarAdvance(Calendar,AR2333,AP2334,"f",,Trigger)</f>
        <v>55732</v>
      </c>
      <c r="AS2334" s="101">
        <f>_xll.qlInterestRateIndexMaturity(Currency&amp;"ibor"&amp;Tenor,AR2334,Trigger)</f>
        <v>55764</v>
      </c>
      <c r="AT2334" s="246">
        <f>_xll.qlIndexFixing($AD$5,AQ2334,TRUE,_xll.ohTrigger(Trigger,Trigger1M))</f>
        <v>1.6354504601174269E-2</v>
      </c>
      <c r="AU2334" s="246" t="e">
        <f>IFERROR(_xll.qlIndexFixing($AV$1,AQ2334,TRUE,_xll.ohTrigger(Trigger,Trigger1M)),#N/A)</f>
        <v>#N/A</v>
      </c>
    </row>
    <row r="2335" spans="42:47" ht="11.25" customHeight="1" x14ac:dyDescent="0.25">
      <c r="AP2335" s="102" t="s">
        <v>83</v>
      </c>
      <c r="AQ2335" s="101">
        <f>_xll.qlInterestRateIndexFixingDate(Currency&amp;"ibor"&amp;Tenor,AR2335,Trigger)</f>
        <v>55737</v>
      </c>
      <c r="AR2335" s="101">
        <f>_xll.qlCalendarAdvance(Calendar,AR2334,AP2335,"f",,Trigger)</f>
        <v>55739</v>
      </c>
      <c r="AS2335" s="101">
        <f>_xll.qlInterestRateIndexMaturity(Currency&amp;"ibor"&amp;Tenor,AR2335,Trigger)</f>
        <v>55771</v>
      </c>
      <c r="AT2335" s="246">
        <f>_xll.qlIndexFixing($AD$5,AQ2335,TRUE,_xll.ohTrigger(Trigger,Trigger1M))</f>
        <v>1.6348459257660986E-2</v>
      </c>
      <c r="AU2335" s="246" t="e">
        <f>IFERROR(_xll.qlIndexFixing($AV$1,AQ2335,TRUE,_xll.ohTrigger(Trigger,Trigger1M)),#N/A)</f>
        <v>#N/A</v>
      </c>
    </row>
    <row r="2336" spans="42:47" ht="11.25" customHeight="1" x14ac:dyDescent="0.25">
      <c r="AP2336" s="102" t="s">
        <v>83</v>
      </c>
      <c r="AQ2336" s="101">
        <f>_xll.qlInterestRateIndexFixingDate(Currency&amp;"ibor"&amp;Tenor,AR2336,Trigger)</f>
        <v>55744</v>
      </c>
      <c r="AR2336" s="101">
        <f>_xll.qlCalendarAdvance(Calendar,AR2335,AP2336,"f",,Trigger)</f>
        <v>55746</v>
      </c>
      <c r="AS2336" s="101">
        <f>_xll.qlInterestRateIndexMaturity(Currency&amp;"ibor"&amp;Tenor,AR2336,Trigger)</f>
        <v>55778</v>
      </c>
      <c r="AT2336" s="246">
        <f>_xll.qlIndexFixing($AD$5,AQ2336,TRUE,_xll.ohTrigger(Trigger,Trigger1M))</f>
        <v>1.634230385789609E-2</v>
      </c>
      <c r="AU2336" s="246" t="e">
        <f>IFERROR(_xll.qlIndexFixing($AV$1,AQ2336,TRUE,_xll.ohTrigger(Trigger,Trigger1M)),#N/A)</f>
        <v>#N/A</v>
      </c>
    </row>
    <row r="2337" spans="42:47" ht="11.25" customHeight="1" x14ac:dyDescent="0.25">
      <c r="AP2337" s="102" t="s">
        <v>83</v>
      </c>
      <c r="AQ2337" s="101">
        <f>_xll.qlInterestRateIndexFixingDate(Currency&amp;"ibor"&amp;Tenor,AR2337,Trigger)</f>
        <v>55751</v>
      </c>
      <c r="AR2337" s="101">
        <f>_xll.qlCalendarAdvance(Calendar,AR2336,AP2337,"f",,Trigger)</f>
        <v>55753</v>
      </c>
      <c r="AS2337" s="101">
        <f>_xll.qlInterestRateIndexMaturity(Currency&amp;"ibor"&amp;Tenor,AR2337,Trigger)</f>
        <v>55785</v>
      </c>
      <c r="AT2337" s="246">
        <f>_xll.qlIndexFixing($AD$5,AQ2337,TRUE,_xll.ohTrigger(Trigger,Trigger1M))</f>
        <v>1.6336038402066932E-2</v>
      </c>
      <c r="AU2337" s="246" t="e">
        <f>IFERROR(_xll.qlIndexFixing($AV$1,AQ2337,TRUE,_xll.ohTrigger(Trigger,Trigger1M)),#N/A)</f>
        <v>#N/A</v>
      </c>
    </row>
    <row r="2338" spans="42:47" ht="11.25" customHeight="1" x14ac:dyDescent="0.25">
      <c r="AP2338" s="102" t="s">
        <v>83</v>
      </c>
      <c r="AQ2338" s="101">
        <f>_xll.qlInterestRateIndexFixingDate(Currency&amp;"ibor"&amp;Tenor,AR2338,Trigger)</f>
        <v>55758</v>
      </c>
      <c r="AR2338" s="101">
        <f>_xll.qlCalendarAdvance(Calendar,AR2337,AP2338,"f",,Trigger)</f>
        <v>55760</v>
      </c>
      <c r="AS2338" s="101">
        <f>_xll.qlInterestRateIndexMaturity(Currency&amp;"ibor"&amp;Tenor,AR2338,Trigger)</f>
        <v>55792</v>
      </c>
      <c r="AT2338" s="246">
        <f>_xll.qlIndexFixing($AD$5,AQ2338,TRUE,_xll.ohTrigger(Trigger,Trigger1M))</f>
        <v>1.6329662890348373E-2</v>
      </c>
      <c r="AU2338" s="246" t="e">
        <f>IFERROR(_xll.qlIndexFixing($AV$1,AQ2338,TRUE,_xll.ohTrigger(Trigger,Trigger1M)),#N/A)</f>
        <v>#N/A</v>
      </c>
    </row>
    <row r="2339" spans="42:47" ht="11.25" customHeight="1" x14ac:dyDescent="0.25">
      <c r="AP2339" s="102" t="s">
        <v>83</v>
      </c>
      <c r="AQ2339" s="101">
        <f>_xll.qlInterestRateIndexFixingDate(Currency&amp;"ibor"&amp;Tenor,AR2339,Trigger)</f>
        <v>55765</v>
      </c>
      <c r="AR2339" s="101">
        <f>_xll.qlCalendarAdvance(Calendar,AR2338,AP2339,"f",,Trigger)</f>
        <v>55767</v>
      </c>
      <c r="AS2339" s="101">
        <f>_xll.qlInterestRateIndexMaturity(Currency&amp;"ibor"&amp;Tenor,AR2339,Trigger)</f>
        <v>55799</v>
      </c>
      <c r="AT2339" s="246">
        <f>_xll.qlIndexFixing($AD$5,AQ2339,TRUE,_xll.ohTrigger(Trigger,Trigger1M))</f>
        <v>1.6323177322925264E-2</v>
      </c>
      <c r="AU2339" s="246" t="e">
        <f>IFERROR(_xll.qlIndexFixing($AV$1,AQ2339,TRUE,_xll.ohTrigger(Trigger,Trigger1M)),#N/A)</f>
        <v>#N/A</v>
      </c>
    </row>
    <row r="2340" spans="42:47" ht="11.25" customHeight="1" x14ac:dyDescent="0.25">
      <c r="AP2340" s="102" t="s">
        <v>83</v>
      </c>
      <c r="AQ2340" s="101">
        <f>_xll.qlInterestRateIndexFixingDate(Currency&amp;"ibor"&amp;Tenor,AR2340,Trigger)</f>
        <v>55772</v>
      </c>
      <c r="AR2340" s="101">
        <f>_xll.qlCalendarAdvance(Calendar,AR2339,AP2340,"f",,Trigger)</f>
        <v>55774</v>
      </c>
      <c r="AS2340" s="101">
        <f>_xll.qlInterestRateIndexMaturity(Currency&amp;"ibor"&amp;Tenor,AR2340,Trigger)</f>
        <v>55806</v>
      </c>
      <c r="AT2340" s="246">
        <f>_xll.qlIndexFixing($AD$5,AQ2340,TRUE,_xll.ohTrigger(Trigger,Trigger1M))</f>
        <v>1.6316581699994948E-2</v>
      </c>
      <c r="AU2340" s="246" t="e">
        <f>IFERROR(_xll.qlIndexFixing($AV$1,AQ2340,TRUE,_xll.ohTrigger(Trigger,Trigger1M)),#N/A)</f>
        <v>#N/A</v>
      </c>
    </row>
    <row r="2341" spans="42:47" ht="11.25" customHeight="1" x14ac:dyDescent="0.25">
      <c r="AP2341" s="102" t="s">
        <v>83</v>
      </c>
      <c r="AQ2341" s="101">
        <f>_xll.qlInterestRateIndexFixingDate(Currency&amp;"ibor"&amp;Tenor,AR2341,Trigger)</f>
        <v>55779</v>
      </c>
      <c r="AR2341" s="101">
        <f>_xll.qlCalendarAdvance(Calendar,AR2340,AP2341,"f",,Trigger)</f>
        <v>55781</v>
      </c>
      <c r="AS2341" s="101">
        <f>_xll.qlInterestRateIndexMaturity(Currency&amp;"ibor"&amp;Tenor,AR2341,Trigger)</f>
        <v>55813</v>
      </c>
      <c r="AT2341" s="246">
        <f>_xll.qlIndexFixing($AD$5,AQ2341,TRUE,_xll.ohTrigger(Trigger,Trigger1M))</f>
        <v>1.630987602174977E-2</v>
      </c>
      <c r="AU2341" s="246" t="e">
        <f>IFERROR(_xll.qlIndexFixing($AV$1,AQ2341,TRUE,_xll.ohTrigger(Trigger,Trigger1M)),#N/A)</f>
        <v>#N/A</v>
      </c>
    </row>
    <row r="2342" spans="42:47" ht="11.25" customHeight="1" x14ac:dyDescent="0.25">
      <c r="AP2342" s="102" t="s">
        <v>83</v>
      </c>
      <c r="AQ2342" s="101">
        <f>_xll.qlInterestRateIndexFixingDate(Currency&amp;"ibor"&amp;Tenor,AR2342,Trigger)</f>
        <v>55786</v>
      </c>
      <c r="AR2342" s="101">
        <f>_xll.qlCalendarAdvance(Calendar,AR2341,AP2342,"f",,Trigger)</f>
        <v>55788</v>
      </c>
      <c r="AS2342" s="101">
        <f>_xll.qlInterestRateIndexMaturity(Currency&amp;"ibor"&amp;Tenor,AR2342,Trigger)</f>
        <v>55820</v>
      </c>
      <c r="AT2342" s="246">
        <f>_xll.qlIndexFixing($AD$5,AQ2342,TRUE,_xll.ohTrigger(Trigger,Trigger1M))</f>
        <v>1.6303060288382076E-2</v>
      </c>
      <c r="AU2342" s="246" t="e">
        <f>IFERROR(_xll.qlIndexFixing($AV$1,AQ2342,TRUE,_xll.ohTrigger(Trigger,Trigger1M)),#N/A)</f>
        <v>#N/A</v>
      </c>
    </row>
    <row r="2343" spans="42:47" ht="11.25" customHeight="1" x14ac:dyDescent="0.25">
      <c r="AP2343" s="102" t="s">
        <v>83</v>
      </c>
      <c r="AQ2343" s="101">
        <f>_xll.qlInterestRateIndexFixingDate(Currency&amp;"ibor"&amp;Tenor,AR2343,Trigger)</f>
        <v>55793</v>
      </c>
      <c r="AR2343" s="101">
        <f>_xll.qlCalendarAdvance(Calendar,AR2342,AP2343,"f",,Trigger)</f>
        <v>55795</v>
      </c>
      <c r="AS2343" s="101">
        <f>_xll.qlInterestRateIndexMaturity(Currency&amp;"ibor"&amp;Tenor,AR2343,Trigger)</f>
        <v>55827</v>
      </c>
      <c r="AT2343" s="246">
        <f>_xll.qlIndexFixing($AD$5,AQ2343,TRUE,_xll.ohTrigger(Trigger,Trigger1M))</f>
        <v>1.6296134500091708E-2</v>
      </c>
      <c r="AU2343" s="246" t="e">
        <f>IFERROR(_xll.qlIndexFixing($AV$1,AQ2343,TRUE,_xll.ohTrigger(Trigger,Trigger1M)),#N/A)</f>
        <v>#N/A</v>
      </c>
    </row>
    <row r="2344" spans="42:47" ht="11.25" customHeight="1" x14ac:dyDescent="0.25">
      <c r="AP2344" s="102" t="s">
        <v>83</v>
      </c>
      <c r="AQ2344" s="101">
        <f>_xll.qlInterestRateIndexFixingDate(Currency&amp;"ibor"&amp;Tenor,AR2344,Trigger)</f>
        <v>55800</v>
      </c>
      <c r="AR2344" s="101">
        <f>_xll.qlCalendarAdvance(Calendar,AR2343,AP2344,"f",,Trigger)</f>
        <v>55802</v>
      </c>
      <c r="AS2344" s="101">
        <f>_xll.qlInterestRateIndexMaturity(Currency&amp;"ibor"&amp;Tenor,AR2344,Trigger)</f>
        <v>55834</v>
      </c>
      <c r="AT2344" s="246">
        <f>_xll.qlIndexFixing($AD$5,AQ2344,TRUE,_xll.ohTrigger(Trigger,Trigger1M))</f>
        <v>1.6289098657088497E-2</v>
      </c>
      <c r="AU2344" s="246" t="e">
        <f>IFERROR(_xll.qlIndexFixing($AV$1,AQ2344,TRUE,_xll.ohTrigger(Trigger,Trigger1M)),#N/A)</f>
        <v>#N/A</v>
      </c>
    </row>
    <row r="2345" spans="42:47" ht="11.25" customHeight="1" x14ac:dyDescent="0.25">
      <c r="AP2345" s="102" t="s">
        <v>83</v>
      </c>
      <c r="AQ2345" s="101">
        <f>_xll.qlInterestRateIndexFixingDate(Currency&amp;"ibor"&amp;Tenor,AR2345,Trigger)</f>
        <v>55807</v>
      </c>
      <c r="AR2345" s="101">
        <f>_xll.qlCalendarAdvance(Calendar,AR2344,AP2345,"f",,Trigger)</f>
        <v>55809</v>
      </c>
      <c r="AS2345" s="101">
        <f>_xll.qlInterestRateIndexMaturity(Currency&amp;"ibor"&amp;Tenor,AR2345,Trigger)</f>
        <v>55841</v>
      </c>
      <c r="AT2345" s="246">
        <f>_xll.qlIndexFixing($AD$5,AQ2345,TRUE,_xll.ohTrigger(Trigger,Trigger1M))</f>
        <v>1.6281952759567286E-2</v>
      </c>
      <c r="AU2345" s="246" t="e">
        <f>IFERROR(_xll.qlIndexFixing($AV$1,AQ2345,TRUE,_xll.ohTrigger(Trigger,Trigger1M)),#N/A)</f>
        <v>#N/A</v>
      </c>
    </row>
    <row r="2346" spans="42:47" ht="11.25" customHeight="1" x14ac:dyDescent="0.25">
      <c r="AP2346" s="102" t="s">
        <v>83</v>
      </c>
      <c r="AQ2346" s="101">
        <f>_xll.qlInterestRateIndexFixingDate(Currency&amp;"ibor"&amp;Tenor,AR2346,Trigger)</f>
        <v>55814</v>
      </c>
      <c r="AR2346" s="101">
        <f>_xll.qlCalendarAdvance(Calendar,AR2345,AP2346,"f",,Trigger)</f>
        <v>55816</v>
      </c>
      <c r="AS2346" s="101">
        <f>_xll.qlInterestRateIndexMaturity(Currency&amp;"ibor"&amp;Tenor,AR2346,Trigger)</f>
        <v>55848</v>
      </c>
      <c r="AT2346" s="246">
        <f>_xll.qlIndexFixing($AD$5,AQ2346,TRUE,_xll.ohTrigger(Trigger,Trigger1M))</f>
        <v>1.6274696807747902E-2</v>
      </c>
      <c r="AU2346" s="246" t="e">
        <f>IFERROR(_xll.qlIndexFixing($AV$1,AQ2346,TRUE,_xll.ohTrigger(Trigger,Trigger1M)),#N/A)</f>
        <v>#N/A</v>
      </c>
    </row>
    <row r="2347" spans="42:47" ht="11.25" customHeight="1" x14ac:dyDescent="0.25">
      <c r="AP2347" s="102" t="s">
        <v>83</v>
      </c>
      <c r="AQ2347" s="101">
        <f>_xll.qlInterestRateIndexFixingDate(Currency&amp;"ibor"&amp;Tenor,AR2347,Trigger)</f>
        <v>55821</v>
      </c>
      <c r="AR2347" s="101">
        <f>_xll.qlCalendarAdvance(Calendar,AR2346,AP2347,"f",,Trigger)</f>
        <v>55823</v>
      </c>
      <c r="AS2347" s="101">
        <f>_xll.qlInterestRateIndexMaturity(Currency&amp;"ibor"&amp;Tenor,AR2347,Trigger)</f>
        <v>55852</v>
      </c>
      <c r="AT2347" s="246">
        <f>_xll.qlIndexFixing($AD$5,AQ2347,TRUE,_xll.ohTrigger(Trigger,Trigger1M))</f>
        <v>1.6267833377815493E-2</v>
      </c>
      <c r="AU2347" s="246" t="e">
        <f>IFERROR(_xll.qlIndexFixing($AV$1,AQ2347,TRUE,_xll.ohTrigger(Trigger,Trigger1M)),#N/A)</f>
        <v>#N/A</v>
      </c>
    </row>
    <row r="2348" spans="42:47" ht="11.25" customHeight="1" x14ac:dyDescent="0.25">
      <c r="AP2348" s="102" t="s">
        <v>83</v>
      </c>
      <c r="AQ2348" s="101">
        <f>_xll.qlInterestRateIndexFixingDate(Currency&amp;"ibor"&amp;Tenor,AR2348,Trigger)</f>
        <v>55828</v>
      </c>
      <c r="AR2348" s="101">
        <f>_xll.qlCalendarAdvance(Calendar,AR2347,AP2348,"f",,Trigger)</f>
        <v>55830</v>
      </c>
      <c r="AS2348" s="101">
        <f>_xll.qlInterestRateIndexMaturity(Currency&amp;"ibor"&amp;Tenor,AR2348,Trigger)</f>
        <v>55862</v>
      </c>
      <c r="AT2348" s="246">
        <f>_xll.qlIndexFixing($AD$5,AQ2348,TRUE,_xll.ohTrigger(Trigger,Trigger1M))</f>
        <v>1.6259854742058932E-2</v>
      </c>
      <c r="AU2348" s="246" t="e">
        <f>IFERROR(_xll.qlIndexFixing($AV$1,AQ2348,TRUE,_xll.ohTrigger(Trigger,Trigger1M)),#N/A)</f>
        <v>#N/A</v>
      </c>
    </row>
    <row r="2349" spans="42:47" ht="11.25" customHeight="1" x14ac:dyDescent="0.25">
      <c r="AP2349" s="102" t="s">
        <v>83</v>
      </c>
      <c r="AQ2349" s="101">
        <f>_xll.qlInterestRateIndexFixingDate(Currency&amp;"ibor"&amp;Tenor,AR2349,Trigger)</f>
        <v>55835</v>
      </c>
      <c r="AR2349" s="101">
        <f>_xll.qlCalendarAdvance(Calendar,AR2348,AP2349,"f",,Trigger)</f>
        <v>55837</v>
      </c>
      <c r="AS2349" s="101">
        <f>_xll.qlInterestRateIndexMaturity(Currency&amp;"ibor"&amp;Tenor,AR2349,Trigger)</f>
        <v>55869</v>
      </c>
      <c r="AT2349" s="246">
        <f>_xll.qlIndexFixing($AD$5,AQ2349,TRUE,_xll.ohTrigger(Trigger,Trigger1M))</f>
        <v>1.6252268628619004E-2</v>
      </c>
      <c r="AU2349" s="246" t="e">
        <f>IFERROR(_xll.qlIndexFixing($AV$1,AQ2349,TRUE,_xll.ohTrigger(Trigger,Trigger1M)),#N/A)</f>
        <v>#N/A</v>
      </c>
    </row>
    <row r="2350" spans="42:47" ht="11.25" customHeight="1" x14ac:dyDescent="0.25">
      <c r="AP2350" s="102" t="s">
        <v>83</v>
      </c>
      <c r="AQ2350" s="101">
        <f>_xll.qlInterestRateIndexFixingDate(Currency&amp;"ibor"&amp;Tenor,AR2350,Trigger)</f>
        <v>55842</v>
      </c>
      <c r="AR2350" s="101">
        <f>_xll.qlCalendarAdvance(Calendar,AR2349,AP2350,"f",,Trigger)</f>
        <v>55844</v>
      </c>
      <c r="AS2350" s="101">
        <f>_xll.qlInterestRateIndexMaturity(Currency&amp;"ibor"&amp;Tenor,AR2350,Trigger)</f>
        <v>55876</v>
      </c>
      <c r="AT2350" s="246">
        <f>_xll.qlIndexFixing($AD$5,AQ2350,TRUE,_xll.ohTrigger(Trigger,Trigger1M))</f>
        <v>1.6244572461750206E-2</v>
      </c>
      <c r="AU2350" s="246" t="e">
        <f>IFERROR(_xll.qlIndexFixing($AV$1,AQ2350,TRUE,_xll.ohTrigger(Trigger,Trigger1M)),#N/A)</f>
        <v>#N/A</v>
      </c>
    </row>
    <row r="2351" spans="42:47" ht="11.25" customHeight="1" x14ac:dyDescent="0.25">
      <c r="AP2351" s="102" t="s">
        <v>83</v>
      </c>
      <c r="AQ2351" s="101">
        <f>_xll.qlInterestRateIndexFixingDate(Currency&amp;"ibor"&amp;Tenor,AR2351,Trigger)</f>
        <v>55849</v>
      </c>
      <c r="AR2351" s="101">
        <f>_xll.qlCalendarAdvance(Calendar,AR2350,AP2351,"f",,Trigger)</f>
        <v>55851</v>
      </c>
      <c r="AS2351" s="101">
        <f>_xll.qlInterestRateIndexMaturity(Currency&amp;"ibor"&amp;Tenor,AR2351,Trigger)</f>
        <v>55883</v>
      </c>
      <c r="AT2351" s="246">
        <f>_xll.qlIndexFixing($AD$5,AQ2351,TRUE,_xll.ohTrigger(Trigger,Trigger1M))</f>
        <v>1.623676624167486E-2</v>
      </c>
      <c r="AU2351" s="246" t="e">
        <f>IFERROR(_xll.qlIndexFixing($AV$1,AQ2351,TRUE,_xll.ohTrigger(Trigger,Trigger1M)),#N/A)</f>
        <v>#N/A</v>
      </c>
    </row>
    <row r="2352" spans="42:47" ht="11.25" customHeight="1" x14ac:dyDescent="0.25">
      <c r="AP2352" s="102" t="s">
        <v>83</v>
      </c>
      <c r="AQ2352" s="101">
        <f>_xll.qlInterestRateIndexFixingDate(Currency&amp;"ibor"&amp;Tenor,AR2352,Trigger)</f>
        <v>55856</v>
      </c>
      <c r="AR2352" s="101">
        <f>_xll.qlCalendarAdvance(Calendar,AR2351,AP2352,"f",,Trigger)</f>
        <v>55858</v>
      </c>
      <c r="AS2352" s="101">
        <f>_xll.qlInterestRateIndexMaturity(Currency&amp;"ibor"&amp;Tenor,AR2352,Trigger)</f>
        <v>55890</v>
      </c>
      <c r="AT2352" s="246">
        <f>_xll.qlIndexFixing($AD$5,AQ2352,TRUE,_xll.ohTrigger(Trigger,Trigger1M))</f>
        <v>1.6228849968620285E-2</v>
      </c>
      <c r="AU2352" s="246" t="e">
        <f>IFERROR(_xll.qlIndexFixing($AV$1,AQ2352,TRUE,_xll.ohTrigger(Trigger,Trigger1M)),#N/A)</f>
        <v>#N/A</v>
      </c>
    </row>
    <row r="2353" spans="42:47" ht="11.25" customHeight="1" x14ac:dyDescent="0.25">
      <c r="AP2353" s="102" t="s">
        <v>83</v>
      </c>
      <c r="AQ2353" s="101">
        <f>_xll.qlInterestRateIndexFixingDate(Currency&amp;"ibor"&amp;Tenor,AR2353,Trigger)</f>
        <v>55863</v>
      </c>
      <c r="AR2353" s="101">
        <f>_xll.qlCalendarAdvance(Calendar,AR2352,AP2353,"f",,Trigger)</f>
        <v>55865</v>
      </c>
      <c r="AS2353" s="101">
        <f>_xll.qlInterestRateIndexMaturity(Currency&amp;"ibor"&amp;Tenor,AR2353,Trigger)</f>
        <v>55897</v>
      </c>
      <c r="AT2353" s="246">
        <f>_xll.qlIndexFixing($AD$5,AQ2353,TRUE,_xll.ohTrigger(Trigger,Trigger1M))</f>
        <v>1.622082364282379E-2</v>
      </c>
      <c r="AU2353" s="246" t="e">
        <f>IFERROR(_xll.qlIndexFixing($AV$1,AQ2353,TRUE,_xll.ohTrigger(Trigger,Trigger1M)),#N/A)</f>
        <v>#N/A</v>
      </c>
    </row>
    <row r="2354" spans="42:47" ht="11.25" customHeight="1" x14ac:dyDescent="0.25">
      <c r="AP2354" s="102" t="s">
        <v>83</v>
      </c>
      <c r="AQ2354" s="101">
        <f>_xll.qlInterestRateIndexFixingDate(Currency&amp;"ibor"&amp;Tenor,AR2354,Trigger)</f>
        <v>55870</v>
      </c>
      <c r="AR2354" s="101">
        <f>_xll.qlCalendarAdvance(Calendar,AR2353,AP2354,"f",,Trigger)</f>
        <v>55872</v>
      </c>
      <c r="AS2354" s="101">
        <f>_xll.qlInterestRateIndexMaturity(Currency&amp;"ibor"&amp;Tenor,AR2354,Trigger)</f>
        <v>55904</v>
      </c>
      <c r="AT2354" s="246">
        <f>_xll.qlIndexFixing($AD$5,AQ2354,TRUE,_xll.ohTrigger(Trigger,Trigger1M))</f>
        <v>1.6212687264512693E-2</v>
      </c>
      <c r="AU2354" s="246" t="e">
        <f>IFERROR(_xll.qlIndexFixing($AV$1,AQ2354,TRUE,_xll.ohTrigger(Trigger,Trigger1M)),#N/A)</f>
        <v>#N/A</v>
      </c>
    </row>
    <row r="2355" spans="42:47" ht="11.25" customHeight="1" x14ac:dyDescent="0.25">
      <c r="AP2355" s="102" t="s">
        <v>83</v>
      </c>
      <c r="AQ2355" s="101">
        <f>_xll.qlInterestRateIndexFixingDate(Currency&amp;"ibor"&amp;Tenor,AR2355,Trigger)</f>
        <v>55876</v>
      </c>
      <c r="AR2355" s="101">
        <f>_xll.qlCalendarAdvance(Calendar,AR2354,AP2355,"f",,Trigger)</f>
        <v>55880</v>
      </c>
      <c r="AS2355" s="101">
        <f>_xll.qlInterestRateIndexMaturity(Currency&amp;"ibor"&amp;Tenor,AR2355,Trigger)</f>
        <v>55911</v>
      </c>
      <c r="AT2355" s="246">
        <f>_xll.qlIndexFixing($AD$5,AQ2355,TRUE,_xll.ohTrigger(Trigger,Trigger1M))</f>
        <v>1.6203488994964314E-2</v>
      </c>
      <c r="AU2355" s="246" t="e">
        <f>IFERROR(_xll.qlIndexFixing($AV$1,AQ2355,TRUE,_xll.ohTrigger(Trigger,Trigger1M)),#N/A)</f>
        <v>#N/A</v>
      </c>
    </row>
    <row r="2356" spans="42:47" ht="11.25" customHeight="1" x14ac:dyDescent="0.25">
      <c r="AP2356" s="102" t="s">
        <v>83</v>
      </c>
      <c r="AQ2356" s="101">
        <f>_xll.qlInterestRateIndexFixingDate(Currency&amp;"ibor"&amp;Tenor,AR2356,Trigger)</f>
        <v>55884</v>
      </c>
      <c r="AR2356" s="101">
        <f>_xll.qlCalendarAdvance(Calendar,AR2355,AP2356,"f",,Trigger)</f>
        <v>55887</v>
      </c>
      <c r="AS2356" s="101">
        <f>_xll.qlInterestRateIndexMaturity(Currency&amp;"ibor"&amp;Tenor,AR2356,Trigger)</f>
        <v>55918</v>
      </c>
      <c r="AT2356" s="246">
        <f>_xll.qlIndexFixing($AD$5,AQ2356,TRUE,_xll.ohTrigger(Trigger,Trigger1M))</f>
        <v>1.619512502760561E-2</v>
      </c>
      <c r="AU2356" s="246" t="e">
        <f>IFERROR(_xll.qlIndexFixing($AV$1,AQ2356,TRUE,_xll.ohTrigger(Trigger,Trigger1M)),#N/A)</f>
        <v>#N/A</v>
      </c>
    </row>
    <row r="2357" spans="42:47" ht="11.25" customHeight="1" x14ac:dyDescent="0.25">
      <c r="AP2357" s="102" t="s">
        <v>83</v>
      </c>
      <c r="AQ2357" s="101">
        <f>_xll.qlInterestRateIndexFixingDate(Currency&amp;"ibor"&amp;Tenor,AR2357,Trigger)</f>
        <v>55892</v>
      </c>
      <c r="AR2357" s="101">
        <f>_xll.qlCalendarAdvance(Calendar,AR2356,AP2357,"f",,Trigger)</f>
        <v>55894</v>
      </c>
      <c r="AS2357" s="101">
        <f>_xll.qlInterestRateIndexMaturity(Currency&amp;"ibor"&amp;Tenor,AR2357,Trigger)</f>
        <v>55925</v>
      </c>
      <c r="AT2357" s="246">
        <f>_xll.qlIndexFixing($AD$5,AQ2357,TRUE,_xll.ohTrigger(Trigger,Trigger1M))</f>
        <v>1.6186651013230247E-2</v>
      </c>
      <c r="AU2357" s="246" t="e">
        <f>IFERROR(_xll.qlIndexFixing($AV$1,AQ2357,TRUE,_xll.ohTrigger(Trigger,Trigger1M)),#N/A)</f>
        <v>#N/A</v>
      </c>
    </row>
    <row r="2358" spans="42:47" ht="11.25" customHeight="1" x14ac:dyDescent="0.25">
      <c r="AP2358" s="102" t="s">
        <v>83</v>
      </c>
      <c r="AQ2358" s="101">
        <f>_xll.qlInterestRateIndexFixingDate(Currency&amp;"ibor"&amp;Tenor,AR2358,Trigger)</f>
        <v>55899</v>
      </c>
      <c r="AR2358" s="101">
        <f>_xll.qlCalendarAdvance(Calendar,AR2357,AP2358,"f",,Trigger)</f>
        <v>55901</v>
      </c>
      <c r="AS2358" s="101">
        <f>_xll.qlInterestRateIndexMaturity(Currency&amp;"ibor"&amp;Tenor,AR2358,Trigger)</f>
        <v>55932</v>
      </c>
      <c r="AT2358" s="246">
        <f>_xll.qlIndexFixing($AD$5,AQ2358,TRUE,_xll.ohTrigger(Trigger,Trigger1M))</f>
        <v>1.6178066952080607E-2</v>
      </c>
      <c r="AU2358" s="246" t="e">
        <f>IFERROR(_xll.qlIndexFixing($AV$1,AQ2358,TRUE,_xll.ohTrigger(Trigger,Trigger1M)),#N/A)</f>
        <v>#N/A</v>
      </c>
    </row>
    <row r="2359" spans="42:47" ht="11.25" customHeight="1" x14ac:dyDescent="0.25">
      <c r="AP2359" s="102" t="s">
        <v>83</v>
      </c>
      <c r="AQ2359" s="101">
        <f>_xll.qlInterestRateIndexFixingDate(Currency&amp;"ibor"&amp;Tenor,AR2359,Trigger)</f>
        <v>55906</v>
      </c>
      <c r="AR2359" s="101">
        <f>_xll.qlCalendarAdvance(Calendar,AR2358,AP2359,"f",,Trigger)</f>
        <v>55908</v>
      </c>
      <c r="AS2359" s="101">
        <f>_xll.qlInterestRateIndexMaturity(Currency&amp;"ibor"&amp;Tenor,AR2359,Trigger)</f>
        <v>55939</v>
      </c>
      <c r="AT2359" s="246">
        <f>_xll.qlIndexFixing($AD$5,AQ2359,TRUE,_xll.ohTrigger(Trigger,Trigger1M))</f>
        <v>1.6169372844391346E-2</v>
      </c>
      <c r="AU2359" s="246" t="e">
        <f>IFERROR(_xll.qlIndexFixing($AV$1,AQ2359,TRUE,_xll.ohTrigger(Trigger,Trigger1M)),#N/A)</f>
        <v>#N/A</v>
      </c>
    </row>
    <row r="2360" spans="42:47" ht="11.25" customHeight="1" x14ac:dyDescent="0.25">
      <c r="AP2360" s="102" t="s">
        <v>83</v>
      </c>
      <c r="AQ2360" s="101">
        <f>_xll.qlInterestRateIndexFixingDate(Currency&amp;"ibor"&amp;Tenor,AR2360,Trigger)</f>
        <v>55913</v>
      </c>
      <c r="AR2360" s="101">
        <f>_xll.qlCalendarAdvance(Calendar,AR2359,AP2360,"f",,Trigger)</f>
        <v>55915</v>
      </c>
      <c r="AS2360" s="101">
        <f>_xll.qlInterestRateIndexMaturity(Currency&amp;"ibor"&amp;Tenor,AR2360,Trigger)</f>
        <v>55943</v>
      </c>
      <c r="AT2360" s="246">
        <f>_xll.qlIndexFixing($AD$5,AQ2360,TRUE,_xll.ohTrigger(Trigger,Trigger1M))</f>
        <v>1.6161393235600841E-2</v>
      </c>
      <c r="AU2360" s="246" t="e">
        <f>IFERROR(_xll.qlIndexFixing($AV$1,AQ2360,TRUE,_xll.ohTrigger(Trigger,Trigger1M)),#N/A)</f>
        <v>#N/A</v>
      </c>
    </row>
    <row r="2361" spans="42:47" ht="11.25" customHeight="1" x14ac:dyDescent="0.25">
      <c r="AP2361" s="102" t="s">
        <v>83</v>
      </c>
      <c r="AQ2361" s="101">
        <f>_xll.qlInterestRateIndexFixingDate(Currency&amp;"ibor"&amp;Tenor,AR2361,Trigger)</f>
        <v>55920</v>
      </c>
      <c r="AR2361" s="101">
        <f>_xll.qlCalendarAdvance(Calendar,AR2360,AP2361,"f",,Trigger)</f>
        <v>55922</v>
      </c>
      <c r="AS2361" s="101">
        <f>_xll.qlInterestRateIndexMaturity(Currency&amp;"ibor"&amp;Tenor,AR2361,Trigger)</f>
        <v>55950</v>
      </c>
      <c r="AT2361" s="246">
        <f>_xll.qlIndexFixing($AD$5,AQ2361,TRUE,_xll.ohTrigger(Trigger,Trigger1M))</f>
        <v>1.6152503813062769E-2</v>
      </c>
      <c r="AU2361" s="246" t="e">
        <f>IFERROR(_xll.qlIndexFixing($AV$1,AQ2361,TRUE,_xll.ohTrigger(Trigger,Trigger1M)),#N/A)</f>
        <v>#N/A</v>
      </c>
    </row>
    <row r="2362" spans="42:47" ht="11.25" customHeight="1" x14ac:dyDescent="0.25">
      <c r="AP2362" s="102" t="s">
        <v>83</v>
      </c>
      <c r="AQ2362" s="101">
        <f>_xll.qlInterestRateIndexFixingDate(Currency&amp;"ibor"&amp;Tenor,AR2362,Trigger)</f>
        <v>55927</v>
      </c>
      <c r="AR2362" s="101">
        <f>_xll.qlCalendarAdvance(Calendar,AR2361,AP2362,"f",,Trigger)</f>
        <v>55929</v>
      </c>
      <c r="AS2362" s="101">
        <f>_xll.qlInterestRateIndexMaturity(Currency&amp;"ibor"&amp;Tenor,AR2362,Trigger)</f>
        <v>55957</v>
      </c>
      <c r="AT2362" s="246">
        <f>_xll.qlIndexFixing($AD$5,AQ2362,TRUE,_xll.ohTrigger(Trigger,Trigger1M))</f>
        <v>1.6143504358823803E-2</v>
      </c>
      <c r="AU2362" s="246" t="e">
        <f>IFERROR(_xll.qlIndexFixing($AV$1,AQ2362,TRUE,_xll.ohTrigger(Trigger,Trigger1M)),#N/A)</f>
        <v>#N/A</v>
      </c>
    </row>
    <row r="2363" spans="42:47" ht="11.25" customHeight="1" x14ac:dyDescent="0.25">
      <c r="AP2363" s="102" t="s">
        <v>83</v>
      </c>
      <c r="AQ2363" s="101">
        <f>_xll.qlInterestRateIndexFixingDate(Currency&amp;"ibor"&amp;Tenor,AR2363,Trigger)</f>
        <v>55934</v>
      </c>
      <c r="AR2363" s="101">
        <f>_xll.qlCalendarAdvance(Calendar,AR2362,AP2363,"f",,Trigger)</f>
        <v>55936</v>
      </c>
      <c r="AS2363" s="101">
        <f>_xll.qlInterestRateIndexMaturity(Currency&amp;"ibor"&amp;Tenor,AR2363,Trigger)</f>
        <v>55964</v>
      </c>
      <c r="AT2363" s="246">
        <f>_xll.qlIndexFixing($AD$5,AQ2363,TRUE,_xll.ohTrigger(Trigger,Trigger1M))</f>
        <v>1.6134394873115188E-2</v>
      </c>
      <c r="AU2363" s="246" t="e">
        <f>IFERROR(_xll.qlIndexFixing($AV$1,AQ2363,TRUE,_xll.ohTrigger(Trigger,Trigger1M)),#N/A)</f>
        <v>#N/A</v>
      </c>
    </row>
    <row r="2364" spans="42:47" ht="11.25" customHeight="1" x14ac:dyDescent="0.25">
      <c r="AP2364" s="102" t="s">
        <v>83</v>
      </c>
      <c r="AQ2364" s="101">
        <f>_xll.qlInterestRateIndexFixingDate(Currency&amp;"ibor"&amp;Tenor,AR2364,Trigger)</f>
        <v>55941</v>
      </c>
      <c r="AR2364" s="101">
        <f>_xll.qlCalendarAdvance(Calendar,AR2363,AP2364,"f",,Trigger)</f>
        <v>55943</v>
      </c>
      <c r="AS2364" s="101">
        <f>_xll.qlInterestRateIndexMaturity(Currency&amp;"ibor"&amp;Tenor,AR2364,Trigger)</f>
        <v>55974</v>
      </c>
      <c r="AT2364" s="246">
        <f>_xll.qlIndexFixing($AD$5,AQ2364,TRUE,_xll.ohTrigger(Trigger,Trigger1M))</f>
        <v>1.6124251616715862E-2</v>
      </c>
      <c r="AU2364" s="246" t="e">
        <f>IFERROR(_xll.qlIndexFixing($AV$1,AQ2364,TRUE,_xll.ohTrigger(Trigger,Trigger1M)),#N/A)</f>
        <v>#N/A</v>
      </c>
    </row>
    <row r="2365" spans="42:47" ht="11.25" customHeight="1" x14ac:dyDescent="0.25">
      <c r="AP2365" s="102" t="s">
        <v>83</v>
      </c>
      <c r="AQ2365" s="101">
        <f>_xll.qlInterestRateIndexFixingDate(Currency&amp;"ibor"&amp;Tenor,AR2365,Trigger)</f>
        <v>55948</v>
      </c>
      <c r="AR2365" s="101">
        <f>_xll.qlCalendarAdvance(Calendar,AR2364,AP2365,"f",,Trigger)</f>
        <v>55950</v>
      </c>
      <c r="AS2365" s="101">
        <f>_xll.qlInterestRateIndexMaturity(Currency&amp;"ibor"&amp;Tenor,AR2365,Trigger)</f>
        <v>55982</v>
      </c>
      <c r="AT2365" s="246">
        <f>_xll.qlIndexFixing($AD$5,AQ2365,TRUE,_xll.ohTrigger(Trigger,Trigger1M))</f>
        <v>1.6114579447200073E-2</v>
      </c>
      <c r="AU2365" s="246" t="e">
        <f>IFERROR(_xll.qlIndexFixing($AV$1,AQ2365,TRUE,_xll.ohTrigger(Trigger,Trigger1M)),#N/A)</f>
        <v>#N/A</v>
      </c>
    </row>
    <row r="2366" spans="42:47" ht="11.25" customHeight="1" x14ac:dyDescent="0.25">
      <c r="AP2366" s="103" t="s">
        <v>83</v>
      </c>
      <c r="AQ2366" s="104">
        <f>_xll.qlInterestRateIndexFixingDate(Currency&amp;"ibor"&amp;Tenor,AR2366,Trigger)</f>
        <v>55955</v>
      </c>
      <c r="AR2366" s="104">
        <f>_xll.qlCalendarAdvance(Calendar,AR2365,AP2366,"f",,Trigger)</f>
        <v>55957</v>
      </c>
      <c r="AS2366" s="104">
        <f>_xll.qlInterestRateIndexMaturity(Currency&amp;"ibor"&amp;Tenor,AR2366,Trigger)</f>
        <v>55988</v>
      </c>
      <c r="AT2366" s="248">
        <f>_xll.qlIndexFixing($AD$5,AQ2366,TRUE,_xll.ohTrigger(Trigger,Trigger1M))</f>
        <v>1.6105432808792269E-2</v>
      </c>
      <c r="AU2366" s="248" t="e">
        <f>IFERROR(_xll.qlIndexFixing($AV$1,AQ2366,TRUE,_xll.ohTrigger(Trigger,Trigger1M)),#N/A)</f>
        <v>#N/A</v>
      </c>
    </row>
    <row r="2367" spans="42:47" ht="11.25" customHeight="1" x14ac:dyDescent="0.25">
      <c r="AU2367" s="272"/>
    </row>
    <row r="2368" spans="42:47" ht="11.25" customHeight="1" x14ac:dyDescent="0.25">
      <c r="AU2368" s="272"/>
    </row>
    <row r="2369" spans="47:47" ht="11.25" customHeight="1" x14ac:dyDescent="0.25">
      <c r="AU2369" s="272"/>
    </row>
    <row r="2370" spans="47:47" ht="11.25" customHeight="1" x14ac:dyDescent="0.25">
      <c r="AU2370" s="272"/>
    </row>
    <row r="2371" spans="47:47" ht="11.25" customHeight="1" x14ac:dyDescent="0.25">
      <c r="AU2371" s="272"/>
    </row>
    <row r="2372" spans="47:47" ht="11.25" customHeight="1" x14ac:dyDescent="0.25">
      <c r="AU2372" s="272"/>
    </row>
    <row r="2373" spans="47:47" ht="11.25" customHeight="1" x14ac:dyDescent="0.25">
      <c r="AU2373" s="272"/>
    </row>
    <row r="2374" spans="47:47" ht="11.25" customHeight="1" x14ac:dyDescent="0.25">
      <c r="AU2374" s="272"/>
    </row>
    <row r="2375" spans="47:47" ht="11.25" customHeight="1" x14ac:dyDescent="0.25">
      <c r="AU2375" s="272"/>
    </row>
    <row r="2376" spans="47:47" ht="11.25" customHeight="1" x14ac:dyDescent="0.25">
      <c r="AU2376" s="272"/>
    </row>
    <row r="2377" spans="47:47" ht="11.25" customHeight="1" x14ac:dyDescent="0.25">
      <c r="AU2377" s="272"/>
    </row>
    <row r="2378" spans="47:47" ht="11.25" customHeight="1" x14ac:dyDescent="0.25">
      <c r="AU2378" s="272"/>
    </row>
    <row r="2379" spans="47:47" ht="11.25" customHeight="1" x14ac:dyDescent="0.25">
      <c r="AU2379" s="272"/>
    </row>
    <row r="2380" spans="47:47" ht="11.25" customHeight="1" x14ac:dyDescent="0.25">
      <c r="AU2380" s="272"/>
    </row>
    <row r="2381" spans="47:47" ht="11.25" customHeight="1" x14ac:dyDescent="0.25">
      <c r="AU2381" s="272"/>
    </row>
    <row r="2382" spans="47:47" ht="11.25" customHeight="1" x14ac:dyDescent="0.25">
      <c r="AU2382" s="272"/>
    </row>
    <row r="2383" spans="47:47" ht="11.25" customHeight="1" x14ac:dyDescent="0.25">
      <c r="AU2383" s="272"/>
    </row>
    <row r="2384" spans="47:47" ht="11.25" customHeight="1" x14ac:dyDescent="0.25">
      <c r="AU2384" s="272"/>
    </row>
    <row r="2385" spans="47:47" x14ac:dyDescent="0.25">
      <c r="AU2385" s="272"/>
    </row>
    <row r="2386" spans="47:47" x14ac:dyDescent="0.25">
      <c r="AU2386" s="272"/>
    </row>
    <row r="2387" spans="47:47" x14ac:dyDescent="0.25">
      <c r="AU2387" s="272"/>
    </row>
    <row r="2388" spans="47:47" x14ac:dyDescent="0.25">
      <c r="AU2388" s="272"/>
    </row>
    <row r="2389" spans="47:47" x14ac:dyDescent="0.25">
      <c r="AU2389" s="272"/>
    </row>
    <row r="2390" spans="47:47" x14ac:dyDescent="0.25">
      <c r="AU2390" s="272"/>
    </row>
    <row r="2391" spans="47:47" x14ac:dyDescent="0.25">
      <c r="AU2391" s="272"/>
    </row>
    <row r="2392" spans="47:47" x14ac:dyDescent="0.25">
      <c r="AU2392" s="272"/>
    </row>
    <row r="2393" spans="47:47" x14ac:dyDescent="0.25">
      <c r="AU2393" s="272"/>
    </row>
    <row r="2394" spans="47:47" x14ac:dyDescent="0.25">
      <c r="AU2394" s="272"/>
    </row>
    <row r="2395" spans="47:47" x14ac:dyDescent="0.25">
      <c r="AU2395" s="272"/>
    </row>
    <row r="2396" spans="47:47" x14ac:dyDescent="0.25">
      <c r="AU2396" s="272"/>
    </row>
    <row r="2397" spans="47:47" x14ac:dyDescent="0.25">
      <c r="AU2397" s="272"/>
    </row>
    <row r="2398" spans="47:47" x14ac:dyDescent="0.25">
      <c r="AU2398" s="272"/>
    </row>
    <row r="2399" spans="47:47" x14ac:dyDescent="0.25">
      <c r="AU2399" s="272"/>
    </row>
    <row r="2400" spans="47:47" x14ac:dyDescent="0.25">
      <c r="AU2400" s="272"/>
    </row>
    <row r="2401" spans="47:47" x14ac:dyDescent="0.25">
      <c r="AU2401" s="272"/>
    </row>
    <row r="2402" spans="47:47" x14ac:dyDescent="0.25">
      <c r="AU2402" s="272"/>
    </row>
    <row r="2403" spans="47:47" x14ac:dyDescent="0.25">
      <c r="AU2403" s="272"/>
    </row>
    <row r="2404" spans="47:47" x14ac:dyDescent="0.25">
      <c r="AU2404" s="272"/>
    </row>
    <row r="2405" spans="47:47" x14ac:dyDescent="0.25">
      <c r="AU2405" s="272"/>
    </row>
    <row r="2406" spans="47:47" x14ac:dyDescent="0.25">
      <c r="AU2406" s="272"/>
    </row>
    <row r="2407" spans="47:47" x14ac:dyDescent="0.25">
      <c r="AU2407" s="272"/>
    </row>
    <row r="2408" spans="47:47" x14ac:dyDescent="0.25">
      <c r="AU2408" s="272"/>
    </row>
    <row r="2409" spans="47:47" x14ac:dyDescent="0.25">
      <c r="AU2409" s="272"/>
    </row>
    <row r="2410" spans="47:47" x14ac:dyDescent="0.25">
      <c r="AU2410" s="272"/>
    </row>
    <row r="2411" spans="47:47" x14ac:dyDescent="0.25">
      <c r="AU2411" s="272"/>
    </row>
    <row r="2412" spans="47:47" x14ac:dyDescent="0.25">
      <c r="AU2412" s="272"/>
    </row>
    <row r="2413" spans="47:47" x14ac:dyDescent="0.25">
      <c r="AU2413" s="272"/>
    </row>
    <row r="2414" spans="47:47" x14ac:dyDescent="0.25">
      <c r="AU2414" s="272"/>
    </row>
    <row r="2415" spans="47:47" x14ac:dyDescent="0.25">
      <c r="AU2415" s="272"/>
    </row>
    <row r="2416" spans="47:47" x14ac:dyDescent="0.25">
      <c r="AU2416" s="272"/>
    </row>
    <row r="2417" spans="47:47" x14ac:dyDescent="0.25">
      <c r="AU2417" s="272"/>
    </row>
    <row r="2418" spans="47:47" x14ac:dyDescent="0.25">
      <c r="AU2418" s="272"/>
    </row>
    <row r="2419" spans="47:47" x14ac:dyDescent="0.25">
      <c r="AU2419" s="272"/>
    </row>
    <row r="2420" spans="47:47" x14ac:dyDescent="0.25">
      <c r="AU2420" s="272"/>
    </row>
    <row r="2421" spans="47:47" x14ac:dyDescent="0.25">
      <c r="AU2421" s="272"/>
    </row>
    <row r="2422" spans="47:47" x14ac:dyDescent="0.25">
      <c r="AU2422" s="272"/>
    </row>
    <row r="2423" spans="47:47" x14ac:dyDescent="0.25">
      <c r="AU2423" s="272"/>
    </row>
    <row r="2424" spans="47:47" x14ac:dyDescent="0.25">
      <c r="AU2424" s="272"/>
    </row>
    <row r="2425" spans="47:47" x14ac:dyDescent="0.25">
      <c r="AU2425" s="272"/>
    </row>
    <row r="2426" spans="47:47" x14ac:dyDescent="0.25">
      <c r="AU2426" s="272"/>
    </row>
    <row r="2427" spans="47:47" x14ac:dyDescent="0.25">
      <c r="AU2427" s="272"/>
    </row>
    <row r="2428" spans="47:47" x14ac:dyDescent="0.25">
      <c r="AU2428" s="272"/>
    </row>
    <row r="2429" spans="47:47" x14ac:dyDescent="0.25">
      <c r="AU2429" s="272"/>
    </row>
    <row r="2430" spans="47:47" x14ac:dyDescent="0.25">
      <c r="AU2430" s="272"/>
    </row>
    <row r="2431" spans="47:47" x14ac:dyDescent="0.25">
      <c r="AU2431" s="272"/>
    </row>
    <row r="2432" spans="47:47" x14ac:dyDescent="0.25">
      <c r="AU2432" s="272"/>
    </row>
    <row r="2433" spans="47:47" x14ac:dyDescent="0.25">
      <c r="AU2433" s="272"/>
    </row>
    <row r="2434" spans="47:47" x14ac:dyDescent="0.25">
      <c r="AU2434" s="272"/>
    </row>
    <row r="2435" spans="47:47" x14ac:dyDescent="0.25">
      <c r="AU2435" s="272"/>
    </row>
    <row r="2436" spans="47:47" x14ac:dyDescent="0.25">
      <c r="AU2436" s="272"/>
    </row>
    <row r="2437" spans="47:47" x14ac:dyDescent="0.25">
      <c r="AU2437" s="272"/>
    </row>
    <row r="2438" spans="47:47" x14ac:dyDescent="0.25">
      <c r="AU2438" s="272"/>
    </row>
    <row r="2439" spans="47:47" x14ac:dyDescent="0.25">
      <c r="AU2439" s="272"/>
    </row>
    <row r="2440" spans="47:47" x14ac:dyDescent="0.25">
      <c r="AU2440" s="272"/>
    </row>
    <row r="2441" spans="47:47" x14ac:dyDescent="0.25">
      <c r="AU2441" s="272"/>
    </row>
    <row r="2442" spans="47:47" x14ac:dyDescent="0.25">
      <c r="AU2442" s="272"/>
    </row>
    <row r="2443" spans="47:47" x14ac:dyDescent="0.25">
      <c r="AU2443" s="272"/>
    </row>
    <row r="2444" spans="47:47" x14ac:dyDescent="0.25">
      <c r="AU2444" s="272"/>
    </row>
    <row r="2445" spans="47:47" x14ac:dyDescent="0.25">
      <c r="AU2445" s="272"/>
    </row>
    <row r="2446" spans="47:47" x14ac:dyDescent="0.25">
      <c r="AU2446" s="272"/>
    </row>
    <row r="2447" spans="47:47" x14ac:dyDescent="0.25">
      <c r="AU2447" s="272"/>
    </row>
    <row r="2448" spans="47:47" x14ac:dyDescent="0.25">
      <c r="AU2448" s="272"/>
    </row>
    <row r="2449" spans="47:47" x14ac:dyDescent="0.25">
      <c r="AU2449" s="272"/>
    </row>
    <row r="2450" spans="47:47" x14ac:dyDescent="0.25">
      <c r="AU2450" s="272"/>
    </row>
    <row r="2451" spans="47:47" x14ac:dyDescent="0.25">
      <c r="AU2451" s="272"/>
    </row>
    <row r="2452" spans="47:47" x14ac:dyDescent="0.25">
      <c r="AU2452" s="272"/>
    </row>
    <row r="2453" spans="47:47" x14ac:dyDescent="0.25">
      <c r="AU2453" s="272"/>
    </row>
    <row r="2454" spans="47:47" x14ac:dyDescent="0.25">
      <c r="AU2454" s="272"/>
    </row>
    <row r="2455" spans="47:47" x14ac:dyDescent="0.25">
      <c r="AU2455" s="272"/>
    </row>
    <row r="2456" spans="47:47" x14ac:dyDescent="0.25">
      <c r="AU2456" s="272"/>
    </row>
    <row r="2457" spans="47:47" x14ac:dyDescent="0.25">
      <c r="AU2457" s="272"/>
    </row>
    <row r="2458" spans="47:47" x14ac:dyDescent="0.25">
      <c r="AU2458" s="272"/>
    </row>
    <row r="2459" spans="47:47" x14ac:dyDescent="0.25">
      <c r="AU2459" s="272"/>
    </row>
    <row r="2460" spans="47:47" x14ac:dyDescent="0.25">
      <c r="AU2460" s="272"/>
    </row>
    <row r="2461" spans="47:47" x14ac:dyDescent="0.25">
      <c r="AU2461" s="272"/>
    </row>
    <row r="2462" spans="47:47" x14ac:dyDescent="0.25">
      <c r="AU2462" s="272"/>
    </row>
    <row r="2463" spans="47:47" x14ac:dyDescent="0.25">
      <c r="AU2463" s="272"/>
    </row>
    <row r="2464" spans="47:47" x14ac:dyDescent="0.25">
      <c r="AU2464" s="272"/>
    </row>
    <row r="2465" spans="47:47" x14ac:dyDescent="0.25">
      <c r="AU2465" s="272"/>
    </row>
    <row r="2466" spans="47:47" x14ac:dyDescent="0.25">
      <c r="AU2466" s="272"/>
    </row>
    <row r="2467" spans="47:47" x14ac:dyDescent="0.25">
      <c r="AU2467" s="272"/>
    </row>
    <row r="2468" spans="47:47" x14ac:dyDescent="0.25">
      <c r="AU2468" s="272"/>
    </row>
    <row r="2469" spans="47:47" x14ac:dyDescent="0.25">
      <c r="AU2469" s="272"/>
    </row>
    <row r="2470" spans="47:47" x14ac:dyDescent="0.25">
      <c r="AU2470" s="272"/>
    </row>
    <row r="2471" spans="47:47" x14ac:dyDescent="0.25">
      <c r="AU2471" s="272"/>
    </row>
    <row r="2472" spans="47:47" x14ac:dyDescent="0.25">
      <c r="AU2472" s="272"/>
    </row>
    <row r="2473" spans="47:47" x14ac:dyDescent="0.25">
      <c r="AU2473" s="272"/>
    </row>
    <row r="2474" spans="47:47" x14ac:dyDescent="0.25">
      <c r="AU2474" s="272"/>
    </row>
    <row r="2475" spans="47:47" x14ac:dyDescent="0.25">
      <c r="AU2475" s="272"/>
    </row>
    <row r="2476" spans="47:47" x14ac:dyDescent="0.25">
      <c r="AU2476" s="272"/>
    </row>
    <row r="2477" spans="47:47" x14ac:dyDescent="0.25">
      <c r="AU2477" s="272"/>
    </row>
    <row r="2478" spans="47:47" x14ac:dyDescent="0.25">
      <c r="AU2478" s="272"/>
    </row>
    <row r="2479" spans="47:47" x14ac:dyDescent="0.25">
      <c r="AU2479" s="272"/>
    </row>
    <row r="2480" spans="47:47" x14ac:dyDescent="0.25">
      <c r="AU2480" s="272"/>
    </row>
    <row r="2481" spans="47:47" x14ac:dyDescent="0.25">
      <c r="AU2481" s="272"/>
    </row>
    <row r="2482" spans="47:47" x14ac:dyDescent="0.25">
      <c r="AU2482" s="272"/>
    </row>
    <row r="2483" spans="47:47" x14ac:dyDescent="0.25">
      <c r="AU2483" s="272"/>
    </row>
    <row r="2484" spans="47:47" x14ac:dyDescent="0.25">
      <c r="AU2484" s="272"/>
    </row>
    <row r="2485" spans="47:47" x14ac:dyDescent="0.25">
      <c r="AU2485" s="272"/>
    </row>
    <row r="2486" spans="47:47" x14ac:dyDescent="0.25">
      <c r="AU2486" s="272"/>
    </row>
    <row r="2487" spans="47:47" x14ac:dyDescent="0.25">
      <c r="AU2487" s="272"/>
    </row>
    <row r="2488" spans="47:47" x14ac:dyDescent="0.25">
      <c r="AU2488" s="272"/>
    </row>
    <row r="2489" spans="47:47" x14ac:dyDescent="0.25">
      <c r="AU2489" s="272"/>
    </row>
    <row r="2490" spans="47:47" x14ac:dyDescent="0.25">
      <c r="AU2490" s="272"/>
    </row>
    <row r="2491" spans="47:47" x14ac:dyDescent="0.25">
      <c r="AU2491" s="272"/>
    </row>
    <row r="2492" spans="47:47" x14ac:dyDescent="0.25">
      <c r="AU2492" s="272"/>
    </row>
    <row r="2493" spans="47:47" x14ac:dyDescent="0.25">
      <c r="AU2493" s="272"/>
    </row>
    <row r="2494" spans="47:47" x14ac:dyDescent="0.25">
      <c r="AU2494" s="272"/>
    </row>
    <row r="2495" spans="47:47" x14ac:dyDescent="0.25">
      <c r="AU2495" s="272"/>
    </row>
    <row r="2496" spans="47:47" x14ac:dyDescent="0.25">
      <c r="AU2496" s="272"/>
    </row>
    <row r="2497" spans="47:47" x14ac:dyDescent="0.25">
      <c r="AU2497" s="272"/>
    </row>
    <row r="2498" spans="47:47" x14ac:dyDescent="0.25">
      <c r="AU2498" s="272"/>
    </row>
    <row r="2499" spans="47:47" x14ac:dyDescent="0.25">
      <c r="AU2499" s="272"/>
    </row>
    <row r="2500" spans="47:47" x14ac:dyDescent="0.25">
      <c r="AU2500" s="272"/>
    </row>
    <row r="2501" spans="47:47" x14ac:dyDescent="0.25">
      <c r="AU2501" s="272"/>
    </row>
    <row r="2502" spans="47:47" x14ac:dyDescent="0.25">
      <c r="AU2502" s="272"/>
    </row>
    <row r="2503" spans="47:47" x14ac:dyDescent="0.25">
      <c r="AU2503" s="272"/>
    </row>
    <row r="2504" spans="47:47" x14ac:dyDescent="0.25">
      <c r="AU2504" s="272"/>
    </row>
    <row r="2505" spans="47:47" x14ac:dyDescent="0.25">
      <c r="AU2505" s="272"/>
    </row>
    <row r="2506" spans="47:47" x14ac:dyDescent="0.25">
      <c r="AU2506" s="272"/>
    </row>
    <row r="2507" spans="47:47" x14ac:dyDescent="0.25">
      <c r="AU2507" s="272"/>
    </row>
    <row r="2508" spans="47:47" x14ac:dyDescent="0.25">
      <c r="AU2508" s="272"/>
    </row>
    <row r="2509" spans="47:47" x14ac:dyDescent="0.25">
      <c r="AU2509" s="272"/>
    </row>
    <row r="2510" spans="47:47" x14ac:dyDescent="0.25">
      <c r="AU2510" s="272"/>
    </row>
    <row r="2511" spans="47:47" x14ac:dyDescent="0.25">
      <c r="AU2511" s="272"/>
    </row>
    <row r="2512" spans="47:47" x14ac:dyDescent="0.25">
      <c r="AU2512" s="272"/>
    </row>
    <row r="2513" spans="47:47" x14ac:dyDescent="0.25">
      <c r="AU2513" s="272"/>
    </row>
    <row r="2514" spans="47:47" x14ac:dyDescent="0.25">
      <c r="AU2514" s="272"/>
    </row>
    <row r="2515" spans="47:47" x14ac:dyDescent="0.25">
      <c r="AU2515" s="272"/>
    </row>
    <row r="2516" spans="47:47" x14ac:dyDescent="0.25">
      <c r="AU2516" s="272"/>
    </row>
    <row r="2517" spans="47:47" x14ac:dyDescent="0.25">
      <c r="AU2517" s="272"/>
    </row>
    <row r="2518" spans="47:47" x14ac:dyDescent="0.25">
      <c r="AU2518" s="272"/>
    </row>
    <row r="2519" spans="47:47" x14ac:dyDescent="0.25">
      <c r="AU2519" s="272"/>
    </row>
    <row r="2520" spans="47:47" x14ac:dyDescent="0.25">
      <c r="AU2520" s="272"/>
    </row>
    <row r="2521" spans="47:47" x14ac:dyDescent="0.25">
      <c r="AU2521" s="272"/>
    </row>
    <row r="2522" spans="47:47" x14ac:dyDescent="0.25">
      <c r="AU2522" s="272"/>
    </row>
    <row r="2523" spans="47:47" x14ac:dyDescent="0.25">
      <c r="AU2523" s="272"/>
    </row>
    <row r="2524" spans="47:47" x14ac:dyDescent="0.25">
      <c r="AU2524" s="272"/>
    </row>
    <row r="2525" spans="47:47" x14ac:dyDescent="0.25">
      <c r="AU2525" s="272"/>
    </row>
    <row r="2526" spans="47:47" x14ac:dyDescent="0.25">
      <c r="AU2526" s="272"/>
    </row>
    <row r="2527" spans="47:47" x14ac:dyDescent="0.25">
      <c r="AU2527" s="272"/>
    </row>
    <row r="2528" spans="47:47" x14ac:dyDescent="0.25">
      <c r="AU2528" s="272"/>
    </row>
    <row r="2529" spans="47:47" x14ac:dyDescent="0.25">
      <c r="AU2529" s="272"/>
    </row>
    <row r="2530" spans="47:47" x14ac:dyDescent="0.25">
      <c r="AU2530" s="272"/>
    </row>
    <row r="2531" spans="47:47" x14ac:dyDescent="0.25">
      <c r="AU2531" s="272"/>
    </row>
    <row r="2532" spans="47:47" x14ac:dyDescent="0.25">
      <c r="AU2532" s="272"/>
    </row>
    <row r="2533" spans="47:47" x14ac:dyDescent="0.25">
      <c r="AU2533" s="272"/>
    </row>
    <row r="2534" spans="47:47" x14ac:dyDescent="0.25">
      <c r="AU2534" s="272"/>
    </row>
    <row r="2535" spans="47:47" x14ac:dyDescent="0.25">
      <c r="AU2535" s="272"/>
    </row>
    <row r="2536" spans="47:47" x14ac:dyDescent="0.25">
      <c r="AU2536" s="272"/>
    </row>
    <row r="2537" spans="47:47" x14ac:dyDescent="0.25">
      <c r="AU2537" s="272"/>
    </row>
    <row r="2538" spans="47:47" x14ac:dyDescent="0.25">
      <c r="AU2538" s="272"/>
    </row>
    <row r="2539" spans="47:47" x14ac:dyDescent="0.25">
      <c r="AU2539" s="272"/>
    </row>
    <row r="2540" spans="47:47" x14ac:dyDescent="0.25">
      <c r="AU2540" s="272"/>
    </row>
    <row r="2541" spans="47:47" x14ac:dyDescent="0.25">
      <c r="AU2541" s="272"/>
    </row>
    <row r="2542" spans="47:47" x14ac:dyDescent="0.25">
      <c r="AU2542" s="272"/>
    </row>
    <row r="2543" spans="47:47" x14ac:dyDescent="0.25">
      <c r="AU2543" s="272"/>
    </row>
    <row r="2544" spans="47:47" x14ac:dyDescent="0.25">
      <c r="AU2544" s="272"/>
    </row>
    <row r="2545" spans="47:47" x14ac:dyDescent="0.25">
      <c r="AU2545" s="272"/>
    </row>
    <row r="2546" spans="47:47" x14ac:dyDescent="0.25">
      <c r="AU2546" s="272"/>
    </row>
    <row r="2547" spans="47:47" x14ac:dyDescent="0.25">
      <c r="AU2547" s="272"/>
    </row>
    <row r="2548" spans="47:47" x14ac:dyDescent="0.25">
      <c r="AU2548" s="272"/>
    </row>
    <row r="2549" spans="47:47" x14ac:dyDescent="0.25">
      <c r="AU2549" s="272"/>
    </row>
    <row r="2550" spans="47:47" x14ac:dyDescent="0.25">
      <c r="AU2550" s="272"/>
    </row>
    <row r="2551" spans="47:47" x14ac:dyDescent="0.25">
      <c r="AU2551" s="272"/>
    </row>
    <row r="2552" spans="47:47" x14ac:dyDescent="0.25">
      <c r="AU2552" s="272"/>
    </row>
    <row r="2553" spans="47:47" x14ac:dyDescent="0.25">
      <c r="AU2553" s="272"/>
    </row>
    <row r="2554" spans="47:47" x14ac:dyDescent="0.25">
      <c r="AU2554" s="272"/>
    </row>
    <row r="2555" spans="47:47" x14ac:dyDescent="0.25">
      <c r="AU2555" s="272"/>
    </row>
    <row r="2556" spans="47:47" x14ac:dyDescent="0.25">
      <c r="AU2556" s="272"/>
    </row>
    <row r="2557" spans="47:47" x14ac:dyDescent="0.25">
      <c r="AU2557" s="272"/>
    </row>
    <row r="2558" spans="47:47" x14ac:dyDescent="0.25">
      <c r="AU2558" s="272"/>
    </row>
    <row r="2559" spans="47:47" x14ac:dyDescent="0.25">
      <c r="AU2559" s="272"/>
    </row>
    <row r="2560" spans="47:47" x14ac:dyDescent="0.25">
      <c r="AU2560" s="272"/>
    </row>
    <row r="2561" spans="47:47" x14ac:dyDescent="0.25">
      <c r="AU2561" s="272"/>
    </row>
    <row r="2562" spans="47:47" x14ac:dyDescent="0.25">
      <c r="AU2562" s="272"/>
    </row>
    <row r="2563" spans="47:47" x14ac:dyDescent="0.25">
      <c r="AU2563" s="272"/>
    </row>
    <row r="2564" spans="47:47" x14ac:dyDescent="0.25">
      <c r="AU2564" s="272"/>
    </row>
    <row r="2565" spans="47:47" x14ac:dyDescent="0.25">
      <c r="AU2565" s="272"/>
    </row>
    <row r="2566" spans="47:47" x14ac:dyDescent="0.25">
      <c r="AU2566" s="272"/>
    </row>
    <row r="2567" spans="47:47" x14ac:dyDescent="0.25">
      <c r="AU2567" s="272"/>
    </row>
    <row r="2568" spans="47:47" x14ac:dyDescent="0.25">
      <c r="AU2568" s="272"/>
    </row>
    <row r="2569" spans="47:47" x14ac:dyDescent="0.25">
      <c r="AU2569" s="272"/>
    </row>
    <row r="2570" spans="47:47" x14ac:dyDescent="0.25">
      <c r="AU2570" s="272"/>
    </row>
    <row r="2571" spans="47:47" x14ac:dyDescent="0.25">
      <c r="AU2571" s="272"/>
    </row>
    <row r="2572" spans="47:47" x14ac:dyDescent="0.25">
      <c r="AU2572" s="272"/>
    </row>
    <row r="2573" spans="47:47" x14ac:dyDescent="0.25">
      <c r="AU2573" s="272"/>
    </row>
    <row r="2574" spans="47:47" x14ac:dyDescent="0.25">
      <c r="AU2574" s="272"/>
    </row>
    <row r="2575" spans="47:47" x14ac:dyDescent="0.25">
      <c r="AU2575" s="272"/>
    </row>
    <row r="2576" spans="47:47" x14ac:dyDescent="0.25">
      <c r="AU2576" s="272"/>
    </row>
    <row r="2577" spans="47:47" x14ac:dyDescent="0.25">
      <c r="AU2577" s="272"/>
    </row>
    <row r="2578" spans="47:47" x14ac:dyDescent="0.25">
      <c r="AU2578" s="272"/>
    </row>
    <row r="2579" spans="47:47" x14ac:dyDescent="0.25">
      <c r="AU2579" s="272"/>
    </row>
    <row r="2580" spans="47:47" x14ac:dyDescent="0.25">
      <c r="AU2580" s="272"/>
    </row>
    <row r="2581" spans="47:47" x14ac:dyDescent="0.25">
      <c r="AU2581" s="272"/>
    </row>
    <row r="2582" spans="47:47" x14ac:dyDescent="0.25">
      <c r="AU2582" s="272"/>
    </row>
    <row r="2583" spans="47:47" x14ac:dyDescent="0.25">
      <c r="AU2583" s="272"/>
    </row>
    <row r="2584" spans="47:47" x14ac:dyDescent="0.25">
      <c r="AU2584" s="272"/>
    </row>
    <row r="2585" spans="47:47" x14ac:dyDescent="0.25">
      <c r="AU2585" s="272"/>
    </row>
    <row r="2586" spans="47:47" x14ac:dyDescent="0.25">
      <c r="AU2586" s="272"/>
    </row>
    <row r="2587" spans="47:47" x14ac:dyDescent="0.25">
      <c r="AU2587" s="272"/>
    </row>
    <row r="2588" spans="47:47" x14ac:dyDescent="0.25">
      <c r="AU2588" s="272"/>
    </row>
    <row r="2589" spans="47:47" x14ac:dyDescent="0.25">
      <c r="AU2589" s="272"/>
    </row>
    <row r="2590" spans="47:47" x14ac:dyDescent="0.25">
      <c r="AU2590" s="272"/>
    </row>
    <row r="2591" spans="47:47" x14ac:dyDescent="0.25">
      <c r="AU2591" s="272"/>
    </row>
    <row r="2592" spans="47:47" x14ac:dyDescent="0.25">
      <c r="AU2592" s="272"/>
    </row>
    <row r="2593" spans="47:47" x14ac:dyDescent="0.25">
      <c r="AU2593" s="272"/>
    </row>
    <row r="2594" spans="47:47" x14ac:dyDescent="0.25">
      <c r="AU2594" s="272"/>
    </row>
    <row r="2595" spans="47:47" x14ac:dyDescent="0.25">
      <c r="AU2595" s="272"/>
    </row>
    <row r="2596" spans="47:47" x14ac:dyDescent="0.25">
      <c r="AU2596" s="272"/>
    </row>
    <row r="2597" spans="47:47" x14ac:dyDescent="0.25">
      <c r="AU2597" s="272"/>
    </row>
    <row r="2598" spans="47:47" x14ac:dyDescent="0.25">
      <c r="AU2598" s="272"/>
    </row>
    <row r="2599" spans="47:47" x14ac:dyDescent="0.25">
      <c r="AU2599" s="272"/>
    </row>
    <row r="2600" spans="47:47" x14ac:dyDescent="0.25">
      <c r="AU2600" s="272"/>
    </row>
    <row r="2601" spans="47:47" x14ac:dyDescent="0.25">
      <c r="AU2601" s="272"/>
    </row>
    <row r="2602" spans="47:47" x14ac:dyDescent="0.25">
      <c r="AU2602" s="272"/>
    </row>
    <row r="2603" spans="47:47" x14ac:dyDescent="0.25">
      <c r="AU2603" s="272"/>
    </row>
    <row r="2604" spans="47:47" x14ac:dyDescent="0.25">
      <c r="AU2604" s="272"/>
    </row>
    <row r="2605" spans="47:47" x14ac:dyDescent="0.25">
      <c r="AU2605" s="272"/>
    </row>
    <row r="2606" spans="47:47" x14ac:dyDescent="0.25">
      <c r="AU2606" s="272"/>
    </row>
    <row r="2607" spans="47:47" x14ac:dyDescent="0.25">
      <c r="AU2607" s="272"/>
    </row>
    <row r="2608" spans="47:47" x14ac:dyDescent="0.25">
      <c r="AU2608" s="272"/>
    </row>
    <row r="2609" spans="47:47" x14ac:dyDescent="0.25">
      <c r="AU2609" s="272"/>
    </row>
    <row r="2610" spans="47:47" x14ac:dyDescent="0.25">
      <c r="AU2610" s="272"/>
    </row>
    <row r="2611" spans="47:47" x14ac:dyDescent="0.25">
      <c r="AU2611" s="272"/>
    </row>
    <row r="2612" spans="47:47" x14ac:dyDescent="0.25">
      <c r="AU2612" s="272"/>
    </row>
    <row r="2613" spans="47:47" x14ac:dyDescent="0.25">
      <c r="AU2613" s="272"/>
    </row>
    <row r="2614" spans="47:47" x14ac:dyDescent="0.25">
      <c r="AU2614" s="272"/>
    </row>
    <row r="2615" spans="47:47" x14ac:dyDescent="0.25">
      <c r="AU2615" s="272"/>
    </row>
    <row r="2616" spans="47:47" x14ac:dyDescent="0.25">
      <c r="AU2616" s="272"/>
    </row>
    <row r="2617" spans="47:47" x14ac:dyDescent="0.25">
      <c r="AU2617" s="272"/>
    </row>
    <row r="2618" spans="47:47" x14ac:dyDescent="0.25">
      <c r="AU2618" s="272"/>
    </row>
    <row r="2619" spans="47:47" x14ac:dyDescent="0.25">
      <c r="AU2619" s="272"/>
    </row>
    <row r="2620" spans="47:47" x14ac:dyDescent="0.25">
      <c r="AU2620" s="272"/>
    </row>
    <row r="2621" spans="47:47" x14ac:dyDescent="0.25">
      <c r="AU2621" s="272"/>
    </row>
    <row r="2622" spans="47:47" x14ac:dyDescent="0.25">
      <c r="AU2622" s="272"/>
    </row>
    <row r="2623" spans="47:47" x14ac:dyDescent="0.25">
      <c r="AU2623" s="272"/>
    </row>
    <row r="2624" spans="47:47" x14ac:dyDescent="0.25">
      <c r="AU2624" s="272"/>
    </row>
    <row r="2625" spans="47:47" x14ac:dyDescent="0.25">
      <c r="AU2625" s="272"/>
    </row>
    <row r="2626" spans="47:47" x14ac:dyDescent="0.25">
      <c r="AU2626" s="272"/>
    </row>
    <row r="2627" spans="47:47" x14ac:dyDescent="0.25">
      <c r="AU2627" s="272"/>
    </row>
    <row r="2628" spans="47:47" x14ac:dyDescent="0.25">
      <c r="AU2628" s="272"/>
    </row>
    <row r="2629" spans="47:47" x14ac:dyDescent="0.25">
      <c r="AU2629" s="272"/>
    </row>
    <row r="2630" spans="47:47" x14ac:dyDescent="0.25">
      <c r="AU2630" s="272"/>
    </row>
    <row r="2631" spans="47:47" x14ac:dyDescent="0.25">
      <c r="AU2631" s="272"/>
    </row>
    <row r="2632" spans="47:47" x14ac:dyDescent="0.25">
      <c r="AU2632" s="272"/>
    </row>
    <row r="2633" spans="47:47" x14ac:dyDescent="0.25">
      <c r="AU2633" s="272"/>
    </row>
    <row r="2634" spans="47:47" x14ac:dyDescent="0.25">
      <c r="AU2634" s="272"/>
    </row>
    <row r="2635" spans="47:47" x14ac:dyDescent="0.25">
      <c r="AU2635" s="272"/>
    </row>
    <row r="2636" spans="47:47" x14ac:dyDescent="0.25">
      <c r="AU2636" s="272"/>
    </row>
    <row r="2637" spans="47:47" x14ac:dyDescent="0.25">
      <c r="AU2637" s="272"/>
    </row>
    <row r="2638" spans="47:47" x14ac:dyDescent="0.25">
      <c r="AU2638" s="272"/>
    </row>
    <row r="2639" spans="47:47" x14ac:dyDescent="0.25">
      <c r="AU2639" s="272"/>
    </row>
    <row r="2640" spans="47:47" x14ac:dyDescent="0.25">
      <c r="AU2640" s="272"/>
    </row>
    <row r="2641" spans="47:47" x14ac:dyDescent="0.25">
      <c r="AU2641" s="272"/>
    </row>
    <row r="2642" spans="47:47" x14ac:dyDescent="0.25">
      <c r="AU2642" s="272"/>
    </row>
    <row r="2643" spans="47:47" x14ac:dyDescent="0.25">
      <c r="AU2643" s="272"/>
    </row>
    <row r="2644" spans="47:47" x14ac:dyDescent="0.25">
      <c r="AU2644" s="272"/>
    </row>
    <row r="2645" spans="47:47" x14ac:dyDescent="0.25">
      <c r="AU2645" s="272"/>
    </row>
    <row r="2646" spans="47:47" x14ac:dyDescent="0.25">
      <c r="AU2646" s="272"/>
    </row>
    <row r="2647" spans="47:47" x14ac:dyDescent="0.25">
      <c r="AU2647" s="272"/>
    </row>
    <row r="2648" spans="47:47" x14ac:dyDescent="0.25">
      <c r="AU2648" s="272"/>
    </row>
    <row r="2649" spans="47:47" x14ac:dyDescent="0.25">
      <c r="AU2649" s="272"/>
    </row>
    <row r="2650" spans="47:47" x14ac:dyDescent="0.25">
      <c r="AU2650" s="272"/>
    </row>
    <row r="2651" spans="47:47" x14ac:dyDescent="0.25">
      <c r="AU2651" s="272"/>
    </row>
    <row r="2652" spans="47:47" x14ac:dyDescent="0.25">
      <c r="AU2652" s="272"/>
    </row>
    <row r="2653" spans="47:47" x14ac:dyDescent="0.25">
      <c r="AU2653" s="272"/>
    </row>
    <row r="2654" spans="47:47" x14ac:dyDescent="0.25">
      <c r="AU2654" s="272"/>
    </row>
    <row r="2655" spans="47:47" x14ac:dyDescent="0.25">
      <c r="AU2655" s="272"/>
    </row>
    <row r="2656" spans="47:47" x14ac:dyDescent="0.25">
      <c r="AU2656" s="272"/>
    </row>
    <row r="2657" spans="47:47" x14ac:dyDescent="0.25">
      <c r="AU2657" s="272"/>
    </row>
    <row r="2658" spans="47:47" x14ac:dyDescent="0.25">
      <c r="AU2658" s="272"/>
    </row>
    <row r="2659" spans="47:47" x14ac:dyDescent="0.25">
      <c r="AU2659" s="272"/>
    </row>
    <row r="2660" spans="47:47" x14ac:dyDescent="0.25">
      <c r="AU2660" s="272"/>
    </row>
    <row r="2661" spans="47:47" x14ac:dyDescent="0.25">
      <c r="AU2661" s="272"/>
    </row>
    <row r="2662" spans="47:47" x14ac:dyDescent="0.25">
      <c r="AU2662" s="272"/>
    </row>
    <row r="2663" spans="47:47" x14ac:dyDescent="0.25">
      <c r="AU2663" s="272"/>
    </row>
    <row r="2664" spans="47:47" x14ac:dyDescent="0.25">
      <c r="AU2664" s="272"/>
    </row>
    <row r="2665" spans="47:47" x14ac:dyDescent="0.25">
      <c r="AU2665" s="272"/>
    </row>
    <row r="2666" spans="47:47" x14ac:dyDescent="0.25">
      <c r="AU2666" s="272"/>
    </row>
    <row r="2667" spans="47:47" x14ac:dyDescent="0.25">
      <c r="AU2667" s="272"/>
    </row>
    <row r="2668" spans="47:47" x14ac:dyDescent="0.25">
      <c r="AU2668" s="272"/>
    </row>
    <row r="2669" spans="47:47" x14ac:dyDescent="0.25">
      <c r="AU2669" s="272"/>
    </row>
    <row r="2670" spans="47:47" x14ac:dyDescent="0.25">
      <c r="AU2670" s="272"/>
    </row>
    <row r="2671" spans="47:47" x14ac:dyDescent="0.25">
      <c r="AU2671" s="272"/>
    </row>
    <row r="2672" spans="47:47" x14ac:dyDescent="0.25">
      <c r="AU2672" s="272"/>
    </row>
    <row r="2673" spans="47:47" x14ac:dyDescent="0.25">
      <c r="AU2673" s="272"/>
    </row>
    <row r="2674" spans="47:47" x14ac:dyDescent="0.25">
      <c r="AU2674" s="272"/>
    </row>
    <row r="2675" spans="47:47" x14ac:dyDescent="0.25">
      <c r="AU2675" s="272"/>
    </row>
    <row r="2676" spans="47:47" x14ac:dyDescent="0.25">
      <c r="AU2676" s="272"/>
    </row>
    <row r="2677" spans="47:47" x14ac:dyDescent="0.25">
      <c r="AU2677" s="272"/>
    </row>
    <row r="2678" spans="47:47" x14ac:dyDescent="0.25">
      <c r="AU2678" s="272"/>
    </row>
    <row r="2679" spans="47:47" x14ac:dyDescent="0.25">
      <c r="AU2679" s="272"/>
    </row>
    <row r="2680" spans="47:47" x14ac:dyDescent="0.25">
      <c r="AU2680" s="272"/>
    </row>
    <row r="2681" spans="47:47" x14ac:dyDescent="0.25">
      <c r="AU2681" s="272"/>
    </row>
    <row r="2682" spans="47:47" x14ac:dyDescent="0.25">
      <c r="AU2682" s="272"/>
    </row>
    <row r="2683" spans="47:47" x14ac:dyDescent="0.25">
      <c r="AU2683" s="272"/>
    </row>
    <row r="2684" spans="47:47" x14ac:dyDescent="0.25">
      <c r="AU2684" s="272"/>
    </row>
    <row r="2685" spans="47:47" x14ac:dyDescent="0.25">
      <c r="AU2685" s="272"/>
    </row>
    <row r="2686" spans="47:47" x14ac:dyDescent="0.25">
      <c r="AU2686" s="272"/>
    </row>
    <row r="2687" spans="47:47" x14ac:dyDescent="0.25">
      <c r="AU2687" s="272"/>
    </row>
    <row r="2688" spans="47:47" x14ac:dyDescent="0.25">
      <c r="AU2688" s="272"/>
    </row>
    <row r="2689" spans="47:47" x14ac:dyDescent="0.25">
      <c r="AU2689" s="272"/>
    </row>
    <row r="2690" spans="47:47" x14ac:dyDescent="0.25">
      <c r="AU2690" s="272"/>
    </row>
    <row r="2691" spans="47:47" x14ac:dyDescent="0.25">
      <c r="AU2691" s="272"/>
    </row>
    <row r="2692" spans="47:47" x14ac:dyDescent="0.25">
      <c r="AU2692" s="272"/>
    </row>
    <row r="2693" spans="47:47" x14ac:dyDescent="0.25">
      <c r="AU2693" s="272"/>
    </row>
    <row r="2694" spans="47:47" x14ac:dyDescent="0.25">
      <c r="AU2694" s="272"/>
    </row>
    <row r="2695" spans="47:47" x14ac:dyDescent="0.25">
      <c r="AU2695" s="272"/>
    </row>
    <row r="2696" spans="47:47" x14ac:dyDescent="0.25">
      <c r="AU2696" s="272"/>
    </row>
    <row r="2697" spans="47:47" x14ac:dyDescent="0.25">
      <c r="AU2697" s="272"/>
    </row>
    <row r="2698" spans="47:47" x14ac:dyDescent="0.25">
      <c r="AU2698" s="272"/>
    </row>
    <row r="2699" spans="47:47" x14ac:dyDescent="0.25">
      <c r="AU2699" s="272"/>
    </row>
    <row r="2700" spans="47:47" x14ac:dyDescent="0.25">
      <c r="AU2700" s="272"/>
    </row>
    <row r="2701" spans="47:47" x14ac:dyDescent="0.25">
      <c r="AU2701" s="272"/>
    </row>
    <row r="2702" spans="47:47" x14ac:dyDescent="0.25">
      <c r="AU2702" s="272"/>
    </row>
    <row r="2703" spans="47:47" x14ac:dyDescent="0.25">
      <c r="AU2703" s="272"/>
    </row>
    <row r="2704" spans="47:47" x14ac:dyDescent="0.25">
      <c r="AU2704" s="272"/>
    </row>
    <row r="2705" spans="47:47" x14ac:dyDescent="0.25">
      <c r="AU2705" s="272"/>
    </row>
    <row r="2706" spans="47:47" x14ac:dyDescent="0.25">
      <c r="AU2706" s="272"/>
    </row>
    <row r="2707" spans="47:47" x14ac:dyDescent="0.25">
      <c r="AU2707" s="272"/>
    </row>
    <row r="2708" spans="47:47" x14ac:dyDescent="0.25">
      <c r="AU2708" s="272"/>
    </row>
    <row r="2709" spans="47:47" x14ac:dyDescent="0.25">
      <c r="AU2709" s="272"/>
    </row>
    <row r="2710" spans="47:47" x14ac:dyDescent="0.25">
      <c r="AU2710" s="272"/>
    </row>
    <row r="2711" spans="47:47" x14ac:dyDescent="0.25">
      <c r="AU2711" s="272"/>
    </row>
    <row r="2712" spans="47:47" x14ac:dyDescent="0.25">
      <c r="AU2712" s="272"/>
    </row>
    <row r="2713" spans="47:47" x14ac:dyDescent="0.25">
      <c r="AU2713" s="272"/>
    </row>
    <row r="2714" spans="47:47" x14ac:dyDescent="0.25">
      <c r="AU2714" s="272"/>
    </row>
    <row r="2715" spans="47:47" x14ac:dyDescent="0.25">
      <c r="AU2715" s="272"/>
    </row>
    <row r="2716" spans="47:47" x14ac:dyDescent="0.25">
      <c r="AU2716" s="272"/>
    </row>
    <row r="2717" spans="47:47" x14ac:dyDescent="0.25">
      <c r="AU2717" s="272"/>
    </row>
    <row r="2718" spans="47:47" x14ac:dyDescent="0.25">
      <c r="AU2718" s="272"/>
    </row>
    <row r="2719" spans="47:47" x14ac:dyDescent="0.25">
      <c r="AU2719" s="272"/>
    </row>
    <row r="2720" spans="47:47" x14ac:dyDescent="0.25">
      <c r="AU2720" s="272"/>
    </row>
    <row r="2721" spans="47:47" x14ac:dyDescent="0.25">
      <c r="AU2721" s="272"/>
    </row>
    <row r="2722" spans="47:47" x14ac:dyDescent="0.25">
      <c r="AU2722" s="272"/>
    </row>
    <row r="2723" spans="47:47" x14ac:dyDescent="0.25">
      <c r="AU2723" s="272"/>
    </row>
    <row r="2724" spans="47:47" x14ac:dyDescent="0.25">
      <c r="AU2724" s="272"/>
    </row>
    <row r="2725" spans="47:47" x14ac:dyDescent="0.25">
      <c r="AU2725" s="272"/>
    </row>
    <row r="2726" spans="47:47" x14ac:dyDescent="0.25">
      <c r="AU2726" s="272"/>
    </row>
    <row r="2727" spans="47:47" x14ac:dyDescent="0.25">
      <c r="AU2727" s="272"/>
    </row>
    <row r="2728" spans="47:47" x14ac:dyDescent="0.25">
      <c r="AU2728" s="272"/>
    </row>
    <row r="2729" spans="47:47" x14ac:dyDescent="0.25">
      <c r="AU2729" s="272"/>
    </row>
    <row r="2730" spans="47:47" x14ac:dyDescent="0.25">
      <c r="AU2730" s="272"/>
    </row>
    <row r="2731" spans="47:47" x14ac:dyDescent="0.25">
      <c r="AU2731" s="272"/>
    </row>
    <row r="2732" spans="47:47" x14ac:dyDescent="0.25">
      <c r="AU2732" s="272"/>
    </row>
    <row r="2733" spans="47:47" x14ac:dyDescent="0.25">
      <c r="AU2733" s="272"/>
    </row>
    <row r="2734" spans="47:47" x14ac:dyDescent="0.25">
      <c r="AU2734" s="272"/>
    </row>
    <row r="2735" spans="47:47" x14ac:dyDescent="0.25">
      <c r="AU2735" s="272"/>
    </row>
    <row r="2736" spans="47:47" x14ac:dyDescent="0.25">
      <c r="AU2736" s="272"/>
    </row>
    <row r="2737" spans="47:47" x14ac:dyDescent="0.25">
      <c r="AU2737" s="272"/>
    </row>
    <row r="2738" spans="47:47" x14ac:dyDescent="0.25">
      <c r="AU2738" s="272"/>
    </row>
    <row r="2739" spans="47:47" x14ac:dyDescent="0.25">
      <c r="AU2739" s="272"/>
    </row>
    <row r="2740" spans="47:47" x14ac:dyDescent="0.25">
      <c r="AU2740" s="272"/>
    </row>
    <row r="2741" spans="47:47" x14ac:dyDescent="0.25">
      <c r="AU2741" s="272"/>
    </row>
    <row r="2742" spans="47:47" x14ac:dyDescent="0.25">
      <c r="AU2742" s="272"/>
    </row>
    <row r="2743" spans="47:47" x14ac:dyDescent="0.25">
      <c r="AU2743" s="272"/>
    </row>
    <row r="2744" spans="47:47" x14ac:dyDescent="0.25">
      <c r="AU2744" s="272"/>
    </row>
    <row r="2745" spans="47:47" x14ac:dyDescent="0.25">
      <c r="AU2745" s="272"/>
    </row>
    <row r="2746" spans="47:47" x14ac:dyDescent="0.25">
      <c r="AU2746" s="272"/>
    </row>
    <row r="2747" spans="47:47" x14ac:dyDescent="0.25">
      <c r="AU2747" s="272"/>
    </row>
    <row r="2748" spans="47:47" x14ac:dyDescent="0.25">
      <c r="AU2748" s="272"/>
    </row>
    <row r="2749" spans="47:47" x14ac:dyDescent="0.25">
      <c r="AU2749" s="272"/>
    </row>
    <row r="2750" spans="47:47" x14ac:dyDescent="0.25">
      <c r="AU2750" s="272"/>
    </row>
    <row r="2751" spans="47:47" x14ac:dyDescent="0.25">
      <c r="AU2751" s="272"/>
    </row>
    <row r="2752" spans="47:47" x14ac:dyDescent="0.25">
      <c r="AU2752" s="272"/>
    </row>
    <row r="2753" spans="47:47" x14ac:dyDescent="0.25">
      <c r="AU2753" s="272"/>
    </row>
    <row r="2754" spans="47:47" x14ac:dyDescent="0.25">
      <c r="AU2754" s="272"/>
    </row>
    <row r="2755" spans="47:47" x14ac:dyDescent="0.25">
      <c r="AU2755" s="272"/>
    </row>
    <row r="2756" spans="47:47" x14ac:dyDescent="0.25">
      <c r="AU2756" s="272"/>
    </row>
    <row r="2757" spans="47:47" x14ac:dyDescent="0.25">
      <c r="AU2757" s="272"/>
    </row>
    <row r="2758" spans="47:47" x14ac:dyDescent="0.25">
      <c r="AU2758" s="272"/>
    </row>
    <row r="2759" spans="47:47" x14ac:dyDescent="0.25">
      <c r="AU2759" s="272"/>
    </row>
    <row r="2760" spans="47:47" x14ac:dyDescent="0.25">
      <c r="AU2760" s="272"/>
    </row>
    <row r="2761" spans="47:47" x14ac:dyDescent="0.25">
      <c r="AU2761" s="272"/>
    </row>
    <row r="2762" spans="47:47" x14ac:dyDescent="0.25">
      <c r="AU2762" s="272"/>
    </row>
    <row r="2763" spans="47:47" x14ac:dyDescent="0.25">
      <c r="AU2763" s="272"/>
    </row>
    <row r="2764" spans="47:47" x14ac:dyDescent="0.25">
      <c r="AU2764" s="272"/>
    </row>
    <row r="2765" spans="47:47" x14ac:dyDescent="0.25">
      <c r="AU2765" s="272"/>
    </row>
    <row r="2766" spans="47:47" x14ac:dyDescent="0.25">
      <c r="AU2766" s="272"/>
    </row>
    <row r="2767" spans="47:47" x14ac:dyDescent="0.25">
      <c r="AU2767" s="272"/>
    </row>
    <row r="2768" spans="47:47" x14ac:dyDescent="0.25">
      <c r="AU2768" s="272"/>
    </row>
    <row r="2769" spans="47:47" x14ac:dyDescent="0.25">
      <c r="AU2769" s="272"/>
    </row>
    <row r="2770" spans="47:47" x14ac:dyDescent="0.25">
      <c r="AU2770" s="272"/>
    </row>
    <row r="2771" spans="47:47" x14ac:dyDescent="0.25">
      <c r="AU2771" s="272"/>
    </row>
    <row r="2772" spans="47:47" x14ac:dyDescent="0.25">
      <c r="AU2772" s="272"/>
    </row>
    <row r="2773" spans="47:47" x14ac:dyDescent="0.25">
      <c r="AU2773" s="272"/>
    </row>
    <row r="2774" spans="47:47" x14ac:dyDescent="0.25">
      <c r="AU2774" s="272"/>
    </row>
    <row r="2775" spans="47:47" x14ac:dyDescent="0.25">
      <c r="AU2775" s="272"/>
    </row>
    <row r="2776" spans="47:47" x14ac:dyDescent="0.25">
      <c r="AU2776" s="272"/>
    </row>
    <row r="2777" spans="47:47" x14ac:dyDescent="0.25">
      <c r="AU2777" s="272"/>
    </row>
    <row r="2778" spans="47:47" x14ac:dyDescent="0.25">
      <c r="AU2778" s="272"/>
    </row>
    <row r="2779" spans="47:47" x14ac:dyDescent="0.25">
      <c r="AU2779" s="272"/>
    </row>
    <row r="2780" spans="47:47" x14ac:dyDescent="0.25">
      <c r="AU2780" s="272"/>
    </row>
    <row r="2781" spans="47:47" x14ac:dyDescent="0.25">
      <c r="AU2781" s="272"/>
    </row>
    <row r="2782" spans="47:47" x14ac:dyDescent="0.25">
      <c r="AU2782" s="272"/>
    </row>
    <row r="2783" spans="47:47" x14ac:dyDescent="0.25">
      <c r="AU2783" s="272"/>
    </row>
    <row r="2784" spans="47:47" x14ac:dyDescent="0.25">
      <c r="AU2784" s="272"/>
    </row>
    <row r="2785" spans="47:47" x14ac:dyDescent="0.25">
      <c r="AU2785" s="272"/>
    </row>
    <row r="2786" spans="47:47" x14ac:dyDescent="0.25">
      <c r="AU2786" s="272"/>
    </row>
    <row r="2787" spans="47:47" x14ac:dyDescent="0.25">
      <c r="AU2787" s="272"/>
    </row>
    <row r="2788" spans="47:47" x14ac:dyDescent="0.25">
      <c r="AU2788" s="272"/>
    </row>
    <row r="2789" spans="47:47" x14ac:dyDescent="0.25">
      <c r="AU2789" s="272"/>
    </row>
    <row r="2790" spans="47:47" x14ac:dyDescent="0.25">
      <c r="AU2790" s="272"/>
    </row>
    <row r="2791" spans="47:47" x14ac:dyDescent="0.25">
      <c r="AU2791" s="272"/>
    </row>
    <row r="2792" spans="47:47" x14ac:dyDescent="0.25">
      <c r="AU2792" s="272"/>
    </row>
    <row r="2793" spans="47:47" x14ac:dyDescent="0.25">
      <c r="AU2793" s="272"/>
    </row>
    <row r="2794" spans="47:47" x14ac:dyDescent="0.25">
      <c r="AU2794" s="272"/>
    </row>
    <row r="2795" spans="47:47" x14ac:dyDescent="0.25">
      <c r="AU2795" s="272"/>
    </row>
    <row r="2796" spans="47:47" x14ac:dyDescent="0.25">
      <c r="AU2796" s="272"/>
    </row>
    <row r="2797" spans="47:47" x14ac:dyDescent="0.25">
      <c r="AU2797" s="272"/>
    </row>
    <row r="2798" spans="47:47" x14ac:dyDescent="0.25">
      <c r="AU2798" s="272"/>
    </row>
    <row r="2799" spans="47:47" x14ac:dyDescent="0.25">
      <c r="AU2799" s="272"/>
    </row>
    <row r="2800" spans="47:47" x14ac:dyDescent="0.25">
      <c r="AU2800" s="272"/>
    </row>
    <row r="2801" spans="47:47" x14ac:dyDescent="0.25">
      <c r="AU2801" s="272"/>
    </row>
    <row r="2802" spans="47:47" x14ac:dyDescent="0.25">
      <c r="AU2802" s="272"/>
    </row>
    <row r="2803" spans="47:47" x14ac:dyDescent="0.25">
      <c r="AU2803" s="272"/>
    </row>
    <row r="2804" spans="47:47" x14ac:dyDescent="0.25">
      <c r="AU2804" s="272"/>
    </row>
    <row r="2805" spans="47:47" x14ac:dyDescent="0.25">
      <c r="AU2805" s="272"/>
    </row>
    <row r="2806" spans="47:47" x14ac:dyDescent="0.25">
      <c r="AU2806" s="272"/>
    </row>
    <row r="2807" spans="47:47" x14ac:dyDescent="0.25">
      <c r="AU2807" s="272"/>
    </row>
    <row r="2808" spans="47:47" x14ac:dyDescent="0.25">
      <c r="AU2808" s="272"/>
    </row>
    <row r="2809" spans="47:47" x14ac:dyDescent="0.25">
      <c r="AU2809" s="272"/>
    </row>
    <row r="2810" spans="47:47" x14ac:dyDescent="0.25">
      <c r="AU2810" s="272"/>
    </row>
    <row r="2811" spans="47:47" x14ac:dyDescent="0.25">
      <c r="AU2811" s="272"/>
    </row>
    <row r="2812" spans="47:47" x14ac:dyDescent="0.25">
      <c r="AU2812" s="272"/>
    </row>
    <row r="2813" spans="47:47" x14ac:dyDescent="0.25">
      <c r="AU2813" s="272"/>
    </row>
    <row r="2814" spans="47:47" x14ac:dyDescent="0.25">
      <c r="AU2814" s="272"/>
    </row>
    <row r="2815" spans="47:47" x14ac:dyDescent="0.25">
      <c r="AU2815" s="272"/>
    </row>
    <row r="2816" spans="47:47" x14ac:dyDescent="0.25">
      <c r="AU2816" s="272"/>
    </row>
    <row r="2817" spans="47:47" x14ac:dyDescent="0.25">
      <c r="AU2817" s="272"/>
    </row>
    <row r="2818" spans="47:47" x14ac:dyDescent="0.25">
      <c r="AU2818" s="272"/>
    </row>
    <row r="2819" spans="47:47" x14ac:dyDescent="0.25">
      <c r="AU2819" s="272"/>
    </row>
    <row r="2820" spans="47:47" x14ac:dyDescent="0.25">
      <c r="AU2820" s="272"/>
    </row>
    <row r="2821" spans="47:47" x14ac:dyDescent="0.25">
      <c r="AU2821" s="272"/>
    </row>
    <row r="2822" spans="47:47" x14ac:dyDescent="0.25">
      <c r="AU2822" s="272"/>
    </row>
    <row r="2823" spans="47:47" x14ac:dyDescent="0.25">
      <c r="AU2823" s="272"/>
    </row>
    <row r="2824" spans="47:47" x14ac:dyDescent="0.25">
      <c r="AU2824" s="272"/>
    </row>
    <row r="2825" spans="47:47" x14ac:dyDescent="0.25">
      <c r="AU2825" s="272"/>
    </row>
    <row r="2826" spans="47:47" x14ac:dyDescent="0.25">
      <c r="AU2826" s="272"/>
    </row>
    <row r="2827" spans="47:47" x14ac:dyDescent="0.25">
      <c r="AU2827" s="272"/>
    </row>
    <row r="2828" spans="47:47" x14ac:dyDescent="0.25">
      <c r="AU2828" s="272"/>
    </row>
    <row r="2829" spans="47:47" x14ac:dyDescent="0.25">
      <c r="AU2829" s="272"/>
    </row>
    <row r="2830" spans="47:47" x14ac:dyDescent="0.25">
      <c r="AU2830" s="272"/>
    </row>
    <row r="2831" spans="47:47" x14ac:dyDescent="0.25">
      <c r="AU2831" s="272"/>
    </row>
    <row r="2832" spans="47:47" x14ac:dyDescent="0.25">
      <c r="AU2832" s="272"/>
    </row>
    <row r="2833" spans="47:47" x14ac:dyDescent="0.25">
      <c r="AU2833" s="272"/>
    </row>
    <row r="2834" spans="47:47" x14ac:dyDescent="0.25">
      <c r="AU2834" s="272"/>
    </row>
    <row r="2835" spans="47:47" x14ac:dyDescent="0.25">
      <c r="AU2835" s="272"/>
    </row>
    <row r="2836" spans="47:47" x14ac:dyDescent="0.25">
      <c r="AU2836" s="272"/>
    </row>
    <row r="2837" spans="47:47" x14ac:dyDescent="0.25">
      <c r="AU2837" s="272"/>
    </row>
    <row r="2838" spans="47:47" x14ac:dyDescent="0.25">
      <c r="AU2838" s="272"/>
    </row>
    <row r="2839" spans="47:47" x14ac:dyDescent="0.25">
      <c r="AU2839" s="272"/>
    </row>
    <row r="2840" spans="47:47" x14ac:dyDescent="0.25">
      <c r="AU2840" s="272"/>
    </row>
    <row r="2841" spans="47:47" x14ac:dyDescent="0.25">
      <c r="AU2841" s="272"/>
    </row>
    <row r="2842" spans="47:47" x14ac:dyDescent="0.25">
      <c r="AU2842" s="272"/>
    </row>
    <row r="2843" spans="47:47" x14ac:dyDescent="0.25">
      <c r="AU2843" s="272"/>
    </row>
    <row r="2844" spans="47:47" x14ac:dyDescent="0.25">
      <c r="AU2844" s="272"/>
    </row>
    <row r="2845" spans="47:47" x14ac:dyDescent="0.25">
      <c r="AU2845" s="272"/>
    </row>
    <row r="2846" spans="47:47" x14ac:dyDescent="0.25">
      <c r="AU2846" s="272"/>
    </row>
    <row r="2847" spans="47:47" x14ac:dyDescent="0.25">
      <c r="AU2847" s="272"/>
    </row>
    <row r="2848" spans="47:47" x14ac:dyDescent="0.25">
      <c r="AU2848" s="272"/>
    </row>
    <row r="2849" spans="47:47" x14ac:dyDescent="0.25">
      <c r="AU2849" s="272"/>
    </row>
    <row r="2850" spans="47:47" x14ac:dyDescent="0.25">
      <c r="AU2850" s="272"/>
    </row>
    <row r="2851" spans="47:47" x14ac:dyDescent="0.25">
      <c r="AU2851" s="272"/>
    </row>
    <row r="2852" spans="47:47" x14ac:dyDescent="0.25">
      <c r="AU2852" s="272"/>
    </row>
    <row r="2853" spans="47:47" x14ac:dyDescent="0.25">
      <c r="AU2853" s="272"/>
    </row>
    <row r="2854" spans="47:47" x14ac:dyDescent="0.25">
      <c r="AU2854" s="272"/>
    </row>
    <row r="2855" spans="47:47" x14ac:dyDescent="0.25">
      <c r="AU2855" s="272"/>
    </row>
    <row r="2856" spans="47:47" x14ac:dyDescent="0.25">
      <c r="AU2856" s="272"/>
    </row>
    <row r="2857" spans="47:47" x14ac:dyDescent="0.25">
      <c r="AU2857" s="272"/>
    </row>
    <row r="2858" spans="47:47" x14ac:dyDescent="0.25">
      <c r="AU2858" s="272"/>
    </row>
    <row r="2859" spans="47:47" x14ac:dyDescent="0.25">
      <c r="AU2859" s="272"/>
    </row>
    <row r="2860" spans="47:47" x14ac:dyDescent="0.25">
      <c r="AU2860" s="272"/>
    </row>
    <row r="2861" spans="47:47" x14ac:dyDescent="0.25">
      <c r="AU2861" s="272"/>
    </row>
    <row r="2862" spans="47:47" x14ac:dyDescent="0.25">
      <c r="AU2862" s="272"/>
    </row>
    <row r="2863" spans="47:47" x14ac:dyDescent="0.25">
      <c r="AU2863" s="272"/>
    </row>
    <row r="2864" spans="47:47" x14ac:dyDescent="0.25">
      <c r="AU2864" s="272"/>
    </row>
    <row r="2865" spans="47:47" x14ac:dyDescent="0.25">
      <c r="AU2865" s="272"/>
    </row>
    <row r="2866" spans="47:47" x14ac:dyDescent="0.25">
      <c r="AU2866" s="272"/>
    </row>
    <row r="2867" spans="47:47" x14ac:dyDescent="0.25">
      <c r="AU2867" s="272"/>
    </row>
    <row r="2868" spans="47:47" x14ac:dyDescent="0.25">
      <c r="AU2868" s="272"/>
    </row>
    <row r="2869" spans="47:47" x14ac:dyDescent="0.25">
      <c r="AU2869" s="272"/>
    </row>
    <row r="2870" spans="47:47" x14ac:dyDescent="0.25">
      <c r="AU2870" s="272"/>
    </row>
    <row r="2871" spans="47:47" x14ac:dyDescent="0.25">
      <c r="AU2871" s="272"/>
    </row>
    <row r="2872" spans="47:47" x14ac:dyDescent="0.25">
      <c r="AU2872" s="272"/>
    </row>
    <row r="2873" spans="47:47" x14ac:dyDescent="0.25">
      <c r="AU2873" s="272"/>
    </row>
    <row r="2874" spans="47:47" x14ac:dyDescent="0.25">
      <c r="AU2874" s="272"/>
    </row>
    <row r="2875" spans="47:47" x14ac:dyDescent="0.25">
      <c r="AU2875" s="272"/>
    </row>
    <row r="2876" spans="47:47" x14ac:dyDescent="0.25">
      <c r="AU2876" s="272"/>
    </row>
    <row r="2877" spans="47:47" x14ac:dyDescent="0.25">
      <c r="AU2877" s="272"/>
    </row>
    <row r="2878" spans="47:47" x14ac:dyDescent="0.25">
      <c r="AU2878" s="272"/>
    </row>
    <row r="2879" spans="47:47" x14ac:dyDescent="0.25">
      <c r="AU2879" s="272"/>
    </row>
    <row r="2880" spans="47:47" x14ac:dyDescent="0.25">
      <c r="AU2880" s="272"/>
    </row>
    <row r="2881" spans="47:47" x14ac:dyDescent="0.25">
      <c r="AU2881" s="272"/>
    </row>
    <row r="2882" spans="47:47" x14ac:dyDescent="0.25">
      <c r="AU2882" s="272"/>
    </row>
    <row r="2883" spans="47:47" x14ac:dyDescent="0.25">
      <c r="AU2883" s="272"/>
    </row>
    <row r="2884" spans="47:47" x14ac:dyDescent="0.25">
      <c r="AU2884" s="272"/>
    </row>
    <row r="2885" spans="47:47" x14ac:dyDescent="0.25">
      <c r="AU2885" s="272"/>
    </row>
    <row r="2886" spans="47:47" x14ac:dyDescent="0.25">
      <c r="AU2886" s="272"/>
    </row>
    <row r="2887" spans="47:47" x14ac:dyDescent="0.25">
      <c r="AU2887" s="272"/>
    </row>
    <row r="2888" spans="47:47" x14ac:dyDescent="0.25">
      <c r="AU2888" s="272"/>
    </row>
    <row r="2889" spans="47:47" x14ac:dyDescent="0.25">
      <c r="AU2889" s="272"/>
    </row>
    <row r="2890" spans="47:47" x14ac:dyDescent="0.25">
      <c r="AU2890" s="272"/>
    </row>
    <row r="2891" spans="47:47" x14ac:dyDescent="0.25">
      <c r="AU2891" s="272"/>
    </row>
    <row r="2892" spans="47:47" x14ac:dyDescent="0.25">
      <c r="AU2892" s="272"/>
    </row>
    <row r="2893" spans="47:47" x14ac:dyDescent="0.25">
      <c r="AU2893" s="272"/>
    </row>
    <row r="2894" spans="47:47" x14ac:dyDescent="0.25">
      <c r="AU2894" s="272"/>
    </row>
    <row r="2895" spans="47:47" x14ac:dyDescent="0.25">
      <c r="AU2895" s="272"/>
    </row>
    <row r="2896" spans="47:47" x14ac:dyDescent="0.25">
      <c r="AU2896" s="272"/>
    </row>
    <row r="2897" spans="47:47" x14ac:dyDescent="0.25">
      <c r="AU2897" s="272"/>
    </row>
    <row r="2898" spans="47:47" x14ac:dyDescent="0.25">
      <c r="AU2898" s="272"/>
    </row>
    <row r="2899" spans="47:47" x14ac:dyDescent="0.25">
      <c r="AU2899" s="272"/>
    </row>
    <row r="2900" spans="47:47" x14ac:dyDescent="0.25">
      <c r="AU2900" s="272"/>
    </row>
    <row r="2901" spans="47:47" x14ac:dyDescent="0.25">
      <c r="AU2901" s="272"/>
    </row>
    <row r="2902" spans="47:47" x14ac:dyDescent="0.25">
      <c r="AU2902" s="272"/>
    </row>
    <row r="2903" spans="47:47" x14ac:dyDescent="0.25">
      <c r="AU2903" s="272"/>
    </row>
    <row r="2904" spans="47:47" x14ac:dyDescent="0.25">
      <c r="AU2904" s="272"/>
    </row>
    <row r="2905" spans="47:47" x14ac:dyDescent="0.25">
      <c r="AU2905" s="272"/>
    </row>
    <row r="2906" spans="47:47" x14ac:dyDescent="0.25">
      <c r="AU2906" s="272"/>
    </row>
    <row r="2907" spans="47:47" x14ac:dyDescent="0.25">
      <c r="AU2907" s="272"/>
    </row>
    <row r="2908" spans="47:47" x14ac:dyDescent="0.25">
      <c r="AU2908" s="272"/>
    </row>
    <row r="2909" spans="47:47" x14ac:dyDescent="0.25">
      <c r="AU2909" s="272"/>
    </row>
    <row r="2910" spans="47:47" x14ac:dyDescent="0.25">
      <c r="AU2910" s="272"/>
    </row>
    <row r="2911" spans="47:47" x14ac:dyDescent="0.25">
      <c r="AU2911" s="272"/>
    </row>
    <row r="2912" spans="47:47" x14ac:dyDescent="0.25">
      <c r="AU2912" s="272"/>
    </row>
    <row r="2913" spans="47:47" x14ac:dyDescent="0.25">
      <c r="AU2913" s="272"/>
    </row>
    <row r="2914" spans="47:47" x14ac:dyDescent="0.25">
      <c r="AU2914" s="272"/>
    </row>
    <row r="2915" spans="47:47" x14ac:dyDescent="0.25">
      <c r="AU2915" s="272"/>
    </row>
    <row r="2916" spans="47:47" x14ac:dyDescent="0.25">
      <c r="AU2916" s="272"/>
    </row>
    <row r="2917" spans="47:47" x14ac:dyDescent="0.25">
      <c r="AU2917" s="272"/>
    </row>
    <row r="2918" spans="47:47" x14ac:dyDescent="0.25">
      <c r="AU2918" s="272"/>
    </row>
    <row r="2919" spans="47:47" x14ac:dyDescent="0.25">
      <c r="AU2919" s="272"/>
    </row>
    <row r="2920" spans="47:47" x14ac:dyDescent="0.25">
      <c r="AU2920" s="272"/>
    </row>
    <row r="2921" spans="47:47" x14ac:dyDescent="0.25">
      <c r="AU2921" s="272"/>
    </row>
    <row r="2922" spans="47:47" x14ac:dyDescent="0.25">
      <c r="AU2922" s="272"/>
    </row>
    <row r="2923" spans="47:47" x14ac:dyDescent="0.25">
      <c r="AU2923" s="272"/>
    </row>
    <row r="2924" spans="47:47" x14ac:dyDescent="0.25">
      <c r="AU2924" s="272"/>
    </row>
    <row r="2925" spans="47:47" x14ac:dyDescent="0.25">
      <c r="AU2925" s="272"/>
    </row>
    <row r="2926" spans="47:47" x14ac:dyDescent="0.25">
      <c r="AU2926" s="272"/>
    </row>
    <row r="2927" spans="47:47" x14ac:dyDescent="0.25">
      <c r="AU2927" s="272"/>
    </row>
    <row r="2928" spans="47:47" x14ac:dyDescent="0.25">
      <c r="AU2928" s="272"/>
    </row>
    <row r="2929" spans="47:47" x14ac:dyDescent="0.25">
      <c r="AU2929" s="272"/>
    </row>
    <row r="2930" spans="47:47" x14ac:dyDescent="0.25">
      <c r="AU2930" s="272"/>
    </row>
    <row r="2931" spans="47:47" x14ac:dyDescent="0.25">
      <c r="AU2931" s="272"/>
    </row>
    <row r="2932" spans="47:47" x14ac:dyDescent="0.25">
      <c r="AU2932" s="272"/>
    </row>
    <row r="2933" spans="47:47" x14ac:dyDescent="0.25">
      <c r="AU2933" s="272"/>
    </row>
    <row r="2934" spans="47:47" x14ac:dyDescent="0.25">
      <c r="AU2934" s="272"/>
    </row>
    <row r="2935" spans="47:47" x14ac:dyDescent="0.25">
      <c r="AU2935" s="272"/>
    </row>
    <row r="2936" spans="47:47" x14ac:dyDescent="0.25">
      <c r="AU2936" s="272"/>
    </row>
    <row r="2937" spans="47:47" x14ac:dyDescent="0.25">
      <c r="AU2937" s="272"/>
    </row>
    <row r="2938" spans="47:47" x14ac:dyDescent="0.25">
      <c r="AU2938" s="272"/>
    </row>
    <row r="2939" spans="47:47" x14ac:dyDescent="0.25">
      <c r="AU2939" s="272"/>
    </row>
    <row r="2940" spans="47:47" x14ac:dyDescent="0.25">
      <c r="AU2940" s="272"/>
    </row>
    <row r="2941" spans="47:47" x14ac:dyDescent="0.25">
      <c r="AU2941" s="272"/>
    </row>
    <row r="2942" spans="47:47" x14ac:dyDescent="0.25">
      <c r="AU2942" s="272"/>
    </row>
    <row r="2943" spans="47:47" x14ac:dyDescent="0.25">
      <c r="AU2943" s="272"/>
    </row>
    <row r="2944" spans="47:47" x14ac:dyDescent="0.25">
      <c r="AU2944" s="272"/>
    </row>
    <row r="2945" spans="47:47" x14ac:dyDescent="0.25">
      <c r="AU2945" s="272"/>
    </row>
    <row r="2946" spans="47:47" x14ac:dyDescent="0.25">
      <c r="AU2946" s="272"/>
    </row>
    <row r="2947" spans="47:47" x14ac:dyDescent="0.25">
      <c r="AU2947" s="272"/>
    </row>
    <row r="2948" spans="47:47" x14ac:dyDescent="0.25">
      <c r="AU2948" s="272"/>
    </row>
    <row r="2949" spans="47:47" x14ac:dyDescent="0.25">
      <c r="AU2949" s="272"/>
    </row>
    <row r="2950" spans="47:47" x14ac:dyDescent="0.25">
      <c r="AU2950" s="272"/>
    </row>
    <row r="2951" spans="47:47" x14ac:dyDescent="0.25">
      <c r="AU2951" s="272"/>
    </row>
    <row r="2952" spans="47:47" x14ac:dyDescent="0.25">
      <c r="AU2952" s="272"/>
    </row>
    <row r="2953" spans="47:47" x14ac:dyDescent="0.25">
      <c r="AU2953" s="272"/>
    </row>
    <row r="2954" spans="47:47" x14ac:dyDescent="0.25">
      <c r="AU2954" s="272"/>
    </row>
    <row r="2955" spans="47:47" x14ac:dyDescent="0.25">
      <c r="AU2955" s="272"/>
    </row>
    <row r="2956" spans="47:47" x14ac:dyDescent="0.25">
      <c r="AU2956" s="272"/>
    </row>
    <row r="2957" spans="47:47" x14ac:dyDescent="0.25">
      <c r="AU2957" s="272"/>
    </row>
    <row r="2958" spans="47:47" x14ac:dyDescent="0.25">
      <c r="AU2958" s="272"/>
    </row>
    <row r="2959" spans="47:47" x14ac:dyDescent="0.25">
      <c r="AU2959" s="272"/>
    </row>
    <row r="2960" spans="47:47" x14ac:dyDescent="0.25">
      <c r="AU2960" s="272"/>
    </row>
    <row r="2961" spans="47:47" x14ac:dyDescent="0.25">
      <c r="AU2961" s="272"/>
    </row>
    <row r="2962" spans="47:47" x14ac:dyDescent="0.25">
      <c r="AU2962" s="272"/>
    </row>
    <row r="2963" spans="47:47" x14ac:dyDescent="0.25">
      <c r="AU2963" s="272"/>
    </row>
    <row r="2964" spans="47:47" x14ac:dyDescent="0.25">
      <c r="AU2964" s="272"/>
    </row>
    <row r="2965" spans="47:47" x14ac:dyDescent="0.25">
      <c r="AU2965" s="272"/>
    </row>
    <row r="2966" spans="47:47" x14ac:dyDescent="0.25">
      <c r="AU2966" s="272"/>
    </row>
    <row r="2967" spans="47:47" x14ac:dyDescent="0.25">
      <c r="AU2967" s="272"/>
    </row>
    <row r="2968" spans="47:47" x14ac:dyDescent="0.25">
      <c r="AU2968" s="272"/>
    </row>
    <row r="2969" spans="47:47" x14ac:dyDescent="0.25">
      <c r="AU2969" s="272"/>
    </row>
    <row r="2970" spans="47:47" x14ac:dyDescent="0.25">
      <c r="AU2970" s="272"/>
    </row>
    <row r="2971" spans="47:47" x14ac:dyDescent="0.25">
      <c r="AU2971" s="272"/>
    </row>
    <row r="2972" spans="47:47" x14ac:dyDescent="0.25">
      <c r="AU2972" s="272"/>
    </row>
    <row r="2973" spans="47:47" x14ac:dyDescent="0.25">
      <c r="AU2973" s="272"/>
    </row>
    <row r="2974" spans="47:47" x14ac:dyDescent="0.25">
      <c r="AU2974" s="272"/>
    </row>
    <row r="2975" spans="47:47" x14ac:dyDescent="0.25">
      <c r="AU2975" s="272"/>
    </row>
    <row r="2976" spans="47:47" x14ac:dyDescent="0.25">
      <c r="AU2976" s="272"/>
    </row>
    <row r="2977" spans="47:47" x14ac:dyDescent="0.25">
      <c r="AU2977" s="272"/>
    </row>
    <row r="2978" spans="47:47" x14ac:dyDescent="0.25">
      <c r="AU2978" s="272"/>
    </row>
    <row r="2979" spans="47:47" x14ac:dyDescent="0.25">
      <c r="AU2979" s="272"/>
    </row>
    <row r="2980" spans="47:47" x14ac:dyDescent="0.25">
      <c r="AU2980" s="272"/>
    </row>
    <row r="2981" spans="47:47" x14ac:dyDescent="0.25">
      <c r="AU2981" s="272"/>
    </row>
    <row r="2982" spans="47:47" x14ac:dyDescent="0.25">
      <c r="AU2982" s="272"/>
    </row>
    <row r="2983" spans="47:47" x14ac:dyDescent="0.25">
      <c r="AU2983" s="272"/>
    </row>
    <row r="2984" spans="47:47" x14ac:dyDescent="0.25">
      <c r="AU2984" s="272"/>
    </row>
    <row r="2985" spans="47:47" x14ac:dyDescent="0.25">
      <c r="AU2985" s="272"/>
    </row>
    <row r="2986" spans="47:47" x14ac:dyDescent="0.25">
      <c r="AU2986" s="272"/>
    </row>
    <row r="2987" spans="47:47" x14ac:dyDescent="0.25">
      <c r="AU2987" s="272"/>
    </row>
    <row r="2988" spans="47:47" x14ac:dyDescent="0.25">
      <c r="AU2988" s="272"/>
    </row>
    <row r="2989" spans="47:47" x14ac:dyDescent="0.25">
      <c r="AU2989" s="272"/>
    </row>
    <row r="2990" spans="47:47" x14ac:dyDescent="0.25">
      <c r="AU2990" s="272"/>
    </row>
    <row r="2991" spans="47:47" x14ac:dyDescent="0.25">
      <c r="AU2991" s="272"/>
    </row>
    <row r="2992" spans="47:47" x14ac:dyDescent="0.25">
      <c r="AU2992" s="272"/>
    </row>
    <row r="2993" spans="47:47" x14ac:dyDescent="0.25">
      <c r="AU2993" s="272"/>
    </row>
    <row r="2994" spans="47:47" x14ac:dyDescent="0.25">
      <c r="AU2994" s="272"/>
    </row>
    <row r="2995" spans="47:47" x14ac:dyDescent="0.25">
      <c r="AU2995" s="272"/>
    </row>
    <row r="2996" spans="47:47" x14ac:dyDescent="0.25">
      <c r="AU2996" s="272"/>
    </row>
    <row r="2997" spans="47:47" x14ac:dyDescent="0.25">
      <c r="AU2997" s="272"/>
    </row>
    <row r="2998" spans="47:47" x14ac:dyDescent="0.25">
      <c r="AU2998" s="272"/>
    </row>
    <row r="2999" spans="47:47" x14ac:dyDescent="0.25">
      <c r="AU2999" s="272"/>
    </row>
    <row r="3000" spans="47:47" x14ac:dyDescent="0.25">
      <c r="AU3000" s="272"/>
    </row>
    <row r="3001" spans="47:47" x14ac:dyDescent="0.25">
      <c r="AU3001" s="272"/>
    </row>
    <row r="3002" spans="47:47" x14ac:dyDescent="0.25">
      <c r="AU3002" s="272"/>
    </row>
    <row r="3003" spans="47:47" x14ac:dyDescent="0.25">
      <c r="AU3003" s="272"/>
    </row>
    <row r="3004" spans="47:47" x14ac:dyDescent="0.25">
      <c r="AU3004" s="272"/>
    </row>
    <row r="3005" spans="47:47" x14ac:dyDescent="0.25">
      <c r="AU3005" s="272"/>
    </row>
    <row r="3006" spans="47:47" x14ac:dyDescent="0.25">
      <c r="AU3006" s="272"/>
    </row>
    <row r="3007" spans="47:47" x14ac:dyDescent="0.25">
      <c r="AU3007" s="272"/>
    </row>
    <row r="3008" spans="47:47" x14ac:dyDescent="0.25">
      <c r="AU3008" s="272"/>
    </row>
    <row r="3009" spans="47:47" x14ac:dyDescent="0.25">
      <c r="AU3009" s="272"/>
    </row>
    <row r="3010" spans="47:47" x14ac:dyDescent="0.25">
      <c r="AU3010" s="272"/>
    </row>
    <row r="3011" spans="47:47" x14ac:dyDescent="0.25">
      <c r="AU3011" s="272"/>
    </row>
    <row r="3012" spans="47:47" x14ac:dyDescent="0.25">
      <c r="AU3012" s="272"/>
    </row>
    <row r="3013" spans="47:47" x14ac:dyDescent="0.25">
      <c r="AU3013" s="272"/>
    </row>
    <row r="3014" spans="47:47" x14ac:dyDescent="0.25">
      <c r="AU3014" s="272"/>
    </row>
    <row r="3015" spans="47:47" x14ac:dyDescent="0.25">
      <c r="AU3015" s="272"/>
    </row>
    <row r="3016" spans="47:47" x14ac:dyDescent="0.25">
      <c r="AU3016" s="272"/>
    </row>
    <row r="3017" spans="47:47" x14ac:dyDescent="0.25">
      <c r="AU3017" s="272"/>
    </row>
    <row r="3018" spans="47:47" x14ac:dyDescent="0.25">
      <c r="AU3018" s="272"/>
    </row>
    <row r="3019" spans="47:47" x14ac:dyDescent="0.25">
      <c r="AU3019" s="272"/>
    </row>
    <row r="3020" spans="47:47" x14ac:dyDescent="0.25">
      <c r="AU3020" s="272"/>
    </row>
    <row r="3021" spans="47:47" x14ac:dyDescent="0.25">
      <c r="AU3021" s="272"/>
    </row>
    <row r="3022" spans="47:47" x14ac:dyDescent="0.25">
      <c r="AU3022" s="272"/>
    </row>
    <row r="3023" spans="47:47" x14ac:dyDescent="0.25">
      <c r="AU3023" s="272"/>
    </row>
    <row r="3024" spans="47:47" x14ac:dyDescent="0.25">
      <c r="AU3024" s="272"/>
    </row>
    <row r="3025" spans="47:47" x14ac:dyDescent="0.25">
      <c r="AU3025" s="272"/>
    </row>
    <row r="3026" spans="47:47" x14ac:dyDescent="0.25">
      <c r="AU3026" s="272"/>
    </row>
    <row r="3027" spans="47:47" x14ac:dyDescent="0.25">
      <c r="AU3027" s="272"/>
    </row>
    <row r="3028" spans="47:47" x14ac:dyDescent="0.25">
      <c r="AU3028" s="272"/>
    </row>
    <row r="3029" spans="47:47" x14ac:dyDescent="0.25">
      <c r="AU3029" s="272"/>
    </row>
    <row r="3030" spans="47:47" x14ac:dyDescent="0.25">
      <c r="AU3030" s="272"/>
    </row>
    <row r="3031" spans="47:47" x14ac:dyDescent="0.25">
      <c r="AU3031" s="272"/>
    </row>
    <row r="3032" spans="47:47" x14ac:dyDescent="0.25">
      <c r="AU3032" s="272"/>
    </row>
    <row r="3033" spans="47:47" x14ac:dyDescent="0.25">
      <c r="AU3033" s="272"/>
    </row>
    <row r="3034" spans="47:47" x14ac:dyDescent="0.25">
      <c r="AU3034" s="272"/>
    </row>
    <row r="3035" spans="47:47" x14ac:dyDescent="0.25">
      <c r="AU3035" s="272"/>
    </row>
    <row r="3036" spans="47:47" x14ac:dyDescent="0.25">
      <c r="AU3036" s="272"/>
    </row>
    <row r="3037" spans="47:47" x14ac:dyDescent="0.25">
      <c r="AU3037" s="272"/>
    </row>
    <row r="3038" spans="47:47" x14ac:dyDescent="0.25">
      <c r="AU3038" s="272"/>
    </row>
    <row r="3039" spans="47:47" x14ac:dyDescent="0.25">
      <c r="AU3039" s="272"/>
    </row>
    <row r="3040" spans="47:47" x14ac:dyDescent="0.25">
      <c r="AU3040" s="272"/>
    </row>
    <row r="3041" spans="47:47" x14ac:dyDescent="0.25">
      <c r="AU3041" s="272"/>
    </row>
    <row r="3042" spans="47:47" x14ac:dyDescent="0.25">
      <c r="AU3042" s="272"/>
    </row>
    <row r="3043" spans="47:47" x14ac:dyDescent="0.25">
      <c r="AU3043" s="272"/>
    </row>
    <row r="3044" spans="47:47" x14ac:dyDescent="0.25">
      <c r="AU3044" s="272"/>
    </row>
    <row r="3045" spans="47:47" x14ac:dyDescent="0.25">
      <c r="AU3045" s="272"/>
    </row>
    <row r="3046" spans="47:47" x14ac:dyDescent="0.25">
      <c r="AU3046" s="272"/>
    </row>
    <row r="3047" spans="47:47" x14ac:dyDescent="0.25">
      <c r="AU3047" s="272"/>
    </row>
    <row r="3048" spans="47:47" x14ac:dyDescent="0.25">
      <c r="AU3048" s="272"/>
    </row>
    <row r="3049" spans="47:47" x14ac:dyDescent="0.25">
      <c r="AU3049" s="272"/>
    </row>
    <row r="3050" spans="47:47" x14ac:dyDescent="0.25">
      <c r="AU3050" s="272"/>
    </row>
    <row r="3051" spans="47:47" x14ac:dyDescent="0.25">
      <c r="AU3051" s="272"/>
    </row>
    <row r="3052" spans="47:47" x14ac:dyDescent="0.25">
      <c r="AU3052" s="272"/>
    </row>
    <row r="3053" spans="47:47" x14ac:dyDescent="0.25">
      <c r="AU3053" s="272"/>
    </row>
    <row r="3054" spans="47:47" x14ac:dyDescent="0.25">
      <c r="AU3054" s="272"/>
    </row>
    <row r="3055" spans="47:47" x14ac:dyDescent="0.25">
      <c r="AU3055" s="272"/>
    </row>
    <row r="3056" spans="47:47" x14ac:dyDescent="0.25">
      <c r="AU3056" s="272"/>
    </row>
    <row r="3057" spans="47:47" x14ac:dyDescent="0.25">
      <c r="AU3057" s="272"/>
    </row>
    <row r="3058" spans="47:47" x14ac:dyDescent="0.25">
      <c r="AU3058" s="272"/>
    </row>
    <row r="3059" spans="47:47" x14ac:dyDescent="0.25">
      <c r="AU3059" s="272"/>
    </row>
    <row r="3060" spans="47:47" x14ac:dyDescent="0.25">
      <c r="AU3060" s="272"/>
    </row>
    <row r="3061" spans="47:47" x14ac:dyDescent="0.25">
      <c r="AU3061" s="272"/>
    </row>
    <row r="3062" spans="47:47" x14ac:dyDescent="0.25">
      <c r="AU3062" s="272"/>
    </row>
    <row r="3063" spans="47:47" x14ac:dyDescent="0.25">
      <c r="AU3063" s="272"/>
    </row>
    <row r="3064" spans="47:47" x14ac:dyDescent="0.25">
      <c r="AU3064" s="272"/>
    </row>
    <row r="3065" spans="47:47" x14ac:dyDescent="0.25">
      <c r="AU3065" s="272"/>
    </row>
    <row r="3066" spans="47:47" x14ac:dyDescent="0.25">
      <c r="AU3066" s="272"/>
    </row>
    <row r="3067" spans="47:47" x14ac:dyDescent="0.25">
      <c r="AU3067" s="272"/>
    </row>
    <row r="3068" spans="47:47" x14ac:dyDescent="0.25">
      <c r="AU3068" s="272"/>
    </row>
    <row r="3069" spans="47:47" x14ac:dyDescent="0.25">
      <c r="AU3069" s="272"/>
    </row>
    <row r="3070" spans="47:47" x14ac:dyDescent="0.25">
      <c r="AU3070" s="272"/>
    </row>
    <row r="3071" spans="47:47" x14ac:dyDescent="0.25">
      <c r="AU3071" s="272"/>
    </row>
    <row r="3072" spans="47:47" x14ac:dyDescent="0.25">
      <c r="AU3072" s="272"/>
    </row>
    <row r="3073" spans="47:47" x14ac:dyDescent="0.25">
      <c r="AU3073" s="272"/>
    </row>
    <row r="3074" spans="47:47" x14ac:dyDescent="0.25">
      <c r="AU3074" s="272"/>
    </row>
    <row r="3075" spans="47:47" x14ac:dyDescent="0.25">
      <c r="AU3075" s="272"/>
    </row>
    <row r="3076" spans="47:47" x14ac:dyDescent="0.25">
      <c r="AU3076" s="272"/>
    </row>
    <row r="3077" spans="47:47" x14ac:dyDescent="0.25">
      <c r="AU3077" s="272"/>
    </row>
    <row r="3078" spans="47:47" x14ac:dyDescent="0.25">
      <c r="AU3078" s="272"/>
    </row>
    <row r="3079" spans="47:47" x14ac:dyDescent="0.25">
      <c r="AU3079" s="272"/>
    </row>
    <row r="3080" spans="47:47" x14ac:dyDescent="0.25">
      <c r="AU3080" s="272"/>
    </row>
    <row r="3081" spans="47:47" x14ac:dyDescent="0.25">
      <c r="AU3081" s="272"/>
    </row>
    <row r="3082" spans="47:47" x14ac:dyDescent="0.25">
      <c r="AU3082" s="272"/>
    </row>
    <row r="3083" spans="47:47" x14ac:dyDescent="0.25">
      <c r="AU3083" s="272"/>
    </row>
    <row r="3084" spans="47:47" x14ac:dyDescent="0.25">
      <c r="AU3084" s="272"/>
    </row>
    <row r="3085" spans="47:47" x14ac:dyDescent="0.25">
      <c r="AU3085" s="272"/>
    </row>
    <row r="3086" spans="47:47" x14ac:dyDescent="0.25">
      <c r="AU3086" s="272"/>
    </row>
    <row r="3087" spans="47:47" x14ac:dyDescent="0.25">
      <c r="AU3087" s="272"/>
    </row>
    <row r="3088" spans="47:47" x14ac:dyDescent="0.25">
      <c r="AU3088" s="272"/>
    </row>
    <row r="3089" spans="47:47" x14ac:dyDescent="0.25">
      <c r="AU3089" s="272"/>
    </row>
    <row r="3090" spans="47:47" x14ac:dyDescent="0.25">
      <c r="AU3090" s="272"/>
    </row>
    <row r="3091" spans="47:47" x14ac:dyDescent="0.25">
      <c r="AU3091" s="272"/>
    </row>
    <row r="3092" spans="47:47" x14ac:dyDescent="0.25">
      <c r="AU3092" s="272"/>
    </row>
    <row r="3093" spans="47:47" x14ac:dyDescent="0.25">
      <c r="AU3093" s="272"/>
    </row>
    <row r="3094" spans="47:47" x14ac:dyDescent="0.25">
      <c r="AU3094" s="272"/>
    </row>
    <row r="3095" spans="47:47" x14ac:dyDescent="0.25">
      <c r="AU3095" s="272"/>
    </row>
    <row r="3096" spans="47:47" x14ac:dyDescent="0.25">
      <c r="AU3096" s="272"/>
    </row>
    <row r="3097" spans="47:47" x14ac:dyDescent="0.25">
      <c r="AU3097" s="272"/>
    </row>
    <row r="3098" spans="47:47" x14ac:dyDescent="0.25">
      <c r="AU3098" s="272"/>
    </row>
    <row r="3099" spans="47:47" x14ac:dyDescent="0.25">
      <c r="AU3099" s="272"/>
    </row>
    <row r="3100" spans="47:47" x14ac:dyDescent="0.25">
      <c r="AU3100" s="272"/>
    </row>
    <row r="3101" spans="47:47" x14ac:dyDescent="0.25">
      <c r="AU3101" s="272"/>
    </row>
    <row r="3102" spans="47:47" x14ac:dyDescent="0.25">
      <c r="AU3102" s="272"/>
    </row>
    <row r="3103" spans="47:47" x14ac:dyDescent="0.25">
      <c r="AU3103" s="272"/>
    </row>
    <row r="3104" spans="47:47" x14ac:dyDescent="0.25">
      <c r="AU3104" s="272"/>
    </row>
    <row r="3105" spans="47:47" x14ac:dyDescent="0.25">
      <c r="AU3105" s="272"/>
    </row>
    <row r="3106" spans="47:47" x14ac:dyDescent="0.25">
      <c r="AU3106" s="272"/>
    </row>
    <row r="3107" spans="47:47" x14ac:dyDescent="0.25">
      <c r="AU3107" s="272"/>
    </row>
    <row r="3108" spans="47:47" x14ac:dyDescent="0.25">
      <c r="AU3108" s="272"/>
    </row>
    <row r="3109" spans="47:47" x14ac:dyDescent="0.25">
      <c r="AU3109" s="272"/>
    </row>
    <row r="3110" spans="47:47" x14ac:dyDescent="0.25">
      <c r="AU3110" s="272"/>
    </row>
    <row r="3111" spans="47:47" x14ac:dyDescent="0.25">
      <c r="AU3111" s="272"/>
    </row>
    <row r="3112" spans="47:47" x14ac:dyDescent="0.25">
      <c r="AU3112" s="272"/>
    </row>
    <row r="3113" spans="47:47" x14ac:dyDescent="0.25">
      <c r="AU3113" s="272"/>
    </row>
    <row r="3114" spans="47:47" x14ac:dyDescent="0.25">
      <c r="AU3114" s="272"/>
    </row>
    <row r="3115" spans="47:47" x14ac:dyDescent="0.25">
      <c r="AU3115" s="272"/>
    </row>
    <row r="3116" spans="47:47" x14ac:dyDescent="0.25">
      <c r="AU3116" s="272"/>
    </row>
    <row r="3117" spans="47:47" x14ac:dyDescent="0.25">
      <c r="AU3117" s="272"/>
    </row>
    <row r="3118" spans="47:47" x14ac:dyDescent="0.25">
      <c r="AU3118" s="272"/>
    </row>
    <row r="3119" spans="47:47" x14ac:dyDescent="0.25">
      <c r="AU3119" s="272"/>
    </row>
    <row r="3120" spans="47:47" x14ac:dyDescent="0.25">
      <c r="AU3120" s="272"/>
    </row>
    <row r="3121" spans="47:47" x14ac:dyDescent="0.25">
      <c r="AU3121" s="272"/>
    </row>
    <row r="3122" spans="47:47" x14ac:dyDescent="0.25">
      <c r="AU3122" s="272"/>
    </row>
    <row r="3123" spans="47:47" x14ac:dyDescent="0.25">
      <c r="AU3123" s="272"/>
    </row>
    <row r="3124" spans="47:47" x14ac:dyDescent="0.25">
      <c r="AU3124" s="272"/>
    </row>
    <row r="3125" spans="47:47" x14ac:dyDescent="0.25">
      <c r="AU3125" s="272"/>
    </row>
    <row r="3126" spans="47:47" x14ac:dyDescent="0.25">
      <c r="AU3126" s="272"/>
    </row>
    <row r="3127" spans="47:47" x14ac:dyDescent="0.25">
      <c r="AU3127" s="272"/>
    </row>
    <row r="3128" spans="47:47" x14ac:dyDescent="0.25">
      <c r="AU3128" s="272"/>
    </row>
    <row r="3129" spans="47:47" x14ac:dyDescent="0.25">
      <c r="AU3129" s="272"/>
    </row>
    <row r="3130" spans="47:47" x14ac:dyDescent="0.25">
      <c r="AU3130" s="272"/>
    </row>
    <row r="3131" spans="47:47" x14ac:dyDescent="0.25">
      <c r="AU3131" s="272"/>
    </row>
    <row r="3132" spans="47:47" x14ac:dyDescent="0.25">
      <c r="AU3132" s="272"/>
    </row>
    <row r="3133" spans="47:47" x14ac:dyDescent="0.25">
      <c r="AU3133" s="272"/>
    </row>
    <row r="3134" spans="47:47" x14ac:dyDescent="0.25">
      <c r="AU3134" s="272"/>
    </row>
    <row r="3135" spans="47:47" x14ac:dyDescent="0.25">
      <c r="AU3135" s="272"/>
    </row>
    <row r="3136" spans="47:47" x14ac:dyDescent="0.25">
      <c r="AU3136" s="272"/>
    </row>
    <row r="3137" spans="47:47" x14ac:dyDescent="0.25">
      <c r="AU3137" s="272"/>
    </row>
    <row r="3138" spans="47:47" x14ac:dyDescent="0.25">
      <c r="AU3138" s="272"/>
    </row>
    <row r="3139" spans="47:47" x14ac:dyDescent="0.25">
      <c r="AU3139" s="272"/>
    </row>
    <row r="3140" spans="47:47" x14ac:dyDescent="0.25">
      <c r="AU3140" s="272"/>
    </row>
    <row r="3141" spans="47:47" x14ac:dyDescent="0.25">
      <c r="AU3141" s="272"/>
    </row>
    <row r="3142" spans="47:47" x14ac:dyDescent="0.25">
      <c r="AU3142" s="272"/>
    </row>
    <row r="3143" spans="47:47" x14ac:dyDescent="0.25">
      <c r="AU3143" s="272"/>
    </row>
    <row r="3144" spans="47:47" x14ac:dyDescent="0.25">
      <c r="AU3144" s="272"/>
    </row>
    <row r="3145" spans="47:47" x14ac:dyDescent="0.25">
      <c r="AU3145" s="272"/>
    </row>
    <row r="3146" spans="47:47" x14ac:dyDescent="0.25">
      <c r="AU3146" s="272"/>
    </row>
    <row r="3147" spans="47:47" x14ac:dyDescent="0.25">
      <c r="AU3147" s="272"/>
    </row>
    <row r="3148" spans="47:47" x14ac:dyDescent="0.25">
      <c r="AU3148" s="272"/>
    </row>
    <row r="3149" spans="47:47" x14ac:dyDescent="0.25">
      <c r="AU3149" s="272"/>
    </row>
    <row r="3150" spans="47:47" x14ac:dyDescent="0.25">
      <c r="AU3150" s="272"/>
    </row>
    <row r="3151" spans="47:47" x14ac:dyDescent="0.25">
      <c r="AU3151" s="272"/>
    </row>
    <row r="3152" spans="47:47" x14ac:dyDescent="0.25">
      <c r="AU3152" s="272"/>
    </row>
    <row r="3153" spans="47:47" x14ac:dyDescent="0.25">
      <c r="AU3153" s="272"/>
    </row>
    <row r="3154" spans="47:47" x14ac:dyDescent="0.25">
      <c r="AU3154" s="272"/>
    </row>
    <row r="3155" spans="47:47" x14ac:dyDescent="0.25">
      <c r="AU3155" s="272"/>
    </row>
    <row r="3156" spans="47:47" x14ac:dyDescent="0.25">
      <c r="AU3156" s="272"/>
    </row>
    <row r="3157" spans="47:47" x14ac:dyDescent="0.25">
      <c r="AU3157" s="272"/>
    </row>
    <row r="3158" spans="47:47" x14ac:dyDescent="0.25">
      <c r="AU3158" s="272"/>
    </row>
    <row r="3159" spans="47:47" x14ac:dyDescent="0.25">
      <c r="AU3159" s="272"/>
    </row>
    <row r="3160" spans="47:47" x14ac:dyDescent="0.25">
      <c r="AU3160" s="272"/>
    </row>
    <row r="3161" spans="47:47" x14ac:dyDescent="0.25">
      <c r="AU3161" s="272"/>
    </row>
    <row r="3162" spans="47:47" x14ac:dyDescent="0.25">
      <c r="AU3162" s="272"/>
    </row>
    <row r="3163" spans="47:47" x14ac:dyDescent="0.25">
      <c r="AU3163" s="272"/>
    </row>
    <row r="3164" spans="47:47" x14ac:dyDescent="0.25">
      <c r="AU3164" s="272"/>
    </row>
    <row r="3165" spans="47:47" x14ac:dyDescent="0.25">
      <c r="AU3165" s="272"/>
    </row>
    <row r="3166" spans="47:47" x14ac:dyDescent="0.25">
      <c r="AU3166" s="272"/>
    </row>
    <row r="3167" spans="47:47" x14ac:dyDescent="0.25">
      <c r="AU3167" s="272"/>
    </row>
    <row r="3168" spans="47:47" x14ac:dyDescent="0.25">
      <c r="AU3168" s="272"/>
    </row>
    <row r="3169" spans="47:47" x14ac:dyDescent="0.25">
      <c r="AU3169" s="272"/>
    </row>
    <row r="3170" spans="47:47" x14ac:dyDescent="0.25">
      <c r="AU3170" s="272"/>
    </row>
    <row r="3171" spans="47:47" x14ac:dyDescent="0.25">
      <c r="AU3171" s="272"/>
    </row>
    <row r="3172" spans="47:47" x14ac:dyDescent="0.25">
      <c r="AU3172" s="272"/>
    </row>
    <row r="3173" spans="47:47" x14ac:dyDescent="0.25">
      <c r="AU3173" s="272"/>
    </row>
    <row r="3174" spans="47:47" x14ac:dyDescent="0.25">
      <c r="AU3174" s="272"/>
    </row>
    <row r="3175" spans="47:47" x14ac:dyDescent="0.25">
      <c r="AU3175" s="272"/>
    </row>
    <row r="3176" spans="47:47" x14ac:dyDescent="0.25">
      <c r="AU3176" s="272"/>
    </row>
    <row r="3177" spans="47:47" x14ac:dyDescent="0.25">
      <c r="AU3177" s="272"/>
    </row>
    <row r="3178" spans="47:47" x14ac:dyDescent="0.25">
      <c r="AU3178" s="272"/>
    </row>
    <row r="3179" spans="47:47" x14ac:dyDescent="0.25">
      <c r="AU3179" s="272"/>
    </row>
    <row r="3180" spans="47:47" x14ac:dyDescent="0.25">
      <c r="AU3180" s="272"/>
    </row>
    <row r="3181" spans="47:47" x14ac:dyDescent="0.25">
      <c r="AU3181" s="272"/>
    </row>
    <row r="3182" spans="47:47" x14ac:dyDescent="0.25">
      <c r="AU3182" s="272"/>
    </row>
    <row r="3183" spans="47:47" x14ac:dyDescent="0.25">
      <c r="AU3183" s="272"/>
    </row>
    <row r="3184" spans="47:47" x14ac:dyDescent="0.25">
      <c r="AU3184" s="272"/>
    </row>
    <row r="3185" spans="47:47" x14ac:dyDescent="0.25">
      <c r="AU3185" s="272"/>
    </row>
    <row r="3186" spans="47:47" x14ac:dyDescent="0.25">
      <c r="AU3186" s="272"/>
    </row>
    <row r="3187" spans="47:47" x14ac:dyDescent="0.25">
      <c r="AU3187" s="272"/>
    </row>
    <row r="3188" spans="47:47" x14ac:dyDescent="0.25">
      <c r="AU3188" s="272"/>
    </row>
    <row r="3189" spans="47:47" x14ac:dyDescent="0.25">
      <c r="AU3189" s="272"/>
    </row>
    <row r="3190" spans="47:47" x14ac:dyDescent="0.25">
      <c r="AU3190" s="272"/>
    </row>
    <row r="3191" spans="47:47" x14ac:dyDescent="0.25">
      <c r="AU3191" s="272"/>
    </row>
    <row r="3192" spans="47:47" x14ac:dyDescent="0.25">
      <c r="AU3192" s="272"/>
    </row>
    <row r="3193" spans="47:47" x14ac:dyDescent="0.25">
      <c r="AU3193" s="272"/>
    </row>
    <row r="3194" spans="47:47" x14ac:dyDescent="0.25">
      <c r="AU3194" s="272"/>
    </row>
    <row r="3195" spans="47:47" x14ac:dyDescent="0.25">
      <c r="AU3195" s="272"/>
    </row>
    <row r="3196" spans="47:47" x14ac:dyDescent="0.25">
      <c r="AU3196" s="272"/>
    </row>
    <row r="3197" spans="47:47" x14ac:dyDescent="0.25">
      <c r="AU3197" s="272"/>
    </row>
    <row r="3198" spans="47:47" x14ac:dyDescent="0.25">
      <c r="AU3198" s="272"/>
    </row>
    <row r="3199" spans="47:47" x14ac:dyDescent="0.25">
      <c r="AU3199" s="272"/>
    </row>
    <row r="3200" spans="47:47" x14ac:dyDescent="0.25">
      <c r="AU3200" s="272"/>
    </row>
    <row r="3201" spans="47:47" x14ac:dyDescent="0.25">
      <c r="AU3201" s="272"/>
    </row>
    <row r="3202" spans="47:47" x14ac:dyDescent="0.25">
      <c r="AU3202" s="272"/>
    </row>
    <row r="3203" spans="47:47" x14ac:dyDescent="0.25">
      <c r="AU3203" s="272"/>
    </row>
    <row r="3204" spans="47:47" x14ac:dyDescent="0.25">
      <c r="AU3204" s="272"/>
    </row>
    <row r="3205" spans="47:47" x14ac:dyDescent="0.25">
      <c r="AU3205" s="272"/>
    </row>
    <row r="3206" spans="47:47" x14ac:dyDescent="0.25">
      <c r="AU3206" s="272"/>
    </row>
    <row r="3207" spans="47:47" x14ac:dyDescent="0.25">
      <c r="AU3207" s="272"/>
    </row>
    <row r="3208" spans="47:47" x14ac:dyDescent="0.25">
      <c r="AU3208" s="272"/>
    </row>
    <row r="3209" spans="47:47" x14ac:dyDescent="0.25">
      <c r="AU3209" s="272"/>
    </row>
    <row r="3210" spans="47:47" x14ac:dyDescent="0.25">
      <c r="AU3210" s="272"/>
    </row>
    <row r="3211" spans="47:47" x14ac:dyDescent="0.25">
      <c r="AU3211" s="272"/>
    </row>
    <row r="3212" spans="47:47" x14ac:dyDescent="0.25">
      <c r="AU3212" s="272"/>
    </row>
    <row r="3213" spans="47:47" x14ac:dyDescent="0.25">
      <c r="AU3213" s="272"/>
    </row>
    <row r="3214" spans="47:47" x14ac:dyDescent="0.25">
      <c r="AU3214" s="272"/>
    </row>
    <row r="3215" spans="47:47" x14ac:dyDescent="0.25">
      <c r="AU3215" s="272"/>
    </row>
    <row r="3216" spans="47:47" x14ac:dyDescent="0.25">
      <c r="AU3216" s="272"/>
    </row>
    <row r="3217" spans="47:47" x14ac:dyDescent="0.25">
      <c r="AU3217" s="272"/>
    </row>
    <row r="3218" spans="47:47" x14ac:dyDescent="0.25">
      <c r="AU3218" s="272"/>
    </row>
    <row r="3219" spans="47:47" x14ac:dyDescent="0.25">
      <c r="AU3219" s="272"/>
    </row>
    <row r="3220" spans="47:47" x14ac:dyDescent="0.25">
      <c r="AU3220" s="272"/>
    </row>
    <row r="3221" spans="47:47" x14ac:dyDescent="0.25">
      <c r="AU3221" s="272"/>
    </row>
    <row r="3222" spans="47:47" x14ac:dyDescent="0.25">
      <c r="AU3222" s="272"/>
    </row>
    <row r="3223" spans="47:47" x14ac:dyDescent="0.25">
      <c r="AU3223" s="272"/>
    </row>
    <row r="3224" spans="47:47" x14ac:dyDescent="0.25">
      <c r="AU3224" s="272"/>
    </row>
    <row r="3225" spans="47:47" x14ac:dyDescent="0.25">
      <c r="AU3225" s="272"/>
    </row>
    <row r="3226" spans="47:47" x14ac:dyDescent="0.25">
      <c r="AU3226" s="272"/>
    </row>
    <row r="3227" spans="47:47" x14ac:dyDescent="0.25">
      <c r="AU3227" s="272"/>
    </row>
    <row r="3228" spans="47:47" x14ac:dyDescent="0.25">
      <c r="AU3228" s="272"/>
    </row>
    <row r="3229" spans="47:47" x14ac:dyDescent="0.25">
      <c r="AU3229" s="272"/>
    </row>
    <row r="3230" spans="47:47" x14ac:dyDescent="0.25">
      <c r="AU3230" s="272"/>
    </row>
    <row r="3231" spans="47:47" x14ac:dyDescent="0.25">
      <c r="AU3231" s="272"/>
    </row>
    <row r="3232" spans="47:47" x14ac:dyDescent="0.25">
      <c r="AU3232" s="272"/>
    </row>
    <row r="3233" spans="47:47" x14ac:dyDescent="0.25">
      <c r="AU3233" s="272"/>
    </row>
    <row r="3234" spans="47:47" x14ac:dyDescent="0.25">
      <c r="AU3234" s="272"/>
    </row>
    <row r="3235" spans="47:47" x14ac:dyDescent="0.25">
      <c r="AU3235" s="272"/>
    </row>
    <row r="3236" spans="47:47" x14ac:dyDescent="0.25">
      <c r="AU3236" s="272"/>
    </row>
    <row r="3237" spans="47:47" x14ac:dyDescent="0.25">
      <c r="AU3237" s="272"/>
    </row>
    <row r="3238" spans="47:47" x14ac:dyDescent="0.25">
      <c r="AU3238" s="272"/>
    </row>
    <row r="3239" spans="47:47" x14ac:dyDescent="0.25">
      <c r="AU3239" s="272"/>
    </row>
    <row r="3240" spans="47:47" x14ac:dyDescent="0.25">
      <c r="AU3240" s="272"/>
    </row>
    <row r="3241" spans="47:47" x14ac:dyDescent="0.25">
      <c r="AU3241" s="272"/>
    </row>
    <row r="3242" spans="47:47" x14ac:dyDescent="0.25">
      <c r="AU3242" s="272"/>
    </row>
    <row r="3243" spans="47:47" x14ac:dyDescent="0.25">
      <c r="AU3243" s="272"/>
    </row>
    <row r="3244" spans="47:47" x14ac:dyDescent="0.25">
      <c r="AU3244" s="272"/>
    </row>
    <row r="3245" spans="47:47" x14ac:dyDescent="0.25">
      <c r="AU3245" s="272"/>
    </row>
    <row r="3246" spans="47:47" x14ac:dyDescent="0.25">
      <c r="AU3246" s="272"/>
    </row>
    <row r="3247" spans="47:47" x14ac:dyDescent="0.25">
      <c r="AU3247" s="272"/>
    </row>
    <row r="3248" spans="47:47" x14ac:dyDescent="0.25">
      <c r="AU3248" s="272"/>
    </row>
    <row r="3249" spans="47:47" x14ac:dyDescent="0.25">
      <c r="AU3249" s="272"/>
    </row>
    <row r="3250" spans="47:47" x14ac:dyDescent="0.25">
      <c r="AU3250" s="272"/>
    </row>
    <row r="3251" spans="47:47" x14ac:dyDescent="0.25">
      <c r="AU3251" s="272"/>
    </row>
    <row r="3252" spans="47:47" x14ac:dyDescent="0.25">
      <c r="AU3252" s="272"/>
    </row>
    <row r="3253" spans="47:47" x14ac:dyDescent="0.25">
      <c r="AU3253" s="272"/>
    </row>
    <row r="3254" spans="47:47" x14ac:dyDescent="0.25">
      <c r="AU3254" s="272"/>
    </row>
    <row r="3255" spans="47:47" x14ac:dyDescent="0.25">
      <c r="AU3255" s="272"/>
    </row>
    <row r="3256" spans="47:47" x14ac:dyDescent="0.25">
      <c r="AU3256" s="272"/>
    </row>
    <row r="3257" spans="47:47" x14ac:dyDescent="0.25">
      <c r="AU3257" s="272"/>
    </row>
    <row r="3258" spans="47:47" x14ac:dyDescent="0.25">
      <c r="AU3258" s="272"/>
    </row>
    <row r="3259" spans="47:47" x14ac:dyDescent="0.25">
      <c r="AU3259" s="272"/>
    </row>
    <row r="3260" spans="47:47" x14ac:dyDescent="0.25">
      <c r="AU3260" s="272"/>
    </row>
    <row r="3261" spans="47:47" x14ac:dyDescent="0.25">
      <c r="AU3261" s="272"/>
    </row>
    <row r="3262" spans="47:47" x14ac:dyDescent="0.25">
      <c r="AU3262" s="272"/>
    </row>
    <row r="3263" spans="47:47" x14ac:dyDescent="0.25">
      <c r="AU3263" s="272"/>
    </row>
    <row r="3264" spans="47:47" x14ac:dyDescent="0.25">
      <c r="AU3264" s="272"/>
    </row>
    <row r="3265" spans="47:47" x14ac:dyDescent="0.25">
      <c r="AU3265" s="272"/>
    </row>
    <row r="3266" spans="47:47" x14ac:dyDescent="0.25">
      <c r="AU3266" s="272"/>
    </row>
    <row r="3267" spans="47:47" x14ac:dyDescent="0.25">
      <c r="AU3267" s="272"/>
    </row>
    <row r="3268" spans="47:47" x14ac:dyDescent="0.25">
      <c r="AU3268" s="272"/>
    </row>
    <row r="3269" spans="47:47" x14ac:dyDescent="0.25">
      <c r="AU3269" s="272"/>
    </row>
    <row r="3270" spans="47:47" x14ac:dyDescent="0.25">
      <c r="AU3270" s="272"/>
    </row>
    <row r="3271" spans="47:47" x14ac:dyDescent="0.25">
      <c r="AU3271" s="272"/>
    </row>
    <row r="3272" spans="47:47" x14ac:dyDescent="0.25">
      <c r="AU3272" s="272"/>
    </row>
    <row r="3273" spans="47:47" x14ac:dyDescent="0.25">
      <c r="AU3273" s="272"/>
    </row>
    <row r="3274" spans="47:47" x14ac:dyDescent="0.25">
      <c r="AU3274" s="272"/>
    </row>
    <row r="3275" spans="47:47" x14ac:dyDescent="0.25">
      <c r="AU3275" s="272"/>
    </row>
    <row r="3276" spans="47:47" x14ac:dyDescent="0.25">
      <c r="AU3276" s="272"/>
    </row>
    <row r="3277" spans="47:47" x14ac:dyDescent="0.25">
      <c r="AU3277" s="272"/>
    </row>
    <row r="3278" spans="47:47" x14ac:dyDescent="0.25">
      <c r="AU3278" s="272"/>
    </row>
    <row r="3279" spans="47:47" x14ac:dyDescent="0.25">
      <c r="AU3279" s="272"/>
    </row>
    <row r="3280" spans="47:47" x14ac:dyDescent="0.25">
      <c r="AU3280" s="272"/>
    </row>
    <row r="3281" spans="47:47" x14ac:dyDescent="0.25">
      <c r="AU3281" s="272"/>
    </row>
    <row r="3282" spans="47:47" x14ac:dyDescent="0.25">
      <c r="AU3282" s="272"/>
    </row>
    <row r="3283" spans="47:47" x14ac:dyDescent="0.25">
      <c r="AU3283" s="272"/>
    </row>
    <row r="3284" spans="47:47" x14ac:dyDescent="0.25">
      <c r="AU3284" s="272"/>
    </row>
    <row r="3285" spans="47:47" x14ac:dyDescent="0.25">
      <c r="AU3285" s="272"/>
    </row>
    <row r="3286" spans="47:47" x14ac:dyDescent="0.25">
      <c r="AU3286" s="272"/>
    </row>
    <row r="3287" spans="47:47" x14ac:dyDescent="0.25">
      <c r="AU3287" s="272"/>
    </row>
    <row r="3288" spans="47:47" x14ac:dyDescent="0.25">
      <c r="AU3288" s="272"/>
    </row>
    <row r="3289" spans="47:47" x14ac:dyDescent="0.25">
      <c r="AU3289" s="272"/>
    </row>
    <row r="3290" spans="47:47" x14ac:dyDescent="0.25">
      <c r="AU3290" s="272"/>
    </row>
    <row r="3291" spans="47:47" x14ac:dyDescent="0.25">
      <c r="AU3291" s="272"/>
    </row>
    <row r="3292" spans="47:47" x14ac:dyDescent="0.25">
      <c r="AU3292" s="272"/>
    </row>
    <row r="3293" spans="47:47" x14ac:dyDescent="0.25">
      <c r="AU3293" s="272"/>
    </row>
    <row r="3294" spans="47:47" x14ac:dyDescent="0.25">
      <c r="AU3294" s="272"/>
    </row>
    <row r="3295" spans="47:47" x14ac:dyDescent="0.25">
      <c r="AU3295" s="272"/>
    </row>
    <row r="3296" spans="47:47" x14ac:dyDescent="0.25">
      <c r="AU3296" s="272"/>
    </row>
    <row r="3297" spans="47:47" x14ac:dyDescent="0.25">
      <c r="AU3297" s="272"/>
    </row>
    <row r="3298" spans="47:47" x14ac:dyDescent="0.25">
      <c r="AU3298" s="272"/>
    </row>
    <row r="3299" spans="47:47" x14ac:dyDescent="0.25">
      <c r="AU3299" s="272"/>
    </row>
    <row r="3300" spans="47:47" x14ac:dyDescent="0.25">
      <c r="AU3300" s="272"/>
    </row>
    <row r="3301" spans="47:47" x14ac:dyDescent="0.25">
      <c r="AU3301" s="272"/>
    </row>
    <row r="3302" spans="47:47" x14ac:dyDescent="0.25">
      <c r="AU3302" s="272"/>
    </row>
    <row r="3303" spans="47:47" x14ac:dyDescent="0.25">
      <c r="AU3303" s="272"/>
    </row>
    <row r="3304" spans="47:47" x14ac:dyDescent="0.25">
      <c r="AU3304" s="272"/>
    </row>
    <row r="3305" spans="47:47" x14ac:dyDescent="0.25">
      <c r="AU3305" s="272"/>
    </row>
    <row r="3306" spans="47:47" x14ac:dyDescent="0.25">
      <c r="AU3306" s="272"/>
    </row>
    <row r="3307" spans="47:47" x14ac:dyDescent="0.25">
      <c r="AU3307" s="272"/>
    </row>
    <row r="3308" spans="47:47" x14ac:dyDescent="0.25">
      <c r="AU3308" s="272"/>
    </row>
    <row r="3309" spans="47:47" x14ac:dyDescent="0.25">
      <c r="AU3309" s="272"/>
    </row>
    <row r="3310" spans="47:47" x14ac:dyDescent="0.25">
      <c r="AU3310" s="272"/>
    </row>
    <row r="3311" spans="47:47" x14ac:dyDescent="0.25">
      <c r="AU3311" s="272"/>
    </row>
    <row r="3312" spans="47:47" x14ac:dyDescent="0.25">
      <c r="AU3312" s="272"/>
    </row>
    <row r="3313" spans="47:47" x14ac:dyDescent="0.25">
      <c r="AU3313" s="272"/>
    </row>
    <row r="3314" spans="47:47" x14ac:dyDescent="0.25">
      <c r="AU3314" s="272"/>
    </row>
    <row r="3315" spans="47:47" x14ac:dyDescent="0.25">
      <c r="AU3315" s="272"/>
    </row>
    <row r="3316" spans="47:47" x14ac:dyDescent="0.25">
      <c r="AU3316" s="272"/>
    </row>
    <row r="3317" spans="47:47" x14ac:dyDescent="0.25">
      <c r="AU3317" s="272"/>
    </row>
    <row r="3318" spans="47:47" x14ac:dyDescent="0.25">
      <c r="AU3318" s="272"/>
    </row>
    <row r="3319" spans="47:47" x14ac:dyDescent="0.25">
      <c r="AU3319" s="272"/>
    </row>
    <row r="3320" spans="47:47" x14ac:dyDescent="0.25">
      <c r="AU3320" s="272"/>
    </row>
    <row r="3321" spans="47:47" x14ac:dyDescent="0.25">
      <c r="AU3321" s="272"/>
    </row>
    <row r="3322" spans="47:47" x14ac:dyDescent="0.25">
      <c r="AU3322" s="272"/>
    </row>
    <row r="3323" spans="47:47" x14ac:dyDescent="0.25">
      <c r="AU3323" s="272"/>
    </row>
    <row r="3324" spans="47:47" x14ac:dyDescent="0.25">
      <c r="AU3324" s="272"/>
    </row>
    <row r="3325" spans="47:47" x14ac:dyDescent="0.25">
      <c r="AU3325" s="272"/>
    </row>
    <row r="3326" spans="47:47" x14ac:dyDescent="0.25">
      <c r="AU3326" s="272"/>
    </row>
    <row r="3327" spans="47:47" x14ac:dyDescent="0.25">
      <c r="AU3327" s="272"/>
    </row>
    <row r="3328" spans="47:47" x14ac:dyDescent="0.25">
      <c r="AU3328" s="272"/>
    </row>
    <row r="3329" spans="47:47" x14ac:dyDescent="0.25">
      <c r="AU3329" s="272"/>
    </row>
    <row r="3330" spans="47:47" x14ac:dyDescent="0.25">
      <c r="AU3330" s="272"/>
    </row>
    <row r="3331" spans="47:47" x14ac:dyDescent="0.25">
      <c r="AU3331" s="272"/>
    </row>
    <row r="3332" spans="47:47" x14ac:dyDescent="0.25">
      <c r="AU3332" s="272"/>
    </row>
    <row r="3333" spans="47:47" x14ac:dyDescent="0.25">
      <c r="AU3333" s="272"/>
    </row>
    <row r="3334" spans="47:47" x14ac:dyDescent="0.25">
      <c r="AU3334" s="272"/>
    </row>
    <row r="3335" spans="47:47" x14ac:dyDescent="0.25">
      <c r="AU3335" s="272"/>
    </row>
    <row r="3336" spans="47:47" x14ac:dyDescent="0.25">
      <c r="AU3336" s="272"/>
    </row>
    <row r="3337" spans="47:47" x14ac:dyDescent="0.25">
      <c r="AU3337" s="272"/>
    </row>
    <row r="3338" spans="47:47" x14ac:dyDescent="0.25">
      <c r="AU3338" s="272"/>
    </row>
    <row r="3339" spans="47:47" x14ac:dyDescent="0.25">
      <c r="AU3339" s="272"/>
    </row>
    <row r="3340" spans="47:47" x14ac:dyDescent="0.25">
      <c r="AU3340" s="272"/>
    </row>
    <row r="3341" spans="47:47" x14ac:dyDescent="0.25">
      <c r="AU3341" s="272"/>
    </row>
    <row r="3342" spans="47:47" x14ac:dyDescent="0.25">
      <c r="AU3342" s="272"/>
    </row>
    <row r="3343" spans="47:47" x14ac:dyDescent="0.25">
      <c r="AU3343" s="272"/>
    </row>
    <row r="3344" spans="47:47" x14ac:dyDescent="0.25">
      <c r="AU3344" s="272"/>
    </row>
    <row r="3345" spans="47:47" x14ac:dyDescent="0.25">
      <c r="AU3345" s="272"/>
    </row>
    <row r="3346" spans="47:47" x14ac:dyDescent="0.25">
      <c r="AU3346" s="272"/>
    </row>
    <row r="3347" spans="47:47" x14ac:dyDescent="0.25">
      <c r="AU3347" s="272"/>
    </row>
    <row r="3348" spans="47:47" x14ac:dyDescent="0.25">
      <c r="AU3348" s="272"/>
    </row>
    <row r="3349" spans="47:47" x14ac:dyDescent="0.25">
      <c r="AU3349" s="272"/>
    </row>
    <row r="3350" spans="47:47" x14ac:dyDescent="0.25">
      <c r="AU3350" s="272"/>
    </row>
    <row r="3351" spans="47:47" x14ac:dyDescent="0.25">
      <c r="AU3351" s="272"/>
    </row>
    <row r="3352" spans="47:47" x14ac:dyDescent="0.25">
      <c r="AU3352" s="272"/>
    </row>
    <row r="3353" spans="47:47" x14ac:dyDescent="0.25">
      <c r="AU3353" s="272"/>
    </row>
    <row r="3354" spans="47:47" x14ac:dyDescent="0.25">
      <c r="AU3354" s="272"/>
    </row>
    <row r="3355" spans="47:47" x14ac:dyDescent="0.25">
      <c r="AU3355" s="272"/>
    </row>
    <row r="3356" spans="47:47" x14ac:dyDescent="0.25">
      <c r="AU3356" s="272"/>
    </row>
    <row r="3357" spans="47:47" x14ac:dyDescent="0.25">
      <c r="AU3357" s="272"/>
    </row>
    <row r="3358" spans="47:47" x14ac:dyDescent="0.25">
      <c r="AU3358" s="272"/>
    </row>
    <row r="3359" spans="47:47" x14ac:dyDescent="0.25">
      <c r="AU3359" s="272"/>
    </row>
    <row r="3360" spans="47:47" x14ac:dyDescent="0.25">
      <c r="AU3360" s="272"/>
    </row>
    <row r="3361" spans="47:47" x14ac:dyDescent="0.25">
      <c r="AU3361" s="272"/>
    </row>
    <row r="3362" spans="47:47" x14ac:dyDescent="0.25">
      <c r="AU3362" s="272"/>
    </row>
    <row r="3363" spans="47:47" x14ac:dyDescent="0.25">
      <c r="AU3363" s="272"/>
    </row>
    <row r="3364" spans="47:47" x14ac:dyDescent="0.25">
      <c r="AU3364" s="272"/>
    </row>
    <row r="3365" spans="47:47" x14ac:dyDescent="0.25">
      <c r="AU3365" s="272"/>
    </row>
    <row r="3366" spans="47:47" x14ac:dyDescent="0.25">
      <c r="AU3366" s="272"/>
    </row>
    <row r="3367" spans="47:47" x14ac:dyDescent="0.25">
      <c r="AU3367" s="272"/>
    </row>
    <row r="3368" spans="47:47" x14ac:dyDescent="0.25">
      <c r="AU3368" s="272"/>
    </row>
    <row r="3369" spans="47:47" x14ac:dyDescent="0.25">
      <c r="AU3369" s="272"/>
    </row>
    <row r="3370" spans="47:47" x14ac:dyDescent="0.25">
      <c r="AU3370" s="272"/>
    </row>
    <row r="3371" spans="47:47" x14ac:dyDescent="0.25">
      <c r="AU3371" s="272"/>
    </row>
    <row r="3372" spans="47:47" x14ac:dyDescent="0.25">
      <c r="AU3372" s="272"/>
    </row>
    <row r="3373" spans="47:47" x14ac:dyDescent="0.25">
      <c r="AU3373" s="272"/>
    </row>
    <row r="3374" spans="47:47" x14ac:dyDescent="0.25">
      <c r="AU3374" s="272"/>
    </row>
    <row r="3375" spans="47:47" x14ac:dyDescent="0.25">
      <c r="AU3375" s="272"/>
    </row>
    <row r="3376" spans="47:47" x14ac:dyDescent="0.25">
      <c r="AU3376" s="272"/>
    </row>
    <row r="3377" spans="47:47" x14ac:dyDescent="0.25">
      <c r="AU3377" s="272"/>
    </row>
    <row r="3378" spans="47:47" x14ac:dyDescent="0.25">
      <c r="AU3378" s="272"/>
    </row>
    <row r="3379" spans="47:47" x14ac:dyDescent="0.25">
      <c r="AU3379" s="272"/>
    </row>
    <row r="3380" spans="47:47" x14ac:dyDescent="0.25">
      <c r="AU3380" s="272"/>
    </row>
    <row r="3381" spans="47:47" x14ac:dyDescent="0.25">
      <c r="AU3381" s="272"/>
    </row>
    <row r="3382" spans="47:47" x14ac:dyDescent="0.25">
      <c r="AU3382" s="272"/>
    </row>
    <row r="3383" spans="47:47" x14ac:dyDescent="0.25">
      <c r="AU3383" s="272"/>
    </row>
    <row r="3384" spans="47:47" x14ac:dyDescent="0.25">
      <c r="AU3384" s="272"/>
    </row>
    <row r="3385" spans="47:47" x14ac:dyDescent="0.25">
      <c r="AU3385" s="272"/>
    </row>
    <row r="3386" spans="47:47" x14ac:dyDescent="0.25">
      <c r="AU3386" s="272"/>
    </row>
    <row r="3387" spans="47:47" x14ac:dyDescent="0.25">
      <c r="AU3387" s="272"/>
    </row>
    <row r="3388" spans="47:47" x14ac:dyDescent="0.25">
      <c r="AU3388" s="272"/>
    </row>
    <row r="3389" spans="47:47" x14ac:dyDescent="0.25">
      <c r="AU3389" s="272"/>
    </row>
    <row r="3390" spans="47:47" x14ac:dyDescent="0.25">
      <c r="AU3390" s="272"/>
    </row>
    <row r="3391" spans="47:47" x14ac:dyDescent="0.25">
      <c r="AU3391" s="272"/>
    </row>
    <row r="3392" spans="47:47" x14ac:dyDescent="0.25">
      <c r="AU3392" s="272"/>
    </row>
    <row r="3393" spans="47:47" x14ac:dyDescent="0.25">
      <c r="AU3393" s="272"/>
    </row>
    <row r="3394" spans="47:47" x14ac:dyDescent="0.25">
      <c r="AU3394" s="272"/>
    </row>
    <row r="3395" spans="47:47" x14ac:dyDescent="0.25">
      <c r="AU3395" s="272"/>
    </row>
    <row r="3396" spans="47:47" x14ac:dyDescent="0.25">
      <c r="AU3396" s="272"/>
    </row>
    <row r="3397" spans="47:47" x14ac:dyDescent="0.25">
      <c r="AU3397" s="272"/>
    </row>
    <row r="3398" spans="47:47" x14ac:dyDescent="0.25">
      <c r="AU3398" s="272"/>
    </row>
    <row r="3399" spans="47:47" x14ac:dyDescent="0.25">
      <c r="AU3399" s="272"/>
    </row>
    <row r="3400" spans="47:47" x14ac:dyDescent="0.25">
      <c r="AU3400" s="272"/>
    </row>
    <row r="3401" spans="47:47" x14ac:dyDescent="0.25">
      <c r="AU3401" s="272"/>
    </row>
    <row r="3402" spans="47:47" x14ac:dyDescent="0.25">
      <c r="AU3402" s="272"/>
    </row>
    <row r="3403" spans="47:47" x14ac:dyDescent="0.25">
      <c r="AU3403" s="272"/>
    </row>
    <row r="3404" spans="47:47" x14ac:dyDescent="0.25">
      <c r="AU3404" s="272"/>
    </row>
    <row r="3405" spans="47:47" x14ac:dyDescent="0.25">
      <c r="AU3405" s="272"/>
    </row>
    <row r="3406" spans="47:47" x14ac:dyDescent="0.25">
      <c r="AU3406" s="272"/>
    </row>
    <row r="3407" spans="47:47" x14ac:dyDescent="0.25">
      <c r="AU3407" s="272"/>
    </row>
    <row r="3408" spans="47:47" x14ac:dyDescent="0.25">
      <c r="AU3408" s="272"/>
    </row>
    <row r="3409" spans="47:47" x14ac:dyDescent="0.25">
      <c r="AU3409" s="272"/>
    </row>
    <row r="3410" spans="47:47" x14ac:dyDescent="0.25">
      <c r="AU3410" s="272"/>
    </row>
    <row r="3411" spans="47:47" x14ac:dyDescent="0.25">
      <c r="AU3411" s="272"/>
    </row>
    <row r="3412" spans="47:47" x14ac:dyDescent="0.25">
      <c r="AU3412" s="272"/>
    </row>
    <row r="3413" spans="47:47" x14ac:dyDescent="0.25">
      <c r="AU3413" s="272"/>
    </row>
    <row r="3414" spans="47:47" x14ac:dyDescent="0.25">
      <c r="AU3414" s="272"/>
    </row>
    <row r="3415" spans="47:47" x14ac:dyDescent="0.25">
      <c r="AU3415" s="272"/>
    </row>
    <row r="3416" spans="47:47" x14ac:dyDescent="0.25">
      <c r="AU3416" s="272"/>
    </row>
    <row r="3417" spans="47:47" x14ac:dyDescent="0.25">
      <c r="AU3417" s="272"/>
    </row>
    <row r="3418" spans="47:47" x14ac:dyDescent="0.25">
      <c r="AU3418" s="272"/>
    </row>
    <row r="3419" spans="47:47" x14ac:dyDescent="0.25">
      <c r="AU3419" s="272"/>
    </row>
    <row r="3420" spans="47:47" x14ac:dyDescent="0.25">
      <c r="AU3420" s="272"/>
    </row>
    <row r="3421" spans="47:47" x14ac:dyDescent="0.25">
      <c r="AU3421" s="272"/>
    </row>
    <row r="3422" spans="47:47" x14ac:dyDescent="0.25">
      <c r="AU3422" s="272"/>
    </row>
    <row r="3423" spans="47:47" x14ac:dyDescent="0.25">
      <c r="AU3423" s="272"/>
    </row>
    <row r="3424" spans="47:47" x14ac:dyDescent="0.25">
      <c r="AU3424" s="272"/>
    </row>
    <row r="3425" spans="47:47" x14ac:dyDescent="0.25">
      <c r="AU3425" s="272"/>
    </row>
    <row r="3426" spans="47:47" x14ac:dyDescent="0.25">
      <c r="AU3426" s="272"/>
    </row>
    <row r="3427" spans="47:47" x14ac:dyDescent="0.25">
      <c r="AU3427" s="272"/>
    </row>
    <row r="3428" spans="47:47" x14ac:dyDescent="0.25">
      <c r="AU3428" s="272"/>
    </row>
    <row r="3429" spans="47:47" x14ac:dyDescent="0.25">
      <c r="AU3429" s="272"/>
    </row>
    <row r="3430" spans="47:47" x14ac:dyDescent="0.25">
      <c r="AU3430" s="272"/>
    </row>
    <row r="3431" spans="47:47" x14ac:dyDescent="0.25">
      <c r="AU3431" s="272"/>
    </row>
    <row r="3432" spans="47:47" x14ac:dyDescent="0.25">
      <c r="AU3432" s="272"/>
    </row>
    <row r="3433" spans="47:47" x14ac:dyDescent="0.25">
      <c r="AU3433" s="272"/>
    </row>
    <row r="3434" spans="47:47" x14ac:dyDescent="0.25">
      <c r="AU3434" s="272"/>
    </row>
    <row r="3435" spans="47:47" x14ac:dyDescent="0.25">
      <c r="AU3435" s="272"/>
    </row>
    <row r="3436" spans="47:47" x14ac:dyDescent="0.25">
      <c r="AU3436" s="272"/>
    </row>
    <row r="3437" spans="47:47" x14ac:dyDescent="0.25">
      <c r="AU3437" s="272"/>
    </row>
    <row r="3438" spans="47:47" x14ac:dyDescent="0.25">
      <c r="AU3438" s="272"/>
    </row>
    <row r="3439" spans="47:47" x14ac:dyDescent="0.25">
      <c r="AU3439" s="272"/>
    </row>
    <row r="3440" spans="47:47" x14ac:dyDescent="0.25">
      <c r="AU3440" s="272"/>
    </row>
    <row r="3441" spans="47:47" x14ac:dyDescent="0.25">
      <c r="AU3441" s="272"/>
    </row>
    <row r="3442" spans="47:47" x14ac:dyDescent="0.25">
      <c r="AU3442" s="272"/>
    </row>
    <row r="3443" spans="47:47" x14ac:dyDescent="0.25">
      <c r="AU3443" s="272"/>
    </row>
    <row r="3444" spans="47:47" x14ac:dyDescent="0.25">
      <c r="AU3444" s="272"/>
    </row>
    <row r="3445" spans="47:47" x14ac:dyDescent="0.25">
      <c r="AU3445" s="272"/>
    </row>
    <row r="3446" spans="47:47" x14ac:dyDescent="0.25">
      <c r="AU3446" s="272"/>
    </row>
    <row r="3447" spans="47:47" x14ac:dyDescent="0.25">
      <c r="AU3447" s="272"/>
    </row>
    <row r="3448" spans="47:47" x14ac:dyDescent="0.25">
      <c r="AU3448" s="272"/>
    </row>
    <row r="3449" spans="47:47" x14ac:dyDescent="0.25">
      <c r="AU3449" s="272"/>
    </row>
    <row r="3450" spans="47:47" x14ac:dyDescent="0.25">
      <c r="AU3450" s="272"/>
    </row>
    <row r="3451" spans="47:47" x14ac:dyDescent="0.25">
      <c r="AU3451" s="272"/>
    </row>
    <row r="3452" spans="47:47" x14ac:dyDescent="0.25">
      <c r="AU3452" s="272"/>
    </row>
    <row r="3453" spans="47:47" x14ac:dyDescent="0.25">
      <c r="AU3453" s="272"/>
    </row>
    <row r="3454" spans="47:47" x14ac:dyDescent="0.25">
      <c r="AU3454" s="272"/>
    </row>
    <row r="3455" spans="47:47" x14ac:dyDescent="0.25">
      <c r="AU3455" s="272"/>
    </row>
    <row r="3456" spans="47:47" x14ac:dyDescent="0.25">
      <c r="AU3456" s="272"/>
    </row>
    <row r="3457" spans="47:47" x14ac:dyDescent="0.25">
      <c r="AU3457" s="272"/>
    </row>
    <row r="3458" spans="47:47" x14ac:dyDescent="0.25">
      <c r="AU3458" s="272"/>
    </row>
    <row r="3459" spans="47:47" x14ac:dyDescent="0.25">
      <c r="AU3459" s="272"/>
    </row>
    <row r="3460" spans="47:47" x14ac:dyDescent="0.25">
      <c r="AU3460" s="272"/>
    </row>
    <row r="3461" spans="47:47" x14ac:dyDescent="0.25">
      <c r="AU3461" s="272"/>
    </row>
    <row r="3462" spans="47:47" x14ac:dyDescent="0.25">
      <c r="AU3462" s="272"/>
    </row>
    <row r="3463" spans="47:47" x14ac:dyDescent="0.25">
      <c r="AU3463" s="272"/>
    </row>
    <row r="3464" spans="47:47" x14ac:dyDescent="0.25">
      <c r="AU3464" s="272"/>
    </row>
    <row r="3465" spans="47:47" x14ac:dyDescent="0.25">
      <c r="AU3465" s="272"/>
    </row>
    <row r="3466" spans="47:47" x14ac:dyDescent="0.25">
      <c r="AU3466" s="272"/>
    </row>
    <row r="3467" spans="47:47" x14ac:dyDescent="0.25">
      <c r="AU3467" s="272"/>
    </row>
    <row r="3468" spans="47:47" x14ac:dyDescent="0.25">
      <c r="AU3468" s="272"/>
    </row>
    <row r="3469" spans="47:47" x14ac:dyDescent="0.25">
      <c r="AU3469" s="272"/>
    </row>
    <row r="3470" spans="47:47" x14ac:dyDescent="0.25">
      <c r="AU3470" s="272"/>
    </row>
    <row r="3471" spans="47:47" x14ac:dyDescent="0.25">
      <c r="AU3471" s="272"/>
    </row>
    <row r="3472" spans="47:47" x14ac:dyDescent="0.25">
      <c r="AU3472" s="272"/>
    </row>
    <row r="3473" spans="47:47" x14ac:dyDescent="0.25">
      <c r="AU3473" s="272"/>
    </row>
    <row r="3474" spans="47:47" x14ac:dyDescent="0.25">
      <c r="AU3474" s="272"/>
    </row>
    <row r="3475" spans="47:47" x14ac:dyDescent="0.25">
      <c r="AU3475" s="272"/>
    </row>
    <row r="3476" spans="47:47" x14ac:dyDescent="0.25">
      <c r="AU3476" s="272"/>
    </row>
    <row r="3477" spans="47:47" x14ac:dyDescent="0.25">
      <c r="AU3477" s="272"/>
    </row>
    <row r="3478" spans="47:47" x14ac:dyDescent="0.25">
      <c r="AU3478" s="272"/>
    </row>
    <row r="3479" spans="47:47" x14ac:dyDescent="0.25">
      <c r="AU3479" s="272"/>
    </row>
    <row r="3480" spans="47:47" x14ac:dyDescent="0.25">
      <c r="AU3480" s="272"/>
    </row>
    <row r="3481" spans="47:47" x14ac:dyDescent="0.25">
      <c r="AU3481" s="272"/>
    </row>
    <row r="3482" spans="47:47" x14ac:dyDescent="0.25">
      <c r="AU3482" s="272"/>
    </row>
    <row r="3483" spans="47:47" x14ac:dyDescent="0.25">
      <c r="AU3483" s="272"/>
    </row>
    <row r="3484" spans="47:47" x14ac:dyDescent="0.25">
      <c r="AU3484" s="272"/>
    </row>
    <row r="3485" spans="47:47" x14ac:dyDescent="0.25">
      <c r="AU3485" s="272"/>
    </row>
    <row r="3486" spans="47:47" x14ac:dyDescent="0.25">
      <c r="AU3486" s="272"/>
    </row>
    <row r="3487" spans="47:47" x14ac:dyDescent="0.25">
      <c r="AU3487" s="272"/>
    </row>
    <row r="3488" spans="47:47" x14ac:dyDescent="0.25">
      <c r="AU3488" s="272"/>
    </row>
    <row r="3489" spans="47:47" x14ac:dyDescent="0.25">
      <c r="AU3489" s="272"/>
    </row>
    <row r="3490" spans="47:47" x14ac:dyDescent="0.25">
      <c r="AU3490" s="272"/>
    </row>
    <row r="3491" spans="47:47" x14ac:dyDescent="0.25">
      <c r="AU3491" s="272"/>
    </row>
    <row r="3492" spans="47:47" x14ac:dyDescent="0.25">
      <c r="AU3492" s="272"/>
    </row>
    <row r="3493" spans="47:47" x14ac:dyDescent="0.25">
      <c r="AU3493" s="272"/>
    </row>
    <row r="3494" spans="47:47" x14ac:dyDescent="0.25">
      <c r="AU3494" s="272"/>
    </row>
    <row r="3495" spans="47:47" x14ac:dyDescent="0.25">
      <c r="AU3495" s="272"/>
    </row>
    <row r="3496" spans="47:47" x14ac:dyDescent="0.25">
      <c r="AU3496" s="272"/>
    </row>
    <row r="3497" spans="47:47" x14ac:dyDescent="0.25">
      <c r="AU3497" s="272"/>
    </row>
    <row r="3498" spans="47:47" x14ac:dyDescent="0.25">
      <c r="AU3498" s="272"/>
    </row>
    <row r="3499" spans="47:47" x14ac:dyDescent="0.25">
      <c r="AU3499" s="272"/>
    </row>
    <row r="3500" spans="47:47" x14ac:dyDescent="0.25">
      <c r="AU3500" s="272"/>
    </row>
    <row r="3501" spans="47:47" x14ac:dyDescent="0.25">
      <c r="AU3501" s="272"/>
    </row>
    <row r="3502" spans="47:47" x14ac:dyDescent="0.25">
      <c r="AU3502" s="272"/>
    </row>
    <row r="3503" spans="47:47" x14ac:dyDescent="0.25">
      <c r="AU3503" s="272"/>
    </row>
    <row r="3504" spans="47:47" x14ac:dyDescent="0.25">
      <c r="AU3504" s="272"/>
    </row>
    <row r="3505" spans="47:47" x14ac:dyDescent="0.25">
      <c r="AU3505" s="272"/>
    </row>
    <row r="3506" spans="47:47" x14ac:dyDescent="0.25">
      <c r="AU3506" s="272"/>
    </row>
    <row r="3507" spans="47:47" x14ac:dyDescent="0.25">
      <c r="AU3507" s="272"/>
    </row>
    <row r="3508" spans="47:47" x14ac:dyDescent="0.25">
      <c r="AU3508" s="272"/>
    </row>
    <row r="3509" spans="47:47" x14ac:dyDescent="0.25">
      <c r="AU3509" s="272"/>
    </row>
    <row r="3510" spans="47:47" x14ac:dyDescent="0.25">
      <c r="AU3510" s="272"/>
    </row>
    <row r="3511" spans="47:47" x14ac:dyDescent="0.25">
      <c r="AU3511" s="272"/>
    </row>
    <row r="3512" spans="47:47" x14ac:dyDescent="0.25">
      <c r="AU3512" s="272"/>
    </row>
    <row r="3513" spans="47:47" x14ac:dyDescent="0.25">
      <c r="AU3513" s="272"/>
    </row>
    <row r="3514" spans="47:47" x14ac:dyDescent="0.25">
      <c r="AU3514" s="272"/>
    </row>
    <row r="3515" spans="47:47" x14ac:dyDescent="0.25">
      <c r="AU3515" s="272"/>
    </row>
    <row r="3516" spans="47:47" x14ac:dyDescent="0.25">
      <c r="AU3516" s="272"/>
    </row>
    <row r="3517" spans="47:47" x14ac:dyDescent="0.25">
      <c r="AU3517" s="272"/>
    </row>
    <row r="3518" spans="47:47" x14ac:dyDescent="0.25">
      <c r="AU3518" s="272"/>
    </row>
    <row r="3519" spans="47:47" x14ac:dyDescent="0.25">
      <c r="AU3519" s="272"/>
    </row>
    <row r="3520" spans="47:47" x14ac:dyDescent="0.25">
      <c r="AU3520" s="272"/>
    </row>
    <row r="3521" spans="47:47" x14ac:dyDescent="0.25">
      <c r="AU3521" s="272"/>
    </row>
    <row r="3522" spans="47:47" x14ac:dyDescent="0.25">
      <c r="AU3522" s="272"/>
    </row>
    <row r="3523" spans="47:47" x14ac:dyDescent="0.25">
      <c r="AU3523" s="272"/>
    </row>
    <row r="3524" spans="47:47" x14ac:dyDescent="0.25">
      <c r="AU3524" s="272"/>
    </row>
    <row r="3525" spans="47:47" x14ac:dyDescent="0.25">
      <c r="AU3525" s="272"/>
    </row>
    <row r="3526" spans="47:47" x14ac:dyDescent="0.25">
      <c r="AU3526" s="272"/>
    </row>
    <row r="3527" spans="47:47" x14ac:dyDescent="0.25">
      <c r="AU3527" s="272"/>
    </row>
    <row r="3528" spans="47:47" x14ac:dyDescent="0.25">
      <c r="AU3528" s="272"/>
    </row>
    <row r="3529" spans="47:47" x14ac:dyDescent="0.25">
      <c r="AU3529" s="272"/>
    </row>
    <row r="3530" spans="47:47" x14ac:dyDescent="0.25">
      <c r="AU3530" s="272"/>
    </row>
    <row r="3531" spans="47:47" x14ac:dyDescent="0.25">
      <c r="AU3531" s="272"/>
    </row>
    <row r="3532" spans="47:47" x14ac:dyDescent="0.25">
      <c r="AU3532" s="272"/>
    </row>
    <row r="3533" spans="47:47" x14ac:dyDescent="0.25">
      <c r="AU3533" s="272"/>
    </row>
    <row r="3534" spans="47:47" x14ac:dyDescent="0.25">
      <c r="AU3534" s="272"/>
    </row>
    <row r="3535" spans="47:47" ht="15.75" thickBot="1" x14ac:dyDescent="0.3">
      <c r="AU3535" s="273"/>
    </row>
  </sheetData>
  <dataValidations disablePrompts="1" count="5">
    <dataValidation type="list" allowBlank="1" showInputMessage="1" showErrorMessage="1" sqref="F3:F20">
      <formula1>"Following,Modified Following,Preceding,Modified Preceding,Unadjusted,Half-Month Modified Following"</formula1>
    </dataValidation>
    <dataValidation type="list" allowBlank="1" showInputMessage="1" showErrorMessage="1" sqref="F24:F100">
      <formula1>"Following,Modified Following,Preceding,Modified Preceding,Month End Reference,Unadjusted Month End,Unadjusted"</formula1>
    </dataValidation>
    <dataValidation type="list" allowBlank="1" showInputMessage="1" showErrorMessage="1" sqref="G24:G100">
      <formula1>"Annual,Semiannual,EveryFourthMonth,Quarterly,Bimonthly,Monthly,Biweekly,Weekly,Daily,Once,NoFrequency"</formula1>
    </dataValidation>
    <dataValidation type="list" allowBlank="1" showInputMessage="1" showErrorMessage="1" sqref="H3:H20 H24:H100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AD2">
      <formula1>"AllDepos,DeposBeforeFirstFuturesStartDate,DeposBeforeFirstFuturesStartDatePlusOne,DeposBeforeFirstFuturesExpiryDate"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BF3535"/>
  <sheetViews>
    <sheetView topLeftCell="N1" zoomScaleNormal="100" workbookViewId="0">
      <selection activeCell="AA1" sqref="AA1"/>
    </sheetView>
  </sheetViews>
  <sheetFormatPr defaultRowHeight="15" outlineLevelCol="1" x14ac:dyDescent="0.25"/>
  <cols>
    <col min="1" max="1" width="5" style="88" hidden="1" customWidth="1" outlineLevel="1"/>
    <col min="2" max="2" width="11" style="88" hidden="1" customWidth="1" outlineLevel="1"/>
    <col min="3" max="3" width="10" style="88" hidden="1" customWidth="1" outlineLevel="1"/>
    <col min="4" max="4" width="9" style="91" hidden="1" customWidth="1" outlineLevel="1"/>
    <col min="5" max="5" width="10" style="90" hidden="1" customWidth="1" outlineLevel="1"/>
    <col min="6" max="6" width="19" style="92" hidden="1" customWidth="1" outlineLevel="1"/>
    <col min="7" max="7" width="10" style="88" hidden="1" customWidth="1" outlineLevel="1"/>
    <col min="8" max="8" width="20.28515625" style="88" hidden="1" customWidth="1" outlineLevel="1"/>
    <col min="9" max="10" width="11.5703125" style="88" hidden="1" customWidth="1" outlineLevel="1"/>
    <col min="11" max="11" width="19.28515625" style="88" hidden="1" customWidth="1" outlineLevel="1"/>
    <col min="12" max="12" width="15.140625" style="88" hidden="1" customWidth="1" outlineLevel="1"/>
    <col min="13" max="13" width="9" style="90" hidden="1" customWidth="1" outlineLevel="1"/>
    <col min="14" max="14" width="2.7109375" style="88" customWidth="1" collapsed="1"/>
    <col min="15" max="16" width="5" style="88" hidden="1" customWidth="1" outlineLevel="1"/>
    <col min="17" max="17" width="15.140625" style="337" hidden="1" customWidth="1" outlineLevel="1"/>
    <col min="18" max="18" width="9.140625" style="88" hidden="1" customWidth="1" outlineLevel="1"/>
    <col min="19" max="19" width="8.85546875" style="337" hidden="1" customWidth="1" outlineLevel="1"/>
    <col min="20" max="20" width="5" style="337" hidden="1" customWidth="1" outlineLevel="1"/>
    <col min="21" max="21" width="15.140625" style="88" hidden="1" customWidth="1" outlineLevel="1"/>
    <col min="22" max="22" width="20.28515625" style="88" customWidth="1" collapsed="1"/>
    <col min="23" max="23" width="16.140625" style="88" bestFit="1" customWidth="1"/>
    <col min="24" max="24" width="9" style="88" bestFit="1" customWidth="1"/>
    <col min="25" max="26" width="17.28515625" style="88" bestFit="1" customWidth="1"/>
    <col min="27" max="27" width="10" style="88" bestFit="1" customWidth="1"/>
    <col min="28" max="28" width="2.7109375" style="88" customWidth="1"/>
    <col min="29" max="29" width="15.140625" style="88" customWidth="1"/>
    <col min="30" max="30" width="14.85546875" style="88" customWidth="1"/>
    <col min="31" max="31" width="2.7109375" style="88" customWidth="1"/>
    <col min="32" max="32" width="3" style="263" bestFit="1" customWidth="1"/>
    <col min="33" max="33" width="5" style="263" bestFit="1" customWidth="1"/>
    <col min="34" max="34" width="15.140625" style="263" bestFit="1" customWidth="1"/>
    <col min="35" max="36" width="8" style="263" bestFit="1" customWidth="1"/>
    <col min="37" max="37" width="8" style="88" bestFit="1" customWidth="1"/>
    <col min="38" max="38" width="17.28515625" style="88" bestFit="1" customWidth="1"/>
    <col min="39" max="39" width="11.7109375" style="88" customWidth="1"/>
    <col min="40" max="40" width="2.7109375" style="88" customWidth="1"/>
    <col min="41" max="41" width="3" style="88" bestFit="1" customWidth="1"/>
    <col min="42" max="42" width="6" style="88" bestFit="1" customWidth="1"/>
    <col min="43" max="43" width="15.140625" style="88" bestFit="1" customWidth="1"/>
    <col min="44" max="46" width="9" style="88" bestFit="1" customWidth="1"/>
    <col min="47" max="48" width="17.28515625" style="88" customWidth="1"/>
    <col min="49" max="49" width="9" style="88" bestFit="1" customWidth="1"/>
    <col min="50" max="50" width="11" style="88" bestFit="1" customWidth="1"/>
    <col min="51" max="51" width="2.7109375" style="88" customWidth="1"/>
    <col min="52" max="52" width="3" style="88" bestFit="1" customWidth="1"/>
    <col min="53" max="55" width="17.28515625" style="88" bestFit="1" customWidth="1"/>
    <col min="56" max="56" width="9" style="88" bestFit="1" customWidth="1"/>
    <col min="57" max="16384" width="9.140625" style="88"/>
  </cols>
  <sheetData>
    <row r="1" spans="1:58" s="80" customFormat="1" ht="21.75" customHeight="1" x14ac:dyDescent="0.2">
      <c r="B1" s="81"/>
      <c r="C1" s="81"/>
      <c r="D1" s="82"/>
      <c r="E1" s="83"/>
      <c r="F1" s="84"/>
      <c r="G1" s="85"/>
      <c r="H1" s="80" t="s">
        <v>1</v>
      </c>
      <c r="I1" s="80" t="s">
        <v>0</v>
      </c>
      <c r="M1" s="83"/>
      <c r="Q1" s="320"/>
      <c r="S1" s="320"/>
      <c r="T1" s="320"/>
      <c r="V1" s="221" t="str">
        <f>Currency&amp;" "&amp;Tenor</f>
        <v>EUR 3M</v>
      </c>
      <c r="W1" s="222"/>
      <c r="X1" s="222"/>
      <c r="Y1" s="203"/>
      <c r="Z1" s="202"/>
      <c r="AA1" s="241" t="s">
        <v>217</v>
      </c>
      <c r="AC1" s="242" t="s">
        <v>210</v>
      </c>
      <c r="AD1" s="240">
        <v>6</v>
      </c>
      <c r="AO1" s="249"/>
      <c r="AP1" s="249"/>
      <c r="AQ1" s="249" t="s">
        <v>73</v>
      </c>
      <c r="AR1" s="249" t="s">
        <v>222</v>
      </c>
      <c r="AS1" s="249" t="s">
        <v>223</v>
      </c>
      <c r="AT1" s="249" t="s">
        <v>224</v>
      </c>
      <c r="AU1" s="249" t="s">
        <v>225</v>
      </c>
      <c r="AV1" s="249" t="s">
        <v>227</v>
      </c>
      <c r="AW1" s="249" t="s">
        <v>226</v>
      </c>
      <c r="AX1" s="271" t="s">
        <v>230</v>
      </c>
      <c r="AZ1" s="106"/>
      <c r="BA1" s="106" t="s">
        <v>251</v>
      </c>
      <c r="BB1" s="106" t="s">
        <v>227</v>
      </c>
      <c r="BC1" s="106" t="s">
        <v>252</v>
      </c>
      <c r="BD1" s="106" t="str">
        <f>"F "&amp;Tenor</f>
        <v>F 3M</v>
      </c>
      <c r="BE1" s="106" t="str">
        <f>"F "&amp;Tenor&amp;" QL"</f>
        <v>F 3M QL</v>
      </c>
      <c r="BF1" s="80" t="str">
        <f>_xll.qlEuribor(,"3M",Currency&amp;"3M",,Trigger)</f>
        <v>obj_00255#0021</v>
      </c>
    </row>
    <row r="2" spans="1:58" s="80" customFormat="1" ht="22.5" customHeight="1" x14ac:dyDescent="0.2">
      <c r="A2" s="61" t="s">
        <v>12</v>
      </c>
      <c r="B2" s="61" t="s">
        <v>232</v>
      </c>
      <c r="C2" s="61" t="s">
        <v>233</v>
      </c>
      <c r="D2" s="61" t="s">
        <v>50</v>
      </c>
      <c r="E2" s="61" t="s">
        <v>234</v>
      </c>
      <c r="F2" s="61" t="s">
        <v>7</v>
      </c>
      <c r="G2" s="61" t="s">
        <v>235</v>
      </c>
      <c r="H2" s="61" t="s">
        <v>236</v>
      </c>
      <c r="I2" s="61" t="s">
        <v>246</v>
      </c>
      <c r="J2" s="358" t="s">
        <v>246</v>
      </c>
      <c r="K2" s="358" t="s">
        <v>247</v>
      </c>
      <c r="L2" s="61" t="s">
        <v>38</v>
      </c>
      <c r="M2" s="61" t="s">
        <v>42</v>
      </c>
      <c r="O2" s="157" t="s">
        <v>12</v>
      </c>
      <c r="P2" s="157"/>
      <c r="Q2" s="157" t="s">
        <v>38</v>
      </c>
      <c r="R2" s="157" t="s">
        <v>208</v>
      </c>
      <c r="S2" s="157" t="s">
        <v>216</v>
      </c>
      <c r="T2" s="157" t="s">
        <v>209</v>
      </c>
      <c r="U2" s="157" t="s">
        <v>38</v>
      </c>
      <c r="V2" s="157" t="s">
        <v>73</v>
      </c>
      <c r="W2" s="156" t="s">
        <v>34</v>
      </c>
      <c r="X2" s="156"/>
      <c r="Y2" s="157" t="s">
        <v>32</v>
      </c>
      <c r="Z2" s="157" t="s">
        <v>33</v>
      </c>
      <c r="AA2" s="245">
        <f t="array" ref="AA2:AA93">_xll.qlPiecewiseYieldCurveData(YieldCurve_3M,Trigger)</f>
        <v>-1.1152784677836568E-3</v>
      </c>
      <c r="AC2" s="242" t="s">
        <v>211</v>
      </c>
      <c r="AD2" s="239" t="s">
        <v>220</v>
      </c>
      <c r="AO2" s="251">
        <v>1</v>
      </c>
      <c r="AP2" s="251" t="str">
        <f>"X"&amp;AO2+3&amp;"F"</f>
        <v>X4F</v>
      </c>
      <c r="AQ2" s="251" t="str">
        <f t="shared" ref="AQ2:AQ13" si="0">Currency&amp;AO2&amp;AP2&amp;"=ICAP"</f>
        <v>EUR1X4F=ICAP</v>
      </c>
      <c r="AR2" s="252">
        <f>_xll.RtGet("IDN",AQ2,$AR$1)/100</f>
        <v>-4.0999999999999994E-4</v>
      </c>
      <c r="AS2" s="252">
        <f>_xll.RtGet("IDN",AQ2,$AS$1)/100</f>
        <v>8.9999999999999992E-5</v>
      </c>
      <c r="AT2" s="252">
        <f t="shared" ref="AT2:AT8" si="1">AVERAGE(AR2:AS2)</f>
        <v>-1.5999999999999999E-4</v>
      </c>
      <c r="AU2" s="253">
        <f>_xll.qlInterestRateIndexFixingDate($AD$5,AV2)</f>
        <v>42236</v>
      </c>
      <c r="AV2" s="253">
        <f>_xll.qlCalendarAdvance(Calendar,Settlementdate,AO2&amp;"M","mf",TRUE,Trigger)</f>
        <v>42240</v>
      </c>
      <c r="AW2" s="252">
        <f>_xll.qlIndexFixing($AD$5,AU2,,_xll.ohTrigger(Trigger,Trigger3M))</f>
        <v>-1.7396121042591851E-4</v>
      </c>
      <c r="AX2" s="268">
        <f>(AT2-AW2)*10000</f>
        <v>0.13961210425918522</v>
      </c>
      <c r="AZ2" s="98" t="s">
        <v>201</v>
      </c>
      <c r="BA2" s="99">
        <f>Evaluationdate</f>
        <v>42207</v>
      </c>
      <c r="BB2" s="99">
        <f>Settlementdate</f>
        <v>42209</v>
      </c>
      <c r="BC2" s="99">
        <f>_xll.qlInterestRateIndexMaturity(Currency&amp;"ibor"&amp;Tenor,BB2,Trigger)</f>
        <v>42303</v>
      </c>
      <c r="BD2" s="245">
        <f>_xll.qlIndexFixing($AD$5,BA2,TRUE,_xll.ohTrigger(Trigger,Trigger3M))</f>
        <v>-1.9799999988557692E-4</v>
      </c>
      <c r="BE2" s="245" t="e">
        <f>IFERROR(_xll.qlIndexFixing($BF$1,BA2,TRUE,_xll.ohTrigger(Trigger,Trigger3M)),#N/A)</f>
        <v>#N/A</v>
      </c>
    </row>
    <row r="3" spans="1:58" s="80" customFormat="1" ht="11.25" customHeight="1" x14ac:dyDescent="0.2">
      <c r="A3" s="274" t="s">
        <v>237</v>
      </c>
      <c r="B3" s="291" t="str">
        <f t="array" ref="B3:B20">_xll.ohFilter(Quote!Q4:Q102,Quote!P4:P102="DP")</f>
        <v>ON</v>
      </c>
      <c r="C3" s="277" t="str">
        <f t="array" ref="C3:C21">SUBSTITUTE(_xll.ohFilter(PastedValue!E2:E62,PastedValue!A2:A62="DP"),"/N","N")</f>
        <v>ON</v>
      </c>
      <c r="D3" s="276" t="str">
        <f>IF(DataSelect="Reference",IF(LEFT($C3,1)="#",(_xll.qlCalendarBusinessDaysBetween(Calendar,Settlementdate,DATE(RIGHT(LEFT(C3,5),4),LEFT(RIGHT(C3,4),2),RIGHT(C3,2)),,TRUE,Trigger)-1)&amp;"D",C3),$B3)</f>
        <v>ON</v>
      </c>
      <c r="E3" s="275">
        <f t="shared" ref="E3:E21" si="2">IF($D3="ON",0,IF($D3="TN",1,2))</f>
        <v>0</v>
      </c>
      <c r="F3" s="276" t="s">
        <v>240</v>
      </c>
      <c r="G3" s="277" t="b">
        <v>0</v>
      </c>
      <c r="H3" s="278" t="s">
        <v>45</v>
      </c>
      <c r="I3" s="352">
        <f t="array" ref="I3:I20">_xll.ohFilter(PastedValue!H2:H62,PastedValue!A2:A62="Dp")/100</f>
        <v>-1.0999989999999999E-3</v>
      </c>
      <c r="J3" s="352" t="str">
        <f>IFERROR(_xll.qlSimpleQuote(A3&amp;IF(LEFT(C3,1)="#","STUB",C3),I3,,Permanent,Trigger,TRUE),"--")</f>
        <v>DPON#0028</v>
      </c>
      <c r="K3" s="67" t="str">
        <f>Currency&amp;"X"&amp;B3&amp;"D="&amp;Tenor</f>
        <v>EURXOND=3M</v>
      </c>
      <c r="L3" s="355" t="str">
        <f>IFERROR(_xll.qlDepositRateHelper2(,IF(DataSelect="Reference",$J3,$K3),IF(RIGHT($D3,1)="N","1D",$D3),$E3,Calendar,$F3,$G3,$H3,,_xll.ohTrigger(Trigger,DataSelect)),"--")</f>
        <v>obj_001fb#0019</v>
      </c>
      <c r="M3" s="275" t="b">
        <f>IF(L3="--",FALSE,TRUE)</f>
        <v>1</v>
      </c>
      <c r="N3" s="81"/>
      <c r="O3" s="342" t="str">
        <f t="shared" ref="O3:O18" si="3">A3</f>
        <v>DP</v>
      </c>
      <c r="P3" s="342" t="str">
        <f t="shared" ref="P3:P18" si="4">C3</f>
        <v>ON</v>
      </c>
      <c r="Q3" s="327" t="str">
        <f>L3</f>
        <v>obj_001fb#0019</v>
      </c>
      <c r="R3" s="98" t="b">
        <f>M3</f>
        <v>1</v>
      </c>
      <c r="S3" s="327">
        <v>1</v>
      </c>
      <c r="T3" s="327">
        <v>1</v>
      </c>
      <c r="U3" s="98" t="str">
        <f t="array" ref="U3:U93">_xll.qlRateHelperSelection(_xll.ohFilter(Q3:Q95,R3:R95),_xll.ohFilter(T3:T95,R3:R95),$AD$1,$AD$3,$AD$4,$AD$2,_xll.ohFilter(S3:S95,R3:R95),Trigger)</f>
        <v>obj_001fb</v>
      </c>
      <c r="V3" s="98" t="str">
        <f>_xll.qlRateHelperQuoteName(U3)</f>
        <v>EURXOND=3M</v>
      </c>
      <c r="W3" s="339">
        <f>_xll.qlRateHelperRate(U3,_xll.ohTrigger(Trigger,Trigger3M))</f>
        <v>-1.0999989999999999E-3</v>
      </c>
      <c r="X3" s="339" t="str">
        <f>IFERROR(_xll.qlFuturesRateHelperConvexityAdjustment(U3,Trigger),"--")</f>
        <v>--</v>
      </c>
      <c r="Y3" s="99">
        <f>_xll.qlRateHelperEarliestDate(U3,Trigger)</f>
        <v>42207</v>
      </c>
      <c r="Z3" s="99">
        <f>_xll.qlRateHelperLatestDate(U3,Trigger)</f>
        <v>42208</v>
      </c>
      <c r="AA3" s="246">
        <v>-1.1152784677836568E-3</v>
      </c>
      <c r="AC3" s="242" t="s">
        <v>218</v>
      </c>
      <c r="AD3" s="247">
        <v>0</v>
      </c>
      <c r="AE3" s="250"/>
      <c r="AO3" s="228">
        <v>2</v>
      </c>
      <c r="AP3" s="228" t="str">
        <f t="shared" ref="AP3:AP13" si="5">"X"&amp;AO3+3&amp;"F"</f>
        <v>X5F</v>
      </c>
      <c r="AQ3" s="228" t="str">
        <f t="shared" si="0"/>
        <v>EUR2X5F=ICAP</v>
      </c>
      <c r="AR3" s="254">
        <f>_xll.RtGet("IDN",AQ3,$AR$1)/100</f>
        <v>-4.0999999999999994E-4</v>
      </c>
      <c r="AS3" s="254">
        <f>_xll.RtGet("IDN",AQ3,$AS$1)/100</f>
        <v>8.9999999999999992E-5</v>
      </c>
      <c r="AT3" s="254">
        <f t="shared" si="1"/>
        <v>-1.5999999999999999E-4</v>
      </c>
      <c r="AU3" s="255">
        <f>_xll.qlInterestRateIndexFixingDate($AD$5,AV3)</f>
        <v>42269</v>
      </c>
      <c r="AV3" s="255">
        <f>_xll.qlCalendarAdvance(Calendar,Settlementdate,AO3&amp;"M","mf",TRUE,Trigger)</f>
        <v>42271</v>
      </c>
      <c r="AW3" s="254">
        <f>_xll.qlIndexFixing($AD$5,AU3,,_xll.ohTrigger(Trigger,Trigger3M))</f>
        <v>-1.5604014228556016E-4</v>
      </c>
      <c r="AX3" s="269">
        <f t="shared" ref="AX3:AX13" si="6">(AT3-AW3)*10000</f>
        <v>-3.9598577144398309E-2</v>
      </c>
      <c r="AZ3" s="100" t="s">
        <v>201</v>
      </c>
      <c r="BA3" s="101">
        <f>_xll.qlInterestRateIndexFixingDate(Currency&amp;"ibor"&amp;Tenor,BB3,Trigger)</f>
        <v>42208</v>
      </c>
      <c r="BB3" s="101">
        <f>_xll.qlCalendarAdvance(Calendar,BB2,AZ3,"f",,Trigger)</f>
        <v>42212</v>
      </c>
      <c r="BC3" s="101">
        <f>_xll.qlInterestRateIndexMaturity(Currency&amp;"ibor"&amp;Tenor,BB3,Trigger)</f>
        <v>42304</v>
      </c>
      <c r="BD3" s="246">
        <f>_xll.qlIndexFixing($AD$5,BA3,TRUE,_xll.ohTrigger(Trigger,Trigger3M))</f>
        <v>-1.9791789802656531E-4</v>
      </c>
      <c r="BE3" s="246" t="e">
        <f>IFERROR(_xll.qlIndexFixing($BF$1,BA3,TRUE,_xll.ohTrigger(Trigger,Trigger3M)),#N/A)</f>
        <v>#N/A</v>
      </c>
    </row>
    <row r="4" spans="1:58" s="80" customFormat="1" ht="11.25" customHeight="1" x14ac:dyDescent="0.2">
      <c r="A4" s="280" t="s">
        <v>237</v>
      </c>
      <c r="B4" s="292" t="str">
        <v>TN</v>
      </c>
      <c r="C4" s="283" t="str">
        <v>TN</v>
      </c>
      <c r="D4" s="282" t="str">
        <f>IF(DataSelect="Reference",IF(LEFT($C4,1)="#",(_xll.qlCalendarBusinessDaysBetween(Calendar,Settlementdate,DATE(RIGHT(LEFT(C4,5),4),LEFT(RIGHT(C4,4),2),RIGHT(C4,2)),,TRUE,Trigger)-1)&amp;"D",C4),$B4)</f>
        <v>TN</v>
      </c>
      <c r="E4" s="281">
        <f t="shared" si="2"/>
        <v>1</v>
      </c>
      <c r="F4" s="282" t="s">
        <v>240</v>
      </c>
      <c r="G4" s="283" t="b">
        <v>0</v>
      </c>
      <c r="H4" s="284" t="s">
        <v>45</v>
      </c>
      <c r="I4" s="353">
        <v>-1.1000000000000001E-3</v>
      </c>
      <c r="J4" s="353" t="str">
        <f>IFERROR(_xll.qlSimpleQuote(A4&amp;IF(LEFT(C4,1)="#","STUB",C4),I4,,Permanent,Trigger,TRUE),"--")</f>
        <v>DPTN#0006</v>
      </c>
      <c r="K4" s="75" t="str">
        <f>Currency&amp;"X"&amp;B4&amp;"D="&amp;Tenor</f>
        <v>EURXTND=3M</v>
      </c>
      <c r="L4" s="356" t="str">
        <f>IFERROR(_xll.qlDepositRateHelper2(,IF(DataSelect="Reference",$J4,$K4),IF(RIGHT($D4,1)="N","1D",$D4),$E4,Calendar,$F4,$G4,$H4,,_xll.ohTrigger(Trigger,DataSelect)),"--")</f>
        <v>obj_00211#0018</v>
      </c>
      <c r="M4" s="281" t="b">
        <f t="shared" ref="M4:M21" si="7">IF(L4="--",FALSE,TRUE)</f>
        <v>1</v>
      </c>
      <c r="N4" s="87"/>
      <c r="O4" s="340" t="str">
        <f t="shared" si="3"/>
        <v>DP</v>
      </c>
      <c r="P4" s="340" t="str">
        <f t="shared" si="4"/>
        <v>TN</v>
      </c>
      <c r="Q4" s="341" t="str">
        <f t="shared" ref="Q4:R18" si="8">L4</f>
        <v>obj_00211#0018</v>
      </c>
      <c r="R4" s="100" t="b">
        <f t="shared" si="8"/>
        <v>1</v>
      </c>
      <c r="S4" s="341">
        <v>1</v>
      </c>
      <c r="T4" s="341">
        <v>1</v>
      </c>
      <c r="U4" s="100" t="str">
        <v>obj_00211</v>
      </c>
      <c r="V4" s="100" t="str">
        <f>_xll.qlRateHelperQuoteName(U4)</f>
        <v>EURXTND=3M</v>
      </c>
      <c r="W4" s="338">
        <f>_xll.qlRateHelperRate(U4,_xll.ohTrigger(Trigger,Trigger3M))</f>
        <v>-1.1000000000000001E-3</v>
      </c>
      <c r="X4" s="338" t="str">
        <f>IFERROR(_xll.qlFuturesRateHelperConvexityAdjustment(U4,Trigger),"--")</f>
        <v>--</v>
      </c>
      <c r="Y4" s="101">
        <f>_xll.qlRateHelperEarliestDate(U4,Trigger)</f>
        <v>42208</v>
      </c>
      <c r="Z4" s="101">
        <f>_xll.qlRateHelperLatestDate(U4,Trigger)</f>
        <v>42209</v>
      </c>
      <c r="AA4" s="246">
        <v>-1.1152789747393133E-3</v>
      </c>
      <c r="AC4" s="242" t="s">
        <v>219</v>
      </c>
      <c r="AD4" s="247">
        <v>4</v>
      </c>
      <c r="AE4" s="250"/>
      <c r="AO4" s="228">
        <v>3</v>
      </c>
      <c r="AP4" s="228" t="str">
        <f t="shared" si="5"/>
        <v>X6F</v>
      </c>
      <c r="AQ4" s="228" t="str">
        <f t="shared" si="0"/>
        <v>EUR3X6F=ICAP</v>
      </c>
      <c r="AR4" s="254">
        <f>_xll.RtGet("IDN",AQ4,$AR$1)/100</f>
        <v>-3.7999999999999997E-4</v>
      </c>
      <c r="AS4" s="254">
        <f>_xll.RtGet("IDN",AQ4,$AS$1)/100</f>
        <v>1.2E-4</v>
      </c>
      <c r="AT4" s="254">
        <f t="shared" si="1"/>
        <v>-1.2999999999999999E-4</v>
      </c>
      <c r="AU4" s="255">
        <f>_xll.qlInterestRateIndexFixingDate($AD$5,AV4)</f>
        <v>42299</v>
      </c>
      <c r="AV4" s="255">
        <f>_xll.qlCalendarAdvance(Calendar,Settlementdate,AO4&amp;"M","mf",TRUE,Trigger)</f>
        <v>42303</v>
      </c>
      <c r="AW4" s="254">
        <f>_xll.qlIndexFixing($AD$5,AU4,,_xll.ohTrigger(Trigger,Trigger3M))</f>
        <v>-1.4430935094552575E-4</v>
      </c>
      <c r="AX4" s="269">
        <f t="shared" si="6"/>
        <v>0.14309350945525762</v>
      </c>
      <c r="AZ4" s="100" t="s">
        <v>201</v>
      </c>
      <c r="BA4" s="101">
        <f>_xll.qlInterestRateIndexFixingDate(Currency&amp;"ibor"&amp;Tenor,BB4,Trigger)</f>
        <v>42209</v>
      </c>
      <c r="BB4" s="101">
        <f>_xll.qlCalendarAdvance(Calendar,BB3,AZ4,"f",,Trigger)</f>
        <v>42213</v>
      </c>
      <c r="BC4" s="101">
        <f>_xll.qlInterestRateIndexMaturity(Currency&amp;"ibor"&amp;Tenor,BB4,Trigger)</f>
        <v>42305</v>
      </c>
      <c r="BD4" s="246">
        <f>_xll.qlIndexFixing($AD$5,BA4,TRUE,_xll.ohTrigger(Trigger,Trigger3M))</f>
        <v>-1.956742211066579E-4</v>
      </c>
      <c r="BE4" s="246" t="e">
        <f>IFERROR(_xll.qlIndexFixing($BF$1,BA4,TRUE,_xll.ohTrigger(Trigger,Trigger3M)),#N/A)</f>
        <v>#N/A</v>
      </c>
    </row>
    <row r="5" spans="1:58" s="80" customFormat="1" ht="11.25" customHeight="1" x14ac:dyDescent="0.2">
      <c r="A5" s="280" t="s">
        <v>237</v>
      </c>
      <c r="B5" s="292" t="str">
        <v>SN</v>
      </c>
      <c r="C5" s="283" t="str">
        <v>SN</v>
      </c>
      <c r="D5" s="282" t="str">
        <f>IF(DataSelect="Reference",IF(LEFT($C5,1)="#",(_xll.qlCalendarBusinessDaysBetween(Calendar,Settlementdate,DATE(RIGHT(LEFT(C5,5),4),LEFT(RIGHT(C5,4),2),RIGHT(C5,2)),,TRUE,Trigger)-1)&amp;"D",C5),$B5)</f>
        <v>SN</v>
      </c>
      <c r="E5" s="281">
        <f t="shared" si="2"/>
        <v>2</v>
      </c>
      <c r="F5" s="282" t="s">
        <v>240</v>
      </c>
      <c r="G5" s="283" t="b">
        <v>0</v>
      </c>
      <c r="H5" s="284" t="s">
        <v>45</v>
      </c>
      <c r="I5" s="353">
        <v>-2.13E-4</v>
      </c>
      <c r="J5" s="353" t="str">
        <f>IFERROR(_xll.qlSimpleQuote(A5&amp;IF(LEFT(C5,1)="#","STUB",C5),I5,,Permanent,Trigger,TRUE),"--")</f>
        <v>DPSN#0006</v>
      </c>
      <c r="K5" s="75" t="str">
        <f t="shared" ref="K5:K20" si="9">IF(LEFT(B5,1)="#","STUB"&amp;Tenor,Currency&amp;"_CURVE_DEP"&amp;Tenor&amp;"_"&amp;B5)</f>
        <v>EUR_CURVE_DEP3M_SN</v>
      </c>
      <c r="L5" s="356" t="str">
        <f>IFERROR(_xll.qlDepositRateHelper2(,IF(DataSelect="Reference",$J5,$K5),IF(RIGHT($D5,1)="N","1D",$D5),$E5,Calendar,$F5,$G5,$H5,,_xll.ohTrigger(Trigger,DataSelect)),"--")</f>
        <v>obj_001fa#0018</v>
      </c>
      <c r="M5" s="281" t="b">
        <f t="shared" si="7"/>
        <v>1</v>
      </c>
      <c r="N5" s="87"/>
      <c r="O5" s="340" t="str">
        <f t="shared" si="3"/>
        <v>DP</v>
      </c>
      <c r="P5" s="340" t="str">
        <f t="shared" si="4"/>
        <v>SN</v>
      </c>
      <c r="Q5" s="341" t="str">
        <f t="shared" si="8"/>
        <v>obj_001fa#0018</v>
      </c>
      <c r="R5" s="100" t="b">
        <f t="shared" si="8"/>
        <v>1</v>
      </c>
      <c r="S5" s="341">
        <v>1</v>
      </c>
      <c r="T5" s="341">
        <v>1</v>
      </c>
      <c r="U5" s="100" t="str">
        <v>obj_001fa</v>
      </c>
      <c r="V5" s="100" t="str">
        <f>_xll.qlRateHelperQuoteName(U5)</f>
        <v>EUR_CURVE_DEP3M_SN</v>
      </c>
      <c r="W5" s="338">
        <f>_xll.qlRateHelperRate(U5,_xll.ohTrigger(Trigger,Trigger3M))</f>
        <v>-2.1400000000000002E-4</v>
      </c>
      <c r="X5" s="338" t="str">
        <f>IFERROR(_xll.qlFuturesRateHelperConvexityAdjustment(U5,Trigger),"--")</f>
        <v>--</v>
      </c>
      <c r="Y5" s="101">
        <f>_xll.qlRateHelperEarliestDate(U5,Trigger)</f>
        <v>42209</v>
      </c>
      <c r="Z5" s="101">
        <f>_xll.qlRateHelperLatestDate(U5,Trigger)</f>
        <v>42212</v>
      </c>
      <c r="AA5" s="246">
        <v>-5.7629503919839203E-4</v>
      </c>
      <c r="AC5" s="242" t="s">
        <v>4</v>
      </c>
      <c r="AD5" s="247" t="str">
        <f>_xll.qlEuribor(,Tenor,YieldCurve_3M,Permanent,YieldCurve_3M,ObjectOverwrite)</f>
        <v>obj_0034c#0016</v>
      </c>
      <c r="AE5" s="250"/>
      <c r="AO5" s="228">
        <v>4</v>
      </c>
      <c r="AP5" s="228" t="str">
        <f t="shared" si="5"/>
        <v>X7F</v>
      </c>
      <c r="AQ5" s="228" t="str">
        <f t="shared" si="0"/>
        <v>EUR4X7F=ICAP</v>
      </c>
      <c r="AR5" s="254">
        <f>_xll.RtGet("IDN",AQ5,$AR$1)/100</f>
        <v>-3.6999999999999999E-4</v>
      </c>
      <c r="AS5" s="254">
        <f>_xll.RtGet("IDN",AQ5,$AS$1)/100</f>
        <v>1.3000000000000002E-4</v>
      </c>
      <c r="AT5" s="254">
        <f t="shared" si="1"/>
        <v>-1.1999999999999999E-4</v>
      </c>
      <c r="AU5" s="255">
        <f>_xll.qlInterestRateIndexFixingDate($AD$5,AV5)</f>
        <v>42328</v>
      </c>
      <c r="AV5" s="255">
        <f>_xll.qlCalendarAdvance(Calendar,Settlementdate,AO5&amp;"M","mf",TRUE,Trigger)</f>
        <v>42332</v>
      </c>
      <c r="AW5" s="254">
        <f>_xll.qlIndexFixing($AD$5,AU5,,_xll.ohTrigger(Trigger,Trigger3M))</f>
        <v>-8.2810261167863501E-5</v>
      </c>
      <c r="AX5" s="269">
        <f t="shared" si="6"/>
        <v>-0.37189738832136487</v>
      </c>
      <c r="AZ5" s="100" t="s">
        <v>201</v>
      </c>
      <c r="BA5" s="101">
        <f>_xll.qlInterestRateIndexFixingDate(Currency&amp;"ibor"&amp;Tenor,BB5,Trigger)</f>
        <v>42212</v>
      </c>
      <c r="BB5" s="101">
        <f>_xll.qlCalendarAdvance(Calendar,BB4,AZ5,"f",,Trigger)</f>
        <v>42214</v>
      </c>
      <c r="BC5" s="101">
        <f>_xll.qlInterestRateIndexMaturity(Currency&amp;"ibor"&amp;Tenor,BB5,Trigger)</f>
        <v>42306</v>
      </c>
      <c r="BD5" s="246">
        <f>_xll.qlIndexFixing($AD$5,BA5,TRUE,_xll.ohTrigger(Trigger,Trigger3M))</f>
        <v>-1.9388138043942838E-4</v>
      </c>
      <c r="BE5" s="246" t="e">
        <f>IFERROR(_xll.qlIndexFixing($BF$1,BA5,TRUE,_xll.ohTrigger(Trigger,Trigger3M)),#N/A)</f>
        <v>#N/A</v>
      </c>
    </row>
    <row r="6" spans="1:58" s="80" customFormat="1" ht="11.25" customHeight="1" x14ac:dyDescent="0.2">
      <c r="A6" s="280" t="s">
        <v>237</v>
      </c>
      <c r="B6" s="292" t="str">
        <v>1W</v>
      </c>
      <c r="C6" s="283" t="str">
        <v>1W</v>
      </c>
      <c r="D6" s="282" t="str">
        <f>IF(DataSelect="Reference",IF(LEFT($C6,1)="#",(_xll.qlCalendarBusinessDaysBetween(Calendar,Settlementdate,DATE(RIGHT(LEFT(C6,5),4),LEFT(RIGHT(C6,4),2),RIGHT(C6,2)),,TRUE,Trigger)-1)&amp;"D",C6),$B6)</f>
        <v>1W</v>
      </c>
      <c r="E6" s="281">
        <f t="shared" si="2"/>
        <v>2</v>
      </c>
      <c r="F6" s="282" t="s">
        <v>240</v>
      </c>
      <c r="G6" s="283" t="b">
        <v>0</v>
      </c>
      <c r="H6" s="284" t="s">
        <v>45</v>
      </c>
      <c r="I6" s="353">
        <v>-2.6599999999999996E-4</v>
      </c>
      <c r="J6" s="353" t="str">
        <f>IFERROR(_xll.qlSimpleQuote(A6&amp;IF(LEFT(C6,1)="#","STUB",C6),I6,,Permanent,Trigger,TRUE),"--")</f>
        <v>DP1W#0006</v>
      </c>
      <c r="K6" s="75" t="str">
        <f t="shared" si="9"/>
        <v>EUR_CURVE_DEP3M_1W</v>
      </c>
      <c r="L6" s="356" t="str">
        <f>IFERROR(_xll.qlDepositRateHelper2(,IF(DataSelect="Reference",$J6,$K6),IF(RIGHT($D6,1)="N","1D",$D6),$E6,Calendar,$F6,$G6,$H6,,_xll.ohTrigger(Trigger,DataSelect)),"--")</f>
        <v>obj_0020e#0018</v>
      </c>
      <c r="M6" s="281" t="b">
        <f t="shared" si="7"/>
        <v>1</v>
      </c>
      <c r="N6" s="87"/>
      <c r="O6" s="340" t="str">
        <f t="shared" si="3"/>
        <v>DP</v>
      </c>
      <c r="P6" s="340" t="str">
        <f t="shared" si="4"/>
        <v>1W</v>
      </c>
      <c r="Q6" s="341" t="str">
        <f t="shared" si="8"/>
        <v>obj_0020e#0018</v>
      </c>
      <c r="R6" s="100" t="b">
        <f t="shared" si="8"/>
        <v>1</v>
      </c>
      <c r="S6" s="341">
        <v>1</v>
      </c>
      <c r="T6" s="341">
        <v>1</v>
      </c>
      <c r="U6" s="100" t="str">
        <v>obj_0020e</v>
      </c>
      <c r="V6" s="100" t="str">
        <f>_xll.qlRateHelperQuoteName(U6)</f>
        <v>EUR_CURVE_DEP3M_1W</v>
      </c>
      <c r="W6" s="338">
        <f>_xll.qlRateHelperRate(U6,_xll.ohTrigger(Trigger,Trigger3M))</f>
        <v>-3.1099999999999992E-4</v>
      </c>
      <c r="X6" s="338" t="str">
        <f>IFERROR(_xll.qlFuturesRateHelperConvexityAdjustment(U6,Trigger),"--")</f>
        <v>--</v>
      </c>
      <c r="Y6" s="101">
        <f>_xll.qlRateHelperEarliestDate(U6,Trigger)</f>
        <v>42209</v>
      </c>
      <c r="Z6" s="101">
        <f>_xll.qlRateHelperLatestDate(U6,Trigger)</f>
        <v>42216</v>
      </c>
      <c r="AA6" s="246">
        <v>-4.9308897049015008E-4</v>
      </c>
      <c r="AE6" s="250"/>
      <c r="AO6" s="228">
        <v>5</v>
      </c>
      <c r="AP6" s="228" t="str">
        <f t="shared" si="5"/>
        <v>X8F</v>
      </c>
      <c r="AQ6" s="228" t="str">
        <f t="shared" si="0"/>
        <v>EUR5X8F=ICAP</v>
      </c>
      <c r="AR6" s="254">
        <f>_xll.RtGet("IDN",AQ6,$AR$1)/100</f>
        <v>-3.5999999999999997E-4</v>
      </c>
      <c r="AS6" s="254">
        <f>_xll.RtGet("IDN",AQ6,$AS$1)/100</f>
        <v>1.3999999999999999E-4</v>
      </c>
      <c r="AT6" s="254">
        <f t="shared" si="1"/>
        <v>-1.0999999999999999E-4</v>
      </c>
      <c r="AU6" s="255">
        <f>_xll.qlInterestRateIndexFixingDate($AD$5,AV6)</f>
        <v>42360</v>
      </c>
      <c r="AV6" s="255">
        <f>_xll.qlCalendarAdvance(Calendar,Settlementdate,AO6&amp;"M","mf",TRUE,Trigger)</f>
        <v>42362</v>
      </c>
      <c r="AW6" s="254">
        <f>_xll.qlIndexFixing($AD$5,AU6,,_xll.ohTrigger(Trigger,Trigger3M))</f>
        <v>-1.3276355006572774E-4</v>
      </c>
      <c r="AX6" s="269">
        <f t="shared" si="6"/>
        <v>0.22763550065727747</v>
      </c>
      <c r="AZ6" s="100" t="s">
        <v>201</v>
      </c>
      <c r="BA6" s="101">
        <f>_xll.qlInterestRateIndexFixingDate(Currency&amp;"ibor"&amp;Tenor,BB6,Trigger)</f>
        <v>42213</v>
      </c>
      <c r="BB6" s="101">
        <f>_xll.qlCalendarAdvance(Calendar,BB5,AZ6,"f",,Trigger)</f>
        <v>42215</v>
      </c>
      <c r="BC6" s="101">
        <f>_xll.qlInterestRateIndexMaturity(Currency&amp;"ibor"&amp;Tenor,BB6,Trigger)</f>
        <v>42307</v>
      </c>
      <c r="BD6" s="246">
        <f>_xll.qlIndexFixing($AD$5,BA6,TRUE,_xll.ohTrigger(Trigger,Trigger3M))</f>
        <v>-1.9253937664307787E-4</v>
      </c>
      <c r="BE6" s="246" t="e">
        <f>IFERROR(_xll.qlIndexFixing($BF$1,BA6,TRUE,_xll.ohTrigger(Trigger,Trigger3M)),#N/A)</f>
        <v>#N/A</v>
      </c>
    </row>
    <row r="7" spans="1:58" s="80" customFormat="1" ht="11.25" customHeight="1" x14ac:dyDescent="0.2">
      <c r="A7" s="280" t="s">
        <v>237</v>
      </c>
      <c r="B7" s="292" t="str">
        <v>2W</v>
      </c>
      <c r="C7" s="283" t="str">
        <v>2W</v>
      </c>
      <c r="D7" s="282" t="str">
        <f>IF(DataSelect="Reference",IF(LEFT($C7,1)="#",(_xll.qlCalendarBusinessDaysBetween(Calendar,Settlementdate,DATE(RIGHT(LEFT(C7,5),4),LEFT(RIGHT(C7,4),2),RIGHT(C7,2)),,TRUE,Trigger)-1)&amp;"D",C7),$B7)</f>
        <v>2W</v>
      </c>
      <c r="E7" s="281">
        <f t="shared" si="2"/>
        <v>2</v>
      </c>
      <c r="F7" s="282" t="s">
        <v>240</v>
      </c>
      <c r="G7" s="283" t="b">
        <v>0</v>
      </c>
      <c r="H7" s="284" t="s">
        <v>45</v>
      </c>
      <c r="I7" s="353">
        <v>-3.28E-4</v>
      </c>
      <c r="J7" s="353" t="str">
        <f>IFERROR(_xll.qlSimpleQuote(A7&amp;IF(LEFT(C7,1)="#","STUB",C7),I7,,Permanent,Trigger,TRUE),"--")</f>
        <v>DP2W#0006</v>
      </c>
      <c r="K7" s="75" t="str">
        <f t="shared" si="9"/>
        <v>EUR_CURVE_DEP3M_2W</v>
      </c>
      <c r="L7" s="356" t="str">
        <f>IFERROR(_xll.qlDepositRateHelper2(,IF(DataSelect="Reference",$J7,$K7),IF(RIGHT($D7,1)="N","1D",$D7),$E7,Calendar,$F7,$G7,$H7,,_xll.ohTrigger(Trigger,DataSelect)),"--")</f>
        <v>obj_00203#0018</v>
      </c>
      <c r="M7" s="281" t="b">
        <f t="shared" si="7"/>
        <v>1</v>
      </c>
      <c r="N7" s="87"/>
      <c r="O7" s="340" t="str">
        <f t="shared" si="3"/>
        <v>DP</v>
      </c>
      <c r="P7" s="340" t="str">
        <f t="shared" si="4"/>
        <v>2W</v>
      </c>
      <c r="Q7" s="341" t="str">
        <f t="shared" si="8"/>
        <v>obj_00203#0018</v>
      </c>
      <c r="R7" s="100" t="b">
        <f t="shared" si="8"/>
        <v>1</v>
      </c>
      <c r="S7" s="341">
        <v>1</v>
      </c>
      <c r="T7" s="341">
        <v>1</v>
      </c>
      <c r="U7" s="100" t="str">
        <v>obj_00203</v>
      </c>
      <c r="V7" s="100" t="str">
        <f>_xll.qlRateHelperQuoteName(U7)</f>
        <v>EUR_CURVE_DEP3M_2W</v>
      </c>
      <c r="W7" s="338">
        <f>_xll.qlRateHelperRate(U7,_xll.ohTrigger(Trigger,Trigger3M))</f>
        <v>-3.0199999999999997E-4</v>
      </c>
      <c r="X7" s="338" t="str">
        <f>IFERROR(_xll.qlFuturesRateHelperConvexityAdjustment(U7,Trigger),"--")</f>
        <v>--</v>
      </c>
      <c r="Y7" s="101">
        <f>_xll.qlRateHelperEarliestDate(U7,Trigger)</f>
        <v>42209</v>
      </c>
      <c r="Z7" s="101">
        <f>_xll.qlRateHelperLatestDate(U7,Trigger)</f>
        <v>42223</v>
      </c>
      <c r="AA7" s="246">
        <v>-4.0733158403138904E-4</v>
      </c>
      <c r="AE7" s="250"/>
      <c r="AO7" s="228">
        <v>6</v>
      </c>
      <c r="AP7" s="228" t="str">
        <f t="shared" si="5"/>
        <v>X9F</v>
      </c>
      <c r="AQ7" s="228" t="str">
        <f t="shared" si="0"/>
        <v>EUR6X9F=ICAP</v>
      </c>
      <c r="AR7" s="254">
        <f>_xll.RtGet("IDN",AQ7,$AR$1)/100</f>
        <v>-3.5999999999999997E-4</v>
      </c>
      <c r="AS7" s="254">
        <f>_xll.RtGet("IDN",AQ7,$AS$1)/100</f>
        <v>1.3999999999999999E-4</v>
      </c>
      <c r="AT7" s="254">
        <f t="shared" si="1"/>
        <v>-1.0999999999999999E-4</v>
      </c>
      <c r="AU7" s="255">
        <f>_xll.qlInterestRateIndexFixingDate($AD$5,AV7)</f>
        <v>42390</v>
      </c>
      <c r="AV7" s="255">
        <f>_xll.qlCalendarAdvance(Calendar,Settlementdate,AO7&amp;"M","mf",TRUE,Trigger)</f>
        <v>42394</v>
      </c>
      <c r="AW7" s="254">
        <f>_xll.qlIndexFixing($AD$5,AU7,,_xll.ohTrigger(Trigger,Trigger3M))</f>
        <v>-1.5260344493951526E-4</v>
      </c>
      <c r="AX7" s="269">
        <f t="shared" si="6"/>
        <v>0.42603444939515273</v>
      </c>
      <c r="AZ7" s="100" t="s">
        <v>201</v>
      </c>
      <c r="BA7" s="101">
        <f>_xll.qlInterestRateIndexFixingDate(Currency&amp;"ibor"&amp;Tenor,BB7,Trigger)</f>
        <v>42214</v>
      </c>
      <c r="BB7" s="101">
        <f>_xll.qlCalendarAdvance(Calendar,BB6,AZ7,"f",,Trigger)</f>
        <v>42216</v>
      </c>
      <c r="BC7" s="101">
        <f>_xll.qlInterestRateIndexMaturity(Currency&amp;"ibor"&amp;Tenor,BB7,Trigger)</f>
        <v>42307</v>
      </c>
      <c r="BD7" s="246">
        <f>_xll.qlIndexFixing($AD$5,BA7,TRUE,_xll.ohTrigger(Trigger,Trigger3M))</f>
        <v>-1.9111468739299741E-4</v>
      </c>
      <c r="BE7" s="246" t="e">
        <f>IFERROR(_xll.qlIndexFixing($BF$1,BA7,TRUE,_xll.ohTrigger(Trigger,Trigger3M)),#N/A)</f>
        <v>#N/A</v>
      </c>
    </row>
    <row r="8" spans="1:58" s="80" customFormat="1" ht="11.25" customHeight="1" x14ac:dyDescent="0.2">
      <c r="A8" s="280" t="s">
        <v>237</v>
      </c>
      <c r="B8" s="292" t="str">
        <v>3W</v>
      </c>
      <c r="C8" s="283" t="str">
        <v>3W</v>
      </c>
      <c r="D8" s="282" t="str">
        <f>IF(DataSelect="Reference",IF(LEFT($C8,1)="#",(_xll.qlCalendarBusinessDaysBetween(Calendar,Settlementdate,DATE(RIGHT(LEFT(C8,5),4),LEFT(RIGHT(C8,4),2),RIGHT(C8,2)),,TRUE,Trigger)-1)&amp;"D",C8),$B8)</f>
        <v>3W</v>
      </c>
      <c r="E8" s="281">
        <f t="shared" si="2"/>
        <v>2</v>
      </c>
      <c r="F8" s="282" t="s">
        <v>240</v>
      </c>
      <c r="G8" s="283" t="b">
        <v>0</v>
      </c>
      <c r="H8" s="284" t="s">
        <v>45</v>
      </c>
      <c r="I8" s="353">
        <v>-3.3799999999999998E-4</v>
      </c>
      <c r="J8" s="353" t="str">
        <f>IFERROR(_xll.qlSimpleQuote(A8&amp;IF(LEFT(C8,1)="#","STUB",C8),I8,,Permanent,Trigger,TRUE),"--")</f>
        <v>DP3W#0006</v>
      </c>
      <c r="K8" s="75" t="str">
        <f t="shared" si="9"/>
        <v>EUR_CURVE_DEP3M_3W</v>
      </c>
      <c r="L8" s="356" t="str">
        <f>IFERROR(_xll.qlDepositRateHelper2(,IF(DataSelect="Reference",$J8,$K8),IF(RIGHT($D8,1)="N","1D",$D8),$E8,Calendar,$F8,$G8,$H8,,_xll.ohTrigger(Trigger,DataSelect)),"--")</f>
        <v>obj_00217#0018</v>
      </c>
      <c r="M8" s="281" t="b">
        <f t="shared" si="7"/>
        <v>1</v>
      </c>
      <c r="N8" s="87"/>
      <c r="O8" s="340" t="str">
        <f t="shared" si="3"/>
        <v>DP</v>
      </c>
      <c r="P8" s="340" t="str">
        <f t="shared" si="4"/>
        <v>3W</v>
      </c>
      <c r="Q8" s="341" t="str">
        <f t="shared" si="8"/>
        <v>obj_00217#0018</v>
      </c>
      <c r="R8" s="100" t="b">
        <f t="shared" si="8"/>
        <v>1</v>
      </c>
      <c r="S8" s="341">
        <v>1</v>
      </c>
      <c r="T8" s="341">
        <v>1</v>
      </c>
      <c r="U8" s="100" t="str">
        <v>obj_00217</v>
      </c>
      <c r="V8" s="100" t="str">
        <f>_xll.qlRateHelperQuoteName(U8)</f>
        <v>EUR_CURVE_DEP3M_3W</v>
      </c>
      <c r="W8" s="338">
        <f>_xll.qlRateHelperRate(U8,_xll.ohTrigger(Trigger,Trigger3M))</f>
        <v>-3.1300000000000007E-4</v>
      </c>
      <c r="X8" s="338" t="str">
        <f>IFERROR(_xll.qlFuturesRateHelperConvexityAdjustment(U8,Trigger),"--")</f>
        <v>--</v>
      </c>
      <c r="Y8" s="101">
        <f>_xll.qlRateHelperEarliestDate(U8,Trigger)</f>
        <v>42209</v>
      </c>
      <c r="Z8" s="101">
        <f>_xll.qlRateHelperLatestDate(U8,Trigger)</f>
        <v>42230</v>
      </c>
      <c r="AA8" s="246">
        <v>-3.8673523723377421E-4</v>
      </c>
      <c r="AE8" s="250"/>
      <c r="AO8" s="228">
        <v>7</v>
      </c>
      <c r="AP8" s="228" t="str">
        <f t="shared" si="5"/>
        <v>X10F</v>
      </c>
      <c r="AQ8" s="228" t="str">
        <f t="shared" si="0"/>
        <v>EUR7X10F=ICAP</v>
      </c>
      <c r="AR8" s="254">
        <f>_xll.RtGet("IDN",AQ8,$AR$1)/100</f>
        <v>-3.4999999999999994E-4</v>
      </c>
      <c r="AS8" s="254">
        <f>_xll.RtGet("IDN",AQ8,$AS$1)/100</f>
        <v>1.4999999999999999E-4</v>
      </c>
      <c r="AT8" s="254">
        <f t="shared" si="1"/>
        <v>-9.9999999999999978E-5</v>
      </c>
      <c r="AU8" s="255">
        <f>_xll.qlInterestRateIndexFixingDate($AD$5,AV8)</f>
        <v>42422</v>
      </c>
      <c r="AV8" s="255">
        <f>_xll.qlCalendarAdvance(Calendar,Settlementdate,AO8&amp;"M","mf",TRUE,Trigger)</f>
        <v>42424</v>
      </c>
      <c r="AW8" s="254">
        <f>_xll.qlIndexFixing($AD$5,AU8,,_xll.ohTrigger(Trigger,Trigger3M))</f>
        <v>-1.5990348184447001E-4</v>
      </c>
      <c r="AX8" s="269">
        <f t="shared" si="6"/>
        <v>0.5990348184447003</v>
      </c>
      <c r="AZ8" s="100" t="s">
        <v>201</v>
      </c>
      <c r="BA8" s="101">
        <f>_xll.qlInterestRateIndexFixingDate(Currency&amp;"ibor"&amp;Tenor,BB8,Trigger)</f>
        <v>42215</v>
      </c>
      <c r="BB8" s="101">
        <f>_xll.qlCalendarAdvance(Calendar,BB7,AZ8,"f",,Trigger)</f>
        <v>42219</v>
      </c>
      <c r="BC8" s="101">
        <f>_xll.qlInterestRateIndexMaturity(Currency&amp;"ibor"&amp;Tenor,BB8,Trigger)</f>
        <v>42311</v>
      </c>
      <c r="BD8" s="246">
        <f>_xll.qlIndexFixing($AD$5,BA8,TRUE,_xll.ohTrigger(Trigger,Trigger3M))</f>
        <v>-1.8837989774524229E-4</v>
      </c>
      <c r="BE8" s="246" t="e">
        <f>IFERROR(_xll.qlIndexFixing($BF$1,BA8,TRUE,_xll.ohTrigger(Trigger,Trigger3M)),#N/A)</f>
        <v>#N/A</v>
      </c>
    </row>
    <row r="9" spans="1:58" s="80" customFormat="1" ht="11.25" customHeight="1" x14ac:dyDescent="0.2">
      <c r="A9" s="280" t="s">
        <v>237</v>
      </c>
      <c r="B9" s="292" t="str">
        <v>1M</v>
      </c>
      <c r="C9" s="283" t="str">
        <v>1M</v>
      </c>
      <c r="D9" s="282" t="str">
        <f>IF(DataSelect="Reference",IF(LEFT($C9,1)="#",(_xll.qlCalendarBusinessDaysBetween(Calendar,Settlementdate,DATE(RIGHT(LEFT(C9,5),4),LEFT(RIGHT(C9,4),2),RIGHT(C9,2)),,TRUE,Trigger)-1)&amp;"D",C9),$B9)</f>
        <v>1M</v>
      </c>
      <c r="E9" s="281">
        <f t="shared" si="2"/>
        <v>2</v>
      </c>
      <c r="F9" s="282" t="s">
        <v>9</v>
      </c>
      <c r="G9" s="283" t="b">
        <v>1</v>
      </c>
      <c r="H9" s="284" t="s">
        <v>45</v>
      </c>
      <c r="I9" s="353">
        <v>-3.2699999999999998E-4</v>
      </c>
      <c r="J9" s="353" t="str">
        <f>IFERROR(_xll.qlSimpleQuote(A9&amp;IF(LEFT(C9,1)="#","STUB",C9),I9,,Permanent,Trigger,TRUE),"--")</f>
        <v>DP1M#0006</v>
      </c>
      <c r="K9" s="75" t="str">
        <f t="shared" si="9"/>
        <v>EUR_CURVE_DEP3M_1M</v>
      </c>
      <c r="L9" s="356" t="str">
        <f>IFERROR(_xll.qlDepositRateHelper2(,IF(DataSelect="Reference",$J9,$K9),IF(RIGHT($D9,1)="N","1D",$D9),$E9,Calendar,$F9,$G9,$H9,,_xll.ohTrigger(Trigger,DataSelect)),"--")</f>
        <v>obj_001f5#0019</v>
      </c>
      <c r="M9" s="281" t="b">
        <f t="shared" si="7"/>
        <v>1</v>
      </c>
      <c r="N9" s="87"/>
      <c r="O9" s="340" t="str">
        <f t="shared" si="3"/>
        <v>DP</v>
      </c>
      <c r="P9" s="340" t="str">
        <f t="shared" si="4"/>
        <v>1M</v>
      </c>
      <c r="Q9" s="341" t="str">
        <f t="shared" si="8"/>
        <v>obj_001f5#0019</v>
      </c>
      <c r="R9" s="100" t="b">
        <f t="shared" si="8"/>
        <v>1</v>
      </c>
      <c r="S9" s="341">
        <v>1</v>
      </c>
      <c r="T9" s="341">
        <v>1</v>
      </c>
      <c r="U9" s="100" t="str">
        <v>obj_001f5</v>
      </c>
      <c r="V9" s="100" t="str">
        <f>_xll.qlRateHelperQuoteName(U9)</f>
        <v>EUR_CURVE_DEP3M_1M</v>
      </c>
      <c r="W9" s="338">
        <f>_xll.qlRateHelperRate(U9,_xll.ohTrigger(Trigger,Trigger3M))</f>
        <v>-3.1299999999999996E-4</v>
      </c>
      <c r="X9" s="338" t="str">
        <f>IFERROR(_xll.qlFuturesRateHelperConvexityAdjustment(U9,Trigger),"--")</f>
        <v>--</v>
      </c>
      <c r="Y9" s="101">
        <f>_xll.qlRateHelperEarliestDate(U9,Trigger)</f>
        <v>42209</v>
      </c>
      <c r="Z9" s="101">
        <f>_xll.qlRateHelperLatestDate(U9,Trigger)</f>
        <v>42240</v>
      </c>
      <c r="AA9" s="246">
        <v>-3.6571074009314101E-4</v>
      </c>
      <c r="AE9" s="250"/>
      <c r="AO9" s="228">
        <v>8</v>
      </c>
      <c r="AP9" s="228" t="str">
        <f t="shared" si="5"/>
        <v>X11F</v>
      </c>
      <c r="AQ9" s="228" t="str">
        <f t="shared" si="0"/>
        <v>EUR8X11F=ICAP</v>
      </c>
      <c r="AR9" s="254">
        <f>_xll.RtGet("IDN",AQ9,$AR$1)/100</f>
        <v>-3.3999999999999997E-4</v>
      </c>
      <c r="AS9" s="254">
        <f>_xll.RtGet("IDN",AQ9,$AS$1)/100</f>
        <v>1.6000000000000001E-4</v>
      </c>
      <c r="AT9" s="254">
        <f t="shared" ref="AT9:AT13" si="10">AVERAGE(AR9:AS9)</f>
        <v>-8.9999999999999979E-5</v>
      </c>
      <c r="AU9" s="255">
        <f>_xll.qlInterestRateIndexFixingDate($AD$5,AV9)</f>
        <v>42451</v>
      </c>
      <c r="AV9" s="255">
        <f>_xll.qlCalendarAdvance(Calendar,Settlementdate,AO9&amp;"M","mf",TRUE,Trigger)</f>
        <v>42453</v>
      </c>
      <c r="AW9" s="254">
        <f>_xll.qlIndexFixing($AD$5,AU9,,_xll.ohTrigger(Trigger,Trigger3M))</f>
        <v>-6.670692518927153E-5</v>
      </c>
      <c r="AX9" s="269">
        <f t="shared" si="6"/>
        <v>-0.23293074810728448</v>
      </c>
      <c r="AZ9" s="100" t="s">
        <v>201</v>
      </c>
      <c r="BA9" s="101">
        <f>_xll.qlInterestRateIndexFixingDate(Currency&amp;"ibor"&amp;Tenor,BB9,Trigger)</f>
        <v>42216</v>
      </c>
      <c r="BB9" s="101">
        <f>_xll.qlCalendarAdvance(Calendar,BB8,AZ9,"f",,Trigger)</f>
        <v>42220</v>
      </c>
      <c r="BC9" s="101">
        <f>_xll.qlInterestRateIndexMaturity(Currency&amp;"ibor"&amp;Tenor,BB9,Trigger)</f>
        <v>42312</v>
      </c>
      <c r="BD9" s="246">
        <f>_xll.qlIndexFixing($AD$5,BA9,TRUE,_xll.ohTrigger(Trigger,Trigger3M))</f>
        <v>-1.8782548709090041E-4</v>
      </c>
      <c r="BE9" s="246" t="e">
        <f>IFERROR(_xll.qlIndexFixing($BF$1,BA9,TRUE,_xll.ohTrigger(Trigger,Trigger3M)),#N/A)</f>
        <v>#N/A</v>
      </c>
    </row>
    <row r="10" spans="1:58" s="80" customFormat="1" ht="11.25" customHeight="1" x14ac:dyDescent="0.2">
      <c r="A10" s="280" t="s">
        <v>237</v>
      </c>
      <c r="B10" s="292" t="str">
        <v>2M</v>
      </c>
      <c r="C10" s="283" t="str">
        <v>2M</v>
      </c>
      <c r="D10" s="282" t="str">
        <f>IF(DataSelect="Reference",IF(LEFT($C10,1)="#",(_xll.qlCalendarBusinessDaysBetween(Calendar,Settlementdate,DATE(RIGHT(LEFT(C10,5),4),LEFT(RIGHT(C10,4),2),RIGHT(C10,2)),,TRUE,Trigger)-1)&amp;"D",C10),$B10)</f>
        <v>2M</v>
      </c>
      <c r="E10" s="281">
        <f t="shared" si="2"/>
        <v>2</v>
      </c>
      <c r="F10" s="282" t="s">
        <v>9</v>
      </c>
      <c r="G10" s="283" t="b">
        <v>1</v>
      </c>
      <c r="H10" s="284" t="s">
        <v>45</v>
      </c>
      <c r="I10" s="353">
        <v>-2.5299999999999997E-4</v>
      </c>
      <c r="J10" s="353" t="str">
        <f>IFERROR(_xll.qlSimpleQuote(A10&amp;IF(LEFT(C10,1)="#","STUB",C10),I10,,Permanent,Trigger,TRUE),"--")</f>
        <v>DP2M#0006</v>
      </c>
      <c r="K10" s="75" t="str">
        <f t="shared" si="9"/>
        <v>EUR_CURVE_DEP3M_2M</v>
      </c>
      <c r="L10" s="356" t="str">
        <f>IFERROR(_xll.qlDepositRateHelper2(,IF(DataSelect="Reference",$J10,$K10),IF(RIGHT($D10,1)="N","1D",$D10),$E10,Calendar,$F10,$G10,$H10,,_xll.ohTrigger(Trigger,DataSelect)),"--")</f>
        <v>obj_0020f#0018</v>
      </c>
      <c r="M10" s="281" t="b">
        <f t="shared" si="7"/>
        <v>1</v>
      </c>
      <c r="N10" s="87"/>
      <c r="O10" s="340" t="str">
        <f t="shared" si="3"/>
        <v>DP</v>
      </c>
      <c r="P10" s="340" t="str">
        <f t="shared" si="4"/>
        <v>2M</v>
      </c>
      <c r="Q10" s="341" t="str">
        <f t="shared" si="8"/>
        <v>obj_0020f#0018</v>
      </c>
      <c r="R10" s="100" t="b">
        <f t="shared" si="8"/>
        <v>1</v>
      </c>
      <c r="S10" s="341">
        <v>1</v>
      </c>
      <c r="T10" s="341">
        <v>1</v>
      </c>
      <c r="U10" s="100" t="str">
        <v>obj_0020f</v>
      </c>
      <c r="V10" s="100" t="str">
        <f>_xll.qlRateHelperQuoteName(U10)</f>
        <v>EUR_CURVE_DEP3M_2M</v>
      </c>
      <c r="W10" s="338">
        <f>_xll.qlRateHelperRate(U10,_xll.ohTrigger(Trigger,Trigger3M))</f>
        <v>-2.6699999999999998E-4</v>
      </c>
      <c r="X10" s="338" t="str">
        <f>IFERROR(_xll.qlFuturesRateHelperConvexityAdjustment(U10,Trigger),"--")</f>
        <v>--</v>
      </c>
      <c r="Y10" s="101">
        <f>_xll.qlRateHelperEarliestDate(U10,Trigger)</f>
        <v>42209</v>
      </c>
      <c r="Z10" s="101">
        <f>_xll.qlRateHelperLatestDate(U10,Trigger)</f>
        <v>42271</v>
      </c>
      <c r="AA10" s="246">
        <v>-2.9710719558754709E-4</v>
      </c>
      <c r="AE10" s="250"/>
      <c r="AO10" s="228">
        <v>9</v>
      </c>
      <c r="AP10" s="228" t="str">
        <f t="shared" si="5"/>
        <v>X12F</v>
      </c>
      <c r="AQ10" s="228" t="str">
        <f t="shared" si="0"/>
        <v>EUR9X12F=ICAP</v>
      </c>
      <c r="AR10" s="254">
        <f>_xll.RtGet("IDN",AQ10,$AR$1)/100</f>
        <v>-3.1E-4</v>
      </c>
      <c r="AS10" s="254">
        <f>_xll.RtGet("IDN",AQ10,$AS$1)/100</f>
        <v>1.8999999999999998E-4</v>
      </c>
      <c r="AT10" s="254">
        <f>AVERAGE(AR10:AS10)</f>
        <v>-6.0000000000000008E-5</v>
      </c>
      <c r="AU10" s="255">
        <f>_xll.qlInterestRateIndexFixingDate($AD$5,AV10)</f>
        <v>42481</v>
      </c>
      <c r="AV10" s="255">
        <f>_xll.qlCalendarAdvance(Calendar,Settlementdate,AO10&amp;"M","mf",TRUE,Trigger)</f>
        <v>42485</v>
      </c>
      <c r="AW10" s="254">
        <f>_xll.qlIndexFixing($AD$5,AU10,,_xll.ohTrigger(Trigger,Trigger3M))</f>
        <v>-3.2757529472257113E-5</v>
      </c>
      <c r="AX10" s="269">
        <f t="shared" si="6"/>
        <v>-0.27242470527742896</v>
      </c>
      <c r="AZ10" s="100" t="s">
        <v>201</v>
      </c>
      <c r="BA10" s="101">
        <f>_xll.qlInterestRateIndexFixingDate(Currency&amp;"ibor"&amp;Tenor,BB10,Trigger)</f>
        <v>42219</v>
      </c>
      <c r="BB10" s="101">
        <f>_xll.qlCalendarAdvance(Calendar,BB9,AZ10,"f",,Trigger)</f>
        <v>42221</v>
      </c>
      <c r="BC10" s="101">
        <f>_xll.qlInterestRateIndexMaturity(Currency&amp;"ibor"&amp;Tenor,BB10,Trigger)</f>
        <v>42313</v>
      </c>
      <c r="BD10" s="246">
        <f>_xll.qlIndexFixing($AD$5,BA10,TRUE,_xll.ohTrigger(Trigger,Trigger3M))</f>
        <v>-1.8753859008474838E-4</v>
      </c>
      <c r="BE10" s="246" t="e">
        <f>IFERROR(_xll.qlIndexFixing($BF$1,BA10,TRUE,_xll.ohTrigger(Trigger,Trigger3M)),#N/A)</f>
        <v>#N/A</v>
      </c>
    </row>
    <row r="11" spans="1:58" s="80" customFormat="1" ht="11.25" customHeight="1" x14ac:dyDescent="0.2">
      <c r="A11" s="280" t="s">
        <v>237</v>
      </c>
      <c r="B11" s="292" t="str">
        <v>3M</v>
      </c>
      <c r="C11" s="283" t="str">
        <v>3M</v>
      </c>
      <c r="D11" s="282" t="str">
        <f>IF(DataSelect="Reference",IF(LEFT($C11,1)="#",(_xll.qlCalendarBusinessDaysBetween(Calendar,Settlementdate,DATE(RIGHT(LEFT(C11,5),4),LEFT(RIGHT(C11,4),2),RIGHT(C11,2)),,TRUE,Trigger)-1)&amp;"D",C11),$B11)</f>
        <v>3M</v>
      </c>
      <c r="E11" s="281">
        <f t="shared" si="2"/>
        <v>2</v>
      </c>
      <c r="F11" s="282" t="s">
        <v>9</v>
      </c>
      <c r="G11" s="283" t="b">
        <v>1</v>
      </c>
      <c r="H11" s="284" t="s">
        <v>45</v>
      </c>
      <c r="I11" s="353">
        <v>-1.95E-4</v>
      </c>
      <c r="J11" s="353" t="str">
        <f>IFERROR(_xll.qlSimpleQuote(A11&amp;IF(LEFT(C11,1)="#","STUB",C11),I11,,Permanent,Trigger,TRUE),"--")</f>
        <v>DP3M#0006</v>
      </c>
      <c r="K11" s="75" t="str">
        <f t="shared" si="9"/>
        <v>EUR_CURVE_DEP3M_3M</v>
      </c>
      <c r="L11" s="356" t="str">
        <f>IFERROR(_xll.qlDepositRateHelper2(,IF(DataSelect="Reference",$J11,$K11),IF(RIGHT($D11,1)="N","1D",$D11),$E11,Calendar,$F11,$G11,$H11,,_xll.ohTrigger(Trigger,DataSelect)),"--")</f>
        <v>obj_00207#0018</v>
      </c>
      <c r="M11" s="281" t="b">
        <f t="shared" si="7"/>
        <v>1</v>
      </c>
      <c r="N11" s="87"/>
      <c r="O11" s="340" t="str">
        <f t="shared" si="3"/>
        <v>DP</v>
      </c>
      <c r="P11" s="340" t="str">
        <f t="shared" si="4"/>
        <v>3M</v>
      </c>
      <c r="Q11" s="341" t="str">
        <f t="shared" si="8"/>
        <v>obj_00207#0018</v>
      </c>
      <c r="R11" s="100" t="b">
        <f t="shared" si="8"/>
        <v>1</v>
      </c>
      <c r="S11" s="341">
        <v>1</v>
      </c>
      <c r="T11" s="341">
        <v>1</v>
      </c>
      <c r="U11" s="100" t="str">
        <v>obj_00207</v>
      </c>
      <c r="V11" s="100" t="str">
        <f>_xll.qlRateHelperQuoteName(U11)</f>
        <v>EUR_CURVE_DEP3M_3M</v>
      </c>
      <c r="W11" s="338">
        <f>_xll.qlRateHelperRate(U11,_xll.ohTrigger(Trigger,Trigger3M))</f>
        <v>-1.9800000000000002E-4</v>
      </c>
      <c r="X11" s="338" t="str">
        <f>IFERROR(_xll.qlFuturesRateHelperConvexityAdjustment(U11,Trigger),"--")</f>
        <v>--</v>
      </c>
      <c r="Y11" s="101">
        <f>_xll.qlRateHelperEarliestDate(U11,Trigger)</f>
        <v>42209</v>
      </c>
      <c r="Z11" s="101">
        <f>_xll.qlRateHelperLatestDate(U11,Trigger)</f>
        <v>42303</v>
      </c>
      <c r="AA11" s="246">
        <v>-2.1980776831046465E-4</v>
      </c>
      <c r="AE11" s="250"/>
      <c r="AO11" s="228">
        <v>10</v>
      </c>
      <c r="AP11" s="228" t="str">
        <f t="shared" si="5"/>
        <v>X13F</v>
      </c>
      <c r="AQ11" s="228" t="str">
        <f t="shared" si="0"/>
        <v>EUR10X13F=ICAP</v>
      </c>
      <c r="AR11" s="254">
        <f>_xll.RtGet("IDN",AQ11,$AR$1)/100</f>
        <v>-2.7999999999999998E-4</v>
      </c>
      <c r="AS11" s="254">
        <f>_xll.RtGet("IDN",AQ11,$AS$1)/100</f>
        <v>2.2000000000000003E-4</v>
      </c>
      <c r="AT11" s="254">
        <f>AVERAGE(AR11:AS11)</f>
        <v>-2.999999999999997E-5</v>
      </c>
      <c r="AU11" s="255">
        <f>_xll.qlInterestRateIndexFixingDate($AD$5,AV11)</f>
        <v>42510</v>
      </c>
      <c r="AV11" s="255">
        <f>_xll.qlCalendarAdvance(Calendar,Settlementdate,AO11&amp;"M","mf",TRUE,Trigger)</f>
        <v>42514</v>
      </c>
      <c r="AW11" s="254">
        <f>_xll.qlIndexFixing($AD$5,AU11,,_xll.ohTrigger(Trigger,Trigger3M))</f>
        <v>1.078496143695943E-6</v>
      </c>
      <c r="AX11" s="269">
        <f t="shared" si="6"/>
        <v>-0.31078496143695916</v>
      </c>
      <c r="AZ11" s="100" t="s">
        <v>201</v>
      </c>
      <c r="BA11" s="101">
        <f>_xll.qlInterestRateIndexFixingDate(Currency&amp;"ibor"&amp;Tenor,BB11,Trigger)</f>
        <v>42220</v>
      </c>
      <c r="BB11" s="101">
        <f>_xll.qlCalendarAdvance(Calendar,BB10,AZ11,"f",,Trigger)</f>
        <v>42222</v>
      </c>
      <c r="BC11" s="101">
        <f>_xll.qlInterestRateIndexMaturity(Currency&amp;"ibor"&amp;Tenor,BB11,Trigger)</f>
        <v>42314</v>
      </c>
      <c r="BD11" s="246">
        <f>_xll.qlIndexFixing($AD$5,BA11,TRUE,_xll.ohTrigger(Trigger,Trigger3M))</f>
        <v>-1.8751920678500048E-4</v>
      </c>
      <c r="BE11" s="246" t="e">
        <f>IFERROR(_xll.qlIndexFixing($BF$1,BA11,TRUE,_xll.ohTrigger(Trigger,Trigger3M)),#N/A)</f>
        <v>#N/A</v>
      </c>
    </row>
    <row r="12" spans="1:58" s="80" customFormat="1" ht="11.25" customHeight="1" x14ac:dyDescent="0.2">
      <c r="A12" s="280" t="s">
        <v>237</v>
      </c>
      <c r="B12" s="292" t="str">
        <v>4M</v>
      </c>
      <c r="C12" s="283" t="str">
        <v>4M</v>
      </c>
      <c r="D12" s="282" t="str">
        <f>IF(DataSelect="Reference",IF(LEFT($C12,1)="#",(_xll.qlCalendarBusinessDaysBetween(Calendar,Settlementdate,DATE(RIGHT(LEFT(C12,5),4),LEFT(RIGHT(C12,4),2),RIGHT(C12,2)),,TRUE,Trigger)-1)&amp;"D",C12),$B12)</f>
        <v>4M</v>
      </c>
      <c r="E12" s="281">
        <f t="shared" si="2"/>
        <v>2</v>
      </c>
      <c r="F12" s="282" t="s">
        <v>9</v>
      </c>
      <c r="G12" s="283" t="b">
        <v>1</v>
      </c>
      <c r="H12" s="284" t="s">
        <v>45</v>
      </c>
      <c r="I12" s="353">
        <v>-2.1499999999999999E-4</v>
      </c>
      <c r="J12" s="353" t="str">
        <f>IFERROR(_xll.qlSimpleQuote(A12&amp;IF(LEFT(C12,1)="#","STUB",C12),I12,,Permanent,Trigger,TRUE),"--")</f>
        <v>DP4M#0006</v>
      </c>
      <c r="K12" s="75" t="str">
        <f t="shared" si="9"/>
        <v>EUR_CURVE_DEP3M_4M</v>
      </c>
      <c r="L12" s="356" t="str">
        <f>IFERROR(_xll.qlDepositRateHelper2(,IF(DataSelect="Reference",$J12,$K12),IF(RIGHT($D12,1)="N","1D",$D12),$E12,Calendar,$F12,$G12,$H12,,_xll.ohTrigger(Trigger,DataSelect)),"--")</f>
        <v>obj_001f8#0018</v>
      </c>
      <c r="M12" s="281" t="b">
        <f t="shared" si="7"/>
        <v>1</v>
      </c>
      <c r="N12" s="87"/>
      <c r="O12" s="340" t="str">
        <f t="shared" si="3"/>
        <v>DP</v>
      </c>
      <c r="P12" s="340" t="str">
        <f t="shared" si="4"/>
        <v>4M</v>
      </c>
      <c r="Q12" s="341" t="str">
        <f t="shared" si="8"/>
        <v>obj_001f8#0018</v>
      </c>
      <c r="R12" s="100" t="b">
        <f t="shared" si="8"/>
        <v>1</v>
      </c>
      <c r="S12" s="341">
        <v>1</v>
      </c>
      <c r="T12" s="341">
        <v>1</v>
      </c>
      <c r="U12" s="100" t="str">
        <v>obj_001f8</v>
      </c>
      <c r="V12" s="100" t="str">
        <f>_xll.qlRateHelperQuoteName(U12)</f>
        <v>EUR_CURVE_DEP3M_4M</v>
      </c>
      <c r="W12" s="338">
        <f>_xll.qlRateHelperRate(U12,_xll.ohTrigger(Trigger,Trigger3M))</f>
        <v>-2.0899999999999998E-4</v>
      </c>
      <c r="X12" s="338" t="str">
        <f>IFERROR(_xll.qlFuturesRateHelperConvexityAdjustment(U12,Trigger),"--")</f>
        <v>--</v>
      </c>
      <c r="Y12" s="101">
        <f>_xll.qlRateHelperEarliestDate(U12,Trigger)</f>
        <v>42209</v>
      </c>
      <c r="Z12" s="101">
        <f>_xll.qlRateHelperLatestDate(U12,Trigger)</f>
        <v>42332</v>
      </c>
      <c r="AA12" s="246">
        <v>-2.2636424204303343E-4</v>
      </c>
      <c r="AE12" s="250"/>
      <c r="AO12" s="228">
        <v>11</v>
      </c>
      <c r="AP12" s="228" t="str">
        <f t="shared" si="5"/>
        <v>X14F</v>
      </c>
      <c r="AQ12" s="228" t="str">
        <f t="shared" si="0"/>
        <v>EUR11X14F=ICAP</v>
      </c>
      <c r="AR12" s="254">
        <f>_xll.RtGet("IDN",AQ12,$AR$1)/100</f>
        <v>-2.4000000000000001E-4</v>
      </c>
      <c r="AS12" s="254">
        <f>_xll.RtGet("IDN",AQ12,$AS$1)/100</f>
        <v>2.6000000000000003E-4</v>
      </c>
      <c r="AT12" s="254">
        <f>AVERAGE(AR12:AS12)</f>
        <v>1.0000000000000013E-5</v>
      </c>
      <c r="AU12" s="255">
        <f>_xll.qlInterestRateIndexFixingDate($AD$5,AV12)</f>
        <v>42543</v>
      </c>
      <c r="AV12" s="255">
        <f>_xll.qlCalendarAdvance(Calendar,Settlementdate,AO12&amp;"M","mf",TRUE,Trigger)</f>
        <v>42545</v>
      </c>
      <c r="AW12" s="254">
        <f>_xll.qlIndexFixing($AD$5,AU12,,_xll.ohTrigger(Trigger,Trigger3M))</f>
        <v>4.7632604673319269E-5</v>
      </c>
      <c r="AX12" s="269">
        <f t="shared" si="6"/>
        <v>-0.37632604673319259</v>
      </c>
      <c r="AZ12" s="100" t="s">
        <v>201</v>
      </c>
      <c r="BA12" s="101">
        <f>_xll.qlInterestRateIndexFixingDate(Currency&amp;"ibor"&amp;Tenor,BB12,Trigger)</f>
        <v>42221</v>
      </c>
      <c r="BB12" s="101">
        <f>_xll.qlCalendarAdvance(Calendar,BB11,AZ12,"f",,Trigger)</f>
        <v>42223</v>
      </c>
      <c r="BC12" s="101">
        <f>_xll.qlInterestRateIndexMaturity(Currency&amp;"ibor"&amp;Tenor,BB12,Trigger)</f>
        <v>42317</v>
      </c>
      <c r="BD12" s="246">
        <f>_xll.qlIndexFixing($AD$5,BA12,TRUE,_xll.ohTrigger(Trigger,Trigger3M))</f>
        <v>-1.8896355118604659E-4</v>
      </c>
      <c r="BE12" s="246" t="e">
        <f>IFERROR(_xll.qlIndexFixing($BF$1,BA12,TRUE,_xll.ohTrigger(Trigger,Trigger3M)),#N/A)</f>
        <v>#N/A</v>
      </c>
    </row>
    <row r="13" spans="1:58" s="80" customFormat="1" ht="11.25" customHeight="1" x14ac:dyDescent="0.2">
      <c r="A13" s="280" t="s">
        <v>237</v>
      </c>
      <c r="B13" s="292" t="str">
        <v>5M</v>
      </c>
      <c r="C13" s="283" t="str">
        <v>5M</v>
      </c>
      <c r="D13" s="282" t="str">
        <f>IF(DataSelect="Reference",IF(LEFT($C13,1)="#",(_xll.qlCalendarBusinessDaysBetween(Calendar,Settlementdate,DATE(RIGHT(LEFT(C13,5),4),LEFT(RIGHT(C13,4),2),RIGHT(C13,2)),,TRUE,Trigger)-1)&amp;"D",C13),$B13)</f>
        <v>5M</v>
      </c>
      <c r="E13" s="281">
        <f t="shared" si="2"/>
        <v>2</v>
      </c>
      <c r="F13" s="282" t="s">
        <v>9</v>
      </c>
      <c r="G13" s="283" t="b">
        <v>1</v>
      </c>
      <c r="H13" s="284" t="s">
        <v>45</v>
      </c>
      <c r="I13" s="353">
        <v>-2.1000000000000001E-4</v>
      </c>
      <c r="J13" s="353" t="str">
        <f>IFERROR(_xll.qlSimpleQuote(A13&amp;IF(LEFT(C13,1)="#","STUB",C13),I13,,Permanent,Trigger,TRUE),"--")</f>
        <v>DP5M#0006</v>
      </c>
      <c r="K13" s="75" t="str">
        <f t="shared" si="9"/>
        <v>EUR_CURVE_DEP3M_5M</v>
      </c>
      <c r="L13" s="356" t="str">
        <f>IFERROR(_xll.qlDepositRateHelper2(,IF(DataSelect="Reference",$J13,$K13),IF(RIGHT($D13,1)="N","1D",$D13),$E13,Calendar,$F13,$G13,$H13,,_xll.ohTrigger(Trigger,DataSelect)),"--")</f>
        <v>obj_00209#0018</v>
      </c>
      <c r="M13" s="281" t="b">
        <f t="shared" si="7"/>
        <v>1</v>
      </c>
      <c r="N13" s="87"/>
      <c r="O13" s="340" t="str">
        <f t="shared" si="3"/>
        <v>DP</v>
      </c>
      <c r="P13" s="340" t="str">
        <f t="shared" si="4"/>
        <v>5M</v>
      </c>
      <c r="Q13" s="341" t="str">
        <f t="shared" si="8"/>
        <v>obj_00209#0018</v>
      </c>
      <c r="R13" s="100" t="b">
        <f t="shared" si="8"/>
        <v>1</v>
      </c>
      <c r="S13" s="341">
        <v>1</v>
      </c>
      <c r="T13" s="341">
        <v>1</v>
      </c>
      <c r="U13" s="100" t="str">
        <v>obj_00209</v>
      </c>
      <c r="V13" s="100" t="str">
        <f>_xll.qlRateHelperQuoteName(U13)</f>
        <v>EUR_CURVE_DEP3M_5M</v>
      </c>
      <c r="W13" s="338">
        <f>_xll.qlRateHelperRate(U13,_xll.ohTrigger(Trigger,Trigger3M))</f>
        <v>-2.0099999999999998E-4</v>
      </c>
      <c r="X13" s="338" t="str">
        <f>IFERROR(_xll.qlFuturesRateHelperConvexityAdjustment(U13,Trigger),"--")</f>
        <v>--</v>
      </c>
      <c r="Y13" s="101">
        <f>_xll.qlRateHelperEarliestDate(U13,Trigger)</f>
        <v>42209</v>
      </c>
      <c r="Z13" s="101">
        <f>_xll.qlRateHelperLatestDate(U13,Trigger)</f>
        <v>42362</v>
      </c>
      <c r="AA13" s="246">
        <v>-2.1556138584796503E-4</v>
      </c>
      <c r="AE13" s="250"/>
      <c r="AO13" s="256">
        <v>12</v>
      </c>
      <c r="AP13" s="256" t="str">
        <f t="shared" si="5"/>
        <v>X15F</v>
      </c>
      <c r="AQ13" s="256" t="str">
        <f t="shared" si="0"/>
        <v>EUR12X15F=ICAP</v>
      </c>
      <c r="AR13" s="257">
        <f>_xll.RtGet("IDN",AQ13,$AR$1)/100</f>
        <v>-1.7999999999999998E-4</v>
      </c>
      <c r="AS13" s="257">
        <f>_xll.RtGet("IDN",AQ13,$AS$1)/100</f>
        <v>3.2000000000000003E-4</v>
      </c>
      <c r="AT13" s="257">
        <f t="shared" si="10"/>
        <v>7.0000000000000021E-5</v>
      </c>
      <c r="AU13" s="258">
        <f>_xll.qlInterestRateIndexFixingDate($AD$5,AV13)</f>
        <v>42572</v>
      </c>
      <c r="AV13" s="258">
        <f>_xll.qlCalendarAdvance(Calendar,Settlementdate,AO13&amp;"M","mf",TRUE,Trigger)</f>
        <v>42576</v>
      </c>
      <c r="AW13" s="257">
        <f>_xll.qlIndexFixing($AD$5,AU13,,_xll.ohTrigger(Trigger,Trigger3M))</f>
        <v>1.0657446178433238E-4</v>
      </c>
      <c r="AX13" s="270">
        <f t="shared" si="6"/>
        <v>-0.36574461784332363</v>
      </c>
      <c r="AZ13" s="100" t="s">
        <v>201</v>
      </c>
      <c r="BA13" s="101">
        <f>_xll.qlInterestRateIndexFixingDate(Currency&amp;"ibor"&amp;Tenor,BB13,Trigger)</f>
        <v>42222</v>
      </c>
      <c r="BB13" s="101">
        <f>_xll.qlCalendarAdvance(Calendar,BB12,AZ13,"f",,Trigger)</f>
        <v>42226</v>
      </c>
      <c r="BC13" s="101">
        <f>_xll.qlInterestRateIndexMaturity(Currency&amp;"ibor"&amp;Tenor,BB13,Trigger)</f>
        <v>42318</v>
      </c>
      <c r="BD13" s="246">
        <f>_xll.qlIndexFixing($AD$5,BA13,TRUE,_xll.ohTrigger(Trigger,Trigger3M))</f>
        <v>-1.8442872796214685E-4</v>
      </c>
      <c r="BE13" s="246" t="e">
        <f>IFERROR(_xll.qlIndexFixing($BF$1,BA13,TRUE,_xll.ohTrigger(Trigger,Trigger3M)),#N/A)</f>
        <v>#N/A</v>
      </c>
    </row>
    <row r="14" spans="1:58" s="80" customFormat="1" ht="11.25" customHeight="1" x14ac:dyDescent="0.2">
      <c r="A14" s="280" t="s">
        <v>237</v>
      </c>
      <c r="B14" s="292" t="str">
        <v>6M</v>
      </c>
      <c r="C14" s="283" t="str">
        <v>6M</v>
      </c>
      <c r="D14" s="282" t="str">
        <f>IF(DataSelect="Reference",IF(LEFT($C14,1)="#",(_xll.qlCalendarBusinessDaysBetween(Calendar,Settlementdate,DATE(RIGHT(LEFT(C14,5),4),LEFT(RIGHT(C14,4),2),RIGHT(C14,2)),,TRUE,Trigger)-1)&amp;"D",C14),$B14)</f>
        <v>6M</v>
      </c>
      <c r="E14" s="281">
        <f t="shared" si="2"/>
        <v>2</v>
      </c>
      <c r="F14" s="282" t="s">
        <v>9</v>
      </c>
      <c r="G14" s="283" t="b">
        <v>1</v>
      </c>
      <c r="H14" s="284" t="s">
        <v>45</v>
      </c>
      <c r="I14" s="353">
        <v>-1.84E-4</v>
      </c>
      <c r="J14" s="353" t="str">
        <f>IFERROR(_xll.qlSimpleQuote(A14&amp;IF(LEFT(C14,1)="#","STUB",C14),I14,,Permanent,Trigger,TRUE),"--")</f>
        <v>DP6M#0006</v>
      </c>
      <c r="K14" s="75" t="str">
        <f t="shared" si="9"/>
        <v>EUR_CURVE_DEP3M_6M</v>
      </c>
      <c r="L14" s="356" t="str">
        <f>IFERROR(_xll.qlDepositRateHelper2(,IF(DataSelect="Reference",$J14,$K14),IF(RIGHT($D14,1)="N","1D",$D14),$E14,Calendar,$F14,$G14,$H14,,_xll.ohTrigger(Trigger,DataSelect)),"--")</f>
        <v>obj_0020b#0018</v>
      </c>
      <c r="M14" s="281" t="b">
        <f t="shared" si="7"/>
        <v>1</v>
      </c>
      <c r="N14" s="87"/>
      <c r="O14" s="340" t="str">
        <f t="shared" si="3"/>
        <v>DP</v>
      </c>
      <c r="P14" s="340" t="str">
        <f t="shared" si="4"/>
        <v>6M</v>
      </c>
      <c r="Q14" s="341" t="str">
        <f t="shared" si="8"/>
        <v>obj_0020b#0018</v>
      </c>
      <c r="R14" s="100" t="b">
        <f t="shared" si="8"/>
        <v>1</v>
      </c>
      <c r="S14" s="341">
        <v>1</v>
      </c>
      <c r="T14" s="341">
        <v>1</v>
      </c>
      <c r="U14" s="100" t="str">
        <v>obj_0020b</v>
      </c>
      <c r="V14" s="100" t="str">
        <f>_xll.qlRateHelperQuoteName(U14)</f>
        <v>EUR_CURVE_DEP3M_6M</v>
      </c>
      <c r="W14" s="338">
        <f>_xll.qlRateHelperRate(U14,_xll.ohTrigger(Trigger,Trigger3M))</f>
        <v>-1.7200000000000001E-4</v>
      </c>
      <c r="X14" s="338" t="str">
        <f>IFERROR(_xll.qlFuturesRateHelperConvexityAdjustment(U14,Trigger),"--")</f>
        <v>--</v>
      </c>
      <c r="Y14" s="101">
        <f>_xll.qlRateHelperEarliestDate(U14,Trigger)</f>
        <v>42209</v>
      </c>
      <c r="Z14" s="101">
        <f>_xll.qlRateHelperLatestDate(U14,Trigger)</f>
        <v>42394</v>
      </c>
      <c r="AA14" s="246">
        <v>-1.8445950950094742E-4</v>
      </c>
      <c r="AE14" s="250"/>
      <c r="AZ14" s="100" t="s">
        <v>201</v>
      </c>
      <c r="BA14" s="101">
        <f>_xll.qlInterestRateIndexFixingDate(Currency&amp;"ibor"&amp;Tenor,BB14,Trigger)</f>
        <v>42223</v>
      </c>
      <c r="BB14" s="101">
        <f>_xll.qlCalendarAdvance(Calendar,BB13,AZ14,"f",,Trigger)</f>
        <v>42227</v>
      </c>
      <c r="BC14" s="101">
        <f>_xll.qlInterestRateIndexMaturity(Currency&amp;"ibor"&amp;Tenor,BB14,Trigger)</f>
        <v>42319</v>
      </c>
      <c r="BD14" s="246">
        <f>_xll.qlIndexFixing($AD$5,BA14,TRUE,_xll.ohTrigger(Trigger,Trigger3M))</f>
        <v>-1.834517215446392E-4</v>
      </c>
      <c r="BE14" s="246" t="e">
        <f>IFERROR(_xll.qlIndexFixing($BF$1,BA14,TRUE,_xll.ohTrigger(Trigger,Trigger3M)),#N/A)</f>
        <v>#N/A</v>
      </c>
    </row>
    <row r="15" spans="1:58" s="80" customFormat="1" ht="11.25" customHeight="1" x14ac:dyDescent="0.2">
      <c r="A15" s="280" t="s">
        <v>237</v>
      </c>
      <c r="B15" s="292" t="str">
        <v>7M</v>
      </c>
      <c r="C15" s="283" t="str">
        <v>7M</v>
      </c>
      <c r="D15" s="282" t="str">
        <f>IF(DataSelect="Reference",IF(LEFT($C15,1)="#",(_xll.qlCalendarBusinessDaysBetween(Calendar,Settlementdate,DATE(RIGHT(LEFT(C15,5),4),LEFT(RIGHT(C15,4),2),RIGHT(C15,2)),,TRUE,Trigger)-1)&amp;"D",C15),$B15)</f>
        <v>7M</v>
      </c>
      <c r="E15" s="281">
        <f t="shared" si="2"/>
        <v>2</v>
      </c>
      <c r="F15" s="282" t="s">
        <v>9</v>
      </c>
      <c r="G15" s="283" t="b">
        <v>1</v>
      </c>
      <c r="H15" s="284" t="s">
        <v>45</v>
      </c>
      <c r="I15" s="353">
        <v>-1.7999999999999998E-4</v>
      </c>
      <c r="J15" s="353" t="str">
        <f>IFERROR(_xll.qlSimpleQuote(A15&amp;IF(LEFT(C15,1)="#","STUB",C15),I15,,Permanent,Trigger,TRUE),"--")</f>
        <v>DP7M#0006</v>
      </c>
      <c r="K15" s="75" t="str">
        <f t="shared" si="9"/>
        <v>EUR_CURVE_DEP3M_7M</v>
      </c>
      <c r="L15" s="356" t="str">
        <f>IFERROR(_xll.qlDepositRateHelper2(,IF(DataSelect="Reference",$J15,$K15),IF(RIGHT($D15,1)="N","1D",$D15),$E15,Calendar,$F15,$G15,$H15,,_xll.ohTrigger(Trigger,DataSelect)),"--")</f>
        <v>obj_00208#0018</v>
      </c>
      <c r="M15" s="281" t="b">
        <f t="shared" si="7"/>
        <v>1</v>
      </c>
      <c r="N15" s="87"/>
      <c r="O15" s="340" t="str">
        <f t="shared" si="3"/>
        <v>DP</v>
      </c>
      <c r="P15" s="340" t="str">
        <f t="shared" si="4"/>
        <v>7M</v>
      </c>
      <c r="Q15" s="341" t="str">
        <f t="shared" si="8"/>
        <v>obj_00208#0018</v>
      </c>
      <c r="R15" s="100" t="b">
        <f t="shared" si="8"/>
        <v>1</v>
      </c>
      <c r="S15" s="341">
        <v>1</v>
      </c>
      <c r="T15" s="341">
        <v>1</v>
      </c>
      <c r="U15" s="100" t="str">
        <v>obj_00208</v>
      </c>
      <c r="V15" s="100" t="str">
        <f>_xll.qlRateHelperQuoteName(U15)</f>
        <v>EUR_CURVE_DEP3M_7M</v>
      </c>
      <c r="W15" s="338">
        <f>_xll.qlRateHelperRate(U15,_xll.ohTrigger(Trigger,Trigger3M))</f>
        <v>-1.5499999999999997E-4</v>
      </c>
      <c r="X15" s="338" t="str">
        <f>IFERROR(_xll.qlFuturesRateHelperConvexityAdjustment(U15,Trigger),"--")</f>
        <v>--</v>
      </c>
      <c r="Y15" s="101">
        <f>_xll.qlRateHelperEarliestDate(U15,Trigger)</f>
        <v>42209</v>
      </c>
      <c r="Z15" s="101">
        <f>_xll.qlRateHelperLatestDate(U15,Trigger)</f>
        <v>42424</v>
      </c>
      <c r="AA15" s="246">
        <v>-1.6599064114886374E-4</v>
      </c>
      <c r="AE15" s="250"/>
      <c r="AP15" s="249" t="s">
        <v>255</v>
      </c>
      <c r="AQ15" s="249" t="s">
        <v>73</v>
      </c>
      <c r="AR15" s="249" t="s">
        <v>222</v>
      </c>
      <c r="AS15" s="249" t="s">
        <v>223</v>
      </c>
      <c r="AT15" s="249" t="s">
        <v>224</v>
      </c>
      <c r="AU15" s="249" t="s">
        <v>251</v>
      </c>
      <c r="AV15" s="249" t="s">
        <v>227</v>
      </c>
      <c r="AW15" s="249" t="s">
        <v>254</v>
      </c>
      <c r="AX15" s="271" t="s">
        <v>230</v>
      </c>
      <c r="AZ15" s="100" t="s">
        <v>201</v>
      </c>
      <c r="BA15" s="101">
        <f>_xll.qlInterestRateIndexFixingDate(Currency&amp;"ibor"&amp;Tenor,BB15,Trigger)</f>
        <v>42226</v>
      </c>
      <c r="BB15" s="101">
        <f>_xll.qlCalendarAdvance(Calendar,BB14,AZ15,"f",,Trigger)</f>
        <v>42228</v>
      </c>
      <c r="BC15" s="101">
        <f>_xll.qlInterestRateIndexMaturity(Currency&amp;"ibor"&amp;Tenor,BB15,Trigger)</f>
        <v>42320</v>
      </c>
      <c r="BD15" s="246">
        <f>_xll.qlIndexFixing($AD$5,BA15,TRUE,_xll.ohTrigger(Trigger,Trigger3M))</f>
        <v>-1.8254264687822544E-4</v>
      </c>
      <c r="BE15" s="246" t="e">
        <f>IFERROR(_xll.qlIndexFixing($BF$1,BA15,TRUE,_xll.ohTrigger(Trigger,Trigger3M)),#N/A)</f>
        <v>#N/A</v>
      </c>
    </row>
    <row r="16" spans="1:58" s="80" customFormat="1" ht="11.25" customHeight="1" x14ac:dyDescent="0.2">
      <c r="A16" s="280" t="s">
        <v>237</v>
      </c>
      <c r="B16" s="292" t="str">
        <v>8M</v>
      </c>
      <c r="C16" s="283" t="str">
        <v>#20160316</v>
      </c>
      <c r="D16" s="282" t="str">
        <f>IF(DataSelect="Reference",IF(LEFT($C16,1)="#",(_xll.qlCalendarBusinessDaysBetween(Calendar,Settlementdate,DATE(RIGHT(LEFT(C16,5),4),LEFT(RIGHT(C16,4),2),RIGHT(C16,2)),,TRUE,Trigger)-1)&amp;"D",C16),$B16)</f>
        <v>8M</v>
      </c>
      <c r="E16" s="281">
        <f t="shared" si="2"/>
        <v>2</v>
      </c>
      <c r="F16" s="282" t="s">
        <v>9</v>
      </c>
      <c r="G16" s="283" t="b">
        <v>1</v>
      </c>
      <c r="H16" s="284" t="s">
        <v>45</v>
      </c>
      <c r="I16" s="353">
        <v>-1.78586E-4</v>
      </c>
      <c r="J16" s="353" t="str">
        <f>IFERROR(_xll.qlSimpleQuote(A16&amp;IF(LEFT(C16,1)="#","STUB",C16),I16,,Permanent,Trigger,TRUE),"--")</f>
        <v>DPSTUB#0005</v>
      </c>
      <c r="K16" s="75" t="str">
        <f t="shared" si="9"/>
        <v>EUR_CURVE_DEP3M_8M</v>
      </c>
      <c r="L16" s="356" t="str">
        <f>IFERROR(_xll.qlDepositRateHelper2(,IF(DataSelect="Reference",$J16,$K16),IF(RIGHT($D16,1)="N","1D",$D16),$E16,Calendar,$F16,$G16,$H16,,_xll.ohTrigger(Trigger,DataSelect)),"--")</f>
        <v>obj_00215#0018</v>
      </c>
      <c r="M16" s="281" t="b">
        <f t="shared" si="7"/>
        <v>1</v>
      </c>
      <c r="N16" s="87"/>
      <c r="O16" s="340" t="str">
        <f t="shared" si="3"/>
        <v>DP</v>
      </c>
      <c r="P16" s="340" t="str">
        <f t="shared" si="4"/>
        <v>#20160316</v>
      </c>
      <c r="Q16" s="341" t="str">
        <f t="shared" si="8"/>
        <v>obj_00215#0018</v>
      </c>
      <c r="R16" s="100" t="b">
        <f t="shared" si="8"/>
        <v>1</v>
      </c>
      <c r="S16" s="341">
        <v>1</v>
      </c>
      <c r="T16" s="341">
        <v>1</v>
      </c>
      <c r="U16" s="100" t="str">
        <v>obj_00218</v>
      </c>
      <c r="V16" s="100" t="str">
        <f>_xll.qlRateHelperQuoteName(U16)</f>
        <v>STUB3M</v>
      </c>
      <c r="W16" s="338">
        <f>_xll.qlRateHelperRate(U16,_xll.ohTrigger(Trigger,Trigger3M))</f>
        <v>-1.7799999999999999E-4</v>
      </c>
      <c r="X16" s="338" t="str">
        <f>IFERROR(_xll.qlFuturesRateHelperConvexityAdjustment(U16,Trigger),"--")</f>
        <v>--</v>
      </c>
      <c r="Y16" s="101">
        <f>_xll.qlRateHelperEarliestDate(U16,Trigger)</f>
        <v>42209</v>
      </c>
      <c r="Z16" s="101">
        <f>_xll.qlRateHelperLatestDate(U16,Trigger)</f>
        <v>42445</v>
      </c>
      <c r="AA16" s="246">
        <v>-1.883381830311362E-4</v>
      </c>
      <c r="AE16" s="250"/>
      <c r="AP16" s="444" t="str">
        <f>_xll.qlIMMNextCode(Evaluationdate,FALSE,Trigger)</f>
        <v>Q5</v>
      </c>
      <c r="AQ16" s="444" t="str">
        <f>"FEI"&amp;AP16</f>
        <v>FEIQ5</v>
      </c>
      <c r="AR16" s="450">
        <f>_xll.RtGet("IDN",AQ16,$AR$15)</f>
        <v>100.015</v>
      </c>
      <c r="AS16" s="450">
        <f>_xll.RtGet("IDN",AQ16,$AS$15)</f>
        <v>100.02</v>
      </c>
      <c r="AT16" s="453">
        <f>(100-_xll.qlMidSafe(AR16,AS16,Trigger3M))/100</f>
        <v>-1.7499999999998295E-4</v>
      </c>
      <c r="AU16" s="445">
        <f>_xll.qlInterestRateIndexFixingDate($AD$5,AV16)</f>
        <v>42233</v>
      </c>
      <c r="AV16" s="445">
        <f>_xll.qlIMMdate(AP16,,Trigger)</f>
        <v>42235</v>
      </c>
      <c r="AW16" s="456">
        <f>_xll.qlIndexFixing($AD$5,AU16,,Trigger)</f>
        <v>-1.7682069529176644E-4</v>
      </c>
      <c r="AX16" s="459">
        <f>(AT16-AW16)*10000</f>
        <v>1.8206952917834911E-2</v>
      </c>
      <c r="AZ16" s="100" t="s">
        <v>201</v>
      </c>
      <c r="BA16" s="101">
        <f>_xll.qlInterestRateIndexFixingDate(Currency&amp;"ibor"&amp;Tenor,BB16,Trigger)</f>
        <v>42227</v>
      </c>
      <c r="BB16" s="101">
        <f>_xll.qlCalendarAdvance(Calendar,BB15,AZ16,"f",,Trigger)</f>
        <v>42229</v>
      </c>
      <c r="BC16" s="101">
        <f>_xll.qlInterestRateIndexMaturity(Currency&amp;"ibor"&amp;Tenor,BB16,Trigger)</f>
        <v>42321</v>
      </c>
      <c r="BD16" s="246">
        <f>_xll.qlIndexFixing($AD$5,BA16,TRUE,_xll.ohTrigger(Trigger,Trigger3M))</f>
        <v>-1.8170150401112782E-4</v>
      </c>
      <c r="BE16" s="246" t="e">
        <f>IFERROR(_xll.qlIndexFixing($BF$1,BA16,TRUE,_xll.ohTrigger(Trigger,Trigger3M)),#N/A)</f>
        <v>#N/A</v>
      </c>
    </row>
    <row r="17" spans="1:57" s="80" customFormat="1" ht="11.25" customHeight="1" x14ac:dyDescent="0.2">
      <c r="A17" s="280" t="s">
        <v>237</v>
      </c>
      <c r="B17" s="292" t="str">
        <v>9M</v>
      </c>
      <c r="C17" s="283" t="e">
        <v>#N/A</v>
      </c>
      <c r="D17" s="282" t="str">
        <f>IF(DataSelect="Reference",IF(LEFT($C17,1)="#",(_xll.qlCalendarBusinessDaysBetween(Calendar,Settlementdate,DATE(RIGHT(LEFT(C17,5),4),LEFT(RIGHT(C17,4),2),RIGHT(C17,2)),,TRUE,Trigger)-1)&amp;"D",C17),$B17)</f>
        <v>9M</v>
      </c>
      <c r="E17" s="281">
        <f t="shared" si="2"/>
        <v>2</v>
      </c>
      <c r="F17" s="282" t="s">
        <v>9</v>
      </c>
      <c r="G17" s="283" t="b">
        <v>1</v>
      </c>
      <c r="H17" s="284" t="s">
        <v>45</v>
      </c>
      <c r="I17" s="353" t="e">
        <v>#N/A</v>
      </c>
      <c r="J17" s="353" t="str">
        <f>IFERROR(_xll.qlSimpleQuote(A17&amp;IF(LEFT(C17,1)="#","STUB",C17),I17,,Permanent,Trigger,TRUE),"--")</f>
        <v>--</v>
      </c>
      <c r="K17" s="75" t="str">
        <f t="shared" si="9"/>
        <v>EUR_CURVE_DEP3M_9M</v>
      </c>
      <c r="L17" s="356" t="str">
        <f>IFERROR(_xll.qlDepositRateHelper2(,IF(DataSelect="Reference",$J17,$K17),IF(RIGHT($D17,1)="N","1D",$D17),$E17,Calendar,$F17,$G17,$H17,,_xll.ohTrigger(Trigger,DataSelect)),"--")</f>
        <v>obj_0020c#0009</v>
      </c>
      <c r="M17" s="281" t="b">
        <f t="shared" si="7"/>
        <v>1</v>
      </c>
      <c r="N17" s="87"/>
      <c r="O17" s="340" t="str">
        <f t="shared" si="3"/>
        <v>DP</v>
      </c>
      <c r="P17" s="340" t="e">
        <f t="shared" si="4"/>
        <v>#N/A</v>
      </c>
      <c r="Q17" s="341" t="str">
        <f t="shared" si="8"/>
        <v>obj_0020c#0009</v>
      </c>
      <c r="R17" s="100" t="b">
        <f t="shared" si="8"/>
        <v>1</v>
      </c>
      <c r="S17" s="341">
        <v>1</v>
      </c>
      <c r="T17" s="341">
        <v>1</v>
      </c>
      <c r="U17" s="100" t="str">
        <v>obj_00212</v>
      </c>
      <c r="V17" s="100" t="str">
        <f>_xll.qlRateHelperQuoteName(U17)</f>
        <v>EUR_CURVE_FUT3M_H6</v>
      </c>
      <c r="W17" s="338">
        <f>_xll.qlRateHelperRate(U17,_xll.ohTrigger(Trigger,Trigger3M))</f>
        <v>-7.4999999999825206E-5</v>
      </c>
      <c r="X17" s="338">
        <f>IFERROR(_xll.qlFuturesRateHelperConvexityAdjustment(U17,Trigger),"--")</f>
        <v>0</v>
      </c>
      <c r="Y17" s="101">
        <f>_xll.qlRateHelperEarliestDate(U17,Trigger)</f>
        <v>42445</v>
      </c>
      <c r="Z17" s="101">
        <f>_xll.qlRateHelperLatestDate(U17,Trigger)</f>
        <v>42537</v>
      </c>
      <c r="AA17" s="246">
        <v>-1.5703147863415184E-4</v>
      </c>
      <c r="AE17" s="250"/>
      <c r="AP17" s="446" t="str">
        <f>_xll.qlIMMNextCode(AP16,TRUE,Trigger)</f>
        <v>U5</v>
      </c>
      <c r="AQ17" s="446" t="str">
        <f t="shared" ref="AQ17:AQ23" si="11">"FEI"&amp;AP17</f>
        <v>FEIU5</v>
      </c>
      <c r="AR17" s="451">
        <f>_xll.RtGet("IDN",AQ17,$AR$15)</f>
        <v>100.015</v>
      </c>
      <c r="AS17" s="451">
        <f>_xll.RtGet("IDN",AQ17,$AS$15)</f>
        <v>100.02</v>
      </c>
      <c r="AT17" s="454">
        <f>(100-_xll.qlMidSafe(AR17,AS17,Trigger3M))/100</f>
        <v>-1.7499999999998295E-4</v>
      </c>
      <c r="AU17" s="447">
        <f>_xll.qlInterestRateIndexFixingDate($AD$5,AV17)</f>
        <v>42261</v>
      </c>
      <c r="AV17" s="447">
        <f>_xll.qlIMMdate(AP17,,Trigger)</f>
        <v>42263</v>
      </c>
      <c r="AW17" s="457">
        <f>_xll.qlIndexFixing($AD$5,AU17,,Trigger)</f>
        <v>-1.5695494474835258E-4</v>
      </c>
      <c r="AX17" s="460">
        <f t="shared" ref="AX17:AX23" si="12">(AT17-AW17)*10000</f>
        <v>-0.18045055251630374</v>
      </c>
      <c r="AZ17" s="100" t="s">
        <v>201</v>
      </c>
      <c r="BA17" s="101">
        <f>_xll.qlInterestRateIndexFixingDate(Currency&amp;"ibor"&amp;Tenor,BB17,Trigger)</f>
        <v>42228</v>
      </c>
      <c r="BB17" s="101">
        <f>_xll.qlCalendarAdvance(Calendar,BB16,AZ17,"f",,Trigger)</f>
        <v>42230</v>
      </c>
      <c r="BC17" s="101">
        <f>_xll.qlInterestRateIndexMaturity(Currency&amp;"ibor"&amp;Tenor,BB17,Trigger)</f>
        <v>42324</v>
      </c>
      <c r="BD17" s="246">
        <f>_xll.qlIndexFixing($AD$5,BA17,TRUE,_xll.ohTrigger(Trigger,Trigger3M))</f>
        <v>-1.8233644649677497E-4</v>
      </c>
      <c r="BE17" s="246" t="e">
        <f>IFERROR(_xll.qlIndexFixing($BF$1,BA17,TRUE,_xll.ohTrigger(Trigger,Trigger3M)),#N/A)</f>
        <v>#N/A</v>
      </c>
    </row>
    <row r="18" spans="1:57" s="80" customFormat="1" ht="11.25" customHeight="1" x14ac:dyDescent="0.2">
      <c r="A18" s="280" t="s">
        <v>237</v>
      </c>
      <c r="B18" s="292" t="str">
        <v>10M</v>
      </c>
      <c r="C18" s="283" t="e">
        <v>#N/A</v>
      </c>
      <c r="D18" s="282" t="str">
        <f>IF(DataSelect="Reference",IF(LEFT($C18,1)="#",(_xll.qlCalendarBusinessDaysBetween(Calendar,Settlementdate,DATE(RIGHT(LEFT(C18,5),4),LEFT(RIGHT(C18,4),2),RIGHT(C18,2)),,TRUE,Trigger)-1)&amp;"D",C18),$B18)</f>
        <v>10M</v>
      </c>
      <c r="E18" s="281">
        <f t="shared" si="2"/>
        <v>2</v>
      </c>
      <c r="F18" s="282" t="s">
        <v>9</v>
      </c>
      <c r="G18" s="283" t="b">
        <v>1</v>
      </c>
      <c r="H18" s="284" t="s">
        <v>45</v>
      </c>
      <c r="I18" s="353" t="e">
        <v>#N/A</v>
      </c>
      <c r="J18" s="353" t="str">
        <f>IFERROR(_xll.qlSimpleQuote(A18&amp;IF(LEFT(C18,1)="#","STUB",C18),I18,,Permanent,Trigger,TRUE),"--")</f>
        <v>--</v>
      </c>
      <c r="K18" s="75" t="str">
        <f t="shared" si="9"/>
        <v>EUR_CURVE_DEP3M_10M</v>
      </c>
      <c r="L18" s="356" t="str">
        <f>IFERROR(_xll.qlDepositRateHelper2(,IF(DataSelect="Reference",$J18,$K18),IF(RIGHT($D18,1)="N","1D",$D18),$E18,Calendar,$F18,$G18,$H18,,_xll.ohTrigger(Trigger,DataSelect)),"--")</f>
        <v>obj_0020a#0009</v>
      </c>
      <c r="M18" s="281" t="b">
        <f t="shared" si="7"/>
        <v>1</v>
      </c>
      <c r="N18" s="89"/>
      <c r="O18" s="340" t="str">
        <f t="shared" si="3"/>
        <v>DP</v>
      </c>
      <c r="P18" s="340" t="e">
        <f t="shared" si="4"/>
        <v>#N/A</v>
      </c>
      <c r="Q18" s="341" t="str">
        <f t="shared" si="8"/>
        <v>obj_0020a#0009</v>
      </c>
      <c r="R18" s="100" t="b">
        <f t="shared" si="8"/>
        <v>1</v>
      </c>
      <c r="S18" s="341">
        <v>1</v>
      </c>
      <c r="T18" s="341">
        <v>1</v>
      </c>
      <c r="U18" s="100" t="str">
        <v>obj_00216</v>
      </c>
      <c r="V18" s="100" t="str">
        <f>_xll.qlRateHelperQuoteName(U18)</f>
        <v>EUR_CURVE_FUT3M_M6</v>
      </c>
      <c r="W18" s="338">
        <f>_xll.qlRateHelperRate(U18,_xll.ohTrigger(Trigger,Trigger3M))</f>
        <v>2.7499999999941735E-5</v>
      </c>
      <c r="X18" s="338">
        <f>IFERROR(_xll.qlFuturesRateHelperConvexityAdjustment(U18,Trigger),"--")</f>
        <v>-2.5000000000000002E-6</v>
      </c>
      <c r="Y18" s="101">
        <f>_xll.qlRateHelperEarliestDate(U18,Trigger)</f>
        <v>42536</v>
      </c>
      <c r="Z18" s="101">
        <f>_xll.qlRateHelperLatestDate(U18,Trigger)</f>
        <v>42628</v>
      </c>
      <c r="AA18" s="246">
        <v>-1.168887935690584E-4</v>
      </c>
      <c r="AE18" s="259"/>
      <c r="AP18" s="446" t="str">
        <f>_xll.qlIMMNextCode(AP17,TRUE,Trigger)</f>
        <v>Z5</v>
      </c>
      <c r="AQ18" s="446" t="str">
        <f t="shared" si="11"/>
        <v>FEIZ5</v>
      </c>
      <c r="AR18" s="451">
        <f>_xll.RtGet("IDN",AQ18,$AR$15)</f>
        <v>100.01</v>
      </c>
      <c r="AS18" s="451">
        <f>_xll.RtGet("IDN",AQ18,$AS$15)</f>
        <v>100.015</v>
      </c>
      <c r="AT18" s="454">
        <f>(100-_xll.qlMidSafe(AR18,AS18,Trigger3M))/100</f>
        <v>-1.2500000000002841E-4</v>
      </c>
      <c r="AU18" s="447">
        <f>_xll.qlInterestRateIndexFixingDate($AD$5,AV18)</f>
        <v>42352</v>
      </c>
      <c r="AV18" s="447">
        <f>_xll.qlIMMdate(AP18,,Trigger)</f>
        <v>42354</v>
      </c>
      <c r="AW18" s="457">
        <f>_xll.qlIndexFixing($AD$5,AU18,,Trigger)</f>
        <v>-1.3779248435845856E-4</v>
      </c>
      <c r="AX18" s="460">
        <f t="shared" si="12"/>
        <v>0.12792484358430151</v>
      </c>
      <c r="AZ18" s="100" t="s">
        <v>201</v>
      </c>
      <c r="BA18" s="101">
        <f>_xll.qlInterestRateIndexFixingDate(Currency&amp;"ibor"&amp;Tenor,BB18,Trigger)</f>
        <v>42229</v>
      </c>
      <c r="BB18" s="101">
        <f>_xll.qlCalendarAdvance(Calendar,BB17,AZ18,"f",,Trigger)</f>
        <v>42233</v>
      </c>
      <c r="BC18" s="101">
        <f>_xll.qlInterestRateIndexMaturity(Currency&amp;"ibor"&amp;Tenor,BB18,Trigger)</f>
        <v>42325</v>
      </c>
      <c r="BD18" s="246">
        <f>_xll.qlIndexFixing($AD$5,BA18,TRUE,_xll.ohTrigger(Trigger,Trigger3M))</f>
        <v>-1.7831396102326822E-4</v>
      </c>
      <c r="BE18" s="246" t="e">
        <f>IFERROR(_xll.qlIndexFixing($BF$1,BA18,TRUE,_xll.ohTrigger(Trigger,Trigger3M)),#N/A)</f>
        <v>#N/A</v>
      </c>
    </row>
    <row r="19" spans="1:57" s="80" customFormat="1" ht="11.25" customHeight="1" x14ac:dyDescent="0.2">
      <c r="A19" s="280" t="s">
        <v>237</v>
      </c>
      <c r="B19" s="292" t="str">
        <v>11M</v>
      </c>
      <c r="C19" s="283" t="e">
        <v>#N/A</v>
      </c>
      <c r="D19" s="282" t="str">
        <f>IF(DataSelect="Reference",IF(LEFT($C19,1)="#",(_xll.qlCalendarBusinessDaysBetween(Calendar,Settlementdate,DATE(RIGHT(LEFT(C19,5),4),LEFT(RIGHT(C19,4),2),RIGHT(C19,2)),,TRUE,Trigger)-1)&amp;"D",C19),$B19)</f>
        <v>11M</v>
      </c>
      <c r="E19" s="281">
        <f t="shared" si="2"/>
        <v>2</v>
      </c>
      <c r="F19" s="282" t="s">
        <v>9</v>
      </c>
      <c r="G19" s="283" t="b">
        <v>1</v>
      </c>
      <c r="H19" s="284" t="s">
        <v>45</v>
      </c>
      <c r="I19" s="353" t="e">
        <v>#N/A</v>
      </c>
      <c r="J19" s="353" t="str">
        <f>IFERROR(_xll.qlSimpleQuote(A19&amp;IF(LEFT(C19,1)="#","STUB",C19),I19,,Permanent,Trigger,TRUE),"--")</f>
        <v>--</v>
      </c>
      <c r="K19" s="75" t="str">
        <f t="shared" si="9"/>
        <v>EUR_CURVE_DEP3M_11M</v>
      </c>
      <c r="L19" s="356" t="str">
        <f>IFERROR(_xll.qlDepositRateHelper2(,IF(DataSelect="Reference",$J19,$K19),IF(RIGHT($D19,1)="N","1D",$D19),$E19,Calendar,$F19,$G19,$H19,,_xll.ohTrigger(Trigger,DataSelect)),"--")</f>
        <v>obj_001f6#0009</v>
      </c>
      <c r="M19" s="281" t="b">
        <f t="shared" si="7"/>
        <v>1</v>
      </c>
      <c r="N19" s="87"/>
      <c r="O19" s="340" t="str">
        <f t="shared" ref="O19" si="13">A19</f>
        <v>DP</v>
      </c>
      <c r="P19" s="340" t="e">
        <f t="shared" ref="P19" si="14">C19</f>
        <v>#N/A</v>
      </c>
      <c r="Q19" s="341" t="str">
        <f t="shared" ref="Q19" si="15">L19</f>
        <v>obj_001f6#0009</v>
      </c>
      <c r="R19" s="100" t="b">
        <f t="shared" ref="R19" si="16">M19</f>
        <v>1</v>
      </c>
      <c r="S19" s="341">
        <v>1</v>
      </c>
      <c r="T19" s="341">
        <v>1</v>
      </c>
      <c r="U19" s="100" t="str">
        <v>obj_001f0</v>
      </c>
      <c r="V19" s="100" t="str">
        <f>_xll.qlRateHelperQuoteName(U19)</f>
        <v>EUR_CURVE_FUT3M_U6</v>
      </c>
      <c r="W19" s="338">
        <f>_xll.qlRateHelperRate(U19,_xll.ohTrigger(Trigger,Trigger3M))</f>
        <v>2.2750000000003074E-4</v>
      </c>
      <c r="X19" s="338">
        <f>IFERROR(_xll.qlFuturesRateHelperConvexityAdjustment(U19,Trigger),"--")</f>
        <v>-2.5000000000000002E-6</v>
      </c>
      <c r="Y19" s="101">
        <f>_xll.qlRateHelperEarliestDate(U19,Trigger)</f>
        <v>42634</v>
      </c>
      <c r="Z19" s="101">
        <f>_xll.qlRateHelperLatestDate(U19,Trigger)</f>
        <v>42725</v>
      </c>
      <c r="AA19" s="246">
        <v>-5.2553750198842422E-5</v>
      </c>
      <c r="AE19" s="259"/>
      <c r="AP19" s="446" t="str">
        <f>_xll.qlIMMNextCode(AP18,TRUE,Trigger)</f>
        <v>H6</v>
      </c>
      <c r="AQ19" s="446" t="str">
        <f t="shared" si="11"/>
        <v>FEIH6</v>
      </c>
      <c r="AR19" s="451">
        <f>_xll.RtGet("IDN",AQ19,$AR$15)</f>
        <v>100.005</v>
      </c>
      <c r="AS19" s="451">
        <f>_xll.RtGet("IDN",AQ19,$AS$15)</f>
        <v>100.01</v>
      </c>
      <c r="AT19" s="454">
        <f>(100-_xll.qlMidSafe(AR19,AS19,Trigger3M))/100</f>
        <v>-7.4999999999931784E-5</v>
      </c>
      <c r="AU19" s="447">
        <f>_xll.qlInterestRateIndexFixingDate($AD$5,AV19)</f>
        <v>42443</v>
      </c>
      <c r="AV19" s="447">
        <f>_xll.qlIMMdate(AP19,,Trigger)</f>
        <v>42445</v>
      </c>
      <c r="AW19" s="457">
        <f>_xll.qlIndexFixing($AD$5,AU19,,Trigger)</f>
        <v>-7.500000011040342E-5</v>
      </c>
      <c r="AX19" s="460">
        <f t="shared" si="12"/>
        <v>1.1047163617911027E-9</v>
      </c>
      <c r="AZ19" s="100" t="s">
        <v>201</v>
      </c>
      <c r="BA19" s="101">
        <f>_xll.qlInterestRateIndexFixingDate(Currency&amp;"ibor"&amp;Tenor,BB19,Trigger)</f>
        <v>42230</v>
      </c>
      <c r="BB19" s="101">
        <f>_xll.qlCalendarAdvance(Calendar,BB18,AZ19,"f",,Trigger)</f>
        <v>42234</v>
      </c>
      <c r="BC19" s="101">
        <f>_xll.qlInterestRateIndexMaturity(Currency&amp;"ibor"&amp;Tenor,BB19,Trigger)</f>
        <v>42326</v>
      </c>
      <c r="BD19" s="246">
        <f>_xll.qlIndexFixing($AD$5,BA19,TRUE,_xll.ohTrigger(Trigger,Trigger3M))</f>
        <v>-1.7754236591198584E-4</v>
      </c>
      <c r="BE19" s="246" t="e">
        <f>IFERROR(_xll.qlIndexFixing($BF$1,BA19,TRUE,_xll.ohTrigger(Trigger,Trigger3M)),#N/A)</f>
        <v>#N/A</v>
      </c>
    </row>
    <row r="20" spans="1:57" s="80" customFormat="1" ht="11.25" customHeight="1" x14ac:dyDescent="0.2">
      <c r="A20" s="286" t="s">
        <v>237</v>
      </c>
      <c r="B20" s="293" t="str">
        <v>12M</v>
      </c>
      <c r="C20" s="289" t="e">
        <v>#N/A</v>
      </c>
      <c r="D20" s="288" t="str">
        <f>IF(DataSelect="Reference",IF(LEFT($C20,1)="#",(_xll.qlCalendarBusinessDaysBetween(Calendar,Settlementdate,DATE(RIGHT(LEFT(C20,5),4),LEFT(RIGHT(C20,4),2),RIGHT(C20,2)),,TRUE,Trigger)-1)&amp;"D",C20),$B20)</f>
        <v>12M</v>
      </c>
      <c r="E20" s="287">
        <f t="shared" si="2"/>
        <v>2</v>
      </c>
      <c r="F20" s="288" t="s">
        <v>9</v>
      </c>
      <c r="G20" s="289" t="b">
        <v>1</v>
      </c>
      <c r="H20" s="290" t="s">
        <v>45</v>
      </c>
      <c r="I20" s="354" t="e">
        <v>#N/A</v>
      </c>
      <c r="J20" s="354" t="str">
        <f>IFERROR(_xll.qlSimpleQuote(A20&amp;IF(LEFT(C20,1)="#","STUB",C20),I20,,Permanent,Trigger,TRUE),"--")</f>
        <v>--</v>
      </c>
      <c r="K20" s="6" t="str">
        <f t="shared" si="9"/>
        <v>EUR_CURVE_DEP3M_12M</v>
      </c>
      <c r="L20" s="357" t="str">
        <f>IFERROR(_xll.qlDepositRateHelper2(,IF(DataSelect="Reference",$J20,$K20),IF(RIGHT($D20,1)="N","1D",$D20),$E20,Calendar,$F20,$G20,$H20,,_xll.ohTrigger(Trigger,DataSelect)),"--")</f>
        <v>obj_00201#0009</v>
      </c>
      <c r="M20" s="287" t="b">
        <f t="shared" si="7"/>
        <v>1</v>
      </c>
      <c r="N20" s="87"/>
      <c r="O20" s="340" t="str">
        <f t="shared" ref="O20:O21" si="17">A20</f>
        <v>DP</v>
      </c>
      <c r="P20" s="340" t="e">
        <f t="shared" ref="P20:P21" si="18">C20</f>
        <v>#N/A</v>
      </c>
      <c r="Q20" s="341" t="str">
        <f t="shared" ref="Q20:Q21" si="19">L20</f>
        <v>obj_00201#0009</v>
      </c>
      <c r="R20" s="100" t="b">
        <f t="shared" ref="R20:R21" si="20">M20</f>
        <v>1</v>
      </c>
      <c r="S20" s="341">
        <v>1</v>
      </c>
      <c r="T20" s="341">
        <v>1</v>
      </c>
      <c r="U20" s="100" t="str">
        <v>obj_001ef</v>
      </c>
      <c r="V20" s="100" t="str">
        <f>_xll.qlRateHelperQuoteName(U20)</f>
        <v>EUR_CURVE_FUT3M_Z6</v>
      </c>
      <c r="W20" s="338">
        <f>_xll.qlRateHelperRate(U20,_xll.ohTrigger(Trigger,Trigger3M))</f>
        <v>5.2500000000010871E-4</v>
      </c>
      <c r="X20" s="338">
        <f>IFERROR(_xll.qlFuturesRateHelperConvexityAdjustment(U20,Trigger),"--")</f>
        <v>0</v>
      </c>
      <c r="Y20" s="101">
        <f>_xll.qlRateHelperEarliestDate(U20,Trigger)</f>
        <v>42725</v>
      </c>
      <c r="Z20" s="101">
        <f>_xll.qlRateHelperLatestDate(U20,Trigger)</f>
        <v>42815</v>
      </c>
      <c r="AA20" s="246">
        <v>3.4013591812781745E-5</v>
      </c>
      <c r="AE20" s="259"/>
      <c r="AP20" s="446" t="str">
        <f>_xll.qlIMMNextCode(AP19,TRUE,Trigger)</f>
        <v>M6</v>
      </c>
      <c r="AQ20" s="446" t="str">
        <f t="shared" si="11"/>
        <v>FEIM6</v>
      </c>
      <c r="AR20" s="451">
        <f>_xll.RtGet("IDN",AQ20,$AR$15)</f>
        <v>99.995000000000005</v>
      </c>
      <c r="AS20" s="451">
        <f>_xll.RtGet("IDN",AQ20,$AS$15)</f>
        <v>100</v>
      </c>
      <c r="AT20" s="454">
        <f>(100-_xll.qlMidSafe(AR20,AS20,Trigger3M))/100</f>
        <v>2.4999999999977263E-5</v>
      </c>
      <c r="AU20" s="447">
        <f>_xll.qlInterestRateIndexFixingDate($AD$5,AV20)</f>
        <v>42534</v>
      </c>
      <c r="AV20" s="447">
        <f>_xll.qlIMMdate(AP20,,Trigger)</f>
        <v>42536</v>
      </c>
      <c r="AW20" s="457">
        <f>_xll.qlIndexFixing($AD$5,AU20,,Trigger)</f>
        <v>2.7500000000658037E-5</v>
      </c>
      <c r="AX20" s="460">
        <f t="shared" si="12"/>
        <v>-2.5000000006807736E-2</v>
      </c>
      <c r="AZ20" s="100" t="s">
        <v>201</v>
      </c>
      <c r="BA20" s="101">
        <f>_xll.qlInterestRateIndexFixingDate(Currency&amp;"ibor"&amp;Tenor,BB20,Trigger)</f>
        <v>42233</v>
      </c>
      <c r="BB20" s="101">
        <f>_xll.qlCalendarAdvance(Calendar,BB19,AZ20,"f",,Trigger)</f>
        <v>42235</v>
      </c>
      <c r="BC20" s="101">
        <f>_xll.qlInterestRateIndexMaturity(Currency&amp;"ibor"&amp;Tenor,BB20,Trigger)</f>
        <v>42327</v>
      </c>
      <c r="BD20" s="246">
        <f>_xll.qlIndexFixing($AD$5,BA20,TRUE,_xll.ohTrigger(Trigger,Trigger3M))</f>
        <v>-1.7682069529176644E-4</v>
      </c>
      <c r="BE20" s="246" t="e">
        <f>IFERROR(_xll.qlIndexFixing($BF$1,BA20,TRUE,_xll.ohTrigger(Trigger,Trigger3M)),#N/A)</f>
        <v>#N/A</v>
      </c>
    </row>
    <row r="21" spans="1:57" s="80" customFormat="1" ht="11.25" customHeight="1" x14ac:dyDescent="0.2">
      <c r="A21" s="286" t="s">
        <v>237</v>
      </c>
      <c r="B21" s="293" t="str">
        <f t="array" ref="B21">_xll.ohFilter(Quote!Q22:Q120,Quote!P22:P120="DP")</f>
        <v>#20160316</v>
      </c>
      <c r="C21" s="289" t="e">
        <v>#N/A</v>
      </c>
      <c r="D21" s="288" t="str">
        <f>_xll.qlCalendarBusinessDaysBetween(Calendar,Settlementdate,DATE(RIGHT(LEFT(B21,5),4),LEFT(RIGHT(B21,4),2),RIGHT(B21,2)),,TRUE,Trigger)-1&amp;"D"</f>
        <v>166D</v>
      </c>
      <c r="E21" s="287">
        <f t="shared" si="2"/>
        <v>2</v>
      </c>
      <c r="F21" s="288" t="s">
        <v>9</v>
      </c>
      <c r="G21" s="289" t="b">
        <v>1</v>
      </c>
      <c r="H21" s="290" t="s">
        <v>45</v>
      </c>
      <c r="I21" s="354">
        <f t="array" ref="I21">_xll.ohFilter(PastedValue!H20:H80,PastedValue!A20:A80="Dp")/100</f>
        <v>0</v>
      </c>
      <c r="J21" s="354" t="str">
        <f>IFERROR(_xll.qlSimpleQuote(A21&amp;IF(LEFT(C21,1)="#","STUB",C21),I21,,Permanent,Trigger,TRUE),"--")</f>
        <v>--</v>
      </c>
      <c r="K21" s="6" t="str">
        <f t="shared" ref="K21" si="21">IF(LEFT(B21,1)="#","STUB"&amp;Tenor,Currency&amp;"_CURVE_DEP"&amp;Tenor&amp;"_"&amp;B21)</f>
        <v>STUB3M</v>
      </c>
      <c r="L21" s="357" t="str">
        <f>IFERROR(_xll.qlDepositRateHelper2(,IF(DataSelect="Reference",$J21,$K21),IF(RIGHT($D21,1)="N","1D",$D21),$E21,Calendar,$F21,$G21,$H21,,_xll.ohTrigger(Trigger,DataSelect)),"--")</f>
        <v>obj_00218#0013</v>
      </c>
      <c r="M21" s="287" t="b">
        <f t="shared" si="7"/>
        <v>1</v>
      </c>
      <c r="N21" s="87"/>
      <c r="O21" s="340" t="str">
        <f t="shared" si="17"/>
        <v>DP</v>
      </c>
      <c r="P21" s="340" t="e">
        <f t="shared" si="18"/>
        <v>#N/A</v>
      </c>
      <c r="Q21" s="341" t="str">
        <f t="shared" si="19"/>
        <v>obj_00218#0013</v>
      </c>
      <c r="R21" s="100" t="b">
        <f t="shared" si="20"/>
        <v>1</v>
      </c>
      <c r="S21" s="341">
        <v>1</v>
      </c>
      <c r="T21" s="341">
        <v>1</v>
      </c>
      <c r="U21" s="100" t="str">
        <v>obj_001f3</v>
      </c>
      <c r="V21" s="100" t="str">
        <f>_xll.qlRateHelperQuoteName(U21)</f>
        <v>EUR_CURVE_FUT3M_H7</v>
      </c>
      <c r="W21" s="338">
        <f>_xll.qlRateHelperRate(U21,_xll.ohTrigger(Trigger,Trigger3M))</f>
        <v>8.7500000000007017E-4</v>
      </c>
      <c r="X21" s="338">
        <f>IFERROR(_xll.qlFuturesRateHelperConvexityAdjustment(U21,Trigger),"--")</f>
        <v>0</v>
      </c>
      <c r="Y21" s="101">
        <f>_xll.qlRateHelperEarliestDate(U21,Trigger)</f>
        <v>42809</v>
      </c>
      <c r="Z21" s="101">
        <f>_xll.qlRateHelperLatestDate(U21,Trigger)</f>
        <v>42901</v>
      </c>
      <c r="AA21" s="246">
        <v>1.4209060207312087E-4</v>
      </c>
      <c r="AE21" s="259"/>
      <c r="AP21" s="446" t="str">
        <f>_xll.qlIMMNextCode(AP20,TRUE,Trigger)</f>
        <v>U6</v>
      </c>
      <c r="AQ21" s="446" t="str">
        <f t="shared" si="11"/>
        <v>FEIU6</v>
      </c>
      <c r="AR21" s="451">
        <f>_xll.RtGet("IDN",AQ21,$AR$15)</f>
        <v>99.974999999999994</v>
      </c>
      <c r="AS21" s="451">
        <f>_xll.RtGet("IDN",AQ21,$AS$15)</f>
        <v>99.98</v>
      </c>
      <c r="AT21" s="454">
        <f>(100-_xll.qlMidSafe(AR21,AS21,Trigger3M))/100</f>
        <v>2.2500000000007957E-4</v>
      </c>
      <c r="AU21" s="447">
        <f>_xll.qlInterestRateIndexFixingDate($AD$5,AV21)</f>
        <v>42632</v>
      </c>
      <c r="AV21" s="447">
        <f>_xll.qlIMMdate(AP21,,Trigger)</f>
        <v>42634</v>
      </c>
      <c r="AW21" s="457">
        <f>_xll.qlIndexFixing($AD$5,AU21,,Trigger)</f>
        <v>2.2749999999541835E-4</v>
      </c>
      <c r="AX21" s="460">
        <f t="shared" si="12"/>
        <v>-2.4999999953387773E-2</v>
      </c>
      <c r="AZ21" s="100" t="s">
        <v>201</v>
      </c>
      <c r="BA21" s="101">
        <f>_xll.qlInterestRateIndexFixingDate(Currency&amp;"ibor"&amp;Tenor,BB21,Trigger)</f>
        <v>42234</v>
      </c>
      <c r="BB21" s="101">
        <f>_xll.qlCalendarAdvance(Calendar,BB20,AZ21,"f",,Trigger)</f>
        <v>42236</v>
      </c>
      <c r="BC21" s="101">
        <f>_xll.qlInterestRateIndexMaturity(Currency&amp;"ibor"&amp;Tenor,BB21,Trigger)</f>
        <v>42328</v>
      </c>
      <c r="BD21" s="246">
        <f>_xll.qlIndexFixing($AD$5,BA21,TRUE,_xll.ohTrigger(Trigger,Trigger3M))</f>
        <v>-1.7614894918693838E-4</v>
      </c>
      <c r="BE21" s="246" t="e">
        <f>IFERROR(_xll.qlIndexFixing($BF$1,BA21,TRUE,_xll.ohTrigger(Trigger,Trigger3M)),#N/A)</f>
        <v>#N/A</v>
      </c>
    </row>
    <row r="22" spans="1:57" s="80" customFormat="1" ht="11.25" customHeight="1" x14ac:dyDescent="0.2">
      <c r="A22" s="88"/>
      <c r="B22" s="88"/>
      <c r="C22" s="88"/>
      <c r="D22" s="88"/>
      <c r="E22" s="88"/>
      <c r="F22" s="88"/>
      <c r="G22" s="88"/>
      <c r="H22" s="88"/>
      <c r="I22" s="88"/>
      <c r="J22" s="88"/>
      <c r="K22" s="88"/>
      <c r="L22" s="88"/>
      <c r="M22" s="90"/>
      <c r="N22" s="87"/>
      <c r="O22" s="342" t="str">
        <f t="shared" ref="O22:O29" si="22">A24</f>
        <v>SF</v>
      </c>
      <c r="P22" s="342" t="str">
        <f t="shared" ref="P22:P29" si="23">E24</f>
        <v>H6</v>
      </c>
      <c r="Q22" s="343" t="str">
        <f>L24</f>
        <v>obj_00212#0017</v>
      </c>
      <c r="R22" s="98" t="b">
        <f>M24</f>
        <v>1</v>
      </c>
      <c r="S22" s="327">
        <v>1</v>
      </c>
      <c r="T22" s="327">
        <v>1</v>
      </c>
      <c r="U22" s="100" t="str">
        <v>obj_001fe</v>
      </c>
      <c r="V22" s="100" t="str">
        <f>_xll.qlRateHelperQuoteName(U22)</f>
        <v>EUR_CURVE_FUT3M_M7</v>
      </c>
      <c r="W22" s="338">
        <f>_xll.qlRateHelperRate(U22,_xll.ohTrigger(Trigger,Trigger3M))</f>
        <v>1.2575000000000262E-3</v>
      </c>
      <c r="X22" s="338">
        <f>IFERROR(_xll.qlFuturesRateHelperConvexityAdjustment(U22,Trigger),"--")</f>
        <v>1.7500000000000002E-5</v>
      </c>
      <c r="Y22" s="101">
        <f>_xll.qlRateHelperEarliestDate(U22,Trigger)</f>
        <v>42907</v>
      </c>
      <c r="Z22" s="101">
        <f>_xll.qlRateHelperLatestDate(U22,Trigger)</f>
        <v>42999</v>
      </c>
      <c r="AA22" s="246">
        <v>2.8119040912731944E-4</v>
      </c>
      <c r="AE22" s="259"/>
      <c r="AP22" s="446" t="str">
        <f>_xll.qlIMMNextCode(AP21,TRUE,Trigger)</f>
        <v>Z6</v>
      </c>
      <c r="AQ22" s="446" t="str">
        <f t="shared" si="11"/>
        <v>FEIZ6</v>
      </c>
      <c r="AR22" s="451">
        <f>_xll.RtGet("IDN",AQ22,$AR$15)</f>
        <v>99.944999999999993</v>
      </c>
      <c r="AS22" s="451">
        <f>_xll.RtGet("IDN",AQ22,$AS$15)</f>
        <v>99.95</v>
      </c>
      <c r="AT22" s="454">
        <f>(100-_xll.qlMidSafe(AR22,AS22,Trigger3M))/100</f>
        <v>5.2500000000009093E-4</v>
      </c>
      <c r="AU22" s="447">
        <f>_xll.qlInterestRateIndexFixingDate($AD$5,AV22)</f>
        <v>42723</v>
      </c>
      <c r="AV22" s="447">
        <f>_xll.qlIMMdate(AP22,,Trigger)</f>
        <v>42725</v>
      </c>
      <c r="AW22" s="457">
        <f>_xll.qlIndexFixing($AD$5,AU22,,Trigger)</f>
        <v>5.2499999997568381E-4</v>
      </c>
      <c r="AX22" s="460">
        <f t="shared" si="12"/>
        <v>2.4407125626124682E-10</v>
      </c>
      <c r="AZ22" s="100" t="s">
        <v>201</v>
      </c>
      <c r="BA22" s="101">
        <f>_xll.qlInterestRateIndexFixingDate(Currency&amp;"ibor"&amp;Tenor,BB22,Trigger)</f>
        <v>42235</v>
      </c>
      <c r="BB22" s="101">
        <f>_xll.qlCalendarAdvance(Calendar,BB21,AZ22,"f",,Trigger)</f>
        <v>42237</v>
      </c>
      <c r="BC22" s="101">
        <f>_xll.qlInterestRateIndexMaturity(Currency&amp;"ibor"&amp;Tenor,BB22,Trigger)</f>
        <v>42331</v>
      </c>
      <c r="BD22" s="246">
        <f>_xll.qlIndexFixing($AD$5,BA22,TRUE,_xll.ohTrigger(Trigger,Trigger3M))</f>
        <v>-1.7711662576538003E-4</v>
      </c>
      <c r="BE22" s="246" t="e">
        <f>IFERROR(_xll.qlIndexFixing($BF$1,BA22,TRUE,_xll.ohTrigger(Trigger,Trigger3M)),#N/A)</f>
        <v>#N/A</v>
      </c>
    </row>
    <row r="23" spans="1:57" s="80" customFormat="1" ht="11.25" customHeight="1" x14ac:dyDescent="0.2">
      <c r="A23" s="309" t="s">
        <v>12</v>
      </c>
      <c r="B23" s="309"/>
      <c r="C23" s="61" t="s">
        <v>241</v>
      </c>
      <c r="D23" s="61" t="s">
        <v>242</v>
      </c>
      <c r="E23" s="61" t="s">
        <v>243</v>
      </c>
      <c r="F23" s="61" t="s">
        <v>30</v>
      </c>
      <c r="G23" s="61" t="s">
        <v>4</v>
      </c>
      <c r="H23" s="61" t="s">
        <v>246</v>
      </c>
      <c r="I23" s="61" t="s">
        <v>5</v>
      </c>
      <c r="J23" s="358" t="s">
        <v>246</v>
      </c>
      <c r="K23" s="61" t="s">
        <v>247</v>
      </c>
      <c r="L23" s="61" t="s">
        <v>38</v>
      </c>
      <c r="M23" s="61" t="s">
        <v>42</v>
      </c>
      <c r="N23" s="87"/>
      <c r="O23" s="340" t="str">
        <f t="shared" si="22"/>
        <v>SF</v>
      </c>
      <c r="P23" s="340" t="str">
        <f t="shared" si="23"/>
        <v>M6</v>
      </c>
      <c r="Q23" s="344" t="str">
        <f t="shared" ref="Q23:R29" si="24">L25</f>
        <v>obj_00216#0017</v>
      </c>
      <c r="R23" s="100" t="b">
        <f t="shared" si="24"/>
        <v>1</v>
      </c>
      <c r="S23" s="341">
        <v>1</v>
      </c>
      <c r="T23" s="341">
        <v>1</v>
      </c>
      <c r="U23" s="100" t="str">
        <v>obj_00280</v>
      </c>
      <c r="V23" s="100" t="str">
        <f>_xll.qlRateHelperQuoteName(U23)</f>
        <v>EUR_CURVE_3M_3Y</v>
      </c>
      <c r="W23" s="338">
        <f>_xll.qlRateHelperRate(U23,_xll.ohTrigger(Trigger,Trigger3M))</f>
        <v>9.2000000000000003E-4</v>
      </c>
      <c r="X23" s="338" t="str">
        <f>IFERROR(_xll.qlFuturesRateHelperConvexityAdjustment(U23,Trigger),"--")</f>
        <v>--</v>
      </c>
      <c r="Y23" s="101">
        <f>_xll.qlRateHelperEarliestDate(U23,Trigger)</f>
        <v>42209</v>
      </c>
      <c r="Z23" s="101">
        <f>_xll.qlRateHelperLatestDate(U23,Trigger)</f>
        <v>43305</v>
      </c>
      <c r="AA23" s="246">
        <v>9.149773334026645E-4</v>
      </c>
      <c r="AE23" s="259"/>
      <c r="AP23" s="448" t="str">
        <f>_xll.qlIMMNextCode(AP22,TRUE,Trigger)</f>
        <v>H7</v>
      </c>
      <c r="AQ23" s="448" t="str">
        <f t="shared" si="11"/>
        <v>FEIH7</v>
      </c>
      <c r="AR23" s="452">
        <f>_xll.RtGet("IDN",AQ23,$AR$15)</f>
        <v>99.91</v>
      </c>
      <c r="AS23" s="452">
        <f>_xll.RtGet("IDN",AQ23,$AS$15)</f>
        <v>99.915000000000006</v>
      </c>
      <c r="AT23" s="455">
        <f>(100-_xll.qlMidSafe(AR23,AS23,Trigger3M))/100</f>
        <v>8.7500000000005683E-4</v>
      </c>
      <c r="AU23" s="449">
        <f>_xll.qlInterestRateIndexFixingDate($AD$5,AV23)</f>
        <v>42807</v>
      </c>
      <c r="AV23" s="449">
        <f>_xll.qlIMMdate(AP23,,Trigger)</f>
        <v>42809</v>
      </c>
      <c r="AW23" s="458">
        <f>_xll.qlIndexFixing($AD$5,AU23,,Trigger)</f>
        <v>8.7499999996359218E-4</v>
      </c>
      <c r="AX23" s="461">
        <f t="shared" si="12"/>
        <v>3.6464646406553225E-10</v>
      </c>
      <c r="AZ23" s="100" t="s">
        <v>201</v>
      </c>
      <c r="BA23" s="101">
        <f>_xll.qlInterestRateIndexFixingDate(Currency&amp;"ibor"&amp;Tenor,BB23,Trigger)</f>
        <v>42236</v>
      </c>
      <c r="BB23" s="101">
        <f>_xll.qlCalendarAdvance(Calendar,BB22,AZ23,"f",,Trigger)</f>
        <v>42240</v>
      </c>
      <c r="BC23" s="101">
        <f>_xll.qlInterestRateIndexMaturity(Currency&amp;"ibor"&amp;Tenor,BB23,Trigger)</f>
        <v>42332</v>
      </c>
      <c r="BD23" s="246">
        <f>_xll.qlIndexFixing($AD$5,BA23,TRUE,_xll.ohTrigger(Trigger,Trigger3M))</f>
        <v>-1.7396121042591851E-4</v>
      </c>
      <c r="BE23" s="246" t="e">
        <f>IFERROR(_xll.qlIndexFixing($BF$1,BA23,TRUE,_xll.ohTrigger(Trigger,Trigger3M)),#N/A)</f>
        <v>#N/A</v>
      </c>
    </row>
    <row r="24" spans="1:57" s="80" customFormat="1" ht="11.25" customHeight="1" x14ac:dyDescent="0.2">
      <c r="A24" s="294" t="s">
        <v>238</v>
      </c>
      <c r="B24" s="98" t="s">
        <v>244</v>
      </c>
      <c r="C24" s="295" t="str">
        <f t="array" ref="C24:C31">_xll.ohFilter(Quote!Q4:Q102,Quote!P4:P102="SF")</f>
        <v>H6</v>
      </c>
      <c r="D24" s="296" t="str">
        <f t="array" ref="D24:D31">_xll.qlIMMcode(_xll.ohFilter(PastedValue!B2:B62,PastedValue!A2:A62="Sf"),Trigger)</f>
        <v>H6</v>
      </c>
      <c r="E24" s="297" t="str">
        <f t="shared" ref="E24:E31" si="25">IF(DataSelect="Mx_Live",$C24,$D24)</f>
        <v>H6</v>
      </c>
      <c r="F24" s="334">
        <f>_xll.qlIMMdate(E24,Evaluationdate,Trigger)</f>
        <v>42445</v>
      </c>
      <c r="G24" s="276" t="str">
        <f t="shared" ref="G24:G31" si="26">PROPER(Currency)&amp;FamilyName&amp;Tenor</f>
        <v>Euribor3M</v>
      </c>
      <c r="H24" s="364">
        <f t="array" ref="H24:H31">_xll.ohFilter(PastedValue!H2:H74,PastedValue!A2:A74="Sf")</f>
        <v>100.0125</v>
      </c>
      <c r="I24" s="310">
        <f>Quote!AY23/100</f>
        <v>0</v>
      </c>
      <c r="J24" s="310" t="str">
        <f>IFERROR(_xll.qlSimpleQuote(A24&amp;D24,H24,,Permanent,Trigger,TRUE),"--")</f>
        <v>SFH6#0005</v>
      </c>
      <c r="K24" s="311" t="str">
        <f t="shared" ref="K24:K31" si="27">Currency&amp;"_CURVE_FUT"&amp;Tenor&amp;"_"&amp;$C24</f>
        <v>EUR_CURVE_FUT3M_H6</v>
      </c>
      <c r="L24" s="298" t="str">
        <f>_xll.qlFuturesRateHelper(,IF(DataSelect="Reference",$J24,$K24),B24,$E24,$G24,$I24,Permanent,Trigger,ObjectOverwrite)</f>
        <v>obj_00212#0017</v>
      </c>
      <c r="M24" s="275" t="b">
        <v>1</v>
      </c>
      <c r="N24" s="87"/>
      <c r="O24" s="340" t="str">
        <f t="shared" si="22"/>
        <v>SF</v>
      </c>
      <c r="P24" s="340" t="str">
        <f t="shared" si="23"/>
        <v>U6</v>
      </c>
      <c r="Q24" s="344" t="str">
        <f t="shared" si="24"/>
        <v>obj_001f0#0018</v>
      </c>
      <c r="R24" s="100" t="b">
        <f t="shared" si="24"/>
        <v>1</v>
      </c>
      <c r="S24" s="341">
        <v>1</v>
      </c>
      <c r="T24" s="341">
        <v>1</v>
      </c>
      <c r="U24" s="100" t="str">
        <v>obj_0027d</v>
      </c>
      <c r="V24" s="100" t="str">
        <f>_xll.qlRateHelperQuoteName(U24)</f>
        <v>EUR_CURVE_3M_4Y</v>
      </c>
      <c r="W24" s="338">
        <f>_xll.qlRateHelperRate(U24,_xll.ohTrigger(Trigger,Trigger3M))</f>
        <v>2.0499999999999997E-3</v>
      </c>
      <c r="X24" s="338" t="str">
        <f>IFERROR(_xll.qlFuturesRateHelperConvexityAdjustment(U24,Trigger),"--")</f>
        <v>--</v>
      </c>
      <c r="Y24" s="101">
        <f>_xll.qlRateHelperEarliestDate(U24,Trigger)</f>
        <v>42209</v>
      </c>
      <c r="Z24" s="101">
        <f>_xll.qlRateHelperLatestDate(U24,Trigger)</f>
        <v>43670</v>
      </c>
      <c r="AA24" s="246">
        <v>2.0542338513920696E-3</v>
      </c>
      <c r="AE24" s="250"/>
      <c r="AZ24" s="100" t="s">
        <v>201</v>
      </c>
      <c r="BA24" s="101">
        <f>_xll.qlInterestRateIndexFixingDate(Currency&amp;"ibor"&amp;Tenor,BB24,Trigger)</f>
        <v>42237</v>
      </c>
      <c r="BB24" s="101">
        <f>_xll.qlCalendarAdvance(Calendar,BB23,AZ24,"f",,Trigger)</f>
        <v>42241</v>
      </c>
      <c r="BC24" s="101">
        <f>_xll.qlInterestRateIndexMaturity(Currency&amp;"ibor"&amp;Tenor,BB24,Trigger)</f>
        <v>42333</v>
      </c>
      <c r="BD24" s="246">
        <f>_xll.qlIndexFixing($AD$5,BA24,TRUE,_xll.ohTrigger(Trigger,Trigger3M))</f>
        <v>-1.7278760778476247E-4</v>
      </c>
      <c r="BE24" s="246" t="e">
        <f>IFERROR(_xll.qlIndexFixing($BF$1,BA24,TRUE,_xll.ohTrigger(Trigger,Trigger3M)),#N/A)</f>
        <v>#N/A</v>
      </c>
    </row>
    <row r="25" spans="1:57" s="80" customFormat="1" ht="11.25" customHeight="1" x14ac:dyDescent="0.2">
      <c r="A25" s="299" t="s">
        <v>238</v>
      </c>
      <c r="B25" s="100" t="s">
        <v>244</v>
      </c>
      <c r="C25" s="300" t="str">
        <v>M6</v>
      </c>
      <c r="D25" s="301" t="str">
        <v>M6</v>
      </c>
      <c r="E25" s="302" t="str">
        <f t="shared" si="25"/>
        <v>M6</v>
      </c>
      <c r="F25" s="335">
        <f>_xll.qlIMMdate(E25,Evaluationdate,Trigger)</f>
        <v>42536</v>
      </c>
      <c r="G25" s="282" t="str">
        <f t="shared" si="26"/>
        <v>Euribor3M</v>
      </c>
      <c r="H25" s="365">
        <v>100.0025</v>
      </c>
      <c r="I25" s="312">
        <f>Quote!AY24/100</f>
        <v>-2.5000000000000002E-6</v>
      </c>
      <c r="J25" s="312" t="str">
        <f>IFERROR(_xll.qlSimpleQuote(A25&amp;D25,H25,,Permanent,Trigger,TRUE),"--")</f>
        <v>SFM6#0004</v>
      </c>
      <c r="K25" s="313" t="str">
        <f t="shared" si="27"/>
        <v>EUR_CURVE_FUT3M_M6</v>
      </c>
      <c r="L25" s="303" t="str">
        <f>_xll.qlFuturesRateHelper(,IF(DataSelect="Reference",$J25,$K25),B25,$E25,$G25,$I25,Permanent,Trigger,ObjectOverwrite)</f>
        <v>obj_00216#0017</v>
      </c>
      <c r="M25" s="303" t="b">
        <v>1</v>
      </c>
      <c r="N25" s="87"/>
      <c r="O25" s="340" t="str">
        <f t="shared" si="22"/>
        <v>SF</v>
      </c>
      <c r="P25" s="340" t="str">
        <f t="shared" si="23"/>
        <v>Z6</v>
      </c>
      <c r="Q25" s="344" t="str">
        <f t="shared" si="24"/>
        <v>obj_001ef#0018</v>
      </c>
      <c r="R25" s="100" t="b">
        <f t="shared" si="24"/>
        <v>1</v>
      </c>
      <c r="S25" s="341">
        <v>1</v>
      </c>
      <c r="T25" s="341">
        <v>1</v>
      </c>
      <c r="U25" s="100" t="str">
        <v>obj_00286</v>
      </c>
      <c r="V25" s="100" t="str">
        <f>_xll.qlRateHelperQuoteName(U25)</f>
        <v>EUR_CURVE_3M_5Y</v>
      </c>
      <c r="W25" s="338">
        <f>_xll.qlRateHelperRate(U25,_xll.ohTrigger(Trigger,Trigger3M))</f>
        <v>3.4300000000000003E-3</v>
      </c>
      <c r="X25" s="338" t="str">
        <f>IFERROR(_xll.qlFuturesRateHelperConvexityAdjustment(U25,Trigger),"--")</f>
        <v>--</v>
      </c>
      <c r="Y25" s="101">
        <f>_xll.qlRateHelperEarliestDate(U25,Trigger)</f>
        <v>42209</v>
      </c>
      <c r="Z25" s="101">
        <f>_xll.qlRateHelperLatestDate(U25,Trigger)</f>
        <v>44036</v>
      </c>
      <c r="AA25" s="246">
        <v>3.4455662919274689E-3</v>
      </c>
      <c r="AE25" s="250"/>
      <c r="AZ25" s="100" t="s">
        <v>201</v>
      </c>
      <c r="BA25" s="101">
        <f>_xll.qlInterestRateIndexFixingDate(Currency&amp;"ibor"&amp;Tenor,BB25,Trigger)</f>
        <v>42240</v>
      </c>
      <c r="BB25" s="101">
        <f>_xll.qlCalendarAdvance(Calendar,BB24,AZ25,"f",,Trigger)</f>
        <v>42242</v>
      </c>
      <c r="BC25" s="101">
        <f>_xll.qlInterestRateIndexMaturity(Currency&amp;"ibor"&amp;Tenor,BB25,Trigger)</f>
        <v>42334</v>
      </c>
      <c r="BD25" s="246">
        <f>_xll.qlIndexFixing($AD$5,BA25,TRUE,_xll.ohTrigger(Trigger,Trigger3M))</f>
        <v>-1.7165373217657408E-4</v>
      </c>
      <c r="BE25" s="246" t="e">
        <f>IFERROR(_xll.qlIndexFixing($BF$1,BA25,TRUE,_xll.ohTrigger(Trigger,Trigger3M)),#N/A)</f>
        <v>#N/A</v>
      </c>
    </row>
    <row r="26" spans="1:57" s="80" customFormat="1" ht="11.25" customHeight="1" x14ac:dyDescent="0.2">
      <c r="A26" s="299" t="s">
        <v>238</v>
      </c>
      <c r="B26" s="100" t="s">
        <v>244</v>
      </c>
      <c r="C26" s="300" t="str">
        <v>U6</v>
      </c>
      <c r="D26" s="301" t="str">
        <v>U6</v>
      </c>
      <c r="E26" s="302" t="str">
        <f t="shared" si="25"/>
        <v>U6</v>
      </c>
      <c r="F26" s="335">
        <f>_xll.qlIMMdate(E26,Evaluationdate,Trigger)</f>
        <v>42634</v>
      </c>
      <c r="G26" s="282" t="str">
        <f t="shared" si="26"/>
        <v>Euribor3M</v>
      </c>
      <c r="H26" s="365">
        <v>99.982500000000002</v>
      </c>
      <c r="I26" s="312">
        <f>Quote!AY25/100</f>
        <v>-2.5000000000000002E-6</v>
      </c>
      <c r="J26" s="312" t="str">
        <f>IFERROR(_xll.qlSimpleQuote(A26&amp;D26,H26,,Permanent,Trigger,TRUE),"--")</f>
        <v>SFU6#0004</v>
      </c>
      <c r="K26" s="313" t="str">
        <f t="shared" si="27"/>
        <v>EUR_CURVE_FUT3M_U6</v>
      </c>
      <c r="L26" s="303" t="str">
        <f>_xll.qlFuturesRateHelper(,IF(DataSelect="Reference",$J26,$K26),B26,$E26,$G26,$I26,Permanent,Trigger,ObjectOverwrite)</f>
        <v>obj_001f0#0018</v>
      </c>
      <c r="M26" s="303" t="b">
        <v>1</v>
      </c>
      <c r="N26" s="87"/>
      <c r="O26" s="340" t="str">
        <f t="shared" si="22"/>
        <v>SF</v>
      </c>
      <c r="P26" s="340" t="str">
        <f t="shared" si="23"/>
        <v>H7</v>
      </c>
      <c r="Q26" s="344" t="str">
        <f t="shared" si="24"/>
        <v>obj_001f3#0018</v>
      </c>
      <c r="R26" s="100" t="b">
        <f t="shared" si="24"/>
        <v>1</v>
      </c>
      <c r="S26" s="341">
        <v>1</v>
      </c>
      <c r="T26" s="341">
        <v>1</v>
      </c>
      <c r="U26" s="100" t="str">
        <v>obj_002a7</v>
      </c>
      <c r="V26" s="100" t="str">
        <f>_xll.qlRateHelperQuoteName(U26)</f>
        <v>EUR_CURVE_3M_6Y</v>
      </c>
      <c r="W26" s="338">
        <f>_xll.qlRateHelperRate(U26,_xll.ohTrigger(Trigger,Trigger3M))</f>
        <v>4.8799999999999998E-3</v>
      </c>
      <c r="X26" s="338" t="str">
        <f>IFERROR(_xll.qlFuturesRateHelperConvexityAdjustment(U26,Trigger),"--")</f>
        <v>--</v>
      </c>
      <c r="Y26" s="101">
        <f>_xll.qlRateHelperEarliestDate(U26,Trigger)</f>
        <v>42209</v>
      </c>
      <c r="Z26" s="101">
        <f>_xll.qlRateHelperLatestDate(U26,Trigger)</f>
        <v>44403</v>
      </c>
      <c r="AA26" s="246">
        <v>4.9053612395302927E-3</v>
      </c>
      <c r="AE26" s="250"/>
      <c r="AZ26" s="100" t="s">
        <v>201</v>
      </c>
      <c r="BA26" s="101">
        <f>_xll.qlInterestRateIndexFixingDate(Currency&amp;"ibor"&amp;Tenor,BB26,Trigger)</f>
        <v>42241</v>
      </c>
      <c r="BB26" s="101">
        <f>_xll.qlCalendarAdvance(Calendar,BB25,AZ26,"f",,Trigger)</f>
        <v>42243</v>
      </c>
      <c r="BC26" s="101">
        <f>_xll.qlInterestRateIndexMaturity(Currency&amp;"ibor"&amp;Tenor,BB26,Trigger)</f>
        <v>42335</v>
      </c>
      <c r="BD26" s="246">
        <f>_xll.qlIndexFixing($AD$5,BA26,TRUE,_xll.ohTrigger(Trigger,Trigger3M))</f>
        <v>-1.7055958363654256E-4</v>
      </c>
      <c r="BE26" s="246" t="e">
        <f>IFERROR(_xll.qlIndexFixing($BF$1,BA26,TRUE,_xll.ohTrigger(Trigger,Trigger3M)),#N/A)</f>
        <v>#N/A</v>
      </c>
    </row>
    <row r="27" spans="1:57" s="80" customFormat="1" ht="11.25" customHeight="1" x14ac:dyDescent="0.2">
      <c r="A27" s="299" t="s">
        <v>238</v>
      </c>
      <c r="B27" s="100" t="s">
        <v>244</v>
      </c>
      <c r="C27" s="300" t="str">
        <v>Z6</v>
      </c>
      <c r="D27" s="301" t="str">
        <v>Z6</v>
      </c>
      <c r="E27" s="302" t="str">
        <f t="shared" si="25"/>
        <v>Z6</v>
      </c>
      <c r="F27" s="335">
        <f>_xll.qlIMMdate(E27,Evaluationdate,Trigger)</f>
        <v>42725</v>
      </c>
      <c r="G27" s="282" t="str">
        <f t="shared" si="26"/>
        <v>Euribor3M</v>
      </c>
      <c r="H27" s="365">
        <v>99.952749999999995</v>
      </c>
      <c r="I27" s="312">
        <f>Quote!AY26/100</f>
        <v>0</v>
      </c>
      <c r="J27" s="312" t="str">
        <f>IFERROR(_xll.qlSimpleQuote(A27&amp;D27,H27,,Permanent,Trigger,TRUE),"--")</f>
        <v>SFZ6#0004</v>
      </c>
      <c r="K27" s="313" t="str">
        <f t="shared" si="27"/>
        <v>EUR_CURVE_FUT3M_Z6</v>
      </c>
      <c r="L27" s="303" t="str">
        <f>_xll.qlFuturesRateHelper(,IF(DataSelect="Reference",$J27,$K27),B27,$E27,$G27,$I27,Permanent,Trigger,ObjectOverwrite)</f>
        <v>obj_001ef#0018</v>
      </c>
      <c r="M27" s="303" t="b">
        <v>1</v>
      </c>
      <c r="N27" s="87"/>
      <c r="O27" s="340" t="str">
        <f t="shared" si="22"/>
        <v>SF</v>
      </c>
      <c r="P27" s="340" t="str">
        <f t="shared" si="23"/>
        <v>M7</v>
      </c>
      <c r="Q27" s="344" t="str">
        <f t="shared" si="24"/>
        <v>obj_001fe#0017</v>
      </c>
      <c r="R27" s="100" t="b">
        <f t="shared" si="24"/>
        <v>1</v>
      </c>
      <c r="S27" s="341">
        <v>1</v>
      </c>
      <c r="T27" s="341">
        <v>1</v>
      </c>
      <c r="U27" s="100" t="str">
        <v>obj_002a6</v>
      </c>
      <c r="V27" s="100" t="str">
        <f>_xll.qlRateHelperQuoteName(U27)</f>
        <v>EUR_CURVE_3M_7Y</v>
      </c>
      <c r="W27" s="338">
        <f>_xll.qlRateHelperRate(U27,_xll.ohTrigger(Trigger,Trigger3M))</f>
        <v>6.3099999999999996E-3</v>
      </c>
      <c r="X27" s="338" t="str">
        <f>IFERROR(_xll.qlFuturesRateHelperConvexityAdjustment(U27,Trigger),"--")</f>
        <v>--</v>
      </c>
      <c r="Y27" s="101">
        <f>_xll.qlRateHelperEarliestDate(U27,Trigger)</f>
        <v>42209</v>
      </c>
      <c r="Z27" s="101">
        <f>_xll.qlRateHelperLatestDate(U27,Trigger)</f>
        <v>44767</v>
      </c>
      <c r="AA27" s="246">
        <v>6.3538594958297183E-3</v>
      </c>
      <c r="AE27" s="250"/>
      <c r="AZ27" s="100" t="s">
        <v>201</v>
      </c>
      <c r="BA27" s="101">
        <f>_xll.qlInterestRateIndexFixingDate(Currency&amp;"ibor"&amp;Tenor,BB27,Trigger)</f>
        <v>42242</v>
      </c>
      <c r="BB27" s="101">
        <f>_xll.qlCalendarAdvance(Calendar,BB26,AZ27,"f",,Trigger)</f>
        <v>42244</v>
      </c>
      <c r="BC27" s="101">
        <f>_xll.qlInterestRateIndexMaturity(Currency&amp;"ibor"&amp;Tenor,BB27,Trigger)</f>
        <v>42338</v>
      </c>
      <c r="BD27" s="246">
        <f>_xll.qlIndexFixing($AD$5,BA27,TRUE,_xll.ohTrigger(Trigger,Trigger3M))</f>
        <v>-1.6962864297666332E-4</v>
      </c>
      <c r="BE27" s="246" t="e">
        <f>IFERROR(_xll.qlIndexFixing($BF$1,BA27,TRUE,_xll.ohTrigger(Trigger,Trigger3M)),#N/A)</f>
        <v>#N/A</v>
      </c>
    </row>
    <row r="28" spans="1:57" s="80" customFormat="1" ht="11.25" customHeight="1" x14ac:dyDescent="0.2">
      <c r="A28" s="299" t="s">
        <v>238</v>
      </c>
      <c r="B28" s="100" t="s">
        <v>244</v>
      </c>
      <c r="C28" s="300" t="str">
        <v>H7</v>
      </c>
      <c r="D28" s="301" t="str">
        <v>H7</v>
      </c>
      <c r="E28" s="302" t="str">
        <f t="shared" si="25"/>
        <v>H7</v>
      </c>
      <c r="F28" s="335">
        <f>_xll.qlIMMdate(E28,Evaluationdate,Trigger)</f>
        <v>42809</v>
      </c>
      <c r="G28" s="282" t="str">
        <f t="shared" si="26"/>
        <v>Euribor3M</v>
      </c>
      <c r="H28" s="365">
        <v>99.914000000000001</v>
      </c>
      <c r="I28" s="312">
        <f>Quote!AY27/100</f>
        <v>0</v>
      </c>
      <c r="J28" s="312" t="str">
        <f>IFERROR(_xll.qlSimpleQuote(A28&amp;D28,H28,,Permanent,Trigger,TRUE),"--")</f>
        <v>SFH7#0004</v>
      </c>
      <c r="K28" s="313" t="str">
        <f t="shared" si="27"/>
        <v>EUR_CURVE_FUT3M_H7</v>
      </c>
      <c r="L28" s="303" t="str">
        <f>_xll.qlFuturesRateHelper(,IF(DataSelect="Reference",$J28,$K28),B28,$E28,$G28,$I28,Permanent,Trigger,ObjectOverwrite)</f>
        <v>obj_001f3#0018</v>
      </c>
      <c r="M28" s="303" t="b">
        <v>1</v>
      </c>
      <c r="N28" s="87"/>
      <c r="O28" s="340" t="str">
        <f t="shared" si="22"/>
        <v>SF</v>
      </c>
      <c r="P28" s="340" t="e">
        <f t="shared" si="23"/>
        <v>#N/A</v>
      </c>
      <c r="Q28" s="344" t="e">
        <f t="shared" si="24"/>
        <v>#NUM!</v>
      </c>
      <c r="R28" s="100" t="b">
        <f t="shared" si="24"/>
        <v>0</v>
      </c>
      <c r="S28" s="341">
        <v>1</v>
      </c>
      <c r="T28" s="341">
        <v>1</v>
      </c>
      <c r="U28" s="100" t="str">
        <v>obj_00282</v>
      </c>
      <c r="V28" s="100" t="str">
        <f>_xll.qlRateHelperQuoteName(U28)</f>
        <v>EUR_CURVE_3M_8Y</v>
      </c>
      <c r="W28" s="338">
        <f>_xll.qlRateHelperRate(U28,_xll.ohTrigger(Trigger,Trigger3M))</f>
        <v>7.6800000000000002E-3</v>
      </c>
      <c r="X28" s="338" t="str">
        <f>IFERROR(_xll.qlFuturesRateHelperConvexityAdjustment(U28,Trigger),"--")</f>
        <v>--</v>
      </c>
      <c r="Y28" s="101">
        <f>_xll.qlRateHelperEarliestDate(U28,Trigger)</f>
        <v>42209</v>
      </c>
      <c r="Z28" s="101">
        <f>_xll.qlRateHelperLatestDate(U28,Trigger)</f>
        <v>45131</v>
      </c>
      <c r="AA28" s="246">
        <v>7.7515597399593541E-3</v>
      </c>
      <c r="AE28" s="250"/>
      <c r="AZ28" s="100" t="s">
        <v>201</v>
      </c>
      <c r="BA28" s="101">
        <f>_xll.qlInterestRateIndexFixingDate(Currency&amp;"ibor"&amp;Tenor,BB28,Trigger)</f>
        <v>42243</v>
      </c>
      <c r="BB28" s="101">
        <f>_xll.qlCalendarAdvance(Calendar,BB27,AZ28,"f",,Trigger)</f>
        <v>42247</v>
      </c>
      <c r="BC28" s="101">
        <f>_xll.qlInterestRateIndexMaturity(Currency&amp;"ibor"&amp;Tenor,BB28,Trigger)</f>
        <v>42338</v>
      </c>
      <c r="BD28" s="246">
        <f>_xll.qlIndexFixing($AD$5,BA28,TRUE,_xll.ohTrigger(Trigger,Trigger3M))</f>
        <v>-1.6649604854329465E-4</v>
      </c>
      <c r="BE28" s="246" t="e">
        <f>IFERROR(_xll.qlIndexFixing($BF$1,BA28,TRUE,_xll.ohTrigger(Trigger,Trigger3M)),#N/A)</f>
        <v>#N/A</v>
      </c>
    </row>
    <row r="29" spans="1:57" s="80" customFormat="1" ht="11.25" customHeight="1" x14ac:dyDescent="0.2">
      <c r="A29" s="299" t="s">
        <v>238</v>
      </c>
      <c r="B29" s="100" t="s">
        <v>244</v>
      </c>
      <c r="C29" s="300" t="str">
        <v>M7</v>
      </c>
      <c r="D29" s="301" t="str">
        <v>M7</v>
      </c>
      <c r="E29" s="302" t="str">
        <f t="shared" si="25"/>
        <v>M7</v>
      </c>
      <c r="F29" s="335">
        <f>_xll.qlIMMdate(E29,Evaluationdate,Trigger)</f>
        <v>42907</v>
      </c>
      <c r="G29" s="282" t="str">
        <f t="shared" si="26"/>
        <v>Euribor3M</v>
      </c>
      <c r="H29" s="365">
        <v>99.873000000000005</v>
      </c>
      <c r="I29" s="312">
        <f>Quote!AY28/100</f>
        <v>1.7500000000000002E-5</v>
      </c>
      <c r="J29" s="312" t="str">
        <f>IFERROR(_xll.qlSimpleQuote(A29&amp;D29,H29,,Permanent,Trigger,TRUE),"--")</f>
        <v>SFM7#0004</v>
      </c>
      <c r="K29" s="313" t="str">
        <f t="shared" si="27"/>
        <v>EUR_CURVE_FUT3M_M7</v>
      </c>
      <c r="L29" s="303" t="str">
        <f>_xll.qlFuturesRateHelper(,IF(DataSelect="Reference",$J29,$K29),B29,$E29,$G29,$I29,Permanent,Trigger,ObjectOverwrite)</f>
        <v>obj_001fe#0017</v>
      </c>
      <c r="M29" s="303" t="b">
        <v>1</v>
      </c>
      <c r="N29" s="87"/>
      <c r="O29" s="345" t="str">
        <f t="shared" si="22"/>
        <v>SF</v>
      </c>
      <c r="P29" s="345" t="e">
        <f t="shared" si="23"/>
        <v>#N/A</v>
      </c>
      <c r="Q29" s="346" t="e">
        <f t="shared" si="24"/>
        <v>#NUM!</v>
      </c>
      <c r="R29" s="110" t="b">
        <f t="shared" si="24"/>
        <v>0</v>
      </c>
      <c r="S29" s="347">
        <v>1</v>
      </c>
      <c r="T29" s="347">
        <v>1</v>
      </c>
      <c r="U29" s="100" t="str">
        <v>obj_00285</v>
      </c>
      <c r="V29" s="100" t="str">
        <f>_xll.qlRateHelperQuoteName(U29)</f>
        <v>EUR_CURVE_3M_9Y</v>
      </c>
      <c r="W29" s="338">
        <f>_xll.qlRateHelperRate(U29,_xll.ohTrigger(Trigger,Trigger3M))</f>
        <v>8.9200000000000008E-3</v>
      </c>
      <c r="X29" s="338" t="str">
        <f>IFERROR(_xll.qlFuturesRateHelperConvexityAdjustment(U29,Trigger),"--")</f>
        <v>--</v>
      </c>
      <c r="Y29" s="101">
        <f>_xll.qlRateHelperEarliestDate(U29,Trigger)</f>
        <v>42209</v>
      </c>
      <c r="Z29" s="101">
        <f>_xll.qlRateHelperLatestDate(U29,Trigger)</f>
        <v>45497</v>
      </c>
      <c r="AA29" s="246">
        <v>9.0234474324022707E-3</v>
      </c>
      <c r="AE29" s="250"/>
      <c r="AZ29" s="100" t="s">
        <v>201</v>
      </c>
      <c r="BA29" s="101">
        <f>_xll.qlInterestRateIndexFixingDate(Currency&amp;"ibor"&amp;Tenor,BB29,Trigger)</f>
        <v>42244</v>
      </c>
      <c r="BB29" s="101">
        <f>_xll.qlCalendarAdvance(Calendar,BB28,AZ29,"f",,Trigger)</f>
        <v>42248</v>
      </c>
      <c r="BC29" s="101">
        <f>_xll.qlInterestRateIndexMaturity(Currency&amp;"ibor"&amp;Tenor,BB29,Trigger)</f>
        <v>42339</v>
      </c>
      <c r="BD29" s="246">
        <f>_xll.qlIndexFixing($AD$5,BA29,TRUE,_xll.ohTrigger(Trigger,Trigger3M))</f>
        <v>-1.6559850001724314E-4</v>
      </c>
      <c r="BE29" s="246" t="e">
        <f>IFERROR(_xll.qlIndexFixing($BF$1,BA29,TRUE,_xll.ohTrigger(Trigger,Trigger3M)),#N/A)</f>
        <v>#N/A</v>
      </c>
    </row>
    <row r="30" spans="1:57" s="80" customFormat="1" ht="11.25" customHeight="1" x14ac:dyDescent="0.2">
      <c r="A30" s="299" t="s">
        <v>238</v>
      </c>
      <c r="B30" s="100" t="s">
        <v>244</v>
      </c>
      <c r="C30" s="300" t="e">
        <v>#N/A</v>
      </c>
      <c r="D30" s="301" t="e">
        <v>#N/A</v>
      </c>
      <c r="E30" s="302" t="e">
        <f t="shared" si="25"/>
        <v>#N/A</v>
      </c>
      <c r="F30" s="335" t="e">
        <f>_xll.qlIMMdate(E30,Evaluationdate,Trigger)</f>
        <v>#NUM!</v>
      </c>
      <c r="G30" s="282" t="str">
        <f t="shared" si="26"/>
        <v>Euribor3M</v>
      </c>
      <c r="H30" s="365" t="e">
        <v>#N/A</v>
      </c>
      <c r="I30" s="312">
        <f>Quote!AY29/100</f>
        <v>0</v>
      </c>
      <c r="J30" s="312" t="str">
        <f>IFERROR(_xll.qlSimpleQuote(A30&amp;D30,H30,,Permanent,Trigger,TRUE),"--")</f>
        <v>--</v>
      </c>
      <c r="K30" s="313" t="e">
        <f t="shared" si="27"/>
        <v>#N/A</v>
      </c>
      <c r="L30" s="303" t="e">
        <f>_xll.qlFuturesRateHelper(,IF(DataSelect="Reference",$J30,$K30),B30,$E30,$G30,$I30,Permanent,Trigger,ObjectOverwrite)</f>
        <v>#NUM!</v>
      </c>
      <c r="M30" s="303" t="b">
        <v>0</v>
      </c>
      <c r="N30" s="87"/>
      <c r="O30" s="340" t="str">
        <f>A35</f>
        <v>SW</v>
      </c>
      <c r="P30" s="340" t="str">
        <f>B35</f>
        <v>3Y</v>
      </c>
      <c r="Q30" s="344" t="str">
        <f>L35</f>
        <v>obj_00280#0013</v>
      </c>
      <c r="R30" s="340" t="b">
        <f>M35</f>
        <v>1</v>
      </c>
      <c r="S30" s="348">
        <v>1</v>
      </c>
      <c r="T30" s="348">
        <v>1</v>
      </c>
      <c r="U30" s="100" t="str">
        <v>obj_0029d</v>
      </c>
      <c r="V30" s="100" t="str">
        <f>_xll.qlRateHelperQuoteName(U30)</f>
        <v>EUR_CURVE_3M_10Y</v>
      </c>
      <c r="W30" s="338">
        <f>_xll.qlRateHelperRate(U30,_xll.ohTrigger(Trigger,Trigger3M))</f>
        <v>1.0019999999999999E-2</v>
      </c>
      <c r="X30" s="338" t="str">
        <f>IFERROR(_xll.qlFuturesRateHelperConvexityAdjustment(U30,Trigger),"--")</f>
        <v>--</v>
      </c>
      <c r="Y30" s="101">
        <f>_xll.qlRateHelperEarliestDate(U30,Trigger)</f>
        <v>42209</v>
      </c>
      <c r="Z30" s="101">
        <f>_xll.qlRateHelperLatestDate(U30,Trigger)</f>
        <v>45862</v>
      </c>
      <c r="AA30" s="246">
        <v>1.016278488957433E-2</v>
      </c>
      <c r="AE30" s="250"/>
      <c r="AZ30" s="100" t="s">
        <v>201</v>
      </c>
      <c r="BA30" s="101">
        <f>_xll.qlInterestRateIndexFixingDate(Currency&amp;"ibor"&amp;Tenor,BB30,Trigger)</f>
        <v>42247</v>
      </c>
      <c r="BB30" s="101">
        <f>_xll.qlCalendarAdvance(Calendar,BB29,AZ30,"f",,Trigger)</f>
        <v>42249</v>
      </c>
      <c r="BC30" s="101">
        <f>_xll.qlInterestRateIndexMaturity(Currency&amp;"ibor"&amp;Tenor,BB30,Trigger)</f>
        <v>42340</v>
      </c>
      <c r="BD30" s="246">
        <f>_xll.qlIndexFixing($AD$5,BA30,TRUE,_xll.ohTrigger(Trigger,Trigger3M))</f>
        <v>-1.6474111532608691E-4</v>
      </c>
      <c r="BE30" s="246" t="e">
        <f>IFERROR(_xll.qlIndexFixing($BF$1,BA30,TRUE,_xll.ohTrigger(Trigger,Trigger3M)),#N/A)</f>
        <v>#N/A</v>
      </c>
    </row>
    <row r="31" spans="1:57" s="80" customFormat="1" ht="11.25" customHeight="1" x14ac:dyDescent="0.2">
      <c r="A31" s="304" t="s">
        <v>238</v>
      </c>
      <c r="B31" s="110" t="s">
        <v>244</v>
      </c>
      <c r="C31" s="305" t="e">
        <v>#N/A</v>
      </c>
      <c r="D31" s="306" t="e">
        <v>#N/A</v>
      </c>
      <c r="E31" s="307" t="e">
        <f t="shared" si="25"/>
        <v>#N/A</v>
      </c>
      <c r="F31" s="336" t="e">
        <f>_xll.qlIMMdate(E31,Evaluationdate,Trigger)</f>
        <v>#NUM!</v>
      </c>
      <c r="G31" s="288" t="str">
        <f t="shared" si="26"/>
        <v>Euribor3M</v>
      </c>
      <c r="H31" s="366" t="e">
        <v>#N/A</v>
      </c>
      <c r="I31" s="314">
        <f>Quote!AY30/100</f>
        <v>0</v>
      </c>
      <c r="J31" s="314" t="str">
        <f>IFERROR(_xll.qlSimpleQuote(A31&amp;D31,H31,,Permanent,Trigger,TRUE),"--")</f>
        <v>--</v>
      </c>
      <c r="K31" s="315" t="e">
        <f t="shared" si="27"/>
        <v>#N/A</v>
      </c>
      <c r="L31" s="308" t="e">
        <f>_xll.qlFuturesRateHelper(,IF(DataSelect="Reference",$J31,$K31),B31,$E31,$G31,$I31,Permanent,Trigger,ObjectOverwrite)</f>
        <v>#NUM!</v>
      </c>
      <c r="M31" s="308" t="b">
        <v>0</v>
      </c>
      <c r="N31" s="87"/>
      <c r="O31" s="340" t="str">
        <f t="shared" ref="O31:O94" si="28">A36</f>
        <v>SW</v>
      </c>
      <c r="P31" s="340" t="str">
        <f t="shared" ref="P31:P94" si="29">B36</f>
        <v>4Y</v>
      </c>
      <c r="Q31" s="344" t="str">
        <f t="shared" ref="Q31:R31" si="30">L36</f>
        <v>obj_0027d#0013</v>
      </c>
      <c r="R31" s="340" t="b">
        <f t="shared" si="30"/>
        <v>1</v>
      </c>
      <c r="S31" s="348">
        <v>1</v>
      </c>
      <c r="T31" s="348">
        <v>1</v>
      </c>
      <c r="U31" s="100" t="str">
        <v>obj_00264</v>
      </c>
      <c r="V31" s="100" t="str">
        <f>_xll.qlRateHelperQuoteName(U31)</f>
        <v>EUR_CURVE_3M_11Y</v>
      </c>
      <c r="W31" s="338">
        <f>_xll.qlRateHelperRate(U31,_xll.ohTrigger(Trigger,Trigger3M))</f>
        <v>1.1020334560000001E-2</v>
      </c>
      <c r="X31" s="338" t="str">
        <f>IFERROR(_xll.qlFuturesRateHelperConvexityAdjustment(U31,Trigger),"--")</f>
        <v>--</v>
      </c>
      <c r="Y31" s="101">
        <f>_xll.qlRateHelperEarliestDate(U31,Trigger)</f>
        <v>42209</v>
      </c>
      <c r="Z31" s="101">
        <f>_xll.qlRateHelperLatestDate(U31,Trigger)</f>
        <v>46227</v>
      </c>
      <c r="AA31" s="246">
        <v>1.1207330042221344E-2</v>
      </c>
      <c r="AE31" s="250"/>
      <c r="AZ31" s="100" t="s">
        <v>201</v>
      </c>
      <c r="BA31" s="101">
        <f>_xll.qlInterestRateIndexFixingDate(Currency&amp;"ibor"&amp;Tenor,BB31,Trigger)</f>
        <v>42248</v>
      </c>
      <c r="BB31" s="101">
        <f>_xll.qlCalendarAdvance(Calendar,BB30,AZ31,"f",,Trigger)</f>
        <v>42250</v>
      </c>
      <c r="BC31" s="101">
        <f>_xll.qlInterestRateIndexMaturity(Currency&amp;"ibor"&amp;Tenor,BB31,Trigger)</f>
        <v>42341</v>
      </c>
      <c r="BD31" s="246">
        <f>_xll.qlIndexFixing($AD$5,BA31,TRUE,_xll.ohTrigger(Trigger,Trigger3M))</f>
        <v>-1.6392389449661768E-4</v>
      </c>
      <c r="BE31" s="246" t="e">
        <f>IFERROR(_xll.qlIndexFixing($BF$1,BA31,TRUE,_xll.ohTrigger(Trigger,Trigger3M)),#N/A)</f>
        <v>#N/A</v>
      </c>
    </row>
    <row r="32" spans="1:57" s="80" customFormat="1" ht="11.25" customHeight="1" x14ac:dyDescent="0.2">
      <c r="A32" s="88"/>
      <c r="B32" s="88"/>
      <c r="C32" s="88"/>
      <c r="D32" s="91"/>
      <c r="E32" s="90"/>
      <c r="F32" s="92"/>
      <c r="G32" s="88"/>
      <c r="H32" s="88"/>
      <c r="I32" s="88"/>
      <c r="J32" s="88"/>
      <c r="K32" s="88"/>
      <c r="L32" s="88"/>
      <c r="M32" s="90"/>
      <c r="N32" s="87"/>
      <c r="O32" s="340" t="str">
        <f t="shared" si="28"/>
        <v>SW</v>
      </c>
      <c r="P32" s="340" t="str">
        <f t="shared" si="29"/>
        <v>5Y</v>
      </c>
      <c r="Q32" s="344" t="str">
        <f t="shared" ref="Q32:R32" si="31">L37</f>
        <v>obj_00286#0013</v>
      </c>
      <c r="R32" s="340" t="b">
        <f t="shared" si="31"/>
        <v>1</v>
      </c>
      <c r="S32" s="348">
        <v>1</v>
      </c>
      <c r="T32" s="348">
        <v>1</v>
      </c>
      <c r="U32" s="100" t="str">
        <v>obj_00276</v>
      </c>
      <c r="V32" s="100" t="str">
        <f>_xll.qlRateHelperQuoteName(U32)</f>
        <v>EUR_CURVE_3M_12Y</v>
      </c>
      <c r="W32" s="338">
        <f>_xll.qlRateHelperRate(U32,_xll.ohTrigger(Trigger,Trigger3M))</f>
        <v>1.191E-2</v>
      </c>
      <c r="X32" s="338" t="str">
        <f>IFERROR(_xll.qlFuturesRateHelperConvexityAdjustment(U32,Trigger),"--")</f>
        <v>--</v>
      </c>
      <c r="Y32" s="101">
        <f>_xll.qlRateHelperEarliestDate(U32,Trigger)</f>
        <v>42209</v>
      </c>
      <c r="Z32" s="101">
        <f>_xll.qlRateHelperLatestDate(U32,Trigger)</f>
        <v>46594</v>
      </c>
      <c r="AA32" s="246">
        <v>1.214384022257378E-2</v>
      </c>
      <c r="AE32" s="250"/>
      <c r="AZ32" s="100" t="s">
        <v>201</v>
      </c>
      <c r="BA32" s="101">
        <f>_xll.qlInterestRateIndexFixingDate(Currency&amp;"ibor"&amp;Tenor,BB32,Trigger)</f>
        <v>42249</v>
      </c>
      <c r="BB32" s="101">
        <f>_xll.qlCalendarAdvance(Calendar,BB31,AZ32,"f",,Trigger)</f>
        <v>42251</v>
      </c>
      <c r="BC32" s="101">
        <f>_xll.qlInterestRateIndexMaturity(Currency&amp;"ibor"&amp;Tenor,BB32,Trigger)</f>
        <v>42342</v>
      </c>
      <c r="BD32" s="246">
        <f>_xll.qlIndexFixing($AD$5,BA32,TRUE,_xll.ohTrigger(Trigger,Trigger3M))</f>
        <v>-1.6314683755474886E-4</v>
      </c>
      <c r="BE32" s="246" t="e">
        <f>IFERROR(_xll.qlIndexFixing($BF$1,BA32,TRUE,_xll.ohTrigger(Trigger,Trigger3M)),#N/A)</f>
        <v>#N/A</v>
      </c>
    </row>
    <row r="33" spans="1:57" s="80" customFormat="1" ht="11.25" customHeight="1" x14ac:dyDescent="0.2">
      <c r="A33" s="88"/>
      <c r="B33" s="88"/>
      <c r="C33" s="88"/>
      <c r="D33" s="88"/>
      <c r="E33" s="88"/>
      <c r="F33" s="88"/>
      <c r="G33" s="88"/>
      <c r="H33" s="86"/>
      <c r="I33" s="61" t="s">
        <v>4</v>
      </c>
      <c r="J33" s="61"/>
      <c r="K33" s="61"/>
      <c r="L33" s="2" t="str">
        <f>_xll.qlEuribor(,Tenor,,,Trigger)</f>
        <v>obj_00177#0011</v>
      </c>
      <c r="O33" s="340" t="str">
        <f t="shared" si="28"/>
        <v>SW</v>
      </c>
      <c r="P33" s="340" t="str">
        <f t="shared" si="29"/>
        <v>6Y</v>
      </c>
      <c r="Q33" s="344" t="str">
        <f t="shared" ref="Q33:R33" si="32">L38</f>
        <v>obj_002a7#0012</v>
      </c>
      <c r="R33" s="340" t="b">
        <f t="shared" si="32"/>
        <v>1</v>
      </c>
      <c r="S33" s="348">
        <v>1</v>
      </c>
      <c r="T33" s="348">
        <v>1</v>
      </c>
      <c r="U33" s="100" t="str">
        <v>obj_00262</v>
      </c>
      <c r="V33" s="100" t="str">
        <f>_xll.qlRateHelperQuoteName(U33)</f>
        <v>EUR_CURVE_3M_13Y</v>
      </c>
      <c r="W33" s="338">
        <f>_xll.qlRateHelperRate(U33,_xll.ohTrigger(Trigger,Trigger3M))</f>
        <v>1.2666839780000001E-2</v>
      </c>
      <c r="X33" s="338" t="str">
        <f>IFERROR(_xll.qlFuturesRateHelperConvexityAdjustment(U33,Trigger),"--")</f>
        <v>--</v>
      </c>
      <c r="Y33" s="101">
        <f>_xll.qlRateHelperEarliestDate(U33,Trigger)</f>
        <v>42209</v>
      </c>
      <c r="Z33" s="101">
        <f>_xll.qlRateHelperLatestDate(U33,Trigger)</f>
        <v>46958</v>
      </c>
      <c r="AA33" s="246">
        <v>1.2943407333618125E-2</v>
      </c>
      <c r="AE33" s="250"/>
      <c r="AZ33" s="100" t="s">
        <v>201</v>
      </c>
      <c r="BA33" s="101">
        <f>_xll.qlInterestRateIndexFixingDate(Currency&amp;"ibor"&amp;Tenor,BB33,Trigger)</f>
        <v>42250</v>
      </c>
      <c r="BB33" s="101">
        <f>_xll.qlCalendarAdvance(Calendar,BB32,AZ33,"f",,Trigger)</f>
        <v>42254</v>
      </c>
      <c r="BC33" s="101">
        <f>_xll.qlInterestRateIndexMaturity(Currency&amp;"ibor"&amp;Tenor,BB33,Trigger)</f>
        <v>42345</v>
      </c>
      <c r="BD33" s="246">
        <f>_xll.qlIndexFixing($AD$5,BA33,TRUE,_xll.ohTrigger(Trigger,Trigger3M))</f>
        <v>-1.6105665027259228E-4</v>
      </c>
      <c r="BE33" s="246" t="e">
        <f>IFERROR(_xll.qlIndexFixing($BF$1,BA33,TRUE,_xll.ohTrigger(Trigger,Trigger3M)),#N/A)</f>
        <v>#N/A</v>
      </c>
    </row>
    <row r="34" spans="1:57" s="80" customFormat="1" ht="11.25" customHeight="1" x14ac:dyDescent="0.2">
      <c r="A34" s="61" t="s">
        <v>12</v>
      </c>
      <c r="B34" s="61" t="s">
        <v>232</v>
      </c>
      <c r="C34" s="61" t="s">
        <v>233</v>
      </c>
      <c r="D34" s="61" t="s">
        <v>50</v>
      </c>
      <c r="E34" s="61" t="s">
        <v>245</v>
      </c>
      <c r="F34" s="61" t="s">
        <v>248</v>
      </c>
      <c r="G34" s="61" t="s">
        <v>6</v>
      </c>
      <c r="H34" s="61" t="s">
        <v>249</v>
      </c>
      <c r="I34" s="61" t="s">
        <v>246</v>
      </c>
      <c r="J34" s="358" t="s">
        <v>246</v>
      </c>
      <c r="K34" s="61" t="s">
        <v>247</v>
      </c>
      <c r="L34" s="61" t="s">
        <v>38</v>
      </c>
      <c r="M34" s="61" t="s">
        <v>42</v>
      </c>
      <c r="O34" s="340" t="str">
        <f t="shared" si="28"/>
        <v>SW</v>
      </c>
      <c r="P34" s="340" t="str">
        <f t="shared" si="29"/>
        <v>7Y</v>
      </c>
      <c r="Q34" s="344" t="str">
        <f t="shared" ref="Q34:R34" si="33">L39</f>
        <v>obj_002a6#0012</v>
      </c>
      <c r="R34" s="340" t="b">
        <f t="shared" si="33"/>
        <v>1</v>
      </c>
      <c r="S34" s="348">
        <v>1</v>
      </c>
      <c r="T34" s="348">
        <v>1</v>
      </c>
      <c r="U34" s="100" t="str">
        <v>obj_0029c</v>
      </c>
      <c r="V34" s="100" t="str">
        <f>_xll.qlRateHelperQuoteName(U34)</f>
        <v>EUR_CURVE_3M_14Y</v>
      </c>
      <c r="W34" s="338">
        <f>_xll.qlRateHelperRate(U34,_xll.ohTrigger(Trigger,Trigger3M))</f>
        <v>1.3310962269999999E-2</v>
      </c>
      <c r="X34" s="338" t="str">
        <f>IFERROR(_xll.qlFuturesRateHelperConvexityAdjustment(U34,Trigger),"--")</f>
        <v>--</v>
      </c>
      <c r="Y34" s="101">
        <f>_xll.qlRateHelperEarliestDate(U34,Trigger)</f>
        <v>42209</v>
      </c>
      <c r="Z34" s="101">
        <f>_xll.qlRateHelperLatestDate(U34,Trigger)</f>
        <v>47323</v>
      </c>
      <c r="AA34" s="246">
        <v>1.3629681338604462E-2</v>
      </c>
      <c r="AE34" s="250"/>
      <c r="AZ34" s="100" t="s">
        <v>201</v>
      </c>
      <c r="BA34" s="101">
        <f>_xll.qlInterestRateIndexFixingDate(Currency&amp;"ibor"&amp;Tenor,BB34,Trigger)</f>
        <v>42251</v>
      </c>
      <c r="BB34" s="101">
        <f>_xll.qlCalendarAdvance(Calendar,BB33,AZ34,"f",,Trigger)</f>
        <v>42255</v>
      </c>
      <c r="BC34" s="101">
        <f>_xll.qlInterestRateIndexMaturity(Currency&amp;"ibor"&amp;Tenor,BB34,Trigger)</f>
        <v>42346</v>
      </c>
      <c r="BD34" s="246">
        <f>_xll.qlIndexFixing($AD$5,BA34,TRUE,_xll.ohTrigger(Trigger,Trigger3M))</f>
        <v>-1.604402490980942E-4</v>
      </c>
      <c r="BE34" s="246" t="e">
        <f>IFERROR(_xll.qlIndexFixing($BF$1,BA34,TRUE,_xll.ohTrigger(Trigger,Trigger3M)),#N/A)</f>
        <v>#N/A</v>
      </c>
    </row>
    <row r="35" spans="1:57" s="80" customFormat="1" ht="11.25" customHeight="1" x14ac:dyDescent="0.2">
      <c r="A35" s="279" t="s">
        <v>239</v>
      </c>
      <c r="B35" s="317" t="str">
        <f t="array" ref="B35:B100">_xll.ohFilter(Quote!Q4:Q102,Quote!P4:P102="SW")</f>
        <v>3Y</v>
      </c>
      <c r="C35" s="278" t="str">
        <f t="array" ref="C35:C100">_xll.ohFilter(PastedValue!E2:E62,PastedValue!A2:A62="Sw")</f>
        <v>3Y</v>
      </c>
      <c r="D35" s="278" t="str">
        <f>IF(DataSelect="Reference",$C35,$B35)</f>
        <v>3Y</v>
      </c>
      <c r="E35" s="327" t="s">
        <v>8</v>
      </c>
      <c r="F35" s="321" t="s">
        <v>9</v>
      </c>
      <c r="G35" s="278" t="s">
        <v>10</v>
      </c>
      <c r="H35" s="321" t="s">
        <v>11</v>
      </c>
      <c r="I35" s="322">
        <f t="array" ref="I35:I100">_xll.ohFilter(PastedValue!H2:H74,PastedValue!A2:A74="Sw")/100</f>
        <v>9.2000000000000003E-4</v>
      </c>
      <c r="J35" s="322" t="str">
        <f>IFERROR(_xll.qlSimpleQuote(A35&amp;C35,I35,,Permanent,Trigger,TRUE),"--")</f>
        <v>SW3Y#0004</v>
      </c>
      <c r="K35" s="322" t="str">
        <f t="shared" ref="K35:K66" si="34">Currency&amp;"_CURVE_"&amp;Tenor&amp;"_"&amp;$B35</f>
        <v>EUR_CURVE_3M_3Y</v>
      </c>
      <c r="L35" s="323" t="str">
        <f>IFERROR(_xll.qlSwapRateHelper2(,IF(DataSelect="Reference",$J35,K35),,$D35,Calendar,$G35,$F35,$H35,$L$33,0,E35,Discounting,Permanent,_xll.ohTrigger(Trigger,DataSelect),ObjectOverwrite),"--")</f>
        <v>obj_00280#0013</v>
      </c>
      <c r="M35" s="275" t="b">
        <v>1</v>
      </c>
      <c r="O35" s="340" t="str">
        <f t="shared" si="28"/>
        <v>SW</v>
      </c>
      <c r="P35" s="340" t="str">
        <f t="shared" si="29"/>
        <v>8Y</v>
      </c>
      <c r="Q35" s="344" t="str">
        <f t="shared" ref="Q35:R35" si="35">L40</f>
        <v>obj_00282#0013</v>
      </c>
      <c r="R35" s="340" t="b">
        <f t="shared" si="35"/>
        <v>1</v>
      </c>
      <c r="S35" s="348">
        <v>1</v>
      </c>
      <c r="T35" s="348">
        <v>1</v>
      </c>
      <c r="U35" s="100" t="str">
        <v>obj_0026f</v>
      </c>
      <c r="V35" s="100" t="str">
        <f>_xll.qlRateHelperQuoteName(U35)</f>
        <v>EUR_CURVE_3M_15Y</v>
      </c>
      <c r="W35" s="338">
        <f>_xll.qlRateHelperRate(U35,_xll.ohTrigger(Trigger,Trigger3M))</f>
        <v>1.3860000000000001E-2</v>
      </c>
      <c r="X35" s="338" t="str">
        <f>IFERROR(_xll.qlFuturesRateHelperConvexityAdjustment(U35,Trigger),"--")</f>
        <v>--</v>
      </c>
      <c r="Y35" s="101">
        <f>_xll.qlRateHelperEarliestDate(U35,Trigger)</f>
        <v>42209</v>
      </c>
      <c r="Z35" s="101">
        <f>_xll.qlRateHelperLatestDate(U35,Trigger)</f>
        <v>47688</v>
      </c>
      <c r="AA35" s="246">
        <v>1.4216345862567443E-2</v>
      </c>
      <c r="AE35" s="250"/>
      <c r="AZ35" s="100" t="s">
        <v>201</v>
      </c>
      <c r="BA35" s="101">
        <f>_xll.qlInterestRateIndexFixingDate(Currency&amp;"ibor"&amp;Tenor,BB35,Trigger)</f>
        <v>42254</v>
      </c>
      <c r="BB35" s="101">
        <f>_xll.qlCalendarAdvance(Calendar,BB34,AZ35,"f",,Trigger)</f>
        <v>42256</v>
      </c>
      <c r="BC35" s="101">
        <f>_xll.qlInterestRateIndexMaturity(Currency&amp;"ibor"&amp;Tenor,BB35,Trigger)</f>
        <v>42347</v>
      </c>
      <c r="BD35" s="246">
        <f>_xll.qlIndexFixing($AD$5,BA35,TRUE,_xll.ohTrigger(Trigger,Trigger3M))</f>
        <v>-1.5986401191616747E-4</v>
      </c>
      <c r="BE35" s="246" t="e">
        <f>IFERROR(_xll.qlIndexFixing($BF$1,BA35,TRUE,_xll.ohTrigger(Trigger,Trigger3M)),#N/A)</f>
        <v>#N/A</v>
      </c>
    </row>
    <row r="36" spans="1:57" s="80" customFormat="1" ht="11.25" customHeight="1" x14ac:dyDescent="0.2">
      <c r="A36" s="285" t="s">
        <v>239</v>
      </c>
      <c r="B36" s="318" t="str">
        <v>4Y</v>
      </c>
      <c r="C36" s="284" t="str">
        <v>4Y</v>
      </c>
      <c r="D36" s="284" t="str">
        <f t="shared" ref="D36:D66" si="36">IF(DataSelect="Reference",$C36,$B36)</f>
        <v>4Y</v>
      </c>
      <c r="E36" s="284" t="s">
        <v>8</v>
      </c>
      <c r="F36" s="324" t="s">
        <v>9</v>
      </c>
      <c r="G36" s="284" t="s">
        <v>10</v>
      </c>
      <c r="H36" s="324" t="s">
        <v>11</v>
      </c>
      <c r="I36" s="325">
        <v>2.0599999999999998E-3</v>
      </c>
      <c r="J36" s="325" t="str">
        <f>IFERROR(_xll.qlSimpleQuote(A36&amp;C36,I36,,Permanent,Trigger,TRUE),"--")</f>
        <v>SW4Y#0004</v>
      </c>
      <c r="K36" s="325" t="str">
        <f t="shared" si="34"/>
        <v>EUR_CURVE_3M_4Y</v>
      </c>
      <c r="L36" s="326" t="str">
        <f>IFERROR(_xll.qlSwapRateHelper2(,IF(DataSelect="Reference",$J36,K36),,$D36,Calendar,$G36,$F36,$H36,$L$33,0,E36,Discounting,Permanent,_xll.ohTrigger(Trigger,DataSelect),ObjectOverwrite),"--")</f>
        <v>obj_0027d#0013</v>
      </c>
      <c r="M36" s="281" t="b">
        <v>1</v>
      </c>
      <c r="O36" s="340" t="str">
        <f t="shared" si="28"/>
        <v>SW</v>
      </c>
      <c r="P36" s="340" t="str">
        <f t="shared" si="29"/>
        <v>9Y</v>
      </c>
      <c r="Q36" s="344" t="str">
        <f t="shared" ref="Q36:R36" si="37">L41</f>
        <v>obj_00285#0013</v>
      </c>
      <c r="R36" s="340" t="b">
        <f t="shared" si="37"/>
        <v>1</v>
      </c>
      <c r="S36" s="348">
        <v>1</v>
      </c>
      <c r="T36" s="348">
        <v>1</v>
      </c>
      <c r="U36" s="100" t="str">
        <v>obj_00294</v>
      </c>
      <c r="V36" s="100" t="str">
        <f>_xll.qlRateHelperQuoteName(U36)</f>
        <v>EUR_CURVE_3M_16Y</v>
      </c>
      <c r="W36" s="338">
        <f>_xll.qlRateHelperRate(U36,_xll.ohTrigger(Trigger,Trigger3M))</f>
        <v>1.4326777779999999E-2</v>
      </c>
      <c r="X36" s="338" t="str">
        <f>IFERROR(_xll.qlFuturesRateHelperConvexityAdjustment(U36,Trigger),"--")</f>
        <v>--</v>
      </c>
      <c r="Y36" s="101">
        <f>_xll.qlRateHelperEarliestDate(U36,Trigger)</f>
        <v>42209</v>
      </c>
      <c r="Z36" s="101">
        <f>_xll.qlRateHelperLatestDate(U36,Trigger)</f>
        <v>48053</v>
      </c>
      <c r="AA36" s="246">
        <v>1.4715316392170495E-2</v>
      </c>
      <c r="AE36" s="250"/>
      <c r="AZ36" s="100" t="s">
        <v>201</v>
      </c>
      <c r="BA36" s="101">
        <f>_xll.qlInterestRateIndexFixingDate(Currency&amp;"ibor"&amp;Tenor,BB36,Trigger)</f>
        <v>42255</v>
      </c>
      <c r="BB36" s="101">
        <f>_xll.qlCalendarAdvance(Calendar,BB35,AZ36,"f",,Trigger)</f>
        <v>42257</v>
      </c>
      <c r="BC36" s="101">
        <f>_xll.qlInterestRateIndexMaturity(Currency&amp;"ibor"&amp;Tenor,BB36,Trigger)</f>
        <v>42348</v>
      </c>
      <c r="BD36" s="246">
        <f>_xll.qlIndexFixing($AD$5,BA36,TRUE,_xll.ohTrigger(Trigger,Trigger3M))</f>
        <v>-1.5932793874481969E-4</v>
      </c>
      <c r="BE36" s="246" t="e">
        <f>IFERROR(_xll.qlIndexFixing($BF$1,BA36,TRUE,_xll.ohTrigger(Trigger,Trigger3M)),#N/A)</f>
        <v>#N/A</v>
      </c>
    </row>
    <row r="37" spans="1:57" s="80" customFormat="1" ht="11.25" customHeight="1" x14ac:dyDescent="0.2">
      <c r="A37" s="285" t="s">
        <v>239</v>
      </c>
      <c r="B37" s="318" t="str">
        <v>5Y</v>
      </c>
      <c r="C37" s="284" t="str">
        <v>5Y</v>
      </c>
      <c r="D37" s="284" t="str">
        <f t="shared" si="36"/>
        <v>5Y</v>
      </c>
      <c r="E37" s="284" t="s">
        <v>8</v>
      </c>
      <c r="F37" s="324" t="s">
        <v>9</v>
      </c>
      <c r="G37" s="284" t="s">
        <v>10</v>
      </c>
      <c r="H37" s="324" t="s">
        <v>11</v>
      </c>
      <c r="I37" s="325">
        <v>3.4599999999999995E-3</v>
      </c>
      <c r="J37" s="325" t="str">
        <f>IFERROR(_xll.qlSimpleQuote(A37&amp;C37,I37,,Permanent,Trigger,TRUE),"--")</f>
        <v>SW5Y#0004</v>
      </c>
      <c r="K37" s="325" t="str">
        <f t="shared" si="34"/>
        <v>EUR_CURVE_3M_5Y</v>
      </c>
      <c r="L37" s="326" t="str">
        <f>IFERROR(_xll.qlSwapRateHelper2(,IF(DataSelect="Reference",$J37,K37),,$D37,Calendar,$G37,$F37,$H37,$L$33,0,E37,Discounting,Permanent,_xll.ohTrigger(Trigger,DataSelect),ObjectOverwrite),"--")</f>
        <v>obj_00286#0013</v>
      </c>
      <c r="M37" s="281" t="b">
        <v>1</v>
      </c>
      <c r="O37" s="340" t="str">
        <f t="shared" si="28"/>
        <v>SW</v>
      </c>
      <c r="P37" s="340" t="str">
        <f t="shared" si="29"/>
        <v>10Y</v>
      </c>
      <c r="Q37" s="344" t="str">
        <f t="shared" ref="Q37:R37" si="38">L42</f>
        <v>obj_0029d#0013</v>
      </c>
      <c r="R37" s="340" t="b">
        <f t="shared" si="38"/>
        <v>1</v>
      </c>
      <c r="S37" s="348">
        <v>1</v>
      </c>
      <c r="T37" s="348">
        <v>1</v>
      </c>
      <c r="U37" s="100" t="str">
        <v>obj_002a5</v>
      </c>
      <c r="V37" s="100" t="str">
        <f>_xll.qlRateHelperQuoteName(U37)</f>
        <v>EUR_CURVE_3M_17Y</v>
      </c>
      <c r="W37" s="338">
        <f>_xll.qlRateHelperRate(U37,_xll.ohTrigger(Trigger,Trigger3M))</f>
        <v>1.472495761E-2</v>
      </c>
      <c r="X37" s="338" t="str">
        <f>IFERROR(_xll.qlFuturesRateHelperConvexityAdjustment(U37,Trigger),"--")</f>
        <v>--</v>
      </c>
      <c r="Y37" s="101">
        <f>_xll.qlRateHelperEarliestDate(U37,Trigger)</f>
        <v>42209</v>
      </c>
      <c r="Z37" s="101">
        <f>_xll.qlRateHelperLatestDate(U37,Trigger)</f>
        <v>48421</v>
      </c>
      <c r="AA37" s="246">
        <v>1.513832675522565E-2</v>
      </c>
      <c r="AE37" s="250"/>
      <c r="AZ37" s="100" t="s">
        <v>201</v>
      </c>
      <c r="BA37" s="101">
        <f>_xll.qlInterestRateIndexFixingDate(Currency&amp;"ibor"&amp;Tenor,BB37,Trigger)</f>
        <v>42256</v>
      </c>
      <c r="BB37" s="101">
        <f>_xll.qlCalendarAdvance(Calendar,BB36,AZ37,"f",,Trigger)</f>
        <v>42258</v>
      </c>
      <c r="BC37" s="101">
        <f>_xll.qlInterestRateIndexMaturity(Currency&amp;"ibor"&amp;Tenor,BB37,Trigger)</f>
        <v>42349</v>
      </c>
      <c r="BD37" s="246">
        <f>_xll.qlIndexFixing($AD$5,BA37,TRUE,_xll.ohTrigger(Trigger,Trigger3M))</f>
        <v>-1.588320295985447E-4</v>
      </c>
      <c r="BE37" s="246" t="e">
        <f>IFERROR(_xll.qlIndexFixing($BF$1,BA37,TRUE,_xll.ohTrigger(Trigger,Trigger3M)),#N/A)</f>
        <v>#N/A</v>
      </c>
    </row>
    <row r="38" spans="1:57" s="80" customFormat="1" ht="11.25" customHeight="1" x14ac:dyDescent="0.2">
      <c r="A38" s="285" t="s">
        <v>239</v>
      </c>
      <c r="B38" s="318" t="str">
        <v>6Y</v>
      </c>
      <c r="C38" s="284" t="str">
        <v>6Y</v>
      </c>
      <c r="D38" s="284" t="str">
        <f t="shared" si="36"/>
        <v>6Y</v>
      </c>
      <c r="E38" s="284" t="s">
        <v>8</v>
      </c>
      <c r="F38" s="324" t="s">
        <v>9</v>
      </c>
      <c r="G38" s="284" t="s">
        <v>10</v>
      </c>
      <c r="H38" s="324" t="s">
        <v>11</v>
      </c>
      <c r="I38" s="325">
        <v>4.9100000000000003E-3</v>
      </c>
      <c r="J38" s="325" t="str">
        <f>IFERROR(_xll.qlSimpleQuote(A38&amp;C38,I38,,Permanent,Trigger,TRUE),"--")</f>
        <v>SW6Y#0004</v>
      </c>
      <c r="K38" s="325" t="str">
        <f t="shared" si="34"/>
        <v>EUR_CURVE_3M_6Y</v>
      </c>
      <c r="L38" s="326" t="str">
        <f>IFERROR(_xll.qlSwapRateHelper2(,IF(DataSelect="Reference",$J38,K38),,$D38,Calendar,$G38,$F38,$H38,$L$33,0,E38,Discounting,Permanent,_xll.ohTrigger(Trigger,DataSelect),ObjectOverwrite),"--")</f>
        <v>obj_002a7#0012</v>
      </c>
      <c r="M38" s="281" t="b">
        <v>1</v>
      </c>
      <c r="O38" s="340" t="str">
        <f t="shared" si="28"/>
        <v>SW</v>
      </c>
      <c r="P38" s="340" t="str">
        <f t="shared" si="29"/>
        <v>11Y</v>
      </c>
      <c r="Q38" s="344" t="str">
        <f t="shared" ref="Q38:R38" si="39">L43</f>
        <v>obj_00264#0013</v>
      </c>
      <c r="R38" s="340" t="b">
        <f t="shared" si="39"/>
        <v>1</v>
      </c>
      <c r="S38" s="348">
        <v>1</v>
      </c>
      <c r="T38" s="348">
        <v>1</v>
      </c>
      <c r="U38" s="100" t="str">
        <v>obj_00281</v>
      </c>
      <c r="V38" s="100" t="str">
        <f>_xll.qlRateHelperQuoteName(U38)</f>
        <v>EUR_CURVE_3M_18Y</v>
      </c>
      <c r="W38" s="338">
        <f>_xll.qlRateHelperRate(U38,_xll.ohTrigger(Trigger,Trigger3M))</f>
        <v>1.504975158E-2</v>
      </c>
      <c r="X38" s="338" t="str">
        <f>IFERROR(_xll.qlFuturesRateHelperConvexityAdjustment(U38,Trigger),"--")</f>
        <v>--</v>
      </c>
      <c r="Y38" s="101">
        <f>_xll.qlRateHelperEarliestDate(U38,Trigger)</f>
        <v>42209</v>
      </c>
      <c r="Z38" s="101">
        <f>_xll.qlRateHelperLatestDate(U38,Trigger)</f>
        <v>48785</v>
      </c>
      <c r="AA38" s="246">
        <v>1.5483986332597101E-2</v>
      </c>
      <c r="AE38" s="250"/>
      <c r="AZ38" s="100" t="s">
        <v>201</v>
      </c>
      <c r="BA38" s="101">
        <f>_xll.qlInterestRateIndexFixingDate(Currency&amp;"ibor"&amp;Tenor,BB38,Trigger)</f>
        <v>42257</v>
      </c>
      <c r="BB38" s="101">
        <f>_xll.qlCalendarAdvance(Calendar,BB37,AZ38,"f",,Trigger)</f>
        <v>42261</v>
      </c>
      <c r="BC38" s="101">
        <f>_xll.qlInterestRateIndexMaturity(Currency&amp;"ibor"&amp;Tenor,BB38,Trigger)</f>
        <v>42352</v>
      </c>
      <c r="BD38" s="246">
        <f>_xll.qlIndexFixing($AD$5,BA38,TRUE,_xll.ohTrigger(Trigger,Trigger3M))</f>
        <v>-1.5758528646300145E-4</v>
      </c>
      <c r="BE38" s="246" t="e">
        <f>IFERROR(_xll.qlIndexFixing($BF$1,BA38,TRUE,_xll.ohTrigger(Trigger,Trigger3M)),#N/A)</f>
        <v>#N/A</v>
      </c>
    </row>
    <row r="39" spans="1:57" s="80" customFormat="1" ht="11.25" customHeight="1" x14ac:dyDescent="0.2">
      <c r="A39" s="285" t="s">
        <v>239</v>
      </c>
      <c r="B39" s="318" t="str">
        <v>7Y</v>
      </c>
      <c r="C39" s="284" t="str">
        <v>7Y</v>
      </c>
      <c r="D39" s="284" t="str">
        <f t="shared" si="36"/>
        <v>7Y</v>
      </c>
      <c r="E39" s="284" t="s">
        <v>8</v>
      </c>
      <c r="F39" s="324" t="s">
        <v>9</v>
      </c>
      <c r="G39" s="284" t="s">
        <v>10</v>
      </c>
      <c r="H39" s="324" t="s">
        <v>11</v>
      </c>
      <c r="I39" s="325">
        <v>6.3600000000000002E-3</v>
      </c>
      <c r="J39" s="325" t="str">
        <f>IFERROR(_xll.qlSimpleQuote(A39&amp;C39,I39,,Permanent,Trigger,TRUE),"--")</f>
        <v>SW7Y#0004</v>
      </c>
      <c r="K39" s="325" t="str">
        <f t="shared" si="34"/>
        <v>EUR_CURVE_3M_7Y</v>
      </c>
      <c r="L39" s="326" t="str">
        <f>IFERROR(_xll.qlSwapRateHelper2(,IF(DataSelect="Reference",$J39,K39),,$D39,Calendar,$G39,$F39,$H39,$L$33,0,E39,Discounting,Permanent,_xll.ohTrigger(Trigger,DataSelect),ObjectOverwrite),"--")</f>
        <v>obj_002a6#0012</v>
      </c>
      <c r="M39" s="281" t="b">
        <v>1</v>
      </c>
      <c r="O39" s="340" t="str">
        <f t="shared" si="28"/>
        <v>SW</v>
      </c>
      <c r="P39" s="340" t="str">
        <f t="shared" si="29"/>
        <v>12Y</v>
      </c>
      <c r="Q39" s="344" t="str">
        <f t="shared" ref="Q39:R39" si="40">L44</f>
        <v>obj_00276#0013</v>
      </c>
      <c r="R39" s="340" t="b">
        <f t="shared" si="40"/>
        <v>1</v>
      </c>
      <c r="S39" s="348">
        <v>1</v>
      </c>
      <c r="T39" s="348">
        <v>1</v>
      </c>
      <c r="U39" s="100" t="str">
        <v>obj_0028e</v>
      </c>
      <c r="V39" s="100" t="str">
        <f>_xll.qlRateHelperQuoteName(U39)</f>
        <v>EUR_CURVE_3M_19Y</v>
      </c>
      <c r="W39" s="338">
        <f>_xll.qlRateHelperRate(U39,_xll.ohTrigger(Trigger,Trigger3M))</f>
        <v>1.531318081E-2</v>
      </c>
      <c r="X39" s="338" t="str">
        <f>IFERROR(_xll.qlFuturesRateHelperConvexityAdjustment(U39,Trigger),"--")</f>
        <v>--</v>
      </c>
      <c r="Y39" s="101">
        <f>_xll.qlRateHelperEarliestDate(U39,Trigger)</f>
        <v>42209</v>
      </c>
      <c r="Z39" s="101">
        <f>_xll.qlRateHelperLatestDate(U39,Trigger)</f>
        <v>49149</v>
      </c>
      <c r="AA39" s="246">
        <v>1.5762383416316167E-2</v>
      </c>
      <c r="AE39" s="250"/>
      <c r="AZ39" s="100" t="s">
        <v>201</v>
      </c>
      <c r="BA39" s="101">
        <f>_xll.qlInterestRateIndexFixingDate(Currency&amp;"ibor"&amp;Tenor,BB39,Trigger)</f>
        <v>42258</v>
      </c>
      <c r="BB39" s="101">
        <f>_xll.qlCalendarAdvance(Calendar,BB38,AZ39,"f",,Trigger)</f>
        <v>42262</v>
      </c>
      <c r="BC39" s="101">
        <f>_xll.qlInterestRateIndexMaturity(Currency&amp;"ibor"&amp;Tenor,BB39,Trigger)</f>
        <v>42353</v>
      </c>
      <c r="BD39" s="246">
        <f>_xll.qlIndexFixing($AD$5,BA39,TRUE,_xll.ohTrigger(Trigger,Trigger3M))</f>
        <v>-1.5725003356107834E-4</v>
      </c>
      <c r="BE39" s="246" t="e">
        <f>IFERROR(_xll.qlIndexFixing($BF$1,BA39,TRUE,_xll.ohTrigger(Trigger,Trigger3M)),#N/A)</f>
        <v>#N/A</v>
      </c>
    </row>
    <row r="40" spans="1:57" s="80" customFormat="1" ht="11.25" customHeight="1" x14ac:dyDescent="0.2">
      <c r="A40" s="285" t="s">
        <v>239</v>
      </c>
      <c r="B40" s="318" t="str">
        <v>8Y</v>
      </c>
      <c r="C40" s="284" t="str">
        <v>8Y</v>
      </c>
      <c r="D40" s="284" t="str">
        <f t="shared" si="36"/>
        <v>8Y</v>
      </c>
      <c r="E40" s="284" t="s">
        <v>8</v>
      </c>
      <c r="F40" s="324" t="s">
        <v>9</v>
      </c>
      <c r="G40" s="284" t="s">
        <v>10</v>
      </c>
      <c r="H40" s="324" t="s">
        <v>11</v>
      </c>
      <c r="I40" s="325">
        <v>7.7299999999999999E-3</v>
      </c>
      <c r="J40" s="325" t="str">
        <f>IFERROR(_xll.qlSimpleQuote(A40&amp;C40,I40,,Permanent,Trigger,TRUE),"--")</f>
        <v>SW8Y#0004</v>
      </c>
      <c r="K40" s="325" t="str">
        <f t="shared" si="34"/>
        <v>EUR_CURVE_3M_8Y</v>
      </c>
      <c r="L40" s="326" t="str">
        <f>IFERROR(_xll.qlSwapRateHelper2(,IF(DataSelect="Reference",$J40,K40),,$D40,Calendar,$G40,$F40,$H40,$L$33,0,E40,Discounting,Permanent,_xll.ohTrigger(Trigger,DataSelect),ObjectOverwrite),"--")</f>
        <v>obj_00282#0013</v>
      </c>
      <c r="M40" s="281" t="b">
        <v>1</v>
      </c>
      <c r="O40" s="340" t="str">
        <f t="shared" si="28"/>
        <v>SW</v>
      </c>
      <c r="P40" s="340" t="str">
        <f t="shared" si="29"/>
        <v>13Y</v>
      </c>
      <c r="Q40" s="344" t="str">
        <f t="shared" ref="Q40:R40" si="41">L45</f>
        <v>obj_00262#0013</v>
      </c>
      <c r="R40" s="340" t="b">
        <f t="shared" si="41"/>
        <v>1</v>
      </c>
      <c r="S40" s="348">
        <v>1</v>
      </c>
      <c r="T40" s="348">
        <v>1</v>
      </c>
      <c r="U40" s="100" t="str">
        <v>obj_0026a</v>
      </c>
      <c r="V40" s="100" t="str">
        <f>_xll.qlRateHelperQuoteName(U40)</f>
        <v>EUR_CURVE_3M_20Y</v>
      </c>
      <c r="W40" s="338">
        <f>_xll.qlRateHelperRate(U40,_xll.ohTrigger(Trigger,Trigger3M))</f>
        <v>1.5520000000000001E-2</v>
      </c>
      <c r="X40" s="338" t="str">
        <f>IFERROR(_xll.qlFuturesRateHelperConvexityAdjustment(U40,Trigger),"--")</f>
        <v>--</v>
      </c>
      <c r="Y40" s="101">
        <f>_xll.qlRateHelperEarliestDate(U40,Trigger)</f>
        <v>42209</v>
      </c>
      <c r="Z40" s="101">
        <f>_xll.qlRateHelperLatestDate(U40,Trigger)</f>
        <v>49514</v>
      </c>
      <c r="AA40" s="246">
        <v>1.5978176867810751E-2</v>
      </c>
      <c r="AE40" s="250"/>
      <c r="AZ40" s="100" t="s">
        <v>201</v>
      </c>
      <c r="BA40" s="101">
        <f>_xll.qlInterestRateIndexFixingDate(Currency&amp;"ibor"&amp;Tenor,BB40,Trigger)</f>
        <v>42261</v>
      </c>
      <c r="BB40" s="101">
        <f>_xll.qlCalendarAdvance(Calendar,BB39,AZ40,"f",,Trigger)</f>
        <v>42263</v>
      </c>
      <c r="BC40" s="101">
        <f>_xll.qlInterestRateIndexMaturity(Currency&amp;"ibor"&amp;Tenor,BB40,Trigger)</f>
        <v>42354</v>
      </c>
      <c r="BD40" s="246">
        <f>_xll.qlIndexFixing($AD$5,BA40,TRUE,_xll.ohTrigger(Trigger,Trigger3M))</f>
        <v>-1.5695494474835258E-4</v>
      </c>
      <c r="BE40" s="246" t="e">
        <f>IFERROR(_xll.qlIndexFixing($BF$1,BA40,TRUE,_xll.ohTrigger(Trigger,Trigger3M)),#N/A)</f>
        <v>#N/A</v>
      </c>
    </row>
    <row r="41" spans="1:57" s="80" customFormat="1" ht="11.25" customHeight="1" x14ac:dyDescent="0.2">
      <c r="A41" s="285" t="s">
        <v>239</v>
      </c>
      <c r="B41" s="318" t="str">
        <v>9Y</v>
      </c>
      <c r="C41" s="284" t="str">
        <v>9Y</v>
      </c>
      <c r="D41" s="284" t="str">
        <f t="shared" si="36"/>
        <v>9Y</v>
      </c>
      <c r="E41" s="284" t="s">
        <v>8</v>
      </c>
      <c r="F41" s="324" t="s">
        <v>9</v>
      </c>
      <c r="G41" s="284" t="s">
        <v>10</v>
      </c>
      <c r="H41" s="324" t="s">
        <v>11</v>
      </c>
      <c r="I41" s="325">
        <v>8.9700000000000005E-3</v>
      </c>
      <c r="J41" s="325" t="str">
        <f>IFERROR(_xll.qlSimpleQuote(A41&amp;C41,I41,,Permanent,Trigger,TRUE),"--")</f>
        <v>SW9Y#0004</v>
      </c>
      <c r="K41" s="325" t="str">
        <f t="shared" si="34"/>
        <v>EUR_CURVE_3M_9Y</v>
      </c>
      <c r="L41" s="326" t="str">
        <f>IFERROR(_xll.qlSwapRateHelper2(,IF(DataSelect="Reference",$J41,K41),,$D41,Calendar,$G41,$F41,$H41,$L$33,0,E41,Discounting,Permanent,_xll.ohTrigger(Trigger,DataSelect),ObjectOverwrite),"--")</f>
        <v>obj_00285#0013</v>
      </c>
      <c r="M41" s="281" t="b">
        <v>1</v>
      </c>
      <c r="O41" s="340" t="str">
        <f t="shared" si="28"/>
        <v>SW</v>
      </c>
      <c r="P41" s="340" t="str">
        <f t="shared" si="29"/>
        <v>14Y</v>
      </c>
      <c r="Q41" s="344" t="str">
        <f t="shared" ref="Q41:R41" si="42">L46</f>
        <v>obj_0029c#0013</v>
      </c>
      <c r="R41" s="340" t="b">
        <f t="shared" si="42"/>
        <v>1</v>
      </c>
      <c r="S41" s="348">
        <v>1</v>
      </c>
      <c r="T41" s="348">
        <v>1</v>
      </c>
      <c r="U41" s="100" t="str">
        <v>obj_0028a</v>
      </c>
      <c r="V41" s="100" t="str">
        <f>_xll.qlRateHelperQuoteName(U41)</f>
        <v>EUR_CURVE_3M_21Y</v>
      </c>
      <c r="W41" s="338">
        <f>_xll.qlRateHelperRate(U41,_xll.ohTrigger(Trigger,Trigger3M))</f>
        <v>1.5676847689999999E-2</v>
      </c>
      <c r="X41" s="338" t="str">
        <f>IFERROR(_xll.qlFuturesRateHelperConvexityAdjustment(U41,Trigger),"--")</f>
        <v>--</v>
      </c>
      <c r="Y41" s="101">
        <f>_xll.qlRateHelperEarliestDate(U41,Trigger)</f>
        <v>42209</v>
      </c>
      <c r="Z41" s="101">
        <f>_xll.qlRateHelperLatestDate(U41,Trigger)</f>
        <v>49880</v>
      </c>
      <c r="AA41" s="246">
        <v>1.6136124017158256E-2</v>
      </c>
      <c r="AE41" s="250"/>
      <c r="AZ41" s="100" t="s">
        <v>201</v>
      </c>
      <c r="BA41" s="101">
        <f>_xll.qlInterestRateIndexFixingDate(Currency&amp;"ibor"&amp;Tenor,BB41,Trigger)</f>
        <v>42262</v>
      </c>
      <c r="BB41" s="101">
        <f>_xll.qlCalendarAdvance(Calendar,BB40,AZ41,"f",,Trigger)</f>
        <v>42264</v>
      </c>
      <c r="BC41" s="101">
        <f>_xll.qlInterestRateIndexMaturity(Currency&amp;"ibor"&amp;Tenor,BB41,Trigger)</f>
        <v>42355</v>
      </c>
      <c r="BD41" s="246">
        <f>_xll.qlIndexFixing($AD$5,BA41,TRUE,_xll.ohTrigger(Trigger,Trigger3M))</f>
        <v>-1.5670002003316912E-4</v>
      </c>
      <c r="BE41" s="246" t="e">
        <f>IFERROR(_xll.qlIndexFixing($BF$1,BA41,TRUE,_xll.ohTrigger(Trigger,Trigger3M)),#N/A)</f>
        <v>#N/A</v>
      </c>
    </row>
    <row r="42" spans="1:57" s="80" customFormat="1" ht="11.25" customHeight="1" x14ac:dyDescent="0.2">
      <c r="A42" s="285" t="s">
        <v>239</v>
      </c>
      <c r="B42" s="318" t="str">
        <v>10Y</v>
      </c>
      <c r="C42" s="284" t="str">
        <v>10Y</v>
      </c>
      <c r="D42" s="284" t="str">
        <f t="shared" si="36"/>
        <v>10Y</v>
      </c>
      <c r="E42" s="284" t="s">
        <v>8</v>
      </c>
      <c r="F42" s="324" t="s">
        <v>9</v>
      </c>
      <c r="G42" s="284" t="s">
        <v>10</v>
      </c>
      <c r="H42" s="324" t="s">
        <v>11</v>
      </c>
      <c r="I42" s="325">
        <v>1.008E-2</v>
      </c>
      <c r="J42" s="325" t="str">
        <f>IFERROR(_xll.qlSimpleQuote(A42&amp;C42,I42,,Permanent,Trigger,TRUE),"--")</f>
        <v>SW10Y#0004</v>
      </c>
      <c r="K42" s="325" t="str">
        <f t="shared" si="34"/>
        <v>EUR_CURVE_3M_10Y</v>
      </c>
      <c r="L42" s="326" t="str">
        <f>IFERROR(_xll.qlSwapRateHelper2(,IF(DataSelect="Reference",$J42,K42),,$D42,Calendar,$G42,$F42,$H42,$L$33,0,E42,Discounting,Permanent,_xll.ohTrigger(Trigger,DataSelect),ObjectOverwrite),"--")</f>
        <v>obj_0029d#0013</v>
      </c>
      <c r="M42" s="281" t="b">
        <v>1</v>
      </c>
      <c r="O42" s="340" t="str">
        <f t="shared" si="28"/>
        <v>SW</v>
      </c>
      <c r="P42" s="340" t="str">
        <f t="shared" si="29"/>
        <v>15Y</v>
      </c>
      <c r="Q42" s="344" t="str">
        <f t="shared" ref="Q42:R42" si="43">L47</f>
        <v>obj_0026f#0013</v>
      </c>
      <c r="R42" s="340" t="b">
        <f t="shared" si="43"/>
        <v>1</v>
      </c>
      <c r="S42" s="348">
        <v>1</v>
      </c>
      <c r="T42" s="348">
        <v>1</v>
      </c>
      <c r="U42" s="100" t="str">
        <v>obj_002a0</v>
      </c>
      <c r="V42" s="100" t="str">
        <f>_xll.qlRateHelperQuoteName(U42)</f>
        <v>EUR_CURVE_3M_22Y</v>
      </c>
      <c r="W42" s="338">
        <f>_xll.qlRateHelperRate(U42,_xll.ohTrigger(Trigger,Trigger3M))</f>
        <v>1.5790824990000001E-2</v>
      </c>
      <c r="X42" s="338" t="str">
        <f>IFERROR(_xll.qlFuturesRateHelperConvexityAdjustment(U42,Trigger),"--")</f>
        <v>--</v>
      </c>
      <c r="Y42" s="101">
        <f>_xll.qlRateHelperEarliestDate(U42,Trigger)</f>
        <v>42209</v>
      </c>
      <c r="Z42" s="101">
        <f>_xll.qlRateHelperLatestDate(U42,Trigger)</f>
        <v>50245</v>
      </c>
      <c r="AA42" s="246">
        <v>1.6247864722070189E-2</v>
      </c>
      <c r="AE42" s="250"/>
      <c r="AZ42" s="100" t="s">
        <v>201</v>
      </c>
      <c r="BA42" s="101">
        <f>_xll.qlInterestRateIndexFixingDate(Currency&amp;"ibor"&amp;Tenor,BB42,Trigger)</f>
        <v>42263</v>
      </c>
      <c r="BB42" s="101">
        <f>_xll.qlCalendarAdvance(Calendar,BB41,AZ42,"f",,Trigger)</f>
        <v>42265</v>
      </c>
      <c r="BC42" s="101">
        <f>_xll.qlInterestRateIndexMaturity(Currency&amp;"ibor"&amp;Tenor,BB42,Trigger)</f>
        <v>42356</v>
      </c>
      <c r="BD42" s="246">
        <f>_xll.qlIndexFixing($AD$5,BA42,TRUE,_xll.ohTrigger(Trigger,Trigger3M))</f>
        <v>-1.564852594251906E-4</v>
      </c>
      <c r="BE42" s="246" t="e">
        <f>IFERROR(_xll.qlIndexFixing($BF$1,BA42,TRUE,_xll.ohTrigger(Trigger,Trigger3M)),#N/A)</f>
        <v>#N/A</v>
      </c>
    </row>
    <row r="43" spans="1:57" s="80" customFormat="1" ht="11.25" customHeight="1" x14ac:dyDescent="0.2">
      <c r="A43" s="285" t="s">
        <v>239</v>
      </c>
      <c r="B43" s="318" t="str">
        <v>11Y</v>
      </c>
      <c r="C43" s="284" t="str">
        <v>11Y</v>
      </c>
      <c r="D43" s="284" t="str">
        <f t="shared" si="36"/>
        <v>11Y</v>
      </c>
      <c r="E43" s="284" t="s">
        <v>8</v>
      </c>
      <c r="F43" s="324" t="s">
        <v>9</v>
      </c>
      <c r="G43" s="284" t="s">
        <v>10</v>
      </c>
      <c r="H43" s="324" t="s">
        <v>11</v>
      </c>
      <c r="I43" s="325">
        <v>1.10814491E-2</v>
      </c>
      <c r="J43" s="325" t="str">
        <f>IFERROR(_xll.qlSimpleQuote(A43&amp;C43,I43,,Permanent,Trigger,TRUE),"--")</f>
        <v>SW11Y#0004</v>
      </c>
      <c r="K43" s="325" t="str">
        <f t="shared" si="34"/>
        <v>EUR_CURVE_3M_11Y</v>
      </c>
      <c r="L43" s="326" t="str">
        <f>IFERROR(_xll.qlSwapRateHelper2(,IF(DataSelect="Reference",$J43,K43),,$D43,Calendar,$G43,$F43,$H43,$L$33,0,E43,Discounting,Permanent,_xll.ohTrigger(Trigger,DataSelect),ObjectOverwrite),"--")</f>
        <v>obj_00264#0013</v>
      </c>
      <c r="M43" s="281" t="b">
        <v>1</v>
      </c>
      <c r="O43" s="340" t="str">
        <f t="shared" si="28"/>
        <v>SW</v>
      </c>
      <c r="P43" s="340" t="str">
        <f t="shared" si="29"/>
        <v>16Y</v>
      </c>
      <c r="Q43" s="344" t="str">
        <f t="shared" ref="Q43:R43" si="44">L48</f>
        <v>obj_00294#0013</v>
      </c>
      <c r="R43" s="340" t="b">
        <f t="shared" si="44"/>
        <v>1</v>
      </c>
      <c r="S43" s="348">
        <v>1</v>
      </c>
      <c r="T43" s="348">
        <v>1</v>
      </c>
      <c r="U43" s="100" t="str">
        <v>obj_002a4</v>
      </c>
      <c r="V43" s="100" t="str">
        <f>_xll.qlRateHelperQuoteName(U43)</f>
        <v>EUR_CURVE_3M_23Y</v>
      </c>
      <c r="W43" s="338">
        <f>_xll.qlRateHelperRate(U43,_xll.ohTrigger(Trigger,Trigger3M))</f>
        <v>1.5875436310000001E-2</v>
      </c>
      <c r="X43" s="338" t="str">
        <f>IFERROR(_xll.qlFuturesRateHelperConvexityAdjustment(U43,Trigger),"--")</f>
        <v>--</v>
      </c>
      <c r="Y43" s="101">
        <f>_xll.qlRateHelperEarliestDate(U43,Trigger)</f>
        <v>42209</v>
      </c>
      <c r="Z43" s="101">
        <f>_xll.qlRateHelperLatestDate(U43,Trigger)</f>
        <v>50612</v>
      </c>
      <c r="AA43" s="246">
        <v>1.6326484670511666E-2</v>
      </c>
      <c r="AE43" s="250"/>
      <c r="AZ43" s="100" t="s">
        <v>201</v>
      </c>
      <c r="BA43" s="101">
        <f>_xll.qlInterestRateIndexFixingDate(Currency&amp;"ibor"&amp;Tenor,BB43,Trigger)</f>
        <v>42264</v>
      </c>
      <c r="BB43" s="101">
        <f>_xll.qlCalendarAdvance(Calendar,BB42,AZ43,"f",,Trigger)</f>
        <v>42268</v>
      </c>
      <c r="BC43" s="101">
        <f>_xll.qlInterestRateIndexMaturity(Currency&amp;"ibor"&amp;Tenor,BB43,Trigger)</f>
        <v>42359</v>
      </c>
      <c r="BD43" s="246">
        <f>_xll.qlIndexFixing($AD$5,BA43,TRUE,_xll.ohTrigger(Trigger,Trigger3M))</f>
        <v>-1.5608196229675045E-4</v>
      </c>
      <c r="BE43" s="246" t="e">
        <f>IFERROR(_xll.qlIndexFixing($BF$1,BA43,TRUE,_xll.ohTrigger(Trigger,Trigger3M)),#N/A)</f>
        <v>#N/A</v>
      </c>
    </row>
    <row r="44" spans="1:57" s="80" customFormat="1" ht="11.25" customHeight="1" x14ac:dyDescent="0.2">
      <c r="A44" s="285" t="s">
        <v>239</v>
      </c>
      <c r="B44" s="318" t="str">
        <v>12Y</v>
      </c>
      <c r="C44" s="284" t="str">
        <v>12Y</v>
      </c>
      <c r="D44" s="284" t="str">
        <f t="shared" si="36"/>
        <v>12Y</v>
      </c>
      <c r="E44" s="284" t="s">
        <v>8</v>
      </c>
      <c r="F44" s="324" t="s">
        <v>9</v>
      </c>
      <c r="G44" s="284" t="s">
        <v>10</v>
      </c>
      <c r="H44" s="324" t="s">
        <v>11</v>
      </c>
      <c r="I44" s="325">
        <v>1.196E-2</v>
      </c>
      <c r="J44" s="325" t="str">
        <f>IFERROR(_xll.qlSimpleQuote(A44&amp;C44,I44,,Permanent,Trigger,TRUE),"--")</f>
        <v>SW12Y#0004</v>
      </c>
      <c r="K44" s="325" t="str">
        <f t="shared" si="34"/>
        <v>EUR_CURVE_3M_12Y</v>
      </c>
      <c r="L44" s="326" t="str">
        <f>IFERROR(_xll.qlSwapRateHelper2(,IF(DataSelect="Reference",$J44,K44),,$D44,Calendar,$G44,$F44,$H44,$L$33,0,E44,Discounting,Permanent,_xll.ohTrigger(Trigger,DataSelect),ObjectOverwrite),"--")</f>
        <v>obj_00276#0013</v>
      </c>
      <c r="M44" s="281" t="b">
        <v>1</v>
      </c>
      <c r="O44" s="340" t="str">
        <f t="shared" si="28"/>
        <v>SW</v>
      </c>
      <c r="P44" s="340" t="str">
        <f t="shared" si="29"/>
        <v>17Y</v>
      </c>
      <c r="Q44" s="344" t="str">
        <f t="shared" ref="Q44:R44" si="45">L49</f>
        <v>obj_002a5#0012</v>
      </c>
      <c r="R44" s="340" t="b">
        <f t="shared" si="45"/>
        <v>1</v>
      </c>
      <c r="S44" s="348">
        <v>1</v>
      </c>
      <c r="T44" s="348">
        <v>1</v>
      </c>
      <c r="U44" s="100" t="str">
        <v>obj_00260</v>
      </c>
      <c r="V44" s="100" t="str">
        <f>_xll.qlRateHelperQuoteName(U44)</f>
        <v>EUR_CURVE_3M_24Y</v>
      </c>
      <c r="W44" s="338">
        <f>_xll.qlRateHelperRate(U44,_xll.ohTrigger(Trigger,Trigger3M))</f>
        <v>1.5938616919999999E-2</v>
      </c>
      <c r="X44" s="338" t="str">
        <f>IFERROR(_xll.qlFuturesRateHelperConvexityAdjustment(U44,Trigger),"--")</f>
        <v>--</v>
      </c>
      <c r="Y44" s="101">
        <f>_xll.qlRateHelperEarliestDate(U44,Trigger)</f>
        <v>42209</v>
      </c>
      <c r="Z44" s="101">
        <f>_xll.qlRateHelperLatestDate(U44,Trigger)</f>
        <v>50976</v>
      </c>
      <c r="AA44" s="246">
        <v>1.6381240886980692E-2</v>
      </c>
      <c r="AE44" s="250"/>
      <c r="AZ44" s="100" t="s">
        <v>201</v>
      </c>
      <c r="BA44" s="101">
        <f>_xll.qlInterestRateIndexFixingDate(Currency&amp;"ibor"&amp;Tenor,BB44,Trigger)</f>
        <v>42265</v>
      </c>
      <c r="BB44" s="101">
        <f>_xll.qlCalendarAdvance(Calendar,BB43,AZ44,"f",,Trigger)</f>
        <v>42269</v>
      </c>
      <c r="BC44" s="101">
        <f>_xll.qlInterestRateIndexMaturity(Currency&amp;"ibor"&amp;Tenor,BB44,Trigger)</f>
        <v>42360</v>
      </c>
      <c r="BD44" s="246">
        <f>_xll.qlIndexFixing($AD$5,BA44,TRUE,_xll.ohTrigger(Trigger,Trigger3M))</f>
        <v>-1.5602785816590462E-4</v>
      </c>
      <c r="BE44" s="246" t="e">
        <f>IFERROR(_xll.qlIndexFixing($BF$1,BA44,TRUE,_xll.ohTrigger(Trigger,Trigger3M)),#N/A)</f>
        <v>#N/A</v>
      </c>
    </row>
    <row r="45" spans="1:57" s="80" customFormat="1" ht="11.25" customHeight="1" x14ac:dyDescent="0.2">
      <c r="A45" s="285" t="s">
        <v>239</v>
      </c>
      <c r="B45" s="318" t="str">
        <v>13Y</v>
      </c>
      <c r="C45" s="284" t="str">
        <v>13Y</v>
      </c>
      <c r="D45" s="284" t="str">
        <f t="shared" si="36"/>
        <v>13Y</v>
      </c>
      <c r="E45" s="284" t="s">
        <v>8</v>
      </c>
      <c r="F45" s="324" t="s">
        <v>9</v>
      </c>
      <c r="G45" s="284" t="s">
        <v>10</v>
      </c>
      <c r="H45" s="324" t="s">
        <v>11</v>
      </c>
      <c r="I45" s="325">
        <v>1.2713216670000001E-2</v>
      </c>
      <c r="J45" s="325" t="str">
        <f>IFERROR(_xll.qlSimpleQuote(A45&amp;C45,I45,,Permanent,Trigger,TRUE),"--")</f>
        <v>SW13Y#0004</v>
      </c>
      <c r="K45" s="325" t="str">
        <f t="shared" si="34"/>
        <v>EUR_CURVE_3M_13Y</v>
      </c>
      <c r="L45" s="326" t="str">
        <f>IFERROR(_xll.qlSwapRateHelper2(,IF(DataSelect="Reference",$J45,K45),,$D45,Calendar,$G45,$F45,$H45,$L$33,0,E45,Discounting,Permanent,_xll.ohTrigger(Trigger,DataSelect),ObjectOverwrite),"--")</f>
        <v>obj_00262#0013</v>
      </c>
      <c r="M45" s="281" t="b">
        <v>1</v>
      </c>
      <c r="O45" s="340" t="str">
        <f t="shared" si="28"/>
        <v>SW</v>
      </c>
      <c r="P45" s="340" t="str">
        <f t="shared" si="29"/>
        <v>18Y</v>
      </c>
      <c r="Q45" s="344" t="str">
        <f t="shared" ref="Q45:R45" si="46">L50</f>
        <v>obj_00281#0013</v>
      </c>
      <c r="R45" s="340" t="b">
        <f t="shared" si="46"/>
        <v>1</v>
      </c>
      <c r="S45" s="348">
        <v>1</v>
      </c>
      <c r="T45" s="348">
        <v>1</v>
      </c>
      <c r="U45" s="100" t="str">
        <v>obj_00290</v>
      </c>
      <c r="V45" s="100" t="str">
        <f>_xll.qlRateHelperQuoteName(U45)</f>
        <v>EUR_CURVE_3M_25Y</v>
      </c>
      <c r="W45" s="338">
        <f>_xll.qlRateHelperRate(U45,_xll.ohTrigger(Trigger,Trigger3M))</f>
        <v>1.5990000000000001E-2</v>
      </c>
      <c r="X45" s="338" t="str">
        <f>IFERROR(_xll.qlFuturesRateHelperConvexityAdjustment(U45,Trigger),"--")</f>
        <v>--</v>
      </c>
      <c r="Y45" s="101">
        <f>_xll.qlRateHelperEarliestDate(U45,Trigger)</f>
        <v>42209</v>
      </c>
      <c r="Z45" s="101">
        <f>_xll.qlRateHelperLatestDate(U45,Trigger)</f>
        <v>51341</v>
      </c>
      <c r="AA45" s="246">
        <v>1.6421381399097733E-2</v>
      </c>
      <c r="AE45" s="250"/>
      <c r="AZ45" s="100" t="s">
        <v>201</v>
      </c>
      <c r="BA45" s="101">
        <f>_xll.qlInterestRateIndexFixingDate(Currency&amp;"ibor"&amp;Tenor,BB45,Trigger)</f>
        <v>42268</v>
      </c>
      <c r="BB45" s="101">
        <f>_xll.qlCalendarAdvance(Calendar,BB44,AZ45,"f",,Trigger)</f>
        <v>42270</v>
      </c>
      <c r="BC45" s="101">
        <f>_xll.qlInterestRateIndexMaturity(Currency&amp;"ibor"&amp;Tenor,BB45,Trigger)</f>
        <v>42361</v>
      </c>
      <c r="BD45" s="246">
        <f>_xll.qlIndexFixing($AD$5,BA45,TRUE,_xll.ohTrigger(Trigger,Trigger3M))</f>
        <v>-1.5601391816114972E-4</v>
      </c>
      <c r="BE45" s="246" t="e">
        <f>IFERROR(_xll.qlIndexFixing($BF$1,BA45,TRUE,_xll.ohTrigger(Trigger,Trigger3M)),#N/A)</f>
        <v>#N/A</v>
      </c>
    </row>
    <row r="46" spans="1:57" s="80" customFormat="1" ht="11.25" customHeight="1" x14ac:dyDescent="0.2">
      <c r="A46" s="285" t="s">
        <v>239</v>
      </c>
      <c r="B46" s="318" t="str">
        <v>14Y</v>
      </c>
      <c r="C46" s="284" t="str">
        <v>14Y</v>
      </c>
      <c r="D46" s="284" t="str">
        <f t="shared" si="36"/>
        <v>14Y</v>
      </c>
      <c r="E46" s="284" t="s">
        <v>8</v>
      </c>
      <c r="F46" s="324" t="s">
        <v>9</v>
      </c>
      <c r="G46" s="284" t="s">
        <v>10</v>
      </c>
      <c r="H46" s="324" t="s">
        <v>11</v>
      </c>
      <c r="I46" s="325">
        <v>1.33463179E-2</v>
      </c>
      <c r="J46" s="325" t="str">
        <f>IFERROR(_xll.qlSimpleQuote(A46&amp;C46,I46,,Permanent,Trigger,TRUE),"--")</f>
        <v>SW14Y#0004</v>
      </c>
      <c r="K46" s="325" t="str">
        <f t="shared" si="34"/>
        <v>EUR_CURVE_3M_14Y</v>
      </c>
      <c r="L46" s="326" t="str">
        <f>IFERROR(_xll.qlSwapRateHelper2(,IF(DataSelect="Reference",$J46,K46),,$D46,Calendar,$G46,$F46,$H46,$L$33,0,E46,Discounting,Permanent,_xll.ohTrigger(Trigger,DataSelect),ObjectOverwrite),"--")</f>
        <v>obj_0029c#0013</v>
      </c>
      <c r="M46" s="281" t="b">
        <v>1</v>
      </c>
      <c r="O46" s="340" t="str">
        <f t="shared" si="28"/>
        <v>SW</v>
      </c>
      <c r="P46" s="340" t="str">
        <f t="shared" si="29"/>
        <v>19Y</v>
      </c>
      <c r="Q46" s="344" t="str">
        <f t="shared" ref="Q46:R46" si="47">L51</f>
        <v>obj_0028e#0013</v>
      </c>
      <c r="R46" s="340" t="b">
        <f t="shared" si="47"/>
        <v>1</v>
      </c>
      <c r="S46" s="348">
        <v>1</v>
      </c>
      <c r="T46" s="348">
        <v>1</v>
      </c>
      <c r="U46" s="100" t="str">
        <v>obj_00298</v>
      </c>
      <c r="V46" s="100" t="str">
        <f>_xll.qlRateHelperQuoteName(U46)</f>
        <v>EUR_CURVE_3M_26Y</v>
      </c>
      <c r="W46" s="338">
        <f>_xll.qlRateHelperRate(U46,_xll.ohTrigger(Trigger,Trigger3M))</f>
        <v>1.6032288469999999E-2</v>
      </c>
      <c r="X46" s="338" t="str">
        <f>IFERROR(_xll.qlFuturesRateHelperConvexityAdjustment(U46,Trigger),"--")</f>
        <v>--</v>
      </c>
      <c r="Y46" s="101">
        <f>_xll.qlRateHelperEarliestDate(U46,Trigger)</f>
        <v>42209</v>
      </c>
      <c r="Z46" s="101">
        <f>_xll.qlRateHelperLatestDate(U46,Trigger)</f>
        <v>51706</v>
      </c>
      <c r="AA46" s="246">
        <v>1.6453511844104075E-2</v>
      </c>
      <c r="AE46" s="250"/>
      <c r="AZ46" s="100" t="s">
        <v>201</v>
      </c>
      <c r="BA46" s="101">
        <f>_xll.qlInterestRateIndexFixingDate(Currency&amp;"ibor"&amp;Tenor,BB46,Trigger)</f>
        <v>42269</v>
      </c>
      <c r="BB46" s="101">
        <f>_xll.qlCalendarAdvance(Calendar,BB45,AZ46,"f",,Trigger)</f>
        <v>42271</v>
      </c>
      <c r="BC46" s="101">
        <f>_xll.qlInterestRateIndexMaturity(Currency&amp;"ibor"&amp;Tenor,BB46,Trigger)</f>
        <v>42362</v>
      </c>
      <c r="BD46" s="246">
        <f>_xll.qlIndexFixing($AD$5,BA46,TRUE,_xll.ohTrigger(Trigger,Trigger3M))</f>
        <v>-1.5604014228556016E-4</v>
      </c>
      <c r="BE46" s="246" t="e">
        <f>IFERROR(_xll.qlIndexFixing($BF$1,BA46,TRUE,_xll.ohTrigger(Trigger,Trigger3M)),#N/A)</f>
        <v>#N/A</v>
      </c>
    </row>
    <row r="47" spans="1:57" s="80" customFormat="1" ht="11.25" customHeight="1" x14ac:dyDescent="0.2">
      <c r="A47" s="285" t="s">
        <v>239</v>
      </c>
      <c r="B47" s="318" t="str">
        <v>15Y</v>
      </c>
      <c r="C47" s="284" t="str">
        <v>15Y</v>
      </c>
      <c r="D47" s="284" t="str">
        <f t="shared" si="36"/>
        <v>15Y</v>
      </c>
      <c r="E47" s="284" t="s">
        <v>8</v>
      </c>
      <c r="F47" s="324" t="s">
        <v>9</v>
      </c>
      <c r="G47" s="284" t="s">
        <v>10</v>
      </c>
      <c r="H47" s="324" t="s">
        <v>11</v>
      </c>
      <c r="I47" s="325">
        <v>1.389E-2</v>
      </c>
      <c r="J47" s="325" t="str">
        <f>IFERROR(_xll.qlSimpleQuote(A47&amp;C47,I47,,Permanent,Trigger,TRUE),"--")</f>
        <v>SW15Y#0004</v>
      </c>
      <c r="K47" s="325" t="str">
        <f t="shared" si="34"/>
        <v>EUR_CURVE_3M_15Y</v>
      </c>
      <c r="L47" s="326" t="str">
        <f>IFERROR(_xll.qlSwapRateHelper2(,IF(DataSelect="Reference",$J47,K47),,$D47,Calendar,$G47,$F47,$H47,$L$33,0,E47,Discounting,Permanent,_xll.ohTrigger(Trigger,DataSelect),ObjectOverwrite),"--")</f>
        <v>obj_0026f#0013</v>
      </c>
      <c r="M47" s="281" t="b">
        <v>1</v>
      </c>
      <c r="O47" s="340" t="str">
        <f t="shared" si="28"/>
        <v>SW</v>
      </c>
      <c r="P47" s="340" t="str">
        <f t="shared" si="29"/>
        <v>20Y</v>
      </c>
      <c r="Q47" s="344" t="str">
        <f t="shared" ref="Q47:R47" si="48">L52</f>
        <v>obj_0026a#0013</v>
      </c>
      <c r="R47" s="340" t="b">
        <f t="shared" si="48"/>
        <v>1</v>
      </c>
      <c r="S47" s="348">
        <v>1</v>
      </c>
      <c r="T47" s="348">
        <v>1</v>
      </c>
      <c r="U47" s="100" t="str">
        <v>obj_0027e</v>
      </c>
      <c r="V47" s="100" t="str">
        <f>_xll.qlRateHelperQuoteName(U47)</f>
        <v>EUR_CURVE_3M_27Y</v>
      </c>
      <c r="W47" s="338">
        <f>_xll.qlRateHelperRate(U47,_xll.ohTrigger(Trigger,Trigger3M))</f>
        <v>1.6070146190000002E-2</v>
      </c>
      <c r="X47" s="338" t="str">
        <f>IFERROR(_xll.qlFuturesRateHelperConvexityAdjustment(U47,Trigger),"--")</f>
        <v>--</v>
      </c>
      <c r="Y47" s="101">
        <f>_xll.qlRateHelperEarliestDate(U47,Trigger)</f>
        <v>42209</v>
      </c>
      <c r="Z47" s="101">
        <f>_xll.qlRateHelperLatestDate(U47,Trigger)</f>
        <v>52071</v>
      </c>
      <c r="AA47" s="246">
        <v>1.6481433762107495E-2</v>
      </c>
      <c r="AE47" s="250"/>
      <c r="AZ47" s="100" t="s">
        <v>201</v>
      </c>
      <c r="BA47" s="101">
        <f>_xll.qlInterestRateIndexFixingDate(Currency&amp;"ibor"&amp;Tenor,BB47,Trigger)</f>
        <v>42270</v>
      </c>
      <c r="BB47" s="101">
        <f>_xll.qlCalendarAdvance(Calendar,BB46,AZ47,"f",,Trigger)</f>
        <v>42272</v>
      </c>
      <c r="BC47" s="101">
        <f>_xll.qlInterestRateIndexMaturity(Currency&amp;"ibor"&amp;Tenor,BB47,Trigger)</f>
        <v>42366</v>
      </c>
      <c r="BD47" s="246">
        <f>_xll.qlIndexFixing($AD$5,BA47,TRUE,_xll.ohTrigger(Trigger,Trigger3M))</f>
        <v>-1.5215135324972133E-4</v>
      </c>
      <c r="BE47" s="246" t="e">
        <f>IFERROR(_xll.qlIndexFixing($BF$1,BA47,TRUE,_xll.ohTrigger(Trigger,Trigger3M)),#N/A)</f>
        <v>#N/A</v>
      </c>
    </row>
    <row r="48" spans="1:57" s="80" customFormat="1" ht="11.25" customHeight="1" x14ac:dyDescent="0.2">
      <c r="A48" s="285" t="s">
        <v>239</v>
      </c>
      <c r="B48" s="318" t="str">
        <v>16Y</v>
      </c>
      <c r="C48" s="284" t="str">
        <v>16Y</v>
      </c>
      <c r="D48" s="284" t="str">
        <f t="shared" si="36"/>
        <v>16Y</v>
      </c>
      <c r="E48" s="284" t="s">
        <v>8</v>
      </c>
      <c r="F48" s="324" t="s">
        <v>9</v>
      </c>
      <c r="G48" s="284" t="s">
        <v>10</v>
      </c>
      <c r="H48" s="324" t="s">
        <v>11</v>
      </c>
      <c r="I48" s="325">
        <v>1.435651818E-2</v>
      </c>
      <c r="J48" s="325" t="str">
        <f>IFERROR(_xll.qlSimpleQuote(A48&amp;C48,I48,,Permanent,Trigger,TRUE),"--")</f>
        <v>SW16Y#0004</v>
      </c>
      <c r="K48" s="325" t="str">
        <f t="shared" si="34"/>
        <v>EUR_CURVE_3M_16Y</v>
      </c>
      <c r="L48" s="326" t="str">
        <f>IFERROR(_xll.qlSwapRateHelper2(,IF(DataSelect="Reference",$J48,K48),,$D48,Calendar,$G48,$F48,$H48,$L$33,0,E48,Discounting,Permanent,_xll.ohTrigger(Trigger,DataSelect),ObjectOverwrite),"--")</f>
        <v>obj_00294#0013</v>
      </c>
      <c r="M48" s="281" t="b">
        <v>1</v>
      </c>
      <c r="O48" s="340" t="str">
        <f t="shared" si="28"/>
        <v>SW</v>
      </c>
      <c r="P48" s="340" t="str">
        <f t="shared" si="29"/>
        <v>21Y</v>
      </c>
      <c r="Q48" s="344" t="str">
        <f t="shared" ref="Q48:R48" si="49">L53</f>
        <v>obj_0028a#0013</v>
      </c>
      <c r="R48" s="340" t="b">
        <f t="shared" si="49"/>
        <v>1</v>
      </c>
      <c r="S48" s="348">
        <v>1</v>
      </c>
      <c r="T48" s="348">
        <v>1</v>
      </c>
      <c r="U48" s="100" t="str">
        <v>obj_00268</v>
      </c>
      <c r="V48" s="100" t="str">
        <f>_xll.qlRateHelperQuoteName(U48)</f>
        <v>EUR_CURVE_3M_28Y</v>
      </c>
      <c r="W48" s="338">
        <f>_xll.qlRateHelperRate(U48,_xll.ohTrigger(Trigger,Trigger3M))</f>
        <v>1.610590512E-2</v>
      </c>
      <c r="X48" s="338" t="str">
        <f>IFERROR(_xll.qlFuturesRateHelperConvexityAdjustment(U48,Trigger),"--")</f>
        <v>--</v>
      </c>
      <c r="Y48" s="101">
        <f>_xll.qlRateHelperEarliestDate(U48,Trigger)</f>
        <v>42209</v>
      </c>
      <c r="Z48" s="101">
        <f>_xll.qlRateHelperLatestDate(U48,Trigger)</f>
        <v>52436</v>
      </c>
      <c r="AA48" s="246">
        <v>1.6508023423302771E-2</v>
      </c>
      <c r="AE48" s="250"/>
      <c r="AZ48" s="100" t="s">
        <v>201</v>
      </c>
      <c r="BA48" s="101">
        <f>_xll.qlInterestRateIndexFixingDate(Currency&amp;"ibor"&amp;Tenor,BB48,Trigger)</f>
        <v>42271</v>
      </c>
      <c r="BB48" s="101">
        <f>_xll.qlCalendarAdvance(Calendar,BB47,AZ48,"f",,Trigger)</f>
        <v>42275</v>
      </c>
      <c r="BC48" s="101">
        <f>_xll.qlInterestRateIndexMaturity(Currency&amp;"ibor"&amp;Tenor,BB48,Trigger)</f>
        <v>42366</v>
      </c>
      <c r="BD48" s="246">
        <f>_xll.qlIndexFixing($AD$5,BA48,TRUE,_xll.ohTrigger(Trigger,Trigger3M))</f>
        <v>-1.5292650070363313E-4</v>
      </c>
      <c r="BE48" s="246" t="e">
        <f>IFERROR(_xll.qlIndexFixing($BF$1,BA48,TRUE,_xll.ohTrigger(Trigger,Trigger3M)),#N/A)</f>
        <v>#N/A</v>
      </c>
    </row>
    <row r="49" spans="1:57" s="80" customFormat="1" ht="11.25" customHeight="1" x14ac:dyDescent="0.2">
      <c r="A49" s="285" t="s">
        <v>239</v>
      </c>
      <c r="B49" s="318" t="str">
        <v>17Y</v>
      </c>
      <c r="C49" s="284" t="str">
        <v>17Y</v>
      </c>
      <c r="D49" s="284" t="str">
        <f t="shared" si="36"/>
        <v>17Y</v>
      </c>
      <c r="E49" s="284" t="s">
        <v>8</v>
      </c>
      <c r="F49" s="324" t="s">
        <v>9</v>
      </c>
      <c r="G49" s="284" t="s">
        <v>10</v>
      </c>
      <c r="H49" s="324" t="s">
        <v>11</v>
      </c>
      <c r="I49" s="325">
        <v>1.4755588889999999E-2</v>
      </c>
      <c r="J49" s="325" t="str">
        <f>IFERROR(_xll.qlSimpleQuote(A49&amp;C49,I49,,Permanent,Trigger,TRUE),"--")</f>
        <v>SW17Y#0004</v>
      </c>
      <c r="K49" s="325" t="str">
        <f t="shared" si="34"/>
        <v>EUR_CURVE_3M_17Y</v>
      </c>
      <c r="L49" s="326" t="str">
        <f>IFERROR(_xll.qlSwapRateHelper2(,IF(DataSelect="Reference",$J49,K49),,$D49,Calendar,$G49,$F49,$H49,$L$33,0,E49,Discounting,Permanent,_xll.ohTrigger(Trigger,DataSelect),ObjectOverwrite),"--")</f>
        <v>obj_002a5#0012</v>
      </c>
      <c r="M49" s="281" t="b">
        <v>1</v>
      </c>
      <c r="O49" s="340" t="str">
        <f t="shared" si="28"/>
        <v>SW</v>
      </c>
      <c r="P49" s="340" t="str">
        <f t="shared" si="29"/>
        <v>22Y</v>
      </c>
      <c r="Q49" s="344" t="str">
        <f t="shared" ref="Q49:R49" si="50">L54</f>
        <v>obj_002a0#0012</v>
      </c>
      <c r="R49" s="340" t="b">
        <f t="shared" si="50"/>
        <v>1</v>
      </c>
      <c r="S49" s="348">
        <v>1</v>
      </c>
      <c r="T49" s="348">
        <v>1</v>
      </c>
      <c r="U49" s="100" t="str">
        <v>obj_0025e</v>
      </c>
      <c r="V49" s="100" t="str">
        <f>_xll.qlRateHelperQuoteName(U49)</f>
        <v>EUR_CURVE_3M_29Y</v>
      </c>
      <c r="W49" s="338">
        <f>_xll.qlRateHelperRate(U49,_xll.ohTrigger(Trigger,Trigger3M))</f>
        <v>1.6142913120000001E-2</v>
      </c>
      <c r="X49" s="338" t="str">
        <f>IFERROR(_xll.qlFuturesRateHelperConvexityAdjustment(U49,Trigger),"--")</f>
        <v>--</v>
      </c>
      <c r="Y49" s="101">
        <f>_xll.qlRateHelperEarliestDate(U49,Trigger)</f>
        <v>42209</v>
      </c>
      <c r="Z49" s="101">
        <f>_xll.qlRateHelperLatestDate(U49,Trigger)</f>
        <v>52803</v>
      </c>
      <c r="AA49" s="246">
        <v>1.6535921747726598E-2</v>
      </c>
      <c r="AE49" s="250"/>
      <c r="AZ49" s="100" t="s">
        <v>201</v>
      </c>
      <c r="BA49" s="101">
        <f>_xll.qlInterestRateIndexFixingDate(Currency&amp;"ibor"&amp;Tenor,BB49,Trigger)</f>
        <v>42272</v>
      </c>
      <c r="BB49" s="101">
        <f>_xll.qlCalendarAdvance(Calendar,BB48,AZ49,"f",,Trigger)</f>
        <v>42276</v>
      </c>
      <c r="BC49" s="101">
        <f>_xll.qlInterestRateIndexMaturity(Currency&amp;"ibor"&amp;Tenor,BB49,Trigger)</f>
        <v>42367</v>
      </c>
      <c r="BD49" s="246">
        <f>_xll.qlIndexFixing($AD$5,BA49,TRUE,_xll.ohTrigger(Trigger,Trigger3M))</f>
        <v>-1.5222632302120637E-4</v>
      </c>
      <c r="BE49" s="246" t="e">
        <f>IFERROR(_xll.qlIndexFixing($BF$1,BA49,TRUE,_xll.ohTrigger(Trigger,Trigger3M)),#N/A)</f>
        <v>#N/A</v>
      </c>
    </row>
    <row r="50" spans="1:57" s="80" customFormat="1" ht="11.25" customHeight="1" x14ac:dyDescent="0.2">
      <c r="A50" s="285" t="s">
        <v>239</v>
      </c>
      <c r="B50" s="318" t="str">
        <v>18Y</v>
      </c>
      <c r="C50" s="284" t="str">
        <v>18Y</v>
      </c>
      <c r="D50" s="284" t="str">
        <f t="shared" si="36"/>
        <v>18Y</v>
      </c>
      <c r="E50" s="284" t="s">
        <v>8</v>
      </c>
      <c r="F50" s="324" t="s">
        <v>9</v>
      </c>
      <c r="G50" s="284" t="s">
        <v>10</v>
      </c>
      <c r="H50" s="324" t="s">
        <v>11</v>
      </c>
      <c r="I50" s="325">
        <v>1.5086861720000001E-2</v>
      </c>
      <c r="J50" s="325" t="str">
        <f>IFERROR(_xll.qlSimpleQuote(A50&amp;C50,I50,,Permanent,Trigger,TRUE),"--")</f>
        <v>SW18Y#0004</v>
      </c>
      <c r="K50" s="325" t="str">
        <f t="shared" si="34"/>
        <v>EUR_CURVE_3M_18Y</v>
      </c>
      <c r="L50" s="326" t="str">
        <f>IFERROR(_xll.qlSwapRateHelper2(,IF(DataSelect="Reference",$J50,K50),,$D50,Calendar,$G50,$F50,$H50,$L$33,0,E50,Discounting,Permanent,_xll.ohTrigger(Trigger,DataSelect),ObjectOverwrite),"--")</f>
        <v>obj_00281#0013</v>
      </c>
      <c r="M50" s="281" t="b">
        <v>1</v>
      </c>
      <c r="O50" s="340" t="str">
        <f t="shared" si="28"/>
        <v>SW</v>
      </c>
      <c r="P50" s="340" t="str">
        <f t="shared" si="29"/>
        <v>23Y</v>
      </c>
      <c r="Q50" s="344" t="str">
        <f t="shared" ref="Q50:R50" si="51">L55</f>
        <v>obj_002a4#0012</v>
      </c>
      <c r="R50" s="340" t="b">
        <f t="shared" si="51"/>
        <v>1</v>
      </c>
      <c r="S50" s="348">
        <v>1</v>
      </c>
      <c r="T50" s="348">
        <v>1</v>
      </c>
      <c r="U50" s="100" t="str">
        <v>obj_0029a</v>
      </c>
      <c r="V50" s="100" t="str">
        <f>_xll.qlRateHelperQuoteName(U50)</f>
        <v>EUR_CURVE_3M_30Y</v>
      </c>
      <c r="W50" s="338">
        <f>_xll.qlRateHelperRate(U50,_xll.ohTrigger(Trigger,Trigger3M))</f>
        <v>1.618E-2</v>
      </c>
      <c r="X50" s="338" t="str">
        <f>IFERROR(_xll.qlFuturesRateHelperConvexityAdjustment(U50,Trigger),"--")</f>
        <v>--</v>
      </c>
      <c r="Y50" s="101">
        <f>_xll.qlRateHelperEarliestDate(U50,Trigger)</f>
        <v>42209</v>
      </c>
      <c r="Z50" s="101">
        <f>_xll.qlRateHelperLatestDate(U50,Trigger)</f>
        <v>53167</v>
      </c>
      <c r="AA50" s="246">
        <v>1.656693146782107E-2</v>
      </c>
      <c r="AE50" s="250"/>
      <c r="AZ50" s="100" t="s">
        <v>201</v>
      </c>
      <c r="BA50" s="101">
        <f>_xll.qlInterestRateIndexFixingDate(Currency&amp;"ibor"&amp;Tenor,BB50,Trigger)</f>
        <v>42275</v>
      </c>
      <c r="BB50" s="101">
        <f>_xll.qlCalendarAdvance(Calendar,BB49,AZ50,"f",,Trigger)</f>
        <v>42277</v>
      </c>
      <c r="BC50" s="101">
        <f>_xll.qlInterestRateIndexMaturity(Currency&amp;"ibor"&amp;Tenor,BB50,Trigger)</f>
        <v>42369</v>
      </c>
      <c r="BD50" s="246">
        <f>_xll.qlIndexFixing($AD$5,BA50,TRUE,_xll.ohTrigger(Trigger,Trigger3M))</f>
        <v>-1.5047049281308419E-4</v>
      </c>
      <c r="BE50" s="246" t="e">
        <f>IFERROR(_xll.qlIndexFixing($BF$1,BA50,TRUE,_xll.ohTrigger(Trigger,Trigger3M)),#N/A)</f>
        <v>#N/A</v>
      </c>
    </row>
    <row r="51" spans="1:57" s="80" customFormat="1" ht="11.25" customHeight="1" x14ac:dyDescent="0.2">
      <c r="A51" s="285" t="s">
        <v>239</v>
      </c>
      <c r="B51" s="318" t="str">
        <v>19Y</v>
      </c>
      <c r="C51" s="284" t="str">
        <v>19Y</v>
      </c>
      <c r="D51" s="284" t="str">
        <f t="shared" si="36"/>
        <v>19Y</v>
      </c>
      <c r="E51" s="284" t="s">
        <v>8</v>
      </c>
      <c r="F51" s="324" t="s">
        <v>9</v>
      </c>
      <c r="G51" s="284" t="s">
        <v>10</v>
      </c>
      <c r="H51" s="324" t="s">
        <v>11</v>
      </c>
      <c r="I51" s="325">
        <v>1.5353020770000001E-2</v>
      </c>
      <c r="J51" s="325" t="str">
        <f>IFERROR(_xll.qlSimpleQuote(A51&amp;C51,I51,,Permanent,Trigger,TRUE),"--")</f>
        <v>SW19Y#0004</v>
      </c>
      <c r="K51" s="325" t="str">
        <f t="shared" si="34"/>
        <v>EUR_CURVE_3M_19Y</v>
      </c>
      <c r="L51" s="326" t="str">
        <f>IFERROR(_xll.qlSwapRateHelper2(,IF(DataSelect="Reference",$J51,K51),,$D51,Calendar,$G51,$F51,$H51,$L$33,0,E51,Discounting,Permanent,_xll.ohTrigger(Trigger,DataSelect),ObjectOverwrite),"--")</f>
        <v>obj_0028e#0013</v>
      </c>
      <c r="M51" s="281" t="b">
        <v>1</v>
      </c>
      <c r="O51" s="340" t="str">
        <f t="shared" si="28"/>
        <v>SW</v>
      </c>
      <c r="P51" s="340" t="str">
        <f t="shared" si="29"/>
        <v>24Y</v>
      </c>
      <c r="Q51" s="344" t="str">
        <f t="shared" ref="Q51:R51" si="52">L56</f>
        <v>obj_00260#0013</v>
      </c>
      <c r="R51" s="340" t="b">
        <f t="shared" si="52"/>
        <v>1</v>
      </c>
      <c r="S51" s="348">
        <v>1</v>
      </c>
      <c r="T51" s="348">
        <v>1</v>
      </c>
      <c r="U51" s="100" t="str">
        <v>obj_0025b</v>
      </c>
      <c r="V51" s="100" t="str">
        <f>_xll.qlRateHelperQuoteName(U51)</f>
        <v>EUR_CURVE_3M_31Y</v>
      </c>
      <c r="W51" s="338">
        <f>_xll.qlRateHelperRate(U51,_xll.ohTrigger(Trigger,Trigger3M))</f>
        <v>1.6219541569999999E-2</v>
      </c>
      <c r="X51" s="338" t="str">
        <f>IFERROR(_xll.qlFuturesRateHelperConvexityAdjustment(U51,Trigger),"--")</f>
        <v>--</v>
      </c>
      <c r="Y51" s="101">
        <f>_xll.qlRateHelperEarliestDate(U51,Trigger)</f>
        <v>42209</v>
      </c>
      <c r="Z51" s="101">
        <f>_xll.qlRateHelperLatestDate(U51,Trigger)</f>
        <v>53532</v>
      </c>
      <c r="AA51" s="246">
        <v>1.6602270078722677E-2</v>
      </c>
      <c r="AE51" s="250"/>
      <c r="AZ51" s="100" t="s">
        <v>201</v>
      </c>
      <c r="BA51" s="101">
        <f>_xll.qlInterestRateIndexFixingDate(Currency&amp;"ibor"&amp;Tenor,BB51,Trigger)</f>
        <v>42276</v>
      </c>
      <c r="BB51" s="101">
        <f>_xll.qlCalendarAdvance(Calendar,BB50,AZ51,"f",,Trigger)</f>
        <v>42278</v>
      </c>
      <c r="BC51" s="101">
        <f>_xll.qlInterestRateIndexMaturity(Currency&amp;"ibor"&amp;Tenor,BB51,Trigger)</f>
        <v>42373</v>
      </c>
      <c r="BD51" s="246">
        <f>_xll.qlIndexFixing($AD$5,BA51,TRUE,_xll.ohTrigger(Trigger,Trigger3M))</f>
        <v>-1.4653440186893513E-4</v>
      </c>
      <c r="BE51" s="246" t="e">
        <f>IFERROR(_xll.qlIndexFixing($BF$1,BA51,TRUE,_xll.ohTrigger(Trigger,Trigger3M)),#N/A)</f>
        <v>#N/A</v>
      </c>
    </row>
    <row r="52" spans="1:57" s="80" customFormat="1" ht="11.25" customHeight="1" x14ac:dyDescent="0.2">
      <c r="A52" s="285" t="s">
        <v>239</v>
      </c>
      <c r="B52" s="318" t="str">
        <v>20Y</v>
      </c>
      <c r="C52" s="284" t="str">
        <v>20Y</v>
      </c>
      <c r="D52" s="284" t="str">
        <f t="shared" si="36"/>
        <v>20Y</v>
      </c>
      <c r="E52" s="284" t="s">
        <v>8</v>
      </c>
      <c r="F52" s="324" t="s">
        <v>9</v>
      </c>
      <c r="G52" s="284" t="s">
        <v>10</v>
      </c>
      <c r="H52" s="324" t="s">
        <v>11</v>
      </c>
      <c r="I52" s="325">
        <v>1.5560000000000001E-2</v>
      </c>
      <c r="J52" s="325" t="str">
        <f>IFERROR(_xll.qlSimpleQuote(A52&amp;C52,I52,,Permanent,Trigger,TRUE),"--")</f>
        <v>SW20Y#0004</v>
      </c>
      <c r="K52" s="325" t="str">
        <f t="shared" si="34"/>
        <v>EUR_CURVE_3M_20Y</v>
      </c>
      <c r="L52" s="326" t="str">
        <f>IFERROR(_xll.qlSwapRateHelper2(,IF(DataSelect="Reference",$J52,K52),,$D52,Calendar,$G52,$F52,$H52,$L$33,0,E52,Discounting,Permanent,_xll.ohTrigger(Trigger,DataSelect),ObjectOverwrite),"--")</f>
        <v>obj_0026a#0013</v>
      </c>
      <c r="M52" s="281" t="b">
        <v>1</v>
      </c>
      <c r="O52" s="340" t="str">
        <f t="shared" si="28"/>
        <v>SW</v>
      </c>
      <c r="P52" s="340" t="str">
        <f t="shared" si="29"/>
        <v>25Y</v>
      </c>
      <c r="Q52" s="344" t="str">
        <f t="shared" ref="Q52:R52" si="53">L57</f>
        <v>obj_00290#0013</v>
      </c>
      <c r="R52" s="340" t="b">
        <f t="shared" si="53"/>
        <v>1</v>
      </c>
      <c r="S52" s="348">
        <v>1</v>
      </c>
      <c r="T52" s="348">
        <v>1</v>
      </c>
      <c r="U52" s="100" t="str">
        <v>obj_00299</v>
      </c>
      <c r="V52" s="100" t="str">
        <f>_xll.qlRateHelperQuoteName(U52)</f>
        <v>EUR_CURVE_3M_32Y</v>
      </c>
      <c r="W52" s="338">
        <f>_xll.qlRateHelperRate(U52,_xll.ohTrigger(Trigger,Trigger3M))</f>
        <v>1.6259664570000002E-2</v>
      </c>
      <c r="X52" s="338" t="str">
        <f>IFERROR(_xll.qlFuturesRateHelperConvexityAdjustment(U52,Trigger),"--")</f>
        <v>--</v>
      </c>
      <c r="Y52" s="101">
        <f>_xll.qlRateHelperEarliestDate(U52,Trigger)</f>
        <v>42209</v>
      </c>
      <c r="Z52" s="101">
        <f>_xll.qlRateHelperLatestDate(U52,Trigger)</f>
        <v>53897</v>
      </c>
      <c r="AA52" s="246">
        <v>1.6639504681559312E-2</v>
      </c>
      <c r="AE52" s="250"/>
      <c r="AZ52" s="100" t="s">
        <v>201</v>
      </c>
      <c r="BA52" s="101">
        <f>_xll.qlInterestRateIndexFixingDate(Currency&amp;"ibor"&amp;Tenor,BB52,Trigger)</f>
        <v>42277</v>
      </c>
      <c r="BB52" s="101">
        <f>_xll.qlCalendarAdvance(Calendar,BB51,AZ52,"f",,Trigger)</f>
        <v>42279</v>
      </c>
      <c r="BC52" s="101">
        <f>_xll.qlInterestRateIndexMaturity(Currency&amp;"ibor"&amp;Tenor,BB52,Trigger)</f>
        <v>42373</v>
      </c>
      <c r="BD52" s="246">
        <f>_xll.qlIndexFixing($AD$5,BA52,TRUE,_xll.ohTrigger(Trigger,Trigger3M))</f>
        <v>-1.4697823183337964E-4</v>
      </c>
      <c r="BE52" s="246" t="e">
        <f>IFERROR(_xll.qlIndexFixing($BF$1,BA52,TRUE,_xll.ohTrigger(Trigger,Trigger3M)),#N/A)</f>
        <v>#N/A</v>
      </c>
    </row>
    <row r="53" spans="1:57" s="80" customFormat="1" ht="11.25" customHeight="1" x14ac:dyDescent="0.2">
      <c r="A53" s="285" t="s">
        <v>239</v>
      </c>
      <c r="B53" s="318" t="str">
        <v>21Y</v>
      </c>
      <c r="C53" s="284" t="str">
        <v>21Y</v>
      </c>
      <c r="D53" s="284" t="str">
        <f t="shared" si="36"/>
        <v>21Y</v>
      </c>
      <c r="E53" s="284" t="s">
        <v>8</v>
      </c>
      <c r="F53" s="324" t="s">
        <v>9</v>
      </c>
      <c r="G53" s="284" t="s">
        <v>10</v>
      </c>
      <c r="H53" s="324" t="s">
        <v>11</v>
      </c>
      <c r="I53" s="325">
        <v>1.571497782E-2</v>
      </c>
      <c r="J53" s="325" t="str">
        <f>IFERROR(_xll.qlSimpleQuote(A53&amp;C53,I53,,Permanent,Trigger,TRUE),"--")</f>
        <v>SW21Y#0004</v>
      </c>
      <c r="K53" s="325" t="str">
        <f t="shared" si="34"/>
        <v>EUR_CURVE_3M_21Y</v>
      </c>
      <c r="L53" s="326" t="str">
        <f>IFERROR(_xll.qlSwapRateHelper2(,IF(DataSelect="Reference",$J53,K53),,$D53,Calendar,$G53,$F53,$H53,$L$33,0,E53,Discounting,Permanent,_xll.ohTrigger(Trigger,DataSelect),ObjectOverwrite),"--")</f>
        <v>obj_0028a#0013</v>
      </c>
      <c r="M53" s="281" t="b">
        <v>1</v>
      </c>
      <c r="O53" s="340" t="str">
        <f t="shared" si="28"/>
        <v>SW</v>
      </c>
      <c r="P53" s="340" t="str">
        <f t="shared" si="29"/>
        <v>26Y</v>
      </c>
      <c r="Q53" s="344" t="str">
        <f t="shared" ref="Q53:R53" si="54">L58</f>
        <v>obj_00298#0013</v>
      </c>
      <c r="R53" s="340" t="b">
        <f t="shared" si="54"/>
        <v>1</v>
      </c>
      <c r="S53" s="348">
        <v>1</v>
      </c>
      <c r="T53" s="348">
        <v>1</v>
      </c>
      <c r="U53" s="100" t="str">
        <v>obj_0027b</v>
      </c>
      <c r="V53" s="100" t="str">
        <f>_xll.qlRateHelperQuoteName(U53)</f>
        <v>EUR_CURVE_3M_33Y</v>
      </c>
      <c r="W53" s="338">
        <f>_xll.qlRateHelperRate(U53,_xll.ohTrigger(Trigger,Trigger3M))</f>
        <v>1.6299354009999999E-2</v>
      </c>
      <c r="X53" s="338" t="str">
        <f>IFERROR(_xll.qlFuturesRateHelperConvexityAdjustment(U53,Trigger),"--")</f>
        <v>--</v>
      </c>
      <c r="Y53" s="101">
        <f>_xll.qlRateHelperEarliestDate(U53,Trigger)</f>
        <v>42209</v>
      </c>
      <c r="Z53" s="101">
        <f>_xll.qlRateHelperLatestDate(U53,Trigger)</f>
        <v>54263</v>
      </c>
      <c r="AA53" s="246">
        <v>1.6675854375458082E-2</v>
      </c>
      <c r="AE53" s="250"/>
      <c r="AZ53" s="100" t="s">
        <v>201</v>
      </c>
      <c r="BA53" s="101">
        <f>_xll.qlInterestRateIndexFixingDate(Currency&amp;"ibor"&amp;Tenor,BB53,Trigger)</f>
        <v>42278</v>
      </c>
      <c r="BB53" s="101">
        <f>_xll.qlCalendarAdvance(Calendar,BB52,AZ53,"f",,Trigger)</f>
        <v>42282</v>
      </c>
      <c r="BC53" s="101">
        <f>_xll.qlInterestRateIndexMaturity(Currency&amp;"ibor"&amp;Tenor,BB53,Trigger)</f>
        <v>42374</v>
      </c>
      <c r="BD53" s="246">
        <f>_xll.qlIndexFixing($AD$5,BA53,TRUE,_xll.ohTrigger(Trigger,Trigger3M))</f>
        <v>-1.47522524163458E-4</v>
      </c>
      <c r="BE53" s="246" t="e">
        <f>IFERROR(_xll.qlIndexFixing($BF$1,BA53,TRUE,_xll.ohTrigger(Trigger,Trigger3M)),#N/A)</f>
        <v>#N/A</v>
      </c>
    </row>
    <row r="54" spans="1:57" s="80" customFormat="1" ht="11.25" customHeight="1" x14ac:dyDescent="0.2">
      <c r="A54" s="285" t="s">
        <v>239</v>
      </c>
      <c r="B54" s="318" t="str">
        <v>22Y</v>
      </c>
      <c r="C54" s="284" t="str">
        <v>22Y</v>
      </c>
      <c r="D54" s="284" t="str">
        <f t="shared" si="36"/>
        <v>22Y</v>
      </c>
      <c r="E54" s="284" t="s">
        <v>8</v>
      </c>
      <c r="F54" s="324" t="s">
        <v>9</v>
      </c>
      <c r="G54" s="284" t="s">
        <v>10</v>
      </c>
      <c r="H54" s="324" t="s">
        <v>11</v>
      </c>
      <c r="I54" s="325">
        <v>1.5825699780000001E-2</v>
      </c>
      <c r="J54" s="325" t="str">
        <f>IFERROR(_xll.qlSimpleQuote(A54&amp;C54,I54,,Permanent,Trigger,TRUE),"--")</f>
        <v>SW22Y#0004</v>
      </c>
      <c r="K54" s="325" t="str">
        <f t="shared" si="34"/>
        <v>EUR_CURVE_3M_22Y</v>
      </c>
      <c r="L54" s="326" t="str">
        <f>IFERROR(_xll.qlSwapRateHelper2(,IF(DataSelect="Reference",$J54,K54),,$D54,Calendar,$G54,$F54,$H54,$L$33,0,E54,Discounting,Permanent,_xll.ohTrigger(Trigger,DataSelect),ObjectOverwrite),"--")</f>
        <v>obj_002a0#0012</v>
      </c>
      <c r="M54" s="281" t="b">
        <v>1</v>
      </c>
      <c r="O54" s="340" t="str">
        <f t="shared" si="28"/>
        <v>SW</v>
      </c>
      <c r="P54" s="340" t="str">
        <f t="shared" si="29"/>
        <v>27Y</v>
      </c>
      <c r="Q54" s="344" t="str">
        <f t="shared" ref="Q54:R54" si="55">L59</f>
        <v>obj_0027e#0013</v>
      </c>
      <c r="R54" s="340" t="b">
        <f t="shared" si="55"/>
        <v>1</v>
      </c>
      <c r="S54" s="348">
        <v>1</v>
      </c>
      <c r="T54" s="348">
        <v>1</v>
      </c>
      <c r="U54" s="100" t="str">
        <v>obj_00265</v>
      </c>
      <c r="V54" s="100" t="str">
        <f>_xll.qlRateHelperQuoteName(U54)</f>
        <v>EUR_CURVE_3M_34Y</v>
      </c>
      <c r="W54" s="338">
        <f>_xll.qlRateHelperRate(U54,_xll.ohTrigger(Trigger,Trigger3M))</f>
        <v>1.633469978E-2</v>
      </c>
      <c r="X54" s="338" t="str">
        <f>IFERROR(_xll.qlFuturesRateHelperConvexityAdjustment(U54,Trigger),"--")</f>
        <v>--</v>
      </c>
      <c r="Y54" s="101">
        <f>_xll.qlRateHelperEarliestDate(U54,Trigger)</f>
        <v>42209</v>
      </c>
      <c r="Z54" s="101">
        <f>_xll.qlRateHelperLatestDate(U54,Trigger)</f>
        <v>54630</v>
      </c>
      <c r="AA54" s="246">
        <v>1.6708739973446751E-2</v>
      </c>
      <c r="AE54" s="250"/>
      <c r="AZ54" s="100" t="s">
        <v>201</v>
      </c>
      <c r="BA54" s="101">
        <f>_xll.qlInterestRateIndexFixingDate(Currency&amp;"ibor"&amp;Tenor,BB54,Trigger)</f>
        <v>42279</v>
      </c>
      <c r="BB54" s="101">
        <f>_xll.qlCalendarAdvance(Calendar,BB53,AZ54,"f",,Trigger)</f>
        <v>42283</v>
      </c>
      <c r="BC54" s="101">
        <f>_xll.qlInterestRateIndexMaturity(Currency&amp;"ibor"&amp;Tenor,BB54,Trigger)</f>
        <v>42375</v>
      </c>
      <c r="BD54" s="246">
        <f>_xll.qlIndexFixing($AD$5,BA54,TRUE,_xll.ohTrigger(Trigger,Trigger3M))</f>
        <v>-1.470257895343762E-4</v>
      </c>
      <c r="BE54" s="246" t="e">
        <f>IFERROR(_xll.qlIndexFixing($BF$1,BA54,TRUE,_xll.ohTrigger(Trigger,Trigger3M)),#N/A)</f>
        <v>#N/A</v>
      </c>
    </row>
    <row r="55" spans="1:57" s="80" customFormat="1" ht="11.25" customHeight="1" x14ac:dyDescent="0.2">
      <c r="A55" s="285" t="s">
        <v>239</v>
      </c>
      <c r="B55" s="318" t="str">
        <v>23Y</v>
      </c>
      <c r="C55" s="284" t="str">
        <v>23Y</v>
      </c>
      <c r="D55" s="284" t="str">
        <f t="shared" si="36"/>
        <v>23Y</v>
      </c>
      <c r="E55" s="284" t="s">
        <v>8</v>
      </c>
      <c r="F55" s="324" t="s">
        <v>9</v>
      </c>
      <c r="G55" s="284" t="s">
        <v>10</v>
      </c>
      <c r="H55" s="324" t="s">
        <v>11</v>
      </c>
      <c r="I55" s="325">
        <v>1.5906736429999999E-2</v>
      </c>
      <c r="J55" s="325" t="str">
        <f>IFERROR(_xll.qlSimpleQuote(A55&amp;C55,I55,,Permanent,Trigger,TRUE),"--")</f>
        <v>SW23Y#0004</v>
      </c>
      <c r="K55" s="325" t="str">
        <f t="shared" si="34"/>
        <v>EUR_CURVE_3M_23Y</v>
      </c>
      <c r="L55" s="326" t="str">
        <f>IFERROR(_xll.qlSwapRateHelper2(,IF(DataSelect="Reference",$J55,K55),,$D55,Calendar,$G55,$F55,$H55,$L$33,0,E55,Discounting,Permanent,_xll.ohTrigger(Trigger,DataSelect),ObjectOverwrite),"--")</f>
        <v>obj_002a4#0012</v>
      </c>
      <c r="M55" s="281" t="b">
        <v>1</v>
      </c>
      <c r="O55" s="340" t="str">
        <f t="shared" si="28"/>
        <v>SW</v>
      </c>
      <c r="P55" s="340" t="str">
        <f t="shared" si="29"/>
        <v>28Y</v>
      </c>
      <c r="Q55" s="344" t="str">
        <f t="shared" ref="Q55:R55" si="56">L60</f>
        <v>obj_00268#0013</v>
      </c>
      <c r="R55" s="340" t="b">
        <f t="shared" si="56"/>
        <v>1</v>
      </c>
      <c r="S55" s="348">
        <v>1</v>
      </c>
      <c r="T55" s="348">
        <v>1</v>
      </c>
      <c r="U55" s="100" t="str">
        <v>obj_00293</v>
      </c>
      <c r="V55" s="100" t="str">
        <f>_xll.qlRateHelperQuoteName(U55)</f>
        <v>EUR_CURVE_3M_35Y</v>
      </c>
      <c r="W55" s="338">
        <f>_xll.qlRateHelperRate(U55,_xll.ohTrigger(Trigger,Trigger3M))</f>
        <v>1.6364814599999999E-2</v>
      </c>
      <c r="X55" s="338" t="str">
        <f>IFERROR(_xll.qlFuturesRateHelperConvexityAdjustment(U55,Trigger),"--")</f>
        <v>--</v>
      </c>
      <c r="Y55" s="101">
        <f>_xll.qlRateHelperEarliestDate(U55,Trigger)</f>
        <v>42209</v>
      </c>
      <c r="Z55" s="101">
        <f>_xll.qlRateHelperLatestDate(U55,Trigger)</f>
        <v>54994</v>
      </c>
      <c r="AA55" s="246">
        <v>1.673557889066684E-2</v>
      </c>
      <c r="AE55" s="250"/>
      <c r="AZ55" s="100" t="s">
        <v>201</v>
      </c>
      <c r="BA55" s="101">
        <f>_xll.qlInterestRateIndexFixingDate(Currency&amp;"ibor"&amp;Tenor,BB55,Trigger)</f>
        <v>42282</v>
      </c>
      <c r="BB55" s="101">
        <f>_xll.qlCalendarAdvance(Calendar,BB54,AZ55,"f",,Trigger)</f>
        <v>42284</v>
      </c>
      <c r="BC55" s="101">
        <f>_xll.qlInterestRateIndexMaturity(Currency&amp;"ibor"&amp;Tenor,BB55,Trigger)</f>
        <v>42376</v>
      </c>
      <c r="BD55" s="246">
        <f>_xll.qlIndexFixing($AD$5,BA55,TRUE,_xll.ohTrigger(Trigger,Trigger3M))</f>
        <v>-1.465600079675816E-4</v>
      </c>
      <c r="BE55" s="246" t="e">
        <f>IFERROR(_xll.qlIndexFixing($BF$1,BA55,TRUE,_xll.ohTrigger(Trigger,Trigger3M)),#N/A)</f>
        <v>#N/A</v>
      </c>
    </row>
    <row r="56" spans="1:57" s="80" customFormat="1" ht="11.25" customHeight="1" x14ac:dyDescent="0.2">
      <c r="A56" s="285" t="s">
        <v>239</v>
      </c>
      <c r="B56" s="318" t="str">
        <v>24Y</v>
      </c>
      <c r="C56" s="284" t="str">
        <v>24Y</v>
      </c>
      <c r="D56" s="284" t="str">
        <f t="shared" si="36"/>
        <v>24Y</v>
      </c>
      <c r="E56" s="284" t="s">
        <v>8</v>
      </c>
      <c r="F56" s="324" t="s">
        <v>9</v>
      </c>
      <c r="G56" s="284" t="s">
        <v>10</v>
      </c>
      <c r="H56" s="324" t="s">
        <v>11</v>
      </c>
      <c r="I56" s="325">
        <v>1.5968486859999999E-2</v>
      </c>
      <c r="J56" s="325" t="str">
        <f>IFERROR(_xll.qlSimpleQuote(A56&amp;C56,I56,,Permanent,Trigger,TRUE),"--")</f>
        <v>SW24Y#0004</v>
      </c>
      <c r="K56" s="325" t="str">
        <f t="shared" si="34"/>
        <v>EUR_CURVE_3M_24Y</v>
      </c>
      <c r="L56" s="326" t="str">
        <f>IFERROR(_xll.qlSwapRateHelper2(,IF(DataSelect="Reference",$J56,K56),,$D56,Calendar,$G56,$F56,$H56,$L$33,0,E56,Discounting,Permanent,_xll.ohTrigger(Trigger,DataSelect),ObjectOverwrite),"--")</f>
        <v>obj_00260#0013</v>
      </c>
      <c r="M56" s="281" t="b">
        <v>1</v>
      </c>
      <c r="O56" s="340" t="str">
        <f t="shared" si="28"/>
        <v>SW</v>
      </c>
      <c r="P56" s="340" t="str">
        <f t="shared" si="29"/>
        <v>29Y</v>
      </c>
      <c r="Q56" s="344" t="str">
        <f t="shared" ref="Q56:R56" si="57">L61</f>
        <v>obj_0025e#0013</v>
      </c>
      <c r="R56" s="340" t="b">
        <f t="shared" si="57"/>
        <v>1</v>
      </c>
      <c r="S56" s="348">
        <v>1</v>
      </c>
      <c r="T56" s="348">
        <v>1</v>
      </c>
      <c r="U56" s="100" t="str">
        <v>obj_002a9</v>
      </c>
      <c r="V56" s="100" t="str">
        <f>_xll.qlRateHelperQuoteName(U56)</f>
        <v>EUR_CURVE_3M_36Y</v>
      </c>
      <c r="W56" s="338">
        <f>_xll.qlRateHelperRate(U56,_xll.ohTrigger(Trigger,Trigger3M))</f>
        <v>1.6388632570000002E-2</v>
      </c>
      <c r="X56" s="338" t="str">
        <f>IFERROR(_xll.qlFuturesRateHelperConvexityAdjustment(U56,Trigger),"--")</f>
        <v>--</v>
      </c>
      <c r="Y56" s="101">
        <f>_xll.qlRateHelperEarliestDate(U56,Trigger)</f>
        <v>42209</v>
      </c>
      <c r="Z56" s="101">
        <f>_xll.qlRateHelperLatestDate(U56,Trigger)</f>
        <v>55358</v>
      </c>
      <c r="AA56" s="246">
        <v>1.6754601106798026E-2</v>
      </c>
      <c r="AE56" s="250"/>
      <c r="AZ56" s="100" t="s">
        <v>201</v>
      </c>
      <c r="BA56" s="101">
        <f>_xll.qlInterestRateIndexFixingDate(Currency&amp;"ibor"&amp;Tenor,BB56,Trigger)</f>
        <v>42283</v>
      </c>
      <c r="BB56" s="101">
        <f>_xll.qlCalendarAdvance(Calendar,BB55,AZ56,"f",,Trigger)</f>
        <v>42285</v>
      </c>
      <c r="BC56" s="101">
        <f>_xll.qlInterestRateIndexMaturity(Currency&amp;"ibor"&amp;Tenor,BB56,Trigger)</f>
        <v>42377</v>
      </c>
      <c r="BD56" s="246">
        <f>_xll.qlIndexFixing($AD$5,BA56,TRUE,_xll.ohTrigger(Trigger,Trigger3M))</f>
        <v>-1.4612517947610728E-4</v>
      </c>
      <c r="BE56" s="246" t="e">
        <f>IFERROR(_xll.qlIndexFixing($BF$1,BA56,TRUE,_xll.ohTrigger(Trigger,Trigger3M)),#N/A)</f>
        <v>#N/A</v>
      </c>
    </row>
    <row r="57" spans="1:57" s="80" customFormat="1" ht="11.25" customHeight="1" x14ac:dyDescent="0.2">
      <c r="A57" s="285" t="s">
        <v>239</v>
      </c>
      <c r="B57" s="318" t="str">
        <v>25Y</v>
      </c>
      <c r="C57" s="284" t="str">
        <v>25Y</v>
      </c>
      <c r="D57" s="284" t="str">
        <f t="shared" si="36"/>
        <v>25Y</v>
      </c>
      <c r="E57" s="284" t="s">
        <v>8</v>
      </c>
      <c r="F57" s="324" t="s">
        <v>9</v>
      </c>
      <c r="G57" s="284" t="s">
        <v>10</v>
      </c>
      <c r="H57" s="324" t="s">
        <v>11</v>
      </c>
      <c r="I57" s="325">
        <v>1.602E-2</v>
      </c>
      <c r="J57" s="325" t="str">
        <f>IFERROR(_xll.qlSimpleQuote(A57&amp;C57,I57,,Permanent,Trigger,TRUE),"--")</f>
        <v>SW25Y#0004</v>
      </c>
      <c r="K57" s="325" t="str">
        <f t="shared" si="34"/>
        <v>EUR_CURVE_3M_25Y</v>
      </c>
      <c r="L57" s="326" t="str">
        <f>IFERROR(_xll.qlSwapRateHelper2(,IF(DataSelect="Reference",$J57,K57),,$D57,Calendar,$G57,$F57,$H57,$L$33,0,E57,Discounting,Permanent,_xll.ohTrigger(Trigger,DataSelect),ObjectOverwrite),"--")</f>
        <v>obj_00290#0013</v>
      </c>
      <c r="M57" s="281" t="b">
        <v>1</v>
      </c>
      <c r="O57" s="340" t="str">
        <f t="shared" si="28"/>
        <v>SW</v>
      </c>
      <c r="P57" s="340" t="str">
        <f t="shared" si="29"/>
        <v>30Y</v>
      </c>
      <c r="Q57" s="344" t="str">
        <f t="shared" ref="Q57:R57" si="58">L62</f>
        <v>obj_0029a#0013</v>
      </c>
      <c r="R57" s="340" t="b">
        <f t="shared" si="58"/>
        <v>1</v>
      </c>
      <c r="S57" s="348">
        <v>1</v>
      </c>
      <c r="T57" s="348">
        <v>1</v>
      </c>
      <c r="U57" s="100" t="str">
        <v>obj_00259</v>
      </c>
      <c r="V57" s="100" t="str">
        <f>_xll.qlRateHelperQuoteName(U57)</f>
        <v>EUR_CURVE_3M_37Y</v>
      </c>
      <c r="W57" s="338">
        <f>_xll.qlRateHelperRate(U57,_xll.ohTrigger(Trigger,Trigger3M))</f>
        <v>1.6405910459999999E-2</v>
      </c>
      <c r="X57" s="338" t="str">
        <f>IFERROR(_xll.qlFuturesRateHelperConvexityAdjustment(U57,Trigger),"--")</f>
        <v>--</v>
      </c>
      <c r="Y57" s="101">
        <f>_xll.qlRateHelperEarliestDate(U57,Trigger)</f>
        <v>42209</v>
      </c>
      <c r="Z57" s="101">
        <f>_xll.qlRateHelperLatestDate(U57,Trigger)</f>
        <v>55724</v>
      </c>
      <c r="AA57" s="246">
        <v>1.6764064212860117E-2</v>
      </c>
      <c r="AE57" s="250"/>
      <c r="AZ57" s="100" t="s">
        <v>201</v>
      </c>
      <c r="BA57" s="101">
        <f>_xll.qlInterestRateIndexFixingDate(Currency&amp;"ibor"&amp;Tenor,BB57,Trigger)</f>
        <v>42284</v>
      </c>
      <c r="BB57" s="101">
        <f>_xll.qlCalendarAdvance(Calendar,BB56,AZ57,"f",,Trigger)</f>
        <v>42286</v>
      </c>
      <c r="BC57" s="101">
        <f>_xll.qlInterestRateIndexMaturity(Currency&amp;"ibor"&amp;Tenor,BB57,Trigger)</f>
        <v>42380</v>
      </c>
      <c r="BD57" s="246">
        <f>_xll.qlIndexFixing($AD$5,BA57,TRUE,_xll.ohTrigger(Trigger,Trigger3M))</f>
        <v>-1.4328953666066543E-4</v>
      </c>
      <c r="BE57" s="246" t="e">
        <f>IFERROR(_xll.qlIndexFixing($BF$1,BA57,TRUE,_xll.ohTrigger(Trigger,Trigger3M)),#N/A)</f>
        <v>#N/A</v>
      </c>
    </row>
    <row r="58" spans="1:57" s="80" customFormat="1" ht="11.25" customHeight="1" x14ac:dyDescent="0.2">
      <c r="A58" s="285" t="s">
        <v>239</v>
      </c>
      <c r="B58" s="318" t="str">
        <v>26Y</v>
      </c>
      <c r="C58" s="284" t="str">
        <v>26Y</v>
      </c>
      <c r="D58" s="284" t="str">
        <f t="shared" si="36"/>
        <v>26Y</v>
      </c>
      <c r="E58" s="284" t="s">
        <v>8</v>
      </c>
      <c r="F58" s="324" t="s">
        <v>9</v>
      </c>
      <c r="G58" s="284" t="s">
        <v>10</v>
      </c>
      <c r="H58" s="324" t="s">
        <v>11</v>
      </c>
      <c r="I58" s="325">
        <v>1.6065216E-2</v>
      </c>
      <c r="J58" s="325" t="str">
        <f>IFERROR(_xll.qlSimpleQuote(A58&amp;C58,I58,,Permanent,Trigger,TRUE),"--")</f>
        <v>SW26Y#0004</v>
      </c>
      <c r="K58" s="325" t="str">
        <f t="shared" si="34"/>
        <v>EUR_CURVE_3M_26Y</v>
      </c>
      <c r="L58" s="326" t="str">
        <f>IFERROR(_xll.qlSwapRateHelper2(,IF(DataSelect="Reference",$J58,K58),,$D58,Calendar,$G58,$F58,$H58,$L$33,0,E58,Discounting,Permanent,_xll.ohTrigger(Trigger,DataSelect),ObjectOverwrite),"--")</f>
        <v>obj_00298#0013</v>
      </c>
      <c r="M58" s="281" t="b">
        <v>1</v>
      </c>
      <c r="O58" s="340" t="str">
        <f t="shared" si="28"/>
        <v>SW</v>
      </c>
      <c r="P58" s="340" t="str">
        <f t="shared" si="29"/>
        <v>31Y</v>
      </c>
      <c r="Q58" s="344" t="str">
        <f t="shared" ref="Q58:R58" si="59">L63</f>
        <v>obj_0025b#0013</v>
      </c>
      <c r="R58" s="340" t="b">
        <f t="shared" si="59"/>
        <v>1</v>
      </c>
      <c r="S58" s="348">
        <v>1</v>
      </c>
      <c r="T58" s="348">
        <v>1</v>
      </c>
      <c r="U58" s="100" t="str">
        <v>obj_0026b</v>
      </c>
      <c r="V58" s="100" t="str">
        <f>_xll.qlRateHelperQuoteName(U58)</f>
        <v>EUR_CURVE_3M_38Y</v>
      </c>
      <c r="W58" s="338">
        <f>_xll.qlRateHelperRate(U58,_xll.ohTrigger(Trigger,Trigger3M))</f>
        <v>1.6413695089999999E-2</v>
      </c>
      <c r="X58" s="338" t="str">
        <f>IFERROR(_xll.qlFuturesRateHelperConvexityAdjustment(U58,Trigger),"--")</f>
        <v>--</v>
      </c>
      <c r="Y58" s="101">
        <f>_xll.qlRateHelperEarliestDate(U58,Trigger)</f>
        <v>42209</v>
      </c>
      <c r="Z58" s="101">
        <f>_xll.qlRateHelperLatestDate(U58,Trigger)</f>
        <v>56089</v>
      </c>
      <c r="AA58" s="246">
        <v>1.6762283123852438E-2</v>
      </c>
      <c r="AE58" s="250"/>
      <c r="AZ58" s="100" t="s">
        <v>201</v>
      </c>
      <c r="BA58" s="101">
        <f>_xll.qlInterestRateIndexFixingDate(Currency&amp;"ibor"&amp;Tenor,BB58,Trigger)</f>
        <v>42285</v>
      </c>
      <c r="BB58" s="101">
        <f>_xll.qlCalendarAdvance(Calendar,BB57,AZ58,"f",,Trigger)</f>
        <v>42289</v>
      </c>
      <c r="BC58" s="101">
        <f>_xll.qlInterestRateIndexMaturity(Currency&amp;"ibor"&amp;Tenor,BB58,Trigger)</f>
        <v>42381</v>
      </c>
      <c r="BD58" s="246">
        <f>_xll.qlIndexFixing($AD$5,BA58,TRUE,_xll.ohTrigger(Trigger,Trigger3M))</f>
        <v>-1.4469539644109639E-4</v>
      </c>
      <c r="BE58" s="246" t="e">
        <f>IFERROR(_xll.qlIndexFixing($BF$1,BA58,TRUE,_xll.ohTrigger(Trigger,Trigger3M)),#N/A)</f>
        <v>#N/A</v>
      </c>
    </row>
    <row r="59" spans="1:57" s="80" customFormat="1" ht="11.25" customHeight="1" x14ac:dyDescent="0.2">
      <c r="A59" s="285" t="s">
        <v>239</v>
      </c>
      <c r="B59" s="318" t="str">
        <v>27Y</v>
      </c>
      <c r="C59" s="284" t="str">
        <v>27Y</v>
      </c>
      <c r="D59" s="284" t="str">
        <f t="shared" si="36"/>
        <v>27Y</v>
      </c>
      <c r="E59" s="284" t="s">
        <v>8</v>
      </c>
      <c r="F59" s="324" t="s">
        <v>9</v>
      </c>
      <c r="G59" s="284" t="s">
        <v>10</v>
      </c>
      <c r="H59" s="324" t="s">
        <v>11</v>
      </c>
      <c r="I59" s="325">
        <v>1.6107636329999998E-2</v>
      </c>
      <c r="J59" s="325" t="str">
        <f>IFERROR(_xll.qlSimpleQuote(A59&amp;C59,I59,,Permanent,Trigger,TRUE),"--")</f>
        <v>SW27Y#0004</v>
      </c>
      <c r="K59" s="325" t="str">
        <f t="shared" si="34"/>
        <v>EUR_CURVE_3M_27Y</v>
      </c>
      <c r="L59" s="326" t="str">
        <f>IFERROR(_xll.qlSwapRateHelper2(,IF(DataSelect="Reference",$J59,K59),,$D59,Calendar,$G59,$F59,$H59,$L$33,0,E59,Discounting,Permanent,_xll.ohTrigger(Trigger,DataSelect),ObjectOverwrite),"--")</f>
        <v>obj_0027e#0013</v>
      </c>
      <c r="M59" s="281" t="b">
        <v>1</v>
      </c>
      <c r="O59" s="340" t="str">
        <f t="shared" si="28"/>
        <v>SW</v>
      </c>
      <c r="P59" s="340" t="str">
        <f t="shared" si="29"/>
        <v>32Y</v>
      </c>
      <c r="Q59" s="344" t="str">
        <f t="shared" ref="Q59:R59" si="60">L64</f>
        <v>obj_00299#0013</v>
      </c>
      <c r="R59" s="340" t="b">
        <f t="shared" si="60"/>
        <v>1</v>
      </c>
      <c r="S59" s="348">
        <v>1</v>
      </c>
      <c r="T59" s="348">
        <v>1</v>
      </c>
      <c r="U59" s="100" t="str">
        <v>obj_002a2</v>
      </c>
      <c r="V59" s="100" t="str">
        <f>_xll.qlRateHelperQuoteName(U59)</f>
        <v>EUR_CURVE_3M_39Y</v>
      </c>
      <c r="W59" s="338">
        <f>_xll.qlRateHelperRate(U59,_xll.ohTrigger(Trigger,Trigger3M))</f>
        <v>1.6412025400000002E-2</v>
      </c>
      <c r="X59" s="338" t="str">
        <f>IFERROR(_xll.qlFuturesRateHelperConvexityAdjustment(U59,Trigger),"--")</f>
        <v>--</v>
      </c>
      <c r="Y59" s="101">
        <f>_xll.qlRateHelperEarliestDate(U59,Trigger)</f>
        <v>42209</v>
      </c>
      <c r="Z59" s="101">
        <f>_xll.qlRateHelperLatestDate(U59,Trigger)</f>
        <v>56454</v>
      </c>
      <c r="AA59" s="246">
        <v>1.6747883750589363E-2</v>
      </c>
      <c r="AE59" s="250"/>
      <c r="AZ59" s="100" t="s">
        <v>201</v>
      </c>
      <c r="BA59" s="101">
        <f>_xll.qlInterestRateIndexFixingDate(Currency&amp;"ibor"&amp;Tenor,BB59,Trigger)</f>
        <v>42286</v>
      </c>
      <c r="BB59" s="101">
        <f>_xll.qlCalendarAdvance(Calendar,BB58,AZ59,"f",,Trigger)</f>
        <v>42290</v>
      </c>
      <c r="BC59" s="101">
        <f>_xll.qlInterestRateIndexMaturity(Currency&amp;"ibor"&amp;Tenor,BB59,Trigger)</f>
        <v>42382</v>
      </c>
      <c r="BD59" s="246">
        <f>_xll.qlIndexFixing($AD$5,BA59,TRUE,_xll.ohTrigger(Trigger,Trigger3M))</f>
        <v>-1.4441533345829158E-4</v>
      </c>
      <c r="BE59" s="246" t="e">
        <f>IFERROR(_xll.qlIndexFixing($BF$1,BA59,TRUE,_xll.ohTrigger(Trigger,Trigger3M)),#N/A)</f>
        <v>#N/A</v>
      </c>
    </row>
    <row r="60" spans="1:57" s="80" customFormat="1" ht="11.25" customHeight="1" x14ac:dyDescent="0.2">
      <c r="A60" s="285" t="s">
        <v>239</v>
      </c>
      <c r="B60" s="318" t="str">
        <v>28Y</v>
      </c>
      <c r="C60" s="284" t="str">
        <v>28Y</v>
      </c>
      <c r="D60" s="284" t="str">
        <f t="shared" si="36"/>
        <v>28Y</v>
      </c>
      <c r="E60" s="284" t="s">
        <v>8</v>
      </c>
      <c r="F60" s="324" t="s">
        <v>9</v>
      </c>
      <c r="G60" s="284" t="s">
        <v>10</v>
      </c>
      <c r="H60" s="324" t="s">
        <v>11</v>
      </c>
      <c r="I60" s="325">
        <v>1.614839492E-2</v>
      </c>
      <c r="J60" s="325" t="str">
        <f>IFERROR(_xll.qlSimpleQuote(A60&amp;C60,I60,,Permanent,Trigger,TRUE),"--")</f>
        <v>SW28Y#0004</v>
      </c>
      <c r="K60" s="325" t="str">
        <f t="shared" si="34"/>
        <v>EUR_CURVE_3M_28Y</v>
      </c>
      <c r="L60" s="326" t="str">
        <f>IFERROR(_xll.qlSwapRateHelper2(,IF(DataSelect="Reference",$J60,K60),,$D60,Calendar,$G60,$F60,$H60,$L$33,0,E60,Discounting,Permanent,_xll.ohTrigger(Trigger,DataSelect),ObjectOverwrite),"--")</f>
        <v>obj_00268#0013</v>
      </c>
      <c r="M60" s="281" t="b">
        <v>1</v>
      </c>
      <c r="O60" s="340" t="str">
        <f t="shared" si="28"/>
        <v>SW</v>
      </c>
      <c r="P60" s="340" t="str">
        <f t="shared" si="29"/>
        <v>33Y</v>
      </c>
      <c r="Q60" s="344" t="str">
        <f t="shared" ref="Q60:R60" si="61">L65</f>
        <v>obj_0027b#0013</v>
      </c>
      <c r="R60" s="340" t="b">
        <f t="shared" si="61"/>
        <v>1</v>
      </c>
      <c r="S60" s="348">
        <v>1</v>
      </c>
      <c r="T60" s="348">
        <v>1</v>
      </c>
      <c r="U60" s="100" t="str">
        <v>obj_00274</v>
      </c>
      <c r="V60" s="100" t="str">
        <f>_xll.qlRateHelperQuoteName(U60)</f>
        <v>EUR_CURVE_3M_40Y</v>
      </c>
      <c r="W60" s="338">
        <f>_xll.qlRateHelperRate(U60,_xll.ohTrigger(Trigger,Trigger3M))</f>
        <v>1.6400000000000001E-2</v>
      </c>
      <c r="X60" s="338" t="str">
        <f>IFERROR(_xll.qlFuturesRateHelperConvexityAdjustment(U60,Trigger),"--")</f>
        <v>--</v>
      </c>
      <c r="Y60" s="101">
        <f>_xll.qlRateHelperEarliestDate(U60,Trigger)</f>
        <v>42209</v>
      </c>
      <c r="Z60" s="101">
        <f>_xll.qlRateHelperLatestDate(U60,Trigger)</f>
        <v>56821</v>
      </c>
      <c r="AA60" s="246">
        <v>1.671940069283635E-2</v>
      </c>
      <c r="AE60" s="250"/>
      <c r="AZ60" s="100" t="s">
        <v>201</v>
      </c>
      <c r="BA60" s="101">
        <f>_xll.qlInterestRateIndexFixingDate(Currency&amp;"ibor"&amp;Tenor,BB60,Trigger)</f>
        <v>42289</v>
      </c>
      <c r="BB60" s="101">
        <f>_xll.qlCalendarAdvance(Calendar,BB59,AZ60,"f",,Trigger)</f>
        <v>42291</v>
      </c>
      <c r="BC60" s="101">
        <f>_xll.qlInterestRateIndexMaturity(Currency&amp;"ibor"&amp;Tenor,BB60,Trigger)</f>
        <v>42383</v>
      </c>
      <c r="BD60" s="246">
        <f>_xll.qlIndexFixing($AD$5,BA60,TRUE,_xll.ohTrigger(Trigger,Trigger3M))</f>
        <v>-1.4416622360076707E-4</v>
      </c>
      <c r="BE60" s="246" t="e">
        <f>IFERROR(_xll.qlIndexFixing($BF$1,BA60,TRUE,_xll.ohTrigger(Trigger,Trigger3M)),#N/A)</f>
        <v>#N/A</v>
      </c>
    </row>
    <row r="61" spans="1:57" s="80" customFormat="1" ht="11.25" customHeight="1" x14ac:dyDescent="0.2">
      <c r="A61" s="285" t="s">
        <v>239</v>
      </c>
      <c r="B61" s="318" t="str">
        <v>29Y</v>
      </c>
      <c r="C61" s="284" t="str">
        <v>29Y</v>
      </c>
      <c r="D61" s="284" t="str">
        <f t="shared" si="36"/>
        <v>29Y</v>
      </c>
      <c r="E61" s="284" t="s">
        <v>8</v>
      </c>
      <c r="F61" s="324" t="s">
        <v>9</v>
      </c>
      <c r="G61" s="284" t="s">
        <v>10</v>
      </c>
      <c r="H61" s="324" t="s">
        <v>11</v>
      </c>
      <c r="I61" s="325">
        <v>1.6189950330000001E-2</v>
      </c>
      <c r="J61" s="325" t="str">
        <f>IFERROR(_xll.qlSimpleQuote(A61&amp;C61,I61,,Permanent,Trigger,TRUE),"--")</f>
        <v>SW29Y#0004</v>
      </c>
      <c r="K61" s="325" t="str">
        <f t="shared" si="34"/>
        <v>EUR_CURVE_3M_29Y</v>
      </c>
      <c r="L61" s="326" t="str">
        <f>IFERROR(_xll.qlSwapRateHelper2(,IF(DataSelect="Reference",$J61,K61),,$D61,Calendar,$G61,$F61,$H61,$L$33,0,E61,Discounting,Permanent,_xll.ohTrigger(Trigger,DataSelect),ObjectOverwrite),"--")</f>
        <v>obj_0025e#0013</v>
      </c>
      <c r="M61" s="281" t="b">
        <v>1</v>
      </c>
      <c r="O61" s="340" t="str">
        <f t="shared" si="28"/>
        <v>SW</v>
      </c>
      <c r="P61" s="340" t="str">
        <f t="shared" si="29"/>
        <v>34Y</v>
      </c>
      <c r="Q61" s="344" t="str">
        <f t="shared" ref="Q61:R61" si="62">L66</f>
        <v>obj_00265#0013</v>
      </c>
      <c r="R61" s="340" t="b">
        <f t="shared" si="62"/>
        <v>1</v>
      </c>
      <c r="S61" s="348">
        <v>1</v>
      </c>
      <c r="T61" s="348">
        <v>1</v>
      </c>
      <c r="U61" s="100" t="str">
        <v>obj_0029f</v>
      </c>
      <c r="V61" s="100" t="str">
        <f>_xll.qlRateHelperQuoteName(U61)</f>
        <v>EUR_CURVE_3M_50Y</v>
      </c>
      <c r="W61" s="338">
        <f>_xll.qlRateHelperRate(U61,_xll.ohTrigger(Trigger,Trigger3M))</f>
        <v>1.6029999999999999E-2</v>
      </c>
      <c r="X61" s="338" t="str">
        <f>IFERROR(_xll.qlFuturesRateHelperConvexityAdjustment(U61,Trigger),"--")</f>
        <v>--</v>
      </c>
      <c r="Y61" s="101">
        <f>_xll.qlRateHelperEarliestDate(U61,Trigger)</f>
        <v>42209</v>
      </c>
      <c r="Z61" s="101">
        <f>_xll.qlRateHelperLatestDate(U61,Trigger)</f>
        <v>60472</v>
      </c>
      <c r="AA61" s="246">
        <v>1.6100149355552096E-2</v>
      </c>
      <c r="AE61" s="250"/>
      <c r="AZ61" s="100" t="s">
        <v>201</v>
      </c>
      <c r="BA61" s="101">
        <f>_xll.qlInterestRateIndexFixingDate(Currency&amp;"ibor"&amp;Tenor,BB61,Trigger)</f>
        <v>42290</v>
      </c>
      <c r="BB61" s="101">
        <f>_xll.qlCalendarAdvance(Calendar,BB60,AZ61,"f",,Trigger)</f>
        <v>42292</v>
      </c>
      <c r="BC61" s="101">
        <f>_xll.qlInterestRateIndexMaturity(Currency&amp;"ibor"&amp;Tenor,BB61,Trigger)</f>
        <v>42384</v>
      </c>
      <c r="BD61" s="246">
        <f>_xll.qlIndexFixing($AD$5,BA61,TRUE,_xll.ohTrigger(Trigger,Trigger3M))</f>
        <v>-1.4394806687286719E-4</v>
      </c>
      <c r="BE61" s="246" t="e">
        <f>IFERROR(_xll.qlIndexFixing($BF$1,BA61,TRUE,_xll.ohTrigger(Trigger,Trigger3M)),#N/A)</f>
        <v>#N/A</v>
      </c>
    </row>
    <row r="62" spans="1:57" s="80" customFormat="1" ht="11.25" customHeight="1" x14ac:dyDescent="0.2">
      <c r="A62" s="285" t="s">
        <v>239</v>
      </c>
      <c r="B62" s="318" t="str">
        <v>30Y</v>
      </c>
      <c r="C62" s="284" t="str">
        <v>30Y</v>
      </c>
      <c r="D62" s="284" t="str">
        <f t="shared" si="36"/>
        <v>30Y</v>
      </c>
      <c r="E62" s="284" t="s">
        <v>8</v>
      </c>
      <c r="F62" s="324" t="s">
        <v>9</v>
      </c>
      <c r="G62" s="284" t="s">
        <v>10</v>
      </c>
      <c r="H62" s="324" t="s">
        <v>11</v>
      </c>
      <c r="I62" s="325">
        <v>1.6230000000000001E-2</v>
      </c>
      <c r="J62" s="325" t="str">
        <f>IFERROR(_xll.qlSimpleQuote(A62&amp;C62,I62,,Permanent,Trigger,TRUE),"--")</f>
        <v>SW30Y#0004</v>
      </c>
      <c r="K62" s="325" t="str">
        <f t="shared" si="34"/>
        <v>EUR_CURVE_3M_30Y</v>
      </c>
      <c r="L62" s="326" t="str">
        <f>IFERROR(_xll.qlSwapRateHelper2(,IF(DataSelect="Reference",$J62,K62),,$D62,Calendar,$G62,$F62,$H62,$L$33,0,E62,Discounting,Permanent,_xll.ohTrigger(Trigger,DataSelect),ObjectOverwrite),"--")</f>
        <v>obj_0029a#0013</v>
      </c>
      <c r="M62" s="281" t="b">
        <v>1</v>
      </c>
      <c r="O62" s="340" t="str">
        <f t="shared" si="28"/>
        <v>SW</v>
      </c>
      <c r="P62" s="340" t="str">
        <f t="shared" si="29"/>
        <v>35Y</v>
      </c>
      <c r="Q62" s="344" t="str">
        <f t="shared" ref="Q62:R62" si="63">L67</f>
        <v>obj_00293#0013</v>
      </c>
      <c r="R62" s="340" t="b">
        <f t="shared" si="63"/>
        <v>1</v>
      </c>
      <c r="S62" s="348">
        <v>1</v>
      </c>
      <c r="T62" s="348">
        <v>1</v>
      </c>
      <c r="U62" s="100" t="str">
        <v>obj_0028f</v>
      </c>
      <c r="V62" s="100" t="str">
        <f>_xll.qlRateHelperQuoteName(U62)</f>
        <v>EUR_CURVE_3M_60Y</v>
      </c>
      <c r="W62" s="338">
        <f>_xll.qlRateHelperRate(U62,_xll.ohTrigger(Trigger,Trigger3M))</f>
        <v>1.5910000000000001E-2</v>
      </c>
      <c r="X62" s="338" t="str">
        <f>IFERROR(_xll.qlFuturesRateHelperConvexityAdjustment(U62,Trigger),"--")</f>
        <v>--</v>
      </c>
      <c r="Y62" s="101">
        <f>_xll.qlRateHelperEarliestDate(U62,Trigger)</f>
        <v>42209</v>
      </c>
      <c r="Z62" s="101">
        <f>_xll.qlRateHelperLatestDate(U62,Trigger)</f>
        <v>64124</v>
      </c>
      <c r="AA62" s="246">
        <v>1.5883637297341813E-2</v>
      </c>
      <c r="AE62" s="250"/>
      <c r="AZ62" s="100" t="s">
        <v>201</v>
      </c>
      <c r="BA62" s="101">
        <f>_xll.qlInterestRateIndexFixingDate(Currency&amp;"ibor"&amp;Tenor,BB62,Trigger)</f>
        <v>42291</v>
      </c>
      <c r="BB62" s="101">
        <f>_xll.qlCalendarAdvance(Calendar,BB61,AZ62,"f",,Trigger)</f>
        <v>42293</v>
      </c>
      <c r="BC62" s="101">
        <f>_xll.qlInterestRateIndexMaturity(Currency&amp;"ibor"&amp;Tenor,BB62,Trigger)</f>
        <v>42387</v>
      </c>
      <c r="BD62" s="246">
        <f>_xll.qlIndexFixing($AD$5,BA62,TRUE,_xll.ohTrigger(Trigger,Trigger3M))</f>
        <v>-1.4108527201921271E-4</v>
      </c>
      <c r="BE62" s="246" t="e">
        <f>IFERROR(_xll.qlIndexFixing($BF$1,BA62,TRUE,_xll.ohTrigger(Trigger,Trigger3M)),#N/A)</f>
        <v>#N/A</v>
      </c>
    </row>
    <row r="63" spans="1:57" s="80" customFormat="1" ht="11.25" customHeight="1" x14ac:dyDescent="0.2">
      <c r="A63" s="285" t="s">
        <v>239</v>
      </c>
      <c r="B63" s="318" t="str">
        <v>31Y</v>
      </c>
      <c r="C63" s="284" t="str">
        <v>31Y</v>
      </c>
      <c r="D63" s="284" t="str">
        <f t="shared" si="36"/>
        <v>31Y</v>
      </c>
      <c r="E63" s="284" t="s">
        <v>8</v>
      </c>
      <c r="F63" s="324" t="s">
        <v>9</v>
      </c>
      <c r="G63" s="284" t="s">
        <v>10</v>
      </c>
      <c r="H63" s="324" t="s">
        <v>11</v>
      </c>
      <c r="I63" s="325">
        <v>1.627043039E-2</v>
      </c>
      <c r="J63" s="325" t="str">
        <f>IFERROR(_xll.qlSimpleQuote(A63&amp;C63,I63,,Permanent,Trigger,TRUE),"--")</f>
        <v>SW31Y#0004</v>
      </c>
      <c r="K63" s="325" t="str">
        <f t="shared" si="34"/>
        <v>EUR_CURVE_3M_31Y</v>
      </c>
      <c r="L63" s="326" t="str">
        <f>IFERROR(_xll.qlSwapRateHelper2(,IF(DataSelect="Reference",$J63,K63),,$D63,Calendar,$G63,$F63,$H63,$L$33,0,E63,Discounting,Permanent,_xll.ohTrigger(Trigger,DataSelect),ObjectOverwrite),"--")</f>
        <v>obj_0025b#0013</v>
      </c>
      <c r="M63" s="281" t="b">
        <v>1</v>
      </c>
      <c r="O63" s="340" t="str">
        <f t="shared" si="28"/>
        <v>SW</v>
      </c>
      <c r="P63" s="340" t="str">
        <f t="shared" si="29"/>
        <v>36Y</v>
      </c>
      <c r="Q63" s="344" t="str">
        <f t="shared" ref="Q63:R63" si="64">L68</f>
        <v>obj_002a9#0012</v>
      </c>
      <c r="R63" s="340" t="b">
        <f t="shared" si="64"/>
        <v>1</v>
      </c>
      <c r="S63" s="348">
        <v>1</v>
      </c>
      <c r="T63" s="348">
        <v>1</v>
      </c>
      <c r="U63" s="100" t="e">
        <v>#N/A</v>
      </c>
      <c r="V63" s="100" t="e">
        <f>_xll.qlRateHelperQuoteName(U63)</f>
        <v>#VALUE!</v>
      </c>
      <c r="W63" s="338" t="e">
        <f>_xll.qlRateHelperRate(U63,_xll.ohTrigger(Trigger,Trigger3M))</f>
        <v>#VALUE!</v>
      </c>
      <c r="X63" s="338" t="str">
        <f>IFERROR(_xll.qlFuturesRateHelperConvexityAdjustment(U63,Trigger),"--")</f>
        <v>--</v>
      </c>
      <c r="Y63" s="101" t="e">
        <f>_xll.qlRateHelperEarliestDate(U63,Trigger)</f>
        <v>#VALUE!</v>
      </c>
      <c r="Z63" s="101" t="e">
        <f>_xll.qlRateHelperLatestDate(U63,Trigger)</f>
        <v>#VALUE!</v>
      </c>
      <c r="AA63" s="246" t="e">
        <v>#N/A</v>
      </c>
      <c r="AE63" s="250"/>
      <c r="AZ63" s="100" t="s">
        <v>201</v>
      </c>
      <c r="BA63" s="101">
        <f>_xll.qlInterestRateIndexFixingDate(Currency&amp;"ibor"&amp;Tenor,BB63,Trigger)</f>
        <v>42292</v>
      </c>
      <c r="BB63" s="101">
        <f>_xll.qlCalendarAdvance(Calendar,BB62,AZ63,"f",,Trigger)</f>
        <v>42296</v>
      </c>
      <c r="BC63" s="101">
        <f>_xll.qlInterestRateIndexMaturity(Currency&amp;"ibor"&amp;Tenor,BB63,Trigger)</f>
        <v>42388</v>
      </c>
      <c r="BD63" s="246">
        <f>_xll.qlIndexFixing($AD$5,BA63,TRUE,_xll.ohTrigger(Trigger,Trigger3M))</f>
        <v>-1.4338497136438509E-4</v>
      </c>
      <c r="BE63" s="246" t="e">
        <f>IFERROR(_xll.qlIndexFixing($BF$1,BA63,TRUE,_xll.ohTrigger(Trigger,Trigger3M)),#N/A)</f>
        <v>#N/A</v>
      </c>
    </row>
    <row r="64" spans="1:57" s="80" customFormat="1" ht="11.25" customHeight="1" x14ac:dyDescent="0.2">
      <c r="A64" s="285" t="s">
        <v>239</v>
      </c>
      <c r="B64" s="318" t="str">
        <v>32Y</v>
      </c>
      <c r="C64" s="284" t="str">
        <v>32Y</v>
      </c>
      <c r="D64" s="284" t="str">
        <f t="shared" si="36"/>
        <v>32Y</v>
      </c>
      <c r="E64" s="284" t="s">
        <v>8</v>
      </c>
      <c r="F64" s="324" t="s">
        <v>9</v>
      </c>
      <c r="G64" s="284" t="s">
        <v>10</v>
      </c>
      <c r="H64" s="324" t="s">
        <v>11</v>
      </c>
      <c r="I64" s="325">
        <v>1.6309889330000001E-2</v>
      </c>
      <c r="J64" s="325" t="str">
        <f>IFERROR(_xll.qlSimpleQuote(A64&amp;C64,I64,,Permanent,Trigger,TRUE),"--")</f>
        <v>SW32Y#0004</v>
      </c>
      <c r="K64" s="325" t="str">
        <f t="shared" si="34"/>
        <v>EUR_CURVE_3M_32Y</v>
      </c>
      <c r="L64" s="326" t="str">
        <f>IFERROR(_xll.qlSwapRateHelper2(,IF(DataSelect="Reference",$J64,K64),,$D64,Calendar,$G64,$F64,$H64,$L$33,0,E64,Discounting,Permanent,_xll.ohTrigger(Trigger,DataSelect),ObjectOverwrite),"--")</f>
        <v>obj_00299#0013</v>
      </c>
      <c r="M64" s="281" t="b">
        <v>1</v>
      </c>
      <c r="O64" s="340" t="str">
        <f t="shared" si="28"/>
        <v>SW</v>
      </c>
      <c r="P64" s="340" t="str">
        <f t="shared" si="29"/>
        <v>37Y</v>
      </c>
      <c r="Q64" s="344" t="str">
        <f t="shared" ref="Q64:R64" si="65">L69</f>
        <v>obj_00259#0013</v>
      </c>
      <c r="R64" s="340" t="b">
        <f t="shared" si="65"/>
        <v>1</v>
      </c>
      <c r="S64" s="348">
        <v>1</v>
      </c>
      <c r="T64" s="348">
        <v>1</v>
      </c>
      <c r="U64" s="100" t="e">
        <v>#N/A</v>
      </c>
      <c r="V64" s="100" t="e">
        <f>_xll.qlRateHelperQuoteName(U64)</f>
        <v>#VALUE!</v>
      </c>
      <c r="W64" s="338" t="e">
        <f>_xll.qlRateHelperRate(U64,_xll.ohTrigger(Trigger,Trigger3M))</f>
        <v>#VALUE!</v>
      </c>
      <c r="X64" s="338" t="str">
        <f>IFERROR(_xll.qlFuturesRateHelperConvexityAdjustment(U64,Trigger),"--")</f>
        <v>--</v>
      </c>
      <c r="Y64" s="101" t="e">
        <f>_xll.qlRateHelperEarliestDate(U64,Trigger)</f>
        <v>#VALUE!</v>
      </c>
      <c r="Z64" s="101" t="e">
        <f>_xll.qlRateHelperLatestDate(U64,Trigger)</f>
        <v>#VALUE!</v>
      </c>
      <c r="AA64" s="100" t="e">
        <v>#N/A</v>
      </c>
      <c r="AZ64" s="100" t="s">
        <v>201</v>
      </c>
      <c r="BA64" s="101">
        <f>_xll.qlInterestRateIndexFixingDate(Currency&amp;"ibor"&amp;Tenor,BB64,Trigger)</f>
        <v>42293</v>
      </c>
      <c r="BB64" s="101">
        <f>_xll.qlCalendarAdvance(Calendar,BB63,AZ64,"f",,Trigger)</f>
        <v>42297</v>
      </c>
      <c r="BC64" s="101">
        <f>_xll.qlInterestRateIndexMaturity(Currency&amp;"ibor"&amp;Tenor,BB64,Trigger)</f>
        <v>42389</v>
      </c>
      <c r="BD64" s="246">
        <f>_xll.qlIndexFixing($AD$5,BA64,TRUE,_xll.ohTrigger(Trigger,Trigger3M))</f>
        <v>-1.4332158035455247E-4</v>
      </c>
      <c r="BE64" s="246" t="e">
        <f>IFERROR(_xll.qlIndexFixing($BF$1,BA64,TRUE,_xll.ohTrigger(Trigger,Trigger3M)),#N/A)</f>
        <v>#N/A</v>
      </c>
    </row>
    <row r="65" spans="1:57" s="80" customFormat="1" ht="11.25" customHeight="1" x14ac:dyDescent="0.2">
      <c r="A65" s="285" t="s">
        <v>239</v>
      </c>
      <c r="B65" s="318" t="str">
        <v>33Y</v>
      </c>
      <c r="C65" s="284" t="str">
        <v>33Y</v>
      </c>
      <c r="D65" s="284" t="str">
        <f t="shared" si="36"/>
        <v>33Y</v>
      </c>
      <c r="E65" s="284" t="s">
        <v>8</v>
      </c>
      <c r="F65" s="324" t="s">
        <v>9</v>
      </c>
      <c r="G65" s="284" t="s">
        <v>10</v>
      </c>
      <c r="H65" s="324" t="s">
        <v>11</v>
      </c>
      <c r="I65" s="325">
        <v>1.6347714520000001E-2</v>
      </c>
      <c r="J65" s="325" t="str">
        <f>IFERROR(_xll.qlSimpleQuote(A65&amp;C65,I65,,Permanent,Trigger,TRUE),"--")</f>
        <v>SW33Y#0004</v>
      </c>
      <c r="K65" s="325" t="str">
        <f t="shared" si="34"/>
        <v>EUR_CURVE_3M_33Y</v>
      </c>
      <c r="L65" s="326" t="str">
        <f>IFERROR(_xll.qlSwapRateHelper2(,IF(DataSelect="Reference",$J65,K65),,$D65,Calendar,$G65,$F65,$H65,$L$33,0,E65,Discounting,Permanent,_xll.ohTrigger(Trigger,DataSelect),ObjectOverwrite),"--")</f>
        <v>obj_0027b#0013</v>
      </c>
      <c r="M65" s="281" t="b">
        <v>1</v>
      </c>
      <c r="O65" s="340" t="str">
        <f t="shared" si="28"/>
        <v>SW</v>
      </c>
      <c r="P65" s="340" t="str">
        <f t="shared" si="29"/>
        <v>38Y</v>
      </c>
      <c r="Q65" s="344" t="str">
        <f t="shared" ref="Q65:R65" si="66">L70</f>
        <v>obj_0026b#0013</v>
      </c>
      <c r="R65" s="340" t="b">
        <f t="shared" si="66"/>
        <v>1</v>
      </c>
      <c r="S65" s="348">
        <v>1</v>
      </c>
      <c r="T65" s="348">
        <v>1</v>
      </c>
      <c r="U65" s="100" t="e">
        <v>#N/A</v>
      </c>
      <c r="V65" s="100" t="e">
        <f>_xll.qlRateHelperQuoteName(U65)</f>
        <v>#VALUE!</v>
      </c>
      <c r="W65" s="338" t="e">
        <f>_xll.qlRateHelperRate(U65,_xll.ohTrigger(Trigger,Trigger3M))</f>
        <v>#VALUE!</v>
      </c>
      <c r="X65" s="338" t="str">
        <f>IFERROR(_xll.qlFuturesRateHelperConvexityAdjustment(U65,Trigger),"--")</f>
        <v>--</v>
      </c>
      <c r="Y65" s="101" t="e">
        <f>_xll.qlRateHelperEarliestDate(U65,Trigger)</f>
        <v>#VALUE!</v>
      </c>
      <c r="Z65" s="101" t="e">
        <f>_xll.qlRateHelperLatestDate(U65,Trigger)</f>
        <v>#VALUE!</v>
      </c>
      <c r="AA65" s="100" t="e">
        <v>#N/A</v>
      </c>
      <c r="AZ65" s="100" t="s">
        <v>201</v>
      </c>
      <c r="BA65" s="101">
        <f>_xll.qlInterestRateIndexFixingDate(Currency&amp;"ibor"&amp;Tenor,BB65,Trigger)</f>
        <v>42296</v>
      </c>
      <c r="BB65" s="101">
        <f>_xll.qlCalendarAdvance(Calendar,BB64,AZ65,"f",,Trigger)</f>
        <v>42298</v>
      </c>
      <c r="BC65" s="101">
        <f>_xll.qlInterestRateIndexMaturity(Currency&amp;"ibor"&amp;Tenor,BB65,Trigger)</f>
        <v>42390</v>
      </c>
      <c r="BD65" s="246">
        <f>_xll.qlIndexFixing($AD$5,BA65,TRUE,_xll.ohTrigger(Trigger,Trigger3M))</f>
        <v>-1.4328914249432849E-4</v>
      </c>
      <c r="BE65" s="246" t="e">
        <f>IFERROR(_xll.qlIndexFixing($BF$1,BA65,TRUE,_xll.ohTrigger(Trigger,Trigger3M)),#N/A)</f>
        <v>#N/A</v>
      </c>
    </row>
    <row r="66" spans="1:57" s="80" customFormat="1" ht="11.25" customHeight="1" x14ac:dyDescent="0.2">
      <c r="A66" s="285" t="s">
        <v>239</v>
      </c>
      <c r="B66" s="318" t="str">
        <v>34Y</v>
      </c>
      <c r="C66" s="284" t="str">
        <v>34Y</v>
      </c>
      <c r="D66" s="284" t="str">
        <f t="shared" si="36"/>
        <v>34Y</v>
      </c>
      <c r="E66" s="284" t="s">
        <v>8</v>
      </c>
      <c r="F66" s="324" t="s">
        <v>9</v>
      </c>
      <c r="G66" s="284" t="s">
        <v>10</v>
      </c>
      <c r="H66" s="324" t="s">
        <v>11</v>
      </c>
      <c r="I66" s="325">
        <v>1.6380233300000002E-2</v>
      </c>
      <c r="J66" s="325" t="str">
        <f>IFERROR(_xll.qlSimpleQuote(A66&amp;C66,I66,,Permanent,Trigger,TRUE),"--")</f>
        <v>SW34Y#0004</v>
      </c>
      <c r="K66" s="325" t="str">
        <f t="shared" si="34"/>
        <v>EUR_CURVE_3M_34Y</v>
      </c>
      <c r="L66" s="326" t="str">
        <f>IFERROR(_xll.qlSwapRateHelper2(,IF(DataSelect="Reference",$J66,K66),,$D66,Calendar,$G66,$F66,$H66,$L$33,0,E66,Discounting,Permanent,_xll.ohTrigger(Trigger,DataSelect),ObjectOverwrite),"--")</f>
        <v>obj_00265#0013</v>
      </c>
      <c r="M66" s="281" t="b">
        <v>1</v>
      </c>
      <c r="O66" s="340" t="str">
        <f t="shared" si="28"/>
        <v>SW</v>
      </c>
      <c r="P66" s="340" t="str">
        <f t="shared" si="29"/>
        <v>39Y</v>
      </c>
      <c r="Q66" s="344" t="str">
        <f t="shared" ref="Q66:R66" si="67">L71</f>
        <v>obj_002a2#0012</v>
      </c>
      <c r="R66" s="340" t="b">
        <f t="shared" si="67"/>
        <v>1</v>
      </c>
      <c r="S66" s="348">
        <v>1</v>
      </c>
      <c r="T66" s="348">
        <v>1</v>
      </c>
      <c r="U66" s="100" t="e">
        <v>#N/A</v>
      </c>
      <c r="V66" s="100" t="e">
        <f>_xll.qlRateHelperQuoteName(U66)</f>
        <v>#VALUE!</v>
      </c>
      <c r="W66" s="338" t="e">
        <f>_xll.qlRateHelperRate(U66,_xll.ohTrigger(Trigger,Trigger3M))</f>
        <v>#VALUE!</v>
      </c>
      <c r="X66" s="338" t="str">
        <f>IFERROR(_xll.qlFuturesRateHelperConvexityAdjustment(U66,Trigger),"--")</f>
        <v>--</v>
      </c>
      <c r="Y66" s="101" t="e">
        <f>_xll.qlRateHelperEarliestDate(U66,Trigger)</f>
        <v>#VALUE!</v>
      </c>
      <c r="Z66" s="101" t="e">
        <f>_xll.qlRateHelperLatestDate(U66,Trigger)</f>
        <v>#VALUE!</v>
      </c>
      <c r="AA66" s="100" t="e">
        <v>#N/A</v>
      </c>
      <c r="AO66" s="88"/>
      <c r="AP66" s="88"/>
      <c r="AQ66" s="88"/>
      <c r="AR66" s="88"/>
      <c r="AS66" s="88"/>
      <c r="AT66" s="88"/>
      <c r="AU66" s="88"/>
      <c r="AV66" s="88"/>
      <c r="AW66" s="88"/>
      <c r="AX66" s="88"/>
      <c r="AZ66" s="100" t="s">
        <v>201</v>
      </c>
      <c r="BA66" s="101">
        <f>_xll.qlInterestRateIndexFixingDate(Currency&amp;"ibor"&amp;Tenor,BB66,Trigger)</f>
        <v>42297</v>
      </c>
      <c r="BB66" s="101">
        <f>_xll.qlCalendarAdvance(Calendar,BB65,AZ66,"f",,Trigger)</f>
        <v>42299</v>
      </c>
      <c r="BC66" s="101">
        <f>_xll.qlInterestRateIndexMaturity(Currency&amp;"ibor"&amp;Tenor,BB66,Trigger)</f>
        <v>42391</v>
      </c>
      <c r="BD66" s="246">
        <f>_xll.qlIndexFixing($AD$5,BA66,TRUE,_xll.ohTrigger(Trigger,Trigger3M))</f>
        <v>-1.4328765778718865E-4</v>
      </c>
      <c r="BE66" s="246" t="e">
        <f>IFERROR(_xll.qlIndexFixing($BF$1,BA66,TRUE,_xll.ohTrigger(Trigger,Trigger3M)),#N/A)</f>
        <v>#N/A</v>
      </c>
    </row>
    <row r="67" spans="1:57" s="80" customFormat="1" ht="11.25" customHeight="1" x14ac:dyDescent="0.2">
      <c r="A67" s="285" t="s">
        <v>239</v>
      </c>
      <c r="B67" s="318" t="str">
        <v>35Y</v>
      </c>
      <c r="C67" s="284" t="str">
        <v>35Y</v>
      </c>
      <c r="D67" s="284" t="str">
        <f t="shared" ref="D67:D100" si="68">IF(DataSelect="Reference",$C67,$B67)</f>
        <v>35Y</v>
      </c>
      <c r="E67" s="284" t="s">
        <v>8</v>
      </c>
      <c r="F67" s="324" t="s">
        <v>9</v>
      </c>
      <c r="G67" s="284" t="s">
        <v>10</v>
      </c>
      <c r="H67" s="324" t="s">
        <v>11</v>
      </c>
      <c r="I67" s="325">
        <v>1.6407471309999998E-2</v>
      </c>
      <c r="J67" s="325" t="str">
        <f>IFERROR(_xll.qlSimpleQuote(A67&amp;C67,I67,,Permanent,Trigger,TRUE),"--")</f>
        <v>SW35Y#0004</v>
      </c>
      <c r="K67" s="325" t="str">
        <f t="shared" ref="K67:K100" si="69">Currency&amp;"_CURVE_"&amp;Tenor&amp;"_"&amp;$B67</f>
        <v>EUR_CURVE_3M_35Y</v>
      </c>
      <c r="L67" s="326" t="str">
        <f>IFERROR(_xll.qlSwapRateHelper2(,IF(DataSelect="Reference",$J67,K67),,$D67,Calendar,$G67,$F67,$H67,$L$33,0,E67,Discounting,Permanent,_xll.ohTrigger(Trigger,DataSelect),ObjectOverwrite),"--")</f>
        <v>obj_00293#0013</v>
      </c>
      <c r="M67" s="281" t="b">
        <v>1</v>
      </c>
      <c r="O67" s="340" t="str">
        <f t="shared" si="28"/>
        <v>SW</v>
      </c>
      <c r="P67" s="340" t="str">
        <f t="shared" si="29"/>
        <v>40Y</v>
      </c>
      <c r="Q67" s="344" t="str">
        <f t="shared" ref="Q67:R67" si="70">L72</f>
        <v>obj_00274#0013</v>
      </c>
      <c r="R67" s="340" t="b">
        <f t="shared" si="70"/>
        <v>1</v>
      </c>
      <c r="S67" s="348">
        <v>1</v>
      </c>
      <c r="T67" s="348">
        <v>1</v>
      </c>
      <c r="U67" s="100" t="e">
        <v>#N/A</v>
      </c>
      <c r="V67" s="100" t="e">
        <f>_xll.qlRateHelperQuoteName(U67)</f>
        <v>#VALUE!</v>
      </c>
      <c r="W67" s="338" t="e">
        <f>_xll.qlRateHelperRate(U67,_xll.ohTrigger(Trigger,Trigger3M))</f>
        <v>#VALUE!</v>
      </c>
      <c r="X67" s="338" t="str">
        <f>IFERROR(_xll.qlFuturesRateHelperConvexityAdjustment(U67,Trigger),"--")</f>
        <v>--</v>
      </c>
      <c r="Y67" s="101" t="e">
        <f>_xll.qlRateHelperEarliestDate(U67,Trigger)</f>
        <v>#VALUE!</v>
      </c>
      <c r="Z67" s="101" t="e">
        <f>_xll.qlRateHelperLatestDate(U67,Trigger)</f>
        <v>#VALUE!</v>
      </c>
      <c r="AA67" s="100" t="e">
        <v>#N/A</v>
      </c>
      <c r="AO67" s="88"/>
      <c r="AP67" s="88"/>
      <c r="AQ67" s="88"/>
      <c r="AR67" s="88"/>
      <c r="AS67" s="88"/>
      <c r="AT67" s="88"/>
      <c r="AU67" s="88"/>
      <c r="AV67" s="88"/>
      <c r="AW67" s="88"/>
      <c r="AX67" s="88"/>
      <c r="AZ67" s="100" t="s">
        <v>201</v>
      </c>
      <c r="BA67" s="101">
        <f>_xll.qlInterestRateIndexFixingDate(Currency&amp;"ibor"&amp;Tenor,BB67,Trigger)</f>
        <v>42298</v>
      </c>
      <c r="BB67" s="101">
        <f>_xll.qlCalendarAdvance(Calendar,BB66,AZ67,"f",,Trigger)</f>
        <v>42300</v>
      </c>
      <c r="BC67" s="101">
        <f>_xll.qlInterestRateIndexMaturity(Currency&amp;"ibor"&amp;Tenor,BB67,Trigger)</f>
        <v>42394</v>
      </c>
      <c r="BD67" s="246">
        <f>_xll.qlIndexFixing($AD$5,BA67,TRUE,_xll.ohTrigger(Trigger,Trigger3M))</f>
        <v>-1.4036544047335328E-4</v>
      </c>
      <c r="BE67" s="246" t="e">
        <f>IFERROR(_xll.qlIndexFixing($BF$1,BA67,TRUE,_xll.ohTrigger(Trigger,Trigger3M)),#N/A)</f>
        <v>#N/A</v>
      </c>
    </row>
    <row r="68" spans="1:57" s="80" customFormat="1" ht="11.25" customHeight="1" x14ac:dyDescent="0.2">
      <c r="A68" s="285" t="s">
        <v>239</v>
      </c>
      <c r="B68" s="318" t="str">
        <v>36Y</v>
      </c>
      <c r="C68" s="284" t="str">
        <v>36Y</v>
      </c>
      <c r="D68" s="284" t="str">
        <f t="shared" si="68"/>
        <v>36Y</v>
      </c>
      <c r="E68" s="284" t="s">
        <v>8</v>
      </c>
      <c r="F68" s="324" t="s">
        <v>9</v>
      </c>
      <c r="G68" s="284" t="s">
        <v>10</v>
      </c>
      <c r="H68" s="324" t="s">
        <v>11</v>
      </c>
      <c r="I68" s="325">
        <v>1.642804133E-2</v>
      </c>
      <c r="J68" s="325" t="str">
        <f>IFERROR(_xll.qlSimpleQuote(A68&amp;C68,I68,,Permanent,Trigger,TRUE),"--")</f>
        <v>SW36Y#0004</v>
      </c>
      <c r="K68" s="325" t="str">
        <f t="shared" si="69"/>
        <v>EUR_CURVE_3M_36Y</v>
      </c>
      <c r="L68" s="326" t="str">
        <f>IFERROR(_xll.qlSwapRateHelper2(,IF(DataSelect="Reference",$J68,K68),,$D68,Calendar,$G68,$F68,$H68,$L$33,0,E68,Discounting,Permanent,_xll.ohTrigger(Trigger,DataSelect),ObjectOverwrite),"--")</f>
        <v>obj_002a9#0012</v>
      </c>
      <c r="M68" s="281" t="b">
        <v>1</v>
      </c>
      <c r="O68" s="340" t="str">
        <f t="shared" si="28"/>
        <v>SW</v>
      </c>
      <c r="P68" s="340" t="str">
        <f t="shared" si="29"/>
        <v>50Y</v>
      </c>
      <c r="Q68" s="344" t="str">
        <f t="shared" ref="Q68:R68" si="71">L73</f>
        <v>obj_0029f#0013</v>
      </c>
      <c r="R68" s="340" t="b">
        <f t="shared" si="71"/>
        <v>1</v>
      </c>
      <c r="S68" s="348">
        <v>1</v>
      </c>
      <c r="T68" s="348">
        <v>1</v>
      </c>
      <c r="U68" s="100" t="e">
        <v>#N/A</v>
      </c>
      <c r="V68" s="100" t="e">
        <f>_xll.qlRateHelperQuoteName(U68)</f>
        <v>#VALUE!</v>
      </c>
      <c r="W68" s="338" t="e">
        <f>_xll.qlRateHelperRate(U68,_xll.ohTrigger(Trigger,Trigger3M))</f>
        <v>#VALUE!</v>
      </c>
      <c r="X68" s="338" t="str">
        <f>IFERROR(_xll.qlFuturesRateHelperConvexityAdjustment(U68,Trigger),"--")</f>
        <v>--</v>
      </c>
      <c r="Y68" s="101" t="e">
        <f>_xll.qlRateHelperEarliestDate(U68,Trigger)</f>
        <v>#VALUE!</v>
      </c>
      <c r="Z68" s="101" t="e">
        <f>_xll.qlRateHelperLatestDate(U68,Trigger)</f>
        <v>#VALUE!</v>
      </c>
      <c r="AA68" s="100" t="e">
        <v>#N/A</v>
      </c>
      <c r="AO68" s="88"/>
      <c r="AP68" s="88"/>
      <c r="AQ68" s="88"/>
      <c r="AR68" s="88"/>
      <c r="AS68" s="88"/>
      <c r="AT68" s="88"/>
      <c r="AU68" s="88"/>
      <c r="AV68" s="88"/>
      <c r="AW68" s="88"/>
      <c r="AX68" s="88"/>
      <c r="AZ68" s="100" t="s">
        <v>201</v>
      </c>
      <c r="BA68" s="101">
        <f>_xll.qlInterestRateIndexFixingDate(Currency&amp;"ibor"&amp;Tenor,BB68,Trigger)</f>
        <v>42299</v>
      </c>
      <c r="BB68" s="101">
        <f>_xll.qlCalendarAdvance(Calendar,BB67,AZ68,"f",,Trigger)</f>
        <v>42303</v>
      </c>
      <c r="BC68" s="101">
        <f>_xll.qlInterestRateIndexMaturity(Currency&amp;"ibor"&amp;Tenor,BB68,Trigger)</f>
        <v>42395</v>
      </c>
      <c r="BD68" s="246">
        <f>_xll.qlIndexFixing($AD$5,BA68,TRUE,_xll.ohTrigger(Trigger,Trigger3M))</f>
        <v>-1.4430935094552575E-4</v>
      </c>
      <c r="BE68" s="246" t="e">
        <f>IFERROR(_xll.qlIndexFixing($BF$1,BA68,TRUE,_xll.ohTrigger(Trigger,Trigger3M)),#N/A)</f>
        <v>#N/A</v>
      </c>
    </row>
    <row r="69" spans="1:57" s="80" customFormat="1" ht="11.25" customHeight="1" x14ac:dyDescent="0.2">
      <c r="A69" s="285" t="s">
        <v>239</v>
      </c>
      <c r="B69" s="318" t="str">
        <v>37Y</v>
      </c>
      <c r="C69" s="284" t="str">
        <v>37Y</v>
      </c>
      <c r="D69" s="284" t="str">
        <f t="shared" si="68"/>
        <v>37Y</v>
      </c>
      <c r="E69" s="284" t="s">
        <v>8</v>
      </c>
      <c r="F69" s="324" t="s">
        <v>9</v>
      </c>
      <c r="G69" s="284" t="s">
        <v>10</v>
      </c>
      <c r="H69" s="324" t="s">
        <v>11</v>
      </c>
      <c r="I69" s="325">
        <v>1.6442161029999999E-2</v>
      </c>
      <c r="J69" s="325" t="str">
        <f>IFERROR(_xll.qlSimpleQuote(A69&amp;C69,I69,,Permanent,Trigger,TRUE),"--")</f>
        <v>SW37Y#0004</v>
      </c>
      <c r="K69" s="325" t="str">
        <f t="shared" si="69"/>
        <v>EUR_CURVE_3M_37Y</v>
      </c>
      <c r="L69" s="326" t="str">
        <f>IFERROR(_xll.qlSwapRateHelper2(,IF(DataSelect="Reference",$J69,K69),,$D69,Calendar,$G69,$F69,$H69,$L$33,0,E69,Discounting,Permanent,_xll.ohTrigger(Trigger,DataSelect),ObjectOverwrite),"--")</f>
        <v>obj_00259#0013</v>
      </c>
      <c r="M69" s="281" t="b">
        <v>1</v>
      </c>
      <c r="O69" s="340" t="str">
        <f t="shared" si="28"/>
        <v>SW</v>
      </c>
      <c r="P69" s="340" t="str">
        <f t="shared" si="29"/>
        <v>60Y</v>
      </c>
      <c r="Q69" s="344" t="str">
        <f t="shared" ref="Q69:R69" si="72">L74</f>
        <v>obj_0028f#0013</v>
      </c>
      <c r="R69" s="340" t="b">
        <f t="shared" si="72"/>
        <v>1</v>
      </c>
      <c r="S69" s="348">
        <v>1</v>
      </c>
      <c r="T69" s="348">
        <v>1</v>
      </c>
      <c r="U69" s="100" t="e">
        <v>#N/A</v>
      </c>
      <c r="V69" s="100" t="e">
        <f>_xll.qlRateHelperQuoteName(U69)</f>
        <v>#VALUE!</v>
      </c>
      <c r="W69" s="338" t="e">
        <f>_xll.qlRateHelperRate(U69,_xll.ohTrigger(Trigger,Trigger3M))</f>
        <v>#VALUE!</v>
      </c>
      <c r="X69" s="338" t="str">
        <f>IFERROR(_xll.qlFuturesRateHelperConvexityAdjustment(U69,Trigger),"--")</f>
        <v>--</v>
      </c>
      <c r="Y69" s="101" t="e">
        <f>_xll.qlRateHelperEarliestDate(U69,Trigger)</f>
        <v>#VALUE!</v>
      </c>
      <c r="Z69" s="101" t="e">
        <f>_xll.qlRateHelperLatestDate(U69,Trigger)</f>
        <v>#VALUE!</v>
      </c>
      <c r="AA69" s="100" t="e">
        <v>#N/A</v>
      </c>
      <c r="AE69" s="88"/>
      <c r="AO69" s="88"/>
      <c r="AP69" s="88"/>
      <c r="AQ69" s="88"/>
      <c r="AR69" s="88"/>
      <c r="AS69" s="88"/>
      <c r="AT69" s="88"/>
      <c r="AU69" s="88"/>
      <c r="AV69" s="88"/>
      <c r="AW69" s="88"/>
      <c r="AX69" s="88"/>
      <c r="AZ69" s="100" t="s">
        <v>201</v>
      </c>
      <c r="BA69" s="101">
        <f>_xll.qlInterestRateIndexFixingDate(Currency&amp;"ibor"&amp;Tenor,BB69,Trigger)</f>
        <v>42300</v>
      </c>
      <c r="BB69" s="101">
        <f>_xll.qlCalendarAdvance(Calendar,BB68,AZ69,"f",,Trigger)</f>
        <v>42304</v>
      </c>
      <c r="BC69" s="101">
        <f>_xll.qlInterestRateIndexMaturity(Currency&amp;"ibor"&amp;Tenor,BB69,Trigger)</f>
        <v>42396</v>
      </c>
      <c r="BD69" s="246">
        <f>_xll.qlIndexFixing($AD$5,BA69,TRUE,_xll.ohTrigger(Trigger,Trigger3M))</f>
        <v>-1.4244136424802829E-4</v>
      </c>
      <c r="BE69" s="246" t="e">
        <f>IFERROR(_xll.qlIndexFixing($BF$1,BA69,TRUE,_xll.ohTrigger(Trigger,Trigger3M)),#N/A)</f>
        <v>#N/A</v>
      </c>
    </row>
    <row r="70" spans="1:57" s="80" customFormat="1" ht="11.25" customHeight="1" x14ac:dyDescent="0.2">
      <c r="A70" s="285" t="s">
        <v>239</v>
      </c>
      <c r="B70" s="318" t="str">
        <v>38Y</v>
      </c>
      <c r="C70" s="284" t="str">
        <v>38Y</v>
      </c>
      <c r="D70" s="284" t="str">
        <f t="shared" si="68"/>
        <v>38Y</v>
      </c>
      <c r="E70" s="284" t="s">
        <v>8</v>
      </c>
      <c r="F70" s="324" t="s">
        <v>9</v>
      </c>
      <c r="G70" s="284" t="s">
        <v>10</v>
      </c>
      <c r="H70" s="324" t="s">
        <v>11</v>
      </c>
      <c r="I70" s="325">
        <v>1.6447199249999999E-2</v>
      </c>
      <c r="J70" s="325" t="str">
        <f>IFERROR(_xll.qlSimpleQuote(A70&amp;C70,I70,,Permanent,Trigger,TRUE),"--")</f>
        <v>SW38Y#0004</v>
      </c>
      <c r="K70" s="325" t="str">
        <f t="shared" si="69"/>
        <v>EUR_CURVE_3M_38Y</v>
      </c>
      <c r="L70" s="326" t="str">
        <f>IFERROR(_xll.qlSwapRateHelper2(,IF(DataSelect="Reference",$J70,K70),,$D70,Calendar,$G70,$F70,$H70,$L$33,0,E70,Discounting,Permanent,_xll.ohTrigger(Trigger,DataSelect),ObjectOverwrite),"--")</f>
        <v>obj_0026b#0013</v>
      </c>
      <c r="M70" s="281" t="b">
        <v>1</v>
      </c>
      <c r="O70" s="340" t="str">
        <f t="shared" si="28"/>
        <v>SW</v>
      </c>
      <c r="P70" s="340" t="e">
        <f t="shared" si="29"/>
        <v>#N/A</v>
      </c>
      <c r="Q70" s="344" t="str">
        <f t="shared" ref="Q70:R70" si="73">L75</f>
        <v>--</v>
      </c>
      <c r="R70" s="340" t="b">
        <f t="shared" si="73"/>
        <v>0</v>
      </c>
      <c r="S70" s="348">
        <v>1</v>
      </c>
      <c r="T70" s="348">
        <v>1</v>
      </c>
      <c r="U70" s="100" t="e">
        <v>#N/A</v>
      </c>
      <c r="V70" s="100" t="e">
        <f>_xll.qlRateHelperQuoteName(U70)</f>
        <v>#VALUE!</v>
      </c>
      <c r="W70" s="338" t="e">
        <f>_xll.qlRateHelperRate(U70,_xll.ohTrigger(Trigger,Trigger3M))</f>
        <v>#VALUE!</v>
      </c>
      <c r="X70" s="338" t="str">
        <f>IFERROR(_xll.qlFuturesRateHelperConvexityAdjustment(U70,Trigger),"--")</f>
        <v>--</v>
      </c>
      <c r="Y70" s="101" t="e">
        <f>_xll.qlRateHelperEarliestDate(U70,Trigger)</f>
        <v>#VALUE!</v>
      </c>
      <c r="Z70" s="101" t="e">
        <f>_xll.qlRateHelperLatestDate(U70,Trigger)</f>
        <v>#VALUE!</v>
      </c>
      <c r="AA70" s="100" t="e">
        <v>#N/A</v>
      </c>
      <c r="AE70" s="88"/>
      <c r="AO70" s="88"/>
      <c r="AP70" s="88"/>
      <c r="AQ70" s="88"/>
      <c r="AR70" s="88"/>
      <c r="AS70" s="88"/>
      <c r="AT70" s="88"/>
      <c r="AU70" s="88"/>
      <c r="AV70" s="88"/>
      <c r="AW70" s="88"/>
      <c r="AX70" s="88"/>
      <c r="AZ70" s="100" t="s">
        <v>201</v>
      </c>
      <c r="BA70" s="101">
        <f>_xll.qlInterestRateIndexFixingDate(Currency&amp;"ibor"&amp;Tenor,BB70,Trigger)</f>
        <v>42303</v>
      </c>
      <c r="BB70" s="101">
        <f>_xll.qlCalendarAdvance(Calendar,BB69,AZ70,"f",,Trigger)</f>
        <v>42305</v>
      </c>
      <c r="BC70" s="101">
        <f>_xll.qlInterestRateIndexMaturity(Currency&amp;"ibor"&amp;Tenor,BB70,Trigger)</f>
        <v>42397</v>
      </c>
      <c r="BD70" s="246">
        <f>_xll.qlIndexFixing($AD$5,BA70,TRUE,_xll.ohTrigger(Trigger,Trigger3M))</f>
        <v>-1.4055532983112492E-4</v>
      </c>
      <c r="BE70" s="246" t="e">
        <f>IFERROR(_xll.qlIndexFixing($BF$1,BA70,TRUE,_xll.ohTrigger(Trigger,Trigger3M)),#N/A)</f>
        <v>#N/A</v>
      </c>
    </row>
    <row r="71" spans="1:57" s="80" customFormat="1" ht="11.25" customHeight="1" x14ac:dyDescent="0.2">
      <c r="A71" s="285" t="s">
        <v>239</v>
      </c>
      <c r="B71" s="318" t="str">
        <v>39Y</v>
      </c>
      <c r="C71" s="284" t="str">
        <v>39Y</v>
      </c>
      <c r="D71" s="284" t="str">
        <f t="shared" si="68"/>
        <v>39Y</v>
      </c>
      <c r="E71" s="284" t="s">
        <v>8</v>
      </c>
      <c r="F71" s="324" t="s">
        <v>9</v>
      </c>
      <c r="G71" s="284" t="s">
        <v>10</v>
      </c>
      <c r="H71" s="324" t="s">
        <v>11</v>
      </c>
      <c r="I71" s="325">
        <v>1.6443350839999999E-2</v>
      </c>
      <c r="J71" s="325" t="str">
        <f>IFERROR(_xll.qlSimpleQuote(A71&amp;C71,I71,,Permanent,Trigger,TRUE),"--")</f>
        <v>SW39Y#0004</v>
      </c>
      <c r="K71" s="325" t="str">
        <f t="shared" si="69"/>
        <v>EUR_CURVE_3M_39Y</v>
      </c>
      <c r="L71" s="326" t="str">
        <f>IFERROR(_xll.qlSwapRateHelper2(,IF(DataSelect="Reference",$J71,K71),,$D71,Calendar,$G71,$F71,$H71,$L$33,0,E71,Discounting,Permanent,_xll.ohTrigger(Trigger,DataSelect),ObjectOverwrite),"--")</f>
        <v>obj_002a2#0012</v>
      </c>
      <c r="M71" s="281" t="b">
        <v>1</v>
      </c>
      <c r="O71" s="340" t="str">
        <f t="shared" si="28"/>
        <v>SW</v>
      </c>
      <c r="P71" s="340" t="e">
        <f t="shared" si="29"/>
        <v>#N/A</v>
      </c>
      <c r="Q71" s="344" t="str">
        <f t="shared" ref="Q71:R71" si="74">L76</f>
        <v>--</v>
      </c>
      <c r="R71" s="340" t="b">
        <f t="shared" si="74"/>
        <v>0</v>
      </c>
      <c r="S71" s="348">
        <v>1</v>
      </c>
      <c r="T71" s="348">
        <v>1</v>
      </c>
      <c r="U71" s="100" t="e">
        <v>#N/A</v>
      </c>
      <c r="V71" s="100" t="e">
        <f>_xll.qlRateHelperQuoteName(U71)</f>
        <v>#VALUE!</v>
      </c>
      <c r="W71" s="338" t="e">
        <f>_xll.qlRateHelperRate(U71,_xll.ohTrigger(Trigger,Trigger3M))</f>
        <v>#VALUE!</v>
      </c>
      <c r="X71" s="338" t="str">
        <f>IFERROR(_xll.qlFuturesRateHelperConvexityAdjustment(U71,Trigger),"--")</f>
        <v>--</v>
      </c>
      <c r="Y71" s="101" t="e">
        <f>_xll.qlRateHelperEarliestDate(U71,Trigger)</f>
        <v>#VALUE!</v>
      </c>
      <c r="Z71" s="101" t="e">
        <f>_xll.qlRateHelperLatestDate(U71,Trigger)</f>
        <v>#VALUE!</v>
      </c>
      <c r="AA71" s="100" t="e">
        <v>#N/A</v>
      </c>
      <c r="AE71" s="88"/>
      <c r="AO71" s="88"/>
      <c r="AP71" s="88"/>
      <c r="AQ71" s="88"/>
      <c r="AR71" s="88"/>
      <c r="AS71" s="88"/>
      <c r="AT71" s="88"/>
      <c r="AU71" s="88"/>
      <c r="AV71" s="88"/>
      <c r="AW71" s="88"/>
      <c r="AX71" s="88"/>
      <c r="AZ71" s="100" t="s">
        <v>201</v>
      </c>
      <c r="BA71" s="101">
        <f>_xll.qlInterestRateIndexFixingDate(Currency&amp;"ibor"&amp;Tenor,BB71,Trigger)</f>
        <v>42304</v>
      </c>
      <c r="BB71" s="101">
        <f>_xll.qlCalendarAdvance(Calendar,BB70,AZ71,"f",,Trigger)</f>
        <v>42306</v>
      </c>
      <c r="BC71" s="101">
        <f>_xll.qlInterestRateIndexMaturity(Currency&amp;"ibor"&amp;Tenor,BB71,Trigger)</f>
        <v>42398</v>
      </c>
      <c r="BD71" s="246">
        <f>_xll.qlIndexFixing($AD$5,BA71,TRUE,_xll.ohTrigger(Trigger,Trigger3M))</f>
        <v>-1.3865124766701182E-4</v>
      </c>
      <c r="BE71" s="246" t="e">
        <f>IFERROR(_xll.qlIndexFixing($BF$1,BA71,TRUE,_xll.ohTrigger(Trigger,Trigger3M)),#N/A)</f>
        <v>#N/A</v>
      </c>
    </row>
    <row r="72" spans="1:57" ht="11.25" customHeight="1" x14ac:dyDescent="0.25">
      <c r="A72" s="285" t="s">
        <v>239</v>
      </c>
      <c r="B72" s="318" t="str">
        <v>40Y</v>
      </c>
      <c r="C72" s="284" t="str">
        <v>40Y</v>
      </c>
      <c r="D72" s="284" t="str">
        <f t="shared" si="68"/>
        <v>40Y</v>
      </c>
      <c r="E72" s="284" t="s">
        <v>8</v>
      </c>
      <c r="F72" s="324" t="s">
        <v>9</v>
      </c>
      <c r="G72" s="284" t="s">
        <v>10</v>
      </c>
      <c r="H72" s="324" t="s">
        <v>11</v>
      </c>
      <c r="I72" s="325">
        <v>1.643E-2</v>
      </c>
      <c r="J72" s="325" t="str">
        <f>IFERROR(_xll.qlSimpleQuote(A72&amp;C72,I72,,Permanent,Trigger,TRUE),"--")</f>
        <v>SW40Y#0004</v>
      </c>
      <c r="K72" s="325" t="str">
        <f t="shared" si="69"/>
        <v>EUR_CURVE_3M_40Y</v>
      </c>
      <c r="L72" s="326" t="str">
        <f>IFERROR(_xll.qlSwapRateHelper2(,IF(DataSelect="Reference",$J72,K72),,$D72,Calendar,$G72,$F72,$H72,$L$33,0,E72,Discounting,Permanent,_xll.ohTrigger(Trigger,DataSelect),ObjectOverwrite),"--")</f>
        <v>obj_00274#0013</v>
      </c>
      <c r="M72" s="281" t="b">
        <v>1</v>
      </c>
      <c r="N72" s="80"/>
      <c r="O72" s="340" t="str">
        <f t="shared" si="28"/>
        <v>SW</v>
      </c>
      <c r="P72" s="340" t="e">
        <f t="shared" si="29"/>
        <v>#N/A</v>
      </c>
      <c r="Q72" s="344" t="str">
        <f t="shared" ref="Q72:R72" si="75">L77</f>
        <v>--</v>
      </c>
      <c r="R72" s="340" t="b">
        <f t="shared" si="75"/>
        <v>0</v>
      </c>
      <c r="S72" s="348">
        <v>1</v>
      </c>
      <c r="T72" s="348">
        <v>1</v>
      </c>
      <c r="U72" s="102" t="e">
        <v>#N/A</v>
      </c>
      <c r="V72" s="100" t="e">
        <f>_xll.qlRateHelperQuoteName(U72)</f>
        <v>#VALUE!</v>
      </c>
      <c r="W72" s="350" t="e">
        <f>_xll.qlRateHelperRate(U72,_xll.ohTrigger(Trigger,Trigger3M))</f>
        <v>#VALUE!</v>
      </c>
      <c r="X72" s="102" t="str">
        <f>IFERROR(_xll.qlFuturesRateHelperConvexityAdjustment(U72,Trigger),"--")</f>
        <v>--</v>
      </c>
      <c r="Y72" s="102" t="e">
        <f>_xll.qlRateHelperEarliestDate(U72,Trigger)</f>
        <v>#VALUE!</v>
      </c>
      <c r="Z72" s="102" t="e">
        <f>_xll.qlRateHelperLatestDate(U72,Trigger)</f>
        <v>#VALUE!</v>
      </c>
      <c r="AA72" s="102" t="e">
        <v>#N/A</v>
      </c>
      <c r="AZ72" s="100" t="s">
        <v>201</v>
      </c>
      <c r="BA72" s="101">
        <f>_xll.qlInterestRateIndexFixingDate(Currency&amp;"ibor"&amp;Tenor,BB72,Trigger)</f>
        <v>42305</v>
      </c>
      <c r="BB72" s="101">
        <f>_xll.qlCalendarAdvance(Calendar,BB71,AZ72,"f",,Trigger)</f>
        <v>42307</v>
      </c>
      <c r="BC72" s="101">
        <f>_xll.qlInterestRateIndexMaturity(Currency&amp;"ibor"&amp;Tenor,BB72,Trigger)</f>
        <v>42398</v>
      </c>
      <c r="BD72" s="246">
        <f>_xll.qlIndexFixing($AD$5,BA72,TRUE,_xll.ohTrigger(Trigger,Trigger3M))</f>
        <v>-1.3754020559530401E-4</v>
      </c>
      <c r="BE72" s="246" t="e">
        <f>IFERROR(_xll.qlIndexFixing($BF$1,BA72,TRUE,_xll.ohTrigger(Trigger,Trigger3M)),#N/A)</f>
        <v>#N/A</v>
      </c>
    </row>
    <row r="73" spans="1:57" ht="11.25" customHeight="1" x14ac:dyDescent="0.25">
      <c r="A73" s="285" t="s">
        <v>239</v>
      </c>
      <c r="B73" s="318" t="str">
        <v>50Y</v>
      </c>
      <c r="C73" s="284" t="str">
        <v>50Y</v>
      </c>
      <c r="D73" s="284" t="str">
        <f t="shared" si="68"/>
        <v>50Y</v>
      </c>
      <c r="E73" s="284" t="s">
        <v>8</v>
      </c>
      <c r="F73" s="324" t="s">
        <v>9</v>
      </c>
      <c r="G73" s="284" t="s">
        <v>10</v>
      </c>
      <c r="H73" s="324" t="s">
        <v>11</v>
      </c>
      <c r="I73" s="325">
        <v>1.6070000000000001E-2</v>
      </c>
      <c r="J73" s="325" t="str">
        <f>IFERROR(_xll.qlSimpleQuote(A73&amp;C73,I73,,Permanent,Trigger,TRUE),"--")</f>
        <v>SW50Y#0004</v>
      </c>
      <c r="K73" s="325" t="str">
        <f t="shared" si="69"/>
        <v>EUR_CURVE_3M_50Y</v>
      </c>
      <c r="L73" s="326" t="str">
        <f>IFERROR(_xll.qlSwapRateHelper2(,IF(DataSelect="Reference",$J73,K73),,$D73,Calendar,$G73,$F73,$H73,$L$33,0,E73,Discounting,Permanent,_xll.ohTrigger(Trigger,DataSelect),ObjectOverwrite),"--")</f>
        <v>obj_0029f#0013</v>
      </c>
      <c r="M73" s="281" t="b">
        <v>1</v>
      </c>
      <c r="N73" s="80"/>
      <c r="O73" s="340" t="str">
        <f t="shared" si="28"/>
        <v>SW</v>
      </c>
      <c r="P73" s="340" t="e">
        <f t="shared" si="29"/>
        <v>#N/A</v>
      </c>
      <c r="Q73" s="344" t="str">
        <f t="shared" ref="Q73:R73" si="76">L78</f>
        <v>--</v>
      </c>
      <c r="R73" s="340" t="b">
        <f t="shared" si="76"/>
        <v>0</v>
      </c>
      <c r="S73" s="348">
        <v>1</v>
      </c>
      <c r="T73" s="348">
        <v>1</v>
      </c>
      <c r="U73" s="102" t="e">
        <v>#N/A</v>
      </c>
      <c r="V73" s="100" t="e">
        <f>_xll.qlRateHelperQuoteName(U73)</f>
        <v>#VALUE!</v>
      </c>
      <c r="W73" s="350" t="e">
        <f>_xll.qlRateHelperRate(U73,_xll.ohTrigger(Trigger,Trigger3M))</f>
        <v>#VALUE!</v>
      </c>
      <c r="X73" s="102" t="str">
        <f>IFERROR(_xll.qlFuturesRateHelperConvexityAdjustment(U73,Trigger),"--")</f>
        <v>--</v>
      </c>
      <c r="Y73" s="102" t="e">
        <f>_xll.qlRateHelperEarliestDate(U73,Trigger)</f>
        <v>#VALUE!</v>
      </c>
      <c r="Z73" s="102" t="e">
        <f>_xll.qlRateHelperLatestDate(U73,Trigger)</f>
        <v>#VALUE!</v>
      </c>
      <c r="AA73" s="102" t="e">
        <v>#N/A</v>
      </c>
      <c r="AZ73" s="100" t="s">
        <v>201</v>
      </c>
      <c r="BA73" s="101">
        <f>_xll.qlInterestRateIndexFixingDate(Currency&amp;"ibor"&amp;Tenor,BB73,Trigger)</f>
        <v>42306</v>
      </c>
      <c r="BB73" s="101">
        <f>_xll.qlCalendarAdvance(Calendar,BB72,AZ73,"f",,Trigger)</f>
        <v>42310</v>
      </c>
      <c r="BC73" s="101">
        <f>_xll.qlInterestRateIndexMaturity(Currency&amp;"ibor"&amp;Tenor,BB73,Trigger)</f>
        <v>42402</v>
      </c>
      <c r="BD73" s="246">
        <f>_xll.qlIndexFixing($AD$5,BA73,TRUE,_xll.ohTrigger(Trigger,Trigger3M))</f>
        <v>-1.3085444102365631E-4</v>
      </c>
      <c r="BE73" s="246" t="e">
        <f>IFERROR(_xll.qlIndexFixing($BF$1,BA73,TRUE,_xll.ohTrigger(Trigger,Trigger3M)),#N/A)</f>
        <v>#N/A</v>
      </c>
    </row>
    <row r="74" spans="1:57" ht="11.25" customHeight="1" x14ac:dyDescent="0.25">
      <c r="A74" s="285" t="s">
        <v>239</v>
      </c>
      <c r="B74" s="318" t="str">
        <v>60Y</v>
      </c>
      <c r="C74" s="284" t="str">
        <v>60Y</v>
      </c>
      <c r="D74" s="284" t="str">
        <f t="shared" si="68"/>
        <v>60Y</v>
      </c>
      <c r="E74" s="284" t="s">
        <v>8</v>
      </c>
      <c r="F74" s="324" t="s">
        <v>9</v>
      </c>
      <c r="G74" s="284" t="s">
        <v>10</v>
      </c>
      <c r="H74" s="324" t="s">
        <v>11</v>
      </c>
      <c r="I74" s="325">
        <v>1.5949999999999999E-2</v>
      </c>
      <c r="J74" s="325" t="str">
        <f>IFERROR(_xll.qlSimpleQuote(A74&amp;C74,I74,,Permanent,Trigger,TRUE),"--")</f>
        <v>SW60Y#0004</v>
      </c>
      <c r="K74" s="325" t="str">
        <f t="shared" si="69"/>
        <v>EUR_CURVE_3M_60Y</v>
      </c>
      <c r="L74" s="326" t="str">
        <f>IFERROR(_xll.qlSwapRateHelper2(,IF(DataSelect="Reference",$J74,K74),,$D74,Calendar,$G74,$F74,$H74,$L$33,0,E74,Discounting,Permanent,_xll.ohTrigger(Trigger,DataSelect),ObjectOverwrite),"--")</f>
        <v>obj_0028f#0013</v>
      </c>
      <c r="M74" s="281" t="b">
        <v>1</v>
      </c>
      <c r="N74" s="80"/>
      <c r="O74" s="340" t="str">
        <f t="shared" si="28"/>
        <v>SW</v>
      </c>
      <c r="P74" s="340" t="e">
        <f t="shared" si="29"/>
        <v>#N/A</v>
      </c>
      <c r="Q74" s="344" t="str">
        <f t="shared" ref="Q74:R74" si="77">L79</f>
        <v>--</v>
      </c>
      <c r="R74" s="340" t="b">
        <f t="shared" si="77"/>
        <v>0</v>
      </c>
      <c r="S74" s="348">
        <v>1</v>
      </c>
      <c r="T74" s="348">
        <v>1</v>
      </c>
      <c r="U74" s="102" t="e">
        <v>#N/A</v>
      </c>
      <c r="V74" s="100" t="e">
        <f>_xll.qlRateHelperQuoteName(U74)</f>
        <v>#VALUE!</v>
      </c>
      <c r="W74" s="350" t="e">
        <f>_xll.qlRateHelperRate(U74,_xll.ohTrigger(Trigger,Trigger3M))</f>
        <v>#VALUE!</v>
      </c>
      <c r="X74" s="102" t="str">
        <f>IFERROR(_xll.qlFuturesRateHelperConvexityAdjustment(U74,Trigger),"--")</f>
        <v>--</v>
      </c>
      <c r="Y74" s="102" t="e">
        <f>_xll.qlRateHelperEarliestDate(U74,Trigger)</f>
        <v>#VALUE!</v>
      </c>
      <c r="Z74" s="102" t="e">
        <f>_xll.qlRateHelperLatestDate(U74,Trigger)</f>
        <v>#VALUE!</v>
      </c>
      <c r="AA74" s="102" t="e">
        <v>#N/A</v>
      </c>
      <c r="AZ74" s="100" t="s">
        <v>201</v>
      </c>
      <c r="BA74" s="101">
        <f>_xll.qlInterestRateIndexFixingDate(Currency&amp;"ibor"&amp;Tenor,BB74,Trigger)</f>
        <v>42307</v>
      </c>
      <c r="BB74" s="101">
        <f>_xll.qlCalendarAdvance(Calendar,BB73,AZ74,"f",,Trigger)</f>
        <v>42311</v>
      </c>
      <c r="BC74" s="101">
        <f>_xll.qlInterestRateIndexMaturity(Currency&amp;"ibor"&amp;Tenor,BB74,Trigger)</f>
        <v>42403</v>
      </c>
      <c r="BD74" s="246">
        <f>_xll.qlIndexFixing($AD$5,BA74,TRUE,_xll.ohTrigger(Trigger,Trigger3M))</f>
        <v>-1.2886011973033069E-4</v>
      </c>
      <c r="BE74" s="246" t="e">
        <f>IFERROR(_xll.qlIndexFixing($BF$1,BA74,TRUE,_xll.ohTrigger(Trigger,Trigger3M)),#N/A)</f>
        <v>#N/A</v>
      </c>
    </row>
    <row r="75" spans="1:57" ht="11.25" customHeight="1" x14ac:dyDescent="0.25">
      <c r="A75" s="285" t="s">
        <v>239</v>
      </c>
      <c r="B75" s="318" t="e">
        <v>#N/A</v>
      </c>
      <c r="C75" s="284" t="e">
        <v>#N/A</v>
      </c>
      <c r="D75" s="284" t="e">
        <f t="shared" si="68"/>
        <v>#N/A</v>
      </c>
      <c r="E75" s="284" t="s">
        <v>8</v>
      </c>
      <c r="F75" s="324" t="s">
        <v>9</v>
      </c>
      <c r="G75" s="284" t="s">
        <v>10</v>
      </c>
      <c r="H75" s="324" t="s">
        <v>11</v>
      </c>
      <c r="I75" s="325" t="e">
        <v>#N/A</v>
      </c>
      <c r="J75" s="325" t="str">
        <f>IFERROR(_xll.qlSimpleQuote(A75&amp;C75,I75,,Permanent,Trigger,TRUE),"--")</f>
        <v>--</v>
      </c>
      <c r="K75" s="325" t="e">
        <f t="shared" si="69"/>
        <v>#N/A</v>
      </c>
      <c r="L75" s="326" t="str">
        <f>IFERROR(_xll.qlSwapRateHelper2(,IF(DataSelect="Reference",$J75,K75),,$D75,Calendar,$G75,$F75,$H75,$L$33,0,E75,Discounting,Permanent,_xll.ohTrigger(Trigger,DataSelect),ObjectOverwrite),"--")</f>
        <v>--</v>
      </c>
      <c r="M75" s="281" t="b">
        <f t="shared" ref="M75:M99" si="78">IF(L75="--",FALSE,TRUE)</f>
        <v>0</v>
      </c>
      <c r="N75" s="80"/>
      <c r="O75" s="340" t="str">
        <f t="shared" si="28"/>
        <v>SW</v>
      </c>
      <c r="P75" s="340" t="e">
        <f t="shared" si="29"/>
        <v>#N/A</v>
      </c>
      <c r="Q75" s="344" t="str">
        <f t="shared" ref="Q75:R75" si="79">L80</f>
        <v>--</v>
      </c>
      <c r="R75" s="340" t="b">
        <f t="shared" si="79"/>
        <v>0</v>
      </c>
      <c r="S75" s="348">
        <v>1</v>
      </c>
      <c r="T75" s="348">
        <v>1</v>
      </c>
      <c r="U75" s="102" t="e">
        <v>#N/A</v>
      </c>
      <c r="V75" s="100" t="e">
        <f>_xll.qlRateHelperQuoteName(U75)</f>
        <v>#VALUE!</v>
      </c>
      <c r="W75" s="350" t="e">
        <f>_xll.qlRateHelperRate(U75,_xll.ohTrigger(Trigger,Trigger3M))</f>
        <v>#VALUE!</v>
      </c>
      <c r="X75" s="102" t="str">
        <f>IFERROR(_xll.qlFuturesRateHelperConvexityAdjustment(U75,Trigger),"--")</f>
        <v>--</v>
      </c>
      <c r="Y75" s="102" t="e">
        <f>_xll.qlRateHelperEarliestDate(U75,Trigger)</f>
        <v>#VALUE!</v>
      </c>
      <c r="Z75" s="102" t="e">
        <f>_xll.qlRateHelperLatestDate(U75,Trigger)</f>
        <v>#VALUE!</v>
      </c>
      <c r="AA75" s="102" t="e">
        <v>#N/A</v>
      </c>
      <c r="AZ75" s="100" t="s">
        <v>201</v>
      </c>
      <c r="BA75" s="101">
        <f>_xll.qlInterestRateIndexFixingDate(Currency&amp;"ibor"&amp;Tenor,BB75,Trigger)</f>
        <v>42310</v>
      </c>
      <c r="BB75" s="101">
        <f>_xll.qlCalendarAdvance(Calendar,BB74,AZ75,"f",,Trigger)</f>
        <v>42312</v>
      </c>
      <c r="BC75" s="101">
        <f>_xll.qlInterestRateIndexMaturity(Currency&amp;"ibor"&amp;Tenor,BB75,Trigger)</f>
        <v>42404</v>
      </c>
      <c r="BD75" s="246">
        <f>_xll.qlIndexFixing($AD$5,BA75,TRUE,_xll.ohTrigger(Trigger,Trigger3M))</f>
        <v>-1.2684775052905435E-4</v>
      </c>
      <c r="BE75" s="246" t="e">
        <f>IFERROR(_xll.qlIndexFixing($BF$1,BA75,TRUE,_xll.ohTrigger(Trigger,Trigger3M)),#N/A)</f>
        <v>#N/A</v>
      </c>
    </row>
    <row r="76" spans="1:57" ht="11.25" customHeight="1" x14ac:dyDescent="0.25">
      <c r="A76" s="285" t="s">
        <v>239</v>
      </c>
      <c r="B76" s="318" t="e">
        <v>#N/A</v>
      </c>
      <c r="C76" s="284" t="e">
        <v>#N/A</v>
      </c>
      <c r="D76" s="284" t="e">
        <f t="shared" si="68"/>
        <v>#N/A</v>
      </c>
      <c r="E76" s="284" t="s">
        <v>8</v>
      </c>
      <c r="F76" s="324" t="s">
        <v>9</v>
      </c>
      <c r="G76" s="284" t="s">
        <v>10</v>
      </c>
      <c r="H76" s="324" t="s">
        <v>11</v>
      </c>
      <c r="I76" s="325" t="e">
        <v>#N/A</v>
      </c>
      <c r="J76" s="325" t="str">
        <f>IFERROR(_xll.qlSimpleQuote(A76&amp;C76,I76,,Permanent,Trigger,TRUE),"--")</f>
        <v>--</v>
      </c>
      <c r="K76" s="325" t="e">
        <f t="shared" si="69"/>
        <v>#N/A</v>
      </c>
      <c r="L76" s="326" t="str">
        <f>IFERROR(_xll.qlSwapRateHelper2(,IF(DataSelect="Reference",$J76,K76),,$D76,Calendar,$G76,$F76,$H76,$L$33,0,E76,Discounting,Permanent,_xll.ohTrigger(Trigger,DataSelect),ObjectOverwrite),"--")</f>
        <v>--</v>
      </c>
      <c r="M76" s="281" t="b">
        <f t="shared" si="78"/>
        <v>0</v>
      </c>
      <c r="N76" s="80"/>
      <c r="O76" s="340" t="str">
        <f t="shared" si="28"/>
        <v>SW</v>
      </c>
      <c r="P76" s="340" t="e">
        <f t="shared" si="29"/>
        <v>#N/A</v>
      </c>
      <c r="Q76" s="344" t="str">
        <f t="shared" ref="Q76:R76" si="80">L81</f>
        <v>--</v>
      </c>
      <c r="R76" s="340" t="b">
        <f t="shared" si="80"/>
        <v>0</v>
      </c>
      <c r="S76" s="348">
        <v>1</v>
      </c>
      <c r="T76" s="348">
        <v>1</v>
      </c>
      <c r="U76" s="102" t="e">
        <v>#N/A</v>
      </c>
      <c r="V76" s="100" t="e">
        <f>_xll.qlRateHelperQuoteName(U76)</f>
        <v>#VALUE!</v>
      </c>
      <c r="W76" s="350" t="e">
        <f>_xll.qlRateHelperRate(U76,_xll.ohTrigger(Trigger,Trigger3M))</f>
        <v>#VALUE!</v>
      </c>
      <c r="X76" s="102" t="str">
        <f>IFERROR(_xll.qlFuturesRateHelperConvexityAdjustment(U76,Trigger),"--")</f>
        <v>--</v>
      </c>
      <c r="Y76" s="102" t="e">
        <f>_xll.qlRateHelperEarliestDate(U76,Trigger)</f>
        <v>#VALUE!</v>
      </c>
      <c r="Z76" s="102" t="e">
        <f>_xll.qlRateHelperLatestDate(U76,Trigger)</f>
        <v>#VALUE!</v>
      </c>
      <c r="AA76" s="102" t="e">
        <v>#N/A</v>
      </c>
      <c r="AZ76" s="100" t="s">
        <v>201</v>
      </c>
      <c r="BA76" s="101">
        <f>_xll.qlInterestRateIndexFixingDate(Currency&amp;"ibor"&amp;Tenor,BB76,Trigger)</f>
        <v>42311</v>
      </c>
      <c r="BB76" s="101">
        <f>_xll.qlCalendarAdvance(Calendar,BB75,AZ76,"f",,Trigger)</f>
        <v>42313</v>
      </c>
      <c r="BC76" s="101">
        <f>_xll.qlInterestRateIndexMaturity(Currency&amp;"ibor"&amp;Tenor,BB76,Trigger)</f>
        <v>42405</v>
      </c>
      <c r="BD76" s="246">
        <f>_xll.qlIndexFixing($AD$5,BA76,TRUE,_xll.ohTrigger(Trigger,Trigger3M))</f>
        <v>-1.2481733339289231E-4</v>
      </c>
      <c r="BE76" s="246" t="e">
        <f>IFERROR(_xll.qlIndexFixing($BF$1,BA76,TRUE,_xll.ohTrigger(Trigger,Trigger3M)),#N/A)</f>
        <v>#N/A</v>
      </c>
    </row>
    <row r="77" spans="1:57" ht="11.25" customHeight="1" x14ac:dyDescent="0.25">
      <c r="A77" s="285" t="s">
        <v>239</v>
      </c>
      <c r="B77" s="318" t="e">
        <v>#N/A</v>
      </c>
      <c r="C77" s="284" t="e">
        <v>#N/A</v>
      </c>
      <c r="D77" s="284" t="e">
        <f t="shared" si="68"/>
        <v>#N/A</v>
      </c>
      <c r="E77" s="284" t="s">
        <v>8</v>
      </c>
      <c r="F77" s="324" t="s">
        <v>9</v>
      </c>
      <c r="G77" s="284" t="s">
        <v>10</v>
      </c>
      <c r="H77" s="324" t="s">
        <v>11</v>
      </c>
      <c r="I77" s="325" t="e">
        <v>#N/A</v>
      </c>
      <c r="J77" s="325" t="str">
        <f>IFERROR(_xll.qlSimpleQuote(A77&amp;C77,I77,,Permanent,Trigger,TRUE),"--")</f>
        <v>--</v>
      </c>
      <c r="K77" s="325" t="e">
        <f t="shared" si="69"/>
        <v>#N/A</v>
      </c>
      <c r="L77" s="326" t="str">
        <f>IFERROR(_xll.qlSwapRateHelper2(,IF(DataSelect="Reference",$J77,K77),,$D77,Calendar,$G77,$F77,$H77,$L$33,0,E77,Discounting,Permanent,_xll.ohTrigger(Trigger,DataSelect),ObjectOverwrite),"--")</f>
        <v>--</v>
      </c>
      <c r="M77" s="281" t="b">
        <f t="shared" si="78"/>
        <v>0</v>
      </c>
      <c r="N77" s="80"/>
      <c r="O77" s="340" t="str">
        <f t="shared" si="28"/>
        <v>SW</v>
      </c>
      <c r="P77" s="340" t="e">
        <f t="shared" si="29"/>
        <v>#N/A</v>
      </c>
      <c r="Q77" s="344" t="str">
        <f t="shared" ref="Q77:R77" si="81">L82</f>
        <v>--</v>
      </c>
      <c r="R77" s="340" t="b">
        <f t="shared" si="81"/>
        <v>0</v>
      </c>
      <c r="S77" s="348">
        <v>1</v>
      </c>
      <c r="T77" s="348">
        <v>1</v>
      </c>
      <c r="U77" s="102" t="e">
        <v>#N/A</v>
      </c>
      <c r="V77" s="100" t="e">
        <f>_xll.qlRateHelperQuoteName(U77)</f>
        <v>#VALUE!</v>
      </c>
      <c r="W77" s="350" t="e">
        <f>_xll.qlRateHelperRate(U77,_xll.ohTrigger(Trigger,Trigger3M))</f>
        <v>#VALUE!</v>
      </c>
      <c r="X77" s="102" t="str">
        <f>IFERROR(_xll.qlFuturesRateHelperConvexityAdjustment(U77,Trigger),"--")</f>
        <v>--</v>
      </c>
      <c r="Y77" s="102" t="e">
        <f>_xll.qlRateHelperEarliestDate(U77,Trigger)</f>
        <v>#VALUE!</v>
      </c>
      <c r="Z77" s="102" t="e">
        <f>_xll.qlRateHelperLatestDate(U77,Trigger)</f>
        <v>#VALUE!</v>
      </c>
      <c r="AA77" s="102" t="e">
        <v>#N/A</v>
      </c>
      <c r="AZ77" s="100" t="s">
        <v>201</v>
      </c>
      <c r="BA77" s="101">
        <f>_xll.qlInterestRateIndexFixingDate(Currency&amp;"ibor"&amp;Tenor,BB77,Trigger)</f>
        <v>42312</v>
      </c>
      <c r="BB77" s="101">
        <f>_xll.qlCalendarAdvance(Calendar,BB76,AZ77,"f",,Trigger)</f>
        <v>42314</v>
      </c>
      <c r="BC77" s="101">
        <f>_xll.qlInterestRateIndexMaturity(Currency&amp;"ibor"&amp;Tenor,BB77,Trigger)</f>
        <v>42408</v>
      </c>
      <c r="BD77" s="246">
        <f>_xll.qlIndexFixing($AD$5,BA77,TRUE,_xll.ohTrigger(Trigger,Trigger3M))</f>
        <v>-1.2127587813269764E-4</v>
      </c>
      <c r="BE77" s="246" t="e">
        <f>IFERROR(_xll.qlIndexFixing($BF$1,BA77,TRUE,_xll.ohTrigger(Trigger,Trigger3M)),#N/A)</f>
        <v>#N/A</v>
      </c>
    </row>
    <row r="78" spans="1:57" ht="11.25" customHeight="1" x14ac:dyDescent="0.25">
      <c r="A78" s="285" t="s">
        <v>239</v>
      </c>
      <c r="B78" s="318" t="e">
        <v>#N/A</v>
      </c>
      <c r="C78" s="284" t="e">
        <v>#N/A</v>
      </c>
      <c r="D78" s="284" t="e">
        <f t="shared" si="68"/>
        <v>#N/A</v>
      </c>
      <c r="E78" s="284" t="s">
        <v>8</v>
      </c>
      <c r="F78" s="324" t="s">
        <v>9</v>
      </c>
      <c r="G78" s="284" t="s">
        <v>10</v>
      </c>
      <c r="H78" s="324" t="s">
        <v>11</v>
      </c>
      <c r="I78" s="325" t="e">
        <v>#N/A</v>
      </c>
      <c r="J78" s="325" t="str">
        <f>IFERROR(_xll.qlSimpleQuote(A78&amp;C78,I78,,Permanent,Trigger,TRUE),"--")</f>
        <v>--</v>
      </c>
      <c r="K78" s="325" t="e">
        <f t="shared" si="69"/>
        <v>#N/A</v>
      </c>
      <c r="L78" s="326" t="str">
        <f>IFERROR(_xll.qlSwapRateHelper2(,IF(DataSelect="Reference",$J78,K78),,$D78,Calendar,$G78,$F78,$H78,$L$33,0,E78,Discounting,Permanent,_xll.ohTrigger(Trigger,DataSelect),ObjectOverwrite),"--")</f>
        <v>--</v>
      </c>
      <c r="M78" s="281" t="b">
        <f t="shared" si="78"/>
        <v>0</v>
      </c>
      <c r="N78" s="80"/>
      <c r="O78" s="340" t="str">
        <f t="shared" si="28"/>
        <v>SW</v>
      </c>
      <c r="P78" s="340" t="e">
        <f t="shared" si="29"/>
        <v>#N/A</v>
      </c>
      <c r="Q78" s="344" t="str">
        <f t="shared" ref="Q78:R78" si="82">L83</f>
        <v>--</v>
      </c>
      <c r="R78" s="340" t="b">
        <f t="shared" si="82"/>
        <v>0</v>
      </c>
      <c r="S78" s="348">
        <v>1</v>
      </c>
      <c r="T78" s="348">
        <v>1</v>
      </c>
      <c r="U78" s="102" t="e">
        <v>#N/A</v>
      </c>
      <c r="V78" s="100" t="e">
        <f>_xll.qlRateHelperQuoteName(U78)</f>
        <v>#VALUE!</v>
      </c>
      <c r="W78" s="350" t="e">
        <f>_xll.qlRateHelperRate(U78,_xll.ohTrigger(Trigger,Trigger3M))</f>
        <v>#VALUE!</v>
      </c>
      <c r="X78" s="102" t="str">
        <f>IFERROR(_xll.qlFuturesRateHelperConvexityAdjustment(U78,Trigger),"--")</f>
        <v>--</v>
      </c>
      <c r="Y78" s="102" t="e">
        <f>_xll.qlRateHelperEarliestDate(U78,Trigger)</f>
        <v>#VALUE!</v>
      </c>
      <c r="Z78" s="102" t="e">
        <f>_xll.qlRateHelperLatestDate(U78,Trigger)</f>
        <v>#VALUE!</v>
      </c>
      <c r="AA78" s="102" t="e">
        <v>#N/A</v>
      </c>
      <c r="AZ78" s="100" t="s">
        <v>201</v>
      </c>
      <c r="BA78" s="101">
        <f>_xll.qlInterestRateIndexFixingDate(Currency&amp;"ibor"&amp;Tenor,BB78,Trigger)</f>
        <v>42313</v>
      </c>
      <c r="BB78" s="101">
        <f>_xll.qlCalendarAdvance(Calendar,BB77,AZ78,"f",,Trigger)</f>
        <v>42317</v>
      </c>
      <c r="BC78" s="101">
        <f>_xll.qlInterestRateIndexMaturity(Currency&amp;"ibor"&amp;Tenor,BB78,Trigger)</f>
        <v>42409</v>
      </c>
      <c r="BD78" s="246">
        <f>_xll.qlIndexFixing($AD$5,BA78,TRUE,_xll.ohTrigger(Trigger,Trigger3M))</f>
        <v>-1.1651518492462937E-4</v>
      </c>
      <c r="BE78" s="246" t="e">
        <f>IFERROR(_xll.qlIndexFixing($BF$1,BA78,TRUE,_xll.ohTrigger(Trigger,Trigger3M)),#N/A)</f>
        <v>#N/A</v>
      </c>
    </row>
    <row r="79" spans="1:57" ht="11.25" customHeight="1" x14ac:dyDescent="0.25">
      <c r="A79" s="285" t="s">
        <v>239</v>
      </c>
      <c r="B79" s="318" t="e">
        <v>#N/A</v>
      </c>
      <c r="C79" s="284" t="e">
        <v>#N/A</v>
      </c>
      <c r="D79" s="284" t="e">
        <f t="shared" si="68"/>
        <v>#N/A</v>
      </c>
      <c r="E79" s="284" t="s">
        <v>8</v>
      </c>
      <c r="F79" s="324" t="s">
        <v>9</v>
      </c>
      <c r="G79" s="284" t="s">
        <v>10</v>
      </c>
      <c r="H79" s="324" t="s">
        <v>11</v>
      </c>
      <c r="I79" s="325" t="e">
        <v>#N/A</v>
      </c>
      <c r="J79" s="325" t="str">
        <f>IFERROR(_xll.qlSimpleQuote(A79&amp;C79,I79,,Permanent,Trigger,TRUE),"--")</f>
        <v>--</v>
      </c>
      <c r="K79" s="325" t="e">
        <f t="shared" si="69"/>
        <v>#N/A</v>
      </c>
      <c r="L79" s="326" t="str">
        <f>IFERROR(_xll.qlSwapRateHelper2(,IF(DataSelect="Reference",$J79,K79),,$D79,Calendar,$G79,$F79,$H79,$L$33,0,E79,Discounting,Permanent,_xll.ohTrigger(Trigger,DataSelect),ObjectOverwrite),"--")</f>
        <v>--</v>
      </c>
      <c r="M79" s="281" t="b">
        <f t="shared" si="78"/>
        <v>0</v>
      </c>
      <c r="O79" s="340" t="str">
        <f t="shared" si="28"/>
        <v>SW</v>
      </c>
      <c r="P79" s="340" t="e">
        <f t="shared" si="29"/>
        <v>#N/A</v>
      </c>
      <c r="Q79" s="344" t="str">
        <f t="shared" ref="Q79:R79" si="83">L84</f>
        <v>--</v>
      </c>
      <c r="R79" s="340" t="b">
        <f t="shared" si="83"/>
        <v>0</v>
      </c>
      <c r="S79" s="348">
        <v>1</v>
      </c>
      <c r="T79" s="348">
        <v>1</v>
      </c>
      <c r="U79" s="102" t="e">
        <v>#N/A</v>
      </c>
      <c r="V79" s="100" t="e">
        <f>_xll.qlRateHelperQuoteName(U79)</f>
        <v>#VALUE!</v>
      </c>
      <c r="W79" s="350" t="e">
        <f>_xll.qlRateHelperRate(U79,_xll.ohTrigger(Trigger,Trigger3M))</f>
        <v>#VALUE!</v>
      </c>
      <c r="X79" s="102" t="str">
        <f>IFERROR(_xll.qlFuturesRateHelperConvexityAdjustment(U79,Trigger),"--")</f>
        <v>--</v>
      </c>
      <c r="Y79" s="102" t="e">
        <f>_xll.qlRateHelperEarliestDate(U79,Trigger)</f>
        <v>#VALUE!</v>
      </c>
      <c r="Z79" s="102" t="e">
        <f>_xll.qlRateHelperLatestDate(U79,Trigger)</f>
        <v>#VALUE!</v>
      </c>
      <c r="AA79" s="102" t="e">
        <v>#N/A</v>
      </c>
      <c r="AZ79" s="100" t="s">
        <v>201</v>
      </c>
      <c r="BA79" s="101">
        <f>_xll.qlInterestRateIndexFixingDate(Currency&amp;"ibor"&amp;Tenor,BB79,Trigger)</f>
        <v>42314</v>
      </c>
      <c r="BB79" s="101">
        <f>_xll.qlCalendarAdvance(Calendar,BB78,AZ79,"f",,Trigger)</f>
        <v>42318</v>
      </c>
      <c r="BC79" s="101">
        <f>_xll.qlInterestRateIndexMaturity(Currency&amp;"ibor"&amp;Tenor,BB79,Trigger)</f>
        <v>42410</v>
      </c>
      <c r="BD79" s="246">
        <f>_xll.qlIndexFixing($AD$5,BA79,TRUE,_xll.ohTrigger(Trigger,Trigger3M))</f>
        <v>-1.1439452768264472E-4</v>
      </c>
      <c r="BE79" s="246" t="e">
        <f>IFERROR(_xll.qlIndexFixing($BF$1,BA79,TRUE,_xll.ohTrigger(Trigger,Trigger3M)),#N/A)</f>
        <v>#N/A</v>
      </c>
    </row>
    <row r="80" spans="1:57" ht="11.25" customHeight="1" x14ac:dyDescent="0.25">
      <c r="A80" s="102" t="s">
        <v>239</v>
      </c>
      <c r="B80" s="333" t="e">
        <v>#N/A</v>
      </c>
      <c r="C80" s="102" t="e">
        <v>#N/A</v>
      </c>
      <c r="D80" s="328" t="e">
        <f t="shared" si="68"/>
        <v>#N/A</v>
      </c>
      <c r="E80" s="328" t="s">
        <v>8</v>
      </c>
      <c r="F80" s="324" t="s">
        <v>9</v>
      </c>
      <c r="G80" s="284" t="s">
        <v>10</v>
      </c>
      <c r="H80" s="324" t="s">
        <v>11</v>
      </c>
      <c r="I80" s="329" t="e">
        <v>#N/A</v>
      </c>
      <c r="J80" s="329" t="str">
        <f>IFERROR(_xll.qlSimpleQuote(A80&amp;C80,I80,,Permanent,Trigger,TRUE),"--")</f>
        <v>--</v>
      </c>
      <c r="K80" s="329" t="e">
        <f t="shared" si="69"/>
        <v>#N/A</v>
      </c>
      <c r="L80" s="102" t="str">
        <f>IFERROR(_xll.qlSwapRateHelper2(,IF(DataSelect="Reference",$J80,K80),,$D80,Calendar,$G80,$F80,$H80,$L$33,0,E80,Discounting,Permanent,_xll.ohTrigger(Trigger,DataSelect),ObjectOverwrite),"--")</f>
        <v>--</v>
      </c>
      <c r="M80" s="328" t="b">
        <f t="shared" si="78"/>
        <v>0</v>
      </c>
      <c r="O80" s="340" t="str">
        <f t="shared" si="28"/>
        <v>SW</v>
      </c>
      <c r="P80" s="340" t="e">
        <f t="shared" si="29"/>
        <v>#N/A</v>
      </c>
      <c r="Q80" s="344" t="str">
        <f t="shared" ref="Q80:R80" si="84">L85</f>
        <v>--</v>
      </c>
      <c r="R80" s="340" t="b">
        <f t="shared" si="84"/>
        <v>0</v>
      </c>
      <c r="S80" s="348">
        <v>1</v>
      </c>
      <c r="T80" s="348">
        <v>1</v>
      </c>
      <c r="U80" s="102" t="e">
        <v>#N/A</v>
      </c>
      <c r="V80" s="100" t="e">
        <f>_xll.qlRateHelperQuoteName(U80)</f>
        <v>#VALUE!</v>
      </c>
      <c r="W80" s="350" t="e">
        <f>_xll.qlRateHelperRate(U80,_xll.ohTrigger(Trigger,Trigger3M))</f>
        <v>#VALUE!</v>
      </c>
      <c r="X80" s="102" t="str">
        <f>IFERROR(_xll.qlFuturesRateHelperConvexityAdjustment(U80,Trigger),"--")</f>
        <v>--</v>
      </c>
      <c r="Y80" s="102" t="e">
        <f>_xll.qlRateHelperEarliestDate(U80,Trigger)</f>
        <v>#VALUE!</v>
      </c>
      <c r="Z80" s="102" t="e">
        <f>_xll.qlRateHelperLatestDate(U80,Trigger)</f>
        <v>#VALUE!</v>
      </c>
      <c r="AA80" s="102" t="e">
        <v>#N/A</v>
      </c>
      <c r="AZ80" s="100" t="s">
        <v>201</v>
      </c>
      <c r="BA80" s="101">
        <f>_xll.qlInterestRateIndexFixingDate(Currency&amp;"ibor"&amp;Tenor,BB80,Trigger)</f>
        <v>42317</v>
      </c>
      <c r="BB80" s="101">
        <f>_xll.qlCalendarAdvance(Calendar,BB79,AZ80,"f",,Trigger)</f>
        <v>42319</v>
      </c>
      <c r="BC80" s="101">
        <f>_xll.qlInterestRateIndexMaturity(Currency&amp;"ibor"&amp;Tenor,BB80,Trigger)</f>
        <v>42411</v>
      </c>
      <c r="BD80" s="246">
        <f>_xll.qlIndexFixing($AD$5,BA80,TRUE,_xll.ohTrigger(Trigger,Trigger3M))</f>
        <v>-1.1225582233417249E-4</v>
      </c>
      <c r="BE80" s="246" t="e">
        <f>IFERROR(_xll.qlIndexFixing($BF$1,BA80,TRUE,_xll.ohTrigger(Trigger,Trigger3M)),#N/A)</f>
        <v>#N/A</v>
      </c>
    </row>
    <row r="81" spans="1:57" ht="11.25" customHeight="1" x14ac:dyDescent="0.25">
      <c r="A81" s="102" t="s">
        <v>239</v>
      </c>
      <c r="B81" s="333" t="e">
        <v>#N/A</v>
      </c>
      <c r="C81" s="102" t="e">
        <v>#N/A</v>
      </c>
      <c r="D81" s="328" t="e">
        <f t="shared" si="68"/>
        <v>#N/A</v>
      </c>
      <c r="E81" s="328" t="s">
        <v>8</v>
      </c>
      <c r="F81" s="324" t="s">
        <v>9</v>
      </c>
      <c r="G81" s="284" t="s">
        <v>10</v>
      </c>
      <c r="H81" s="324" t="s">
        <v>11</v>
      </c>
      <c r="I81" s="329" t="e">
        <v>#N/A</v>
      </c>
      <c r="J81" s="329" t="str">
        <f>IFERROR(_xll.qlSimpleQuote(A81&amp;C81,I81,,Permanent,Trigger,TRUE),"--")</f>
        <v>--</v>
      </c>
      <c r="K81" s="329" t="e">
        <f t="shared" si="69"/>
        <v>#N/A</v>
      </c>
      <c r="L81" s="102" t="str">
        <f>IFERROR(_xll.qlSwapRateHelper2(,IF(DataSelect="Reference",$J81,K81),,$D81,Calendar,$G81,$F81,$H81,$L$33,0,E81,Discounting,Permanent,_xll.ohTrigger(Trigger,DataSelect),ObjectOverwrite),"--")</f>
        <v>--</v>
      </c>
      <c r="M81" s="328" t="b">
        <f t="shared" si="78"/>
        <v>0</v>
      </c>
      <c r="O81" s="340" t="str">
        <f t="shared" si="28"/>
        <v>SW</v>
      </c>
      <c r="P81" s="340" t="e">
        <f t="shared" si="29"/>
        <v>#N/A</v>
      </c>
      <c r="Q81" s="344" t="str">
        <f t="shared" ref="Q81:R81" si="85">L86</f>
        <v>--</v>
      </c>
      <c r="R81" s="340" t="b">
        <f t="shared" si="85"/>
        <v>0</v>
      </c>
      <c r="S81" s="348">
        <v>1</v>
      </c>
      <c r="T81" s="348">
        <v>1</v>
      </c>
      <c r="U81" s="102" t="e">
        <v>#N/A</v>
      </c>
      <c r="V81" s="100" t="e">
        <f>_xll.qlRateHelperQuoteName(U81)</f>
        <v>#VALUE!</v>
      </c>
      <c r="W81" s="350" t="e">
        <f>_xll.qlRateHelperRate(U81,_xll.ohTrigger(Trigger,Trigger3M))</f>
        <v>#VALUE!</v>
      </c>
      <c r="X81" s="102" t="str">
        <f>IFERROR(_xll.qlFuturesRateHelperConvexityAdjustment(U81,Trigger),"--")</f>
        <v>--</v>
      </c>
      <c r="Y81" s="102" t="e">
        <f>_xll.qlRateHelperEarliestDate(U81,Trigger)</f>
        <v>#VALUE!</v>
      </c>
      <c r="Z81" s="102" t="e">
        <f>_xll.qlRateHelperLatestDate(U81,Trigger)</f>
        <v>#VALUE!</v>
      </c>
      <c r="AA81" s="102" t="e">
        <v>#N/A</v>
      </c>
      <c r="AZ81" s="100" t="s">
        <v>201</v>
      </c>
      <c r="BA81" s="101">
        <f>_xll.qlInterestRateIndexFixingDate(Currency&amp;"ibor"&amp;Tenor,BB81,Trigger)</f>
        <v>42318</v>
      </c>
      <c r="BB81" s="101">
        <f>_xll.qlCalendarAdvance(Calendar,BB80,AZ81,"f",,Trigger)</f>
        <v>42320</v>
      </c>
      <c r="BC81" s="101">
        <f>_xll.qlInterestRateIndexMaturity(Currency&amp;"ibor"&amp;Tenor,BB81,Trigger)</f>
        <v>42412</v>
      </c>
      <c r="BD81" s="246">
        <f>_xll.qlIndexFixing($AD$5,BA81,TRUE,_xll.ohTrigger(Trigger,Trigger3M))</f>
        <v>-1.1009906884663007E-4</v>
      </c>
      <c r="BE81" s="246" t="e">
        <f>IFERROR(_xll.qlIndexFixing($BF$1,BA81,TRUE,_xll.ohTrigger(Trigger,Trigger3M)),#N/A)</f>
        <v>#N/A</v>
      </c>
    </row>
    <row r="82" spans="1:57" ht="11.25" customHeight="1" x14ac:dyDescent="0.25">
      <c r="A82" s="102" t="s">
        <v>239</v>
      </c>
      <c r="B82" s="333" t="e">
        <v>#N/A</v>
      </c>
      <c r="C82" s="102" t="e">
        <v>#N/A</v>
      </c>
      <c r="D82" s="328" t="e">
        <f t="shared" si="68"/>
        <v>#N/A</v>
      </c>
      <c r="E82" s="328" t="s">
        <v>8</v>
      </c>
      <c r="F82" s="324" t="s">
        <v>9</v>
      </c>
      <c r="G82" s="284" t="s">
        <v>10</v>
      </c>
      <c r="H82" s="324" t="s">
        <v>11</v>
      </c>
      <c r="I82" s="329" t="e">
        <v>#N/A</v>
      </c>
      <c r="J82" s="329" t="str">
        <f>IFERROR(_xll.qlSimpleQuote(A82&amp;C82,I82,,Permanent,Trigger,TRUE),"--")</f>
        <v>--</v>
      </c>
      <c r="K82" s="329" t="e">
        <f t="shared" si="69"/>
        <v>#N/A</v>
      </c>
      <c r="L82" s="102" t="str">
        <f>IFERROR(_xll.qlSwapRateHelper2(,IF(DataSelect="Reference",$J82,K82),,$D82,Calendar,$G82,$F82,$H82,$L$33,0,E82,Discounting,Permanent,_xll.ohTrigger(Trigger,DataSelect),ObjectOverwrite),"--")</f>
        <v>--</v>
      </c>
      <c r="M82" s="328" t="b">
        <f t="shared" si="78"/>
        <v>0</v>
      </c>
      <c r="O82" s="340" t="str">
        <f t="shared" si="28"/>
        <v>SW</v>
      </c>
      <c r="P82" s="340" t="e">
        <f t="shared" si="29"/>
        <v>#N/A</v>
      </c>
      <c r="Q82" s="344" t="str">
        <f t="shared" ref="Q82:R82" si="86">L87</f>
        <v>--</v>
      </c>
      <c r="R82" s="340" t="b">
        <f t="shared" si="86"/>
        <v>0</v>
      </c>
      <c r="S82" s="348">
        <v>1</v>
      </c>
      <c r="T82" s="348">
        <v>1</v>
      </c>
      <c r="U82" s="102" t="e">
        <v>#N/A</v>
      </c>
      <c r="V82" s="100" t="e">
        <f>_xll.qlRateHelperQuoteName(U82)</f>
        <v>#VALUE!</v>
      </c>
      <c r="W82" s="350" t="e">
        <f>_xll.qlRateHelperRate(U82,_xll.ohTrigger(Trigger,Trigger3M))</f>
        <v>#VALUE!</v>
      </c>
      <c r="X82" s="102" t="str">
        <f>IFERROR(_xll.qlFuturesRateHelperConvexityAdjustment(U82,Trigger),"--")</f>
        <v>--</v>
      </c>
      <c r="Y82" s="102" t="e">
        <f>_xll.qlRateHelperEarliestDate(U82,Trigger)</f>
        <v>#VALUE!</v>
      </c>
      <c r="Z82" s="102" t="e">
        <f>_xll.qlRateHelperLatestDate(U82,Trigger)</f>
        <v>#VALUE!</v>
      </c>
      <c r="AA82" s="102" t="e">
        <v>#N/A</v>
      </c>
      <c r="AZ82" s="100" t="s">
        <v>201</v>
      </c>
      <c r="BA82" s="101">
        <f>_xll.qlInterestRateIndexFixingDate(Currency&amp;"ibor"&amp;Tenor,BB82,Trigger)</f>
        <v>42319</v>
      </c>
      <c r="BB82" s="101">
        <f>_xll.qlCalendarAdvance(Calendar,BB81,AZ82,"f",,Trigger)</f>
        <v>42321</v>
      </c>
      <c r="BC82" s="101">
        <f>_xll.qlInterestRateIndexMaturity(Currency&amp;"ibor"&amp;Tenor,BB82,Trigger)</f>
        <v>42415</v>
      </c>
      <c r="BD82" s="246">
        <f>_xll.qlIndexFixing($AD$5,BA82,TRUE,_xll.ohTrigger(Trigger,Trigger3M))</f>
        <v>-1.0656626209768577E-4</v>
      </c>
      <c r="BE82" s="246" t="e">
        <f>IFERROR(_xll.qlIndexFixing($BF$1,BA82,TRUE,_xll.ohTrigger(Trigger,Trigger3M)),#N/A)</f>
        <v>#N/A</v>
      </c>
    </row>
    <row r="83" spans="1:57" ht="11.25" customHeight="1" x14ac:dyDescent="0.25">
      <c r="A83" s="102" t="s">
        <v>239</v>
      </c>
      <c r="B83" s="333" t="e">
        <v>#N/A</v>
      </c>
      <c r="C83" s="102" t="e">
        <v>#N/A</v>
      </c>
      <c r="D83" s="328" t="e">
        <f t="shared" si="68"/>
        <v>#N/A</v>
      </c>
      <c r="E83" s="328" t="s">
        <v>8</v>
      </c>
      <c r="F83" s="324" t="s">
        <v>9</v>
      </c>
      <c r="G83" s="284" t="s">
        <v>10</v>
      </c>
      <c r="H83" s="324" t="s">
        <v>11</v>
      </c>
      <c r="I83" s="329" t="e">
        <v>#N/A</v>
      </c>
      <c r="J83" s="329" t="str">
        <f>IFERROR(_xll.qlSimpleQuote(A83&amp;C83,I83,,Permanent,Trigger,TRUE),"--")</f>
        <v>--</v>
      </c>
      <c r="K83" s="329" t="e">
        <f t="shared" si="69"/>
        <v>#N/A</v>
      </c>
      <c r="L83" s="102" t="str">
        <f>IFERROR(_xll.qlSwapRateHelper2(,IF(DataSelect="Reference",$J83,K83),,$D83,Calendar,$G83,$F83,$H83,$L$33,0,E83,Discounting,Permanent,_xll.ohTrigger(Trigger,DataSelect),ObjectOverwrite),"--")</f>
        <v>--</v>
      </c>
      <c r="M83" s="328" t="b">
        <f t="shared" si="78"/>
        <v>0</v>
      </c>
      <c r="O83" s="340" t="str">
        <f t="shared" si="28"/>
        <v>SW</v>
      </c>
      <c r="P83" s="340" t="e">
        <f t="shared" si="29"/>
        <v>#N/A</v>
      </c>
      <c r="Q83" s="344" t="str">
        <f t="shared" ref="Q83:R83" si="87">L88</f>
        <v>--</v>
      </c>
      <c r="R83" s="340" t="b">
        <f t="shared" si="87"/>
        <v>0</v>
      </c>
      <c r="S83" s="348">
        <v>1</v>
      </c>
      <c r="T83" s="348">
        <v>1</v>
      </c>
      <c r="U83" s="102" t="e">
        <v>#N/A</v>
      </c>
      <c r="V83" s="100" t="e">
        <f>_xll.qlRateHelperQuoteName(U83)</f>
        <v>#VALUE!</v>
      </c>
      <c r="W83" s="350" t="e">
        <f>_xll.qlRateHelperRate(U83,_xll.ohTrigger(Trigger,Trigger3M))</f>
        <v>#VALUE!</v>
      </c>
      <c r="X83" s="102" t="str">
        <f>IFERROR(_xll.qlFuturesRateHelperConvexityAdjustment(U83,Trigger),"--")</f>
        <v>--</v>
      </c>
      <c r="Y83" s="102" t="e">
        <f>_xll.qlRateHelperEarliestDate(U83,Trigger)</f>
        <v>#VALUE!</v>
      </c>
      <c r="Z83" s="102" t="e">
        <f>_xll.qlRateHelperLatestDate(U83,Trigger)</f>
        <v>#VALUE!</v>
      </c>
      <c r="AA83" s="102" t="e">
        <v>#N/A</v>
      </c>
      <c r="AZ83" s="100" t="s">
        <v>201</v>
      </c>
      <c r="BA83" s="101">
        <f>_xll.qlInterestRateIndexFixingDate(Currency&amp;"ibor"&amp;Tenor,BB83,Trigger)</f>
        <v>42320</v>
      </c>
      <c r="BB83" s="101">
        <f>_xll.qlCalendarAdvance(Calendar,BB82,AZ83,"f",,Trigger)</f>
        <v>42324</v>
      </c>
      <c r="BC83" s="101">
        <f>_xll.qlInterestRateIndexMaturity(Currency&amp;"ibor"&amp;Tenor,BB83,Trigger)</f>
        <v>42416</v>
      </c>
      <c r="BD83" s="246">
        <f>_xll.qlIndexFixing($AD$5,BA83,TRUE,_xll.ohTrigger(Trigger,Trigger3M))</f>
        <v>-1.012915729249186E-4</v>
      </c>
      <c r="BE83" s="246" t="e">
        <f>IFERROR(_xll.qlIndexFixing($BF$1,BA83,TRUE,_xll.ohTrigger(Trigger,Trigger3M)),#N/A)</f>
        <v>#N/A</v>
      </c>
    </row>
    <row r="84" spans="1:57" ht="11.25" customHeight="1" x14ac:dyDescent="0.25">
      <c r="A84" s="102" t="s">
        <v>239</v>
      </c>
      <c r="B84" s="333" t="e">
        <v>#N/A</v>
      </c>
      <c r="C84" s="102" t="e">
        <v>#N/A</v>
      </c>
      <c r="D84" s="328" t="e">
        <f t="shared" si="68"/>
        <v>#N/A</v>
      </c>
      <c r="E84" s="328" t="s">
        <v>8</v>
      </c>
      <c r="F84" s="324" t="s">
        <v>9</v>
      </c>
      <c r="G84" s="284" t="s">
        <v>10</v>
      </c>
      <c r="H84" s="324" t="s">
        <v>11</v>
      </c>
      <c r="I84" s="329" t="e">
        <v>#N/A</v>
      </c>
      <c r="J84" s="329" t="str">
        <f>IFERROR(_xll.qlSimpleQuote(A84&amp;C84,I84,,Permanent,Trigger,TRUE),"--")</f>
        <v>--</v>
      </c>
      <c r="K84" s="329" t="e">
        <f t="shared" si="69"/>
        <v>#N/A</v>
      </c>
      <c r="L84" s="102" t="str">
        <f>IFERROR(_xll.qlSwapRateHelper2(,IF(DataSelect="Reference",$J84,K84),,$D84,Calendar,$G84,$F84,$H84,$L$33,0,E84,Discounting,Permanent,_xll.ohTrigger(Trigger,DataSelect),ObjectOverwrite),"--")</f>
        <v>--</v>
      </c>
      <c r="M84" s="328" t="b">
        <f t="shared" si="78"/>
        <v>0</v>
      </c>
      <c r="O84" s="340" t="str">
        <f t="shared" si="28"/>
        <v>SW</v>
      </c>
      <c r="P84" s="340" t="e">
        <f t="shared" si="29"/>
        <v>#N/A</v>
      </c>
      <c r="Q84" s="344" t="str">
        <f t="shared" ref="Q84:R84" si="88">L89</f>
        <v>--</v>
      </c>
      <c r="R84" s="340" t="b">
        <f t="shared" si="88"/>
        <v>0</v>
      </c>
      <c r="S84" s="348">
        <v>1</v>
      </c>
      <c r="T84" s="348">
        <v>1</v>
      </c>
      <c r="U84" s="102" t="e">
        <v>#N/A</v>
      </c>
      <c r="V84" s="100" t="e">
        <f>_xll.qlRateHelperQuoteName(U84)</f>
        <v>#VALUE!</v>
      </c>
      <c r="W84" s="350" t="e">
        <f>_xll.qlRateHelperRate(U84,_xll.ohTrigger(Trigger,Trigger3M))</f>
        <v>#VALUE!</v>
      </c>
      <c r="X84" s="102" t="str">
        <f>IFERROR(_xll.qlFuturesRateHelperConvexityAdjustment(U84,Trigger),"--")</f>
        <v>--</v>
      </c>
      <c r="Y84" s="102" t="e">
        <f>_xll.qlRateHelperEarliestDate(U84,Trigger)</f>
        <v>#VALUE!</v>
      </c>
      <c r="Z84" s="102" t="e">
        <f>_xll.qlRateHelperLatestDate(U84,Trigger)</f>
        <v>#VALUE!</v>
      </c>
      <c r="AA84" s="102" t="e">
        <v>#N/A</v>
      </c>
      <c r="AZ84" s="100" t="s">
        <v>201</v>
      </c>
      <c r="BA84" s="101">
        <f>_xll.qlInterestRateIndexFixingDate(Currency&amp;"ibor"&amp;Tenor,BB84,Trigger)</f>
        <v>42321</v>
      </c>
      <c r="BB84" s="101">
        <f>_xll.qlCalendarAdvance(Calendar,BB83,AZ84,"f",,Trigger)</f>
        <v>42325</v>
      </c>
      <c r="BC84" s="101">
        <f>_xll.qlInterestRateIndexMaturity(Currency&amp;"ibor"&amp;Tenor,BB84,Trigger)</f>
        <v>42417</v>
      </c>
      <c r="BD84" s="246">
        <f>_xll.qlIndexFixing($AD$5,BA84,TRUE,_xll.ohTrigger(Trigger,Trigger3M))</f>
        <v>-9.904457829716361E-5</v>
      </c>
      <c r="BE84" s="246" t="e">
        <f>IFERROR(_xll.qlIndexFixing($BF$1,BA84,TRUE,_xll.ohTrigger(Trigger,Trigger3M)),#N/A)</f>
        <v>#N/A</v>
      </c>
    </row>
    <row r="85" spans="1:57" ht="11.25" customHeight="1" x14ac:dyDescent="0.25">
      <c r="A85" s="102" t="s">
        <v>239</v>
      </c>
      <c r="B85" s="333" t="e">
        <v>#N/A</v>
      </c>
      <c r="C85" s="102" t="e">
        <v>#N/A</v>
      </c>
      <c r="D85" s="328" t="e">
        <f t="shared" si="68"/>
        <v>#N/A</v>
      </c>
      <c r="E85" s="328" t="s">
        <v>8</v>
      </c>
      <c r="F85" s="324" t="s">
        <v>9</v>
      </c>
      <c r="G85" s="284" t="s">
        <v>10</v>
      </c>
      <c r="H85" s="324" t="s">
        <v>11</v>
      </c>
      <c r="I85" s="329" t="e">
        <v>#N/A</v>
      </c>
      <c r="J85" s="329" t="str">
        <f>IFERROR(_xll.qlSimpleQuote(A85&amp;C85,I85,,Permanent,Trigger,TRUE),"--")</f>
        <v>--</v>
      </c>
      <c r="K85" s="329" t="e">
        <f t="shared" si="69"/>
        <v>#N/A</v>
      </c>
      <c r="L85" s="102" t="str">
        <f>IFERROR(_xll.qlSwapRateHelper2(,IF(DataSelect="Reference",$J85,K85),,$D85,Calendar,$G85,$F85,$H85,$L$33,0,E85,Discounting,Permanent,_xll.ohTrigger(Trigger,DataSelect),ObjectOverwrite),"--")</f>
        <v>--</v>
      </c>
      <c r="M85" s="328" t="b">
        <f t="shared" si="78"/>
        <v>0</v>
      </c>
      <c r="O85" s="340" t="str">
        <f t="shared" si="28"/>
        <v>SW</v>
      </c>
      <c r="P85" s="340" t="e">
        <f t="shared" si="29"/>
        <v>#N/A</v>
      </c>
      <c r="Q85" s="344" t="str">
        <f t="shared" ref="Q85:R85" si="89">L90</f>
        <v>--</v>
      </c>
      <c r="R85" s="340" t="b">
        <f t="shared" si="89"/>
        <v>0</v>
      </c>
      <c r="S85" s="348">
        <v>1</v>
      </c>
      <c r="T85" s="348">
        <v>1</v>
      </c>
      <c r="U85" s="102" t="e">
        <v>#N/A</v>
      </c>
      <c r="V85" s="100" t="e">
        <f>_xll.qlRateHelperQuoteName(U85)</f>
        <v>#VALUE!</v>
      </c>
      <c r="W85" s="350" t="e">
        <f>_xll.qlRateHelperRate(U85,_xll.ohTrigger(Trigger,Trigger3M))</f>
        <v>#VALUE!</v>
      </c>
      <c r="X85" s="102" t="str">
        <f>IFERROR(_xll.qlFuturesRateHelperConvexityAdjustment(U85,Trigger),"--")</f>
        <v>--</v>
      </c>
      <c r="Y85" s="102" t="e">
        <f>_xll.qlRateHelperEarliestDate(U85,Trigger)</f>
        <v>#VALUE!</v>
      </c>
      <c r="Z85" s="102" t="e">
        <f>_xll.qlRateHelperLatestDate(U85,Trigger)</f>
        <v>#VALUE!</v>
      </c>
      <c r="AA85" s="102" t="e">
        <v>#N/A</v>
      </c>
      <c r="AZ85" s="100" t="s">
        <v>201</v>
      </c>
      <c r="BA85" s="101">
        <f>_xll.qlInterestRateIndexFixingDate(Currency&amp;"ibor"&amp;Tenor,BB85,Trigger)</f>
        <v>42324</v>
      </c>
      <c r="BB85" s="101">
        <f>_xll.qlCalendarAdvance(Calendar,BB84,AZ85,"f",,Trigger)</f>
        <v>42326</v>
      </c>
      <c r="BC85" s="101">
        <f>_xll.qlInterestRateIndexMaturity(Currency&amp;"ibor"&amp;Tenor,BB85,Trigger)</f>
        <v>42418</v>
      </c>
      <c r="BD85" s="246">
        <f>_xll.qlIndexFixing($AD$5,BA85,TRUE,_xll.ohTrigger(Trigger,Trigger3M))</f>
        <v>-9.6779535350482291E-5</v>
      </c>
      <c r="BE85" s="246" t="e">
        <f>IFERROR(_xll.qlIndexFixing($BF$1,BA85,TRUE,_xll.ohTrigger(Trigger,Trigger3M)),#N/A)</f>
        <v>#N/A</v>
      </c>
    </row>
    <row r="86" spans="1:57" ht="11.25" customHeight="1" x14ac:dyDescent="0.25">
      <c r="A86" s="102" t="s">
        <v>239</v>
      </c>
      <c r="B86" s="333" t="e">
        <v>#N/A</v>
      </c>
      <c r="C86" s="102" t="e">
        <v>#N/A</v>
      </c>
      <c r="D86" s="328" t="e">
        <f t="shared" si="68"/>
        <v>#N/A</v>
      </c>
      <c r="E86" s="328" t="s">
        <v>8</v>
      </c>
      <c r="F86" s="324" t="s">
        <v>9</v>
      </c>
      <c r="G86" s="284" t="s">
        <v>10</v>
      </c>
      <c r="H86" s="324" t="s">
        <v>11</v>
      </c>
      <c r="I86" s="329" t="e">
        <v>#N/A</v>
      </c>
      <c r="J86" s="329" t="str">
        <f>IFERROR(_xll.qlSimpleQuote(A86&amp;C86,I86,,Permanent,Trigger,TRUE),"--")</f>
        <v>--</v>
      </c>
      <c r="K86" s="329" t="e">
        <f t="shared" si="69"/>
        <v>#N/A</v>
      </c>
      <c r="L86" s="102" t="str">
        <f>IFERROR(_xll.qlSwapRateHelper2(,IF(DataSelect="Reference",$J86,K86),,$D86,Calendar,$G86,$F86,$H86,$L$33,0,E86,Discounting,Permanent,_xll.ohTrigger(Trigger,DataSelect),ObjectOverwrite),"--")</f>
        <v>--</v>
      </c>
      <c r="M86" s="328" t="b">
        <f t="shared" si="78"/>
        <v>0</v>
      </c>
      <c r="O86" s="340" t="str">
        <f t="shared" si="28"/>
        <v>SW</v>
      </c>
      <c r="P86" s="340" t="e">
        <f t="shared" si="29"/>
        <v>#N/A</v>
      </c>
      <c r="Q86" s="344" t="str">
        <f t="shared" ref="Q86:R86" si="90">L91</f>
        <v>--</v>
      </c>
      <c r="R86" s="340" t="b">
        <f t="shared" si="90"/>
        <v>0</v>
      </c>
      <c r="S86" s="348">
        <v>1</v>
      </c>
      <c r="T86" s="348">
        <v>1</v>
      </c>
      <c r="U86" s="102" t="e">
        <v>#N/A</v>
      </c>
      <c r="V86" s="100" t="e">
        <f>_xll.qlRateHelperQuoteName(U86)</f>
        <v>#VALUE!</v>
      </c>
      <c r="W86" s="350" t="e">
        <f>_xll.qlRateHelperRate(U86,_xll.ohTrigger(Trigger,Trigger3M))</f>
        <v>#VALUE!</v>
      </c>
      <c r="X86" s="102" t="str">
        <f>IFERROR(_xll.qlFuturesRateHelperConvexityAdjustment(U86,Trigger),"--")</f>
        <v>--</v>
      </c>
      <c r="Y86" s="102" t="e">
        <f>_xll.qlRateHelperEarliestDate(U86,Trigger)</f>
        <v>#VALUE!</v>
      </c>
      <c r="Z86" s="102" t="e">
        <f>_xll.qlRateHelperLatestDate(U86,Trigger)</f>
        <v>#VALUE!</v>
      </c>
      <c r="AA86" s="102" t="e">
        <v>#N/A</v>
      </c>
      <c r="AZ86" s="100" t="s">
        <v>201</v>
      </c>
      <c r="BA86" s="101">
        <f>_xll.qlInterestRateIndexFixingDate(Currency&amp;"ibor"&amp;Tenor,BB86,Trigger)</f>
        <v>42325</v>
      </c>
      <c r="BB86" s="101">
        <f>_xll.qlCalendarAdvance(Calendar,BB85,AZ86,"f",,Trigger)</f>
        <v>42327</v>
      </c>
      <c r="BC86" s="101">
        <f>_xll.qlInterestRateIndexMaturity(Currency&amp;"ibor"&amp;Tenor,BB86,Trigger)</f>
        <v>42419</v>
      </c>
      <c r="BD86" s="246">
        <f>_xll.qlIndexFixing($AD$5,BA86,TRUE,_xll.ohTrigger(Trigger,Trigger3M))</f>
        <v>-9.4496444051423125E-5</v>
      </c>
      <c r="BE86" s="246" t="e">
        <f>IFERROR(_xll.qlIndexFixing($BF$1,BA86,TRUE,_xll.ohTrigger(Trigger,Trigger3M)),#N/A)</f>
        <v>#N/A</v>
      </c>
    </row>
    <row r="87" spans="1:57" ht="11.25" customHeight="1" x14ac:dyDescent="0.25">
      <c r="A87" s="102" t="s">
        <v>239</v>
      </c>
      <c r="B87" s="333" t="e">
        <v>#N/A</v>
      </c>
      <c r="C87" s="102" t="e">
        <v>#N/A</v>
      </c>
      <c r="D87" s="328" t="e">
        <f t="shared" si="68"/>
        <v>#N/A</v>
      </c>
      <c r="E87" s="328" t="s">
        <v>8</v>
      </c>
      <c r="F87" s="324" t="s">
        <v>9</v>
      </c>
      <c r="G87" s="284" t="s">
        <v>10</v>
      </c>
      <c r="H87" s="324" t="s">
        <v>11</v>
      </c>
      <c r="I87" s="329" t="e">
        <v>#N/A</v>
      </c>
      <c r="J87" s="329" t="str">
        <f>IFERROR(_xll.qlSimpleQuote(A87&amp;C87,I87,,Permanent,Trigger,TRUE),"--")</f>
        <v>--</v>
      </c>
      <c r="K87" s="329" t="e">
        <f t="shared" si="69"/>
        <v>#N/A</v>
      </c>
      <c r="L87" s="102" t="str">
        <f>IFERROR(_xll.qlSwapRateHelper2(,IF(DataSelect="Reference",$J87,K87),,$D87,Calendar,$G87,$F87,$H87,$L$33,0,E87,Discounting,Permanent,_xll.ohTrigger(Trigger,DataSelect),ObjectOverwrite),"--")</f>
        <v>--</v>
      </c>
      <c r="M87" s="328" t="b">
        <f t="shared" si="78"/>
        <v>0</v>
      </c>
      <c r="O87" s="340" t="str">
        <f t="shared" si="28"/>
        <v>SW</v>
      </c>
      <c r="P87" s="340" t="e">
        <f t="shared" si="29"/>
        <v>#N/A</v>
      </c>
      <c r="Q87" s="344" t="str">
        <f t="shared" ref="Q87:R87" si="91">L92</f>
        <v>--</v>
      </c>
      <c r="R87" s="340" t="b">
        <f t="shared" si="91"/>
        <v>0</v>
      </c>
      <c r="S87" s="348">
        <v>1</v>
      </c>
      <c r="T87" s="348">
        <v>1</v>
      </c>
      <c r="U87" s="102" t="e">
        <v>#N/A</v>
      </c>
      <c r="V87" s="100" t="e">
        <f>_xll.qlRateHelperQuoteName(U87)</f>
        <v>#VALUE!</v>
      </c>
      <c r="W87" s="350" t="e">
        <f>_xll.qlRateHelperRate(U87,_xll.ohTrigger(Trigger,Trigger3M))</f>
        <v>#VALUE!</v>
      </c>
      <c r="X87" s="102" t="str">
        <f>IFERROR(_xll.qlFuturesRateHelperConvexityAdjustment(U87,Trigger),"--")</f>
        <v>--</v>
      </c>
      <c r="Y87" s="102" t="e">
        <f>_xll.qlRateHelperEarliestDate(U87,Trigger)</f>
        <v>#VALUE!</v>
      </c>
      <c r="Z87" s="102" t="e">
        <f>_xll.qlRateHelperLatestDate(U87,Trigger)</f>
        <v>#VALUE!</v>
      </c>
      <c r="AA87" s="102" t="e">
        <v>#N/A</v>
      </c>
      <c r="AZ87" s="100" t="s">
        <v>201</v>
      </c>
      <c r="BA87" s="101">
        <f>_xll.qlInterestRateIndexFixingDate(Currency&amp;"ibor"&amp;Tenor,BB87,Trigger)</f>
        <v>42326</v>
      </c>
      <c r="BB87" s="101">
        <f>_xll.qlCalendarAdvance(Calendar,BB86,AZ87,"f",,Trigger)</f>
        <v>42328</v>
      </c>
      <c r="BC87" s="101">
        <f>_xll.qlInterestRateIndexMaturity(Currency&amp;"ibor"&amp;Tenor,BB87,Trigger)</f>
        <v>42422</v>
      </c>
      <c r="BD87" s="246">
        <f>_xll.qlIndexFixing($AD$5,BA87,TRUE,_xll.ohTrigger(Trigger,Trigger3M))</f>
        <v>-9.0991099334766253E-5</v>
      </c>
      <c r="BE87" s="246" t="e">
        <f>IFERROR(_xll.qlIndexFixing($BF$1,BA87,TRUE,_xll.ohTrigger(Trigger,Trigger3M)),#N/A)</f>
        <v>#N/A</v>
      </c>
    </row>
    <row r="88" spans="1:57" ht="11.25" customHeight="1" x14ac:dyDescent="0.25">
      <c r="A88" s="102" t="s">
        <v>239</v>
      </c>
      <c r="B88" s="333" t="e">
        <v>#N/A</v>
      </c>
      <c r="C88" s="102" t="e">
        <v>#N/A</v>
      </c>
      <c r="D88" s="328" t="e">
        <f t="shared" si="68"/>
        <v>#N/A</v>
      </c>
      <c r="E88" s="328" t="s">
        <v>8</v>
      </c>
      <c r="F88" s="324" t="s">
        <v>9</v>
      </c>
      <c r="G88" s="284" t="s">
        <v>10</v>
      </c>
      <c r="H88" s="324" t="s">
        <v>11</v>
      </c>
      <c r="I88" s="329" t="e">
        <v>#N/A</v>
      </c>
      <c r="J88" s="329" t="str">
        <f>IFERROR(_xll.qlSimpleQuote(A88&amp;C88,I88,,Permanent,Trigger,TRUE),"--")</f>
        <v>--</v>
      </c>
      <c r="K88" s="329" t="e">
        <f t="shared" si="69"/>
        <v>#N/A</v>
      </c>
      <c r="L88" s="102" t="str">
        <f>IFERROR(_xll.qlSwapRateHelper2(,IF(DataSelect="Reference",$J88,K88),,$D88,Calendar,$G88,$F88,$H88,$L$33,0,E88,Discounting,Permanent,_xll.ohTrigger(Trigger,DataSelect),ObjectOverwrite),"--")</f>
        <v>--</v>
      </c>
      <c r="M88" s="328" t="b">
        <f t="shared" si="78"/>
        <v>0</v>
      </c>
      <c r="O88" s="340" t="str">
        <f t="shared" si="28"/>
        <v>SW</v>
      </c>
      <c r="P88" s="340" t="e">
        <f t="shared" si="29"/>
        <v>#N/A</v>
      </c>
      <c r="Q88" s="344" t="str">
        <f t="shared" ref="Q88:R88" si="92">L93</f>
        <v>--</v>
      </c>
      <c r="R88" s="340" t="b">
        <f t="shared" si="92"/>
        <v>0</v>
      </c>
      <c r="S88" s="348">
        <v>1</v>
      </c>
      <c r="T88" s="348">
        <v>1</v>
      </c>
      <c r="U88" s="102" t="e">
        <v>#N/A</v>
      </c>
      <c r="V88" s="100" t="e">
        <f>_xll.qlRateHelperQuoteName(U88)</f>
        <v>#VALUE!</v>
      </c>
      <c r="W88" s="350" t="e">
        <f>_xll.qlRateHelperRate(U88,_xll.ohTrigger(Trigger,Trigger3M))</f>
        <v>#VALUE!</v>
      </c>
      <c r="X88" s="102" t="str">
        <f>IFERROR(_xll.qlFuturesRateHelperConvexityAdjustment(U88,Trigger),"--")</f>
        <v>--</v>
      </c>
      <c r="Y88" s="102" t="e">
        <f>_xll.qlRateHelperEarliestDate(U88,Trigger)</f>
        <v>#VALUE!</v>
      </c>
      <c r="Z88" s="102" t="e">
        <f>_xll.qlRateHelperLatestDate(U88,Trigger)</f>
        <v>#VALUE!</v>
      </c>
      <c r="AA88" s="102" t="e">
        <v>#N/A</v>
      </c>
      <c r="AZ88" s="100" t="s">
        <v>201</v>
      </c>
      <c r="BA88" s="101">
        <f>_xll.qlInterestRateIndexFixingDate(Currency&amp;"ibor"&amp;Tenor,BB88,Trigger)</f>
        <v>42327</v>
      </c>
      <c r="BB88" s="101">
        <f>_xll.qlCalendarAdvance(Calendar,BB87,AZ88,"f",,Trigger)</f>
        <v>42331</v>
      </c>
      <c r="BC88" s="101">
        <f>_xll.qlInterestRateIndexMaturity(Currency&amp;"ibor"&amp;Tenor,BB88,Trigger)</f>
        <v>42423</v>
      </c>
      <c r="BD88" s="246">
        <f>_xll.qlIndexFixing($AD$5,BA88,TRUE,_xll.ohTrigger(Trigger,Trigger3M))</f>
        <v>-8.5183594704083844E-5</v>
      </c>
      <c r="BE88" s="246" t="e">
        <f>IFERROR(_xll.qlIndexFixing($BF$1,BA88,TRUE,_xll.ohTrigger(Trigger,Trigger3M)),#N/A)</f>
        <v>#N/A</v>
      </c>
    </row>
    <row r="89" spans="1:57" ht="11.25" customHeight="1" x14ac:dyDescent="0.25">
      <c r="A89" s="102" t="s">
        <v>239</v>
      </c>
      <c r="B89" s="333" t="e">
        <v>#N/A</v>
      </c>
      <c r="C89" s="102" t="e">
        <v>#N/A</v>
      </c>
      <c r="D89" s="328" t="e">
        <f t="shared" si="68"/>
        <v>#N/A</v>
      </c>
      <c r="E89" s="328" t="s">
        <v>8</v>
      </c>
      <c r="F89" s="324" t="s">
        <v>9</v>
      </c>
      <c r="G89" s="284" t="s">
        <v>10</v>
      </c>
      <c r="H89" s="324" t="s">
        <v>11</v>
      </c>
      <c r="I89" s="329" t="e">
        <v>#N/A</v>
      </c>
      <c r="J89" s="329" t="str">
        <f>IFERROR(_xll.qlSimpleQuote(A89&amp;C89,I89,,Permanent,Trigger,TRUE),"--")</f>
        <v>--</v>
      </c>
      <c r="K89" s="329" t="e">
        <f t="shared" si="69"/>
        <v>#N/A</v>
      </c>
      <c r="L89" s="102" t="str">
        <f>IFERROR(_xll.qlSwapRateHelper2(,IF(DataSelect="Reference",$J89,K89),,$D89,Calendar,$G89,$F89,$H89,$L$33,0,E89,Discounting,Permanent,_xll.ohTrigger(Trigger,DataSelect),ObjectOverwrite),"--")</f>
        <v>--</v>
      </c>
      <c r="M89" s="328" t="b">
        <f t="shared" si="78"/>
        <v>0</v>
      </c>
      <c r="O89" s="340" t="str">
        <f t="shared" si="28"/>
        <v>SW</v>
      </c>
      <c r="P89" s="340" t="e">
        <f t="shared" si="29"/>
        <v>#N/A</v>
      </c>
      <c r="Q89" s="344" t="str">
        <f t="shared" ref="Q89:R89" si="93">L94</f>
        <v>--</v>
      </c>
      <c r="R89" s="340" t="b">
        <f t="shared" si="93"/>
        <v>0</v>
      </c>
      <c r="S89" s="348">
        <v>1</v>
      </c>
      <c r="T89" s="348">
        <v>1</v>
      </c>
      <c r="U89" s="102" t="e">
        <v>#N/A</v>
      </c>
      <c r="V89" s="100" t="e">
        <f>_xll.qlRateHelperQuoteName(U89)</f>
        <v>#VALUE!</v>
      </c>
      <c r="W89" s="350" t="e">
        <f>_xll.qlRateHelperRate(U89,_xll.ohTrigger(Trigger,Trigger3M))</f>
        <v>#VALUE!</v>
      </c>
      <c r="X89" s="102" t="str">
        <f>IFERROR(_xll.qlFuturesRateHelperConvexityAdjustment(U89,Trigger),"--")</f>
        <v>--</v>
      </c>
      <c r="Y89" s="102" t="e">
        <f>_xll.qlRateHelperEarliestDate(U89,Trigger)</f>
        <v>#VALUE!</v>
      </c>
      <c r="Z89" s="102" t="e">
        <f>_xll.qlRateHelperLatestDate(U89,Trigger)</f>
        <v>#VALUE!</v>
      </c>
      <c r="AA89" s="102" t="e">
        <v>#N/A</v>
      </c>
      <c r="AZ89" s="100" t="s">
        <v>201</v>
      </c>
      <c r="BA89" s="101">
        <f>_xll.qlInterestRateIndexFixingDate(Currency&amp;"ibor"&amp;Tenor,BB89,Trigger)</f>
        <v>42328</v>
      </c>
      <c r="BB89" s="101">
        <f>_xll.qlCalendarAdvance(Calendar,BB88,AZ89,"f",,Trigger)</f>
        <v>42332</v>
      </c>
      <c r="BC89" s="101">
        <f>_xll.qlInterestRateIndexMaturity(Currency&amp;"ibor"&amp;Tenor,BB89,Trigger)</f>
        <v>42424</v>
      </c>
      <c r="BD89" s="246">
        <f>_xll.qlIndexFixing($AD$5,BA89,TRUE,_xll.ohTrigger(Trigger,Trigger3M))</f>
        <v>-8.2810261167863501E-5</v>
      </c>
      <c r="BE89" s="246" t="e">
        <f>IFERROR(_xll.qlIndexFixing($BF$1,BA89,TRUE,_xll.ohTrigger(Trigger,Trigger3M)),#N/A)</f>
        <v>#N/A</v>
      </c>
    </row>
    <row r="90" spans="1:57" ht="11.25" customHeight="1" x14ac:dyDescent="0.25">
      <c r="A90" s="102" t="s">
        <v>239</v>
      </c>
      <c r="B90" s="333" t="e">
        <v>#N/A</v>
      </c>
      <c r="C90" s="102" t="e">
        <v>#N/A</v>
      </c>
      <c r="D90" s="328" t="e">
        <f t="shared" si="68"/>
        <v>#N/A</v>
      </c>
      <c r="E90" s="328" t="s">
        <v>8</v>
      </c>
      <c r="F90" s="324" t="s">
        <v>9</v>
      </c>
      <c r="G90" s="284" t="s">
        <v>10</v>
      </c>
      <c r="H90" s="324" t="s">
        <v>11</v>
      </c>
      <c r="I90" s="329" t="e">
        <v>#N/A</v>
      </c>
      <c r="J90" s="329" t="str">
        <f>IFERROR(_xll.qlSimpleQuote(A90&amp;C90,I90,,Permanent,Trigger,TRUE),"--")</f>
        <v>--</v>
      </c>
      <c r="K90" s="329" t="e">
        <f t="shared" si="69"/>
        <v>#N/A</v>
      </c>
      <c r="L90" s="102" t="str">
        <f>IFERROR(_xll.qlSwapRateHelper2(,IF(DataSelect="Reference",$J90,K90),,$D90,Calendar,$G90,$F90,$H90,$L$33,0,E90,Discounting,Permanent,_xll.ohTrigger(Trigger,DataSelect),ObjectOverwrite),"--")</f>
        <v>--</v>
      </c>
      <c r="M90" s="328" t="b">
        <f t="shared" si="78"/>
        <v>0</v>
      </c>
      <c r="O90" s="340" t="str">
        <f t="shared" si="28"/>
        <v>SW</v>
      </c>
      <c r="P90" s="340" t="e">
        <f t="shared" si="29"/>
        <v>#N/A</v>
      </c>
      <c r="Q90" s="344" t="str">
        <f t="shared" ref="Q90:R90" si="94">L95</f>
        <v>--</v>
      </c>
      <c r="R90" s="340" t="b">
        <f t="shared" si="94"/>
        <v>0</v>
      </c>
      <c r="S90" s="348">
        <v>1</v>
      </c>
      <c r="T90" s="348">
        <v>1</v>
      </c>
      <c r="U90" s="102" t="e">
        <v>#N/A</v>
      </c>
      <c r="V90" s="100" t="e">
        <f>_xll.qlRateHelperQuoteName(U90)</f>
        <v>#VALUE!</v>
      </c>
      <c r="W90" s="350" t="e">
        <f>_xll.qlRateHelperRate(U90,_xll.ohTrigger(Trigger,Trigger3M))</f>
        <v>#VALUE!</v>
      </c>
      <c r="X90" s="102" t="str">
        <f>IFERROR(_xll.qlFuturesRateHelperConvexityAdjustment(U90,Trigger),"--")</f>
        <v>--</v>
      </c>
      <c r="Y90" s="102" t="e">
        <f>_xll.qlRateHelperEarliestDate(U90,Trigger)</f>
        <v>#VALUE!</v>
      </c>
      <c r="Z90" s="102" t="e">
        <f>_xll.qlRateHelperLatestDate(U90,Trigger)</f>
        <v>#VALUE!</v>
      </c>
      <c r="AA90" s="102" t="e">
        <v>#N/A</v>
      </c>
      <c r="AZ90" s="100" t="s">
        <v>201</v>
      </c>
      <c r="BA90" s="101">
        <f>_xll.qlInterestRateIndexFixingDate(Currency&amp;"ibor"&amp;Tenor,BB90,Trigger)</f>
        <v>42331</v>
      </c>
      <c r="BB90" s="101">
        <f>_xll.qlCalendarAdvance(Calendar,BB89,AZ90,"f",,Trigger)</f>
        <v>42333</v>
      </c>
      <c r="BC90" s="101">
        <f>_xll.qlInterestRateIndexMaturity(Currency&amp;"ibor"&amp;Tenor,BB90,Trigger)</f>
        <v>42425</v>
      </c>
      <c r="BD90" s="246">
        <f>_xll.qlIndexFixing($AD$5,BA90,TRUE,_xll.ohTrigger(Trigger,Trigger3M))</f>
        <v>-8.5136458380978254E-5</v>
      </c>
      <c r="BE90" s="246" t="e">
        <f>IFERROR(_xll.qlIndexFixing($BF$1,BA90,TRUE,_xll.ohTrigger(Trigger,Trigger3M)),#N/A)</f>
        <v>#N/A</v>
      </c>
    </row>
    <row r="91" spans="1:57" ht="11.25" customHeight="1" x14ac:dyDescent="0.25">
      <c r="A91" s="102" t="s">
        <v>239</v>
      </c>
      <c r="B91" s="333" t="e">
        <v>#N/A</v>
      </c>
      <c r="C91" s="102" t="e">
        <v>#N/A</v>
      </c>
      <c r="D91" s="328" t="e">
        <f t="shared" si="68"/>
        <v>#N/A</v>
      </c>
      <c r="E91" s="328" t="s">
        <v>8</v>
      </c>
      <c r="F91" s="324" t="s">
        <v>9</v>
      </c>
      <c r="G91" s="284" t="s">
        <v>10</v>
      </c>
      <c r="H91" s="324" t="s">
        <v>11</v>
      </c>
      <c r="I91" s="329" t="e">
        <v>#N/A</v>
      </c>
      <c r="J91" s="329" t="str">
        <f>IFERROR(_xll.qlSimpleQuote(A91&amp;C91,I91,,Permanent,Trigger,TRUE),"--")</f>
        <v>--</v>
      </c>
      <c r="K91" s="329" t="e">
        <f t="shared" si="69"/>
        <v>#N/A</v>
      </c>
      <c r="L91" s="102" t="str">
        <f>IFERROR(_xll.qlSwapRateHelper2(,IF(DataSelect="Reference",$J91,K91),,$D91,Calendar,$G91,$F91,$H91,$L$33,0,E91,Discounting,Permanent,_xll.ohTrigger(Trigger,DataSelect),ObjectOverwrite),"--")</f>
        <v>--</v>
      </c>
      <c r="M91" s="328" t="b">
        <f t="shared" si="78"/>
        <v>0</v>
      </c>
      <c r="O91" s="340" t="str">
        <f t="shared" si="28"/>
        <v>SW</v>
      </c>
      <c r="P91" s="340" t="e">
        <f t="shared" si="29"/>
        <v>#N/A</v>
      </c>
      <c r="Q91" s="344" t="str">
        <f t="shared" ref="Q91:R91" si="95">L96</f>
        <v>--</v>
      </c>
      <c r="R91" s="340" t="b">
        <f t="shared" si="95"/>
        <v>0</v>
      </c>
      <c r="S91" s="348">
        <v>1</v>
      </c>
      <c r="T91" s="348">
        <v>1</v>
      </c>
      <c r="U91" s="102" t="e">
        <v>#N/A</v>
      </c>
      <c r="V91" s="100" t="e">
        <f>_xll.qlRateHelperQuoteName(U91)</f>
        <v>#VALUE!</v>
      </c>
      <c r="W91" s="350" t="e">
        <f>_xll.qlRateHelperRate(U91,_xll.ohTrigger(Trigger,Trigger3M))</f>
        <v>#VALUE!</v>
      </c>
      <c r="X91" s="102" t="str">
        <f>IFERROR(_xll.qlFuturesRateHelperConvexityAdjustment(U91,Trigger),"--")</f>
        <v>--</v>
      </c>
      <c r="Y91" s="102" t="e">
        <f>_xll.qlRateHelperEarliestDate(U91,Trigger)</f>
        <v>#VALUE!</v>
      </c>
      <c r="Z91" s="102" t="e">
        <f>_xll.qlRateHelperLatestDate(U91,Trigger)</f>
        <v>#VALUE!</v>
      </c>
      <c r="AA91" s="102" t="e">
        <v>#N/A</v>
      </c>
      <c r="AZ91" s="100" t="s">
        <v>201</v>
      </c>
      <c r="BA91" s="101">
        <f>_xll.qlInterestRateIndexFixingDate(Currency&amp;"ibor"&amp;Tenor,BB91,Trigger)</f>
        <v>42332</v>
      </c>
      <c r="BB91" s="101">
        <f>_xll.qlCalendarAdvance(Calendar,BB90,AZ91,"f",,Trigger)</f>
        <v>42334</v>
      </c>
      <c r="BC91" s="101">
        <f>_xll.qlInterestRateIndexMaturity(Currency&amp;"ibor"&amp;Tenor,BB91,Trigger)</f>
        <v>42426</v>
      </c>
      <c r="BD91" s="246">
        <f>_xll.qlIndexFixing($AD$5,BA91,TRUE,_xll.ohTrigger(Trigger,Trigger3M))</f>
        <v>-8.7493191646909778E-5</v>
      </c>
      <c r="BE91" s="246" t="e">
        <f>IFERROR(_xll.qlIndexFixing($BF$1,BA91,TRUE,_xll.ohTrigger(Trigger,Trigger3M)),#N/A)</f>
        <v>#N/A</v>
      </c>
    </row>
    <row r="92" spans="1:57" ht="11.25" customHeight="1" x14ac:dyDescent="0.25">
      <c r="A92" s="102" t="s">
        <v>239</v>
      </c>
      <c r="B92" s="333" t="e">
        <v>#N/A</v>
      </c>
      <c r="C92" s="102" t="e">
        <v>#N/A</v>
      </c>
      <c r="D92" s="328" t="e">
        <f t="shared" si="68"/>
        <v>#N/A</v>
      </c>
      <c r="E92" s="328" t="s">
        <v>8</v>
      </c>
      <c r="F92" s="324" t="s">
        <v>9</v>
      </c>
      <c r="G92" s="284" t="s">
        <v>10</v>
      </c>
      <c r="H92" s="324" t="s">
        <v>11</v>
      </c>
      <c r="I92" s="329" t="e">
        <v>#N/A</v>
      </c>
      <c r="J92" s="329" t="str">
        <f>IFERROR(_xll.qlSimpleQuote(A92&amp;C92,I92,,Permanent,Trigger,TRUE),"--")</f>
        <v>--</v>
      </c>
      <c r="K92" s="329" t="e">
        <f t="shared" si="69"/>
        <v>#N/A</v>
      </c>
      <c r="L92" s="102" t="str">
        <f>IFERROR(_xll.qlSwapRateHelper2(,IF(DataSelect="Reference",$J92,K92),,$D92,Calendar,$G92,$F92,$H92,$L$33,0,E92,Discounting,Permanent,_xll.ohTrigger(Trigger,DataSelect),ObjectOverwrite),"--")</f>
        <v>--</v>
      </c>
      <c r="M92" s="328" t="b">
        <f t="shared" si="78"/>
        <v>0</v>
      </c>
      <c r="O92" s="340" t="str">
        <f t="shared" si="28"/>
        <v>SW</v>
      </c>
      <c r="P92" s="340" t="e">
        <f t="shared" si="29"/>
        <v>#N/A</v>
      </c>
      <c r="Q92" s="344" t="str">
        <f t="shared" ref="Q92:R92" si="96">L97</f>
        <v>--</v>
      </c>
      <c r="R92" s="340" t="b">
        <f t="shared" si="96"/>
        <v>0</v>
      </c>
      <c r="S92" s="348">
        <v>1</v>
      </c>
      <c r="T92" s="348">
        <v>1</v>
      </c>
      <c r="U92" s="102" t="e">
        <v>#N/A</v>
      </c>
      <c r="V92" s="100" t="e">
        <f>_xll.qlRateHelperQuoteName(U92)</f>
        <v>#VALUE!</v>
      </c>
      <c r="W92" s="350" t="e">
        <f>_xll.qlRateHelperRate(U92,_xll.ohTrigger(Trigger,Trigger3M))</f>
        <v>#VALUE!</v>
      </c>
      <c r="X92" s="102" t="str">
        <f>IFERROR(_xll.qlFuturesRateHelperConvexityAdjustment(U92,Trigger),"--")</f>
        <v>--</v>
      </c>
      <c r="Y92" s="102" t="e">
        <f>_xll.qlRateHelperEarliestDate(U92,Trigger)</f>
        <v>#VALUE!</v>
      </c>
      <c r="Z92" s="102" t="e">
        <f>_xll.qlRateHelperLatestDate(U92,Trigger)</f>
        <v>#VALUE!</v>
      </c>
      <c r="AA92" s="102" t="e">
        <v>#N/A</v>
      </c>
      <c r="AZ92" s="100" t="s">
        <v>201</v>
      </c>
      <c r="BA92" s="101">
        <f>_xll.qlInterestRateIndexFixingDate(Currency&amp;"ibor"&amp;Tenor,BB92,Trigger)</f>
        <v>42333</v>
      </c>
      <c r="BB92" s="101">
        <f>_xll.qlCalendarAdvance(Calendar,BB91,AZ92,"f",,Trigger)</f>
        <v>42335</v>
      </c>
      <c r="BC92" s="101">
        <f>_xll.qlInterestRateIndexMaturity(Currency&amp;"ibor"&amp;Tenor,BB92,Trigger)</f>
        <v>42429</v>
      </c>
      <c r="BD92" s="246">
        <f>_xll.qlIndexFixing($AD$5,BA92,TRUE,_xll.ohTrigger(Trigger,Trigger3M))</f>
        <v>-9.6475879708472843E-5</v>
      </c>
      <c r="BE92" s="246" t="e">
        <f>IFERROR(_xll.qlIndexFixing($BF$1,BA92,TRUE,_xll.ohTrigger(Trigger,Trigger3M)),#N/A)</f>
        <v>#N/A</v>
      </c>
    </row>
    <row r="93" spans="1:57" ht="11.25" customHeight="1" x14ac:dyDescent="0.25">
      <c r="A93" s="102" t="s">
        <v>239</v>
      </c>
      <c r="B93" s="333" t="e">
        <v>#N/A</v>
      </c>
      <c r="C93" s="102" t="e">
        <v>#N/A</v>
      </c>
      <c r="D93" s="328" t="e">
        <f t="shared" si="68"/>
        <v>#N/A</v>
      </c>
      <c r="E93" s="328" t="s">
        <v>8</v>
      </c>
      <c r="F93" s="324" t="s">
        <v>9</v>
      </c>
      <c r="G93" s="284" t="s">
        <v>10</v>
      </c>
      <c r="H93" s="324" t="s">
        <v>11</v>
      </c>
      <c r="I93" s="329" t="e">
        <v>#N/A</v>
      </c>
      <c r="J93" s="329" t="str">
        <f>IFERROR(_xll.qlSimpleQuote(A93&amp;C93,I93,,Permanent,Trigger,TRUE),"--")</f>
        <v>--</v>
      </c>
      <c r="K93" s="329" t="e">
        <f t="shared" si="69"/>
        <v>#N/A</v>
      </c>
      <c r="L93" s="102" t="str">
        <f>IFERROR(_xll.qlSwapRateHelper2(,IF(DataSelect="Reference",$J93,K93),,$D93,Calendar,$G93,$F93,$H93,$L$33,0,E93,Discounting,Permanent,_xll.ohTrigger(Trigger,DataSelect),ObjectOverwrite),"--")</f>
        <v>--</v>
      </c>
      <c r="M93" s="328" t="b">
        <f t="shared" si="78"/>
        <v>0</v>
      </c>
      <c r="O93" s="340" t="str">
        <f t="shared" si="28"/>
        <v>SW</v>
      </c>
      <c r="P93" s="340" t="e">
        <f t="shared" si="29"/>
        <v>#N/A</v>
      </c>
      <c r="Q93" s="344" t="str">
        <f t="shared" ref="Q93:R93" si="97">L98</f>
        <v>--</v>
      </c>
      <c r="R93" s="340" t="b">
        <f t="shared" si="97"/>
        <v>0</v>
      </c>
      <c r="S93" s="348">
        <v>1</v>
      </c>
      <c r="T93" s="348">
        <v>1</v>
      </c>
      <c r="U93" s="103" t="e">
        <v>#N/A</v>
      </c>
      <c r="V93" s="110" t="e">
        <f>_xll.qlRateHelperQuoteName(U93)</f>
        <v>#VALUE!</v>
      </c>
      <c r="W93" s="351" t="e">
        <f>_xll.qlRateHelperRate(U93,_xll.ohTrigger(Trigger,Trigger3M))</f>
        <v>#VALUE!</v>
      </c>
      <c r="X93" s="103" t="str">
        <f>IFERROR(_xll.qlFuturesRateHelperConvexityAdjustment(U93,Trigger),"--")</f>
        <v>--</v>
      </c>
      <c r="Y93" s="103" t="e">
        <f>_xll.qlRateHelperEarliestDate(U93,Trigger)</f>
        <v>#VALUE!</v>
      </c>
      <c r="Z93" s="103" t="e">
        <f>_xll.qlRateHelperLatestDate(U93,Trigger)</f>
        <v>#VALUE!</v>
      </c>
      <c r="AA93" s="103" t="e">
        <v>#N/A</v>
      </c>
      <c r="AZ93" s="100" t="s">
        <v>201</v>
      </c>
      <c r="BA93" s="101">
        <f>_xll.qlInterestRateIndexFixingDate(Currency&amp;"ibor"&amp;Tenor,BB93,Trigger)</f>
        <v>42334</v>
      </c>
      <c r="BB93" s="101">
        <f>_xll.qlCalendarAdvance(Calendar,BB92,AZ93,"f",,Trigger)</f>
        <v>42338</v>
      </c>
      <c r="BC93" s="101">
        <f>_xll.qlInterestRateIndexMaturity(Currency&amp;"ibor"&amp;Tenor,BB93,Trigger)</f>
        <v>42429</v>
      </c>
      <c r="BD93" s="246">
        <f>_xll.qlIndexFixing($AD$5,BA93,TRUE,_xll.ohTrigger(Trigger,Trigger3M))</f>
        <v>-9.386517340447765E-5</v>
      </c>
      <c r="BE93" s="246" t="e">
        <f>IFERROR(_xll.qlIndexFixing($BF$1,BA93,TRUE,_xll.ohTrigger(Trigger,Trigger3M)),#N/A)</f>
        <v>#N/A</v>
      </c>
    </row>
    <row r="94" spans="1:57" ht="11.25" customHeight="1" x14ac:dyDescent="0.25">
      <c r="A94" s="102" t="s">
        <v>239</v>
      </c>
      <c r="B94" s="333" t="e">
        <v>#N/A</v>
      </c>
      <c r="C94" s="102" t="e">
        <v>#N/A</v>
      </c>
      <c r="D94" s="328" t="e">
        <f t="shared" si="68"/>
        <v>#N/A</v>
      </c>
      <c r="E94" s="328" t="s">
        <v>8</v>
      </c>
      <c r="F94" s="324" t="s">
        <v>9</v>
      </c>
      <c r="G94" s="284" t="s">
        <v>10</v>
      </c>
      <c r="H94" s="324" t="s">
        <v>11</v>
      </c>
      <c r="I94" s="329" t="e">
        <v>#N/A</v>
      </c>
      <c r="J94" s="329" t="str">
        <f>IFERROR(_xll.qlSimpleQuote(A94&amp;C94,I94,,Permanent,Trigger,TRUE),"--")</f>
        <v>--</v>
      </c>
      <c r="K94" s="329" t="e">
        <f t="shared" si="69"/>
        <v>#N/A</v>
      </c>
      <c r="L94" s="102" t="str">
        <f>IFERROR(_xll.qlSwapRateHelper2(,IF(DataSelect="Reference",$J94,K94),,$D94,Calendar,$G94,$F94,$H94,$L$33,0,E94,Discounting,Permanent,_xll.ohTrigger(Trigger,DataSelect),ObjectOverwrite),"--")</f>
        <v>--</v>
      </c>
      <c r="M94" s="328" t="b">
        <f t="shared" si="78"/>
        <v>0</v>
      </c>
      <c r="O94" s="340" t="str">
        <f t="shared" si="28"/>
        <v>SW</v>
      </c>
      <c r="P94" s="340" t="e">
        <f t="shared" si="29"/>
        <v>#N/A</v>
      </c>
      <c r="Q94" s="344" t="str">
        <f t="shared" ref="Q94:R94" si="98">L99</f>
        <v>--</v>
      </c>
      <c r="R94" s="340" t="b">
        <f t="shared" si="98"/>
        <v>0</v>
      </c>
      <c r="S94" s="348">
        <v>1</v>
      </c>
      <c r="T94" s="348">
        <v>1</v>
      </c>
      <c r="AZ94" s="100" t="s">
        <v>201</v>
      </c>
      <c r="BA94" s="101">
        <f>_xll.qlInterestRateIndexFixingDate(Currency&amp;"ibor"&amp;Tenor,BB94,Trigger)</f>
        <v>42335</v>
      </c>
      <c r="BB94" s="101">
        <f>_xll.qlCalendarAdvance(Calendar,BB93,AZ94,"f",,Trigger)</f>
        <v>42339</v>
      </c>
      <c r="BC94" s="101">
        <f>_xll.qlInterestRateIndexMaturity(Currency&amp;"ibor"&amp;Tenor,BB94,Trigger)</f>
        <v>42430</v>
      </c>
      <c r="BD94" s="246">
        <f>_xll.qlIndexFixing($AD$5,BA94,TRUE,_xll.ohTrigger(Trigger,Trigger3M))</f>
        <v>-9.6379097517752032E-5</v>
      </c>
      <c r="BE94" s="246" t="e">
        <f>IFERROR(_xll.qlIndexFixing($BF$1,BA94,TRUE,_xll.ohTrigger(Trigger,Trigger3M)),#N/A)</f>
        <v>#N/A</v>
      </c>
    </row>
    <row r="95" spans="1:57" ht="11.25" customHeight="1" x14ac:dyDescent="0.25">
      <c r="A95" s="102" t="s">
        <v>239</v>
      </c>
      <c r="B95" s="333" t="e">
        <v>#N/A</v>
      </c>
      <c r="C95" s="102" t="e">
        <v>#N/A</v>
      </c>
      <c r="D95" s="328" t="e">
        <f t="shared" si="68"/>
        <v>#N/A</v>
      </c>
      <c r="E95" s="328" t="s">
        <v>8</v>
      </c>
      <c r="F95" s="324" t="s">
        <v>9</v>
      </c>
      <c r="G95" s="284" t="s">
        <v>10</v>
      </c>
      <c r="H95" s="324" t="s">
        <v>11</v>
      </c>
      <c r="I95" s="329" t="e">
        <v>#N/A</v>
      </c>
      <c r="J95" s="329" t="str">
        <f>IFERROR(_xll.qlSimpleQuote(A95&amp;C95,I95,,Permanent,Trigger,TRUE),"--")</f>
        <v>--</v>
      </c>
      <c r="K95" s="329" t="e">
        <f t="shared" si="69"/>
        <v>#N/A</v>
      </c>
      <c r="L95" s="102" t="str">
        <f>IFERROR(_xll.qlSwapRateHelper2(,IF(DataSelect="Reference",$J95,K95),,$D95,Calendar,$G95,$F95,$H95,$L$33,0,E95,Discounting,Permanent,_xll.ohTrigger(Trigger,DataSelect),ObjectOverwrite),"--")</f>
        <v>--</v>
      </c>
      <c r="M95" s="328" t="b">
        <f t="shared" si="78"/>
        <v>0</v>
      </c>
      <c r="O95" s="345" t="str">
        <f t="shared" ref="O95" si="99">A100</f>
        <v>SW</v>
      </c>
      <c r="P95" s="345" t="e">
        <f t="shared" ref="P95" si="100">B100</f>
        <v>#N/A</v>
      </c>
      <c r="Q95" s="346" t="str">
        <f t="shared" ref="Q95:R95" si="101">L100</f>
        <v>--</v>
      </c>
      <c r="R95" s="345" t="b">
        <f t="shared" si="101"/>
        <v>0</v>
      </c>
      <c r="S95" s="349">
        <v>1</v>
      </c>
      <c r="T95" s="349">
        <v>1</v>
      </c>
      <c r="AZ95" s="100" t="s">
        <v>201</v>
      </c>
      <c r="BA95" s="101">
        <f>_xll.qlInterestRateIndexFixingDate(Currency&amp;"ibor"&amp;Tenor,BB95,Trigger)</f>
        <v>42338</v>
      </c>
      <c r="BB95" s="101">
        <f>_xll.qlCalendarAdvance(Calendar,BB94,AZ95,"f",,Trigger)</f>
        <v>42340</v>
      </c>
      <c r="BC95" s="101">
        <f>_xll.qlInterestRateIndexMaturity(Currency&amp;"ibor"&amp;Tenor,BB95,Trigger)</f>
        <v>42431</v>
      </c>
      <c r="BD95" s="246">
        <f>_xll.qlIndexFixing($AD$5,BA95,TRUE,_xll.ohTrigger(Trigger,Trigger3M))</f>
        <v>-9.8923892964647742E-5</v>
      </c>
      <c r="BE95" s="246" t="e">
        <f>IFERROR(_xll.qlIndexFixing($BF$1,BA95,TRUE,_xll.ohTrigger(Trigger,Trigger3M)),#N/A)</f>
        <v>#N/A</v>
      </c>
    </row>
    <row r="96" spans="1:57" ht="11.25" customHeight="1" x14ac:dyDescent="0.25">
      <c r="A96" s="102" t="s">
        <v>239</v>
      </c>
      <c r="B96" s="333" t="e">
        <v>#N/A</v>
      </c>
      <c r="C96" s="102" t="e">
        <v>#N/A</v>
      </c>
      <c r="D96" s="328" t="e">
        <f t="shared" si="68"/>
        <v>#N/A</v>
      </c>
      <c r="E96" s="328" t="s">
        <v>8</v>
      </c>
      <c r="F96" s="324" t="s">
        <v>9</v>
      </c>
      <c r="G96" s="284" t="s">
        <v>10</v>
      </c>
      <c r="H96" s="324" t="s">
        <v>11</v>
      </c>
      <c r="I96" s="329" t="e">
        <v>#N/A</v>
      </c>
      <c r="J96" s="329" t="str">
        <f>IFERROR(_xll.qlSimpleQuote(A96&amp;C96,I96,,Permanent,Trigger,TRUE),"--")</f>
        <v>--</v>
      </c>
      <c r="K96" s="329" t="e">
        <f t="shared" si="69"/>
        <v>#N/A</v>
      </c>
      <c r="L96" s="102" t="str">
        <f>IFERROR(_xll.qlSwapRateHelper2(,IF(DataSelect="Reference",$J96,K96),,$D96,Calendar,$G96,$F96,$H96,$L$33,0,E96,Discounting,Permanent,_xll.ohTrigger(Trigger,DataSelect),ObjectOverwrite),"--")</f>
        <v>--</v>
      </c>
      <c r="M96" s="328" t="b">
        <f t="shared" si="78"/>
        <v>0</v>
      </c>
      <c r="AZ96" s="100" t="s">
        <v>201</v>
      </c>
      <c r="BA96" s="101">
        <f>_xll.qlInterestRateIndexFixingDate(Currency&amp;"ibor"&amp;Tenor,BB96,Trigger)</f>
        <v>42339</v>
      </c>
      <c r="BB96" s="101">
        <f>_xll.qlCalendarAdvance(Calendar,BB95,AZ96,"f",,Trigger)</f>
        <v>42341</v>
      </c>
      <c r="BC96" s="101">
        <f>_xll.qlInterestRateIndexMaturity(Currency&amp;"ibor"&amp;Tenor,BB96,Trigger)</f>
        <v>42432</v>
      </c>
      <c r="BD96" s="246">
        <f>_xll.qlIndexFixing($AD$5,BA96,TRUE,_xll.ohTrigger(Trigger,Trigger3M))</f>
        <v>-1.0149955968279707E-4</v>
      </c>
      <c r="BE96" s="246" t="e">
        <f>IFERROR(_xll.qlIndexFixing($BF$1,BA96,TRUE,_xll.ohTrigger(Trigger,Trigger3M)),#N/A)</f>
        <v>#N/A</v>
      </c>
    </row>
    <row r="97" spans="1:57" ht="11.25" customHeight="1" x14ac:dyDescent="0.25">
      <c r="A97" s="102" t="s">
        <v>239</v>
      </c>
      <c r="B97" s="333" t="e">
        <v>#N/A</v>
      </c>
      <c r="C97" s="102" t="e">
        <v>#N/A</v>
      </c>
      <c r="D97" s="328" t="e">
        <f t="shared" si="68"/>
        <v>#N/A</v>
      </c>
      <c r="E97" s="328" t="s">
        <v>8</v>
      </c>
      <c r="F97" s="324" t="s">
        <v>9</v>
      </c>
      <c r="G97" s="284" t="s">
        <v>10</v>
      </c>
      <c r="H97" s="324" t="s">
        <v>11</v>
      </c>
      <c r="I97" s="329" t="e">
        <v>#N/A</v>
      </c>
      <c r="J97" s="329" t="str">
        <f>IFERROR(_xll.qlSimpleQuote(A97&amp;C97,I97,,Permanent,Trigger,TRUE),"--")</f>
        <v>--</v>
      </c>
      <c r="K97" s="329" t="e">
        <f t="shared" si="69"/>
        <v>#N/A</v>
      </c>
      <c r="L97" s="102" t="str">
        <f>IFERROR(_xll.qlSwapRateHelper2(,IF(DataSelect="Reference",$J97,K97),,$D97,Calendar,$G97,$F97,$H97,$L$33,0,E97,Discounting,Permanent,_xll.ohTrigger(Trigger,DataSelect),ObjectOverwrite),"--")</f>
        <v>--</v>
      </c>
      <c r="M97" s="328" t="b">
        <f t="shared" si="78"/>
        <v>0</v>
      </c>
      <c r="AZ97" s="100" t="s">
        <v>201</v>
      </c>
      <c r="BA97" s="101">
        <f>_xll.qlInterestRateIndexFixingDate(Currency&amp;"ibor"&amp;Tenor,BB97,Trigger)</f>
        <v>42340</v>
      </c>
      <c r="BB97" s="101">
        <f>_xll.qlCalendarAdvance(Calendar,BB96,AZ97,"f",,Trigger)</f>
        <v>42342</v>
      </c>
      <c r="BC97" s="101">
        <f>_xll.qlInterestRateIndexMaturity(Currency&amp;"ibor"&amp;Tenor,BB97,Trigger)</f>
        <v>42433</v>
      </c>
      <c r="BD97" s="246">
        <f>_xll.qlIndexFixing($AD$5,BA97,TRUE,_xll.ohTrigger(Trigger,Trigger3M))</f>
        <v>-1.0410609761202837E-4</v>
      </c>
      <c r="BE97" s="246" t="e">
        <f>IFERROR(_xll.qlIndexFixing($BF$1,BA97,TRUE,_xll.ohTrigger(Trigger,Trigger3M)),#N/A)</f>
        <v>#N/A</v>
      </c>
    </row>
    <row r="98" spans="1:57" ht="11.25" customHeight="1" x14ac:dyDescent="0.25">
      <c r="A98" s="102" t="s">
        <v>239</v>
      </c>
      <c r="B98" s="333" t="e">
        <v>#N/A</v>
      </c>
      <c r="C98" s="102" t="e">
        <v>#N/A</v>
      </c>
      <c r="D98" s="328" t="e">
        <f t="shared" si="68"/>
        <v>#N/A</v>
      </c>
      <c r="E98" s="328" t="s">
        <v>8</v>
      </c>
      <c r="F98" s="324" t="s">
        <v>9</v>
      </c>
      <c r="G98" s="284" t="s">
        <v>10</v>
      </c>
      <c r="H98" s="324" t="s">
        <v>11</v>
      </c>
      <c r="I98" s="329" t="e">
        <v>#N/A</v>
      </c>
      <c r="J98" s="329" t="str">
        <f>IFERROR(_xll.qlSimpleQuote(A98&amp;C98,I98,,Permanent,Trigger,TRUE),"--")</f>
        <v>--</v>
      </c>
      <c r="K98" s="329" t="e">
        <f t="shared" si="69"/>
        <v>#N/A</v>
      </c>
      <c r="L98" s="102" t="str">
        <f>IFERROR(_xll.qlSwapRateHelper2(,IF(DataSelect="Reference",$J98,K98),,$D98,Calendar,$G98,$F98,$H98,$L$33,0,E98,Discounting,Permanent,_xll.ohTrigger(Trigger,DataSelect),ObjectOverwrite),"--")</f>
        <v>--</v>
      </c>
      <c r="M98" s="328" t="b">
        <f t="shared" si="78"/>
        <v>0</v>
      </c>
      <c r="AZ98" s="100" t="s">
        <v>201</v>
      </c>
      <c r="BA98" s="101">
        <f>_xll.qlInterestRateIndexFixingDate(Currency&amp;"ibor"&amp;Tenor,BB98,Trigger)</f>
        <v>42341</v>
      </c>
      <c r="BB98" s="101">
        <f>_xll.qlCalendarAdvance(Calendar,BB97,AZ98,"f",,Trigger)</f>
        <v>42345</v>
      </c>
      <c r="BC98" s="101">
        <f>_xll.qlInterestRateIndexMaturity(Currency&amp;"ibor"&amp;Tenor,BB98,Trigger)</f>
        <v>42436</v>
      </c>
      <c r="BD98" s="246">
        <f>_xll.qlIndexFixing($AD$5,BA98,TRUE,_xll.ohTrigger(Trigger,Trigger3M))</f>
        <v>-1.1211093805922719E-4</v>
      </c>
      <c r="BE98" s="246" t="e">
        <f>IFERROR(_xll.qlIndexFixing($BF$1,BA98,TRUE,_xll.ohTrigger(Trigger,Trigger3M)),#N/A)</f>
        <v>#N/A</v>
      </c>
    </row>
    <row r="99" spans="1:57" ht="11.25" customHeight="1" x14ac:dyDescent="0.25">
      <c r="A99" s="102" t="s">
        <v>239</v>
      </c>
      <c r="B99" s="333" t="e">
        <v>#N/A</v>
      </c>
      <c r="C99" s="102" t="e">
        <v>#N/A</v>
      </c>
      <c r="D99" s="328" t="e">
        <f t="shared" si="68"/>
        <v>#N/A</v>
      </c>
      <c r="E99" s="328" t="s">
        <v>8</v>
      </c>
      <c r="F99" s="324" t="s">
        <v>9</v>
      </c>
      <c r="G99" s="284" t="s">
        <v>10</v>
      </c>
      <c r="H99" s="324" t="s">
        <v>11</v>
      </c>
      <c r="I99" s="329" t="e">
        <v>#N/A</v>
      </c>
      <c r="J99" s="329" t="str">
        <f>IFERROR(_xll.qlSimpleQuote(A99&amp;C99,I99,,Permanent,Trigger,TRUE),"--")</f>
        <v>--</v>
      </c>
      <c r="K99" s="329" t="e">
        <f t="shared" si="69"/>
        <v>#N/A</v>
      </c>
      <c r="L99" s="102" t="str">
        <f>IFERROR(_xll.qlSwapRateHelper2(,IF(DataSelect="Reference",$J99,K99),,$D99,Calendar,$G99,$F99,$H99,$L$33,0,E99,Discounting,Permanent,_xll.ohTrigger(Trigger,DataSelect),ObjectOverwrite),"--")</f>
        <v>--</v>
      </c>
      <c r="M99" s="328" t="b">
        <f t="shared" si="78"/>
        <v>0</v>
      </c>
      <c r="AZ99" s="100" t="s">
        <v>201</v>
      </c>
      <c r="BA99" s="101">
        <f>_xll.qlInterestRateIndexFixingDate(Currency&amp;"ibor"&amp;Tenor,BB99,Trigger)</f>
        <v>42342</v>
      </c>
      <c r="BB99" s="101">
        <f>_xll.qlCalendarAdvance(Calendar,BB98,AZ99,"f",,Trigger)</f>
        <v>42346</v>
      </c>
      <c r="BC99" s="101">
        <f>_xll.qlInterestRateIndexMaturity(Currency&amp;"ibor"&amp;Tenor,BB99,Trigger)</f>
        <v>42437</v>
      </c>
      <c r="BD99" s="246">
        <f>_xll.qlIndexFixing($AD$5,BA99,TRUE,_xll.ohTrigger(Trigger,Trigger3M))</f>
        <v>-1.1484096021877208E-4</v>
      </c>
      <c r="BE99" s="246" t="e">
        <f>IFERROR(_xll.qlIndexFixing($BF$1,BA99,TRUE,_xll.ohTrigger(Trigger,Trigger3M)),#N/A)</f>
        <v>#N/A</v>
      </c>
    </row>
    <row r="100" spans="1:57" ht="11.25" customHeight="1" x14ac:dyDescent="0.25">
      <c r="A100" s="103" t="s">
        <v>239</v>
      </c>
      <c r="B100" s="319" t="e">
        <v>#N/A</v>
      </c>
      <c r="C100" s="103" t="e">
        <v>#N/A</v>
      </c>
      <c r="D100" s="330" t="e">
        <f t="shared" si="68"/>
        <v>#N/A</v>
      </c>
      <c r="E100" s="330" t="s">
        <v>8</v>
      </c>
      <c r="F100" s="331" t="s">
        <v>9</v>
      </c>
      <c r="G100" s="290" t="s">
        <v>10</v>
      </c>
      <c r="H100" s="331" t="s">
        <v>11</v>
      </c>
      <c r="I100" s="332" t="e">
        <v>#N/A</v>
      </c>
      <c r="J100" s="332" t="str">
        <f>IFERROR(_xll.qlSimpleQuote(A100&amp;C100,I100,,Permanent,Trigger,TRUE),"--")</f>
        <v>--</v>
      </c>
      <c r="K100" s="332" t="e">
        <f t="shared" si="69"/>
        <v>#N/A</v>
      </c>
      <c r="L100" s="103" t="str">
        <f>IFERROR(_xll.qlSwapRateHelper2(,IF(DataSelect="Reference",$J100,K100),,$D100,Calendar,$G100,$F100,$H100,$L$33,0,E100,Discounting,Permanent,_xll.ohTrigger(Trigger,DataSelect),ObjectOverwrite),"--")</f>
        <v>--</v>
      </c>
      <c r="M100" s="330" t="b">
        <f t="shared" ref="M100" si="102">IF(L100="--",FALSE,TRUE)</f>
        <v>0</v>
      </c>
      <c r="AZ100" s="100" t="s">
        <v>201</v>
      </c>
      <c r="BA100" s="101">
        <f>_xll.qlInterestRateIndexFixingDate(Currency&amp;"ibor"&amp;Tenor,BB100,Trigger)</f>
        <v>42345</v>
      </c>
      <c r="BB100" s="101">
        <f>_xll.qlCalendarAdvance(Calendar,BB99,AZ100,"f",,Trigger)</f>
        <v>42347</v>
      </c>
      <c r="BC100" s="101">
        <f>_xll.qlInterestRateIndexMaturity(Currency&amp;"ibor"&amp;Tenor,BB100,Trigger)</f>
        <v>42438</v>
      </c>
      <c r="BD100" s="246">
        <f>_xll.qlIndexFixing($AD$5,BA100,TRUE,_xll.ohTrigger(Trigger,Trigger3M))</f>
        <v>-1.1760185327799969E-4</v>
      </c>
      <c r="BE100" s="246" t="e">
        <f>IFERROR(_xll.qlIndexFixing($BF$1,BA100,TRUE,_xll.ohTrigger(Trigger,Trigger3M)),#N/A)</f>
        <v>#N/A</v>
      </c>
    </row>
    <row r="101" spans="1:57" ht="11.25" customHeight="1" x14ac:dyDescent="0.25">
      <c r="AZ101" s="100" t="s">
        <v>201</v>
      </c>
      <c r="BA101" s="101">
        <f>_xll.qlInterestRateIndexFixingDate(Currency&amp;"ibor"&amp;Tenor,BB101,Trigger)</f>
        <v>42346</v>
      </c>
      <c r="BB101" s="101">
        <f>_xll.qlCalendarAdvance(Calendar,BB100,AZ101,"f",,Trigger)</f>
        <v>42348</v>
      </c>
      <c r="BC101" s="101">
        <f>_xll.qlInterestRateIndexMaturity(Currency&amp;"ibor"&amp;Tenor,BB101,Trigger)</f>
        <v>42439</v>
      </c>
      <c r="BD101" s="246">
        <f>_xll.qlIndexFixing($AD$5,BA101,TRUE,_xll.ohTrigger(Trigger,Trigger3M))</f>
        <v>-1.2039361717190707E-4</v>
      </c>
      <c r="BE101" s="246" t="e">
        <f>IFERROR(_xll.qlIndexFixing($BF$1,BA101,TRUE,_xll.ohTrigger(Trigger,Trigger3M)),#N/A)</f>
        <v>#N/A</v>
      </c>
    </row>
    <row r="102" spans="1:57" ht="11.25" customHeight="1" x14ac:dyDescent="0.25">
      <c r="AZ102" s="100" t="s">
        <v>201</v>
      </c>
      <c r="BA102" s="101">
        <f>_xll.qlInterestRateIndexFixingDate(Currency&amp;"ibor"&amp;Tenor,BB102,Trigger)</f>
        <v>42347</v>
      </c>
      <c r="BB102" s="101">
        <f>_xll.qlCalendarAdvance(Calendar,BB101,AZ102,"f",,Trigger)</f>
        <v>42349</v>
      </c>
      <c r="BC102" s="101">
        <f>_xll.qlInterestRateIndexMaturity(Currency&amp;"ibor"&amp;Tenor,BB102,Trigger)</f>
        <v>42440</v>
      </c>
      <c r="BD102" s="246">
        <f>_xll.qlIndexFixing($AD$5,BA102,TRUE,_xll.ohTrigger(Trigger,Trigger3M))</f>
        <v>-1.2321625183593049E-4</v>
      </c>
      <c r="BE102" s="246" t="e">
        <f>IFERROR(_xll.qlIndexFixing($BF$1,BA102,TRUE,_xll.ohTrigger(Trigger,Trigger3M)),#N/A)</f>
        <v>#N/A</v>
      </c>
    </row>
    <row r="103" spans="1:57" ht="11.25" customHeight="1" x14ac:dyDescent="0.25">
      <c r="AZ103" s="100" t="s">
        <v>201</v>
      </c>
      <c r="BA103" s="101">
        <f>_xll.qlInterestRateIndexFixingDate(Currency&amp;"ibor"&amp;Tenor,BB103,Trigger)</f>
        <v>42348</v>
      </c>
      <c r="BB103" s="101">
        <f>_xll.qlCalendarAdvance(Calendar,BB102,AZ103,"f",,Trigger)</f>
        <v>42352</v>
      </c>
      <c r="BC103" s="101">
        <f>_xll.qlInterestRateIndexMaturity(Currency&amp;"ibor"&amp;Tenor,BB103,Trigger)</f>
        <v>42443</v>
      </c>
      <c r="BD103" s="246">
        <f>_xll.qlIndexFixing($AD$5,BA103,TRUE,_xll.ohTrigger(Trigger,Trigger3M))</f>
        <v>-1.3186937978022068E-4</v>
      </c>
      <c r="BE103" s="246" t="e">
        <f>IFERROR(_xll.qlIndexFixing($BF$1,BA103,TRUE,_xll.ohTrigger(Trigger,Trigger3M)),#N/A)</f>
        <v>#N/A</v>
      </c>
    </row>
    <row r="104" spans="1:57" ht="11.25" customHeight="1" x14ac:dyDescent="0.25">
      <c r="AZ104" s="100" t="s">
        <v>201</v>
      </c>
      <c r="BA104" s="101">
        <f>_xll.qlInterestRateIndexFixingDate(Currency&amp;"ibor"&amp;Tenor,BB104,Trigger)</f>
        <v>42349</v>
      </c>
      <c r="BB104" s="101">
        <f>_xll.qlCalendarAdvance(Calendar,BB103,AZ104,"f",,Trigger)</f>
        <v>42353</v>
      </c>
      <c r="BC104" s="101">
        <f>_xll.qlInterestRateIndexMaturity(Currency&amp;"ibor"&amp;Tenor,BB104,Trigger)</f>
        <v>42444</v>
      </c>
      <c r="BD104" s="246">
        <f>_xll.qlIndexFixing($AD$5,BA104,TRUE,_xll.ohTrigger(Trigger,Trigger3M))</f>
        <v>-1.3481549685315748E-4</v>
      </c>
      <c r="BE104" s="246" t="e">
        <f>IFERROR(_xll.qlIndexFixing($BF$1,BA104,TRUE,_xll.ohTrigger(Trigger,Trigger3M)),#N/A)</f>
        <v>#N/A</v>
      </c>
    </row>
    <row r="105" spans="1:57" ht="11.25" customHeight="1" x14ac:dyDescent="0.25">
      <c r="AZ105" s="100" t="s">
        <v>201</v>
      </c>
      <c r="BA105" s="101">
        <f>_xll.qlInterestRateIndexFixingDate(Currency&amp;"ibor"&amp;Tenor,BB105,Trigger)</f>
        <v>42352</v>
      </c>
      <c r="BB105" s="101">
        <f>_xll.qlCalendarAdvance(Calendar,BB104,AZ105,"f",,Trigger)</f>
        <v>42354</v>
      </c>
      <c r="BC105" s="101">
        <f>_xll.qlInterestRateIndexMaturity(Currency&amp;"ibor"&amp;Tenor,BB105,Trigger)</f>
        <v>42445</v>
      </c>
      <c r="BD105" s="246">
        <f>_xll.qlIndexFixing($AD$5,BA105,TRUE,_xll.ohTrigger(Trigger,Trigger3M))</f>
        <v>-1.3779248435845856E-4</v>
      </c>
      <c r="BE105" s="246" t="e">
        <f>IFERROR(_xll.qlIndexFixing($BF$1,BA105,TRUE,_xll.ohTrigger(Trigger,Trigger3M)),#N/A)</f>
        <v>#N/A</v>
      </c>
    </row>
    <row r="106" spans="1:57" ht="11.25" customHeight="1" x14ac:dyDescent="0.25">
      <c r="AZ106" s="100" t="s">
        <v>201</v>
      </c>
      <c r="BA106" s="101">
        <f>_xll.qlInterestRateIndexFixingDate(Currency&amp;"ibor"&amp;Tenor,BB106,Trigger)</f>
        <v>42353</v>
      </c>
      <c r="BB106" s="101">
        <f>_xll.qlCalendarAdvance(Calendar,BB105,AZ106,"f",,Trigger)</f>
        <v>42355</v>
      </c>
      <c r="BC106" s="101">
        <f>_xll.qlInterestRateIndexMaturity(Currency&amp;"ibor"&amp;Tenor,BB106,Trigger)</f>
        <v>42446</v>
      </c>
      <c r="BD106" s="246">
        <f>_xll.qlIndexFixing($AD$5,BA106,TRUE,_xll.ohTrigger(Trigger,Trigger3M))</f>
        <v>-1.3716236538607385E-4</v>
      </c>
      <c r="BE106" s="246" t="e">
        <f>IFERROR(_xll.qlIndexFixing($BF$1,BA106,TRUE,_xll.ohTrigger(Trigger,Trigger3M)),#N/A)</f>
        <v>#N/A</v>
      </c>
    </row>
    <row r="107" spans="1:57" ht="11.25" customHeight="1" x14ac:dyDescent="0.25">
      <c r="AZ107" s="100" t="s">
        <v>201</v>
      </c>
      <c r="BA107" s="101">
        <f>_xll.qlInterestRateIndexFixingDate(Currency&amp;"ibor"&amp;Tenor,BB107,Trigger)</f>
        <v>42354</v>
      </c>
      <c r="BB107" s="101">
        <f>_xll.qlCalendarAdvance(Calendar,BB106,AZ107,"f",,Trigger)</f>
        <v>42356</v>
      </c>
      <c r="BC107" s="101">
        <f>_xll.qlInterestRateIndexMaturity(Currency&amp;"ibor"&amp;Tenor,BB107,Trigger)</f>
        <v>42447</v>
      </c>
      <c r="BD107" s="246">
        <f>_xll.qlIndexFixing($AD$5,BA107,TRUE,_xll.ohTrigger(Trigger,Trigger3M))</f>
        <v>-1.3653267560883014E-4</v>
      </c>
      <c r="BE107" s="246" t="e">
        <f>IFERROR(_xll.qlIndexFixing($BF$1,BA107,TRUE,_xll.ohTrigger(Trigger,Trigger3M)),#N/A)</f>
        <v>#N/A</v>
      </c>
    </row>
    <row r="108" spans="1:57" ht="11.25" customHeight="1" x14ac:dyDescent="0.25">
      <c r="AZ108" s="100" t="s">
        <v>201</v>
      </c>
      <c r="BA108" s="101">
        <f>_xll.qlInterestRateIndexFixingDate(Currency&amp;"ibor"&amp;Tenor,BB108,Trigger)</f>
        <v>42355</v>
      </c>
      <c r="BB108" s="101">
        <f>_xll.qlCalendarAdvance(Calendar,BB107,AZ108,"f",,Trigger)</f>
        <v>42359</v>
      </c>
      <c r="BC108" s="101">
        <f>_xll.qlInterestRateIndexMaturity(Currency&amp;"ibor"&amp;Tenor,BB108,Trigger)</f>
        <v>42450</v>
      </c>
      <c r="BD108" s="246">
        <f>_xll.qlIndexFixing($AD$5,BA108,TRUE,_xll.ohTrigger(Trigger,Trigger3M))</f>
        <v>-1.3464618145321526E-4</v>
      </c>
      <c r="BE108" s="246" t="e">
        <f>IFERROR(_xll.qlIndexFixing($BF$1,BA108,TRUE,_xll.ohTrigger(Trigger,Trigger3M)),#N/A)</f>
        <v>#N/A</v>
      </c>
    </row>
    <row r="109" spans="1:57" ht="11.25" customHeight="1" x14ac:dyDescent="0.25">
      <c r="AZ109" s="100" t="s">
        <v>201</v>
      </c>
      <c r="BA109" s="101">
        <f>_xll.qlInterestRateIndexFixingDate(Currency&amp;"ibor"&amp;Tenor,BB109,Trigger)</f>
        <v>42356</v>
      </c>
      <c r="BB109" s="101">
        <f>_xll.qlCalendarAdvance(Calendar,BB108,AZ109,"f",,Trigger)</f>
        <v>42360</v>
      </c>
      <c r="BC109" s="101">
        <f>_xll.qlInterestRateIndexMaturity(Currency&amp;"ibor"&amp;Tenor,BB109,Trigger)</f>
        <v>42451</v>
      </c>
      <c r="BD109" s="246">
        <f>_xll.qlIndexFixing($AD$5,BA109,TRUE,_xll.ohTrigger(Trigger,Trigger3M))</f>
        <v>-1.340182084613667E-4</v>
      </c>
      <c r="BE109" s="246" t="e">
        <f>IFERROR(_xll.qlIndexFixing($BF$1,BA109,TRUE,_xll.ohTrigger(Trigger,Trigger3M)),#N/A)</f>
        <v>#N/A</v>
      </c>
    </row>
    <row r="110" spans="1:57" ht="11.25" customHeight="1" x14ac:dyDescent="0.25">
      <c r="AZ110" s="100" t="s">
        <v>201</v>
      </c>
      <c r="BA110" s="101">
        <f>_xll.qlInterestRateIndexFixingDate(Currency&amp;"ibor"&amp;Tenor,BB110,Trigger)</f>
        <v>42359</v>
      </c>
      <c r="BB110" s="101">
        <f>_xll.qlCalendarAdvance(Calendar,BB109,AZ110,"f",,Trigger)</f>
        <v>42361</v>
      </c>
      <c r="BC110" s="101">
        <f>_xll.qlInterestRateIndexMaturity(Currency&amp;"ibor"&amp;Tenor,BB110,Trigger)</f>
        <v>42452</v>
      </c>
      <c r="BD110" s="246">
        <f>_xll.qlIndexFixing($AD$5,BA110,TRUE,_xll.ohTrigger(Trigger,Trigger3M))</f>
        <v>-1.3339066466553753E-4</v>
      </c>
      <c r="BE110" s="246" t="e">
        <f>IFERROR(_xll.qlIndexFixing($BF$1,BA110,TRUE,_xll.ohTrigger(Trigger,Trigger3M)),#N/A)</f>
        <v>#N/A</v>
      </c>
    </row>
    <row r="111" spans="1:57" ht="11.25" customHeight="1" x14ac:dyDescent="0.25">
      <c r="AZ111" s="100" t="s">
        <v>201</v>
      </c>
      <c r="BA111" s="101">
        <f>_xll.qlInterestRateIndexFixingDate(Currency&amp;"ibor"&amp;Tenor,BB111,Trigger)</f>
        <v>42360</v>
      </c>
      <c r="BB111" s="101">
        <f>_xll.qlCalendarAdvance(Calendar,BB110,AZ111,"f",,Trigger)</f>
        <v>42362</v>
      </c>
      <c r="BC111" s="101">
        <f>_xll.qlInterestRateIndexMaturity(Currency&amp;"ibor"&amp;Tenor,BB111,Trigger)</f>
        <v>42453</v>
      </c>
      <c r="BD111" s="246">
        <f>_xll.qlIndexFixing($AD$5,BA111,TRUE,_xll.ohTrigger(Trigger,Trigger3M))</f>
        <v>-1.3276355006572774E-4</v>
      </c>
      <c r="BE111" s="246" t="e">
        <f>IFERROR(_xll.qlIndexFixing($BF$1,BA111,TRUE,_xll.ohTrigger(Trigger,Trigger3M)),#N/A)</f>
        <v>#N/A</v>
      </c>
    </row>
    <row r="112" spans="1:57" ht="11.25" customHeight="1" x14ac:dyDescent="0.25">
      <c r="AZ112" s="100" t="s">
        <v>201</v>
      </c>
      <c r="BA112" s="101">
        <f>_xll.qlInterestRateIndexFixingDate(Currency&amp;"ibor"&amp;Tenor,BB112,Trigger)</f>
        <v>42361</v>
      </c>
      <c r="BB112" s="101">
        <f>_xll.qlCalendarAdvance(Calendar,BB111,AZ112,"f",,Trigger)</f>
        <v>42366</v>
      </c>
      <c r="BC112" s="101">
        <f>_xll.qlInterestRateIndexMaturity(Currency&amp;"ibor"&amp;Tenor,BB112,Trigger)</f>
        <v>42458</v>
      </c>
      <c r="BD112" s="246">
        <f>_xll.qlIndexFixing($AD$5,BA112,TRUE,_xll.ohTrigger(Trigger,Trigger3M))</f>
        <v>-1.3407472056016563E-4</v>
      </c>
      <c r="BE112" s="246" t="e">
        <f>IFERROR(_xll.qlIndexFixing($BF$1,BA112,TRUE,_xll.ohTrigger(Trigger,Trigger3M)),#N/A)</f>
        <v>#N/A</v>
      </c>
    </row>
    <row r="113" spans="52:57" ht="11.25" customHeight="1" x14ac:dyDescent="0.25">
      <c r="AZ113" s="100" t="s">
        <v>201</v>
      </c>
      <c r="BA113" s="101">
        <f>_xll.qlInterestRateIndexFixingDate(Currency&amp;"ibor"&amp;Tenor,BB113,Trigger)</f>
        <v>42362</v>
      </c>
      <c r="BB113" s="101">
        <f>_xll.qlCalendarAdvance(Calendar,BB112,AZ113,"f",,Trigger)</f>
        <v>42367</v>
      </c>
      <c r="BC113" s="101">
        <f>_xll.qlInterestRateIndexMaturity(Currency&amp;"ibor"&amp;Tenor,BB113,Trigger)</f>
        <v>42458</v>
      </c>
      <c r="BD113" s="246">
        <f>_xll.qlIndexFixing($AD$5,BA113,TRUE,_xll.ohTrigger(Trigger,Trigger3M))</f>
        <v>-1.3493935482670525E-4</v>
      </c>
      <c r="BE113" s="246" t="e">
        <f>IFERROR(_xll.qlIndexFixing($BF$1,BA113,TRUE,_xll.ohTrigger(Trigger,Trigger3M)),#N/A)</f>
        <v>#N/A</v>
      </c>
    </row>
    <row r="114" spans="52:57" ht="11.25" customHeight="1" x14ac:dyDescent="0.25">
      <c r="AZ114" s="100" t="s">
        <v>201</v>
      </c>
      <c r="BA114" s="101">
        <f>_xll.qlInterestRateIndexFixingDate(Currency&amp;"ibor"&amp;Tenor,BB114,Trigger)</f>
        <v>42366</v>
      </c>
      <c r="BB114" s="101">
        <f>_xll.qlCalendarAdvance(Calendar,BB113,AZ114,"f",,Trigger)</f>
        <v>42368</v>
      </c>
      <c r="BC114" s="101">
        <f>_xll.qlInterestRateIndexMaturity(Currency&amp;"ibor"&amp;Tenor,BB114,Trigger)</f>
        <v>42459</v>
      </c>
      <c r="BD114" s="246">
        <f>_xll.qlIndexFixing($AD$5,BA114,TRUE,_xll.ohTrigger(Trigger,Trigger3M))</f>
        <v>-1.3541559054086605E-4</v>
      </c>
      <c r="BE114" s="246" t="e">
        <f>IFERROR(_xll.qlIndexFixing($BF$1,BA114,TRUE,_xll.ohTrigger(Trigger,Trigger3M)),#N/A)</f>
        <v>#N/A</v>
      </c>
    </row>
    <row r="115" spans="52:57" ht="11.25" customHeight="1" x14ac:dyDescent="0.25">
      <c r="AZ115" s="100" t="s">
        <v>201</v>
      </c>
      <c r="BA115" s="101">
        <f>_xll.qlInterestRateIndexFixingDate(Currency&amp;"ibor"&amp;Tenor,BB115,Trigger)</f>
        <v>42367</v>
      </c>
      <c r="BB115" s="101">
        <f>_xll.qlCalendarAdvance(Calendar,BB114,AZ115,"f",,Trigger)</f>
        <v>42369</v>
      </c>
      <c r="BC115" s="101">
        <f>_xll.qlInterestRateIndexMaturity(Currency&amp;"ibor"&amp;Tenor,BB115,Trigger)</f>
        <v>42460</v>
      </c>
      <c r="BD115" s="246">
        <f>_xll.qlIndexFixing($AD$5,BA115,TRUE,_xll.ohTrigger(Trigger,Trigger3M))</f>
        <v>-1.359055178316905E-4</v>
      </c>
      <c r="BE115" s="246" t="e">
        <f>IFERROR(_xll.qlIndexFixing($BF$1,BA115,TRUE,_xll.ohTrigger(Trigger,Trigger3M)),#N/A)</f>
        <v>#N/A</v>
      </c>
    </row>
    <row r="116" spans="52:57" ht="11.25" customHeight="1" x14ac:dyDescent="0.25">
      <c r="AZ116" s="100" t="s">
        <v>201</v>
      </c>
      <c r="BA116" s="101">
        <f>_xll.qlInterestRateIndexFixingDate(Currency&amp;"ibor"&amp;Tenor,BB116,Trigger)</f>
        <v>42368</v>
      </c>
      <c r="BB116" s="101">
        <f>_xll.qlCalendarAdvance(Calendar,BB115,AZ116,"f",,Trigger)</f>
        <v>42373</v>
      </c>
      <c r="BC116" s="101">
        <f>_xll.qlInterestRateIndexMaturity(Currency&amp;"ibor"&amp;Tenor,BB116,Trigger)</f>
        <v>42464</v>
      </c>
      <c r="BD116" s="246">
        <f>_xll.qlIndexFixing($AD$5,BA116,TRUE,_xll.ohTrigger(Trigger,Trigger3M))</f>
        <v>-1.3800214264830864E-4</v>
      </c>
      <c r="BE116" s="246" t="e">
        <f>IFERROR(_xll.qlIndexFixing($BF$1,BA116,TRUE,_xll.ohTrigger(Trigger,Trigger3M)),#N/A)</f>
        <v>#N/A</v>
      </c>
    </row>
    <row r="117" spans="52:57" ht="11.25" customHeight="1" x14ac:dyDescent="0.25">
      <c r="AZ117" s="100" t="s">
        <v>201</v>
      </c>
      <c r="BA117" s="101">
        <f>_xll.qlInterestRateIndexFixingDate(Currency&amp;"ibor"&amp;Tenor,BB117,Trigger)</f>
        <v>42369</v>
      </c>
      <c r="BB117" s="101">
        <f>_xll.qlCalendarAdvance(Calendar,BB116,AZ117,"f",,Trigger)</f>
        <v>42374</v>
      </c>
      <c r="BC117" s="101">
        <f>_xll.qlInterestRateIndexMaturity(Currency&amp;"ibor"&amp;Tenor,BB117,Trigger)</f>
        <v>42465</v>
      </c>
      <c r="BD117" s="246">
        <f>_xll.qlIndexFixing($AD$5,BA117,TRUE,_xll.ohTrigger(Trigger,Trigger3M))</f>
        <v>-1.3856052773944069E-4</v>
      </c>
      <c r="BE117" s="246" t="e">
        <f>IFERROR(_xll.qlIndexFixing($BF$1,BA117,TRUE,_xll.ohTrigger(Trigger,Trigger3M)),#N/A)</f>
        <v>#N/A</v>
      </c>
    </row>
    <row r="118" spans="52:57" ht="11.25" customHeight="1" x14ac:dyDescent="0.25">
      <c r="AZ118" s="100" t="s">
        <v>201</v>
      </c>
      <c r="BA118" s="101">
        <f>_xll.qlInterestRateIndexFixingDate(Currency&amp;"ibor"&amp;Tenor,BB118,Trigger)</f>
        <v>42373</v>
      </c>
      <c r="BB118" s="101">
        <f>_xll.qlCalendarAdvance(Calendar,BB117,AZ118,"f",,Trigger)</f>
        <v>42375</v>
      </c>
      <c r="BC118" s="101">
        <f>_xll.qlInterestRateIndexMaturity(Currency&amp;"ibor"&amp;Tenor,BB118,Trigger)</f>
        <v>42466</v>
      </c>
      <c r="BD118" s="246">
        <f>_xll.qlIndexFixing($AD$5,BA118,TRUE,_xll.ohTrigger(Trigger,Trigger3M))</f>
        <v>-1.3913260437473492E-4</v>
      </c>
      <c r="BE118" s="246" t="e">
        <f>IFERROR(_xll.qlIndexFixing($BF$1,BA118,TRUE,_xll.ohTrigger(Trigger,Trigger3M)),#N/A)</f>
        <v>#N/A</v>
      </c>
    </row>
    <row r="119" spans="52:57" ht="11.25" customHeight="1" x14ac:dyDescent="0.25">
      <c r="AZ119" s="100" t="s">
        <v>201</v>
      </c>
      <c r="BA119" s="101">
        <f>_xll.qlInterestRateIndexFixingDate(Currency&amp;"ibor"&amp;Tenor,BB119,Trigger)</f>
        <v>42374</v>
      </c>
      <c r="BB119" s="101">
        <f>_xll.qlCalendarAdvance(Calendar,BB118,AZ119,"f",,Trigger)</f>
        <v>42376</v>
      </c>
      <c r="BC119" s="101">
        <f>_xll.qlInterestRateIndexMaturity(Currency&amp;"ibor"&amp;Tenor,BB119,Trigger)</f>
        <v>42467</v>
      </c>
      <c r="BD119" s="246">
        <f>_xll.qlIndexFixing($AD$5,BA119,TRUE,_xll.ohTrigger(Trigger,Trigger3M))</f>
        <v>-1.3971837254760319E-4</v>
      </c>
      <c r="BE119" s="246" t="e">
        <f>IFERROR(_xll.qlIndexFixing($BF$1,BA119,TRUE,_xll.ohTrigger(Trigger,Trigger3M)),#N/A)</f>
        <v>#N/A</v>
      </c>
    </row>
    <row r="120" spans="52:57" ht="11.25" customHeight="1" x14ac:dyDescent="0.25">
      <c r="AZ120" s="100" t="s">
        <v>201</v>
      </c>
      <c r="BA120" s="101">
        <f>_xll.qlInterestRateIndexFixingDate(Currency&amp;"ibor"&amp;Tenor,BB120,Trigger)</f>
        <v>42375</v>
      </c>
      <c r="BB120" s="101">
        <f>_xll.qlCalendarAdvance(Calendar,BB119,AZ120,"f",,Trigger)</f>
        <v>42377</v>
      </c>
      <c r="BC120" s="101">
        <f>_xll.qlInterestRateIndexMaturity(Currency&amp;"ibor"&amp;Tenor,BB120,Trigger)</f>
        <v>42468</v>
      </c>
      <c r="BD120" s="246">
        <f>_xll.qlIndexFixing($AD$5,BA120,TRUE,_xll.ohTrigger(Trigger,Trigger3M))</f>
        <v>-1.4031783225101809E-4</v>
      </c>
      <c r="BE120" s="246" t="e">
        <f>IFERROR(_xll.qlIndexFixing($BF$1,BA120,TRUE,_xll.ohTrigger(Trigger,Trigger3M)),#N/A)</f>
        <v>#N/A</v>
      </c>
    </row>
    <row r="121" spans="52:57" ht="11.25" customHeight="1" x14ac:dyDescent="0.25">
      <c r="AZ121" s="100" t="s">
        <v>201</v>
      </c>
      <c r="BA121" s="101">
        <f>_xll.qlInterestRateIndexFixingDate(Currency&amp;"ibor"&amp;Tenor,BB121,Trigger)</f>
        <v>42376</v>
      </c>
      <c r="BB121" s="101">
        <f>_xll.qlCalendarAdvance(Calendar,BB120,AZ121,"f",,Trigger)</f>
        <v>42380</v>
      </c>
      <c r="BC121" s="101">
        <f>_xll.qlInterestRateIndexMaturity(Currency&amp;"ibor"&amp;Tenor,BB121,Trigger)</f>
        <v>42471</v>
      </c>
      <c r="BD121" s="246">
        <f>_xll.qlIndexFixing($AD$5,BA121,TRUE,_xll.ohTrigger(Trigger,Trigger3M))</f>
        <v>-1.4219836048744573E-4</v>
      </c>
      <c r="BE121" s="246" t="e">
        <f>IFERROR(_xll.qlIndexFixing($BF$1,BA121,TRUE,_xll.ohTrigger(Trigger,Trigger3M)),#N/A)</f>
        <v>#N/A</v>
      </c>
    </row>
    <row r="122" spans="52:57" ht="11.25" customHeight="1" x14ac:dyDescent="0.25">
      <c r="AZ122" s="100" t="s">
        <v>201</v>
      </c>
      <c r="BA122" s="101">
        <f>_xll.qlInterestRateIndexFixingDate(Currency&amp;"ibor"&amp;Tenor,BB122,Trigger)</f>
        <v>42377</v>
      </c>
      <c r="BB122" s="101">
        <f>_xll.qlCalendarAdvance(Calendar,BB121,AZ122,"f",,Trigger)</f>
        <v>42381</v>
      </c>
      <c r="BC122" s="101">
        <f>_xll.qlInterestRateIndexMaturity(Currency&amp;"ibor"&amp;Tenor,BB122,Trigger)</f>
        <v>42472</v>
      </c>
      <c r="BD122" s="246">
        <f>_xll.qlIndexFixing($AD$5,BA122,TRUE,_xll.ohTrigger(Trigger,Trigger3M))</f>
        <v>-1.4285258625375413E-4</v>
      </c>
      <c r="BE122" s="246" t="e">
        <f>IFERROR(_xll.qlIndexFixing($BF$1,BA122,TRUE,_xll.ohTrigger(Trigger,Trigger3M)),#N/A)</f>
        <v>#N/A</v>
      </c>
    </row>
    <row r="123" spans="52:57" ht="11.25" customHeight="1" x14ac:dyDescent="0.25">
      <c r="AZ123" s="100" t="s">
        <v>201</v>
      </c>
      <c r="BA123" s="101">
        <f>_xll.qlInterestRateIndexFixingDate(Currency&amp;"ibor"&amp;Tenor,BB123,Trigger)</f>
        <v>42380</v>
      </c>
      <c r="BB123" s="101">
        <f>_xll.qlCalendarAdvance(Calendar,BB122,AZ123,"f",,Trigger)</f>
        <v>42382</v>
      </c>
      <c r="BC123" s="101">
        <f>_xll.qlInterestRateIndexMaturity(Currency&amp;"ibor"&amp;Tenor,BB123,Trigger)</f>
        <v>42473</v>
      </c>
      <c r="BD123" s="246">
        <f>_xll.qlIndexFixing($AD$5,BA123,TRUE,_xll.ohTrigger(Trigger,Trigger3M))</f>
        <v>-1.4352050351854693E-4</v>
      </c>
      <c r="BE123" s="246" t="e">
        <f>IFERROR(_xll.qlIndexFixing($BF$1,BA123,TRUE,_xll.ohTrigger(Trigger,Trigger3M)),#N/A)</f>
        <v>#N/A</v>
      </c>
    </row>
    <row r="124" spans="52:57" ht="11.25" customHeight="1" x14ac:dyDescent="0.25">
      <c r="AZ124" s="100" t="s">
        <v>201</v>
      </c>
      <c r="BA124" s="101">
        <f>_xll.qlInterestRateIndexFixingDate(Currency&amp;"ibor"&amp;Tenor,BB124,Trigger)</f>
        <v>42381</v>
      </c>
      <c r="BB124" s="101">
        <f>_xll.qlCalendarAdvance(Calendar,BB123,AZ124,"f",,Trigger)</f>
        <v>42383</v>
      </c>
      <c r="BC124" s="101">
        <f>_xll.qlInterestRateIndexMaturity(Currency&amp;"ibor"&amp;Tenor,BB124,Trigger)</f>
        <v>42474</v>
      </c>
      <c r="BD124" s="246">
        <f>_xll.qlIndexFixing($AD$5,BA124,TRUE,_xll.ohTrigger(Trigger,Trigger3M))</f>
        <v>-1.4420211227479679E-4</v>
      </c>
      <c r="BE124" s="246" t="e">
        <f>IFERROR(_xll.qlIndexFixing($BF$1,BA124,TRUE,_xll.ohTrigger(Trigger,Trigger3M)),#N/A)</f>
        <v>#N/A</v>
      </c>
    </row>
    <row r="125" spans="52:57" ht="11.25" customHeight="1" x14ac:dyDescent="0.25">
      <c r="AZ125" s="100" t="s">
        <v>201</v>
      </c>
      <c r="BA125" s="101">
        <f>_xll.qlInterestRateIndexFixingDate(Currency&amp;"ibor"&amp;Tenor,BB125,Trigger)</f>
        <v>42382</v>
      </c>
      <c r="BB125" s="101">
        <f>_xll.qlCalendarAdvance(Calendar,BB124,AZ125,"f",,Trigger)</f>
        <v>42384</v>
      </c>
      <c r="BC125" s="101">
        <f>_xll.qlInterestRateIndexMaturity(Currency&amp;"ibor"&amp;Tenor,BB125,Trigger)</f>
        <v>42475</v>
      </c>
      <c r="BD125" s="246">
        <f>_xll.qlIndexFixing($AD$5,BA125,TRUE,_xll.ohTrigger(Trigger,Trigger3M))</f>
        <v>-1.4489741251679398E-4</v>
      </c>
      <c r="BE125" s="246" t="e">
        <f>IFERROR(_xll.qlIndexFixing($BF$1,BA125,TRUE,_xll.ohTrigger(Trigger,Trigger3M)),#N/A)</f>
        <v>#N/A</v>
      </c>
    </row>
    <row r="126" spans="52:57" ht="11.25" customHeight="1" x14ac:dyDescent="0.25">
      <c r="AZ126" s="100" t="s">
        <v>201</v>
      </c>
      <c r="BA126" s="101">
        <f>_xll.qlInterestRateIndexFixingDate(Currency&amp;"ibor"&amp;Tenor,BB126,Trigger)</f>
        <v>42383</v>
      </c>
      <c r="BB126" s="101">
        <f>_xll.qlCalendarAdvance(Calendar,BB125,AZ126,"f",,Trigger)</f>
        <v>42387</v>
      </c>
      <c r="BC126" s="101">
        <f>_xll.qlInterestRateIndexMaturity(Currency&amp;"ibor"&amp;Tenor,BB126,Trigger)</f>
        <v>42478</v>
      </c>
      <c r="BD126" s="246">
        <f>_xll.qlIndexFixing($AD$5,BA126,TRUE,_xll.ohTrigger(Trigger,Trigger3M))</f>
        <v>-1.4706546207733361E-4</v>
      </c>
      <c r="BE126" s="246" t="e">
        <f>IFERROR(_xll.qlIndexFixing($BF$1,BA126,TRUE,_xll.ohTrigger(Trigger,Trigger3M)),#N/A)</f>
        <v>#N/A</v>
      </c>
    </row>
    <row r="127" spans="52:57" ht="11.25" customHeight="1" x14ac:dyDescent="0.25">
      <c r="AZ127" s="100" t="s">
        <v>201</v>
      </c>
      <c r="BA127" s="101">
        <f>_xll.qlInterestRateIndexFixingDate(Currency&amp;"ibor"&amp;Tenor,BB127,Trigger)</f>
        <v>42384</v>
      </c>
      <c r="BB127" s="101">
        <f>_xll.qlCalendarAdvance(Calendar,BB126,AZ127,"f",,Trigger)</f>
        <v>42388</v>
      </c>
      <c r="BC127" s="101">
        <f>_xll.qlInterestRateIndexMaturity(Currency&amp;"ibor"&amp;Tenor,BB127,Trigger)</f>
        <v>42479</v>
      </c>
      <c r="BD127" s="246">
        <f>_xll.qlIndexFixing($AD$5,BA127,TRUE,_xll.ohTrigger(Trigger,Trigger3M))</f>
        <v>-1.4781552818414099E-4</v>
      </c>
      <c r="BE127" s="246" t="e">
        <f>IFERROR(_xll.qlIndexFixing($BF$1,BA127,TRUE,_xll.ohTrigger(Trigger,Trigger3M)),#N/A)</f>
        <v>#N/A</v>
      </c>
    </row>
    <row r="128" spans="52:57" ht="11.25" customHeight="1" x14ac:dyDescent="0.25">
      <c r="AZ128" s="100" t="s">
        <v>201</v>
      </c>
      <c r="BA128" s="101">
        <f>_xll.qlInterestRateIndexFixingDate(Currency&amp;"ibor"&amp;Tenor,BB128,Trigger)</f>
        <v>42387</v>
      </c>
      <c r="BB128" s="101">
        <f>_xll.qlCalendarAdvance(Calendar,BB127,AZ128,"f",,Trigger)</f>
        <v>42389</v>
      </c>
      <c r="BC128" s="101">
        <f>_xll.qlInterestRateIndexMaturity(Currency&amp;"ibor"&amp;Tenor,BB128,Trigger)</f>
        <v>42480</v>
      </c>
      <c r="BD128" s="246">
        <f>_xll.qlIndexFixing($AD$5,BA128,TRUE,_xll.ohTrigger(Trigger,Trigger3M))</f>
        <v>-1.485792857384845E-4</v>
      </c>
      <c r="BE128" s="246" t="e">
        <f>IFERROR(_xll.qlIndexFixing($BF$1,BA128,TRUE,_xll.ohTrigger(Trigger,Trigger3M)),#N/A)</f>
        <v>#N/A</v>
      </c>
    </row>
    <row r="129" spans="52:57" ht="11.25" customHeight="1" x14ac:dyDescent="0.25">
      <c r="AZ129" s="100" t="s">
        <v>201</v>
      </c>
      <c r="BA129" s="101">
        <f>_xll.qlInterestRateIndexFixingDate(Currency&amp;"ibor"&amp;Tenor,BB129,Trigger)</f>
        <v>42388</v>
      </c>
      <c r="BB129" s="101">
        <f>_xll.qlCalendarAdvance(Calendar,BB128,AZ129,"f",,Trigger)</f>
        <v>42390</v>
      </c>
      <c r="BC129" s="101">
        <f>_xll.qlInterestRateIndexMaturity(Currency&amp;"ibor"&amp;Tenor,BB129,Trigger)</f>
        <v>42481</v>
      </c>
      <c r="BD129" s="246">
        <f>_xll.qlIndexFixing($AD$5,BA129,TRUE,_xll.ohTrigger(Trigger,Trigger3M))</f>
        <v>-1.4935673473289761E-4</v>
      </c>
      <c r="BE129" s="246" t="e">
        <f>IFERROR(_xll.qlIndexFixing($BF$1,BA129,TRUE,_xll.ohTrigger(Trigger,Trigger3M)),#N/A)</f>
        <v>#N/A</v>
      </c>
    </row>
    <row r="130" spans="52:57" ht="11.25" customHeight="1" x14ac:dyDescent="0.25">
      <c r="AZ130" s="100" t="s">
        <v>201</v>
      </c>
      <c r="BA130" s="101">
        <f>_xll.qlInterestRateIndexFixingDate(Currency&amp;"ibor"&amp;Tenor,BB130,Trigger)</f>
        <v>42389</v>
      </c>
      <c r="BB130" s="101">
        <f>_xll.qlCalendarAdvance(Calendar,BB129,AZ130,"f",,Trigger)</f>
        <v>42391</v>
      </c>
      <c r="BC130" s="101">
        <f>_xll.qlInterestRateIndexMaturity(Currency&amp;"ibor"&amp;Tenor,BB130,Trigger)</f>
        <v>42482</v>
      </c>
      <c r="BD130" s="246">
        <f>_xll.qlIndexFixing($AD$5,BA130,TRUE,_xll.ohTrigger(Trigger,Trigger3M))</f>
        <v>-1.5014787515815693E-4</v>
      </c>
      <c r="BE130" s="246" t="e">
        <f>IFERROR(_xll.qlIndexFixing($BF$1,BA130,TRUE,_xll.ohTrigger(Trigger,Trigger3M)),#N/A)</f>
        <v>#N/A</v>
      </c>
    </row>
    <row r="131" spans="52:57" ht="11.25" customHeight="1" x14ac:dyDescent="0.25">
      <c r="AZ131" s="100" t="s">
        <v>201</v>
      </c>
      <c r="BA131" s="101">
        <f>_xll.qlInterestRateIndexFixingDate(Currency&amp;"ibor"&amp;Tenor,BB131,Trigger)</f>
        <v>42390</v>
      </c>
      <c r="BB131" s="101">
        <f>_xll.qlCalendarAdvance(Calendar,BB130,AZ131,"f",,Trigger)</f>
        <v>42394</v>
      </c>
      <c r="BC131" s="101">
        <f>_xll.qlInterestRateIndexMaturity(Currency&amp;"ibor"&amp;Tenor,BB131,Trigger)</f>
        <v>42485</v>
      </c>
      <c r="BD131" s="246">
        <f>_xll.qlIndexFixing($AD$5,BA131,TRUE,_xll.ohTrigger(Trigger,Trigger3M))</f>
        <v>-1.5260344493951526E-4</v>
      </c>
      <c r="BE131" s="246" t="e">
        <f>IFERROR(_xll.qlIndexFixing($BF$1,BA131,TRUE,_xll.ohTrigger(Trigger,Trigger3M)),#N/A)</f>
        <v>#N/A</v>
      </c>
    </row>
    <row r="132" spans="52:57" ht="11.25" customHeight="1" x14ac:dyDescent="0.25">
      <c r="AZ132" s="100" t="s">
        <v>201</v>
      </c>
      <c r="BA132" s="101">
        <f>_xll.qlInterestRateIndexFixingDate(Currency&amp;"ibor"&amp;Tenor,BB132,Trigger)</f>
        <v>42391</v>
      </c>
      <c r="BB132" s="101">
        <f>_xll.qlCalendarAdvance(Calendar,BB131,AZ132,"f",,Trigger)</f>
        <v>42395</v>
      </c>
      <c r="BC132" s="101">
        <f>_xll.qlInterestRateIndexMaturity(Currency&amp;"ibor"&amp;Tenor,BB132,Trigger)</f>
        <v>42486</v>
      </c>
      <c r="BD132" s="246">
        <f>_xll.qlIndexFixing($AD$5,BA132,TRUE,_xll.ohTrigger(Trigger,Trigger3M))</f>
        <v>-1.5272336069156872E-4</v>
      </c>
      <c r="BE132" s="246" t="e">
        <f>IFERROR(_xll.qlIndexFixing($BF$1,BA132,TRUE,_xll.ohTrigger(Trigger,Trigger3M)),#N/A)</f>
        <v>#N/A</v>
      </c>
    </row>
    <row r="133" spans="52:57" ht="11.25" customHeight="1" x14ac:dyDescent="0.25">
      <c r="AZ133" s="100" t="s">
        <v>201</v>
      </c>
      <c r="BA133" s="101">
        <f>_xll.qlInterestRateIndexFixingDate(Currency&amp;"ibor"&amp;Tenor,BB133,Trigger)</f>
        <v>42394</v>
      </c>
      <c r="BB133" s="101">
        <f>_xll.qlCalendarAdvance(Calendar,BB132,AZ133,"f",,Trigger)</f>
        <v>42396</v>
      </c>
      <c r="BC133" s="101">
        <f>_xll.qlInterestRateIndexMaturity(Currency&amp;"ibor"&amp;Tenor,BB133,Trigger)</f>
        <v>42487</v>
      </c>
      <c r="BD133" s="246">
        <f>_xll.qlIndexFixing($AD$5,BA133,TRUE,_xll.ohTrigger(Trigger,Trigger3M))</f>
        <v>-1.5284924471257812E-4</v>
      </c>
      <c r="BE133" s="246" t="e">
        <f>IFERROR(_xll.qlIndexFixing($BF$1,BA133,TRUE,_xll.ohTrigger(Trigger,Trigger3M)),#N/A)</f>
        <v>#N/A</v>
      </c>
    </row>
    <row r="134" spans="52:57" ht="11.25" customHeight="1" x14ac:dyDescent="0.25">
      <c r="AZ134" s="100" t="s">
        <v>201</v>
      </c>
      <c r="BA134" s="101">
        <f>_xll.qlInterestRateIndexFixingDate(Currency&amp;"ibor"&amp;Tenor,BB134,Trigger)</f>
        <v>42395</v>
      </c>
      <c r="BB134" s="101">
        <f>_xll.qlCalendarAdvance(Calendar,BB133,AZ134,"f",,Trigger)</f>
        <v>42397</v>
      </c>
      <c r="BC134" s="101">
        <f>_xll.qlInterestRateIndexMaturity(Currency&amp;"ibor"&amp;Tenor,BB134,Trigger)</f>
        <v>42488</v>
      </c>
      <c r="BD134" s="246">
        <f>_xll.qlIndexFixing($AD$5,BA134,TRUE,_xll.ohTrigger(Trigger,Trigger3M))</f>
        <v>-1.5298109700342193E-4</v>
      </c>
      <c r="BE134" s="246" t="e">
        <f>IFERROR(_xll.qlIndexFixing($BF$1,BA134,TRUE,_xll.ohTrigger(Trigger,Trigger3M)),#N/A)</f>
        <v>#N/A</v>
      </c>
    </row>
    <row r="135" spans="52:57" ht="11.25" customHeight="1" x14ac:dyDescent="0.25">
      <c r="AZ135" s="100" t="s">
        <v>201</v>
      </c>
      <c r="BA135" s="101">
        <f>_xll.qlInterestRateIndexFixingDate(Currency&amp;"ibor"&amp;Tenor,BB135,Trigger)</f>
        <v>42396</v>
      </c>
      <c r="BB135" s="101">
        <f>_xll.qlCalendarAdvance(Calendar,BB134,AZ135,"f",,Trigger)</f>
        <v>42398</v>
      </c>
      <c r="BC135" s="101">
        <f>_xll.qlInterestRateIndexMaturity(Currency&amp;"ibor"&amp;Tenor,BB135,Trigger)</f>
        <v>42489</v>
      </c>
      <c r="BD135" s="246">
        <f>_xll.qlIndexFixing($AD$5,BA135,TRUE,_xll.ohTrigger(Trigger,Trigger3M))</f>
        <v>-1.5311891756278247E-4</v>
      </c>
      <c r="BE135" s="246" t="e">
        <f>IFERROR(_xll.qlIndexFixing($BF$1,BA135,TRUE,_xll.ohTrigger(Trigger,Trigger3M)),#N/A)</f>
        <v>#N/A</v>
      </c>
    </row>
    <row r="136" spans="52:57" ht="11.25" customHeight="1" x14ac:dyDescent="0.25">
      <c r="AZ136" s="100" t="s">
        <v>201</v>
      </c>
      <c r="BA136" s="101">
        <f>_xll.qlInterestRateIndexFixingDate(Currency&amp;"ibor"&amp;Tenor,BB136,Trigger)</f>
        <v>42397</v>
      </c>
      <c r="BB136" s="101">
        <f>_xll.qlCalendarAdvance(Calendar,BB135,AZ136,"f",,Trigger)</f>
        <v>42401</v>
      </c>
      <c r="BC136" s="101">
        <f>_xll.qlInterestRateIndexMaturity(Currency&amp;"ibor"&amp;Tenor,BB136,Trigger)</f>
        <v>42492</v>
      </c>
      <c r="BD136" s="246">
        <f>_xll.qlIndexFixing($AD$5,BA136,TRUE,_xll.ohTrigger(Trigger,Trigger3M))</f>
        <v>-1.5356818884230215E-4</v>
      </c>
      <c r="BE136" s="246" t="e">
        <f>IFERROR(_xll.qlIndexFixing($BF$1,BA136,TRUE,_xll.ohTrigger(Trigger,Trigger3M)),#N/A)</f>
        <v>#N/A</v>
      </c>
    </row>
    <row r="137" spans="52:57" ht="11.25" customHeight="1" x14ac:dyDescent="0.25">
      <c r="AZ137" s="100" t="s">
        <v>201</v>
      </c>
      <c r="BA137" s="101">
        <f>_xll.qlInterestRateIndexFixingDate(Currency&amp;"ibor"&amp;Tenor,BB137,Trigger)</f>
        <v>42398</v>
      </c>
      <c r="BB137" s="101">
        <f>_xll.qlCalendarAdvance(Calendar,BB136,AZ137,"f",,Trigger)</f>
        <v>42402</v>
      </c>
      <c r="BC137" s="101">
        <f>_xll.qlInterestRateIndexMaturity(Currency&amp;"ibor"&amp;Tenor,BB137,Trigger)</f>
        <v>42492</v>
      </c>
      <c r="BD137" s="246">
        <f>_xll.qlIndexFixing($AD$5,BA137,TRUE,_xll.ohTrigger(Trigger,Trigger3M))</f>
        <v>-1.5461587044107716E-4</v>
      </c>
      <c r="BE137" s="246" t="e">
        <f>IFERROR(_xll.qlIndexFixing($BF$1,BA137,TRUE,_xll.ohTrigger(Trigger,Trigger3M)),#N/A)</f>
        <v>#N/A</v>
      </c>
    </row>
    <row r="138" spans="52:57" ht="11.25" customHeight="1" x14ac:dyDescent="0.25">
      <c r="AZ138" s="100" t="s">
        <v>201</v>
      </c>
      <c r="BA138" s="101">
        <f>_xll.qlInterestRateIndexFixingDate(Currency&amp;"ibor"&amp;Tenor,BB138,Trigger)</f>
        <v>42401</v>
      </c>
      <c r="BB138" s="101">
        <f>_xll.qlCalendarAdvance(Calendar,BB137,AZ138,"f",,Trigger)</f>
        <v>42403</v>
      </c>
      <c r="BC138" s="101">
        <f>_xll.qlInterestRateIndexMaturity(Currency&amp;"ibor"&amp;Tenor,BB138,Trigger)</f>
        <v>42493</v>
      </c>
      <c r="BD138" s="246">
        <f>_xll.qlIndexFixing($AD$5,BA138,TRUE,_xll.ohTrigger(Trigger,Trigger3M))</f>
        <v>-1.5479285340402882E-4</v>
      </c>
      <c r="BE138" s="246" t="e">
        <f>IFERROR(_xll.qlIndexFixing($BF$1,BA138,TRUE,_xll.ohTrigger(Trigger,Trigger3M)),#N/A)</f>
        <v>#N/A</v>
      </c>
    </row>
    <row r="139" spans="52:57" ht="11.25" customHeight="1" x14ac:dyDescent="0.25">
      <c r="AZ139" s="100" t="s">
        <v>201</v>
      </c>
      <c r="BA139" s="101">
        <f>_xll.qlInterestRateIndexFixingDate(Currency&amp;"ibor"&amp;Tenor,BB139,Trigger)</f>
        <v>42402</v>
      </c>
      <c r="BB139" s="101">
        <f>_xll.qlCalendarAdvance(Calendar,BB138,AZ139,"f",,Trigger)</f>
        <v>42404</v>
      </c>
      <c r="BC139" s="101">
        <f>_xll.qlInterestRateIndexMaturity(Currency&amp;"ibor"&amp;Tenor,BB139,Trigger)</f>
        <v>42494</v>
      </c>
      <c r="BD139" s="246">
        <f>_xll.qlIndexFixing($AD$5,BA139,TRUE,_xll.ohTrigger(Trigger,Trigger3M))</f>
        <v>-1.5497587094559506E-4</v>
      </c>
      <c r="BE139" s="246" t="e">
        <f>IFERROR(_xll.qlIndexFixing($BF$1,BA139,TRUE,_xll.ohTrigger(Trigger,Trigger3M)),#N/A)</f>
        <v>#N/A</v>
      </c>
    </row>
    <row r="140" spans="52:57" ht="11.25" customHeight="1" x14ac:dyDescent="0.25">
      <c r="AZ140" s="100" t="s">
        <v>201</v>
      </c>
      <c r="BA140" s="101">
        <f>_xll.qlInterestRateIndexFixingDate(Currency&amp;"ibor"&amp;Tenor,BB140,Trigger)</f>
        <v>42403</v>
      </c>
      <c r="BB140" s="101">
        <f>_xll.qlCalendarAdvance(Calendar,BB139,AZ140,"f",,Trigger)</f>
        <v>42405</v>
      </c>
      <c r="BC140" s="101">
        <f>_xll.qlInterestRateIndexMaturity(Currency&amp;"ibor"&amp;Tenor,BB140,Trigger)</f>
        <v>42495</v>
      </c>
      <c r="BD140" s="246">
        <f>_xll.qlIndexFixing($AD$5,BA140,TRUE,_xll.ohTrigger(Trigger,Trigger3M))</f>
        <v>-1.5516492306577589E-4</v>
      </c>
      <c r="BE140" s="246" t="e">
        <f>IFERROR(_xll.qlIndexFixing($BF$1,BA140,TRUE,_xll.ohTrigger(Trigger,Trigger3M)),#N/A)</f>
        <v>#N/A</v>
      </c>
    </row>
    <row r="141" spans="52:57" ht="11.25" customHeight="1" x14ac:dyDescent="0.25">
      <c r="AZ141" s="100" t="s">
        <v>201</v>
      </c>
      <c r="BA141" s="101">
        <f>_xll.qlInterestRateIndexFixingDate(Currency&amp;"ibor"&amp;Tenor,BB141,Trigger)</f>
        <v>42404</v>
      </c>
      <c r="BB141" s="101">
        <f>_xll.qlCalendarAdvance(Calendar,BB140,AZ141,"f",,Trigger)</f>
        <v>42408</v>
      </c>
      <c r="BC141" s="101">
        <f>_xll.qlInterestRateIndexMaturity(Currency&amp;"ibor"&amp;Tenor,BB141,Trigger)</f>
        <v>42499</v>
      </c>
      <c r="BD141" s="246">
        <f>_xll.qlIndexFixing($AD$5,BA141,TRUE,_xll.ohTrigger(Trigger,Trigger3M))</f>
        <v>-1.5482537775527526E-4</v>
      </c>
      <c r="BE141" s="246" t="e">
        <f>IFERROR(_xll.qlIndexFixing($BF$1,BA141,TRUE,_xll.ohTrigger(Trigger,Trigger3M)),#N/A)</f>
        <v>#N/A</v>
      </c>
    </row>
    <row r="142" spans="52:57" ht="11.25" customHeight="1" x14ac:dyDescent="0.25">
      <c r="AZ142" s="100" t="s">
        <v>201</v>
      </c>
      <c r="BA142" s="101">
        <f>_xll.qlInterestRateIndexFixingDate(Currency&amp;"ibor"&amp;Tenor,BB142,Trigger)</f>
        <v>42405</v>
      </c>
      <c r="BB142" s="101">
        <f>_xll.qlCalendarAdvance(Calendar,BB141,AZ142,"f",,Trigger)</f>
        <v>42409</v>
      </c>
      <c r="BC142" s="101">
        <f>_xll.qlInterestRateIndexMaturity(Currency&amp;"ibor"&amp;Tenor,BB142,Trigger)</f>
        <v>42499</v>
      </c>
      <c r="BD142" s="246">
        <f>_xll.qlIndexFixing($AD$5,BA142,TRUE,_xll.ohTrigger(Trigger,Trigger3M))</f>
        <v>-1.5598147730644385E-4</v>
      </c>
      <c r="BE142" s="246" t="e">
        <f>IFERROR(_xll.qlIndexFixing($BF$1,BA142,TRUE,_xll.ohTrigger(Trigger,Trigger3M)),#N/A)</f>
        <v>#N/A</v>
      </c>
    </row>
    <row r="143" spans="52:57" ht="11.25" customHeight="1" x14ac:dyDescent="0.25">
      <c r="AZ143" s="100" t="s">
        <v>201</v>
      </c>
      <c r="BA143" s="101">
        <f>_xll.qlInterestRateIndexFixingDate(Currency&amp;"ibor"&amp;Tenor,BB143,Trigger)</f>
        <v>42408</v>
      </c>
      <c r="BB143" s="101">
        <f>_xll.qlCalendarAdvance(Calendar,BB142,AZ143,"f",,Trigger)</f>
        <v>42410</v>
      </c>
      <c r="BC143" s="101">
        <f>_xll.qlInterestRateIndexMaturity(Currency&amp;"ibor"&amp;Tenor,BB143,Trigger)</f>
        <v>42500</v>
      </c>
      <c r="BD143" s="246">
        <f>_xll.qlIndexFixing($AD$5,BA143,TRUE,_xll.ohTrigger(Trigger,Trigger3M))</f>
        <v>-1.5620070230237815E-4</v>
      </c>
      <c r="BE143" s="246" t="e">
        <f>IFERROR(_xll.qlIndexFixing($BF$1,BA143,TRUE,_xll.ohTrigger(Trigger,Trigger3M)),#N/A)</f>
        <v>#N/A</v>
      </c>
    </row>
    <row r="144" spans="52:57" ht="11.25" customHeight="1" x14ac:dyDescent="0.25">
      <c r="AZ144" s="100" t="s">
        <v>201</v>
      </c>
      <c r="BA144" s="101">
        <f>_xll.qlInterestRateIndexFixingDate(Currency&amp;"ibor"&amp;Tenor,BB144,Trigger)</f>
        <v>42409</v>
      </c>
      <c r="BB144" s="101">
        <f>_xll.qlCalendarAdvance(Calendar,BB143,AZ144,"f",,Trigger)</f>
        <v>42411</v>
      </c>
      <c r="BC144" s="101">
        <f>_xll.qlInterestRateIndexMaturity(Currency&amp;"ibor"&amp;Tenor,BB144,Trigger)</f>
        <v>42501</v>
      </c>
      <c r="BD144" s="246">
        <f>_xll.qlIndexFixing($AD$5,BA144,TRUE,_xll.ohTrigger(Trigger,Trigger3M))</f>
        <v>-1.564259618702657E-4</v>
      </c>
      <c r="BE144" s="246" t="e">
        <f>IFERROR(_xll.qlIndexFixing($BF$1,BA144,TRUE,_xll.ohTrigger(Trigger,Trigger3M)),#N/A)</f>
        <v>#N/A</v>
      </c>
    </row>
    <row r="145" spans="52:57" ht="11.25" customHeight="1" x14ac:dyDescent="0.25">
      <c r="AZ145" s="100" t="s">
        <v>201</v>
      </c>
      <c r="BA145" s="101">
        <f>_xll.qlInterestRateIndexFixingDate(Currency&amp;"ibor"&amp;Tenor,BB145,Trigger)</f>
        <v>42410</v>
      </c>
      <c r="BB145" s="101">
        <f>_xll.qlCalendarAdvance(Calendar,BB144,AZ145,"f",,Trigger)</f>
        <v>42412</v>
      </c>
      <c r="BC145" s="101">
        <f>_xll.qlInterestRateIndexMaturity(Currency&amp;"ibor"&amp;Tenor,BB145,Trigger)</f>
        <v>42502</v>
      </c>
      <c r="BD145" s="246">
        <f>_xll.qlIndexFixing($AD$5,BA145,TRUE,_xll.ohTrigger(Trigger,Trigger3M))</f>
        <v>-1.5665725601099467E-4</v>
      </c>
      <c r="BE145" s="246" t="e">
        <f>IFERROR(_xll.qlIndexFixing($BF$1,BA145,TRUE,_xll.ohTrigger(Trigger,Trigger3M)),#N/A)</f>
        <v>#N/A</v>
      </c>
    </row>
    <row r="146" spans="52:57" ht="11.25" customHeight="1" x14ac:dyDescent="0.25">
      <c r="AZ146" s="100" t="s">
        <v>201</v>
      </c>
      <c r="BA146" s="101">
        <f>_xll.qlInterestRateIndexFixingDate(Currency&amp;"ibor"&amp;Tenor,BB146,Trigger)</f>
        <v>42411</v>
      </c>
      <c r="BB146" s="101">
        <f>_xll.qlCalendarAdvance(Calendar,BB145,AZ146,"f",,Trigger)</f>
        <v>42415</v>
      </c>
      <c r="BC146" s="101">
        <f>_xll.qlInterestRateIndexMaturity(Currency&amp;"ibor"&amp;Tenor,BB146,Trigger)</f>
        <v>42506</v>
      </c>
      <c r="BD146" s="246">
        <f>_xll.qlIndexFixing($AD$5,BA146,TRUE,_xll.ohTrigger(Trigger,Trigger3M))</f>
        <v>-1.5637501139777996E-4</v>
      </c>
      <c r="BE146" s="246" t="e">
        <f>IFERROR(_xll.qlIndexFixing($BF$1,BA146,TRUE,_xll.ohTrigger(Trigger,Trigger3M)),#N/A)</f>
        <v>#N/A</v>
      </c>
    </row>
    <row r="147" spans="52:57" ht="11.25" customHeight="1" x14ac:dyDescent="0.25">
      <c r="AZ147" s="100" t="s">
        <v>201</v>
      </c>
      <c r="BA147" s="101">
        <f>_xll.qlInterestRateIndexFixingDate(Currency&amp;"ibor"&amp;Tenor,BB147,Trigger)</f>
        <v>42412</v>
      </c>
      <c r="BB147" s="101">
        <f>_xll.qlCalendarAdvance(Calendar,BB146,AZ147,"f",,Trigger)</f>
        <v>42416</v>
      </c>
      <c r="BC147" s="101">
        <f>_xll.qlInterestRateIndexMaturity(Currency&amp;"ibor"&amp;Tenor,BB147,Trigger)</f>
        <v>42506</v>
      </c>
      <c r="BD147" s="246">
        <f>_xll.qlIndexFixing($AD$5,BA147,TRUE,_xll.ohTrigger(Trigger,Trigger3M))</f>
        <v>-1.5764277826102457E-4</v>
      </c>
      <c r="BE147" s="246" t="e">
        <f>IFERROR(_xll.qlIndexFixing($BF$1,BA147,TRUE,_xll.ohTrigger(Trigger,Trigger3M)),#N/A)</f>
        <v>#N/A</v>
      </c>
    </row>
    <row r="148" spans="52:57" ht="11.25" customHeight="1" x14ac:dyDescent="0.25">
      <c r="AZ148" s="100" t="s">
        <v>201</v>
      </c>
      <c r="BA148" s="101">
        <f>_xll.qlInterestRateIndexFixingDate(Currency&amp;"ibor"&amp;Tenor,BB148,Trigger)</f>
        <v>42415</v>
      </c>
      <c r="BB148" s="101">
        <f>_xll.qlCalendarAdvance(Calendar,BB147,AZ148,"f",,Trigger)</f>
        <v>42417</v>
      </c>
      <c r="BC148" s="101">
        <f>_xll.qlInterestRateIndexMaturity(Currency&amp;"ibor"&amp;Tenor,BB148,Trigger)</f>
        <v>42507</v>
      </c>
      <c r="BD148" s="246">
        <f>_xll.qlIndexFixing($AD$5,BA148,TRUE,_xll.ohTrigger(Trigger,Trigger3M))</f>
        <v>-1.5790424524153579E-4</v>
      </c>
      <c r="BE148" s="246" t="e">
        <f>IFERROR(_xll.qlIndexFixing($BF$1,BA148,TRUE,_xll.ohTrigger(Trigger,Trigger3M)),#N/A)</f>
        <v>#N/A</v>
      </c>
    </row>
    <row r="149" spans="52:57" ht="11.25" customHeight="1" x14ac:dyDescent="0.25">
      <c r="AZ149" s="100" t="s">
        <v>201</v>
      </c>
      <c r="BA149" s="101">
        <f>_xll.qlInterestRateIndexFixingDate(Currency&amp;"ibor"&amp;Tenor,BB149,Trigger)</f>
        <v>42416</v>
      </c>
      <c r="BB149" s="101">
        <f>_xll.qlCalendarAdvance(Calendar,BB148,AZ149,"f",,Trigger)</f>
        <v>42418</v>
      </c>
      <c r="BC149" s="101">
        <f>_xll.qlInterestRateIndexMaturity(Currency&amp;"ibor"&amp;Tenor,BB149,Trigger)</f>
        <v>42508</v>
      </c>
      <c r="BD149" s="246">
        <f>_xll.qlIndexFixing($AD$5,BA149,TRUE,_xll.ohTrigger(Trigger,Trigger3M))</f>
        <v>-1.5817174678645074E-4</v>
      </c>
      <c r="BE149" s="246" t="e">
        <f>IFERROR(_xll.qlIndexFixing($BF$1,BA149,TRUE,_xll.ohTrigger(Trigger,Trigger3M)),#N/A)</f>
        <v>#N/A</v>
      </c>
    </row>
    <row r="150" spans="52:57" ht="11.25" customHeight="1" x14ac:dyDescent="0.25">
      <c r="AZ150" s="100" t="s">
        <v>201</v>
      </c>
      <c r="BA150" s="101">
        <f>_xll.qlInterestRateIndexFixingDate(Currency&amp;"ibor"&amp;Tenor,BB150,Trigger)</f>
        <v>42417</v>
      </c>
      <c r="BB150" s="101">
        <f>_xll.qlCalendarAdvance(Calendar,BB149,AZ150,"f",,Trigger)</f>
        <v>42419</v>
      </c>
      <c r="BC150" s="101">
        <f>_xll.qlInterestRateIndexMaturity(Currency&amp;"ibor"&amp;Tenor,BB150,Trigger)</f>
        <v>42509</v>
      </c>
      <c r="BD150" s="246">
        <f>_xll.qlIndexFixing($AD$5,BA150,TRUE,_xll.ohTrigger(Trigger,Trigger3M))</f>
        <v>-1.5844528289488125E-4</v>
      </c>
      <c r="BE150" s="246" t="e">
        <f>IFERROR(_xll.qlIndexFixing($BF$1,BA150,TRUE,_xll.ohTrigger(Trigger,Trigger3M)),#N/A)</f>
        <v>#N/A</v>
      </c>
    </row>
    <row r="151" spans="52:57" ht="11.25" customHeight="1" x14ac:dyDescent="0.25">
      <c r="AZ151" s="100" t="s">
        <v>201</v>
      </c>
      <c r="BA151" s="101">
        <f>_xll.qlInterestRateIndexFixingDate(Currency&amp;"ibor"&amp;Tenor,BB151,Trigger)</f>
        <v>42418</v>
      </c>
      <c r="BB151" s="101">
        <f>_xll.qlCalendarAdvance(Calendar,BB150,AZ151,"f",,Trigger)</f>
        <v>42422</v>
      </c>
      <c r="BC151" s="101">
        <f>_xll.qlInterestRateIndexMaturity(Currency&amp;"ibor"&amp;Tenor,BB151,Trigger)</f>
        <v>42513</v>
      </c>
      <c r="BD151" s="246">
        <f>_xll.qlIndexFixing($AD$5,BA151,TRUE,_xll.ohTrigger(Trigger,Trigger3M))</f>
        <v>-1.5821708942942924E-4</v>
      </c>
      <c r="BE151" s="246" t="e">
        <f>IFERROR(_xll.qlIndexFixing($BF$1,BA151,TRUE,_xll.ohTrigger(Trigger,Trigger3M)),#N/A)</f>
        <v>#N/A</v>
      </c>
    </row>
    <row r="152" spans="52:57" ht="11.25" customHeight="1" x14ac:dyDescent="0.25">
      <c r="AZ152" s="100" t="s">
        <v>201</v>
      </c>
      <c r="BA152" s="101">
        <f>_xll.qlInterestRateIndexFixingDate(Currency&amp;"ibor"&amp;Tenor,BB152,Trigger)</f>
        <v>42419</v>
      </c>
      <c r="BB152" s="101">
        <f>_xll.qlCalendarAdvance(Calendar,BB151,AZ152,"f",,Trigger)</f>
        <v>42423</v>
      </c>
      <c r="BC152" s="101">
        <f>_xll.qlInterestRateIndexMaturity(Currency&amp;"ibor"&amp;Tenor,BB152,Trigger)</f>
        <v>42513</v>
      </c>
      <c r="BD152" s="246">
        <f>_xll.qlIndexFixing($AD$5,BA152,TRUE,_xll.ohTrigger(Trigger,Trigger3M))</f>
        <v>-1.5959977293711347E-4</v>
      </c>
      <c r="BE152" s="246" t="e">
        <f>IFERROR(_xll.qlIndexFixing($BF$1,BA152,TRUE,_xll.ohTrigger(Trigger,Trigger3M)),#N/A)</f>
        <v>#N/A</v>
      </c>
    </row>
    <row r="153" spans="52:57" ht="11.25" customHeight="1" x14ac:dyDescent="0.25">
      <c r="AZ153" s="100" t="s">
        <v>201</v>
      </c>
      <c r="BA153" s="101">
        <f>_xll.qlInterestRateIndexFixingDate(Currency&amp;"ibor"&amp;Tenor,BB153,Trigger)</f>
        <v>42422</v>
      </c>
      <c r="BB153" s="101">
        <f>_xll.qlCalendarAdvance(Calendar,BB152,AZ153,"f",,Trigger)</f>
        <v>42424</v>
      </c>
      <c r="BC153" s="101">
        <f>_xll.qlInterestRateIndexMaturity(Currency&amp;"ibor"&amp;Tenor,BB153,Trigger)</f>
        <v>42514</v>
      </c>
      <c r="BD153" s="246">
        <f>_xll.qlIndexFixing($AD$5,BA153,TRUE,_xll.ohTrigger(Trigger,Trigger3M))</f>
        <v>-1.5990348184447001E-4</v>
      </c>
      <c r="BE153" s="246" t="e">
        <f>IFERROR(_xll.qlIndexFixing($BF$1,BA153,TRUE,_xll.ohTrigger(Trigger,Trigger3M)),#N/A)</f>
        <v>#N/A</v>
      </c>
    </row>
    <row r="154" spans="52:57" ht="11.25" customHeight="1" x14ac:dyDescent="0.25">
      <c r="AZ154" s="100" t="s">
        <v>201</v>
      </c>
      <c r="BA154" s="101">
        <f>_xll.qlInterestRateIndexFixingDate(Currency&amp;"ibor"&amp;Tenor,BB154,Trigger)</f>
        <v>42423</v>
      </c>
      <c r="BB154" s="101">
        <f>_xll.qlCalendarAdvance(Calendar,BB153,AZ154,"f",,Trigger)</f>
        <v>42425</v>
      </c>
      <c r="BC154" s="101">
        <f>_xll.qlInterestRateIndexMaturity(Currency&amp;"ibor"&amp;Tenor,BB154,Trigger)</f>
        <v>42515</v>
      </c>
      <c r="BD154" s="246">
        <f>_xll.qlIndexFixing($AD$5,BA154,TRUE,_xll.ohTrigger(Trigger,Trigger3M))</f>
        <v>-1.5620027851781515E-4</v>
      </c>
      <c r="BE154" s="246" t="e">
        <f>IFERROR(_xll.qlIndexFixing($BF$1,BA154,TRUE,_xll.ohTrigger(Trigger,Trigger3M)),#N/A)</f>
        <v>#N/A</v>
      </c>
    </row>
    <row r="155" spans="52:57" ht="11.25" customHeight="1" x14ac:dyDescent="0.25">
      <c r="AZ155" s="100" t="s">
        <v>201</v>
      </c>
      <c r="BA155" s="101">
        <f>_xll.qlInterestRateIndexFixingDate(Currency&amp;"ibor"&amp;Tenor,BB155,Trigger)</f>
        <v>42424</v>
      </c>
      <c r="BB155" s="101">
        <f>_xll.qlCalendarAdvance(Calendar,BB154,AZ155,"f",,Trigger)</f>
        <v>42426</v>
      </c>
      <c r="BC155" s="101">
        <f>_xll.qlInterestRateIndexMaturity(Currency&amp;"ibor"&amp;Tenor,BB155,Trigger)</f>
        <v>42516</v>
      </c>
      <c r="BD155" s="246">
        <f>_xll.qlIndexFixing($AD$5,BA155,TRUE,_xll.ohTrigger(Trigger,Trigger3M))</f>
        <v>-1.5246629027432235E-4</v>
      </c>
      <c r="BE155" s="246" t="e">
        <f>IFERROR(_xll.qlIndexFixing($BF$1,BA155,TRUE,_xll.ohTrigger(Trigger,Trigger3M)),#N/A)</f>
        <v>#N/A</v>
      </c>
    </row>
    <row r="156" spans="52:57" ht="11.25" customHeight="1" x14ac:dyDescent="0.25">
      <c r="AZ156" s="100" t="s">
        <v>201</v>
      </c>
      <c r="BA156" s="101">
        <f>_xll.qlInterestRateIndexFixingDate(Currency&amp;"ibor"&amp;Tenor,BB156,Trigger)</f>
        <v>42425</v>
      </c>
      <c r="BB156" s="101">
        <f>_xll.qlCalendarAdvance(Calendar,BB155,AZ156,"f",,Trigger)</f>
        <v>42429</v>
      </c>
      <c r="BC156" s="101">
        <f>_xll.qlInterestRateIndexMaturity(Currency&amp;"ibor"&amp;Tenor,BB156,Trigger)</f>
        <v>42521</v>
      </c>
      <c r="BD156" s="246">
        <f>_xll.qlIndexFixing($AD$5,BA156,TRUE,_xll.ohTrigger(Trigger,Trigger3M))</f>
        <v>-1.3921989058541663E-4</v>
      </c>
      <c r="BE156" s="246" t="e">
        <f>IFERROR(_xll.qlIndexFixing($BF$1,BA156,TRUE,_xll.ohTrigger(Trigger,Trigger3M)),#N/A)</f>
        <v>#N/A</v>
      </c>
    </row>
    <row r="157" spans="52:57" ht="11.25" customHeight="1" x14ac:dyDescent="0.25">
      <c r="AZ157" s="100" t="s">
        <v>201</v>
      </c>
      <c r="BA157" s="101">
        <f>_xll.qlInterestRateIndexFixingDate(Currency&amp;"ibor"&amp;Tenor,BB157,Trigger)</f>
        <v>42426</v>
      </c>
      <c r="BB157" s="101">
        <f>_xll.qlCalendarAdvance(Calendar,BB156,AZ157,"f",,Trigger)</f>
        <v>42430</v>
      </c>
      <c r="BC157" s="101">
        <f>_xll.qlInterestRateIndexMaturity(Currency&amp;"ibor"&amp;Tenor,BB157,Trigger)</f>
        <v>42522</v>
      </c>
      <c r="BD157" s="246">
        <f>_xll.qlIndexFixing($AD$5,BA157,TRUE,_xll.ohTrigger(Trigger,Trigger3M))</f>
        <v>-1.3543202154785584E-4</v>
      </c>
      <c r="BE157" s="246" t="e">
        <f>IFERROR(_xll.qlIndexFixing($BF$1,BA157,TRUE,_xll.ohTrigger(Trigger,Trigger3M)),#N/A)</f>
        <v>#N/A</v>
      </c>
    </row>
    <row r="158" spans="52:57" ht="11.25" customHeight="1" x14ac:dyDescent="0.25">
      <c r="AZ158" s="100" t="s">
        <v>201</v>
      </c>
      <c r="BA158" s="101">
        <f>_xll.qlInterestRateIndexFixingDate(Currency&amp;"ibor"&amp;Tenor,BB158,Trigger)</f>
        <v>42429</v>
      </c>
      <c r="BB158" s="101">
        <f>_xll.qlCalendarAdvance(Calendar,BB157,AZ158,"f",,Trigger)</f>
        <v>42431</v>
      </c>
      <c r="BC158" s="101">
        <f>_xll.qlInterestRateIndexMaturity(Currency&amp;"ibor"&amp;Tenor,BB158,Trigger)</f>
        <v>42523</v>
      </c>
      <c r="BD158" s="246">
        <f>_xll.qlIndexFixing($AD$5,BA158,TRUE,_xll.ohTrigger(Trigger,Trigger3M))</f>
        <v>-1.3161403638200822E-4</v>
      </c>
      <c r="BE158" s="246" t="e">
        <f>IFERROR(_xll.qlIndexFixing($BF$1,BA158,TRUE,_xll.ohTrigger(Trigger,Trigger3M)),#N/A)</f>
        <v>#N/A</v>
      </c>
    </row>
    <row r="159" spans="52:57" ht="11.25" customHeight="1" x14ac:dyDescent="0.25">
      <c r="AZ159" s="100" t="s">
        <v>201</v>
      </c>
      <c r="BA159" s="101">
        <f>_xll.qlInterestRateIndexFixingDate(Currency&amp;"ibor"&amp;Tenor,BB159,Trigger)</f>
        <v>42430</v>
      </c>
      <c r="BB159" s="101">
        <f>_xll.qlCalendarAdvance(Calendar,BB158,AZ159,"f",,Trigger)</f>
        <v>42432</v>
      </c>
      <c r="BC159" s="101">
        <f>_xll.qlInterestRateIndexMaturity(Currency&amp;"ibor"&amp;Tenor,BB159,Trigger)</f>
        <v>42524</v>
      </c>
      <c r="BD159" s="246">
        <f>_xll.qlIndexFixing($AD$5,BA159,TRUE,_xll.ohTrigger(Trigger,Trigger3M))</f>
        <v>-1.2776593500185562E-4</v>
      </c>
      <c r="BE159" s="246" t="e">
        <f>IFERROR(_xll.qlIndexFixing($BF$1,BA159,TRUE,_xll.ohTrigger(Trigger,Trigger3M)),#N/A)</f>
        <v>#N/A</v>
      </c>
    </row>
    <row r="160" spans="52:57" ht="11.25" customHeight="1" x14ac:dyDescent="0.25">
      <c r="AZ160" s="100" t="s">
        <v>201</v>
      </c>
      <c r="BA160" s="101">
        <f>_xll.qlInterestRateIndexFixingDate(Currency&amp;"ibor"&amp;Tenor,BB160,Trigger)</f>
        <v>42431</v>
      </c>
      <c r="BB160" s="101">
        <f>_xll.qlCalendarAdvance(Calendar,BB159,AZ160,"f",,Trigger)</f>
        <v>42433</v>
      </c>
      <c r="BC160" s="101">
        <f>_xll.qlInterestRateIndexMaturity(Currency&amp;"ibor"&amp;Tenor,BB160,Trigger)</f>
        <v>42527</v>
      </c>
      <c r="BD160" s="246">
        <f>_xll.qlIndexFixing($AD$5,BA160,TRUE,_xll.ohTrigger(Trigger,Trigger3M))</f>
        <v>-1.2234766094881242E-4</v>
      </c>
      <c r="BE160" s="246" t="e">
        <f>IFERROR(_xll.qlIndexFixing($BF$1,BA160,TRUE,_xll.ohTrigger(Trigger,Trigger3M)),#N/A)</f>
        <v>#N/A</v>
      </c>
    </row>
    <row r="161" spans="52:57" ht="11.25" customHeight="1" x14ac:dyDescent="0.25">
      <c r="AZ161" s="100" t="s">
        <v>201</v>
      </c>
      <c r="BA161" s="101">
        <f>_xll.qlInterestRateIndexFixingDate(Currency&amp;"ibor"&amp;Tenor,BB161,Trigger)</f>
        <v>42432</v>
      </c>
      <c r="BB161" s="101">
        <f>_xll.qlCalendarAdvance(Calendar,BB160,AZ161,"f",,Trigger)</f>
        <v>42436</v>
      </c>
      <c r="BC161" s="101">
        <f>_xll.qlInterestRateIndexMaturity(Currency&amp;"ibor"&amp;Tenor,BB161,Trigger)</f>
        <v>42528</v>
      </c>
      <c r="BD161" s="246">
        <f>_xll.qlIndexFixing($AD$5,BA161,TRUE,_xll.ohTrigger(Trigger,Trigger3M))</f>
        <v>-1.1207236554180628E-4</v>
      </c>
      <c r="BE161" s="246" t="e">
        <f>IFERROR(_xll.qlIndexFixing($BF$1,BA161,TRUE,_xll.ohTrigger(Trigger,Trigger3M)),#N/A)</f>
        <v>#N/A</v>
      </c>
    </row>
    <row r="162" spans="52:57" ht="11.25" customHeight="1" x14ac:dyDescent="0.25">
      <c r="AZ162" s="100" t="s">
        <v>201</v>
      </c>
      <c r="BA162" s="101">
        <f>_xll.qlInterestRateIndexFixingDate(Currency&amp;"ibor"&amp;Tenor,BB162,Trigger)</f>
        <v>42433</v>
      </c>
      <c r="BB162" s="101">
        <f>_xll.qlCalendarAdvance(Calendar,BB161,AZ162,"f",,Trigger)</f>
        <v>42437</v>
      </c>
      <c r="BC162" s="101">
        <f>_xll.qlInterestRateIndexMaturity(Currency&amp;"ibor"&amp;Tenor,BB162,Trigger)</f>
        <v>42529</v>
      </c>
      <c r="BD162" s="246">
        <f>_xll.qlIndexFixing($AD$5,BA162,TRUE,_xll.ohTrigger(Trigger,Trigger3M))</f>
        <v>-1.0807368173947003E-4</v>
      </c>
      <c r="BE162" s="246" t="e">
        <f>IFERROR(_xll.qlIndexFixing($BF$1,BA162,TRUE,_xll.ohTrigger(Trigger,Trigger3M)),#N/A)</f>
        <v>#N/A</v>
      </c>
    </row>
    <row r="163" spans="52:57" ht="11.25" customHeight="1" x14ac:dyDescent="0.25">
      <c r="AZ163" s="100" t="s">
        <v>201</v>
      </c>
      <c r="BA163" s="101">
        <f>_xll.qlInterestRateIndexFixingDate(Currency&amp;"ibor"&amp;Tenor,BB163,Trigger)</f>
        <v>42436</v>
      </c>
      <c r="BB163" s="101">
        <f>_xll.qlCalendarAdvance(Calendar,BB162,AZ163,"f",,Trigger)</f>
        <v>42438</v>
      </c>
      <c r="BC163" s="101">
        <f>_xll.qlInterestRateIndexMaturity(Currency&amp;"ibor"&amp;Tenor,BB163,Trigger)</f>
        <v>42530</v>
      </c>
      <c r="BD163" s="246">
        <f>_xll.qlIndexFixing($AD$5,BA163,TRUE,_xll.ohTrigger(Trigger,Trigger3M))</f>
        <v>-1.0404488117935051E-4</v>
      </c>
      <c r="BE163" s="246" t="e">
        <f>IFERROR(_xll.qlIndexFixing($BF$1,BA163,TRUE,_xll.ohTrigger(Trigger,Trigger3M)),#N/A)</f>
        <v>#N/A</v>
      </c>
    </row>
    <row r="164" spans="52:57" ht="11.25" customHeight="1" x14ac:dyDescent="0.25">
      <c r="AZ164" s="100" t="s">
        <v>201</v>
      </c>
      <c r="BA164" s="101">
        <f>_xll.qlInterestRateIndexFixingDate(Currency&amp;"ibor"&amp;Tenor,BB164,Trigger)</f>
        <v>42437</v>
      </c>
      <c r="BB164" s="101">
        <f>_xll.qlCalendarAdvance(Calendar,BB163,AZ164,"f",,Trigger)</f>
        <v>42439</v>
      </c>
      <c r="BC164" s="101">
        <f>_xll.qlInterestRateIndexMaturity(Currency&amp;"ibor"&amp;Tenor,BB164,Trigger)</f>
        <v>42531</v>
      </c>
      <c r="BD164" s="246">
        <f>_xll.qlIndexFixing($AD$5,BA164,TRUE,_xll.ohTrigger(Trigger,Trigger3M))</f>
        <v>-9.9985963767175277E-5</v>
      </c>
      <c r="BE164" s="246" t="e">
        <f>IFERROR(_xll.qlIndexFixing($BF$1,BA164,TRUE,_xll.ohTrigger(Trigger,Trigger3M)),#N/A)</f>
        <v>#N/A</v>
      </c>
    </row>
    <row r="165" spans="52:57" ht="11.25" customHeight="1" x14ac:dyDescent="0.25">
      <c r="AZ165" s="100" t="s">
        <v>201</v>
      </c>
      <c r="BA165" s="101">
        <f>_xll.qlInterestRateIndexFixingDate(Currency&amp;"ibor"&amp;Tenor,BB165,Trigger)</f>
        <v>42438</v>
      </c>
      <c r="BB165" s="101">
        <f>_xll.qlCalendarAdvance(Calendar,BB164,AZ165,"f",,Trigger)</f>
        <v>42440</v>
      </c>
      <c r="BC165" s="101">
        <f>_xll.qlInterestRateIndexMaturity(Currency&amp;"ibor"&amp;Tenor,BB165,Trigger)</f>
        <v>42534</v>
      </c>
      <c r="BD165" s="246">
        <f>_xll.qlIndexFixing($AD$5,BA165,TRUE,_xll.ohTrigger(Trigger,Trigger3M))</f>
        <v>-9.4852457511800193E-5</v>
      </c>
      <c r="BE165" s="246" t="e">
        <f>IFERROR(_xll.qlIndexFixing($BF$1,BA165,TRUE,_xll.ohTrigger(Trigger,Trigger3M)),#N/A)</f>
        <v>#N/A</v>
      </c>
    </row>
    <row r="166" spans="52:57" ht="11.25" customHeight="1" x14ac:dyDescent="0.25">
      <c r="AZ166" s="100" t="s">
        <v>201</v>
      </c>
      <c r="BA166" s="101">
        <f>_xll.qlInterestRateIndexFixingDate(Currency&amp;"ibor"&amp;Tenor,BB166,Trigger)</f>
        <v>42439</v>
      </c>
      <c r="BB166" s="101">
        <f>_xll.qlCalendarAdvance(Calendar,BB165,AZ166,"f",,Trigger)</f>
        <v>42443</v>
      </c>
      <c r="BC166" s="101">
        <f>_xll.qlInterestRateIndexMaturity(Currency&amp;"ibor"&amp;Tenor,BB166,Trigger)</f>
        <v>42535</v>
      </c>
      <c r="BD166" s="246">
        <f>_xll.qlIndexFixing($AD$5,BA166,TRUE,_xll.ohTrigger(Trigger,Trigger3M))</f>
        <v>-8.3449123714641132E-5</v>
      </c>
      <c r="BE166" s="246" t="e">
        <f>IFERROR(_xll.qlIndexFixing($BF$1,BA166,TRUE,_xll.ohTrigger(Trigger,Trigger3M)),#N/A)</f>
        <v>#N/A</v>
      </c>
    </row>
    <row r="167" spans="52:57" ht="11.25" customHeight="1" x14ac:dyDescent="0.25">
      <c r="AZ167" s="100" t="s">
        <v>201</v>
      </c>
      <c r="BA167" s="101">
        <f>_xll.qlInterestRateIndexFixingDate(Currency&amp;"ibor"&amp;Tenor,BB167,Trigger)</f>
        <v>42440</v>
      </c>
      <c r="BB167" s="101">
        <f>_xll.qlCalendarAdvance(Calendar,BB166,AZ167,"f",,Trigger)</f>
        <v>42444</v>
      </c>
      <c r="BC167" s="101">
        <f>_xll.qlInterestRateIndexMaturity(Currency&amp;"ibor"&amp;Tenor,BB167,Trigger)</f>
        <v>42536</v>
      </c>
      <c r="BD167" s="246">
        <f>_xll.qlIndexFixing($AD$5,BA167,TRUE,_xll.ohTrigger(Trigger,Trigger3M))</f>
        <v>-7.923962062506007E-5</v>
      </c>
      <c r="BE167" s="246" t="e">
        <f>IFERROR(_xll.qlIndexFixing($BF$1,BA167,TRUE,_xll.ohTrigger(Trigger,Trigger3M)),#N/A)</f>
        <v>#N/A</v>
      </c>
    </row>
    <row r="168" spans="52:57" ht="11.25" customHeight="1" x14ac:dyDescent="0.25">
      <c r="AZ168" s="100" t="s">
        <v>201</v>
      </c>
      <c r="BA168" s="101">
        <f>_xll.qlInterestRateIndexFixingDate(Currency&amp;"ibor"&amp;Tenor,BB168,Trigger)</f>
        <v>42443</v>
      </c>
      <c r="BB168" s="101">
        <f>_xll.qlCalendarAdvance(Calendar,BB167,AZ168,"f",,Trigger)</f>
        <v>42445</v>
      </c>
      <c r="BC168" s="101">
        <f>_xll.qlInterestRateIndexMaturity(Currency&amp;"ibor"&amp;Tenor,BB168,Trigger)</f>
        <v>42537</v>
      </c>
      <c r="BD168" s="246">
        <f>_xll.qlIndexFixing($AD$5,BA168,TRUE,_xll.ohTrigger(Trigger,Trigger3M))</f>
        <v>-7.500000011040342E-5</v>
      </c>
      <c r="BE168" s="246" t="e">
        <f>IFERROR(_xll.qlIndexFixing($BF$1,BA168,TRUE,_xll.ohTrigger(Trigger,Trigger3M)),#N/A)</f>
        <v>#N/A</v>
      </c>
    </row>
    <row r="169" spans="52:57" ht="11.25" customHeight="1" x14ac:dyDescent="0.25">
      <c r="AZ169" s="100" t="s">
        <v>201</v>
      </c>
      <c r="BA169" s="101">
        <f>_xll.qlInterestRateIndexFixingDate(Currency&amp;"ibor"&amp;Tenor,BB169,Trigger)</f>
        <v>42444</v>
      </c>
      <c r="BB169" s="101">
        <f>_xll.qlCalendarAdvance(Calendar,BB168,AZ169,"f",,Trigger)</f>
        <v>42446</v>
      </c>
      <c r="BC169" s="101">
        <f>_xll.qlInterestRateIndexMaturity(Currency&amp;"ibor"&amp;Tenor,BB169,Trigger)</f>
        <v>42538</v>
      </c>
      <c r="BD169" s="246">
        <f>_xll.qlIndexFixing($AD$5,BA169,TRUE,_xll.ohTrigger(Trigger,Trigger3M))</f>
        <v>-7.3970933928135807E-5</v>
      </c>
      <c r="BE169" s="246" t="e">
        <f>IFERROR(_xll.qlIndexFixing($BF$1,BA169,TRUE,_xll.ohTrigger(Trigger,Trigger3M)),#N/A)</f>
        <v>#N/A</v>
      </c>
    </row>
    <row r="170" spans="52:57" ht="11.25" customHeight="1" x14ac:dyDescent="0.25">
      <c r="AZ170" s="100" t="s">
        <v>201</v>
      </c>
      <c r="BA170" s="101">
        <f>_xll.qlInterestRateIndexFixingDate(Currency&amp;"ibor"&amp;Tenor,BB170,Trigger)</f>
        <v>42445</v>
      </c>
      <c r="BB170" s="101">
        <f>_xll.qlCalendarAdvance(Calendar,BB169,AZ170,"f",,Trigger)</f>
        <v>42447</v>
      </c>
      <c r="BC170" s="101">
        <f>_xll.qlInterestRateIndexMaturity(Currency&amp;"ibor"&amp;Tenor,BB170,Trigger)</f>
        <v>42541</v>
      </c>
      <c r="BD170" s="246">
        <f>_xll.qlIndexFixing($AD$5,BA170,TRUE,_xll.ohTrigger(Trigger,Trigger3M))</f>
        <v>-7.1572721353012437E-5</v>
      </c>
      <c r="BE170" s="246" t="e">
        <f>IFERROR(_xll.qlIndexFixing($BF$1,BA170,TRUE,_xll.ohTrigger(Trigger,Trigger3M)),#N/A)</f>
        <v>#N/A</v>
      </c>
    </row>
    <row r="171" spans="52:57" ht="11.25" customHeight="1" x14ac:dyDescent="0.25">
      <c r="AZ171" s="100" t="s">
        <v>201</v>
      </c>
      <c r="BA171" s="101">
        <f>_xll.qlInterestRateIndexFixingDate(Currency&amp;"ibor"&amp;Tenor,BB171,Trigger)</f>
        <v>42446</v>
      </c>
      <c r="BB171" s="101">
        <f>_xll.qlCalendarAdvance(Calendar,BB170,AZ171,"f",,Trigger)</f>
        <v>42450</v>
      </c>
      <c r="BC171" s="101">
        <f>_xll.qlInterestRateIndexMaturity(Currency&amp;"ibor"&amp;Tenor,BB171,Trigger)</f>
        <v>42542</v>
      </c>
      <c r="BD171" s="246">
        <f>_xll.qlIndexFixing($AD$5,BA171,TRUE,_xll.ohTrigger(Trigger,Trigger3M))</f>
        <v>-6.9833045836834159E-5</v>
      </c>
      <c r="BE171" s="246" t="e">
        <f>IFERROR(_xll.qlIndexFixing($BF$1,BA171,TRUE,_xll.ohTrigger(Trigger,Trigger3M)),#N/A)</f>
        <v>#N/A</v>
      </c>
    </row>
    <row r="172" spans="52:57" ht="11.25" customHeight="1" x14ac:dyDescent="0.25">
      <c r="AZ172" s="100" t="s">
        <v>201</v>
      </c>
      <c r="BA172" s="101">
        <f>_xll.qlInterestRateIndexFixingDate(Currency&amp;"ibor"&amp;Tenor,BB172,Trigger)</f>
        <v>42447</v>
      </c>
      <c r="BB172" s="101">
        <f>_xll.qlCalendarAdvance(Calendar,BB171,AZ172,"f",,Trigger)</f>
        <v>42451</v>
      </c>
      <c r="BC172" s="101">
        <f>_xll.qlInterestRateIndexMaturity(Currency&amp;"ibor"&amp;Tenor,BB172,Trigger)</f>
        <v>42543</v>
      </c>
      <c r="BD172" s="246">
        <f>_xll.qlIndexFixing($AD$5,BA172,TRUE,_xll.ohTrigger(Trigger,Trigger3M))</f>
        <v>-6.8793167965196673E-5</v>
      </c>
      <c r="BE172" s="246" t="e">
        <f>IFERROR(_xll.qlIndexFixing($BF$1,BA172,TRUE,_xll.ohTrigger(Trigger,Trigger3M)),#N/A)</f>
        <v>#N/A</v>
      </c>
    </row>
    <row r="173" spans="52:57" ht="11.25" customHeight="1" x14ac:dyDescent="0.25">
      <c r="AZ173" s="100" t="s">
        <v>201</v>
      </c>
      <c r="BA173" s="101">
        <f>_xll.qlInterestRateIndexFixingDate(Currency&amp;"ibor"&amp;Tenor,BB173,Trigger)</f>
        <v>42450</v>
      </c>
      <c r="BB173" s="101">
        <f>_xll.qlCalendarAdvance(Calendar,BB172,AZ173,"f",,Trigger)</f>
        <v>42452</v>
      </c>
      <c r="BC173" s="101">
        <f>_xll.qlInterestRateIndexMaturity(Currency&amp;"ibor"&amp;Tenor,BB173,Trigger)</f>
        <v>42544</v>
      </c>
      <c r="BD173" s="246">
        <f>_xll.qlIndexFixing($AD$5,BA173,TRUE,_xll.ohTrigger(Trigger,Trigger3M))</f>
        <v>-6.7751127749776898E-5</v>
      </c>
      <c r="BE173" s="246" t="e">
        <f>IFERROR(_xll.qlIndexFixing($BF$1,BA173,TRUE,_xll.ohTrigger(Trigger,Trigger3M)),#N/A)</f>
        <v>#N/A</v>
      </c>
    </row>
    <row r="174" spans="52:57" ht="11.25" customHeight="1" x14ac:dyDescent="0.25">
      <c r="AZ174" s="100" t="s">
        <v>201</v>
      </c>
      <c r="BA174" s="101">
        <f>_xll.qlInterestRateIndexFixingDate(Currency&amp;"ibor"&amp;Tenor,BB174,Trigger)</f>
        <v>42451</v>
      </c>
      <c r="BB174" s="101">
        <f>_xll.qlCalendarAdvance(Calendar,BB173,AZ174,"f",,Trigger)</f>
        <v>42453</v>
      </c>
      <c r="BC174" s="101">
        <f>_xll.qlInterestRateIndexMaturity(Currency&amp;"ibor"&amp;Tenor,BB174,Trigger)</f>
        <v>42545</v>
      </c>
      <c r="BD174" s="246">
        <f>_xll.qlIndexFixing($AD$5,BA174,TRUE,_xll.ohTrigger(Trigger,Trigger3M))</f>
        <v>-6.670692518927153E-5</v>
      </c>
      <c r="BE174" s="246" t="e">
        <f>IFERROR(_xll.qlIndexFixing($BF$1,BA174,TRUE,_xll.ohTrigger(Trigger,Trigger3M)),#N/A)</f>
        <v>#N/A</v>
      </c>
    </row>
    <row r="175" spans="52:57" ht="11.25" customHeight="1" x14ac:dyDescent="0.25">
      <c r="AZ175" s="100" t="s">
        <v>201</v>
      </c>
      <c r="BA175" s="101">
        <f>_xll.qlInterestRateIndexFixingDate(Currency&amp;"ibor"&amp;Tenor,BB175,Trigger)</f>
        <v>42452</v>
      </c>
      <c r="BB175" s="101">
        <f>_xll.qlCalendarAdvance(Calendar,BB174,AZ175,"f",,Trigger)</f>
        <v>42458</v>
      </c>
      <c r="BC175" s="101">
        <f>_xll.qlInterestRateIndexMaturity(Currency&amp;"ibor"&amp;Tenor,BB175,Trigger)</f>
        <v>42550</v>
      </c>
      <c r="BD175" s="246">
        <f>_xll.qlIndexFixing($AD$5,BA175,TRUE,_xll.ohTrigger(Trigger,Trigger3M))</f>
        <v>-6.1453477152246421E-5</v>
      </c>
      <c r="BE175" s="246" t="e">
        <f>IFERROR(_xll.qlIndexFixing($BF$1,BA175,TRUE,_xll.ohTrigger(Trigger,Trigger3M)),#N/A)</f>
        <v>#N/A</v>
      </c>
    </row>
    <row r="176" spans="52:57" ht="11.25" customHeight="1" x14ac:dyDescent="0.25">
      <c r="AZ176" s="100" t="s">
        <v>201</v>
      </c>
      <c r="BA176" s="101">
        <f>_xll.qlInterestRateIndexFixingDate(Currency&amp;"ibor"&amp;Tenor,BB176,Trigger)</f>
        <v>42453</v>
      </c>
      <c r="BB176" s="101">
        <f>_xll.qlCalendarAdvance(Calendar,BB175,AZ176,"f",,Trigger)</f>
        <v>42459</v>
      </c>
      <c r="BC176" s="101">
        <f>_xll.qlInterestRateIndexMaturity(Currency&amp;"ibor"&amp;Tenor,BB176,Trigger)</f>
        <v>42551</v>
      </c>
      <c r="BD176" s="246">
        <f>_xll.qlIndexFixing($AD$5,BA176,TRUE,_xll.ohTrigger(Trigger,Trigger3M))</f>
        <v>-6.0396300486472668E-5</v>
      </c>
      <c r="BE176" s="246" t="e">
        <f>IFERROR(_xll.qlIndexFixing($BF$1,BA176,TRUE,_xll.ohTrigger(Trigger,Trigger3M)),#N/A)</f>
        <v>#N/A</v>
      </c>
    </row>
    <row r="177" spans="52:57" ht="11.25" customHeight="1" x14ac:dyDescent="0.25">
      <c r="AZ177" s="100" t="s">
        <v>201</v>
      </c>
      <c r="BA177" s="101">
        <f>_xll.qlInterestRateIndexFixingDate(Currency&amp;"ibor"&amp;Tenor,BB177,Trigger)</f>
        <v>42458</v>
      </c>
      <c r="BB177" s="101">
        <f>_xll.qlCalendarAdvance(Calendar,BB176,AZ177,"f",,Trigger)</f>
        <v>42460</v>
      </c>
      <c r="BC177" s="101">
        <f>_xll.qlInterestRateIndexMaturity(Currency&amp;"ibor"&amp;Tenor,BB177,Trigger)</f>
        <v>42551</v>
      </c>
      <c r="BD177" s="246">
        <f>_xll.qlIndexFixing($AD$5,BA177,TRUE,_xll.ohTrigger(Trigger,Trigger3M))</f>
        <v>-6.0003470170127056E-5</v>
      </c>
      <c r="BE177" s="246" t="e">
        <f>IFERROR(_xll.qlIndexFixing($BF$1,BA177,TRUE,_xll.ohTrigger(Trigger,Trigger3M)),#N/A)</f>
        <v>#N/A</v>
      </c>
    </row>
    <row r="178" spans="52:57" ht="11.25" customHeight="1" x14ac:dyDescent="0.25">
      <c r="AZ178" s="100" t="s">
        <v>201</v>
      </c>
      <c r="BA178" s="101">
        <f>_xll.qlInterestRateIndexFixingDate(Currency&amp;"ibor"&amp;Tenor,BB178,Trigger)</f>
        <v>42459</v>
      </c>
      <c r="BB178" s="101">
        <f>_xll.qlCalendarAdvance(Calendar,BB177,AZ178,"f",,Trigger)</f>
        <v>42461</v>
      </c>
      <c r="BC178" s="101">
        <f>_xll.qlInterestRateIndexMaturity(Currency&amp;"ibor"&amp;Tenor,BB178,Trigger)</f>
        <v>42552</v>
      </c>
      <c r="BD178" s="246">
        <f>_xll.qlIndexFixing($AD$5,BA178,TRUE,_xll.ohTrigger(Trigger,Trigger3M))</f>
        <v>-5.8939866117822983E-5</v>
      </c>
      <c r="BE178" s="246" t="e">
        <f>IFERROR(_xll.qlIndexFixing($BF$1,BA178,TRUE,_xll.ohTrigger(Trigger,Trigger3M)),#N/A)</f>
        <v>#N/A</v>
      </c>
    </row>
    <row r="179" spans="52:57" ht="11.25" customHeight="1" x14ac:dyDescent="0.25">
      <c r="AZ179" s="100" t="s">
        <v>201</v>
      </c>
      <c r="BA179" s="101">
        <f>_xll.qlInterestRateIndexFixingDate(Currency&amp;"ibor"&amp;Tenor,BB179,Trigger)</f>
        <v>42460</v>
      </c>
      <c r="BB179" s="101">
        <f>_xll.qlCalendarAdvance(Calendar,BB178,AZ179,"f",,Trigger)</f>
        <v>42464</v>
      </c>
      <c r="BC179" s="101">
        <f>_xll.qlInterestRateIndexMaturity(Currency&amp;"ibor"&amp;Tenor,BB179,Trigger)</f>
        <v>42555</v>
      </c>
      <c r="BD179" s="246">
        <f>_xll.qlIndexFixing($AD$5,BA179,TRUE,_xll.ohTrigger(Trigger,Trigger3M))</f>
        <v>-5.5735937250555535E-5</v>
      </c>
      <c r="BE179" s="246" t="e">
        <f>IFERROR(_xll.qlIndexFixing($BF$1,BA179,TRUE,_xll.ohTrigger(Trigger,Trigger3M)),#N/A)</f>
        <v>#N/A</v>
      </c>
    </row>
    <row r="180" spans="52:57" ht="11.25" customHeight="1" x14ac:dyDescent="0.25">
      <c r="AZ180" s="100" t="s">
        <v>201</v>
      </c>
      <c r="BA180" s="101">
        <f>_xll.qlInterestRateIndexFixingDate(Currency&amp;"ibor"&amp;Tenor,BB180,Trigger)</f>
        <v>42461</v>
      </c>
      <c r="BB180" s="101">
        <f>_xll.qlCalendarAdvance(Calendar,BB179,AZ180,"f",,Trigger)</f>
        <v>42465</v>
      </c>
      <c r="BC180" s="101">
        <f>_xll.qlInterestRateIndexMaturity(Currency&amp;"ibor"&amp;Tenor,BB180,Trigger)</f>
        <v>42556</v>
      </c>
      <c r="BD180" s="246">
        <f>_xll.qlIndexFixing($AD$5,BA180,TRUE,_xll.ohTrigger(Trigger,Trigger3M))</f>
        <v>-5.4663588717946769E-5</v>
      </c>
      <c r="BE180" s="246" t="e">
        <f>IFERROR(_xll.qlIndexFixing($BF$1,BA180,TRUE,_xll.ohTrigger(Trigger,Trigger3M)),#N/A)</f>
        <v>#N/A</v>
      </c>
    </row>
    <row r="181" spans="52:57" ht="11.25" customHeight="1" x14ac:dyDescent="0.25">
      <c r="AZ181" s="100" t="s">
        <v>201</v>
      </c>
      <c r="BA181" s="101">
        <f>_xll.qlInterestRateIndexFixingDate(Currency&amp;"ibor"&amp;Tenor,BB181,Trigger)</f>
        <v>42464</v>
      </c>
      <c r="BB181" s="101">
        <f>_xll.qlCalendarAdvance(Calendar,BB180,AZ181,"f",,Trigger)</f>
        <v>42466</v>
      </c>
      <c r="BC181" s="101">
        <f>_xll.qlInterestRateIndexMaturity(Currency&amp;"ibor"&amp;Tenor,BB181,Trigger)</f>
        <v>42557</v>
      </c>
      <c r="BD181" s="246">
        <f>_xll.qlIndexFixing($AD$5,BA181,TRUE,_xll.ohTrigger(Trigger,Trigger3M))</f>
        <v>-5.358905406108935E-5</v>
      </c>
      <c r="BE181" s="246" t="e">
        <f>IFERROR(_xll.qlIndexFixing($BF$1,BA181,TRUE,_xll.ohTrigger(Trigger,Trigger3M)),#N/A)</f>
        <v>#N/A</v>
      </c>
    </row>
    <row r="182" spans="52:57" ht="11.25" customHeight="1" x14ac:dyDescent="0.25">
      <c r="AZ182" s="100" t="s">
        <v>201</v>
      </c>
      <c r="BA182" s="101">
        <f>_xll.qlInterestRateIndexFixingDate(Currency&amp;"ibor"&amp;Tenor,BB182,Trigger)</f>
        <v>42465</v>
      </c>
      <c r="BB182" s="101">
        <f>_xll.qlCalendarAdvance(Calendar,BB181,AZ182,"f",,Trigger)</f>
        <v>42467</v>
      </c>
      <c r="BC182" s="101">
        <f>_xll.qlInterestRateIndexMaturity(Currency&amp;"ibor"&amp;Tenor,BB182,Trigger)</f>
        <v>42558</v>
      </c>
      <c r="BD182" s="246">
        <f>_xll.qlIndexFixing($AD$5,BA182,TRUE,_xll.ohTrigger(Trigger,Trigger3M))</f>
        <v>-5.2512333275591174E-5</v>
      </c>
      <c r="BE182" s="246" t="e">
        <f>IFERROR(_xll.qlIndexFixing($BF$1,BA182,TRUE,_xll.ohTrigger(Trigger,Trigger3M)),#N/A)</f>
        <v>#N/A</v>
      </c>
    </row>
    <row r="183" spans="52:57" ht="11.25" customHeight="1" x14ac:dyDescent="0.25">
      <c r="AZ183" s="100" t="s">
        <v>201</v>
      </c>
      <c r="BA183" s="101">
        <f>_xll.qlInterestRateIndexFixingDate(Currency&amp;"ibor"&amp;Tenor,BB183,Trigger)</f>
        <v>42466</v>
      </c>
      <c r="BB183" s="101">
        <f>_xll.qlCalendarAdvance(Calendar,BB182,AZ183,"f",,Trigger)</f>
        <v>42468</v>
      </c>
      <c r="BC183" s="101">
        <f>_xll.qlInterestRateIndexMaturity(Currency&amp;"ibor"&amp;Tenor,BB183,Trigger)</f>
        <v>42559</v>
      </c>
      <c r="BD183" s="246">
        <f>_xll.qlIndexFixing($AD$5,BA183,TRUE,_xll.ohTrigger(Trigger,Trigger3M))</f>
        <v>-5.1433426363648292E-5</v>
      </c>
      <c r="BE183" s="246" t="e">
        <f>IFERROR(_xll.qlIndexFixing($BF$1,BA183,TRUE,_xll.ohTrigger(Trigger,Trigger3M)),#N/A)</f>
        <v>#N/A</v>
      </c>
    </row>
    <row r="184" spans="52:57" ht="11.25" customHeight="1" x14ac:dyDescent="0.25">
      <c r="AZ184" s="100" t="s">
        <v>201</v>
      </c>
      <c r="BA184" s="101">
        <f>_xll.qlInterestRateIndexFixingDate(Currency&amp;"ibor"&amp;Tenor,BB184,Trigger)</f>
        <v>42467</v>
      </c>
      <c r="BB184" s="101">
        <f>_xll.qlCalendarAdvance(Calendar,BB183,AZ184,"f",,Trigger)</f>
        <v>42471</v>
      </c>
      <c r="BC184" s="101">
        <f>_xll.qlInterestRateIndexMaturity(Currency&amp;"ibor"&amp;Tenor,BB184,Trigger)</f>
        <v>42562</v>
      </c>
      <c r="BD184" s="246">
        <f>_xll.qlIndexFixing($AD$5,BA184,TRUE,_xll.ohTrigger(Trigger,Trigger3M))</f>
        <v>-4.8183588838845992E-5</v>
      </c>
      <c r="BE184" s="246" t="e">
        <f>IFERROR(_xll.qlIndexFixing($BF$1,BA184,TRUE,_xll.ohTrigger(Trigger,Trigger3M)),#N/A)</f>
        <v>#N/A</v>
      </c>
    </row>
    <row r="185" spans="52:57" ht="11.25" customHeight="1" x14ac:dyDescent="0.25">
      <c r="AZ185" s="100" t="s">
        <v>201</v>
      </c>
      <c r="BA185" s="101">
        <f>_xll.qlInterestRateIndexFixingDate(Currency&amp;"ibor"&amp;Tenor,BB185,Trigger)</f>
        <v>42468</v>
      </c>
      <c r="BB185" s="101">
        <f>_xll.qlCalendarAdvance(Calendar,BB184,AZ185,"f",,Trigger)</f>
        <v>42472</v>
      </c>
      <c r="BC185" s="101">
        <f>_xll.qlInterestRateIndexMaturity(Currency&amp;"ibor"&amp;Tenor,BB185,Trigger)</f>
        <v>42563</v>
      </c>
      <c r="BD185" s="246">
        <f>_xll.qlIndexFixing($AD$5,BA185,TRUE,_xll.ohTrigger(Trigger,Trigger3M))</f>
        <v>-4.7095937395210955E-5</v>
      </c>
      <c r="BE185" s="246" t="e">
        <f>IFERROR(_xll.qlIndexFixing($BF$1,BA185,TRUE,_xll.ohTrigger(Trigger,Trigger3M)),#N/A)</f>
        <v>#N/A</v>
      </c>
    </row>
    <row r="186" spans="52:57" ht="11.25" customHeight="1" x14ac:dyDescent="0.25">
      <c r="AZ186" s="100" t="s">
        <v>201</v>
      </c>
      <c r="BA186" s="101">
        <f>_xll.qlInterestRateIndexFixingDate(Currency&amp;"ibor"&amp;Tenor,BB186,Trigger)</f>
        <v>42471</v>
      </c>
      <c r="BB186" s="101">
        <f>_xll.qlCalendarAdvance(Calendar,BB185,AZ186,"f",,Trigger)</f>
        <v>42473</v>
      </c>
      <c r="BC186" s="101">
        <f>_xll.qlInterestRateIndexMaturity(Currency&amp;"ibor"&amp;Tenor,BB186,Trigger)</f>
        <v>42564</v>
      </c>
      <c r="BD186" s="246">
        <f>_xll.qlIndexFixing($AD$5,BA186,TRUE,_xll.ohTrigger(Trigger,Trigger3M))</f>
        <v>-4.6006099813711779E-5</v>
      </c>
      <c r="BE186" s="246" t="e">
        <f>IFERROR(_xll.qlIndexFixing($BF$1,BA186,TRUE,_xll.ohTrigger(Trigger,Trigger3M)),#N/A)</f>
        <v>#N/A</v>
      </c>
    </row>
    <row r="187" spans="52:57" ht="11.25" customHeight="1" x14ac:dyDescent="0.25">
      <c r="AZ187" s="100" t="s">
        <v>201</v>
      </c>
      <c r="BA187" s="101">
        <f>_xll.qlInterestRateIndexFixingDate(Currency&amp;"ibor"&amp;Tenor,BB187,Trigger)</f>
        <v>42472</v>
      </c>
      <c r="BB187" s="101">
        <f>_xll.qlCalendarAdvance(Calendar,BB186,AZ187,"f",,Trigger)</f>
        <v>42474</v>
      </c>
      <c r="BC187" s="101">
        <f>_xll.qlInterestRateIndexMaturity(Currency&amp;"ibor"&amp;Tenor,BB187,Trigger)</f>
        <v>42565</v>
      </c>
      <c r="BD187" s="246">
        <f>_xll.qlIndexFixing($AD$5,BA187,TRUE,_xll.ohTrigger(Trigger,Trigger3M))</f>
        <v>-4.4914076094348457E-5</v>
      </c>
      <c r="BE187" s="246" t="e">
        <f>IFERROR(_xll.qlIndexFixing($BF$1,BA187,TRUE,_xll.ohTrigger(Trigger,Trigger3M)),#N/A)</f>
        <v>#N/A</v>
      </c>
    </row>
    <row r="188" spans="52:57" ht="11.25" customHeight="1" x14ac:dyDescent="0.25">
      <c r="AZ188" s="100" t="s">
        <v>201</v>
      </c>
      <c r="BA188" s="101">
        <f>_xll.qlInterestRateIndexFixingDate(Currency&amp;"ibor"&amp;Tenor,BB188,Trigger)</f>
        <v>42473</v>
      </c>
      <c r="BB188" s="101">
        <f>_xll.qlCalendarAdvance(Calendar,BB187,AZ188,"f",,Trigger)</f>
        <v>42475</v>
      </c>
      <c r="BC188" s="101">
        <f>_xll.qlInterestRateIndexMaturity(Currency&amp;"ibor"&amp;Tenor,BB188,Trigger)</f>
        <v>42566</v>
      </c>
      <c r="BD188" s="246">
        <f>_xll.qlIndexFixing($AD$5,BA188,TRUE,_xll.ohTrigger(Trigger,Trigger3M))</f>
        <v>-4.38198662327289E-5</v>
      </c>
      <c r="BE188" s="246" t="e">
        <f>IFERROR(_xll.qlIndexFixing($BF$1,BA188,TRUE,_xll.ohTrigger(Trigger,Trigger3M)),#N/A)</f>
        <v>#N/A</v>
      </c>
    </row>
    <row r="189" spans="52:57" ht="11.25" customHeight="1" x14ac:dyDescent="0.25">
      <c r="AZ189" s="100" t="s">
        <v>201</v>
      </c>
      <c r="BA189" s="101">
        <f>_xll.qlInterestRateIndexFixingDate(Currency&amp;"ibor"&amp;Tenor,BB189,Trigger)</f>
        <v>42474</v>
      </c>
      <c r="BB189" s="101">
        <f>_xll.qlCalendarAdvance(Calendar,BB188,AZ189,"f",,Trigger)</f>
        <v>42478</v>
      </c>
      <c r="BC189" s="101">
        <f>_xll.qlInterestRateIndexMaturity(Currency&amp;"ibor"&amp;Tenor,BB189,Trigger)</f>
        <v>42569</v>
      </c>
      <c r="BD189" s="246">
        <f>_xll.qlIndexFixing($AD$5,BA189,TRUE,_xll.ohTrigger(Trigger,Trigger3M))</f>
        <v>-4.0524119785987871E-5</v>
      </c>
      <c r="BE189" s="246" t="e">
        <f>IFERROR(_xll.qlIndexFixing($BF$1,BA189,TRUE,_xll.ohTrigger(Trigger,Trigger3M)),#N/A)</f>
        <v>#N/A</v>
      </c>
    </row>
    <row r="190" spans="52:57" ht="11.25" customHeight="1" x14ac:dyDescent="0.25">
      <c r="AZ190" s="100" t="s">
        <v>201</v>
      </c>
      <c r="BA190" s="101">
        <f>_xll.qlInterestRateIndexFixingDate(Currency&amp;"ibor"&amp;Tenor,BB190,Trigger)</f>
        <v>42475</v>
      </c>
      <c r="BB190" s="101">
        <f>_xll.qlCalendarAdvance(Calendar,BB189,AZ190,"f",,Trigger)</f>
        <v>42479</v>
      </c>
      <c r="BC190" s="101">
        <f>_xll.qlInterestRateIndexMaturity(Currency&amp;"ibor"&amp;Tenor,BB190,Trigger)</f>
        <v>42570</v>
      </c>
      <c r="BD190" s="246">
        <f>_xll.qlIndexFixing($AD$5,BA190,TRUE,_xll.ohTrigger(Trigger,Trigger3M))</f>
        <v>-3.9421165344363154E-5</v>
      </c>
      <c r="BE190" s="246" t="e">
        <f>IFERROR(_xll.qlIndexFixing($BF$1,BA190,TRUE,_xll.ohTrigger(Trigger,Trigger3M)),#N/A)</f>
        <v>#N/A</v>
      </c>
    </row>
    <row r="191" spans="52:57" ht="11.25" customHeight="1" x14ac:dyDescent="0.25">
      <c r="AZ191" s="100" t="s">
        <v>201</v>
      </c>
      <c r="BA191" s="101">
        <f>_xll.qlInterestRateIndexFixingDate(Currency&amp;"ibor"&amp;Tenor,BB191,Trigger)</f>
        <v>42478</v>
      </c>
      <c r="BB191" s="101">
        <f>_xll.qlCalendarAdvance(Calendar,BB190,AZ191,"f",,Trigger)</f>
        <v>42480</v>
      </c>
      <c r="BC191" s="101">
        <f>_xll.qlInterestRateIndexMaturity(Currency&amp;"ibor"&amp;Tenor,BB191,Trigger)</f>
        <v>42571</v>
      </c>
      <c r="BD191" s="246">
        <f>_xll.qlIndexFixing($AD$5,BA191,TRUE,_xll.ohTrigger(Trigger,Trigger3M))</f>
        <v>-3.8316024751258819E-5</v>
      </c>
      <c r="BE191" s="246" t="e">
        <f>IFERROR(_xll.qlIndexFixing($BF$1,BA191,TRUE,_xll.ohTrigger(Trigger,Trigger3M)),#N/A)</f>
        <v>#N/A</v>
      </c>
    </row>
    <row r="192" spans="52:57" ht="11.25" customHeight="1" x14ac:dyDescent="0.25">
      <c r="AZ192" s="100" t="s">
        <v>201</v>
      </c>
      <c r="BA192" s="101">
        <f>_xll.qlInterestRateIndexFixingDate(Currency&amp;"ibor"&amp;Tenor,BB192,Trigger)</f>
        <v>42479</v>
      </c>
      <c r="BB192" s="101">
        <f>_xll.qlCalendarAdvance(Calendar,BB191,AZ192,"f",,Trigger)</f>
        <v>42481</v>
      </c>
      <c r="BC192" s="101">
        <f>_xll.qlInterestRateIndexMaturity(Currency&amp;"ibor"&amp;Tenor,BB192,Trigger)</f>
        <v>42572</v>
      </c>
      <c r="BD192" s="246">
        <f>_xll.qlIndexFixing($AD$5,BA192,TRUE,_xll.ohTrigger(Trigger,Trigger3M))</f>
        <v>-3.720869800667486E-5</v>
      </c>
      <c r="BE192" s="246" t="e">
        <f>IFERROR(_xll.qlIndexFixing($BF$1,BA192,TRUE,_xll.ohTrigger(Trigger,Trigger3M)),#N/A)</f>
        <v>#N/A</v>
      </c>
    </row>
    <row r="193" spans="52:57" ht="11.25" customHeight="1" x14ac:dyDescent="0.25">
      <c r="AZ193" s="100" t="s">
        <v>201</v>
      </c>
      <c r="BA193" s="101">
        <f>_xll.qlInterestRateIndexFixingDate(Currency&amp;"ibor"&amp;Tenor,BB193,Trigger)</f>
        <v>42480</v>
      </c>
      <c r="BB193" s="101">
        <f>_xll.qlCalendarAdvance(Calendar,BB192,AZ193,"f",,Trigger)</f>
        <v>42482</v>
      </c>
      <c r="BC193" s="101">
        <f>_xll.qlInterestRateIndexMaturity(Currency&amp;"ibor"&amp;Tenor,BB193,Trigger)</f>
        <v>42573</v>
      </c>
      <c r="BD193" s="246">
        <f>_xll.qlIndexFixing($AD$5,BA193,TRUE,_xll.ohTrigger(Trigger,Trigger3M))</f>
        <v>-3.609918510753681E-5</v>
      </c>
      <c r="BE193" s="246" t="e">
        <f>IFERROR(_xll.qlIndexFixing($BF$1,BA193,TRUE,_xll.ohTrigger(Trigger,Trigger3M)),#N/A)</f>
        <v>#N/A</v>
      </c>
    </row>
    <row r="194" spans="52:57" ht="11.25" customHeight="1" x14ac:dyDescent="0.25">
      <c r="AZ194" s="100" t="s">
        <v>201</v>
      </c>
      <c r="BA194" s="101">
        <f>_xll.qlInterestRateIndexFixingDate(Currency&amp;"ibor"&amp;Tenor,BB194,Trigger)</f>
        <v>42481</v>
      </c>
      <c r="BB194" s="101">
        <f>_xll.qlCalendarAdvance(Calendar,BB193,AZ194,"f",,Trigger)</f>
        <v>42485</v>
      </c>
      <c r="BC194" s="101">
        <f>_xll.qlInterestRateIndexMaturity(Currency&amp;"ibor"&amp;Tenor,BB194,Trigger)</f>
        <v>42576</v>
      </c>
      <c r="BD194" s="246">
        <f>_xll.qlIndexFixing($AD$5,BA194,TRUE,_xll.ohTrigger(Trigger,Trigger3M))</f>
        <v>-3.2757529472257113E-5</v>
      </c>
      <c r="BE194" s="246" t="e">
        <f>IFERROR(_xll.qlIndexFixing($BF$1,BA194,TRUE,_xll.ohTrigger(Trigger,Trigger3M)),#N/A)</f>
        <v>#N/A</v>
      </c>
    </row>
    <row r="195" spans="52:57" ht="11.25" customHeight="1" x14ac:dyDescent="0.25">
      <c r="AZ195" s="100" t="s">
        <v>201</v>
      </c>
      <c r="BA195" s="101">
        <f>_xll.qlInterestRateIndexFixingDate(Currency&amp;"ibor"&amp;Tenor,BB195,Trigger)</f>
        <v>42482</v>
      </c>
      <c r="BB195" s="101">
        <f>_xll.qlCalendarAdvance(Calendar,BB194,AZ195,"f",,Trigger)</f>
        <v>42486</v>
      </c>
      <c r="BC195" s="101">
        <f>_xll.qlInterestRateIndexMaturity(Currency&amp;"ibor"&amp;Tenor,BB195,Trigger)</f>
        <v>42577</v>
      </c>
      <c r="BD195" s="246">
        <f>_xll.qlIndexFixing($AD$5,BA195,TRUE,_xll.ohTrigger(Trigger,Trigger3M))</f>
        <v>-3.16392719399696E-5</v>
      </c>
      <c r="BE195" s="246" t="e">
        <f>IFERROR(_xll.qlIndexFixing($BF$1,BA195,TRUE,_xll.ohTrigger(Trigger,Trigger3M)),#N/A)</f>
        <v>#N/A</v>
      </c>
    </row>
    <row r="196" spans="52:57" ht="11.25" customHeight="1" x14ac:dyDescent="0.25">
      <c r="AZ196" s="100" t="s">
        <v>201</v>
      </c>
      <c r="BA196" s="101">
        <f>_xll.qlInterestRateIndexFixingDate(Currency&amp;"ibor"&amp;Tenor,BB196,Trigger)</f>
        <v>42485</v>
      </c>
      <c r="BB196" s="101">
        <f>_xll.qlCalendarAdvance(Calendar,BB195,AZ196,"f",,Trigger)</f>
        <v>42487</v>
      </c>
      <c r="BC196" s="101">
        <f>_xll.qlInterestRateIndexMaturity(Currency&amp;"ibor"&amp;Tenor,BB196,Trigger)</f>
        <v>42578</v>
      </c>
      <c r="BD196" s="246">
        <f>_xll.qlIndexFixing($AD$5,BA196,TRUE,_xll.ohTrigger(Trigger,Trigger3M))</f>
        <v>-3.0518828246979073E-5</v>
      </c>
      <c r="BE196" s="246" t="e">
        <f>IFERROR(_xll.qlIndexFixing($BF$1,BA196,TRUE,_xll.ohTrigger(Trigger,Trigger3M)),#N/A)</f>
        <v>#N/A</v>
      </c>
    </row>
    <row r="197" spans="52:57" ht="11.25" customHeight="1" x14ac:dyDescent="0.25">
      <c r="AZ197" s="100" t="s">
        <v>201</v>
      </c>
      <c r="BA197" s="101">
        <f>_xll.qlInterestRateIndexFixingDate(Currency&amp;"ibor"&amp;Tenor,BB197,Trigger)</f>
        <v>42486</v>
      </c>
      <c r="BB197" s="101">
        <f>_xll.qlCalendarAdvance(Calendar,BB196,AZ197,"f",,Trigger)</f>
        <v>42488</v>
      </c>
      <c r="BC197" s="101">
        <f>_xll.qlInterestRateIndexMaturity(Currency&amp;"ibor"&amp;Tenor,BB197,Trigger)</f>
        <v>42579</v>
      </c>
      <c r="BD197" s="246">
        <f>_xll.qlIndexFixing($AD$5,BA197,TRUE,_xll.ohTrigger(Trigger,Trigger3M))</f>
        <v>-2.9396198387136604E-5</v>
      </c>
      <c r="BE197" s="246" t="e">
        <f>IFERROR(_xll.qlIndexFixing($BF$1,BA197,TRUE,_xll.ohTrigger(Trigger,Trigger3M)),#N/A)</f>
        <v>#N/A</v>
      </c>
    </row>
    <row r="198" spans="52:57" ht="11.25" customHeight="1" x14ac:dyDescent="0.25">
      <c r="AZ198" s="100" t="s">
        <v>201</v>
      </c>
      <c r="BA198" s="101">
        <f>_xll.qlInterestRateIndexFixingDate(Currency&amp;"ibor"&amp;Tenor,BB198,Trigger)</f>
        <v>42487</v>
      </c>
      <c r="BB198" s="101">
        <f>_xll.qlCalendarAdvance(Calendar,BB197,AZ198,"f",,Trigger)</f>
        <v>42489</v>
      </c>
      <c r="BC198" s="101">
        <f>_xll.qlInterestRateIndexMaturity(Currency&amp;"ibor"&amp;Tenor,BB198,Trigger)</f>
        <v>42580</v>
      </c>
      <c r="BD198" s="246">
        <f>_xll.qlIndexFixing($AD$5,BA198,TRUE,_xll.ohTrigger(Trigger,Trigger3M))</f>
        <v>-2.8271382361320609E-5</v>
      </c>
      <c r="BE198" s="246" t="e">
        <f>IFERROR(_xll.qlIndexFixing($BF$1,BA198,TRUE,_xll.ohTrigger(Trigger,Trigger3M)),#N/A)</f>
        <v>#N/A</v>
      </c>
    </row>
    <row r="199" spans="52:57" ht="11.25" customHeight="1" x14ac:dyDescent="0.25">
      <c r="AZ199" s="100" t="s">
        <v>201</v>
      </c>
      <c r="BA199" s="101">
        <f>_xll.qlInterestRateIndexFixingDate(Currency&amp;"ibor"&amp;Tenor,BB199,Trigger)</f>
        <v>42488</v>
      </c>
      <c r="BB199" s="101">
        <f>_xll.qlCalendarAdvance(Calendar,BB198,AZ199,"f",,Trigger)</f>
        <v>42492</v>
      </c>
      <c r="BC199" s="101">
        <f>_xll.qlInterestRateIndexMaturity(Currency&amp;"ibor"&amp;Tenor,BB199,Trigger)</f>
        <v>42584</v>
      </c>
      <c r="BD199" s="246">
        <f>_xll.qlIndexFixing($AD$5,BA199,TRUE,_xll.ohTrigger(Trigger,Trigger3M))</f>
        <v>-2.4296377469054544E-5</v>
      </c>
      <c r="BE199" s="246" t="e">
        <f>IFERROR(_xll.qlIndexFixing($BF$1,BA199,TRUE,_xll.ohTrigger(Trigger,Trigger3M)),#N/A)</f>
        <v>#N/A</v>
      </c>
    </row>
    <row r="200" spans="52:57" ht="11.25" customHeight="1" x14ac:dyDescent="0.25">
      <c r="AZ200" s="100" t="s">
        <v>201</v>
      </c>
      <c r="BA200" s="101">
        <f>_xll.qlInterestRateIndexFixingDate(Currency&amp;"ibor"&amp;Tenor,BB200,Trigger)</f>
        <v>42489</v>
      </c>
      <c r="BB200" s="101">
        <f>_xll.qlCalendarAdvance(Calendar,BB199,AZ200,"f",,Trigger)</f>
        <v>42493</v>
      </c>
      <c r="BC200" s="101">
        <f>_xll.qlInterestRateIndexMaturity(Currency&amp;"ibor"&amp;Tenor,BB200,Trigger)</f>
        <v>42585</v>
      </c>
      <c r="BD200" s="246">
        <f>_xll.qlIndexFixing($AD$5,BA200,TRUE,_xll.ohTrigger(Trigger,Trigger3M))</f>
        <v>-2.3165679653677653E-5</v>
      </c>
      <c r="BE200" s="246" t="e">
        <f>IFERROR(_xll.qlIndexFixing($BF$1,BA200,TRUE,_xll.ohTrigger(Trigger,Trigger3M)),#N/A)</f>
        <v>#N/A</v>
      </c>
    </row>
    <row r="201" spans="52:57" ht="11.25" customHeight="1" x14ac:dyDescent="0.25">
      <c r="AZ201" s="100" t="s">
        <v>201</v>
      </c>
      <c r="BA201" s="101">
        <f>_xll.qlInterestRateIndexFixingDate(Currency&amp;"ibor"&amp;Tenor,BB201,Trigger)</f>
        <v>42492</v>
      </c>
      <c r="BB201" s="101">
        <f>_xll.qlCalendarAdvance(Calendar,BB200,AZ201,"f",,Trigger)</f>
        <v>42494</v>
      </c>
      <c r="BC201" s="101">
        <f>_xll.qlInterestRateIndexMaturity(Currency&amp;"ibor"&amp;Tenor,BB201,Trigger)</f>
        <v>42586</v>
      </c>
      <c r="BD201" s="246">
        <f>_xll.qlIndexFixing($AD$5,BA201,TRUE,_xll.ohTrigger(Trigger,Trigger3M))</f>
        <v>-2.2032819418926767E-5</v>
      </c>
      <c r="BE201" s="246" t="e">
        <f>IFERROR(_xll.qlIndexFixing($BF$1,BA201,TRUE,_xll.ohTrigger(Trigger,Trigger3M)),#N/A)</f>
        <v>#N/A</v>
      </c>
    </row>
    <row r="202" spans="52:57" ht="11.25" customHeight="1" x14ac:dyDescent="0.25">
      <c r="AZ202" s="100" t="s">
        <v>201</v>
      </c>
      <c r="BA202" s="101">
        <f>_xll.qlInterestRateIndexFixingDate(Currency&amp;"ibor"&amp;Tenor,BB202,Trigger)</f>
        <v>42493</v>
      </c>
      <c r="BB202" s="101">
        <f>_xll.qlCalendarAdvance(Calendar,BB201,AZ202,"f",,Trigger)</f>
        <v>42495</v>
      </c>
      <c r="BC202" s="101">
        <f>_xll.qlInterestRateIndexMaturity(Currency&amp;"ibor"&amp;Tenor,BB202,Trigger)</f>
        <v>42587</v>
      </c>
      <c r="BD202" s="246">
        <f>_xll.qlIndexFixing($AD$5,BA202,TRUE,_xll.ohTrigger(Trigger,Trigger3M))</f>
        <v>-2.0897796763933009E-5</v>
      </c>
      <c r="BE202" s="246" t="e">
        <f>IFERROR(_xll.qlIndexFixing($BF$1,BA202,TRUE,_xll.ohTrigger(Trigger,Trigger3M)),#N/A)</f>
        <v>#N/A</v>
      </c>
    </row>
    <row r="203" spans="52:57" ht="11.25" customHeight="1" x14ac:dyDescent="0.25">
      <c r="AZ203" s="100" t="s">
        <v>201</v>
      </c>
      <c r="BA203" s="101">
        <f>_xll.qlInterestRateIndexFixingDate(Currency&amp;"ibor"&amp;Tenor,BB203,Trigger)</f>
        <v>42494</v>
      </c>
      <c r="BB203" s="101">
        <f>_xll.qlCalendarAdvance(Calendar,BB202,AZ203,"f",,Trigger)</f>
        <v>42496</v>
      </c>
      <c r="BC203" s="101">
        <f>_xll.qlInterestRateIndexMaturity(Currency&amp;"ibor"&amp;Tenor,BB203,Trigger)</f>
        <v>42590</v>
      </c>
      <c r="BD203" s="246">
        <f>_xll.qlIndexFixing($AD$5,BA203,TRUE,_xll.ohTrigger(Trigger,Trigger3M))</f>
        <v>-1.8617905075071358E-5</v>
      </c>
      <c r="BE203" s="246" t="e">
        <f>IFERROR(_xll.qlIndexFixing($BF$1,BA203,TRUE,_xll.ohTrigger(Trigger,Trigger3M)),#N/A)</f>
        <v>#N/A</v>
      </c>
    </row>
    <row r="204" spans="52:57" ht="11.25" customHeight="1" x14ac:dyDescent="0.25">
      <c r="AZ204" s="100" t="s">
        <v>201</v>
      </c>
      <c r="BA204" s="101">
        <f>_xll.qlInterestRateIndexFixingDate(Currency&amp;"ibor"&amp;Tenor,BB204,Trigger)</f>
        <v>42495</v>
      </c>
      <c r="BB204" s="101">
        <f>_xll.qlCalendarAdvance(Calendar,BB203,AZ204,"f",,Trigger)</f>
        <v>42499</v>
      </c>
      <c r="BC204" s="101">
        <f>_xll.qlInterestRateIndexMaturity(Currency&amp;"ibor"&amp;Tenor,BB204,Trigger)</f>
        <v>42591</v>
      </c>
      <c r="BD204" s="246">
        <f>_xll.qlIndexFixing($AD$5,BA204,TRUE,_xll.ohTrigger(Trigger,Trigger3M))</f>
        <v>-1.633608189852022E-5</v>
      </c>
      <c r="BE204" s="246" t="e">
        <f>IFERROR(_xll.qlIndexFixing($BF$1,BA204,TRUE,_xll.ohTrigger(Trigger,Trigger3M)),#N/A)</f>
        <v>#N/A</v>
      </c>
    </row>
    <row r="205" spans="52:57" ht="11.25" customHeight="1" x14ac:dyDescent="0.25">
      <c r="AZ205" s="100" t="s">
        <v>201</v>
      </c>
      <c r="BA205" s="101">
        <f>_xll.qlInterestRateIndexFixingDate(Currency&amp;"ibor"&amp;Tenor,BB205,Trigger)</f>
        <v>42496</v>
      </c>
      <c r="BB205" s="101">
        <f>_xll.qlCalendarAdvance(Calendar,BB204,AZ205,"f",,Trigger)</f>
        <v>42500</v>
      </c>
      <c r="BC205" s="101">
        <f>_xll.qlInterestRateIndexMaturity(Currency&amp;"ibor"&amp;Tenor,BB205,Trigger)</f>
        <v>42592</v>
      </c>
      <c r="BD205" s="246">
        <f>_xll.qlIndexFixing($AD$5,BA205,TRUE,_xll.ohTrigger(Trigger,Trigger3M))</f>
        <v>-1.5190247111901666E-5</v>
      </c>
      <c r="BE205" s="246" t="e">
        <f>IFERROR(_xll.qlIndexFixing($BF$1,BA205,TRUE,_xll.ohTrigger(Trigger,Trigger3M)),#N/A)</f>
        <v>#N/A</v>
      </c>
    </row>
    <row r="206" spans="52:57" ht="11.25" customHeight="1" x14ac:dyDescent="0.25">
      <c r="AZ206" s="100" t="s">
        <v>201</v>
      </c>
      <c r="BA206" s="101">
        <f>_xll.qlInterestRateIndexFixingDate(Currency&amp;"ibor"&amp;Tenor,BB206,Trigger)</f>
        <v>42499</v>
      </c>
      <c r="BB206" s="101">
        <f>_xll.qlCalendarAdvance(Calendar,BB205,AZ206,"f",,Trigger)</f>
        <v>42501</v>
      </c>
      <c r="BC206" s="101">
        <f>_xll.qlInterestRateIndexMaturity(Currency&amp;"ibor"&amp;Tenor,BB206,Trigger)</f>
        <v>42593</v>
      </c>
      <c r="BD206" s="246">
        <f>_xll.qlIndexFixing($AD$5,BA206,TRUE,_xll.ohTrigger(Trigger,Trigger3M))</f>
        <v>-1.4042249893744929E-5</v>
      </c>
      <c r="BE206" s="246" t="e">
        <f>IFERROR(_xll.qlIndexFixing($BF$1,BA206,TRUE,_xll.ohTrigger(Trigger,Trigger3M)),#N/A)</f>
        <v>#N/A</v>
      </c>
    </row>
    <row r="207" spans="52:57" ht="11.25" customHeight="1" x14ac:dyDescent="0.25">
      <c r="AZ207" s="100" t="s">
        <v>201</v>
      </c>
      <c r="BA207" s="101">
        <f>_xll.qlInterestRateIndexFixingDate(Currency&amp;"ibor"&amp;Tenor,BB207,Trigger)</f>
        <v>42500</v>
      </c>
      <c r="BB207" s="101">
        <f>_xll.qlCalendarAdvance(Calendar,BB206,AZ207,"f",,Trigger)</f>
        <v>42502</v>
      </c>
      <c r="BC207" s="101">
        <f>_xll.qlInterestRateIndexMaturity(Currency&amp;"ibor"&amp;Tenor,BB207,Trigger)</f>
        <v>42594</v>
      </c>
      <c r="BD207" s="246">
        <f>_xll.qlIndexFixing($AD$5,BA207,TRUE,_xll.ohTrigger(Trigger,Trigger3M))</f>
        <v>-1.2892090240140096E-5</v>
      </c>
      <c r="BE207" s="246" t="e">
        <f>IFERROR(_xll.qlIndexFixing($BF$1,BA207,TRUE,_xll.ohTrigger(Trigger,Trigger3M)),#N/A)</f>
        <v>#N/A</v>
      </c>
    </row>
    <row r="208" spans="52:57" ht="11.25" customHeight="1" x14ac:dyDescent="0.25">
      <c r="AZ208" s="100" t="s">
        <v>201</v>
      </c>
      <c r="BA208" s="101">
        <f>_xll.qlInterestRateIndexFixingDate(Currency&amp;"ibor"&amp;Tenor,BB208,Trigger)</f>
        <v>42501</v>
      </c>
      <c r="BB208" s="101">
        <f>_xll.qlCalendarAdvance(Calendar,BB207,AZ208,"f",,Trigger)</f>
        <v>42503</v>
      </c>
      <c r="BC208" s="101">
        <f>_xll.qlInterestRateIndexMaturity(Currency&amp;"ibor"&amp;Tenor,BB208,Trigger)</f>
        <v>42597</v>
      </c>
      <c r="BD208" s="246">
        <f>_xll.qlIndexFixing($AD$5,BA208,TRUE,_xll.ohTrigger(Trigger,Trigger3M))</f>
        <v>-1.0638116716043614E-5</v>
      </c>
      <c r="BE208" s="246" t="e">
        <f>IFERROR(_xll.qlIndexFixing($BF$1,BA208,TRUE,_xll.ohTrigger(Trigger,Trigger3M)),#N/A)</f>
        <v>#N/A</v>
      </c>
    </row>
    <row r="209" spans="52:57" ht="11.25" customHeight="1" x14ac:dyDescent="0.25">
      <c r="AZ209" s="100" t="s">
        <v>201</v>
      </c>
      <c r="BA209" s="101">
        <f>_xll.qlInterestRateIndexFixingDate(Currency&amp;"ibor"&amp;Tenor,BB209,Trigger)</f>
        <v>42502</v>
      </c>
      <c r="BB209" s="101">
        <f>_xll.qlCalendarAdvance(Calendar,BB208,AZ209,"f",,Trigger)</f>
        <v>42506</v>
      </c>
      <c r="BC209" s="101">
        <f>_xll.qlInterestRateIndexMaturity(Currency&amp;"ibor"&amp;Tenor,BB209,Trigger)</f>
        <v>42598</v>
      </c>
      <c r="BD209" s="246">
        <f>_xll.qlIndexFixing($AD$5,BA209,TRUE,_xll.ohTrigger(Trigger,Trigger3M))</f>
        <v>-8.2698272503869123E-6</v>
      </c>
      <c r="BE209" s="246" t="e">
        <f>IFERROR(_xll.qlIndexFixing($BF$1,BA209,TRUE,_xll.ohTrigger(Trigger,Trigger3M)),#N/A)</f>
        <v>#N/A</v>
      </c>
    </row>
    <row r="210" spans="52:57" ht="11.25" customHeight="1" x14ac:dyDescent="0.25">
      <c r="AZ210" s="100" t="s">
        <v>201</v>
      </c>
      <c r="BA210" s="101">
        <f>_xll.qlInterestRateIndexFixingDate(Currency&amp;"ibor"&amp;Tenor,BB210,Trigger)</f>
        <v>42503</v>
      </c>
      <c r="BB210" s="101">
        <f>_xll.qlCalendarAdvance(Calendar,BB209,AZ210,"f",,Trigger)</f>
        <v>42507</v>
      </c>
      <c r="BC210" s="101">
        <f>_xll.qlInterestRateIndexMaturity(Currency&amp;"ibor"&amp;Tenor,BB210,Trigger)</f>
        <v>42599</v>
      </c>
      <c r="BD210" s="246">
        <f>_xll.qlIndexFixing($AD$5,BA210,TRUE,_xll.ohTrigger(Trigger,Trigger3M))</f>
        <v>-7.1088553991231462E-6</v>
      </c>
      <c r="BE210" s="246" t="e">
        <f>IFERROR(_xll.qlIndexFixing($BF$1,BA210,TRUE,_xll.ohTrigger(Trigger,Trigger3M)),#N/A)</f>
        <v>#N/A</v>
      </c>
    </row>
    <row r="211" spans="52:57" ht="11.25" customHeight="1" x14ac:dyDescent="0.25">
      <c r="AZ211" s="100" t="s">
        <v>201</v>
      </c>
      <c r="BA211" s="101">
        <f>_xll.qlInterestRateIndexFixingDate(Currency&amp;"ibor"&amp;Tenor,BB211,Trigger)</f>
        <v>42506</v>
      </c>
      <c r="BB211" s="101">
        <f>_xll.qlCalendarAdvance(Calendar,BB210,AZ211,"f",,Trigger)</f>
        <v>42508</v>
      </c>
      <c r="BC211" s="101">
        <f>_xll.qlInterestRateIndexMaturity(Currency&amp;"ibor"&amp;Tenor,BB211,Trigger)</f>
        <v>42600</v>
      </c>
      <c r="BD211" s="246">
        <f>_xll.qlIndexFixing($AD$5,BA211,TRUE,_xll.ohTrigger(Trigger,Trigger3M))</f>
        <v>-5.945721101550407E-6</v>
      </c>
      <c r="BE211" s="246" t="e">
        <f>IFERROR(_xll.qlIndexFixing($BF$1,BA211,TRUE,_xll.ohTrigger(Trigger,Trigger3M)),#N/A)</f>
        <v>#N/A</v>
      </c>
    </row>
    <row r="212" spans="52:57" ht="11.25" customHeight="1" x14ac:dyDescent="0.25">
      <c r="AZ212" s="100" t="s">
        <v>201</v>
      </c>
      <c r="BA212" s="101">
        <f>_xll.qlInterestRateIndexFixingDate(Currency&amp;"ibor"&amp;Tenor,BB212,Trigger)</f>
        <v>42507</v>
      </c>
      <c r="BB212" s="101">
        <f>_xll.qlCalendarAdvance(Calendar,BB211,AZ212,"f",,Trigger)</f>
        <v>42509</v>
      </c>
      <c r="BC212" s="101">
        <f>_xll.qlInterestRateIndexMaturity(Currency&amp;"ibor"&amp;Tenor,BB212,Trigger)</f>
        <v>42601</v>
      </c>
      <c r="BD212" s="246">
        <f>_xll.qlIndexFixing($AD$5,BA212,TRUE,_xll.ohTrigger(Trigger,Trigger3M))</f>
        <v>-4.7804243572342573E-6</v>
      </c>
      <c r="BE212" s="246" t="e">
        <f>IFERROR(_xll.qlIndexFixing($BF$1,BA212,TRUE,_xll.ohTrigger(Trigger,Trigger3M)),#N/A)</f>
        <v>#N/A</v>
      </c>
    </row>
    <row r="213" spans="52:57" ht="11.25" customHeight="1" x14ac:dyDescent="0.25">
      <c r="AZ213" s="100" t="s">
        <v>201</v>
      </c>
      <c r="BA213" s="101">
        <f>_xll.qlInterestRateIndexFixingDate(Currency&amp;"ibor"&amp;Tenor,BB213,Trigger)</f>
        <v>42508</v>
      </c>
      <c r="BB213" s="101">
        <f>_xll.qlCalendarAdvance(Calendar,BB212,AZ213,"f",,Trigger)</f>
        <v>42510</v>
      </c>
      <c r="BC213" s="101">
        <f>_xll.qlInterestRateIndexMaturity(Currency&amp;"ibor"&amp;Tenor,BB213,Trigger)</f>
        <v>42604</v>
      </c>
      <c r="BD213" s="246">
        <f>_xll.qlIndexFixing($AD$5,BA213,TRUE,_xll.ohTrigger(Trigger,Trigger3M))</f>
        <v>-2.5546227971315985E-6</v>
      </c>
      <c r="BE213" s="246" t="e">
        <f>IFERROR(_xll.qlIndexFixing($BF$1,BA213,TRUE,_xll.ohTrigger(Trigger,Trigger3M)),#N/A)</f>
        <v>#N/A</v>
      </c>
    </row>
    <row r="214" spans="52:57" ht="11.25" customHeight="1" x14ac:dyDescent="0.25">
      <c r="AZ214" s="100" t="s">
        <v>201</v>
      </c>
      <c r="BA214" s="101">
        <f>_xll.qlInterestRateIndexFixingDate(Currency&amp;"ibor"&amp;Tenor,BB214,Trigger)</f>
        <v>42509</v>
      </c>
      <c r="BB214" s="101">
        <f>_xll.qlCalendarAdvance(Calendar,BB213,AZ214,"f",,Trigger)</f>
        <v>42513</v>
      </c>
      <c r="BC214" s="101">
        <f>_xll.qlInterestRateIndexMaturity(Currency&amp;"ibor"&amp;Tenor,BB214,Trigger)</f>
        <v>42605</v>
      </c>
      <c r="BD214" s="246">
        <f>_xll.qlIndexFixing($AD$5,BA214,TRUE,_xll.ohTrigger(Trigger,Trigger3M))</f>
        <v>-9.7612867354319357E-8</v>
      </c>
      <c r="BE214" s="246" t="e">
        <f>IFERROR(_xll.qlIndexFixing($BF$1,BA214,TRUE,_xll.ohTrigger(Trigger,Trigger3M)),#N/A)</f>
        <v>#N/A</v>
      </c>
    </row>
    <row r="215" spans="52:57" ht="11.25" customHeight="1" x14ac:dyDescent="0.25">
      <c r="AZ215" s="100" t="s">
        <v>201</v>
      </c>
      <c r="BA215" s="101">
        <f>_xll.qlInterestRateIndexFixingDate(Currency&amp;"ibor"&amp;Tenor,BB215,Trigger)</f>
        <v>42510</v>
      </c>
      <c r="BB215" s="101">
        <f>_xll.qlCalendarAdvance(Calendar,BB214,AZ215,"f",,Trigger)</f>
        <v>42514</v>
      </c>
      <c r="BC215" s="101">
        <f>_xll.qlInterestRateIndexMaturity(Currency&amp;"ibor"&amp;Tenor,BB215,Trigger)</f>
        <v>42606</v>
      </c>
      <c r="BD215" s="246">
        <f>_xll.qlIndexFixing($AD$5,BA215,TRUE,_xll.ohTrigger(Trigger,Trigger3M))</f>
        <v>1.078496143695943E-6</v>
      </c>
      <c r="BE215" s="246" t="e">
        <f>IFERROR(_xll.qlIndexFixing($BF$1,BA215,TRUE,_xll.ohTrigger(Trigger,Trigger3M)),#N/A)</f>
        <v>#N/A</v>
      </c>
    </row>
    <row r="216" spans="52:57" ht="11.25" customHeight="1" x14ac:dyDescent="0.25">
      <c r="AZ216" s="100" t="s">
        <v>201</v>
      </c>
      <c r="BA216" s="101">
        <f>_xll.qlInterestRateIndexFixingDate(Currency&amp;"ibor"&amp;Tenor,BB216,Trigger)</f>
        <v>42513</v>
      </c>
      <c r="BB216" s="101">
        <f>_xll.qlCalendarAdvance(Calendar,BB215,AZ216,"f",,Trigger)</f>
        <v>42515</v>
      </c>
      <c r="BC216" s="101">
        <f>_xll.qlInterestRateIndexMaturity(Currency&amp;"ibor"&amp;Tenor,BB216,Trigger)</f>
        <v>42607</v>
      </c>
      <c r="BD216" s="246">
        <f>_xll.qlIndexFixing($AD$5,BA216,TRUE,_xll.ohTrigger(Trigger,Trigger3M))</f>
        <v>2.2567676127849268E-6</v>
      </c>
      <c r="BE216" s="246" t="e">
        <f>IFERROR(_xll.qlIndexFixing($BF$1,BA216,TRUE,_xll.ohTrigger(Trigger,Trigger3M)),#N/A)</f>
        <v>#N/A</v>
      </c>
    </row>
    <row r="217" spans="52:57" ht="11.25" customHeight="1" x14ac:dyDescent="0.25">
      <c r="AZ217" s="100" t="s">
        <v>201</v>
      </c>
      <c r="BA217" s="101">
        <f>_xll.qlInterestRateIndexFixingDate(Currency&amp;"ibor"&amp;Tenor,BB217,Trigger)</f>
        <v>42514</v>
      </c>
      <c r="BB217" s="101">
        <f>_xll.qlCalendarAdvance(Calendar,BB216,AZ217,"f",,Trigger)</f>
        <v>42516</v>
      </c>
      <c r="BC217" s="101">
        <f>_xll.qlInterestRateIndexMaturity(Currency&amp;"ibor"&amp;Tenor,BB217,Trigger)</f>
        <v>42608</v>
      </c>
      <c r="BD217" s="246">
        <f>_xll.qlIndexFixing($AD$5,BA217,TRUE,_xll.ohTrigger(Trigger,Trigger3M))</f>
        <v>3.4372015442569834E-6</v>
      </c>
      <c r="BE217" s="246" t="e">
        <f>IFERROR(_xll.qlIndexFixing($BF$1,BA217,TRUE,_xll.ohTrigger(Trigger,Trigger3M)),#N/A)</f>
        <v>#N/A</v>
      </c>
    </row>
    <row r="218" spans="52:57" ht="11.25" customHeight="1" x14ac:dyDescent="0.25">
      <c r="AZ218" s="100" t="s">
        <v>201</v>
      </c>
      <c r="BA218" s="101">
        <f>_xll.qlInterestRateIndexFixingDate(Currency&amp;"ibor"&amp;Tenor,BB218,Trigger)</f>
        <v>42515</v>
      </c>
      <c r="BB218" s="101">
        <f>_xll.qlCalendarAdvance(Calendar,BB217,AZ218,"f",,Trigger)</f>
        <v>42517</v>
      </c>
      <c r="BC218" s="101">
        <f>_xll.qlInterestRateIndexMaturity(Currency&amp;"ibor"&amp;Tenor,BB218,Trigger)</f>
        <v>42611</v>
      </c>
      <c r="BD218" s="246">
        <f>_xll.qlIndexFixing($AD$5,BA218,TRUE,_xll.ohTrigger(Trigger,Trigger3M))</f>
        <v>5.6325773356096745E-6</v>
      </c>
      <c r="BE218" s="246" t="e">
        <f>IFERROR(_xll.qlIndexFixing($BF$1,BA218,TRUE,_xll.ohTrigger(Trigger,Trigger3M)),#N/A)</f>
        <v>#N/A</v>
      </c>
    </row>
    <row r="219" spans="52:57" ht="11.25" customHeight="1" x14ac:dyDescent="0.25">
      <c r="AZ219" s="100" t="s">
        <v>201</v>
      </c>
      <c r="BA219" s="101">
        <f>_xll.qlInterestRateIndexFixingDate(Currency&amp;"ibor"&amp;Tenor,BB219,Trigger)</f>
        <v>42516</v>
      </c>
      <c r="BB219" s="101">
        <f>_xll.qlCalendarAdvance(Calendar,BB218,AZ219,"f",,Trigger)</f>
        <v>42520</v>
      </c>
      <c r="BC219" s="101">
        <f>_xll.qlInterestRateIndexMaturity(Currency&amp;"ibor"&amp;Tenor,BB219,Trigger)</f>
        <v>42612</v>
      </c>
      <c r="BD219" s="246">
        <f>_xll.qlIndexFixing($AD$5,BA219,TRUE,_xll.ohTrigger(Trigger,Trigger3M))</f>
        <v>8.1805619139599504E-6</v>
      </c>
      <c r="BE219" s="246" t="e">
        <f>IFERROR(_xll.qlIndexFixing($BF$1,BA219,TRUE,_xll.ohTrigger(Trigger,Trigger3M)),#N/A)</f>
        <v>#N/A</v>
      </c>
    </row>
    <row r="220" spans="52:57" ht="11.25" customHeight="1" x14ac:dyDescent="0.25">
      <c r="AZ220" s="100" t="s">
        <v>201</v>
      </c>
      <c r="BA220" s="101">
        <f>_xll.qlInterestRateIndexFixingDate(Currency&amp;"ibor"&amp;Tenor,BB220,Trigger)</f>
        <v>42517</v>
      </c>
      <c r="BB220" s="101">
        <f>_xll.qlCalendarAdvance(Calendar,BB219,AZ220,"f",,Trigger)</f>
        <v>42521</v>
      </c>
      <c r="BC220" s="101">
        <f>_xll.qlInterestRateIndexMaturity(Currency&amp;"ibor"&amp;Tenor,BB220,Trigger)</f>
        <v>42613</v>
      </c>
      <c r="BD220" s="246">
        <f>_xll.qlIndexFixing($AD$5,BA220,TRUE,_xll.ohTrigger(Trigger,Trigger3M))</f>
        <v>9.3718081790691254E-6</v>
      </c>
      <c r="BE220" s="246" t="e">
        <f>IFERROR(_xll.qlIndexFixing($BF$1,BA220,TRUE,_xll.ohTrigger(Trigger,Trigger3M)),#N/A)</f>
        <v>#N/A</v>
      </c>
    </row>
    <row r="221" spans="52:57" ht="11.25" customHeight="1" x14ac:dyDescent="0.25">
      <c r="AZ221" s="100" t="s">
        <v>201</v>
      </c>
      <c r="BA221" s="101">
        <f>_xll.qlInterestRateIndexFixingDate(Currency&amp;"ibor"&amp;Tenor,BB221,Trigger)</f>
        <v>42520</v>
      </c>
      <c r="BB221" s="101">
        <f>_xll.qlCalendarAdvance(Calendar,BB220,AZ221,"f",,Trigger)</f>
        <v>42522</v>
      </c>
      <c r="BC221" s="101">
        <f>_xll.qlInterestRateIndexMaturity(Currency&amp;"ibor"&amp;Tenor,BB221,Trigger)</f>
        <v>42614</v>
      </c>
      <c r="BD221" s="246">
        <f>_xll.qlIndexFixing($AD$5,BA221,TRUE,_xll.ohTrigger(Trigger,Trigger3M))</f>
        <v>1.0565216916987815E-5</v>
      </c>
      <c r="BE221" s="246" t="e">
        <f>IFERROR(_xll.qlIndexFixing($BF$1,BA221,TRUE,_xll.ohTrigger(Trigger,Trigger3M)),#N/A)</f>
        <v>#N/A</v>
      </c>
    </row>
    <row r="222" spans="52:57" ht="11.25" customHeight="1" x14ac:dyDescent="0.25">
      <c r="AZ222" s="100" t="s">
        <v>201</v>
      </c>
      <c r="BA222" s="101">
        <f>_xll.qlInterestRateIndexFixingDate(Currency&amp;"ibor"&amp;Tenor,BB222,Trigger)</f>
        <v>42521</v>
      </c>
      <c r="BB222" s="101">
        <f>_xll.qlCalendarAdvance(Calendar,BB221,AZ222,"f",,Trigger)</f>
        <v>42523</v>
      </c>
      <c r="BC222" s="101">
        <f>_xll.qlInterestRateIndexMaturity(Currency&amp;"ibor"&amp;Tenor,BB222,Trigger)</f>
        <v>42615</v>
      </c>
      <c r="BD222" s="246">
        <f>_xll.qlIndexFixing($AD$5,BA222,TRUE,_xll.ohTrigger(Trigger,Trigger3M))</f>
        <v>1.1760788129453761E-5</v>
      </c>
      <c r="BE222" s="246" t="e">
        <f>IFERROR(_xll.qlIndexFixing($BF$1,BA222,TRUE,_xll.ohTrigger(Trigger,Trigger3M)),#N/A)</f>
        <v>#N/A</v>
      </c>
    </row>
    <row r="223" spans="52:57" ht="11.25" customHeight="1" x14ac:dyDescent="0.25">
      <c r="AZ223" s="100" t="s">
        <v>201</v>
      </c>
      <c r="BA223" s="101">
        <f>_xll.qlInterestRateIndexFixingDate(Currency&amp;"ibor"&amp;Tenor,BB223,Trigger)</f>
        <v>42522</v>
      </c>
      <c r="BB223" s="101">
        <f>_xll.qlCalendarAdvance(Calendar,BB222,AZ223,"f",,Trigger)</f>
        <v>42524</v>
      </c>
      <c r="BC223" s="101">
        <f>_xll.qlInterestRateIndexMaturity(Currency&amp;"ibor"&amp;Tenor,BB223,Trigger)</f>
        <v>42618</v>
      </c>
      <c r="BD223" s="246">
        <f>_xll.qlIndexFixing($AD$5,BA223,TRUE,_xll.ohTrigger(Trigger,Trigger3M))</f>
        <v>1.392348434845575E-5</v>
      </c>
      <c r="BE223" s="246" t="e">
        <f>IFERROR(_xll.qlIndexFixing($BF$1,BA223,TRUE,_xll.ohTrigger(Trigger,Trigger3M)),#N/A)</f>
        <v>#N/A</v>
      </c>
    </row>
    <row r="224" spans="52:57" ht="11.25" customHeight="1" x14ac:dyDescent="0.25">
      <c r="AZ224" s="100" t="s">
        <v>201</v>
      </c>
      <c r="BA224" s="101">
        <f>_xll.qlInterestRateIndexFixingDate(Currency&amp;"ibor"&amp;Tenor,BB224,Trigger)</f>
        <v>42523</v>
      </c>
      <c r="BB224" s="101">
        <f>_xll.qlCalendarAdvance(Calendar,BB223,AZ224,"f",,Trigger)</f>
        <v>42527</v>
      </c>
      <c r="BC224" s="101">
        <f>_xll.qlInterestRateIndexMaturity(Currency&amp;"ibor"&amp;Tenor,BB224,Trigger)</f>
        <v>42619</v>
      </c>
      <c r="BD224" s="246">
        <f>_xll.qlIndexFixing($AD$5,BA224,TRUE,_xll.ohTrigger(Trigger,Trigger3M))</f>
        <v>1.6564697766495865E-5</v>
      </c>
      <c r="BE224" s="246" t="e">
        <f>IFERROR(_xll.qlIndexFixing($BF$1,BA224,TRUE,_xll.ohTrigger(Trigger,Trigger3M)),#N/A)</f>
        <v>#N/A</v>
      </c>
    </row>
    <row r="225" spans="52:57" ht="11.25" customHeight="1" x14ac:dyDescent="0.25">
      <c r="AZ225" s="100" t="s">
        <v>201</v>
      </c>
      <c r="BA225" s="101">
        <f>_xll.qlInterestRateIndexFixingDate(Currency&amp;"ibor"&amp;Tenor,BB225,Trigger)</f>
        <v>42524</v>
      </c>
      <c r="BB225" s="101">
        <f>_xll.qlCalendarAdvance(Calendar,BB224,AZ225,"f",,Trigger)</f>
        <v>42528</v>
      </c>
      <c r="BC225" s="101">
        <f>_xll.qlInterestRateIndexMaturity(Currency&amp;"ibor"&amp;Tenor,BB225,Trigger)</f>
        <v>42620</v>
      </c>
      <c r="BD225" s="246">
        <f>_xll.qlIndexFixing($AD$5,BA225,TRUE,_xll.ohTrigger(Trigger,Trigger3M))</f>
        <v>1.7771081381239671E-5</v>
      </c>
      <c r="BE225" s="246" t="e">
        <f>IFERROR(_xll.qlIndexFixing($BF$1,BA225,TRUE,_xll.ohTrigger(Trigger,Trigger3M)),#N/A)</f>
        <v>#N/A</v>
      </c>
    </row>
    <row r="226" spans="52:57" ht="11.25" customHeight="1" x14ac:dyDescent="0.25">
      <c r="AZ226" s="100" t="s">
        <v>201</v>
      </c>
      <c r="BA226" s="101">
        <f>_xll.qlInterestRateIndexFixingDate(Currency&amp;"ibor"&amp;Tenor,BB226,Trigger)</f>
        <v>42527</v>
      </c>
      <c r="BB226" s="101">
        <f>_xll.qlCalendarAdvance(Calendar,BB225,AZ226,"f",,Trigger)</f>
        <v>42529</v>
      </c>
      <c r="BC226" s="101">
        <f>_xll.qlInterestRateIndexMaturity(Currency&amp;"ibor"&amp;Tenor,BB226,Trigger)</f>
        <v>42621</v>
      </c>
      <c r="BD226" s="246">
        <f>_xll.qlIndexFixing($AD$5,BA226,TRUE,_xll.ohTrigger(Trigger,Trigger3M))</f>
        <v>1.8979627484432658E-5</v>
      </c>
      <c r="BE226" s="246" t="e">
        <f>IFERROR(_xll.qlIndexFixing($BF$1,BA226,TRUE,_xll.ohTrigger(Trigger,Trigger3M)),#N/A)</f>
        <v>#N/A</v>
      </c>
    </row>
    <row r="227" spans="52:57" ht="11.25" customHeight="1" x14ac:dyDescent="0.25">
      <c r="AZ227" s="100" t="s">
        <v>201</v>
      </c>
      <c r="BA227" s="101">
        <f>_xll.qlInterestRateIndexFixingDate(Currency&amp;"ibor"&amp;Tenor,BB227,Trigger)</f>
        <v>42528</v>
      </c>
      <c r="BB227" s="101">
        <f>_xll.qlCalendarAdvance(Calendar,BB226,AZ227,"f",,Trigger)</f>
        <v>42530</v>
      </c>
      <c r="BC227" s="101">
        <f>_xll.qlInterestRateIndexMaturity(Currency&amp;"ibor"&amp;Tenor,BB227,Trigger)</f>
        <v>42622</v>
      </c>
      <c r="BD227" s="246">
        <f>_xll.qlIndexFixing($AD$5,BA227,TRUE,_xll.ohTrigger(Trigger,Trigger3M))</f>
        <v>2.0190336075205955E-5</v>
      </c>
      <c r="BE227" s="246" t="e">
        <f>IFERROR(_xll.qlIndexFixing($BF$1,BA227,TRUE,_xll.ohTrigger(Trigger,Trigger3M)),#N/A)</f>
        <v>#N/A</v>
      </c>
    </row>
    <row r="228" spans="52:57" ht="11.25" customHeight="1" x14ac:dyDescent="0.25">
      <c r="AZ228" s="100" t="s">
        <v>201</v>
      </c>
      <c r="BA228" s="101">
        <f>_xll.qlInterestRateIndexFixingDate(Currency&amp;"ibor"&amp;Tenor,BB228,Trigger)</f>
        <v>42529</v>
      </c>
      <c r="BB228" s="101">
        <f>_xll.qlCalendarAdvance(Calendar,BB227,AZ228,"f",,Trigger)</f>
        <v>42531</v>
      </c>
      <c r="BC228" s="101">
        <f>_xll.qlInterestRateIndexMaturity(Currency&amp;"ibor"&amp;Tenor,BB228,Trigger)</f>
        <v>42625</v>
      </c>
      <c r="BD228" s="246">
        <f>_xll.qlIndexFixing($AD$5,BA228,TRUE,_xll.ohTrigger(Trigger,Trigger3M))</f>
        <v>2.2318098915335628E-5</v>
      </c>
      <c r="BE228" s="246" t="e">
        <f>IFERROR(_xll.qlIndexFixing($BF$1,BA228,TRUE,_xll.ohTrigger(Trigger,Trigger3M)),#N/A)</f>
        <v>#N/A</v>
      </c>
    </row>
    <row r="229" spans="52:57" ht="11.25" customHeight="1" x14ac:dyDescent="0.25">
      <c r="AZ229" s="100" t="s">
        <v>201</v>
      </c>
      <c r="BA229" s="101">
        <f>_xll.qlInterestRateIndexFixingDate(Currency&amp;"ibor"&amp;Tenor,BB229,Trigger)</f>
        <v>42530</v>
      </c>
      <c r="BB229" s="101">
        <f>_xll.qlCalendarAdvance(Calendar,BB228,AZ229,"f",,Trigger)</f>
        <v>42534</v>
      </c>
      <c r="BC229" s="101">
        <f>_xll.qlInterestRateIndexMaturity(Currency&amp;"ibor"&amp;Tenor,BB229,Trigger)</f>
        <v>42626</v>
      </c>
      <c r="BD229" s="246">
        <f>_xll.qlIndexFixing($AD$5,BA229,TRUE,_xll.ohTrigger(Trigger,Trigger3M))</f>
        <v>2.5054795368841038E-5</v>
      </c>
      <c r="BE229" s="246" t="e">
        <f>IFERROR(_xll.qlIndexFixing($BF$1,BA229,TRUE,_xll.ohTrigger(Trigger,Trigger3M)),#N/A)</f>
        <v>#N/A</v>
      </c>
    </row>
    <row r="230" spans="52:57" ht="11.25" customHeight="1" x14ac:dyDescent="0.25">
      <c r="AZ230" s="100" t="s">
        <v>201</v>
      </c>
      <c r="BA230" s="101">
        <f>_xll.qlInterestRateIndexFixingDate(Currency&amp;"ibor"&amp;Tenor,BB230,Trigger)</f>
        <v>42531</v>
      </c>
      <c r="BB230" s="101">
        <f>_xll.qlCalendarAdvance(Calendar,BB229,AZ230,"f",,Trigger)</f>
        <v>42535</v>
      </c>
      <c r="BC230" s="101">
        <f>_xll.qlInterestRateIndexMaturity(Currency&amp;"ibor"&amp;Tenor,BB230,Trigger)</f>
        <v>42627</v>
      </c>
      <c r="BD230" s="246">
        <f>_xll.qlIndexFixing($AD$5,BA230,TRUE,_xll.ohTrigger(Trigger,Trigger3M))</f>
        <v>2.6276316433139552E-5</v>
      </c>
      <c r="BE230" s="246" t="e">
        <f>IFERROR(_xll.qlIndexFixing($BF$1,BA230,TRUE,_xll.ohTrigger(Trigger,Trigger3M)),#N/A)</f>
        <v>#N/A</v>
      </c>
    </row>
    <row r="231" spans="52:57" ht="11.25" customHeight="1" x14ac:dyDescent="0.25">
      <c r="AZ231" s="100" t="s">
        <v>201</v>
      </c>
      <c r="BA231" s="101">
        <f>_xll.qlInterestRateIndexFixingDate(Currency&amp;"ibor"&amp;Tenor,BB231,Trigger)</f>
        <v>42534</v>
      </c>
      <c r="BB231" s="101">
        <f>_xll.qlCalendarAdvance(Calendar,BB230,AZ231,"f",,Trigger)</f>
        <v>42536</v>
      </c>
      <c r="BC231" s="101">
        <f>_xll.qlInterestRateIndexMaturity(Currency&amp;"ibor"&amp;Tenor,BB231,Trigger)</f>
        <v>42628</v>
      </c>
      <c r="BD231" s="246">
        <f>_xll.qlIndexFixing($AD$5,BA231,TRUE,_xll.ohTrigger(Trigger,Trigger3M))</f>
        <v>2.7500000000658037E-5</v>
      </c>
      <c r="BE231" s="246" t="e">
        <f>IFERROR(_xll.qlIndexFixing($BF$1,BA231,TRUE,_xll.ohTrigger(Trigger,Trigger3M)),#N/A)</f>
        <v>#N/A</v>
      </c>
    </row>
    <row r="232" spans="52:57" ht="11.25" customHeight="1" x14ac:dyDescent="0.25">
      <c r="AZ232" s="100" t="s">
        <v>201</v>
      </c>
      <c r="BA232" s="101">
        <f>_xll.qlInterestRateIndexFixingDate(Currency&amp;"ibor"&amp;Tenor,BB232,Trigger)</f>
        <v>42535</v>
      </c>
      <c r="BB232" s="101">
        <f>_xll.qlCalendarAdvance(Calendar,BB231,AZ232,"f",,Trigger)</f>
        <v>42537</v>
      </c>
      <c r="BC232" s="101">
        <f>_xll.qlInterestRateIndexMaturity(Currency&amp;"ibor"&amp;Tenor,BB232,Trigger)</f>
        <v>42629</v>
      </c>
      <c r="BD232" s="246">
        <f>_xll.qlIndexFixing($AD$5,BA232,TRUE,_xll.ohTrigger(Trigger,Trigger3M))</f>
        <v>2.9730749011387491E-5</v>
      </c>
      <c r="BE232" s="246" t="e">
        <f>IFERROR(_xll.qlIndexFixing($BF$1,BA232,TRUE,_xll.ohTrigger(Trigger,Trigger3M)),#N/A)</f>
        <v>#N/A</v>
      </c>
    </row>
    <row r="233" spans="52:57" ht="11.25" customHeight="1" x14ac:dyDescent="0.25">
      <c r="AZ233" s="100" t="s">
        <v>201</v>
      </c>
      <c r="BA233" s="101">
        <f>_xll.qlInterestRateIndexFixingDate(Currency&amp;"ibor"&amp;Tenor,BB233,Trigger)</f>
        <v>42536</v>
      </c>
      <c r="BB233" s="101">
        <f>_xll.qlCalendarAdvance(Calendar,BB232,AZ233,"f",,Trigger)</f>
        <v>42538</v>
      </c>
      <c r="BC233" s="101">
        <f>_xll.qlInterestRateIndexMaturity(Currency&amp;"ibor"&amp;Tenor,BB233,Trigger)</f>
        <v>42632</v>
      </c>
      <c r="BD233" s="246">
        <f>_xll.qlIndexFixing($AD$5,BA233,TRUE,_xll.ohTrigger(Trigger,Trigger3M))</f>
        <v>3.4428263557486765E-5</v>
      </c>
      <c r="BE233" s="246" t="e">
        <f>IFERROR(_xll.qlIndexFixing($BF$1,BA233,TRUE,_xll.ohTrigger(Trigger,Trigger3M)),#N/A)</f>
        <v>#N/A</v>
      </c>
    </row>
    <row r="234" spans="52:57" ht="11.25" customHeight="1" x14ac:dyDescent="0.25">
      <c r="AZ234" s="100" t="s">
        <v>201</v>
      </c>
      <c r="BA234" s="101">
        <f>_xll.qlInterestRateIndexFixingDate(Currency&amp;"ibor"&amp;Tenor,BB234,Trigger)</f>
        <v>42537</v>
      </c>
      <c r="BB234" s="101">
        <f>_xll.qlCalendarAdvance(Calendar,BB233,AZ234,"f",,Trigger)</f>
        <v>42541</v>
      </c>
      <c r="BC234" s="101">
        <f>_xll.qlInterestRateIndexMaturity(Currency&amp;"ibor"&amp;Tenor,BB234,Trigger)</f>
        <v>42633</v>
      </c>
      <c r="BD234" s="246">
        <f>_xll.qlIndexFixing($AD$5,BA234,TRUE,_xll.ohTrigger(Trigger,Trigger3M))</f>
        <v>3.7278705177561768E-5</v>
      </c>
      <c r="BE234" s="246" t="e">
        <f>IFERROR(_xll.qlIndexFixing($BF$1,BA234,TRUE,_xll.ohTrigger(Trigger,Trigger3M)),#N/A)</f>
        <v>#N/A</v>
      </c>
    </row>
    <row r="235" spans="52:57" ht="11.25" customHeight="1" x14ac:dyDescent="0.25">
      <c r="AZ235" s="100" t="s">
        <v>201</v>
      </c>
      <c r="BA235" s="101">
        <f>_xll.qlInterestRateIndexFixingDate(Currency&amp;"ibor"&amp;Tenor,BB235,Trigger)</f>
        <v>42538</v>
      </c>
      <c r="BB235" s="101">
        <f>_xll.qlCalendarAdvance(Calendar,BB234,AZ235,"f",,Trigger)</f>
        <v>42542</v>
      </c>
      <c r="BC235" s="101">
        <f>_xll.qlInterestRateIndexMaturity(Currency&amp;"ibor"&amp;Tenor,BB235,Trigger)</f>
        <v>42634</v>
      </c>
      <c r="BD235" s="246">
        <f>_xll.qlIndexFixing($AD$5,BA235,TRUE,_xll.ohTrigger(Trigger,Trigger3M))</f>
        <v>3.917760295657974E-5</v>
      </c>
      <c r="BE235" s="246" t="e">
        <f>IFERROR(_xll.qlIndexFixing($BF$1,BA235,TRUE,_xll.ohTrigger(Trigger,Trigger3M)),#N/A)</f>
        <v>#N/A</v>
      </c>
    </row>
    <row r="236" spans="52:57" ht="11.25" customHeight="1" x14ac:dyDescent="0.25">
      <c r="AZ236" s="100" t="s">
        <v>201</v>
      </c>
      <c r="BA236" s="101">
        <f>_xll.qlInterestRateIndexFixingDate(Currency&amp;"ibor"&amp;Tenor,BB236,Trigger)</f>
        <v>42541</v>
      </c>
      <c r="BB236" s="101">
        <f>_xll.qlCalendarAdvance(Calendar,BB235,AZ236,"f",,Trigger)</f>
        <v>42543</v>
      </c>
      <c r="BC236" s="101">
        <f>_xll.qlInterestRateIndexMaturity(Currency&amp;"ibor"&amp;Tenor,BB236,Trigger)</f>
        <v>42635</v>
      </c>
      <c r="BD236" s="246">
        <f>_xll.qlIndexFixing($AD$5,BA236,TRUE,_xll.ohTrigger(Trigger,Trigger3M))</f>
        <v>4.1081264246053358E-5</v>
      </c>
      <c r="BE236" s="246" t="e">
        <f>IFERROR(_xll.qlIndexFixing($BF$1,BA236,TRUE,_xll.ohTrigger(Trigger,Trigger3M)),#N/A)</f>
        <v>#N/A</v>
      </c>
    </row>
    <row r="237" spans="52:57" ht="11.25" customHeight="1" x14ac:dyDescent="0.25">
      <c r="AZ237" s="100" t="s">
        <v>201</v>
      </c>
      <c r="BA237" s="101">
        <f>_xll.qlInterestRateIndexFixingDate(Currency&amp;"ibor"&amp;Tenor,BB237,Trigger)</f>
        <v>42542</v>
      </c>
      <c r="BB237" s="101">
        <f>_xll.qlCalendarAdvance(Calendar,BB236,AZ237,"f",,Trigger)</f>
        <v>42544</v>
      </c>
      <c r="BC237" s="101">
        <f>_xll.qlInterestRateIndexMaturity(Currency&amp;"ibor"&amp;Tenor,BB237,Trigger)</f>
        <v>42636</v>
      </c>
      <c r="BD237" s="246">
        <f>_xll.qlIndexFixing($AD$5,BA237,TRUE,_xll.ohTrigger(Trigger,Trigger3M))</f>
        <v>4.2989689052064726E-5</v>
      </c>
      <c r="BE237" s="246" t="e">
        <f>IFERROR(_xll.qlIndexFixing($BF$1,BA237,TRUE,_xll.ohTrigger(Trigger,Trigger3M)),#N/A)</f>
        <v>#N/A</v>
      </c>
    </row>
    <row r="238" spans="52:57" ht="11.25" customHeight="1" x14ac:dyDescent="0.25">
      <c r="AZ238" s="100" t="s">
        <v>201</v>
      </c>
      <c r="BA238" s="101">
        <f>_xll.qlInterestRateIndexFixingDate(Currency&amp;"ibor"&amp;Tenor,BB238,Trigger)</f>
        <v>42543</v>
      </c>
      <c r="BB238" s="101">
        <f>_xll.qlCalendarAdvance(Calendar,BB237,AZ238,"f",,Trigger)</f>
        <v>42545</v>
      </c>
      <c r="BC238" s="101">
        <f>_xll.qlInterestRateIndexMaturity(Currency&amp;"ibor"&amp;Tenor,BB238,Trigger)</f>
        <v>42639</v>
      </c>
      <c r="BD238" s="246">
        <f>_xll.qlIndexFixing($AD$5,BA238,TRUE,_xll.ohTrigger(Trigger,Trigger3M))</f>
        <v>4.7632604673319269E-5</v>
      </c>
      <c r="BE238" s="246" t="e">
        <f>IFERROR(_xll.qlIndexFixing($BF$1,BA238,TRUE,_xll.ohTrigger(Trigger,Trigger3M)),#N/A)</f>
        <v>#N/A</v>
      </c>
    </row>
    <row r="239" spans="52:57" ht="11.25" customHeight="1" x14ac:dyDescent="0.25">
      <c r="AZ239" s="100" t="s">
        <v>201</v>
      </c>
      <c r="BA239" s="101">
        <f>_xll.qlInterestRateIndexFixingDate(Currency&amp;"ibor"&amp;Tenor,BB239,Trigger)</f>
        <v>42544</v>
      </c>
      <c r="BB239" s="101">
        <f>_xll.qlCalendarAdvance(Calendar,BB238,AZ239,"f",,Trigger)</f>
        <v>42548</v>
      </c>
      <c r="BC239" s="101">
        <f>_xll.qlInterestRateIndexMaturity(Currency&amp;"ibor"&amp;Tenor,BB239,Trigger)</f>
        <v>42640</v>
      </c>
      <c r="BD239" s="246">
        <f>_xll.qlIndexFixing($AD$5,BA239,TRUE,_xll.ohTrigger(Trigger,Trigger3M))</f>
        <v>5.0671023571818132E-5</v>
      </c>
      <c r="BE239" s="246" t="e">
        <f>IFERROR(_xll.qlIndexFixing($BF$1,BA239,TRUE,_xll.ohTrigger(Trigger,Trigger3M)),#N/A)</f>
        <v>#N/A</v>
      </c>
    </row>
    <row r="240" spans="52:57" ht="11.25" customHeight="1" x14ac:dyDescent="0.25">
      <c r="AZ240" s="100" t="s">
        <v>201</v>
      </c>
      <c r="BA240" s="101">
        <f>_xll.qlInterestRateIndexFixingDate(Currency&amp;"ibor"&amp;Tenor,BB240,Trigger)</f>
        <v>42545</v>
      </c>
      <c r="BB240" s="101">
        <f>_xll.qlCalendarAdvance(Calendar,BB239,AZ240,"f",,Trigger)</f>
        <v>42549</v>
      </c>
      <c r="BC240" s="101">
        <f>_xll.qlInterestRateIndexMaturity(Currency&amp;"ibor"&amp;Tenor,BB240,Trigger)</f>
        <v>42641</v>
      </c>
      <c r="BD240" s="246">
        <f>_xll.qlIndexFixing($AD$5,BA240,TRUE,_xll.ohTrigger(Trigger,Trigger3M))</f>
        <v>5.2603266061307146E-5</v>
      </c>
      <c r="BE240" s="246" t="e">
        <f>IFERROR(_xll.qlIndexFixing($BF$1,BA240,TRUE,_xll.ohTrigger(Trigger,Trigger3M)),#N/A)</f>
        <v>#N/A</v>
      </c>
    </row>
    <row r="241" spans="52:57" ht="11.25" customHeight="1" x14ac:dyDescent="0.25">
      <c r="AZ241" s="100" t="s">
        <v>201</v>
      </c>
      <c r="BA241" s="101">
        <f>_xll.qlInterestRateIndexFixingDate(Currency&amp;"ibor"&amp;Tenor,BB241,Trigger)</f>
        <v>42548</v>
      </c>
      <c r="BB241" s="101">
        <f>_xll.qlCalendarAdvance(Calendar,BB240,AZ241,"f",,Trigger)</f>
        <v>42550</v>
      </c>
      <c r="BC241" s="101">
        <f>_xll.qlInterestRateIndexMaturity(Currency&amp;"ibor"&amp;Tenor,BB241,Trigger)</f>
        <v>42642</v>
      </c>
      <c r="BD241" s="246">
        <f>_xll.qlIndexFixing($AD$5,BA241,TRUE,_xll.ohTrigger(Trigger,Trigger3M))</f>
        <v>5.4540272109039676E-5</v>
      </c>
      <c r="BE241" s="246" t="e">
        <f>IFERROR(_xll.qlIndexFixing($BF$1,BA241,TRUE,_xll.ohTrigger(Trigger,Trigger3M)),#N/A)</f>
        <v>#N/A</v>
      </c>
    </row>
    <row r="242" spans="52:57" ht="11.25" customHeight="1" x14ac:dyDescent="0.25">
      <c r="AZ242" s="100" t="s">
        <v>201</v>
      </c>
      <c r="BA242" s="101">
        <f>_xll.qlInterestRateIndexFixingDate(Currency&amp;"ibor"&amp;Tenor,BB242,Trigger)</f>
        <v>42549</v>
      </c>
      <c r="BB242" s="101">
        <f>_xll.qlCalendarAdvance(Calendar,BB241,AZ242,"f",,Trigger)</f>
        <v>42551</v>
      </c>
      <c r="BC242" s="101">
        <f>_xll.qlInterestRateIndexMaturity(Currency&amp;"ibor"&amp;Tenor,BB242,Trigger)</f>
        <v>42643</v>
      </c>
      <c r="BD242" s="246">
        <f>_xll.qlIndexFixing($AD$5,BA242,TRUE,_xll.ohTrigger(Trigger,Trigger3M))</f>
        <v>5.6482041722835546E-5</v>
      </c>
      <c r="BE242" s="246" t="e">
        <f>IFERROR(_xll.qlIndexFixing($BF$1,BA242,TRUE,_xll.ohTrigger(Trigger,Trigger3M)),#N/A)</f>
        <v>#N/A</v>
      </c>
    </row>
    <row r="243" spans="52:57" ht="11.25" customHeight="1" x14ac:dyDescent="0.25">
      <c r="AZ243" s="100" t="s">
        <v>201</v>
      </c>
      <c r="BA243" s="101">
        <f>_xll.qlInterestRateIndexFixingDate(Currency&amp;"ibor"&amp;Tenor,BB243,Trigger)</f>
        <v>42550</v>
      </c>
      <c r="BB243" s="101">
        <f>_xll.qlCalendarAdvance(Calendar,BB242,AZ243,"f",,Trigger)</f>
        <v>42552</v>
      </c>
      <c r="BC243" s="101">
        <f>_xll.qlInterestRateIndexMaturity(Currency&amp;"ibor"&amp;Tenor,BB243,Trigger)</f>
        <v>42646</v>
      </c>
      <c r="BD243" s="246">
        <f>_xll.qlIndexFixing($AD$5,BA243,TRUE,_xll.ohTrigger(Trigger,Trigger3M))</f>
        <v>6.1065394092830091E-5</v>
      </c>
      <c r="BE243" s="246" t="e">
        <f>IFERROR(_xll.qlIndexFixing($BF$1,BA243,TRUE,_xll.ohTrigger(Trigger,Trigger3M)),#N/A)</f>
        <v>#N/A</v>
      </c>
    </row>
    <row r="244" spans="52:57" ht="11.25" customHeight="1" x14ac:dyDescent="0.25">
      <c r="AZ244" s="100" t="s">
        <v>201</v>
      </c>
      <c r="BA244" s="101">
        <f>_xll.qlInterestRateIndexFixingDate(Currency&amp;"ibor"&amp;Tenor,BB244,Trigger)</f>
        <v>42551</v>
      </c>
      <c r="BB244" s="101">
        <f>_xll.qlCalendarAdvance(Calendar,BB243,AZ244,"f",,Trigger)</f>
        <v>42555</v>
      </c>
      <c r="BC244" s="101">
        <f>_xll.qlInterestRateIndexMaturity(Currency&amp;"ibor"&amp;Tenor,BB244,Trigger)</f>
        <v>42647</v>
      </c>
      <c r="BD244" s="246">
        <f>_xll.qlIndexFixing($AD$5,BA244,TRUE,_xll.ohTrigger(Trigger,Trigger3M))</f>
        <v>6.4296755969851858E-5</v>
      </c>
      <c r="BE244" s="246" t="e">
        <f>IFERROR(_xll.qlIndexFixing($BF$1,BA244,TRUE,_xll.ohTrigger(Trigger,Trigger3M)),#N/A)</f>
        <v>#N/A</v>
      </c>
    </row>
    <row r="245" spans="52:57" ht="11.25" customHeight="1" x14ac:dyDescent="0.25">
      <c r="AZ245" s="100" t="s">
        <v>201</v>
      </c>
      <c r="BA245" s="101">
        <f>_xll.qlInterestRateIndexFixingDate(Currency&amp;"ibor"&amp;Tenor,BB245,Trigger)</f>
        <v>42552</v>
      </c>
      <c r="BB245" s="101">
        <f>_xll.qlCalendarAdvance(Calendar,BB244,AZ245,"f",,Trigger)</f>
        <v>42556</v>
      </c>
      <c r="BC245" s="101">
        <f>_xll.qlInterestRateIndexMaturity(Currency&amp;"ibor"&amp;Tenor,BB245,Trigger)</f>
        <v>42648</v>
      </c>
      <c r="BD245" s="246">
        <f>_xll.qlIndexFixing($AD$5,BA245,TRUE,_xll.ohTrigger(Trigger,Trigger3M))</f>
        <v>6.6262343514753383E-5</v>
      </c>
      <c r="BE245" s="246" t="e">
        <f>IFERROR(_xll.qlIndexFixing($BF$1,BA245,TRUE,_xll.ohTrigger(Trigger,Trigger3M)),#N/A)</f>
        <v>#N/A</v>
      </c>
    </row>
    <row r="246" spans="52:57" ht="11.25" customHeight="1" x14ac:dyDescent="0.25">
      <c r="AZ246" s="100" t="s">
        <v>201</v>
      </c>
      <c r="BA246" s="101">
        <f>_xll.qlInterestRateIndexFixingDate(Currency&amp;"ibor"&amp;Tenor,BB246,Trigger)</f>
        <v>42555</v>
      </c>
      <c r="BB246" s="101">
        <f>_xll.qlCalendarAdvance(Calendar,BB245,AZ246,"f",,Trigger)</f>
        <v>42557</v>
      </c>
      <c r="BC246" s="101">
        <f>_xll.qlInterestRateIndexMaturity(Currency&amp;"ibor"&amp;Tenor,BB246,Trigger)</f>
        <v>42649</v>
      </c>
      <c r="BD246" s="246">
        <f>_xll.qlIndexFixing($AD$5,BA246,TRUE,_xll.ohTrigger(Trigger,Trigger3M))</f>
        <v>6.8232694670030639E-5</v>
      </c>
      <c r="BE246" s="246" t="e">
        <f>IFERROR(_xll.qlIndexFixing($BF$1,BA246,TRUE,_xll.ohTrigger(Trigger,Trigger3M)),#N/A)</f>
        <v>#N/A</v>
      </c>
    </row>
    <row r="247" spans="52:57" ht="11.25" customHeight="1" x14ac:dyDescent="0.25">
      <c r="AZ247" s="100" t="s">
        <v>201</v>
      </c>
      <c r="BA247" s="101">
        <f>_xll.qlInterestRateIndexFixingDate(Currency&amp;"ibor"&amp;Tenor,BB247,Trigger)</f>
        <v>42556</v>
      </c>
      <c r="BB247" s="101">
        <f>_xll.qlCalendarAdvance(Calendar,BB246,AZ247,"f",,Trigger)</f>
        <v>42558</v>
      </c>
      <c r="BC247" s="101">
        <f>_xll.qlInterestRateIndexMaturity(Currency&amp;"ibor"&amp;Tenor,BB247,Trigger)</f>
        <v>42650</v>
      </c>
      <c r="BD247" s="246">
        <f>_xll.qlIndexFixing($AD$5,BA247,TRUE,_xll.ohTrigger(Trigger,Trigger3M))</f>
        <v>7.0207809438290226E-5</v>
      </c>
      <c r="BE247" s="246" t="e">
        <f>IFERROR(_xll.qlIndexFixing($BF$1,BA247,TRUE,_xll.ohTrigger(Trigger,Trigger3M)),#N/A)</f>
        <v>#N/A</v>
      </c>
    </row>
    <row r="248" spans="52:57" ht="11.25" customHeight="1" x14ac:dyDescent="0.25">
      <c r="AZ248" s="100" t="s">
        <v>201</v>
      </c>
      <c r="BA248" s="101">
        <f>_xll.qlInterestRateIndexFixingDate(Currency&amp;"ibor"&amp;Tenor,BB248,Trigger)</f>
        <v>42557</v>
      </c>
      <c r="BB248" s="101">
        <f>_xll.qlCalendarAdvance(Calendar,BB247,AZ248,"f",,Trigger)</f>
        <v>42559</v>
      </c>
      <c r="BC248" s="101">
        <f>_xll.qlInterestRateIndexMaturity(Currency&amp;"ibor"&amp;Tenor,BB248,Trigger)</f>
        <v>42653</v>
      </c>
      <c r="BD248" s="246">
        <f>_xll.qlIndexFixing($AD$5,BA248,TRUE,_xll.ohTrigger(Trigger,Trigger3M))</f>
        <v>7.4726634220904055E-5</v>
      </c>
      <c r="BE248" s="246" t="e">
        <f>IFERROR(_xll.qlIndexFixing($BF$1,BA248,TRUE,_xll.ohTrigger(Trigger,Trigger3M)),#N/A)</f>
        <v>#N/A</v>
      </c>
    </row>
    <row r="249" spans="52:57" ht="11.25" customHeight="1" x14ac:dyDescent="0.25">
      <c r="AZ249" s="100" t="s">
        <v>201</v>
      </c>
      <c r="BA249" s="101">
        <f>_xll.qlInterestRateIndexFixingDate(Currency&amp;"ibor"&amp;Tenor,BB249,Trigger)</f>
        <v>42558</v>
      </c>
      <c r="BB249" s="101">
        <f>_xll.qlCalendarAdvance(Calendar,BB248,AZ249,"f",,Trigger)</f>
        <v>42562</v>
      </c>
      <c r="BC249" s="101">
        <f>_xll.qlInterestRateIndexMaturity(Currency&amp;"ibor"&amp;Tenor,BB249,Trigger)</f>
        <v>42654</v>
      </c>
      <c r="BD249" s="246">
        <f>_xll.qlIndexFixing($AD$5,BA249,TRUE,_xll.ohTrigger(Trigger,Trigger3M))</f>
        <v>7.8155904811450454E-5</v>
      </c>
      <c r="BE249" s="246" t="e">
        <f>IFERROR(_xll.qlIndexFixing($BF$1,BA249,TRUE,_xll.ohTrigger(Trigger,Trigger3M)),#N/A)</f>
        <v>#N/A</v>
      </c>
    </row>
    <row r="250" spans="52:57" ht="11.25" customHeight="1" x14ac:dyDescent="0.25">
      <c r="AZ250" s="100" t="s">
        <v>201</v>
      </c>
      <c r="BA250" s="101">
        <f>_xll.qlInterestRateIndexFixingDate(Currency&amp;"ibor"&amp;Tenor,BB250,Trigger)</f>
        <v>42559</v>
      </c>
      <c r="BB250" s="101">
        <f>_xll.qlCalendarAdvance(Calendar,BB249,AZ250,"f",,Trigger)</f>
        <v>42563</v>
      </c>
      <c r="BC250" s="101">
        <f>_xll.qlInterestRateIndexMaturity(Currency&amp;"ibor"&amp;Tenor,BB250,Trigger)</f>
        <v>42655</v>
      </c>
      <c r="BD250" s="246">
        <f>_xll.qlIndexFixing($AD$5,BA250,TRUE,_xll.ohTrigger(Trigger,Trigger3M))</f>
        <v>8.0154837764525794E-5</v>
      </c>
      <c r="BE250" s="246" t="e">
        <f>IFERROR(_xll.qlIndexFixing($BF$1,BA250,TRUE,_xll.ohTrigger(Trigger,Trigger3M)),#N/A)</f>
        <v>#N/A</v>
      </c>
    </row>
    <row r="251" spans="52:57" ht="11.25" customHeight="1" x14ac:dyDescent="0.25">
      <c r="AZ251" s="100" t="s">
        <v>201</v>
      </c>
      <c r="BA251" s="101">
        <f>_xll.qlInterestRateIndexFixingDate(Currency&amp;"ibor"&amp;Tenor,BB251,Trigger)</f>
        <v>42562</v>
      </c>
      <c r="BB251" s="101">
        <f>_xll.qlCalendarAdvance(Calendar,BB250,AZ251,"f",,Trigger)</f>
        <v>42564</v>
      </c>
      <c r="BC251" s="101">
        <f>_xll.qlInterestRateIndexMaturity(Currency&amp;"ibor"&amp;Tenor,BB251,Trigger)</f>
        <v>42656</v>
      </c>
      <c r="BD251" s="246">
        <f>_xll.qlIndexFixing($AD$5,BA251,TRUE,_xll.ohTrigger(Trigger,Trigger3M))</f>
        <v>8.2158534376633582E-5</v>
      </c>
      <c r="BE251" s="246" t="e">
        <f>IFERROR(_xll.qlIndexFixing($BF$1,BA251,TRUE,_xll.ohTrigger(Trigger,Trigger3M)),#N/A)</f>
        <v>#N/A</v>
      </c>
    </row>
    <row r="252" spans="52:57" ht="11.25" customHeight="1" x14ac:dyDescent="0.25">
      <c r="AZ252" s="100" t="s">
        <v>201</v>
      </c>
      <c r="BA252" s="101">
        <f>_xll.qlInterestRateIndexFixingDate(Currency&amp;"ibor"&amp;Tenor,BB252,Trigger)</f>
        <v>42563</v>
      </c>
      <c r="BB252" s="101">
        <f>_xll.qlCalendarAdvance(Calendar,BB251,AZ252,"f",,Trigger)</f>
        <v>42565</v>
      </c>
      <c r="BC252" s="101">
        <f>_xll.qlInterestRateIndexMaturity(Currency&amp;"ibor"&amp;Tenor,BB252,Trigger)</f>
        <v>42657</v>
      </c>
      <c r="BD252" s="246">
        <f>_xll.qlIndexFixing($AD$5,BA252,TRUE,_xll.ohTrigger(Trigger,Trigger3M))</f>
        <v>8.4166994655593655E-5</v>
      </c>
      <c r="BE252" s="246" t="e">
        <f>IFERROR(_xll.qlIndexFixing($BF$1,BA252,TRUE,_xll.ohTrigger(Trigger,Trigger3M)),#N/A)</f>
        <v>#N/A</v>
      </c>
    </row>
    <row r="253" spans="52:57" ht="11.25" customHeight="1" x14ac:dyDescent="0.25">
      <c r="AZ253" s="100" t="s">
        <v>201</v>
      </c>
      <c r="BA253" s="101">
        <f>_xll.qlInterestRateIndexFixingDate(Currency&amp;"ibor"&amp;Tenor,BB253,Trigger)</f>
        <v>42564</v>
      </c>
      <c r="BB253" s="101">
        <f>_xll.qlCalendarAdvance(Calendar,BB252,AZ253,"f",,Trigger)</f>
        <v>42566</v>
      </c>
      <c r="BC253" s="101">
        <f>_xll.qlInterestRateIndexMaturity(Currency&amp;"ibor"&amp;Tenor,BB253,Trigger)</f>
        <v>42660</v>
      </c>
      <c r="BD253" s="246">
        <f>_xll.qlIndexFixing($AD$5,BA253,TRUE,_xll.ohTrigger(Trigger,Trigger3M))</f>
        <v>8.8616327501543605E-5</v>
      </c>
      <c r="BE253" s="246" t="e">
        <f>IFERROR(_xll.qlIndexFixing($BF$1,BA253,TRUE,_xll.ohTrigger(Trigger,Trigger3M)),#N/A)</f>
        <v>#N/A</v>
      </c>
    </row>
    <row r="254" spans="52:57" ht="11.25" customHeight="1" x14ac:dyDescent="0.25">
      <c r="AZ254" s="100" t="s">
        <v>201</v>
      </c>
      <c r="BA254" s="101">
        <f>_xll.qlInterestRateIndexFixingDate(Currency&amp;"ibor"&amp;Tenor,BB254,Trigger)</f>
        <v>42565</v>
      </c>
      <c r="BB254" s="101">
        <f>_xll.qlCalendarAdvance(Calendar,BB253,AZ254,"f",,Trigger)</f>
        <v>42569</v>
      </c>
      <c r="BC254" s="101">
        <f>_xll.qlInterestRateIndexMaturity(Currency&amp;"ibor"&amp;Tenor,BB254,Trigger)</f>
        <v>42661</v>
      </c>
      <c r="BD254" s="246">
        <f>_xll.qlIndexFixing($AD$5,BA254,TRUE,_xll.ohTrigger(Trigger,Trigger3M))</f>
        <v>9.2248472575500571E-5</v>
      </c>
      <c r="BE254" s="246" t="e">
        <f>IFERROR(_xll.qlIndexFixing($BF$1,BA254,TRUE,_xll.ohTrigger(Trigger,Trigger3M)),#N/A)</f>
        <v>#N/A</v>
      </c>
    </row>
    <row r="255" spans="52:57" ht="11.25" customHeight="1" x14ac:dyDescent="0.25">
      <c r="AZ255" s="100" t="s">
        <v>201</v>
      </c>
      <c r="BA255" s="101">
        <f>_xll.qlInterestRateIndexFixingDate(Currency&amp;"ibor"&amp;Tenor,BB255,Trigger)</f>
        <v>42566</v>
      </c>
      <c r="BB255" s="101">
        <f>_xll.qlCalendarAdvance(Calendar,BB254,AZ255,"f",,Trigger)</f>
        <v>42570</v>
      </c>
      <c r="BC255" s="101">
        <f>_xll.qlInterestRateIndexMaturity(Currency&amp;"ibor"&amp;Tenor,BB255,Trigger)</f>
        <v>42662</v>
      </c>
      <c r="BD255" s="246">
        <f>_xll.qlIndexFixing($AD$5,BA255,TRUE,_xll.ohTrigger(Trigger,Trigger3M))</f>
        <v>9.428075129385536E-5</v>
      </c>
      <c r="BE255" s="246" t="e">
        <f>IFERROR(_xll.qlIndexFixing($BF$1,BA255,TRUE,_xll.ohTrigger(Trigger,Trigger3M)),#N/A)</f>
        <v>#N/A</v>
      </c>
    </row>
    <row r="256" spans="52:57" ht="11.25" customHeight="1" x14ac:dyDescent="0.25">
      <c r="AZ256" s="100" t="s">
        <v>201</v>
      </c>
      <c r="BA256" s="101">
        <f>_xll.qlInterestRateIndexFixingDate(Currency&amp;"ibor"&amp;Tenor,BB256,Trigger)</f>
        <v>42569</v>
      </c>
      <c r="BB256" s="101">
        <f>_xll.qlCalendarAdvance(Calendar,BB255,AZ256,"f",,Trigger)</f>
        <v>42571</v>
      </c>
      <c r="BC256" s="101">
        <f>_xll.qlInterestRateIndexMaturity(Currency&amp;"ibor"&amp;Tenor,BB256,Trigger)</f>
        <v>42663</v>
      </c>
      <c r="BD256" s="246">
        <f>_xll.qlIndexFixing($AD$5,BA256,TRUE,_xll.ohTrigger(Trigger,Trigger3M))</f>
        <v>9.6317793724243699E-5</v>
      </c>
      <c r="BE256" s="246" t="e">
        <f>IFERROR(_xll.qlIndexFixing($BF$1,BA256,TRUE,_xll.ohTrigger(Trigger,Trigger3M)),#N/A)</f>
        <v>#N/A</v>
      </c>
    </row>
    <row r="257" spans="52:57" ht="11.25" customHeight="1" x14ac:dyDescent="0.25">
      <c r="AZ257" s="100" t="s">
        <v>201</v>
      </c>
      <c r="BA257" s="101">
        <f>_xll.qlInterestRateIndexFixingDate(Currency&amp;"ibor"&amp;Tenor,BB257,Trigger)</f>
        <v>42570</v>
      </c>
      <c r="BB257" s="101">
        <f>_xll.qlCalendarAdvance(Calendar,BB256,AZ257,"f",,Trigger)</f>
        <v>42572</v>
      </c>
      <c r="BC257" s="101">
        <f>_xll.qlInterestRateIndexMaturity(Currency&amp;"ibor"&amp;Tenor,BB257,Trigger)</f>
        <v>42664</v>
      </c>
      <c r="BD257" s="246">
        <f>_xll.qlIndexFixing($AD$5,BA257,TRUE,_xll.ohTrigger(Trigger,Trigger3M))</f>
        <v>9.8359599871009919E-5</v>
      </c>
      <c r="BE257" s="246" t="e">
        <f>IFERROR(_xll.qlIndexFixing($BF$1,BA257,TRUE,_xll.ohTrigger(Trigger,Trigger3M)),#N/A)</f>
        <v>#N/A</v>
      </c>
    </row>
    <row r="258" spans="52:57" ht="11.25" customHeight="1" x14ac:dyDescent="0.25">
      <c r="AZ258" s="100" t="s">
        <v>201</v>
      </c>
      <c r="BA258" s="101">
        <f>_xll.qlInterestRateIndexFixingDate(Currency&amp;"ibor"&amp;Tenor,BB258,Trigger)</f>
        <v>42571</v>
      </c>
      <c r="BB258" s="101">
        <f>_xll.qlCalendarAdvance(Calendar,BB257,AZ258,"f",,Trigger)</f>
        <v>42573</v>
      </c>
      <c r="BC258" s="101">
        <f>_xll.qlInterestRateIndexMaturity(Currency&amp;"ibor"&amp;Tenor,BB258,Trigger)</f>
        <v>42667</v>
      </c>
      <c r="BD258" s="246">
        <f>_xll.qlIndexFixing($AD$5,BA258,TRUE,_xll.ohTrigger(Trigger,Trigger3M))</f>
        <v>1.0273447642127035E-4</v>
      </c>
      <c r="BE258" s="246" t="e">
        <f>IFERROR(_xll.qlIndexFixing($BF$1,BA258,TRUE,_xll.ohTrigger(Trigger,Trigger3M)),#N/A)</f>
        <v>#N/A</v>
      </c>
    </row>
    <row r="259" spans="52:57" ht="11.25" customHeight="1" x14ac:dyDescent="0.25">
      <c r="AZ259" s="100" t="s">
        <v>201</v>
      </c>
      <c r="BA259" s="101">
        <f>_xll.qlInterestRateIndexFixingDate(Currency&amp;"ibor"&amp;Tenor,BB259,Trigger)</f>
        <v>42572</v>
      </c>
      <c r="BB259" s="101">
        <f>_xll.qlCalendarAdvance(Calendar,BB258,AZ259,"f",,Trigger)</f>
        <v>42576</v>
      </c>
      <c r="BC259" s="101">
        <f>_xll.qlInterestRateIndexMaturity(Currency&amp;"ibor"&amp;Tenor,BB259,Trigger)</f>
        <v>42668</v>
      </c>
      <c r="BD259" s="246">
        <f>_xll.qlIndexFixing($AD$5,BA259,TRUE,_xll.ohTrigger(Trigger,Trigger3M))</f>
        <v>1.0657446178433238E-4</v>
      </c>
      <c r="BE259" s="246" t="e">
        <f>IFERROR(_xll.qlIndexFixing($BF$1,BA259,TRUE,_xll.ohTrigger(Trigger,Trigger3M)),#N/A)</f>
        <v>#N/A</v>
      </c>
    </row>
    <row r="260" spans="52:57" ht="11.25" customHeight="1" x14ac:dyDescent="0.25">
      <c r="AZ260" s="100" t="s">
        <v>201</v>
      </c>
      <c r="BA260" s="101">
        <f>_xll.qlInterestRateIndexFixingDate(Currency&amp;"ibor"&amp;Tenor,BB260,Trigger)</f>
        <v>42573</v>
      </c>
      <c r="BB260" s="101">
        <f>_xll.qlCalendarAdvance(Calendar,BB259,AZ260,"f",,Trigger)</f>
        <v>42577</v>
      </c>
      <c r="BC260" s="101">
        <f>_xll.qlInterestRateIndexMaturity(Currency&amp;"ibor"&amp;Tenor,BB260,Trigger)</f>
        <v>42669</v>
      </c>
      <c r="BD260" s="246">
        <f>_xll.qlIndexFixing($AD$5,BA260,TRUE,_xll.ohTrigger(Trigger,Trigger3M))</f>
        <v>1.0864008663202324E-4</v>
      </c>
      <c r="BE260" s="246" t="e">
        <f>IFERROR(_xll.qlIndexFixing($BF$1,BA260,TRUE,_xll.ohTrigger(Trigger,Trigger3M)),#N/A)</f>
        <v>#N/A</v>
      </c>
    </row>
    <row r="261" spans="52:57" ht="11.25" customHeight="1" x14ac:dyDescent="0.25">
      <c r="AZ261" s="100" t="s">
        <v>201</v>
      </c>
      <c r="BA261" s="101">
        <f>_xll.qlInterestRateIndexFixingDate(Currency&amp;"ibor"&amp;Tenor,BB261,Trigger)</f>
        <v>42576</v>
      </c>
      <c r="BB261" s="101">
        <f>_xll.qlCalendarAdvance(Calendar,BB260,AZ261,"f",,Trigger)</f>
        <v>42578</v>
      </c>
      <c r="BC261" s="101">
        <f>_xll.qlInterestRateIndexMaturity(Currency&amp;"ibor"&amp;Tenor,BB261,Trigger)</f>
        <v>42670</v>
      </c>
      <c r="BD261" s="246">
        <f>_xll.qlIndexFixing($AD$5,BA261,TRUE,_xll.ohTrigger(Trigger,Trigger3M))</f>
        <v>1.1071047524214212E-4</v>
      </c>
      <c r="BE261" s="246" t="e">
        <f>IFERROR(_xll.qlIndexFixing($BF$1,BA261,TRUE,_xll.ohTrigger(Trigger,Trigger3M)),#N/A)</f>
        <v>#N/A</v>
      </c>
    </row>
    <row r="262" spans="52:57" ht="11.25" customHeight="1" x14ac:dyDescent="0.25">
      <c r="AZ262" s="100" t="s">
        <v>201</v>
      </c>
      <c r="BA262" s="101">
        <f>_xll.qlInterestRateIndexFixingDate(Currency&amp;"ibor"&amp;Tenor,BB262,Trigger)</f>
        <v>42577</v>
      </c>
      <c r="BB262" s="101">
        <f>_xll.qlCalendarAdvance(Calendar,BB261,AZ262,"f",,Trigger)</f>
        <v>42579</v>
      </c>
      <c r="BC262" s="101">
        <f>_xll.qlInterestRateIndexMaturity(Currency&amp;"ibor"&amp;Tenor,BB262,Trigger)</f>
        <v>42671</v>
      </c>
      <c r="BD262" s="246">
        <f>_xll.qlIndexFixing($AD$5,BA262,TRUE,_xll.ohTrigger(Trigger,Trigger3M))</f>
        <v>1.1278562762250883E-4</v>
      </c>
      <c r="BE262" s="246" t="e">
        <f>IFERROR(_xll.qlIndexFixing($BF$1,BA262,TRUE,_xll.ohTrigger(Trigger,Trigger3M)),#N/A)</f>
        <v>#N/A</v>
      </c>
    </row>
    <row r="263" spans="52:57" ht="11.25" customHeight="1" x14ac:dyDescent="0.25">
      <c r="AZ263" s="100" t="s">
        <v>201</v>
      </c>
      <c r="BA263" s="101">
        <f>_xll.qlInterestRateIndexFixingDate(Currency&amp;"ibor"&amp;Tenor,BB263,Trigger)</f>
        <v>42578</v>
      </c>
      <c r="BB263" s="101">
        <f>_xll.qlCalendarAdvance(Calendar,BB262,AZ263,"f",,Trigger)</f>
        <v>42580</v>
      </c>
      <c r="BC263" s="101">
        <f>_xll.qlInterestRateIndexMaturity(Currency&amp;"ibor"&amp;Tenor,BB263,Trigger)</f>
        <v>42674</v>
      </c>
      <c r="BD263" s="246">
        <f>_xll.qlIndexFixing($AD$5,BA263,TRUE,_xll.ohTrigger(Trigger,Trigger3M))</f>
        <v>1.170810835040228E-4</v>
      </c>
      <c r="BE263" s="246" t="e">
        <f>IFERROR(_xll.qlIndexFixing($BF$1,BA263,TRUE,_xll.ohTrigger(Trigger,Trigger3M)),#N/A)</f>
        <v>#N/A</v>
      </c>
    </row>
    <row r="264" spans="52:57" ht="11.25" customHeight="1" x14ac:dyDescent="0.25">
      <c r="AZ264" s="100" t="s">
        <v>201</v>
      </c>
      <c r="BA264" s="101">
        <f>_xll.qlInterestRateIndexFixingDate(Currency&amp;"ibor"&amp;Tenor,BB264,Trigger)</f>
        <v>42579</v>
      </c>
      <c r="BB264" s="101">
        <f>_xll.qlCalendarAdvance(Calendar,BB263,AZ264,"f",,Trigger)</f>
        <v>42583</v>
      </c>
      <c r="BC264" s="101">
        <f>_xll.qlInterestRateIndexMaturity(Currency&amp;"ibor"&amp;Tenor,BB264,Trigger)</f>
        <v>42675</v>
      </c>
      <c r="BD264" s="246">
        <f>_xll.qlIndexFixing($AD$5,BA264,TRUE,_xll.ohTrigger(Trigger,Trigger3M))</f>
        <v>1.2113387500024409E-4</v>
      </c>
      <c r="BE264" s="246" t="e">
        <f>IFERROR(_xll.qlIndexFixing($BF$1,BA264,TRUE,_xll.ohTrigger(Trigger,Trigger3M)),#N/A)</f>
        <v>#N/A</v>
      </c>
    </row>
    <row r="265" spans="52:57" ht="11.25" customHeight="1" x14ac:dyDescent="0.25">
      <c r="AZ265" s="100" t="s">
        <v>201</v>
      </c>
      <c r="BA265" s="101">
        <f>_xll.qlInterestRateIndexFixingDate(Currency&amp;"ibor"&amp;Tenor,BB265,Trigger)</f>
        <v>42580</v>
      </c>
      <c r="BB265" s="101">
        <f>_xll.qlCalendarAdvance(Calendar,BB264,AZ265,"f",,Trigger)</f>
        <v>42584</v>
      </c>
      <c r="BC265" s="101">
        <f>_xll.qlInterestRateIndexMaturity(Currency&amp;"ibor"&amp;Tenor,BB265,Trigger)</f>
        <v>42676</v>
      </c>
      <c r="BD265" s="246">
        <f>_xll.qlIndexFixing($AD$5,BA265,TRUE,_xll.ohTrigger(Trigger,Trigger3M))</f>
        <v>1.2323284634654087E-4</v>
      </c>
      <c r="BE265" s="246" t="e">
        <f>IFERROR(_xll.qlIndexFixing($BF$1,BA265,TRUE,_xll.ohTrigger(Trigger,Trigger3M)),#N/A)</f>
        <v>#N/A</v>
      </c>
    </row>
    <row r="266" spans="52:57" ht="11.25" customHeight="1" x14ac:dyDescent="0.25">
      <c r="AZ266" s="100" t="s">
        <v>201</v>
      </c>
      <c r="BA266" s="101">
        <f>_xll.qlInterestRateIndexFixingDate(Currency&amp;"ibor"&amp;Tenor,BB266,Trigger)</f>
        <v>42583</v>
      </c>
      <c r="BB266" s="101">
        <f>_xll.qlCalendarAdvance(Calendar,BB265,AZ266,"f",,Trigger)</f>
        <v>42585</v>
      </c>
      <c r="BC266" s="101">
        <f>_xll.qlInterestRateIndexMaturity(Currency&amp;"ibor"&amp;Tenor,BB266,Trigger)</f>
        <v>42677</v>
      </c>
      <c r="BD266" s="246">
        <f>_xll.qlIndexFixing($AD$5,BA266,TRUE,_xll.ohTrigger(Trigger,Trigger3M))</f>
        <v>1.2533658150913558E-4</v>
      </c>
      <c r="BE266" s="246" t="e">
        <f>IFERROR(_xll.qlIndexFixing($BF$1,BA266,TRUE,_xll.ohTrigger(Trigger,Trigger3M)),#N/A)</f>
        <v>#N/A</v>
      </c>
    </row>
    <row r="267" spans="52:57" ht="11.25" customHeight="1" x14ac:dyDescent="0.25">
      <c r="AZ267" s="100" t="s">
        <v>201</v>
      </c>
      <c r="BA267" s="101">
        <f>_xll.qlInterestRateIndexFixingDate(Currency&amp;"ibor"&amp;Tenor,BB267,Trigger)</f>
        <v>42584</v>
      </c>
      <c r="BB267" s="101">
        <f>_xll.qlCalendarAdvance(Calendar,BB266,AZ267,"f",,Trigger)</f>
        <v>42586</v>
      </c>
      <c r="BC267" s="101">
        <f>_xll.qlInterestRateIndexMaturity(Currency&amp;"ibor"&amp;Tenor,BB267,Trigger)</f>
        <v>42678</v>
      </c>
      <c r="BD267" s="246">
        <f>_xll.qlIndexFixing($AD$5,BA267,TRUE,_xll.ohTrigger(Trigger,Trigger3M))</f>
        <v>1.2744508049411036E-4</v>
      </c>
      <c r="BE267" s="246" t="e">
        <f>IFERROR(_xll.qlIndexFixing($BF$1,BA267,TRUE,_xll.ohTrigger(Trigger,Trigger3M)),#N/A)</f>
        <v>#N/A</v>
      </c>
    </row>
    <row r="268" spans="52:57" ht="11.25" customHeight="1" x14ac:dyDescent="0.25">
      <c r="AZ268" s="100" t="s">
        <v>201</v>
      </c>
      <c r="BA268" s="101">
        <f>_xll.qlInterestRateIndexFixingDate(Currency&amp;"ibor"&amp;Tenor,BB268,Trigger)</f>
        <v>42585</v>
      </c>
      <c r="BB268" s="101">
        <f>_xll.qlCalendarAdvance(Calendar,BB267,AZ268,"f",,Trigger)</f>
        <v>42587</v>
      </c>
      <c r="BC268" s="101">
        <f>_xll.qlInterestRateIndexMaturity(Currency&amp;"ibor"&amp;Tenor,BB268,Trigger)</f>
        <v>42681</v>
      </c>
      <c r="BD268" s="246">
        <f>_xll.qlIndexFixing($AD$5,BA268,TRUE,_xll.ohTrigger(Trigger,Trigger3M))</f>
        <v>1.3165615131625866E-4</v>
      </c>
      <c r="BE268" s="246" t="e">
        <f>IFERROR(_xll.qlIndexFixing($BF$1,BA268,TRUE,_xll.ohTrigger(Trigger,Trigger3M)),#N/A)</f>
        <v>#N/A</v>
      </c>
    </row>
    <row r="269" spans="52:57" ht="11.25" customHeight="1" x14ac:dyDescent="0.25">
      <c r="AZ269" s="100" t="s">
        <v>201</v>
      </c>
      <c r="BA269" s="101">
        <f>_xll.qlInterestRateIndexFixingDate(Currency&amp;"ibor"&amp;Tenor,BB269,Trigger)</f>
        <v>42586</v>
      </c>
      <c r="BB269" s="101">
        <f>_xll.qlCalendarAdvance(Calendar,BB268,AZ269,"f",,Trigger)</f>
        <v>42590</v>
      </c>
      <c r="BC269" s="101">
        <f>_xll.qlInterestRateIndexMaturity(Currency&amp;"ibor"&amp;Tenor,BB269,Trigger)</f>
        <v>42682</v>
      </c>
      <c r="BD269" s="246">
        <f>_xll.qlIndexFixing($AD$5,BA269,TRUE,_xll.ohTrigger(Trigger,Trigger3M))</f>
        <v>1.3592671482810854E-4</v>
      </c>
      <c r="BE269" s="246" t="e">
        <f>IFERROR(_xll.qlIndexFixing($BF$1,BA269,TRUE,_xll.ohTrigger(Trigger,Trigger3M)),#N/A)</f>
        <v>#N/A</v>
      </c>
    </row>
    <row r="270" spans="52:57" ht="11.25" customHeight="1" x14ac:dyDescent="0.25">
      <c r="AZ270" s="100" t="s">
        <v>201</v>
      </c>
      <c r="BA270" s="101">
        <f>_xll.qlInterestRateIndexFixingDate(Currency&amp;"ibor"&amp;Tenor,BB270,Trigger)</f>
        <v>42587</v>
      </c>
      <c r="BB270" s="101">
        <f>_xll.qlCalendarAdvance(Calendar,BB269,AZ270,"f",,Trigger)</f>
        <v>42591</v>
      </c>
      <c r="BC270" s="101">
        <f>_xll.qlInterestRateIndexMaturity(Currency&amp;"ibor"&amp;Tenor,BB270,Trigger)</f>
        <v>42683</v>
      </c>
      <c r="BD270" s="246">
        <f>_xll.qlIndexFixing($AD$5,BA270,TRUE,_xll.ohTrigger(Trigger,Trigger3M))</f>
        <v>1.3805903304836312E-4</v>
      </c>
      <c r="BE270" s="246" t="e">
        <f>IFERROR(_xll.qlIndexFixing($BF$1,BA270,TRUE,_xll.ohTrigger(Trigger,Trigger3M)),#N/A)</f>
        <v>#N/A</v>
      </c>
    </row>
    <row r="271" spans="52:57" ht="11.25" customHeight="1" x14ac:dyDescent="0.25">
      <c r="AZ271" s="100" t="s">
        <v>201</v>
      </c>
      <c r="BA271" s="101">
        <f>_xll.qlInterestRateIndexFixingDate(Currency&amp;"ibor"&amp;Tenor,BB271,Trigger)</f>
        <v>42590</v>
      </c>
      <c r="BB271" s="101">
        <f>_xll.qlCalendarAdvance(Calendar,BB270,AZ271,"f",,Trigger)</f>
        <v>42592</v>
      </c>
      <c r="BC271" s="101">
        <f>_xll.qlInterestRateIndexMaturity(Currency&amp;"ibor"&amp;Tenor,BB271,Trigger)</f>
        <v>42684</v>
      </c>
      <c r="BD271" s="246">
        <f>_xll.qlIndexFixing($AD$5,BA271,TRUE,_xll.ohTrigger(Trigger,Trigger3M))</f>
        <v>1.4019611513965449E-4</v>
      </c>
      <c r="BE271" s="246" t="e">
        <f>IFERROR(_xll.qlIndexFixing($BF$1,BA271,TRUE,_xll.ohTrigger(Trigger,Trigger3M)),#N/A)</f>
        <v>#N/A</v>
      </c>
    </row>
    <row r="272" spans="52:57" ht="11.25" customHeight="1" x14ac:dyDescent="0.25">
      <c r="AZ272" s="100" t="s">
        <v>201</v>
      </c>
      <c r="BA272" s="101">
        <f>_xll.qlInterestRateIndexFixingDate(Currency&amp;"ibor"&amp;Tenor,BB272,Trigger)</f>
        <v>42591</v>
      </c>
      <c r="BB272" s="101">
        <f>_xll.qlCalendarAdvance(Calendar,BB271,AZ272,"f",,Trigger)</f>
        <v>42593</v>
      </c>
      <c r="BC272" s="101">
        <f>_xll.qlInterestRateIndexMaturity(Currency&amp;"ibor"&amp;Tenor,BB272,Trigger)</f>
        <v>42685</v>
      </c>
      <c r="BD272" s="246">
        <f>_xll.qlIndexFixing($AD$5,BA272,TRUE,_xll.ohTrigger(Trigger,Trigger3M))</f>
        <v>1.4233796110806475E-4</v>
      </c>
      <c r="BE272" s="246" t="e">
        <f>IFERROR(_xll.qlIndexFixing($BF$1,BA272,TRUE,_xll.ohTrigger(Trigger,Trigger3M)),#N/A)</f>
        <v>#N/A</v>
      </c>
    </row>
    <row r="273" spans="52:57" ht="11.25" customHeight="1" x14ac:dyDescent="0.25">
      <c r="AZ273" s="100" t="s">
        <v>201</v>
      </c>
      <c r="BA273" s="101">
        <f>_xll.qlInterestRateIndexFixingDate(Currency&amp;"ibor"&amp;Tenor,BB273,Trigger)</f>
        <v>42592</v>
      </c>
      <c r="BB273" s="101">
        <f>_xll.qlCalendarAdvance(Calendar,BB272,AZ273,"f",,Trigger)</f>
        <v>42594</v>
      </c>
      <c r="BC273" s="101">
        <f>_xll.qlInterestRateIndexMaturity(Currency&amp;"ibor"&amp;Tenor,BB273,Trigger)</f>
        <v>42688</v>
      </c>
      <c r="BD273" s="246">
        <f>_xll.qlIndexFixing($AD$5,BA273,TRUE,_xll.ohTrigger(Trigger,Trigger3M))</f>
        <v>1.4645968246865555E-4</v>
      </c>
      <c r="BE273" s="246" t="e">
        <f>IFERROR(_xll.qlIndexFixing($BF$1,BA273,TRUE,_xll.ohTrigger(Trigger,Trigger3M)),#N/A)</f>
        <v>#N/A</v>
      </c>
    </row>
    <row r="274" spans="52:57" ht="11.25" customHeight="1" x14ac:dyDescent="0.25">
      <c r="AZ274" s="100" t="s">
        <v>201</v>
      </c>
      <c r="BA274" s="101">
        <f>_xll.qlInterestRateIndexFixingDate(Currency&amp;"ibor"&amp;Tenor,BB274,Trigger)</f>
        <v>42593</v>
      </c>
      <c r="BB274" s="101">
        <f>_xll.qlCalendarAdvance(Calendar,BB273,AZ274,"f",,Trigger)</f>
        <v>42597</v>
      </c>
      <c r="BC274" s="101">
        <f>_xll.qlInterestRateIndexMaturity(Currency&amp;"ibor"&amp;Tenor,BB274,Trigger)</f>
        <v>42689</v>
      </c>
      <c r="BD274" s="246">
        <f>_xll.qlIndexFixing($AD$5,BA274,TRUE,_xll.ohTrigger(Trigger,Trigger3M))</f>
        <v>1.5095298391797979E-4</v>
      </c>
      <c r="BE274" s="246" t="e">
        <f>IFERROR(_xll.qlIndexFixing($BF$1,BA274,TRUE,_xll.ohTrigger(Trigger,Trigger3M)),#N/A)</f>
        <v>#N/A</v>
      </c>
    </row>
    <row r="275" spans="52:57" ht="11.25" customHeight="1" x14ac:dyDescent="0.25">
      <c r="AZ275" s="100" t="s">
        <v>201</v>
      </c>
      <c r="BA275" s="101">
        <f>_xll.qlInterestRateIndexFixingDate(Currency&amp;"ibor"&amp;Tenor,BB275,Trigger)</f>
        <v>42594</v>
      </c>
      <c r="BB275" s="101">
        <f>_xll.qlCalendarAdvance(Calendar,BB274,AZ275,"f",,Trigger)</f>
        <v>42598</v>
      </c>
      <c r="BC275" s="101">
        <f>_xll.qlInterestRateIndexMaturity(Currency&amp;"ibor"&amp;Tenor,BB275,Trigger)</f>
        <v>42690</v>
      </c>
      <c r="BD275" s="246">
        <f>_xll.qlIndexFixing($AD$5,BA275,TRUE,_xll.ohTrigger(Trigger,Trigger3M))</f>
        <v>1.5311864939362624E-4</v>
      </c>
      <c r="BE275" s="246" t="e">
        <f>IFERROR(_xll.qlIndexFixing($BF$1,BA275,TRUE,_xll.ohTrigger(Trigger,Trigger3M)),#N/A)</f>
        <v>#N/A</v>
      </c>
    </row>
    <row r="276" spans="52:57" ht="11.25" customHeight="1" x14ac:dyDescent="0.25">
      <c r="AZ276" s="100" t="s">
        <v>201</v>
      </c>
      <c r="BA276" s="101">
        <f>_xll.qlInterestRateIndexFixingDate(Currency&amp;"ibor"&amp;Tenor,BB276,Trigger)</f>
        <v>42597</v>
      </c>
      <c r="BB276" s="101">
        <f>_xll.qlCalendarAdvance(Calendar,BB275,AZ276,"f",,Trigger)</f>
        <v>42599</v>
      </c>
      <c r="BC276" s="101">
        <f>_xll.qlInterestRateIndexMaturity(Currency&amp;"ibor"&amp;Tenor,BB276,Trigger)</f>
        <v>42691</v>
      </c>
      <c r="BD276" s="246">
        <f>_xll.qlIndexFixing($AD$5,BA276,TRUE,_xll.ohTrigger(Trigger,Trigger3M))</f>
        <v>1.5528907879504828E-4</v>
      </c>
      <c r="BE276" s="246" t="e">
        <f>IFERROR(_xll.qlIndexFixing($BF$1,BA276,TRUE,_xll.ohTrigger(Trigger,Trigger3M)),#N/A)</f>
        <v>#N/A</v>
      </c>
    </row>
    <row r="277" spans="52:57" ht="11.25" customHeight="1" x14ac:dyDescent="0.25">
      <c r="AZ277" s="100" t="s">
        <v>201</v>
      </c>
      <c r="BA277" s="101">
        <f>_xll.qlInterestRateIndexFixingDate(Currency&amp;"ibor"&amp;Tenor,BB277,Trigger)</f>
        <v>42598</v>
      </c>
      <c r="BB277" s="101">
        <f>_xll.qlCalendarAdvance(Calendar,BB276,AZ277,"f",,Trigger)</f>
        <v>42600</v>
      </c>
      <c r="BC277" s="101">
        <f>_xll.qlInterestRateIndexMaturity(Currency&amp;"ibor"&amp;Tenor,BB277,Trigger)</f>
        <v>42692</v>
      </c>
      <c r="BD277" s="246">
        <f>_xll.qlIndexFixing($AD$5,BA277,TRUE,_xll.ohTrigger(Trigger,Trigger3M))</f>
        <v>1.5746427212832802E-4</v>
      </c>
      <c r="BE277" s="246" t="e">
        <f>IFERROR(_xll.qlIndexFixing($BF$1,BA277,TRUE,_xll.ohTrigger(Trigger,Trigger3M)),#N/A)</f>
        <v>#N/A</v>
      </c>
    </row>
    <row r="278" spans="52:57" ht="11.25" customHeight="1" x14ac:dyDescent="0.25">
      <c r="AZ278" s="100" t="s">
        <v>201</v>
      </c>
      <c r="BA278" s="101">
        <f>_xll.qlInterestRateIndexFixingDate(Currency&amp;"ibor"&amp;Tenor,BB278,Trigger)</f>
        <v>42599</v>
      </c>
      <c r="BB278" s="101">
        <f>_xll.qlCalendarAdvance(Calendar,BB277,AZ278,"f",,Trigger)</f>
        <v>42601</v>
      </c>
      <c r="BC278" s="101">
        <f>_xll.qlInterestRateIndexMaturity(Currency&amp;"ibor"&amp;Tenor,BB278,Trigger)</f>
        <v>42695</v>
      </c>
      <c r="BD278" s="246">
        <f>_xll.qlIndexFixing($AD$5,BA278,TRUE,_xll.ohTrigger(Trigger,Trigger3M))</f>
        <v>1.6149167960845758E-4</v>
      </c>
      <c r="BE278" s="246" t="e">
        <f>IFERROR(_xll.qlIndexFixing($BF$1,BA278,TRUE,_xll.ohTrigger(Trigger,Trigger3M)),#N/A)</f>
        <v>#N/A</v>
      </c>
    </row>
    <row r="279" spans="52:57" ht="11.25" customHeight="1" x14ac:dyDescent="0.25">
      <c r="AZ279" s="100" t="s">
        <v>201</v>
      </c>
      <c r="BA279" s="101">
        <f>_xll.qlInterestRateIndexFixingDate(Currency&amp;"ibor"&amp;Tenor,BB279,Trigger)</f>
        <v>42600</v>
      </c>
      <c r="BB279" s="101">
        <f>_xll.qlCalendarAdvance(Calendar,BB278,AZ279,"f",,Trigger)</f>
        <v>42604</v>
      </c>
      <c r="BC279" s="101">
        <f>_xll.qlInterestRateIndexMaturity(Currency&amp;"ibor"&amp;Tenor,BB279,Trigger)</f>
        <v>42696</v>
      </c>
      <c r="BD279" s="246">
        <f>_xll.qlIndexFixing($AD$5,BA279,TRUE,_xll.ohTrigger(Trigger,Trigger3M))</f>
        <v>1.6621268495379792E-4</v>
      </c>
      <c r="BE279" s="246" t="e">
        <f>IFERROR(_xll.qlIndexFixing($BF$1,BA279,TRUE,_xll.ohTrigger(Trigger,Trigger3M)),#N/A)</f>
        <v>#N/A</v>
      </c>
    </row>
    <row r="280" spans="52:57" ht="11.25" customHeight="1" x14ac:dyDescent="0.25">
      <c r="AZ280" s="100" t="s">
        <v>201</v>
      </c>
      <c r="BA280" s="101">
        <f>_xll.qlInterestRateIndexFixingDate(Currency&amp;"ibor"&amp;Tenor,BB280,Trigger)</f>
        <v>42601</v>
      </c>
      <c r="BB280" s="101">
        <f>_xll.qlCalendarAdvance(Calendar,BB279,AZ280,"f",,Trigger)</f>
        <v>42605</v>
      </c>
      <c r="BC280" s="101">
        <f>_xll.qlInterestRateIndexMaturity(Currency&amp;"ibor"&amp;Tenor,BB280,Trigger)</f>
        <v>42697</v>
      </c>
      <c r="BD280" s="246">
        <f>_xll.qlIndexFixing($AD$5,BA280,TRUE,_xll.ohTrigger(Trigger,Trigger3M))</f>
        <v>1.6841169807322117E-4</v>
      </c>
      <c r="BE280" s="246" t="e">
        <f>IFERROR(_xll.qlIndexFixing($BF$1,BA280,TRUE,_xll.ohTrigger(Trigger,Trigger3M)),#N/A)</f>
        <v>#N/A</v>
      </c>
    </row>
    <row r="281" spans="52:57" ht="11.25" customHeight="1" x14ac:dyDescent="0.25">
      <c r="AZ281" s="100" t="s">
        <v>201</v>
      </c>
      <c r="BA281" s="101">
        <f>_xll.qlInterestRateIndexFixingDate(Currency&amp;"ibor"&amp;Tenor,BB281,Trigger)</f>
        <v>42604</v>
      </c>
      <c r="BB281" s="101">
        <f>_xll.qlCalendarAdvance(Calendar,BB280,AZ281,"f",,Trigger)</f>
        <v>42606</v>
      </c>
      <c r="BC281" s="101">
        <f>_xll.qlInterestRateIndexMaturity(Currency&amp;"ibor"&amp;Tenor,BB281,Trigger)</f>
        <v>42698</v>
      </c>
      <c r="BD281" s="246">
        <f>_xll.qlIndexFixing($AD$5,BA281,TRUE,_xll.ohTrigger(Trigger,Trigger3M))</f>
        <v>1.7061547517228999E-4</v>
      </c>
      <c r="BE281" s="246" t="e">
        <f>IFERROR(_xll.qlIndexFixing($BF$1,BA281,TRUE,_xll.ohTrigger(Trigger,Trigger3M)),#N/A)</f>
        <v>#N/A</v>
      </c>
    </row>
    <row r="282" spans="52:57" ht="11.25" customHeight="1" x14ac:dyDescent="0.25">
      <c r="AZ282" s="100" t="s">
        <v>201</v>
      </c>
      <c r="BA282" s="101">
        <f>_xll.qlInterestRateIndexFixingDate(Currency&amp;"ibor"&amp;Tenor,BB282,Trigger)</f>
        <v>42605</v>
      </c>
      <c r="BB282" s="101">
        <f>_xll.qlCalendarAdvance(Calendar,BB281,AZ282,"f",,Trigger)</f>
        <v>42607</v>
      </c>
      <c r="BC282" s="101">
        <f>_xll.qlInterestRateIndexMaturity(Currency&amp;"ibor"&amp;Tenor,BB282,Trigger)</f>
        <v>42699</v>
      </c>
      <c r="BD282" s="246">
        <f>_xll.qlIndexFixing($AD$5,BA282,TRUE,_xll.ohTrigger(Trigger,Trigger3M))</f>
        <v>1.7282401626143078E-4</v>
      </c>
      <c r="BE282" s="246" t="e">
        <f>IFERROR(_xll.qlIndexFixing($BF$1,BA282,TRUE,_xll.ohTrigger(Trigger,Trigger3M)),#N/A)</f>
        <v>#N/A</v>
      </c>
    </row>
    <row r="283" spans="52:57" ht="11.25" customHeight="1" x14ac:dyDescent="0.25">
      <c r="AZ283" s="100" t="s">
        <v>201</v>
      </c>
      <c r="BA283" s="101">
        <f>_xll.qlInterestRateIndexFixingDate(Currency&amp;"ibor"&amp;Tenor,BB283,Trigger)</f>
        <v>42606</v>
      </c>
      <c r="BB283" s="101">
        <f>_xll.qlCalendarAdvance(Calendar,BB282,AZ283,"f",,Trigger)</f>
        <v>42608</v>
      </c>
      <c r="BC283" s="101">
        <f>_xll.qlInterestRateIndexMaturity(Currency&amp;"ibor"&amp;Tenor,BB283,Trigger)</f>
        <v>42702</v>
      </c>
      <c r="BD283" s="246">
        <f>_xll.qlIndexFixing($AD$5,BA283,TRUE,_xll.ohTrigger(Trigger,Trigger3M))</f>
        <v>1.767521454237273E-4</v>
      </c>
      <c r="BE283" s="246" t="e">
        <f>IFERROR(_xll.qlIndexFixing($BF$1,BA283,TRUE,_xll.ohTrigger(Trigger,Trigger3M)),#N/A)</f>
        <v>#N/A</v>
      </c>
    </row>
    <row r="284" spans="52:57" ht="11.25" customHeight="1" x14ac:dyDescent="0.25">
      <c r="AZ284" s="100" t="s">
        <v>201</v>
      </c>
      <c r="BA284" s="101">
        <f>_xll.qlInterestRateIndexFixingDate(Currency&amp;"ibor"&amp;Tenor,BB284,Trigger)</f>
        <v>42607</v>
      </c>
      <c r="BB284" s="101">
        <f>_xll.qlCalendarAdvance(Calendar,BB283,AZ284,"f",,Trigger)</f>
        <v>42611</v>
      </c>
      <c r="BC284" s="101">
        <f>_xll.qlInterestRateIndexMaturity(Currency&amp;"ibor"&amp;Tenor,BB284,Trigger)</f>
        <v>42703</v>
      </c>
      <c r="BD284" s="246">
        <f>_xll.qlIndexFixing($AD$5,BA284,TRUE,_xll.ohTrigger(Trigger,Trigger3M))</f>
        <v>1.8170582066815965E-4</v>
      </c>
      <c r="BE284" s="246" t="e">
        <f>IFERROR(_xll.qlIndexFixing($BF$1,BA284,TRUE,_xll.ohTrigger(Trigger,Trigger3M)),#N/A)</f>
        <v>#N/A</v>
      </c>
    </row>
    <row r="285" spans="52:57" ht="11.25" customHeight="1" x14ac:dyDescent="0.25">
      <c r="AZ285" s="100" t="s">
        <v>201</v>
      </c>
      <c r="BA285" s="101">
        <f>_xll.qlInterestRateIndexFixingDate(Currency&amp;"ibor"&amp;Tenor,BB285,Trigger)</f>
        <v>42608</v>
      </c>
      <c r="BB285" s="101">
        <f>_xll.qlCalendarAdvance(Calendar,BB284,AZ285,"f",,Trigger)</f>
        <v>42612</v>
      </c>
      <c r="BC285" s="101">
        <f>_xll.qlInterestRateIndexMaturity(Currency&amp;"ibor"&amp;Tenor,BB285,Trigger)</f>
        <v>42704</v>
      </c>
      <c r="BD285" s="246">
        <f>_xll.qlIndexFixing($AD$5,BA285,TRUE,_xll.ohTrigger(Trigger,Trigger3M))</f>
        <v>1.8393818182495792E-4</v>
      </c>
      <c r="BE285" s="246" t="e">
        <f>IFERROR(_xll.qlIndexFixing($BF$1,BA285,TRUE,_xll.ohTrigger(Trigger,Trigger3M)),#N/A)</f>
        <v>#N/A</v>
      </c>
    </row>
    <row r="286" spans="52:57" ht="11.25" customHeight="1" x14ac:dyDescent="0.25">
      <c r="AZ286" s="100" t="s">
        <v>201</v>
      </c>
      <c r="BA286" s="101">
        <f>_xll.qlInterestRateIndexFixingDate(Currency&amp;"ibor"&amp;Tenor,BB286,Trigger)</f>
        <v>42611</v>
      </c>
      <c r="BB286" s="101">
        <f>_xll.qlCalendarAdvance(Calendar,BB285,AZ286,"f",,Trigger)</f>
        <v>42613</v>
      </c>
      <c r="BC286" s="101">
        <f>_xll.qlInterestRateIndexMaturity(Currency&amp;"ibor"&amp;Tenor,BB286,Trigger)</f>
        <v>42704</v>
      </c>
      <c r="BD286" s="246">
        <f>_xll.qlIndexFixing($AD$5,BA286,TRUE,_xll.ohTrigger(Trigger,Trigger3M))</f>
        <v>1.8536169655807119E-4</v>
      </c>
      <c r="BE286" s="246" t="e">
        <f>IFERROR(_xll.qlIndexFixing($BF$1,BA286,TRUE,_xll.ohTrigger(Trigger,Trigger3M)),#N/A)</f>
        <v>#N/A</v>
      </c>
    </row>
    <row r="287" spans="52:57" ht="11.25" customHeight="1" x14ac:dyDescent="0.25">
      <c r="AZ287" s="100" t="s">
        <v>201</v>
      </c>
      <c r="BA287" s="101">
        <f>_xll.qlInterestRateIndexFixingDate(Currency&amp;"ibor"&amp;Tenor,BB287,Trigger)</f>
        <v>42612</v>
      </c>
      <c r="BB287" s="101">
        <f>_xll.qlCalendarAdvance(Calendar,BB286,AZ287,"f",,Trigger)</f>
        <v>42614</v>
      </c>
      <c r="BC287" s="101">
        <f>_xll.qlInterestRateIndexMaturity(Currency&amp;"ibor"&amp;Tenor,BB287,Trigger)</f>
        <v>42705</v>
      </c>
      <c r="BD287" s="246">
        <f>_xll.qlIndexFixing($AD$5,BA287,TRUE,_xll.ohTrigger(Trigger,Trigger3M))</f>
        <v>1.8761384242918543E-4</v>
      </c>
      <c r="BE287" s="246" t="e">
        <f>IFERROR(_xll.qlIndexFixing($BF$1,BA287,TRUE,_xll.ohTrigger(Trigger,Trigger3M)),#N/A)</f>
        <v>#N/A</v>
      </c>
    </row>
    <row r="288" spans="52:57" ht="11.25" customHeight="1" x14ac:dyDescent="0.25">
      <c r="AZ288" s="100" t="s">
        <v>201</v>
      </c>
      <c r="BA288" s="101">
        <f>_xll.qlInterestRateIndexFixingDate(Currency&amp;"ibor"&amp;Tenor,BB288,Trigger)</f>
        <v>42613</v>
      </c>
      <c r="BB288" s="101">
        <f>_xll.qlCalendarAdvance(Calendar,BB287,AZ288,"f",,Trigger)</f>
        <v>42615</v>
      </c>
      <c r="BC288" s="101">
        <f>_xll.qlInterestRateIndexMaturity(Currency&amp;"ibor"&amp;Tenor,BB288,Trigger)</f>
        <v>42706</v>
      </c>
      <c r="BD288" s="246">
        <f>_xll.qlIndexFixing($AD$5,BA288,TRUE,_xll.ohTrigger(Trigger,Trigger3M))</f>
        <v>1.8987080468583183E-4</v>
      </c>
      <c r="BE288" s="246" t="e">
        <f>IFERROR(_xll.qlIndexFixing($BF$1,BA288,TRUE,_xll.ohTrigger(Trigger,Trigger3M)),#N/A)</f>
        <v>#N/A</v>
      </c>
    </row>
    <row r="289" spans="52:57" ht="11.25" customHeight="1" x14ac:dyDescent="0.25">
      <c r="AZ289" s="100" t="s">
        <v>201</v>
      </c>
      <c r="BA289" s="101">
        <f>_xll.qlInterestRateIndexFixingDate(Currency&amp;"ibor"&amp;Tenor,BB289,Trigger)</f>
        <v>42614</v>
      </c>
      <c r="BB289" s="101">
        <f>_xll.qlCalendarAdvance(Calendar,BB288,AZ289,"f",,Trigger)</f>
        <v>42618</v>
      </c>
      <c r="BC289" s="101">
        <f>_xll.qlInterestRateIndexMaturity(Currency&amp;"ibor"&amp;Tenor,BB289,Trigger)</f>
        <v>42709</v>
      </c>
      <c r="BD289" s="246">
        <f>_xll.qlIndexFixing($AD$5,BA289,TRUE,_xll.ohTrigger(Trigger,Trigger3M))</f>
        <v>1.9667058985944105E-4</v>
      </c>
      <c r="BE289" s="246" t="e">
        <f>IFERROR(_xll.qlIndexFixing($BF$1,BA289,TRUE,_xll.ohTrigger(Trigger,Trigger3M)),#N/A)</f>
        <v>#N/A</v>
      </c>
    </row>
    <row r="290" spans="52:57" ht="11.25" customHeight="1" x14ac:dyDescent="0.25">
      <c r="AZ290" s="100" t="s">
        <v>201</v>
      </c>
      <c r="BA290" s="101">
        <f>_xll.qlInterestRateIndexFixingDate(Currency&amp;"ibor"&amp;Tenor,BB290,Trigger)</f>
        <v>42615</v>
      </c>
      <c r="BB290" s="101">
        <f>_xll.qlCalendarAdvance(Calendar,BB289,AZ290,"f",,Trigger)</f>
        <v>42619</v>
      </c>
      <c r="BC290" s="101">
        <f>_xll.qlInterestRateIndexMaturity(Currency&amp;"ibor"&amp;Tenor,BB290,Trigger)</f>
        <v>42710</v>
      </c>
      <c r="BD290" s="246">
        <f>_xll.qlIndexFixing($AD$5,BA290,TRUE,_xll.ohTrigger(Trigger,Trigger3M))</f>
        <v>1.9894681774517949E-4</v>
      </c>
      <c r="BE290" s="246" t="e">
        <f>IFERROR(_xll.qlIndexFixing($BF$1,BA290,TRUE,_xll.ohTrigger(Trigger,Trigger3M)),#N/A)</f>
        <v>#N/A</v>
      </c>
    </row>
    <row r="291" spans="52:57" ht="11.25" customHeight="1" x14ac:dyDescent="0.25">
      <c r="AZ291" s="100" t="s">
        <v>201</v>
      </c>
      <c r="BA291" s="101">
        <f>_xll.qlInterestRateIndexFixingDate(Currency&amp;"ibor"&amp;Tenor,BB291,Trigger)</f>
        <v>42618</v>
      </c>
      <c r="BB291" s="101">
        <f>_xll.qlCalendarAdvance(Calendar,BB290,AZ291,"f",,Trigger)</f>
        <v>42620</v>
      </c>
      <c r="BC291" s="101">
        <f>_xll.qlInterestRateIndexMaturity(Currency&amp;"ibor"&amp;Tenor,BB291,Trigger)</f>
        <v>42711</v>
      </c>
      <c r="BD291" s="246">
        <f>_xll.qlIndexFixing($AD$5,BA291,TRUE,_xll.ohTrigger(Trigger,Trigger3M))</f>
        <v>2.0122786205949259E-4</v>
      </c>
      <c r="BE291" s="246" t="e">
        <f>IFERROR(_xll.qlIndexFixing($BF$1,BA291,TRUE,_xll.ohTrigger(Trigger,Trigger3M)),#N/A)</f>
        <v>#N/A</v>
      </c>
    </row>
    <row r="292" spans="52:57" ht="11.25" customHeight="1" x14ac:dyDescent="0.25">
      <c r="AZ292" s="100" t="s">
        <v>201</v>
      </c>
      <c r="BA292" s="101">
        <f>_xll.qlInterestRateIndexFixingDate(Currency&amp;"ibor"&amp;Tenor,BB292,Trigger)</f>
        <v>42619</v>
      </c>
      <c r="BB292" s="101">
        <f>_xll.qlCalendarAdvance(Calendar,BB291,AZ292,"f",,Trigger)</f>
        <v>42621</v>
      </c>
      <c r="BC292" s="101">
        <f>_xll.qlInterestRateIndexMaturity(Currency&amp;"ibor"&amp;Tenor,BB292,Trigger)</f>
        <v>42712</v>
      </c>
      <c r="BD292" s="246">
        <f>_xll.qlIndexFixing($AD$5,BA292,TRUE,_xll.ohTrigger(Trigger,Trigger3M))</f>
        <v>2.0351372280765084E-4</v>
      </c>
      <c r="BE292" s="246" t="e">
        <f>IFERROR(_xll.qlIndexFixing($BF$1,BA292,TRUE,_xll.ohTrigger(Trigger,Trigger3M)),#N/A)</f>
        <v>#N/A</v>
      </c>
    </row>
    <row r="293" spans="52:57" ht="11.25" customHeight="1" x14ac:dyDescent="0.25">
      <c r="AZ293" s="100" t="s">
        <v>201</v>
      </c>
      <c r="BA293" s="101">
        <f>_xll.qlInterestRateIndexFixingDate(Currency&amp;"ibor"&amp;Tenor,BB293,Trigger)</f>
        <v>42620</v>
      </c>
      <c r="BB293" s="101">
        <f>_xll.qlCalendarAdvance(Calendar,BB292,AZ293,"f",,Trigger)</f>
        <v>42622</v>
      </c>
      <c r="BC293" s="101">
        <f>_xll.qlInterestRateIndexMaturity(Currency&amp;"ibor"&amp;Tenor,BB293,Trigger)</f>
        <v>42713</v>
      </c>
      <c r="BD293" s="246">
        <f>_xll.qlIndexFixing($AD$5,BA293,TRUE,_xll.ohTrigger(Trigger,Trigger3M))</f>
        <v>2.0580440000283052E-4</v>
      </c>
      <c r="BE293" s="246" t="e">
        <f>IFERROR(_xll.qlIndexFixing($BF$1,BA293,TRUE,_xll.ohTrigger(Trigger,Trigger3M)),#N/A)</f>
        <v>#N/A</v>
      </c>
    </row>
    <row r="294" spans="52:57" ht="11.25" customHeight="1" x14ac:dyDescent="0.25">
      <c r="AZ294" s="100" t="s">
        <v>201</v>
      </c>
      <c r="BA294" s="101">
        <f>_xll.qlInterestRateIndexFixingDate(Currency&amp;"ibor"&amp;Tenor,BB294,Trigger)</f>
        <v>42621</v>
      </c>
      <c r="BB294" s="101">
        <f>_xll.qlCalendarAdvance(Calendar,BB293,AZ294,"f",,Trigger)</f>
        <v>42625</v>
      </c>
      <c r="BC294" s="101">
        <f>_xll.qlInterestRateIndexMaturity(Currency&amp;"ibor"&amp;Tenor,BB294,Trigger)</f>
        <v>42716</v>
      </c>
      <c r="BD294" s="246">
        <f>_xll.qlIndexFixing($AD$5,BA294,TRUE,_xll.ohTrigger(Trigger,Trigger3M))</f>
        <v>2.1270533033374434E-4</v>
      </c>
      <c r="BE294" s="246" t="e">
        <f>IFERROR(_xll.qlIndexFixing($BF$1,BA294,TRUE,_xll.ohTrigger(Trigger,Trigger3M)),#N/A)</f>
        <v>#N/A</v>
      </c>
    </row>
    <row r="295" spans="52:57" ht="11.25" customHeight="1" x14ac:dyDescent="0.25">
      <c r="AZ295" s="100" t="s">
        <v>201</v>
      </c>
      <c r="BA295" s="101">
        <f>_xll.qlInterestRateIndexFixingDate(Currency&amp;"ibor"&amp;Tenor,BB295,Trigger)</f>
        <v>42622</v>
      </c>
      <c r="BB295" s="101">
        <f>_xll.qlCalendarAdvance(Calendar,BB294,AZ295,"f",,Trigger)</f>
        <v>42626</v>
      </c>
      <c r="BC295" s="101">
        <f>_xll.qlInterestRateIndexMaturity(Currency&amp;"ibor"&amp;Tenor,BB295,Trigger)</f>
        <v>42717</v>
      </c>
      <c r="BD295" s="246">
        <f>_xll.qlIndexFixing($AD$5,BA295,TRUE,_xll.ohTrigger(Trigger,Trigger3M))</f>
        <v>2.1501527338904007E-4</v>
      </c>
      <c r="BE295" s="246" t="e">
        <f>IFERROR(_xll.qlIndexFixing($BF$1,BA295,TRUE,_xll.ohTrigger(Trigger,Trigger3M)),#N/A)</f>
        <v>#N/A</v>
      </c>
    </row>
    <row r="296" spans="52:57" ht="11.25" customHeight="1" x14ac:dyDescent="0.25">
      <c r="AZ296" s="100" t="s">
        <v>201</v>
      </c>
      <c r="BA296" s="101">
        <f>_xll.qlInterestRateIndexFixingDate(Currency&amp;"ibor"&amp;Tenor,BB296,Trigger)</f>
        <v>42625</v>
      </c>
      <c r="BB296" s="101">
        <f>_xll.qlCalendarAdvance(Calendar,BB295,AZ296,"f",,Trigger)</f>
        <v>42627</v>
      </c>
      <c r="BC296" s="101">
        <f>_xll.qlInterestRateIndexMaturity(Currency&amp;"ibor"&amp;Tenor,BB296,Trigger)</f>
        <v>42718</v>
      </c>
      <c r="BD296" s="246">
        <f>_xll.qlIndexFixing($AD$5,BA296,TRUE,_xll.ohTrigger(Trigger,Trigger3M))</f>
        <v>2.1733003293088605E-4</v>
      </c>
      <c r="BE296" s="246" t="e">
        <f>IFERROR(_xll.qlIndexFixing($BF$1,BA296,TRUE,_xll.ohTrigger(Trigger,Trigger3M)),#N/A)</f>
        <v>#N/A</v>
      </c>
    </row>
    <row r="297" spans="52:57" ht="11.25" customHeight="1" x14ac:dyDescent="0.25">
      <c r="AZ297" s="100" t="s">
        <v>201</v>
      </c>
      <c r="BA297" s="101">
        <f>_xll.qlInterestRateIndexFixingDate(Currency&amp;"ibor"&amp;Tenor,BB297,Trigger)</f>
        <v>42626</v>
      </c>
      <c r="BB297" s="101">
        <f>_xll.qlCalendarAdvance(Calendar,BB296,AZ297,"f",,Trigger)</f>
        <v>42628</v>
      </c>
      <c r="BC297" s="101">
        <f>_xll.qlInterestRateIndexMaturity(Currency&amp;"ibor"&amp;Tenor,BB297,Trigger)</f>
        <v>42719</v>
      </c>
      <c r="BD297" s="246">
        <f>_xll.qlIndexFixing($AD$5,BA297,TRUE,_xll.ohTrigger(Trigger,Trigger3M))</f>
        <v>2.1964960896718807E-4</v>
      </c>
      <c r="BE297" s="246" t="e">
        <f>IFERROR(_xll.qlIndexFixing($BF$1,BA297,TRUE,_xll.ohTrigger(Trigger,Trigger3M)),#N/A)</f>
        <v>#N/A</v>
      </c>
    </row>
    <row r="298" spans="52:57" ht="11.25" customHeight="1" x14ac:dyDescent="0.25">
      <c r="AZ298" s="100" t="s">
        <v>201</v>
      </c>
      <c r="BA298" s="101">
        <f>_xll.qlInterestRateIndexFixingDate(Currency&amp;"ibor"&amp;Tenor,BB298,Trigger)</f>
        <v>42627</v>
      </c>
      <c r="BB298" s="101">
        <f>_xll.qlCalendarAdvance(Calendar,BB297,AZ298,"f",,Trigger)</f>
        <v>42629</v>
      </c>
      <c r="BC298" s="101">
        <f>_xll.qlInterestRateIndexMaturity(Currency&amp;"ibor"&amp;Tenor,BB298,Trigger)</f>
        <v>42720</v>
      </c>
      <c r="BD298" s="246">
        <f>_xll.qlIndexFixing($AD$5,BA298,TRUE,_xll.ohTrigger(Trigger,Trigger3M))</f>
        <v>2.2095800639012107E-4</v>
      </c>
      <c r="BE298" s="246" t="e">
        <f>IFERROR(_xll.qlIndexFixing($BF$1,BA298,TRUE,_xll.ohTrigger(Trigger,Trigger3M)),#N/A)</f>
        <v>#N/A</v>
      </c>
    </row>
    <row r="299" spans="52:57" ht="11.25" customHeight="1" x14ac:dyDescent="0.25">
      <c r="AZ299" s="100" t="s">
        <v>201</v>
      </c>
      <c r="BA299" s="101">
        <f>_xll.qlInterestRateIndexFixingDate(Currency&amp;"ibor"&amp;Tenor,BB299,Trigger)</f>
        <v>42628</v>
      </c>
      <c r="BB299" s="101">
        <f>_xll.qlCalendarAdvance(Calendar,BB298,AZ299,"f",,Trigger)</f>
        <v>42632</v>
      </c>
      <c r="BC299" s="101">
        <f>_xll.qlInterestRateIndexMaturity(Currency&amp;"ibor"&amp;Tenor,BB299,Trigger)</f>
        <v>42723</v>
      </c>
      <c r="BD299" s="246">
        <f>_xll.qlIndexFixing($AD$5,BA299,TRUE,_xll.ohTrigger(Trigger,Trigger3M))</f>
        <v>2.2488320125640279E-4</v>
      </c>
      <c r="BE299" s="246" t="e">
        <f>IFERROR(_xll.qlIndexFixing($BF$1,BA299,TRUE,_xll.ohTrigger(Trigger,Trigger3M)),#N/A)</f>
        <v>#N/A</v>
      </c>
    </row>
    <row r="300" spans="52:57" ht="11.25" customHeight="1" x14ac:dyDescent="0.25">
      <c r="AZ300" s="100" t="s">
        <v>201</v>
      </c>
      <c r="BA300" s="101">
        <f>_xll.qlInterestRateIndexFixingDate(Currency&amp;"ibor"&amp;Tenor,BB300,Trigger)</f>
        <v>42629</v>
      </c>
      <c r="BB300" s="101">
        <f>_xll.qlCalendarAdvance(Calendar,BB299,AZ300,"f",,Trigger)</f>
        <v>42633</v>
      </c>
      <c r="BC300" s="101">
        <f>_xll.qlInterestRateIndexMaturity(Currency&amp;"ibor"&amp;Tenor,BB300,Trigger)</f>
        <v>42724</v>
      </c>
      <c r="BD300" s="246">
        <f>_xll.qlIndexFixing($AD$5,BA300,TRUE,_xll.ohTrigger(Trigger,Trigger3M))</f>
        <v>2.2619160040894125E-4</v>
      </c>
      <c r="BE300" s="246" t="e">
        <f>IFERROR(_xll.qlIndexFixing($BF$1,BA300,TRUE,_xll.ohTrigger(Trigger,Trigger3M)),#N/A)</f>
        <v>#N/A</v>
      </c>
    </row>
    <row r="301" spans="52:57" ht="11.25" customHeight="1" x14ac:dyDescent="0.25">
      <c r="AZ301" s="100" t="s">
        <v>201</v>
      </c>
      <c r="BA301" s="101">
        <f>_xll.qlInterestRateIndexFixingDate(Currency&amp;"ibor"&amp;Tenor,BB301,Trigger)</f>
        <v>42632</v>
      </c>
      <c r="BB301" s="101">
        <f>_xll.qlCalendarAdvance(Calendar,BB300,AZ301,"f",,Trigger)</f>
        <v>42634</v>
      </c>
      <c r="BC301" s="101">
        <f>_xll.qlInterestRateIndexMaturity(Currency&amp;"ibor"&amp;Tenor,BB301,Trigger)</f>
        <v>42725</v>
      </c>
      <c r="BD301" s="246">
        <f>_xll.qlIndexFixing($AD$5,BA301,TRUE,_xll.ohTrigger(Trigger,Trigger3M))</f>
        <v>2.2749999999541835E-4</v>
      </c>
      <c r="BE301" s="246" t="e">
        <f>IFERROR(_xll.qlIndexFixing($BF$1,BA301,TRUE,_xll.ohTrigger(Trigger,Trigger3M)),#N/A)</f>
        <v>#N/A</v>
      </c>
    </row>
    <row r="302" spans="52:57" ht="11.25" customHeight="1" x14ac:dyDescent="0.25">
      <c r="AZ302" s="100" t="s">
        <v>201</v>
      </c>
      <c r="BA302" s="101">
        <f>_xll.qlInterestRateIndexFixingDate(Currency&amp;"ibor"&amp;Tenor,BB302,Trigger)</f>
        <v>42633</v>
      </c>
      <c r="BB302" s="101">
        <f>_xll.qlCalendarAdvance(Calendar,BB301,AZ302,"f",,Trigger)</f>
        <v>42635</v>
      </c>
      <c r="BC302" s="101">
        <f>_xll.qlInterestRateIndexMaturity(Currency&amp;"ibor"&amp;Tenor,BB302,Trigger)</f>
        <v>42726</v>
      </c>
      <c r="BD302" s="246">
        <f>_xll.qlIndexFixing($AD$5,BA302,TRUE,_xll.ohTrigger(Trigger,Trigger3M))</f>
        <v>2.30488237702808E-4</v>
      </c>
      <c r="BE302" s="246" t="e">
        <f>IFERROR(_xll.qlIndexFixing($BF$1,BA302,TRUE,_xll.ohTrigger(Trigger,Trigger3M)),#N/A)</f>
        <v>#N/A</v>
      </c>
    </row>
    <row r="303" spans="52:57" ht="11.25" customHeight="1" x14ac:dyDescent="0.25">
      <c r="AZ303" s="100" t="s">
        <v>201</v>
      </c>
      <c r="BA303" s="101">
        <f>_xll.qlInterestRateIndexFixingDate(Currency&amp;"ibor"&amp;Tenor,BB303,Trigger)</f>
        <v>42634</v>
      </c>
      <c r="BB303" s="101">
        <f>_xll.qlCalendarAdvance(Calendar,BB302,AZ303,"f",,Trigger)</f>
        <v>42636</v>
      </c>
      <c r="BC303" s="101">
        <f>_xll.qlInterestRateIndexMaturity(Currency&amp;"ibor"&amp;Tenor,BB303,Trigger)</f>
        <v>42727</v>
      </c>
      <c r="BD303" s="246">
        <f>_xll.qlIndexFixing($AD$5,BA303,TRUE,_xll.ohTrigger(Trigger,Trigger3M))</f>
        <v>2.3348295103462993E-4</v>
      </c>
      <c r="BE303" s="246" t="e">
        <f>IFERROR(_xll.qlIndexFixing($BF$1,BA303,TRUE,_xll.ohTrigger(Trigger,Trigger3M)),#N/A)</f>
        <v>#N/A</v>
      </c>
    </row>
    <row r="304" spans="52:57" ht="11.25" customHeight="1" x14ac:dyDescent="0.25">
      <c r="AZ304" s="100" t="s">
        <v>201</v>
      </c>
      <c r="BA304" s="101">
        <f>_xll.qlInterestRateIndexFixingDate(Currency&amp;"ibor"&amp;Tenor,BB304,Trigger)</f>
        <v>42635</v>
      </c>
      <c r="BB304" s="101">
        <f>_xll.qlCalendarAdvance(Calendar,BB303,AZ304,"f",,Trigger)</f>
        <v>42639</v>
      </c>
      <c r="BC304" s="101">
        <f>_xll.qlInterestRateIndexMaturity(Currency&amp;"ibor"&amp;Tenor,BB304,Trigger)</f>
        <v>42731</v>
      </c>
      <c r="BD304" s="246">
        <f>_xll.qlIndexFixing($AD$5,BA304,TRUE,_xll.ohTrigger(Trigger,Trigger3M))</f>
        <v>2.4476183080411064E-4</v>
      </c>
      <c r="BE304" s="246" t="e">
        <f>IFERROR(_xll.qlIndexFixing($BF$1,BA304,TRUE,_xll.ohTrigger(Trigger,Trigger3M)),#N/A)</f>
        <v>#N/A</v>
      </c>
    </row>
    <row r="305" spans="52:57" ht="11.25" customHeight="1" x14ac:dyDescent="0.25">
      <c r="AZ305" s="100" t="s">
        <v>201</v>
      </c>
      <c r="BA305" s="101">
        <f>_xll.qlInterestRateIndexFixingDate(Currency&amp;"ibor"&amp;Tenor,BB305,Trigger)</f>
        <v>42636</v>
      </c>
      <c r="BB305" s="101">
        <f>_xll.qlCalendarAdvance(Calendar,BB304,AZ305,"f",,Trigger)</f>
        <v>42640</v>
      </c>
      <c r="BC305" s="101">
        <f>_xll.qlInterestRateIndexMaturity(Currency&amp;"ibor"&amp;Tenor,BB305,Trigger)</f>
        <v>42731</v>
      </c>
      <c r="BD305" s="246">
        <f>_xll.qlIndexFixing($AD$5,BA305,TRUE,_xll.ohTrigger(Trigger,Trigger3M))</f>
        <v>2.4552656092334947E-4</v>
      </c>
      <c r="BE305" s="246" t="e">
        <f>IFERROR(_xll.qlIndexFixing($BF$1,BA305,TRUE,_xll.ohTrigger(Trigger,Trigger3M)),#N/A)</f>
        <v>#N/A</v>
      </c>
    </row>
    <row r="306" spans="52:57" ht="11.25" customHeight="1" x14ac:dyDescent="0.25">
      <c r="AZ306" s="100" t="s">
        <v>201</v>
      </c>
      <c r="BA306" s="101">
        <f>_xll.qlInterestRateIndexFixingDate(Currency&amp;"ibor"&amp;Tenor,BB306,Trigger)</f>
        <v>42639</v>
      </c>
      <c r="BB306" s="101">
        <f>_xll.qlCalendarAdvance(Calendar,BB305,AZ306,"f",,Trigger)</f>
        <v>42641</v>
      </c>
      <c r="BC306" s="101">
        <f>_xll.qlInterestRateIndexMaturity(Currency&amp;"ibor"&amp;Tenor,BB306,Trigger)</f>
        <v>42732</v>
      </c>
      <c r="BD306" s="246">
        <f>_xll.qlIndexFixing($AD$5,BA306,TRUE,_xll.ohTrigger(Trigger,Trigger3M))</f>
        <v>2.4855365260923525E-4</v>
      </c>
      <c r="BE306" s="246" t="e">
        <f>IFERROR(_xll.qlIndexFixing($BF$1,BA306,TRUE,_xll.ohTrigger(Trigger,Trigger3M)),#N/A)</f>
        <v>#N/A</v>
      </c>
    </row>
    <row r="307" spans="52:57" ht="11.25" customHeight="1" x14ac:dyDescent="0.25">
      <c r="AZ307" s="100" t="s">
        <v>201</v>
      </c>
      <c r="BA307" s="101">
        <f>_xll.qlInterestRateIndexFixingDate(Currency&amp;"ibor"&amp;Tenor,BB307,Trigger)</f>
        <v>42640</v>
      </c>
      <c r="BB307" s="101">
        <f>_xll.qlCalendarAdvance(Calendar,BB306,AZ307,"f",,Trigger)</f>
        <v>42642</v>
      </c>
      <c r="BC307" s="101">
        <f>_xll.qlInterestRateIndexMaturity(Currency&amp;"ibor"&amp;Tenor,BB307,Trigger)</f>
        <v>42733</v>
      </c>
      <c r="BD307" s="246">
        <f>_xll.qlIndexFixing($AD$5,BA307,TRUE,_xll.ohTrigger(Trigger,Trigger3M))</f>
        <v>2.5158722000827354E-4</v>
      </c>
      <c r="BE307" s="246" t="e">
        <f>IFERROR(_xll.qlIndexFixing($BF$1,BA307,TRUE,_xll.ohTrigger(Trigger,Trigger3M)),#N/A)</f>
        <v>#N/A</v>
      </c>
    </row>
    <row r="308" spans="52:57" ht="11.25" customHeight="1" x14ac:dyDescent="0.25">
      <c r="AZ308" s="100" t="s">
        <v>201</v>
      </c>
      <c r="BA308" s="101">
        <f>_xll.qlInterestRateIndexFixingDate(Currency&amp;"ibor"&amp;Tenor,BB308,Trigger)</f>
        <v>42641</v>
      </c>
      <c r="BB308" s="101">
        <f>_xll.qlCalendarAdvance(Calendar,BB307,AZ308,"f",,Trigger)</f>
        <v>42643</v>
      </c>
      <c r="BC308" s="101">
        <f>_xll.qlInterestRateIndexMaturity(Currency&amp;"ibor"&amp;Tenor,BB308,Trigger)</f>
        <v>42734</v>
      </c>
      <c r="BD308" s="246">
        <f>_xll.qlIndexFixing($AD$5,BA308,TRUE,_xll.ohTrigger(Trigger,Trigger3M))</f>
        <v>2.5462726313891111E-4</v>
      </c>
      <c r="BE308" s="246" t="e">
        <f>IFERROR(_xll.qlIndexFixing($BF$1,BA308,TRUE,_xll.ohTrigger(Trigger,Trigger3M)),#N/A)</f>
        <v>#N/A</v>
      </c>
    </row>
    <row r="309" spans="52:57" ht="11.25" customHeight="1" x14ac:dyDescent="0.25">
      <c r="AZ309" s="100" t="s">
        <v>201</v>
      </c>
      <c r="BA309" s="101">
        <f>_xll.qlInterestRateIndexFixingDate(Currency&amp;"ibor"&amp;Tenor,BB309,Trigger)</f>
        <v>42642</v>
      </c>
      <c r="BB309" s="101">
        <f>_xll.qlCalendarAdvance(Calendar,BB308,AZ309,"f",,Trigger)</f>
        <v>42646</v>
      </c>
      <c r="BC309" s="101">
        <f>_xll.qlInterestRateIndexMaturity(Currency&amp;"ibor"&amp;Tenor,BB309,Trigger)</f>
        <v>42738</v>
      </c>
      <c r="BD309" s="246">
        <f>_xll.qlIndexFixing($AD$5,BA309,TRUE,_xll.ohTrigger(Trigger,Trigger3M))</f>
        <v>2.6595522624879396E-4</v>
      </c>
      <c r="BE309" s="246" t="e">
        <f>IFERROR(_xll.qlIndexFixing($BF$1,BA309,TRUE,_xll.ohTrigger(Trigger,Trigger3M)),#N/A)</f>
        <v>#N/A</v>
      </c>
    </row>
    <row r="310" spans="52:57" ht="11.25" customHeight="1" x14ac:dyDescent="0.25">
      <c r="AZ310" s="100" t="s">
        <v>201</v>
      </c>
      <c r="BA310" s="101">
        <f>_xll.qlInterestRateIndexFixingDate(Currency&amp;"ibor"&amp;Tenor,BB310,Trigger)</f>
        <v>42643</v>
      </c>
      <c r="BB310" s="101">
        <f>_xll.qlCalendarAdvance(Calendar,BB309,AZ310,"f",,Trigger)</f>
        <v>42647</v>
      </c>
      <c r="BC310" s="101">
        <f>_xll.qlInterestRateIndexMaturity(Currency&amp;"ibor"&amp;Tenor,BB310,Trigger)</f>
        <v>42739</v>
      </c>
      <c r="BD310" s="246">
        <f>_xll.qlIndexFixing($AD$5,BA310,TRUE,_xll.ohTrigger(Trigger,Trigger3M))</f>
        <v>2.690084758141447E-4</v>
      </c>
      <c r="BE310" s="246" t="e">
        <f>IFERROR(_xll.qlIndexFixing($BF$1,BA310,TRUE,_xll.ohTrigger(Trigger,Trigger3M)),#N/A)</f>
        <v>#N/A</v>
      </c>
    </row>
    <row r="311" spans="52:57" ht="11.25" customHeight="1" x14ac:dyDescent="0.25">
      <c r="AZ311" s="100" t="s">
        <v>201</v>
      </c>
      <c r="BA311" s="101">
        <f>_xll.qlInterestRateIndexFixingDate(Currency&amp;"ibor"&amp;Tenor,BB311,Trigger)</f>
        <v>42646</v>
      </c>
      <c r="BB311" s="101">
        <f>_xll.qlCalendarAdvance(Calendar,BB310,AZ311,"f",,Trigger)</f>
        <v>42648</v>
      </c>
      <c r="BC311" s="101">
        <f>_xll.qlInterestRateIndexMaturity(Currency&amp;"ibor"&amp;Tenor,BB311,Trigger)</f>
        <v>42740</v>
      </c>
      <c r="BD311" s="246">
        <f>_xll.qlIndexFixing($AD$5,BA311,TRUE,_xll.ohTrigger(Trigger,Trigger3M))</f>
        <v>2.7206813083652975E-4</v>
      </c>
      <c r="BE311" s="246" t="e">
        <f>IFERROR(_xll.qlIndexFixing($BF$1,BA311,TRUE,_xll.ohTrigger(Trigger,Trigger3M)),#N/A)</f>
        <v>#N/A</v>
      </c>
    </row>
    <row r="312" spans="52:57" ht="11.25" customHeight="1" x14ac:dyDescent="0.25">
      <c r="AZ312" s="100" t="s">
        <v>201</v>
      </c>
      <c r="BA312" s="101">
        <f>_xll.qlInterestRateIndexFixingDate(Currency&amp;"ibor"&amp;Tenor,BB312,Trigger)</f>
        <v>42647</v>
      </c>
      <c r="BB312" s="101">
        <f>_xll.qlCalendarAdvance(Calendar,BB311,AZ312,"f",,Trigger)</f>
        <v>42649</v>
      </c>
      <c r="BC312" s="101">
        <f>_xll.qlInterestRateIndexMaturity(Currency&amp;"ibor"&amp;Tenor,BB312,Trigger)</f>
        <v>42741</v>
      </c>
      <c r="BD312" s="246">
        <f>_xll.qlIndexFixing($AD$5,BA312,TRUE,_xll.ohTrigger(Trigger,Trigger3M))</f>
        <v>2.7513419132811336E-4</v>
      </c>
      <c r="BE312" s="246" t="e">
        <f>IFERROR(_xll.qlIndexFixing($BF$1,BA312,TRUE,_xll.ohTrigger(Trigger,Trigger3M)),#N/A)</f>
        <v>#N/A</v>
      </c>
    </row>
    <row r="313" spans="52:57" ht="11.25" customHeight="1" x14ac:dyDescent="0.25">
      <c r="AZ313" s="100" t="s">
        <v>201</v>
      </c>
      <c r="BA313" s="101">
        <f>_xll.qlInterestRateIndexFixingDate(Currency&amp;"ibor"&amp;Tenor,BB313,Trigger)</f>
        <v>42648</v>
      </c>
      <c r="BB313" s="101">
        <f>_xll.qlCalendarAdvance(Calendar,BB312,AZ313,"f",,Trigger)</f>
        <v>42650</v>
      </c>
      <c r="BC313" s="101">
        <f>_xll.qlInterestRateIndexMaturity(Currency&amp;"ibor"&amp;Tenor,BB313,Trigger)</f>
        <v>42744</v>
      </c>
      <c r="BD313" s="246">
        <f>_xll.qlIndexFixing($AD$5,BA313,TRUE,_xll.ohTrigger(Trigger,Trigger3M))</f>
        <v>2.8236759995809232E-4</v>
      </c>
      <c r="BE313" s="246" t="e">
        <f>IFERROR(_xll.qlIndexFixing($BF$1,BA313,TRUE,_xll.ohTrigger(Trigger,Trigger3M)),#N/A)</f>
        <v>#N/A</v>
      </c>
    </row>
    <row r="314" spans="52:57" ht="11.25" customHeight="1" x14ac:dyDescent="0.25">
      <c r="AZ314" s="100" t="s">
        <v>201</v>
      </c>
      <c r="BA314" s="101">
        <f>_xll.qlInterestRateIndexFixingDate(Currency&amp;"ibor"&amp;Tenor,BB314,Trigger)</f>
        <v>42649</v>
      </c>
      <c r="BB314" s="101">
        <f>_xll.qlCalendarAdvance(Calendar,BB313,AZ314,"f",,Trigger)</f>
        <v>42653</v>
      </c>
      <c r="BC314" s="101">
        <f>_xll.qlInterestRateIndexMaturity(Currency&amp;"ibor"&amp;Tenor,BB314,Trigger)</f>
        <v>42745</v>
      </c>
      <c r="BD314" s="246">
        <f>_xll.qlIndexFixing($AD$5,BA314,TRUE,_xll.ohTrigger(Trigger,Trigger3M))</f>
        <v>2.8746248831052168E-4</v>
      </c>
      <c r="BE314" s="246" t="e">
        <f>IFERROR(_xll.qlIndexFixing($BF$1,BA314,TRUE,_xll.ohTrigger(Trigger,Trigger3M)),#N/A)</f>
        <v>#N/A</v>
      </c>
    </row>
    <row r="315" spans="52:57" ht="11.25" customHeight="1" x14ac:dyDescent="0.25">
      <c r="AZ315" s="100" t="s">
        <v>201</v>
      </c>
      <c r="BA315" s="101">
        <f>_xll.qlInterestRateIndexFixingDate(Currency&amp;"ibor"&amp;Tenor,BB315,Trigger)</f>
        <v>42650</v>
      </c>
      <c r="BB315" s="101">
        <f>_xll.qlCalendarAdvance(Calendar,BB314,AZ315,"f",,Trigger)</f>
        <v>42654</v>
      </c>
      <c r="BC315" s="101">
        <f>_xll.qlInterestRateIndexMaturity(Currency&amp;"ibor"&amp;Tenor,BB315,Trigger)</f>
        <v>42746</v>
      </c>
      <c r="BD315" s="246">
        <f>_xll.qlIndexFixing($AD$5,BA315,TRUE,_xll.ohTrigger(Trigger,Trigger3M))</f>
        <v>2.9056057638443062E-4</v>
      </c>
      <c r="BE315" s="246" t="e">
        <f>IFERROR(_xll.qlIndexFixing($BF$1,BA315,TRUE,_xll.ohTrigger(Trigger,Trigger3M)),#N/A)</f>
        <v>#N/A</v>
      </c>
    </row>
    <row r="316" spans="52:57" ht="11.25" customHeight="1" x14ac:dyDescent="0.25">
      <c r="AZ316" s="100" t="s">
        <v>201</v>
      </c>
      <c r="BA316" s="101">
        <f>_xll.qlInterestRateIndexFixingDate(Currency&amp;"ibor"&amp;Tenor,BB316,Trigger)</f>
        <v>42653</v>
      </c>
      <c r="BB316" s="101">
        <f>_xll.qlCalendarAdvance(Calendar,BB315,AZ316,"f",,Trigger)</f>
        <v>42655</v>
      </c>
      <c r="BC316" s="101">
        <f>_xll.qlInterestRateIndexMaturity(Currency&amp;"ibor"&amp;Tenor,BB316,Trigger)</f>
        <v>42747</v>
      </c>
      <c r="BD316" s="246">
        <f>_xll.qlIndexFixing($AD$5,BA316,TRUE,_xll.ohTrigger(Trigger,Trigger3M))</f>
        <v>2.9366507002050727E-4</v>
      </c>
      <c r="BE316" s="246" t="e">
        <f>IFERROR(_xll.qlIndexFixing($BF$1,BA316,TRUE,_xll.ohTrigger(Trigger,Trigger3M)),#N/A)</f>
        <v>#N/A</v>
      </c>
    </row>
    <row r="317" spans="52:57" ht="11.25" customHeight="1" x14ac:dyDescent="0.25">
      <c r="AZ317" s="100" t="s">
        <v>201</v>
      </c>
      <c r="BA317" s="101">
        <f>_xll.qlInterestRateIndexFixingDate(Currency&amp;"ibor"&amp;Tenor,BB317,Trigger)</f>
        <v>42654</v>
      </c>
      <c r="BB317" s="101">
        <f>_xll.qlCalendarAdvance(Calendar,BB316,AZ317,"f",,Trigger)</f>
        <v>42656</v>
      </c>
      <c r="BC317" s="101">
        <f>_xll.qlInterestRateIndexMaturity(Currency&amp;"ibor"&amp;Tenor,BB317,Trigger)</f>
        <v>42748</v>
      </c>
      <c r="BD317" s="246">
        <f>_xll.qlIndexFixing($AD$5,BA317,TRUE,_xll.ohTrigger(Trigger,Trigger3M))</f>
        <v>2.9677596923265344E-4</v>
      </c>
      <c r="BE317" s="246" t="e">
        <f>IFERROR(_xll.qlIndexFixing($BF$1,BA317,TRUE,_xll.ohTrigger(Trigger,Trigger3M)),#N/A)</f>
        <v>#N/A</v>
      </c>
    </row>
    <row r="318" spans="52:57" ht="11.25" customHeight="1" x14ac:dyDescent="0.25">
      <c r="AZ318" s="100" t="s">
        <v>201</v>
      </c>
      <c r="BA318" s="101">
        <f>_xll.qlInterestRateIndexFixingDate(Currency&amp;"ibor"&amp;Tenor,BB318,Trigger)</f>
        <v>42655</v>
      </c>
      <c r="BB318" s="101">
        <f>_xll.qlCalendarAdvance(Calendar,BB317,AZ318,"f",,Trigger)</f>
        <v>42657</v>
      </c>
      <c r="BC318" s="101">
        <f>_xll.qlInterestRateIndexMaturity(Currency&amp;"ibor"&amp;Tenor,BB318,Trigger)</f>
        <v>42751</v>
      </c>
      <c r="BD318" s="246">
        <f>_xll.qlIndexFixing($AD$5,BA318,TRUE,_xll.ohTrigger(Trigger,Trigger3M))</f>
        <v>3.0387546406992268E-4</v>
      </c>
      <c r="BE318" s="246" t="e">
        <f>IFERROR(_xll.qlIndexFixing($BF$1,BA318,TRUE,_xll.ohTrigger(Trigger,Trigger3M)),#N/A)</f>
        <v>#N/A</v>
      </c>
    </row>
    <row r="319" spans="52:57" ht="11.25" customHeight="1" x14ac:dyDescent="0.25">
      <c r="AZ319" s="100" t="s">
        <v>201</v>
      </c>
      <c r="BA319" s="101">
        <f>_xll.qlInterestRateIndexFixingDate(Currency&amp;"ibor"&amp;Tenor,BB319,Trigger)</f>
        <v>42656</v>
      </c>
      <c r="BB319" s="101">
        <f>_xll.qlCalendarAdvance(Calendar,BB318,AZ319,"f",,Trigger)</f>
        <v>42660</v>
      </c>
      <c r="BC319" s="101">
        <f>_xll.qlInterestRateIndexMaturity(Currency&amp;"ibor"&amp;Tenor,BB319,Trigger)</f>
        <v>42752</v>
      </c>
      <c r="BD319" s="246">
        <f>_xll.qlIndexFixing($AD$5,BA319,TRUE,_xll.ohTrigger(Trigger,Trigger3M))</f>
        <v>3.0928362216167807E-4</v>
      </c>
      <c r="BE319" s="246" t="e">
        <f>IFERROR(_xll.qlIndexFixing($BF$1,BA319,TRUE,_xll.ohTrigger(Trigger,Trigger3M)),#N/A)</f>
        <v>#N/A</v>
      </c>
    </row>
    <row r="320" spans="52:57" ht="11.25" customHeight="1" x14ac:dyDescent="0.25">
      <c r="AZ320" s="100" t="s">
        <v>201</v>
      </c>
      <c r="BA320" s="101">
        <f>_xll.qlInterestRateIndexFixingDate(Currency&amp;"ibor"&amp;Tenor,BB320,Trigger)</f>
        <v>42657</v>
      </c>
      <c r="BB320" s="101">
        <f>_xll.qlCalendarAdvance(Calendar,BB319,AZ320,"f",,Trigger)</f>
        <v>42661</v>
      </c>
      <c r="BC320" s="101">
        <f>_xll.qlInterestRateIndexMaturity(Currency&amp;"ibor"&amp;Tenor,BB320,Trigger)</f>
        <v>42753</v>
      </c>
      <c r="BD320" s="246">
        <f>_xll.qlIndexFixing($AD$5,BA320,TRUE,_xll.ohTrigger(Trigger,Trigger3M))</f>
        <v>3.124265494896359E-4</v>
      </c>
      <c r="BE320" s="246" t="e">
        <f>IFERROR(_xll.qlIndexFixing($BF$1,BA320,TRUE,_xll.ohTrigger(Trigger,Trigger3M)),#N/A)</f>
        <v>#N/A</v>
      </c>
    </row>
    <row r="321" spans="52:57" ht="11.25" customHeight="1" x14ac:dyDescent="0.25">
      <c r="AZ321" s="100" t="s">
        <v>201</v>
      </c>
      <c r="BA321" s="101">
        <f>_xll.qlInterestRateIndexFixingDate(Currency&amp;"ibor"&amp;Tenor,BB321,Trigger)</f>
        <v>42660</v>
      </c>
      <c r="BB321" s="101">
        <f>_xll.qlCalendarAdvance(Calendar,BB320,AZ321,"f",,Trigger)</f>
        <v>42662</v>
      </c>
      <c r="BC321" s="101">
        <f>_xll.qlInterestRateIndexMaturity(Currency&amp;"ibor"&amp;Tenor,BB321,Trigger)</f>
        <v>42754</v>
      </c>
      <c r="BD321" s="246">
        <f>_xll.qlIndexFixing($AD$5,BA321,TRUE,_xll.ohTrigger(Trigger,Trigger3M))</f>
        <v>3.1557588248750127E-4</v>
      </c>
      <c r="BE321" s="246" t="e">
        <f>IFERROR(_xll.qlIndexFixing($BF$1,BA321,TRUE,_xll.ohTrigger(Trigger,Trigger3M)),#N/A)</f>
        <v>#N/A</v>
      </c>
    </row>
    <row r="322" spans="52:57" ht="11.25" customHeight="1" x14ac:dyDescent="0.25">
      <c r="AZ322" s="100" t="s">
        <v>201</v>
      </c>
      <c r="BA322" s="101">
        <f>_xll.qlInterestRateIndexFixingDate(Currency&amp;"ibor"&amp;Tenor,BB322,Trigger)</f>
        <v>42661</v>
      </c>
      <c r="BB322" s="101">
        <f>_xll.qlCalendarAdvance(Calendar,BB321,AZ322,"f",,Trigger)</f>
        <v>42663</v>
      </c>
      <c r="BC322" s="101">
        <f>_xll.qlInterestRateIndexMaturity(Currency&amp;"ibor"&amp;Tenor,BB322,Trigger)</f>
        <v>42755</v>
      </c>
      <c r="BD322" s="246">
        <f>_xll.qlIndexFixing($AD$5,BA322,TRUE,_xll.ohTrigger(Trigger,Trigger3M))</f>
        <v>3.1873162116830727E-4</v>
      </c>
      <c r="BE322" s="246" t="e">
        <f>IFERROR(_xll.qlIndexFixing($BF$1,BA322,TRUE,_xll.ohTrigger(Trigger,Trigger3M)),#N/A)</f>
        <v>#N/A</v>
      </c>
    </row>
    <row r="323" spans="52:57" ht="11.25" customHeight="1" x14ac:dyDescent="0.25">
      <c r="AZ323" s="100" t="s">
        <v>201</v>
      </c>
      <c r="BA323" s="101">
        <f>_xll.qlInterestRateIndexFixingDate(Currency&amp;"ibor"&amp;Tenor,BB323,Trigger)</f>
        <v>42662</v>
      </c>
      <c r="BB323" s="101">
        <f>_xll.qlCalendarAdvance(Calendar,BB322,AZ323,"f",,Trigger)</f>
        <v>42664</v>
      </c>
      <c r="BC323" s="101">
        <f>_xll.qlInterestRateIndexMaturity(Currency&amp;"ibor"&amp;Tenor,BB323,Trigger)</f>
        <v>42758</v>
      </c>
      <c r="BD323" s="246">
        <f>_xll.qlIndexFixing($AD$5,BA323,TRUE,_xll.ohTrigger(Trigger,Trigger3M))</f>
        <v>3.2569052878373095E-4</v>
      </c>
      <c r="BE323" s="246" t="e">
        <f>IFERROR(_xll.qlIndexFixing($BF$1,BA323,TRUE,_xll.ohTrigger(Trigger,Trigger3M)),#N/A)</f>
        <v>#N/A</v>
      </c>
    </row>
    <row r="324" spans="52:57" ht="11.25" customHeight="1" x14ac:dyDescent="0.25">
      <c r="AZ324" s="100" t="s">
        <v>201</v>
      </c>
      <c r="BA324" s="101">
        <f>_xll.qlInterestRateIndexFixingDate(Currency&amp;"ibor"&amp;Tenor,BB324,Trigger)</f>
        <v>42663</v>
      </c>
      <c r="BB324" s="101">
        <f>_xll.qlCalendarAdvance(Calendar,BB323,AZ324,"f",,Trigger)</f>
        <v>42667</v>
      </c>
      <c r="BC324" s="101">
        <f>_xll.qlInterestRateIndexMaturity(Currency&amp;"ibor"&amp;Tenor,BB324,Trigger)</f>
        <v>42759</v>
      </c>
      <c r="BD324" s="246">
        <f>_xll.qlIndexFixing($AD$5,BA324,TRUE,_xll.ohTrigger(Trigger,Trigger3M))</f>
        <v>3.3141863305197682E-4</v>
      </c>
      <c r="BE324" s="246" t="e">
        <f>IFERROR(_xll.qlIndexFixing($BF$1,BA324,TRUE,_xll.ohTrigger(Trigger,Trigger3M)),#N/A)</f>
        <v>#N/A</v>
      </c>
    </row>
    <row r="325" spans="52:57" ht="11.25" customHeight="1" x14ac:dyDescent="0.25">
      <c r="AZ325" s="100" t="s">
        <v>201</v>
      </c>
      <c r="BA325" s="101">
        <f>_xll.qlInterestRateIndexFixingDate(Currency&amp;"ibor"&amp;Tenor,BB325,Trigger)</f>
        <v>42664</v>
      </c>
      <c r="BB325" s="101">
        <f>_xll.qlCalendarAdvance(Calendar,BB324,AZ325,"f",,Trigger)</f>
        <v>42668</v>
      </c>
      <c r="BC325" s="101">
        <f>_xll.qlInterestRateIndexMaturity(Currency&amp;"ibor"&amp;Tenor,BB325,Trigger)</f>
        <v>42760</v>
      </c>
      <c r="BD325" s="246">
        <f>_xll.qlIndexFixing($AD$5,BA325,TRUE,_xll.ohTrigger(Trigger,Trigger3M))</f>
        <v>3.3460640039076946E-4</v>
      </c>
      <c r="BE325" s="246" t="e">
        <f>IFERROR(_xll.qlIndexFixing($BF$1,BA325,TRUE,_xll.ohTrigger(Trigger,Trigger3M)),#N/A)</f>
        <v>#N/A</v>
      </c>
    </row>
    <row r="326" spans="52:57" ht="11.25" customHeight="1" x14ac:dyDescent="0.25">
      <c r="AZ326" s="100" t="s">
        <v>201</v>
      </c>
      <c r="BA326" s="101">
        <f>_xll.qlInterestRateIndexFixingDate(Currency&amp;"ibor"&amp;Tenor,BB326,Trigger)</f>
        <v>42667</v>
      </c>
      <c r="BB326" s="101">
        <f>_xll.qlCalendarAdvance(Calendar,BB325,AZ326,"f",,Trigger)</f>
        <v>42669</v>
      </c>
      <c r="BC326" s="101">
        <f>_xll.qlInterestRateIndexMaturity(Currency&amp;"ibor"&amp;Tenor,BB326,Trigger)</f>
        <v>42761</v>
      </c>
      <c r="BD326" s="246">
        <f>_xll.qlIndexFixing($AD$5,BA326,TRUE,_xll.ohTrigger(Trigger,Trigger3M))</f>
        <v>3.378005735063407E-4</v>
      </c>
      <c r="BE326" s="246" t="e">
        <f>IFERROR(_xll.qlIndexFixing($BF$1,BA326,TRUE,_xll.ohTrigger(Trigger,Trigger3M)),#N/A)</f>
        <v>#N/A</v>
      </c>
    </row>
    <row r="327" spans="52:57" ht="11.25" customHeight="1" x14ac:dyDescent="0.25">
      <c r="AZ327" s="100" t="s">
        <v>201</v>
      </c>
      <c r="BA327" s="101">
        <f>_xll.qlInterestRateIndexFixingDate(Currency&amp;"ibor"&amp;Tenor,BB327,Trigger)</f>
        <v>42668</v>
      </c>
      <c r="BB327" s="101">
        <f>_xll.qlCalendarAdvance(Calendar,BB326,AZ327,"f",,Trigger)</f>
        <v>42670</v>
      </c>
      <c r="BC327" s="101">
        <f>_xll.qlInterestRateIndexMaturity(Currency&amp;"ibor"&amp;Tenor,BB327,Trigger)</f>
        <v>42762</v>
      </c>
      <c r="BD327" s="246">
        <f>_xll.qlIndexFixing($AD$5,BA327,TRUE,_xll.ohTrigger(Trigger,Trigger3M))</f>
        <v>3.4100115241693678E-4</v>
      </c>
      <c r="BE327" s="246" t="e">
        <f>IFERROR(_xll.qlIndexFixing($BF$1,BA327,TRUE,_xll.ohTrigger(Trigger,Trigger3M)),#N/A)</f>
        <v>#N/A</v>
      </c>
    </row>
    <row r="328" spans="52:57" ht="11.25" customHeight="1" x14ac:dyDescent="0.25">
      <c r="AZ328" s="100" t="s">
        <v>201</v>
      </c>
      <c r="BA328" s="101">
        <f>_xll.qlInterestRateIndexFixingDate(Currency&amp;"ibor"&amp;Tenor,BB328,Trigger)</f>
        <v>42669</v>
      </c>
      <c r="BB328" s="101">
        <f>_xll.qlCalendarAdvance(Calendar,BB327,AZ328,"f",,Trigger)</f>
        <v>42671</v>
      </c>
      <c r="BC328" s="101">
        <f>_xll.qlInterestRateIndexMaturity(Currency&amp;"ibor"&amp;Tenor,BB328,Trigger)</f>
        <v>42765</v>
      </c>
      <c r="BD328" s="246">
        <f>_xll.qlIndexFixing($AD$5,BA328,TRUE,_xll.ohTrigger(Trigger,Trigger3M))</f>
        <v>3.4781279934553353E-4</v>
      </c>
      <c r="BE328" s="246" t="e">
        <f>IFERROR(_xll.qlIndexFixing($BF$1,BA328,TRUE,_xll.ohTrigger(Trigger,Trigger3M)),#N/A)</f>
        <v>#N/A</v>
      </c>
    </row>
    <row r="329" spans="52:57" ht="11.25" customHeight="1" x14ac:dyDescent="0.25">
      <c r="AZ329" s="100" t="s">
        <v>201</v>
      </c>
      <c r="BA329" s="101">
        <f>_xll.qlInterestRateIndexFixingDate(Currency&amp;"ibor"&amp;Tenor,BB329,Trigger)</f>
        <v>42670</v>
      </c>
      <c r="BB329" s="101">
        <f>_xll.qlCalendarAdvance(Calendar,BB328,AZ329,"f",,Trigger)</f>
        <v>42674</v>
      </c>
      <c r="BC329" s="101">
        <f>_xll.qlInterestRateIndexMaturity(Currency&amp;"ibor"&amp;Tenor,BB329,Trigger)</f>
        <v>42766</v>
      </c>
      <c r="BD329" s="246">
        <f>_xll.qlIndexFixing($AD$5,BA329,TRUE,_xll.ohTrigger(Trigger,Trigger3M))</f>
        <v>3.5386752630672331E-4</v>
      </c>
      <c r="BE329" s="246" t="e">
        <f>IFERROR(_xll.qlIndexFixing($BF$1,BA329,TRUE,_xll.ohTrigger(Trigger,Trigger3M)),#N/A)</f>
        <v>#N/A</v>
      </c>
    </row>
    <row r="330" spans="52:57" ht="11.25" customHeight="1" x14ac:dyDescent="0.25">
      <c r="AZ330" s="100" t="s">
        <v>201</v>
      </c>
      <c r="BA330" s="101">
        <f>_xll.qlInterestRateIndexFixingDate(Currency&amp;"ibor"&amp;Tenor,BB330,Trigger)</f>
        <v>42671</v>
      </c>
      <c r="BB330" s="101">
        <f>_xll.qlCalendarAdvance(Calendar,BB329,AZ330,"f",,Trigger)</f>
        <v>42675</v>
      </c>
      <c r="BC330" s="101">
        <f>_xll.qlInterestRateIndexMaturity(Currency&amp;"ibor"&amp;Tenor,BB330,Trigger)</f>
        <v>42767</v>
      </c>
      <c r="BD330" s="246">
        <f>_xll.qlIndexFixing($AD$5,BA330,TRUE,_xll.ohTrigger(Trigger,Trigger3M))</f>
        <v>3.5710013442182546E-4</v>
      </c>
      <c r="BE330" s="246" t="e">
        <f>IFERROR(_xll.qlIndexFixing($BF$1,BA330,TRUE,_xll.ohTrigger(Trigger,Trigger3M)),#N/A)</f>
        <v>#N/A</v>
      </c>
    </row>
    <row r="331" spans="52:57" ht="11.25" customHeight="1" x14ac:dyDescent="0.25">
      <c r="AZ331" s="100" t="s">
        <v>201</v>
      </c>
      <c r="BA331" s="101">
        <f>_xll.qlInterestRateIndexFixingDate(Currency&amp;"ibor"&amp;Tenor,BB331,Trigger)</f>
        <v>42674</v>
      </c>
      <c r="BB331" s="101">
        <f>_xll.qlCalendarAdvance(Calendar,BB330,AZ331,"f",,Trigger)</f>
        <v>42676</v>
      </c>
      <c r="BC331" s="101">
        <f>_xll.qlInterestRateIndexMaturity(Currency&amp;"ibor"&amp;Tenor,BB331,Trigger)</f>
        <v>42768</v>
      </c>
      <c r="BD331" s="246">
        <f>_xll.qlIndexFixing($AD$5,BA331,TRUE,_xll.ohTrigger(Trigger,Trigger3M))</f>
        <v>3.6033914842579037E-4</v>
      </c>
      <c r="BE331" s="246" t="e">
        <f>IFERROR(_xll.qlIndexFixing($BF$1,BA331,TRUE,_xll.ohTrigger(Trigger,Trigger3M)),#N/A)</f>
        <v>#N/A</v>
      </c>
    </row>
    <row r="332" spans="52:57" ht="11.25" customHeight="1" x14ac:dyDescent="0.25">
      <c r="AZ332" s="100" t="s">
        <v>201</v>
      </c>
      <c r="BA332" s="101">
        <f>_xll.qlInterestRateIndexFixingDate(Currency&amp;"ibor"&amp;Tenor,BB332,Trigger)</f>
        <v>42675</v>
      </c>
      <c r="BB332" s="101">
        <f>_xll.qlCalendarAdvance(Calendar,BB331,AZ332,"f",,Trigger)</f>
        <v>42677</v>
      </c>
      <c r="BC332" s="101">
        <f>_xll.qlInterestRateIndexMaturity(Currency&amp;"ibor"&amp;Tenor,BB332,Trigger)</f>
        <v>42769</v>
      </c>
      <c r="BD332" s="246">
        <f>_xll.qlIndexFixing($AD$5,BA332,TRUE,_xll.ohTrigger(Trigger,Trigger3M))</f>
        <v>3.6358456833252012E-4</v>
      </c>
      <c r="BE332" s="246" t="e">
        <f>IFERROR(_xll.qlIndexFixing($BF$1,BA332,TRUE,_xll.ohTrigger(Trigger,Trigger3M)),#N/A)</f>
        <v>#N/A</v>
      </c>
    </row>
    <row r="333" spans="52:57" ht="11.25" customHeight="1" x14ac:dyDescent="0.25">
      <c r="AZ333" s="100" t="s">
        <v>201</v>
      </c>
      <c r="BA333" s="101">
        <f>_xll.qlInterestRateIndexFixingDate(Currency&amp;"ibor"&amp;Tenor,BB333,Trigger)</f>
        <v>42676</v>
      </c>
      <c r="BB333" s="101">
        <f>_xll.qlCalendarAdvance(Calendar,BB332,AZ333,"f",,Trigger)</f>
        <v>42678</v>
      </c>
      <c r="BC333" s="101">
        <f>_xll.qlInterestRateIndexMaturity(Currency&amp;"ibor"&amp;Tenor,BB333,Trigger)</f>
        <v>42772</v>
      </c>
      <c r="BD333" s="246">
        <f>_xll.qlIndexFixing($AD$5,BA333,TRUE,_xll.ohTrigger(Trigger,Trigger3M))</f>
        <v>3.7024228107788136E-4</v>
      </c>
      <c r="BE333" s="246" t="e">
        <f>IFERROR(_xll.qlIndexFixing($BF$1,BA333,TRUE,_xll.ohTrigger(Trigger,Trigger3M)),#N/A)</f>
        <v>#N/A</v>
      </c>
    </row>
    <row r="334" spans="52:57" ht="11.25" customHeight="1" x14ac:dyDescent="0.25">
      <c r="AZ334" s="100" t="s">
        <v>201</v>
      </c>
      <c r="BA334" s="101">
        <f>_xll.qlInterestRateIndexFixingDate(Currency&amp;"ibor"&amp;Tenor,BB334,Trigger)</f>
        <v>42677</v>
      </c>
      <c r="BB334" s="101">
        <f>_xll.qlCalendarAdvance(Calendar,BB333,AZ334,"f",,Trigger)</f>
        <v>42681</v>
      </c>
      <c r="BC334" s="101">
        <f>_xll.qlInterestRateIndexMaturity(Currency&amp;"ibor"&amp;Tenor,BB334,Trigger)</f>
        <v>42773</v>
      </c>
      <c r="BD334" s="246">
        <f>_xll.qlIndexFixing($AD$5,BA334,TRUE,_xll.ohTrigger(Trigger,Trigger3M))</f>
        <v>3.7663030732594592E-4</v>
      </c>
      <c r="BE334" s="246" t="e">
        <f>IFERROR(_xll.qlIndexFixing($BF$1,BA334,TRUE,_xll.ohTrigger(Trigger,Trigger3M)),#N/A)</f>
        <v>#N/A</v>
      </c>
    </row>
    <row r="335" spans="52:57" ht="11.25" customHeight="1" x14ac:dyDescent="0.25">
      <c r="AZ335" s="100" t="s">
        <v>201</v>
      </c>
      <c r="BA335" s="101">
        <f>_xll.qlInterestRateIndexFixingDate(Currency&amp;"ibor"&amp;Tenor,BB335,Trigger)</f>
        <v>42678</v>
      </c>
      <c r="BB335" s="101">
        <f>_xll.qlCalendarAdvance(Calendar,BB334,AZ335,"f",,Trigger)</f>
        <v>42682</v>
      </c>
      <c r="BC335" s="101">
        <f>_xll.qlInterestRateIndexMaturity(Currency&amp;"ibor"&amp;Tenor,BB335,Trigger)</f>
        <v>42774</v>
      </c>
      <c r="BD335" s="246">
        <f>_xll.qlIndexFixing($AD$5,BA335,TRUE,_xll.ohTrigger(Trigger,Trigger3M))</f>
        <v>3.7990775699586516E-4</v>
      </c>
      <c r="BE335" s="246" t="e">
        <f>IFERROR(_xll.qlIndexFixing($BF$1,BA335,TRUE,_xll.ohTrigger(Trigger,Trigger3M)),#N/A)</f>
        <v>#N/A</v>
      </c>
    </row>
    <row r="336" spans="52:57" ht="11.25" customHeight="1" x14ac:dyDescent="0.25">
      <c r="AZ336" s="100" t="s">
        <v>201</v>
      </c>
      <c r="BA336" s="101">
        <f>_xll.qlInterestRateIndexFixingDate(Currency&amp;"ibor"&amp;Tenor,BB336,Trigger)</f>
        <v>42681</v>
      </c>
      <c r="BB336" s="101">
        <f>_xll.qlCalendarAdvance(Calendar,BB335,AZ336,"f",,Trigger)</f>
        <v>42683</v>
      </c>
      <c r="BC336" s="101">
        <f>_xll.qlInterestRateIndexMaturity(Currency&amp;"ibor"&amp;Tenor,BB336,Trigger)</f>
        <v>42775</v>
      </c>
      <c r="BD336" s="246">
        <f>_xll.qlIndexFixing($AD$5,BA336,TRUE,_xll.ohTrigger(Trigger,Trigger3M))</f>
        <v>3.8319161266586266E-4</v>
      </c>
      <c r="BE336" s="246" t="e">
        <f>IFERROR(_xll.qlIndexFixing($BF$1,BA336,TRUE,_xll.ohTrigger(Trigger,Trigger3M)),#N/A)</f>
        <v>#N/A</v>
      </c>
    </row>
    <row r="337" spans="52:57" ht="11.25" customHeight="1" x14ac:dyDescent="0.25">
      <c r="AZ337" s="100" t="s">
        <v>201</v>
      </c>
      <c r="BA337" s="101">
        <f>_xll.qlInterestRateIndexFixingDate(Currency&amp;"ibor"&amp;Tenor,BB337,Trigger)</f>
        <v>42682</v>
      </c>
      <c r="BB337" s="101">
        <f>_xll.qlCalendarAdvance(Calendar,BB336,AZ337,"f",,Trigger)</f>
        <v>42684</v>
      </c>
      <c r="BC337" s="101">
        <f>_xll.qlInterestRateIndexMaturity(Currency&amp;"ibor"&amp;Tenor,BB337,Trigger)</f>
        <v>42776</v>
      </c>
      <c r="BD337" s="246">
        <f>_xll.qlIndexFixing($AD$5,BA337,TRUE,_xll.ohTrigger(Trigger,Trigger3M))</f>
        <v>3.86481874351578E-4</v>
      </c>
      <c r="BE337" s="246" t="e">
        <f>IFERROR(_xll.qlIndexFixing($BF$1,BA337,TRUE,_xll.ohTrigger(Trigger,Trigger3M)),#N/A)</f>
        <v>#N/A</v>
      </c>
    </row>
    <row r="338" spans="52:57" ht="11.25" customHeight="1" x14ac:dyDescent="0.25">
      <c r="AZ338" s="100" t="s">
        <v>201</v>
      </c>
      <c r="BA338" s="101">
        <f>_xll.qlInterestRateIndexFixingDate(Currency&amp;"ibor"&amp;Tenor,BB338,Trigger)</f>
        <v>42683</v>
      </c>
      <c r="BB338" s="101">
        <f>_xll.qlCalendarAdvance(Calendar,BB337,AZ338,"f",,Trigger)</f>
        <v>42685</v>
      </c>
      <c r="BC338" s="101">
        <f>_xll.qlInterestRateIndexMaturity(Currency&amp;"ibor"&amp;Tenor,BB338,Trigger)</f>
        <v>42779</v>
      </c>
      <c r="BD338" s="246">
        <f>_xll.qlIndexFixing($AD$5,BA338,TRUE,_xll.ohTrigger(Trigger,Trigger3M))</f>
        <v>3.9297897937560789E-4</v>
      </c>
      <c r="BE338" s="246" t="e">
        <f>IFERROR(_xll.qlIndexFixing($BF$1,BA338,TRUE,_xll.ohTrigger(Trigger,Trigger3M)),#N/A)</f>
        <v>#N/A</v>
      </c>
    </row>
    <row r="339" spans="52:57" ht="11.25" customHeight="1" x14ac:dyDescent="0.25">
      <c r="AZ339" s="100" t="s">
        <v>201</v>
      </c>
      <c r="BA339" s="101">
        <f>_xll.qlInterestRateIndexFixingDate(Currency&amp;"ibor"&amp;Tenor,BB339,Trigger)</f>
        <v>42684</v>
      </c>
      <c r="BB339" s="101">
        <f>_xll.qlCalendarAdvance(Calendar,BB338,AZ339,"f",,Trigger)</f>
        <v>42688</v>
      </c>
      <c r="BC339" s="101">
        <f>_xll.qlInterestRateIndexMaturity(Currency&amp;"ibor"&amp;Tenor,BB339,Trigger)</f>
        <v>42780</v>
      </c>
      <c r="BD339" s="246">
        <f>_xll.qlIndexFixing($AD$5,BA339,TRUE,_xll.ohTrigger(Trigger,Trigger3M))</f>
        <v>3.9970698158613334E-4</v>
      </c>
      <c r="BE339" s="246" t="e">
        <f>IFERROR(_xll.qlIndexFixing($BF$1,BA339,TRUE,_xll.ohTrigger(Trigger,Trigger3M)),#N/A)</f>
        <v>#N/A</v>
      </c>
    </row>
    <row r="340" spans="52:57" ht="11.25" customHeight="1" x14ac:dyDescent="0.25">
      <c r="AZ340" s="100" t="s">
        <v>201</v>
      </c>
      <c r="BA340" s="101">
        <f>_xll.qlInterestRateIndexFixingDate(Currency&amp;"ibor"&amp;Tenor,BB340,Trigger)</f>
        <v>42685</v>
      </c>
      <c r="BB340" s="101">
        <f>_xll.qlCalendarAdvance(Calendar,BB339,AZ340,"f",,Trigger)</f>
        <v>42689</v>
      </c>
      <c r="BC340" s="101">
        <f>_xll.qlInterestRateIndexMaturity(Currency&amp;"ibor"&amp;Tenor,BB340,Trigger)</f>
        <v>42781</v>
      </c>
      <c r="BD340" s="246">
        <f>_xll.qlIndexFixing($AD$5,BA340,TRUE,_xll.ohTrigger(Trigger,Trigger3M))</f>
        <v>4.0302927359806614E-4</v>
      </c>
      <c r="BE340" s="246" t="e">
        <f>IFERROR(_xll.qlIndexFixing($BF$1,BA340,TRUE,_xll.ohTrigger(Trigger,Trigger3M)),#N/A)</f>
        <v>#N/A</v>
      </c>
    </row>
    <row r="341" spans="52:57" ht="11.25" customHeight="1" x14ac:dyDescent="0.25">
      <c r="AZ341" s="100" t="s">
        <v>201</v>
      </c>
      <c r="BA341" s="101">
        <f>_xll.qlInterestRateIndexFixingDate(Currency&amp;"ibor"&amp;Tenor,BB341,Trigger)</f>
        <v>42688</v>
      </c>
      <c r="BB341" s="101">
        <f>_xll.qlCalendarAdvance(Calendar,BB340,AZ341,"f",,Trigger)</f>
        <v>42690</v>
      </c>
      <c r="BC341" s="101">
        <f>_xll.qlInterestRateIndexMaturity(Currency&amp;"ibor"&amp;Tenor,BB341,Trigger)</f>
        <v>42782</v>
      </c>
      <c r="BD341" s="246">
        <f>_xll.qlIndexFixing($AD$5,BA341,TRUE,_xll.ohTrigger(Trigger,Trigger3M))</f>
        <v>4.0635797172389914E-4</v>
      </c>
      <c r="BE341" s="246" t="e">
        <f>IFERROR(_xll.qlIndexFixing($BF$1,BA341,TRUE,_xll.ohTrigger(Trigger,Trigger3M)),#N/A)</f>
        <v>#N/A</v>
      </c>
    </row>
    <row r="342" spans="52:57" ht="11.25" customHeight="1" x14ac:dyDescent="0.25">
      <c r="AZ342" s="100" t="s">
        <v>201</v>
      </c>
      <c r="BA342" s="101">
        <f>_xll.qlInterestRateIndexFixingDate(Currency&amp;"ibor"&amp;Tenor,BB342,Trigger)</f>
        <v>42689</v>
      </c>
      <c r="BB342" s="101">
        <f>_xll.qlCalendarAdvance(Calendar,BB341,AZ342,"f",,Trigger)</f>
        <v>42691</v>
      </c>
      <c r="BC342" s="101">
        <f>_xll.qlInterestRateIndexMaturity(Currency&amp;"ibor"&amp;Tenor,BB342,Trigger)</f>
        <v>42783</v>
      </c>
      <c r="BD342" s="246">
        <f>_xll.qlIndexFixing($AD$5,BA342,TRUE,_xll.ohTrigger(Trigger,Trigger3M))</f>
        <v>4.0969307598014089E-4</v>
      </c>
      <c r="BE342" s="246" t="e">
        <f>IFERROR(_xll.qlIndexFixing($BF$1,BA342,TRUE,_xll.ohTrigger(Trigger,Trigger3M)),#N/A)</f>
        <v>#N/A</v>
      </c>
    </row>
    <row r="343" spans="52:57" ht="11.25" customHeight="1" x14ac:dyDescent="0.25">
      <c r="AZ343" s="100" t="s">
        <v>201</v>
      </c>
      <c r="BA343" s="101">
        <f>_xll.qlInterestRateIndexFixingDate(Currency&amp;"ibor"&amp;Tenor,BB343,Trigger)</f>
        <v>42690</v>
      </c>
      <c r="BB343" s="101">
        <f>_xll.qlCalendarAdvance(Calendar,BB342,AZ343,"f",,Trigger)</f>
        <v>42692</v>
      </c>
      <c r="BC343" s="101">
        <f>_xll.qlInterestRateIndexMaturity(Currency&amp;"ibor"&amp;Tenor,BB343,Trigger)</f>
        <v>42786</v>
      </c>
      <c r="BD343" s="246">
        <f>_xll.qlIndexFixing($AD$5,BA343,TRUE,_xll.ohTrigger(Trigger,Trigger3M))</f>
        <v>4.1602289970923078E-4</v>
      </c>
      <c r="BE343" s="246" t="e">
        <f>IFERROR(_xll.qlIndexFixing($BF$1,BA343,TRUE,_xll.ohTrigger(Trigger,Trigger3M)),#N/A)</f>
        <v>#N/A</v>
      </c>
    </row>
    <row r="344" spans="52:57" ht="11.25" customHeight="1" x14ac:dyDescent="0.25">
      <c r="AZ344" s="100" t="s">
        <v>201</v>
      </c>
      <c r="BA344" s="101">
        <f>_xll.qlInterestRateIndexFixingDate(Currency&amp;"ibor"&amp;Tenor,BB344,Trigger)</f>
        <v>42691</v>
      </c>
      <c r="BB344" s="101">
        <f>_xll.qlCalendarAdvance(Calendar,BB343,AZ344,"f",,Trigger)</f>
        <v>42695</v>
      </c>
      <c r="BC344" s="101">
        <f>_xll.qlInterestRateIndexMaturity(Currency&amp;"ibor"&amp;Tenor,BB344,Trigger)</f>
        <v>42787</v>
      </c>
      <c r="BD344" s="246">
        <f>_xll.qlIndexFixing($AD$5,BA344,TRUE,_xll.ohTrigger(Trigger,Trigger3M))</f>
        <v>4.2309755463675958E-4</v>
      </c>
      <c r="BE344" s="246" t="e">
        <f>IFERROR(_xll.qlIndexFixing($BF$1,BA344,TRUE,_xll.ohTrigger(Trigger,Trigger3M)),#N/A)</f>
        <v>#N/A</v>
      </c>
    </row>
    <row r="345" spans="52:57" ht="11.25" customHeight="1" x14ac:dyDescent="0.25">
      <c r="AZ345" s="100" t="s">
        <v>201</v>
      </c>
      <c r="BA345" s="101">
        <f>_xll.qlInterestRateIndexFixingDate(Currency&amp;"ibor"&amp;Tenor,BB345,Trigger)</f>
        <v>42692</v>
      </c>
      <c r="BB345" s="101">
        <f>_xll.qlCalendarAdvance(Calendar,BB344,AZ345,"f",,Trigger)</f>
        <v>42696</v>
      </c>
      <c r="BC345" s="101">
        <f>_xll.qlInterestRateIndexMaturity(Currency&amp;"ibor"&amp;Tenor,BB345,Trigger)</f>
        <v>42788</v>
      </c>
      <c r="BD345" s="246">
        <f>_xll.qlIndexFixing($AD$5,BA345,TRUE,_xll.ohTrigger(Trigger,Trigger3M))</f>
        <v>4.2646468979093535E-4</v>
      </c>
      <c r="BE345" s="246" t="e">
        <f>IFERROR(_xll.qlIndexFixing($BF$1,BA345,TRUE,_xll.ohTrigger(Trigger,Trigger3M)),#N/A)</f>
        <v>#N/A</v>
      </c>
    </row>
    <row r="346" spans="52:57" ht="11.25" customHeight="1" x14ac:dyDescent="0.25">
      <c r="AZ346" s="100" t="s">
        <v>201</v>
      </c>
      <c r="BA346" s="101">
        <f>_xll.qlInterestRateIndexFixingDate(Currency&amp;"ibor"&amp;Tenor,BB346,Trigger)</f>
        <v>42695</v>
      </c>
      <c r="BB346" s="101">
        <f>_xll.qlCalendarAdvance(Calendar,BB345,AZ346,"f",,Trigger)</f>
        <v>42697</v>
      </c>
      <c r="BC346" s="101">
        <f>_xll.qlInterestRateIndexMaturity(Currency&amp;"ibor"&amp;Tenor,BB346,Trigger)</f>
        <v>42789</v>
      </c>
      <c r="BD346" s="246">
        <f>_xll.qlIndexFixing($AD$5,BA346,TRUE,_xll.ohTrigger(Trigger,Trigger3M))</f>
        <v>4.2983823117457106E-4</v>
      </c>
      <c r="BE346" s="246" t="e">
        <f>IFERROR(_xll.qlIndexFixing($BF$1,BA346,TRUE,_xll.ohTrigger(Trigger,Trigger3M)),#N/A)</f>
        <v>#N/A</v>
      </c>
    </row>
    <row r="347" spans="52:57" ht="11.25" customHeight="1" x14ac:dyDescent="0.25">
      <c r="AZ347" s="100" t="s">
        <v>201</v>
      </c>
      <c r="BA347" s="101">
        <f>_xll.qlInterestRateIndexFixingDate(Currency&amp;"ibor"&amp;Tenor,BB347,Trigger)</f>
        <v>42696</v>
      </c>
      <c r="BB347" s="101">
        <f>_xll.qlCalendarAdvance(Calendar,BB346,AZ347,"f",,Trigger)</f>
        <v>42698</v>
      </c>
      <c r="BC347" s="101">
        <f>_xll.qlInterestRateIndexMaturity(Currency&amp;"ibor"&amp;Tenor,BB347,Trigger)</f>
        <v>42790</v>
      </c>
      <c r="BD347" s="246">
        <f>_xll.qlIndexFixing($AD$5,BA347,TRUE,_xll.ohTrigger(Trigger,Trigger3M))</f>
        <v>4.3321817880330644E-4</v>
      </c>
      <c r="BE347" s="246" t="e">
        <f>IFERROR(_xll.qlIndexFixing($BF$1,BA347,TRUE,_xll.ohTrigger(Trigger,Trigger3M)),#N/A)</f>
        <v>#N/A</v>
      </c>
    </row>
    <row r="348" spans="52:57" ht="11.25" customHeight="1" x14ac:dyDescent="0.25">
      <c r="AZ348" s="100" t="s">
        <v>201</v>
      </c>
      <c r="BA348" s="101">
        <f>_xll.qlInterestRateIndexFixingDate(Currency&amp;"ibor"&amp;Tenor,BB348,Trigger)</f>
        <v>42697</v>
      </c>
      <c r="BB348" s="101">
        <f>_xll.qlCalendarAdvance(Calendar,BB347,AZ348,"f",,Trigger)</f>
        <v>42699</v>
      </c>
      <c r="BC348" s="101">
        <f>_xll.qlInterestRateIndexMaturity(Currency&amp;"ibor"&amp;Tenor,BB348,Trigger)</f>
        <v>42793</v>
      </c>
      <c r="BD348" s="246">
        <f>_xll.qlIndexFixing($AD$5,BA348,TRUE,_xll.ohTrigger(Trigger,Trigger3M))</f>
        <v>4.3937404762155034E-4</v>
      </c>
      <c r="BE348" s="246" t="e">
        <f>IFERROR(_xll.qlIndexFixing($BF$1,BA348,TRUE,_xll.ohTrigger(Trigger,Trigger3M)),#N/A)</f>
        <v>#N/A</v>
      </c>
    </row>
    <row r="349" spans="52:57" ht="11.25" customHeight="1" x14ac:dyDescent="0.25">
      <c r="AZ349" s="100" t="s">
        <v>201</v>
      </c>
      <c r="BA349" s="101">
        <f>_xll.qlInterestRateIndexFixingDate(Currency&amp;"ibor"&amp;Tenor,BB349,Trigger)</f>
        <v>42698</v>
      </c>
      <c r="BB349" s="101">
        <f>_xll.qlCalendarAdvance(Calendar,BB348,AZ349,"f",,Trigger)</f>
        <v>42702</v>
      </c>
      <c r="BC349" s="101">
        <f>_xll.qlInterestRateIndexMaturity(Currency&amp;"ibor"&amp;Tenor,BB349,Trigger)</f>
        <v>42794</v>
      </c>
      <c r="BD349" s="246">
        <f>_xll.qlIndexFixing($AD$5,BA349,TRUE,_xll.ohTrigger(Trigger,Trigger3M))</f>
        <v>4.4680203210636568E-4</v>
      </c>
      <c r="BE349" s="246" t="e">
        <f>IFERROR(_xll.qlIndexFixing($BF$1,BA349,TRUE,_xll.ohTrigger(Trigger,Trigger3M)),#N/A)</f>
        <v>#N/A</v>
      </c>
    </row>
    <row r="350" spans="52:57" ht="11.25" customHeight="1" x14ac:dyDescent="0.25">
      <c r="AZ350" s="100" t="s">
        <v>201</v>
      </c>
      <c r="BA350" s="101">
        <f>_xll.qlInterestRateIndexFixingDate(Currency&amp;"ibor"&amp;Tenor,BB350,Trigger)</f>
        <v>42699</v>
      </c>
      <c r="BB350" s="101">
        <f>_xll.qlCalendarAdvance(Calendar,BB349,AZ350,"f",,Trigger)</f>
        <v>42703</v>
      </c>
      <c r="BC350" s="101">
        <f>_xll.qlInterestRateIndexMaturity(Currency&amp;"ibor"&amp;Tenor,BB350,Trigger)</f>
        <v>42794</v>
      </c>
      <c r="BD350" s="246">
        <f>_xll.qlIndexFixing($AD$5,BA350,TRUE,_xll.ohTrigger(Trigger,Trigger3M))</f>
        <v>4.4888101879569443E-4</v>
      </c>
      <c r="BE350" s="246" t="e">
        <f>IFERROR(_xll.qlIndexFixing($BF$1,BA350,TRUE,_xll.ohTrigger(Trigger,Trigger3M)),#N/A)</f>
        <v>#N/A</v>
      </c>
    </row>
    <row r="351" spans="52:57" ht="11.25" customHeight="1" x14ac:dyDescent="0.25">
      <c r="AZ351" s="100" t="s">
        <v>201</v>
      </c>
      <c r="BA351" s="101">
        <f>_xll.qlInterestRateIndexFixingDate(Currency&amp;"ibor"&amp;Tenor,BB351,Trigger)</f>
        <v>42702</v>
      </c>
      <c r="BB351" s="101">
        <f>_xll.qlCalendarAdvance(Calendar,BB350,AZ351,"f",,Trigger)</f>
        <v>42704</v>
      </c>
      <c r="BC351" s="101">
        <f>_xll.qlInterestRateIndexMaturity(Currency&amp;"ibor"&amp;Tenor,BB351,Trigger)</f>
        <v>42794</v>
      </c>
      <c r="BD351" s="246">
        <f>_xll.qlIndexFixing($AD$5,BA351,TRUE,_xll.ohTrigger(Trigger,Trigger3M))</f>
        <v>4.5099166865814055E-4</v>
      </c>
      <c r="BE351" s="246" t="e">
        <f>IFERROR(_xll.qlIndexFixing($BF$1,BA351,TRUE,_xll.ohTrigger(Trigger,Trigger3M)),#N/A)</f>
        <v>#N/A</v>
      </c>
    </row>
    <row r="352" spans="52:57" ht="11.25" customHeight="1" x14ac:dyDescent="0.25">
      <c r="AZ352" s="100" t="s">
        <v>201</v>
      </c>
      <c r="BA352" s="101">
        <f>_xll.qlInterestRateIndexFixingDate(Currency&amp;"ibor"&amp;Tenor,BB352,Trigger)</f>
        <v>42703</v>
      </c>
      <c r="BB352" s="101">
        <f>_xll.qlCalendarAdvance(Calendar,BB351,AZ352,"f",,Trigger)</f>
        <v>42705</v>
      </c>
      <c r="BC352" s="101">
        <f>_xll.qlInterestRateIndexMaturity(Currency&amp;"ibor"&amp;Tenor,BB352,Trigger)</f>
        <v>42795</v>
      </c>
      <c r="BD352" s="246">
        <f>_xll.qlIndexFixing($AD$5,BA352,TRUE,_xll.ohTrigger(Trigger,Trigger3M))</f>
        <v>4.5445038733582521E-4</v>
      </c>
      <c r="BE352" s="246" t="e">
        <f>IFERROR(_xll.qlIndexFixing($BF$1,BA352,TRUE,_xll.ohTrigger(Trigger,Trigger3M)),#N/A)</f>
        <v>#N/A</v>
      </c>
    </row>
    <row r="353" spans="52:57" ht="11.25" customHeight="1" x14ac:dyDescent="0.25">
      <c r="AZ353" s="100" t="s">
        <v>201</v>
      </c>
      <c r="BA353" s="101">
        <f>_xll.qlInterestRateIndexFixingDate(Currency&amp;"ibor"&amp;Tenor,BB353,Trigger)</f>
        <v>42704</v>
      </c>
      <c r="BB353" s="101">
        <f>_xll.qlCalendarAdvance(Calendar,BB352,AZ353,"f",,Trigger)</f>
        <v>42706</v>
      </c>
      <c r="BC353" s="101">
        <f>_xll.qlInterestRateIndexMaturity(Currency&amp;"ibor"&amp;Tenor,BB353,Trigger)</f>
        <v>42796</v>
      </c>
      <c r="BD353" s="246">
        <f>_xll.qlIndexFixing($AD$5,BA353,TRUE,_xll.ohTrigger(Trigger,Trigger3M))</f>
        <v>4.5791565466224426E-4</v>
      </c>
      <c r="BE353" s="246" t="e">
        <f>IFERROR(_xll.qlIndexFixing($BF$1,BA353,TRUE,_xll.ohTrigger(Trigger,Trigger3M)),#N/A)</f>
        <v>#N/A</v>
      </c>
    </row>
    <row r="354" spans="52:57" ht="11.25" customHeight="1" x14ac:dyDescent="0.25">
      <c r="AZ354" s="100" t="s">
        <v>201</v>
      </c>
      <c r="BA354" s="101">
        <f>_xll.qlInterestRateIndexFixingDate(Currency&amp;"ibor"&amp;Tenor,BB354,Trigger)</f>
        <v>42705</v>
      </c>
      <c r="BB354" s="101">
        <f>_xll.qlCalendarAdvance(Calendar,BB353,AZ354,"f",,Trigger)</f>
        <v>42709</v>
      </c>
      <c r="BC354" s="101">
        <f>_xll.qlInterestRateIndexMaturity(Currency&amp;"ibor"&amp;Tenor,BB354,Trigger)</f>
        <v>42800</v>
      </c>
      <c r="BD354" s="246">
        <f>_xll.qlIndexFixing($AD$5,BA354,TRUE,_xll.ohTrigger(Trigger,Trigger3M))</f>
        <v>4.6958872232650449E-4</v>
      </c>
      <c r="BE354" s="246" t="e">
        <f>IFERROR(_xll.qlIndexFixing($BF$1,BA354,TRUE,_xll.ohTrigger(Trigger,Trigger3M)),#N/A)</f>
        <v>#N/A</v>
      </c>
    </row>
    <row r="355" spans="52:57" ht="11.25" customHeight="1" x14ac:dyDescent="0.25">
      <c r="AZ355" s="100" t="s">
        <v>201</v>
      </c>
      <c r="BA355" s="101">
        <f>_xll.qlInterestRateIndexFixingDate(Currency&amp;"ibor"&amp;Tenor,BB355,Trigger)</f>
        <v>42706</v>
      </c>
      <c r="BB355" s="101">
        <f>_xll.qlCalendarAdvance(Calendar,BB354,AZ355,"f",,Trigger)</f>
        <v>42710</v>
      </c>
      <c r="BC355" s="101">
        <f>_xll.qlInterestRateIndexMaturity(Currency&amp;"ibor"&amp;Tenor,BB355,Trigger)</f>
        <v>42800</v>
      </c>
      <c r="BD355" s="246">
        <f>_xll.qlIndexFixing($AD$5,BA355,TRUE,_xll.ohTrigger(Trigger,Trigger3M))</f>
        <v>4.7184221079898947E-4</v>
      </c>
      <c r="BE355" s="246" t="e">
        <f>IFERROR(_xll.qlIndexFixing($BF$1,BA355,TRUE,_xll.ohTrigger(Trigger,Trigger3M)),#N/A)</f>
        <v>#N/A</v>
      </c>
    </row>
    <row r="356" spans="52:57" ht="11.25" customHeight="1" x14ac:dyDescent="0.25">
      <c r="AZ356" s="100" t="s">
        <v>201</v>
      </c>
      <c r="BA356" s="101">
        <f>_xll.qlInterestRateIndexFixingDate(Currency&amp;"ibor"&amp;Tenor,BB356,Trigger)</f>
        <v>42709</v>
      </c>
      <c r="BB356" s="101">
        <f>_xll.qlCalendarAdvance(Calendar,BB355,AZ356,"f",,Trigger)</f>
        <v>42711</v>
      </c>
      <c r="BC356" s="101">
        <f>_xll.qlInterestRateIndexMaturity(Currency&amp;"ibor"&amp;Tenor,BB356,Trigger)</f>
        <v>42801</v>
      </c>
      <c r="BD356" s="246">
        <f>_xll.qlIndexFixing($AD$5,BA356,TRUE,_xll.ohTrigger(Trigger,Trigger3M))</f>
        <v>4.7534022162576406E-4</v>
      </c>
      <c r="BE356" s="246" t="e">
        <f>IFERROR(_xll.qlIndexFixing($BF$1,BA356,TRUE,_xll.ohTrigger(Trigger,Trigger3M)),#N/A)</f>
        <v>#N/A</v>
      </c>
    </row>
    <row r="357" spans="52:57" ht="11.25" customHeight="1" x14ac:dyDescent="0.25">
      <c r="AZ357" s="100" t="s">
        <v>201</v>
      </c>
      <c r="BA357" s="101">
        <f>_xll.qlInterestRateIndexFixingDate(Currency&amp;"ibor"&amp;Tenor,BB357,Trigger)</f>
        <v>42710</v>
      </c>
      <c r="BB357" s="101">
        <f>_xll.qlCalendarAdvance(Calendar,BB356,AZ357,"f",,Trigger)</f>
        <v>42712</v>
      </c>
      <c r="BC357" s="101">
        <f>_xll.qlInterestRateIndexMaturity(Currency&amp;"ibor"&amp;Tenor,BB357,Trigger)</f>
        <v>42802</v>
      </c>
      <c r="BD357" s="246">
        <f>_xll.qlIndexFixing($AD$5,BA357,TRUE,_xll.ohTrigger(Trigger,Trigger3M))</f>
        <v>4.7884478120430174E-4</v>
      </c>
      <c r="BE357" s="246" t="e">
        <f>IFERROR(_xll.qlIndexFixing($BF$1,BA357,TRUE,_xll.ohTrigger(Trigger,Trigger3M)),#N/A)</f>
        <v>#N/A</v>
      </c>
    </row>
    <row r="358" spans="52:57" ht="11.25" customHeight="1" x14ac:dyDescent="0.25">
      <c r="AZ358" s="100" t="s">
        <v>201</v>
      </c>
      <c r="BA358" s="101">
        <f>_xll.qlInterestRateIndexFixingDate(Currency&amp;"ibor"&amp;Tenor,BB358,Trigger)</f>
        <v>42711</v>
      </c>
      <c r="BB358" s="101">
        <f>_xll.qlCalendarAdvance(Calendar,BB357,AZ358,"f",,Trigger)</f>
        <v>42713</v>
      </c>
      <c r="BC358" s="101">
        <f>_xll.qlInterestRateIndexMaturity(Currency&amp;"ibor"&amp;Tenor,BB358,Trigger)</f>
        <v>42803</v>
      </c>
      <c r="BD358" s="246">
        <f>_xll.qlIndexFixing($AD$5,BA358,TRUE,_xll.ohTrigger(Trigger,Trigger3M))</f>
        <v>4.8235588955058972E-4</v>
      </c>
      <c r="BE358" s="246" t="e">
        <f>IFERROR(_xll.qlIndexFixing($BF$1,BA358,TRUE,_xll.ohTrigger(Trigger,Trigger3M)),#N/A)</f>
        <v>#N/A</v>
      </c>
    </row>
    <row r="359" spans="52:57" ht="11.25" customHeight="1" x14ac:dyDescent="0.25">
      <c r="AZ359" s="100" t="s">
        <v>201</v>
      </c>
      <c r="BA359" s="101">
        <f>_xll.qlInterestRateIndexFixingDate(Currency&amp;"ibor"&amp;Tenor,BB359,Trigger)</f>
        <v>42712</v>
      </c>
      <c r="BB359" s="101">
        <f>_xll.qlCalendarAdvance(Calendar,BB358,AZ359,"f",,Trigger)</f>
        <v>42716</v>
      </c>
      <c r="BC359" s="101">
        <f>_xll.qlInterestRateIndexMaturity(Currency&amp;"ibor"&amp;Tenor,BB359,Trigger)</f>
        <v>42807</v>
      </c>
      <c r="BD359" s="246">
        <f>_xll.qlIndexFixing($AD$5,BA359,TRUE,_xll.ohTrigger(Trigger,Trigger3M))</f>
        <v>4.9404240444749122E-4</v>
      </c>
      <c r="BE359" s="246" t="e">
        <f>IFERROR(_xll.qlIndexFixing($BF$1,BA359,TRUE,_xll.ohTrigger(Trigger,Trigger3M)),#N/A)</f>
        <v>#N/A</v>
      </c>
    </row>
    <row r="360" spans="52:57" ht="11.25" customHeight="1" x14ac:dyDescent="0.25">
      <c r="AZ360" s="100" t="s">
        <v>201</v>
      </c>
      <c r="BA360" s="101">
        <f>_xll.qlInterestRateIndexFixingDate(Currency&amp;"ibor"&amp;Tenor,BB360,Trigger)</f>
        <v>42713</v>
      </c>
      <c r="BB360" s="101">
        <f>_xll.qlCalendarAdvance(Calendar,BB359,AZ360,"f",,Trigger)</f>
        <v>42717</v>
      </c>
      <c r="BC360" s="101">
        <f>_xll.qlInterestRateIndexMaturity(Currency&amp;"ibor"&amp;Tenor,BB360,Trigger)</f>
        <v>42807</v>
      </c>
      <c r="BD360" s="246">
        <f>_xll.qlIndexFixing($AD$5,BA360,TRUE,_xll.ohTrigger(Trigger,Trigger3M))</f>
        <v>4.9646581097029241E-4</v>
      </c>
      <c r="BE360" s="246" t="e">
        <f>IFERROR(_xll.qlIndexFixing($BF$1,BA360,TRUE,_xll.ohTrigger(Trigger,Trigger3M)),#N/A)</f>
        <v>#N/A</v>
      </c>
    </row>
    <row r="361" spans="52:57" ht="11.25" customHeight="1" x14ac:dyDescent="0.25">
      <c r="AZ361" s="100" t="s">
        <v>201</v>
      </c>
      <c r="BA361" s="101">
        <f>_xll.qlInterestRateIndexFixingDate(Currency&amp;"ibor"&amp;Tenor,BB361,Trigger)</f>
        <v>42716</v>
      </c>
      <c r="BB361" s="101">
        <f>_xll.qlCalendarAdvance(Calendar,BB360,AZ361,"f",,Trigger)</f>
        <v>42718</v>
      </c>
      <c r="BC361" s="101">
        <f>_xll.qlInterestRateIndexMaturity(Currency&amp;"ibor"&amp;Tenor,BB361,Trigger)</f>
        <v>42808</v>
      </c>
      <c r="BD361" s="246">
        <f>_xll.qlIndexFixing($AD$5,BA361,TRUE,_xll.ohTrigger(Trigger,Trigger3M))</f>
        <v>5.0000966342000908E-4</v>
      </c>
      <c r="BE361" s="246" t="e">
        <f>IFERROR(_xll.qlIndexFixing($BF$1,BA361,TRUE,_xll.ohTrigger(Trigger,Trigger3M)),#N/A)</f>
        <v>#N/A</v>
      </c>
    </row>
    <row r="362" spans="52:57" ht="11.25" customHeight="1" x14ac:dyDescent="0.25">
      <c r="AZ362" s="100" t="s">
        <v>201</v>
      </c>
      <c r="BA362" s="101">
        <f>_xll.qlInterestRateIndexFixingDate(Currency&amp;"ibor"&amp;Tenor,BB362,Trigger)</f>
        <v>42717</v>
      </c>
      <c r="BB362" s="101">
        <f>_xll.qlCalendarAdvance(Calendar,BB361,AZ362,"f",,Trigger)</f>
        <v>42719</v>
      </c>
      <c r="BC362" s="101">
        <f>_xll.qlInterestRateIndexMaturity(Currency&amp;"ibor"&amp;Tenor,BB362,Trigger)</f>
        <v>42809</v>
      </c>
      <c r="BD362" s="246">
        <f>_xll.qlIndexFixing($AD$5,BA362,TRUE,_xll.ohTrigger(Trigger,Trigger3M))</f>
        <v>5.035600647422811E-4</v>
      </c>
      <c r="BE362" s="246" t="e">
        <f>IFERROR(_xll.qlIndexFixing($BF$1,BA362,TRUE,_xll.ohTrigger(Trigger,Trigger3M)),#N/A)</f>
        <v>#N/A</v>
      </c>
    </row>
    <row r="363" spans="52:57" ht="11.25" customHeight="1" x14ac:dyDescent="0.25">
      <c r="AZ363" s="100" t="s">
        <v>201</v>
      </c>
      <c r="BA363" s="101">
        <f>_xll.qlInterestRateIndexFixingDate(Currency&amp;"ibor"&amp;Tenor,BB363,Trigger)</f>
        <v>42718</v>
      </c>
      <c r="BB363" s="101">
        <f>_xll.qlCalendarAdvance(Calendar,BB362,AZ363,"f",,Trigger)</f>
        <v>42720</v>
      </c>
      <c r="BC363" s="101">
        <f>_xll.qlInterestRateIndexMaturity(Currency&amp;"ibor"&amp;Tenor,BB363,Trigger)</f>
        <v>42810</v>
      </c>
      <c r="BD363" s="246">
        <f>_xll.qlIndexFixing($AD$5,BA363,TRUE,_xll.ohTrigger(Trigger,Trigger3M))</f>
        <v>5.0711701495398387E-4</v>
      </c>
      <c r="BE363" s="246" t="e">
        <f>IFERROR(_xll.qlIndexFixing($BF$1,BA363,TRUE,_xll.ohTrigger(Trigger,Trigger3M)),#N/A)</f>
        <v>#N/A</v>
      </c>
    </row>
    <row r="364" spans="52:57" ht="11.25" customHeight="1" x14ac:dyDescent="0.25">
      <c r="AZ364" s="100" t="s">
        <v>201</v>
      </c>
      <c r="BA364" s="101">
        <f>_xll.qlInterestRateIndexFixingDate(Currency&amp;"ibor"&amp;Tenor,BB364,Trigger)</f>
        <v>42719</v>
      </c>
      <c r="BB364" s="101">
        <f>_xll.qlCalendarAdvance(Calendar,BB363,AZ364,"f",,Trigger)</f>
        <v>42723</v>
      </c>
      <c r="BC364" s="101">
        <f>_xll.qlInterestRateIndexMaturity(Currency&amp;"ibor"&amp;Tenor,BB364,Trigger)</f>
        <v>42814</v>
      </c>
      <c r="BD364" s="246">
        <f>_xll.qlIndexFixing($AD$5,BA364,TRUE,_xll.ohTrigger(Trigger,Trigger3M))</f>
        <v>5.1881345566387742E-4</v>
      </c>
      <c r="BE364" s="246" t="e">
        <f>IFERROR(_xll.qlIndexFixing($BF$1,BA364,TRUE,_xll.ohTrigger(Trigger,Trigger3M)),#N/A)</f>
        <v>#N/A</v>
      </c>
    </row>
    <row r="365" spans="52:57" ht="11.25" customHeight="1" x14ac:dyDescent="0.25">
      <c r="AZ365" s="100" t="s">
        <v>201</v>
      </c>
      <c r="BA365" s="101">
        <f>_xll.qlInterestRateIndexFixingDate(Currency&amp;"ibor"&amp;Tenor,BB365,Trigger)</f>
        <v>42720</v>
      </c>
      <c r="BB365" s="101">
        <f>_xll.qlCalendarAdvance(Calendar,BB364,AZ365,"f",,Trigger)</f>
        <v>42724</v>
      </c>
      <c r="BC365" s="101">
        <f>_xll.qlInterestRateIndexMaturity(Currency&amp;"ibor"&amp;Tenor,BB365,Trigger)</f>
        <v>42814</v>
      </c>
      <c r="BD365" s="246">
        <f>_xll.qlIndexFixing($AD$5,BA365,TRUE,_xll.ohTrigger(Trigger,Trigger3M))</f>
        <v>5.2141030505126196E-4</v>
      </c>
      <c r="BE365" s="246" t="e">
        <f>IFERROR(_xll.qlIndexFixing($BF$1,BA365,TRUE,_xll.ohTrigger(Trigger,Trigger3M)),#N/A)</f>
        <v>#N/A</v>
      </c>
    </row>
    <row r="366" spans="52:57" ht="11.25" customHeight="1" x14ac:dyDescent="0.25">
      <c r="AZ366" s="100" t="s">
        <v>201</v>
      </c>
      <c r="BA366" s="101">
        <f>_xll.qlInterestRateIndexFixingDate(Currency&amp;"ibor"&amp;Tenor,BB366,Trigger)</f>
        <v>42723</v>
      </c>
      <c r="BB366" s="101">
        <f>_xll.qlCalendarAdvance(Calendar,BB365,AZ366,"f",,Trigger)</f>
        <v>42725</v>
      </c>
      <c r="BC366" s="101">
        <f>_xll.qlInterestRateIndexMaturity(Currency&amp;"ibor"&amp;Tenor,BB366,Trigger)</f>
        <v>42815</v>
      </c>
      <c r="BD366" s="246">
        <f>_xll.qlIndexFixing($AD$5,BA366,TRUE,_xll.ohTrigger(Trigger,Trigger3M))</f>
        <v>5.2499999997568381E-4</v>
      </c>
      <c r="BE366" s="246" t="e">
        <f>IFERROR(_xll.qlIndexFixing($BF$1,BA366,TRUE,_xll.ohTrigger(Trigger,Trigger3M)),#N/A)</f>
        <v>#N/A</v>
      </c>
    </row>
    <row r="367" spans="52:57" ht="11.25" customHeight="1" x14ac:dyDescent="0.25">
      <c r="AZ367" s="100" t="s">
        <v>201</v>
      </c>
      <c r="BA367" s="101">
        <f>_xll.qlInterestRateIndexFixingDate(Currency&amp;"ibor"&amp;Tenor,BB367,Trigger)</f>
        <v>42724</v>
      </c>
      <c r="BB367" s="101">
        <f>_xll.qlCalendarAdvance(Calendar,BB366,AZ367,"f",,Trigger)</f>
        <v>42726</v>
      </c>
      <c r="BC367" s="101">
        <f>_xll.qlInterestRateIndexMaturity(Currency&amp;"ibor"&amp;Tenor,BB367,Trigger)</f>
        <v>42816</v>
      </c>
      <c r="BD367" s="246">
        <f>_xll.qlIndexFixing($AD$5,BA367,TRUE,_xll.ohTrigger(Trigger,Trigger3M))</f>
        <v>5.2886569681120932E-4</v>
      </c>
      <c r="BE367" s="246" t="e">
        <f>IFERROR(_xll.qlIndexFixing($BF$1,BA367,TRUE,_xll.ohTrigger(Trigger,Trigger3M)),#N/A)</f>
        <v>#N/A</v>
      </c>
    </row>
    <row r="368" spans="52:57" ht="11.25" customHeight="1" x14ac:dyDescent="0.25">
      <c r="AZ368" s="100" t="s">
        <v>201</v>
      </c>
      <c r="BA368" s="101">
        <f>_xll.qlInterestRateIndexFixingDate(Currency&amp;"ibor"&amp;Tenor,BB368,Trigger)</f>
        <v>42725</v>
      </c>
      <c r="BB368" s="101">
        <f>_xll.qlCalendarAdvance(Calendar,BB367,AZ368,"f",,Trigger)</f>
        <v>42727</v>
      </c>
      <c r="BC368" s="101">
        <f>_xll.qlInterestRateIndexMaturity(Currency&amp;"ibor"&amp;Tenor,BB368,Trigger)</f>
        <v>42817</v>
      </c>
      <c r="BD368" s="246">
        <f>_xll.qlIndexFixing($AD$5,BA368,TRUE,_xll.ohTrigger(Trigger,Trigger3M))</f>
        <v>5.327378607109523E-4</v>
      </c>
      <c r="BE368" s="246" t="e">
        <f>IFERROR(_xll.qlIndexFixing($BF$1,BA368,TRUE,_xll.ohTrigger(Trigger,Trigger3M)),#N/A)</f>
        <v>#N/A</v>
      </c>
    </row>
    <row r="369" spans="52:57" ht="11.25" customHeight="1" x14ac:dyDescent="0.25">
      <c r="AZ369" s="100" t="s">
        <v>201</v>
      </c>
      <c r="BA369" s="101">
        <f>_xll.qlInterestRateIndexFixingDate(Currency&amp;"ibor"&amp;Tenor,BB369,Trigger)</f>
        <v>42726</v>
      </c>
      <c r="BB369" s="101">
        <f>_xll.qlCalendarAdvance(Calendar,BB368,AZ369,"f",,Trigger)</f>
        <v>42731</v>
      </c>
      <c r="BC369" s="101">
        <f>_xll.qlInterestRateIndexMaturity(Currency&amp;"ibor"&amp;Tenor,BB369,Trigger)</f>
        <v>42821</v>
      </c>
      <c r="BD369" s="246">
        <f>_xll.qlIndexFixing($AD$5,BA369,TRUE,_xll.ohTrigger(Trigger,Trigger3M))</f>
        <v>5.4829118731625215E-4</v>
      </c>
      <c r="BE369" s="246" t="e">
        <f>IFERROR(_xll.qlIndexFixing($BF$1,BA369,TRUE,_xll.ohTrigger(Trigger,Trigger3M)),#N/A)</f>
        <v>#N/A</v>
      </c>
    </row>
    <row r="370" spans="52:57" ht="11.25" customHeight="1" x14ac:dyDescent="0.25">
      <c r="AZ370" s="100" t="s">
        <v>201</v>
      </c>
      <c r="BA370" s="101">
        <f>_xll.qlInterestRateIndexFixingDate(Currency&amp;"ibor"&amp;Tenor,BB370,Trigger)</f>
        <v>42727</v>
      </c>
      <c r="BB370" s="101">
        <f>_xll.qlCalendarAdvance(Calendar,BB369,AZ370,"f",,Trigger)</f>
        <v>42732</v>
      </c>
      <c r="BC370" s="101">
        <f>_xll.qlInterestRateIndexMaturity(Currency&amp;"ibor"&amp;Tenor,BB370,Trigger)</f>
        <v>42822</v>
      </c>
      <c r="BD370" s="246">
        <f>_xll.qlIndexFixing($AD$5,BA370,TRUE,_xll.ohTrigger(Trigger,Trigger3M))</f>
        <v>5.5219568681419418E-4</v>
      </c>
      <c r="BE370" s="246" t="e">
        <f>IFERROR(_xll.qlIndexFixing($BF$1,BA370,TRUE,_xll.ohTrigger(Trigger,Trigger3M)),#N/A)</f>
        <v>#N/A</v>
      </c>
    </row>
    <row r="371" spans="52:57" ht="11.25" customHeight="1" x14ac:dyDescent="0.25">
      <c r="AZ371" s="100" t="s">
        <v>201</v>
      </c>
      <c r="BA371" s="101">
        <f>_xll.qlInterestRateIndexFixingDate(Currency&amp;"ibor"&amp;Tenor,BB371,Trigger)</f>
        <v>42731</v>
      </c>
      <c r="BB371" s="101">
        <f>_xll.qlCalendarAdvance(Calendar,BB370,AZ371,"f",,Trigger)</f>
        <v>42733</v>
      </c>
      <c r="BC371" s="101">
        <f>_xll.qlInterestRateIndexMaturity(Currency&amp;"ibor"&amp;Tenor,BB371,Trigger)</f>
        <v>42823</v>
      </c>
      <c r="BD371" s="246">
        <f>_xll.qlIndexFixing($AD$5,BA371,TRUE,_xll.ohTrigger(Trigger,Trigger3M))</f>
        <v>5.5610665348826416E-4</v>
      </c>
      <c r="BE371" s="246" t="e">
        <f>IFERROR(_xll.qlIndexFixing($BF$1,BA371,TRUE,_xll.ohTrigger(Trigger,Trigger3M)),#N/A)</f>
        <v>#N/A</v>
      </c>
    </row>
    <row r="372" spans="52:57" ht="11.25" customHeight="1" x14ac:dyDescent="0.25">
      <c r="AZ372" s="100" t="s">
        <v>201</v>
      </c>
      <c r="BA372" s="101">
        <f>_xll.qlInterestRateIndexFixingDate(Currency&amp;"ibor"&amp;Tenor,BB372,Trigger)</f>
        <v>42732</v>
      </c>
      <c r="BB372" s="101">
        <f>_xll.qlCalendarAdvance(Calendar,BB371,AZ372,"f",,Trigger)</f>
        <v>42734</v>
      </c>
      <c r="BC372" s="101">
        <f>_xll.qlInterestRateIndexMaturity(Currency&amp;"ibor"&amp;Tenor,BB372,Trigger)</f>
        <v>42825</v>
      </c>
      <c r="BD372" s="246">
        <f>_xll.qlIndexFixing($AD$5,BA372,TRUE,_xll.ohTrigger(Trigger,Trigger3M))</f>
        <v>5.6278014077234455E-4</v>
      </c>
      <c r="BE372" s="246" t="e">
        <f>IFERROR(_xll.qlIndexFixing($BF$1,BA372,TRUE,_xll.ohTrigger(Trigger,Trigger3M)),#N/A)</f>
        <v>#N/A</v>
      </c>
    </row>
    <row r="373" spans="52:57" ht="11.25" customHeight="1" x14ac:dyDescent="0.25">
      <c r="AZ373" s="100" t="s">
        <v>201</v>
      </c>
      <c r="BA373" s="101">
        <f>_xll.qlInterestRateIndexFixingDate(Currency&amp;"ibor"&amp;Tenor,BB373,Trigger)</f>
        <v>42733</v>
      </c>
      <c r="BB373" s="101">
        <f>_xll.qlCalendarAdvance(Calendar,BB372,AZ373,"f",,Trigger)</f>
        <v>42737</v>
      </c>
      <c r="BC373" s="101">
        <f>_xll.qlInterestRateIndexMaturity(Currency&amp;"ibor"&amp;Tenor,BB373,Trigger)</f>
        <v>42828</v>
      </c>
      <c r="BD373" s="246">
        <f>_xll.qlIndexFixing($AD$5,BA373,TRUE,_xll.ohTrigger(Trigger,Trigger3M))</f>
        <v>5.7452343618535906E-4</v>
      </c>
      <c r="BE373" s="246" t="e">
        <f>IFERROR(_xll.qlIndexFixing($BF$1,BA373,TRUE,_xll.ohTrigger(Trigger,Trigger3M)),#N/A)</f>
        <v>#N/A</v>
      </c>
    </row>
    <row r="374" spans="52:57" ht="11.25" customHeight="1" x14ac:dyDescent="0.25">
      <c r="AZ374" s="100" t="s">
        <v>201</v>
      </c>
      <c r="BA374" s="101">
        <f>_xll.qlInterestRateIndexFixingDate(Currency&amp;"ibor"&amp;Tenor,BB374,Trigger)</f>
        <v>42734</v>
      </c>
      <c r="BB374" s="101">
        <f>_xll.qlCalendarAdvance(Calendar,BB373,AZ374,"f",,Trigger)</f>
        <v>42738</v>
      </c>
      <c r="BC374" s="101">
        <f>_xll.qlInterestRateIndexMaturity(Currency&amp;"ibor"&amp;Tenor,BB374,Trigger)</f>
        <v>42828</v>
      </c>
      <c r="BD374" s="246">
        <f>_xll.qlIndexFixing($AD$5,BA374,TRUE,_xll.ohTrigger(Trigger,Trigger3M))</f>
        <v>5.7575849517199629E-4</v>
      </c>
      <c r="BE374" s="246" t="e">
        <f>IFERROR(_xll.qlIndexFixing($BF$1,BA374,TRUE,_xll.ohTrigger(Trigger,Trigger3M)),#N/A)</f>
        <v>#N/A</v>
      </c>
    </row>
    <row r="375" spans="52:57" ht="11.25" customHeight="1" x14ac:dyDescent="0.25">
      <c r="AZ375" s="100" t="s">
        <v>201</v>
      </c>
      <c r="BA375" s="101">
        <f>_xll.qlInterestRateIndexFixingDate(Currency&amp;"ibor"&amp;Tenor,BB375,Trigger)</f>
        <v>42737</v>
      </c>
      <c r="BB375" s="101">
        <f>_xll.qlCalendarAdvance(Calendar,BB374,AZ375,"f",,Trigger)</f>
        <v>42739</v>
      </c>
      <c r="BC375" s="101">
        <f>_xll.qlInterestRateIndexMaturity(Currency&amp;"ibor"&amp;Tenor,BB375,Trigger)</f>
        <v>42829</v>
      </c>
      <c r="BD375" s="246">
        <f>_xll.qlIndexFixing($AD$5,BA375,TRUE,_xll.ohTrigger(Trigger,Trigger3M))</f>
        <v>5.7970826530340247E-4</v>
      </c>
      <c r="BE375" s="246" t="e">
        <f>IFERROR(_xll.qlIndexFixing($BF$1,BA375,TRUE,_xll.ohTrigger(Trigger,Trigger3M)),#N/A)</f>
        <v>#N/A</v>
      </c>
    </row>
    <row r="376" spans="52:57" ht="11.25" customHeight="1" x14ac:dyDescent="0.25">
      <c r="AZ376" s="100" t="s">
        <v>201</v>
      </c>
      <c r="BA376" s="101">
        <f>_xll.qlInterestRateIndexFixingDate(Currency&amp;"ibor"&amp;Tenor,BB376,Trigger)</f>
        <v>42738</v>
      </c>
      <c r="BB376" s="101">
        <f>_xll.qlCalendarAdvance(Calendar,BB375,AZ376,"f",,Trigger)</f>
        <v>42740</v>
      </c>
      <c r="BC376" s="101">
        <f>_xll.qlInterestRateIndexMaturity(Currency&amp;"ibor"&amp;Tenor,BB376,Trigger)</f>
        <v>42830</v>
      </c>
      <c r="BD376" s="246">
        <f>_xll.qlIndexFixing($AD$5,BA376,TRUE,_xll.ohTrigger(Trigger,Trigger3M))</f>
        <v>5.8366450274416337E-4</v>
      </c>
      <c r="BE376" s="246" t="e">
        <f>IFERROR(_xll.qlIndexFixing($BF$1,BA376,TRUE,_xll.ohTrigger(Trigger,Trigger3M)),#N/A)</f>
        <v>#N/A</v>
      </c>
    </row>
    <row r="377" spans="52:57" ht="11.25" customHeight="1" x14ac:dyDescent="0.25">
      <c r="AZ377" s="100" t="s">
        <v>201</v>
      </c>
      <c r="BA377" s="101">
        <f>_xll.qlInterestRateIndexFixingDate(Currency&amp;"ibor"&amp;Tenor,BB377,Trigger)</f>
        <v>42739</v>
      </c>
      <c r="BB377" s="101">
        <f>_xll.qlCalendarAdvance(Calendar,BB376,AZ377,"f",,Trigger)</f>
        <v>42741</v>
      </c>
      <c r="BC377" s="101">
        <f>_xll.qlInterestRateIndexMaturity(Currency&amp;"ibor"&amp;Tenor,BB377,Trigger)</f>
        <v>42831</v>
      </c>
      <c r="BD377" s="246">
        <f>_xll.qlIndexFixing($AD$5,BA377,TRUE,_xll.ohTrigger(Trigger,Trigger3M))</f>
        <v>5.8762720751559527E-4</v>
      </c>
      <c r="BE377" s="246" t="e">
        <f>IFERROR(_xll.qlIndexFixing($BF$1,BA377,TRUE,_xll.ohTrigger(Trigger,Trigger3M)),#N/A)</f>
        <v>#N/A</v>
      </c>
    </row>
    <row r="378" spans="52:57" ht="11.25" customHeight="1" x14ac:dyDescent="0.25">
      <c r="AZ378" s="100" t="s">
        <v>201</v>
      </c>
      <c r="BA378" s="101">
        <f>_xll.qlInterestRateIndexFixingDate(Currency&amp;"ibor"&amp;Tenor,BB378,Trigger)</f>
        <v>42740</v>
      </c>
      <c r="BB378" s="101">
        <f>_xll.qlCalendarAdvance(Calendar,BB377,AZ378,"f",,Trigger)</f>
        <v>42744</v>
      </c>
      <c r="BC378" s="101">
        <f>_xll.qlInterestRateIndexMaturity(Currency&amp;"ibor"&amp;Tenor,BB378,Trigger)</f>
        <v>42835</v>
      </c>
      <c r="BD378" s="246">
        <f>_xll.qlIndexFixing($AD$5,BA378,TRUE,_xll.ohTrigger(Trigger,Trigger3M))</f>
        <v>6.0214832918880821E-4</v>
      </c>
      <c r="BE378" s="246" t="e">
        <f>IFERROR(_xll.qlIndexFixing($BF$1,BA378,TRUE,_xll.ohTrigger(Trigger,Trigger3M)),#N/A)</f>
        <v>#N/A</v>
      </c>
    </row>
    <row r="379" spans="52:57" ht="11.25" customHeight="1" x14ac:dyDescent="0.25">
      <c r="AZ379" s="100" t="s">
        <v>201</v>
      </c>
      <c r="BA379" s="101">
        <f>_xll.qlInterestRateIndexFixingDate(Currency&amp;"ibor"&amp;Tenor,BB379,Trigger)</f>
        <v>42741</v>
      </c>
      <c r="BB379" s="101">
        <f>_xll.qlCalendarAdvance(Calendar,BB378,AZ379,"f",,Trigger)</f>
        <v>42745</v>
      </c>
      <c r="BC379" s="101">
        <f>_xll.qlInterestRateIndexMaturity(Currency&amp;"ibor"&amp;Tenor,BB379,Trigger)</f>
        <v>42835</v>
      </c>
      <c r="BD379" s="246">
        <f>_xll.qlIndexFixing($AD$5,BA379,TRUE,_xll.ohTrigger(Trigger,Trigger3M))</f>
        <v>6.0354270027307422E-4</v>
      </c>
      <c r="BE379" s="246" t="e">
        <f>IFERROR(_xll.qlIndexFixing($BF$1,BA379,TRUE,_xll.ohTrigger(Trigger,Trigger3M)),#N/A)</f>
        <v>#N/A</v>
      </c>
    </row>
    <row r="380" spans="52:57" ht="11.25" customHeight="1" x14ac:dyDescent="0.25">
      <c r="AZ380" s="100" t="s">
        <v>201</v>
      </c>
      <c r="BA380" s="101">
        <f>_xll.qlInterestRateIndexFixingDate(Currency&amp;"ibor"&amp;Tenor,BB380,Trigger)</f>
        <v>42744</v>
      </c>
      <c r="BB380" s="101">
        <f>_xll.qlCalendarAdvance(Calendar,BB379,AZ380,"f",,Trigger)</f>
        <v>42746</v>
      </c>
      <c r="BC380" s="101">
        <f>_xll.qlInterestRateIndexMaturity(Currency&amp;"ibor"&amp;Tenor,BB380,Trigger)</f>
        <v>42836</v>
      </c>
      <c r="BD380" s="246">
        <f>_xll.qlIndexFixing($AD$5,BA380,TRUE,_xll.ohTrigger(Trigger,Trigger3M))</f>
        <v>6.0753774197674915E-4</v>
      </c>
      <c r="BE380" s="246" t="e">
        <f>IFERROR(_xll.qlIndexFixing($BF$1,BA380,TRUE,_xll.ohTrigger(Trigger,Trigger3M)),#N/A)</f>
        <v>#N/A</v>
      </c>
    </row>
    <row r="381" spans="52:57" ht="11.25" customHeight="1" x14ac:dyDescent="0.25">
      <c r="AZ381" s="100" t="s">
        <v>201</v>
      </c>
      <c r="BA381" s="101">
        <f>_xll.qlInterestRateIndexFixingDate(Currency&amp;"ibor"&amp;Tenor,BB381,Trigger)</f>
        <v>42745</v>
      </c>
      <c r="BB381" s="101">
        <f>_xll.qlCalendarAdvance(Calendar,BB380,AZ381,"f",,Trigger)</f>
        <v>42747</v>
      </c>
      <c r="BC381" s="101">
        <f>_xll.qlInterestRateIndexMaturity(Currency&amp;"ibor"&amp;Tenor,BB381,Trigger)</f>
        <v>42837</v>
      </c>
      <c r="BD381" s="246">
        <f>_xll.qlIndexFixing($AD$5,BA381,TRUE,_xll.ohTrigger(Trigger,Trigger3M))</f>
        <v>6.1153925112655827E-4</v>
      </c>
      <c r="BE381" s="246" t="e">
        <f>IFERROR(_xll.qlIndexFixing($BF$1,BA381,TRUE,_xll.ohTrigger(Trigger,Trigger3M)),#N/A)</f>
        <v>#N/A</v>
      </c>
    </row>
    <row r="382" spans="52:57" ht="11.25" customHeight="1" x14ac:dyDescent="0.25">
      <c r="AZ382" s="100" t="s">
        <v>201</v>
      </c>
      <c r="BA382" s="101">
        <f>_xll.qlInterestRateIndexFixingDate(Currency&amp;"ibor"&amp;Tenor,BB382,Trigger)</f>
        <v>42746</v>
      </c>
      <c r="BB382" s="101">
        <f>_xll.qlCalendarAdvance(Calendar,BB381,AZ382,"f",,Trigger)</f>
        <v>42748</v>
      </c>
      <c r="BC382" s="101">
        <f>_xll.qlInterestRateIndexMaturity(Currency&amp;"ibor"&amp;Tenor,BB382,Trigger)</f>
        <v>42838</v>
      </c>
      <c r="BD382" s="246">
        <f>_xll.qlIndexFixing($AD$5,BA382,TRUE,_xll.ohTrigger(Trigger,Trigger3M))</f>
        <v>6.1554722773937698E-4</v>
      </c>
      <c r="BE382" s="246" t="e">
        <f>IFERROR(_xll.qlIndexFixing($BF$1,BA382,TRUE,_xll.ohTrigger(Trigger,Trigger3M)),#N/A)</f>
        <v>#N/A</v>
      </c>
    </row>
    <row r="383" spans="52:57" ht="11.25" customHeight="1" x14ac:dyDescent="0.25">
      <c r="AZ383" s="100" t="s">
        <v>201</v>
      </c>
      <c r="BA383" s="101">
        <f>_xll.qlInterestRateIndexFixingDate(Currency&amp;"ibor"&amp;Tenor,BB383,Trigger)</f>
        <v>42747</v>
      </c>
      <c r="BB383" s="101">
        <f>_xll.qlCalendarAdvance(Calendar,BB382,AZ383,"f",,Trigger)</f>
        <v>42751</v>
      </c>
      <c r="BC383" s="101">
        <f>_xll.qlInterestRateIndexMaturity(Currency&amp;"ibor"&amp;Tenor,BB383,Trigger)</f>
        <v>42843</v>
      </c>
      <c r="BD383" s="246">
        <f>_xll.qlIndexFixing($AD$5,BA383,TRUE,_xll.ohTrigger(Trigger,Trigger3M))</f>
        <v>6.3253646042634685E-4</v>
      </c>
      <c r="BE383" s="246" t="e">
        <f>IFERROR(_xll.qlIndexFixing($BF$1,BA383,TRUE,_xll.ohTrigger(Trigger,Trigger3M)),#N/A)</f>
        <v>#N/A</v>
      </c>
    </row>
    <row r="384" spans="52:57" ht="11.25" customHeight="1" x14ac:dyDescent="0.25">
      <c r="AZ384" s="100" t="s">
        <v>201</v>
      </c>
      <c r="BA384" s="101">
        <f>_xll.qlInterestRateIndexFixingDate(Currency&amp;"ibor"&amp;Tenor,BB384,Trigger)</f>
        <v>42748</v>
      </c>
      <c r="BB384" s="101">
        <f>_xll.qlCalendarAdvance(Calendar,BB383,AZ384,"f",,Trigger)</f>
        <v>42752</v>
      </c>
      <c r="BC384" s="101">
        <f>_xll.qlInterestRateIndexMaturity(Currency&amp;"ibor"&amp;Tenor,BB384,Trigger)</f>
        <v>42843</v>
      </c>
      <c r="BD384" s="246">
        <f>_xll.qlIndexFixing($AD$5,BA384,TRUE,_xll.ohTrigger(Trigger,Trigger3M))</f>
        <v>6.3410342016914797E-4</v>
      </c>
      <c r="BE384" s="246" t="e">
        <f>IFERROR(_xll.qlIndexFixing($BF$1,BA384,TRUE,_xll.ohTrigger(Trigger,Trigger3M)),#N/A)</f>
        <v>#N/A</v>
      </c>
    </row>
    <row r="385" spans="52:57" ht="11.25" customHeight="1" x14ac:dyDescent="0.25">
      <c r="AZ385" s="100" t="s">
        <v>201</v>
      </c>
      <c r="BA385" s="101">
        <f>_xll.qlInterestRateIndexFixingDate(Currency&amp;"ibor"&amp;Tenor,BB385,Trigger)</f>
        <v>42751</v>
      </c>
      <c r="BB385" s="101">
        <f>_xll.qlCalendarAdvance(Calendar,BB384,AZ385,"f",,Trigger)</f>
        <v>42753</v>
      </c>
      <c r="BC385" s="101">
        <f>_xll.qlInterestRateIndexMaturity(Currency&amp;"ibor"&amp;Tenor,BB385,Trigger)</f>
        <v>42843</v>
      </c>
      <c r="BD385" s="246">
        <f>_xll.qlIndexFixing($AD$5,BA385,TRUE,_xll.ohTrigger(Trigger,Trigger3M))</f>
        <v>6.3568412344761072E-4</v>
      </c>
      <c r="BE385" s="246" t="e">
        <f>IFERROR(_xll.qlIndexFixing($BF$1,BA385,TRUE,_xll.ohTrigger(Trigger,Trigger3M)),#N/A)</f>
        <v>#N/A</v>
      </c>
    </row>
    <row r="386" spans="52:57" ht="11.25" customHeight="1" x14ac:dyDescent="0.25">
      <c r="AZ386" s="100" t="s">
        <v>201</v>
      </c>
      <c r="BA386" s="101">
        <f>_xll.qlInterestRateIndexFixingDate(Currency&amp;"ibor"&amp;Tenor,BB386,Trigger)</f>
        <v>42752</v>
      </c>
      <c r="BB386" s="101">
        <f>_xll.qlCalendarAdvance(Calendar,BB385,AZ386,"f",,Trigger)</f>
        <v>42754</v>
      </c>
      <c r="BC386" s="101">
        <f>_xll.qlInterestRateIndexMaturity(Currency&amp;"ibor"&amp;Tenor,BB386,Trigger)</f>
        <v>42844</v>
      </c>
      <c r="BD386" s="246">
        <f>_xll.qlIndexFixing($AD$5,BA386,TRUE,_xll.ohTrigger(Trigger,Trigger3M))</f>
        <v>6.3973090525415444E-4</v>
      </c>
      <c r="BE386" s="246" t="e">
        <f>IFERROR(_xll.qlIndexFixing($BF$1,BA386,TRUE,_xll.ohTrigger(Trigger,Trigger3M)),#N/A)</f>
        <v>#N/A</v>
      </c>
    </row>
    <row r="387" spans="52:57" ht="11.25" customHeight="1" x14ac:dyDescent="0.25">
      <c r="AZ387" s="100" t="s">
        <v>201</v>
      </c>
      <c r="BA387" s="101">
        <f>_xll.qlInterestRateIndexFixingDate(Currency&amp;"ibor"&amp;Tenor,BB387,Trigger)</f>
        <v>42753</v>
      </c>
      <c r="BB387" s="101">
        <f>_xll.qlCalendarAdvance(Calendar,BB386,AZ387,"f",,Trigger)</f>
        <v>42755</v>
      </c>
      <c r="BC387" s="101">
        <f>_xll.qlInterestRateIndexMaturity(Currency&amp;"ibor"&amp;Tenor,BB387,Trigger)</f>
        <v>42845</v>
      </c>
      <c r="BD387" s="246">
        <f>_xll.qlIndexFixing($AD$5,BA387,TRUE,_xll.ohTrigger(Trigger,Trigger3M))</f>
        <v>6.4378415466226357E-4</v>
      </c>
      <c r="BE387" s="246" t="e">
        <f>IFERROR(_xll.qlIndexFixing($BF$1,BA387,TRUE,_xll.ohTrigger(Trigger,Trigger3M)),#N/A)</f>
        <v>#N/A</v>
      </c>
    </row>
    <row r="388" spans="52:57" ht="11.25" customHeight="1" x14ac:dyDescent="0.25">
      <c r="AZ388" s="100" t="s">
        <v>201</v>
      </c>
      <c r="BA388" s="101">
        <f>_xll.qlInterestRateIndexFixingDate(Currency&amp;"ibor"&amp;Tenor,BB388,Trigger)</f>
        <v>42754</v>
      </c>
      <c r="BB388" s="101">
        <f>_xll.qlCalendarAdvance(Calendar,BB387,AZ388,"f",,Trigger)</f>
        <v>42758</v>
      </c>
      <c r="BC388" s="101">
        <f>_xll.qlInterestRateIndexMaturity(Currency&amp;"ibor"&amp;Tenor,BB388,Trigger)</f>
        <v>42849</v>
      </c>
      <c r="BD388" s="246">
        <f>_xll.qlIndexFixing($AD$5,BA388,TRUE,_xll.ohTrigger(Trigger,Trigger3M))</f>
        <v>6.5833839337541965E-4</v>
      </c>
      <c r="BE388" s="246" t="e">
        <f>IFERROR(_xll.qlIndexFixing($BF$1,BA388,TRUE,_xll.ohTrigger(Trigger,Trigger3M)),#N/A)</f>
        <v>#N/A</v>
      </c>
    </row>
    <row r="389" spans="52:57" ht="11.25" customHeight="1" x14ac:dyDescent="0.25">
      <c r="AZ389" s="100" t="s">
        <v>201</v>
      </c>
      <c r="BA389" s="101">
        <f>_xll.qlInterestRateIndexFixingDate(Currency&amp;"ibor"&amp;Tenor,BB389,Trigger)</f>
        <v>42755</v>
      </c>
      <c r="BB389" s="101">
        <f>_xll.qlCalendarAdvance(Calendar,BB388,AZ389,"f",,Trigger)</f>
        <v>42759</v>
      </c>
      <c r="BC389" s="101">
        <f>_xll.qlInterestRateIndexMaturity(Currency&amp;"ibor"&amp;Tenor,BB389,Trigger)</f>
        <v>42849</v>
      </c>
      <c r="BD389" s="246">
        <f>_xll.qlIndexFixing($AD$5,BA389,TRUE,_xll.ohTrigger(Trigger,Trigger3M))</f>
        <v>6.6006182869315921E-4</v>
      </c>
      <c r="BE389" s="246" t="e">
        <f>IFERROR(_xll.qlIndexFixing($BF$1,BA389,TRUE,_xll.ohTrigger(Trigger,Trigger3M)),#N/A)</f>
        <v>#N/A</v>
      </c>
    </row>
    <row r="390" spans="52:57" ht="11.25" customHeight="1" x14ac:dyDescent="0.25">
      <c r="AZ390" s="100" t="s">
        <v>201</v>
      </c>
      <c r="BA390" s="101">
        <f>_xll.qlInterestRateIndexFixingDate(Currency&amp;"ibor"&amp;Tenor,BB390,Trigger)</f>
        <v>42758</v>
      </c>
      <c r="BB390" s="101">
        <f>_xll.qlCalendarAdvance(Calendar,BB389,AZ390,"f",,Trigger)</f>
        <v>42760</v>
      </c>
      <c r="BC390" s="101">
        <f>_xll.qlInterestRateIndexMaturity(Currency&amp;"ibor"&amp;Tenor,BB390,Trigger)</f>
        <v>42850</v>
      </c>
      <c r="BD390" s="246">
        <f>_xll.qlIndexFixing($AD$5,BA390,TRUE,_xll.ohTrigger(Trigger,Trigger3M))</f>
        <v>6.6414741640041797E-4</v>
      </c>
      <c r="BE390" s="246" t="e">
        <f>IFERROR(_xll.qlIndexFixing($BF$1,BA390,TRUE,_xll.ohTrigger(Trigger,Trigger3M)),#N/A)</f>
        <v>#N/A</v>
      </c>
    </row>
    <row r="391" spans="52:57" ht="11.25" customHeight="1" x14ac:dyDescent="0.25">
      <c r="AZ391" s="100" t="s">
        <v>201</v>
      </c>
      <c r="BA391" s="101">
        <f>_xll.qlInterestRateIndexFixingDate(Currency&amp;"ibor"&amp;Tenor,BB391,Trigger)</f>
        <v>42759</v>
      </c>
      <c r="BB391" s="101">
        <f>_xll.qlCalendarAdvance(Calendar,BB390,AZ391,"f",,Trigger)</f>
        <v>42761</v>
      </c>
      <c r="BC391" s="101">
        <f>_xll.qlInterestRateIndexMaturity(Currency&amp;"ibor"&amp;Tenor,BB391,Trigger)</f>
        <v>42851</v>
      </c>
      <c r="BD391" s="246">
        <f>_xll.qlIndexFixing($AD$5,BA391,TRUE,_xll.ohTrigger(Trigger,Trigger3M))</f>
        <v>6.6823947182559351E-4</v>
      </c>
      <c r="BE391" s="246" t="e">
        <f>IFERROR(_xll.qlIndexFixing($BF$1,BA391,TRUE,_xll.ohTrigger(Trigger,Trigger3M)),#N/A)</f>
        <v>#N/A</v>
      </c>
    </row>
    <row r="392" spans="52:57" ht="11.25" customHeight="1" x14ac:dyDescent="0.25">
      <c r="AZ392" s="100" t="s">
        <v>201</v>
      </c>
      <c r="BA392" s="101">
        <f>_xll.qlInterestRateIndexFixingDate(Currency&amp;"ibor"&amp;Tenor,BB392,Trigger)</f>
        <v>42760</v>
      </c>
      <c r="BB392" s="101">
        <f>_xll.qlCalendarAdvance(Calendar,BB391,AZ392,"f",,Trigger)</f>
        <v>42762</v>
      </c>
      <c r="BC392" s="101">
        <f>_xll.qlInterestRateIndexMaturity(Currency&amp;"ibor"&amp;Tenor,BB392,Trigger)</f>
        <v>42852</v>
      </c>
      <c r="BD392" s="246">
        <f>_xll.qlIndexFixing($AD$5,BA392,TRUE,_xll.ohTrigger(Trigger,Trigger3M))</f>
        <v>6.7233799499089031E-4</v>
      </c>
      <c r="BE392" s="246" t="e">
        <f>IFERROR(_xll.qlIndexFixing($BF$1,BA392,TRUE,_xll.ohTrigger(Trigger,Trigger3M)),#N/A)</f>
        <v>#N/A</v>
      </c>
    </row>
    <row r="393" spans="52:57" ht="11.25" customHeight="1" x14ac:dyDescent="0.25">
      <c r="AZ393" s="100" t="s">
        <v>201</v>
      </c>
      <c r="BA393" s="101">
        <f>_xll.qlInterestRateIndexFixingDate(Currency&amp;"ibor"&amp;Tenor,BB393,Trigger)</f>
        <v>42761</v>
      </c>
      <c r="BB393" s="101">
        <f>_xll.qlCalendarAdvance(Calendar,BB392,AZ393,"f",,Trigger)</f>
        <v>42765</v>
      </c>
      <c r="BC393" s="101">
        <f>_xll.qlInterestRateIndexMaturity(Currency&amp;"ibor"&amp;Tenor,BB393,Trigger)</f>
        <v>42853</v>
      </c>
      <c r="BD393" s="246">
        <f>_xll.qlIndexFixing($AD$5,BA393,TRUE,_xll.ohTrigger(Trigger,Trigger3M))</f>
        <v>6.801424294403366E-4</v>
      </c>
      <c r="BE393" s="246" t="e">
        <f>IFERROR(_xll.qlIndexFixing($BF$1,BA393,TRUE,_xll.ohTrigger(Trigger,Trigger3M)),#N/A)</f>
        <v>#N/A</v>
      </c>
    </row>
    <row r="394" spans="52:57" ht="11.25" customHeight="1" x14ac:dyDescent="0.25">
      <c r="AZ394" s="100" t="s">
        <v>201</v>
      </c>
      <c r="BA394" s="101">
        <f>_xll.qlInterestRateIndexFixingDate(Currency&amp;"ibor"&amp;Tenor,BB394,Trigger)</f>
        <v>42762</v>
      </c>
      <c r="BB394" s="101">
        <f>_xll.qlCalendarAdvance(Calendar,BB393,AZ394,"f",,Trigger)</f>
        <v>42766</v>
      </c>
      <c r="BC394" s="101">
        <f>_xll.qlInterestRateIndexMaturity(Currency&amp;"ibor"&amp;Tenor,BB394,Trigger)</f>
        <v>42853</v>
      </c>
      <c r="BD394" s="246">
        <f>_xll.qlIndexFixing($AD$5,BA394,TRUE,_xll.ohTrigger(Trigger,Trigger3M))</f>
        <v>6.8202322874081841E-4</v>
      </c>
      <c r="BE394" s="246" t="e">
        <f>IFERROR(_xll.qlIndexFixing($BF$1,BA394,TRUE,_xll.ohTrigger(Trigger,Trigger3M)),#N/A)</f>
        <v>#N/A</v>
      </c>
    </row>
    <row r="395" spans="52:57" ht="11.25" customHeight="1" x14ac:dyDescent="0.25">
      <c r="AZ395" s="100" t="s">
        <v>201</v>
      </c>
      <c r="BA395" s="101">
        <f>_xll.qlInterestRateIndexFixingDate(Currency&amp;"ibor"&amp;Tenor,BB395,Trigger)</f>
        <v>42765</v>
      </c>
      <c r="BB395" s="101">
        <f>_xll.qlCalendarAdvance(Calendar,BB394,AZ395,"f",,Trigger)</f>
        <v>42767</v>
      </c>
      <c r="BC395" s="101">
        <f>_xll.qlInterestRateIndexMaturity(Currency&amp;"ibor"&amp;Tenor,BB395,Trigger)</f>
        <v>42857</v>
      </c>
      <c r="BD395" s="246">
        <f>_xll.qlIndexFixing($AD$5,BA395,TRUE,_xll.ohTrigger(Trigger,Trigger3M))</f>
        <v>6.9292762759687321E-4</v>
      </c>
      <c r="BE395" s="246" t="e">
        <f>IFERROR(_xll.qlIndexFixing($BF$1,BA395,TRUE,_xll.ohTrigger(Trigger,Trigger3M)),#N/A)</f>
        <v>#N/A</v>
      </c>
    </row>
    <row r="396" spans="52:57" ht="11.25" customHeight="1" x14ac:dyDescent="0.25">
      <c r="AZ396" s="100" t="s">
        <v>201</v>
      </c>
      <c r="BA396" s="101">
        <f>_xll.qlInterestRateIndexFixingDate(Currency&amp;"ibor"&amp;Tenor,BB396,Trigger)</f>
        <v>42766</v>
      </c>
      <c r="BB396" s="101">
        <f>_xll.qlCalendarAdvance(Calendar,BB395,AZ396,"f",,Trigger)</f>
        <v>42768</v>
      </c>
      <c r="BC396" s="101">
        <f>_xll.qlInterestRateIndexMaturity(Currency&amp;"ibor"&amp;Tenor,BB396,Trigger)</f>
        <v>42857</v>
      </c>
      <c r="BD396" s="246">
        <f>_xll.qlIndexFixing($AD$5,BA396,TRUE,_xll.ohTrigger(Trigger,Trigger3M))</f>
        <v>6.9486713041140493E-4</v>
      </c>
      <c r="BE396" s="246" t="e">
        <f>IFERROR(_xll.qlIndexFixing($BF$1,BA396,TRUE,_xll.ohTrigger(Trigger,Trigger3M)),#N/A)</f>
        <v>#N/A</v>
      </c>
    </row>
    <row r="397" spans="52:57" ht="11.25" customHeight="1" x14ac:dyDescent="0.25">
      <c r="AZ397" s="100" t="s">
        <v>201</v>
      </c>
      <c r="BA397" s="101">
        <f>_xll.qlInterestRateIndexFixingDate(Currency&amp;"ibor"&amp;Tenor,BB397,Trigger)</f>
        <v>42767</v>
      </c>
      <c r="BB397" s="101">
        <f>_xll.qlCalendarAdvance(Calendar,BB396,AZ397,"f",,Trigger)</f>
        <v>42769</v>
      </c>
      <c r="BC397" s="101">
        <f>_xll.qlInterestRateIndexMaturity(Currency&amp;"ibor"&amp;Tenor,BB397,Trigger)</f>
        <v>42858</v>
      </c>
      <c r="BD397" s="246">
        <f>_xll.qlIndexFixing($AD$5,BA397,TRUE,_xll.ohTrigger(Trigger,Trigger3M))</f>
        <v>6.990296188300704E-4</v>
      </c>
      <c r="BE397" s="246" t="e">
        <f>IFERROR(_xll.qlIndexFixing($BF$1,BA397,TRUE,_xll.ohTrigger(Trigger,Trigger3M)),#N/A)</f>
        <v>#N/A</v>
      </c>
    </row>
    <row r="398" spans="52:57" ht="11.25" customHeight="1" x14ac:dyDescent="0.25">
      <c r="AZ398" s="100" t="s">
        <v>201</v>
      </c>
      <c r="BA398" s="101">
        <f>_xll.qlInterestRateIndexFixingDate(Currency&amp;"ibor"&amp;Tenor,BB398,Trigger)</f>
        <v>42768</v>
      </c>
      <c r="BB398" s="101">
        <f>_xll.qlCalendarAdvance(Calendar,BB397,AZ398,"f",,Trigger)</f>
        <v>42772</v>
      </c>
      <c r="BC398" s="101">
        <f>_xll.qlInterestRateIndexMaturity(Currency&amp;"ibor"&amp;Tenor,BB398,Trigger)</f>
        <v>42863</v>
      </c>
      <c r="BD398" s="246">
        <f>_xll.qlIndexFixing($AD$5,BA398,TRUE,_xll.ohTrigger(Trigger,Trigger3M))</f>
        <v>7.1578220641446005E-4</v>
      </c>
      <c r="BE398" s="246" t="e">
        <f>IFERROR(_xll.qlIndexFixing($BF$1,BA398,TRUE,_xll.ohTrigger(Trigger,Trigger3M)),#N/A)</f>
        <v>#N/A</v>
      </c>
    </row>
    <row r="399" spans="52:57" ht="11.25" customHeight="1" x14ac:dyDescent="0.25">
      <c r="AZ399" s="100" t="s">
        <v>201</v>
      </c>
      <c r="BA399" s="101">
        <f>_xll.qlInterestRateIndexFixingDate(Currency&amp;"ibor"&amp;Tenor,BB399,Trigger)</f>
        <v>42769</v>
      </c>
      <c r="BB399" s="101">
        <f>_xll.qlCalendarAdvance(Calendar,BB398,AZ399,"f",,Trigger)</f>
        <v>42773</v>
      </c>
      <c r="BC399" s="101">
        <f>_xll.qlInterestRateIndexMaturity(Currency&amp;"ibor"&amp;Tenor,BB399,Trigger)</f>
        <v>42863</v>
      </c>
      <c r="BD399" s="246">
        <f>_xll.qlIndexFixing($AD$5,BA399,TRUE,_xll.ohTrigger(Trigger,Trigger3M))</f>
        <v>7.1784862628199164E-4</v>
      </c>
      <c r="BE399" s="246" t="e">
        <f>IFERROR(_xll.qlIndexFixing($BF$1,BA399,TRUE,_xll.ohTrigger(Trigger,Trigger3M)),#N/A)</f>
        <v>#N/A</v>
      </c>
    </row>
    <row r="400" spans="52:57" ht="11.25" customHeight="1" x14ac:dyDescent="0.25">
      <c r="AZ400" s="100" t="s">
        <v>201</v>
      </c>
      <c r="BA400" s="101">
        <f>_xll.qlInterestRateIndexFixingDate(Currency&amp;"ibor"&amp;Tenor,BB400,Trigger)</f>
        <v>42772</v>
      </c>
      <c r="BB400" s="101">
        <f>_xll.qlCalendarAdvance(Calendar,BB399,AZ400,"f",,Trigger)</f>
        <v>42774</v>
      </c>
      <c r="BC400" s="101">
        <f>_xll.qlInterestRateIndexMaturity(Currency&amp;"ibor"&amp;Tenor,BB400,Trigger)</f>
        <v>42863</v>
      </c>
      <c r="BD400" s="246">
        <f>_xll.qlIndexFixing($AD$5,BA400,TRUE,_xll.ohTrigger(Trigger,Trigger3M))</f>
        <v>7.1994016879129493E-4</v>
      </c>
      <c r="BE400" s="246" t="e">
        <f>IFERROR(_xll.qlIndexFixing($BF$1,BA400,TRUE,_xll.ohTrigger(Trigger,Trigger3M)),#N/A)</f>
        <v>#N/A</v>
      </c>
    </row>
    <row r="401" spans="52:57" ht="11.25" customHeight="1" x14ac:dyDescent="0.25">
      <c r="AZ401" s="100" t="s">
        <v>201</v>
      </c>
      <c r="BA401" s="101">
        <f>_xll.qlInterestRateIndexFixingDate(Currency&amp;"ibor"&amp;Tenor,BB401,Trigger)</f>
        <v>42773</v>
      </c>
      <c r="BB401" s="101">
        <f>_xll.qlCalendarAdvance(Calendar,BB400,AZ401,"f",,Trigger)</f>
        <v>42775</v>
      </c>
      <c r="BC401" s="101">
        <f>_xll.qlInterestRateIndexMaturity(Currency&amp;"ibor"&amp;Tenor,BB401,Trigger)</f>
        <v>42864</v>
      </c>
      <c r="BD401" s="246">
        <f>_xll.qlIndexFixing($AD$5,BA401,TRUE,_xll.ohTrigger(Trigger,Trigger3M))</f>
        <v>7.2414190049992645E-4</v>
      </c>
      <c r="BE401" s="246" t="e">
        <f>IFERROR(_xll.qlIndexFixing($BF$1,BA401,TRUE,_xll.ohTrigger(Trigger,Trigger3M)),#N/A)</f>
        <v>#N/A</v>
      </c>
    </row>
    <row r="402" spans="52:57" ht="11.25" customHeight="1" x14ac:dyDescent="0.25">
      <c r="AZ402" s="100" t="s">
        <v>201</v>
      </c>
      <c r="BA402" s="101">
        <f>_xll.qlInterestRateIndexFixingDate(Currency&amp;"ibor"&amp;Tenor,BB402,Trigger)</f>
        <v>42774</v>
      </c>
      <c r="BB402" s="101">
        <f>_xll.qlCalendarAdvance(Calendar,BB401,AZ402,"f",,Trigger)</f>
        <v>42776</v>
      </c>
      <c r="BC402" s="101">
        <f>_xll.qlInterestRateIndexMaturity(Currency&amp;"ibor"&amp;Tenor,BB402,Trigger)</f>
        <v>42865</v>
      </c>
      <c r="BD402" s="246">
        <f>_xll.qlIndexFixing($AD$5,BA402,TRUE,_xll.ohTrigger(Trigger,Trigger3M))</f>
        <v>7.2835017282918716E-4</v>
      </c>
      <c r="BE402" s="246" t="e">
        <f>IFERROR(_xll.qlIndexFixing($BF$1,BA402,TRUE,_xll.ohTrigger(Trigger,Trigger3M)),#N/A)</f>
        <v>#N/A</v>
      </c>
    </row>
    <row r="403" spans="52:57" ht="11.25" customHeight="1" x14ac:dyDescent="0.25">
      <c r="AZ403" s="100" t="s">
        <v>201</v>
      </c>
      <c r="BA403" s="101">
        <f>_xll.qlInterestRateIndexFixingDate(Currency&amp;"ibor"&amp;Tenor,BB403,Trigger)</f>
        <v>42775</v>
      </c>
      <c r="BB403" s="101">
        <f>_xll.qlCalendarAdvance(Calendar,BB402,AZ403,"f",,Trigger)</f>
        <v>42779</v>
      </c>
      <c r="BC403" s="101">
        <f>_xll.qlInterestRateIndexMaturity(Currency&amp;"ibor"&amp;Tenor,BB403,Trigger)</f>
        <v>42870</v>
      </c>
      <c r="BD403" s="246">
        <f>_xll.qlIndexFixing($AD$5,BA403,TRUE,_xll.ohTrigger(Trigger,Trigger3M))</f>
        <v>7.4497428576344126E-4</v>
      </c>
      <c r="BE403" s="246" t="e">
        <f>IFERROR(_xll.qlIndexFixing($BF$1,BA403,TRUE,_xll.ohTrigger(Trigger,Trigger3M)),#N/A)</f>
        <v>#N/A</v>
      </c>
    </row>
    <row r="404" spans="52:57" ht="11.25" customHeight="1" x14ac:dyDescent="0.25">
      <c r="AZ404" s="100" t="s">
        <v>201</v>
      </c>
      <c r="BA404" s="101">
        <f>_xll.qlInterestRateIndexFixingDate(Currency&amp;"ibor"&amp;Tenor,BB404,Trigger)</f>
        <v>42776</v>
      </c>
      <c r="BB404" s="101">
        <f>_xll.qlCalendarAdvance(Calendar,BB403,AZ404,"f",,Trigger)</f>
        <v>42780</v>
      </c>
      <c r="BC404" s="101">
        <f>_xll.qlInterestRateIndexMaturity(Currency&amp;"ibor"&amp;Tenor,BB404,Trigger)</f>
        <v>42870</v>
      </c>
      <c r="BD404" s="246">
        <f>_xll.qlIndexFixing($AD$5,BA404,TRUE,_xll.ohTrigger(Trigger,Trigger3M))</f>
        <v>7.4721741812489029E-4</v>
      </c>
      <c r="BE404" s="246" t="e">
        <f>IFERROR(_xll.qlIndexFixing($BF$1,BA404,TRUE,_xll.ohTrigger(Trigger,Trigger3M)),#N/A)</f>
        <v>#N/A</v>
      </c>
    </row>
    <row r="405" spans="52:57" ht="11.25" customHeight="1" x14ac:dyDescent="0.25">
      <c r="AZ405" s="100" t="s">
        <v>201</v>
      </c>
      <c r="BA405" s="101">
        <f>_xll.qlInterestRateIndexFixingDate(Currency&amp;"ibor"&amp;Tenor,BB405,Trigger)</f>
        <v>42779</v>
      </c>
      <c r="BB405" s="101">
        <f>_xll.qlCalendarAdvance(Calendar,BB404,AZ405,"f",,Trigger)</f>
        <v>42781</v>
      </c>
      <c r="BC405" s="101">
        <f>_xll.qlInterestRateIndexMaturity(Currency&amp;"ibor"&amp;Tenor,BB405,Trigger)</f>
        <v>42870</v>
      </c>
      <c r="BD405" s="246">
        <f>_xll.qlIndexFixing($AD$5,BA405,TRUE,_xll.ohTrigger(Trigger,Trigger3M))</f>
        <v>7.4948964448549513E-4</v>
      </c>
      <c r="BE405" s="246" t="e">
        <f>IFERROR(_xll.qlIndexFixing($BF$1,BA405,TRUE,_xll.ohTrigger(Trigger,Trigger3M)),#N/A)</f>
        <v>#N/A</v>
      </c>
    </row>
    <row r="406" spans="52:57" ht="11.25" customHeight="1" x14ac:dyDescent="0.25">
      <c r="AZ406" s="100" t="s">
        <v>201</v>
      </c>
      <c r="BA406" s="101">
        <f>_xll.qlInterestRateIndexFixingDate(Currency&amp;"ibor"&amp;Tenor,BB406,Trigger)</f>
        <v>42780</v>
      </c>
      <c r="BB406" s="101">
        <f>_xll.qlCalendarAdvance(Calendar,BB405,AZ406,"f",,Trigger)</f>
        <v>42782</v>
      </c>
      <c r="BC406" s="101">
        <f>_xll.qlInterestRateIndexMaturity(Currency&amp;"ibor"&amp;Tenor,BB406,Trigger)</f>
        <v>42871</v>
      </c>
      <c r="BD406" s="246">
        <f>_xll.qlIndexFixing($AD$5,BA406,TRUE,_xll.ohTrigger(Trigger,Trigger3M))</f>
        <v>7.5373716096246274E-4</v>
      </c>
      <c r="BE406" s="246" t="e">
        <f>IFERROR(_xll.qlIndexFixing($BF$1,BA406,TRUE,_xll.ohTrigger(Trigger,Trigger3M)),#N/A)</f>
        <v>#N/A</v>
      </c>
    </row>
    <row r="407" spans="52:57" ht="11.25" customHeight="1" x14ac:dyDescent="0.25">
      <c r="AZ407" s="100" t="s">
        <v>201</v>
      </c>
      <c r="BA407" s="101">
        <f>_xll.qlInterestRateIndexFixingDate(Currency&amp;"ibor"&amp;Tenor,BB407,Trigger)</f>
        <v>42781</v>
      </c>
      <c r="BB407" s="101">
        <f>_xll.qlCalendarAdvance(Calendar,BB406,AZ407,"f",,Trigger)</f>
        <v>42783</v>
      </c>
      <c r="BC407" s="101">
        <f>_xll.qlInterestRateIndexMaturity(Currency&amp;"ibor"&amp;Tenor,BB407,Trigger)</f>
        <v>42872</v>
      </c>
      <c r="BD407" s="246">
        <f>_xll.qlIndexFixing($AD$5,BA407,TRUE,_xll.ohTrigger(Trigger,Trigger3M))</f>
        <v>7.5799121820196861E-4</v>
      </c>
      <c r="BE407" s="246" t="e">
        <f>IFERROR(_xll.qlIndexFixing($BF$1,BA407,TRUE,_xll.ohTrigger(Trigger,Trigger3M)),#N/A)</f>
        <v>#N/A</v>
      </c>
    </row>
    <row r="408" spans="52:57" ht="11.25" customHeight="1" x14ac:dyDescent="0.25">
      <c r="AZ408" s="100" t="s">
        <v>201</v>
      </c>
      <c r="BA408" s="101">
        <f>_xll.qlInterestRateIndexFixingDate(Currency&amp;"ibor"&amp;Tenor,BB408,Trigger)</f>
        <v>42782</v>
      </c>
      <c r="BB408" s="101">
        <f>_xll.qlCalendarAdvance(Calendar,BB407,AZ408,"f",,Trigger)</f>
        <v>42786</v>
      </c>
      <c r="BC408" s="101">
        <f>_xll.qlInterestRateIndexMaturity(Currency&amp;"ibor"&amp;Tenor,BB408,Trigger)</f>
        <v>42877</v>
      </c>
      <c r="BD408" s="246">
        <f>_xll.qlIndexFixing($AD$5,BA408,TRUE,_xll.ohTrigger(Trigger,Trigger3M))</f>
        <v>7.7447982288820214E-4</v>
      </c>
      <c r="BE408" s="246" t="e">
        <f>IFERROR(_xll.qlIndexFixing($BF$1,BA408,TRUE,_xll.ohTrigger(Trigger,Trigger3M)),#N/A)</f>
        <v>#N/A</v>
      </c>
    </row>
    <row r="409" spans="52:57" ht="11.25" customHeight="1" x14ac:dyDescent="0.25">
      <c r="AZ409" s="100" t="s">
        <v>201</v>
      </c>
      <c r="BA409" s="101">
        <f>_xll.qlInterestRateIndexFixingDate(Currency&amp;"ibor"&amp;Tenor,BB409,Trigger)</f>
        <v>42783</v>
      </c>
      <c r="BB409" s="101">
        <f>_xll.qlCalendarAdvance(Calendar,BB408,AZ409,"f",,Trigger)</f>
        <v>42787</v>
      </c>
      <c r="BC409" s="101">
        <f>_xll.qlInterestRateIndexMaturity(Currency&amp;"ibor"&amp;Tenor,BB409,Trigger)</f>
        <v>42877</v>
      </c>
      <c r="BD409" s="246">
        <f>_xll.qlIndexFixing($AD$5,BA409,TRUE,_xll.ohTrigger(Trigger,Trigger3M))</f>
        <v>7.7690314794498505E-4</v>
      </c>
      <c r="BE409" s="246" t="e">
        <f>IFERROR(_xll.qlIndexFixing($BF$1,BA409,TRUE,_xll.ohTrigger(Trigger,Trigger3M)),#N/A)</f>
        <v>#N/A</v>
      </c>
    </row>
    <row r="410" spans="52:57" ht="11.25" customHeight="1" x14ac:dyDescent="0.25">
      <c r="AZ410" s="100" t="s">
        <v>201</v>
      </c>
      <c r="BA410" s="101">
        <f>_xll.qlInterestRateIndexFixingDate(Currency&amp;"ibor"&amp;Tenor,BB410,Trigger)</f>
        <v>42786</v>
      </c>
      <c r="BB410" s="101">
        <f>_xll.qlCalendarAdvance(Calendar,BB409,AZ410,"f",,Trigger)</f>
        <v>42788</v>
      </c>
      <c r="BC410" s="101">
        <f>_xll.qlInterestRateIndexMaturity(Currency&amp;"ibor"&amp;Tenor,BB410,Trigger)</f>
        <v>42877</v>
      </c>
      <c r="BD410" s="246">
        <f>_xll.qlIndexFixing($AD$5,BA410,TRUE,_xll.ohTrigger(Trigger,Trigger3M))</f>
        <v>7.7935961657496088E-4</v>
      </c>
      <c r="BE410" s="246" t="e">
        <f>IFERROR(_xll.qlIndexFixing($BF$1,BA410,TRUE,_xll.ohTrigger(Trigger,Trigger3M)),#N/A)</f>
        <v>#N/A</v>
      </c>
    </row>
    <row r="411" spans="52:57" ht="11.25" customHeight="1" x14ac:dyDescent="0.25">
      <c r="AZ411" s="100" t="s">
        <v>201</v>
      </c>
      <c r="BA411" s="101">
        <f>_xll.qlInterestRateIndexFixingDate(Currency&amp;"ibor"&amp;Tenor,BB411,Trigger)</f>
        <v>42787</v>
      </c>
      <c r="BB411" s="101">
        <f>_xll.qlCalendarAdvance(Calendar,BB410,AZ411,"f",,Trigger)</f>
        <v>42789</v>
      </c>
      <c r="BC411" s="101">
        <f>_xll.qlInterestRateIndexMaturity(Currency&amp;"ibor"&amp;Tenor,BB411,Trigger)</f>
        <v>42878</v>
      </c>
      <c r="BD411" s="246">
        <f>_xll.qlIndexFixing($AD$5,BA411,TRUE,_xll.ohTrigger(Trigger,Trigger3M))</f>
        <v>7.8365291882799787E-4</v>
      </c>
      <c r="BE411" s="246" t="e">
        <f>IFERROR(_xll.qlIndexFixing($BF$1,BA411,TRUE,_xll.ohTrigger(Trigger,Trigger3M)),#N/A)</f>
        <v>#N/A</v>
      </c>
    </row>
    <row r="412" spans="52:57" ht="11.25" customHeight="1" x14ac:dyDescent="0.25">
      <c r="AZ412" s="100" t="s">
        <v>201</v>
      </c>
      <c r="BA412" s="101">
        <f>_xll.qlInterestRateIndexFixingDate(Currency&amp;"ibor"&amp;Tenor,BB412,Trigger)</f>
        <v>42788</v>
      </c>
      <c r="BB412" s="101">
        <f>_xll.qlCalendarAdvance(Calendar,BB411,AZ412,"f",,Trigger)</f>
        <v>42790</v>
      </c>
      <c r="BC412" s="101">
        <f>_xll.qlInterestRateIndexMaturity(Currency&amp;"ibor"&amp;Tenor,BB412,Trigger)</f>
        <v>42879</v>
      </c>
      <c r="BD412" s="246">
        <f>_xll.qlIndexFixing($AD$5,BA412,TRUE,_xll.ohTrigger(Trigger,Trigger3M))</f>
        <v>7.8795276198997293E-4</v>
      </c>
      <c r="BE412" s="246" t="e">
        <f>IFERROR(_xll.qlIndexFixing($BF$1,BA412,TRUE,_xll.ohTrigger(Trigger,Trigger3M)),#N/A)</f>
        <v>#N/A</v>
      </c>
    </row>
    <row r="413" spans="52:57" ht="11.25" customHeight="1" x14ac:dyDescent="0.25">
      <c r="AZ413" s="100" t="s">
        <v>201</v>
      </c>
      <c r="BA413" s="101">
        <f>_xll.qlInterestRateIndexFixingDate(Currency&amp;"ibor"&amp;Tenor,BB413,Trigger)</f>
        <v>42789</v>
      </c>
      <c r="BB413" s="101">
        <f>_xll.qlCalendarAdvance(Calendar,BB412,AZ413,"f",,Trigger)</f>
        <v>42793</v>
      </c>
      <c r="BC413" s="101">
        <f>_xll.qlInterestRateIndexMaturity(Currency&amp;"ibor"&amp;Tenor,BB413,Trigger)</f>
        <v>42884</v>
      </c>
      <c r="BD413" s="246">
        <f>_xll.qlIndexFixing($AD$5,BA413,TRUE,_xll.ohTrigger(Trigger,Trigger3M))</f>
        <v>8.0429882479588486E-4</v>
      </c>
      <c r="BE413" s="246" t="e">
        <f>IFERROR(_xll.qlIndexFixing($BF$1,BA413,TRUE,_xll.ohTrigger(Trigger,Trigger3M)),#N/A)</f>
        <v>#N/A</v>
      </c>
    </row>
    <row r="414" spans="52:57" ht="11.25" customHeight="1" x14ac:dyDescent="0.25">
      <c r="AZ414" s="100" t="s">
        <v>201</v>
      </c>
      <c r="BA414" s="101">
        <f>_xll.qlInterestRateIndexFixingDate(Currency&amp;"ibor"&amp;Tenor,BB414,Trigger)</f>
        <v>42790</v>
      </c>
      <c r="BB414" s="101">
        <f>_xll.qlCalendarAdvance(Calendar,BB413,AZ414,"f",,Trigger)</f>
        <v>42794</v>
      </c>
      <c r="BC414" s="101">
        <f>_xll.qlInterestRateIndexMaturity(Currency&amp;"ibor"&amp;Tenor,BB414,Trigger)</f>
        <v>42886</v>
      </c>
      <c r="BD414" s="246">
        <f>_xll.qlIndexFixing($AD$5,BA414,TRUE,_xll.ohTrigger(Trigger,Trigger3M))</f>
        <v>8.1025321126526617E-4</v>
      </c>
      <c r="BE414" s="246" t="e">
        <f>IFERROR(_xll.qlIndexFixing($BF$1,BA414,TRUE,_xll.ohTrigger(Trigger,Trigger3M)),#N/A)</f>
        <v>#N/A</v>
      </c>
    </row>
    <row r="415" spans="52:57" ht="11.25" customHeight="1" x14ac:dyDescent="0.25">
      <c r="AZ415" s="100" t="s">
        <v>201</v>
      </c>
      <c r="BA415" s="101">
        <f>_xll.qlInterestRateIndexFixingDate(Currency&amp;"ibor"&amp;Tenor,BB415,Trigger)</f>
        <v>42793</v>
      </c>
      <c r="BB415" s="101">
        <f>_xll.qlCalendarAdvance(Calendar,BB414,AZ415,"f",,Trigger)</f>
        <v>42795</v>
      </c>
      <c r="BC415" s="101">
        <f>_xll.qlInterestRateIndexMaturity(Currency&amp;"ibor"&amp;Tenor,BB415,Trigger)</f>
        <v>42887</v>
      </c>
      <c r="BD415" s="246">
        <f>_xll.qlIndexFixing($AD$5,BA415,TRUE,_xll.ohTrigger(Trigger,Trigger3M))</f>
        <v>8.1452536745929083E-4</v>
      </c>
      <c r="BE415" s="246" t="e">
        <f>IFERROR(_xll.qlIndexFixing($BF$1,BA415,TRUE,_xll.ohTrigger(Trigger,Trigger3M)),#N/A)</f>
        <v>#N/A</v>
      </c>
    </row>
    <row r="416" spans="52:57" ht="11.25" customHeight="1" x14ac:dyDescent="0.25">
      <c r="AZ416" s="100" t="s">
        <v>201</v>
      </c>
      <c r="BA416" s="101">
        <f>_xll.qlInterestRateIndexFixingDate(Currency&amp;"ibor"&amp;Tenor,BB416,Trigger)</f>
        <v>42794</v>
      </c>
      <c r="BB416" s="101">
        <f>_xll.qlCalendarAdvance(Calendar,BB415,AZ416,"f",,Trigger)</f>
        <v>42796</v>
      </c>
      <c r="BC416" s="101">
        <f>_xll.qlInterestRateIndexMaturity(Currency&amp;"ibor"&amp;Tenor,BB416,Trigger)</f>
        <v>42888</v>
      </c>
      <c r="BD416" s="246">
        <f>_xll.qlIndexFixing($AD$5,BA416,TRUE,_xll.ohTrigger(Trigger,Trigger3M))</f>
        <v>8.1880385161755512E-4</v>
      </c>
      <c r="BE416" s="246" t="e">
        <f>IFERROR(_xll.qlIndexFixing($BF$1,BA416,TRUE,_xll.ohTrigger(Trigger,Trigger3M)),#N/A)</f>
        <v>#N/A</v>
      </c>
    </row>
    <row r="417" spans="52:57" ht="11.25" customHeight="1" x14ac:dyDescent="0.25">
      <c r="AZ417" s="100" t="s">
        <v>201</v>
      </c>
      <c r="BA417" s="101">
        <f>_xll.qlInterestRateIndexFixingDate(Currency&amp;"ibor"&amp;Tenor,BB417,Trigger)</f>
        <v>42795</v>
      </c>
      <c r="BB417" s="101">
        <f>_xll.qlCalendarAdvance(Calendar,BB416,AZ417,"f",,Trigger)</f>
        <v>42797</v>
      </c>
      <c r="BC417" s="101">
        <f>_xll.qlInterestRateIndexMaturity(Currency&amp;"ibor"&amp;Tenor,BB417,Trigger)</f>
        <v>42891</v>
      </c>
      <c r="BD417" s="246">
        <f>_xll.qlIndexFixing($AD$5,BA417,TRUE,_xll.ohTrigger(Trigger,Trigger3M))</f>
        <v>8.2628447066311346E-4</v>
      </c>
      <c r="BE417" s="246" t="e">
        <f>IFERROR(_xll.qlIndexFixing($BF$1,BA417,TRUE,_xll.ohTrigger(Trigger,Trigger3M)),#N/A)</f>
        <v>#N/A</v>
      </c>
    </row>
    <row r="418" spans="52:57" ht="11.25" customHeight="1" x14ac:dyDescent="0.25">
      <c r="AZ418" s="100" t="s">
        <v>201</v>
      </c>
      <c r="BA418" s="101">
        <f>_xll.qlInterestRateIndexFixingDate(Currency&amp;"ibor"&amp;Tenor,BB418,Trigger)</f>
        <v>42796</v>
      </c>
      <c r="BB418" s="101">
        <f>_xll.qlCalendarAdvance(Calendar,BB417,AZ418,"f",,Trigger)</f>
        <v>42800</v>
      </c>
      <c r="BC418" s="101">
        <f>_xll.qlInterestRateIndexMaturity(Currency&amp;"ibor"&amp;Tenor,BB418,Trigger)</f>
        <v>42892</v>
      </c>
      <c r="BD418" s="246">
        <f>_xll.qlIndexFixing($AD$5,BA418,TRUE,_xll.ohTrigger(Trigger,Trigger3M))</f>
        <v>8.3598106831527874E-4</v>
      </c>
      <c r="BE418" s="246" t="e">
        <f>IFERROR(_xll.qlIndexFixing($BF$1,BA418,TRUE,_xll.ohTrigger(Trigger,Trigger3M)),#N/A)</f>
        <v>#N/A</v>
      </c>
    </row>
    <row r="419" spans="52:57" ht="11.25" customHeight="1" x14ac:dyDescent="0.25">
      <c r="AZ419" s="100" t="s">
        <v>201</v>
      </c>
      <c r="BA419" s="101">
        <f>_xll.qlInterestRateIndexFixingDate(Currency&amp;"ibor"&amp;Tenor,BB419,Trigger)</f>
        <v>42797</v>
      </c>
      <c r="BB419" s="101">
        <f>_xll.qlCalendarAdvance(Calendar,BB418,AZ419,"f",,Trigger)</f>
        <v>42801</v>
      </c>
      <c r="BC419" s="101">
        <f>_xll.qlInterestRateIndexMaturity(Currency&amp;"ibor"&amp;Tenor,BB419,Trigger)</f>
        <v>42893</v>
      </c>
      <c r="BD419" s="246">
        <f>_xll.qlIndexFixing($AD$5,BA419,TRUE,_xll.ohTrigger(Trigger,Trigger3M))</f>
        <v>8.4029119261014068E-4</v>
      </c>
      <c r="BE419" s="246" t="e">
        <f>IFERROR(_xll.qlIndexFixing($BF$1,BA419,TRUE,_xll.ohTrigger(Trigger,Trigger3M)),#N/A)</f>
        <v>#N/A</v>
      </c>
    </row>
    <row r="420" spans="52:57" ht="11.25" customHeight="1" x14ac:dyDescent="0.25">
      <c r="AZ420" s="100" t="s">
        <v>201</v>
      </c>
      <c r="BA420" s="101">
        <f>_xll.qlInterestRateIndexFixingDate(Currency&amp;"ibor"&amp;Tenor,BB420,Trigger)</f>
        <v>42800</v>
      </c>
      <c r="BB420" s="101">
        <f>_xll.qlCalendarAdvance(Calendar,BB419,AZ420,"f",,Trigger)</f>
        <v>42802</v>
      </c>
      <c r="BC420" s="101">
        <f>_xll.qlInterestRateIndexMaturity(Currency&amp;"ibor"&amp;Tenor,BB420,Trigger)</f>
        <v>42894</v>
      </c>
      <c r="BD420" s="246">
        <f>_xll.qlIndexFixing($AD$5,BA420,TRUE,_xll.ohTrigger(Trigger,Trigger3M))</f>
        <v>8.446076449943595E-4</v>
      </c>
      <c r="BE420" s="246" t="e">
        <f>IFERROR(_xll.qlIndexFixing($BF$1,BA420,TRUE,_xll.ohTrigger(Trigger,Trigger3M)),#N/A)</f>
        <v>#N/A</v>
      </c>
    </row>
    <row r="421" spans="52:57" ht="11.25" customHeight="1" x14ac:dyDescent="0.25">
      <c r="AZ421" s="100" t="s">
        <v>201</v>
      </c>
      <c r="BA421" s="101">
        <f>_xll.qlInterestRateIndexFixingDate(Currency&amp;"ibor"&amp;Tenor,BB421,Trigger)</f>
        <v>42801</v>
      </c>
      <c r="BB421" s="101">
        <f>_xll.qlCalendarAdvance(Calendar,BB420,AZ421,"f",,Trigger)</f>
        <v>42803</v>
      </c>
      <c r="BC421" s="101">
        <f>_xll.qlInterestRateIndexMaturity(Currency&amp;"ibor"&amp;Tenor,BB421,Trigger)</f>
        <v>42895</v>
      </c>
      <c r="BD421" s="246">
        <f>_xll.qlIndexFixing($AD$5,BA421,TRUE,_xll.ohTrigger(Trigger,Trigger3M))</f>
        <v>8.4893042548965698E-4</v>
      </c>
      <c r="BE421" s="246" t="e">
        <f>IFERROR(_xll.qlIndexFixing($BF$1,BA421,TRUE,_xll.ohTrigger(Trigger,Trigger3M)),#N/A)</f>
        <v>#N/A</v>
      </c>
    </row>
    <row r="422" spans="52:57" ht="11.25" customHeight="1" x14ac:dyDescent="0.25">
      <c r="AZ422" s="100" t="s">
        <v>201</v>
      </c>
      <c r="BA422" s="101">
        <f>_xll.qlInterestRateIndexFixingDate(Currency&amp;"ibor"&amp;Tenor,BB422,Trigger)</f>
        <v>42802</v>
      </c>
      <c r="BB422" s="101">
        <f>_xll.qlCalendarAdvance(Calendar,BB421,AZ422,"f",,Trigger)</f>
        <v>42804</v>
      </c>
      <c r="BC422" s="101">
        <f>_xll.qlInterestRateIndexMaturity(Currency&amp;"ibor"&amp;Tenor,BB422,Trigger)</f>
        <v>42898</v>
      </c>
      <c r="BD422" s="246">
        <f>_xll.qlIndexFixing($AD$5,BA422,TRUE,_xll.ohTrigger(Trigger,Trigger3M))</f>
        <v>8.561828608097576E-4</v>
      </c>
      <c r="BE422" s="246" t="e">
        <f>IFERROR(_xll.qlIndexFixing($BF$1,BA422,TRUE,_xll.ohTrigger(Trigger,Trigger3M)),#N/A)</f>
        <v>#N/A</v>
      </c>
    </row>
    <row r="423" spans="52:57" ht="11.25" customHeight="1" x14ac:dyDescent="0.25">
      <c r="AZ423" s="100" t="s">
        <v>201</v>
      </c>
      <c r="BA423" s="101">
        <f>_xll.qlInterestRateIndexFixingDate(Currency&amp;"ibor"&amp;Tenor,BB423,Trigger)</f>
        <v>42803</v>
      </c>
      <c r="BB423" s="101">
        <f>_xll.qlCalendarAdvance(Calendar,BB422,AZ423,"f",,Trigger)</f>
        <v>42807</v>
      </c>
      <c r="BC423" s="101">
        <f>_xll.qlInterestRateIndexMaturity(Currency&amp;"ibor"&amp;Tenor,BB423,Trigger)</f>
        <v>42899</v>
      </c>
      <c r="BD423" s="246">
        <f>_xll.qlIndexFixing($AD$5,BA423,TRUE,_xll.ohTrigger(Trigger,Trigger3M))</f>
        <v>8.6628482899782193E-4</v>
      </c>
      <c r="BE423" s="246" t="e">
        <f>IFERROR(_xll.qlIndexFixing($BF$1,BA423,TRUE,_xll.ohTrigger(Trigger,Trigger3M)),#N/A)</f>
        <v>#N/A</v>
      </c>
    </row>
    <row r="424" spans="52:57" ht="11.25" customHeight="1" x14ac:dyDescent="0.25">
      <c r="AZ424" s="100" t="s">
        <v>201</v>
      </c>
      <c r="BA424" s="101">
        <f>_xll.qlInterestRateIndexFixingDate(Currency&amp;"ibor"&amp;Tenor,BB424,Trigger)</f>
        <v>42804</v>
      </c>
      <c r="BB424" s="101">
        <f>_xll.qlCalendarAdvance(Calendar,BB423,AZ424,"f",,Trigger)</f>
        <v>42808</v>
      </c>
      <c r="BC424" s="101">
        <f>_xll.qlInterestRateIndexMaturity(Currency&amp;"ibor"&amp;Tenor,BB424,Trigger)</f>
        <v>42900</v>
      </c>
      <c r="BD424" s="246">
        <f>_xll.qlIndexFixing($AD$5,BA424,TRUE,_xll.ohTrigger(Trigger,Trigger3M))</f>
        <v>8.7063925036217466E-4</v>
      </c>
      <c r="BE424" s="246" t="e">
        <f>IFERROR(_xll.qlIndexFixing($BF$1,BA424,TRUE,_xll.ohTrigger(Trigger,Trigger3M)),#N/A)</f>
        <v>#N/A</v>
      </c>
    </row>
    <row r="425" spans="52:57" ht="11.25" customHeight="1" x14ac:dyDescent="0.25">
      <c r="AZ425" s="100" t="s">
        <v>201</v>
      </c>
      <c r="BA425" s="101">
        <f>_xll.qlInterestRateIndexFixingDate(Currency&amp;"ibor"&amp;Tenor,BB425,Trigger)</f>
        <v>42807</v>
      </c>
      <c r="BB425" s="101">
        <f>_xll.qlCalendarAdvance(Calendar,BB424,AZ425,"f",,Trigger)</f>
        <v>42809</v>
      </c>
      <c r="BC425" s="101">
        <f>_xll.qlInterestRateIndexMaturity(Currency&amp;"ibor"&amp;Tenor,BB425,Trigger)</f>
        <v>42901</v>
      </c>
      <c r="BD425" s="246">
        <f>_xll.qlIndexFixing($AD$5,BA425,TRUE,_xll.ohTrigger(Trigger,Trigger3M))</f>
        <v>8.7499999996359218E-4</v>
      </c>
      <c r="BE425" s="246" t="e">
        <f>IFERROR(_xll.qlIndexFixing($BF$1,BA425,TRUE,_xll.ohTrigger(Trigger,Trigger3M)),#N/A)</f>
        <v>#N/A</v>
      </c>
    </row>
    <row r="426" spans="52:57" ht="11.25" customHeight="1" x14ac:dyDescent="0.25">
      <c r="AZ426" s="100" t="s">
        <v>201</v>
      </c>
      <c r="BA426" s="101">
        <f>_xll.qlInterestRateIndexFixingDate(Currency&amp;"ibor"&amp;Tenor,BB426,Trigger)</f>
        <v>42808</v>
      </c>
      <c r="BB426" s="101">
        <f>_xll.qlCalendarAdvance(Calendar,BB425,AZ426,"f",,Trigger)</f>
        <v>42810</v>
      </c>
      <c r="BC426" s="101">
        <f>_xll.qlInterestRateIndexMaturity(Currency&amp;"ibor"&amp;Tenor,BB426,Trigger)</f>
        <v>42902</v>
      </c>
      <c r="BD426" s="246">
        <f>_xll.qlIndexFixing($AD$5,BA426,TRUE,_xll.ohTrigger(Trigger,Trigger3M))</f>
        <v>8.8057942980260392E-4</v>
      </c>
      <c r="BE426" s="246" t="e">
        <f>IFERROR(_xll.qlIndexFixing($BF$1,BA426,TRUE,_xll.ohTrigger(Trigger,Trigger3M)),#N/A)</f>
        <v>#N/A</v>
      </c>
    </row>
    <row r="427" spans="52:57" ht="11.25" customHeight="1" x14ac:dyDescent="0.25">
      <c r="AZ427" s="100" t="s">
        <v>201</v>
      </c>
      <c r="BA427" s="101">
        <f>_xll.qlInterestRateIndexFixingDate(Currency&amp;"ibor"&amp;Tenor,BB427,Trigger)</f>
        <v>42809</v>
      </c>
      <c r="BB427" s="101">
        <f>_xll.qlCalendarAdvance(Calendar,BB426,AZ427,"f",,Trigger)</f>
        <v>42811</v>
      </c>
      <c r="BC427" s="101">
        <f>_xll.qlInterestRateIndexMaturity(Currency&amp;"ibor"&amp;Tenor,BB427,Trigger)</f>
        <v>42905</v>
      </c>
      <c r="BD427" s="246">
        <f>_xll.qlIndexFixing($AD$5,BA427,TRUE,_xll.ohTrigger(Trigger,Trigger3M))</f>
        <v>8.9115149102674777E-4</v>
      </c>
      <c r="BE427" s="246" t="e">
        <f>IFERROR(_xll.qlIndexFixing($BF$1,BA427,TRUE,_xll.ohTrigger(Trigger,Trigger3M)),#N/A)</f>
        <v>#N/A</v>
      </c>
    </row>
    <row r="428" spans="52:57" ht="11.25" customHeight="1" x14ac:dyDescent="0.25">
      <c r="AZ428" s="100" t="s">
        <v>201</v>
      </c>
      <c r="BA428" s="101">
        <f>_xll.qlInterestRateIndexFixingDate(Currency&amp;"ibor"&amp;Tenor,BB428,Trigger)</f>
        <v>42810</v>
      </c>
      <c r="BB428" s="101">
        <f>_xll.qlCalendarAdvance(Calendar,BB427,AZ428,"f",,Trigger)</f>
        <v>42814</v>
      </c>
      <c r="BC428" s="101">
        <f>_xll.qlInterestRateIndexMaturity(Currency&amp;"ibor"&amp;Tenor,BB428,Trigger)</f>
        <v>42906</v>
      </c>
      <c r="BD428" s="246">
        <f>_xll.qlIndexFixing($AD$5,BA428,TRUE,_xll.ohTrigger(Trigger,Trigger3M))</f>
        <v>9.0299535110348762E-4</v>
      </c>
      <c r="BE428" s="246" t="e">
        <f>IFERROR(_xll.qlIndexFixing($BF$1,BA428,TRUE,_xll.ohTrigger(Trigger,Trigger3M)),#N/A)</f>
        <v>#N/A</v>
      </c>
    </row>
    <row r="429" spans="52:57" ht="11.25" customHeight="1" x14ac:dyDescent="0.25">
      <c r="AZ429" s="100" t="s">
        <v>201</v>
      </c>
      <c r="BA429" s="101">
        <f>_xll.qlInterestRateIndexFixingDate(Currency&amp;"ibor"&amp;Tenor,BB429,Trigger)</f>
        <v>42811</v>
      </c>
      <c r="BB429" s="101">
        <f>_xll.qlCalendarAdvance(Calendar,BB428,AZ429,"f",,Trigger)</f>
        <v>42815</v>
      </c>
      <c r="BC429" s="101">
        <f>_xll.qlInterestRateIndexMaturity(Currency&amp;"ibor"&amp;Tenor,BB429,Trigger)</f>
        <v>42907</v>
      </c>
      <c r="BD429" s="246">
        <f>_xll.qlIndexFixing($AD$5,BA429,TRUE,_xll.ohTrigger(Trigger,Trigger3M))</f>
        <v>9.0862388212648753E-4</v>
      </c>
      <c r="BE429" s="246" t="e">
        <f>IFERROR(_xll.qlIndexFixing($BF$1,BA429,TRUE,_xll.ohTrigger(Trigger,Trigger3M)),#N/A)</f>
        <v>#N/A</v>
      </c>
    </row>
    <row r="430" spans="52:57" ht="11.25" customHeight="1" x14ac:dyDescent="0.25">
      <c r="AZ430" s="100" t="s">
        <v>201</v>
      </c>
      <c r="BA430" s="101">
        <f>_xll.qlInterestRateIndexFixingDate(Currency&amp;"ibor"&amp;Tenor,BB430,Trigger)</f>
        <v>42814</v>
      </c>
      <c r="BB430" s="101">
        <f>_xll.qlCalendarAdvance(Calendar,BB429,AZ430,"f",,Trigger)</f>
        <v>42816</v>
      </c>
      <c r="BC430" s="101">
        <f>_xll.qlInterestRateIndexMaturity(Currency&amp;"ibor"&amp;Tenor,BB430,Trigger)</f>
        <v>42908</v>
      </c>
      <c r="BD430" s="246">
        <f>_xll.qlIndexFixing($AD$5,BA430,TRUE,_xll.ohTrigger(Trigger,Trigger3M))</f>
        <v>9.1233674166978031E-4</v>
      </c>
      <c r="BE430" s="246" t="e">
        <f>IFERROR(_xll.qlIndexFixing($BF$1,BA430,TRUE,_xll.ohTrigger(Trigger,Trigger3M)),#N/A)</f>
        <v>#N/A</v>
      </c>
    </row>
    <row r="431" spans="52:57" ht="11.25" customHeight="1" x14ac:dyDescent="0.25">
      <c r="AZ431" s="100" t="s">
        <v>201</v>
      </c>
      <c r="BA431" s="101">
        <f>_xll.qlInterestRateIndexFixingDate(Currency&amp;"ibor"&amp;Tenor,BB431,Trigger)</f>
        <v>42815</v>
      </c>
      <c r="BB431" s="101">
        <f>_xll.qlCalendarAdvance(Calendar,BB430,AZ431,"f",,Trigger)</f>
        <v>42817</v>
      </c>
      <c r="BC431" s="101">
        <f>_xll.qlInterestRateIndexMaturity(Currency&amp;"ibor"&amp;Tenor,BB431,Trigger)</f>
        <v>42909</v>
      </c>
      <c r="BD431" s="246">
        <f>_xll.qlIndexFixing($AD$5,BA431,TRUE,_xll.ohTrigger(Trigger,Trigger3M))</f>
        <v>9.1605309355166534E-4</v>
      </c>
      <c r="BE431" s="246" t="e">
        <f>IFERROR(_xll.qlIndexFixing($BF$1,BA431,TRUE,_xll.ohTrigger(Trigger,Trigger3M)),#N/A)</f>
        <v>#N/A</v>
      </c>
    </row>
    <row r="432" spans="52:57" ht="11.25" customHeight="1" x14ac:dyDescent="0.25">
      <c r="AZ432" s="100" t="s">
        <v>201</v>
      </c>
      <c r="BA432" s="101">
        <f>_xll.qlInterestRateIndexFixingDate(Currency&amp;"ibor"&amp;Tenor,BB432,Trigger)</f>
        <v>42816</v>
      </c>
      <c r="BB432" s="101">
        <f>_xll.qlCalendarAdvance(Calendar,BB431,AZ432,"f",,Trigger)</f>
        <v>42818</v>
      </c>
      <c r="BC432" s="101">
        <f>_xll.qlInterestRateIndexMaturity(Currency&amp;"ibor"&amp;Tenor,BB432,Trigger)</f>
        <v>42912</v>
      </c>
      <c r="BD432" s="246">
        <f>_xll.qlIndexFixing($AD$5,BA432,TRUE,_xll.ohTrigger(Trigger,Trigger3M))</f>
        <v>9.2445807414378949E-4</v>
      </c>
      <c r="BE432" s="246" t="e">
        <f>IFERROR(_xll.qlIndexFixing($BF$1,BA432,TRUE,_xll.ohTrigger(Trigger,Trigger3M)),#N/A)</f>
        <v>#N/A</v>
      </c>
    </row>
    <row r="433" spans="52:57" ht="11.25" customHeight="1" x14ac:dyDescent="0.25">
      <c r="AZ433" s="100" t="s">
        <v>201</v>
      </c>
      <c r="BA433" s="101">
        <f>_xll.qlInterestRateIndexFixingDate(Currency&amp;"ibor"&amp;Tenor,BB433,Trigger)</f>
        <v>42817</v>
      </c>
      <c r="BB433" s="101">
        <f>_xll.qlCalendarAdvance(Calendar,BB432,AZ433,"f",,Trigger)</f>
        <v>42821</v>
      </c>
      <c r="BC433" s="101">
        <f>_xll.qlInterestRateIndexMaturity(Currency&amp;"ibor"&amp;Tenor,BB433,Trigger)</f>
        <v>42913</v>
      </c>
      <c r="BD433" s="246">
        <f>_xll.qlIndexFixing($AD$5,BA433,TRUE,_xll.ohTrigger(Trigger,Trigger3M))</f>
        <v>9.3095342464411467E-4</v>
      </c>
      <c r="BE433" s="246" t="e">
        <f>IFERROR(_xll.qlIndexFixing($BF$1,BA433,TRUE,_xll.ohTrigger(Trigger,Trigger3M)),#N/A)</f>
        <v>#N/A</v>
      </c>
    </row>
    <row r="434" spans="52:57" ht="11.25" customHeight="1" x14ac:dyDescent="0.25">
      <c r="AZ434" s="100" t="s">
        <v>201</v>
      </c>
      <c r="BA434" s="101">
        <f>_xll.qlInterestRateIndexFixingDate(Currency&amp;"ibor"&amp;Tenor,BB434,Trigger)</f>
        <v>42818</v>
      </c>
      <c r="BB434" s="101">
        <f>_xll.qlCalendarAdvance(Calendar,BB433,AZ434,"f",,Trigger)</f>
        <v>42822</v>
      </c>
      <c r="BC434" s="101">
        <f>_xll.qlInterestRateIndexMaturity(Currency&amp;"ibor"&amp;Tenor,BB434,Trigger)</f>
        <v>42914</v>
      </c>
      <c r="BD434" s="246">
        <f>_xll.qlIndexFixing($AD$5,BA434,TRUE,_xll.ohTrigger(Trigger,Trigger3M))</f>
        <v>9.3468723835884895E-4</v>
      </c>
      <c r="BE434" s="246" t="e">
        <f>IFERROR(_xll.qlIndexFixing($BF$1,BA434,TRUE,_xll.ohTrigger(Trigger,Trigger3M)),#N/A)</f>
        <v>#N/A</v>
      </c>
    </row>
    <row r="435" spans="52:57" ht="11.25" customHeight="1" x14ac:dyDescent="0.25">
      <c r="AZ435" s="100" t="s">
        <v>201</v>
      </c>
      <c r="BA435" s="101">
        <f>_xll.qlInterestRateIndexFixingDate(Currency&amp;"ibor"&amp;Tenor,BB435,Trigger)</f>
        <v>42821</v>
      </c>
      <c r="BB435" s="101">
        <f>_xll.qlCalendarAdvance(Calendar,BB434,AZ435,"f",,Trigger)</f>
        <v>42823</v>
      </c>
      <c r="BC435" s="101">
        <f>_xll.qlInterestRateIndexMaturity(Currency&amp;"ibor"&amp;Tenor,BB435,Trigger)</f>
        <v>42915</v>
      </c>
      <c r="BD435" s="246">
        <f>_xll.qlIndexFixing($AD$5,BA435,TRUE,_xll.ohTrigger(Trigger,Trigger3M))</f>
        <v>9.3842454447038966E-4</v>
      </c>
      <c r="BE435" s="246" t="e">
        <f>IFERROR(_xll.qlIndexFixing($BF$1,BA435,TRUE,_xll.ohTrigger(Trigger,Trigger3M)),#N/A)</f>
        <v>#N/A</v>
      </c>
    </row>
    <row r="436" spans="52:57" ht="11.25" customHeight="1" x14ac:dyDescent="0.25">
      <c r="AZ436" s="100" t="s">
        <v>201</v>
      </c>
      <c r="BA436" s="101">
        <f>_xll.qlInterestRateIndexFixingDate(Currency&amp;"ibor"&amp;Tenor,BB436,Trigger)</f>
        <v>42822</v>
      </c>
      <c r="BB436" s="101">
        <f>_xll.qlCalendarAdvance(Calendar,BB435,AZ436,"f",,Trigger)</f>
        <v>42824</v>
      </c>
      <c r="BC436" s="101">
        <f>_xll.qlInterestRateIndexMaturity(Currency&amp;"ibor"&amp;Tenor,BB436,Trigger)</f>
        <v>42916</v>
      </c>
      <c r="BD436" s="246">
        <f>_xll.qlIndexFixing($AD$5,BA436,TRUE,_xll.ohTrigger(Trigger,Trigger3M))</f>
        <v>9.4216534298916335E-4</v>
      </c>
      <c r="BE436" s="246" t="e">
        <f>IFERROR(_xll.qlIndexFixing($BF$1,BA436,TRUE,_xll.ohTrigger(Trigger,Trigger3M)),#N/A)</f>
        <v>#N/A</v>
      </c>
    </row>
    <row r="437" spans="52:57" ht="11.25" customHeight="1" x14ac:dyDescent="0.25">
      <c r="AZ437" s="100" t="s">
        <v>201</v>
      </c>
      <c r="BA437" s="101">
        <f>_xll.qlInterestRateIndexFixingDate(Currency&amp;"ibor"&amp;Tenor,BB437,Trigger)</f>
        <v>42823</v>
      </c>
      <c r="BB437" s="101">
        <f>_xll.qlCalendarAdvance(Calendar,BB436,AZ437,"f",,Trigger)</f>
        <v>42825</v>
      </c>
      <c r="BC437" s="101">
        <f>_xll.qlInterestRateIndexMaturity(Currency&amp;"ibor"&amp;Tenor,BB437,Trigger)</f>
        <v>42916</v>
      </c>
      <c r="BD437" s="246">
        <f>_xll.qlIndexFixing($AD$5,BA437,TRUE,_xll.ohTrigger(Trigger,Trigger3M))</f>
        <v>9.4360776635283856E-4</v>
      </c>
      <c r="BE437" s="246" t="e">
        <f>IFERROR(_xll.qlIndexFixing($BF$1,BA437,TRUE,_xll.ohTrigger(Trigger,Trigger3M)),#N/A)</f>
        <v>#N/A</v>
      </c>
    </row>
    <row r="438" spans="52:57" ht="11.25" customHeight="1" x14ac:dyDescent="0.25">
      <c r="AZ438" s="100" t="s">
        <v>201</v>
      </c>
      <c r="BA438" s="101">
        <f>_xll.qlInterestRateIndexFixingDate(Currency&amp;"ibor"&amp;Tenor,BB438,Trigger)</f>
        <v>42824</v>
      </c>
      <c r="BB438" s="101">
        <f>_xll.qlCalendarAdvance(Calendar,BB437,AZ438,"f",,Trigger)</f>
        <v>42828</v>
      </c>
      <c r="BC438" s="101">
        <f>_xll.qlInterestRateIndexMaturity(Currency&amp;"ibor"&amp;Tenor,BB438,Trigger)</f>
        <v>42919</v>
      </c>
      <c r="BD438" s="246">
        <f>_xll.qlIndexFixing($AD$5,BA438,TRUE,_xll.ohTrigger(Trigger,Trigger3M))</f>
        <v>9.5489289952715572E-4</v>
      </c>
      <c r="BE438" s="246" t="e">
        <f>IFERROR(_xll.qlIndexFixing($BF$1,BA438,TRUE,_xll.ohTrigger(Trigger,Trigger3M)),#N/A)</f>
        <v>#N/A</v>
      </c>
    </row>
    <row r="439" spans="52:57" ht="11.25" customHeight="1" x14ac:dyDescent="0.25">
      <c r="AZ439" s="100" t="s">
        <v>201</v>
      </c>
      <c r="BA439" s="101">
        <f>_xll.qlInterestRateIndexFixingDate(Currency&amp;"ibor"&amp;Tenor,BB439,Trigger)</f>
        <v>42825</v>
      </c>
      <c r="BB439" s="101">
        <f>_xll.qlCalendarAdvance(Calendar,BB438,AZ439,"f",,Trigger)</f>
        <v>42829</v>
      </c>
      <c r="BC439" s="101">
        <f>_xll.qlInterestRateIndexMaturity(Currency&amp;"ibor"&amp;Tenor,BB439,Trigger)</f>
        <v>42920</v>
      </c>
      <c r="BD439" s="246">
        <f>_xll.qlIndexFixing($AD$5,BA439,TRUE,_xll.ohTrigger(Trigger,Trigger3M))</f>
        <v>9.5866167210293242E-4</v>
      </c>
      <c r="BE439" s="246" t="e">
        <f>IFERROR(_xll.qlIndexFixing($BF$1,BA439,TRUE,_xll.ohTrigger(Trigger,Trigger3M)),#N/A)</f>
        <v>#N/A</v>
      </c>
    </row>
    <row r="440" spans="52:57" ht="11.25" customHeight="1" x14ac:dyDescent="0.25">
      <c r="AZ440" s="100" t="s">
        <v>201</v>
      </c>
      <c r="BA440" s="101">
        <f>_xll.qlInterestRateIndexFixingDate(Currency&amp;"ibor"&amp;Tenor,BB440,Trigger)</f>
        <v>42828</v>
      </c>
      <c r="BB440" s="101">
        <f>_xll.qlCalendarAdvance(Calendar,BB439,AZ440,"f",,Trigger)</f>
        <v>42830</v>
      </c>
      <c r="BC440" s="101">
        <f>_xll.qlInterestRateIndexMaturity(Currency&amp;"ibor"&amp;Tenor,BB440,Trigger)</f>
        <v>42921</v>
      </c>
      <c r="BD440" s="246">
        <f>_xll.qlIndexFixing($AD$5,BA440,TRUE,_xll.ohTrigger(Trigger,Trigger3M))</f>
        <v>9.6243397545262412E-4</v>
      </c>
      <c r="BE440" s="246" t="e">
        <f>IFERROR(_xll.qlIndexFixing($BF$1,BA440,TRUE,_xll.ohTrigger(Trigger,Trigger3M)),#N/A)</f>
        <v>#N/A</v>
      </c>
    </row>
    <row r="441" spans="52:57" ht="11.25" customHeight="1" x14ac:dyDescent="0.25">
      <c r="AZ441" s="100" t="s">
        <v>201</v>
      </c>
      <c r="BA441" s="101">
        <f>_xll.qlInterestRateIndexFixingDate(Currency&amp;"ibor"&amp;Tenor,BB441,Trigger)</f>
        <v>42829</v>
      </c>
      <c r="BB441" s="101">
        <f>_xll.qlCalendarAdvance(Calendar,BB440,AZ441,"f",,Trigger)</f>
        <v>42831</v>
      </c>
      <c r="BC441" s="101">
        <f>_xll.qlInterestRateIndexMaturity(Currency&amp;"ibor"&amp;Tenor,BB441,Trigger)</f>
        <v>42922</v>
      </c>
      <c r="BD441" s="246">
        <f>_xll.qlIndexFixing($AD$5,BA441,TRUE,_xll.ohTrigger(Trigger,Trigger3M))</f>
        <v>9.6620980958940712E-4</v>
      </c>
      <c r="BE441" s="246" t="e">
        <f>IFERROR(_xll.qlIndexFixing($BF$1,BA441,TRUE,_xll.ohTrigger(Trigger,Trigger3M)),#N/A)</f>
        <v>#N/A</v>
      </c>
    </row>
    <row r="442" spans="52:57" ht="11.25" customHeight="1" x14ac:dyDescent="0.25">
      <c r="AZ442" s="100" t="s">
        <v>201</v>
      </c>
      <c r="BA442" s="101">
        <f>_xll.qlInterestRateIndexFixingDate(Currency&amp;"ibor"&amp;Tenor,BB442,Trigger)</f>
        <v>42830</v>
      </c>
      <c r="BB442" s="101">
        <f>_xll.qlCalendarAdvance(Calendar,BB441,AZ442,"f",,Trigger)</f>
        <v>42832</v>
      </c>
      <c r="BC442" s="101">
        <f>_xll.qlInterestRateIndexMaturity(Currency&amp;"ibor"&amp;Tenor,BB442,Trigger)</f>
        <v>42923</v>
      </c>
      <c r="BD442" s="246">
        <f>_xll.qlIndexFixing($AD$5,BA442,TRUE,_xll.ohTrigger(Trigger,Trigger3M))</f>
        <v>9.6998917452030867E-4</v>
      </c>
      <c r="BE442" s="246" t="e">
        <f>IFERROR(_xll.qlIndexFixing($BF$1,BA442,TRUE,_xll.ohTrigger(Trigger,Trigger3M)),#N/A)</f>
        <v>#N/A</v>
      </c>
    </row>
    <row r="443" spans="52:57" ht="11.25" customHeight="1" x14ac:dyDescent="0.25">
      <c r="AZ443" s="100" t="s">
        <v>201</v>
      </c>
      <c r="BA443" s="101">
        <f>_xll.qlInterestRateIndexFixingDate(Currency&amp;"ibor"&amp;Tenor,BB443,Trigger)</f>
        <v>42831</v>
      </c>
      <c r="BB443" s="101">
        <f>_xll.qlCalendarAdvance(Calendar,BB442,AZ443,"f",,Trigger)</f>
        <v>42835</v>
      </c>
      <c r="BC443" s="101">
        <f>_xll.qlInterestRateIndexMaturity(Currency&amp;"ibor"&amp;Tenor,BB443,Trigger)</f>
        <v>42926</v>
      </c>
      <c r="BD443" s="246">
        <f>_xll.qlIndexFixing($AD$5,BA443,TRUE,_xll.ohTrigger(Trigger,Trigger3M))</f>
        <v>9.8134845418928422E-4</v>
      </c>
      <c r="BE443" s="246" t="e">
        <f>IFERROR(_xll.qlIndexFixing($BF$1,BA443,TRUE,_xll.ohTrigger(Trigger,Trigger3M)),#N/A)</f>
        <v>#N/A</v>
      </c>
    </row>
    <row r="444" spans="52:57" ht="11.25" customHeight="1" x14ac:dyDescent="0.25">
      <c r="AZ444" s="100" t="s">
        <v>201</v>
      </c>
      <c r="BA444" s="101">
        <f>_xll.qlInterestRateIndexFixingDate(Currency&amp;"ibor"&amp;Tenor,BB444,Trigger)</f>
        <v>42832</v>
      </c>
      <c r="BB444" s="101">
        <f>_xll.qlCalendarAdvance(Calendar,BB443,AZ444,"f",,Trigger)</f>
        <v>42836</v>
      </c>
      <c r="BC444" s="101">
        <f>_xll.qlInterestRateIndexMaturity(Currency&amp;"ibor"&amp;Tenor,BB444,Trigger)</f>
        <v>42927</v>
      </c>
      <c r="BD444" s="246">
        <f>_xll.qlIndexFixing($AD$5,BA444,TRUE,_xll.ohTrigger(Trigger,Trigger3M))</f>
        <v>9.8514194240470563E-4</v>
      </c>
      <c r="BE444" s="246" t="e">
        <f>IFERROR(_xll.qlIndexFixing($BF$1,BA444,TRUE,_xll.ohTrigger(Trigger,Trigger3M)),#N/A)</f>
        <v>#N/A</v>
      </c>
    </row>
    <row r="445" spans="52:57" ht="11.25" customHeight="1" x14ac:dyDescent="0.25">
      <c r="AZ445" s="100" t="s">
        <v>201</v>
      </c>
      <c r="BA445" s="101">
        <f>_xll.qlInterestRateIndexFixingDate(Currency&amp;"ibor"&amp;Tenor,BB445,Trigger)</f>
        <v>42835</v>
      </c>
      <c r="BB445" s="101">
        <f>_xll.qlCalendarAdvance(Calendar,BB444,AZ445,"f",,Trigger)</f>
        <v>42837</v>
      </c>
      <c r="BC445" s="101">
        <f>_xll.qlInterestRateIndexMaturity(Currency&amp;"ibor"&amp;Tenor,BB445,Trigger)</f>
        <v>42928</v>
      </c>
      <c r="BD445" s="246">
        <f>_xll.qlIndexFixing($AD$5,BA445,TRUE,_xll.ohTrigger(Trigger,Trigger3M))</f>
        <v>9.8893896146519411E-4</v>
      </c>
      <c r="BE445" s="246" t="e">
        <f>IFERROR(_xll.qlIndexFixing($BF$1,BA445,TRUE,_xll.ohTrigger(Trigger,Trigger3M)),#N/A)</f>
        <v>#N/A</v>
      </c>
    </row>
    <row r="446" spans="52:57" ht="11.25" customHeight="1" x14ac:dyDescent="0.25">
      <c r="AZ446" s="100" t="s">
        <v>201</v>
      </c>
      <c r="BA446" s="101">
        <f>_xll.qlInterestRateIndexFixingDate(Currency&amp;"ibor"&amp;Tenor,BB446,Trigger)</f>
        <v>42836</v>
      </c>
      <c r="BB446" s="101">
        <f>_xll.qlCalendarAdvance(Calendar,BB445,AZ446,"f",,Trigger)</f>
        <v>42838</v>
      </c>
      <c r="BC446" s="101">
        <f>_xll.qlInterestRateIndexMaturity(Currency&amp;"ibor"&amp;Tenor,BB446,Trigger)</f>
        <v>42929</v>
      </c>
      <c r="BD446" s="246">
        <f>_xll.qlIndexFixing($AD$5,BA446,TRUE,_xll.ohTrigger(Trigger,Trigger3M))</f>
        <v>9.927395113830471E-4</v>
      </c>
      <c r="BE446" s="246" t="e">
        <f>IFERROR(_xll.qlIndexFixing($BF$1,BA446,TRUE,_xll.ohTrigger(Trigger,Trigger3M)),#N/A)</f>
        <v>#N/A</v>
      </c>
    </row>
    <row r="447" spans="52:57" ht="11.25" customHeight="1" x14ac:dyDescent="0.25">
      <c r="AZ447" s="100" t="s">
        <v>201</v>
      </c>
      <c r="BA447" s="101">
        <f>_xll.qlInterestRateIndexFixingDate(Currency&amp;"ibor"&amp;Tenor,BB447,Trigger)</f>
        <v>42837</v>
      </c>
      <c r="BB447" s="101">
        <f>_xll.qlCalendarAdvance(Calendar,BB446,AZ447,"f",,Trigger)</f>
        <v>42843</v>
      </c>
      <c r="BC447" s="101">
        <f>_xll.qlInterestRateIndexMaturity(Currency&amp;"ibor"&amp;Tenor,BB447,Trigger)</f>
        <v>42934</v>
      </c>
      <c r="BD447" s="246">
        <f>_xll.qlIndexFixing($AD$5,BA447,TRUE,_xll.ohTrigger(Trigger,Trigger3M))</f>
        <v>1.0117952241700961E-3</v>
      </c>
      <c r="BE447" s="246" t="e">
        <f>IFERROR(_xll.qlIndexFixing($BF$1,BA447,TRUE,_xll.ohTrigger(Trigger,Trigger3M)),#N/A)</f>
        <v>#N/A</v>
      </c>
    </row>
    <row r="448" spans="52:57" ht="11.25" customHeight="1" x14ac:dyDescent="0.25">
      <c r="AZ448" s="100" t="s">
        <v>201</v>
      </c>
      <c r="BA448" s="101">
        <f>_xll.qlInterestRateIndexFixingDate(Currency&amp;"ibor"&amp;Tenor,BB448,Trigger)</f>
        <v>42838</v>
      </c>
      <c r="BB448" s="101">
        <f>_xll.qlCalendarAdvance(Calendar,BB447,AZ448,"f",,Trigger)</f>
        <v>42844</v>
      </c>
      <c r="BC448" s="101">
        <f>_xll.qlInterestRateIndexMaturity(Currency&amp;"ibor"&amp;Tenor,BB448,Trigger)</f>
        <v>42935</v>
      </c>
      <c r="BD448" s="246">
        <f>_xll.qlIndexFixing($AD$5,BA448,TRUE,_xll.ohTrigger(Trigger,Trigger3M))</f>
        <v>1.0156169594394443E-3</v>
      </c>
      <c r="BE448" s="246" t="e">
        <f>IFERROR(_xll.qlIndexFixing($BF$1,BA448,TRUE,_xll.ohTrigger(Trigger,Trigger3M)),#N/A)</f>
        <v>#N/A</v>
      </c>
    </row>
    <row r="449" spans="52:57" ht="11.25" customHeight="1" x14ac:dyDescent="0.25">
      <c r="AZ449" s="100" t="s">
        <v>201</v>
      </c>
      <c r="BA449" s="101">
        <f>_xll.qlInterestRateIndexFixingDate(Currency&amp;"ibor"&amp;Tenor,BB449,Trigger)</f>
        <v>42843</v>
      </c>
      <c r="BB449" s="101">
        <f>_xll.qlCalendarAdvance(Calendar,BB448,AZ449,"f",,Trigger)</f>
        <v>42845</v>
      </c>
      <c r="BC449" s="101">
        <f>_xll.qlInterestRateIndexMaturity(Currency&amp;"ibor"&amp;Tenor,BB449,Trigger)</f>
        <v>42936</v>
      </c>
      <c r="BD449" s="246">
        <f>_xll.qlIndexFixing($AD$5,BA449,TRUE,_xll.ohTrigger(Trigger,Trigger3M))</f>
        <v>1.0194422256355523E-3</v>
      </c>
      <c r="BE449" s="246" t="e">
        <f>IFERROR(_xll.qlIndexFixing($BF$1,BA449,TRUE,_xll.ohTrigger(Trigger,Trigger3M)),#N/A)</f>
        <v>#N/A</v>
      </c>
    </row>
    <row r="450" spans="52:57" ht="11.25" customHeight="1" x14ac:dyDescent="0.25">
      <c r="AZ450" s="100" t="s">
        <v>201</v>
      </c>
      <c r="BA450" s="101">
        <f>_xll.qlInterestRateIndexFixingDate(Currency&amp;"ibor"&amp;Tenor,BB450,Trigger)</f>
        <v>42844</v>
      </c>
      <c r="BB450" s="101">
        <f>_xll.qlCalendarAdvance(Calendar,BB449,AZ450,"f",,Trigger)</f>
        <v>42846</v>
      </c>
      <c r="BC450" s="101">
        <f>_xll.qlInterestRateIndexMaturity(Currency&amp;"ibor"&amp;Tenor,BB450,Trigger)</f>
        <v>42937</v>
      </c>
      <c r="BD450" s="246">
        <f>_xll.qlIndexFixing($AD$5,BA450,TRUE,_xll.ohTrigger(Trigger,Trigger3M))</f>
        <v>1.0232710227707177E-3</v>
      </c>
      <c r="BE450" s="246" t="e">
        <f>IFERROR(_xll.qlIndexFixing($BF$1,BA450,TRUE,_xll.ohTrigger(Trigger,Trigger3M)),#N/A)</f>
        <v>#N/A</v>
      </c>
    </row>
    <row r="451" spans="52:57" ht="11.25" customHeight="1" x14ac:dyDescent="0.25">
      <c r="AZ451" s="100" t="s">
        <v>201</v>
      </c>
      <c r="BA451" s="101">
        <f>_xll.qlInterestRateIndexFixingDate(Currency&amp;"ibor"&amp;Tenor,BB451,Trigger)</f>
        <v>42845</v>
      </c>
      <c r="BB451" s="101">
        <f>_xll.qlCalendarAdvance(Calendar,BB450,AZ451,"f",,Trigger)</f>
        <v>42849</v>
      </c>
      <c r="BC451" s="101">
        <f>_xll.qlInterestRateIndexMaturity(Currency&amp;"ibor"&amp;Tenor,BB451,Trigger)</f>
        <v>42940</v>
      </c>
      <c r="BD451" s="246">
        <f>_xll.qlIndexFixing($AD$5,BA451,TRUE,_xll.ohTrigger(Trigger,Trigger3M))</f>
        <v>1.0347785999045508E-3</v>
      </c>
      <c r="BE451" s="246" t="e">
        <f>IFERROR(_xll.qlIndexFixing($BF$1,BA451,TRUE,_xll.ohTrigger(Trigger,Trigger3M)),#N/A)</f>
        <v>#N/A</v>
      </c>
    </row>
    <row r="452" spans="52:57" ht="11.25" customHeight="1" x14ac:dyDescent="0.25">
      <c r="AZ452" s="100" t="s">
        <v>201</v>
      </c>
      <c r="BA452" s="101">
        <f>_xll.qlInterestRateIndexFixingDate(Currency&amp;"ibor"&amp;Tenor,BB452,Trigger)</f>
        <v>42846</v>
      </c>
      <c r="BB452" s="101">
        <f>_xll.qlCalendarAdvance(Calendar,BB451,AZ452,"f",,Trigger)</f>
        <v>42850</v>
      </c>
      <c r="BC452" s="101">
        <f>_xll.qlInterestRateIndexMaturity(Currency&amp;"ibor"&amp;Tenor,BB452,Trigger)</f>
        <v>42941</v>
      </c>
      <c r="BD452" s="246">
        <f>_xll.qlIndexFixing($AD$5,BA452,TRUE,_xll.ohTrigger(Trigger,Trigger3M))</f>
        <v>1.0386215208934514E-3</v>
      </c>
      <c r="BE452" s="246" t="e">
        <f>IFERROR(_xll.qlIndexFixing($BF$1,BA452,TRUE,_xll.ohTrigger(Trigger,Trigger3M)),#N/A)</f>
        <v>#N/A</v>
      </c>
    </row>
    <row r="453" spans="52:57" ht="11.25" customHeight="1" x14ac:dyDescent="0.25">
      <c r="AZ453" s="100" t="s">
        <v>201</v>
      </c>
      <c r="BA453" s="101">
        <f>_xll.qlInterestRateIndexFixingDate(Currency&amp;"ibor"&amp;Tenor,BB453,Trigger)</f>
        <v>42849</v>
      </c>
      <c r="BB453" s="101">
        <f>_xll.qlCalendarAdvance(Calendar,BB452,AZ453,"f",,Trigger)</f>
        <v>42851</v>
      </c>
      <c r="BC453" s="101">
        <f>_xll.qlInterestRateIndexMaturity(Currency&amp;"ibor"&amp;Tenor,BB453,Trigger)</f>
        <v>42942</v>
      </c>
      <c r="BD453" s="246">
        <f>_xll.qlIndexFixing($AD$5,BA453,TRUE,_xll.ohTrigger(Trigger,Trigger3M))</f>
        <v>1.0424679728714794E-3</v>
      </c>
      <c r="BE453" s="246" t="e">
        <f>IFERROR(_xll.qlIndexFixing($BF$1,BA453,TRUE,_xll.ohTrigger(Trigger,Trigger3M)),#N/A)</f>
        <v>#N/A</v>
      </c>
    </row>
    <row r="454" spans="52:57" ht="11.25" customHeight="1" x14ac:dyDescent="0.25">
      <c r="AZ454" s="100" t="s">
        <v>201</v>
      </c>
      <c r="BA454" s="101">
        <f>_xll.qlInterestRateIndexFixingDate(Currency&amp;"ibor"&amp;Tenor,BB454,Trigger)</f>
        <v>42850</v>
      </c>
      <c r="BB454" s="101">
        <f>_xll.qlCalendarAdvance(Calendar,BB453,AZ454,"f",,Trigger)</f>
        <v>42852</v>
      </c>
      <c r="BC454" s="101">
        <f>_xll.qlInterestRateIndexMaturity(Currency&amp;"ibor"&amp;Tenor,BB454,Trigger)</f>
        <v>42943</v>
      </c>
      <c r="BD454" s="246">
        <f>_xll.qlIndexFixing($AD$5,BA454,TRUE,_xll.ohTrigger(Trigger,Trigger3M))</f>
        <v>1.0463179558491758E-3</v>
      </c>
      <c r="BE454" s="246" t="e">
        <f>IFERROR(_xll.qlIndexFixing($BF$1,BA454,TRUE,_xll.ohTrigger(Trigger,Trigger3M)),#N/A)</f>
        <v>#N/A</v>
      </c>
    </row>
    <row r="455" spans="52:57" ht="11.25" customHeight="1" x14ac:dyDescent="0.25">
      <c r="AZ455" s="100" t="s">
        <v>201</v>
      </c>
      <c r="BA455" s="101">
        <f>_xll.qlInterestRateIndexFixingDate(Currency&amp;"ibor"&amp;Tenor,BB455,Trigger)</f>
        <v>42851</v>
      </c>
      <c r="BB455" s="101">
        <f>_xll.qlCalendarAdvance(Calendar,BB454,AZ455,"f",,Trigger)</f>
        <v>42853</v>
      </c>
      <c r="BC455" s="101">
        <f>_xll.qlInterestRateIndexMaturity(Currency&amp;"ibor"&amp;Tenor,BB455,Trigger)</f>
        <v>42947</v>
      </c>
      <c r="BD455" s="246">
        <f>_xll.qlIndexFixing($AD$5,BA455,TRUE,_xll.ohTrigger(Trigger,Trigger3M))</f>
        <v>1.0561223829287912E-3</v>
      </c>
      <c r="BE455" s="246" t="e">
        <f>IFERROR(_xll.qlIndexFixing($BF$1,BA455,TRUE,_xll.ohTrigger(Trigger,Trigger3M)),#N/A)</f>
        <v>#N/A</v>
      </c>
    </row>
    <row r="456" spans="52:57" ht="11.25" customHeight="1" x14ac:dyDescent="0.25">
      <c r="AZ456" s="100" t="s">
        <v>201</v>
      </c>
      <c r="BA456" s="101">
        <f>_xll.qlInterestRateIndexFixingDate(Currency&amp;"ibor"&amp;Tenor,BB456,Trigger)</f>
        <v>42852</v>
      </c>
      <c r="BB456" s="101">
        <f>_xll.qlCalendarAdvance(Calendar,BB455,AZ456,"f",,Trigger)</f>
        <v>42857</v>
      </c>
      <c r="BC456" s="101">
        <f>_xll.qlInterestRateIndexMaturity(Currency&amp;"ibor"&amp;Tenor,BB456,Trigger)</f>
        <v>42949</v>
      </c>
      <c r="BD456" s="246">
        <f>_xll.qlIndexFixing($AD$5,BA456,TRUE,_xll.ohTrigger(Trigger,Trigger3M))</f>
        <v>1.0675710002538493E-3</v>
      </c>
      <c r="BE456" s="246" t="e">
        <f>IFERROR(_xll.qlIndexFixing($BF$1,BA456,TRUE,_xll.ohTrigger(Trigger,Trigger3M)),#N/A)</f>
        <v>#N/A</v>
      </c>
    </row>
    <row r="457" spans="52:57" ht="11.25" customHeight="1" x14ac:dyDescent="0.25">
      <c r="AZ457" s="100" t="s">
        <v>201</v>
      </c>
      <c r="BA457" s="101">
        <f>_xll.qlInterestRateIndexFixingDate(Currency&amp;"ibor"&amp;Tenor,BB457,Trigger)</f>
        <v>42853</v>
      </c>
      <c r="BB457" s="101">
        <f>_xll.qlCalendarAdvance(Calendar,BB456,AZ457,"f",,Trigger)</f>
        <v>42858</v>
      </c>
      <c r="BC457" s="101">
        <f>_xll.qlInterestRateIndexMaturity(Currency&amp;"ibor"&amp;Tenor,BB457,Trigger)</f>
        <v>42950</v>
      </c>
      <c r="BD457" s="246">
        <f>_xll.qlIndexFixing($AD$5,BA457,TRUE,_xll.ohTrigger(Trigger,Trigger3M))</f>
        <v>1.071430546616355E-3</v>
      </c>
      <c r="BE457" s="246" t="e">
        <f>IFERROR(_xll.qlIndexFixing($BF$1,BA457,TRUE,_xll.ohTrigger(Trigger,Trigger3M)),#N/A)</f>
        <v>#N/A</v>
      </c>
    </row>
    <row r="458" spans="52:57" ht="11.25" customHeight="1" x14ac:dyDescent="0.25">
      <c r="AZ458" s="100" t="s">
        <v>201</v>
      </c>
      <c r="BA458" s="101">
        <f>_xll.qlInterestRateIndexFixingDate(Currency&amp;"ibor"&amp;Tenor,BB458,Trigger)</f>
        <v>42857</v>
      </c>
      <c r="BB458" s="101">
        <f>_xll.qlCalendarAdvance(Calendar,BB457,AZ458,"f",,Trigger)</f>
        <v>42859</v>
      </c>
      <c r="BC458" s="101">
        <f>_xll.qlInterestRateIndexMaturity(Currency&amp;"ibor"&amp;Tenor,BB458,Trigger)</f>
        <v>42951</v>
      </c>
      <c r="BD458" s="246">
        <f>_xll.qlIndexFixing($AD$5,BA458,TRUE,_xll.ohTrigger(Trigger,Trigger3M))</f>
        <v>1.0752935857405927E-3</v>
      </c>
      <c r="BE458" s="246" t="e">
        <f>IFERROR(_xll.qlIndexFixing($BF$1,BA458,TRUE,_xll.ohTrigger(Trigger,Trigger3M)),#N/A)</f>
        <v>#N/A</v>
      </c>
    </row>
    <row r="459" spans="52:57" ht="11.25" customHeight="1" x14ac:dyDescent="0.25">
      <c r="AZ459" s="100" t="s">
        <v>201</v>
      </c>
      <c r="BA459" s="101">
        <f>_xll.qlInterestRateIndexFixingDate(Currency&amp;"ibor"&amp;Tenor,BB459,Trigger)</f>
        <v>42858</v>
      </c>
      <c r="BB459" s="101">
        <f>_xll.qlCalendarAdvance(Calendar,BB458,AZ459,"f",,Trigger)</f>
        <v>42860</v>
      </c>
      <c r="BC459" s="101">
        <f>_xll.qlInterestRateIndexMaturity(Currency&amp;"ibor"&amp;Tenor,BB459,Trigger)</f>
        <v>42954</v>
      </c>
      <c r="BD459" s="246">
        <f>_xll.qlIndexFixing($AD$5,BA459,TRUE,_xll.ohTrigger(Trigger,Trigger3M))</f>
        <v>1.0829577560753974E-3</v>
      </c>
      <c r="BE459" s="246" t="e">
        <f>IFERROR(_xll.qlIndexFixing($BF$1,BA459,TRUE,_xll.ohTrigger(Trigger,Trigger3M)),#N/A)</f>
        <v>#N/A</v>
      </c>
    </row>
    <row r="460" spans="52:57" ht="11.25" customHeight="1" x14ac:dyDescent="0.25">
      <c r="AZ460" s="100" t="s">
        <v>201</v>
      </c>
      <c r="BA460" s="101">
        <f>_xll.qlInterestRateIndexFixingDate(Currency&amp;"ibor"&amp;Tenor,BB460,Trigger)</f>
        <v>42859</v>
      </c>
      <c r="BB460" s="101">
        <f>_xll.qlCalendarAdvance(Calendar,BB459,AZ460,"f",,Trigger)</f>
        <v>42863</v>
      </c>
      <c r="BC460" s="101">
        <f>_xll.qlInterestRateIndexMaturity(Currency&amp;"ibor"&amp;Tenor,BB460,Trigger)</f>
        <v>42955</v>
      </c>
      <c r="BD460" s="246">
        <f>_xll.qlIndexFixing($AD$5,BA460,TRUE,_xll.ohTrigger(Trigger,Trigger3M))</f>
        <v>1.0907806700720813E-3</v>
      </c>
      <c r="BE460" s="246" t="e">
        <f>IFERROR(_xll.qlIndexFixing($BF$1,BA460,TRUE,_xll.ohTrigger(Trigger,Trigger3M)),#N/A)</f>
        <v>#N/A</v>
      </c>
    </row>
    <row r="461" spans="52:57" ht="11.25" customHeight="1" x14ac:dyDescent="0.25">
      <c r="AZ461" s="100" t="s">
        <v>201</v>
      </c>
      <c r="BA461" s="101">
        <f>_xll.qlInterestRateIndexFixingDate(Currency&amp;"ibor"&amp;Tenor,BB461,Trigger)</f>
        <v>42860</v>
      </c>
      <c r="BB461" s="101">
        <f>_xll.qlCalendarAdvance(Calendar,BB460,AZ461,"f",,Trigger)</f>
        <v>42864</v>
      </c>
      <c r="BC461" s="101">
        <f>_xll.qlInterestRateIndexMaturity(Currency&amp;"ibor"&amp;Tenor,BB461,Trigger)</f>
        <v>42956</v>
      </c>
      <c r="BD461" s="246">
        <f>_xll.qlIndexFixing($AD$5,BA461,TRUE,_xll.ohTrigger(Trigger,Trigger3M))</f>
        <v>1.0946611731648512E-3</v>
      </c>
      <c r="BE461" s="246" t="e">
        <f>IFERROR(_xll.qlIndexFixing($BF$1,BA461,TRUE,_xll.ohTrigger(Trigger,Trigger3M)),#N/A)</f>
        <v>#N/A</v>
      </c>
    </row>
    <row r="462" spans="52:57" ht="11.25" customHeight="1" x14ac:dyDescent="0.25">
      <c r="AZ462" s="100" t="s">
        <v>201</v>
      </c>
      <c r="BA462" s="101">
        <f>_xll.qlInterestRateIndexFixingDate(Currency&amp;"ibor"&amp;Tenor,BB462,Trigger)</f>
        <v>42863</v>
      </c>
      <c r="BB462" s="101">
        <f>_xll.qlCalendarAdvance(Calendar,BB461,AZ462,"f",,Trigger)</f>
        <v>42865</v>
      </c>
      <c r="BC462" s="101">
        <f>_xll.qlInterestRateIndexMaturity(Currency&amp;"ibor"&amp;Tenor,BB462,Trigger)</f>
        <v>42957</v>
      </c>
      <c r="BD462" s="246">
        <f>_xll.qlIndexFixing($AD$5,BA462,TRUE,_xll.ohTrigger(Trigger,Trigger3M))</f>
        <v>1.0985451690819119E-3</v>
      </c>
      <c r="BE462" s="246" t="e">
        <f>IFERROR(_xll.qlIndexFixing($BF$1,BA462,TRUE,_xll.ohTrigger(Trigger,Trigger3M)),#N/A)</f>
        <v>#N/A</v>
      </c>
    </row>
    <row r="463" spans="52:57" ht="11.25" customHeight="1" x14ac:dyDescent="0.25">
      <c r="AZ463" s="100" t="s">
        <v>201</v>
      </c>
      <c r="BA463" s="101">
        <f>_xll.qlInterestRateIndexFixingDate(Currency&amp;"ibor"&amp;Tenor,BB463,Trigger)</f>
        <v>42864</v>
      </c>
      <c r="BB463" s="101">
        <f>_xll.qlCalendarAdvance(Calendar,BB462,AZ463,"f",,Trigger)</f>
        <v>42866</v>
      </c>
      <c r="BC463" s="101">
        <f>_xll.qlInterestRateIndexMaturity(Currency&amp;"ibor"&amp;Tenor,BB463,Trigger)</f>
        <v>42958</v>
      </c>
      <c r="BD463" s="246">
        <f>_xll.qlIndexFixing($AD$5,BA463,TRUE,_xll.ohTrigger(Trigger,Trigger3M))</f>
        <v>1.1024326578336896E-3</v>
      </c>
      <c r="BE463" s="246" t="e">
        <f>IFERROR(_xll.qlIndexFixing($BF$1,BA463,TRUE,_xll.ohTrigger(Trigger,Trigger3M)),#N/A)</f>
        <v>#N/A</v>
      </c>
    </row>
    <row r="464" spans="52:57" ht="11.25" customHeight="1" x14ac:dyDescent="0.25">
      <c r="AZ464" s="100" t="s">
        <v>201</v>
      </c>
      <c r="BA464" s="101">
        <f>_xll.qlInterestRateIndexFixingDate(Currency&amp;"ibor"&amp;Tenor,BB464,Trigger)</f>
        <v>42865</v>
      </c>
      <c r="BB464" s="101">
        <f>_xll.qlCalendarAdvance(Calendar,BB463,AZ464,"f",,Trigger)</f>
        <v>42867</v>
      </c>
      <c r="BC464" s="101">
        <f>_xll.qlInterestRateIndexMaturity(Currency&amp;"ibor"&amp;Tenor,BB464,Trigger)</f>
        <v>42961</v>
      </c>
      <c r="BD464" s="246">
        <f>_xll.qlIndexFixing($AD$5,BA464,TRUE,_xll.ohTrigger(Trigger,Trigger3M))</f>
        <v>1.1099606411752484E-3</v>
      </c>
      <c r="BE464" s="246" t="e">
        <f>IFERROR(_xll.qlIndexFixing($BF$1,BA464,TRUE,_xll.ohTrigger(Trigger,Trigger3M)),#N/A)</f>
        <v>#N/A</v>
      </c>
    </row>
    <row r="465" spans="52:57" ht="11.25" customHeight="1" x14ac:dyDescent="0.25">
      <c r="AZ465" s="100" t="s">
        <v>201</v>
      </c>
      <c r="BA465" s="101">
        <f>_xll.qlInterestRateIndexFixingDate(Currency&amp;"ibor"&amp;Tenor,BB465,Trigger)</f>
        <v>42866</v>
      </c>
      <c r="BB465" s="101">
        <f>_xll.qlCalendarAdvance(Calendar,BB464,AZ465,"f",,Trigger)</f>
        <v>42870</v>
      </c>
      <c r="BC465" s="101">
        <f>_xll.qlInterestRateIndexMaturity(Currency&amp;"ibor"&amp;Tenor,BB465,Trigger)</f>
        <v>42962</v>
      </c>
      <c r="BD465" s="246">
        <f>_xll.qlIndexFixing($AD$5,BA465,TRUE,_xll.ohTrigger(Trigger,Trigger3M))</f>
        <v>1.1180175414017136E-3</v>
      </c>
      <c r="BE465" s="246" t="e">
        <f>IFERROR(_xll.qlIndexFixing($BF$1,BA465,TRUE,_xll.ohTrigger(Trigger,Trigger3M)),#N/A)</f>
        <v>#N/A</v>
      </c>
    </row>
    <row r="466" spans="52:57" ht="11.25" customHeight="1" x14ac:dyDescent="0.25">
      <c r="AZ466" s="100" t="s">
        <v>201</v>
      </c>
      <c r="BA466" s="101">
        <f>_xll.qlInterestRateIndexFixingDate(Currency&amp;"ibor"&amp;Tenor,BB466,Trigger)</f>
        <v>42867</v>
      </c>
      <c r="BB466" s="101">
        <f>_xll.qlCalendarAdvance(Calendar,BB465,AZ466,"f",,Trigger)</f>
        <v>42871</v>
      </c>
      <c r="BC466" s="101">
        <f>_xll.qlInterestRateIndexMaturity(Currency&amp;"ibor"&amp;Tenor,BB466,Trigger)</f>
        <v>42963</v>
      </c>
      <c r="BD466" s="246">
        <f>_xll.qlIndexFixing($AD$5,BA466,TRUE,_xll.ohTrigger(Trigger,Trigger3M))</f>
        <v>1.121922494485211E-3</v>
      </c>
      <c r="BE466" s="246" t="e">
        <f>IFERROR(_xll.qlIndexFixing($BF$1,BA466,TRUE,_xll.ohTrigger(Trigger,Trigger3M)),#N/A)</f>
        <v>#N/A</v>
      </c>
    </row>
    <row r="467" spans="52:57" ht="11.25" customHeight="1" x14ac:dyDescent="0.25">
      <c r="AZ467" s="100" t="s">
        <v>201</v>
      </c>
      <c r="BA467" s="101">
        <f>_xll.qlInterestRateIndexFixingDate(Currency&amp;"ibor"&amp;Tenor,BB467,Trigger)</f>
        <v>42870</v>
      </c>
      <c r="BB467" s="101">
        <f>_xll.qlCalendarAdvance(Calendar,BB466,AZ467,"f",,Trigger)</f>
        <v>42872</v>
      </c>
      <c r="BC467" s="101">
        <f>_xll.qlInterestRateIndexMaturity(Currency&amp;"ibor"&amp;Tenor,BB467,Trigger)</f>
        <v>42964</v>
      </c>
      <c r="BD467" s="246">
        <f>_xll.qlIndexFixing($AD$5,BA467,TRUE,_xll.ohTrigger(Trigger,Trigger3M))</f>
        <v>1.1258309404668535E-3</v>
      </c>
      <c r="BE467" s="246" t="e">
        <f>IFERROR(_xll.qlIndexFixing($BF$1,BA467,TRUE,_xll.ohTrigger(Trigger,Trigger3M)),#N/A)</f>
        <v>#N/A</v>
      </c>
    </row>
    <row r="468" spans="52:57" ht="11.25" customHeight="1" x14ac:dyDescent="0.25">
      <c r="AZ468" s="100" t="s">
        <v>201</v>
      </c>
      <c r="BA468" s="101">
        <f>_xll.qlInterestRateIndexFixingDate(Currency&amp;"ibor"&amp;Tenor,BB468,Trigger)</f>
        <v>42871</v>
      </c>
      <c r="BB468" s="101">
        <f>_xll.qlCalendarAdvance(Calendar,BB467,AZ468,"f",,Trigger)</f>
        <v>42873</v>
      </c>
      <c r="BC468" s="101">
        <f>_xll.qlInterestRateIndexMaturity(Currency&amp;"ibor"&amp;Tenor,BB468,Trigger)</f>
        <v>42965</v>
      </c>
      <c r="BD468" s="246">
        <f>_xll.qlIndexFixing($AD$5,BA468,TRUE,_xll.ohTrigger(Trigger,Trigger3M))</f>
        <v>1.1297428793561979E-3</v>
      </c>
      <c r="BE468" s="246" t="e">
        <f>IFERROR(_xll.qlIndexFixing($BF$1,BA468,TRUE,_xll.ohTrigger(Trigger,Trigger3M)),#N/A)</f>
        <v>#N/A</v>
      </c>
    </row>
    <row r="469" spans="52:57" ht="11.25" customHeight="1" x14ac:dyDescent="0.25">
      <c r="AZ469" s="100" t="s">
        <v>201</v>
      </c>
      <c r="BA469" s="101">
        <f>_xll.qlInterestRateIndexFixingDate(Currency&amp;"ibor"&amp;Tenor,BB469,Trigger)</f>
        <v>42872</v>
      </c>
      <c r="BB469" s="101">
        <f>_xll.qlCalendarAdvance(Calendar,BB468,AZ469,"f",,Trigger)</f>
        <v>42874</v>
      </c>
      <c r="BC469" s="101">
        <f>_xll.qlInterestRateIndexMaturity(Currency&amp;"ibor"&amp;Tenor,BB469,Trigger)</f>
        <v>42968</v>
      </c>
      <c r="BD469" s="246">
        <f>_xll.qlIndexFixing($AD$5,BA469,TRUE,_xll.ohTrigger(Trigger,Trigger3M))</f>
        <v>1.1371310417676406E-3</v>
      </c>
      <c r="BE469" s="246" t="e">
        <f>IFERROR(_xll.qlIndexFixing($BF$1,BA469,TRUE,_xll.ohTrigger(Trigger,Trigger3M)),#N/A)</f>
        <v>#N/A</v>
      </c>
    </row>
    <row r="470" spans="52:57" ht="11.25" customHeight="1" x14ac:dyDescent="0.25">
      <c r="AZ470" s="100" t="s">
        <v>201</v>
      </c>
      <c r="BA470" s="101">
        <f>_xll.qlInterestRateIndexFixingDate(Currency&amp;"ibor"&amp;Tenor,BB470,Trigger)</f>
        <v>42873</v>
      </c>
      <c r="BB470" s="101">
        <f>_xll.qlCalendarAdvance(Calendar,BB469,AZ470,"f",,Trigger)</f>
        <v>42877</v>
      </c>
      <c r="BC470" s="101">
        <f>_xll.qlInterestRateIndexMaturity(Currency&amp;"ibor"&amp;Tenor,BB470,Trigger)</f>
        <v>42969</v>
      </c>
      <c r="BD470" s="246">
        <f>_xll.qlIndexFixing($AD$5,BA470,TRUE,_xll.ohTrigger(Trigger,Trigger3M))</f>
        <v>1.1454255642034709E-3</v>
      </c>
      <c r="BE470" s="246" t="e">
        <f>IFERROR(_xll.qlIndexFixing($BF$1,BA470,TRUE,_xll.ohTrigger(Trigger,Trigger3M)),#N/A)</f>
        <v>#N/A</v>
      </c>
    </row>
    <row r="471" spans="52:57" ht="11.25" customHeight="1" x14ac:dyDescent="0.25">
      <c r="AZ471" s="100" t="s">
        <v>201</v>
      </c>
      <c r="BA471" s="101">
        <f>_xll.qlInterestRateIndexFixingDate(Currency&amp;"ibor"&amp;Tenor,BB471,Trigger)</f>
        <v>42874</v>
      </c>
      <c r="BB471" s="101">
        <f>_xll.qlCalendarAdvance(Calendar,BB470,AZ471,"f",,Trigger)</f>
        <v>42878</v>
      </c>
      <c r="BC471" s="101">
        <f>_xll.qlInterestRateIndexMaturity(Currency&amp;"ibor"&amp;Tenor,BB471,Trigger)</f>
        <v>42970</v>
      </c>
      <c r="BD471" s="246">
        <f>_xll.qlIndexFixing($AD$5,BA471,TRUE,_xll.ohTrigger(Trigger,Trigger3M))</f>
        <v>1.1493549677911985E-3</v>
      </c>
      <c r="BE471" s="246" t="e">
        <f>IFERROR(_xll.qlIndexFixing($BF$1,BA471,TRUE,_xll.ohTrigger(Trigger,Trigger3M)),#N/A)</f>
        <v>#N/A</v>
      </c>
    </row>
    <row r="472" spans="52:57" ht="11.25" customHeight="1" x14ac:dyDescent="0.25">
      <c r="AZ472" s="100" t="s">
        <v>201</v>
      </c>
      <c r="BA472" s="101">
        <f>_xll.qlInterestRateIndexFixingDate(Currency&amp;"ibor"&amp;Tenor,BB472,Trigger)</f>
        <v>42877</v>
      </c>
      <c r="BB472" s="101">
        <f>_xll.qlCalendarAdvance(Calendar,BB471,AZ472,"f",,Trigger)</f>
        <v>42879</v>
      </c>
      <c r="BC472" s="101">
        <f>_xll.qlInterestRateIndexMaturity(Currency&amp;"ibor"&amp;Tenor,BB472,Trigger)</f>
        <v>42971</v>
      </c>
      <c r="BD472" s="246">
        <f>_xll.qlIndexFixing($AD$5,BA472,TRUE,_xll.ohTrigger(Trigger,Trigger3M))</f>
        <v>1.153287864348318E-3</v>
      </c>
      <c r="BE472" s="246" t="e">
        <f>IFERROR(_xll.qlIndexFixing($BF$1,BA472,TRUE,_xll.ohTrigger(Trigger,Trigger3M)),#N/A)</f>
        <v>#N/A</v>
      </c>
    </row>
    <row r="473" spans="52:57" ht="11.25" customHeight="1" x14ac:dyDescent="0.25">
      <c r="AZ473" s="100" t="s">
        <v>201</v>
      </c>
      <c r="BA473" s="101">
        <f>_xll.qlInterestRateIndexFixingDate(Currency&amp;"ibor"&amp;Tenor,BB473,Trigger)</f>
        <v>42878</v>
      </c>
      <c r="BB473" s="101">
        <f>_xll.qlCalendarAdvance(Calendar,BB472,AZ473,"f",,Trigger)</f>
        <v>42880</v>
      </c>
      <c r="BC473" s="101">
        <f>_xll.qlInterestRateIndexMaturity(Currency&amp;"ibor"&amp;Tenor,BB473,Trigger)</f>
        <v>42972</v>
      </c>
      <c r="BD473" s="246">
        <f>_xll.qlIndexFixing($AD$5,BA473,TRUE,_xll.ohTrigger(Trigger,Trigger3M))</f>
        <v>1.1572242538878627E-3</v>
      </c>
      <c r="BE473" s="246" t="e">
        <f>IFERROR(_xll.qlIndexFixing($BF$1,BA473,TRUE,_xll.ohTrigger(Trigger,Trigger3M)),#N/A)</f>
        <v>#N/A</v>
      </c>
    </row>
    <row r="474" spans="52:57" ht="11.25" customHeight="1" x14ac:dyDescent="0.25">
      <c r="AZ474" s="100" t="s">
        <v>201</v>
      </c>
      <c r="BA474" s="101">
        <f>_xll.qlInterestRateIndexFixingDate(Currency&amp;"ibor"&amp;Tenor,BB474,Trigger)</f>
        <v>42879</v>
      </c>
      <c r="BB474" s="101">
        <f>_xll.qlCalendarAdvance(Calendar,BB473,AZ474,"f",,Trigger)</f>
        <v>42881</v>
      </c>
      <c r="BC474" s="101">
        <f>_xll.qlInterestRateIndexMaturity(Currency&amp;"ibor"&amp;Tenor,BB474,Trigger)</f>
        <v>42975</v>
      </c>
      <c r="BD474" s="246">
        <f>_xll.qlIndexFixing($AD$5,BA474,TRUE,_xll.ohTrigger(Trigger,Trigger3M))</f>
        <v>1.1644689614139804E-3</v>
      </c>
      <c r="BE474" s="246" t="e">
        <f>IFERROR(_xll.qlIndexFixing($BF$1,BA474,TRUE,_xll.ohTrigger(Trigger,Trigger3M)),#N/A)</f>
        <v>#N/A</v>
      </c>
    </row>
    <row r="475" spans="52:57" ht="11.25" customHeight="1" x14ac:dyDescent="0.25">
      <c r="AZ475" s="100" t="s">
        <v>201</v>
      </c>
      <c r="BA475" s="101">
        <f>_xll.qlInterestRateIndexFixingDate(Currency&amp;"ibor"&amp;Tenor,BB475,Trigger)</f>
        <v>42880</v>
      </c>
      <c r="BB475" s="101">
        <f>_xll.qlCalendarAdvance(Calendar,BB474,AZ475,"f",,Trigger)</f>
        <v>42884</v>
      </c>
      <c r="BC475" s="101">
        <f>_xll.qlInterestRateIndexMaturity(Currency&amp;"ibor"&amp;Tenor,BB475,Trigger)</f>
        <v>42976</v>
      </c>
      <c r="BD475" s="246">
        <f>_xll.qlIndexFixing($AD$5,BA475,TRUE,_xll.ohTrigger(Trigger,Trigger3M))</f>
        <v>1.1730047420710006E-3</v>
      </c>
      <c r="BE475" s="246" t="e">
        <f>IFERROR(_xll.qlIndexFixing($BF$1,BA475,TRUE,_xll.ohTrigger(Trigger,Trigger3M)),#N/A)</f>
        <v>#N/A</v>
      </c>
    </row>
    <row r="476" spans="52:57" ht="11.25" customHeight="1" x14ac:dyDescent="0.25">
      <c r="AZ476" s="100" t="s">
        <v>201</v>
      </c>
      <c r="BA476" s="101">
        <f>_xll.qlInterestRateIndexFixingDate(Currency&amp;"ibor"&amp;Tenor,BB476,Trigger)</f>
        <v>42881</v>
      </c>
      <c r="BB476" s="101">
        <f>_xll.qlCalendarAdvance(Calendar,BB475,AZ476,"f",,Trigger)</f>
        <v>42885</v>
      </c>
      <c r="BC476" s="101">
        <f>_xll.qlInterestRateIndexMaturity(Currency&amp;"ibor"&amp;Tenor,BB476,Trigger)</f>
        <v>42977</v>
      </c>
      <c r="BD476" s="246">
        <f>_xll.qlIndexFixing($AD$5,BA476,TRUE,_xll.ohTrigger(Trigger,Trigger3M))</f>
        <v>1.1769585966755916E-3</v>
      </c>
      <c r="BE476" s="246" t="e">
        <f>IFERROR(_xll.qlIndexFixing($BF$1,BA476,TRUE,_xll.ohTrigger(Trigger,Trigger3M)),#N/A)</f>
        <v>#N/A</v>
      </c>
    </row>
    <row r="477" spans="52:57" ht="11.25" customHeight="1" x14ac:dyDescent="0.25">
      <c r="AZ477" s="100" t="s">
        <v>201</v>
      </c>
      <c r="BA477" s="101">
        <f>_xll.qlInterestRateIndexFixingDate(Currency&amp;"ibor"&amp;Tenor,BB477,Trigger)</f>
        <v>42884</v>
      </c>
      <c r="BB477" s="101">
        <f>_xll.qlCalendarAdvance(Calendar,BB476,AZ477,"f",,Trigger)</f>
        <v>42886</v>
      </c>
      <c r="BC477" s="101">
        <f>_xll.qlInterestRateIndexMaturity(Currency&amp;"ibor"&amp;Tenor,BB477,Trigger)</f>
        <v>42978</v>
      </c>
      <c r="BD477" s="246">
        <f>_xll.qlIndexFixing($AD$5,BA477,TRUE,_xll.ohTrigger(Trigger,Trigger3M))</f>
        <v>1.1809159443251663E-3</v>
      </c>
      <c r="BE477" s="246" t="e">
        <f>IFERROR(_xll.qlIndexFixing($BF$1,BA477,TRUE,_xll.ohTrigger(Trigger,Trigger3M)),#N/A)</f>
        <v>#N/A</v>
      </c>
    </row>
    <row r="478" spans="52:57" ht="11.25" customHeight="1" x14ac:dyDescent="0.25">
      <c r="AZ478" s="100" t="s">
        <v>201</v>
      </c>
      <c r="BA478" s="101">
        <f>_xll.qlInterestRateIndexFixingDate(Currency&amp;"ibor"&amp;Tenor,BB478,Trigger)</f>
        <v>42885</v>
      </c>
      <c r="BB478" s="101">
        <f>_xll.qlCalendarAdvance(Calendar,BB477,AZ478,"f",,Trigger)</f>
        <v>42887</v>
      </c>
      <c r="BC478" s="101">
        <f>_xll.qlInterestRateIndexMaturity(Currency&amp;"ibor"&amp;Tenor,BB478,Trigger)</f>
        <v>42979</v>
      </c>
      <c r="BD478" s="246">
        <f>_xll.qlIndexFixing($AD$5,BA478,TRUE,_xll.ohTrigger(Trigger,Trigger3M))</f>
        <v>1.184876785030151E-3</v>
      </c>
      <c r="BE478" s="246" t="e">
        <f>IFERROR(_xll.qlIndexFixing($BF$1,BA478,TRUE,_xll.ohTrigger(Trigger,Trigger3M)),#N/A)</f>
        <v>#N/A</v>
      </c>
    </row>
    <row r="479" spans="52:57" ht="11.25" customHeight="1" x14ac:dyDescent="0.25">
      <c r="AZ479" s="100" t="s">
        <v>201</v>
      </c>
      <c r="BA479" s="101">
        <f>_xll.qlInterestRateIndexFixingDate(Currency&amp;"ibor"&amp;Tenor,BB479,Trigger)</f>
        <v>42886</v>
      </c>
      <c r="BB479" s="101">
        <f>_xll.qlCalendarAdvance(Calendar,BB478,AZ479,"f",,Trigger)</f>
        <v>42888</v>
      </c>
      <c r="BC479" s="101">
        <f>_xll.qlInterestRateIndexMaturity(Currency&amp;"ibor"&amp;Tenor,BB479,Trigger)</f>
        <v>42982</v>
      </c>
      <c r="BD479" s="246">
        <f>_xll.qlIndexFixing($AD$5,BA479,TRUE,_xll.ohTrigger(Trigger,Trigger3M))</f>
        <v>1.1919744036977843E-3</v>
      </c>
      <c r="BE479" s="246" t="e">
        <f>IFERROR(_xll.qlIndexFixing($BF$1,BA479,TRUE,_xll.ohTrigger(Trigger,Trigger3M)),#N/A)</f>
        <v>#N/A</v>
      </c>
    </row>
    <row r="480" spans="52:57" ht="11.25" customHeight="1" x14ac:dyDescent="0.25">
      <c r="AZ480" s="100" t="s">
        <v>201</v>
      </c>
      <c r="BA480" s="101">
        <f>_xll.qlInterestRateIndexFixingDate(Currency&amp;"ibor"&amp;Tenor,BB480,Trigger)</f>
        <v>42887</v>
      </c>
      <c r="BB480" s="101">
        <f>_xll.qlCalendarAdvance(Calendar,BB479,AZ480,"f",,Trigger)</f>
        <v>42891</v>
      </c>
      <c r="BC480" s="101">
        <f>_xll.qlInterestRateIndexMaturity(Currency&amp;"ibor"&amp;Tenor,BB480,Trigger)</f>
        <v>42983</v>
      </c>
      <c r="BD480" s="246">
        <f>_xll.qlIndexFixing($AD$5,BA480,TRUE,_xll.ohTrigger(Trigger,Trigger3M))</f>
        <v>1.2007550786170649E-3</v>
      </c>
      <c r="BE480" s="246" t="e">
        <f>IFERROR(_xll.qlIndexFixing($BF$1,BA480,TRUE,_xll.ohTrigger(Trigger,Trigger3M)),#N/A)</f>
        <v>#N/A</v>
      </c>
    </row>
    <row r="481" spans="52:57" ht="11.25" customHeight="1" x14ac:dyDescent="0.25">
      <c r="AZ481" s="100" t="s">
        <v>201</v>
      </c>
      <c r="BA481" s="101">
        <f>_xll.qlInterestRateIndexFixingDate(Currency&amp;"ibor"&amp;Tenor,BB481,Trigger)</f>
        <v>42888</v>
      </c>
      <c r="BB481" s="101">
        <f>_xll.qlCalendarAdvance(Calendar,BB480,AZ481,"f",,Trigger)</f>
        <v>42892</v>
      </c>
      <c r="BC481" s="101">
        <f>_xll.qlInterestRateIndexMaturity(Currency&amp;"ibor"&amp;Tenor,BB481,Trigger)</f>
        <v>42984</v>
      </c>
      <c r="BD481" s="246">
        <f>_xll.qlIndexFixing($AD$5,BA481,TRUE,_xll.ohTrigger(Trigger,Trigger3M))</f>
        <v>1.2047333847589724E-3</v>
      </c>
      <c r="BE481" s="246" t="e">
        <f>IFERROR(_xll.qlIndexFixing($BF$1,BA481,TRUE,_xll.ohTrigger(Trigger,Trigger3M)),#N/A)</f>
        <v>#N/A</v>
      </c>
    </row>
    <row r="482" spans="52:57" ht="11.25" customHeight="1" x14ac:dyDescent="0.25">
      <c r="AZ482" s="100" t="s">
        <v>201</v>
      </c>
      <c r="BA482" s="101">
        <f>_xll.qlInterestRateIndexFixingDate(Currency&amp;"ibor"&amp;Tenor,BB482,Trigger)</f>
        <v>42891</v>
      </c>
      <c r="BB482" s="101">
        <f>_xll.qlCalendarAdvance(Calendar,BB481,AZ482,"f",,Trigger)</f>
        <v>42893</v>
      </c>
      <c r="BC482" s="101">
        <f>_xll.qlInterestRateIndexMaturity(Currency&amp;"ibor"&amp;Tenor,BB482,Trigger)</f>
        <v>42985</v>
      </c>
      <c r="BD482" s="246">
        <f>_xll.qlIndexFixing($AD$5,BA482,TRUE,_xll.ohTrigger(Trigger,Trigger3M))</f>
        <v>1.2087151840188489E-3</v>
      </c>
      <c r="BE482" s="246" t="e">
        <f>IFERROR(_xll.qlIndexFixing($BF$1,BA482,TRUE,_xll.ohTrigger(Trigger,Trigger3M)),#N/A)</f>
        <v>#N/A</v>
      </c>
    </row>
    <row r="483" spans="52:57" ht="11.25" customHeight="1" x14ac:dyDescent="0.25">
      <c r="AZ483" s="100" t="s">
        <v>201</v>
      </c>
      <c r="BA483" s="101">
        <f>_xll.qlInterestRateIndexFixingDate(Currency&amp;"ibor"&amp;Tenor,BB483,Trigger)</f>
        <v>42892</v>
      </c>
      <c r="BB483" s="101">
        <f>_xll.qlCalendarAdvance(Calendar,BB482,AZ483,"f",,Trigger)</f>
        <v>42894</v>
      </c>
      <c r="BC483" s="101">
        <f>_xll.qlInterestRateIndexMaturity(Currency&amp;"ibor"&amp;Tenor,BB483,Trigger)</f>
        <v>42986</v>
      </c>
      <c r="BD483" s="246">
        <f>_xll.qlIndexFixing($AD$5,BA483,TRUE,_xll.ohTrigger(Trigger,Trigger3M))</f>
        <v>1.2127004764097271E-3</v>
      </c>
      <c r="BE483" s="246" t="e">
        <f>IFERROR(_xll.qlIndexFixing($BF$1,BA483,TRUE,_xll.ohTrigger(Trigger,Trigger3M)),#N/A)</f>
        <v>#N/A</v>
      </c>
    </row>
    <row r="484" spans="52:57" ht="11.25" customHeight="1" x14ac:dyDescent="0.25">
      <c r="AZ484" s="100" t="s">
        <v>201</v>
      </c>
      <c r="BA484" s="101">
        <f>_xll.qlInterestRateIndexFixingDate(Currency&amp;"ibor"&amp;Tenor,BB484,Trigger)</f>
        <v>42893</v>
      </c>
      <c r="BB484" s="101">
        <f>_xll.qlCalendarAdvance(Calendar,BB483,AZ484,"f",,Trigger)</f>
        <v>42895</v>
      </c>
      <c r="BC484" s="101">
        <f>_xll.qlInterestRateIndexMaturity(Currency&amp;"ibor"&amp;Tenor,BB484,Trigger)</f>
        <v>42989</v>
      </c>
      <c r="BD484" s="246">
        <f>_xll.qlIndexFixing($AD$5,BA484,TRUE,_xll.ohTrigger(Trigger,Trigger3M))</f>
        <v>1.2196473722255292E-3</v>
      </c>
      <c r="BE484" s="246" t="e">
        <f>IFERROR(_xll.qlIndexFixing($BF$1,BA484,TRUE,_xll.ohTrigger(Trigger,Trigger3M)),#N/A)</f>
        <v>#N/A</v>
      </c>
    </row>
    <row r="485" spans="52:57" ht="11.25" customHeight="1" x14ac:dyDescent="0.25">
      <c r="AZ485" s="100" t="s">
        <v>201</v>
      </c>
      <c r="BA485" s="101">
        <f>_xll.qlInterestRateIndexFixingDate(Currency&amp;"ibor"&amp;Tenor,BB485,Trigger)</f>
        <v>42894</v>
      </c>
      <c r="BB485" s="101">
        <f>_xll.qlCalendarAdvance(Calendar,BB484,AZ485,"f",,Trigger)</f>
        <v>42898</v>
      </c>
      <c r="BC485" s="101">
        <f>_xll.qlInterestRateIndexMaturity(Currency&amp;"ibor"&amp;Tenor,BB485,Trigger)</f>
        <v>42990</v>
      </c>
      <c r="BD485" s="246">
        <f>_xll.qlIndexFixing($AD$5,BA485,TRUE,_xll.ohTrigger(Trigger,Trigger3M))</f>
        <v>1.2286765774813609E-3</v>
      </c>
      <c r="BE485" s="246" t="e">
        <f>IFERROR(_xll.qlIndexFixing($BF$1,BA485,TRUE,_xll.ohTrigger(Trigger,Trigger3M)),#N/A)</f>
        <v>#N/A</v>
      </c>
    </row>
    <row r="486" spans="52:57" ht="11.25" customHeight="1" x14ac:dyDescent="0.25">
      <c r="AZ486" s="100" t="s">
        <v>201</v>
      </c>
      <c r="BA486" s="101">
        <f>_xll.qlInterestRateIndexFixingDate(Currency&amp;"ibor"&amp;Tenor,BB486,Trigger)</f>
        <v>42895</v>
      </c>
      <c r="BB486" s="101">
        <f>_xll.qlCalendarAdvance(Calendar,BB485,AZ486,"f",,Trigger)</f>
        <v>42899</v>
      </c>
      <c r="BC486" s="101">
        <f>_xll.qlInterestRateIndexMaturity(Currency&amp;"ibor"&amp;Tenor,BB486,Trigger)</f>
        <v>42991</v>
      </c>
      <c r="BD486" s="246">
        <f>_xll.qlIndexFixing($AD$5,BA486,TRUE,_xll.ohTrigger(Trigger,Trigger3M))</f>
        <v>1.2326793356801696E-3</v>
      </c>
      <c r="BE486" s="246" t="e">
        <f>IFERROR(_xll.qlIndexFixing($BF$1,BA486,TRUE,_xll.ohTrigger(Trigger,Trigger3M)),#N/A)</f>
        <v>#N/A</v>
      </c>
    </row>
    <row r="487" spans="52:57" ht="11.25" customHeight="1" x14ac:dyDescent="0.25">
      <c r="AZ487" s="100" t="s">
        <v>201</v>
      </c>
      <c r="BA487" s="101">
        <f>_xll.qlInterestRateIndexFixingDate(Currency&amp;"ibor"&amp;Tenor,BB487,Trigger)</f>
        <v>42898</v>
      </c>
      <c r="BB487" s="101">
        <f>_xll.qlCalendarAdvance(Calendar,BB486,AZ487,"f",,Trigger)</f>
        <v>42900</v>
      </c>
      <c r="BC487" s="101">
        <f>_xll.qlInterestRateIndexMaturity(Currency&amp;"ibor"&amp;Tenor,BB487,Trigger)</f>
        <v>42992</v>
      </c>
      <c r="BD487" s="246">
        <f>_xll.qlIndexFixing($AD$5,BA487,TRUE,_xll.ohTrigger(Trigger,Trigger3M))</f>
        <v>1.2366855870742765E-3</v>
      </c>
      <c r="BE487" s="246" t="e">
        <f>IFERROR(_xll.qlIndexFixing($BF$1,BA487,TRUE,_xll.ohTrigger(Trigger,Trigger3M)),#N/A)</f>
        <v>#N/A</v>
      </c>
    </row>
    <row r="488" spans="52:57" ht="11.25" customHeight="1" x14ac:dyDescent="0.25">
      <c r="AZ488" s="100" t="s">
        <v>201</v>
      </c>
      <c r="BA488" s="101">
        <f>_xll.qlInterestRateIndexFixingDate(Currency&amp;"ibor"&amp;Tenor,BB488,Trigger)</f>
        <v>42899</v>
      </c>
      <c r="BB488" s="101">
        <f>_xll.qlCalendarAdvance(Calendar,BB487,AZ488,"f",,Trigger)</f>
        <v>42901</v>
      </c>
      <c r="BC488" s="101">
        <f>_xll.qlInterestRateIndexMaturity(Currency&amp;"ibor"&amp;Tenor,BB488,Trigger)</f>
        <v>42993</v>
      </c>
      <c r="BD488" s="246">
        <f>_xll.qlIndexFixing($AD$5,BA488,TRUE,_xll.ohTrigger(Trigger,Trigger3M))</f>
        <v>1.2406953316715012E-3</v>
      </c>
      <c r="BE488" s="246" t="e">
        <f>IFERROR(_xll.qlIndexFixing($BF$1,BA488,TRUE,_xll.ohTrigger(Trigger,Trigger3M)),#N/A)</f>
        <v>#N/A</v>
      </c>
    </row>
    <row r="489" spans="52:57" ht="11.25" customHeight="1" x14ac:dyDescent="0.25">
      <c r="AZ489" s="100" t="s">
        <v>201</v>
      </c>
      <c r="BA489" s="101">
        <f>_xll.qlInterestRateIndexFixingDate(Currency&amp;"ibor"&amp;Tenor,BB489,Trigger)</f>
        <v>42900</v>
      </c>
      <c r="BB489" s="101">
        <f>_xll.qlCalendarAdvance(Calendar,BB488,AZ489,"f",,Trigger)</f>
        <v>42902</v>
      </c>
      <c r="BC489" s="101">
        <f>_xll.qlInterestRateIndexMaturity(Currency&amp;"ibor"&amp;Tenor,BB489,Trigger)</f>
        <v>42996</v>
      </c>
      <c r="BD489" s="246">
        <f>_xll.qlIndexFixing($AD$5,BA489,TRUE,_xll.ohTrigger(Trigger,Trigger3M))</f>
        <v>1.2463011939123122E-3</v>
      </c>
      <c r="BE489" s="246" t="e">
        <f>IFERROR(_xll.qlIndexFixing($BF$1,BA489,TRUE,_xll.ohTrigger(Trigger,Trigger3M)),#N/A)</f>
        <v>#N/A</v>
      </c>
    </row>
    <row r="490" spans="52:57" ht="11.25" customHeight="1" x14ac:dyDescent="0.25">
      <c r="AZ490" s="100" t="s">
        <v>201</v>
      </c>
      <c r="BA490" s="101">
        <f>_xll.qlInterestRateIndexFixingDate(Currency&amp;"ibor"&amp;Tenor,BB490,Trigger)</f>
        <v>42901</v>
      </c>
      <c r="BB490" s="101">
        <f>_xll.qlCalendarAdvance(Calendar,BB489,AZ490,"f",,Trigger)</f>
        <v>42905</v>
      </c>
      <c r="BC490" s="101">
        <f>_xll.qlInterestRateIndexMaturity(Currency&amp;"ibor"&amp;Tenor,BB490,Trigger)</f>
        <v>42997</v>
      </c>
      <c r="BD490" s="246">
        <f>_xll.qlIndexFixing($AD$5,BA490,TRUE,_xll.ohTrigger(Trigger,Trigger3M))</f>
        <v>1.2518984358654019E-3</v>
      </c>
      <c r="BE490" s="246" t="e">
        <f>IFERROR(_xll.qlIndexFixing($BF$1,BA490,TRUE,_xll.ohTrigger(Trigger,Trigger3M)),#N/A)</f>
        <v>#N/A</v>
      </c>
    </row>
    <row r="491" spans="52:57" ht="11.25" customHeight="1" x14ac:dyDescent="0.25">
      <c r="AZ491" s="100" t="s">
        <v>201</v>
      </c>
      <c r="BA491" s="101">
        <f>_xll.qlInterestRateIndexFixingDate(Currency&amp;"ibor"&amp;Tenor,BB491,Trigger)</f>
        <v>42902</v>
      </c>
      <c r="BB491" s="101">
        <f>_xll.qlCalendarAdvance(Calendar,BB490,AZ491,"f",,Trigger)</f>
        <v>42906</v>
      </c>
      <c r="BC491" s="101">
        <f>_xll.qlInterestRateIndexMaturity(Currency&amp;"ibor"&amp;Tenor,BB491,Trigger)</f>
        <v>42998</v>
      </c>
      <c r="BD491" s="246">
        <f>_xll.qlIndexFixing($AD$5,BA491,TRUE,_xll.ohTrigger(Trigger,Trigger3M))</f>
        <v>1.2546992169246514E-3</v>
      </c>
      <c r="BE491" s="246" t="e">
        <f>IFERROR(_xll.qlIndexFixing($BF$1,BA491,TRUE,_xll.ohTrigger(Trigger,Trigger3M)),#N/A)</f>
        <v>#N/A</v>
      </c>
    </row>
    <row r="492" spans="52:57" ht="11.25" customHeight="1" x14ac:dyDescent="0.25">
      <c r="AZ492" s="100" t="s">
        <v>201</v>
      </c>
      <c r="BA492" s="101">
        <f>_xll.qlInterestRateIndexFixingDate(Currency&amp;"ibor"&amp;Tenor,BB492,Trigger)</f>
        <v>42905</v>
      </c>
      <c r="BB492" s="101">
        <f>_xll.qlCalendarAdvance(Calendar,BB491,AZ492,"f",,Trigger)</f>
        <v>42907</v>
      </c>
      <c r="BC492" s="101">
        <f>_xll.qlInterestRateIndexMaturity(Currency&amp;"ibor"&amp;Tenor,BB492,Trigger)</f>
        <v>42999</v>
      </c>
      <c r="BD492" s="246">
        <f>_xll.qlIndexFixing($AD$5,BA492,TRUE,_xll.ohTrigger(Trigger,Trigger3M))</f>
        <v>1.2574999999866469E-3</v>
      </c>
      <c r="BE492" s="246" t="e">
        <f>IFERROR(_xll.qlIndexFixing($BF$1,BA492,TRUE,_xll.ohTrigger(Trigger,Trigger3M)),#N/A)</f>
        <v>#N/A</v>
      </c>
    </row>
    <row r="493" spans="52:57" ht="11.25" customHeight="1" x14ac:dyDescent="0.25">
      <c r="AZ493" s="100" t="s">
        <v>201</v>
      </c>
      <c r="BA493" s="101">
        <f>_xll.qlInterestRateIndexFixingDate(Currency&amp;"ibor"&amp;Tenor,BB493,Trigger)</f>
        <v>42906</v>
      </c>
      <c r="BB493" s="101">
        <f>_xll.qlCalendarAdvance(Calendar,BB492,AZ493,"f",,Trigger)</f>
        <v>42908</v>
      </c>
      <c r="BC493" s="101">
        <f>_xll.qlInterestRateIndexMaturity(Currency&amp;"ibor"&amp;Tenor,BB493,Trigger)</f>
        <v>43000</v>
      </c>
      <c r="BD493" s="246">
        <f>_xll.qlIndexFixing($AD$5,BA493,TRUE,_xll.ohTrigger(Trigger,Trigger3M))</f>
        <v>1.2658439613841158E-3</v>
      </c>
      <c r="BE493" s="246" t="e">
        <f>IFERROR(_xll.qlIndexFixing($BF$1,BA493,TRUE,_xll.ohTrigger(Trigger,Trigger3M)),#N/A)</f>
        <v>#N/A</v>
      </c>
    </row>
    <row r="494" spans="52:57" ht="11.25" customHeight="1" x14ac:dyDescent="0.25">
      <c r="AZ494" s="100" t="s">
        <v>201</v>
      </c>
      <c r="BA494" s="101">
        <f>_xll.qlInterestRateIndexFixingDate(Currency&amp;"ibor"&amp;Tenor,BB494,Trigger)</f>
        <v>42907</v>
      </c>
      <c r="BB494" s="101">
        <f>_xll.qlCalendarAdvance(Calendar,BB493,AZ494,"f",,Trigger)</f>
        <v>42909</v>
      </c>
      <c r="BC494" s="101">
        <f>_xll.qlInterestRateIndexMaturity(Currency&amp;"ibor"&amp;Tenor,BB494,Trigger)</f>
        <v>43003</v>
      </c>
      <c r="BD494" s="246">
        <f>_xll.qlIndexFixing($AD$5,BA494,TRUE,_xll.ohTrigger(Trigger,Trigger3M))</f>
        <v>1.2876900855216154E-3</v>
      </c>
      <c r="BE494" s="246" t="e">
        <f>IFERROR(_xll.qlIndexFixing($BF$1,BA494,TRUE,_xll.ohTrigger(Trigger,Trigger3M)),#N/A)</f>
        <v>#N/A</v>
      </c>
    </row>
    <row r="495" spans="52:57" ht="11.25" customHeight="1" x14ac:dyDescent="0.25">
      <c r="AZ495" s="100" t="s">
        <v>201</v>
      </c>
      <c r="BA495" s="101">
        <f>_xll.qlInterestRateIndexFixingDate(Currency&amp;"ibor"&amp;Tenor,BB495,Trigger)</f>
        <v>42908</v>
      </c>
      <c r="BB495" s="101">
        <f>_xll.qlCalendarAdvance(Calendar,BB494,AZ495,"f",,Trigger)</f>
        <v>42912</v>
      </c>
      <c r="BC495" s="101">
        <f>_xll.qlInterestRateIndexMaturity(Currency&amp;"ibor"&amp;Tenor,BB495,Trigger)</f>
        <v>43004</v>
      </c>
      <c r="BD495" s="246">
        <f>_xll.qlIndexFixing($AD$5,BA495,TRUE,_xll.ohTrigger(Trigger,Trigger3M))</f>
        <v>1.2993597888140238E-3</v>
      </c>
      <c r="BE495" s="246" t="e">
        <f>IFERROR(_xll.qlIndexFixing($BF$1,BA495,TRUE,_xll.ohTrigger(Trigger,Trigger3M)),#N/A)</f>
        <v>#N/A</v>
      </c>
    </row>
    <row r="496" spans="52:57" ht="11.25" customHeight="1" x14ac:dyDescent="0.25">
      <c r="AZ496" s="100" t="s">
        <v>201</v>
      </c>
      <c r="BA496" s="101">
        <f>_xll.qlInterestRateIndexFixingDate(Currency&amp;"ibor"&amp;Tenor,BB496,Trigger)</f>
        <v>42909</v>
      </c>
      <c r="BB496" s="101">
        <f>_xll.qlCalendarAdvance(Calendar,BB495,AZ496,"f",,Trigger)</f>
        <v>42913</v>
      </c>
      <c r="BC496" s="101">
        <f>_xll.qlInterestRateIndexMaturity(Currency&amp;"ibor"&amp;Tenor,BB496,Trigger)</f>
        <v>43005</v>
      </c>
      <c r="BD496" s="246">
        <f>_xll.qlIndexFixing($AD$5,BA496,TRUE,_xll.ohTrigger(Trigger,Trigger3M))</f>
        <v>1.3077737415815836E-3</v>
      </c>
      <c r="BE496" s="246" t="e">
        <f>IFERROR(_xll.qlIndexFixing($BF$1,BA496,TRUE,_xll.ohTrigger(Trigger,Trigger3M)),#N/A)</f>
        <v>#N/A</v>
      </c>
    </row>
    <row r="497" spans="52:57" ht="11.25" customHeight="1" x14ac:dyDescent="0.25">
      <c r="AZ497" s="100" t="s">
        <v>201</v>
      </c>
      <c r="BA497" s="101">
        <f>_xll.qlInterestRateIndexFixingDate(Currency&amp;"ibor"&amp;Tenor,BB497,Trigger)</f>
        <v>42912</v>
      </c>
      <c r="BB497" s="101">
        <f>_xll.qlCalendarAdvance(Calendar,BB496,AZ497,"f",,Trigger)</f>
        <v>42914</v>
      </c>
      <c r="BC497" s="101">
        <f>_xll.qlInterestRateIndexMaturity(Currency&amp;"ibor"&amp;Tenor,BB497,Trigger)</f>
        <v>43006</v>
      </c>
      <c r="BD497" s="246">
        <f>_xll.qlIndexFixing($AD$5,BA497,TRUE,_xll.ohTrigger(Trigger,Trigger3M))</f>
        <v>1.3162016928923378E-3</v>
      </c>
      <c r="BE497" s="246" t="e">
        <f>IFERROR(_xll.qlIndexFixing($BF$1,BA497,TRUE,_xll.ohTrigger(Trigger,Trigger3M)),#N/A)</f>
        <v>#N/A</v>
      </c>
    </row>
    <row r="498" spans="52:57" ht="11.25" customHeight="1" x14ac:dyDescent="0.25">
      <c r="AZ498" s="100" t="s">
        <v>201</v>
      </c>
      <c r="BA498" s="101">
        <f>_xll.qlInterestRateIndexFixingDate(Currency&amp;"ibor"&amp;Tenor,BB498,Trigger)</f>
        <v>42913</v>
      </c>
      <c r="BB498" s="101">
        <f>_xll.qlCalendarAdvance(Calendar,BB497,AZ498,"f",,Trigger)</f>
        <v>42915</v>
      </c>
      <c r="BC498" s="101">
        <f>_xll.qlInterestRateIndexMaturity(Currency&amp;"ibor"&amp;Tenor,BB498,Trigger)</f>
        <v>43007</v>
      </c>
      <c r="BD498" s="246">
        <f>_xll.qlIndexFixing($AD$5,BA498,TRUE,_xll.ohTrigger(Trigger,Trigger3M))</f>
        <v>1.3246436428366484E-3</v>
      </c>
      <c r="BE498" s="246" t="e">
        <f>IFERROR(_xll.qlIndexFixing($BF$1,BA498,TRUE,_xll.ohTrigger(Trigger,Trigger3M)),#N/A)</f>
        <v>#N/A</v>
      </c>
    </row>
    <row r="499" spans="52:57" ht="11.25" customHeight="1" x14ac:dyDescent="0.25">
      <c r="AZ499" s="100" t="s">
        <v>201</v>
      </c>
      <c r="BA499" s="101">
        <f>_xll.qlInterestRateIndexFixingDate(Currency&amp;"ibor"&amp;Tenor,BB499,Trigger)</f>
        <v>42914</v>
      </c>
      <c r="BB499" s="101">
        <f>_xll.qlCalendarAdvance(Calendar,BB498,AZ499,"f",,Trigger)</f>
        <v>42916</v>
      </c>
      <c r="BC499" s="101">
        <f>_xll.qlInterestRateIndexMaturity(Currency&amp;"ibor"&amp;Tenor,BB499,Trigger)</f>
        <v>43007</v>
      </c>
      <c r="BD499" s="246">
        <f>_xll.qlIndexFixing($AD$5,BA499,TRUE,_xll.ohTrigger(Trigger,Trigger3M))</f>
        <v>1.3265332371627323E-3</v>
      </c>
      <c r="BE499" s="246" t="e">
        <f>IFERROR(_xll.qlIndexFixing($BF$1,BA499,TRUE,_xll.ohTrigger(Trigger,Trigger3M)),#N/A)</f>
        <v>#N/A</v>
      </c>
    </row>
    <row r="500" spans="52:57" ht="11.25" customHeight="1" x14ac:dyDescent="0.25">
      <c r="AZ500" s="100" t="s">
        <v>201</v>
      </c>
      <c r="BA500" s="101">
        <f>_xll.qlInterestRateIndexFixingDate(Currency&amp;"ibor"&amp;Tenor,BB500,Trigger)</f>
        <v>42915</v>
      </c>
      <c r="BB500" s="101">
        <f>_xll.qlCalendarAdvance(Calendar,BB499,AZ500,"f",,Trigger)</f>
        <v>42919</v>
      </c>
      <c r="BC500" s="101">
        <f>_xll.qlInterestRateIndexMaturity(Currency&amp;"ibor"&amp;Tenor,BB500,Trigger)</f>
        <v>43011</v>
      </c>
      <c r="BD500" s="246">
        <f>_xll.qlIndexFixing($AD$5,BA500,TRUE,_xll.ohTrigger(Trigger,Trigger3M))</f>
        <v>1.3585514307706103E-3</v>
      </c>
      <c r="BE500" s="246" t="e">
        <f>IFERROR(_xll.qlIndexFixing($BF$1,BA500,TRUE,_xll.ohTrigger(Trigger,Trigger3M)),#N/A)</f>
        <v>#N/A</v>
      </c>
    </row>
    <row r="501" spans="52:57" ht="11.25" customHeight="1" x14ac:dyDescent="0.25">
      <c r="AZ501" s="100" t="s">
        <v>201</v>
      </c>
      <c r="BA501" s="101">
        <f>_xll.qlInterestRateIndexFixingDate(Currency&amp;"ibor"&amp;Tenor,BB501,Trigger)</f>
        <v>42916</v>
      </c>
      <c r="BB501" s="101">
        <f>_xll.qlCalendarAdvance(Calendar,BB500,AZ501,"f",,Trigger)</f>
        <v>42920</v>
      </c>
      <c r="BC501" s="101">
        <f>_xll.qlInterestRateIndexMaturity(Currency&amp;"ibor"&amp;Tenor,BB501,Trigger)</f>
        <v>43012</v>
      </c>
      <c r="BD501" s="246">
        <f>_xll.qlIndexFixing($AD$5,BA501,TRUE,_xll.ohTrigger(Trigger,Trigger3M))</f>
        <v>1.3670633752459616E-3</v>
      </c>
      <c r="BE501" s="246" t="e">
        <f>IFERROR(_xll.qlIndexFixing($BF$1,BA501,TRUE,_xll.ohTrigger(Trigger,Trigger3M)),#N/A)</f>
        <v>#N/A</v>
      </c>
    </row>
    <row r="502" spans="52:57" ht="11.25" customHeight="1" x14ac:dyDescent="0.25">
      <c r="AZ502" s="100" t="s">
        <v>201</v>
      </c>
      <c r="BA502" s="101">
        <f>_xll.qlInterestRateIndexFixingDate(Currency&amp;"ibor"&amp;Tenor,BB502,Trigger)</f>
        <v>42919</v>
      </c>
      <c r="BB502" s="101">
        <f>_xll.qlCalendarAdvance(Calendar,BB501,AZ502,"f",,Trigger)</f>
        <v>42921</v>
      </c>
      <c r="BC502" s="101">
        <f>_xll.qlInterestRateIndexMaturity(Currency&amp;"ibor"&amp;Tenor,BB502,Trigger)</f>
        <v>43013</v>
      </c>
      <c r="BD502" s="246">
        <f>_xll.qlIndexFixing($AD$5,BA502,TRUE,_xll.ohTrigger(Trigger,Trigger3M))</f>
        <v>1.3755893189022581E-3</v>
      </c>
      <c r="BE502" s="246" t="e">
        <f>IFERROR(_xll.qlIndexFixing($BF$1,BA502,TRUE,_xll.ohTrigger(Trigger,Trigger3M)),#N/A)</f>
        <v>#N/A</v>
      </c>
    </row>
    <row r="503" spans="52:57" ht="11.25" customHeight="1" x14ac:dyDescent="0.25">
      <c r="AZ503" s="100" t="s">
        <v>201</v>
      </c>
      <c r="BA503" s="101">
        <f>_xll.qlInterestRateIndexFixingDate(Currency&amp;"ibor"&amp;Tenor,BB503,Trigger)</f>
        <v>42920</v>
      </c>
      <c r="BB503" s="101">
        <f>_xll.qlCalendarAdvance(Calendar,BB502,AZ503,"f",,Trigger)</f>
        <v>42922</v>
      </c>
      <c r="BC503" s="101">
        <f>_xll.qlInterestRateIndexMaturity(Currency&amp;"ibor"&amp;Tenor,BB503,Trigger)</f>
        <v>43014</v>
      </c>
      <c r="BD503" s="246">
        <f>_xll.qlIndexFixing($AD$5,BA503,TRUE,_xll.ohTrigger(Trigger,Trigger3M))</f>
        <v>1.3841292618281241E-3</v>
      </c>
      <c r="BE503" s="246" t="e">
        <f>IFERROR(_xll.qlIndexFixing($BF$1,BA503,TRUE,_xll.ohTrigger(Trigger,Trigger3M)),#N/A)</f>
        <v>#N/A</v>
      </c>
    </row>
    <row r="504" spans="52:57" ht="11.25" customHeight="1" x14ac:dyDescent="0.25">
      <c r="AZ504" s="100" t="s">
        <v>201</v>
      </c>
      <c r="BA504" s="101">
        <f>_xll.qlInterestRateIndexFixingDate(Currency&amp;"ibor"&amp;Tenor,BB504,Trigger)</f>
        <v>42921</v>
      </c>
      <c r="BB504" s="101">
        <f>_xll.qlCalendarAdvance(Calendar,BB503,AZ504,"f",,Trigger)</f>
        <v>42923</v>
      </c>
      <c r="BC504" s="101">
        <f>_xll.qlInterestRateIndexMaturity(Currency&amp;"ibor"&amp;Tenor,BB504,Trigger)</f>
        <v>43017</v>
      </c>
      <c r="BD504" s="246">
        <f>_xll.qlIndexFixing($AD$5,BA504,TRUE,_xll.ohTrigger(Trigger,Trigger3M))</f>
        <v>1.4048691688058441E-3</v>
      </c>
      <c r="BE504" s="246" t="e">
        <f>IFERROR(_xll.qlIndexFixing($BF$1,BA504,TRUE,_xll.ohTrigger(Trigger,Trigger3M)),#N/A)</f>
        <v>#N/A</v>
      </c>
    </row>
    <row r="505" spans="52:57" ht="11.25" customHeight="1" x14ac:dyDescent="0.25">
      <c r="AZ505" s="100" t="s">
        <v>201</v>
      </c>
      <c r="BA505" s="101">
        <f>_xll.qlInterestRateIndexFixingDate(Currency&amp;"ibor"&amp;Tenor,BB505,Trigger)</f>
        <v>42922</v>
      </c>
      <c r="BB505" s="101">
        <f>_xll.qlCalendarAdvance(Calendar,BB504,AZ505,"f",,Trigger)</f>
        <v>42926</v>
      </c>
      <c r="BC505" s="101">
        <f>_xll.qlInterestRateIndexMaturity(Currency&amp;"ibor"&amp;Tenor,BB505,Trigger)</f>
        <v>43018</v>
      </c>
      <c r="BD505" s="246">
        <f>_xll.qlIndexFixing($AD$5,BA505,TRUE,_xll.ohTrigger(Trigger,Trigger3M))</f>
        <v>1.4184290280753718E-3</v>
      </c>
      <c r="BE505" s="246" t="e">
        <f>IFERROR(_xll.qlIndexFixing($BF$1,BA505,TRUE,_xll.ohTrigger(Trigger,Trigger3M)),#N/A)</f>
        <v>#N/A</v>
      </c>
    </row>
    <row r="506" spans="52:57" ht="11.25" customHeight="1" x14ac:dyDescent="0.25">
      <c r="AZ506" s="100" t="s">
        <v>201</v>
      </c>
      <c r="BA506" s="101">
        <f>_xll.qlInterestRateIndexFixingDate(Currency&amp;"ibor"&amp;Tenor,BB506,Trigger)</f>
        <v>42923</v>
      </c>
      <c r="BB506" s="101">
        <f>_xll.qlCalendarAdvance(Calendar,BB505,AZ506,"f",,Trigger)</f>
        <v>42927</v>
      </c>
      <c r="BC506" s="101">
        <f>_xll.qlInterestRateIndexMaturity(Currency&amp;"ibor"&amp;Tenor,BB506,Trigger)</f>
        <v>43019</v>
      </c>
      <c r="BD506" s="246">
        <f>_xll.qlIndexFixing($AD$5,BA506,TRUE,_xll.ohTrigger(Trigger,Trigger3M))</f>
        <v>1.4270389687314588E-3</v>
      </c>
      <c r="BE506" s="246" t="e">
        <f>IFERROR(_xll.qlIndexFixing($BF$1,BA506,TRUE,_xll.ohTrigger(Trigger,Trigger3M)),#N/A)</f>
        <v>#N/A</v>
      </c>
    </row>
    <row r="507" spans="52:57" ht="11.25" customHeight="1" x14ac:dyDescent="0.25">
      <c r="AZ507" s="100" t="s">
        <v>201</v>
      </c>
      <c r="BA507" s="101">
        <f>_xll.qlInterestRateIndexFixingDate(Currency&amp;"ibor"&amp;Tenor,BB507,Trigger)</f>
        <v>42926</v>
      </c>
      <c r="BB507" s="101">
        <f>_xll.qlCalendarAdvance(Calendar,BB506,AZ507,"f",,Trigger)</f>
        <v>42928</v>
      </c>
      <c r="BC507" s="101">
        <f>_xll.qlInterestRateIndexMaturity(Currency&amp;"ibor"&amp;Tenor,BB507,Trigger)</f>
        <v>43020</v>
      </c>
      <c r="BD507" s="246">
        <f>_xll.qlIndexFixing($AD$5,BA507,TRUE,_xll.ohTrigger(Trigger,Trigger3M))</f>
        <v>1.4356629092105856E-3</v>
      </c>
      <c r="BE507" s="246" t="e">
        <f>IFERROR(_xll.qlIndexFixing($BF$1,BA507,TRUE,_xll.ohTrigger(Trigger,Trigger3M)),#N/A)</f>
        <v>#N/A</v>
      </c>
    </row>
    <row r="508" spans="52:57" ht="11.25" customHeight="1" x14ac:dyDescent="0.25">
      <c r="AZ508" s="100" t="s">
        <v>201</v>
      </c>
      <c r="BA508" s="101">
        <f>_xll.qlInterestRateIndexFixingDate(Currency&amp;"ibor"&amp;Tenor,BB508,Trigger)</f>
        <v>42927</v>
      </c>
      <c r="BB508" s="101">
        <f>_xll.qlCalendarAdvance(Calendar,BB507,AZ508,"f",,Trigger)</f>
        <v>42929</v>
      </c>
      <c r="BC508" s="101">
        <f>_xll.qlInterestRateIndexMaturity(Currency&amp;"ibor"&amp;Tenor,BB508,Trigger)</f>
        <v>43021</v>
      </c>
      <c r="BD508" s="246">
        <f>_xll.qlIndexFixing($AD$5,BA508,TRUE,_xll.ohTrigger(Trigger,Trigger3M))</f>
        <v>1.4443008496039837E-3</v>
      </c>
      <c r="BE508" s="246" t="e">
        <f>IFERROR(_xll.qlIndexFixing($BF$1,BA508,TRUE,_xll.ohTrigger(Trigger,Trigger3M)),#N/A)</f>
        <v>#N/A</v>
      </c>
    </row>
    <row r="509" spans="52:57" ht="11.25" customHeight="1" x14ac:dyDescent="0.25">
      <c r="AZ509" s="100" t="s">
        <v>201</v>
      </c>
      <c r="BA509" s="101">
        <f>_xll.qlInterestRateIndexFixingDate(Currency&amp;"ibor"&amp;Tenor,BB509,Trigger)</f>
        <v>42928</v>
      </c>
      <c r="BB509" s="101">
        <f>_xll.qlCalendarAdvance(Calendar,BB508,AZ509,"f",,Trigger)</f>
        <v>42930</v>
      </c>
      <c r="BC509" s="101">
        <f>_xll.qlInterestRateIndexMaturity(Currency&amp;"ibor"&amp;Tenor,BB509,Trigger)</f>
        <v>43024</v>
      </c>
      <c r="BD509" s="246">
        <f>_xll.qlIndexFixing($AD$5,BA509,TRUE,_xll.ohTrigger(Trigger,Trigger3M))</f>
        <v>1.4644658012187353E-3</v>
      </c>
      <c r="BE509" s="246" t="e">
        <f>IFERROR(_xll.qlIndexFixing($BF$1,BA509,TRUE,_xll.ohTrigger(Trigger,Trigger3M)),#N/A)</f>
        <v>#N/A</v>
      </c>
    </row>
    <row r="510" spans="52:57" ht="11.25" customHeight="1" x14ac:dyDescent="0.25">
      <c r="AZ510" s="100" t="s">
        <v>201</v>
      </c>
      <c r="BA510" s="101">
        <f>_xll.qlInterestRateIndexFixingDate(Currency&amp;"ibor"&amp;Tenor,BB510,Trigger)</f>
        <v>42929</v>
      </c>
      <c r="BB510" s="101">
        <f>_xll.qlCalendarAdvance(Calendar,BB509,AZ510,"f",,Trigger)</f>
        <v>42933</v>
      </c>
      <c r="BC510" s="101">
        <f>_xll.qlInterestRateIndexMaturity(Currency&amp;"ibor"&amp;Tenor,BB510,Trigger)</f>
        <v>43025</v>
      </c>
      <c r="BD510" s="246">
        <f>_xll.qlIndexFixing($AD$5,BA510,TRUE,_xll.ohTrigger(Trigger,Trigger3M))</f>
        <v>1.478992612180541E-3</v>
      </c>
      <c r="BE510" s="246" t="e">
        <f>IFERROR(_xll.qlIndexFixing($BF$1,BA510,TRUE,_xll.ohTrigger(Trigger,Trigger3M)),#N/A)</f>
        <v>#N/A</v>
      </c>
    </row>
    <row r="511" spans="52:57" ht="11.25" customHeight="1" x14ac:dyDescent="0.25">
      <c r="AZ511" s="100" t="s">
        <v>201</v>
      </c>
      <c r="BA511" s="101">
        <f>_xll.qlInterestRateIndexFixingDate(Currency&amp;"ibor"&amp;Tenor,BB511,Trigger)</f>
        <v>42930</v>
      </c>
      <c r="BB511" s="101">
        <f>_xll.qlCalendarAdvance(Calendar,BB510,AZ511,"f",,Trigger)</f>
        <v>42934</v>
      </c>
      <c r="BC511" s="101">
        <f>_xll.qlInterestRateIndexMaturity(Currency&amp;"ibor"&amp;Tenor,BB511,Trigger)</f>
        <v>43026</v>
      </c>
      <c r="BD511" s="246">
        <f>_xll.qlIndexFixing($AD$5,BA511,TRUE,_xll.ohTrigger(Trigger,Trigger3M))</f>
        <v>1.4877005535398325E-3</v>
      </c>
      <c r="BE511" s="246" t="e">
        <f>IFERROR(_xll.qlIndexFixing($BF$1,BA511,TRUE,_xll.ohTrigger(Trigger,Trigger3M)),#N/A)</f>
        <v>#N/A</v>
      </c>
    </row>
    <row r="512" spans="52:57" ht="11.25" customHeight="1" x14ac:dyDescent="0.25">
      <c r="AZ512" s="100" t="s">
        <v>201</v>
      </c>
      <c r="BA512" s="101">
        <f>_xll.qlInterestRateIndexFixingDate(Currency&amp;"ibor"&amp;Tenor,BB512,Trigger)</f>
        <v>42933</v>
      </c>
      <c r="BB512" s="101">
        <f>_xll.qlCalendarAdvance(Calendar,BB511,AZ512,"f",,Trigger)</f>
        <v>42935</v>
      </c>
      <c r="BC512" s="101">
        <f>_xll.qlInterestRateIndexMaturity(Currency&amp;"ibor"&amp;Tenor,BB512,Trigger)</f>
        <v>43027</v>
      </c>
      <c r="BD512" s="246">
        <f>_xll.qlIndexFixing($AD$5,BA512,TRUE,_xll.ohTrigger(Trigger,Trigger3M))</f>
        <v>1.4964224953720789E-3</v>
      </c>
      <c r="BE512" s="246" t="e">
        <f>IFERROR(_xll.qlIndexFixing($BF$1,BA512,TRUE,_xll.ohTrigger(Trigger,Trigger3M)),#N/A)</f>
        <v>#N/A</v>
      </c>
    </row>
    <row r="513" spans="52:57" ht="11.25" customHeight="1" x14ac:dyDescent="0.25">
      <c r="AZ513" s="102" t="s">
        <v>83</v>
      </c>
      <c r="BA513" s="101">
        <f>_xll.qlInterestRateIndexFixingDate(Currency&amp;"ibor"&amp;Tenor,BB513,Trigger)</f>
        <v>42940</v>
      </c>
      <c r="BB513" s="101">
        <f>_xll.qlCalendarAdvance(Calendar,BB512,AZ513,"f",,Trigger)</f>
        <v>42942</v>
      </c>
      <c r="BC513" s="101">
        <f>_xll.qlInterestRateIndexMaturity(Currency&amp;"ibor"&amp;Tenor,BB513,Trigger)</f>
        <v>43034</v>
      </c>
      <c r="BD513" s="246">
        <f>_xll.qlIndexFixing($AD$5,BA513,TRUE,_xll.ohTrigger(Trigger,Trigger3M))</f>
        <v>1.5578681093003403E-3</v>
      </c>
      <c r="BE513" s="246" t="e">
        <f>IFERROR(_xll.qlIndexFixing($BF$1,BA513,TRUE,_xll.ohTrigger(Trigger,Trigger3M)),#N/A)</f>
        <v>#N/A</v>
      </c>
    </row>
    <row r="514" spans="52:57" ht="11.25" customHeight="1" x14ac:dyDescent="0.25">
      <c r="AZ514" s="102" t="s">
        <v>83</v>
      </c>
      <c r="BA514" s="101">
        <f>_xll.qlInterestRateIndexFixingDate(Currency&amp;"ibor"&amp;Tenor,BB514,Trigger)</f>
        <v>42947</v>
      </c>
      <c r="BB514" s="101">
        <f>_xll.qlCalendarAdvance(Calendar,BB513,AZ514,"f",,Trigger)</f>
        <v>42949</v>
      </c>
      <c r="BC514" s="101">
        <f>_xll.qlInterestRateIndexMaturity(Currency&amp;"ibor"&amp;Tenor,BB514,Trigger)</f>
        <v>43041</v>
      </c>
      <c r="BD514" s="246">
        <f>_xll.qlIndexFixing($AD$5,BA514,TRUE,_xll.ohTrigger(Trigger,Trigger3M))</f>
        <v>1.6199997832721598E-3</v>
      </c>
      <c r="BE514" s="246" t="e">
        <f>IFERROR(_xll.qlIndexFixing($BF$1,BA514,TRUE,_xll.ohTrigger(Trigger,Trigger3M)),#N/A)</f>
        <v>#N/A</v>
      </c>
    </row>
    <row r="515" spans="52:57" ht="11.25" customHeight="1" x14ac:dyDescent="0.25">
      <c r="AZ515" s="102" t="s">
        <v>83</v>
      </c>
      <c r="BA515" s="101">
        <f>_xll.qlInterestRateIndexFixingDate(Currency&amp;"ibor"&amp;Tenor,BB515,Trigger)</f>
        <v>42954</v>
      </c>
      <c r="BB515" s="101">
        <f>_xll.qlCalendarAdvance(Calendar,BB514,AZ515,"f",,Trigger)</f>
        <v>42956</v>
      </c>
      <c r="BC515" s="101">
        <f>_xll.qlInterestRateIndexMaturity(Currency&amp;"ibor"&amp;Tenor,BB515,Trigger)</f>
        <v>43048</v>
      </c>
      <c r="BD515" s="246">
        <f>_xll.qlIndexFixing($AD$5,BA515,TRUE,_xll.ohTrigger(Trigger,Trigger3M))</f>
        <v>1.6828175499223018E-3</v>
      </c>
      <c r="BE515" s="246" t="e">
        <f>IFERROR(_xll.qlIndexFixing($BF$1,BA515,TRUE,_xll.ohTrigger(Trigger,Trigger3M)),#N/A)</f>
        <v>#N/A</v>
      </c>
    </row>
    <row r="516" spans="52:57" ht="11.25" customHeight="1" x14ac:dyDescent="0.25">
      <c r="AZ516" s="102" t="s">
        <v>83</v>
      </c>
      <c r="BA516" s="101">
        <f>_xll.qlInterestRateIndexFixingDate(Currency&amp;"ibor"&amp;Tenor,BB516,Trigger)</f>
        <v>42961</v>
      </c>
      <c r="BB516" s="101">
        <f>_xll.qlCalendarAdvance(Calendar,BB515,AZ516,"f",,Trigger)</f>
        <v>42963</v>
      </c>
      <c r="BC516" s="101">
        <f>_xll.qlInterestRateIndexMaturity(Currency&amp;"ibor"&amp;Tenor,BB516,Trigger)</f>
        <v>43055</v>
      </c>
      <c r="BD516" s="246">
        <f>_xll.qlIndexFixing($AD$5,BA516,TRUE,_xll.ohTrigger(Trigger,Trigger3M))</f>
        <v>1.7463214422495873E-3</v>
      </c>
      <c r="BE516" s="246" t="e">
        <f>IFERROR(_xll.qlIndexFixing($BF$1,BA516,TRUE,_xll.ohTrigger(Trigger,Trigger3M)),#N/A)</f>
        <v>#N/A</v>
      </c>
    </row>
    <row r="517" spans="52:57" ht="11.25" customHeight="1" x14ac:dyDescent="0.25">
      <c r="AZ517" s="102" t="s">
        <v>83</v>
      </c>
      <c r="BA517" s="101">
        <f>_xll.qlInterestRateIndexFixingDate(Currency&amp;"ibor"&amp;Tenor,BB517,Trigger)</f>
        <v>42968</v>
      </c>
      <c r="BB517" s="101">
        <f>_xll.qlCalendarAdvance(Calendar,BB516,AZ517,"f",,Trigger)</f>
        <v>42970</v>
      </c>
      <c r="BC517" s="101">
        <f>_xll.qlInterestRateIndexMaturity(Currency&amp;"ibor"&amp;Tenor,BB517,Trigger)</f>
        <v>43062</v>
      </c>
      <c r="BD517" s="246">
        <f>_xll.qlIndexFixing($AD$5,BA517,TRUE,_xll.ohTrigger(Trigger,Trigger3M))</f>
        <v>1.8105114936099432E-3</v>
      </c>
      <c r="BE517" s="246" t="e">
        <f>IFERROR(_xll.qlIndexFixing($BF$1,BA517,TRUE,_xll.ohTrigger(Trigger,Trigger3M)),#N/A)</f>
        <v>#N/A</v>
      </c>
    </row>
    <row r="518" spans="52:57" ht="11.25" customHeight="1" x14ac:dyDescent="0.25">
      <c r="AZ518" s="102" t="s">
        <v>83</v>
      </c>
      <c r="BA518" s="101">
        <f>_xll.qlInterestRateIndexFixingDate(Currency&amp;"ibor"&amp;Tenor,BB518,Trigger)</f>
        <v>42975</v>
      </c>
      <c r="BB518" s="101">
        <f>_xll.qlCalendarAdvance(Calendar,BB517,AZ518,"f",,Trigger)</f>
        <v>42977</v>
      </c>
      <c r="BC518" s="101">
        <f>_xll.qlInterestRateIndexMaturity(Currency&amp;"ibor"&amp;Tenor,BB518,Trigger)</f>
        <v>43069</v>
      </c>
      <c r="BD518" s="246">
        <f>_xll.qlIndexFixing($AD$5,BA518,TRUE,_xll.ohTrigger(Trigger,Trigger3M))</f>
        <v>1.8753877377224836E-3</v>
      </c>
      <c r="BE518" s="246" t="e">
        <f>IFERROR(_xll.qlIndexFixing($BF$1,BA518,TRUE,_xll.ohTrigger(Trigger,Trigger3M)),#N/A)</f>
        <v>#N/A</v>
      </c>
    </row>
    <row r="519" spans="52:57" ht="11.25" customHeight="1" x14ac:dyDescent="0.25">
      <c r="AZ519" s="102" t="s">
        <v>83</v>
      </c>
      <c r="BA519" s="101">
        <f>_xll.qlInterestRateIndexFixingDate(Currency&amp;"ibor"&amp;Tenor,BB519,Trigger)</f>
        <v>42982</v>
      </c>
      <c r="BB519" s="101">
        <f>_xll.qlCalendarAdvance(Calendar,BB518,AZ519,"f",,Trigger)</f>
        <v>42984</v>
      </c>
      <c r="BC519" s="101">
        <f>_xll.qlInterestRateIndexMaturity(Currency&amp;"ibor"&amp;Tenor,BB519,Trigger)</f>
        <v>43075</v>
      </c>
      <c r="BD519" s="246">
        <f>_xll.qlIndexFixing($AD$5,BA519,TRUE,_xll.ohTrigger(Trigger,Trigger3M))</f>
        <v>1.9380057239707334E-3</v>
      </c>
      <c r="BE519" s="246" t="e">
        <f>IFERROR(_xll.qlIndexFixing($BF$1,BA519,TRUE,_xll.ohTrigger(Trigger,Trigger3M)),#N/A)</f>
        <v>#N/A</v>
      </c>
    </row>
    <row r="520" spans="52:57" ht="11.25" customHeight="1" x14ac:dyDescent="0.25">
      <c r="AZ520" s="102" t="s">
        <v>83</v>
      </c>
      <c r="BA520" s="101">
        <f>_xll.qlInterestRateIndexFixingDate(Currency&amp;"ibor"&amp;Tenor,BB520,Trigger)</f>
        <v>42989</v>
      </c>
      <c r="BB520" s="101">
        <f>_xll.qlCalendarAdvance(Calendar,BB519,AZ520,"f",,Trigger)</f>
        <v>42991</v>
      </c>
      <c r="BC520" s="101">
        <f>_xll.qlInterestRateIndexMaturity(Currency&amp;"ibor"&amp;Tenor,BB520,Trigger)</f>
        <v>43082</v>
      </c>
      <c r="BD520" s="246">
        <f>_xll.qlIndexFixing($AD$5,BA520,TRUE,_xll.ohTrigger(Trigger,Trigger3M))</f>
        <v>2.004667613137244E-3</v>
      </c>
      <c r="BE520" s="246" t="e">
        <f>IFERROR(_xll.qlIndexFixing($BF$1,BA520,TRUE,_xll.ohTrigger(Trigger,Trigger3M)),#N/A)</f>
        <v>#N/A</v>
      </c>
    </row>
    <row r="521" spans="52:57" ht="11.25" customHeight="1" x14ac:dyDescent="0.25">
      <c r="AZ521" s="102" t="s">
        <v>83</v>
      </c>
      <c r="BA521" s="101">
        <f>_xll.qlInterestRateIndexFixingDate(Currency&amp;"ibor"&amp;Tenor,BB521,Trigger)</f>
        <v>42996</v>
      </c>
      <c r="BB521" s="101">
        <f>_xll.qlCalendarAdvance(Calendar,BB520,AZ521,"f",,Trigger)</f>
        <v>42998</v>
      </c>
      <c r="BC521" s="101">
        <f>_xll.qlInterestRateIndexMaturity(Currency&amp;"ibor"&amp;Tenor,BB521,Trigger)</f>
        <v>43089</v>
      </c>
      <c r="BD521" s="246">
        <f>_xll.qlIndexFixing($AD$5,BA521,TRUE,_xll.ohTrigger(Trigger,Trigger3M))</f>
        <v>2.0720233251086779E-3</v>
      </c>
      <c r="BE521" s="246" t="e">
        <f>IFERROR(_xll.qlIndexFixing($BF$1,BA521,TRUE,_xll.ohTrigger(Trigger,Trigger3M)),#N/A)</f>
        <v>#N/A</v>
      </c>
    </row>
    <row r="522" spans="52:57" ht="11.25" customHeight="1" x14ac:dyDescent="0.25">
      <c r="AZ522" s="102" t="s">
        <v>83</v>
      </c>
      <c r="BA522" s="101">
        <f>_xll.qlInterestRateIndexFixingDate(Currency&amp;"ibor"&amp;Tenor,BB522,Trigger)</f>
        <v>43003</v>
      </c>
      <c r="BB522" s="101">
        <f>_xll.qlCalendarAdvance(Calendar,BB521,AZ522,"f",,Trigger)</f>
        <v>43005</v>
      </c>
      <c r="BC522" s="101">
        <f>_xll.qlInterestRateIndexMaturity(Currency&amp;"ibor"&amp;Tenor,BB522,Trigger)</f>
        <v>43096</v>
      </c>
      <c r="BD522" s="246">
        <f>_xll.qlIndexFixing($AD$5,BA522,TRUE,_xll.ohTrigger(Trigger,Trigger3M))</f>
        <v>2.1062291093585763E-3</v>
      </c>
      <c r="BE522" s="246" t="e">
        <f>IFERROR(_xll.qlIndexFixing($BF$1,BA522,TRUE,_xll.ohTrigger(Trigger,Trigger3M)),#N/A)</f>
        <v>#N/A</v>
      </c>
    </row>
    <row r="523" spans="52:57" ht="11.25" customHeight="1" x14ac:dyDescent="0.25">
      <c r="AZ523" s="102" t="s">
        <v>83</v>
      </c>
      <c r="BA523" s="101">
        <f>_xll.qlInterestRateIndexFixingDate(Currency&amp;"ibor"&amp;Tenor,BB523,Trigger)</f>
        <v>43010</v>
      </c>
      <c r="BB523" s="101">
        <f>_xll.qlCalendarAdvance(Calendar,BB522,AZ523,"f",,Trigger)</f>
        <v>43012</v>
      </c>
      <c r="BC523" s="101">
        <f>_xll.qlInterestRateIndexMaturity(Currency&amp;"ibor"&amp;Tenor,BB523,Trigger)</f>
        <v>43104</v>
      </c>
      <c r="BD523" s="246">
        <f>_xll.qlIndexFixing($AD$5,BA523,TRUE,_xll.ohTrigger(Trigger,Trigger3M))</f>
        <v>2.1368942878099142E-3</v>
      </c>
      <c r="BE523" s="246" t="e">
        <f>IFERROR(_xll.qlIndexFixing($BF$1,BA523,TRUE,_xll.ohTrigger(Trigger,Trigger3M)),#N/A)</f>
        <v>#N/A</v>
      </c>
    </row>
    <row r="524" spans="52:57" ht="11.25" customHeight="1" x14ac:dyDescent="0.25">
      <c r="AZ524" s="102" t="s">
        <v>83</v>
      </c>
      <c r="BA524" s="101">
        <f>_xll.qlInterestRateIndexFixingDate(Currency&amp;"ibor"&amp;Tenor,BB524,Trigger)</f>
        <v>43017</v>
      </c>
      <c r="BB524" s="101">
        <f>_xll.qlCalendarAdvance(Calendar,BB523,AZ524,"f",,Trigger)</f>
        <v>43019</v>
      </c>
      <c r="BC524" s="101">
        <f>_xll.qlInterestRateIndexMaturity(Currency&amp;"ibor"&amp;Tenor,BB524,Trigger)</f>
        <v>43111</v>
      </c>
      <c r="BD524" s="246">
        <f>_xll.qlIndexFixing($AD$5,BA524,TRUE,_xll.ohTrigger(Trigger,Trigger3M))</f>
        <v>2.1655095880201499E-3</v>
      </c>
      <c r="BE524" s="246" t="e">
        <f>IFERROR(_xll.qlIndexFixing($BF$1,BA524,TRUE,_xll.ohTrigger(Trigger,Trigger3M)),#N/A)</f>
        <v>#N/A</v>
      </c>
    </row>
    <row r="525" spans="52:57" ht="11.25" customHeight="1" x14ac:dyDescent="0.25">
      <c r="AZ525" s="102" t="s">
        <v>83</v>
      </c>
      <c r="BA525" s="101">
        <f>_xll.qlInterestRateIndexFixingDate(Currency&amp;"ibor"&amp;Tenor,BB525,Trigger)</f>
        <v>43024</v>
      </c>
      <c r="BB525" s="101">
        <f>_xll.qlCalendarAdvance(Calendar,BB524,AZ525,"f",,Trigger)</f>
        <v>43026</v>
      </c>
      <c r="BC525" s="101">
        <f>_xll.qlInterestRateIndexMaturity(Currency&amp;"ibor"&amp;Tenor,BB525,Trigger)</f>
        <v>43118</v>
      </c>
      <c r="BD525" s="246">
        <f>_xll.qlIndexFixing($AD$5,BA525,TRUE,_xll.ohTrigger(Trigger,Trigger3M))</f>
        <v>2.194125097375261E-3</v>
      </c>
      <c r="BE525" s="246" t="e">
        <f>IFERROR(_xll.qlIndexFixing($BF$1,BA525,TRUE,_xll.ohTrigger(Trigger,Trigger3M)),#N/A)</f>
        <v>#N/A</v>
      </c>
    </row>
    <row r="526" spans="52:57" ht="11.25" customHeight="1" x14ac:dyDescent="0.25">
      <c r="AZ526" s="102" t="s">
        <v>83</v>
      </c>
      <c r="BA526" s="101">
        <f>_xll.qlInterestRateIndexFixingDate(Currency&amp;"ibor"&amp;Tenor,BB526,Trigger)</f>
        <v>43031</v>
      </c>
      <c r="BB526" s="101">
        <f>_xll.qlCalendarAdvance(Calendar,BB525,AZ526,"f",,Trigger)</f>
        <v>43033</v>
      </c>
      <c r="BC526" s="101">
        <f>_xll.qlInterestRateIndexMaturity(Currency&amp;"ibor"&amp;Tenor,BB526,Trigger)</f>
        <v>43125</v>
      </c>
      <c r="BD526" s="246">
        <f>_xll.qlIndexFixing($AD$5,BA526,TRUE,_xll.ohTrigger(Trigger,Trigger3M))</f>
        <v>2.2227408158743789E-3</v>
      </c>
      <c r="BE526" s="246" t="e">
        <f>IFERROR(_xll.qlIndexFixing($BF$1,BA526,TRUE,_xll.ohTrigger(Trigger,Trigger3M)),#N/A)</f>
        <v>#N/A</v>
      </c>
    </row>
    <row r="527" spans="52:57" ht="11.25" customHeight="1" x14ac:dyDescent="0.25">
      <c r="AZ527" s="102" t="s">
        <v>83</v>
      </c>
      <c r="BA527" s="101">
        <f>_xll.qlInterestRateIndexFixingDate(Currency&amp;"ibor"&amp;Tenor,BB527,Trigger)</f>
        <v>43038</v>
      </c>
      <c r="BB527" s="101">
        <f>_xll.qlCalendarAdvance(Calendar,BB526,AZ527,"f",,Trigger)</f>
        <v>43040</v>
      </c>
      <c r="BC527" s="101">
        <f>_xll.qlInterestRateIndexMaturity(Currency&amp;"ibor"&amp;Tenor,BB527,Trigger)</f>
        <v>43132</v>
      </c>
      <c r="BD527" s="246">
        <f>_xll.qlIndexFixing($AD$5,BA527,TRUE,_xll.ohTrigger(Trigger,Trigger3M))</f>
        <v>2.2513567435209782E-3</v>
      </c>
      <c r="BE527" s="246" t="e">
        <f>IFERROR(_xll.qlIndexFixing($BF$1,BA527,TRUE,_xll.ohTrigger(Trigger,Trigger3M)),#N/A)</f>
        <v>#N/A</v>
      </c>
    </row>
    <row r="528" spans="52:57" ht="11.25" customHeight="1" x14ac:dyDescent="0.25">
      <c r="AZ528" s="102" t="s">
        <v>83</v>
      </c>
      <c r="BA528" s="101">
        <f>_xll.qlInterestRateIndexFixingDate(Currency&amp;"ibor"&amp;Tenor,BB528,Trigger)</f>
        <v>43045</v>
      </c>
      <c r="BB528" s="101">
        <f>_xll.qlCalendarAdvance(Calendar,BB527,AZ528,"f",,Trigger)</f>
        <v>43047</v>
      </c>
      <c r="BC528" s="101">
        <f>_xll.qlInterestRateIndexMaturity(Currency&amp;"ibor"&amp;Tenor,BB528,Trigger)</f>
        <v>43139</v>
      </c>
      <c r="BD528" s="246">
        <f>_xll.qlIndexFixing($AD$5,BA528,TRUE,_xll.ohTrigger(Trigger,Trigger3M))</f>
        <v>2.2799728803159286E-3</v>
      </c>
      <c r="BE528" s="246" t="e">
        <f>IFERROR(_xll.qlIndexFixing($BF$1,BA528,TRUE,_xll.ohTrigger(Trigger,Trigger3M)),#N/A)</f>
        <v>#N/A</v>
      </c>
    </row>
    <row r="529" spans="52:57" ht="11.25" customHeight="1" x14ac:dyDescent="0.25">
      <c r="AZ529" s="102" t="s">
        <v>83</v>
      </c>
      <c r="BA529" s="101">
        <f>_xll.qlInterestRateIndexFixingDate(Currency&amp;"ibor"&amp;Tenor,BB529,Trigger)</f>
        <v>43052</v>
      </c>
      <c r="BB529" s="101">
        <f>_xll.qlCalendarAdvance(Calendar,BB528,AZ529,"f",,Trigger)</f>
        <v>43054</v>
      </c>
      <c r="BC529" s="101">
        <f>_xll.qlInterestRateIndexMaturity(Currency&amp;"ibor"&amp;Tenor,BB529,Trigger)</f>
        <v>43146</v>
      </c>
      <c r="BD529" s="246">
        <f>_xll.qlIndexFixing($AD$5,BA529,TRUE,_xll.ohTrigger(Trigger,Trigger3M))</f>
        <v>2.308589226260099E-3</v>
      </c>
      <c r="BE529" s="246" t="e">
        <f>IFERROR(_xll.qlIndexFixing($BF$1,BA529,TRUE,_xll.ohTrigger(Trigger,Trigger3M)),#N/A)</f>
        <v>#N/A</v>
      </c>
    </row>
    <row r="530" spans="52:57" ht="11.25" customHeight="1" x14ac:dyDescent="0.25">
      <c r="AZ530" s="102" t="s">
        <v>83</v>
      </c>
      <c r="BA530" s="101">
        <f>_xll.qlInterestRateIndexFixingDate(Currency&amp;"ibor"&amp;Tenor,BB530,Trigger)</f>
        <v>43059</v>
      </c>
      <c r="BB530" s="101">
        <f>_xll.qlCalendarAdvance(Calendar,BB529,AZ530,"f",,Trigger)</f>
        <v>43061</v>
      </c>
      <c r="BC530" s="101">
        <f>_xll.qlInterestRateIndexMaturity(Currency&amp;"ibor"&amp;Tenor,BB530,Trigger)</f>
        <v>43153</v>
      </c>
      <c r="BD530" s="246">
        <f>_xll.qlIndexFixing($AD$5,BA530,TRUE,_xll.ohTrigger(Trigger,Trigger3M))</f>
        <v>2.337205781356095E-3</v>
      </c>
      <c r="BE530" s="246" t="e">
        <f>IFERROR(_xll.qlIndexFixing($BF$1,BA530,TRUE,_xll.ohTrigger(Trigger,Trigger3M)),#N/A)</f>
        <v>#N/A</v>
      </c>
    </row>
    <row r="531" spans="52:57" ht="11.25" customHeight="1" x14ac:dyDescent="0.25">
      <c r="AZ531" s="102" t="s">
        <v>83</v>
      </c>
      <c r="BA531" s="101">
        <f>_xll.qlInterestRateIndexFixingDate(Currency&amp;"ibor"&amp;Tenor,BB531,Trigger)</f>
        <v>43066</v>
      </c>
      <c r="BB531" s="101">
        <f>_xll.qlCalendarAdvance(Calendar,BB530,AZ531,"f",,Trigger)</f>
        <v>43068</v>
      </c>
      <c r="BC531" s="101">
        <f>_xll.qlInterestRateIndexMaturity(Currency&amp;"ibor"&amp;Tenor,BB531,Trigger)</f>
        <v>43159</v>
      </c>
      <c r="BD531" s="246">
        <f>_xll.qlIndexFixing($AD$5,BA531,TRUE,_xll.ohTrigger(Trigger,Trigger3M))</f>
        <v>2.3637707253137048E-3</v>
      </c>
      <c r="BE531" s="246" t="e">
        <f>IFERROR(_xll.qlIndexFixing($BF$1,BA531,TRUE,_xll.ohTrigger(Trigger,Trigger3M)),#N/A)</f>
        <v>#N/A</v>
      </c>
    </row>
    <row r="532" spans="52:57" ht="11.25" customHeight="1" x14ac:dyDescent="0.25">
      <c r="AZ532" s="102" t="s">
        <v>83</v>
      </c>
      <c r="BA532" s="101">
        <f>_xll.qlInterestRateIndexFixingDate(Currency&amp;"ibor"&amp;Tenor,BB532,Trigger)</f>
        <v>43073</v>
      </c>
      <c r="BB532" s="101">
        <f>_xll.qlCalendarAdvance(Calendar,BB531,AZ532,"f",,Trigger)</f>
        <v>43075</v>
      </c>
      <c r="BC532" s="101">
        <f>_xll.qlInterestRateIndexMaturity(Currency&amp;"ibor"&amp;Tenor,BB532,Trigger)</f>
        <v>43165</v>
      </c>
      <c r="BD532" s="246">
        <f>_xll.qlIndexFixing($AD$5,BA532,TRUE,_xll.ohTrigger(Trigger,Trigger3M))</f>
        <v>2.3903354988368264E-3</v>
      </c>
      <c r="BE532" s="246" t="e">
        <f>IFERROR(_xll.qlIndexFixing($BF$1,BA532,TRUE,_xll.ohTrigger(Trigger,Trigger3M)),#N/A)</f>
        <v>#N/A</v>
      </c>
    </row>
    <row r="533" spans="52:57" ht="11.25" customHeight="1" x14ac:dyDescent="0.25">
      <c r="AZ533" s="102" t="s">
        <v>83</v>
      </c>
      <c r="BA533" s="101">
        <f>_xll.qlInterestRateIndexFixingDate(Currency&amp;"ibor"&amp;Tenor,BB533,Trigger)</f>
        <v>43080</v>
      </c>
      <c r="BB533" s="101">
        <f>_xll.qlCalendarAdvance(Calendar,BB532,AZ533,"f",,Trigger)</f>
        <v>43082</v>
      </c>
      <c r="BC533" s="101">
        <f>_xll.qlInterestRateIndexMaturity(Currency&amp;"ibor"&amp;Tenor,BB533,Trigger)</f>
        <v>43172</v>
      </c>
      <c r="BD533" s="246">
        <f>_xll.qlIndexFixing($AD$5,BA533,TRUE,_xll.ohTrigger(Trigger,Trigger3M))</f>
        <v>2.4189522693331966E-3</v>
      </c>
      <c r="BE533" s="246" t="e">
        <f>IFERROR(_xll.qlIndexFixing($BF$1,BA533,TRUE,_xll.ohTrigger(Trigger,Trigger3M)),#N/A)</f>
        <v>#N/A</v>
      </c>
    </row>
    <row r="534" spans="52:57" ht="11.25" customHeight="1" x14ac:dyDescent="0.25">
      <c r="AZ534" s="102" t="s">
        <v>83</v>
      </c>
      <c r="BA534" s="101">
        <f>_xll.qlInterestRateIndexFixingDate(Currency&amp;"ibor"&amp;Tenor,BB534,Trigger)</f>
        <v>43087</v>
      </c>
      <c r="BB534" s="101">
        <f>_xll.qlCalendarAdvance(Calendar,BB533,AZ534,"f",,Trigger)</f>
        <v>43089</v>
      </c>
      <c r="BC534" s="101">
        <f>_xll.qlInterestRateIndexMaturity(Currency&amp;"ibor"&amp;Tenor,BB534,Trigger)</f>
        <v>43179</v>
      </c>
      <c r="BD534" s="246">
        <f>_xll.qlIndexFixing($AD$5,BA534,TRUE,_xll.ohTrigger(Trigger,Trigger3M))</f>
        <v>2.4475692444383412E-3</v>
      </c>
      <c r="BE534" s="246" t="e">
        <f>IFERROR(_xll.qlIndexFixing($BF$1,BA534,TRUE,_xll.ohTrigger(Trigger,Trigger3M)),#N/A)</f>
        <v>#N/A</v>
      </c>
    </row>
    <row r="535" spans="52:57" ht="11.25" customHeight="1" x14ac:dyDescent="0.25">
      <c r="AZ535" s="102" t="s">
        <v>83</v>
      </c>
      <c r="BA535" s="101">
        <f>_xll.qlInterestRateIndexFixingDate(Currency&amp;"ibor"&amp;Tenor,BB535,Trigger)</f>
        <v>43090</v>
      </c>
      <c r="BB535" s="101">
        <f>_xll.qlCalendarAdvance(Calendar,BB534,AZ535,"f",,Trigger)</f>
        <v>43096</v>
      </c>
      <c r="BC535" s="101">
        <f>_xll.qlInterestRateIndexMaturity(Currency&amp;"ibor"&amp;Tenor,BB535,Trigger)</f>
        <v>43186</v>
      </c>
      <c r="BD535" s="246">
        <f>_xll.qlIndexFixing($AD$5,BA535,TRUE,_xll.ohTrigger(Trigger,Trigger3M))</f>
        <v>2.476186424151372E-3</v>
      </c>
      <c r="BE535" s="246" t="e">
        <f>IFERROR(_xll.qlIndexFixing($BF$1,BA535,TRUE,_xll.ohTrigger(Trigger,Trigger3M)),#N/A)</f>
        <v>#N/A</v>
      </c>
    </row>
    <row r="536" spans="52:57" ht="11.25" customHeight="1" x14ac:dyDescent="0.25">
      <c r="AZ536" s="102" t="s">
        <v>83</v>
      </c>
      <c r="BA536" s="101">
        <f>_xll.qlInterestRateIndexFixingDate(Currency&amp;"ibor"&amp;Tenor,BB536,Trigger)</f>
        <v>43098</v>
      </c>
      <c r="BB536" s="101">
        <f>_xll.qlCalendarAdvance(Calendar,BB535,AZ536,"f",,Trigger)</f>
        <v>43103</v>
      </c>
      <c r="BC536" s="101">
        <f>_xll.qlInterestRateIndexMaturity(Currency&amp;"ibor"&amp;Tenor,BB536,Trigger)</f>
        <v>43193</v>
      </c>
      <c r="BD536" s="246">
        <f>_xll.qlIndexFixing($AD$5,BA536,TRUE,_xll.ohTrigger(Trigger,Trigger3M))</f>
        <v>2.5048038084758417E-3</v>
      </c>
      <c r="BE536" s="246" t="e">
        <f>IFERROR(_xll.qlIndexFixing($BF$1,BA536,TRUE,_xll.ohTrigger(Trigger,Trigger3M)),#N/A)</f>
        <v>#N/A</v>
      </c>
    </row>
    <row r="537" spans="52:57" ht="11.25" customHeight="1" x14ac:dyDescent="0.25">
      <c r="AZ537" s="102" t="s">
        <v>83</v>
      </c>
      <c r="BA537" s="101">
        <f>_xll.qlInterestRateIndexFixingDate(Currency&amp;"ibor"&amp;Tenor,BB537,Trigger)</f>
        <v>43108</v>
      </c>
      <c r="BB537" s="101">
        <f>_xll.qlCalendarAdvance(Calendar,BB536,AZ537,"f",,Trigger)</f>
        <v>43110</v>
      </c>
      <c r="BC537" s="101">
        <f>_xll.qlInterestRateIndexMaturity(Currency&amp;"ibor"&amp;Tenor,BB537,Trigger)</f>
        <v>43200</v>
      </c>
      <c r="BD537" s="246">
        <f>_xll.qlIndexFixing($AD$5,BA537,TRUE,_xll.ohTrigger(Trigger,Trigger3M))</f>
        <v>2.5334213974117503E-3</v>
      </c>
      <c r="BE537" s="246" t="e">
        <f>IFERROR(_xll.qlIndexFixing($BF$1,BA537,TRUE,_xll.ohTrigger(Trigger,Trigger3M)),#N/A)</f>
        <v>#N/A</v>
      </c>
    </row>
    <row r="538" spans="52:57" ht="11.25" customHeight="1" x14ac:dyDescent="0.25">
      <c r="AZ538" s="102" t="s">
        <v>83</v>
      </c>
      <c r="BA538" s="101">
        <f>_xll.qlInterestRateIndexFixingDate(Currency&amp;"ibor"&amp;Tenor,BB538,Trigger)</f>
        <v>43115</v>
      </c>
      <c r="BB538" s="101">
        <f>_xll.qlCalendarAdvance(Calendar,BB537,AZ538,"f",,Trigger)</f>
        <v>43117</v>
      </c>
      <c r="BC538" s="101">
        <f>_xll.qlInterestRateIndexMaturity(Currency&amp;"ibor"&amp;Tenor,BB538,Trigger)</f>
        <v>43207</v>
      </c>
      <c r="BD538" s="246">
        <f>_xll.qlIndexFixing($AD$5,BA538,TRUE,_xll.ohTrigger(Trigger,Trigger3M))</f>
        <v>2.5620391909608742E-3</v>
      </c>
      <c r="BE538" s="246" t="e">
        <f>IFERROR(_xll.qlIndexFixing($BF$1,BA538,TRUE,_xll.ohTrigger(Trigger,Trigger3M)),#N/A)</f>
        <v>#N/A</v>
      </c>
    </row>
    <row r="539" spans="52:57" ht="11.25" customHeight="1" x14ac:dyDescent="0.25">
      <c r="AZ539" s="102" t="s">
        <v>83</v>
      </c>
      <c r="BA539" s="101">
        <f>_xll.qlInterestRateIndexFixingDate(Currency&amp;"ibor"&amp;Tenor,BB539,Trigger)</f>
        <v>43122</v>
      </c>
      <c r="BB539" s="101">
        <f>_xll.qlCalendarAdvance(Calendar,BB538,AZ539,"f",,Trigger)</f>
        <v>43124</v>
      </c>
      <c r="BC539" s="101">
        <f>_xll.qlInterestRateIndexMaturity(Currency&amp;"ibor"&amp;Tenor,BB539,Trigger)</f>
        <v>43214</v>
      </c>
      <c r="BD539" s="246">
        <f>_xll.qlIndexFixing($AD$5,BA539,TRUE,_xll.ohTrigger(Trigger,Trigger3M))</f>
        <v>2.5906571891258778E-3</v>
      </c>
      <c r="BE539" s="246" t="e">
        <f>IFERROR(_xll.qlIndexFixing($BF$1,BA539,TRUE,_xll.ohTrigger(Trigger,Trigger3M)),#N/A)</f>
        <v>#N/A</v>
      </c>
    </row>
    <row r="540" spans="52:57" ht="11.25" customHeight="1" x14ac:dyDescent="0.25">
      <c r="AZ540" s="102" t="s">
        <v>83</v>
      </c>
      <c r="BA540" s="101">
        <f>_xll.qlInterestRateIndexFixingDate(Currency&amp;"ibor"&amp;Tenor,BB540,Trigger)</f>
        <v>43129</v>
      </c>
      <c r="BB540" s="101">
        <f>_xll.qlCalendarAdvance(Calendar,BB539,AZ540,"f",,Trigger)</f>
        <v>43131</v>
      </c>
      <c r="BC540" s="101">
        <f>_xll.qlInterestRateIndexMaturity(Currency&amp;"ibor"&amp;Tenor,BB540,Trigger)</f>
        <v>43220</v>
      </c>
      <c r="BD540" s="246">
        <f>_xll.qlIndexFixing($AD$5,BA540,TRUE,_xll.ohTrigger(Trigger,Trigger3M))</f>
        <v>2.6172217161277433E-3</v>
      </c>
      <c r="BE540" s="246" t="e">
        <f>IFERROR(_xll.qlIndexFixing($BF$1,BA540,TRUE,_xll.ohTrigger(Trigger,Trigger3M)),#N/A)</f>
        <v>#N/A</v>
      </c>
    </row>
    <row r="541" spans="52:57" ht="11.25" customHeight="1" x14ac:dyDescent="0.25">
      <c r="AZ541" s="102" t="s">
        <v>83</v>
      </c>
      <c r="BA541" s="101">
        <f>_xll.qlInterestRateIndexFixingDate(Currency&amp;"ibor"&amp;Tenor,BB541,Trigger)</f>
        <v>43136</v>
      </c>
      <c r="BB541" s="101">
        <f>_xll.qlCalendarAdvance(Calendar,BB540,AZ541,"f",,Trigger)</f>
        <v>43138</v>
      </c>
      <c r="BC541" s="101">
        <f>_xll.qlInterestRateIndexMaturity(Currency&amp;"ibor"&amp;Tenor,BB541,Trigger)</f>
        <v>43227</v>
      </c>
      <c r="BD541" s="246">
        <f>_xll.qlIndexFixing($AD$5,BA541,TRUE,_xll.ohTrigger(Trigger,Trigger3M))</f>
        <v>2.6458398997842992E-3</v>
      </c>
      <c r="BE541" s="246" t="e">
        <f>IFERROR(_xll.qlIndexFixing($BF$1,BA541,TRUE,_xll.ohTrigger(Trigger,Trigger3M)),#N/A)</f>
        <v>#N/A</v>
      </c>
    </row>
    <row r="542" spans="52:57" ht="11.25" customHeight="1" x14ac:dyDescent="0.25">
      <c r="AZ542" s="102" t="s">
        <v>83</v>
      </c>
      <c r="BA542" s="101">
        <f>_xll.qlInterestRateIndexFixingDate(Currency&amp;"ibor"&amp;Tenor,BB542,Trigger)</f>
        <v>43143</v>
      </c>
      <c r="BB542" s="101">
        <f>_xll.qlCalendarAdvance(Calendar,BB541,AZ542,"f",,Trigger)</f>
        <v>43145</v>
      </c>
      <c r="BC542" s="101">
        <f>_xll.qlInterestRateIndexMaturity(Currency&amp;"ibor"&amp;Tenor,BB542,Trigger)</f>
        <v>43234</v>
      </c>
      <c r="BD542" s="246">
        <f>_xll.qlIndexFixing($AD$5,BA542,TRUE,_xll.ohTrigger(Trigger,Trigger3M))</f>
        <v>2.6744582857859624E-3</v>
      </c>
      <c r="BE542" s="246" t="e">
        <f>IFERROR(_xll.qlIndexFixing($BF$1,BA542,TRUE,_xll.ohTrigger(Trigger,Trigger3M)),#N/A)</f>
        <v>#N/A</v>
      </c>
    </row>
    <row r="543" spans="52:57" ht="11.25" customHeight="1" x14ac:dyDescent="0.25">
      <c r="AZ543" s="102" t="s">
        <v>83</v>
      </c>
      <c r="BA543" s="101">
        <f>_xll.qlInterestRateIndexFixingDate(Currency&amp;"ibor"&amp;Tenor,BB543,Trigger)</f>
        <v>43150</v>
      </c>
      <c r="BB543" s="101">
        <f>_xll.qlCalendarAdvance(Calendar,BB542,AZ543,"f",,Trigger)</f>
        <v>43152</v>
      </c>
      <c r="BC543" s="101">
        <f>_xll.qlInterestRateIndexMaturity(Currency&amp;"ibor"&amp;Tenor,BB543,Trigger)</f>
        <v>43241</v>
      </c>
      <c r="BD543" s="246">
        <f>_xll.qlIndexFixing($AD$5,BA543,TRUE,_xll.ohTrigger(Trigger,Trigger3M))</f>
        <v>2.7030768741327319E-3</v>
      </c>
      <c r="BE543" s="246" t="e">
        <f>IFERROR(_xll.qlIndexFixing($BF$1,BA543,TRUE,_xll.ohTrigger(Trigger,Trigger3M)),#N/A)</f>
        <v>#N/A</v>
      </c>
    </row>
    <row r="544" spans="52:57" ht="11.25" customHeight="1" x14ac:dyDescent="0.25">
      <c r="AZ544" s="102" t="s">
        <v>83</v>
      </c>
      <c r="BA544" s="101">
        <f>_xll.qlInterestRateIndexFixingDate(Currency&amp;"ibor"&amp;Tenor,BB544,Trigger)</f>
        <v>43157</v>
      </c>
      <c r="BB544" s="101">
        <f>_xll.qlCalendarAdvance(Calendar,BB543,AZ544,"f",,Trigger)</f>
        <v>43159</v>
      </c>
      <c r="BC544" s="101">
        <f>_xll.qlInterestRateIndexMaturity(Currency&amp;"ibor"&amp;Tenor,BB544,Trigger)</f>
        <v>43251</v>
      </c>
      <c r="BD544" s="246">
        <f>_xll.qlIndexFixing($AD$5,BA544,TRUE,_xll.ohTrigger(Trigger,Trigger3M))</f>
        <v>2.7378595144498543E-3</v>
      </c>
      <c r="BE544" s="246" t="e">
        <f>IFERROR(_xll.qlIndexFixing($BF$1,BA544,TRUE,_xll.ohTrigger(Trigger,Trigger3M)),#N/A)</f>
        <v>#N/A</v>
      </c>
    </row>
    <row r="545" spans="52:57" ht="11.25" customHeight="1" x14ac:dyDescent="0.25">
      <c r="AZ545" s="102" t="s">
        <v>83</v>
      </c>
      <c r="BA545" s="101">
        <f>_xll.qlInterestRateIndexFixingDate(Currency&amp;"ibor"&amp;Tenor,BB545,Trigger)</f>
        <v>43164</v>
      </c>
      <c r="BB545" s="101">
        <f>_xll.qlCalendarAdvance(Calendar,BB544,AZ545,"f",,Trigger)</f>
        <v>43166</v>
      </c>
      <c r="BC545" s="101">
        <f>_xll.qlInterestRateIndexMaturity(Currency&amp;"ibor"&amp;Tenor,BB545,Trigger)</f>
        <v>43258</v>
      </c>
      <c r="BD545" s="246">
        <f>_xll.qlIndexFixing($AD$5,BA545,TRUE,_xll.ohTrigger(Trigger,Trigger3M))</f>
        <v>2.7664792070004945E-3</v>
      </c>
      <c r="BE545" s="246" t="e">
        <f>IFERROR(_xll.qlIndexFixing($BF$1,BA545,TRUE,_xll.ohTrigger(Trigger,Trigger3M)),#N/A)</f>
        <v>#N/A</v>
      </c>
    </row>
    <row r="546" spans="52:57" ht="11.25" customHeight="1" x14ac:dyDescent="0.25">
      <c r="AZ546" s="102" t="s">
        <v>83</v>
      </c>
      <c r="BA546" s="101">
        <f>_xll.qlInterestRateIndexFixingDate(Currency&amp;"ibor"&amp;Tenor,BB546,Trigger)</f>
        <v>43171</v>
      </c>
      <c r="BB546" s="101">
        <f>_xll.qlCalendarAdvance(Calendar,BB545,AZ546,"f",,Trigger)</f>
        <v>43173</v>
      </c>
      <c r="BC546" s="101">
        <f>_xll.qlInterestRateIndexMaturity(Currency&amp;"ibor"&amp;Tenor,BB546,Trigger)</f>
        <v>43265</v>
      </c>
      <c r="BD546" s="246">
        <f>_xll.qlIndexFixing($AD$5,BA546,TRUE,_xll.ohTrigger(Trigger,Trigger3M))</f>
        <v>2.7950991087264208E-3</v>
      </c>
      <c r="BE546" s="246" t="e">
        <f>IFERROR(_xll.qlIndexFixing($BF$1,BA546,TRUE,_xll.ohTrigger(Trigger,Trigger3M)),#N/A)</f>
        <v>#N/A</v>
      </c>
    </row>
    <row r="547" spans="52:57" ht="11.25" customHeight="1" x14ac:dyDescent="0.25">
      <c r="AZ547" s="102" t="s">
        <v>83</v>
      </c>
      <c r="BA547" s="101">
        <f>_xll.qlInterestRateIndexFixingDate(Currency&amp;"ibor"&amp;Tenor,BB547,Trigger)</f>
        <v>43178</v>
      </c>
      <c r="BB547" s="101">
        <f>_xll.qlCalendarAdvance(Calendar,BB546,AZ547,"f",,Trigger)</f>
        <v>43180</v>
      </c>
      <c r="BC547" s="101">
        <f>_xll.qlInterestRateIndexMaturity(Currency&amp;"ibor"&amp;Tenor,BB547,Trigger)</f>
        <v>43272</v>
      </c>
      <c r="BD547" s="246">
        <f>_xll.qlIndexFixing($AD$5,BA547,TRUE,_xll.ohTrigger(Trigger,Trigger3M))</f>
        <v>2.8237192196293704E-3</v>
      </c>
      <c r="BE547" s="246" t="e">
        <f>IFERROR(_xll.qlIndexFixing($BF$1,BA547,TRUE,_xll.ohTrigger(Trigger,Trigger3M)),#N/A)</f>
        <v>#N/A</v>
      </c>
    </row>
    <row r="548" spans="52:57" ht="11.25" customHeight="1" x14ac:dyDescent="0.25">
      <c r="AZ548" s="102" t="s">
        <v>83</v>
      </c>
      <c r="BA548" s="101">
        <f>_xll.qlInterestRateIndexFixingDate(Currency&amp;"ibor"&amp;Tenor,BB548,Trigger)</f>
        <v>43185</v>
      </c>
      <c r="BB548" s="101">
        <f>_xll.qlCalendarAdvance(Calendar,BB547,AZ548,"f",,Trigger)</f>
        <v>43187</v>
      </c>
      <c r="BC548" s="101">
        <f>_xll.qlInterestRateIndexMaturity(Currency&amp;"ibor"&amp;Tenor,BB548,Trigger)</f>
        <v>43279</v>
      </c>
      <c r="BD548" s="246">
        <f>_xll.qlIndexFixing($AD$5,BA548,TRUE,_xll.ohTrigger(Trigger,Trigger3M))</f>
        <v>2.8523395397110811E-3</v>
      </c>
      <c r="BE548" s="246" t="e">
        <f>IFERROR(_xll.qlIndexFixing($BF$1,BA548,TRUE,_xll.ohTrigger(Trigger,Trigger3M)),#N/A)</f>
        <v>#N/A</v>
      </c>
    </row>
    <row r="549" spans="52:57" ht="11.25" customHeight="1" x14ac:dyDescent="0.25">
      <c r="AZ549" s="102" t="s">
        <v>83</v>
      </c>
      <c r="BA549" s="101">
        <f>_xll.qlInterestRateIndexFixingDate(Currency&amp;"ibor"&amp;Tenor,BB549,Trigger)</f>
        <v>43188</v>
      </c>
      <c r="BB549" s="101">
        <f>_xll.qlCalendarAdvance(Calendar,BB548,AZ549,"f",,Trigger)</f>
        <v>43194</v>
      </c>
      <c r="BC549" s="101">
        <f>_xll.qlInterestRateIndexMaturity(Currency&amp;"ibor"&amp;Tenor,BB549,Trigger)</f>
        <v>43285</v>
      </c>
      <c r="BD549" s="246">
        <f>_xll.qlIndexFixing($AD$5,BA549,TRUE,_xll.ohTrigger(Trigger,Trigger3M))</f>
        <v>2.8789042300428366E-3</v>
      </c>
      <c r="BE549" s="246" t="e">
        <f>IFERROR(_xll.qlIndexFixing($BF$1,BA549,TRUE,_xll.ohTrigger(Trigger,Trigger3M)),#N/A)</f>
        <v>#N/A</v>
      </c>
    </row>
    <row r="550" spans="52:57" ht="11.25" customHeight="1" x14ac:dyDescent="0.25">
      <c r="AZ550" s="102" t="s">
        <v>83</v>
      </c>
      <c r="BA550" s="101">
        <f>_xll.qlInterestRateIndexFixingDate(Currency&amp;"ibor"&amp;Tenor,BB550,Trigger)</f>
        <v>43199</v>
      </c>
      <c r="BB550" s="101">
        <f>_xll.qlCalendarAdvance(Calendar,BB549,AZ550,"f",,Trigger)</f>
        <v>43201</v>
      </c>
      <c r="BC550" s="101">
        <f>_xll.qlInterestRateIndexMaturity(Currency&amp;"ibor"&amp;Tenor,BB550,Trigger)</f>
        <v>43292</v>
      </c>
      <c r="BD550" s="246">
        <f>_xll.qlIndexFixing($AD$5,BA550,TRUE,_xll.ohTrigger(Trigger,Trigger3M))</f>
        <v>2.9075247236144274E-3</v>
      </c>
      <c r="BE550" s="246" t="e">
        <f>IFERROR(_xll.qlIndexFixing($BF$1,BA550,TRUE,_xll.ohTrigger(Trigger,Trigger3M)),#N/A)</f>
        <v>#N/A</v>
      </c>
    </row>
    <row r="551" spans="52:57" ht="11.25" customHeight="1" x14ac:dyDescent="0.25">
      <c r="AZ551" s="102" t="s">
        <v>83</v>
      </c>
      <c r="BA551" s="101">
        <f>_xll.qlInterestRateIndexFixingDate(Currency&amp;"ibor"&amp;Tenor,BB551,Trigger)</f>
        <v>43206</v>
      </c>
      <c r="BB551" s="101">
        <f>_xll.qlCalendarAdvance(Calendar,BB550,AZ551,"f",,Trigger)</f>
        <v>43208</v>
      </c>
      <c r="BC551" s="101">
        <f>_xll.qlInterestRateIndexMaturity(Currency&amp;"ibor"&amp;Tenor,BB551,Trigger)</f>
        <v>43299</v>
      </c>
      <c r="BD551" s="246">
        <f>_xll.qlIndexFixing($AD$5,BA551,TRUE,_xll.ohTrigger(Trigger,Trigger3M))</f>
        <v>2.9361454240939156E-3</v>
      </c>
      <c r="BE551" s="246" t="e">
        <f>IFERROR(_xll.qlIndexFixing($BF$1,BA551,TRUE,_xll.ohTrigger(Trigger,Trigger3M)),#N/A)</f>
        <v>#N/A</v>
      </c>
    </row>
    <row r="552" spans="52:57" ht="11.25" customHeight="1" x14ac:dyDescent="0.25">
      <c r="AZ552" s="102" t="s">
        <v>83</v>
      </c>
      <c r="BA552" s="101">
        <f>_xll.qlInterestRateIndexFixingDate(Currency&amp;"ibor"&amp;Tenor,BB552,Trigger)</f>
        <v>43213</v>
      </c>
      <c r="BB552" s="101">
        <f>_xll.qlCalendarAdvance(Calendar,BB551,AZ552,"f",,Trigger)</f>
        <v>43215</v>
      </c>
      <c r="BC552" s="101">
        <f>_xll.qlInterestRateIndexMaturity(Currency&amp;"ibor"&amp;Tenor,BB552,Trigger)</f>
        <v>43306</v>
      </c>
      <c r="BD552" s="246">
        <f>_xll.qlIndexFixing($AD$5,BA552,TRUE,_xll.ohTrigger(Trigger,Trigger3M))</f>
        <v>2.9769570892911215E-3</v>
      </c>
      <c r="BE552" s="246" t="e">
        <f>IFERROR(_xll.qlIndexFixing($BF$1,BA552,TRUE,_xll.ohTrigger(Trigger,Trigger3M)),#N/A)</f>
        <v>#N/A</v>
      </c>
    </row>
    <row r="553" spans="52:57" ht="11.25" customHeight="1" x14ac:dyDescent="0.25">
      <c r="AZ553" s="102" t="s">
        <v>83</v>
      </c>
      <c r="BA553" s="101">
        <f>_xll.qlInterestRateIndexFixingDate(Currency&amp;"ibor"&amp;Tenor,BB553,Trigger)</f>
        <v>43217</v>
      </c>
      <c r="BB553" s="101">
        <f>_xll.qlCalendarAdvance(Calendar,BB552,AZ553,"f",,Trigger)</f>
        <v>43222</v>
      </c>
      <c r="BC553" s="101">
        <f>_xll.qlInterestRateIndexMaturity(Currency&amp;"ibor"&amp;Tenor,BB553,Trigger)</f>
        <v>43314</v>
      </c>
      <c r="BD553" s="246">
        <f>_xll.qlIndexFixing($AD$5,BA553,TRUE,_xll.ohTrigger(Trigger,Trigger3M))</f>
        <v>3.1047616228485138E-3</v>
      </c>
      <c r="BE553" s="246" t="e">
        <f>IFERROR(_xll.qlIndexFixing($BF$1,BA553,TRUE,_xll.ohTrigger(Trigger,Trigger3M)),#N/A)</f>
        <v>#N/A</v>
      </c>
    </row>
    <row r="554" spans="52:57" ht="11.25" customHeight="1" x14ac:dyDescent="0.25">
      <c r="AZ554" s="102" t="s">
        <v>83</v>
      </c>
      <c r="BA554" s="101">
        <f>_xll.qlInterestRateIndexFixingDate(Currency&amp;"ibor"&amp;Tenor,BB554,Trigger)</f>
        <v>43227</v>
      </c>
      <c r="BB554" s="101">
        <f>_xll.qlCalendarAdvance(Calendar,BB553,AZ554,"f",,Trigger)</f>
        <v>43229</v>
      </c>
      <c r="BC554" s="101">
        <f>_xll.qlInterestRateIndexMaturity(Currency&amp;"ibor"&amp;Tenor,BB554,Trigger)</f>
        <v>43321</v>
      </c>
      <c r="BD554" s="246">
        <f>_xll.qlIndexFixing($AD$5,BA554,TRUE,_xll.ohTrigger(Trigger,Trigger3M))</f>
        <v>3.2196402840870119E-3</v>
      </c>
      <c r="BE554" s="246" t="e">
        <f>IFERROR(_xll.qlIndexFixing($BF$1,BA554,TRUE,_xll.ohTrigger(Trigger,Trigger3M)),#N/A)</f>
        <v>#N/A</v>
      </c>
    </row>
    <row r="555" spans="52:57" ht="11.25" customHeight="1" x14ac:dyDescent="0.25">
      <c r="AZ555" s="102" t="s">
        <v>83</v>
      </c>
      <c r="BA555" s="101">
        <f>_xll.qlInterestRateIndexFixingDate(Currency&amp;"ibor"&amp;Tenor,BB555,Trigger)</f>
        <v>43234</v>
      </c>
      <c r="BB555" s="101">
        <f>_xll.qlCalendarAdvance(Calendar,BB554,AZ555,"f",,Trigger)</f>
        <v>43236</v>
      </c>
      <c r="BC555" s="101">
        <f>_xll.qlInterestRateIndexMaturity(Currency&amp;"ibor"&amp;Tenor,BB555,Trigger)</f>
        <v>43328</v>
      </c>
      <c r="BD555" s="246">
        <f>_xll.qlIndexFixing($AD$5,BA555,TRUE,_xll.ohTrigger(Trigger,Trigger3M))</f>
        <v>3.3355976820393786E-3</v>
      </c>
      <c r="BE555" s="246" t="e">
        <f>IFERROR(_xll.qlIndexFixing($BF$1,BA555,TRUE,_xll.ohTrigger(Trigger,Trigger3M)),#N/A)</f>
        <v>#N/A</v>
      </c>
    </row>
    <row r="556" spans="52:57" ht="11.25" customHeight="1" x14ac:dyDescent="0.25">
      <c r="AZ556" s="102" t="s">
        <v>83</v>
      </c>
      <c r="BA556" s="101">
        <f>_xll.qlInterestRateIndexFixingDate(Currency&amp;"ibor"&amp;Tenor,BB556,Trigger)</f>
        <v>43241</v>
      </c>
      <c r="BB556" s="101">
        <f>_xll.qlCalendarAdvance(Calendar,BB555,AZ556,"f",,Trigger)</f>
        <v>43243</v>
      </c>
      <c r="BC556" s="101">
        <f>_xll.qlInterestRateIndexMaturity(Currency&amp;"ibor"&amp;Tenor,BB556,Trigger)</f>
        <v>43335</v>
      </c>
      <c r="BD556" s="246">
        <f>_xll.qlIndexFixing($AD$5,BA556,TRUE,_xll.ohTrigger(Trigger,Trigger3M))</f>
        <v>3.4526339123247783E-3</v>
      </c>
      <c r="BE556" s="246" t="e">
        <f>IFERROR(_xll.qlIndexFixing($BF$1,BA556,TRUE,_xll.ohTrigger(Trigger,Trigger3M)),#N/A)</f>
        <v>#N/A</v>
      </c>
    </row>
    <row r="557" spans="52:57" ht="11.25" customHeight="1" x14ac:dyDescent="0.25">
      <c r="AZ557" s="102" t="s">
        <v>83</v>
      </c>
      <c r="BA557" s="101">
        <f>_xll.qlInterestRateIndexFixingDate(Currency&amp;"ibor"&amp;Tenor,BB557,Trigger)</f>
        <v>43248</v>
      </c>
      <c r="BB557" s="101">
        <f>_xll.qlCalendarAdvance(Calendar,BB556,AZ557,"f",,Trigger)</f>
        <v>43250</v>
      </c>
      <c r="BC557" s="101">
        <f>_xll.qlInterestRateIndexMaturity(Currency&amp;"ibor"&amp;Tenor,BB557,Trigger)</f>
        <v>43342</v>
      </c>
      <c r="BD557" s="246">
        <f>_xll.qlIndexFixing($AD$5,BA557,TRUE,_xll.ohTrigger(Trigger,Trigger3M))</f>
        <v>3.5707490714555748E-3</v>
      </c>
      <c r="BE557" s="246" t="e">
        <f>IFERROR(_xll.qlIndexFixing($BF$1,BA557,TRUE,_xll.ohTrigger(Trigger,Trigger3M)),#N/A)</f>
        <v>#N/A</v>
      </c>
    </row>
    <row r="558" spans="52:57" ht="11.25" customHeight="1" x14ac:dyDescent="0.25">
      <c r="AZ558" s="102" t="s">
        <v>83</v>
      </c>
      <c r="BA558" s="101">
        <f>_xll.qlInterestRateIndexFixingDate(Currency&amp;"ibor"&amp;Tenor,BB558,Trigger)</f>
        <v>43255</v>
      </c>
      <c r="BB558" s="101">
        <f>_xll.qlCalendarAdvance(Calendar,BB557,AZ558,"f",,Trigger)</f>
        <v>43257</v>
      </c>
      <c r="BC558" s="101">
        <f>_xll.qlInterestRateIndexMaturity(Currency&amp;"ibor"&amp;Tenor,BB558,Trigger)</f>
        <v>43349</v>
      </c>
      <c r="BD558" s="246">
        <f>_xll.qlIndexFixing($AD$5,BA558,TRUE,_xll.ohTrigger(Trigger,Trigger3M))</f>
        <v>3.6899432568390672E-3</v>
      </c>
      <c r="BE558" s="246" t="e">
        <f>IFERROR(_xll.qlIndexFixing($BF$1,BA558,TRUE,_xll.ohTrigger(Trigger,Trigger3M)),#N/A)</f>
        <v>#N/A</v>
      </c>
    </row>
    <row r="559" spans="52:57" ht="11.25" customHeight="1" x14ac:dyDescent="0.25">
      <c r="AZ559" s="102" t="s">
        <v>83</v>
      </c>
      <c r="BA559" s="101">
        <f>_xll.qlInterestRateIndexFixingDate(Currency&amp;"ibor"&amp;Tenor,BB559,Trigger)</f>
        <v>43262</v>
      </c>
      <c r="BB559" s="101">
        <f>_xll.qlCalendarAdvance(Calendar,BB558,AZ559,"f",,Trigger)</f>
        <v>43264</v>
      </c>
      <c r="BC559" s="101">
        <f>_xll.qlInterestRateIndexMaturity(Currency&amp;"ibor"&amp;Tenor,BB559,Trigger)</f>
        <v>43356</v>
      </c>
      <c r="BD559" s="246">
        <f>_xll.qlIndexFixing($AD$5,BA559,TRUE,_xll.ohTrigger(Trigger,Trigger3M))</f>
        <v>3.8102165667688028E-3</v>
      </c>
      <c r="BE559" s="246" t="e">
        <f>IFERROR(_xll.qlIndexFixing($BF$1,BA559,TRUE,_xll.ohTrigger(Trigger,Trigger3M)),#N/A)</f>
        <v>#N/A</v>
      </c>
    </row>
    <row r="560" spans="52:57" ht="11.25" customHeight="1" x14ac:dyDescent="0.25">
      <c r="AZ560" s="102" t="s">
        <v>83</v>
      </c>
      <c r="BA560" s="101">
        <f>_xll.qlInterestRateIndexFixingDate(Currency&amp;"ibor"&amp;Tenor,BB560,Trigger)</f>
        <v>43269</v>
      </c>
      <c r="BB560" s="101">
        <f>_xll.qlCalendarAdvance(Calendar,BB559,AZ560,"f",,Trigger)</f>
        <v>43271</v>
      </c>
      <c r="BC560" s="101">
        <f>_xll.qlInterestRateIndexMaturity(Currency&amp;"ibor"&amp;Tenor,BB560,Trigger)</f>
        <v>43363</v>
      </c>
      <c r="BD560" s="246">
        <f>_xll.qlIndexFixing($AD$5,BA560,TRUE,_xll.ohTrigger(Trigger,Trigger3M))</f>
        <v>3.9315691004332652E-3</v>
      </c>
      <c r="BE560" s="246" t="e">
        <f>IFERROR(_xll.qlIndexFixing($BF$1,BA560,TRUE,_xll.ohTrigger(Trigger,Trigger3M)),#N/A)</f>
        <v>#N/A</v>
      </c>
    </row>
    <row r="561" spans="52:57" ht="11.25" customHeight="1" x14ac:dyDescent="0.25">
      <c r="AZ561" s="102" t="s">
        <v>83</v>
      </c>
      <c r="BA561" s="101">
        <f>_xll.qlInterestRateIndexFixingDate(Currency&amp;"ibor"&amp;Tenor,BB561,Trigger)</f>
        <v>43276</v>
      </c>
      <c r="BB561" s="101">
        <f>_xll.qlCalendarAdvance(Calendar,BB560,AZ561,"f",,Trigger)</f>
        <v>43278</v>
      </c>
      <c r="BC561" s="101">
        <f>_xll.qlInterestRateIndexMaturity(Currency&amp;"ibor"&amp;Tenor,BB561,Trigger)</f>
        <v>43370</v>
      </c>
      <c r="BD561" s="246">
        <f>_xll.qlIndexFixing($AD$5,BA561,TRUE,_xll.ohTrigger(Trigger,Trigger3M))</f>
        <v>4.0540009579132681E-3</v>
      </c>
      <c r="BE561" s="246" t="e">
        <f>IFERROR(_xll.qlIndexFixing($BF$1,BA561,TRUE,_xll.ohTrigger(Trigger,Trigger3M)),#N/A)</f>
        <v>#N/A</v>
      </c>
    </row>
    <row r="562" spans="52:57" ht="11.25" customHeight="1" x14ac:dyDescent="0.25">
      <c r="AZ562" s="102" t="s">
        <v>83</v>
      </c>
      <c r="BA562" s="101">
        <f>_xll.qlInterestRateIndexFixingDate(Currency&amp;"ibor"&amp;Tenor,BB562,Trigger)</f>
        <v>43283</v>
      </c>
      <c r="BB562" s="101">
        <f>_xll.qlCalendarAdvance(Calendar,BB561,AZ562,"f",,Trigger)</f>
        <v>43285</v>
      </c>
      <c r="BC562" s="101">
        <f>_xll.qlInterestRateIndexMaturity(Currency&amp;"ibor"&amp;Tenor,BB562,Trigger)</f>
        <v>43377</v>
      </c>
      <c r="BD562" s="246">
        <f>_xll.qlIndexFixing($AD$5,BA562,TRUE,_xll.ohTrigger(Trigger,Trigger3M))</f>
        <v>4.1775122401802155E-3</v>
      </c>
      <c r="BE562" s="246" t="e">
        <f>IFERROR(_xll.qlIndexFixing($BF$1,BA562,TRUE,_xll.ohTrigger(Trigger,Trigger3M)),#N/A)</f>
        <v>#N/A</v>
      </c>
    </row>
    <row r="563" spans="52:57" ht="11.25" customHeight="1" x14ac:dyDescent="0.25">
      <c r="AZ563" s="102" t="s">
        <v>83</v>
      </c>
      <c r="BA563" s="101">
        <f>_xll.qlInterestRateIndexFixingDate(Currency&amp;"ibor"&amp;Tenor,BB563,Trigger)</f>
        <v>43290</v>
      </c>
      <c r="BB563" s="101">
        <f>_xll.qlCalendarAdvance(Calendar,BB562,AZ563,"f",,Trigger)</f>
        <v>43292</v>
      </c>
      <c r="BC563" s="101">
        <f>_xll.qlInterestRateIndexMaturity(Currency&amp;"ibor"&amp;Tenor,BB563,Trigger)</f>
        <v>43384</v>
      </c>
      <c r="BD563" s="246">
        <f>_xll.qlIndexFixing($AD$5,BA563,TRUE,_xll.ohTrigger(Trigger,Trigger3M))</f>
        <v>4.302103049099581E-3</v>
      </c>
      <c r="BE563" s="246" t="e">
        <f>IFERROR(_xll.qlIndexFixing($BF$1,BA563,TRUE,_xll.ohTrigger(Trigger,Trigger3M)),#N/A)</f>
        <v>#N/A</v>
      </c>
    </row>
    <row r="564" spans="52:57" ht="11.25" customHeight="1" x14ac:dyDescent="0.25">
      <c r="AZ564" s="102" t="s">
        <v>83</v>
      </c>
      <c r="BA564" s="101">
        <f>_xll.qlInterestRateIndexFixingDate(Currency&amp;"ibor"&amp;Tenor,BB564,Trigger)</f>
        <v>43297</v>
      </c>
      <c r="BB564" s="101">
        <f>_xll.qlCalendarAdvance(Calendar,BB563,AZ564,"f",,Trigger)</f>
        <v>43299</v>
      </c>
      <c r="BC564" s="101">
        <f>_xll.qlInterestRateIndexMaturity(Currency&amp;"ibor"&amp;Tenor,BB564,Trigger)</f>
        <v>43391</v>
      </c>
      <c r="BD564" s="246">
        <f>_xll.qlIndexFixing($AD$5,BA564,TRUE,_xll.ohTrigger(Trigger,Trigger3M))</f>
        <v>4.4277734874291668E-3</v>
      </c>
      <c r="BE564" s="246" t="e">
        <f>IFERROR(_xll.qlIndexFixing($BF$1,BA564,TRUE,_xll.ohTrigger(Trigger,Trigger3M)),#N/A)</f>
        <v>#N/A</v>
      </c>
    </row>
    <row r="565" spans="52:57" ht="11.25" customHeight="1" x14ac:dyDescent="0.25">
      <c r="AZ565" s="102" t="s">
        <v>83</v>
      </c>
      <c r="BA565" s="101">
        <f>_xll.qlInterestRateIndexFixingDate(Currency&amp;"ibor"&amp;Tenor,BB565,Trigger)</f>
        <v>43304</v>
      </c>
      <c r="BB565" s="101">
        <f>_xll.qlCalendarAdvance(Calendar,BB564,AZ565,"f",,Trigger)</f>
        <v>43306</v>
      </c>
      <c r="BC565" s="101">
        <f>_xll.qlInterestRateIndexMaturity(Currency&amp;"ibor"&amp;Tenor,BB565,Trigger)</f>
        <v>43398</v>
      </c>
      <c r="BD565" s="246">
        <f>_xll.qlIndexFixing($AD$5,BA565,TRUE,_xll.ohTrigger(Trigger,Trigger3M))</f>
        <v>4.5424604519074601E-3</v>
      </c>
      <c r="BE565" s="246" t="e">
        <f>IFERROR(_xll.qlIndexFixing($BF$1,BA565,TRUE,_xll.ohTrigger(Trigger,Trigger3M)),#N/A)</f>
        <v>#N/A</v>
      </c>
    </row>
    <row r="566" spans="52:57" ht="11.25" customHeight="1" x14ac:dyDescent="0.25">
      <c r="AZ566" s="102" t="s">
        <v>83</v>
      </c>
      <c r="BA566" s="101">
        <f>_xll.qlInterestRateIndexFixingDate(Currency&amp;"ibor"&amp;Tenor,BB566,Trigger)</f>
        <v>43311</v>
      </c>
      <c r="BB566" s="101">
        <f>_xll.qlCalendarAdvance(Calendar,BB565,AZ566,"f",,Trigger)</f>
        <v>43313</v>
      </c>
      <c r="BC566" s="101">
        <f>_xll.qlInterestRateIndexMaturity(Currency&amp;"ibor"&amp;Tenor,BB566,Trigger)</f>
        <v>43405</v>
      </c>
      <c r="BD566" s="246">
        <f>_xll.qlIndexFixing($AD$5,BA566,TRUE,_xll.ohTrigger(Trigger,Trigger3M))</f>
        <v>4.5852312121679078E-3</v>
      </c>
      <c r="BE566" s="246" t="e">
        <f>IFERROR(_xll.qlIndexFixing($BF$1,BA566,TRUE,_xll.ohTrigger(Trigger,Trigger3M)),#N/A)</f>
        <v>#N/A</v>
      </c>
    </row>
    <row r="567" spans="52:57" ht="11.25" customHeight="1" x14ac:dyDescent="0.25">
      <c r="AZ567" s="102" t="s">
        <v>83</v>
      </c>
      <c r="BA567" s="101">
        <f>_xll.qlInterestRateIndexFixingDate(Currency&amp;"ibor"&amp;Tenor,BB567,Trigger)</f>
        <v>43318</v>
      </c>
      <c r="BB567" s="101">
        <f>_xll.qlCalendarAdvance(Calendar,BB566,AZ567,"f",,Trigger)</f>
        <v>43320</v>
      </c>
      <c r="BC567" s="101">
        <f>_xll.qlInterestRateIndexMaturity(Currency&amp;"ibor"&amp;Tenor,BB567,Trigger)</f>
        <v>43412</v>
      </c>
      <c r="BD567" s="246">
        <f>_xll.qlIndexFixing($AD$5,BA567,TRUE,_xll.ohTrigger(Trigger,Trigger3M))</f>
        <v>4.628002439382657E-3</v>
      </c>
      <c r="BE567" s="246" t="e">
        <f>IFERROR(_xll.qlIndexFixing($BF$1,BA567,TRUE,_xll.ohTrigger(Trigger,Trigger3M)),#N/A)</f>
        <v>#N/A</v>
      </c>
    </row>
    <row r="568" spans="52:57" ht="11.25" customHeight="1" x14ac:dyDescent="0.25">
      <c r="AZ568" s="102" t="s">
        <v>83</v>
      </c>
      <c r="BA568" s="101">
        <f>_xll.qlInterestRateIndexFixingDate(Currency&amp;"ibor"&amp;Tenor,BB568,Trigger)</f>
        <v>43325</v>
      </c>
      <c r="BB568" s="101">
        <f>_xll.qlCalendarAdvance(Calendar,BB567,AZ568,"f",,Trigger)</f>
        <v>43327</v>
      </c>
      <c r="BC568" s="101">
        <f>_xll.qlInterestRateIndexMaturity(Currency&amp;"ibor"&amp;Tenor,BB568,Trigger)</f>
        <v>43419</v>
      </c>
      <c r="BD568" s="246">
        <f>_xll.qlIndexFixing($AD$5,BA568,TRUE,_xll.ohTrigger(Trigger,Trigger3M))</f>
        <v>4.6707741335577889E-3</v>
      </c>
      <c r="BE568" s="246" t="e">
        <f>IFERROR(_xll.qlIndexFixing($BF$1,BA568,TRUE,_xll.ohTrigger(Trigger,Trigger3M)),#N/A)</f>
        <v>#N/A</v>
      </c>
    </row>
    <row r="569" spans="52:57" ht="11.25" customHeight="1" x14ac:dyDescent="0.25">
      <c r="AZ569" s="102" t="s">
        <v>83</v>
      </c>
      <c r="BA569" s="101">
        <f>_xll.qlInterestRateIndexFixingDate(Currency&amp;"ibor"&amp;Tenor,BB569,Trigger)</f>
        <v>43332</v>
      </c>
      <c r="BB569" s="101">
        <f>_xll.qlCalendarAdvance(Calendar,BB568,AZ569,"f",,Trigger)</f>
        <v>43334</v>
      </c>
      <c r="BC569" s="101">
        <f>_xll.qlInterestRateIndexMaturity(Currency&amp;"ibor"&amp;Tenor,BB569,Trigger)</f>
        <v>43426</v>
      </c>
      <c r="BD569" s="246">
        <f>_xll.qlIndexFixing($AD$5,BA569,TRUE,_xll.ohTrigger(Trigger,Trigger3M))</f>
        <v>4.7135462946993872E-3</v>
      </c>
      <c r="BE569" s="246" t="e">
        <f>IFERROR(_xll.qlIndexFixing($BF$1,BA569,TRUE,_xll.ohTrigger(Trigger,Trigger3M)),#N/A)</f>
        <v>#N/A</v>
      </c>
    </row>
    <row r="570" spans="52:57" ht="11.25" customHeight="1" x14ac:dyDescent="0.25">
      <c r="AZ570" s="102" t="s">
        <v>83</v>
      </c>
      <c r="BA570" s="101">
        <f>_xll.qlInterestRateIndexFixingDate(Currency&amp;"ibor"&amp;Tenor,BB570,Trigger)</f>
        <v>43339</v>
      </c>
      <c r="BB570" s="101">
        <f>_xll.qlCalendarAdvance(Calendar,BB569,AZ570,"f",,Trigger)</f>
        <v>43341</v>
      </c>
      <c r="BC570" s="101">
        <f>_xll.qlInterestRateIndexMaturity(Currency&amp;"ibor"&amp;Tenor,BB570,Trigger)</f>
        <v>43433</v>
      </c>
      <c r="BD570" s="246">
        <f>_xll.qlIndexFixing($AD$5,BA570,TRUE,_xll.ohTrigger(Trigger,Trigger3M))</f>
        <v>4.7563189228109256E-3</v>
      </c>
      <c r="BE570" s="246" t="e">
        <f>IFERROR(_xll.qlIndexFixing($BF$1,BA570,TRUE,_xll.ohTrigger(Trigger,Trigger3M)),#N/A)</f>
        <v>#N/A</v>
      </c>
    </row>
    <row r="571" spans="52:57" ht="11.25" customHeight="1" x14ac:dyDescent="0.25">
      <c r="AZ571" s="102" t="s">
        <v>83</v>
      </c>
      <c r="BA571" s="101">
        <f>_xll.qlInterestRateIndexFixingDate(Currency&amp;"ibor"&amp;Tenor,BB571,Trigger)</f>
        <v>43346</v>
      </c>
      <c r="BB571" s="101">
        <f>_xll.qlCalendarAdvance(Calendar,BB570,AZ571,"f",,Trigger)</f>
        <v>43348</v>
      </c>
      <c r="BC571" s="101">
        <f>_xll.qlInterestRateIndexMaturity(Currency&amp;"ibor"&amp;Tenor,BB571,Trigger)</f>
        <v>43439</v>
      </c>
      <c r="BD571" s="246">
        <f>_xll.qlIndexFixing($AD$5,BA571,TRUE,_xll.ohTrigger(Trigger,Trigger3M))</f>
        <v>4.7960048473418932E-3</v>
      </c>
      <c r="BE571" s="246" t="e">
        <f>IFERROR(_xll.qlIndexFixing($BF$1,BA571,TRUE,_xll.ohTrigger(Trigger,Trigger3M)),#N/A)</f>
        <v>#N/A</v>
      </c>
    </row>
    <row r="572" spans="52:57" ht="11.25" customHeight="1" x14ac:dyDescent="0.25">
      <c r="AZ572" s="102" t="s">
        <v>83</v>
      </c>
      <c r="BA572" s="101">
        <f>_xll.qlInterestRateIndexFixingDate(Currency&amp;"ibor"&amp;Tenor,BB572,Trigger)</f>
        <v>43353</v>
      </c>
      <c r="BB572" s="101">
        <f>_xll.qlCalendarAdvance(Calendar,BB571,AZ572,"f",,Trigger)</f>
        <v>43355</v>
      </c>
      <c r="BC572" s="101">
        <f>_xll.qlInterestRateIndexMaturity(Currency&amp;"ibor"&amp;Tenor,BB572,Trigger)</f>
        <v>43446</v>
      </c>
      <c r="BD572" s="246">
        <f>_xll.qlIndexFixing($AD$5,BA572,TRUE,_xll.ohTrigger(Trigger,Trigger3M))</f>
        <v>4.8387778040261198E-3</v>
      </c>
      <c r="BE572" s="246" t="e">
        <f>IFERROR(_xll.qlIndexFixing($BF$1,BA572,TRUE,_xll.ohTrigger(Trigger,Trigger3M)),#N/A)</f>
        <v>#N/A</v>
      </c>
    </row>
    <row r="573" spans="52:57" ht="11.25" customHeight="1" x14ac:dyDescent="0.25">
      <c r="AZ573" s="102" t="s">
        <v>83</v>
      </c>
      <c r="BA573" s="101">
        <f>_xll.qlInterestRateIndexFixingDate(Currency&amp;"ibor"&amp;Tenor,BB573,Trigger)</f>
        <v>43360</v>
      </c>
      <c r="BB573" s="101">
        <f>_xll.qlCalendarAdvance(Calendar,BB572,AZ573,"f",,Trigger)</f>
        <v>43362</v>
      </c>
      <c r="BC573" s="101">
        <f>_xll.qlInterestRateIndexMaturity(Currency&amp;"ibor"&amp;Tenor,BB573,Trigger)</f>
        <v>43453</v>
      </c>
      <c r="BD573" s="246">
        <f>_xll.qlIndexFixing($AD$5,BA573,TRUE,_xll.ohTrigger(Trigger,Trigger3M))</f>
        <v>4.8815512226142678E-3</v>
      </c>
      <c r="BE573" s="246" t="e">
        <f>IFERROR(_xll.qlIndexFixing($BF$1,BA573,TRUE,_xll.ohTrigger(Trigger,Trigger3M)),#N/A)</f>
        <v>#N/A</v>
      </c>
    </row>
    <row r="574" spans="52:57" ht="11.25" customHeight="1" x14ac:dyDescent="0.25">
      <c r="AZ574" s="102" t="s">
        <v>83</v>
      </c>
      <c r="BA574" s="101">
        <f>_xll.qlInterestRateIndexFixingDate(Currency&amp;"ibor"&amp;Tenor,BB574,Trigger)</f>
        <v>43367</v>
      </c>
      <c r="BB574" s="101">
        <f>_xll.qlCalendarAdvance(Calendar,BB573,AZ574,"f",,Trigger)</f>
        <v>43369</v>
      </c>
      <c r="BC574" s="101">
        <f>_xll.qlInterestRateIndexMaturity(Currency&amp;"ibor"&amp;Tenor,BB574,Trigger)</f>
        <v>43461</v>
      </c>
      <c r="BD574" s="246">
        <f>_xll.qlIndexFixing($AD$5,BA574,TRUE,_xll.ohTrigger(Trigger,Trigger3M))</f>
        <v>4.927414105067706E-3</v>
      </c>
      <c r="BE574" s="246" t="e">
        <f>IFERROR(_xll.qlIndexFixing($BF$1,BA574,TRUE,_xll.ohTrigger(Trigger,Trigger3M)),#N/A)</f>
        <v>#N/A</v>
      </c>
    </row>
    <row r="575" spans="52:57" ht="11.25" customHeight="1" x14ac:dyDescent="0.25">
      <c r="AZ575" s="102" t="s">
        <v>83</v>
      </c>
      <c r="BA575" s="101">
        <f>_xll.qlInterestRateIndexFixingDate(Currency&amp;"ibor"&amp;Tenor,BB575,Trigger)</f>
        <v>43374</v>
      </c>
      <c r="BB575" s="101">
        <f>_xll.qlCalendarAdvance(Calendar,BB574,AZ575,"f",,Trigger)</f>
        <v>43376</v>
      </c>
      <c r="BC575" s="101">
        <f>_xll.qlInterestRateIndexMaturity(Currency&amp;"ibor"&amp;Tenor,BB575,Trigger)</f>
        <v>43468</v>
      </c>
      <c r="BD575" s="246">
        <f>_xll.qlIndexFixing($AD$5,BA575,TRUE,_xll.ohTrigger(Trigger,Trigger3M))</f>
        <v>4.9701890681097538E-3</v>
      </c>
      <c r="BE575" s="246" t="e">
        <f>IFERROR(_xll.qlIndexFixing($BF$1,BA575,TRUE,_xll.ohTrigger(Trigger,Trigger3M)),#N/A)</f>
        <v>#N/A</v>
      </c>
    </row>
    <row r="576" spans="52:57" ht="11.25" customHeight="1" x14ac:dyDescent="0.25">
      <c r="AZ576" s="102" t="s">
        <v>83</v>
      </c>
      <c r="BA576" s="101">
        <f>_xll.qlInterestRateIndexFixingDate(Currency&amp;"ibor"&amp;Tenor,BB576,Trigger)</f>
        <v>43381</v>
      </c>
      <c r="BB576" s="101">
        <f>_xll.qlCalendarAdvance(Calendar,BB575,AZ576,"f",,Trigger)</f>
        <v>43383</v>
      </c>
      <c r="BC576" s="101">
        <f>_xll.qlInterestRateIndexMaturity(Currency&amp;"ibor"&amp;Tenor,BB576,Trigger)</f>
        <v>43475</v>
      </c>
      <c r="BD576" s="246">
        <f>_xll.qlIndexFixing($AD$5,BA576,TRUE,_xll.ohTrigger(Trigger,Trigger3M))</f>
        <v>5.0129644981530231E-3</v>
      </c>
      <c r="BE576" s="246" t="e">
        <f>IFERROR(_xll.qlIndexFixing($BF$1,BA576,TRUE,_xll.ohTrigger(Trigger,Trigger3M)),#N/A)</f>
        <v>#N/A</v>
      </c>
    </row>
    <row r="577" spans="52:57" ht="11.25" customHeight="1" x14ac:dyDescent="0.25">
      <c r="AZ577" s="102" t="s">
        <v>83</v>
      </c>
      <c r="BA577" s="101">
        <f>_xll.qlInterestRateIndexFixingDate(Currency&amp;"ibor"&amp;Tenor,BB577,Trigger)</f>
        <v>43388</v>
      </c>
      <c r="BB577" s="101">
        <f>_xll.qlCalendarAdvance(Calendar,BB576,AZ577,"f",,Trigger)</f>
        <v>43390</v>
      </c>
      <c r="BC577" s="101">
        <f>_xll.qlInterestRateIndexMaturity(Currency&amp;"ibor"&amp;Tenor,BB577,Trigger)</f>
        <v>43482</v>
      </c>
      <c r="BD577" s="246">
        <f>_xll.qlIndexFixing($AD$5,BA577,TRUE,_xll.ohTrigger(Trigger,Trigger3M))</f>
        <v>5.0557403952018569E-3</v>
      </c>
      <c r="BE577" s="246" t="e">
        <f>IFERROR(_xll.qlIndexFixing($BF$1,BA577,TRUE,_xll.ohTrigger(Trigger,Trigger3M)),#N/A)</f>
        <v>#N/A</v>
      </c>
    </row>
    <row r="578" spans="52:57" ht="11.25" customHeight="1" x14ac:dyDescent="0.25">
      <c r="AZ578" s="102" t="s">
        <v>83</v>
      </c>
      <c r="BA578" s="101">
        <f>_xll.qlInterestRateIndexFixingDate(Currency&amp;"ibor"&amp;Tenor,BB578,Trigger)</f>
        <v>43395</v>
      </c>
      <c r="BB578" s="101">
        <f>_xll.qlCalendarAdvance(Calendar,BB577,AZ578,"f",,Trigger)</f>
        <v>43397</v>
      </c>
      <c r="BC578" s="101">
        <f>_xll.qlInterestRateIndexMaturity(Currency&amp;"ibor"&amp;Tenor,BB578,Trigger)</f>
        <v>43489</v>
      </c>
      <c r="BD578" s="246">
        <f>_xll.qlIndexFixing($AD$5,BA578,TRUE,_xll.ohTrigger(Trigger,Trigger3M))</f>
        <v>5.0985167592632052E-3</v>
      </c>
      <c r="BE578" s="246" t="e">
        <f>IFERROR(_xll.qlIndexFixing($BF$1,BA578,TRUE,_xll.ohTrigger(Trigger,Trigger3M)),#N/A)</f>
        <v>#N/A</v>
      </c>
    </row>
    <row r="579" spans="52:57" ht="11.25" customHeight="1" x14ac:dyDescent="0.25">
      <c r="AZ579" s="102" t="s">
        <v>83</v>
      </c>
      <c r="BA579" s="101">
        <f>_xll.qlInterestRateIndexFixingDate(Currency&amp;"ibor"&amp;Tenor,BB579,Trigger)</f>
        <v>43402</v>
      </c>
      <c r="BB579" s="101">
        <f>_xll.qlCalendarAdvance(Calendar,BB578,AZ579,"f",,Trigger)</f>
        <v>43404</v>
      </c>
      <c r="BC579" s="101">
        <f>_xll.qlInterestRateIndexMaturity(Currency&amp;"ibor"&amp;Tenor,BB579,Trigger)</f>
        <v>43496</v>
      </c>
      <c r="BD579" s="246">
        <f>_xll.qlIndexFixing($AD$5,BA579,TRUE,_xll.ohTrigger(Trigger,Trigger3M))</f>
        <v>5.1412935903405454E-3</v>
      </c>
      <c r="BE579" s="246" t="e">
        <f>IFERROR(_xll.qlIndexFixing($BF$1,BA579,TRUE,_xll.ohTrigger(Trigger,Trigger3M)),#N/A)</f>
        <v>#N/A</v>
      </c>
    </row>
    <row r="580" spans="52:57" ht="11.25" customHeight="1" x14ac:dyDescent="0.25">
      <c r="AZ580" s="102" t="s">
        <v>83</v>
      </c>
      <c r="BA580" s="101">
        <f>_xll.qlInterestRateIndexFixingDate(Currency&amp;"ibor"&amp;Tenor,BB580,Trigger)</f>
        <v>43409</v>
      </c>
      <c r="BB580" s="101">
        <f>_xll.qlCalendarAdvance(Calendar,BB579,AZ580,"f",,Trigger)</f>
        <v>43411</v>
      </c>
      <c r="BC580" s="101">
        <f>_xll.qlInterestRateIndexMaturity(Currency&amp;"ibor"&amp;Tenor,BB580,Trigger)</f>
        <v>43503</v>
      </c>
      <c r="BD580" s="246">
        <f>_xll.qlIndexFixing($AD$5,BA580,TRUE,_xll.ohTrigger(Trigger,Trigger3M))</f>
        <v>5.1840708884408285E-3</v>
      </c>
      <c r="BE580" s="246" t="e">
        <f>IFERROR(_xll.qlIndexFixing($BF$1,BA580,TRUE,_xll.ohTrigger(Trigger,Trigger3M)),#N/A)</f>
        <v>#N/A</v>
      </c>
    </row>
    <row r="581" spans="52:57" ht="11.25" customHeight="1" x14ac:dyDescent="0.25">
      <c r="AZ581" s="102" t="s">
        <v>83</v>
      </c>
      <c r="BA581" s="101">
        <f>_xll.qlInterestRateIndexFixingDate(Currency&amp;"ibor"&amp;Tenor,BB581,Trigger)</f>
        <v>43416</v>
      </c>
      <c r="BB581" s="101">
        <f>_xll.qlCalendarAdvance(Calendar,BB580,AZ581,"f",,Trigger)</f>
        <v>43418</v>
      </c>
      <c r="BC581" s="101">
        <f>_xll.qlInterestRateIndexMaturity(Currency&amp;"ibor"&amp;Tenor,BB581,Trigger)</f>
        <v>43510</v>
      </c>
      <c r="BD581" s="246">
        <f>_xll.qlIndexFixing($AD$5,BA581,TRUE,_xll.ohTrigger(Trigger,Trigger3M))</f>
        <v>5.2268486535657901E-3</v>
      </c>
      <c r="BE581" s="246" t="e">
        <f>IFERROR(_xll.qlIndexFixing($BF$1,BA581,TRUE,_xll.ohTrigger(Trigger,Trigger3M)),#N/A)</f>
        <v>#N/A</v>
      </c>
    </row>
    <row r="582" spans="52:57" ht="11.25" customHeight="1" x14ac:dyDescent="0.25">
      <c r="AZ582" s="102" t="s">
        <v>83</v>
      </c>
      <c r="BA582" s="101">
        <f>_xll.qlInterestRateIndexFixingDate(Currency&amp;"ibor"&amp;Tenor,BB582,Trigger)</f>
        <v>43423</v>
      </c>
      <c r="BB582" s="101">
        <f>_xll.qlCalendarAdvance(Calendar,BB581,AZ582,"f",,Trigger)</f>
        <v>43425</v>
      </c>
      <c r="BC582" s="101">
        <f>_xll.qlInterestRateIndexMaturity(Currency&amp;"ibor"&amp;Tenor,BB582,Trigger)</f>
        <v>43517</v>
      </c>
      <c r="BD582" s="246">
        <f>_xll.qlIndexFixing($AD$5,BA582,TRUE,_xll.ohTrigger(Trigger,Trigger3M))</f>
        <v>5.2696268857241211E-3</v>
      </c>
      <c r="BE582" s="246" t="e">
        <f>IFERROR(_xll.qlIndexFixing($BF$1,BA582,TRUE,_xll.ohTrigger(Trigger,Trigger3M)),#N/A)</f>
        <v>#N/A</v>
      </c>
    </row>
    <row r="583" spans="52:57" ht="11.25" customHeight="1" x14ac:dyDescent="0.25">
      <c r="AZ583" s="102" t="s">
        <v>83</v>
      </c>
      <c r="BA583" s="101">
        <f>_xll.qlInterestRateIndexFixingDate(Currency&amp;"ibor"&amp;Tenor,BB583,Trigger)</f>
        <v>43430</v>
      </c>
      <c r="BB583" s="101">
        <f>_xll.qlCalendarAdvance(Calendar,BB582,AZ583,"f",,Trigger)</f>
        <v>43432</v>
      </c>
      <c r="BC583" s="101">
        <f>_xll.qlInterestRateIndexMaturity(Currency&amp;"ibor"&amp;Tenor,BB583,Trigger)</f>
        <v>43524</v>
      </c>
      <c r="BD583" s="246">
        <f>_xll.qlIndexFixing($AD$5,BA583,TRUE,_xll.ohTrigger(Trigger,Trigger3M))</f>
        <v>5.3124055849192954E-3</v>
      </c>
      <c r="BE583" s="246" t="e">
        <f>IFERROR(_xll.qlIndexFixing($BF$1,BA583,TRUE,_xll.ohTrigger(Trigger,Trigger3M)),#N/A)</f>
        <v>#N/A</v>
      </c>
    </row>
    <row r="584" spans="52:57" ht="11.25" customHeight="1" x14ac:dyDescent="0.25">
      <c r="AZ584" s="102" t="s">
        <v>83</v>
      </c>
      <c r="BA584" s="101">
        <f>_xll.qlInterestRateIndexFixingDate(Currency&amp;"ibor"&amp;Tenor,BB584,Trigger)</f>
        <v>43437</v>
      </c>
      <c r="BB584" s="101">
        <f>_xll.qlCalendarAdvance(Calendar,BB583,AZ584,"f",,Trigger)</f>
        <v>43439</v>
      </c>
      <c r="BC584" s="101">
        <f>_xll.qlInterestRateIndexMaturity(Currency&amp;"ibor"&amp;Tenor,BB584,Trigger)</f>
        <v>43529</v>
      </c>
      <c r="BD584" s="246">
        <f>_xll.qlIndexFixing($AD$5,BA584,TRUE,_xll.ohTrigger(Trigger,Trigger3M))</f>
        <v>5.3489939706699019E-3</v>
      </c>
      <c r="BE584" s="246" t="e">
        <f>IFERROR(_xll.qlIndexFixing($BF$1,BA584,TRUE,_xll.ohTrigger(Trigger,Trigger3M)),#N/A)</f>
        <v>#N/A</v>
      </c>
    </row>
    <row r="585" spans="52:57" ht="11.25" customHeight="1" x14ac:dyDescent="0.25">
      <c r="AZ585" s="102" t="s">
        <v>83</v>
      </c>
      <c r="BA585" s="101">
        <f>_xll.qlInterestRateIndexFixingDate(Currency&amp;"ibor"&amp;Tenor,BB585,Trigger)</f>
        <v>43444</v>
      </c>
      <c r="BB585" s="101">
        <f>_xll.qlCalendarAdvance(Calendar,BB584,AZ585,"f",,Trigger)</f>
        <v>43446</v>
      </c>
      <c r="BC585" s="101">
        <f>_xll.qlInterestRateIndexMaturity(Currency&amp;"ibor"&amp;Tenor,BB585,Trigger)</f>
        <v>43536</v>
      </c>
      <c r="BD585" s="246">
        <f>_xll.qlIndexFixing($AD$5,BA585,TRUE,_xll.ohTrigger(Trigger,Trigger3M))</f>
        <v>5.3917722617597974E-3</v>
      </c>
      <c r="BE585" s="246" t="e">
        <f>IFERROR(_xll.qlIndexFixing($BF$1,BA585,TRUE,_xll.ohTrigger(Trigger,Trigger3M)),#N/A)</f>
        <v>#N/A</v>
      </c>
    </row>
    <row r="586" spans="52:57" ht="11.25" customHeight="1" x14ac:dyDescent="0.25">
      <c r="AZ586" s="102" t="s">
        <v>83</v>
      </c>
      <c r="BA586" s="101">
        <f>_xll.qlInterestRateIndexFixingDate(Currency&amp;"ibor"&amp;Tenor,BB586,Trigger)</f>
        <v>43451</v>
      </c>
      <c r="BB586" s="101">
        <f>_xll.qlCalendarAdvance(Calendar,BB585,AZ586,"f",,Trigger)</f>
        <v>43453</v>
      </c>
      <c r="BC586" s="101">
        <f>_xll.qlInterestRateIndexMaturity(Currency&amp;"ibor"&amp;Tenor,BB586,Trigger)</f>
        <v>43543</v>
      </c>
      <c r="BD586" s="246">
        <f>_xll.qlIndexFixing($AD$5,BA586,TRUE,_xll.ohTrigger(Trigger,Trigger3M))</f>
        <v>5.4345510097340011E-3</v>
      </c>
      <c r="BE586" s="246" t="e">
        <f>IFERROR(_xll.qlIndexFixing($BF$1,BA586,TRUE,_xll.ohTrigger(Trigger,Trigger3M)),#N/A)</f>
        <v>#N/A</v>
      </c>
    </row>
    <row r="587" spans="52:57" ht="11.25" customHeight="1" x14ac:dyDescent="0.25">
      <c r="AZ587" s="102" t="s">
        <v>83</v>
      </c>
      <c r="BA587" s="101">
        <f>_xll.qlInterestRateIndexFixingDate(Currency&amp;"ibor"&amp;Tenor,BB587,Trigger)</f>
        <v>43455</v>
      </c>
      <c r="BB587" s="101">
        <f>_xll.qlCalendarAdvance(Calendar,BB586,AZ587,"f",,Trigger)</f>
        <v>43461</v>
      </c>
      <c r="BC587" s="101">
        <f>_xll.qlInterestRateIndexMaturity(Currency&amp;"ibor"&amp;Tenor,BB587,Trigger)</f>
        <v>43551</v>
      </c>
      <c r="BD587" s="246">
        <f>_xll.qlIndexFixing($AD$5,BA587,TRUE,_xll.ohTrigger(Trigger,Trigger3M))</f>
        <v>5.4834415668763015E-3</v>
      </c>
      <c r="BE587" s="246" t="e">
        <f>IFERROR(_xll.qlIndexFixing($BF$1,BA587,TRUE,_xll.ohTrigger(Trigger,Trigger3M)),#N/A)</f>
        <v>#N/A</v>
      </c>
    </row>
    <row r="588" spans="52:57" ht="11.25" customHeight="1" x14ac:dyDescent="0.25">
      <c r="AZ588" s="102" t="s">
        <v>83</v>
      </c>
      <c r="BA588" s="101">
        <f>_xll.qlInterestRateIndexFixingDate(Currency&amp;"ibor"&amp;Tenor,BB588,Trigger)</f>
        <v>43465</v>
      </c>
      <c r="BB588" s="101">
        <f>_xll.qlCalendarAdvance(Calendar,BB587,AZ588,"f",,Trigger)</f>
        <v>43468</v>
      </c>
      <c r="BC588" s="101">
        <f>_xll.qlInterestRateIndexMaturity(Currency&amp;"ibor"&amp;Tenor,BB588,Trigger)</f>
        <v>43558</v>
      </c>
      <c r="BD588" s="246">
        <f>_xll.qlIndexFixing($AD$5,BA588,TRUE,_xll.ohTrigger(Trigger,Trigger3M))</f>
        <v>5.5262212939055644E-3</v>
      </c>
      <c r="BE588" s="246" t="e">
        <f>IFERROR(_xll.qlIndexFixing($BF$1,BA588,TRUE,_xll.ohTrigger(Trigger,Trigger3M)),#N/A)</f>
        <v>#N/A</v>
      </c>
    </row>
    <row r="589" spans="52:57" ht="11.25" customHeight="1" x14ac:dyDescent="0.25">
      <c r="AZ589" s="102" t="s">
        <v>83</v>
      </c>
      <c r="BA589" s="101">
        <f>_xll.qlInterestRateIndexFixingDate(Currency&amp;"ibor"&amp;Tenor,BB589,Trigger)</f>
        <v>43473</v>
      </c>
      <c r="BB589" s="101">
        <f>_xll.qlCalendarAdvance(Calendar,BB588,AZ589,"f",,Trigger)</f>
        <v>43475</v>
      </c>
      <c r="BC589" s="101">
        <f>_xll.qlInterestRateIndexMaturity(Currency&amp;"ibor"&amp;Tenor,BB589,Trigger)</f>
        <v>43565</v>
      </c>
      <c r="BD589" s="246">
        <f>_xll.qlIndexFixing($AD$5,BA589,TRUE,_xll.ohTrigger(Trigger,Trigger3M))</f>
        <v>5.5690014778342345E-3</v>
      </c>
      <c r="BE589" s="246" t="e">
        <f>IFERROR(_xll.qlIndexFixing($BF$1,BA589,TRUE,_xll.ohTrigger(Trigger,Trigger3M)),#N/A)</f>
        <v>#N/A</v>
      </c>
    </row>
    <row r="590" spans="52:57" ht="11.25" customHeight="1" x14ac:dyDescent="0.25">
      <c r="AZ590" s="102" t="s">
        <v>83</v>
      </c>
      <c r="BA590" s="101">
        <f>_xll.qlInterestRateIndexFixingDate(Currency&amp;"ibor"&amp;Tenor,BB590,Trigger)</f>
        <v>43480</v>
      </c>
      <c r="BB590" s="101">
        <f>_xll.qlCalendarAdvance(Calendar,BB589,AZ590,"f",,Trigger)</f>
        <v>43482</v>
      </c>
      <c r="BC590" s="101">
        <f>_xll.qlInterestRateIndexMaturity(Currency&amp;"ibor"&amp;Tenor,BB590,Trigger)</f>
        <v>43572</v>
      </c>
      <c r="BD590" s="246">
        <f>_xll.qlIndexFixing($AD$5,BA590,TRUE,_xll.ohTrigger(Trigger,Trigger3M))</f>
        <v>5.6117821186685291E-3</v>
      </c>
      <c r="BE590" s="246" t="e">
        <f>IFERROR(_xll.qlIndexFixing($BF$1,BA590,TRUE,_xll.ohTrigger(Trigger,Trigger3M)),#N/A)</f>
        <v>#N/A</v>
      </c>
    </row>
    <row r="591" spans="52:57" ht="11.25" customHeight="1" x14ac:dyDescent="0.25">
      <c r="AZ591" s="102" t="s">
        <v>83</v>
      </c>
      <c r="BA591" s="101">
        <f>_xll.qlInterestRateIndexFixingDate(Currency&amp;"ibor"&amp;Tenor,BB591,Trigger)</f>
        <v>43487</v>
      </c>
      <c r="BB591" s="101">
        <f>_xll.qlCalendarAdvance(Calendar,BB590,AZ591,"f",,Trigger)</f>
        <v>43489</v>
      </c>
      <c r="BC591" s="101">
        <f>_xll.qlInterestRateIndexMaturity(Currency&amp;"ibor"&amp;Tenor,BB591,Trigger)</f>
        <v>43579</v>
      </c>
      <c r="BD591" s="246">
        <f>_xll.qlIndexFixing($AD$5,BA591,TRUE,_xll.ohTrigger(Trigger,Trigger3M))</f>
        <v>5.6545632164120008E-3</v>
      </c>
      <c r="BE591" s="246" t="e">
        <f>IFERROR(_xll.qlIndexFixing($BF$1,BA591,TRUE,_xll.ohTrigger(Trigger,Trigger3M)),#N/A)</f>
        <v>#N/A</v>
      </c>
    </row>
    <row r="592" spans="52:57" ht="11.25" customHeight="1" x14ac:dyDescent="0.25">
      <c r="AZ592" s="102" t="s">
        <v>83</v>
      </c>
      <c r="BA592" s="101">
        <f>_xll.qlInterestRateIndexFixingDate(Currency&amp;"ibor"&amp;Tenor,BB592,Trigger)</f>
        <v>43494</v>
      </c>
      <c r="BB592" s="101">
        <f>_xll.qlCalendarAdvance(Calendar,BB591,AZ592,"f",,Trigger)</f>
        <v>43496</v>
      </c>
      <c r="BC592" s="101">
        <f>_xll.qlInterestRateIndexMaturity(Currency&amp;"ibor"&amp;Tenor,BB592,Trigger)</f>
        <v>43585</v>
      </c>
      <c r="BD592" s="246">
        <f>_xll.qlIndexFixing($AD$5,BA592,TRUE,_xll.ohTrigger(Trigger,Trigger3M))</f>
        <v>5.6942439175561238E-3</v>
      </c>
      <c r="BE592" s="246" t="e">
        <f>IFERROR(_xll.qlIndexFixing($BF$1,BA592,TRUE,_xll.ohTrigger(Trigger,Trigger3M)),#N/A)</f>
        <v>#N/A</v>
      </c>
    </row>
    <row r="593" spans="52:57" ht="11.25" customHeight="1" x14ac:dyDescent="0.25">
      <c r="AZ593" s="102" t="s">
        <v>83</v>
      </c>
      <c r="BA593" s="101">
        <f>_xll.qlInterestRateIndexFixingDate(Currency&amp;"ibor"&amp;Tenor,BB593,Trigger)</f>
        <v>43501</v>
      </c>
      <c r="BB593" s="101">
        <f>_xll.qlCalendarAdvance(Calendar,BB592,AZ593,"f",,Trigger)</f>
        <v>43503</v>
      </c>
      <c r="BC593" s="101">
        <f>_xll.qlInterestRateIndexMaturity(Currency&amp;"ibor"&amp;Tenor,BB593,Trigger)</f>
        <v>43592</v>
      </c>
      <c r="BD593" s="246">
        <f>_xll.qlIndexFixing($AD$5,BA593,TRUE,_xll.ohTrigger(Trigger,Trigger3M))</f>
        <v>5.7370252177421427E-3</v>
      </c>
      <c r="BE593" s="246" t="e">
        <f>IFERROR(_xll.qlIndexFixing($BF$1,BA593,TRUE,_xll.ohTrigger(Trigger,Trigger3M)),#N/A)</f>
        <v>#N/A</v>
      </c>
    </row>
    <row r="594" spans="52:57" ht="11.25" customHeight="1" x14ac:dyDescent="0.25">
      <c r="AZ594" s="102" t="s">
        <v>83</v>
      </c>
      <c r="BA594" s="101">
        <f>_xll.qlInterestRateIndexFixingDate(Currency&amp;"ibor"&amp;Tenor,BB594,Trigger)</f>
        <v>43508</v>
      </c>
      <c r="BB594" s="101">
        <f>_xll.qlCalendarAdvance(Calendar,BB593,AZ594,"f",,Trigger)</f>
        <v>43510</v>
      </c>
      <c r="BC594" s="101">
        <f>_xll.qlInterestRateIndexMaturity(Currency&amp;"ibor"&amp;Tenor,BB594,Trigger)</f>
        <v>43599</v>
      </c>
      <c r="BD594" s="246">
        <f>_xll.qlIndexFixing($AD$5,BA594,TRUE,_xll.ohTrigger(Trigger,Trigger3M))</f>
        <v>5.7798069697680751E-3</v>
      </c>
      <c r="BE594" s="246" t="e">
        <f>IFERROR(_xll.qlIndexFixing($BF$1,BA594,TRUE,_xll.ohTrigger(Trigger,Trigger3M)),#N/A)</f>
        <v>#N/A</v>
      </c>
    </row>
    <row r="595" spans="52:57" ht="11.25" customHeight="1" x14ac:dyDescent="0.25">
      <c r="AZ595" s="102" t="s">
        <v>83</v>
      </c>
      <c r="BA595" s="101">
        <f>_xll.qlInterestRateIndexFixingDate(Currency&amp;"ibor"&amp;Tenor,BB595,Trigger)</f>
        <v>43515</v>
      </c>
      <c r="BB595" s="101">
        <f>_xll.qlCalendarAdvance(Calendar,BB594,AZ595,"f",,Trigger)</f>
        <v>43517</v>
      </c>
      <c r="BC595" s="101">
        <f>_xll.qlInterestRateIndexMaturity(Currency&amp;"ibor"&amp;Tenor,BB595,Trigger)</f>
        <v>43606</v>
      </c>
      <c r="BD595" s="246">
        <f>_xll.qlIndexFixing($AD$5,BA595,TRUE,_xll.ohTrigger(Trigger,Trigger3M))</f>
        <v>5.8225891736384122E-3</v>
      </c>
      <c r="BE595" s="246" t="e">
        <f>IFERROR(_xll.qlIndexFixing($BF$1,BA595,TRUE,_xll.ohTrigger(Trigger,Trigger3M)),#N/A)</f>
        <v>#N/A</v>
      </c>
    </row>
    <row r="596" spans="52:57" ht="11.25" customHeight="1" x14ac:dyDescent="0.25">
      <c r="AZ596" s="102" t="s">
        <v>83</v>
      </c>
      <c r="BA596" s="101">
        <f>_xll.qlInterestRateIndexFixingDate(Currency&amp;"ibor"&amp;Tenor,BB596,Trigger)</f>
        <v>43522</v>
      </c>
      <c r="BB596" s="101">
        <f>_xll.qlCalendarAdvance(Calendar,BB595,AZ596,"f",,Trigger)</f>
        <v>43524</v>
      </c>
      <c r="BC596" s="101">
        <f>_xll.qlInterestRateIndexMaturity(Currency&amp;"ibor"&amp;Tenor,BB596,Trigger)</f>
        <v>43616</v>
      </c>
      <c r="BD596" s="246">
        <f>_xll.qlIndexFixing($AD$5,BA596,TRUE,_xll.ohTrigger(Trigger,Trigger3M))</f>
        <v>5.8746833254332545E-3</v>
      </c>
      <c r="BE596" s="246" t="e">
        <f>IFERROR(_xll.qlIndexFixing($BF$1,BA596,TRUE,_xll.ohTrigger(Trigger,Trigger3M)),#N/A)</f>
        <v>#N/A</v>
      </c>
    </row>
    <row r="597" spans="52:57" ht="11.25" customHeight="1" x14ac:dyDescent="0.25">
      <c r="AZ597" s="102" t="s">
        <v>83</v>
      </c>
      <c r="BA597" s="101">
        <f>_xll.qlInterestRateIndexFixingDate(Currency&amp;"ibor"&amp;Tenor,BB597,Trigger)</f>
        <v>43529</v>
      </c>
      <c r="BB597" s="101">
        <f>_xll.qlCalendarAdvance(Calendar,BB596,AZ597,"f",,Trigger)</f>
        <v>43531</v>
      </c>
      <c r="BC597" s="101">
        <f>_xll.qlInterestRateIndexMaturity(Currency&amp;"ibor"&amp;Tenor,BB597,Trigger)</f>
        <v>43623</v>
      </c>
      <c r="BD597" s="246">
        <f>_xll.qlIndexFixing($AD$5,BA597,TRUE,_xll.ohTrigger(Trigger,Trigger3M))</f>
        <v>5.917468630411306E-3</v>
      </c>
      <c r="BE597" s="246" t="e">
        <f>IFERROR(_xll.qlIndexFixing($BF$1,BA597,TRUE,_xll.ohTrigger(Trigger,Trigger3M)),#N/A)</f>
        <v>#N/A</v>
      </c>
    </row>
    <row r="598" spans="52:57" ht="11.25" customHeight="1" x14ac:dyDescent="0.25">
      <c r="AZ598" s="102" t="s">
        <v>83</v>
      </c>
      <c r="BA598" s="101">
        <f>_xll.qlInterestRateIndexFixingDate(Currency&amp;"ibor"&amp;Tenor,BB598,Trigger)</f>
        <v>43536</v>
      </c>
      <c r="BB598" s="101">
        <f>_xll.qlCalendarAdvance(Calendar,BB597,AZ598,"f",,Trigger)</f>
        <v>43538</v>
      </c>
      <c r="BC598" s="101">
        <f>_xll.qlInterestRateIndexMaturity(Currency&amp;"ibor"&amp;Tenor,BB598,Trigger)</f>
        <v>43630</v>
      </c>
      <c r="BD598" s="246">
        <f>_xll.qlIndexFixing($AD$5,BA598,TRUE,_xll.ohTrigger(Trigger,Trigger3M))</f>
        <v>5.9602544025035313E-3</v>
      </c>
      <c r="BE598" s="246" t="e">
        <f>IFERROR(_xll.qlIndexFixing($BF$1,BA598,TRUE,_xll.ohTrigger(Trigger,Trigger3M)),#N/A)</f>
        <v>#N/A</v>
      </c>
    </row>
    <row r="599" spans="52:57" ht="11.25" customHeight="1" x14ac:dyDescent="0.25">
      <c r="AZ599" s="102" t="s">
        <v>83</v>
      </c>
      <c r="BA599" s="101">
        <f>_xll.qlInterestRateIndexFixingDate(Currency&amp;"ibor"&amp;Tenor,BB599,Trigger)</f>
        <v>43543</v>
      </c>
      <c r="BB599" s="101">
        <f>_xll.qlCalendarAdvance(Calendar,BB598,AZ599,"f",,Trigger)</f>
        <v>43545</v>
      </c>
      <c r="BC599" s="101">
        <f>_xll.qlInterestRateIndexMaturity(Currency&amp;"ibor"&amp;Tenor,BB599,Trigger)</f>
        <v>43637</v>
      </c>
      <c r="BD599" s="246">
        <f>_xll.qlIndexFixing($AD$5,BA599,TRUE,_xll.ohTrigger(Trigger,Trigger3M))</f>
        <v>6.0030406417151431E-3</v>
      </c>
      <c r="BE599" s="246" t="e">
        <f>IFERROR(_xll.qlIndexFixing($BF$1,BA599,TRUE,_xll.ohTrigger(Trigger,Trigger3M)),#N/A)</f>
        <v>#N/A</v>
      </c>
    </row>
    <row r="600" spans="52:57" ht="11.25" customHeight="1" x14ac:dyDescent="0.25">
      <c r="AZ600" s="102" t="s">
        <v>83</v>
      </c>
      <c r="BA600" s="101">
        <f>_xll.qlInterestRateIndexFixingDate(Currency&amp;"ibor"&amp;Tenor,BB600,Trigger)</f>
        <v>43550</v>
      </c>
      <c r="BB600" s="101">
        <f>_xll.qlCalendarAdvance(Calendar,BB599,AZ600,"f",,Trigger)</f>
        <v>43552</v>
      </c>
      <c r="BC600" s="101">
        <f>_xll.qlInterestRateIndexMaturity(Currency&amp;"ibor"&amp;Tenor,BB600,Trigger)</f>
        <v>43644</v>
      </c>
      <c r="BD600" s="246">
        <f>_xll.qlIndexFixing($AD$5,BA600,TRUE,_xll.ohTrigger(Trigger,Trigger3M))</f>
        <v>6.0458273480513552E-3</v>
      </c>
      <c r="BE600" s="246" t="e">
        <f>IFERROR(_xll.qlIndexFixing($BF$1,BA600,TRUE,_xll.ohTrigger(Trigger,Trigger3M)),#N/A)</f>
        <v>#N/A</v>
      </c>
    </row>
    <row r="601" spans="52:57" ht="11.25" customHeight="1" x14ac:dyDescent="0.25">
      <c r="AZ601" s="102" t="s">
        <v>83</v>
      </c>
      <c r="BA601" s="101">
        <f>_xll.qlInterestRateIndexFixingDate(Currency&amp;"ibor"&amp;Tenor,BB601,Trigger)</f>
        <v>43557</v>
      </c>
      <c r="BB601" s="101">
        <f>_xll.qlCalendarAdvance(Calendar,BB600,AZ601,"f",,Trigger)</f>
        <v>43559</v>
      </c>
      <c r="BC601" s="101">
        <f>_xll.qlInterestRateIndexMaturity(Currency&amp;"ibor"&amp;Tenor,BB601,Trigger)</f>
        <v>43650</v>
      </c>
      <c r="BD601" s="246">
        <f>_xll.qlIndexFixing($AD$5,BA601,TRUE,_xll.ohTrigger(Trigger,Trigger3M))</f>
        <v>6.0855068701441929E-3</v>
      </c>
      <c r="BE601" s="246" t="e">
        <f>IFERROR(_xll.qlIndexFixing($BF$1,BA601,TRUE,_xll.ohTrigger(Trigger,Trigger3M)),#N/A)</f>
        <v>#N/A</v>
      </c>
    </row>
    <row r="602" spans="52:57" ht="11.25" customHeight="1" x14ac:dyDescent="0.25">
      <c r="AZ602" s="102" t="s">
        <v>83</v>
      </c>
      <c r="BA602" s="101">
        <f>_xll.qlInterestRateIndexFixingDate(Currency&amp;"ibor"&amp;Tenor,BB602,Trigger)</f>
        <v>43564</v>
      </c>
      <c r="BB602" s="101">
        <f>_xll.qlCalendarAdvance(Calendar,BB601,AZ602,"f",,Trigger)</f>
        <v>43566</v>
      </c>
      <c r="BC602" s="101">
        <f>_xll.qlInterestRateIndexMaturity(Currency&amp;"ibor"&amp;Tenor,BB602,Trigger)</f>
        <v>43657</v>
      </c>
      <c r="BD602" s="246">
        <f>_xll.qlIndexFixing($AD$5,BA602,TRUE,_xll.ohTrigger(Trigger,Trigger3M))</f>
        <v>6.1282937521113237E-3</v>
      </c>
      <c r="BE602" s="246" t="e">
        <f>IFERROR(_xll.qlIndexFixing($BF$1,BA602,TRUE,_xll.ohTrigger(Trigger,Trigger3M)),#N/A)</f>
        <v>#N/A</v>
      </c>
    </row>
    <row r="603" spans="52:57" ht="11.25" customHeight="1" x14ac:dyDescent="0.25">
      <c r="AZ603" s="102" t="s">
        <v>83</v>
      </c>
      <c r="BA603" s="101">
        <f>_xll.qlInterestRateIndexFixingDate(Currency&amp;"ibor"&amp;Tenor,BB603,Trigger)</f>
        <v>43571</v>
      </c>
      <c r="BB603" s="101">
        <f>_xll.qlCalendarAdvance(Calendar,BB602,AZ603,"f",,Trigger)</f>
        <v>43573</v>
      </c>
      <c r="BC603" s="101">
        <f>_xll.qlInterestRateIndexMaturity(Currency&amp;"ibor"&amp;Tenor,BB603,Trigger)</f>
        <v>43664</v>
      </c>
      <c r="BD603" s="246">
        <f>_xll.qlIndexFixing($AD$5,BA603,TRUE,_xll.ohTrigger(Trigger,Trigger3M))</f>
        <v>6.1710810961325855E-3</v>
      </c>
      <c r="BE603" s="246" t="e">
        <f>IFERROR(_xll.qlIndexFixing($BF$1,BA603,TRUE,_xll.ohTrigger(Trigger,Trigger3M)),#N/A)</f>
        <v>#N/A</v>
      </c>
    </row>
    <row r="604" spans="52:57" ht="11.25" customHeight="1" x14ac:dyDescent="0.25">
      <c r="AZ604" s="102" t="s">
        <v>83</v>
      </c>
      <c r="BA604" s="101">
        <f>_xll.qlInterestRateIndexFixingDate(Currency&amp;"ibor"&amp;Tenor,BB604,Trigger)</f>
        <v>43578</v>
      </c>
      <c r="BB604" s="101">
        <f>_xll.qlCalendarAdvance(Calendar,BB603,AZ604,"f",,Trigger)</f>
        <v>43580</v>
      </c>
      <c r="BC604" s="101">
        <f>_xll.qlInterestRateIndexMaturity(Currency&amp;"ibor"&amp;Tenor,BB604,Trigger)</f>
        <v>43671</v>
      </c>
      <c r="BD604" s="246">
        <f>_xll.qlIndexFixing($AD$5,BA604,TRUE,_xll.ohTrigger(Trigger,Trigger3M))</f>
        <v>6.2246772664704738E-3</v>
      </c>
      <c r="BE604" s="246" t="e">
        <f>IFERROR(_xll.qlIndexFixing($BF$1,BA604,TRUE,_xll.ohTrigger(Trigger,Trigger3M)),#N/A)</f>
        <v>#N/A</v>
      </c>
    </row>
    <row r="605" spans="52:57" ht="11.25" customHeight="1" x14ac:dyDescent="0.25">
      <c r="AZ605" s="102" t="s">
        <v>83</v>
      </c>
      <c r="BA605" s="101">
        <f>_xll.qlInterestRateIndexFixingDate(Currency&amp;"ibor"&amp;Tenor,BB605,Trigger)</f>
        <v>43584</v>
      </c>
      <c r="BB605" s="101">
        <f>_xll.qlCalendarAdvance(Calendar,BB604,AZ605,"f",,Trigger)</f>
        <v>43587</v>
      </c>
      <c r="BC605" s="101">
        <f>_xll.qlInterestRateIndexMaturity(Currency&amp;"ibor"&amp;Tenor,BB605,Trigger)</f>
        <v>43679</v>
      </c>
      <c r="BD605" s="246">
        <f>_xll.qlIndexFixing($AD$5,BA605,TRUE,_xll.ohTrigger(Trigger,Trigger3M))</f>
        <v>6.3565154685862888E-3</v>
      </c>
      <c r="BE605" s="246" t="e">
        <f>IFERROR(_xll.qlIndexFixing($BF$1,BA605,TRUE,_xll.ohTrigger(Trigger,Trigger3M)),#N/A)</f>
        <v>#N/A</v>
      </c>
    </row>
    <row r="606" spans="52:57" ht="11.25" customHeight="1" x14ac:dyDescent="0.25">
      <c r="AZ606" s="102" t="s">
        <v>83</v>
      </c>
      <c r="BA606" s="101">
        <f>_xll.qlInterestRateIndexFixingDate(Currency&amp;"ibor"&amp;Tenor,BB606,Trigger)</f>
        <v>43592</v>
      </c>
      <c r="BB606" s="101">
        <f>_xll.qlCalendarAdvance(Calendar,BB605,AZ606,"f",,Trigger)</f>
        <v>43594</v>
      </c>
      <c r="BC606" s="101">
        <f>_xll.qlInterestRateIndexMaturity(Currency&amp;"ibor"&amp;Tenor,BB606,Trigger)</f>
        <v>43686</v>
      </c>
      <c r="BD606" s="246">
        <f>_xll.qlIndexFixing($AD$5,BA606,TRUE,_xll.ohTrigger(Trigger,Trigger3M))</f>
        <v>6.4753745750191077E-3</v>
      </c>
      <c r="BE606" s="246" t="e">
        <f>IFERROR(_xll.qlIndexFixing($BF$1,BA606,TRUE,_xll.ohTrigger(Trigger,Trigger3M)),#N/A)</f>
        <v>#N/A</v>
      </c>
    </row>
    <row r="607" spans="52:57" ht="11.25" customHeight="1" x14ac:dyDescent="0.25">
      <c r="AZ607" s="102" t="s">
        <v>83</v>
      </c>
      <c r="BA607" s="101">
        <f>_xll.qlInterestRateIndexFixingDate(Currency&amp;"ibor"&amp;Tenor,BB607,Trigger)</f>
        <v>43599</v>
      </c>
      <c r="BB607" s="101">
        <f>_xll.qlCalendarAdvance(Calendar,BB606,AZ607,"f",,Trigger)</f>
        <v>43601</v>
      </c>
      <c r="BC607" s="101">
        <f>_xll.qlInterestRateIndexMaturity(Currency&amp;"ibor"&amp;Tenor,BB607,Trigger)</f>
        <v>43693</v>
      </c>
      <c r="BD607" s="246">
        <f>_xll.qlIndexFixing($AD$5,BA607,TRUE,_xll.ohTrigger(Trigger,Trigger3M))</f>
        <v>6.5949530133068779E-3</v>
      </c>
      <c r="BE607" s="246" t="e">
        <f>IFERROR(_xll.qlIndexFixing($BF$1,BA607,TRUE,_xll.ohTrigger(Trigger,Trigger3M)),#N/A)</f>
        <v>#N/A</v>
      </c>
    </row>
    <row r="608" spans="52:57" ht="11.25" customHeight="1" x14ac:dyDescent="0.25">
      <c r="AZ608" s="102" t="s">
        <v>83</v>
      </c>
      <c r="BA608" s="101">
        <f>_xll.qlInterestRateIndexFixingDate(Currency&amp;"ibor"&amp;Tenor,BB608,Trigger)</f>
        <v>43606</v>
      </c>
      <c r="BB608" s="101">
        <f>_xll.qlCalendarAdvance(Calendar,BB607,AZ608,"f",,Trigger)</f>
        <v>43608</v>
      </c>
      <c r="BC608" s="101">
        <f>_xll.qlInterestRateIndexMaturity(Currency&amp;"ibor"&amp;Tenor,BB608,Trigger)</f>
        <v>43700</v>
      </c>
      <c r="BD608" s="246">
        <f>_xll.qlIndexFixing($AD$5,BA608,TRUE,_xll.ohTrigger(Trigger,Trigger3M))</f>
        <v>6.7152508490666762E-3</v>
      </c>
      <c r="BE608" s="246" t="e">
        <f>IFERROR(_xll.qlIndexFixing($BF$1,BA608,TRUE,_xll.ohTrigger(Trigger,Trigger3M)),#N/A)</f>
        <v>#N/A</v>
      </c>
    </row>
    <row r="609" spans="52:57" ht="11.25" customHeight="1" x14ac:dyDescent="0.25">
      <c r="AZ609" s="102" t="s">
        <v>83</v>
      </c>
      <c r="BA609" s="101">
        <f>_xll.qlInterestRateIndexFixingDate(Currency&amp;"ibor"&amp;Tenor,BB609,Trigger)</f>
        <v>43613</v>
      </c>
      <c r="BB609" s="101">
        <f>_xll.qlCalendarAdvance(Calendar,BB608,AZ609,"f",,Trigger)</f>
        <v>43615</v>
      </c>
      <c r="BC609" s="101">
        <f>_xll.qlInterestRateIndexMaturity(Currency&amp;"ibor"&amp;Tenor,BB609,Trigger)</f>
        <v>43707</v>
      </c>
      <c r="BD609" s="246">
        <f>_xll.qlIndexFixing($AD$5,BA609,TRUE,_xll.ohTrigger(Trigger,Trigger3M))</f>
        <v>6.8362681483117842E-3</v>
      </c>
      <c r="BE609" s="246" t="e">
        <f>IFERROR(_xll.qlIndexFixing($BF$1,BA609,TRUE,_xll.ohTrigger(Trigger,Trigger3M)),#N/A)</f>
        <v>#N/A</v>
      </c>
    </row>
    <row r="610" spans="52:57" ht="11.25" customHeight="1" x14ac:dyDescent="0.25">
      <c r="AZ610" s="102" t="s">
        <v>83</v>
      </c>
      <c r="BA610" s="101">
        <f>_xll.qlInterestRateIndexFixingDate(Currency&amp;"ibor"&amp;Tenor,BB610,Trigger)</f>
        <v>43620</v>
      </c>
      <c r="BB610" s="101">
        <f>_xll.qlCalendarAdvance(Calendar,BB609,AZ610,"f",,Trigger)</f>
        <v>43622</v>
      </c>
      <c r="BC610" s="101">
        <f>_xll.qlInterestRateIndexMaturity(Currency&amp;"ibor"&amp;Tenor,BB610,Trigger)</f>
        <v>43714</v>
      </c>
      <c r="BD610" s="246">
        <f>_xll.qlIndexFixing($AD$5,BA610,TRUE,_xll.ohTrigger(Trigger,Trigger3M))</f>
        <v>6.9580049774499511E-3</v>
      </c>
      <c r="BE610" s="246" t="e">
        <f>IFERROR(_xll.qlIndexFixing($BF$1,BA610,TRUE,_xll.ohTrigger(Trigger,Trigger3M)),#N/A)</f>
        <v>#N/A</v>
      </c>
    </row>
    <row r="611" spans="52:57" ht="11.25" customHeight="1" x14ac:dyDescent="0.25">
      <c r="AZ611" s="102" t="s">
        <v>83</v>
      </c>
      <c r="BA611" s="101">
        <f>_xll.qlInterestRateIndexFixingDate(Currency&amp;"ibor"&amp;Tenor,BB611,Trigger)</f>
        <v>43627</v>
      </c>
      <c r="BB611" s="101">
        <f>_xll.qlCalendarAdvance(Calendar,BB610,AZ611,"f",,Trigger)</f>
        <v>43629</v>
      </c>
      <c r="BC611" s="101">
        <f>_xll.qlInterestRateIndexMaturity(Currency&amp;"ibor"&amp;Tenor,BB611,Trigger)</f>
        <v>43721</v>
      </c>
      <c r="BD611" s="246">
        <f>_xll.qlIndexFixing($AD$5,BA611,TRUE,_xll.ohTrigger(Trigger,Trigger3M))</f>
        <v>7.0804614032868671E-3</v>
      </c>
      <c r="BE611" s="246" t="e">
        <f>IFERROR(_xll.qlIndexFixing($BF$1,BA611,TRUE,_xll.ohTrigger(Trigger,Trigger3M)),#N/A)</f>
        <v>#N/A</v>
      </c>
    </row>
    <row r="612" spans="52:57" ht="11.25" customHeight="1" x14ac:dyDescent="0.25">
      <c r="AZ612" s="102" t="s">
        <v>83</v>
      </c>
      <c r="BA612" s="101">
        <f>_xll.qlInterestRateIndexFixingDate(Currency&amp;"ibor"&amp;Tenor,BB612,Trigger)</f>
        <v>43634</v>
      </c>
      <c r="BB612" s="101">
        <f>_xll.qlCalendarAdvance(Calendar,BB611,AZ612,"f",,Trigger)</f>
        <v>43636</v>
      </c>
      <c r="BC612" s="101">
        <f>_xll.qlInterestRateIndexMaturity(Currency&amp;"ibor"&amp;Tenor,BB612,Trigger)</f>
        <v>43728</v>
      </c>
      <c r="BD612" s="246">
        <f>_xll.qlIndexFixing($AD$5,BA612,TRUE,_xll.ohTrigger(Trigger,Trigger3M))</f>
        <v>7.2036374930244309E-3</v>
      </c>
      <c r="BE612" s="246" t="e">
        <f>IFERROR(_xll.qlIndexFixing($BF$1,BA612,TRUE,_xll.ohTrigger(Trigger,Trigger3M)),#N/A)</f>
        <v>#N/A</v>
      </c>
    </row>
    <row r="613" spans="52:57" ht="11.25" customHeight="1" x14ac:dyDescent="0.25">
      <c r="AZ613" s="102" t="s">
        <v>83</v>
      </c>
      <c r="BA613" s="101">
        <f>_xll.qlInterestRateIndexFixingDate(Currency&amp;"ibor"&amp;Tenor,BB613,Trigger)</f>
        <v>43641</v>
      </c>
      <c r="BB613" s="101">
        <f>_xll.qlCalendarAdvance(Calendar,BB612,AZ613,"f",,Trigger)</f>
        <v>43643</v>
      </c>
      <c r="BC613" s="101">
        <f>_xll.qlInterestRateIndexMaturity(Currency&amp;"ibor"&amp;Tenor,BB613,Trigger)</f>
        <v>43735</v>
      </c>
      <c r="BD613" s="246">
        <f>_xll.qlIndexFixing($AD$5,BA613,TRUE,_xll.ohTrigger(Trigger,Trigger3M))</f>
        <v>7.3275333142581341E-3</v>
      </c>
      <c r="BE613" s="246" t="e">
        <f>IFERROR(_xll.qlIndexFixing($BF$1,BA613,TRUE,_xll.ohTrigger(Trigger,Trigger3M)),#N/A)</f>
        <v>#N/A</v>
      </c>
    </row>
    <row r="614" spans="52:57" ht="11.25" customHeight="1" x14ac:dyDescent="0.25">
      <c r="AZ614" s="102" t="s">
        <v>83</v>
      </c>
      <c r="BA614" s="101">
        <f>_xll.qlInterestRateIndexFixingDate(Currency&amp;"ibor"&amp;Tenor,BB614,Trigger)</f>
        <v>43648</v>
      </c>
      <c r="BB614" s="101">
        <f>_xll.qlCalendarAdvance(Calendar,BB613,AZ614,"f",,Trigger)</f>
        <v>43650</v>
      </c>
      <c r="BC614" s="101">
        <f>_xll.qlInterestRateIndexMaturity(Currency&amp;"ibor"&amp;Tenor,BB614,Trigger)</f>
        <v>43742</v>
      </c>
      <c r="BD614" s="246">
        <f>_xll.qlIndexFixing($AD$5,BA614,TRUE,_xll.ohTrigger(Trigger,Trigger3M))</f>
        <v>7.452148934983153E-3</v>
      </c>
      <c r="BE614" s="246" t="e">
        <f>IFERROR(_xll.qlIndexFixing($BF$1,BA614,TRUE,_xll.ohTrigger(Trigger,Trigger3M)),#N/A)</f>
        <v>#N/A</v>
      </c>
    </row>
    <row r="615" spans="52:57" ht="11.25" customHeight="1" x14ac:dyDescent="0.25">
      <c r="AZ615" s="102" t="s">
        <v>83</v>
      </c>
      <c r="BA615" s="101">
        <f>_xll.qlInterestRateIndexFixingDate(Currency&amp;"ibor"&amp;Tenor,BB615,Trigger)</f>
        <v>43655</v>
      </c>
      <c r="BB615" s="101">
        <f>_xll.qlCalendarAdvance(Calendar,BB614,AZ615,"f",,Trigger)</f>
        <v>43657</v>
      </c>
      <c r="BC615" s="101">
        <f>_xll.qlInterestRateIndexMaturity(Currency&amp;"ibor"&amp;Tenor,BB615,Trigger)</f>
        <v>43749</v>
      </c>
      <c r="BD615" s="246">
        <f>_xll.qlIndexFixing($AD$5,BA615,TRUE,_xll.ohTrigger(Trigger,Trigger3M))</f>
        <v>7.577484423590867E-3</v>
      </c>
      <c r="BE615" s="246" t="e">
        <f>IFERROR(_xll.qlIndexFixing($BF$1,BA615,TRUE,_xll.ohTrigger(Trigger,Trigger3M)),#N/A)</f>
        <v>#N/A</v>
      </c>
    </row>
    <row r="616" spans="52:57" ht="11.25" customHeight="1" x14ac:dyDescent="0.25">
      <c r="AZ616" s="102" t="s">
        <v>83</v>
      </c>
      <c r="BA616" s="101">
        <f>_xll.qlInterestRateIndexFixingDate(Currency&amp;"ibor"&amp;Tenor,BB616,Trigger)</f>
        <v>43662</v>
      </c>
      <c r="BB616" s="101">
        <f>_xll.qlCalendarAdvance(Calendar,BB615,AZ616,"f",,Trigger)</f>
        <v>43664</v>
      </c>
      <c r="BC616" s="101">
        <f>_xll.qlInterestRateIndexMaturity(Currency&amp;"ibor"&amp;Tenor,BB616,Trigger)</f>
        <v>43756</v>
      </c>
      <c r="BD616" s="246">
        <f>_xll.qlIndexFixing($AD$5,BA616,TRUE,_xll.ohTrigger(Trigger,Trigger3M))</f>
        <v>7.703539848867123E-3</v>
      </c>
      <c r="BE616" s="246" t="e">
        <f>IFERROR(_xll.qlIndexFixing($BF$1,BA616,TRUE,_xll.ohTrigger(Trigger,Trigger3M)),#N/A)</f>
        <v>#N/A</v>
      </c>
    </row>
    <row r="617" spans="52:57" ht="11.25" customHeight="1" x14ac:dyDescent="0.25">
      <c r="AZ617" s="102" t="s">
        <v>83</v>
      </c>
      <c r="BA617" s="101">
        <f>_xll.qlInterestRateIndexFixingDate(Currency&amp;"ibor"&amp;Tenor,BB617,Trigger)</f>
        <v>43669</v>
      </c>
      <c r="BB617" s="101">
        <f>_xll.qlCalendarAdvance(Calendar,BB616,AZ617,"f",,Trigger)</f>
        <v>43671</v>
      </c>
      <c r="BC617" s="101">
        <f>_xll.qlInterestRateIndexMaturity(Currency&amp;"ibor"&amp;Tenor,BB617,Trigger)</f>
        <v>43763</v>
      </c>
      <c r="BD617" s="246">
        <f>_xll.qlIndexFixing($AD$5,BA617,TRUE,_xll.ohTrigger(Trigger,Trigger3M))</f>
        <v>7.8196198334994273E-3</v>
      </c>
      <c r="BE617" s="246" t="e">
        <f>IFERROR(_xll.qlIndexFixing($BF$1,BA617,TRUE,_xll.ohTrigger(Trigger,Trigger3M)),#N/A)</f>
        <v>#N/A</v>
      </c>
    </row>
    <row r="618" spans="52:57" ht="11.25" customHeight="1" x14ac:dyDescent="0.25">
      <c r="AZ618" s="102" t="s">
        <v>83</v>
      </c>
      <c r="BA618" s="101">
        <f>_xll.qlInterestRateIndexFixingDate(Currency&amp;"ibor"&amp;Tenor,BB618,Trigger)</f>
        <v>43676</v>
      </c>
      <c r="BB618" s="101">
        <f>_xll.qlCalendarAdvance(Calendar,BB617,AZ618,"f",,Trigger)</f>
        <v>43678</v>
      </c>
      <c r="BC618" s="101">
        <f>_xll.qlInterestRateIndexMaturity(Currency&amp;"ibor"&amp;Tenor,BB618,Trigger)</f>
        <v>43770</v>
      </c>
      <c r="BD618" s="246">
        <f>_xll.qlIndexFixing($AD$5,BA618,TRUE,_xll.ohTrigger(Trigger,Trigger3M))</f>
        <v>7.871836128880887E-3</v>
      </c>
      <c r="BE618" s="246" t="e">
        <f>IFERROR(_xll.qlIndexFixing($BF$1,BA618,TRUE,_xll.ohTrigger(Trigger,Trigger3M)),#N/A)</f>
        <v>#N/A</v>
      </c>
    </row>
    <row r="619" spans="52:57" ht="11.25" customHeight="1" x14ac:dyDescent="0.25">
      <c r="AZ619" s="102" t="s">
        <v>83</v>
      </c>
      <c r="BA619" s="101">
        <f>_xll.qlInterestRateIndexFixingDate(Currency&amp;"ibor"&amp;Tenor,BB619,Trigger)</f>
        <v>43683</v>
      </c>
      <c r="BB619" s="101">
        <f>_xll.qlCalendarAdvance(Calendar,BB618,AZ619,"f",,Trigger)</f>
        <v>43685</v>
      </c>
      <c r="BC619" s="101">
        <f>_xll.qlInterestRateIndexMaturity(Currency&amp;"ibor"&amp;Tenor,BB619,Trigger)</f>
        <v>43777</v>
      </c>
      <c r="BD619" s="246">
        <f>_xll.qlIndexFixing($AD$5,BA619,TRUE,_xll.ohTrigger(Trigger,Trigger3M))</f>
        <v>7.9240531196556538E-3</v>
      </c>
      <c r="BE619" s="246" t="e">
        <f>IFERROR(_xll.qlIndexFixing($BF$1,BA619,TRUE,_xll.ohTrigger(Trigger,Trigger3M)),#N/A)</f>
        <v>#N/A</v>
      </c>
    </row>
    <row r="620" spans="52:57" ht="11.25" customHeight="1" x14ac:dyDescent="0.25">
      <c r="AZ620" s="102" t="s">
        <v>83</v>
      </c>
      <c r="BA620" s="101">
        <f>_xll.qlInterestRateIndexFixingDate(Currency&amp;"ibor"&amp;Tenor,BB620,Trigger)</f>
        <v>43690</v>
      </c>
      <c r="BB620" s="101">
        <f>_xll.qlCalendarAdvance(Calendar,BB619,AZ620,"f",,Trigger)</f>
        <v>43692</v>
      </c>
      <c r="BC620" s="101">
        <f>_xll.qlInterestRateIndexMaturity(Currency&amp;"ibor"&amp;Tenor,BB620,Trigger)</f>
        <v>43784</v>
      </c>
      <c r="BD620" s="246">
        <f>_xll.qlIndexFixing($AD$5,BA620,TRUE,_xll.ohTrigger(Trigger,Trigger3M))</f>
        <v>7.9762708058332878E-3</v>
      </c>
      <c r="BE620" s="246" t="e">
        <f>IFERROR(_xll.qlIndexFixing($BF$1,BA620,TRUE,_xll.ohTrigger(Trigger,Trigger3M)),#N/A)</f>
        <v>#N/A</v>
      </c>
    </row>
    <row r="621" spans="52:57" ht="11.25" customHeight="1" x14ac:dyDescent="0.25">
      <c r="AZ621" s="102" t="s">
        <v>83</v>
      </c>
      <c r="BA621" s="101">
        <f>_xll.qlInterestRateIndexFixingDate(Currency&amp;"ibor"&amp;Tenor,BB621,Trigger)</f>
        <v>43697</v>
      </c>
      <c r="BB621" s="101">
        <f>_xll.qlCalendarAdvance(Calendar,BB620,AZ621,"f",,Trigger)</f>
        <v>43699</v>
      </c>
      <c r="BC621" s="101">
        <f>_xll.qlInterestRateIndexMaturity(Currency&amp;"ibor"&amp;Tenor,BB621,Trigger)</f>
        <v>43791</v>
      </c>
      <c r="BD621" s="246">
        <f>_xll.qlIndexFixing($AD$5,BA621,TRUE,_xll.ohTrigger(Trigger,Trigger3M))</f>
        <v>8.0284891874224749E-3</v>
      </c>
      <c r="BE621" s="246" t="e">
        <f>IFERROR(_xll.qlIndexFixing($BF$1,BA621,TRUE,_xll.ohTrigger(Trigger,Trigger3M)),#N/A)</f>
        <v>#N/A</v>
      </c>
    </row>
    <row r="622" spans="52:57" ht="11.25" customHeight="1" x14ac:dyDescent="0.25">
      <c r="AZ622" s="102" t="s">
        <v>83</v>
      </c>
      <c r="BA622" s="101">
        <f>_xll.qlInterestRateIndexFixingDate(Currency&amp;"ibor"&amp;Tenor,BB622,Trigger)</f>
        <v>43704</v>
      </c>
      <c r="BB622" s="101">
        <f>_xll.qlCalendarAdvance(Calendar,BB621,AZ622,"f",,Trigger)</f>
        <v>43706</v>
      </c>
      <c r="BC622" s="101">
        <f>_xll.qlInterestRateIndexMaturity(Currency&amp;"ibor"&amp;Tenor,BB622,Trigger)</f>
        <v>43798</v>
      </c>
      <c r="BD622" s="246">
        <f>_xll.qlIndexFixing($AD$5,BA622,TRUE,_xll.ohTrigger(Trigger,Trigger3M))</f>
        <v>8.0807082644319059E-3</v>
      </c>
      <c r="BE622" s="246" t="e">
        <f>IFERROR(_xll.qlIndexFixing($BF$1,BA622,TRUE,_xll.ohTrigger(Trigger,Trigger3M)),#N/A)</f>
        <v>#N/A</v>
      </c>
    </row>
    <row r="623" spans="52:57" ht="11.25" customHeight="1" x14ac:dyDescent="0.25">
      <c r="AZ623" s="102" t="s">
        <v>83</v>
      </c>
      <c r="BA623" s="101">
        <f>_xll.qlInterestRateIndexFixingDate(Currency&amp;"ibor"&amp;Tenor,BB623,Trigger)</f>
        <v>43711</v>
      </c>
      <c r="BB623" s="101">
        <f>_xll.qlCalendarAdvance(Calendar,BB622,AZ623,"f",,Trigger)</f>
        <v>43713</v>
      </c>
      <c r="BC623" s="101">
        <f>_xll.qlInterestRateIndexMaturity(Currency&amp;"ibor"&amp;Tenor,BB623,Trigger)</f>
        <v>43804</v>
      </c>
      <c r="BD623" s="246">
        <f>_xll.qlIndexFixing($AD$5,BA623,TRUE,_xll.ohTrigger(Trigger,Trigger3M))</f>
        <v>8.1291063111062836E-3</v>
      </c>
      <c r="BE623" s="246" t="e">
        <f>IFERROR(_xll.qlIndexFixing($BF$1,BA623,TRUE,_xll.ohTrigger(Trigger,Trigger3M)),#N/A)</f>
        <v>#N/A</v>
      </c>
    </row>
    <row r="624" spans="52:57" ht="11.25" customHeight="1" x14ac:dyDescent="0.25">
      <c r="AZ624" s="102" t="s">
        <v>83</v>
      </c>
      <c r="BA624" s="101">
        <f>_xll.qlInterestRateIndexFixingDate(Currency&amp;"ibor"&amp;Tenor,BB624,Trigger)</f>
        <v>43718</v>
      </c>
      <c r="BB624" s="101">
        <f>_xll.qlCalendarAdvance(Calendar,BB623,AZ624,"f",,Trigger)</f>
        <v>43720</v>
      </c>
      <c r="BC624" s="101">
        <f>_xll.qlInterestRateIndexMaturity(Currency&amp;"ibor"&amp;Tenor,BB624,Trigger)</f>
        <v>43811</v>
      </c>
      <c r="BD624" s="246">
        <f>_xll.qlIndexFixing($AD$5,BA624,TRUE,_xll.ohTrigger(Trigger,Trigger3M))</f>
        <v>8.1813255475735123E-3</v>
      </c>
      <c r="BE624" s="246" t="e">
        <f>IFERROR(_xll.qlIndexFixing($BF$1,BA624,TRUE,_xll.ohTrigger(Trigger,Trigger3M)),#N/A)</f>
        <v>#N/A</v>
      </c>
    </row>
    <row r="625" spans="52:57" ht="11.25" customHeight="1" x14ac:dyDescent="0.25">
      <c r="AZ625" s="102" t="s">
        <v>83</v>
      </c>
      <c r="BA625" s="101">
        <f>_xll.qlInterestRateIndexFixingDate(Currency&amp;"ibor"&amp;Tenor,BB625,Trigger)</f>
        <v>43725</v>
      </c>
      <c r="BB625" s="101">
        <f>_xll.qlCalendarAdvance(Calendar,BB624,AZ625,"f",,Trigger)</f>
        <v>43727</v>
      </c>
      <c r="BC625" s="101">
        <f>_xll.qlInterestRateIndexMaturity(Currency&amp;"ibor"&amp;Tenor,BB625,Trigger)</f>
        <v>43818</v>
      </c>
      <c r="BD625" s="246">
        <f>_xll.qlIndexFixing($AD$5,BA625,TRUE,_xll.ohTrigger(Trigger,Trigger3M))</f>
        <v>8.233545471914237E-3</v>
      </c>
      <c r="BE625" s="246" t="e">
        <f>IFERROR(_xll.qlIndexFixing($BF$1,BA625,TRUE,_xll.ohTrigger(Trigger,Trigger3M)),#N/A)</f>
        <v>#N/A</v>
      </c>
    </row>
    <row r="626" spans="52:57" ht="11.25" customHeight="1" x14ac:dyDescent="0.25">
      <c r="AZ626" s="102" t="s">
        <v>83</v>
      </c>
      <c r="BA626" s="101">
        <f>_xll.qlInterestRateIndexFixingDate(Currency&amp;"ibor"&amp;Tenor,BB626,Trigger)</f>
        <v>43732</v>
      </c>
      <c r="BB626" s="101">
        <f>_xll.qlCalendarAdvance(Calendar,BB625,AZ626,"f",,Trigger)</f>
        <v>43734</v>
      </c>
      <c r="BC626" s="101">
        <f>_xll.qlInterestRateIndexMaturity(Currency&amp;"ibor"&amp;Tenor,BB626,Trigger)</f>
        <v>43826</v>
      </c>
      <c r="BD626" s="246">
        <f>_xll.qlIndexFixing($AD$5,BA626,TRUE,_xll.ohTrigger(Trigger,Trigger3M))</f>
        <v>8.2895915268675572E-3</v>
      </c>
      <c r="BE626" s="246" t="e">
        <f>IFERROR(_xll.qlIndexFixing($BF$1,BA626,TRUE,_xll.ohTrigger(Trigger,Trigger3M)),#N/A)</f>
        <v>#N/A</v>
      </c>
    </row>
    <row r="627" spans="52:57" ht="11.25" customHeight="1" x14ac:dyDescent="0.25">
      <c r="AZ627" s="102" t="s">
        <v>83</v>
      </c>
      <c r="BA627" s="101">
        <f>_xll.qlInterestRateIndexFixingDate(Currency&amp;"ibor"&amp;Tenor,BB627,Trigger)</f>
        <v>43739</v>
      </c>
      <c r="BB627" s="101">
        <f>_xll.qlCalendarAdvance(Calendar,BB626,AZ627,"f",,Trigger)</f>
        <v>43741</v>
      </c>
      <c r="BC627" s="101">
        <f>_xll.qlInterestRateIndexMaturity(Currency&amp;"ibor"&amp;Tenor,BB627,Trigger)</f>
        <v>43833</v>
      </c>
      <c r="BD627" s="246">
        <f>_xll.qlIndexFixing($AD$5,BA627,TRUE,_xll.ohTrigger(Trigger,Trigger3M))</f>
        <v>8.3418140811206982E-3</v>
      </c>
      <c r="BE627" s="246" t="e">
        <f>IFERROR(_xll.qlIndexFixing($BF$1,BA627,TRUE,_xll.ohTrigger(Trigger,Trigger3M)),#N/A)</f>
        <v>#N/A</v>
      </c>
    </row>
    <row r="628" spans="52:57" ht="11.25" customHeight="1" x14ac:dyDescent="0.25">
      <c r="AZ628" s="102" t="s">
        <v>83</v>
      </c>
      <c r="BA628" s="101">
        <f>_xll.qlInterestRateIndexFixingDate(Currency&amp;"ibor"&amp;Tenor,BB628,Trigger)</f>
        <v>43746</v>
      </c>
      <c r="BB628" s="101">
        <f>_xll.qlCalendarAdvance(Calendar,BB627,AZ628,"f",,Trigger)</f>
        <v>43748</v>
      </c>
      <c r="BC628" s="101">
        <f>_xll.qlInterestRateIndexMaturity(Currency&amp;"ibor"&amp;Tenor,BB628,Trigger)</f>
        <v>43840</v>
      </c>
      <c r="BD628" s="246">
        <f>_xll.qlIndexFixing($AD$5,BA628,TRUE,_xll.ohTrigger(Trigger,Trigger3M))</f>
        <v>8.3940373308514279E-3</v>
      </c>
      <c r="BE628" s="246" t="e">
        <f>IFERROR(_xll.qlIndexFixing($BF$1,BA628,TRUE,_xll.ohTrigger(Trigger,Trigger3M)),#N/A)</f>
        <v>#N/A</v>
      </c>
    </row>
    <row r="629" spans="52:57" ht="11.25" customHeight="1" x14ac:dyDescent="0.25">
      <c r="AZ629" s="102" t="s">
        <v>83</v>
      </c>
      <c r="BA629" s="101">
        <f>_xll.qlInterestRateIndexFixingDate(Currency&amp;"ibor"&amp;Tenor,BB629,Trigger)</f>
        <v>43753</v>
      </c>
      <c r="BB629" s="101">
        <f>_xll.qlCalendarAdvance(Calendar,BB628,AZ629,"f",,Trigger)</f>
        <v>43755</v>
      </c>
      <c r="BC629" s="101">
        <f>_xll.qlInterestRateIndexMaturity(Currency&amp;"ibor"&amp;Tenor,BB629,Trigger)</f>
        <v>43847</v>
      </c>
      <c r="BD629" s="246">
        <f>_xll.qlIndexFixing($AD$5,BA629,TRUE,_xll.ohTrigger(Trigger,Trigger3M))</f>
        <v>8.4462612760675664E-3</v>
      </c>
      <c r="BE629" s="246" t="e">
        <f>IFERROR(_xll.qlIndexFixing($BF$1,BA629,TRUE,_xll.ohTrigger(Trigger,Trigger3M)),#N/A)</f>
        <v>#N/A</v>
      </c>
    </row>
    <row r="630" spans="52:57" ht="11.25" customHeight="1" x14ac:dyDescent="0.25">
      <c r="AZ630" s="102" t="s">
        <v>83</v>
      </c>
      <c r="BA630" s="101">
        <f>_xll.qlInterestRateIndexFixingDate(Currency&amp;"ibor"&amp;Tenor,BB630,Trigger)</f>
        <v>43760</v>
      </c>
      <c r="BB630" s="101">
        <f>_xll.qlCalendarAdvance(Calendar,BB629,AZ630,"f",,Trigger)</f>
        <v>43762</v>
      </c>
      <c r="BC630" s="101">
        <f>_xll.qlInterestRateIndexMaturity(Currency&amp;"ibor"&amp;Tenor,BB630,Trigger)</f>
        <v>43854</v>
      </c>
      <c r="BD630" s="246">
        <f>_xll.qlIndexFixing($AD$5,BA630,TRUE,_xll.ohTrigger(Trigger,Trigger3M))</f>
        <v>8.4984859167786704E-3</v>
      </c>
      <c r="BE630" s="246" t="e">
        <f>IFERROR(_xll.qlIndexFixing($BF$1,BA630,TRUE,_xll.ohTrigger(Trigger,Trigger3M)),#N/A)</f>
        <v>#N/A</v>
      </c>
    </row>
    <row r="631" spans="52:57" ht="11.25" customHeight="1" x14ac:dyDescent="0.25">
      <c r="AZ631" s="102" t="s">
        <v>83</v>
      </c>
      <c r="BA631" s="101">
        <f>_xll.qlInterestRateIndexFixingDate(Currency&amp;"ibor"&amp;Tenor,BB631,Trigger)</f>
        <v>43767</v>
      </c>
      <c r="BB631" s="101">
        <f>_xll.qlCalendarAdvance(Calendar,BB630,AZ631,"f",,Trigger)</f>
        <v>43769</v>
      </c>
      <c r="BC631" s="101">
        <f>_xll.qlInterestRateIndexMaturity(Currency&amp;"ibor"&amp;Tenor,BB631,Trigger)</f>
        <v>43861</v>
      </c>
      <c r="BD631" s="246">
        <f>_xll.qlIndexFixing($AD$5,BA631,TRUE,_xll.ohTrigger(Trigger,Trigger3M))</f>
        <v>8.5507112529942982E-3</v>
      </c>
      <c r="BE631" s="246" t="e">
        <f>IFERROR(_xll.qlIndexFixing($BF$1,BA631,TRUE,_xll.ohTrigger(Trigger,Trigger3M)),#N/A)</f>
        <v>#N/A</v>
      </c>
    </row>
    <row r="632" spans="52:57" ht="11.25" customHeight="1" x14ac:dyDescent="0.25">
      <c r="AZ632" s="102" t="s">
        <v>83</v>
      </c>
      <c r="BA632" s="101">
        <f>_xll.qlInterestRateIndexFixingDate(Currency&amp;"ibor"&amp;Tenor,BB632,Trigger)</f>
        <v>43774</v>
      </c>
      <c r="BB632" s="101">
        <f>_xll.qlCalendarAdvance(Calendar,BB631,AZ632,"f",,Trigger)</f>
        <v>43776</v>
      </c>
      <c r="BC632" s="101">
        <f>_xll.qlInterestRateIndexMaturity(Currency&amp;"ibor"&amp;Tenor,BB632,Trigger)</f>
        <v>43868</v>
      </c>
      <c r="BD632" s="246">
        <f>_xll.qlIndexFixing($AD$5,BA632,TRUE,_xll.ohTrigger(Trigger,Trigger3M))</f>
        <v>8.6029372847231389E-3</v>
      </c>
      <c r="BE632" s="246" t="e">
        <f>IFERROR(_xll.qlIndexFixing($BF$1,BA632,TRUE,_xll.ohTrigger(Trigger,Trigger3M)),#N/A)</f>
        <v>#N/A</v>
      </c>
    </row>
    <row r="633" spans="52:57" ht="11.25" customHeight="1" x14ac:dyDescent="0.25">
      <c r="AZ633" s="102" t="s">
        <v>83</v>
      </c>
      <c r="BA633" s="101">
        <f>_xll.qlInterestRateIndexFixingDate(Currency&amp;"ibor"&amp;Tenor,BB633,Trigger)</f>
        <v>43781</v>
      </c>
      <c r="BB633" s="101">
        <f>_xll.qlCalendarAdvance(Calendar,BB632,AZ633,"f",,Trigger)</f>
        <v>43783</v>
      </c>
      <c r="BC633" s="101">
        <f>_xll.qlInterestRateIndexMaturity(Currency&amp;"ibor"&amp;Tenor,BB633,Trigger)</f>
        <v>43875</v>
      </c>
      <c r="BD633" s="246">
        <f>_xll.qlIndexFixing($AD$5,BA633,TRUE,_xll.ohTrigger(Trigger,Trigger3M))</f>
        <v>8.6551640119756166E-3</v>
      </c>
      <c r="BE633" s="246" t="e">
        <f>IFERROR(_xll.qlIndexFixing($BF$1,BA633,TRUE,_xll.ohTrigger(Trigger,Trigger3M)),#N/A)</f>
        <v>#N/A</v>
      </c>
    </row>
    <row r="634" spans="52:57" ht="11.25" customHeight="1" x14ac:dyDescent="0.25">
      <c r="AZ634" s="102" t="s">
        <v>83</v>
      </c>
      <c r="BA634" s="101">
        <f>_xll.qlInterestRateIndexFixingDate(Currency&amp;"ibor"&amp;Tenor,BB634,Trigger)</f>
        <v>43788</v>
      </c>
      <c r="BB634" s="101">
        <f>_xll.qlCalendarAdvance(Calendar,BB633,AZ634,"f",,Trigger)</f>
        <v>43790</v>
      </c>
      <c r="BC634" s="101">
        <f>_xll.qlInterestRateIndexMaturity(Currency&amp;"ibor"&amp;Tenor,BB634,Trigger)</f>
        <v>43882</v>
      </c>
      <c r="BD634" s="246">
        <f>_xll.qlIndexFixing($AD$5,BA634,TRUE,_xll.ohTrigger(Trigger,Trigger3M))</f>
        <v>8.7073914347595548E-3</v>
      </c>
      <c r="BE634" s="246" t="e">
        <f>IFERROR(_xll.qlIndexFixing($BF$1,BA634,TRUE,_xll.ohTrigger(Trigger,Trigger3M)),#N/A)</f>
        <v>#N/A</v>
      </c>
    </row>
    <row r="635" spans="52:57" ht="11.25" customHeight="1" x14ac:dyDescent="0.25">
      <c r="AZ635" s="102" t="s">
        <v>83</v>
      </c>
      <c r="BA635" s="101">
        <f>_xll.qlInterestRateIndexFixingDate(Currency&amp;"ibor"&amp;Tenor,BB635,Trigger)</f>
        <v>43795</v>
      </c>
      <c r="BB635" s="101">
        <f>_xll.qlCalendarAdvance(Calendar,BB634,AZ635,"f",,Trigger)</f>
        <v>43797</v>
      </c>
      <c r="BC635" s="101">
        <f>_xll.qlInterestRateIndexMaturity(Currency&amp;"ibor"&amp;Tenor,BB635,Trigger)</f>
        <v>43889</v>
      </c>
      <c r="BD635" s="246">
        <f>_xll.qlIndexFixing($AD$5,BA635,TRUE,_xll.ohTrigger(Trigger,Trigger3M))</f>
        <v>8.7596195530845068E-3</v>
      </c>
      <c r="BE635" s="246" t="e">
        <f>IFERROR(_xll.qlIndexFixing($BF$1,BA635,TRUE,_xll.ohTrigger(Trigger,Trigger3M)),#N/A)</f>
        <v>#N/A</v>
      </c>
    </row>
    <row r="636" spans="52:57" ht="11.25" customHeight="1" x14ac:dyDescent="0.25">
      <c r="AZ636" s="102" t="s">
        <v>83</v>
      </c>
      <c r="BA636" s="101">
        <f>_xll.qlInterestRateIndexFixingDate(Currency&amp;"ibor"&amp;Tenor,BB636,Trigger)</f>
        <v>43802</v>
      </c>
      <c r="BB636" s="101">
        <f>_xll.qlCalendarAdvance(Calendar,BB635,AZ636,"f",,Trigger)</f>
        <v>43804</v>
      </c>
      <c r="BC636" s="101">
        <f>_xll.qlInterestRateIndexMaturity(Currency&amp;"ibor"&amp;Tenor,BB636,Trigger)</f>
        <v>43895</v>
      </c>
      <c r="BD636" s="246">
        <f>_xll.qlIndexFixing($AD$5,BA636,TRUE,_xll.ohTrigger(Trigger,Trigger3M))</f>
        <v>8.8080100418874707E-3</v>
      </c>
      <c r="BE636" s="246" t="e">
        <f>IFERROR(_xll.qlIndexFixing($BF$1,BA636,TRUE,_xll.ohTrigger(Trigger,Trigger3M)),#N/A)</f>
        <v>#N/A</v>
      </c>
    </row>
    <row r="637" spans="52:57" ht="11.25" customHeight="1" x14ac:dyDescent="0.25">
      <c r="AZ637" s="102" t="s">
        <v>83</v>
      </c>
      <c r="BA637" s="101">
        <f>_xll.qlInterestRateIndexFixingDate(Currency&amp;"ibor"&amp;Tenor,BB637,Trigger)</f>
        <v>43809</v>
      </c>
      <c r="BB637" s="101">
        <f>_xll.qlCalendarAdvance(Calendar,BB636,AZ637,"f",,Trigger)</f>
        <v>43811</v>
      </c>
      <c r="BC637" s="101">
        <f>_xll.qlInterestRateIndexMaturity(Currency&amp;"ibor"&amp;Tenor,BB637,Trigger)</f>
        <v>43902</v>
      </c>
      <c r="BD637" s="246">
        <f>_xll.qlIndexFixing($AD$5,BA637,TRUE,_xll.ohTrigger(Trigger,Trigger3M))</f>
        <v>8.8602382214146187E-3</v>
      </c>
      <c r="BE637" s="246" t="e">
        <f>IFERROR(_xll.qlIndexFixing($BF$1,BA637,TRUE,_xll.ohTrigger(Trigger,Trigger3M)),#N/A)</f>
        <v>#N/A</v>
      </c>
    </row>
    <row r="638" spans="52:57" ht="11.25" customHeight="1" x14ac:dyDescent="0.25">
      <c r="AZ638" s="102" t="s">
        <v>83</v>
      </c>
      <c r="BA638" s="101">
        <f>_xll.qlInterestRateIndexFixingDate(Currency&amp;"ibor"&amp;Tenor,BB638,Trigger)</f>
        <v>43816</v>
      </c>
      <c r="BB638" s="101">
        <f>_xll.qlCalendarAdvance(Calendar,BB637,AZ638,"f",,Trigger)</f>
        <v>43818</v>
      </c>
      <c r="BC638" s="101">
        <f>_xll.qlInterestRateIndexMaturity(Currency&amp;"ibor"&amp;Tenor,BB638,Trigger)</f>
        <v>43909</v>
      </c>
      <c r="BD638" s="246">
        <f>_xll.qlIndexFixing($AD$5,BA638,TRUE,_xll.ohTrigger(Trigger,Trigger3M))</f>
        <v>8.9124670889320912E-3</v>
      </c>
      <c r="BE638" s="246" t="e">
        <f>IFERROR(_xll.qlIndexFixing($BF$1,BA638,TRUE,_xll.ohTrigger(Trigger,Trigger3M)),#N/A)</f>
        <v>#N/A</v>
      </c>
    </row>
    <row r="639" spans="52:57" ht="11.25" customHeight="1" x14ac:dyDescent="0.25">
      <c r="AZ639" s="102" t="s">
        <v>83</v>
      </c>
      <c r="BA639" s="101">
        <f>_xll.qlInterestRateIndexFixingDate(Currency&amp;"ibor"&amp;Tenor,BB639,Trigger)</f>
        <v>43822</v>
      </c>
      <c r="BB639" s="101">
        <f>_xll.qlCalendarAdvance(Calendar,BB638,AZ639,"f",,Trigger)</f>
        <v>43826</v>
      </c>
      <c r="BC639" s="101">
        <f>_xll.qlInterestRateIndexMaturity(Currency&amp;"ibor"&amp;Tenor,BB639,Trigger)</f>
        <v>43917</v>
      </c>
      <c r="BD639" s="246">
        <f>_xll.qlIndexFixing($AD$5,BA639,TRUE,_xll.ohTrigger(Trigger,Trigger3M))</f>
        <v>8.9721580656868978E-3</v>
      </c>
      <c r="BE639" s="246" t="e">
        <f>IFERROR(_xll.qlIndexFixing($BF$1,BA639,TRUE,_xll.ohTrigger(Trigger,Trigger3M)),#N/A)</f>
        <v>#N/A</v>
      </c>
    </row>
    <row r="640" spans="52:57" ht="11.25" customHeight="1" x14ac:dyDescent="0.25">
      <c r="AZ640" s="102" t="s">
        <v>83</v>
      </c>
      <c r="BA640" s="101">
        <f>_xll.qlInterestRateIndexFixingDate(Currency&amp;"ibor"&amp;Tenor,BB640,Trigger)</f>
        <v>43830</v>
      </c>
      <c r="BB640" s="101">
        <f>_xll.qlCalendarAdvance(Calendar,BB639,AZ640,"f",,Trigger)</f>
        <v>43833</v>
      </c>
      <c r="BC640" s="101">
        <f>_xll.qlInterestRateIndexMaturity(Currency&amp;"ibor"&amp;Tenor,BB640,Trigger)</f>
        <v>43924</v>
      </c>
      <c r="BD640" s="246">
        <f>_xll.qlIndexFixing($AD$5,BA640,TRUE,_xll.ohTrigger(Trigger,Trigger3M))</f>
        <v>9.0243884075019778E-3</v>
      </c>
      <c r="BE640" s="246" t="e">
        <f>IFERROR(_xll.qlIndexFixing($BF$1,BA640,TRUE,_xll.ohTrigger(Trigger,Trigger3M)),#N/A)</f>
        <v>#N/A</v>
      </c>
    </row>
    <row r="641" spans="52:57" ht="11.25" customHeight="1" x14ac:dyDescent="0.25">
      <c r="AZ641" s="102" t="s">
        <v>83</v>
      </c>
      <c r="BA641" s="101">
        <f>_xll.qlInterestRateIndexFixingDate(Currency&amp;"ibor"&amp;Tenor,BB641,Trigger)</f>
        <v>43838</v>
      </c>
      <c r="BB641" s="101">
        <f>_xll.qlCalendarAdvance(Calendar,BB640,AZ641,"f",,Trigger)</f>
        <v>43840</v>
      </c>
      <c r="BC641" s="101">
        <f>_xll.qlInterestRateIndexMaturity(Currency&amp;"ibor"&amp;Tenor,BB641,Trigger)</f>
        <v>43935</v>
      </c>
      <c r="BD641" s="246">
        <f>_xll.qlIndexFixing($AD$5,BA641,TRUE,_xll.ohTrigger(Trigger,Trigger3M))</f>
        <v>9.0920015799880877E-3</v>
      </c>
      <c r="BE641" s="246" t="e">
        <f>IFERROR(_xll.qlIndexFixing($BF$1,BA641,TRUE,_xll.ohTrigger(Trigger,Trigger3M)),#N/A)</f>
        <v>#N/A</v>
      </c>
    </row>
    <row r="642" spans="52:57" ht="11.25" customHeight="1" x14ac:dyDescent="0.25">
      <c r="AZ642" s="102" t="s">
        <v>83</v>
      </c>
      <c r="BA642" s="101">
        <f>_xll.qlInterestRateIndexFixingDate(Currency&amp;"ibor"&amp;Tenor,BB642,Trigger)</f>
        <v>43845</v>
      </c>
      <c r="BB642" s="101">
        <f>_xll.qlCalendarAdvance(Calendar,BB641,AZ642,"f",,Trigger)</f>
        <v>43847</v>
      </c>
      <c r="BC642" s="101">
        <f>_xll.qlInterestRateIndexMaturity(Currency&amp;"ibor"&amp;Tenor,BB642,Trigger)</f>
        <v>43938</v>
      </c>
      <c r="BD642" s="246">
        <f>_xll.qlIndexFixing($AD$5,BA642,TRUE,_xll.ohTrigger(Trigger,Trigger3M))</f>
        <v>9.1288511551997336E-3</v>
      </c>
      <c r="BE642" s="246" t="e">
        <f>IFERROR(_xll.qlIndexFixing($BF$1,BA642,TRUE,_xll.ohTrigger(Trigger,Trigger3M)),#N/A)</f>
        <v>#N/A</v>
      </c>
    </row>
    <row r="643" spans="52:57" ht="11.25" customHeight="1" x14ac:dyDescent="0.25">
      <c r="AZ643" s="102" t="s">
        <v>83</v>
      </c>
      <c r="BA643" s="101">
        <f>_xll.qlInterestRateIndexFixingDate(Currency&amp;"ibor"&amp;Tenor,BB643,Trigger)</f>
        <v>43852</v>
      </c>
      <c r="BB643" s="101">
        <f>_xll.qlCalendarAdvance(Calendar,BB642,AZ643,"f",,Trigger)</f>
        <v>43854</v>
      </c>
      <c r="BC643" s="101">
        <f>_xll.qlInterestRateIndexMaturity(Currency&amp;"ibor"&amp;Tenor,BB643,Trigger)</f>
        <v>43945</v>
      </c>
      <c r="BD643" s="246">
        <f>_xll.qlIndexFixing($AD$5,BA643,TRUE,_xll.ohTrigger(Trigger,Trigger3M))</f>
        <v>9.1810835610999803E-3</v>
      </c>
      <c r="BE643" s="246" t="e">
        <f>IFERROR(_xll.qlIndexFixing($BF$1,BA643,TRUE,_xll.ohTrigger(Trigger,Trigger3M)),#N/A)</f>
        <v>#N/A</v>
      </c>
    </row>
    <row r="644" spans="52:57" ht="11.25" customHeight="1" x14ac:dyDescent="0.25">
      <c r="AZ644" s="102" t="s">
        <v>83</v>
      </c>
      <c r="BA644" s="101">
        <f>_xll.qlInterestRateIndexFixingDate(Currency&amp;"ibor"&amp;Tenor,BB644,Trigger)</f>
        <v>43859</v>
      </c>
      <c r="BB644" s="101">
        <f>_xll.qlCalendarAdvance(Calendar,BB643,AZ644,"f",,Trigger)</f>
        <v>43861</v>
      </c>
      <c r="BC644" s="101">
        <f>_xll.qlInterestRateIndexMaturity(Currency&amp;"ibor"&amp;Tenor,BB644,Trigger)</f>
        <v>43951</v>
      </c>
      <c r="BD644" s="246">
        <f>_xll.qlIndexFixing($AD$5,BA644,TRUE,_xll.ohTrigger(Trigger,Trigger3M))</f>
        <v>9.2294674770085905E-3</v>
      </c>
      <c r="BE644" s="246" t="e">
        <f>IFERROR(_xll.qlIndexFixing($BF$1,BA644,TRUE,_xll.ohTrigger(Trigger,Trigger3M)),#N/A)</f>
        <v>#N/A</v>
      </c>
    </row>
    <row r="645" spans="52:57" ht="11.25" customHeight="1" x14ac:dyDescent="0.25">
      <c r="AZ645" s="102" t="s">
        <v>83</v>
      </c>
      <c r="BA645" s="101">
        <f>_xll.qlInterestRateIndexFixingDate(Currency&amp;"ibor"&amp;Tenor,BB645,Trigger)</f>
        <v>43866</v>
      </c>
      <c r="BB645" s="101">
        <f>_xll.qlCalendarAdvance(Calendar,BB644,AZ645,"f",,Trigger)</f>
        <v>43868</v>
      </c>
      <c r="BC645" s="101">
        <f>_xll.qlInterestRateIndexMaturity(Currency&amp;"ibor"&amp;Tenor,BB645,Trigger)</f>
        <v>43958</v>
      </c>
      <c r="BD645" s="246">
        <f>_xll.qlIndexFixing($AD$5,BA645,TRUE,_xll.ohTrigger(Trigger,Trigger3M))</f>
        <v>9.2816998685059104E-3</v>
      </c>
      <c r="BE645" s="246" t="e">
        <f>IFERROR(_xll.qlIndexFixing($BF$1,BA645,TRUE,_xll.ohTrigger(Trigger,Trigger3M)),#N/A)</f>
        <v>#N/A</v>
      </c>
    </row>
    <row r="646" spans="52:57" ht="11.25" customHeight="1" x14ac:dyDescent="0.25">
      <c r="AZ646" s="102" t="s">
        <v>83</v>
      </c>
      <c r="BA646" s="101">
        <f>_xll.qlInterestRateIndexFixingDate(Currency&amp;"ibor"&amp;Tenor,BB646,Trigger)</f>
        <v>43873</v>
      </c>
      <c r="BB646" s="101">
        <f>_xll.qlCalendarAdvance(Calendar,BB645,AZ646,"f",,Trigger)</f>
        <v>43875</v>
      </c>
      <c r="BC646" s="101">
        <f>_xll.qlInterestRateIndexMaturity(Currency&amp;"ibor"&amp;Tenor,BB646,Trigger)</f>
        <v>43965</v>
      </c>
      <c r="BD646" s="246">
        <f>_xll.qlIndexFixing($AD$5,BA646,TRUE,_xll.ohTrigger(Trigger,Trigger3M))</f>
        <v>9.3339329404891203E-3</v>
      </c>
      <c r="BE646" s="246" t="e">
        <f>IFERROR(_xll.qlIndexFixing($BF$1,BA646,TRUE,_xll.ohTrigger(Trigger,Trigger3M)),#N/A)</f>
        <v>#N/A</v>
      </c>
    </row>
    <row r="647" spans="52:57" ht="11.25" customHeight="1" x14ac:dyDescent="0.25">
      <c r="AZ647" s="102" t="s">
        <v>83</v>
      </c>
      <c r="BA647" s="101">
        <f>_xll.qlInterestRateIndexFixingDate(Currency&amp;"ibor"&amp;Tenor,BB647,Trigger)</f>
        <v>43880</v>
      </c>
      <c r="BB647" s="101">
        <f>_xll.qlCalendarAdvance(Calendar,BB646,AZ647,"f",,Trigger)</f>
        <v>43882</v>
      </c>
      <c r="BC647" s="101">
        <f>_xll.qlInterestRateIndexMaturity(Currency&amp;"ibor"&amp;Tenor,BB647,Trigger)</f>
        <v>43972</v>
      </c>
      <c r="BD647" s="246">
        <f>_xll.qlIndexFixing($AD$5,BA647,TRUE,_xll.ohTrigger(Trigger,Trigger3M))</f>
        <v>9.3861666929662135E-3</v>
      </c>
      <c r="BE647" s="246" t="e">
        <f>IFERROR(_xll.qlIndexFixing($BF$1,BA647,TRUE,_xll.ohTrigger(Trigger,Trigger3M)),#N/A)</f>
        <v>#N/A</v>
      </c>
    </row>
    <row r="648" spans="52:57" ht="11.25" customHeight="1" x14ac:dyDescent="0.25">
      <c r="AZ648" s="102" t="s">
        <v>83</v>
      </c>
      <c r="BA648" s="101">
        <f>_xll.qlInterestRateIndexFixingDate(Currency&amp;"ibor"&amp;Tenor,BB648,Trigger)</f>
        <v>43887</v>
      </c>
      <c r="BB648" s="101">
        <f>_xll.qlCalendarAdvance(Calendar,BB647,AZ648,"f",,Trigger)</f>
        <v>43889</v>
      </c>
      <c r="BC648" s="101">
        <f>_xll.qlInterestRateIndexMaturity(Currency&amp;"ibor"&amp;Tenor,BB648,Trigger)</f>
        <v>43980</v>
      </c>
      <c r="BD648" s="246">
        <f>_xll.qlIndexFixing($AD$5,BA648,TRUE,_xll.ohTrigger(Trigger,Trigger3M))</f>
        <v>9.4422559114846968E-3</v>
      </c>
      <c r="BE648" s="246" t="e">
        <f>IFERROR(_xll.qlIndexFixing($BF$1,BA648,TRUE,_xll.ohTrigger(Trigger,Trigger3M)),#N/A)</f>
        <v>#N/A</v>
      </c>
    </row>
    <row r="649" spans="52:57" ht="11.25" customHeight="1" x14ac:dyDescent="0.25">
      <c r="AZ649" s="102" t="s">
        <v>83</v>
      </c>
      <c r="BA649" s="101">
        <f>_xll.qlInterestRateIndexFixingDate(Currency&amp;"ibor"&amp;Tenor,BB649,Trigger)</f>
        <v>43894</v>
      </c>
      <c r="BB649" s="101">
        <f>_xll.qlCalendarAdvance(Calendar,BB648,AZ649,"f",,Trigger)</f>
        <v>43896</v>
      </c>
      <c r="BC649" s="101">
        <f>_xll.qlInterestRateIndexMaturity(Currency&amp;"ibor"&amp;Tenor,BB649,Trigger)</f>
        <v>43990</v>
      </c>
      <c r="BD649" s="246">
        <f>_xll.qlIndexFixing($AD$5,BA649,TRUE,_xll.ohTrigger(Trigger,Trigger3M))</f>
        <v>9.5060622790788911E-3</v>
      </c>
      <c r="BE649" s="246" t="e">
        <f>IFERROR(_xll.qlIndexFixing($BF$1,BA649,TRUE,_xll.ohTrigger(Trigger,Trigger3M)),#N/A)</f>
        <v>#N/A</v>
      </c>
    </row>
    <row r="650" spans="52:57" ht="11.25" customHeight="1" x14ac:dyDescent="0.25">
      <c r="AZ650" s="102" t="s">
        <v>83</v>
      </c>
      <c r="BA650" s="101">
        <f>_xll.qlInterestRateIndexFixingDate(Currency&amp;"ibor"&amp;Tenor,BB650,Trigger)</f>
        <v>43901</v>
      </c>
      <c r="BB650" s="101">
        <f>_xll.qlCalendarAdvance(Calendar,BB649,AZ650,"f",,Trigger)</f>
        <v>43903</v>
      </c>
      <c r="BC650" s="101">
        <f>_xll.qlInterestRateIndexMaturity(Currency&amp;"ibor"&amp;Tenor,BB650,Trigger)</f>
        <v>43997</v>
      </c>
      <c r="BD650" s="246">
        <f>_xll.qlIndexFixing($AD$5,BA650,TRUE,_xll.ohTrigger(Trigger,Trigger3M))</f>
        <v>9.5583037934256938E-3</v>
      </c>
      <c r="BE650" s="246" t="e">
        <f>IFERROR(_xll.qlIndexFixing($BF$1,BA650,TRUE,_xll.ohTrigger(Trigger,Trigger3M)),#N/A)</f>
        <v>#N/A</v>
      </c>
    </row>
    <row r="651" spans="52:57" ht="11.25" customHeight="1" x14ac:dyDescent="0.25">
      <c r="AZ651" s="102" t="s">
        <v>83</v>
      </c>
      <c r="BA651" s="101">
        <f>_xll.qlInterestRateIndexFixingDate(Currency&amp;"ibor"&amp;Tenor,BB651,Trigger)</f>
        <v>43908</v>
      </c>
      <c r="BB651" s="101">
        <f>_xll.qlCalendarAdvance(Calendar,BB650,AZ651,"f",,Trigger)</f>
        <v>43910</v>
      </c>
      <c r="BC651" s="101">
        <f>_xll.qlInterestRateIndexMaturity(Currency&amp;"ibor"&amp;Tenor,BB651,Trigger)</f>
        <v>44004</v>
      </c>
      <c r="BD651" s="246">
        <f>_xll.qlIndexFixing($AD$5,BA651,TRUE,_xll.ohTrigger(Trigger,Trigger3M))</f>
        <v>9.6105460186260011E-3</v>
      </c>
      <c r="BE651" s="246" t="e">
        <f>IFERROR(_xll.qlIndexFixing($BF$1,BA651,TRUE,_xll.ohTrigger(Trigger,Trigger3M)),#N/A)</f>
        <v>#N/A</v>
      </c>
    </row>
    <row r="652" spans="52:57" ht="11.25" customHeight="1" x14ac:dyDescent="0.25">
      <c r="AZ652" s="102" t="s">
        <v>83</v>
      </c>
      <c r="BA652" s="101">
        <f>_xll.qlInterestRateIndexFixingDate(Currency&amp;"ibor"&amp;Tenor,BB652,Trigger)</f>
        <v>43915</v>
      </c>
      <c r="BB652" s="101">
        <f>_xll.qlCalendarAdvance(Calendar,BB651,AZ652,"f",,Trigger)</f>
        <v>43917</v>
      </c>
      <c r="BC652" s="101">
        <f>_xll.qlInterestRateIndexMaturity(Currency&amp;"ibor"&amp;Tenor,BB652,Trigger)</f>
        <v>44011</v>
      </c>
      <c r="BD652" s="246">
        <f>_xll.qlIndexFixing($AD$5,BA652,TRUE,_xll.ohTrigger(Trigger,Trigger3M))</f>
        <v>9.6627889546891648E-3</v>
      </c>
      <c r="BE652" s="246" t="e">
        <f>IFERROR(_xll.qlIndexFixing($BF$1,BA652,TRUE,_xll.ohTrigger(Trigger,Trigger3M)),#N/A)</f>
        <v>#N/A</v>
      </c>
    </row>
    <row r="653" spans="52:57" ht="11.25" customHeight="1" x14ac:dyDescent="0.25">
      <c r="AZ653" s="102" t="s">
        <v>83</v>
      </c>
      <c r="BA653" s="101">
        <f>_xll.qlInterestRateIndexFixingDate(Currency&amp;"ibor"&amp;Tenor,BB653,Trigger)</f>
        <v>43922</v>
      </c>
      <c r="BB653" s="101">
        <f>_xll.qlCalendarAdvance(Calendar,BB652,AZ653,"f",,Trigger)</f>
        <v>43924</v>
      </c>
      <c r="BC653" s="101">
        <f>_xll.qlInterestRateIndexMaturity(Currency&amp;"ibor"&amp;Tenor,BB653,Trigger)</f>
        <v>44015</v>
      </c>
      <c r="BD653" s="246">
        <f>_xll.qlIndexFixing($AD$5,BA653,TRUE,_xll.ohTrigger(Trigger,Trigger3M))</f>
        <v>9.7034454641714146E-3</v>
      </c>
      <c r="BE653" s="246" t="e">
        <f>IFERROR(_xll.qlIndexFixing($BF$1,BA653,TRUE,_xll.ohTrigger(Trigger,Trigger3M)),#N/A)</f>
        <v>#N/A</v>
      </c>
    </row>
    <row r="654" spans="52:57" ht="11.25" customHeight="1" x14ac:dyDescent="0.25">
      <c r="AZ654" s="102" t="s">
        <v>83</v>
      </c>
      <c r="BA654" s="101">
        <f>_xll.qlInterestRateIndexFixingDate(Currency&amp;"ibor"&amp;Tenor,BB654,Trigger)</f>
        <v>43929</v>
      </c>
      <c r="BB654" s="101">
        <f>_xll.qlCalendarAdvance(Calendar,BB653,AZ654,"f",,Trigger)</f>
        <v>43935</v>
      </c>
      <c r="BC654" s="101">
        <f>_xll.qlInterestRateIndexMaturity(Currency&amp;"ibor"&amp;Tenor,BB654,Trigger)</f>
        <v>44026</v>
      </c>
      <c r="BD654" s="246">
        <f>_xll.qlIndexFixing($AD$5,BA654,TRUE,_xll.ohTrigger(Trigger,Trigger3M))</f>
        <v>9.7855371622840616E-3</v>
      </c>
      <c r="BE654" s="246" t="e">
        <f>IFERROR(_xll.qlIndexFixing($BF$1,BA654,TRUE,_xll.ohTrigger(Trigger,Trigger3M)),#N/A)</f>
        <v>#N/A</v>
      </c>
    </row>
    <row r="655" spans="52:57" ht="11.25" customHeight="1" x14ac:dyDescent="0.25">
      <c r="AZ655" s="102" t="s">
        <v>83</v>
      </c>
      <c r="BA655" s="101">
        <f>_xll.qlInterestRateIndexFixingDate(Currency&amp;"ibor"&amp;Tenor,BB655,Trigger)</f>
        <v>43938</v>
      </c>
      <c r="BB655" s="101">
        <f>_xll.qlCalendarAdvance(Calendar,BB654,AZ655,"f",,Trigger)</f>
        <v>43942</v>
      </c>
      <c r="BC655" s="101">
        <f>_xll.qlInterestRateIndexMaturity(Currency&amp;"ibor"&amp;Tenor,BB655,Trigger)</f>
        <v>44033</v>
      </c>
      <c r="BD655" s="246">
        <f>_xll.qlIndexFixing($AD$5,BA655,TRUE,_xll.ohTrigger(Trigger,Trigger3M))</f>
        <v>9.8377782185737235E-3</v>
      </c>
      <c r="BE655" s="246" t="e">
        <f>IFERROR(_xll.qlIndexFixing($BF$1,BA655,TRUE,_xll.ohTrigger(Trigger,Trigger3M)),#N/A)</f>
        <v>#N/A</v>
      </c>
    </row>
    <row r="656" spans="52:57" ht="11.25" customHeight="1" x14ac:dyDescent="0.25">
      <c r="AZ656" s="102" t="s">
        <v>83</v>
      </c>
      <c r="BA656" s="101">
        <f>_xll.qlInterestRateIndexFixingDate(Currency&amp;"ibor"&amp;Tenor,BB656,Trigger)</f>
        <v>43945</v>
      </c>
      <c r="BB656" s="101">
        <f>_xll.qlCalendarAdvance(Calendar,BB655,AZ656,"f",,Trigger)</f>
        <v>43949</v>
      </c>
      <c r="BC656" s="101">
        <f>_xll.qlInterestRateIndexMaturity(Currency&amp;"ibor"&amp;Tenor,BB656,Trigger)</f>
        <v>44040</v>
      </c>
      <c r="BD656" s="246">
        <f>_xll.qlIndexFixing($AD$5,BA656,TRUE,_xll.ohTrigger(Trigger,Trigger3M))</f>
        <v>9.9062302285338102E-3</v>
      </c>
      <c r="BE656" s="246" t="e">
        <f>IFERROR(_xll.qlIndexFixing($BF$1,BA656,TRUE,_xll.ohTrigger(Trigger,Trigger3M)),#N/A)</f>
        <v>#N/A</v>
      </c>
    </row>
    <row r="657" spans="52:57" ht="11.25" customHeight="1" x14ac:dyDescent="0.25">
      <c r="AZ657" s="102" t="s">
        <v>83</v>
      </c>
      <c r="BA657" s="101">
        <f>_xll.qlInterestRateIndexFixingDate(Currency&amp;"ibor"&amp;Tenor,BB657,Trigger)</f>
        <v>43951</v>
      </c>
      <c r="BB657" s="101">
        <f>_xll.qlCalendarAdvance(Calendar,BB656,AZ657,"f",,Trigger)</f>
        <v>43956</v>
      </c>
      <c r="BC657" s="101">
        <f>_xll.qlInterestRateIndexMaturity(Currency&amp;"ibor"&amp;Tenor,BB657,Trigger)</f>
        <v>44048</v>
      </c>
      <c r="BD657" s="246">
        <f>_xll.qlIndexFixing($AD$5,BA657,TRUE,_xll.ohTrigger(Trigger,Trigger3M))</f>
        <v>9.9944456566994008E-3</v>
      </c>
      <c r="BE657" s="246" t="e">
        <f>IFERROR(_xll.qlIndexFixing($BF$1,BA657,TRUE,_xll.ohTrigger(Trigger,Trigger3M)),#N/A)</f>
        <v>#N/A</v>
      </c>
    </row>
    <row r="658" spans="52:57" ht="11.25" customHeight="1" x14ac:dyDescent="0.25">
      <c r="AZ658" s="102" t="s">
        <v>83</v>
      </c>
      <c r="BA658" s="101">
        <f>_xll.qlInterestRateIndexFixingDate(Currency&amp;"ibor"&amp;Tenor,BB658,Trigger)</f>
        <v>43959</v>
      </c>
      <c r="BB658" s="101">
        <f>_xll.qlCalendarAdvance(Calendar,BB657,AZ658,"f",,Trigger)</f>
        <v>43963</v>
      </c>
      <c r="BC658" s="101">
        <f>_xll.qlInterestRateIndexMaturity(Currency&amp;"ibor"&amp;Tenor,BB658,Trigger)</f>
        <v>44055</v>
      </c>
      <c r="BD658" s="246">
        <f>_xll.qlIndexFixing($AD$5,BA658,TRUE,_xll.ohTrigger(Trigger,Trigger3M))</f>
        <v>1.007516581199063E-2</v>
      </c>
      <c r="BE658" s="246" t="e">
        <f>IFERROR(_xll.qlIndexFixing($BF$1,BA658,TRUE,_xll.ohTrigger(Trigger,Trigger3M)),#N/A)</f>
        <v>#N/A</v>
      </c>
    </row>
    <row r="659" spans="52:57" ht="11.25" customHeight="1" x14ac:dyDescent="0.25">
      <c r="AZ659" s="102" t="s">
        <v>83</v>
      </c>
      <c r="BA659" s="101">
        <f>_xll.qlInterestRateIndexFixingDate(Currency&amp;"ibor"&amp;Tenor,BB659,Trigger)</f>
        <v>43966</v>
      </c>
      <c r="BB659" s="101">
        <f>_xll.qlCalendarAdvance(Calendar,BB658,AZ659,"f",,Trigger)</f>
        <v>43970</v>
      </c>
      <c r="BC659" s="101">
        <f>_xll.qlInterestRateIndexMaturity(Currency&amp;"ibor"&amp;Tenor,BB659,Trigger)</f>
        <v>44062</v>
      </c>
      <c r="BD659" s="246">
        <f>_xll.qlIndexFixing($AD$5,BA659,TRUE,_xll.ohTrigger(Trigger,Trigger3M))</f>
        <v>1.0156101960545134E-2</v>
      </c>
      <c r="BE659" s="246" t="e">
        <f>IFERROR(_xll.qlIndexFixing($BF$1,BA659,TRUE,_xll.ohTrigger(Trigger,Trigger3M)),#N/A)</f>
        <v>#N/A</v>
      </c>
    </row>
    <row r="660" spans="52:57" ht="11.25" customHeight="1" x14ac:dyDescent="0.25">
      <c r="AZ660" s="102" t="s">
        <v>83</v>
      </c>
      <c r="BA660" s="101">
        <f>_xll.qlInterestRateIndexFixingDate(Currency&amp;"ibor"&amp;Tenor,BB660,Trigger)</f>
        <v>43973</v>
      </c>
      <c r="BB660" s="101">
        <f>_xll.qlCalendarAdvance(Calendar,BB659,AZ660,"f",,Trigger)</f>
        <v>43977</v>
      </c>
      <c r="BC660" s="101">
        <f>_xll.qlInterestRateIndexMaturity(Currency&amp;"ibor"&amp;Tenor,BB660,Trigger)</f>
        <v>44069</v>
      </c>
      <c r="BD660" s="246">
        <f>_xll.qlIndexFixing($AD$5,BA660,TRUE,_xll.ohTrigger(Trigger,Trigger3M))</f>
        <v>1.0237254115663579E-2</v>
      </c>
      <c r="BE660" s="246" t="e">
        <f>IFERROR(_xll.qlIndexFixing($BF$1,BA660,TRUE,_xll.ohTrigger(Trigger,Trigger3M)),#N/A)</f>
        <v>#N/A</v>
      </c>
    </row>
    <row r="661" spans="52:57" ht="11.25" customHeight="1" x14ac:dyDescent="0.25">
      <c r="AZ661" s="102" t="s">
        <v>83</v>
      </c>
      <c r="BA661" s="101">
        <f>_xll.qlInterestRateIndexFixingDate(Currency&amp;"ibor"&amp;Tenor,BB661,Trigger)</f>
        <v>43980</v>
      </c>
      <c r="BB661" s="101">
        <f>_xll.qlCalendarAdvance(Calendar,BB660,AZ661,"f",,Trigger)</f>
        <v>43984</v>
      </c>
      <c r="BC661" s="101">
        <f>_xll.qlInterestRateIndexMaturity(Currency&amp;"ibor"&amp;Tenor,BB661,Trigger)</f>
        <v>44076</v>
      </c>
      <c r="BD661" s="246">
        <f>_xll.qlIndexFixing($AD$5,BA661,TRUE,_xll.ohTrigger(Trigger,Trigger3M))</f>
        <v>1.0318622290682252E-2</v>
      </c>
      <c r="BE661" s="246" t="e">
        <f>IFERROR(_xll.qlIndexFixing($BF$1,BA661,TRUE,_xll.ohTrigger(Trigger,Trigger3M)),#N/A)</f>
        <v>#N/A</v>
      </c>
    </row>
    <row r="662" spans="52:57" ht="11.25" customHeight="1" x14ac:dyDescent="0.25">
      <c r="AZ662" s="102" t="s">
        <v>83</v>
      </c>
      <c r="BA662" s="101">
        <f>_xll.qlInterestRateIndexFixingDate(Currency&amp;"ibor"&amp;Tenor,BB662,Trigger)</f>
        <v>43987</v>
      </c>
      <c r="BB662" s="101">
        <f>_xll.qlCalendarAdvance(Calendar,BB661,AZ662,"f",,Trigger)</f>
        <v>43991</v>
      </c>
      <c r="BC662" s="101">
        <f>_xll.qlInterestRateIndexMaturity(Currency&amp;"ibor"&amp;Tenor,BB662,Trigger)</f>
        <v>44083</v>
      </c>
      <c r="BD662" s="246">
        <f>_xll.qlIndexFixing($AD$5,BA662,TRUE,_xll.ohTrigger(Trigger,Trigger3M))</f>
        <v>1.040020649896959E-2</v>
      </c>
      <c r="BE662" s="246" t="e">
        <f>IFERROR(_xll.qlIndexFixing($BF$1,BA662,TRUE,_xll.ohTrigger(Trigger,Trigger3M)),#N/A)</f>
        <v>#N/A</v>
      </c>
    </row>
    <row r="663" spans="52:57" ht="11.25" customHeight="1" x14ac:dyDescent="0.25">
      <c r="AZ663" s="102" t="s">
        <v>83</v>
      </c>
      <c r="BA663" s="101">
        <f>_xll.qlInterestRateIndexFixingDate(Currency&amp;"ibor"&amp;Tenor,BB663,Trigger)</f>
        <v>43994</v>
      </c>
      <c r="BB663" s="101">
        <f>_xll.qlCalendarAdvance(Calendar,BB662,AZ663,"f",,Trigger)</f>
        <v>43998</v>
      </c>
      <c r="BC663" s="101">
        <f>_xll.qlInterestRateIndexMaturity(Currency&amp;"ibor"&amp;Tenor,BB663,Trigger)</f>
        <v>44090</v>
      </c>
      <c r="BD663" s="246">
        <f>_xll.qlIndexFixing($AD$5,BA663,TRUE,_xll.ohTrigger(Trigger,Trigger3M))</f>
        <v>1.0482006753934868E-2</v>
      </c>
      <c r="BE663" s="246" t="e">
        <f>IFERROR(_xll.qlIndexFixing($BF$1,BA663,TRUE,_xll.ohTrigger(Trigger,Trigger3M)),#N/A)</f>
        <v>#N/A</v>
      </c>
    </row>
    <row r="664" spans="52:57" ht="11.25" customHeight="1" x14ac:dyDescent="0.25">
      <c r="AZ664" s="102" t="s">
        <v>83</v>
      </c>
      <c r="BA664" s="101">
        <f>_xll.qlInterestRateIndexFixingDate(Currency&amp;"ibor"&amp;Tenor,BB664,Trigger)</f>
        <v>44001</v>
      </c>
      <c r="BB664" s="101">
        <f>_xll.qlCalendarAdvance(Calendar,BB663,AZ664,"f",,Trigger)</f>
        <v>44005</v>
      </c>
      <c r="BC664" s="101">
        <f>_xll.qlInterestRateIndexMaturity(Currency&amp;"ibor"&amp;Tenor,BB664,Trigger)</f>
        <v>44097</v>
      </c>
      <c r="BD664" s="246">
        <f>_xll.qlIndexFixing($AD$5,BA664,TRUE,_xll.ohTrigger(Trigger,Trigger3M))</f>
        <v>1.0564023069018637E-2</v>
      </c>
      <c r="BE664" s="246" t="e">
        <f>IFERROR(_xll.qlIndexFixing($BF$1,BA664,TRUE,_xll.ohTrigger(Trigger,Trigger3M)),#N/A)</f>
        <v>#N/A</v>
      </c>
    </row>
    <row r="665" spans="52:57" ht="11.25" customHeight="1" x14ac:dyDescent="0.25">
      <c r="AZ665" s="102" t="s">
        <v>83</v>
      </c>
      <c r="BA665" s="101">
        <f>_xll.qlInterestRateIndexFixingDate(Currency&amp;"ibor"&amp;Tenor,BB665,Trigger)</f>
        <v>44008</v>
      </c>
      <c r="BB665" s="101">
        <f>_xll.qlCalendarAdvance(Calendar,BB664,AZ665,"f",,Trigger)</f>
        <v>44012</v>
      </c>
      <c r="BC665" s="101">
        <f>_xll.qlInterestRateIndexMaturity(Currency&amp;"ibor"&amp;Tenor,BB665,Trigger)</f>
        <v>44104</v>
      </c>
      <c r="BD665" s="246">
        <f>_xll.qlIndexFixing($AD$5,BA665,TRUE,_xll.ohTrigger(Trigger,Trigger3M))</f>
        <v>1.0646255457697944E-2</v>
      </c>
      <c r="BE665" s="246" t="e">
        <f>IFERROR(_xll.qlIndexFixing($BF$1,BA665,TRUE,_xll.ohTrigger(Trigger,Trigger3M)),#N/A)</f>
        <v>#N/A</v>
      </c>
    </row>
    <row r="666" spans="52:57" ht="11.25" customHeight="1" x14ac:dyDescent="0.25">
      <c r="AZ666" s="102" t="s">
        <v>83</v>
      </c>
      <c r="BA666" s="101">
        <f>_xll.qlInterestRateIndexFixingDate(Currency&amp;"ibor"&amp;Tenor,BB666,Trigger)</f>
        <v>44015</v>
      </c>
      <c r="BB666" s="101">
        <f>_xll.qlCalendarAdvance(Calendar,BB665,AZ666,"f",,Trigger)</f>
        <v>44019</v>
      </c>
      <c r="BC666" s="101">
        <f>_xll.qlInterestRateIndexMaturity(Currency&amp;"ibor"&amp;Tenor,BB666,Trigger)</f>
        <v>44111</v>
      </c>
      <c r="BD666" s="246">
        <f>_xll.qlIndexFixing($AD$5,BA666,TRUE,_xll.ohTrigger(Trigger,Trigger3M))</f>
        <v>1.0728703933489802E-2</v>
      </c>
      <c r="BE666" s="246" t="e">
        <f>IFERROR(_xll.qlIndexFixing($BF$1,BA666,TRUE,_xll.ohTrigger(Trigger,Trigger3M)),#N/A)</f>
        <v>#N/A</v>
      </c>
    </row>
    <row r="667" spans="52:57" ht="11.25" customHeight="1" x14ac:dyDescent="0.25">
      <c r="AZ667" s="102" t="s">
        <v>83</v>
      </c>
      <c r="BA667" s="101">
        <f>_xll.qlInterestRateIndexFixingDate(Currency&amp;"ibor"&amp;Tenor,BB667,Trigger)</f>
        <v>44022</v>
      </c>
      <c r="BB667" s="101">
        <f>_xll.qlCalendarAdvance(Calendar,BB666,AZ667,"f",,Trigger)</f>
        <v>44026</v>
      </c>
      <c r="BC667" s="101">
        <f>_xll.qlInterestRateIndexMaturity(Currency&amp;"ibor"&amp;Tenor,BB667,Trigger)</f>
        <v>44118</v>
      </c>
      <c r="BD667" s="246">
        <f>_xll.qlIndexFixing($AD$5,BA667,TRUE,_xll.ohTrigger(Trigger,Trigger3M))</f>
        <v>1.0811368509940767E-2</v>
      </c>
      <c r="BE667" s="246" t="e">
        <f>IFERROR(_xll.qlIndexFixing($BF$1,BA667,TRUE,_xll.ohTrigger(Trigger,Trigger3M)),#N/A)</f>
        <v>#N/A</v>
      </c>
    </row>
    <row r="668" spans="52:57" ht="11.25" customHeight="1" x14ac:dyDescent="0.25">
      <c r="AZ668" s="102" t="s">
        <v>83</v>
      </c>
      <c r="BA668" s="101">
        <f>_xll.qlInterestRateIndexFixingDate(Currency&amp;"ibor"&amp;Tenor,BB668,Trigger)</f>
        <v>44029</v>
      </c>
      <c r="BB668" s="101">
        <f>_xll.qlCalendarAdvance(Calendar,BB667,AZ668,"f",,Trigger)</f>
        <v>44033</v>
      </c>
      <c r="BC668" s="101">
        <f>_xll.qlInterestRateIndexMaturity(Currency&amp;"ibor"&amp;Tenor,BB668,Trigger)</f>
        <v>44125</v>
      </c>
      <c r="BD668" s="246">
        <f>_xll.qlIndexFixing($AD$5,BA668,TRUE,_xll.ohTrigger(Trigger,Trigger3M))</f>
        <v>1.089424920063823E-2</v>
      </c>
      <c r="BE668" s="246" t="e">
        <f>IFERROR(_xll.qlIndexFixing($BF$1,BA668,TRUE,_xll.ohTrigger(Trigger,Trigger3M)),#N/A)</f>
        <v>#N/A</v>
      </c>
    </row>
    <row r="669" spans="52:57" ht="11.25" customHeight="1" x14ac:dyDescent="0.25">
      <c r="AZ669" s="102" t="s">
        <v>83</v>
      </c>
      <c r="BA669" s="101">
        <f>_xll.qlInterestRateIndexFixingDate(Currency&amp;"ibor"&amp;Tenor,BB669,Trigger)</f>
        <v>44036</v>
      </c>
      <c r="BB669" s="101">
        <f>_xll.qlCalendarAdvance(Calendar,BB668,AZ669,"f",,Trigger)</f>
        <v>44040</v>
      </c>
      <c r="BC669" s="101">
        <f>_xll.qlInterestRateIndexMaturity(Currency&amp;"ibor"&amp;Tenor,BB669,Trigger)</f>
        <v>44132</v>
      </c>
      <c r="BD669" s="246">
        <f>_xll.qlIndexFixing($AD$5,BA669,TRUE,_xll.ohTrigger(Trigger,Trigger3M))</f>
        <v>1.0961307134081702E-2</v>
      </c>
      <c r="BE669" s="246" t="e">
        <f>IFERROR(_xll.qlIndexFixing($BF$1,BA669,TRUE,_xll.ohTrigger(Trigger,Trigger3M)),#N/A)</f>
        <v>#N/A</v>
      </c>
    </row>
    <row r="670" spans="52:57" ht="11.25" customHeight="1" x14ac:dyDescent="0.25">
      <c r="AZ670" s="102" t="s">
        <v>83</v>
      </c>
      <c r="BA670" s="101">
        <f>_xll.qlInterestRateIndexFixingDate(Currency&amp;"ibor"&amp;Tenor,BB670,Trigger)</f>
        <v>44043</v>
      </c>
      <c r="BB670" s="101">
        <f>_xll.qlCalendarAdvance(Calendar,BB669,AZ670,"f",,Trigger)</f>
        <v>44047</v>
      </c>
      <c r="BC670" s="101">
        <f>_xll.qlInterestRateIndexMaturity(Currency&amp;"ibor"&amp;Tenor,BB670,Trigger)</f>
        <v>44139</v>
      </c>
      <c r="BD670" s="246">
        <f>_xll.qlIndexFixing($AD$5,BA670,TRUE,_xll.ohTrigger(Trigger,Trigger3M))</f>
        <v>1.1016382825556108E-2</v>
      </c>
      <c r="BE670" s="246" t="e">
        <f>IFERROR(_xll.qlIndexFixing($BF$1,BA670,TRUE,_xll.ohTrigger(Trigger,Trigger3M)),#N/A)</f>
        <v>#N/A</v>
      </c>
    </row>
    <row r="671" spans="52:57" ht="11.25" customHeight="1" x14ac:dyDescent="0.25">
      <c r="AZ671" s="102" t="s">
        <v>83</v>
      </c>
      <c r="BA671" s="101">
        <f>_xll.qlInterestRateIndexFixingDate(Currency&amp;"ibor"&amp;Tenor,BB671,Trigger)</f>
        <v>44050</v>
      </c>
      <c r="BB671" s="101">
        <f>_xll.qlCalendarAdvance(Calendar,BB670,AZ671,"f",,Trigger)</f>
        <v>44054</v>
      </c>
      <c r="BC671" s="101">
        <f>_xll.qlInterestRateIndexMaturity(Currency&amp;"ibor"&amp;Tenor,BB671,Trigger)</f>
        <v>44146</v>
      </c>
      <c r="BD671" s="246">
        <f>_xll.qlIndexFixing($AD$5,BA671,TRUE,_xll.ohTrigger(Trigger,Trigger3M))</f>
        <v>1.1071459290051291E-2</v>
      </c>
      <c r="BE671" s="246" t="e">
        <f>IFERROR(_xll.qlIndexFixing($BF$1,BA671,TRUE,_xll.ohTrigger(Trigger,Trigger3M)),#N/A)</f>
        <v>#N/A</v>
      </c>
    </row>
    <row r="672" spans="52:57" ht="11.25" customHeight="1" x14ac:dyDescent="0.25">
      <c r="AZ672" s="102" t="s">
        <v>83</v>
      </c>
      <c r="BA672" s="101">
        <f>_xll.qlInterestRateIndexFixingDate(Currency&amp;"ibor"&amp;Tenor,BB672,Trigger)</f>
        <v>44057</v>
      </c>
      <c r="BB672" s="101">
        <f>_xll.qlCalendarAdvance(Calendar,BB671,AZ672,"f",,Trigger)</f>
        <v>44061</v>
      </c>
      <c r="BC672" s="101">
        <f>_xll.qlInterestRateIndexMaturity(Currency&amp;"ibor"&amp;Tenor,BB672,Trigger)</f>
        <v>44153</v>
      </c>
      <c r="BD672" s="246">
        <f>_xll.qlIndexFixing($AD$5,BA672,TRUE,_xll.ohTrigger(Trigger,Trigger3M))</f>
        <v>1.112653652757681E-2</v>
      </c>
      <c r="BE672" s="246" t="e">
        <f>IFERROR(_xll.qlIndexFixing($BF$1,BA672,TRUE,_xll.ohTrigger(Trigger,Trigger3M)),#N/A)</f>
        <v>#N/A</v>
      </c>
    </row>
    <row r="673" spans="52:57" ht="11.25" customHeight="1" x14ac:dyDescent="0.25">
      <c r="AZ673" s="102" t="s">
        <v>83</v>
      </c>
      <c r="BA673" s="101">
        <f>_xll.qlInterestRateIndexFixingDate(Currency&amp;"ibor"&amp;Tenor,BB673,Trigger)</f>
        <v>44064</v>
      </c>
      <c r="BB673" s="101">
        <f>_xll.qlCalendarAdvance(Calendar,BB672,AZ673,"f",,Trigger)</f>
        <v>44068</v>
      </c>
      <c r="BC673" s="101">
        <f>_xll.qlInterestRateIndexMaturity(Currency&amp;"ibor"&amp;Tenor,BB673,Trigger)</f>
        <v>44160</v>
      </c>
      <c r="BD673" s="246">
        <f>_xll.qlIndexFixing($AD$5,BA673,TRUE,_xll.ohTrigger(Trigger,Trigger3M))</f>
        <v>1.1181614538142221E-2</v>
      </c>
      <c r="BE673" s="246" t="e">
        <f>IFERROR(_xll.qlIndexFixing($BF$1,BA673,TRUE,_xll.ohTrigger(Trigger,Trigger3M)),#N/A)</f>
        <v>#N/A</v>
      </c>
    </row>
    <row r="674" spans="52:57" ht="11.25" customHeight="1" x14ac:dyDescent="0.25">
      <c r="AZ674" s="102" t="s">
        <v>83</v>
      </c>
      <c r="BA674" s="101">
        <f>_xll.qlInterestRateIndexFixingDate(Currency&amp;"ibor"&amp;Tenor,BB674,Trigger)</f>
        <v>44071</v>
      </c>
      <c r="BB674" s="101">
        <f>_xll.qlCalendarAdvance(Calendar,BB673,AZ674,"f",,Trigger)</f>
        <v>44075</v>
      </c>
      <c r="BC674" s="101">
        <f>_xll.qlInterestRateIndexMaturity(Currency&amp;"ibor"&amp;Tenor,BB674,Trigger)</f>
        <v>44166</v>
      </c>
      <c r="BD674" s="246">
        <f>_xll.qlIndexFixing($AD$5,BA674,TRUE,_xll.ohTrigger(Trigger,Trigger3M))</f>
        <v>1.1232584023671348E-2</v>
      </c>
      <c r="BE674" s="246" t="e">
        <f>IFERROR(_xll.qlIndexFixing($BF$1,BA674,TRUE,_xll.ohTrigger(Trigger,Trigger3M)),#N/A)</f>
        <v>#N/A</v>
      </c>
    </row>
    <row r="675" spans="52:57" ht="11.25" customHeight="1" x14ac:dyDescent="0.25">
      <c r="AZ675" s="102" t="s">
        <v>83</v>
      </c>
      <c r="BA675" s="101">
        <f>_xll.qlInterestRateIndexFixingDate(Currency&amp;"ibor"&amp;Tenor,BB675,Trigger)</f>
        <v>44078</v>
      </c>
      <c r="BB675" s="101">
        <f>_xll.qlCalendarAdvance(Calendar,BB674,AZ675,"f",,Trigger)</f>
        <v>44082</v>
      </c>
      <c r="BC675" s="101">
        <f>_xll.qlInterestRateIndexMaturity(Currency&amp;"ibor"&amp;Tenor,BB675,Trigger)</f>
        <v>44173</v>
      </c>
      <c r="BD675" s="246">
        <f>_xll.qlIndexFixing($AD$5,BA675,TRUE,_xll.ohTrigger(Trigger,Trigger3M))</f>
        <v>1.1287661804823051E-2</v>
      </c>
      <c r="BE675" s="246" t="e">
        <f>IFERROR(_xll.qlIndexFixing($BF$1,BA675,TRUE,_xll.ohTrigger(Trigger,Trigger3M)),#N/A)</f>
        <v>#N/A</v>
      </c>
    </row>
    <row r="676" spans="52:57" ht="11.25" customHeight="1" x14ac:dyDescent="0.25">
      <c r="AZ676" s="102" t="s">
        <v>83</v>
      </c>
      <c r="BA676" s="101">
        <f>_xll.qlInterestRateIndexFixingDate(Currency&amp;"ibor"&amp;Tenor,BB676,Trigger)</f>
        <v>44085</v>
      </c>
      <c r="BB676" s="101">
        <f>_xll.qlCalendarAdvance(Calendar,BB675,AZ676,"f",,Trigger)</f>
        <v>44089</v>
      </c>
      <c r="BC676" s="101">
        <f>_xll.qlInterestRateIndexMaturity(Currency&amp;"ibor"&amp;Tenor,BB676,Trigger)</f>
        <v>44180</v>
      </c>
      <c r="BD676" s="246">
        <f>_xll.qlIndexFixing($AD$5,BA676,TRUE,_xll.ohTrigger(Trigger,Trigger3M))</f>
        <v>1.1342740350622002E-2</v>
      </c>
      <c r="BE676" s="246" t="e">
        <f>IFERROR(_xll.qlIndexFixing($BF$1,BA676,TRUE,_xll.ohTrigger(Trigger,Trigger3M)),#N/A)</f>
        <v>#N/A</v>
      </c>
    </row>
    <row r="677" spans="52:57" ht="11.25" customHeight="1" x14ac:dyDescent="0.25">
      <c r="AZ677" s="102" t="s">
        <v>83</v>
      </c>
      <c r="BA677" s="101">
        <f>_xll.qlInterestRateIndexFixingDate(Currency&amp;"ibor"&amp;Tenor,BB677,Trigger)</f>
        <v>44092</v>
      </c>
      <c r="BB677" s="101">
        <f>_xll.qlCalendarAdvance(Calendar,BB676,AZ677,"f",,Trigger)</f>
        <v>44096</v>
      </c>
      <c r="BC677" s="101">
        <f>_xll.qlInterestRateIndexMaturity(Currency&amp;"ibor"&amp;Tenor,BB677,Trigger)</f>
        <v>44187</v>
      </c>
      <c r="BD677" s="246">
        <f>_xll.qlIndexFixing($AD$5,BA677,TRUE,_xll.ohTrigger(Trigger,Trigger3M))</f>
        <v>1.1397819661076985E-2</v>
      </c>
      <c r="BE677" s="246" t="e">
        <f>IFERROR(_xll.qlIndexFixing($BF$1,BA677,TRUE,_xll.ohTrigger(Trigger,Trigger3M)),#N/A)</f>
        <v>#N/A</v>
      </c>
    </row>
    <row r="678" spans="52:57" ht="11.25" customHeight="1" x14ac:dyDescent="0.25">
      <c r="AZ678" s="102" t="s">
        <v>83</v>
      </c>
      <c r="BA678" s="101">
        <f>_xll.qlInterestRateIndexFixingDate(Currency&amp;"ibor"&amp;Tenor,BB678,Trigger)</f>
        <v>44099</v>
      </c>
      <c r="BB678" s="101">
        <f>_xll.qlCalendarAdvance(Calendar,BB677,AZ678,"f",,Trigger)</f>
        <v>44103</v>
      </c>
      <c r="BC678" s="101">
        <f>_xll.qlInterestRateIndexMaturity(Currency&amp;"ibor"&amp;Tenor,BB678,Trigger)</f>
        <v>44194</v>
      </c>
      <c r="BD678" s="246">
        <f>_xll.qlIndexFixing($AD$5,BA678,TRUE,_xll.ohTrigger(Trigger,Trigger3M))</f>
        <v>1.1452899736198537E-2</v>
      </c>
      <c r="BE678" s="246" t="e">
        <f>IFERROR(_xll.qlIndexFixing($BF$1,BA678,TRUE,_xll.ohTrigger(Trigger,Trigger3M)),#N/A)</f>
        <v>#N/A</v>
      </c>
    </row>
    <row r="679" spans="52:57" ht="11.25" customHeight="1" x14ac:dyDescent="0.25">
      <c r="AZ679" s="102" t="s">
        <v>83</v>
      </c>
      <c r="BA679" s="101">
        <f>_xll.qlInterestRateIndexFixingDate(Currency&amp;"ibor"&amp;Tenor,BB679,Trigger)</f>
        <v>44106</v>
      </c>
      <c r="BB679" s="101">
        <f>_xll.qlCalendarAdvance(Calendar,BB678,AZ679,"f",,Trigger)</f>
        <v>44110</v>
      </c>
      <c r="BC679" s="101">
        <f>_xll.qlInterestRateIndexMaturity(Currency&amp;"ibor"&amp;Tenor,BB679,Trigger)</f>
        <v>44202</v>
      </c>
      <c r="BD679" s="246">
        <f>_xll.qlIndexFixing($AD$5,BA679,TRUE,_xll.ohTrigger(Trigger,Trigger3M))</f>
        <v>1.1512098836009324E-2</v>
      </c>
      <c r="BE679" s="246" t="e">
        <f>IFERROR(_xll.qlIndexFixing($BF$1,BA679,TRUE,_xll.ohTrigger(Trigger,Trigger3M)),#N/A)</f>
        <v>#N/A</v>
      </c>
    </row>
    <row r="680" spans="52:57" ht="11.25" customHeight="1" x14ac:dyDescent="0.25">
      <c r="AZ680" s="102" t="s">
        <v>83</v>
      </c>
      <c r="BA680" s="101">
        <f>_xll.qlInterestRateIndexFixingDate(Currency&amp;"ibor"&amp;Tenor,BB680,Trigger)</f>
        <v>44113</v>
      </c>
      <c r="BB680" s="101">
        <f>_xll.qlCalendarAdvance(Calendar,BB679,AZ680,"f",,Trigger)</f>
        <v>44117</v>
      </c>
      <c r="BC680" s="101">
        <f>_xll.qlInterestRateIndexMaturity(Currency&amp;"ibor"&amp;Tenor,BB680,Trigger)</f>
        <v>44209</v>
      </c>
      <c r="BD680" s="246">
        <f>_xll.qlIndexFixing($AD$5,BA680,TRUE,_xll.ohTrigger(Trigger,Trigger3M))</f>
        <v>1.156718225816678E-2</v>
      </c>
      <c r="BE680" s="246" t="e">
        <f>IFERROR(_xll.qlIndexFixing($BF$1,BA680,TRUE,_xll.ohTrigger(Trigger,Trigger3M)),#N/A)</f>
        <v>#N/A</v>
      </c>
    </row>
    <row r="681" spans="52:57" ht="11.25" customHeight="1" x14ac:dyDescent="0.25">
      <c r="AZ681" s="102" t="s">
        <v>83</v>
      </c>
      <c r="BA681" s="101">
        <f>_xll.qlInterestRateIndexFixingDate(Currency&amp;"ibor"&amp;Tenor,BB681,Trigger)</f>
        <v>44120</v>
      </c>
      <c r="BB681" s="101">
        <f>_xll.qlCalendarAdvance(Calendar,BB680,AZ681,"f",,Trigger)</f>
        <v>44124</v>
      </c>
      <c r="BC681" s="101">
        <f>_xll.qlInterestRateIndexMaturity(Currency&amp;"ibor"&amp;Tenor,BB681,Trigger)</f>
        <v>44216</v>
      </c>
      <c r="BD681" s="246">
        <f>_xll.qlIndexFixing($AD$5,BA681,TRUE,_xll.ohTrigger(Trigger,Trigger3M))</f>
        <v>1.1622266453452754E-2</v>
      </c>
      <c r="BE681" s="246" t="e">
        <f>IFERROR(_xll.qlIndexFixing($BF$1,BA681,TRUE,_xll.ohTrigger(Trigger,Trigger3M)),#N/A)</f>
        <v>#N/A</v>
      </c>
    </row>
    <row r="682" spans="52:57" ht="11.25" customHeight="1" x14ac:dyDescent="0.25">
      <c r="AZ682" s="102" t="s">
        <v>83</v>
      </c>
      <c r="BA682" s="101">
        <f>_xll.qlInterestRateIndexFixingDate(Currency&amp;"ibor"&amp;Tenor,BB682,Trigger)</f>
        <v>44127</v>
      </c>
      <c r="BB682" s="101">
        <f>_xll.qlCalendarAdvance(Calendar,BB681,AZ682,"f",,Trigger)</f>
        <v>44131</v>
      </c>
      <c r="BC682" s="101">
        <f>_xll.qlInterestRateIndexMaturity(Currency&amp;"ibor"&amp;Tenor,BB682,Trigger)</f>
        <v>44223</v>
      </c>
      <c r="BD682" s="246">
        <f>_xll.qlIndexFixing($AD$5,BA682,TRUE,_xll.ohTrigger(Trigger,Trigger3M))</f>
        <v>1.1677351421875934E-2</v>
      </c>
      <c r="BE682" s="246" t="e">
        <f>IFERROR(_xll.qlIndexFixing($BF$1,BA682,TRUE,_xll.ohTrigger(Trigger,Trigger3M)),#N/A)</f>
        <v>#N/A</v>
      </c>
    </row>
    <row r="683" spans="52:57" ht="11.25" customHeight="1" x14ac:dyDescent="0.25">
      <c r="AZ683" s="102" t="s">
        <v>83</v>
      </c>
      <c r="BA683" s="101">
        <f>_xll.qlInterestRateIndexFixingDate(Currency&amp;"ibor"&amp;Tenor,BB683,Trigger)</f>
        <v>44134</v>
      </c>
      <c r="BB683" s="101">
        <f>_xll.qlCalendarAdvance(Calendar,BB682,AZ683,"f",,Trigger)</f>
        <v>44138</v>
      </c>
      <c r="BC683" s="101">
        <f>_xll.qlInterestRateIndexMaturity(Currency&amp;"ibor"&amp;Tenor,BB683,Trigger)</f>
        <v>44230</v>
      </c>
      <c r="BD683" s="246">
        <f>_xll.qlIndexFixing($AD$5,BA683,TRUE,_xll.ohTrigger(Trigger,Trigger3M))</f>
        <v>1.1732437163450222E-2</v>
      </c>
      <c r="BE683" s="246" t="e">
        <f>IFERROR(_xll.qlIndexFixing($BF$1,BA683,TRUE,_xll.ohTrigger(Trigger,Trigger3M)),#N/A)</f>
        <v>#N/A</v>
      </c>
    </row>
    <row r="684" spans="52:57" ht="11.25" customHeight="1" x14ac:dyDescent="0.25">
      <c r="AZ684" s="102" t="s">
        <v>83</v>
      </c>
      <c r="BA684" s="101">
        <f>_xll.qlInterestRateIndexFixingDate(Currency&amp;"ibor"&amp;Tenor,BB684,Trigger)</f>
        <v>44141</v>
      </c>
      <c r="BB684" s="101">
        <f>_xll.qlCalendarAdvance(Calendar,BB683,AZ684,"f",,Trigger)</f>
        <v>44145</v>
      </c>
      <c r="BC684" s="101">
        <f>_xll.qlInterestRateIndexMaturity(Currency&amp;"ibor"&amp;Tenor,BB684,Trigger)</f>
        <v>44237</v>
      </c>
      <c r="BD684" s="246">
        <f>_xll.qlIndexFixing($AD$5,BA684,TRUE,_xll.ohTrigger(Trigger,Trigger3M))</f>
        <v>1.1787523678184307E-2</v>
      </c>
      <c r="BE684" s="246" t="e">
        <f>IFERROR(_xll.qlIndexFixing($BF$1,BA684,TRUE,_xll.ohTrigger(Trigger,Trigger3M)),#N/A)</f>
        <v>#N/A</v>
      </c>
    </row>
    <row r="685" spans="52:57" ht="11.25" customHeight="1" x14ac:dyDescent="0.25">
      <c r="AZ685" s="102" t="s">
        <v>83</v>
      </c>
      <c r="BA685" s="101">
        <f>_xll.qlInterestRateIndexFixingDate(Currency&amp;"ibor"&amp;Tenor,BB685,Trigger)</f>
        <v>44148</v>
      </c>
      <c r="BB685" s="101">
        <f>_xll.qlCalendarAdvance(Calendar,BB684,AZ685,"f",,Trigger)</f>
        <v>44152</v>
      </c>
      <c r="BC685" s="101">
        <f>_xll.qlInterestRateIndexMaturity(Currency&amp;"ibor"&amp;Tenor,BB685,Trigger)</f>
        <v>44244</v>
      </c>
      <c r="BD685" s="246">
        <f>_xll.qlIndexFixing($AD$5,BA685,TRUE,_xll.ohTrigger(Trigger,Trigger3M))</f>
        <v>1.1842610966090353E-2</v>
      </c>
      <c r="BE685" s="246" t="e">
        <f>IFERROR(_xll.qlIndexFixing($BF$1,BA685,TRUE,_xll.ohTrigger(Trigger,Trigger3M)),#N/A)</f>
        <v>#N/A</v>
      </c>
    </row>
    <row r="686" spans="52:57" ht="11.25" customHeight="1" x14ac:dyDescent="0.25">
      <c r="AZ686" s="102" t="s">
        <v>83</v>
      </c>
      <c r="BA686" s="101">
        <f>_xll.qlInterestRateIndexFixingDate(Currency&amp;"ibor"&amp;Tenor,BB686,Trigger)</f>
        <v>44155</v>
      </c>
      <c r="BB686" s="101">
        <f>_xll.qlCalendarAdvance(Calendar,BB685,AZ686,"f",,Trigger)</f>
        <v>44159</v>
      </c>
      <c r="BC686" s="101">
        <f>_xll.qlInterestRateIndexMaturity(Currency&amp;"ibor"&amp;Tenor,BB686,Trigger)</f>
        <v>44251</v>
      </c>
      <c r="BD686" s="246">
        <f>_xll.qlIndexFixing($AD$5,BA686,TRUE,_xll.ohTrigger(Trigger,Trigger3M))</f>
        <v>1.1897699027177919E-2</v>
      </c>
      <c r="BE686" s="246" t="e">
        <f>IFERROR(_xll.qlIndexFixing($BF$1,BA686,TRUE,_xll.ohTrigger(Trigger,Trigger3M)),#N/A)</f>
        <v>#N/A</v>
      </c>
    </row>
    <row r="687" spans="52:57" ht="11.25" customHeight="1" x14ac:dyDescent="0.25">
      <c r="AZ687" s="102" t="s">
        <v>83</v>
      </c>
      <c r="BA687" s="101">
        <f>_xll.qlInterestRateIndexFixingDate(Currency&amp;"ibor"&amp;Tenor,BB687,Trigger)</f>
        <v>44162</v>
      </c>
      <c r="BB687" s="101">
        <f>_xll.qlCalendarAdvance(Calendar,BB686,AZ687,"f",,Trigger)</f>
        <v>44166</v>
      </c>
      <c r="BC687" s="101">
        <f>_xll.qlInterestRateIndexMaturity(Currency&amp;"ibor"&amp;Tenor,BB687,Trigger)</f>
        <v>44256</v>
      </c>
      <c r="BD687" s="246">
        <f>_xll.qlIndexFixing($AD$5,BA687,TRUE,_xll.ohTrigger(Trigger,Trigger3M))</f>
        <v>1.1944522055774343E-2</v>
      </c>
      <c r="BE687" s="246" t="e">
        <f>IFERROR(_xll.qlIndexFixing($BF$1,BA687,TRUE,_xll.ohTrigger(Trigger,Trigger3M)),#N/A)</f>
        <v>#N/A</v>
      </c>
    </row>
    <row r="688" spans="52:57" ht="11.25" customHeight="1" x14ac:dyDescent="0.25">
      <c r="AZ688" s="102" t="s">
        <v>83</v>
      </c>
      <c r="BA688" s="101">
        <f>_xll.qlInterestRateIndexFixingDate(Currency&amp;"ibor"&amp;Tenor,BB688,Trigger)</f>
        <v>44169</v>
      </c>
      <c r="BB688" s="101">
        <f>_xll.qlCalendarAdvance(Calendar,BB687,AZ688,"f",,Trigger)</f>
        <v>44173</v>
      </c>
      <c r="BC688" s="101">
        <f>_xll.qlInterestRateIndexMaturity(Currency&amp;"ibor"&amp;Tenor,BB688,Trigger)</f>
        <v>44263</v>
      </c>
      <c r="BD688" s="246">
        <f>_xll.qlIndexFixing($AD$5,BA688,TRUE,_xll.ohTrigger(Trigger,Trigger3M))</f>
        <v>1.1999607894310316E-2</v>
      </c>
      <c r="BE688" s="246" t="e">
        <f>IFERROR(_xll.qlIndexFixing($BF$1,BA688,TRUE,_xll.ohTrigger(Trigger,Trigger3M)),#N/A)</f>
        <v>#N/A</v>
      </c>
    </row>
    <row r="689" spans="52:57" ht="11.25" customHeight="1" x14ac:dyDescent="0.25">
      <c r="AZ689" s="102" t="s">
        <v>83</v>
      </c>
      <c r="BA689" s="101">
        <f>_xll.qlInterestRateIndexFixingDate(Currency&amp;"ibor"&amp;Tenor,BB689,Trigger)</f>
        <v>44176</v>
      </c>
      <c r="BB689" s="101">
        <f>_xll.qlCalendarAdvance(Calendar,BB688,AZ689,"f",,Trigger)</f>
        <v>44180</v>
      </c>
      <c r="BC689" s="101">
        <f>_xll.qlInterestRateIndexMaturity(Currency&amp;"ibor"&amp;Tenor,BB689,Trigger)</f>
        <v>44270</v>
      </c>
      <c r="BD689" s="246">
        <f>_xll.qlIndexFixing($AD$5,BA689,TRUE,_xll.ohTrigger(Trigger,Trigger3M))</f>
        <v>1.2054694489201268E-2</v>
      </c>
      <c r="BE689" s="246" t="e">
        <f>IFERROR(_xll.qlIndexFixing($BF$1,BA689,TRUE,_xll.ohTrigger(Trigger,Trigger3M)),#N/A)</f>
        <v>#N/A</v>
      </c>
    </row>
    <row r="690" spans="52:57" ht="11.25" customHeight="1" x14ac:dyDescent="0.25">
      <c r="AZ690" s="102" t="s">
        <v>83</v>
      </c>
      <c r="BA690" s="101">
        <f>_xll.qlInterestRateIndexFixingDate(Currency&amp;"ibor"&amp;Tenor,BB690,Trigger)</f>
        <v>44183</v>
      </c>
      <c r="BB690" s="101">
        <f>_xll.qlCalendarAdvance(Calendar,BB689,AZ690,"f",,Trigger)</f>
        <v>44187</v>
      </c>
      <c r="BC690" s="101">
        <f>_xll.qlInterestRateIndexMaturity(Currency&amp;"ibor"&amp;Tenor,BB690,Trigger)</f>
        <v>44277</v>
      </c>
      <c r="BD690" s="246">
        <f>_xll.qlIndexFixing($AD$5,BA690,TRUE,_xll.ohTrigger(Trigger,Trigger3M))</f>
        <v>1.210978184045608E-2</v>
      </c>
      <c r="BE690" s="246" t="e">
        <f>IFERROR(_xll.qlIndexFixing($BF$1,BA690,TRUE,_xll.ohTrigger(Trigger,Trigger3M)),#N/A)</f>
        <v>#N/A</v>
      </c>
    </row>
    <row r="691" spans="52:57" ht="11.25" customHeight="1" x14ac:dyDescent="0.25">
      <c r="AZ691" s="102" t="s">
        <v>83</v>
      </c>
      <c r="BA691" s="101">
        <f>_xll.qlInterestRateIndexFixingDate(Currency&amp;"ibor"&amp;Tenor,BB691,Trigger)</f>
        <v>44189</v>
      </c>
      <c r="BB691" s="101">
        <f>_xll.qlCalendarAdvance(Calendar,BB690,AZ691,"f",,Trigger)</f>
        <v>44194</v>
      </c>
      <c r="BC691" s="101">
        <f>_xll.qlInterestRateIndexMaturity(Currency&amp;"ibor"&amp;Tenor,BB691,Trigger)</f>
        <v>44284</v>
      </c>
      <c r="BD691" s="246">
        <f>_xll.qlIndexFixing($AD$5,BA691,TRUE,_xll.ohTrigger(Trigger,Trigger3M))</f>
        <v>1.2164869948085411E-2</v>
      </c>
      <c r="BE691" s="246" t="e">
        <f>IFERROR(_xll.qlIndexFixing($BF$1,BA691,TRUE,_xll.ohTrigger(Trigger,Trigger3M)),#N/A)</f>
        <v>#N/A</v>
      </c>
    </row>
    <row r="692" spans="52:57" ht="11.25" customHeight="1" x14ac:dyDescent="0.25">
      <c r="AZ692" s="102" t="s">
        <v>83</v>
      </c>
      <c r="BA692" s="101">
        <f>_xll.qlInterestRateIndexFixingDate(Currency&amp;"ibor"&amp;Tenor,BB692,Trigger)</f>
        <v>44196</v>
      </c>
      <c r="BB692" s="101">
        <f>_xll.qlCalendarAdvance(Calendar,BB691,AZ692,"f",,Trigger)</f>
        <v>44201</v>
      </c>
      <c r="BC692" s="101">
        <f>_xll.qlInterestRateIndexMaturity(Currency&amp;"ibor"&amp;Tenor,BB692,Trigger)</f>
        <v>44292</v>
      </c>
      <c r="BD692" s="246">
        <f>_xll.qlIndexFixing($AD$5,BA692,TRUE,_xll.ohTrigger(Trigger,Trigger3M))</f>
        <v>1.2224101083910126E-2</v>
      </c>
      <c r="BE692" s="246" t="e">
        <f>IFERROR(_xll.qlIndexFixing($BF$1,BA692,TRUE,_xll.ohTrigger(Trigger,Trigger3M)),#N/A)</f>
        <v>#N/A</v>
      </c>
    </row>
    <row r="693" spans="52:57" ht="11.25" customHeight="1" x14ac:dyDescent="0.25">
      <c r="AZ693" s="102" t="s">
        <v>83</v>
      </c>
      <c r="BA693" s="101">
        <f>_xll.qlInterestRateIndexFixingDate(Currency&amp;"ibor"&amp;Tenor,BB693,Trigger)</f>
        <v>44204</v>
      </c>
      <c r="BB693" s="101">
        <f>_xll.qlCalendarAdvance(Calendar,BB692,AZ693,"f",,Trigger)</f>
        <v>44208</v>
      </c>
      <c r="BC693" s="101">
        <f>_xll.qlInterestRateIndexMaturity(Currency&amp;"ibor"&amp;Tenor,BB693,Trigger)</f>
        <v>44298</v>
      </c>
      <c r="BD693" s="246">
        <f>_xll.qlIndexFixing($AD$5,BA693,TRUE,_xll.ohTrigger(Trigger,Trigger3M))</f>
        <v>1.2275048432508484E-2</v>
      </c>
      <c r="BE693" s="246" t="e">
        <f>IFERROR(_xll.qlIndexFixing($BF$1,BA693,TRUE,_xll.ohTrigger(Trigger,Trigger3M)),#N/A)</f>
        <v>#N/A</v>
      </c>
    </row>
    <row r="694" spans="52:57" ht="11.25" customHeight="1" x14ac:dyDescent="0.25">
      <c r="AZ694" s="102" t="s">
        <v>83</v>
      </c>
      <c r="BA694" s="101">
        <f>_xll.qlInterestRateIndexFixingDate(Currency&amp;"ibor"&amp;Tenor,BB694,Trigger)</f>
        <v>44211</v>
      </c>
      <c r="BB694" s="101">
        <f>_xll.qlCalendarAdvance(Calendar,BB693,AZ694,"f",,Trigger)</f>
        <v>44215</v>
      </c>
      <c r="BC694" s="101">
        <f>_xll.qlInterestRateIndexMaturity(Currency&amp;"ibor"&amp;Tenor,BB694,Trigger)</f>
        <v>44305</v>
      </c>
      <c r="BD694" s="246">
        <f>_xll.qlIndexFixing($AD$5,BA694,TRUE,_xll.ohTrigger(Trigger,Trigger3M))</f>
        <v>1.2330138809324431E-2</v>
      </c>
      <c r="BE694" s="246" t="e">
        <f>IFERROR(_xll.qlIndexFixing($BF$1,BA694,TRUE,_xll.ohTrigger(Trigger,Trigger3M)),#N/A)</f>
        <v>#N/A</v>
      </c>
    </row>
    <row r="695" spans="52:57" ht="11.25" customHeight="1" x14ac:dyDescent="0.25">
      <c r="AZ695" s="102" t="s">
        <v>83</v>
      </c>
      <c r="BA695" s="101">
        <f>_xll.qlInterestRateIndexFixingDate(Currency&amp;"ibor"&amp;Tenor,BB695,Trigger)</f>
        <v>44218</v>
      </c>
      <c r="BB695" s="101">
        <f>_xll.qlCalendarAdvance(Calendar,BB694,AZ695,"f",,Trigger)</f>
        <v>44222</v>
      </c>
      <c r="BC695" s="101">
        <f>_xll.qlInterestRateIndexMaturity(Currency&amp;"ibor"&amp;Tenor,BB695,Trigger)</f>
        <v>44312</v>
      </c>
      <c r="BD695" s="246">
        <f>_xll.qlIndexFixing($AD$5,BA695,TRUE,_xll.ohTrigger(Trigger,Trigger3M))</f>
        <v>1.2385229942555753E-2</v>
      </c>
      <c r="BE695" s="246" t="e">
        <f>IFERROR(_xll.qlIndexFixing($BF$1,BA695,TRUE,_xll.ohTrigger(Trigger,Trigger3M)),#N/A)</f>
        <v>#N/A</v>
      </c>
    </row>
    <row r="696" spans="52:57" ht="11.25" customHeight="1" x14ac:dyDescent="0.25">
      <c r="AZ696" s="102" t="s">
        <v>83</v>
      </c>
      <c r="BA696" s="101">
        <f>_xll.qlInterestRateIndexFixingDate(Currency&amp;"ibor"&amp;Tenor,BB696,Trigger)</f>
        <v>44225</v>
      </c>
      <c r="BB696" s="101">
        <f>_xll.qlCalendarAdvance(Calendar,BB695,AZ696,"f",,Trigger)</f>
        <v>44229</v>
      </c>
      <c r="BC696" s="101">
        <f>_xll.qlInterestRateIndexMaturity(Currency&amp;"ibor"&amp;Tenor,BB696,Trigger)</f>
        <v>44319</v>
      </c>
      <c r="BD696" s="246">
        <f>_xll.qlIndexFixing($AD$5,BA696,TRUE,_xll.ohTrigger(Trigger,Trigger3M))</f>
        <v>1.2440321832213108E-2</v>
      </c>
      <c r="BE696" s="246" t="e">
        <f>IFERROR(_xll.qlIndexFixing($BF$1,BA696,TRUE,_xll.ohTrigger(Trigger,Trigger3M)),#N/A)</f>
        <v>#N/A</v>
      </c>
    </row>
    <row r="697" spans="52:57" ht="11.25" customHeight="1" x14ac:dyDescent="0.25">
      <c r="AZ697" s="102" t="s">
        <v>83</v>
      </c>
      <c r="BA697" s="101">
        <f>_xll.qlInterestRateIndexFixingDate(Currency&amp;"ibor"&amp;Tenor,BB697,Trigger)</f>
        <v>44232</v>
      </c>
      <c r="BB697" s="101">
        <f>_xll.qlCalendarAdvance(Calendar,BB696,AZ697,"f",,Trigger)</f>
        <v>44236</v>
      </c>
      <c r="BC697" s="101">
        <f>_xll.qlInterestRateIndexMaturity(Currency&amp;"ibor"&amp;Tenor,BB697,Trigger)</f>
        <v>44326</v>
      </c>
      <c r="BD697" s="246">
        <f>_xll.qlIndexFixing($AD$5,BA697,TRUE,_xll.ohTrigger(Trigger,Trigger3M))</f>
        <v>1.249541447830893E-2</v>
      </c>
      <c r="BE697" s="246" t="e">
        <f>IFERROR(_xll.qlIndexFixing($BF$1,BA697,TRUE,_xll.ohTrigger(Trigger,Trigger3M)),#N/A)</f>
        <v>#N/A</v>
      </c>
    </row>
    <row r="698" spans="52:57" ht="11.25" customHeight="1" x14ac:dyDescent="0.25">
      <c r="AZ698" s="102" t="s">
        <v>83</v>
      </c>
      <c r="BA698" s="101">
        <f>_xll.qlInterestRateIndexFixingDate(Currency&amp;"ibor"&amp;Tenor,BB698,Trigger)</f>
        <v>44239</v>
      </c>
      <c r="BB698" s="101">
        <f>_xll.qlCalendarAdvance(Calendar,BB697,AZ698,"f",,Trigger)</f>
        <v>44243</v>
      </c>
      <c r="BC698" s="101">
        <f>_xll.qlInterestRateIndexMaturity(Currency&amp;"ibor"&amp;Tenor,BB698,Trigger)</f>
        <v>44333</v>
      </c>
      <c r="BD698" s="246">
        <f>_xll.qlIndexFixing($AD$5,BA698,TRUE,_xll.ohTrigger(Trigger,Trigger3M))</f>
        <v>1.2550507880850326E-2</v>
      </c>
      <c r="BE698" s="246" t="e">
        <f>IFERROR(_xll.qlIndexFixing($BF$1,BA698,TRUE,_xll.ohTrigger(Trigger,Trigger3M)),#N/A)</f>
        <v>#N/A</v>
      </c>
    </row>
    <row r="699" spans="52:57" ht="11.25" customHeight="1" x14ac:dyDescent="0.25">
      <c r="AZ699" s="102" t="s">
        <v>83</v>
      </c>
      <c r="BA699" s="101">
        <f>_xll.qlInterestRateIndexFixingDate(Currency&amp;"ibor"&amp;Tenor,BB699,Trigger)</f>
        <v>44246</v>
      </c>
      <c r="BB699" s="101">
        <f>_xll.qlCalendarAdvance(Calendar,BB698,AZ699,"f",,Trigger)</f>
        <v>44250</v>
      </c>
      <c r="BC699" s="101">
        <f>_xll.qlInterestRateIndexMaturity(Currency&amp;"ibor"&amp;Tenor,BB699,Trigger)</f>
        <v>44340</v>
      </c>
      <c r="BD699" s="246">
        <f>_xll.qlIndexFixing($AD$5,BA699,TRUE,_xll.ohTrigger(Trigger,Trigger3M))</f>
        <v>1.2605602039850616E-2</v>
      </c>
      <c r="BE699" s="246" t="e">
        <f>IFERROR(_xll.qlIndexFixing($BF$1,BA699,TRUE,_xll.ohTrigger(Trigger,Trigger3M)),#N/A)</f>
        <v>#N/A</v>
      </c>
    </row>
    <row r="700" spans="52:57" ht="11.25" customHeight="1" x14ac:dyDescent="0.25">
      <c r="AZ700" s="102" t="s">
        <v>83</v>
      </c>
      <c r="BA700" s="101">
        <f>_xll.qlInterestRateIndexFixingDate(Currency&amp;"ibor"&amp;Tenor,BB700,Trigger)</f>
        <v>44253</v>
      </c>
      <c r="BB700" s="101">
        <f>_xll.qlCalendarAdvance(Calendar,BB699,AZ700,"f",,Trigger)</f>
        <v>44257</v>
      </c>
      <c r="BC700" s="101">
        <f>_xll.qlInterestRateIndexMaturity(Currency&amp;"ibor"&amp;Tenor,BB700,Trigger)</f>
        <v>44349</v>
      </c>
      <c r="BD700" s="246">
        <f>_xll.qlIndexFixing($AD$5,BA700,TRUE,_xll.ohTrigger(Trigger,Trigger3M))</f>
        <v>1.2669013072608825E-2</v>
      </c>
      <c r="BE700" s="246" t="e">
        <f>IFERROR(_xll.qlIndexFixing($BF$1,BA700,TRUE,_xll.ohTrigger(Trigger,Trigger3M)),#N/A)</f>
        <v>#N/A</v>
      </c>
    </row>
    <row r="701" spans="52:57" ht="11.25" customHeight="1" x14ac:dyDescent="0.25">
      <c r="AZ701" s="102" t="s">
        <v>83</v>
      </c>
      <c r="BA701" s="101">
        <f>_xll.qlInterestRateIndexFixingDate(Currency&amp;"ibor"&amp;Tenor,BB701,Trigger)</f>
        <v>44260</v>
      </c>
      <c r="BB701" s="101">
        <f>_xll.qlCalendarAdvance(Calendar,BB700,AZ701,"f",,Trigger)</f>
        <v>44264</v>
      </c>
      <c r="BC701" s="101">
        <f>_xll.qlInterestRateIndexMaturity(Currency&amp;"ibor"&amp;Tenor,BB701,Trigger)</f>
        <v>44356</v>
      </c>
      <c r="BD701" s="246">
        <f>_xll.qlIndexFixing($AD$5,BA701,TRUE,_xll.ohTrigger(Trigger,Trigger3M))</f>
        <v>1.2724112732731167E-2</v>
      </c>
      <c r="BE701" s="246" t="e">
        <f>IFERROR(_xll.qlIndexFixing($BF$1,BA701,TRUE,_xll.ohTrigger(Trigger,Trigger3M)),#N/A)</f>
        <v>#N/A</v>
      </c>
    </row>
    <row r="702" spans="52:57" ht="11.25" customHeight="1" x14ac:dyDescent="0.25">
      <c r="AZ702" s="102" t="s">
        <v>83</v>
      </c>
      <c r="BA702" s="101">
        <f>_xll.qlInterestRateIndexFixingDate(Currency&amp;"ibor"&amp;Tenor,BB702,Trigger)</f>
        <v>44267</v>
      </c>
      <c r="BB702" s="101">
        <f>_xll.qlCalendarAdvance(Calendar,BB701,AZ702,"f",,Trigger)</f>
        <v>44271</v>
      </c>
      <c r="BC702" s="101">
        <f>_xll.qlInterestRateIndexMaturity(Currency&amp;"ibor"&amp;Tenor,BB702,Trigger)</f>
        <v>44363</v>
      </c>
      <c r="BD702" s="246">
        <f>_xll.qlIndexFixing($AD$5,BA702,TRUE,_xll.ohTrigger(Trigger,Trigger3M))</f>
        <v>1.277921316620967E-2</v>
      </c>
      <c r="BE702" s="246" t="e">
        <f>IFERROR(_xll.qlIndexFixing($BF$1,BA702,TRUE,_xll.ohTrigger(Trigger,Trigger3M)),#N/A)</f>
        <v>#N/A</v>
      </c>
    </row>
    <row r="703" spans="52:57" ht="11.25" customHeight="1" x14ac:dyDescent="0.25">
      <c r="AZ703" s="102" t="s">
        <v>83</v>
      </c>
      <c r="BA703" s="101">
        <f>_xll.qlInterestRateIndexFixingDate(Currency&amp;"ibor"&amp;Tenor,BB703,Trigger)</f>
        <v>44274</v>
      </c>
      <c r="BB703" s="101">
        <f>_xll.qlCalendarAdvance(Calendar,BB702,AZ703,"f",,Trigger)</f>
        <v>44278</v>
      </c>
      <c r="BC703" s="101">
        <f>_xll.qlInterestRateIndexMaturity(Currency&amp;"ibor"&amp;Tenor,BB703,Trigger)</f>
        <v>44370</v>
      </c>
      <c r="BD703" s="246">
        <f>_xll.qlIndexFixing($AD$5,BA703,TRUE,_xll.ohTrigger(Trigger,Trigger3M))</f>
        <v>1.2834314373053893E-2</v>
      </c>
      <c r="BE703" s="246" t="e">
        <f>IFERROR(_xll.qlIndexFixing($BF$1,BA703,TRUE,_xll.ohTrigger(Trigger,Trigger3M)),#N/A)</f>
        <v>#N/A</v>
      </c>
    </row>
    <row r="704" spans="52:57" ht="11.25" customHeight="1" x14ac:dyDescent="0.25">
      <c r="AZ704" s="102" t="s">
        <v>83</v>
      </c>
      <c r="BA704" s="101">
        <f>_xll.qlInterestRateIndexFixingDate(Currency&amp;"ibor"&amp;Tenor,BB704,Trigger)</f>
        <v>44281</v>
      </c>
      <c r="BB704" s="101">
        <f>_xll.qlCalendarAdvance(Calendar,BB703,AZ704,"f",,Trigger)</f>
        <v>44285</v>
      </c>
      <c r="BC704" s="101">
        <f>_xll.qlInterestRateIndexMaturity(Currency&amp;"ibor"&amp;Tenor,BB704,Trigger)</f>
        <v>44377</v>
      </c>
      <c r="BD704" s="246">
        <f>_xll.qlIndexFixing($AD$5,BA704,TRUE,_xll.ohTrigger(Trigger,Trigger3M))</f>
        <v>1.2889416353275998E-2</v>
      </c>
      <c r="BE704" s="246" t="e">
        <f>IFERROR(_xll.qlIndexFixing($BF$1,BA704,TRUE,_xll.ohTrigger(Trigger,Trigger3M)),#N/A)</f>
        <v>#N/A</v>
      </c>
    </row>
    <row r="705" spans="52:57" ht="11.25" customHeight="1" x14ac:dyDescent="0.25">
      <c r="AZ705" s="102" t="s">
        <v>83</v>
      </c>
      <c r="BA705" s="101">
        <f>_xll.qlInterestRateIndexFixingDate(Currency&amp;"ibor"&amp;Tenor,BB705,Trigger)</f>
        <v>44286</v>
      </c>
      <c r="BB705" s="101">
        <f>_xll.qlCalendarAdvance(Calendar,BB704,AZ705,"f",,Trigger)</f>
        <v>44292</v>
      </c>
      <c r="BC705" s="101">
        <f>_xll.qlInterestRateIndexMaturity(Currency&amp;"ibor"&amp;Tenor,BB705,Trigger)</f>
        <v>44383</v>
      </c>
      <c r="BD705" s="246">
        <f>_xll.qlIndexFixing($AD$5,BA705,TRUE,_xll.ohTrigger(Trigger,Trigger3M))</f>
        <v>1.2940350847491197E-2</v>
      </c>
      <c r="BE705" s="246" t="e">
        <f>IFERROR(_xll.qlIndexFixing($BF$1,BA705,TRUE,_xll.ohTrigger(Trigger,Trigger3M)),#N/A)</f>
        <v>#N/A</v>
      </c>
    </row>
    <row r="706" spans="52:57" ht="11.25" customHeight="1" x14ac:dyDescent="0.25">
      <c r="AZ706" s="102" t="s">
        <v>83</v>
      </c>
      <c r="BA706" s="101">
        <f>_xll.qlInterestRateIndexFixingDate(Currency&amp;"ibor"&amp;Tenor,BB706,Trigger)</f>
        <v>44295</v>
      </c>
      <c r="BB706" s="101">
        <f>_xll.qlCalendarAdvance(Calendar,BB705,AZ706,"f",,Trigger)</f>
        <v>44299</v>
      </c>
      <c r="BC706" s="101">
        <f>_xll.qlInterestRateIndexMaturity(Currency&amp;"ibor"&amp;Tenor,BB706,Trigger)</f>
        <v>44390</v>
      </c>
      <c r="BD706" s="246">
        <f>_xll.qlIndexFixing($AD$5,BA706,TRUE,_xll.ohTrigger(Trigger,Trigger3M))</f>
        <v>1.2995452337604728E-2</v>
      </c>
      <c r="BE706" s="246" t="e">
        <f>IFERROR(_xll.qlIndexFixing($BF$1,BA706,TRUE,_xll.ohTrigger(Trigger,Trigger3M)),#N/A)</f>
        <v>#N/A</v>
      </c>
    </row>
    <row r="707" spans="52:57" ht="11.25" customHeight="1" x14ac:dyDescent="0.25">
      <c r="AZ707" s="102" t="s">
        <v>83</v>
      </c>
      <c r="BA707" s="101">
        <f>_xll.qlInterestRateIndexFixingDate(Currency&amp;"ibor"&amp;Tenor,BB707,Trigger)</f>
        <v>44302</v>
      </c>
      <c r="BB707" s="101">
        <f>_xll.qlCalendarAdvance(Calendar,BB706,AZ707,"f",,Trigger)</f>
        <v>44306</v>
      </c>
      <c r="BC707" s="101">
        <f>_xll.qlInterestRateIndexMaturity(Currency&amp;"ibor"&amp;Tenor,BB707,Trigger)</f>
        <v>44397</v>
      </c>
      <c r="BD707" s="246">
        <f>_xll.qlIndexFixing($AD$5,BA707,TRUE,_xll.ohTrigger(Trigger,Trigger3M))</f>
        <v>1.3050554592694033E-2</v>
      </c>
      <c r="BE707" s="246" t="e">
        <f>IFERROR(_xll.qlIndexFixing($BF$1,BA707,TRUE,_xll.ohTrigger(Trigger,Trigger3M)),#N/A)</f>
        <v>#N/A</v>
      </c>
    </row>
    <row r="708" spans="52:57" ht="11.25" customHeight="1" x14ac:dyDescent="0.25">
      <c r="AZ708" s="102" t="s">
        <v>83</v>
      </c>
      <c r="BA708" s="101">
        <f>_xll.qlInterestRateIndexFixingDate(Currency&amp;"ibor"&amp;Tenor,BB708,Trigger)</f>
        <v>44309</v>
      </c>
      <c r="BB708" s="101">
        <f>_xll.qlCalendarAdvance(Calendar,BB707,AZ708,"f",,Trigger)</f>
        <v>44313</v>
      </c>
      <c r="BC708" s="101">
        <f>_xll.qlInterestRateIndexMaturity(Currency&amp;"ibor"&amp;Tenor,BB708,Trigger)</f>
        <v>44404</v>
      </c>
      <c r="BD708" s="246">
        <f>_xll.qlIndexFixing($AD$5,BA708,TRUE,_xll.ohTrigger(Trigger,Trigger3M))</f>
        <v>1.310569976453042E-2</v>
      </c>
      <c r="BE708" s="246" t="e">
        <f>IFERROR(_xll.qlIndexFixing($BF$1,BA708,TRUE,_xll.ohTrigger(Trigger,Trigger3M)),#N/A)</f>
        <v>#N/A</v>
      </c>
    </row>
    <row r="709" spans="52:57" ht="11.25" customHeight="1" x14ac:dyDescent="0.25">
      <c r="AZ709" s="102" t="s">
        <v>83</v>
      </c>
      <c r="BA709" s="101">
        <f>_xll.qlInterestRateIndexFixingDate(Currency&amp;"ibor"&amp;Tenor,BB709,Trigger)</f>
        <v>44316</v>
      </c>
      <c r="BB709" s="101">
        <f>_xll.qlCalendarAdvance(Calendar,BB708,AZ709,"f",,Trigger)</f>
        <v>44320</v>
      </c>
      <c r="BC709" s="101">
        <f>_xll.qlInterestRateIndexMaturity(Currency&amp;"ibor"&amp;Tenor,BB709,Trigger)</f>
        <v>44412</v>
      </c>
      <c r="BD709" s="246">
        <f>_xll.qlIndexFixing($AD$5,BA709,TRUE,_xll.ohTrigger(Trigger,Trigger3M))</f>
        <v>1.3165314483491912E-2</v>
      </c>
      <c r="BE709" s="246" t="e">
        <f>IFERROR(_xll.qlIndexFixing($BF$1,BA709,TRUE,_xll.ohTrigger(Trigger,Trigger3M)),#N/A)</f>
        <v>#N/A</v>
      </c>
    </row>
    <row r="710" spans="52:57" ht="11.25" customHeight="1" x14ac:dyDescent="0.25">
      <c r="AZ710" s="102" t="s">
        <v>83</v>
      </c>
      <c r="BA710" s="101">
        <f>_xll.qlInterestRateIndexFixingDate(Currency&amp;"ibor"&amp;Tenor,BB710,Trigger)</f>
        <v>44323</v>
      </c>
      <c r="BB710" s="101">
        <f>_xll.qlCalendarAdvance(Calendar,BB709,AZ710,"f",,Trigger)</f>
        <v>44327</v>
      </c>
      <c r="BC710" s="101">
        <f>_xll.qlInterestRateIndexMaturity(Currency&amp;"ibor"&amp;Tenor,BB710,Trigger)</f>
        <v>44419</v>
      </c>
      <c r="BD710" s="246">
        <f>_xll.qlIndexFixing($AD$5,BA710,TRUE,_xll.ohTrigger(Trigger,Trigger3M))</f>
        <v>1.322071617218684E-2</v>
      </c>
      <c r="BE710" s="246" t="e">
        <f>IFERROR(_xll.qlIndexFixing($BF$1,BA710,TRUE,_xll.ohTrigger(Trigger,Trigger3M)),#N/A)</f>
        <v>#N/A</v>
      </c>
    </row>
    <row r="711" spans="52:57" ht="11.25" customHeight="1" x14ac:dyDescent="0.25">
      <c r="AZ711" s="102" t="s">
        <v>83</v>
      </c>
      <c r="BA711" s="101">
        <f>_xll.qlInterestRateIndexFixingDate(Currency&amp;"ibor"&amp;Tenor,BB711,Trigger)</f>
        <v>44330</v>
      </c>
      <c r="BB711" s="101">
        <f>_xll.qlCalendarAdvance(Calendar,BB710,AZ711,"f",,Trigger)</f>
        <v>44334</v>
      </c>
      <c r="BC711" s="101">
        <f>_xll.qlInterestRateIndexMaturity(Currency&amp;"ibor"&amp;Tenor,BB711,Trigger)</f>
        <v>44426</v>
      </c>
      <c r="BD711" s="246">
        <f>_xll.qlIndexFixing($AD$5,BA711,TRUE,_xll.ohTrigger(Trigger,Trigger3M))</f>
        <v>1.3276120502585146E-2</v>
      </c>
      <c r="BE711" s="246" t="e">
        <f>IFERROR(_xll.qlIndexFixing($BF$1,BA711,TRUE,_xll.ohTrigger(Trigger,Trigger3M)),#N/A)</f>
        <v>#N/A</v>
      </c>
    </row>
    <row r="712" spans="52:57" ht="11.25" customHeight="1" x14ac:dyDescent="0.25">
      <c r="AZ712" s="102" t="s">
        <v>83</v>
      </c>
      <c r="BA712" s="101">
        <f>_xll.qlInterestRateIndexFixingDate(Currency&amp;"ibor"&amp;Tenor,BB712,Trigger)</f>
        <v>44337</v>
      </c>
      <c r="BB712" s="101">
        <f>_xll.qlCalendarAdvance(Calendar,BB711,AZ712,"f",,Trigger)</f>
        <v>44341</v>
      </c>
      <c r="BC712" s="101">
        <f>_xll.qlInterestRateIndexMaturity(Currency&amp;"ibor"&amp;Tenor,BB712,Trigger)</f>
        <v>44433</v>
      </c>
      <c r="BD712" s="246">
        <f>_xll.qlIndexFixing($AD$5,BA712,TRUE,_xll.ohTrigger(Trigger,Trigger3M))</f>
        <v>1.3331527474775454E-2</v>
      </c>
      <c r="BE712" s="246" t="e">
        <f>IFERROR(_xll.qlIndexFixing($BF$1,BA712,TRUE,_xll.ohTrigger(Trigger,Trigger3M)),#N/A)</f>
        <v>#N/A</v>
      </c>
    </row>
    <row r="713" spans="52:57" ht="11.25" customHeight="1" x14ac:dyDescent="0.25">
      <c r="AZ713" s="102" t="s">
        <v>83</v>
      </c>
      <c r="BA713" s="101">
        <f>_xll.qlInterestRateIndexFixingDate(Currency&amp;"ibor"&amp;Tenor,BB713,Trigger)</f>
        <v>44344</v>
      </c>
      <c r="BB713" s="101">
        <f>_xll.qlCalendarAdvance(Calendar,BB712,AZ713,"f",,Trigger)</f>
        <v>44348</v>
      </c>
      <c r="BC713" s="101">
        <f>_xll.qlInterestRateIndexMaturity(Currency&amp;"ibor"&amp;Tenor,BB713,Trigger)</f>
        <v>44440</v>
      </c>
      <c r="BD713" s="246">
        <f>_xll.qlIndexFixing($AD$5,BA713,TRUE,_xll.ohTrigger(Trigger,Trigger3M))</f>
        <v>1.3386937088848128E-2</v>
      </c>
      <c r="BE713" s="246" t="e">
        <f>IFERROR(_xll.qlIndexFixing($BF$1,BA713,TRUE,_xll.ohTrigger(Trigger,Trigger3M)),#N/A)</f>
        <v>#N/A</v>
      </c>
    </row>
    <row r="714" spans="52:57" ht="11.25" customHeight="1" x14ac:dyDescent="0.25">
      <c r="AZ714" s="102" t="s">
        <v>83</v>
      </c>
      <c r="BA714" s="101">
        <f>_xll.qlInterestRateIndexFixingDate(Currency&amp;"ibor"&amp;Tenor,BB714,Trigger)</f>
        <v>44351</v>
      </c>
      <c r="BB714" s="101">
        <f>_xll.qlCalendarAdvance(Calendar,BB713,AZ714,"f",,Trigger)</f>
        <v>44355</v>
      </c>
      <c r="BC714" s="101">
        <f>_xll.qlInterestRateIndexMaturity(Currency&amp;"ibor"&amp;Tenor,BB714,Trigger)</f>
        <v>44447</v>
      </c>
      <c r="BD714" s="246">
        <f>_xll.qlIndexFixing($AD$5,BA714,TRUE,_xll.ohTrigger(Trigger,Trigger3M))</f>
        <v>1.3442349344892661E-2</v>
      </c>
      <c r="BE714" s="246" t="e">
        <f>IFERROR(_xll.qlIndexFixing($BF$1,BA714,TRUE,_xll.ohTrigger(Trigger,Trigger3M)),#N/A)</f>
        <v>#N/A</v>
      </c>
    </row>
    <row r="715" spans="52:57" ht="11.25" customHeight="1" x14ac:dyDescent="0.25">
      <c r="AZ715" s="102" t="s">
        <v>83</v>
      </c>
      <c r="BA715" s="101">
        <f>_xll.qlInterestRateIndexFixingDate(Currency&amp;"ibor"&amp;Tenor,BB715,Trigger)</f>
        <v>44358</v>
      </c>
      <c r="BB715" s="101">
        <f>_xll.qlCalendarAdvance(Calendar,BB714,AZ715,"f",,Trigger)</f>
        <v>44362</v>
      </c>
      <c r="BC715" s="101">
        <f>_xll.qlInterestRateIndexMaturity(Currency&amp;"ibor"&amp;Tenor,BB715,Trigger)</f>
        <v>44454</v>
      </c>
      <c r="BD715" s="246">
        <f>_xll.qlIndexFixing($AD$5,BA715,TRUE,_xll.ohTrigger(Trigger,Trigger3M))</f>
        <v>1.3497764242999413E-2</v>
      </c>
      <c r="BE715" s="246" t="e">
        <f>IFERROR(_xll.qlIndexFixing($BF$1,BA715,TRUE,_xll.ohTrigger(Trigger,Trigger3M)),#N/A)</f>
        <v>#N/A</v>
      </c>
    </row>
    <row r="716" spans="52:57" ht="11.25" customHeight="1" x14ac:dyDescent="0.25">
      <c r="AZ716" s="102" t="s">
        <v>83</v>
      </c>
      <c r="BA716" s="101">
        <f>_xll.qlInterestRateIndexFixingDate(Currency&amp;"ibor"&amp;Tenor,BB716,Trigger)</f>
        <v>44365</v>
      </c>
      <c r="BB716" s="101">
        <f>_xll.qlCalendarAdvance(Calendar,BB715,AZ716,"f",,Trigger)</f>
        <v>44369</v>
      </c>
      <c r="BC716" s="101">
        <f>_xll.qlInterestRateIndexMaturity(Currency&amp;"ibor"&amp;Tenor,BB716,Trigger)</f>
        <v>44461</v>
      </c>
      <c r="BD716" s="246">
        <f>_xll.qlIndexFixing($AD$5,BA716,TRUE,_xll.ohTrigger(Trigger,Trigger3M))</f>
        <v>1.3553181783257881E-2</v>
      </c>
      <c r="BE716" s="246" t="e">
        <f>IFERROR(_xll.qlIndexFixing($BF$1,BA716,TRUE,_xll.ohTrigger(Trigger,Trigger3M)),#N/A)</f>
        <v>#N/A</v>
      </c>
    </row>
    <row r="717" spans="52:57" ht="11.25" customHeight="1" x14ac:dyDescent="0.25">
      <c r="AZ717" s="102" t="s">
        <v>83</v>
      </c>
      <c r="BA717" s="101">
        <f>_xll.qlInterestRateIndexFixingDate(Currency&amp;"ibor"&amp;Tenor,BB717,Trigger)</f>
        <v>44372</v>
      </c>
      <c r="BB717" s="101">
        <f>_xll.qlCalendarAdvance(Calendar,BB716,AZ717,"f",,Trigger)</f>
        <v>44376</v>
      </c>
      <c r="BC717" s="101">
        <f>_xll.qlInterestRateIndexMaturity(Currency&amp;"ibor"&amp;Tenor,BB717,Trigger)</f>
        <v>44468</v>
      </c>
      <c r="BD717" s="246">
        <f>_xll.qlIndexFixing($AD$5,BA717,TRUE,_xll.ohTrigger(Trigger,Trigger3M))</f>
        <v>1.3608601965757557E-2</v>
      </c>
      <c r="BE717" s="246" t="e">
        <f>IFERROR(_xll.qlIndexFixing($BF$1,BA717,TRUE,_xll.ohTrigger(Trigger,Trigger3M)),#N/A)</f>
        <v>#N/A</v>
      </c>
    </row>
    <row r="718" spans="52:57" ht="11.25" customHeight="1" x14ac:dyDescent="0.25">
      <c r="AZ718" s="102" t="s">
        <v>83</v>
      </c>
      <c r="BA718" s="101">
        <f>_xll.qlInterestRateIndexFixingDate(Currency&amp;"ibor"&amp;Tenor,BB718,Trigger)</f>
        <v>44379</v>
      </c>
      <c r="BB718" s="101">
        <f>_xll.qlCalendarAdvance(Calendar,BB717,AZ718,"f",,Trigger)</f>
        <v>44383</v>
      </c>
      <c r="BC718" s="101">
        <f>_xll.qlInterestRateIndexMaturity(Currency&amp;"ibor"&amp;Tenor,BB718,Trigger)</f>
        <v>44475</v>
      </c>
      <c r="BD718" s="246">
        <f>_xll.qlIndexFixing($AD$5,BA718,TRUE,_xll.ohTrigger(Trigger,Trigger3M))</f>
        <v>1.3664024790587936E-2</v>
      </c>
      <c r="BE718" s="246" t="e">
        <f>IFERROR(_xll.qlIndexFixing($BF$1,BA718,TRUE,_xll.ohTrigger(Trigger,Trigger3M)),#N/A)</f>
        <v>#N/A</v>
      </c>
    </row>
    <row r="719" spans="52:57" ht="11.25" customHeight="1" x14ac:dyDescent="0.25">
      <c r="AZ719" s="102" t="s">
        <v>83</v>
      </c>
      <c r="BA719" s="101">
        <f>_xll.qlInterestRateIndexFixingDate(Currency&amp;"ibor"&amp;Tenor,BB719,Trigger)</f>
        <v>44386</v>
      </c>
      <c r="BB719" s="101">
        <f>_xll.qlCalendarAdvance(Calendar,BB718,AZ719,"f",,Trigger)</f>
        <v>44390</v>
      </c>
      <c r="BC719" s="101">
        <f>_xll.qlInterestRateIndexMaturity(Currency&amp;"ibor"&amp;Tenor,BB719,Trigger)</f>
        <v>44482</v>
      </c>
      <c r="BD719" s="246">
        <f>_xll.qlIndexFixing($AD$5,BA719,TRUE,_xll.ohTrigger(Trigger,Trigger3M))</f>
        <v>1.3719450257840249E-2</v>
      </c>
      <c r="BE719" s="246" t="e">
        <f>IFERROR(_xll.qlIndexFixing($BF$1,BA719,TRUE,_xll.ohTrigger(Trigger,Trigger3M)),#N/A)</f>
        <v>#N/A</v>
      </c>
    </row>
    <row r="720" spans="52:57" ht="11.25" customHeight="1" x14ac:dyDescent="0.25">
      <c r="AZ720" s="102" t="s">
        <v>83</v>
      </c>
      <c r="BA720" s="101">
        <f>_xll.qlInterestRateIndexFixingDate(Currency&amp;"ibor"&amp;Tenor,BB720,Trigger)</f>
        <v>44393</v>
      </c>
      <c r="BB720" s="101">
        <f>_xll.qlCalendarAdvance(Calendar,BB719,AZ720,"f",,Trigger)</f>
        <v>44397</v>
      </c>
      <c r="BC720" s="101">
        <f>_xll.qlInterestRateIndexMaturity(Currency&amp;"ibor"&amp;Tenor,BB720,Trigger)</f>
        <v>44489</v>
      </c>
      <c r="BD720" s="246">
        <f>_xll.qlIndexFixing($AD$5,BA720,TRUE,_xll.ohTrigger(Trigger,Trigger3M))</f>
        <v>1.3774878367603119E-2</v>
      </c>
      <c r="BE720" s="246" t="e">
        <f>IFERROR(_xll.qlIndexFixing($BF$1,BA720,TRUE,_xll.ohTrigger(Trigger,Trigger3M)),#N/A)</f>
        <v>#N/A</v>
      </c>
    </row>
    <row r="721" spans="52:57" ht="11.25" customHeight="1" x14ac:dyDescent="0.25">
      <c r="AZ721" s="102" t="s">
        <v>83</v>
      </c>
      <c r="BA721" s="101">
        <f>_xll.qlInterestRateIndexFixingDate(Currency&amp;"ibor"&amp;Tenor,BB721,Trigger)</f>
        <v>44400</v>
      </c>
      <c r="BB721" s="101">
        <f>_xll.qlCalendarAdvance(Calendar,BB720,AZ721,"f",,Trigger)</f>
        <v>44404</v>
      </c>
      <c r="BC721" s="101">
        <f>_xll.qlInterestRateIndexMaturity(Currency&amp;"ibor"&amp;Tenor,BB721,Trigger)</f>
        <v>44496</v>
      </c>
      <c r="BD721" s="246">
        <f>_xll.qlIndexFixing($AD$5,BA721,TRUE,_xll.ohTrigger(Trigger,Trigger3M))</f>
        <v>1.3830267417168304E-2</v>
      </c>
      <c r="BE721" s="246" t="e">
        <f>IFERROR(_xll.qlIndexFixing($BF$1,BA721,TRUE,_xll.ohTrigger(Trigger,Trigger3M)),#N/A)</f>
        <v>#N/A</v>
      </c>
    </row>
    <row r="722" spans="52:57" ht="11.25" customHeight="1" x14ac:dyDescent="0.25">
      <c r="AZ722" s="102" t="s">
        <v>83</v>
      </c>
      <c r="BA722" s="101">
        <f>_xll.qlInterestRateIndexFixingDate(Currency&amp;"ibor"&amp;Tenor,BB722,Trigger)</f>
        <v>44407</v>
      </c>
      <c r="BB722" s="101">
        <f>_xll.qlCalendarAdvance(Calendar,BB721,AZ722,"f",,Trigger)</f>
        <v>44411</v>
      </c>
      <c r="BC722" s="101">
        <f>_xll.qlInterestRateIndexMaturity(Currency&amp;"ibor"&amp;Tenor,BB722,Trigger)</f>
        <v>44503</v>
      </c>
      <c r="BD722" s="246">
        <f>_xll.qlIndexFixing($AD$5,BA722,TRUE,_xll.ohTrigger(Trigger,Trigger3M))</f>
        <v>1.3885407824946329E-2</v>
      </c>
      <c r="BE722" s="246" t="e">
        <f>IFERROR(_xll.qlIndexFixing($BF$1,BA722,TRUE,_xll.ohTrigger(Trigger,Trigger3M)),#N/A)</f>
        <v>#N/A</v>
      </c>
    </row>
    <row r="723" spans="52:57" ht="11.25" customHeight="1" x14ac:dyDescent="0.25">
      <c r="AZ723" s="102" t="s">
        <v>83</v>
      </c>
      <c r="BA723" s="101">
        <f>_xll.qlInterestRateIndexFixingDate(Currency&amp;"ibor"&amp;Tenor,BB723,Trigger)</f>
        <v>44414</v>
      </c>
      <c r="BB723" s="101">
        <f>_xll.qlCalendarAdvance(Calendar,BB722,AZ723,"f",,Trigger)</f>
        <v>44418</v>
      </c>
      <c r="BC723" s="101">
        <f>_xll.qlInterestRateIndexMaturity(Currency&amp;"ibor"&amp;Tenor,BB723,Trigger)</f>
        <v>44510</v>
      </c>
      <c r="BD723" s="246">
        <f>_xll.qlIndexFixing($AD$5,BA723,TRUE,_xll.ohTrigger(Trigger,Trigger3M))</f>
        <v>1.3940549006994568E-2</v>
      </c>
      <c r="BE723" s="246" t="e">
        <f>IFERROR(_xll.qlIndexFixing($BF$1,BA723,TRUE,_xll.ohTrigger(Trigger,Trigger3M)),#N/A)</f>
        <v>#N/A</v>
      </c>
    </row>
    <row r="724" spans="52:57" ht="11.25" customHeight="1" x14ac:dyDescent="0.25">
      <c r="AZ724" s="102" t="s">
        <v>83</v>
      </c>
      <c r="BA724" s="101">
        <f>_xll.qlInterestRateIndexFixingDate(Currency&amp;"ibor"&amp;Tenor,BB724,Trigger)</f>
        <v>44421</v>
      </c>
      <c r="BB724" s="101">
        <f>_xll.qlCalendarAdvance(Calendar,BB723,AZ724,"f",,Trigger)</f>
        <v>44425</v>
      </c>
      <c r="BC724" s="101">
        <f>_xll.qlInterestRateIndexMaturity(Currency&amp;"ibor"&amp;Tenor,BB724,Trigger)</f>
        <v>44517</v>
      </c>
      <c r="BD724" s="246">
        <f>_xll.qlIndexFixing($AD$5,BA724,TRUE,_xll.ohTrigger(Trigger,Trigger3M))</f>
        <v>1.3995690963325183E-2</v>
      </c>
      <c r="BE724" s="246" t="e">
        <f>IFERROR(_xll.qlIndexFixing($BF$1,BA724,TRUE,_xll.ohTrigger(Trigger,Trigger3M)),#N/A)</f>
        <v>#N/A</v>
      </c>
    </row>
    <row r="725" spans="52:57" ht="11.25" customHeight="1" x14ac:dyDescent="0.25">
      <c r="AZ725" s="102" t="s">
        <v>83</v>
      </c>
      <c r="BA725" s="101">
        <f>_xll.qlInterestRateIndexFixingDate(Currency&amp;"ibor"&amp;Tenor,BB725,Trigger)</f>
        <v>44428</v>
      </c>
      <c r="BB725" s="101">
        <f>_xll.qlCalendarAdvance(Calendar,BB724,AZ725,"f",,Trigger)</f>
        <v>44432</v>
      </c>
      <c r="BC725" s="101">
        <f>_xll.qlInterestRateIndexMaturity(Currency&amp;"ibor"&amp;Tenor,BB725,Trigger)</f>
        <v>44524</v>
      </c>
      <c r="BD725" s="246">
        <f>_xll.qlIndexFixing($AD$5,BA725,TRUE,_xll.ohTrigger(Trigger,Trigger3M))</f>
        <v>1.4050833693949473E-2</v>
      </c>
      <c r="BE725" s="246" t="e">
        <f>IFERROR(_xll.qlIndexFixing($BF$1,BA725,TRUE,_xll.ohTrigger(Trigger,Trigger3M)),#N/A)</f>
        <v>#N/A</v>
      </c>
    </row>
    <row r="726" spans="52:57" ht="11.25" customHeight="1" x14ac:dyDescent="0.25">
      <c r="AZ726" s="102" t="s">
        <v>83</v>
      </c>
      <c r="BA726" s="101">
        <f>_xll.qlInterestRateIndexFixingDate(Currency&amp;"ibor"&amp;Tenor,BB726,Trigger)</f>
        <v>44435</v>
      </c>
      <c r="BB726" s="101">
        <f>_xll.qlCalendarAdvance(Calendar,BB725,AZ726,"f",,Trigger)</f>
        <v>44439</v>
      </c>
      <c r="BC726" s="101">
        <f>_xll.qlInterestRateIndexMaturity(Currency&amp;"ibor"&amp;Tenor,BB726,Trigger)</f>
        <v>44530</v>
      </c>
      <c r="BD726" s="246">
        <f>_xll.qlIndexFixing($AD$5,BA726,TRUE,_xll.ohTrigger(Trigger,Trigger3M))</f>
        <v>1.4101762481377246E-2</v>
      </c>
      <c r="BE726" s="246" t="e">
        <f>IFERROR(_xll.qlIndexFixing($BF$1,BA726,TRUE,_xll.ohTrigger(Trigger,Trigger3M)),#N/A)</f>
        <v>#N/A</v>
      </c>
    </row>
    <row r="727" spans="52:57" ht="11.25" customHeight="1" x14ac:dyDescent="0.25">
      <c r="AZ727" s="102" t="s">
        <v>83</v>
      </c>
      <c r="BA727" s="101">
        <f>_xll.qlInterestRateIndexFixingDate(Currency&amp;"ibor"&amp;Tenor,BB727,Trigger)</f>
        <v>44442</v>
      </c>
      <c r="BB727" s="101">
        <f>_xll.qlCalendarAdvance(Calendar,BB726,AZ727,"f",,Trigger)</f>
        <v>44446</v>
      </c>
      <c r="BC727" s="101">
        <f>_xll.qlInterestRateIndexMaturity(Currency&amp;"ibor"&amp;Tenor,BB727,Trigger)</f>
        <v>44537</v>
      </c>
      <c r="BD727" s="246">
        <f>_xll.qlIndexFixing($AD$5,BA727,TRUE,_xll.ohTrigger(Trigger,Trigger3M))</f>
        <v>1.4156904544899146E-2</v>
      </c>
      <c r="BE727" s="246" t="e">
        <f>IFERROR(_xll.qlIndexFixing($BF$1,BA727,TRUE,_xll.ohTrigger(Trigger,Trigger3M)),#N/A)</f>
        <v>#N/A</v>
      </c>
    </row>
    <row r="728" spans="52:57" ht="11.25" customHeight="1" x14ac:dyDescent="0.25">
      <c r="AZ728" s="102" t="s">
        <v>83</v>
      </c>
      <c r="BA728" s="101">
        <f>_xll.qlInterestRateIndexFixingDate(Currency&amp;"ibor"&amp;Tenor,BB728,Trigger)</f>
        <v>44449</v>
      </c>
      <c r="BB728" s="101">
        <f>_xll.qlCalendarAdvance(Calendar,BB727,AZ728,"f",,Trigger)</f>
        <v>44453</v>
      </c>
      <c r="BC728" s="101">
        <f>_xll.qlInterestRateIndexMaturity(Currency&amp;"ibor"&amp;Tenor,BB728,Trigger)</f>
        <v>44544</v>
      </c>
      <c r="BD728" s="246">
        <f>_xll.qlIndexFixing($AD$5,BA728,TRUE,_xll.ohTrigger(Trigger,Trigger3M))</f>
        <v>1.4212047374299834E-2</v>
      </c>
      <c r="BE728" s="246" t="e">
        <f>IFERROR(_xll.qlIndexFixing($BF$1,BA728,TRUE,_xll.ohTrigger(Trigger,Trigger3M)),#N/A)</f>
        <v>#N/A</v>
      </c>
    </row>
    <row r="729" spans="52:57" ht="11.25" customHeight="1" x14ac:dyDescent="0.25">
      <c r="AZ729" s="102" t="s">
        <v>83</v>
      </c>
      <c r="BA729" s="101">
        <f>_xll.qlInterestRateIndexFixingDate(Currency&amp;"ibor"&amp;Tenor,BB729,Trigger)</f>
        <v>44456</v>
      </c>
      <c r="BB729" s="101">
        <f>_xll.qlCalendarAdvance(Calendar,BB728,AZ729,"f",,Trigger)</f>
        <v>44460</v>
      </c>
      <c r="BC729" s="101">
        <f>_xll.qlInterestRateIndexMaturity(Currency&amp;"ibor"&amp;Tenor,BB729,Trigger)</f>
        <v>44551</v>
      </c>
      <c r="BD729" s="246">
        <f>_xll.qlIndexFixing($AD$5,BA729,TRUE,_xll.ohTrigger(Trigger,Trigger3M))</f>
        <v>1.4267190969588976E-2</v>
      </c>
      <c r="BE729" s="246" t="e">
        <f>IFERROR(_xll.qlIndexFixing($BF$1,BA729,TRUE,_xll.ohTrigger(Trigger,Trigger3M)),#N/A)</f>
        <v>#N/A</v>
      </c>
    </row>
    <row r="730" spans="52:57" ht="11.25" customHeight="1" x14ac:dyDescent="0.25">
      <c r="AZ730" s="102" t="s">
        <v>83</v>
      </c>
      <c r="BA730" s="101">
        <f>_xll.qlInterestRateIndexFixingDate(Currency&amp;"ibor"&amp;Tenor,BB730,Trigger)</f>
        <v>44463</v>
      </c>
      <c r="BB730" s="101">
        <f>_xll.qlCalendarAdvance(Calendar,BB729,AZ730,"f",,Trigger)</f>
        <v>44467</v>
      </c>
      <c r="BC730" s="101">
        <f>_xll.qlInterestRateIndexMaturity(Currency&amp;"ibor"&amp;Tenor,BB730,Trigger)</f>
        <v>44558</v>
      </c>
      <c r="BD730" s="246">
        <f>_xll.qlIndexFixing($AD$5,BA730,TRUE,_xll.ohTrigger(Trigger,Trigger3M))</f>
        <v>1.4322335330777109E-2</v>
      </c>
      <c r="BE730" s="246" t="e">
        <f>IFERROR(_xll.qlIndexFixing($BF$1,BA730,TRUE,_xll.ohTrigger(Trigger,Trigger3M)),#N/A)</f>
        <v>#N/A</v>
      </c>
    </row>
    <row r="731" spans="52:57" ht="11.25" customHeight="1" x14ac:dyDescent="0.25">
      <c r="AZ731" s="102" t="s">
        <v>83</v>
      </c>
      <c r="BA731" s="101">
        <f>_xll.qlInterestRateIndexFixingDate(Currency&amp;"ibor"&amp;Tenor,BB731,Trigger)</f>
        <v>44470</v>
      </c>
      <c r="BB731" s="101">
        <f>_xll.qlCalendarAdvance(Calendar,BB730,AZ731,"f",,Trigger)</f>
        <v>44474</v>
      </c>
      <c r="BC731" s="101">
        <f>_xll.qlInterestRateIndexMaturity(Currency&amp;"ibor"&amp;Tenor,BB731,Trigger)</f>
        <v>44566</v>
      </c>
      <c r="BD731" s="246">
        <f>_xll.qlIndexFixing($AD$5,BA731,TRUE,_xll.ohTrigger(Trigger,Trigger3M))</f>
        <v>1.4381706338447082E-2</v>
      </c>
      <c r="BE731" s="246" t="e">
        <f>IFERROR(_xll.qlIndexFixing($BF$1,BA731,TRUE,_xll.ohTrigger(Trigger,Trigger3M)),#N/A)</f>
        <v>#N/A</v>
      </c>
    </row>
    <row r="732" spans="52:57" ht="11.25" customHeight="1" x14ac:dyDescent="0.25">
      <c r="AZ732" s="102" t="s">
        <v>83</v>
      </c>
      <c r="BA732" s="101">
        <f>_xll.qlInterestRateIndexFixingDate(Currency&amp;"ibor"&amp;Tenor,BB732,Trigger)</f>
        <v>44477</v>
      </c>
      <c r="BB732" s="101">
        <f>_xll.qlCalendarAdvance(Calendar,BB731,AZ732,"f",,Trigger)</f>
        <v>44481</v>
      </c>
      <c r="BC732" s="101">
        <f>_xll.qlInterestRateIndexMaturity(Currency&amp;"ibor"&amp;Tenor,BB732,Trigger)</f>
        <v>44573</v>
      </c>
      <c r="BD732" s="246">
        <f>_xll.qlIndexFixing($AD$5,BA732,TRUE,_xll.ohTrigger(Trigger,Trigger3M))</f>
        <v>1.4436854489424233E-2</v>
      </c>
      <c r="BE732" s="246" t="e">
        <f>IFERROR(_xll.qlIndexFixing($BF$1,BA732,TRUE,_xll.ohTrigger(Trigger,Trigger3M)),#N/A)</f>
        <v>#N/A</v>
      </c>
    </row>
    <row r="733" spans="52:57" ht="11.25" customHeight="1" x14ac:dyDescent="0.25">
      <c r="AZ733" s="102" t="s">
        <v>83</v>
      </c>
      <c r="BA733" s="101">
        <f>_xll.qlInterestRateIndexFixingDate(Currency&amp;"ibor"&amp;Tenor,BB733,Trigger)</f>
        <v>44484</v>
      </c>
      <c r="BB733" s="101">
        <f>_xll.qlCalendarAdvance(Calendar,BB732,AZ733,"f",,Trigger)</f>
        <v>44488</v>
      </c>
      <c r="BC733" s="101">
        <f>_xll.qlInterestRateIndexMaturity(Currency&amp;"ibor"&amp;Tenor,BB733,Trigger)</f>
        <v>44580</v>
      </c>
      <c r="BD733" s="246">
        <f>_xll.qlIndexFixing($AD$5,BA733,TRUE,_xll.ohTrigger(Trigger,Trigger3M))</f>
        <v>1.4492003414781945E-2</v>
      </c>
      <c r="BE733" s="246" t="e">
        <f>IFERROR(_xll.qlIndexFixing($BF$1,BA733,TRUE,_xll.ohTrigger(Trigger,Trigger3M)),#N/A)</f>
        <v>#N/A</v>
      </c>
    </row>
    <row r="734" spans="52:57" ht="11.25" customHeight="1" x14ac:dyDescent="0.25">
      <c r="AZ734" s="102" t="s">
        <v>83</v>
      </c>
      <c r="BA734" s="101">
        <f>_xll.qlInterestRateIndexFixingDate(Currency&amp;"ibor"&amp;Tenor,BB734,Trigger)</f>
        <v>44491</v>
      </c>
      <c r="BB734" s="101">
        <f>_xll.qlCalendarAdvance(Calendar,BB733,AZ734,"f",,Trigger)</f>
        <v>44495</v>
      </c>
      <c r="BC734" s="101">
        <f>_xll.qlInterestRateIndexMaturity(Currency&amp;"ibor"&amp;Tenor,BB734,Trigger)</f>
        <v>44587</v>
      </c>
      <c r="BD734" s="246">
        <f>_xll.qlIndexFixing($AD$5,BA734,TRUE,_xll.ohTrigger(Trigger,Trigger3M))</f>
        <v>1.4547153114529771E-2</v>
      </c>
      <c r="BE734" s="246" t="e">
        <f>IFERROR(_xll.qlIndexFixing($BF$1,BA734,TRUE,_xll.ohTrigger(Trigger,Trigger3M)),#N/A)</f>
        <v>#N/A</v>
      </c>
    </row>
    <row r="735" spans="52:57" ht="11.25" customHeight="1" x14ac:dyDescent="0.25">
      <c r="AZ735" s="102" t="s">
        <v>83</v>
      </c>
      <c r="BA735" s="101">
        <f>_xll.qlInterestRateIndexFixingDate(Currency&amp;"ibor"&amp;Tenor,BB735,Trigger)</f>
        <v>44498</v>
      </c>
      <c r="BB735" s="101">
        <f>_xll.qlCalendarAdvance(Calendar,BB734,AZ735,"f",,Trigger)</f>
        <v>44502</v>
      </c>
      <c r="BC735" s="101">
        <f>_xll.qlInterestRateIndexMaturity(Currency&amp;"ibor"&amp;Tenor,BB735,Trigger)</f>
        <v>44594</v>
      </c>
      <c r="BD735" s="246">
        <f>_xll.qlIndexFixing($AD$5,BA735,TRUE,_xll.ohTrigger(Trigger,Trigger3M))</f>
        <v>1.4602303588679012E-2</v>
      </c>
      <c r="BE735" s="246" t="e">
        <f>IFERROR(_xll.qlIndexFixing($BF$1,BA735,TRUE,_xll.ohTrigger(Trigger,Trigger3M)),#N/A)</f>
        <v>#N/A</v>
      </c>
    </row>
    <row r="736" spans="52:57" ht="11.25" customHeight="1" x14ac:dyDescent="0.25">
      <c r="AZ736" s="102" t="s">
        <v>83</v>
      </c>
      <c r="BA736" s="101">
        <f>_xll.qlInterestRateIndexFixingDate(Currency&amp;"ibor"&amp;Tenor,BB736,Trigger)</f>
        <v>44505</v>
      </c>
      <c r="BB736" s="101">
        <f>_xll.qlCalendarAdvance(Calendar,BB735,AZ736,"f",,Trigger)</f>
        <v>44509</v>
      </c>
      <c r="BC736" s="101">
        <f>_xll.qlInterestRateIndexMaturity(Currency&amp;"ibor"&amp;Tenor,BB736,Trigger)</f>
        <v>44601</v>
      </c>
      <c r="BD736" s="246">
        <f>_xll.qlIndexFixing($AD$5,BA736,TRUE,_xll.ohTrigger(Trigger,Trigger3M))</f>
        <v>1.4657454837240092E-2</v>
      </c>
      <c r="BE736" s="246" t="e">
        <f>IFERROR(_xll.qlIndexFixing($BF$1,BA736,TRUE,_xll.ohTrigger(Trigger,Trigger3M)),#N/A)</f>
        <v>#N/A</v>
      </c>
    </row>
    <row r="737" spans="52:57" ht="11.25" customHeight="1" x14ac:dyDescent="0.25">
      <c r="AZ737" s="102" t="s">
        <v>83</v>
      </c>
      <c r="BA737" s="101">
        <f>_xll.qlInterestRateIndexFixingDate(Currency&amp;"ibor"&amp;Tenor,BB737,Trigger)</f>
        <v>44512</v>
      </c>
      <c r="BB737" s="101">
        <f>_xll.qlCalendarAdvance(Calendar,BB736,AZ737,"f",,Trigger)</f>
        <v>44516</v>
      </c>
      <c r="BC737" s="101">
        <f>_xll.qlInterestRateIndexMaturity(Currency&amp;"ibor"&amp;Tenor,BB737,Trigger)</f>
        <v>44608</v>
      </c>
      <c r="BD737" s="246">
        <f>_xll.qlIndexFixing($AD$5,BA737,TRUE,_xll.ohTrigger(Trigger,Trigger3M))</f>
        <v>1.4712606860225175E-2</v>
      </c>
      <c r="BE737" s="246" t="e">
        <f>IFERROR(_xll.qlIndexFixing($BF$1,BA737,TRUE,_xll.ohTrigger(Trigger,Trigger3M)),#N/A)</f>
        <v>#N/A</v>
      </c>
    </row>
    <row r="738" spans="52:57" ht="11.25" customHeight="1" x14ac:dyDescent="0.25">
      <c r="AZ738" s="102" t="s">
        <v>83</v>
      </c>
      <c r="BA738" s="101">
        <f>_xll.qlInterestRateIndexFixingDate(Currency&amp;"ibor"&amp;Tenor,BB738,Trigger)</f>
        <v>44519</v>
      </c>
      <c r="BB738" s="101">
        <f>_xll.qlCalendarAdvance(Calendar,BB737,AZ738,"f",,Trigger)</f>
        <v>44523</v>
      </c>
      <c r="BC738" s="101">
        <f>_xll.qlInterestRateIndexMaturity(Currency&amp;"ibor"&amp;Tenor,BB738,Trigger)</f>
        <v>44615</v>
      </c>
      <c r="BD738" s="246">
        <f>_xll.qlIndexFixing($AD$5,BA738,TRUE,_xll.ohTrigger(Trigger,Trigger3M))</f>
        <v>1.4767759657643818E-2</v>
      </c>
      <c r="BE738" s="246" t="e">
        <f>IFERROR(_xll.qlIndexFixing($BF$1,BA738,TRUE,_xll.ohTrigger(Trigger,Trigger3M)),#N/A)</f>
        <v>#N/A</v>
      </c>
    </row>
    <row r="739" spans="52:57" ht="11.25" customHeight="1" x14ac:dyDescent="0.25">
      <c r="AZ739" s="102" t="s">
        <v>83</v>
      </c>
      <c r="BA739" s="101">
        <f>_xll.qlInterestRateIndexFixingDate(Currency&amp;"ibor"&amp;Tenor,BB739,Trigger)</f>
        <v>44526</v>
      </c>
      <c r="BB739" s="101">
        <f>_xll.qlCalendarAdvance(Calendar,BB738,AZ739,"f",,Trigger)</f>
        <v>44530</v>
      </c>
      <c r="BC739" s="101">
        <f>_xll.qlInterestRateIndexMaturity(Currency&amp;"ibor"&amp;Tenor,BB739,Trigger)</f>
        <v>44620</v>
      </c>
      <c r="BD739" s="246">
        <f>_xll.qlIndexFixing($AD$5,BA739,TRUE,_xll.ohTrigger(Trigger,Trigger3M))</f>
        <v>1.4814425203844905E-2</v>
      </c>
      <c r="BE739" s="246" t="e">
        <f>IFERROR(_xll.qlIndexFixing($BF$1,BA739,TRUE,_xll.ohTrigger(Trigger,Trigger3M)),#N/A)</f>
        <v>#N/A</v>
      </c>
    </row>
    <row r="740" spans="52:57" ht="11.25" customHeight="1" x14ac:dyDescent="0.25">
      <c r="AZ740" s="102" t="s">
        <v>83</v>
      </c>
      <c r="BA740" s="101">
        <f>_xll.qlInterestRateIndexFixingDate(Currency&amp;"ibor"&amp;Tenor,BB740,Trigger)</f>
        <v>44533</v>
      </c>
      <c r="BB740" s="101">
        <f>_xll.qlCalendarAdvance(Calendar,BB739,AZ740,"f",,Trigger)</f>
        <v>44537</v>
      </c>
      <c r="BC740" s="101">
        <f>_xll.qlInterestRateIndexMaturity(Currency&amp;"ibor"&amp;Tenor,BB740,Trigger)</f>
        <v>44627</v>
      </c>
      <c r="BD740" s="246">
        <f>_xll.qlIndexFixing($AD$5,BA740,TRUE,_xll.ohTrigger(Trigger,Trigger3M))</f>
        <v>1.4869574900357563E-2</v>
      </c>
      <c r="BE740" s="246" t="e">
        <f>IFERROR(_xll.qlIndexFixing($BF$1,BA740,TRUE,_xll.ohTrigger(Trigger,Trigger3M)),#N/A)</f>
        <v>#N/A</v>
      </c>
    </row>
    <row r="741" spans="52:57" ht="11.25" customHeight="1" x14ac:dyDescent="0.25">
      <c r="AZ741" s="102" t="s">
        <v>83</v>
      </c>
      <c r="BA741" s="101">
        <f>_xll.qlInterestRateIndexFixingDate(Currency&amp;"ibor"&amp;Tenor,BB741,Trigger)</f>
        <v>44540</v>
      </c>
      <c r="BB741" s="101">
        <f>_xll.qlCalendarAdvance(Calendar,BB740,AZ741,"f",,Trigger)</f>
        <v>44544</v>
      </c>
      <c r="BC741" s="101">
        <f>_xll.qlInterestRateIndexMaturity(Currency&amp;"ibor"&amp;Tenor,BB741,Trigger)</f>
        <v>44634</v>
      </c>
      <c r="BD741" s="246">
        <f>_xll.qlIndexFixing($AD$5,BA741,TRUE,_xll.ohTrigger(Trigger,Trigger3M))</f>
        <v>1.4924725354436674E-2</v>
      </c>
      <c r="BE741" s="246" t="e">
        <f>IFERROR(_xll.qlIndexFixing($BF$1,BA741,TRUE,_xll.ohTrigger(Trigger,Trigger3M)),#N/A)</f>
        <v>#N/A</v>
      </c>
    </row>
    <row r="742" spans="52:57" ht="11.25" customHeight="1" x14ac:dyDescent="0.25">
      <c r="AZ742" s="102" t="s">
        <v>83</v>
      </c>
      <c r="BA742" s="101">
        <f>_xll.qlInterestRateIndexFixingDate(Currency&amp;"ibor"&amp;Tenor,BB742,Trigger)</f>
        <v>44547</v>
      </c>
      <c r="BB742" s="101">
        <f>_xll.qlCalendarAdvance(Calendar,BB741,AZ742,"f",,Trigger)</f>
        <v>44551</v>
      </c>
      <c r="BC742" s="101">
        <f>_xll.qlInterestRateIndexMaturity(Currency&amp;"ibor"&amp;Tenor,BB742,Trigger)</f>
        <v>44641</v>
      </c>
      <c r="BD742" s="246">
        <f>_xll.qlIndexFixing($AD$5,BA742,TRUE,_xll.ohTrigger(Trigger,Trigger3M))</f>
        <v>1.4979876566092898E-2</v>
      </c>
      <c r="BE742" s="246" t="e">
        <f>IFERROR(_xll.qlIndexFixing($BF$1,BA742,TRUE,_xll.ohTrigger(Trigger,Trigger3M)),#N/A)</f>
        <v>#N/A</v>
      </c>
    </row>
    <row r="743" spans="52:57" ht="11.25" customHeight="1" x14ac:dyDescent="0.25">
      <c r="AZ743" s="102" t="s">
        <v>83</v>
      </c>
      <c r="BA743" s="101">
        <f>_xll.qlInterestRateIndexFixingDate(Currency&amp;"ibor"&amp;Tenor,BB743,Trigger)</f>
        <v>44554</v>
      </c>
      <c r="BB743" s="101">
        <f>_xll.qlCalendarAdvance(Calendar,BB742,AZ743,"f",,Trigger)</f>
        <v>44558</v>
      </c>
      <c r="BC743" s="101">
        <f>_xll.qlInterestRateIndexMaturity(Currency&amp;"ibor"&amp;Tenor,BB743,Trigger)</f>
        <v>44648</v>
      </c>
      <c r="BD743" s="246">
        <f>_xll.qlIndexFixing($AD$5,BA743,TRUE,_xll.ohTrigger(Trigger,Trigger3M))</f>
        <v>1.5035028535336892E-2</v>
      </c>
      <c r="BE743" s="246" t="e">
        <f>IFERROR(_xll.qlIndexFixing($BF$1,BA743,TRUE,_xll.ohTrigger(Trigger,Trigger3M)),#N/A)</f>
        <v>#N/A</v>
      </c>
    </row>
    <row r="744" spans="52:57" ht="11.25" customHeight="1" x14ac:dyDescent="0.25">
      <c r="AZ744" s="102" t="s">
        <v>83</v>
      </c>
      <c r="BA744" s="101">
        <f>_xll.qlInterestRateIndexFixingDate(Currency&amp;"ibor"&amp;Tenor,BB744,Trigger)</f>
        <v>44561</v>
      </c>
      <c r="BB744" s="101">
        <f>_xll.qlCalendarAdvance(Calendar,BB743,AZ744,"f",,Trigger)</f>
        <v>44565</v>
      </c>
      <c r="BC744" s="101">
        <f>_xll.qlInterestRateIndexMaturity(Currency&amp;"ibor"&amp;Tenor,BB744,Trigger)</f>
        <v>44655</v>
      </c>
      <c r="BD744" s="246">
        <f>_xll.qlIndexFixing($AD$5,BA744,TRUE,_xll.ohTrigger(Trigger,Trigger3M))</f>
        <v>1.5090181262178426E-2</v>
      </c>
      <c r="BE744" s="246" t="e">
        <f>IFERROR(_xll.qlIndexFixing($BF$1,BA744,TRUE,_xll.ohTrigger(Trigger,Trigger3M)),#N/A)</f>
        <v>#N/A</v>
      </c>
    </row>
    <row r="745" spans="52:57" ht="11.25" customHeight="1" x14ac:dyDescent="0.25">
      <c r="AZ745" s="102" t="s">
        <v>83</v>
      </c>
      <c r="BA745" s="101">
        <f>_xll.qlInterestRateIndexFixingDate(Currency&amp;"ibor"&amp;Tenor,BB745,Trigger)</f>
        <v>44568</v>
      </c>
      <c r="BB745" s="101">
        <f>_xll.qlCalendarAdvance(Calendar,BB744,AZ745,"f",,Trigger)</f>
        <v>44572</v>
      </c>
      <c r="BC745" s="101">
        <f>_xll.qlInterestRateIndexMaturity(Currency&amp;"ibor"&amp;Tenor,BB745,Trigger)</f>
        <v>44662</v>
      </c>
      <c r="BD745" s="246">
        <f>_xll.qlIndexFixing($AD$5,BA745,TRUE,_xll.ohTrigger(Trigger,Trigger3M))</f>
        <v>1.514533474662727E-2</v>
      </c>
      <c r="BE745" s="246" t="e">
        <f>IFERROR(_xll.qlIndexFixing($BF$1,BA745,TRUE,_xll.ohTrigger(Trigger,Trigger3M)),#N/A)</f>
        <v>#N/A</v>
      </c>
    </row>
    <row r="746" spans="52:57" ht="11.25" customHeight="1" x14ac:dyDescent="0.25">
      <c r="AZ746" s="102" t="s">
        <v>83</v>
      </c>
      <c r="BA746" s="101">
        <f>_xll.qlInterestRateIndexFixingDate(Currency&amp;"ibor"&amp;Tenor,BB746,Trigger)</f>
        <v>44575</v>
      </c>
      <c r="BB746" s="101">
        <f>_xll.qlCalendarAdvance(Calendar,BB745,AZ746,"f",,Trigger)</f>
        <v>44579</v>
      </c>
      <c r="BC746" s="101">
        <f>_xll.qlInterestRateIndexMaturity(Currency&amp;"ibor"&amp;Tenor,BB746,Trigger)</f>
        <v>44670</v>
      </c>
      <c r="BD746" s="246">
        <f>_xll.qlIndexFixing($AD$5,BA746,TRUE,_xll.ohTrigger(Trigger,Trigger3M))</f>
        <v>1.520474928077117E-2</v>
      </c>
      <c r="BE746" s="246" t="e">
        <f>IFERROR(_xll.qlIndexFixing($BF$1,BA746,TRUE,_xll.ohTrigger(Trigger,Trigger3M)),#N/A)</f>
        <v>#N/A</v>
      </c>
    </row>
    <row r="747" spans="52:57" ht="11.25" customHeight="1" x14ac:dyDescent="0.25">
      <c r="AZ747" s="102" t="s">
        <v>83</v>
      </c>
      <c r="BA747" s="101">
        <f>_xll.qlInterestRateIndexFixingDate(Currency&amp;"ibor"&amp;Tenor,BB747,Trigger)</f>
        <v>44582</v>
      </c>
      <c r="BB747" s="101">
        <f>_xll.qlCalendarAdvance(Calendar,BB746,AZ747,"f",,Trigger)</f>
        <v>44586</v>
      </c>
      <c r="BC747" s="101">
        <f>_xll.qlInterestRateIndexMaturity(Currency&amp;"ibor"&amp;Tenor,BB747,Trigger)</f>
        <v>44676</v>
      </c>
      <c r="BD747" s="246">
        <f>_xll.qlIndexFixing($AD$5,BA747,TRUE,_xll.ohTrigger(Trigger,Trigger3M))</f>
        <v>1.5255643988392187E-2</v>
      </c>
      <c r="BE747" s="246" t="e">
        <f>IFERROR(_xll.qlIndexFixing($BF$1,BA747,TRUE,_xll.ohTrigger(Trigger,Trigger3M)),#N/A)</f>
        <v>#N/A</v>
      </c>
    </row>
    <row r="748" spans="52:57" ht="11.25" customHeight="1" x14ac:dyDescent="0.25">
      <c r="AZ748" s="102" t="s">
        <v>83</v>
      </c>
      <c r="BA748" s="101">
        <f>_xll.qlInterestRateIndexFixingDate(Currency&amp;"ibor"&amp;Tenor,BB748,Trigger)</f>
        <v>44589</v>
      </c>
      <c r="BB748" s="101">
        <f>_xll.qlCalendarAdvance(Calendar,BB747,AZ748,"f",,Trigger)</f>
        <v>44593</v>
      </c>
      <c r="BC748" s="101">
        <f>_xll.qlInterestRateIndexMaturity(Currency&amp;"ibor"&amp;Tenor,BB748,Trigger)</f>
        <v>44683</v>
      </c>
      <c r="BD748" s="246">
        <f>_xll.qlIndexFixing($AD$5,BA748,TRUE,_xll.ohTrigger(Trigger,Trigger3M))</f>
        <v>1.5310799745728687E-2</v>
      </c>
      <c r="BE748" s="246" t="e">
        <f>IFERROR(_xll.qlIndexFixing($BF$1,BA748,TRUE,_xll.ohTrigger(Trigger,Trigger3M)),#N/A)</f>
        <v>#N/A</v>
      </c>
    </row>
    <row r="749" spans="52:57" ht="11.25" customHeight="1" x14ac:dyDescent="0.25">
      <c r="AZ749" s="102" t="s">
        <v>83</v>
      </c>
      <c r="BA749" s="101">
        <f>_xll.qlInterestRateIndexFixingDate(Currency&amp;"ibor"&amp;Tenor,BB749,Trigger)</f>
        <v>44596</v>
      </c>
      <c r="BB749" s="101">
        <f>_xll.qlCalendarAdvance(Calendar,BB748,AZ749,"f",,Trigger)</f>
        <v>44600</v>
      </c>
      <c r="BC749" s="101">
        <f>_xll.qlInterestRateIndexMaturity(Currency&amp;"ibor"&amp;Tenor,BB749,Trigger)</f>
        <v>44690</v>
      </c>
      <c r="BD749" s="246">
        <f>_xll.qlIndexFixing($AD$5,BA749,TRUE,_xll.ohTrigger(Trigger,Trigger3M))</f>
        <v>1.536595626071513E-2</v>
      </c>
      <c r="BE749" s="246" t="e">
        <f>IFERROR(_xll.qlIndexFixing($BF$1,BA749,TRUE,_xll.ohTrigger(Trigger,Trigger3M)),#N/A)</f>
        <v>#N/A</v>
      </c>
    </row>
    <row r="750" spans="52:57" ht="11.25" customHeight="1" x14ac:dyDescent="0.25">
      <c r="AZ750" s="102" t="s">
        <v>83</v>
      </c>
      <c r="BA750" s="101">
        <f>_xll.qlInterestRateIndexFixingDate(Currency&amp;"ibor"&amp;Tenor,BB750,Trigger)</f>
        <v>44603</v>
      </c>
      <c r="BB750" s="101">
        <f>_xll.qlCalendarAdvance(Calendar,BB749,AZ750,"f",,Trigger)</f>
        <v>44607</v>
      </c>
      <c r="BC750" s="101">
        <f>_xll.qlInterestRateIndexMaturity(Currency&amp;"ibor"&amp;Tenor,BB750,Trigger)</f>
        <v>44697</v>
      </c>
      <c r="BD750" s="246">
        <f>_xll.qlIndexFixing($AD$5,BA750,TRUE,_xll.ohTrigger(Trigger,Trigger3M))</f>
        <v>1.5421113533361286E-2</v>
      </c>
      <c r="BE750" s="246" t="e">
        <f>IFERROR(_xll.qlIndexFixing($BF$1,BA750,TRUE,_xll.ohTrigger(Trigger,Trigger3M)),#N/A)</f>
        <v>#N/A</v>
      </c>
    </row>
    <row r="751" spans="52:57" ht="11.25" customHeight="1" x14ac:dyDescent="0.25">
      <c r="AZ751" s="102" t="s">
        <v>83</v>
      </c>
      <c r="BA751" s="101">
        <f>_xll.qlInterestRateIndexFixingDate(Currency&amp;"ibor"&amp;Tenor,BB751,Trigger)</f>
        <v>44610</v>
      </c>
      <c r="BB751" s="101">
        <f>_xll.qlCalendarAdvance(Calendar,BB750,AZ751,"f",,Trigger)</f>
        <v>44614</v>
      </c>
      <c r="BC751" s="101">
        <f>_xll.qlInterestRateIndexMaturity(Currency&amp;"ibor"&amp;Tenor,BB751,Trigger)</f>
        <v>44704</v>
      </c>
      <c r="BD751" s="246">
        <f>_xll.qlIndexFixing($AD$5,BA751,TRUE,_xll.ohTrigger(Trigger,Trigger3M))</f>
        <v>1.5476271563678701E-2</v>
      </c>
      <c r="BE751" s="246" t="e">
        <f>IFERROR(_xll.qlIndexFixing($BF$1,BA751,TRUE,_xll.ohTrigger(Trigger,Trigger3M)),#N/A)</f>
        <v>#N/A</v>
      </c>
    </row>
    <row r="752" spans="52:57" ht="11.25" customHeight="1" x14ac:dyDescent="0.25">
      <c r="AZ752" s="102" t="s">
        <v>83</v>
      </c>
      <c r="BA752" s="101">
        <f>_xll.qlInterestRateIndexFixingDate(Currency&amp;"ibor"&amp;Tenor,BB752,Trigger)</f>
        <v>44617</v>
      </c>
      <c r="BB752" s="101">
        <f>_xll.qlCalendarAdvance(Calendar,BB751,AZ752,"f",,Trigger)</f>
        <v>44621</v>
      </c>
      <c r="BC752" s="101">
        <f>_xll.qlInterestRateIndexMaturity(Currency&amp;"ibor"&amp;Tenor,BB752,Trigger)</f>
        <v>44713</v>
      </c>
      <c r="BD752" s="246">
        <f>_xll.qlIndexFixing($AD$5,BA752,TRUE,_xll.ohTrigger(Trigger,Trigger3M))</f>
        <v>1.5539980143182915E-2</v>
      </c>
      <c r="BE752" s="246" t="e">
        <f>IFERROR(_xll.qlIndexFixing($BF$1,BA752,TRUE,_xll.ohTrigger(Trigger,Trigger3M)),#N/A)</f>
        <v>#N/A</v>
      </c>
    </row>
    <row r="753" spans="52:57" ht="11.25" customHeight="1" x14ac:dyDescent="0.25">
      <c r="AZ753" s="102" t="s">
        <v>83</v>
      </c>
      <c r="BA753" s="101">
        <f>_xll.qlInterestRateIndexFixingDate(Currency&amp;"ibor"&amp;Tenor,BB753,Trigger)</f>
        <v>44624</v>
      </c>
      <c r="BB753" s="101">
        <f>_xll.qlCalendarAdvance(Calendar,BB752,AZ753,"f",,Trigger)</f>
        <v>44628</v>
      </c>
      <c r="BC753" s="101">
        <f>_xll.qlInterestRateIndexMaturity(Currency&amp;"ibor"&amp;Tenor,BB753,Trigger)</f>
        <v>44720</v>
      </c>
      <c r="BD753" s="246">
        <f>_xll.qlIndexFixing($AD$5,BA753,TRUE,_xll.ohTrigger(Trigger,Trigger3M))</f>
        <v>1.5595144558418702E-2</v>
      </c>
      <c r="BE753" s="246" t="e">
        <f>IFERROR(_xll.qlIndexFixing($BF$1,BA753,TRUE,_xll.ohTrigger(Trigger,Trigger3M)),#N/A)</f>
        <v>#N/A</v>
      </c>
    </row>
    <row r="754" spans="52:57" ht="11.25" customHeight="1" x14ac:dyDescent="0.25">
      <c r="AZ754" s="102" t="s">
        <v>83</v>
      </c>
      <c r="BA754" s="101">
        <f>_xll.qlInterestRateIndexFixingDate(Currency&amp;"ibor"&amp;Tenor,BB754,Trigger)</f>
        <v>44631</v>
      </c>
      <c r="BB754" s="101">
        <f>_xll.qlCalendarAdvance(Calendar,BB753,AZ754,"f",,Trigger)</f>
        <v>44635</v>
      </c>
      <c r="BC754" s="101">
        <f>_xll.qlInterestRateIndexMaturity(Currency&amp;"ibor"&amp;Tenor,BB754,Trigger)</f>
        <v>44727</v>
      </c>
      <c r="BD754" s="246">
        <f>_xll.qlIndexFixing($AD$5,BA754,TRUE,_xll.ohTrigger(Trigger,Trigger3M))</f>
        <v>1.5650309748262693E-2</v>
      </c>
      <c r="BE754" s="246" t="e">
        <f>IFERROR(_xll.qlIndexFixing($BF$1,BA754,TRUE,_xll.ohTrigger(Trigger,Trigger3M)),#N/A)</f>
        <v>#N/A</v>
      </c>
    </row>
    <row r="755" spans="52:57" ht="11.25" customHeight="1" x14ac:dyDescent="0.25">
      <c r="AZ755" s="102" t="s">
        <v>83</v>
      </c>
      <c r="BA755" s="101">
        <f>_xll.qlInterestRateIndexFixingDate(Currency&amp;"ibor"&amp;Tenor,BB755,Trigger)</f>
        <v>44638</v>
      </c>
      <c r="BB755" s="101">
        <f>_xll.qlCalendarAdvance(Calendar,BB754,AZ755,"f",,Trigger)</f>
        <v>44642</v>
      </c>
      <c r="BC755" s="101">
        <f>_xll.qlInterestRateIndexMaturity(Currency&amp;"ibor"&amp;Tenor,BB755,Trigger)</f>
        <v>44734</v>
      </c>
      <c r="BD755" s="246">
        <f>_xll.qlIndexFixing($AD$5,BA755,TRUE,_xll.ohTrigger(Trigger,Trigger3M))</f>
        <v>1.570547571272618E-2</v>
      </c>
      <c r="BE755" s="246" t="e">
        <f>IFERROR(_xll.qlIndexFixing($BF$1,BA755,TRUE,_xll.ohTrigger(Trigger,Trigger3M)),#N/A)</f>
        <v>#N/A</v>
      </c>
    </row>
    <row r="756" spans="52:57" ht="11.25" customHeight="1" x14ac:dyDescent="0.25">
      <c r="AZ756" s="102" t="s">
        <v>83</v>
      </c>
      <c r="BA756" s="101">
        <f>_xll.qlInterestRateIndexFixingDate(Currency&amp;"ibor"&amp;Tenor,BB756,Trigger)</f>
        <v>44645</v>
      </c>
      <c r="BB756" s="101">
        <f>_xll.qlCalendarAdvance(Calendar,BB755,AZ756,"f",,Trigger)</f>
        <v>44649</v>
      </c>
      <c r="BC756" s="101">
        <f>_xll.qlInterestRateIndexMaturity(Currency&amp;"ibor"&amp;Tenor,BB756,Trigger)</f>
        <v>44741</v>
      </c>
      <c r="BD756" s="246">
        <f>_xll.qlIndexFixing($AD$5,BA756,TRUE,_xll.ohTrigger(Trigger,Trigger3M))</f>
        <v>1.5760642451818727E-2</v>
      </c>
      <c r="BE756" s="246" t="e">
        <f>IFERROR(_xll.qlIndexFixing($BF$1,BA756,TRUE,_xll.ohTrigger(Trigger,Trigger3M)),#N/A)</f>
        <v>#N/A</v>
      </c>
    </row>
    <row r="757" spans="52:57" ht="11.25" customHeight="1" x14ac:dyDescent="0.25">
      <c r="AZ757" s="102" t="s">
        <v>83</v>
      </c>
      <c r="BA757" s="101">
        <f>_xll.qlInterestRateIndexFixingDate(Currency&amp;"ibor"&amp;Tenor,BB757,Trigger)</f>
        <v>44652</v>
      </c>
      <c r="BB757" s="101">
        <f>_xll.qlCalendarAdvance(Calendar,BB756,AZ757,"f",,Trigger)</f>
        <v>44656</v>
      </c>
      <c r="BC757" s="101">
        <f>_xll.qlInterestRateIndexMaturity(Currency&amp;"ibor"&amp;Tenor,BB757,Trigger)</f>
        <v>44747</v>
      </c>
      <c r="BD757" s="246">
        <f>_xll.qlIndexFixing($AD$5,BA757,TRUE,_xll.ohTrigger(Trigger,Trigger3M))</f>
        <v>1.5811522631655715E-2</v>
      </c>
      <c r="BE757" s="246" t="e">
        <f>IFERROR(_xll.qlIndexFixing($BF$1,BA757,TRUE,_xll.ohTrigger(Trigger,Trigger3M)),#N/A)</f>
        <v>#N/A</v>
      </c>
    </row>
    <row r="758" spans="52:57" ht="11.25" customHeight="1" x14ac:dyDescent="0.25">
      <c r="AZ758" s="102" t="s">
        <v>83</v>
      </c>
      <c r="BA758" s="101">
        <f>_xll.qlInterestRateIndexFixingDate(Currency&amp;"ibor"&amp;Tenor,BB758,Trigger)</f>
        <v>44659</v>
      </c>
      <c r="BB758" s="101">
        <f>_xll.qlCalendarAdvance(Calendar,BB757,AZ758,"f",,Trigger)</f>
        <v>44663</v>
      </c>
      <c r="BC758" s="101">
        <f>_xll.qlInterestRateIndexMaturity(Currency&amp;"ibor"&amp;Tenor,BB758,Trigger)</f>
        <v>44754</v>
      </c>
      <c r="BD758" s="246">
        <f>_xll.qlIndexFixing($AD$5,BA758,TRUE,_xll.ohTrigger(Trigger,Trigger3M))</f>
        <v>1.5866688442342729E-2</v>
      </c>
      <c r="BE758" s="246" t="e">
        <f>IFERROR(_xll.qlIndexFixing($BF$1,BA758,TRUE,_xll.ohTrigger(Trigger,Trigger3M)),#N/A)</f>
        <v>#N/A</v>
      </c>
    </row>
    <row r="759" spans="52:57" ht="11.25" customHeight="1" x14ac:dyDescent="0.25">
      <c r="AZ759" s="102" t="s">
        <v>83</v>
      </c>
      <c r="BA759" s="101">
        <f>_xll.qlInterestRateIndexFixingDate(Currency&amp;"ibor"&amp;Tenor,BB759,Trigger)</f>
        <v>44664</v>
      </c>
      <c r="BB759" s="101">
        <f>_xll.qlCalendarAdvance(Calendar,BB758,AZ759,"f",,Trigger)</f>
        <v>44670</v>
      </c>
      <c r="BC759" s="101">
        <f>_xll.qlInterestRateIndexMaturity(Currency&amp;"ibor"&amp;Tenor,BB759,Trigger)</f>
        <v>44761</v>
      </c>
      <c r="BD759" s="246">
        <f>_xll.qlIndexFixing($AD$5,BA759,TRUE,_xll.ohTrigger(Trigger,Trigger3M))</f>
        <v>1.5921855019237059E-2</v>
      </c>
      <c r="BE759" s="246" t="e">
        <f>IFERROR(_xll.qlIndexFixing($BF$1,BA759,TRUE,_xll.ohTrigger(Trigger,Trigger3M)),#N/A)</f>
        <v>#N/A</v>
      </c>
    </row>
    <row r="760" spans="52:57" ht="11.25" customHeight="1" x14ac:dyDescent="0.25">
      <c r="AZ760" s="102" t="s">
        <v>83</v>
      </c>
      <c r="BA760" s="101">
        <f>_xll.qlInterestRateIndexFixingDate(Currency&amp;"ibor"&amp;Tenor,BB760,Trigger)</f>
        <v>44673</v>
      </c>
      <c r="BB760" s="101">
        <f>_xll.qlCalendarAdvance(Calendar,BB759,AZ760,"f",,Trigger)</f>
        <v>44677</v>
      </c>
      <c r="BC760" s="101">
        <f>_xll.qlInterestRateIndexMaturity(Currency&amp;"ibor"&amp;Tenor,BB760,Trigger)</f>
        <v>44768</v>
      </c>
      <c r="BD760" s="246">
        <f>_xll.qlIndexFixing($AD$5,BA760,TRUE,_xll.ohTrigger(Trigger,Trigger3M))</f>
        <v>1.5973133018679263E-2</v>
      </c>
      <c r="BE760" s="246" t="e">
        <f>IFERROR(_xll.qlIndexFixing($BF$1,BA760,TRUE,_xll.ohTrigger(Trigger,Trigger3M)),#N/A)</f>
        <v>#N/A</v>
      </c>
    </row>
    <row r="761" spans="52:57" ht="11.25" customHeight="1" x14ac:dyDescent="0.25">
      <c r="AZ761" s="102" t="s">
        <v>83</v>
      </c>
      <c r="BA761" s="101">
        <f>_xll.qlInterestRateIndexFixingDate(Currency&amp;"ibor"&amp;Tenor,BB761,Trigger)</f>
        <v>44680</v>
      </c>
      <c r="BB761" s="101">
        <f>_xll.qlCalendarAdvance(Calendar,BB760,AZ761,"f",,Trigger)</f>
        <v>44684</v>
      </c>
      <c r="BC761" s="101">
        <f>_xll.qlInterestRateIndexMaturity(Currency&amp;"ibor"&amp;Tenor,BB761,Trigger)</f>
        <v>44776</v>
      </c>
      <c r="BD761" s="246">
        <f>_xll.qlIndexFixing($AD$5,BA761,TRUE,_xll.ohTrigger(Trigger,Trigger3M))</f>
        <v>1.6001754072424386E-2</v>
      </c>
      <c r="BE761" s="246" t="e">
        <f>IFERROR(_xll.qlIndexFixing($BF$1,BA761,TRUE,_xll.ohTrigger(Trigger,Trigger3M)),#N/A)</f>
        <v>#N/A</v>
      </c>
    </row>
    <row r="762" spans="52:57" ht="11.25" customHeight="1" x14ac:dyDescent="0.25">
      <c r="AZ762" s="102" t="s">
        <v>83</v>
      </c>
      <c r="BA762" s="101">
        <f>_xll.qlInterestRateIndexFixingDate(Currency&amp;"ibor"&amp;Tenor,BB762,Trigger)</f>
        <v>44687</v>
      </c>
      <c r="BB762" s="101">
        <f>_xll.qlCalendarAdvance(Calendar,BB761,AZ762,"f",,Trigger)</f>
        <v>44691</v>
      </c>
      <c r="BC762" s="101">
        <f>_xll.qlInterestRateIndexMaturity(Currency&amp;"ibor"&amp;Tenor,BB762,Trigger)</f>
        <v>44783</v>
      </c>
      <c r="BD762" s="246">
        <f>_xll.qlIndexFixing($AD$5,BA762,TRUE,_xll.ohTrigger(Trigger,Trigger3M))</f>
        <v>1.6029741455582357E-2</v>
      </c>
      <c r="BE762" s="246" t="e">
        <f>IFERROR(_xll.qlIndexFixing($BF$1,BA762,TRUE,_xll.ohTrigger(Trigger,Trigger3M)),#N/A)</f>
        <v>#N/A</v>
      </c>
    </row>
    <row r="763" spans="52:57" ht="11.25" customHeight="1" x14ac:dyDescent="0.25">
      <c r="AZ763" s="102" t="s">
        <v>83</v>
      </c>
      <c r="BA763" s="101">
        <f>_xll.qlInterestRateIndexFixingDate(Currency&amp;"ibor"&amp;Tenor,BB763,Trigger)</f>
        <v>44694</v>
      </c>
      <c r="BB763" s="101">
        <f>_xll.qlCalendarAdvance(Calendar,BB762,AZ763,"f",,Trigger)</f>
        <v>44698</v>
      </c>
      <c r="BC763" s="101">
        <f>_xll.qlInterestRateIndexMaturity(Currency&amp;"ibor"&amp;Tenor,BB763,Trigger)</f>
        <v>44790</v>
      </c>
      <c r="BD763" s="246">
        <f>_xll.qlIndexFixing($AD$5,BA763,TRUE,_xll.ohTrigger(Trigger,Trigger3M))</f>
        <v>1.6057581815425933E-2</v>
      </c>
      <c r="BE763" s="246" t="e">
        <f>IFERROR(_xll.qlIndexFixing($BF$1,BA763,TRUE,_xll.ohTrigger(Trigger,Trigger3M)),#N/A)</f>
        <v>#N/A</v>
      </c>
    </row>
    <row r="764" spans="52:57" ht="11.25" customHeight="1" x14ac:dyDescent="0.25">
      <c r="AZ764" s="102" t="s">
        <v>83</v>
      </c>
      <c r="BA764" s="101">
        <f>_xll.qlInterestRateIndexFixingDate(Currency&amp;"ibor"&amp;Tenor,BB764,Trigger)</f>
        <v>44701</v>
      </c>
      <c r="BB764" s="101">
        <f>_xll.qlCalendarAdvance(Calendar,BB763,AZ764,"f",,Trigger)</f>
        <v>44705</v>
      </c>
      <c r="BC764" s="101">
        <f>_xll.qlInterestRateIndexMaturity(Currency&amp;"ibor"&amp;Tenor,BB764,Trigger)</f>
        <v>44797</v>
      </c>
      <c r="BD764" s="246">
        <f>_xll.qlIndexFixing($AD$5,BA764,TRUE,_xll.ohTrigger(Trigger,Trigger3M))</f>
        <v>1.6085275148827183E-2</v>
      </c>
      <c r="BE764" s="246" t="e">
        <f>IFERROR(_xll.qlIndexFixing($BF$1,BA764,TRUE,_xll.ohTrigger(Trigger,Trigger3M)),#N/A)</f>
        <v>#N/A</v>
      </c>
    </row>
    <row r="765" spans="52:57" ht="11.25" customHeight="1" x14ac:dyDescent="0.25">
      <c r="AZ765" s="102" t="s">
        <v>83</v>
      </c>
      <c r="BA765" s="101">
        <f>_xll.qlInterestRateIndexFixingDate(Currency&amp;"ibor"&amp;Tenor,BB765,Trigger)</f>
        <v>44708</v>
      </c>
      <c r="BB765" s="101">
        <f>_xll.qlCalendarAdvance(Calendar,BB764,AZ765,"f",,Trigger)</f>
        <v>44712</v>
      </c>
      <c r="BC765" s="101">
        <f>_xll.qlInterestRateIndexMaturity(Currency&amp;"ibor"&amp;Tenor,BB765,Trigger)</f>
        <v>44804</v>
      </c>
      <c r="BD765" s="246">
        <f>_xll.qlIndexFixing($AD$5,BA765,TRUE,_xll.ohTrigger(Trigger,Trigger3M))</f>
        <v>1.6112821452672947E-2</v>
      </c>
      <c r="BE765" s="246" t="e">
        <f>IFERROR(_xll.qlIndexFixing($BF$1,BA765,TRUE,_xll.ohTrigger(Trigger,Trigger3M)),#N/A)</f>
        <v>#N/A</v>
      </c>
    </row>
    <row r="766" spans="52:57" ht="11.25" customHeight="1" x14ac:dyDescent="0.25">
      <c r="AZ766" s="102" t="s">
        <v>83</v>
      </c>
      <c r="BA766" s="101">
        <f>_xll.qlInterestRateIndexFixingDate(Currency&amp;"ibor"&amp;Tenor,BB766,Trigger)</f>
        <v>44715</v>
      </c>
      <c r="BB766" s="101">
        <f>_xll.qlCalendarAdvance(Calendar,BB765,AZ766,"f",,Trigger)</f>
        <v>44719</v>
      </c>
      <c r="BC766" s="101">
        <f>_xll.qlInterestRateIndexMaturity(Currency&amp;"ibor"&amp;Tenor,BB766,Trigger)</f>
        <v>44811</v>
      </c>
      <c r="BD766" s="246">
        <f>_xll.qlIndexFixing($AD$5,BA766,TRUE,_xll.ohTrigger(Trigger,Trigger3M))</f>
        <v>1.6140220723869177E-2</v>
      </c>
      <c r="BE766" s="246" t="e">
        <f>IFERROR(_xll.qlIndexFixing($BF$1,BA766,TRUE,_xll.ohTrigger(Trigger,Trigger3M)),#N/A)</f>
        <v>#N/A</v>
      </c>
    </row>
    <row r="767" spans="52:57" ht="11.25" customHeight="1" x14ac:dyDescent="0.25">
      <c r="AZ767" s="102" t="s">
        <v>83</v>
      </c>
      <c r="BA767" s="101">
        <f>_xll.qlInterestRateIndexFixingDate(Currency&amp;"ibor"&amp;Tenor,BB767,Trigger)</f>
        <v>44722</v>
      </c>
      <c r="BB767" s="101">
        <f>_xll.qlCalendarAdvance(Calendar,BB766,AZ767,"f",,Trigger)</f>
        <v>44726</v>
      </c>
      <c r="BC767" s="101">
        <f>_xll.qlInterestRateIndexMaturity(Currency&amp;"ibor"&amp;Tenor,BB767,Trigger)</f>
        <v>44818</v>
      </c>
      <c r="BD767" s="246">
        <f>_xll.qlIndexFixing($AD$5,BA767,TRUE,_xll.ohTrigger(Trigger,Trigger3M))</f>
        <v>1.6167472959336598E-2</v>
      </c>
      <c r="BE767" s="246" t="e">
        <f>IFERROR(_xll.qlIndexFixing($BF$1,BA767,TRUE,_xll.ohTrigger(Trigger,Trigger3M)),#N/A)</f>
        <v>#N/A</v>
      </c>
    </row>
    <row r="768" spans="52:57" ht="11.25" customHeight="1" x14ac:dyDescent="0.25">
      <c r="AZ768" s="102" t="s">
        <v>83</v>
      </c>
      <c r="BA768" s="101">
        <f>_xll.qlInterestRateIndexFixingDate(Currency&amp;"ibor"&amp;Tenor,BB768,Trigger)</f>
        <v>44729</v>
      </c>
      <c r="BB768" s="101">
        <f>_xll.qlCalendarAdvance(Calendar,BB767,AZ768,"f",,Trigger)</f>
        <v>44733</v>
      </c>
      <c r="BC768" s="101">
        <f>_xll.qlInterestRateIndexMaturity(Currency&amp;"ibor"&amp;Tenor,BB768,Trigger)</f>
        <v>44825</v>
      </c>
      <c r="BD768" s="246">
        <f>_xll.qlIndexFixing($AD$5,BA768,TRUE,_xll.ohTrigger(Trigger,Trigger3M))</f>
        <v>1.6194578156013311E-2</v>
      </c>
      <c r="BE768" s="246" t="e">
        <f>IFERROR(_xll.qlIndexFixing($BF$1,BA768,TRUE,_xll.ohTrigger(Trigger,Trigger3M)),#N/A)</f>
        <v>#N/A</v>
      </c>
    </row>
    <row r="769" spans="52:57" ht="11.25" customHeight="1" x14ac:dyDescent="0.25">
      <c r="AZ769" s="102" t="s">
        <v>83</v>
      </c>
      <c r="BA769" s="101">
        <f>_xll.qlInterestRateIndexFixingDate(Currency&amp;"ibor"&amp;Tenor,BB769,Trigger)</f>
        <v>44736</v>
      </c>
      <c r="BB769" s="101">
        <f>_xll.qlCalendarAdvance(Calendar,BB768,AZ769,"f",,Trigger)</f>
        <v>44740</v>
      </c>
      <c r="BC769" s="101">
        <f>_xll.qlInterestRateIndexMaturity(Currency&amp;"ibor"&amp;Tenor,BB769,Trigger)</f>
        <v>44832</v>
      </c>
      <c r="BD769" s="246">
        <f>_xll.qlIndexFixing($AD$5,BA769,TRUE,_xll.ohTrigger(Trigger,Trigger3M))</f>
        <v>1.6221536310854792E-2</v>
      </c>
      <c r="BE769" s="246" t="e">
        <f>IFERROR(_xll.qlIndexFixing($BF$1,BA769,TRUE,_xll.ohTrigger(Trigger,Trigger3M)),#N/A)</f>
        <v>#N/A</v>
      </c>
    </row>
    <row r="770" spans="52:57" ht="11.25" customHeight="1" x14ac:dyDescent="0.25">
      <c r="AZ770" s="102" t="s">
        <v>83</v>
      </c>
      <c r="BA770" s="101">
        <f>_xll.qlInterestRateIndexFixingDate(Currency&amp;"ibor"&amp;Tenor,BB770,Trigger)</f>
        <v>44743</v>
      </c>
      <c r="BB770" s="101">
        <f>_xll.qlCalendarAdvance(Calendar,BB769,AZ770,"f",,Trigger)</f>
        <v>44747</v>
      </c>
      <c r="BC770" s="101">
        <f>_xll.qlInterestRateIndexMaturity(Currency&amp;"ibor"&amp;Tenor,BB770,Trigger)</f>
        <v>44839</v>
      </c>
      <c r="BD770" s="246">
        <f>_xll.qlIndexFixing($AD$5,BA770,TRUE,_xll.ohTrigger(Trigger,Trigger3M))</f>
        <v>1.6248347420829558E-2</v>
      </c>
      <c r="BE770" s="246" t="e">
        <f>IFERROR(_xll.qlIndexFixing($BF$1,BA770,TRUE,_xll.ohTrigger(Trigger,Trigger3M)),#N/A)</f>
        <v>#N/A</v>
      </c>
    </row>
    <row r="771" spans="52:57" ht="11.25" customHeight="1" x14ac:dyDescent="0.25">
      <c r="AZ771" s="102" t="s">
        <v>83</v>
      </c>
      <c r="BA771" s="101">
        <f>_xll.qlInterestRateIndexFixingDate(Currency&amp;"ibor"&amp;Tenor,BB771,Trigger)</f>
        <v>44750</v>
      </c>
      <c r="BB771" s="101">
        <f>_xll.qlCalendarAdvance(Calendar,BB770,AZ771,"f",,Trigger)</f>
        <v>44754</v>
      </c>
      <c r="BC771" s="101">
        <f>_xll.qlInterestRateIndexMaturity(Currency&amp;"ibor"&amp;Tenor,BB771,Trigger)</f>
        <v>44846</v>
      </c>
      <c r="BD771" s="246">
        <f>_xll.qlIndexFixing($AD$5,BA771,TRUE,_xll.ohTrigger(Trigger,Trigger3M))</f>
        <v>1.6275011482927839E-2</v>
      </c>
      <c r="BE771" s="246" t="e">
        <f>IFERROR(_xll.qlIndexFixing($BF$1,BA771,TRUE,_xll.ohTrigger(Trigger,Trigger3M)),#N/A)</f>
        <v>#N/A</v>
      </c>
    </row>
    <row r="772" spans="52:57" ht="11.25" customHeight="1" x14ac:dyDescent="0.25">
      <c r="AZ772" s="102" t="s">
        <v>83</v>
      </c>
      <c r="BA772" s="101">
        <f>_xll.qlInterestRateIndexFixingDate(Currency&amp;"ibor"&amp;Tenor,BB772,Trigger)</f>
        <v>44757</v>
      </c>
      <c r="BB772" s="101">
        <f>_xll.qlCalendarAdvance(Calendar,BB771,AZ772,"f",,Trigger)</f>
        <v>44761</v>
      </c>
      <c r="BC772" s="101">
        <f>_xll.qlInterestRateIndexMaturity(Currency&amp;"ibor"&amp;Tenor,BB772,Trigger)</f>
        <v>44853</v>
      </c>
      <c r="BD772" s="246">
        <f>_xll.qlIndexFixing($AD$5,BA772,TRUE,_xll.ohTrigger(Trigger,Trigger3M))</f>
        <v>1.6301528494152031E-2</v>
      </c>
      <c r="BE772" s="246" t="e">
        <f>IFERROR(_xll.qlIndexFixing($BF$1,BA772,TRUE,_xll.ohTrigger(Trigger,Trigger3M)),#N/A)</f>
        <v>#N/A</v>
      </c>
    </row>
    <row r="773" spans="52:57" ht="11.25" customHeight="1" x14ac:dyDescent="0.25">
      <c r="AZ773" s="102" t="s">
        <v>83</v>
      </c>
      <c r="BA773" s="101">
        <f>_xll.qlInterestRateIndexFixingDate(Currency&amp;"ibor"&amp;Tenor,BB773,Trigger)</f>
        <v>44764</v>
      </c>
      <c r="BB773" s="101">
        <f>_xll.qlCalendarAdvance(Calendar,BB772,AZ773,"f",,Trigger)</f>
        <v>44768</v>
      </c>
      <c r="BC773" s="101">
        <f>_xll.qlInterestRateIndexMaturity(Currency&amp;"ibor"&amp;Tenor,BB773,Trigger)</f>
        <v>44860</v>
      </c>
      <c r="BD773" s="246">
        <f>_xll.qlIndexFixing($AD$5,BA773,TRUE,_xll.ohTrigger(Trigger,Trigger3M))</f>
        <v>1.6331746037106836E-2</v>
      </c>
      <c r="BE773" s="246" t="e">
        <f>IFERROR(_xll.qlIndexFixing($BF$1,BA773,TRUE,_xll.ohTrigger(Trigger,Trigger3M)),#N/A)</f>
        <v>#N/A</v>
      </c>
    </row>
    <row r="774" spans="52:57" ht="11.25" customHeight="1" x14ac:dyDescent="0.25">
      <c r="AZ774" s="102" t="s">
        <v>83</v>
      </c>
      <c r="BA774" s="101">
        <f>_xll.qlInterestRateIndexFixingDate(Currency&amp;"ibor"&amp;Tenor,BB774,Trigger)</f>
        <v>44771</v>
      </c>
      <c r="BB774" s="101">
        <f>_xll.qlCalendarAdvance(Calendar,BB773,AZ774,"f",,Trigger)</f>
        <v>44775</v>
      </c>
      <c r="BC774" s="101">
        <f>_xll.qlInterestRateIndexMaturity(Currency&amp;"ibor"&amp;Tenor,BB774,Trigger)</f>
        <v>44867</v>
      </c>
      <c r="BD774" s="246">
        <f>_xll.qlIndexFixing($AD$5,BA774,TRUE,_xll.ohTrigger(Trigger,Trigger3M))</f>
        <v>1.6384986481910953E-2</v>
      </c>
      <c r="BE774" s="246" t="e">
        <f>IFERROR(_xll.qlIndexFixing($BF$1,BA774,TRUE,_xll.ohTrigger(Trigger,Trigger3M)),#N/A)</f>
        <v>#N/A</v>
      </c>
    </row>
    <row r="775" spans="52:57" ht="11.25" customHeight="1" x14ac:dyDescent="0.25">
      <c r="AZ775" s="102" t="s">
        <v>83</v>
      </c>
      <c r="BA775" s="101">
        <f>_xll.qlInterestRateIndexFixingDate(Currency&amp;"ibor"&amp;Tenor,BB775,Trigger)</f>
        <v>44778</v>
      </c>
      <c r="BB775" s="101">
        <f>_xll.qlCalendarAdvance(Calendar,BB774,AZ775,"f",,Trigger)</f>
        <v>44782</v>
      </c>
      <c r="BC775" s="101">
        <f>_xll.qlInterestRateIndexMaturity(Currency&amp;"ibor"&amp;Tenor,BB775,Trigger)</f>
        <v>44874</v>
      </c>
      <c r="BD775" s="246">
        <f>_xll.qlIndexFixing($AD$5,BA775,TRUE,_xll.ohTrigger(Trigger,Trigger3M))</f>
        <v>1.6438227648087601E-2</v>
      </c>
      <c r="BE775" s="246" t="e">
        <f>IFERROR(_xll.qlIndexFixing($BF$1,BA775,TRUE,_xll.ohTrigger(Trigger,Trigger3M)),#N/A)</f>
        <v>#N/A</v>
      </c>
    </row>
    <row r="776" spans="52:57" ht="11.25" customHeight="1" x14ac:dyDescent="0.25">
      <c r="AZ776" s="102" t="s">
        <v>83</v>
      </c>
      <c r="BA776" s="101">
        <f>_xll.qlInterestRateIndexFixingDate(Currency&amp;"ibor"&amp;Tenor,BB776,Trigger)</f>
        <v>44785</v>
      </c>
      <c r="BB776" s="101">
        <f>_xll.qlCalendarAdvance(Calendar,BB775,AZ776,"f",,Trigger)</f>
        <v>44789</v>
      </c>
      <c r="BC776" s="101">
        <f>_xll.qlInterestRateIndexMaturity(Currency&amp;"ibor"&amp;Tenor,BB776,Trigger)</f>
        <v>44881</v>
      </c>
      <c r="BD776" s="246">
        <f>_xll.qlIndexFixing($AD$5,BA776,TRUE,_xll.ohTrigger(Trigger,Trigger3M))</f>
        <v>1.6491469535647198E-2</v>
      </c>
      <c r="BE776" s="246" t="e">
        <f>IFERROR(_xll.qlIndexFixing($BF$1,BA776,TRUE,_xll.ohTrigger(Trigger,Trigger3M)),#N/A)</f>
        <v>#N/A</v>
      </c>
    </row>
    <row r="777" spans="52:57" ht="11.25" customHeight="1" x14ac:dyDescent="0.25">
      <c r="AZ777" s="102" t="s">
        <v>83</v>
      </c>
      <c r="BA777" s="101">
        <f>_xll.qlInterestRateIndexFixingDate(Currency&amp;"ibor"&amp;Tenor,BB777,Trigger)</f>
        <v>44792</v>
      </c>
      <c r="BB777" s="101">
        <f>_xll.qlCalendarAdvance(Calendar,BB776,AZ777,"f",,Trigger)</f>
        <v>44796</v>
      </c>
      <c r="BC777" s="101">
        <f>_xll.qlInterestRateIndexMaturity(Currency&amp;"ibor"&amp;Tenor,BB777,Trigger)</f>
        <v>44888</v>
      </c>
      <c r="BD777" s="246">
        <f>_xll.qlIndexFixing($AD$5,BA777,TRUE,_xll.ohTrigger(Trigger,Trigger3M))</f>
        <v>1.6544712144599311E-2</v>
      </c>
      <c r="BE777" s="246" t="e">
        <f>IFERROR(_xll.qlIndexFixing($BF$1,BA777,TRUE,_xll.ohTrigger(Trigger,Trigger3M)),#N/A)</f>
        <v>#N/A</v>
      </c>
    </row>
    <row r="778" spans="52:57" ht="11.25" customHeight="1" x14ac:dyDescent="0.25">
      <c r="AZ778" s="102" t="s">
        <v>83</v>
      </c>
      <c r="BA778" s="101">
        <f>_xll.qlInterestRateIndexFixingDate(Currency&amp;"ibor"&amp;Tenor,BB778,Trigger)</f>
        <v>44799</v>
      </c>
      <c r="BB778" s="101">
        <f>_xll.qlCalendarAdvance(Calendar,BB777,AZ778,"f",,Trigger)</f>
        <v>44803</v>
      </c>
      <c r="BC778" s="101">
        <f>_xll.qlInterestRateIndexMaturity(Currency&amp;"ibor"&amp;Tenor,BB778,Trigger)</f>
        <v>44895</v>
      </c>
      <c r="BD778" s="246">
        <f>_xll.qlIndexFixing($AD$5,BA778,TRUE,_xll.ohTrigger(Trigger,Trigger3M))</f>
        <v>1.6597955474953487E-2</v>
      </c>
      <c r="BE778" s="246" t="e">
        <f>IFERROR(_xll.qlIndexFixing($BF$1,BA778,TRUE,_xll.ohTrigger(Trigger,Trigger3M)),#N/A)</f>
        <v>#N/A</v>
      </c>
    </row>
    <row r="779" spans="52:57" ht="11.25" customHeight="1" x14ac:dyDescent="0.25">
      <c r="AZ779" s="102" t="s">
        <v>83</v>
      </c>
      <c r="BA779" s="101">
        <f>_xll.qlInterestRateIndexFixingDate(Currency&amp;"ibor"&amp;Tenor,BB779,Trigger)</f>
        <v>44806</v>
      </c>
      <c r="BB779" s="101">
        <f>_xll.qlCalendarAdvance(Calendar,BB778,AZ779,"f",,Trigger)</f>
        <v>44810</v>
      </c>
      <c r="BC779" s="101">
        <f>_xll.qlInterestRateIndexMaturity(Currency&amp;"ibor"&amp;Tenor,BB779,Trigger)</f>
        <v>44901</v>
      </c>
      <c r="BD779" s="246">
        <f>_xll.qlIndexFixing($AD$5,BA779,TRUE,_xll.ohTrigger(Trigger,Trigger3M))</f>
        <v>1.6647011996002301E-2</v>
      </c>
      <c r="BE779" s="246" t="e">
        <f>IFERROR(_xll.qlIndexFixing($BF$1,BA779,TRUE,_xll.ohTrigger(Trigger,Trigger3M)),#N/A)</f>
        <v>#N/A</v>
      </c>
    </row>
    <row r="780" spans="52:57" ht="11.25" customHeight="1" x14ac:dyDescent="0.25">
      <c r="AZ780" s="102" t="s">
        <v>83</v>
      </c>
      <c r="BA780" s="101">
        <f>_xll.qlInterestRateIndexFixingDate(Currency&amp;"ibor"&amp;Tenor,BB780,Trigger)</f>
        <v>44813</v>
      </c>
      <c r="BB780" s="101">
        <f>_xll.qlCalendarAdvance(Calendar,BB779,AZ780,"f",,Trigger)</f>
        <v>44817</v>
      </c>
      <c r="BC780" s="101">
        <f>_xll.qlInterestRateIndexMaturity(Currency&amp;"ibor"&amp;Tenor,BB780,Trigger)</f>
        <v>44908</v>
      </c>
      <c r="BD780" s="246">
        <f>_xll.qlIndexFixing($AD$5,BA780,TRUE,_xll.ohTrigger(Trigger,Trigger3M))</f>
        <v>1.6700254256835408E-2</v>
      </c>
      <c r="BE780" s="246" t="e">
        <f>IFERROR(_xll.qlIndexFixing($BF$1,BA780,TRUE,_xll.ohTrigger(Trigger,Trigger3M)),#N/A)</f>
        <v>#N/A</v>
      </c>
    </row>
    <row r="781" spans="52:57" ht="11.25" customHeight="1" x14ac:dyDescent="0.25">
      <c r="AZ781" s="102" t="s">
        <v>83</v>
      </c>
      <c r="BA781" s="101">
        <f>_xll.qlInterestRateIndexFixingDate(Currency&amp;"ibor"&amp;Tenor,BB781,Trigger)</f>
        <v>44820</v>
      </c>
      <c r="BB781" s="101">
        <f>_xll.qlCalendarAdvance(Calendar,BB780,AZ781,"f",,Trigger)</f>
        <v>44824</v>
      </c>
      <c r="BC781" s="101">
        <f>_xll.qlInterestRateIndexMaturity(Currency&amp;"ibor"&amp;Tenor,BB781,Trigger)</f>
        <v>44915</v>
      </c>
      <c r="BD781" s="246">
        <f>_xll.qlIndexFixing($AD$5,BA781,TRUE,_xll.ohTrigger(Trigger,Trigger3M))</f>
        <v>1.6753497231224327E-2</v>
      </c>
      <c r="BE781" s="246" t="e">
        <f>IFERROR(_xll.qlIndexFixing($BF$1,BA781,TRUE,_xll.ohTrigger(Trigger,Trigger3M)),#N/A)</f>
        <v>#N/A</v>
      </c>
    </row>
    <row r="782" spans="52:57" ht="11.25" customHeight="1" x14ac:dyDescent="0.25">
      <c r="AZ782" s="102" t="s">
        <v>83</v>
      </c>
      <c r="BA782" s="101">
        <f>_xll.qlInterestRateIndexFixingDate(Currency&amp;"ibor"&amp;Tenor,BB782,Trigger)</f>
        <v>44827</v>
      </c>
      <c r="BB782" s="101">
        <f>_xll.qlCalendarAdvance(Calendar,BB781,AZ782,"f",,Trigger)</f>
        <v>44831</v>
      </c>
      <c r="BC782" s="101">
        <f>_xll.qlInterestRateIndexMaturity(Currency&amp;"ibor"&amp;Tenor,BB782,Trigger)</f>
        <v>44922</v>
      </c>
      <c r="BD782" s="246">
        <f>_xll.qlIndexFixing($AD$5,BA782,TRUE,_xll.ohTrigger(Trigger,Trigger3M))</f>
        <v>1.6806740919179591E-2</v>
      </c>
      <c r="BE782" s="246" t="e">
        <f>IFERROR(_xll.qlIndexFixing($BF$1,BA782,TRUE,_xll.ohTrigger(Trigger,Trigger3M)),#N/A)</f>
        <v>#N/A</v>
      </c>
    </row>
    <row r="783" spans="52:57" ht="11.25" customHeight="1" x14ac:dyDescent="0.25">
      <c r="AZ783" s="102" t="s">
        <v>83</v>
      </c>
      <c r="BA783" s="101">
        <f>_xll.qlInterestRateIndexFixingDate(Currency&amp;"ibor"&amp;Tenor,BB783,Trigger)</f>
        <v>44834</v>
      </c>
      <c r="BB783" s="101">
        <f>_xll.qlCalendarAdvance(Calendar,BB782,AZ783,"f",,Trigger)</f>
        <v>44838</v>
      </c>
      <c r="BC783" s="101">
        <f>_xll.qlInterestRateIndexMaturity(Currency&amp;"ibor"&amp;Tenor,BB783,Trigger)</f>
        <v>44930</v>
      </c>
      <c r="BD783" s="246">
        <f>_xll.qlIndexFixing($AD$5,BA783,TRUE,_xll.ohTrigger(Trigger,Trigger3M))</f>
        <v>1.6864182948101221E-2</v>
      </c>
      <c r="BE783" s="246" t="e">
        <f>IFERROR(_xll.qlIndexFixing($BF$1,BA783,TRUE,_xll.ohTrigger(Trigger,Trigger3M)),#N/A)</f>
        <v>#N/A</v>
      </c>
    </row>
    <row r="784" spans="52:57" ht="11.25" customHeight="1" x14ac:dyDescent="0.25">
      <c r="AZ784" s="102" t="s">
        <v>83</v>
      </c>
      <c r="BA784" s="101">
        <f>_xll.qlInterestRateIndexFixingDate(Currency&amp;"ibor"&amp;Tenor,BB784,Trigger)</f>
        <v>44841</v>
      </c>
      <c r="BB784" s="101">
        <f>_xll.qlCalendarAdvance(Calendar,BB783,AZ784,"f",,Trigger)</f>
        <v>44845</v>
      </c>
      <c r="BC784" s="101">
        <f>_xll.qlInterestRateIndexMaturity(Currency&amp;"ibor"&amp;Tenor,BB784,Trigger)</f>
        <v>44937</v>
      </c>
      <c r="BD784" s="246">
        <f>_xll.qlIndexFixing($AD$5,BA784,TRUE,_xll.ohTrigger(Trigger,Trigger3M))</f>
        <v>1.6917430607073732E-2</v>
      </c>
      <c r="BE784" s="246" t="e">
        <f>IFERROR(_xll.qlIndexFixing($BF$1,BA784,TRUE,_xll.ohTrigger(Trigger,Trigger3M)),#N/A)</f>
        <v>#N/A</v>
      </c>
    </row>
    <row r="785" spans="52:57" ht="11.25" customHeight="1" x14ac:dyDescent="0.25">
      <c r="AZ785" s="102" t="s">
        <v>83</v>
      </c>
      <c r="BA785" s="101">
        <f>_xll.qlInterestRateIndexFixingDate(Currency&amp;"ibor"&amp;Tenor,BB785,Trigger)</f>
        <v>44848</v>
      </c>
      <c r="BB785" s="101">
        <f>_xll.qlCalendarAdvance(Calendar,BB784,AZ785,"f",,Trigger)</f>
        <v>44852</v>
      </c>
      <c r="BC785" s="101">
        <f>_xll.qlInterestRateIndexMaturity(Currency&amp;"ibor"&amp;Tenor,BB785,Trigger)</f>
        <v>44944</v>
      </c>
      <c r="BD785" s="246">
        <f>_xll.qlIndexFixing($AD$5,BA785,TRUE,_xll.ohTrigger(Trigger,Trigger3M))</f>
        <v>1.6970678987517824E-2</v>
      </c>
      <c r="BE785" s="246" t="e">
        <f>IFERROR(_xll.qlIndexFixing($BF$1,BA785,TRUE,_xll.ohTrigger(Trigger,Trigger3M)),#N/A)</f>
        <v>#N/A</v>
      </c>
    </row>
    <row r="786" spans="52:57" ht="11.25" customHeight="1" x14ac:dyDescent="0.25">
      <c r="AZ786" s="102" t="s">
        <v>83</v>
      </c>
      <c r="BA786" s="101">
        <f>_xll.qlInterestRateIndexFixingDate(Currency&amp;"ibor"&amp;Tenor,BB786,Trigger)</f>
        <v>44855</v>
      </c>
      <c r="BB786" s="101">
        <f>_xll.qlCalendarAdvance(Calendar,BB785,AZ786,"f",,Trigger)</f>
        <v>44859</v>
      </c>
      <c r="BC786" s="101">
        <f>_xll.qlInterestRateIndexMaturity(Currency&amp;"ibor"&amp;Tenor,BB786,Trigger)</f>
        <v>44951</v>
      </c>
      <c r="BD786" s="246">
        <f>_xll.qlIndexFixing($AD$5,BA786,TRUE,_xll.ohTrigger(Trigger,Trigger3M))</f>
        <v>1.702392808944218E-2</v>
      </c>
      <c r="BE786" s="246" t="e">
        <f>IFERROR(_xll.qlIndexFixing($BF$1,BA786,TRUE,_xll.ohTrigger(Trigger,Trigger3M)),#N/A)</f>
        <v>#N/A</v>
      </c>
    </row>
    <row r="787" spans="52:57" ht="11.25" customHeight="1" x14ac:dyDescent="0.25">
      <c r="AZ787" s="102" t="s">
        <v>83</v>
      </c>
      <c r="BA787" s="101">
        <f>_xll.qlInterestRateIndexFixingDate(Currency&amp;"ibor"&amp;Tenor,BB787,Trigger)</f>
        <v>44862</v>
      </c>
      <c r="BB787" s="101">
        <f>_xll.qlCalendarAdvance(Calendar,BB786,AZ787,"f",,Trigger)</f>
        <v>44866</v>
      </c>
      <c r="BC787" s="101">
        <f>_xll.qlInterestRateIndexMaturity(Currency&amp;"ibor"&amp;Tenor,BB787,Trigger)</f>
        <v>44958</v>
      </c>
      <c r="BD787" s="246">
        <f>_xll.qlIndexFixing($AD$5,BA787,TRUE,_xll.ohTrigger(Trigger,Trigger3M))</f>
        <v>1.707717791285723E-2</v>
      </c>
      <c r="BE787" s="246" t="e">
        <f>IFERROR(_xll.qlIndexFixing($BF$1,BA787,TRUE,_xll.ohTrigger(Trigger,Trigger3M)),#N/A)</f>
        <v>#N/A</v>
      </c>
    </row>
    <row r="788" spans="52:57" ht="11.25" customHeight="1" x14ac:dyDescent="0.25">
      <c r="AZ788" s="102" t="s">
        <v>83</v>
      </c>
      <c r="BA788" s="101">
        <f>_xll.qlInterestRateIndexFixingDate(Currency&amp;"ibor"&amp;Tenor,BB788,Trigger)</f>
        <v>44869</v>
      </c>
      <c r="BB788" s="101">
        <f>_xll.qlCalendarAdvance(Calendar,BB787,AZ788,"f",,Trigger)</f>
        <v>44873</v>
      </c>
      <c r="BC788" s="101">
        <f>_xll.qlInterestRateIndexMaturity(Currency&amp;"ibor"&amp;Tenor,BB788,Trigger)</f>
        <v>44965</v>
      </c>
      <c r="BD788" s="246">
        <f>_xll.qlIndexFixing($AD$5,BA788,TRUE,_xll.ohTrigger(Trigger,Trigger3M))</f>
        <v>1.7130428457770793E-2</v>
      </c>
      <c r="BE788" s="246" t="e">
        <f>IFERROR(_xll.qlIndexFixing($BF$1,BA788,TRUE,_xll.ohTrigger(Trigger,Trigger3M)),#N/A)</f>
        <v>#N/A</v>
      </c>
    </row>
    <row r="789" spans="52:57" ht="11.25" customHeight="1" x14ac:dyDescent="0.25">
      <c r="AZ789" s="102" t="s">
        <v>83</v>
      </c>
      <c r="BA789" s="101">
        <f>_xll.qlInterestRateIndexFixingDate(Currency&amp;"ibor"&amp;Tenor,BB789,Trigger)</f>
        <v>44876</v>
      </c>
      <c r="BB789" s="101">
        <f>_xll.qlCalendarAdvance(Calendar,BB788,AZ789,"f",,Trigger)</f>
        <v>44880</v>
      </c>
      <c r="BC789" s="101">
        <f>_xll.qlInterestRateIndexMaturity(Currency&amp;"ibor"&amp;Tenor,BB789,Trigger)</f>
        <v>44972</v>
      </c>
      <c r="BD789" s="246">
        <f>_xll.qlIndexFixing($AD$5,BA789,TRUE,_xll.ohTrigger(Trigger,Trigger3M))</f>
        <v>1.7183679724195901E-2</v>
      </c>
      <c r="BE789" s="246" t="e">
        <f>IFERROR(_xll.qlIndexFixing($BF$1,BA789,TRUE,_xll.ohTrigger(Trigger,Trigger3M)),#N/A)</f>
        <v>#N/A</v>
      </c>
    </row>
    <row r="790" spans="52:57" ht="11.25" customHeight="1" x14ac:dyDescent="0.25">
      <c r="AZ790" s="102" t="s">
        <v>83</v>
      </c>
      <c r="BA790" s="101">
        <f>_xll.qlInterestRateIndexFixingDate(Currency&amp;"ibor"&amp;Tenor,BB790,Trigger)</f>
        <v>44883</v>
      </c>
      <c r="BB790" s="101">
        <f>_xll.qlCalendarAdvance(Calendar,BB789,AZ790,"f",,Trigger)</f>
        <v>44887</v>
      </c>
      <c r="BC790" s="101">
        <f>_xll.qlInterestRateIndexMaturity(Currency&amp;"ibor"&amp;Tenor,BB790,Trigger)</f>
        <v>44979</v>
      </c>
      <c r="BD790" s="246">
        <f>_xll.qlIndexFixing($AD$5,BA790,TRUE,_xll.ohTrigger(Trigger,Trigger3M))</f>
        <v>1.7236931712139511E-2</v>
      </c>
      <c r="BE790" s="246" t="e">
        <f>IFERROR(_xll.qlIndexFixing($BF$1,BA790,TRUE,_xll.ohTrigger(Trigger,Trigger3M)),#N/A)</f>
        <v>#N/A</v>
      </c>
    </row>
    <row r="791" spans="52:57" ht="11.25" customHeight="1" x14ac:dyDescent="0.25">
      <c r="AZ791" s="102" t="s">
        <v>83</v>
      </c>
      <c r="BA791" s="101">
        <f>_xll.qlInterestRateIndexFixingDate(Currency&amp;"ibor"&amp;Tenor,BB791,Trigger)</f>
        <v>44890</v>
      </c>
      <c r="BB791" s="101">
        <f>_xll.qlCalendarAdvance(Calendar,BB790,AZ791,"f",,Trigger)</f>
        <v>44894</v>
      </c>
      <c r="BC791" s="101">
        <f>_xll.qlInterestRateIndexMaturity(Currency&amp;"ibor"&amp;Tenor,BB791,Trigger)</f>
        <v>44985</v>
      </c>
      <c r="BD791" s="246">
        <f>_xll.qlIndexFixing($AD$5,BA791,TRUE,_xll.ohTrigger(Trigger,Trigger3M))</f>
        <v>1.7285966222813965E-2</v>
      </c>
      <c r="BE791" s="246" t="e">
        <f>IFERROR(_xll.qlIndexFixing($BF$1,BA791,TRUE,_xll.ohTrigger(Trigger,Trigger3M)),#N/A)</f>
        <v>#N/A</v>
      </c>
    </row>
    <row r="792" spans="52:57" ht="11.25" customHeight="1" x14ac:dyDescent="0.25">
      <c r="AZ792" s="102" t="s">
        <v>83</v>
      </c>
      <c r="BA792" s="101">
        <f>_xll.qlInterestRateIndexFixingDate(Currency&amp;"ibor"&amp;Tenor,BB792,Trigger)</f>
        <v>44897</v>
      </c>
      <c r="BB792" s="101">
        <f>_xll.qlCalendarAdvance(Calendar,BB791,AZ792,"f",,Trigger)</f>
        <v>44901</v>
      </c>
      <c r="BC792" s="101">
        <f>_xll.qlInterestRateIndexMaturity(Currency&amp;"ibor"&amp;Tenor,BB792,Trigger)</f>
        <v>44991</v>
      </c>
      <c r="BD792" s="246">
        <f>_xll.qlIndexFixing($AD$5,BA792,TRUE,_xll.ohTrigger(Trigger,Trigger3M))</f>
        <v>1.7334996623886489E-2</v>
      </c>
      <c r="BE792" s="246" t="e">
        <f>IFERROR(_xll.qlIndexFixing($BF$1,BA792,TRUE,_xll.ohTrigger(Trigger,Trigger3M)),#N/A)</f>
        <v>#N/A</v>
      </c>
    </row>
    <row r="793" spans="52:57" ht="11.25" customHeight="1" x14ac:dyDescent="0.25">
      <c r="AZ793" s="102" t="s">
        <v>83</v>
      </c>
      <c r="BA793" s="101">
        <f>_xll.qlInterestRateIndexFixingDate(Currency&amp;"ibor"&amp;Tenor,BB793,Trigger)</f>
        <v>44904</v>
      </c>
      <c r="BB793" s="101">
        <f>_xll.qlCalendarAdvance(Calendar,BB792,AZ793,"f",,Trigger)</f>
        <v>44908</v>
      </c>
      <c r="BC793" s="101">
        <f>_xll.qlInterestRateIndexMaturity(Currency&amp;"ibor"&amp;Tenor,BB793,Trigger)</f>
        <v>44998</v>
      </c>
      <c r="BD793" s="246">
        <f>_xll.qlIndexFixing($AD$5,BA793,TRUE,_xll.ohTrigger(Trigger,Trigger3M))</f>
        <v>1.7388245548194625E-2</v>
      </c>
      <c r="BE793" s="246" t="e">
        <f>IFERROR(_xll.qlIndexFixing($BF$1,BA793,TRUE,_xll.ohTrigger(Trigger,Trigger3M)),#N/A)</f>
        <v>#N/A</v>
      </c>
    </row>
    <row r="794" spans="52:57" ht="11.25" customHeight="1" x14ac:dyDescent="0.25">
      <c r="AZ794" s="102" t="s">
        <v>83</v>
      </c>
      <c r="BA794" s="101">
        <f>_xll.qlInterestRateIndexFixingDate(Currency&amp;"ibor"&amp;Tenor,BB794,Trigger)</f>
        <v>44911</v>
      </c>
      <c r="BB794" s="101">
        <f>_xll.qlCalendarAdvance(Calendar,BB793,AZ794,"f",,Trigger)</f>
        <v>44915</v>
      </c>
      <c r="BC794" s="101">
        <f>_xll.qlInterestRateIndexMaturity(Currency&amp;"ibor"&amp;Tenor,BB794,Trigger)</f>
        <v>45005</v>
      </c>
      <c r="BD794" s="246">
        <f>_xll.qlIndexFixing($AD$5,BA794,TRUE,_xll.ohTrigger(Trigger,Trigger3M))</f>
        <v>1.7441495178305289E-2</v>
      </c>
      <c r="BE794" s="246" t="e">
        <f>IFERROR(_xll.qlIndexFixing($BF$1,BA794,TRUE,_xll.ohTrigger(Trigger,Trigger3M)),#N/A)</f>
        <v>#N/A</v>
      </c>
    </row>
    <row r="795" spans="52:57" ht="11.25" customHeight="1" x14ac:dyDescent="0.25">
      <c r="AZ795" s="102" t="s">
        <v>83</v>
      </c>
      <c r="BA795" s="101">
        <f>_xll.qlInterestRateIndexFixingDate(Currency&amp;"ibor"&amp;Tenor,BB795,Trigger)</f>
        <v>44917</v>
      </c>
      <c r="BB795" s="101">
        <f>_xll.qlCalendarAdvance(Calendar,BB794,AZ795,"f",,Trigger)</f>
        <v>44922</v>
      </c>
      <c r="BC795" s="101">
        <f>_xll.qlInterestRateIndexMaturity(Currency&amp;"ibor"&amp;Tenor,BB795,Trigger)</f>
        <v>45012</v>
      </c>
      <c r="BD795" s="246">
        <f>_xll.qlIndexFixing($AD$5,BA795,TRUE,_xll.ohTrigger(Trigger,Trigger3M))</f>
        <v>1.7494745514228249E-2</v>
      </c>
      <c r="BE795" s="246" t="e">
        <f>IFERROR(_xll.qlIndexFixing($BF$1,BA795,TRUE,_xll.ohTrigger(Trigger,Trigger3M)),#N/A)</f>
        <v>#N/A</v>
      </c>
    </row>
    <row r="796" spans="52:57" ht="11.25" customHeight="1" x14ac:dyDescent="0.25">
      <c r="AZ796" s="102" t="s">
        <v>83</v>
      </c>
      <c r="BA796" s="101">
        <f>_xll.qlInterestRateIndexFixingDate(Currency&amp;"ibor"&amp;Tenor,BB796,Trigger)</f>
        <v>44925</v>
      </c>
      <c r="BB796" s="101">
        <f>_xll.qlCalendarAdvance(Calendar,BB795,AZ796,"f",,Trigger)</f>
        <v>44929</v>
      </c>
      <c r="BC796" s="101">
        <f>_xll.qlInterestRateIndexMaturity(Currency&amp;"ibor"&amp;Tenor,BB796,Trigger)</f>
        <v>45019</v>
      </c>
      <c r="BD796" s="246">
        <f>_xll.qlIndexFixing($AD$5,BA796,TRUE,_xll.ohTrigger(Trigger,Trigger3M))</f>
        <v>1.7547996555972389E-2</v>
      </c>
      <c r="BE796" s="246" t="e">
        <f>IFERROR(_xll.qlIndexFixing($BF$1,BA796,TRUE,_xll.ohTrigger(Trigger,Trigger3M)),#N/A)</f>
        <v>#N/A</v>
      </c>
    </row>
    <row r="797" spans="52:57" ht="11.25" customHeight="1" x14ac:dyDescent="0.25">
      <c r="AZ797" s="102" t="s">
        <v>83</v>
      </c>
      <c r="BA797" s="101">
        <f>_xll.qlInterestRateIndexFixingDate(Currency&amp;"ibor"&amp;Tenor,BB797,Trigger)</f>
        <v>44932</v>
      </c>
      <c r="BB797" s="101">
        <f>_xll.qlCalendarAdvance(Calendar,BB796,AZ797,"f",,Trigger)</f>
        <v>44936</v>
      </c>
      <c r="BC797" s="101">
        <f>_xll.qlInterestRateIndexMaturity(Currency&amp;"ibor"&amp;Tenor,BB797,Trigger)</f>
        <v>45027</v>
      </c>
      <c r="BD797" s="246">
        <f>_xll.qlIndexFixing($AD$5,BA797,TRUE,_xll.ohTrigger(Trigger,Trigger3M))</f>
        <v>1.7605481872903096E-2</v>
      </c>
      <c r="BE797" s="246" t="e">
        <f>IFERROR(_xll.qlIndexFixing($BF$1,BA797,TRUE,_xll.ohTrigger(Trigger,Trigger3M)),#N/A)</f>
        <v>#N/A</v>
      </c>
    </row>
    <row r="798" spans="52:57" ht="11.25" customHeight="1" x14ac:dyDescent="0.25">
      <c r="AZ798" s="102" t="s">
        <v>83</v>
      </c>
      <c r="BA798" s="101">
        <f>_xll.qlInterestRateIndexFixingDate(Currency&amp;"ibor"&amp;Tenor,BB798,Trigger)</f>
        <v>44939</v>
      </c>
      <c r="BB798" s="101">
        <f>_xll.qlCalendarAdvance(Calendar,BB797,AZ798,"f",,Trigger)</f>
        <v>44943</v>
      </c>
      <c r="BC798" s="101">
        <f>_xll.qlInterestRateIndexMaturity(Currency&amp;"ibor"&amp;Tenor,BB798,Trigger)</f>
        <v>45033</v>
      </c>
      <c r="BD798" s="246">
        <f>_xll.qlIndexFixing($AD$5,BA798,TRUE,_xll.ohTrigger(Trigger,Trigger3M))</f>
        <v>1.7654500756965952E-2</v>
      </c>
      <c r="BE798" s="246" t="e">
        <f>IFERROR(_xll.qlIndexFixing($BF$1,BA798,TRUE,_xll.ohTrigger(Trigger,Trigger3M)),#N/A)</f>
        <v>#N/A</v>
      </c>
    </row>
    <row r="799" spans="52:57" ht="11.25" customHeight="1" x14ac:dyDescent="0.25">
      <c r="AZ799" s="102" t="s">
        <v>83</v>
      </c>
      <c r="BA799" s="101">
        <f>_xll.qlInterestRateIndexFixingDate(Currency&amp;"ibor"&amp;Tenor,BB799,Trigger)</f>
        <v>44946</v>
      </c>
      <c r="BB799" s="101">
        <f>_xll.qlCalendarAdvance(Calendar,BB798,AZ799,"f",,Trigger)</f>
        <v>44950</v>
      </c>
      <c r="BC799" s="101">
        <f>_xll.qlInterestRateIndexMaturity(Currency&amp;"ibor"&amp;Tenor,BB799,Trigger)</f>
        <v>45040</v>
      </c>
      <c r="BD799" s="246">
        <f>_xll.qlIndexFixing($AD$5,BA799,TRUE,_xll.ohTrigger(Trigger,Trigger3M))</f>
        <v>1.7707753916233138E-2</v>
      </c>
      <c r="BE799" s="246" t="e">
        <f>IFERROR(_xll.qlIndexFixing($BF$1,BA799,TRUE,_xll.ohTrigger(Trigger,Trigger3M)),#N/A)</f>
        <v>#N/A</v>
      </c>
    </row>
    <row r="800" spans="52:57" ht="11.25" customHeight="1" x14ac:dyDescent="0.25">
      <c r="AZ800" s="102" t="s">
        <v>83</v>
      </c>
      <c r="BA800" s="101">
        <f>_xll.qlInterestRateIndexFixingDate(Currency&amp;"ibor"&amp;Tenor,BB800,Trigger)</f>
        <v>44953</v>
      </c>
      <c r="BB800" s="101">
        <f>_xll.qlCalendarAdvance(Calendar,BB799,AZ800,"f",,Trigger)</f>
        <v>44957</v>
      </c>
      <c r="BC800" s="101">
        <f>_xll.qlInterestRateIndexMaturity(Currency&amp;"ibor"&amp;Tenor,BB800,Trigger)</f>
        <v>45044</v>
      </c>
      <c r="BD800" s="246">
        <f>_xll.qlIndexFixing($AD$5,BA800,TRUE,_xll.ohTrigger(Trigger,Trigger3M))</f>
        <v>1.774828548059108E-2</v>
      </c>
      <c r="BE800" s="246" t="e">
        <f>IFERROR(_xll.qlIndexFixing($BF$1,BA800,TRUE,_xll.ohTrigger(Trigger,Trigger3M)),#N/A)</f>
        <v>#N/A</v>
      </c>
    </row>
    <row r="801" spans="52:57" ht="11.25" customHeight="1" x14ac:dyDescent="0.25">
      <c r="AZ801" s="102" t="s">
        <v>83</v>
      </c>
      <c r="BA801" s="101">
        <f>_xll.qlInterestRateIndexFixingDate(Currency&amp;"ibor"&amp;Tenor,BB801,Trigger)</f>
        <v>44960</v>
      </c>
      <c r="BB801" s="101">
        <f>_xll.qlCalendarAdvance(Calendar,BB800,AZ801,"f",,Trigger)</f>
        <v>44964</v>
      </c>
      <c r="BC801" s="101">
        <f>_xll.qlInterestRateIndexMaturity(Currency&amp;"ibor"&amp;Tenor,BB801,Trigger)</f>
        <v>45054</v>
      </c>
      <c r="BD801" s="246">
        <f>_xll.qlIndexFixing($AD$5,BA801,TRUE,_xll.ohTrigger(Trigger,Trigger3M))</f>
        <v>1.7814262352353616E-2</v>
      </c>
      <c r="BE801" s="246" t="e">
        <f>IFERROR(_xll.qlIndexFixing($BF$1,BA801,TRUE,_xll.ohTrigger(Trigger,Trigger3M)),#N/A)</f>
        <v>#N/A</v>
      </c>
    </row>
    <row r="802" spans="52:57" ht="11.25" customHeight="1" x14ac:dyDescent="0.25">
      <c r="AZ802" s="102" t="s">
        <v>83</v>
      </c>
      <c r="BA802" s="101">
        <f>_xll.qlInterestRateIndexFixingDate(Currency&amp;"ibor"&amp;Tenor,BB802,Trigger)</f>
        <v>44967</v>
      </c>
      <c r="BB802" s="101">
        <f>_xll.qlCalendarAdvance(Calendar,BB801,AZ802,"f",,Trigger)</f>
        <v>44971</v>
      </c>
      <c r="BC802" s="101">
        <f>_xll.qlInterestRateIndexMaturity(Currency&amp;"ibor"&amp;Tenor,BB802,Trigger)</f>
        <v>45061</v>
      </c>
      <c r="BD802" s="246">
        <f>_xll.qlIndexFixing($AD$5,BA802,TRUE,_xll.ohTrigger(Trigger,Trigger3M))</f>
        <v>1.7867517629226448E-2</v>
      </c>
      <c r="BE802" s="246" t="e">
        <f>IFERROR(_xll.qlIndexFixing($BF$1,BA802,TRUE,_xll.ohTrigger(Trigger,Trigger3M)),#N/A)</f>
        <v>#N/A</v>
      </c>
    </row>
    <row r="803" spans="52:57" ht="11.25" customHeight="1" x14ac:dyDescent="0.25">
      <c r="AZ803" s="102" t="s">
        <v>83</v>
      </c>
      <c r="BA803" s="101">
        <f>_xll.qlInterestRateIndexFixingDate(Currency&amp;"ibor"&amp;Tenor,BB803,Trigger)</f>
        <v>44974</v>
      </c>
      <c r="BB803" s="101">
        <f>_xll.qlCalendarAdvance(Calendar,BB802,AZ803,"f",,Trigger)</f>
        <v>44978</v>
      </c>
      <c r="BC803" s="101">
        <f>_xll.qlInterestRateIndexMaturity(Currency&amp;"ibor"&amp;Tenor,BB803,Trigger)</f>
        <v>45068</v>
      </c>
      <c r="BD803" s="246">
        <f>_xll.qlIndexFixing($AD$5,BA803,TRUE,_xll.ohTrigger(Trigger,Trigger3M))</f>
        <v>1.7920773611987073E-2</v>
      </c>
      <c r="BE803" s="246" t="e">
        <f>IFERROR(_xll.qlIndexFixing($BF$1,BA803,TRUE,_xll.ohTrigger(Trigger,Trigger3M)),#N/A)</f>
        <v>#N/A</v>
      </c>
    </row>
    <row r="804" spans="52:57" ht="11.25" customHeight="1" x14ac:dyDescent="0.25">
      <c r="AZ804" s="102" t="s">
        <v>83</v>
      </c>
      <c r="BA804" s="101">
        <f>_xll.qlInterestRateIndexFixingDate(Currency&amp;"ibor"&amp;Tenor,BB804,Trigger)</f>
        <v>44981</v>
      </c>
      <c r="BB804" s="101">
        <f>_xll.qlCalendarAdvance(Calendar,BB803,AZ804,"f",,Trigger)</f>
        <v>44985</v>
      </c>
      <c r="BC804" s="101">
        <f>_xll.qlInterestRateIndexMaturity(Currency&amp;"ibor"&amp;Tenor,BB804,Trigger)</f>
        <v>45077</v>
      </c>
      <c r="BD804" s="246">
        <f>_xll.qlIndexFixing($AD$5,BA804,TRUE,_xll.ohTrigger(Trigger,Trigger3M))</f>
        <v>1.7982535308383382E-2</v>
      </c>
      <c r="BE804" s="246" t="e">
        <f>IFERROR(_xll.qlIndexFixing($BF$1,BA804,TRUE,_xll.ohTrigger(Trigger,Trigger3M)),#N/A)</f>
        <v>#N/A</v>
      </c>
    </row>
    <row r="805" spans="52:57" ht="11.25" customHeight="1" x14ac:dyDescent="0.25">
      <c r="AZ805" s="102" t="s">
        <v>83</v>
      </c>
      <c r="BA805" s="101">
        <f>_xll.qlInterestRateIndexFixingDate(Currency&amp;"ibor"&amp;Tenor,BB805,Trigger)</f>
        <v>44988</v>
      </c>
      <c r="BB805" s="101">
        <f>_xll.qlCalendarAdvance(Calendar,BB804,AZ805,"f",,Trigger)</f>
        <v>44992</v>
      </c>
      <c r="BC805" s="101">
        <f>_xll.qlInterestRateIndexMaturity(Currency&amp;"ibor"&amp;Tenor,BB805,Trigger)</f>
        <v>45084</v>
      </c>
      <c r="BD805" s="246">
        <f>_xll.qlIndexFixing($AD$5,BA805,TRUE,_xll.ohTrigger(Trigger,Trigger3M))</f>
        <v>1.8035798120293926E-2</v>
      </c>
      <c r="BE805" s="246" t="e">
        <f>IFERROR(_xll.qlIndexFixing($BF$1,BA805,TRUE,_xll.ohTrigger(Trigger,Trigger3M)),#N/A)</f>
        <v>#N/A</v>
      </c>
    </row>
    <row r="806" spans="52:57" ht="11.25" customHeight="1" x14ac:dyDescent="0.25">
      <c r="AZ806" s="102" t="s">
        <v>83</v>
      </c>
      <c r="BA806" s="101">
        <f>_xll.qlInterestRateIndexFixingDate(Currency&amp;"ibor"&amp;Tenor,BB806,Trigger)</f>
        <v>44995</v>
      </c>
      <c r="BB806" s="101">
        <f>_xll.qlCalendarAdvance(Calendar,BB805,AZ806,"f",,Trigger)</f>
        <v>44999</v>
      </c>
      <c r="BC806" s="101">
        <f>_xll.qlInterestRateIndexMaturity(Currency&amp;"ibor"&amp;Tenor,BB806,Trigger)</f>
        <v>45091</v>
      </c>
      <c r="BD806" s="246">
        <f>_xll.qlIndexFixing($AD$5,BA806,TRUE,_xll.ohTrigger(Trigger,Trigger3M))</f>
        <v>1.8089061653880238E-2</v>
      </c>
      <c r="BE806" s="246" t="e">
        <f>IFERROR(_xll.qlIndexFixing($BF$1,BA806,TRUE,_xll.ohTrigger(Trigger,Trigger3M)),#N/A)</f>
        <v>#N/A</v>
      </c>
    </row>
    <row r="807" spans="52:57" ht="11.25" customHeight="1" x14ac:dyDescent="0.25">
      <c r="AZ807" s="102" t="s">
        <v>83</v>
      </c>
      <c r="BA807" s="101">
        <f>_xll.qlInterestRateIndexFixingDate(Currency&amp;"ibor"&amp;Tenor,BB807,Trigger)</f>
        <v>45002</v>
      </c>
      <c r="BB807" s="101">
        <f>_xll.qlCalendarAdvance(Calendar,BB806,AZ807,"f",,Trigger)</f>
        <v>45006</v>
      </c>
      <c r="BC807" s="101">
        <f>_xll.qlInterestRateIndexMaturity(Currency&amp;"ibor"&amp;Tenor,BB807,Trigger)</f>
        <v>45098</v>
      </c>
      <c r="BD807" s="246">
        <f>_xll.qlIndexFixing($AD$5,BA807,TRUE,_xll.ohTrigger(Trigger,Trigger3M))</f>
        <v>1.8142325909152737E-2</v>
      </c>
      <c r="BE807" s="246" t="e">
        <f>IFERROR(_xll.qlIndexFixing($BF$1,BA807,TRUE,_xll.ohTrigger(Trigger,Trigger3M)),#N/A)</f>
        <v>#N/A</v>
      </c>
    </row>
    <row r="808" spans="52:57" ht="11.25" customHeight="1" x14ac:dyDescent="0.25">
      <c r="AZ808" s="102" t="s">
        <v>83</v>
      </c>
      <c r="BA808" s="101">
        <f>_xll.qlInterestRateIndexFixingDate(Currency&amp;"ibor"&amp;Tenor,BB808,Trigger)</f>
        <v>45009</v>
      </c>
      <c r="BB808" s="101">
        <f>_xll.qlCalendarAdvance(Calendar,BB807,AZ808,"f",,Trigger)</f>
        <v>45013</v>
      </c>
      <c r="BC808" s="101">
        <f>_xll.qlInterestRateIndexMaturity(Currency&amp;"ibor"&amp;Tenor,BB808,Trigger)</f>
        <v>45105</v>
      </c>
      <c r="BD808" s="246">
        <f>_xll.qlIndexFixing($AD$5,BA808,TRUE,_xll.ohTrigger(Trigger,Trigger3M))</f>
        <v>1.819559088612098E-2</v>
      </c>
      <c r="BE808" s="246" t="e">
        <f>IFERROR(_xll.qlIndexFixing($BF$1,BA808,TRUE,_xll.ohTrigger(Trigger,Trigger3M)),#N/A)</f>
        <v>#N/A</v>
      </c>
    </row>
    <row r="809" spans="52:57" ht="11.25" customHeight="1" x14ac:dyDescent="0.25">
      <c r="AZ809" s="102" t="s">
        <v>83</v>
      </c>
      <c r="BA809" s="101">
        <f>_xll.qlInterestRateIndexFixingDate(Currency&amp;"ibor"&amp;Tenor,BB809,Trigger)</f>
        <v>45016</v>
      </c>
      <c r="BB809" s="101">
        <f>_xll.qlCalendarAdvance(Calendar,BB808,AZ809,"f",,Trigger)</f>
        <v>45020</v>
      </c>
      <c r="BC809" s="101">
        <f>_xll.qlInterestRateIndexMaturity(Currency&amp;"ibor"&amp;Tenor,BB809,Trigger)</f>
        <v>45111</v>
      </c>
      <c r="BD809" s="246">
        <f>_xll.qlIndexFixing($AD$5,BA809,TRUE,_xll.ohTrigger(Trigger,Trigger3M))</f>
        <v>1.8244590256779897E-2</v>
      </c>
      <c r="BE809" s="246" t="e">
        <f>IFERROR(_xll.qlIndexFixing($BF$1,BA809,TRUE,_xll.ohTrigger(Trigger,Trigger3M)),#N/A)</f>
        <v>#N/A</v>
      </c>
    </row>
    <row r="810" spans="52:57" ht="11.25" customHeight="1" x14ac:dyDescent="0.25">
      <c r="AZ810" s="102" t="s">
        <v>83</v>
      </c>
      <c r="BA810" s="101">
        <f>_xll.qlInterestRateIndexFixingDate(Currency&amp;"ibor"&amp;Tenor,BB810,Trigger)</f>
        <v>45021</v>
      </c>
      <c r="BB810" s="101">
        <f>_xll.qlCalendarAdvance(Calendar,BB809,AZ810,"f",,Trigger)</f>
        <v>45027</v>
      </c>
      <c r="BC810" s="101">
        <f>_xll.qlInterestRateIndexMaturity(Currency&amp;"ibor"&amp;Tenor,BB810,Trigger)</f>
        <v>45118</v>
      </c>
      <c r="BD810" s="246">
        <f>_xll.qlIndexFixing($AD$5,BA810,TRUE,_xll.ohTrigger(Trigger,Trigger3M))</f>
        <v>1.8297853928460606E-2</v>
      </c>
      <c r="BE810" s="246" t="e">
        <f>IFERROR(_xll.qlIndexFixing($BF$1,BA810,TRUE,_xll.ohTrigger(Trigger,Trigger3M)),#N/A)</f>
        <v>#N/A</v>
      </c>
    </row>
    <row r="811" spans="52:57" ht="11.25" customHeight="1" x14ac:dyDescent="0.25">
      <c r="AZ811" s="102" t="s">
        <v>83</v>
      </c>
      <c r="BA811" s="101">
        <f>_xll.qlInterestRateIndexFixingDate(Currency&amp;"ibor"&amp;Tenor,BB811,Trigger)</f>
        <v>45030</v>
      </c>
      <c r="BB811" s="101">
        <f>_xll.qlCalendarAdvance(Calendar,BB810,AZ811,"f",,Trigger)</f>
        <v>45034</v>
      </c>
      <c r="BC811" s="101">
        <f>_xll.qlInterestRateIndexMaturity(Currency&amp;"ibor"&amp;Tenor,BB811,Trigger)</f>
        <v>45125</v>
      </c>
      <c r="BD811" s="246">
        <f>_xll.qlIndexFixing($AD$5,BA811,TRUE,_xll.ohTrigger(Trigger,Trigger3M))</f>
        <v>1.8351118313983488E-2</v>
      </c>
      <c r="BE811" s="246" t="e">
        <f>IFERROR(_xll.qlIndexFixing($BF$1,BA811,TRUE,_xll.ohTrigger(Trigger,Trigger3M)),#N/A)</f>
        <v>#N/A</v>
      </c>
    </row>
    <row r="812" spans="52:57" ht="11.25" customHeight="1" x14ac:dyDescent="0.25">
      <c r="AZ812" s="102" t="s">
        <v>83</v>
      </c>
      <c r="BA812" s="101">
        <f>_xll.qlInterestRateIndexFixingDate(Currency&amp;"ibor"&amp;Tenor,BB812,Trigger)</f>
        <v>45037</v>
      </c>
      <c r="BB812" s="101">
        <f>_xll.qlCalendarAdvance(Calendar,BB811,AZ812,"f",,Trigger)</f>
        <v>45041</v>
      </c>
      <c r="BC812" s="101">
        <f>_xll.qlInterestRateIndexMaturity(Currency&amp;"ibor"&amp;Tenor,BB812,Trigger)</f>
        <v>45132</v>
      </c>
      <c r="BD812" s="246">
        <f>_xll.qlIndexFixing($AD$5,BA812,TRUE,_xll.ohTrigger(Trigger,Trigger3M))</f>
        <v>1.8392767572918356E-2</v>
      </c>
      <c r="BE812" s="246" t="e">
        <f>IFERROR(_xll.qlIndexFixing($BF$1,BA812,TRUE,_xll.ohTrigger(Trigger,Trigger3M)),#N/A)</f>
        <v>#N/A</v>
      </c>
    </row>
    <row r="813" spans="52:57" ht="11.25" customHeight="1" x14ac:dyDescent="0.25">
      <c r="AZ813" s="102" t="s">
        <v>83</v>
      </c>
      <c r="BA813" s="101">
        <f>_xll.qlInterestRateIndexFixingDate(Currency&amp;"ibor"&amp;Tenor,BB813,Trigger)</f>
        <v>45043</v>
      </c>
      <c r="BB813" s="101">
        <f>_xll.qlCalendarAdvance(Calendar,BB812,AZ813,"f",,Trigger)</f>
        <v>45048</v>
      </c>
      <c r="BC813" s="101">
        <f>_xll.qlInterestRateIndexMaturity(Currency&amp;"ibor"&amp;Tenor,BB813,Trigger)</f>
        <v>45140</v>
      </c>
      <c r="BD813" s="246">
        <f>_xll.qlIndexFixing($AD$5,BA813,TRUE,_xll.ohTrigger(Trigger,Trigger3M))</f>
        <v>1.8358231966390599E-2</v>
      </c>
      <c r="BE813" s="246" t="e">
        <f>IFERROR(_xll.qlIndexFixing($BF$1,BA813,TRUE,_xll.ohTrigger(Trigger,Trigger3M)),#N/A)</f>
        <v>#N/A</v>
      </c>
    </row>
    <row r="814" spans="52:57" ht="11.25" customHeight="1" x14ac:dyDescent="0.25">
      <c r="AZ814" s="102" t="s">
        <v>83</v>
      </c>
      <c r="BA814" s="101">
        <f>_xll.qlInterestRateIndexFixingDate(Currency&amp;"ibor"&amp;Tenor,BB814,Trigger)</f>
        <v>45051</v>
      </c>
      <c r="BB814" s="101">
        <f>_xll.qlCalendarAdvance(Calendar,BB813,AZ814,"f",,Trigger)</f>
        <v>45055</v>
      </c>
      <c r="BC814" s="101">
        <f>_xll.qlInterestRateIndexMaturity(Currency&amp;"ibor"&amp;Tenor,BB814,Trigger)</f>
        <v>45147</v>
      </c>
      <c r="BD814" s="246">
        <f>_xll.qlIndexFixing($AD$5,BA814,TRUE,_xll.ohTrigger(Trigger,Trigger3M))</f>
        <v>1.8330409329972361E-2</v>
      </c>
      <c r="BE814" s="246" t="e">
        <f>IFERROR(_xll.qlIndexFixing($BF$1,BA814,TRUE,_xll.ohTrigger(Trigger,Trigger3M)),#N/A)</f>
        <v>#N/A</v>
      </c>
    </row>
    <row r="815" spans="52:57" ht="11.25" customHeight="1" x14ac:dyDescent="0.25">
      <c r="AZ815" s="102" t="s">
        <v>83</v>
      </c>
      <c r="BA815" s="101">
        <f>_xll.qlInterestRateIndexFixingDate(Currency&amp;"ibor"&amp;Tenor,BB815,Trigger)</f>
        <v>45058</v>
      </c>
      <c r="BB815" s="101">
        <f>_xll.qlCalendarAdvance(Calendar,BB814,AZ815,"f",,Trigger)</f>
        <v>45062</v>
      </c>
      <c r="BC815" s="101">
        <f>_xll.qlInterestRateIndexMaturity(Currency&amp;"ibor"&amp;Tenor,BB815,Trigger)</f>
        <v>45154</v>
      </c>
      <c r="BD815" s="246">
        <f>_xll.qlIndexFixing($AD$5,BA815,TRUE,_xll.ohTrigger(Trigger,Trigger3M))</f>
        <v>1.8302201930215537E-2</v>
      </c>
      <c r="BE815" s="246" t="e">
        <f>IFERROR(_xll.qlIndexFixing($BF$1,BA815,TRUE,_xll.ohTrigger(Trigger,Trigger3M)),#N/A)</f>
        <v>#N/A</v>
      </c>
    </row>
    <row r="816" spans="52:57" ht="11.25" customHeight="1" x14ac:dyDescent="0.25">
      <c r="AZ816" s="102" t="s">
        <v>83</v>
      </c>
      <c r="BA816" s="101">
        <f>_xll.qlInterestRateIndexFixingDate(Currency&amp;"ibor"&amp;Tenor,BB816,Trigger)</f>
        <v>45065</v>
      </c>
      <c r="BB816" s="101">
        <f>_xll.qlCalendarAdvance(Calendar,BB815,AZ816,"f",,Trigger)</f>
        <v>45069</v>
      </c>
      <c r="BC816" s="101">
        <f>_xll.qlInterestRateIndexMaturity(Currency&amp;"ibor"&amp;Tenor,BB816,Trigger)</f>
        <v>45161</v>
      </c>
      <c r="BD816" s="246">
        <f>_xll.qlIndexFixing($AD$5,BA816,TRUE,_xll.ohTrigger(Trigger,Trigger3M))</f>
        <v>1.827360977540568E-2</v>
      </c>
      <c r="BE816" s="246" t="e">
        <f>IFERROR(_xll.qlIndexFixing($BF$1,BA816,TRUE,_xll.ohTrigger(Trigger,Trigger3M)),#N/A)</f>
        <v>#N/A</v>
      </c>
    </row>
    <row r="817" spans="52:57" ht="11.25" customHeight="1" x14ac:dyDescent="0.25">
      <c r="AZ817" s="102" t="s">
        <v>83</v>
      </c>
      <c r="BA817" s="101">
        <f>_xll.qlInterestRateIndexFixingDate(Currency&amp;"ibor"&amp;Tenor,BB817,Trigger)</f>
        <v>45072</v>
      </c>
      <c r="BB817" s="101">
        <f>_xll.qlCalendarAdvance(Calendar,BB816,AZ817,"f",,Trigger)</f>
        <v>45076</v>
      </c>
      <c r="BC817" s="101">
        <f>_xll.qlInterestRateIndexMaturity(Currency&amp;"ibor"&amp;Tenor,BB817,Trigger)</f>
        <v>45168</v>
      </c>
      <c r="BD817" s="246">
        <f>_xll.qlIndexFixing($AD$5,BA817,TRUE,_xll.ohTrigger(Trigger,Trigger3M))</f>
        <v>1.8244632873942155E-2</v>
      </c>
      <c r="BE817" s="246" t="e">
        <f>IFERROR(_xll.qlIndexFixing($BF$1,BA817,TRUE,_xll.ohTrigger(Trigger,Trigger3M)),#N/A)</f>
        <v>#N/A</v>
      </c>
    </row>
    <row r="818" spans="52:57" ht="11.25" customHeight="1" x14ac:dyDescent="0.25">
      <c r="AZ818" s="102" t="s">
        <v>83</v>
      </c>
      <c r="BA818" s="101">
        <f>_xll.qlInterestRateIndexFixingDate(Currency&amp;"ibor"&amp;Tenor,BB818,Trigger)</f>
        <v>45079</v>
      </c>
      <c r="BB818" s="101">
        <f>_xll.qlCalendarAdvance(Calendar,BB817,AZ818,"f",,Trigger)</f>
        <v>45083</v>
      </c>
      <c r="BC818" s="101">
        <f>_xll.qlInterestRateIndexMaturity(Currency&amp;"ibor"&amp;Tenor,BB818,Trigger)</f>
        <v>45175</v>
      </c>
      <c r="BD818" s="246">
        <f>_xll.qlIndexFixing($AD$5,BA818,TRUE,_xll.ohTrigger(Trigger,Trigger3M))</f>
        <v>1.8215271234333811E-2</v>
      </c>
      <c r="BE818" s="246" t="e">
        <f>IFERROR(_xll.qlIndexFixing($BF$1,BA818,TRUE,_xll.ohTrigger(Trigger,Trigger3M)),#N/A)</f>
        <v>#N/A</v>
      </c>
    </row>
    <row r="819" spans="52:57" ht="11.25" customHeight="1" x14ac:dyDescent="0.25">
      <c r="AZ819" s="102" t="s">
        <v>83</v>
      </c>
      <c r="BA819" s="101">
        <f>_xll.qlInterestRateIndexFixingDate(Currency&amp;"ibor"&amp;Tenor,BB819,Trigger)</f>
        <v>45086</v>
      </c>
      <c r="BB819" s="101">
        <f>_xll.qlCalendarAdvance(Calendar,BB818,AZ819,"f",,Trigger)</f>
        <v>45090</v>
      </c>
      <c r="BC819" s="101">
        <f>_xll.qlInterestRateIndexMaturity(Currency&amp;"ibor"&amp;Tenor,BB819,Trigger)</f>
        <v>45182</v>
      </c>
      <c r="BD819" s="246">
        <f>_xll.qlIndexFixing($AD$5,BA819,TRUE,_xll.ohTrigger(Trigger,Trigger3M))</f>
        <v>1.8185524865205919E-2</v>
      </c>
      <c r="BE819" s="246" t="e">
        <f>IFERROR(_xll.qlIndexFixing($BF$1,BA819,TRUE,_xll.ohTrigger(Trigger,Trigger3M)),#N/A)</f>
        <v>#N/A</v>
      </c>
    </row>
    <row r="820" spans="52:57" ht="11.25" customHeight="1" x14ac:dyDescent="0.25">
      <c r="AZ820" s="102" t="s">
        <v>83</v>
      </c>
      <c r="BA820" s="101">
        <f>_xll.qlInterestRateIndexFixingDate(Currency&amp;"ibor"&amp;Tenor,BB820,Trigger)</f>
        <v>45093</v>
      </c>
      <c r="BB820" s="101">
        <f>_xll.qlCalendarAdvance(Calendar,BB819,AZ820,"f",,Trigger)</f>
        <v>45097</v>
      </c>
      <c r="BC820" s="101">
        <f>_xll.qlInterestRateIndexMaturity(Currency&amp;"ibor"&amp;Tenor,BB820,Trigger)</f>
        <v>45189</v>
      </c>
      <c r="BD820" s="246">
        <f>_xll.qlIndexFixing($AD$5,BA820,TRUE,_xll.ohTrigger(Trigger,Trigger3M))</f>
        <v>1.8155393775294102E-2</v>
      </c>
      <c r="BE820" s="246" t="e">
        <f>IFERROR(_xll.qlIndexFixing($BF$1,BA820,TRUE,_xll.ohTrigger(Trigger,Trigger3M)),#N/A)</f>
        <v>#N/A</v>
      </c>
    </row>
    <row r="821" spans="52:57" ht="11.25" customHeight="1" x14ac:dyDescent="0.25">
      <c r="AZ821" s="102" t="s">
        <v>83</v>
      </c>
      <c r="BA821" s="101">
        <f>_xll.qlInterestRateIndexFixingDate(Currency&amp;"ibor"&amp;Tenor,BB821,Trigger)</f>
        <v>45100</v>
      </c>
      <c r="BB821" s="101">
        <f>_xll.qlCalendarAdvance(Calendar,BB820,AZ821,"f",,Trigger)</f>
        <v>45104</v>
      </c>
      <c r="BC821" s="101">
        <f>_xll.qlInterestRateIndexMaturity(Currency&amp;"ibor"&amp;Tenor,BB821,Trigger)</f>
        <v>45196</v>
      </c>
      <c r="BD821" s="246">
        <f>_xll.qlIndexFixing($AD$5,BA821,TRUE,_xll.ohTrigger(Trigger,Trigger3M))</f>
        <v>1.8124877973446932E-2</v>
      </c>
      <c r="BE821" s="246" t="e">
        <f>IFERROR(_xll.qlIndexFixing($BF$1,BA821,TRUE,_xll.ohTrigger(Trigger,Trigger3M)),#N/A)</f>
        <v>#N/A</v>
      </c>
    </row>
    <row r="822" spans="52:57" ht="11.25" customHeight="1" x14ac:dyDescent="0.25">
      <c r="AZ822" s="102" t="s">
        <v>83</v>
      </c>
      <c r="BA822" s="101">
        <f>_xll.qlInterestRateIndexFixingDate(Currency&amp;"ibor"&amp;Tenor,BB822,Trigger)</f>
        <v>45107</v>
      </c>
      <c r="BB822" s="101">
        <f>_xll.qlCalendarAdvance(Calendar,BB821,AZ822,"f",,Trigger)</f>
        <v>45111</v>
      </c>
      <c r="BC822" s="101">
        <f>_xll.qlInterestRateIndexMaturity(Currency&amp;"ibor"&amp;Tenor,BB822,Trigger)</f>
        <v>45203</v>
      </c>
      <c r="BD822" s="246">
        <f>_xll.qlIndexFixing($AD$5,BA822,TRUE,_xll.ohTrigger(Trigger,Trigger3M))</f>
        <v>1.8093977468629414E-2</v>
      </c>
      <c r="BE822" s="246" t="e">
        <f>IFERROR(_xll.qlIndexFixing($BF$1,BA822,TRUE,_xll.ohTrigger(Trigger,Trigger3M)),#N/A)</f>
        <v>#N/A</v>
      </c>
    </row>
    <row r="823" spans="52:57" ht="11.25" customHeight="1" x14ac:dyDescent="0.25">
      <c r="AZ823" s="102" t="s">
        <v>83</v>
      </c>
      <c r="BA823" s="101">
        <f>_xll.qlInterestRateIndexFixingDate(Currency&amp;"ibor"&amp;Tenor,BB823,Trigger)</f>
        <v>45114</v>
      </c>
      <c r="BB823" s="101">
        <f>_xll.qlCalendarAdvance(Calendar,BB822,AZ823,"f",,Trigger)</f>
        <v>45118</v>
      </c>
      <c r="BC823" s="101">
        <f>_xll.qlInterestRateIndexMaturity(Currency&amp;"ibor"&amp;Tenor,BB823,Trigger)</f>
        <v>45210</v>
      </c>
      <c r="BD823" s="246">
        <f>_xll.qlIndexFixing($AD$5,BA823,TRUE,_xll.ohTrigger(Trigger,Trigger3M))</f>
        <v>1.8062692269915154E-2</v>
      </c>
      <c r="BE823" s="246" t="e">
        <f>IFERROR(_xll.qlIndexFixing($BF$1,BA823,TRUE,_xll.ohTrigger(Trigger,Trigger3M)),#N/A)</f>
        <v>#N/A</v>
      </c>
    </row>
    <row r="824" spans="52:57" ht="11.25" customHeight="1" x14ac:dyDescent="0.25">
      <c r="AZ824" s="102" t="s">
        <v>83</v>
      </c>
      <c r="BA824" s="101">
        <f>_xll.qlInterestRateIndexFixingDate(Currency&amp;"ibor"&amp;Tenor,BB824,Trigger)</f>
        <v>45121</v>
      </c>
      <c r="BB824" s="101">
        <f>_xll.qlCalendarAdvance(Calendar,BB823,AZ824,"f",,Trigger)</f>
        <v>45125</v>
      </c>
      <c r="BC824" s="101">
        <f>_xll.qlInterestRateIndexMaturity(Currency&amp;"ibor"&amp;Tenor,BB824,Trigger)</f>
        <v>45217</v>
      </c>
      <c r="BD824" s="246">
        <f>_xll.qlIndexFixing($AD$5,BA824,TRUE,_xll.ohTrigger(Trigger,Trigger3M))</f>
        <v>1.8031022386493331E-2</v>
      </c>
      <c r="BE824" s="246" t="e">
        <f>IFERROR(_xll.qlIndexFixing($BF$1,BA824,TRUE,_xll.ohTrigger(Trigger,Trigger3M)),#N/A)</f>
        <v>#N/A</v>
      </c>
    </row>
    <row r="825" spans="52:57" ht="11.25" customHeight="1" x14ac:dyDescent="0.25">
      <c r="AZ825" s="102" t="s">
        <v>83</v>
      </c>
      <c r="BA825" s="101">
        <f>_xll.qlInterestRateIndexFixingDate(Currency&amp;"ibor"&amp;Tenor,BB825,Trigger)</f>
        <v>45128</v>
      </c>
      <c r="BB825" s="101">
        <f>_xll.qlCalendarAdvance(Calendar,BB824,AZ825,"f",,Trigger)</f>
        <v>45132</v>
      </c>
      <c r="BC825" s="101">
        <f>_xll.qlInterestRateIndexMaturity(Currency&amp;"ibor"&amp;Tenor,BB825,Trigger)</f>
        <v>45224</v>
      </c>
      <c r="BD825" s="246">
        <f>_xll.qlIndexFixing($AD$5,BA825,TRUE,_xll.ohTrigger(Trigger,Trigger3M))</f>
        <v>1.8010456842333523E-2</v>
      </c>
      <c r="BE825" s="246" t="e">
        <f>IFERROR(_xll.qlIndexFixing($BF$1,BA825,TRUE,_xll.ohTrigger(Trigger,Trigger3M)),#N/A)</f>
        <v>#N/A</v>
      </c>
    </row>
    <row r="826" spans="52:57" ht="11.25" customHeight="1" x14ac:dyDescent="0.25">
      <c r="AZ826" s="102" t="s">
        <v>83</v>
      </c>
      <c r="BA826" s="101">
        <f>_xll.qlInterestRateIndexFixingDate(Currency&amp;"ibor"&amp;Tenor,BB826,Trigger)</f>
        <v>45135</v>
      </c>
      <c r="BB826" s="101">
        <f>_xll.qlCalendarAdvance(Calendar,BB825,AZ826,"f",,Trigger)</f>
        <v>45139</v>
      </c>
      <c r="BC826" s="101">
        <f>_xll.qlInterestRateIndexMaturity(Currency&amp;"ibor"&amp;Tenor,BB826,Trigger)</f>
        <v>45231</v>
      </c>
      <c r="BD826" s="246">
        <f>_xll.qlIndexFixing($AD$5,BA826,TRUE,_xll.ohTrigger(Trigger,Trigger3M))</f>
        <v>1.805866086555525E-2</v>
      </c>
      <c r="BE826" s="246" t="e">
        <f>IFERROR(_xll.qlIndexFixing($BF$1,BA826,TRUE,_xll.ohTrigger(Trigger,Trigger3M)),#N/A)</f>
        <v>#N/A</v>
      </c>
    </row>
    <row r="827" spans="52:57" ht="11.25" customHeight="1" x14ac:dyDescent="0.25">
      <c r="AZ827" s="102" t="s">
        <v>83</v>
      </c>
      <c r="BA827" s="101">
        <f>_xll.qlInterestRateIndexFixingDate(Currency&amp;"ibor"&amp;Tenor,BB827,Trigger)</f>
        <v>45142</v>
      </c>
      <c r="BB827" s="101">
        <f>_xll.qlCalendarAdvance(Calendar,BB826,AZ827,"f",,Trigger)</f>
        <v>45146</v>
      </c>
      <c r="BC827" s="101">
        <f>_xll.qlInterestRateIndexMaturity(Currency&amp;"ibor"&amp;Tenor,BB827,Trigger)</f>
        <v>45238</v>
      </c>
      <c r="BD827" s="246">
        <f>_xll.qlIndexFixing($AD$5,BA827,TRUE,_xll.ohTrigger(Trigger,Trigger3M))</f>
        <v>1.8106865479871979E-2</v>
      </c>
      <c r="BE827" s="246" t="e">
        <f>IFERROR(_xll.qlIndexFixing($BF$1,BA827,TRUE,_xll.ohTrigger(Trigger,Trigger3M)),#N/A)</f>
        <v>#N/A</v>
      </c>
    </row>
    <row r="828" spans="52:57" ht="11.25" customHeight="1" x14ac:dyDescent="0.25">
      <c r="AZ828" s="102" t="s">
        <v>83</v>
      </c>
      <c r="BA828" s="101">
        <f>_xll.qlInterestRateIndexFixingDate(Currency&amp;"ibor"&amp;Tenor,BB828,Trigger)</f>
        <v>45149</v>
      </c>
      <c r="BB828" s="101">
        <f>_xll.qlCalendarAdvance(Calendar,BB827,AZ828,"f",,Trigger)</f>
        <v>45153</v>
      </c>
      <c r="BC828" s="101">
        <f>_xll.qlInterestRateIndexMaturity(Currency&amp;"ibor"&amp;Tenor,BB828,Trigger)</f>
        <v>45245</v>
      </c>
      <c r="BD828" s="246">
        <f>_xll.qlIndexFixing($AD$5,BA828,TRUE,_xll.ohTrigger(Trigger,Trigger3M))</f>
        <v>1.8155070685291524E-2</v>
      </c>
      <c r="BE828" s="246" t="e">
        <f>IFERROR(_xll.qlIndexFixing($BF$1,BA828,TRUE,_xll.ohTrigger(Trigger,Trigger3M)),#N/A)</f>
        <v>#N/A</v>
      </c>
    </row>
    <row r="829" spans="52:57" ht="11.25" customHeight="1" x14ac:dyDescent="0.25">
      <c r="AZ829" s="102" t="s">
        <v>83</v>
      </c>
      <c r="BA829" s="101">
        <f>_xll.qlInterestRateIndexFixingDate(Currency&amp;"ibor"&amp;Tenor,BB829,Trigger)</f>
        <v>45156</v>
      </c>
      <c r="BB829" s="101">
        <f>_xll.qlCalendarAdvance(Calendar,BB828,AZ829,"f",,Trigger)</f>
        <v>45160</v>
      </c>
      <c r="BC829" s="101">
        <f>_xll.qlInterestRateIndexMaturity(Currency&amp;"ibor"&amp;Tenor,BB829,Trigger)</f>
        <v>45252</v>
      </c>
      <c r="BD829" s="246">
        <f>_xll.qlIndexFixing($AD$5,BA829,TRUE,_xll.ohTrigger(Trigger,Trigger3M))</f>
        <v>1.8203276481820838E-2</v>
      </c>
      <c r="BE829" s="246" t="e">
        <f>IFERROR(_xll.qlIndexFixing($BF$1,BA829,TRUE,_xll.ohTrigger(Trigger,Trigger3M)),#N/A)</f>
        <v>#N/A</v>
      </c>
    </row>
    <row r="830" spans="52:57" ht="11.25" customHeight="1" x14ac:dyDescent="0.25">
      <c r="AZ830" s="102" t="s">
        <v>83</v>
      </c>
      <c r="BA830" s="101">
        <f>_xll.qlInterestRateIndexFixingDate(Currency&amp;"ibor"&amp;Tenor,BB830,Trigger)</f>
        <v>45163</v>
      </c>
      <c r="BB830" s="101">
        <f>_xll.qlCalendarAdvance(Calendar,BB829,AZ830,"f",,Trigger)</f>
        <v>45167</v>
      </c>
      <c r="BC830" s="101">
        <f>_xll.qlInterestRateIndexMaturity(Currency&amp;"ibor"&amp;Tenor,BB830,Trigger)</f>
        <v>45259</v>
      </c>
      <c r="BD830" s="246">
        <f>_xll.qlIndexFixing($AD$5,BA830,TRUE,_xll.ohTrigger(Trigger,Trigger3M))</f>
        <v>1.8251482869466873E-2</v>
      </c>
      <c r="BE830" s="246" t="e">
        <f>IFERROR(_xll.qlIndexFixing($BF$1,BA830,TRUE,_xll.ohTrigger(Trigger,Trigger3M)),#N/A)</f>
        <v>#N/A</v>
      </c>
    </row>
    <row r="831" spans="52:57" ht="11.25" customHeight="1" x14ac:dyDescent="0.25">
      <c r="AZ831" s="102" t="s">
        <v>83</v>
      </c>
      <c r="BA831" s="101">
        <f>_xll.qlInterestRateIndexFixingDate(Currency&amp;"ibor"&amp;Tenor,BB831,Trigger)</f>
        <v>45170</v>
      </c>
      <c r="BB831" s="101">
        <f>_xll.qlCalendarAdvance(Calendar,BB830,AZ831,"f",,Trigger)</f>
        <v>45174</v>
      </c>
      <c r="BC831" s="101">
        <f>_xll.qlInterestRateIndexMaturity(Currency&amp;"ibor"&amp;Tenor,BB831,Trigger)</f>
        <v>45265</v>
      </c>
      <c r="BD831" s="246">
        <f>_xll.qlIndexFixing($AD$5,BA831,TRUE,_xll.ohTrigger(Trigger,Trigger3M))</f>
        <v>1.8295782269583633E-2</v>
      </c>
      <c r="BE831" s="246" t="e">
        <f>IFERROR(_xll.qlIndexFixing($BF$1,BA831,TRUE,_xll.ohTrigger(Trigger,Trigger3M)),#N/A)</f>
        <v>#N/A</v>
      </c>
    </row>
    <row r="832" spans="52:57" ht="11.25" customHeight="1" x14ac:dyDescent="0.25">
      <c r="AZ832" s="102" t="s">
        <v>83</v>
      </c>
      <c r="BA832" s="101">
        <f>_xll.qlInterestRateIndexFixingDate(Currency&amp;"ibor"&amp;Tenor,BB832,Trigger)</f>
        <v>45177</v>
      </c>
      <c r="BB832" s="101">
        <f>_xll.qlCalendarAdvance(Calendar,BB831,AZ832,"f",,Trigger)</f>
        <v>45181</v>
      </c>
      <c r="BC832" s="101">
        <f>_xll.qlInterestRateIndexMaturity(Currency&amp;"ibor"&amp;Tenor,BB832,Trigger)</f>
        <v>45272</v>
      </c>
      <c r="BD832" s="246">
        <f>_xll.qlIndexFixing($AD$5,BA832,TRUE,_xll.ohTrigger(Trigger,Trigger3M))</f>
        <v>1.8343987349774913E-2</v>
      </c>
      <c r="BE832" s="246" t="e">
        <f>IFERROR(_xll.qlIndexFixing($BF$1,BA832,TRUE,_xll.ohTrigger(Trigger,Trigger3M)),#N/A)</f>
        <v>#N/A</v>
      </c>
    </row>
    <row r="833" spans="52:57" ht="11.25" customHeight="1" x14ac:dyDescent="0.25">
      <c r="AZ833" s="102" t="s">
        <v>83</v>
      </c>
      <c r="BA833" s="101">
        <f>_xll.qlInterestRateIndexFixingDate(Currency&amp;"ibor"&amp;Tenor,BB833,Trigger)</f>
        <v>45184</v>
      </c>
      <c r="BB833" s="101">
        <f>_xll.qlCalendarAdvance(Calendar,BB832,AZ833,"f",,Trigger)</f>
        <v>45188</v>
      </c>
      <c r="BC833" s="101">
        <f>_xll.qlInterestRateIndexMaturity(Currency&amp;"ibor"&amp;Tenor,BB833,Trigger)</f>
        <v>45279</v>
      </c>
      <c r="BD833" s="246">
        <f>_xll.qlIndexFixing($AD$5,BA833,TRUE,_xll.ohTrigger(Trigger,Trigger3M))</f>
        <v>1.8392193014650143E-2</v>
      </c>
      <c r="BE833" s="246" t="e">
        <f>IFERROR(_xll.qlIndexFixing($BF$1,BA833,TRUE,_xll.ohTrigger(Trigger,Trigger3M)),#N/A)</f>
        <v>#N/A</v>
      </c>
    </row>
    <row r="834" spans="52:57" ht="11.25" customHeight="1" x14ac:dyDescent="0.25">
      <c r="AZ834" s="102" t="s">
        <v>83</v>
      </c>
      <c r="BA834" s="101">
        <f>_xll.qlInterestRateIndexFixingDate(Currency&amp;"ibor"&amp;Tenor,BB834,Trigger)</f>
        <v>45191</v>
      </c>
      <c r="BB834" s="101">
        <f>_xll.qlCalendarAdvance(Calendar,BB833,AZ834,"f",,Trigger)</f>
        <v>45195</v>
      </c>
      <c r="BC834" s="101">
        <f>_xll.qlInterestRateIndexMaturity(Currency&amp;"ibor"&amp;Tenor,BB834,Trigger)</f>
        <v>45287</v>
      </c>
      <c r="BD834" s="246">
        <f>_xll.qlIndexFixing($AD$5,BA834,TRUE,_xll.ohTrigger(Trigger,Trigger3M))</f>
        <v>1.8444314331369411E-2</v>
      </c>
      <c r="BE834" s="246" t="e">
        <f>IFERROR(_xll.qlIndexFixing($BF$1,BA834,TRUE,_xll.ohTrigger(Trigger,Trigger3M)),#N/A)</f>
        <v>#N/A</v>
      </c>
    </row>
    <row r="835" spans="52:57" ht="11.25" customHeight="1" x14ac:dyDescent="0.25">
      <c r="AZ835" s="102" t="s">
        <v>83</v>
      </c>
      <c r="BA835" s="101">
        <f>_xll.qlInterestRateIndexFixingDate(Currency&amp;"ibor"&amp;Tenor,BB835,Trigger)</f>
        <v>45198</v>
      </c>
      <c r="BB835" s="101">
        <f>_xll.qlCalendarAdvance(Calendar,BB834,AZ835,"f",,Trigger)</f>
        <v>45202</v>
      </c>
      <c r="BC835" s="101">
        <f>_xll.qlInterestRateIndexMaturity(Currency&amp;"ibor"&amp;Tenor,BB835,Trigger)</f>
        <v>45294</v>
      </c>
      <c r="BD835" s="246">
        <f>_xll.qlIndexFixing($AD$5,BA835,TRUE,_xll.ohTrigger(Trigger,Trigger3M))</f>
        <v>1.8492523674710264E-2</v>
      </c>
      <c r="BE835" s="246" t="e">
        <f>IFERROR(_xll.qlIndexFixing($BF$1,BA835,TRUE,_xll.ohTrigger(Trigger,Trigger3M)),#N/A)</f>
        <v>#N/A</v>
      </c>
    </row>
    <row r="836" spans="52:57" ht="11.25" customHeight="1" x14ac:dyDescent="0.25">
      <c r="AZ836" s="102" t="s">
        <v>83</v>
      </c>
      <c r="BA836" s="101">
        <f>_xll.qlInterestRateIndexFixingDate(Currency&amp;"ibor"&amp;Tenor,BB836,Trigger)</f>
        <v>45205</v>
      </c>
      <c r="BB836" s="101">
        <f>_xll.qlCalendarAdvance(Calendar,BB835,AZ836,"f",,Trigger)</f>
        <v>45209</v>
      </c>
      <c r="BC836" s="101">
        <f>_xll.qlInterestRateIndexMaturity(Currency&amp;"ibor"&amp;Tenor,BB836,Trigger)</f>
        <v>45301</v>
      </c>
      <c r="BD836" s="246">
        <f>_xll.qlIndexFixing($AD$5,BA836,TRUE,_xll.ohTrigger(Trigger,Trigger3M))</f>
        <v>1.8540733609211286E-2</v>
      </c>
      <c r="BE836" s="246" t="e">
        <f>IFERROR(_xll.qlIndexFixing($BF$1,BA836,TRUE,_xll.ohTrigger(Trigger,Trigger3M)),#N/A)</f>
        <v>#N/A</v>
      </c>
    </row>
    <row r="837" spans="52:57" ht="11.25" customHeight="1" x14ac:dyDescent="0.25">
      <c r="AZ837" s="102" t="s">
        <v>83</v>
      </c>
      <c r="BA837" s="101">
        <f>_xll.qlInterestRateIndexFixingDate(Currency&amp;"ibor"&amp;Tenor,BB837,Trigger)</f>
        <v>45212</v>
      </c>
      <c r="BB837" s="101">
        <f>_xll.qlCalendarAdvance(Calendar,BB836,AZ837,"f",,Trigger)</f>
        <v>45216</v>
      </c>
      <c r="BC837" s="101">
        <f>_xll.qlInterestRateIndexMaturity(Currency&amp;"ibor"&amp;Tenor,BB837,Trigger)</f>
        <v>45308</v>
      </c>
      <c r="BD837" s="246">
        <f>_xll.qlIndexFixing($AD$5,BA837,TRUE,_xll.ohTrigger(Trigger,Trigger3M))</f>
        <v>1.8588944134881158E-2</v>
      </c>
      <c r="BE837" s="246" t="e">
        <f>IFERROR(_xll.qlIndexFixing($BF$1,BA837,TRUE,_xll.ohTrigger(Trigger,Trigger3M)),#N/A)</f>
        <v>#N/A</v>
      </c>
    </row>
    <row r="838" spans="52:57" ht="11.25" customHeight="1" x14ac:dyDescent="0.25">
      <c r="AZ838" s="102" t="s">
        <v>83</v>
      </c>
      <c r="BA838" s="101">
        <f>_xll.qlInterestRateIndexFixingDate(Currency&amp;"ibor"&amp;Tenor,BB838,Trigger)</f>
        <v>45219</v>
      </c>
      <c r="BB838" s="101">
        <f>_xll.qlCalendarAdvance(Calendar,BB837,AZ838,"f",,Trigger)</f>
        <v>45223</v>
      </c>
      <c r="BC838" s="101">
        <f>_xll.qlInterestRateIndexMaturity(Currency&amp;"ibor"&amp;Tenor,BB838,Trigger)</f>
        <v>45315</v>
      </c>
      <c r="BD838" s="246">
        <f>_xll.qlIndexFixing($AD$5,BA838,TRUE,_xll.ohTrigger(Trigger,Trigger3M))</f>
        <v>1.8637155251725095E-2</v>
      </c>
      <c r="BE838" s="246" t="e">
        <f>IFERROR(_xll.qlIndexFixing($BF$1,BA838,TRUE,_xll.ohTrigger(Trigger,Trigger3M)),#N/A)</f>
        <v>#N/A</v>
      </c>
    </row>
    <row r="839" spans="52:57" ht="11.25" customHeight="1" x14ac:dyDescent="0.25">
      <c r="AZ839" s="102" t="s">
        <v>83</v>
      </c>
      <c r="BA839" s="101">
        <f>_xll.qlInterestRateIndexFixingDate(Currency&amp;"ibor"&amp;Tenor,BB839,Trigger)</f>
        <v>45226</v>
      </c>
      <c r="BB839" s="101">
        <f>_xll.qlCalendarAdvance(Calendar,BB838,AZ839,"f",,Trigger)</f>
        <v>45230</v>
      </c>
      <c r="BC839" s="101">
        <f>_xll.qlInterestRateIndexMaturity(Currency&amp;"ibor"&amp;Tenor,BB839,Trigger)</f>
        <v>45322</v>
      </c>
      <c r="BD839" s="246">
        <f>_xll.qlIndexFixing($AD$5,BA839,TRUE,_xll.ohTrigger(Trigger,Trigger3M))</f>
        <v>1.868536695975179E-2</v>
      </c>
      <c r="BE839" s="246" t="e">
        <f>IFERROR(_xll.qlIndexFixing($BF$1,BA839,TRUE,_xll.ohTrigger(Trigger,Trigger3M)),#N/A)</f>
        <v>#N/A</v>
      </c>
    </row>
    <row r="840" spans="52:57" ht="11.25" customHeight="1" x14ac:dyDescent="0.25">
      <c r="AZ840" s="102" t="s">
        <v>83</v>
      </c>
      <c r="BA840" s="101">
        <f>_xll.qlInterestRateIndexFixingDate(Currency&amp;"ibor"&amp;Tenor,BB840,Trigger)</f>
        <v>45233</v>
      </c>
      <c r="BB840" s="101">
        <f>_xll.qlCalendarAdvance(Calendar,BB839,AZ840,"f",,Trigger)</f>
        <v>45237</v>
      </c>
      <c r="BC840" s="101">
        <f>_xll.qlInterestRateIndexMaturity(Currency&amp;"ibor"&amp;Tenor,BB840,Trigger)</f>
        <v>45329</v>
      </c>
      <c r="BD840" s="246">
        <f>_xll.qlIndexFixing($AD$5,BA840,TRUE,_xll.ohTrigger(Trigger,Trigger3M))</f>
        <v>1.8733579258968191E-2</v>
      </c>
      <c r="BE840" s="246" t="e">
        <f>IFERROR(_xll.qlIndexFixing($BF$1,BA840,TRUE,_xll.ohTrigger(Trigger,Trigger3M)),#N/A)</f>
        <v>#N/A</v>
      </c>
    </row>
    <row r="841" spans="52:57" ht="11.25" customHeight="1" x14ac:dyDescent="0.25">
      <c r="AZ841" s="102" t="s">
        <v>83</v>
      </c>
      <c r="BA841" s="101">
        <f>_xll.qlInterestRateIndexFixingDate(Currency&amp;"ibor"&amp;Tenor,BB841,Trigger)</f>
        <v>45240</v>
      </c>
      <c r="BB841" s="101">
        <f>_xll.qlCalendarAdvance(Calendar,BB840,AZ841,"f",,Trigger)</f>
        <v>45244</v>
      </c>
      <c r="BC841" s="101">
        <f>_xll.qlInterestRateIndexMaturity(Currency&amp;"ibor"&amp;Tenor,BB841,Trigger)</f>
        <v>45336</v>
      </c>
      <c r="BD841" s="246">
        <f>_xll.qlIndexFixing($AD$5,BA841,TRUE,_xll.ohTrigger(Trigger,Trigger3M))</f>
        <v>1.8781792149382113E-2</v>
      </c>
      <c r="BE841" s="246" t="e">
        <f>IFERROR(_xll.qlIndexFixing($BF$1,BA841,TRUE,_xll.ohTrigger(Trigger,Trigger3M)),#N/A)</f>
        <v>#N/A</v>
      </c>
    </row>
    <row r="842" spans="52:57" ht="11.25" customHeight="1" x14ac:dyDescent="0.25">
      <c r="AZ842" s="102" t="s">
        <v>83</v>
      </c>
      <c r="BA842" s="101">
        <f>_xll.qlInterestRateIndexFixingDate(Currency&amp;"ibor"&amp;Tenor,BB842,Trigger)</f>
        <v>45247</v>
      </c>
      <c r="BB842" s="101">
        <f>_xll.qlCalendarAdvance(Calendar,BB841,AZ842,"f",,Trigger)</f>
        <v>45251</v>
      </c>
      <c r="BC842" s="101">
        <f>_xll.qlInterestRateIndexMaturity(Currency&amp;"ibor"&amp;Tenor,BB842,Trigger)</f>
        <v>45343</v>
      </c>
      <c r="BD842" s="246">
        <f>_xll.qlIndexFixing($AD$5,BA842,TRUE,_xll.ohTrigger(Trigger,Trigger3M))</f>
        <v>1.8830005630999649E-2</v>
      </c>
      <c r="BE842" s="246" t="e">
        <f>IFERROR(_xll.qlIndexFixing($BF$1,BA842,TRUE,_xll.ohTrigger(Trigger,Trigger3M)),#N/A)</f>
        <v>#N/A</v>
      </c>
    </row>
    <row r="843" spans="52:57" ht="11.25" customHeight="1" x14ac:dyDescent="0.25">
      <c r="AZ843" s="102" t="s">
        <v>83</v>
      </c>
      <c r="BA843" s="101">
        <f>_xll.qlInterestRateIndexFixingDate(Currency&amp;"ibor"&amp;Tenor,BB843,Trigger)</f>
        <v>45254</v>
      </c>
      <c r="BB843" s="101">
        <f>_xll.qlCalendarAdvance(Calendar,BB842,AZ843,"f",,Trigger)</f>
        <v>45258</v>
      </c>
      <c r="BC843" s="101">
        <f>_xll.qlInterestRateIndexMaturity(Currency&amp;"ibor"&amp;Tenor,BB843,Trigger)</f>
        <v>45350</v>
      </c>
      <c r="BD843" s="246">
        <f>_xll.qlIndexFixing($AD$5,BA843,TRUE,_xll.ohTrigger(Trigger,Trigger3M))</f>
        <v>1.8878219703828608E-2</v>
      </c>
      <c r="BE843" s="246" t="e">
        <f>IFERROR(_xll.qlIndexFixing($BF$1,BA843,TRUE,_xll.ohTrigger(Trigger,Trigger3M)),#N/A)</f>
        <v>#N/A</v>
      </c>
    </row>
    <row r="844" spans="52:57" ht="11.25" customHeight="1" x14ac:dyDescent="0.25">
      <c r="AZ844" s="102" t="s">
        <v>83</v>
      </c>
      <c r="BA844" s="101">
        <f>_xll.qlInterestRateIndexFixingDate(Currency&amp;"ibor"&amp;Tenor,BB844,Trigger)</f>
        <v>45261</v>
      </c>
      <c r="BB844" s="101">
        <f>_xll.qlCalendarAdvance(Calendar,BB843,AZ844,"f",,Trigger)</f>
        <v>45265</v>
      </c>
      <c r="BC844" s="101">
        <f>_xll.qlInterestRateIndexMaturity(Currency&amp;"ibor"&amp;Tenor,BB844,Trigger)</f>
        <v>45356</v>
      </c>
      <c r="BD844" s="246">
        <f>_xll.qlIndexFixing($AD$5,BA844,TRUE,_xll.ohTrigger(Trigger,Trigger3M))</f>
        <v>1.892249391939127E-2</v>
      </c>
      <c r="BE844" s="246" t="e">
        <f>IFERROR(_xll.qlIndexFixing($BF$1,BA844,TRUE,_xll.ohTrigger(Trigger,Trigger3M)),#N/A)</f>
        <v>#N/A</v>
      </c>
    </row>
    <row r="845" spans="52:57" ht="11.25" customHeight="1" x14ac:dyDescent="0.25">
      <c r="AZ845" s="102" t="s">
        <v>83</v>
      </c>
      <c r="BA845" s="101">
        <f>_xll.qlInterestRateIndexFixingDate(Currency&amp;"ibor"&amp;Tenor,BB845,Trigger)</f>
        <v>45268</v>
      </c>
      <c r="BB845" s="101">
        <f>_xll.qlCalendarAdvance(Calendar,BB844,AZ845,"f",,Trigger)</f>
        <v>45272</v>
      </c>
      <c r="BC845" s="101">
        <f>_xll.qlInterestRateIndexMaturity(Currency&amp;"ibor"&amp;Tenor,BB845,Trigger)</f>
        <v>45363</v>
      </c>
      <c r="BD845" s="246">
        <f>_xll.qlIndexFixing($AD$5,BA845,TRUE,_xll.ohTrigger(Trigger,Trigger3M))</f>
        <v>1.8970706601017635E-2</v>
      </c>
      <c r="BE845" s="246" t="e">
        <f>IFERROR(_xll.qlIndexFixing($BF$1,BA845,TRUE,_xll.ohTrigger(Trigger,Trigger3M)),#N/A)</f>
        <v>#N/A</v>
      </c>
    </row>
    <row r="846" spans="52:57" ht="11.25" customHeight="1" x14ac:dyDescent="0.25">
      <c r="AZ846" s="102" t="s">
        <v>83</v>
      </c>
      <c r="BA846" s="101">
        <f>_xll.qlInterestRateIndexFixingDate(Currency&amp;"ibor"&amp;Tenor,BB846,Trigger)</f>
        <v>45275</v>
      </c>
      <c r="BB846" s="101">
        <f>_xll.qlCalendarAdvance(Calendar,BB845,AZ846,"f",,Trigger)</f>
        <v>45279</v>
      </c>
      <c r="BC846" s="101">
        <f>_xll.qlInterestRateIndexMaturity(Currency&amp;"ibor"&amp;Tenor,BB846,Trigger)</f>
        <v>45370</v>
      </c>
      <c r="BD846" s="246">
        <f>_xll.qlIndexFixing($AD$5,BA846,TRUE,_xll.ohTrigger(Trigger,Trigger3M))</f>
        <v>1.9018919867419305E-2</v>
      </c>
      <c r="BE846" s="246" t="e">
        <f>IFERROR(_xll.qlIndexFixing($BF$1,BA846,TRUE,_xll.ohTrigger(Trigger,Trigger3M)),#N/A)</f>
        <v>#N/A</v>
      </c>
    </row>
    <row r="847" spans="52:57" ht="11.25" customHeight="1" x14ac:dyDescent="0.25">
      <c r="AZ847" s="102" t="s">
        <v>83</v>
      </c>
      <c r="BA847" s="101">
        <f>_xll.qlInterestRateIndexFixingDate(Currency&amp;"ibor"&amp;Tenor,BB847,Trigger)</f>
        <v>45281</v>
      </c>
      <c r="BB847" s="101">
        <f>_xll.qlCalendarAdvance(Calendar,BB846,AZ847,"f",,Trigger)</f>
        <v>45287</v>
      </c>
      <c r="BC847" s="101">
        <f>_xll.qlInterestRateIndexMaturity(Currency&amp;"ibor"&amp;Tenor,BB847,Trigger)</f>
        <v>45378</v>
      </c>
      <c r="BD847" s="246">
        <f>_xll.qlIndexFixing($AD$5,BA847,TRUE,_xll.ohTrigger(Trigger,Trigger3M))</f>
        <v>1.9074021459366982E-2</v>
      </c>
      <c r="BE847" s="246" t="e">
        <f>IFERROR(_xll.qlIndexFixing($BF$1,BA847,TRUE,_xll.ohTrigger(Trigger,Trigger3M)),#N/A)</f>
        <v>#N/A</v>
      </c>
    </row>
    <row r="848" spans="52:57" ht="11.25" customHeight="1" x14ac:dyDescent="0.25">
      <c r="AZ848" s="102" t="s">
        <v>83</v>
      </c>
      <c r="BA848" s="101">
        <f>_xll.qlInterestRateIndexFixingDate(Currency&amp;"ibor"&amp;Tenor,BB848,Trigger)</f>
        <v>45289</v>
      </c>
      <c r="BB848" s="101">
        <f>_xll.qlCalendarAdvance(Calendar,BB847,AZ848,"f",,Trigger)</f>
        <v>45294</v>
      </c>
      <c r="BC848" s="101">
        <f>_xll.qlInterestRateIndexMaturity(Currency&amp;"ibor"&amp;Tenor,BB848,Trigger)</f>
        <v>45385</v>
      </c>
      <c r="BD848" s="246">
        <f>_xll.qlIndexFixing($AD$5,BA848,TRUE,_xll.ohTrigger(Trigger,Trigger3M))</f>
        <v>1.9122235978883188E-2</v>
      </c>
      <c r="BE848" s="246" t="e">
        <f>IFERROR(_xll.qlIndexFixing($BF$1,BA848,TRUE,_xll.ohTrigger(Trigger,Trigger3M)),#N/A)</f>
        <v>#N/A</v>
      </c>
    </row>
    <row r="849" spans="52:57" ht="11.25" customHeight="1" x14ac:dyDescent="0.25">
      <c r="AZ849" s="102" t="s">
        <v>83</v>
      </c>
      <c r="BA849" s="101">
        <f>_xll.qlInterestRateIndexFixingDate(Currency&amp;"ibor"&amp;Tenor,BB849,Trigger)</f>
        <v>45299</v>
      </c>
      <c r="BB849" s="101">
        <f>_xll.qlCalendarAdvance(Calendar,BB848,AZ849,"f",,Trigger)</f>
        <v>45301</v>
      </c>
      <c r="BC849" s="101">
        <f>_xll.qlInterestRateIndexMaturity(Currency&amp;"ibor"&amp;Tenor,BB849,Trigger)</f>
        <v>45392</v>
      </c>
      <c r="BD849" s="246">
        <f>_xll.qlIndexFixing($AD$5,BA849,TRUE,_xll.ohTrigger(Trigger,Trigger3M))</f>
        <v>1.9170451083196659E-2</v>
      </c>
      <c r="BE849" s="246" t="e">
        <f>IFERROR(_xll.qlIndexFixing($BF$1,BA849,TRUE,_xll.ohTrigger(Trigger,Trigger3M)),#N/A)</f>
        <v>#N/A</v>
      </c>
    </row>
    <row r="850" spans="52:57" ht="11.25" customHeight="1" x14ac:dyDescent="0.25">
      <c r="AZ850" s="102" t="s">
        <v>83</v>
      </c>
      <c r="BA850" s="101">
        <f>_xll.qlInterestRateIndexFixingDate(Currency&amp;"ibor"&amp;Tenor,BB850,Trigger)</f>
        <v>45306</v>
      </c>
      <c r="BB850" s="101">
        <f>_xll.qlCalendarAdvance(Calendar,BB849,AZ850,"f",,Trigger)</f>
        <v>45308</v>
      </c>
      <c r="BC850" s="101">
        <f>_xll.qlInterestRateIndexMaturity(Currency&amp;"ibor"&amp;Tenor,BB850,Trigger)</f>
        <v>45399</v>
      </c>
      <c r="BD850" s="246">
        <f>_xll.qlIndexFixing($AD$5,BA850,TRUE,_xll.ohTrigger(Trigger,Trigger3M))</f>
        <v>1.9218666772315301E-2</v>
      </c>
      <c r="BE850" s="246" t="e">
        <f>IFERROR(_xll.qlIndexFixing($BF$1,BA850,TRUE,_xll.ohTrigger(Trigger,Trigger3M)),#N/A)</f>
        <v>#N/A</v>
      </c>
    </row>
    <row r="851" spans="52:57" ht="11.25" customHeight="1" x14ac:dyDescent="0.25">
      <c r="AZ851" s="102" t="s">
        <v>83</v>
      </c>
      <c r="BA851" s="101">
        <f>_xll.qlInterestRateIndexFixingDate(Currency&amp;"ibor"&amp;Tenor,BB851,Trigger)</f>
        <v>45313</v>
      </c>
      <c r="BB851" s="101">
        <f>_xll.qlCalendarAdvance(Calendar,BB850,AZ851,"f",,Trigger)</f>
        <v>45315</v>
      </c>
      <c r="BC851" s="101">
        <f>_xll.qlInterestRateIndexMaturity(Currency&amp;"ibor"&amp;Tenor,BB851,Trigger)</f>
        <v>45406</v>
      </c>
      <c r="BD851" s="246">
        <f>_xll.qlIndexFixing($AD$5,BA851,TRUE,_xll.ohTrigger(Trigger,Trigger3M))</f>
        <v>1.9266883046246144E-2</v>
      </c>
      <c r="BE851" s="246" t="e">
        <f>IFERROR(_xll.qlIndexFixing($BF$1,BA851,TRUE,_xll.ohTrigger(Trigger,Trigger3M)),#N/A)</f>
        <v>#N/A</v>
      </c>
    </row>
    <row r="852" spans="52:57" ht="11.25" customHeight="1" x14ac:dyDescent="0.25">
      <c r="AZ852" s="102" t="s">
        <v>83</v>
      </c>
      <c r="BA852" s="101">
        <f>_xll.qlInterestRateIndexFixingDate(Currency&amp;"ibor"&amp;Tenor,BB852,Trigger)</f>
        <v>45320</v>
      </c>
      <c r="BB852" s="101">
        <f>_xll.qlCalendarAdvance(Calendar,BB851,AZ852,"f",,Trigger)</f>
        <v>45322</v>
      </c>
      <c r="BC852" s="101">
        <f>_xll.qlInterestRateIndexMaturity(Currency&amp;"ibor"&amp;Tenor,BB852,Trigger)</f>
        <v>45412</v>
      </c>
      <c r="BD852" s="246">
        <f>_xll.qlIndexFixing($AD$5,BA852,TRUE,_xll.ohTrigger(Trigger,Trigger3M))</f>
        <v>1.9311138701982422E-2</v>
      </c>
      <c r="BE852" s="246" t="e">
        <f>IFERROR(_xll.qlIndexFixing($BF$1,BA852,TRUE,_xll.ohTrigger(Trigger,Trigger3M)),#N/A)</f>
        <v>#N/A</v>
      </c>
    </row>
    <row r="853" spans="52:57" ht="11.25" customHeight="1" x14ac:dyDescent="0.25">
      <c r="AZ853" s="102" t="s">
        <v>83</v>
      </c>
      <c r="BA853" s="101">
        <f>_xll.qlInterestRateIndexFixingDate(Currency&amp;"ibor"&amp;Tenor,BB853,Trigger)</f>
        <v>45327</v>
      </c>
      <c r="BB853" s="101">
        <f>_xll.qlCalendarAdvance(Calendar,BB852,AZ853,"f",,Trigger)</f>
        <v>45329</v>
      </c>
      <c r="BC853" s="101">
        <f>_xll.qlInterestRateIndexMaturity(Currency&amp;"ibor"&amp;Tenor,BB853,Trigger)</f>
        <v>45419</v>
      </c>
      <c r="BD853" s="246">
        <f>_xll.qlIndexFixing($AD$5,BA853,TRUE,_xll.ohTrigger(Trigger,Trigger3M))</f>
        <v>1.9359353520383316E-2</v>
      </c>
      <c r="BE853" s="246" t="e">
        <f>IFERROR(_xll.qlIndexFixing($BF$1,BA853,TRUE,_xll.ohTrigger(Trigger,Trigger3M)),#N/A)</f>
        <v>#N/A</v>
      </c>
    </row>
    <row r="854" spans="52:57" ht="11.25" customHeight="1" x14ac:dyDescent="0.25">
      <c r="AZ854" s="102" t="s">
        <v>83</v>
      </c>
      <c r="BA854" s="101">
        <f>_xll.qlInterestRateIndexFixingDate(Currency&amp;"ibor"&amp;Tenor,BB854,Trigger)</f>
        <v>45334</v>
      </c>
      <c r="BB854" s="101">
        <f>_xll.qlCalendarAdvance(Calendar,BB853,AZ854,"f",,Trigger)</f>
        <v>45336</v>
      </c>
      <c r="BC854" s="101">
        <f>_xll.qlInterestRateIndexMaturity(Currency&amp;"ibor"&amp;Tenor,BB854,Trigger)</f>
        <v>45426</v>
      </c>
      <c r="BD854" s="246">
        <f>_xll.qlIndexFixing($AD$5,BA854,TRUE,_xll.ohTrigger(Trigger,Trigger3M))</f>
        <v>1.9407568917158891E-2</v>
      </c>
      <c r="BE854" s="246" t="e">
        <f>IFERROR(_xll.qlIndexFixing($BF$1,BA854,TRUE,_xll.ohTrigger(Trigger,Trigger3M)),#N/A)</f>
        <v>#N/A</v>
      </c>
    </row>
    <row r="855" spans="52:57" ht="11.25" customHeight="1" x14ac:dyDescent="0.25">
      <c r="AZ855" s="102" t="s">
        <v>83</v>
      </c>
      <c r="BA855" s="101">
        <f>_xll.qlInterestRateIndexFixingDate(Currency&amp;"ibor"&amp;Tenor,BB855,Trigger)</f>
        <v>45341</v>
      </c>
      <c r="BB855" s="101">
        <f>_xll.qlCalendarAdvance(Calendar,BB854,AZ855,"f",,Trigger)</f>
        <v>45343</v>
      </c>
      <c r="BC855" s="101">
        <f>_xll.qlInterestRateIndexMaturity(Currency&amp;"ibor"&amp;Tenor,BB855,Trigger)</f>
        <v>45433</v>
      </c>
      <c r="BD855" s="246">
        <f>_xll.qlIndexFixing($AD$5,BA855,TRUE,_xll.ohTrigger(Trigger,Trigger3M))</f>
        <v>1.9455784892316252E-2</v>
      </c>
      <c r="BE855" s="246" t="e">
        <f>IFERROR(_xll.qlIndexFixing($BF$1,BA855,TRUE,_xll.ohTrigger(Trigger,Trigger3M)),#N/A)</f>
        <v>#N/A</v>
      </c>
    </row>
    <row r="856" spans="52:57" ht="11.25" customHeight="1" x14ac:dyDescent="0.25">
      <c r="AZ856" s="102" t="s">
        <v>83</v>
      </c>
      <c r="BA856" s="101">
        <f>_xll.qlInterestRateIndexFixingDate(Currency&amp;"ibor"&amp;Tenor,BB856,Trigger)</f>
        <v>45348</v>
      </c>
      <c r="BB856" s="101">
        <f>_xll.qlCalendarAdvance(Calendar,BB855,AZ856,"f",,Trigger)</f>
        <v>45350</v>
      </c>
      <c r="BC856" s="101">
        <f>_xll.qlInterestRateIndexMaturity(Currency&amp;"ibor"&amp;Tenor,BB856,Trigger)</f>
        <v>45440</v>
      </c>
      <c r="BD856" s="246">
        <f>_xll.qlIndexFixing($AD$5,BA856,TRUE,_xll.ohTrigger(Trigger,Trigger3M))</f>
        <v>1.9504001445862507E-2</v>
      </c>
      <c r="BE856" s="246" t="e">
        <f>IFERROR(_xll.qlIndexFixing($BF$1,BA856,TRUE,_xll.ohTrigger(Trigger,Trigger3M)),#N/A)</f>
        <v>#N/A</v>
      </c>
    </row>
    <row r="857" spans="52:57" ht="11.25" customHeight="1" x14ac:dyDescent="0.25">
      <c r="AZ857" s="102" t="s">
        <v>83</v>
      </c>
      <c r="BA857" s="101">
        <f>_xll.qlInterestRateIndexFixingDate(Currency&amp;"ibor"&amp;Tenor,BB857,Trigger)</f>
        <v>45355</v>
      </c>
      <c r="BB857" s="101">
        <f>_xll.qlCalendarAdvance(Calendar,BB856,AZ857,"f",,Trigger)</f>
        <v>45357</v>
      </c>
      <c r="BC857" s="101">
        <f>_xll.qlInterestRateIndexMaturity(Currency&amp;"ibor"&amp;Tenor,BB857,Trigger)</f>
        <v>45449</v>
      </c>
      <c r="BD857" s="246">
        <f>_xll.qlIndexFixing($AD$5,BA857,TRUE,_xll.ohTrigger(Trigger,Trigger3M))</f>
        <v>1.9560167760178517E-2</v>
      </c>
      <c r="BE857" s="246" t="e">
        <f>IFERROR(_xll.qlIndexFixing($BF$1,BA857,TRUE,_xll.ohTrigger(Trigger,Trigger3M)),#N/A)</f>
        <v>#N/A</v>
      </c>
    </row>
    <row r="858" spans="52:57" ht="11.25" customHeight="1" x14ac:dyDescent="0.25">
      <c r="AZ858" s="102" t="s">
        <v>83</v>
      </c>
      <c r="BA858" s="101">
        <f>_xll.qlInterestRateIndexFixingDate(Currency&amp;"ibor"&amp;Tenor,BB858,Trigger)</f>
        <v>45362</v>
      </c>
      <c r="BB858" s="101">
        <f>_xll.qlCalendarAdvance(Calendar,BB857,AZ858,"f",,Trigger)</f>
        <v>45364</v>
      </c>
      <c r="BC858" s="101">
        <f>_xll.qlInterestRateIndexMaturity(Currency&amp;"ibor"&amp;Tenor,BB858,Trigger)</f>
        <v>45456</v>
      </c>
      <c r="BD858" s="246">
        <f>_xll.qlIndexFixing($AD$5,BA858,TRUE,_xll.ohTrigger(Trigger,Trigger3M))</f>
        <v>1.9608390786522798E-2</v>
      </c>
      <c r="BE858" s="246" t="e">
        <f>IFERROR(_xll.qlIndexFixing($BF$1,BA858,TRUE,_xll.ohTrigger(Trigger,Trigger3M)),#N/A)</f>
        <v>#N/A</v>
      </c>
    </row>
    <row r="859" spans="52:57" ht="11.25" customHeight="1" x14ac:dyDescent="0.25">
      <c r="AZ859" s="102" t="s">
        <v>83</v>
      </c>
      <c r="BA859" s="101">
        <f>_xll.qlInterestRateIndexFixingDate(Currency&amp;"ibor"&amp;Tenor,BB859,Trigger)</f>
        <v>45369</v>
      </c>
      <c r="BB859" s="101">
        <f>_xll.qlCalendarAdvance(Calendar,BB858,AZ859,"f",,Trigger)</f>
        <v>45371</v>
      </c>
      <c r="BC859" s="101">
        <f>_xll.qlInterestRateIndexMaturity(Currency&amp;"ibor"&amp;Tenor,BB859,Trigger)</f>
        <v>45463</v>
      </c>
      <c r="BD859" s="246">
        <f>_xll.qlIndexFixing($AD$5,BA859,TRUE,_xll.ohTrigger(Trigger,Trigger3M))</f>
        <v>1.9656614404194934E-2</v>
      </c>
      <c r="BE859" s="246" t="e">
        <f>IFERROR(_xll.qlIndexFixing($BF$1,BA859,TRUE,_xll.ohTrigger(Trigger,Trigger3M)),#N/A)</f>
        <v>#N/A</v>
      </c>
    </row>
    <row r="860" spans="52:57" ht="11.25" customHeight="1" x14ac:dyDescent="0.25">
      <c r="AZ860" s="102" t="s">
        <v>83</v>
      </c>
      <c r="BA860" s="101">
        <f>_xll.qlInterestRateIndexFixingDate(Currency&amp;"ibor"&amp;Tenor,BB860,Trigger)</f>
        <v>45376</v>
      </c>
      <c r="BB860" s="101">
        <f>_xll.qlCalendarAdvance(Calendar,BB859,AZ860,"f",,Trigger)</f>
        <v>45378</v>
      </c>
      <c r="BC860" s="101">
        <f>_xll.qlInterestRateIndexMaturity(Currency&amp;"ibor"&amp;Tenor,BB860,Trigger)</f>
        <v>45470</v>
      </c>
      <c r="BD860" s="246">
        <f>_xll.qlIndexFixing($AD$5,BA860,TRUE,_xll.ohTrigger(Trigger,Trigger3M))</f>
        <v>1.9704838613203619E-2</v>
      </c>
      <c r="BE860" s="246" t="e">
        <f>IFERROR(_xll.qlIndexFixing($BF$1,BA860,TRUE,_xll.ohTrigger(Trigger,Trigger3M)),#N/A)</f>
        <v>#N/A</v>
      </c>
    </row>
    <row r="861" spans="52:57" ht="11.25" customHeight="1" x14ac:dyDescent="0.25">
      <c r="AZ861" s="102" t="s">
        <v>83</v>
      </c>
      <c r="BA861" s="101">
        <f>_xll.qlInterestRateIndexFixingDate(Currency&amp;"ibor"&amp;Tenor,BB861,Trigger)</f>
        <v>45379</v>
      </c>
      <c r="BB861" s="101">
        <f>_xll.qlCalendarAdvance(Calendar,BB860,AZ861,"f",,Trigger)</f>
        <v>45385</v>
      </c>
      <c r="BC861" s="101">
        <f>_xll.qlInterestRateIndexMaturity(Currency&amp;"ibor"&amp;Tenor,BB861,Trigger)</f>
        <v>45476</v>
      </c>
      <c r="BD861" s="246">
        <f>_xll.qlIndexFixing($AD$5,BA861,TRUE,_xll.ohTrigger(Trigger,Trigger3M))</f>
        <v>1.9749077951762718E-2</v>
      </c>
      <c r="BE861" s="246" t="e">
        <f>IFERROR(_xll.qlIndexFixing($BF$1,BA861,TRUE,_xll.ohTrigger(Trigger,Trigger3M)),#N/A)</f>
        <v>#N/A</v>
      </c>
    </row>
    <row r="862" spans="52:57" ht="11.25" customHeight="1" x14ac:dyDescent="0.25">
      <c r="AZ862" s="102" t="s">
        <v>83</v>
      </c>
      <c r="BA862" s="101">
        <f>_xll.qlInterestRateIndexFixingDate(Currency&amp;"ibor"&amp;Tenor,BB862,Trigger)</f>
        <v>45390</v>
      </c>
      <c r="BB862" s="101">
        <f>_xll.qlCalendarAdvance(Calendar,BB861,AZ862,"f",,Trigger)</f>
        <v>45392</v>
      </c>
      <c r="BC862" s="101">
        <f>_xll.qlInterestRateIndexMaturity(Currency&amp;"ibor"&amp;Tenor,BB862,Trigger)</f>
        <v>45483</v>
      </c>
      <c r="BD862" s="246">
        <f>_xll.qlIndexFixing($AD$5,BA862,TRUE,_xll.ohTrigger(Trigger,Trigger3M))</f>
        <v>1.9797300659092427E-2</v>
      </c>
      <c r="BE862" s="246" t="e">
        <f>IFERROR(_xll.qlIndexFixing($BF$1,BA862,TRUE,_xll.ohTrigger(Trigger,Trigger3M)),#N/A)</f>
        <v>#N/A</v>
      </c>
    </row>
    <row r="863" spans="52:57" ht="11.25" customHeight="1" x14ac:dyDescent="0.25">
      <c r="AZ863" s="102" t="s">
        <v>83</v>
      </c>
      <c r="BA863" s="101">
        <f>_xll.qlInterestRateIndexFixingDate(Currency&amp;"ibor"&amp;Tenor,BB863,Trigger)</f>
        <v>45397</v>
      </c>
      <c r="BB863" s="101">
        <f>_xll.qlCalendarAdvance(Calendar,BB862,AZ863,"f",,Trigger)</f>
        <v>45399</v>
      </c>
      <c r="BC863" s="101">
        <f>_xll.qlInterestRateIndexMaturity(Currency&amp;"ibor"&amp;Tenor,BB863,Trigger)</f>
        <v>45490</v>
      </c>
      <c r="BD863" s="246">
        <f>_xll.qlIndexFixing($AD$5,BA863,TRUE,_xll.ohTrigger(Trigger,Trigger3M))</f>
        <v>1.9845523951318667E-2</v>
      </c>
      <c r="BE863" s="246" t="e">
        <f>IFERROR(_xll.qlIndexFixing($BF$1,BA863,TRUE,_xll.ohTrigger(Trigger,Trigger3M)),#N/A)</f>
        <v>#N/A</v>
      </c>
    </row>
    <row r="864" spans="52:57" ht="11.25" customHeight="1" x14ac:dyDescent="0.25">
      <c r="AZ864" s="102" t="s">
        <v>83</v>
      </c>
      <c r="BA864" s="101">
        <f>_xll.qlInterestRateIndexFixingDate(Currency&amp;"ibor"&amp;Tenor,BB864,Trigger)</f>
        <v>45404</v>
      </c>
      <c r="BB864" s="101">
        <f>_xll.qlCalendarAdvance(Calendar,BB863,AZ864,"f",,Trigger)</f>
        <v>45406</v>
      </c>
      <c r="BC864" s="101">
        <f>_xll.qlInterestRateIndexMaturity(Currency&amp;"ibor"&amp;Tenor,BB864,Trigger)</f>
        <v>45497</v>
      </c>
      <c r="BD864" s="246">
        <f>_xll.qlIndexFixing($AD$5,BA864,TRUE,_xll.ohTrigger(Trigger,Trigger3M))</f>
        <v>1.9893747828449333E-2</v>
      </c>
      <c r="BE864" s="246" t="e">
        <f>IFERROR(_xll.qlIndexFixing($BF$1,BA864,TRUE,_xll.ohTrigger(Trigger,Trigger3M)),#N/A)</f>
        <v>#N/A</v>
      </c>
    </row>
    <row r="865" spans="52:57" ht="11.25" customHeight="1" x14ac:dyDescent="0.25">
      <c r="AZ865" s="102" t="s">
        <v>83</v>
      </c>
      <c r="BA865" s="101">
        <f>_xll.qlInterestRateIndexFixingDate(Currency&amp;"ibor"&amp;Tenor,BB865,Trigger)</f>
        <v>45411</v>
      </c>
      <c r="BB865" s="101">
        <f>_xll.qlCalendarAdvance(Calendar,BB864,AZ865,"f",,Trigger)</f>
        <v>45414</v>
      </c>
      <c r="BC865" s="101">
        <f>_xll.qlInterestRateIndexMaturity(Currency&amp;"ibor"&amp;Tenor,BB865,Trigger)</f>
        <v>45506</v>
      </c>
      <c r="BD865" s="246">
        <f>_xll.qlIndexFixing($AD$5,BA865,TRUE,_xll.ohTrigger(Trigger,Trigger3M))</f>
        <v>1.9839720306207866E-2</v>
      </c>
      <c r="BE865" s="246" t="e">
        <f>IFERROR(_xll.qlIndexFixing($BF$1,BA865,TRUE,_xll.ohTrigger(Trigger,Trigger3M)),#N/A)</f>
        <v>#N/A</v>
      </c>
    </row>
    <row r="866" spans="52:57" ht="11.25" customHeight="1" x14ac:dyDescent="0.25">
      <c r="AZ866" s="102" t="s">
        <v>83</v>
      </c>
      <c r="BA866" s="101">
        <f>_xll.qlInterestRateIndexFixingDate(Currency&amp;"ibor"&amp;Tenor,BB866,Trigger)</f>
        <v>45419</v>
      </c>
      <c r="BB866" s="101">
        <f>_xll.qlCalendarAdvance(Calendar,BB865,AZ866,"f",,Trigger)</f>
        <v>45421</v>
      </c>
      <c r="BC866" s="101">
        <f>_xll.qlInterestRateIndexMaturity(Currency&amp;"ibor"&amp;Tenor,BB866,Trigger)</f>
        <v>45513</v>
      </c>
      <c r="BD866" s="246">
        <f>_xll.qlIndexFixing($AD$5,BA866,TRUE,_xll.ohTrigger(Trigger,Trigger3M))</f>
        <v>1.9799525047114536E-2</v>
      </c>
      <c r="BE866" s="246" t="e">
        <f>IFERROR(_xll.qlIndexFixing($BF$1,BA866,TRUE,_xll.ohTrigger(Trigger,Trigger3M)),#N/A)</f>
        <v>#N/A</v>
      </c>
    </row>
    <row r="867" spans="52:57" ht="11.25" customHeight="1" x14ac:dyDescent="0.25">
      <c r="AZ867" s="102" t="s">
        <v>83</v>
      </c>
      <c r="BA867" s="101">
        <f>_xll.qlInterestRateIndexFixingDate(Currency&amp;"ibor"&amp;Tenor,BB867,Trigger)</f>
        <v>45426</v>
      </c>
      <c r="BB867" s="101">
        <f>_xll.qlCalendarAdvance(Calendar,BB866,AZ867,"f",,Trigger)</f>
        <v>45428</v>
      </c>
      <c r="BC867" s="101">
        <f>_xll.qlInterestRateIndexMaturity(Currency&amp;"ibor"&amp;Tenor,BB867,Trigger)</f>
        <v>45520</v>
      </c>
      <c r="BD867" s="246">
        <f>_xll.qlIndexFixing($AD$5,BA867,TRUE,_xll.ohTrigger(Trigger,Trigger3M))</f>
        <v>1.9758956781825709E-2</v>
      </c>
      <c r="BE867" s="246" t="e">
        <f>IFERROR(_xll.qlIndexFixing($BF$1,BA867,TRUE,_xll.ohTrigger(Trigger,Trigger3M)),#N/A)</f>
        <v>#N/A</v>
      </c>
    </row>
    <row r="868" spans="52:57" ht="11.25" customHeight="1" x14ac:dyDescent="0.25">
      <c r="AZ868" s="102" t="s">
        <v>83</v>
      </c>
      <c r="BA868" s="101">
        <f>_xll.qlInterestRateIndexFixingDate(Currency&amp;"ibor"&amp;Tenor,BB868,Trigger)</f>
        <v>45433</v>
      </c>
      <c r="BB868" s="101">
        <f>_xll.qlCalendarAdvance(Calendar,BB867,AZ868,"f",,Trigger)</f>
        <v>45435</v>
      </c>
      <c r="BC868" s="101">
        <f>_xll.qlInterestRateIndexMaturity(Currency&amp;"ibor"&amp;Tenor,BB868,Trigger)</f>
        <v>45527</v>
      </c>
      <c r="BD868" s="246">
        <f>_xll.qlIndexFixing($AD$5,BA868,TRUE,_xll.ohTrigger(Trigger,Trigger3M))</f>
        <v>1.9718015521895626E-2</v>
      </c>
      <c r="BE868" s="246" t="e">
        <f>IFERROR(_xll.qlIndexFixing($BF$1,BA868,TRUE,_xll.ohTrigger(Trigger,Trigger3M)),#N/A)</f>
        <v>#N/A</v>
      </c>
    </row>
    <row r="869" spans="52:57" ht="11.25" customHeight="1" x14ac:dyDescent="0.25">
      <c r="AZ869" s="102" t="s">
        <v>83</v>
      </c>
      <c r="BA869" s="101">
        <f>_xll.qlInterestRateIndexFixingDate(Currency&amp;"ibor"&amp;Tenor,BB869,Trigger)</f>
        <v>45440</v>
      </c>
      <c r="BB869" s="101">
        <f>_xll.qlCalendarAdvance(Calendar,BB868,AZ869,"f",,Trigger)</f>
        <v>45442</v>
      </c>
      <c r="BC869" s="101">
        <f>_xll.qlInterestRateIndexMaturity(Currency&amp;"ibor"&amp;Tenor,BB869,Trigger)</f>
        <v>45534</v>
      </c>
      <c r="BD869" s="246">
        <f>_xll.qlIndexFixing($AD$5,BA869,TRUE,_xll.ohTrigger(Trigger,Trigger3M))</f>
        <v>1.9676701278979303E-2</v>
      </c>
      <c r="BE869" s="246" t="e">
        <f>IFERROR(_xll.qlIndexFixing($BF$1,BA869,TRUE,_xll.ohTrigger(Trigger,Trigger3M)),#N/A)</f>
        <v>#N/A</v>
      </c>
    </row>
    <row r="870" spans="52:57" ht="11.25" customHeight="1" x14ac:dyDescent="0.25">
      <c r="AZ870" s="102" t="s">
        <v>83</v>
      </c>
      <c r="BA870" s="101">
        <f>_xll.qlInterestRateIndexFixingDate(Currency&amp;"ibor"&amp;Tenor,BB870,Trigger)</f>
        <v>45447</v>
      </c>
      <c r="BB870" s="101">
        <f>_xll.qlCalendarAdvance(Calendar,BB869,AZ870,"f",,Trigger)</f>
        <v>45449</v>
      </c>
      <c r="BC870" s="101">
        <f>_xll.qlInterestRateIndexMaturity(Currency&amp;"ibor"&amp;Tenor,BB870,Trigger)</f>
        <v>45541</v>
      </c>
      <c r="BD870" s="246">
        <f>_xll.qlIndexFixing($AD$5,BA870,TRUE,_xll.ohTrigger(Trigger,Trigger3M))</f>
        <v>1.9635014064842114E-2</v>
      </c>
      <c r="BE870" s="246" t="e">
        <f>IFERROR(_xll.qlIndexFixing($BF$1,BA870,TRUE,_xll.ohTrigger(Trigger,Trigger3M)),#N/A)</f>
        <v>#N/A</v>
      </c>
    </row>
    <row r="871" spans="52:57" ht="11.25" customHeight="1" x14ac:dyDescent="0.25">
      <c r="AZ871" s="102" t="s">
        <v>83</v>
      </c>
      <c r="BA871" s="101">
        <f>_xll.qlInterestRateIndexFixingDate(Currency&amp;"ibor"&amp;Tenor,BB871,Trigger)</f>
        <v>45454</v>
      </c>
      <c r="BB871" s="101">
        <f>_xll.qlCalendarAdvance(Calendar,BB870,AZ871,"f",,Trigger)</f>
        <v>45456</v>
      </c>
      <c r="BC871" s="101">
        <f>_xll.qlInterestRateIndexMaturity(Currency&amp;"ibor"&amp;Tenor,BB871,Trigger)</f>
        <v>45548</v>
      </c>
      <c r="BD871" s="246">
        <f>_xll.qlIndexFixing($AD$5,BA871,TRUE,_xll.ohTrigger(Trigger,Trigger3M))</f>
        <v>1.9592953891352832E-2</v>
      </c>
      <c r="BE871" s="246" t="e">
        <f>IFERROR(_xll.qlIndexFixing($BF$1,BA871,TRUE,_xll.ohTrigger(Trigger,Trigger3M)),#N/A)</f>
        <v>#N/A</v>
      </c>
    </row>
    <row r="872" spans="52:57" ht="11.25" customHeight="1" x14ac:dyDescent="0.25">
      <c r="AZ872" s="102" t="s">
        <v>83</v>
      </c>
      <c r="BA872" s="101">
        <f>_xll.qlInterestRateIndexFixingDate(Currency&amp;"ibor"&amp;Tenor,BB872,Trigger)</f>
        <v>45461</v>
      </c>
      <c r="BB872" s="101">
        <f>_xll.qlCalendarAdvance(Calendar,BB871,AZ872,"f",,Trigger)</f>
        <v>45463</v>
      </c>
      <c r="BC872" s="101">
        <f>_xll.qlInterestRateIndexMaturity(Currency&amp;"ibor"&amp;Tenor,BB872,Trigger)</f>
        <v>45555</v>
      </c>
      <c r="BD872" s="246">
        <f>_xll.qlIndexFixing($AD$5,BA872,TRUE,_xll.ohTrigger(Trigger,Trigger3M))</f>
        <v>1.9550520770488824E-2</v>
      </c>
      <c r="BE872" s="246" t="e">
        <f>IFERROR(_xll.qlIndexFixing($BF$1,BA872,TRUE,_xll.ohTrigger(Trigger,Trigger3M)),#N/A)</f>
        <v>#N/A</v>
      </c>
    </row>
    <row r="873" spans="52:57" ht="11.25" customHeight="1" x14ac:dyDescent="0.25">
      <c r="AZ873" s="102" t="s">
        <v>83</v>
      </c>
      <c r="BA873" s="101">
        <f>_xll.qlInterestRateIndexFixingDate(Currency&amp;"ibor"&amp;Tenor,BB873,Trigger)</f>
        <v>45468</v>
      </c>
      <c r="BB873" s="101">
        <f>_xll.qlCalendarAdvance(Calendar,BB872,AZ873,"f",,Trigger)</f>
        <v>45470</v>
      </c>
      <c r="BC873" s="101">
        <f>_xll.qlInterestRateIndexMaturity(Currency&amp;"ibor"&amp;Tenor,BB873,Trigger)</f>
        <v>45562</v>
      </c>
      <c r="BD873" s="246">
        <f>_xll.qlIndexFixing($AD$5,BA873,TRUE,_xll.ohTrigger(Trigger,Trigger3M))</f>
        <v>1.9507714714329129E-2</v>
      </c>
      <c r="BE873" s="246" t="e">
        <f>IFERROR(_xll.qlIndexFixing($BF$1,BA873,TRUE,_xll.ohTrigger(Trigger,Trigger3M)),#N/A)</f>
        <v>#N/A</v>
      </c>
    </row>
    <row r="874" spans="52:57" ht="11.25" customHeight="1" x14ac:dyDescent="0.25">
      <c r="AZ874" s="102" t="s">
        <v>83</v>
      </c>
      <c r="BA874" s="101">
        <f>_xll.qlInterestRateIndexFixingDate(Currency&amp;"ibor"&amp;Tenor,BB874,Trigger)</f>
        <v>45475</v>
      </c>
      <c r="BB874" s="101">
        <f>_xll.qlCalendarAdvance(Calendar,BB873,AZ874,"f",,Trigger)</f>
        <v>45477</v>
      </c>
      <c r="BC874" s="101">
        <f>_xll.qlInterestRateIndexMaturity(Currency&amp;"ibor"&amp;Tenor,BB874,Trigger)</f>
        <v>45569</v>
      </c>
      <c r="BD874" s="246">
        <f>_xll.qlIndexFixing($AD$5,BA874,TRUE,_xll.ohTrigger(Trigger,Trigger3M))</f>
        <v>1.9464535735065736E-2</v>
      </c>
      <c r="BE874" s="246" t="e">
        <f>IFERROR(_xll.qlIndexFixing($BF$1,BA874,TRUE,_xll.ohTrigger(Trigger,Trigger3M)),#N/A)</f>
        <v>#N/A</v>
      </c>
    </row>
    <row r="875" spans="52:57" ht="11.25" customHeight="1" x14ac:dyDescent="0.25">
      <c r="AZ875" s="102" t="s">
        <v>83</v>
      </c>
      <c r="BA875" s="101">
        <f>_xll.qlInterestRateIndexFixingDate(Currency&amp;"ibor"&amp;Tenor,BB875,Trigger)</f>
        <v>45482</v>
      </c>
      <c r="BB875" s="101">
        <f>_xll.qlCalendarAdvance(Calendar,BB874,AZ875,"f",,Trigger)</f>
        <v>45484</v>
      </c>
      <c r="BC875" s="101">
        <f>_xll.qlInterestRateIndexMaturity(Currency&amp;"ibor"&amp;Tenor,BB875,Trigger)</f>
        <v>45576</v>
      </c>
      <c r="BD875" s="246">
        <f>_xll.qlIndexFixing($AD$5,BA875,TRUE,_xll.ohTrigger(Trigger,Trigger3M))</f>
        <v>1.9420983844990542E-2</v>
      </c>
      <c r="BE875" s="246" t="e">
        <f>IFERROR(_xll.qlIndexFixing($BF$1,BA875,TRUE,_xll.ohTrigger(Trigger,Trigger3M)),#N/A)</f>
        <v>#N/A</v>
      </c>
    </row>
    <row r="876" spans="52:57" ht="11.25" customHeight="1" x14ac:dyDescent="0.25">
      <c r="AZ876" s="102" t="s">
        <v>83</v>
      </c>
      <c r="BA876" s="101">
        <f>_xll.qlInterestRateIndexFixingDate(Currency&amp;"ibor"&amp;Tenor,BB876,Trigger)</f>
        <v>45489</v>
      </c>
      <c r="BB876" s="101">
        <f>_xll.qlCalendarAdvance(Calendar,BB875,AZ876,"f",,Trigger)</f>
        <v>45491</v>
      </c>
      <c r="BC876" s="101">
        <f>_xll.qlInterestRateIndexMaturity(Currency&amp;"ibor"&amp;Tenor,BB876,Trigger)</f>
        <v>45583</v>
      </c>
      <c r="BD876" s="246">
        <f>_xll.qlIndexFixing($AD$5,BA876,TRUE,_xll.ohTrigger(Trigger,Trigger3M))</f>
        <v>1.9377059056503203E-2</v>
      </c>
      <c r="BE876" s="246" t="e">
        <f>IFERROR(_xll.qlIndexFixing($BF$1,BA876,TRUE,_xll.ohTrigger(Trigger,Trigger3M)),#N/A)</f>
        <v>#N/A</v>
      </c>
    </row>
    <row r="877" spans="52:57" ht="11.25" customHeight="1" x14ac:dyDescent="0.25">
      <c r="AZ877" s="102" t="s">
        <v>83</v>
      </c>
      <c r="BA877" s="101">
        <f>_xll.qlInterestRateIndexFixingDate(Currency&amp;"ibor"&amp;Tenor,BB877,Trigger)</f>
        <v>45496</v>
      </c>
      <c r="BB877" s="101">
        <f>_xll.qlCalendarAdvance(Calendar,BB876,AZ877,"f",,Trigger)</f>
        <v>45498</v>
      </c>
      <c r="BC877" s="101">
        <f>_xll.qlInterestRateIndexMaturity(Currency&amp;"ibor"&amp;Tenor,BB877,Trigger)</f>
        <v>45590</v>
      </c>
      <c r="BD877" s="246">
        <f>_xll.qlIndexFixing($AD$5,BA877,TRUE,_xll.ohTrigger(Trigger,Trigger3M))</f>
        <v>1.9345299995149383E-2</v>
      </c>
      <c r="BE877" s="246" t="e">
        <f>IFERROR(_xll.qlIndexFixing($BF$1,BA877,TRUE,_xll.ohTrigger(Trigger,Trigger3M)),#N/A)</f>
        <v>#N/A</v>
      </c>
    </row>
    <row r="878" spans="52:57" ht="11.25" customHeight="1" x14ac:dyDescent="0.25">
      <c r="AZ878" s="102" t="s">
        <v>83</v>
      </c>
      <c r="BA878" s="101">
        <f>_xll.qlInterestRateIndexFixingDate(Currency&amp;"ibor"&amp;Tenor,BB878,Trigger)</f>
        <v>45503</v>
      </c>
      <c r="BB878" s="101">
        <f>_xll.qlCalendarAdvance(Calendar,BB877,AZ878,"f",,Trigger)</f>
        <v>45505</v>
      </c>
      <c r="BC878" s="101">
        <f>_xll.qlInterestRateIndexMaturity(Currency&amp;"ibor"&amp;Tenor,BB878,Trigger)</f>
        <v>45597</v>
      </c>
      <c r="BD878" s="246">
        <f>_xll.qlIndexFixing($AD$5,BA878,TRUE,_xll.ohTrigger(Trigger,Trigger3M))</f>
        <v>1.9388613079718772E-2</v>
      </c>
      <c r="BE878" s="246" t="e">
        <f>IFERROR(_xll.qlIndexFixing($BF$1,BA878,TRUE,_xll.ohTrigger(Trigger,Trigger3M)),#N/A)</f>
        <v>#N/A</v>
      </c>
    </row>
    <row r="879" spans="52:57" ht="11.25" customHeight="1" x14ac:dyDescent="0.25">
      <c r="AZ879" s="102" t="s">
        <v>83</v>
      </c>
      <c r="BA879" s="101">
        <f>_xll.qlInterestRateIndexFixingDate(Currency&amp;"ibor"&amp;Tenor,BB879,Trigger)</f>
        <v>45510</v>
      </c>
      <c r="BB879" s="101">
        <f>_xll.qlCalendarAdvance(Calendar,BB878,AZ879,"f",,Trigger)</f>
        <v>45512</v>
      </c>
      <c r="BC879" s="101">
        <f>_xll.qlInterestRateIndexMaturity(Currency&amp;"ibor"&amp;Tenor,BB879,Trigger)</f>
        <v>45604</v>
      </c>
      <c r="BD879" s="246">
        <f>_xll.qlIndexFixing($AD$5,BA879,TRUE,_xll.ohTrigger(Trigger,Trigger3M))</f>
        <v>1.9431926641358715E-2</v>
      </c>
      <c r="BE879" s="246" t="e">
        <f>IFERROR(_xll.qlIndexFixing($BF$1,BA879,TRUE,_xll.ohTrigger(Trigger,Trigger3M)),#N/A)</f>
        <v>#N/A</v>
      </c>
    </row>
    <row r="880" spans="52:57" ht="11.25" customHeight="1" x14ac:dyDescent="0.25">
      <c r="AZ880" s="102" t="s">
        <v>83</v>
      </c>
      <c r="BA880" s="101">
        <f>_xll.qlInterestRateIndexFixingDate(Currency&amp;"ibor"&amp;Tenor,BB880,Trigger)</f>
        <v>45517</v>
      </c>
      <c r="BB880" s="101">
        <f>_xll.qlCalendarAdvance(Calendar,BB879,AZ880,"f",,Trigger)</f>
        <v>45519</v>
      </c>
      <c r="BC880" s="101">
        <f>_xll.qlInterestRateIndexMaturity(Currency&amp;"ibor"&amp;Tenor,BB880,Trigger)</f>
        <v>45611</v>
      </c>
      <c r="BD880" s="246">
        <f>_xll.qlIndexFixing($AD$5,BA880,TRUE,_xll.ohTrigger(Trigger,Trigger3M))</f>
        <v>1.947524068007269E-2</v>
      </c>
      <c r="BE880" s="246" t="e">
        <f>IFERROR(_xll.qlIndexFixing($BF$1,BA880,TRUE,_xll.ohTrigger(Trigger,Trigger3M)),#N/A)</f>
        <v>#N/A</v>
      </c>
    </row>
    <row r="881" spans="52:57" ht="11.25" customHeight="1" x14ac:dyDescent="0.25">
      <c r="AZ881" s="102" t="s">
        <v>83</v>
      </c>
      <c r="BA881" s="101">
        <f>_xll.qlInterestRateIndexFixingDate(Currency&amp;"ibor"&amp;Tenor,BB881,Trigger)</f>
        <v>45524</v>
      </c>
      <c r="BB881" s="101">
        <f>_xll.qlCalendarAdvance(Calendar,BB880,AZ881,"f",,Trigger)</f>
        <v>45526</v>
      </c>
      <c r="BC881" s="101">
        <f>_xll.qlInterestRateIndexMaturity(Currency&amp;"ibor"&amp;Tenor,BB881,Trigger)</f>
        <v>45618</v>
      </c>
      <c r="BD881" s="246">
        <f>_xll.qlIndexFixing($AD$5,BA881,TRUE,_xll.ohTrigger(Trigger,Trigger3M))</f>
        <v>1.9518555195866781E-2</v>
      </c>
      <c r="BE881" s="246" t="e">
        <f>IFERROR(_xll.qlIndexFixing($BF$1,BA881,TRUE,_xll.ohTrigger(Trigger,Trigger3M)),#N/A)</f>
        <v>#N/A</v>
      </c>
    </row>
    <row r="882" spans="52:57" ht="11.25" customHeight="1" x14ac:dyDescent="0.25">
      <c r="AZ882" s="102" t="s">
        <v>83</v>
      </c>
      <c r="BA882" s="101">
        <f>_xll.qlInterestRateIndexFixingDate(Currency&amp;"ibor"&amp;Tenor,BB882,Trigger)</f>
        <v>45531</v>
      </c>
      <c r="BB882" s="101">
        <f>_xll.qlCalendarAdvance(Calendar,BB881,AZ882,"f",,Trigger)</f>
        <v>45533</v>
      </c>
      <c r="BC882" s="101">
        <f>_xll.qlInterestRateIndexMaturity(Currency&amp;"ibor"&amp;Tenor,BB882,Trigger)</f>
        <v>45625</v>
      </c>
      <c r="BD882" s="246">
        <f>_xll.qlIndexFixing($AD$5,BA882,TRUE,_xll.ohTrigger(Trigger,Trigger3M))</f>
        <v>1.9561870188746198E-2</v>
      </c>
      <c r="BE882" s="246" t="e">
        <f>IFERROR(_xll.qlIndexFixing($BF$1,BA882,TRUE,_xll.ohTrigger(Trigger,Trigger3M)),#N/A)</f>
        <v>#N/A</v>
      </c>
    </row>
    <row r="883" spans="52:57" ht="11.25" customHeight="1" x14ac:dyDescent="0.25">
      <c r="AZ883" s="102" t="s">
        <v>83</v>
      </c>
      <c r="BA883" s="101">
        <f>_xll.qlInterestRateIndexFixingDate(Currency&amp;"ibor"&amp;Tenor,BB883,Trigger)</f>
        <v>45538</v>
      </c>
      <c r="BB883" s="101">
        <f>_xll.qlCalendarAdvance(Calendar,BB882,AZ883,"f",,Trigger)</f>
        <v>45540</v>
      </c>
      <c r="BC883" s="101">
        <f>_xll.qlInterestRateIndexMaturity(Currency&amp;"ibor"&amp;Tenor,BB883,Trigger)</f>
        <v>45631</v>
      </c>
      <c r="BD883" s="246">
        <f>_xll.qlIndexFixing($AD$5,BA883,TRUE,_xll.ohTrigger(Trigger,Trigger3M))</f>
        <v>1.9601558909862014E-2</v>
      </c>
      <c r="BE883" s="246" t="e">
        <f>IFERROR(_xll.qlIndexFixing($BF$1,BA883,TRUE,_xll.ohTrigger(Trigger,Trigger3M)),#N/A)</f>
        <v>#N/A</v>
      </c>
    </row>
    <row r="884" spans="52:57" ht="11.25" customHeight="1" x14ac:dyDescent="0.25">
      <c r="AZ884" s="102" t="s">
        <v>83</v>
      </c>
      <c r="BA884" s="101">
        <f>_xll.qlInterestRateIndexFixingDate(Currency&amp;"ibor"&amp;Tenor,BB884,Trigger)</f>
        <v>45545</v>
      </c>
      <c r="BB884" s="101">
        <f>_xll.qlCalendarAdvance(Calendar,BB883,AZ884,"f",,Trigger)</f>
        <v>45547</v>
      </c>
      <c r="BC884" s="101">
        <f>_xll.qlInterestRateIndexMaturity(Currency&amp;"ibor"&amp;Tenor,BB884,Trigger)</f>
        <v>45638</v>
      </c>
      <c r="BD884" s="246">
        <f>_xll.qlIndexFixing($AD$5,BA884,TRUE,_xll.ohTrigger(Trigger,Trigger3M))</f>
        <v>1.964487246764595E-2</v>
      </c>
      <c r="BE884" s="246" t="e">
        <f>IFERROR(_xll.qlIndexFixing($BF$1,BA884,TRUE,_xll.ohTrigger(Trigger,Trigger3M)),#N/A)</f>
        <v>#N/A</v>
      </c>
    </row>
    <row r="885" spans="52:57" ht="11.25" customHeight="1" x14ac:dyDescent="0.25">
      <c r="AZ885" s="102" t="s">
        <v>83</v>
      </c>
      <c r="BA885" s="101">
        <f>_xll.qlInterestRateIndexFixingDate(Currency&amp;"ibor"&amp;Tenor,BB885,Trigger)</f>
        <v>45552</v>
      </c>
      <c r="BB885" s="101">
        <f>_xll.qlCalendarAdvance(Calendar,BB884,AZ885,"f",,Trigger)</f>
        <v>45554</v>
      </c>
      <c r="BC885" s="101">
        <f>_xll.qlInterestRateIndexMaturity(Currency&amp;"ibor"&amp;Tenor,BB885,Trigger)</f>
        <v>45645</v>
      </c>
      <c r="BD885" s="246">
        <f>_xll.qlIndexFixing($AD$5,BA885,TRUE,_xll.ohTrigger(Trigger,Trigger3M))</f>
        <v>1.9688186497318787E-2</v>
      </c>
      <c r="BE885" s="246" t="e">
        <f>IFERROR(_xll.qlIndexFixing($BF$1,BA885,TRUE,_xll.ohTrigger(Trigger,Trigger3M)),#N/A)</f>
        <v>#N/A</v>
      </c>
    </row>
    <row r="886" spans="52:57" ht="11.25" customHeight="1" x14ac:dyDescent="0.25">
      <c r="AZ886" s="102" t="s">
        <v>83</v>
      </c>
      <c r="BA886" s="101">
        <f>_xll.qlInterestRateIndexFixingDate(Currency&amp;"ibor"&amp;Tenor,BB886,Trigger)</f>
        <v>45559</v>
      </c>
      <c r="BB886" s="101">
        <f>_xll.qlCalendarAdvance(Calendar,BB885,AZ886,"f",,Trigger)</f>
        <v>45561</v>
      </c>
      <c r="BC886" s="101">
        <f>_xll.qlInterestRateIndexMaturity(Currency&amp;"ibor"&amp;Tenor,BB886,Trigger)</f>
        <v>45653</v>
      </c>
      <c r="BD886" s="246">
        <f>_xll.qlIndexFixing($AD$5,BA886,TRUE,_xll.ohTrigger(Trigger,Trigger3M))</f>
        <v>1.9735134931224023E-2</v>
      </c>
      <c r="BE886" s="246" t="e">
        <f>IFERROR(_xll.qlIndexFixing($BF$1,BA886,TRUE,_xll.ohTrigger(Trigger,Trigger3M)),#N/A)</f>
        <v>#N/A</v>
      </c>
    </row>
    <row r="887" spans="52:57" ht="11.25" customHeight="1" x14ac:dyDescent="0.25">
      <c r="AZ887" s="102" t="s">
        <v>83</v>
      </c>
      <c r="BA887" s="101">
        <f>_xll.qlInterestRateIndexFixingDate(Currency&amp;"ibor"&amp;Tenor,BB887,Trigger)</f>
        <v>45566</v>
      </c>
      <c r="BB887" s="101">
        <f>_xll.qlCalendarAdvance(Calendar,BB886,AZ887,"f",,Trigger)</f>
        <v>45568</v>
      </c>
      <c r="BC887" s="101">
        <f>_xll.qlInterestRateIndexMaturity(Currency&amp;"ibor"&amp;Tenor,BB887,Trigger)</f>
        <v>45660</v>
      </c>
      <c r="BD887" s="246">
        <f>_xll.qlIndexFixing($AD$5,BA887,TRUE,_xll.ohTrigger(Trigger,Trigger3M))</f>
        <v>1.9778452309609146E-2</v>
      </c>
      <c r="BE887" s="246" t="e">
        <f>IFERROR(_xll.qlIndexFixing($BF$1,BA887,TRUE,_xll.ohTrigger(Trigger,Trigger3M)),#N/A)</f>
        <v>#N/A</v>
      </c>
    </row>
    <row r="888" spans="52:57" ht="11.25" customHeight="1" x14ac:dyDescent="0.25">
      <c r="AZ888" s="102" t="s">
        <v>83</v>
      </c>
      <c r="BA888" s="101">
        <f>_xll.qlInterestRateIndexFixingDate(Currency&amp;"ibor"&amp;Tenor,BB888,Trigger)</f>
        <v>45573</v>
      </c>
      <c r="BB888" s="101">
        <f>_xll.qlCalendarAdvance(Calendar,BB887,AZ888,"f",,Trigger)</f>
        <v>45575</v>
      </c>
      <c r="BC888" s="101">
        <f>_xll.qlInterestRateIndexMaturity(Currency&amp;"ibor"&amp;Tenor,BB888,Trigger)</f>
        <v>45667</v>
      </c>
      <c r="BD888" s="246">
        <f>_xll.qlIndexFixing($AD$5,BA888,TRUE,_xll.ohTrigger(Trigger,Trigger3M))</f>
        <v>1.9821770165110879E-2</v>
      </c>
      <c r="BE888" s="246" t="e">
        <f>IFERROR(_xll.qlIndexFixing($BF$1,BA888,TRUE,_xll.ohTrigger(Trigger,Trigger3M)),#N/A)</f>
        <v>#N/A</v>
      </c>
    </row>
    <row r="889" spans="52:57" ht="11.25" customHeight="1" x14ac:dyDescent="0.25">
      <c r="AZ889" s="102" t="s">
        <v>83</v>
      </c>
      <c r="BA889" s="101">
        <f>_xll.qlInterestRateIndexFixingDate(Currency&amp;"ibor"&amp;Tenor,BB889,Trigger)</f>
        <v>45580</v>
      </c>
      <c r="BB889" s="101">
        <f>_xll.qlCalendarAdvance(Calendar,BB888,AZ889,"f",,Trigger)</f>
        <v>45582</v>
      </c>
      <c r="BC889" s="101">
        <f>_xll.qlInterestRateIndexMaturity(Currency&amp;"ibor"&amp;Tenor,BB889,Trigger)</f>
        <v>45674</v>
      </c>
      <c r="BD889" s="246">
        <f>_xll.qlIndexFixing($AD$5,BA889,TRUE,_xll.ohTrigger(Trigger,Trigger3M))</f>
        <v>1.9865088497736168E-2</v>
      </c>
      <c r="BE889" s="246" t="e">
        <f>IFERROR(_xll.qlIndexFixing($BF$1,BA889,TRUE,_xll.ohTrigger(Trigger,Trigger3M)),#N/A)</f>
        <v>#N/A</v>
      </c>
    </row>
    <row r="890" spans="52:57" ht="11.25" customHeight="1" x14ac:dyDescent="0.25">
      <c r="AZ890" s="102" t="s">
        <v>83</v>
      </c>
      <c r="BA890" s="101">
        <f>_xll.qlInterestRateIndexFixingDate(Currency&amp;"ibor"&amp;Tenor,BB890,Trigger)</f>
        <v>45587</v>
      </c>
      <c r="BB890" s="101">
        <f>_xll.qlCalendarAdvance(Calendar,BB889,AZ890,"f",,Trigger)</f>
        <v>45589</v>
      </c>
      <c r="BC890" s="101">
        <f>_xll.qlInterestRateIndexMaturity(Currency&amp;"ibor"&amp;Tenor,BB890,Trigger)</f>
        <v>45681</v>
      </c>
      <c r="BD890" s="246">
        <f>_xll.qlIndexFixing($AD$5,BA890,TRUE,_xll.ohTrigger(Trigger,Trigger3M))</f>
        <v>1.9908407307487622E-2</v>
      </c>
      <c r="BE890" s="246" t="e">
        <f>IFERROR(_xll.qlIndexFixing($BF$1,BA890,TRUE,_xll.ohTrigger(Trigger,Trigger3M)),#N/A)</f>
        <v>#N/A</v>
      </c>
    </row>
    <row r="891" spans="52:57" ht="11.25" customHeight="1" x14ac:dyDescent="0.25">
      <c r="AZ891" s="102" t="s">
        <v>83</v>
      </c>
      <c r="BA891" s="101">
        <f>_xll.qlInterestRateIndexFixingDate(Currency&amp;"ibor"&amp;Tenor,BB891,Trigger)</f>
        <v>45594</v>
      </c>
      <c r="BB891" s="101">
        <f>_xll.qlCalendarAdvance(Calendar,BB890,AZ891,"f",,Trigger)</f>
        <v>45596</v>
      </c>
      <c r="BC891" s="101">
        <f>_xll.qlInterestRateIndexMaturity(Currency&amp;"ibor"&amp;Tenor,BB891,Trigger)</f>
        <v>45688</v>
      </c>
      <c r="BD891" s="246">
        <f>_xll.qlIndexFixing($AD$5,BA891,TRUE,_xll.ohTrigger(Trigger,Trigger3M))</f>
        <v>1.995172659437219E-2</v>
      </c>
      <c r="BE891" s="246" t="e">
        <f>IFERROR(_xll.qlIndexFixing($BF$1,BA891,TRUE,_xll.ohTrigger(Trigger,Trigger3M)),#N/A)</f>
        <v>#N/A</v>
      </c>
    </row>
    <row r="892" spans="52:57" ht="11.25" customHeight="1" x14ac:dyDescent="0.25">
      <c r="AZ892" s="102" t="s">
        <v>83</v>
      </c>
      <c r="BA892" s="101">
        <f>_xll.qlInterestRateIndexFixingDate(Currency&amp;"ibor"&amp;Tenor,BB892,Trigger)</f>
        <v>45601</v>
      </c>
      <c r="BB892" s="101">
        <f>_xll.qlCalendarAdvance(Calendar,BB891,AZ892,"f",,Trigger)</f>
        <v>45603</v>
      </c>
      <c r="BC892" s="101">
        <f>_xll.qlInterestRateIndexMaturity(Currency&amp;"ibor"&amp;Tenor,BB892,Trigger)</f>
        <v>45695</v>
      </c>
      <c r="BD892" s="246">
        <f>_xll.qlIndexFixing($AD$5,BA892,TRUE,_xll.ohTrigger(Trigger,Trigger3M))</f>
        <v>1.9995046358395958E-2</v>
      </c>
      <c r="BE892" s="246" t="e">
        <f>IFERROR(_xll.qlIndexFixing($BF$1,BA892,TRUE,_xll.ohTrigger(Trigger,Trigger3M)),#N/A)</f>
        <v>#N/A</v>
      </c>
    </row>
    <row r="893" spans="52:57" ht="11.25" customHeight="1" x14ac:dyDescent="0.25">
      <c r="AZ893" s="102" t="s">
        <v>83</v>
      </c>
      <c r="BA893" s="101">
        <f>_xll.qlInterestRateIndexFixingDate(Currency&amp;"ibor"&amp;Tenor,BB893,Trigger)</f>
        <v>45608</v>
      </c>
      <c r="BB893" s="101">
        <f>_xll.qlCalendarAdvance(Calendar,BB892,AZ893,"f",,Trigger)</f>
        <v>45610</v>
      </c>
      <c r="BC893" s="101">
        <f>_xll.qlInterestRateIndexMaturity(Currency&amp;"ibor"&amp;Tenor,BB893,Trigger)</f>
        <v>45702</v>
      </c>
      <c r="BD893" s="246">
        <f>_xll.qlIndexFixing($AD$5,BA893,TRUE,_xll.ohTrigger(Trigger,Trigger3M))</f>
        <v>2.0038366599561531E-2</v>
      </c>
      <c r="BE893" s="246" t="e">
        <f>IFERROR(_xll.qlIndexFixing($BF$1,BA893,TRUE,_xll.ohTrigger(Trigger,Trigger3M)),#N/A)</f>
        <v>#N/A</v>
      </c>
    </row>
    <row r="894" spans="52:57" ht="11.25" customHeight="1" x14ac:dyDescent="0.25">
      <c r="AZ894" s="102" t="s">
        <v>83</v>
      </c>
      <c r="BA894" s="101">
        <f>_xll.qlInterestRateIndexFixingDate(Currency&amp;"ibor"&amp;Tenor,BB894,Trigger)</f>
        <v>45615</v>
      </c>
      <c r="BB894" s="101">
        <f>_xll.qlCalendarAdvance(Calendar,BB893,AZ894,"f",,Trigger)</f>
        <v>45617</v>
      </c>
      <c r="BC894" s="101">
        <f>_xll.qlInterestRateIndexMaturity(Currency&amp;"ibor"&amp;Tenor,BB894,Trigger)</f>
        <v>45709</v>
      </c>
      <c r="BD894" s="246">
        <f>_xll.qlIndexFixing($AD$5,BA894,TRUE,_xll.ohTrigger(Trigger,Trigger3M))</f>
        <v>2.0081687317875858E-2</v>
      </c>
      <c r="BE894" s="246" t="e">
        <f>IFERROR(_xll.qlIndexFixing($BF$1,BA894,TRUE,_xll.ohTrigger(Trigger,Trigger3M)),#N/A)</f>
        <v>#N/A</v>
      </c>
    </row>
    <row r="895" spans="52:57" ht="11.25" customHeight="1" x14ac:dyDescent="0.25">
      <c r="AZ895" s="102" t="s">
        <v>83</v>
      </c>
      <c r="BA895" s="101">
        <f>_xll.qlInterestRateIndexFixingDate(Currency&amp;"ibor"&amp;Tenor,BB895,Trigger)</f>
        <v>45622</v>
      </c>
      <c r="BB895" s="101">
        <f>_xll.qlCalendarAdvance(Calendar,BB894,AZ895,"f",,Trigger)</f>
        <v>45624</v>
      </c>
      <c r="BC895" s="101">
        <f>_xll.qlInterestRateIndexMaturity(Currency&amp;"ibor"&amp;Tenor,BB895,Trigger)</f>
        <v>45716</v>
      </c>
      <c r="BD895" s="246">
        <f>_xll.qlIndexFixing($AD$5,BA895,TRUE,_xll.ohTrigger(Trigger,Trigger3M))</f>
        <v>2.0125008513343284E-2</v>
      </c>
      <c r="BE895" s="246" t="e">
        <f>IFERROR(_xll.qlIndexFixing($BF$1,BA895,TRUE,_xll.ohTrigger(Trigger,Trigger3M)),#N/A)</f>
        <v>#N/A</v>
      </c>
    </row>
    <row r="896" spans="52:57" ht="11.25" customHeight="1" x14ac:dyDescent="0.25">
      <c r="AZ896" s="102" t="s">
        <v>83</v>
      </c>
      <c r="BA896" s="101">
        <f>_xll.qlInterestRateIndexFixingDate(Currency&amp;"ibor"&amp;Tenor,BB896,Trigger)</f>
        <v>45629</v>
      </c>
      <c r="BB896" s="101">
        <f>_xll.qlCalendarAdvance(Calendar,BB895,AZ896,"f",,Trigger)</f>
        <v>45631</v>
      </c>
      <c r="BC896" s="101">
        <f>_xll.qlInterestRateIndexMaturity(Currency&amp;"ibor"&amp;Tenor,BB896,Trigger)</f>
        <v>45721</v>
      </c>
      <c r="BD896" s="246">
        <f>_xll.qlIndexFixing($AD$5,BA896,TRUE,_xll.ohTrigger(Trigger,Trigger3M))</f>
        <v>2.0161014122972887E-2</v>
      </c>
      <c r="BE896" s="246" t="e">
        <f>IFERROR(_xll.qlIndexFixing($BF$1,BA896,TRUE,_xll.ohTrigger(Trigger,Trigger3M)),#N/A)</f>
        <v>#N/A</v>
      </c>
    </row>
    <row r="897" spans="52:57" ht="11.25" customHeight="1" x14ac:dyDescent="0.25">
      <c r="AZ897" s="102" t="s">
        <v>83</v>
      </c>
      <c r="BA897" s="101">
        <f>_xll.qlInterestRateIndexFixingDate(Currency&amp;"ibor"&amp;Tenor,BB897,Trigger)</f>
        <v>45636</v>
      </c>
      <c r="BB897" s="101">
        <f>_xll.qlCalendarAdvance(Calendar,BB896,AZ897,"f",,Trigger)</f>
        <v>45638</v>
      </c>
      <c r="BC897" s="101">
        <f>_xll.qlInterestRateIndexMaturity(Currency&amp;"ibor"&amp;Tenor,BB897,Trigger)</f>
        <v>45728</v>
      </c>
      <c r="BD897" s="246">
        <f>_xll.qlIndexFixing($AD$5,BA897,TRUE,_xll.ohTrigger(Trigger,Trigger3M))</f>
        <v>2.0204331359551908E-2</v>
      </c>
      <c r="BE897" s="246" t="e">
        <f>IFERROR(_xll.qlIndexFixing($BF$1,BA897,TRUE,_xll.ohTrigger(Trigger,Trigger3M)),#N/A)</f>
        <v>#N/A</v>
      </c>
    </row>
    <row r="898" spans="52:57" ht="11.25" customHeight="1" x14ac:dyDescent="0.25">
      <c r="AZ898" s="102" t="s">
        <v>83</v>
      </c>
      <c r="BA898" s="101">
        <f>_xll.qlInterestRateIndexFixingDate(Currency&amp;"ibor"&amp;Tenor,BB898,Trigger)</f>
        <v>45643</v>
      </c>
      <c r="BB898" s="101">
        <f>_xll.qlCalendarAdvance(Calendar,BB897,AZ898,"f",,Trigger)</f>
        <v>45645</v>
      </c>
      <c r="BC898" s="101">
        <f>_xll.qlInterestRateIndexMaturity(Currency&amp;"ibor"&amp;Tenor,BB898,Trigger)</f>
        <v>45735</v>
      </c>
      <c r="BD898" s="246">
        <f>_xll.qlIndexFixing($AD$5,BA898,TRUE,_xll.ohTrigger(Trigger,Trigger3M))</f>
        <v>2.0247649062874906E-2</v>
      </c>
      <c r="BE898" s="246" t="e">
        <f>IFERROR(_xll.qlIndexFixing($BF$1,BA898,TRUE,_xll.ohTrigger(Trigger,Trigger3M)),#N/A)</f>
        <v>#N/A</v>
      </c>
    </row>
    <row r="899" spans="52:57" ht="11.25" customHeight="1" x14ac:dyDescent="0.25">
      <c r="AZ899" s="102" t="s">
        <v>83</v>
      </c>
      <c r="BA899" s="101">
        <f>_xll.qlInterestRateIndexFixingDate(Currency&amp;"ibor"&amp;Tenor,BB899,Trigger)</f>
        <v>45649</v>
      </c>
      <c r="BB899" s="101">
        <f>_xll.qlCalendarAdvance(Calendar,BB898,AZ899,"f",,Trigger)</f>
        <v>45653</v>
      </c>
      <c r="BC899" s="101">
        <f>_xll.qlInterestRateIndexMaturity(Currency&amp;"ibor"&amp;Tenor,BB899,Trigger)</f>
        <v>45743</v>
      </c>
      <c r="BD899" s="246">
        <f>_xll.qlIndexFixing($AD$5,BA899,TRUE,_xll.ohTrigger(Trigger,Trigger3M))</f>
        <v>2.0297155581057602E-2</v>
      </c>
      <c r="BE899" s="246" t="e">
        <f>IFERROR(_xll.qlIndexFixing($BF$1,BA899,TRUE,_xll.ohTrigger(Trigger,Trigger3M)),#N/A)</f>
        <v>#N/A</v>
      </c>
    </row>
    <row r="900" spans="52:57" ht="11.25" customHeight="1" x14ac:dyDescent="0.25">
      <c r="AZ900" s="102" t="s">
        <v>83</v>
      </c>
      <c r="BA900" s="101">
        <f>_xll.qlInterestRateIndexFixingDate(Currency&amp;"ibor"&amp;Tenor,BB900,Trigger)</f>
        <v>45657</v>
      </c>
      <c r="BB900" s="101">
        <f>_xll.qlCalendarAdvance(Calendar,BB899,AZ900,"f",,Trigger)</f>
        <v>45660</v>
      </c>
      <c r="BC900" s="101">
        <f>_xll.qlInterestRateIndexMaturity(Currency&amp;"ibor"&amp;Tenor,BB900,Trigger)</f>
        <v>45750</v>
      </c>
      <c r="BD900" s="246">
        <f>_xll.qlIndexFixing($AD$5,BA900,TRUE,_xll.ohTrigger(Trigger,Trigger3M))</f>
        <v>2.0340474284561871E-2</v>
      </c>
      <c r="BE900" s="246" t="e">
        <f>IFERROR(_xll.qlIndexFixing($BF$1,BA900,TRUE,_xll.ohTrigger(Trigger,Trigger3M)),#N/A)</f>
        <v>#N/A</v>
      </c>
    </row>
    <row r="901" spans="52:57" ht="11.25" customHeight="1" x14ac:dyDescent="0.25">
      <c r="AZ901" s="102" t="s">
        <v>83</v>
      </c>
      <c r="BA901" s="101">
        <f>_xll.qlInterestRateIndexFixingDate(Currency&amp;"ibor"&amp;Tenor,BB901,Trigger)</f>
        <v>45665</v>
      </c>
      <c r="BB901" s="101">
        <f>_xll.qlCalendarAdvance(Calendar,BB900,AZ901,"f",,Trigger)</f>
        <v>45667</v>
      </c>
      <c r="BC901" s="101">
        <f>_xll.qlInterestRateIndexMaturity(Currency&amp;"ibor"&amp;Tenor,BB901,Trigger)</f>
        <v>45757</v>
      </c>
      <c r="BD901" s="246">
        <f>_xll.qlIndexFixing($AD$5,BA901,TRUE,_xll.ohTrigger(Trigger,Trigger3M))</f>
        <v>2.0383793454824328E-2</v>
      </c>
      <c r="BE901" s="246" t="e">
        <f>IFERROR(_xll.qlIndexFixing($BF$1,BA901,TRUE,_xll.ohTrigger(Trigger,Trigger3M)),#N/A)</f>
        <v>#N/A</v>
      </c>
    </row>
    <row r="902" spans="52:57" ht="11.25" customHeight="1" x14ac:dyDescent="0.25">
      <c r="AZ902" s="102" t="s">
        <v>83</v>
      </c>
      <c r="BA902" s="101">
        <f>_xll.qlInterestRateIndexFixingDate(Currency&amp;"ibor"&amp;Tenor,BB902,Trigger)</f>
        <v>45672</v>
      </c>
      <c r="BB902" s="101">
        <f>_xll.qlCalendarAdvance(Calendar,BB901,AZ902,"f",,Trigger)</f>
        <v>45674</v>
      </c>
      <c r="BC902" s="101">
        <f>_xll.qlInterestRateIndexMaturity(Currency&amp;"ibor"&amp;Tenor,BB902,Trigger)</f>
        <v>45764</v>
      </c>
      <c r="BD902" s="246">
        <f>_xll.qlIndexFixing($AD$5,BA902,TRUE,_xll.ohTrigger(Trigger,Trigger3M))</f>
        <v>2.0427113091850302E-2</v>
      </c>
      <c r="BE902" s="246" t="e">
        <f>IFERROR(_xll.qlIndexFixing($BF$1,BA902,TRUE,_xll.ohTrigger(Trigger,Trigger3M)),#N/A)</f>
        <v>#N/A</v>
      </c>
    </row>
    <row r="903" spans="52:57" ht="11.25" customHeight="1" x14ac:dyDescent="0.25">
      <c r="AZ903" s="102" t="s">
        <v>83</v>
      </c>
      <c r="BA903" s="101">
        <f>_xll.qlInterestRateIndexFixingDate(Currency&amp;"ibor"&amp;Tenor,BB903,Trigger)</f>
        <v>45679</v>
      </c>
      <c r="BB903" s="101">
        <f>_xll.qlCalendarAdvance(Calendar,BB902,AZ903,"f",,Trigger)</f>
        <v>45681</v>
      </c>
      <c r="BC903" s="101">
        <f>_xll.qlInterestRateIndexMaturity(Currency&amp;"ibor"&amp;Tenor,BB903,Trigger)</f>
        <v>45771</v>
      </c>
      <c r="BD903" s="246">
        <f>_xll.qlIndexFixing($AD$5,BA903,TRUE,_xll.ohTrigger(Trigger,Trigger3M))</f>
        <v>2.0470433195646898E-2</v>
      </c>
      <c r="BE903" s="246" t="e">
        <f>IFERROR(_xll.qlIndexFixing($BF$1,BA903,TRUE,_xll.ohTrigger(Trigger,Trigger3M)),#N/A)</f>
        <v>#N/A</v>
      </c>
    </row>
    <row r="904" spans="52:57" ht="11.25" customHeight="1" x14ac:dyDescent="0.25">
      <c r="AZ904" s="102" t="s">
        <v>83</v>
      </c>
      <c r="BA904" s="101">
        <f>_xll.qlInterestRateIndexFixingDate(Currency&amp;"ibor"&amp;Tenor,BB904,Trigger)</f>
        <v>45686</v>
      </c>
      <c r="BB904" s="101">
        <f>_xll.qlCalendarAdvance(Calendar,BB903,AZ904,"f",,Trigger)</f>
        <v>45688</v>
      </c>
      <c r="BC904" s="101">
        <f>_xll.qlInterestRateIndexMaturity(Currency&amp;"ibor"&amp;Tenor,BB904,Trigger)</f>
        <v>45777</v>
      </c>
      <c r="BD904" s="246">
        <f>_xll.qlIndexFixing($AD$5,BA904,TRUE,_xll.ohTrigger(Trigger,Trigger3M))</f>
        <v>2.0510076143736934E-2</v>
      </c>
      <c r="BE904" s="246" t="e">
        <f>IFERROR(_xll.qlIndexFixing($BF$1,BA904,TRUE,_xll.ohTrigger(Trigger,Trigger3M)),#N/A)</f>
        <v>#N/A</v>
      </c>
    </row>
    <row r="905" spans="52:57" ht="11.25" customHeight="1" x14ac:dyDescent="0.25">
      <c r="AZ905" s="102" t="s">
        <v>83</v>
      </c>
      <c r="BA905" s="101">
        <f>_xll.qlInterestRateIndexFixingDate(Currency&amp;"ibor"&amp;Tenor,BB905,Trigger)</f>
        <v>45693</v>
      </c>
      <c r="BB905" s="101">
        <f>_xll.qlCalendarAdvance(Calendar,BB904,AZ905,"f",,Trigger)</f>
        <v>45695</v>
      </c>
      <c r="BC905" s="101">
        <f>_xll.qlInterestRateIndexMaturity(Currency&amp;"ibor"&amp;Tenor,BB905,Trigger)</f>
        <v>45784</v>
      </c>
      <c r="BD905" s="246">
        <f>_xll.qlIndexFixing($AD$5,BA905,TRUE,_xll.ohTrigger(Trigger,Trigger3M))</f>
        <v>2.055339468335432E-2</v>
      </c>
      <c r="BE905" s="246" t="e">
        <f>IFERROR(_xll.qlIndexFixing($BF$1,BA905,TRUE,_xll.ohTrigger(Trigger,Trigger3M)),#N/A)</f>
        <v>#N/A</v>
      </c>
    </row>
    <row r="906" spans="52:57" ht="11.25" customHeight="1" x14ac:dyDescent="0.25">
      <c r="AZ906" s="102" t="s">
        <v>83</v>
      </c>
      <c r="BA906" s="101">
        <f>_xll.qlInterestRateIndexFixingDate(Currency&amp;"ibor"&amp;Tenor,BB906,Trigger)</f>
        <v>45700</v>
      </c>
      <c r="BB906" s="101">
        <f>_xll.qlCalendarAdvance(Calendar,BB905,AZ906,"f",,Trigger)</f>
        <v>45702</v>
      </c>
      <c r="BC906" s="101">
        <f>_xll.qlInterestRateIndexMaturity(Currency&amp;"ibor"&amp;Tenor,BB906,Trigger)</f>
        <v>45791</v>
      </c>
      <c r="BD906" s="246">
        <f>_xll.qlIndexFixing($AD$5,BA906,TRUE,_xll.ohTrigger(Trigger,Trigger3M))</f>
        <v>2.0596713684543164E-2</v>
      </c>
      <c r="BE906" s="246" t="e">
        <f>IFERROR(_xll.qlIndexFixing($BF$1,BA906,TRUE,_xll.ohTrigger(Trigger,Trigger3M)),#N/A)</f>
        <v>#N/A</v>
      </c>
    </row>
    <row r="907" spans="52:57" ht="11.25" customHeight="1" x14ac:dyDescent="0.25">
      <c r="AZ907" s="102" t="s">
        <v>83</v>
      </c>
      <c r="BA907" s="101">
        <f>_xll.qlInterestRateIndexFixingDate(Currency&amp;"ibor"&amp;Tenor,BB907,Trigger)</f>
        <v>45707</v>
      </c>
      <c r="BB907" s="101">
        <f>_xll.qlCalendarAdvance(Calendar,BB906,AZ907,"f",,Trigger)</f>
        <v>45709</v>
      </c>
      <c r="BC907" s="101">
        <f>_xll.qlInterestRateIndexMaturity(Currency&amp;"ibor"&amp;Tenor,BB907,Trigger)</f>
        <v>45798</v>
      </c>
      <c r="BD907" s="246">
        <f>_xll.qlIndexFixing($AD$5,BA907,TRUE,_xll.ohTrigger(Trigger,Trigger3M))</f>
        <v>2.0640033147307953E-2</v>
      </c>
      <c r="BE907" s="246" t="e">
        <f>IFERROR(_xll.qlIndexFixing($BF$1,BA907,TRUE,_xll.ohTrigger(Trigger,Trigger3M)),#N/A)</f>
        <v>#N/A</v>
      </c>
    </row>
    <row r="908" spans="52:57" ht="11.25" customHeight="1" x14ac:dyDescent="0.25">
      <c r="AZ908" s="102" t="s">
        <v>83</v>
      </c>
      <c r="BA908" s="101">
        <f>_xll.qlInterestRateIndexFixingDate(Currency&amp;"ibor"&amp;Tenor,BB908,Trigger)</f>
        <v>45714</v>
      </c>
      <c r="BB908" s="101">
        <f>_xll.qlCalendarAdvance(Calendar,BB907,AZ908,"f",,Trigger)</f>
        <v>45716</v>
      </c>
      <c r="BC908" s="101">
        <f>_xll.qlInterestRateIndexMaturity(Currency&amp;"ibor"&amp;Tenor,BB908,Trigger)</f>
        <v>45807</v>
      </c>
      <c r="BD908" s="246">
        <f>_xll.qlIndexFixing($AD$5,BA908,TRUE,_xll.ohTrigger(Trigger,Trigger3M))</f>
        <v>2.0690728740811831E-2</v>
      </c>
      <c r="BE908" s="246" t="e">
        <f>IFERROR(_xll.qlIndexFixing($BF$1,BA908,TRUE,_xll.ohTrigger(Trigger,Trigger3M)),#N/A)</f>
        <v>#N/A</v>
      </c>
    </row>
    <row r="909" spans="52:57" ht="11.25" customHeight="1" x14ac:dyDescent="0.25">
      <c r="AZ909" s="102" t="s">
        <v>83</v>
      </c>
      <c r="BA909" s="101">
        <f>_xll.qlInterestRateIndexFixingDate(Currency&amp;"ibor"&amp;Tenor,BB909,Trigger)</f>
        <v>45721</v>
      </c>
      <c r="BB909" s="101">
        <f>_xll.qlCalendarAdvance(Calendar,BB908,AZ909,"f",,Trigger)</f>
        <v>45723</v>
      </c>
      <c r="BC909" s="101">
        <f>_xll.qlInterestRateIndexMaturity(Currency&amp;"ibor"&amp;Tenor,BB909,Trigger)</f>
        <v>45817</v>
      </c>
      <c r="BD909" s="246">
        <f>_xll.qlIndexFixing($AD$5,BA909,TRUE,_xll.ohTrigger(Trigger,Trigger3M))</f>
        <v>2.0745128081812274E-2</v>
      </c>
      <c r="BE909" s="246" t="e">
        <f>IFERROR(_xll.qlIndexFixing($BF$1,BA909,TRUE,_xll.ohTrigger(Trigger,Trigger3M)),#N/A)</f>
        <v>#N/A</v>
      </c>
    </row>
    <row r="910" spans="52:57" ht="11.25" customHeight="1" x14ac:dyDescent="0.25">
      <c r="AZ910" s="102" t="s">
        <v>83</v>
      </c>
      <c r="BA910" s="101">
        <f>_xll.qlInterestRateIndexFixingDate(Currency&amp;"ibor"&amp;Tenor,BB910,Trigger)</f>
        <v>45728</v>
      </c>
      <c r="BB910" s="101">
        <f>_xll.qlCalendarAdvance(Calendar,BB909,AZ910,"f",,Trigger)</f>
        <v>45730</v>
      </c>
      <c r="BC910" s="101">
        <f>_xll.qlInterestRateIndexMaturity(Currency&amp;"ibor"&amp;Tenor,BB910,Trigger)</f>
        <v>45824</v>
      </c>
      <c r="BD910" s="246">
        <f>_xll.qlIndexFixing($AD$5,BA910,TRUE,_xll.ohTrigger(Trigger,Trigger3M))</f>
        <v>2.078846155720749E-2</v>
      </c>
      <c r="BE910" s="246" t="e">
        <f>IFERROR(_xll.qlIndexFixing($BF$1,BA910,TRUE,_xll.ohTrigger(Trigger,Trigger3M)),#N/A)</f>
        <v>#N/A</v>
      </c>
    </row>
    <row r="911" spans="52:57" ht="11.25" customHeight="1" x14ac:dyDescent="0.25">
      <c r="AZ911" s="102" t="s">
        <v>83</v>
      </c>
      <c r="BA911" s="101">
        <f>_xll.qlInterestRateIndexFixingDate(Currency&amp;"ibor"&amp;Tenor,BB911,Trigger)</f>
        <v>45735</v>
      </c>
      <c r="BB911" s="101">
        <f>_xll.qlCalendarAdvance(Calendar,BB910,AZ911,"f",,Trigger)</f>
        <v>45737</v>
      </c>
      <c r="BC911" s="101">
        <f>_xll.qlInterestRateIndexMaturity(Currency&amp;"ibor"&amp;Tenor,BB911,Trigger)</f>
        <v>45831</v>
      </c>
      <c r="BD911" s="246">
        <f>_xll.qlIndexFixing($AD$5,BA911,TRUE,_xll.ohTrigger(Trigger,Trigger3M))</f>
        <v>2.0831795520272183E-2</v>
      </c>
      <c r="BE911" s="246" t="e">
        <f>IFERROR(_xll.qlIndexFixing($BF$1,BA911,TRUE,_xll.ohTrigger(Trigger,Trigger3M)),#N/A)</f>
        <v>#N/A</v>
      </c>
    </row>
    <row r="912" spans="52:57" ht="11.25" customHeight="1" x14ac:dyDescent="0.25">
      <c r="AZ912" s="102" t="s">
        <v>83</v>
      </c>
      <c r="BA912" s="101">
        <f>_xll.qlInterestRateIndexFixingDate(Currency&amp;"ibor"&amp;Tenor,BB912,Trigger)</f>
        <v>45742</v>
      </c>
      <c r="BB912" s="101">
        <f>_xll.qlCalendarAdvance(Calendar,BB911,AZ912,"f",,Trigger)</f>
        <v>45744</v>
      </c>
      <c r="BC912" s="101">
        <f>_xll.qlInterestRateIndexMaturity(Currency&amp;"ibor"&amp;Tenor,BB912,Trigger)</f>
        <v>45838</v>
      </c>
      <c r="BD912" s="246">
        <f>_xll.qlIndexFixing($AD$5,BA912,TRUE,_xll.ohTrigger(Trigger,Trigger3M))</f>
        <v>2.0875129971013158E-2</v>
      </c>
      <c r="BE912" s="246" t="e">
        <f>IFERROR(_xll.qlIndexFixing($BF$1,BA912,TRUE,_xll.ohTrigger(Trigger,Trigger3M)),#N/A)</f>
        <v>#N/A</v>
      </c>
    </row>
    <row r="913" spans="52:57" ht="11.25" customHeight="1" x14ac:dyDescent="0.25">
      <c r="AZ913" s="102" t="s">
        <v>83</v>
      </c>
      <c r="BA913" s="101">
        <f>_xll.qlInterestRateIndexFixingDate(Currency&amp;"ibor"&amp;Tenor,BB913,Trigger)</f>
        <v>45749</v>
      </c>
      <c r="BB913" s="101">
        <f>_xll.qlCalendarAdvance(Calendar,BB912,AZ913,"f",,Trigger)</f>
        <v>45751</v>
      </c>
      <c r="BC913" s="101">
        <f>_xll.qlInterestRateIndexMaturity(Currency&amp;"ibor"&amp;Tenor,BB913,Trigger)</f>
        <v>45842</v>
      </c>
      <c r="BD913" s="246">
        <f>_xll.qlIndexFixing($AD$5,BA913,TRUE,_xll.ohTrigger(Trigger,Trigger3M))</f>
        <v>2.0907360580988119E-2</v>
      </c>
      <c r="BE913" s="246" t="e">
        <f>IFERROR(_xll.qlIndexFixing($BF$1,BA913,TRUE,_xll.ohTrigger(Trigger,Trigger3M)),#N/A)</f>
        <v>#N/A</v>
      </c>
    </row>
    <row r="914" spans="52:57" ht="11.25" customHeight="1" x14ac:dyDescent="0.25">
      <c r="AZ914" s="102" t="s">
        <v>83</v>
      </c>
      <c r="BA914" s="101">
        <f>_xll.qlInterestRateIndexFixingDate(Currency&amp;"ibor"&amp;Tenor,BB914,Trigger)</f>
        <v>45756</v>
      </c>
      <c r="BB914" s="101">
        <f>_xll.qlCalendarAdvance(Calendar,BB913,AZ914,"f",,Trigger)</f>
        <v>45758</v>
      </c>
      <c r="BC914" s="101">
        <f>_xll.qlInterestRateIndexMaturity(Currency&amp;"ibor"&amp;Tenor,BB914,Trigger)</f>
        <v>45849</v>
      </c>
      <c r="BD914" s="246">
        <f>_xll.qlIndexFixing($AD$5,BA914,TRUE,_xll.ohTrigger(Trigger,Trigger3M))</f>
        <v>2.0950688365120505E-2</v>
      </c>
      <c r="BE914" s="246" t="e">
        <f>IFERROR(_xll.qlIndexFixing($BF$1,BA914,TRUE,_xll.ohTrigger(Trigger,Trigger3M)),#N/A)</f>
        <v>#N/A</v>
      </c>
    </row>
    <row r="915" spans="52:57" ht="11.25" customHeight="1" x14ac:dyDescent="0.25">
      <c r="AZ915" s="102" t="s">
        <v>83</v>
      </c>
      <c r="BA915" s="101">
        <f>_xll.qlInterestRateIndexFixingDate(Currency&amp;"ibor"&amp;Tenor,BB915,Trigger)</f>
        <v>45763</v>
      </c>
      <c r="BB915" s="101">
        <f>_xll.qlCalendarAdvance(Calendar,BB914,AZ915,"f",,Trigger)</f>
        <v>45769</v>
      </c>
      <c r="BC915" s="101">
        <f>_xll.qlInterestRateIndexMaturity(Currency&amp;"ibor"&amp;Tenor,BB915,Trigger)</f>
        <v>45860</v>
      </c>
      <c r="BD915" s="246">
        <f>_xll.qlIndexFixing($AD$5,BA915,TRUE,_xll.ohTrigger(Trigger,Trigger3M))</f>
        <v>2.1018775836766333E-2</v>
      </c>
      <c r="BE915" s="246" t="e">
        <f>IFERROR(_xll.qlIndexFixing($BF$1,BA915,TRUE,_xll.ohTrigger(Trigger,Trigger3M)),#N/A)</f>
        <v>#N/A</v>
      </c>
    </row>
    <row r="916" spans="52:57" ht="11.25" customHeight="1" x14ac:dyDescent="0.25">
      <c r="AZ916" s="102" t="s">
        <v>83</v>
      </c>
      <c r="BA916" s="101">
        <f>_xll.qlInterestRateIndexFixingDate(Currency&amp;"ibor"&amp;Tenor,BB916,Trigger)</f>
        <v>45772</v>
      </c>
      <c r="BB916" s="101">
        <f>_xll.qlCalendarAdvance(Calendar,BB915,AZ916,"f",,Trigger)</f>
        <v>45776</v>
      </c>
      <c r="BC916" s="101">
        <f>_xll.qlInterestRateIndexMaturity(Currency&amp;"ibor"&amp;Tenor,BB916,Trigger)</f>
        <v>45867</v>
      </c>
      <c r="BD916" s="246">
        <f>_xll.qlIndexFixing($AD$5,BA916,TRUE,_xll.ohTrigger(Trigger,Trigger3M))</f>
        <v>2.101038022491401E-2</v>
      </c>
      <c r="BE916" s="246" t="e">
        <f>IFERROR(_xll.qlIndexFixing($BF$1,BA916,TRUE,_xll.ohTrigger(Trigger,Trigger3M)),#N/A)</f>
        <v>#N/A</v>
      </c>
    </row>
    <row r="917" spans="52:57" ht="11.25" customHeight="1" x14ac:dyDescent="0.25">
      <c r="AZ917" s="102" t="s">
        <v>83</v>
      </c>
      <c r="BA917" s="101">
        <f>_xll.qlInterestRateIndexFixingDate(Currency&amp;"ibor"&amp;Tenor,BB917,Trigger)</f>
        <v>45779</v>
      </c>
      <c r="BB917" s="101">
        <f>_xll.qlCalendarAdvance(Calendar,BB916,AZ917,"f",,Trigger)</f>
        <v>45783</v>
      </c>
      <c r="BC917" s="101">
        <f>_xll.qlInterestRateIndexMaturity(Currency&amp;"ibor"&amp;Tenor,BB917,Trigger)</f>
        <v>45875</v>
      </c>
      <c r="BD917" s="246">
        <f>_xll.qlIndexFixing($AD$5,BA917,TRUE,_xll.ohTrigger(Trigger,Trigger3M))</f>
        <v>2.0975826124107082E-2</v>
      </c>
      <c r="BE917" s="246" t="e">
        <f>IFERROR(_xll.qlIndexFixing($BF$1,BA917,TRUE,_xll.ohTrigger(Trigger,Trigger3M)),#N/A)</f>
        <v>#N/A</v>
      </c>
    </row>
    <row r="918" spans="52:57" ht="11.25" customHeight="1" x14ac:dyDescent="0.25">
      <c r="AZ918" s="102" t="s">
        <v>83</v>
      </c>
      <c r="BA918" s="101">
        <f>_xll.qlInterestRateIndexFixingDate(Currency&amp;"ibor"&amp;Tenor,BB918,Trigger)</f>
        <v>45786</v>
      </c>
      <c r="BB918" s="101">
        <f>_xll.qlCalendarAdvance(Calendar,BB917,AZ918,"f",,Trigger)</f>
        <v>45790</v>
      </c>
      <c r="BC918" s="101">
        <f>_xll.qlInterestRateIndexMaturity(Currency&amp;"ibor"&amp;Tenor,BB918,Trigger)</f>
        <v>45882</v>
      </c>
      <c r="BD918" s="246">
        <f>_xll.qlIndexFixing($AD$5,BA918,TRUE,_xll.ohTrigger(Trigger,Trigger3M))</f>
        <v>2.0946978639595493E-2</v>
      </c>
      <c r="BE918" s="246" t="e">
        <f>IFERROR(_xll.qlIndexFixing($BF$1,BA918,TRUE,_xll.ohTrigger(Trigger,Trigger3M)),#N/A)</f>
        <v>#N/A</v>
      </c>
    </row>
    <row r="919" spans="52:57" ht="11.25" customHeight="1" x14ac:dyDescent="0.25">
      <c r="AZ919" s="102" t="s">
        <v>83</v>
      </c>
      <c r="BA919" s="101">
        <f>_xll.qlInterestRateIndexFixingDate(Currency&amp;"ibor"&amp;Tenor,BB919,Trigger)</f>
        <v>45793</v>
      </c>
      <c r="BB919" s="101">
        <f>_xll.qlCalendarAdvance(Calendar,BB918,AZ919,"f",,Trigger)</f>
        <v>45797</v>
      </c>
      <c r="BC919" s="101">
        <f>_xll.qlInterestRateIndexMaturity(Currency&amp;"ibor"&amp;Tenor,BB919,Trigger)</f>
        <v>45889</v>
      </c>
      <c r="BD919" s="246">
        <f>_xll.qlIndexFixing($AD$5,BA919,TRUE,_xll.ohTrigger(Trigger,Trigger3M))</f>
        <v>2.091785737456826E-2</v>
      </c>
      <c r="BE919" s="246" t="e">
        <f>IFERROR(_xll.qlIndexFixing($BF$1,BA919,TRUE,_xll.ohTrigger(Trigger,Trigger3M)),#N/A)</f>
        <v>#N/A</v>
      </c>
    </row>
    <row r="920" spans="52:57" ht="11.25" customHeight="1" x14ac:dyDescent="0.25">
      <c r="AZ920" s="102" t="s">
        <v>83</v>
      </c>
      <c r="BA920" s="101">
        <f>_xll.qlInterestRateIndexFixingDate(Currency&amp;"ibor"&amp;Tenor,BB920,Trigger)</f>
        <v>45800</v>
      </c>
      <c r="BB920" s="101">
        <f>_xll.qlCalendarAdvance(Calendar,BB919,AZ920,"f",,Trigger)</f>
        <v>45804</v>
      </c>
      <c r="BC920" s="101">
        <f>_xll.qlInterestRateIndexMaturity(Currency&amp;"ibor"&amp;Tenor,BB920,Trigger)</f>
        <v>45896</v>
      </c>
      <c r="BD920" s="246">
        <f>_xll.qlIndexFixing($AD$5,BA920,TRUE,_xll.ohTrigger(Trigger,Trigger3M))</f>
        <v>2.0888462335105728E-2</v>
      </c>
      <c r="BE920" s="246" t="e">
        <f>IFERROR(_xll.qlIndexFixing($BF$1,BA920,TRUE,_xll.ohTrigger(Trigger,Trigger3M)),#N/A)</f>
        <v>#N/A</v>
      </c>
    </row>
    <row r="921" spans="52:57" ht="11.25" customHeight="1" x14ac:dyDescent="0.25">
      <c r="AZ921" s="102" t="s">
        <v>83</v>
      </c>
      <c r="BA921" s="101">
        <f>_xll.qlInterestRateIndexFixingDate(Currency&amp;"ibor"&amp;Tenor,BB921,Trigger)</f>
        <v>45807</v>
      </c>
      <c r="BB921" s="101">
        <f>_xll.qlCalendarAdvance(Calendar,BB920,AZ921,"f",,Trigger)</f>
        <v>45811</v>
      </c>
      <c r="BC921" s="101">
        <f>_xll.qlInterestRateIndexMaturity(Currency&amp;"ibor"&amp;Tenor,BB921,Trigger)</f>
        <v>45903</v>
      </c>
      <c r="BD921" s="246">
        <f>_xll.qlIndexFixing($AD$5,BA921,TRUE,_xll.ohTrigger(Trigger,Trigger3M))</f>
        <v>2.0858793527349942E-2</v>
      </c>
      <c r="BE921" s="246" t="e">
        <f>IFERROR(_xll.qlIndexFixing($BF$1,BA921,TRUE,_xll.ohTrigger(Trigger,Trigger3M)),#N/A)</f>
        <v>#N/A</v>
      </c>
    </row>
    <row r="922" spans="52:57" ht="11.25" customHeight="1" x14ac:dyDescent="0.25">
      <c r="AZ922" s="102" t="s">
        <v>83</v>
      </c>
      <c r="BA922" s="101">
        <f>_xll.qlInterestRateIndexFixingDate(Currency&amp;"ibor"&amp;Tenor,BB922,Trigger)</f>
        <v>45814</v>
      </c>
      <c r="BB922" s="101">
        <f>_xll.qlCalendarAdvance(Calendar,BB921,AZ922,"f",,Trigger)</f>
        <v>45818</v>
      </c>
      <c r="BC922" s="101">
        <f>_xll.qlInterestRateIndexMaturity(Currency&amp;"ibor"&amp;Tenor,BB922,Trigger)</f>
        <v>45910</v>
      </c>
      <c r="BD922" s="246">
        <f>_xll.qlIndexFixing($AD$5,BA922,TRUE,_xll.ohTrigger(Trigger,Trigger3M))</f>
        <v>2.0828850957498556E-2</v>
      </c>
      <c r="BE922" s="246" t="e">
        <f>IFERROR(_xll.qlIndexFixing($BF$1,BA922,TRUE,_xll.ohTrigger(Trigger,Trigger3M)),#N/A)</f>
        <v>#N/A</v>
      </c>
    </row>
    <row r="923" spans="52:57" ht="11.25" customHeight="1" x14ac:dyDescent="0.25">
      <c r="AZ923" s="102" t="s">
        <v>83</v>
      </c>
      <c r="BA923" s="101">
        <f>_xll.qlInterestRateIndexFixingDate(Currency&amp;"ibor"&amp;Tenor,BB923,Trigger)</f>
        <v>45821</v>
      </c>
      <c r="BB923" s="101">
        <f>_xll.qlCalendarAdvance(Calendar,BB922,AZ923,"f",,Trigger)</f>
        <v>45825</v>
      </c>
      <c r="BC923" s="101">
        <f>_xll.qlInterestRateIndexMaturity(Currency&amp;"ibor"&amp;Tenor,BB923,Trigger)</f>
        <v>45917</v>
      </c>
      <c r="BD923" s="246">
        <f>_xll.qlIndexFixing($AD$5,BA923,TRUE,_xll.ohTrigger(Trigger,Trigger3M))</f>
        <v>2.0798634631805694E-2</v>
      </c>
      <c r="BE923" s="246" t="e">
        <f>IFERROR(_xll.qlIndexFixing($BF$1,BA923,TRUE,_xll.ohTrigger(Trigger,Trigger3M)),#N/A)</f>
        <v>#N/A</v>
      </c>
    </row>
    <row r="924" spans="52:57" ht="11.25" customHeight="1" x14ac:dyDescent="0.25">
      <c r="AZ924" s="102" t="s">
        <v>83</v>
      </c>
      <c r="BA924" s="101">
        <f>_xll.qlInterestRateIndexFixingDate(Currency&amp;"ibor"&amp;Tenor,BB924,Trigger)</f>
        <v>45828</v>
      </c>
      <c r="BB924" s="101">
        <f>_xll.qlCalendarAdvance(Calendar,BB923,AZ924,"f",,Trigger)</f>
        <v>45832</v>
      </c>
      <c r="BC924" s="101">
        <f>_xll.qlInterestRateIndexMaturity(Currency&amp;"ibor"&amp;Tenor,BB924,Trigger)</f>
        <v>45924</v>
      </c>
      <c r="BD924" s="246">
        <f>_xll.qlIndexFixing($AD$5,BA924,TRUE,_xll.ohTrigger(Trigger,Trigger3M))</f>
        <v>2.0768144556581967E-2</v>
      </c>
      <c r="BE924" s="246" t="e">
        <f>IFERROR(_xll.qlIndexFixing($BF$1,BA924,TRUE,_xll.ohTrigger(Trigger,Trigger3M)),#N/A)</f>
        <v>#N/A</v>
      </c>
    </row>
    <row r="925" spans="52:57" ht="11.25" customHeight="1" x14ac:dyDescent="0.25">
      <c r="AZ925" s="102" t="s">
        <v>83</v>
      </c>
      <c r="BA925" s="101">
        <f>_xll.qlInterestRateIndexFixingDate(Currency&amp;"ibor"&amp;Tenor,BB925,Trigger)</f>
        <v>45835</v>
      </c>
      <c r="BB925" s="101">
        <f>_xll.qlCalendarAdvance(Calendar,BB924,AZ925,"f",,Trigger)</f>
        <v>45839</v>
      </c>
      <c r="BC925" s="101">
        <f>_xll.qlInterestRateIndexMaturity(Currency&amp;"ibor"&amp;Tenor,BB925,Trigger)</f>
        <v>45931</v>
      </c>
      <c r="BD925" s="246">
        <f>_xll.qlIndexFixing($AD$5,BA925,TRUE,_xll.ohTrigger(Trigger,Trigger3M))</f>
        <v>2.0737380738197055E-2</v>
      </c>
      <c r="BE925" s="246" t="e">
        <f>IFERROR(_xll.qlIndexFixing($BF$1,BA925,TRUE,_xll.ohTrigger(Trigger,Trigger3M)),#N/A)</f>
        <v>#N/A</v>
      </c>
    </row>
    <row r="926" spans="52:57" ht="11.25" customHeight="1" x14ac:dyDescent="0.25">
      <c r="AZ926" s="102" t="s">
        <v>83</v>
      </c>
      <c r="BA926" s="101">
        <f>_xll.qlInterestRateIndexFixingDate(Currency&amp;"ibor"&amp;Tenor,BB926,Trigger)</f>
        <v>45842</v>
      </c>
      <c r="BB926" s="101">
        <f>_xll.qlCalendarAdvance(Calendar,BB925,AZ926,"f",,Trigger)</f>
        <v>45846</v>
      </c>
      <c r="BC926" s="101">
        <f>_xll.qlInterestRateIndexMaturity(Currency&amp;"ibor"&amp;Tenor,BB926,Trigger)</f>
        <v>45938</v>
      </c>
      <c r="BD926" s="246">
        <f>_xll.qlIndexFixing($AD$5,BA926,TRUE,_xll.ohTrigger(Trigger,Trigger3M))</f>
        <v>2.0706343183077125E-2</v>
      </c>
      <c r="BE926" s="246" t="e">
        <f>IFERROR(_xll.qlIndexFixing($BF$1,BA926,TRUE,_xll.ohTrigger(Trigger,Trigger3M)),#N/A)</f>
        <v>#N/A</v>
      </c>
    </row>
    <row r="927" spans="52:57" ht="11.25" customHeight="1" x14ac:dyDescent="0.25">
      <c r="AZ927" s="102" t="s">
        <v>83</v>
      </c>
      <c r="BA927" s="101">
        <f>_xll.qlInterestRateIndexFixingDate(Currency&amp;"ibor"&amp;Tenor,BB927,Trigger)</f>
        <v>45849</v>
      </c>
      <c r="BB927" s="101">
        <f>_xll.qlCalendarAdvance(Calendar,BB926,AZ927,"f",,Trigger)</f>
        <v>45853</v>
      </c>
      <c r="BC927" s="101">
        <f>_xll.qlInterestRateIndexMaturity(Currency&amp;"ibor"&amp;Tenor,BB927,Trigger)</f>
        <v>45945</v>
      </c>
      <c r="BD927" s="246">
        <f>_xll.qlIndexFixing($AD$5,BA927,TRUE,_xll.ohTrigger(Trigger,Trigger3M))</f>
        <v>2.0675031897704817E-2</v>
      </c>
      <c r="BE927" s="246" t="e">
        <f>IFERROR(_xll.qlIndexFixing($BF$1,BA927,TRUE,_xll.ohTrigger(Trigger,Trigger3M)),#N/A)</f>
        <v>#N/A</v>
      </c>
    </row>
    <row r="928" spans="52:57" ht="11.25" customHeight="1" x14ac:dyDescent="0.25">
      <c r="AZ928" s="102" t="s">
        <v>83</v>
      </c>
      <c r="BA928" s="101">
        <f>_xll.qlInterestRateIndexFixingDate(Currency&amp;"ibor"&amp;Tenor,BB928,Trigger)</f>
        <v>45856</v>
      </c>
      <c r="BB928" s="101">
        <f>_xll.qlCalendarAdvance(Calendar,BB927,AZ928,"f",,Trigger)</f>
        <v>45860</v>
      </c>
      <c r="BC928" s="101">
        <f>_xll.qlInterestRateIndexMaturity(Currency&amp;"ibor"&amp;Tenor,BB928,Trigger)</f>
        <v>45952</v>
      </c>
      <c r="BD928" s="246">
        <f>_xll.qlIndexFixing($AD$5,BA928,TRUE,_xll.ohTrigger(Trigger,Trigger3M))</f>
        <v>2.0643446888621853E-2</v>
      </c>
      <c r="BE928" s="246" t="e">
        <f>IFERROR(_xll.qlIndexFixing($BF$1,BA928,TRUE,_xll.ohTrigger(Trigger,Trigger3M)),#N/A)</f>
        <v>#N/A</v>
      </c>
    </row>
    <row r="929" spans="52:57" ht="11.25" customHeight="1" x14ac:dyDescent="0.25">
      <c r="AZ929" s="102" t="s">
        <v>83</v>
      </c>
      <c r="BA929" s="101">
        <f>_xll.qlInterestRateIndexFixingDate(Currency&amp;"ibor"&amp;Tenor,BB929,Trigger)</f>
        <v>45863</v>
      </c>
      <c r="BB929" s="101">
        <f>_xll.qlCalendarAdvance(Calendar,BB928,AZ929,"f",,Trigger)</f>
        <v>45867</v>
      </c>
      <c r="BC929" s="101">
        <f>_xll.qlInterestRateIndexMaturity(Currency&amp;"ibor"&amp;Tenor,BB929,Trigger)</f>
        <v>45959</v>
      </c>
      <c r="BD929" s="246">
        <f>_xll.qlIndexFixing($AD$5,BA929,TRUE,_xll.ohTrigger(Trigger,Trigger3M))</f>
        <v>2.0662748331806462E-2</v>
      </c>
      <c r="BE929" s="246" t="e">
        <f>IFERROR(_xll.qlIndexFixing($BF$1,BA929,TRUE,_xll.ohTrigger(Trigger,Trigger3M)),#N/A)</f>
        <v>#N/A</v>
      </c>
    </row>
    <row r="930" spans="52:57" ht="11.25" customHeight="1" x14ac:dyDescent="0.25">
      <c r="AZ930" s="102" t="s">
        <v>83</v>
      </c>
      <c r="BA930" s="101">
        <f>_xll.qlInterestRateIndexFixingDate(Currency&amp;"ibor"&amp;Tenor,BB930,Trigger)</f>
        <v>45870</v>
      </c>
      <c r="BB930" s="101">
        <f>_xll.qlCalendarAdvance(Calendar,BB929,AZ930,"f",,Trigger)</f>
        <v>45874</v>
      </c>
      <c r="BC930" s="101">
        <f>_xll.qlInterestRateIndexMaturity(Currency&amp;"ibor"&amp;Tenor,BB930,Trigger)</f>
        <v>45966</v>
      </c>
      <c r="BD930" s="246">
        <f>_xll.qlIndexFixing($AD$5,BA930,TRUE,_xll.ohTrigger(Trigger,Trigger3M))</f>
        <v>2.0702475084591263E-2</v>
      </c>
      <c r="BE930" s="246" t="e">
        <f>IFERROR(_xll.qlIndexFixing($BF$1,BA930,TRUE,_xll.ohTrigger(Trigger,Trigger3M)),#N/A)</f>
        <v>#N/A</v>
      </c>
    </row>
    <row r="931" spans="52:57" ht="11.25" customHeight="1" x14ac:dyDescent="0.25">
      <c r="AZ931" s="102" t="s">
        <v>83</v>
      </c>
      <c r="BA931" s="101">
        <f>_xll.qlInterestRateIndexFixingDate(Currency&amp;"ibor"&amp;Tenor,BB931,Trigger)</f>
        <v>45877</v>
      </c>
      <c r="BB931" s="101">
        <f>_xll.qlCalendarAdvance(Calendar,BB930,AZ931,"f",,Trigger)</f>
        <v>45881</v>
      </c>
      <c r="BC931" s="101">
        <f>_xll.qlInterestRateIndexMaturity(Currency&amp;"ibor"&amp;Tenor,BB931,Trigger)</f>
        <v>45973</v>
      </c>
      <c r="BD931" s="246">
        <f>_xll.qlIndexFixing($AD$5,BA931,TRUE,_xll.ohTrigger(Trigger,Trigger3M))</f>
        <v>2.0742202238579477E-2</v>
      </c>
      <c r="BE931" s="246" t="e">
        <f>IFERROR(_xll.qlIndexFixing($BF$1,BA931,TRUE,_xll.ohTrigger(Trigger,Trigger3M)),#N/A)</f>
        <v>#N/A</v>
      </c>
    </row>
    <row r="932" spans="52:57" ht="11.25" customHeight="1" x14ac:dyDescent="0.25">
      <c r="AZ932" s="102" t="s">
        <v>83</v>
      </c>
      <c r="BA932" s="101">
        <f>_xll.qlInterestRateIndexFixingDate(Currency&amp;"ibor"&amp;Tenor,BB932,Trigger)</f>
        <v>45884</v>
      </c>
      <c r="BB932" s="101">
        <f>_xll.qlCalendarAdvance(Calendar,BB931,AZ932,"f",,Trigger)</f>
        <v>45888</v>
      </c>
      <c r="BC932" s="101">
        <f>_xll.qlInterestRateIndexMaturity(Currency&amp;"ibor"&amp;Tenor,BB932,Trigger)</f>
        <v>45980</v>
      </c>
      <c r="BD932" s="246">
        <f>_xll.qlIndexFixing($AD$5,BA932,TRUE,_xll.ohTrigger(Trigger,Trigger3M))</f>
        <v>2.0781929793774589E-2</v>
      </c>
      <c r="BE932" s="246" t="e">
        <f>IFERROR(_xll.qlIndexFixing($BF$1,BA932,TRUE,_xll.ohTrigger(Trigger,Trigger3M)),#N/A)</f>
        <v>#N/A</v>
      </c>
    </row>
    <row r="933" spans="52:57" ht="11.25" customHeight="1" x14ac:dyDescent="0.25">
      <c r="AZ933" s="102" t="s">
        <v>83</v>
      </c>
      <c r="BA933" s="101">
        <f>_xll.qlInterestRateIndexFixingDate(Currency&amp;"ibor"&amp;Tenor,BB933,Trigger)</f>
        <v>45891</v>
      </c>
      <c r="BB933" s="101">
        <f>_xll.qlCalendarAdvance(Calendar,BB932,AZ933,"f",,Trigger)</f>
        <v>45895</v>
      </c>
      <c r="BC933" s="101">
        <f>_xll.qlInterestRateIndexMaturity(Currency&amp;"ibor"&amp;Tenor,BB933,Trigger)</f>
        <v>45987</v>
      </c>
      <c r="BD933" s="246">
        <f>_xll.qlIndexFixing($AD$5,BA933,TRUE,_xll.ohTrigger(Trigger,Trigger3M))</f>
        <v>2.0821657750180071E-2</v>
      </c>
      <c r="BE933" s="246" t="e">
        <f>IFERROR(_xll.qlIndexFixing($BF$1,BA933,TRUE,_xll.ohTrigger(Trigger,Trigger3M)),#N/A)</f>
        <v>#N/A</v>
      </c>
    </row>
    <row r="934" spans="52:57" ht="11.25" customHeight="1" x14ac:dyDescent="0.25">
      <c r="AZ934" s="102" t="s">
        <v>83</v>
      </c>
      <c r="BA934" s="101">
        <f>_xll.qlInterestRateIndexFixingDate(Currency&amp;"ibor"&amp;Tenor,BB934,Trigger)</f>
        <v>45898</v>
      </c>
      <c r="BB934" s="101">
        <f>_xll.qlCalendarAdvance(Calendar,BB933,AZ934,"f",,Trigger)</f>
        <v>45902</v>
      </c>
      <c r="BC934" s="101">
        <f>_xll.qlInterestRateIndexMaturity(Currency&amp;"ibor"&amp;Tenor,BB934,Trigger)</f>
        <v>45993</v>
      </c>
      <c r="BD934" s="246">
        <f>_xll.qlIndexFixing($AD$5,BA934,TRUE,_xll.ohTrigger(Trigger,Trigger3M))</f>
        <v>2.085794516069529E-2</v>
      </c>
      <c r="BE934" s="246" t="e">
        <f>IFERROR(_xll.qlIndexFixing($BF$1,BA934,TRUE,_xll.ohTrigger(Trigger,Trigger3M)),#N/A)</f>
        <v>#N/A</v>
      </c>
    </row>
    <row r="935" spans="52:57" ht="11.25" customHeight="1" x14ac:dyDescent="0.25">
      <c r="AZ935" s="102" t="s">
        <v>83</v>
      </c>
      <c r="BA935" s="101">
        <f>_xll.qlInterestRateIndexFixingDate(Currency&amp;"ibor"&amp;Tenor,BB935,Trigger)</f>
        <v>45905</v>
      </c>
      <c r="BB935" s="101">
        <f>_xll.qlCalendarAdvance(Calendar,BB934,AZ935,"f",,Trigger)</f>
        <v>45909</v>
      </c>
      <c r="BC935" s="101">
        <f>_xll.qlInterestRateIndexMaturity(Currency&amp;"ibor"&amp;Tenor,BB935,Trigger)</f>
        <v>46000</v>
      </c>
      <c r="BD935" s="246">
        <f>_xll.qlIndexFixing($AD$5,BA935,TRUE,_xll.ohTrigger(Trigger,Trigger3M))</f>
        <v>2.0897671592977094E-2</v>
      </c>
      <c r="BE935" s="246" t="e">
        <f>IFERROR(_xll.qlIndexFixing($BF$1,BA935,TRUE,_xll.ohTrigger(Trigger,Trigger3M)),#N/A)</f>
        <v>#N/A</v>
      </c>
    </row>
    <row r="936" spans="52:57" ht="11.25" customHeight="1" x14ac:dyDescent="0.25">
      <c r="AZ936" s="102" t="s">
        <v>83</v>
      </c>
      <c r="BA936" s="101">
        <f>_xll.qlInterestRateIndexFixingDate(Currency&amp;"ibor"&amp;Tenor,BB936,Trigger)</f>
        <v>45912</v>
      </c>
      <c r="BB936" s="101">
        <f>_xll.qlCalendarAdvance(Calendar,BB935,AZ936,"f",,Trigger)</f>
        <v>45916</v>
      </c>
      <c r="BC936" s="101">
        <f>_xll.qlInterestRateIndexMaturity(Currency&amp;"ibor"&amp;Tenor,BB936,Trigger)</f>
        <v>46007</v>
      </c>
      <c r="BD936" s="246">
        <f>_xll.qlIndexFixing($AD$5,BA936,TRUE,_xll.ohTrigger(Trigger,Trigger3M))</f>
        <v>2.0937398422098383E-2</v>
      </c>
      <c r="BE936" s="246" t="e">
        <f>IFERROR(_xll.qlIndexFixing($BF$1,BA936,TRUE,_xll.ohTrigger(Trigger,Trigger3M)),#N/A)</f>
        <v>#N/A</v>
      </c>
    </row>
    <row r="937" spans="52:57" ht="11.25" customHeight="1" x14ac:dyDescent="0.25">
      <c r="AZ937" s="102" t="s">
        <v>83</v>
      </c>
      <c r="BA937" s="101">
        <f>_xll.qlInterestRateIndexFixingDate(Currency&amp;"ibor"&amp;Tenor,BB937,Trigger)</f>
        <v>45919</v>
      </c>
      <c r="BB937" s="101">
        <f>_xll.qlCalendarAdvance(Calendar,BB936,AZ937,"f",,Trigger)</f>
        <v>45923</v>
      </c>
      <c r="BC937" s="101">
        <f>_xll.qlInterestRateIndexMaturity(Currency&amp;"ibor"&amp;Tenor,BB937,Trigger)</f>
        <v>46014</v>
      </c>
      <c r="BD937" s="246">
        <f>_xll.qlIndexFixing($AD$5,BA937,TRUE,_xll.ohTrigger(Trigger,Trigger3M))</f>
        <v>2.0977125648062672E-2</v>
      </c>
      <c r="BE937" s="246" t="e">
        <f>IFERROR(_xll.qlIndexFixing($BF$1,BA937,TRUE,_xll.ohTrigger(Trigger,Trigger3M)),#N/A)</f>
        <v>#N/A</v>
      </c>
    </row>
    <row r="938" spans="52:57" ht="11.25" customHeight="1" x14ac:dyDescent="0.25">
      <c r="AZ938" s="102" t="s">
        <v>83</v>
      </c>
      <c r="BA938" s="101">
        <f>_xll.qlInterestRateIndexFixingDate(Currency&amp;"ibor"&amp;Tenor,BB938,Trigger)</f>
        <v>45926</v>
      </c>
      <c r="BB938" s="101">
        <f>_xll.qlCalendarAdvance(Calendar,BB937,AZ938,"f",,Trigger)</f>
        <v>45930</v>
      </c>
      <c r="BC938" s="101">
        <f>_xll.qlInterestRateIndexMaturity(Currency&amp;"ibor"&amp;Tenor,BB938,Trigger)</f>
        <v>46022</v>
      </c>
      <c r="BD938" s="246">
        <f>_xll.qlIndexFixing($AD$5,BA938,TRUE,_xll.ohTrigger(Trigger,Trigger3M))</f>
        <v>2.1020303550518538E-2</v>
      </c>
      <c r="BE938" s="246" t="e">
        <f>IFERROR(_xll.qlIndexFixing($BF$1,BA938,TRUE,_xll.ohTrigger(Trigger,Trigger3M)),#N/A)</f>
        <v>#N/A</v>
      </c>
    </row>
    <row r="939" spans="52:57" ht="11.25" customHeight="1" x14ac:dyDescent="0.25">
      <c r="AZ939" s="102" t="s">
        <v>83</v>
      </c>
      <c r="BA939" s="101">
        <f>_xll.qlInterestRateIndexFixingDate(Currency&amp;"ibor"&amp;Tenor,BB939,Trigger)</f>
        <v>45933</v>
      </c>
      <c r="BB939" s="101">
        <f>_xll.qlCalendarAdvance(Calendar,BB938,AZ939,"f",,Trigger)</f>
        <v>45937</v>
      </c>
      <c r="BC939" s="101">
        <f>_xll.qlInterestRateIndexMaturity(Currency&amp;"ibor"&amp;Tenor,BB939,Trigger)</f>
        <v>46029</v>
      </c>
      <c r="BD939" s="246">
        <f>_xll.qlIndexFixing($AD$5,BA939,TRUE,_xll.ohTrigger(Trigger,Trigger3M))</f>
        <v>2.1060033914276598E-2</v>
      </c>
      <c r="BE939" s="246" t="e">
        <f>IFERROR(_xll.qlIndexFixing($BF$1,BA939,TRUE,_xll.ohTrigger(Trigger,Trigger3M)),#N/A)</f>
        <v>#N/A</v>
      </c>
    </row>
    <row r="940" spans="52:57" ht="11.25" customHeight="1" x14ac:dyDescent="0.25">
      <c r="AZ940" s="102" t="s">
        <v>83</v>
      </c>
      <c r="BA940" s="101">
        <f>_xll.qlInterestRateIndexFixingDate(Currency&amp;"ibor"&amp;Tenor,BB940,Trigger)</f>
        <v>45940</v>
      </c>
      <c r="BB940" s="101">
        <f>_xll.qlCalendarAdvance(Calendar,BB939,AZ940,"f",,Trigger)</f>
        <v>45944</v>
      </c>
      <c r="BC940" s="101">
        <f>_xll.qlInterestRateIndexMaturity(Currency&amp;"ibor"&amp;Tenor,BB940,Trigger)</f>
        <v>46036</v>
      </c>
      <c r="BD940" s="246">
        <f>_xll.qlIndexFixing($AD$5,BA940,TRUE,_xll.ohTrigger(Trigger,Trigger3M))</f>
        <v>2.10997646792737E-2</v>
      </c>
      <c r="BE940" s="246" t="e">
        <f>IFERROR(_xll.qlIndexFixing($BF$1,BA940,TRUE,_xll.ohTrigger(Trigger,Trigger3M)),#N/A)</f>
        <v>#N/A</v>
      </c>
    </row>
    <row r="941" spans="52:57" ht="11.25" customHeight="1" x14ac:dyDescent="0.25">
      <c r="AZ941" s="102" t="s">
        <v>83</v>
      </c>
      <c r="BA941" s="101">
        <f>_xll.qlInterestRateIndexFixingDate(Currency&amp;"ibor"&amp;Tenor,BB941,Trigger)</f>
        <v>45947</v>
      </c>
      <c r="BB941" s="101">
        <f>_xll.qlCalendarAdvance(Calendar,BB940,AZ941,"f",,Trigger)</f>
        <v>45951</v>
      </c>
      <c r="BC941" s="101">
        <f>_xll.qlInterestRateIndexMaturity(Currency&amp;"ibor"&amp;Tenor,BB941,Trigger)</f>
        <v>46043</v>
      </c>
      <c r="BD941" s="246">
        <f>_xll.qlIndexFixing($AD$5,BA941,TRUE,_xll.ohTrigger(Trigger,Trigger3M))</f>
        <v>2.1139495845514184E-2</v>
      </c>
      <c r="BE941" s="246" t="e">
        <f>IFERROR(_xll.qlIndexFixing($BF$1,BA941,TRUE,_xll.ohTrigger(Trigger,Trigger3M)),#N/A)</f>
        <v>#N/A</v>
      </c>
    </row>
    <row r="942" spans="52:57" ht="11.25" customHeight="1" x14ac:dyDescent="0.25">
      <c r="AZ942" s="102" t="s">
        <v>83</v>
      </c>
      <c r="BA942" s="101">
        <f>_xll.qlInterestRateIndexFixingDate(Currency&amp;"ibor"&amp;Tenor,BB942,Trigger)</f>
        <v>45954</v>
      </c>
      <c r="BB942" s="101">
        <f>_xll.qlCalendarAdvance(Calendar,BB941,AZ942,"f",,Trigger)</f>
        <v>45958</v>
      </c>
      <c r="BC942" s="101">
        <f>_xll.qlInterestRateIndexMaturity(Currency&amp;"ibor"&amp;Tenor,BB942,Trigger)</f>
        <v>46050</v>
      </c>
      <c r="BD942" s="246">
        <f>_xll.qlIndexFixing($AD$5,BA942,TRUE,_xll.ohTrigger(Trigger,Trigger3M))</f>
        <v>2.1179227413002401E-2</v>
      </c>
      <c r="BE942" s="246" t="e">
        <f>IFERROR(_xll.qlIndexFixing($BF$1,BA942,TRUE,_xll.ohTrigger(Trigger,Trigger3M)),#N/A)</f>
        <v>#N/A</v>
      </c>
    </row>
    <row r="943" spans="52:57" ht="11.25" customHeight="1" x14ac:dyDescent="0.25">
      <c r="AZ943" s="102" t="s">
        <v>83</v>
      </c>
      <c r="BA943" s="101">
        <f>_xll.qlInterestRateIndexFixingDate(Currency&amp;"ibor"&amp;Tenor,BB943,Trigger)</f>
        <v>45961</v>
      </c>
      <c r="BB943" s="101">
        <f>_xll.qlCalendarAdvance(Calendar,BB942,AZ943,"f",,Trigger)</f>
        <v>45965</v>
      </c>
      <c r="BC943" s="101">
        <f>_xll.qlInterestRateIndexMaturity(Currency&amp;"ibor"&amp;Tenor,BB943,Trigger)</f>
        <v>46057</v>
      </c>
      <c r="BD943" s="246">
        <f>_xll.qlIndexFixing($AD$5,BA943,TRUE,_xll.ohTrigger(Trigger,Trigger3M))</f>
        <v>2.1218959381743563E-2</v>
      </c>
      <c r="BE943" s="246" t="e">
        <f>IFERROR(_xll.qlIndexFixing($BF$1,BA943,TRUE,_xll.ohTrigger(Trigger,Trigger3M)),#N/A)</f>
        <v>#N/A</v>
      </c>
    </row>
    <row r="944" spans="52:57" ht="11.25" customHeight="1" x14ac:dyDescent="0.25">
      <c r="AZ944" s="102" t="s">
        <v>83</v>
      </c>
      <c r="BA944" s="101">
        <f>_xll.qlInterestRateIndexFixingDate(Currency&amp;"ibor"&amp;Tenor,BB944,Trigger)</f>
        <v>45968</v>
      </c>
      <c r="BB944" s="101">
        <f>_xll.qlCalendarAdvance(Calendar,BB943,AZ944,"f",,Trigger)</f>
        <v>45972</v>
      </c>
      <c r="BC944" s="101">
        <f>_xll.qlInterestRateIndexMaturity(Currency&amp;"ibor"&amp;Tenor,BB944,Trigger)</f>
        <v>46064</v>
      </c>
      <c r="BD944" s="246">
        <f>_xll.qlIndexFixing($AD$5,BA944,TRUE,_xll.ohTrigger(Trigger,Trigger3M))</f>
        <v>2.1258691751739407E-2</v>
      </c>
      <c r="BE944" s="246" t="e">
        <f>IFERROR(_xll.qlIndexFixing($BF$1,BA944,TRUE,_xll.ohTrigger(Trigger,Trigger3M)),#N/A)</f>
        <v>#N/A</v>
      </c>
    </row>
    <row r="945" spans="52:57" ht="11.25" customHeight="1" x14ac:dyDescent="0.25">
      <c r="AZ945" s="102" t="s">
        <v>83</v>
      </c>
      <c r="BA945" s="101">
        <f>_xll.qlInterestRateIndexFixingDate(Currency&amp;"ibor"&amp;Tenor,BB945,Trigger)</f>
        <v>45975</v>
      </c>
      <c r="BB945" s="101">
        <f>_xll.qlCalendarAdvance(Calendar,BB944,AZ945,"f",,Trigger)</f>
        <v>45979</v>
      </c>
      <c r="BC945" s="101">
        <f>_xll.qlInterestRateIndexMaturity(Currency&amp;"ibor"&amp;Tenor,BB945,Trigger)</f>
        <v>46071</v>
      </c>
      <c r="BD945" s="246">
        <f>_xll.qlIndexFixing($AD$5,BA945,TRUE,_xll.ohTrigger(Trigger,Trigger3M))</f>
        <v>2.1298424522995147E-2</v>
      </c>
      <c r="BE945" s="246" t="e">
        <f>IFERROR(_xll.qlIndexFixing($BF$1,BA945,TRUE,_xll.ohTrigger(Trigger,Trigger3M)),#N/A)</f>
        <v>#N/A</v>
      </c>
    </row>
    <row r="946" spans="52:57" ht="11.25" customHeight="1" x14ac:dyDescent="0.25">
      <c r="AZ946" s="102" t="s">
        <v>83</v>
      </c>
      <c r="BA946" s="101">
        <f>_xll.qlInterestRateIndexFixingDate(Currency&amp;"ibor"&amp;Tenor,BB946,Trigger)</f>
        <v>45982</v>
      </c>
      <c r="BB946" s="101">
        <f>_xll.qlCalendarAdvance(Calendar,BB945,AZ946,"f",,Trigger)</f>
        <v>45986</v>
      </c>
      <c r="BC946" s="101">
        <f>_xll.qlInterestRateIndexMaturity(Currency&amp;"ibor"&amp;Tenor,BB946,Trigger)</f>
        <v>46078</v>
      </c>
      <c r="BD946" s="246">
        <f>_xll.qlIndexFixing($AD$5,BA946,TRUE,_xll.ohTrigger(Trigger,Trigger3M))</f>
        <v>2.1338157695514254E-2</v>
      </c>
      <c r="BE946" s="246" t="e">
        <f>IFERROR(_xll.qlIndexFixing($BF$1,BA946,TRUE,_xll.ohTrigger(Trigger,Trigger3M)),#N/A)</f>
        <v>#N/A</v>
      </c>
    </row>
    <row r="947" spans="52:57" ht="11.25" customHeight="1" x14ac:dyDescent="0.25">
      <c r="AZ947" s="102" t="s">
        <v>83</v>
      </c>
      <c r="BA947" s="101">
        <f>_xll.qlInterestRateIndexFixingDate(Currency&amp;"ibor"&amp;Tenor,BB947,Trigger)</f>
        <v>45989</v>
      </c>
      <c r="BB947" s="101">
        <f>_xll.qlCalendarAdvance(Calendar,BB946,AZ947,"f",,Trigger)</f>
        <v>45993</v>
      </c>
      <c r="BC947" s="101">
        <f>_xll.qlInterestRateIndexMaturity(Currency&amp;"ibor"&amp;Tenor,BB947,Trigger)</f>
        <v>46083</v>
      </c>
      <c r="BD947" s="246">
        <f>_xll.qlIndexFixing($AD$5,BA947,TRUE,_xll.ohTrigger(Trigger,Trigger3M))</f>
        <v>2.1370948563689929E-2</v>
      </c>
      <c r="BE947" s="246" t="e">
        <f>IFERROR(_xll.qlIndexFixing($BF$1,BA947,TRUE,_xll.ohTrigger(Trigger,Trigger3M)),#N/A)</f>
        <v>#N/A</v>
      </c>
    </row>
    <row r="948" spans="52:57" ht="11.25" customHeight="1" x14ac:dyDescent="0.25">
      <c r="AZ948" s="102" t="s">
        <v>83</v>
      </c>
      <c r="BA948" s="101">
        <f>_xll.qlInterestRateIndexFixingDate(Currency&amp;"ibor"&amp;Tenor,BB948,Trigger)</f>
        <v>45996</v>
      </c>
      <c r="BB948" s="101">
        <f>_xll.qlCalendarAdvance(Calendar,BB947,AZ948,"f",,Trigger)</f>
        <v>46000</v>
      </c>
      <c r="BC948" s="101">
        <f>_xll.qlInterestRateIndexMaturity(Currency&amp;"ibor"&amp;Tenor,BB948,Trigger)</f>
        <v>46090</v>
      </c>
      <c r="BD948" s="246">
        <f>_xll.qlIndexFixing($AD$5,BA948,TRUE,_xll.ohTrigger(Trigger,Trigger3M))</f>
        <v>2.1410677772391473E-2</v>
      </c>
      <c r="BE948" s="246" t="e">
        <f>IFERROR(_xll.qlIndexFixing($BF$1,BA948,TRUE,_xll.ohTrigger(Trigger,Trigger3M)),#N/A)</f>
        <v>#N/A</v>
      </c>
    </row>
    <row r="949" spans="52:57" ht="11.25" customHeight="1" x14ac:dyDescent="0.25">
      <c r="AZ949" s="102" t="s">
        <v>83</v>
      </c>
      <c r="BA949" s="101">
        <f>_xll.qlInterestRateIndexFixingDate(Currency&amp;"ibor"&amp;Tenor,BB949,Trigger)</f>
        <v>46003</v>
      </c>
      <c r="BB949" s="101">
        <f>_xll.qlCalendarAdvance(Calendar,BB948,AZ949,"f",,Trigger)</f>
        <v>46007</v>
      </c>
      <c r="BC949" s="101">
        <f>_xll.qlInterestRateIndexMaturity(Currency&amp;"ibor"&amp;Tenor,BB949,Trigger)</f>
        <v>46097</v>
      </c>
      <c r="BD949" s="246">
        <f>_xll.qlIndexFixing($AD$5,BA949,TRUE,_xll.ohTrigger(Trigger,Trigger3M))</f>
        <v>2.1450407373597713E-2</v>
      </c>
      <c r="BE949" s="246" t="e">
        <f>IFERROR(_xll.qlIndexFixing($BF$1,BA949,TRUE,_xll.ohTrigger(Trigger,Trigger3M)),#N/A)</f>
        <v>#N/A</v>
      </c>
    </row>
    <row r="950" spans="52:57" ht="11.25" customHeight="1" x14ac:dyDescent="0.25">
      <c r="AZ950" s="102" t="s">
        <v>83</v>
      </c>
      <c r="BA950" s="101">
        <f>_xll.qlInterestRateIndexFixingDate(Currency&amp;"ibor"&amp;Tenor,BB950,Trigger)</f>
        <v>46010</v>
      </c>
      <c r="BB950" s="101">
        <f>_xll.qlCalendarAdvance(Calendar,BB949,AZ950,"f",,Trigger)</f>
        <v>46014</v>
      </c>
      <c r="BC950" s="101">
        <f>_xll.qlInterestRateIndexMaturity(Currency&amp;"ibor"&amp;Tenor,BB950,Trigger)</f>
        <v>46104</v>
      </c>
      <c r="BD950" s="246">
        <f>_xll.qlIndexFixing($AD$5,BA950,TRUE,_xll.ohTrigger(Trigger,Trigger3M))</f>
        <v>2.1490137367313977E-2</v>
      </c>
      <c r="BE950" s="246" t="e">
        <f>IFERROR(_xll.qlIndexFixing($BF$1,BA950,TRUE,_xll.ohTrigger(Trigger,Trigger3M)),#N/A)</f>
        <v>#N/A</v>
      </c>
    </row>
    <row r="951" spans="52:57" ht="11.25" customHeight="1" x14ac:dyDescent="0.25">
      <c r="AZ951" s="102" t="s">
        <v>83</v>
      </c>
      <c r="BA951" s="101">
        <f>_xll.qlInterestRateIndexFixingDate(Currency&amp;"ibor"&amp;Tenor,BB951,Trigger)</f>
        <v>46015</v>
      </c>
      <c r="BB951" s="101">
        <f>_xll.qlCalendarAdvance(Calendar,BB950,AZ951,"f",,Trigger)</f>
        <v>46021</v>
      </c>
      <c r="BC951" s="101">
        <f>_xll.qlInterestRateIndexMaturity(Currency&amp;"ibor"&amp;Tenor,BB951,Trigger)</f>
        <v>46111</v>
      </c>
      <c r="BD951" s="246">
        <f>_xll.qlIndexFixing($AD$5,BA951,TRUE,_xll.ohTrigger(Trigger,Trigger3M))</f>
        <v>2.1529867753542931E-2</v>
      </c>
      <c r="BE951" s="246" t="e">
        <f>IFERROR(_xll.qlIndexFixing($BF$1,BA951,TRUE,_xll.ohTrigger(Trigger,Trigger3M)),#N/A)</f>
        <v>#N/A</v>
      </c>
    </row>
    <row r="952" spans="52:57" ht="11.25" customHeight="1" x14ac:dyDescent="0.25">
      <c r="AZ952" s="102" t="s">
        <v>83</v>
      </c>
      <c r="BA952" s="101">
        <f>_xll.qlInterestRateIndexFixingDate(Currency&amp;"ibor"&amp;Tenor,BB952,Trigger)</f>
        <v>46024</v>
      </c>
      <c r="BB952" s="101">
        <f>_xll.qlCalendarAdvance(Calendar,BB951,AZ952,"f",,Trigger)</f>
        <v>46028</v>
      </c>
      <c r="BC952" s="101">
        <f>_xll.qlInterestRateIndexMaturity(Currency&amp;"ibor"&amp;Tenor,BB952,Trigger)</f>
        <v>46119</v>
      </c>
      <c r="BD952" s="246">
        <f>_xll.qlIndexFixing($AD$5,BA952,TRUE,_xll.ohTrigger(Trigger,Trigger3M))</f>
        <v>2.157308166135978E-2</v>
      </c>
      <c r="BE952" s="246" t="e">
        <f>IFERROR(_xll.qlIndexFixing($BF$1,BA952,TRUE,_xll.ohTrigger(Trigger,Trigger3M)),#N/A)</f>
        <v>#N/A</v>
      </c>
    </row>
    <row r="953" spans="52:57" ht="11.25" customHeight="1" x14ac:dyDescent="0.25">
      <c r="AZ953" s="102" t="s">
        <v>83</v>
      </c>
      <c r="BA953" s="101">
        <f>_xll.qlInterestRateIndexFixingDate(Currency&amp;"ibor"&amp;Tenor,BB953,Trigger)</f>
        <v>46031</v>
      </c>
      <c r="BB953" s="101">
        <f>_xll.qlCalendarAdvance(Calendar,BB952,AZ953,"f",,Trigger)</f>
        <v>46035</v>
      </c>
      <c r="BC953" s="101">
        <f>_xll.qlInterestRateIndexMaturity(Currency&amp;"ibor"&amp;Tenor,BB953,Trigger)</f>
        <v>46125</v>
      </c>
      <c r="BD953" s="246">
        <f>_xll.qlIndexFixing($AD$5,BA953,TRUE,_xll.ohTrigger(Trigger,Trigger3M))</f>
        <v>2.160932970355578E-2</v>
      </c>
      <c r="BE953" s="246" t="e">
        <f>IFERROR(_xll.qlIndexFixing($BF$1,BA953,TRUE,_xll.ohTrigger(Trigger,Trigger3M)),#N/A)</f>
        <v>#N/A</v>
      </c>
    </row>
    <row r="954" spans="52:57" ht="11.25" customHeight="1" x14ac:dyDescent="0.25">
      <c r="AZ954" s="102" t="s">
        <v>83</v>
      </c>
      <c r="BA954" s="101">
        <f>_xll.qlInterestRateIndexFixingDate(Currency&amp;"ibor"&amp;Tenor,BB954,Trigger)</f>
        <v>46038</v>
      </c>
      <c r="BB954" s="101">
        <f>_xll.qlCalendarAdvance(Calendar,BB953,AZ954,"f",,Trigger)</f>
        <v>46042</v>
      </c>
      <c r="BC954" s="101">
        <f>_xll.qlInterestRateIndexMaturity(Currency&amp;"ibor"&amp;Tenor,BB954,Trigger)</f>
        <v>46132</v>
      </c>
      <c r="BD954" s="246">
        <f>_xll.qlIndexFixing($AD$5,BA954,TRUE,_xll.ohTrigger(Trigger,Trigger3M))</f>
        <v>2.1649061267347669E-2</v>
      </c>
      <c r="BE954" s="246" t="e">
        <f>IFERROR(_xll.qlIndexFixing($BF$1,BA954,TRUE,_xll.ohTrigger(Trigger,Trigger3M)),#N/A)</f>
        <v>#N/A</v>
      </c>
    </row>
    <row r="955" spans="52:57" ht="11.25" customHeight="1" x14ac:dyDescent="0.25">
      <c r="AZ955" s="102" t="s">
        <v>83</v>
      </c>
      <c r="BA955" s="101">
        <f>_xll.qlInterestRateIndexFixingDate(Currency&amp;"ibor"&amp;Tenor,BB955,Trigger)</f>
        <v>46045</v>
      </c>
      <c r="BB955" s="101">
        <f>_xll.qlCalendarAdvance(Calendar,BB954,AZ955,"f",,Trigger)</f>
        <v>46049</v>
      </c>
      <c r="BC955" s="101">
        <f>_xll.qlInterestRateIndexMaturity(Currency&amp;"ibor"&amp;Tenor,BB955,Trigger)</f>
        <v>46139</v>
      </c>
      <c r="BD955" s="246">
        <f>_xll.qlIndexFixing($AD$5,BA955,TRUE,_xll.ohTrigger(Trigger,Trigger3M))</f>
        <v>2.1688793223668235E-2</v>
      </c>
      <c r="BE955" s="246" t="e">
        <f>IFERROR(_xll.qlIndexFixing($BF$1,BA955,TRUE,_xll.ohTrigger(Trigger,Trigger3M)),#N/A)</f>
        <v>#N/A</v>
      </c>
    </row>
    <row r="956" spans="52:57" ht="11.25" customHeight="1" x14ac:dyDescent="0.25">
      <c r="AZ956" s="102" t="s">
        <v>83</v>
      </c>
      <c r="BA956" s="101">
        <f>_xll.qlInterestRateIndexFixingDate(Currency&amp;"ibor"&amp;Tenor,BB956,Trigger)</f>
        <v>46052</v>
      </c>
      <c r="BB956" s="101">
        <f>_xll.qlCalendarAdvance(Calendar,BB955,AZ956,"f",,Trigger)</f>
        <v>46056</v>
      </c>
      <c r="BC956" s="101">
        <f>_xll.qlInterestRateIndexMaturity(Currency&amp;"ibor"&amp;Tenor,BB956,Trigger)</f>
        <v>46146</v>
      </c>
      <c r="BD956" s="246">
        <f>_xll.qlIndexFixing($AD$5,BA956,TRUE,_xll.ohTrigger(Trigger,Trigger3M))</f>
        <v>2.1728525572521917E-2</v>
      </c>
      <c r="BE956" s="246" t="e">
        <f>IFERROR(_xll.qlIndexFixing($BF$1,BA956,TRUE,_xll.ohTrigger(Trigger,Trigger3M)),#N/A)</f>
        <v>#N/A</v>
      </c>
    </row>
    <row r="957" spans="52:57" ht="11.25" customHeight="1" x14ac:dyDescent="0.25">
      <c r="AZ957" s="102" t="s">
        <v>83</v>
      </c>
      <c r="BA957" s="101">
        <f>_xll.qlInterestRateIndexFixingDate(Currency&amp;"ibor"&amp;Tenor,BB957,Trigger)</f>
        <v>46059</v>
      </c>
      <c r="BB957" s="101">
        <f>_xll.qlCalendarAdvance(Calendar,BB956,AZ957,"f",,Trigger)</f>
        <v>46063</v>
      </c>
      <c r="BC957" s="101">
        <f>_xll.qlInterestRateIndexMaturity(Currency&amp;"ibor"&amp;Tenor,BB957,Trigger)</f>
        <v>46153</v>
      </c>
      <c r="BD957" s="246">
        <f>_xll.qlIndexFixing($AD$5,BA957,TRUE,_xll.ohTrigger(Trigger,Trigger3M))</f>
        <v>2.1768258313910493E-2</v>
      </c>
      <c r="BE957" s="246" t="e">
        <f>IFERROR(_xll.qlIndexFixing($BF$1,BA957,TRUE,_xll.ohTrigger(Trigger,Trigger3M)),#N/A)</f>
        <v>#N/A</v>
      </c>
    </row>
    <row r="958" spans="52:57" ht="11.25" customHeight="1" x14ac:dyDescent="0.25">
      <c r="AZ958" s="102" t="s">
        <v>83</v>
      </c>
      <c r="BA958" s="101">
        <f>_xll.qlInterestRateIndexFixingDate(Currency&amp;"ibor"&amp;Tenor,BB958,Trigger)</f>
        <v>46066</v>
      </c>
      <c r="BB958" s="101">
        <f>_xll.qlCalendarAdvance(Calendar,BB957,AZ958,"f",,Trigger)</f>
        <v>46070</v>
      </c>
      <c r="BC958" s="101">
        <f>_xll.qlInterestRateIndexMaturity(Currency&amp;"ibor"&amp;Tenor,BB958,Trigger)</f>
        <v>46160</v>
      </c>
      <c r="BD958" s="246">
        <f>_xll.qlIndexFixing($AD$5,BA958,TRUE,_xll.ohTrigger(Trigger,Trigger3M))</f>
        <v>2.1807991447841069E-2</v>
      </c>
      <c r="BE958" s="246" t="e">
        <f>IFERROR(_xll.qlIndexFixing($BF$1,BA958,TRUE,_xll.ohTrigger(Trigger,Trigger3M)),#N/A)</f>
        <v>#N/A</v>
      </c>
    </row>
    <row r="959" spans="52:57" ht="11.25" customHeight="1" x14ac:dyDescent="0.25">
      <c r="AZ959" s="102" t="s">
        <v>83</v>
      </c>
      <c r="BA959" s="101">
        <f>_xll.qlInterestRateIndexFixingDate(Currency&amp;"ibor"&amp;Tenor,BB959,Trigger)</f>
        <v>46073</v>
      </c>
      <c r="BB959" s="101">
        <f>_xll.qlCalendarAdvance(Calendar,BB958,AZ959,"f",,Trigger)</f>
        <v>46077</v>
      </c>
      <c r="BC959" s="101">
        <f>_xll.qlInterestRateIndexMaturity(Currency&amp;"ibor"&amp;Tenor,BB959,Trigger)</f>
        <v>46167</v>
      </c>
      <c r="BD959" s="246">
        <f>_xll.qlIndexFixing($AD$5,BA959,TRUE,_xll.ohTrigger(Trigger,Trigger3M))</f>
        <v>2.1847724974315419E-2</v>
      </c>
      <c r="BE959" s="246" t="e">
        <f>IFERROR(_xll.qlIndexFixing($BF$1,BA959,TRUE,_xll.ohTrigger(Trigger,Trigger3M)),#N/A)</f>
        <v>#N/A</v>
      </c>
    </row>
    <row r="960" spans="52:57" ht="11.25" customHeight="1" x14ac:dyDescent="0.25">
      <c r="AZ960" s="102" t="s">
        <v>83</v>
      </c>
      <c r="BA960" s="101">
        <f>_xll.qlInterestRateIndexFixingDate(Currency&amp;"ibor"&amp;Tenor,BB960,Trigger)</f>
        <v>46080</v>
      </c>
      <c r="BB960" s="101">
        <f>_xll.qlCalendarAdvance(Calendar,BB959,AZ960,"f",,Trigger)</f>
        <v>46084</v>
      </c>
      <c r="BC960" s="101">
        <f>_xll.qlInterestRateIndexMaturity(Currency&amp;"ibor"&amp;Tenor,BB960,Trigger)</f>
        <v>46176</v>
      </c>
      <c r="BD960" s="246">
        <f>_xll.qlIndexFixing($AD$5,BA960,TRUE,_xll.ohTrigger(Trigger,Trigger3M))</f>
        <v>2.1894464245757281E-2</v>
      </c>
      <c r="BE960" s="246" t="e">
        <f>IFERROR(_xll.qlIndexFixing($BF$1,BA960,TRUE,_xll.ohTrigger(Trigger,Trigger3M)),#N/A)</f>
        <v>#N/A</v>
      </c>
    </row>
    <row r="961" spans="52:57" ht="11.25" customHeight="1" x14ac:dyDescent="0.25">
      <c r="AZ961" s="102" t="s">
        <v>83</v>
      </c>
      <c r="BA961" s="101">
        <f>_xll.qlInterestRateIndexFixingDate(Currency&amp;"ibor"&amp;Tenor,BB961,Trigger)</f>
        <v>46087</v>
      </c>
      <c r="BB961" s="101">
        <f>_xll.qlCalendarAdvance(Calendar,BB960,AZ961,"f",,Trigger)</f>
        <v>46091</v>
      </c>
      <c r="BC961" s="101">
        <f>_xll.qlInterestRateIndexMaturity(Currency&amp;"ibor"&amp;Tenor,BB961,Trigger)</f>
        <v>46183</v>
      </c>
      <c r="BD961" s="246">
        <f>_xll.qlIndexFixing($AD$5,BA961,TRUE,_xll.ohTrigger(Trigger,Trigger3M))</f>
        <v>2.1934203437720463E-2</v>
      </c>
      <c r="BE961" s="246" t="e">
        <f>IFERROR(_xll.qlIndexFixing($BF$1,BA961,TRUE,_xll.ohTrigger(Trigger,Trigger3M)),#N/A)</f>
        <v>#N/A</v>
      </c>
    </row>
    <row r="962" spans="52:57" ht="11.25" customHeight="1" x14ac:dyDescent="0.25">
      <c r="AZ962" s="102" t="s">
        <v>83</v>
      </c>
      <c r="BA962" s="101">
        <f>_xll.qlInterestRateIndexFixingDate(Currency&amp;"ibor"&amp;Tenor,BB962,Trigger)</f>
        <v>46094</v>
      </c>
      <c r="BB962" s="101">
        <f>_xll.qlCalendarAdvance(Calendar,BB961,AZ962,"f",,Trigger)</f>
        <v>46098</v>
      </c>
      <c r="BC962" s="101">
        <f>_xll.qlInterestRateIndexMaturity(Currency&amp;"ibor"&amp;Tenor,BB962,Trigger)</f>
        <v>46190</v>
      </c>
      <c r="BD962" s="246">
        <f>_xll.qlIndexFixing($AD$5,BA962,TRUE,_xll.ohTrigger(Trigger,Trigger3M))</f>
        <v>2.1973943031012182E-2</v>
      </c>
      <c r="BE962" s="246" t="e">
        <f>IFERROR(_xll.qlIndexFixing($BF$1,BA962,TRUE,_xll.ohTrigger(Trigger,Trigger3M)),#N/A)</f>
        <v>#N/A</v>
      </c>
    </row>
    <row r="963" spans="52:57" ht="11.25" customHeight="1" x14ac:dyDescent="0.25">
      <c r="AZ963" s="102" t="s">
        <v>83</v>
      </c>
      <c r="BA963" s="101">
        <f>_xll.qlInterestRateIndexFixingDate(Currency&amp;"ibor"&amp;Tenor,BB963,Trigger)</f>
        <v>46101</v>
      </c>
      <c r="BB963" s="101">
        <f>_xll.qlCalendarAdvance(Calendar,BB962,AZ963,"f",,Trigger)</f>
        <v>46105</v>
      </c>
      <c r="BC963" s="101">
        <f>_xll.qlInterestRateIndexMaturity(Currency&amp;"ibor"&amp;Tenor,BB963,Trigger)</f>
        <v>46197</v>
      </c>
      <c r="BD963" s="246">
        <f>_xll.qlIndexFixing($AD$5,BA963,TRUE,_xll.ohTrigger(Trigger,Trigger3M))</f>
        <v>2.2013683025636777E-2</v>
      </c>
      <c r="BE963" s="246" t="e">
        <f>IFERROR(_xll.qlIndexFixing($BF$1,BA963,TRUE,_xll.ohTrigger(Trigger,Trigger3M)),#N/A)</f>
        <v>#N/A</v>
      </c>
    </row>
    <row r="964" spans="52:57" ht="11.25" customHeight="1" x14ac:dyDescent="0.25">
      <c r="AZ964" s="102" t="s">
        <v>83</v>
      </c>
      <c r="BA964" s="101">
        <f>_xll.qlInterestRateIndexFixingDate(Currency&amp;"ibor"&amp;Tenor,BB964,Trigger)</f>
        <v>46108</v>
      </c>
      <c r="BB964" s="101">
        <f>_xll.qlCalendarAdvance(Calendar,BB963,AZ964,"f",,Trigger)</f>
        <v>46112</v>
      </c>
      <c r="BC964" s="101">
        <f>_xll.qlInterestRateIndexMaturity(Currency&amp;"ibor"&amp;Tenor,BB964,Trigger)</f>
        <v>46203</v>
      </c>
      <c r="BD964" s="246">
        <f>_xll.qlIndexFixing($AD$5,BA964,TRUE,_xll.ohTrigger(Trigger,Trigger3M))</f>
        <v>2.204991077017884E-2</v>
      </c>
      <c r="BE964" s="246" t="e">
        <f>IFERROR(_xll.qlIndexFixing($BF$1,BA964,TRUE,_xll.ohTrigger(Trigger,Trigger3M)),#N/A)</f>
        <v>#N/A</v>
      </c>
    </row>
    <row r="965" spans="52:57" ht="11.25" customHeight="1" x14ac:dyDescent="0.25">
      <c r="AZ965" s="102" t="s">
        <v>83</v>
      </c>
      <c r="BA965" s="101">
        <f>_xll.qlInterestRateIndexFixingDate(Currency&amp;"ibor"&amp;Tenor,BB965,Trigger)</f>
        <v>46113</v>
      </c>
      <c r="BB965" s="101">
        <f>_xll.qlCalendarAdvance(Calendar,BB964,AZ965,"f",,Trigger)</f>
        <v>46119</v>
      </c>
      <c r="BC965" s="101">
        <f>_xll.qlInterestRateIndexMaturity(Currency&amp;"ibor"&amp;Tenor,BB965,Trigger)</f>
        <v>46210</v>
      </c>
      <c r="BD965" s="246">
        <f>_xll.qlIndexFixing($AD$5,BA965,TRUE,_xll.ohTrigger(Trigger,Trigger3M))</f>
        <v>2.2089649109352821E-2</v>
      </c>
      <c r="BE965" s="246" t="e">
        <f>IFERROR(_xll.qlIndexFixing($BF$1,BA965,TRUE,_xll.ohTrigger(Trigger,Trigger3M)),#N/A)</f>
        <v>#N/A</v>
      </c>
    </row>
    <row r="966" spans="52:57" ht="11.25" customHeight="1" x14ac:dyDescent="0.25">
      <c r="AZ966" s="102" t="s">
        <v>83</v>
      </c>
      <c r="BA966" s="101">
        <f>_xll.qlInterestRateIndexFixingDate(Currency&amp;"ibor"&amp;Tenor,BB966,Trigger)</f>
        <v>46122</v>
      </c>
      <c r="BB966" s="101">
        <f>_xll.qlCalendarAdvance(Calendar,BB965,AZ966,"f",,Trigger)</f>
        <v>46126</v>
      </c>
      <c r="BC966" s="101">
        <f>_xll.qlInterestRateIndexMaturity(Currency&amp;"ibor"&amp;Tenor,BB966,Trigger)</f>
        <v>46217</v>
      </c>
      <c r="BD966" s="246">
        <f>_xll.qlIndexFixing($AD$5,BA966,TRUE,_xll.ohTrigger(Trigger,Trigger3M))</f>
        <v>2.2129387845483996E-2</v>
      </c>
      <c r="BE966" s="246" t="e">
        <f>IFERROR(_xll.qlIndexFixing($BF$1,BA966,TRUE,_xll.ohTrigger(Trigger,Trigger3M)),#N/A)</f>
        <v>#N/A</v>
      </c>
    </row>
    <row r="967" spans="52:57" ht="11.25" customHeight="1" x14ac:dyDescent="0.25">
      <c r="AZ967" s="102" t="s">
        <v>83</v>
      </c>
      <c r="BA967" s="101">
        <f>_xll.qlInterestRateIndexFixingDate(Currency&amp;"ibor"&amp;Tenor,BB967,Trigger)</f>
        <v>46129</v>
      </c>
      <c r="BB967" s="101">
        <f>_xll.qlCalendarAdvance(Calendar,BB966,AZ967,"f",,Trigger)</f>
        <v>46133</v>
      </c>
      <c r="BC967" s="101">
        <f>_xll.qlInterestRateIndexMaturity(Currency&amp;"ibor"&amp;Tenor,BB967,Trigger)</f>
        <v>46224</v>
      </c>
      <c r="BD967" s="246">
        <f>_xll.qlIndexFixing($AD$5,BA967,TRUE,_xll.ohTrigger(Trigger,Trigger3M))</f>
        <v>2.2169126978578511E-2</v>
      </c>
      <c r="BE967" s="246" t="e">
        <f>IFERROR(_xll.qlIndexFixing($BF$1,BA967,TRUE,_xll.ohTrigger(Trigger,Trigger3M)),#N/A)</f>
        <v>#N/A</v>
      </c>
    </row>
    <row r="968" spans="52:57" ht="11.25" customHeight="1" x14ac:dyDescent="0.25">
      <c r="AZ968" s="102" t="s">
        <v>83</v>
      </c>
      <c r="BA968" s="101">
        <f>_xll.qlInterestRateIndexFixingDate(Currency&amp;"ibor"&amp;Tenor,BB968,Trigger)</f>
        <v>46136</v>
      </c>
      <c r="BB968" s="101">
        <f>_xll.qlCalendarAdvance(Calendar,BB967,AZ968,"f",,Trigger)</f>
        <v>46140</v>
      </c>
      <c r="BC968" s="101">
        <f>_xll.qlInterestRateIndexMaturity(Currency&amp;"ibor"&amp;Tenor,BB968,Trigger)</f>
        <v>46231</v>
      </c>
      <c r="BD968" s="246">
        <f>_xll.qlIndexFixing($AD$5,BA968,TRUE,_xll.ohTrigger(Trigger,Trigger3M))</f>
        <v>2.2154383124093957E-2</v>
      </c>
      <c r="BE968" s="246" t="e">
        <f>IFERROR(_xll.qlIndexFixing($BF$1,BA968,TRUE,_xll.ohTrigger(Trigger,Trigger3M)),#N/A)</f>
        <v>#N/A</v>
      </c>
    </row>
    <row r="969" spans="52:57" ht="11.25" customHeight="1" x14ac:dyDescent="0.25">
      <c r="AZ969" s="102" t="s">
        <v>83</v>
      </c>
      <c r="BA969" s="101">
        <f>_xll.qlInterestRateIndexFixingDate(Currency&amp;"ibor"&amp;Tenor,BB969,Trigger)</f>
        <v>46142</v>
      </c>
      <c r="BB969" s="101">
        <f>_xll.qlCalendarAdvance(Calendar,BB968,AZ969,"f",,Trigger)</f>
        <v>46147</v>
      </c>
      <c r="BC969" s="101">
        <f>_xll.qlInterestRateIndexMaturity(Currency&amp;"ibor"&amp;Tenor,BB969,Trigger)</f>
        <v>46239</v>
      </c>
      <c r="BD969" s="246">
        <f>_xll.qlIndexFixing($AD$5,BA969,TRUE,_xll.ohTrigger(Trigger,Trigger3M))</f>
        <v>2.2090126987877916E-2</v>
      </c>
      <c r="BE969" s="246" t="e">
        <f>IFERROR(_xll.qlIndexFixing($BF$1,BA969,TRUE,_xll.ohTrigger(Trigger,Trigger3M)),#N/A)</f>
        <v>#N/A</v>
      </c>
    </row>
    <row r="970" spans="52:57" ht="11.25" customHeight="1" x14ac:dyDescent="0.25">
      <c r="AZ970" s="102" t="s">
        <v>83</v>
      </c>
      <c r="BA970" s="101">
        <f>_xll.qlInterestRateIndexFixingDate(Currency&amp;"ibor"&amp;Tenor,BB970,Trigger)</f>
        <v>46150</v>
      </c>
      <c r="BB970" s="101">
        <f>_xll.qlCalendarAdvance(Calendar,BB969,AZ970,"f",,Trigger)</f>
        <v>46154</v>
      </c>
      <c r="BC970" s="101">
        <f>_xll.qlInterestRateIndexMaturity(Currency&amp;"ibor"&amp;Tenor,BB970,Trigger)</f>
        <v>46246</v>
      </c>
      <c r="BD970" s="246">
        <f>_xll.qlIndexFixing($AD$5,BA970,TRUE,_xll.ohTrigger(Trigger,Trigger3M))</f>
        <v>2.2034922385770039E-2</v>
      </c>
      <c r="BE970" s="246" t="e">
        <f>IFERROR(_xll.qlIndexFixing($BF$1,BA970,TRUE,_xll.ohTrigger(Trigger,Trigger3M)),#N/A)</f>
        <v>#N/A</v>
      </c>
    </row>
    <row r="971" spans="52:57" ht="11.25" customHeight="1" x14ac:dyDescent="0.25">
      <c r="AZ971" s="102" t="s">
        <v>83</v>
      </c>
      <c r="BA971" s="101">
        <f>_xll.qlInterestRateIndexFixingDate(Currency&amp;"ibor"&amp;Tenor,BB971,Trigger)</f>
        <v>46157</v>
      </c>
      <c r="BB971" s="101">
        <f>_xll.qlCalendarAdvance(Calendar,BB970,AZ971,"f",,Trigger)</f>
        <v>46161</v>
      </c>
      <c r="BC971" s="101">
        <f>_xll.qlInterestRateIndexMaturity(Currency&amp;"ibor"&amp;Tenor,BB971,Trigger)</f>
        <v>46253</v>
      </c>
      <c r="BD971" s="246">
        <f>_xll.qlIndexFixing($AD$5,BA971,TRUE,_xll.ohTrigger(Trigger,Trigger3M))</f>
        <v>2.1979390440101207E-2</v>
      </c>
      <c r="BE971" s="246" t="e">
        <f>IFERROR(_xll.qlIndexFixing($BF$1,BA971,TRUE,_xll.ohTrigger(Trigger,Trigger3M)),#N/A)</f>
        <v>#N/A</v>
      </c>
    </row>
    <row r="972" spans="52:57" ht="11.25" customHeight="1" x14ac:dyDescent="0.25">
      <c r="AZ972" s="102" t="s">
        <v>83</v>
      </c>
      <c r="BA972" s="101">
        <f>_xll.qlInterestRateIndexFixingDate(Currency&amp;"ibor"&amp;Tenor,BB972,Trigger)</f>
        <v>46164</v>
      </c>
      <c r="BB972" s="101">
        <f>_xll.qlCalendarAdvance(Calendar,BB971,AZ972,"f",,Trigger)</f>
        <v>46168</v>
      </c>
      <c r="BC972" s="101">
        <f>_xll.qlInterestRateIndexMaturity(Currency&amp;"ibor"&amp;Tenor,BB972,Trigger)</f>
        <v>46260</v>
      </c>
      <c r="BD972" s="246">
        <f>_xll.qlIndexFixing($AD$5,BA972,TRUE,_xll.ohTrigger(Trigger,Trigger3M))</f>
        <v>2.1923531164753363E-2</v>
      </c>
      <c r="BE972" s="246" t="e">
        <f>IFERROR(_xll.qlIndexFixing($BF$1,BA972,TRUE,_xll.ohTrigger(Trigger,Trigger3M)),#N/A)</f>
        <v>#N/A</v>
      </c>
    </row>
    <row r="973" spans="52:57" ht="11.25" customHeight="1" x14ac:dyDescent="0.25">
      <c r="AZ973" s="102" t="s">
        <v>83</v>
      </c>
      <c r="BA973" s="101">
        <f>_xll.qlInterestRateIndexFixingDate(Currency&amp;"ibor"&amp;Tenor,BB973,Trigger)</f>
        <v>46171</v>
      </c>
      <c r="BB973" s="101">
        <f>_xll.qlCalendarAdvance(Calendar,BB972,AZ973,"f",,Trigger)</f>
        <v>46175</v>
      </c>
      <c r="BC973" s="101">
        <f>_xll.qlInterestRateIndexMaturity(Currency&amp;"ibor"&amp;Tenor,BB973,Trigger)</f>
        <v>46267</v>
      </c>
      <c r="BD973" s="246">
        <f>_xll.qlIndexFixing($AD$5,BA973,TRUE,_xll.ohTrigger(Trigger,Trigger3M))</f>
        <v>2.1867344573687511E-2</v>
      </c>
      <c r="BE973" s="246" t="e">
        <f>IFERROR(_xll.qlIndexFixing($BF$1,BA973,TRUE,_xll.ohTrigger(Trigger,Trigger3M)),#N/A)</f>
        <v>#N/A</v>
      </c>
    </row>
    <row r="974" spans="52:57" ht="11.25" customHeight="1" x14ac:dyDescent="0.25">
      <c r="AZ974" s="102" t="s">
        <v>83</v>
      </c>
      <c r="BA974" s="101">
        <f>_xll.qlInterestRateIndexFixingDate(Currency&amp;"ibor"&amp;Tenor,BB974,Trigger)</f>
        <v>46178</v>
      </c>
      <c r="BB974" s="101">
        <f>_xll.qlCalendarAdvance(Calendar,BB973,AZ974,"f",,Trigger)</f>
        <v>46182</v>
      </c>
      <c r="BC974" s="101">
        <f>_xll.qlInterestRateIndexMaturity(Currency&amp;"ibor"&amp;Tenor,BB974,Trigger)</f>
        <v>46274</v>
      </c>
      <c r="BD974" s="246">
        <f>_xll.qlIndexFixing($AD$5,BA974,TRUE,_xll.ohTrigger(Trigger,Trigger3M))</f>
        <v>2.1810830680947201E-2</v>
      </c>
      <c r="BE974" s="246" t="e">
        <f>IFERROR(_xll.qlIndexFixing($BF$1,BA974,TRUE,_xll.ohTrigger(Trigger,Trigger3M)),#N/A)</f>
        <v>#N/A</v>
      </c>
    </row>
    <row r="975" spans="52:57" ht="11.25" customHeight="1" x14ac:dyDescent="0.25">
      <c r="AZ975" s="102" t="s">
        <v>83</v>
      </c>
      <c r="BA975" s="101">
        <f>_xll.qlInterestRateIndexFixingDate(Currency&amp;"ibor"&amp;Tenor,BB975,Trigger)</f>
        <v>46185</v>
      </c>
      <c r="BB975" s="101">
        <f>_xll.qlCalendarAdvance(Calendar,BB974,AZ975,"f",,Trigger)</f>
        <v>46189</v>
      </c>
      <c r="BC975" s="101">
        <f>_xll.qlInterestRateIndexMaturity(Currency&amp;"ibor"&amp;Tenor,BB975,Trigger)</f>
        <v>46281</v>
      </c>
      <c r="BD975" s="246">
        <f>_xll.qlIndexFixing($AD$5,BA975,TRUE,_xll.ohTrigger(Trigger,Trigger3M))</f>
        <v>2.175398950065939E-2</v>
      </c>
      <c r="BE975" s="246" t="e">
        <f>IFERROR(_xll.qlIndexFixing($BF$1,BA975,TRUE,_xll.ohTrigger(Trigger,Trigger3M)),#N/A)</f>
        <v>#N/A</v>
      </c>
    </row>
    <row r="976" spans="52:57" ht="11.25" customHeight="1" x14ac:dyDescent="0.25">
      <c r="AZ976" s="102" t="s">
        <v>83</v>
      </c>
      <c r="BA976" s="101">
        <f>_xll.qlInterestRateIndexFixingDate(Currency&amp;"ibor"&amp;Tenor,BB976,Trigger)</f>
        <v>46192</v>
      </c>
      <c r="BB976" s="101">
        <f>_xll.qlCalendarAdvance(Calendar,BB975,AZ976,"f",,Trigger)</f>
        <v>46196</v>
      </c>
      <c r="BC976" s="101">
        <f>_xll.qlInterestRateIndexMaturity(Currency&amp;"ibor"&amp;Tenor,BB976,Trigger)</f>
        <v>46288</v>
      </c>
      <c r="BD976" s="246">
        <f>_xll.qlIndexFixing($AD$5,BA976,TRUE,_xll.ohTrigger(Trigger,Trigger3M))</f>
        <v>2.169682104702924E-2</v>
      </c>
      <c r="BE976" s="246" t="e">
        <f>IFERROR(_xll.qlIndexFixing($BF$1,BA976,TRUE,_xll.ohTrigger(Trigger,Trigger3M)),#N/A)</f>
        <v>#N/A</v>
      </c>
    </row>
    <row r="977" spans="52:57" ht="11.25" customHeight="1" x14ac:dyDescent="0.25">
      <c r="AZ977" s="102" t="s">
        <v>83</v>
      </c>
      <c r="BA977" s="101">
        <f>_xll.qlInterestRateIndexFixingDate(Currency&amp;"ibor"&amp;Tenor,BB977,Trigger)</f>
        <v>46199</v>
      </c>
      <c r="BB977" s="101">
        <f>_xll.qlCalendarAdvance(Calendar,BB976,AZ977,"f",,Trigger)</f>
        <v>46203</v>
      </c>
      <c r="BC977" s="101">
        <f>_xll.qlInterestRateIndexMaturity(Currency&amp;"ibor"&amp;Tenor,BB977,Trigger)</f>
        <v>46295</v>
      </c>
      <c r="BD977" s="246">
        <f>_xll.qlIndexFixing($AD$5,BA977,TRUE,_xll.ohTrigger(Trigger,Trigger3M))</f>
        <v>2.1639325334346191E-2</v>
      </c>
      <c r="BE977" s="246" t="e">
        <f>IFERROR(_xll.qlIndexFixing($BF$1,BA977,TRUE,_xll.ohTrigger(Trigger,Trigger3M)),#N/A)</f>
        <v>#N/A</v>
      </c>
    </row>
    <row r="978" spans="52:57" ht="11.25" customHeight="1" x14ac:dyDescent="0.25">
      <c r="AZ978" s="102" t="s">
        <v>83</v>
      </c>
      <c r="BA978" s="101">
        <f>_xll.qlInterestRateIndexFixingDate(Currency&amp;"ibor"&amp;Tenor,BB978,Trigger)</f>
        <v>46206</v>
      </c>
      <c r="BB978" s="101">
        <f>_xll.qlCalendarAdvance(Calendar,BB977,AZ978,"f",,Trigger)</f>
        <v>46210</v>
      </c>
      <c r="BC978" s="101">
        <f>_xll.qlInterestRateIndexMaturity(Currency&amp;"ibor"&amp;Tenor,BB978,Trigger)</f>
        <v>46302</v>
      </c>
      <c r="BD978" s="246">
        <f>_xll.qlIndexFixing($AD$5,BA978,TRUE,_xll.ohTrigger(Trigger,Trigger3M))</f>
        <v>2.1581502376980487E-2</v>
      </c>
      <c r="BE978" s="246" t="e">
        <f>IFERROR(_xll.qlIndexFixing($BF$1,BA978,TRUE,_xll.ohTrigger(Trigger,Trigger3M)),#N/A)</f>
        <v>#N/A</v>
      </c>
    </row>
    <row r="979" spans="52:57" ht="11.25" customHeight="1" x14ac:dyDescent="0.25">
      <c r="AZ979" s="102" t="s">
        <v>83</v>
      </c>
      <c r="BA979" s="101">
        <f>_xll.qlInterestRateIndexFixingDate(Currency&amp;"ibor"&amp;Tenor,BB979,Trigger)</f>
        <v>46213</v>
      </c>
      <c r="BB979" s="101">
        <f>_xll.qlCalendarAdvance(Calendar,BB978,AZ979,"f",,Trigger)</f>
        <v>46217</v>
      </c>
      <c r="BC979" s="101">
        <f>_xll.qlInterestRateIndexMaturity(Currency&amp;"ibor"&amp;Tenor,BB979,Trigger)</f>
        <v>46309</v>
      </c>
      <c r="BD979" s="246">
        <f>_xll.qlIndexFixing($AD$5,BA979,TRUE,_xll.ohTrigger(Trigger,Trigger3M))</f>
        <v>2.152335218938491E-2</v>
      </c>
      <c r="BE979" s="246" t="e">
        <f>IFERROR(_xll.qlIndexFixing($BF$1,BA979,TRUE,_xll.ohTrigger(Trigger,Trigger3M)),#N/A)</f>
        <v>#N/A</v>
      </c>
    </row>
    <row r="980" spans="52:57" ht="11.25" customHeight="1" x14ac:dyDescent="0.25">
      <c r="AZ980" s="102" t="s">
        <v>83</v>
      </c>
      <c r="BA980" s="101">
        <f>_xll.qlInterestRateIndexFixingDate(Currency&amp;"ibor"&amp;Tenor,BB980,Trigger)</f>
        <v>46220</v>
      </c>
      <c r="BB980" s="101">
        <f>_xll.qlCalendarAdvance(Calendar,BB979,AZ980,"f",,Trigger)</f>
        <v>46224</v>
      </c>
      <c r="BC980" s="101">
        <f>_xll.qlInterestRateIndexMaturity(Currency&amp;"ibor"&amp;Tenor,BB980,Trigger)</f>
        <v>46316</v>
      </c>
      <c r="BD980" s="246">
        <f>_xll.qlIndexFixing($AD$5,BA980,TRUE,_xll.ohTrigger(Trigger,Trigger3M))</f>
        <v>2.146487478609219E-2</v>
      </c>
      <c r="BE980" s="246" t="e">
        <f>IFERROR(_xll.qlIndexFixing($BF$1,BA980,TRUE,_xll.ohTrigger(Trigger,Trigger3M)),#N/A)</f>
        <v>#N/A</v>
      </c>
    </row>
    <row r="981" spans="52:57" ht="11.25" customHeight="1" x14ac:dyDescent="0.25">
      <c r="AZ981" s="102" t="s">
        <v>83</v>
      </c>
      <c r="BA981" s="101">
        <f>_xll.qlInterestRateIndexFixingDate(Currency&amp;"ibor"&amp;Tenor,BB981,Trigger)</f>
        <v>46227</v>
      </c>
      <c r="BB981" s="101">
        <f>_xll.qlCalendarAdvance(Calendar,BB980,AZ981,"f",,Trigger)</f>
        <v>46231</v>
      </c>
      <c r="BC981" s="101">
        <f>_xll.qlInterestRateIndexMaturity(Currency&amp;"ibor"&amp;Tenor,BB981,Trigger)</f>
        <v>46323</v>
      </c>
      <c r="BD981" s="246">
        <f>_xll.qlIndexFixing($AD$5,BA981,TRUE,_xll.ohTrigger(Trigger,Trigger3M))</f>
        <v>2.1459954405036549E-2</v>
      </c>
      <c r="BE981" s="246" t="e">
        <f>IFERROR(_xll.qlIndexFixing($BF$1,BA981,TRUE,_xll.ohTrigger(Trigger,Trigger3M)),#N/A)</f>
        <v>#N/A</v>
      </c>
    </row>
    <row r="982" spans="52:57" ht="11.25" customHeight="1" x14ac:dyDescent="0.25">
      <c r="AZ982" s="102" t="s">
        <v>83</v>
      </c>
      <c r="BA982" s="101">
        <f>_xll.qlInterestRateIndexFixingDate(Currency&amp;"ibor"&amp;Tenor,BB982,Trigger)</f>
        <v>46234</v>
      </c>
      <c r="BB982" s="101">
        <f>_xll.qlCalendarAdvance(Calendar,BB981,AZ982,"f",,Trigger)</f>
        <v>46238</v>
      </c>
      <c r="BC982" s="101">
        <f>_xll.qlInterestRateIndexMaturity(Currency&amp;"ibor"&amp;Tenor,BB982,Trigger)</f>
        <v>46330</v>
      </c>
      <c r="BD982" s="246">
        <f>_xll.qlIndexFixing($AD$5,BA982,TRUE,_xll.ohTrigger(Trigger,Trigger3M))</f>
        <v>2.1495377329025393E-2</v>
      </c>
      <c r="BE982" s="246" t="e">
        <f>IFERROR(_xll.qlIndexFixing($BF$1,BA982,TRUE,_xll.ohTrigger(Trigger,Trigger3M)),#N/A)</f>
        <v>#N/A</v>
      </c>
    </row>
    <row r="983" spans="52:57" ht="11.25" customHeight="1" x14ac:dyDescent="0.25">
      <c r="AZ983" s="102" t="s">
        <v>83</v>
      </c>
      <c r="BA983" s="101">
        <f>_xll.qlInterestRateIndexFixingDate(Currency&amp;"ibor"&amp;Tenor,BB983,Trigger)</f>
        <v>46241</v>
      </c>
      <c r="BB983" s="101">
        <f>_xll.qlCalendarAdvance(Calendar,BB982,AZ983,"f",,Trigger)</f>
        <v>46245</v>
      </c>
      <c r="BC983" s="101">
        <f>_xll.qlInterestRateIndexMaturity(Currency&amp;"ibor"&amp;Tenor,BB983,Trigger)</f>
        <v>46337</v>
      </c>
      <c r="BD983" s="246">
        <f>_xll.qlIndexFixing($AD$5,BA983,TRUE,_xll.ohTrigger(Trigger,Trigger3M))</f>
        <v>2.1530800571932171E-2</v>
      </c>
      <c r="BE983" s="246" t="e">
        <f>IFERROR(_xll.qlIndexFixing($BF$1,BA983,TRUE,_xll.ohTrigger(Trigger,Trigger3M)),#N/A)</f>
        <v>#N/A</v>
      </c>
    </row>
    <row r="984" spans="52:57" ht="11.25" customHeight="1" x14ac:dyDescent="0.25">
      <c r="AZ984" s="102" t="s">
        <v>83</v>
      </c>
      <c r="BA984" s="101">
        <f>_xll.qlInterestRateIndexFixingDate(Currency&amp;"ibor"&amp;Tenor,BB984,Trigger)</f>
        <v>46248</v>
      </c>
      <c r="BB984" s="101">
        <f>_xll.qlCalendarAdvance(Calendar,BB983,AZ984,"f",,Trigger)</f>
        <v>46252</v>
      </c>
      <c r="BC984" s="101">
        <f>_xll.qlInterestRateIndexMaturity(Currency&amp;"ibor"&amp;Tenor,BB984,Trigger)</f>
        <v>46344</v>
      </c>
      <c r="BD984" s="246">
        <f>_xll.qlIndexFixing($AD$5,BA984,TRUE,_xll.ohTrigger(Trigger,Trigger3M))</f>
        <v>2.1566224133760359E-2</v>
      </c>
      <c r="BE984" s="246" t="e">
        <f>IFERROR(_xll.qlIndexFixing($BF$1,BA984,TRUE,_xll.ohTrigger(Trigger,Trigger3M)),#N/A)</f>
        <v>#N/A</v>
      </c>
    </row>
    <row r="985" spans="52:57" ht="11.25" customHeight="1" x14ac:dyDescent="0.25">
      <c r="AZ985" s="102" t="s">
        <v>83</v>
      </c>
      <c r="BA985" s="101">
        <f>_xll.qlInterestRateIndexFixingDate(Currency&amp;"ibor"&amp;Tenor,BB985,Trigger)</f>
        <v>46255</v>
      </c>
      <c r="BB985" s="101">
        <f>_xll.qlCalendarAdvance(Calendar,BB984,AZ985,"f",,Trigger)</f>
        <v>46259</v>
      </c>
      <c r="BC985" s="101">
        <f>_xll.qlInterestRateIndexMaturity(Currency&amp;"ibor"&amp;Tenor,BB985,Trigger)</f>
        <v>46351</v>
      </c>
      <c r="BD985" s="246">
        <f>_xll.qlIndexFixing($AD$5,BA985,TRUE,_xll.ohTrigger(Trigger,Trigger3M))</f>
        <v>2.1601648014511695E-2</v>
      </c>
      <c r="BE985" s="246" t="e">
        <f>IFERROR(_xll.qlIndexFixing($BF$1,BA985,TRUE,_xll.ohTrigger(Trigger,Trigger3M)),#N/A)</f>
        <v>#N/A</v>
      </c>
    </row>
    <row r="986" spans="52:57" ht="11.25" customHeight="1" x14ac:dyDescent="0.25">
      <c r="AZ986" s="102" t="s">
        <v>83</v>
      </c>
      <c r="BA986" s="101">
        <f>_xll.qlInterestRateIndexFixingDate(Currency&amp;"ibor"&amp;Tenor,BB986,Trigger)</f>
        <v>46262</v>
      </c>
      <c r="BB986" s="101">
        <f>_xll.qlCalendarAdvance(Calendar,BB985,AZ986,"f",,Trigger)</f>
        <v>46266</v>
      </c>
      <c r="BC986" s="101">
        <f>_xll.qlInterestRateIndexMaturity(Currency&amp;"ibor"&amp;Tenor,BB986,Trigger)</f>
        <v>46357</v>
      </c>
      <c r="BD986" s="246">
        <f>_xll.qlIndexFixing($AD$5,BA986,TRUE,_xll.ohTrigger(Trigger,Trigger3M))</f>
        <v>2.163389303718042E-2</v>
      </c>
      <c r="BE986" s="246" t="e">
        <f>IFERROR(_xll.qlIndexFixing($BF$1,BA986,TRUE,_xll.ohTrigger(Trigger,Trigger3M)),#N/A)</f>
        <v>#N/A</v>
      </c>
    </row>
    <row r="987" spans="52:57" ht="11.25" customHeight="1" x14ac:dyDescent="0.25">
      <c r="AZ987" s="102" t="s">
        <v>83</v>
      </c>
      <c r="BA987" s="101">
        <f>_xll.qlInterestRateIndexFixingDate(Currency&amp;"ibor"&amp;Tenor,BB987,Trigger)</f>
        <v>46269</v>
      </c>
      <c r="BB987" s="101">
        <f>_xll.qlCalendarAdvance(Calendar,BB986,AZ987,"f",,Trigger)</f>
        <v>46273</v>
      </c>
      <c r="BC987" s="101">
        <f>_xll.qlInterestRateIndexMaturity(Currency&amp;"ibor"&amp;Tenor,BB987,Trigger)</f>
        <v>46364</v>
      </c>
      <c r="BD987" s="246">
        <f>_xll.qlIndexFixing($AD$5,BA987,TRUE,_xll.ohTrigger(Trigger,Trigger3M))</f>
        <v>2.1669315408331866E-2</v>
      </c>
      <c r="BE987" s="246" t="e">
        <f>IFERROR(_xll.qlIndexFixing($BF$1,BA987,TRUE,_xll.ohTrigger(Trigger,Trigger3M)),#N/A)</f>
        <v>#N/A</v>
      </c>
    </row>
    <row r="988" spans="52:57" ht="11.25" customHeight="1" x14ac:dyDescent="0.25">
      <c r="AZ988" s="102" t="s">
        <v>83</v>
      </c>
      <c r="BA988" s="101">
        <f>_xll.qlInterestRateIndexFixingDate(Currency&amp;"ibor"&amp;Tenor,BB988,Trigger)</f>
        <v>46276</v>
      </c>
      <c r="BB988" s="101">
        <f>_xll.qlCalendarAdvance(Calendar,BB987,AZ988,"f",,Trigger)</f>
        <v>46280</v>
      </c>
      <c r="BC988" s="101">
        <f>_xll.qlInterestRateIndexMaturity(Currency&amp;"ibor"&amp;Tenor,BB988,Trigger)</f>
        <v>46371</v>
      </c>
      <c r="BD988" s="246">
        <f>_xll.qlIndexFixing($AD$5,BA988,TRUE,_xll.ohTrigger(Trigger,Trigger3M))</f>
        <v>2.1704738094929447E-2</v>
      </c>
      <c r="BE988" s="246" t="e">
        <f>IFERROR(_xll.qlIndexFixing($BF$1,BA988,TRUE,_xll.ohTrigger(Trigger,Trigger3M)),#N/A)</f>
        <v>#N/A</v>
      </c>
    </row>
    <row r="989" spans="52:57" ht="11.25" customHeight="1" x14ac:dyDescent="0.25">
      <c r="AZ989" s="102" t="s">
        <v>83</v>
      </c>
      <c r="BA989" s="101">
        <f>_xll.qlInterestRateIndexFixingDate(Currency&amp;"ibor"&amp;Tenor,BB989,Trigger)</f>
        <v>46283</v>
      </c>
      <c r="BB989" s="101">
        <f>_xll.qlCalendarAdvance(Calendar,BB988,AZ989,"f",,Trigger)</f>
        <v>46287</v>
      </c>
      <c r="BC989" s="101">
        <f>_xll.qlInterestRateIndexMaturity(Currency&amp;"ibor"&amp;Tenor,BB989,Trigger)</f>
        <v>46378</v>
      </c>
      <c r="BD989" s="246">
        <f>_xll.qlIndexFixing($AD$5,BA989,TRUE,_xll.ohTrigger(Trigger,Trigger3M))</f>
        <v>2.1740161096976671E-2</v>
      </c>
      <c r="BE989" s="246" t="e">
        <f>IFERROR(_xll.qlIndexFixing($BF$1,BA989,TRUE,_xll.ohTrigger(Trigger,Trigger3M)),#N/A)</f>
        <v>#N/A</v>
      </c>
    </row>
    <row r="990" spans="52:57" ht="11.25" customHeight="1" x14ac:dyDescent="0.25">
      <c r="AZ990" s="102" t="s">
        <v>83</v>
      </c>
      <c r="BA990" s="101">
        <f>_xll.qlInterestRateIndexFixingDate(Currency&amp;"ibor"&amp;Tenor,BB990,Trigger)</f>
        <v>46290</v>
      </c>
      <c r="BB990" s="101">
        <f>_xll.qlCalendarAdvance(Calendar,BB989,AZ990,"f",,Trigger)</f>
        <v>46294</v>
      </c>
      <c r="BC990" s="101">
        <f>_xll.qlInterestRateIndexMaturity(Currency&amp;"ibor"&amp;Tenor,BB990,Trigger)</f>
        <v>46385</v>
      </c>
      <c r="BD990" s="246">
        <f>_xll.qlIndexFixing($AD$5,BA990,TRUE,_xll.ohTrigger(Trigger,Trigger3M))</f>
        <v>2.1775584414476173E-2</v>
      </c>
      <c r="BE990" s="246" t="e">
        <f>IFERROR(_xll.qlIndexFixing($BF$1,BA990,TRUE,_xll.ohTrigger(Trigger,Trigger3M)),#N/A)</f>
        <v>#N/A</v>
      </c>
    </row>
    <row r="991" spans="52:57" ht="11.25" customHeight="1" x14ac:dyDescent="0.25">
      <c r="AZ991" s="102" t="s">
        <v>83</v>
      </c>
      <c r="BA991" s="101">
        <f>_xll.qlInterestRateIndexFixingDate(Currency&amp;"ibor"&amp;Tenor,BB991,Trigger)</f>
        <v>46297</v>
      </c>
      <c r="BB991" s="101">
        <f>_xll.qlCalendarAdvance(Calendar,BB990,AZ991,"f",,Trigger)</f>
        <v>46301</v>
      </c>
      <c r="BC991" s="101">
        <f>_xll.qlInterestRateIndexMaturity(Currency&amp;"ibor"&amp;Tenor,BB991,Trigger)</f>
        <v>46393</v>
      </c>
      <c r="BD991" s="246">
        <f>_xll.qlIndexFixing($AD$5,BA991,TRUE,_xll.ohTrigger(Trigger,Trigger3M))</f>
        <v>2.1814197996575271E-2</v>
      </c>
      <c r="BE991" s="246" t="e">
        <f>IFERROR(_xll.qlIndexFixing($BF$1,BA991,TRUE,_xll.ohTrigger(Trigger,Trigger3M)),#N/A)</f>
        <v>#N/A</v>
      </c>
    </row>
    <row r="992" spans="52:57" ht="11.25" customHeight="1" x14ac:dyDescent="0.25">
      <c r="AZ992" s="102" t="s">
        <v>83</v>
      </c>
      <c r="BA992" s="101">
        <f>_xll.qlInterestRateIndexFixingDate(Currency&amp;"ibor"&amp;Tenor,BB992,Trigger)</f>
        <v>46304</v>
      </c>
      <c r="BB992" s="101">
        <f>_xll.qlCalendarAdvance(Calendar,BB991,AZ992,"f",,Trigger)</f>
        <v>46308</v>
      </c>
      <c r="BC992" s="101">
        <f>_xll.qlInterestRateIndexMaturity(Currency&amp;"ibor"&amp;Tenor,BB992,Trigger)</f>
        <v>46400</v>
      </c>
      <c r="BD992" s="246">
        <f>_xll.qlIndexFixing($AD$5,BA992,TRUE,_xll.ohTrigger(Trigger,Trigger3M))</f>
        <v>2.1849624109872932E-2</v>
      </c>
      <c r="BE992" s="246" t="e">
        <f>IFERROR(_xll.qlIndexFixing($BF$1,BA992,TRUE,_xll.ohTrigger(Trigger,Trigger3M)),#N/A)</f>
        <v>#N/A</v>
      </c>
    </row>
    <row r="993" spans="52:57" ht="11.25" customHeight="1" x14ac:dyDescent="0.25">
      <c r="AZ993" s="102" t="s">
        <v>83</v>
      </c>
      <c r="BA993" s="101">
        <f>_xll.qlInterestRateIndexFixingDate(Currency&amp;"ibor"&amp;Tenor,BB993,Trigger)</f>
        <v>46311</v>
      </c>
      <c r="BB993" s="101">
        <f>_xll.qlCalendarAdvance(Calendar,BB992,AZ993,"f",,Trigger)</f>
        <v>46315</v>
      </c>
      <c r="BC993" s="101">
        <f>_xll.qlInterestRateIndexMaturity(Currency&amp;"ibor"&amp;Tenor,BB993,Trigger)</f>
        <v>46407</v>
      </c>
      <c r="BD993" s="246">
        <f>_xll.qlIndexFixing($AD$5,BA993,TRUE,_xll.ohTrigger(Trigger,Trigger3M))</f>
        <v>2.1885050542116331E-2</v>
      </c>
      <c r="BE993" s="246" t="e">
        <f>IFERROR(_xll.qlIndexFixing($BF$1,BA993,TRUE,_xll.ohTrigger(Trigger,Trigger3M)),#N/A)</f>
        <v>#N/A</v>
      </c>
    </row>
    <row r="994" spans="52:57" ht="11.25" customHeight="1" x14ac:dyDescent="0.25">
      <c r="AZ994" s="102" t="s">
        <v>83</v>
      </c>
      <c r="BA994" s="101">
        <f>_xll.qlInterestRateIndexFixingDate(Currency&amp;"ibor"&amp;Tenor,BB994,Trigger)</f>
        <v>46318</v>
      </c>
      <c r="BB994" s="101">
        <f>_xll.qlCalendarAdvance(Calendar,BB993,AZ994,"f",,Trigger)</f>
        <v>46322</v>
      </c>
      <c r="BC994" s="101">
        <f>_xll.qlInterestRateIndexMaturity(Currency&amp;"ibor"&amp;Tenor,BB994,Trigger)</f>
        <v>46414</v>
      </c>
      <c r="BD994" s="246">
        <f>_xll.qlIndexFixing($AD$5,BA994,TRUE,_xll.ohTrigger(Trigger,Trigger3M))</f>
        <v>2.1920477293308944E-2</v>
      </c>
      <c r="BE994" s="246" t="e">
        <f>IFERROR(_xll.qlIndexFixing($BF$1,BA994,TRUE,_xll.ohTrigger(Trigger,Trigger3M)),#N/A)</f>
        <v>#N/A</v>
      </c>
    </row>
    <row r="995" spans="52:57" ht="11.25" customHeight="1" x14ac:dyDescent="0.25">
      <c r="AZ995" s="102" t="s">
        <v>83</v>
      </c>
      <c r="BA995" s="101">
        <f>_xll.qlInterestRateIndexFixingDate(Currency&amp;"ibor"&amp;Tenor,BB995,Trigger)</f>
        <v>46325</v>
      </c>
      <c r="BB995" s="101">
        <f>_xll.qlCalendarAdvance(Calendar,BB994,AZ995,"f",,Trigger)</f>
        <v>46329</v>
      </c>
      <c r="BC995" s="101">
        <f>_xll.qlInterestRateIndexMaturity(Currency&amp;"ibor"&amp;Tenor,BB995,Trigger)</f>
        <v>46421</v>
      </c>
      <c r="BD995" s="246">
        <f>_xll.qlIndexFixing($AD$5,BA995,TRUE,_xll.ohTrigger(Trigger,Trigger3M))</f>
        <v>2.1955904363455115E-2</v>
      </c>
      <c r="BE995" s="246" t="e">
        <f>IFERROR(_xll.qlIndexFixing($BF$1,BA995,TRUE,_xll.ohTrigger(Trigger,Trigger3M)),#N/A)</f>
        <v>#N/A</v>
      </c>
    </row>
    <row r="996" spans="52:57" ht="11.25" customHeight="1" x14ac:dyDescent="0.25">
      <c r="AZ996" s="102" t="s">
        <v>83</v>
      </c>
      <c r="BA996" s="101">
        <f>_xll.qlInterestRateIndexFixingDate(Currency&amp;"ibor"&amp;Tenor,BB996,Trigger)</f>
        <v>46332</v>
      </c>
      <c r="BB996" s="101">
        <f>_xll.qlCalendarAdvance(Calendar,BB995,AZ996,"f",,Trigger)</f>
        <v>46336</v>
      </c>
      <c r="BC996" s="101">
        <f>_xll.qlInterestRateIndexMaturity(Currency&amp;"ibor"&amp;Tenor,BB996,Trigger)</f>
        <v>46428</v>
      </c>
      <c r="BD996" s="246">
        <f>_xll.qlIndexFixing($AD$5,BA996,TRUE,_xll.ohTrigger(Trigger,Trigger3M))</f>
        <v>2.1991331752555715E-2</v>
      </c>
      <c r="BE996" s="246" t="e">
        <f>IFERROR(_xll.qlIndexFixing($BF$1,BA996,TRUE,_xll.ohTrigger(Trigger,Trigger3M)),#N/A)</f>
        <v>#N/A</v>
      </c>
    </row>
    <row r="997" spans="52:57" ht="11.25" customHeight="1" x14ac:dyDescent="0.25">
      <c r="AZ997" s="102" t="s">
        <v>83</v>
      </c>
      <c r="BA997" s="101">
        <f>_xll.qlInterestRateIndexFixingDate(Currency&amp;"ibor"&amp;Tenor,BB997,Trigger)</f>
        <v>46339</v>
      </c>
      <c r="BB997" s="101">
        <f>_xll.qlCalendarAdvance(Calendar,BB996,AZ997,"f",,Trigger)</f>
        <v>46343</v>
      </c>
      <c r="BC997" s="101">
        <f>_xll.qlInterestRateIndexMaturity(Currency&amp;"ibor"&amp;Tenor,BB997,Trigger)</f>
        <v>46435</v>
      </c>
      <c r="BD997" s="246">
        <f>_xll.qlIndexFixing($AD$5,BA997,TRUE,_xll.ohTrigger(Trigger,Trigger3M))</f>
        <v>2.202675946061422E-2</v>
      </c>
      <c r="BE997" s="246" t="e">
        <f>IFERROR(_xll.qlIndexFixing($BF$1,BA997,TRUE,_xll.ohTrigger(Trigger,Trigger3M)),#N/A)</f>
        <v>#N/A</v>
      </c>
    </row>
    <row r="998" spans="52:57" ht="11.25" customHeight="1" x14ac:dyDescent="0.25">
      <c r="AZ998" s="102" t="s">
        <v>83</v>
      </c>
      <c r="BA998" s="101">
        <f>_xll.qlInterestRateIndexFixingDate(Currency&amp;"ibor"&amp;Tenor,BB998,Trigger)</f>
        <v>46346</v>
      </c>
      <c r="BB998" s="101">
        <f>_xll.qlCalendarAdvance(Calendar,BB997,AZ998,"f",,Trigger)</f>
        <v>46350</v>
      </c>
      <c r="BC998" s="101">
        <f>_xll.qlInterestRateIndexMaturity(Currency&amp;"ibor"&amp;Tenor,BB998,Trigger)</f>
        <v>46442</v>
      </c>
      <c r="BD998" s="246">
        <f>_xll.qlIndexFixing($AD$5,BA998,TRUE,_xll.ohTrigger(Trigger,Trigger3M))</f>
        <v>2.2062187487634104E-2</v>
      </c>
      <c r="BE998" s="246" t="e">
        <f>IFERROR(_xll.qlIndexFixing($BF$1,BA998,TRUE,_xll.ohTrigger(Trigger,Trigger3M)),#N/A)</f>
        <v>#N/A</v>
      </c>
    </row>
    <row r="999" spans="52:57" ht="11.25" customHeight="1" x14ac:dyDescent="0.25">
      <c r="AZ999" s="102" t="s">
        <v>83</v>
      </c>
      <c r="BA999" s="101">
        <f>_xll.qlInterestRateIndexFixingDate(Currency&amp;"ibor"&amp;Tenor,BB999,Trigger)</f>
        <v>46353</v>
      </c>
      <c r="BB999" s="101">
        <f>_xll.qlCalendarAdvance(Calendar,BB998,AZ999,"f",,Trigger)</f>
        <v>46357</v>
      </c>
      <c r="BC999" s="101">
        <f>_xll.qlInterestRateIndexMaturity(Currency&amp;"ibor"&amp;Tenor,BB999,Trigger)</f>
        <v>46447</v>
      </c>
      <c r="BD999" s="246">
        <f>_xll.qlIndexFixing($AD$5,BA999,TRUE,_xll.ohTrigger(Trigger,Trigger3M))</f>
        <v>2.2091201440910702E-2</v>
      </c>
      <c r="BE999" s="246" t="e">
        <f>IFERROR(_xll.qlIndexFixing($BF$1,BA999,TRUE,_xll.ohTrigger(Trigger,Trigger3M)),#N/A)</f>
        <v>#N/A</v>
      </c>
    </row>
    <row r="1000" spans="52:57" ht="11.25" customHeight="1" x14ac:dyDescent="0.25">
      <c r="AZ1000" s="102" t="s">
        <v>83</v>
      </c>
      <c r="BA1000" s="101">
        <f>_xll.qlInterestRateIndexFixingDate(Currency&amp;"ibor"&amp;Tenor,BB1000,Trigger)</f>
        <v>46360</v>
      </c>
      <c r="BB1000" s="101">
        <f>_xll.qlCalendarAdvance(Calendar,BB999,AZ1000,"f",,Trigger)</f>
        <v>46364</v>
      </c>
      <c r="BC1000" s="101">
        <f>_xll.qlInterestRateIndexMaturity(Currency&amp;"ibor"&amp;Tenor,BB1000,Trigger)</f>
        <v>46454</v>
      </c>
      <c r="BD1000" s="246">
        <f>_xll.qlIndexFixing($AD$5,BA1000,TRUE,_xll.ohTrigger(Trigger,Trigger3M))</f>
        <v>2.2126625720939153E-2</v>
      </c>
      <c r="BE1000" s="246" t="e">
        <f>IFERROR(_xll.qlIndexFixing($BF$1,BA1000,TRUE,_xll.ohTrigger(Trigger,Trigger3M)),#N/A)</f>
        <v>#N/A</v>
      </c>
    </row>
    <row r="1001" spans="52:57" ht="11.25" customHeight="1" x14ac:dyDescent="0.25">
      <c r="AZ1001" s="102" t="s">
        <v>83</v>
      </c>
      <c r="BA1001" s="101">
        <f>_xll.qlInterestRateIndexFixingDate(Currency&amp;"ibor"&amp;Tenor,BB1001,Trigger)</f>
        <v>46367</v>
      </c>
      <c r="BB1001" s="101">
        <f>_xll.qlCalendarAdvance(Calendar,BB1000,AZ1001,"f",,Trigger)</f>
        <v>46371</v>
      </c>
      <c r="BC1001" s="101">
        <f>_xll.qlInterestRateIndexMaturity(Currency&amp;"ibor"&amp;Tenor,BB1001,Trigger)</f>
        <v>46461</v>
      </c>
      <c r="BD1001" s="246">
        <f>_xll.qlIndexFixing($AD$5,BA1001,TRUE,_xll.ohTrigger(Trigger,Trigger3M))</f>
        <v>2.2162050312966919E-2</v>
      </c>
      <c r="BE1001" s="246" t="e">
        <f>IFERROR(_xll.qlIndexFixing($BF$1,BA1001,TRUE,_xll.ohTrigger(Trigger,Trigger3M)),#N/A)</f>
        <v>#N/A</v>
      </c>
    </row>
    <row r="1002" spans="52:57" ht="11.25" customHeight="1" x14ac:dyDescent="0.25">
      <c r="AZ1002" s="102" t="s">
        <v>83</v>
      </c>
      <c r="BA1002" s="101">
        <f>_xll.qlInterestRateIndexFixingDate(Currency&amp;"ibor"&amp;Tenor,BB1002,Trigger)</f>
        <v>46374</v>
      </c>
      <c r="BB1002" s="101">
        <f>_xll.qlCalendarAdvance(Calendar,BB1001,AZ1002,"f",,Trigger)</f>
        <v>46378</v>
      </c>
      <c r="BC1002" s="101">
        <f>_xll.qlInterestRateIndexMaturity(Currency&amp;"ibor"&amp;Tenor,BB1002,Trigger)</f>
        <v>46468</v>
      </c>
      <c r="BD1002" s="246">
        <f>_xll.qlIndexFixing($AD$5,BA1002,TRUE,_xll.ohTrigger(Trigger,Trigger3M))</f>
        <v>2.2197475216993112E-2</v>
      </c>
      <c r="BE1002" s="246" t="e">
        <f>IFERROR(_xll.qlIndexFixing($BF$1,BA1002,TRUE,_xll.ohTrigger(Trigger,Trigger3M)),#N/A)</f>
        <v>#N/A</v>
      </c>
    </row>
    <row r="1003" spans="52:57" ht="11.25" customHeight="1" x14ac:dyDescent="0.25">
      <c r="AZ1003" s="102" t="s">
        <v>83</v>
      </c>
      <c r="BA1003" s="101">
        <f>_xll.qlInterestRateIndexFixingDate(Currency&amp;"ibor"&amp;Tenor,BB1003,Trigger)</f>
        <v>46380</v>
      </c>
      <c r="BB1003" s="101">
        <f>_xll.qlCalendarAdvance(Calendar,BB1002,AZ1003,"f",,Trigger)</f>
        <v>46385</v>
      </c>
      <c r="BC1003" s="101">
        <f>_xll.qlInterestRateIndexMaturity(Currency&amp;"ibor"&amp;Tenor,BB1003,Trigger)</f>
        <v>46476</v>
      </c>
      <c r="BD1003" s="246">
        <f>_xll.qlIndexFixing($AD$5,BA1003,TRUE,_xll.ohTrigger(Trigger,Trigger3M))</f>
        <v>2.2236116249383302E-2</v>
      </c>
      <c r="BE1003" s="246" t="e">
        <f>IFERROR(_xll.qlIndexFixing($BF$1,BA1003,TRUE,_xll.ohTrigger(Trigger,Trigger3M)),#N/A)</f>
        <v>#N/A</v>
      </c>
    </row>
    <row r="1004" spans="52:57" ht="11.25" customHeight="1" x14ac:dyDescent="0.25">
      <c r="AZ1004" s="102" t="s">
        <v>83</v>
      </c>
      <c r="BA1004" s="101">
        <f>_xll.qlInterestRateIndexFixingDate(Currency&amp;"ibor"&amp;Tenor,BB1004,Trigger)</f>
        <v>46387</v>
      </c>
      <c r="BB1004" s="101">
        <f>_xll.qlCalendarAdvance(Calendar,BB1003,AZ1004,"f",,Trigger)</f>
        <v>46392</v>
      </c>
      <c r="BC1004" s="101">
        <f>_xll.qlInterestRateIndexMaturity(Currency&amp;"ibor"&amp;Tenor,BB1004,Trigger)</f>
        <v>46482</v>
      </c>
      <c r="BD1004" s="246">
        <f>_xll.qlIndexFixing($AD$5,BA1004,TRUE,_xll.ohTrigger(Trigger,Trigger3M))</f>
        <v>2.2268325961054103E-2</v>
      </c>
      <c r="BE1004" s="246" t="e">
        <f>IFERROR(_xll.qlIndexFixing($BF$1,BA1004,TRUE,_xll.ohTrigger(Trigger,Trigger3M)),#N/A)</f>
        <v>#N/A</v>
      </c>
    </row>
    <row r="1005" spans="52:57" ht="11.25" customHeight="1" x14ac:dyDescent="0.25">
      <c r="AZ1005" s="102" t="s">
        <v>83</v>
      </c>
      <c r="BA1005" s="101">
        <f>_xll.qlInterestRateIndexFixingDate(Currency&amp;"ibor"&amp;Tenor,BB1005,Trigger)</f>
        <v>46395</v>
      </c>
      <c r="BB1005" s="101">
        <f>_xll.qlCalendarAdvance(Calendar,BB1004,AZ1005,"f",,Trigger)</f>
        <v>46399</v>
      </c>
      <c r="BC1005" s="101">
        <f>_xll.qlInterestRateIndexMaturity(Currency&amp;"ibor"&amp;Tenor,BB1005,Trigger)</f>
        <v>46489</v>
      </c>
      <c r="BD1005" s="246">
        <f>_xll.qlIndexFixing($AD$5,BA1005,TRUE,_xll.ohTrigger(Trigger,Trigger3M))</f>
        <v>2.2303751801095117E-2</v>
      </c>
      <c r="BE1005" s="246" t="e">
        <f>IFERROR(_xll.qlIndexFixing($BF$1,BA1005,TRUE,_xll.ohTrigger(Trigger,Trigger3M)),#N/A)</f>
        <v>#N/A</v>
      </c>
    </row>
    <row r="1006" spans="52:57" ht="11.25" customHeight="1" x14ac:dyDescent="0.25">
      <c r="AZ1006" s="102" t="s">
        <v>83</v>
      </c>
      <c r="BA1006" s="101">
        <f>_xll.qlInterestRateIndexFixingDate(Currency&amp;"ibor"&amp;Tenor,BB1006,Trigger)</f>
        <v>46402</v>
      </c>
      <c r="BB1006" s="101">
        <f>_xll.qlCalendarAdvance(Calendar,BB1005,AZ1006,"f",,Trigger)</f>
        <v>46406</v>
      </c>
      <c r="BC1006" s="101">
        <f>_xll.qlInterestRateIndexMaturity(Currency&amp;"ibor"&amp;Tenor,BB1006,Trigger)</f>
        <v>46496</v>
      </c>
      <c r="BD1006" s="246">
        <f>_xll.qlIndexFixing($AD$5,BA1006,TRUE,_xll.ohTrigger(Trigger,Trigger3M))</f>
        <v>2.2339177953146994E-2</v>
      </c>
      <c r="BE1006" s="246" t="e">
        <f>IFERROR(_xll.qlIndexFixing($BF$1,BA1006,TRUE,_xll.ohTrigger(Trigger,Trigger3M)),#N/A)</f>
        <v>#N/A</v>
      </c>
    </row>
    <row r="1007" spans="52:57" ht="11.25" customHeight="1" x14ac:dyDescent="0.25">
      <c r="AZ1007" s="102" t="s">
        <v>83</v>
      </c>
      <c r="BA1007" s="101">
        <f>_xll.qlInterestRateIndexFixingDate(Currency&amp;"ibor"&amp;Tenor,BB1007,Trigger)</f>
        <v>46409</v>
      </c>
      <c r="BB1007" s="101">
        <f>_xll.qlCalendarAdvance(Calendar,BB1006,AZ1007,"f",,Trigger)</f>
        <v>46413</v>
      </c>
      <c r="BC1007" s="101">
        <f>_xll.qlInterestRateIndexMaturity(Currency&amp;"ibor"&amp;Tenor,BB1007,Trigger)</f>
        <v>46503</v>
      </c>
      <c r="BD1007" s="246">
        <f>_xll.qlIndexFixing($AD$5,BA1007,TRUE,_xll.ohTrigger(Trigger,Trigger3M))</f>
        <v>2.2374604417212396E-2</v>
      </c>
      <c r="BE1007" s="246" t="e">
        <f>IFERROR(_xll.qlIndexFixing($BF$1,BA1007,TRUE,_xll.ohTrigger(Trigger,Trigger3M)),#N/A)</f>
        <v>#N/A</v>
      </c>
    </row>
    <row r="1008" spans="52:57" ht="11.25" customHeight="1" x14ac:dyDescent="0.25">
      <c r="AZ1008" s="102" t="s">
        <v>83</v>
      </c>
      <c r="BA1008" s="101">
        <f>_xll.qlInterestRateIndexFixingDate(Currency&amp;"ibor"&amp;Tenor,BB1008,Trigger)</f>
        <v>46416</v>
      </c>
      <c r="BB1008" s="101">
        <f>_xll.qlCalendarAdvance(Calendar,BB1007,AZ1008,"f",,Trigger)</f>
        <v>46420</v>
      </c>
      <c r="BC1008" s="101">
        <f>_xll.qlInterestRateIndexMaturity(Currency&amp;"ibor"&amp;Tenor,BB1008,Trigger)</f>
        <v>46510</v>
      </c>
      <c r="BD1008" s="246">
        <f>_xll.qlIndexFixing($AD$5,BA1008,TRUE,_xll.ohTrigger(Trigger,Trigger3M))</f>
        <v>2.2410031193293101E-2</v>
      </c>
      <c r="BE1008" s="246" t="e">
        <f>IFERROR(_xll.qlIndexFixing($BF$1,BA1008,TRUE,_xll.ohTrigger(Trigger,Trigger3M)),#N/A)</f>
        <v>#N/A</v>
      </c>
    </row>
    <row r="1009" spans="52:57" ht="11.25" customHeight="1" x14ac:dyDescent="0.25">
      <c r="AZ1009" s="102" t="s">
        <v>83</v>
      </c>
      <c r="BA1009" s="101">
        <f>_xll.qlInterestRateIndexFixingDate(Currency&amp;"ibor"&amp;Tenor,BB1009,Trigger)</f>
        <v>46423</v>
      </c>
      <c r="BB1009" s="101">
        <f>_xll.qlCalendarAdvance(Calendar,BB1008,AZ1009,"f",,Trigger)</f>
        <v>46427</v>
      </c>
      <c r="BC1009" s="101">
        <f>_xll.qlInterestRateIndexMaturity(Currency&amp;"ibor"&amp;Tenor,BB1009,Trigger)</f>
        <v>46517</v>
      </c>
      <c r="BD1009" s="246">
        <f>_xll.qlIndexFixing($AD$5,BA1009,TRUE,_xll.ohTrigger(Trigger,Trigger3M))</f>
        <v>2.2445458281392661E-2</v>
      </c>
      <c r="BE1009" s="246" t="e">
        <f>IFERROR(_xll.qlIndexFixing($BF$1,BA1009,TRUE,_xll.ohTrigger(Trigger,Trigger3M)),#N/A)</f>
        <v>#N/A</v>
      </c>
    </row>
    <row r="1010" spans="52:57" ht="11.25" customHeight="1" x14ac:dyDescent="0.25">
      <c r="AZ1010" s="102" t="s">
        <v>83</v>
      </c>
      <c r="BA1010" s="101">
        <f>_xll.qlInterestRateIndexFixingDate(Currency&amp;"ibor"&amp;Tenor,BB1010,Trigger)</f>
        <v>46430</v>
      </c>
      <c r="BB1010" s="101">
        <f>_xll.qlCalendarAdvance(Calendar,BB1009,AZ1010,"f",,Trigger)</f>
        <v>46434</v>
      </c>
      <c r="BC1010" s="101">
        <f>_xll.qlInterestRateIndexMaturity(Currency&amp;"ibor"&amp;Tenor,BB1010,Trigger)</f>
        <v>46524</v>
      </c>
      <c r="BD1010" s="246">
        <f>_xll.qlIndexFixing($AD$5,BA1010,TRUE,_xll.ohTrigger(Trigger,Trigger3M))</f>
        <v>2.2480885681514629E-2</v>
      </c>
      <c r="BE1010" s="246" t="e">
        <f>IFERROR(_xll.qlIndexFixing($BF$1,BA1010,TRUE,_xll.ohTrigger(Trigger,Trigger3M)),#N/A)</f>
        <v>#N/A</v>
      </c>
    </row>
    <row r="1011" spans="52:57" ht="11.25" customHeight="1" x14ac:dyDescent="0.25">
      <c r="AZ1011" s="102" t="s">
        <v>83</v>
      </c>
      <c r="BA1011" s="101">
        <f>_xll.qlInterestRateIndexFixingDate(Currency&amp;"ibor"&amp;Tenor,BB1011,Trigger)</f>
        <v>46437</v>
      </c>
      <c r="BB1011" s="101">
        <f>_xll.qlCalendarAdvance(Calendar,BB1010,AZ1011,"f",,Trigger)</f>
        <v>46441</v>
      </c>
      <c r="BC1011" s="101">
        <f>_xll.qlInterestRateIndexMaturity(Currency&amp;"ibor"&amp;Tenor,BB1011,Trigger)</f>
        <v>46531</v>
      </c>
      <c r="BD1011" s="246">
        <f>_xll.qlIndexFixing($AD$5,BA1011,TRUE,_xll.ohTrigger(Trigger,Trigger3M))</f>
        <v>2.2516313393659892E-2</v>
      </c>
      <c r="BE1011" s="246" t="e">
        <f>IFERROR(_xll.qlIndexFixing($BF$1,BA1011,TRUE,_xll.ohTrigger(Trigger,Trigger3M)),#N/A)</f>
        <v>#N/A</v>
      </c>
    </row>
    <row r="1012" spans="52:57" ht="11.25" customHeight="1" x14ac:dyDescent="0.25">
      <c r="AZ1012" s="102" t="s">
        <v>83</v>
      </c>
      <c r="BA1012" s="101">
        <f>_xll.qlInterestRateIndexFixingDate(Currency&amp;"ibor"&amp;Tenor,BB1012,Trigger)</f>
        <v>46444</v>
      </c>
      <c r="BB1012" s="101">
        <f>_xll.qlCalendarAdvance(Calendar,BB1011,AZ1012,"f",,Trigger)</f>
        <v>46448</v>
      </c>
      <c r="BC1012" s="101">
        <f>_xll.qlInterestRateIndexMaturity(Currency&amp;"ibor"&amp;Tenor,BB1012,Trigger)</f>
        <v>46540</v>
      </c>
      <c r="BD1012" s="246">
        <f>_xll.qlIndexFixing($AD$5,BA1012,TRUE,_xll.ohTrigger(Trigger,Trigger3M))</f>
        <v>2.2558213358420363E-2</v>
      </c>
      <c r="BE1012" s="246" t="e">
        <f>IFERROR(_xll.qlIndexFixing($BF$1,BA1012,TRUE,_xll.ohTrigger(Trigger,Trigger3M)),#N/A)</f>
        <v>#N/A</v>
      </c>
    </row>
    <row r="1013" spans="52:57" ht="11.25" customHeight="1" x14ac:dyDescent="0.25">
      <c r="AZ1013" s="102" t="s">
        <v>83</v>
      </c>
      <c r="BA1013" s="101">
        <f>_xll.qlInterestRateIndexFixingDate(Currency&amp;"ibor"&amp;Tenor,BB1013,Trigger)</f>
        <v>46451</v>
      </c>
      <c r="BB1013" s="101">
        <f>_xll.qlCalendarAdvance(Calendar,BB1012,AZ1013,"f",,Trigger)</f>
        <v>46455</v>
      </c>
      <c r="BC1013" s="101">
        <f>_xll.qlInterestRateIndexMaturity(Currency&amp;"ibor"&amp;Tenor,BB1013,Trigger)</f>
        <v>46547</v>
      </c>
      <c r="BD1013" s="246">
        <f>_xll.qlIndexFixing($AD$5,BA1013,TRUE,_xll.ohTrigger(Trigger,Trigger3M))</f>
        <v>2.2593646170198056E-2</v>
      </c>
      <c r="BE1013" s="246" t="e">
        <f>IFERROR(_xll.qlIndexFixing($BF$1,BA1013,TRUE,_xll.ohTrigger(Trigger,Trigger3M)),#N/A)</f>
        <v>#N/A</v>
      </c>
    </row>
    <row r="1014" spans="52:57" ht="11.25" customHeight="1" x14ac:dyDescent="0.25">
      <c r="AZ1014" s="102" t="s">
        <v>83</v>
      </c>
      <c r="BA1014" s="101">
        <f>_xll.qlInterestRateIndexFixingDate(Currency&amp;"ibor"&amp;Tenor,BB1014,Trigger)</f>
        <v>46458</v>
      </c>
      <c r="BB1014" s="101">
        <f>_xll.qlCalendarAdvance(Calendar,BB1013,AZ1014,"f",,Trigger)</f>
        <v>46462</v>
      </c>
      <c r="BC1014" s="101">
        <f>_xll.qlInterestRateIndexMaturity(Currency&amp;"ibor"&amp;Tenor,BB1014,Trigger)</f>
        <v>46554</v>
      </c>
      <c r="BD1014" s="246">
        <f>_xll.qlIndexFixing($AD$5,BA1014,TRUE,_xll.ohTrigger(Trigger,Trigger3M))</f>
        <v>2.2629079300984043E-2</v>
      </c>
      <c r="BE1014" s="246" t="e">
        <f>IFERROR(_xll.qlIndexFixing($BF$1,BA1014,TRUE,_xll.ohTrigger(Trigger,Trigger3M)),#N/A)</f>
        <v>#N/A</v>
      </c>
    </row>
    <row r="1015" spans="52:57" ht="11.25" customHeight="1" x14ac:dyDescent="0.25">
      <c r="AZ1015" s="102" t="s">
        <v>83</v>
      </c>
      <c r="BA1015" s="101">
        <f>_xll.qlInterestRateIndexFixingDate(Currency&amp;"ibor"&amp;Tenor,BB1015,Trigger)</f>
        <v>46465</v>
      </c>
      <c r="BB1015" s="101">
        <f>_xll.qlCalendarAdvance(Calendar,BB1014,AZ1015,"f",,Trigger)</f>
        <v>46469</v>
      </c>
      <c r="BC1015" s="101">
        <f>_xll.qlInterestRateIndexMaturity(Currency&amp;"ibor"&amp;Tenor,BB1015,Trigger)</f>
        <v>46561</v>
      </c>
      <c r="BD1015" s="246">
        <f>_xll.qlIndexFixing($AD$5,BA1015,TRUE,_xll.ohTrigger(Trigger,Trigger3M))</f>
        <v>2.2664512750780068E-2</v>
      </c>
      <c r="BE1015" s="246" t="e">
        <f>IFERROR(_xll.qlIndexFixing($BF$1,BA1015,TRUE,_xll.ohTrigger(Trigger,Trigger3M)),#N/A)</f>
        <v>#N/A</v>
      </c>
    </row>
    <row r="1016" spans="52:57" ht="11.25" customHeight="1" x14ac:dyDescent="0.25">
      <c r="AZ1016" s="102" t="s">
        <v>83</v>
      </c>
      <c r="BA1016" s="101">
        <f>_xll.qlInterestRateIndexFixingDate(Currency&amp;"ibor"&amp;Tenor,BB1016,Trigger)</f>
        <v>46470</v>
      </c>
      <c r="BB1016" s="101">
        <f>_xll.qlCalendarAdvance(Calendar,BB1015,AZ1016,"f",,Trigger)</f>
        <v>46476</v>
      </c>
      <c r="BC1016" s="101">
        <f>_xll.qlInterestRateIndexMaturity(Currency&amp;"ibor"&amp;Tenor,BB1016,Trigger)</f>
        <v>46568</v>
      </c>
      <c r="BD1016" s="246">
        <f>_xll.qlIndexFixing($AD$5,BA1016,TRUE,_xll.ohTrigger(Trigger,Trigger3M))</f>
        <v>2.2699946519587864E-2</v>
      </c>
      <c r="BE1016" s="246" t="e">
        <f>IFERROR(_xll.qlIndexFixing($BF$1,BA1016,TRUE,_xll.ohTrigger(Trigger,Trigger3M)),#N/A)</f>
        <v>#N/A</v>
      </c>
    </row>
    <row r="1017" spans="52:57" ht="11.25" customHeight="1" x14ac:dyDescent="0.25">
      <c r="AZ1017" s="102" t="s">
        <v>83</v>
      </c>
      <c r="BA1017" s="101">
        <f>_xll.qlInterestRateIndexFixingDate(Currency&amp;"ibor"&amp;Tenor,BB1017,Trigger)</f>
        <v>46479</v>
      </c>
      <c r="BB1017" s="101">
        <f>_xll.qlCalendarAdvance(Calendar,BB1016,AZ1017,"f",,Trigger)</f>
        <v>46483</v>
      </c>
      <c r="BC1017" s="101">
        <f>_xll.qlInterestRateIndexMaturity(Currency&amp;"ibor"&amp;Tenor,BB1017,Trigger)</f>
        <v>46574</v>
      </c>
      <c r="BD1017" s="246">
        <f>_xll.qlIndexFixing($AD$5,BA1017,TRUE,_xll.ohTrigger(Trigger,Trigger3M))</f>
        <v>2.2732133238104465E-2</v>
      </c>
      <c r="BE1017" s="246" t="e">
        <f>IFERROR(_xll.qlIndexFixing($BF$1,BA1017,TRUE,_xll.ohTrigger(Trigger,Trigger3M)),#N/A)</f>
        <v>#N/A</v>
      </c>
    </row>
    <row r="1018" spans="52:57" ht="11.25" customHeight="1" x14ac:dyDescent="0.25">
      <c r="AZ1018" s="102" t="s">
        <v>83</v>
      </c>
      <c r="BA1018" s="101">
        <f>_xll.qlInterestRateIndexFixingDate(Currency&amp;"ibor"&amp;Tenor,BB1018,Trigger)</f>
        <v>46486</v>
      </c>
      <c r="BB1018" s="101">
        <f>_xll.qlCalendarAdvance(Calendar,BB1017,AZ1018,"f",,Trigger)</f>
        <v>46490</v>
      </c>
      <c r="BC1018" s="101">
        <f>_xll.qlInterestRateIndexMaturity(Currency&amp;"ibor"&amp;Tenor,BB1018,Trigger)</f>
        <v>46581</v>
      </c>
      <c r="BD1018" s="246">
        <f>_xll.qlIndexFixing($AD$5,BA1018,TRUE,_xll.ohTrigger(Trigger,Trigger3M))</f>
        <v>2.2767565389402715E-2</v>
      </c>
      <c r="BE1018" s="246" t="e">
        <f>IFERROR(_xll.qlIndexFixing($BF$1,BA1018,TRUE,_xll.ohTrigger(Trigger,Trigger3M)),#N/A)</f>
        <v>#N/A</v>
      </c>
    </row>
    <row r="1019" spans="52:57" ht="11.25" customHeight="1" x14ac:dyDescent="0.25">
      <c r="AZ1019" s="102" t="s">
        <v>83</v>
      </c>
      <c r="BA1019" s="101">
        <f>_xll.qlInterestRateIndexFixingDate(Currency&amp;"ibor"&amp;Tenor,BB1019,Trigger)</f>
        <v>46493</v>
      </c>
      <c r="BB1019" s="101">
        <f>_xll.qlCalendarAdvance(Calendar,BB1018,AZ1019,"f",,Trigger)</f>
        <v>46497</v>
      </c>
      <c r="BC1019" s="101">
        <f>_xll.qlInterestRateIndexMaturity(Currency&amp;"ibor"&amp;Tenor,BB1019,Trigger)</f>
        <v>46588</v>
      </c>
      <c r="BD1019" s="246">
        <f>_xll.qlIndexFixing($AD$5,BA1019,TRUE,_xll.ohTrigger(Trigger,Trigger3M))</f>
        <v>2.2802997856234061E-2</v>
      </c>
      <c r="BE1019" s="246" t="e">
        <f>IFERROR(_xll.qlIndexFixing($BF$1,BA1019,TRUE,_xll.ohTrigger(Trigger,Trigger3M)),#N/A)</f>
        <v>#N/A</v>
      </c>
    </row>
    <row r="1020" spans="52:57" ht="11.25" customHeight="1" x14ac:dyDescent="0.25">
      <c r="AZ1020" s="102" t="s">
        <v>83</v>
      </c>
      <c r="BA1020" s="101">
        <f>_xll.qlInterestRateIndexFixingDate(Currency&amp;"ibor"&amp;Tenor,BB1020,Trigger)</f>
        <v>46500</v>
      </c>
      <c r="BB1020" s="101">
        <f>_xll.qlCalendarAdvance(Calendar,BB1019,AZ1020,"f",,Trigger)</f>
        <v>46504</v>
      </c>
      <c r="BC1020" s="101">
        <f>_xll.qlInterestRateIndexMaturity(Currency&amp;"ibor"&amp;Tenor,BB1020,Trigger)</f>
        <v>46595</v>
      </c>
      <c r="BD1020" s="246">
        <f>_xll.qlIndexFixing($AD$5,BA1020,TRUE,_xll.ohTrigger(Trigger,Trigger3M))</f>
        <v>2.2821394180991217E-2</v>
      </c>
      <c r="BE1020" s="246" t="e">
        <f>IFERROR(_xll.qlIndexFixing($BF$1,BA1020,TRUE,_xll.ohTrigger(Trigger,Trigger3M)),#N/A)</f>
        <v>#N/A</v>
      </c>
    </row>
    <row r="1021" spans="52:57" ht="11.25" customHeight="1" x14ac:dyDescent="0.25">
      <c r="AZ1021" s="102" t="s">
        <v>83</v>
      </c>
      <c r="BA1021" s="101">
        <f>_xll.qlInterestRateIndexFixingDate(Currency&amp;"ibor"&amp;Tenor,BB1021,Trigger)</f>
        <v>46507</v>
      </c>
      <c r="BB1021" s="101">
        <f>_xll.qlCalendarAdvance(Calendar,BB1020,AZ1021,"f",,Trigger)</f>
        <v>46511</v>
      </c>
      <c r="BC1021" s="101">
        <f>_xll.qlInterestRateIndexMaturity(Currency&amp;"ibor"&amp;Tenor,BB1021,Trigger)</f>
        <v>46603</v>
      </c>
      <c r="BD1021" s="246">
        <f>_xll.qlIndexFixing($AD$5,BA1021,TRUE,_xll.ohTrigger(Trigger,Trigger3M))</f>
        <v>2.2725173668562876E-2</v>
      </c>
      <c r="BE1021" s="246" t="e">
        <f>IFERROR(_xll.qlIndexFixing($BF$1,BA1021,TRUE,_xll.ohTrigger(Trigger,Trigger3M)),#N/A)</f>
        <v>#N/A</v>
      </c>
    </row>
    <row r="1022" spans="52:57" ht="11.25" customHeight="1" x14ac:dyDescent="0.25">
      <c r="AZ1022" s="102" t="s">
        <v>83</v>
      </c>
      <c r="BA1022" s="101">
        <f>_xll.qlInterestRateIndexFixingDate(Currency&amp;"ibor"&amp;Tenor,BB1022,Trigger)</f>
        <v>46514</v>
      </c>
      <c r="BB1022" s="101">
        <f>_xll.qlCalendarAdvance(Calendar,BB1021,AZ1022,"f",,Trigger)</f>
        <v>46518</v>
      </c>
      <c r="BC1022" s="101">
        <f>_xll.qlInterestRateIndexMaturity(Currency&amp;"ibor"&amp;Tenor,BB1022,Trigger)</f>
        <v>46610</v>
      </c>
      <c r="BD1022" s="246">
        <f>_xll.qlIndexFixing($AD$5,BA1022,TRUE,_xll.ohTrigger(Trigger,Trigger3M))</f>
        <v>2.2642000257880639E-2</v>
      </c>
      <c r="BE1022" s="246" t="e">
        <f>IFERROR(_xll.qlIndexFixing($BF$1,BA1022,TRUE,_xll.ohTrigger(Trigger,Trigger3M)),#N/A)</f>
        <v>#N/A</v>
      </c>
    </row>
    <row r="1023" spans="52:57" ht="11.25" customHeight="1" x14ac:dyDescent="0.25">
      <c r="AZ1023" s="102" t="s">
        <v>83</v>
      </c>
      <c r="BA1023" s="101">
        <f>_xll.qlInterestRateIndexFixingDate(Currency&amp;"ibor"&amp;Tenor,BB1023,Trigger)</f>
        <v>46521</v>
      </c>
      <c r="BB1023" s="101">
        <f>_xll.qlCalendarAdvance(Calendar,BB1022,AZ1023,"f",,Trigger)</f>
        <v>46525</v>
      </c>
      <c r="BC1023" s="101">
        <f>_xll.qlInterestRateIndexMaturity(Currency&amp;"ibor"&amp;Tenor,BB1023,Trigger)</f>
        <v>46617</v>
      </c>
      <c r="BD1023" s="246">
        <f>_xll.qlIndexFixing($AD$5,BA1023,TRUE,_xll.ohTrigger(Trigger,Trigger3M))</f>
        <v>2.2558452256743227E-2</v>
      </c>
      <c r="BE1023" s="246" t="e">
        <f>IFERROR(_xll.qlIndexFixing($BF$1,BA1023,TRUE,_xll.ohTrigger(Trigger,Trigger3M)),#N/A)</f>
        <v>#N/A</v>
      </c>
    </row>
    <row r="1024" spans="52:57" ht="11.25" customHeight="1" x14ac:dyDescent="0.25">
      <c r="AZ1024" s="102" t="s">
        <v>83</v>
      </c>
      <c r="BA1024" s="101">
        <f>_xll.qlInterestRateIndexFixingDate(Currency&amp;"ibor"&amp;Tenor,BB1024,Trigger)</f>
        <v>46528</v>
      </c>
      <c r="BB1024" s="101">
        <f>_xll.qlCalendarAdvance(Calendar,BB1023,AZ1024,"f",,Trigger)</f>
        <v>46532</v>
      </c>
      <c r="BC1024" s="101">
        <f>_xll.qlInterestRateIndexMaturity(Currency&amp;"ibor"&amp;Tenor,BB1024,Trigger)</f>
        <v>46624</v>
      </c>
      <c r="BD1024" s="246">
        <f>_xll.qlIndexFixing($AD$5,BA1024,TRUE,_xll.ohTrigger(Trigger,Trigger3M))</f>
        <v>2.2474529689080192E-2</v>
      </c>
      <c r="BE1024" s="246" t="e">
        <f>IFERROR(_xll.qlIndexFixing($BF$1,BA1024,TRUE,_xll.ohTrigger(Trigger,Trigger3M)),#N/A)</f>
        <v>#N/A</v>
      </c>
    </row>
    <row r="1025" spans="52:57" ht="11.25" customHeight="1" x14ac:dyDescent="0.25">
      <c r="AZ1025" s="102" t="s">
        <v>83</v>
      </c>
      <c r="BA1025" s="101">
        <f>_xll.qlInterestRateIndexFixingDate(Currency&amp;"ibor"&amp;Tenor,BB1025,Trigger)</f>
        <v>46535</v>
      </c>
      <c r="BB1025" s="101">
        <f>_xll.qlCalendarAdvance(Calendar,BB1024,AZ1025,"f",,Trigger)</f>
        <v>46539</v>
      </c>
      <c r="BC1025" s="101">
        <f>_xll.qlInterestRateIndexMaturity(Currency&amp;"ibor"&amp;Tenor,BB1025,Trigger)</f>
        <v>46631</v>
      </c>
      <c r="BD1025" s="246">
        <f>_xll.qlIndexFixing($AD$5,BA1025,TRUE,_xll.ohTrigger(Trigger,Trigger3M))</f>
        <v>2.2390232578929699E-2</v>
      </c>
      <c r="BE1025" s="246" t="e">
        <f>IFERROR(_xll.qlIndexFixing($BF$1,BA1025,TRUE,_xll.ohTrigger(Trigger,Trigger3M)),#N/A)</f>
        <v>#N/A</v>
      </c>
    </row>
    <row r="1026" spans="52:57" ht="11.25" customHeight="1" x14ac:dyDescent="0.25">
      <c r="AZ1026" s="102" t="s">
        <v>83</v>
      </c>
      <c r="BA1026" s="101">
        <f>_xll.qlInterestRateIndexFixingDate(Currency&amp;"ibor"&amp;Tenor,BB1026,Trigger)</f>
        <v>46542</v>
      </c>
      <c r="BB1026" s="101">
        <f>_xll.qlCalendarAdvance(Calendar,BB1025,AZ1026,"f",,Trigger)</f>
        <v>46546</v>
      </c>
      <c r="BC1026" s="101">
        <f>_xll.qlInterestRateIndexMaturity(Currency&amp;"ibor"&amp;Tenor,BB1026,Trigger)</f>
        <v>46638</v>
      </c>
      <c r="BD1026" s="246">
        <f>_xll.qlIndexFixing($AD$5,BA1026,TRUE,_xll.ohTrigger(Trigger,Trigger3M))</f>
        <v>2.2305560950435909E-2</v>
      </c>
      <c r="BE1026" s="246" t="e">
        <f>IFERROR(_xll.qlIndexFixing($BF$1,BA1026,TRUE,_xll.ohTrigger(Trigger,Trigger3M)),#N/A)</f>
        <v>#N/A</v>
      </c>
    </row>
    <row r="1027" spans="52:57" ht="11.25" customHeight="1" x14ac:dyDescent="0.25">
      <c r="AZ1027" s="102" t="s">
        <v>83</v>
      </c>
      <c r="BA1027" s="101">
        <f>_xll.qlInterestRateIndexFixingDate(Currency&amp;"ibor"&amp;Tenor,BB1027,Trigger)</f>
        <v>46549</v>
      </c>
      <c r="BB1027" s="101">
        <f>_xll.qlCalendarAdvance(Calendar,BB1026,AZ1027,"f",,Trigger)</f>
        <v>46553</v>
      </c>
      <c r="BC1027" s="101">
        <f>_xll.qlInterestRateIndexMaturity(Currency&amp;"ibor"&amp;Tenor,BB1027,Trigger)</f>
        <v>46645</v>
      </c>
      <c r="BD1027" s="246">
        <f>_xll.qlIndexFixing($AD$5,BA1027,TRUE,_xll.ohTrigger(Trigger,Trigger3M))</f>
        <v>2.2220514827850733E-2</v>
      </c>
      <c r="BE1027" s="246" t="e">
        <f>IFERROR(_xll.qlIndexFixing($BF$1,BA1027,TRUE,_xll.ohTrigger(Trigger,Trigger3M)),#N/A)</f>
        <v>#N/A</v>
      </c>
    </row>
    <row r="1028" spans="52:57" ht="11.25" customHeight="1" x14ac:dyDescent="0.25">
      <c r="AZ1028" s="102" t="s">
        <v>83</v>
      </c>
      <c r="BA1028" s="101">
        <f>_xll.qlInterestRateIndexFixingDate(Currency&amp;"ibor"&amp;Tenor,BB1028,Trigger)</f>
        <v>46556</v>
      </c>
      <c r="BB1028" s="101">
        <f>_xll.qlCalendarAdvance(Calendar,BB1027,AZ1028,"f",,Trigger)</f>
        <v>46560</v>
      </c>
      <c r="BC1028" s="101">
        <f>_xll.qlInterestRateIndexMaturity(Currency&amp;"ibor"&amp;Tenor,BB1028,Trigger)</f>
        <v>46652</v>
      </c>
      <c r="BD1028" s="246">
        <f>_xll.qlIndexFixing($AD$5,BA1028,TRUE,_xll.ohTrigger(Trigger,Trigger3M))</f>
        <v>2.2135094235531203E-2</v>
      </c>
      <c r="BE1028" s="246" t="e">
        <f>IFERROR(_xll.qlIndexFixing($BF$1,BA1028,TRUE,_xll.ohTrigger(Trigger,Trigger3M)),#N/A)</f>
        <v>#N/A</v>
      </c>
    </row>
    <row r="1029" spans="52:57" ht="11.25" customHeight="1" x14ac:dyDescent="0.25">
      <c r="AZ1029" s="102" t="s">
        <v>83</v>
      </c>
      <c r="BA1029" s="101">
        <f>_xll.qlInterestRateIndexFixingDate(Currency&amp;"ibor"&amp;Tenor,BB1029,Trigger)</f>
        <v>46563</v>
      </c>
      <c r="BB1029" s="101">
        <f>_xll.qlCalendarAdvance(Calendar,BB1028,AZ1029,"f",,Trigger)</f>
        <v>46567</v>
      </c>
      <c r="BC1029" s="101">
        <f>_xll.qlInterestRateIndexMaturity(Currency&amp;"ibor"&amp;Tenor,BB1029,Trigger)</f>
        <v>46659</v>
      </c>
      <c r="BD1029" s="246">
        <f>_xll.qlIndexFixing($AD$5,BA1029,TRUE,_xll.ohTrigger(Trigger,Trigger3M))</f>
        <v>2.2049299197944707E-2</v>
      </c>
      <c r="BE1029" s="246" t="e">
        <f>IFERROR(_xll.qlIndexFixing($BF$1,BA1029,TRUE,_xll.ohTrigger(Trigger,Trigger3M)),#N/A)</f>
        <v>#N/A</v>
      </c>
    </row>
    <row r="1030" spans="52:57" ht="11.25" customHeight="1" x14ac:dyDescent="0.25">
      <c r="AZ1030" s="102" t="s">
        <v>83</v>
      </c>
      <c r="BA1030" s="101">
        <f>_xll.qlInterestRateIndexFixingDate(Currency&amp;"ibor"&amp;Tenor,BB1030,Trigger)</f>
        <v>46570</v>
      </c>
      <c r="BB1030" s="101">
        <f>_xll.qlCalendarAdvance(Calendar,BB1029,AZ1030,"f",,Trigger)</f>
        <v>46574</v>
      </c>
      <c r="BC1030" s="101">
        <f>_xll.qlInterestRateIndexMaturity(Currency&amp;"ibor"&amp;Tenor,BB1030,Trigger)</f>
        <v>46666</v>
      </c>
      <c r="BD1030" s="246">
        <f>_xll.qlIndexFixing($AD$5,BA1030,TRUE,_xll.ohTrigger(Trigger,Trigger3M))</f>
        <v>2.1963129739661153E-2</v>
      </c>
      <c r="BE1030" s="246" t="e">
        <f>IFERROR(_xll.qlIndexFixing($BF$1,BA1030,TRUE,_xll.ohTrigger(Trigger,Trigger3M)),#N/A)</f>
        <v>#N/A</v>
      </c>
    </row>
    <row r="1031" spans="52:57" ht="11.25" customHeight="1" x14ac:dyDescent="0.25">
      <c r="AZ1031" s="102" t="s">
        <v>83</v>
      </c>
      <c r="BA1031" s="101">
        <f>_xll.qlInterestRateIndexFixingDate(Currency&amp;"ibor"&amp;Tenor,BB1031,Trigger)</f>
        <v>46577</v>
      </c>
      <c r="BB1031" s="101">
        <f>_xll.qlCalendarAdvance(Calendar,BB1030,AZ1031,"f",,Trigger)</f>
        <v>46581</v>
      </c>
      <c r="BC1031" s="101">
        <f>_xll.qlInterestRateIndexMaturity(Currency&amp;"ibor"&amp;Tenor,BB1031,Trigger)</f>
        <v>46673</v>
      </c>
      <c r="BD1031" s="246">
        <f>_xll.qlIndexFixing($AD$5,BA1031,TRUE,_xll.ohTrigger(Trigger,Trigger3M))</f>
        <v>2.1876585885359935E-2</v>
      </c>
      <c r="BE1031" s="246" t="e">
        <f>IFERROR(_xll.qlIndexFixing($BF$1,BA1031,TRUE,_xll.ohTrigger(Trigger,Trigger3M)),#N/A)</f>
        <v>#N/A</v>
      </c>
    </row>
    <row r="1032" spans="52:57" ht="11.25" customHeight="1" x14ac:dyDescent="0.25">
      <c r="AZ1032" s="102" t="s">
        <v>83</v>
      </c>
      <c r="BA1032" s="101">
        <f>_xll.qlInterestRateIndexFixingDate(Currency&amp;"ibor"&amp;Tenor,BB1032,Trigger)</f>
        <v>46584</v>
      </c>
      <c r="BB1032" s="101">
        <f>_xll.qlCalendarAdvance(Calendar,BB1031,AZ1032,"f",,Trigger)</f>
        <v>46588</v>
      </c>
      <c r="BC1032" s="101">
        <f>_xll.qlInterestRateIndexMaturity(Currency&amp;"ibor"&amp;Tenor,BB1032,Trigger)</f>
        <v>46680</v>
      </c>
      <c r="BD1032" s="246">
        <f>_xll.qlIndexFixing($AD$5,BA1032,TRUE,_xll.ohTrigger(Trigger,Trigger3M))</f>
        <v>2.178966765982818E-2</v>
      </c>
      <c r="BE1032" s="246" t="e">
        <f>IFERROR(_xll.qlIndexFixing($BF$1,BA1032,TRUE,_xll.ohTrigger(Trigger,Trigger3M)),#N/A)</f>
        <v>#N/A</v>
      </c>
    </row>
    <row r="1033" spans="52:57" ht="11.25" customHeight="1" x14ac:dyDescent="0.25">
      <c r="AZ1033" s="102" t="s">
        <v>83</v>
      </c>
      <c r="BA1033" s="101">
        <f>_xll.qlInterestRateIndexFixingDate(Currency&amp;"ibor"&amp;Tenor,BB1033,Trigger)</f>
        <v>46591</v>
      </c>
      <c r="BB1033" s="101">
        <f>_xll.qlCalendarAdvance(Calendar,BB1032,AZ1033,"f",,Trigger)</f>
        <v>46595</v>
      </c>
      <c r="BC1033" s="101">
        <f>_xll.qlInterestRateIndexMaturity(Currency&amp;"ibor"&amp;Tenor,BB1033,Trigger)</f>
        <v>46687</v>
      </c>
      <c r="BD1033" s="246">
        <f>_xll.qlIndexFixing($AD$5,BA1033,TRUE,_xll.ohTrigger(Trigger,Trigger3M))</f>
        <v>2.1719222637456247E-2</v>
      </c>
      <c r="BE1033" s="246" t="e">
        <f>IFERROR(_xll.qlIndexFixing($BF$1,BA1033,TRUE,_xll.ohTrigger(Trigger,Trigger3M)),#N/A)</f>
        <v>#N/A</v>
      </c>
    </row>
    <row r="1034" spans="52:57" ht="11.25" customHeight="1" x14ac:dyDescent="0.25">
      <c r="AZ1034" s="102" t="s">
        <v>83</v>
      </c>
      <c r="BA1034" s="101">
        <f>_xll.qlInterestRateIndexFixingDate(Currency&amp;"ibor"&amp;Tenor,BB1034,Trigger)</f>
        <v>46598</v>
      </c>
      <c r="BB1034" s="101">
        <f>_xll.qlCalendarAdvance(Calendar,BB1033,AZ1034,"f",,Trigger)</f>
        <v>46602</v>
      </c>
      <c r="BC1034" s="101">
        <f>_xll.qlInterestRateIndexMaturity(Currency&amp;"ibor"&amp;Tenor,BB1034,Trigger)</f>
        <v>46694</v>
      </c>
      <c r="BD1034" s="246">
        <f>_xll.qlIndexFixing($AD$5,BA1034,TRUE,_xll.ohTrigger(Trigger,Trigger3M))</f>
        <v>2.1749702619481524E-2</v>
      </c>
      <c r="BE1034" s="246" t="e">
        <f>IFERROR(_xll.qlIndexFixing($BF$1,BA1034,TRUE,_xll.ohTrigger(Trigger,Trigger3M)),#N/A)</f>
        <v>#N/A</v>
      </c>
    </row>
    <row r="1035" spans="52:57" ht="11.25" customHeight="1" x14ac:dyDescent="0.25">
      <c r="AZ1035" s="102" t="s">
        <v>83</v>
      </c>
      <c r="BA1035" s="101">
        <f>_xll.qlInterestRateIndexFixingDate(Currency&amp;"ibor"&amp;Tenor,BB1035,Trigger)</f>
        <v>46605</v>
      </c>
      <c r="BB1035" s="101">
        <f>_xll.qlCalendarAdvance(Calendar,BB1034,AZ1035,"f",,Trigger)</f>
        <v>46609</v>
      </c>
      <c r="BC1035" s="101">
        <f>_xll.qlInterestRateIndexMaturity(Currency&amp;"ibor"&amp;Tenor,BB1035,Trigger)</f>
        <v>46701</v>
      </c>
      <c r="BD1035" s="246">
        <f>_xll.qlIndexFixing($AD$5,BA1035,TRUE,_xll.ohTrigger(Trigger,Trigger3M))</f>
        <v>2.1780182837614459E-2</v>
      </c>
      <c r="BE1035" s="246" t="e">
        <f>IFERROR(_xll.qlIndexFixing($BF$1,BA1035,TRUE,_xll.ohTrigger(Trigger,Trigger3M)),#N/A)</f>
        <v>#N/A</v>
      </c>
    </row>
    <row r="1036" spans="52:57" ht="11.25" customHeight="1" x14ac:dyDescent="0.25">
      <c r="AZ1036" s="102" t="s">
        <v>83</v>
      </c>
      <c r="BA1036" s="101">
        <f>_xll.qlInterestRateIndexFixingDate(Currency&amp;"ibor"&amp;Tenor,BB1036,Trigger)</f>
        <v>46612</v>
      </c>
      <c r="BB1036" s="101">
        <f>_xll.qlCalendarAdvance(Calendar,BB1035,AZ1036,"f",,Trigger)</f>
        <v>46616</v>
      </c>
      <c r="BC1036" s="101">
        <f>_xll.qlInterestRateIndexMaturity(Currency&amp;"ibor"&amp;Tenor,BB1036,Trigger)</f>
        <v>46708</v>
      </c>
      <c r="BD1036" s="246">
        <f>_xll.qlIndexFixing($AD$5,BA1036,TRUE,_xll.ohTrigger(Trigger,Trigger3M))</f>
        <v>2.1810663291857654E-2</v>
      </c>
      <c r="BE1036" s="246" t="e">
        <f>IFERROR(_xll.qlIndexFixing($BF$1,BA1036,TRUE,_xll.ohTrigger(Trigger,Trigger3M)),#N/A)</f>
        <v>#N/A</v>
      </c>
    </row>
    <row r="1037" spans="52:57" ht="11.25" customHeight="1" x14ac:dyDescent="0.25">
      <c r="AZ1037" s="102" t="s">
        <v>83</v>
      </c>
      <c r="BA1037" s="101">
        <f>_xll.qlInterestRateIndexFixingDate(Currency&amp;"ibor"&amp;Tenor,BB1037,Trigger)</f>
        <v>46619</v>
      </c>
      <c r="BB1037" s="101">
        <f>_xll.qlCalendarAdvance(Calendar,BB1036,AZ1037,"f",,Trigger)</f>
        <v>46623</v>
      </c>
      <c r="BC1037" s="101">
        <f>_xll.qlInterestRateIndexMaturity(Currency&amp;"ibor"&amp;Tenor,BB1037,Trigger)</f>
        <v>46715</v>
      </c>
      <c r="BD1037" s="246">
        <f>_xll.qlIndexFixing($AD$5,BA1037,TRUE,_xll.ohTrigger(Trigger,Trigger3M))</f>
        <v>2.184114398221285E-2</v>
      </c>
      <c r="BE1037" s="246" t="e">
        <f>IFERROR(_xll.qlIndexFixing($BF$1,BA1037,TRUE,_xll.ohTrigger(Trigger,Trigger3M)),#N/A)</f>
        <v>#N/A</v>
      </c>
    </row>
    <row r="1038" spans="52:57" ht="11.25" customHeight="1" x14ac:dyDescent="0.25">
      <c r="AZ1038" s="102" t="s">
        <v>83</v>
      </c>
      <c r="BA1038" s="101">
        <f>_xll.qlInterestRateIndexFixingDate(Currency&amp;"ibor"&amp;Tenor,BB1038,Trigger)</f>
        <v>46626</v>
      </c>
      <c r="BB1038" s="101">
        <f>_xll.qlCalendarAdvance(Calendar,BB1037,AZ1038,"f",,Trigger)</f>
        <v>46630</v>
      </c>
      <c r="BC1038" s="101">
        <f>_xll.qlInterestRateIndexMaturity(Currency&amp;"ibor"&amp;Tenor,BB1038,Trigger)</f>
        <v>46721</v>
      </c>
      <c r="BD1038" s="246">
        <f>_xll.qlIndexFixing($AD$5,BA1038,TRUE,_xll.ohTrigger(Trigger,Trigger3M))</f>
        <v>2.1868784671567873E-2</v>
      </c>
      <c r="BE1038" s="246" t="e">
        <f>IFERROR(_xll.qlIndexFixing($BF$1,BA1038,TRUE,_xll.ohTrigger(Trigger,Trigger3M)),#N/A)</f>
        <v>#N/A</v>
      </c>
    </row>
    <row r="1039" spans="52:57" ht="11.25" customHeight="1" x14ac:dyDescent="0.25">
      <c r="AZ1039" s="102" t="s">
        <v>83</v>
      </c>
      <c r="BA1039" s="101">
        <f>_xll.qlInterestRateIndexFixingDate(Currency&amp;"ibor"&amp;Tenor,BB1039,Trigger)</f>
        <v>46633</v>
      </c>
      <c r="BB1039" s="101">
        <f>_xll.qlCalendarAdvance(Calendar,BB1038,AZ1039,"f",,Trigger)</f>
        <v>46637</v>
      </c>
      <c r="BC1039" s="101">
        <f>_xll.qlInterestRateIndexMaturity(Currency&amp;"ibor"&amp;Tenor,BB1039,Trigger)</f>
        <v>46728</v>
      </c>
      <c r="BD1039" s="246">
        <f>_xll.qlIndexFixing($AD$5,BA1039,TRUE,_xll.ohTrigger(Trigger,Trigger3M))</f>
        <v>2.1899263969531627E-2</v>
      </c>
      <c r="BE1039" s="246" t="e">
        <f>IFERROR(_xll.qlIndexFixing($BF$1,BA1039,TRUE,_xll.ohTrigger(Trigger,Trigger3M)),#N/A)</f>
        <v>#N/A</v>
      </c>
    </row>
    <row r="1040" spans="52:57" ht="11.25" customHeight="1" x14ac:dyDescent="0.25">
      <c r="AZ1040" s="102" t="s">
        <v>83</v>
      </c>
      <c r="BA1040" s="101">
        <f>_xll.qlInterestRateIndexFixingDate(Currency&amp;"ibor"&amp;Tenor,BB1040,Trigger)</f>
        <v>46640</v>
      </c>
      <c r="BB1040" s="101">
        <f>_xll.qlCalendarAdvance(Calendar,BB1039,AZ1040,"f",,Trigger)</f>
        <v>46644</v>
      </c>
      <c r="BC1040" s="101">
        <f>_xll.qlInterestRateIndexMaturity(Currency&amp;"ibor"&amp;Tenor,BB1040,Trigger)</f>
        <v>46735</v>
      </c>
      <c r="BD1040" s="246">
        <f>_xll.qlIndexFixing($AD$5,BA1040,TRUE,_xll.ohTrigger(Trigger,Trigger3M))</f>
        <v>2.1929743501031652E-2</v>
      </c>
      <c r="BE1040" s="246" t="e">
        <f>IFERROR(_xll.qlIndexFixing($BF$1,BA1040,TRUE,_xll.ohTrigger(Trigger,Trigger3M)),#N/A)</f>
        <v>#N/A</v>
      </c>
    </row>
    <row r="1041" spans="52:57" ht="11.25" customHeight="1" x14ac:dyDescent="0.25">
      <c r="AZ1041" s="102" t="s">
        <v>83</v>
      </c>
      <c r="BA1041" s="101">
        <f>_xll.qlInterestRateIndexFixingDate(Currency&amp;"ibor"&amp;Tenor,BB1041,Trigger)</f>
        <v>46647</v>
      </c>
      <c r="BB1041" s="101">
        <f>_xll.qlCalendarAdvance(Calendar,BB1040,AZ1041,"f",,Trigger)</f>
        <v>46651</v>
      </c>
      <c r="BC1041" s="101">
        <f>_xll.qlInterestRateIndexMaturity(Currency&amp;"ibor"&amp;Tenor,BB1041,Trigger)</f>
        <v>46742</v>
      </c>
      <c r="BD1041" s="246">
        <f>_xll.qlIndexFixing($AD$5,BA1041,TRUE,_xll.ohTrigger(Trigger,Trigger3M))</f>
        <v>2.1960223266069702E-2</v>
      </c>
      <c r="BE1041" s="246" t="e">
        <f>IFERROR(_xll.qlIndexFixing($BF$1,BA1041,TRUE,_xll.ohTrigger(Trigger,Trigger3M)),#N/A)</f>
        <v>#N/A</v>
      </c>
    </row>
    <row r="1042" spans="52:57" ht="11.25" customHeight="1" x14ac:dyDescent="0.25">
      <c r="AZ1042" s="102" t="s">
        <v>83</v>
      </c>
      <c r="BA1042" s="101">
        <f>_xll.qlInterestRateIndexFixingDate(Currency&amp;"ibor"&amp;Tenor,BB1042,Trigger)</f>
        <v>46654</v>
      </c>
      <c r="BB1042" s="101">
        <f>_xll.qlCalendarAdvance(Calendar,BB1041,AZ1042,"f",,Trigger)</f>
        <v>46658</v>
      </c>
      <c r="BC1042" s="101">
        <f>_xll.qlInterestRateIndexMaturity(Currency&amp;"ibor"&amp;Tenor,BB1042,Trigger)</f>
        <v>46749</v>
      </c>
      <c r="BD1042" s="246">
        <f>_xll.qlIndexFixing($AD$5,BA1042,TRUE,_xll.ohTrigger(Trigger,Trigger3M))</f>
        <v>2.1990703264648408E-2</v>
      </c>
      <c r="BE1042" s="246" t="e">
        <f>IFERROR(_xll.qlIndexFixing($BF$1,BA1042,TRUE,_xll.ohTrigger(Trigger,Trigger3M)),#N/A)</f>
        <v>#N/A</v>
      </c>
    </row>
    <row r="1043" spans="52:57" ht="11.25" customHeight="1" x14ac:dyDescent="0.25">
      <c r="AZ1043" s="102" t="s">
        <v>83</v>
      </c>
      <c r="BA1043" s="101">
        <f>_xll.qlInterestRateIndexFixingDate(Currency&amp;"ibor"&amp;Tenor,BB1043,Trigger)</f>
        <v>46661</v>
      </c>
      <c r="BB1043" s="101">
        <f>_xll.qlCalendarAdvance(Calendar,BB1042,AZ1043,"f",,Trigger)</f>
        <v>46665</v>
      </c>
      <c r="BC1043" s="101">
        <f>_xll.qlInterestRateIndexMaturity(Currency&amp;"ibor"&amp;Tenor,BB1043,Trigger)</f>
        <v>46757</v>
      </c>
      <c r="BD1043" s="246">
        <f>_xll.qlIndexFixing($AD$5,BA1043,TRUE,_xll.ohTrigger(Trigger,Trigger3M))</f>
        <v>2.2024033082791585E-2</v>
      </c>
      <c r="BE1043" s="246" t="e">
        <f>IFERROR(_xll.qlIndexFixing($BF$1,BA1043,TRUE,_xll.ohTrigger(Trigger,Trigger3M)),#N/A)</f>
        <v>#N/A</v>
      </c>
    </row>
    <row r="1044" spans="52:57" ht="11.25" customHeight="1" x14ac:dyDescent="0.25">
      <c r="AZ1044" s="102" t="s">
        <v>83</v>
      </c>
      <c r="BA1044" s="101">
        <f>_xll.qlInterestRateIndexFixingDate(Currency&amp;"ibor"&amp;Tenor,BB1044,Trigger)</f>
        <v>46668</v>
      </c>
      <c r="BB1044" s="101">
        <f>_xll.qlCalendarAdvance(Calendar,BB1043,AZ1044,"f",,Trigger)</f>
        <v>46672</v>
      </c>
      <c r="BC1044" s="101">
        <f>_xll.qlInterestRateIndexMaturity(Currency&amp;"ibor"&amp;Tenor,BB1044,Trigger)</f>
        <v>46764</v>
      </c>
      <c r="BD1044" s="246">
        <f>_xll.qlIndexFixing($AD$5,BA1044,TRUE,_xll.ohTrigger(Trigger,Trigger3M))</f>
        <v>2.2054515425980303E-2</v>
      </c>
      <c r="BE1044" s="246" t="e">
        <f>IFERROR(_xll.qlIndexFixing($BF$1,BA1044,TRUE,_xll.ohTrigger(Trigger,Trigger3M)),#N/A)</f>
        <v>#N/A</v>
      </c>
    </row>
    <row r="1045" spans="52:57" ht="11.25" customHeight="1" x14ac:dyDescent="0.25">
      <c r="AZ1045" s="102" t="s">
        <v>83</v>
      </c>
      <c r="BA1045" s="101">
        <f>_xll.qlInterestRateIndexFixingDate(Currency&amp;"ibor"&amp;Tenor,BB1045,Trigger)</f>
        <v>46675</v>
      </c>
      <c r="BB1045" s="101">
        <f>_xll.qlCalendarAdvance(Calendar,BB1044,AZ1045,"f",,Trigger)</f>
        <v>46679</v>
      </c>
      <c r="BC1045" s="101">
        <f>_xll.qlInterestRateIndexMaturity(Currency&amp;"ibor"&amp;Tenor,BB1045,Trigger)</f>
        <v>46771</v>
      </c>
      <c r="BD1045" s="246">
        <f>_xll.qlIndexFixing($AD$5,BA1045,TRUE,_xll.ohTrigger(Trigger,Trigger3M))</f>
        <v>2.208499800529579E-2</v>
      </c>
      <c r="BE1045" s="246" t="e">
        <f>IFERROR(_xll.qlIndexFixing($BF$1,BA1045,TRUE,_xll.ohTrigger(Trigger,Trigger3M)),#N/A)</f>
        <v>#N/A</v>
      </c>
    </row>
    <row r="1046" spans="52:57" ht="11.25" customHeight="1" x14ac:dyDescent="0.25">
      <c r="AZ1046" s="102" t="s">
        <v>83</v>
      </c>
      <c r="BA1046" s="101">
        <f>_xll.qlInterestRateIndexFixingDate(Currency&amp;"ibor"&amp;Tenor,BB1046,Trigger)</f>
        <v>46682</v>
      </c>
      <c r="BB1046" s="101">
        <f>_xll.qlCalendarAdvance(Calendar,BB1045,AZ1046,"f",,Trigger)</f>
        <v>46686</v>
      </c>
      <c r="BC1046" s="101">
        <f>_xll.qlInterestRateIndexMaturity(Currency&amp;"ibor"&amp;Tenor,BB1046,Trigger)</f>
        <v>46778</v>
      </c>
      <c r="BD1046" s="246">
        <f>_xll.qlIndexFixing($AD$5,BA1046,TRUE,_xll.ohTrigger(Trigger,Trigger3M))</f>
        <v>2.2115480820738047E-2</v>
      </c>
      <c r="BE1046" s="246" t="e">
        <f>IFERROR(_xll.qlIndexFixing($BF$1,BA1046,TRUE,_xll.ohTrigger(Trigger,Trigger3M)),#N/A)</f>
        <v>#N/A</v>
      </c>
    </row>
    <row r="1047" spans="52:57" ht="11.25" customHeight="1" x14ac:dyDescent="0.25">
      <c r="AZ1047" s="102" t="s">
        <v>83</v>
      </c>
      <c r="BA1047" s="101">
        <f>_xll.qlInterestRateIndexFixingDate(Currency&amp;"ibor"&amp;Tenor,BB1047,Trigger)</f>
        <v>46689</v>
      </c>
      <c r="BB1047" s="101">
        <f>_xll.qlCalendarAdvance(Calendar,BB1046,AZ1047,"f",,Trigger)</f>
        <v>46693</v>
      </c>
      <c r="BC1047" s="101">
        <f>_xll.qlInterestRateIndexMaturity(Currency&amp;"ibor"&amp;Tenor,BB1047,Trigger)</f>
        <v>46785</v>
      </c>
      <c r="BD1047" s="246">
        <f>_xll.qlIndexFixing($AD$5,BA1047,TRUE,_xll.ohTrigger(Trigger,Trigger3M))</f>
        <v>2.2145963872311422E-2</v>
      </c>
      <c r="BE1047" s="246" t="e">
        <f>IFERROR(_xll.qlIndexFixing($BF$1,BA1047,TRUE,_xll.ohTrigger(Trigger,Trigger3M)),#N/A)</f>
        <v>#N/A</v>
      </c>
    </row>
    <row r="1048" spans="52:57" ht="11.25" customHeight="1" x14ac:dyDescent="0.25">
      <c r="AZ1048" s="102" t="s">
        <v>83</v>
      </c>
      <c r="BA1048" s="101">
        <f>_xll.qlInterestRateIndexFixingDate(Currency&amp;"ibor"&amp;Tenor,BB1048,Trigger)</f>
        <v>46696</v>
      </c>
      <c r="BB1048" s="101">
        <f>_xll.qlCalendarAdvance(Calendar,BB1047,AZ1048,"f",,Trigger)</f>
        <v>46700</v>
      </c>
      <c r="BC1048" s="101">
        <f>_xll.qlInterestRateIndexMaturity(Currency&amp;"ibor"&amp;Tenor,BB1048,Trigger)</f>
        <v>46792</v>
      </c>
      <c r="BD1048" s="246">
        <f>_xll.qlIndexFixing($AD$5,BA1048,TRUE,_xll.ohTrigger(Trigger,Trigger3M))</f>
        <v>2.2176447160015909E-2</v>
      </c>
      <c r="BE1048" s="246" t="e">
        <f>IFERROR(_xll.qlIndexFixing($BF$1,BA1048,TRUE,_xll.ohTrigger(Trigger,Trigger3M)),#N/A)</f>
        <v>#N/A</v>
      </c>
    </row>
    <row r="1049" spans="52:57" ht="11.25" customHeight="1" x14ac:dyDescent="0.25">
      <c r="AZ1049" s="102" t="s">
        <v>83</v>
      </c>
      <c r="BA1049" s="101">
        <f>_xll.qlInterestRateIndexFixingDate(Currency&amp;"ibor"&amp;Tenor,BB1049,Trigger)</f>
        <v>46703</v>
      </c>
      <c r="BB1049" s="101">
        <f>_xll.qlCalendarAdvance(Calendar,BB1048,AZ1049,"f",,Trigger)</f>
        <v>46707</v>
      </c>
      <c r="BC1049" s="101">
        <f>_xll.qlInterestRateIndexMaturity(Currency&amp;"ibor"&amp;Tenor,BB1049,Trigger)</f>
        <v>46799</v>
      </c>
      <c r="BD1049" s="246">
        <f>_xll.qlIndexFixing($AD$5,BA1049,TRUE,_xll.ohTrigger(Trigger,Trigger3M))</f>
        <v>2.2206930683854986E-2</v>
      </c>
      <c r="BE1049" s="246" t="e">
        <f>IFERROR(_xll.qlIndexFixing($BF$1,BA1049,TRUE,_xll.ohTrigger(Trigger,Trigger3M)),#N/A)</f>
        <v>#N/A</v>
      </c>
    </row>
    <row r="1050" spans="52:57" ht="11.25" customHeight="1" x14ac:dyDescent="0.25">
      <c r="AZ1050" s="102" t="s">
        <v>83</v>
      </c>
      <c r="BA1050" s="101">
        <f>_xll.qlInterestRateIndexFixingDate(Currency&amp;"ibor"&amp;Tenor,BB1050,Trigger)</f>
        <v>46710</v>
      </c>
      <c r="BB1050" s="101">
        <f>_xll.qlCalendarAdvance(Calendar,BB1049,AZ1050,"f",,Trigger)</f>
        <v>46714</v>
      </c>
      <c r="BC1050" s="101">
        <f>_xll.qlInterestRateIndexMaturity(Currency&amp;"ibor"&amp;Tenor,BB1050,Trigger)</f>
        <v>46806</v>
      </c>
      <c r="BD1050" s="246">
        <f>_xll.qlIndexFixing($AD$5,BA1050,TRUE,_xll.ohTrigger(Trigger,Trigger3M))</f>
        <v>2.2237414443828651E-2</v>
      </c>
      <c r="BE1050" s="246" t="e">
        <f>IFERROR(_xll.qlIndexFixing($BF$1,BA1050,TRUE,_xll.ohTrigger(Trigger,Trigger3M)),#N/A)</f>
        <v>#N/A</v>
      </c>
    </row>
    <row r="1051" spans="52:57" ht="11.25" customHeight="1" x14ac:dyDescent="0.25">
      <c r="AZ1051" s="102" t="s">
        <v>83</v>
      </c>
      <c r="BA1051" s="101">
        <f>_xll.qlInterestRateIndexFixingDate(Currency&amp;"ibor"&amp;Tenor,BB1051,Trigger)</f>
        <v>46717</v>
      </c>
      <c r="BB1051" s="101">
        <f>_xll.qlCalendarAdvance(Calendar,BB1050,AZ1051,"f",,Trigger)</f>
        <v>46721</v>
      </c>
      <c r="BC1051" s="101">
        <f>_xll.qlInterestRateIndexMaturity(Currency&amp;"ibor"&amp;Tenor,BB1051,Trigger)</f>
        <v>46812</v>
      </c>
      <c r="BD1051" s="246">
        <f>_xll.qlIndexFixing($AD$5,BA1051,TRUE,_xll.ohTrigger(Trigger,Trigger3M))</f>
        <v>2.2265033761449969E-2</v>
      </c>
      <c r="BE1051" s="246" t="e">
        <f>IFERROR(_xll.qlIndexFixing($BF$1,BA1051,TRUE,_xll.ohTrigger(Trigger,Trigger3M)),#N/A)</f>
        <v>#N/A</v>
      </c>
    </row>
    <row r="1052" spans="52:57" ht="11.25" customHeight="1" x14ac:dyDescent="0.25">
      <c r="AZ1052" s="102" t="s">
        <v>83</v>
      </c>
      <c r="BA1052" s="101">
        <f>_xll.qlInterestRateIndexFixingDate(Currency&amp;"ibor"&amp;Tenor,BB1052,Trigger)</f>
        <v>46724</v>
      </c>
      <c r="BB1052" s="101">
        <f>_xll.qlCalendarAdvance(Calendar,BB1051,AZ1052,"f",,Trigger)</f>
        <v>46728</v>
      </c>
      <c r="BC1052" s="101">
        <f>_xll.qlInterestRateIndexMaturity(Currency&amp;"ibor"&amp;Tenor,BB1052,Trigger)</f>
        <v>46819</v>
      </c>
      <c r="BD1052" s="246">
        <f>_xll.qlIndexFixing($AD$5,BA1052,TRUE,_xll.ohTrigger(Trigger,Trigger3M))</f>
        <v>2.2295516095526623E-2</v>
      </c>
      <c r="BE1052" s="246" t="e">
        <f>IFERROR(_xll.qlIndexFixing($BF$1,BA1052,TRUE,_xll.ohTrigger(Trigger,Trigger3M)),#N/A)</f>
        <v>#N/A</v>
      </c>
    </row>
    <row r="1053" spans="52:57" ht="11.25" customHeight="1" x14ac:dyDescent="0.25">
      <c r="AZ1053" s="102" t="s">
        <v>83</v>
      </c>
      <c r="BA1053" s="101">
        <f>_xll.qlInterestRateIndexFixingDate(Currency&amp;"ibor"&amp;Tenor,BB1053,Trigger)</f>
        <v>46731</v>
      </c>
      <c r="BB1053" s="101">
        <f>_xll.qlCalendarAdvance(Calendar,BB1052,AZ1053,"f",,Trigger)</f>
        <v>46735</v>
      </c>
      <c r="BC1053" s="101">
        <f>_xll.qlInterestRateIndexMaturity(Currency&amp;"ibor"&amp;Tenor,BB1053,Trigger)</f>
        <v>46826</v>
      </c>
      <c r="BD1053" s="246">
        <f>_xll.qlIndexFixing($AD$5,BA1053,TRUE,_xll.ohTrigger(Trigger,Trigger3M))</f>
        <v>2.2325998663163264E-2</v>
      </c>
      <c r="BE1053" s="246" t="e">
        <f>IFERROR(_xll.qlIndexFixing($BF$1,BA1053,TRUE,_xll.ohTrigger(Trigger,Trigger3M)),#N/A)</f>
        <v>#N/A</v>
      </c>
    </row>
    <row r="1054" spans="52:57" ht="11.25" customHeight="1" x14ac:dyDescent="0.25">
      <c r="AZ1054" s="102" t="s">
        <v>83</v>
      </c>
      <c r="BA1054" s="101">
        <f>_xll.qlInterestRateIndexFixingDate(Currency&amp;"ibor"&amp;Tenor,BB1054,Trigger)</f>
        <v>46738</v>
      </c>
      <c r="BB1054" s="101">
        <f>_xll.qlCalendarAdvance(Calendar,BB1053,AZ1054,"f",,Trigger)</f>
        <v>46742</v>
      </c>
      <c r="BC1054" s="101">
        <f>_xll.qlInterestRateIndexMaturity(Currency&amp;"ibor"&amp;Tenor,BB1054,Trigger)</f>
        <v>46833</v>
      </c>
      <c r="BD1054" s="246">
        <f>_xll.qlIndexFixing($AD$5,BA1054,TRUE,_xll.ohTrigger(Trigger,Trigger3M))</f>
        <v>2.2356481464361647E-2</v>
      </c>
      <c r="BE1054" s="246" t="e">
        <f>IFERROR(_xll.qlIndexFixing($BF$1,BA1054,TRUE,_xll.ohTrigger(Trigger,Trigger3M)),#N/A)</f>
        <v>#N/A</v>
      </c>
    </row>
    <row r="1055" spans="52:57" ht="11.25" customHeight="1" x14ac:dyDescent="0.25">
      <c r="AZ1055" s="102" t="s">
        <v>83</v>
      </c>
      <c r="BA1055" s="101">
        <f>_xll.qlInterestRateIndexFixingDate(Currency&amp;"ibor"&amp;Tenor,BB1055,Trigger)</f>
        <v>46745</v>
      </c>
      <c r="BB1055" s="101">
        <f>_xll.qlCalendarAdvance(Calendar,BB1054,AZ1055,"f",,Trigger)</f>
        <v>46749</v>
      </c>
      <c r="BC1055" s="101">
        <f>_xll.qlInterestRateIndexMaturity(Currency&amp;"ibor"&amp;Tenor,BB1055,Trigger)</f>
        <v>46840</v>
      </c>
      <c r="BD1055" s="246">
        <f>_xll.qlIndexFixing($AD$5,BA1055,TRUE,_xll.ohTrigger(Trigger,Trigger3M))</f>
        <v>2.2386964499122648E-2</v>
      </c>
      <c r="BE1055" s="246" t="e">
        <f>IFERROR(_xll.qlIndexFixing($BF$1,BA1055,TRUE,_xll.ohTrigger(Trigger,Trigger3M)),#N/A)</f>
        <v>#N/A</v>
      </c>
    </row>
    <row r="1056" spans="52:57" ht="11.25" customHeight="1" x14ac:dyDescent="0.25">
      <c r="AZ1056" s="102" t="s">
        <v>83</v>
      </c>
      <c r="BA1056" s="101">
        <f>_xll.qlInterestRateIndexFixingDate(Currency&amp;"ibor"&amp;Tenor,BB1056,Trigger)</f>
        <v>46752</v>
      </c>
      <c r="BB1056" s="101">
        <f>_xll.qlCalendarAdvance(Calendar,BB1055,AZ1056,"f",,Trigger)</f>
        <v>46756</v>
      </c>
      <c r="BC1056" s="101">
        <f>_xll.qlInterestRateIndexMaturity(Currency&amp;"ibor"&amp;Tenor,BB1056,Trigger)</f>
        <v>46847</v>
      </c>
      <c r="BD1056" s="246">
        <f>_xll.qlIndexFixing($AD$5,BA1056,TRUE,_xll.ohTrigger(Trigger,Trigger3M))</f>
        <v>2.2417447767448903E-2</v>
      </c>
      <c r="BE1056" s="246" t="e">
        <f>IFERROR(_xll.qlIndexFixing($BF$1,BA1056,TRUE,_xll.ohTrigger(Trigger,Trigger3M)),#N/A)</f>
        <v>#N/A</v>
      </c>
    </row>
    <row r="1057" spans="52:57" ht="11.25" customHeight="1" x14ac:dyDescent="0.25">
      <c r="AZ1057" s="102" t="s">
        <v>83</v>
      </c>
      <c r="BA1057" s="101">
        <f>_xll.qlInterestRateIndexFixingDate(Currency&amp;"ibor"&amp;Tenor,BB1057,Trigger)</f>
        <v>46759</v>
      </c>
      <c r="BB1057" s="101">
        <f>_xll.qlCalendarAdvance(Calendar,BB1056,AZ1057,"f",,Trigger)</f>
        <v>46763</v>
      </c>
      <c r="BC1057" s="101">
        <f>_xll.qlInterestRateIndexMaturity(Currency&amp;"ibor"&amp;Tenor,BB1057,Trigger)</f>
        <v>46854</v>
      </c>
      <c r="BD1057" s="246">
        <f>_xll.qlIndexFixing($AD$5,BA1057,TRUE,_xll.ohTrigger(Trigger,Trigger3M))</f>
        <v>2.2447931269343052E-2</v>
      </c>
      <c r="BE1057" s="246" t="e">
        <f>IFERROR(_xll.qlIndexFixing($BF$1,BA1057,TRUE,_xll.ohTrigger(Trigger,Trigger3M)),#N/A)</f>
        <v>#N/A</v>
      </c>
    </row>
    <row r="1058" spans="52:57" ht="11.25" customHeight="1" x14ac:dyDescent="0.25">
      <c r="AZ1058" s="102" t="s">
        <v>83</v>
      </c>
      <c r="BA1058" s="101">
        <f>_xll.qlInterestRateIndexFixingDate(Currency&amp;"ibor"&amp;Tenor,BB1058,Trigger)</f>
        <v>46766</v>
      </c>
      <c r="BB1058" s="101">
        <f>_xll.qlCalendarAdvance(Calendar,BB1057,AZ1058,"f",,Trigger)</f>
        <v>46770</v>
      </c>
      <c r="BC1058" s="101">
        <f>_xll.qlInterestRateIndexMaturity(Currency&amp;"ibor"&amp;Tenor,BB1058,Trigger)</f>
        <v>46861</v>
      </c>
      <c r="BD1058" s="246">
        <f>_xll.qlIndexFixing($AD$5,BA1058,TRUE,_xll.ohTrigger(Trigger,Trigger3M))</f>
        <v>2.2478415004805088E-2</v>
      </c>
      <c r="BE1058" s="246" t="e">
        <f>IFERROR(_xll.qlIndexFixing($BF$1,BA1058,TRUE,_xll.ohTrigger(Trigger,Trigger3M)),#N/A)</f>
        <v>#N/A</v>
      </c>
    </row>
    <row r="1059" spans="52:57" ht="11.25" customHeight="1" x14ac:dyDescent="0.25">
      <c r="AZ1059" s="102" t="s">
        <v>83</v>
      </c>
      <c r="BA1059" s="101">
        <f>_xll.qlInterestRateIndexFixingDate(Currency&amp;"ibor"&amp;Tenor,BB1059,Trigger)</f>
        <v>46773</v>
      </c>
      <c r="BB1059" s="101">
        <f>_xll.qlCalendarAdvance(Calendar,BB1058,AZ1059,"f",,Trigger)</f>
        <v>46777</v>
      </c>
      <c r="BC1059" s="101">
        <f>_xll.qlInterestRateIndexMaturity(Currency&amp;"ibor"&amp;Tenor,BB1059,Trigger)</f>
        <v>46868</v>
      </c>
      <c r="BD1059" s="246">
        <f>_xll.qlIndexFixing($AD$5,BA1059,TRUE,_xll.ohTrigger(Trigger,Trigger3M))</f>
        <v>2.2508898973837652E-2</v>
      </c>
      <c r="BE1059" s="246" t="e">
        <f>IFERROR(_xll.qlIndexFixing($BF$1,BA1059,TRUE,_xll.ohTrigger(Trigger,Trigger3M)),#N/A)</f>
        <v>#N/A</v>
      </c>
    </row>
    <row r="1060" spans="52:57" ht="11.25" customHeight="1" x14ac:dyDescent="0.25">
      <c r="AZ1060" s="102" t="s">
        <v>83</v>
      </c>
      <c r="BA1060" s="101">
        <f>_xll.qlInterestRateIndexFixingDate(Currency&amp;"ibor"&amp;Tenor,BB1060,Trigger)</f>
        <v>46780</v>
      </c>
      <c r="BB1060" s="101">
        <f>_xll.qlCalendarAdvance(Calendar,BB1059,AZ1060,"f",,Trigger)</f>
        <v>46784</v>
      </c>
      <c r="BC1060" s="101">
        <f>_xll.qlInterestRateIndexMaturity(Currency&amp;"ibor"&amp;Tenor,BB1060,Trigger)</f>
        <v>46875</v>
      </c>
      <c r="BD1060" s="246">
        <f>_xll.qlIndexFixing($AD$5,BA1060,TRUE,_xll.ohTrigger(Trigger,Trigger3M))</f>
        <v>2.2539383176442496E-2</v>
      </c>
      <c r="BE1060" s="246" t="e">
        <f>IFERROR(_xll.qlIndexFixing($BF$1,BA1060,TRUE,_xll.ohTrigger(Trigger,Trigger3M)),#N/A)</f>
        <v>#N/A</v>
      </c>
    </row>
    <row r="1061" spans="52:57" ht="11.25" customHeight="1" x14ac:dyDescent="0.25">
      <c r="AZ1061" s="102" t="s">
        <v>83</v>
      </c>
      <c r="BA1061" s="101">
        <f>_xll.qlInterestRateIndexFixingDate(Currency&amp;"ibor"&amp;Tenor,BB1061,Trigger)</f>
        <v>46787</v>
      </c>
      <c r="BB1061" s="101">
        <f>_xll.qlCalendarAdvance(Calendar,BB1060,AZ1061,"f",,Trigger)</f>
        <v>46791</v>
      </c>
      <c r="BC1061" s="101">
        <f>_xll.qlInterestRateIndexMaturity(Currency&amp;"ibor"&amp;Tenor,BB1061,Trigger)</f>
        <v>46881</v>
      </c>
      <c r="BD1061" s="246">
        <f>_xll.qlIndexFixing($AD$5,BA1061,TRUE,_xll.ohTrigger(Trigger,Trigger3M))</f>
        <v>2.2566984139119839E-2</v>
      </c>
      <c r="BE1061" s="246" t="e">
        <f>IFERROR(_xll.qlIndexFixing($BF$1,BA1061,TRUE,_xll.ohTrigger(Trigger,Trigger3M)),#N/A)</f>
        <v>#N/A</v>
      </c>
    </row>
    <row r="1062" spans="52:57" ht="11.25" customHeight="1" x14ac:dyDescent="0.25">
      <c r="AZ1062" s="102" t="s">
        <v>83</v>
      </c>
      <c r="BA1062" s="101">
        <f>_xll.qlInterestRateIndexFixingDate(Currency&amp;"ibor"&amp;Tenor,BB1062,Trigger)</f>
        <v>46794</v>
      </c>
      <c r="BB1062" s="101">
        <f>_xll.qlCalendarAdvance(Calendar,BB1061,AZ1062,"f",,Trigger)</f>
        <v>46798</v>
      </c>
      <c r="BC1062" s="101">
        <f>_xll.qlInterestRateIndexMaturity(Currency&amp;"ibor"&amp;Tenor,BB1062,Trigger)</f>
        <v>46888</v>
      </c>
      <c r="BD1062" s="246">
        <f>_xll.qlIndexFixing($AD$5,BA1062,TRUE,_xll.ohTrigger(Trigger,Trigger3M))</f>
        <v>2.259746688537323E-2</v>
      </c>
      <c r="BE1062" s="246" t="e">
        <f>IFERROR(_xll.qlIndexFixing($BF$1,BA1062,TRUE,_xll.ohTrigger(Trigger,Trigger3M)),#N/A)</f>
        <v>#N/A</v>
      </c>
    </row>
    <row r="1063" spans="52:57" ht="11.25" customHeight="1" x14ac:dyDescent="0.25">
      <c r="AZ1063" s="102" t="s">
        <v>83</v>
      </c>
      <c r="BA1063" s="101">
        <f>_xll.qlInterestRateIndexFixingDate(Currency&amp;"ibor"&amp;Tenor,BB1063,Trigger)</f>
        <v>46801</v>
      </c>
      <c r="BB1063" s="101">
        <f>_xll.qlCalendarAdvance(Calendar,BB1062,AZ1063,"f",,Trigger)</f>
        <v>46805</v>
      </c>
      <c r="BC1063" s="101">
        <f>_xll.qlInterestRateIndexMaturity(Currency&amp;"ibor"&amp;Tenor,BB1063,Trigger)</f>
        <v>46895</v>
      </c>
      <c r="BD1063" s="246">
        <f>_xll.qlIndexFixing($AD$5,BA1063,TRUE,_xll.ohTrigger(Trigger,Trigger3M))</f>
        <v>2.2627949862624064E-2</v>
      </c>
      <c r="BE1063" s="246" t="e">
        <f>IFERROR(_xll.qlIndexFixing($BF$1,BA1063,TRUE,_xll.ohTrigger(Trigger,Trigger3M)),#N/A)</f>
        <v>#N/A</v>
      </c>
    </row>
    <row r="1064" spans="52:57" ht="11.25" customHeight="1" x14ac:dyDescent="0.25">
      <c r="AZ1064" s="102" t="s">
        <v>83</v>
      </c>
      <c r="BA1064" s="101">
        <f>_xll.qlInterestRateIndexFixingDate(Currency&amp;"ibor"&amp;Tenor,BB1064,Trigger)</f>
        <v>46808</v>
      </c>
      <c r="BB1064" s="101">
        <f>_xll.qlCalendarAdvance(Calendar,BB1063,AZ1064,"f",,Trigger)</f>
        <v>46812</v>
      </c>
      <c r="BC1064" s="101">
        <f>_xll.qlInterestRateIndexMaturity(Currency&amp;"ibor"&amp;Tenor,BB1064,Trigger)</f>
        <v>46904</v>
      </c>
      <c r="BD1064" s="246">
        <f>_xll.qlIndexFixing($AD$5,BA1064,TRUE,_xll.ohTrigger(Trigger,Trigger3M))</f>
        <v>2.2664211878720628E-2</v>
      </c>
      <c r="BE1064" s="246" t="e">
        <f>IFERROR(_xll.qlIndexFixing($BF$1,BA1064,TRUE,_xll.ohTrigger(Trigger,Trigger3M)),#N/A)</f>
        <v>#N/A</v>
      </c>
    </row>
    <row r="1065" spans="52:57" ht="11.25" customHeight="1" x14ac:dyDescent="0.25">
      <c r="AZ1065" s="102" t="s">
        <v>83</v>
      </c>
      <c r="BA1065" s="101">
        <f>_xll.qlInterestRateIndexFixingDate(Currency&amp;"ibor"&amp;Tenor,BB1065,Trigger)</f>
        <v>46815</v>
      </c>
      <c r="BB1065" s="101">
        <f>_xll.qlCalendarAdvance(Calendar,BB1064,AZ1065,"f",,Trigger)</f>
        <v>46819</v>
      </c>
      <c r="BC1065" s="101">
        <f>_xll.qlInterestRateIndexMaturity(Currency&amp;"ibor"&amp;Tenor,BB1065,Trigger)</f>
        <v>46911</v>
      </c>
      <c r="BD1065" s="246">
        <f>_xll.qlIndexFixing($AD$5,BA1065,TRUE,_xll.ohTrigger(Trigger,Trigger3M))</f>
        <v>2.2694699180947742E-2</v>
      </c>
      <c r="BE1065" s="246" t="e">
        <f>IFERROR(_xll.qlIndexFixing($BF$1,BA1065,TRUE,_xll.ohTrigger(Trigger,Trigger3M)),#N/A)</f>
        <v>#N/A</v>
      </c>
    </row>
    <row r="1066" spans="52:57" ht="11.25" customHeight="1" x14ac:dyDescent="0.25">
      <c r="AZ1066" s="102" t="s">
        <v>83</v>
      </c>
      <c r="BA1066" s="101">
        <f>_xll.qlInterestRateIndexFixingDate(Currency&amp;"ibor"&amp;Tenor,BB1066,Trigger)</f>
        <v>46822</v>
      </c>
      <c r="BB1066" s="101">
        <f>_xll.qlCalendarAdvance(Calendar,BB1065,AZ1066,"f",,Trigger)</f>
        <v>46826</v>
      </c>
      <c r="BC1066" s="101">
        <f>_xll.qlInterestRateIndexMaturity(Currency&amp;"ibor"&amp;Tenor,BB1066,Trigger)</f>
        <v>46918</v>
      </c>
      <c r="BD1066" s="246">
        <f>_xll.qlIndexFixing($AD$5,BA1066,TRUE,_xll.ohTrigger(Trigger,Trigger3M))</f>
        <v>2.2725186719338989E-2</v>
      </c>
      <c r="BE1066" s="246" t="e">
        <f>IFERROR(_xll.qlIndexFixing($BF$1,BA1066,TRUE,_xll.ohTrigger(Trigger,Trigger3M)),#N/A)</f>
        <v>#N/A</v>
      </c>
    </row>
    <row r="1067" spans="52:57" ht="11.25" customHeight="1" x14ac:dyDescent="0.25">
      <c r="AZ1067" s="102" t="s">
        <v>83</v>
      </c>
      <c r="BA1067" s="101">
        <f>_xll.qlInterestRateIndexFixingDate(Currency&amp;"ibor"&amp;Tenor,BB1067,Trigger)</f>
        <v>46829</v>
      </c>
      <c r="BB1067" s="101">
        <f>_xll.qlCalendarAdvance(Calendar,BB1066,AZ1067,"f",,Trigger)</f>
        <v>46833</v>
      </c>
      <c r="BC1067" s="101">
        <f>_xll.qlInterestRateIndexMaturity(Currency&amp;"ibor"&amp;Tenor,BB1067,Trigger)</f>
        <v>46925</v>
      </c>
      <c r="BD1067" s="246">
        <f>_xll.qlIndexFixing($AD$5,BA1067,TRUE,_xll.ohTrigger(Trigger,Trigger3M))</f>
        <v>2.2755674493897839E-2</v>
      </c>
      <c r="BE1067" s="246" t="e">
        <f>IFERROR(_xll.qlIndexFixing($BF$1,BA1067,TRUE,_xll.ohTrigger(Trigger,Trigger3M)),#N/A)</f>
        <v>#N/A</v>
      </c>
    </row>
    <row r="1068" spans="52:57" ht="11.25" customHeight="1" x14ac:dyDescent="0.25">
      <c r="AZ1068" s="102" t="s">
        <v>83</v>
      </c>
      <c r="BA1068" s="101">
        <f>_xll.qlInterestRateIndexFixingDate(Currency&amp;"ibor"&amp;Tenor,BB1068,Trigger)</f>
        <v>46836</v>
      </c>
      <c r="BB1068" s="101">
        <f>_xll.qlCalendarAdvance(Calendar,BB1067,AZ1068,"f",,Trigger)</f>
        <v>46840</v>
      </c>
      <c r="BC1068" s="101">
        <f>_xll.qlInterestRateIndexMaturity(Currency&amp;"ibor"&amp;Tenor,BB1068,Trigger)</f>
        <v>46932</v>
      </c>
      <c r="BD1068" s="246">
        <f>_xll.qlIndexFixing($AD$5,BA1068,TRUE,_xll.ohTrigger(Trigger,Trigger3M))</f>
        <v>2.2786162504623432E-2</v>
      </c>
      <c r="BE1068" s="246" t="e">
        <f>IFERROR(_xll.qlIndexFixing($BF$1,BA1068,TRUE,_xll.ohTrigger(Trigger,Trigger3M)),#N/A)</f>
        <v>#N/A</v>
      </c>
    </row>
    <row r="1069" spans="52:57" ht="11.25" customHeight="1" x14ac:dyDescent="0.25">
      <c r="AZ1069" s="102" t="s">
        <v>83</v>
      </c>
      <c r="BA1069" s="101">
        <f>_xll.qlInterestRateIndexFixingDate(Currency&amp;"ibor"&amp;Tenor,BB1069,Trigger)</f>
        <v>46843</v>
      </c>
      <c r="BB1069" s="101">
        <f>_xll.qlCalendarAdvance(Calendar,BB1068,AZ1069,"f",,Trigger)</f>
        <v>46847</v>
      </c>
      <c r="BC1069" s="101">
        <f>_xll.qlInterestRateIndexMaturity(Currency&amp;"ibor"&amp;Tenor,BB1069,Trigger)</f>
        <v>46938</v>
      </c>
      <c r="BD1069" s="246">
        <f>_xll.qlIndexFixing($AD$5,BA1069,TRUE,_xll.ohTrigger(Trigger,Trigger3M))</f>
        <v>2.2813751510931325E-2</v>
      </c>
      <c r="BE1069" s="246" t="e">
        <f>IFERROR(_xll.qlIndexFixing($BF$1,BA1069,TRUE,_xll.ohTrigger(Trigger,Trigger3M)),#N/A)</f>
        <v>#N/A</v>
      </c>
    </row>
    <row r="1070" spans="52:57" ht="11.25" customHeight="1" x14ac:dyDescent="0.25">
      <c r="AZ1070" s="102" t="s">
        <v>83</v>
      </c>
      <c r="BA1070" s="101">
        <f>_xll.qlInterestRateIndexFixingDate(Currency&amp;"ibor"&amp;Tenor,BB1070,Trigger)</f>
        <v>46850</v>
      </c>
      <c r="BB1070" s="101">
        <f>_xll.qlCalendarAdvance(Calendar,BB1069,AZ1070,"f",,Trigger)</f>
        <v>46854</v>
      </c>
      <c r="BC1070" s="101">
        <f>_xll.qlInterestRateIndexMaturity(Currency&amp;"ibor"&amp;Tenor,BB1070,Trigger)</f>
        <v>46945</v>
      </c>
      <c r="BD1070" s="246">
        <f>_xll.qlIndexFixing($AD$5,BA1070,TRUE,_xll.ohTrigger(Trigger,Trigger3M))</f>
        <v>2.2844238049356501E-2</v>
      </c>
      <c r="BE1070" s="246" t="e">
        <f>IFERROR(_xll.qlIndexFixing($BF$1,BA1070,TRUE,_xll.ohTrigger(Trigger,Trigger3M)),#N/A)</f>
        <v>#N/A</v>
      </c>
    </row>
    <row r="1071" spans="52:57" ht="11.25" customHeight="1" x14ac:dyDescent="0.25">
      <c r="AZ1071" s="102" t="s">
        <v>83</v>
      </c>
      <c r="BA1071" s="101">
        <f>_xll.qlInterestRateIndexFixingDate(Currency&amp;"ibor"&amp;Tenor,BB1071,Trigger)</f>
        <v>46855</v>
      </c>
      <c r="BB1071" s="101">
        <f>_xll.qlCalendarAdvance(Calendar,BB1070,AZ1071,"f",,Trigger)</f>
        <v>46861</v>
      </c>
      <c r="BC1071" s="101">
        <f>_xll.qlInterestRateIndexMaturity(Currency&amp;"ibor"&amp;Tenor,BB1071,Trigger)</f>
        <v>46952</v>
      </c>
      <c r="BD1071" s="246">
        <f>_xll.qlIndexFixing($AD$5,BA1071,TRUE,_xll.ohTrigger(Trigger,Trigger3M))</f>
        <v>2.2874724821375036E-2</v>
      </c>
      <c r="BE1071" s="246" t="e">
        <f>IFERROR(_xll.qlIndexFixing($BF$1,BA1071,TRUE,_xll.ohTrigger(Trigger,Trigger3M)),#N/A)</f>
        <v>#N/A</v>
      </c>
    </row>
    <row r="1072" spans="52:57" ht="11.25" customHeight="1" x14ac:dyDescent="0.25">
      <c r="AZ1072" s="102" t="s">
        <v>83</v>
      </c>
      <c r="BA1072" s="101">
        <f>_xll.qlInterestRateIndexFixingDate(Currency&amp;"ibor"&amp;Tenor,BB1072,Trigger)</f>
        <v>46864</v>
      </c>
      <c r="BB1072" s="101">
        <f>_xll.qlCalendarAdvance(Calendar,BB1071,AZ1072,"f",,Trigger)</f>
        <v>46868</v>
      </c>
      <c r="BC1072" s="101">
        <f>_xll.qlInterestRateIndexMaturity(Currency&amp;"ibor"&amp;Tenor,BB1072,Trigger)</f>
        <v>46959</v>
      </c>
      <c r="BD1072" s="246">
        <f>_xll.qlIndexFixing($AD$5,BA1072,TRUE,_xll.ohTrigger(Trigger,Trigger3M))</f>
        <v>2.2888857957631951E-2</v>
      </c>
      <c r="BE1072" s="246" t="e">
        <f>IFERROR(_xll.qlIndexFixing($BF$1,BA1072,TRUE,_xll.ohTrigger(Trigger,Trigger3M)),#N/A)</f>
        <v>#N/A</v>
      </c>
    </row>
    <row r="1073" spans="52:57" ht="11.25" customHeight="1" x14ac:dyDescent="0.25">
      <c r="AZ1073" s="102" t="s">
        <v>83</v>
      </c>
      <c r="BA1073" s="101">
        <f>_xll.qlInterestRateIndexFixingDate(Currency&amp;"ibor"&amp;Tenor,BB1073,Trigger)</f>
        <v>46870</v>
      </c>
      <c r="BB1073" s="101">
        <f>_xll.qlCalendarAdvance(Calendar,BB1072,AZ1073,"f",,Trigger)</f>
        <v>46875</v>
      </c>
      <c r="BC1073" s="101">
        <f>_xll.qlInterestRateIndexMaturity(Currency&amp;"ibor"&amp;Tenor,BB1073,Trigger)</f>
        <v>46967</v>
      </c>
      <c r="BD1073" s="246">
        <f>_xll.qlIndexFixing($AD$5,BA1073,TRUE,_xll.ohTrigger(Trigger,Trigger3M))</f>
        <v>2.2792767958851372E-2</v>
      </c>
      <c r="BE1073" s="246" t="e">
        <f>IFERROR(_xll.qlIndexFixing($BF$1,BA1073,TRUE,_xll.ohTrigger(Trigger,Trigger3M)),#N/A)</f>
        <v>#N/A</v>
      </c>
    </row>
    <row r="1074" spans="52:57" ht="11.25" customHeight="1" x14ac:dyDescent="0.25">
      <c r="AZ1074" s="102" t="s">
        <v>83</v>
      </c>
      <c r="BA1074" s="101">
        <f>_xll.qlInterestRateIndexFixingDate(Currency&amp;"ibor"&amp;Tenor,BB1074,Trigger)</f>
        <v>46878</v>
      </c>
      <c r="BB1074" s="101">
        <f>_xll.qlCalendarAdvance(Calendar,BB1073,AZ1074,"f",,Trigger)</f>
        <v>46882</v>
      </c>
      <c r="BC1074" s="101">
        <f>_xll.qlInterestRateIndexMaturity(Currency&amp;"ibor"&amp;Tenor,BB1074,Trigger)</f>
        <v>46974</v>
      </c>
      <c r="BD1074" s="246">
        <f>_xll.qlIndexFixing($AD$5,BA1074,TRUE,_xll.ohTrigger(Trigger,Trigger3M))</f>
        <v>2.2709448187097178E-2</v>
      </c>
      <c r="BE1074" s="246" t="e">
        <f>IFERROR(_xll.qlIndexFixing($BF$1,BA1074,TRUE,_xll.ohTrigger(Trigger,Trigger3M)),#N/A)</f>
        <v>#N/A</v>
      </c>
    </row>
    <row r="1075" spans="52:57" ht="11.25" customHeight="1" x14ac:dyDescent="0.25">
      <c r="AZ1075" s="102" t="s">
        <v>83</v>
      </c>
      <c r="BA1075" s="101">
        <f>_xll.qlInterestRateIndexFixingDate(Currency&amp;"ibor"&amp;Tenor,BB1075,Trigger)</f>
        <v>46885</v>
      </c>
      <c r="BB1075" s="101">
        <f>_xll.qlCalendarAdvance(Calendar,BB1074,AZ1075,"f",,Trigger)</f>
        <v>46889</v>
      </c>
      <c r="BC1075" s="101">
        <f>_xll.qlInterestRateIndexMaturity(Currency&amp;"ibor"&amp;Tenor,BB1075,Trigger)</f>
        <v>46981</v>
      </c>
      <c r="BD1075" s="246">
        <f>_xll.qlIndexFixing($AD$5,BA1075,TRUE,_xll.ohTrigger(Trigger,Trigger3M))</f>
        <v>2.2625796582836297E-2</v>
      </c>
      <c r="BE1075" s="246" t="e">
        <f>IFERROR(_xll.qlIndexFixing($BF$1,BA1075,TRUE,_xll.ohTrigger(Trigger,Trigger3M)),#N/A)</f>
        <v>#N/A</v>
      </c>
    </row>
    <row r="1076" spans="52:57" ht="11.25" customHeight="1" x14ac:dyDescent="0.25">
      <c r="AZ1076" s="102" t="s">
        <v>83</v>
      </c>
      <c r="BA1076" s="101">
        <f>_xll.qlInterestRateIndexFixingDate(Currency&amp;"ibor"&amp;Tenor,BB1076,Trigger)</f>
        <v>46892</v>
      </c>
      <c r="BB1076" s="101">
        <f>_xll.qlCalendarAdvance(Calendar,BB1075,AZ1076,"f",,Trigger)</f>
        <v>46896</v>
      </c>
      <c r="BC1076" s="101">
        <f>_xll.qlInterestRateIndexMaturity(Currency&amp;"ibor"&amp;Tenor,BB1076,Trigger)</f>
        <v>46988</v>
      </c>
      <c r="BD1076" s="246">
        <f>_xll.qlIndexFixing($AD$5,BA1076,TRUE,_xll.ohTrigger(Trigger,Trigger3M))</f>
        <v>2.2541813167305646E-2</v>
      </c>
      <c r="BE1076" s="246" t="e">
        <f>IFERROR(_xll.qlIndexFixing($BF$1,BA1076,TRUE,_xll.ohTrigger(Trigger,Trigger3M)),#N/A)</f>
        <v>#N/A</v>
      </c>
    </row>
    <row r="1077" spans="52:57" ht="11.25" customHeight="1" x14ac:dyDescent="0.25">
      <c r="AZ1077" s="102" t="s">
        <v>83</v>
      </c>
      <c r="BA1077" s="101">
        <f>_xll.qlInterestRateIndexFixingDate(Currency&amp;"ibor"&amp;Tenor,BB1077,Trigger)</f>
        <v>46899</v>
      </c>
      <c r="BB1077" s="101">
        <f>_xll.qlCalendarAdvance(Calendar,BB1076,AZ1077,"f",,Trigger)</f>
        <v>46903</v>
      </c>
      <c r="BC1077" s="101">
        <f>_xll.qlInterestRateIndexMaturity(Currency&amp;"ibor"&amp;Tenor,BB1077,Trigger)</f>
        <v>46995</v>
      </c>
      <c r="BD1077" s="246">
        <f>_xll.qlIndexFixing($AD$5,BA1077,TRUE,_xll.ohTrigger(Trigger,Trigger3M))</f>
        <v>2.2457497961819489E-2</v>
      </c>
      <c r="BE1077" s="246" t="e">
        <f>IFERROR(_xll.qlIndexFixing($BF$1,BA1077,TRUE,_xll.ohTrigger(Trigger,Trigger3M)),#N/A)</f>
        <v>#N/A</v>
      </c>
    </row>
    <row r="1078" spans="52:57" ht="11.25" customHeight="1" x14ac:dyDescent="0.25">
      <c r="AZ1078" s="102" t="s">
        <v>83</v>
      </c>
      <c r="BA1078" s="101">
        <f>_xll.qlInterestRateIndexFixingDate(Currency&amp;"ibor"&amp;Tenor,BB1078,Trigger)</f>
        <v>46906</v>
      </c>
      <c r="BB1078" s="101">
        <f>_xll.qlCalendarAdvance(Calendar,BB1077,AZ1078,"f",,Trigger)</f>
        <v>46910</v>
      </c>
      <c r="BC1078" s="101">
        <f>_xll.qlInterestRateIndexMaturity(Currency&amp;"ibor"&amp;Tenor,BB1078,Trigger)</f>
        <v>47002</v>
      </c>
      <c r="BD1078" s="246">
        <f>_xll.qlIndexFixing($AD$5,BA1078,TRUE,_xll.ohTrigger(Trigger,Trigger3M))</f>
        <v>2.2372850987781568E-2</v>
      </c>
      <c r="BE1078" s="246" t="e">
        <f>IFERROR(_xll.qlIndexFixing($BF$1,BA1078,TRUE,_xll.ohTrigger(Trigger,Trigger3M)),#N/A)</f>
        <v>#N/A</v>
      </c>
    </row>
    <row r="1079" spans="52:57" ht="11.25" customHeight="1" x14ac:dyDescent="0.25">
      <c r="AZ1079" s="102" t="s">
        <v>83</v>
      </c>
      <c r="BA1079" s="101">
        <f>_xll.qlInterestRateIndexFixingDate(Currency&amp;"ibor"&amp;Tenor,BB1079,Trigger)</f>
        <v>46913</v>
      </c>
      <c r="BB1079" s="101">
        <f>_xll.qlCalendarAdvance(Calendar,BB1078,AZ1079,"f",,Trigger)</f>
        <v>46917</v>
      </c>
      <c r="BC1079" s="101">
        <f>_xll.qlInterestRateIndexMaturity(Currency&amp;"ibor"&amp;Tenor,BB1079,Trigger)</f>
        <v>47009</v>
      </c>
      <c r="BD1079" s="246">
        <f>_xll.qlIndexFixing($AD$5,BA1079,TRUE,_xll.ohTrigger(Trigger,Trigger3M))</f>
        <v>2.2287872266675571E-2</v>
      </c>
      <c r="BE1079" s="246" t="e">
        <f>IFERROR(_xll.qlIndexFixing($BF$1,BA1079,TRUE,_xll.ohTrigger(Trigger,Trigger3M)),#N/A)</f>
        <v>#N/A</v>
      </c>
    </row>
    <row r="1080" spans="52:57" ht="11.25" customHeight="1" x14ac:dyDescent="0.25">
      <c r="AZ1080" s="102" t="s">
        <v>83</v>
      </c>
      <c r="BA1080" s="101">
        <f>_xll.qlInterestRateIndexFixingDate(Currency&amp;"ibor"&amp;Tenor,BB1080,Trigger)</f>
        <v>46920</v>
      </c>
      <c r="BB1080" s="101">
        <f>_xll.qlCalendarAdvance(Calendar,BB1079,AZ1080,"f",,Trigger)</f>
        <v>46924</v>
      </c>
      <c r="BC1080" s="101">
        <f>_xll.qlInterestRateIndexMaturity(Currency&amp;"ibor"&amp;Tenor,BB1080,Trigger)</f>
        <v>47016</v>
      </c>
      <c r="BD1080" s="246">
        <f>_xll.qlIndexFixing($AD$5,BA1080,TRUE,_xll.ohTrigger(Trigger,Trigger3M))</f>
        <v>2.2202561820072068E-2</v>
      </c>
      <c r="BE1080" s="246" t="e">
        <f>IFERROR(_xll.qlIndexFixing($BF$1,BA1080,TRUE,_xll.ohTrigger(Trigger,Trigger3M)),#N/A)</f>
        <v>#N/A</v>
      </c>
    </row>
    <row r="1081" spans="52:57" ht="11.25" customHeight="1" x14ac:dyDescent="0.25">
      <c r="AZ1081" s="102" t="s">
        <v>83</v>
      </c>
      <c r="BA1081" s="101">
        <f>_xll.qlInterestRateIndexFixingDate(Currency&amp;"ibor"&amp;Tenor,BB1081,Trigger)</f>
        <v>46927</v>
      </c>
      <c r="BB1081" s="101">
        <f>_xll.qlCalendarAdvance(Calendar,BB1080,AZ1081,"f",,Trigger)</f>
        <v>46931</v>
      </c>
      <c r="BC1081" s="101">
        <f>_xll.qlInterestRateIndexMaturity(Currency&amp;"ibor"&amp;Tenor,BB1081,Trigger)</f>
        <v>47023</v>
      </c>
      <c r="BD1081" s="246">
        <f>_xll.qlIndexFixing($AD$5,BA1081,TRUE,_xll.ohTrigger(Trigger,Trigger3M))</f>
        <v>2.2116919669625042E-2</v>
      </c>
      <c r="BE1081" s="246" t="e">
        <f>IFERROR(_xll.qlIndexFixing($BF$1,BA1081,TRUE,_xll.ohTrigger(Trigger,Trigger3M)),#N/A)</f>
        <v>#N/A</v>
      </c>
    </row>
    <row r="1082" spans="52:57" ht="11.25" customHeight="1" x14ac:dyDescent="0.25">
      <c r="AZ1082" s="102" t="s">
        <v>83</v>
      </c>
      <c r="BA1082" s="101">
        <f>_xll.qlInterestRateIndexFixingDate(Currency&amp;"ibor"&amp;Tenor,BB1082,Trigger)</f>
        <v>46934</v>
      </c>
      <c r="BB1082" s="101">
        <f>_xll.qlCalendarAdvance(Calendar,BB1081,AZ1082,"f",,Trigger)</f>
        <v>46938</v>
      </c>
      <c r="BC1082" s="101">
        <f>_xll.qlInterestRateIndexMaturity(Currency&amp;"ibor"&amp;Tenor,BB1082,Trigger)</f>
        <v>47030</v>
      </c>
      <c r="BD1082" s="246">
        <f>_xll.qlIndexFixing($AD$5,BA1082,TRUE,_xll.ohTrigger(Trigger,Trigger3M))</f>
        <v>2.2030945837069282E-2</v>
      </c>
      <c r="BE1082" s="246" t="e">
        <f>IFERROR(_xll.qlIndexFixing($BF$1,BA1082,TRUE,_xll.ohTrigger(Trigger,Trigger3M)),#N/A)</f>
        <v>#N/A</v>
      </c>
    </row>
    <row r="1083" spans="52:57" ht="11.25" customHeight="1" x14ac:dyDescent="0.25">
      <c r="AZ1083" s="102" t="s">
        <v>83</v>
      </c>
      <c r="BA1083" s="101">
        <f>_xll.qlInterestRateIndexFixingDate(Currency&amp;"ibor"&amp;Tenor,BB1083,Trigger)</f>
        <v>46941</v>
      </c>
      <c r="BB1083" s="101">
        <f>_xll.qlCalendarAdvance(Calendar,BB1082,AZ1083,"f",,Trigger)</f>
        <v>46945</v>
      </c>
      <c r="BC1083" s="101">
        <f>_xll.qlInterestRateIndexMaturity(Currency&amp;"ibor"&amp;Tenor,BB1083,Trigger)</f>
        <v>47037</v>
      </c>
      <c r="BD1083" s="246">
        <f>_xll.qlIndexFixing($AD$5,BA1083,TRUE,_xll.ohTrigger(Trigger,Trigger3M))</f>
        <v>2.1944640344227329E-2</v>
      </c>
      <c r="BE1083" s="246" t="e">
        <f>IFERROR(_xll.qlIndexFixing($BF$1,BA1083,TRUE,_xll.ohTrigger(Trigger,Trigger3M)),#N/A)</f>
        <v>#N/A</v>
      </c>
    </row>
    <row r="1084" spans="52:57" ht="11.25" customHeight="1" x14ac:dyDescent="0.25">
      <c r="AZ1084" s="102" t="s">
        <v>83</v>
      </c>
      <c r="BA1084" s="101">
        <f>_xll.qlInterestRateIndexFixingDate(Currency&amp;"ibor"&amp;Tenor,BB1084,Trigger)</f>
        <v>46948</v>
      </c>
      <c r="BB1084" s="101">
        <f>_xll.qlCalendarAdvance(Calendar,BB1083,AZ1084,"f",,Trigger)</f>
        <v>46952</v>
      </c>
      <c r="BC1084" s="101">
        <f>_xll.qlInterestRateIndexMaturity(Currency&amp;"ibor"&amp;Tenor,BB1084,Trigger)</f>
        <v>47044</v>
      </c>
      <c r="BD1084" s="246">
        <f>_xll.qlIndexFixing($AD$5,BA1084,TRUE,_xll.ohTrigger(Trigger,Trigger3M))</f>
        <v>2.18580032130034E-2</v>
      </c>
      <c r="BE1084" s="246" t="e">
        <f>IFERROR(_xll.qlIndexFixing($BF$1,BA1084,TRUE,_xll.ohTrigger(Trigger,Trigger3M)),#N/A)</f>
        <v>#N/A</v>
      </c>
    </row>
    <row r="1085" spans="52:57" ht="11.25" customHeight="1" x14ac:dyDescent="0.25">
      <c r="AZ1085" s="102" t="s">
        <v>83</v>
      </c>
      <c r="BA1085" s="101">
        <f>_xll.qlInterestRateIndexFixingDate(Currency&amp;"ibor"&amp;Tenor,BB1085,Trigger)</f>
        <v>46955</v>
      </c>
      <c r="BB1085" s="101">
        <f>_xll.qlCalendarAdvance(Calendar,BB1084,AZ1085,"f",,Trigger)</f>
        <v>46959</v>
      </c>
      <c r="BC1085" s="101">
        <f>_xll.qlInterestRateIndexMaturity(Currency&amp;"ibor"&amp;Tenor,BB1085,Trigger)</f>
        <v>47051</v>
      </c>
      <c r="BD1085" s="246">
        <f>_xll.qlIndexFixing($AD$5,BA1085,TRUE,_xll.ohTrigger(Trigger,Trigger3M))</f>
        <v>2.1787207003472985E-2</v>
      </c>
      <c r="BE1085" s="246" t="e">
        <f>IFERROR(_xll.qlIndexFixing($BF$1,BA1085,TRUE,_xll.ohTrigger(Trigger,Trigger3M)),#N/A)</f>
        <v>#N/A</v>
      </c>
    </row>
    <row r="1086" spans="52:57" ht="11.25" customHeight="1" x14ac:dyDescent="0.25">
      <c r="AZ1086" s="102" t="s">
        <v>83</v>
      </c>
      <c r="BA1086" s="101">
        <f>_xll.qlInterestRateIndexFixingDate(Currency&amp;"ibor"&amp;Tenor,BB1086,Trigger)</f>
        <v>46962</v>
      </c>
      <c r="BB1086" s="101">
        <f>_xll.qlCalendarAdvance(Calendar,BB1085,AZ1086,"f",,Trigger)</f>
        <v>46966</v>
      </c>
      <c r="BC1086" s="101">
        <f>_xll.qlInterestRateIndexMaturity(Currency&amp;"ibor"&amp;Tenor,BB1086,Trigger)</f>
        <v>47058</v>
      </c>
      <c r="BD1086" s="246">
        <f>_xll.qlIndexFixing($AD$5,BA1086,TRUE,_xll.ohTrigger(Trigger,Trigger3M))</f>
        <v>2.1813304005895526E-2</v>
      </c>
      <c r="BE1086" s="246" t="e">
        <f>IFERROR(_xll.qlIndexFixing($BF$1,BA1086,TRUE,_xll.ohTrigger(Trigger,Trigger3M)),#N/A)</f>
        <v>#N/A</v>
      </c>
    </row>
    <row r="1087" spans="52:57" ht="11.25" customHeight="1" x14ac:dyDescent="0.25">
      <c r="AZ1087" s="102" t="s">
        <v>83</v>
      </c>
      <c r="BA1087" s="101">
        <f>_xll.qlInterestRateIndexFixingDate(Currency&amp;"ibor"&amp;Tenor,BB1087,Trigger)</f>
        <v>46969</v>
      </c>
      <c r="BB1087" s="101">
        <f>_xll.qlCalendarAdvance(Calendar,BB1086,AZ1087,"f",,Trigger)</f>
        <v>46973</v>
      </c>
      <c r="BC1087" s="101">
        <f>_xll.qlInterestRateIndexMaturity(Currency&amp;"ibor"&amp;Tenor,BB1087,Trigger)</f>
        <v>47065</v>
      </c>
      <c r="BD1087" s="246">
        <f>_xll.qlIndexFixing($AD$5,BA1087,TRUE,_xll.ohTrigger(Trigger,Trigger3M))</f>
        <v>2.1839401181401357E-2</v>
      </c>
      <c r="BE1087" s="246" t="e">
        <f>IFERROR(_xll.qlIndexFixing($BF$1,BA1087,TRUE,_xll.ohTrigger(Trigger,Trigger3M)),#N/A)</f>
        <v>#N/A</v>
      </c>
    </row>
    <row r="1088" spans="52:57" ht="11.25" customHeight="1" x14ac:dyDescent="0.25">
      <c r="AZ1088" s="102" t="s">
        <v>83</v>
      </c>
      <c r="BA1088" s="101">
        <f>_xll.qlInterestRateIndexFixingDate(Currency&amp;"ibor"&amp;Tenor,BB1088,Trigger)</f>
        <v>46976</v>
      </c>
      <c r="BB1088" s="101">
        <f>_xll.qlCalendarAdvance(Calendar,BB1087,AZ1088,"f",,Trigger)</f>
        <v>46980</v>
      </c>
      <c r="BC1088" s="101">
        <f>_xll.qlInterestRateIndexMaturity(Currency&amp;"ibor"&amp;Tenor,BB1088,Trigger)</f>
        <v>47072</v>
      </c>
      <c r="BD1088" s="246">
        <f>_xll.qlIndexFixing($AD$5,BA1088,TRUE,_xll.ohTrigger(Trigger,Trigger3M))</f>
        <v>2.1865498529990472E-2</v>
      </c>
      <c r="BE1088" s="246" t="e">
        <f>IFERROR(_xll.qlIndexFixing($BF$1,BA1088,TRUE,_xll.ohTrigger(Trigger,Trigger3M)),#N/A)</f>
        <v>#N/A</v>
      </c>
    </row>
    <row r="1089" spans="52:57" ht="11.25" customHeight="1" x14ac:dyDescent="0.25">
      <c r="AZ1089" s="102" t="s">
        <v>83</v>
      </c>
      <c r="BA1089" s="101">
        <f>_xll.qlInterestRateIndexFixingDate(Currency&amp;"ibor"&amp;Tenor,BB1089,Trigger)</f>
        <v>46983</v>
      </c>
      <c r="BB1089" s="101">
        <f>_xll.qlCalendarAdvance(Calendar,BB1088,AZ1089,"f",,Trigger)</f>
        <v>46987</v>
      </c>
      <c r="BC1089" s="101">
        <f>_xll.qlInterestRateIndexMaturity(Currency&amp;"ibor"&amp;Tenor,BB1089,Trigger)</f>
        <v>47079</v>
      </c>
      <c r="BD1089" s="246">
        <f>_xll.qlIndexFixing($AD$5,BA1089,TRUE,_xll.ohTrigger(Trigger,Trigger3M))</f>
        <v>2.1891596051667222E-2</v>
      </c>
      <c r="BE1089" s="246" t="e">
        <f>IFERROR(_xll.qlIndexFixing($BF$1,BA1089,TRUE,_xll.ohTrigger(Trigger,Trigger3M)),#N/A)</f>
        <v>#N/A</v>
      </c>
    </row>
    <row r="1090" spans="52:57" ht="11.25" customHeight="1" x14ac:dyDescent="0.25">
      <c r="AZ1090" s="102" t="s">
        <v>83</v>
      </c>
      <c r="BA1090" s="101">
        <f>_xll.qlInterestRateIndexFixingDate(Currency&amp;"ibor"&amp;Tenor,BB1090,Trigger)</f>
        <v>46990</v>
      </c>
      <c r="BB1090" s="101">
        <f>_xll.qlCalendarAdvance(Calendar,BB1089,AZ1090,"f",,Trigger)</f>
        <v>46994</v>
      </c>
      <c r="BC1090" s="101">
        <f>_xll.qlInterestRateIndexMaturity(Currency&amp;"ibor"&amp;Tenor,BB1090,Trigger)</f>
        <v>47086</v>
      </c>
      <c r="BD1090" s="246">
        <f>_xll.qlIndexFixing($AD$5,BA1090,TRUE,_xll.ohTrigger(Trigger,Trigger3M))</f>
        <v>2.1917693746429864E-2</v>
      </c>
      <c r="BE1090" s="246" t="e">
        <f>IFERROR(_xll.qlIndexFixing($BF$1,BA1090,TRUE,_xll.ohTrigger(Trigger,Trigger3M)),#N/A)</f>
        <v>#N/A</v>
      </c>
    </row>
    <row r="1091" spans="52:57" ht="11.25" customHeight="1" x14ac:dyDescent="0.25">
      <c r="AZ1091" s="102" t="s">
        <v>83</v>
      </c>
      <c r="BA1091" s="101">
        <f>_xll.qlInterestRateIndexFixingDate(Currency&amp;"ibor"&amp;Tenor,BB1091,Trigger)</f>
        <v>46997</v>
      </c>
      <c r="BB1091" s="101">
        <f>_xll.qlCalendarAdvance(Calendar,BB1090,AZ1091,"f",,Trigger)</f>
        <v>47001</v>
      </c>
      <c r="BC1091" s="101">
        <f>_xll.qlInterestRateIndexMaturity(Currency&amp;"ibor"&amp;Tenor,BB1091,Trigger)</f>
        <v>47092</v>
      </c>
      <c r="BD1091" s="246">
        <f>_xll.qlIndexFixing($AD$5,BA1091,TRUE,_xll.ohTrigger(Trigger,Trigger3M))</f>
        <v>2.1941260056971754E-2</v>
      </c>
      <c r="BE1091" s="246" t="e">
        <f>IFERROR(_xll.qlIndexFixing($BF$1,BA1091,TRUE,_xll.ohTrigger(Trigger,Trigger3M)),#N/A)</f>
        <v>#N/A</v>
      </c>
    </row>
    <row r="1092" spans="52:57" ht="11.25" customHeight="1" x14ac:dyDescent="0.25">
      <c r="AZ1092" s="102" t="s">
        <v>83</v>
      </c>
      <c r="BA1092" s="101">
        <f>_xll.qlInterestRateIndexFixingDate(Currency&amp;"ibor"&amp;Tenor,BB1092,Trigger)</f>
        <v>47004</v>
      </c>
      <c r="BB1092" s="101">
        <f>_xll.qlCalendarAdvance(Calendar,BB1091,AZ1092,"f",,Trigger)</f>
        <v>47008</v>
      </c>
      <c r="BC1092" s="101">
        <f>_xll.qlInterestRateIndexMaturity(Currency&amp;"ibor"&amp;Tenor,BB1092,Trigger)</f>
        <v>47099</v>
      </c>
      <c r="BD1092" s="246">
        <f>_xll.qlIndexFixing($AD$5,BA1092,TRUE,_xll.ohTrigger(Trigger,Trigger3M))</f>
        <v>2.1967356498428778E-2</v>
      </c>
      <c r="BE1092" s="246" t="e">
        <f>IFERROR(_xll.qlIndexFixing($BF$1,BA1092,TRUE,_xll.ohTrigger(Trigger,Trigger3M)),#N/A)</f>
        <v>#N/A</v>
      </c>
    </row>
    <row r="1093" spans="52:57" ht="11.25" customHeight="1" x14ac:dyDescent="0.25">
      <c r="AZ1093" s="102" t="s">
        <v>83</v>
      </c>
      <c r="BA1093" s="101">
        <f>_xll.qlInterestRateIndexFixingDate(Currency&amp;"ibor"&amp;Tenor,BB1093,Trigger)</f>
        <v>47011</v>
      </c>
      <c r="BB1093" s="101">
        <f>_xll.qlCalendarAdvance(Calendar,BB1092,AZ1093,"f",,Trigger)</f>
        <v>47015</v>
      </c>
      <c r="BC1093" s="101">
        <f>_xll.qlInterestRateIndexMaturity(Currency&amp;"ibor"&amp;Tenor,BB1093,Trigger)</f>
        <v>47106</v>
      </c>
      <c r="BD1093" s="246">
        <f>_xll.qlIndexFixing($AD$5,BA1093,TRUE,_xll.ohTrigger(Trigger,Trigger3M))</f>
        <v>2.1993453111084239E-2</v>
      </c>
      <c r="BE1093" s="246" t="e">
        <f>IFERROR(_xll.qlIndexFixing($BF$1,BA1093,TRUE,_xll.ohTrigger(Trigger,Trigger3M)),#N/A)</f>
        <v>#N/A</v>
      </c>
    </row>
    <row r="1094" spans="52:57" ht="11.25" customHeight="1" x14ac:dyDescent="0.25">
      <c r="AZ1094" s="102" t="s">
        <v>83</v>
      </c>
      <c r="BA1094" s="101">
        <f>_xll.qlInterestRateIndexFixingDate(Currency&amp;"ibor"&amp;Tenor,BB1094,Trigger)</f>
        <v>47018</v>
      </c>
      <c r="BB1094" s="101">
        <f>_xll.qlCalendarAdvance(Calendar,BB1093,AZ1094,"f",,Trigger)</f>
        <v>47022</v>
      </c>
      <c r="BC1094" s="101">
        <f>_xll.qlInterestRateIndexMaturity(Currency&amp;"ibor"&amp;Tenor,BB1094,Trigger)</f>
        <v>47114</v>
      </c>
      <c r="BD1094" s="246">
        <f>_xll.qlIndexFixing($AD$5,BA1094,TRUE,_xll.ohTrigger(Trigger,Trigger3M))</f>
        <v>2.2022086256369772E-2</v>
      </c>
      <c r="BE1094" s="246" t="e">
        <f>IFERROR(_xll.qlIndexFixing($BF$1,BA1094,TRUE,_xll.ohTrigger(Trigger,Trigger3M)),#N/A)</f>
        <v>#N/A</v>
      </c>
    </row>
    <row r="1095" spans="52:57" ht="11.25" customHeight="1" x14ac:dyDescent="0.25">
      <c r="AZ1095" s="102" t="s">
        <v>83</v>
      </c>
      <c r="BA1095" s="101">
        <f>_xll.qlInterestRateIndexFixingDate(Currency&amp;"ibor"&amp;Tenor,BB1095,Trigger)</f>
        <v>47025</v>
      </c>
      <c r="BB1095" s="101">
        <f>_xll.qlCalendarAdvance(Calendar,BB1094,AZ1095,"f",,Trigger)</f>
        <v>47029</v>
      </c>
      <c r="BC1095" s="101">
        <f>_xll.qlInterestRateIndexMaturity(Currency&amp;"ibor"&amp;Tenor,BB1095,Trigger)</f>
        <v>47121</v>
      </c>
      <c r="BD1095" s="246">
        <f>_xll.qlIndexFixing($AD$5,BA1095,TRUE,_xll.ohTrigger(Trigger,Trigger3M))</f>
        <v>2.2048184816583605E-2</v>
      </c>
      <c r="BE1095" s="246" t="e">
        <f>IFERROR(_xll.qlIndexFixing($BF$1,BA1095,TRUE,_xll.ohTrigger(Trigger,Trigger3M)),#N/A)</f>
        <v>#N/A</v>
      </c>
    </row>
    <row r="1096" spans="52:57" ht="11.25" customHeight="1" x14ac:dyDescent="0.25">
      <c r="AZ1096" s="102" t="s">
        <v>83</v>
      </c>
      <c r="BA1096" s="101">
        <f>_xll.qlInterestRateIndexFixingDate(Currency&amp;"ibor"&amp;Tenor,BB1096,Trigger)</f>
        <v>47032</v>
      </c>
      <c r="BB1096" s="101">
        <f>_xll.qlCalendarAdvance(Calendar,BB1095,AZ1096,"f",,Trigger)</f>
        <v>47036</v>
      </c>
      <c r="BC1096" s="101">
        <f>_xll.qlInterestRateIndexMaturity(Currency&amp;"ibor"&amp;Tenor,BB1096,Trigger)</f>
        <v>47128</v>
      </c>
      <c r="BD1096" s="246">
        <f>_xll.qlIndexFixing($AD$5,BA1096,TRUE,_xll.ohTrigger(Trigger,Trigger3M))</f>
        <v>2.2074283549890279E-2</v>
      </c>
      <c r="BE1096" s="246" t="e">
        <f>IFERROR(_xll.qlIndexFixing($BF$1,BA1096,TRUE,_xll.ohTrigger(Trigger,Trigger3M)),#N/A)</f>
        <v>#N/A</v>
      </c>
    </row>
    <row r="1097" spans="52:57" ht="11.25" customHeight="1" x14ac:dyDescent="0.25">
      <c r="AZ1097" s="102" t="s">
        <v>83</v>
      </c>
      <c r="BA1097" s="101">
        <f>_xll.qlInterestRateIndexFixingDate(Currency&amp;"ibor"&amp;Tenor,BB1097,Trigger)</f>
        <v>47039</v>
      </c>
      <c r="BB1097" s="101">
        <f>_xll.qlCalendarAdvance(Calendar,BB1096,AZ1097,"f",,Trigger)</f>
        <v>47043</v>
      </c>
      <c r="BC1097" s="101">
        <f>_xll.qlInterestRateIndexMaturity(Currency&amp;"ibor"&amp;Tenor,BB1097,Trigger)</f>
        <v>47135</v>
      </c>
      <c r="BD1097" s="246">
        <f>_xll.qlIndexFixing($AD$5,BA1097,TRUE,_xll.ohTrigger(Trigger,Trigger3M))</f>
        <v>2.2100382456292405E-2</v>
      </c>
      <c r="BE1097" s="246" t="e">
        <f>IFERROR(_xll.qlIndexFixing($BF$1,BA1097,TRUE,_xll.ohTrigger(Trigger,Trigger3M)),#N/A)</f>
        <v>#N/A</v>
      </c>
    </row>
    <row r="1098" spans="52:57" ht="11.25" customHeight="1" x14ac:dyDescent="0.25">
      <c r="AZ1098" s="102" t="s">
        <v>83</v>
      </c>
      <c r="BA1098" s="101">
        <f>_xll.qlInterestRateIndexFixingDate(Currency&amp;"ibor"&amp;Tenor,BB1098,Trigger)</f>
        <v>47046</v>
      </c>
      <c r="BB1098" s="101">
        <f>_xll.qlCalendarAdvance(Calendar,BB1097,AZ1098,"f",,Trigger)</f>
        <v>47050</v>
      </c>
      <c r="BC1098" s="101">
        <f>_xll.qlInterestRateIndexMaturity(Currency&amp;"ibor"&amp;Tenor,BB1098,Trigger)</f>
        <v>47142</v>
      </c>
      <c r="BD1098" s="246">
        <f>_xll.qlIndexFixing($AD$5,BA1098,TRUE,_xll.ohTrigger(Trigger,Trigger3M))</f>
        <v>2.2126481535789982E-2</v>
      </c>
      <c r="BE1098" s="246" t="e">
        <f>IFERROR(_xll.qlIndexFixing($BF$1,BA1098,TRUE,_xll.ohTrigger(Trigger,Trigger3M)),#N/A)</f>
        <v>#N/A</v>
      </c>
    </row>
    <row r="1099" spans="52:57" ht="11.25" customHeight="1" x14ac:dyDescent="0.25">
      <c r="AZ1099" s="102" t="s">
        <v>83</v>
      </c>
      <c r="BA1099" s="101">
        <f>_xll.qlInterestRateIndexFixingDate(Currency&amp;"ibor"&amp;Tenor,BB1099,Trigger)</f>
        <v>47053</v>
      </c>
      <c r="BB1099" s="101">
        <f>_xll.qlCalendarAdvance(Calendar,BB1098,AZ1099,"f",,Trigger)</f>
        <v>47057</v>
      </c>
      <c r="BC1099" s="101">
        <f>_xll.qlInterestRateIndexMaturity(Currency&amp;"ibor"&amp;Tenor,BB1099,Trigger)</f>
        <v>47149</v>
      </c>
      <c r="BD1099" s="246">
        <f>_xll.qlIndexFixing($AD$5,BA1099,TRUE,_xll.ohTrigger(Trigger,Trigger3M))</f>
        <v>2.2152580788384748E-2</v>
      </c>
      <c r="BE1099" s="246" t="e">
        <f>IFERROR(_xll.qlIndexFixing($BF$1,BA1099,TRUE,_xll.ohTrigger(Trigger,Trigger3M)),#N/A)</f>
        <v>#N/A</v>
      </c>
    </row>
    <row r="1100" spans="52:57" ht="11.25" customHeight="1" x14ac:dyDescent="0.25">
      <c r="AZ1100" s="102" t="s">
        <v>83</v>
      </c>
      <c r="BA1100" s="101">
        <f>_xll.qlInterestRateIndexFixingDate(Currency&amp;"ibor"&amp;Tenor,BB1100,Trigger)</f>
        <v>47060</v>
      </c>
      <c r="BB1100" s="101">
        <f>_xll.qlCalendarAdvance(Calendar,BB1099,AZ1100,"f",,Trigger)</f>
        <v>47064</v>
      </c>
      <c r="BC1100" s="101">
        <f>_xll.qlInterestRateIndexMaturity(Currency&amp;"ibor"&amp;Tenor,BB1100,Trigger)</f>
        <v>47156</v>
      </c>
      <c r="BD1100" s="246">
        <f>_xll.qlIndexFixing($AD$5,BA1100,TRUE,_xll.ohTrigger(Trigger,Trigger3M))</f>
        <v>2.2178680214077571E-2</v>
      </c>
      <c r="BE1100" s="246" t="e">
        <f>IFERROR(_xll.qlIndexFixing($BF$1,BA1100,TRUE,_xll.ohTrigger(Trigger,Trigger3M)),#N/A)</f>
        <v>#N/A</v>
      </c>
    </row>
    <row r="1101" spans="52:57" ht="11.25" customHeight="1" x14ac:dyDescent="0.25">
      <c r="AZ1101" s="102" t="s">
        <v>83</v>
      </c>
      <c r="BA1101" s="101">
        <f>_xll.qlInterestRateIndexFixingDate(Currency&amp;"ibor"&amp;Tenor,BB1101,Trigger)</f>
        <v>47067</v>
      </c>
      <c r="BB1101" s="101">
        <f>_xll.qlCalendarAdvance(Calendar,BB1100,AZ1101,"f",,Trigger)</f>
        <v>47071</v>
      </c>
      <c r="BC1101" s="101">
        <f>_xll.qlInterestRateIndexMaturity(Currency&amp;"ibor"&amp;Tenor,BB1101,Trigger)</f>
        <v>47163</v>
      </c>
      <c r="BD1101" s="246">
        <f>_xll.qlIndexFixing($AD$5,BA1101,TRUE,_xll.ohTrigger(Trigger,Trigger3M))</f>
        <v>2.2204779812871056E-2</v>
      </c>
      <c r="BE1101" s="246" t="e">
        <f>IFERROR(_xll.qlIndexFixing($BF$1,BA1101,TRUE,_xll.ohTrigger(Trigger,Trigger3M)),#N/A)</f>
        <v>#N/A</v>
      </c>
    </row>
    <row r="1102" spans="52:57" ht="11.25" customHeight="1" x14ac:dyDescent="0.25">
      <c r="AZ1102" s="102" t="s">
        <v>83</v>
      </c>
      <c r="BA1102" s="101">
        <f>_xll.qlInterestRateIndexFixingDate(Currency&amp;"ibor"&amp;Tenor,BB1102,Trigger)</f>
        <v>47074</v>
      </c>
      <c r="BB1102" s="101">
        <f>_xll.qlCalendarAdvance(Calendar,BB1101,AZ1102,"f",,Trigger)</f>
        <v>47078</v>
      </c>
      <c r="BC1102" s="101">
        <f>_xll.qlInterestRateIndexMaturity(Currency&amp;"ibor"&amp;Tenor,BB1102,Trigger)</f>
        <v>47170</v>
      </c>
      <c r="BD1102" s="246">
        <f>_xll.qlIndexFixing($AD$5,BA1102,TRUE,_xll.ohTrigger(Trigger,Trigger3M))</f>
        <v>2.223087958476434E-2</v>
      </c>
      <c r="BE1102" s="246" t="e">
        <f>IFERROR(_xll.qlIndexFixing($BF$1,BA1102,TRUE,_xll.ohTrigger(Trigger,Trigger3M)),#N/A)</f>
        <v>#N/A</v>
      </c>
    </row>
    <row r="1103" spans="52:57" ht="11.25" customHeight="1" x14ac:dyDescent="0.25">
      <c r="AZ1103" s="102" t="s">
        <v>83</v>
      </c>
      <c r="BA1103" s="101">
        <f>_xll.qlInterestRateIndexFixingDate(Currency&amp;"ibor"&amp;Tenor,BB1103,Trigger)</f>
        <v>47081</v>
      </c>
      <c r="BB1103" s="101">
        <f>_xll.qlCalendarAdvance(Calendar,BB1102,AZ1103,"f",,Trigger)</f>
        <v>47085</v>
      </c>
      <c r="BC1103" s="101">
        <f>_xll.qlInterestRateIndexMaturity(Currency&amp;"ibor"&amp;Tenor,BB1103,Trigger)</f>
        <v>47177</v>
      </c>
      <c r="BD1103" s="246">
        <f>_xll.qlIndexFixing($AD$5,BA1103,TRUE,_xll.ohTrigger(Trigger,Trigger3M))</f>
        <v>2.2256979529759156E-2</v>
      </c>
      <c r="BE1103" s="246" t="e">
        <f>IFERROR(_xll.qlIndexFixing($BF$1,BA1103,TRUE,_xll.ohTrigger(Trigger,Trigger3M)),#N/A)</f>
        <v>#N/A</v>
      </c>
    </row>
    <row r="1104" spans="52:57" ht="11.25" customHeight="1" x14ac:dyDescent="0.25">
      <c r="AZ1104" s="102" t="s">
        <v>83</v>
      </c>
      <c r="BA1104" s="101">
        <f>_xll.qlInterestRateIndexFixingDate(Currency&amp;"ibor"&amp;Tenor,BB1104,Trigger)</f>
        <v>47088</v>
      </c>
      <c r="BB1104" s="101">
        <f>_xll.qlCalendarAdvance(Calendar,BB1103,AZ1104,"f",,Trigger)</f>
        <v>47092</v>
      </c>
      <c r="BC1104" s="101">
        <f>_xll.qlInterestRateIndexMaturity(Currency&amp;"ibor"&amp;Tenor,BB1104,Trigger)</f>
        <v>47182</v>
      </c>
      <c r="BD1104" s="246">
        <f>_xll.qlIndexFixing($AD$5,BA1104,TRUE,_xll.ohTrigger(Trigger,Trigger3M))</f>
        <v>2.2277974910849707E-2</v>
      </c>
      <c r="BE1104" s="246" t="e">
        <f>IFERROR(_xll.qlIndexFixing($BF$1,BA1104,TRUE,_xll.ohTrigger(Trigger,Trigger3M)),#N/A)</f>
        <v>#N/A</v>
      </c>
    </row>
    <row r="1105" spans="52:57" ht="11.25" customHeight="1" x14ac:dyDescent="0.25">
      <c r="AZ1105" s="102" t="s">
        <v>83</v>
      </c>
      <c r="BA1105" s="101">
        <f>_xll.qlInterestRateIndexFixingDate(Currency&amp;"ibor"&amp;Tenor,BB1105,Trigger)</f>
        <v>47095</v>
      </c>
      <c r="BB1105" s="101">
        <f>_xll.qlCalendarAdvance(Calendar,BB1104,AZ1105,"f",,Trigger)</f>
        <v>47099</v>
      </c>
      <c r="BC1105" s="101">
        <f>_xll.qlInterestRateIndexMaturity(Currency&amp;"ibor"&amp;Tenor,BB1105,Trigger)</f>
        <v>47189</v>
      </c>
      <c r="BD1105" s="246">
        <f>_xll.qlIndexFixing($AD$5,BA1105,TRUE,_xll.ohTrigger(Trigger,Trigger3M))</f>
        <v>2.2304071954262206E-2</v>
      </c>
      <c r="BE1105" s="246" t="e">
        <f>IFERROR(_xll.qlIndexFixing($BF$1,BA1105,TRUE,_xll.ohTrigger(Trigger,Trigger3M)),#N/A)</f>
        <v>#N/A</v>
      </c>
    </row>
    <row r="1106" spans="52:57" ht="11.25" customHeight="1" x14ac:dyDescent="0.25">
      <c r="AZ1106" s="102" t="s">
        <v>83</v>
      </c>
      <c r="BA1106" s="101">
        <f>_xll.qlInterestRateIndexFixingDate(Currency&amp;"ibor"&amp;Tenor,BB1106,Trigger)</f>
        <v>47102</v>
      </c>
      <c r="BB1106" s="101">
        <f>_xll.qlCalendarAdvance(Calendar,BB1105,AZ1106,"f",,Trigger)</f>
        <v>47106</v>
      </c>
      <c r="BC1106" s="101">
        <f>_xll.qlInterestRateIndexMaturity(Currency&amp;"ibor"&amp;Tenor,BB1106,Trigger)</f>
        <v>47196</v>
      </c>
      <c r="BD1106" s="246">
        <f>_xll.qlIndexFixing($AD$5,BA1106,TRUE,_xll.ohTrigger(Trigger,Trigger3M))</f>
        <v>2.233016916699615E-2</v>
      </c>
      <c r="BE1106" s="246" t="e">
        <f>IFERROR(_xll.qlIndexFixing($BF$1,BA1106,TRUE,_xll.ohTrigger(Trigger,Trigger3M)),#N/A)</f>
        <v>#N/A</v>
      </c>
    </row>
    <row r="1107" spans="52:57" ht="11.25" customHeight="1" x14ac:dyDescent="0.25">
      <c r="AZ1107" s="102" t="s">
        <v>83</v>
      </c>
      <c r="BA1107" s="101">
        <f>_xll.qlInterestRateIndexFixingDate(Currency&amp;"ibor"&amp;Tenor,BB1107,Trigger)</f>
        <v>47108</v>
      </c>
      <c r="BB1107" s="101">
        <f>_xll.qlCalendarAdvance(Calendar,BB1106,AZ1107,"f",,Trigger)</f>
        <v>47114</v>
      </c>
      <c r="BC1107" s="101">
        <f>_xll.qlInterestRateIndexMaturity(Currency&amp;"ibor"&amp;Tenor,BB1107,Trigger)</f>
        <v>47204</v>
      </c>
      <c r="BD1107" s="246">
        <f>_xll.qlIndexFixing($AD$5,BA1107,TRUE,_xll.ohTrigger(Trigger,Trigger3M))</f>
        <v>2.2359994760311253E-2</v>
      </c>
      <c r="BE1107" s="246" t="e">
        <f>IFERROR(_xll.qlIndexFixing($BF$1,BA1107,TRUE,_xll.ohTrigger(Trigger,Trigger3M)),#N/A)</f>
        <v>#N/A</v>
      </c>
    </row>
    <row r="1108" spans="52:57" ht="11.25" customHeight="1" x14ac:dyDescent="0.25">
      <c r="AZ1108" s="102" t="s">
        <v>83</v>
      </c>
      <c r="BA1108" s="101">
        <f>_xll.qlInterestRateIndexFixingDate(Currency&amp;"ibor"&amp;Tenor,BB1108,Trigger)</f>
        <v>47116</v>
      </c>
      <c r="BB1108" s="101">
        <f>_xll.qlCalendarAdvance(Calendar,BB1107,AZ1108,"f",,Trigger)</f>
        <v>47121</v>
      </c>
      <c r="BC1108" s="101">
        <f>_xll.qlInterestRateIndexMaturity(Currency&amp;"ibor"&amp;Tenor,BB1108,Trigger)</f>
        <v>47211</v>
      </c>
      <c r="BD1108" s="246">
        <f>_xll.qlIndexFixing($AD$5,BA1108,TRUE,_xll.ohTrigger(Trigger,Trigger3M))</f>
        <v>2.2386092335878516E-2</v>
      </c>
      <c r="BE1108" s="246" t="e">
        <f>IFERROR(_xll.qlIndexFixing($BF$1,BA1108,TRUE,_xll.ohTrigger(Trigger,Trigger3M)),#N/A)</f>
        <v>#N/A</v>
      </c>
    </row>
    <row r="1109" spans="52:57" ht="11.25" customHeight="1" x14ac:dyDescent="0.25">
      <c r="AZ1109" s="102" t="s">
        <v>83</v>
      </c>
      <c r="BA1109" s="101">
        <f>_xll.qlInterestRateIndexFixingDate(Currency&amp;"ibor"&amp;Tenor,BB1109,Trigger)</f>
        <v>47126</v>
      </c>
      <c r="BB1109" s="101">
        <f>_xll.qlCalendarAdvance(Calendar,BB1108,AZ1109,"f",,Trigger)</f>
        <v>47128</v>
      </c>
      <c r="BC1109" s="101">
        <f>_xll.qlInterestRateIndexMaturity(Currency&amp;"ibor"&amp;Tenor,BB1109,Trigger)</f>
        <v>47218</v>
      </c>
      <c r="BD1109" s="246">
        <f>_xll.qlIndexFixing($AD$5,BA1109,TRUE,_xll.ohTrigger(Trigger,Trigger3M))</f>
        <v>2.2412190080771666E-2</v>
      </c>
      <c r="BE1109" s="246" t="e">
        <f>IFERROR(_xll.qlIndexFixing($BF$1,BA1109,TRUE,_xll.ohTrigger(Trigger,Trigger3M)),#N/A)</f>
        <v>#N/A</v>
      </c>
    </row>
    <row r="1110" spans="52:57" ht="11.25" customHeight="1" x14ac:dyDescent="0.25">
      <c r="AZ1110" s="102" t="s">
        <v>83</v>
      </c>
      <c r="BA1110" s="101">
        <f>_xll.qlInterestRateIndexFixingDate(Currency&amp;"ibor"&amp;Tenor,BB1110,Trigger)</f>
        <v>47133</v>
      </c>
      <c r="BB1110" s="101">
        <f>_xll.qlCalendarAdvance(Calendar,BB1109,AZ1110,"f",,Trigger)</f>
        <v>47135</v>
      </c>
      <c r="BC1110" s="101">
        <f>_xll.qlInterestRateIndexMaturity(Currency&amp;"ibor"&amp;Tenor,BB1110,Trigger)</f>
        <v>47225</v>
      </c>
      <c r="BD1110" s="246">
        <f>_xll.qlIndexFixing($AD$5,BA1110,TRUE,_xll.ohTrigger(Trigger,Trigger3M))</f>
        <v>2.2438287994989814E-2</v>
      </c>
      <c r="BE1110" s="246" t="e">
        <f>IFERROR(_xll.qlIndexFixing($BF$1,BA1110,TRUE,_xll.ohTrigger(Trigger,Trigger3M)),#N/A)</f>
        <v>#N/A</v>
      </c>
    </row>
    <row r="1111" spans="52:57" ht="11.25" customHeight="1" x14ac:dyDescent="0.25">
      <c r="AZ1111" s="102" t="s">
        <v>83</v>
      </c>
      <c r="BA1111" s="101">
        <f>_xll.qlInterestRateIndexFixingDate(Currency&amp;"ibor"&amp;Tenor,BB1111,Trigger)</f>
        <v>47140</v>
      </c>
      <c r="BB1111" s="101">
        <f>_xll.qlCalendarAdvance(Calendar,BB1110,AZ1111,"f",,Trigger)</f>
        <v>47142</v>
      </c>
      <c r="BC1111" s="101">
        <f>_xll.qlInterestRateIndexMaturity(Currency&amp;"ibor"&amp;Tenor,BB1111,Trigger)</f>
        <v>47232</v>
      </c>
      <c r="BD1111" s="246">
        <f>_xll.qlIndexFixing($AD$5,BA1111,TRUE,_xll.ohTrigger(Trigger,Trigger3M))</f>
        <v>2.2464386078532961E-2</v>
      </c>
      <c r="BE1111" s="246" t="e">
        <f>IFERROR(_xll.qlIndexFixing($BF$1,BA1111,TRUE,_xll.ohTrigger(Trigger,Trigger3M)),#N/A)</f>
        <v>#N/A</v>
      </c>
    </row>
    <row r="1112" spans="52:57" ht="11.25" customHeight="1" x14ac:dyDescent="0.25">
      <c r="AZ1112" s="102" t="s">
        <v>83</v>
      </c>
      <c r="BA1112" s="101">
        <f>_xll.qlInterestRateIndexFixingDate(Currency&amp;"ibor"&amp;Tenor,BB1112,Trigger)</f>
        <v>47147</v>
      </c>
      <c r="BB1112" s="101">
        <f>_xll.qlCalendarAdvance(Calendar,BB1111,AZ1112,"f",,Trigger)</f>
        <v>47149</v>
      </c>
      <c r="BC1112" s="101">
        <f>_xll.qlInterestRateIndexMaturity(Currency&amp;"ibor"&amp;Tenor,BB1112,Trigger)</f>
        <v>47238</v>
      </c>
      <c r="BD1112" s="246">
        <f>_xll.qlIndexFixing($AD$5,BA1112,TRUE,_xll.ohTrigger(Trigger,Trigger3M))</f>
        <v>2.2487919078167301E-2</v>
      </c>
      <c r="BE1112" s="246" t="e">
        <f>IFERROR(_xll.qlIndexFixing($BF$1,BA1112,TRUE,_xll.ohTrigger(Trigger,Trigger3M)),#N/A)</f>
        <v>#N/A</v>
      </c>
    </row>
    <row r="1113" spans="52:57" ht="11.25" customHeight="1" x14ac:dyDescent="0.25">
      <c r="AZ1113" s="102" t="s">
        <v>83</v>
      </c>
      <c r="BA1113" s="101">
        <f>_xll.qlInterestRateIndexFixingDate(Currency&amp;"ibor"&amp;Tenor,BB1113,Trigger)</f>
        <v>47154</v>
      </c>
      <c r="BB1113" s="101">
        <f>_xll.qlCalendarAdvance(Calendar,BB1112,AZ1113,"f",,Trigger)</f>
        <v>47156</v>
      </c>
      <c r="BC1113" s="101">
        <f>_xll.qlInterestRateIndexMaturity(Currency&amp;"ibor"&amp;Tenor,BB1113,Trigger)</f>
        <v>47245</v>
      </c>
      <c r="BD1113" s="246">
        <f>_xll.qlIndexFixing($AD$5,BA1113,TRUE,_xll.ohTrigger(Trigger,Trigger3M))</f>
        <v>2.251401586162332E-2</v>
      </c>
      <c r="BE1113" s="246" t="e">
        <f>IFERROR(_xll.qlIndexFixing($BF$1,BA1113,TRUE,_xll.ohTrigger(Trigger,Trigger3M)),#N/A)</f>
        <v>#N/A</v>
      </c>
    </row>
    <row r="1114" spans="52:57" ht="11.25" customHeight="1" x14ac:dyDescent="0.25">
      <c r="AZ1114" s="102" t="s">
        <v>83</v>
      </c>
      <c r="BA1114" s="101">
        <f>_xll.qlInterestRateIndexFixingDate(Currency&amp;"ibor"&amp;Tenor,BB1114,Trigger)</f>
        <v>47161</v>
      </c>
      <c r="BB1114" s="101">
        <f>_xll.qlCalendarAdvance(Calendar,BB1113,AZ1114,"f",,Trigger)</f>
        <v>47163</v>
      </c>
      <c r="BC1114" s="101">
        <f>_xll.qlInterestRateIndexMaturity(Currency&amp;"ibor"&amp;Tenor,BB1114,Trigger)</f>
        <v>47252</v>
      </c>
      <c r="BD1114" s="246">
        <f>_xll.qlIndexFixing($AD$5,BA1114,TRUE,_xll.ohTrigger(Trigger,Trigger3M))</f>
        <v>2.2540112812516638E-2</v>
      </c>
      <c r="BE1114" s="246" t="e">
        <f>IFERROR(_xll.qlIndexFixing($BF$1,BA1114,TRUE,_xll.ohTrigger(Trigger,Trigger3M)),#N/A)</f>
        <v>#N/A</v>
      </c>
    </row>
    <row r="1115" spans="52:57" ht="11.25" customHeight="1" x14ac:dyDescent="0.25">
      <c r="AZ1115" s="102" t="s">
        <v>83</v>
      </c>
      <c r="BA1115" s="101">
        <f>_xll.qlInterestRateIndexFixingDate(Currency&amp;"ibor"&amp;Tenor,BB1115,Trigger)</f>
        <v>47168</v>
      </c>
      <c r="BB1115" s="101">
        <f>_xll.qlCalendarAdvance(Calendar,BB1114,AZ1115,"f",,Trigger)</f>
        <v>47170</v>
      </c>
      <c r="BC1115" s="101">
        <f>_xll.qlInterestRateIndexMaturity(Currency&amp;"ibor"&amp;Tenor,BB1115,Trigger)</f>
        <v>47259</v>
      </c>
      <c r="BD1115" s="246">
        <f>_xll.qlIndexFixing($AD$5,BA1115,TRUE,_xll.ohTrigger(Trigger,Trigger3M))</f>
        <v>2.2566209930849051E-2</v>
      </c>
      <c r="BE1115" s="246" t="e">
        <f>IFERROR(_xll.qlIndexFixing($BF$1,BA1115,TRUE,_xll.ohTrigger(Trigger,Trigger3M)),#N/A)</f>
        <v>#N/A</v>
      </c>
    </row>
    <row r="1116" spans="52:57" ht="11.25" customHeight="1" x14ac:dyDescent="0.25">
      <c r="AZ1116" s="102" t="s">
        <v>83</v>
      </c>
      <c r="BA1116" s="101">
        <f>_xll.qlInterestRateIndexFixingDate(Currency&amp;"ibor"&amp;Tenor,BB1116,Trigger)</f>
        <v>47175</v>
      </c>
      <c r="BB1116" s="101">
        <f>_xll.qlCalendarAdvance(Calendar,BB1115,AZ1116,"f",,Trigger)</f>
        <v>47177</v>
      </c>
      <c r="BC1116" s="101">
        <f>_xll.qlInterestRateIndexMaturity(Currency&amp;"ibor"&amp;Tenor,BB1116,Trigger)</f>
        <v>47269</v>
      </c>
      <c r="BD1116" s="246">
        <f>_xll.qlIndexFixing($AD$5,BA1116,TRUE,_xll.ohTrigger(Trigger,Trigger3M))</f>
        <v>2.2600023466658532E-2</v>
      </c>
      <c r="BE1116" s="246" t="e">
        <f>IFERROR(_xll.qlIndexFixing($BF$1,BA1116,TRUE,_xll.ohTrigger(Trigger,Trigger3M)),#N/A)</f>
        <v>#N/A</v>
      </c>
    </row>
    <row r="1117" spans="52:57" ht="11.25" customHeight="1" x14ac:dyDescent="0.25">
      <c r="AZ1117" s="102" t="s">
        <v>83</v>
      </c>
      <c r="BA1117" s="101">
        <f>_xll.qlInterestRateIndexFixingDate(Currency&amp;"ibor"&amp;Tenor,BB1117,Trigger)</f>
        <v>47182</v>
      </c>
      <c r="BB1117" s="101">
        <f>_xll.qlCalendarAdvance(Calendar,BB1116,AZ1117,"f",,Trigger)</f>
        <v>47184</v>
      </c>
      <c r="BC1117" s="101">
        <f>_xll.qlInterestRateIndexMaturity(Currency&amp;"ibor"&amp;Tenor,BB1117,Trigger)</f>
        <v>47276</v>
      </c>
      <c r="BD1117" s="246">
        <f>_xll.qlIndexFixing($AD$5,BA1117,TRUE,_xll.ohTrigger(Trigger,Trigger3M))</f>
        <v>2.2626125859928844E-2</v>
      </c>
      <c r="BE1117" s="246" t="e">
        <f>IFERROR(_xll.qlIndexFixing($BF$1,BA1117,TRUE,_xll.ohTrigger(Trigger,Trigger3M)),#N/A)</f>
        <v>#N/A</v>
      </c>
    </row>
    <row r="1118" spans="52:57" ht="11.25" customHeight="1" x14ac:dyDescent="0.25">
      <c r="AZ1118" s="102" t="s">
        <v>83</v>
      </c>
      <c r="BA1118" s="101">
        <f>_xll.qlInterestRateIndexFixingDate(Currency&amp;"ibor"&amp;Tenor,BB1118,Trigger)</f>
        <v>47189</v>
      </c>
      <c r="BB1118" s="101">
        <f>_xll.qlCalendarAdvance(Calendar,BB1117,AZ1118,"f",,Trigger)</f>
        <v>47191</v>
      </c>
      <c r="BC1118" s="101">
        <f>_xll.qlInterestRateIndexMaturity(Currency&amp;"ibor"&amp;Tenor,BB1118,Trigger)</f>
        <v>47283</v>
      </c>
      <c r="BD1118" s="246">
        <f>_xll.qlIndexFixing($AD$5,BA1118,TRUE,_xll.ohTrigger(Trigger,Trigger3M))</f>
        <v>2.2652228426318935E-2</v>
      </c>
      <c r="BE1118" s="246" t="e">
        <f>IFERROR(_xll.qlIndexFixing($BF$1,BA1118,TRUE,_xll.ohTrigger(Trigger,Trigger3M)),#N/A)</f>
        <v>#N/A</v>
      </c>
    </row>
    <row r="1119" spans="52:57" ht="11.25" customHeight="1" x14ac:dyDescent="0.25">
      <c r="AZ1119" s="102" t="s">
        <v>83</v>
      </c>
      <c r="BA1119" s="101">
        <f>_xll.qlInterestRateIndexFixingDate(Currency&amp;"ibor"&amp;Tenor,BB1119,Trigger)</f>
        <v>47196</v>
      </c>
      <c r="BB1119" s="101">
        <f>_xll.qlCalendarAdvance(Calendar,BB1118,AZ1119,"f",,Trigger)</f>
        <v>47198</v>
      </c>
      <c r="BC1119" s="101">
        <f>_xll.qlInterestRateIndexMaturity(Currency&amp;"ibor"&amp;Tenor,BB1119,Trigger)</f>
        <v>47290</v>
      </c>
      <c r="BD1119" s="246">
        <f>_xll.qlIndexFixing($AD$5,BA1119,TRUE,_xll.ohTrigger(Trigger,Trigger3M))</f>
        <v>2.2678331165827938E-2</v>
      </c>
      <c r="BE1119" s="246" t="e">
        <f>IFERROR(_xll.qlIndexFixing($BF$1,BA1119,TRUE,_xll.ohTrigger(Trigger,Trigger3M)),#N/A)</f>
        <v>#N/A</v>
      </c>
    </row>
    <row r="1120" spans="52:57" ht="11.25" customHeight="1" x14ac:dyDescent="0.25">
      <c r="AZ1120" s="102" t="s">
        <v>83</v>
      </c>
      <c r="BA1120" s="101">
        <f>_xll.qlInterestRateIndexFixingDate(Currency&amp;"ibor"&amp;Tenor,BB1120,Trigger)</f>
        <v>47203</v>
      </c>
      <c r="BB1120" s="101">
        <f>_xll.qlCalendarAdvance(Calendar,BB1119,AZ1120,"f",,Trigger)</f>
        <v>47205</v>
      </c>
      <c r="BC1120" s="101">
        <f>_xll.qlInterestRateIndexMaturity(Currency&amp;"ibor"&amp;Tenor,BB1120,Trigger)</f>
        <v>47297</v>
      </c>
      <c r="BD1120" s="246">
        <f>_xll.qlIndexFixing($AD$5,BA1120,TRUE,_xll.ohTrigger(Trigger,Trigger3M))</f>
        <v>2.2704434078458454E-2</v>
      </c>
      <c r="BE1120" s="246" t="e">
        <f>IFERROR(_xll.qlIndexFixing($BF$1,BA1120,TRUE,_xll.ohTrigger(Trigger,Trigger3M)),#N/A)</f>
        <v>#N/A</v>
      </c>
    </row>
    <row r="1121" spans="52:57" ht="11.25" customHeight="1" x14ac:dyDescent="0.25">
      <c r="AZ1121" s="102" t="s">
        <v>83</v>
      </c>
      <c r="BA1121" s="101">
        <f>_xll.qlInterestRateIndexFixingDate(Currency&amp;"ibor"&amp;Tenor,BB1121,Trigger)</f>
        <v>47206</v>
      </c>
      <c r="BB1121" s="101">
        <f>_xll.qlCalendarAdvance(Calendar,BB1120,AZ1121,"f",,Trigger)</f>
        <v>47212</v>
      </c>
      <c r="BC1121" s="101">
        <f>_xll.qlInterestRateIndexMaturity(Currency&amp;"ibor"&amp;Tenor,BB1121,Trigger)</f>
        <v>47303</v>
      </c>
      <c r="BD1121" s="246">
        <f>_xll.qlIndexFixing($AD$5,BA1121,TRUE,_xll.ohTrigger(Trigger,Trigger3M))</f>
        <v>2.2727956562856172E-2</v>
      </c>
      <c r="BE1121" s="246" t="e">
        <f>IFERROR(_xll.qlIndexFixing($BF$1,BA1121,TRUE,_xll.ohTrigger(Trigger,Trigger3M)),#N/A)</f>
        <v>#N/A</v>
      </c>
    </row>
    <row r="1122" spans="52:57" ht="11.25" customHeight="1" x14ac:dyDescent="0.25">
      <c r="AZ1122" s="102" t="s">
        <v>83</v>
      </c>
      <c r="BA1122" s="101">
        <f>_xll.qlInterestRateIndexFixingDate(Currency&amp;"ibor"&amp;Tenor,BB1122,Trigger)</f>
        <v>47217</v>
      </c>
      <c r="BB1122" s="101">
        <f>_xll.qlCalendarAdvance(Calendar,BB1121,AZ1122,"f",,Trigger)</f>
        <v>47219</v>
      </c>
      <c r="BC1122" s="101">
        <f>_xll.qlInterestRateIndexMaturity(Currency&amp;"ibor"&amp;Tenor,BB1122,Trigger)</f>
        <v>47310</v>
      </c>
      <c r="BD1122" s="246">
        <f>_xll.qlIndexFixing($AD$5,BA1122,TRUE,_xll.ohTrigger(Trigger,Trigger3M))</f>
        <v>2.2754058165211713E-2</v>
      </c>
      <c r="BE1122" s="246" t="e">
        <f>IFERROR(_xll.qlIndexFixing($BF$1,BA1122,TRUE,_xll.ohTrigger(Trigger,Trigger3M)),#N/A)</f>
        <v>#N/A</v>
      </c>
    </row>
    <row r="1123" spans="52:57" ht="11.25" customHeight="1" x14ac:dyDescent="0.25">
      <c r="AZ1123" s="102" t="s">
        <v>83</v>
      </c>
      <c r="BA1123" s="101">
        <f>_xll.qlInterestRateIndexFixingDate(Currency&amp;"ibor"&amp;Tenor,BB1123,Trigger)</f>
        <v>47224</v>
      </c>
      <c r="BB1123" s="101">
        <f>_xll.qlCalendarAdvance(Calendar,BB1122,AZ1123,"f",,Trigger)</f>
        <v>47226</v>
      </c>
      <c r="BC1123" s="101">
        <f>_xll.qlInterestRateIndexMaturity(Currency&amp;"ibor"&amp;Tenor,BB1123,Trigger)</f>
        <v>47317</v>
      </c>
      <c r="BD1123" s="246">
        <f>_xll.qlIndexFixing($AD$5,BA1123,TRUE,_xll.ohTrigger(Trigger,Trigger3M))</f>
        <v>2.2780159938799956E-2</v>
      </c>
      <c r="BE1123" s="246" t="e">
        <f>IFERROR(_xll.qlIndexFixing($BF$1,BA1123,TRUE,_xll.ohTrigger(Trigger,Trigger3M)),#N/A)</f>
        <v>#N/A</v>
      </c>
    </row>
    <row r="1124" spans="52:57" ht="11.25" customHeight="1" x14ac:dyDescent="0.25">
      <c r="AZ1124" s="102" t="s">
        <v>83</v>
      </c>
      <c r="BA1124" s="101">
        <f>_xll.qlInterestRateIndexFixingDate(Currency&amp;"ibor"&amp;Tenor,BB1124,Trigger)</f>
        <v>47231</v>
      </c>
      <c r="BB1124" s="101">
        <f>_xll.qlCalendarAdvance(Calendar,BB1123,AZ1124,"f",,Trigger)</f>
        <v>47233</v>
      </c>
      <c r="BC1124" s="101">
        <f>_xll.qlInterestRateIndexMaturity(Currency&amp;"ibor"&amp;Tenor,BB1124,Trigger)</f>
        <v>47324</v>
      </c>
      <c r="BD1124" s="246">
        <f>_xll.qlIndexFixing($AD$5,BA1124,TRUE,_xll.ohTrigger(Trigger,Trigger3M))</f>
        <v>2.2791182733608736E-2</v>
      </c>
      <c r="BE1124" s="246" t="e">
        <f>IFERROR(_xll.qlIndexFixing($BF$1,BA1124,TRUE,_xll.ohTrigger(Trigger,Trigger3M)),#N/A)</f>
        <v>#N/A</v>
      </c>
    </row>
    <row r="1125" spans="52:57" ht="11.25" customHeight="1" x14ac:dyDescent="0.25">
      <c r="AZ1125" s="102" t="s">
        <v>83</v>
      </c>
      <c r="BA1125" s="101">
        <f>_xll.qlInterestRateIndexFixingDate(Currency&amp;"ibor"&amp;Tenor,BB1125,Trigger)</f>
        <v>47235</v>
      </c>
      <c r="BB1125" s="101">
        <f>_xll.qlCalendarAdvance(Calendar,BB1124,AZ1125,"f",,Trigger)</f>
        <v>47240</v>
      </c>
      <c r="BC1125" s="101">
        <f>_xll.qlInterestRateIndexMaturity(Currency&amp;"ibor"&amp;Tenor,BB1125,Trigger)</f>
        <v>47332</v>
      </c>
      <c r="BD1125" s="246">
        <f>_xll.qlIndexFixing($AD$5,BA1125,TRUE,_xll.ohTrigger(Trigger,Trigger3M))</f>
        <v>2.2700496747239132E-2</v>
      </c>
      <c r="BE1125" s="246" t="e">
        <f>IFERROR(_xll.qlIndexFixing($BF$1,BA1125,TRUE,_xll.ohTrigger(Trigger,Trigger3M)),#N/A)</f>
        <v>#N/A</v>
      </c>
    </row>
    <row r="1126" spans="52:57" ht="11.25" customHeight="1" x14ac:dyDescent="0.25">
      <c r="AZ1126" s="102" t="s">
        <v>83</v>
      </c>
      <c r="BA1126" s="101">
        <f>_xll.qlInterestRateIndexFixingDate(Currency&amp;"ibor"&amp;Tenor,BB1126,Trigger)</f>
        <v>47245</v>
      </c>
      <c r="BB1126" s="101">
        <f>_xll.qlCalendarAdvance(Calendar,BB1125,AZ1126,"f",,Trigger)</f>
        <v>47247</v>
      </c>
      <c r="BC1126" s="101">
        <f>_xll.qlInterestRateIndexMaturity(Currency&amp;"ibor"&amp;Tenor,BB1126,Trigger)</f>
        <v>47339</v>
      </c>
      <c r="BD1126" s="246">
        <f>_xll.qlIndexFixing($AD$5,BA1126,TRUE,_xll.ohTrigger(Trigger,Trigger3M))</f>
        <v>2.2621700105241765E-2</v>
      </c>
      <c r="BE1126" s="246" t="e">
        <f>IFERROR(_xll.qlIndexFixing($BF$1,BA1126,TRUE,_xll.ohTrigger(Trigger,Trigger3M)),#N/A)</f>
        <v>#N/A</v>
      </c>
    </row>
    <row r="1127" spans="52:57" ht="11.25" customHeight="1" x14ac:dyDescent="0.25">
      <c r="AZ1127" s="102" t="s">
        <v>83</v>
      </c>
      <c r="BA1127" s="101">
        <f>_xll.qlInterestRateIndexFixingDate(Currency&amp;"ibor"&amp;Tenor,BB1127,Trigger)</f>
        <v>47252</v>
      </c>
      <c r="BB1127" s="101">
        <f>_xll.qlCalendarAdvance(Calendar,BB1126,AZ1127,"f",,Trigger)</f>
        <v>47254</v>
      </c>
      <c r="BC1127" s="101">
        <f>_xll.qlInterestRateIndexMaturity(Currency&amp;"ibor"&amp;Tenor,BB1127,Trigger)</f>
        <v>47346</v>
      </c>
      <c r="BD1127" s="246">
        <f>_xll.qlIndexFixing($AD$5,BA1127,TRUE,_xll.ohTrigger(Trigger,Trigger3M))</f>
        <v>2.2542619386894995E-2</v>
      </c>
      <c r="BE1127" s="246" t="e">
        <f>IFERROR(_xll.qlIndexFixing($BF$1,BA1127,TRUE,_xll.ohTrigger(Trigger,Trigger3M)),#N/A)</f>
        <v>#N/A</v>
      </c>
    </row>
    <row r="1128" spans="52:57" ht="11.25" customHeight="1" x14ac:dyDescent="0.25">
      <c r="AZ1128" s="102" t="s">
        <v>83</v>
      </c>
      <c r="BA1128" s="101">
        <f>_xll.qlInterestRateIndexFixingDate(Currency&amp;"ibor"&amp;Tenor,BB1128,Trigger)</f>
        <v>47259</v>
      </c>
      <c r="BB1128" s="101">
        <f>_xll.qlCalendarAdvance(Calendar,BB1127,AZ1128,"f",,Trigger)</f>
        <v>47261</v>
      </c>
      <c r="BC1128" s="101">
        <f>_xll.qlInterestRateIndexMaturity(Currency&amp;"ibor"&amp;Tenor,BB1128,Trigger)</f>
        <v>47353</v>
      </c>
      <c r="BD1128" s="246">
        <f>_xll.qlIndexFixing($AD$5,BA1128,TRUE,_xll.ohTrigger(Trigger,Trigger3M))</f>
        <v>2.2463254609386817E-2</v>
      </c>
      <c r="BE1128" s="246" t="e">
        <f>IFERROR(_xll.qlIndexFixing($BF$1,BA1128,TRUE,_xll.ohTrigger(Trigger,Trigger3M)),#N/A)</f>
        <v>#N/A</v>
      </c>
    </row>
    <row r="1129" spans="52:57" ht="11.25" customHeight="1" x14ac:dyDescent="0.25">
      <c r="AZ1129" s="102" t="s">
        <v>83</v>
      </c>
      <c r="BA1129" s="101">
        <f>_xll.qlInterestRateIndexFixingDate(Currency&amp;"ibor"&amp;Tenor,BB1129,Trigger)</f>
        <v>47266</v>
      </c>
      <c r="BB1129" s="101">
        <f>_xll.qlCalendarAdvance(Calendar,BB1128,AZ1129,"f",,Trigger)</f>
        <v>47268</v>
      </c>
      <c r="BC1129" s="101">
        <f>_xll.qlInterestRateIndexMaturity(Currency&amp;"ibor"&amp;Tenor,BB1129,Trigger)</f>
        <v>47360</v>
      </c>
      <c r="BD1129" s="246">
        <f>_xll.qlIndexFixing($AD$5,BA1129,TRUE,_xll.ohTrigger(Trigger,Trigger3M))</f>
        <v>2.2383605789966909E-2</v>
      </c>
      <c r="BE1129" s="246" t="e">
        <f>IFERROR(_xll.qlIndexFixing($BF$1,BA1129,TRUE,_xll.ohTrigger(Trigger,Trigger3M)),#N/A)</f>
        <v>#N/A</v>
      </c>
    </row>
    <row r="1130" spans="52:57" ht="11.25" customHeight="1" x14ac:dyDescent="0.25">
      <c r="AZ1130" s="102" t="s">
        <v>83</v>
      </c>
      <c r="BA1130" s="101">
        <f>_xll.qlInterestRateIndexFixingDate(Currency&amp;"ibor"&amp;Tenor,BB1130,Trigger)</f>
        <v>47273</v>
      </c>
      <c r="BB1130" s="101">
        <f>_xll.qlCalendarAdvance(Calendar,BB1129,AZ1130,"f",,Trigger)</f>
        <v>47275</v>
      </c>
      <c r="BC1130" s="101">
        <f>_xll.qlInterestRateIndexMaturity(Currency&amp;"ibor"&amp;Tenor,BB1130,Trigger)</f>
        <v>47367</v>
      </c>
      <c r="BD1130" s="246">
        <f>_xll.qlIndexFixing($AD$5,BA1130,TRUE,_xll.ohTrigger(Trigger,Trigger3M))</f>
        <v>2.2303672945945773E-2</v>
      </c>
      <c r="BE1130" s="246" t="e">
        <f>IFERROR(_xll.qlIndexFixing($BF$1,BA1130,TRUE,_xll.ohTrigger(Trigger,Trigger3M)),#N/A)</f>
        <v>#N/A</v>
      </c>
    </row>
    <row r="1131" spans="52:57" ht="11.25" customHeight="1" x14ac:dyDescent="0.25">
      <c r="AZ1131" s="102" t="s">
        <v>83</v>
      </c>
      <c r="BA1131" s="101">
        <f>_xll.qlInterestRateIndexFixingDate(Currency&amp;"ibor"&amp;Tenor,BB1131,Trigger)</f>
        <v>47280</v>
      </c>
      <c r="BB1131" s="101">
        <f>_xll.qlCalendarAdvance(Calendar,BB1130,AZ1131,"f",,Trigger)</f>
        <v>47282</v>
      </c>
      <c r="BC1131" s="101">
        <f>_xll.qlInterestRateIndexMaturity(Currency&amp;"ibor"&amp;Tenor,BB1131,Trigger)</f>
        <v>47374</v>
      </c>
      <c r="BD1131" s="246">
        <f>_xll.qlIndexFixing($AD$5,BA1131,TRUE,_xll.ohTrigger(Trigger,Trigger3M))</f>
        <v>2.2223456094694727E-2</v>
      </c>
      <c r="BE1131" s="246" t="e">
        <f>IFERROR(_xll.qlIndexFixing($BF$1,BA1131,TRUE,_xll.ohTrigger(Trigger,Trigger3M)),#N/A)</f>
        <v>#N/A</v>
      </c>
    </row>
    <row r="1132" spans="52:57" ht="11.25" customHeight="1" x14ac:dyDescent="0.25">
      <c r="AZ1132" s="102" t="s">
        <v>83</v>
      </c>
      <c r="BA1132" s="101">
        <f>_xll.qlInterestRateIndexFixingDate(Currency&amp;"ibor"&amp;Tenor,BB1132,Trigger)</f>
        <v>47287</v>
      </c>
      <c r="BB1132" s="101">
        <f>_xll.qlCalendarAdvance(Calendar,BB1131,AZ1132,"f",,Trigger)</f>
        <v>47289</v>
      </c>
      <c r="BC1132" s="101">
        <f>_xll.qlInterestRateIndexMaturity(Currency&amp;"ibor"&amp;Tenor,BB1132,Trigger)</f>
        <v>47381</v>
      </c>
      <c r="BD1132" s="246">
        <f>_xll.qlIndexFixing($AD$5,BA1132,TRUE,_xll.ohTrigger(Trigger,Trigger3M))</f>
        <v>2.2142955253648521E-2</v>
      </c>
      <c r="BE1132" s="246" t="e">
        <f>IFERROR(_xll.qlIndexFixing($BF$1,BA1132,TRUE,_xll.ohTrigger(Trigger,Trigger3M)),#N/A)</f>
        <v>#N/A</v>
      </c>
    </row>
    <row r="1133" spans="52:57" ht="11.25" customHeight="1" x14ac:dyDescent="0.25">
      <c r="AZ1133" s="102" t="s">
        <v>83</v>
      </c>
      <c r="BA1133" s="101">
        <f>_xll.qlInterestRateIndexFixingDate(Currency&amp;"ibor"&amp;Tenor,BB1133,Trigger)</f>
        <v>47294</v>
      </c>
      <c r="BB1133" s="101">
        <f>_xll.qlCalendarAdvance(Calendar,BB1132,AZ1133,"f",,Trigger)</f>
        <v>47296</v>
      </c>
      <c r="BC1133" s="101">
        <f>_xll.qlInterestRateIndexMaturity(Currency&amp;"ibor"&amp;Tenor,BB1133,Trigger)</f>
        <v>47388</v>
      </c>
      <c r="BD1133" s="246">
        <f>_xll.qlIndexFixing($AD$5,BA1133,TRUE,_xll.ohTrigger(Trigger,Trigger3M))</f>
        <v>2.206217044030186E-2</v>
      </c>
      <c r="BE1133" s="246" t="e">
        <f>IFERROR(_xll.qlIndexFixing($BF$1,BA1133,TRUE,_xll.ohTrigger(Trigger,Trigger3M)),#N/A)</f>
        <v>#N/A</v>
      </c>
    </row>
    <row r="1134" spans="52:57" ht="11.25" customHeight="1" x14ac:dyDescent="0.25">
      <c r="AZ1134" s="102" t="s">
        <v>83</v>
      </c>
      <c r="BA1134" s="101">
        <f>_xll.qlInterestRateIndexFixingDate(Currency&amp;"ibor"&amp;Tenor,BB1134,Trigger)</f>
        <v>47301</v>
      </c>
      <c r="BB1134" s="101">
        <f>_xll.qlCalendarAdvance(Calendar,BB1133,AZ1134,"f",,Trigger)</f>
        <v>47303</v>
      </c>
      <c r="BC1134" s="101">
        <f>_xll.qlInterestRateIndexMaturity(Currency&amp;"ibor"&amp;Tenor,BB1134,Trigger)</f>
        <v>47395</v>
      </c>
      <c r="BD1134" s="246">
        <f>_xll.qlIndexFixing($AD$5,BA1134,TRUE,_xll.ohTrigger(Trigger,Trigger3M))</f>
        <v>2.1981101672210266E-2</v>
      </c>
      <c r="BE1134" s="246" t="e">
        <f>IFERROR(_xll.qlIndexFixing($BF$1,BA1134,TRUE,_xll.ohTrigger(Trigger,Trigger3M)),#N/A)</f>
        <v>#N/A</v>
      </c>
    </row>
    <row r="1135" spans="52:57" ht="11.25" customHeight="1" x14ac:dyDescent="0.25">
      <c r="AZ1135" s="102" t="s">
        <v>83</v>
      </c>
      <c r="BA1135" s="101">
        <f>_xll.qlInterestRateIndexFixingDate(Currency&amp;"ibor"&amp;Tenor,BB1135,Trigger)</f>
        <v>47308</v>
      </c>
      <c r="BB1135" s="101">
        <f>_xll.qlCalendarAdvance(Calendar,BB1134,AZ1135,"f",,Trigger)</f>
        <v>47310</v>
      </c>
      <c r="BC1135" s="101">
        <f>_xll.qlInterestRateIndexMaturity(Currency&amp;"ibor"&amp;Tenor,BB1135,Trigger)</f>
        <v>47402</v>
      </c>
      <c r="BD1135" s="246">
        <f>_xll.qlIndexFixing($AD$5,BA1135,TRUE,_xll.ohTrigger(Trigger,Trigger3M))</f>
        <v>2.1899748966993555E-2</v>
      </c>
      <c r="BE1135" s="246" t="e">
        <f>IFERROR(_xll.qlIndexFixing($BF$1,BA1135,TRUE,_xll.ohTrigger(Trigger,Trigger3M)),#N/A)</f>
        <v>#N/A</v>
      </c>
    </row>
    <row r="1136" spans="52:57" ht="11.25" customHeight="1" x14ac:dyDescent="0.25">
      <c r="AZ1136" s="102" t="s">
        <v>83</v>
      </c>
      <c r="BA1136" s="101">
        <f>_xll.qlInterestRateIndexFixingDate(Currency&amp;"ibor"&amp;Tenor,BB1136,Trigger)</f>
        <v>47315</v>
      </c>
      <c r="BB1136" s="101">
        <f>_xll.qlCalendarAdvance(Calendar,BB1135,AZ1136,"f",,Trigger)</f>
        <v>47317</v>
      </c>
      <c r="BC1136" s="101">
        <f>_xll.qlInterestRateIndexMaturity(Currency&amp;"ibor"&amp;Tenor,BB1136,Trigger)</f>
        <v>47409</v>
      </c>
      <c r="BD1136" s="246">
        <f>_xll.qlIndexFixing($AD$5,BA1136,TRUE,_xll.ohTrigger(Trigger,Trigger3M))</f>
        <v>2.1818112342329759E-2</v>
      </c>
      <c r="BE1136" s="246" t="e">
        <f>IFERROR(_xll.qlIndexFixing($BF$1,BA1136,TRUE,_xll.ohTrigger(Trigger,Trigger3M)),#N/A)</f>
        <v>#N/A</v>
      </c>
    </row>
    <row r="1137" spans="52:57" ht="11.25" customHeight="1" x14ac:dyDescent="0.25">
      <c r="AZ1137" s="102" t="s">
        <v>83</v>
      </c>
      <c r="BA1137" s="101">
        <f>_xll.qlInterestRateIndexFixingDate(Currency&amp;"ibor"&amp;Tenor,BB1137,Trigger)</f>
        <v>47322</v>
      </c>
      <c r="BB1137" s="101">
        <f>_xll.qlCalendarAdvance(Calendar,BB1136,AZ1137,"f",,Trigger)</f>
        <v>47324</v>
      </c>
      <c r="BC1137" s="101">
        <f>_xll.qlInterestRateIndexMaturity(Currency&amp;"ibor"&amp;Tenor,BB1137,Trigger)</f>
        <v>47416</v>
      </c>
      <c r="BD1137" s="246">
        <f>_xll.qlIndexFixing($AD$5,BA1137,TRUE,_xll.ohTrigger(Trigger,Trigger3M))</f>
        <v>2.1751104002779624E-2</v>
      </c>
      <c r="BE1137" s="246" t="e">
        <f>IFERROR(_xll.qlIndexFixing($BF$1,BA1137,TRUE,_xll.ohTrigger(Trigger,Trigger3M)),#N/A)</f>
        <v>#N/A</v>
      </c>
    </row>
    <row r="1138" spans="52:57" ht="11.25" customHeight="1" x14ac:dyDescent="0.25">
      <c r="AZ1138" s="102" t="s">
        <v>83</v>
      </c>
      <c r="BA1138" s="101">
        <f>_xll.qlInterestRateIndexFixingDate(Currency&amp;"ibor"&amp;Tenor,BB1138,Trigger)</f>
        <v>47329</v>
      </c>
      <c r="BB1138" s="101">
        <f>_xll.qlCalendarAdvance(Calendar,BB1137,AZ1138,"f",,Trigger)</f>
        <v>47331</v>
      </c>
      <c r="BC1138" s="101">
        <f>_xll.qlInterestRateIndexMaturity(Currency&amp;"ibor"&amp;Tenor,BB1138,Trigger)</f>
        <v>47423</v>
      </c>
      <c r="BD1138" s="246">
        <f>_xll.qlIndexFixing($AD$5,BA1138,TRUE,_xll.ohTrigger(Trigger,Trigger3M))</f>
        <v>2.1773447189198915E-2</v>
      </c>
      <c r="BE1138" s="246" t="e">
        <f>IFERROR(_xll.qlIndexFixing($BF$1,BA1138,TRUE,_xll.ohTrigger(Trigger,Trigger3M)),#N/A)</f>
        <v>#N/A</v>
      </c>
    </row>
    <row r="1139" spans="52:57" ht="11.25" customHeight="1" x14ac:dyDescent="0.25">
      <c r="AZ1139" s="102" t="s">
        <v>83</v>
      </c>
      <c r="BA1139" s="101">
        <f>_xll.qlInterestRateIndexFixingDate(Currency&amp;"ibor"&amp;Tenor,BB1139,Trigger)</f>
        <v>47336</v>
      </c>
      <c r="BB1139" s="101">
        <f>_xll.qlCalendarAdvance(Calendar,BB1138,AZ1139,"f",,Trigger)</f>
        <v>47338</v>
      </c>
      <c r="BC1139" s="101">
        <f>_xll.qlInterestRateIndexMaturity(Currency&amp;"ibor"&amp;Tenor,BB1139,Trigger)</f>
        <v>47430</v>
      </c>
      <c r="BD1139" s="246">
        <f>_xll.qlIndexFixing($AD$5,BA1139,TRUE,_xll.ohTrigger(Trigger,Trigger3M))</f>
        <v>2.1795790502490628E-2</v>
      </c>
      <c r="BE1139" s="246" t="e">
        <f>IFERROR(_xll.qlIndexFixing($BF$1,BA1139,TRUE,_xll.ohTrigger(Trigger,Trigger3M)),#N/A)</f>
        <v>#N/A</v>
      </c>
    </row>
    <row r="1140" spans="52:57" ht="11.25" customHeight="1" x14ac:dyDescent="0.25">
      <c r="AZ1140" s="102" t="s">
        <v>83</v>
      </c>
      <c r="BA1140" s="101">
        <f>_xll.qlInterestRateIndexFixingDate(Currency&amp;"ibor"&amp;Tenor,BB1140,Trigger)</f>
        <v>47343</v>
      </c>
      <c r="BB1140" s="101">
        <f>_xll.qlCalendarAdvance(Calendar,BB1139,AZ1140,"f",,Trigger)</f>
        <v>47345</v>
      </c>
      <c r="BC1140" s="101">
        <f>_xll.qlInterestRateIndexMaturity(Currency&amp;"ibor"&amp;Tenor,BB1140,Trigger)</f>
        <v>47437</v>
      </c>
      <c r="BD1140" s="246">
        <f>_xll.qlIndexFixing($AD$5,BA1140,TRUE,_xll.ohTrigger(Trigger,Trigger3M))</f>
        <v>2.1818133942655634E-2</v>
      </c>
      <c r="BE1140" s="246" t="e">
        <f>IFERROR(_xll.qlIndexFixing($BF$1,BA1140,TRUE,_xll.ohTrigger(Trigger,Trigger3M)),#N/A)</f>
        <v>#N/A</v>
      </c>
    </row>
    <row r="1141" spans="52:57" ht="11.25" customHeight="1" x14ac:dyDescent="0.25">
      <c r="AZ1141" s="102" t="s">
        <v>83</v>
      </c>
      <c r="BA1141" s="101">
        <f>_xll.qlInterestRateIndexFixingDate(Currency&amp;"ibor"&amp;Tenor,BB1141,Trigger)</f>
        <v>47350</v>
      </c>
      <c r="BB1141" s="101">
        <f>_xll.qlCalendarAdvance(Calendar,BB1140,AZ1141,"f",,Trigger)</f>
        <v>47352</v>
      </c>
      <c r="BC1141" s="101">
        <f>_xll.qlInterestRateIndexMaturity(Currency&amp;"ibor"&amp;Tenor,BB1141,Trigger)</f>
        <v>47444</v>
      </c>
      <c r="BD1141" s="246">
        <f>_xll.qlIndexFixing($AD$5,BA1141,TRUE,_xll.ohTrigger(Trigger,Trigger3M))</f>
        <v>2.1840477509694804E-2</v>
      </c>
      <c r="BE1141" s="246" t="e">
        <f>IFERROR(_xll.qlIndexFixing($BF$1,BA1141,TRUE,_xll.ohTrigger(Trigger,Trigger3M)),#N/A)</f>
        <v>#N/A</v>
      </c>
    </row>
    <row r="1142" spans="52:57" ht="11.25" customHeight="1" x14ac:dyDescent="0.25">
      <c r="AZ1142" s="102" t="s">
        <v>83</v>
      </c>
      <c r="BA1142" s="101">
        <f>_xll.qlInterestRateIndexFixingDate(Currency&amp;"ibor"&amp;Tenor,BB1142,Trigger)</f>
        <v>47357</v>
      </c>
      <c r="BB1142" s="101">
        <f>_xll.qlCalendarAdvance(Calendar,BB1141,AZ1142,"f",,Trigger)</f>
        <v>47359</v>
      </c>
      <c r="BC1142" s="101">
        <f>_xll.qlInterestRateIndexMaturity(Currency&amp;"ibor"&amp;Tenor,BB1142,Trigger)</f>
        <v>47451</v>
      </c>
      <c r="BD1142" s="246">
        <f>_xll.qlIndexFixing($AD$5,BA1142,TRUE,_xll.ohTrigger(Trigger,Trigger3M))</f>
        <v>2.1862821203609009E-2</v>
      </c>
      <c r="BE1142" s="246" t="e">
        <f>IFERROR(_xll.qlIndexFixing($BF$1,BA1142,TRUE,_xll.ohTrigger(Trigger,Trigger3M)),#N/A)</f>
        <v>#N/A</v>
      </c>
    </row>
    <row r="1143" spans="52:57" ht="11.25" customHeight="1" x14ac:dyDescent="0.25">
      <c r="AZ1143" s="102" t="s">
        <v>83</v>
      </c>
      <c r="BA1143" s="101">
        <f>_xll.qlInterestRateIndexFixingDate(Currency&amp;"ibor"&amp;Tenor,BB1143,Trigger)</f>
        <v>47364</v>
      </c>
      <c r="BB1143" s="101">
        <f>_xll.qlCalendarAdvance(Calendar,BB1142,AZ1143,"f",,Trigger)</f>
        <v>47366</v>
      </c>
      <c r="BC1143" s="101">
        <f>_xll.qlInterestRateIndexMaturity(Currency&amp;"ibor"&amp;Tenor,BB1143,Trigger)</f>
        <v>47457</v>
      </c>
      <c r="BD1143" s="246">
        <f>_xll.qlIndexFixing($AD$5,BA1143,TRUE,_xll.ohTrigger(Trigger,Trigger3M))</f>
        <v>2.1882905157030969E-2</v>
      </c>
      <c r="BE1143" s="246" t="e">
        <f>IFERROR(_xll.qlIndexFixing($BF$1,BA1143,TRUE,_xll.ohTrigger(Trigger,Trigger3M)),#N/A)</f>
        <v>#N/A</v>
      </c>
    </row>
    <row r="1144" spans="52:57" ht="11.25" customHeight="1" x14ac:dyDescent="0.25">
      <c r="AZ1144" s="102" t="s">
        <v>83</v>
      </c>
      <c r="BA1144" s="101">
        <f>_xll.qlInterestRateIndexFixingDate(Currency&amp;"ibor"&amp;Tenor,BB1144,Trigger)</f>
        <v>47371</v>
      </c>
      <c r="BB1144" s="101">
        <f>_xll.qlCalendarAdvance(Calendar,BB1143,AZ1144,"f",,Trigger)</f>
        <v>47373</v>
      </c>
      <c r="BC1144" s="101">
        <f>_xll.qlInterestRateIndexMaturity(Currency&amp;"ibor"&amp;Tenor,BB1144,Trigger)</f>
        <v>47464</v>
      </c>
      <c r="BD1144" s="246">
        <f>_xll.qlIndexFixing($AD$5,BA1144,TRUE,_xll.ohTrigger(Trigger,Trigger3M))</f>
        <v>2.1905247740532961E-2</v>
      </c>
      <c r="BE1144" s="246" t="e">
        <f>IFERROR(_xll.qlIndexFixing($BF$1,BA1144,TRUE,_xll.ohTrigger(Trigger,Trigger3M)),#N/A)</f>
        <v>#N/A</v>
      </c>
    </row>
    <row r="1145" spans="52:57" ht="11.25" customHeight="1" x14ac:dyDescent="0.25">
      <c r="AZ1145" s="102" t="s">
        <v>83</v>
      </c>
      <c r="BA1145" s="101">
        <f>_xll.qlInterestRateIndexFixingDate(Currency&amp;"ibor"&amp;Tenor,BB1145,Trigger)</f>
        <v>47378</v>
      </c>
      <c r="BB1145" s="101">
        <f>_xll.qlCalendarAdvance(Calendar,BB1144,AZ1145,"f",,Trigger)</f>
        <v>47380</v>
      </c>
      <c r="BC1145" s="101">
        <f>_xll.qlInterestRateIndexMaturity(Currency&amp;"ibor"&amp;Tenor,BB1145,Trigger)</f>
        <v>47471</v>
      </c>
      <c r="BD1145" s="246">
        <f>_xll.qlIndexFixing($AD$5,BA1145,TRUE,_xll.ohTrigger(Trigger,Trigger3M))</f>
        <v>2.1927590449525778E-2</v>
      </c>
      <c r="BE1145" s="246" t="e">
        <f>IFERROR(_xll.qlIndexFixing($BF$1,BA1145,TRUE,_xll.ohTrigger(Trigger,Trigger3M)),#N/A)</f>
        <v>#N/A</v>
      </c>
    </row>
    <row r="1146" spans="52:57" ht="11.25" customHeight="1" x14ac:dyDescent="0.25">
      <c r="AZ1146" s="102" t="s">
        <v>83</v>
      </c>
      <c r="BA1146" s="101">
        <f>_xll.qlInterestRateIndexFixingDate(Currency&amp;"ibor"&amp;Tenor,BB1146,Trigger)</f>
        <v>47385</v>
      </c>
      <c r="BB1146" s="101">
        <f>_xll.qlCalendarAdvance(Calendar,BB1145,AZ1146,"f",,Trigger)</f>
        <v>47387</v>
      </c>
      <c r="BC1146" s="101">
        <f>_xll.qlInterestRateIndexMaturity(Currency&amp;"ibor"&amp;Tenor,BB1146,Trigger)</f>
        <v>47479</v>
      </c>
      <c r="BD1146" s="246">
        <f>_xll.qlIndexFixing($AD$5,BA1146,TRUE,_xll.ohTrigger(Trigger,Trigger3M))</f>
        <v>2.1952197248028309E-2</v>
      </c>
      <c r="BE1146" s="246" t="e">
        <f>IFERROR(_xll.qlIndexFixing($BF$1,BA1146,TRUE,_xll.ohTrigger(Trigger,Trigger3M)),#N/A)</f>
        <v>#N/A</v>
      </c>
    </row>
    <row r="1147" spans="52:57" ht="11.25" customHeight="1" x14ac:dyDescent="0.25">
      <c r="AZ1147" s="102" t="s">
        <v>83</v>
      </c>
      <c r="BA1147" s="101">
        <f>_xll.qlInterestRateIndexFixingDate(Currency&amp;"ibor"&amp;Tenor,BB1147,Trigger)</f>
        <v>47392</v>
      </c>
      <c r="BB1147" s="101">
        <f>_xll.qlCalendarAdvance(Calendar,BB1146,AZ1147,"f",,Trigger)</f>
        <v>47394</v>
      </c>
      <c r="BC1147" s="101">
        <f>_xll.qlInterestRateIndexMaturity(Currency&amp;"ibor"&amp;Tenor,BB1147,Trigger)</f>
        <v>47486</v>
      </c>
      <c r="BD1147" s="246">
        <f>_xll.qlIndexFixing($AD$5,BA1147,TRUE,_xll.ohTrigger(Trigger,Trigger3M))</f>
        <v>2.19745415763281E-2</v>
      </c>
      <c r="BE1147" s="246" t="e">
        <f>IFERROR(_xll.qlIndexFixing($BF$1,BA1147,TRUE,_xll.ohTrigger(Trigger,Trigger3M)),#N/A)</f>
        <v>#N/A</v>
      </c>
    </row>
    <row r="1148" spans="52:57" ht="11.25" customHeight="1" x14ac:dyDescent="0.25">
      <c r="AZ1148" s="102" t="s">
        <v>83</v>
      </c>
      <c r="BA1148" s="101">
        <f>_xll.qlInterestRateIndexFixingDate(Currency&amp;"ibor"&amp;Tenor,BB1148,Trigger)</f>
        <v>47399</v>
      </c>
      <c r="BB1148" s="101">
        <f>_xll.qlCalendarAdvance(Calendar,BB1147,AZ1148,"f",,Trigger)</f>
        <v>47401</v>
      </c>
      <c r="BC1148" s="101">
        <f>_xll.qlInterestRateIndexMaturity(Currency&amp;"ibor"&amp;Tenor,BB1148,Trigger)</f>
        <v>47493</v>
      </c>
      <c r="BD1148" s="246">
        <f>_xll.qlIndexFixing($AD$5,BA1148,TRUE,_xll.ohTrigger(Trigger,Trigger3M))</f>
        <v>2.1996886031506398E-2</v>
      </c>
      <c r="BE1148" s="246" t="e">
        <f>IFERROR(_xll.qlIndexFixing($BF$1,BA1148,TRUE,_xll.ohTrigger(Trigger,Trigger3M)),#N/A)</f>
        <v>#N/A</v>
      </c>
    </row>
    <row r="1149" spans="52:57" ht="11.25" customHeight="1" x14ac:dyDescent="0.25">
      <c r="AZ1149" s="102" t="s">
        <v>83</v>
      </c>
      <c r="BA1149" s="101">
        <f>_xll.qlInterestRateIndexFixingDate(Currency&amp;"ibor"&amp;Tenor,BB1149,Trigger)</f>
        <v>47406</v>
      </c>
      <c r="BB1149" s="101">
        <f>_xll.qlCalendarAdvance(Calendar,BB1148,AZ1149,"f",,Trigger)</f>
        <v>47408</v>
      </c>
      <c r="BC1149" s="101">
        <f>_xll.qlInterestRateIndexMaturity(Currency&amp;"ibor"&amp;Tenor,BB1149,Trigger)</f>
        <v>47500</v>
      </c>
      <c r="BD1149" s="246">
        <f>_xll.qlIndexFixing($AD$5,BA1149,TRUE,_xll.ohTrigger(Trigger,Trigger3M))</f>
        <v>2.2019230613564075E-2</v>
      </c>
      <c r="BE1149" s="246" t="e">
        <f>IFERROR(_xll.qlIndexFixing($BF$1,BA1149,TRUE,_xll.ohTrigger(Trigger,Trigger3M)),#N/A)</f>
        <v>#N/A</v>
      </c>
    </row>
    <row r="1150" spans="52:57" ht="11.25" customHeight="1" x14ac:dyDescent="0.25">
      <c r="AZ1150" s="102" t="s">
        <v>83</v>
      </c>
      <c r="BA1150" s="101">
        <f>_xll.qlInterestRateIndexFixingDate(Currency&amp;"ibor"&amp;Tenor,BB1150,Trigger)</f>
        <v>47413</v>
      </c>
      <c r="BB1150" s="101">
        <f>_xll.qlCalendarAdvance(Calendar,BB1149,AZ1150,"f",,Trigger)</f>
        <v>47415</v>
      </c>
      <c r="BC1150" s="101">
        <f>_xll.qlInterestRateIndexMaturity(Currency&amp;"ibor"&amp;Tenor,BB1150,Trigger)</f>
        <v>47507</v>
      </c>
      <c r="BD1150" s="246">
        <f>_xll.qlIndexFixing($AD$5,BA1150,TRUE,_xll.ohTrigger(Trigger,Trigger3M))</f>
        <v>2.2041575322503733E-2</v>
      </c>
      <c r="BE1150" s="246" t="e">
        <f>IFERROR(_xll.qlIndexFixing($BF$1,BA1150,TRUE,_xll.ohTrigger(Trigger,Trigger3M)),#N/A)</f>
        <v>#N/A</v>
      </c>
    </row>
    <row r="1151" spans="52:57" ht="11.25" customHeight="1" x14ac:dyDescent="0.25">
      <c r="AZ1151" s="102" t="s">
        <v>83</v>
      </c>
      <c r="BA1151" s="101">
        <f>_xll.qlInterestRateIndexFixingDate(Currency&amp;"ibor"&amp;Tenor,BB1151,Trigger)</f>
        <v>47420</v>
      </c>
      <c r="BB1151" s="101">
        <f>_xll.qlCalendarAdvance(Calendar,BB1150,AZ1151,"f",,Trigger)</f>
        <v>47422</v>
      </c>
      <c r="BC1151" s="101">
        <f>_xll.qlInterestRateIndexMaturity(Currency&amp;"ibor"&amp;Tenor,BB1151,Trigger)</f>
        <v>47514</v>
      </c>
      <c r="BD1151" s="246">
        <f>_xll.qlIndexFixing($AD$5,BA1151,TRUE,_xll.ohTrigger(Trigger,Trigger3M))</f>
        <v>2.2063920158322769E-2</v>
      </c>
      <c r="BE1151" s="246" t="e">
        <f>IFERROR(_xll.qlIndexFixing($BF$1,BA1151,TRUE,_xll.ohTrigger(Trigger,Trigger3M)),#N/A)</f>
        <v>#N/A</v>
      </c>
    </row>
    <row r="1152" spans="52:57" ht="11.25" customHeight="1" x14ac:dyDescent="0.25">
      <c r="AZ1152" s="102" t="s">
        <v>83</v>
      </c>
      <c r="BA1152" s="101">
        <f>_xll.qlInterestRateIndexFixingDate(Currency&amp;"ibor"&amp;Tenor,BB1152,Trigger)</f>
        <v>47427</v>
      </c>
      <c r="BB1152" s="101">
        <f>_xll.qlCalendarAdvance(Calendar,BB1151,AZ1152,"f",,Trigger)</f>
        <v>47429</v>
      </c>
      <c r="BC1152" s="101">
        <f>_xll.qlInterestRateIndexMaturity(Currency&amp;"ibor"&amp;Tenor,BB1152,Trigger)</f>
        <v>47521</v>
      </c>
      <c r="BD1152" s="246">
        <f>_xll.qlIndexFixing($AD$5,BA1152,TRUE,_xll.ohTrigger(Trigger,Trigger3M))</f>
        <v>2.2086265121025524E-2</v>
      </c>
      <c r="BE1152" s="246" t="e">
        <f>IFERROR(_xll.qlIndexFixing($BF$1,BA1152,TRUE,_xll.ohTrigger(Trigger,Trigger3M)),#N/A)</f>
        <v>#N/A</v>
      </c>
    </row>
    <row r="1153" spans="52:57" ht="11.25" customHeight="1" x14ac:dyDescent="0.25">
      <c r="AZ1153" s="102" t="s">
        <v>83</v>
      </c>
      <c r="BA1153" s="101">
        <f>_xll.qlInterestRateIndexFixingDate(Currency&amp;"ibor"&amp;Tenor,BB1153,Trigger)</f>
        <v>47434</v>
      </c>
      <c r="BB1153" s="101">
        <f>_xll.qlCalendarAdvance(Calendar,BB1152,AZ1153,"f",,Trigger)</f>
        <v>47436</v>
      </c>
      <c r="BC1153" s="101">
        <f>_xll.qlInterestRateIndexMaturity(Currency&amp;"ibor"&amp;Tenor,BB1153,Trigger)</f>
        <v>47528</v>
      </c>
      <c r="BD1153" s="246">
        <f>_xll.qlIndexFixing($AD$5,BA1153,TRUE,_xll.ohTrigger(Trigger,Trigger3M))</f>
        <v>2.2108610210610263E-2</v>
      </c>
      <c r="BE1153" s="246" t="e">
        <f>IFERROR(_xll.qlIndexFixing($BF$1,BA1153,TRUE,_xll.ohTrigger(Trigger,Trigger3M)),#N/A)</f>
        <v>#N/A</v>
      </c>
    </row>
    <row r="1154" spans="52:57" ht="11.25" customHeight="1" x14ac:dyDescent="0.25">
      <c r="AZ1154" s="102" t="s">
        <v>83</v>
      </c>
      <c r="BA1154" s="101">
        <f>_xll.qlInterestRateIndexFixingDate(Currency&amp;"ibor"&amp;Tenor,BB1154,Trigger)</f>
        <v>47441</v>
      </c>
      <c r="BB1154" s="101">
        <f>_xll.qlCalendarAdvance(Calendar,BB1153,AZ1154,"f",,Trigger)</f>
        <v>47443</v>
      </c>
      <c r="BC1154" s="101">
        <f>_xll.qlInterestRateIndexMaturity(Currency&amp;"ibor"&amp;Tenor,BB1154,Trigger)</f>
        <v>47535</v>
      </c>
      <c r="BD1154" s="246">
        <f>_xll.qlIndexFixing($AD$5,BA1154,TRUE,_xll.ohTrigger(Trigger,Trigger3M))</f>
        <v>2.2130955427078724E-2</v>
      </c>
      <c r="BE1154" s="246" t="e">
        <f>IFERROR(_xll.qlIndexFixing($BF$1,BA1154,TRUE,_xll.ohTrigger(Trigger,Trigger3M)),#N/A)</f>
        <v>#N/A</v>
      </c>
    </row>
    <row r="1155" spans="52:57" ht="11.25" customHeight="1" x14ac:dyDescent="0.25">
      <c r="AZ1155" s="102" t="s">
        <v>83</v>
      </c>
      <c r="BA1155" s="101">
        <f>_xll.qlInterestRateIndexFixingDate(Currency&amp;"ibor"&amp;Tenor,BB1155,Trigger)</f>
        <v>47448</v>
      </c>
      <c r="BB1155" s="101">
        <f>_xll.qlCalendarAdvance(Calendar,BB1154,AZ1155,"f",,Trigger)</f>
        <v>47450</v>
      </c>
      <c r="BC1155" s="101">
        <f>_xll.qlInterestRateIndexMaturity(Currency&amp;"ibor"&amp;Tenor,BB1155,Trigger)</f>
        <v>47542</v>
      </c>
      <c r="BD1155" s="246">
        <f>_xll.qlIndexFixing($AD$5,BA1155,TRUE,_xll.ohTrigger(Trigger,Trigger3M))</f>
        <v>2.2153300770432642E-2</v>
      </c>
      <c r="BE1155" s="246" t="e">
        <f>IFERROR(_xll.qlIndexFixing($BF$1,BA1155,TRUE,_xll.ohTrigger(Trigger,Trigger3M)),#N/A)</f>
        <v>#N/A</v>
      </c>
    </row>
    <row r="1156" spans="52:57" ht="11.25" customHeight="1" x14ac:dyDescent="0.25">
      <c r="AZ1156" s="102" t="s">
        <v>83</v>
      </c>
      <c r="BA1156" s="101">
        <f>_xll.qlInterestRateIndexFixingDate(Currency&amp;"ibor"&amp;Tenor,BB1156,Trigger)</f>
        <v>47455</v>
      </c>
      <c r="BB1156" s="101">
        <f>_xll.qlCalendarAdvance(Calendar,BB1155,AZ1156,"f",,Trigger)</f>
        <v>47457</v>
      </c>
      <c r="BC1156" s="101">
        <f>_xll.qlInterestRateIndexMaturity(Currency&amp;"ibor"&amp;Tenor,BB1156,Trigger)</f>
        <v>47547</v>
      </c>
      <c r="BD1156" s="246">
        <f>_xll.qlIndexFixing($AD$5,BA1156,TRUE,_xll.ohTrigger(Trigger,Trigger3M))</f>
        <v>2.2171091045952274E-2</v>
      </c>
      <c r="BE1156" s="246" t="e">
        <f>IFERROR(_xll.qlIndexFixing($BF$1,BA1156,TRUE,_xll.ohTrigger(Trigger,Trigger3M)),#N/A)</f>
        <v>#N/A</v>
      </c>
    </row>
    <row r="1157" spans="52:57" ht="11.25" customHeight="1" x14ac:dyDescent="0.25">
      <c r="AZ1157" s="102" t="s">
        <v>83</v>
      </c>
      <c r="BA1157" s="101">
        <f>_xll.qlInterestRateIndexFixingDate(Currency&amp;"ibor"&amp;Tenor,BB1157,Trigger)</f>
        <v>47462</v>
      </c>
      <c r="BB1157" s="101">
        <f>_xll.qlCalendarAdvance(Calendar,BB1156,AZ1157,"f",,Trigger)</f>
        <v>47464</v>
      </c>
      <c r="BC1157" s="101">
        <f>_xll.qlInterestRateIndexMaturity(Currency&amp;"ibor"&amp;Tenor,BB1157,Trigger)</f>
        <v>47554</v>
      </c>
      <c r="BD1157" s="246">
        <f>_xll.qlIndexFixing($AD$5,BA1157,TRUE,_xll.ohTrigger(Trigger,Trigger3M))</f>
        <v>2.2193433878973323E-2</v>
      </c>
      <c r="BE1157" s="246" t="e">
        <f>IFERROR(_xll.qlIndexFixing($BF$1,BA1157,TRUE,_xll.ohTrigger(Trigger,Trigger3M)),#N/A)</f>
        <v>#N/A</v>
      </c>
    </row>
    <row r="1158" spans="52:57" ht="11.25" customHeight="1" x14ac:dyDescent="0.25">
      <c r="AZ1158" s="102" t="s">
        <v>83</v>
      </c>
      <c r="BA1158" s="101">
        <f>_xll.qlInterestRateIndexFixingDate(Currency&amp;"ibor"&amp;Tenor,BB1158,Trigger)</f>
        <v>47469</v>
      </c>
      <c r="BB1158" s="101">
        <f>_xll.qlCalendarAdvance(Calendar,BB1157,AZ1158,"f",,Trigger)</f>
        <v>47471</v>
      </c>
      <c r="BC1158" s="101">
        <f>_xll.qlInterestRateIndexMaturity(Currency&amp;"ibor"&amp;Tenor,BB1158,Trigger)</f>
        <v>47561</v>
      </c>
      <c r="BD1158" s="246">
        <f>_xll.qlIndexFixing($AD$5,BA1158,TRUE,_xll.ohTrigger(Trigger,Trigger3M))</f>
        <v>2.2215776836105761E-2</v>
      </c>
      <c r="BE1158" s="246" t="e">
        <f>IFERROR(_xll.qlIndexFixing($BF$1,BA1158,TRUE,_xll.ohTrigger(Trigger,Trigger3M)),#N/A)</f>
        <v>#N/A</v>
      </c>
    </row>
    <row r="1159" spans="52:57" ht="11.25" customHeight="1" x14ac:dyDescent="0.25">
      <c r="AZ1159" s="102" t="s">
        <v>83</v>
      </c>
      <c r="BA1159" s="101">
        <f>_xll.qlInterestRateIndexFixingDate(Currency&amp;"ibor"&amp;Tenor,BB1159,Trigger)</f>
        <v>47473</v>
      </c>
      <c r="BB1159" s="101">
        <f>_xll.qlCalendarAdvance(Calendar,BB1158,AZ1159,"f",,Trigger)</f>
        <v>47479</v>
      </c>
      <c r="BC1159" s="101">
        <f>_xll.qlInterestRateIndexMaturity(Currency&amp;"ibor"&amp;Tenor,BB1159,Trigger)</f>
        <v>47569</v>
      </c>
      <c r="BD1159" s="246">
        <f>_xll.qlIndexFixing($AD$5,BA1159,TRUE,_xll.ohTrigger(Trigger,Trigger3M))</f>
        <v>2.2241311796233454E-2</v>
      </c>
      <c r="BE1159" s="246" t="e">
        <f>IFERROR(_xll.qlIndexFixing($BF$1,BA1159,TRUE,_xll.ohTrigger(Trigger,Trigger3M)),#N/A)</f>
        <v>#N/A</v>
      </c>
    </row>
    <row r="1160" spans="52:57" ht="11.25" customHeight="1" x14ac:dyDescent="0.25">
      <c r="AZ1160" s="102" t="s">
        <v>83</v>
      </c>
      <c r="BA1160" s="101">
        <f>_xll.qlInterestRateIndexFixingDate(Currency&amp;"ibor"&amp;Tenor,BB1160,Trigger)</f>
        <v>47483</v>
      </c>
      <c r="BB1160" s="101">
        <f>_xll.qlCalendarAdvance(Calendar,BB1159,AZ1160,"f",,Trigger)</f>
        <v>47486</v>
      </c>
      <c r="BC1160" s="101">
        <f>_xll.qlInterestRateIndexMaturity(Currency&amp;"ibor"&amp;Tenor,BB1160,Trigger)</f>
        <v>47576</v>
      </c>
      <c r="BD1160" s="246">
        <f>_xll.qlIndexFixing($AD$5,BA1160,TRUE,_xll.ohTrigger(Trigger,Trigger3M))</f>
        <v>2.2263655019323814E-2</v>
      </c>
      <c r="BE1160" s="246" t="e">
        <f>IFERROR(_xll.qlIndexFixing($BF$1,BA1160,TRUE,_xll.ohTrigger(Trigger,Trigger3M)),#N/A)</f>
        <v>#N/A</v>
      </c>
    </row>
    <row r="1161" spans="52:57" ht="11.25" customHeight="1" x14ac:dyDescent="0.25">
      <c r="AZ1161" s="102" t="s">
        <v>83</v>
      </c>
      <c r="BA1161" s="101">
        <f>_xll.qlInterestRateIndexFixingDate(Currency&amp;"ibor"&amp;Tenor,BB1161,Trigger)</f>
        <v>47491</v>
      </c>
      <c r="BB1161" s="101">
        <f>_xll.qlCalendarAdvance(Calendar,BB1160,AZ1161,"f",,Trigger)</f>
        <v>47493</v>
      </c>
      <c r="BC1161" s="101">
        <f>_xll.qlInterestRateIndexMaturity(Currency&amp;"ibor"&amp;Tenor,BB1161,Trigger)</f>
        <v>47583</v>
      </c>
      <c r="BD1161" s="246">
        <f>_xll.qlIndexFixing($AD$5,BA1161,TRUE,_xll.ohTrigger(Trigger,Trigger3M))</f>
        <v>2.2285998366529114E-2</v>
      </c>
      <c r="BE1161" s="246" t="e">
        <f>IFERROR(_xll.qlIndexFixing($BF$1,BA1161,TRUE,_xll.ohTrigger(Trigger,Trigger3M)),#N/A)</f>
        <v>#N/A</v>
      </c>
    </row>
    <row r="1162" spans="52:57" ht="11.25" customHeight="1" x14ac:dyDescent="0.25">
      <c r="AZ1162" s="102" t="s">
        <v>83</v>
      </c>
      <c r="BA1162" s="101">
        <f>_xll.qlInterestRateIndexFixingDate(Currency&amp;"ibor"&amp;Tenor,BB1162,Trigger)</f>
        <v>47498</v>
      </c>
      <c r="BB1162" s="101">
        <f>_xll.qlCalendarAdvance(Calendar,BB1161,AZ1162,"f",,Trigger)</f>
        <v>47500</v>
      </c>
      <c r="BC1162" s="101">
        <f>_xll.qlInterestRateIndexMaturity(Currency&amp;"ibor"&amp;Tenor,BB1162,Trigger)</f>
        <v>47590</v>
      </c>
      <c r="BD1162" s="246">
        <f>_xll.qlIndexFixing($AD$5,BA1162,TRUE,_xll.ohTrigger(Trigger,Trigger3M))</f>
        <v>2.2308341837850243E-2</v>
      </c>
      <c r="BE1162" s="246" t="e">
        <f>IFERROR(_xll.qlIndexFixing($BF$1,BA1162,TRUE,_xll.ohTrigger(Trigger,Trigger3M)),#N/A)</f>
        <v>#N/A</v>
      </c>
    </row>
    <row r="1163" spans="52:57" ht="11.25" customHeight="1" x14ac:dyDescent="0.25">
      <c r="AZ1163" s="102" t="s">
        <v>83</v>
      </c>
      <c r="BA1163" s="101">
        <f>_xll.qlInterestRateIndexFixingDate(Currency&amp;"ibor"&amp;Tenor,BB1163,Trigger)</f>
        <v>47505</v>
      </c>
      <c r="BB1163" s="101">
        <f>_xll.qlCalendarAdvance(Calendar,BB1162,AZ1163,"f",,Trigger)</f>
        <v>47507</v>
      </c>
      <c r="BC1163" s="101">
        <f>_xll.qlInterestRateIndexMaturity(Currency&amp;"ibor"&amp;Tenor,BB1163,Trigger)</f>
        <v>47597</v>
      </c>
      <c r="BD1163" s="246">
        <f>_xll.qlIndexFixing($AD$5,BA1163,TRUE,_xll.ohTrigger(Trigger,Trigger3M))</f>
        <v>2.2330685433287201E-2</v>
      </c>
      <c r="BE1163" s="246" t="e">
        <f>IFERROR(_xll.qlIndexFixing($BF$1,BA1163,TRUE,_xll.ohTrigger(Trigger,Trigger3M)),#N/A)</f>
        <v>#N/A</v>
      </c>
    </row>
    <row r="1164" spans="52:57" ht="11.25" customHeight="1" x14ac:dyDescent="0.25">
      <c r="AZ1164" s="102" t="s">
        <v>83</v>
      </c>
      <c r="BA1164" s="101">
        <f>_xll.qlInterestRateIndexFixingDate(Currency&amp;"ibor"&amp;Tenor,BB1164,Trigger)</f>
        <v>47512</v>
      </c>
      <c r="BB1164" s="101">
        <f>_xll.qlCalendarAdvance(Calendar,BB1163,AZ1164,"f",,Trigger)</f>
        <v>47514</v>
      </c>
      <c r="BC1164" s="101">
        <f>_xll.qlInterestRateIndexMaturity(Currency&amp;"ibor"&amp;Tenor,BB1164,Trigger)</f>
        <v>47603</v>
      </c>
      <c r="BD1164" s="246">
        <f>_xll.qlIndexFixing($AD$5,BA1164,TRUE,_xll.ohTrigger(Trigger,Trigger3M))</f>
        <v>2.2350740601646768E-2</v>
      </c>
      <c r="BE1164" s="246" t="e">
        <f>IFERROR(_xll.qlIndexFixing($BF$1,BA1164,TRUE,_xll.ohTrigger(Trigger,Trigger3M)),#N/A)</f>
        <v>#N/A</v>
      </c>
    </row>
    <row r="1165" spans="52:57" ht="11.25" customHeight="1" x14ac:dyDescent="0.25">
      <c r="AZ1165" s="102" t="s">
        <v>83</v>
      </c>
      <c r="BA1165" s="101">
        <f>_xll.qlInterestRateIndexFixingDate(Currency&amp;"ibor"&amp;Tenor,BB1165,Trigger)</f>
        <v>47519</v>
      </c>
      <c r="BB1165" s="101">
        <f>_xll.qlCalendarAdvance(Calendar,BB1164,AZ1165,"f",,Trigger)</f>
        <v>47521</v>
      </c>
      <c r="BC1165" s="101">
        <f>_xll.qlInterestRateIndexMaturity(Currency&amp;"ibor"&amp;Tenor,BB1165,Trigger)</f>
        <v>47610</v>
      </c>
      <c r="BD1165" s="246">
        <f>_xll.qlIndexFixing($AD$5,BA1165,TRUE,_xll.ohTrigger(Trigger,Trigger3M))</f>
        <v>2.2373083052398293E-2</v>
      </c>
      <c r="BE1165" s="246" t="e">
        <f>IFERROR(_xll.qlIndexFixing($BF$1,BA1165,TRUE,_xll.ohTrigger(Trigger,Trigger3M)),#N/A)</f>
        <v>#N/A</v>
      </c>
    </row>
    <row r="1166" spans="52:57" ht="11.25" customHeight="1" x14ac:dyDescent="0.25">
      <c r="AZ1166" s="102" t="s">
        <v>83</v>
      </c>
      <c r="BA1166" s="101">
        <f>_xll.qlInterestRateIndexFixingDate(Currency&amp;"ibor"&amp;Tenor,BB1166,Trigger)</f>
        <v>47526</v>
      </c>
      <c r="BB1166" s="101">
        <f>_xll.qlCalendarAdvance(Calendar,BB1165,AZ1166,"f",,Trigger)</f>
        <v>47528</v>
      </c>
      <c r="BC1166" s="101">
        <f>_xll.qlInterestRateIndexMaturity(Currency&amp;"ibor"&amp;Tenor,BB1166,Trigger)</f>
        <v>47617</v>
      </c>
      <c r="BD1166" s="246">
        <f>_xll.qlIndexFixing($AD$5,BA1166,TRUE,_xll.ohTrigger(Trigger,Trigger3M))</f>
        <v>2.23954256258822E-2</v>
      </c>
      <c r="BE1166" s="246" t="e">
        <f>IFERROR(_xll.qlIndexFixing($BF$1,BA1166,TRUE,_xll.ohTrigger(Trigger,Trigger3M)),#N/A)</f>
        <v>#N/A</v>
      </c>
    </row>
    <row r="1167" spans="52:57" ht="11.25" customHeight="1" x14ac:dyDescent="0.25">
      <c r="AZ1167" s="102" t="s">
        <v>83</v>
      </c>
      <c r="BA1167" s="101">
        <f>_xll.qlInterestRateIndexFixingDate(Currency&amp;"ibor"&amp;Tenor,BB1167,Trigger)</f>
        <v>47533</v>
      </c>
      <c r="BB1167" s="101">
        <f>_xll.qlCalendarAdvance(Calendar,BB1166,AZ1167,"f",,Trigger)</f>
        <v>47535</v>
      </c>
      <c r="BC1167" s="101">
        <f>_xll.qlInterestRateIndexMaturity(Currency&amp;"ibor"&amp;Tenor,BB1167,Trigger)</f>
        <v>47624</v>
      </c>
      <c r="BD1167" s="246">
        <f>_xll.qlIndexFixing($AD$5,BA1167,TRUE,_xll.ohTrigger(Trigger,Trigger3M))</f>
        <v>2.2417768322097596E-2</v>
      </c>
      <c r="BE1167" s="246" t="e">
        <f>IFERROR(_xll.qlIndexFixing($BF$1,BA1167,TRUE,_xll.ohTrigger(Trigger,Trigger3M)),#N/A)</f>
        <v>#N/A</v>
      </c>
    </row>
    <row r="1168" spans="52:57" ht="11.25" customHeight="1" x14ac:dyDescent="0.25">
      <c r="AZ1168" s="102" t="s">
        <v>83</v>
      </c>
      <c r="BA1168" s="101">
        <f>_xll.qlInterestRateIndexFixingDate(Currency&amp;"ibor"&amp;Tenor,BB1168,Trigger)</f>
        <v>47540</v>
      </c>
      <c r="BB1168" s="101">
        <f>_xll.qlCalendarAdvance(Calendar,BB1167,AZ1168,"f",,Trigger)</f>
        <v>47542</v>
      </c>
      <c r="BC1168" s="101">
        <f>_xll.qlInterestRateIndexMaturity(Currency&amp;"ibor"&amp;Tenor,BB1168,Trigger)</f>
        <v>47634</v>
      </c>
      <c r="BD1168" s="246">
        <f>_xll.qlIndexFixing($AD$5,BA1168,TRUE,_xll.ohTrigger(Trigger,Trigger3M))</f>
        <v>2.2446994218726792E-2</v>
      </c>
      <c r="BE1168" s="246" t="e">
        <f>IFERROR(_xll.qlIndexFixing($BF$1,BA1168,TRUE,_xll.ohTrigger(Trigger,Trigger3M)),#N/A)</f>
        <v>#N/A</v>
      </c>
    </row>
    <row r="1169" spans="52:57" ht="11.25" customHeight="1" x14ac:dyDescent="0.25">
      <c r="AZ1169" s="102" t="s">
        <v>83</v>
      </c>
      <c r="BA1169" s="101">
        <f>_xll.qlInterestRateIndexFixingDate(Currency&amp;"ibor"&amp;Tenor,BB1169,Trigger)</f>
        <v>47547</v>
      </c>
      <c r="BB1169" s="101">
        <f>_xll.qlCalendarAdvance(Calendar,BB1168,AZ1169,"f",,Trigger)</f>
        <v>47549</v>
      </c>
      <c r="BC1169" s="101">
        <f>_xll.qlInterestRateIndexMaturity(Currency&amp;"ibor"&amp;Tenor,BB1169,Trigger)</f>
        <v>47641</v>
      </c>
      <c r="BD1169" s="246">
        <f>_xll.qlIndexFixing($AD$5,BA1169,TRUE,_xll.ohTrigger(Trigger,Trigger3M))</f>
        <v>2.2469341356662585E-2</v>
      </c>
      <c r="BE1169" s="246" t="e">
        <f>IFERROR(_xll.qlIndexFixing($BF$1,BA1169,TRUE,_xll.ohTrigger(Trigger,Trigger3M)),#N/A)</f>
        <v>#N/A</v>
      </c>
    </row>
    <row r="1170" spans="52:57" ht="11.25" customHeight="1" x14ac:dyDescent="0.25">
      <c r="AZ1170" s="102" t="s">
        <v>83</v>
      </c>
      <c r="BA1170" s="101">
        <f>_xll.qlInterestRateIndexFixingDate(Currency&amp;"ibor"&amp;Tenor,BB1170,Trigger)</f>
        <v>47554</v>
      </c>
      <c r="BB1170" s="101">
        <f>_xll.qlCalendarAdvance(Calendar,BB1169,AZ1170,"f",,Trigger)</f>
        <v>47556</v>
      </c>
      <c r="BC1170" s="101">
        <f>_xll.qlInterestRateIndexMaturity(Currency&amp;"ibor"&amp;Tenor,BB1170,Trigger)</f>
        <v>47648</v>
      </c>
      <c r="BD1170" s="246">
        <f>_xll.qlIndexFixing($AD$5,BA1170,TRUE,_xll.ohTrigger(Trigger,Trigger3M))</f>
        <v>2.2491688621493394E-2</v>
      </c>
      <c r="BE1170" s="246" t="e">
        <f>IFERROR(_xll.qlIndexFixing($BF$1,BA1170,TRUE,_xll.ohTrigger(Trigger,Trigger3M)),#N/A)</f>
        <v>#N/A</v>
      </c>
    </row>
    <row r="1171" spans="52:57" ht="11.25" customHeight="1" x14ac:dyDescent="0.25">
      <c r="AZ1171" s="102" t="s">
        <v>83</v>
      </c>
      <c r="BA1171" s="101">
        <f>_xll.qlInterestRateIndexFixingDate(Currency&amp;"ibor"&amp;Tenor,BB1171,Trigger)</f>
        <v>47561</v>
      </c>
      <c r="BB1171" s="101">
        <f>_xll.qlCalendarAdvance(Calendar,BB1170,AZ1171,"f",,Trigger)</f>
        <v>47563</v>
      </c>
      <c r="BC1171" s="101">
        <f>_xll.qlInterestRateIndexMaturity(Currency&amp;"ibor"&amp;Tenor,BB1171,Trigger)</f>
        <v>47655</v>
      </c>
      <c r="BD1171" s="246">
        <f>_xll.qlIndexFixing($AD$5,BA1171,TRUE,_xll.ohTrigger(Trigger,Trigger3M))</f>
        <v>2.2514036013219222E-2</v>
      </c>
      <c r="BE1171" s="246" t="e">
        <f>IFERROR(_xll.qlIndexFixing($BF$1,BA1171,TRUE,_xll.ohTrigger(Trigger,Trigger3M)),#N/A)</f>
        <v>#N/A</v>
      </c>
    </row>
    <row r="1172" spans="52:57" ht="11.25" customHeight="1" x14ac:dyDescent="0.25">
      <c r="AZ1172" s="102" t="s">
        <v>83</v>
      </c>
      <c r="BA1172" s="101">
        <f>_xll.qlInterestRateIndexFixingDate(Currency&amp;"ibor"&amp;Tenor,BB1172,Trigger)</f>
        <v>47568</v>
      </c>
      <c r="BB1172" s="101">
        <f>_xll.qlCalendarAdvance(Calendar,BB1171,AZ1172,"f",,Trigger)</f>
        <v>47570</v>
      </c>
      <c r="BC1172" s="101">
        <f>_xll.qlInterestRateIndexMaturity(Currency&amp;"ibor"&amp;Tenor,BB1172,Trigger)</f>
        <v>47662</v>
      </c>
      <c r="BD1172" s="246">
        <f>_xll.qlIndexFixing($AD$5,BA1172,TRUE,_xll.ohTrigger(Trigger,Trigger3M))</f>
        <v>2.2536383531842667E-2</v>
      </c>
      <c r="BE1172" s="246" t="e">
        <f>IFERROR(_xll.qlIndexFixing($BF$1,BA1172,TRUE,_xll.ohTrigger(Trigger,Trigger3M)),#N/A)</f>
        <v>#N/A</v>
      </c>
    </row>
    <row r="1173" spans="52:57" ht="11.25" customHeight="1" x14ac:dyDescent="0.25">
      <c r="AZ1173" s="102" t="s">
        <v>83</v>
      </c>
      <c r="BA1173" s="101">
        <f>_xll.qlInterestRateIndexFixingDate(Currency&amp;"ibor"&amp;Tenor,BB1173,Trigger)</f>
        <v>47575</v>
      </c>
      <c r="BB1173" s="101">
        <f>_xll.qlCalendarAdvance(Calendar,BB1172,AZ1173,"f",,Trigger)</f>
        <v>47577</v>
      </c>
      <c r="BC1173" s="101">
        <f>_xll.qlInterestRateIndexMaturity(Currency&amp;"ibor"&amp;Tenor,BB1173,Trigger)</f>
        <v>47668</v>
      </c>
      <c r="BD1173" s="246">
        <f>_xll.qlIndexFixing($AD$5,BA1173,TRUE,_xll.ohTrigger(Trigger,Trigger3M))</f>
        <v>2.2556429581038068E-2</v>
      </c>
      <c r="BE1173" s="246" t="e">
        <f>IFERROR(_xll.qlIndexFixing($BF$1,BA1173,TRUE,_xll.ohTrigger(Trigger,Trigger3M)),#N/A)</f>
        <v>#N/A</v>
      </c>
    </row>
    <row r="1174" spans="52:57" ht="11.25" customHeight="1" x14ac:dyDescent="0.25">
      <c r="AZ1174" s="102" t="s">
        <v>83</v>
      </c>
      <c r="BA1174" s="101">
        <f>_xll.qlInterestRateIndexFixingDate(Currency&amp;"ibor"&amp;Tenor,BB1174,Trigger)</f>
        <v>47582</v>
      </c>
      <c r="BB1174" s="101">
        <f>_xll.qlCalendarAdvance(Calendar,BB1173,AZ1174,"f",,Trigger)</f>
        <v>47584</v>
      </c>
      <c r="BC1174" s="101">
        <f>_xll.qlInterestRateIndexMaturity(Currency&amp;"ibor"&amp;Tenor,BB1174,Trigger)</f>
        <v>47675</v>
      </c>
      <c r="BD1174" s="246">
        <f>_xll.qlIndexFixing($AD$5,BA1174,TRUE,_xll.ohTrigger(Trigger,Trigger3M))</f>
        <v>2.2578775947485006E-2</v>
      </c>
      <c r="BE1174" s="246" t="e">
        <f>IFERROR(_xll.qlIndexFixing($BF$1,BA1174,TRUE,_xll.ohTrigger(Trigger,Trigger3M)),#N/A)</f>
        <v>#N/A</v>
      </c>
    </row>
    <row r="1175" spans="52:57" ht="11.25" customHeight="1" x14ac:dyDescent="0.25">
      <c r="AZ1175" s="102" t="s">
        <v>83</v>
      </c>
      <c r="BA1175" s="101">
        <f>_xll.qlInterestRateIndexFixingDate(Currency&amp;"ibor"&amp;Tenor,BB1175,Trigger)</f>
        <v>47589</v>
      </c>
      <c r="BB1175" s="101">
        <f>_xll.qlCalendarAdvance(Calendar,BB1174,AZ1175,"f",,Trigger)</f>
        <v>47591</v>
      </c>
      <c r="BC1175" s="101">
        <f>_xll.qlInterestRateIndexMaturity(Currency&amp;"ibor"&amp;Tenor,BB1175,Trigger)</f>
        <v>47682</v>
      </c>
      <c r="BD1175" s="246">
        <f>_xll.qlIndexFixing($AD$5,BA1175,TRUE,_xll.ohTrigger(Trigger,Trigger3M))</f>
        <v>2.2601122439442973E-2</v>
      </c>
      <c r="BE1175" s="246" t="e">
        <f>IFERROR(_xll.qlIndexFixing($BF$1,BA1175,TRUE,_xll.ohTrigger(Trigger,Trigger3M)),#N/A)</f>
        <v>#N/A</v>
      </c>
    </row>
    <row r="1176" spans="52:57" ht="11.25" customHeight="1" x14ac:dyDescent="0.25">
      <c r="AZ1176" s="102" t="s">
        <v>83</v>
      </c>
      <c r="BA1176" s="101">
        <f>_xll.qlInterestRateIndexFixingDate(Currency&amp;"ibor"&amp;Tenor,BB1176,Trigger)</f>
        <v>47596</v>
      </c>
      <c r="BB1176" s="101">
        <f>_xll.qlCalendarAdvance(Calendar,BB1175,AZ1176,"f",,Trigger)</f>
        <v>47598</v>
      </c>
      <c r="BC1176" s="101">
        <f>_xll.qlInterestRateIndexMaturity(Currency&amp;"ibor"&amp;Tenor,BB1176,Trigger)</f>
        <v>47689</v>
      </c>
      <c r="BD1176" s="246">
        <f>_xll.qlIndexFixing($AD$5,BA1176,TRUE,_xll.ohTrigger(Trigger,Trigger3M))</f>
        <v>2.2609327296644541E-2</v>
      </c>
      <c r="BE1176" s="246" t="e">
        <f>IFERROR(_xll.qlIndexFixing($BF$1,BA1176,TRUE,_xll.ohTrigger(Trigger,Trigger3M)),#N/A)</f>
        <v>#N/A</v>
      </c>
    </row>
    <row r="1177" spans="52:57" ht="11.25" customHeight="1" x14ac:dyDescent="0.25">
      <c r="AZ1177" s="102" t="s">
        <v>83</v>
      </c>
      <c r="BA1177" s="101">
        <f>_xll.qlInterestRateIndexFixingDate(Currency&amp;"ibor"&amp;Tenor,BB1177,Trigger)</f>
        <v>47602</v>
      </c>
      <c r="BB1177" s="101">
        <f>_xll.qlCalendarAdvance(Calendar,BB1176,AZ1177,"f",,Trigger)</f>
        <v>47605</v>
      </c>
      <c r="BC1177" s="101">
        <f>_xll.qlInterestRateIndexMaturity(Currency&amp;"ibor"&amp;Tenor,BB1177,Trigger)</f>
        <v>47697</v>
      </c>
      <c r="BD1177" s="246">
        <f>_xll.qlIndexFixing($AD$5,BA1177,TRUE,_xll.ohTrigger(Trigger,Trigger3M))</f>
        <v>2.252204002937256E-2</v>
      </c>
      <c r="BE1177" s="246" t="e">
        <f>IFERROR(_xll.qlIndexFixing($BF$1,BA1177,TRUE,_xll.ohTrigger(Trigger,Trigger3M)),#N/A)</f>
        <v>#N/A</v>
      </c>
    </row>
    <row r="1178" spans="52:57" ht="11.25" customHeight="1" x14ac:dyDescent="0.25">
      <c r="AZ1178" s="102" t="s">
        <v>83</v>
      </c>
      <c r="BA1178" s="101">
        <f>_xll.qlInterestRateIndexFixingDate(Currency&amp;"ibor"&amp;Tenor,BB1178,Trigger)</f>
        <v>47610</v>
      </c>
      <c r="BB1178" s="101">
        <f>_xll.qlCalendarAdvance(Calendar,BB1177,AZ1178,"f",,Trigger)</f>
        <v>47612</v>
      </c>
      <c r="BC1178" s="101">
        <f>_xll.qlInterestRateIndexMaturity(Currency&amp;"ibor"&amp;Tenor,BB1178,Trigger)</f>
        <v>47704</v>
      </c>
      <c r="BD1178" s="246">
        <f>_xll.qlIndexFixing($AD$5,BA1178,TRUE,_xll.ohTrigger(Trigger,Trigger3M))</f>
        <v>2.2446039486059954E-2</v>
      </c>
      <c r="BE1178" s="246" t="e">
        <f>IFERROR(_xll.qlIndexFixing($BF$1,BA1178,TRUE,_xll.ohTrigger(Trigger,Trigger3M)),#N/A)</f>
        <v>#N/A</v>
      </c>
    </row>
    <row r="1179" spans="52:57" ht="11.25" customHeight="1" x14ac:dyDescent="0.25">
      <c r="AZ1179" s="102" t="s">
        <v>83</v>
      </c>
      <c r="BA1179" s="101">
        <f>_xll.qlInterestRateIndexFixingDate(Currency&amp;"ibor"&amp;Tenor,BB1179,Trigger)</f>
        <v>47617</v>
      </c>
      <c r="BB1179" s="101">
        <f>_xll.qlCalendarAdvance(Calendar,BB1178,AZ1179,"f",,Trigger)</f>
        <v>47619</v>
      </c>
      <c r="BC1179" s="101">
        <f>_xll.qlInterestRateIndexMaturity(Currency&amp;"ibor"&amp;Tenor,BB1179,Trigger)</f>
        <v>47711</v>
      </c>
      <c r="BD1179" s="246">
        <f>_xll.qlIndexFixing($AD$5,BA1179,TRUE,_xll.ohTrigger(Trigger,Trigger3M))</f>
        <v>2.2369790350534446E-2</v>
      </c>
      <c r="BE1179" s="246" t="e">
        <f>IFERROR(_xll.qlIndexFixing($BF$1,BA1179,TRUE,_xll.ohTrigger(Trigger,Trigger3M)),#N/A)</f>
        <v>#N/A</v>
      </c>
    </row>
    <row r="1180" spans="52:57" ht="11.25" customHeight="1" x14ac:dyDescent="0.25">
      <c r="AZ1180" s="102" t="s">
        <v>83</v>
      </c>
      <c r="BA1180" s="101">
        <f>_xll.qlInterestRateIndexFixingDate(Currency&amp;"ibor"&amp;Tenor,BB1180,Trigger)</f>
        <v>47624</v>
      </c>
      <c r="BB1180" s="101">
        <f>_xll.qlCalendarAdvance(Calendar,BB1179,AZ1180,"f",,Trigger)</f>
        <v>47626</v>
      </c>
      <c r="BC1180" s="101">
        <f>_xll.qlInterestRateIndexMaturity(Currency&amp;"ibor"&amp;Tenor,BB1180,Trigger)</f>
        <v>47718</v>
      </c>
      <c r="BD1180" s="246">
        <f>_xll.qlIndexFixing($AD$5,BA1180,TRUE,_xll.ohTrigger(Trigger,Trigger3M))</f>
        <v>2.2293292637304431E-2</v>
      </c>
      <c r="BE1180" s="246" t="e">
        <f>IFERROR(_xll.qlIndexFixing($BF$1,BA1180,TRUE,_xll.ohTrigger(Trigger,Trigger3M)),#N/A)</f>
        <v>#N/A</v>
      </c>
    </row>
    <row r="1181" spans="52:57" ht="11.25" customHeight="1" x14ac:dyDescent="0.25">
      <c r="AZ1181" s="102" t="s">
        <v>83</v>
      </c>
      <c r="BA1181" s="101">
        <f>_xll.qlInterestRateIndexFixingDate(Currency&amp;"ibor"&amp;Tenor,BB1181,Trigger)</f>
        <v>47631</v>
      </c>
      <c r="BB1181" s="101">
        <f>_xll.qlCalendarAdvance(Calendar,BB1180,AZ1181,"f",,Trigger)</f>
        <v>47633</v>
      </c>
      <c r="BC1181" s="101">
        <f>_xll.qlInterestRateIndexMaturity(Currency&amp;"ibor"&amp;Tenor,BB1181,Trigger)</f>
        <v>47725</v>
      </c>
      <c r="BD1181" s="246">
        <f>_xll.qlIndexFixing($AD$5,BA1181,TRUE,_xll.ohTrigger(Trigger,Trigger3M))</f>
        <v>2.2216546360922615E-2</v>
      </c>
      <c r="BE1181" s="246" t="e">
        <f>IFERROR(_xll.qlIndexFixing($BF$1,BA1181,TRUE,_xll.ohTrigger(Trigger,Trigger3M)),#N/A)</f>
        <v>#N/A</v>
      </c>
    </row>
    <row r="1182" spans="52:57" ht="11.25" customHeight="1" x14ac:dyDescent="0.25">
      <c r="AZ1182" s="102" t="s">
        <v>83</v>
      </c>
      <c r="BA1182" s="101">
        <f>_xll.qlInterestRateIndexFixingDate(Currency&amp;"ibor"&amp;Tenor,BB1182,Trigger)</f>
        <v>47638</v>
      </c>
      <c r="BB1182" s="101">
        <f>_xll.qlCalendarAdvance(Calendar,BB1181,AZ1182,"f",,Trigger)</f>
        <v>47640</v>
      </c>
      <c r="BC1182" s="101">
        <f>_xll.qlInterestRateIndexMaturity(Currency&amp;"ibor"&amp;Tenor,BB1182,Trigger)</f>
        <v>47732</v>
      </c>
      <c r="BD1182" s="246">
        <f>_xll.qlIndexFixing($AD$5,BA1182,TRUE,_xll.ohTrigger(Trigger,Trigger3M))</f>
        <v>2.2139551535988625E-2</v>
      </c>
      <c r="BE1182" s="246" t="e">
        <f>IFERROR(_xll.qlIndexFixing($BF$1,BA1182,TRUE,_xll.ohTrigger(Trigger,Trigger3M)),#N/A)</f>
        <v>#N/A</v>
      </c>
    </row>
    <row r="1183" spans="52:57" ht="11.25" customHeight="1" x14ac:dyDescent="0.25">
      <c r="AZ1183" s="102" t="s">
        <v>83</v>
      </c>
      <c r="BA1183" s="101">
        <f>_xll.qlInterestRateIndexFixingDate(Currency&amp;"ibor"&amp;Tenor,BB1183,Trigger)</f>
        <v>47645</v>
      </c>
      <c r="BB1183" s="101">
        <f>_xll.qlCalendarAdvance(Calendar,BB1182,AZ1183,"f",,Trigger)</f>
        <v>47647</v>
      </c>
      <c r="BC1183" s="101">
        <f>_xll.qlInterestRateIndexMaturity(Currency&amp;"ibor"&amp;Tenor,BB1183,Trigger)</f>
        <v>47739</v>
      </c>
      <c r="BD1183" s="246">
        <f>_xll.qlIndexFixing($AD$5,BA1183,TRUE,_xll.ohTrigger(Trigger,Trigger3M))</f>
        <v>2.2062308177150745E-2</v>
      </c>
      <c r="BE1183" s="246" t="e">
        <f>IFERROR(_xll.qlIndexFixing($BF$1,BA1183,TRUE,_xll.ohTrigger(Trigger,Trigger3M)),#N/A)</f>
        <v>#N/A</v>
      </c>
    </row>
    <row r="1184" spans="52:57" ht="11.25" customHeight="1" x14ac:dyDescent="0.25">
      <c r="AZ1184" s="102" t="s">
        <v>83</v>
      </c>
      <c r="BA1184" s="101">
        <f>_xll.qlInterestRateIndexFixingDate(Currency&amp;"ibor"&amp;Tenor,BB1184,Trigger)</f>
        <v>47652</v>
      </c>
      <c r="BB1184" s="101">
        <f>_xll.qlCalendarAdvance(Calendar,BB1183,AZ1184,"f",,Trigger)</f>
        <v>47654</v>
      </c>
      <c r="BC1184" s="101">
        <f>_xll.qlInterestRateIndexMaturity(Currency&amp;"ibor"&amp;Tenor,BB1184,Trigger)</f>
        <v>47746</v>
      </c>
      <c r="BD1184" s="246">
        <f>_xll.qlIndexFixing($AD$5,BA1184,TRUE,_xll.ohTrigger(Trigger,Trigger3M))</f>
        <v>2.1984816299103302E-2</v>
      </c>
      <c r="BE1184" s="246" t="e">
        <f>IFERROR(_xll.qlIndexFixing($BF$1,BA1184,TRUE,_xll.ohTrigger(Trigger,Trigger3M)),#N/A)</f>
        <v>#N/A</v>
      </c>
    </row>
    <row r="1185" spans="52:57" ht="11.25" customHeight="1" x14ac:dyDescent="0.25">
      <c r="AZ1185" s="102" t="s">
        <v>83</v>
      </c>
      <c r="BA1185" s="101">
        <f>_xll.qlInterestRateIndexFixingDate(Currency&amp;"ibor"&amp;Tenor,BB1185,Trigger)</f>
        <v>47659</v>
      </c>
      <c r="BB1185" s="101">
        <f>_xll.qlCalendarAdvance(Calendar,BB1184,AZ1185,"f",,Trigger)</f>
        <v>47661</v>
      </c>
      <c r="BC1185" s="101">
        <f>_xll.qlInterestRateIndexMaturity(Currency&amp;"ibor"&amp;Tenor,BB1185,Trigger)</f>
        <v>47753</v>
      </c>
      <c r="BD1185" s="246">
        <f>_xll.qlIndexFixing($AD$5,BA1185,TRUE,_xll.ohTrigger(Trigger,Trigger3M))</f>
        <v>2.1907075916589292E-2</v>
      </c>
      <c r="BE1185" s="246" t="e">
        <f>IFERROR(_xll.qlIndexFixing($BF$1,BA1185,TRUE,_xll.ohTrigger(Trigger,Trigger3M)),#N/A)</f>
        <v>#N/A</v>
      </c>
    </row>
    <row r="1186" spans="52:57" ht="11.25" customHeight="1" x14ac:dyDescent="0.25">
      <c r="AZ1186" s="102" t="s">
        <v>83</v>
      </c>
      <c r="BA1186" s="101">
        <f>_xll.qlInterestRateIndexFixingDate(Currency&amp;"ibor"&amp;Tenor,BB1186,Trigger)</f>
        <v>47666</v>
      </c>
      <c r="BB1186" s="101">
        <f>_xll.qlCalendarAdvance(Calendar,BB1185,AZ1186,"f",,Trigger)</f>
        <v>47668</v>
      </c>
      <c r="BC1186" s="101">
        <f>_xll.qlInterestRateIndexMaturity(Currency&amp;"ibor"&amp;Tenor,BB1186,Trigger)</f>
        <v>47760</v>
      </c>
      <c r="BD1186" s="246">
        <f>_xll.qlIndexFixing($AD$5,BA1186,TRUE,_xll.ohTrigger(Trigger,Trigger3M))</f>
        <v>2.1829087044395144E-2</v>
      </c>
      <c r="BE1186" s="246" t="e">
        <f>IFERROR(_xll.qlIndexFixing($BF$1,BA1186,TRUE,_xll.ohTrigger(Trigger,Trigger3M)),#N/A)</f>
        <v>#N/A</v>
      </c>
    </row>
    <row r="1187" spans="52:57" ht="11.25" customHeight="1" x14ac:dyDescent="0.25">
      <c r="AZ1187" s="102" t="s">
        <v>83</v>
      </c>
      <c r="BA1187" s="101">
        <f>_xll.qlInterestRateIndexFixingDate(Currency&amp;"ibor"&amp;Tenor,BB1187,Trigger)</f>
        <v>47673</v>
      </c>
      <c r="BB1187" s="101">
        <f>_xll.qlCalendarAdvance(Calendar,BB1186,AZ1187,"f",,Trigger)</f>
        <v>47675</v>
      </c>
      <c r="BC1187" s="101">
        <f>_xll.qlInterestRateIndexMaturity(Currency&amp;"ibor"&amp;Tenor,BB1187,Trigger)</f>
        <v>47767</v>
      </c>
      <c r="BD1187" s="246">
        <f>_xll.qlIndexFixing($AD$5,BA1187,TRUE,_xll.ohTrigger(Trigger,Trigger3M))</f>
        <v>2.1750849697357688E-2</v>
      </c>
      <c r="BE1187" s="246" t="e">
        <f>IFERROR(_xll.qlIndexFixing($BF$1,BA1187,TRUE,_xll.ohTrigger(Trigger,Trigger3M)),#N/A)</f>
        <v>#N/A</v>
      </c>
    </row>
    <row r="1188" spans="52:57" ht="11.25" customHeight="1" x14ac:dyDescent="0.25">
      <c r="AZ1188" s="102" t="s">
        <v>83</v>
      </c>
      <c r="BA1188" s="101">
        <f>_xll.qlInterestRateIndexFixingDate(Currency&amp;"ibor"&amp;Tenor,BB1188,Trigger)</f>
        <v>47680</v>
      </c>
      <c r="BB1188" s="101">
        <f>_xll.qlCalendarAdvance(Calendar,BB1187,AZ1188,"f",,Trigger)</f>
        <v>47682</v>
      </c>
      <c r="BC1188" s="101">
        <f>_xll.qlInterestRateIndexMaturity(Currency&amp;"ibor"&amp;Tenor,BB1188,Trigger)</f>
        <v>47774</v>
      </c>
      <c r="BD1188" s="246">
        <f>_xll.qlIndexFixing($AD$5,BA1188,TRUE,_xll.ohTrigger(Trigger,Trigger3M))</f>
        <v>2.16723638903598E-2</v>
      </c>
      <c r="BE1188" s="246" t="e">
        <f>IFERROR(_xll.qlIndexFixing($BF$1,BA1188,TRUE,_xll.ohTrigger(Trigger,Trigger3M)),#N/A)</f>
        <v>#N/A</v>
      </c>
    </row>
    <row r="1189" spans="52:57" ht="11.25" customHeight="1" x14ac:dyDescent="0.25">
      <c r="AZ1189" s="102" t="s">
        <v>83</v>
      </c>
      <c r="BA1189" s="101">
        <f>_xll.qlInterestRateIndexFixingDate(Currency&amp;"ibor"&amp;Tenor,BB1189,Trigger)</f>
        <v>47687</v>
      </c>
      <c r="BB1189" s="101">
        <f>_xll.qlCalendarAdvance(Calendar,BB1188,AZ1189,"f",,Trigger)</f>
        <v>47689</v>
      </c>
      <c r="BC1189" s="101">
        <f>_xll.qlInterestRateIndexMaturity(Currency&amp;"ibor"&amp;Tenor,BB1189,Trigger)</f>
        <v>47781</v>
      </c>
      <c r="BD1189" s="246">
        <f>_xll.qlIndexFixing($AD$5,BA1189,TRUE,_xll.ohTrigger(Trigger,Trigger3M))</f>
        <v>2.1607614947117972E-2</v>
      </c>
      <c r="BE1189" s="246" t="e">
        <f>IFERROR(_xll.qlIndexFixing($BF$1,BA1189,TRUE,_xll.ohTrigger(Trigger,Trigger3M)),#N/A)</f>
        <v>#N/A</v>
      </c>
    </row>
    <row r="1190" spans="52:57" ht="11.25" customHeight="1" x14ac:dyDescent="0.25">
      <c r="AZ1190" s="102" t="s">
        <v>83</v>
      </c>
      <c r="BA1190" s="101">
        <f>_xll.qlInterestRateIndexFixingDate(Currency&amp;"ibor"&amp;Tenor,BB1190,Trigger)</f>
        <v>47694</v>
      </c>
      <c r="BB1190" s="101">
        <f>_xll.qlCalendarAdvance(Calendar,BB1189,AZ1190,"f",,Trigger)</f>
        <v>47696</v>
      </c>
      <c r="BC1190" s="101">
        <f>_xll.qlInterestRateIndexMaturity(Currency&amp;"ibor"&amp;Tenor,BB1190,Trigger)</f>
        <v>47788</v>
      </c>
      <c r="BD1190" s="246">
        <f>_xll.qlIndexFixing($AD$5,BA1190,TRUE,_xll.ohTrigger(Trigger,Trigger3M))</f>
        <v>2.1626671436869391E-2</v>
      </c>
      <c r="BE1190" s="246" t="e">
        <f>IFERROR(_xll.qlIndexFixing($BF$1,BA1190,TRUE,_xll.ohTrigger(Trigger,Trigger3M)),#N/A)</f>
        <v>#N/A</v>
      </c>
    </row>
    <row r="1191" spans="52:57" ht="11.25" customHeight="1" x14ac:dyDescent="0.25">
      <c r="AZ1191" s="102" t="s">
        <v>83</v>
      </c>
      <c r="BA1191" s="101">
        <f>_xll.qlInterestRateIndexFixingDate(Currency&amp;"ibor"&amp;Tenor,BB1191,Trigger)</f>
        <v>47701</v>
      </c>
      <c r="BB1191" s="101">
        <f>_xll.qlCalendarAdvance(Calendar,BB1190,AZ1191,"f",,Trigger)</f>
        <v>47703</v>
      </c>
      <c r="BC1191" s="101">
        <f>_xll.qlInterestRateIndexMaturity(Currency&amp;"ibor"&amp;Tenor,BB1191,Trigger)</f>
        <v>47795</v>
      </c>
      <c r="BD1191" s="246">
        <f>_xll.qlIndexFixing($AD$5,BA1191,TRUE,_xll.ohTrigger(Trigger,Trigger3M))</f>
        <v>2.1645728018916545E-2</v>
      </c>
      <c r="BE1191" s="246" t="e">
        <f>IFERROR(_xll.qlIndexFixing($BF$1,BA1191,TRUE,_xll.ohTrigger(Trigger,Trigger3M)),#N/A)</f>
        <v>#N/A</v>
      </c>
    </row>
    <row r="1192" spans="52:57" ht="11.25" customHeight="1" x14ac:dyDescent="0.25">
      <c r="AZ1192" s="102" t="s">
        <v>83</v>
      </c>
      <c r="BA1192" s="101">
        <f>_xll.qlInterestRateIndexFixingDate(Currency&amp;"ibor"&amp;Tenor,BB1192,Trigger)</f>
        <v>47708</v>
      </c>
      <c r="BB1192" s="101">
        <f>_xll.qlCalendarAdvance(Calendar,BB1191,AZ1192,"f",,Trigger)</f>
        <v>47710</v>
      </c>
      <c r="BC1192" s="101">
        <f>_xll.qlInterestRateIndexMaturity(Currency&amp;"ibor"&amp;Tenor,BB1192,Trigger)</f>
        <v>47802</v>
      </c>
      <c r="BD1192" s="246">
        <f>_xll.qlIndexFixing($AD$5,BA1192,TRUE,_xll.ohTrigger(Trigger,Trigger3M))</f>
        <v>2.1664784693258568E-2</v>
      </c>
      <c r="BE1192" s="246" t="e">
        <f>IFERROR(_xll.qlIndexFixing($BF$1,BA1192,TRUE,_xll.ohTrigger(Trigger,Trigger3M)),#N/A)</f>
        <v>#N/A</v>
      </c>
    </row>
    <row r="1193" spans="52:57" ht="11.25" customHeight="1" x14ac:dyDescent="0.25">
      <c r="AZ1193" s="102" t="s">
        <v>83</v>
      </c>
      <c r="BA1193" s="101">
        <f>_xll.qlInterestRateIndexFixingDate(Currency&amp;"ibor"&amp;Tenor,BB1193,Trigger)</f>
        <v>47715</v>
      </c>
      <c r="BB1193" s="101">
        <f>_xll.qlCalendarAdvance(Calendar,BB1192,AZ1193,"f",,Trigger)</f>
        <v>47717</v>
      </c>
      <c r="BC1193" s="101">
        <f>_xll.qlInterestRateIndexMaturity(Currency&amp;"ibor"&amp;Tenor,BB1193,Trigger)</f>
        <v>47809</v>
      </c>
      <c r="BD1193" s="246">
        <f>_xll.qlIndexFixing($AD$5,BA1193,TRUE,_xll.ohTrigger(Trigger,Trigger3M))</f>
        <v>2.1683841459896325E-2</v>
      </c>
      <c r="BE1193" s="246" t="e">
        <f>IFERROR(_xll.qlIndexFixing($BF$1,BA1193,TRUE,_xll.ohTrigger(Trigger,Trigger3M)),#N/A)</f>
        <v>#N/A</v>
      </c>
    </row>
    <row r="1194" spans="52:57" ht="11.25" customHeight="1" x14ac:dyDescent="0.25">
      <c r="AZ1194" s="102" t="s">
        <v>83</v>
      </c>
      <c r="BA1194" s="101">
        <f>_xll.qlInterestRateIndexFixingDate(Currency&amp;"ibor"&amp;Tenor,BB1194,Trigger)</f>
        <v>47722</v>
      </c>
      <c r="BB1194" s="101">
        <f>_xll.qlCalendarAdvance(Calendar,BB1193,AZ1194,"f",,Trigger)</f>
        <v>47724</v>
      </c>
      <c r="BC1194" s="101">
        <f>_xll.qlInterestRateIndexMaturity(Currency&amp;"ibor"&amp;Tenor,BB1194,Trigger)</f>
        <v>47816</v>
      </c>
      <c r="BD1194" s="246">
        <f>_xll.qlIndexFixing($AD$5,BA1194,TRUE,_xll.ohTrigger(Trigger,Trigger3M))</f>
        <v>2.170289831883156E-2</v>
      </c>
      <c r="BE1194" s="246" t="e">
        <f>IFERROR(_xll.qlIndexFixing($BF$1,BA1194,TRUE,_xll.ohTrigger(Trigger,Trigger3M)),#N/A)</f>
        <v>#N/A</v>
      </c>
    </row>
    <row r="1195" spans="52:57" ht="11.25" customHeight="1" x14ac:dyDescent="0.25">
      <c r="AZ1195" s="102" t="s">
        <v>83</v>
      </c>
      <c r="BA1195" s="101">
        <f>_xll.qlInterestRateIndexFixingDate(Currency&amp;"ibor"&amp;Tenor,BB1195,Trigger)</f>
        <v>47729</v>
      </c>
      <c r="BB1195" s="101">
        <f>_xll.qlCalendarAdvance(Calendar,BB1194,AZ1195,"f",,Trigger)</f>
        <v>47731</v>
      </c>
      <c r="BC1195" s="101">
        <f>_xll.qlInterestRateIndexMaturity(Currency&amp;"ibor"&amp;Tenor,BB1195,Trigger)</f>
        <v>47822</v>
      </c>
      <c r="BD1195" s="246">
        <f>_xll.qlIndexFixing($AD$5,BA1195,TRUE,_xll.ohTrigger(Trigger,Trigger3M))</f>
        <v>2.1719940022530141E-2</v>
      </c>
      <c r="BE1195" s="246" t="e">
        <f>IFERROR(_xll.qlIndexFixing($BF$1,BA1195,TRUE,_xll.ohTrigger(Trigger,Trigger3M)),#N/A)</f>
        <v>#N/A</v>
      </c>
    </row>
    <row r="1196" spans="52:57" ht="11.25" customHeight="1" x14ac:dyDescent="0.25">
      <c r="AZ1196" s="102" t="s">
        <v>83</v>
      </c>
      <c r="BA1196" s="101">
        <f>_xll.qlInterestRateIndexFixingDate(Currency&amp;"ibor"&amp;Tenor,BB1196,Trigger)</f>
        <v>47736</v>
      </c>
      <c r="BB1196" s="101">
        <f>_xll.qlCalendarAdvance(Calendar,BB1195,AZ1196,"f",,Trigger)</f>
        <v>47738</v>
      </c>
      <c r="BC1196" s="101">
        <f>_xll.qlInterestRateIndexMaturity(Currency&amp;"ibor"&amp;Tenor,BB1196,Trigger)</f>
        <v>47829</v>
      </c>
      <c r="BD1196" s="246">
        <f>_xll.qlIndexFixing($AD$5,BA1196,TRUE,_xll.ohTrigger(Trigger,Trigger3M))</f>
        <v>2.1738995912373802E-2</v>
      </c>
      <c r="BE1196" s="246" t="e">
        <f>IFERROR(_xll.qlIndexFixing($BF$1,BA1196,TRUE,_xll.ohTrigger(Trigger,Trigger3M)),#N/A)</f>
        <v>#N/A</v>
      </c>
    </row>
    <row r="1197" spans="52:57" ht="11.25" customHeight="1" x14ac:dyDescent="0.25">
      <c r="AZ1197" s="102" t="s">
        <v>83</v>
      </c>
      <c r="BA1197" s="101">
        <f>_xll.qlInterestRateIndexFixingDate(Currency&amp;"ibor"&amp;Tenor,BB1197,Trigger)</f>
        <v>47743</v>
      </c>
      <c r="BB1197" s="101">
        <f>_xll.qlCalendarAdvance(Calendar,BB1196,AZ1197,"f",,Trigger)</f>
        <v>47745</v>
      </c>
      <c r="BC1197" s="101">
        <f>_xll.qlInterestRateIndexMaturity(Currency&amp;"ibor"&amp;Tenor,BB1197,Trigger)</f>
        <v>47836</v>
      </c>
      <c r="BD1197" s="246">
        <f>_xll.qlIndexFixing($AD$5,BA1197,TRUE,_xll.ohTrigger(Trigger,Trigger3M))</f>
        <v>2.1758051893506197E-2</v>
      </c>
      <c r="BE1197" s="246" t="e">
        <f>IFERROR(_xll.qlIndexFixing($BF$1,BA1197,TRUE,_xll.ohTrigger(Trigger,Trigger3M)),#N/A)</f>
        <v>#N/A</v>
      </c>
    </row>
    <row r="1198" spans="52:57" ht="11.25" customHeight="1" x14ac:dyDescent="0.25">
      <c r="AZ1198" s="102" t="s">
        <v>83</v>
      </c>
      <c r="BA1198" s="101">
        <f>_xll.qlInterestRateIndexFixingDate(Currency&amp;"ibor"&amp;Tenor,BB1198,Trigger)</f>
        <v>47750</v>
      </c>
      <c r="BB1198" s="101">
        <f>_xll.qlCalendarAdvance(Calendar,BB1197,AZ1198,"f",,Trigger)</f>
        <v>47752</v>
      </c>
      <c r="BC1198" s="101">
        <f>_xll.qlInterestRateIndexMaturity(Currency&amp;"ibor"&amp;Tenor,BB1198,Trigger)</f>
        <v>47844</v>
      </c>
      <c r="BD1198" s="246">
        <f>_xll.qlIndexFixing($AD$5,BA1198,TRUE,_xll.ohTrigger(Trigger,Trigger3M))</f>
        <v>2.1779126677546359E-2</v>
      </c>
      <c r="BE1198" s="246" t="e">
        <f>IFERROR(_xll.qlIndexFixing($BF$1,BA1198,TRUE,_xll.ohTrigger(Trigger,Trigger3M)),#N/A)</f>
        <v>#N/A</v>
      </c>
    </row>
    <row r="1199" spans="52:57" ht="11.25" customHeight="1" x14ac:dyDescent="0.25">
      <c r="AZ1199" s="102" t="s">
        <v>83</v>
      </c>
      <c r="BA1199" s="101">
        <f>_xll.qlInterestRateIndexFixingDate(Currency&amp;"ibor"&amp;Tenor,BB1199,Trigger)</f>
        <v>47757</v>
      </c>
      <c r="BB1199" s="101">
        <f>_xll.qlCalendarAdvance(Calendar,BB1198,AZ1199,"f",,Trigger)</f>
        <v>47759</v>
      </c>
      <c r="BC1199" s="101">
        <f>_xll.qlInterestRateIndexMaturity(Currency&amp;"ibor"&amp;Tenor,BB1199,Trigger)</f>
        <v>47851</v>
      </c>
      <c r="BD1199" s="246">
        <f>_xll.qlIndexFixing($AD$5,BA1199,TRUE,_xll.ohTrigger(Trigger,Trigger3M))</f>
        <v>2.1798183997971569E-2</v>
      </c>
      <c r="BE1199" s="246" t="e">
        <f>IFERROR(_xll.qlIndexFixing($BF$1,BA1199,TRUE,_xll.ohTrigger(Trigger,Trigger3M)),#N/A)</f>
        <v>#N/A</v>
      </c>
    </row>
    <row r="1200" spans="52:57" ht="11.25" customHeight="1" x14ac:dyDescent="0.25">
      <c r="AZ1200" s="102" t="s">
        <v>83</v>
      </c>
      <c r="BA1200" s="101">
        <f>_xll.qlInterestRateIndexFixingDate(Currency&amp;"ibor"&amp;Tenor,BB1200,Trigger)</f>
        <v>47764</v>
      </c>
      <c r="BB1200" s="101">
        <f>_xll.qlCalendarAdvance(Calendar,BB1199,AZ1200,"f",,Trigger)</f>
        <v>47766</v>
      </c>
      <c r="BC1200" s="101">
        <f>_xll.qlInterestRateIndexMaturity(Currency&amp;"ibor"&amp;Tenor,BB1200,Trigger)</f>
        <v>47858</v>
      </c>
      <c r="BD1200" s="246">
        <f>_xll.qlIndexFixing($AD$5,BA1200,TRUE,_xll.ohTrigger(Trigger,Trigger3M))</f>
        <v>2.1817241410695989E-2</v>
      </c>
      <c r="BE1200" s="246" t="e">
        <f>IFERROR(_xll.qlIndexFixing($BF$1,BA1200,TRUE,_xll.ohTrigger(Trigger,Trigger3M)),#N/A)</f>
        <v>#N/A</v>
      </c>
    </row>
    <row r="1201" spans="52:57" ht="11.25" customHeight="1" x14ac:dyDescent="0.25">
      <c r="AZ1201" s="102" t="s">
        <v>83</v>
      </c>
      <c r="BA1201" s="101">
        <f>_xll.qlInterestRateIndexFixingDate(Currency&amp;"ibor"&amp;Tenor,BB1201,Trigger)</f>
        <v>47771</v>
      </c>
      <c r="BB1201" s="101">
        <f>_xll.qlCalendarAdvance(Calendar,BB1200,AZ1201,"f",,Trigger)</f>
        <v>47773</v>
      </c>
      <c r="BC1201" s="101">
        <f>_xll.qlInterestRateIndexMaturity(Currency&amp;"ibor"&amp;Tenor,BB1201,Trigger)</f>
        <v>47865</v>
      </c>
      <c r="BD1201" s="246">
        <f>_xll.qlIndexFixing($AD$5,BA1201,TRUE,_xll.ohTrigger(Trigger,Trigger3M))</f>
        <v>2.1836298915719622E-2</v>
      </c>
      <c r="BE1201" s="246" t="e">
        <f>IFERROR(_xll.qlIndexFixing($BF$1,BA1201,TRUE,_xll.ohTrigger(Trigger,Trigger3M)),#N/A)</f>
        <v>#N/A</v>
      </c>
    </row>
    <row r="1202" spans="52:57" ht="11.25" customHeight="1" x14ac:dyDescent="0.25">
      <c r="AZ1202" s="102" t="s">
        <v>83</v>
      </c>
      <c r="BA1202" s="101">
        <f>_xll.qlInterestRateIndexFixingDate(Currency&amp;"ibor"&amp;Tenor,BB1202,Trigger)</f>
        <v>47778</v>
      </c>
      <c r="BB1202" s="101">
        <f>_xll.qlCalendarAdvance(Calendar,BB1201,AZ1202,"f",,Trigger)</f>
        <v>47780</v>
      </c>
      <c r="BC1202" s="101">
        <f>_xll.qlInterestRateIndexMaturity(Currency&amp;"ibor"&amp;Tenor,BB1202,Trigger)</f>
        <v>47872</v>
      </c>
      <c r="BD1202" s="246">
        <f>_xll.qlIndexFixing($AD$5,BA1202,TRUE,_xll.ohTrigger(Trigger,Trigger3M))</f>
        <v>2.1855356513044204E-2</v>
      </c>
      <c r="BE1202" s="246" t="e">
        <f>IFERROR(_xll.qlIndexFixing($BF$1,BA1202,TRUE,_xll.ohTrigger(Trigger,Trigger3M)),#N/A)</f>
        <v>#N/A</v>
      </c>
    </row>
    <row r="1203" spans="52:57" ht="11.25" customHeight="1" x14ac:dyDescent="0.25">
      <c r="AZ1203" s="102" t="s">
        <v>83</v>
      </c>
      <c r="BA1203" s="101">
        <f>_xll.qlInterestRateIndexFixingDate(Currency&amp;"ibor"&amp;Tenor,BB1203,Trigger)</f>
        <v>47785</v>
      </c>
      <c r="BB1203" s="101">
        <f>_xll.qlCalendarAdvance(Calendar,BB1202,AZ1203,"f",,Trigger)</f>
        <v>47787</v>
      </c>
      <c r="BC1203" s="101">
        <f>_xll.qlInterestRateIndexMaturity(Currency&amp;"ibor"&amp;Tenor,BB1203,Trigger)</f>
        <v>47879</v>
      </c>
      <c r="BD1203" s="246">
        <f>_xll.qlIndexFixing($AD$5,BA1203,TRUE,_xll.ohTrigger(Trigger,Trigger3M))</f>
        <v>2.187441420266887E-2</v>
      </c>
      <c r="BE1203" s="246" t="e">
        <f>IFERROR(_xll.qlIndexFixing($BF$1,BA1203,TRUE,_xll.ohTrigger(Trigger,Trigger3M)),#N/A)</f>
        <v>#N/A</v>
      </c>
    </row>
    <row r="1204" spans="52:57" ht="11.25" customHeight="1" x14ac:dyDescent="0.25">
      <c r="AZ1204" s="102" t="s">
        <v>83</v>
      </c>
      <c r="BA1204" s="101">
        <f>_xll.qlInterestRateIndexFixingDate(Currency&amp;"ibor"&amp;Tenor,BB1204,Trigger)</f>
        <v>47792</v>
      </c>
      <c r="BB1204" s="101">
        <f>_xll.qlCalendarAdvance(Calendar,BB1203,AZ1204,"f",,Trigger)</f>
        <v>47794</v>
      </c>
      <c r="BC1204" s="101">
        <f>_xll.qlInterestRateIndexMaturity(Currency&amp;"ibor"&amp;Tenor,BB1204,Trigger)</f>
        <v>47886</v>
      </c>
      <c r="BD1204" s="246">
        <f>_xll.qlIndexFixing($AD$5,BA1204,TRUE,_xll.ohTrigger(Trigger,Trigger3M))</f>
        <v>2.1893471984595347E-2</v>
      </c>
      <c r="BE1204" s="246" t="e">
        <f>IFERROR(_xll.qlIndexFixing($BF$1,BA1204,TRUE,_xll.ohTrigger(Trigger,Trigger3M)),#N/A)</f>
        <v>#N/A</v>
      </c>
    </row>
    <row r="1205" spans="52:57" ht="11.25" customHeight="1" x14ac:dyDescent="0.25">
      <c r="AZ1205" s="102" t="s">
        <v>83</v>
      </c>
      <c r="BA1205" s="101">
        <f>_xll.qlInterestRateIndexFixingDate(Currency&amp;"ibor"&amp;Tenor,BB1205,Trigger)</f>
        <v>47799</v>
      </c>
      <c r="BB1205" s="101">
        <f>_xll.qlCalendarAdvance(Calendar,BB1204,AZ1205,"f",,Trigger)</f>
        <v>47801</v>
      </c>
      <c r="BC1205" s="101">
        <f>_xll.qlInterestRateIndexMaturity(Currency&amp;"ibor"&amp;Tenor,BB1205,Trigger)</f>
        <v>47893</v>
      </c>
      <c r="BD1205" s="246">
        <f>_xll.qlIndexFixing($AD$5,BA1205,TRUE,_xll.ohTrigger(Trigger,Trigger3M))</f>
        <v>2.191252985882278E-2</v>
      </c>
      <c r="BE1205" s="246" t="e">
        <f>IFERROR(_xll.qlIndexFixing($BF$1,BA1205,TRUE,_xll.ohTrigger(Trigger,Trigger3M)),#N/A)</f>
        <v>#N/A</v>
      </c>
    </row>
    <row r="1206" spans="52:57" ht="11.25" customHeight="1" x14ac:dyDescent="0.25">
      <c r="AZ1206" s="102" t="s">
        <v>83</v>
      </c>
      <c r="BA1206" s="101">
        <f>_xll.qlInterestRateIndexFixingDate(Currency&amp;"ibor"&amp;Tenor,BB1206,Trigger)</f>
        <v>47806</v>
      </c>
      <c r="BB1206" s="101">
        <f>_xll.qlCalendarAdvance(Calendar,BB1205,AZ1206,"f",,Trigger)</f>
        <v>47808</v>
      </c>
      <c r="BC1206" s="101">
        <f>_xll.qlInterestRateIndexMaturity(Currency&amp;"ibor"&amp;Tenor,BB1206,Trigger)</f>
        <v>47900</v>
      </c>
      <c r="BD1206" s="246">
        <f>_xll.qlIndexFixing($AD$5,BA1206,TRUE,_xll.ohTrigger(Trigger,Trigger3M))</f>
        <v>2.1931587825352896E-2</v>
      </c>
      <c r="BE1206" s="246" t="e">
        <f>IFERROR(_xll.qlIndexFixing($BF$1,BA1206,TRUE,_xll.ohTrigger(Trigger,Trigger3M)),#N/A)</f>
        <v>#N/A</v>
      </c>
    </row>
    <row r="1207" spans="52:57" ht="11.25" customHeight="1" x14ac:dyDescent="0.25">
      <c r="AZ1207" s="102" t="s">
        <v>83</v>
      </c>
      <c r="BA1207" s="101">
        <f>_xll.qlInterestRateIndexFixingDate(Currency&amp;"ibor"&amp;Tenor,BB1207,Trigger)</f>
        <v>47813</v>
      </c>
      <c r="BB1207" s="101">
        <f>_xll.qlCalendarAdvance(Calendar,BB1206,AZ1207,"f",,Trigger)</f>
        <v>47815</v>
      </c>
      <c r="BC1207" s="101">
        <f>_xll.qlInterestRateIndexMaturity(Currency&amp;"ibor"&amp;Tenor,BB1207,Trigger)</f>
        <v>47907</v>
      </c>
      <c r="BD1207" s="246">
        <f>_xll.qlIndexFixing($AD$5,BA1207,TRUE,_xll.ohTrigger(Trigger,Trigger3M))</f>
        <v>2.1950645884184834E-2</v>
      </c>
      <c r="BE1207" s="246" t="e">
        <f>IFERROR(_xll.qlIndexFixing($BF$1,BA1207,TRUE,_xll.ohTrigger(Trigger,Trigger3M)),#N/A)</f>
        <v>#N/A</v>
      </c>
    </row>
    <row r="1208" spans="52:57" ht="11.25" customHeight="1" x14ac:dyDescent="0.25">
      <c r="AZ1208" s="102" t="s">
        <v>83</v>
      </c>
      <c r="BA1208" s="101">
        <f>_xll.qlInterestRateIndexFixingDate(Currency&amp;"ibor"&amp;Tenor,BB1208,Trigger)</f>
        <v>47820</v>
      </c>
      <c r="BB1208" s="101">
        <f>_xll.qlCalendarAdvance(Calendar,BB1207,AZ1208,"f",,Trigger)</f>
        <v>47822</v>
      </c>
      <c r="BC1208" s="101">
        <f>_xll.qlInterestRateIndexMaturity(Currency&amp;"ibor"&amp;Tenor,BB1208,Trigger)</f>
        <v>47912</v>
      </c>
      <c r="BD1208" s="246">
        <f>_xll.qlIndexFixing($AD$5,BA1208,TRUE,_xll.ohTrigger(Trigger,Trigger3M))</f>
        <v>2.1965643580319494E-2</v>
      </c>
      <c r="BE1208" s="246" t="e">
        <f>IFERROR(_xll.qlIndexFixing($BF$1,BA1208,TRUE,_xll.ohTrigger(Trigger,Trigger3M)),#N/A)</f>
        <v>#N/A</v>
      </c>
    </row>
    <row r="1209" spans="52:57" ht="11.25" customHeight="1" x14ac:dyDescent="0.25">
      <c r="AZ1209" s="102" t="s">
        <v>83</v>
      </c>
      <c r="BA1209" s="101">
        <f>_xll.qlInterestRateIndexFixingDate(Currency&amp;"ibor"&amp;Tenor,BB1209,Trigger)</f>
        <v>47827</v>
      </c>
      <c r="BB1209" s="101">
        <f>_xll.qlCalendarAdvance(Calendar,BB1208,AZ1209,"f",,Trigger)</f>
        <v>47829</v>
      </c>
      <c r="BC1209" s="101">
        <f>_xll.qlInterestRateIndexMaturity(Currency&amp;"ibor"&amp;Tenor,BB1209,Trigger)</f>
        <v>47919</v>
      </c>
      <c r="BD1209" s="246">
        <f>_xll.qlIndexFixing($AD$5,BA1209,TRUE,_xll.ohTrigger(Trigger,Trigger3M))</f>
        <v>2.1984699490370296E-2</v>
      </c>
      <c r="BE1209" s="246" t="e">
        <f>IFERROR(_xll.qlIndexFixing($BF$1,BA1209,TRUE,_xll.ohTrigger(Trigger,Trigger3M)),#N/A)</f>
        <v>#N/A</v>
      </c>
    </row>
    <row r="1210" spans="52:57" ht="11.25" customHeight="1" x14ac:dyDescent="0.25">
      <c r="AZ1210" s="102" t="s">
        <v>83</v>
      </c>
      <c r="BA1210" s="101">
        <f>_xll.qlInterestRateIndexFixingDate(Currency&amp;"ibor"&amp;Tenor,BB1210,Trigger)</f>
        <v>47834</v>
      </c>
      <c r="BB1210" s="101">
        <f>_xll.qlCalendarAdvance(Calendar,BB1209,AZ1210,"f",,Trigger)</f>
        <v>47836</v>
      </c>
      <c r="BC1210" s="101">
        <f>_xll.qlInterestRateIndexMaturity(Currency&amp;"ibor"&amp;Tenor,BB1210,Trigger)</f>
        <v>47926</v>
      </c>
      <c r="BD1210" s="246">
        <f>_xll.qlIndexFixing($AD$5,BA1210,TRUE,_xll.ohTrigger(Trigger,Trigger3M))</f>
        <v>2.20037554907071E-2</v>
      </c>
      <c r="BE1210" s="246" t="e">
        <f>IFERROR(_xll.qlIndexFixing($BF$1,BA1210,TRUE,_xll.ohTrigger(Trigger,Trigger3M)),#N/A)</f>
        <v>#N/A</v>
      </c>
    </row>
    <row r="1211" spans="52:57" ht="11.25" customHeight="1" x14ac:dyDescent="0.25">
      <c r="AZ1211" s="102" t="s">
        <v>83</v>
      </c>
      <c r="BA1211" s="101">
        <f>_xll.qlInterestRateIndexFixingDate(Currency&amp;"ibor"&amp;Tenor,BB1211,Trigger)</f>
        <v>47840</v>
      </c>
      <c r="BB1211" s="101">
        <f>_xll.qlCalendarAdvance(Calendar,BB1210,AZ1211,"f",,Trigger)</f>
        <v>47844</v>
      </c>
      <c r="BC1211" s="101">
        <f>_xll.qlInterestRateIndexMaturity(Currency&amp;"ibor"&amp;Tenor,BB1211,Trigger)</f>
        <v>47934</v>
      </c>
      <c r="BD1211" s="246">
        <f>_xll.qlIndexFixing($AD$5,BA1211,TRUE,_xll.ohTrigger(Trigger,Trigger3M))</f>
        <v>2.2025533887362059E-2</v>
      </c>
      <c r="BE1211" s="246" t="e">
        <f>IFERROR(_xll.qlIndexFixing($BF$1,BA1211,TRUE,_xll.ohTrigger(Trigger,Trigger3M)),#N/A)</f>
        <v>#N/A</v>
      </c>
    </row>
    <row r="1212" spans="52:57" ht="11.25" customHeight="1" x14ac:dyDescent="0.25">
      <c r="AZ1212" s="102" t="s">
        <v>83</v>
      </c>
      <c r="BA1212" s="101">
        <f>_xll.qlInterestRateIndexFixingDate(Currency&amp;"ibor"&amp;Tenor,BB1212,Trigger)</f>
        <v>47848</v>
      </c>
      <c r="BB1212" s="101">
        <f>_xll.qlCalendarAdvance(Calendar,BB1211,AZ1212,"f",,Trigger)</f>
        <v>47851</v>
      </c>
      <c r="BC1212" s="101">
        <f>_xll.qlInterestRateIndexMaturity(Currency&amp;"ibor"&amp;Tenor,BB1212,Trigger)</f>
        <v>47941</v>
      </c>
      <c r="BD1212" s="246">
        <f>_xll.qlIndexFixing($AD$5,BA1212,TRUE,_xll.ohTrigger(Trigger,Trigger3M))</f>
        <v>2.2044590081170767E-2</v>
      </c>
      <c r="BE1212" s="246" t="e">
        <f>IFERROR(_xll.qlIndexFixing($BF$1,BA1212,TRUE,_xll.ohTrigger(Trigger,Trigger3M)),#N/A)</f>
        <v>#N/A</v>
      </c>
    </row>
    <row r="1213" spans="52:57" ht="11.25" customHeight="1" x14ac:dyDescent="0.25">
      <c r="AZ1213" s="102" t="s">
        <v>83</v>
      </c>
      <c r="BA1213" s="101">
        <f>_xll.qlInterestRateIndexFixingDate(Currency&amp;"ibor"&amp;Tenor,BB1213,Trigger)</f>
        <v>47856</v>
      </c>
      <c r="BB1213" s="101">
        <f>_xll.qlCalendarAdvance(Calendar,BB1212,AZ1213,"f",,Trigger)</f>
        <v>47858</v>
      </c>
      <c r="BC1213" s="101">
        <f>_xll.qlInterestRateIndexMaturity(Currency&amp;"ibor"&amp;Tenor,BB1213,Trigger)</f>
        <v>47948</v>
      </c>
      <c r="BD1213" s="246">
        <f>_xll.qlIndexFixing($AD$5,BA1213,TRUE,_xll.ohTrigger(Trigger,Trigger3M))</f>
        <v>2.2063646365266365E-2</v>
      </c>
      <c r="BE1213" s="246" t="e">
        <f>IFERROR(_xll.qlIndexFixing($BF$1,BA1213,TRUE,_xll.ohTrigger(Trigger,Trigger3M)),#N/A)</f>
        <v>#N/A</v>
      </c>
    </row>
    <row r="1214" spans="52:57" ht="11.25" customHeight="1" x14ac:dyDescent="0.25">
      <c r="AZ1214" s="102" t="s">
        <v>83</v>
      </c>
      <c r="BA1214" s="101">
        <f>_xll.qlInterestRateIndexFixingDate(Currency&amp;"ibor"&amp;Tenor,BB1214,Trigger)</f>
        <v>47863</v>
      </c>
      <c r="BB1214" s="101">
        <f>_xll.qlCalendarAdvance(Calendar,BB1213,AZ1214,"f",,Trigger)</f>
        <v>47865</v>
      </c>
      <c r="BC1214" s="101">
        <f>_xll.qlInterestRateIndexMaturity(Currency&amp;"ibor"&amp;Tenor,BB1214,Trigger)</f>
        <v>47955</v>
      </c>
      <c r="BD1214" s="246">
        <f>_xll.qlIndexFixing($AD$5,BA1214,TRUE,_xll.ohTrigger(Trigger,Trigger3M))</f>
        <v>2.2082702739650628E-2</v>
      </c>
      <c r="BE1214" s="246" t="e">
        <f>IFERROR(_xll.qlIndexFixing($BF$1,BA1214,TRUE,_xll.ohTrigger(Trigger,Trigger3M)),#N/A)</f>
        <v>#N/A</v>
      </c>
    </row>
    <row r="1215" spans="52:57" ht="11.25" customHeight="1" x14ac:dyDescent="0.25">
      <c r="AZ1215" s="102" t="s">
        <v>83</v>
      </c>
      <c r="BA1215" s="101">
        <f>_xll.qlInterestRateIndexFixingDate(Currency&amp;"ibor"&amp;Tenor,BB1215,Trigger)</f>
        <v>47870</v>
      </c>
      <c r="BB1215" s="101">
        <f>_xll.qlCalendarAdvance(Calendar,BB1214,AZ1215,"f",,Trigger)</f>
        <v>47872</v>
      </c>
      <c r="BC1215" s="101">
        <f>_xll.qlInterestRateIndexMaturity(Currency&amp;"ibor"&amp;Tenor,BB1215,Trigger)</f>
        <v>47962</v>
      </c>
      <c r="BD1215" s="246">
        <f>_xll.qlIndexFixing($AD$5,BA1215,TRUE,_xll.ohTrigger(Trigger,Trigger3M))</f>
        <v>2.2101759204322668E-2</v>
      </c>
      <c r="BE1215" s="246" t="e">
        <f>IFERROR(_xll.qlIndexFixing($BF$1,BA1215,TRUE,_xll.ohTrigger(Trigger,Trigger3M)),#N/A)</f>
        <v>#N/A</v>
      </c>
    </row>
    <row r="1216" spans="52:57" ht="11.25" customHeight="1" x14ac:dyDescent="0.25">
      <c r="AZ1216" s="102" t="s">
        <v>83</v>
      </c>
      <c r="BA1216" s="101">
        <f>_xll.qlInterestRateIndexFixingDate(Currency&amp;"ibor"&amp;Tenor,BB1216,Trigger)</f>
        <v>47877</v>
      </c>
      <c r="BB1216" s="101">
        <f>_xll.qlCalendarAdvance(Calendar,BB1215,AZ1216,"f",,Trigger)</f>
        <v>47879</v>
      </c>
      <c r="BC1216" s="101">
        <f>_xll.qlInterestRateIndexMaturity(Currency&amp;"ibor"&amp;Tenor,BB1216,Trigger)</f>
        <v>47968</v>
      </c>
      <c r="BD1216" s="246">
        <f>_xll.qlIndexFixing($AD$5,BA1216,TRUE,_xll.ohTrigger(Trigger,Trigger3M))</f>
        <v>2.2118776294749738E-2</v>
      </c>
      <c r="BE1216" s="246" t="e">
        <f>IFERROR(_xll.qlIndexFixing($BF$1,BA1216,TRUE,_xll.ohTrigger(Trigger,Trigger3M)),#N/A)</f>
        <v>#N/A</v>
      </c>
    </row>
    <row r="1217" spans="52:57" ht="11.25" customHeight="1" x14ac:dyDescent="0.25">
      <c r="AZ1217" s="102" t="s">
        <v>83</v>
      </c>
      <c r="BA1217" s="101">
        <f>_xll.qlInterestRateIndexFixingDate(Currency&amp;"ibor"&amp;Tenor,BB1217,Trigger)</f>
        <v>47884</v>
      </c>
      <c r="BB1217" s="101">
        <f>_xll.qlCalendarAdvance(Calendar,BB1216,AZ1217,"f",,Trigger)</f>
        <v>47886</v>
      </c>
      <c r="BC1217" s="101">
        <f>_xll.qlInterestRateIndexMaturity(Currency&amp;"ibor"&amp;Tenor,BB1217,Trigger)</f>
        <v>47975</v>
      </c>
      <c r="BD1217" s="246">
        <f>_xll.qlIndexFixing($AD$5,BA1217,TRUE,_xll.ohTrigger(Trigger,Trigger3M))</f>
        <v>2.2137831765414496E-2</v>
      </c>
      <c r="BE1217" s="246" t="e">
        <f>IFERROR(_xll.qlIndexFixing($BF$1,BA1217,TRUE,_xll.ohTrigger(Trigger,Trigger3M)),#N/A)</f>
        <v>#N/A</v>
      </c>
    </row>
    <row r="1218" spans="52:57" ht="11.25" customHeight="1" x14ac:dyDescent="0.25">
      <c r="AZ1218" s="102" t="s">
        <v>83</v>
      </c>
      <c r="BA1218" s="101">
        <f>_xll.qlInterestRateIndexFixingDate(Currency&amp;"ibor"&amp;Tenor,BB1218,Trigger)</f>
        <v>47891</v>
      </c>
      <c r="BB1218" s="101">
        <f>_xll.qlCalendarAdvance(Calendar,BB1217,AZ1218,"f",,Trigger)</f>
        <v>47893</v>
      </c>
      <c r="BC1218" s="101">
        <f>_xll.qlInterestRateIndexMaturity(Currency&amp;"ibor"&amp;Tenor,BB1218,Trigger)</f>
        <v>47982</v>
      </c>
      <c r="BD1218" s="246">
        <f>_xll.qlIndexFixing($AD$5,BA1218,TRUE,_xll.ohTrigger(Trigger,Trigger3M))</f>
        <v>2.2156887325360645E-2</v>
      </c>
      <c r="BE1218" s="246" t="e">
        <f>IFERROR(_xll.qlIndexFixing($BF$1,BA1218,TRUE,_xll.ohTrigger(Trigger,Trigger3M)),#N/A)</f>
        <v>#N/A</v>
      </c>
    </row>
    <row r="1219" spans="52:57" ht="11.25" customHeight="1" x14ac:dyDescent="0.25">
      <c r="AZ1219" s="102" t="s">
        <v>83</v>
      </c>
      <c r="BA1219" s="101">
        <f>_xll.qlInterestRateIndexFixingDate(Currency&amp;"ibor"&amp;Tenor,BB1219,Trigger)</f>
        <v>47898</v>
      </c>
      <c r="BB1219" s="101">
        <f>_xll.qlCalendarAdvance(Calendar,BB1218,AZ1219,"f",,Trigger)</f>
        <v>47900</v>
      </c>
      <c r="BC1219" s="101">
        <f>_xll.qlInterestRateIndexMaturity(Currency&amp;"ibor"&amp;Tenor,BB1219,Trigger)</f>
        <v>47989</v>
      </c>
      <c r="BD1219" s="246">
        <f>_xll.qlIndexFixing($AD$5,BA1219,TRUE,_xll.ohTrigger(Trigger,Trigger3M))</f>
        <v>2.2175942974587286E-2</v>
      </c>
      <c r="BE1219" s="246" t="e">
        <f>IFERROR(_xll.qlIndexFixing($BF$1,BA1219,TRUE,_xll.ohTrigger(Trigger,Trigger3M)),#N/A)</f>
        <v>#N/A</v>
      </c>
    </row>
    <row r="1220" spans="52:57" ht="11.25" customHeight="1" x14ac:dyDescent="0.25">
      <c r="AZ1220" s="102" t="s">
        <v>83</v>
      </c>
      <c r="BA1220" s="101">
        <f>_xll.qlInterestRateIndexFixingDate(Currency&amp;"ibor"&amp;Tenor,BB1220,Trigger)</f>
        <v>47905</v>
      </c>
      <c r="BB1220" s="101">
        <f>_xll.qlCalendarAdvance(Calendar,BB1219,AZ1220,"f",,Trigger)</f>
        <v>47907</v>
      </c>
      <c r="BC1220" s="101">
        <f>_xll.qlInterestRateIndexMaturity(Currency&amp;"ibor"&amp;Tenor,BB1220,Trigger)</f>
        <v>47998</v>
      </c>
      <c r="BD1220" s="246">
        <f>_xll.qlIndexFixing($AD$5,BA1220,TRUE,_xll.ohTrigger(Trigger,Trigger3M))</f>
        <v>2.2199087246821087E-2</v>
      </c>
      <c r="BE1220" s="246" t="e">
        <f>IFERROR(_xll.qlIndexFixing($BF$1,BA1220,TRUE,_xll.ohTrigger(Trigger,Trigger3M)),#N/A)</f>
        <v>#N/A</v>
      </c>
    </row>
    <row r="1221" spans="52:57" ht="11.25" customHeight="1" x14ac:dyDescent="0.25">
      <c r="AZ1221" s="102" t="s">
        <v>83</v>
      </c>
      <c r="BA1221" s="101">
        <f>_xll.qlInterestRateIndexFixingDate(Currency&amp;"ibor"&amp;Tenor,BB1221,Trigger)</f>
        <v>47912</v>
      </c>
      <c r="BB1221" s="101">
        <f>_xll.qlCalendarAdvance(Calendar,BB1220,AZ1221,"f",,Trigger)</f>
        <v>47914</v>
      </c>
      <c r="BC1221" s="101">
        <f>_xll.qlInterestRateIndexMaturity(Currency&amp;"ibor"&amp;Tenor,BB1221,Trigger)</f>
        <v>48008</v>
      </c>
      <c r="BD1221" s="246">
        <f>_xll.qlIndexFixing($AD$5,BA1221,TRUE,_xll.ohTrigger(Trigger,Trigger3M))</f>
        <v>2.2224283239807921E-2</v>
      </c>
      <c r="BE1221" s="246" t="e">
        <f>IFERROR(_xll.qlIndexFixing($BF$1,BA1221,TRUE,_xll.ohTrigger(Trigger,Trigger3M)),#N/A)</f>
        <v>#N/A</v>
      </c>
    </row>
    <row r="1222" spans="52:57" ht="11.25" customHeight="1" x14ac:dyDescent="0.25">
      <c r="AZ1222" s="102" t="s">
        <v>83</v>
      </c>
      <c r="BA1222" s="101">
        <f>_xll.qlInterestRateIndexFixingDate(Currency&amp;"ibor"&amp;Tenor,BB1222,Trigger)</f>
        <v>47919</v>
      </c>
      <c r="BB1222" s="101">
        <f>_xll.qlCalendarAdvance(Calendar,BB1221,AZ1222,"f",,Trigger)</f>
        <v>47921</v>
      </c>
      <c r="BC1222" s="101">
        <f>_xll.qlInterestRateIndexMaturity(Currency&amp;"ibor"&amp;Tenor,BB1222,Trigger)</f>
        <v>48015</v>
      </c>
      <c r="BD1222" s="246">
        <f>_xll.qlIndexFixing($AD$5,BA1222,TRUE,_xll.ohTrigger(Trigger,Trigger3M))</f>
        <v>2.224334505719033E-2</v>
      </c>
      <c r="BE1222" s="246" t="e">
        <f>IFERROR(_xll.qlIndexFixing($BF$1,BA1222,TRUE,_xll.ohTrigger(Trigger,Trigger3M)),#N/A)</f>
        <v>#N/A</v>
      </c>
    </row>
    <row r="1223" spans="52:57" ht="11.25" customHeight="1" x14ac:dyDescent="0.25">
      <c r="AZ1223" s="102" t="s">
        <v>83</v>
      </c>
      <c r="BA1223" s="101">
        <f>_xll.qlInterestRateIndexFixingDate(Currency&amp;"ibor"&amp;Tenor,BB1223,Trigger)</f>
        <v>47926</v>
      </c>
      <c r="BB1223" s="101">
        <f>_xll.qlCalendarAdvance(Calendar,BB1222,AZ1223,"f",,Trigger)</f>
        <v>47928</v>
      </c>
      <c r="BC1223" s="101">
        <f>_xll.qlInterestRateIndexMaturity(Currency&amp;"ibor"&amp;Tenor,BB1223,Trigger)</f>
        <v>48022</v>
      </c>
      <c r="BD1223" s="246">
        <f>_xll.qlIndexFixing($AD$5,BA1223,TRUE,_xll.ohTrigger(Trigger,Trigger3M))</f>
        <v>2.2262406968899841E-2</v>
      </c>
      <c r="BE1223" s="246" t="e">
        <f>IFERROR(_xll.qlIndexFixing($BF$1,BA1223,TRUE,_xll.ohTrigger(Trigger,Trigger3M)),#N/A)</f>
        <v>#N/A</v>
      </c>
    </row>
    <row r="1224" spans="52:57" ht="11.25" customHeight="1" x14ac:dyDescent="0.25">
      <c r="AZ1224" s="102" t="s">
        <v>83</v>
      </c>
      <c r="BA1224" s="101">
        <f>_xll.qlInterestRateIndexFixingDate(Currency&amp;"ibor"&amp;Tenor,BB1224,Trigger)</f>
        <v>47933</v>
      </c>
      <c r="BB1224" s="101">
        <f>_xll.qlCalendarAdvance(Calendar,BB1223,AZ1224,"f",,Trigger)</f>
        <v>47935</v>
      </c>
      <c r="BC1224" s="101">
        <f>_xll.qlInterestRateIndexMaturity(Currency&amp;"ibor"&amp;Tenor,BB1224,Trigger)</f>
        <v>48029</v>
      </c>
      <c r="BD1224" s="246">
        <f>_xll.qlIndexFixing($AD$5,BA1224,TRUE,_xll.ohTrigger(Trigger,Trigger3M))</f>
        <v>2.2281468974939E-2</v>
      </c>
      <c r="BE1224" s="246" t="e">
        <f>IFERROR(_xll.qlIndexFixing($BF$1,BA1224,TRUE,_xll.ohTrigger(Trigger,Trigger3M)),#N/A)</f>
        <v>#N/A</v>
      </c>
    </row>
    <row r="1225" spans="52:57" ht="11.25" customHeight="1" x14ac:dyDescent="0.25">
      <c r="AZ1225" s="102" t="s">
        <v>83</v>
      </c>
      <c r="BA1225" s="101">
        <f>_xll.qlInterestRateIndexFixingDate(Currency&amp;"ibor"&amp;Tenor,BB1225,Trigger)</f>
        <v>47940</v>
      </c>
      <c r="BB1225" s="101">
        <f>_xll.qlCalendarAdvance(Calendar,BB1224,AZ1225,"f",,Trigger)</f>
        <v>47942</v>
      </c>
      <c r="BC1225" s="101">
        <f>_xll.qlInterestRateIndexMaturity(Currency&amp;"ibor"&amp;Tenor,BB1225,Trigger)</f>
        <v>48033</v>
      </c>
      <c r="BD1225" s="246">
        <f>_xll.qlIndexFixing($AD$5,BA1225,TRUE,_xll.ohTrigger(Trigger,Trigger3M))</f>
        <v>2.2294379086065973E-2</v>
      </c>
      <c r="BE1225" s="246" t="e">
        <f>IFERROR(_xll.qlIndexFixing($BF$1,BA1225,TRUE,_xll.ohTrigger(Trigger,Trigger3M)),#N/A)</f>
        <v>#N/A</v>
      </c>
    </row>
    <row r="1226" spans="52:57" ht="11.25" customHeight="1" x14ac:dyDescent="0.25">
      <c r="AZ1226" s="102" t="s">
        <v>83</v>
      </c>
      <c r="BA1226" s="101">
        <f>_xll.qlInterestRateIndexFixingDate(Currency&amp;"ibor"&amp;Tenor,BB1226,Trigger)</f>
        <v>47947</v>
      </c>
      <c r="BB1226" s="101">
        <f>_xll.qlCalendarAdvance(Calendar,BB1225,AZ1226,"f",,Trigger)</f>
        <v>47953</v>
      </c>
      <c r="BC1226" s="101">
        <f>_xll.qlInterestRateIndexMaturity(Currency&amp;"ibor"&amp;Tenor,BB1226,Trigger)</f>
        <v>48044</v>
      </c>
      <c r="BD1226" s="246">
        <f>_xll.qlIndexFixing($AD$5,BA1226,TRUE,_xll.ohTrigger(Trigger,Trigger3M))</f>
        <v>2.2324328421243107E-2</v>
      </c>
      <c r="BE1226" s="246" t="e">
        <f>IFERROR(_xll.qlIndexFixing($BF$1,BA1226,TRUE,_xll.ohTrigger(Trigger,Trigger3M)),#N/A)</f>
        <v>#N/A</v>
      </c>
    </row>
    <row r="1227" spans="52:57" ht="11.25" customHeight="1" x14ac:dyDescent="0.25">
      <c r="AZ1227" s="102" t="s">
        <v>83</v>
      </c>
      <c r="BA1227" s="101">
        <f>_xll.qlInterestRateIndexFixingDate(Currency&amp;"ibor"&amp;Tenor,BB1227,Trigger)</f>
        <v>47956</v>
      </c>
      <c r="BB1227" s="101">
        <f>_xll.qlCalendarAdvance(Calendar,BB1226,AZ1227,"f",,Trigger)</f>
        <v>47960</v>
      </c>
      <c r="BC1227" s="101">
        <f>_xll.qlInterestRateIndexMaturity(Currency&amp;"ibor"&amp;Tenor,BB1227,Trigger)</f>
        <v>48051</v>
      </c>
      <c r="BD1227" s="246">
        <f>_xll.qlIndexFixing($AD$5,BA1227,TRUE,_xll.ohTrigger(Trigger,Trigger3M))</f>
        <v>2.2343387206471801E-2</v>
      </c>
      <c r="BE1227" s="246" t="e">
        <f>IFERROR(_xll.qlIndexFixing($BF$1,BA1227,TRUE,_xll.ohTrigger(Trigger,Trigger3M)),#N/A)</f>
        <v>#N/A</v>
      </c>
    </row>
    <row r="1228" spans="52:57" ht="11.25" customHeight="1" x14ac:dyDescent="0.25">
      <c r="AZ1228" s="102" t="s">
        <v>83</v>
      </c>
      <c r="BA1228" s="101">
        <f>_xll.qlInterestRateIndexFixingDate(Currency&amp;"ibor"&amp;Tenor,BB1228,Trigger)</f>
        <v>47963</v>
      </c>
      <c r="BB1228" s="101">
        <f>_xll.qlCalendarAdvance(Calendar,BB1227,AZ1228,"f",,Trigger)</f>
        <v>47967</v>
      </c>
      <c r="BC1228" s="101">
        <f>_xll.qlInterestRateIndexMaturity(Currency&amp;"ibor"&amp;Tenor,BB1228,Trigger)</f>
        <v>48058</v>
      </c>
      <c r="BD1228" s="246">
        <f>_xll.qlIndexFixing($AD$5,BA1228,TRUE,_xll.ohTrigger(Trigger,Trigger3M))</f>
        <v>2.2293666783921674E-2</v>
      </c>
      <c r="BE1228" s="246" t="e">
        <f>IFERROR(_xll.qlIndexFixing($BF$1,BA1228,TRUE,_xll.ohTrigger(Trigger,Trigger3M)),#N/A)</f>
        <v>#N/A</v>
      </c>
    </row>
    <row r="1229" spans="52:57" ht="11.25" customHeight="1" x14ac:dyDescent="0.25">
      <c r="AZ1229" s="102" t="s">
        <v>83</v>
      </c>
      <c r="BA1229" s="101">
        <f>_xll.qlInterestRateIndexFixingDate(Currency&amp;"ibor"&amp;Tenor,BB1229,Trigger)</f>
        <v>47970</v>
      </c>
      <c r="BB1229" s="101">
        <f>_xll.qlCalendarAdvance(Calendar,BB1228,AZ1229,"f",,Trigger)</f>
        <v>47974</v>
      </c>
      <c r="BC1229" s="101">
        <f>_xll.qlInterestRateIndexMaturity(Currency&amp;"ibor"&amp;Tenor,BB1229,Trigger)</f>
        <v>48066</v>
      </c>
      <c r="BD1229" s="246">
        <f>_xll.qlIndexFixing($AD$5,BA1229,TRUE,_xll.ohTrigger(Trigger,Trigger3M))</f>
        <v>2.2206427238380979E-2</v>
      </c>
      <c r="BE1229" s="246" t="e">
        <f>IFERROR(_xll.qlIndexFixing($BF$1,BA1229,TRUE,_xll.ohTrigger(Trigger,Trigger3M)),#N/A)</f>
        <v>#N/A</v>
      </c>
    </row>
    <row r="1230" spans="52:57" ht="11.25" customHeight="1" x14ac:dyDescent="0.25">
      <c r="AZ1230" s="102" t="s">
        <v>83</v>
      </c>
      <c r="BA1230" s="101">
        <f>_xll.qlInterestRateIndexFixingDate(Currency&amp;"ibor"&amp;Tenor,BB1230,Trigger)</f>
        <v>47977</v>
      </c>
      <c r="BB1230" s="101">
        <f>_xll.qlCalendarAdvance(Calendar,BB1229,AZ1230,"f",,Trigger)</f>
        <v>47981</v>
      </c>
      <c r="BC1230" s="101">
        <f>_xll.qlInterestRateIndexMaturity(Currency&amp;"ibor"&amp;Tenor,BB1230,Trigger)</f>
        <v>48073</v>
      </c>
      <c r="BD1230" s="246">
        <f>_xll.qlIndexFixing($AD$5,BA1230,TRUE,_xll.ohTrigger(Trigger,Trigger3M))</f>
        <v>2.2129784214433592E-2</v>
      </c>
      <c r="BE1230" s="246" t="e">
        <f>IFERROR(_xll.qlIndexFixing($BF$1,BA1230,TRUE,_xll.ohTrigger(Trigger,Trigger3M)),#N/A)</f>
        <v>#N/A</v>
      </c>
    </row>
    <row r="1231" spans="52:57" ht="11.25" customHeight="1" x14ac:dyDescent="0.25">
      <c r="AZ1231" s="102" t="s">
        <v>83</v>
      </c>
      <c r="BA1231" s="101">
        <f>_xll.qlInterestRateIndexFixingDate(Currency&amp;"ibor"&amp;Tenor,BB1231,Trigger)</f>
        <v>47984</v>
      </c>
      <c r="BB1231" s="101">
        <f>_xll.qlCalendarAdvance(Calendar,BB1230,AZ1231,"f",,Trigger)</f>
        <v>47988</v>
      </c>
      <c r="BC1231" s="101">
        <f>_xll.qlInterestRateIndexMaturity(Currency&amp;"ibor"&amp;Tenor,BB1231,Trigger)</f>
        <v>48080</v>
      </c>
      <c r="BD1231" s="246">
        <f>_xll.qlIndexFixing($AD$5,BA1231,TRUE,_xll.ohTrigger(Trigger,Trigger3M))</f>
        <v>2.2052914788753195E-2</v>
      </c>
      <c r="BE1231" s="246" t="e">
        <f>IFERROR(_xll.qlIndexFixing($BF$1,BA1231,TRUE,_xll.ohTrigger(Trigger,Trigger3M)),#N/A)</f>
        <v>#N/A</v>
      </c>
    </row>
    <row r="1232" spans="52:57" ht="11.25" customHeight="1" x14ac:dyDescent="0.25">
      <c r="AZ1232" s="102" t="s">
        <v>83</v>
      </c>
      <c r="BA1232" s="101">
        <f>_xll.qlInterestRateIndexFixingDate(Currency&amp;"ibor"&amp;Tenor,BB1232,Trigger)</f>
        <v>47991</v>
      </c>
      <c r="BB1232" s="101">
        <f>_xll.qlCalendarAdvance(Calendar,BB1231,AZ1232,"f",,Trigger)</f>
        <v>47995</v>
      </c>
      <c r="BC1232" s="101">
        <f>_xll.qlInterestRateIndexMaturity(Currency&amp;"ibor"&amp;Tenor,BB1232,Trigger)</f>
        <v>48087</v>
      </c>
      <c r="BD1232" s="246">
        <f>_xll.qlIndexFixing($AD$5,BA1232,TRUE,_xll.ohTrigger(Trigger,Trigger3M))</f>
        <v>2.197581897466825E-2</v>
      </c>
      <c r="BE1232" s="246" t="e">
        <f>IFERROR(_xll.qlIndexFixing($BF$1,BA1232,TRUE,_xll.ohTrigger(Trigger,Trigger3M)),#N/A)</f>
        <v>#N/A</v>
      </c>
    </row>
    <row r="1233" spans="52:57" ht="11.25" customHeight="1" x14ac:dyDescent="0.25">
      <c r="AZ1233" s="102" t="s">
        <v>83</v>
      </c>
      <c r="BA1233" s="101">
        <f>_xll.qlInterestRateIndexFixingDate(Currency&amp;"ibor"&amp;Tenor,BB1233,Trigger)</f>
        <v>47998</v>
      </c>
      <c r="BB1233" s="101">
        <f>_xll.qlCalendarAdvance(Calendar,BB1232,AZ1233,"f",,Trigger)</f>
        <v>48002</v>
      </c>
      <c r="BC1233" s="101">
        <f>_xll.qlInterestRateIndexMaturity(Currency&amp;"ibor"&amp;Tenor,BB1233,Trigger)</f>
        <v>48094</v>
      </c>
      <c r="BD1233" s="246">
        <f>_xll.qlIndexFixing($AD$5,BA1233,TRUE,_xll.ohTrigger(Trigger,Trigger3M))</f>
        <v>2.189849678554372E-2</v>
      </c>
      <c r="BE1233" s="246" t="e">
        <f>IFERROR(_xll.qlIndexFixing($BF$1,BA1233,TRUE,_xll.ohTrigger(Trigger,Trigger3M)),#N/A)</f>
        <v>#N/A</v>
      </c>
    </row>
    <row r="1234" spans="52:57" ht="11.25" customHeight="1" x14ac:dyDescent="0.25">
      <c r="AZ1234" s="102" t="s">
        <v>83</v>
      </c>
      <c r="BA1234" s="101">
        <f>_xll.qlInterestRateIndexFixingDate(Currency&amp;"ibor"&amp;Tenor,BB1234,Trigger)</f>
        <v>48005</v>
      </c>
      <c r="BB1234" s="101">
        <f>_xll.qlCalendarAdvance(Calendar,BB1233,AZ1234,"f",,Trigger)</f>
        <v>48009</v>
      </c>
      <c r="BC1234" s="101">
        <f>_xll.qlInterestRateIndexMaturity(Currency&amp;"ibor"&amp;Tenor,BB1234,Trigger)</f>
        <v>48101</v>
      </c>
      <c r="BD1234" s="246">
        <f>_xll.qlIndexFixing($AD$5,BA1234,TRUE,_xll.ohTrigger(Trigger,Trigger3M))</f>
        <v>2.1820948234783668E-2</v>
      </c>
      <c r="BE1234" s="246" t="e">
        <f>IFERROR(_xll.qlIndexFixing($BF$1,BA1234,TRUE,_xll.ohTrigger(Trigger,Trigger3M)),#N/A)</f>
        <v>#N/A</v>
      </c>
    </row>
    <row r="1235" spans="52:57" ht="11.25" customHeight="1" x14ac:dyDescent="0.25">
      <c r="AZ1235" s="102" t="s">
        <v>83</v>
      </c>
      <c r="BA1235" s="101">
        <f>_xll.qlInterestRateIndexFixingDate(Currency&amp;"ibor"&amp;Tenor,BB1235,Trigger)</f>
        <v>48012</v>
      </c>
      <c r="BB1235" s="101">
        <f>_xll.qlCalendarAdvance(Calendar,BB1234,AZ1235,"f",,Trigger)</f>
        <v>48016</v>
      </c>
      <c r="BC1235" s="101">
        <f>_xll.qlInterestRateIndexMaturity(Currency&amp;"ibor"&amp;Tenor,BB1235,Trigger)</f>
        <v>48108</v>
      </c>
      <c r="BD1235" s="246">
        <f>_xll.qlIndexFixing($AD$5,BA1235,TRUE,_xll.ohTrigger(Trigger,Trigger3M))</f>
        <v>2.1743173335828647E-2</v>
      </c>
      <c r="BE1235" s="246" t="e">
        <f>IFERROR(_xll.qlIndexFixing($BF$1,BA1235,TRUE,_xll.ohTrigger(Trigger,Trigger3M)),#N/A)</f>
        <v>#N/A</v>
      </c>
    </row>
    <row r="1236" spans="52:57" ht="11.25" customHeight="1" x14ac:dyDescent="0.25">
      <c r="AZ1236" s="102" t="s">
        <v>83</v>
      </c>
      <c r="BA1236" s="101">
        <f>_xll.qlInterestRateIndexFixingDate(Currency&amp;"ibor"&amp;Tenor,BB1236,Trigger)</f>
        <v>48019</v>
      </c>
      <c r="BB1236" s="101">
        <f>_xll.qlCalendarAdvance(Calendar,BB1235,AZ1236,"f",,Trigger)</f>
        <v>48023</v>
      </c>
      <c r="BC1236" s="101">
        <f>_xll.qlInterestRateIndexMaturity(Currency&amp;"ibor"&amp;Tenor,BB1236,Trigger)</f>
        <v>48115</v>
      </c>
      <c r="BD1236" s="246">
        <f>_xll.qlIndexFixing($AD$5,BA1236,TRUE,_xll.ohTrigger(Trigger,Trigger3M))</f>
        <v>2.1665172102163524E-2</v>
      </c>
      <c r="BE1236" s="246" t="e">
        <f>IFERROR(_xll.qlIndexFixing($BF$1,BA1236,TRUE,_xll.ohTrigger(Trigger,Trigger3M)),#N/A)</f>
        <v>#N/A</v>
      </c>
    </row>
    <row r="1237" spans="52:57" ht="11.25" customHeight="1" x14ac:dyDescent="0.25">
      <c r="AZ1237" s="102" t="s">
        <v>83</v>
      </c>
      <c r="BA1237" s="101">
        <f>_xll.qlInterestRateIndexFixingDate(Currency&amp;"ibor"&amp;Tenor,BB1237,Trigger)</f>
        <v>48026</v>
      </c>
      <c r="BB1237" s="101">
        <f>_xll.qlCalendarAdvance(Calendar,BB1236,AZ1237,"f",,Trigger)</f>
        <v>48030</v>
      </c>
      <c r="BC1237" s="101">
        <f>_xll.qlInterestRateIndexMaturity(Currency&amp;"ibor"&amp;Tenor,BB1237,Trigger)</f>
        <v>48122</v>
      </c>
      <c r="BD1237" s="246">
        <f>_xll.qlIndexFixing($AD$5,BA1237,TRUE,_xll.ohTrigger(Trigger,Trigger3M))</f>
        <v>2.1586944547309653E-2</v>
      </c>
      <c r="BE1237" s="246" t="e">
        <f>IFERROR(_xll.qlIndexFixing($BF$1,BA1237,TRUE,_xll.ohTrigger(Trigger,Trigger3M)),#N/A)</f>
        <v>#N/A</v>
      </c>
    </row>
    <row r="1238" spans="52:57" ht="11.25" customHeight="1" x14ac:dyDescent="0.25">
      <c r="AZ1238" s="102" t="s">
        <v>83</v>
      </c>
      <c r="BA1238" s="101">
        <f>_xll.qlInterestRateIndexFixingDate(Currency&amp;"ibor"&amp;Tenor,BB1238,Trigger)</f>
        <v>48033</v>
      </c>
      <c r="BB1238" s="101">
        <f>_xll.qlCalendarAdvance(Calendar,BB1237,AZ1238,"f",,Trigger)</f>
        <v>48037</v>
      </c>
      <c r="BC1238" s="101">
        <f>_xll.qlInterestRateIndexMaturity(Currency&amp;"ibor"&amp;Tenor,BB1238,Trigger)</f>
        <v>48129</v>
      </c>
      <c r="BD1238" s="246">
        <f>_xll.qlIndexFixing($AD$5,BA1238,TRUE,_xll.ohTrigger(Trigger,Trigger3M))</f>
        <v>2.1508490684825753E-2</v>
      </c>
      <c r="BE1238" s="246" t="e">
        <f>IFERROR(_xll.qlIndexFixing($BF$1,BA1238,TRUE,_xll.ohTrigger(Trigger,Trigger3M)),#N/A)</f>
        <v>#N/A</v>
      </c>
    </row>
    <row r="1239" spans="52:57" ht="11.25" customHeight="1" x14ac:dyDescent="0.25">
      <c r="AZ1239" s="102" t="s">
        <v>83</v>
      </c>
      <c r="BA1239" s="101">
        <f>_xll.qlInterestRateIndexFixingDate(Currency&amp;"ibor"&amp;Tenor,BB1239,Trigger)</f>
        <v>48040</v>
      </c>
      <c r="BB1239" s="101">
        <f>_xll.qlCalendarAdvance(Calendar,BB1238,AZ1239,"f",,Trigger)</f>
        <v>48044</v>
      </c>
      <c r="BC1239" s="101">
        <f>_xll.qlInterestRateIndexMaturity(Currency&amp;"ibor"&amp;Tenor,BB1239,Trigger)</f>
        <v>48136</v>
      </c>
      <c r="BD1239" s="246">
        <f>_xll.qlIndexFixing($AD$5,BA1239,TRUE,_xll.ohTrigger(Trigger,Trigger3M))</f>
        <v>2.1429810528312256E-2</v>
      </c>
      <c r="BE1239" s="246" t="e">
        <f>IFERROR(_xll.qlIndexFixing($BF$1,BA1239,TRUE,_xll.ohTrigger(Trigger,Trigger3M)),#N/A)</f>
        <v>#N/A</v>
      </c>
    </row>
    <row r="1240" spans="52:57" ht="11.25" customHeight="1" x14ac:dyDescent="0.25">
      <c r="AZ1240" s="102" t="s">
        <v>83</v>
      </c>
      <c r="BA1240" s="101">
        <f>_xll.qlInterestRateIndexFixingDate(Currency&amp;"ibor"&amp;Tenor,BB1240,Trigger)</f>
        <v>48047</v>
      </c>
      <c r="BB1240" s="101">
        <f>_xll.qlCalendarAdvance(Calendar,BB1239,AZ1240,"f",,Trigger)</f>
        <v>48051</v>
      </c>
      <c r="BC1240" s="101">
        <f>_xll.qlInterestRateIndexMaturity(Currency&amp;"ibor"&amp;Tenor,BB1240,Trigger)</f>
        <v>48143</v>
      </c>
      <c r="BD1240" s="246">
        <f>_xll.qlIndexFixing($AD$5,BA1240,TRUE,_xll.ohTrigger(Trigger,Trigger3M))</f>
        <v>2.1350904091407809E-2</v>
      </c>
      <c r="BE1240" s="246" t="e">
        <f>IFERROR(_xll.qlIndexFixing($BF$1,BA1240,TRUE,_xll.ohTrigger(Trigger,Trigger3M)),#N/A)</f>
        <v>#N/A</v>
      </c>
    </row>
    <row r="1241" spans="52:57" ht="11.25" customHeight="1" x14ac:dyDescent="0.25">
      <c r="AZ1241" s="102" t="s">
        <v>83</v>
      </c>
      <c r="BA1241" s="101">
        <f>_xll.qlInterestRateIndexFixingDate(Currency&amp;"ibor"&amp;Tenor,BB1241,Trigger)</f>
        <v>48054</v>
      </c>
      <c r="BB1241" s="101">
        <f>_xll.qlCalendarAdvance(Calendar,BB1240,AZ1241,"f",,Trigger)</f>
        <v>48058</v>
      </c>
      <c r="BC1241" s="101">
        <f>_xll.qlInterestRateIndexMaturity(Currency&amp;"ibor"&amp;Tenor,BB1241,Trigger)</f>
        <v>48150</v>
      </c>
      <c r="BD1241" s="246">
        <f>_xll.qlIndexFixing($AD$5,BA1241,TRUE,_xll.ohTrigger(Trigger,Trigger3M))</f>
        <v>2.1339789608183599E-2</v>
      </c>
      <c r="BE1241" s="246" t="e">
        <f>IFERROR(_xll.qlIndexFixing($BF$1,BA1241,TRUE,_xll.ohTrigger(Trigger,Trigger3M)),#N/A)</f>
        <v>#N/A</v>
      </c>
    </row>
    <row r="1242" spans="52:57" ht="11.25" customHeight="1" x14ac:dyDescent="0.25">
      <c r="AZ1242" s="102" t="s">
        <v>83</v>
      </c>
      <c r="BA1242" s="101">
        <f>_xll.qlInterestRateIndexFixingDate(Currency&amp;"ibor"&amp;Tenor,BB1242,Trigger)</f>
        <v>48061</v>
      </c>
      <c r="BB1242" s="101">
        <f>_xll.qlCalendarAdvance(Calendar,BB1241,AZ1242,"f",,Trigger)</f>
        <v>48065</v>
      </c>
      <c r="BC1242" s="101">
        <f>_xll.qlInterestRateIndexMaturity(Currency&amp;"ibor"&amp;Tenor,BB1242,Trigger)</f>
        <v>48157</v>
      </c>
      <c r="BD1242" s="246">
        <f>_xll.qlIndexFixing($AD$5,BA1242,TRUE,_xll.ohTrigger(Trigger,Trigger3M))</f>
        <v>2.1355850146332563E-2</v>
      </c>
      <c r="BE1242" s="246" t="e">
        <f>IFERROR(_xll.qlIndexFixing($BF$1,BA1242,TRUE,_xll.ohTrigger(Trigger,Trigger3M)),#N/A)</f>
        <v>#N/A</v>
      </c>
    </row>
    <row r="1243" spans="52:57" ht="11.25" customHeight="1" x14ac:dyDescent="0.25">
      <c r="AZ1243" s="102" t="s">
        <v>83</v>
      </c>
      <c r="BA1243" s="101">
        <f>_xll.qlInterestRateIndexFixingDate(Currency&amp;"ibor"&amp;Tenor,BB1243,Trigger)</f>
        <v>48068</v>
      </c>
      <c r="BB1243" s="101">
        <f>_xll.qlCalendarAdvance(Calendar,BB1242,AZ1243,"f",,Trigger)</f>
        <v>48072</v>
      </c>
      <c r="BC1243" s="101">
        <f>_xll.qlInterestRateIndexMaturity(Currency&amp;"ibor"&amp;Tenor,BB1243,Trigger)</f>
        <v>48164</v>
      </c>
      <c r="BD1243" s="246">
        <f>_xll.qlIndexFixing($AD$5,BA1243,TRUE,_xll.ohTrigger(Trigger,Trigger3M))</f>
        <v>2.1371910750044736E-2</v>
      </c>
      <c r="BE1243" s="246" t="e">
        <f>IFERROR(_xll.qlIndexFixing($BF$1,BA1243,TRUE,_xll.ohTrigger(Trigger,Trigger3M)),#N/A)</f>
        <v>#N/A</v>
      </c>
    </row>
    <row r="1244" spans="52:57" ht="11.25" customHeight="1" x14ac:dyDescent="0.25">
      <c r="AZ1244" s="102" t="s">
        <v>83</v>
      </c>
      <c r="BA1244" s="101">
        <f>_xll.qlInterestRateIndexFixingDate(Currency&amp;"ibor"&amp;Tenor,BB1244,Trigger)</f>
        <v>48075</v>
      </c>
      <c r="BB1244" s="101">
        <f>_xll.qlCalendarAdvance(Calendar,BB1243,AZ1244,"f",,Trigger)</f>
        <v>48079</v>
      </c>
      <c r="BC1244" s="101">
        <f>_xll.qlInterestRateIndexMaturity(Currency&amp;"ibor"&amp;Tenor,BB1244,Trigger)</f>
        <v>48171</v>
      </c>
      <c r="BD1244" s="246">
        <f>_xll.qlIndexFixing($AD$5,BA1244,TRUE,_xll.ohTrigger(Trigger,Trigger3M))</f>
        <v>2.1387971419316636E-2</v>
      </c>
      <c r="BE1244" s="246" t="e">
        <f>IFERROR(_xll.qlIndexFixing($BF$1,BA1244,TRUE,_xll.ohTrigger(Trigger,Trigger3M)),#N/A)</f>
        <v>#N/A</v>
      </c>
    </row>
    <row r="1245" spans="52:57" ht="11.25" customHeight="1" x14ac:dyDescent="0.25">
      <c r="AZ1245" s="102" t="s">
        <v>83</v>
      </c>
      <c r="BA1245" s="101">
        <f>_xll.qlInterestRateIndexFixingDate(Currency&amp;"ibor"&amp;Tenor,BB1245,Trigger)</f>
        <v>48082</v>
      </c>
      <c r="BB1245" s="101">
        <f>_xll.qlCalendarAdvance(Calendar,BB1244,AZ1245,"f",,Trigger)</f>
        <v>48086</v>
      </c>
      <c r="BC1245" s="101">
        <f>_xll.qlInterestRateIndexMaturity(Currency&amp;"ibor"&amp;Tenor,BB1245,Trigger)</f>
        <v>48178</v>
      </c>
      <c r="BD1245" s="246">
        <f>_xll.qlIndexFixing($AD$5,BA1245,TRUE,_xll.ohTrigger(Trigger,Trigger3M))</f>
        <v>2.140403215414827E-2</v>
      </c>
      <c r="BE1245" s="246" t="e">
        <f>IFERROR(_xll.qlIndexFixing($BF$1,BA1245,TRUE,_xll.ohTrigger(Trigger,Trigger3M)),#N/A)</f>
        <v>#N/A</v>
      </c>
    </row>
    <row r="1246" spans="52:57" ht="11.25" customHeight="1" x14ac:dyDescent="0.25">
      <c r="AZ1246" s="102" t="s">
        <v>83</v>
      </c>
      <c r="BA1246" s="101">
        <f>_xll.qlInterestRateIndexFixingDate(Currency&amp;"ibor"&amp;Tenor,BB1246,Trigger)</f>
        <v>48089</v>
      </c>
      <c r="BB1246" s="101">
        <f>_xll.qlCalendarAdvance(Calendar,BB1245,AZ1246,"f",,Trigger)</f>
        <v>48093</v>
      </c>
      <c r="BC1246" s="101">
        <f>_xll.qlInterestRateIndexMaturity(Currency&amp;"ibor"&amp;Tenor,BB1246,Trigger)</f>
        <v>48184</v>
      </c>
      <c r="BD1246" s="246">
        <f>_xll.qlIndexFixing($AD$5,BA1246,TRUE,_xll.ohTrigger(Trigger,Trigger3M))</f>
        <v>2.1418309742067657E-2</v>
      </c>
      <c r="BE1246" s="246" t="e">
        <f>IFERROR(_xll.qlIndexFixing($BF$1,BA1246,TRUE,_xll.ohTrigger(Trigger,Trigger3M)),#N/A)</f>
        <v>#N/A</v>
      </c>
    </row>
    <row r="1247" spans="52:57" ht="11.25" customHeight="1" x14ac:dyDescent="0.25">
      <c r="AZ1247" s="102" t="s">
        <v>83</v>
      </c>
      <c r="BA1247" s="101">
        <f>_xll.qlInterestRateIndexFixingDate(Currency&amp;"ibor"&amp;Tenor,BB1247,Trigger)</f>
        <v>48096</v>
      </c>
      <c r="BB1247" s="101">
        <f>_xll.qlCalendarAdvance(Calendar,BB1246,AZ1247,"f",,Trigger)</f>
        <v>48100</v>
      </c>
      <c r="BC1247" s="101">
        <f>_xll.qlInterestRateIndexMaturity(Currency&amp;"ibor"&amp;Tenor,BB1247,Trigger)</f>
        <v>48191</v>
      </c>
      <c r="BD1247" s="246">
        <f>_xll.qlIndexFixing($AD$5,BA1247,TRUE,_xll.ohTrigger(Trigger,Trigger3M))</f>
        <v>2.1434369650045207E-2</v>
      </c>
      <c r="BE1247" s="246" t="e">
        <f>IFERROR(_xll.qlIndexFixing($BF$1,BA1247,TRUE,_xll.ohTrigger(Trigger,Trigger3M)),#N/A)</f>
        <v>#N/A</v>
      </c>
    </row>
    <row r="1248" spans="52:57" ht="11.25" customHeight="1" x14ac:dyDescent="0.25">
      <c r="AZ1248" s="102" t="s">
        <v>83</v>
      </c>
      <c r="BA1248" s="101">
        <f>_xll.qlInterestRateIndexFixingDate(Currency&amp;"ibor"&amp;Tenor,BB1248,Trigger)</f>
        <v>48103</v>
      </c>
      <c r="BB1248" s="101">
        <f>_xll.qlCalendarAdvance(Calendar,BB1247,AZ1248,"f",,Trigger)</f>
        <v>48107</v>
      </c>
      <c r="BC1248" s="101">
        <f>_xll.qlInterestRateIndexMaturity(Currency&amp;"ibor"&amp;Tenor,BB1248,Trigger)</f>
        <v>48198</v>
      </c>
      <c r="BD1248" s="246">
        <f>_xll.qlIndexFixing($AD$5,BA1248,TRUE,_xll.ohTrigger(Trigger,Trigger3M))</f>
        <v>2.1450429622867587E-2</v>
      </c>
      <c r="BE1248" s="246" t="e">
        <f>IFERROR(_xll.qlIndexFixing($BF$1,BA1248,TRUE,_xll.ohTrigger(Trigger,Trigger3M)),#N/A)</f>
        <v>#N/A</v>
      </c>
    </row>
    <row r="1249" spans="52:57" ht="11.25" customHeight="1" x14ac:dyDescent="0.25">
      <c r="AZ1249" s="102" t="s">
        <v>83</v>
      </c>
      <c r="BA1249" s="101">
        <f>_xll.qlInterestRateIndexFixingDate(Currency&amp;"ibor"&amp;Tenor,BB1249,Trigger)</f>
        <v>48110</v>
      </c>
      <c r="BB1249" s="101">
        <f>_xll.qlCalendarAdvance(Calendar,BB1248,AZ1249,"f",,Trigger)</f>
        <v>48114</v>
      </c>
      <c r="BC1249" s="101">
        <f>_xll.qlInterestRateIndexMaturity(Currency&amp;"ibor"&amp;Tenor,BB1249,Trigger)</f>
        <v>48205</v>
      </c>
      <c r="BD1249" s="246">
        <f>_xll.qlIndexFixing($AD$5,BA1249,TRUE,_xll.ohTrigger(Trigger,Trigger3M))</f>
        <v>2.1466489660535683E-2</v>
      </c>
      <c r="BE1249" s="246" t="e">
        <f>IFERROR(_xll.qlIndexFixing($BF$1,BA1249,TRUE,_xll.ohTrigger(Trigger,Trigger3M)),#N/A)</f>
        <v>#N/A</v>
      </c>
    </row>
    <row r="1250" spans="52:57" ht="11.25" customHeight="1" x14ac:dyDescent="0.25">
      <c r="AZ1250" s="102" t="s">
        <v>83</v>
      </c>
      <c r="BA1250" s="101">
        <f>_xll.qlInterestRateIndexFixingDate(Currency&amp;"ibor"&amp;Tenor,BB1250,Trigger)</f>
        <v>48117</v>
      </c>
      <c r="BB1250" s="101">
        <f>_xll.qlCalendarAdvance(Calendar,BB1249,AZ1250,"f",,Trigger)</f>
        <v>48121</v>
      </c>
      <c r="BC1250" s="101">
        <f>_xll.qlInterestRateIndexMaturity(Currency&amp;"ibor"&amp;Tenor,BB1250,Trigger)</f>
        <v>48213</v>
      </c>
      <c r="BD1250" s="246">
        <f>_xll.qlIndexFixing($AD$5,BA1250,TRUE,_xll.ohTrigger(Trigger,Trigger3M))</f>
        <v>2.1484336811740647E-2</v>
      </c>
      <c r="BE1250" s="246" t="e">
        <f>IFERROR(_xll.qlIndexFixing($BF$1,BA1250,TRUE,_xll.ohTrigger(Trigger,Trigger3M)),#N/A)</f>
        <v>#N/A</v>
      </c>
    </row>
    <row r="1251" spans="52:57" ht="11.25" customHeight="1" x14ac:dyDescent="0.25">
      <c r="AZ1251" s="102" t="s">
        <v>83</v>
      </c>
      <c r="BA1251" s="101">
        <f>_xll.qlInterestRateIndexFixingDate(Currency&amp;"ibor"&amp;Tenor,BB1251,Trigger)</f>
        <v>48124</v>
      </c>
      <c r="BB1251" s="101">
        <f>_xll.qlCalendarAdvance(Calendar,BB1250,AZ1251,"f",,Trigger)</f>
        <v>48128</v>
      </c>
      <c r="BC1251" s="101">
        <f>_xll.qlInterestRateIndexMaturity(Currency&amp;"ibor"&amp;Tenor,BB1251,Trigger)</f>
        <v>48220</v>
      </c>
      <c r="BD1251" s="246">
        <f>_xll.qlIndexFixing($AD$5,BA1251,TRUE,_xll.ohTrigger(Trigger,Trigger3M))</f>
        <v>2.1500397939947177E-2</v>
      </c>
      <c r="BE1251" s="246" t="e">
        <f>IFERROR(_xll.qlIndexFixing($BF$1,BA1251,TRUE,_xll.ohTrigger(Trigger,Trigger3M)),#N/A)</f>
        <v>#N/A</v>
      </c>
    </row>
    <row r="1252" spans="52:57" ht="11.25" customHeight="1" x14ac:dyDescent="0.25">
      <c r="AZ1252" s="102" t="s">
        <v>83</v>
      </c>
      <c r="BA1252" s="101">
        <f>_xll.qlInterestRateIndexFixingDate(Currency&amp;"ibor"&amp;Tenor,BB1252,Trigger)</f>
        <v>48131</v>
      </c>
      <c r="BB1252" s="101">
        <f>_xll.qlCalendarAdvance(Calendar,BB1251,AZ1252,"f",,Trigger)</f>
        <v>48135</v>
      </c>
      <c r="BC1252" s="101">
        <f>_xll.qlInterestRateIndexMaturity(Currency&amp;"ibor"&amp;Tenor,BB1252,Trigger)</f>
        <v>48227</v>
      </c>
      <c r="BD1252" s="246">
        <f>_xll.qlIndexFixing($AD$5,BA1252,TRUE,_xll.ohTrigger(Trigger,Trigger3M))</f>
        <v>2.1516459133716047E-2</v>
      </c>
      <c r="BE1252" s="246" t="e">
        <f>IFERROR(_xll.qlIndexFixing($BF$1,BA1252,TRUE,_xll.ohTrigger(Trigger,Trigger3M)),#N/A)</f>
        <v>#N/A</v>
      </c>
    </row>
    <row r="1253" spans="52:57" ht="11.25" customHeight="1" x14ac:dyDescent="0.25">
      <c r="AZ1253" s="102" t="s">
        <v>83</v>
      </c>
      <c r="BA1253" s="101">
        <f>_xll.qlInterestRateIndexFixingDate(Currency&amp;"ibor"&amp;Tenor,BB1253,Trigger)</f>
        <v>48138</v>
      </c>
      <c r="BB1253" s="101">
        <f>_xll.qlCalendarAdvance(Calendar,BB1252,AZ1253,"f",,Trigger)</f>
        <v>48142</v>
      </c>
      <c r="BC1253" s="101">
        <f>_xll.qlInterestRateIndexMaturity(Currency&amp;"ibor"&amp;Tenor,BB1253,Trigger)</f>
        <v>48234</v>
      </c>
      <c r="BD1253" s="246">
        <f>_xll.qlIndexFixing($AD$5,BA1253,TRUE,_xll.ohTrigger(Trigger,Trigger3M))</f>
        <v>2.1532520393048125E-2</v>
      </c>
      <c r="BE1253" s="246" t="e">
        <f>IFERROR(_xll.qlIndexFixing($BF$1,BA1253,TRUE,_xll.ohTrigger(Trigger,Trigger3M)),#N/A)</f>
        <v>#N/A</v>
      </c>
    </row>
    <row r="1254" spans="52:57" ht="11.25" customHeight="1" x14ac:dyDescent="0.25">
      <c r="AZ1254" s="102" t="s">
        <v>83</v>
      </c>
      <c r="BA1254" s="101">
        <f>_xll.qlInterestRateIndexFixingDate(Currency&amp;"ibor"&amp;Tenor,BB1254,Trigger)</f>
        <v>48145</v>
      </c>
      <c r="BB1254" s="101">
        <f>_xll.qlCalendarAdvance(Calendar,BB1253,AZ1254,"f",,Trigger)</f>
        <v>48149</v>
      </c>
      <c r="BC1254" s="101">
        <f>_xll.qlInterestRateIndexMaturity(Currency&amp;"ibor"&amp;Tenor,BB1254,Trigger)</f>
        <v>48241</v>
      </c>
      <c r="BD1254" s="246">
        <f>_xll.qlIndexFixing($AD$5,BA1254,TRUE,_xll.ohTrigger(Trigger,Trigger3M))</f>
        <v>2.1548581717944278E-2</v>
      </c>
      <c r="BE1254" s="246" t="e">
        <f>IFERROR(_xll.qlIndexFixing($BF$1,BA1254,TRUE,_xll.ohTrigger(Trigger,Trigger3M)),#N/A)</f>
        <v>#N/A</v>
      </c>
    </row>
    <row r="1255" spans="52:57" ht="11.25" customHeight="1" x14ac:dyDescent="0.25">
      <c r="AZ1255" s="102" t="s">
        <v>83</v>
      </c>
      <c r="BA1255" s="101">
        <f>_xll.qlInterestRateIndexFixingDate(Currency&amp;"ibor"&amp;Tenor,BB1255,Trigger)</f>
        <v>48152</v>
      </c>
      <c r="BB1255" s="101">
        <f>_xll.qlCalendarAdvance(Calendar,BB1254,AZ1255,"f",,Trigger)</f>
        <v>48156</v>
      </c>
      <c r="BC1255" s="101">
        <f>_xll.qlInterestRateIndexMaturity(Currency&amp;"ibor"&amp;Tenor,BB1255,Trigger)</f>
        <v>48248</v>
      </c>
      <c r="BD1255" s="246">
        <f>_xll.qlIndexFixing($AD$5,BA1255,TRUE,_xll.ohTrigger(Trigger,Trigger3M))</f>
        <v>2.1564643108404506E-2</v>
      </c>
      <c r="BE1255" s="246" t="e">
        <f>IFERROR(_xll.qlIndexFixing($BF$1,BA1255,TRUE,_xll.ohTrigger(Trigger,Trigger3M)),#N/A)</f>
        <v>#N/A</v>
      </c>
    </row>
    <row r="1256" spans="52:57" ht="11.25" customHeight="1" x14ac:dyDescent="0.25">
      <c r="AZ1256" s="102" t="s">
        <v>83</v>
      </c>
      <c r="BA1256" s="101">
        <f>_xll.qlInterestRateIndexFixingDate(Currency&amp;"ibor"&amp;Tenor,BB1256,Trigger)</f>
        <v>48159</v>
      </c>
      <c r="BB1256" s="101">
        <f>_xll.qlCalendarAdvance(Calendar,BB1255,AZ1256,"f",,Trigger)</f>
        <v>48163</v>
      </c>
      <c r="BC1256" s="101">
        <f>_xll.qlInterestRateIndexMaturity(Currency&amp;"ibor"&amp;Tenor,BB1256,Trigger)</f>
        <v>48255</v>
      </c>
      <c r="BD1256" s="246">
        <f>_xll.qlIndexFixing($AD$5,BA1256,TRUE,_xll.ohTrigger(Trigger,Trigger3M))</f>
        <v>2.1580704564427941E-2</v>
      </c>
      <c r="BE1256" s="246" t="e">
        <f>IFERROR(_xll.qlIndexFixing($BF$1,BA1256,TRUE,_xll.ohTrigger(Trigger,Trigger3M)),#N/A)</f>
        <v>#N/A</v>
      </c>
    </row>
    <row r="1257" spans="52:57" ht="11.25" customHeight="1" x14ac:dyDescent="0.25">
      <c r="AZ1257" s="102" t="s">
        <v>83</v>
      </c>
      <c r="BA1257" s="101">
        <f>_xll.qlInterestRateIndexFixingDate(Currency&amp;"ibor"&amp;Tenor,BB1257,Trigger)</f>
        <v>48166</v>
      </c>
      <c r="BB1257" s="101">
        <f>_xll.qlCalendarAdvance(Calendar,BB1256,AZ1257,"f",,Trigger)</f>
        <v>48170</v>
      </c>
      <c r="BC1257" s="101">
        <f>_xll.qlInterestRateIndexMaturity(Currency&amp;"ibor"&amp;Tenor,BB1257,Trigger)</f>
        <v>48262</v>
      </c>
      <c r="BD1257" s="246">
        <f>_xll.qlIndexFixing($AD$5,BA1257,TRUE,_xll.ohTrigger(Trigger,Trigger3M))</f>
        <v>2.1596766086017193E-2</v>
      </c>
      <c r="BE1257" s="246" t="e">
        <f>IFERROR(_xll.qlIndexFixing($BF$1,BA1257,TRUE,_xll.ohTrigger(Trigger,Trigger3M)),#N/A)</f>
        <v>#N/A</v>
      </c>
    </row>
    <row r="1258" spans="52:57" ht="11.25" customHeight="1" x14ac:dyDescent="0.25">
      <c r="AZ1258" s="102" t="s">
        <v>83</v>
      </c>
      <c r="BA1258" s="101">
        <f>_xll.qlInterestRateIndexFixingDate(Currency&amp;"ibor"&amp;Tenor,BB1258,Trigger)</f>
        <v>48173</v>
      </c>
      <c r="BB1258" s="101">
        <f>_xll.qlCalendarAdvance(Calendar,BB1257,AZ1258,"f",,Trigger)</f>
        <v>48177</v>
      </c>
      <c r="BC1258" s="101">
        <f>_xll.qlInterestRateIndexMaturity(Currency&amp;"ibor"&amp;Tenor,BB1258,Trigger)</f>
        <v>48269</v>
      </c>
      <c r="BD1258" s="246">
        <f>_xll.qlIndexFixing($AD$5,BA1258,TRUE,_xll.ohTrigger(Trigger,Trigger3M))</f>
        <v>2.161282767316965E-2</v>
      </c>
      <c r="BE1258" s="246" t="e">
        <f>IFERROR(_xll.qlIndexFixing($BF$1,BA1258,TRUE,_xll.ohTrigger(Trigger,Trigger3M)),#N/A)</f>
        <v>#N/A</v>
      </c>
    </row>
    <row r="1259" spans="52:57" ht="11.25" customHeight="1" x14ac:dyDescent="0.25">
      <c r="AZ1259" s="102" t="s">
        <v>83</v>
      </c>
      <c r="BA1259" s="101">
        <f>_xll.qlInterestRateIndexFixingDate(Currency&amp;"ibor"&amp;Tenor,BB1259,Trigger)</f>
        <v>48180</v>
      </c>
      <c r="BB1259" s="101">
        <f>_xll.qlCalendarAdvance(Calendar,BB1258,AZ1259,"f",,Trigger)</f>
        <v>48184</v>
      </c>
      <c r="BC1259" s="101">
        <f>_xll.qlInterestRateIndexMaturity(Currency&amp;"ibor"&amp;Tenor,BB1259,Trigger)</f>
        <v>48275</v>
      </c>
      <c r="BD1259" s="246">
        <f>_xll.qlIndexFixing($AD$5,BA1259,TRUE,_xll.ohTrigger(Trigger,Trigger3M))</f>
        <v>2.1627093603793102E-2</v>
      </c>
      <c r="BE1259" s="246" t="e">
        <f>IFERROR(_xll.qlIndexFixing($BF$1,BA1259,TRUE,_xll.ohTrigger(Trigger,Trigger3M)),#N/A)</f>
        <v>#N/A</v>
      </c>
    </row>
    <row r="1260" spans="52:57" ht="11.25" customHeight="1" x14ac:dyDescent="0.25">
      <c r="AZ1260" s="102" t="s">
        <v>83</v>
      </c>
      <c r="BA1260" s="101">
        <f>_xll.qlInterestRateIndexFixingDate(Currency&amp;"ibor"&amp;Tenor,BB1260,Trigger)</f>
        <v>48187</v>
      </c>
      <c r="BB1260" s="101">
        <f>_xll.qlCalendarAdvance(Calendar,BB1259,AZ1260,"f",,Trigger)</f>
        <v>48191</v>
      </c>
      <c r="BC1260" s="101">
        <f>_xll.qlInterestRateIndexMaturity(Currency&amp;"ibor"&amp;Tenor,BB1260,Trigger)</f>
        <v>48282</v>
      </c>
      <c r="BD1260" s="246">
        <f>_xll.qlIndexFixing($AD$5,BA1260,TRUE,_xll.ohTrigger(Trigger,Trigger3M))</f>
        <v>2.164315435478071E-2</v>
      </c>
      <c r="BE1260" s="246" t="e">
        <f>IFERROR(_xll.qlIndexFixing($BF$1,BA1260,TRUE,_xll.ohTrigger(Trigger,Trigger3M)),#N/A)</f>
        <v>#N/A</v>
      </c>
    </row>
    <row r="1261" spans="52:57" ht="11.25" customHeight="1" x14ac:dyDescent="0.25">
      <c r="AZ1261" s="102" t="s">
        <v>83</v>
      </c>
      <c r="BA1261" s="101">
        <f>_xll.qlInterestRateIndexFixingDate(Currency&amp;"ibor"&amp;Tenor,BB1261,Trigger)</f>
        <v>48194</v>
      </c>
      <c r="BB1261" s="101">
        <f>_xll.qlCalendarAdvance(Calendar,BB1260,AZ1261,"f",,Trigger)</f>
        <v>48198</v>
      </c>
      <c r="BC1261" s="101">
        <f>_xll.qlInterestRateIndexMaturity(Currency&amp;"ibor"&amp;Tenor,BB1261,Trigger)</f>
        <v>48289</v>
      </c>
      <c r="BD1261" s="246">
        <f>_xll.qlIndexFixing($AD$5,BA1261,TRUE,_xll.ohTrigger(Trigger,Trigger3M))</f>
        <v>2.1659215170619299E-2</v>
      </c>
      <c r="BE1261" s="246" t="e">
        <f>IFERROR(_xll.qlIndexFixing($BF$1,BA1261,TRUE,_xll.ohTrigger(Trigger,Trigger3M)),#N/A)</f>
        <v>#N/A</v>
      </c>
    </row>
    <row r="1262" spans="52:57" ht="11.25" customHeight="1" x14ac:dyDescent="0.25">
      <c r="AZ1262" s="102" t="s">
        <v>83</v>
      </c>
      <c r="BA1262" s="101">
        <f>_xll.qlInterestRateIndexFixingDate(Currency&amp;"ibor"&amp;Tenor,BB1262,Trigger)</f>
        <v>48201</v>
      </c>
      <c r="BB1262" s="101">
        <f>_xll.qlCalendarAdvance(Calendar,BB1261,AZ1262,"f",,Trigger)</f>
        <v>48205</v>
      </c>
      <c r="BC1262" s="101">
        <f>_xll.qlInterestRateIndexMaturity(Currency&amp;"ibor"&amp;Tenor,BB1262,Trigger)</f>
        <v>48296</v>
      </c>
      <c r="BD1262" s="246">
        <f>_xll.qlIndexFixing($AD$5,BA1262,TRUE,_xll.ohTrigger(Trigger,Trigger3M))</f>
        <v>2.1675276051306234E-2</v>
      </c>
      <c r="BE1262" s="246" t="e">
        <f>IFERROR(_xll.qlIndexFixing($BF$1,BA1262,TRUE,_xll.ohTrigger(Trigger,Trigger3M)),#N/A)</f>
        <v>#N/A</v>
      </c>
    </row>
    <row r="1263" spans="52:57" ht="11.25" customHeight="1" x14ac:dyDescent="0.25">
      <c r="AZ1263" s="102" t="s">
        <v>83</v>
      </c>
      <c r="BA1263" s="101">
        <f>_xll.qlInterestRateIndexFixingDate(Currency&amp;"ibor"&amp;Tenor,BB1263,Trigger)</f>
        <v>48206</v>
      </c>
      <c r="BB1263" s="101">
        <f>_xll.qlCalendarAdvance(Calendar,BB1262,AZ1263,"f",,Trigger)</f>
        <v>48212</v>
      </c>
      <c r="BC1263" s="101">
        <f>_xll.qlInterestRateIndexMaturity(Currency&amp;"ibor"&amp;Tenor,BB1263,Trigger)</f>
        <v>48303</v>
      </c>
      <c r="BD1263" s="246">
        <f>_xll.qlIndexFixing($AD$5,BA1263,TRUE,_xll.ohTrigger(Trigger,Trigger3M))</f>
        <v>2.1691336996842392E-2</v>
      </c>
      <c r="BE1263" s="246" t="e">
        <f>IFERROR(_xll.qlIndexFixing($BF$1,BA1263,TRUE,_xll.ohTrigger(Trigger,Trigger3M)),#N/A)</f>
        <v>#N/A</v>
      </c>
    </row>
    <row r="1264" spans="52:57" ht="11.25" customHeight="1" x14ac:dyDescent="0.25">
      <c r="AZ1264" s="102" t="s">
        <v>83</v>
      </c>
      <c r="BA1264" s="101">
        <f>_xll.qlInterestRateIndexFixingDate(Currency&amp;"ibor"&amp;Tenor,BB1264,Trigger)</f>
        <v>48215</v>
      </c>
      <c r="BB1264" s="101">
        <f>_xll.qlCalendarAdvance(Calendar,BB1263,AZ1264,"f",,Trigger)</f>
        <v>48219</v>
      </c>
      <c r="BC1264" s="101">
        <f>_xll.qlInterestRateIndexMaturity(Currency&amp;"ibor"&amp;Tenor,BB1264,Trigger)</f>
        <v>48310</v>
      </c>
      <c r="BD1264" s="246">
        <f>_xll.qlIndexFixing($AD$5,BA1264,TRUE,_xll.ohTrigger(Trigger,Trigger3M))</f>
        <v>2.1707398007229536E-2</v>
      </c>
      <c r="BE1264" s="246" t="e">
        <f>IFERROR(_xll.qlIndexFixing($BF$1,BA1264,TRUE,_xll.ohTrigger(Trigger,Trigger3M)),#N/A)</f>
        <v>#N/A</v>
      </c>
    </row>
    <row r="1265" spans="52:57" ht="11.25" customHeight="1" x14ac:dyDescent="0.25">
      <c r="AZ1265" s="102" t="s">
        <v>83</v>
      </c>
      <c r="BA1265" s="101">
        <f>_xll.qlInterestRateIndexFixingDate(Currency&amp;"ibor"&amp;Tenor,BB1265,Trigger)</f>
        <v>48222</v>
      </c>
      <c r="BB1265" s="101">
        <f>_xll.qlCalendarAdvance(Calendar,BB1264,AZ1265,"f",,Trigger)</f>
        <v>48226</v>
      </c>
      <c r="BC1265" s="101">
        <f>_xll.qlInterestRateIndexMaturity(Currency&amp;"ibor"&amp;Tenor,BB1265,Trigger)</f>
        <v>48317</v>
      </c>
      <c r="BD1265" s="246">
        <f>_xll.qlIndexFixing($AD$5,BA1265,TRUE,_xll.ohTrigger(Trigger,Trigger3M))</f>
        <v>2.1723459082465903E-2</v>
      </c>
      <c r="BE1265" s="246" t="e">
        <f>IFERROR(_xll.qlIndexFixing($BF$1,BA1265,TRUE,_xll.ohTrigger(Trigger,Trigger3M)),#N/A)</f>
        <v>#N/A</v>
      </c>
    </row>
    <row r="1266" spans="52:57" ht="11.25" customHeight="1" x14ac:dyDescent="0.25">
      <c r="AZ1266" s="102" t="s">
        <v>83</v>
      </c>
      <c r="BA1266" s="101">
        <f>_xll.qlInterestRateIndexFixingDate(Currency&amp;"ibor"&amp;Tenor,BB1266,Trigger)</f>
        <v>48229</v>
      </c>
      <c r="BB1266" s="101">
        <f>_xll.qlCalendarAdvance(Calendar,BB1265,AZ1266,"f",,Trigger)</f>
        <v>48233</v>
      </c>
      <c r="BC1266" s="101">
        <f>_xll.qlInterestRateIndexMaturity(Currency&amp;"ibor"&amp;Tenor,BB1266,Trigger)</f>
        <v>48324</v>
      </c>
      <c r="BD1266" s="246">
        <f>_xll.qlIndexFixing($AD$5,BA1266,TRUE,_xll.ohTrigger(Trigger,Trigger3M))</f>
        <v>2.1739520222552371E-2</v>
      </c>
      <c r="BE1266" s="246" t="e">
        <f>IFERROR(_xll.qlIndexFixing($BF$1,BA1266,TRUE,_xll.ohTrigger(Trigger,Trigger3M)),#N/A)</f>
        <v>#N/A</v>
      </c>
    </row>
    <row r="1267" spans="52:57" ht="11.25" customHeight="1" x14ac:dyDescent="0.25">
      <c r="AZ1267" s="102" t="s">
        <v>83</v>
      </c>
      <c r="BA1267" s="101">
        <f>_xll.qlInterestRateIndexFixingDate(Currency&amp;"ibor"&amp;Tenor,BB1267,Trigger)</f>
        <v>48236</v>
      </c>
      <c r="BB1267" s="101">
        <f>_xll.qlCalendarAdvance(Calendar,BB1266,AZ1267,"f",,Trigger)</f>
        <v>48240</v>
      </c>
      <c r="BC1267" s="101">
        <f>_xll.qlInterestRateIndexMaturity(Currency&amp;"ibor"&amp;Tenor,BB1267,Trigger)</f>
        <v>48331</v>
      </c>
      <c r="BD1267" s="246">
        <f>_xll.qlIndexFixing($AD$5,BA1267,TRUE,_xll.ohTrigger(Trigger,Trigger3M))</f>
        <v>2.1755581427488947E-2</v>
      </c>
      <c r="BE1267" s="246" t="e">
        <f>IFERROR(_xll.qlIndexFixing($BF$1,BA1267,TRUE,_xll.ohTrigger(Trigger,Trigger3M)),#N/A)</f>
        <v>#N/A</v>
      </c>
    </row>
    <row r="1268" spans="52:57" ht="11.25" customHeight="1" x14ac:dyDescent="0.25">
      <c r="AZ1268" s="102" t="s">
        <v>83</v>
      </c>
      <c r="BA1268" s="101">
        <f>_xll.qlInterestRateIndexFixingDate(Currency&amp;"ibor"&amp;Tenor,BB1268,Trigger)</f>
        <v>48243</v>
      </c>
      <c r="BB1268" s="101">
        <f>_xll.qlCalendarAdvance(Calendar,BB1267,AZ1268,"f",,Trigger)</f>
        <v>48247</v>
      </c>
      <c r="BC1268" s="101">
        <f>_xll.qlInterestRateIndexMaturity(Currency&amp;"ibor"&amp;Tenor,BB1268,Trigger)</f>
        <v>48337</v>
      </c>
      <c r="BD1268" s="246">
        <f>_xll.qlIndexFixing($AD$5,BA1268,TRUE,_xll.ohTrigger(Trigger,Trigger3M))</f>
        <v>2.1769838408880915E-2</v>
      </c>
      <c r="BE1268" s="246" t="e">
        <f>IFERROR(_xll.qlIndexFixing($BF$1,BA1268,TRUE,_xll.ohTrigger(Trigger,Trigger3M)),#N/A)</f>
        <v>#N/A</v>
      </c>
    </row>
    <row r="1269" spans="52:57" ht="11.25" customHeight="1" x14ac:dyDescent="0.25">
      <c r="AZ1269" s="102" t="s">
        <v>83</v>
      </c>
      <c r="BA1269" s="101">
        <f>_xll.qlInterestRateIndexFixingDate(Currency&amp;"ibor"&amp;Tenor,BB1269,Trigger)</f>
        <v>48250</v>
      </c>
      <c r="BB1269" s="101">
        <f>_xll.qlCalendarAdvance(Calendar,BB1268,AZ1269,"f",,Trigger)</f>
        <v>48254</v>
      </c>
      <c r="BC1269" s="101">
        <f>_xll.qlInterestRateIndexMaturity(Currency&amp;"ibor"&amp;Tenor,BB1269,Trigger)</f>
        <v>48344</v>
      </c>
      <c r="BD1269" s="246">
        <f>_xll.qlIndexFixing($AD$5,BA1269,TRUE,_xll.ohTrigger(Trigger,Trigger3M))</f>
        <v>2.1785898769937084E-2</v>
      </c>
      <c r="BE1269" s="246" t="e">
        <f>IFERROR(_xll.qlIndexFixing($BF$1,BA1269,TRUE,_xll.ohTrigger(Trigger,Trigger3M)),#N/A)</f>
        <v>#N/A</v>
      </c>
    </row>
    <row r="1270" spans="52:57" ht="11.25" customHeight="1" x14ac:dyDescent="0.25">
      <c r="AZ1270" s="102" t="s">
        <v>83</v>
      </c>
      <c r="BA1270" s="101">
        <f>_xll.qlInterestRateIndexFixingDate(Currency&amp;"ibor"&amp;Tenor,BB1270,Trigger)</f>
        <v>48257</v>
      </c>
      <c r="BB1270" s="101">
        <f>_xll.qlCalendarAdvance(Calendar,BB1269,AZ1270,"f",,Trigger)</f>
        <v>48261</v>
      </c>
      <c r="BC1270" s="101">
        <f>_xll.qlInterestRateIndexMaturity(Currency&amp;"ibor"&amp;Tenor,BB1270,Trigger)</f>
        <v>48351</v>
      </c>
      <c r="BD1270" s="246">
        <f>_xll.qlIndexFixing($AD$5,BA1270,TRUE,_xll.ohTrigger(Trigger,Trigger3M))</f>
        <v>2.1801959195127729E-2</v>
      </c>
      <c r="BE1270" s="246" t="e">
        <f>IFERROR(_xll.qlIndexFixing($BF$1,BA1270,TRUE,_xll.ohTrigger(Trigger,Trigger3M)),#N/A)</f>
        <v>#N/A</v>
      </c>
    </row>
    <row r="1271" spans="52:57" ht="11.25" customHeight="1" x14ac:dyDescent="0.25">
      <c r="AZ1271" s="102" t="s">
        <v>83</v>
      </c>
      <c r="BA1271" s="101">
        <f>_xll.qlInterestRateIndexFixingDate(Currency&amp;"ibor"&amp;Tenor,BB1271,Trigger)</f>
        <v>48264</v>
      </c>
      <c r="BB1271" s="101">
        <f>_xll.qlCalendarAdvance(Calendar,BB1270,AZ1271,"f",,Trigger)</f>
        <v>48268</v>
      </c>
      <c r="BC1271" s="101">
        <f>_xll.qlInterestRateIndexMaturity(Currency&amp;"ibor"&amp;Tenor,BB1271,Trigger)</f>
        <v>48358</v>
      </c>
      <c r="BD1271" s="246">
        <f>_xll.qlIndexFixing($AD$5,BA1271,TRUE,_xll.ohTrigger(Trigger,Trigger3M))</f>
        <v>2.181801968445285E-2</v>
      </c>
      <c r="BE1271" s="246" t="e">
        <f>IFERROR(_xll.qlIndexFixing($BF$1,BA1271,TRUE,_xll.ohTrigger(Trigger,Trigger3M)),#N/A)</f>
        <v>#N/A</v>
      </c>
    </row>
    <row r="1272" spans="52:57" ht="11.25" customHeight="1" x14ac:dyDescent="0.25">
      <c r="AZ1272" s="102" t="s">
        <v>83</v>
      </c>
      <c r="BA1272" s="101">
        <f>_xll.qlInterestRateIndexFixingDate(Currency&amp;"ibor"&amp;Tenor,BB1272,Trigger)</f>
        <v>48271</v>
      </c>
      <c r="BB1272" s="101">
        <f>_xll.qlCalendarAdvance(Calendar,BB1271,AZ1272,"f",,Trigger)</f>
        <v>48275</v>
      </c>
      <c r="BC1272" s="101">
        <f>_xll.qlInterestRateIndexMaturity(Currency&amp;"ibor"&amp;Tenor,BB1272,Trigger)</f>
        <v>48367</v>
      </c>
      <c r="BD1272" s="246">
        <f>_xll.qlIndexFixing($AD$5,BA1272,TRUE,_xll.ohTrigger(Trigger,Trigger3M))</f>
        <v>2.1837696777758788E-2</v>
      </c>
      <c r="BE1272" s="246" t="e">
        <f>IFERROR(_xll.qlIndexFixing($BF$1,BA1272,TRUE,_xll.ohTrigger(Trigger,Trigger3M)),#N/A)</f>
        <v>#N/A</v>
      </c>
    </row>
    <row r="1273" spans="52:57" ht="11.25" customHeight="1" x14ac:dyDescent="0.25">
      <c r="AZ1273" s="102" t="s">
        <v>83</v>
      </c>
      <c r="BA1273" s="101">
        <f>_xll.qlInterestRateIndexFixingDate(Currency&amp;"ibor"&amp;Tenor,BB1273,Trigger)</f>
        <v>48278</v>
      </c>
      <c r="BB1273" s="101">
        <f>_xll.qlCalendarAdvance(Calendar,BB1272,AZ1273,"f",,Trigger)</f>
        <v>48282</v>
      </c>
      <c r="BC1273" s="101">
        <f>_xll.qlInterestRateIndexMaturity(Currency&amp;"ibor"&amp;Tenor,BB1273,Trigger)</f>
        <v>48374</v>
      </c>
      <c r="BD1273" s="246">
        <f>_xll.qlIndexFixing($AD$5,BA1273,TRUE,_xll.ohTrigger(Trigger,Trigger3M))</f>
        <v>2.1853759348414957E-2</v>
      </c>
      <c r="BE1273" s="246" t="e">
        <f>IFERROR(_xll.qlIndexFixing($BF$1,BA1273,TRUE,_xll.ohTrigger(Trigger,Trigger3M)),#N/A)</f>
        <v>#N/A</v>
      </c>
    </row>
    <row r="1274" spans="52:57" ht="11.25" customHeight="1" x14ac:dyDescent="0.25">
      <c r="AZ1274" s="102" t="s">
        <v>83</v>
      </c>
      <c r="BA1274" s="101">
        <f>_xll.qlInterestRateIndexFixingDate(Currency&amp;"ibor"&amp;Tenor,BB1274,Trigger)</f>
        <v>48285</v>
      </c>
      <c r="BB1274" s="101">
        <f>_xll.qlCalendarAdvance(Calendar,BB1273,AZ1274,"f",,Trigger)</f>
        <v>48289</v>
      </c>
      <c r="BC1274" s="101">
        <f>_xll.qlInterestRateIndexMaturity(Currency&amp;"ibor"&amp;Tenor,BB1274,Trigger)</f>
        <v>48381</v>
      </c>
      <c r="BD1274" s="246">
        <f>_xll.qlIndexFixing($AD$5,BA1274,TRUE,_xll.ohTrigger(Trigger,Trigger3M))</f>
        <v>2.1869821984639548E-2</v>
      </c>
      <c r="BE1274" s="246" t="e">
        <f>IFERROR(_xll.qlIndexFixing($BF$1,BA1274,TRUE,_xll.ohTrigger(Trigger,Trigger3M)),#N/A)</f>
        <v>#N/A</v>
      </c>
    </row>
    <row r="1275" spans="52:57" ht="11.25" customHeight="1" x14ac:dyDescent="0.25">
      <c r="AZ1275" s="102" t="s">
        <v>83</v>
      </c>
      <c r="BA1275" s="101">
        <f>_xll.qlInterestRateIndexFixingDate(Currency&amp;"ibor"&amp;Tenor,BB1275,Trigger)</f>
        <v>48292</v>
      </c>
      <c r="BB1275" s="101">
        <f>_xll.qlCalendarAdvance(Calendar,BB1274,AZ1275,"f",,Trigger)</f>
        <v>48296</v>
      </c>
      <c r="BC1275" s="101">
        <f>_xll.qlInterestRateIndexMaturity(Currency&amp;"ibor"&amp;Tenor,BB1275,Trigger)</f>
        <v>48388</v>
      </c>
      <c r="BD1275" s="246">
        <f>_xll.qlIndexFixing($AD$5,BA1275,TRUE,_xll.ohTrigger(Trigger,Trigger3M))</f>
        <v>2.1885884686435163E-2</v>
      </c>
      <c r="BE1275" s="246" t="e">
        <f>IFERROR(_xll.qlIndexFixing($BF$1,BA1275,TRUE,_xll.ohTrigger(Trigger,Trigger3M)),#N/A)</f>
        <v>#N/A</v>
      </c>
    </row>
    <row r="1276" spans="52:57" ht="11.25" customHeight="1" x14ac:dyDescent="0.25">
      <c r="AZ1276" s="102" t="s">
        <v>83</v>
      </c>
      <c r="BA1276" s="101">
        <f>_xll.qlInterestRateIndexFixingDate(Currency&amp;"ibor"&amp;Tenor,BB1276,Trigger)</f>
        <v>48297</v>
      </c>
      <c r="BB1276" s="101">
        <f>_xll.qlCalendarAdvance(Calendar,BB1275,AZ1276,"f",,Trigger)</f>
        <v>48303</v>
      </c>
      <c r="BC1276" s="101">
        <f>_xll.qlInterestRateIndexMaturity(Currency&amp;"ibor"&amp;Tenor,BB1276,Trigger)</f>
        <v>48395</v>
      </c>
      <c r="BD1276" s="246">
        <f>_xll.qlIndexFixing($AD$5,BA1276,TRUE,_xll.ohTrigger(Trigger,Trigger3M))</f>
        <v>2.1901947453798334E-2</v>
      </c>
      <c r="BE1276" s="246" t="e">
        <f>IFERROR(_xll.qlIndexFixing($BF$1,BA1276,TRUE,_xll.ohTrigger(Trigger,Trigger3M)),#N/A)</f>
        <v>#N/A</v>
      </c>
    </row>
    <row r="1277" spans="52:57" ht="11.25" customHeight="1" x14ac:dyDescent="0.25">
      <c r="AZ1277" s="102" t="s">
        <v>83</v>
      </c>
      <c r="BA1277" s="101">
        <f>_xll.qlInterestRateIndexFixingDate(Currency&amp;"ibor"&amp;Tenor,BB1277,Trigger)</f>
        <v>48306</v>
      </c>
      <c r="BB1277" s="101">
        <f>_xll.qlCalendarAdvance(Calendar,BB1276,AZ1277,"f",,Trigger)</f>
        <v>48310</v>
      </c>
      <c r="BC1277" s="101">
        <f>_xll.qlInterestRateIndexMaturity(Currency&amp;"ibor"&amp;Tenor,BB1277,Trigger)</f>
        <v>48401</v>
      </c>
      <c r="BD1277" s="246">
        <f>_xll.qlIndexFixing($AD$5,BA1277,TRUE,_xll.ohTrigger(Trigger,Trigger3M))</f>
        <v>2.1916197043695566E-2</v>
      </c>
      <c r="BE1277" s="246" t="e">
        <f>IFERROR(_xll.qlIndexFixing($BF$1,BA1277,TRUE,_xll.ohTrigger(Trigger,Trigger3M)),#N/A)</f>
        <v>#N/A</v>
      </c>
    </row>
    <row r="1278" spans="52:57" ht="11.25" customHeight="1" x14ac:dyDescent="0.25">
      <c r="AZ1278" s="102" t="s">
        <v>83</v>
      </c>
      <c r="BA1278" s="101">
        <f>_xll.qlInterestRateIndexFixingDate(Currency&amp;"ibor"&amp;Tenor,BB1278,Trigger)</f>
        <v>48313</v>
      </c>
      <c r="BB1278" s="101">
        <f>_xll.qlCalendarAdvance(Calendar,BB1277,AZ1278,"f",,Trigger)</f>
        <v>48317</v>
      </c>
      <c r="BC1278" s="101">
        <f>_xll.qlInterestRateIndexMaturity(Currency&amp;"ibor"&amp;Tenor,BB1278,Trigger)</f>
        <v>48408</v>
      </c>
      <c r="BD1278" s="246">
        <f>_xll.qlIndexFixing($AD$5,BA1278,TRUE,_xll.ohTrigger(Trigger,Trigger3M))</f>
        <v>2.1932258962005236E-2</v>
      </c>
      <c r="BE1278" s="246" t="e">
        <f>IFERROR(_xll.qlIndexFixing($BF$1,BA1278,TRUE,_xll.ohTrigger(Trigger,Trigger3M)),#N/A)</f>
        <v>#N/A</v>
      </c>
    </row>
    <row r="1279" spans="52:57" ht="11.25" customHeight="1" x14ac:dyDescent="0.25">
      <c r="AZ1279" s="102" t="s">
        <v>83</v>
      </c>
      <c r="BA1279" s="101">
        <f>_xll.qlInterestRateIndexFixingDate(Currency&amp;"ibor"&amp;Tenor,BB1279,Trigger)</f>
        <v>48320</v>
      </c>
      <c r="BB1279" s="101">
        <f>_xll.qlCalendarAdvance(Calendar,BB1278,AZ1279,"f",,Trigger)</f>
        <v>48324</v>
      </c>
      <c r="BC1279" s="101">
        <f>_xll.qlInterestRateIndexMaturity(Currency&amp;"ibor"&amp;Tenor,BB1279,Trigger)</f>
        <v>48415</v>
      </c>
      <c r="BD1279" s="246">
        <f>_xll.qlIndexFixing($AD$5,BA1279,TRUE,_xll.ohTrigger(Trigger,Trigger3M))</f>
        <v>2.1948320945168524E-2</v>
      </c>
      <c r="BE1279" s="246" t="e">
        <f>IFERROR(_xll.qlIndexFixing($BF$1,BA1279,TRUE,_xll.ohTrigger(Trigger,Trigger3M)),#N/A)</f>
        <v>#N/A</v>
      </c>
    </row>
    <row r="1280" spans="52:57" ht="11.25" customHeight="1" x14ac:dyDescent="0.25">
      <c r="AZ1280" s="102" t="s">
        <v>83</v>
      </c>
      <c r="BA1280" s="101">
        <f>_xll.qlInterestRateIndexFixingDate(Currency&amp;"ibor"&amp;Tenor,BB1280,Trigger)</f>
        <v>48327</v>
      </c>
      <c r="BB1280" s="101">
        <f>_xll.qlCalendarAdvance(Calendar,BB1279,AZ1280,"f",,Trigger)</f>
        <v>48331</v>
      </c>
      <c r="BC1280" s="101">
        <f>_xll.qlInterestRateIndexMaturity(Currency&amp;"ibor"&amp;Tenor,BB1280,Trigger)</f>
        <v>48422</v>
      </c>
      <c r="BD1280" s="246">
        <f>_xll.qlIndexFixing($AD$5,BA1280,TRUE,_xll.ohTrigger(Trigger,Trigger3M))</f>
        <v>2.1950866697211979E-2</v>
      </c>
      <c r="BE1280" s="246" t="e">
        <f>IFERROR(_xll.qlIndexFixing($BF$1,BA1280,TRUE,_xll.ohTrigger(Trigger,Trigger3M)),#N/A)</f>
        <v>#N/A</v>
      </c>
    </row>
    <row r="1281" spans="52:57" ht="11.25" customHeight="1" x14ac:dyDescent="0.25">
      <c r="AZ1281" s="102" t="s">
        <v>83</v>
      </c>
      <c r="BA1281" s="101">
        <f>_xll.qlInterestRateIndexFixingDate(Currency&amp;"ibor"&amp;Tenor,BB1281,Trigger)</f>
        <v>48334</v>
      </c>
      <c r="BB1281" s="101">
        <f>_xll.qlCalendarAdvance(Calendar,BB1280,AZ1281,"f",,Trigger)</f>
        <v>48338</v>
      </c>
      <c r="BC1281" s="101">
        <f>_xll.qlInterestRateIndexMaturity(Currency&amp;"ibor"&amp;Tenor,BB1281,Trigger)</f>
        <v>48430</v>
      </c>
      <c r="BD1281" s="246">
        <f>_xll.qlIndexFixing($AD$5,BA1281,TRUE,_xll.ohTrigger(Trigger,Trigger3M))</f>
        <v>2.1861776756488045E-2</v>
      </c>
      <c r="BE1281" s="246" t="e">
        <f>IFERROR(_xll.qlIndexFixing($BF$1,BA1281,TRUE,_xll.ohTrigger(Trigger,Trigger3M)),#N/A)</f>
        <v>#N/A</v>
      </c>
    </row>
    <row r="1282" spans="52:57" ht="11.25" customHeight="1" x14ac:dyDescent="0.25">
      <c r="AZ1282" s="102" t="s">
        <v>83</v>
      </c>
      <c r="BA1282" s="101">
        <f>_xll.qlInterestRateIndexFixingDate(Currency&amp;"ibor"&amp;Tenor,BB1282,Trigger)</f>
        <v>48341</v>
      </c>
      <c r="BB1282" s="101">
        <f>_xll.qlCalendarAdvance(Calendar,BB1281,AZ1282,"f",,Trigger)</f>
        <v>48345</v>
      </c>
      <c r="BC1282" s="101">
        <f>_xll.qlInterestRateIndexMaturity(Currency&amp;"ibor"&amp;Tenor,BB1282,Trigger)</f>
        <v>48437</v>
      </c>
      <c r="BD1282" s="246">
        <f>_xll.qlIndexFixing($AD$5,BA1282,TRUE,_xll.ohTrigger(Trigger,Trigger3M))</f>
        <v>2.1783889702755386E-2</v>
      </c>
      <c r="BE1282" s="246" t="e">
        <f>IFERROR(_xll.qlIndexFixing($BF$1,BA1282,TRUE,_xll.ohTrigger(Trigger,Trigger3M)),#N/A)</f>
        <v>#N/A</v>
      </c>
    </row>
    <row r="1283" spans="52:57" ht="11.25" customHeight="1" x14ac:dyDescent="0.25">
      <c r="AZ1283" s="102" t="s">
        <v>83</v>
      </c>
      <c r="BA1283" s="101">
        <f>_xll.qlInterestRateIndexFixingDate(Currency&amp;"ibor"&amp;Tenor,BB1283,Trigger)</f>
        <v>48348</v>
      </c>
      <c r="BB1283" s="101">
        <f>_xll.qlCalendarAdvance(Calendar,BB1282,AZ1283,"f",,Trigger)</f>
        <v>48352</v>
      </c>
      <c r="BC1283" s="101">
        <f>_xll.qlInterestRateIndexMaturity(Currency&amp;"ibor"&amp;Tenor,BB1283,Trigger)</f>
        <v>48444</v>
      </c>
      <c r="BD1283" s="246">
        <f>_xll.qlIndexFixing($AD$5,BA1283,TRUE,_xll.ohTrigger(Trigger,Trigger3M))</f>
        <v>2.1705793378985774E-2</v>
      </c>
      <c r="BE1283" s="246" t="e">
        <f>IFERROR(_xll.qlIndexFixing($BF$1,BA1283,TRUE,_xll.ohTrigger(Trigger,Trigger3M)),#N/A)</f>
        <v>#N/A</v>
      </c>
    </row>
    <row r="1284" spans="52:57" ht="11.25" customHeight="1" x14ac:dyDescent="0.25">
      <c r="AZ1284" s="102" t="s">
        <v>83</v>
      </c>
      <c r="BA1284" s="101">
        <f>_xll.qlInterestRateIndexFixingDate(Currency&amp;"ibor"&amp;Tenor,BB1284,Trigger)</f>
        <v>48355</v>
      </c>
      <c r="BB1284" s="101">
        <f>_xll.qlCalendarAdvance(Calendar,BB1283,AZ1284,"f",,Trigger)</f>
        <v>48359</v>
      </c>
      <c r="BC1284" s="101">
        <f>_xll.qlInterestRateIndexMaturity(Currency&amp;"ibor"&amp;Tenor,BB1284,Trigger)</f>
        <v>48451</v>
      </c>
      <c r="BD1284" s="246">
        <f>_xll.qlIndexFixing($AD$5,BA1284,TRUE,_xll.ohTrigger(Trigger,Trigger3M))</f>
        <v>2.1627487797701368E-2</v>
      </c>
      <c r="BE1284" s="246" t="e">
        <f>IFERROR(_xll.qlIndexFixing($BF$1,BA1284,TRUE,_xll.ohTrigger(Trigger,Trigger3M)),#N/A)</f>
        <v>#N/A</v>
      </c>
    </row>
    <row r="1285" spans="52:57" ht="11.25" customHeight="1" x14ac:dyDescent="0.25">
      <c r="AZ1285" s="102" t="s">
        <v>83</v>
      </c>
      <c r="BA1285" s="101">
        <f>_xll.qlInterestRateIndexFixingDate(Currency&amp;"ibor"&amp;Tenor,BB1285,Trigger)</f>
        <v>48362</v>
      </c>
      <c r="BB1285" s="101">
        <f>_xll.qlCalendarAdvance(Calendar,BB1284,AZ1285,"f",,Trigger)</f>
        <v>48366</v>
      </c>
      <c r="BC1285" s="101">
        <f>_xll.qlInterestRateIndexMaturity(Currency&amp;"ibor"&amp;Tenor,BB1285,Trigger)</f>
        <v>48458</v>
      </c>
      <c r="BD1285" s="246">
        <f>_xll.qlIndexFixing($AD$5,BA1285,TRUE,_xll.ohTrigger(Trigger,Trigger3M))</f>
        <v>2.1548972971455607E-2</v>
      </c>
      <c r="BE1285" s="246" t="e">
        <f>IFERROR(_xll.qlIndexFixing($BF$1,BA1285,TRUE,_xll.ohTrigger(Trigger,Trigger3M)),#N/A)</f>
        <v>#N/A</v>
      </c>
    </row>
    <row r="1286" spans="52:57" ht="11.25" customHeight="1" x14ac:dyDescent="0.25">
      <c r="AZ1286" s="102" t="s">
        <v>83</v>
      </c>
      <c r="BA1286" s="101">
        <f>_xll.qlInterestRateIndexFixingDate(Currency&amp;"ibor"&amp;Tenor,BB1286,Trigger)</f>
        <v>48369</v>
      </c>
      <c r="BB1286" s="101">
        <f>_xll.qlCalendarAdvance(Calendar,BB1285,AZ1286,"f",,Trigger)</f>
        <v>48373</v>
      </c>
      <c r="BC1286" s="101">
        <f>_xll.qlInterestRateIndexMaturity(Currency&amp;"ibor"&amp;Tenor,BB1286,Trigger)</f>
        <v>48465</v>
      </c>
      <c r="BD1286" s="246">
        <f>_xll.qlIndexFixing($AD$5,BA1286,TRUE,_xll.ohTrigger(Trigger,Trigger3M))</f>
        <v>2.1470248912840151E-2</v>
      </c>
      <c r="BE1286" s="246" t="e">
        <f>IFERROR(_xll.qlIndexFixing($BF$1,BA1286,TRUE,_xll.ohTrigger(Trigger,Trigger3M)),#N/A)</f>
        <v>#N/A</v>
      </c>
    </row>
    <row r="1287" spans="52:57" ht="11.25" customHeight="1" x14ac:dyDescent="0.25">
      <c r="AZ1287" s="102" t="s">
        <v>83</v>
      </c>
      <c r="BA1287" s="101">
        <f>_xll.qlInterestRateIndexFixingDate(Currency&amp;"ibor"&amp;Tenor,BB1287,Trigger)</f>
        <v>48376</v>
      </c>
      <c r="BB1287" s="101">
        <f>_xll.qlCalendarAdvance(Calendar,BB1286,AZ1287,"f",,Trigger)</f>
        <v>48380</v>
      </c>
      <c r="BC1287" s="101">
        <f>_xll.qlInterestRateIndexMaturity(Currency&amp;"ibor"&amp;Tenor,BB1287,Trigger)</f>
        <v>48472</v>
      </c>
      <c r="BD1287" s="246">
        <f>_xll.qlIndexFixing($AD$5,BA1287,TRUE,_xll.ohTrigger(Trigger,Trigger3M))</f>
        <v>2.1391315634474477E-2</v>
      </c>
      <c r="BE1287" s="246" t="e">
        <f>IFERROR(_xll.qlIndexFixing($BF$1,BA1287,TRUE,_xll.ohTrigger(Trigger,Trigger3M)),#N/A)</f>
        <v>#N/A</v>
      </c>
    </row>
    <row r="1288" spans="52:57" ht="11.25" customHeight="1" x14ac:dyDescent="0.25">
      <c r="AZ1288" s="102" t="s">
        <v>83</v>
      </c>
      <c r="BA1288" s="101">
        <f>_xll.qlInterestRateIndexFixingDate(Currency&amp;"ibor"&amp;Tenor,BB1288,Trigger)</f>
        <v>48383</v>
      </c>
      <c r="BB1288" s="101">
        <f>_xll.qlCalendarAdvance(Calendar,BB1287,AZ1288,"f",,Trigger)</f>
        <v>48387</v>
      </c>
      <c r="BC1288" s="101">
        <f>_xll.qlInterestRateIndexMaturity(Currency&amp;"ibor"&amp;Tenor,BB1288,Trigger)</f>
        <v>48479</v>
      </c>
      <c r="BD1288" s="246">
        <f>_xll.qlIndexFixing($AD$5,BA1288,TRUE,_xll.ohTrigger(Trigger,Trigger3M))</f>
        <v>2.1312173149014547E-2</v>
      </c>
      <c r="BE1288" s="246" t="e">
        <f>IFERROR(_xll.qlIndexFixing($BF$1,BA1288,TRUE,_xll.ohTrigger(Trigger,Trigger3M)),#N/A)</f>
        <v>#N/A</v>
      </c>
    </row>
    <row r="1289" spans="52:57" ht="11.25" customHeight="1" x14ac:dyDescent="0.25">
      <c r="AZ1289" s="102" t="s">
        <v>83</v>
      </c>
      <c r="BA1289" s="101">
        <f>_xll.qlInterestRateIndexFixingDate(Currency&amp;"ibor"&amp;Tenor,BB1289,Trigger)</f>
        <v>48390</v>
      </c>
      <c r="BB1289" s="101">
        <f>_xll.qlCalendarAdvance(Calendar,BB1288,AZ1289,"f",,Trigger)</f>
        <v>48394</v>
      </c>
      <c r="BC1289" s="101">
        <f>_xll.qlInterestRateIndexMaturity(Currency&amp;"ibor"&amp;Tenor,BB1289,Trigger)</f>
        <v>48486</v>
      </c>
      <c r="BD1289" s="246">
        <f>_xll.qlIndexFixing($AD$5,BA1289,TRUE,_xll.ohTrigger(Trigger,Trigger3M))</f>
        <v>2.1232821469148469E-2</v>
      </c>
      <c r="BE1289" s="246" t="e">
        <f>IFERROR(_xll.qlIndexFixing($BF$1,BA1289,TRUE,_xll.ohTrigger(Trigger,Trigger3M)),#N/A)</f>
        <v>#N/A</v>
      </c>
    </row>
    <row r="1290" spans="52:57" ht="11.25" customHeight="1" x14ac:dyDescent="0.25">
      <c r="AZ1290" s="102" t="s">
        <v>83</v>
      </c>
      <c r="BA1290" s="101">
        <f>_xll.qlInterestRateIndexFixingDate(Currency&amp;"ibor"&amp;Tenor,BB1290,Trigger)</f>
        <v>48397</v>
      </c>
      <c r="BB1290" s="101">
        <f>_xll.qlCalendarAdvance(Calendar,BB1289,AZ1290,"f",,Trigger)</f>
        <v>48401</v>
      </c>
      <c r="BC1290" s="101">
        <f>_xll.qlInterestRateIndexMaturity(Currency&amp;"ibor"&amp;Tenor,BB1290,Trigger)</f>
        <v>48493</v>
      </c>
      <c r="BD1290" s="246">
        <f>_xll.qlIndexFixing($AD$5,BA1290,TRUE,_xll.ohTrigger(Trigger,Trigger3M))</f>
        <v>2.1153260607598243E-2</v>
      </c>
      <c r="BE1290" s="246" t="e">
        <f>IFERROR(_xll.qlIndexFixing($BF$1,BA1290,TRUE,_xll.ohTrigger(Trigger,Trigger3M)),#N/A)</f>
        <v>#N/A</v>
      </c>
    </row>
    <row r="1291" spans="52:57" ht="11.25" customHeight="1" x14ac:dyDescent="0.25">
      <c r="AZ1291" s="102" t="s">
        <v>83</v>
      </c>
      <c r="BA1291" s="101">
        <f>_xll.qlInterestRateIndexFixingDate(Currency&amp;"ibor"&amp;Tenor,BB1291,Trigger)</f>
        <v>48404</v>
      </c>
      <c r="BB1291" s="101">
        <f>_xll.qlCalendarAdvance(Calendar,BB1290,AZ1291,"f",,Trigger)</f>
        <v>48408</v>
      </c>
      <c r="BC1291" s="101">
        <f>_xll.qlInterestRateIndexMaturity(Currency&amp;"ibor"&amp;Tenor,BB1291,Trigger)</f>
        <v>48500</v>
      </c>
      <c r="BD1291" s="246">
        <f>_xll.qlIndexFixing($AD$5,BA1291,TRUE,_xll.ohTrigger(Trigger,Trigger3M))</f>
        <v>2.1073490577120622E-2</v>
      </c>
      <c r="BE1291" s="246" t="e">
        <f>IFERROR(_xll.qlIndexFixing($BF$1,BA1291,TRUE,_xll.ohTrigger(Trigger,Trigger3M)),#N/A)</f>
        <v>#N/A</v>
      </c>
    </row>
    <row r="1292" spans="52:57" ht="11.25" customHeight="1" x14ac:dyDescent="0.25">
      <c r="AZ1292" s="102" t="s">
        <v>83</v>
      </c>
      <c r="BA1292" s="101">
        <f>_xll.qlInterestRateIndexFixingDate(Currency&amp;"ibor"&amp;Tenor,BB1292,Trigger)</f>
        <v>48411</v>
      </c>
      <c r="BB1292" s="101">
        <f>_xll.qlCalendarAdvance(Calendar,BB1291,AZ1292,"f",,Trigger)</f>
        <v>48415</v>
      </c>
      <c r="BC1292" s="101">
        <f>_xll.qlInterestRateIndexMaturity(Currency&amp;"ibor"&amp;Tenor,BB1292,Trigger)</f>
        <v>48507</v>
      </c>
      <c r="BD1292" s="246">
        <f>_xll.qlIndexFixing($AD$5,BA1292,TRUE,_xll.ohTrigger(Trigger,Trigger3M))</f>
        <v>2.0993511390502768E-2</v>
      </c>
      <c r="BE1292" s="246" t="e">
        <f>IFERROR(_xll.qlIndexFixing($BF$1,BA1292,TRUE,_xll.ohTrigger(Trigger,Trigger3M)),#N/A)</f>
        <v>#N/A</v>
      </c>
    </row>
    <row r="1293" spans="52:57" ht="11.25" customHeight="1" x14ac:dyDescent="0.25">
      <c r="AZ1293" s="102" t="s">
        <v>83</v>
      </c>
      <c r="BA1293" s="101">
        <f>_xll.qlInterestRateIndexFixingDate(Currency&amp;"ibor"&amp;Tenor,BB1293,Trigger)</f>
        <v>48418</v>
      </c>
      <c r="BB1293" s="101">
        <f>_xll.qlCalendarAdvance(Calendar,BB1292,AZ1293,"f",,Trigger)</f>
        <v>48422</v>
      </c>
      <c r="BC1293" s="101">
        <f>_xll.qlInterestRateIndexMaturity(Currency&amp;"ibor"&amp;Tenor,BB1293,Trigger)</f>
        <v>48514</v>
      </c>
      <c r="BD1293" s="246">
        <f>_xll.qlIndexFixing($AD$5,BA1293,TRUE,_xll.ohTrigger(Trigger,Trigger3M))</f>
        <v>2.0926689725644862E-2</v>
      </c>
      <c r="BE1293" s="246" t="e">
        <f>IFERROR(_xll.qlIndexFixing($BF$1,BA1293,TRUE,_xll.ohTrigger(Trigger,Trigger3M)),#N/A)</f>
        <v>#N/A</v>
      </c>
    </row>
    <row r="1294" spans="52:57" ht="11.25" customHeight="1" x14ac:dyDescent="0.25">
      <c r="AZ1294" s="102" t="s">
        <v>83</v>
      </c>
      <c r="BA1294" s="101">
        <f>_xll.qlInterestRateIndexFixingDate(Currency&amp;"ibor"&amp;Tenor,BB1294,Trigger)</f>
        <v>48425</v>
      </c>
      <c r="BB1294" s="101">
        <f>_xll.qlCalendarAdvance(Calendar,BB1293,AZ1294,"f",,Trigger)</f>
        <v>48429</v>
      </c>
      <c r="BC1294" s="101">
        <f>_xll.qlInterestRateIndexMaturity(Currency&amp;"ibor"&amp;Tenor,BB1294,Trigger)</f>
        <v>48521</v>
      </c>
      <c r="BD1294" s="246">
        <f>_xll.qlIndexFixing($AD$5,BA1294,TRUE,_xll.ohTrigger(Trigger,Trigger3M))</f>
        <v>2.0939978447459106E-2</v>
      </c>
      <c r="BE1294" s="246" t="e">
        <f>IFERROR(_xll.qlIndexFixing($BF$1,BA1294,TRUE,_xll.ohTrigger(Trigger,Trigger3M)),#N/A)</f>
        <v>#N/A</v>
      </c>
    </row>
    <row r="1295" spans="52:57" ht="11.25" customHeight="1" x14ac:dyDescent="0.25">
      <c r="AZ1295" s="102" t="s">
        <v>83</v>
      </c>
      <c r="BA1295" s="101">
        <f>_xll.qlInterestRateIndexFixingDate(Currency&amp;"ibor"&amp;Tenor,BB1295,Trigger)</f>
        <v>48432</v>
      </c>
      <c r="BB1295" s="101">
        <f>_xll.qlCalendarAdvance(Calendar,BB1294,AZ1295,"f",,Trigger)</f>
        <v>48436</v>
      </c>
      <c r="BC1295" s="101">
        <f>_xll.qlInterestRateIndexMaturity(Currency&amp;"ibor"&amp;Tenor,BB1295,Trigger)</f>
        <v>48528</v>
      </c>
      <c r="BD1295" s="246">
        <f>_xll.qlIndexFixing($AD$5,BA1295,TRUE,_xll.ohTrigger(Trigger,Trigger3M))</f>
        <v>2.0953267214160926E-2</v>
      </c>
      <c r="BE1295" s="246" t="e">
        <f>IFERROR(_xll.qlIndexFixing($BF$1,BA1295,TRUE,_xll.ohTrigger(Trigger,Trigger3M)),#N/A)</f>
        <v>#N/A</v>
      </c>
    </row>
    <row r="1296" spans="52:57" ht="11.25" customHeight="1" x14ac:dyDescent="0.25">
      <c r="AZ1296" s="102" t="s">
        <v>83</v>
      </c>
      <c r="BA1296" s="101">
        <f>_xll.qlInterestRateIndexFixingDate(Currency&amp;"ibor"&amp;Tenor,BB1296,Trigger)</f>
        <v>48439</v>
      </c>
      <c r="BB1296" s="101">
        <f>_xll.qlCalendarAdvance(Calendar,BB1295,AZ1296,"f",,Trigger)</f>
        <v>48443</v>
      </c>
      <c r="BC1296" s="101">
        <f>_xll.qlInterestRateIndexMaturity(Currency&amp;"ibor"&amp;Tenor,BB1296,Trigger)</f>
        <v>48535</v>
      </c>
      <c r="BD1296" s="246">
        <f>_xll.qlIndexFixing($AD$5,BA1296,TRUE,_xll.ohTrigger(Trigger,Trigger3M))</f>
        <v>2.0966556025752921E-2</v>
      </c>
      <c r="BE1296" s="246" t="e">
        <f>IFERROR(_xll.qlIndexFixing($BF$1,BA1296,TRUE,_xll.ohTrigger(Trigger,Trigger3M)),#N/A)</f>
        <v>#N/A</v>
      </c>
    </row>
    <row r="1297" spans="52:57" ht="11.25" customHeight="1" x14ac:dyDescent="0.25">
      <c r="AZ1297" s="102" t="s">
        <v>83</v>
      </c>
      <c r="BA1297" s="101">
        <f>_xll.qlInterestRateIndexFixingDate(Currency&amp;"ibor"&amp;Tenor,BB1297,Trigger)</f>
        <v>48446</v>
      </c>
      <c r="BB1297" s="101">
        <f>_xll.qlCalendarAdvance(Calendar,BB1296,AZ1297,"f",,Trigger)</f>
        <v>48450</v>
      </c>
      <c r="BC1297" s="101">
        <f>_xll.qlInterestRateIndexMaturity(Currency&amp;"ibor"&amp;Tenor,BB1297,Trigger)</f>
        <v>48542</v>
      </c>
      <c r="BD1297" s="246">
        <f>_xll.qlIndexFixing($AD$5,BA1297,TRUE,_xll.ohTrigger(Trigger,Trigger3M))</f>
        <v>2.0979844882232489E-2</v>
      </c>
      <c r="BE1297" s="246" t="e">
        <f>IFERROR(_xll.qlIndexFixing($BF$1,BA1297,TRUE,_xll.ohTrigger(Trigger,Trigger3M)),#N/A)</f>
        <v>#N/A</v>
      </c>
    </row>
    <row r="1298" spans="52:57" ht="11.25" customHeight="1" x14ac:dyDescent="0.25">
      <c r="AZ1298" s="102" t="s">
        <v>83</v>
      </c>
      <c r="BA1298" s="101">
        <f>_xll.qlInterestRateIndexFixingDate(Currency&amp;"ibor"&amp;Tenor,BB1298,Trigger)</f>
        <v>48453</v>
      </c>
      <c r="BB1298" s="101">
        <f>_xll.qlCalendarAdvance(Calendar,BB1297,AZ1298,"f",,Trigger)</f>
        <v>48457</v>
      </c>
      <c r="BC1298" s="101">
        <f>_xll.qlInterestRateIndexMaturity(Currency&amp;"ibor"&amp;Tenor,BB1298,Trigger)</f>
        <v>48548</v>
      </c>
      <c r="BD1298" s="246">
        <f>_xll.qlIndexFixing($AD$5,BA1298,TRUE,_xll.ohTrigger(Trigger,Trigger3M))</f>
        <v>2.0991573634081672E-2</v>
      </c>
      <c r="BE1298" s="246" t="e">
        <f>IFERROR(_xll.qlIndexFixing($BF$1,BA1298,TRUE,_xll.ohTrigger(Trigger,Trigger3M)),#N/A)</f>
        <v>#N/A</v>
      </c>
    </row>
    <row r="1299" spans="52:57" ht="11.25" customHeight="1" x14ac:dyDescent="0.25">
      <c r="AZ1299" s="102" t="s">
        <v>83</v>
      </c>
      <c r="BA1299" s="101">
        <f>_xll.qlInterestRateIndexFixingDate(Currency&amp;"ibor"&amp;Tenor,BB1299,Trigger)</f>
        <v>48460</v>
      </c>
      <c r="BB1299" s="101">
        <f>_xll.qlCalendarAdvance(Calendar,BB1298,AZ1299,"f",,Trigger)</f>
        <v>48464</v>
      </c>
      <c r="BC1299" s="101">
        <f>_xll.qlInterestRateIndexMaturity(Currency&amp;"ibor"&amp;Tenor,BB1299,Trigger)</f>
        <v>48555</v>
      </c>
      <c r="BD1299" s="246">
        <f>_xll.qlIndexFixing($AD$5,BA1299,TRUE,_xll.ohTrigger(Trigger,Trigger3M))</f>
        <v>2.1004861804083383E-2</v>
      </c>
      <c r="BE1299" s="246" t="e">
        <f>IFERROR(_xll.qlIndexFixing($BF$1,BA1299,TRUE,_xll.ohTrigger(Trigger,Trigger3M)),#N/A)</f>
        <v>#N/A</v>
      </c>
    </row>
    <row r="1300" spans="52:57" ht="11.25" customHeight="1" x14ac:dyDescent="0.25">
      <c r="AZ1300" s="102" t="s">
        <v>83</v>
      </c>
      <c r="BA1300" s="101">
        <f>_xll.qlInterestRateIndexFixingDate(Currency&amp;"ibor"&amp;Tenor,BB1300,Trigger)</f>
        <v>48467</v>
      </c>
      <c r="BB1300" s="101">
        <f>_xll.qlCalendarAdvance(Calendar,BB1299,AZ1300,"f",,Trigger)</f>
        <v>48471</v>
      </c>
      <c r="BC1300" s="101">
        <f>_xll.qlInterestRateIndexMaturity(Currency&amp;"ibor"&amp;Tenor,BB1300,Trigger)</f>
        <v>48562</v>
      </c>
      <c r="BD1300" s="246">
        <f>_xll.qlIndexFixing($AD$5,BA1300,TRUE,_xll.ohTrigger(Trigger,Trigger3M))</f>
        <v>2.1018150018483863E-2</v>
      </c>
      <c r="BE1300" s="246" t="e">
        <f>IFERROR(_xll.qlIndexFixing($BF$1,BA1300,TRUE,_xll.ohTrigger(Trigger,Trigger3M)),#N/A)</f>
        <v>#N/A</v>
      </c>
    </row>
    <row r="1301" spans="52:57" ht="11.25" customHeight="1" x14ac:dyDescent="0.25">
      <c r="AZ1301" s="102" t="s">
        <v>83</v>
      </c>
      <c r="BA1301" s="101">
        <f>_xll.qlInterestRateIndexFixingDate(Currency&amp;"ibor"&amp;Tenor,BB1301,Trigger)</f>
        <v>48474</v>
      </c>
      <c r="BB1301" s="101">
        <f>_xll.qlCalendarAdvance(Calendar,BB1300,AZ1301,"f",,Trigger)</f>
        <v>48478</v>
      </c>
      <c r="BC1301" s="101">
        <f>_xll.qlInterestRateIndexMaturity(Currency&amp;"ibor"&amp;Tenor,BB1301,Trigger)</f>
        <v>48569</v>
      </c>
      <c r="BD1301" s="246">
        <f>_xll.qlIndexFixing($AD$5,BA1301,TRUE,_xll.ohTrigger(Trigger,Trigger3M))</f>
        <v>2.1031438277283113E-2</v>
      </c>
      <c r="BE1301" s="246" t="e">
        <f>IFERROR(_xll.qlIndexFixing($BF$1,BA1301,TRUE,_xll.ohTrigger(Trigger,Trigger3M)),#N/A)</f>
        <v>#N/A</v>
      </c>
    </row>
    <row r="1302" spans="52:57" ht="11.25" customHeight="1" x14ac:dyDescent="0.25">
      <c r="AZ1302" s="102" t="s">
        <v>83</v>
      </c>
      <c r="BA1302" s="101">
        <f>_xll.qlInterestRateIndexFixingDate(Currency&amp;"ibor"&amp;Tenor,BB1302,Trigger)</f>
        <v>48481</v>
      </c>
      <c r="BB1302" s="101">
        <f>_xll.qlCalendarAdvance(Calendar,BB1301,AZ1302,"f",,Trigger)</f>
        <v>48485</v>
      </c>
      <c r="BC1302" s="101">
        <f>_xll.qlInterestRateIndexMaturity(Currency&amp;"ibor"&amp;Tenor,BB1302,Trigger)</f>
        <v>48576</v>
      </c>
      <c r="BD1302" s="246">
        <f>_xll.qlIndexFixing($AD$5,BA1302,TRUE,_xll.ohTrigger(Trigger,Trigger3M))</f>
        <v>2.1044726580481132E-2</v>
      </c>
      <c r="BE1302" s="246" t="e">
        <f>IFERROR(_xll.qlIndexFixing($BF$1,BA1302,TRUE,_xll.ohTrigger(Trigger,Trigger3M)),#N/A)</f>
        <v>#N/A</v>
      </c>
    </row>
    <row r="1303" spans="52:57" ht="11.25" customHeight="1" x14ac:dyDescent="0.25">
      <c r="AZ1303" s="102" t="s">
        <v>83</v>
      </c>
      <c r="BA1303" s="101">
        <f>_xll.qlInterestRateIndexFixingDate(Currency&amp;"ibor"&amp;Tenor,BB1303,Trigger)</f>
        <v>48488</v>
      </c>
      <c r="BB1303" s="101">
        <f>_xll.qlCalendarAdvance(Calendar,BB1302,AZ1303,"f",,Trigger)</f>
        <v>48492</v>
      </c>
      <c r="BC1303" s="101">
        <f>_xll.qlInterestRateIndexMaturity(Currency&amp;"ibor"&amp;Tenor,BB1303,Trigger)</f>
        <v>48584</v>
      </c>
      <c r="BD1303" s="246">
        <f>_xll.qlIndexFixing($AD$5,BA1303,TRUE,_xll.ohTrigger(Trigger,Trigger3M))</f>
        <v>2.1059578963787143E-2</v>
      </c>
      <c r="BE1303" s="246" t="e">
        <f>IFERROR(_xll.qlIndexFixing($BF$1,BA1303,TRUE,_xll.ohTrigger(Trigger,Trigger3M)),#N/A)</f>
        <v>#N/A</v>
      </c>
    </row>
    <row r="1304" spans="52:57" ht="11.25" customHeight="1" x14ac:dyDescent="0.25">
      <c r="AZ1304" s="102" t="s">
        <v>83</v>
      </c>
      <c r="BA1304" s="101">
        <f>_xll.qlInterestRateIndexFixingDate(Currency&amp;"ibor"&amp;Tenor,BB1304,Trigger)</f>
        <v>48495</v>
      </c>
      <c r="BB1304" s="101">
        <f>_xll.qlCalendarAdvance(Calendar,BB1303,AZ1304,"f",,Trigger)</f>
        <v>48499</v>
      </c>
      <c r="BC1304" s="101">
        <f>_xll.qlInterestRateIndexMaturity(Currency&amp;"ibor"&amp;Tenor,BB1304,Trigger)</f>
        <v>48591</v>
      </c>
      <c r="BD1304" s="246">
        <f>_xll.qlIndexFixing($AD$5,BA1304,TRUE,_xll.ohTrigger(Trigger,Trigger3M))</f>
        <v>2.1072868134493616E-2</v>
      </c>
      <c r="BE1304" s="246" t="e">
        <f>IFERROR(_xll.qlIndexFixing($BF$1,BA1304,TRUE,_xll.ohTrigger(Trigger,Trigger3M)),#N/A)</f>
        <v>#N/A</v>
      </c>
    </row>
    <row r="1305" spans="52:57" ht="11.25" customHeight="1" x14ac:dyDescent="0.25">
      <c r="AZ1305" s="102" t="s">
        <v>83</v>
      </c>
      <c r="BA1305" s="101">
        <f>_xll.qlInterestRateIndexFixingDate(Currency&amp;"ibor"&amp;Tenor,BB1305,Trigger)</f>
        <v>48502</v>
      </c>
      <c r="BB1305" s="101">
        <f>_xll.qlCalendarAdvance(Calendar,BB1304,AZ1305,"f",,Trigger)</f>
        <v>48506</v>
      </c>
      <c r="BC1305" s="101">
        <f>_xll.qlInterestRateIndexMaturity(Currency&amp;"ibor"&amp;Tenor,BB1305,Trigger)</f>
        <v>48598</v>
      </c>
      <c r="BD1305" s="246">
        <f>_xll.qlIndexFixing($AD$5,BA1305,TRUE,_xll.ohTrigger(Trigger,Trigger3M))</f>
        <v>2.108615735009027E-2</v>
      </c>
      <c r="BE1305" s="246" t="e">
        <f>IFERROR(_xll.qlIndexFixing($BF$1,BA1305,TRUE,_xll.ohTrigger(Trigger,Trigger3M)),#N/A)</f>
        <v>#N/A</v>
      </c>
    </row>
    <row r="1306" spans="52:57" ht="11.25" customHeight="1" x14ac:dyDescent="0.25">
      <c r="AZ1306" s="102" t="s">
        <v>83</v>
      </c>
      <c r="BA1306" s="101">
        <f>_xll.qlInterestRateIndexFixingDate(Currency&amp;"ibor"&amp;Tenor,BB1306,Trigger)</f>
        <v>48509</v>
      </c>
      <c r="BB1306" s="101">
        <f>_xll.qlCalendarAdvance(Calendar,BB1305,AZ1306,"f",,Trigger)</f>
        <v>48513</v>
      </c>
      <c r="BC1306" s="101">
        <f>_xll.qlInterestRateIndexMaturity(Currency&amp;"ibor"&amp;Tenor,BB1306,Trigger)</f>
        <v>48605</v>
      </c>
      <c r="BD1306" s="246">
        <f>_xll.qlIndexFixing($AD$5,BA1306,TRUE,_xll.ohTrigger(Trigger,Trigger3M))</f>
        <v>2.10994466105771E-2</v>
      </c>
      <c r="BE1306" s="246" t="e">
        <f>IFERROR(_xll.qlIndexFixing($BF$1,BA1306,TRUE,_xll.ohTrigger(Trigger,Trigger3M)),#N/A)</f>
        <v>#N/A</v>
      </c>
    </row>
    <row r="1307" spans="52:57" ht="11.25" customHeight="1" x14ac:dyDescent="0.25">
      <c r="AZ1307" s="102" t="s">
        <v>83</v>
      </c>
      <c r="BA1307" s="101">
        <f>_xll.qlInterestRateIndexFixingDate(Currency&amp;"ibor"&amp;Tenor,BB1307,Trigger)</f>
        <v>48516</v>
      </c>
      <c r="BB1307" s="101">
        <f>_xll.qlCalendarAdvance(Calendar,BB1306,AZ1307,"f",,Trigger)</f>
        <v>48520</v>
      </c>
      <c r="BC1307" s="101">
        <f>_xll.qlInterestRateIndexMaturity(Currency&amp;"ibor"&amp;Tenor,BB1307,Trigger)</f>
        <v>48612</v>
      </c>
      <c r="BD1307" s="246">
        <f>_xll.qlIndexFixing($AD$5,BA1307,TRUE,_xll.ohTrigger(Trigger,Trigger3M))</f>
        <v>2.1112735915953241E-2</v>
      </c>
      <c r="BE1307" s="246" t="e">
        <f>IFERROR(_xll.qlIndexFixing($BF$1,BA1307,TRUE,_xll.ohTrigger(Trigger,Trigger3M)),#N/A)</f>
        <v>#N/A</v>
      </c>
    </row>
    <row r="1308" spans="52:57" ht="11.25" customHeight="1" x14ac:dyDescent="0.25">
      <c r="AZ1308" s="102" t="s">
        <v>83</v>
      </c>
      <c r="BA1308" s="101">
        <f>_xll.qlInterestRateIndexFixingDate(Currency&amp;"ibor"&amp;Tenor,BB1308,Trigger)</f>
        <v>48523</v>
      </c>
      <c r="BB1308" s="101">
        <f>_xll.qlCalendarAdvance(Calendar,BB1307,AZ1308,"f",,Trigger)</f>
        <v>48527</v>
      </c>
      <c r="BC1308" s="101">
        <f>_xll.qlInterestRateIndexMaturity(Currency&amp;"ibor"&amp;Tenor,BB1308,Trigger)</f>
        <v>48619</v>
      </c>
      <c r="BD1308" s="246">
        <f>_xll.qlIndexFixing($AD$5,BA1308,TRUE,_xll.ohTrigger(Trigger,Trigger3M))</f>
        <v>2.1126025266220427E-2</v>
      </c>
      <c r="BE1308" s="246" t="e">
        <f>IFERROR(_xll.qlIndexFixing($BF$1,BA1308,TRUE,_xll.ohTrigger(Trigger,Trigger3M)),#N/A)</f>
        <v>#N/A</v>
      </c>
    </row>
    <row r="1309" spans="52:57" ht="11.25" customHeight="1" x14ac:dyDescent="0.25">
      <c r="AZ1309" s="102" t="s">
        <v>83</v>
      </c>
      <c r="BA1309" s="101">
        <f>_xll.qlInterestRateIndexFixingDate(Currency&amp;"ibor"&amp;Tenor,BB1309,Trigger)</f>
        <v>48530</v>
      </c>
      <c r="BB1309" s="101">
        <f>_xll.qlCalendarAdvance(Calendar,BB1308,AZ1309,"f",,Trigger)</f>
        <v>48534</v>
      </c>
      <c r="BC1309" s="101">
        <f>_xll.qlInterestRateIndexMaturity(Currency&amp;"ibor"&amp;Tenor,BB1309,Trigger)</f>
        <v>48626</v>
      </c>
      <c r="BD1309" s="246">
        <f>_xll.qlIndexFixing($AD$5,BA1309,TRUE,_xll.ohTrigger(Trigger,Trigger3M))</f>
        <v>2.1139314661378663E-2</v>
      </c>
      <c r="BE1309" s="246" t="e">
        <f>IFERROR(_xll.qlIndexFixing($BF$1,BA1309,TRUE,_xll.ohTrigger(Trigger,Trigger3M)),#N/A)</f>
        <v>#N/A</v>
      </c>
    </row>
    <row r="1310" spans="52:57" ht="11.25" customHeight="1" x14ac:dyDescent="0.25">
      <c r="AZ1310" s="102" t="s">
        <v>83</v>
      </c>
      <c r="BA1310" s="101">
        <f>_xll.qlInterestRateIndexFixingDate(Currency&amp;"ibor"&amp;Tenor,BB1310,Trigger)</f>
        <v>48537</v>
      </c>
      <c r="BB1310" s="101">
        <f>_xll.qlCalendarAdvance(Calendar,BB1309,AZ1310,"f",,Trigger)</f>
        <v>48541</v>
      </c>
      <c r="BC1310" s="101">
        <f>_xll.qlInterestRateIndexMaturity(Currency&amp;"ibor"&amp;Tenor,BB1310,Trigger)</f>
        <v>48633</v>
      </c>
      <c r="BD1310" s="246">
        <f>_xll.qlIndexFixing($AD$5,BA1310,TRUE,_xll.ohTrigger(Trigger,Trigger3M))</f>
        <v>2.1152604101427077E-2</v>
      </c>
      <c r="BE1310" s="246" t="e">
        <f>IFERROR(_xll.qlIndexFixing($BF$1,BA1310,TRUE,_xll.ohTrigger(Trigger,Trigger3M)),#N/A)</f>
        <v>#N/A</v>
      </c>
    </row>
    <row r="1311" spans="52:57" ht="11.25" customHeight="1" x14ac:dyDescent="0.25">
      <c r="AZ1311" s="102" t="s">
        <v>83</v>
      </c>
      <c r="BA1311" s="101">
        <f>_xll.qlInterestRateIndexFixingDate(Currency&amp;"ibor"&amp;Tenor,BB1311,Trigger)</f>
        <v>48544</v>
      </c>
      <c r="BB1311" s="101">
        <f>_xll.qlCalendarAdvance(Calendar,BB1310,AZ1311,"f",,Trigger)</f>
        <v>48548</v>
      </c>
      <c r="BC1311" s="101">
        <f>_xll.qlInterestRateIndexMaturity(Currency&amp;"ibor"&amp;Tenor,BB1311,Trigger)</f>
        <v>48638</v>
      </c>
      <c r="BD1311" s="246">
        <f>_xll.qlIndexFixing($AD$5,BA1311,TRUE,_xll.ohTrigger(Trigger,Trigger3M))</f>
        <v>2.1162753163952885E-2</v>
      </c>
      <c r="BE1311" s="246" t="e">
        <f>IFERROR(_xll.qlIndexFixing($BF$1,BA1311,TRUE,_xll.ohTrigger(Trigger,Trigger3M)),#N/A)</f>
        <v>#N/A</v>
      </c>
    </row>
    <row r="1312" spans="52:57" ht="11.25" customHeight="1" x14ac:dyDescent="0.25">
      <c r="AZ1312" s="102" t="s">
        <v>83</v>
      </c>
      <c r="BA1312" s="101">
        <f>_xll.qlInterestRateIndexFixingDate(Currency&amp;"ibor"&amp;Tenor,BB1312,Trigger)</f>
        <v>48551</v>
      </c>
      <c r="BB1312" s="101">
        <f>_xll.qlCalendarAdvance(Calendar,BB1311,AZ1312,"f",,Trigger)</f>
        <v>48555</v>
      </c>
      <c r="BC1312" s="101">
        <f>_xll.qlInterestRateIndexMaturity(Currency&amp;"ibor"&amp;Tenor,BB1312,Trigger)</f>
        <v>48645</v>
      </c>
      <c r="BD1312" s="246">
        <f>_xll.qlIndexFixing($AD$5,BA1312,TRUE,_xll.ohTrigger(Trigger,Trigger3M))</f>
        <v>2.1176041128631695E-2</v>
      </c>
      <c r="BE1312" s="246" t="e">
        <f>IFERROR(_xll.qlIndexFixing($BF$1,BA1312,TRUE,_xll.ohTrigger(Trigger,Trigger3M)),#N/A)</f>
        <v>#N/A</v>
      </c>
    </row>
    <row r="1313" spans="52:57" ht="11.25" customHeight="1" x14ac:dyDescent="0.25">
      <c r="AZ1313" s="102" t="s">
        <v>83</v>
      </c>
      <c r="BA1313" s="101">
        <f>_xll.qlInterestRateIndexFixingDate(Currency&amp;"ibor"&amp;Tenor,BB1313,Trigger)</f>
        <v>48558</v>
      </c>
      <c r="BB1313" s="101">
        <f>_xll.qlCalendarAdvance(Calendar,BB1312,AZ1313,"f",,Trigger)</f>
        <v>48562</v>
      </c>
      <c r="BC1313" s="101">
        <f>_xll.qlInterestRateIndexMaturity(Currency&amp;"ibor"&amp;Tenor,BB1313,Trigger)</f>
        <v>48652</v>
      </c>
      <c r="BD1313" s="246">
        <f>_xll.qlIndexFixing($AD$5,BA1313,TRUE,_xll.ohTrigger(Trigger,Trigger3M))</f>
        <v>2.1189329137222046E-2</v>
      </c>
      <c r="BE1313" s="246" t="e">
        <f>IFERROR(_xll.qlIndexFixing($BF$1,BA1313,TRUE,_xll.ohTrigger(Trigger,Trigger3M)),#N/A)</f>
        <v>#N/A</v>
      </c>
    </row>
    <row r="1314" spans="52:57" ht="11.25" customHeight="1" x14ac:dyDescent="0.25">
      <c r="AZ1314" s="102" t="s">
        <v>83</v>
      </c>
      <c r="BA1314" s="101">
        <f>_xll.qlInterestRateIndexFixingDate(Currency&amp;"ibor"&amp;Tenor,BB1314,Trigger)</f>
        <v>48565</v>
      </c>
      <c r="BB1314" s="101">
        <f>_xll.qlCalendarAdvance(Calendar,BB1313,AZ1314,"f",,Trigger)</f>
        <v>48569</v>
      </c>
      <c r="BC1314" s="101">
        <f>_xll.qlInterestRateIndexMaturity(Currency&amp;"ibor"&amp;Tenor,BB1314,Trigger)</f>
        <v>48659</v>
      </c>
      <c r="BD1314" s="246">
        <f>_xll.qlIndexFixing($AD$5,BA1314,TRUE,_xll.ohTrigger(Trigger,Trigger3M))</f>
        <v>2.1202617189722162E-2</v>
      </c>
      <c r="BE1314" s="246" t="e">
        <f>IFERROR(_xll.qlIndexFixing($BF$1,BA1314,TRUE,_xll.ohTrigger(Trigger,Trigger3M)),#N/A)</f>
        <v>#N/A</v>
      </c>
    </row>
    <row r="1315" spans="52:57" ht="11.25" customHeight="1" x14ac:dyDescent="0.25">
      <c r="AZ1315" s="102" t="s">
        <v>83</v>
      </c>
      <c r="BA1315" s="101">
        <f>_xll.qlInterestRateIndexFixingDate(Currency&amp;"ibor"&amp;Tenor,BB1315,Trigger)</f>
        <v>48572</v>
      </c>
      <c r="BB1315" s="101">
        <f>_xll.qlCalendarAdvance(Calendar,BB1314,AZ1315,"f",,Trigger)</f>
        <v>48576</v>
      </c>
      <c r="BC1315" s="101">
        <f>_xll.qlInterestRateIndexMaturity(Currency&amp;"ibor"&amp;Tenor,BB1315,Trigger)</f>
        <v>48666</v>
      </c>
      <c r="BD1315" s="246">
        <f>_xll.qlIndexFixing($AD$5,BA1315,TRUE,_xll.ohTrigger(Trigger,Trigger3M))</f>
        <v>2.1215905286132042E-2</v>
      </c>
      <c r="BE1315" s="246" t="e">
        <f>IFERROR(_xll.qlIndexFixing($BF$1,BA1315,TRUE,_xll.ohTrigger(Trigger,Trigger3M)),#N/A)</f>
        <v>#N/A</v>
      </c>
    </row>
    <row r="1316" spans="52:57" ht="11.25" customHeight="1" x14ac:dyDescent="0.25">
      <c r="AZ1316" s="102" t="s">
        <v>83</v>
      </c>
      <c r="BA1316" s="101">
        <f>_xll.qlInterestRateIndexFixingDate(Currency&amp;"ibor"&amp;Tenor,BB1316,Trigger)</f>
        <v>48579</v>
      </c>
      <c r="BB1316" s="101">
        <f>_xll.qlCalendarAdvance(Calendar,BB1315,AZ1316,"f",,Trigger)</f>
        <v>48583</v>
      </c>
      <c r="BC1316" s="101">
        <f>_xll.qlInterestRateIndexMaturity(Currency&amp;"ibor"&amp;Tenor,BB1316,Trigger)</f>
        <v>48673</v>
      </c>
      <c r="BD1316" s="246">
        <f>_xll.qlIndexFixing($AD$5,BA1316,TRUE,_xll.ohTrigger(Trigger,Trigger3M))</f>
        <v>2.1229193426453463E-2</v>
      </c>
      <c r="BE1316" s="246" t="e">
        <f>IFERROR(_xll.qlIndexFixing($BF$1,BA1316,TRUE,_xll.ohTrigger(Trigger,Trigger3M)),#N/A)</f>
        <v>#N/A</v>
      </c>
    </row>
    <row r="1317" spans="52:57" ht="11.25" customHeight="1" x14ac:dyDescent="0.25">
      <c r="AZ1317" s="102" t="s">
        <v>83</v>
      </c>
      <c r="BA1317" s="101">
        <f>_xll.qlInterestRateIndexFixingDate(Currency&amp;"ibor"&amp;Tenor,BB1317,Trigger)</f>
        <v>48586</v>
      </c>
      <c r="BB1317" s="101">
        <f>_xll.qlCalendarAdvance(Calendar,BB1316,AZ1317,"f",,Trigger)</f>
        <v>48590</v>
      </c>
      <c r="BC1317" s="101">
        <f>_xll.qlInterestRateIndexMaturity(Currency&amp;"ibor"&amp;Tenor,BB1317,Trigger)</f>
        <v>48680</v>
      </c>
      <c r="BD1317" s="246">
        <f>_xll.qlIndexFixing($AD$5,BA1317,TRUE,_xll.ohTrigger(Trigger,Trigger3M))</f>
        <v>2.1242481610684649E-2</v>
      </c>
      <c r="BE1317" s="246" t="e">
        <f>IFERROR(_xll.qlIndexFixing($BF$1,BA1317,TRUE,_xll.ohTrigger(Trigger,Trigger3M)),#N/A)</f>
        <v>#N/A</v>
      </c>
    </row>
    <row r="1318" spans="52:57" ht="11.25" customHeight="1" x14ac:dyDescent="0.25">
      <c r="AZ1318" s="102" t="s">
        <v>83</v>
      </c>
      <c r="BA1318" s="101">
        <f>_xll.qlInterestRateIndexFixingDate(Currency&amp;"ibor"&amp;Tenor,BB1318,Trigger)</f>
        <v>48593</v>
      </c>
      <c r="BB1318" s="101">
        <f>_xll.qlCalendarAdvance(Calendar,BB1317,AZ1318,"f",,Trigger)</f>
        <v>48597</v>
      </c>
      <c r="BC1318" s="101">
        <f>_xll.qlInterestRateIndexMaturity(Currency&amp;"ibor"&amp;Tenor,BB1318,Trigger)</f>
        <v>48688</v>
      </c>
      <c r="BD1318" s="246">
        <f>_xll.qlIndexFixing($AD$5,BA1318,TRUE,_xll.ohTrigger(Trigger,Trigger3M))</f>
        <v>2.1257345470049999E-2</v>
      </c>
      <c r="BE1318" s="246" t="e">
        <f>IFERROR(_xll.qlIndexFixing($BF$1,BA1318,TRUE,_xll.ohTrigger(Trigger,Trigger3M)),#N/A)</f>
        <v>#N/A</v>
      </c>
    </row>
    <row r="1319" spans="52:57" ht="11.25" customHeight="1" x14ac:dyDescent="0.25">
      <c r="AZ1319" s="102" t="s">
        <v>83</v>
      </c>
      <c r="BA1319" s="101">
        <f>_xll.qlInterestRateIndexFixingDate(Currency&amp;"ibor"&amp;Tenor,BB1319,Trigger)</f>
        <v>48600</v>
      </c>
      <c r="BB1319" s="101">
        <f>_xll.qlCalendarAdvance(Calendar,BB1318,AZ1319,"f",,Trigger)</f>
        <v>48604</v>
      </c>
      <c r="BC1319" s="101">
        <f>_xll.qlInterestRateIndexMaturity(Currency&amp;"ibor"&amp;Tenor,BB1319,Trigger)</f>
        <v>48694</v>
      </c>
      <c r="BD1319" s="246">
        <f>_xll.qlIndexFixing($AD$5,BA1319,TRUE,_xll.ohTrigger(Trigger,Trigger3M))</f>
        <v>2.1269058110881645E-2</v>
      </c>
      <c r="BE1319" s="246" t="e">
        <f>IFERROR(_xll.qlIndexFixing($BF$1,BA1319,TRUE,_xll.ohTrigger(Trigger,Trigger3M)),#N/A)</f>
        <v>#N/A</v>
      </c>
    </row>
    <row r="1320" spans="52:57" ht="11.25" customHeight="1" x14ac:dyDescent="0.25">
      <c r="AZ1320" s="102" t="s">
        <v>83</v>
      </c>
      <c r="BA1320" s="101">
        <f>_xll.qlInterestRateIndexFixingDate(Currency&amp;"ibor"&amp;Tenor,BB1320,Trigger)</f>
        <v>48607</v>
      </c>
      <c r="BB1320" s="101">
        <f>_xll.qlCalendarAdvance(Calendar,BB1319,AZ1320,"f",,Trigger)</f>
        <v>48611</v>
      </c>
      <c r="BC1320" s="101">
        <f>_xll.qlInterestRateIndexMaturity(Currency&amp;"ibor"&amp;Tenor,BB1320,Trigger)</f>
        <v>48701</v>
      </c>
      <c r="BD1320" s="246">
        <f>_xll.qlIndexFixing($AD$5,BA1320,TRUE,_xll.ohTrigger(Trigger,Trigger3M))</f>
        <v>2.1282346426845677E-2</v>
      </c>
      <c r="BE1320" s="246" t="e">
        <f>IFERROR(_xll.qlIndexFixing($BF$1,BA1320,TRUE,_xll.ohTrigger(Trigger,Trigger3M)),#N/A)</f>
        <v>#N/A</v>
      </c>
    </row>
    <row r="1321" spans="52:57" ht="11.25" customHeight="1" x14ac:dyDescent="0.25">
      <c r="AZ1321" s="102" t="s">
        <v>83</v>
      </c>
      <c r="BA1321" s="101">
        <f>_xll.qlInterestRateIndexFixingDate(Currency&amp;"ibor"&amp;Tenor,BB1321,Trigger)</f>
        <v>48614</v>
      </c>
      <c r="BB1321" s="101">
        <f>_xll.qlCalendarAdvance(Calendar,BB1320,AZ1321,"f",,Trigger)</f>
        <v>48618</v>
      </c>
      <c r="BC1321" s="101">
        <f>_xll.qlInterestRateIndexMaturity(Currency&amp;"ibor"&amp;Tenor,BB1321,Trigger)</f>
        <v>48708</v>
      </c>
      <c r="BD1321" s="246">
        <f>_xll.qlIndexFixing($AD$5,BA1321,TRUE,_xll.ohTrigger(Trigger,Trigger3M))</f>
        <v>2.129563478672214E-2</v>
      </c>
      <c r="BE1321" s="246" t="e">
        <f>IFERROR(_xll.qlIndexFixing($BF$1,BA1321,TRUE,_xll.ohTrigger(Trigger,Trigger3M)),#N/A)</f>
        <v>#N/A</v>
      </c>
    </row>
    <row r="1322" spans="52:57" ht="11.25" customHeight="1" x14ac:dyDescent="0.25">
      <c r="AZ1322" s="102" t="s">
        <v>83</v>
      </c>
      <c r="BA1322" s="101">
        <f>_xll.qlInterestRateIndexFixingDate(Currency&amp;"ibor"&amp;Tenor,BB1322,Trigger)</f>
        <v>48621</v>
      </c>
      <c r="BB1322" s="101">
        <f>_xll.qlCalendarAdvance(Calendar,BB1321,AZ1322,"f",,Trigger)</f>
        <v>48625</v>
      </c>
      <c r="BC1322" s="101">
        <f>_xll.qlInterestRateIndexMaturity(Currency&amp;"ibor"&amp;Tenor,BB1322,Trigger)</f>
        <v>48715</v>
      </c>
      <c r="BD1322" s="246">
        <f>_xll.qlIndexFixing($AD$5,BA1322,TRUE,_xll.ohTrigger(Trigger,Trigger3M))</f>
        <v>2.1308923190510143E-2</v>
      </c>
      <c r="BE1322" s="246" t="e">
        <f>IFERROR(_xll.qlIndexFixing($BF$1,BA1322,TRUE,_xll.ohTrigger(Trigger,Trigger3M)),#N/A)</f>
        <v>#N/A</v>
      </c>
    </row>
    <row r="1323" spans="52:57" ht="11.25" customHeight="1" x14ac:dyDescent="0.25">
      <c r="AZ1323" s="102" t="s">
        <v>83</v>
      </c>
      <c r="BA1323" s="101">
        <f>_xll.qlInterestRateIndexFixingDate(Currency&amp;"ibor"&amp;Tenor,BB1323,Trigger)</f>
        <v>48628</v>
      </c>
      <c r="BB1323" s="101">
        <f>_xll.qlCalendarAdvance(Calendar,BB1322,AZ1323,"f",,Trigger)</f>
        <v>48632</v>
      </c>
      <c r="BC1323" s="101">
        <f>_xll.qlInterestRateIndexMaturity(Currency&amp;"ibor"&amp;Tenor,BB1323,Trigger)</f>
        <v>48722</v>
      </c>
      <c r="BD1323" s="246">
        <f>_xll.qlIndexFixing($AD$5,BA1323,TRUE,_xll.ohTrigger(Trigger,Trigger3M))</f>
        <v>2.1322211638209687E-2</v>
      </c>
      <c r="BE1323" s="246" t="e">
        <f>IFERROR(_xll.qlIndexFixing($BF$1,BA1323,TRUE,_xll.ohTrigger(Trigger,Trigger3M)),#N/A)</f>
        <v>#N/A</v>
      </c>
    </row>
    <row r="1324" spans="52:57" ht="11.25" customHeight="1" x14ac:dyDescent="0.25">
      <c r="AZ1324" s="102" t="s">
        <v>83</v>
      </c>
      <c r="BA1324" s="101">
        <f>_xll.qlInterestRateIndexFixingDate(Currency&amp;"ibor"&amp;Tenor,BB1324,Trigger)</f>
        <v>48635</v>
      </c>
      <c r="BB1324" s="101">
        <f>_xll.qlCalendarAdvance(Calendar,BB1323,AZ1324,"f",,Trigger)</f>
        <v>48639</v>
      </c>
      <c r="BC1324" s="101">
        <f>_xll.qlInterestRateIndexMaturity(Currency&amp;"ibor"&amp;Tenor,BB1324,Trigger)</f>
        <v>48731</v>
      </c>
      <c r="BD1324" s="246">
        <f>_xll.qlIndexFixing($AD$5,BA1324,TRUE,_xll.ohTrigger(Trigger,Trigger3M))</f>
        <v>2.1338660975729149E-2</v>
      </c>
      <c r="BE1324" s="246" t="e">
        <f>IFERROR(_xll.qlIndexFixing($BF$1,BA1324,TRUE,_xll.ohTrigger(Trigger,Trigger3M)),#N/A)</f>
        <v>#N/A</v>
      </c>
    </row>
    <row r="1325" spans="52:57" ht="11.25" customHeight="1" x14ac:dyDescent="0.25">
      <c r="AZ1325" s="102" t="s">
        <v>83</v>
      </c>
      <c r="BA1325" s="101">
        <f>_xll.qlInterestRateIndexFixingDate(Currency&amp;"ibor"&amp;Tenor,BB1325,Trigger)</f>
        <v>48642</v>
      </c>
      <c r="BB1325" s="101">
        <f>_xll.qlCalendarAdvance(Calendar,BB1324,AZ1325,"f",,Trigger)</f>
        <v>48646</v>
      </c>
      <c r="BC1325" s="101">
        <f>_xll.qlInterestRateIndexMaturity(Currency&amp;"ibor"&amp;Tenor,BB1325,Trigger)</f>
        <v>48738</v>
      </c>
      <c r="BD1325" s="246">
        <f>_xll.qlIndexFixing($AD$5,BA1325,TRUE,_xll.ohTrigger(Trigger,Trigger3M))</f>
        <v>2.1351951089157176E-2</v>
      </c>
      <c r="BE1325" s="246" t="e">
        <f>IFERROR(_xll.qlIndexFixing($BF$1,BA1325,TRUE,_xll.ohTrigger(Trigger,Trigger3M)),#N/A)</f>
        <v>#N/A</v>
      </c>
    </row>
    <row r="1326" spans="52:57" ht="11.25" customHeight="1" x14ac:dyDescent="0.25">
      <c r="AZ1326" s="102" t="s">
        <v>83</v>
      </c>
      <c r="BA1326" s="101">
        <f>_xll.qlInterestRateIndexFixingDate(Currency&amp;"ibor"&amp;Tenor,BB1326,Trigger)</f>
        <v>48649</v>
      </c>
      <c r="BB1326" s="101">
        <f>_xll.qlCalendarAdvance(Calendar,BB1325,AZ1326,"f",,Trigger)</f>
        <v>48653</v>
      </c>
      <c r="BC1326" s="101">
        <f>_xll.qlInterestRateIndexMaturity(Currency&amp;"ibor"&amp;Tenor,BB1326,Trigger)</f>
        <v>48745</v>
      </c>
      <c r="BD1326" s="246">
        <f>_xll.qlIndexFixing($AD$5,BA1326,TRUE,_xll.ohTrigger(Trigger,Trigger3M))</f>
        <v>2.1365241247479724E-2</v>
      </c>
      <c r="BE1326" s="246" t="e">
        <f>IFERROR(_xll.qlIndexFixing($BF$1,BA1326,TRUE,_xll.ohTrigger(Trigger,Trigger3M)),#N/A)</f>
        <v>#N/A</v>
      </c>
    </row>
    <row r="1327" spans="52:57" ht="11.25" customHeight="1" x14ac:dyDescent="0.25">
      <c r="AZ1327" s="102" t="s">
        <v>83</v>
      </c>
      <c r="BA1327" s="101">
        <f>_xll.qlInterestRateIndexFixingDate(Currency&amp;"ibor"&amp;Tenor,BB1327,Trigger)</f>
        <v>48656</v>
      </c>
      <c r="BB1327" s="101">
        <f>_xll.qlCalendarAdvance(Calendar,BB1326,AZ1327,"f",,Trigger)</f>
        <v>48660</v>
      </c>
      <c r="BC1327" s="101">
        <f>_xll.qlInterestRateIndexMaturity(Currency&amp;"ibor"&amp;Tenor,BB1327,Trigger)</f>
        <v>48752</v>
      </c>
      <c r="BD1327" s="246">
        <f>_xll.qlIndexFixing($AD$5,BA1327,TRUE,_xll.ohTrigger(Trigger,Trigger3M))</f>
        <v>2.137853145069506E-2</v>
      </c>
      <c r="BE1327" s="246" t="e">
        <f>IFERROR(_xll.qlIndexFixing($BF$1,BA1327,TRUE,_xll.ohTrigger(Trigger,Trigger3M)),#N/A)</f>
        <v>#N/A</v>
      </c>
    </row>
    <row r="1328" spans="52:57" ht="11.25" customHeight="1" x14ac:dyDescent="0.25">
      <c r="AZ1328" s="102" t="s">
        <v>83</v>
      </c>
      <c r="BA1328" s="101">
        <f>_xll.qlInterestRateIndexFixingDate(Currency&amp;"ibor"&amp;Tenor,BB1328,Trigger)</f>
        <v>48663</v>
      </c>
      <c r="BB1328" s="101">
        <f>_xll.qlCalendarAdvance(Calendar,BB1327,AZ1328,"f",,Trigger)</f>
        <v>48667</v>
      </c>
      <c r="BC1328" s="101">
        <f>_xll.qlInterestRateIndexMaturity(Currency&amp;"ibor"&amp;Tenor,BB1328,Trigger)</f>
        <v>48759</v>
      </c>
      <c r="BD1328" s="246">
        <f>_xll.qlIndexFixing($AD$5,BA1328,TRUE,_xll.ohTrigger(Trigger,Trigger3M))</f>
        <v>2.1391821698804919E-2</v>
      </c>
      <c r="BE1328" s="246" t="e">
        <f>IFERROR(_xll.qlIndexFixing($BF$1,BA1328,TRUE,_xll.ohTrigger(Trigger,Trigger3M)),#N/A)</f>
        <v>#N/A</v>
      </c>
    </row>
    <row r="1329" spans="52:57" ht="11.25" customHeight="1" x14ac:dyDescent="0.25">
      <c r="AZ1329" s="102" t="s">
        <v>83</v>
      </c>
      <c r="BA1329" s="101">
        <f>_xll.qlInterestRateIndexFixingDate(Currency&amp;"ibor"&amp;Tenor,BB1329,Trigger)</f>
        <v>48670</v>
      </c>
      <c r="BB1329" s="101">
        <f>_xll.qlCalendarAdvance(Calendar,BB1328,AZ1329,"f",,Trigger)</f>
        <v>48674</v>
      </c>
      <c r="BC1329" s="101">
        <f>_xll.qlInterestRateIndexMaturity(Currency&amp;"ibor"&amp;Tenor,BB1329,Trigger)</f>
        <v>48765</v>
      </c>
      <c r="BD1329" s="246">
        <f>_xll.qlIndexFixing($AD$5,BA1329,TRUE,_xll.ohTrigger(Trigger,Trigger3M))</f>
        <v>2.1403527550226079E-2</v>
      </c>
      <c r="BE1329" s="246" t="e">
        <f>IFERROR(_xll.qlIndexFixing($BF$1,BA1329,TRUE,_xll.ohTrigger(Trigger,Trigger3M)),#N/A)</f>
        <v>#N/A</v>
      </c>
    </row>
    <row r="1330" spans="52:57" ht="11.25" customHeight="1" x14ac:dyDescent="0.25">
      <c r="AZ1330" s="102" t="s">
        <v>83</v>
      </c>
      <c r="BA1330" s="101">
        <f>_xll.qlInterestRateIndexFixingDate(Currency&amp;"ibor"&amp;Tenor,BB1330,Trigger)</f>
        <v>48677</v>
      </c>
      <c r="BB1330" s="101">
        <f>_xll.qlCalendarAdvance(Calendar,BB1329,AZ1330,"f",,Trigger)</f>
        <v>48681</v>
      </c>
      <c r="BC1330" s="101">
        <f>_xll.qlInterestRateIndexMaturity(Currency&amp;"ibor"&amp;Tenor,BB1330,Trigger)</f>
        <v>48772</v>
      </c>
      <c r="BD1330" s="246">
        <f>_xll.qlIndexFixing($AD$5,BA1330,TRUE,_xll.ohTrigger(Trigger,Trigger3M))</f>
        <v>2.1416817096659064E-2</v>
      </c>
      <c r="BE1330" s="246" t="e">
        <f>IFERROR(_xll.qlIndexFixing($BF$1,BA1330,TRUE,_xll.ohTrigger(Trigger,Trigger3M)),#N/A)</f>
        <v>#N/A</v>
      </c>
    </row>
    <row r="1331" spans="52:57" ht="11.25" customHeight="1" x14ac:dyDescent="0.25">
      <c r="AZ1331" s="102" t="s">
        <v>83</v>
      </c>
      <c r="BA1331" s="101">
        <f>_xll.qlInterestRateIndexFixingDate(Currency&amp;"ibor"&amp;Tenor,BB1331,Trigger)</f>
        <v>48682</v>
      </c>
      <c r="BB1331" s="101">
        <f>_xll.qlCalendarAdvance(Calendar,BB1330,AZ1331,"f",,Trigger)</f>
        <v>48688</v>
      </c>
      <c r="BC1331" s="101">
        <f>_xll.qlInterestRateIndexMaturity(Currency&amp;"ibor"&amp;Tenor,BB1331,Trigger)</f>
        <v>48779</v>
      </c>
      <c r="BD1331" s="246">
        <f>_xll.qlIndexFixing($AD$5,BA1331,TRUE,_xll.ohTrigger(Trigger,Trigger3M))</f>
        <v>2.1430106687494333E-2</v>
      </c>
      <c r="BE1331" s="246" t="e">
        <f>IFERROR(_xll.qlIndexFixing($BF$1,BA1331,TRUE,_xll.ohTrigger(Trigger,Trigger3M)),#N/A)</f>
        <v>#N/A</v>
      </c>
    </row>
    <row r="1332" spans="52:57" ht="11.25" customHeight="1" x14ac:dyDescent="0.25">
      <c r="AZ1332" s="102" t="s">
        <v>83</v>
      </c>
      <c r="BA1332" s="101">
        <f>_xll.qlInterestRateIndexFixingDate(Currency&amp;"ibor"&amp;Tenor,BB1332,Trigger)</f>
        <v>48691</v>
      </c>
      <c r="BB1332" s="101">
        <f>_xll.qlCalendarAdvance(Calendar,BB1331,AZ1332,"f",,Trigger)</f>
        <v>48695</v>
      </c>
      <c r="BC1332" s="101">
        <f>_xll.qlInterestRateIndexMaturity(Currency&amp;"ibor"&amp;Tenor,BB1332,Trigger)</f>
        <v>48786</v>
      </c>
      <c r="BD1332" s="246">
        <f>_xll.qlIndexFixing($AD$5,BA1332,TRUE,_xll.ohTrigger(Trigger,Trigger3M))</f>
        <v>2.1430099311298856E-2</v>
      </c>
      <c r="BE1332" s="246" t="e">
        <f>IFERROR(_xll.qlIndexFixing($BF$1,BA1332,TRUE,_xll.ohTrigger(Trigger,Trigger3M)),#N/A)</f>
        <v>#N/A</v>
      </c>
    </row>
    <row r="1333" spans="52:57" ht="11.25" customHeight="1" x14ac:dyDescent="0.25">
      <c r="AZ1333" s="102" t="s">
        <v>83</v>
      </c>
      <c r="BA1333" s="101">
        <f>_xll.qlInterestRateIndexFixingDate(Currency&amp;"ibor"&amp;Tenor,BB1333,Trigger)</f>
        <v>48698</v>
      </c>
      <c r="BB1333" s="101">
        <f>_xll.qlCalendarAdvance(Calendar,BB1332,AZ1333,"f",,Trigger)</f>
        <v>48702</v>
      </c>
      <c r="BC1333" s="101">
        <f>_xll.qlInterestRateIndexMaturity(Currency&amp;"ibor"&amp;Tenor,BB1333,Trigger)</f>
        <v>48794</v>
      </c>
      <c r="BD1333" s="246">
        <f>_xll.qlIndexFixing($AD$5,BA1333,TRUE,_xll.ohTrigger(Trigger,Trigger3M))</f>
        <v>2.1339751482423661E-2</v>
      </c>
      <c r="BE1333" s="246" t="e">
        <f>IFERROR(_xll.qlIndexFixing($BF$1,BA1333,TRUE,_xll.ohTrigger(Trigger,Trigger3M)),#N/A)</f>
        <v>#N/A</v>
      </c>
    </row>
    <row r="1334" spans="52:57" ht="11.25" customHeight="1" x14ac:dyDescent="0.25">
      <c r="AZ1334" s="102" t="s">
        <v>83</v>
      </c>
      <c r="BA1334" s="101">
        <f>_xll.qlInterestRateIndexFixingDate(Currency&amp;"ibor"&amp;Tenor,BB1334,Trigger)</f>
        <v>48705</v>
      </c>
      <c r="BB1334" s="101">
        <f>_xll.qlCalendarAdvance(Calendar,BB1333,AZ1334,"f",,Trigger)</f>
        <v>48709</v>
      </c>
      <c r="BC1334" s="101">
        <f>_xll.qlInterestRateIndexMaturity(Currency&amp;"ibor"&amp;Tenor,BB1334,Trigger)</f>
        <v>48801</v>
      </c>
      <c r="BD1334" s="246">
        <f>_xll.qlIndexFixing($AD$5,BA1334,TRUE,_xll.ohTrigger(Trigger,Trigger3M))</f>
        <v>2.1260635968138587E-2</v>
      </c>
      <c r="BE1334" s="246" t="e">
        <f>IFERROR(_xll.qlIndexFixing($BF$1,BA1334,TRUE,_xll.ohTrigger(Trigger,Trigger3M)),#N/A)</f>
        <v>#N/A</v>
      </c>
    </row>
    <row r="1335" spans="52:57" ht="11.25" customHeight="1" x14ac:dyDescent="0.25">
      <c r="AZ1335" s="102" t="s">
        <v>83</v>
      </c>
      <c r="BA1335" s="101">
        <f>_xll.qlInterestRateIndexFixingDate(Currency&amp;"ibor"&amp;Tenor,BB1335,Trigger)</f>
        <v>48712</v>
      </c>
      <c r="BB1335" s="101">
        <f>_xll.qlCalendarAdvance(Calendar,BB1334,AZ1335,"f",,Trigger)</f>
        <v>48716</v>
      </c>
      <c r="BC1335" s="101">
        <f>_xll.qlInterestRateIndexMaturity(Currency&amp;"ibor"&amp;Tenor,BB1335,Trigger)</f>
        <v>48808</v>
      </c>
      <c r="BD1335" s="246">
        <f>_xll.qlIndexFixing($AD$5,BA1335,TRUE,_xll.ohTrigger(Trigger,Trigger3M))</f>
        <v>2.1181326128124092E-2</v>
      </c>
      <c r="BE1335" s="246" t="e">
        <f>IFERROR(_xll.qlIndexFixing($BF$1,BA1335,TRUE,_xll.ohTrigger(Trigger,Trigger3M)),#N/A)</f>
        <v>#N/A</v>
      </c>
    </row>
    <row r="1336" spans="52:57" ht="11.25" customHeight="1" x14ac:dyDescent="0.25">
      <c r="AZ1336" s="102" t="s">
        <v>83</v>
      </c>
      <c r="BA1336" s="101">
        <f>_xll.qlInterestRateIndexFixingDate(Currency&amp;"ibor"&amp;Tenor,BB1336,Trigger)</f>
        <v>48719</v>
      </c>
      <c r="BB1336" s="101">
        <f>_xll.qlCalendarAdvance(Calendar,BB1335,AZ1336,"f",,Trigger)</f>
        <v>48723</v>
      </c>
      <c r="BC1336" s="101">
        <f>_xll.qlInterestRateIndexMaturity(Currency&amp;"ibor"&amp;Tenor,BB1336,Trigger)</f>
        <v>48815</v>
      </c>
      <c r="BD1336" s="246">
        <f>_xll.qlIndexFixing($AD$5,BA1336,TRUE,_xll.ohTrigger(Trigger,Trigger3M))</f>
        <v>2.1101821974195075E-2</v>
      </c>
      <c r="BE1336" s="246" t="e">
        <f>IFERROR(_xll.qlIndexFixing($BF$1,BA1336,TRUE,_xll.ohTrigger(Trigger,Trigger3M)),#N/A)</f>
        <v>#N/A</v>
      </c>
    </row>
    <row r="1337" spans="52:57" ht="11.25" customHeight="1" x14ac:dyDescent="0.25">
      <c r="AZ1337" s="102" t="s">
        <v>83</v>
      </c>
      <c r="BA1337" s="101">
        <f>_xll.qlInterestRateIndexFixingDate(Currency&amp;"ibor"&amp;Tenor,BB1337,Trigger)</f>
        <v>48726</v>
      </c>
      <c r="BB1337" s="101">
        <f>_xll.qlCalendarAdvance(Calendar,BB1336,AZ1337,"f",,Trigger)</f>
        <v>48730</v>
      </c>
      <c r="BC1337" s="101">
        <f>_xll.qlInterestRateIndexMaturity(Currency&amp;"ibor"&amp;Tenor,BB1337,Trigger)</f>
        <v>48822</v>
      </c>
      <c r="BD1337" s="246">
        <f>_xll.qlIndexFixing($AD$5,BA1337,TRUE,_xll.ohTrigger(Trigger,Trigger3M))</f>
        <v>2.102212351819684E-2</v>
      </c>
      <c r="BE1337" s="246" t="e">
        <f>IFERROR(_xll.qlIndexFixing($BF$1,BA1337,TRUE,_xll.ohTrigger(Trigger,Trigger3M)),#N/A)</f>
        <v>#N/A</v>
      </c>
    </row>
    <row r="1338" spans="52:57" ht="11.25" customHeight="1" x14ac:dyDescent="0.25">
      <c r="AZ1338" s="102" t="s">
        <v>83</v>
      </c>
      <c r="BA1338" s="101">
        <f>_xll.qlInterestRateIndexFixingDate(Currency&amp;"ibor"&amp;Tenor,BB1338,Trigger)</f>
        <v>48733</v>
      </c>
      <c r="BB1338" s="101">
        <f>_xll.qlCalendarAdvance(Calendar,BB1337,AZ1338,"f",,Trigger)</f>
        <v>48737</v>
      </c>
      <c r="BC1338" s="101">
        <f>_xll.qlInterestRateIndexMaturity(Currency&amp;"ibor"&amp;Tenor,BB1338,Trigger)</f>
        <v>48829</v>
      </c>
      <c r="BD1338" s="246">
        <f>_xll.qlIndexFixing($AD$5,BA1338,TRUE,_xll.ohTrigger(Trigger,Trigger3M))</f>
        <v>2.0942230772004237E-2</v>
      </c>
      <c r="BE1338" s="246" t="e">
        <f>IFERROR(_xll.qlIndexFixing($BF$1,BA1338,TRUE,_xll.ohTrigger(Trigger,Trigger3M)),#N/A)</f>
        <v>#N/A</v>
      </c>
    </row>
    <row r="1339" spans="52:57" ht="11.25" customHeight="1" x14ac:dyDescent="0.25">
      <c r="AZ1339" s="102" t="s">
        <v>83</v>
      </c>
      <c r="BA1339" s="101">
        <f>_xll.qlInterestRateIndexFixingDate(Currency&amp;"ibor"&amp;Tenor,BB1339,Trigger)</f>
        <v>48740</v>
      </c>
      <c r="BB1339" s="101">
        <f>_xll.qlCalendarAdvance(Calendar,BB1338,AZ1339,"f",,Trigger)</f>
        <v>48744</v>
      </c>
      <c r="BC1339" s="101">
        <f>_xll.qlInterestRateIndexMaturity(Currency&amp;"ibor"&amp;Tenor,BB1339,Trigger)</f>
        <v>48836</v>
      </c>
      <c r="BD1339" s="246">
        <f>_xll.qlIndexFixing($AD$5,BA1339,TRUE,_xll.ohTrigger(Trigger,Trigger3M))</f>
        <v>2.0862143747517315E-2</v>
      </c>
      <c r="BE1339" s="246" t="e">
        <f>IFERROR(_xll.qlIndexFixing($BF$1,BA1339,TRUE,_xll.ohTrigger(Trigger,Trigger3M)),#N/A)</f>
        <v>#N/A</v>
      </c>
    </row>
    <row r="1340" spans="52:57" ht="11.25" customHeight="1" x14ac:dyDescent="0.25">
      <c r="AZ1340" s="102" t="s">
        <v>83</v>
      </c>
      <c r="BA1340" s="101">
        <f>_xll.qlInterestRateIndexFixingDate(Currency&amp;"ibor"&amp;Tenor,BB1340,Trigger)</f>
        <v>48747</v>
      </c>
      <c r="BB1340" s="101">
        <f>_xll.qlCalendarAdvance(Calendar,BB1339,AZ1340,"f",,Trigger)</f>
        <v>48751</v>
      </c>
      <c r="BC1340" s="101">
        <f>_xll.qlInterestRateIndexMaturity(Currency&amp;"ibor"&amp;Tenor,BB1340,Trigger)</f>
        <v>48843</v>
      </c>
      <c r="BD1340" s="246">
        <f>_xll.qlIndexFixing($AD$5,BA1340,TRUE,_xll.ohTrigger(Trigger,Trigger3M))</f>
        <v>2.0781862456670002E-2</v>
      </c>
      <c r="BE1340" s="246" t="e">
        <f>IFERROR(_xll.qlIndexFixing($BF$1,BA1340,TRUE,_xll.ohTrigger(Trigger,Trigger3M)),#N/A)</f>
        <v>#N/A</v>
      </c>
    </row>
    <row r="1341" spans="52:57" ht="11.25" customHeight="1" x14ac:dyDescent="0.25">
      <c r="AZ1341" s="102" t="s">
        <v>83</v>
      </c>
      <c r="BA1341" s="101">
        <f>_xll.qlInterestRateIndexFixingDate(Currency&amp;"ibor"&amp;Tenor,BB1341,Trigger)</f>
        <v>48754</v>
      </c>
      <c r="BB1341" s="101">
        <f>_xll.qlCalendarAdvance(Calendar,BB1340,AZ1341,"f",,Trigger)</f>
        <v>48758</v>
      </c>
      <c r="BC1341" s="101">
        <f>_xll.qlInterestRateIndexMaturity(Currency&amp;"ibor"&amp;Tenor,BB1341,Trigger)</f>
        <v>48850</v>
      </c>
      <c r="BD1341" s="246">
        <f>_xll.qlIndexFixing($AD$5,BA1341,TRUE,_xll.ohTrigger(Trigger,Trigger3M))</f>
        <v>2.0701386911420559E-2</v>
      </c>
      <c r="BE1341" s="246" t="e">
        <f>IFERROR(_xll.qlIndexFixing($BF$1,BA1341,TRUE,_xll.ohTrigger(Trigger,Trigger3M)),#N/A)</f>
        <v>#N/A</v>
      </c>
    </row>
    <row r="1342" spans="52:57" ht="11.25" customHeight="1" x14ac:dyDescent="0.25">
      <c r="AZ1342" s="102" t="s">
        <v>83</v>
      </c>
      <c r="BA1342" s="101">
        <f>_xll.qlInterestRateIndexFixingDate(Currency&amp;"ibor"&amp;Tenor,BB1342,Trigger)</f>
        <v>48761</v>
      </c>
      <c r="BB1342" s="101">
        <f>_xll.qlCalendarAdvance(Calendar,BB1341,AZ1342,"f",,Trigger)</f>
        <v>48765</v>
      </c>
      <c r="BC1342" s="101">
        <f>_xll.qlInterestRateIndexMaturity(Currency&amp;"ibor"&amp;Tenor,BB1342,Trigger)</f>
        <v>48857</v>
      </c>
      <c r="BD1342" s="246">
        <f>_xll.qlIndexFixing($AD$5,BA1342,TRUE,_xll.ohTrigger(Trigger,Trigger3M))</f>
        <v>2.0620717123758528E-2</v>
      </c>
      <c r="BE1342" s="246" t="e">
        <f>IFERROR(_xll.qlIndexFixing($BF$1,BA1342,TRUE,_xll.ohTrigger(Trigger,Trigger3M)),#N/A)</f>
        <v>#N/A</v>
      </c>
    </row>
    <row r="1343" spans="52:57" ht="11.25" customHeight="1" x14ac:dyDescent="0.25">
      <c r="AZ1343" s="102" t="s">
        <v>83</v>
      </c>
      <c r="BA1343" s="101">
        <f>_xll.qlInterestRateIndexFixingDate(Currency&amp;"ibor"&amp;Tenor,BB1343,Trigger)</f>
        <v>48768</v>
      </c>
      <c r="BB1343" s="101">
        <f>_xll.qlCalendarAdvance(Calendar,BB1342,AZ1343,"f",,Trigger)</f>
        <v>48772</v>
      </c>
      <c r="BC1343" s="101">
        <f>_xll.qlInterestRateIndexMaturity(Currency&amp;"ibor"&amp;Tenor,BB1343,Trigger)</f>
        <v>48864</v>
      </c>
      <c r="BD1343" s="246">
        <f>_xll.qlIndexFixing($AD$5,BA1343,TRUE,_xll.ohTrigger(Trigger,Trigger3M))</f>
        <v>2.0539853105702121E-2</v>
      </c>
      <c r="BE1343" s="246" t="e">
        <f>IFERROR(_xll.qlIndexFixing($BF$1,BA1343,TRUE,_xll.ohTrigger(Trigger,Trigger3M)),#N/A)</f>
        <v>#N/A</v>
      </c>
    </row>
    <row r="1344" spans="52:57" ht="11.25" customHeight="1" x14ac:dyDescent="0.25">
      <c r="AZ1344" s="102" t="s">
        <v>83</v>
      </c>
      <c r="BA1344" s="101">
        <f>_xll.qlInterestRateIndexFixingDate(Currency&amp;"ibor"&amp;Tenor,BB1344,Trigger)</f>
        <v>48775</v>
      </c>
      <c r="BB1344" s="101">
        <f>_xll.qlCalendarAdvance(Calendar,BB1343,AZ1344,"f",,Trigger)</f>
        <v>48779</v>
      </c>
      <c r="BC1344" s="101">
        <f>_xll.qlInterestRateIndexMaturity(Currency&amp;"ibor"&amp;Tenor,BB1344,Trigger)</f>
        <v>48871</v>
      </c>
      <c r="BD1344" s="246">
        <f>_xll.qlIndexFixing($AD$5,BA1344,TRUE,_xll.ohTrigger(Trigger,Trigger3M))</f>
        <v>2.0458794869297352E-2</v>
      </c>
      <c r="BE1344" s="246" t="e">
        <f>IFERROR(_xll.qlIndexFixing($BF$1,BA1344,TRUE,_xll.ohTrigger(Trigger,Trigger3M)),#N/A)</f>
        <v>#N/A</v>
      </c>
    </row>
    <row r="1345" spans="52:57" ht="11.25" customHeight="1" x14ac:dyDescent="0.25">
      <c r="AZ1345" s="102" t="s">
        <v>83</v>
      </c>
      <c r="BA1345" s="101">
        <f>_xll.qlInterestRateIndexFixingDate(Currency&amp;"ibor"&amp;Tenor,BB1345,Trigger)</f>
        <v>48782</v>
      </c>
      <c r="BB1345" s="101">
        <f>_xll.qlCalendarAdvance(Calendar,BB1344,AZ1345,"f",,Trigger)</f>
        <v>48786</v>
      </c>
      <c r="BC1345" s="101">
        <f>_xll.qlInterestRateIndexMaturity(Currency&amp;"ibor"&amp;Tenor,BB1345,Trigger)</f>
        <v>48878</v>
      </c>
      <c r="BD1345" s="246">
        <f>_xll.qlIndexFixing($AD$5,BA1345,TRUE,_xll.ohTrigger(Trigger,Trigger3M))</f>
        <v>2.0390692165262968E-2</v>
      </c>
      <c r="BE1345" s="246" t="e">
        <f>IFERROR(_xll.qlIndexFixing($BF$1,BA1345,TRUE,_xll.ohTrigger(Trigger,Trigger3M)),#N/A)</f>
        <v>#N/A</v>
      </c>
    </row>
    <row r="1346" spans="52:57" ht="11.25" customHeight="1" x14ac:dyDescent="0.25">
      <c r="AZ1346" s="102" t="s">
        <v>83</v>
      </c>
      <c r="BA1346" s="101">
        <f>_xll.qlInterestRateIndexFixingDate(Currency&amp;"ibor"&amp;Tenor,BB1346,Trigger)</f>
        <v>48789</v>
      </c>
      <c r="BB1346" s="101">
        <f>_xll.qlCalendarAdvance(Calendar,BB1345,AZ1346,"f",,Trigger)</f>
        <v>48793</v>
      </c>
      <c r="BC1346" s="101">
        <f>_xll.qlInterestRateIndexMaturity(Currency&amp;"ibor"&amp;Tenor,BB1346,Trigger)</f>
        <v>48885</v>
      </c>
      <c r="BD1346" s="246">
        <f>_xll.qlIndexFixing($AD$5,BA1346,TRUE,_xll.ohTrigger(Trigger,Trigger3M))</f>
        <v>2.0401404681714263E-2</v>
      </c>
      <c r="BE1346" s="246" t="e">
        <f>IFERROR(_xll.qlIndexFixing($BF$1,BA1346,TRUE,_xll.ohTrigger(Trigger,Trigger3M)),#N/A)</f>
        <v>#N/A</v>
      </c>
    </row>
    <row r="1347" spans="52:57" ht="11.25" customHeight="1" x14ac:dyDescent="0.25">
      <c r="AZ1347" s="102" t="s">
        <v>83</v>
      </c>
      <c r="BA1347" s="101">
        <f>_xll.qlInterestRateIndexFixingDate(Currency&amp;"ibor"&amp;Tenor,BB1347,Trigger)</f>
        <v>48796</v>
      </c>
      <c r="BB1347" s="101">
        <f>_xll.qlCalendarAdvance(Calendar,BB1346,AZ1347,"f",,Trigger)</f>
        <v>48800</v>
      </c>
      <c r="BC1347" s="101">
        <f>_xll.qlInterestRateIndexMaturity(Currency&amp;"ibor"&amp;Tenor,BB1347,Trigger)</f>
        <v>48892</v>
      </c>
      <c r="BD1347" s="246">
        <f>_xll.qlIndexFixing($AD$5,BA1347,TRUE,_xll.ohTrigger(Trigger,Trigger3M))</f>
        <v>2.0412117227340484E-2</v>
      </c>
      <c r="BE1347" s="246" t="e">
        <f>IFERROR(_xll.qlIndexFixing($BF$1,BA1347,TRUE,_xll.ohTrigger(Trigger,Trigger3M)),#N/A)</f>
        <v>#N/A</v>
      </c>
    </row>
    <row r="1348" spans="52:57" ht="11.25" customHeight="1" x14ac:dyDescent="0.25">
      <c r="AZ1348" s="102" t="s">
        <v>83</v>
      </c>
      <c r="BA1348" s="101">
        <f>_xll.qlInterestRateIndexFixingDate(Currency&amp;"ibor"&amp;Tenor,BB1348,Trigger)</f>
        <v>48803</v>
      </c>
      <c r="BB1348" s="101">
        <f>_xll.qlCalendarAdvance(Calendar,BB1347,AZ1348,"f",,Trigger)</f>
        <v>48807</v>
      </c>
      <c r="BC1348" s="101">
        <f>_xll.qlInterestRateIndexMaturity(Currency&amp;"ibor"&amp;Tenor,BB1348,Trigger)</f>
        <v>48899</v>
      </c>
      <c r="BD1348" s="246">
        <f>_xll.qlIndexFixing($AD$5,BA1348,TRUE,_xll.ohTrigger(Trigger,Trigger3M))</f>
        <v>2.0422829802141627E-2</v>
      </c>
      <c r="BE1348" s="246" t="e">
        <f>IFERROR(_xll.qlIndexFixing($BF$1,BA1348,TRUE,_xll.ohTrigger(Trigger,Trigger3M)),#N/A)</f>
        <v>#N/A</v>
      </c>
    </row>
    <row r="1349" spans="52:57" ht="11.25" customHeight="1" x14ac:dyDescent="0.25">
      <c r="AZ1349" s="102" t="s">
        <v>83</v>
      </c>
      <c r="BA1349" s="101">
        <f>_xll.qlInterestRateIndexFixingDate(Currency&amp;"ibor"&amp;Tenor,BB1349,Trigger)</f>
        <v>48810</v>
      </c>
      <c r="BB1349" s="101">
        <f>_xll.qlCalendarAdvance(Calendar,BB1348,AZ1349,"f",,Trigger)</f>
        <v>48814</v>
      </c>
      <c r="BC1349" s="101">
        <f>_xll.qlInterestRateIndexMaturity(Currency&amp;"ibor"&amp;Tenor,BB1349,Trigger)</f>
        <v>48906</v>
      </c>
      <c r="BD1349" s="246">
        <f>_xll.qlIndexFixing($AD$5,BA1349,TRUE,_xll.ohTrigger(Trigger,Trigger3M))</f>
        <v>2.0433542406117694E-2</v>
      </c>
      <c r="BE1349" s="246" t="e">
        <f>IFERROR(_xll.qlIndexFixing($BF$1,BA1349,TRUE,_xll.ohTrigger(Trigger,Trigger3M)),#N/A)</f>
        <v>#N/A</v>
      </c>
    </row>
    <row r="1350" spans="52:57" ht="11.25" customHeight="1" x14ac:dyDescent="0.25">
      <c r="AZ1350" s="102" t="s">
        <v>83</v>
      </c>
      <c r="BA1350" s="101">
        <f>_xll.qlInterestRateIndexFixingDate(Currency&amp;"ibor"&amp;Tenor,BB1350,Trigger)</f>
        <v>48817</v>
      </c>
      <c r="BB1350" s="101">
        <f>_xll.qlCalendarAdvance(Calendar,BB1349,AZ1350,"f",,Trigger)</f>
        <v>48821</v>
      </c>
      <c r="BC1350" s="101">
        <f>_xll.qlInterestRateIndexMaturity(Currency&amp;"ibor"&amp;Tenor,BB1350,Trigger)</f>
        <v>48913</v>
      </c>
      <c r="BD1350" s="246">
        <f>_xll.qlIndexFixing($AD$5,BA1350,TRUE,_xll.ohTrigger(Trigger,Trigger3M))</f>
        <v>2.0444255039268684E-2</v>
      </c>
      <c r="BE1350" s="246" t="e">
        <f>IFERROR(_xll.qlIndexFixing($BF$1,BA1350,TRUE,_xll.ohTrigger(Trigger,Trigger3M)),#N/A)</f>
        <v>#N/A</v>
      </c>
    </row>
    <row r="1351" spans="52:57" ht="11.25" customHeight="1" x14ac:dyDescent="0.25">
      <c r="AZ1351" s="102" t="s">
        <v>83</v>
      </c>
      <c r="BA1351" s="101">
        <f>_xll.qlInterestRateIndexFixingDate(Currency&amp;"ibor"&amp;Tenor,BB1351,Trigger)</f>
        <v>48824</v>
      </c>
      <c r="BB1351" s="101">
        <f>_xll.qlCalendarAdvance(Calendar,BB1350,AZ1351,"f",,Trigger)</f>
        <v>48828</v>
      </c>
      <c r="BC1351" s="101">
        <f>_xll.qlInterestRateIndexMaturity(Currency&amp;"ibor"&amp;Tenor,BB1351,Trigger)</f>
        <v>48919</v>
      </c>
      <c r="BD1351" s="246">
        <f>_xll.qlIndexFixing($AD$5,BA1351,TRUE,_xll.ohTrigger(Trigger,Trigger3M))</f>
        <v>2.0453622455693446E-2</v>
      </c>
      <c r="BE1351" s="246" t="e">
        <f>IFERROR(_xll.qlIndexFixing($BF$1,BA1351,TRUE,_xll.ohTrigger(Trigger,Trigger3M)),#N/A)</f>
        <v>#N/A</v>
      </c>
    </row>
    <row r="1352" spans="52:57" ht="11.25" customHeight="1" x14ac:dyDescent="0.25">
      <c r="AZ1352" s="102" t="s">
        <v>83</v>
      </c>
      <c r="BA1352" s="101">
        <f>_xll.qlInterestRateIndexFixingDate(Currency&amp;"ibor"&amp;Tenor,BB1352,Trigger)</f>
        <v>48831</v>
      </c>
      <c r="BB1352" s="101">
        <f>_xll.qlCalendarAdvance(Calendar,BB1351,AZ1352,"f",,Trigger)</f>
        <v>48835</v>
      </c>
      <c r="BC1352" s="101">
        <f>_xll.qlInterestRateIndexMaturity(Currency&amp;"ibor"&amp;Tenor,BB1352,Trigger)</f>
        <v>48926</v>
      </c>
      <c r="BD1352" s="246">
        <f>_xll.qlIndexFixing($AD$5,BA1352,TRUE,_xll.ohTrigger(Trigger,Trigger3M))</f>
        <v>2.0464334537890542E-2</v>
      </c>
      <c r="BE1352" s="246" t="e">
        <f>IFERROR(_xll.qlIndexFixing($BF$1,BA1352,TRUE,_xll.ohTrigger(Trigger,Trigger3M)),#N/A)</f>
        <v>#N/A</v>
      </c>
    </row>
    <row r="1353" spans="52:57" ht="11.25" customHeight="1" x14ac:dyDescent="0.25">
      <c r="AZ1353" s="102" t="s">
        <v>83</v>
      </c>
      <c r="BA1353" s="101">
        <f>_xll.qlInterestRateIndexFixingDate(Currency&amp;"ibor"&amp;Tenor,BB1353,Trigger)</f>
        <v>48838</v>
      </c>
      <c r="BB1353" s="101">
        <f>_xll.qlCalendarAdvance(Calendar,BB1352,AZ1353,"f",,Trigger)</f>
        <v>48842</v>
      </c>
      <c r="BC1353" s="101">
        <f>_xll.qlInterestRateIndexMaturity(Currency&amp;"ibor"&amp;Tenor,BB1353,Trigger)</f>
        <v>48933</v>
      </c>
      <c r="BD1353" s="246">
        <f>_xll.qlIndexFixing($AD$5,BA1353,TRUE,_xll.ohTrigger(Trigger,Trigger3M))</f>
        <v>2.0475046648944555E-2</v>
      </c>
      <c r="BE1353" s="246" t="e">
        <f>IFERROR(_xll.qlIndexFixing($BF$1,BA1353,TRUE,_xll.ohTrigger(Trigger,Trigger3M)),#N/A)</f>
        <v>#N/A</v>
      </c>
    </row>
    <row r="1354" spans="52:57" ht="11.25" customHeight="1" x14ac:dyDescent="0.25">
      <c r="AZ1354" s="102" t="s">
        <v>83</v>
      </c>
      <c r="BA1354" s="101">
        <f>_xll.qlInterestRateIndexFixingDate(Currency&amp;"ibor"&amp;Tenor,BB1354,Trigger)</f>
        <v>48845</v>
      </c>
      <c r="BB1354" s="101">
        <f>_xll.qlCalendarAdvance(Calendar,BB1353,AZ1354,"f",,Trigger)</f>
        <v>48849</v>
      </c>
      <c r="BC1354" s="101">
        <f>_xll.qlInterestRateIndexMaturity(Currency&amp;"ibor"&amp;Tenor,BB1354,Trigger)</f>
        <v>48940</v>
      </c>
      <c r="BD1354" s="246">
        <f>_xll.qlIndexFixing($AD$5,BA1354,TRUE,_xll.ohTrigger(Trigger,Trigger3M))</f>
        <v>2.0485758788854606E-2</v>
      </c>
      <c r="BE1354" s="246" t="e">
        <f>IFERROR(_xll.qlIndexFixing($BF$1,BA1354,TRUE,_xll.ohTrigger(Trigger,Trigger3M)),#N/A)</f>
        <v>#N/A</v>
      </c>
    </row>
    <row r="1355" spans="52:57" ht="11.25" customHeight="1" x14ac:dyDescent="0.25">
      <c r="AZ1355" s="102" t="s">
        <v>83</v>
      </c>
      <c r="BA1355" s="101">
        <f>_xll.qlInterestRateIndexFixingDate(Currency&amp;"ibor"&amp;Tenor,BB1355,Trigger)</f>
        <v>48852</v>
      </c>
      <c r="BB1355" s="101">
        <f>_xll.qlCalendarAdvance(Calendar,BB1354,AZ1355,"f",,Trigger)</f>
        <v>48856</v>
      </c>
      <c r="BC1355" s="101">
        <f>_xll.qlInterestRateIndexMaturity(Currency&amp;"ibor"&amp;Tenor,BB1355,Trigger)</f>
        <v>48948</v>
      </c>
      <c r="BD1355" s="246">
        <f>_xll.qlIndexFixing($AD$5,BA1355,TRUE,_xll.ohTrigger(Trigger,Trigger3M))</f>
        <v>2.0497818642658781E-2</v>
      </c>
      <c r="BE1355" s="246" t="e">
        <f>IFERROR(_xll.qlIndexFixing($BF$1,BA1355,TRUE,_xll.ohTrigger(Trigger,Trigger3M)),#N/A)</f>
        <v>#N/A</v>
      </c>
    </row>
    <row r="1356" spans="52:57" ht="11.25" customHeight="1" x14ac:dyDescent="0.25">
      <c r="AZ1356" s="102" t="s">
        <v>83</v>
      </c>
      <c r="BA1356" s="101">
        <f>_xll.qlInterestRateIndexFixingDate(Currency&amp;"ibor"&amp;Tenor,BB1356,Trigger)</f>
        <v>48859</v>
      </c>
      <c r="BB1356" s="101">
        <f>_xll.qlCalendarAdvance(Calendar,BB1355,AZ1356,"f",,Trigger)</f>
        <v>48863</v>
      </c>
      <c r="BC1356" s="101">
        <f>_xll.qlInterestRateIndexMaturity(Currency&amp;"ibor"&amp;Tenor,BB1356,Trigger)</f>
        <v>48955</v>
      </c>
      <c r="BD1356" s="246">
        <f>_xll.qlIndexFixing($AD$5,BA1356,TRUE,_xll.ohTrigger(Trigger,Trigger3M))</f>
        <v>2.0508531450864526E-2</v>
      </c>
      <c r="BE1356" s="246" t="e">
        <f>IFERROR(_xll.qlIndexFixing($BF$1,BA1356,TRUE,_xll.ohTrigger(Trigger,Trigger3M)),#N/A)</f>
        <v>#N/A</v>
      </c>
    </row>
    <row r="1357" spans="52:57" ht="11.25" customHeight="1" x14ac:dyDescent="0.25">
      <c r="AZ1357" s="102" t="s">
        <v>83</v>
      </c>
      <c r="BA1357" s="101">
        <f>_xll.qlInterestRateIndexFixingDate(Currency&amp;"ibor"&amp;Tenor,BB1357,Trigger)</f>
        <v>48866</v>
      </c>
      <c r="BB1357" s="101">
        <f>_xll.qlCalendarAdvance(Calendar,BB1356,AZ1357,"f",,Trigger)</f>
        <v>48870</v>
      </c>
      <c r="BC1357" s="101">
        <f>_xll.qlInterestRateIndexMaturity(Currency&amp;"ibor"&amp;Tenor,BB1357,Trigger)</f>
        <v>48962</v>
      </c>
      <c r="BD1357" s="246">
        <f>_xll.qlIndexFixing($AD$5,BA1357,TRUE,_xll.ohTrigger(Trigger,Trigger3M))</f>
        <v>2.0519244288243456E-2</v>
      </c>
      <c r="BE1357" s="246" t="e">
        <f>IFERROR(_xll.qlIndexFixing($BF$1,BA1357,TRUE,_xll.ohTrigger(Trigger,Trigger3M)),#N/A)</f>
        <v>#N/A</v>
      </c>
    </row>
    <row r="1358" spans="52:57" ht="11.25" customHeight="1" x14ac:dyDescent="0.25">
      <c r="AZ1358" s="102" t="s">
        <v>83</v>
      </c>
      <c r="BA1358" s="101">
        <f>_xll.qlInterestRateIndexFixingDate(Currency&amp;"ibor"&amp;Tenor,BB1358,Trigger)</f>
        <v>48873</v>
      </c>
      <c r="BB1358" s="101">
        <f>_xll.qlCalendarAdvance(Calendar,BB1357,AZ1358,"f",,Trigger)</f>
        <v>48877</v>
      </c>
      <c r="BC1358" s="101">
        <f>_xll.qlInterestRateIndexMaturity(Currency&amp;"ibor"&amp;Tenor,BB1358,Trigger)</f>
        <v>48969</v>
      </c>
      <c r="BD1358" s="246">
        <f>_xll.qlIndexFixing($AD$5,BA1358,TRUE,_xll.ohTrigger(Trigger,Trigger3M))</f>
        <v>2.0529957154801652E-2</v>
      </c>
      <c r="BE1358" s="246" t="e">
        <f>IFERROR(_xll.qlIndexFixing($BF$1,BA1358,TRUE,_xll.ohTrigger(Trigger,Trigger3M)),#N/A)</f>
        <v>#N/A</v>
      </c>
    </row>
    <row r="1359" spans="52:57" ht="11.25" customHeight="1" x14ac:dyDescent="0.25">
      <c r="AZ1359" s="102" t="s">
        <v>83</v>
      </c>
      <c r="BA1359" s="101">
        <f>_xll.qlInterestRateIndexFixingDate(Currency&amp;"ibor"&amp;Tenor,BB1359,Trigger)</f>
        <v>48880</v>
      </c>
      <c r="BB1359" s="101">
        <f>_xll.qlCalendarAdvance(Calendar,BB1358,AZ1359,"f",,Trigger)</f>
        <v>48884</v>
      </c>
      <c r="BC1359" s="101">
        <f>_xll.qlInterestRateIndexMaturity(Currency&amp;"ibor"&amp;Tenor,BB1359,Trigger)</f>
        <v>48976</v>
      </c>
      <c r="BD1359" s="246">
        <f>_xll.qlIndexFixing($AD$5,BA1359,TRUE,_xll.ohTrigger(Trigger,Trigger3M))</f>
        <v>2.0540670050533033E-2</v>
      </c>
      <c r="BE1359" s="246" t="e">
        <f>IFERROR(_xll.qlIndexFixing($BF$1,BA1359,TRUE,_xll.ohTrigger(Trigger,Trigger3M)),#N/A)</f>
        <v>#N/A</v>
      </c>
    </row>
    <row r="1360" spans="52:57" ht="11.25" customHeight="1" x14ac:dyDescent="0.25">
      <c r="AZ1360" s="102" t="s">
        <v>83</v>
      </c>
      <c r="BA1360" s="101">
        <f>_xll.qlInterestRateIndexFixingDate(Currency&amp;"ibor"&amp;Tenor,BB1360,Trigger)</f>
        <v>48887</v>
      </c>
      <c r="BB1360" s="101">
        <f>_xll.qlCalendarAdvance(Calendar,BB1359,AZ1360,"f",,Trigger)</f>
        <v>48891</v>
      </c>
      <c r="BC1360" s="101">
        <f>_xll.qlInterestRateIndexMaturity(Currency&amp;"ibor"&amp;Tenor,BB1360,Trigger)</f>
        <v>48983</v>
      </c>
      <c r="BD1360" s="246">
        <f>_xll.qlIndexFixing($AD$5,BA1360,TRUE,_xll.ohTrigger(Trigger,Trigger3M))</f>
        <v>2.0551382975441946E-2</v>
      </c>
      <c r="BE1360" s="246" t="e">
        <f>IFERROR(_xll.qlIndexFixing($BF$1,BA1360,TRUE,_xll.ohTrigger(Trigger,Trigger3M)),#N/A)</f>
        <v>#N/A</v>
      </c>
    </row>
    <row r="1361" spans="52:57" ht="11.25" customHeight="1" x14ac:dyDescent="0.25">
      <c r="AZ1361" s="102" t="s">
        <v>83</v>
      </c>
      <c r="BA1361" s="101">
        <f>_xll.qlInterestRateIndexFixingDate(Currency&amp;"ibor"&amp;Tenor,BB1361,Trigger)</f>
        <v>48894</v>
      </c>
      <c r="BB1361" s="101">
        <f>_xll.qlCalendarAdvance(Calendar,BB1360,AZ1361,"f",,Trigger)</f>
        <v>48898</v>
      </c>
      <c r="BC1361" s="101">
        <f>_xll.qlInterestRateIndexMaturity(Currency&amp;"ibor"&amp;Tenor,BB1361,Trigger)</f>
        <v>48990</v>
      </c>
      <c r="BD1361" s="246">
        <f>_xll.qlIndexFixing($AD$5,BA1361,TRUE,_xll.ohTrigger(Trigger,Trigger3M))</f>
        <v>2.0562095929526649E-2</v>
      </c>
      <c r="BE1361" s="246" t="e">
        <f>IFERROR(_xll.qlIndexFixing($BF$1,BA1361,TRUE,_xll.ohTrigger(Trigger,Trigger3M)),#N/A)</f>
        <v>#N/A</v>
      </c>
    </row>
    <row r="1362" spans="52:57" ht="11.25" customHeight="1" x14ac:dyDescent="0.25">
      <c r="AZ1362" s="102" t="s">
        <v>83</v>
      </c>
      <c r="BA1362" s="101">
        <f>_xll.qlInterestRateIndexFixingDate(Currency&amp;"ibor"&amp;Tenor,BB1362,Trigger)</f>
        <v>48901</v>
      </c>
      <c r="BB1362" s="101">
        <f>_xll.qlCalendarAdvance(Calendar,BB1361,AZ1362,"f",,Trigger)</f>
        <v>48905</v>
      </c>
      <c r="BC1362" s="101">
        <f>_xll.qlInterestRateIndexMaturity(Currency&amp;"ibor"&amp;Tenor,BB1362,Trigger)</f>
        <v>48997</v>
      </c>
      <c r="BD1362" s="246">
        <f>_xll.qlIndexFixing($AD$5,BA1362,TRUE,_xll.ohTrigger(Trigger,Trigger3M))</f>
        <v>2.0572808912787146E-2</v>
      </c>
      <c r="BE1362" s="246" t="e">
        <f>IFERROR(_xll.qlIndexFixing($BF$1,BA1362,TRUE,_xll.ohTrigger(Trigger,Trigger3M)),#N/A)</f>
        <v>#N/A</v>
      </c>
    </row>
    <row r="1363" spans="52:57" ht="11.25" customHeight="1" x14ac:dyDescent="0.25">
      <c r="AZ1363" s="102" t="s">
        <v>83</v>
      </c>
      <c r="BA1363" s="101">
        <f>_xll.qlInterestRateIndexFixingDate(Currency&amp;"ibor"&amp;Tenor,BB1363,Trigger)</f>
        <v>48908</v>
      </c>
      <c r="BB1363" s="101">
        <f>_xll.qlCalendarAdvance(Calendar,BB1362,AZ1363,"f",,Trigger)</f>
        <v>48912</v>
      </c>
      <c r="BC1363" s="101">
        <f>_xll.qlInterestRateIndexMaturity(Currency&amp;"ibor"&amp;Tenor,BB1363,Trigger)</f>
        <v>49003</v>
      </c>
      <c r="BD1363" s="246">
        <f>_xll.qlIndexFixing($AD$5,BA1363,TRUE,_xll.ohTrigger(Trigger,Trigger3M))</f>
        <v>2.0582169346618637E-2</v>
      </c>
      <c r="BE1363" s="246" t="e">
        <f>IFERROR(_xll.qlIndexFixing($BF$1,BA1363,TRUE,_xll.ohTrigger(Trigger,Trigger3M)),#N/A)</f>
        <v>#N/A</v>
      </c>
    </row>
    <row r="1364" spans="52:57" ht="11.25" customHeight="1" x14ac:dyDescent="0.25">
      <c r="AZ1364" s="102" t="s">
        <v>83</v>
      </c>
      <c r="BA1364" s="101">
        <f>_xll.qlInterestRateIndexFixingDate(Currency&amp;"ibor"&amp;Tenor,BB1364,Trigger)</f>
        <v>48915</v>
      </c>
      <c r="BB1364" s="101">
        <f>_xll.qlCalendarAdvance(Calendar,BB1363,AZ1364,"f",,Trigger)</f>
        <v>48919</v>
      </c>
      <c r="BC1364" s="101">
        <f>_xll.qlInterestRateIndexMaturity(Currency&amp;"ibor"&amp;Tenor,BB1364,Trigger)</f>
        <v>49009</v>
      </c>
      <c r="BD1364" s="246">
        <f>_xll.qlIndexFixing($AD$5,BA1364,TRUE,_xll.ohTrigger(Trigger,Trigger3M))</f>
        <v>2.0591528693197247E-2</v>
      </c>
      <c r="BE1364" s="246" t="e">
        <f>IFERROR(_xll.qlIndexFixing($BF$1,BA1364,TRUE,_xll.ohTrigger(Trigger,Trigger3M)),#N/A)</f>
        <v>#N/A</v>
      </c>
    </row>
    <row r="1365" spans="52:57" ht="11.25" customHeight="1" x14ac:dyDescent="0.25">
      <c r="AZ1365" s="102" t="s">
        <v>83</v>
      </c>
      <c r="BA1365" s="101">
        <f>_xll.qlInterestRateIndexFixingDate(Currency&amp;"ibor"&amp;Tenor,BB1365,Trigger)</f>
        <v>48922</v>
      </c>
      <c r="BB1365" s="101">
        <f>_xll.qlCalendarAdvance(Calendar,BB1364,AZ1365,"f",,Trigger)</f>
        <v>48926</v>
      </c>
      <c r="BC1365" s="101">
        <f>_xll.qlInterestRateIndexMaturity(Currency&amp;"ibor"&amp;Tenor,BB1365,Trigger)</f>
        <v>49016</v>
      </c>
      <c r="BD1365" s="246">
        <f>_xll.qlIndexFixing($AD$5,BA1365,TRUE,_xll.ohTrigger(Trigger,Trigger3M))</f>
        <v>2.0602240537169969E-2</v>
      </c>
      <c r="BE1365" s="246" t="e">
        <f>IFERROR(_xll.qlIndexFixing($BF$1,BA1365,TRUE,_xll.ohTrigger(Trigger,Trigger3M)),#N/A)</f>
        <v>#N/A</v>
      </c>
    </row>
    <row r="1366" spans="52:57" ht="11.25" customHeight="1" x14ac:dyDescent="0.25">
      <c r="AZ1366" s="102" t="s">
        <v>83</v>
      </c>
      <c r="BA1366" s="101">
        <f>_xll.qlInterestRateIndexFixingDate(Currency&amp;"ibor"&amp;Tenor,BB1366,Trigger)</f>
        <v>48929</v>
      </c>
      <c r="BB1366" s="101">
        <f>_xll.qlCalendarAdvance(Calendar,BB1365,AZ1366,"f",,Trigger)</f>
        <v>48933</v>
      </c>
      <c r="BC1366" s="101">
        <f>_xll.qlInterestRateIndexMaturity(Currency&amp;"ibor"&amp;Tenor,BB1366,Trigger)</f>
        <v>49023</v>
      </c>
      <c r="BD1366" s="246">
        <f>_xll.qlIndexFixing($AD$5,BA1366,TRUE,_xll.ohTrigger(Trigger,Trigger3M))</f>
        <v>2.0612952409678975E-2</v>
      </c>
      <c r="BE1366" s="246" t="e">
        <f>IFERROR(_xll.qlIndexFixing($BF$1,BA1366,TRUE,_xll.ohTrigger(Trigger,Trigger3M)),#N/A)</f>
        <v>#N/A</v>
      </c>
    </row>
    <row r="1367" spans="52:57" ht="11.25" customHeight="1" x14ac:dyDescent="0.25">
      <c r="AZ1367" s="102" t="s">
        <v>83</v>
      </c>
      <c r="BA1367" s="101">
        <f>_xll.qlInterestRateIndexFixingDate(Currency&amp;"ibor"&amp;Tenor,BB1367,Trigger)</f>
        <v>48935</v>
      </c>
      <c r="BB1367" s="101">
        <f>_xll.qlCalendarAdvance(Calendar,BB1366,AZ1367,"f",,Trigger)</f>
        <v>48940</v>
      </c>
      <c r="BC1367" s="101">
        <f>_xll.qlInterestRateIndexMaturity(Currency&amp;"ibor"&amp;Tenor,BB1367,Trigger)</f>
        <v>49030</v>
      </c>
      <c r="BD1367" s="246">
        <f>_xll.qlIndexFixing($AD$5,BA1367,TRUE,_xll.ohTrigger(Trigger,Trigger3M))</f>
        <v>2.0623664310729595E-2</v>
      </c>
      <c r="BE1367" s="246" t="e">
        <f>IFERROR(_xll.qlIndexFixing($BF$1,BA1367,TRUE,_xll.ohTrigger(Trigger,Trigger3M)),#N/A)</f>
        <v>#N/A</v>
      </c>
    </row>
    <row r="1368" spans="52:57" ht="11.25" customHeight="1" x14ac:dyDescent="0.25">
      <c r="AZ1368" s="102" t="s">
        <v>83</v>
      </c>
      <c r="BA1368" s="101">
        <f>_xll.qlInterestRateIndexFixingDate(Currency&amp;"ibor"&amp;Tenor,BB1368,Trigger)</f>
        <v>48943</v>
      </c>
      <c r="BB1368" s="101">
        <f>_xll.qlCalendarAdvance(Calendar,BB1367,AZ1368,"f",,Trigger)</f>
        <v>48947</v>
      </c>
      <c r="BC1368" s="101">
        <f>_xll.qlInterestRateIndexMaturity(Currency&amp;"ibor"&amp;Tenor,BB1368,Trigger)</f>
        <v>49037</v>
      </c>
      <c r="BD1368" s="246">
        <f>_xll.qlIndexFixing($AD$5,BA1368,TRUE,_xll.ohTrigger(Trigger,Trigger3M))</f>
        <v>2.0634376240318275E-2</v>
      </c>
      <c r="BE1368" s="246" t="e">
        <f>IFERROR(_xll.qlIndexFixing($BF$1,BA1368,TRUE,_xll.ohTrigger(Trigger,Trigger3M)),#N/A)</f>
        <v>#N/A</v>
      </c>
    </row>
    <row r="1369" spans="52:57" ht="11.25" customHeight="1" x14ac:dyDescent="0.25">
      <c r="AZ1369" s="102" t="s">
        <v>83</v>
      </c>
      <c r="BA1369" s="101">
        <f>_xll.qlInterestRateIndexFixingDate(Currency&amp;"ibor"&amp;Tenor,BB1369,Trigger)</f>
        <v>48950</v>
      </c>
      <c r="BB1369" s="101">
        <f>_xll.qlCalendarAdvance(Calendar,BB1368,AZ1369,"f",,Trigger)</f>
        <v>48954</v>
      </c>
      <c r="BC1369" s="101">
        <f>_xll.qlInterestRateIndexMaturity(Currency&amp;"ibor"&amp;Tenor,BB1369,Trigger)</f>
        <v>49045</v>
      </c>
      <c r="BD1369" s="246">
        <f>_xll.qlIndexFixing($AD$5,BA1369,TRUE,_xll.ohTrigger(Trigger,Trigger3M))</f>
        <v>2.0646444350381096E-2</v>
      </c>
      <c r="BE1369" s="246" t="e">
        <f>IFERROR(_xll.qlIndexFixing($BF$1,BA1369,TRUE,_xll.ohTrigger(Trigger,Trigger3M)),#N/A)</f>
        <v>#N/A</v>
      </c>
    </row>
    <row r="1370" spans="52:57" ht="11.25" customHeight="1" x14ac:dyDescent="0.25">
      <c r="AZ1370" s="102" t="s">
        <v>83</v>
      </c>
      <c r="BA1370" s="101">
        <f>_xll.qlInterestRateIndexFixingDate(Currency&amp;"ibor"&amp;Tenor,BB1370,Trigger)</f>
        <v>48957</v>
      </c>
      <c r="BB1370" s="101">
        <f>_xll.qlCalendarAdvance(Calendar,BB1369,AZ1370,"f",,Trigger)</f>
        <v>48961</v>
      </c>
      <c r="BC1370" s="101">
        <f>_xll.qlInterestRateIndexMaturity(Currency&amp;"ibor"&amp;Tenor,BB1370,Trigger)</f>
        <v>49051</v>
      </c>
      <c r="BD1370" s="246">
        <f>_xll.qlIndexFixing($AD$5,BA1370,TRUE,_xll.ohTrigger(Trigger,Trigger3M))</f>
        <v>2.0655800185113371E-2</v>
      </c>
      <c r="BE1370" s="246" t="e">
        <f>IFERROR(_xll.qlIndexFixing($BF$1,BA1370,TRUE,_xll.ohTrigger(Trigger,Trigger3M)),#N/A)</f>
        <v>#N/A</v>
      </c>
    </row>
    <row r="1371" spans="52:57" ht="11.25" customHeight="1" x14ac:dyDescent="0.25">
      <c r="AZ1371" s="102" t="s">
        <v>83</v>
      </c>
      <c r="BA1371" s="101">
        <f>_xll.qlInterestRateIndexFixingDate(Currency&amp;"ibor"&amp;Tenor,BB1371,Trigger)</f>
        <v>48964</v>
      </c>
      <c r="BB1371" s="101">
        <f>_xll.qlCalendarAdvance(Calendar,BB1370,AZ1371,"f",,Trigger)</f>
        <v>48968</v>
      </c>
      <c r="BC1371" s="101">
        <f>_xll.qlInterestRateIndexMaturity(Currency&amp;"ibor"&amp;Tenor,BB1371,Trigger)</f>
        <v>49058</v>
      </c>
      <c r="BD1371" s="246">
        <f>_xll.qlIndexFixing($AD$5,BA1371,TRUE,_xll.ohTrigger(Trigger,Trigger3M))</f>
        <v>2.0666512200319787E-2</v>
      </c>
      <c r="BE1371" s="246" t="e">
        <f>IFERROR(_xll.qlIndexFixing($BF$1,BA1371,TRUE,_xll.ohTrigger(Trigger,Trigger3M)),#N/A)</f>
        <v>#N/A</v>
      </c>
    </row>
    <row r="1372" spans="52:57" ht="11.25" customHeight="1" x14ac:dyDescent="0.25">
      <c r="AZ1372" s="102" t="s">
        <v>83</v>
      </c>
      <c r="BA1372" s="101">
        <f>_xll.qlInterestRateIndexFixingDate(Currency&amp;"ibor"&amp;Tenor,BB1372,Trigger)</f>
        <v>48971</v>
      </c>
      <c r="BB1372" s="101">
        <f>_xll.qlCalendarAdvance(Calendar,BB1371,AZ1372,"f",,Trigger)</f>
        <v>48975</v>
      </c>
      <c r="BC1372" s="101">
        <f>_xll.qlInterestRateIndexMaturity(Currency&amp;"ibor"&amp;Tenor,BB1372,Trigger)</f>
        <v>49062</v>
      </c>
      <c r="BD1372" s="246">
        <f>_xll.qlIndexFixing($AD$5,BA1372,TRUE,_xll.ohTrigger(Trigger,Trigger3M))</f>
        <v>2.0673150913456156E-2</v>
      </c>
      <c r="BE1372" s="246" t="e">
        <f>IFERROR(_xll.qlIndexFixing($BF$1,BA1372,TRUE,_xll.ohTrigger(Trigger,Trigger3M)),#N/A)</f>
        <v>#N/A</v>
      </c>
    </row>
    <row r="1373" spans="52:57" ht="11.25" customHeight="1" x14ac:dyDescent="0.25">
      <c r="AZ1373" s="102" t="s">
        <v>83</v>
      </c>
      <c r="BA1373" s="101">
        <f>_xll.qlInterestRateIndexFixingDate(Currency&amp;"ibor"&amp;Tenor,BB1373,Trigger)</f>
        <v>48978</v>
      </c>
      <c r="BB1373" s="101">
        <f>_xll.qlCalendarAdvance(Calendar,BB1372,AZ1373,"f",,Trigger)</f>
        <v>48982</v>
      </c>
      <c r="BC1373" s="101">
        <f>_xll.qlInterestRateIndexMaturity(Currency&amp;"ibor"&amp;Tenor,BB1373,Trigger)</f>
        <v>49072</v>
      </c>
      <c r="BD1373" s="246">
        <f>_xll.qlIndexFixing($AD$5,BA1373,TRUE,_xll.ohTrigger(Trigger,Trigger3M))</f>
        <v>2.0687936316350353E-2</v>
      </c>
      <c r="BE1373" s="246" t="e">
        <f>IFERROR(_xll.qlIndexFixing($BF$1,BA1373,TRUE,_xll.ohTrigger(Trigger,Trigger3M)),#N/A)</f>
        <v>#N/A</v>
      </c>
    </row>
    <row r="1374" spans="52:57" ht="11.25" customHeight="1" x14ac:dyDescent="0.25">
      <c r="AZ1374" s="102" t="s">
        <v>83</v>
      </c>
      <c r="BA1374" s="101">
        <f>_xll.qlInterestRateIndexFixingDate(Currency&amp;"ibor"&amp;Tenor,BB1374,Trigger)</f>
        <v>48985</v>
      </c>
      <c r="BB1374" s="101">
        <f>_xll.qlCalendarAdvance(Calendar,BB1373,AZ1374,"f",,Trigger)</f>
        <v>48989</v>
      </c>
      <c r="BC1374" s="101">
        <f>_xll.qlInterestRateIndexMaturity(Currency&amp;"ibor"&amp;Tenor,BB1374,Trigger)</f>
        <v>49079</v>
      </c>
      <c r="BD1374" s="246">
        <f>_xll.qlIndexFixing($AD$5,BA1374,TRUE,_xll.ohTrigger(Trigger,Trigger3M))</f>
        <v>2.069864841717628E-2</v>
      </c>
      <c r="BE1374" s="246" t="e">
        <f>IFERROR(_xll.qlIndexFixing($BF$1,BA1374,TRUE,_xll.ohTrigger(Trigger,Trigger3M)),#N/A)</f>
        <v>#N/A</v>
      </c>
    </row>
    <row r="1375" spans="52:57" ht="11.25" customHeight="1" x14ac:dyDescent="0.25">
      <c r="AZ1375" s="102" t="s">
        <v>83</v>
      </c>
      <c r="BA1375" s="101">
        <f>_xll.qlInterestRateIndexFixingDate(Currency&amp;"ibor"&amp;Tenor,BB1375,Trigger)</f>
        <v>48992</v>
      </c>
      <c r="BB1375" s="101">
        <f>_xll.qlCalendarAdvance(Calendar,BB1374,AZ1375,"f",,Trigger)</f>
        <v>48996</v>
      </c>
      <c r="BC1375" s="101">
        <f>_xll.qlInterestRateIndexMaturity(Currency&amp;"ibor"&amp;Tenor,BB1375,Trigger)</f>
        <v>49086</v>
      </c>
      <c r="BD1375" s="246">
        <f>_xll.qlIndexFixing($AD$5,BA1375,TRUE,_xll.ohTrigger(Trigger,Trigger3M))</f>
        <v>2.0709360546540267E-2</v>
      </c>
      <c r="BE1375" s="246" t="e">
        <f>IFERROR(_xll.qlIndexFixing($BF$1,BA1375,TRUE,_xll.ohTrigger(Trigger,Trigger3M)),#N/A)</f>
        <v>#N/A</v>
      </c>
    </row>
    <row r="1376" spans="52:57" ht="11.25" customHeight="1" x14ac:dyDescent="0.25">
      <c r="AZ1376" s="102" t="s">
        <v>83</v>
      </c>
      <c r="BA1376" s="101">
        <f>_xll.qlInterestRateIndexFixingDate(Currency&amp;"ibor"&amp;Tenor,BB1376,Trigger)</f>
        <v>48999</v>
      </c>
      <c r="BB1376" s="101">
        <f>_xll.qlCalendarAdvance(Calendar,BB1375,AZ1376,"f",,Trigger)</f>
        <v>49003</v>
      </c>
      <c r="BC1376" s="101">
        <f>_xll.qlInterestRateIndexMaturity(Currency&amp;"ibor"&amp;Tenor,BB1376,Trigger)</f>
        <v>49095</v>
      </c>
      <c r="BD1376" s="246">
        <f>_xll.qlIndexFixing($AD$5,BA1376,TRUE,_xll.ohTrigger(Trigger,Trigger3M))</f>
        <v>2.0722793741985254E-2</v>
      </c>
      <c r="BE1376" s="246" t="e">
        <f>IFERROR(_xll.qlIndexFixing($BF$1,BA1376,TRUE,_xll.ohTrigger(Trigger,Trigger3M)),#N/A)</f>
        <v>#N/A</v>
      </c>
    </row>
    <row r="1377" spans="52:57" ht="11.25" customHeight="1" x14ac:dyDescent="0.25">
      <c r="AZ1377" s="102" t="s">
        <v>83</v>
      </c>
      <c r="BA1377" s="101">
        <f>_xll.qlInterestRateIndexFixingDate(Currency&amp;"ibor"&amp;Tenor,BB1377,Trigger)</f>
        <v>49006</v>
      </c>
      <c r="BB1377" s="101">
        <f>_xll.qlCalendarAdvance(Calendar,BB1376,AZ1377,"f",,Trigger)</f>
        <v>49010</v>
      </c>
      <c r="BC1377" s="101">
        <f>_xll.qlInterestRateIndexMaturity(Currency&amp;"ibor"&amp;Tenor,BB1377,Trigger)</f>
        <v>49102</v>
      </c>
      <c r="BD1377" s="246">
        <f>_xll.qlIndexFixing($AD$5,BA1377,TRUE,_xll.ohTrigger(Trigger,Trigger3M))</f>
        <v>2.0733507162898276E-2</v>
      </c>
      <c r="BE1377" s="246" t="e">
        <f>IFERROR(_xll.qlIndexFixing($BF$1,BA1377,TRUE,_xll.ohTrigger(Trigger,Trigger3M)),#N/A)</f>
        <v>#N/A</v>
      </c>
    </row>
    <row r="1378" spans="52:57" ht="11.25" customHeight="1" x14ac:dyDescent="0.25">
      <c r="AZ1378" s="102" t="s">
        <v>83</v>
      </c>
      <c r="BA1378" s="101">
        <f>_xll.qlInterestRateIndexFixingDate(Currency&amp;"ibor"&amp;Tenor,BB1378,Trigger)</f>
        <v>49013</v>
      </c>
      <c r="BB1378" s="101">
        <f>_xll.qlCalendarAdvance(Calendar,BB1377,AZ1378,"f",,Trigger)</f>
        <v>49017</v>
      </c>
      <c r="BC1378" s="101">
        <f>_xll.qlInterestRateIndexMaturity(Currency&amp;"ibor"&amp;Tenor,BB1378,Trigger)</f>
        <v>49109</v>
      </c>
      <c r="BD1378" s="246">
        <f>_xll.qlIndexFixing($AD$5,BA1378,TRUE,_xll.ohTrigger(Trigger,Trigger3M))</f>
        <v>2.0744220612989694E-2</v>
      </c>
      <c r="BE1378" s="246" t="e">
        <f>IFERROR(_xll.qlIndexFixing($BF$1,BA1378,TRUE,_xll.ohTrigger(Trigger,Trigger3M)),#N/A)</f>
        <v>#N/A</v>
      </c>
    </row>
    <row r="1379" spans="52:57" ht="11.25" customHeight="1" x14ac:dyDescent="0.25">
      <c r="AZ1379" s="102" t="s">
        <v>83</v>
      </c>
      <c r="BA1379" s="101">
        <f>_xll.qlInterestRateIndexFixingDate(Currency&amp;"ibor"&amp;Tenor,BB1379,Trigger)</f>
        <v>49020</v>
      </c>
      <c r="BB1379" s="101">
        <f>_xll.qlCalendarAdvance(Calendar,BB1378,AZ1379,"f",,Trigger)</f>
        <v>49024</v>
      </c>
      <c r="BC1379" s="101">
        <f>_xll.qlInterestRateIndexMaturity(Currency&amp;"ibor"&amp;Tenor,BB1379,Trigger)</f>
        <v>49116</v>
      </c>
      <c r="BD1379" s="246">
        <f>_xll.qlIndexFixing($AD$5,BA1379,TRUE,_xll.ohTrigger(Trigger,Trigger3M))</f>
        <v>2.0754934092257774E-2</v>
      </c>
      <c r="BE1379" s="246" t="e">
        <f>IFERROR(_xll.qlIndexFixing($BF$1,BA1379,TRUE,_xll.ohTrigger(Trigger,Trigger3M)),#N/A)</f>
        <v>#N/A</v>
      </c>
    </row>
    <row r="1380" spans="52:57" ht="11.25" customHeight="1" x14ac:dyDescent="0.25">
      <c r="AZ1380" s="102" t="s">
        <v>83</v>
      </c>
      <c r="BA1380" s="101">
        <f>_xll.qlInterestRateIndexFixingDate(Currency&amp;"ibor"&amp;Tenor,BB1380,Trigger)</f>
        <v>49027</v>
      </c>
      <c r="BB1380" s="101">
        <f>_xll.qlCalendarAdvance(Calendar,BB1379,AZ1380,"f",,Trigger)</f>
        <v>49031</v>
      </c>
      <c r="BC1380" s="101">
        <f>_xll.qlInterestRateIndexMaturity(Currency&amp;"ibor"&amp;Tenor,BB1380,Trigger)</f>
        <v>49123</v>
      </c>
      <c r="BD1380" s="246">
        <f>_xll.qlIndexFixing($AD$5,BA1380,TRUE,_xll.ohTrigger(Trigger,Trigger3M))</f>
        <v>2.0765647600704252E-2</v>
      </c>
      <c r="BE1380" s="246" t="e">
        <f>IFERROR(_xll.qlIndexFixing($BF$1,BA1380,TRUE,_xll.ohTrigger(Trigger,Trigger3M)),#N/A)</f>
        <v>#N/A</v>
      </c>
    </row>
    <row r="1381" spans="52:57" ht="11.25" customHeight="1" x14ac:dyDescent="0.25">
      <c r="AZ1381" s="102" t="s">
        <v>83</v>
      </c>
      <c r="BA1381" s="101">
        <f>_xll.qlInterestRateIndexFixingDate(Currency&amp;"ibor"&amp;Tenor,BB1381,Trigger)</f>
        <v>49034</v>
      </c>
      <c r="BB1381" s="101">
        <f>_xll.qlCalendarAdvance(Calendar,BB1380,AZ1381,"f",,Trigger)</f>
        <v>49038</v>
      </c>
      <c r="BC1381" s="101">
        <f>_xll.qlInterestRateIndexMaturity(Currency&amp;"ibor"&amp;Tenor,BB1381,Trigger)</f>
        <v>49129</v>
      </c>
      <c r="BD1381" s="246">
        <f>_xll.qlIndexFixing($AD$5,BA1381,TRUE,_xll.ohTrigger(Trigger,Trigger3M))</f>
        <v>2.0774997474594457E-2</v>
      </c>
      <c r="BE1381" s="246" t="e">
        <f>IFERROR(_xll.qlIndexFixing($BF$1,BA1381,TRUE,_xll.ohTrigger(Trigger,Trigger3M)),#N/A)</f>
        <v>#N/A</v>
      </c>
    </row>
    <row r="1382" spans="52:57" ht="11.25" customHeight="1" x14ac:dyDescent="0.25">
      <c r="AZ1382" s="102" t="s">
        <v>83</v>
      </c>
      <c r="BA1382" s="101">
        <f>_xll.qlInterestRateIndexFixingDate(Currency&amp;"ibor"&amp;Tenor,BB1382,Trigger)</f>
        <v>49039</v>
      </c>
      <c r="BB1382" s="101">
        <f>_xll.qlCalendarAdvance(Calendar,BB1381,AZ1382,"f",,Trigger)</f>
        <v>49045</v>
      </c>
      <c r="BC1382" s="101">
        <f>_xll.qlInterestRateIndexMaturity(Currency&amp;"ibor"&amp;Tenor,BB1382,Trigger)</f>
        <v>49136</v>
      </c>
      <c r="BD1382" s="246">
        <f>_xll.qlIndexFixing($AD$5,BA1382,TRUE,_xll.ohTrigger(Trigger,Trigger3M))</f>
        <v>2.078571042252805E-2</v>
      </c>
      <c r="BE1382" s="246" t="e">
        <f>IFERROR(_xll.qlIndexFixing($BF$1,BA1382,TRUE,_xll.ohTrigger(Trigger,Trigger3M)),#N/A)</f>
        <v>#N/A</v>
      </c>
    </row>
    <row r="1383" spans="52:57" ht="11.25" customHeight="1" x14ac:dyDescent="0.25">
      <c r="AZ1383" s="102" t="s">
        <v>83</v>
      </c>
      <c r="BA1383" s="101">
        <f>_xll.qlInterestRateIndexFixingDate(Currency&amp;"ibor"&amp;Tenor,BB1383,Trigger)</f>
        <v>49048</v>
      </c>
      <c r="BB1383" s="101">
        <f>_xll.qlCalendarAdvance(Calendar,BB1382,AZ1383,"f",,Trigger)</f>
        <v>49052</v>
      </c>
      <c r="BC1383" s="101">
        <f>_xll.qlInterestRateIndexMaturity(Currency&amp;"ibor"&amp;Tenor,BB1383,Trigger)</f>
        <v>49143</v>
      </c>
      <c r="BD1383" s="246">
        <f>_xll.qlIndexFixing($AD$5,BA1383,TRUE,_xll.ohTrigger(Trigger,Trigger3M))</f>
        <v>2.0796423399318555E-2</v>
      </c>
      <c r="BE1383" s="246" t="e">
        <f>IFERROR(_xll.qlIndexFixing($BF$1,BA1383,TRUE,_xll.ohTrigger(Trigger,Trigger3M)),#N/A)</f>
        <v>#N/A</v>
      </c>
    </row>
    <row r="1384" spans="52:57" ht="11.25" customHeight="1" x14ac:dyDescent="0.25">
      <c r="AZ1384" s="102" t="s">
        <v>83</v>
      </c>
      <c r="BA1384" s="101">
        <f>_xll.qlInterestRateIndexFixingDate(Currency&amp;"ibor"&amp;Tenor,BB1384,Trigger)</f>
        <v>49055</v>
      </c>
      <c r="BB1384" s="101">
        <f>_xll.qlCalendarAdvance(Calendar,BB1383,AZ1384,"f",,Trigger)</f>
        <v>49059</v>
      </c>
      <c r="BC1384" s="101">
        <f>_xll.qlInterestRateIndexMaturity(Currency&amp;"ibor"&amp;Tenor,BB1384,Trigger)</f>
        <v>49150</v>
      </c>
      <c r="BD1384" s="246">
        <f>_xll.qlIndexFixing($AD$5,BA1384,TRUE,_xll.ohTrigger(Trigger,Trigger3M))</f>
        <v>2.0793830643604693E-2</v>
      </c>
      <c r="BE1384" s="246" t="e">
        <f>IFERROR(_xll.qlIndexFixing($BF$1,BA1384,TRUE,_xll.ohTrigger(Trigger,Trigger3M)),#N/A)</f>
        <v>#N/A</v>
      </c>
    </row>
    <row r="1385" spans="52:57" ht="11.25" customHeight="1" x14ac:dyDescent="0.25">
      <c r="AZ1385" s="102" t="s">
        <v>83</v>
      </c>
      <c r="BA1385" s="101">
        <f>_xll.qlInterestRateIndexFixingDate(Currency&amp;"ibor"&amp;Tenor,BB1385,Trigger)</f>
        <v>49061</v>
      </c>
      <c r="BB1385" s="101">
        <f>_xll.qlCalendarAdvance(Calendar,BB1384,AZ1385,"f",,Trigger)</f>
        <v>49066</v>
      </c>
      <c r="BC1385" s="101">
        <f>_xll.qlInterestRateIndexMaturity(Currency&amp;"ibor"&amp;Tenor,BB1385,Trigger)</f>
        <v>49158</v>
      </c>
      <c r="BD1385" s="246">
        <f>_xll.qlIndexFixing($AD$5,BA1385,TRUE,_xll.ohTrigger(Trigger,Trigger3M))</f>
        <v>2.0700623302766858E-2</v>
      </c>
      <c r="BE1385" s="246" t="e">
        <f>IFERROR(_xll.qlIndexFixing($BF$1,BA1385,TRUE,_xll.ohTrigger(Trigger,Trigger3M)),#N/A)</f>
        <v>#N/A</v>
      </c>
    </row>
    <row r="1386" spans="52:57" ht="11.25" customHeight="1" x14ac:dyDescent="0.25">
      <c r="AZ1386" s="102" t="s">
        <v>83</v>
      </c>
      <c r="BA1386" s="101">
        <f>_xll.qlInterestRateIndexFixingDate(Currency&amp;"ibor"&amp;Tenor,BB1386,Trigger)</f>
        <v>49069</v>
      </c>
      <c r="BB1386" s="101">
        <f>_xll.qlCalendarAdvance(Calendar,BB1385,AZ1386,"f",,Trigger)</f>
        <v>49073</v>
      </c>
      <c r="BC1386" s="101">
        <f>_xll.qlInterestRateIndexMaturity(Currency&amp;"ibor"&amp;Tenor,BB1386,Trigger)</f>
        <v>49165</v>
      </c>
      <c r="BD1386" s="246">
        <f>_xll.qlIndexFixing($AD$5,BA1386,TRUE,_xll.ohTrigger(Trigger,Trigger3M))</f>
        <v>2.0618888136163239E-2</v>
      </c>
      <c r="BE1386" s="246" t="e">
        <f>IFERROR(_xll.qlIndexFixing($BF$1,BA1386,TRUE,_xll.ohTrigger(Trigger,Trigger3M)),#N/A)</f>
        <v>#N/A</v>
      </c>
    </row>
    <row r="1387" spans="52:57" ht="11.25" customHeight="1" x14ac:dyDescent="0.25">
      <c r="AZ1387" s="102" t="s">
        <v>83</v>
      </c>
      <c r="BA1387" s="101">
        <f>_xll.qlInterestRateIndexFixingDate(Currency&amp;"ibor"&amp;Tenor,BB1387,Trigger)</f>
        <v>49076</v>
      </c>
      <c r="BB1387" s="101">
        <f>_xll.qlCalendarAdvance(Calendar,BB1386,AZ1387,"f",,Trigger)</f>
        <v>49080</v>
      </c>
      <c r="BC1387" s="101">
        <f>_xll.qlInterestRateIndexMaturity(Currency&amp;"ibor"&amp;Tenor,BB1387,Trigger)</f>
        <v>49172</v>
      </c>
      <c r="BD1387" s="246">
        <f>_xll.qlIndexFixing($AD$5,BA1387,TRUE,_xll.ohTrigger(Trigger,Trigger3M))</f>
        <v>2.0536968901058307E-2</v>
      </c>
      <c r="BE1387" s="246" t="e">
        <f>IFERROR(_xll.qlIndexFixing($BF$1,BA1387,TRUE,_xll.ohTrigger(Trigger,Trigger3M)),#N/A)</f>
        <v>#N/A</v>
      </c>
    </row>
    <row r="1388" spans="52:57" ht="11.25" customHeight="1" x14ac:dyDescent="0.25">
      <c r="AZ1388" s="102" t="s">
        <v>83</v>
      </c>
      <c r="BA1388" s="101">
        <f>_xll.qlInterestRateIndexFixingDate(Currency&amp;"ibor"&amp;Tenor,BB1388,Trigger)</f>
        <v>49083</v>
      </c>
      <c r="BB1388" s="101">
        <f>_xll.qlCalendarAdvance(Calendar,BB1387,AZ1388,"f",,Trigger)</f>
        <v>49087</v>
      </c>
      <c r="BC1388" s="101">
        <f>_xll.qlInterestRateIndexMaturity(Currency&amp;"ibor"&amp;Tenor,BB1388,Trigger)</f>
        <v>49179</v>
      </c>
      <c r="BD1388" s="246">
        <f>_xll.qlIndexFixing($AD$5,BA1388,TRUE,_xll.ohTrigger(Trigger,Trigger3M))</f>
        <v>2.0454865609018467E-2</v>
      </c>
      <c r="BE1388" s="246" t="e">
        <f>IFERROR(_xll.qlIndexFixing($BF$1,BA1388,TRUE,_xll.ohTrigger(Trigger,Trigger3M)),#N/A)</f>
        <v>#N/A</v>
      </c>
    </row>
    <row r="1389" spans="52:57" ht="11.25" customHeight="1" x14ac:dyDescent="0.25">
      <c r="AZ1389" s="102" t="s">
        <v>83</v>
      </c>
      <c r="BA1389" s="101">
        <f>_xll.qlInterestRateIndexFixingDate(Currency&amp;"ibor"&amp;Tenor,BB1389,Trigger)</f>
        <v>49090</v>
      </c>
      <c r="BB1389" s="101">
        <f>_xll.qlCalendarAdvance(Calendar,BB1388,AZ1389,"f",,Trigger)</f>
        <v>49094</v>
      </c>
      <c r="BC1389" s="101">
        <f>_xll.qlInterestRateIndexMaturity(Currency&amp;"ibor"&amp;Tenor,BB1389,Trigger)</f>
        <v>49186</v>
      </c>
      <c r="BD1389" s="246">
        <f>_xll.qlIndexFixing($AD$5,BA1389,TRUE,_xll.ohTrigger(Trigger,Trigger3M))</f>
        <v>2.0372578271644001E-2</v>
      </c>
      <c r="BE1389" s="246" t="e">
        <f>IFERROR(_xll.qlIndexFixing($BF$1,BA1389,TRUE,_xll.ohTrigger(Trigger,Trigger3M)),#N/A)</f>
        <v>#N/A</v>
      </c>
    </row>
    <row r="1390" spans="52:57" ht="11.25" customHeight="1" x14ac:dyDescent="0.25">
      <c r="AZ1390" s="102" t="s">
        <v>83</v>
      </c>
      <c r="BA1390" s="101">
        <f>_xll.qlInterestRateIndexFixingDate(Currency&amp;"ibor"&amp;Tenor,BB1390,Trigger)</f>
        <v>49097</v>
      </c>
      <c r="BB1390" s="101">
        <f>_xll.qlCalendarAdvance(Calendar,BB1389,AZ1390,"f",,Trigger)</f>
        <v>49101</v>
      </c>
      <c r="BC1390" s="101">
        <f>_xll.qlInterestRateIndexMaturity(Currency&amp;"ibor"&amp;Tenor,BB1390,Trigger)</f>
        <v>49193</v>
      </c>
      <c r="BD1390" s="246">
        <f>_xll.qlIndexFixing($AD$5,BA1390,TRUE,_xll.ohTrigger(Trigger,Trigger3M))</f>
        <v>2.029010690055431E-2</v>
      </c>
      <c r="BE1390" s="246" t="e">
        <f>IFERROR(_xll.qlIndexFixing($BF$1,BA1390,TRUE,_xll.ohTrigger(Trigger,Trigger3M)),#N/A)</f>
        <v>#N/A</v>
      </c>
    </row>
    <row r="1391" spans="52:57" ht="11.25" customHeight="1" x14ac:dyDescent="0.25">
      <c r="AZ1391" s="102" t="s">
        <v>83</v>
      </c>
      <c r="BA1391" s="101">
        <f>_xll.qlInterestRateIndexFixingDate(Currency&amp;"ibor"&amp;Tenor,BB1391,Trigger)</f>
        <v>49104</v>
      </c>
      <c r="BB1391" s="101">
        <f>_xll.qlCalendarAdvance(Calendar,BB1390,AZ1391,"f",,Trigger)</f>
        <v>49108</v>
      </c>
      <c r="BC1391" s="101">
        <f>_xll.qlInterestRateIndexMaturity(Currency&amp;"ibor"&amp;Tenor,BB1391,Trigger)</f>
        <v>49200</v>
      </c>
      <c r="BD1391" s="246">
        <f>_xll.qlIndexFixing($AD$5,BA1391,TRUE,_xll.ohTrigger(Trigger,Trigger3M))</f>
        <v>2.0207451507399207E-2</v>
      </c>
      <c r="BE1391" s="246" t="e">
        <f>IFERROR(_xll.qlIndexFixing($BF$1,BA1391,TRUE,_xll.ohTrigger(Trigger,Trigger3M)),#N/A)</f>
        <v>#N/A</v>
      </c>
    </row>
    <row r="1392" spans="52:57" ht="11.25" customHeight="1" x14ac:dyDescent="0.25">
      <c r="AZ1392" s="102" t="s">
        <v>83</v>
      </c>
      <c r="BA1392" s="101">
        <f>_xll.qlInterestRateIndexFixingDate(Currency&amp;"ibor"&amp;Tenor,BB1392,Trigger)</f>
        <v>49111</v>
      </c>
      <c r="BB1392" s="101">
        <f>_xll.qlCalendarAdvance(Calendar,BB1391,AZ1392,"f",,Trigger)</f>
        <v>49115</v>
      </c>
      <c r="BC1392" s="101">
        <f>_xll.qlInterestRateIndexMaturity(Currency&amp;"ibor"&amp;Tenor,BB1392,Trigger)</f>
        <v>49207</v>
      </c>
      <c r="BD1392" s="246">
        <f>_xll.qlIndexFixing($AD$5,BA1392,TRUE,_xll.ohTrigger(Trigger,Trigger3M))</f>
        <v>2.0124612103851965E-2</v>
      </c>
      <c r="BE1392" s="246" t="e">
        <f>IFERROR(_xll.qlIndexFixing($BF$1,BA1392,TRUE,_xll.ohTrigger(Trigger,Trigger3M)),#N/A)</f>
        <v>#N/A</v>
      </c>
    </row>
    <row r="1393" spans="52:57" ht="11.25" customHeight="1" x14ac:dyDescent="0.25">
      <c r="AZ1393" s="102" t="s">
        <v>83</v>
      </c>
      <c r="BA1393" s="101">
        <f>_xll.qlInterestRateIndexFixingDate(Currency&amp;"ibor"&amp;Tenor,BB1393,Trigger)</f>
        <v>49118</v>
      </c>
      <c r="BB1393" s="101">
        <f>_xll.qlCalendarAdvance(Calendar,BB1392,AZ1393,"f",,Trigger)</f>
        <v>49122</v>
      </c>
      <c r="BC1393" s="101">
        <f>_xll.qlInterestRateIndexMaturity(Currency&amp;"ibor"&amp;Tenor,BB1393,Trigger)</f>
        <v>49214</v>
      </c>
      <c r="BD1393" s="246">
        <f>_xll.qlIndexFixing($AD$5,BA1393,TRUE,_xll.ohTrigger(Trigger,Trigger3M))</f>
        <v>2.004158870161192E-2</v>
      </c>
      <c r="BE1393" s="246" t="e">
        <f>IFERROR(_xll.qlIndexFixing($BF$1,BA1393,TRUE,_xll.ohTrigger(Trigger,Trigger3M)),#N/A)</f>
        <v>#N/A</v>
      </c>
    </row>
    <row r="1394" spans="52:57" ht="11.25" customHeight="1" x14ac:dyDescent="0.25">
      <c r="AZ1394" s="102" t="s">
        <v>83</v>
      </c>
      <c r="BA1394" s="101">
        <f>_xll.qlInterestRateIndexFixingDate(Currency&amp;"ibor"&amp;Tenor,BB1394,Trigger)</f>
        <v>49125</v>
      </c>
      <c r="BB1394" s="101">
        <f>_xll.qlCalendarAdvance(Calendar,BB1393,AZ1394,"f",,Trigger)</f>
        <v>49129</v>
      </c>
      <c r="BC1394" s="101">
        <f>_xll.qlInterestRateIndexMaturity(Currency&amp;"ibor"&amp;Tenor,BB1394,Trigger)</f>
        <v>49221</v>
      </c>
      <c r="BD1394" s="246">
        <f>_xll.qlIndexFixing($AD$5,BA1394,TRUE,_xll.ohTrigger(Trigger,Trigger3M))</f>
        <v>1.9958381312405342E-2</v>
      </c>
      <c r="BE1394" s="246" t="e">
        <f>IFERROR(_xll.qlIndexFixing($BF$1,BA1394,TRUE,_xll.ohTrigger(Trigger,Trigger3M)),#N/A)</f>
        <v>#N/A</v>
      </c>
    </row>
    <row r="1395" spans="52:57" ht="11.25" customHeight="1" x14ac:dyDescent="0.25">
      <c r="AZ1395" s="102" t="s">
        <v>83</v>
      </c>
      <c r="BA1395" s="101">
        <f>_xll.qlInterestRateIndexFixingDate(Currency&amp;"ibor"&amp;Tenor,BB1395,Trigger)</f>
        <v>49132</v>
      </c>
      <c r="BB1395" s="101">
        <f>_xll.qlCalendarAdvance(Calendar,BB1394,AZ1395,"f",,Trigger)</f>
        <v>49136</v>
      </c>
      <c r="BC1395" s="101">
        <f>_xll.qlInterestRateIndexMaturity(Currency&amp;"ibor"&amp;Tenor,BB1395,Trigger)</f>
        <v>49228</v>
      </c>
      <c r="BD1395" s="246">
        <f>_xll.qlIndexFixing($AD$5,BA1395,TRUE,_xll.ohTrigger(Trigger,Trigger3M))</f>
        <v>1.987498994798283E-2</v>
      </c>
      <c r="BE1395" s="246" t="e">
        <f>IFERROR(_xll.qlIndexFixing($BF$1,BA1395,TRUE,_xll.ohTrigger(Trigger,Trigger3M)),#N/A)</f>
        <v>#N/A</v>
      </c>
    </row>
    <row r="1396" spans="52:57" ht="11.25" customHeight="1" x14ac:dyDescent="0.25">
      <c r="AZ1396" s="102" t="s">
        <v>83</v>
      </c>
      <c r="BA1396" s="101">
        <f>_xll.qlInterestRateIndexFixingDate(Currency&amp;"ibor"&amp;Tenor,BB1396,Trigger)</f>
        <v>49139</v>
      </c>
      <c r="BB1396" s="101">
        <f>_xll.qlCalendarAdvance(Calendar,BB1395,AZ1396,"f",,Trigger)</f>
        <v>49143</v>
      </c>
      <c r="BC1396" s="101">
        <f>_xll.qlInterestRateIndexMaturity(Currency&amp;"ibor"&amp;Tenor,BB1396,Trigger)</f>
        <v>49235</v>
      </c>
      <c r="BD1396" s="246">
        <f>_xll.qlIndexFixing($AD$5,BA1396,TRUE,_xll.ohTrigger(Trigger,Trigger3M))</f>
        <v>1.9791414620123664E-2</v>
      </c>
      <c r="BE1396" s="246" t="e">
        <f>IFERROR(_xll.qlIndexFixing($BF$1,BA1396,TRUE,_xll.ohTrigger(Trigger,Trigger3M)),#N/A)</f>
        <v>#N/A</v>
      </c>
    </row>
    <row r="1397" spans="52:57" ht="11.25" customHeight="1" x14ac:dyDescent="0.25">
      <c r="AZ1397" s="102" t="s">
        <v>83</v>
      </c>
      <c r="BA1397" s="101">
        <f>_xll.qlInterestRateIndexFixingDate(Currency&amp;"ibor"&amp;Tenor,BB1397,Trigger)</f>
        <v>49146</v>
      </c>
      <c r="BB1397" s="101">
        <f>_xll.qlCalendarAdvance(Calendar,BB1396,AZ1397,"f",,Trigger)</f>
        <v>49150</v>
      </c>
      <c r="BC1397" s="101">
        <f>_xll.qlInterestRateIndexMaturity(Currency&amp;"ibor"&amp;Tenor,BB1397,Trigger)</f>
        <v>49242</v>
      </c>
      <c r="BD1397" s="246">
        <f>_xll.qlIndexFixing($AD$5,BA1397,TRUE,_xll.ohTrigger(Trigger,Trigger3M))</f>
        <v>1.9720813596230465E-2</v>
      </c>
      <c r="BE1397" s="246" t="e">
        <f>IFERROR(_xll.qlIndexFixing($BF$1,BA1397,TRUE,_xll.ohTrigger(Trigger,Trigger3M)),#N/A)</f>
        <v>#N/A</v>
      </c>
    </row>
    <row r="1398" spans="52:57" ht="11.25" customHeight="1" x14ac:dyDescent="0.25">
      <c r="AZ1398" s="102" t="s">
        <v>83</v>
      </c>
      <c r="BA1398" s="101">
        <f>_xll.qlInterestRateIndexFixingDate(Currency&amp;"ibor"&amp;Tenor,BB1398,Trigger)</f>
        <v>49153</v>
      </c>
      <c r="BB1398" s="101">
        <f>_xll.qlCalendarAdvance(Calendar,BB1397,AZ1398,"f",,Trigger)</f>
        <v>49157</v>
      </c>
      <c r="BC1398" s="101">
        <f>_xll.qlInterestRateIndexMaturity(Currency&amp;"ibor"&amp;Tenor,BB1398,Trigger)</f>
        <v>49249</v>
      </c>
      <c r="BD1398" s="246">
        <f>_xll.qlIndexFixing($AD$5,BA1398,TRUE,_xll.ohTrigger(Trigger,Trigger3M))</f>
        <v>1.9729083282615707E-2</v>
      </c>
      <c r="BE1398" s="246" t="e">
        <f>IFERROR(_xll.qlIndexFixing($BF$1,BA1398,TRUE,_xll.ohTrigger(Trigger,Trigger3M)),#N/A)</f>
        <v>#N/A</v>
      </c>
    </row>
    <row r="1399" spans="52:57" ht="11.25" customHeight="1" x14ac:dyDescent="0.25">
      <c r="AZ1399" s="102" t="s">
        <v>83</v>
      </c>
      <c r="BA1399" s="101">
        <f>_xll.qlInterestRateIndexFixingDate(Currency&amp;"ibor"&amp;Tenor,BB1399,Trigger)</f>
        <v>49160</v>
      </c>
      <c r="BB1399" s="101">
        <f>_xll.qlCalendarAdvance(Calendar,BB1398,AZ1399,"f",,Trigger)</f>
        <v>49164</v>
      </c>
      <c r="BC1399" s="101">
        <f>_xll.qlInterestRateIndexMaturity(Currency&amp;"ibor"&amp;Tenor,BB1399,Trigger)</f>
        <v>49256</v>
      </c>
      <c r="BD1399" s="246">
        <f>_xll.qlIndexFixing($AD$5,BA1399,TRUE,_xll.ohTrigger(Trigger,Trigger3M))</f>
        <v>1.9737352986389647E-2</v>
      </c>
      <c r="BE1399" s="246" t="e">
        <f>IFERROR(_xll.qlIndexFixing($BF$1,BA1399,TRUE,_xll.ohTrigger(Trigger,Trigger3M)),#N/A)</f>
        <v>#N/A</v>
      </c>
    </row>
    <row r="1400" spans="52:57" ht="11.25" customHeight="1" x14ac:dyDescent="0.25">
      <c r="AZ1400" s="102" t="s">
        <v>83</v>
      </c>
      <c r="BA1400" s="101">
        <f>_xll.qlInterestRateIndexFixingDate(Currency&amp;"ibor"&amp;Tenor,BB1400,Trigger)</f>
        <v>49167</v>
      </c>
      <c r="BB1400" s="101">
        <f>_xll.qlCalendarAdvance(Calendar,BB1399,AZ1400,"f",,Trigger)</f>
        <v>49171</v>
      </c>
      <c r="BC1400" s="101">
        <f>_xll.qlInterestRateIndexMaturity(Currency&amp;"ibor"&amp;Tenor,BB1400,Trigger)</f>
        <v>49263</v>
      </c>
      <c r="BD1400" s="246">
        <f>_xll.qlIndexFixing($AD$5,BA1400,TRUE,_xll.ohTrigger(Trigger,Trigger3M))</f>
        <v>1.9745622707554023E-2</v>
      </c>
      <c r="BE1400" s="246" t="e">
        <f>IFERROR(_xll.qlIndexFixing($BF$1,BA1400,TRUE,_xll.ohTrigger(Trigger,Trigger3M)),#N/A)</f>
        <v>#N/A</v>
      </c>
    </row>
    <row r="1401" spans="52:57" ht="11.25" customHeight="1" x14ac:dyDescent="0.25">
      <c r="AZ1401" s="102" t="s">
        <v>83</v>
      </c>
      <c r="BA1401" s="101">
        <f>_xll.qlInterestRateIndexFixingDate(Currency&amp;"ibor"&amp;Tenor,BB1401,Trigger)</f>
        <v>49174</v>
      </c>
      <c r="BB1401" s="101">
        <f>_xll.qlCalendarAdvance(Calendar,BB1400,AZ1401,"f",,Trigger)</f>
        <v>49178</v>
      </c>
      <c r="BC1401" s="101">
        <f>_xll.qlInterestRateIndexMaturity(Currency&amp;"ibor"&amp;Tenor,BB1401,Trigger)</f>
        <v>49270</v>
      </c>
      <c r="BD1401" s="246">
        <f>_xll.qlIndexFixing($AD$5,BA1401,TRUE,_xll.ohTrigger(Trigger,Trigger3M))</f>
        <v>1.975389244610623E-2</v>
      </c>
      <c r="BE1401" s="246" t="e">
        <f>IFERROR(_xll.qlIndexFixing($BF$1,BA1401,TRUE,_xll.ohTrigger(Trigger,Trigger3M)),#N/A)</f>
        <v>#N/A</v>
      </c>
    </row>
    <row r="1402" spans="52:57" ht="11.25" customHeight="1" x14ac:dyDescent="0.25">
      <c r="AZ1402" s="102" t="s">
        <v>83</v>
      </c>
      <c r="BA1402" s="101">
        <f>_xll.qlInterestRateIndexFixingDate(Currency&amp;"ibor"&amp;Tenor,BB1402,Trigger)</f>
        <v>49181</v>
      </c>
      <c r="BB1402" s="101">
        <f>_xll.qlCalendarAdvance(Calendar,BB1401,AZ1402,"f",,Trigger)</f>
        <v>49185</v>
      </c>
      <c r="BC1402" s="101">
        <f>_xll.qlInterestRateIndexMaturity(Currency&amp;"ibor"&amp;Tenor,BB1402,Trigger)</f>
        <v>49277</v>
      </c>
      <c r="BD1402" s="246">
        <f>_xll.qlIndexFixing($AD$5,BA1402,TRUE,_xll.ohTrigger(Trigger,Trigger3M))</f>
        <v>1.9762162202048874E-2</v>
      </c>
      <c r="BE1402" s="246" t="e">
        <f>IFERROR(_xll.qlIndexFixing($BF$1,BA1402,TRUE,_xll.ohTrigger(Trigger,Trigger3M)),#N/A)</f>
        <v>#N/A</v>
      </c>
    </row>
    <row r="1403" spans="52:57" ht="11.25" customHeight="1" x14ac:dyDescent="0.25">
      <c r="AZ1403" s="102" t="s">
        <v>83</v>
      </c>
      <c r="BA1403" s="101">
        <f>_xll.qlInterestRateIndexFixingDate(Currency&amp;"ibor"&amp;Tenor,BB1403,Trigger)</f>
        <v>49188</v>
      </c>
      <c r="BB1403" s="101">
        <f>_xll.qlCalendarAdvance(Calendar,BB1402,AZ1403,"f",,Trigger)</f>
        <v>49192</v>
      </c>
      <c r="BC1403" s="101">
        <f>_xll.qlInterestRateIndexMaturity(Currency&amp;"ibor"&amp;Tenor,BB1403,Trigger)</f>
        <v>49283</v>
      </c>
      <c r="BD1403" s="246">
        <f>_xll.qlIndexFixing($AD$5,BA1403,TRUE,_xll.ohTrigger(Trigger,Trigger3M))</f>
        <v>1.9769299355971836E-2</v>
      </c>
      <c r="BE1403" s="246" t="e">
        <f>IFERROR(_xll.qlIndexFixing($BF$1,BA1403,TRUE,_xll.ohTrigger(Trigger,Trigger3M)),#N/A)</f>
        <v>#N/A</v>
      </c>
    </row>
    <row r="1404" spans="52:57" ht="11.25" customHeight="1" x14ac:dyDescent="0.25">
      <c r="AZ1404" s="102" t="s">
        <v>83</v>
      </c>
      <c r="BA1404" s="101">
        <f>_xll.qlInterestRateIndexFixingDate(Currency&amp;"ibor"&amp;Tenor,BB1404,Trigger)</f>
        <v>49195</v>
      </c>
      <c r="BB1404" s="101">
        <f>_xll.qlCalendarAdvance(Calendar,BB1403,AZ1404,"f",,Trigger)</f>
        <v>49199</v>
      </c>
      <c r="BC1404" s="101">
        <f>_xll.qlInterestRateIndexMaturity(Currency&amp;"ibor"&amp;Tenor,BB1404,Trigger)</f>
        <v>49290</v>
      </c>
      <c r="BD1404" s="246">
        <f>_xll.qlIndexFixing($AD$5,BA1404,TRUE,_xll.ohTrigger(Trigger,Trigger3M))</f>
        <v>1.9777568692366378E-2</v>
      </c>
      <c r="BE1404" s="246" t="e">
        <f>IFERROR(_xll.qlIndexFixing($BF$1,BA1404,TRUE,_xll.ohTrigger(Trigger,Trigger3M)),#N/A)</f>
        <v>#N/A</v>
      </c>
    </row>
    <row r="1405" spans="52:57" ht="11.25" customHeight="1" x14ac:dyDescent="0.25">
      <c r="AZ1405" s="102" t="s">
        <v>83</v>
      </c>
      <c r="BA1405" s="101">
        <f>_xll.qlInterestRateIndexFixingDate(Currency&amp;"ibor"&amp;Tenor,BB1405,Trigger)</f>
        <v>49202</v>
      </c>
      <c r="BB1405" s="101">
        <f>_xll.qlCalendarAdvance(Calendar,BB1404,AZ1405,"f",,Trigger)</f>
        <v>49206</v>
      </c>
      <c r="BC1405" s="101">
        <f>_xll.qlInterestRateIndexMaturity(Currency&amp;"ibor"&amp;Tenor,BB1405,Trigger)</f>
        <v>49297</v>
      </c>
      <c r="BD1405" s="246">
        <f>_xll.qlIndexFixing($AD$5,BA1405,TRUE,_xll.ohTrigger(Trigger,Trigger3M))</f>
        <v>1.9785838045960347E-2</v>
      </c>
      <c r="BE1405" s="246" t="e">
        <f>IFERROR(_xll.qlIndexFixing($BF$1,BA1405,TRUE,_xll.ohTrigger(Trigger,Trigger3M)),#N/A)</f>
        <v>#N/A</v>
      </c>
    </row>
    <row r="1406" spans="52:57" ht="11.25" customHeight="1" x14ac:dyDescent="0.25">
      <c r="AZ1406" s="102" t="s">
        <v>83</v>
      </c>
      <c r="BA1406" s="101">
        <f>_xll.qlInterestRateIndexFixingDate(Currency&amp;"ibor"&amp;Tenor,BB1406,Trigger)</f>
        <v>49209</v>
      </c>
      <c r="BB1406" s="101">
        <f>_xll.qlCalendarAdvance(Calendar,BB1405,AZ1406,"f",,Trigger)</f>
        <v>49213</v>
      </c>
      <c r="BC1406" s="101">
        <f>_xll.qlInterestRateIndexMaturity(Currency&amp;"ibor"&amp;Tenor,BB1406,Trigger)</f>
        <v>49305</v>
      </c>
      <c r="BD1406" s="246">
        <f>_xll.qlIndexFixing($AD$5,BA1406,TRUE,_xll.ohTrigger(Trigger,Trigger3M))</f>
        <v>1.9795241399711658E-2</v>
      </c>
      <c r="BE1406" s="246" t="e">
        <f>IFERROR(_xll.qlIndexFixing($BF$1,BA1406,TRUE,_xll.ohTrigger(Trigger,Trigger3M)),#N/A)</f>
        <v>#N/A</v>
      </c>
    </row>
    <row r="1407" spans="52:57" ht="11.25" customHeight="1" x14ac:dyDescent="0.25">
      <c r="AZ1407" s="102" t="s">
        <v>83</v>
      </c>
      <c r="BA1407" s="101">
        <f>_xll.qlInterestRateIndexFixingDate(Currency&amp;"ibor"&amp;Tenor,BB1407,Trigger)</f>
        <v>49216</v>
      </c>
      <c r="BB1407" s="101">
        <f>_xll.qlCalendarAdvance(Calendar,BB1406,AZ1407,"f",,Trigger)</f>
        <v>49220</v>
      </c>
      <c r="BC1407" s="101">
        <f>_xll.qlInterestRateIndexMaturity(Currency&amp;"ibor"&amp;Tenor,BB1407,Trigger)</f>
        <v>49312</v>
      </c>
      <c r="BD1407" s="246">
        <f>_xll.qlIndexFixing($AD$5,BA1407,TRUE,_xll.ohTrigger(Trigger,Trigger3M))</f>
        <v>1.9803511242601275E-2</v>
      </c>
      <c r="BE1407" s="246" t="e">
        <f>IFERROR(_xll.qlIndexFixing($BF$1,BA1407,TRUE,_xll.ohTrigger(Trigger,Trigger3M)),#N/A)</f>
        <v>#N/A</v>
      </c>
    </row>
    <row r="1408" spans="52:57" ht="11.25" customHeight="1" x14ac:dyDescent="0.25">
      <c r="AZ1408" s="102" t="s">
        <v>83</v>
      </c>
      <c r="BA1408" s="101">
        <f>_xll.qlInterestRateIndexFixingDate(Currency&amp;"ibor"&amp;Tenor,BB1408,Trigger)</f>
        <v>49223</v>
      </c>
      <c r="BB1408" s="101">
        <f>_xll.qlCalendarAdvance(Calendar,BB1407,AZ1408,"f",,Trigger)</f>
        <v>49227</v>
      </c>
      <c r="BC1408" s="101">
        <f>_xll.qlInterestRateIndexMaturity(Currency&amp;"ibor"&amp;Tenor,BB1408,Trigger)</f>
        <v>49319</v>
      </c>
      <c r="BD1408" s="246">
        <f>_xll.qlIndexFixing($AD$5,BA1408,TRUE,_xll.ohTrigger(Trigger,Trigger3M))</f>
        <v>1.9811781102879591E-2</v>
      </c>
      <c r="BE1408" s="246" t="e">
        <f>IFERROR(_xll.qlIndexFixing($BF$1,BA1408,TRUE,_xll.ohTrigger(Trigger,Trigger3M)),#N/A)</f>
        <v>#N/A</v>
      </c>
    </row>
    <row r="1409" spans="52:57" ht="11.25" customHeight="1" x14ac:dyDescent="0.25">
      <c r="AZ1409" s="102" t="s">
        <v>83</v>
      </c>
      <c r="BA1409" s="101">
        <f>_xll.qlInterestRateIndexFixingDate(Currency&amp;"ibor"&amp;Tenor,BB1409,Trigger)</f>
        <v>49230</v>
      </c>
      <c r="BB1409" s="101">
        <f>_xll.qlCalendarAdvance(Calendar,BB1408,AZ1409,"f",,Trigger)</f>
        <v>49234</v>
      </c>
      <c r="BC1409" s="101">
        <f>_xll.qlInterestRateIndexMaturity(Currency&amp;"ibor"&amp;Tenor,BB1409,Trigger)</f>
        <v>49326</v>
      </c>
      <c r="BD1409" s="246">
        <f>_xll.qlIndexFixing($AD$5,BA1409,TRUE,_xll.ohTrigger(Trigger,Trigger3M))</f>
        <v>1.9820050980548343E-2</v>
      </c>
      <c r="BE1409" s="246" t="e">
        <f>IFERROR(_xll.qlIndexFixing($BF$1,BA1409,TRUE,_xll.ohTrigger(Trigger,Trigger3M)),#N/A)</f>
        <v>#N/A</v>
      </c>
    </row>
    <row r="1410" spans="52:57" ht="11.25" customHeight="1" x14ac:dyDescent="0.25">
      <c r="AZ1410" s="102" t="s">
        <v>83</v>
      </c>
      <c r="BA1410" s="101">
        <f>_xll.qlInterestRateIndexFixingDate(Currency&amp;"ibor"&amp;Tenor,BB1410,Trigger)</f>
        <v>49237</v>
      </c>
      <c r="BB1410" s="101">
        <f>_xll.qlCalendarAdvance(Calendar,BB1409,AZ1410,"f",,Trigger)</f>
        <v>49241</v>
      </c>
      <c r="BC1410" s="101">
        <f>_xll.qlInterestRateIndexMaturity(Currency&amp;"ibor"&amp;Tenor,BB1410,Trigger)</f>
        <v>49333</v>
      </c>
      <c r="BD1410" s="246">
        <f>_xll.qlIndexFixing($AD$5,BA1410,TRUE,_xll.ohTrigger(Trigger,Trigger3M))</f>
        <v>1.9828320875606664E-2</v>
      </c>
      <c r="BE1410" s="246" t="e">
        <f>IFERROR(_xll.qlIndexFixing($BF$1,BA1410,TRUE,_xll.ohTrigger(Trigger,Trigger3M)),#N/A)</f>
        <v>#N/A</v>
      </c>
    </row>
    <row r="1411" spans="52:57" ht="11.25" customHeight="1" x14ac:dyDescent="0.25">
      <c r="AZ1411" s="102" t="s">
        <v>83</v>
      </c>
      <c r="BA1411" s="101">
        <f>_xll.qlInterestRateIndexFixingDate(Currency&amp;"ibor"&amp;Tenor,BB1411,Trigger)</f>
        <v>49244</v>
      </c>
      <c r="BB1411" s="101">
        <f>_xll.qlCalendarAdvance(Calendar,BB1410,AZ1411,"f",,Trigger)</f>
        <v>49248</v>
      </c>
      <c r="BC1411" s="101">
        <f>_xll.qlInterestRateIndexMaturity(Currency&amp;"ibor"&amp;Tenor,BB1411,Trigger)</f>
        <v>49340</v>
      </c>
      <c r="BD1411" s="246">
        <f>_xll.qlIndexFixing($AD$5,BA1411,TRUE,_xll.ohTrigger(Trigger,Trigger3M))</f>
        <v>1.983659078805455E-2</v>
      </c>
      <c r="BE1411" s="246" t="e">
        <f>IFERROR(_xll.qlIndexFixing($BF$1,BA1411,TRUE,_xll.ohTrigger(Trigger,Trigger3M)),#N/A)</f>
        <v>#N/A</v>
      </c>
    </row>
    <row r="1412" spans="52:57" ht="11.25" customHeight="1" x14ac:dyDescent="0.25">
      <c r="AZ1412" s="102" t="s">
        <v>83</v>
      </c>
      <c r="BA1412" s="101">
        <f>_xll.qlInterestRateIndexFixingDate(Currency&amp;"ibor"&amp;Tenor,BB1412,Trigger)</f>
        <v>49251</v>
      </c>
      <c r="BB1412" s="101">
        <f>_xll.qlCalendarAdvance(Calendar,BB1411,AZ1412,"f",,Trigger)</f>
        <v>49255</v>
      </c>
      <c r="BC1412" s="101">
        <f>_xll.qlInterestRateIndexMaturity(Currency&amp;"ibor"&amp;Tenor,BB1412,Trigger)</f>
        <v>49347</v>
      </c>
      <c r="BD1412" s="246">
        <f>_xll.qlIndexFixing($AD$5,BA1412,TRUE,_xll.ohTrigger(Trigger,Trigger3M))</f>
        <v>1.9844860717892005E-2</v>
      </c>
      <c r="BE1412" s="246" t="e">
        <f>IFERROR(_xll.qlIndexFixing($BF$1,BA1412,TRUE,_xll.ohTrigger(Trigger,Trigger3M)),#N/A)</f>
        <v>#N/A</v>
      </c>
    </row>
    <row r="1413" spans="52:57" ht="11.25" customHeight="1" x14ac:dyDescent="0.25">
      <c r="AZ1413" s="102" t="s">
        <v>83</v>
      </c>
      <c r="BA1413" s="101">
        <f>_xll.qlInterestRateIndexFixingDate(Currency&amp;"ibor"&amp;Tenor,BB1413,Trigger)</f>
        <v>49258</v>
      </c>
      <c r="BB1413" s="101">
        <f>_xll.qlCalendarAdvance(Calendar,BB1412,AZ1413,"f",,Trigger)</f>
        <v>49262</v>
      </c>
      <c r="BC1413" s="101">
        <f>_xll.qlInterestRateIndexMaturity(Currency&amp;"ibor"&amp;Tenor,BB1413,Trigger)</f>
        <v>49354</v>
      </c>
      <c r="BD1413" s="246">
        <f>_xll.qlIndexFixing($AD$5,BA1413,TRUE,_xll.ohTrigger(Trigger,Trigger3M))</f>
        <v>1.9853130665119029E-2</v>
      </c>
      <c r="BE1413" s="246" t="e">
        <f>IFERROR(_xll.qlIndexFixing($BF$1,BA1413,TRUE,_xll.ohTrigger(Trigger,Trigger3M)),#N/A)</f>
        <v>#N/A</v>
      </c>
    </row>
    <row r="1414" spans="52:57" ht="11.25" customHeight="1" x14ac:dyDescent="0.25">
      <c r="AZ1414" s="102" t="s">
        <v>83</v>
      </c>
      <c r="BA1414" s="101">
        <f>_xll.qlInterestRateIndexFixingDate(Currency&amp;"ibor"&amp;Tenor,BB1414,Trigger)</f>
        <v>49265</v>
      </c>
      <c r="BB1414" s="101">
        <f>_xll.qlCalendarAdvance(Calendar,BB1413,AZ1414,"f",,Trigger)</f>
        <v>49269</v>
      </c>
      <c r="BC1414" s="101">
        <f>_xll.qlInterestRateIndexMaturity(Currency&amp;"ibor"&amp;Tenor,BB1414,Trigger)</f>
        <v>49361</v>
      </c>
      <c r="BD1414" s="246">
        <f>_xll.qlIndexFixing($AD$5,BA1414,TRUE,_xll.ohTrigger(Trigger,Trigger3M))</f>
        <v>1.986140062973649E-2</v>
      </c>
      <c r="BE1414" s="246" t="e">
        <f>IFERROR(_xll.qlIndexFixing($BF$1,BA1414,TRUE,_xll.ohTrigger(Trigger,Trigger3M)),#N/A)</f>
        <v>#N/A</v>
      </c>
    </row>
    <row r="1415" spans="52:57" ht="11.25" customHeight="1" x14ac:dyDescent="0.25">
      <c r="AZ1415" s="102" t="s">
        <v>83</v>
      </c>
      <c r="BA1415" s="101">
        <f>_xll.qlInterestRateIndexFixingDate(Currency&amp;"ibor"&amp;Tenor,BB1415,Trigger)</f>
        <v>49272</v>
      </c>
      <c r="BB1415" s="101">
        <f>_xll.qlCalendarAdvance(Calendar,BB1414,AZ1415,"f",,Trigger)</f>
        <v>49276</v>
      </c>
      <c r="BC1415" s="101">
        <f>_xll.qlInterestRateIndexMaturity(Currency&amp;"ibor"&amp;Tenor,BB1415,Trigger)</f>
        <v>49368</v>
      </c>
      <c r="BD1415" s="246">
        <f>_xll.qlIndexFixing($AD$5,BA1415,TRUE,_xll.ohTrigger(Trigger,Trigger3M))</f>
        <v>1.9869670611742652E-2</v>
      </c>
      <c r="BE1415" s="246" t="e">
        <f>IFERROR(_xll.qlIndexFixing($BF$1,BA1415,TRUE,_xll.ohTrigger(Trigger,Trigger3M)),#N/A)</f>
        <v>#N/A</v>
      </c>
    </row>
    <row r="1416" spans="52:57" ht="11.25" customHeight="1" x14ac:dyDescent="0.25">
      <c r="AZ1416" s="102" t="s">
        <v>83</v>
      </c>
      <c r="BA1416" s="101">
        <f>_xll.qlInterestRateIndexFixingDate(Currency&amp;"ibor"&amp;Tenor,BB1416,Trigger)</f>
        <v>49279</v>
      </c>
      <c r="BB1416" s="101">
        <f>_xll.qlCalendarAdvance(Calendar,BB1415,AZ1416,"f",,Trigger)</f>
        <v>49283</v>
      </c>
      <c r="BC1416" s="101">
        <f>_xll.qlInterestRateIndexMaturity(Currency&amp;"ibor"&amp;Tenor,BB1416,Trigger)</f>
        <v>49373</v>
      </c>
      <c r="BD1416" s="246">
        <f>_xll.qlIndexFixing($AD$5,BA1416,TRUE,_xll.ohTrigger(Trigger,Trigger3M))</f>
        <v>1.9875663615474437E-2</v>
      </c>
      <c r="BE1416" s="246" t="e">
        <f>IFERROR(_xll.qlIndexFixing($BF$1,BA1416,TRUE,_xll.ohTrigger(Trigger,Trigger3M)),#N/A)</f>
        <v>#N/A</v>
      </c>
    </row>
    <row r="1417" spans="52:57" ht="11.25" customHeight="1" x14ac:dyDescent="0.25">
      <c r="AZ1417" s="102" t="s">
        <v>83</v>
      </c>
      <c r="BA1417" s="101">
        <f>_xll.qlInterestRateIndexFixingDate(Currency&amp;"ibor"&amp;Tenor,BB1417,Trigger)</f>
        <v>49286</v>
      </c>
      <c r="BB1417" s="101">
        <f>_xll.qlCalendarAdvance(Calendar,BB1416,AZ1417,"f",,Trigger)</f>
        <v>49290</v>
      </c>
      <c r="BC1417" s="101">
        <f>_xll.qlInterestRateIndexMaturity(Currency&amp;"ibor"&amp;Tenor,BB1417,Trigger)</f>
        <v>49380</v>
      </c>
      <c r="BD1417" s="246">
        <f>_xll.qlIndexFixing($AD$5,BA1417,TRUE,_xll.ohTrigger(Trigger,Trigger3M))</f>
        <v>1.988393271872102E-2</v>
      </c>
      <c r="BE1417" s="246" t="e">
        <f>IFERROR(_xll.qlIndexFixing($BF$1,BA1417,TRUE,_xll.ohTrigger(Trigger,Trigger3M)),#N/A)</f>
        <v>#N/A</v>
      </c>
    </row>
    <row r="1418" spans="52:57" ht="11.25" customHeight="1" x14ac:dyDescent="0.25">
      <c r="AZ1418" s="102" t="s">
        <v>83</v>
      </c>
      <c r="BA1418" s="101">
        <f>_xll.qlInterestRateIndexFixingDate(Currency&amp;"ibor"&amp;Tenor,BB1418,Trigger)</f>
        <v>49293</v>
      </c>
      <c r="BB1418" s="101">
        <f>_xll.qlCalendarAdvance(Calendar,BB1417,AZ1418,"f",,Trigger)</f>
        <v>49297</v>
      </c>
      <c r="BC1418" s="101">
        <f>_xll.qlInterestRateIndexMaturity(Currency&amp;"ibor"&amp;Tenor,BB1418,Trigger)</f>
        <v>49387</v>
      </c>
      <c r="BD1418" s="246">
        <f>_xll.qlIndexFixing($AD$5,BA1418,TRUE,_xll.ohTrigger(Trigger,Trigger3M))</f>
        <v>1.9892201838978885E-2</v>
      </c>
      <c r="BE1418" s="246" t="e">
        <f>IFERROR(_xll.qlIndexFixing($BF$1,BA1418,TRUE,_xll.ohTrigger(Trigger,Trigger3M)),#N/A)</f>
        <v>#N/A</v>
      </c>
    </row>
    <row r="1419" spans="52:57" ht="11.25" customHeight="1" x14ac:dyDescent="0.25">
      <c r="AZ1419" s="102" t="s">
        <v>83</v>
      </c>
      <c r="BA1419" s="101">
        <f>_xll.qlInterestRateIndexFixingDate(Currency&amp;"ibor"&amp;Tenor,BB1419,Trigger)</f>
        <v>49299</v>
      </c>
      <c r="BB1419" s="101">
        <f>_xll.qlCalendarAdvance(Calendar,BB1418,AZ1419,"f",,Trigger)</f>
        <v>49305</v>
      </c>
      <c r="BC1419" s="101">
        <f>_xll.qlInterestRateIndexMaturity(Currency&amp;"ibor"&amp;Tenor,BB1419,Trigger)</f>
        <v>49395</v>
      </c>
      <c r="BD1419" s="246">
        <f>_xll.qlIndexFixing($AD$5,BA1419,TRUE,_xll.ohTrigger(Trigger,Trigger3M))</f>
        <v>1.9901652282957372E-2</v>
      </c>
      <c r="BE1419" s="246" t="e">
        <f>IFERROR(_xll.qlIndexFixing($BF$1,BA1419,TRUE,_xll.ohTrigger(Trigger,Trigger3M)),#N/A)</f>
        <v>#N/A</v>
      </c>
    </row>
    <row r="1420" spans="52:57" ht="11.25" customHeight="1" x14ac:dyDescent="0.25">
      <c r="AZ1420" s="102" t="s">
        <v>83</v>
      </c>
      <c r="BA1420" s="101">
        <f>_xll.qlInterestRateIndexFixingDate(Currency&amp;"ibor"&amp;Tenor,BB1420,Trigger)</f>
        <v>49307</v>
      </c>
      <c r="BB1420" s="101">
        <f>_xll.qlCalendarAdvance(Calendar,BB1419,AZ1420,"f",,Trigger)</f>
        <v>49312</v>
      </c>
      <c r="BC1420" s="101">
        <f>_xll.qlInterestRateIndexMaturity(Currency&amp;"ibor"&amp;Tenor,BB1420,Trigger)</f>
        <v>49402</v>
      </c>
      <c r="BD1420" s="246">
        <f>_xll.qlIndexFixing($AD$5,BA1420,TRUE,_xll.ohTrigger(Trigger,Trigger3M))</f>
        <v>1.9909921439664302E-2</v>
      </c>
      <c r="BE1420" s="246" t="e">
        <f>IFERROR(_xll.qlIndexFixing($BF$1,BA1420,TRUE,_xll.ohTrigger(Trigger,Trigger3M)),#N/A)</f>
        <v>#N/A</v>
      </c>
    </row>
    <row r="1421" spans="52:57" ht="11.25" customHeight="1" x14ac:dyDescent="0.25">
      <c r="AZ1421" s="102" t="s">
        <v>83</v>
      </c>
      <c r="BA1421" s="101">
        <f>_xll.qlInterestRateIndexFixingDate(Currency&amp;"ibor"&amp;Tenor,BB1421,Trigger)</f>
        <v>49317</v>
      </c>
      <c r="BB1421" s="101">
        <f>_xll.qlCalendarAdvance(Calendar,BB1420,AZ1421,"f",,Trigger)</f>
        <v>49319</v>
      </c>
      <c r="BC1421" s="101">
        <f>_xll.qlInterestRateIndexMaturity(Currency&amp;"ibor"&amp;Tenor,BB1421,Trigger)</f>
        <v>49409</v>
      </c>
      <c r="BD1421" s="246">
        <f>_xll.qlIndexFixing($AD$5,BA1421,TRUE,_xll.ohTrigger(Trigger,Trigger3M))</f>
        <v>1.9918190613381626E-2</v>
      </c>
      <c r="BE1421" s="246" t="e">
        <f>IFERROR(_xll.qlIndexFixing($BF$1,BA1421,TRUE,_xll.ohTrigger(Trigger,Trigger3M)),#N/A)</f>
        <v>#N/A</v>
      </c>
    </row>
    <row r="1422" spans="52:57" ht="11.25" customHeight="1" x14ac:dyDescent="0.25">
      <c r="AZ1422" s="102" t="s">
        <v>83</v>
      </c>
      <c r="BA1422" s="101">
        <f>_xll.qlInterestRateIndexFixingDate(Currency&amp;"ibor"&amp;Tenor,BB1422,Trigger)</f>
        <v>49324</v>
      </c>
      <c r="BB1422" s="101">
        <f>_xll.qlCalendarAdvance(Calendar,BB1421,AZ1422,"f",,Trigger)</f>
        <v>49326</v>
      </c>
      <c r="BC1422" s="101">
        <f>_xll.qlInterestRateIndexMaturity(Currency&amp;"ibor"&amp;Tenor,BB1422,Trigger)</f>
        <v>49416</v>
      </c>
      <c r="BD1422" s="246">
        <f>_xll.qlIndexFixing($AD$5,BA1422,TRUE,_xll.ohTrigger(Trigger,Trigger3M))</f>
        <v>1.9926459804108454E-2</v>
      </c>
      <c r="BE1422" s="246" t="e">
        <f>IFERROR(_xll.qlIndexFixing($BF$1,BA1422,TRUE,_xll.ohTrigger(Trigger,Trigger3M)),#N/A)</f>
        <v>#N/A</v>
      </c>
    </row>
    <row r="1423" spans="52:57" ht="11.25" customHeight="1" x14ac:dyDescent="0.25">
      <c r="AZ1423" s="102" t="s">
        <v>83</v>
      </c>
      <c r="BA1423" s="101">
        <f>_xll.qlInterestRateIndexFixingDate(Currency&amp;"ibor"&amp;Tenor,BB1423,Trigger)</f>
        <v>49331</v>
      </c>
      <c r="BB1423" s="101">
        <f>_xll.qlCalendarAdvance(Calendar,BB1422,AZ1423,"f",,Trigger)</f>
        <v>49333</v>
      </c>
      <c r="BC1423" s="101">
        <f>_xll.qlInterestRateIndexMaturity(Currency&amp;"ibor"&amp;Tenor,BB1423,Trigger)</f>
        <v>49423</v>
      </c>
      <c r="BD1423" s="246">
        <f>_xll.qlIndexFixing($AD$5,BA1423,TRUE,_xll.ohTrigger(Trigger,Trigger3M))</f>
        <v>1.9934729011845675E-2</v>
      </c>
      <c r="BE1423" s="246" t="e">
        <f>IFERROR(_xll.qlIndexFixing($BF$1,BA1423,TRUE,_xll.ohTrigger(Trigger,Trigger3M)),#N/A)</f>
        <v>#N/A</v>
      </c>
    </row>
    <row r="1424" spans="52:57" ht="11.25" customHeight="1" x14ac:dyDescent="0.25">
      <c r="AZ1424" s="102" t="s">
        <v>83</v>
      </c>
      <c r="BA1424" s="101">
        <f>_xll.qlInterestRateIndexFixingDate(Currency&amp;"ibor"&amp;Tenor,BB1424,Trigger)</f>
        <v>49338</v>
      </c>
      <c r="BB1424" s="101">
        <f>_xll.qlCalendarAdvance(Calendar,BB1423,AZ1424,"f",,Trigger)</f>
        <v>49340</v>
      </c>
      <c r="BC1424" s="101">
        <f>_xll.qlInterestRateIndexMaturity(Currency&amp;"ibor"&amp;Tenor,BB1424,Trigger)</f>
        <v>49429</v>
      </c>
      <c r="BD1424" s="246">
        <f>_xll.qlIndexFixing($AD$5,BA1424,TRUE,_xll.ohTrigger(Trigger,Trigger3M))</f>
        <v>1.9941856142364791E-2</v>
      </c>
      <c r="BE1424" s="246" t="e">
        <f>IFERROR(_xll.qlIndexFixing($BF$1,BA1424,TRUE,_xll.ohTrigger(Trigger,Trigger3M)),#N/A)</f>
        <v>#N/A</v>
      </c>
    </row>
    <row r="1425" spans="52:57" ht="11.25" customHeight="1" x14ac:dyDescent="0.25">
      <c r="AZ1425" s="102" t="s">
        <v>83</v>
      </c>
      <c r="BA1425" s="101">
        <f>_xll.qlInterestRateIndexFixingDate(Currency&amp;"ibor"&amp;Tenor,BB1425,Trigger)</f>
        <v>49345</v>
      </c>
      <c r="BB1425" s="101">
        <f>_xll.qlCalendarAdvance(Calendar,BB1424,AZ1425,"f",,Trigger)</f>
        <v>49347</v>
      </c>
      <c r="BC1425" s="101">
        <f>_xll.qlInterestRateIndexMaturity(Currency&amp;"ibor"&amp;Tenor,BB1425,Trigger)</f>
        <v>49436</v>
      </c>
      <c r="BD1425" s="246">
        <f>_xll.qlIndexFixing($AD$5,BA1425,TRUE,_xll.ohTrigger(Trigger,Trigger3M))</f>
        <v>1.9950124925885156E-2</v>
      </c>
      <c r="BE1425" s="246" t="e">
        <f>IFERROR(_xll.qlIndexFixing($BF$1,BA1425,TRUE,_xll.ohTrigger(Trigger,Trigger3M)),#N/A)</f>
        <v>#N/A</v>
      </c>
    </row>
    <row r="1426" spans="52:57" ht="11.25" customHeight="1" x14ac:dyDescent="0.25">
      <c r="AZ1426" s="102" t="s">
        <v>83</v>
      </c>
      <c r="BA1426" s="101">
        <f>_xll.qlInterestRateIndexFixingDate(Currency&amp;"ibor"&amp;Tenor,BB1426,Trigger)</f>
        <v>49352</v>
      </c>
      <c r="BB1426" s="101">
        <f>_xll.qlCalendarAdvance(Calendar,BB1425,AZ1426,"f",,Trigger)</f>
        <v>49354</v>
      </c>
      <c r="BC1426" s="101">
        <f>_xll.qlInterestRateIndexMaturity(Currency&amp;"ibor"&amp;Tenor,BB1426,Trigger)</f>
        <v>49443</v>
      </c>
      <c r="BD1426" s="246">
        <f>_xll.qlIndexFixing($AD$5,BA1426,TRUE,_xll.ohTrigger(Trigger,Trigger3M))</f>
        <v>1.9958393726225324E-2</v>
      </c>
      <c r="BE1426" s="246" t="e">
        <f>IFERROR(_xll.qlIndexFixing($BF$1,BA1426,TRUE,_xll.ohTrigger(Trigger,Trigger3M)),#N/A)</f>
        <v>#N/A</v>
      </c>
    </row>
    <row r="1427" spans="52:57" ht="11.25" customHeight="1" x14ac:dyDescent="0.25">
      <c r="AZ1427" s="102" t="s">
        <v>83</v>
      </c>
      <c r="BA1427" s="101">
        <f>_xll.qlInterestRateIndexFixingDate(Currency&amp;"ibor"&amp;Tenor,BB1427,Trigger)</f>
        <v>49359</v>
      </c>
      <c r="BB1427" s="101">
        <f>_xll.qlCalendarAdvance(Calendar,BB1426,AZ1427,"f",,Trigger)</f>
        <v>49361</v>
      </c>
      <c r="BC1427" s="101">
        <f>_xll.qlInterestRateIndexMaturity(Currency&amp;"ibor"&amp;Tenor,BB1427,Trigger)</f>
        <v>49450</v>
      </c>
      <c r="BD1427" s="246">
        <f>_xll.qlIndexFixing($AD$5,BA1427,TRUE,_xll.ohTrigger(Trigger,Trigger3M))</f>
        <v>1.99666625433844E-2</v>
      </c>
      <c r="BE1427" s="246" t="e">
        <f>IFERROR(_xll.qlIndexFixing($BF$1,BA1427,TRUE,_xll.ohTrigger(Trigger,Trigger3M)),#N/A)</f>
        <v>#N/A</v>
      </c>
    </row>
    <row r="1428" spans="52:57" ht="11.25" customHeight="1" x14ac:dyDescent="0.25">
      <c r="AZ1428" s="102" t="s">
        <v>83</v>
      </c>
      <c r="BA1428" s="101">
        <f>_xll.qlInterestRateIndexFixingDate(Currency&amp;"ibor"&amp;Tenor,BB1428,Trigger)</f>
        <v>49366</v>
      </c>
      <c r="BB1428" s="101">
        <f>_xll.qlCalendarAdvance(Calendar,BB1427,AZ1428,"f",,Trigger)</f>
        <v>49368</v>
      </c>
      <c r="BC1428" s="101">
        <f>_xll.qlInterestRateIndexMaturity(Currency&amp;"ibor"&amp;Tenor,BB1428,Trigger)</f>
        <v>49460</v>
      </c>
      <c r="BD1428" s="246">
        <f>_xll.qlIndexFixing($AD$5,BA1428,TRUE,_xll.ohTrigger(Trigger,Trigger3M))</f>
        <v>1.9978363420037362E-2</v>
      </c>
      <c r="BE1428" s="246" t="e">
        <f>IFERROR(_xll.qlIndexFixing($BF$1,BA1428,TRUE,_xll.ohTrigger(Trigger,Trigger3M)),#N/A)</f>
        <v>#N/A</v>
      </c>
    </row>
    <row r="1429" spans="52:57" ht="11.25" customHeight="1" x14ac:dyDescent="0.25">
      <c r="AZ1429" s="102" t="s">
        <v>83</v>
      </c>
      <c r="BA1429" s="101">
        <f>_xll.qlInterestRateIndexFixingDate(Currency&amp;"ibor"&amp;Tenor,BB1429,Trigger)</f>
        <v>49373</v>
      </c>
      <c r="BB1429" s="101">
        <f>_xll.qlCalendarAdvance(Calendar,BB1428,AZ1429,"f",,Trigger)</f>
        <v>49375</v>
      </c>
      <c r="BC1429" s="101">
        <f>_xll.qlInterestRateIndexMaturity(Currency&amp;"ibor"&amp;Tenor,BB1429,Trigger)</f>
        <v>49467</v>
      </c>
      <c r="BD1429" s="246">
        <f>_xll.qlIndexFixing($AD$5,BA1429,TRUE,_xll.ohTrigger(Trigger,Trigger3M))</f>
        <v>1.9986633647988528E-2</v>
      </c>
      <c r="BE1429" s="246" t="e">
        <f>IFERROR(_xll.qlIndexFixing($BF$1,BA1429,TRUE,_xll.ohTrigger(Trigger,Trigger3M)),#N/A)</f>
        <v>#N/A</v>
      </c>
    </row>
    <row r="1430" spans="52:57" ht="11.25" customHeight="1" x14ac:dyDescent="0.25">
      <c r="AZ1430" s="102" t="s">
        <v>83</v>
      </c>
      <c r="BA1430" s="101">
        <f>_xll.qlInterestRateIndexFixingDate(Currency&amp;"ibor"&amp;Tenor,BB1430,Trigger)</f>
        <v>49380</v>
      </c>
      <c r="BB1430" s="101">
        <f>_xll.qlCalendarAdvance(Calendar,BB1429,AZ1430,"f",,Trigger)</f>
        <v>49382</v>
      </c>
      <c r="BC1430" s="101">
        <f>_xll.qlInterestRateIndexMaturity(Currency&amp;"ibor"&amp;Tenor,BB1430,Trigger)</f>
        <v>49474</v>
      </c>
      <c r="BD1430" s="246">
        <f>_xll.qlIndexFixing($AD$5,BA1430,TRUE,_xll.ohTrigger(Trigger,Trigger3M))</f>
        <v>1.9994903893331865E-2</v>
      </c>
      <c r="BE1430" s="246" t="e">
        <f>IFERROR(_xll.qlIndexFixing($BF$1,BA1430,TRUE,_xll.ohTrigger(Trigger,Trigger3M)),#N/A)</f>
        <v>#N/A</v>
      </c>
    </row>
    <row r="1431" spans="52:57" ht="11.25" customHeight="1" x14ac:dyDescent="0.25">
      <c r="AZ1431" s="102" t="s">
        <v>83</v>
      </c>
      <c r="BA1431" s="101">
        <f>_xll.qlInterestRateIndexFixingDate(Currency&amp;"ibor"&amp;Tenor,BB1431,Trigger)</f>
        <v>49387</v>
      </c>
      <c r="BB1431" s="101">
        <f>_xll.qlCalendarAdvance(Calendar,BB1430,AZ1431,"f",,Trigger)</f>
        <v>49389</v>
      </c>
      <c r="BC1431" s="101">
        <f>_xll.qlInterestRateIndexMaturity(Currency&amp;"ibor"&amp;Tenor,BB1431,Trigger)</f>
        <v>49481</v>
      </c>
      <c r="BD1431" s="246">
        <f>_xll.qlIndexFixing($AD$5,BA1431,TRUE,_xll.ohTrigger(Trigger,Trigger3M))</f>
        <v>2.0003174156064771E-2</v>
      </c>
      <c r="BE1431" s="246" t="e">
        <f>IFERROR(_xll.qlIndexFixing($BF$1,BA1431,TRUE,_xll.ohTrigger(Trigger,Trigger3M)),#N/A)</f>
        <v>#N/A</v>
      </c>
    </row>
    <row r="1432" spans="52:57" ht="11.25" customHeight="1" x14ac:dyDescent="0.25">
      <c r="AZ1432" s="102" t="s">
        <v>83</v>
      </c>
      <c r="BA1432" s="101">
        <f>_xll.qlInterestRateIndexFixingDate(Currency&amp;"ibor"&amp;Tenor,BB1432,Trigger)</f>
        <v>49390</v>
      </c>
      <c r="BB1432" s="101">
        <f>_xll.qlCalendarAdvance(Calendar,BB1431,AZ1432,"f",,Trigger)</f>
        <v>49396</v>
      </c>
      <c r="BC1432" s="101">
        <f>_xll.qlInterestRateIndexMaturity(Currency&amp;"ibor"&amp;Tenor,BB1432,Trigger)</f>
        <v>49488</v>
      </c>
      <c r="BD1432" s="246">
        <f>_xll.qlIndexFixing($AD$5,BA1432,TRUE,_xll.ohTrigger(Trigger,Trigger3M))</f>
        <v>2.0011444436188984E-2</v>
      </c>
      <c r="BE1432" s="246" t="e">
        <f>IFERROR(_xll.qlIndexFixing($BF$1,BA1432,TRUE,_xll.ohTrigger(Trigger,Trigger3M)),#N/A)</f>
        <v>#N/A</v>
      </c>
    </row>
    <row r="1433" spans="52:57" ht="11.25" customHeight="1" x14ac:dyDescent="0.25">
      <c r="AZ1433" s="102" t="s">
        <v>83</v>
      </c>
      <c r="BA1433" s="101">
        <f>_xll.qlInterestRateIndexFixingDate(Currency&amp;"ibor"&amp;Tenor,BB1433,Trigger)</f>
        <v>49401</v>
      </c>
      <c r="BB1433" s="101">
        <f>_xll.qlCalendarAdvance(Calendar,BB1432,AZ1433,"f",,Trigger)</f>
        <v>49403</v>
      </c>
      <c r="BC1433" s="101">
        <f>_xll.qlInterestRateIndexMaturity(Currency&amp;"ibor"&amp;Tenor,BB1433,Trigger)</f>
        <v>49494</v>
      </c>
      <c r="BD1433" s="246">
        <f>_xll.qlIndexFixing($AD$5,BA1433,TRUE,_xll.ohTrigger(Trigger,Trigger3M))</f>
        <v>2.0018568336158463E-2</v>
      </c>
      <c r="BE1433" s="246" t="e">
        <f>IFERROR(_xll.qlIndexFixing($BF$1,BA1433,TRUE,_xll.ohTrigger(Trigger,Trigger3M)),#N/A)</f>
        <v>#N/A</v>
      </c>
    </row>
    <row r="1434" spans="52:57" ht="11.25" customHeight="1" x14ac:dyDescent="0.25">
      <c r="AZ1434" s="102" t="s">
        <v>83</v>
      </c>
      <c r="BA1434" s="101">
        <f>_xll.qlInterestRateIndexFixingDate(Currency&amp;"ibor"&amp;Tenor,BB1434,Trigger)</f>
        <v>49408</v>
      </c>
      <c r="BB1434" s="101">
        <f>_xll.qlCalendarAdvance(Calendar,BB1433,AZ1434,"f",,Trigger)</f>
        <v>49410</v>
      </c>
      <c r="BC1434" s="101">
        <f>_xll.qlInterestRateIndexMaturity(Currency&amp;"ibor"&amp;Tenor,BB1434,Trigger)</f>
        <v>49501</v>
      </c>
      <c r="BD1434" s="246">
        <f>_xll.qlIndexFixing($AD$5,BA1434,TRUE,_xll.ohTrigger(Trigger,Trigger3M))</f>
        <v>2.0026838191010369E-2</v>
      </c>
      <c r="BE1434" s="246" t="e">
        <f>IFERROR(_xll.qlIndexFixing($BF$1,BA1434,TRUE,_xll.ohTrigger(Trigger,Trigger3M)),#N/A)</f>
        <v>#N/A</v>
      </c>
    </row>
    <row r="1435" spans="52:57" ht="11.25" customHeight="1" x14ac:dyDescent="0.25">
      <c r="AZ1435" s="102" t="s">
        <v>83</v>
      </c>
      <c r="BA1435" s="101">
        <f>_xll.qlInterestRateIndexFixingDate(Currency&amp;"ibor"&amp;Tenor,BB1435,Trigger)</f>
        <v>49415</v>
      </c>
      <c r="BB1435" s="101">
        <f>_xll.qlCalendarAdvance(Calendar,BB1434,AZ1435,"f",,Trigger)</f>
        <v>49417</v>
      </c>
      <c r="BC1435" s="101">
        <f>_xll.qlInterestRateIndexMaturity(Currency&amp;"ibor"&amp;Tenor,BB1435,Trigger)</f>
        <v>49508</v>
      </c>
      <c r="BD1435" s="246">
        <f>_xll.qlIndexFixing($AD$5,BA1435,TRUE,_xll.ohTrigger(Trigger,Trigger3M))</f>
        <v>2.0035108063061705E-2</v>
      </c>
      <c r="BE1435" s="246" t="e">
        <f>IFERROR(_xll.qlIndexFixing($BF$1,BA1435,TRUE,_xll.ohTrigger(Trigger,Trigger3M)),#N/A)</f>
        <v>#N/A</v>
      </c>
    </row>
    <row r="1436" spans="52:57" ht="11.25" customHeight="1" x14ac:dyDescent="0.25">
      <c r="AZ1436" s="102" t="s">
        <v>83</v>
      </c>
      <c r="BA1436" s="101">
        <f>_xll.qlInterestRateIndexFixingDate(Currency&amp;"ibor"&amp;Tenor,BB1436,Trigger)</f>
        <v>49422</v>
      </c>
      <c r="BB1436" s="101">
        <f>_xll.qlCalendarAdvance(Calendar,BB1435,AZ1436,"f",,Trigger)</f>
        <v>49424</v>
      </c>
      <c r="BC1436" s="101">
        <f>_xll.qlInterestRateIndexMaturity(Currency&amp;"ibor"&amp;Tenor,BB1436,Trigger)</f>
        <v>49515</v>
      </c>
      <c r="BD1436" s="246">
        <f>_xll.qlIndexFixing($AD$5,BA1436,TRUE,_xll.ohTrigger(Trigger,Trigger3M))</f>
        <v>2.0030467183447913E-2</v>
      </c>
      <c r="BE1436" s="246" t="e">
        <f>IFERROR(_xll.qlIndexFixing($BF$1,BA1436,TRUE,_xll.ohTrigger(Trigger,Trigger3M)),#N/A)</f>
        <v>#N/A</v>
      </c>
    </row>
    <row r="1437" spans="52:57" ht="11.25" customHeight="1" x14ac:dyDescent="0.25">
      <c r="AZ1437" s="102" t="s">
        <v>83</v>
      </c>
      <c r="BA1437" s="101">
        <f>_xll.qlInterestRateIndexFixingDate(Currency&amp;"ibor"&amp;Tenor,BB1437,Trigger)</f>
        <v>49426</v>
      </c>
      <c r="BB1437" s="101">
        <f>_xll.qlCalendarAdvance(Calendar,BB1436,AZ1437,"f",,Trigger)</f>
        <v>49431</v>
      </c>
      <c r="BC1437" s="101">
        <f>_xll.qlInterestRateIndexMaturity(Currency&amp;"ibor"&amp;Tenor,BB1437,Trigger)</f>
        <v>49523</v>
      </c>
      <c r="BD1437" s="246">
        <f>_xll.qlIndexFixing($AD$5,BA1437,TRUE,_xll.ohTrigger(Trigger,Trigger3M))</f>
        <v>1.9937731217811921E-2</v>
      </c>
      <c r="BE1437" s="246" t="e">
        <f>IFERROR(_xll.qlIndexFixing($BF$1,BA1437,TRUE,_xll.ohTrigger(Trigger,Trigger3M)),#N/A)</f>
        <v>#N/A</v>
      </c>
    </row>
    <row r="1438" spans="52:57" ht="11.25" customHeight="1" x14ac:dyDescent="0.25">
      <c r="AZ1438" s="102" t="s">
        <v>83</v>
      </c>
      <c r="BA1438" s="101">
        <f>_xll.qlInterestRateIndexFixingDate(Currency&amp;"ibor"&amp;Tenor,BB1438,Trigger)</f>
        <v>49436</v>
      </c>
      <c r="BB1438" s="101">
        <f>_xll.qlCalendarAdvance(Calendar,BB1437,AZ1438,"f",,Trigger)</f>
        <v>49438</v>
      </c>
      <c r="BC1438" s="101">
        <f>_xll.qlInterestRateIndexMaturity(Currency&amp;"ibor"&amp;Tenor,BB1438,Trigger)</f>
        <v>49530</v>
      </c>
      <c r="BD1438" s="246">
        <f>_xll.qlIndexFixing($AD$5,BA1438,TRUE,_xll.ohTrigger(Trigger,Trigger3M))</f>
        <v>1.9856312875579388E-2</v>
      </c>
      <c r="BE1438" s="246" t="e">
        <f>IFERROR(_xll.qlIndexFixing($BF$1,BA1438,TRUE,_xll.ohTrigger(Trigger,Trigger3M)),#N/A)</f>
        <v>#N/A</v>
      </c>
    </row>
    <row r="1439" spans="52:57" ht="11.25" customHeight="1" x14ac:dyDescent="0.25">
      <c r="AZ1439" s="102" t="s">
        <v>83</v>
      </c>
      <c r="BA1439" s="101">
        <f>_xll.qlInterestRateIndexFixingDate(Currency&amp;"ibor"&amp;Tenor,BB1439,Trigger)</f>
        <v>49443</v>
      </c>
      <c r="BB1439" s="101">
        <f>_xll.qlCalendarAdvance(Calendar,BB1438,AZ1439,"f",,Trigger)</f>
        <v>49445</v>
      </c>
      <c r="BC1439" s="101">
        <f>_xll.qlInterestRateIndexMaturity(Currency&amp;"ibor"&amp;Tenor,BB1439,Trigger)</f>
        <v>49537</v>
      </c>
      <c r="BD1439" s="246">
        <f>_xll.qlIndexFixing($AD$5,BA1439,TRUE,_xll.ohTrigger(Trigger,Trigger3M))</f>
        <v>1.9774724969716759E-2</v>
      </c>
      <c r="BE1439" s="246" t="e">
        <f>IFERROR(_xll.qlIndexFixing($BF$1,BA1439,TRUE,_xll.ohTrigger(Trigger,Trigger3M)),#N/A)</f>
        <v>#N/A</v>
      </c>
    </row>
    <row r="1440" spans="52:57" ht="11.25" customHeight="1" x14ac:dyDescent="0.25">
      <c r="AZ1440" s="102" t="s">
        <v>83</v>
      </c>
      <c r="BA1440" s="101">
        <f>_xll.qlInterestRateIndexFixingDate(Currency&amp;"ibor"&amp;Tenor,BB1440,Trigger)</f>
        <v>49450</v>
      </c>
      <c r="BB1440" s="101">
        <f>_xll.qlCalendarAdvance(Calendar,BB1439,AZ1440,"f",,Trigger)</f>
        <v>49452</v>
      </c>
      <c r="BC1440" s="101">
        <f>_xll.qlInterestRateIndexMaturity(Currency&amp;"ibor"&amp;Tenor,BB1440,Trigger)</f>
        <v>49544</v>
      </c>
      <c r="BD1440" s="246">
        <f>_xll.qlIndexFixing($AD$5,BA1440,TRUE,_xll.ohTrigger(Trigger,Trigger3M))</f>
        <v>1.9692967510845975E-2</v>
      </c>
      <c r="BE1440" s="246" t="e">
        <f>IFERROR(_xll.qlIndexFixing($BF$1,BA1440,TRUE,_xll.ohTrigger(Trigger,Trigger3M)),#N/A)</f>
        <v>#N/A</v>
      </c>
    </row>
    <row r="1441" spans="52:57" ht="11.25" customHeight="1" x14ac:dyDescent="0.25">
      <c r="AZ1441" s="102" t="s">
        <v>83</v>
      </c>
      <c r="BA1441" s="101">
        <f>_xll.qlInterestRateIndexFixingDate(Currency&amp;"ibor"&amp;Tenor,BB1441,Trigger)</f>
        <v>49457</v>
      </c>
      <c r="BB1441" s="101">
        <f>_xll.qlCalendarAdvance(Calendar,BB1440,AZ1441,"f",,Trigger)</f>
        <v>49459</v>
      </c>
      <c r="BC1441" s="101">
        <f>_xll.qlInterestRateIndexMaturity(Currency&amp;"ibor"&amp;Tenor,BB1441,Trigger)</f>
        <v>49551</v>
      </c>
      <c r="BD1441" s="246">
        <f>_xll.qlIndexFixing($AD$5,BA1441,TRUE,_xll.ohTrigger(Trigger,Trigger3M))</f>
        <v>1.9611040509613306E-2</v>
      </c>
      <c r="BE1441" s="246" t="e">
        <f>IFERROR(_xll.qlIndexFixing($BF$1,BA1441,TRUE,_xll.ohTrigger(Trigger,Trigger3M)),#N/A)</f>
        <v>#N/A</v>
      </c>
    </row>
    <row r="1442" spans="52:57" ht="11.25" customHeight="1" x14ac:dyDescent="0.25">
      <c r="AZ1442" s="102" t="s">
        <v>83</v>
      </c>
      <c r="BA1442" s="101">
        <f>_xll.qlInterestRateIndexFixingDate(Currency&amp;"ibor"&amp;Tenor,BB1442,Trigger)</f>
        <v>49464</v>
      </c>
      <c r="BB1442" s="101">
        <f>_xll.qlCalendarAdvance(Calendar,BB1441,AZ1442,"f",,Trigger)</f>
        <v>49466</v>
      </c>
      <c r="BC1442" s="101">
        <f>_xll.qlInterestRateIndexMaturity(Currency&amp;"ibor"&amp;Tenor,BB1442,Trigger)</f>
        <v>49558</v>
      </c>
      <c r="BD1442" s="246">
        <f>_xll.qlIndexFixing($AD$5,BA1442,TRUE,_xll.ohTrigger(Trigger,Trigger3M))</f>
        <v>1.9528943976684126E-2</v>
      </c>
      <c r="BE1442" s="246" t="e">
        <f>IFERROR(_xll.qlIndexFixing($BF$1,BA1442,TRUE,_xll.ohTrigger(Trigger,Trigger3M)),#N/A)</f>
        <v>#N/A</v>
      </c>
    </row>
    <row r="1443" spans="52:57" ht="11.25" customHeight="1" x14ac:dyDescent="0.25">
      <c r="AZ1443" s="102" t="s">
        <v>83</v>
      </c>
      <c r="BA1443" s="101">
        <f>_xll.qlInterestRateIndexFixingDate(Currency&amp;"ibor"&amp;Tenor,BB1443,Trigger)</f>
        <v>49471</v>
      </c>
      <c r="BB1443" s="101">
        <f>_xll.qlCalendarAdvance(Calendar,BB1442,AZ1443,"f",,Trigger)</f>
        <v>49473</v>
      </c>
      <c r="BC1443" s="101">
        <f>_xll.qlInterestRateIndexMaturity(Currency&amp;"ibor"&amp;Tenor,BB1443,Trigger)</f>
        <v>49565</v>
      </c>
      <c r="BD1443" s="246">
        <f>_xll.qlIndexFixing($AD$5,BA1443,TRUE,_xll.ohTrigger(Trigger,Trigger3M))</f>
        <v>1.944667792274728E-2</v>
      </c>
      <c r="BE1443" s="246" t="e">
        <f>IFERROR(_xll.qlIndexFixing($BF$1,BA1443,TRUE,_xll.ohTrigger(Trigger,Trigger3M)),#N/A)</f>
        <v>#N/A</v>
      </c>
    </row>
    <row r="1444" spans="52:57" ht="11.25" customHeight="1" x14ac:dyDescent="0.25">
      <c r="AZ1444" s="102" t="s">
        <v>83</v>
      </c>
      <c r="BA1444" s="101">
        <f>_xll.qlInterestRateIndexFixingDate(Currency&amp;"ibor"&amp;Tenor,BB1444,Trigger)</f>
        <v>49478</v>
      </c>
      <c r="BB1444" s="101">
        <f>_xll.qlCalendarAdvance(Calendar,BB1443,AZ1444,"f",,Trigger)</f>
        <v>49480</v>
      </c>
      <c r="BC1444" s="101">
        <f>_xll.qlInterestRateIndexMaturity(Currency&amp;"ibor"&amp;Tenor,BB1444,Trigger)</f>
        <v>49572</v>
      </c>
      <c r="BD1444" s="246">
        <f>_xll.qlIndexFixing($AD$5,BA1444,TRUE,_xll.ohTrigger(Trigger,Trigger3M))</f>
        <v>1.936424235851333E-2</v>
      </c>
      <c r="BE1444" s="246" t="e">
        <f>IFERROR(_xll.qlIndexFixing($BF$1,BA1444,TRUE,_xll.ohTrigger(Trigger,Trigger3M)),#N/A)</f>
        <v>#N/A</v>
      </c>
    </row>
    <row r="1445" spans="52:57" ht="11.25" customHeight="1" x14ac:dyDescent="0.25">
      <c r="AZ1445" s="102" t="s">
        <v>83</v>
      </c>
      <c r="BA1445" s="101">
        <f>_xll.qlInterestRateIndexFixingDate(Currency&amp;"ibor"&amp;Tenor,BB1445,Trigger)</f>
        <v>49485</v>
      </c>
      <c r="BB1445" s="101">
        <f>_xll.qlCalendarAdvance(Calendar,BB1444,AZ1445,"f",,Trigger)</f>
        <v>49487</v>
      </c>
      <c r="BC1445" s="101">
        <f>_xll.qlInterestRateIndexMaturity(Currency&amp;"ibor"&amp;Tenor,BB1445,Trigger)</f>
        <v>49579</v>
      </c>
      <c r="BD1445" s="246">
        <f>_xll.qlIndexFixing($AD$5,BA1445,TRUE,_xll.ohTrigger(Trigger,Trigger3M))</f>
        <v>1.9281637294714566E-2</v>
      </c>
      <c r="BE1445" s="246" t="e">
        <f>IFERROR(_xll.qlIndexFixing($BF$1,BA1445,TRUE,_xll.ohTrigger(Trigger,Trigger3M)),#N/A)</f>
        <v>#N/A</v>
      </c>
    </row>
    <row r="1446" spans="52:57" ht="11.25" customHeight="1" x14ac:dyDescent="0.25">
      <c r="AZ1446" s="102" t="s">
        <v>83</v>
      </c>
      <c r="BA1446" s="101">
        <f>_xll.qlInterestRateIndexFixingDate(Currency&amp;"ibor"&amp;Tenor,BB1446,Trigger)</f>
        <v>49492</v>
      </c>
      <c r="BB1446" s="101">
        <f>_xll.qlCalendarAdvance(Calendar,BB1445,AZ1446,"f",,Trigger)</f>
        <v>49494</v>
      </c>
      <c r="BC1446" s="101">
        <f>_xll.qlInterestRateIndexMaturity(Currency&amp;"ibor"&amp;Tenor,BB1446,Trigger)</f>
        <v>49586</v>
      </c>
      <c r="BD1446" s="246">
        <f>_xll.qlIndexFixing($AD$5,BA1446,TRUE,_xll.ohTrigger(Trigger,Trigger3M))</f>
        <v>1.9198862742105853E-2</v>
      </c>
      <c r="BE1446" s="246" t="e">
        <f>IFERROR(_xll.qlIndexFixing($BF$1,BA1446,TRUE,_xll.ohTrigger(Trigger,Trigger3M)),#N/A)</f>
        <v>#N/A</v>
      </c>
    </row>
    <row r="1447" spans="52:57" ht="11.25" customHeight="1" x14ac:dyDescent="0.25">
      <c r="AZ1447" s="102" t="s">
        <v>83</v>
      </c>
      <c r="BA1447" s="101">
        <f>_xll.qlInterestRateIndexFixingDate(Currency&amp;"ibor"&amp;Tenor,BB1447,Trigger)</f>
        <v>49499</v>
      </c>
      <c r="BB1447" s="101">
        <f>_xll.qlCalendarAdvance(Calendar,BB1446,AZ1447,"f",,Trigger)</f>
        <v>49501</v>
      </c>
      <c r="BC1447" s="101">
        <f>_xll.qlInterestRateIndexMaturity(Currency&amp;"ibor"&amp;Tenor,BB1447,Trigger)</f>
        <v>49593</v>
      </c>
      <c r="BD1447" s="246">
        <f>_xll.qlIndexFixing($AD$5,BA1447,TRUE,_xll.ohTrigger(Trigger,Trigger3M))</f>
        <v>1.9115918711462929E-2</v>
      </c>
      <c r="BE1447" s="246" t="e">
        <f>IFERROR(_xll.qlIndexFixing($BF$1,BA1447,TRUE,_xll.ohTrigger(Trigger,Trigger3M)),#N/A)</f>
        <v>#N/A</v>
      </c>
    </row>
    <row r="1448" spans="52:57" ht="11.25" customHeight="1" x14ac:dyDescent="0.25">
      <c r="AZ1448" s="102" t="s">
        <v>83</v>
      </c>
      <c r="BA1448" s="101">
        <f>_xll.qlInterestRateIndexFixingDate(Currency&amp;"ibor"&amp;Tenor,BB1448,Trigger)</f>
        <v>49506</v>
      </c>
      <c r="BB1448" s="101">
        <f>_xll.qlCalendarAdvance(Calendar,BB1447,AZ1448,"f",,Trigger)</f>
        <v>49508</v>
      </c>
      <c r="BC1448" s="101">
        <f>_xll.qlInterestRateIndexMaturity(Currency&amp;"ibor"&amp;Tenor,BB1448,Trigger)</f>
        <v>49600</v>
      </c>
      <c r="BD1448" s="246">
        <f>_xll.qlIndexFixing($AD$5,BA1448,TRUE,_xll.ohTrigger(Trigger,Trigger3M))</f>
        <v>1.9032805213584976E-2</v>
      </c>
      <c r="BE1448" s="246" t="e">
        <f>IFERROR(_xll.qlIndexFixing($BF$1,BA1448,TRUE,_xll.ohTrigger(Trigger,Trigger3M)),#N/A)</f>
        <v>#N/A</v>
      </c>
    </row>
    <row r="1449" spans="52:57" ht="11.25" customHeight="1" x14ac:dyDescent="0.25">
      <c r="AZ1449" s="102" t="s">
        <v>83</v>
      </c>
      <c r="BA1449" s="101">
        <f>_xll.qlInterestRateIndexFixingDate(Currency&amp;"ibor"&amp;Tenor,BB1449,Trigger)</f>
        <v>49513</v>
      </c>
      <c r="BB1449" s="101">
        <f>_xll.qlCalendarAdvance(Calendar,BB1448,AZ1449,"f",,Trigger)</f>
        <v>49515</v>
      </c>
      <c r="BC1449" s="101">
        <f>_xll.qlInterestRateIndexMaturity(Currency&amp;"ibor"&amp;Tenor,BB1449,Trigger)</f>
        <v>49607</v>
      </c>
      <c r="BD1449" s="246">
        <f>_xll.qlIndexFixing($AD$5,BA1449,TRUE,_xll.ohTrigger(Trigger,Trigger3M))</f>
        <v>1.8962289890731083E-2</v>
      </c>
      <c r="BE1449" s="246" t="e">
        <f>IFERROR(_xll.qlIndexFixing($BF$1,BA1449,TRUE,_xll.ohTrigger(Trigger,Trigger3M)),#N/A)</f>
        <v>#N/A</v>
      </c>
    </row>
    <row r="1450" spans="52:57" ht="11.25" customHeight="1" x14ac:dyDescent="0.25">
      <c r="AZ1450" s="102" t="s">
        <v>83</v>
      </c>
      <c r="BA1450" s="101">
        <f>_xll.qlInterestRateIndexFixingDate(Currency&amp;"ibor"&amp;Tenor,BB1450,Trigger)</f>
        <v>49520</v>
      </c>
      <c r="BB1450" s="101">
        <f>_xll.qlCalendarAdvance(Calendar,BB1449,AZ1450,"f",,Trigger)</f>
        <v>49522</v>
      </c>
      <c r="BC1450" s="101">
        <f>_xll.qlInterestRateIndexMaturity(Currency&amp;"ibor"&amp;Tenor,BB1450,Trigger)</f>
        <v>49614</v>
      </c>
      <c r="BD1450" s="246">
        <f>_xll.qlIndexFixing($AD$5,BA1450,TRUE,_xll.ohTrigger(Trigger,Trigger3M))</f>
        <v>1.8968307740481773E-2</v>
      </c>
      <c r="BE1450" s="246" t="e">
        <f>IFERROR(_xll.qlIndexFixing($BF$1,BA1450,TRUE,_xll.ohTrigger(Trigger,Trigger3M)),#N/A)</f>
        <v>#N/A</v>
      </c>
    </row>
    <row r="1451" spans="52:57" ht="11.25" customHeight="1" x14ac:dyDescent="0.25">
      <c r="AZ1451" s="102" t="s">
        <v>83</v>
      </c>
      <c r="BA1451" s="101">
        <f>_xll.qlInterestRateIndexFixingDate(Currency&amp;"ibor"&amp;Tenor,BB1451,Trigger)</f>
        <v>49527</v>
      </c>
      <c r="BB1451" s="101">
        <f>_xll.qlCalendarAdvance(Calendar,BB1450,AZ1451,"f",,Trigger)</f>
        <v>49529</v>
      </c>
      <c r="BC1451" s="101">
        <f>_xll.qlInterestRateIndexMaturity(Currency&amp;"ibor"&amp;Tenor,BB1451,Trigger)</f>
        <v>49621</v>
      </c>
      <c r="BD1451" s="246">
        <f>_xll.qlIndexFixing($AD$5,BA1451,TRUE,_xll.ohTrigger(Trigger,Trigger3M))</f>
        <v>1.897432559944336E-2</v>
      </c>
      <c r="BE1451" s="246" t="e">
        <f>IFERROR(_xll.qlIndexFixing($BF$1,BA1451,TRUE,_xll.ohTrigger(Trigger,Trigger3M)),#N/A)</f>
        <v>#N/A</v>
      </c>
    </row>
    <row r="1452" spans="52:57" ht="11.25" customHeight="1" x14ac:dyDescent="0.25">
      <c r="AZ1452" s="102" t="s">
        <v>83</v>
      </c>
      <c r="BA1452" s="101">
        <f>_xll.qlInterestRateIndexFixingDate(Currency&amp;"ibor"&amp;Tenor,BB1452,Trigger)</f>
        <v>49534</v>
      </c>
      <c r="BB1452" s="101">
        <f>_xll.qlCalendarAdvance(Calendar,BB1451,AZ1452,"f",,Trigger)</f>
        <v>49536</v>
      </c>
      <c r="BC1452" s="101">
        <f>_xll.qlInterestRateIndexMaturity(Currency&amp;"ibor"&amp;Tenor,BB1452,Trigger)</f>
        <v>49628</v>
      </c>
      <c r="BD1452" s="246">
        <f>_xll.qlIndexFixing($AD$5,BA1452,TRUE,_xll.ohTrigger(Trigger,Trigger3M))</f>
        <v>1.8980343467615835E-2</v>
      </c>
      <c r="BE1452" s="246" t="e">
        <f>IFERROR(_xll.qlIndexFixing($BF$1,BA1452,TRUE,_xll.ohTrigger(Trigger,Trigger3M)),#N/A)</f>
        <v>#N/A</v>
      </c>
    </row>
    <row r="1453" spans="52:57" ht="11.25" customHeight="1" x14ac:dyDescent="0.25">
      <c r="AZ1453" s="102" t="s">
        <v>83</v>
      </c>
      <c r="BA1453" s="101">
        <f>_xll.qlInterestRateIndexFixingDate(Currency&amp;"ibor"&amp;Tenor,BB1453,Trigger)</f>
        <v>49541</v>
      </c>
      <c r="BB1453" s="101">
        <f>_xll.qlCalendarAdvance(Calendar,BB1452,AZ1453,"f",,Trigger)</f>
        <v>49543</v>
      </c>
      <c r="BC1453" s="101">
        <f>_xll.qlInterestRateIndexMaturity(Currency&amp;"ibor"&amp;Tenor,BB1453,Trigger)</f>
        <v>49635</v>
      </c>
      <c r="BD1453" s="246">
        <f>_xll.qlIndexFixing($AD$5,BA1453,TRUE,_xll.ohTrigger(Trigger,Trigger3M))</f>
        <v>1.8986361344997468E-2</v>
      </c>
      <c r="BE1453" s="246" t="e">
        <f>IFERROR(_xll.qlIndexFixing($BF$1,BA1453,TRUE,_xll.ohTrigger(Trigger,Trigger3M)),#N/A)</f>
        <v>#N/A</v>
      </c>
    </row>
    <row r="1454" spans="52:57" ht="11.25" customHeight="1" x14ac:dyDescent="0.25">
      <c r="AZ1454" s="102" t="s">
        <v>83</v>
      </c>
      <c r="BA1454" s="101">
        <f>_xll.qlInterestRateIndexFixingDate(Currency&amp;"ibor"&amp;Tenor,BB1454,Trigger)</f>
        <v>49548</v>
      </c>
      <c r="BB1454" s="101">
        <f>_xll.qlCalendarAdvance(Calendar,BB1453,AZ1454,"f",,Trigger)</f>
        <v>49550</v>
      </c>
      <c r="BC1454" s="101">
        <f>_xll.qlInterestRateIndexMaturity(Currency&amp;"ibor"&amp;Tenor,BB1454,Trigger)</f>
        <v>49642</v>
      </c>
      <c r="BD1454" s="246">
        <f>_xll.qlIndexFixing($AD$5,BA1454,TRUE,_xll.ohTrigger(Trigger,Trigger3M))</f>
        <v>1.8992379231589123E-2</v>
      </c>
      <c r="BE1454" s="246" t="e">
        <f>IFERROR(_xll.qlIndexFixing($BF$1,BA1454,TRUE,_xll.ohTrigger(Trigger,Trigger3M)),#N/A)</f>
        <v>#N/A</v>
      </c>
    </row>
    <row r="1455" spans="52:57" ht="11.25" customHeight="1" x14ac:dyDescent="0.25">
      <c r="AZ1455" s="102" t="s">
        <v>83</v>
      </c>
      <c r="BA1455" s="101">
        <f>_xll.qlInterestRateIndexFixingDate(Currency&amp;"ibor"&amp;Tenor,BB1455,Trigger)</f>
        <v>49555</v>
      </c>
      <c r="BB1455" s="101">
        <f>_xll.qlCalendarAdvance(Calendar,BB1454,AZ1455,"f",,Trigger)</f>
        <v>49557</v>
      </c>
      <c r="BC1455" s="101">
        <f>_xll.qlInterestRateIndexMaturity(Currency&amp;"ibor"&amp;Tenor,BB1455,Trigger)</f>
        <v>49648</v>
      </c>
      <c r="BD1455" s="246">
        <f>_xll.qlIndexFixing($AD$5,BA1455,TRUE,_xll.ohTrigger(Trigger,Trigger3M))</f>
        <v>1.8997466813843074E-2</v>
      </c>
      <c r="BE1455" s="246" t="e">
        <f>IFERROR(_xll.qlIndexFixing($BF$1,BA1455,TRUE,_xll.ohTrigger(Trigger,Trigger3M)),#N/A)</f>
        <v>#N/A</v>
      </c>
    </row>
    <row r="1456" spans="52:57" ht="11.25" customHeight="1" x14ac:dyDescent="0.25">
      <c r="AZ1456" s="102" t="s">
        <v>83</v>
      </c>
      <c r="BA1456" s="101">
        <f>_xll.qlInterestRateIndexFixingDate(Currency&amp;"ibor"&amp;Tenor,BB1456,Trigger)</f>
        <v>49562</v>
      </c>
      <c r="BB1456" s="101">
        <f>_xll.qlCalendarAdvance(Calendar,BB1455,AZ1456,"f",,Trigger)</f>
        <v>49564</v>
      </c>
      <c r="BC1456" s="101">
        <f>_xll.qlInterestRateIndexMaturity(Currency&amp;"ibor"&amp;Tenor,BB1456,Trigger)</f>
        <v>49655</v>
      </c>
      <c r="BD1456" s="246">
        <f>_xll.qlIndexFixing($AD$5,BA1456,TRUE,_xll.ohTrigger(Trigger,Trigger3M))</f>
        <v>1.9003484401347411E-2</v>
      </c>
      <c r="BE1456" s="246" t="e">
        <f>IFERROR(_xll.qlIndexFixing($BF$1,BA1456,TRUE,_xll.ohTrigger(Trigger,Trigger3M)),#N/A)</f>
        <v>#N/A</v>
      </c>
    </row>
    <row r="1457" spans="52:57" ht="11.25" customHeight="1" x14ac:dyDescent="0.25">
      <c r="AZ1457" s="102" t="s">
        <v>83</v>
      </c>
      <c r="BA1457" s="101">
        <f>_xll.qlInterestRateIndexFixingDate(Currency&amp;"ibor"&amp;Tenor,BB1457,Trigger)</f>
        <v>49569</v>
      </c>
      <c r="BB1457" s="101">
        <f>_xll.qlCalendarAdvance(Calendar,BB1456,AZ1457,"f",,Trigger)</f>
        <v>49571</v>
      </c>
      <c r="BC1457" s="101">
        <f>_xll.qlInterestRateIndexMaturity(Currency&amp;"ibor"&amp;Tenor,BB1457,Trigger)</f>
        <v>49662</v>
      </c>
      <c r="BD1457" s="246">
        <f>_xll.qlIndexFixing($AD$5,BA1457,TRUE,_xll.ohTrigger(Trigger,Trigger3M))</f>
        <v>1.9009501997960945E-2</v>
      </c>
      <c r="BE1457" s="246" t="e">
        <f>IFERROR(_xll.qlIndexFixing($BF$1,BA1457,TRUE,_xll.ohTrigger(Trigger,Trigger3M)),#N/A)</f>
        <v>#N/A</v>
      </c>
    </row>
    <row r="1458" spans="52:57" ht="11.25" customHeight="1" x14ac:dyDescent="0.25">
      <c r="AZ1458" s="102" t="s">
        <v>83</v>
      </c>
      <c r="BA1458" s="101">
        <f>_xll.qlInterestRateIndexFixingDate(Currency&amp;"ibor"&amp;Tenor,BB1458,Trigger)</f>
        <v>49576</v>
      </c>
      <c r="BB1458" s="101">
        <f>_xll.qlCalendarAdvance(Calendar,BB1457,AZ1458,"f",,Trigger)</f>
        <v>49578</v>
      </c>
      <c r="BC1458" s="101">
        <f>_xll.qlInterestRateIndexMaturity(Currency&amp;"ibor"&amp;Tenor,BB1458,Trigger)</f>
        <v>49670</v>
      </c>
      <c r="BD1458" s="246">
        <f>_xll.qlIndexFixing($AD$5,BA1458,TRUE,_xll.ohTrigger(Trigger,Trigger3M))</f>
        <v>1.9016450870062068E-2</v>
      </c>
      <c r="BE1458" s="246" t="e">
        <f>IFERROR(_xll.qlIndexFixing($BF$1,BA1458,TRUE,_xll.ohTrigger(Trigger,Trigger3M)),#N/A)</f>
        <v>#N/A</v>
      </c>
    </row>
    <row r="1459" spans="52:57" ht="11.25" customHeight="1" x14ac:dyDescent="0.25">
      <c r="AZ1459" s="102" t="s">
        <v>83</v>
      </c>
      <c r="BA1459" s="101">
        <f>_xll.qlInterestRateIndexFixingDate(Currency&amp;"ibor"&amp;Tenor,BB1459,Trigger)</f>
        <v>49583</v>
      </c>
      <c r="BB1459" s="101">
        <f>_xll.qlCalendarAdvance(Calendar,BB1458,AZ1459,"f",,Trigger)</f>
        <v>49585</v>
      </c>
      <c r="BC1459" s="101">
        <f>_xll.qlInterestRateIndexMaturity(Currency&amp;"ibor"&amp;Tenor,BB1459,Trigger)</f>
        <v>49677</v>
      </c>
      <c r="BD1459" s="246">
        <f>_xll.qlIndexFixing($AD$5,BA1459,TRUE,_xll.ohTrigger(Trigger,Trigger3M))</f>
        <v>1.9022468802705583E-2</v>
      </c>
      <c r="BE1459" s="246" t="e">
        <f>IFERROR(_xll.qlIndexFixing($BF$1,BA1459,TRUE,_xll.ohTrigger(Trigger,Trigger3M)),#N/A)</f>
        <v>#N/A</v>
      </c>
    </row>
    <row r="1460" spans="52:57" ht="11.25" customHeight="1" x14ac:dyDescent="0.25">
      <c r="AZ1460" s="102" t="s">
        <v>83</v>
      </c>
      <c r="BA1460" s="101">
        <f>_xll.qlInterestRateIndexFixingDate(Currency&amp;"ibor"&amp;Tenor,BB1460,Trigger)</f>
        <v>49590</v>
      </c>
      <c r="BB1460" s="101">
        <f>_xll.qlCalendarAdvance(Calendar,BB1459,AZ1460,"f",,Trigger)</f>
        <v>49592</v>
      </c>
      <c r="BC1460" s="101">
        <f>_xll.qlInterestRateIndexMaturity(Currency&amp;"ibor"&amp;Tenor,BB1460,Trigger)</f>
        <v>49684</v>
      </c>
      <c r="BD1460" s="246">
        <f>_xll.qlIndexFixing($AD$5,BA1460,TRUE,_xll.ohTrigger(Trigger,Trigger3M))</f>
        <v>1.902848674455912E-2</v>
      </c>
      <c r="BE1460" s="246" t="e">
        <f>IFERROR(_xll.qlIndexFixing($BF$1,BA1460,TRUE,_xll.ohTrigger(Trigger,Trigger3M)),#N/A)</f>
        <v>#N/A</v>
      </c>
    </row>
    <row r="1461" spans="52:57" ht="11.25" customHeight="1" x14ac:dyDescent="0.25">
      <c r="AZ1461" s="102" t="s">
        <v>83</v>
      </c>
      <c r="BA1461" s="101">
        <f>_xll.qlInterestRateIndexFixingDate(Currency&amp;"ibor"&amp;Tenor,BB1461,Trigger)</f>
        <v>49597</v>
      </c>
      <c r="BB1461" s="101">
        <f>_xll.qlCalendarAdvance(Calendar,BB1460,AZ1461,"f",,Trigger)</f>
        <v>49599</v>
      </c>
      <c r="BC1461" s="101">
        <f>_xll.qlInterestRateIndexMaturity(Currency&amp;"ibor"&amp;Tenor,BB1461,Trigger)</f>
        <v>49691</v>
      </c>
      <c r="BD1461" s="246">
        <f>_xll.qlIndexFixing($AD$5,BA1461,TRUE,_xll.ohTrigger(Trigger,Trigger3M))</f>
        <v>1.903450469562442E-2</v>
      </c>
      <c r="BE1461" s="246" t="e">
        <f>IFERROR(_xll.qlIndexFixing($BF$1,BA1461,TRUE,_xll.ohTrigger(Trigger,Trigger3M)),#N/A)</f>
        <v>#N/A</v>
      </c>
    </row>
    <row r="1462" spans="52:57" ht="11.25" customHeight="1" x14ac:dyDescent="0.25">
      <c r="AZ1462" s="102" t="s">
        <v>83</v>
      </c>
      <c r="BA1462" s="101">
        <f>_xll.qlInterestRateIndexFixingDate(Currency&amp;"ibor"&amp;Tenor,BB1462,Trigger)</f>
        <v>49604</v>
      </c>
      <c r="BB1462" s="101">
        <f>_xll.qlCalendarAdvance(Calendar,BB1461,AZ1462,"f",,Trigger)</f>
        <v>49606</v>
      </c>
      <c r="BC1462" s="101">
        <f>_xll.qlInterestRateIndexMaturity(Currency&amp;"ibor"&amp;Tenor,BB1462,Trigger)</f>
        <v>49698</v>
      </c>
      <c r="BD1462" s="246">
        <f>_xll.qlIndexFixing($AD$5,BA1462,TRUE,_xll.ohTrigger(Trigger,Trigger3M))</f>
        <v>1.9040522655898874E-2</v>
      </c>
      <c r="BE1462" s="246" t="e">
        <f>IFERROR(_xll.qlIndexFixing($BF$1,BA1462,TRUE,_xll.ohTrigger(Trigger,Trigger3M)),#N/A)</f>
        <v>#N/A</v>
      </c>
    </row>
    <row r="1463" spans="52:57" ht="11.25" customHeight="1" x14ac:dyDescent="0.25">
      <c r="AZ1463" s="102" t="s">
        <v>83</v>
      </c>
      <c r="BA1463" s="101">
        <f>_xll.qlInterestRateIndexFixingDate(Currency&amp;"ibor"&amp;Tenor,BB1463,Trigger)</f>
        <v>49611</v>
      </c>
      <c r="BB1463" s="101">
        <f>_xll.qlCalendarAdvance(Calendar,BB1462,AZ1463,"f",,Trigger)</f>
        <v>49613</v>
      </c>
      <c r="BC1463" s="101">
        <f>_xll.qlInterestRateIndexMaturity(Currency&amp;"ibor"&amp;Tenor,BB1463,Trigger)</f>
        <v>49705</v>
      </c>
      <c r="BD1463" s="246">
        <f>_xll.qlIndexFixing($AD$5,BA1463,TRUE,_xll.ohTrigger(Trigger,Trigger3M))</f>
        <v>1.9046540625383353E-2</v>
      </c>
      <c r="BE1463" s="246" t="e">
        <f>IFERROR(_xll.qlIndexFixing($BF$1,BA1463,TRUE,_xll.ohTrigger(Trigger,Trigger3M)),#N/A)</f>
        <v>#N/A</v>
      </c>
    </row>
    <row r="1464" spans="52:57" ht="11.25" customHeight="1" x14ac:dyDescent="0.25">
      <c r="AZ1464" s="102" t="s">
        <v>83</v>
      </c>
      <c r="BA1464" s="101">
        <f>_xll.qlInterestRateIndexFixingDate(Currency&amp;"ibor"&amp;Tenor,BB1464,Trigger)</f>
        <v>49618</v>
      </c>
      <c r="BB1464" s="101">
        <f>_xll.qlCalendarAdvance(Calendar,BB1463,AZ1464,"f",,Trigger)</f>
        <v>49620</v>
      </c>
      <c r="BC1464" s="101">
        <f>_xll.qlInterestRateIndexMaturity(Currency&amp;"ibor"&amp;Tenor,BB1464,Trigger)</f>
        <v>49712</v>
      </c>
      <c r="BD1464" s="246">
        <f>_xll.qlIndexFixing($AD$5,BA1464,TRUE,_xll.ohTrigger(Trigger,Trigger3M))</f>
        <v>1.9052558604079593E-2</v>
      </c>
      <c r="BE1464" s="246" t="e">
        <f>IFERROR(_xll.qlIndexFixing($BF$1,BA1464,TRUE,_xll.ohTrigger(Trigger,Trigger3M)),#N/A)</f>
        <v>#N/A</v>
      </c>
    </row>
    <row r="1465" spans="52:57" ht="11.25" customHeight="1" x14ac:dyDescent="0.25">
      <c r="AZ1465" s="102" t="s">
        <v>83</v>
      </c>
      <c r="BA1465" s="101">
        <f>_xll.qlInterestRateIndexFixingDate(Currency&amp;"ibor"&amp;Tenor,BB1465,Trigger)</f>
        <v>49625</v>
      </c>
      <c r="BB1465" s="101">
        <f>_xll.qlCalendarAdvance(Calendar,BB1464,AZ1465,"f",,Trigger)</f>
        <v>49627</v>
      </c>
      <c r="BC1465" s="101">
        <f>_xll.qlInterestRateIndexMaturity(Currency&amp;"ibor"&amp;Tenor,BB1465,Trigger)</f>
        <v>49719</v>
      </c>
      <c r="BD1465" s="246">
        <f>_xll.qlIndexFixing($AD$5,BA1465,TRUE,_xll.ohTrigger(Trigger,Trigger3M))</f>
        <v>1.9058576591984989E-2</v>
      </c>
      <c r="BE1465" s="246" t="e">
        <f>IFERROR(_xll.qlIndexFixing($BF$1,BA1465,TRUE,_xll.ohTrigger(Trigger,Trigger3M)),#N/A)</f>
        <v>#N/A</v>
      </c>
    </row>
    <row r="1466" spans="52:57" ht="11.25" customHeight="1" x14ac:dyDescent="0.25">
      <c r="AZ1466" s="102" t="s">
        <v>83</v>
      </c>
      <c r="BA1466" s="101">
        <f>_xll.qlInterestRateIndexFixingDate(Currency&amp;"ibor"&amp;Tenor,BB1466,Trigger)</f>
        <v>49632</v>
      </c>
      <c r="BB1466" s="101">
        <f>_xll.qlCalendarAdvance(Calendar,BB1465,AZ1466,"f",,Trigger)</f>
        <v>49634</v>
      </c>
      <c r="BC1466" s="101">
        <f>_xll.qlInterestRateIndexMaturity(Currency&amp;"ibor"&amp;Tenor,BB1466,Trigger)</f>
        <v>49726</v>
      </c>
      <c r="BD1466" s="246">
        <f>_xll.qlIndexFixing($AD$5,BA1466,TRUE,_xll.ohTrigger(Trigger,Trigger3M))</f>
        <v>1.9064594589102146E-2</v>
      </c>
      <c r="BE1466" s="246" t="e">
        <f>IFERROR(_xll.qlIndexFixing($BF$1,BA1466,TRUE,_xll.ohTrigger(Trigger,Trigger3M)),#N/A)</f>
        <v>#N/A</v>
      </c>
    </row>
    <row r="1467" spans="52:57" ht="11.25" customHeight="1" x14ac:dyDescent="0.25">
      <c r="AZ1467" s="102" t="s">
        <v>83</v>
      </c>
      <c r="BA1467" s="101">
        <f>_xll.qlInterestRateIndexFixingDate(Currency&amp;"ibor"&amp;Tenor,BB1467,Trigger)</f>
        <v>49639</v>
      </c>
      <c r="BB1467" s="101">
        <f>_xll.qlCalendarAdvance(Calendar,BB1466,AZ1467,"f",,Trigger)</f>
        <v>49641</v>
      </c>
      <c r="BC1467" s="101">
        <f>_xll.qlInterestRateIndexMaturity(Currency&amp;"ibor"&amp;Tenor,BB1467,Trigger)</f>
        <v>49733</v>
      </c>
      <c r="BD1467" s="246">
        <f>_xll.qlIndexFixing($AD$5,BA1467,TRUE,_xll.ohTrigger(Trigger,Trigger3M))</f>
        <v>1.9070612595428461E-2</v>
      </c>
      <c r="BE1467" s="246" t="e">
        <f>IFERROR(_xll.qlIndexFixing($BF$1,BA1467,TRUE,_xll.ohTrigger(Trigger,Trigger3M)),#N/A)</f>
        <v>#N/A</v>
      </c>
    </row>
    <row r="1468" spans="52:57" ht="11.25" customHeight="1" x14ac:dyDescent="0.25">
      <c r="AZ1468" s="102" t="s">
        <v>83</v>
      </c>
      <c r="BA1468" s="101">
        <f>_xll.qlInterestRateIndexFixingDate(Currency&amp;"ibor"&amp;Tenor,BB1468,Trigger)</f>
        <v>49646</v>
      </c>
      <c r="BB1468" s="101">
        <f>_xll.qlCalendarAdvance(Calendar,BB1467,AZ1468,"f",,Trigger)</f>
        <v>49648</v>
      </c>
      <c r="BC1468" s="101">
        <f>_xll.qlInterestRateIndexMaturity(Currency&amp;"ibor"&amp;Tenor,BB1468,Trigger)</f>
        <v>49739</v>
      </c>
      <c r="BD1468" s="246">
        <f>_xll.qlIndexFixing($AD$5,BA1468,TRUE,_xll.ohTrigger(Trigger,Trigger3M))</f>
        <v>1.9075696161955456E-2</v>
      </c>
      <c r="BE1468" s="246" t="e">
        <f>IFERROR(_xll.qlIndexFixing($BF$1,BA1468,TRUE,_xll.ohTrigger(Trigger,Trigger3M)),#N/A)</f>
        <v>#N/A</v>
      </c>
    </row>
    <row r="1469" spans="52:57" ht="11.25" customHeight="1" x14ac:dyDescent="0.25">
      <c r="AZ1469" s="102" t="s">
        <v>83</v>
      </c>
      <c r="BA1469" s="101">
        <f>_xll.qlInterestRateIndexFixingDate(Currency&amp;"ibor"&amp;Tenor,BB1469,Trigger)</f>
        <v>49653</v>
      </c>
      <c r="BB1469" s="101">
        <f>_xll.qlCalendarAdvance(Calendar,BB1468,AZ1469,"f",,Trigger)</f>
        <v>49655</v>
      </c>
      <c r="BC1469" s="101">
        <f>_xll.qlInterestRateIndexMaturity(Currency&amp;"ibor"&amp;Tenor,BB1469,Trigger)</f>
        <v>49746</v>
      </c>
      <c r="BD1469" s="246">
        <f>_xll.qlIndexFixing($AD$5,BA1469,TRUE,_xll.ohTrigger(Trigger,Trigger3M))</f>
        <v>1.9081713867886377E-2</v>
      </c>
      <c r="BE1469" s="246" t="e">
        <f>IFERROR(_xll.qlIndexFixing($BF$1,BA1469,TRUE,_xll.ohTrigger(Trigger,Trigger3M)),#N/A)</f>
        <v>#N/A</v>
      </c>
    </row>
    <row r="1470" spans="52:57" ht="11.25" customHeight="1" x14ac:dyDescent="0.25">
      <c r="AZ1470" s="102" t="s">
        <v>83</v>
      </c>
      <c r="BA1470" s="101">
        <f>_xll.qlInterestRateIndexFixingDate(Currency&amp;"ibor"&amp;Tenor,BB1470,Trigger)</f>
        <v>49660</v>
      </c>
      <c r="BB1470" s="101">
        <f>_xll.qlCalendarAdvance(Calendar,BB1469,AZ1470,"f",,Trigger)</f>
        <v>49662</v>
      </c>
      <c r="BC1470" s="101">
        <f>_xll.qlInterestRateIndexMaturity(Currency&amp;"ibor"&amp;Tenor,BB1470,Trigger)</f>
        <v>49753</v>
      </c>
      <c r="BD1470" s="246">
        <f>_xll.qlIndexFixing($AD$5,BA1470,TRUE,_xll.ohTrigger(Trigger,Trigger3M))</f>
        <v>1.9087731582928254E-2</v>
      </c>
      <c r="BE1470" s="246" t="e">
        <f>IFERROR(_xll.qlIndexFixing($BF$1,BA1470,TRUE,_xll.ohTrigger(Trigger,Trigger3M)),#N/A)</f>
        <v>#N/A</v>
      </c>
    </row>
    <row r="1471" spans="52:57" ht="11.25" customHeight="1" x14ac:dyDescent="0.25">
      <c r="AZ1471" s="102" t="s">
        <v>83</v>
      </c>
      <c r="BA1471" s="101">
        <f>_xll.qlInterestRateIndexFixingDate(Currency&amp;"ibor"&amp;Tenor,BB1471,Trigger)</f>
        <v>49664</v>
      </c>
      <c r="BB1471" s="101">
        <f>_xll.qlCalendarAdvance(Calendar,BB1470,AZ1471,"f",,Trigger)</f>
        <v>49670</v>
      </c>
      <c r="BC1471" s="101">
        <f>_xll.qlInterestRateIndexMaturity(Currency&amp;"ibor"&amp;Tenor,BB1471,Trigger)</f>
        <v>49761</v>
      </c>
      <c r="BD1471" s="246">
        <f>_xll.qlIndexFixing($AD$5,BA1471,TRUE,_xll.ohTrigger(Trigger,Trigger3M))</f>
        <v>1.9094608982700569E-2</v>
      </c>
      <c r="BE1471" s="246" t="e">
        <f>IFERROR(_xll.qlIndexFixing($BF$1,BA1471,TRUE,_xll.ohTrigger(Trigger,Trigger3M)),#N/A)</f>
        <v>#N/A</v>
      </c>
    </row>
    <row r="1472" spans="52:57" ht="11.25" customHeight="1" x14ac:dyDescent="0.25">
      <c r="AZ1472" s="102" t="s">
        <v>83</v>
      </c>
      <c r="BA1472" s="101">
        <f>_xll.qlInterestRateIndexFixingDate(Currency&amp;"ibor"&amp;Tenor,BB1472,Trigger)</f>
        <v>49674</v>
      </c>
      <c r="BB1472" s="101">
        <f>_xll.qlCalendarAdvance(Calendar,BB1471,AZ1472,"f",,Trigger)</f>
        <v>49677</v>
      </c>
      <c r="BC1472" s="101">
        <f>_xll.qlInterestRateIndexMaturity(Currency&amp;"ibor"&amp;Tenor,BB1472,Trigger)</f>
        <v>49768</v>
      </c>
      <c r="BD1472" s="246">
        <f>_xll.qlIndexFixing($AD$5,BA1472,TRUE,_xll.ohTrigger(Trigger,Trigger3M))</f>
        <v>1.9100626717263536E-2</v>
      </c>
      <c r="BE1472" s="246" t="e">
        <f>IFERROR(_xll.qlIndexFixing($BF$1,BA1472,TRUE,_xll.ohTrigger(Trigger,Trigger3M)),#N/A)</f>
        <v>#N/A</v>
      </c>
    </row>
    <row r="1473" spans="52:57" ht="11.25" customHeight="1" x14ac:dyDescent="0.25">
      <c r="AZ1473" s="102" t="s">
        <v>83</v>
      </c>
      <c r="BA1473" s="101">
        <f>_xll.qlInterestRateIndexFixingDate(Currency&amp;"ibor"&amp;Tenor,BB1473,Trigger)</f>
        <v>49682</v>
      </c>
      <c r="BB1473" s="101">
        <f>_xll.qlCalendarAdvance(Calendar,BB1472,AZ1473,"f",,Trigger)</f>
        <v>49684</v>
      </c>
      <c r="BC1473" s="101">
        <f>_xll.qlInterestRateIndexMaturity(Currency&amp;"ibor"&amp;Tenor,BB1473,Trigger)</f>
        <v>49775</v>
      </c>
      <c r="BD1473" s="246">
        <f>_xll.qlIndexFixing($AD$5,BA1473,TRUE,_xll.ohTrigger(Trigger,Trigger3M))</f>
        <v>1.9106644460934817E-2</v>
      </c>
      <c r="BE1473" s="246" t="e">
        <f>IFERROR(_xll.qlIndexFixing($BF$1,BA1473,TRUE,_xll.ohTrigger(Trigger,Trigger3M)),#N/A)</f>
        <v>#N/A</v>
      </c>
    </row>
    <row r="1474" spans="52:57" ht="11.25" customHeight="1" x14ac:dyDescent="0.25">
      <c r="AZ1474" s="102" t="s">
        <v>83</v>
      </c>
      <c r="BA1474" s="101">
        <f>_xll.qlInterestRateIndexFixingDate(Currency&amp;"ibor"&amp;Tenor,BB1474,Trigger)</f>
        <v>49689</v>
      </c>
      <c r="BB1474" s="101">
        <f>_xll.qlCalendarAdvance(Calendar,BB1473,AZ1474,"f",,Trigger)</f>
        <v>49691</v>
      </c>
      <c r="BC1474" s="101">
        <f>_xll.qlInterestRateIndexMaturity(Currency&amp;"ibor"&amp;Tenor,BB1474,Trigger)</f>
        <v>49782</v>
      </c>
      <c r="BD1474" s="246">
        <f>_xll.qlIndexFixing($AD$5,BA1474,TRUE,_xll.ohTrigger(Trigger,Trigger3M))</f>
        <v>1.9112662213717057E-2</v>
      </c>
      <c r="BE1474" s="246" t="e">
        <f>IFERROR(_xll.qlIndexFixing($BF$1,BA1474,TRUE,_xll.ohTrigger(Trigger,Trigger3M)),#N/A)</f>
        <v>#N/A</v>
      </c>
    </row>
    <row r="1475" spans="52:57" ht="11.25" customHeight="1" x14ac:dyDescent="0.25">
      <c r="AZ1475" s="102" t="s">
        <v>83</v>
      </c>
      <c r="BA1475" s="101">
        <f>_xll.qlInterestRateIndexFixingDate(Currency&amp;"ibor"&amp;Tenor,BB1475,Trigger)</f>
        <v>49696</v>
      </c>
      <c r="BB1475" s="101">
        <f>_xll.qlCalendarAdvance(Calendar,BB1474,AZ1475,"f",,Trigger)</f>
        <v>49698</v>
      </c>
      <c r="BC1475" s="101">
        <f>_xll.qlInterestRateIndexMaturity(Currency&amp;"ibor"&amp;Tenor,BB1475,Trigger)</f>
        <v>49789</v>
      </c>
      <c r="BD1475" s="246">
        <f>_xll.qlIndexFixing($AD$5,BA1475,TRUE,_xll.ohTrigger(Trigger,Trigger3M))</f>
        <v>1.9118679975608489E-2</v>
      </c>
      <c r="BE1475" s="246" t="e">
        <f>IFERROR(_xll.qlIndexFixing($BF$1,BA1475,TRUE,_xll.ohTrigger(Trigger,Trigger3M)),#N/A)</f>
        <v>#N/A</v>
      </c>
    </row>
    <row r="1476" spans="52:57" ht="11.25" customHeight="1" x14ac:dyDescent="0.25">
      <c r="AZ1476" s="102" t="s">
        <v>83</v>
      </c>
      <c r="BA1476" s="101">
        <f>_xll.qlInterestRateIndexFixingDate(Currency&amp;"ibor"&amp;Tenor,BB1476,Trigger)</f>
        <v>49703</v>
      </c>
      <c r="BB1476" s="101">
        <f>_xll.qlCalendarAdvance(Calendar,BB1475,AZ1476,"f",,Trigger)</f>
        <v>49705</v>
      </c>
      <c r="BC1476" s="101">
        <f>_xll.qlInterestRateIndexMaturity(Currency&amp;"ibor"&amp;Tenor,BB1476,Trigger)</f>
        <v>49795</v>
      </c>
      <c r="BD1476" s="246">
        <f>_xll.qlIndexFixing($AD$5,BA1476,TRUE,_xll.ohTrigger(Trigger,Trigger3M))</f>
        <v>1.912376076213107E-2</v>
      </c>
      <c r="BE1476" s="246" t="e">
        <f>IFERROR(_xll.qlIndexFixing($BF$1,BA1476,TRUE,_xll.ohTrigger(Trigger,Trigger3M)),#N/A)</f>
        <v>#N/A</v>
      </c>
    </row>
    <row r="1477" spans="52:57" ht="11.25" customHeight="1" x14ac:dyDescent="0.25">
      <c r="AZ1477" s="102" t="s">
        <v>83</v>
      </c>
      <c r="BA1477" s="101">
        <f>_xll.qlInterestRateIndexFixingDate(Currency&amp;"ibor"&amp;Tenor,BB1477,Trigger)</f>
        <v>49710</v>
      </c>
      <c r="BB1477" s="101">
        <f>_xll.qlCalendarAdvance(Calendar,BB1476,AZ1477,"f",,Trigger)</f>
        <v>49712</v>
      </c>
      <c r="BC1477" s="101">
        <f>_xll.qlInterestRateIndexMaturity(Currency&amp;"ibor"&amp;Tenor,BB1477,Trigger)</f>
        <v>49802</v>
      </c>
      <c r="BD1477" s="246">
        <f>_xll.qlIndexFixing($AD$5,BA1477,TRUE,_xll.ohTrigger(Trigger,Trigger3M))</f>
        <v>1.9129778222637839E-2</v>
      </c>
      <c r="BE1477" s="246" t="e">
        <f>IFERROR(_xll.qlIndexFixing($BF$1,BA1477,TRUE,_xll.ohTrigger(Trigger,Trigger3M)),#N/A)</f>
        <v>#N/A</v>
      </c>
    </row>
    <row r="1478" spans="52:57" ht="11.25" customHeight="1" x14ac:dyDescent="0.25">
      <c r="AZ1478" s="102" t="s">
        <v>83</v>
      </c>
      <c r="BA1478" s="101">
        <f>_xll.qlInterestRateIndexFixingDate(Currency&amp;"ibor"&amp;Tenor,BB1478,Trigger)</f>
        <v>49717</v>
      </c>
      <c r="BB1478" s="101">
        <f>_xll.qlCalendarAdvance(Calendar,BB1477,AZ1478,"f",,Trigger)</f>
        <v>49719</v>
      </c>
      <c r="BC1478" s="101">
        <f>_xll.qlInterestRateIndexMaturity(Currency&amp;"ibor"&amp;Tenor,BB1478,Trigger)</f>
        <v>49809</v>
      </c>
      <c r="BD1478" s="246">
        <f>_xll.qlIndexFixing($AD$5,BA1478,TRUE,_xll.ohTrigger(Trigger,Trigger3M))</f>
        <v>1.9135795692154289E-2</v>
      </c>
      <c r="BE1478" s="246" t="e">
        <f>IFERROR(_xll.qlIndexFixing($BF$1,BA1478,TRUE,_xll.ohTrigger(Trigger,Trigger3M)),#N/A)</f>
        <v>#N/A</v>
      </c>
    </row>
    <row r="1479" spans="52:57" ht="11.25" customHeight="1" x14ac:dyDescent="0.25">
      <c r="AZ1479" s="102" t="s">
        <v>83</v>
      </c>
      <c r="BA1479" s="101">
        <f>_xll.qlInterestRateIndexFixingDate(Currency&amp;"ibor"&amp;Tenor,BB1479,Trigger)</f>
        <v>49724</v>
      </c>
      <c r="BB1479" s="101">
        <f>_xll.qlCalendarAdvance(Calendar,BB1478,AZ1479,"f",,Trigger)</f>
        <v>49726</v>
      </c>
      <c r="BC1479" s="101">
        <f>_xll.qlInterestRateIndexMaturity(Currency&amp;"ibor"&amp;Tenor,BB1479,Trigger)</f>
        <v>49816</v>
      </c>
      <c r="BD1479" s="246">
        <f>_xll.qlIndexFixing($AD$5,BA1479,TRUE,_xll.ohTrigger(Trigger,Trigger3M))</f>
        <v>1.9141813170680422E-2</v>
      </c>
      <c r="BE1479" s="246" t="e">
        <f>IFERROR(_xll.qlIndexFixing($BF$1,BA1479,TRUE,_xll.ohTrigger(Trigger,Trigger3M)),#N/A)</f>
        <v>#N/A</v>
      </c>
    </row>
    <row r="1480" spans="52:57" ht="11.25" customHeight="1" x14ac:dyDescent="0.25">
      <c r="AZ1480" s="102" t="s">
        <v>83</v>
      </c>
      <c r="BA1480" s="101">
        <f>_xll.qlInterestRateIndexFixingDate(Currency&amp;"ibor"&amp;Tenor,BB1480,Trigger)</f>
        <v>49731</v>
      </c>
      <c r="BB1480" s="101">
        <f>_xll.qlCalendarAdvance(Calendar,BB1479,AZ1480,"f",,Trigger)</f>
        <v>49733</v>
      </c>
      <c r="BC1480" s="101">
        <f>_xll.qlInterestRateIndexMaturity(Currency&amp;"ibor"&amp;Tenor,BB1480,Trigger)</f>
        <v>49823</v>
      </c>
      <c r="BD1480" s="246">
        <f>_xll.qlIndexFixing($AD$5,BA1480,TRUE,_xll.ohTrigger(Trigger,Trigger3M))</f>
        <v>1.9147830658216236E-2</v>
      </c>
      <c r="BE1480" s="246" t="e">
        <f>IFERROR(_xll.qlIndexFixing($BF$1,BA1480,TRUE,_xll.ohTrigger(Trigger,Trigger3M)),#N/A)</f>
        <v>#N/A</v>
      </c>
    </row>
    <row r="1481" spans="52:57" ht="11.25" customHeight="1" x14ac:dyDescent="0.25">
      <c r="AZ1481" s="102" t="s">
        <v>83</v>
      </c>
      <c r="BA1481" s="101">
        <f>_xll.qlInterestRateIndexFixingDate(Currency&amp;"ibor"&amp;Tenor,BB1481,Trigger)</f>
        <v>49738</v>
      </c>
      <c r="BB1481" s="101">
        <f>_xll.qlCalendarAdvance(Calendar,BB1480,AZ1481,"f",,Trigger)</f>
        <v>49740</v>
      </c>
      <c r="BC1481" s="101">
        <f>_xll.qlInterestRateIndexMaturity(Currency&amp;"ibor"&amp;Tenor,BB1481,Trigger)</f>
        <v>49832</v>
      </c>
      <c r="BD1481" s="246">
        <f>_xll.qlIndexFixing($AD$5,BA1481,TRUE,_xll.ohTrigger(Trigger,Trigger3M))</f>
        <v>1.9155725385465196E-2</v>
      </c>
      <c r="BE1481" s="246" t="e">
        <f>IFERROR(_xll.qlIndexFixing($BF$1,BA1481,TRUE,_xll.ohTrigger(Trigger,Trigger3M)),#N/A)</f>
        <v>#N/A</v>
      </c>
    </row>
    <row r="1482" spans="52:57" ht="11.25" customHeight="1" x14ac:dyDescent="0.25">
      <c r="AZ1482" s="102" t="s">
        <v>83</v>
      </c>
      <c r="BA1482" s="101">
        <f>_xll.qlInterestRateIndexFixingDate(Currency&amp;"ibor"&amp;Tenor,BB1482,Trigger)</f>
        <v>49745</v>
      </c>
      <c r="BB1482" s="101">
        <f>_xll.qlCalendarAdvance(Calendar,BB1481,AZ1482,"f",,Trigger)</f>
        <v>49747</v>
      </c>
      <c r="BC1482" s="101">
        <f>_xll.qlInterestRateIndexMaturity(Currency&amp;"ibor"&amp;Tenor,BB1482,Trigger)</f>
        <v>49839</v>
      </c>
      <c r="BD1482" s="246">
        <f>_xll.qlIndexFixing($AD$5,BA1482,TRUE,_xll.ohTrigger(Trigger,Trigger3M))</f>
        <v>1.9161743531265162E-2</v>
      </c>
      <c r="BE1482" s="246" t="e">
        <f>IFERROR(_xll.qlIndexFixing($BF$1,BA1482,TRUE,_xll.ohTrigger(Trigger,Trigger3M)),#N/A)</f>
        <v>#N/A</v>
      </c>
    </row>
    <row r="1483" spans="52:57" ht="11.25" customHeight="1" x14ac:dyDescent="0.25">
      <c r="AZ1483" s="102" t="s">
        <v>83</v>
      </c>
      <c r="BA1483" s="101">
        <f>_xll.qlInterestRateIndexFixingDate(Currency&amp;"ibor"&amp;Tenor,BB1483,Trigger)</f>
        <v>49752</v>
      </c>
      <c r="BB1483" s="101">
        <f>_xll.qlCalendarAdvance(Calendar,BB1482,AZ1483,"f",,Trigger)</f>
        <v>49754</v>
      </c>
      <c r="BC1483" s="101">
        <f>_xll.qlInterestRateIndexMaturity(Currency&amp;"ibor"&amp;Tenor,BB1483,Trigger)</f>
        <v>49846</v>
      </c>
      <c r="BD1483" s="246">
        <f>_xll.qlIndexFixing($AD$5,BA1483,TRUE,_xll.ohTrigger(Trigger,Trigger3M))</f>
        <v>1.9167761686276884E-2</v>
      </c>
      <c r="BE1483" s="246" t="e">
        <f>IFERROR(_xll.qlIndexFixing($BF$1,BA1483,TRUE,_xll.ohTrigger(Trigger,Trigger3M)),#N/A)</f>
        <v>#N/A</v>
      </c>
    </row>
    <row r="1484" spans="52:57" ht="11.25" customHeight="1" x14ac:dyDescent="0.25">
      <c r="AZ1484" s="102" t="s">
        <v>83</v>
      </c>
      <c r="BA1484" s="101">
        <f>_xll.qlInterestRateIndexFixingDate(Currency&amp;"ibor"&amp;Tenor,BB1484,Trigger)</f>
        <v>49759</v>
      </c>
      <c r="BB1484" s="101">
        <f>_xll.qlCalendarAdvance(Calendar,BB1483,AZ1484,"f",,Trigger)</f>
        <v>49761</v>
      </c>
      <c r="BC1484" s="101">
        <f>_xll.qlInterestRateIndexMaturity(Currency&amp;"ibor"&amp;Tenor,BB1484,Trigger)</f>
        <v>49853</v>
      </c>
      <c r="BD1484" s="246">
        <f>_xll.qlIndexFixing($AD$5,BA1484,TRUE,_xll.ohTrigger(Trigger,Trigger3M))</f>
        <v>1.9173779850498635E-2</v>
      </c>
      <c r="BE1484" s="246" t="e">
        <f>IFERROR(_xll.qlIndexFixing($BF$1,BA1484,TRUE,_xll.ohTrigger(Trigger,Trigger3M)),#N/A)</f>
        <v>#N/A</v>
      </c>
    </row>
    <row r="1485" spans="52:57" ht="11.25" customHeight="1" x14ac:dyDescent="0.25">
      <c r="AZ1485" s="102" t="s">
        <v>83</v>
      </c>
      <c r="BA1485" s="101">
        <f>_xll.qlInterestRateIndexFixingDate(Currency&amp;"ibor"&amp;Tenor,BB1485,Trigger)</f>
        <v>49766</v>
      </c>
      <c r="BB1485" s="101">
        <f>_xll.qlCalendarAdvance(Calendar,BB1484,AZ1485,"f",,Trigger)</f>
        <v>49768</v>
      </c>
      <c r="BC1485" s="101">
        <f>_xll.qlInterestRateIndexMaturity(Currency&amp;"ibor"&amp;Tenor,BB1485,Trigger)</f>
        <v>49859</v>
      </c>
      <c r="BD1485" s="246">
        <f>_xll.qlIndexFixing($AD$5,BA1485,TRUE,_xll.ohTrigger(Trigger,Trigger3M))</f>
        <v>1.9178858095575218E-2</v>
      </c>
      <c r="BE1485" s="246" t="e">
        <f>IFERROR(_xll.qlIndexFixing($BF$1,BA1485,TRUE,_xll.ohTrigger(Trigger,Trigger3M)),#N/A)</f>
        <v>#N/A</v>
      </c>
    </row>
    <row r="1486" spans="52:57" ht="11.25" customHeight="1" x14ac:dyDescent="0.25">
      <c r="AZ1486" s="102" t="s">
        <v>83</v>
      </c>
      <c r="BA1486" s="101">
        <f>_xll.qlInterestRateIndexFixingDate(Currency&amp;"ibor"&amp;Tenor,BB1486,Trigger)</f>
        <v>49773</v>
      </c>
      <c r="BB1486" s="101">
        <f>_xll.qlCalendarAdvance(Calendar,BB1485,AZ1486,"f",,Trigger)</f>
        <v>49775</v>
      </c>
      <c r="BC1486" s="101">
        <f>_xll.qlInterestRateIndexMaturity(Currency&amp;"ibor"&amp;Tenor,BB1486,Trigger)</f>
        <v>49866</v>
      </c>
      <c r="BD1486" s="246">
        <f>_xll.qlIndexFixing($AD$5,BA1486,TRUE,_xll.ohTrigger(Trigger,Trigger3M))</f>
        <v>1.9184875957678361E-2</v>
      </c>
      <c r="BE1486" s="246" t="e">
        <f>IFERROR(_xll.qlIndexFixing($BF$1,BA1486,TRUE,_xll.ohTrigger(Trigger,Trigger3M)),#N/A)</f>
        <v>#N/A</v>
      </c>
    </row>
    <row r="1487" spans="52:57" ht="11.25" customHeight="1" x14ac:dyDescent="0.25">
      <c r="AZ1487" s="102" t="s">
        <v>83</v>
      </c>
      <c r="BA1487" s="101">
        <f>_xll.qlInterestRateIndexFixingDate(Currency&amp;"ibor"&amp;Tenor,BB1487,Trigger)</f>
        <v>49780</v>
      </c>
      <c r="BB1487" s="101">
        <f>_xll.qlCalendarAdvance(Calendar,BB1486,AZ1487,"f",,Trigger)</f>
        <v>49782</v>
      </c>
      <c r="BC1487" s="101">
        <f>_xll.qlInterestRateIndexMaturity(Currency&amp;"ibor"&amp;Tenor,BB1487,Trigger)</f>
        <v>49873</v>
      </c>
      <c r="BD1487" s="246">
        <f>_xll.qlIndexFixing($AD$5,BA1487,TRUE,_xll.ohTrigger(Trigger,Trigger3M))</f>
        <v>1.9190893828889822E-2</v>
      </c>
      <c r="BE1487" s="246" t="e">
        <f>IFERROR(_xll.qlIndexFixing($BF$1,BA1487,TRUE,_xll.ohTrigger(Trigger,Trigger3M)),#N/A)</f>
        <v>#N/A</v>
      </c>
    </row>
    <row r="1488" spans="52:57" ht="11.25" customHeight="1" x14ac:dyDescent="0.25">
      <c r="AZ1488" s="102" t="s">
        <v>83</v>
      </c>
      <c r="BA1488" s="101">
        <f>_xll.qlInterestRateIndexFixingDate(Currency&amp;"ibor"&amp;Tenor,BB1488,Trigger)</f>
        <v>49787</v>
      </c>
      <c r="BB1488" s="101">
        <f>_xll.qlCalendarAdvance(Calendar,BB1487,AZ1488,"f",,Trigger)</f>
        <v>49789</v>
      </c>
      <c r="BC1488" s="101">
        <f>_xll.qlInterestRateIndexMaturity(Currency&amp;"ibor"&amp;Tenor,BB1488,Trigger)</f>
        <v>49880</v>
      </c>
      <c r="BD1488" s="246">
        <f>_xll.qlIndexFixing($AD$5,BA1488,TRUE,_xll.ohTrigger(Trigger,Trigger3M))</f>
        <v>1.9196911709212235E-2</v>
      </c>
      <c r="BE1488" s="246" t="e">
        <f>IFERROR(_xll.qlIndexFixing($BF$1,BA1488,TRUE,_xll.ohTrigger(Trigger,Trigger3M)),#N/A)</f>
        <v>#N/A</v>
      </c>
    </row>
    <row r="1489" spans="52:57" ht="11.25" customHeight="1" x14ac:dyDescent="0.25">
      <c r="AZ1489" s="102" t="s">
        <v>83</v>
      </c>
      <c r="BA1489" s="101">
        <f>_xll.qlInterestRateIndexFixingDate(Currency&amp;"ibor"&amp;Tenor,BB1489,Trigger)</f>
        <v>49794</v>
      </c>
      <c r="BB1489" s="101">
        <f>_xll.qlCalendarAdvance(Calendar,BB1488,AZ1489,"f",,Trigger)</f>
        <v>49797</v>
      </c>
      <c r="BC1489" s="101">
        <f>_xll.qlInterestRateIndexMaturity(Currency&amp;"ibor"&amp;Tenor,BB1489,Trigger)</f>
        <v>49891</v>
      </c>
      <c r="BD1489" s="246">
        <f>_xll.qlIndexFixing($AD$5,BA1489,TRUE,_xll.ohTrigger(Trigger,Trigger3M))</f>
        <v>1.9093146934559036E-2</v>
      </c>
      <c r="BE1489" s="246" t="e">
        <f>IFERROR(_xll.qlIndexFixing($BF$1,BA1489,TRUE,_xll.ohTrigger(Trigger,Trigger3M)),#N/A)</f>
        <v>#N/A</v>
      </c>
    </row>
    <row r="1490" spans="52:57" ht="11.25" customHeight="1" x14ac:dyDescent="0.25">
      <c r="AZ1490" s="102" t="s">
        <v>83</v>
      </c>
      <c r="BA1490" s="101">
        <f>_xll.qlInterestRateIndexFixingDate(Currency&amp;"ibor"&amp;Tenor,BB1490,Trigger)</f>
        <v>49802</v>
      </c>
      <c r="BB1490" s="101">
        <f>_xll.qlCalendarAdvance(Calendar,BB1489,AZ1490,"f",,Trigger)</f>
        <v>49804</v>
      </c>
      <c r="BC1490" s="101">
        <f>_xll.qlInterestRateIndexMaturity(Currency&amp;"ibor"&amp;Tenor,BB1490,Trigger)</f>
        <v>49898</v>
      </c>
      <c r="BD1490" s="246">
        <f>_xll.qlIndexFixing($AD$5,BA1490,TRUE,_xll.ohTrigger(Trigger,Trigger3M))</f>
        <v>1.9026792265800292E-2</v>
      </c>
      <c r="BE1490" s="246" t="e">
        <f>IFERROR(_xll.qlIndexFixing($BF$1,BA1490,TRUE,_xll.ohTrigger(Trigger,Trigger3M)),#N/A)</f>
        <v>#N/A</v>
      </c>
    </row>
    <row r="1491" spans="52:57" ht="11.25" customHeight="1" x14ac:dyDescent="0.25">
      <c r="AZ1491" s="102" t="s">
        <v>83</v>
      </c>
      <c r="BA1491" s="101">
        <f>_xll.qlInterestRateIndexFixingDate(Currency&amp;"ibor"&amp;Tenor,BB1491,Trigger)</f>
        <v>49809</v>
      </c>
      <c r="BB1491" s="101">
        <f>_xll.qlCalendarAdvance(Calendar,BB1490,AZ1491,"f",,Trigger)</f>
        <v>49811</v>
      </c>
      <c r="BC1491" s="101">
        <f>_xll.qlInterestRateIndexMaturity(Currency&amp;"ibor"&amp;Tenor,BB1491,Trigger)</f>
        <v>49905</v>
      </c>
      <c r="BD1491" s="246">
        <f>_xll.qlIndexFixing($AD$5,BA1491,TRUE,_xll.ohTrigger(Trigger,Trigger3M))</f>
        <v>1.8960307190754928E-2</v>
      </c>
      <c r="BE1491" s="246" t="e">
        <f>IFERROR(_xll.qlIndexFixing($BF$1,BA1491,TRUE,_xll.ohTrigger(Trigger,Trigger3M)),#N/A)</f>
        <v>#N/A</v>
      </c>
    </row>
    <row r="1492" spans="52:57" ht="11.25" customHeight="1" x14ac:dyDescent="0.25">
      <c r="AZ1492" s="102" t="s">
        <v>83</v>
      </c>
      <c r="BA1492" s="101">
        <f>_xll.qlInterestRateIndexFixingDate(Currency&amp;"ibor"&amp;Tenor,BB1492,Trigger)</f>
        <v>49816</v>
      </c>
      <c r="BB1492" s="101">
        <f>_xll.qlCalendarAdvance(Calendar,BB1491,AZ1492,"f",,Trigger)</f>
        <v>49818</v>
      </c>
      <c r="BC1492" s="101">
        <f>_xll.qlInterestRateIndexMaturity(Currency&amp;"ibor"&amp;Tenor,BB1492,Trigger)</f>
        <v>49912</v>
      </c>
      <c r="BD1492" s="246">
        <f>_xll.qlIndexFixing($AD$5,BA1492,TRUE,_xll.ohTrigger(Trigger,Trigger3M))</f>
        <v>1.8893691716220913E-2</v>
      </c>
      <c r="BE1492" s="246" t="e">
        <f>IFERROR(_xll.qlIndexFixing($BF$1,BA1492,TRUE,_xll.ohTrigger(Trigger,Trigger3M)),#N/A)</f>
        <v>#N/A</v>
      </c>
    </row>
    <row r="1493" spans="52:57" ht="11.25" customHeight="1" x14ac:dyDescent="0.25">
      <c r="AZ1493" s="102" t="s">
        <v>83</v>
      </c>
      <c r="BA1493" s="101">
        <f>_xll.qlInterestRateIndexFixingDate(Currency&amp;"ibor"&amp;Tenor,BB1493,Trigger)</f>
        <v>49823</v>
      </c>
      <c r="BB1493" s="101">
        <f>_xll.qlCalendarAdvance(Calendar,BB1492,AZ1493,"f",,Trigger)</f>
        <v>49825</v>
      </c>
      <c r="BC1493" s="101">
        <f>_xll.qlInterestRateIndexMaturity(Currency&amp;"ibor"&amp;Tenor,BB1493,Trigger)</f>
        <v>49916</v>
      </c>
      <c r="BD1493" s="246">
        <f>_xll.qlIndexFixing($AD$5,BA1493,TRUE,_xll.ohTrigger(Trigger,Trigger3M))</f>
        <v>1.8843098667825107E-2</v>
      </c>
      <c r="BE1493" s="246" t="e">
        <f>IFERROR(_xll.qlIndexFixing($BF$1,BA1493,TRUE,_xll.ohTrigger(Trigger,Trigger3M)),#N/A)</f>
        <v>#N/A</v>
      </c>
    </row>
    <row r="1494" spans="52:57" ht="11.25" customHeight="1" x14ac:dyDescent="0.25">
      <c r="AZ1494" s="102" t="s">
        <v>83</v>
      </c>
      <c r="BA1494" s="101">
        <f>_xll.qlInterestRateIndexFixingDate(Currency&amp;"ibor"&amp;Tenor,BB1494,Trigger)</f>
        <v>49830</v>
      </c>
      <c r="BB1494" s="101">
        <f>_xll.qlCalendarAdvance(Calendar,BB1493,AZ1494,"f",,Trigger)</f>
        <v>49832</v>
      </c>
      <c r="BC1494" s="101">
        <f>_xll.qlInterestRateIndexMaturity(Currency&amp;"ibor"&amp;Tenor,BB1494,Trigger)</f>
        <v>49926</v>
      </c>
      <c r="BD1494" s="246">
        <f>_xll.qlIndexFixing($AD$5,BA1494,TRUE,_xll.ohTrigger(Trigger,Trigger3M))</f>
        <v>1.8760069595946813E-2</v>
      </c>
      <c r="BE1494" s="246" t="e">
        <f>IFERROR(_xll.qlIndexFixing($BF$1,BA1494,TRUE,_xll.ohTrigger(Trigger,Trigger3M)),#N/A)</f>
        <v>#N/A</v>
      </c>
    </row>
    <row r="1495" spans="52:57" ht="11.25" customHeight="1" x14ac:dyDescent="0.25">
      <c r="AZ1495" s="102" t="s">
        <v>83</v>
      </c>
      <c r="BA1495" s="101">
        <f>_xll.qlInterestRateIndexFixingDate(Currency&amp;"ibor"&amp;Tenor,BB1495,Trigger)</f>
        <v>49837</v>
      </c>
      <c r="BB1495" s="101">
        <f>_xll.qlCalendarAdvance(Calendar,BB1494,AZ1495,"f",,Trigger)</f>
        <v>49839</v>
      </c>
      <c r="BC1495" s="101">
        <f>_xll.qlInterestRateIndexMaturity(Currency&amp;"ibor"&amp;Tenor,BB1495,Trigger)</f>
        <v>49933</v>
      </c>
      <c r="BD1495" s="246">
        <f>_xll.qlIndexFixing($AD$5,BA1495,TRUE,_xll.ohTrigger(Trigger,Trigger3M))</f>
        <v>1.8693062963866441E-2</v>
      </c>
      <c r="BE1495" s="246" t="e">
        <f>IFERROR(_xll.qlIndexFixing($BF$1,BA1495,TRUE,_xll.ohTrigger(Trigger,Trigger3M)),#N/A)</f>
        <v>#N/A</v>
      </c>
    </row>
    <row r="1496" spans="52:57" ht="11.25" customHeight="1" x14ac:dyDescent="0.25">
      <c r="AZ1496" s="102" t="s">
        <v>83</v>
      </c>
      <c r="BA1496" s="101">
        <f>_xll.qlInterestRateIndexFixingDate(Currency&amp;"ibor"&amp;Tenor,BB1496,Trigger)</f>
        <v>49844</v>
      </c>
      <c r="BB1496" s="101">
        <f>_xll.qlCalendarAdvance(Calendar,BB1495,AZ1496,"f",,Trigger)</f>
        <v>49846</v>
      </c>
      <c r="BC1496" s="101">
        <f>_xll.qlInterestRateIndexMaturity(Currency&amp;"ibor"&amp;Tenor,BB1496,Trigger)</f>
        <v>49940</v>
      </c>
      <c r="BD1496" s="246">
        <f>_xll.qlIndexFixing($AD$5,BA1496,TRUE,_xll.ohTrigger(Trigger,Trigger3M))</f>
        <v>1.8625925959620242E-2</v>
      </c>
      <c r="BE1496" s="246" t="e">
        <f>IFERROR(_xll.qlIndexFixing($BF$1,BA1496,TRUE,_xll.ohTrigger(Trigger,Trigger3M)),#N/A)</f>
        <v>#N/A</v>
      </c>
    </row>
    <row r="1497" spans="52:57" ht="11.25" customHeight="1" x14ac:dyDescent="0.25">
      <c r="AZ1497" s="102" t="s">
        <v>83</v>
      </c>
      <c r="BA1497" s="101">
        <f>_xll.qlInterestRateIndexFixingDate(Currency&amp;"ibor"&amp;Tenor,BB1497,Trigger)</f>
        <v>49851</v>
      </c>
      <c r="BB1497" s="101">
        <f>_xll.qlCalendarAdvance(Calendar,BB1496,AZ1497,"f",,Trigger)</f>
        <v>49853</v>
      </c>
      <c r="BC1497" s="101">
        <f>_xll.qlInterestRateIndexMaturity(Currency&amp;"ibor"&amp;Tenor,BB1497,Trigger)</f>
        <v>49947</v>
      </c>
      <c r="BD1497" s="246">
        <f>_xll.qlIndexFixing($AD$5,BA1497,TRUE,_xll.ohTrigger(Trigger,Trigger3M))</f>
        <v>1.855865859007421E-2</v>
      </c>
      <c r="BE1497" s="246" t="e">
        <f>IFERROR(_xll.qlIndexFixing($BF$1,BA1497,TRUE,_xll.ohTrigger(Trigger,Trigger3M)),#N/A)</f>
        <v>#N/A</v>
      </c>
    </row>
    <row r="1498" spans="52:57" ht="11.25" customHeight="1" x14ac:dyDescent="0.25">
      <c r="AZ1498" s="102" t="s">
        <v>83</v>
      </c>
      <c r="BA1498" s="101">
        <f>_xll.qlInterestRateIndexFixingDate(Currency&amp;"ibor"&amp;Tenor,BB1498,Trigger)</f>
        <v>49858</v>
      </c>
      <c r="BB1498" s="101">
        <f>_xll.qlCalendarAdvance(Calendar,BB1497,AZ1498,"f",,Trigger)</f>
        <v>49860</v>
      </c>
      <c r="BC1498" s="101">
        <f>_xll.qlInterestRateIndexMaturity(Currency&amp;"ibor"&amp;Tenor,BB1498,Trigger)</f>
        <v>49954</v>
      </c>
      <c r="BD1498" s="246">
        <f>_xll.qlIndexFixing($AD$5,BA1498,TRUE,_xll.ohTrigger(Trigger,Trigger3M))</f>
        <v>1.8491260862101996E-2</v>
      </c>
      <c r="BE1498" s="246" t="e">
        <f>IFERROR(_xll.qlIndexFixing($BF$1,BA1498,TRUE,_xll.ohTrigger(Trigger,Trigger3M)),#N/A)</f>
        <v>#N/A</v>
      </c>
    </row>
    <row r="1499" spans="52:57" ht="11.25" customHeight="1" x14ac:dyDescent="0.25">
      <c r="AZ1499" s="102" t="s">
        <v>83</v>
      </c>
      <c r="BA1499" s="101">
        <f>_xll.qlInterestRateIndexFixingDate(Currency&amp;"ibor"&amp;Tenor,BB1499,Trigger)</f>
        <v>49865</v>
      </c>
      <c r="BB1499" s="101">
        <f>_xll.qlCalendarAdvance(Calendar,BB1498,AZ1499,"f",,Trigger)</f>
        <v>49867</v>
      </c>
      <c r="BC1499" s="101">
        <f>_xll.qlInterestRateIndexMaturity(Currency&amp;"ibor"&amp;Tenor,BB1499,Trigger)</f>
        <v>49961</v>
      </c>
      <c r="BD1499" s="246">
        <f>_xll.qlIndexFixing($AD$5,BA1499,TRUE,_xll.ohTrigger(Trigger,Trigger3M))</f>
        <v>1.8423732782595112E-2</v>
      </c>
      <c r="BE1499" s="246" t="e">
        <f>IFERROR(_xll.qlIndexFixing($BF$1,BA1499,TRUE,_xll.ohTrigger(Trigger,Trigger3M)),#N/A)</f>
        <v>#N/A</v>
      </c>
    </row>
    <row r="1500" spans="52:57" ht="11.25" customHeight="1" x14ac:dyDescent="0.25">
      <c r="AZ1500" s="102" t="s">
        <v>83</v>
      </c>
      <c r="BA1500" s="101">
        <f>_xll.qlInterestRateIndexFixingDate(Currency&amp;"ibor"&amp;Tenor,BB1500,Trigger)</f>
        <v>49872</v>
      </c>
      <c r="BB1500" s="101">
        <f>_xll.qlCalendarAdvance(Calendar,BB1499,AZ1500,"f",,Trigger)</f>
        <v>49874</v>
      </c>
      <c r="BC1500" s="101">
        <f>_xll.qlInterestRateIndexMaturity(Currency&amp;"ibor"&amp;Tenor,BB1500,Trigger)</f>
        <v>49968</v>
      </c>
      <c r="BD1500" s="246">
        <f>_xll.qlIndexFixing($AD$5,BA1500,TRUE,_xll.ohTrigger(Trigger,Trigger3M))</f>
        <v>1.8356074358458666E-2</v>
      </c>
      <c r="BE1500" s="246" t="e">
        <f>IFERROR(_xll.qlIndexFixing($BF$1,BA1500,TRUE,_xll.ohTrigger(Trigger,Trigger3M)),#N/A)</f>
        <v>#N/A</v>
      </c>
    </row>
    <row r="1501" spans="52:57" ht="11.25" customHeight="1" x14ac:dyDescent="0.25">
      <c r="AZ1501" s="102" t="s">
        <v>83</v>
      </c>
      <c r="BA1501" s="101">
        <f>_xll.qlInterestRateIndexFixingDate(Currency&amp;"ibor"&amp;Tenor,BB1501,Trigger)</f>
        <v>49879</v>
      </c>
      <c r="BB1501" s="101">
        <f>_xll.qlCalendarAdvance(Calendar,BB1500,AZ1501,"f",,Trigger)</f>
        <v>49881</v>
      </c>
      <c r="BC1501" s="101">
        <f>_xll.qlInterestRateIndexMaturity(Currency&amp;"ibor"&amp;Tenor,BB1501,Trigger)</f>
        <v>49975</v>
      </c>
      <c r="BD1501" s="246">
        <f>_xll.qlIndexFixing($AD$5,BA1501,TRUE,_xll.ohTrigger(Trigger,Trigger3M))</f>
        <v>1.8298585000727334E-2</v>
      </c>
      <c r="BE1501" s="246" t="e">
        <f>IFERROR(_xll.qlIndexFixing($BF$1,BA1501,TRUE,_xll.ohTrigger(Trigger,Trigger3M)),#N/A)</f>
        <v>#N/A</v>
      </c>
    </row>
    <row r="1502" spans="52:57" ht="11.25" customHeight="1" x14ac:dyDescent="0.25">
      <c r="AZ1502" s="102" t="s">
        <v>83</v>
      </c>
      <c r="BA1502" s="101">
        <f>_xll.qlInterestRateIndexFixingDate(Currency&amp;"ibor"&amp;Tenor,BB1502,Trigger)</f>
        <v>49886</v>
      </c>
      <c r="BB1502" s="101">
        <f>_xll.qlCalendarAdvance(Calendar,BB1501,AZ1502,"f",,Trigger)</f>
        <v>49888</v>
      </c>
      <c r="BC1502" s="101">
        <f>_xll.qlInterestRateIndexMaturity(Currency&amp;"ibor"&amp;Tenor,BB1502,Trigger)</f>
        <v>49982</v>
      </c>
      <c r="BD1502" s="246">
        <f>_xll.qlIndexFixing($AD$5,BA1502,TRUE,_xll.ohTrigger(Trigger,Trigger3M))</f>
        <v>1.8302836213214907E-2</v>
      </c>
      <c r="BE1502" s="246" t="e">
        <f>IFERROR(_xll.qlIndexFixing($BF$1,BA1502,TRUE,_xll.ohTrigger(Trigger,Trigger3M)),#N/A)</f>
        <v>#N/A</v>
      </c>
    </row>
    <row r="1503" spans="52:57" ht="11.25" customHeight="1" x14ac:dyDescent="0.25">
      <c r="AZ1503" s="102" t="s">
        <v>83</v>
      </c>
      <c r="BA1503" s="101">
        <f>_xll.qlInterestRateIndexFixingDate(Currency&amp;"ibor"&amp;Tenor,BB1503,Trigger)</f>
        <v>49893</v>
      </c>
      <c r="BB1503" s="101">
        <f>_xll.qlCalendarAdvance(Calendar,BB1502,AZ1503,"f",,Trigger)</f>
        <v>49895</v>
      </c>
      <c r="BC1503" s="101">
        <f>_xll.qlInterestRateIndexMaturity(Currency&amp;"ibor"&amp;Tenor,BB1503,Trigger)</f>
        <v>49989</v>
      </c>
      <c r="BD1503" s="246">
        <f>_xll.qlIndexFixing($AD$5,BA1503,TRUE,_xll.ohTrigger(Trigger,Trigger3M))</f>
        <v>1.8307087430400843E-2</v>
      </c>
      <c r="BE1503" s="246" t="e">
        <f>IFERROR(_xll.qlIndexFixing($BF$1,BA1503,TRUE,_xll.ohTrigger(Trigger,Trigger3M)),#N/A)</f>
        <v>#N/A</v>
      </c>
    </row>
    <row r="1504" spans="52:57" ht="11.25" customHeight="1" x14ac:dyDescent="0.25">
      <c r="AZ1504" s="102" t="s">
        <v>83</v>
      </c>
      <c r="BA1504" s="101">
        <f>_xll.qlInterestRateIndexFixingDate(Currency&amp;"ibor"&amp;Tenor,BB1504,Trigger)</f>
        <v>49900</v>
      </c>
      <c r="BB1504" s="101">
        <f>_xll.qlCalendarAdvance(Calendar,BB1503,AZ1504,"f",,Trigger)</f>
        <v>49902</v>
      </c>
      <c r="BC1504" s="101">
        <f>_xll.qlInterestRateIndexMaturity(Currency&amp;"ibor"&amp;Tenor,BB1504,Trigger)</f>
        <v>49996</v>
      </c>
      <c r="BD1504" s="246">
        <f>_xll.qlIndexFixing($AD$5,BA1504,TRUE,_xll.ohTrigger(Trigger,Trigger3M))</f>
        <v>1.8311338652282603E-2</v>
      </c>
      <c r="BE1504" s="246" t="e">
        <f>IFERROR(_xll.qlIndexFixing($BF$1,BA1504,TRUE,_xll.ohTrigger(Trigger,Trigger3M)),#N/A)</f>
        <v>#N/A</v>
      </c>
    </row>
    <row r="1505" spans="52:57" ht="11.25" customHeight="1" x14ac:dyDescent="0.25">
      <c r="AZ1505" s="102" t="s">
        <v>83</v>
      </c>
      <c r="BA1505" s="101">
        <f>_xll.qlInterestRateIndexFixingDate(Currency&amp;"ibor"&amp;Tenor,BB1505,Trigger)</f>
        <v>49907</v>
      </c>
      <c r="BB1505" s="101">
        <f>_xll.qlCalendarAdvance(Calendar,BB1504,AZ1505,"f",,Trigger)</f>
        <v>49909</v>
      </c>
      <c r="BC1505" s="101">
        <f>_xll.qlInterestRateIndexMaturity(Currency&amp;"ibor"&amp;Tenor,BB1505,Trigger)</f>
        <v>50003</v>
      </c>
      <c r="BD1505" s="246">
        <f>_xll.qlIndexFixing($AD$5,BA1505,TRUE,_xll.ohTrigger(Trigger,Trigger3M))</f>
        <v>1.8315589878861029E-2</v>
      </c>
      <c r="BE1505" s="246" t="e">
        <f>IFERROR(_xll.qlIndexFixing($BF$1,BA1505,TRUE,_xll.ohTrigger(Trigger,Trigger3M)),#N/A)</f>
        <v>#N/A</v>
      </c>
    </row>
    <row r="1506" spans="52:57" ht="11.25" customHeight="1" x14ac:dyDescent="0.25">
      <c r="AZ1506" s="102" t="s">
        <v>83</v>
      </c>
      <c r="BA1506" s="101">
        <f>_xll.qlInterestRateIndexFixingDate(Currency&amp;"ibor"&amp;Tenor,BB1506,Trigger)</f>
        <v>49914</v>
      </c>
      <c r="BB1506" s="101">
        <f>_xll.qlCalendarAdvance(Calendar,BB1505,AZ1506,"f",,Trigger)</f>
        <v>49916</v>
      </c>
      <c r="BC1506" s="101">
        <f>_xll.qlInterestRateIndexMaturity(Currency&amp;"ibor"&amp;Tenor,BB1506,Trigger)</f>
        <v>50007</v>
      </c>
      <c r="BD1506" s="246">
        <f>_xll.qlIndexFixing($AD$5,BA1506,TRUE,_xll.ohTrigger(Trigger,Trigger3M))</f>
        <v>1.8317534163276472E-2</v>
      </c>
      <c r="BE1506" s="246" t="e">
        <f>IFERROR(_xll.qlIndexFixing($BF$1,BA1506,TRUE,_xll.ohTrigger(Trigger,Trigger3M)),#N/A)</f>
        <v>#N/A</v>
      </c>
    </row>
    <row r="1507" spans="52:57" ht="11.25" customHeight="1" x14ac:dyDescent="0.25">
      <c r="AZ1507" s="102" t="s">
        <v>83</v>
      </c>
      <c r="BA1507" s="101">
        <f>_xll.qlInterestRateIndexFixingDate(Currency&amp;"ibor"&amp;Tenor,BB1507,Trigger)</f>
        <v>49921</v>
      </c>
      <c r="BB1507" s="101">
        <f>_xll.qlCalendarAdvance(Calendar,BB1506,AZ1507,"f",,Trigger)</f>
        <v>49923</v>
      </c>
      <c r="BC1507" s="101">
        <f>_xll.qlInterestRateIndexMaturity(Currency&amp;"ibor"&amp;Tenor,BB1507,Trigger)</f>
        <v>50014</v>
      </c>
      <c r="BD1507" s="246">
        <f>_xll.qlIndexFixing($AD$5,BA1507,TRUE,_xll.ohTrigger(Trigger,Trigger3M))</f>
        <v>1.8321784750778666E-2</v>
      </c>
      <c r="BE1507" s="246" t="e">
        <f>IFERROR(_xll.qlIndexFixing($BF$1,BA1507,TRUE,_xll.ohTrigger(Trigger,Trigger3M)),#N/A)</f>
        <v>#N/A</v>
      </c>
    </row>
    <row r="1508" spans="52:57" ht="11.25" customHeight="1" x14ac:dyDescent="0.25">
      <c r="AZ1508" s="102" t="s">
        <v>83</v>
      </c>
      <c r="BA1508" s="101">
        <f>_xll.qlInterestRateIndexFixingDate(Currency&amp;"ibor"&amp;Tenor,BB1508,Trigger)</f>
        <v>49928</v>
      </c>
      <c r="BB1508" s="101">
        <f>_xll.qlCalendarAdvance(Calendar,BB1507,AZ1508,"f",,Trigger)</f>
        <v>49930</v>
      </c>
      <c r="BC1508" s="101">
        <f>_xll.qlInterestRateIndexMaturity(Currency&amp;"ibor"&amp;Tenor,BB1508,Trigger)</f>
        <v>50021</v>
      </c>
      <c r="BD1508" s="246">
        <f>_xll.qlIndexFixing($AD$5,BA1508,TRUE,_xll.ohTrigger(Trigger,Trigger3M))</f>
        <v>1.832603534282843E-2</v>
      </c>
      <c r="BE1508" s="246" t="e">
        <f>IFERROR(_xll.qlIndexFixing($BF$1,BA1508,TRUE,_xll.ohTrigger(Trigger,Trigger3M)),#N/A)</f>
        <v>#N/A</v>
      </c>
    </row>
    <row r="1509" spans="52:57" ht="11.25" customHeight="1" x14ac:dyDescent="0.25">
      <c r="AZ1509" s="102" t="s">
        <v>83</v>
      </c>
      <c r="BA1509" s="101">
        <f>_xll.qlInterestRateIndexFixingDate(Currency&amp;"ibor"&amp;Tenor,BB1509,Trigger)</f>
        <v>49935</v>
      </c>
      <c r="BB1509" s="101">
        <f>_xll.qlCalendarAdvance(Calendar,BB1508,AZ1509,"f",,Trigger)</f>
        <v>49937</v>
      </c>
      <c r="BC1509" s="101">
        <f>_xll.qlInterestRateIndexMaturity(Currency&amp;"ibor"&amp;Tenor,BB1509,Trigger)</f>
        <v>50028</v>
      </c>
      <c r="BD1509" s="246">
        <f>_xll.qlIndexFixing($AD$5,BA1509,TRUE,_xll.ohTrigger(Trigger,Trigger3M))</f>
        <v>1.8330285939422254E-2</v>
      </c>
      <c r="BE1509" s="246" t="e">
        <f>IFERROR(_xll.qlIndexFixing($BF$1,BA1509,TRUE,_xll.ohTrigger(Trigger,Trigger3M)),#N/A)</f>
        <v>#N/A</v>
      </c>
    </row>
    <row r="1510" spans="52:57" ht="11.25" customHeight="1" x14ac:dyDescent="0.25">
      <c r="AZ1510" s="102" t="s">
        <v>83</v>
      </c>
      <c r="BA1510" s="101">
        <f>_xll.qlInterestRateIndexFixingDate(Currency&amp;"ibor"&amp;Tenor,BB1510,Trigger)</f>
        <v>49942</v>
      </c>
      <c r="BB1510" s="101">
        <f>_xll.qlCalendarAdvance(Calendar,BB1509,AZ1510,"f",,Trigger)</f>
        <v>49944</v>
      </c>
      <c r="BC1510" s="101">
        <f>_xll.qlInterestRateIndexMaturity(Currency&amp;"ibor"&amp;Tenor,BB1510,Trigger)</f>
        <v>50038</v>
      </c>
      <c r="BD1510" s="246">
        <f>_xll.qlIndexFixing($AD$5,BA1510,TRUE,_xll.ohTrigger(Trigger,Trigger3M))</f>
        <v>1.8336846082201489E-2</v>
      </c>
      <c r="BE1510" s="246" t="e">
        <f>IFERROR(_xll.qlIndexFixing($BF$1,BA1510,TRUE,_xll.ohTrigger(Trigger,Trigger3M)),#N/A)</f>
        <v>#N/A</v>
      </c>
    </row>
    <row r="1511" spans="52:57" ht="11.25" customHeight="1" x14ac:dyDescent="0.25">
      <c r="AZ1511" s="102" t="s">
        <v>83</v>
      </c>
      <c r="BA1511" s="101">
        <f>_xll.qlInterestRateIndexFixingDate(Currency&amp;"ibor"&amp;Tenor,BB1511,Trigger)</f>
        <v>49949</v>
      </c>
      <c r="BB1511" s="101">
        <f>_xll.qlCalendarAdvance(Calendar,BB1510,AZ1511,"f",,Trigger)</f>
        <v>49951</v>
      </c>
      <c r="BC1511" s="101">
        <f>_xll.qlInterestRateIndexMaturity(Currency&amp;"ibor"&amp;Tenor,BB1511,Trigger)</f>
        <v>50045</v>
      </c>
      <c r="BD1511" s="246">
        <f>_xll.qlIndexFixing($AD$5,BA1511,TRUE,_xll.ohTrigger(Trigger,Trigger3M))</f>
        <v>1.8341097336959076E-2</v>
      </c>
      <c r="BE1511" s="246" t="e">
        <f>IFERROR(_xll.qlIndexFixing($BF$1,BA1511,TRUE,_xll.ohTrigger(Trigger,Trigger3M)),#N/A)</f>
        <v>#N/A</v>
      </c>
    </row>
    <row r="1512" spans="52:57" ht="11.25" customHeight="1" x14ac:dyDescent="0.25">
      <c r="AZ1512" s="102" t="s">
        <v>83</v>
      </c>
      <c r="BA1512" s="101">
        <f>_xll.qlInterestRateIndexFixingDate(Currency&amp;"ibor"&amp;Tenor,BB1512,Trigger)</f>
        <v>49956</v>
      </c>
      <c r="BB1512" s="101">
        <f>_xll.qlCalendarAdvance(Calendar,BB1511,AZ1512,"f",,Trigger)</f>
        <v>49958</v>
      </c>
      <c r="BC1512" s="101">
        <f>_xll.qlInterestRateIndexMaturity(Currency&amp;"ibor"&amp;Tenor,BB1512,Trigger)</f>
        <v>50052</v>
      </c>
      <c r="BD1512" s="246">
        <f>_xll.qlIndexFixing($AD$5,BA1512,TRUE,_xll.ohTrigger(Trigger,Trigger3M))</f>
        <v>1.8345348596413333E-2</v>
      </c>
      <c r="BE1512" s="246" t="e">
        <f>IFERROR(_xll.qlIndexFixing($BF$1,BA1512,TRUE,_xll.ohTrigger(Trigger,Trigger3M)),#N/A)</f>
        <v>#N/A</v>
      </c>
    </row>
    <row r="1513" spans="52:57" ht="11.25" customHeight="1" x14ac:dyDescent="0.25">
      <c r="AZ1513" s="102" t="s">
        <v>83</v>
      </c>
      <c r="BA1513" s="101">
        <f>_xll.qlInterestRateIndexFixingDate(Currency&amp;"ibor"&amp;Tenor,BB1513,Trigger)</f>
        <v>49963</v>
      </c>
      <c r="BB1513" s="101">
        <f>_xll.qlCalendarAdvance(Calendar,BB1512,AZ1513,"f",,Trigger)</f>
        <v>49965</v>
      </c>
      <c r="BC1513" s="101">
        <f>_xll.qlInterestRateIndexMaturity(Currency&amp;"ibor"&amp;Tenor,BB1513,Trigger)</f>
        <v>50059</v>
      </c>
      <c r="BD1513" s="246">
        <f>_xll.qlIndexFixing($AD$5,BA1513,TRUE,_xll.ohTrigger(Trigger,Trigger3M))</f>
        <v>1.8349599860564256E-2</v>
      </c>
      <c r="BE1513" s="246" t="e">
        <f>IFERROR(_xll.qlIndexFixing($BF$1,BA1513,TRUE,_xll.ohTrigger(Trigger,Trigger3M)),#N/A)</f>
        <v>#N/A</v>
      </c>
    </row>
    <row r="1514" spans="52:57" ht="11.25" customHeight="1" x14ac:dyDescent="0.25">
      <c r="AZ1514" s="102" t="s">
        <v>83</v>
      </c>
      <c r="BA1514" s="101">
        <f>_xll.qlInterestRateIndexFixingDate(Currency&amp;"ibor"&amp;Tenor,BB1514,Trigger)</f>
        <v>49970</v>
      </c>
      <c r="BB1514" s="101">
        <f>_xll.qlCalendarAdvance(Calendar,BB1513,AZ1514,"f",,Trigger)</f>
        <v>49972</v>
      </c>
      <c r="BC1514" s="101">
        <f>_xll.qlInterestRateIndexMaturity(Currency&amp;"ibor"&amp;Tenor,BB1514,Trigger)</f>
        <v>50066</v>
      </c>
      <c r="BD1514" s="246">
        <f>_xll.qlIndexFixing($AD$5,BA1514,TRUE,_xll.ohTrigger(Trigger,Trigger3M))</f>
        <v>1.835385112941355E-2</v>
      </c>
      <c r="BE1514" s="246" t="e">
        <f>IFERROR(_xll.qlIndexFixing($BF$1,BA1514,TRUE,_xll.ohTrigger(Trigger,Trigger3M)),#N/A)</f>
        <v>#N/A</v>
      </c>
    </row>
    <row r="1515" spans="52:57" ht="11.25" customHeight="1" x14ac:dyDescent="0.25">
      <c r="AZ1515" s="102" t="s">
        <v>83</v>
      </c>
      <c r="BA1515" s="101">
        <f>_xll.qlInterestRateIndexFixingDate(Currency&amp;"ibor"&amp;Tenor,BB1515,Trigger)</f>
        <v>49977</v>
      </c>
      <c r="BB1515" s="101">
        <f>_xll.qlCalendarAdvance(Calendar,BB1514,AZ1515,"f",,Trigger)</f>
        <v>49979</v>
      </c>
      <c r="BC1515" s="101">
        <f>_xll.qlInterestRateIndexMaturity(Currency&amp;"ibor"&amp;Tenor,BB1515,Trigger)</f>
        <v>50070</v>
      </c>
      <c r="BD1515" s="246">
        <f>_xll.qlIndexFixing($AD$5,BA1515,TRUE,_xll.ohTrigger(Trigger,Trigger3M))</f>
        <v>1.8355789614457833E-2</v>
      </c>
      <c r="BE1515" s="246" t="e">
        <f>IFERROR(_xll.qlIndexFixing($BF$1,BA1515,TRUE,_xll.ohTrigger(Trigger,Trigger3M)),#N/A)</f>
        <v>#N/A</v>
      </c>
    </row>
    <row r="1516" spans="52:57" ht="11.25" customHeight="1" x14ac:dyDescent="0.25">
      <c r="AZ1516" s="102" t="s">
        <v>83</v>
      </c>
      <c r="BA1516" s="101">
        <f>_xll.qlInterestRateIndexFixingDate(Currency&amp;"ibor"&amp;Tenor,BB1516,Trigger)</f>
        <v>49984</v>
      </c>
      <c r="BB1516" s="101">
        <f>_xll.qlCalendarAdvance(Calendar,BB1515,AZ1516,"f",,Trigger)</f>
        <v>49986</v>
      </c>
      <c r="BC1516" s="101">
        <f>_xll.qlInterestRateIndexMaturity(Currency&amp;"ibor"&amp;Tenor,BB1516,Trigger)</f>
        <v>50080</v>
      </c>
      <c r="BD1516" s="246">
        <f>_xll.qlIndexFixing($AD$5,BA1516,TRUE,_xll.ohTrigger(Trigger,Trigger3M))</f>
        <v>1.8362353681197891E-2</v>
      </c>
      <c r="BE1516" s="246" t="e">
        <f>IFERROR(_xll.qlIndexFixing($BF$1,BA1516,TRUE,_xll.ohTrigger(Trigger,Trigger3M)),#N/A)</f>
        <v>#N/A</v>
      </c>
    </row>
    <row r="1517" spans="52:57" ht="11.25" customHeight="1" x14ac:dyDescent="0.25">
      <c r="AZ1517" s="102" t="s">
        <v>83</v>
      </c>
      <c r="BA1517" s="101">
        <f>_xll.qlInterestRateIndexFixingDate(Currency&amp;"ibor"&amp;Tenor,BB1517,Trigger)</f>
        <v>49991</v>
      </c>
      <c r="BB1517" s="101">
        <f>_xll.qlCalendarAdvance(Calendar,BB1516,AZ1517,"f",,Trigger)</f>
        <v>49993</v>
      </c>
      <c r="BC1517" s="101">
        <f>_xll.qlInterestRateIndexMaturity(Currency&amp;"ibor"&amp;Tenor,BB1517,Trigger)</f>
        <v>50087</v>
      </c>
      <c r="BD1517" s="246">
        <f>_xll.qlIndexFixing($AD$5,BA1517,TRUE,_xll.ohTrigger(Trigger,Trigger3M))</f>
        <v>1.8366604964135492E-2</v>
      </c>
      <c r="BE1517" s="246" t="e">
        <f>IFERROR(_xll.qlIndexFixing($BF$1,BA1517,TRUE,_xll.ohTrigger(Trigger,Trigger3M)),#N/A)</f>
        <v>#N/A</v>
      </c>
    </row>
    <row r="1518" spans="52:57" ht="11.25" customHeight="1" x14ac:dyDescent="0.25">
      <c r="AZ1518" s="102" t="s">
        <v>83</v>
      </c>
      <c r="BA1518" s="101">
        <f>_xll.qlInterestRateIndexFixingDate(Currency&amp;"ibor"&amp;Tenor,BB1518,Trigger)</f>
        <v>49998</v>
      </c>
      <c r="BB1518" s="101">
        <f>_xll.qlCalendarAdvance(Calendar,BB1517,AZ1518,"f",,Trigger)</f>
        <v>50000</v>
      </c>
      <c r="BC1518" s="101">
        <f>_xll.qlInterestRateIndexMaturity(Currency&amp;"ibor"&amp;Tenor,BB1518,Trigger)</f>
        <v>50094</v>
      </c>
      <c r="BD1518" s="246">
        <f>_xll.qlIndexFixing($AD$5,BA1518,TRUE,_xll.ohTrigger(Trigger,Trigger3M))</f>
        <v>1.8370856251770609E-2</v>
      </c>
      <c r="BE1518" s="246" t="e">
        <f>IFERROR(_xll.qlIndexFixing($BF$1,BA1518,TRUE,_xll.ohTrigger(Trigger,Trigger3M)),#N/A)</f>
        <v>#N/A</v>
      </c>
    </row>
    <row r="1519" spans="52:57" ht="11.25" customHeight="1" x14ac:dyDescent="0.25">
      <c r="AZ1519" s="102" t="s">
        <v>83</v>
      </c>
      <c r="BA1519" s="101">
        <f>_xll.qlInterestRateIndexFixingDate(Currency&amp;"ibor"&amp;Tenor,BB1519,Trigger)</f>
        <v>50005</v>
      </c>
      <c r="BB1519" s="101">
        <f>_xll.qlCalendarAdvance(Calendar,BB1518,AZ1519,"f",,Trigger)</f>
        <v>50007</v>
      </c>
      <c r="BC1519" s="101">
        <f>_xll.qlInterestRateIndexMaturity(Currency&amp;"ibor"&amp;Tenor,BB1519,Trigger)</f>
        <v>50098</v>
      </c>
      <c r="BD1519" s="246">
        <f>_xll.qlIndexFixing($AD$5,BA1519,TRUE,_xll.ohTrigger(Trigger,Trigger3M))</f>
        <v>1.8372792155402232E-2</v>
      </c>
      <c r="BE1519" s="246" t="e">
        <f>IFERROR(_xll.qlIndexFixing($BF$1,BA1519,TRUE,_xll.ohTrigger(Trigger,Trigger3M)),#N/A)</f>
        <v>#N/A</v>
      </c>
    </row>
    <row r="1520" spans="52:57" ht="11.25" customHeight="1" x14ac:dyDescent="0.25">
      <c r="AZ1520" s="102" t="s">
        <v>83</v>
      </c>
      <c r="BA1520" s="101">
        <f>_xll.qlInterestRateIndexFixingDate(Currency&amp;"ibor"&amp;Tenor,BB1520,Trigger)</f>
        <v>50012</v>
      </c>
      <c r="BB1520" s="101">
        <f>_xll.qlCalendarAdvance(Calendar,BB1519,AZ1520,"f",,Trigger)</f>
        <v>50014</v>
      </c>
      <c r="BC1520" s="101">
        <f>_xll.qlInterestRateIndexMaturity(Currency&amp;"ibor"&amp;Tenor,BB1520,Trigger)</f>
        <v>50104</v>
      </c>
      <c r="BD1520" s="246">
        <f>_xll.qlIndexFixing($AD$5,BA1520,TRUE,_xll.ohTrigger(Trigger,Trigger3M))</f>
        <v>1.8376270882678014E-2</v>
      </c>
      <c r="BE1520" s="246" t="e">
        <f>IFERROR(_xll.qlIndexFixing($BF$1,BA1520,TRUE,_xll.ohTrigger(Trigger,Trigger3M)),#N/A)</f>
        <v>#N/A</v>
      </c>
    </row>
    <row r="1521" spans="52:57" ht="11.25" customHeight="1" x14ac:dyDescent="0.25">
      <c r="AZ1521" s="102" t="s">
        <v>83</v>
      </c>
      <c r="BA1521" s="101">
        <f>_xll.qlInterestRateIndexFixingDate(Currency&amp;"ibor"&amp;Tenor,BB1521,Trigger)</f>
        <v>50019</v>
      </c>
      <c r="BB1521" s="101">
        <f>_xll.qlCalendarAdvance(Calendar,BB1520,AZ1521,"f",,Trigger)</f>
        <v>50021</v>
      </c>
      <c r="BC1521" s="101">
        <f>_xll.qlInterestRateIndexMaturity(Currency&amp;"ibor"&amp;Tenor,BB1521,Trigger)</f>
        <v>50111</v>
      </c>
      <c r="BD1521" s="246">
        <f>_xll.qlIndexFixing($AD$5,BA1521,TRUE,_xll.ohTrigger(Trigger,Trigger3M))</f>
        <v>1.8380521317002518E-2</v>
      </c>
      <c r="BE1521" s="246" t="e">
        <f>IFERROR(_xll.qlIndexFixing($BF$1,BA1521,TRUE,_xll.ohTrigger(Trigger,Trigger3M)),#N/A)</f>
        <v>#N/A</v>
      </c>
    </row>
    <row r="1522" spans="52:57" ht="11.25" customHeight="1" x14ac:dyDescent="0.25">
      <c r="AZ1522" s="102" t="s">
        <v>83</v>
      </c>
      <c r="BA1522" s="101">
        <f>_xll.qlInterestRateIndexFixingDate(Currency&amp;"ibor"&amp;Tenor,BB1522,Trigger)</f>
        <v>50026</v>
      </c>
      <c r="BB1522" s="101">
        <f>_xll.qlCalendarAdvance(Calendar,BB1521,AZ1522,"f",,Trigger)</f>
        <v>50028</v>
      </c>
      <c r="BC1522" s="101">
        <f>_xll.qlInterestRateIndexMaturity(Currency&amp;"ibor"&amp;Tenor,BB1522,Trigger)</f>
        <v>50118</v>
      </c>
      <c r="BD1522" s="246">
        <f>_xll.qlIndexFixing($AD$5,BA1522,TRUE,_xll.ohTrigger(Trigger,Trigger3M))</f>
        <v>1.838477175582387E-2</v>
      </c>
      <c r="BE1522" s="246" t="e">
        <f>IFERROR(_xll.qlIndexFixing($BF$1,BA1522,TRUE,_xll.ohTrigger(Trigger,Trigger3M)),#N/A)</f>
        <v>#N/A</v>
      </c>
    </row>
    <row r="1523" spans="52:57" ht="11.25" customHeight="1" x14ac:dyDescent="0.25">
      <c r="AZ1523" s="102" t="s">
        <v>83</v>
      </c>
      <c r="BA1523" s="101">
        <f>_xll.qlInterestRateIndexFixingDate(Currency&amp;"ibor"&amp;Tenor,BB1523,Trigger)</f>
        <v>50032</v>
      </c>
      <c r="BB1523" s="101">
        <f>_xll.qlCalendarAdvance(Calendar,BB1522,AZ1523,"f",,Trigger)</f>
        <v>50038</v>
      </c>
      <c r="BC1523" s="101">
        <f>_xll.qlInterestRateIndexMaturity(Currency&amp;"ibor"&amp;Tenor,BB1523,Trigger)</f>
        <v>50129</v>
      </c>
      <c r="BD1523" s="246">
        <f>_xll.qlIndexFixing($AD$5,BA1523,TRUE,_xll.ohTrigger(Trigger,Trigger3M))</f>
        <v>1.8391616482006098E-2</v>
      </c>
      <c r="BE1523" s="246" t="e">
        <f>IFERROR(_xll.qlIndexFixing($BF$1,BA1523,TRUE,_xll.ohTrigger(Trigger,Trigger3M)),#N/A)</f>
        <v>#N/A</v>
      </c>
    </row>
    <row r="1524" spans="52:57" ht="11.25" customHeight="1" x14ac:dyDescent="0.25">
      <c r="AZ1524" s="102" t="s">
        <v>83</v>
      </c>
      <c r="BA1524" s="101">
        <f>_xll.qlInterestRateIndexFixingDate(Currency&amp;"ibor"&amp;Tenor,BB1524,Trigger)</f>
        <v>50040</v>
      </c>
      <c r="BB1524" s="101">
        <f>_xll.qlCalendarAdvance(Calendar,BB1523,AZ1524,"f",,Trigger)</f>
        <v>50045</v>
      </c>
      <c r="BC1524" s="101">
        <f>_xll.qlInterestRateIndexMaturity(Currency&amp;"ibor"&amp;Tenor,BB1524,Trigger)</f>
        <v>50137</v>
      </c>
      <c r="BD1524" s="246">
        <f>_xll.qlIndexFixing($AD$5,BA1524,TRUE,_xll.ohTrigger(Trigger,Trigger3M))</f>
        <v>1.8396640075596722E-2</v>
      </c>
      <c r="BE1524" s="246" t="e">
        <f>IFERROR(_xll.qlIndexFixing($BF$1,BA1524,TRUE,_xll.ohTrigger(Trigger,Trigger3M)),#N/A)</f>
        <v>#N/A</v>
      </c>
    </row>
    <row r="1525" spans="52:57" ht="11.25" customHeight="1" x14ac:dyDescent="0.25">
      <c r="AZ1525" s="102" t="s">
        <v>83</v>
      </c>
      <c r="BA1525" s="101">
        <f>_xll.qlInterestRateIndexFixingDate(Currency&amp;"ibor"&amp;Tenor,BB1525,Trigger)</f>
        <v>50048</v>
      </c>
      <c r="BB1525" s="101">
        <f>_xll.qlCalendarAdvance(Calendar,BB1524,AZ1525,"f",,Trigger)</f>
        <v>50052</v>
      </c>
      <c r="BC1525" s="101">
        <f>_xll.qlInterestRateIndexMaturity(Currency&amp;"ibor"&amp;Tenor,BB1525,Trigger)</f>
        <v>50143</v>
      </c>
      <c r="BD1525" s="246">
        <f>_xll.qlIndexFixing($AD$5,BA1525,TRUE,_xll.ohTrigger(Trigger,Trigger3M))</f>
        <v>1.8400117820020313E-2</v>
      </c>
      <c r="BE1525" s="246" t="e">
        <f>IFERROR(_xll.qlIndexFixing($BF$1,BA1525,TRUE,_xll.ohTrigger(Trigger,Trigger3M)),#N/A)</f>
        <v>#N/A</v>
      </c>
    </row>
    <row r="1526" spans="52:57" ht="11.25" customHeight="1" x14ac:dyDescent="0.25">
      <c r="AZ1526" s="102" t="s">
        <v>83</v>
      </c>
      <c r="BA1526" s="101">
        <f>_xll.qlInterestRateIndexFixingDate(Currency&amp;"ibor"&amp;Tenor,BB1526,Trigger)</f>
        <v>50055</v>
      </c>
      <c r="BB1526" s="101">
        <f>_xll.qlCalendarAdvance(Calendar,BB1525,AZ1526,"f",,Trigger)</f>
        <v>50059</v>
      </c>
      <c r="BC1526" s="101">
        <f>_xll.qlInterestRateIndexMaturity(Currency&amp;"ibor"&amp;Tenor,BB1526,Trigger)</f>
        <v>50150</v>
      </c>
      <c r="BD1526" s="246">
        <f>_xll.qlIndexFixing($AD$5,BA1526,TRUE,_xll.ohTrigger(Trigger,Trigger3M))</f>
        <v>1.8404368495845702E-2</v>
      </c>
      <c r="BE1526" s="246" t="e">
        <f>IFERROR(_xll.qlIndexFixing($BF$1,BA1526,TRUE,_xll.ohTrigger(Trigger,Trigger3M)),#N/A)</f>
        <v>#N/A</v>
      </c>
    </row>
    <row r="1527" spans="52:57" ht="11.25" customHeight="1" x14ac:dyDescent="0.25">
      <c r="AZ1527" s="102" t="s">
        <v>83</v>
      </c>
      <c r="BA1527" s="101">
        <f>_xll.qlInterestRateIndexFixingDate(Currency&amp;"ibor"&amp;Tenor,BB1527,Trigger)</f>
        <v>50062</v>
      </c>
      <c r="BB1527" s="101">
        <f>_xll.qlCalendarAdvance(Calendar,BB1526,AZ1527,"f",,Trigger)</f>
        <v>50066</v>
      </c>
      <c r="BC1527" s="101">
        <f>_xll.qlInterestRateIndexMaturity(Currency&amp;"ibor"&amp;Tenor,BB1527,Trigger)</f>
        <v>50157</v>
      </c>
      <c r="BD1527" s="246">
        <f>_xll.qlIndexFixing($AD$5,BA1527,TRUE,_xll.ohTrigger(Trigger,Trigger3M))</f>
        <v>1.8408619176217784E-2</v>
      </c>
      <c r="BE1527" s="246" t="e">
        <f>IFERROR(_xll.qlIndexFixing($BF$1,BA1527,TRUE,_xll.ohTrigger(Trigger,Trigger3M)),#N/A)</f>
        <v>#N/A</v>
      </c>
    </row>
    <row r="1528" spans="52:57" ht="11.25" customHeight="1" x14ac:dyDescent="0.25">
      <c r="AZ1528" s="102" t="s">
        <v>83</v>
      </c>
      <c r="BA1528" s="101">
        <f>_xll.qlInterestRateIndexFixingDate(Currency&amp;"ibor"&amp;Tenor,BB1528,Trigger)</f>
        <v>50069</v>
      </c>
      <c r="BB1528" s="101">
        <f>_xll.qlCalendarAdvance(Calendar,BB1527,AZ1528,"f",,Trigger)</f>
        <v>50073</v>
      </c>
      <c r="BC1528" s="101">
        <f>_xll.qlInterestRateIndexMaturity(Currency&amp;"ibor"&amp;Tenor,BB1528,Trigger)</f>
        <v>50164</v>
      </c>
      <c r="BD1528" s="246">
        <f>_xll.qlIndexFixing($AD$5,BA1528,TRUE,_xll.ohTrigger(Trigger,Trigger3M))</f>
        <v>1.841286986113656E-2</v>
      </c>
      <c r="BE1528" s="246" t="e">
        <f>IFERROR(_xll.qlIndexFixing($BF$1,BA1528,TRUE,_xll.ohTrigger(Trigger,Trigger3M)),#N/A)</f>
        <v>#N/A</v>
      </c>
    </row>
    <row r="1529" spans="52:57" ht="11.25" customHeight="1" x14ac:dyDescent="0.25">
      <c r="AZ1529" s="102" t="s">
        <v>83</v>
      </c>
      <c r="BA1529" s="101">
        <f>_xll.qlInterestRateIndexFixingDate(Currency&amp;"ibor"&amp;Tenor,BB1529,Trigger)</f>
        <v>50076</v>
      </c>
      <c r="BB1529" s="101">
        <f>_xll.qlCalendarAdvance(Calendar,BB1528,AZ1529,"f",,Trigger)</f>
        <v>50080</v>
      </c>
      <c r="BC1529" s="101">
        <f>_xll.qlInterestRateIndexMaturity(Currency&amp;"ibor"&amp;Tenor,BB1529,Trigger)</f>
        <v>50171</v>
      </c>
      <c r="BD1529" s="246">
        <f>_xll.qlIndexFixing($AD$5,BA1529,TRUE,_xll.ohTrigger(Trigger,Trigger3M))</f>
        <v>1.841712055060115E-2</v>
      </c>
      <c r="BE1529" s="246" t="e">
        <f>IFERROR(_xll.qlIndexFixing($BF$1,BA1529,TRUE,_xll.ohTrigger(Trigger,Trigger3M)),#N/A)</f>
        <v>#N/A</v>
      </c>
    </row>
    <row r="1530" spans="52:57" ht="11.25" customHeight="1" x14ac:dyDescent="0.25">
      <c r="AZ1530" s="102" t="s">
        <v>83</v>
      </c>
      <c r="BA1530" s="101">
        <f>_xll.qlInterestRateIndexFixingDate(Currency&amp;"ibor"&amp;Tenor,BB1530,Trigger)</f>
        <v>50083</v>
      </c>
      <c r="BB1530" s="101">
        <f>_xll.qlCalendarAdvance(Calendar,BB1529,AZ1530,"f",,Trigger)</f>
        <v>50087</v>
      </c>
      <c r="BC1530" s="101">
        <f>_xll.qlInterestRateIndexMaturity(Currency&amp;"ibor"&amp;Tenor,BB1530,Trigger)</f>
        <v>50178</v>
      </c>
      <c r="BD1530" s="246">
        <f>_xll.qlIndexFixing($AD$5,BA1530,TRUE,_xll.ohTrigger(Trigger,Trigger3M))</f>
        <v>1.8421371244611552E-2</v>
      </c>
      <c r="BE1530" s="246" t="e">
        <f>IFERROR(_xll.qlIndexFixing($BF$1,BA1530,TRUE,_xll.ohTrigger(Trigger,Trigger3M)),#N/A)</f>
        <v>#N/A</v>
      </c>
    </row>
    <row r="1531" spans="52:57" ht="11.25" customHeight="1" x14ac:dyDescent="0.25">
      <c r="AZ1531" s="102" t="s">
        <v>83</v>
      </c>
      <c r="BA1531" s="101">
        <f>_xll.qlInterestRateIndexFixingDate(Currency&amp;"ibor"&amp;Tenor,BB1531,Trigger)</f>
        <v>50090</v>
      </c>
      <c r="BB1531" s="101">
        <f>_xll.qlCalendarAdvance(Calendar,BB1530,AZ1531,"f",,Trigger)</f>
        <v>50094</v>
      </c>
      <c r="BC1531" s="101">
        <f>_xll.qlInterestRateIndexMaturity(Currency&amp;"ibor"&amp;Tenor,BB1531,Trigger)</f>
        <v>50185</v>
      </c>
      <c r="BD1531" s="246">
        <f>_xll.qlIndexFixing($AD$5,BA1531,TRUE,_xll.ohTrigger(Trigger,Trigger3M))</f>
        <v>1.8425621943167769E-2</v>
      </c>
      <c r="BE1531" s="246" t="e">
        <f>IFERROR(_xll.qlIndexFixing($BF$1,BA1531,TRUE,_xll.ohTrigger(Trigger,Trigger3M)),#N/A)</f>
        <v>#N/A</v>
      </c>
    </row>
    <row r="1532" spans="52:57" ht="11.25" customHeight="1" x14ac:dyDescent="0.25">
      <c r="AZ1532" s="102" t="s">
        <v>83</v>
      </c>
      <c r="BA1532" s="101">
        <f>_xll.qlInterestRateIndexFixingDate(Currency&amp;"ibor"&amp;Tenor,BB1532,Trigger)</f>
        <v>50097</v>
      </c>
      <c r="BB1532" s="101">
        <f>_xll.qlCalendarAdvance(Calendar,BB1531,AZ1532,"f",,Trigger)</f>
        <v>50101</v>
      </c>
      <c r="BC1532" s="101">
        <f>_xll.qlInterestRateIndexMaturity(Currency&amp;"ibor"&amp;Tenor,BB1532,Trigger)</f>
        <v>50193</v>
      </c>
      <c r="BD1532" s="246">
        <f>_xll.qlIndexFixing($AD$5,BA1532,TRUE,_xll.ohTrigger(Trigger,Trigger3M))</f>
        <v>1.8430647311038304E-2</v>
      </c>
      <c r="BE1532" s="246" t="e">
        <f>IFERROR(_xll.qlIndexFixing($BF$1,BA1532,TRUE,_xll.ohTrigger(Trigger,Trigger3M)),#N/A)</f>
        <v>#N/A</v>
      </c>
    </row>
    <row r="1533" spans="52:57" ht="11.25" customHeight="1" x14ac:dyDescent="0.25">
      <c r="AZ1533" s="102" t="s">
        <v>83</v>
      </c>
      <c r="BA1533" s="101">
        <f>_xll.qlInterestRateIndexFixingDate(Currency&amp;"ibor"&amp;Tenor,BB1533,Trigger)</f>
        <v>50104</v>
      </c>
      <c r="BB1533" s="101">
        <f>_xll.qlCalendarAdvance(Calendar,BB1532,AZ1533,"f",,Trigger)</f>
        <v>50108</v>
      </c>
      <c r="BC1533" s="101">
        <f>_xll.qlInterestRateIndexMaturity(Currency&amp;"ibor"&amp;Tenor,BB1533,Trigger)</f>
        <v>50200</v>
      </c>
      <c r="BD1533" s="246">
        <f>_xll.qlIndexFixing($AD$5,BA1533,TRUE,_xll.ohTrigger(Trigger,Trigger3M))</f>
        <v>1.8434898236151957E-2</v>
      </c>
      <c r="BE1533" s="246" t="e">
        <f>IFERROR(_xll.qlIndexFixing($BF$1,BA1533,TRUE,_xll.ohTrigger(Trigger,Trigger3M)),#N/A)</f>
        <v>#N/A</v>
      </c>
    </row>
    <row r="1534" spans="52:57" ht="11.25" customHeight="1" x14ac:dyDescent="0.25">
      <c r="AZ1534" s="102" t="s">
        <v>83</v>
      </c>
      <c r="BA1534" s="101">
        <f>_xll.qlInterestRateIndexFixingDate(Currency&amp;"ibor"&amp;Tenor,BB1534,Trigger)</f>
        <v>50111</v>
      </c>
      <c r="BB1534" s="101">
        <f>_xll.qlCalendarAdvance(Calendar,BB1533,AZ1534,"f",,Trigger)</f>
        <v>50115</v>
      </c>
      <c r="BC1534" s="101">
        <f>_xll.qlInterestRateIndexMaturity(Currency&amp;"ibor"&amp;Tenor,BB1534,Trigger)</f>
        <v>50207</v>
      </c>
      <c r="BD1534" s="246">
        <f>_xll.qlIndexFixing($AD$5,BA1534,TRUE,_xll.ohTrigger(Trigger,Trigger3M))</f>
        <v>1.843914916586193E-2</v>
      </c>
      <c r="BE1534" s="246" t="e">
        <f>IFERROR(_xll.qlIndexFixing($BF$1,BA1534,TRUE,_xll.ohTrigger(Trigger,Trigger3M)),#N/A)</f>
        <v>#N/A</v>
      </c>
    </row>
    <row r="1535" spans="52:57" ht="11.25" customHeight="1" x14ac:dyDescent="0.25">
      <c r="AZ1535" s="102" t="s">
        <v>83</v>
      </c>
      <c r="BA1535" s="101">
        <f>_xll.qlInterestRateIndexFixingDate(Currency&amp;"ibor"&amp;Tenor,BB1535,Trigger)</f>
        <v>50118</v>
      </c>
      <c r="BB1535" s="101">
        <f>_xll.qlCalendarAdvance(Calendar,BB1534,AZ1535,"f",,Trigger)</f>
        <v>50122</v>
      </c>
      <c r="BC1535" s="101">
        <f>_xll.qlInterestRateIndexMaturity(Currency&amp;"ibor"&amp;Tenor,BB1535,Trigger)</f>
        <v>50214</v>
      </c>
      <c r="BD1535" s="246">
        <f>_xll.qlIndexFixing($AD$5,BA1535,TRUE,_xll.ohTrigger(Trigger,Trigger3M))</f>
        <v>1.8443400100167363E-2</v>
      </c>
      <c r="BE1535" s="246" t="e">
        <f>IFERROR(_xll.qlIndexFixing($BF$1,BA1535,TRUE,_xll.ohTrigger(Trigger,Trigger3M)),#N/A)</f>
        <v>#N/A</v>
      </c>
    </row>
    <row r="1536" spans="52:57" ht="11.25" customHeight="1" x14ac:dyDescent="0.25">
      <c r="AZ1536" s="102" t="s">
        <v>83</v>
      </c>
      <c r="BA1536" s="101">
        <f>_xll.qlInterestRateIndexFixingDate(Currency&amp;"ibor"&amp;Tenor,BB1536,Trigger)</f>
        <v>50125</v>
      </c>
      <c r="BB1536" s="101">
        <f>_xll.qlCalendarAdvance(Calendar,BB1535,AZ1536,"f",,Trigger)</f>
        <v>50129</v>
      </c>
      <c r="BC1536" s="101">
        <f>_xll.qlInterestRateIndexMaturity(Currency&amp;"ibor"&amp;Tenor,BB1536,Trigger)</f>
        <v>50221</v>
      </c>
      <c r="BD1536" s="246">
        <f>_xll.qlIndexFixing($AD$5,BA1536,TRUE,_xll.ohTrigger(Trigger,Trigger3M))</f>
        <v>1.8447651039069986E-2</v>
      </c>
      <c r="BE1536" s="246" t="e">
        <f>IFERROR(_xll.qlIndexFixing($BF$1,BA1536,TRUE,_xll.ohTrigger(Trigger,Trigger3M)),#N/A)</f>
        <v>#N/A</v>
      </c>
    </row>
    <row r="1537" spans="52:57" ht="11.25" customHeight="1" x14ac:dyDescent="0.25">
      <c r="AZ1537" s="102" t="s">
        <v>83</v>
      </c>
      <c r="BA1537" s="101">
        <f>_xll.qlInterestRateIndexFixingDate(Currency&amp;"ibor"&amp;Tenor,BB1537,Trigger)</f>
        <v>50131</v>
      </c>
      <c r="BB1537" s="101">
        <f>_xll.qlCalendarAdvance(Calendar,BB1536,AZ1537,"f",,Trigger)</f>
        <v>50137</v>
      </c>
      <c r="BC1537" s="101">
        <f>_xll.qlInterestRateIndexMaturity(Currency&amp;"ibor"&amp;Tenor,BB1537,Trigger)</f>
        <v>50228</v>
      </c>
      <c r="BD1537" s="246">
        <f>_xll.qlIndexFixing($AD$5,BA1537,TRUE,_xll.ohTrigger(Trigger,Trigger3M))</f>
        <v>1.8451733476896839E-2</v>
      </c>
      <c r="BE1537" s="246" t="e">
        <f>IFERROR(_xll.qlIndexFixing($BF$1,BA1537,TRUE,_xll.ohTrigger(Trigger,Trigger3M)),#N/A)</f>
        <v>#N/A</v>
      </c>
    </row>
    <row r="1538" spans="52:57" ht="11.25" customHeight="1" x14ac:dyDescent="0.25">
      <c r="AZ1538" s="102" t="s">
        <v>83</v>
      </c>
      <c r="BA1538" s="101">
        <f>_xll.qlInterestRateIndexFixingDate(Currency&amp;"ibor"&amp;Tenor,BB1538,Trigger)</f>
        <v>50140</v>
      </c>
      <c r="BB1538" s="101">
        <f>_xll.qlCalendarAdvance(Calendar,BB1537,AZ1538,"f",,Trigger)</f>
        <v>50144</v>
      </c>
      <c r="BC1538" s="101">
        <f>_xll.qlInterestRateIndexMaturity(Currency&amp;"ibor"&amp;Tenor,BB1538,Trigger)</f>
        <v>50235</v>
      </c>
      <c r="BD1538" s="246">
        <f>_xll.qlIndexFixing($AD$5,BA1538,TRUE,_xll.ohTrigger(Trigger,Trigger3M))</f>
        <v>1.8455984207925543E-2</v>
      </c>
      <c r="BE1538" s="246" t="e">
        <f>IFERROR(_xll.qlIndexFixing($BF$1,BA1538,TRUE,_xll.ohTrigger(Trigger,Trigger3M)),#N/A)</f>
        <v>#N/A</v>
      </c>
    </row>
    <row r="1539" spans="52:57" ht="11.25" customHeight="1" x14ac:dyDescent="0.25">
      <c r="AZ1539" s="102" t="s">
        <v>83</v>
      </c>
      <c r="BA1539" s="101">
        <f>_xll.qlInterestRateIndexFixingDate(Currency&amp;"ibor"&amp;Tenor,BB1539,Trigger)</f>
        <v>50147</v>
      </c>
      <c r="BB1539" s="101">
        <f>_xll.qlCalendarAdvance(Calendar,BB1538,AZ1539,"f",,Trigger)</f>
        <v>50151</v>
      </c>
      <c r="BC1539" s="101">
        <f>_xll.qlInterestRateIndexMaturity(Currency&amp;"ibor"&amp;Tenor,BB1539,Trigger)</f>
        <v>50242</v>
      </c>
      <c r="BD1539" s="246">
        <f>_xll.qlIndexFixing($AD$5,BA1539,TRUE,_xll.ohTrigger(Trigger,Trigger3M))</f>
        <v>1.8460234943500062E-2</v>
      </c>
      <c r="BE1539" s="246" t="e">
        <f>IFERROR(_xll.qlIndexFixing($BF$1,BA1539,TRUE,_xll.ohTrigger(Trigger,Trigger3M)),#N/A)</f>
        <v>#N/A</v>
      </c>
    </row>
    <row r="1540" spans="52:57" ht="11.25" customHeight="1" x14ac:dyDescent="0.25">
      <c r="AZ1540" s="102" t="s">
        <v>83</v>
      </c>
      <c r="BA1540" s="101">
        <f>_xll.qlInterestRateIndexFixingDate(Currency&amp;"ibor"&amp;Tenor,BB1540,Trigger)</f>
        <v>50154</v>
      </c>
      <c r="BB1540" s="101">
        <f>_xll.qlCalendarAdvance(Calendar,BB1539,AZ1540,"f",,Trigger)</f>
        <v>50158</v>
      </c>
      <c r="BC1540" s="101">
        <f>_xll.qlInterestRateIndexMaturity(Currency&amp;"ibor"&amp;Tenor,BB1540,Trigger)</f>
        <v>50249</v>
      </c>
      <c r="BD1540" s="246">
        <f>_xll.qlIndexFixing($AD$5,BA1540,TRUE,_xll.ohTrigger(Trigger,Trigger3M))</f>
        <v>1.8431905842551027E-2</v>
      </c>
      <c r="BE1540" s="246" t="e">
        <f>IFERROR(_xll.qlIndexFixing($BF$1,BA1540,TRUE,_xll.ohTrigger(Trigger,Trigger3M)),#N/A)</f>
        <v>#N/A</v>
      </c>
    </row>
    <row r="1541" spans="52:57" ht="11.25" customHeight="1" x14ac:dyDescent="0.25">
      <c r="AZ1541" s="102" t="s">
        <v>83</v>
      </c>
      <c r="BA1541" s="101">
        <f>_xll.qlInterestRateIndexFixingDate(Currency&amp;"ibor"&amp;Tenor,BB1541,Trigger)</f>
        <v>50160</v>
      </c>
      <c r="BB1541" s="101">
        <f>_xll.qlCalendarAdvance(Calendar,BB1540,AZ1541,"f",,Trigger)</f>
        <v>50165</v>
      </c>
      <c r="BC1541" s="101">
        <f>_xll.qlInterestRateIndexMaturity(Currency&amp;"ibor"&amp;Tenor,BB1541,Trigger)</f>
        <v>50257</v>
      </c>
      <c r="BD1541" s="246">
        <f>_xll.qlIndexFixing($AD$5,BA1541,TRUE,_xll.ohTrigger(Trigger,Trigger3M))</f>
        <v>1.8372735504118796E-2</v>
      </c>
      <c r="BE1541" s="246" t="e">
        <f>IFERROR(_xll.qlIndexFixing($BF$1,BA1541,TRUE,_xll.ohTrigger(Trigger,Trigger3M)),#N/A)</f>
        <v>#N/A</v>
      </c>
    </row>
    <row r="1542" spans="52:57" ht="11.25" customHeight="1" x14ac:dyDescent="0.25">
      <c r="AZ1542" s="102" t="s">
        <v>83</v>
      </c>
      <c r="BA1542" s="101">
        <f>_xll.qlInterestRateIndexFixingDate(Currency&amp;"ibor"&amp;Tenor,BB1542,Trigger)</f>
        <v>50168</v>
      </c>
      <c r="BB1542" s="101">
        <f>_xll.qlCalendarAdvance(Calendar,BB1541,AZ1542,"f",,Trigger)</f>
        <v>50172</v>
      </c>
      <c r="BC1542" s="101">
        <f>_xll.qlInterestRateIndexMaturity(Currency&amp;"ibor"&amp;Tenor,BB1542,Trigger)</f>
        <v>50264</v>
      </c>
      <c r="BD1542" s="246">
        <f>_xll.qlIndexFixing($AD$5,BA1542,TRUE,_xll.ohTrigger(Trigger,Trigger3M))</f>
        <v>1.8320400576858235E-2</v>
      </c>
      <c r="BE1542" s="246" t="e">
        <f>IFERROR(_xll.qlIndexFixing($BF$1,BA1542,TRUE,_xll.ohTrigger(Trigger,Trigger3M)),#N/A)</f>
        <v>#N/A</v>
      </c>
    </row>
    <row r="1543" spans="52:57" ht="11.25" customHeight="1" x14ac:dyDescent="0.25">
      <c r="AZ1543" s="102" t="s">
        <v>83</v>
      </c>
      <c r="BA1543" s="101">
        <f>_xll.qlInterestRateIndexFixingDate(Currency&amp;"ibor"&amp;Tenor,BB1543,Trigger)</f>
        <v>50175</v>
      </c>
      <c r="BB1543" s="101">
        <f>_xll.qlCalendarAdvance(Calendar,BB1542,AZ1543,"f",,Trigger)</f>
        <v>50179</v>
      </c>
      <c r="BC1543" s="101">
        <f>_xll.qlInterestRateIndexMaturity(Currency&amp;"ibor"&amp;Tenor,BB1543,Trigger)</f>
        <v>50271</v>
      </c>
      <c r="BD1543" s="246">
        <f>_xll.qlIndexFixing($AD$5,BA1543,TRUE,_xll.ohTrigger(Trigger,Trigger3M))</f>
        <v>1.8267968169950709E-2</v>
      </c>
      <c r="BE1543" s="246" t="e">
        <f>IFERROR(_xll.qlIndexFixing($BF$1,BA1543,TRUE,_xll.ohTrigger(Trigger,Trigger3M)),#N/A)</f>
        <v>#N/A</v>
      </c>
    </row>
    <row r="1544" spans="52:57" ht="11.25" customHeight="1" x14ac:dyDescent="0.25">
      <c r="AZ1544" s="102" t="s">
        <v>83</v>
      </c>
      <c r="BA1544" s="101">
        <f>_xll.qlInterestRateIndexFixingDate(Currency&amp;"ibor"&amp;Tenor,BB1544,Trigger)</f>
        <v>50182</v>
      </c>
      <c r="BB1544" s="101">
        <f>_xll.qlCalendarAdvance(Calendar,BB1543,AZ1544,"f",,Trigger)</f>
        <v>50186</v>
      </c>
      <c r="BC1544" s="101">
        <f>_xll.qlInterestRateIndexMaturity(Currency&amp;"ibor"&amp;Tenor,BB1544,Trigger)</f>
        <v>50278</v>
      </c>
      <c r="BD1544" s="246">
        <f>_xll.qlIndexFixing($AD$5,BA1544,TRUE,_xll.ohTrigger(Trigger,Trigger3M))</f>
        <v>1.8215438287313954E-2</v>
      </c>
      <c r="BE1544" s="246" t="e">
        <f>IFERROR(_xll.qlIndexFixing($BF$1,BA1544,TRUE,_xll.ohTrigger(Trigger,Trigger3M)),#N/A)</f>
        <v>#N/A</v>
      </c>
    </row>
    <row r="1545" spans="52:57" ht="11.25" customHeight="1" x14ac:dyDescent="0.25">
      <c r="AZ1545" s="102" t="s">
        <v>83</v>
      </c>
      <c r="BA1545" s="101">
        <f>_xll.qlInterestRateIndexFixingDate(Currency&amp;"ibor"&amp;Tenor,BB1545,Trigger)</f>
        <v>50189</v>
      </c>
      <c r="BB1545" s="101">
        <f>_xll.qlCalendarAdvance(Calendar,BB1544,AZ1545,"f",,Trigger)</f>
        <v>50193</v>
      </c>
      <c r="BC1545" s="101">
        <f>_xll.qlInterestRateIndexMaturity(Currency&amp;"ibor"&amp;Tenor,BB1545,Trigger)</f>
        <v>50285</v>
      </c>
      <c r="BD1545" s="246">
        <f>_xll.qlIndexFixing($AD$5,BA1545,TRUE,_xll.ohTrigger(Trigger,Trigger3M))</f>
        <v>1.8162810932875268E-2</v>
      </c>
      <c r="BE1545" s="246" t="e">
        <f>IFERROR(_xll.qlIndexFixing($BF$1,BA1545,TRUE,_xll.ohTrigger(Trigger,Trigger3M)),#N/A)</f>
        <v>#N/A</v>
      </c>
    </row>
    <row r="1546" spans="52:57" ht="11.25" customHeight="1" x14ac:dyDescent="0.25">
      <c r="AZ1546" s="102" t="s">
        <v>83</v>
      </c>
      <c r="BA1546" s="101">
        <f>_xll.qlInterestRateIndexFixingDate(Currency&amp;"ibor"&amp;Tenor,BB1546,Trigger)</f>
        <v>50196</v>
      </c>
      <c r="BB1546" s="101">
        <f>_xll.qlCalendarAdvance(Calendar,BB1545,AZ1546,"f",,Trigger)</f>
        <v>50200</v>
      </c>
      <c r="BC1546" s="101">
        <f>_xll.qlInterestRateIndexMaturity(Currency&amp;"ibor"&amp;Tenor,BB1546,Trigger)</f>
        <v>50292</v>
      </c>
      <c r="BD1546" s="246">
        <f>_xll.qlIndexFixing($AD$5,BA1546,TRUE,_xll.ohTrigger(Trigger,Trigger3M))</f>
        <v>1.8110086110565415E-2</v>
      </c>
      <c r="BE1546" s="246" t="e">
        <f>IFERROR(_xll.qlIndexFixing($BF$1,BA1546,TRUE,_xll.ohTrigger(Trigger,Trigger3M)),#N/A)</f>
        <v>#N/A</v>
      </c>
    </row>
    <row r="1547" spans="52:57" ht="11.25" customHeight="1" x14ac:dyDescent="0.25">
      <c r="AZ1547" s="102" t="s">
        <v>83</v>
      </c>
      <c r="BA1547" s="101">
        <f>_xll.qlInterestRateIndexFixingDate(Currency&amp;"ibor"&amp;Tenor,BB1547,Trigger)</f>
        <v>50203</v>
      </c>
      <c r="BB1547" s="101">
        <f>_xll.qlCalendarAdvance(Calendar,BB1546,AZ1547,"f",,Trigger)</f>
        <v>50207</v>
      </c>
      <c r="BC1547" s="101">
        <f>_xll.qlInterestRateIndexMaturity(Currency&amp;"ibor"&amp;Tenor,BB1547,Trigger)</f>
        <v>50299</v>
      </c>
      <c r="BD1547" s="246">
        <f>_xll.qlIndexFixing($AD$5,BA1547,TRUE,_xll.ohTrigger(Trigger,Trigger3M))</f>
        <v>1.80572638243282E-2</v>
      </c>
      <c r="BE1547" s="246" t="e">
        <f>IFERROR(_xll.qlIndexFixing($BF$1,BA1547,TRUE,_xll.ohTrigger(Trigger,Trigger3M)),#N/A)</f>
        <v>#N/A</v>
      </c>
    </row>
    <row r="1548" spans="52:57" ht="11.25" customHeight="1" x14ac:dyDescent="0.25">
      <c r="AZ1548" s="102" t="s">
        <v>83</v>
      </c>
      <c r="BA1548" s="101">
        <f>_xll.qlInterestRateIndexFixingDate(Currency&amp;"ibor"&amp;Tenor,BB1548,Trigger)</f>
        <v>50210</v>
      </c>
      <c r="BB1548" s="101">
        <f>_xll.qlCalendarAdvance(Calendar,BB1547,AZ1548,"f",,Trigger)</f>
        <v>50214</v>
      </c>
      <c r="BC1548" s="101">
        <f>_xll.qlInterestRateIndexMaturity(Currency&amp;"ibor"&amp;Tenor,BB1548,Trigger)</f>
        <v>50306</v>
      </c>
      <c r="BD1548" s="246">
        <f>_xll.qlIndexFixing($AD$5,BA1548,TRUE,_xll.ohTrigger(Trigger,Trigger3M))</f>
        <v>1.8004344078108293E-2</v>
      </c>
      <c r="BE1548" s="246" t="e">
        <f>IFERROR(_xll.qlIndexFixing($BF$1,BA1548,TRUE,_xll.ohTrigger(Trigger,Trigger3M)),#N/A)</f>
        <v>#N/A</v>
      </c>
    </row>
    <row r="1549" spans="52:57" ht="11.25" customHeight="1" x14ac:dyDescent="0.25">
      <c r="AZ1549" s="102" t="s">
        <v>83</v>
      </c>
      <c r="BA1549" s="101">
        <f>_xll.qlInterestRateIndexFixingDate(Currency&amp;"ibor"&amp;Tenor,BB1549,Trigger)</f>
        <v>50217</v>
      </c>
      <c r="BB1549" s="101">
        <f>_xll.qlCalendarAdvance(Calendar,BB1548,AZ1549,"f",,Trigger)</f>
        <v>50221</v>
      </c>
      <c r="BC1549" s="101">
        <f>_xll.qlInterestRateIndexMaturity(Currency&amp;"ibor"&amp;Tenor,BB1549,Trigger)</f>
        <v>50313</v>
      </c>
      <c r="BD1549" s="246">
        <f>_xll.qlIndexFixing($AD$5,BA1549,TRUE,_xll.ohTrigger(Trigger,Trigger3M))</f>
        <v>1.7951326875865134E-2</v>
      </c>
      <c r="BE1549" s="246" t="e">
        <f>IFERROR(_xll.qlIndexFixing($BF$1,BA1549,TRUE,_xll.ohTrigger(Trigger,Trigger3M)),#N/A)</f>
        <v>#N/A</v>
      </c>
    </row>
    <row r="1550" spans="52:57" ht="11.25" customHeight="1" x14ac:dyDescent="0.25">
      <c r="AZ1550" s="102" t="s">
        <v>83</v>
      </c>
      <c r="BA1550" s="101">
        <f>_xll.qlInterestRateIndexFixingDate(Currency&amp;"ibor"&amp;Tenor,BB1550,Trigger)</f>
        <v>50224</v>
      </c>
      <c r="BB1550" s="101">
        <f>_xll.qlCalendarAdvance(Calendar,BB1549,AZ1550,"f",,Trigger)</f>
        <v>50228</v>
      </c>
      <c r="BC1550" s="101">
        <f>_xll.qlInterestRateIndexMaturity(Currency&amp;"ibor"&amp;Tenor,BB1550,Trigger)</f>
        <v>50320</v>
      </c>
      <c r="BD1550" s="246">
        <f>_xll.qlIndexFixing($AD$5,BA1550,TRUE,_xll.ohTrigger(Trigger,Trigger3M))</f>
        <v>1.7898212221555555E-2</v>
      </c>
      <c r="BE1550" s="246" t="e">
        <f>IFERROR(_xll.qlIndexFixing($BF$1,BA1550,TRUE,_xll.ohTrigger(Trigger,Trigger3M)),#N/A)</f>
        <v>#N/A</v>
      </c>
    </row>
    <row r="1551" spans="52:57" ht="11.25" customHeight="1" x14ac:dyDescent="0.25">
      <c r="AZ1551" s="102" t="s">
        <v>83</v>
      </c>
      <c r="BA1551" s="101">
        <f>_xll.qlInterestRateIndexFixingDate(Currency&amp;"ibor"&amp;Tenor,BB1551,Trigger)</f>
        <v>50231</v>
      </c>
      <c r="BB1551" s="101">
        <f>_xll.qlCalendarAdvance(Calendar,BB1550,AZ1551,"f",,Trigger)</f>
        <v>50235</v>
      </c>
      <c r="BC1551" s="101">
        <f>_xll.qlInterestRateIndexMaturity(Currency&amp;"ibor"&amp;Tenor,BB1551,Trigger)</f>
        <v>50327</v>
      </c>
      <c r="BD1551" s="246">
        <f>_xll.qlIndexFixing($AD$5,BA1551,TRUE,_xll.ohTrigger(Trigger,Trigger3M))</f>
        <v>1.7845000119153773E-2</v>
      </c>
      <c r="BE1551" s="246" t="e">
        <f>IFERROR(_xll.qlIndexFixing($BF$1,BA1551,TRUE,_xll.ohTrigger(Trigger,Trigger3M)),#N/A)</f>
        <v>#N/A</v>
      </c>
    </row>
    <row r="1552" spans="52:57" ht="11.25" customHeight="1" x14ac:dyDescent="0.25">
      <c r="AZ1552" s="102" t="s">
        <v>83</v>
      </c>
      <c r="BA1552" s="101">
        <f>_xll.qlInterestRateIndexFixingDate(Currency&amp;"ibor"&amp;Tenor,BB1552,Trigger)</f>
        <v>50238</v>
      </c>
      <c r="BB1552" s="101">
        <f>_xll.qlCalendarAdvance(Calendar,BB1551,AZ1552,"f",,Trigger)</f>
        <v>50242</v>
      </c>
      <c r="BC1552" s="101">
        <f>_xll.qlInterestRateIndexMaturity(Currency&amp;"ibor"&amp;Tenor,BB1552,Trigger)</f>
        <v>50334</v>
      </c>
      <c r="BD1552" s="246">
        <f>_xll.qlIndexFixing($AD$5,BA1552,TRUE,_xll.ohTrigger(Trigger,Trigger3M))</f>
        <v>1.7791690572634872E-2</v>
      </c>
      <c r="BE1552" s="246" t="e">
        <f>IFERROR(_xll.qlIndexFixing($BF$1,BA1552,TRUE,_xll.ohTrigger(Trigger,Trigger3M)),#N/A)</f>
        <v>#N/A</v>
      </c>
    </row>
    <row r="1553" spans="52:57" ht="11.25" customHeight="1" x14ac:dyDescent="0.25">
      <c r="AZ1553" s="102" t="s">
        <v>83</v>
      </c>
      <c r="BA1553" s="101">
        <f>_xll.qlInterestRateIndexFixingDate(Currency&amp;"ibor"&amp;Tenor,BB1553,Trigger)</f>
        <v>50245</v>
      </c>
      <c r="BB1553" s="101">
        <f>_xll.qlCalendarAdvance(Calendar,BB1552,AZ1553,"f",,Trigger)</f>
        <v>50249</v>
      </c>
      <c r="BC1553" s="101">
        <f>_xll.qlInterestRateIndexMaturity(Currency&amp;"ibor"&amp;Tenor,BB1553,Trigger)</f>
        <v>50341</v>
      </c>
      <c r="BD1553" s="246">
        <f>_xll.qlIndexFixing($AD$5,BA1553,TRUE,_xll.ohTrigger(Trigger,Trigger3M))</f>
        <v>1.7770505254834829E-2</v>
      </c>
      <c r="BE1553" s="246" t="e">
        <f>IFERROR(_xll.qlIndexFixing($BF$1,BA1553,TRUE,_xll.ohTrigger(Trigger,Trigger3M)),#N/A)</f>
        <v>#N/A</v>
      </c>
    </row>
    <row r="1554" spans="52:57" ht="11.25" customHeight="1" x14ac:dyDescent="0.25">
      <c r="AZ1554" s="102" t="s">
        <v>83</v>
      </c>
      <c r="BA1554" s="101">
        <f>_xll.qlInterestRateIndexFixingDate(Currency&amp;"ibor"&amp;Tenor,BB1554,Trigger)</f>
        <v>50252</v>
      </c>
      <c r="BB1554" s="101">
        <f>_xll.qlCalendarAdvance(Calendar,BB1553,AZ1554,"f",,Trigger)</f>
        <v>50256</v>
      </c>
      <c r="BC1554" s="101">
        <f>_xll.qlInterestRateIndexMaturity(Currency&amp;"ibor"&amp;Tenor,BB1554,Trigger)</f>
        <v>50348</v>
      </c>
      <c r="BD1554" s="246">
        <f>_xll.qlIndexFixing($AD$5,BA1554,TRUE,_xll.ohTrigger(Trigger,Trigger3M))</f>
        <v>1.7773465310806466E-2</v>
      </c>
      <c r="BE1554" s="246" t="e">
        <f>IFERROR(_xll.qlIndexFixing($BF$1,BA1554,TRUE,_xll.ohTrigger(Trigger,Trigger3M)),#N/A)</f>
        <v>#N/A</v>
      </c>
    </row>
    <row r="1555" spans="52:57" ht="11.25" customHeight="1" x14ac:dyDescent="0.25">
      <c r="AZ1555" s="102" t="s">
        <v>83</v>
      </c>
      <c r="BA1555" s="101">
        <f>_xll.qlInterestRateIndexFixingDate(Currency&amp;"ibor"&amp;Tenor,BB1555,Trigger)</f>
        <v>50259</v>
      </c>
      <c r="BB1555" s="101">
        <f>_xll.qlCalendarAdvance(Calendar,BB1554,AZ1555,"f",,Trigger)</f>
        <v>50263</v>
      </c>
      <c r="BC1555" s="101">
        <f>_xll.qlInterestRateIndexMaturity(Currency&amp;"ibor"&amp;Tenor,BB1555,Trigger)</f>
        <v>50355</v>
      </c>
      <c r="BD1555" s="246">
        <f>_xll.qlIndexFixing($AD$5,BA1555,TRUE,_xll.ohTrigger(Trigger,Trigger3M))</f>
        <v>1.7776425369006758E-2</v>
      </c>
      <c r="BE1555" s="246" t="e">
        <f>IFERROR(_xll.qlIndexFixing($BF$1,BA1555,TRUE,_xll.ohTrigger(Trigger,Trigger3M)),#N/A)</f>
        <v>#N/A</v>
      </c>
    </row>
    <row r="1556" spans="52:57" ht="11.25" customHeight="1" x14ac:dyDescent="0.25">
      <c r="AZ1556" s="102" t="s">
        <v>83</v>
      </c>
      <c r="BA1556" s="101">
        <f>_xll.qlInterestRateIndexFixingDate(Currency&amp;"ibor"&amp;Tenor,BB1556,Trigger)</f>
        <v>50266</v>
      </c>
      <c r="BB1556" s="101">
        <f>_xll.qlCalendarAdvance(Calendar,BB1555,AZ1556,"f",,Trigger)</f>
        <v>50270</v>
      </c>
      <c r="BC1556" s="101">
        <f>_xll.qlInterestRateIndexMaturity(Currency&amp;"ibor"&amp;Tenor,BB1556,Trigger)</f>
        <v>50362</v>
      </c>
      <c r="BD1556" s="246">
        <f>_xll.qlIndexFixing($AD$5,BA1556,TRUE,_xll.ohTrigger(Trigger,Trigger3M))</f>
        <v>1.7779385429435701E-2</v>
      </c>
      <c r="BE1556" s="246" t="e">
        <f>IFERROR(_xll.qlIndexFixing($BF$1,BA1556,TRUE,_xll.ohTrigger(Trigger,Trigger3M)),#N/A)</f>
        <v>#N/A</v>
      </c>
    </row>
    <row r="1557" spans="52:57" ht="11.25" customHeight="1" x14ac:dyDescent="0.25">
      <c r="AZ1557" s="102" t="s">
        <v>83</v>
      </c>
      <c r="BA1557" s="101">
        <f>_xll.qlInterestRateIndexFixingDate(Currency&amp;"ibor"&amp;Tenor,BB1557,Trigger)</f>
        <v>50273</v>
      </c>
      <c r="BB1557" s="101">
        <f>_xll.qlCalendarAdvance(Calendar,BB1556,AZ1557,"f",,Trigger)</f>
        <v>50277</v>
      </c>
      <c r="BC1557" s="101">
        <f>_xll.qlInterestRateIndexMaturity(Currency&amp;"ibor"&amp;Tenor,BB1557,Trigger)</f>
        <v>50369</v>
      </c>
      <c r="BD1557" s="246">
        <f>_xll.qlIndexFixing($AD$5,BA1557,TRUE,_xll.ohTrigger(Trigger,Trigger3M))</f>
        <v>1.7782345492094166E-2</v>
      </c>
      <c r="BE1557" s="246" t="e">
        <f>IFERROR(_xll.qlIndexFixing($BF$1,BA1557,TRUE,_xll.ohTrigger(Trigger,Trigger3M)),#N/A)</f>
        <v>#N/A</v>
      </c>
    </row>
    <row r="1558" spans="52:57" ht="11.25" customHeight="1" x14ac:dyDescent="0.25">
      <c r="AZ1558" s="102" t="s">
        <v>83</v>
      </c>
      <c r="BA1558" s="101">
        <f>_xll.qlInterestRateIndexFixingDate(Currency&amp;"ibor"&amp;Tenor,BB1558,Trigger)</f>
        <v>50280</v>
      </c>
      <c r="BB1558" s="101">
        <f>_xll.qlCalendarAdvance(Calendar,BB1557,AZ1558,"f",,Trigger)</f>
        <v>50284</v>
      </c>
      <c r="BC1558" s="101">
        <f>_xll.qlInterestRateIndexMaturity(Currency&amp;"ibor"&amp;Tenor,BB1558,Trigger)</f>
        <v>50375</v>
      </c>
      <c r="BD1558" s="246">
        <f>_xll.qlIndexFixing($AD$5,BA1558,TRUE,_xll.ohTrigger(Trigger,Trigger3M))</f>
        <v>1.7784655476130229E-2</v>
      </c>
      <c r="BE1558" s="246" t="e">
        <f>IFERROR(_xll.qlIndexFixing($BF$1,BA1558,TRUE,_xll.ohTrigger(Trigger,Trigger3M)),#N/A)</f>
        <v>#N/A</v>
      </c>
    </row>
    <row r="1559" spans="52:57" ht="11.25" customHeight="1" x14ac:dyDescent="0.25">
      <c r="AZ1559" s="102" t="s">
        <v>83</v>
      </c>
      <c r="BA1559" s="101">
        <f>_xll.qlInterestRateIndexFixingDate(Currency&amp;"ibor"&amp;Tenor,BB1559,Trigger)</f>
        <v>50287</v>
      </c>
      <c r="BB1559" s="101">
        <f>_xll.qlCalendarAdvance(Calendar,BB1558,AZ1559,"f",,Trigger)</f>
        <v>50291</v>
      </c>
      <c r="BC1559" s="101">
        <f>_xll.qlInterestRateIndexMaturity(Currency&amp;"ibor"&amp;Tenor,BB1559,Trigger)</f>
        <v>50382</v>
      </c>
      <c r="BD1559" s="246">
        <f>_xll.qlIndexFixing($AD$5,BA1559,TRUE,_xll.ohTrigger(Trigger,Trigger3M))</f>
        <v>1.7787615397174317E-2</v>
      </c>
      <c r="BE1559" s="246" t="e">
        <f>IFERROR(_xll.qlIndexFixing($BF$1,BA1559,TRUE,_xll.ohTrigger(Trigger,Trigger3M)),#N/A)</f>
        <v>#N/A</v>
      </c>
    </row>
    <row r="1560" spans="52:57" ht="11.25" customHeight="1" x14ac:dyDescent="0.25">
      <c r="AZ1560" s="102" t="s">
        <v>83</v>
      </c>
      <c r="BA1560" s="101">
        <f>_xll.qlInterestRateIndexFixingDate(Currency&amp;"ibor"&amp;Tenor,BB1560,Trigger)</f>
        <v>50294</v>
      </c>
      <c r="BB1560" s="101">
        <f>_xll.qlCalendarAdvance(Calendar,BB1559,AZ1560,"f",,Trigger)</f>
        <v>50298</v>
      </c>
      <c r="BC1560" s="101">
        <f>_xll.qlInterestRateIndexMaturity(Currency&amp;"ibor"&amp;Tenor,BB1560,Trigger)</f>
        <v>50389</v>
      </c>
      <c r="BD1560" s="246">
        <f>_xll.qlIndexFixing($AD$5,BA1560,TRUE,_xll.ohTrigger(Trigger,Trigger3M))</f>
        <v>1.7790575320423239E-2</v>
      </c>
      <c r="BE1560" s="246" t="e">
        <f>IFERROR(_xll.qlIndexFixing($BF$1,BA1560,TRUE,_xll.ohTrigger(Trigger,Trigger3M)),#N/A)</f>
        <v>#N/A</v>
      </c>
    </row>
    <row r="1561" spans="52:57" ht="11.25" customHeight="1" x14ac:dyDescent="0.25">
      <c r="AZ1561" s="102" t="s">
        <v>83</v>
      </c>
      <c r="BA1561" s="101">
        <f>_xll.qlInterestRateIndexFixingDate(Currency&amp;"ibor"&amp;Tenor,BB1561,Trigger)</f>
        <v>50301</v>
      </c>
      <c r="BB1561" s="101">
        <f>_xll.qlCalendarAdvance(Calendar,BB1560,AZ1561,"f",,Trigger)</f>
        <v>50305</v>
      </c>
      <c r="BC1561" s="101">
        <f>_xll.qlInterestRateIndexMaturity(Currency&amp;"ibor"&amp;Tenor,BB1561,Trigger)</f>
        <v>50396</v>
      </c>
      <c r="BD1561" s="246">
        <f>_xll.qlIndexFixing($AD$5,BA1561,TRUE,_xll.ohTrigger(Trigger,Trigger3M))</f>
        <v>1.7793535245875229E-2</v>
      </c>
      <c r="BE1561" s="246" t="e">
        <f>IFERROR(_xll.qlIndexFixing($BF$1,BA1561,TRUE,_xll.ohTrigger(Trigger,Trigger3M)),#N/A)</f>
        <v>#N/A</v>
      </c>
    </row>
    <row r="1562" spans="52:57" ht="11.25" customHeight="1" x14ac:dyDescent="0.25">
      <c r="AZ1562" s="102" t="s">
        <v>83</v>
      </c>
      <c r="BA1562" s="101">
        <f>_xll.qlInterestRateIndexFixingDate(Currency&amp;"ibor"&amp;Tenor,BB1562,Trigger)</f>
        <v>50308</v>
      </c>
      <c r="BB1562" s="101">
        <f>_xll.qlCalendarAdvance(Calendar,BB1561,AZ1562,"f",,Trigger)</f>
        <v>50312</v>
      </c>
      <c r="BC1562" s="101">
        <f>_xll.qlInterestRateIndexMaturity(Currency&amp;"ibor"&amp;Tenor,BB1562,Trigger)</f>
        <v>50403</v>
      </c>
      <c r="BD1562" s="246">
        <f>_xll.qlIndexFixing($AD$5,BA1562,TRUE,_xll.ohTrigger(Trigger,Trigger3M))</f>
        <v>1.7796495173533811E-2</v>
      </c>
      <c r="BE1562" s="246" t="e">
        <f>IFERROR(_xll.qlIndexFixing($BF$1,BA1562,TRUE,_xll.ohTrigger(Trigger,Trigger3M)),#N/A)</f>
        <v>#N/A</v>
      </c>
    </row>
    <row r="1563" spans="52:57" ht="11.25" customHeight="1" x14ac:dyDescent="0.25">
      <c r="AZ1563" s="102" t="s">
        <v>83</v>
      </c>
      <c r="BA1563" s="101">
        <f>_xll.qlInterestRateIndexFixingDate(Currency&amp;"ibor"&amp;Tenor,BB1563,Trigger)</f>
        <v>50315</v>
      </c>
      <c r="BB1563" s="101">
        <f>_xll.qlCalendarAdvance(Calendar,BB1562,AZ1563,"f",,Trigger)</f>
        <v>50319</v>
      </c>
      <c r="BC1563" s="101">
        <f>_xll.qlInterestRateIndexMaturity(Currency&amp;"ibor"&amp;Tenor,BB1563,Trigger)</f>
        <v>50411</v>
      </c>
      <c r="BD1563" s="246">
        <f>_xll.qlIndexFixing($AD$5,BA1563,TRUE,_xll.ohTrigger(Trigger,Trigger3M))</f>
        <v>1.7800105914852725E-2</v>
      </c>
      <c r="BE1563" s="246" t="e">
        <f>IFERROR(_xll.qlIndexFixing($BF$1,BA1563,TRUE,_xll.ohTrigger(Trigger,Trigger3M)),#N/A)</f>
        <v>#N/A</v>
      </c>
    </row>
    <row r="1564" spans="52:57" ht="11.25" customHeight="1" x14ac:dyDescent="0.25">
      <c r="AZ1564" s="102" t="s">
        <v>83</v>
      </c>
      <c r="BA1564" s="101">
        <f>_xll.qlInterestRateIndexFixingDate(Currency&amp;"ibor"&amp;Tenor,BB1564,Trigger)</f>
        <v>50322</v>
      </c>
      <c r="BB1564" s="101">
        <f>_xll.qlCalendarAdvance(Calendar,BB1563,AZ1564,"f",,Trigger)</f>
        <v>50326</v>
      </c>
      <c r="BC1564" s="101">
        <f>_xll.qlInterestRateIndexMaturity(Currency&amp;"ibor"&amp;Tenor,BB1564,Trigger)</f>
        <v>50418</v>
      </c>
      <c r="BD1564" s="246">
        <f>_xll.qlIndexFixing($AD$5,BA1564,TRUE,_xll.ohTrigger(Trigger,Trigger3M))</f>
        <v>1.7803065993114361E-2</v>
      </c>
      <c r="BE1564" s="246" t="e">
        <f>IFERROR(_xll.qlIndexFixing($BF$1,BA1564,TRUE,_xll.ohTrigger(Trigger,Trigger3M)),#N/A)</f>
        <v>#N/A</v>
      </c>
    </row>
    <row r="1565" spans="52:57" ht="11.25" customHeight="1" x14ac:dyDescent="0.25">
      <c r="AZ1565" s="102" t="s">
        <v>83</v>
      </c>
      <c r="BA1565" s="101">
        <f>_xll.qlInterestRateIndexFixingDate(Currency&amp;"ibor"&amp;Tenor,BB1565,Trigger)</f>
        <v>50329</v>
      </c>
      <c r="BB1565" s="101">
        <f>_xll.qlCalendarAdvance(Calendar,BB1564,AZ1565,"f",,Trigger)</f>
        <v>50333</v>
      </c>
      <c r="BC1565" s="101">
        <f>_xll.qlInterestRateIndexMaturity(Currency&amp;"ibor"&amp;Tenor,BB1565,Trigger)</f>
        <v>50425</v>
      </c>
      <c r="BD1565" s="246">
        <f>_xll.qlIndexFixing($AD$5,BA1565,TRUE,_xll.ohTrigger(Trigger,Trigger3M))</f>
        <v>1.7806026073605517E-2</v>
      </c>
      <c r="BE1565" s="246" t="e">
        <f>IFERROR(_xll.qlIndexFixing($BF$1,BA1565,TRUE,_xll.ohTrigger(Trigger,Trigger3M)),#N/A)</f>
        <v>#N/A</v>
      </c>
    </row>
    <row r="1566" spans="52:57" ht="11.25" customHeight="1" x14ac:dyDescent="0.25">
      <c r="AZ1566" s="102" t="s">
        <v>83</v>
      </c>
      <c r="BA1566" s="101">
        <f>_xll.qlInterestRateIndexFixingDate(Currency&amp;"ibor"&amp;Tenor,BB1566,Trigger)</f>
        <v>50336</v>
      </c>
      <c r="BB1566" s="101">
        <f>_xll.qlCalendarAdvance(Calendar,BB1565,AZ1566,"f",,Trigger)</f>
        <v>50340</v>
      </c>
      <c r="BC1566" s="101">
        <f>_xll.qlInterestRateIndexMaturity(Currency&amp;"ibor"&amp;Tenor,BB1566,Trigger)</f>
        <v>50432</v>
      </c>
      <c r="BD1566" s="246">
        <f>_xll.qlIndexFixing($AD$5,BA1566,TRUE,_xll.ohTrigger(Trigger,Trigger3M))</f>
        <v>1.7808986156324456E-2</v>
      </c>
      <c r="BE1566" s="246" t="e">
        <f>IFERROR(_xll.qlIndexFixing($BF$1,BA1566,TRUE,_xll.ohTrigger(Trigger,Trigger3M)),#N/A)</f>
        <v>#N/A</v>
      </c>
    </row>
    <row r="1567" spans="52:57" ht="11.25" customHeight="1" x14ac:dyDescent="0.25">
      <c r="AZ1567" s="102" t="s">
        <v>83</v>
      </c>
      <c r="BA1567" s="101">
        <f>_xll.qlInterestRateIndexFixingDate(Currency&amp;"ibor"&amp;Tenor,BB1567,Trigger)</f>
        <v>50343</v>
      </c>
      <c r="BB1567" s="101">
        <f>_xll.qlCalendarAdvance(Calendar,BB1566,AZ1567,"f",,Trigger)</f>
        <v>50347</v>
      </c>
      <c r="BC1567" s="101">
        <f>_xll.qlInterestRateIndexMaturity(Currency&amp;"ibor"&amp;Tenor,BB1567,Trigger)</f>
        <v>50439</v>
      </c>
      <c r="BD1567" s="246">
        <f>_xll.qlIndexFixing($AD$5,BA1567,TRUE,_xll.ohTrigger(Trigger,Trigger3M))</f>
        <v>1.7811946241272913E-2</v>
      </c>
      <c r="BE1567" s="246" t="e">
        <f>IFERROR(_xll.qlIndexFixing($BF$1,BA1567,TRUE,_xll.ohTrigger(Trigger,Trigger3M)),#N/A)</f>
        <v>#N/A</v>
      </c>
    </row>
    <row r="1568" spans="52:57" ht="11.25" customHeight="1" x14ac:dyDescent="0.25">
      <c r="AZ1568" s="102" t="s">
        <v>83</v>
      </c>
      <c r="BA1568" s="101">
        <f>_xll.qlInterestRateIndexFixingDate(Currency&amp;"ibor"&amp;Tenor,BB1568,Trigger)</f>
        <v>50350</v>
      </c>
      <c r="BB1568" s="101">
        <f>_xll.qlCalendarAdvance(Calendar,BB1567,AZ1568,"f",,Trigger)</f>
        <v>50354</v>
      </c>
      <c r="BC1568" s="101">
        <f>_xll.qlInterestRateIndexMaturity(Currency&amp;"ibor"&amp;Tenor,BB1568,Trigger)</f>
        <v>50446</v>
      </c>
      <c r="BD1568" s="246">
        <f>_xll.qlIndexFixing($AD$5,BA1568,TRUE,_xll.ohTrigger(Trigger,Trigger3M))</f>
        <v>1.7814906328450897E-2</v>
      </c>
      <c r="BE1568" s="246" t="e">
        <f>IFERROR(_xll.qlIndexFixing($BF$1,BA1568,TRUE,_xll.ohTrigger(Trigger,Trigger3M)),#N/A)</f>
        <v>#N/A</v>
      </c>
    </row>
    <row r="1569" spans="52:57" ht="11.25" customHeight="1" x14ac:dyDescent="0.25">
      <c r="AZ1569" s="102" t="s">
        <v>83</v>
      </c>
      <c r="BA1569" s="101">
        <f>_xll.qlInterestRateIndexFixingDate(Currency&amp;"ibor"&amp;Tenor,BB1569,Trigger)</f>
        <v>50357</v>
      </c>
      <c r="BB1569" s="101">
        <f>_xll.qlCalendarAdvance(Calendar,BB1568,AZ1569,"f",,Trigger)</f>
        <v>50361</v>
      </c>
      <c r="BC1569" s="101">
        <f>_xll.qlInterestRateIndexMaturity(Currency&amp;"ibor"&amp;Tenor,BB1569,Trigger)</f>
        <v>50453</v>
      </c>
      <c r="BD1569" s="246">
        <f>_xll.qlIndexFixing($AD$5,BA1569,TRUE,_xll.ohTrigger(Trigger,Trigger3M))</f>
        <v>1.7817866417857528E-2</v>
      </c>
      <c r="BE1569" s="246" t="e">
        <f>IFERROR(_xll.qlIndexFixing($BF$1,BA1569,TRUE,_xll.ohTrigger(Trigger,Trigger3M)),#N/A)</f>
        <v>#N/A</v>
      </c>
    </row>
    <row r="1570" spans="52:57" ht="11.25" customHeight="1" x14ac:dyDescent="0.25">
      <c r="AZ1570" s="102" t="s">
        <v>83</v>
      </c>
      <c r="BA1570" s="101">
        <f>_xll.qlInterestRateIndexFixingDate(Currency&amp;"ibor"&amp;Tenor,BB1570,Trigger)</f>
        <v>50364</v>
      </c>
      <c r="BB1570" s="101">
        <f>_xll.qlCalendarAdvance(Calendar,BB1569,AZ1570,"f",,Trigger)</f>
        <v>50368</v>
      </c>
      <c r="BC1570" s="101">
        <f>_xll.qlInterestRateIndexMaturity(Currency&amp;"ibor"&amp;Tenor,BB1570,Trigger)</f>
        <v>50460</v>
      </c>
      <c r="BD1570" s="246">
        <f>_xll.qlIndexFixing($AD$5,BA1570,TRUE,_xll.ohTrigger(Trigger,Trigger3M))</f>
        <v>1.7820826509493681E-2</v>
      </c>
      <c r="BE1570" s="246" t="e">
        <f>IFERROR(_xll.qlIndexFixing($BF$1,BA1570,TRUE,_xll.ohTrigger(Trigger,Trigger3M)),#N/A)</f>
        <v>#N/A</v>
      </c>
    </row>
    <row r="1571" spans="52:57" ht="11.25" customHeight="1" x14ac:dyDescent="0.25">
      <c r="AZ1571" s="102" t="s">
        <v>83</v>
      </c>
      <c r="BA1571" s="101">
        <f>_xll.qlInterestRateIndexFixingDate(Currency&amp;"ibor"&amp;Tenor,BB1571,Trigger)</f>
        <v>50371</v>
      </c>
      <c r="BB1571" s="101">
        <f>_xll.qlCalendarAdvance(Calendar,BB1570,AZ1571,"f",,Trigger)</f>
        <v>50375</v>
      </c>
      <c r="BC1571" s="101">
        <f>_xll.qlInterestRateIndexMaturity(Currency&amp;"ibor"&amp;Tenor,BB1571,Trigger)</f>
        <v>50465</v>
      </c>
      <c r="BD1571" s="246">
        <f>_xll.qlIndexFixing($AD$5,BA1571,TRUE,_xll.ohTrigger(Trigger,Trigger3M))</f>
        <v>1.7822482675383E-2</v>
      </c>
      <c r="BE1571" s="246" t="e">
        <f>IFERROR(_xll.qlIndexFixing($BF$1,BA1571,TRUE,_xll.ohTrigger(Trigger,Trigger3M)),#N/A)</f>
        <v>#N/A</v>
      </c>
    </row>
    <row r="1572" spans="52:57" ht="11.25" customHeight="1" x14ac:dyDescent="0.25">
      <c r="AZ1572" s="102" t="s">
        <v>83</v>
      </c>
      <c r="BA1572" s="101">
        <f>_xll.qlInterestRateIndexFixingDate(Currency&amp;"ibor"&amp;Tenor,BB1572,Trigger)</f>
        <v>50378</v>
      </c>
      <c r="BB1572" s="101">
        <f>_xll.qlCalendarAdvance(Calendar,BB1571,AZ1572,"f",,Trigger)</f>
        <v>50382</v>
      </c>
      <c r="BC1572" s="101">
        <f>_xll.qlInterestRateIndexMaturity(Currency&amp;"ibor"&amp;Tenor,BB1572,Trigger)</f>
        <v>50472</v>
      </c>
      <c r="BD1572" s="246">
        <f>_xll.qlIndexFixing($AD$5,BA1572,TRUE,_xll.ohTrigger(Trigger,Trigger3M))</f>
        <v>1.7825442478708986E-2</v>
      </c>
      <c r="BE1572" s="246" t="e">
        <f>IFERROR(_xll.qlIndexFixing($BF$1,BA1572,TRUE,_xll.ohTrigger(Trigger,Trigger3M)),#N/A)</f>
        <v>#N/A</v>
      </c>
    </row>
    <row r="1573" spans="52:57" ht="11.25" customHeight="1" x14ac:dyDescent="0.25">
      <c r="AZ1573" s="102" t="s">
        <v>83</v>
      </c>
      <c r="BA1573" s="101">
        <f>_xll.qlInterestRateIndexFixingDate(Currency&amp;"ibor"&amp;Tenor,BB1573,Trigger)</f>
        <v>50385</v>
      </c>
      <c r="BB1573" s="101">
        <f>_xll.qlCalendarAdvance(Calendar,BB1572,AZ1573,"f",,Trigger)</f>
        <v>50389</v>
      </c>
      <c r="BC1573" s="101">
        <f>_xll.qlInterestRateIndexMaturity(Currency&amp;"ibor"&amp;Tenor,BB1573,Trigger)</f>
        <v>50479</v>
      </c>
      <c r="BD1573" s="246">
        <f>_xll.qlIndexFixing($AD$5,BA1573,TRUE,_xll.ohTrigger(Trigger,Trigger3M))</f>
        <v>1.782840228421545E-2</v>
      </c>
      <c r="BE1573" s="246" t="e">
        <f>IFERROR(_xll.qlIndexFixing($BF$1,BA1573,TRUE,_xll.ohTrigger(Trigger,Trigger3M)),#N/A)</f>
        <v>#N/A</v>
      </c>
    </row>
    <row r="1574" spans="52:57" ht="11.25" customHeight="1" x14ac:dyDescent="0.25">
      <c r="AZ1574" s="102" t="s">
        <v>83</v>
      </c>
      <c r="BA1574" s="101">
        <f>_xll.qlInterestRateIndexFixingDate(Currency&amp;"ibor"&amp;Tenor,BB1574,Trigger)</f>
        <v>50392</v>
      </c>
      <c r="BB1574" s="101">
        <f>_xll.qlCalendarAdvance(Calendar,BB1573,AZ1574,"f",,Trigger)</f>
        <v>50396</v>
      </c>
      <c r="BC1574" s="101">
        <f>_xll.qlInterestRateIndexMaturity(Currency&amp;"ibor"&amp;Tenor,BB1574,Trigger)</f>
        <v>50486</v>
      </c>
      <c r="BD1574" s="246">
        <f>_xll.qlIndexFixing($AD$5,BA1574,TRUE,_xll.ohTrigger(Trigger,Trigger3M))</f>
        <v>1.783136209190328E-2</v>
      </c>
      <c r="BE1574" s="246" t="e">
        <f>IFERROR(_xll.qlIndexFixing($BF$1,BA1574,TRUE,_xll.ohTrigger(Trigger,Trigger3M)),#N/A)</f>
        <v>#N/A</v>
      </c>
    </row>
    <row r="1575" spans="52:57" ht="11.25" customHeight="1" x14ac:dyDescent="0.25">
      <c r="AZ1575" s="102" t="s">
        <v>83</v>
      </c>
      <c r="BA1575" s="101">
        <f>_xll.qlInterestRateIndexFixingDate(Currency&amp;"ibor"&amp;Tenor,BB1575,Trigger)</f>
        <v>50398</v>
      </c>
      <c r="BB1575" s="101">
        <f>_xll.qlCalendarAdvance(Calendar,BB1574,AZ1575,"f",,Trigger)</f>
        <v>50403</v>
      </c>
      <c r="BC1575" s="101">
        <f>_xll.qlInterestRateIndexMaturity(Currency&amp;"ibor"&amp;Tenor,BB1575,Trigger)</f>
        <v>50493</v>
      </c>
      <c r="BD1575" s="246">
        <f>_xll.qlIndexFixing($AD$5,BA1575,TRUE,_xll.ohTrigger(Trigger,Trigger3M))</f>
        <v>1.78343219017707E-2</v>
      </c>
      <c r="BE1575" s="246" t="e">
        <f>IFERROR(_xll.qlIndexFixing($BF$1,BA1575,TRUE,_xll.ohTrigger(Trigger,Trigger3M)),#N/A)</f>
        <v>#N/A</v>
      </c>
    </row>
    <row r="1576" spans="52:57" ht="11.25" customHeight="1" x14ac:dyDescent="0.25">
      <c r="AZ1576" s="102" t="s">
        <v>83</v>
      </c>
      <c r="BA1576" s="101">
        <f>_xll.qlInterestRateIndexFixingDate(Currency&amp;"ibor"&amp;Tenor,BB1576,Trigger)</f>
        <v>50405</v>
      </c>
      <c r="BB1576" s="101">
        <f>_xll.qlCalendarAdvance(Calendar,BB1575,AZ1576,"f",,Trigger)</f>
        <v>50410</v>
      </c>
      <c r="BC1576" s="101">
        <f>_xll.qlInterestRateIndexMaturity(Currency&amp;"ibor"&amp;Tenor,BB1576,Trigger)</f>
        <v>50500</v>
      </c>
      <c r="BD1576" s="246">
        <f>_xll.qlIndexFixing($AD$5,BA1576,TRUE,_xll.ohTrigger(Trigger,Trigger3M))</f>
        <v>1.7837281713819486E-2</v>
      </c>
      <c r="BE1576" s="246" t="e">
        <f>IFERROR(_xll.qlIndexFixing($BF$1,BA1576,TRUE,_xll.ohTrigger(Trigger,Trigger3M)),#N/A)</f>
        <v>#N/A</v>
      </c>
    </row>
    <row r="1577" spans="52:57" ht="11.25" customHeight="1" x14ac:dyDescent="0.25">
      <c r="AZ1577" s="102" t="s">
        <v>83</v>
      </c>
      <c r="BA1577" s="101">
        <f>_xll.qlInterestRateIndexFixingDate(Currency&amp;"ibor"&amp;Tenor,BB1577,Trigger)</f>
        <v>50413</v>
      </c>
      <c r="BB1577" s="101">
        <f>_xll.qlCalendarAdvance(Calendar,BB1576,AZ1577,"f",,Trigger)</f>
        <v>50417</v>
      </c>
      <c r="BC1577" s="101">
        <f>_xll.qlInterestRateIndexMaturity(Currency&amp;"ibor"&amp;Tenor,BB1577,Trigger)</f>
        <v>50507</v>
      </c>
      <c r="BD1577" s="246">
        <f>_xll.qlIndexFixing($AD$5,BA1577,TRUE,_xll.ohTrigger(Trigger,Trigger3M))</f>
        <v>1.7840241528047862E-2</v>
      </c>
      <c r="BE1577" s="246" t="e">
        <f>IFERROR(_xll.qlIndexFixing($BF$1,BA1577,TRUE,_xll.ohTrigger(Trigger,Trigger3M)),#N/A)</f>
        <v>#N/A</v>
      </c>
    </row>
    <row r="1578" spans="52:57" ht="11.25" customHeight="1" x14ac:dyDescent="0.25">
      <c r="AZ1578" s="102" t="s">
        <v>83</v>
      </c>
      <c r="BA1578" s="101">
        <f>_xll.qlInterestRateIndexFixingDate(Currency&amp;"ibor"&amp;Tenor,BB1578,Trigger)</f>
        <v>50420</v>
      </c>
      <c r="BB1578" s="101">
        <f>_xll.qlCalendarAdvance(Calendar,BB1577,AZ1578,"f",,Trigger)</f>
        <v>50424</v>
      </c>
      <c r="BC1578" s="101">
        <f>_xll.qlInterestRateIndexMaturity(Currency&amp;"ibor"&amp;Tenor,BB1578,Trigger)</f>
        <v>50514</v>
      </c>
      <c r="BD1578" s="246">
        <f>_xll.qlIndexFixing($AD$5,BA1578,TRUE,_xll.ohTrigger(Trigger,Trigger3M))</f>
        <v>1.7843201344455828E-2</v>
      </c>
      <c r="BE1578" s="246" t="e">
        <f>IFERROR(_xll.qlIndexFixing($BF$1,BA1578,TRUE,_xll.ohTrigger(Trigger,Trigger3M)),#N/A)</f>
        <v>#N/A</v>
      </c>
    </row>
    <row r="1579" spans="52:57" ht="11.25" customHeight="1" x14ac:dyDescent="0.25">
      <c r="AZ1579" s="102" t="s">
        <v>83</v>
      </c>
      <c r="BA1579" s="101">
        <f>_xll.qlInterestRateIndexFixingDate(Currency&amp;"ibor"&amp;Tenor,BB1579,Trigger)</f>
        <v>50427</v>
      </c>
      <c r="BB1579" s="101">
        <f>_xll.qlCalendarAdvance(Calendar,BB1578,AZ1579,"f",,Trigger)</f>
        <v>50431</v>
      </c>
      <c r="BC1579" s="101">
        <f>_xll.qlInterestRateIndexMaturity(Currency&amp;"ibor"&amp;Tenor,BB1579,Trigger)</f>
        <v>50522</v>
      </c>
      <c r="BD1579" s="246">
        <f>_xll.qlIndexFixing($AD$5,BA1579,TRUE,_xll.ohTrigger(Trigger,Trigger3M))</f>
        <v>1.78468142810361E-2</v>
      </c>
      <c r="BE1579" s="246" t="e">
        <f>IFERROR(_xll.qlIndexFixing($BF$1,BA1579,TRUE,_xll.ohTrigger(Trigger,Trigger3M)),#N/A)</f>
        <v>#N/A</v>
      </c>
    </row>
    <row r="1580" spans="52:57" ht="11.25" customHeight="1" x14ac:dyDescent="0.25">
      <c r="AZ1580" s="102" t="s">
        <v>83</v>
      </c>
      <c r="BA1580" s="101">
        <f>_xll.qlInterestRateIndexFixingDate(Currency&amp;"ibor"&amp;Tenor,BB1580,Trigger)</f>
        <v>50434</v>
      </c>
      <c r="BB1580" s="101">
        <f>_xll.qlCalendarAdvance(Calendar,BB1579,AZ1580,"f",,Trigger)</f>
        <v>50438</v>
      </c>
      <c r="BC1580" s="101">
        <f>_xll.qlInterestRateIndexMaturity(Currency&amp;"ibor"&amp;Tenor,BB1580,Trigger)</f>
        <v>50528</v>
      </c>
      <c r="BD1580" s="246">
        <f>_xll.qlIndexFixing($AD$5,BA1580,TRUE,_xll.ohTrigger(Trigger,Trigger3M))</f>
        <v>1.784912098381497E-2</v>
      </c>
      <c r="BE1580" s="246" t="e">
        <f>IFERROR(_xll.qlIndexFixing($BF$1,BA1580,TRUE,_xll.ohTrigger(Trigger,Trigger3M)),#N/A)</f>
        <v>#N/A</v>
      </c>
    </row>
    <row r="1581" spans="52:57" ht="11.25" customHeight="1" x14ac:dyDescent="0.25">
      <c r="AZ1581" s="102" t="s">
        <v>83</v>
      </c>
      <c r="BA1581" s="101">
        <f>_xll.qlInterestRateIndexFixingDate(Currency&amp;"ibor"&amp;Tenor,BB1581,Trigger)</f>
        <v>50441</v>
      </c>
      <c r="BB1581" s="101">
        <f>_xll.qlCalendarAdvance(Calendar,BB1580,AZ1581,"f",,Trigger)</f>
        <v>50445</v>
      </c>
      <c r="BC1581" s="101">
        <f>_xll.qlInterestRateIndexMaturity(Currency&amp;"ibor"&amp;Tenor,BB1581,Trigger)</f>
        <v>50535</v>
      </c>
      <c r="BD1581" s="246">
        <f>_xll.qlIndexFixing($AD$5,BA1581,TRUE,_xll.ohTrigger(Trigger,Trigger3M))</f>
        <v>1.785208080676437E-2</v>
      </c>
      <c r="BE1581" s="246" t="e">
        <f>IFERROR(_xll.qlIndexFixing($BF$1,BA1581,TRUE,_xll.ohTrigger(Trigger,Trigger3M)),#N/A)</f>
        <v>#N/A</v>
      </c>
    </row>
    <row r="1582" spans="52:57" ht="11.25" customHeight="1" x14ac:dyDescent="0.25">
      <c r="AZ1582" s="102" t="s">
        <v>83</v>
      </c>
      <c r="BA1582" s="101">
        <f>_xll.qlInterestRateIndexFixingDate(Currency&amp;"ibor"&amp;Tenor,BB1582,Trigger)</f>
        <v>50448</v>
      </c>
      <c r="BB1582" s="101">
        <f>_xll.qlCalendarAdvance(Calendar,BB1581,AZ1582,"f",,Trigger)</f>
        <v>50452</v>
      </c>
      <c r="BC1582" s="101">
        <f>_xll.qlInterestRateIndexMaturity(Currency&amp;"ibor"&amp;Tenor,BB1582,Trigger)</f>
        <v>50542</v>
      </c>
      <c r="BD1582" s="246">
        <f>_xll.qlIndexFixing($AD$5,BA1582,TRUE,_xll.ohTrigger(Trigger,Trigger3M))</f>
        <v>1.7855040631896024E-2</v>
      </c>
      <c r="BE1582" s="246" t="e">
        <f>IFERROR(_xll.qlIndexFixing($BF$1,BA1582,TRUE,_xll.ohTrigger(Trigger,Trigger3M)),#N/A)</f>
        <v>#N/A</v>
      </c>
    </row>
    <row r="1583" spans="52:57" ht="11.25" customHeight="1" x14ac:dyDescent="0.25">
      <c r="AZ1583" s="102" t="s">
        <v>83</v>
      </c>
      <c r="BA1583" s="101">
        <f>_xll.qlInterestRateIndexFixingDate(Currency&amp;"ibor"&amp;Tenor,BB1583,Trigger)</f>
        <v>50455</v>
      </c>
      <c r="BB1583" s="101">
        <f>_xll.qlCalendarAdvance(Calendar,BB1582,AZ1583,"f",,Trigger)</f>
        <v>50459</v>
      </c>
      <c r="BC1583" s="101">
        <f>_xll.qlInterestRateIndexMaturity(Currency&amp;"ibor"&amp;Tenor,BB1583,Trigger)</f>
        <v>50549</v>
      </c>
      <c r="BD1583" s="246">
        <f>_xll.qlIndexFixing($AD$5,BA1583,TRUE,_xll.ohTrigger(Trigger,Trigger3M))</f>
        <v>1.785800045920638E-2</v>
      </c>
      <c r="BE1583" s="246" t="e">
        <f>IFERROR(_xll.qlIndexFixing($BF$1,BA1583,TRUE,_xll.ohTrigger(Trigger,Trigger3M)),#N/A)</f>
        <v>#N/A</v>
      </c>
    </row>
    <row r="1584" spans="52:57" ht="11.25" customHeight="1" x14ac:dyDescent="0.25">
      <c r="AZ1584" s="102" t="s">
        <v>83</v>
      </c>
      <c r="BA1584" s="101">
        <f>_xll.qlInterestRateIndexFixingDate(Currency&amp;"ibor"&amp;Tenor,BB1584,Trigger)</f>
        <v>50462</v>
      </c>
      <c r="BB1584" s="101">
        <f>_xll.qlCalendarAdvance(Calendar,BB1583,AZ1584,"f",,Trigger)</f>
        <v>50466</v>
      </c>
      <c r="BC1584" s="101">
        <f>_xll.qlInterestRateIndexMaturity(Currency&amp;"ibor"&amp;Tenor,BB1584,Trigger)</f>
        <v>50558</v>
      </c>
      <c r="BD1584" s="246">
        <f>_xll.qlIndexFixing($AD$5,BA1584,TRUE,_xll.ohTrigger(Trigger,Trigger3M))</f>
        <v>1.7862268026448271E-2</v>
      </c>
      <c r="BE1584" s="246" t="e">
        <f>IFERROR(_xll.qlIndexFixing($BF$1,BA1584,TRUE,_xll.ohTrigger(Trigger,Trigger3M)),#N/A)</f>
        <v>#N/A</v>
      </c>
    </row>
    <row r="1585" spans="52:57" ht="11.25" customHeight="1" x14ac:dyDescent="0.25">
      <c r="AZ1585" s="102" t="s">
        <v>83</v>
      </c>
      <c r="BA1585" s="101">
        <f>_xll.qlInterestRateIndexFixingDate(Currency&amp;"ibor"&amp;Tenor,BB1585,Trigger)</f>
        <v>50469</v>
      </c>
      <c r="BB1585" s="101">
        <f>_xll.qlCalendarAdvance(Calendar,BB1584,AZ1585,"f",,Trigger)</f>
        <v>50473</v>
      </c>
      <c r="BC1585" s="101">
        <f>_xll.qlInterestRateIndexMaturity(Currency&amp;"ibor"&amp;Tenor,BB1585,Trigger)</f>
        <v>50565</v>
      </c>
      <c r="BD1585" s="246">
        <f>_xll.qlIndexFixing($AD$5,BA1585,TRUE,_xll.ohTrigger(Trigger,Trigger3M))</f>
        <v>1.7865228151520286E-2</v>
      </c>
      <c r="BE1585" s="246" t="e">
        <f>IFERROR(_xll.qlIndexFixing($BF$1,BA1585,TRUE,_xll.ohTrigger(Trigger,Trigger3M)),#N/A)</f>
        <v>#N/A</v>
      </c>
    </row>
    <row r="1586" spans="52:57" ht="11.25" customHeight="1" x14ac:dyDescent="0.25">
      <c r="AZ1586" s="102" t="s">
        <v>83</v>
      </c>
      <c r="BA1586" s="101">
        <f>_xll.qlInterestRateIndexFixingDate(Currency&amp;"ibor"&amp;Tenor,BB1586,Trigger)</f>
        <v>50476</v>
      </c>
      <c r="BB1586" s="101">
        <f>_xll.qlCalendarAdvance(Calendar,BB1585,AZ1586,"f",,Trigger)</f>
        <v>50480</v>
      </c>
      <c r="BC1586" s="101">
        <f>_xll.qlInterestRateIndexMaturity(Currency&amp;"ibor"&amp;Tenor,BB1586,Trigger)</f>
        <v>50572</v>
      </c>
      <c r="BD1586" s="246">
        <f>_xll.qlIndexFixing($AD$5,BA1586,TRUE,_xll.ohTrigger(Trigger,Trigger3M))</f>
        <v>1.7868188278820956E-2</v>
      </c>
      <c r="BE1586" s="246" t="e">
        <f>IFERROR(_xll.qlIndexFixing($BF$1,BA1586,TRUE,_xll.ohTrigger(Trigger,Trigger3M)),#N/A)</f>
        <v>#N/A</v>
      </c>
    </row>
    <row r="1587" spans="52:57" ht="11.25" customHeight="1" x14ac:dyDescent="0.25">
      <c r="AZ1587" s="102" t="s">
        <v>83</v>
      </c>
      <c r="BA1587" s="101">
        <f>_xll.qlInterestRateIndexFixingDate(Currency&amp;"ibor"&amp;Tenor,BB1587,Trigger)</f>
        <v>50483</v>
      </c>
      <c r="BB1587" s="101">
        <f>_xll.qlCalendarAdvance(Calendar,BB1586,AZ1587,"f",,Trigger)</f>
        <v>50487</v>
      </c>
      <c r="BC1587" s="101">
        <f>_xll.qlInterestRateIndexMaturity(Currency&amp;"ibor"&amp;Tenor,BB1587,Trigger)</f>
        <v>50579</v>
      </c>
      <c r="BD1587" s="246">
        <f>_xll.qlIndexFixing($AD$5,BA1587,TRUE,_xll.ohTrigger(Trigger,Trigger3M))</f>
        <v>1.7871148408351144E-2</v>
      </c>
      <c r="BE1587" s="246" t="e">
        <f>IFERROR(_xll.qlIndexFixing($BF$1,BA1587,TRUE,_xll.ohTrigger(Trigger,Trigger3M)),#N/A)</f>
        <v>#N/A</v>
      </c>
    </row>
    <row r="1588" spans="52:57" ht="11.25" customHeight="1" x14ac:dyDescent="0.25">
      <c r="AZ1588" s="102" t="s">
        <v>83</v>
      </c>
      <c r="BA1588" s="101">
        <f>_xll.qlInterestRateIndexFixingDate(Currency&amp;"ibor"&amp;Tenor,BB1588,Trigger)</f>
        <v>50490</v>
      </c>
      <c r="BB1588" s="101">
        <f>_xll.qlCalendarAdvance(Calendar,BB1587,AZ1588,"f",,Trigger)</f>
        <v>50494</v>
      </c>
      <c r="BC1588" s="101">
        <f>_xll.qlInterestRateIndexMaturity(Currency&amp;"ibor"&amp;Tenor,BB1588,Trigger)</f>
        <v>50586</v>
      </c>
      <c r="BD1588" s="246">
        <f>_xll.qlIndexFixing($AD$5,BA1588,TRUE,_xll.ohTrigger(Trigger,Trigger3M))</f>
        <v>1.7874108540110855E-2</v>
      </c>
      <c r="BE1588" s="246" t="e">
        <f>IFERROR(_xll.qlIndexFixing($BF$1,BA1588,TRUE,_xll.ohTrigger(Trigger,Trigger3M)),#N/A)</f>
        <v>#N/A</v>
      </c>
    </row>
    <row r="1589" spans="52:57" ht="11.25" customHeight="1" x14ac:dyDescent="0.25">
      <c r="AZ1589" s="102" t="s">
        <v>83</v>
      </c>
      <c r="BA1589" s="101">
        <f>_xll.qlInterestRateIndexFixingDate(Currency&amp;"ibor"&amp;Tenor,BB1589,Trigger)</f>
        <v>50497</v>
      </c>
      <c r="BB1589" s="101">
        <f>_xll.qlCalendarAdvance(Calendar,BB1588,AZ1589,"f",,Trigger)</f>
        <v>50501</v>
      </c>
      <c r="BC1589" s="101">
        <f>_xll.qlInterestRateIndexMaturity(Currency&amp;"ibor"&amp;Tenor,BB1589,Trigger)</f>
        <v>50592</v>
      </c>
      <c r="BD1589" s="246">
        <f>_xll.qlIndexFixing($AD$5,BA1589,TRUE,_xll.ohTrigger(Trigger,Trigger3M))</f>
        <v>1.7876414053676952E-2</v>
      </c>
      <c r="BE1589" s="246" t="e">
        <f>IFERROR(_xll.qlIndexFixing($BF$1,BA1589,TRUE,_xll.ohTrigger(Trigger,Trigger3M)),#N/A)</f>
        <v>#N/A</v>
      </c>
    </row>
    <row r="1590" spans="52:57" ht="11.25" customHeight="1" x14ac:dyDescent="0.25">
      <c r="AZ1590" s="102" t="s">
        <v>83</v>
      </c>
      <c r="BA1590" s="101">
        <f>_xll.qlInterestRateIndexFixingDate(Currency&amp;"ibor"&amp;Tenor,BB1590,Trigger)</f>
        <v>50504</v>
      </c>
      <c r="BB1590" s="101">
        <f>_xll.qlCalendarAdvance(Calendar,BB1589,AZ1590,"f",,Trigger)</f>
        <v>50508</v>
      </c>
      <c r="BC1590" s="101">
        <f>_xll.qlInterestRateIndexMaturity(Currency&amp;"ibor"&amp;Tenor,BB1590,Trigger)</f>
        <v>50599</v>
      </c>
      <c r="BD1590" s="246">
        <f>_xll.qlIndexFixing($AD$5,BA1590,TRUE,_xll.ohTrigger(Trigger,Trigger3M))</f>
        <v>1.7879374043067251E-2</v>
      </c>
      <c r="BE1590" s="246" t="e">
        <f>IFERROR(_xll.qlIndexFixing($BF$1,BA1590,TRUE,_xll.ohTrigger(Trigger,Trigger3M)),#N/A)</f>
        <v>#N/A</v>
      </c>
    </row>
    <row r="1591" spans="52:57" ht="11.25" customHeight="1" x14ac:dyDescent="0.25">
      <c r="AZ1591" s="102" t="s">
        <v>83</v>
      </c>
      <c r="BA1591" s="101">
        <f>_xll.qlInterestRateIndexFixingDate(Currency&amp;"ibor"&amp;Tenor,BB1591,Trigger)</f>
        <v>50511</v>
      </c>
      <c r="BB1591" s="101">
        <f>_xll.qlCalendarAdvance(Calendar,BB1590,AZ1591,"f",,Trigger)</f>
        <v>50515</v>
      </c>
      <c r="BC1591" s="101">
        <f>_xll.qlInterestRateIndexMaturity(Currency&amp;"ibor"&amp;Tenor,BB1591,Trigger)</f>
        <v>50606</v>
      </c>
      <c r="BD1591" s="246">
        <f>_xll.qlIndexFixing($AD$5,BA1591,TRUE,_xll.ohTrigger(Trigger,Trigger3M))</f>
        <v>1.7882334034662377E-2</v>
      </c>
      <c r="BE1591" s="246" t="e">
        <f>IFERROR(_xll.qlIndexFixing($BF$1,BA1591,TRUE,_xll.ohTrigger(Trigger,Trigger3M)),#N/A)</f>
        <v>#N/A</v>
      </c>
    </row>
    <row r="1592" spans="52:57" ht="11.25" customHeight="1" x14ac:dyDescent="0.25">
      <c r="AZ1592" s="102" t="s">
        <v>83</v>
      </c>
      <c r="BA1592" s="101">
        <f>_xll.qlInterestRateIndexFixingDate(Currency&amp;"ibor"&amp;Tenor,BB1592,Trigger)</f>
        <v>50516</v>
      </c>
      <c r="BB1592" s="101">
        <f>_xll.qlCalendarAdvance(Calendar,BB1591,AZ1592,"f",,Trigger)</f>
        <v>50522</v>
      </c>
      <c r="BC1592" s="101">
        <f>_xll.qlInterestRateIndexMaturity(Currency&amp;"ibor"&amp;Tenor,BB1592,Trigger)</f>
        <v>50613</v>
      </c>
      <c r="BD1592" s="246">
        <f>_xll.qlIndexFixing($AD$5,BA1592,TRUE,_xll.ohTrigger(Trigger,Trigger3M))</f>
        <v>1.7879416344342699E-2</v>
      </c>
      <c r="BE1592" s="246" t="e">
        <f>IFERROR(_xll.qlIndexFixing($BF$1,BA1592,TRUE,_xll.ohTrigger(Trigger,Trigger3M)),#N/A)</f>
        <v>#N/A</v>
      </c>
    </row>
    <row r="1593" spans="52:57" ht="11.25" customHeight="1" x14ac:dyDescent="0.25">
      <c r="AZ1593" s="102" t="s">
        <v>83</v>
      </c>
      <c r="BA1593" s="101">
        <f>_xll.qlInterestRateIndexFixingDate(Currency&amp;"ibor"&amp;Tenor,BB1593,Trigger)</f>
        <v>50525</v>
      </c>
      <c r="BB1593" s="101">
        <f>_xll.qlCalendarAdvance(Calendar,BB1592,AZ1593,"f",,Trigger)</f>
        <v>50529</v>
      </c>
      <c r="BC1593" s="101">
        <f>_xll.qlInterestRateIndexMaturity(Currency&amp;"ibor"&amp;Tenor,BB1593,Trigger)</f>
        <v>50621</v>
      </c>
      <c r="BD1593" s="246">
        <f>_xll.qlIndexFixing($AD$5,BA1593,TRUE,_xll.ohTrigger(Trigger,Trigger3M))</f>
        <v>1.7836532940871785E-2</v>
      </c>
      <c r="BE1593" s="246" t="e">
        <f>IFERROR(_xll.qlIndexFixing($BF$1,BA1593,TRUE,_xll.ohTrigger(Trigger,Trigger3M)),#N/A)</f>
        <v>#N/A</v>
      </c>
    </row>
    <row r="1594" spans="52:57" ht="11.25" customHeight="1" x14ac:dyDescent="0.25">
      <c r="AZ1594" s="102" t="s">
        <v>83</v>
      </c>
      <c r="BA1594" s="101">
        <f>_xll.qlInterestRateIndexFixingDate(Currency&amp;"ibor"&amp;Tenor,BB1594,Trigger)</f>
        <v>50532</v>
      </c>
      <c r="BB1594" s="101">
        <f>_xll.qlCalendarAdvance(Calendar,BB1593,AZ1594,"f",,Trigger)</f>
        <v>50536</v>
      </c>
      <c r="BC1594" s="101">
        <f>_xll.qlInterestRateIndexMaturity(Currency&amp;"ibor"&amp;Tenor,BB1594,Trigger)</f>
        <v>50628</v>
      </c>
      <c r="BD1594" s="246">
        <f>_xll.qlIndexFixing($AD$5,BA1594,TRUE,_xll.ohTrigger(Trigger,Trigger3M))</f>
        <v>1.7798678918641096E-2</v>
      </c>
      <c r="BE1594" s="246" t="e">
        <f>IFERROR(_xll.qlIndexFixing($BF$1,BA1594,TRUE,_xll.ohTrigger(Trigger,Trigger3M)),#N/A)</f>
        <v>#N/A</v>
      </c>
    </row>
    <row r="1595" spans="52:57" ht="11.25" customHeight="1" x14ac:dyDescent="0.25">
      <c r="AZ1595" s="102" t="s">
        <v>83</v>
      </c>
      <c r="BA1595" s="101">
        <f>_xll.qlInterestRateIndexFixingDate(Currency&amp;"ibor"&amp;Tenor,BB1595,Trigger)</f>
        <v>50539</v>
      </c>
      <c r="BB1595" s="101">
        <f>_xll.qlCalendarAdvance(Calendar,BB1594,AZ1595,"f",,Trigger)</f>
        <v>50543</v>
      </c>
      <c r="BC1595" s="101">
        <f>_xll.qlInterestRateIndexMaturity(Currency&amp;"ibor"&amp;Tenor,BB1595,Trigger)</f>
        <v>50635</v>
      </c>
      <c r="BD1595" s="246">
        <f>_xll.qlIndexFixing($AD$5,BA1595,TRUE,_xll.ohTrigger(Trigger,Trigger3M))</f>
        <v>1.7760757480476699E-2</v>
      </c>
      <c r="BE1595" s="246" t="e">
        <f>IFERROR(_xll.qlIndexFixing($BF$1,BA1595,TRUE,_xll.ohTrigger(Trigger,Trigger3M)),#N/A)</f>
        <v>#N/A</v>
      </c>
    </row>
    <row r="1596" spans="52:57" ht="11.25" customHeight="1" x14ac:dyDescent="0.25">
      <c r="AZ1596" s="102" t="s">
        <v>83</v>
      </c>
      <c r="BA1596" s="101">
        <f>_xll.qlInterestRateIndexFixingDate(Currency&amp;"ibor"&amp;Tenor,BB1596,Trigger)</f>
        <v>50546</v>
      </c>
      <c r="BB1596" s="101">
        <f>_xll.qlCalendarAdvance(Calendar,BB1595,AZ1596,"f",,Trigger)</f>
        <v>50550</v>
      </c>
      <c r="BC1596" s="101">
        <f>_xll.qlInterestRateIndexMaturity(Currency&amp;"ibor"&amp;Tenor,BB1596,Trigger)</f>
        <v>50642</v>
      </c>
      <c r="BD1596" s="246">
        <f>_xll.qlIndexFixing($AD$5,BA1596,TRUE,_xll.ohTrigger(Trigger,Trigger3M))</f>
        <v>1.7722768628337035E-2</v>
      </c>
      <c r="BE1596" s="246" t="e">
        <f>IFERROR(_xll.qlIndexFixing($BF$1,BA1596,TRUE,_xll.ohTrigger(Trigger,Trigger3M)),#N/A)</f>
        <v>#N/A</v>
      </c>
    </row>
    <row r="1597" spans="52:57" ht="11.25" customHeight="1" x14ac:dyDescent="0.25">
      <c r="AZ1597" s="102" t="s">
        <v>83</v>
      </c>
      <c r="BA1597" s="101">
        <f>_xll.qlInterestRateIndexFixingDate(Currency&amp;"ibor"&amp;Tenor,BB1597,Trigger)</f>
        <v>50553</v>
      </c>
      <c r="BB1597" s="101">
        <f>_xll.qlCalendarAdvance(Calendar,BB1596,AZ1597,"f",,Trigger)</f>
        <v>50557</v>
      </c>
      <c r="BC1597" s="101">
        <f>_xll.qlInterestRateIndexMaturity(Currency&amp;"ibor"&amp;Tenor,BB1597,Trigger)</f>
        <v>50649</v>
      </c>
      <c r="BD1597" s="246">
        <f>_xll.qlIndexFixing($AD$5,BA1597,TRUE,_xll.ohTrigger(Trigger,Trigger3M))</f>
        <v>1.7684712364181399E-2</v>
      </c>
      <c r="BE1597" s="246" t="e">
        <f>IFERROR(_xll.qlIndexFixing($BF$1,BA1597,TRUE,_xll.ohTrigger(Trigger,Trigger3M)),#N/A)</f>
        <v>#N/A</v>
      </c>
    </row>
    <row r="1598" spans="52:57" ht="11.25" customHeight="1" x14ac:dyDescent="0.25">
      <c r="AZ1598" s="102" t="s">
        <v>83</v>
      </c>
      <c r="BA1598" s="101">
        <f>_xll.qlInterestRateIndexFixingDate(Currency&amp;"ibor"&amp;Tenor,BB1598,Trigger)</f>
        <v>50560</v>
      </c>
      <c r="BB1598" s="101">
        <f>_xll.qlCalendarAdvance(Calendar,BB1597,AZ1598,"f",,Trigger)</f>
        <v>50564</v>
      </c>
      <c r="BC1598" s="101">
        <f>_xll.qlInterestRateIndexMaturity(Currency&amp;"ibor"&amp;Tenor,BB1598,Trigger)</f>
        <v>50656</v>
      </c>
      <c r="BD1598" s="246">
        <f>_xll.qlIndexFixing($AD$5,BA1598,TRUE,_xll.ohTrigger(Trigger,Trigger3M))</f>
        <v>1.7646588689978652E-2</v>
      </c>
      <c r="BE1598" s="246" t="e">
        <f>IFERROR(_xll.qlIndexFixing($BF$1,BA1598,TRUE,_xll.ohTrigger(Trigger,Trigger3M)),#N/A)</f>
        <v>#N/A</v>
      </c>
    </row>
    <row r="1599" spans="52:57" ht="11.25" customHeight="1" x14ac:dyDescent="0.25">
      <c r="AZ1599" s="102" t="s">
        <v>83</v>
      </c>
      <c r="BA1599" s="101">
        <f>_xll.qlInterestRateIndexFixingDate(Currency&amp;"ibor"&amp;Tenor,BB1599,Trigger)</f>
        <v>50567</v>
      </c>
      <c r="BB1599" s="101">
        <f>_xll.qlCalendarAdvance(Calendar,BB1598,AZ1599,"f",,Trigger)</f>
        <v>50571</v>
      </c>
      <c r="BC1599" s="101">
        <f>_xll.qlInterestRateIndexMaturity(Currency&amp;"ibor"&amp;Tenor,BB1599,Trigger)</f>
        <v>50663</v>
      </c>
      <c r="BD1599" s="246">
        <f>_xll.qlIndexFixing($AD$5,BA1599,TRUE,_xll.ohTrigger(Trigger,Trigger3M))</f>
        <v>1.7608397607695052E-2</v>
      </c>
      <c r="BE1599" s="246" t="e">
        <f>IFERROR(_xll.qlIndexFixing($BF$1,BA1599,TRUE,_xll.ohTrigger(Trigger,Trigger3M)),#N/A)</f>
        <v>#N/A</v>
      </c>
    </row>
    <row r="1600" spans="52:57" ht="11.25" customHeight="1" x14ac:dyDescent="0.25">
      <c r="AZ1600" s="102" t="s">
        <v>83</v>
      </c>
      <c r="BA1600" s="101">
        <f>_xll.qlInterestRateIndexFixingDate(Currency&amp;"ibor"&amp;Tenor,BB1600,Trigger)</f>
        <v>50574</v>
      </c>
      <c r="BB1600" s="101">
        <f>_xll.qlCalendarAdvance(Calendar,BB1599,AZ1600,"f",,Trigger)</f>
        <v>50578</v>
      </c>
      <c r="BC1600" s="101">
        <f>_xll.qlInterestRateIndexMaturity(Currency&amp;"ibor"&amp;Tenor,BB1600,Trigger)</f>
        <v>50670</v>
      </c>
      <c r="BD1600" s="246">
        <f>_xll.qlIndexFixing($AD$5,BA1600,TRUE,_xll.ohTrigger(Trigger,Trigger3M))</f>
        <v>1.7570139119302927E-2</v>
      </c>
      <c r="BE1600" s="246" t="e">
        <f>IFERROR(_xll.qlIndexFixing($BF$1,BA1600,TRUE,_xll.ohTrigger(Trigger,Trigger3M)),#N/A)</f>
        <v>#N/A</v>
      </c>
    </row>
    <row r="1601" spans="52:57" ht="11.25" customHeight="1" x14ac:dyDescent="0.25">
      <c r="AZ1601" s="102" t="s">
        <v>83</v>
      </c>
      <c r="BA1601" s="101">
        <f>_xll.qlInterestRateIndexFixingDate(Currency&amp;"ibor"&amp;Tenor,BB1601,Trigger)</f>
        <v>50581</v>
      </c>
      <c r="BB1601" s="101">
        <f>_xll.qlCalendarAdvance(Calendar,BB1600,AZ1601,"f",,Trigger)</f>
        <v>50585</v>
      </c>
      <c r="BC1601" s="101">
        <f>_xll.qlInterestRateIndexMaturity(Currency&amp;"ibor"&amp;Tenor,BB1601,Trigger)</f>
        <v>50677</v>
      </c>
      <c r="BD1601" s="246">
        <f>_xll.qlIndexFixing($AD$5,BA1601,TRUE,_xll.ohTrigger(Trigger,Trigger3M))</f>
        <v>1.7531813226778964E-2</v>
      </c>
      <c r="BE1601" s="246" t="e">
        <f>IFERROR(_xll.qlIndexFixing($BF$1,BA1601,TRUE,_xll.ohTrigger(Trigger,Trigger3M)),#N/A)</f>
        <v>#N/A</v>
      </c>
    </row>
    <row r="1602" spans="52:57" ht="11.25" customHeight="1" x14ac:dyDescent="0.25">
      <c r="AZ1602" s="102" t="s">
        <v>83</v>
      </c>
      <c r="BA1602" s="101">
        <f>_xll.qlInterestRateIndexFixingDate(Currency&amp;"ibor"&amp;Tenor,BB1602,Trigger)</f>
        <v>50588</v>
      </c>
      <c r="BB1602" s="101">
        <f>_xll.qlCalendarAdvance(Calendar,BB1601,AZ1602,"f",,Trigger)</f>
        <v>50592</v>
      </c>
      <c r="BC1602" s="101">
        <f>_xll.qlInterestRateIndexMaturity(Currency&amp;"ibor"&amp;Tenor,BB1602,Trigger)</f>
        <v>50684</v>
      </c>
      <c r="BD1602" s="246">
        <f>_xll.qlIndexFixing($AD$5,BA1602,TRUE,_xll.ohTrigger(Trigger,Trigger3M))</f>
        <v>1.7493419932100709E-2</v>
      </c>
      <c r="BE1602" s="246" t="e">
        <f>IFERROR(_xll.qlIndexFixing($BF$1,BA1602,TRUE,_xll.ohTrigger(Trigger,Trigger3M)),#N/A)</f>
        <v>#N/A</v>
      </c>
    </row>
    <row r="1603" spans="52:57" ht="11.25" customHeight="1" x14ac:dyDescent="0.25">
      <c r="AZ1603" s="102" t="s">
        <v>83</v>
      </c>
      <c r="BA1603" s="101">
        <f>_xll.qlInterestRateIndexFixingDate(Currency&amp;"ibor"&amp;Tenor,BB1603,Trigger)</f>
        <v>50595</v>
      </c>
      <c r="BB1603" s="101">
        <f>_xll.qlCalendarAdvance(Calendar,BB1602,AZ1603,"f",,Trigger)</f>
        <v>50599</v>
      </c>
      <c r="BC1603" s="101">
        <f>_xll.qlInterestRateIndexMaturity(Currency&amp;"ibor"&amp;Tenor,BB1603,Trigger)</f>
        <v>50691</v>
      </c>
      <c r="BD1603" s="246">
        <f>_xll.qlIndexFixing($AD$5,BA1603,TRUE,_xll.ohTrigger(Trigger,Trigger3M))</f>
        <v>1.7454959237250052E-2</v>
      </c>
      <c r="BE1603" s="246" t="e">
        <f>IFERROR(_xll.qlIndexFixing($BF$1,BA1603,TRUE,_xll.ohTrigger(Trigger,Trigger3M)),#N/A)</f>
        <v>#N/A</v>
      </c>
    </row>
    <row r="1604" spans="52:57" ht="11.25" customHeight="1" x14ac:dyDescent="0.25">
      <c r="AZ1604" s="102" t="s">
        <v>83</v>
      </c>
      <c r="BA1604" s="101">
        <f>_xll.qlInterestRateIndexFixingDate(Currency&amp;"ibor"&amp;Tenor,BB1604,Trigger)</f>
        <v>50602</v>
      </c>
      <c r="BB1604" s="101">
        <f>_xll.qlCalendarAdvance(Calendar,BB1603,AZ1604,"f",,Trigger)</f>
        <v>50606</v>
      </c>
      <c r="BC1604" s="101">
        <f>_xll.qlInterestRateIndexMaturity(Currency&amp;"ibor"&amp;Tenor,BB1604,Trigger)</f>
        <v>50698</v>
      </c>
      <c r="BD1604" s="246">
        <f>_xll.qlIndexFixing($AD$5,BA1604,TRUE,_xll.ohTrigger(Trigger,Trigger3M))</f>
        <v>1.7416431144214102E-2</v>
      </c>
      <c r="BE1604" s="246" t="e">
        <f>IFERROR(_xll.qlIndexFixing($BF$1,BA1604,TRUE,_xll.ohTrigger(Trigger,Trigger3M)),#N/A)</f>
        <v>#N/A</v>
      </c>
    </row>
    <row r="1605" spans="52:57" ht="11.25" customHeight="1" x14ac:dyDescent="0.25">
      <c r="AZ1605" s="102" t="s">
        <v>83</v>
      </c>
      <c r="BA1605" s="101">
        <f>_xll.qlInterestRateIndexFixingDate(Currency&amp;"ibor"&amp;Tenor,BB1605,Trigger)</f>
        <v>50609</v>
      </c>
      <c r="BB1605" s="101">
        <f>_xll.qlCalendarAdvance(Calendar,BB1604,AZ1605,"f",,Trigger)</f>
        <v>50613</v>
      </c>
      <c r="BC1605" s="101">
        <f>_xll.qlInterestRateIndexMaturity(Currency&amp;"ibor"&amp;Tenor,BB1605,Trigger)</f>
        <v>50705</v>
      </c>
      <c r="BD1605" s="246">
        <f>_xll.qlIndexFixing($AD$5,BA1605,TRUE,_xll.ohTrigger(Trigger,Trigger3M))</f>
        <v>1.7383648996804408E-2</v>
      </c>
      <c r="BE1605" s="246" t="e">
        <f>IFERROR(_xll.qlIndexFixing($BF$1,BA1605,TRUE,_xll.ohTrigger(Trigger,Trigger3M)),#N/A)</f>
        <v>#N/A</v>
      </c>
    </row>
    <row r="1606" spans="52:57" ht="11.25" customHeight="1" x14ac:dyDescent="0.25">
      <c r="AZ1606" s="102" t="s">
        <v>83</v>
      </c>
      <c r="BA1606" s="101">
        <f>_xll.qlInterestRateIndexFixingDate(Currency&amp;"ibor"&amp;Tenor,BB1606,Trigger)</f>
        <v>50616</v>
      </c>
      <c r="BB1606" s="101">
        <f>_xll.qlCalendarAdvance(Calendar,BB1605,AZ1606,"f",,Trigger)</f>
        <v>50620</v>
      </c>
      <c r="BC1606" s="101">
        <f>_xll.qlInterestRateIndexMaturity(Currency&amp;"ibor"&amp;Tenor,BB1606,Trigger)</f>
        <v>50712</v>
      </c>
      <c r="BD1606" s="246">
        <f>_xll.qlIndexFixing($AD$5,BA1606,TRUE,_xll.ohTrigger(Trigger,Trigger3M))</f>
        <v>1.7385718017394917E-2</v>
      </c>
      <c r="BE1606" s="246" t="e">
        <f>IFERROR(_xll.qlIndexFixing($BF$1,BA1606,TRUE,_xll.ohTrigger(Trigger,Trigger3M)),#N/A)</f>
        <v>#N/A</v>
      </c>
    </row>
    <row r="1607" spans="52:57" ht="11.25" customHeight="1" x14ac:dyDescent="0.25">
      <c r="AZ1607" s="102" t="s">
        <v>83</v>
      </c>
      <c r="BA1607" s="101">
        <f>_xll.qlInterestRateIndexFixingDate(Currency&amp;"ibor"&amp;Tenor,BB1607,Trigger)</f>
        <v>50623</v>
      </c>
      <c r="BB1607" s="101">
        <f>_xll.qlCalendarAdvance(Calendar,BB1606,AZ1607,"f",,Trigger)</f>
        <v>50627</v>
      </c>
      <c r="BC1607" s="101">
        <f>_xll.qlInterestRateIndexMaturity(Currency&amp;"ibor"&amp;Tenor,BB1607,Trigger)</f>
        <v>50719</v>
      </c>
      <c r="BD1607" s="246">
        <f>_xll.qlIndexFixing($AD$5,BA1607,TRUE,_xll.ohTrigger(Trigger,Trigger3M))</f>
        <v>1.7387787039074121E-2</v>
      </c>
      <c r="BE1607" s="246" t="e">
        <f>IFERROR(_xll.qlIndexFixing($BF$1,BA1607,TRUE,_xll.ohTrigger(Trigger,Trigger3M)),#N/A)</f>
        <v>#N/A</v>
      </c>
    </row>
    <row r="1608" spans="52:57" ht="11.25" customHeight="1" x14ac:dyDescent="0.25">
      <c r="AZ1608" s="102" t="s">
        <v>83</v>
      </c>
      <c r="BA1608" s="101">
        <f>_xll.qlInterestRateIndexFixingDate(Currency&amp;"ibor"&amp;Tenor,BB1608,Trigger)</f>
        <v>50630</v>
      </c>
      <c r="BB1608" s="101">
        <f>_xll.qlCalendarAdvance(Calendar,BB1607,AZ1608,"f",,Trigger)</f>
        <v>50634</v>
      </c>
      <c r="BC1608" s="101">
        <f>_xll.qlInterestRateIndexMaturity(Currency&amp;"ibor"&amp;Tenor,BB1608,Trigger)</f>
        <v>50726</v>
      </c>
      <c r="BD1608" s="246">
        <f>_xll.qlIndexFixing($AD$5,BA1608,TRUE,_xll.ohTrigger(Trigger,Trigger3M))</f>
        <v>1.7389856061842887E-2</v>
      </c>
      <c r="BE1608" s="246" t="e">
        <f>IFERROR(_xll.qlIndexFixing($BF$1,BA1608,TRUE,_xll.ohTrigger(Trigger,Trigger3M)),#N/A)</f>
        <v>#N/A</v>
      </c>
    </row>
    <row r="1609" spans="52:57" ht="11.25" customHeight="1" x14ac:dyDescent="0.25">
      <c r="AZ1609" s="102" t="s">
        <v>83</v>
      </c>
      <c r="BA1609" s="101">
        <f>_xll.qlInterestRateIndexFixingDate(Currency&amp;"ibor"&amp;Tenor,BB1609,Trigger)</f>
        <v>50637</v>
      </c>
      <c r="BB1609" s="101">
        <f>_xll.qlCalendarAdvance(Calendar,BB1608,AZ1609,"f",,Trigger)</f>
        <v>50641</v>
      </c>
      <c r="BC1609" s="101">
        <f>_xll.qlInterestRateIndexMaturity(Currency&amp;"ibor"&amp;Tenor,BB1609,Trigger)</f>
        <v>50733</v>
      </c>
      <c r="BD1609" s="246">
        <f>_xll.qlIndexFixing($AD$5,BA1609,TRUE,_xll.ohTrigger(Trigger,Trigger3M))</f>
        <v>1.7391925085700345E-2</v>
      </c>
      <c r="BE1609" s="246" t="e">
        <f>IFERROR(_xll.qlIndexFixing($BF$1,BA1609,TRUE,_xll.ohTrigger(Trigger,Trigger3M)),#N/A)</f>
        <v>#N/A</v>
      </c>
    </row>
    <row r="1610" spans="52:57" ht="11.25" customHeight="1" x14ac:dyDescent="0.25">
      <c r="AZ1610" s="102" t="s">
        <v>83</v>
      </c>
      <c r="BA1610" s="101">
        <f>_xll.qlInterestRateIndexFixingDate(Currency&amp;"ibor"&amp;Tenor,BB1610,Trigger)</f>
        <v>50644</v>
      </c>
      <c r="BB1610" s="101">
        <f>_xll.qlCalendarAdvance(Calendar,BB1609,AZ1610,"f",,Trigger)</f>
        <v>50648</v>
      </c>
      <c r="BC1610" s="101">
        <f>_xll.qlInterestRateIndexMaturity(Currency&amp;"ibor"&amp;Tenor,BB1610,Trigger)</f>
        <v>50739</v>
      </c>
      <c r="BD1610" s="246">
        <f>_xll.qlIndexFixing($AD$5,BA1610,TRUE,_xll.ohTrigger(Trigger,Trigger3M))</f>
        <v>1.7393426748468142E-2</v>
      </c>
      <c r="BE1610" s="246" t="e">
        <f>IFERROR(_xll.qlIndexFixing($BF$1,BA1610,TRUE,_xll.ohTrigger(Trigger,Trigger3M)),#N/A)</f>
        <v>#N/A</v>
      </c>
    </row>
    <row r="1611" spans="52:57" ht="11.25" customHeight="1" x14ac:dyDescent="0.25">
      <c r="AZ1611" s="102" t="s">
        <v>83</v>
      </c>
      <c r="BA1611" s="101">
        <f>_xll.qlInterestRateIndexFixingDate(Currency&amp;"ibor"&amp;Tenor,BB1611,Trigger)</f>
        <v>50651</v>
      </c>
      <c r="BB1611" s="101">
        <f>_xll.qlCalendarAdvance(Calendar,BB1610,AZ1611,"f",,Trigger)</f>
        <v>50655</v>
      </c>
      <c r="BC1611" s="101">
        <f>_xll.qlInterestRateIndexMaturity(Currency&amp;"ibor"&amp;Tenor,BB1611,Trigger)</f>
        <v>50746</v>
      </c>
      <c r="BD1611" s="246">
        <f>_xll.qlIndexFixing($AD$5,BA1611,TRUE,_xll.ohTrigger(Trigger,Trigger3M))</f>
        <v>1.739549567467652E-2</v>
      </c>
      <c r="BE1611" s="246" t="e">
        <f>IFERROR(_xll.qlIndexFixing($BF$1,BA1611,TRUE,_xll.ohTrigger(Trigger,Trigger3M)),#N/A)</f>
        <v>#N/A</v>
      </c>
    </row>
    <row r="1612" spans="52:57" ht="11.25" customHeight="1" x14ac:dyDescent="0.25">
      <c r="AZ1612" s="102" t="s">
        <v>83</v>
      </c>
      <c r="BA1612" s="101">
        <f>_xll.qlInterestRateIndexFixingDate(Currency&amp;"ibor"&amp;Tenor,BB1612,Trigger)</f>
        <v>50658</v>
      </c>
      <c r="BB1612" s="101">
        <f>_xll.qlCalendarAdvance(Calendar,BB1611,AZ1612,"f",,Trigger)</f>
        <v>50662</v>
      </c>
      <c r="BC1612" s="101">
        <f>_xll.qlInterestRateIndexMaturity(Currency&amp;"ibor"&amp;Tenor,BB1612,Trigger)</f>
        <v>50753</v>
      </c>
      <c r="BD1612" s="246">
        <f>_xll.qlIndexFixing($AD$5,BA1612,TRUE,_xll.ohTrigger(Trigger,Trigger3M))</f>
        <v>1.7397564601962713E-2</v>
      </c>
      <c r="BE1612" s="246" t="e">
        <f>IFERROR(_xll.qlIndexFixing($BF$1,BA1612,TRUE,_xll.ohTrigger(Trigger,Trigger3M)),#N/A)</f>
        <v>#N/A</v>
      </c>
    </row>
    <row r="1613" spans="52:57" ht="11.25" customHeight="1" x14ac:dyDescent="0.25">
      <c r="AZ1613" s="102" t="s">
        <v>83</v>
      </c>
      <c r="BA1613" s="101">
        <f>_xll.qlInterestRateIndexFixingDate(Currency&amp;"ibor"&amp;Tenor,BB1613,Trigger)</f>
        <v>50665</v>
      </c>
      <c r="BB1613" s="101">
        <f>_xll.qlCalendarAdvance(Calendar,BB1612,AZ1613,"f",,Trigger)</f>
        <v>50669</v>
      </c>
      <c r="BC1613" s="101">
        <f>_xll.qlInterestRateIndexMaturity(Currency&amp;"ibor"&amp;Tenor,BB1613,Trigger)</f>
        <v>50760</v>
      </c>
      <c r="BD1613" s="246">
        <f>_xll.qlIndexFixing($AD$5,BA1613,TRUE,_xll.ohTrigger(Trigger,Trigger3M))</f>
        <v>1.7399633530324973E-2</v>
      </c>
      <c r="BE1613" s="246" t="e">
        <f>IFERROR(_xll.qlIndexFixing($BF$1,BA1613,TRUE,_xll.ohTrigger(Trigger,Trigger3M)),#N/A)</f>
        <v>#N/A</v>
      </c>
    </row>
    <row r="1614" spans="52:57" ht="11.25" customHeight="1" x14ac:dyDescent="0.25">
      <c r="AZ1614" s="102" t="s">
        <v>83</v>
      </c>
      <c r="BA1614" s="101">
        <f>_xll.qlInterestRateIndexFixingDate(Currency&amp;"ibor"&amp;Tenor,BB1614,Trigger)</f>
        <v>50672</v>
      </c>
      <c r="BB1614" s="101">
        <f>_xll.qlCalendarAdvance(Calendar,BB1613,AZ1614,"f",,Trigger)</f>
        <v>50676</v>
      </c>
      <c r="BC1614" s="101">
        <f>_xll.qlInterestRateIndexMaturity(Currency&amp;"ibor"&amp;Tenor,BB1614,Trigger)</f>
        <v>50767</v>
      </c>
      <c r="BD1614" s="246">
        <f>_xll.qlIndexFixing($AD$5,BA1614,TRUE,_xll.ohTrigger(Trigger,Trigger3M))</f>
        <v>1.7401702459766806E-2</v>
      </c>
      <c r="BE1614" s="246" t="e">
        <f>IFERROR(_xll.qlIndexFixing($BF$1,BA1614,TRUE,_xll.ohTrigger(Trigger,Trigger3M)),#N/A)</f>
        <v>#N/A</v>
      </c>
    </row>
    <row r="1615" spans="52:57" ht="11.25" customHeight="1" x14ac:dyDescent="0.25">
      <c r="AZ1615" s="102" t="s">
        <v>83</v>
      </c>
      <c r="BA1615" s="101">
        <f>_xll.qlInterestRateIndexFixingDate(Currency&amp;"ibor"&amp;Tenor,BB1615,Trigger)</f>
        <v>50679</v>
      </c>
      <c r="BB1615" s="101">
        <f>_xll.qlCalendarAdvance(Calendar,BB1614,AZ1615,"f",,Trigger)</f>
        <v>50683</v>
      </c>
      <c r="BC1615" s="101">
        <f>_xll.qlInterestRateIndexMaturity(Currency&amp;"ibor"&amp;Tenor,BB1615,Trigger)</f>
        <v>50775</v>
      </c>
      <c r="BD1615" s="246">
        <f>_xll.qlIndexFixing($AD$5,BA1615,TRUE,_xll.ohTrigger(Trigger,Trigger3M))</f>
        <v>1.7404339251718113E-2</v>
      </c>
      <c r="BE1615" s="246" t="e">
        <f>IFERROR(_xll.qlIndexFixing($BF$1,BA1615,TRUE,_xll.ohTrigger(Trigger,Trigger3M)),#N/A)</f>
        <v>#N/A</v>
      </c>
    </row>
    <row r="1616" spans="52:57" ht="11.25" customHeight="1" x14ac:dyDescent="0.25">
      <c r="AZ1616" s="102" t="s">
        <v>83</v>
      </c>
      <c r="BA1616" s="101">
        <f>_xll.qlInterestRateIndexFixingDate(Currency&amp;"ibor"&amp;Tenor,BB1616,Trigger)</f>
        <v>50686</v>
      </c>
      <c r="BB1616" s="101">
        <f>_xll.qlCalendarAdvance(Calendar,BB1615,AZ1616,"f",,Trigger)</f>
        <v>50690</v>
      </c>
      <c r="BC1616" s="101">
        <f>_xll.qlInterestRateIndexMaturity(Currency&amp;"ibor"&amp;Tenor,BB1616,Trigger)</f>
        <v>50782</v>
      </c>
      <c r="BD1616" s="246">
        <f>_xll.qlIndexFixing($AD$5,BA1616,TRUE,_xll.ohTrigger(Trigger,Trigger3M))</f>
        <v>1.740640828319991E-2</v>
      </c>
      <c r="BE1616" s="246" t="e">
        <f>IFERROR(_xll.qlIndexFixing($BF$1,BA1616,TRUE,_xll.ohTrigger(Trigger,Trigger3M)),#N/A)</f>
        <v>#N/A</v>
      </c>
    </row>
    <row r="1617" spans="52:57" ht="11.25" customHeight="1" x14ac:dyDescent="0.25">
      <c r="AZ1617" s="102" t="s">
        <v>83</v>
      </c>
      <c r="BA1617" s="101">
        <f>_xll.qlInterestRateIndexFixingDate(Currency&amp;"ibor"&amp;Tenor,BB1617,Trigger)</f>
        <v>50693</v>
      </c>
      <c r="BB1617" s="101">
        <f>_xll.qlCalendarAdvance(Calendar,BB1616,AZ1617,"f",,Trigger)</f>
        <v>50697</v>
      </c>
      <c r="BC1617" s="101">
        <f>_xll.qlInterestRateIndexMaturity(Currency&amp;"ibor"&amp;Tenor,BB1617,Trigger)</f>
        <v>50789</v>
      </c>
      <c r="BD1617" s="246">
        <f>_xll.qlIndexFixing($AD$5,BA1617,TRUE,_xll.ohTrigger(Trigger,Trigger3M))</f>
        <v>1.7408477315770401E-2</v>
      </c>
      <c r="BE1617" s="246" t="e">
        <f>IFERROR(_xll.qlIndexFixing($BF$1,BA1617,TRUE,_xll.ohTrigger(Trigger,Trigger3M)),#N/A)</f>
        <v>#N/A</v>
      </c>
    </row>
    <row r="1618" spans="52:57" ht="11.25" customHeight="1" x14ac:dyDescent="0.25">
      <c r="AZ1618" s="102" t="s">
        <v>83</v>
      </c>
      <c r="BA1618" s="101">
        <f>_xll.qlInterestRateIndexFixingDate(Currency&amp;"ibor"&amp;Tenor,BB1618,Trigger)</f>
        <v>50700</v>
      </c>
      <c r="BB1618" s="101">
        <f>_xll.qlCalendarAdvance(Calendar,BB1617,AZ1618,"f",,Trigger)</f>
        <v>50704</v>
      </c>
      <c r="BC1618" s="101">
        <f>_xll.qlInterestRateIndexMaturity(Currency&amp;"ibor"&amp;Tenor,BB1618,Trigger)</f>
        <v>50796</v>
      </c>
      <c r="BD1618" s="246">
        <f>_xll.qlIndexFixing($AD$5,BA1618,TRUE,_xll.ohTrigger(Trigger,Trigger3M))</f>
        <v>1.7410546349431323E-2</v>
      </c>
      <c r="BE1618" s="246" t="e">
        <f>IFERROR(_xll.qlIndexFixing($BF$1,BA1618,TRUE,_xll.ohTrigger(Trigger,Trigger3M)),#N/A)</f>
        <v>#N/A</v>
      </c>
    </row>
    <row r="1619" spans="52:57" ht="11.25" customHeight="1" x14ac:dyDescent="0.25">
      <c r="AZ1619" s="102" t="s">
        <v>83</v>
      </c>
      <c r="BA1619" s="101">
        <f>_xll.qlInterestRateIndexFixingDate(Currency&amp;"ibor"&amp;Tenor,BB1619,Trigger)</f>
        <v>50707</v>
      </c>
      <c r="BB1619" s="101">
        <f>_xll.qlCalendarAdvance(Calendar,BB1618,AZ1619,"f",,Trigger)</f>
        <v>50711</v>
      </c>
      <c r="BC1619" s="101">
        <f>_xll.qlInterestRateIndexMaturity(Currency&amp;"ibor"&amp;Tenor,BB1619,Trigger)</f>
        <v>50803</v>
      </c>
      <c r="BD1619" s="246">
        <f>_xll.qlIndexFixing($AD$5,BA1619,TRUE,_xll.ohTrigger(Trigger,Trigger3M))</f>
        <v>1.741261538418094E-2</v>
      </c>
      <c r="BE1619" s="246" t="e">
        <f>IFERROR(_xll.qlIndexFixing($BF$1,BA1619,TRUE,_xll.ohTrigger(Trigger,Trigger3M)),#N/A)</f>
        <v>#N/A</v>
      </c>
    </row>
    <row r="1620" spans="52:57" ht="11.25" customHeight="1" x14ac:dyDescent="0.25">
      <c r="AZ1620" s="102" t="s">
        <v>83</v>
      </c>
      <c r="BA1620" s="101">
        <f>_xll.qlInterestRateIndexFixingDate(Currency&amp;"ibor"&amp;Tenor,BB1620,Trigger)</f>
        <v>50714</v>
      </c>
      <c r="BB1620" s="101">
        <f>_xll.qlCalendarAdvance(Calendar,BB1619,AZ1620,"f",,Trigger)</f>
        <v>50718</v>
      </c>
      <c r="BC1620" s="101">
        <f>_xll.qlInterestRateIndexMaturity(Currency&amp;"ibor"&amp;Tenor,BB1620,Trigger)</f>
        <v>50810</v>
      </c>
      <c r="BD1620" s="246">
        <f>_xll.qlIndexFixing($AD$5,BA1620,TRUE,_xll.ohTrigger(Trigger,Trigger3M))</f>
        <v>1.7414684420018384E-2</v>
      </c>
      <c r="BE1620" s="246" t="e">
        <f>IFERROR(_xll.qlIndexFixing($BF$1,BA1620,TRUE,_xll.ohTrigger(Trigger,Trigger3M)),#N/A)</f>
        <v>#N/A</v>
      </c>
    </row>
    <row r="1621" spans="52:57" ht="11.25" customHeight="1" x14ac:dyDescent="0.25">
      <c r="AZ1621" s="102" t="s">
        <v>83</v>
      </c>
      <c r="BA1621" s="101">
        <f>_xll.qlInterestRateIndexFixingDate(Currency&amp;"ibor"&amp;Tenor,BB1621,Trigger)</f>
        <v>50721</v>
      </c>
      <c r="BB1621" s="101">
        <f>_xll.qlCalendarAdvance(Calendar,BB1620,AZ1621,"f",,Trigger)</f>
        <v>50725</v>
      </c>
      <c r="BC1621" s="101">
        <f>_xll.qlInterestRateIndexMaturity(Currency&amp;"ibor"&amp;Tenor,BB1621,Trigger)</f>
        <v>50817</v>
      </c>
      <c r="BD1621" s="246">
        <f>_xll.qlIndexFixing($AD$5,BA1621,TRUE,_xll.ohTrigger(Trigger,Trigger3M))</f>
        <v>1.7416753456946259E-2</v>
      </c>
      <c r="BE1621" s="246" t="e">
        <f>IFERROR(_xll.qlIndexFixing($BF$1,BA1621,TRUE,_xll.ohTrigger(Trigger,Trigger3M)),#N/A)</f>
        <v>#N/A</v>
      </c>
    </row>
    <row r="1622" spans="52:57" ht="11.25" customHeight="1" x14ac:dyDescent="0.25">
      <c r="AZ1622" s="102" t="s">
        <v>83</v>
      </c>
      <c r="BA1622" s="101">
        <f>_xll.qlInterestRateIndexFixingDate(Currency&amp;"ibor"&amp;Tenor,BB1622,Trigger)</f>
        <v>50728</v>
      </c>
      <c r="BB1622" s="101">
        <f>_xll.qlCalendarAdvance(Calendar,BB1621,AZ1622,"f",,Trigger)</f>
        <v>50732</v>
      </c>
      <c r="BC1622" s="101">
        <f>_xll.qlInterestRateIndexMaturity(Currency&amp;"ibor"&amp;Tenor,BB1622,Trigger)</f>
        <v>50824</v>
      </c>
      <c r="BD1622" s="246">
        <f>_xll.qlIndexFixing($AD$5,BA1622,TRUE,_xll.ohTrigger(Trigger,Trigger3M))</f>
        <v>1.7418822494961957E-2</v>
      </c>
      <c r="BE1622" s="246" t="e">
        <f>IFERROR(_xll.qlIndexFixing($BF$1,BA1622,TRUE,_xll.ohTrigger(Trigger,Trigger3M)),#N/A)</f>
        <v>#N/A</v>
      </c>
    </row>
    <row r="1623" spans="52:57" ht="11.25" customHeight="1" x14ac:dyDescent="0.25">
      <c r="AZ1623" s="102" t="s">
        <v>83</v>
      </c>
      <c r="BA1623" s="101">
        <f>_xll.qlInterestRateIndexFixingDate(Currency&amp;"ibor"&amp;Tenor,BB1623,Trigger)</f>
        <v>50735</v>
      </c>
      <c r="BB1623" s="101">
        <f>_xll.qlCalendarAdvance(Calendar,BB1622,AZ1623,"f",,Trigger)</f>
        <v>50739</v>
      </c>
      <c r="BC1623" s="101">
        <f>_xll.qlInterestRateIndexMaturity(Currency&amp;"ibor"&amp;Tenor,BB1623,Trigger)</f>
        <v>50829</v>
      </c>
      <c r="BD1623" s="246">
        <f>_xll.qlIndexFixing($AD$5,BA1623,TRUE,_xll.ohTrigger(Trigger,Trigger3M))</f>
        <v>1.7419754240172836E-2</v>
      </c>
      <c r="BE1623" s="246" t="e">
        <f>IFERROR(_xll.qlIndexFixing($BF$1,BA1623,TRUE,_xll.ohTrigger(Trigger,Trigger3M)),#N/A)</f>
        <v>#N/A</v>
      </c>
    </row>
    <row r="1624" spans="52:57" ht="11.25" customHeight="1" x14ac:dyDescent="0.25">
      <c r="AZ1624" s="102" t="s">
        <v>83</v>
      </c>
      <c r="BA1624" s="101">
        <f>_xll.qlInterestRateIndexFixingDate(Currency&amp;"ibor"&amp;Tenor,BB1624,Trigger)</f>
        <v>50742</v>
      </c>
      <c r="BB1624" s="101">
        <f>_xll.qlCalendarAdvance(Calendar,BB1623,AZ1624,"f",,Trigger)</f>
        <v>50746</v>
      </c>
      <c r="BC1624" s="101">
        <f>_xll.qlInterestRateIndexMaturity(Currency&amp;"ibor"&amp;Tenor,BB1624,Trigger)</f>
        <v>50836</v>
      </c>
      <c r="BD1624" s="246">
        <f>_xll.qlIndexFixing($AD$5,BA1624,TRUE,_xll.ohTrigger(Trigger,Trigger3M))</f>
        <v>1.7421823080410626E-2</v>
      </c>
      <c r="BE1624" s="246" t="e">
        <f>IFERROR(_xll.qlIndexFixing($BF$1,BA1624,TRUE,_xll.ohTrigger(Trigger,Trigger3M)),#N/A)</f>
        <v>#N/A</v>
      </c>
    </row>
    <row r="1625" spans="52:57" ht="11.25" customHeight="1" x14ac:dyDescent="0.25">
      <c r="AZ1625" s="102" t="s">
        <v>83</v>
      </c>
      <c r="BA1625" s="101">
        <f>_xll.qlInterestRateIndexFixingDate(Currency&amp;"ibor"&amp;Tenor,BB1625,Trigger)</f>
        <v>50749</v>
      </c>
      <c r="BB1625" s="101">
        <f>_xll.qlCalendarAdvance(Calendar,BB1624,AZ1625,"f",,Trigger)</f>
        <v>50753</v>
      </c>
      <c r="BC1625" s="101">
        <f>_xll.qlInterestRateIndexMaturity(Currency&amp;"ibor"&amp;Tenor,BB1625,Trigger)</f>
        <v>50843</v>
      </c>
      <c r="BD1625" s="246">
        <f>_xll.qlIndexFixing($AD$5,BA1625,TRUE,_xll.ohTrigger(Trigger,Trigger3M))</f>
        <v>1.742389192171423E-2</v>
      </c>
      <c r="BE1625" s="246" t="e">
        <f>IFERROR(_xll.qlIndexFixing($BF$1,BA1625,TRUE,_xll.ohTrigger(Trigger,Trigger3M)),#N/A)</f>
        <v>#N/A</v>
      </c>
    </row>
    <row r="1626" spans="52:57" ht="11.25" customHeight="1" x14ac:dyDescent="0.25">
      <c r="AZ1626" s="102" t="s">
        <v>83</v>
      </c>
      <c r="BA1626" s="101">
        <f>_xll.qlInterestRateIndexFixingDate(Currency&amp;"ibor"&amp;Tenor,BB1626,Trigger)</f>
        <v>50756</v>
      </c>
      <c r="BB1626" s="101">
        <f>_xll.qlCalendarAdvance(Calendar,BB1625,AZ1626,"f",,Trigger)</f>
        <v>50760</v>
      </c>
      <c r="BC1626" s="101">
        <f>_xll.qlInterestRateIndexMaturity(Currency&amp;"ibor"&amp;Tenor,BB1626,Trigger)</f>
        <v>50850</v>
      </c>
      <c r="BD1626" s="246">
        <f>_xll.qlIndexFixing($AD$5,BA1626,TRUE,_xll.ohTrigger(Trigger,Trigger3M))</f>
        <v>1.742596076408276E-2</v>
      </c>
      <c r="BE1626" s="246" t="e">
        <f>IFERROR(_xll.qlIndexFixing($BF$1,BA1626,TRUE,_xll.ohTrigger(Trigger,Trigger3M)),#N/A)</f>
        <v>#N/A</v>
      </c>
    </row>
    <row r="1627" spans="52:57" ht="11.25" customHeight="1" x14ac:dyDescent="0.25">
      <c r="AZ1627" s="102" t="s">
        <v>83</v>
      </c>
      <c r="BA1627" s="101">
        <f>_xll.qlInterestRateIndexFixingDate(Currency&amp;"ibor"&amp;Tenor,BB1627,Trigger)</f>
        <v>50763</v>
      </c>
      <c r="BB1627" s="101">
        <f>_xll.qlCalendarAdvance(Calendar,BB1626,AZ1627,"f",,Trigger)</f>
        <v>50767</v>
      </c>
      <c r="BC1627" s="101">
        <f>_xll.qlInterestRateIndexMaturity(Currency&amp;"ibor"&amp;Tenor,BB1627,Trigger)</f>
        <v>50857</v>
      </c>
      <c r="BD1627" s="246">
        <f>_xll.qlIndexFixing($AD$5,BA1627,TRUE,_xll.ohTrigger(Trigger,Trigger3M))</f>
        <v>1.7428029607516216E-2</v>
      </c>
      <c r="BE1627" s="246" t="e">
        <f>IFERROR(_xll.qlIndexFixing($BF$1,BA1627,TRUE,_xll.ohTrigger(Trigger,Trigger3M)),#N/A)</f>
        <v>#N/A</v>
      </c>
    </row>
    <row r="1628" spans="52:57" ht="11.25" customHeight="1" x14ac:dyDescent="0.25">
      <c r="AZ1628" s="102" t="s">
        <v>83</v>
      </c>
      <c r="BA1628" s="101">
        <f>_xll.qlInterestRateIndexFixingDate(Currency&amp;"ibor"&amp;Tenor,BB1628,Trigger)</f>
        <v>50770</v>
      </c>
      <c r="BB1628" s="101">
        <f>_xll.qlCalendarAdvance(Calendar,BB1627,AZ1628,"f",,Trigger)</f>
        <v>50774</v>
      </c>
      <c r="BC1628" s="101">
        <f>_xll.qlInterestRateIndexMaturity(Currency&amp;"ibor"&amp;Tenor,BB1628,Trigger)</f>
        <v>50864</v>
      </c>
      <c r="BD1628" s="246">
        <f>_xll.qlIndexFixing($AD$5,BA1628,TRUE,_xll.ohTrigger(Trigger,Trigger3M))</f>
        <v>1.7430098452015486E-2</v>
      </c>
      <c r="BE1628" s="246" t="e">
        <f>IFERROR(_xll.qlIndexFixing($BF$1,BA1628,TRUE,_xll.ohTrigger(Trigger,Trigger3M)),#N/A)</f>
        <v>#N/A</v>
      </c>
    </row>
    <row r="1629" spans="52:57" ht="11.25" customHeight="1" x14ac:dyDescent="0.25">
      <c r="AZ1629" s="102" t="s">
        <v>83</v>
      </c>
      <c r="BA1629" s="101">
        <f>_xll.qlInterestRateIndexFixingDate(Currency&amp;"ibor"&amp;Tenor,BB1629,Trigger)</f>
        <v>50777</v>
      </c>
      <c r="BB1629" s="101">
        <f>_xll.qlCalendarAdvance(Calendar,BB1628,AZ1629,"f",,Trigger)</f>
        <v>50781</v>
      </c>
      <c r="BC1629" s="101">
        <f>_xll.qlInterestRateIndexMaturity(Currency&amp;"ibor"&amp;Tenor,BB1629,Trigger)</f>
        <v>50872</v>
      </c>
      <c r="BD1629" s="246">
        <f>_xll.qlIndexFixing($AD$5,BA1629,TRUE,_xll.ohTrigger(Trigger,Trigger3M))</f>
        <v>1.7432736530644762E-2</v>
      </c>
      <c r="BE1629" s="246" t="e">
        <f>IFERROR(_xll.qlIndexFixing($BF$1,BA1629,TRUE,_xll.ohTrigger(Trigger,Trigger3M)),#N/A)</f>
        <v>#N/A</v>
      </c>
    </row>
    <row r="1630" spans="52:57" ht="11.25" customHeight="1" x14ac:dyDescent="0.25">
      <c r="AZ1630" s="102" t="s">
        <v>83</v>
      </c>
      <c r="BA1630" s="101">
        <f>_xll.qlInterestRateIndexFixingDate(Currency&amp;"ibor"&amp;Tenor,BB1630,Trigger)</f>
        <v>50784</v>
      </c>
      <c r="BB1630" s="101">
        <f>_xll.qlCalendarAdvance(Calendar,BB1629,AZ1630,"f",,Trigger)</f>
        <v>50788</v>
      </c>
      <c r="BC1630" s="101">
        <f>_xll.qlInterestRateIndexMaturity(Currency&amp;"ibor"&amp;Tenor,BB1630,Trigger)</f>
        <v>50878</v>
      </c>
      <c r="BD1630" s="246">
        <f>_xll.qlIndexFixing($AD$5,BA1630,TRUE,_xll.ohTrigger(Trigger,Trigger3M))</f>
        <v>1.743423614421058E-2</v>
      </c>
      <c r="BE1630" s="246" t="e">
        <f>IFERROR(_xll.qlIndexFixing($BF$1,BA1630,TRUE,_xll.ohTrigger(Trigger,Trigger3M)),#N/A)</f>
        <v>#N/A</v>
      </c>
    </row>
    <row r="1631" spans="52:57" ht="11.25" customHeight="1" x14ac:dyDescent="0.25">
      <c r="AZ1631" s="102" t="s">
        <v>83</v>
      </c>
      <c r="BA1631" s="101">
        <f>_xll.qlInterestRateIndexFixingDate(Currency&amp;"ibor"&amp;Tenor,BB1631,Trigger)</f>
        <v>50791</v>
      </c>
      <c r="BB1631" s="101">
        <f>_xll.qlCalendarAdvance(Calendar,BB1630,AZ1631,"f",,Trigger)</f>
        <v>50795</v>
      </c>
      <c r="BC1631" s="101">
        <f>_xll.qlInterestRateIndexMaturity(Currency&amp;"ibor"&amp;Tenor,BB1631,Trigger)</f>
        <v>50885</v>
      </c>
      <c r="BD1631" s="246">
        <f>_xll.qlIndexFixing($AD$5,BA1631,TRUE,_xll.ohTrigger(Trigger,Trigger3M))</f>
        <v>1.7436304991906404E-2</v>
      </c>
      <c r="BE1631" s="246" t="e">
        <f>IFERROR(_xll.qlIndexFixing($BF$1,BA1631,TRUE,_xll.ohTrigger(Trigger,Trigger3M)),#N/A)</f>
        <v>#N/A</v>
      </c>
    </row>
    <row r="1632" spans="52:57" ht="11.25" customHeight="1" x14ac:dyDescent="0.25">
      <c r="AZ1632" s="102" t="s">
        <v>83</v>
      </c>
      <c r="BA1632" s="101">
        <f>_xll.qlInterestRateIndexFixingDate(Currency&amp;"ibor"&amp;Tenor,BB1632,Trigger)</f>
        <v>50798</v>
      </c>
      <c r="BB1632" s="101">
        <f>_xll.qlCalendarAdvance(Calendar,BB1631,AZ1632,"f",,Trigger)</f>
        <v>50802</v>
      </c>
      <c r="BC1632" s="101">
        <f>_xll.qlInterestRateIndexMaturity(Currency&amp;"ibor"&amp;Tenor,BB1632,Trigger)</f>
        <v>50892</v>
      </c>
      <c r="BD1632" s="246">
        <f>_xll.qlIndexFixing($AD$5,BA1632,TRUE,_xll.ohTrigger(Trigger,Trigger3M))</f>
        <v>1.7438373840666266E-2</v>
      </c>
      <c r="BE1632" s="246" t="e">
        <f>IFERROR(_xll.qlIndexFixing($BF$1,BA1632,TRUE,_xll.ohTrigger(Trigger,Trigger3M)),#N/A)</f>
        <v>#N/A</v>
      </c>
    </row>
    <row r="1633" spans="52:57" ht="11.25" customHeight="1" x14ac:dyDescent="0.25">
      <c r="AZ1633" s="102" t="s">
        <v>83</v>
      </c>
      <c r="BA1633" s="101">
        <f>_xll.qlInterestRateIndexFixingDate(Currency&amp;"ibor"&amp;Tenor,BB1633,Trigger)</f>
        <v>50805</v>
      </c>
      <c r="BB1633" s="101">
        <f>_xll.qlCalendarAdvance(Calendar,BB1632,AZ1633,"f",,Trigger)</f>
        <v>50809</v>
      </c>
      <c r="BC1633" s="101">
        <f>_xll.qlInterestRateIndexMaturity(Currency&amp;"ibor"&amp;Tenor,BB1633,Trigger)</f>
        <v>50899</v>
      </c>
      <c r="BD1633" s="246">
        <f>_xll.qlIndexFixing($AD$5,BA1633,TRUE,_xll.ohTrigger(Trigger,Trigger3M))</f>
        <v>1.744044269049283E-2</v>
      </c>
      <c r="BE1633" s="246" t="e">
        <f>IFERROR(_xll.qlIndexFixing($BF$1,BA1633,TRUE,_xll.ohTrigger(Trigger,Trigger3M)),#N/A)</f>
        <v>#N/A</v>
      </c>
    </row>
    <row r="1634" spans="52:57" ht="11.25" customHeight="1" x14ac:dyDescent="0.25">
      <c r="AZ1634" s="102" t="s">
        <v>83</v>
      </c>
      <c r="BA1634" s="101">
        <f>_xll.qlInterestRateIndexFixingDate(Currency&amp;"ibor"&amp;Tenor,BB1634,Trigger)</f>
        <v>50812</v>
      </c>
      <c r="BB1634" s="101">
        <f>_xll.qlCalendarAdvance(Calendar,BB1633,AZ1634,"f",,Trigger)</f>
        <v>50816</v>
      </c>
      <c r="BC1634" s="101">
        <f>_xll.qlInterestRateIndexMaturity(Currency&amp;"ibor"&amp;Tenor,BB1634,Trigger)</f>
        <v>50906</v>
      </c>
      <c r="BD1634" s="246">
        <f>_xll.qlIndexFixing($AD$5,BA1634,TRUE,_xll.ohTrigger(Trigger,Trigger3M))</f>
        <v>1.744251154138432E-2</v>
      </c>
      <c r="BE1634" s="246" t="e">
        <f>IFERROR(_xll.qlIndexFixing($BF$1,BA1634,TRUE,_xll.ohTrigger(Trigger,Trigger3M)),#N/A)</f>
        <v>#N/A</v>
      </c>
    </row>
    <row r="1635" spans="52:57" ht="11.25" customHeight="1" x14ac:dyDescent="0.25">
      <c r="AZ1635" s="102" t="s">
        <v>83</v>
      </c>
      <c r="BA1635" s="101">
        <f>_xll.qlInterestRateIndexFixingDate(Currency&amp;"ibor"&amp;Tenor,BB1635,Trigger)</f>
        <v>50819</v>
      </c>
      <c r="BB1635" s="101">
        <f>_xll.qlCalendarAdvance(Calendar,BB1634,AZ1635,"f",,Trigger)</f>
        <v>50823</v>
      </c>
      <c r="BC1635" s="101">
        <f>_xll.qlInterestRateIndexMaturity(Currency&amp;"ibor"&amp;Tenor,BB1635,Trigger)</f>
        <v>50913</v>
      </c>
      <c r="BD1635" s="246">
        <f>_xll.qlIndexFixing($AD$5,BA1635,TRUE,_xll.ohTrigger(Trigger,Trigger3M))</f>
        <v>1.7444580393341624E-2</v>
      </c>
      <c r="BE1635" s="246" t="e">
        <f>IFERROR(_xll.qlIndexFixing($BF$1,BA1635,TRUE,_xll.ohTrigger(Trigger,Trigger3M)),#N/A)</f>
        <v>#N/A</v>
      </c>
    </row>
    <row r="1636" spans="52:57" ht="11.25" customHeight="1" x14ac:dyDescent="0.25">
      <c r="AZ1636" s="102" t="s">
        <v>83</v>
      </c>
      <c r="BA1636" s="101">
        <f>_xll.qlInterestRateIndexFixingDate(Currency&amp;"ibor"&amp;Tenor,BB1636,Trigger)</f>
        <v>50826</v>
      </c>
      <c r="BB1636" s="101">
        <f>_xll.qlCalendarAdvance(Calendar,BB1635,AZ1636,"f",,Trigger)</f>
        <v>50830</v>
      </c>
      <c r="BC1636" s="101">
        <f>_xll.qlInterestRateIndexMaturity(Currency&amp;"ibor"&amp;Tenor,BB1636,Trigger)</f>
        <v>50922</v>
      </c>
      <c r="BD1636" s="246">
        <f>_xll.qlIndexFixing($AD$5,BA1636,TRUE,_xll.ohTrigger(Trigger,Trigger3M))</f>
        <v>1.744778914155809E-2</v>
      </c>
      <c r="BE1636" s="246" t="e">
        <f>IFERROR(_xll.qlIndexFixing($BF$1,BA1636,TRUE,_xll.ohTrigger(Trigger,Trigger3M)),#N/A)</f>
        <v>#N/A</v>
      </c>
    </row>
    <row r="1637" spans="52:57" ht="11.25" customHeight="1" x14ac:dyDescent="0.25">
      <c r="AZ1637" s="102" t="s">
        <v>83</v>
      </c>
      <c r="BA1637" s="101">
        <f>_xll.qlInterestRateIndexFixingDate(Currency&amp;"ibor"&amp;Tenor,BB1637,Trigger)</f>
        <v>50833</v>
      </c>
      <c r="BB1637" s="101">
        <f>_xll.qlCalendarAdvance(Calendar,BB1636,AZ1637,"f",,Trigger)</f>
        <v>50837</v>
      </c>
      <c r="BC1637" s="101">
        <f>_xll.qlInterestRateIndexMaturity(Currency&amp;"ibor"&amp;Tenor,BB1637,Trigger)</f>
        <v>50929</v>
      </c>
      <c r="BD1637" s="246">
        <f>_xll.qlIndexFixing($AD$5,BA1637,TRUE,_xll.ohTrigger(Trigger,Trigger3M))</f>
        <v>1.7449858195912896E-2</v>
      </c>
      <c r="BE1637" s="246" t="e">
        <f>IFERROR(_xll.qlIndexFixing($BF$1,BA1637,TRUE,_xll.ohTrigger(Trigger,Trigger3M)),#N/A)</f>
        <v>#N/A</v>
      </c>
    </row>
    <row r="1638" spans="52:57" ht="11.25" customHeight="1" x14ac:dyDescent="0.25">
      <c r="AZ1638" s="102" t="s">
        <v>83</v>
      </c>
      <c r="BA1638" s="101">
        <f>_xll.qlInterestRateIndexFixingDate(Currency&amp;"ibor"&amp;Tenor,BB1638,Trigger)</f>
        <v>50840</v>
      </c>
      <c r="BB1638" s="101">
        <f>_xll.qlCalendarAdvance(Calendar,BB1637,AZ1638,"f",,Trigger)</f>
        <v>50844</v>
      </c>
      <c r="BC1638" s="101">
        <f>_xll.qlInterestRateIndexMaturity(Currency&amp;"ibor"&amp;Tenor,BB1638,Trigger)</f>
        <v>50936</v>
      </c>
      <c r="BD1638" s="246">
        <f>_xll.qlIndexFixing($AD$5,BA1638,TRUE,_xll.ohTrigger(Trigger,Trigger3M))</f>
        <v>1.7451927251356393E-2</v>
      </c>
      <c r="BE1638" s="246" t="e">
        <f>IFERROR(_xll.qlIndexFixing($BF$1,BA1638,TRUE,_xll.ohTrigger(Trigger,Trigger3M)),#N/A)</f>
        <v>#N/A</v>
      </c>
    </row>
    <row r="1639" spans="52:57" ht="11.25" customHeight="1" x14ac:dyDescent="0.25">
      <c r="AZ1639" s="102" t="s">
        <v>83</v>
      </c>
      <c r="BA1639" s="101">
        <f>_xll.qlInterestRateIndexFixingDate(Currency&amp;"ibor"&amp;Tenor,BB1639,Trigger)</f>
        <v>50847</v>
      </c>
      <c r="BB1639" s="101">
        <f>_xll.qlCalendarAdvance(Calendar,BB1638,AZ1639,"f",,Trigger)</f>
        <v>50851</v>
      </c>
      <c r="BC1639" s="101">
        <f>_xll.qlInterestRateIndexMaturity(Currency&amp;"ibor"&amp;Tenor,BB1639,Trigger)</f>
        <v>50943</v>
      </c>
      <c r="BD1639" s="246">
        <f>_xll.qlIndexFixing($AD$5,BA1639,TRUE,_xll.ohTrigger(Trigger,Trigger3M))</f>
        <v>1.7453996307889456E-2</v>
      </c>
      <c r="BE1639" s="246" t="e">
        <f>IFERROR(_xll.qlIndexFixing($BF$1,BA1639,TRUE,_xll.ohTrigger(Trigger,Trigger3M)),#N/A)</f>
        <v>#N/A</v>
      </c>
    </row>
    <row r="1640" spans="52:57" ht="11.25" customHeight="1" x14ac:dyDescent="0.25">
      <c r="AZ1640" s="102" t="s">
        <v>83</v>
      </c>
      <c r="BA1640" s="101">
        <f>_xll.qlInterestRateIndexFixingDate(Currency&amp;"ibor"&amp;Tenor,BB1640,Trigger)</f>
        <v>50854</v>
      </c>
      <c r="BB1640" s="101">
        <f>_xll.qlCalendarAdvance(Calendar,BB1639,AZ1640,"f",,Trigger)</f>
        <v>50858</v>
      </c>
      <c r="BC1640" s="101">
        <f>_xll.qlInterestRateIndexMaturity(Currency&amp;"ibor"&amp;Tenor,BB1640,Trigger)</f>
        <v>50950</v>
      </c>
      <c r="BD1640" s="246">
        <f>_xll.qlIndexFixing($AD$5,BA1640,TRUE,_xll.ohTrigger(Trigger,Trigger3M))</f>
        <v>1.7456065365510341E-2</v>
      </c>
      <c r="BE1640" s="246" t="e">
        <f>IFERROR(_xll.qlIndexFixing($BF$1,BA1640,TRUE,_xll.ohTrigger(Trigger,Trigger3M)),#N/A)</f>
        <v>#N/A</v>
      </c>
    </row>
    <row r="1641" spans="52:57" ht="11.25" customHeight="1" x14ac:dyDescent="0.25">
      <c r="AZ1641" s="102" t="s">
        <v>83</v>
      </c>
      <c r="BA1641" s="101">
        <f>_xll.qlInterestRateIndexFixingDate(Currency&amp;"ibor"&amp;Tenor,BB1641,Trigger)</f>
        <v>50861</v>
      </c>
      <c r="BB1641" s="101">
        <f>_xll.qlCalendarAdvance(Calendar,BB1640,AZ1641,"f",,Trigger)</f>
        <v>50865</v>
      </c>
      <c r="BC1641" s="101">
        <f>_xll.qlInterestRateIndexMaturity(Currency&amp;"ibor"&amp;Tenor,BB1641,Trigger)</f>
        <v>50956</v>
      </c>
      <c r="BD1641" s="246">
        <f>_xll.qlIndexFixing($AD$5,BA1641,TRUE,_xll.ohTrigger(Trigger,Trigger3M))</f>
        <v>1.7457563961866866E-2</v>
      </c>
      <c r="BE1641" s="246" t="e">
        <f>IFERROR(_xll.qlIndexFixing($BF$1,BA1641,TRUE,_xll.ohTrigger(Trigger,Trigger3M)),#N/A)</f>
        <v>#N/A</v>
      </c>
    </row>
    <row r="1642" spans="52:57" ht="11.25" customHeight="1" x14ac:dyDescent="0.25">
      <c r="AZ1642" s="102" t="s">
        <v>83</v>
      </c>
      <c r="BA1642" s="101">
        <f>_xll.qlInterestRateIndexFixingDate(Currency&amp;"ibor"&amp;Tenor,BB1642,Trigger)</f>
        <v>50866</v>
      </c>
      <c r="BB1642" s="101">
        <f>_xll.qlCalendarAdvance(Calendar,BB1641,AZ1642,"f",,Trigger)</f>
        <v>50872</v>
      </c>
      <c r="BC1642" s="101">
        <f>_xll.qlInterestRateIndexMaturity(Currency&amp;"ibor"&amp;Tenor,BB1642,Trigger)</f>
        <v>50963</v>
      </c>
      <c r="BD1642" s="246">
        <f>_xll.qlIndexFixing($AD$5,BA1642,TRUE,_xll.ohTrigger(Trigger,Trigger3M))</f>
        <v>1.745963292147007E-2</v>
      </c>
      <c r="BE1642" s="246" t="e">
        <f>IFERROR(_xll.qlIndexFixing($BF$1,BA1642,TRUE,_xll.ohTrigger(Trigger,Trigger3M)),#N/A)</f>
        <v>#N/A</v>
      </c>
    </row>
    <row r="1643" spans="52:57" ht="11.25" customHeight="1" x14ac:dyDescent="0.25">
      <c r="AZ1643" s="102" t="s">
        <v>83</v>
      </c>
      <c r="BA1643" s="101">
        <f>_xll.qlInterestRateIndexFixingDate(Currency&amp;"ibor"&amp;Tenor,BB1643,Trigger)</f>
        <v>50875</v>
      </c>
      <c r="BB1643" s="101">
        <f>_xll.qlCalendarAdvance(Calendar,BB1642,AZ1643,"f",,Trigger)</f>
        <v>50879</v>
      </c>
      <c r="BC1643" s="101">
        <f>_xll.qlInterestRateIndexMaturity(Currency&amp;"ibor"&amp;Tenor,BB1643,Trigger)</f>
        <v>50970</v>
      </c>
      <c r="BD1643" s="246">
        <f>_xll.qlIndexFixing($AD$5,BA1643,TRUE,_xll.ohTrigger(Trigger,Trigger3M))</f>
        <v>1.7461701882151966E-2</v>
      </c>
      <c r="BE1643" s="246" t="e">
        <f>IFERROR(_xll.qlIndexFixing($BF$1,BA1643,TRUE,_xll.ohTrigger(Trigger,Trigger3M)),#N/A)</f>
        <v>#N/A</v>
      </c>
    </row>
    <row r="1644" spans="52:57" ht="11.25" customHeight="1" x14ac:dyDescent="0.25">
      <c r="AZ1644" s="102" t="s">
        <v>83</v>
      </c>
      <c r="BA1644" s="101">
        <f>_xll.qlInterestRateIndexFixingDate(Currency&amp;"ibor"&amp;Tenor,BB1644,Trigger)</f>
        <v>50882</v>
      </c>
      <c r="BB1644" s="101">
        <f>_xll.qlCalendarAdvance(Calendar,BB1643,AZ1644,"f",,Trigger)</f>
        <v>50886</v>
      </c>
      <c r="BC1644" s="101">
        <f>_xll.qlInterestRateIndexMaturity(Currency&amp;"ibor"&amp;Tenor,BB1644,Trigger)</f>
        <v>50977</v>
      </c>
      <c r="BD1644" s="246">
        <f>_xll.qlIndexFixing($AD$5,BA1644,TRUE,_xll.ohTrigger(Trigger,Trigger3M))</f>
        <v>1.7459920928937615E-2</v>
      </c>
      <c r="BE1644" s="246" t="e">
        <f>IFERROR(_xll.qlIndexFixing($BF$1,BA1644,TRUE,_xll.ohTrigger(Trigger,Trigger3M)),#N/A)</f>
        <v>#N/A</v>
      </c>
    </row>
    <row r="1645" spans="52:57" ht="11.25" customHeight="1" x14ac:dyDescent="0.25">
      <c r="AZ1645" s="102" t="s">
        <v>83</v>
      </c>
      <c r="BA1645" s="101">
        <f>_xll.qlInterestRateIndexFixingDate(Currency&amp;"ibor"&amp;Tenor,BB1645,Trigger)</f>
        <v>50889</v>
      </c>
      <c r="BB1645" s="101">
        <f>_xll.qlCalendarAdvance(Calendar,BB1644,AZ1645,"f",,Trigger)</f>
        <v>50893</v>
      </c>
      <c r="BC1645" s="101">
        <f>_xll.qlInterestRateIndexMaturity(Currency&amp;"ibor"&amp;Tenor,BB1645,Trigger)</f>
        <v>50985</v>
      </c>
      <c r="BD1645" s="246">
        <f>_xll.qlIndexFixing($AD$5,BA1645,TRUE,_xll.ohTrigger(Trigger,Trigger3M))</f>
        <v>1.7432105247081029E-2</v>
      </c>
      <c r="BE1645" s="246" t="e">
        <f>IFERROR(_xll.qlIndexFixing($BF$1,BA1645,TRUE,_xll.ohTrigger(Trigger,Trigger3M)),#N/A)</f>
        <v>#N/A</v>
      </c>
    </row>
    <row r="1646" spans="52:57" ht="11.25" customHeight="1" x14ac:dyDescent="0.25">
      <c r="AZ1646" s="102" t="s">
        <v>83</v>
      </c>
      <c r="BA1646" s="101">
        <f>_xll.qlInterestRateIndexFixingDate(Currency&amp;"ibor"&amp;Tenor,BB1646,Trigger)</f>
        <v>50896</v>
      </c>
      <c r="BB1646" s="101">
        <f>_xll.qlCalendarAdvance(Calendar,BB1645,AZ1646,"f",,Trigger)</f>
        <v>50900</v>
      </c>
      <c r="BC1646" s="101">
        <f>_xll.qlInterestRateIndexMaturity(Currency&amp;"ibor"&amp;Tenor,BB1646,Trigger)</f>
        <v>50992</v>
      </c>
      <c r="BD1646" s="246">
        <f>_xll.qlIndexFixing($AD$5,BA1646,TRUE,_xll.ohTrigger(Trigger,Trigger3M))</f>
        <v>1.740744385678071E-2</v>
      </c>
      <c r="BE1646" s="246" t="e">
        <f>IFERROR(_xll.qlIndexFixing($BF$1,BA1646,TRUE,_xll.ohTrigger(Trigger,Trigger3M)),#N/A)</f>
        <v>#N/A</v>
      </c>
    </row>
    <row r="1647" spans="52:57" ht="11.25" customHeight="1" x14ac:dyDescent="0.25">
      <c r="AZ1647" s="102" t="s">
        <v>83</v>
      </c>
      <c r="BA1647" s="101">
        <f>_xll.qlInterestRateIndexFixingDate(Currency&amp;"ibor"&amp;Tenor,BB1647,Trigger)</f>
        <v>50903</v>
      </c>
      <c r="BB1647" s="101">
        <f>_xll.qlCalendarAdvance(Calendar,BB1646,AZ1647,"f",,Trigger)</f>
        <v>50907</v>
      </c>
      <c r="BC1647" s="101">
        <f>_xll.qlInterestRateIndexMaturity(Currency&amp;"ibor"&amp;Tenor,BB1647,Trigger)</f>
        <v>50999</v>
      </c>
      <c r="BD1647" s="246">
        <f>_xll.qlIndexFixing($AD$5,BA1647,TRUE,_xll.ohTrigger(Trigger,Trigger3M))</f>
        <v>1.738274006691827E-2</v>
      </c>
      <c r="BE1647" s="246" t="e">
        <f>IFERROR(_xll.qlIndexFixing($BF$1,BA1647,TRUE,_xll.ohTrigger(Trigger,Trigger3M)),#N/A)</f>
        <v>#N/A</v>
      </c>
    </row>
    <row r="1648" spans="52:57" ht="11.25" customHeight="1" x14ac:dyDescent="0.25">
      <c r="AZ1648" s="102" t="s">
        <v>83</v>
      </c>
      <c r="BA1648" s="101">
        <f>_xll.qlInterestRateIndexFixingDate(Currency&amp;"ibor"&amp;Tenor,BB1648,Trigger)</f>
        <v>50910</v>
      </c>
      <c r="BB1648" s="101">
        <f>_xll.qlCalendarAdvance(Calendar,BB1647,AZ1648,"f",,Trigger)</f>
        <v>50914</v>
      </c>
      <c r="BC1648" s="101">
        <f>_xll.qlInterestRateIndexMaturity(Currency&amp;"ibor"&amp;Tenor,BB1648,Trigger)</f>
        <v>51006</v>
      </c>
      <c r="BD1648" s="246">
        <f>_xll.qlIndexFixing($AD$5,BA1648,TRUE,_xll.ohTrigger(Trigger,Trigger3M))</f>
        <v>1.7357993878295674E-2</v>
      </c>
      <c r="BE1648" s="246" t="e">
        <f>IFERROR(_xll.qlIndexFixing($BF$1,BA1648,TRUE,_xll.ohTrigger(Trigger,Trigger3M)),#N/A)</f>
        <v>#N/A</v>
      </c>
    </row>
    <row r="1649" spans="52:57" ht="11.25" customHeight="1" x14ac:dyDescent="0.25">
      <c r="AZ1649" s="102" t="s">
        <v>83</v>
      </c>
      <c r="BA1649" s="101">
        <f>_xll.qlInterestRateIndexFixingDate(Currency&amp;"ibor"&amp;Tenor,BB1649,Trigger)</f>
        <v>50917</v>
      </c>
      <c r="BB1649" s="101">
        <f>_xll.qlCalendarAdvance(Calendar,BB1648,AZ1649,"f",,Trigger)</f>
        <v>50921</v>
      </c>
      <c r="BC1649" s="101">
        <f>_xll.qlInterestRateIndexMaturity(Currency&amp;"ibor"&amp;Tenor,BB1649,Trigger)</f>
        <v>51013</v>
      </c>
      <c r="BD1649" s="246">
        <f>_xll.qlIndexFixing($AD$5,BA1649,TRUE,_xll.ohTrigger(Trigger,Trigger3M))</f>
        <v>1.7333205291716627E-2</v>
      </c>
      <c r="BE1649" s="246" t="e">
        <f>IFERROR(_xll.qlIndexFixing($BF$1,BA1649,TRUE,_xll.ohTrigger(Trigger,Trigger3M)),#N/A)</f>
        <v>#N/A</v>
      </c>
    </row>
    <row r="1650" spans="52:57" ht="11.25" customHeight="1" x14ac:dyDescent="0.25">
      <c r="AZ1650" s="102" t="s">
        <v>83</v>
      </c>
      <c r="BA1650" s="101">
        <f>_xll.qlInterestRateIndexFixingDate(Currency&amp;"ibor"&amp;Tenor,BB1650,Trigger)</f>
        <v>50924</v>
      </c>
      <c r="BB1650" s="101">
        <f>_xll.qlCalendarAdvance(Calendar,BB1649,AZ1650,"f",,Trigger)</f>
        <v>50928</v>
      </c>
      <c r="BC1650" s="101">
        <f>_xll.qlInterestRateIndexMaturity(Currency&amp;"ibor"&amp;Tenor,BB1650,Trigger)</f>
        <v>51020</v>
      </c>
      <c r="BD1650" s="246">
        <f>_xll.qlIndexFixing($AD$5,BA1650,TRUE,_xll.ohTrigger(Trigger,Trigger3M))</f>
        <v>1.7308374307983966E-2</v>
      </c>
      <c r="BE1650" s="246" t="e">
        <f>IFERROR(_xll.qlIndexFixing($BF$1,BA1650,TRUE,_xll.ohTrigger(Trigger,Trigger3M)),#N/A)</f>
        <v>#N/A</v>
      </c>
    </row>
    <row r="1651" spans="52:57" ht="11.25" customHeight="1" x14ac:dyDescent="0.25">
      <c r="AZ1651" s="102" t="s">
        <v>83</v>
      </c>
      <c r="BA1651" s="101">
        <f>_xll.qlInterestRateIndexFixingDate(Currency&amp;"ibor"&amp;Tenor,BB1651,Trigger)</f>
        <v>50931</v>
      </c>
      <c r="BB1651" s="101">
        <f>_xll.qlCalendarAdvance(Calendar,BB1650,AZ1651,"f",,Trigger)</f>
        <v>50935</v>
      </c>
      <c r="BC1651" s="101">
        <f>_xll.qlInterestRateIndexMaturity(Currency&amp;"ibor"&amp;Tenor,BB1651,Trigger)</f>
        <v>51027</v>
      </c>
      <c r="BD1651" s="246">
        <f>_xll.qlIndexFixing($AD$5,BA1651,TRUE,_xll.ohTrigger(Trigger,Trigger3M))</f>
        <v>1.7283500927904004E-2</v>
      </c>
      <c r="BE1651" s="246" t="e">
        <f>IFERROR(_xll.qlIndexFixing($BF$1,BA1651,TRUE,_xll.ohTrigger(Trigger,Trigger3M)),#N/A)</f>
        <v>#N/A</v>
      </c>
    </row>
    <row r="1652" spans="52:57" ht="11.25" customHeight="1" x14ac:dyDescent="0.25">
      <c r="AZ1652" s="102" t="s">
        <v>83</v>
      </c>
      <c r="BA1652" s="101">
        <f>_xll.qlInterestRateIndexFixingDate(Currency&amp;"ibor"&amp;Tenor,BB1652,Trigger)</f>
        <v>50938</v>
      </c>
      <c r="BB1652" s="101">
        <f>_xll.qlCalendarAdvance(Calendar,BB1651,AZ1652,"f",,Trigger)</f>
        <v>50942</v>
      </c>
      <c r="BC1652" s="101">
        <f>_xll.qlInterestRateIndexMaturity(Currency&amp;"ibor"&amp;Tenor,BB1652,Trigger)</f>
        <v>51034</v>
      </c>
      <c r="BD1652" s="246">
        <f>_xll.qlIndexFixing($AD$5,BA1652,TRUE,_xll.ohTrigger(Trigger,Trigger3M))</f>
        <v>1.7258585152283918E-2</v>
      </c>
      <c r="BE1652" s="246" t="e">
        <f>IFERROR(_xll.qlIndexFixing($BF$1,BA1652,TRUE,_xll.ohTrigger(Trigger,Trigger3M)),#N/A)</f>
        <v>#N/A</v>
      </c>
    </row>
    <row r="1653" spans="52:57" ht="11.25" customHeight="1" x14ac:dyDescent="0.25">
      <c r="AZ1653" s="102" t="s">
        <v>83</v>
      </c>
      <c r="BA1653" s="101">
        <f>_xll.qlInterestRateIndexFixingDate(Currency&amp;"ibor"&amp;Tenor,BB1653,Trigger)</f>
        <v>50945</v>
      </c>
      <c r="BB1653" s="101">
        <f>_xll.qlCalendarAdvance(Calendar,BB1652,AZ1653,"f",,Trigger)</f>
        <v>50949</v>
      </c>
      <c r="BC1653" s="101">
        <f>_xll.qlInterestRateIndexMaturity(Currency&amp;"ibor"&amp;Tenor,BB1653,Trigger)</f>
        <v>51041</v>
      </c>
      <c r="BD1653" s="246">
        <f>_xll.qlIndexFixing($AD$5,BA1653,TRUE,_xll.ohTrigger(Trigger,Trigger3M))</f>
        <v>1.7233626981930893E-2</v>
      </c>
      <c r="BE1653" s="246" t="e">
        <f>IFERROR(_xll.qlIndexFixing($BF$1,BA1653,TRUE,_xll.ohTrigger(Trigger,Trigger3M)),#N/A)</f>
        <v>#N/A</v>
      </c>
    </row>
    <row r="1654" spans="52:57" ht="11.25" customHeight="1" x14ac:dyDescent="0.25">
      <c r="AZ1654" s="102" t="s">
        <v>83</v>
      </c>
      <c r="BA1654" s="101">
        <f>_xll.qlInterestRateIndexFixingDate(Currency&amp;"ibor"&amp;Tenor,BB1654,Trigger)</f>
        <v>50952</v>
      </c>
      <c r="BB1654" s="101">
        <f>_xll.qlCalendarAdvance(Calendar,BB1653,AZ1654,"f",,Trigger)</f>
        <v>50956</v>
      </c>
      <c r="BC1654" s="101">
        <f>_xll.qlInterestRateIndexMaturity(Currency&amp;"ibor"&amp;Tenor,BB1654,Trigger)</f>
        <v>51048</v>
      </c>
      <c r="BD1654" s="246">
        <f>_xll.qlIndexFixing($AD$5,BA1654,TRUE,_xll.ohTrigger(Trigger,Trigger3M))</f>
        <v>1.7208626417654711E-2</v>
      </c>
      <c r="BE1654" s="246" t="e">
        <f>IFERROR(_xll.qlIndexFixing($BF$1,BA1654,TRUE,_xll.ohTrigger(Trigger,Trigger3M)),#N/A)</f>
        <v>#N/A</v>
      </c>
    </row>
    <row r="1655" spans="52:57" ht="11.25" customHeight="1" x14ac:dyDescent="0.25">
      <c r="AZ1655" s="102" t="s">
        <v>83</v>
      </c>
      <c r="BA1655" s="101">
        <f>_xll.qlInterestRateIndexFixingDate(Currency&amp;"ibor"&amp;Tenor,BB1655,Trigger)</f>
        <v>50959</v>
      </c>
      <c r="BB1655" s="101">
        <f>_xll.qlCalendarAdvance(Calendar,BB1654,AZ1655,"f",,Trigger)</f>
        <v>50963</v>
      </c>
      <c r="BC1655" s="101">
        <f>_xll.qlInterestRateIndexMaturity(Currency&amp;"ibor"&amp;Tenor,BB1655,Trigger)</f>
        <v>51055</v>
      </c>
      <c r="BD1655" s="246">
        <f>_xll.qlIndexFixing($AD$5,BA1655,TRUE,_xll.ohTrigger(Trigger,Trigger3M))</f>
        <v>1.7183583460267771E-2</v>
      </c>
      <c r="BE1655" s="246" t="e">
        <f>IFERROR(_xll.qlIndexFixing($BF$1,BA1655,TRUE,_xll.ohTrigger(Trigger,Trigger3M)),#N/A)</f>
        <v>#N/A</v>
      </c>
    </row>
    <row r="1656" spans="52:57" ht="11.25" customHeight="1" x14ac:dyDescent="0.25">
      <c r="AZ1656" s="102" t="s">
        <v>83</v>
      </c>
      <c r="BA1656" s="101">
        <f>_xll.qlInterestRateIndexFixingDate(Currency&amp;"ibor"&amp;Tenor,BB1656,Trigger)</f>
        <v>50966</v>
      </c>
      <c r="BB1656" s="101">
        <f>_xll.qlCalendarAdvance(Calendar,BB1655,AZ1656,"f",,Trigger)</f>
        <v>50970</v>
      </c>
      <c r="BC1656" s="101">
        <f>_xll.qlInterestRateIndexMaturity(Currency&amp;"ibor"&amp;Tenor,BB1656,Trigger)</f>
        <v>51062</v>
      </c>
      <c r="BD1656" s="246">
        <f>_xll.qlIndexFixing($AD$5,BA1656,TRUE,_xll.ohTrigger(Trigger,Trigger3M))</f>
        <v>1.715849811058159E-2</v>
      </c>
      <c r="BE1656" s="246" t="e">
        <f>IFERROR(_xll.qlIndexFixing($BF$1,BA1656,TRUE,_xll.ohTrigger(Trigger,Trigger3M)),#N/A)</f>
        <v>#N/A</v>
      </c>
    </row>
    <row r="1657" spans="52:57" ht="11.25" customHeight="1" x14ac:dyDescent="0.25">
      <c r="AZ1657" s="102" t="s">
        <v>83</v>
      </c>
      <c r="BA1657" s="101">
        <f>_xll.qlInterestRateIndexFixingDate(Currency&amp;"ibor"&amp;Tenor,BB1657,Trigger)</f>
        <v>50973</v>
      </c>
      <c r="BB1657" s="101">
        <f>_xll.qlCalendarAdvance(Calendar,BB1656,AZ1657,"f",,Trigger)</f>
        <v>50977</v>
      </c>
      <c r="BC1657" s="101">
        <f>_xll.qlInterestRateIndexMaturity(Currency&amp;"ibor"&amp;Tenor,BB1657,Trigger)</f>
        <v>51069</v>
      </c>
      <c r="BD1657" s="246">
        <f>_xll.qlIndexFixing($AD$5,BA1657,TRUE,_xll.ohTrigger(Trigger,Trigger3M))</f>
        <v>1.7137178304966749E-2</v>
      </c>
      <c r="BE1657" s="246" t="e">
        <f>IFERROR(_xll.qlIndexFixing($BF$1,BA1657,TRUE,_xll.ohTrigger(Trigger,Trigger3M)),#N/A)</f>
        <v>#N/A</v>
      </c>
    </row>
    <row r="1658" spans="52:57" ht="11.25" customHeight="1" x14ac:dyDescent="0.25">
      <c r="AZ1658" s="102" t="s">
        <v>83</v>
      </c>
      <c r="BA1658" s="101">
        <f>_xll.qlInterestRateIndexFixingDate(Currency&amp;"ibor"&amp;Tenor,BB1658,Trigger)</f>
        <v>50980</v>
      </c>
      <c r="BB1658" s="101">
        <f>_xll.qlCalendarAdvance(Calendar,BB1657,AZ1658,"f",,Trigger)</f>
        <v>50984</v>
      </c>
      <c r="BC1658" s="101">
        <f>_xll.qlInterestRateIndexMaturity(Currency&amp;"ibor"&amp;Tenor,BB1658,Trigger)</f>
        <v>51076</v>
      </c>
      <c r="BD1658" s="246">
        <f>_xll.qlIndexFixing($AD$5,BA1658,TRUE,_xll.ohTrigger(Trigger,Trigger3M))</f>
        <v>1.7138687945457629E-2</v>
      </c>
      <c r="BE1658" s="246" t="e">
        <f>IFERROR(_xll.qlIndexFixing($BF$1,BA1658,TRUE,_xll.ohTrigger(Trigger,Trigger3M)),#N/A)</f>
        <v>#N/A</v>
      </c>
    </row>
    <row r="1659" spans="52:57" ht="11.25" customHeight="1" x14ac:dyDescent="0.25">
      <c r="AZ1659" s="102" t="s">
        <v>83</v>
      </c>
      <c r="BA1659" s="101">
        <f>_xll.qlInterestRateIndexFixingDate(Currency&amp;"ibor"&amp;Tenor,BB1659,Trigger)</f>
        <v>50987</v>
      </c>
      <c r="BB1659" s="101">
        <f>_xll.qlCalendarAdvance(Calendar,BB1658,AZ1659,"f",,Trigger)</f>
        <v>50991</v>
      </c>
      <c r="BC1659" s="101">
        <f>_xll.qlInterestRateIndexMaturity(Currency&amp;"ibor"&amp;Tenor,BB1659,Trigger)</f>
        <v>51083</v>
      </c>
      <c r="BD1659" s="246">
        <f>_xll.qlIndexFixing($AD$5,BA1659,TRUE,_xll.ohTrigger(Trigger,Trigger3M))</f>
        <v>1.7140197586528908E-2</v>
      </c>
      <c r="BE1659" s="246" t="e">
        <f>IFERROR(_xll.qlIndexFixing($BF$1,BA1659,TRUE,_xll.ohTrigger(Trigger,Trigger3M)),#N/A)</f>
        <v>#N/A</v>
      </c>
    </row>
    <row r="1660" spans="52:57" ht="11.25" customHeight="1" x14ac:dyDescent="0.25">
      <c r="AZ1660" s="102" t="s">
        <v>83</v>
      </c>
      <c r="BA1660" s="101">
        <f>_xll.qlInterestRateIndexFixingDate(Currency&amp;"ibor"&amp;Tenor,BB1660,Trigger)</f>
        <v>50994</v>
      </c>
      <c r="BB1660" s="101">
        <f>_xll.qlCalendarAdvance(Calendar,BB1659,AZ1660,"f",,Trigger)</f>
        <v>50998</v>
      </c>
      <c r="BC1660" s="101">
        <f>_xll.qlInterestRateIndexMaturity(Currency&amp;"ibor"&amp;Tenor,BB1660,Trigger)</f>
        <v>51090</v>
      </c>
      <c r="BD1660" s="246">
        <f>_xll.qlIndexFixing($AD$5,BA1660,TRUE,_xll.ohTrigger(Trigger,Trigger3M))</f>
        <v>1.7141707228178857E-2</v>
      </c>
      <c r="BE1660" s="246" t="e">
        <f>IFERROR(_xll.qlIndexFixing($BF$1,BA1660,TRUE,_xll.ohTrigger(Trigger,Trigger3M)),#N/A)</f>
        <v>#N/A</v>
      </c>
    </row>
    <row r="1661" spans="52:57" ht="11.25" customHeight="1" x14ac:dyDescent="0.25">
      <c r="AZ1661" s="102" t="s">
        <v>83</v>
      </c>
      <c r="BA1661" s="101">
        <f>_xll.qlInterestRateIndexFixingDate(Currency&amp;"ibor"&amp;Tenor,BB1661,Trigger)</f>
        <v>51001</v>
      </c>
      <c r="BB1661" s="101">
        <f>_xll.qlCalendarAdvance(Calendar,BB1660,AZ1661,"f",,Trigger)</f>
        <v>51005</v>
      </c>
      <c r="BC1661" s="101">
        <f>_xll.qlInterestRateIndexMaturity(Currency&amp;"ibor"&amp;Tenor,BB1661,Trigger)</f>
        <v>51097</v>
      </c>
      <c r="BD1661" s="246">
        <f>_xll.qlIndexFixing($AD$5,BA1661,TRUE,_xll.ohTrigger(Trigger,Trigger3M))</f>
        <v>1.714321687041008E-2</v>
      </c>
      <c r="BE1661" s="246" t="e">
        <f>IFERROR(_xll.qlIndexFixing($BF$1,BA1661,TRUE,_xll.ohTrigger(Trigger,Trigger3M)),#N/A)</f>
        <v>#N/A</v>
      </c>
    </row>
    <row r="1662" spans="52:57" ht="11.25" customHeight="1" x14ac:dyDescent="0.25">
      <c r="AZ1662" s="102" t="s">
        <v>83</v>
      </c>
      <c r="BA1662" s="101">
        <f>_xll.qlInterestRateIndexFixingDate(Currency&amp;"ibor"&amp;Tenor,BB1662,Trigger)</f>
        <v>51008</v>
      </c>
      <c r="BB1662" s="101">
        <f>_xll.qlCalendarAdvance(Calendar,BB1661,AZ1662,"f",,Trigger)</f>
        <v>51012</v>
      </c>
      <c r="BC1662" s="101">
        <f>_xll.qlInterestRateIndexMaturity(Currency&amp;"ibor"&amp;Tenor,BB1662,Trigger)</f>
        <v>51104</v>
      </c>
      <c r="BD1662" s="246">
        <f>_xll.qlIndexFixing($AD$5,BA1662,TRUE,_xll.ohTrigger(Trigger,Trigger3M))</f>
        <v>1.714472651322084E-2</v>
      </c>
      <c r="BE1662" s="246" t="e">
        <f>IFERROR(_xll.qlIndexFixing($BF$1,BA1662,TRUE,_xll.ohTrigger(Trigger,Trigger3M)),#N/A)</f>
        <v>#N/A</v>
      </c>
    </row>
    <row r="1663" spans="52:57" ht="11.25" customHeight="1" x14ac:dyDescent="0.25">
      <c r="AZ1663" s="102" t="s">
        <v>83</v>
      </c>
      <c r="BA1663" s="101">
        <f>_xll.qlInterestRateIndexFixingDate(Currency&amp;"ibor"&amp;Tenor,BB1663,Trigger)</f>
        <v>51015</v>
      </c>
      <c r="BB1663" s="101">
        <f>_xll.qlCalendarAdvance(Calendar,BB1662,AZ1663,"f",,Trigger)</f>
        <v>51019</v>
      </c>
      <c r="BC1663" s="101">
        <f>_xll.qlInterestRateIndexMaturity(Currency&amp;"ibor"&amp;Tenor,BB1663,Trigger)</f>
        <v>51110</v>
      </c>
      <c r="BD1663" s="246">
        <f>_xll.qlIndexFixing($AD$5,BA1663,TRUE,_xll.ohTrigger(Trigger,Trigger3M))</f>
        <v>1.7145720607417862E-2</v>
      </c>
      <c r="BE1663" s="246" t="e">
        <f>IFERROR(_xll.qlIndexFixing($BF$1,BA1663,TRUE,_xll.ohTrigger(Trigger,Trigger3M)),#N/A)</f>
        <v>#N/A</v>
      </c>
    </row>
    <row r="1664" spans="52:57" ht="11.25" customHeight="1" x14ac:dyDescent="0.25">
      <c r="AZ1664" s="102" t="s">
        <v>83</v>
      </c>
      <c r="BA1664" s="101">
        <f>_xll.qlInterestRateIndexFixingDate(Currency&amp;"ibor"&amp;Tenor,BB1664,Trigger)</f>
        <v>51022</v>
      </c>
      <c r="BB1664" s="101">
        <f>_xll.qlCalendarAdvance(Calendar,BB1663,AZ1664,"f",,Trigger)</f>
        <v>51026</v>
      </c>
      <c r="BC1664" s="101">
        <f>_xll.qlInterestRateIndexMaturity(Currency&amp;"ibor"&amp;Tenor,BB1664,Trigger)</f>
        <v>51117</v>
      </c>
      <c r="BD1664" s="246">
        <f>_xll.qlIndexFixing($AD$5,BA1664,TRUE,_xll.ohTrigger(Trigger,Trigger3M))</f>
        <v>1.7147230179601163E-2</v>
      </c>
      <c r="BE1664" s="246" t="e">
        <f>IFERROR(_xll.qlIndexFixing($BF$1,BA1664,TRUE,_xll.ohTrigger(Trigger,Trigger3M)),#N/A)</f>
        <v>#N/A</v>
      </c>
    </row>
    <row r="1665" spans="52:57" ht="11.25" customHeight="1" x14ac:dyDescent="0.25">
      <c r="AZ1665" s="102" t="s">
        <v>83</v>
      </c>
      <c r="BA1665" s="101">
        <f>_xll.qlInterestRateIndexFixingDate(Currency&amp;"ibor"&amp;Tenor,BB1665,Trigger)</f>
        <v>51029</v>
      </c>
      <c r="BB1665" s="101">
        <f>_xll.qlCalendarAdvance(Calendar,BB1664,AZ1665,"f",,Trigger)</f>
        <v>51033</v>
      </c>
      <c r="BC1665" s="101">
        <f>_xll.qlInterestRateIndexMaturity(Currency&amp;"ibor"&amp;Tenor,BB1665,Trigger)</f>
        <v>51124</v>
      </c>
      <c r="BD1665" s="246">
        <f>_xll.qlIndexFixing($AD$5,BA1665,TRUE,_xll.ohTrigger(Trigger,Trigger3M))</f>
        <v>1.714873975235719E-2</v>
      </c>
      <c r="BE1665" s="246" t="e">
        <f>IFERROR(_xll.qlIndexFixing($BF$1,BA1665,TRUE,_xll.ohTrigger(Trigger,Trigger3M)),#N/A)</f>
        <v>#N/A</v>
      </c>
    </row>
    <row r="1666" spans="52:57" ht="11.25" customHeight="1" x14ac:dyDescent="0.25">
      <c r="AZ1666" s="102" t="s">
        <v>83</v>
      </c>
      <c r="BA1666" s="101">
        <f>_xll.qlInterestRateIndexFixingDate(Currency&amp;"ibor"&amp;Tenor,BB1666,Trigger)</f>
        <v>51036</v>
      </c>
      <c r="BB1666" s="101">
        <f>_xll.qlCalendarAdvance(Calendar,BB1665,AZ1666,"f",,Trigger)</f>
        <v>51040</v>
      </c>
      <c r="BC1666" s="101">
        <f>_xll.qlInterestRateIndexMaturity(Currency&amp;"ibor"&amp;Tenor,BB1666,Trigger)</f>
        <v>51131</v>
      </c>
      <c r="BD1666" s="246">
        <f>_xll.qlIndexFixing($AD$5,BA1666,TRUE,_xll.ohTrigger(Trigger,Trigger3M))</f>
        <v>1.7150249325687705E-2</v>
      </c>
      <c r="BE1666" s="246" t="e">
        <f>IFERROR(_xll.qlIndexFixing($BF$1,BA1666,TRUE,_xll.ohTrigger(Trigger,Trigger3M)),#N/A)</f>
        <v>#N/A</v>
      </c>
    </row>
    <row r="1667" spans="52:57" ht="11.25" customHeight="1" x14ac:dyDescent="0.25">
      <c r="AZ1667" s="102" t="s">
        <v>83</v>
      </c>
      <c r="BA1667" s="101">
        <f>_xll.qlInterestRateIndexFixingDate(Currency&amp;"ibor"&amp;Tenor,BB1667,Trigger)</f>
        <v>51043</v>
      </c>
      <c r="BB1667" s="101">
        <f>_xll.qlCalendarAdvance(Calendar,BB1666,AZ1667,"f",,Trigger)</f>
        <v>51047</v>
      </c>
      <c r="BC1667" s="101">
        <f>_xll.qlInterestRateIndexMaturity(Currency&amp;"ibor"&amp;Tenor,BB1667,Trigger)</f>
        <v>51139</v>
      </c>
      <c r="BD1667" s="246">
        <f>_xll.qlIndexFixing($AD$5,BA1667,TRUE,_xll.ohTrigger(Trigger,Trigger3M))</f>
        <v>1.7152274735971161E-2</v>
      </c>
      <c r="BE1667" s="246" t="e">
        <f>IFERROR(_xll.qlIndexFixing($BF$1,BA1667,TRUE,_xll.ohTrigger(Trigger,Trigger3M)),#N/A)</f>
        <v>#N/A</v>
      </c>
    </row>
    <row r="1668" spans="52:57" ht="11.25" customHeight="1" x14ac:dyDescent="0.25">
      <c r="AZ1668" s="102" t="s">
        <v>83</v>
      </c>
      <c r="BA1668" s="101">
        <f>_xll.qlInterestRateIndexFixingDate(Currency&amp;"ibor"&amp;Tenor,BB1668,Trigger)</f>
        <v>51050</v>
      </c>
      <c r="BB1668" s="101">
        <f>_xll.qlCalendarAdvance(Calendar,BB1667,AZ1668,"f",,Trigger)</f>
        <v>51054</v>
      </c>
      <c r="BC1668" s="101">
        <f>_xll.qlInterestRateIndexMaturity(Currency&amp;"ibor"&amp;Tenor,BB1668,Trigger)</f>
        <v>51146</v>
      </c>
      <c r="BD1668" s="246">
        <f>_xll.qlIndexFixing($AD$5,BA1668,TRUE,_xll.ohTrigger(Trigger,Trigger3M))</f>
        <v>1.7153784382262616E-2</v>
      </c>
      <c r="BE1668" s="246" t="e">
        <f>IFERROR(_xll.qlIndexFixing($BF$1,BA1668,TRUE,_xll.ohTrigger(Trigger,Trigger3M)),#N/A)</f>
        <v>#N/A</v>
      </c>
    </row>
    <row r="1669" spans="52:57" ht="11.25" customHeight="1" x14ac:dyDescent="0.25">
      <c r="AZ1669" s="102" t="s">
        <v>83</v>
      </c>
      <c r="BA1669" s="101">
        <f>_xll.qlInterestRateIndexFixingDate(Currency&amp;"ibor"&amp;Tenor,BB1669,Trigger)</f>
        <v>51057</v>
      </c>
      <c r="BB1669" s="101">
        <f>_xll.qlCalendarAdvance(Calendar,BB1668,AZ1669,"f",,Trigger)</f>
        <v>51061</v>
      </c>
      <c r="BC1669" s="101">
        <f>_xll.qlInterestRateIndexMaturity(Currency&amp;"ibor"&amp;Tenor,BB1669,Trigger)</f>
        <v>51153</v>
      </c>
      <c r="BD1669" s="246">
        <f>_xll.qlIndexFixing($AD$5,BA1669,TRUE,_xll.ohTrigger(Trigger,Trigger3M))</f>
        <v>1.7155294029131869E-2</v>
      </c>
      <c r="BE1669" s="246" t="e">
        <f>IFERROR(_xll.qlIndexFixing($BF$1,BA1669,TRUE,_xll.ohTrigger(Trigger,Trigger3M)),#N/A)</f>
        <v>#N/A</v>
      </c>
    </row>
    <row r="1670" spans="52:57" ht="11.25" customHeight="1" x14ac:dyDescent="0.25">
      <c r="AZ1670" s="102" t="s">
        <v>83</v>
      </c>
      <c r="BA1670" s="101">
        <f>_xll.qlInterestRateIndexFixingDate(Currency&amp;"ibor"&amp;Tenor,BB1670,Trigger)</f>
        <v>51064</v>
      </c>
      <c r="BB1670" s="101">
        <f>_xll.qlCalendarAdvance(Calendar,BB1669,AZ1670,"f",,Trigger)</f>
        <v>51068</v>
      </c>
      <c r="BC1670" s="101">
        <f>_xll.qlInterestRateIndexMaturity(Currency&amp;"ibor"&amp;Tenor,BB1670,Trigger)</f>
        <v>51160</v>
      </c>
      <c r="BD1670" s="246">
        <f>_xll.qlIndexFixing($AD$5,BA1670,TRUE,_xll.ohTrigger(Trigger,Trigger3M))</f>
        <v>1.7156803676581525E-2</v>
      </c>
      <c r="BE1670" s="246" t="e">
        <f>IFERROR(_xll.qlIndexFixing($BF$1,BA1670,TRUE,_xll.ohTrigger(Trigger,Trigger3M)),#N/A)</f>
        <v>#N/A</v>
      </c>
    </row>
    <row r="1671" spans="52:57" ht="11.25" customHeight="1" x14ac:dyDescent="0.25">
      <c r="AZ1671" s="102" t="s">
        <v>83</v>
      </c>
      <c r="BA1671" s="101">
        <f>_xll.qlInterestRateIndexFixingDate(Currency&amp;"ibor"&amp;Tenor,BB1671,Trigger)</f>
        <v>51071</v>
      </c>
      <c r="BB1671" s="101">
        <f>_xll.qlCalendarAdvance(Calendar,BB1670,AZ1671,"f",,Trigger)</f>
        <v>51075</v>
      </c>
      <c r="BC1671" s="101">
        <f>_xll.qlInterestRateIndexMaturity(Currency&amp;"ibor"&amp;Tenor,BB1671,Trigger)</f>
        <v>51167</v>
      </c>
      <c r="BD1671" s="246">
        <f>_xll.qlIndexFixing($AD$5,BA1671,TRUE,_xll.ohTrigger(Trigger,Trigger3M))</f>
        <v>1.7158313324609851E-2</v>
      </c>
      <c r="BE1671" s="246" t="e">
        <f>IFERROR(_xll.qlIndexFixing($BF$1,BA1671,TRUE,_xll.ohTrigger(Trigger,Trigger3M)),#N/A)</f>
        <v>#N/A</v>
      </c>
    </row>
    <row r="1672" spans="52:57" ht="11.25" customHeight="1" x14ac:dyDescent="0.25">
      <c r="AZ1672" s="102" t="s">
        <v>83</v>
      </c>
      <c r="BA1672" s="101">
        <f>_xll.qlInterestRateIndexFixingDate(Currency&amp;"ibor"&amp;Tenor,BB1672,Trigger)</f>
        <v>51078</v>
      </c>
      <c r="BB1672" s="101">
        <f>_xll.qlCalendarAdvance(Calendar,BB1671,AZ1672,"f",,Trigger)</f>
        <v>51082</v>
      </c>
      <c r="BC1672" s="101">
        <f>_xll.qlInterestRateIndexMaturity(Currency&amp;"ibor"&amp;Tenor,BB1672,Trigger)</f>
        <v>51174</v>
      </c>
      <c r="BD1672" s="246">
        <f>_xll.qlIndexFixing($AD$5,BA1672,TRUE,_xll.ohTrigger(Trigger,Trigger3M))</f>
        <v>1.7159822973220318E-2</v>
      </c>
      <c r="BE1672" s="246" t="e">
        <f>IFERROR(_xll.qlIndexFixing($BF$1,BA1672,TRUE,_xll.ohTrigger(Trigger,Trigger3M)),#N/A)</f>
        <v>#N/A</v>
      </c>
    </row>
    <row r="1673" spans="52:57" ht="11.25" customHeight="1" x14ac:dyDescent="0.25">
      <c r="AZ1673" s="102" t="s">
        <v>83</v>
      </c>
      <c r="BA1673" s="101">
        <f>_xll.qlInterestRateIndexFixingDate(Currency&amp;"ibor"&amp;Tenor,BB1673,Trigger)</f>
        <v>51085</v>
      </c>
      <c r="BB1673" s="101">
        <f>_xll.qlCalendarAdvance(Calendar,BB1672,AZ1673,"f",,Trigger)</f>
        <v>51089</v>
      </c>
      <c r="BC1673" s="101">
        <f>_xll.qlInterestRateIndexMaturity(Currency&amp;"ibor"&amp;Tenor,BB1673,Trigger)</f>
        <v>51181</v>
      </c>
      <c r="BD1673" s="246">
        <f>_xll.qlIndexFixing($AD$5,BA1673,TRUE,_xll.ohTrigger(Trigger,Trigger3M))</f>
        <v>1.7161332622408584E-2</v>
      </c>
      <c r="BE1673" s="246" t="e">
        <f>IFERROR(_xll.qlIndexFixing($BF$1,BA1673,TRUE,_xll.ohTrigger(Trigger,Trigger3M)),#N/A)</f>
        <v>#N/A</v>
      </c>
    </row>
    <row r="1674" spans="52:57" ht="11.25" customHeight="1" x14ac:dyDescent="0.25">
      <c r="AZ1674" s="102" t="s">
        <v>83</v>
      </c>
      <c r="BA1674" s="101">
        <f>_xll.qlInterestRateIndexFixingDate(Currency&amp;"ibor"&amp;Tenor,BB1674,Trigger)</f>
        <v>51092</v>
      </c>
      <c r="BB1674" s="101">
        <f>_xll.qlCalendarAdvance(Calendar,BB1673,AZ1674,"f",,Trigger)</f>
        <v>51096</v>
      </c>
      <c r="BC1674" s="101">
        <f>_xll.qlInterestRateIndexMaturity(Currency&amp;"ibor"&amp;Tenor,BB1674,Trigger)</f>
        <v>51188</v>
      </c>
      <c r="BD1674" s="246">
        <f>_xll.qlIndexFixing($AD$5,BA1674,TRUE,_xll.ohTrigger(Trigger,Trigger3M))</f>
        <v>1.7162842272178125E-2</v>
      </c>
      <c r="BE1674" s="246" t="e">
        <f>IFERROR(_xll.qlIndexFixing($BF$1,BA1674,TRUE,_xll.ohTrigger(Trigger,Trigger3M)),#N/A)</f>
        <v>#N/A</v>
      </c>
    </row>
    <row r="1675" spans="52:57" ht="11.25" customHeight="1" x14ac:dyDescent="0.25">
      <c r="AZ1675" s="102" t="s">
        <v>83</v>
      </c>
      <c r="BA1675" s="101">
        <f>_xll.qlInterestRateIndexFixingDate(Currency&amp;"ibor"&amp;Tenor,BB1675,Trigger)</f>
        <v>51099</v>
      </c>
      <c r="BB1675" s="101">
        <f>_xll.qlCalendarAdvance(Calendar,BB1674,AZ1675,"f",,Trigger)</f>
        <v>51103</v>
      </c>
      <c r="BC1675" s="101">
        <f>_xll.qlInterestRateIndexMaturity(Currency&amp;"ibor"&amp;Tenor,BB1675,Trigger)</f>
        <v>51195</v>
      </c>
      <c r="BD1675" s="246">
        <f>_xll.qlIndexFixing($AD$5,BA1675,TRUE,_xll.ohTrigger(Trigger,Trigger3M))</f>
        <v>1.7164351922527205E-2</v>
      </c>
      <c r="BE1675" s="246" t="e">
        <f>IFERROR(_xll.qlIndexFixing($BF$1,BA1675,TRUE,_xll.ohTrigger(Trigger,Trigger3M)),#N/A)</f>
        <v>#N/A</v>
      </c>
    </row>
    <row r="1676" spans="52:57" ht="11.25" customHeight="1" x14ac:dyDescent="0.25">
      <c r="AZ1676" s="102" t="s">
        <v>83</v>
      </c>
      <c r="BA1676" s="101">
        <f>_xll.qlInterestRateIndexFixingDate(Currency&amp;"ibor"&amp;Tenor,BB1676,Trigger)</f>
        <v>51106</v>
      </c>
      <c r="BB1676" s="101">
        <f>_xll.qlCalendarAdvance(Calendar,BB1675,AZ1676,"f",,Trigger)</f>
        <v>51110</v>
      </c>
      <c r="BC1676" s="101">
        <f>_xll.qlInterestRateIndexMaturity(Currency&amp;"ibor"&amp;Tenor,BB1676,Trigger)</f>
        <v>51201</v>
      </c>
      <c r="BD1676" s="246">
        <f>_xll.qlIndexFixing($AD$5,BA1676,TRUE,_xll.ohTrigger(Trigger,Trigger3M))</f>
        <v>1.7165345090533329E-2</v>
      </c>
      <c r="BE1676" s="246" t="e">
        <f>IFERROR(_xll.qlIndexFixing($BF$1,BA1676,TRUE,_xll.ohTrigger(Trigger,Trigger3M)),#N/A)</f>
        <v>#N/A</v>
      </c>
    </row>
    <row r="1677" spans="52:57" ht="11.25" customHeight="1" x14ac:dyDescent="0.25">
      <c r="AZ1677" s="102" t="s">
        <v>83</v>
      </c>
      <c r="BA1677" s="101">
        <f>_xll.qlInterestRateIndexFixingDate(Currency&amp;"ibor"&amp;Tenor,BB1677,Trigger)</f>
        <v>51113</v>
      </c>
      <c r="BB1677" s="101">
        <f>_xll.qlCalendarAdvance(Calendar,BB1676,AZ1677,"f",,Trigger)</f>
        <v>51117</v>
      </c>
      <c r="BC1677" s="101">
        <f>_xll.qlInterestRateIndexMaturity(Currency&amp;"ibor"&amp;Tenor,BB1677,Trigger)</f>
        <v>51208</v>
      </c>
      <c r="BD1677" s="246">
        <f>_xll.qlIndexFixing($AD$5,BA1677,TRUE,_xll.ohTrigger(Trigger,Trigger3M))</f>
        <v>1.7166854670172642E-2</v>
      </c>
      <c r="BE1677" s="246" t="e">
        <f>IFERROR(_xll.qlIndexFixing($BF$1,BA1677,TRUE,_xll.ohTrigger(Trigger,Trigger3M)),#N/A)</f>
        <v>#N/A</v>
      </c>
    </row>
    <row r="1678" spans="52:57" ht="11.25" customHeight="1" x14ac:dyDescent="0.25">
      <c r="AZ1678" s="102" t="s">
        <v>83</v>
      </c>
      <c r="BA1678" s="101">
        <f>_xll.qlInterestRateIndexFixingDate(Currency&amp;"ibor"&amp;Tenor,BB1678,Trigger)</f>
        <v>51120</v>
      </c>
      <c r="BB1678" s="101">
        <f>_xll.qlCalendarAdvance(Calendar,BB1677,AZ1678,"f",,Trigger)</f>
        <v>51124</v>
      </c>
      <c r="BC1678" s="101">
        <f>_xll.qlInterestRateIndexMaturity(Currency&amp;"ibor"&amp;Tenor,BB1678,Trigger)</f>
        <v>51215</v>
      </c>
      <c r="BD1678" s="246">
        <f>_xll.qlIndexFixing($AD$5,BA1678,TRUE,_xll.ohTrigger(Trigger,Trigger3M))</f>
        <v>1.7168364250386443E-2</v>
      </c>
      <c r="BE1678" s="246" t="e">
        <f>IFERROR(_xll.qlIndexFixing($BF$1,BA1678,TRUE,_xll.ohTrigger(Trigger,Trigger3M)),#N/A)</f>
        <v>#N/A</v>
      </c>
    </row>
    <row r="1679" spans="52:57" ht="11.25" customHeight="1" x14ac:dyDescent="0.25">
      <c r="AZ1679" s="102" t="s">
        <v>83</v>
      </c>
      <c r="BA1679" s="101">
        <f>_xll.qlInterestRateIndexFixingDate(Currency&amp;"ibor"&amp;Tenor,BB1679,Trigger)</f>
        <v>51126</v>
      </c>
      <c r="BB1679" s="101">
        <f>_xll.qlCalendarAdvance(Calendar,BB1678,AZ1679,"f",,Trigger)</f>
        <v>51131</v>
      </c>
      <c r="BC1679" s="101">
        <f>_xll.qlInterestRateIndexMaturity(Currency&amp;"ibor"&amp;Tenor,BB1679,Trigger)</f>
        <v>51222</v>
      </c>
      <c r="BD1679" s="246">
        <f>_xll.qlIndexFixing($AD$5,BA1679,TRUE,_xll.ohTrigger(Trigger,Trigger3M))</f>
        <v>1.7169873831172969E-2</v>
      </c>
      <c r="BE1679" s="246" t="e">
        <f>IFERROR(_xll.qlIndexFixing($BF$1,BA1679,TRUE,_xll.ohTrigger(Trigger,Trigger3M)),#N/A)</f>
        <v>#N/A</v>
      </c>
    </row>
    <row r="1680" spans="52:57" ht="11.25" customHeight="1" x14ac:dyDescent="0.25">
      <c r="AZ1680" s="102" t="s">
        <v>83</v>
      </c>
      <c r="BA1680" s="101">
        <f>_xll.qlInterestRateIndexFixingDate(Currency&amp;"ibor"&amp;Tenor,BB1680,Trigger)</f>
        <v>51134</v>
      </c>
      <c r="BB1680" s="101">
        <f>_xll.qlCalendarAdvance(Calendar,BB1679,AZ1680,"f",,Trigger)</f>
        <v>51138</v>
      </c>
      <c r="BC1680" s="101">
        <f>_xll.qlInterestRateIndexMaturity(Currency&amp;"ibor"&amp;Tenor,BB1680,Trigger)</f>
        <v>51229</v>
      </c>
      <c r="BD1680" s="246">
        <f>_xll.qlIndexFixing($AD$5,BA1680,TRUE,_xll.ohTrigger(Trigger,Trigger3M))</f>
        <v>1.7171383412531348E-2</v>
      </c>
      <c r="BE1680" s="246" t="e">
        <f>IFERROR(_xll.qlIndexFixing($BF$1,BA1680,TRUE,_xll.ohTrigger(Trigger,Trigger3M)),#N/A)</f>
        <v>#N/A</v>
      </c>
    </row>
    <row r="1681" spans="52:57" ht="11.25" customHeight="1" x14ac:dyDescent="0.25">
      <c r="AZ1681" s="102" t="s">
        <v>83</v>
      </c>
      <c r="BA1681" s="101">
        <f>_xll.qlInterestRateIndexFixingDate(Currency&amp;"ibor"&amp;Tenor,BB1681,Trigger)</f>
        <v>51141</v>
      </c>
      <c r="BB1681" s="101">
        <f>_xll.qlCalendarAdvance(Calendar,BB1680,AZ1681,"f",,Trigger)</f>
        <v>51145</v>
      </c>
      <c r="BC1681" s="101">
        <f>_xll.qlInterestRateIndexMaturity(Currency&amp;"ibor"&amp;Tenor,BB1681,Trigger)</f>
        <v>51236</v>
      </c>
      <c r="BD1681" s="246">
        <f>_xll.qlIndexFixing($AD$5,BA1681,TRUE,_xll.ohTrigger(Trigger,Trigger3M))</f>
        <v>1.7172892994465089E-2</v>
      </c>
      <c r="BE1681" s="246" t="e">
        <f>IFERROR(_xll.qlIndexFixing($BF$1,BA1681,TRUE,_xll.ohTrigger(Trigger,Trigger3M)),#N/A)</f>
        <v>#N/A</v>
      </c>
    </row>
    <row r="1682" spans="52:57" ht="11.25" customHeight="1" x14ac:dyDescent="0.25">
      <c r="AZ1682" s="102" t="s">
        <v>83</v>
      </c>
      <c r="BA1682" s="101">
        <f>_xll.qlInterestRateIndexFixingDate(Currency&amp;"ibor"&amp;Tenor,BB1682,Trigger)</f>
        <v>51148</v>
      </c>
      <c r="BB1682" s="101">
        <f>_xll.qlCalendarAdvance(Calendar,BB1681,AZ1682,"f",,Trigger)</f>
        <v>51152</v>
      </c>
      <c r="BC1682" s="101">
        <f>_xll.qlInterestRateIndexMaturity(Currency&amp;"ibor"&amp;Tenor,BB1682,Trigger)</f>
        <v>51243</v>
      </c>
      <c r="BD1682" s="246">
        <f>_xll.qlIndexFixing($AD$5,BA1682,TRUE,_xll.ohTrigger(Trigger,Trigger3M))</f>
        <v>1.7174402576972437E-2</v>
      </c>
      <c r="BE1682" s="246" t="e">
        <f>IFERROR(_xll.qlIndexFixing($BF$1,BA1682,TRUE,_xll.ohTrigger(Trigger,Trigger3M)),#N/A)</f>
        <v>#N/A</v>
      </c>
    </row>
    <row r="1683" spans="52:57" ht="11.25" customHeight="1" x14ac:dyDescent="0.25">
      <c r="AZ1683" s="102" t="s">
        <v>83</v>
      </c>
      <c r="BA1683" s="101">
        <f>_xll.qlInterestRateIndexFixingDate(Currency&amp;"ibor"&amp;Tenor,BB1683,Trigger)</f>
        <v>51155</v>
      </c>
      <c r="BB1683" s="101">
        <f>_xll.qlCalendarAdvance(Calendar,BB1682,AZ1683,"f",,Trigger)</f>
        <v>51159</v>
      </c>
      <c r="BC1683" s="101">
        <f>_xll.qlInterestRateIndexMaturity(Currency&amp;"ibor"&amp;Tenor,BB1683,Trigger)</f>
        <v>51250</v>
      </c>
      <c r="BD1683" s="246">
        <f>_xll.qlIndexFixing($AD$5,BA1683,TRUE,_xll.ohTrigger(Trigger,Trigger3M))</f>
        <v>1.7175912160052514E-2</v>
      </c>
      <c r="BE1683" s="246" t="e">
        <f>IFERROR(_xll.qlIndexFixing($BF$1,BA1683,TRUE,_xll.ohTrigger(Trigger,Trigger3M)),#N/A)</f>
        <v>#N/A</v>
      </c>
    </row>
    <row r="1684" spans="52:57" ht="11.25" customHeight="1" x14ac:dyDescent="0.25">
      <c r="AZ1684" s="102" t="s">
        <v>83</v>
      </c>
      <c r="BA1684" s="101">
        <f>_xll.qlInterestRateIndexFixingDate(Currency&amp;"ibor"&amp;Tenor,BB1684,Trigger)</f>
        <v>51162</v>
      </c>
      <c r="BB1684" s="101">
        <f>_xll.qlCalendarAdvance(Calendar,BB1683,AZ1684,"f",,Trigger)</f>
        <v>51166</v>
      </c>
      <c r="BC1684" s="101">
        <f>_xll.qlInterestRateIndexMaturity(Currency&amp;"ibor"&amp;Tenor,BB1684,Trigger)</f>
        <v>51256</v>
      </c>
      <c r="BD1684" s="246">
        <f>_xll.qlIndexFixing($AD$5,BA1684,TRUE,_xll.ohTrigger(Trigger,Trigger3M))</f>
        <v>1.7176904708914975E-2</v>
      </c>
      <c r="BE1684" s="246" t="e">
        <f>IFERROR(_xll.qlIndexFixing($BF$1,BA1684,TRUE,_xll.ohTrigger(Trigger,Trigger3M)),#N/A)</f>
        <v>#N/A</v>
      </c>
    </row>
    <row r="1685" spans="52:57" ht="11.25" customHeight="1" x14ac:dyDescent="0.25">
      <c r="AZ1685" s="102" t="s">
        <v>83</v>
      </c>
      <c r="BA1685" s="101">
        <f>_xll.qlInterestRateIndexFixingDate(Currency&amp;"ibor"&amp;Tenor,BB1685,Trigger)</f>
        <v>51169</v>
      </c>
      <c r="BB1685" s="101">
        <f>_xll.qlCalendarAdvance(Calendar,BB1684,AZ1685,"f",,Trigger)</f>
        <v>51173</v>
      </c>
      <c r="BC1685" s="101">
        <f>_xll.qlInterestRateIndexMaturity(Currency&amp;"ibor"&amp;Tenor,BB1685,Trigger)</f>
        <v>51263</v>
      </c>
      <c r="BD1685" s="246">
        <f>_xll.qlIndexFixing($AD$5,BA1685,TRUE,_xll.ohTrigger(Trigger,Trigger3M))</f>
        <v>1.7178414221226568E-2</v>
      </c>
      <c r="BE1685" s="246" t="e">
        <f>IFERROR(_xll.qlIndexFixing($BF$1,BA1685,TRUE,_xll.ohTrigger(Trigger,Trigger3M)),#N/A)</f>
        <v>#N/A</v>
      </c>
    </row>
    <row r="1686" spans="52:57" ht="11.25" customHeight="1" x14ac:dyDescent="0.25">
      <c r="AZ1686" s="102" t="s">
        <v>83</v>
      </c>
      <c r="BA1686" s="101">
        <f>_xll.qlInterestRateIndexFixingDate(Currency&amp;"ibor"&amp;Tenor,BB1686,Trigger)</f>
        <v>51176</v>
      </c>
      <c r="BB1686" s="101">
        <f>_xll.qlCalendarAdvance(Calendar,BB1685,AZ1686,"f",,Trigger)</f>
        <v>51180</v>
      </c>
      <c r="BC1686" s="101">
        <f>_xll.qlInterestRateIndexMaturity(Currency&amp;"ibor"&amp;Tenor,BB1686,Trigger)</f>
        <v>51270</v>
      </c>
      <c r="BD1686" s="246">
        <f>_xll.qlIndexFixing($AD$5,BA1686,TRUE,_xll.ohTrigger(Trigger,Trigger3M))</f>
        <v>1.7179923734104818E-2</v>
      </c>
      <c r="BE1686" s="246" t="e">
        <f>IFERROR(_xll.qlIndexFixing($BF$1,BA1686,TRUE,_xll.ohTrigger(Trigger,Trigger3M)),#N/A)</f>
        <v>#N/A</v>
      </c>
    </row>
    <row r="1687" spans="52:57" ht="11.25" customHeight="1" x14ac:dyDescent="0.25">
      <c r="AZ1687" s="102" t="s">
        <v>83</v>
      </c>
      <c r="BA1687" s="101">
        <f>_xll.qlInterestRateIndexFixingDate(Currency&amp;"ibor"&amp;Tenor,BB1687,Trigger)</f>
        <v>51183</v>
      </c>
      <c r="BB1687" s="101">
        <f>_xll.qlCalendarAdvance(Calendar,BB1686,AZ1687,"f",,Trigger)</f>
        <v>51187</v>
      </c>
      <c r="BC1687" s="101">
        <f>_xll.qlInterestRateIndexMaturity(Currency&amp;"ibor"&amp;Tenor,BB1687,Trigger)</f>
        <v>51277</v>
      </c>
      <c r="BD1687" s="246">
        <f>_xll.qlIndexFixing($AD$5,BA1687,TRUE,_xll.ohTrigger(Trigger,Trigger3M))</f>
        <v>1.7181433247550615E-2</v>
      </c>
      <c r="BE1687" s="246" t="e">
        <f>IFERROR(_xll.qlIndexFixing($BF$1,BA1687,TRUE,_xll.ohTrigger(Trigger,Trigger3M)),#N/A)</f>
        <v>#N/A</v>
      </c>
    </row>
    <row r="1688" spans="52:57" ht="11.25" customHeight="1" x14ac:dyDescent="0.25">
      <c r="AZ1688" s="102" t="s">
        <v>83</v>
      </c>
      <c r="BA1688" s="101">
        <f>_xll.qlInterestRateIndexFixingDate(Currency&amp;"ibor"&amp;Tenor,BB1688,Trigger)</f>
        <v>51190</v>
      </c>
      <c r="BB1688" s="101">
        <f>_xll.qlCalendarAdvance(Calendar,BB1687,AZ1688,"f",,Trigger)</f>
        <v>51194</v>
      </c>
      <c r="BC1688" s="101">
        <f>_xll.qlInterestRateIndexMaturity(Currency&amp;"ibor"&amp;Tenor,BB1688,Trigger)</f>
        <v>51284</v>
      </c>
      <c r="BD1688" s="246">
        <f>_xll.qlIndexFixing($AD$5,BA1688,TRUE,_xll.ohTrigger(Trigger,Trigger3M))</f>
        <v>1.7182942761564846E-2</v>
      </c>
      <c r="BE1688" s="246" t="e">
        <f>IFERROR(_xll.qlIndexFixing($BF$1,BA1688,TRUE,_xll.ohTrigger(Trigger,Trigger3M)),#N/A)</f>
        <v>#N/A</v>
      </c>
    </row>
    <row r="1689" spans="52:57" ht="11.25" customHeight="1" x14ac:dyDescent="0.25">
      <c r="AZ1689" s="102" t="s">
        <v>83</v>
      </c>
      <c r="BA1689" s="101">
        <f>_xll.qlInterestRateIndexFixingDate(Currency&amp;"ibor"&amp;Tenor,BB1689,Trigger)</f>
        <v>51197</v>
      </c>
      <c r="BB1689" s="101">
        <f>_xll.qlCalendarAdvance(Calendar,BB1688,AZ1689,"f",,Trigger)</f>
        <v>51201</v>
      </c>
      <c r="BC1689" s="101">
        <f>_xll.qlInterestRateIndexMaturity(Currency&amp;"ibor"&amp;Tenor,BB1689,Trigger)</f>
        <v>51293</v>
      </c>
      <c r="BD1689" s="246">
        <f>_xll.qlIndexFixing($AD$5,BA1689,TRUE,_xll.ohTrigger(Trigger,Trigger3M))</f>
        <v>1.7185487088301237E-2</v>
      </c>
      <c r="BE1689" s="246" t="e">
        <f>IFERROR(_xll.qlIndexFixing($BF$1,BA1689,TRUE,_xll.ohTrigger(Trigger,Trigger3M)),#N/A)</f>
        <v>#N/A</v>
      </c>
    </row>
    <row r="1690" spans="52:57" ht="11.25" customHeight="1" x14ac:dyDescent="0.25">
      <c r="AZ1690" s="102" t="s">
        <v>83</v>
      </c>
      <c r="BA1690" s="101">
        <f>_xll.qlInterestRateIndexFixingDate(Currency&amp;"ibor"&amp;Tenor,BB1690,Trigger)</f>
        <v>51204</v>
      </c>
      <c r="BB1690" s="101">
        <f>_xll.qlCalendarAdvance(Calendar,BB1689,AZ1690,"f",,Trigger)</f>
        <v>51208</v>
      </c>
      <c r="BC1690" s="101">
        <f>_xll.qlInterestRateIndexMaturity(Currency&amp;"ibor"&amp;Tenor,BB1690,Trigger)</f>
        <v>51300</v>
      </c>
      <c r="BD1690" s="246">
        <f>_xll.qlIndexFixing($AD$5,BA1690,TRUE,_xll.ohTrigger(Trigger,Trigger3M))</f>
        <v>1.7186996747348575E-2</v>
      </c>
      <c r="BE1690" s="246" t="e">
        <f>IFERROR(_xll.qlIndexFixing($BF$1,BA1690,TRUE,_xll.ohTrigger(Trigger,Trigger3M)),#N/A)</f>
        <v>#N/A</v>
      </c>
    </row>
    <row r="1691" spans="52:57" ht="11.25" customHeight="1" x14ac:dyDescent="0.25">
      <c r="AZ1691" s="102" t="s">
        <v>83</v>
      </c>
      <c r="BA1691" s="101">
        <f>_xll.qlInterestRateIndexFixingDate(Currency&amp;"ibor"&amp;Tenor,BB1691,Trigger)</f>
        <v>51211</v>
      </c>
      <c r="BB1691" s="101">
        <f>_xll.qlCalendarAdvance(Calendar,BB1690,AZ1691,"f",,Trigger)</f>
        <v>51215</v>
      </c>
      <c r="BC1691" s="101">
        <f>_xll.qlInterestRateIndexMaturity(Currency&amp;"ibor"&amp;Tenor,BB1691,Trigger)</f>
        <v>51307</v>
      </c>
      <c r="BD1691" s="246">
        <f>_xll.qlIndexFixing($AD$5,BA1691,TRUE,_xll.ohTrigger(Trigger,Trigger3M))</f>
        <v>1.7188506406975446E-2</v>
      </c>
      <c r="BE1691" s="246" t="e">
        <f>IFERROR(_xll.qlIndexFixing($BF$1,BA1691,TRUE,_xll.ohTrigger(Trigger,Trigger3M)),#N/A)</f>
        <v>#N/A</v>
      </c>
    </row>
    <row r="1692" spans="52:57" ht="11.25" customHeight="1" x14ac:dyDescent="0.25">
      <c r="AZ1692" s="102" t="s">
        <v>83</v>
      </c>
      <c r="BA1692" s="101">
        <f>_xll.qlInterestRateIndexFixingDate(Currency&amp;"ibor"&amp;Tenor,BB1692,Trigger)</f>
        <v>51218</v>
      </c>
      <c r="BB1692" s="101">
        <f>_xll.qlCalendarAdvance(Calendar,BB1691,AZ1692,"f",,Trigger)</f>
        <v>51222</v>
      </c>
      <c r="BC1692" s="101">
        <f>_xll.qlInterestRateIndexMaturity(Currency&amp;"ibor"&amp;Tenor,BB1692,Trigger)</f>
        <v>51314</v>
      </c>
      <c r="BD1692" s="246">
        <f>_xll.qlIndexFixing($AD$5,BA1692,TRUE,_xll.ohTrigger(Trigger,Trigger3M))</f>
        <v>1.7190016067182727E-2</v>
      </c>
      <c r="BE1692" s="246" t="e">
        <f>IFERROR(_xll.qlIndexFixing($BF$1,BA1692,TRUE,_xll.ohTrigger(Trigger,Trigger3M)),#N/A)</f>
        <v>#N/A</v>
      </c>
    </row>
    <row r="1693" spans="52:57" ht="11.25" customHeight="1" x14ac:dyDescent="0.25">
      <c r="AZ1693" s="102" t="s">
        <v>83</v>
      </c>
      <c r="BA1693" s="101">
        <f>_xll.qlInterestRateIndexFixingDate(Currency&amp;"ibor"&amp;Tenor,BB1693,Trigger)</f>
        <v>51223</v>
      </c>
      <c r="BB1693" s="101">
        <f>_xll.qlCalendarAdvance(Calendar,BB1692,AZ1693,"f",,Trigger)</f>
        <v>51229</v>
      </c>
      <c r="BC1693" s="101">
        <f>_xll.qlInterestRateIndexMaturity(Currency&amp;"ibor"&amp;Tenor,BB1693,Trigger)</f>
        <v>51320</v>
      </c>
      <c r="BD1693" s="246">
        <f>_xll.qlIndexFixing($AD$5,BA1693,TRUE,_xll.ohTrigger(Trigger,Trigger3M))</f>
        <v>1.7191008022402563E-2</v>
      </c>
      <c r="BE1693" s="246" t="e">
        <f>IFERROR(_xll.qlIndexFixing($BF$1,BA1693,TRUE,_xll.ohTrigger(Trigger,Trigger3M)),#N/A)</f>
        <v>#N/A</v>
      </c>
    </row>
    <row r="1694" spans="52:57" ht="11.25" customHeight="1" x14ac:dyDescent="0.25">
      <c r="AZ1694" s="102" t="s">
        <v>83</v>
      </c>
      <c r="BA1694" s="101">
        <f>_xll.qlInterestRateIndexFixingDate(Currency&amp;"ibor"&amp;Tenor,BB1694,Trigger)</f>
        <v>51232</v>
      </c>
      <c r="BB1694" s="101">
        <f>_xll.qlCalendarAdvance(Calendar,BB1693,AZ1694,"f",,Trigger)</f>
        <v>51236</v>
      </c>
      <c r="BC1694" s="101">
        <f>_xll.qlInterestRateIndexMaturity(Currency&amp;"ibor"&amp;Tenor,BB1694,Trigger)</f>
        <v>51327</v>
      </c>
      <c r="BD1694" s="246">
        <f>_xll.qlIndexFixing($AD$5,BA1694,TRUE,_xll.ohTrigger(Trigger,Trigger3M))</f>
        <v>1.7192517611792319E-2</v>
      </c>
      <c r="BE1694" s="246" t="e">
        <f>IFERROR(_xll.qlIndexFixing($BF$1,BA1694,TRUE,_xll.ohTrigger(Trigger,Trigger3M)),#N/A)</f>
        <v>#N/A</v>
      </c>
    </row>
    <row r="1695" spans="52:57" ht="11.25" customHeight="1" x14ac:dyDescent="0.25">
      <c r="AZ1695" s="102" t="s">
        <v>83</v>
      </c>
      <c r="BA1695" s="101">
        <f>_xll.qlInterestRateIndexFixingDate(Currency&amp;"ibor"&amp;Tenor,BB1695,Trigger)</f>
        <v>51239</v>
      </c>
      <c r="BB1695" s="101">
        <f>_xll.qlCalendarAdvance(Calendar,BB1694,AZ1695,"f",,Trigger)</f>
        <v>51243</v>
      </c>
      <c r="BC1695" s="101">
        <f>_xll.qlInterestRateIndexMaturity(Currency&amp;"ibor"&amp;Tenor,BB1695,Trigger)</f>
        <v>51334</v>
      </c>
      <c r="BD1695" s="246">
        <f>_xll.qlIndexFixing($AD$5,BA1695,TRUE,_xll.ohTrigger(Trigger,Trigger3M))</f>
        <v>1.7194027201754804E-2</v>
      </c>
      <c r="BE1695" s="246" t="e">
        <f>IFERROR(_xll.qlIndexFixing($BF$1,BA1695,TRUE,_xll.ohTrigger(Trigger,Trigger3M)),#N/A)</f>
        <v>#N/A</v>
      </c>
    </row>
    <row r="1696" spans="52:57" ht="11.25" customHeight="1" x14ac:dyDescent="0.25">
      <c r="AZ1696" s="102" t="s">
        <v>83</v>
      </c>
      <c r="BA1696" s="101">
        <f>_xll.qlInterestRateIndexFixingDate(Currency&amp;"ibor"&amp;Tenor,BB1696,Trigger)</f>
        <v>51246</v>
      </c>
      <c r="BB1696" s="101">
        <f>_xll.qlCalendarAdvance(Calendar,BB1695,AZ1696,"f",,Trigger)</f>
        <v>51250</v>
      </c>
      <c r="BC1696" s="101">
        <f>_xll.qlInterestRateIndexMaturity(Currency&amp;"ibor"&amp;Tenor,BB1696,Trigger)</f>
        <v>51341</v>
      </c>
      <c r="BD1696" s="246">
        <f>_xll.qlIndexFixing($AD$5,BA1696,TRUE,_xll.ohTrigger(Trigger,Trigger3M))</f>
        <v>1.7195536792292652E-2</v>
      </c>
      <c r="BE1696" s="246" t="e">
        <f>IFERROR(_xll.qlIndexFixing($BF$1,BA1696,TRUE,_xll.ohTrigger(Trigger,Trigger3M)),#N/A)</f>
        <v>#N/A</v>
      </c>
    </row>
    <row r="1697" spans="52:57" ht="11.25" customHeight="1" x14ac:dyDescent="0.25">
      <c r="AZ1697" s="102" t="s">
        <v>83</v>
      </c>
      <c r="BA1697" s="101">
        <f>_xll.qlInterestRateIndexFixingDate(Currency&amp;"ibor"&amp;Tenor,BB1697,Trigger)</f>
        <v>51253</v>
      </c>
      <c r="BB1697" s="101">
        <f>_xll.qlCalendarAdvance(Calendar,BB1696,AZ1697,"f",,Trigger)</f>
        <v>51258</v>
      </c>
      <c r="BC1697" s="101">
        <f>_xll.qlInterestRateIndexMaturity(Currency&amp;"ibor"&amp;Tenor,BB1697,Trigger)</f>
        <v>51350</v>
      </c>
      <c r="BD1697" s="246">
        <f>_xll.qlIndexFixing($AD$5,BA1697,TRUE,_xll.ohTrigger(Trigger,Trigger3M))</f>
        <v>1.7178779593662392E-2</v>
      </c>
      <c r="BE1697" s="246" t="e">
        <f>IFERROR(_xll.qlIndexFixing($BF$1,BA1697,TRUE,_xll.ohTrigger(Trigger,Trigger3M)),#N/A)</f>
        <v>#N/A</v>
      </c>
    </row>
    <row r="1698" spans="52:57" ht="11.25" customHeight="1" x14ac:dyDescent="0.25">
      <c r="AZ1698" s="102" t="s">
        <v>83</v>
      </c>
      <c r="BA1698" s="101">
        <f>_xll.qlInterestRateIndexFixingDate(Currency&amp;"ibor"&amp;Tenor,BB1698,Trigger)</f>
        <v>51263</v>
      </c>
      <c r="BB1698" s="101">
        <f>_xll.qlCalendarAdvance(Calendar,BB1697,AZ1698,"f",,Trigger)</f>
        <v>51265</v>
      </c>
      <c r="BC1698" s="101">
        <f>_xll.qlInterestRateIndexMaturity(Currency&amp;"ibor"&amp;Tenor,BB1698,Trigger)</f>
        <v>51357</v>
      </c>
      <c r="BD1698" s="246">
        <f>_xll.qlIndexFixing($AD$5,BA1698,TRUE,_xll.ohTrigger(Trigger,Trigger3M))</f>
        <v>1.7165485319436572E-2</v>
      </c>
      <c r="BE1698" s="246" t="e">
        <f>IFERROR(_xll.qlIndexFixing($BF$1,BA1698,TRUE,_xll.ohTrigger(Trigger,Trigger3M)),#N/A)</f>
        <v>#N/A</v>
      </c>
    </row>
    <row r="1699" spans="52:57" ht="11.25" customHeight="1" x14ac:dyDescent="0.25">
      <c r="AZ1699" s="102" t="s">
        <v>83</v>
      </c>
      <c r="BA1699" s="101">
        <f>_xll.qlInterestRateIndexFixingDate(Currency&amp;"ibor"&amp;Tenor,BB1699,Trigger)</f>
        <v>51270</v>
      </c>
      <c r="BB1699" s="101">
        <f>_xll.qlCalendarAdvance(Calendar,BB1698,AZ1699,"f",,Trigger)</f>
        <v>51272</v>
      </c>
      <c r="BC1699" s="101">
        <f>_xll.qlInterestRateIndexMaturity(Currency&amp;"ibor"&amp;Tenor,BB1699,Trigger)</f>
        <v>51364</v>
      </c>
      <c r="BD1699" s="246">
        <f>_xll.qlIndexFixing($AD$5,BA1699,TRUE,_xll.ohTrigger(Trigger,Trigger3M))</f>
        <v>1.7152168461732186E-2</v>
      </c>
      <c r="BE1699" s="246" t="e">
        <f>IFERROR(_xll.qlIndexFixing($BF$1,BA1699,TRUE,_xll.ohTrigger(Trigger,Trigger3M)),#N/A)</f>
        <v>#N/A</v>
      </c>
    </row>
    <row r="1700" spans="52:57" ht="11.25" customHeight="1" x14ac:dyDescent="0.25">
      <c r="AZ1700" s="102" t="s">
        <v>83</v>
      </c>
      <c r="BA1700" s="101">
        <f>_xll.qlInterestRateIndexFixingDate(Currency&amp;"ibor"&amp;Tenor,BB1700,Trigger)</f>
        <v>51277</v>
      </c>
      <c r="BB1700" s="101">
        <f>_xll.qlCalendarAdvance(Calendar,BB1699,AZ1700,"f",,Trigger)</f>
        <v>51279</v>
      </c>
      <c r="BC1700" s="101">
        <f>_xll.qlInterestRateIndexMaturity(Currency&amp;"ibor"&amp;Tenor,BB1700,Trigger)</f>
        <v>51371</v>
      </c>
      <c r="BD1700" s="246">
        <f>_xll.qlIndexFixing($AD$5,BA1700,TRUE,_xll.ohTrigger(Trigger,Trigger3M))</f>
        <v>1.7138829020782093E-2</v>
      </c>
      <c r="BE1700" s="246" t="e">
        <f>IFERROR(_xll.qlIndexFixing($BF$1,BA1700,TRUE,_xll.ohTrigger(Trigger,Trigger3M)),#N/A)</f>
        <v>#N/A</v>
      </c>
    </row>
    <row r="1701" spans="52:57" ht="11.25" customHeight="1" x14ac:dyDescent="0.25">
      <c r="AZ1701" s="102" t="s">
        <v>83</v>
      </c>
      <c r="BA1701" s="101">
        <f>_xll.qlInterestRateIndexFixingDate(Currency&amp;"ibor"&amp;Tenor,BB1701,Trigger)</f>
        <v>51284</v>
      </c>
      <c r="BB1701" s="101">
        <f>_xll.qlCalendarAdvance(Calendar,BB1700,AZ1701,"f",,Trigger)</f>
        <v>51286</v>
      </c>
      <c r="BC1701" s="101">
        <f>_xll.qlInterestRateIndexMaturity(Currency&amp;"ibor"&amp;Tenor,BB1701,Trigger)</f>
        <v>51378</v>
      </c>
      <c r="BD1701" s="246">
        <f>_xll.qlIndexFixing($AD$5,BA1701,TRUE,_xll.ohTrigger(Trigger,Trigger3M))</f>
        <v>1.7125466996813936E-2</v>
      </c>
      <c r="BE1701" s="246" t="e">
        <f>IFERROR(_xll.qlIndexFixing($BF$1,BA1701,TRUE,_xll.ohTrigger(Trigger,Trigger3M)),#N/A)</f>
        <v>#N/A</v>
      </c>
    </row>
    <row r="1702" spans="52:57" ht="11.25" customHeight="1" x14ac:dyDescent="0.25">
      <c r="AZ1702" s="102" t="s">
        <v>83</v>
      </c>
      <c r="BA1702" s="101">
        <f>_xll.qlInterestRateIndexFixingDate(Currency&amp;"ibor"&amp;Tenor,BB1702,Trigger)</f>
        <v>51291</v>
      </c>
      <c r="BB1702" s="101">
        <f>_xll.qlCalendarAdvance(Calendar,BB1701,AZ1702,"f",,Trigger)</f>
        <v>51293</v>
      </c>
      <c r="BC1702" s="101">
        <f>_xll.qlInterestRateIndexMaturity(Currency&amp;"ibor"&amp;Tenor,BB1702,Trigger)</f>
        <v>51385</v>
      </c>
      <c r="BD1702" s="246">
        <f>_xll.qlIndexFixing($AD$5,BA1702,TRUE,_xll.ohTrigger(Trigger,Trigger3M))</f>
        <v>1.7112082390060568E-2</v>
      </c>
      <c r="BE1702" s="246" t="e">
        <f>IFERROR(_xll.qlIndexFixing($BF$1,BA1702,TRUE,_xll.ohTrigger(Trigger,Trigger3M)),#N/A)</f>
        <v>#N/A</v>
      </c>
    </row>
    <row r="1703" spans="52:57" ht="11.25" customHeight="1" x14ac:dyDescent="0.25">
      <c r="AZ1703" s="102" t="s">
        <v>83</v>
      </c>
      <c r="BA1703" s="101">
        <f>_xll.qlInterestRateIndexFixingDate(Currency&amp;"ibor"&amp;Tenor,BB1703,Trigger)</f>
        <v>51298</v>
      </c>
      <c r="BB1703" s="101">
        <f>_xll.qlCalendarAdvance(Calendar,BB1702,AZ1703,"f",,Trigger)</f>
        <v>51300</v>
      </c>
      <c r="BC1703" s="101">
        <f>_xll.qlInterestRateIndexMaturity(Currency&amp;"ibor"&amp;Tenor,BB1703,Trigger)</f>
        <v>51392</v>
      </c>
      <c r="BD1703" s="246">
        <f>_xll.qlIndexFixing($AD$5,BA1703,TRUE,_xll.ohTrigger(Trigger,Trigger3M))</f>
        <v>1.7098675200750511E-2</v>
      </c>
      <c r="BE1703" s="246" t="e">
        <f>IFERROR(_xll.qlIndexFixing($BF$1,BA1703,TRUE,_xll.ohTrigger(Trigger,Trigger3M)),#N/A)</f>
        <v>#N/A</v>
      </c>
    </row>
    <row r="1704" spans="52:57" ht="11.25" customHeight="1" x14ac:dyDescent="0.25">
      <c r="AZ1704" s="102" t="s">
        <v>83</v>
      </c>
      <c r="BA1704" s="101">
        <f>_xll.qlInterestRateIndexFixingDate(Currency&amp;"ibor"&amp;Tenor,BB1704,Trigger)</f>
        <v>51305</v>
      </c>
      <c r="BB1704" s="101">
        <f>_xll.qlCalendarAdvance(Calendar,BB1703,AZ1704,"f",,Trigger)</f>
        <v>51307</v>
      </c>
      <c r="BC1704" s="101">
        <f>_xll.qlInterestRateIndexMaturity(Currency&amp;"ibor"&amp;Tenor,BB1704,Trigger)</f>
        <v>51399</v>
      </c>
      <c r="BD1704" s="246">
        <f>_xll.qlIndexFixing($AD$5,BA1704,TRUE,_xll.ohTrigger(Trigger,Trigger3M))</f>
        <v>1.7085245429118351E-2</v>
      </c>
      <c r="BE1704" s="246" t="e">
        <f>IFERROR(_xll.qlIndexFixing($BF$1,BA1704,TRUE,_xll.ohTrigger(Trigger,Trigger3M)),#N/A)</f>
        <v>#N/A</v>
      </c>
    </row>
    <row r="1705" spans="52:57" ht="11.25" customHeight="1" x14ac:dyDescent="0.25">
      <c r="AZ1705" s="102" t="s">
        <v>83</v>
      </c>
      <c r="BA1705" s="101">
        <f>_xll.qlInterestRateIndexFixingDate(Currency&amp;"ibor"&amp;Tenor,BB1705,Trigger)</f>
        <v>51312</v>
      </c>
      <c r="BB1705" s="101">
        <f>_xll.qlCalendarAdvance(Calendar,BB1704,AZ1705,"f",,Trigger)</f>
        <v>51314</v>
      </c>
      <c r="BC1705" s="101">
        <f>_xll.qlInterestRateIndexMaturity(Currency&amp;"ibor"&amp;Tenor,BB1705,Trigger)</f>
        <v>51406</v>
      </c>
      <c r="BD1705" s="246">
        <f>_xll.qlIndexFixing($AD$5,BA1705,TRUE,_xll.ohTrigger(Trigger,Trigger3M))</f>
        <v>1.7071793075391736E-2</v>
      </c>
      <c r="BE1705" s="246" t="e">
        <f>IFERROR(_xll.qlIndexFixing($BF$1,BA1705,TRUE,_xll.ohTrigger(Trigger,Trigger3M)),#N/A)</f>
        <v>#N/A</v>
      </c>
    </row>
    <row r="1706" spans="52:57" ht="11.25" customHeight="1" x14ac:dyDescent="0.25">
      <c r="AZ1706" s="102" t="s">
        <v>83</v>
      </c>
      <c r="BA1706" s="101">
        <f>_xll.qlInterestRateIndexFixingDate(Currency&amp;"ibor"&amp;Tenor,BB1706,Trigger)</f>
        <v>51319</v>
      </c>
      <c r="BB1706" s="101">
        <f>_xll.qlCalendarAdvance(Calendar,BB1705,AZ1706,"f",,Trigger)</f>
        <v>51321</v>
      </c>
      <c r="BC1706" s="101">
        <f>_xll.qlInterestRateIndexMaturity(Currency&amp;"ibor"&amp;Tenor,BB1706,Trigger)</f>
        <v>51413</v>
      </c>
      <c r="BD1706" s="246">
        <f>_xll.qlIndexFixing($AD$5,BA1706,TRUE,_xll.ohTrigger(Trigger,Trigger3M))</f>
        <v>1.7058318139805264E-2</v>
      </c>
      <c r="BE1706" s="246" t="e">
        <f>IFERROR(_xll.qlIndexFixing($BF$1,BA1706,TRUE,_xll.ohTrigger(Trigger,Trigger3M)),#N/A)</f>
        <v>#N/A</v>
      </c>
    </row>
    <row r="1707" spans="52:57" ht="11.25" customHeight="1" x14ac:dyDescent="0.25">
      <c r="AZ1707" s="102" t="s">
        <v>83</v>
      </c>
      <c r="BA1707" s="101">
        <f>_xll.qlInterestRateIndexFixingDate(Currency&amp;"ibor"&amp;Tenor,BB1707,Trigger)</f>
        <v>51326</v>
      </c>
      <c r="BB1707" s="101">
        <f>_xll.qlCalendarAdvance(Calendar,BB1706,AZ1707,"f",,Trigger)</f>
        <v>51328</v>
      </c>
      <c r="BC1707" s="101">
        <f>_xll.qlInterestRateIndexMaturity(Currency&amp;"ibor"&amp;Tenor,BB1707,Trigger)</f>
        <v>51420</v>
      </c>
      <c r="BD1707" s="246">
        <f>_xll.qlIndexFixing($AD$5,BA1707,TRUE,_xll.ohTrigger(Trigger,Trigger3M))</f>
        <v>1.7044820622593524E-2</v>
      </c>
      <c r="BE1707" s="246" t="e">
        <f>IFERROR(_xll.qlIndexFixing($BF$1,BA1707,TRUE,_xll.ohTrigger(Trigger,Trigger3M)),#N/A)</f>
        <v>#N/A</v>
      </c>
    </row>
    <row r="1708" spans="52:57" ht="11.25" customHeight="1" x14ac:dyDescent="0.25">
      <c r="AZ1708" s="102" t="s">
        <v>83</v>
      </c>
      <c r="BA1708" s="101">
        <f>_xll.qlInterestRateIndexFixingDate(Currency&amp;"ibor"&amp;Tenor,BB1708,Trigger)</f>
        <v>51333</v>
      </c>
      <c r="BB1708" s="101">
        <f>_xll.qlCalendarAdvance(Calendar,BB1707,AZ1708,"f",,Trigger)</f>
        <v>51335</v>
      </c>
      <c r="BC1708" s="101">
        <f>_xll.qlInterestRateIndexMaturity(Currency&amp;"ibor"&amp;Tenor,BB1708,Trigger)</f>
        <v>51427</v>
      </c>
      <c r="BD1708" s="246">
        <f>_xll.qlIndexFixing($AD$5,BA1708,TRUE,_xll.ohTrigger(Trigger,Trigger3M))</f>
        <v>1.7031300523985899E-2</v>
      </c>
      <c r="BE1708" s="246" t="e">
        <f>IFERROR(_xll.qlIndexFixing($BF$1,BA1708,TRUE,_xll.ohTrigger(Trigger,Trigger3M)),#N/A)</f>
        <v>#N/A</v>
      </c>
    </row>
    <row r="1709" spans="52:57" ht="11.25" customHeight="1" x14ac:dyDescent="0.25">
      <c r="AZ1709" s="102" t="s">
        <v>83</v>
      </c>
      <c r="BA1709" s="101">
        <f>_xll.qlInterestRateIndexFixingDate(Currency&amp;"ibor"&amp;Tenor,BB1709,Trigger)</f>
        <v>51340</v>
      </c>
      <c r="BB1709" s="101">
        <f>_xll.qlCalendarAdvance(Calendar,BB1708,AZ1709,"f",,Trigger)</f>
        <v>51342</v>
      </c>
      <c r="BC1709" s="101">
        <f>_xll.qlInterestRateIndexMaturity(Currency&amp;"ibor"&amp;Tenor,BB1709,Trigger)</f>
        <v>51434</v>
      </c>
      <c r="BD1709" s="246">
        <f>_xll.qlIndexFixing($AD$5,BA1709,TRUE,_xll.ohTrigger(Trigger,Trigger3M))</f>
        <v>1.7019867067080311E-2</v>
      </c>
      <c r="BE1709" s="246" t="e">
        <f>IFERROR(_xll.qlIndexFixing($BF$1,BA1709,TRUE,_xll.ohTrigger(Trigger,Trigger3M)),#N/A)</f>
        <v>#N/A</v>
      </c>
    </row>
    <row r="1710" spans="52:57" ht="11.25" customHeight="1" x14ac:dyDescent="0.25">
      <c r="AZ1710" s="102" t="s">
        <v>83</v>
      </c>
      <c r="BA1710" s="101">
        <f>_xll.qlInterestRateIndexFixingDate(Currency&amp;"ibor"&amp;Tenor,BB1710,Trigger)</f>
        <v>51347</v>
      </c>
      <c r="BB1710" s="101">
        <f>_xll.qlCalendarAdvance(Calendar,BB1709,AZ1710,"f",,Trigger)</f>
        <v>51349</v>
      </c>
      <c r="BC1710" s="101">
        <f>_xll.qlInterestRateIndexMaturity(Currency&amp;"ibor"&amp;Tenor,BB1710,Trigger)</f>
        <v>51441</v>
      </c>
      <c r="BD1710" s="246">
        <f>_xll.qlIndexFixing($AD$5,BA1710,TRUE,_xll.ohTrigger(Trigger,Trigger3M))</f>
        <v>1.7021079269985324E-2</v>
      </c>
      <c r="BE1710" s="246" t="e">
        <f>IFERROR(_xll.qlIndexFixing($BF$1,BA1710,TRUE,_xll.ohTrigger(Trigger,Trigger3M)),#N/A)</f>
        <v>#N/A</v>
      </c>
    </row>
    <row r="1711" spans="52:57" ht="11.25" customHeight="1" x14ac:dyDescent="0.25">
      <c r="AZ1711" s="102" t="s">
        <v>83</v>
      </c>
      <c r="BA1711" s="101">
        <f>_xll.qlInterestRateIndexFixingDate(Currency&amp;"ibor"&amp;Tenor,BB1711,Trigger)</f>
        <v>51354</v>
      </c>
      <c r="BB1711" s="101">
        <f>_xll.qlCalendarAdvance(Calendar,BB1710,AZ1711,"f",,Trigger)</f>
        <v>51356</v>
      </c>
      <c r="BC1711" s="101">
        <f>_xll.qlInterestRateIndexMaturity(Currency&amp;"ibor"&amp;Tenor,BB1711,Trigger)</f>
        <v>51448</v>
      </c>
      <c r="BD1711" s="246">
        <f>_xll.qlIndexFixing($AD$5,BA1711,TRUE,_xll.ohTrigger(Trigger,Trigger3M))</f>
        <v>1.7022291473264815E-2</v>
      </c>
      <c r="BE1711" s="246" t="e">
        <f>IFERROR(_xll.qlIndexFixing($BF$1,BA1711,TRUE,_xll.ohTrigger(Trigger,Trigger3M)),#N/A)</f>
        <v>#N/A</v>
      </c>
    </row>
    <row r="1712" spans="52:57" ht="11.25" customHeight="1" x14ac:dyDescent="0.25">
      <c r="AZ1712" s="102" t="s">
        <v>83</v>
      </c>
      <c r="BA1712" s="101">
        <f>_xll.qlInterestRateIndexFixingDate(Currency&amp;"ibor"&amp;Tenor,BB1712,Trigger)</f>
        <v>51361</v>
      </c>
      <c r="BB1712" s="101">
        <f>_xll.qlCalendarAdvance(Calendar,BB1711,AZ1712,"f",,Trigger)</f>
        <v>51363</v>
      </c>
      <c r="BC1712" s="101">
        <f>_xll.qlInterestRateIndexMaturity(Currency&amp;"ibor"&amp;Tenor,BB1712,Trigger)</f>
        <v>51455</v>
      </c>
      <c r="BD1712" s="246">
        <f>_xll.qlIndexFixing($AD$5,BA1712,TRUE,_xll.ohTrigger(Trigger,Trigger3M))</f>
        <v>1.7023503676917056E-2</v>
      </c>
      <c r="BE1712" s="246" t="e">
        <f>IFERROR(_xll.qlIndexFixing($BF$1,BA1712,TRUE,_xll.ohTrigger(Trigger,Trigger3M)),#N/A)</f>
        <v>#N/A</v>
      </c>
    </row>
    <row r="1713" spans="52:57" ht="11.25" customHeight="1" x14ac:dyDescent="0.25">
      <c r="AZ1713" s="102" t="s">
        <v>83</v>
      </c>
      <c r="BA1713" s="101">
        <f>_xll.qlInterestRateIndexFixingDate(Currency&amp;"ibor"&amp;Tenor,BB1713,Trigger)</f>
        <v>51368</v>
      </c>
      <c r="BB1713" s="101">
        <f>_xll.qlCalendarAdvance(Calendar,BB1712,AZ1713,"f",,Trigger)</f>
        <v>51370</v>
      </c>
      <c r="BC1713" s="101">
        <f>_xll.qlInterestRateIndexMaturity(Currency&amp;"ibor"&amp;Tenor,BB1713,Trigger)</f>
        <v>51462</v>
      </c>
      <c r="BD1713" s="246">
        <f>_xll.qlIndexFixing($AD$5,BA1713,TRUE,_xll.ohTrigger(Trigger,Trigger3M))</f>
        <v>1.7024715880942908E-2</v>
      </c>
      <c r="BE1713" s="246" t="e">
        <f>IFERROR(_xll.qlIndexFixing($BF$1,BA1713,TRUE,_xll.ohTrigger(Trigger,Trigger3M)),#N/A)</f>
        <v>#N/A</v>
      </c>
    </row>
    <row r="1714" spans="52:57" ht="11.25" customHeight="1" x14ac:dyDescent="0.25">
      <c r="AZ1714" s="102" t="s">
        <v>83</v>
      </c>
      <c r="BA1714" s="101">
        <f>_xll.qlInterestRateIndexFixingDate(Currency&amp;"ibor"&amp;Tenor,BB1714,Trigger)</f>
        <v>51375</v>
      </c>
      <c r="BB1714" s="101">
        <f>_xll.qlCalendarAdvance(Calendar,BB1713,AZ1714,"f",,Trigger)</f>
        <v>51377</v>
      </c>
      <c r="BC1714" s="101">
        <f>_xll.qlInterestRateIndexMaturity(Currency&amp;"ibor"&amp;Tenor,BB1714,Trigger)</f>
        <v>51469</v>
      </c>
      <c r="BD1714" s="246">
        <f>_xll.qlIndexFixing($AD$5,BA1714,TRUE,_xll.ohTrigger(Trigger,Trigger3M))</f>
        <v>1.7025928085344984E-2</v>
      </c>
      <c r="BE1714" s="246" t="e">
        <f>IFERROR(_xll.qlIndexFixing($BF$1,BA1714,TRUE,_xll.ohTrigger(Trigger,Trigger3M)),#N/A)</f>
        <v>#N/A</v>
      </c>
    </row>
    <row r="1715" spans="52:57" ht="11.25" customHeight="1" x14ac:dyDescent="0.25">
      <c r="AZ1715" s="102" t="s">
        <v>83</v>
      </c>
      <c r="BA1715" s="101">
        <f>_xll.qlInterestRateIndexFixingDate(Currency&amp;"ibor"&amp;Tenor,BB1715,Trigger)</f>
        <v>51382</v>
      </c>
      <c r="BB1715" s="101">
        <f>_xll.qlCalendarAdvance(Calendar,BB1714,AZ1715,"f",,Trigger)</f>
        <v>51384</v>
      </c>
      <c r="BC1715" s="101">
        <f>_xll.qlInterestRateIndexMaturity(Currency&amp;"ibor"&amp;Tenor,BB1715,Trigger)</f>
        <v>51475</v>
      </c>
      <c r="BD1715" s="246">
        <f>_xll.qlIndexFixing($AD$5,BA1715,TRUE,_xll.ohTrigger(Trigger,Trigger3M))</f>
        <v>1.7026651625720229E-2</v>
      </c>
      <c r="BE1715" s="246" t="e">
        <f>IFERROR(_xll.qlIndexFixing($BF$1,BA1715,TRUE,_xll.ohTrigger(Trigger,Trigger3M)),#N/A)</f>
        <v>#N/A</v>
      </c>
    </row>
    <row r="1716" spans="52:57" ht="11.25" customHeight="1" x14ac:dyDescent="0.25">
      <c r="AZ1716" s="102" t="s">
        <v>83</v>
      </c>
      <c r="BA1716" s="101">
        <f>_xll.qlInterestRateIndexFixingDate(Currency&amp;"ibor"&amp;Tenor,BB1716,Trigger)</f>
        <v>51389</v>
      </c>
      <c r="BB1716" s="101">
        <f>_xll.qlCalendarAdvance(Calendar,BB1715,AZ1716,"f",,Trigger)</f>
        <v>51391</v>
      </c>
      <c r="BC1716" s="101">
        <f>_xll.qlInterestRateIndexMaturity(Currency&amp;"ibor"&amp;Tenor,BB1716,Trigger)</f>
        <v>51482</v>
      </c>
      <c r="BD1716" s="246">
        <f>_xll.qlIndexFixing($AD$5,BA1716,TRUE,_xll.ohTrigger(Trigger,Trigger3M))</f>
        <v>1.7027863773631066E-2</v>
      </c>
      <c r="BE1716" s="246" t="e">
        <f>IFERROR(_xll.qlIndexFixing($BF$1,BA1716,TRUE,_xll.ohTrigger(Trigger,Trigger3M)),#N/A)</f>
        <v>#N/A</v>
      </c>
    </row>
    <row r="1717" spans="52:57" ht="11.25" customHeight="1" x14ac:dyDescent="0.25">
      <c r="AZ1717" s="102" t="s">
        <v>83</v>
      </c>
      <c r="BA1717" s="101">
        <f>_xll.qlInterestRateIndexFixingDate(Currency&amp;"ibor"&amp;Tenor,BB1717,Trigger)</f>
        <v>51396</v>
      </c>
      <c r="BB1717" s="101">
        <f>_xll.qlCalendarAdvance(Calendar,BB1716,AZ1717,"f",,Trigger)</f>
        <v>51398</v>
      </c>
      <c r="BC1717" s="101">
        <f>_xll.qlInterestRateIndexMaturity(Currency&amp;"ibor"&amp;Tenor,BB1717,Trigger)</f>
        <v>51489</v>
      </c>
      <c r="BD1717" s="246">
        <f>_xll.qlIndexFixing($AD$5,BA1717,TRUE,_xll.ohTrigger(Trigger,Trigger3M))</f>
        <v>1.7029075921912596E-2</v>
      </c>
      <c r="BE1717" s="246" t="e">
        <f>IFERROR(_xll.qlIndexFixing($BF$1,BA1717,TRUE,_xll.ohTrigger(Trigger,Trigger3M)),#N/A)</f>
        <v>#N/A</v>
      </c>
    </row>
    <row r="1718" spans="52:57" ht="11.25" customHeight="1" x14ac:dyDescent="0.25">
      <c r="AZ1718" s="102" t="s">
        <v>83</v>
      </c>
      <c r="BA1718" s="101">
        <f>_xll.qlInterestRateIndexFixingDate(Currency&amp;"ibor"&amp;Tenor,BB1718,Trigger)</f>
        <v>51403</v>
      </c>
      <c r="BB1718" s="101">
        <f>_xll.qlCalendarAdvance(Calendar,BB1717,AZ1718,"f",,Trigger)</f>
        <v>51405</v>
      </c>
      <c r="BC1718" s="101">
        <f>_xll.qlInterestRateIndexMaturity(Currency&amp;"ibor"&amp;Tenor,BB1718,Trigger)</f>
        <v>51497</v>
      </c>
      <c r="BD1718" s="246">
        <f>_xll.qlIndexFixing($AD$5,BA1718,TRUE,_xll.ohTrigger(Trigger,Trigger3M))</f>
        <v>1.7030776906685946E-2</v>
      </c>
      <c r="BE1718" s="246" t="e">
        <f>IFERROR(_xll.qlIndexFixing($BF$1,BA1718,TRUE,_xll.ohTrigger(Trigger,Trigger3M)),#N/A)</f>
        <v>#N/A</v>
      </c>
    </row>
    <row r="1719" spans="52:57" ht="11.25" customHeight="1" x14ac:dyDescent="0.25">
      <c r="AZ1719" s="102" t="s">
        <v>83</v>
      </c>
      <c r="BA1719" s="101">
        <f>_xll.qlInterestRateIndexFixingDate(Currency&amp;"ibor"&amp;Tenor,BB1719,Trigger)</f>
        <v>51410</v>
      </c>
      <c r="BB1719" s="101">
        <f>_xll.qlCalendarAdvance(Calendar,BB1718,AZ1719,"f",,Trigger)</f>
        <v>51412</v>
      </c>
      <c r="BC1719" s="101">
        <f>_xll.qlInterestRateIndexMaturity(Currency&amp;"ibor"&amp;Tenor,BB1719,Trigger)</f>
        <v>51504</v>
      </c>
      <c r="BD1719" s="246">
        <f>_xll.qlIndexFixing($AD$5,BA1719,TRUE,_xll.ohTrigger(Trigger,Trigger3M))</f>
        <v>1.703198911295609E-2</v>
      </c>
      <c r="BE1719" s="246" t="e">
        <f>IFERROR(_xll.qlIndexFixing($BF$1,BA1719,TRUE,_xll.ohTrigger(Trigger,Trigger3M)),#N/A)</f>
        <v>#N/A</v>
      </c>
    </row>
    <row r="1720" spans="52:57" ht="11.25" customHeight="1" x14ac:dyDescent="0.25">
      <c r="AZ1720" s="102" t="s">
        <v>83</v>
      </c>
      <c r="BA1720" s="101">
        <f>_xll.qlInterestRateIndexFixingDate(Currency&amp;"ibor"&amp;Tenor,BB1720,Trigger)</f>
        <v>51417</v>
      </c>
      <c r="BB1720" s="101">
        <f>_xll.qlCalendarAdvance(Calendar,BB1719,AZ1720,"f",,Trigger)</f>
        <v>51419</v>
      </c>
      <c r="BC1720" s="101">
        <f>_xll.qlInterestRateIndexMaturity(Currency&amp;"ibor"&amp;Tenor,BB1720,Trigger)</f>
        <v>51511</v>
      </c>
      <c r="BD1720" s="246">
        <f>_xll.qlIndexFixing($AD$5,BA1720,TRUE,_xll.ohTrigger(Trigger,Trigger3M))</f>
        <v>1.7033201319599851E-2</v>
      </c>
      <c r="BE1720" s="246" t="e">
        <f>IFERROR(_xll.qlIndexFixing($BF$1,BA1720,TRUE,_xll.ohTrigger(Trigger,Trigger3M)),#N/A)</f>
        <v>#N/A</v>
      </c>
    </row>
    <row r="1721" spans="52:57" ht="11.25" customHeight="1" x14ac:dyDescent="0.25">
      <c r="AZ1721" s="102" t="s">
        <v>83</v>
      </c>
      <c r="BA1721" s="101">
        <f>_xll.qlInterestRateIndexFixingDate(Currency&amp;"ibor"&amp;Tenor,BB1721,Trigger)</f>
        <v>51424</v>
      </c>
      <c r="BB1721" s="101">
        <f>_xll.qlCalendarAdvance(Calendar,BB1720,AZ1721,"f",,Trigger)</f>
        <v>51426</v>
      </c>
      <c r="BC1721" s="101">
        <f>_xll.qlInterestRateIndexMaturity(Currency&amp;"ibor"&amp;Tenor,BB1721,Trigger)</f>
        <v>51518</v>
      </c>
      <c r="BD1721" s="246">
        <f>_xll.qlIndexFixing($AD$5,BA1721,TRUE,_xll.ohTrigger(Trigger,Trigger3M))</f>
        <v>1.7034413526618095E-2</v>
      </c>
      <c r="BE1721" s="246" t="e">
        <f>IFERROR(_xll.qlIndexFixing($BF$1,BA1721,TRUE,_xll.ohTrigger(Trigger,Trigger3M)),#N/A)</f>
        <v>#N/A</v>
      </c>
    </row>
    <row r="1722" spans="52:57" ht="11.25" customHeight="1" x14ac:dyDescent="0.25">
      <c r="AZ1722" s="102" t="s">
        <v>83</v>
      </c>
      <c r="BA1722" s="101">
        <f>_xll.qlInterestRateIndexFixingDate(Currency&amp;"ibor"&amp;Tenor,BB1722,Trigger)</f>
        <v>51431</v>
      </c>
      <c r="BB1722" s="101">
        <f>_xll.qlCalendarAdvance(Calendar,BB1721,AZ1722,"f",,Trigger)</f>
        <v>51433</v>
      </c>
      <c r="BC1722" s="101">
        <f>_xll.qlInterestRateIndexMaturity(Currency&amp;"ibor"&amp;Tenor,BB1722,Trigger)</f>
        <v>51525</v>
      </c>
      <c r="BD1722" s="246">
        <f>_xll.qlIndexFixing($AD$5,BA1722,TRUE,_xll.ohTrigger(Trigger,Trigger3M))</f>
        <v>1.7035625734009081E-2</v>
      </c>
      <c r="BE1722" s="246" t="e">
        <f>IFERROR(_xll.qlIndexFixing($BF$1,BA1722,TRUE,_xll.ohTrigger(Trigger,Trigger3M)),#N/A)</f>
        <v>#N/A</v>
      </c>
    </row>
    <row r="1723" spans="52:57" ht="11.25" customHeight="1" x14ac:dyDescent="0.25">
      <c r="AZ1723" s="102" t="s">
        <v>83</v>
      </c>
      <c r="BA1723" s="101">
        <f>_xll.qlInterestRateIndexFixingDate(Currency&amp;"ibor"&amp;Tenor,BB1723,Trigger)</f>
        <v>51438</v>
      </c>
      <c r="BB1723" s="101">
        <f>_xll.qlCalendarAdvance(Calendar,BB1722,AZ1723,"f",,Trigger)</f>
        <v>51440</v>
      </c>
      <c r="BC1723" s="101">
        <f>_xll.qlInterestRateIndexMaturity(Currency&amp;"ibor"&amp;Tenor,BB1723,Trigger)</f>
        <v>51532</v>
      </c>
      <c r="BD1723" s="246">
        <f>_xll.qlIndexFixing($AD$5,BA1723,TRUE,_xll.ohTrigger(Trigger,Trigger3M))</f>
        <v>1.7036837941775421E-2</v>
      </c>
      <c r="BE1723" s="246" t="e">
        <f>IFERROR(_xll.qlIndexFixing($BF$1,BA1723,TRUE,_xll.ohTrigger(Trigger,Trigger3M)),#N/A)</f>
        <v>#N/A</v>
      </c>
    </row>
    <row r="1724" spans="52:57" ht="11.25" customHeight="1" x14ac:dyDescent="0.25">
      <c r="AZ1724" s="102" t="s">
        <v>83</v>
      </c>
      <c r="BA1724" s="101">
        <f>_xll.qlInterestRateIndexFixingDate(Currency&amp;"ibor"&amp;Tenor,BB1724,Trigger)</f>
        <v>51445</v>
      </c>
      <c r="BB1724" s="101">
        <f>_xll.qlCalendarAdvance(Calendar,BB1723,AZ1724,"f",,Trigger)</f>
        <v>51447</v>
      </c>
      <c r="BC1724" s="101">
        <f>_xll.qlInterestRateIndexMaturity(Currency&amp;"ibor"&amp;Tenor,BB1724,Trigger)</f>
        <v>51539</v>
      </c>
      <c r="BD1724" s="246">
        <f>_xll.qlIndexFixing($AD$5,BA1724,TRUE,_xll.ohTrigger(Trigger,Trigger3M))</f>
        <v>1.7038050149914503E-2</v>
      </c>
      <c r="BE1724" s="246" t="e">
        <f>IFERROR(_xll.qlIndexFixing($BF$1,BA1724,TRUE,_xll.ohTrigger(Trigger,Trigger3M)),#N/A)</f>
        <v>#N/A</v>
      </c>
    </row>
    <row r="1725" spans="52:57" ht="11.25" customHeight="1" x14ac:dyDescent="0.25">
      <c r="AZ1725" s="102" t="s">
        <v>83</v>
      </c>
      <c r="BA1725" s="101">
        <f>_xll.qlInterestRateIndexFixingDate(Currency&amp;"ibor"&amp;Tenor,BB1725,Trigger)</f>
        <v>51452</v>
      </c>
      <c r="BB1725" s="101">
        <f>_xll.qlCalendarAdvance(Calendar,BB1724,AZ1725,"f",,Trigger)</f>
        <v>51454</v>
      </c>
      <c r="BC1725" s="101">
        <f>_xll.qlInterestRateIndexMaturity(Currency&amp;"ibor"&amp;Tenor,BB1725,Trigger)</f>
        <v>51546</v>
      </c>
      <c r="BD1725" s="246">
        <f>_xll.qlIndexFixing($AD$5,BA1725,TRUE,_xll.ohTrigger(Trigger,Trigger3M))</f>
        <v>1.7039262358428071E-2</v>
      </c>
      <c r="BE1725" s="246" t="e">
        <f>IFERROR(_xll.qlIndexFixing($BF$1,BA1725,TRUE,_xll.ohTrigger(Trigger,Trigger3M)),#N/A)</f>
        <v>#N/A</v>
      </c>
    </row>
    <row r="1726" spans="52:57" ht="11.25" customHeight="1" x14ac:dyDescent="0.25">
      <c r="AZ1726" s="102" t="s">
        <v>83</v>
      </c>
      <c r="BA1726" s="101">
        <f>_xll.qlInterestRateIndexFixingDate(Currency&amp;"ibor"&amp;Tenor,BB1726,Trigger)</f>
        <v>51459</v>
      </c>
      <c r="BB1726" s="101">
        <f>_xll.qlCalendarAdvance(Calendar,BB1725,AZ1726,"f",,Trigger)</f>
        <v>51461</v>
      </c>
      <c r="BC1726" s="101">
        <f>_xll.qlInterestRateIndexMaturity(Currency&amp;"ibor"&amp;Tenor,BB1726,Trigger)</f>
        <v>51553</v>
      </c>
      <c r="BD1726" s="246">
        <f>_xll.qlIndexFixing($AD$5,BA1726,TRUE,_xll.ohTrigger(Trigger,Trigger3M))</f>
        <v>1.7040474567315254E-2</v>
      </c>
      <c r="BE1726" s="246" t="e">
        <f>IFERROR(_xll.qlIndexFixing($BF$1,BA1726,TRUE,_xll.ohTrigger(Trigger,Trigger3M)),#N/A)</f>
        <v>#N/A</v>
      </c>
    </row>
    <row r="1727" spans="52:57" ht="11.25" customHeight="1" x14ac:dyDescent="0.25">
      <c r="AZ1727" s="102" t="s">
        <v>83</v>
      </c>
      <c r="BA1727" s="101">
        <f>_xll.qlInterestRateIndexFixingDate(Currency&amp;"ibor"&amp;Tenor,BB1727,Trigger)</f>
        <v>51466</v>
      </c>
      <c r="BB1727" s="101">
        <f>_xll.qlCalendarAdvance(Calendar,BB1726,AZ1727,"f",,Trigger)</f>
        <v>51468</v>
      </c>
      <c r="BC1727" s="101">
        <f>_xll.qlInterestRateIndexMaturity(Currency&amp;"ibor"&amp;Tenor,BB1727,Trigger)</f>
        <v>51560</v>
      </c>
      <c r="BD1727" s="246">
        <f>_xll.qlIndexFixing($AD$5,BA1727,TRUE,_xll.ohTrigger(Trigger,Trigger3M))</f>
        <v>1.7041686776577789E-2</v>
      </c>
      <c r="BE1727" s="246" t="e">
        <f>IFERROR(_xll.qlIndexFixing($BF$1,BA1727,TRUE,_xll.ohTrigger(Trigger,Trigger3M)),#N/A)</f>
        <v>#N/A</v>
      </c>
    </row>
    <row r="1728" spans="52:57" ht="11.25" customHeight="1" x14ac:dyDescent="0.25">
      <c r="AZ1728" s="102" t="s">
        <v>83</v>
      </c>
      <c r="BA1728" s="101">
        <f>_xll.qlInterestRateIndexFixingDate(Currency&amp;"ibor"&amp;Tenor,BB1728,Trigger)</f>
        <v>51473</v>
      </c>
      <c r="BB1728" s="101">
        <f>_xll.qlCalendarAdvance(Calendar,BB1727,AZ1728,"f",,Trigger)</f>
        <v>51475</v>
      </c>
      <c r="BC1728" s="101">
        <f>_xll.qlInterestRateIndexMaturity(Currency&amp;"ibor"&amp;Tenor,BB1728,Trigger)</f>
        <v>51565</v>
      </c>
      <c r="BD1728" s="246">
        <f>_xll.qlIndexFixing($AD$5,BA1728,TRUE,_xll.ohTrigger(Trigger,Trigger3M))</f>
        <v>1.7041920189484472E-2</v>
      </c>
      <c r="BE1728" s="246" t="e">
        <f>IFERROR(_xll.qlIndexFixing($BF$1,BA1728,TRUE,_xll.ohTrigger(Trigger,Trigger3M)),#N/A)</f>
        <v>#N/A</v>
      </c>
    </row>
    <row r="1729" spans="52:57" ht="11.25" customHeight="1" x14ac:dyDescent="0.25">
      <c r="AZ1729" s="102" t="s">
        <v>83</v>
      </c>
      <c r="BA1729" s="101">
        <f>_xll.qlInterestRateIndexFixingDate(Currency&amp;"ibor"&amp;Tenor,BB1729,Trigger)</f>
        <v>51480</v>
      </c>
      <c r="BB1729" s="101">
        <f>_xll.qlCalendarAdvance(Calendar,BB1728,AZ1729,"f",,Trigger)</f>
        <v>51482</v>
      </c>
      <c r="BC1729" s="101">
        <f>_xll.qlInterestRateIndexMaturity(Currency&amp;"ibor"&amp;Tenor,BB1729,Trigger)</f>
        <v>51572</v>
      </c>
      <c r="BD1729" s="246">
        <f>_xll.qlIndexFixing($AD$5,BA1729,TRUE,_xll.ohTrigger(Trigger,Trigger3M))</f>
        <v>1.7043132284916496E-2</v>
      </c>
      <c r="BE1729" s="246" t="e">
        <f>IFERROR(_xll.qlIndexFixing($BF$1,BA1729,TRUE,_xll.ohTrigger(Trigger,Trigger3M)),#N/A)</f>
        <v>#N/A</v>
      </c>
    </row>
    <row r="1730" spans="52:57" ht="11.25" customHeight="1" x14ac:dyDescent="0.25">
      <c r="AZ1730" s="102" t="s">
        <v>83</v>
      </c>
      <c r="BA1730" s="101">
        <f>_xll.qlInterestRateIndexFixingDate(Currency&amp;"ibor"&amp;Tenor,BB1730,Trigger)</f>
        <v>51487</v>
      </c>
      <c r="BB1730" s="101">
        <f>_xll.qlCalendarAdvance(Calendar,BB1729,AZ1730,"f",,Trigger)</f>
        <v>51489</v>
      </c>
      <c r="BC1730" s="101">
        <f>_xll.qlInterestRateIndexMaturity(Currency&amp;"ibor"&amp;Tenor,BB1730,Trigger)</f>
        <v>51579</v>
      </c>
      <c r="BD1730" s="246">
        <f>_xll.qlIndexFixing($AD$5,BA1730,TRUE,_xll.ohTrigger(Trigger,Trigger3M))</f>
        <v>1.7044344380714449E-2</v>
      </c>
      <c r="BE1730" s="246" t="e">
        <f>IFERROR(_xll.qlIndexFixing($BF$1,BA1730,TRUE,_xll.ohTrigger(Trigger,Trigger3M)),#N/A)</f>
        <v>#N/A</v>
      </c>
    </row>
    <row r="1731" spans="52:57" ht="11.25" customHeight="1" x14ac:dyDescent="0.25">
      <c r="AZ1731" s="102" t="s">
        <v>83</v>
      </c>
      <c r="BA1731" s="101">
        <f>_xll.qlInterestRateIndexFixingDate(Currency&amp;"ibor"&amp;Tenor,BB1731,Trigger)</f>
        <v>51491</v>
      </c>
      <c r="BB1731" s="101">
        <f>_xll.qlCalendarAdvance(Calendar,BB1730,AZ1731,"f",,Trigger)</f>
        <v>51497</v>
      </c>
      <c r="BC1731" s="101">
        <f>_xll.qlInterestRateIndexMaturity(Currency&amp;"ibor"&amp;Tenor,BB1731,Trigger)</f>
        <v>51587</v>
      </c>
      <c r="BD1731" s="246">
        <f>_xll.qlIndexFixing($AD$5,BA1731,TRUE,_xll.ohTrigger(Trigger,Trigger3M))</f>
        <v>1.7045729633502482E-2</v>
      </c>
      <c r="BE1731" s="246" t="e">
        <f>IFERROR(_xll.qlIndexFixing($BF$1,BA1731,TRUE,_xll.ohTrigger(Trigger,Trigger3M)),#N/A)</f>
        <v>#N/A</v>
      </c>
    </row>
    <row r="1732" spans="52:57" ht="11.25" customHeight="1" x14ac:dyDescent="0.25">
      <c r="AZ1732" s="102" t="s">
        <v>83</v>
      </c>
      <c r="BA1732" s="101">
        <f>_xll.qlInterestRateIndexFixingDate(Currency&amp;"ibor"&amp;Tenor,BB1732,Trigger)</f>
        <v>51501</v>
      </c>
      <c r="BB1732" s="101">
        <f>_xll.qlCalendarAdvance(Calendar,BB1731,AZ1732,"f",,Trigger)</f>
        <v>51504</v>
      </c>
      <c r="BC1732" s="101">
        <f>_xll.qlInterestRateIndexMaturity(Currency&amp;"ibor"&amp;Tenor,BB1732,Trigger)</f>
        <v>51594</v>
      </c>
      <c r="BD1732" s="246">
        <f>_xll.qlIndexFixing($AD$5,BA1732,TRUE,_xll.ohTrigger(Trigger,Trigger3M))</f>
        <v>1.7046941730083809E-2</v>
      </c>
      <c r="BE1732" s="246" t="e">
        <f>IFERROR(_xll.qlIndexFixing($BF$1,BA1732,TRUE,_xll.ohTrigger(Trigger,Trigger3M)),#N/A)</f>
        <v>#N/A</v>
      </c>
    </row>
    <row r="1733" spans="52:57" ht="11.25" customHeight="1" x14ac:dyDescent="0.25">
      <c r="AZ1733" s="102" t="s">
        <v>83</v>
      </c>
      <c r="BA1733" s="101">
        <f>_xll.qlInterestRateIndexFixingDate(Currency&amp;"ibor"&amp;Tenor,BB1733,Trigger)</f>
        <v>51509</v>
      </c>
      <c r="BB1733" s="101">
        <f>_xll.qlCalendarAdvance(Calendar,BB1732,AZ1733,"f",,Trigger)</f>
        <v>51511</v>
      </c>
      <c r="BC1733" s="101">
        <f>_xll.qlInterestRateIndexMaturity(Currency&amp;"ibor"&amp;Tenor,BB1733,Trigger)</f>
        <v>51601</v>
      </c>
      <c r="BD1733" s="246">
        <f>_xll.qlIndexFixing($AD$5,BA1733,TRUE,_xll.ohTrigger(Trigger,Trigger3M))</f>
        <v>1.7048153827030177E-2</v>
      </c>
      <c r="BE1733" s="246" t="e">
        <f>IFERROR(_xll.qlIndexFixing($BF$1,BA1733,TRUE,_xll.ohTrigger(Trigger,Trigger3M)),#N/A)</f>
        <v>#N/A</v>
      </c>
    </row>
    <row r="1734" spans="52:57" ht="11.25" customHeight="1" x14ac:dyDescent="0.25">
      <c r="AZ1734" s="102" t="s">
        <v>83</v>
      </c>
      <c r="BA1734" s="101">
        <f>_xll.qlInterestRateIndexFixingDate(Currency&amp;"ibor"&amp;Tenor,BB1734,Trigger)</f>
        <v>51516</v>
      </c>
      <c r="BB1734" s="101">
        <f>_xll.qlCalendarAdvance(Calendar,BB1733,AZ1734,"f",,Trigger)</f>
        <v>51518</v>
      </c>
      <c r="BC1734" s="101">
        <f>_xll.qlInterestRateIndexMaturity(Currency&amp;"ibor"&amp;Tenor,BB1734,Trigger)</f>
        <v>51608</v>
      </c>
      <c r="BD1734" s="246">
        <f>_xll.qlIndexFixing($AD$5,BA1734,TRUE,_xll.ohTrigger(Trigger,Trigger3M))</f>
        <v>1.7049365924344251E-2</v>
      </c>
      <c r="BE1734" s="246" t="e">
        <f>IFERROR(_xll.qlIndexFixing($BF$1,BA1734,TRUE,_xll.ohTrigger(Trigger,Trigger3M)),#N/A)</f>
        <v>#N/A</v>
      </c>
    </row>
    <row r="1735" spans="52:57" ht="11.25" customHeight="1" x14ac:dyDescent="0.25">
      <c r="AZ1735" s="102" t="s">
        <v>83</v>
      </c>
      <c r="BA1735" s="101">
        <f>_xll.qlInterestRateIndexFixingDate(Currency&amp;"ibor"&amp;Tenor,BB1735,Trigger)</f>
        <v>51523</v>
      </c>
      <c r="BB1735" s="101">
        <f>_xll.qlCalendarAdvance(Calendar,BB1734,AZ1735,"f",,Trigger)</f>
        <v>51525</v>
      </c>
      <c r="BC1735" s="101">
        <f>_xll.qlInterestRateIndexMaturity(Currency&amp;"ibor"&amp;Tenor,BB1735,Trigger)</f>
        <v>51615</v>
      </c>
      <c r="BD1735" s="246">
        <f>_xll.qlIndexFixing($AD$5,BA1735,TRUE,_xll.ohTrigger(Trigger,Trigger3M))</f>
        <v>1.7050578022023366E-2</v>
      </c>
      <c r="BE1735" s="246" t="e">
        <f>IFERROR(_xll.qlIndexFixing($BF$1,BA1735,TRUE,_xll.ohTrigger(Trigger,Trigger3M)),#N/A)</f>
        <v>#N/A</v>
      </c>
    </row>
    <row r="1736" spans="52:57" ht="11.25" customHeight="1" x14ac:dyDescent="0.25">
      <c r="AZ1736" s="102" t="s">
        <v>83</v>
      </c>
      <c r="BA1736" s="101">
        <f>_xll.qlInterestRateIndexFixingDate(Currency&amp;"ibor"&amp;Tenor,BB1736,Trigger)</f>
        <v>51530</v>
      </c>
      <c r="BB1736" s="101">
        <f>_xll.qlCalendarAdvance(Calendar,BB1735,AZ1736,"f",,Trigger)</f>
        <v>51532</v>
      </c>
      <c r="BC1736" s="101">
        <f>_xll.qlInterestRateIndexMaturity(Currency&amp;"ibor"&amp;Tenor,BB1736,Trigger)</f>
        <v>51621</v>
      </c>
      <c r="BD1736" s="246">
        <f>_xll.qlIndexFixing($AD$5,BA1736,TRUE,_xll.ohTrigger(Trigger,Trigger3M))</f>
        <v>1.705130028643952E-2</v>
      </c>
      <c r="BE1736" s="246" t="e">
        <f>IFERROR(_xll.qlIndexFixing($BF$1,BA1736,TRUE,_xll.ohTrigger(Trigger,Trigger3M)),#N/A)</f>
        <v>#N/A</v>
      </c>
    </row>
    <row r="1737" spans="52:57" ht="11.25" customHeight="1" x14ac:dyDescent="0.25">
      <c r="AZ1737" s="102" t="s">
        <v>83</v>
      </c>
      <c r="BA1737" s="101">
        <f>_xll.qlInterestRateIndexFixingDate(Currency&amp;"ibor"&amp;Tenor,BB1737,Trigger)</f>
        <v>51537</v>
      </c>
      <c r="BB1737" s="101">
        <f>_xll.qlCalendarAdvance(Calendar,BB1736,AZ1737,"f",,Trigger)</f>
        <v>51539</v>
      </c>
      <c r="BC1737" s="101">
        <f>_xll.qlInterestRateIndexMaturity(Currency&amp;"ibor"&amp;Tenor,BB1737,Trigger)</f>
        <v>51628</v>
      </c>
      <c r="BD1737" s="246">
        <f>_xll.qlIndexFixing($AD$5,BA1737,TRUE,_xll.ohTrigger(Trigger,Trigger3M))</f>
        <v>1.705251232753173E-2</v>
      </c>
      <c r="BE1737" s="246" t="e">
        <f>IFERROR(_xll.qlIndexFixing($BF$1,BA1737,TRUE,_xll.ohTrigger(Trigger,Trigger3M)),#N/A)</f>
        <v>#N/A</v>
      </c>
    </row>
    <row r="1738" spans="52:57" ht="11.25" customHeight="1" x14ac:dyDescent="0.25">
      <c r="AZ1738" s="102" t="s">
        <v>83</v>
      </c>
      <c r="BA1738" s="101">
        <f>_xll.qlInterestRateIndexFixingDate(Currency&amp;"ibor"&amp;Tenor,BB1738,Trigger)</f>
        <v>51544</v>
      </c>
      <c r="BB1738" s="101">
        <f>_xll.qlCalendarAdvance(Calendar,BB1737,AZ1738,"f",,Trigger)</f>
        <v>51546</v>
      </c>
      <c r="BC1738" s="101">
        <f>_xll.qlInterestRateIndexMaturity(Currency&amp;"ibor"&amp;Tenor,BB1738,Trigger)</f>
        <v>51635</v>
      </c>
      <c r="BD1738" s="246">
        <f>_xll.qlIndexFixing($AD$5,BA1738,TRUE,_xll.ohTrigger(Trigger,Trigger3M))</f>
        <v>1.7053724368987694E-2</v>
      </c>
      <c r="BE1738" s="246" t="e">
        <f>IFERROR(_xll.qlIndexFixing($BF$1,BA1738,TRUE,_xll.ohTrigger(Trigger,Trigger3M)),#N/A)</f>
        <v>#N/A</v>
      </c>
    </row>
    <row r="1739" spans="52:57" ht="11.25" customHeight="1" x14ac:dyDescent="0.25">
      <c r="AZ1739" s="102" t="s">
        <v>83</v>
      </c>
      <c r="BA1739" s="101">
        <f>_xll.qlInterestRateIndexFixingDate(Currency&amp;"ibor"&amp;Tenor,BB1739,Trigger)</f>
        <v>51551</v>
      </c>
      <c r="BB1739" s="101">
        <f>_xll.qlCalendarAdvance(Calendar,BB1738,AZ1739,"f",,Trigger)</f>
        <v>51553</v>
      </c>
      <c r="BC1739" s="101">
        <f>_xll.qlInterestRateIndexMaturity(Currency&amp;"ibor"&amp;Tenor,BB1739,Trigger)</f>
        <v>51642</v>
      </c>
      <c r="BD1739" s="246">
        <f>_xll.qlIndexFixing($AD$5,BA1739,TRUE,_xll.ohTrigger(Trigger,Trigger3M))</f>
        <v>1.7054936410803821E-2</v>
      </c>
      <c r="BE1739" s="246" t="e">
        <f>IFERROR(_xll.qlIndexFixing($BF$1,BA1739,TRUE,_xll.ohTrigger(Trigger,Trigger3M)),#N/A)</f>
        <v>#N/A</v>
      </c>
    </row>
    <row r="1740" spans="52:57" ht="11.25" customHeight="1" x14ac:dyDescent="0.25">
      <c r="AZ1740" s="102" t="s">
        <v>83</v>
      </c>
      <c r="BA1740" s="101">
        <f>_xll.qlInterestRateIndexFixingDate(Currency&amp;"ibor"&amp;Tenor,BB1740,Trigger)</f>
        <v>51558</v>
      </c>
      <c r="BB1740" s="101">
        <f>_xll.qlCalendarAdvance(Calendar,BB1739,AZ1740,"f",,Trigger)</f>
        <v>51560</v>
      </c>
      <c r="BC1740" s="101">
        <f>_xll.qlInterestRateIndexMaturity(Currency&amp;"ibor"&amp;Tenor,BB1740,Trigger)</f>
        <v>51652</v>
      </c>
      <c r="BD1740" s="246">
        <f>_xll.qlIndexFixing($AD$5,BA1740,TRUE,_xll.ohTrigger(Trigger,Trigger3M))</f>
        <v>1.7057618704474739E-2</v>
      </c>
      <c r="BE1740" s="246" t="e">
        <f>IFERROR(_xll.qlIndexFixing($BF$1,BA1740,TRUE,_xll.ohTrigger(Trigger,Trigger3M)),#N/A)</f>
        <v>#N/A</v>
      </c>
    </row>
    <row r="1741" spans="52:57" ht="11.25" customHeight="1" x14ac:dyDescent="0.25">
      <c r="AZ1741" s="102" t="s">
        <v>83</v>
      </c>
      <c r="BA1741" s="101">
        <f>_xll.qlInterestRateIndexFixingDate(Currency&amp;"ibor"&amp;Tenor,BB1741,Trigger)</f>
        <v>51565</v>
      </c>
      <c r="BB1741" s="101">
        <f>_xll.qlCalendarAdvance(Calendar,BB1740,AZ1741,"f",,Trigger)</f>
        <v>51567</v>
      </c>
      <c r="BC1741" s="101">
        <f>_xll.qlInterestRateIndexMaturity(Currency&amp;"ibor"&amp;Tenor,BB1741,Trigger)</f>
        <v>51659</v>
      </c>
      <c r="BD1741" s="246">
        <f>_xll.qlIndexFixing($AD$5,BA1741,TRUE,_xll.ohTrigger(Trigger,Trigger3M))</f>
        <v>1.705883091902435E-2</v>
      </c>
      <c r="BE1741" s="246" t="e">
        <f>IFERROR(_xll.qlIndexFixing($BF$1,BA1741,TRUE,_xll.ohTrigger(Trigger,Trigger3M)),#N/A)</f>
        <v>#N/A</v>
      </c>
    </row>
    <row r="1742" spans="52:57" ht="11.25" customHeight="1" x14ac:dyDescent="0.25">
      <c r="AZ1742" s="102" t="s">
        <v>83</v>
      </c>
      <c r="BA1742" s="101">
        <f>_xll.qlInterestRateIndexFixingDate(Currency&amp;"ibor"&amp;Tenor,BB1742,Trigger)</f>
        <v>51572</v>
      </c>
      <c r="BB1742" s="101">
        <f>_xll.qlCalendarAdvance(Calendar,BB1741,AZ1742,"f",,Trigger)</f>
        <v>51574</v>
      </c>
      <c r="BC1742" s="101">
        <f>_xll.qlInterestRateIndexMaturity(Currency&amp;"ibor"&amp;Tenor,BB1742,Trigger)</f>
        <v>51666</v>
      </c>
      <c r="BD1742" s="246">
        <f>_xll.qlIndexFixing($AD$5,BA1742,TRUE,_xll.ohTrigger(Trigger,Trigger3M))</f>
        <v>1.7060043133947572E-2</v>
      </c>
      <c r="BE1742" s="246" t="e">
        <f>IFERROR(_xll.qlIndexFixing($BF$1,BA1742,TRUE,_xll.ohTrigger(Trigger,Trigger3M)),#N/A)</f>
        <v>#N/A</v>
      </c>
    </row>
    <row r="1743" spans="52:57" ht="11.25" customHeight="1" x14ac:dyDescent="0.25">
      <c r="AZ1743" s="102" t="s">
        <v>83</v>
      </c>
      <c r="BA1743" s="101">
        <f>_xll.qlInterestRateIndexFixingDate(Currency&amp;"ibor"&amp;Tenor,BB1743,Trigger)</f>
        <v>51579</v>
      </c>
      <c r="BB1743" s="101">
        <f>_xll.qlCalendarAdvance(Calendar,BB1742,AZ1743,"f",,Trigger)</f>
        <v>51581</v>
      </c>
      <c r="BC1743" s="101">
        <f>_xll.qlInterestRateIndexMaturity(Currency&amp;"ibor"&amp;Tenor,BB1743,Trigger)</f>
        <v>51673</v>
      </c>
      <c r="BD1743" s="246">
        <f>_xll.qlIndexFixing($AD$5,BA1743,TRUE,_xll.ohTrigger(Trigger,Trigger3M))</f>
        <v>1.7061255349244409E-2</v>
      </c>
      <c r="BE1743" s="246" t="e">
        <f>IFERROR(_xll.qlIndexFixing($BF$1,BA1743,TRUE,_xll.ohTrigger(Trigger,Trigger3M)),#N/A)</f>
        <v>#N/A</v>
      </c>
    </row>
    <row r="1744" spans="52:57" ht="11.25" customHeight="1" x14ac:dyDescent="0.25">
      <c r="AZ1744" s="102" t="s">
        <v>83</v>
      </c>
      <c r="BA1744" s="101">
        <f>_xll.qlInterestRateIndexFixingDate(Currency&amp;"ibor"&amp;Tenor,BB1744,Trigger)</f>
        <v>51586</v>
      </c>
      <c r="BB1744" s="101">
        <f>_xll.qlCalendarAdvance(Calendar,BB1743,AZ1744,"f",,Trigger)</f>
        <v>51588</v>
      </c>
      <c r="BC1744" s="101">
        <f>_xll.qlInterestRateIndexMaturity(Currency&amp;"ibor"&amp;Tenor,BB1744,Trigger)</f>
        <v>51680</v>
      </c>
      <c r="BD1744" s="246">
        <f>_xll.qlIndexFixing($AD$5,BA1744,TRUE,_xll.ohTrigger(Trigger,Trigger3M))</f>
        <v>1.706246756491573E-2</v>
      </c>
      <c r="BE1744" s="246" t="e">
        <f>IFERROR(_xll.qlIndexFixing($BF$1,BA1744,TRUE,_xll.ohTrigger(Trigger,Trigger3M)),#N/A)</f>
        <v>#N/A</v>
      </c>
    </row>
    <row r="1745" spans="52:57" ht="11.25" customHeight="1" x14ac:dyDescent="0.25">
      <c r="AZ1745" s="102" t="s">
        <v>83</v>
      </c>
      <c r="BA1745" s="101">
        <f>_xll.qlInterestRateIndexFixingDate(Currency&amp;"ibor"&amp;Tenor,BB1745,Trigger)</f>
        <v>51593</v>
      </c>
      <c r="BB1745" s="101">
        <f>_xll.qlCalendarAdvance(Calendar,BB1744,AZ1745,"f",,Trigger)</f>
        <v>51595</v>
      </c>
      <c r="BC1745" s="101">
        <f>_xll.qlInterestRateIndexMaturity(Currency&amp;"ibor"&amp;Tenor,BB1745,Trigger)</f>
        <v>51686</v>
      </c>
      <c r="BD1745" s="246">
        <f>_xll.qlIndexFixing($AD$5,BA1745,TRUE,_xll.ohTrigger(Trigger,Trigger3M))</f>
        <v>1.7063189389478088E-2</v>
      </c>
      <c r="BE1745" s="246" t="e">
        <f>IFERROR(_xll.qlIndexFixing($BF$1,BA1745,TRUE,_xll.ohTrigger(Trigger,Trigger3M)),#N/A)</f>
        <v>#N/A</v>
      </c>
    </row>
    <row r="1746" spans="52:57" ht="11.25" customHeight="1" x14ac:dyDescent="0.25">
      <c r="AZ1746" s="102" t="s">
        <v>83</v>
      </c>
      <c r="BA1746" s="101">
        <f>_xll.qlInterestRateIndexFixingDate(Currency&amp;"ibor"&amp;Tenor,BB1746,Trigger)</f>
        <v>51600</v>
      </c>
      <c r="BB1746" s="101">
        <f>_xll.qlCalendarAdvance(Calendar,BB1745,AZ1746,"f",,Trigger)</f>
        <v>51602</v>
      </c>
      <c r="BC1746" s="101">
        <f>_xll.qlInterestRateIndexMaturity(Currency&amp;"ibor"&amp;Tenor,BB1746,Trigger)</f>
        <v>51693</v>
      </c>
      <c r="BD1746" s="246">
        <f>_xll.qlIndexFixing($AD$5,BA1746,TRUE,_xll.ohTrigger(Trigger,Trigger3M))</f>
        <v>1.7064401548536931E-2</v>
      </c>
      <c r="BE1746" s="246" t="e">
        <f>IFERROR(_xll.qlIndexFixing($BF$1,BA1746,TRUE,_xll.ohTrigger(Trigger,Trigger3M)),#N/A)</f>
        <v>#N/A</v>
      </c>
    </row>
    <row r="1747" spans="52:57" ht="11.25" customHeight="1" x14ac:dyDescent="0.25">
      <c r="AZ1747" s="102" t="s">
        <v>83</v>
      </c>
      <c r="BA1747" s="101">
        <f>_xll.qlInterestRateIndexFixingDate(Currency&amp;"ibor"&amp;Tenor,BB1747,Trigger)</f>
        <v>51607</v>
      </c>
      <c r="BB1747" s="101">
        <f>_xll.qlCalendarAdvance(Calendar,BB1746,AZ1747,"f",,Trigger)</f>
        <v>51609</v>
      </c>
      <c r="BC1747" s="101">
        <f>_xll.qlInterestRateIndexMaturity(Currency&amp;"ibor"&amp;Tenor,BB1747,Trigger)</f>
        <v>51700</v>
      </c>
      <c r="BD1747" s="246">
        <f>_xll.qlIndexFixing($AD$5,BA1747,TRUE,_xll.ohTrigger(Trigger,Trigger3M))</f>
        <v>1.7065613707965586E-2</v>
      </c>
      <c r="BE1747" s="246" t="e">
        <f>IFERROR(_xll.qlIndexFixing($BF$1,BA1747,TRUE,_xll.ohTrigger(Trigger,Trigger3M)),#N/A)</f>
        <v>#N/A</v>
      </c>
    </row>
    <row r="1748" spans="52:57" ht="11.25" customHeight="1" x14ac:dyDescent="0.25">
      <c r="AZ1748" s="102" t="s">
        <v>83</v>
      </c>
      <c r="BA1748" s="101">
        <f>_xll.qlInterestRateIndexFixingDate(Currency&amp;"ibor"&amp;Tenor,BB1748,Trigger)</f>
        <v>51614</v>
      </c>
      <c r="BB1748" s="101">
        <f>_xll.qlCalendarAdvance(Calendar,BB1747,AZ1748,"f",,Trigger)</f>
        <v>51616</v>
      </c>
      <c r="BC1748" s="101">
        <f>_xll.qlInterestRateIndexMaturity(Currency&amp;"ibor"&amp;Tenor,BB1748,Trigger)</f>
        <v>51707</v>
      </c>
      <c r="BD1748" s="246">
        <f>_xll.qlIndexFixing($AD$5,BA1748,TRUE,_xll.ohTrigger(Trigger,Trigger3M))</f>
        <v>1.7065677497493093E-2</v>
      </c>
      <c r="BE1748" s="246" t="e">
        <f>IFERROR(_xll.qlIndexFixing($BF$1,BA1748,TRUE,_xll.ohTrigger(Trigger,Trigger3M)),#N/A)</f>
        <v>#N/A</v>
      </c>
    </row>
    <row r="1749" spans="52:57" ht="11.25" customHeight="1" x14ac:dyDescent="0.25">
      <c r="AZ1749" s="102" t="s">
        <v>83</v>
      </c>
      <c r="BA1749" s="101">
        <f>_xll.qlInterestRateIndexFixingDate(Currency&amp;"ibor"&amp;Tenor,BB1749,Trigger)</f>
        <v>51620</v>
      </c>
      <c r="BB1749" s="101">
        <f>_xll.qlCalendarAdvance(Calendar,BB1748,AZ1749,"f",,Trigger)</f>
        <v>51623</v>
      </c>
      <c r="BC1749" s="101">
        <f>_xll.qlInterestRateIndexMaturity(Currency&amp;"ibor"&amp;Tenor,BB1749,Trigger)</f>
        <v>51715</v>
      </c>
      <c r="BD1749" s="246">
        <f>_xll.qlIndexFixing($AD$5,BA1749,TRUE,_xll.ohTrigger(Trigger,Trigger3M))</f>
        <v>1.7058296572614619E-2</v>
      </c>
      <c r="BE1749" s="246" t="e">
        <f>IFERROR(_xll.qlIndexFixing($BF$1,BA1749,TRUE,_xll.ohTrigger(Trigger,Trigger3M)),#N/A)</f>
        <v>#N/A</v>
      </c>
    </row>
    <row r="1750" spans="52:57" ht="11.25" customHeight="1" x14ac:dyDescent="0.25">
      <c r="AZ1750" s="102" t="s">
        <v>83</v>
      </c>
      <c r="BA1750" s="101">
        <f>_xll.qlInterestRateIndexFixingDate(Currency&amp;"ibor"&amp;Tenor,BB1750,Trigger)</f>
        <v>51628</v>
      </c>
      <c r="BB1750" s="101">
        <f>_xll.qlCalendarAdvance(Calendar,BB1749,AZ1750,"f",,Trigger)</f>
        <v>51630</v>
      </c>
      <c r="BC1750" s="101">
        <f>_xll.qlInterestRateIndexMaturity(Currency&amp;"ibor"&amp;Tenor,BB1750,Trigger)</f>
        <v>51722</v>
      </c>
      <c r="BD1750" s="246">
        <f>_xll.qlIndexFixing($AD$5,BA1750,TRUE,_xll.ohTrigger(Trigger,Trigger3M))</f>
        <v>1.7051537129693581E-2</v>
      </c>
      <c r="BE1750" s="246" t="e">
        <f>IFERROR(_xll.qlIndexFixing($BF$1,BA1750,TRUE,_xll.ohTrigger(Trigger,Trigger3M)),#N/A)</f>
        <v>#N/A</v>
      </c>
    </row>
    <row r="1751" spans="52:57" ht="11.25" customHeight="1" x14ac:dyDescent="0.25">
      <c r="AZ1751" s="102" t="s">
        <v>83</v>
      </c>
      <c r="BA1751" s="101">
        <f>_xll.qlInterestRateIndexFixingDate(Currency&amp;"ibor"&amp;Tenor,BB1751,Trigger)</f>
        <v>51635</v>
      </c>
      <c r="BB1751" s="101">
        <f>_xll.qlCalendarAdvance(Calendar,BB1750,AZ1751,"f",,Trigger)</f>
        <v>51637</v>
      </c>
      <c r="BC1751" s="101">
        <f>_xll.qlInterestRateIndexMaturity(Currency&amp;"ibor"&amp;Tenor,BB1751,Trigger)</f>
        <v>51729</v>
      </c>
      <c r="BD1751" s="246">
        <f>_xll.qlIndexFixing($AD$5,BA1751,TRUE,_xll.ohTrigger(Trigger,Trigger3M))</f>
        <v>1.7044765980326289E-2</v>
      </c>
      <c r="BE1751" s="246" t="e">
        <f>IFERROR(_xll.qlIndexFixing($BF$1,BA1751,TRUE,_xll.ohTrigger(Trigger,Trigger3M)),#N/A)</f>
        <v>#N/A</v>
      </c>
    </row>
    <row r="1752" spans="52:57" ht="11.25" customHeight="1" x14ac:dyDescent="0.25">
      <c r="AZ1752" s="102" t="s">
        <v>83</v>
      </c>
      <c r="BA1752" s="101">
        <f>_xll.qlInterestRateIndexFixingDate(Currency&amp;"ibor"&amp;Tenor,BB1752,Trigger)</f>
        <v>51642</v>
      </c>
      <c r="BB1752" s="101">
        <f>_xll.qlCalendarAdvance(Calendar,BB1751,AZ1752,"f",,Trigger)</f>
        <v>51644</v>
      </c>
      <c r="BC1752" s="101">
        <f>_xll.qlInterestRateIndexMaturity(Currency&amp;"ibor"&amp;Tenor,BB1752,Trigger)</f>
        <v>51736</v>
      </c>
      <c r="BD1752" s="246">
        <f>_xll.qlIndexFixing($AD$5,BA1752,TRUE,_xll.ohTrigger(Trigger,Trigger3M))</f>
        <v>1.7037983124576182E-2</v>
      </c>
      <c r="BE1752" s="246" t="e">
        <f>IFERROR(_xll.qlIndexFixing($BF$1,BA1752,TRUE,_xll.ohTrigger(Trigger,Trigger3M)),#N/A)</f>
        <v>#N/A</v>
      </c>
    </row>
    <row r="1753" spans="52:57" ht="11.25" customHeight="1" x14ac:dyDescent="0.25">
      <c r="AZ1753" s="102" t="s">
        <v>83</v>
      </c>
      <c r="BA1753" s="101">
        <f>_xll.qlInterestRateIndexFixingDate(Currency&amp;"ibor"&amp;Tenor,BB1753,Trigger)</f>
        <v>51649</v>
      </c>
      <c r="BB1753" s="101">
        <f>_xll.qlCalendarAdvance(Calendar,BB1752,AZ1753,"f",,Trigger)</f>
        <v>51651</v>
      </c>
      <c r="BC1753" s="101">
        <f>_xll.qlInterestRateIndexMaturity(Currency&amp;"ibor"&amp;Tenor,BB1753,Trigger)</f>
        <v>51743</v>
      </c>
      <c r="BD1753" s="246">
        <f>_xll.qlIndexFixing($AD$5,BA1753,TRUE,_xll.ohTrigger(Trigger,Trigger3M))</f>
        <v>1.7031188562501468E-2</v>
      </c>
      <c r="BE1753" s="246" t="e">
        <f>IFERROR(_xll.qlIndexFixing($BF$1,BA1753,TRUE,_xll.ohTrigger(Trigger,Trigger3M)),#N/A)</f>
        <v>#N/A</v>
      </c>
    </row>
    <row r="1754" spans="52:57" ht="11.25" customHeight="1" x14ac:dyDescent="0.25">
      <c r="AZ1754" s="102" t="s">
        <v>83</v>
      </c>
      <c r="BA1754" s="101">
        <f>_xll.qlInterestRateIndexFixingDate(Currency&amp;"ibor"&amp;Tenor,BB1754,Trigger)</f>
        <v>51656</v>
      </c>
      <c r="BB1754" s="101">
        <f>_xll.qlCalendarAdvance(Calendar,BB1753,AZ1754,"f",,Trigger)</f>
        <v>51658</v>
      </c>
      <c r="BC1754" s="101">
        <f>_xll.qlInterestRateIndexMaturity(Currency&amp;"ibor"&amp;Tenor,BB1754,Trigger)</f>
        <v>51750</v>
      </c>
      <c r="BD1754" s="246">
        <f>_xll.qlIndexFixing($AD$5,BA1754,TRUE,_xll.ohTrigger(Trigger,Trigger3M))</f>
        <v>1.7024382294165578E-2</v>
      </c>
      <c r="BE1754" s="246" t="e">
        <f>IFERROR(_xll.qlIndexFixing($BF$1,BA1754,TRUE,_xll.ohTrigger(Trigger,Trigger3M)),#N/A)</f>
        <v>#N/A</v>
      </c>
    </row>
    <row r="1755" spans="52:57" ht="11.25" customHeight="1" x14ac:dyDescent="0.25">
      <c r="AZ1755" s="102" t="s">
        <v>83</v>
      </c>
      <c r="BA1755" s="101">
        <f>_xll.qlInterestRateIndexFixingDate(Currency&amp;"ibor"&amp;Tenor,BB1755,Trigger)</f>
        <v>51663</v>
      </c>
      <c r="BB1755" s="101">
        <f>_xll.qlCalendarAdvance(Calendar,BB1754,AZ1755,"f",,Trigger)</f>
        <v>51665</v>
      </c>
      <c r="BC1755" s="101">
        <f>_xll.qlInterestRateIndexMaturity(Currency&amp;"ibor"&amp;Tenor,BB1755,Trigger)</f>
        <v>51757</v>
      </c>
      <c r="BD1755" s="246">
        <f>_xll.qlIndexFixing($AD$5,BA1755,TRUE,_xll.ohTrigger(Trigger,Trigger3M))</f>
        <v>1.7017564319626723E-2</v>
      </c>
      <c r="BE1755" s="246" t="e">
        <f>IFERROR(_xll.qlIndexFixing($BF$1,BA1755,TRUE,_xll.ohTrigger(Trigger,Trigger3M)),#N/A)</f>
        <v>#N/A</v>
      </c>
    </row>
    <row r="1756" spans="52:57" ht="11.25" customHeight="1" x14ac:dyDescent="0.25">
      <c r="AZ1756" s="102" t="s">
        <v>83</v>
      </c>
      <c r="BA1756" s="101">
        <f>_xll.qlInterestRateIndexFixingDate(Currency&amp;"ibor"&amp;Tenor,BB1756,Trigger)</f>
        <v>51670</v>
      </c>
      <c r="BB1756" s="101">
        <f>_xll.qlCalendarAdvance(Calendar,BB1755,AZ1756,"f",,Trigger)</f>
        <v>51672</v>
      </c>
      <c r="BC1756" s="101">
        <f>_xll.qlInterestRateIndexMaturity(Currency&amp;"ibor"&amp;Tenor,BB1756,Trigger)</f>
        <v>51764</v>
      </c>
      <c r="BD1756" s="246">
        <f>_xll.qlIndexFixing($AD$5,BA1756,TRUE,_xll.ohTrigger(Trigger,Trigger3M))</f>
        <v>1.7010734638947464E-2</v>
      </c>
      <c r="BE1756" s="246" t="e">
        <f>IFERROR(_xll.qlIndexFixing($BF$1,BA1756,TRUE,_xll.ohTrigger(Trigger,Trigger3M)),#N/A)</f>
        <v>#N/A</v>
      </c>
    </row>
    <row r="1757" spans="52:57" ht="11.25" customHeight="1" x14ac:dyDescent="0.25">
      <c r="AZ1757" s="102" t="s">
        <v>83</v>
      </c>
      <c r="BA1757" s="101">
        <f>_xll.qlInterestRateIndexFixingDate(Currency&amp;"ibor"&amp;Tenor,BB1757,Trigger)</f>
        <v>51677</v>
      </c>
      <c r="BB1757" s="101">
        <f>_xll.qlCalendarAdvance(Calendar,BB1756,AZ1757,"f",,Trigger)</f>
        <v>51679</v>
      </c>
      <c r="BC1757" s="101">
        <f>_xll.qlInterestRateIndexMaturity(Currency&amp;"ibor"&amp;Tenor,BB1757,Trigger)</f>
        <v>51771</v>
      </c>
      <c r="BD1757" s="246">
        <f>_xll.qlIndexFixing($AD$5,BA1757,TRUE,_xll.ohTrigger(Trigger,Trigger3M))</f>
        <v>1.700389325218862E-2</v>
      </c>
      <c r="BE1757" s="246" t="e">
        <f>IFERROR(_xll.qlIndexFixing($BF$1,BA1757,TRUE,_xll.ohTrigger(Trigger,Trigger3M)),#N/A)</f>
        <v>#N/A</v>
      </c>
    </row>
    <row r="1758" spans="52:57" ht="11.25" customHeight="1" x14ac:dyDescent="0.25">
      <c r="AZ1758" s="102" t="s">
        <v>83</v>
      </c>
      <c r="BA1758" s="101">
        <f>_xll.qlInterestRateIndexFixingDate(Currency&amp;"ibor"&amp;Tenor,BB1758,Trigger)</f>
        <v>51684</v>
      </c>
      <c r="BB1758" s="101">
        <f>_xll.qlCalendarAdvance(Calendar,BB1757,AZ1758,"f",,Trigger)</f>
        <v>51686</v>
      </c>
      <c r="BC1758" s="101">
        <f>_xll.qlInterestRateIndexMaturity(Currency&amp;"ibor"&amp;Tenor,BB1758,Trigger)</f>
        <v>51778</v>
      </c>
      <c r="BD1758" s="246">
        <f>_xll.qlIndexFixing($AD$5,BA1758,TRUE,_xll.ohTrigger(Trigger,Trigger3M))</f>
        <v>1.699704015941101E-2</v>
      </c>
      <c r="BE1758" s="246" t="e">
        <f>IFERROR(_xll.qlIndexFixing($BF$1,BA1758,TRUE,_xll.ohTrigger(Trigger,Trigger3M)),#N/A)</f>
        <v>#N/A</v>
      </c>
    </row>
    <row r="1759" spans="52:57" ht="11.25" customHeight="1" x14ac:dyDescent="0.25">
      <c r="AZ1759" s="102" t="s">
        <v>83</v>
      </c>
      <c r="BA1759" s="101">
        <f>_xll.qlInterestRateIndexFixingDate(Currency&amp;"ibor"&amp;Tenor,BB1759,Trigger)</f>
        <v>51691</v>
      </c>
      <c r="BB1759" s="101">
        <f>_xll.qlCalendarAdvance(Calendar,BB1758,AZ1759,"f",,Trigger)</f>
        <v>51693</v>
      </c>
      <c r="BC1759" s="101">
        <f>_xll.qlInterestRateIndexMaturity(Currency&amp;"ibor"&amp;Tenor,BB1759,Trigger)</f>
        <v>51785</v>
      </c>
      <c r="BD1759" s="246">
        <f>_xll.qlIndexFixing($AD$5,BA1759,TRUE,_xll.ohTrigger(Trigger,Trigger3M))</f>
        <v>1.6990175360675461E-2</v>
      </c>
      <c r="BE1759" s="246" t="e">
        <f>IFERROR(_xll.qlIndexFixing($BF$1,BA1759,TRUE,_xll.ohTrigger(Trigger,Trigger3M)),#N/A)</f>
        <v>#N/A</v>
      </c>
    </row>
    <row r="1760" spans="52:57" ht="11.25" customHeight="1" x14ac:dyDescent="0.25">
      <c r="AZ1760" s="102" t="s">
        <v>83</v>
      </c>
      <c r="BA1760" s="101">
        <f>_xll.qlInterestRateIndexFixingDate(Currency&amp;"ibor"&amp;Tenor,BB1760,Trigger)</f>
        <v>51698</v>
      </c>
      <c r="BB1760" s="101">
        <f>_xll.qlCalendarAdvance(Calendar,BB1759,AZ1760,"f",,Trigger)</f>
        <v>51700</v>
      </c>
      <c r="BC1760" s="101">
        <f>_xll.qlInterestRateIndexMaturity(Currency&amp;"ibor"&amp;Tenor,BB1760,Trigger)</f>
        <v>51792</v>
      </c>
      <c r="BD1760" s="246">
        <f>_xll.qlIndexFixing($AD$5,BA1760,TRUE,_xll.ohTrigger(Trigger,Trigger3M))</f>
        <v>1.698329885604366E-2</v>
      </c>
      <c r="BE1760" s="246" t="e">
        <f>IFERROR(_xll.qlIndexFixing($BF$1,BA1760,TRUE,_xll.ohTrigger(Trigger,Trigger3M)),#N/A)</f>
        <v>#N/A</v>
      </c>
    </row>
    <row r="1761" spans="52:57" ht="11.25" customHeight="1" x14ac:dyDescent="0.25">
      <c r="AZ1761" s="102" t="s">
        <v>83</v>
      </c>
      <c r="BA1761" s="101">
        <f>_xll.qlInterestRateIndexFixingDate(Currency&amp;"ibor"&amp;Tenor,BB1761,Trigger)</f>
        <v>51705</v>
      </c>
      <c r="BB1761" s="101">
        <f>_xll.qlCalendarAdvance(Calendar,BB1760,AZ1761,"f",,Trigger)</f>
        <v>51707</v>
      </c>
      <c r="BC1761" s="101">
        <f>_xll.qlInterestRateIndexMaturity(Currency&amp;"ibor"&amp;Tenor,BB1761,Trigger)</f>
        <v>51799</v>
      </c>
      <c r="BD1761" s="246">
        <f>_xll.qlIndexFixing($AD$5,BA1761,TRUE,_xll.ohTrigger(Trigger,Trigger3M))</f>
        <v>1.6977546561376112E-2</v>
      </c>
      <c r="BE1761" s="246" t="e">
        <f>IFERROR(_xll.qlIndexFixing($BF$1,BA1761,TRUE,_xll.ohTrigger(Trigger,Trigger3M)),#N/A)</f>
        <v>#N/A</v>
      </c>
    </row>
    <row r="1762" spans="52:57" ht="11.25" customHeight="1" x14ac:dyDescent="0.25">
      <c r="AZ1762" s="102" t="s">
        <v>83</v>
      </c>
      <c r="BA1762" s="101">
        <f>_xll.qlInterestRateIndexFixingDate(Currency&amp;"ibor"&amp;Tenor,BB1762,Trigger)</f>
        <v>51712</v>
      </c>
      <c r="BB1762" s="101">
        <f>_xll.qlCalendarAdvance(Calendar,BB1761,AZ1762,"f",,Trigger)</f>
        <v>51714</v>
      </c>
      <c r="BC1762" s="101">
        <f>_xll.qlInterestRateIndexMaturity(Currency&amp;"ibor"&amp;Tenor,BB1762,Trigger)</f>
        <v>51806</v>
      </c>
      <c r="BD1762" s="246">
        <f>_xll.qlIndexFixing($AD$5,BA1762,TRUE,_xll.ohTrigger(Trigger,Trigger3M))</f>
        <v>1.6978604744892576E-2</v>
      </c>
      <c r="BE1762" s="246" t="e">
        <f>IFERROR(_xll.qlIndexFixing($BF$1,BA1762,TRUE,_xll.ohTrigger(Trigger,Trigger3M)),#N/A)</f>
        <v>#N/A</v>
      </c>
    </row>
    <row r="1763" spans="52:57" ht="11.25" customHeight="1" x14ac:dyDescent="0.25">
      <c r="AZ1763" s="102" t="s">
        <v>83</v>
      </c>
      <c r="BA1763" s="101">
        <f>_xll.qlInterestRateIndexFixingDate(Currency&amp;"ibor"&amp;Tenor,BB1763,Trigger)</f>
        <v>51719</v>
      </c>
      <c r="BB1763" s="101">
        <f>_xll.qlCalendarAdvance(Calendar,BB1762,AZ1763,"f",,Trigger)</f>
        <v>51721</v>
      </c>
      <c r="BC1763" s="101">
        <f>_xll.qlInterestRateIndexMaturity(Currency&amp;"ibor"&amp;Tenor,BB1763,Trigger)</f>
        <v>51813</v>
      </c>
      <c r="BD1763" s="246">
        <f>_xll.qlIndexFixing($AD$5,BA1763,TRUE,_xll.ohTrigger(Trigger,Trigger3M))</f>
        <v>1.6979662928694027E-2</v>
      </c>
      <c r="BE1763" s="246" t="e">
        <f>IFERROR(_xll.qlIndexFixing($BF$1,BA1763,TRUE,_xll.ohTrigger(Trigger,Trigger3M)),#N/A)</f>
        <v>#N/A</v>
      </c>
    </row>
    <row r="1764" spans="52:57" ht="11.25" customHeight="1" x14ac:dyDescent="0.25">
      <c r="AZ1764" s="102" t="s">
        <v>83</v>
      </c>
      <c r="BA1764" s="101">
        <f>_xll.qlInterestRateIndexFixingDate(Currency&amp;"ibor"&amp;Tenor,BB1764,Trigger)</f>
        <v>51726</v>
      </c>
      <c r="BB1764" s="101">
        <f>_xll.qlCalendarAdvance(Calendar,BB1763,AZ1764,"f",,Trigger)</f>
        <v>51728</v>
      </c>
      <c r="BC1764" s="101">
        <f>_xll.qlInterestRateIndexMaturity(Currency&amp;"ibor"&amp;Tenor,BB1764,Trigger)</f>
        <v>51820</v>
      </c>
      <c r="BD1764" s="246">
        <f>_xll.qlIndexFixing($AD$5,BA1764,TRUE,_xll.ohTrigger(Trigger,Trigger3M))</f>
        <v>1.698072111278047E-2</v>
      </c>
      <c r="BE1764" s="246" t="e">
        <f>IFERROR(_xll.qlIndexFixing($BF$1,BA1764,TRUE,_xll.ohTrigger(Trigger,Trigger3M)),#N/A)</f>
        <v>#N/A</v>
      </c>
    </row>
    <row r="1765" spans="52:57" ht="11.25" customHeight="1" x14ac:dyDescent="0.25">
      <c r="AZ1765" s="102" t="s">
        <v>83</v>
      </c>
      <c r="BA1765" s="101">
        <f>_xll.qlInterestRateIndexFixingDate(Currency&amp;"ibor"&amp;Tenor,BB1765,Trigger)</f>
        <v>51733</v>
      </c>
      <c r="BB1765" s="101">
        <f>_xll.qlCalendarAdvance(Calendar,BB1764,AZ1765,"f",,Trigger)</f>
        <v>51735</v>
      </c>
      <c r="BC1765" s="101">
        <f>_xll.qlInterestRateIndexMaturity(Currency&amp;"ibor"&amp;Tenor,BB1765,Trigger)</f>
        <v>51827</v>
      </c>
      <c r="BD1765" s="246">
        <f>_xll.qlIndexFixing($AD$5,BA1765,TRUE,_xll.ohTrigger(Trigger,Trigger3M))</f>
        <v>1.6981779297151903E-2</v>
      </c>
      <c r="BE1765" s="246" t="e">
        <f>IFERROR(_xll.qlIndexFixing($BF$1,BA1765,TRUE,_xll.ohTrigger(Trigger,Trigger3M)),#N/A)</f>
        <v>#N/A</v>
      </c>
    </row>
    <row r="1766" spans="52:57" ht="11.25" customHeight="1" x14ac:dyDescent="0.25">
      <c r="AZ1766" s="102" t="s">
        <v>83</v>
      </c>
      <c r="BA1766" s="101">
        <f>_xll.qlInterestRateIndexFixingDate(Currency&amp;"ibor"&amp;Tenor,BB1766,Trigger)</f>
        <v>51740</v>
      </c>
      <c r="BB1766" s="101">
        <f>_xll.qlCalendarAdvance(Calendar,BB1765,AZ1766,"f",,Trigger)</f>
        <v>51742</v>
      </c>
      <c r="BC1766" s="101">
        <f>_xll.qlInterestRateIndexMaturity(Currency&amp;"ibor"&amp;Tenor,BB1766,Trigger)</f>
        <v>51834</v>
      </c>
      <c r="BD1766" s="246">
        <f>_xll.qlIndexFixing($AD$5,BA1766,TRUE,_xll.ohTrigger(Trigger,Trigger3M))</f>
        <v>1.6982837481808323E-2</v>
      </c>
      <c r="BE1766" s="246" t="e">
        <f>IFERROR(_xll.qlIndexFixing($BF$1,BA1766,TRUE,_xll.ohTrigger(Trigger,Trigger3M)),#N/A)</f>
        <v>#N/A</v>
      </c>
    </row>
    <row r="1767" spans="52:57" ht="11.25" customHeight="1" x14ac:dyDescent="0.25">
      <c r="AZ1767" s="102" t="s">
        <v>83</v>
      </c>
      <c r="BA1767" s="101">
        <f>_xll.qlInterestRateIndexFixingDate(Currency&amp;"ibor"&amp;Tenor,BB1767,Trigger)</f>
        <v>51747</v>
      </c>
      <c r="BB1767" s="101">
        <f>_xll.qlCalendarAdvance(Calendar,BB1766,AZ1767,"f",,Trigger)</f>
        <v>51749</v>
      </c>
      <c r="BC1767" s="101">
        <f>_xll.qlInterestRateIndexMaturity(Currency&amp;"ibor"&amp;Tenor,BB1767,Trigger)</f>
        <v>51840</v>
      </c>
      <c r="BD1767" s="246">
        <f>_xll.qlIndexFixing($AD$5,BA1767,TRUE,_xll.ohTrigger(Trigger,Trigger3M))</f>
        <v>1.6983420041538706E-2</v>
      </c>
      <c r="BE1767" s="246" t="e">
        <f>IFERROR(_xll.qlIndexFixing($BF$1,BA1767,TRUE,_xll.ohTrigger(Trigger,Trigger3M)),#N/A)</f>
        <v>#N/A</v>
      </c>
    </row>
    <row r="1768" spans="52:57" ht="11.25" customHeight="1" x14ac:dyDescent="0.25">
      <c r="AZ1768" s="102" t="s">
        <v>83</v>
      </c>
      <c r="BA1768" s="101">
        <f>_xll.qlInterestRateIndexFixingDate(Currency&amp;"ibor"&amp;Tenor,BB1768,Trigger)</f>
        <v>51754</v>
      </c>
      <c r="BB1768" s="101">
        <f>_xll.qlCalendarAdvance(Calendar,BB1767,AZ1768,"f",,Trigger)</f>
        <v>51756</v>
      </c>
      <c r="BC1768" s="101">
        <f>_xll.qlInterestRateIndexMaturity(Currency&amp;"ibor"&amp;Tenor,BB1768,Trigger)</f>
        <v>51847</v>
      </c>
      <c r="BD1768" s="246">
        <f>_xll.qlIndexFixing($AD$5,BA1768,TRUE,_xll.ohTrigger(Trigger,Trigger3M))</f>
        <v>1.6984478176929003E-2</v>
      </c>
      <c r="BE1768" s="246" t="e">
        <f>IFERROR(_xll.qlIndexFixing($BF$1,BA1768,TRUE,_xll.ohTrigger(Trigger,Trigger3M)),#N/A)</f>
        <v>#N/A</v>
      </c>
    </row>
    <row r="1769" spans="52:57" ht="11.25" customHeight="1" x14ac:dyDescent="0.25">
      <c r="AZ1769" s="102" t="s">
        <v>83</v>
      </c>
      <c r="BA1769" s="101">
        <f>_xll.qlInterestRateIndexFixingDate(Currency&amp;"ibor"&amp;Tenor,BB1769,Trigger)</f>
        <v>51761</v>
      </c>
      <c r="BB1769" s="101">
        <f>_xll.qlCalendarAdvance(Calendar,BB1768,AZ1769,"f",,Trigger)</f>
        <v>51763</v>
      </c>
      <c r="BC1769" s="101">
        <f>_xll.qlInterestRateIndexMaturity(Currency&amp;"ibor"&amp;Tenor,BB1769,Trigger)</f>
        <v>51854</v>
      </c>
      <c r="BD1769" s="246">
        <f>_xll.qlIndexFixing($AD$5,BA1769,TRUE,_xll.ohTrigger(Trigger,Trigger3M))</f>
        <v>1.6985536312601274E-2</v>
      </c>
      <c r="BE1769" s="246" t="e">
        <f>IFERROR(_xll.qlIndexFixing($BF$1,BA1769,TRUE,_xll.ohTrigger(Trigger,Trigger3M)),#N/A)</f>
        <v>#N/A</v>
      </c>
    </row>
    <row r="1770" spans="52:57" ht="11.25" customHeight="1" x14ac:dyDescent="0.25">
      <c r="AZ1770" s="102" t="s">
        <v>83</v>
      </c>
      <c r="BA1770" s="101">
        <f>_xll.qlInterestRateIndexFixingDate(Currency&amp;"ibor"&amp;Tenor,BB1770,Trigger)</f>
        <v>51768</v>
      </c>
      <c r="BB1770" s="101">
        <f>_xll.qlCalendarAdvance(Calendar,BB1769,AZ1770,"f",,Trigger)</f>
        <v>51770</v>
      </c>
      <c r="BC1770" s="101">
        <f>_xll.qlInterestRateIndexMaturity(Currency&amp;"ibor"&amp;Tenor,BB1770,Trigger)</f>
        <v>51862</v>
      </c>
      <c r="BD1770" s="246">
        <f>_xll.qlIndexFixing($AD$5,BA1770,TRUE,_xll.ohTrigger(Trigger,Trigger3M))</f>
        <v>1.6987070223283034E-2</v>
      </c>
      <c r="BE1770" s="246" t="e">
        <f>IFERROR(_xll.qlIndexFixing($BF$1,BA1770,TRUE,_xll.ohTrigger(Trigger,Trigger3M)),#N/A)</f>
        <v>#N/A</v>
      </c>
    </row>
    <row r="1771" spans="52:57" ht="11.25" customHeight="1" x14ac:dyDescent="0.25">
      <c r="AZ1771" s="102" t="s">
        <v>83</v>
      </c>
      <c r="BA1771" s="101">
        <f>_xll.qlInterestRateIndexFixingDate(Currency&amp;"ibor"&amp;Tenor,BB1771,Trigger)</f>
        <v>51775</v>
      </c>
      <c r="BB1771" s="101">
        <f>_xll.qlCalendarAdvance(Calendar,BB1770,AZ1771,"f",,Trigger)</f>
        <v>51777</v>
      </c>
      <c r="BC1771" s="101">
        <f>_xll.qlInterestRateIndexMaturity(Currency&amp;"ibor"&amp;Tenor,BB1771,Trigger)</f>
        <v>51869</v>
      </c>
      <c r="BD1771" s="246">
        <f>_xll.qlIndexFixing($AD$5,BA1771,TRUE,_xll.ohTrigger(Trigger,Trigger3M))</f>
        <v>1.6988128409362663E-2</v>
      </c>
      <c r="BE1771" s="246" t="e">
        <f>IFERROR(_xll.qlIndexFixing($BF$1,BA1771,TRUE,_xll.ohTrigger(Trigger,Trigger3M)),#N/A)</f>
        <v>#N/A</v>
      </c>
    </row>
    <row r="1772" spans="52:57" ht="11.25" customHeight="1" x14ac:dyDescent="0.25">
      <c r="AZ1772" s="102" t="s">
        <v>83</v>
      </c>
      <c r="BA1772" s="101">
        <f>_xll.qlInterestRateIndexFixingDate(Currency&amp;"ibor"&amp;Tenor,BB1772,Trigger)</f>
        <v>51782</v>
      </c>
      <c r="BB1772" s="101">
        <f>_xll.qlCalendarAdvance(Calendar,BB1771,AZ1772,"f",,Trigger)</f>
        <v>51784</v>
      </c>
      <c r="BC1772" s="101">
        <f>_xll.qlInterestRateIndexMaturity(Currency&amp;"ibor"&amp;Tenor,BB1772,Trigger)</f>
        <v>51876</v>
      </c>
      <c r="BD1772" s="246">
        <f>_xll.qlIndexFixing($AD$5,BA1772,TRUE,_xll.ohTrigger(Trigger,Trigger3M))</f>
        <v>1.6989186595729022E-2</v>
      </c>
      <c r="BE1772" s="246" t="e">
        <f>IFERROR(_xll.qlIndexFixing($BF$1,BA1772,TRUE,_xll.ohTrigger(Trigger,Trigger3M)),#N/A)</f>
        <v>#N/A</v>
      </c>
    </row>
    <row r="1773" spans="52:57" ht="11.25" customHeight="1" x14ac:dyDescent="0.25">
      <c r="AZ1773" s="102" t="s">
        <v>83</v>
      </c>
      <c r="BA1773" s="101">
        <f>_xll.qlInterestRateIndexFixingDate(Currency&amp;"ibor"&amp;Tenor,BB1773,Trigger)</f>
        <v>51789</v>
      </c>
      <c r="BB1773" s="101">
        <f>_xll.qlCalendarAdvance(Calendar,BB1772,AZ1773,"f",,Trigger)</f>
        <v>51791</v>
      </c>
      <c r="BC1773" s="101">
        <f>_xll.qlInterestRateIndexMaturity(Currency&amp;"ibor"&amp;Tenor,BB1773,Trigger)</f>
        <v>51883</v>
      </c>
      <c r="BD1773" s="246">
        <f>_xll.qlIndexFixing($AD$5,BA1773,TRUE,_xll.ohTrigger(Trigger,Trigger3M))</f>
        <v>1.69902447823795E-2</v>
      </c>
      <c r="BE1773" s="246" t="e">
        <f>IFERROR(_xll.qlIndexFixing($BF$1,BA1773,TRUE,_xll.ohTrigger(Trigger,Trigger3M)),#N/A)</f>
        <v>#N/A</v>
      </c>
    </row>
    <row r="1774" spans="52:57" ht="11.25" customHeight="1" x14ac:dyDescent="0.25">
      <c r="AZ1774" s="102" t="s">
        <v>83</v>
      </c>
      <c r="BA1774" s="101">
        <f>_xll.qlInterestRateIndexFixingDate(Currency&amp;"ibor"&amp;Tenor,BB1774,Trigger)</f>
        <v>51796</v>
      </c>
      <c r="BB1774" s="101">
        <f>_xll.qlCalendarAdvance(Calendar,BB1773,AZ1774,"f",,Trigger)</f>
        <v>51798</v>
      </c>
      <c r="BC1774" s="101">
        <f>_xll.qlInterestRateIndexMaturity(Currency&amp;"ibor"&amp;Tenor,BB1774,Trigger)</f>
        <v>51890</v>
      </c>
      <c r="BD1774" s="246">
        <f>_xll.qlIndexFixing($AD$5,BA1774,TRUE,_xll.ohTrigger(Trigger,Trigger3M))</f>
        <v>1.6991302969315836E-2</v>
      </c>
      <c r="BE1774" s="246" t="e">
        <f>IFERROR(_xll.qlIndexFixing($BF$1,BA1774,TRUE,_xll.ohTrigger(Trigger,Trigger3M)),#N/A)</f>
        <v>#N/A</v>
      </c>
    </row>
    <row r="1775" spans="52:57" ht="11.25" customHeight="1" x14ac:dyDescent="0.25">
      <c r="AZ1775" s="102" t="s">
        <v>83</v>
      </c>
      <c r="BA1775" s="101">
        <f>_xll.qlInterestRateIndexFixingDate(Currency&amp;"ibor"&amp;Tenor,BB1775,Trigger)</f>
        <v>51803</v>
      </c>
      <c r="BB1775" s="101">
        <f>_xll.qlCalendarAdvance(Calendar,BB1774,AZ1775,"f",,Trigger)</f>
        <v>51805</v>
      </c>
      <c r="BC1775" s="101">
        <f>_xll.qlInterestRateIndexMaturity(Currency&amp;"ibor"&amp;Tenor,BB1775,Trigger)</f>
        <v>51897</v>
      </c>
      <c r="BD1775" s="246">
        <f>_xll.qlIndexFixing($AD$5,BA1775,TRUE,_xll.ohTrigger(Trigger,Trigger3M))</f>
        <v>1.6992361156536295E-2</v>
      </c>
      <c r="BE1775" s="246" t="e">
        <f>IFERROR(_xll.qlIndexFixing($BF$1,BA1775,TRUE,_xll.ohTrigger(Trigger,Trigger3M)),#N/A)</f>
        <v>#N/A</v>
      </c>
    </row>
    <row r="1776" spans="52:57" ht="11.25" customHeight="1" x14ac:dyDescent="0.25">
      <c r="AZ1776" s="102" t="s">
        <v>83</v>
      </c>
      <c r="BA1776" s="101">
        <f>_xll.qlInterestRateIndexFixingDate(Currency&amp;"ibor"&amp;Tenor,BB1776,Trigger)</f>
        <v>51810</v>
      </c>
      <c r="BB1776" s="101">
        <f>_xll.qlCalendarAdvance(Calendar,BB1775,AZ1776,"f",,Trigger)</f>
        <v>51812</v>
      </c>
      <c r="BC1776" s="101">
        <f>_xll.qlInterestRateIndexMaturity(Currency&amp;"ibor"&amp;Tenor,BB1776,Trigger)</f>
        <v>51904</v>
      </c>
      <c r="BD1776" s="246">
        <f>_xll.qlIndexFixing($AD$5,BA1776,TRUE,_xll.ohTrigger(Trigger,Trigger3M))</f>
        <v>1.6993419344040871E-2</v>
      </c>
      <c r="BE1776" s="246" t="e">
        <f>IFERROR(_xll.qlIndexFixing($BF$1,BA1776,TRUE,_xll.ohTrigger(Trigger,Trigger3M)),#N/A)</f>
        <v>#N/A</v>
      </c>
    </row>
    <row r="1777" spans="52:57" ht="11.25" customHeight="1" x14ac:dyDescent="0.25">
      <c r="AZ1777" s="102" t="s">
        <v>83</v>
      </c>
      <c r="BA1777" s="101">
        <f>_xll.qlInterestRateIndexFixingDate(Currency&amp;"ibor"&amp;Tenor,BB1777,Trigger)</f>
        <v>51817</v>
      </c>
      <c r="BB1777" s="101">
        <f>_xll.qlCalendarAdvance(Calendar,BB1776,AZ1777,"f",,Trigger)</f>
        <v>51819</v>
      </c>
      <c r="BC1777" s="101">
        <f>_xll.qlInterestRateIndexMaturity(Currency&amp;"ibor"&amp;Tenor,BB1777,Trigger)</f>
        <v>51911</v>
      </c>
      <c r="BD1777" s="246">
        <f>_xll.qlIndexFixing($AD$5,BA1777,TRUE,_xll.ohTrigger(Trigger,Trigger3M))</f>
        <v>1.6994477531832176E-2</v>
      </c>
      <c r="BE1777" s="246" t="e">
        <f>IFERROR(_xll.qlIndexFixing($BF$1,BA1777,TRUE,_xll.ohTrigger(Trigger,Trigger3M)),#N/A)</f>
        <v>#N/A</v>
      </c>
    </row>
    <row r="1778" spans="52:57" ht="11.25" customHeight="1" x14ac:dyDescent="0.25">
      <c r="AZ1778" s="102" t="s">
        <v>83</v>
      </c>
      <c r="BA1778" s="101">
        <f>_xll.qlInterestRateIndexFixingDate(Currency&amp;"ibor"&amp;Tenor,BB1778,Trigger)</f>
        <v>51824</v>
      </c>
      <c r="BB1778" s="101">
        <f>_xll.qlCalendarAdvance(Calendar,BB1777,AZ1778,"f",,Trigger)</f>
        <v>51826</v>
      </c>
      <c r="BC1778" s="101">
        <f>_xll.qlInterestRateIndexMaturity(Currency&amp;"ibor"&amp;Tenor,BB1778,Trigger)</f>
        <v>51918</v>
      </c>
      <c r="BD1778" s="246">
        <f>_xll.qlIndexFixing($AD$5,BA1778,TRUE,_xll.ohTrigger(Trigger,Trigger3M))</f>
        <v>1.6995535719906734E-2</v>
      </c>
      <c r="BE1778" s="246" t="e">
        <f>IFERROR(_xll.qlIndexFixing($BF$1,BA1778,TRUE,_xll.ohTrigger(Trigger,Trigger3M)),#N/A)</f>
        <v>#N/A</v>
      </c>
    </row>
    <row r="1779" spans="52:57" ht="11.25" customHeight="1" x14ac:dyDescent="0.25">
      <c r="AZ1779" s="102" t="s">
        <v>83</v>
      </c>
      <c r="BA1779" s="101">
        <f>_xll.qlInterestRateIndexFixingDate(Currency&amp;"ibor"&amp;Tenor,BB1779,Trigger)</f>
        <v>51831</v>
      </c>
      <c r="BB1779" s="101">
        <f>_xll.qlCalendarAdvance(Calendar,BB1778,AZ1779,"f",,Trigger)</f>
        <v>51833</v>
      </c>
      <c r="BC1779" s="101">
        <f>_xll.qlInterestRateIndexMaturity(Currency&amp;"ibor"&amp;Tenor,BB1779,Trigger)</f>
        <v>51925</v>
      </c>
      <c r="BD1779" s="246">
        <f>_xll.qlIndexFixing($AD$5,BA1779,TRUE,_xll.ohTrigger(Trigger,Trigger3M))</f>
        <v>1.699659390826715E-2</v>
      </c>
      <c r="BE1779" s="246" t="e">
        <f>IFERROR(_xll.qlIndexFixing($BF$1,BA1779,TRUE,_xll.ohTrigger(Trigger,Trigger3M)),#N/A)</f>
        <v>#N/A</v>
      </c>
    </row>
    <row r="1780" spans="52:57" ht="11.25" customHeight="1" x14ac:dyDescent="0.25">
      <c r="AZ1780" s="102" t="s">
        <v>83</v>
      </c>
      <c r="BA1780" s="101">
        <f>_xll.qlInterestRateIndexFixingDate(Currency&amp;"ibor"&amp;Tenor,BB1780,Trigger)</f>
        <v>51838</v>
      </c>
      <c r="BB1780" s="101">
        <f>_xll.qlCalendarAdvance(Calendar,BB1779,AZ1780,"f",,Trigger)</f>
        <v>51840</v>
      </c>
      <c r="BC1780" s="101">
        <f>_xll.qlInterestRateIndexMaturity(Currency&amp;"ibor"&amp;Tenor,BB1780,Trigger)</f>
        <v>51930</v>
      </c>
      <c r="BD1780" s="246">
        <f>_xll.qlIndexFixing($AD$5,BA1780,TRUE,_xll.ohTrigger(Trigger,Trigger3M))</f>
        <v>1.6996699570006157E-2</v>
      </c>
      <c r="BE1780" s="246" t="e">
        <f>IFERROR(_xll.qlIndexFixing($BF$1,BA1780,TRUE,_xll.ohTrigger(Trigger,Trigger3M)),#N/A)</f>
        <v>#N/A</v>
      </c>
    </row>
    <row r="1781" spans="52:57" ht="11.25" customHeight="1" x14ac:dyDescent="0.25">
      <c r="AZ1781" s="102" t="s">
        <v>83</v>
      </c>
      <c r="BA1781" s="101">
        <f>_xll.qlInterestRateIndexFixingDate(Currency&amp;"ibor"&amp;Tenor,BB1781,Trigger)</f>
        <v>51845</v>
      </c>
      <c r="BB1781" s="101">
        <f>_xll.qlCalendarAdvance(Calendar,BB1780,AZ1781,"f",,Trigger)</f>
        <v>51847</v>
      </c>
      <c r="BC1781" s="101">
        <f>_xll.qlInterestRateIndexMaturity(Currency&amp;"ibor"&amp;Tenor,BB1781,Trigger)</f>
        <v>51937</v>
      </c>
      <c r="BD1781" s="246">
        <f>_xll.qlIndexFixing($AD$5,BA1781,TRUE,_xll.ohTrigger(Trigger,Trigger3M))</f>
        <v>1.699775765918865E-2</v>
      </c>
      <c r="BE1781" s="246" t="e">
        <f>IFERROR(_xll.qlIndexFixing($BF$1,BA1781,TRUE,_xll.ohTrigger(Trigger,Trigger3M)),#N/A)</f>
        <v>#N/A</v>
      </c>
    </row>
    <row r="1782" spans="52:57" ht="11.25" customHeight="1" x14ac:dyDescent="0.25">
      <c r="AZ1782" s="102" t="s">
        <v>83</v>
      </c>
      <c r="BA1782" s="101">
        <f>_xll.qlInterestRateIndexFixingDate(Currency&amp;"ibor"&amp;Tenor,BB1782,Trigger)</f>
        <v>51852</v>
      </c>
      <c r="BB1782" s="101">
        <f>_xll.qlCalendarAdvance(Calendar,BB1781,AZ1782,"f",,Trigger)</f>
        <v>51854</v>
      </c>
      <c r="BC1782" s="101">
        <f>_xll.qlInterestRateIndexMaturity(Currency&amp;"ibor"&amp;Tenor,BB1782,Trigger)</f>
        <v>51944</v>
      </c>
      <c r="BD1782" s="246">
        <f>_xll.qlIndexFixing($AD$5,BA1782,TRUE,_xll.ohTrigger(Trigger,Trigger3M))</f>
        <v>1.6998815748650031E-2</v>
      </c>
      <c r="BE1782" s="246" t="e">
        <f>IFERROR(_xll.qlIndexFixing($BF$1,BA1782,TRUE,_xll.ohTrigger(Trigger,Trigger3M)),#N/A)</f>
        <v>#N/A</v>
      </c>
    </row>
    <row r="1783" spans="52:57" ht="11.25" customHeight="1" x14ac:dyDescent="0.25">
      <c r="AZ1783" s="102" t="s">
        <v>83</v>
      </c>
      <c r="BA1783" s="101">
        <f>_xll.qlInterestRateIndexFixingDate(Currency&amp;"ibor"&amp;Tenor,BB1783,Trigger)</f>
        <v>51858</v>
      </c>
      <c r="BB1783" s="101">
        <f>_xll.qlCalendarAdvance(Calendar,BB1782,AZ1783,"f",,Trigger)</f>
        <v>51862</v>
      </c>
      <c r="BC1783" s="101">
        <f>_xll.qlInterestRateIndexMaturity(Currency&amp;"ibor"&amp;Tenor,BB1783,Trigger)</f>
        <v>51952</v>
      </c>
      <c r="BD1783" s="246">
        <f>_xll.qlIndexFixing($AD$5,BA1783,TRUE,_xll.ohTrigger(Trigger,Trigger3M))</f>
        <v>1.7000024994088925E-2</v>
      </c>
      <c r="BE1783" s="246" t="e">
        <f>IFERROR(_xll.qlIndexFixing($BF$1,BA1783,TRUE,_xll.ohTrigger(Trigger,Trigger3M)),#N/A)</f>
        <v>#N/A</v>
      </c>
    </row>
    <row r="1784" spans="52:57" ht="11.25" customHeight="1" x14ac:dyDescent="0.25">
      <c r="AZ1784" s="102" t="s">
        <v>83</v>
      </c>
      <c r="BA1784" s="101">
        <f>_xll.qlInterestRateIndexFixingDate(Currency&amp;"ibor"&amp;Tenor,BB1784,Trigger)</f>
        <v>51866</v>
      </c>
      <c r="BB1784" s="101">
        <f>_xll.qlCalendarAdvance(Calendar,BB1783,AZ1784,"f",,Trigger)</f>
        <v>51869</v>
      </c>
      <c r="BC1784" s="101">
        <f>_xll.qlInterestRateIndexMaturity(Currency&amp;"ibor"&amp;Tenor,BB1784,Trigger)</f>
        <v>51959</v>
      </c>
      <c r="BD1784" s="246">
        <f>_xll.qlIndexFixing($AD$5,BA1784,TRUE,_xll.ohTrigger(Trigger,Trigger3M))</f>
        <v>1.7001083084147162E-2</v>
      </c>
      <c r="BE1784" s="246" t="e">
        <f>IFERROR(_xll.qlIndexFixing($BF$1,BA1784,TRUE,_xll.ohTrigger(Trigger,Trigger3M)),#N/A)</f>
        <v>#N/A</v>
      </c>
    </row>
    <row r="1785" spans="52:57" ht="11.25" customHeight="1" x14ac:dyDescent="0.25">
      <c r="AZ1785" s="102" t="s">
        <v>83</v>
      </c>
      <c r="BA1785" s="101">
        <f>_xll.qlInterestRateIndexFixingDate(Currency&amp;"ibor"&amp;Tenor,BB1785,Trigger)</f>
        <v>51874</v>
      </c>
      <c r="BB1785" s="101">
        <f>_xll.qlCalendarAdvance(Calendar,BB1784,AZ1785,"f",,Trigger)</f>
        <v>51876</v>
      </c>
      <c r="BC1785" s="101">
        <f>_xll.qlInterestRateIndexMaturity(Currency&amp;"ibor"&amp;Tenor,BB1785,Trigger)</f>
        <v>51966</v>
      </c>
      <c r="BD1785" s="246">
        <f>_xll.qlIndexFixing($AD$5,BA1785,TRUE,_xll.ohTrigger(Trigger,Trigger3M))</f>
        <v>1.7002141174483398E-2</v>
      </c>
      <c r="BE1785" s="246" t="e">
        <f>IFERROR(_xll.qlIndexFixing($BF$1,BA1785,TRUE,_xll.ohTrigger(Trigger,Trigger3M)),#N/A)</f>
        <v>#N/A</v>
      </c>
    </row>
    <row r="1786" spans="52:57" ht="11.25" customHeight="1" x14ac:dyDescent="0.25">
      <c r="AZ1786" s="102" t="s">
        <v>83</v>
      </c>
      <c r="BA1786" s="101">
        <f>_xll.qlInterestRateIndexFixingDate(Currency&amp;"ibor"&amp;Tenor,BB1786,Trigger)</f>
        <v>51881</v>
      </c>
      <c r="BB1786" s="101">
        <f>_xll.qlCalendarAdvance(Calendar,BB1785,AZ1786,"f",,Trigger)</f>
        <v>51883</v>
      </c>
      <c r="BC1786" s="101">
        <f>_xll.qlInterestRateIndexMaturity(Currency&amp;"ibor"&amp;Tenor,BB1786,Trigger)</f>
        <v>51973</v>
      </c>
      <c r="BD1786" s="246">
        <f>_xll.qlIndexFixing($AD$5,BA1786,TRUE,_xll.ohTrigger(Trigger,Trigger3M))</f>
        <v>1.7003199265098523E-2</v>
      </c>
      <c r="BE1786" s="246" t="e">
        <f>IFERROR(_xll.qlIndexFixing($BF$1,BA1786,TRUE,_xll.ohTrigger(Trigger,Trigger3M)),#N/A)</f>
        <v>#N/A</v>
      </c>
    </row>
    <row r="1787" spans="52:57" ht="11.25" customHeight="1" x14ac:dyDescent="0.25">
      <c r="AZ1787" s="102" t="s">
        <v>83</v>
      </c>
      <c r="BA1787" s="101">
        <f>_xll.qlInterestRateIndexFixingDate(Currency&amp;"ibor"&amp;Tenor,BB1787,Trigger)</f>
        <v>51888</v>
      </c>
      <c r="BB1787" s="101">
        <f>_xll.qlCalendarAdvance(Calendar,BB1786,AZ1787,"f",,Trigger)</f>
        <v>51890</v>
      </c>
      <c r="BC1787" s="101">
        <f>_xll.qlInterestRateIndexMaturity(Currency&amp;"ibor"&amp;Tenor,BB1787,Trigger)</f>
        <v>51980</v>
      </c>
      <c r="BD1787" s="246">
        <f>_xll.qlIndexFixing($AD$5,BA1787,TRUE,_xll.ohTrigger(Trigger,Trigger3M))</f>
        <v>1.7004257355992536E-2</v>
      </c>
      <c r="BE1787" s="246" t="e">
        <f>IFERROR(_xll.qlIndexFixing($BF$1,BA1787,TRUE,_xll.ohTrigger(Trigger,Trigger3M)),#N/A)</f>
        <v>#N/A</v>
      </c>
    </row>
    <row r="1788" spans="52:57" ht="11.25" customHeight="1" x14ac:dyDescent="0.25">
      <c r="AZ1788" s="102" t="s">
        <v>83</v>
      </c>
      <c r="BA1788" s="101">
        <f>_xll.qlInterestRateIndexFixingDate(Currency&amp;"ibor"&amp;Tenor,BB1788,Trigger)</f>
        <v>51895</v>
      </c>
      <c r="BB1788" s="101">
        <f>_xll.qlCalendarAdvance(Calendar,BB1787,AZ1788,"f",,Trigger)</f>
        <v>51897</v>
      </c>
      <c r="BC1788" s="101">
        <f>_xll.qlInterestRateIndexMaturity(Currency&amp;"ibor"&amp;Tenor,BB1788,Trigger)</f>
        <v>51986</v>
      </c>
      <c r="BD1788" s="246">
        <f>_xll.qlIndexFixing($AD$5,BA1788,TRUE,_xll.ohTrigger(Trigger,Trigger3M))</f>
        <v>1.7004838807106907E-2</v>
      </c>
      <c r="BE1788" s="246" t="e">
        <f>IFERROR(_xll.qlIndexFixing($BF$1,BA1788,TRUE,_xll.ohTrigger(Trigger,Trigger3M)),#N/A)</f>
        <v>#N/A</v>
      </c>
    </row>
    <row r="1789" spans="52:57" ht="11.25" customHeight="1" x14ac:dyDescent="0.25">
      <c r="AZ1789" s="102" t="s">
        <v>83</v>
      </c>
      <c r="BA1789" s="101">
        <f>_xll.qlInterestRateIndexFixingDate(Currency&amp;"ibor"&amp;Tenor,BB1789,Trigger)</f>
        <v>51902</v>
      </c>
      <c r="BB1789" s="101">
        <f>_xll.qlCalendarAdvance(Calendar,BB1788,AZ1789,"f",,Trigger)</f>
        <v>51904</v>
      </c>
      <c r="BC1789" s="101">
        <f>_xll.qlInterestRateIndexMaturity(Currency&amp;"ibor"&amp;Tenor,BB1789,Trigger)</f>
        <v>51993</v>
      </c>
      <c r="BD1789" s="246">
        <f>_xll.qlIndexFixing($AD$5,BA1789,TRUE,_xll.ohTrigger(Trigger,Trigger3M))</f>
        <v>1.7005896848664197E-2</v>
      </c>
      <c r="BE1789" s="246" t="e">
        <f>IFERROR(_xll.qlIndexFixing($BF$1,BA1789,TRUE,_xll.ohTrigger(Trigger,Trigger3M)),#N/A)</f>
        <v>#N/A</v>
      </c>
    </row>
    <row r="1790" spans="52:57" ht="11.25" customHeight="1" x14ac:dyDescent="0.25">
      <c r="AZ1790" s="102" t="s">
        <v>83</v>
      </c>
      <c r="BA1790" s="101">
        <f>_xll.qlInterestRateIndexFixingDate(Currency&amp;"ibor"&amp;Tenor,BB1790,Trigger)</f>
        <v>51909</v>
      </c>
      <c r="BB1790" s="101">
        <f>_xll.qlCalendarAdvance(Calendar,BB1789,AZ1790,"f",,Trigger)</f>
        <v>51911</v>
      </c>
      <c r="BC1790" s="101">
        <f>_xll.qlInterestRateIndexMaturity(Currency&amp;"ibor"&amp;Tenor,BB1790,Trigger)</f>
        <v>52000</v>
      </c>
      <c r="BD1790" s="246">
        <f>_xll.qlIndexFixing($AD$5,BA1790,TRUE,_xll.ohTrigger(Trigger,Trigger3M))</f>
        <v>1.7006954890495422E-2</v>
      </c>
      <c r="BE1790" s="246" t="e">
        <f>IFERROR(_xll.qlIndexFixing($BF$1,BA1790,TRUE,_xll.ohTrigger(Trigger,Trigger3M)),#N/A)</f>
        <v>#N/A</v>
      </c>
    </row>
    <row r="1791" spans="52:57" ht="11.25" customHeight="1" x14ac:dyDescent="0.25">
      <c r="AZ1791" s="102" t="s">
        <v>83</v>
      </c>
      <c r="BA1791" s="101">
        <f>_xll.qlInterestRateIndexFixingDate(Currency&amp;"ibor"&amp;Tenor,BB1791,Trigger)</f>
        <v>51916</v>
      </c>
      <c r="BB1791" s="101">
        <f>_xll.qlCalendarAdvance(Calendar,BB1790,AZ1791,"f",,Trigger)</f>
        <v>51918</v>
      </c>
      <c r="BC1791" s="101">
        <f>_xll.qlInterestRateIndexMaturity(Currency&amp;"ibor"&amp;Tenor,BB1791,Trigger)</f>
        <v>52007</v>
      </c>
      <c r="BD1791" s="246">
        <f>_xll.qlIndexFixing($AD$5,BA1791,TRUE,_xll.ohTrigger(Trigger,Trigger3M))</f>
        <v>1.7008012932603282E-2</v>
      </c>
      <c r="BE1791" s="246" t="e">
        <f>IFERROR(_xll.qlIndexFixing($BF$1,BA1791,TRUE,_xll.ohTrigger(Trigger,Trigger3M)),#N/A)</f>
        <v>#N/A</v>
      </c>
    </row>
    <row r="1792" spans="52:57" ht="11.25" customHeight="1" x14ac:dyDescent="0.25">
      <c r="AZ1792" s="102" t="s">
        <v>83</v>
      </c>
      <c r="BA1792" s="101">
        <f>_xll.qlInterestRateIndexFixingDate(Currency&amp;"ibor"&amp;Tenor,BB1792,Trigger)</f>
        <v>51923</v>
      </c>
      <c r="BB1792" s="101">
        <f>_xll.qlCalendarAdvance(Calendar,BB1791,AZ1792,"f",,Trigger)</f>
        <v>51925</v>
      </c>
      <c r="BC1792" s="101">
        <f>_xll.qlInterestRateIndexMaturity(Currency&amp;"ibor"&amp;Tenor,BB1792,Trigger)</f>
        <v>52016</v>
      </c>
      <c r="BD1792" s="246">
        <f>_xll.qlIndexFixing($AD$5,BA1792,TRUE,_xll.ohTrigger(Trigger,Trigger3M))</f>
        <v>1.7010024674047167E-2</v>
      </c>
      <c r="BE1792" s="246" t="e">
        <f>IFERROR(_xll.qlIndexFixing($BF$1,BA1792,TRUE,_xll.ohTrigger(Trigger,Trigger3M)),#N/A)</f>
        <v>#N/A</v>
      </c>
    </row>
    <row r="1793" spans="52:57" ht="11.25" customHeight="1" x14ac:dyDescent="0.25">
      <c r="AZ1793" s="102" t="s">
        <v>83</v>
      </c>
      <c r="BA1793" s="101">
        <f>_xll.qlInterestRateIndexFixingDate(Currency&amp;"ibor"&amp;Tenor,BB1793,Trigger)</f>
        <v>51930</v>
      </c>
      <c r="BB1793" s="101">
        <f>_xll.qlCalendarAdvance(Calendar,BB1792,AZ1793,"f",,Trigger)</f>
        <v>51932</v>
      </c>
      <c r="BC1793" s="101">
        <f>_xll.qlInterestRateIndexMaturity(Currency&amp;"ibor"&amp;Tenor,BB1793,Trigger)</f>
        <v>52026</v>
      </c>
      <c r="BD1793" s="246">
        <f>_xll.qlIndexFixing($AD$5,BA1793,TRUE,_xll.ohTrigger(Trigger,Trigger3M))</f>
        <v>1.7012513662964534E-2</v>
      </c>
      <c r="BE1793" s="246" t="e">
        <f>IFERROR(_xll.qlIndexFixing($BF$1,BA1793,TRUE,_xll.ohTrigger(Trigger,Trigger3M)),#N/A)</f>
        <v>#N/A</v>
      </c>
    </row>
    <row r="1794" spans="52:57" ht="11.25" customHeight="1" x14ac:dyDescent="0.25">
      <c r="AZ1794" s="102" t="s">
        <v>83</v>
      </c>
      <c r="BA1794" s="101">
        <f>_xll.qlInterestRateIndexFixingDate(Currency&amp;"ibor"&amp;Tenor,BB1794,Trigger)</f>
        <v>51937</v>
      </c>
      <c r="BB1794" s="101">
        <f>_xll.qlCalendarAdvance(Calendar,BB1793,AZ1794,"f",,Trigger)</f>
        <v>51939</v>
      </c>
      <c r="BC1794" s="101">
        <f>_xll.qlInterestRateIndexMaturity(Currency&amp;"ibor"&amp;Tenor,BB1794,Trigger)</f>
        <v>52033</v>
      </c>
      <c r="BD1794" s="246">
        <f>_xll.qlIndexFixing($AD$5,BA1794,TRUE,_xll.ohTrigger(Trigger,Trigger3M))</f>
        <v>1.7013571955480283E-2</v>
      </c>
      <c r="BE1794" s="246" t="e">
        <f>IFERROR(_xll.qlIndexFixing($BF$1,BA1794,TRUE,_xll.ohTrigger(Trigger,Trigger3M)),#N/A)</f>
        <v>#N/A</v>
      </c>
    </row>
    <row r="1795" spans="52:57" ht="11.25" customHeight="1" x14ac:dyDescent="0.25">
      <c r="AZ1795" s="102" t="s">
        <v>83</v>
      </c>
      <c r="BA1795" s="101">
        <f>_xll.qlInterestRateIndexFixingDate(Currency&amp;"ibor"&amp;Tenor,BB1795,Trigger)</f>
        <v>51944</v>
      </c>
      <c r="BB1795" s="101">
        <f>_xll.qlCalendarAdvance(Calendar,BB1794,AZ1795,"f",,Trigger)</f>
        <v>51946</v>
      </c>
      <c r="BC1795" s="101">
        <f>_xll.qlInterestRateIndexMaturity(Currency&amp;"ibor"&amp;Tenor,BB1795,Trigger)</f>
        <v>52040</v>
      </c>
      <c r="BD1795" s="246">
        <f>_xll.qlIndexFixing($AD$5,BA1795,TRUE,_xll.ohTrigger(Trigger,Trigger3M))</f>
        <v>1.7014630248286863E-2</v>
      </c>
      <c r="BE1795" s="246" t="e">
        <f>IFERROR(_xll.qlIndexFixing($BF$1,BA1795,TRUE,_xll.ohTrigger(Trigger,Trigger3M)),#N/A)</f>
        <v>#N/A</v>
      </c>
    </row>
    <row r="1796" spans="52:57" ht="11.25" customHeight="1" x14ac:dyDescent="0.25">
      <c r="AZ1796" s="102" t="s">
        <v>83</v>
      </c>
      <c r="BA1796" s="101">
        <f>_xll.qlInterestRateIndexFixingDate(Currency&amp;"ibor"&amp;Tenor,BB1796,Trigger)</f>
        <v>51951</v>
      </c>
      <c r="BB1796" s="101">
        <f>_xll.qlCalendarAdvance(Calendar,BB1795,AZ1796,"f",,Trigger)</f>
        <v>51953</v>
      </c>
      <c r="BC1796" s="101">
        <f>_xll.qlInterestRateIndexMaturity(Currency&amp;"ibor"&amp;Tenor,BB1796,Trigger)</f>
        <v>52047</v>
      </c>
      <c r="BD1796" s="246">
        <f>_xll.qlIndexFixing($AD$5,BA1796,TRUE,_xll.ohTrigger(Trigger,Trigger3M))</f>
        <v>1.7015688541385125E-2</v>
      </c>
      <c r="BE1796" s="246" t="e">
        <f>IFERROR(_xll.qlIndexFixing($BF$1,BA1796,TRUE,_xll.ohTrigger(Trigger,Trigger3M)),#N/A)</f>
        <v>#N/A</v>
      </c>
    </row>
    <row r="1797" spans="52:57" ht="11.25" customHeight="1" x14ac:dyDescent="0.25">
      <c r="AZ1797" s="102" t="s">
        <v>83</v>
      </c>
      <c r="BA1797" s="101">
        <f>_xll.qlInterestRateIndexFixingDate(Currency&amp;"ibor"&amp;Tenor,BB1797,Trigger)</f>
        <v>51958</v>
      </c>
      <c r="BB1797" s="101">
        <f>_xll.qlCalendarAdvance(Calendar,BB1796,AZ1797,"f",,Trigger)</f>
        <v>51964</v>
      </c>
      <c r="BC1797" s="101">
        <f>_xll.qlInterestRateIndexMaturity(Currency&amp;"ibor"&amp;Tenor,BB1797,Trigger)</f>
        <v>52055</v>
      </c>
      <c r="BD1797" s="246">
        <f>_xll.qlIndexFixing($AD$5,BA1797,TRUE,_xll.ohTrigger(Trigger,Trigger3M))</f>
        <v>1.7015920042861829E-2</v>
      </c>
      <c r="BE1797" s="246" t="e">
        <f>IFERROR(_xll.qlIndexFixing($BF$1,BA1797,TRUE,_xll.ohTrigger(Trigger,Trigger3M)),#N/A)</f>
        <v>#N/A</v>
      </c>
    </row>
    <row r="1798" spans="52:57" ht="11.25" customHeight="1" x14ac:dyDescent="0.25">
      <c r="AZ1798" s="102" t="s">
        <v>83</v>
      </c>
      <c r="BA1798" s="101">
        <f>_xll.qlInterestRateIndexFixingDate(Currency&amp;"ibor"&amp;Tenor,BB1798,Trigger)</f>
        <v>51967</v>
      </c>
      <c r="BB1798" s="101">
        <f>_xll.qlCalendarAdvance(Calendar,BB1797,AZ1798,"f",,Trigger)</f>
        <v>51971</v>
      </c>
      <c r="BC1798" s="101">
        <f>_xll.qlInterestRateIndexMaturity(Currency&amp;"ibor"&amp;Tenor,BB1798,Trigger)</f>
        <v>52062</v>
      </c>
      <c r="BD1798" s="246">
        <f>_xll.qlIndexFixing($AD$5,BA1798,TRUE,_xll.ohTrigger(Trigger,Trigger3M))</f>
        <v>1.7016978186909816E-2</v>
      </c>
      <c r="BE1798" s="246" t="e">
        <f>IFERROR(_xll.qlIndexFixing($BF$1,BA1798,TRUE,_xll.ohTrigger(Trigger,Trigger3M)),#N/A)</f>
        <v>#N/A</v>
      </c>
    </row>
    <row r="1799" spans="52:57" ht="11.25" customHeight="1" x14ac:dyDescent="0.25">
      <c r="AZ1799" s="102" t="s">
        <v>83</v>
      </c>
      <c r="BA1799" s="101">
        <f>_xll.qlInterestRateIndexFixingDate(Currency&amp;"ibor"&amp;Tenor,BB1799,Trigger)</f>
        <v>51974</v>
      </c>
      <c r="BB1799" s="101">
        <f>_xll.qlCalendarAdvance(Calendar,BB1798,AZ1799,"f",,Trigger)</f>
        <v>51978</v>
      </c>
      <c r="BC1799" s="101">
        <f>_xll.qlInterestRateIndexMaturity(Currency&amp;"ibor"&amp;Tenor,BB1799,Trigger)</f>
        <v>52069</v>
      </c>
      <c r="BD1799" s="246">
        <f>_xll.qlIndexFixing($AD$5,BA1799,TRUE,_xll.ohTrigger(Trigger,Trigger3M))</f>
        <v>1.7018036331239775E-2</v>
      </c>
      <c r="BE1799" s="246" t="e">
        <f>IFERROR(_xll.qlIndexFixing($BF$1,BA1799,TRUE,_xll.ohTrigger(Trigger,Trigger3M)),#N/A)</f>
        <v>#N/A</v>
      </c>
    </row>
    <row r="1800" spans="52:57" ht="11.25" customHeight="1" x14ac:dyDescent="0.25">
      <c r="AZ1800" s="102" t="s">
        <v>83</v>
      </c>
      <c r="BA1800" s="101">
        <f>_xll.qlInterestRateIndexFixingDate(Currency&amp;"ibor"&amp;Tenor,BB1800,Trigger)</f>
        <v>51981</v>
      </c>
      <c r="BB1800" s="101">
        <f>_xll.qlCalendarAdvance(Calendar,BB1799,AZ1800,"f",,Trigger)</f>
        <v>51985</v>
      </c>
      <c r="BC1800" s="101">
        <f>_xll.qlInterestRateIndexMaturity(Currency&amp;"ibor"&amp;Tenor,BB1800,Trigger)</f>
        <v>52076</v>
      </c>
      <c r="BD1800" s="246">
        <f>_xll.qlIndexFixing($AD$5,BA1800,TRUE,_xll.ohTrigger(Trigger,Trigger3M))</f>
        <v>1.7017276102386718E-2</v>
      </c>
      <c r="BE1800" s="246" t="e">
        <f>IFERROR(_xll.qlIndexFixing($BF$1,BA1800,TRUE,_xll.ohTrigger(Trigger,Trigger3M)),#N/A)</f>
        <v>#N/A</v>
      </c>
    </row>
    <row r="1801" spans="52:57" ht="11.25" customHeight="1" x14ac:dyDescent="0.25">
      <c r="AZ1801" s="102" t="s">
        <v>83</v>
      </c>
      <c r="BA1801" s="101">
        <f>_xll.qlInterestRateIndexFixingDate(Currency&amp;"ibor"&amp;Tenor,BB1801,Trigger)</f>
        <v>51988</v>
      </c>
      <c r="BB1801" s="101">
        <f>_xll.qlCalendarAdvance(Calendar,BB1800,AZ1801,"f",,Trigger)</f>
        <v>51992</v>
      </c>
      <c r="BC1801" s="101">
        <f>_xll.qlInterestRateIndexMaturity(Currency&amp;"ibor"&amp;Tenor,BB1801,Trigger)</f>
        <v>52084</v>
      </c>
      <c r="BD1801" s="246">
        <f>_xll.qlIndexFixing($AD$5,BA1801,TRUE,_xll.ohTrigger(Trigger,Trigger3M))</f>
        <v>1.7015949584387291E-2</v>
      </c>
      <c r="BE1801" s="246" t="e">
        <f>IFERROR(_xll.qlIndexFixing($BF$1,BA1801,TRUE,_xll.ohTrigger(Trigger,Trigger3M)),#N/A)</f>
        <v>#N/A</v>
      </c>
    </row>
    <row r="1802" spans="52:57" ht="11.25" customHeight="1" x14ac:dyDescent="0.25">
      <c r="AZ1802" s="102" t="s">
        <v>83</v>
      </c>
      <c r="BA1802" s="101">
        <f>_xll.qlInterestRateIndexFixingDate(Currency&amp;"ibor"&amp;Tenor,BB1802,Trigger)</f>
        <v>51995</v>
      </c>
      <c r="BB1802" s="101">
        <f>_xll.qlCalendarAdvance(Calendar,BB1801,AZ1802,"f",,Trigger)</f>
        <v>51999</v>
      </c>
      <c r="BC1802" s="101">
        <f>_xll.qlInterestRateIndexMaturity(Currency&amp;"ibor"&amp;Tenor,BB1802,Trigger)</f>
        <v>52091</v>
      </c>
      <c r="BD1802" s="246">
        <f>_xll.qlIndexFixing($AD$5,BA1802,TRUE,_xll.ohTrigger(Trigger,Trigger3M))</f>
        <v>1.7014482464870112E-2</v>
      </c>
      <c r="BE1802" s="246" t="e">
        <f>IFERROR(_xll.qlIndexFixing($BF$1,BA1802,TRUE,_xll.ohTrigger(Trigger,Trigger3M)),#N/A)</f>
        <v>#N/A</v>
      </c>
    </row>
    <row r="1803" spans="52:57" ht="11.25" customHeight="1" x14ac:dyDescent="0.25">
      <c r="AZ1803" s="102" t="s">
        <v>83</v>
      </c>
      <c r="BA1803" s="101">
        <f>_xll.qlInterestRateIndexFixingDate(Currency&amp;"ibor"&amp;Tenor,BB1803,Trigger)</f>
        <v>52002</v>
      </c>
      <c r="BB1803" s="101">
        <f>_xll.qlCalendarAdvance(Calendar,BB1802,AZ1803,"f",,Trigger)</f>
        <v>52006</v>
      </c>
      <c r="BC1803" s="101">
        <f>_xll.qlInterestRateIndexMaturity(Currency&amp;"ibor"&amp;Tenor,BB1803,Trigger)</f>
        <v>52098</v>
      </c>
      <c r="BD1803" s="246">
        <f>_xll.qlIndexFixing($AD$5,BA1803,TRUE,_xll.ohTrigger(Trigger,Trigger3M))</f>
        <v>1.7013011773670855E-2</v>
      </c>
      <c r="BE1803" s="246" t="e">
        <f>IFERROR(_xll.qlIndexFixing($BF$1,BA1803,TRUE,_xll.ohTrigger(Trigger,Trigger3M)),#N/A)</f>
        <v>#N/A</v>
      </c>
    </row>
    <row r="1804" spans="52:57" ht="11.25" customHeight="1" x14ac:dyDescent="0.25">
      <c r="AZ1804" s="102" t="s">
        <v>83</v>
      </c>
      <c r="BA1804" s="101">
        <f>_xll.qlInterestRateIndexFixingDate(Currency&amp;"ibor"&amp;Tenor,BB1804,Trigger)</f>
        <v>52009</v>
      </c>
      <c r="BB1804" s="101">
        <f>_xll.qlCalendarAdvance(Calendar,BB1803,AZ1804,"f",,Trigger)</f>
        <v>52013</v>
      </c>
      <c r="BC1804" s="101">
        <f>_xll.qlInterestRateIndexMaturity(Currency&amp;"ibor"&amp;Tenor,BB1804,Trigger)</f>
        <v>52105</v>
      </c>
      <c r="BD1804" s="246">
        <f>_xll.qlIndexFixing($AD$5,BA1804,TRUE,_xll.ohTrigger(Trigger,Trigger3M))</f>
        <v>1.7011537510792121E-2</v>
      </c>
      <c r="BE1804" s="246" t="e">
        <f>IFERROR(_xll.qlIndexFixing($BF$1,BA1804,TRUE,_xll.ohTrigger(Trigger,Trigger3M)),#N/A)</f>
        <v>#N/A</v>
      </c>
    </row>
    <row r="1805" spans="52:57" ht="11.25" customHeight="1" x14ac:dyDescent="0.25">
      <c r="AZ1805" s="102" t="s">
        <v>83</v>
      </c>
      <c r="BA1805" s="101">
        <f>_xll.qlInterestRateIndexFixingDate(Currency&amp;"ibor"&amp;Tenor,BB1805,Trigger)</f>
        <v>52016</v>
      </c>
      <c r="BB1805" s="101">
        <f>_xll.qlCalendarAdvance(Calendar,BB1804,AZ1805,"f",,Trigger)</f>
        <v>52020</v>
      </c>
      <c r="BC1805" s="101">
        <f>_xll.qlInterestRateIndexMaturity(Currency&amp;"ibor"&amp;Tenor,BB1805,Trigger)</f>
        <v>52112</v>
      </c>
      <c r="BD1805" s="246">
        <f>_xll.qlIndexFixing($AD$5,BA1805,TRUE,_xll.ohTrigger(Trigger,Trigger3M))</f>
        <v>1.7010059676239999E-2</v>
      </c>
      <c r="BE1805" s="246" t="e">
        <f>IFERROR(_xll.qlIndexFixing($BF$1,BA1805,TRUE,_xll.ohTrigger(Trigger,Trigger3M)),#N/A)</f>
        <v>#N/A</v>
      </c>
    </row>
    <row r="1806" spans="52:57" ht="11.25" customHeight="1" x14ac:dyDescent="0.25">
      <c r="AZ1806" s="102" t="s">
        <v>83</v>
      </c>
      <c r="BA1806" s="101">
        <f>_xll.qlInterestRateIndexFixingDate(Currency&amp;"ibor"&amp;Tenor,BB1806,Trigger)</f>
        <v>52023</v>
      </c>
      <c r="BB1806" s="101">
        <f>_xll.qlCalendarAdvance(Calendar,BB1805,AZ1806,"f",,Trigger)</f>
        <v>52027</v>
      </c>
      <c r="BC1806" s="101">
        <f>_xll.qlInterestRateIndexMaturity(Currency&amp;"ibor"&amp;Tenor,BB1806,Trigger)</f>
        <v>52119</v>
      </c>
      <c r="BD1806" s="246">
        <f>_xll.qlIndexFixing($AD$5,BA1806,TRUE,_xll.ohTrigger(Trigger,Trigger3M))</f>
        <v>1.7008578270017956E-2</v>
      </c>
      <c r="BE1806" s="246" t="e">
        <f>IFERROR(_xll.qlIndexFixing($BF$1,BA1806,TRUE,_xll.ohTrigger(Trigger,Trigger3M)),#N/A)</f>
        <v>#N/A</v>
      </c>
    </row>
    <row r="1807" spans="52:57" ht="11.25" customHeight="1" x14ac:dyDescent="0.25">
      <c r="AZ1807" s="102" t="s">
        <v>83</v>
      </c>
      <c r="BA1807" s="101">
        <f>_xll.qlInterestRateIndexFixingDate(Currency&amp;"ibor"&amp;Tenor,BB1807,Trigger)</f>
        <v>52030</v>
      </c>
      <c r="BB1807" s="101">
        <f>_xll.qlCalendarAdvance(Calendar,BB1806,AZ1807,"f",,Trigger)</f>
        <v>52034</v>
      </c>
      <c r="BC1807" s="101">
        <f>_xll.qlInterestRateIndexMaturity(Currency&amp;"ibor"&amp;Tenor,BB1807,Trigger)</f>
        <v>52126</v>
      </c>
      <c r="BD1807" s="246">
        <f>_xll.qlIndexFixing($AD$5,BA1807,TRUE,_xll.ohTrigger(Trigger,Trigger3M))</f>
        <v>1.7007093292128607E-2</v>
      </c>
      <c r="BE1807" s="246" t="e">
        <f>IFERROR(_xll.qlIndexFixing($BF$1,BA1807,TRUE,_xll.ohTrigger(Trigger,Trigger3M)),#N/A)</f>
        <v>#N/A</v>
      </c>
    </row>
    <row r="1808" spans="52:57" ht="11.25" customHeight="1" x14ac:dyDescent="0.25">
      <c r="AZ1808" s="102" t="s">
        <v>83</v>
      </c>
      <c r="BA1808" s="101">
        <f>_xll.qlInterestRateIndexFixingDate(Currency&amp;"ibor"&amp;Tenor,BB1808,Trigger)</f>
        <v>52037</v>
      </c>
      <c r="BB1808" s="101">
        <f>_xll.qlCalendarAdvance(Calendar,BB1807,AZ1808,"f",,Trigger)</f>
        <v>52041</v>
      </c>
      <c r="BC1808" s="101">
        <f>_xll.qlInterestRateIndexMaturity(Currency&amp;"ibor"&amp;Tenor,BB1808,Trigger)</f>
        <v>52133</v>
      </c>
      <c r="BD1808" s="246">
        <f>_xll.qlIndexFixing($AD$5,BA1808,TRUE,_xll.ohTrigger(Trigger,Trigger3M))</f>
        <v>1.700560474257716E-2</v>
      </c>
      <c r="BE1808" s="246" t="e">
        <f>IFERROR(_xll.qlIndexFixing($BF$1,BA1808,TRUE,_xll.ohTrigger(Trigger,Trigger3M)),#N/A)</f>
        <v>#N/A</v>
      </c>
    </row>
    <row r="1809" spans="52:57" ht="11.25" customHeight="1" x14ac:dyDescent="0.25">
      <c r="AZ1809" s="102" t="s">
        <v>83</v>
      </c>
      <c r="BA1809" s="101">
        <f>_xll.qlInterestRateIndexFixingDate(Currency&amp;"ibor"&amp;Tenor,BB1809,Trigger)</f>
        <v>52044</v>
      </c>
      <c r="BB1809" s="101">
        <f>_xll.qlCalendarAdvance(Calendar,BB1808,AZ1809,"f",,Trigger)</f>
        <v>52048</v>
      </c>
      <c r="BC1809" s="101">
        <f>_xll.qlInterestRateIndexMaturity(Currency&amp;"ibor"&amp;Tenor,BB1809,Trigger)</f>
        <v>52140</v>
      </c>
      <c r="BD1809" s="246">
        <f>_xll.qlIndexFixing($AD$5,BA1809,TRUE,_xll.ohTrigger(Trigger,Trigger3M))</f>
        <v>1.7004112621367092E-2</v>
      </c>
      <c r="BE1809" s="246" t="e">
        <f>IFERROR(_xll.qlIndexFixing($BF$1,BA1809,TRUE,_xll.ohTrigger(Trigger,Trigger3M)),#N/A)</f>
        <v>#N/A</v>
      </c>
    </row>
    <row r="1810" spans="52:57" ht="11.25" customHeight="1" x14ac:dyDescent="0.25">
      <c r="AZ1810" s="102" t="s">
        <v>83</v>
      </c>
      <c r="BA1810" s="101">
        <f>_xll.qlInterestRateIndexFixingDate(Currency&amp;"ibor"&amp;Tenor,BB1810,Trigger)</f>
        <v>52051</v>
      </c>
      <c r="BB1810" s="101">
        <f>_xll.qlCalendarAdvance(Calendar,BB1809,AZ1810,"f",,Trigger)</f>
        <v>52055</v>
      </c>
      <c r="BC1810" s="101">
        <f>_xll.qlInterestRateIndexMaturity(Currency&amp;"ibor"&amp;Tenor,BB1810,Trigger)</f>
        <v>52147</v>
      </c>
      <c r="BD1810" s="246">
        <f>_xll.qlIndexFixing($AD$5,BA1810,TRUE,_xll.ohTrigger(Trigger,Trigger3M))</f>
        <v>1.7002616928502749E-2</v>
      </c>
      <c r="BE1810" s="246" t="e">
        <f>IFERROR(_xll.qlIndexFixing($BF$1,BA1810,TRUE,_xll.ohTrigger(Trigger,Trigger3M)),#N/A)</f>
        <v>#N/A</v>
      </c>
    </row>
    <row r="1811" spans="52:57" ht="11.25" customHeight="1" x14ac:dyDescent="0.25">
      <c r="AZ1811" s="102" t="s">
        <v>83</v>
      </c>
      <c r="BA1811" s="101">
        <f>_xll.qlInterestRateIndexFixingDate(Currency&amp;"ibor"&amp;Tenor,BB1811,Trigger)</f>
        <v>52058</v>
      </c>
      <c r="BB1811" s="101">
        <f>_xll.qlCalendarAdvance(Calendar,BB1810,AZ1811,"f",,Trigger)</f>
        <v>52062</v>
      </c>
      <c r="BC1811" s="101">
        <f>_xll.qlInterestRateIndexMaturity(Currency&amp;"ibor"&amp;Tenor,BB1811,Trigger)</f>
        <v>52154</v>
      </c>
      <c r="BD1811" s="246">
        <f>_xll.qlIndexFixing($AD$5,BA1811,TRUE,_xll.ohTrigger(Trigger,Trigger3M))</f>
        <v>1.7001117663987604E-2</v>
      </c>
      <c r="BE1811" s="246" t="e">
        <f>IFERROR(_xll.qlIndexFixing($BF$1,BA1811,TRUE,_xll.ohTrigger(Trigger,Trigger3M)),#N/A)</f>
        <v>#N/A</v>
      </c>
    </row>
    <row r="1812" spans="52:57" ht="11.25" customHeight="1" x14ac:dyDescent="0.25">
      <c r="AZ1812" s="102" t="s">
        <v>83</v>
      </c>
      <c r="BA1812" s="101">
        <f>_xll.qlInterestRateIndexFixingDate(Currency&amp;"ibor"&amp;Tenor,BB1812,Trigger)</f>
        <v>52065</v>
      </c>
      <c r="BB1812" s="101">
        <f>_xll.qlCalendarAdvance(Calendar,BB1811,AZ1812,"f",,Trigger)</f>
        <v>52069</v>
      </c>
      <c r="BC1812" s="101">
        <f>_xll.qlInterestRateIndexMaturity(Currency&amp;"ibor"&amp;Tenor,BB1812,Trigger)</f>
        <v>52161</v>
      </c>
      <c r="BD1812" s="246">
        <f>_xll.qlIndexFixing($AD$5,BA1812,TRUE,_xll.ohTrigger(Trigger,Trigger3M))</f>
        <v>1.6999614827826869E-2</v>
      </c>
      <c r="BE1812" s="246" t="e">
        <f>IFERROR(_xll.qlIndexFixing($BF$1,BA1812,TRUE,_xll.ohTrigger(Trigger,Trigger3M)),#N/A)</f>
        <v>#N/A</v>
      </c>
    </row>
    <row r="1813" spans="52:57" ht="11.25" customHeight="1" x14ac:dyDescent="0.25">
      <c r="AZ1813" s="102" t="s">
        <v>83</v>
      </c>
      <c r="BA1813" s="101">
        <f>_xll.qlInterestRateIndexFixingDate(Currency&amp;"ibor"&amp;Tenor,BB1813,Trigger)</f>
        <v>52072</v>
      </c>
      <c r="BB1813" s="101">
        <f>_xll.qlCalendarAdvance(Calendar,BB1812,AZ1813,"f",,Trigger)</f>
        <v>52076</v>
      </c>
      <c r="BC1813" s="101">
        <f>_xll.qlInterestRateIndexMaturity(Currency&amp;"ibor"&amp;Tenor,BB1813,Trigger)</f>
        <v>52168</v>
      </c>
      <c r="BD1813" s="246">
        <f>_xll.qlIndexFixing($AD$5,BA1813,TRUE,_xll.ohTrigger(Trigger,Trigger3M))</f>
        <v>1.6999907104441953E-2</v>
      </c>
      <c r="BE1813" s="246" t="e">
        <f>IFERROR(_xll.qlIndexFixing($BF$1,BA1813,TRUE,_xll.ohTrigger(Trigger,Trigger3M)),#N/A)</f>
        <v>#N/A</v>
      </c>
    </row>
    <row r="1814" spans="52:57" ht="11.25" customHeight="1" x14ac:dyDescent="0.25">
      <c r="AZ1814" s="102" t="s">
        <v>83</v>
      </c>
      <c r="BA1814" s="101">
        <f>_xll.qlInterestRateIndexFixingDate(Currency&amp;"ibor"&amp;Tenor,BB1814,Trigger)</f>
        <v>52079</v>
      </c>
      <c r="BB1814" s="101">
        <f>_xll.qlCalendarAdvance(Calendar,BB1813,AZ1814,"f",,Trigger)</f>
        <v>52083</v>
      </c>
      <c r="BC1814" s="101">
        <f>_xll.qlInterestRateIndexMaturity(Currency&amp;"ibor"&amp;Tenor,BB1814,Trigger)</f>
        <v>52175</v>
      </c>
      <c r="BD1814" s="246">
        <f>_xll.qlIndexFixing($AD$5,BA1814,TRUE,_xll.ohTrigger(Trigger,Trigger3M))</f>
        <v>1.7000918344810788E-2</v>
      </c>
      <c r="BE1814" s="246" t="e">
        <f>IFERROR(_xll.qlIndexFixing($BF$1,BA1814,TRUE,_xll.ohTrigger(Trigger,Trigger3M)),#N/A)</f>
        <v>#N/A</v>
      </c>
    </row>
    <row r="1815" spans="52:57" ht="11.25" customHeight="1" x14ac:dyDescent="0.25">
      <c r="AZ1815" s="102" t="s">
        <v>83</v>
      </c>
      <c r="BA1815" s="101">
        <f>_xll.qlInterestRateIndexFixingDate(Currency&amp;"ibor"&amp;Tenor,BB1815,Trigger)</f>
        <v>52086</v>
      </c>
      <c r="BB1815" s="101">
        <f>_xll.qlCalendarAdvance(Calendar,BB1814,AZ1815,"f",,Trigger)</f>
        <v>52090</v>
      </c>
      <c r="BC1815" s="101">
        <f>_xll.qlInterestRateIndexMaturity(Currency&amp;"ibor"&amp;Tenor,BB1815,Trigger)</f>
        <v>52182</v>
      </c>
      <c r="BD1815" s="246">
        <f>_xll.qlIndexFixing($AD$5,BA1815,TRUE,_xll.ohTrigger(Trigger,Trigger3M))</f>
        <v>1.7001929585441153E-2</v>
      </c>
      <c r="BE1815" s="246" t="e">
        <f>IFERROR(_xll.qlIndexFixing($BF$1,BA1815,TRUE,_xll.ohTrigger(Trigger,Trigger3M)),#N/A)</f>
        <v>#N/A</v>
      </c>
    </row>
    <row r="1816" spans="52:57" ht="11.25" customHeight="1" x14ac:dyDescent="0.25">
      <c r="AZ1816" s="102" t="s">
        <v>83</v>
      </c>
      <c r="BA1816" s="101">
        <f>_xll.qlInterestRateIndexFixingDate(Currency&amp;"ibor"&amp;Tenor,BB1816,Trigger)</f>
        <v>52093</v>
      </c>
      <c r="BB1816" s="101">
        <f>_xll.qlCalendarAdvance(Calendar,BB1815,AZ1816,"f",,Trigger)</f>
        <v>52097</v>
      </c>
      <c r="BC1816" s="101">
        <f>_xll.qlInterestRateIndexMaturity(Currency&amp;"ibor"&amp;Tenor,BB1816,Trigger)</f>
        <v>52189</v>
      </c>
      <c r="BD1816" s="246">
        <f>_xll.qlIndexFixing($AD$5,BA1816,TRUE,_xll.ohTrigger(Trigger,Trigger3M))</f>
        <v>1.7002940826331307E-2</v>
      </c>
      <c r="BE1816" s="246" t="e">
        <f>IFERROR(_xll.qlIndexFixing($BF$1,BA1816,TRUE,_xll.ohTrigger(Trigger,Trigger3M)),#N/A)</f>
        <v>#N/A</v>
      </c>
    </row>
    <row r="1817" spans="52:57" ht="11.25" customHeight="1" x14ac:dyDescent="0.25">
      <c r="AZ1817" s="102" t="s">
        <v>83</v>
      </c>
      <c r="BA1817" s="101">
        <f>_xll.qlInterestRateIndexFixingDate(Currency&amp;"ibor"&amp;Tenor,BB1817,Trigger)</f>
        <v>52100</v>
      </c>
      <c r="BB1817" s="101">
        <f>_xll.qlCalendarAdvance(Calendar,BB1816,AZ1817,"f",,Trigger)</f>
        <v>52104</v>
      </c>
      <c r="BC1817" s="101">
        <f>_xll.qlInterestRateIndexMaturity(Currency&amp;"ibor"&amp;Tenor,BB1817,Trigger)</f>
        <v>52196</v>
      </c>
      <c r="BD1817" s="246">
        <f>_xll.qlIndexFixing($AD$5,BA1817,TRUE,_xll.ohTrigger(Trigger,Trigger3M))</f>
        <v>1.7003952067482123E-2</v>
      </c>
      <c r="BE1817" s="246" t="e">
        <f>IFERROR(_xll.qlIndexFixing($BF$1,BA1817,TRUE,_xll.ohTrigger(Trigger,Trigger3M)),#N/A)</f>
        <v>#N/A</v>
      </c>
    </row>
    <row r="1818" spans="52:57" ht="11.25" customHeight="1" x14ac:dyDescent="0.25">
      <c r="AZ1818" s="102" t="s">
        <v>83</v>
      </c>
      <c r="BA1818" s="101">
        <f>_xll.qlInterestRateIndexFixingDate(Currency&amp;"ibor"&amp;Tenor,BB1818,Trigger)</f>
        <v>52107</v>
      </c>
      <c r="BB1818" s="101">
        <f>_xll.qlCalendarAdvance(Calendar,BB1817,AZ1818,"f",,Trigger)</f>
        <v>52111</v>
      </c>
      <c r="BC1818" s="101">
        <f>_xll.qlInterestRateIndexMaturity(Currency&amp;"ibor"&amp;Tenor,BB1818,Trigger)</f>
        <v>52202</v>
      </c>
      <c r="BD1818" s="246">
        <f>_xll.qlIndexFixing($AD$5,BA1818,TRUE,_xll.ohTrigger(Trigger,Trigger3M))</f>
        <v>1.700449004427905E-2</v>
      </c>
      <c r="BE1818" s="246" t="e">
        <f>IFERROR(_xll.qlIndexFixing($BF$1,BA1818,TRUE,_xll.ohTrigger(Trigger,Trigger3M)),#N/A)</f>
        <v>#N/A</v>
      </c>
    </row>
    <row r="1819" spans="52:57" ht="11.25" customHeight="1" x14ac:dyDescent="0.25">
      <c r="AZ1819" s="102" t="s">
        <v>83</v>
      </c>
      <c r="BA1819" s="101">
        <f>_xll.qlInterestRateIndexFixingDate(Currency&amp;"ibor"&amp;Tenor,BB1819,Trigger)</f>
        <v>52114</v>
      </c>
      <c r="BB1819" s="101">
        <f>_xll.qlCalendarAdvance(Calendar,BB1818,AZ1819,"f",,Trigger)</f>
        <v>52118</v>
      </c>
      <c r="BC1819" s="101">
        <f>_xll.qlInterestRateIndexMaturity(Currency&amp;"ibor"&amp;Tenor,BB1819,Trigger)</f>
        <v>52209</v>
      </c>
      <c r="BD1819" s="246">
        <f>_xll.qlIndexFixing($AD$5,BA1819,TRUE,_xll.ohTrigger(Trigger,Trigger3M))</f>
        <v>1.7005501238268252E-2</v>
      </c>
      <c r="BE1819" s="246" t="e">
        <f>IFERROR(_xll.qlIndexFixing($BF$1,BA1819,TRUE,_xll.ohTrigger(Trigger,Trigger3M)),#N/A)</f>
        <v>#N/A</v>
      </c>
    </row>
    <row r="1820" spans="52:57" ht="11.25" customHeight="1" x14ac:dyDescent="0.25">
      <c r="AZ1820" s="102" t="s">
        <v>83</v>
      </c>
      <c r="BA1820" s="101">
        <f>_xll.qlInterestRateIndexFixingDate(Currency&amp;"ibor"&amp;Tenor,BB1820,Trigger)</f>
        <v>52121</v>
      </c>
      <c r="BB1820" s="101">
        <f>_xll.qlCalendarAdvance(Calendar,BB1819,AZ1820,"f",,Trigger)</f>
        <v>52125</v>
      </c>
      <c r="BC1820" s="101">
        <f>_xll.qlInterestRateIndexMaturity(Currency&amp;"ibor"&amp;Tenor,BB1820,Trigger)</f>
        <v>52216</v>
      </c>
      <c r="BD1820" s="246">
        <f>_xll.qlIndexFixing($AD$5,BA1820,TRUE,_xll.ohTrigger(Trigger,Trigger3M))</f>
        <v>1.7006512432513953E-2</v>
      </c>
      <c r="BE1820" s="246" t="e">
        <f>IFERROR(_xll.qlIndexFixing($BF$1,BA1820,TRUE,_xll.ohTrigger(Trigger,Trigger3M)),#N/A)</f>
        <v>#N/A</v>
      </c>
    </row>
    <row r="1821" spans="52:57" ht="11.25" customHeight="1" x14ac:dyDescent="0.25">
      <c r="AZ1821" s="102" t="s">
        <v>83</v>
      </c>
      <c r="BA1821" s="101">
        <f>_xll.qlInterestRateIndexFixingDate(Currency&amp;"ibor"&amp;Tenor,BB1821,Trigger)</f>
        <v>52128</v>
      </c>
      <c r="BB1821" s="101">
        <f>_xll.qlCalendarAdvance(Calendar,BB1820,AZ1821,"f",,Trigger)</f>
        <v>52132</v>
      </c>
      <c r="BC1821" s="101">
        <f>_xll.qlInterestRateIndexMaturity(Currency&amp;"ibor"&amp;Tenor,BB1821,Trigger)</f>
        <v>52223</v>
      </c>
      <c r="BD1821" s="246">
        <f>_xll.qlIndexFixing($AD$5,BA1821,TRUE,_xll.ohTrigger(Trigger,Trigger3M))</f>
        <v>1.7007523627017029E-2</v>
      </c>
      <c r="BE1821" s="246" t="e">
        <f>IFERROR(_xll.qlIndexFixing($BF$1,BA1821,TRUE,_xll.ohTrigger(Trigger,Trigger3M)),#N/A)</f>
        <v>#N/A</v>
      </c>
    </row>
    <row r="1822" spans="52:57" ht="11.25" customHeight="1" x14ac:dyDescent="0.25">
      <c r="AZ1822" s="102" t="s">
        <v>83</v>
      </c>
      <c r="BA1822" s="101">
        <f>_xll.qlInterestRateIndexFixingDate(Currency&amp;"ibor"&amp;Tenor,BB1822,Trigger)</f>
        <v>52135</v>
      </c>
      <c r="BB1822" s="101">
        <f>_xll.qlCalendarAdvance(Calendar,BB1821,AZ1822,"f",,Trigger)</f>
        <v>52139</v>
      </c>
      <c r="BC1822" s="101">
        <f>_xll.qlInterestRateIndexMaturity(Currency&amp;"ibor"&amp;Tenor,BB1822,Trigger)</f>
        <v>52231</v>
      </c>
      <c r="BD1822" s="246">
        <f>_xll.qlIndexFixing($AD$5,BA1822,TRUE,_xll.ohTrigger(Trigger,Trigger3M))</f>
        <v>1.7009008277137434E-2</v>
      </c>
      <c r="BE1822" s="246" t="e">
        <f>IFERROR(_xll.qlIndexFixing($BF$1,BA1822,TRUE,_xll.ohTrigger(Trigger,Trigger3M)),#N/A)</f>
        <v>#N/A</v>
      </c>
    </row>
    <row r="1823" spans="52:57" ht="11.25" customHeight="1" x14ac:dyDescent="0.25">
      <c r="AZ1823" s="102" t="s">
        <v>83</v>
      </c>
      <c r="BA1823" s="101">
        <f>_xll.qlInterestRateIndexFixingDate(Currency&amp;"ibor"&amp;Tenor,BB1823,Trigger)</f>
        <v>52142</v>
      </c>
      <c r="BB1823" s="101">
        <f>_xll.qlCalendarAdvance(Calendar,BB1822,AZ1823,"f",,Trigger)</f>
        <v>52146</v>
      </c>
      <c r="BC1823" s="101">
        <f>_xll.qlInterestRateIndexMaturity(Currency&amp;"ibor"&amp;Tenor,BB1823,Trigger)</f>
        <v>52238</v>
      </c>
      <c r="BD1823" s="246">
        <f>_xll.qlIndexFixing($AD$5,BA1823,TRUE,_xll.ohTrigger(Trigger,Trigger3M))</f>
        <v>1.7010019519847874E-2</v>
      </c>
      <c r="BE1823" s="246" t="e">
        <f>IFERROR(_xll.qlIndexFixing($BF$1,BA1823,TRUE,_xll.ohTrigger(Trigger,Trigger3M)),#N/A)</f>
        <v>#N/A</v>
      </c>
    </row>
    <row r="1824" spans="52:57" ht="11.25" customHeight="1" x14ac:dyDescent="0.25">
      <c r="AZ1824" s="102" t="s">
        <v>83</v>
      </c>
      <c r="BA1824" s="101">
        <f>_xll.qlInterestRateIndexFixingDate(Currency&amp;"ibor"&amp;Tenor,BB1824,Trigger)</f>
        <v>52149</v>
      </c>
      <c r="BB1824" s="101">
        <f>_xll.qlCalendarAdvance(Calendar,BB1823,AZ1824,"f",,Trigger)</f>
        <v>52153</v>
      </c>
      <c r="BC1824" s="101">
        <f>_xll.qlInterestRateIndexMaturity(Currency&amp;"ibor"&amp;Tenor,BB1824,Trigger)</f>
        <v>52245</v>
      </c>
      <c r="BD1824" s="246">
        <f>_xll.qlIndexFixing($AD$5,BA1824,TRUE,_xll.ohTrigger(Trigger,Trigger3M))</f>
        <v>1.7011030762820709E-2</v>
      </c>
      <c r="BE1824" s="246" t="e">
        <f>IFERROR(_xll.qlIndexFixing($BF$1,BA1824,TRUE,_xll.ohTrigger(Trigger,Trigger3M)),#N/A)</f>
        <v>#N/A</v>
      </c>
    </row>
    <row r="1825" spans="52:57" ht="11.25" customHeight="1" x14ac:dyDescent="0.25">
      <c r="AZ1825" s="102" t="s">
        <v>83</v>
      </c>
      <c r="BA1825" s="101">
        <f>_xll.qlInterestRateIndexFixingDate(Currency&amp;"ibor"&amp;Tenor,BB1825,Trigger)</f>
        <v>52156</v>
      </c>
      <c r="BB1825" s="101">
        <f>_xll.qlCalendarAdvance(Calendar,BB1824,AZ1825,"f",,Trigger)</f>
        <v>52160</v>
      </c>
      <c r="BC1825" s="101">
        <f>_xll.qlInterestRateIndexMaturity(Currency&amp;"ibor"&amp;Tenor,BB1825,Trigger)</f>
        <v>52252</v>
      </c>
      <c r="BD1825" s="246">
        <f>_xll.qlIndexFixing($AD$5,BA1825,TRUE,_xll.ohTrigger(Trigger,Trigger3M))</f>
        <v>1.7012042006051602E-2</v>
      </c>
      <c r="BE1825" s="246" t="e">
        <f>IFERROR(_xll.qlIndexFixing($BF$1,BA1825,TRUE,_xll.ohTrigger(Trigger,Trigger3M)),#N/A)</f>
        <v>#N/A</v>
      </c>
    </row>
    <row r="1826" spans="52:57" ht="11.25" customHeight="1" x14ac:dyDescent="0.25">
      <c r="AZ1826" s="102" t="s">
        <v>83</v>
      </c>
      <c r="BA1826" s="101">
        <f>_xll.qlInterestRateIndexFixingDate(Currency&amp;"ibor"&amp;Tenor,BB1826,Trigger)</f>
        <v>52163</v>
      </c>
      <c r="BB1826" s="101">
        <f>_xll.qlCalendarAdvance(Calendar,BB1825,AZ1826,"f",,Trigger)</f>
        <v>52167</v>
      </c>
      <c r="BC1826" s="101">
        <f>_xll.qlInterestRateIndexMaturity(Currency&amp;"ibor"&amp;Tenor,BB1826,Trigger)</f>
        <v>52259</v>
      </c>
      <c r="BD1826" s="246">
        <f>_xll.qlIndexFixing($AD$5,BA1826,TRUE,_xll.ohTrigger(Trigger,Trigger3M))</f>
        <v>1.7013053249544892E-2</v>
      </c>
      <c r="BE1826" s="246" t="e">
        <f>IFERROR(_xll.qlIndexFixing($BF$1,BA1826,TRUE,_xll.ohTrigger(Trigger,Trigger3M)),#N/A)</f>
        <v>#N/A</v>
      </c>
    </row>
    <row r="1827" spans="52:57" ht="11.25" customHeight="1" x14ac:dyDescent="0.25">
      <c r="AZ1827" s="102" t="s">
        <v>83</v>
      </c>
      <c r="BA1827" s="101">
        <f>_xll.qlInterestRateIndexFixingDate(Currency&amp;"ibor"&amp;Tenor,BB1827,Trigger)</f>
        <v>52170</v>
      </c>
      <c r="BB1827" s="101">
        <f>_xll.qlCalendarAdvance(Calendar,BB1826,AZ1827,"f",,Trigger)</f>
        <v>52174</v>
      </c>
      <c r="BC1827" s="101">
        <f>_xll.qlInterestRateIndexMaturity(Currency&amp;"ibor"&amp;Tenor,BB1827,Trigger)</f>
        <v>52266</v>
      </c>
      <c r="BD1827" s="246">
        <f>_xll.qlIndexFixing($AD$5,BA1827,TRUE,_xll.ohTrigger(Trigger,Trigger3M))</f>
        <v>1.701406449329624E-2</v>
      </c>
      <c r="BE1827" s="246" t="e">
        <f>IFERROR(_xll.qlIndexFixing($BF$1,BA1827,TRUE,_xll.ohTrigger(Trigger,Trigger3M)),#N/A)</f>
        <v>#N/A</v>
      </c>
    </row>
    <row r="1828" spans="52:57" ht="11.25" customHeight="1" x14ac:dyDescent="0.25">
      <c r="AZ1828" s="102" t="s">
        <v>83</v>
      </c>
      <c r="BA1828" s="101">
        <f>_xll.qlInterestRateIndexFixingDate(Currency&amp;"ibor"&amp;Tenor,BB1828,Trigger)</f>
        <v>52177</v>
      </c>
      <c r="BB1828" s="101">
        <f>_xll.qlCalendarAdvance(Calendar,BB1827,AZ1828,"f",,Trigger)</f>
        <v>52181</v>
      </c>
      <c r="BC1828" s="101">
        <f>_xll.qlInterestRateIndexMaturity(Currency&amp;"ibor"&amp;Tenor,BB1828,Trigger)</f>
        <v>52273</v>
      </c>
      <c r="BD1828" s="246">
        <f>_xll.qlIndexFixing($AD$5,BA1828,TRUE,_xll.ohTrigger(Trigger,Trigger3M))</f>
        <v>1.7015075737309981E-2</v>
      </c>
      <c r="BE1828" s="246" t="e">
        <f>IFERROR(_xll.qlIndexFixing($BF$1,BA1828,TRUE,_xll.ohTrigger(Trigger,Trigger3M)),#N/A)</f>
        <v>#N/A</v>
      </c>
    </row>
    <row r="1829" spans="52:57" ht="11.25" customHeight="1" x14ac:dyDescent="0.25">
      <c r="AZ1829" s="102" t="s">
        <v>83</v>
      </c>
      <c r="BA1829" s="101">
        <f>_xll.qlInterestRateIndexFixingDate(Currency&amp;"ibor"&amp;Tenor,BB1829,Trigger)</f>
        <v>52184</v>
      </c>
      <c r="BB1829" s="101">
        <f>_xll.qlCalendarAdvance(Calendar,BB1828,AZ1829,"f",,Trigger)</f>
        <v>52188</v>
      </c>
      <c r="BC1829" s="101">
        <f>_xll.qlInterestRateIndexMaturity(Currency&amp;"ibor"&amp;Tenor,BB1829,Trigger)</f>
        <v>52280</v>
      </c>
      <c r="BD1829" s="246">
        <f>_xll.qlIndexFixing($AD$5,BA1829,TRUE,_xll.ohTrigger(Trigger,Trigger3M))</f>
        <v>1.7016086981581781E-2</v>
      </c>
      <c r="BE1829" s="246" t="e">
        <f>IFERROR(_xll.qlIndexFixing($BF$1,BA1829,TRUE,_xll.ohTrigger(Trigger,Trigger3M)),#N/A)</f>
        <v>#N/A</v>
      </c>
    </row>
    <row r="1830" spans="52:57" ht="11.25" customHeight="1" x14ac:dyDescent="0.25">
      <c r="AZ1830" s="102" t="s">
        <v>83</v>
      </c>
      <c r="BA1830" s="101">
        <f>_xll.qlInterestRateIndexFixingDate(Currency&amp;"ibor"&amp;Tenor,BB1830,Trigger)</f>
        <v>52191</v>
      </c>
      <c r="BB1830" s="101">
        <f>_xll.qlCalendarAdvance(Calendar,BB1829,AZ1830,"f",,Trigger)</f>
        <v>52195</v>
      </c>
      <c r="BC1830" s="101">
        <f>_xll.qlInterestRateIndexMaturity(Currency&amp;"ibor"&amp;Tenor,BB1830,Trigger)</f>
        <v>52287</v>
      </c>
      <c r="BD1830" s="246">
        <f>_xll.qlIndexFixing($AD$5,BA1830,TRUE,_xll.ohTrigger(Trigger,Trigger3M))</f>
        <v>1.7017098226115978E-2</v>
      </c>
      <c r="BE1830" s="246" t="e">
        <f>IFERROR(_xll.qlIndexFixing($BF$1,BA1830,TRUE,_xll.ohTrigger(Trigger,Trigger3M)),#N/A)</f>
        <v>#N/A</v>
      </c>
    </row>
    <row r="1831" spans="52:57" ht="11.25" customHeight="1" x14ac:dyDescent="0.25">
      <c r="AZ1831" s="102" t="s">
        <v>83</v>
      </c>
      <c r="BA1831" s="101">
        <f>_xll.qlInterestRateIndexFixingDate(Currency&amp;"ibor"&amp;Tenor,BB1831,Trigger)</f>
        <v>52198</v>
      </c>
      <c r="BB1831" s="101">
        <f>_xll.qlCalendarAdvance(Calendar,BB1830,AZ1831,"f",,Trigger)</f>
        <v>52202</v>
      </c>
      <c r="BC1831" s="101">
        <f>_xll.qlInterestRateIndexMaturity(Currency&amp;"ibor"&amp;Tenor,BB1831,Trigger)</f>
        <v>52292</v>
      </c>
      <c r="BD1831" s="246">
        <f>_xll.qlIndexFixing($AD$5,BA1831,TRUE,_xll.ohTrigger(Trigger,Trigger3M))</f>
        <v>1.7017161720952245E-2</v>
      </c>
      <c r="BE1831" s="246" t="e">
        <f>IFERROR(_xll.qlIndexFixing($BF$1,BA1831,TRUE,_xll.ohTrigger(Trigger,Trigger3M)),#N/A)</f>
        <v>#N/A</v>
      </c>
    </row>
    <row r="1832" spans="52:57" ht="11.25" customHeight="1" x14ac:dyDescent="0.25">
      <c r="AZ1832" s="102" t="s">
        <v>83</v>
      </c>
      <c r="BA1832" s="101">
        <f>_xll.qlInterestRateIndexFixingDate(Currency&amp;"ibor"&amp;Tenor,BB1832,Trigger)</f>
        <v>52205</v>
      </c>
      <c r="BB1832" s="101">
        <f>_xll.qlCalendarAdvance(Calendar,BB1831,AZ1832,"f",,Trigger)</f>
        <v>52209</v>
      </c>
      <c r="BC1832" s="101">
        <f>_xll.qlInterestRateIndexMaturity(Currency&amp;"ibor"&amp;Tenor,BB1832,Trigger)</f>
        <v>52299</v>
      </c>
      <c r="BD1832" s="246">
        <f>_xll.qlIndexFixing($AD$5,BA1832,TRUE,_xll.ohTrigger(Trigger,Trigger3M))</f>
        <v>1.7018172870570503E-2</v>
      </c>
      <c r="BE1832" s="246" t="e">
        <f>IFERROR(_xll.qlIndexFixing($BF$1,BA1832,TRUE,_xll.ohTrigger(Trigger,Trigger3M)),#N/A)</f>
        <v>#N/A</v>
      </c>
    </row>
    <row r="1833" spans="52:57" ht="11.25" customHeight="1" x14ac:dyDescent="0.25">
      <c r="AZ1833" s="102" t="s">
        <v>83</v>
      </c>
      <c r="BA1833" s="101">
        <f>_xll.qlInterestRateIndexFixingDate(Currency&amp;"ibor"&amp;Tenor,BB1833,Trigger)</f>
        <v>52212</v>
      </c>
      <c r="BB1833" s="101">
        <f>_xll.qlCalendarAdvance(Calendar,BB1832,AZ1833,"f",,Trigger)</f>
        <v>52216</v>
      </c>
      <c r="BC1833" s="101">
        <f>_xll.qlInterestRateIndexMaturity(Currency&amp;"ibor"&amp;Tenor,BB1833,Trigger)</f>
        <v>52306</v>
      </c>
      <c r="BD1833" s="246">
        <f>_xll.qlIndexFixing($AD$5,BA1833,TRUE,_xll.ohTrigger(Trigger,Trigger3M))</f>
        <v>1.7019184020441891E-2</v>
      </c>
      <c r="BE1833" s="246" t="e">
        <f>IFERROR(_xll.qlIndexFixing($BF$1,BA1833,TRUE,_xll.ohTrigger(Trigger,Trigger3M)),#N/A)</f>
        <v>#N/A</v>
      </c>
    </row>
    <row r="1834" spans="52:57" ht="11.25" customHeight="1" x14ac:dyDescent="0.25">
      <c r="AZ1834" s="102" t="s">
        <v>83</v>
      </c>
      <c r="BA1834" s="101">
        <f>_xll.qlInterestRateIndexFixingDate(Currency&amp;"ibor"&amp;Tenor,BB1834,Trigger)</f>
        <v>52219</v>
      </c>
      <c r="BB1834" s="101">
        <f>_xll.qlCalendarAdvance(Calendar,BB1833,AZ1834,"f",,Trigger)</f>
        <v>52223</v>
      </c>
      <c r="BC1834" s="101">
        <f>_xll.qlInterestRateIndexMaturity(Currency&amp;"ibor"&amp;Tenor,BB1834,Trigger)</f>
        <v>52313</v>
      </c>
      <c r="BD1834" s="246">
        <f>_xll.qlIndexFixing($AD$5,BA1834,TRUE,_xll.ohTrigger(Trigger,Trigger3M))</f>
        <v>1.7020195170569963E-2</v>
      </c>
      <c r="BE1834" s="246" t="e">
        <f>IFERROR(_xll.qlIndexFixing($BF$1,BA1834,TRUE,_xll.ohTrigger(Trigger,Trigger3M)),#N/A)</f>
        <v>#N/A</v>
      </c>
    </row>
    <row r="1835" spans="52:57" ht="11.25" customHeight="1" x14ac:dyDescent="0.25">
      <c r="AZ1835" s="102" t="s">
        <v>83</v>
      </c>
      <c r="BA1835" s="101">
        <f>_xll.qlInterestRateIndexFixingDate(Currency&amp;"ibor"&amp;Tenor,BB1835,Trigger)</f>
        <v>52224</v>
      </c>
      <c r="BB1835" s="101">
        <f>_xll.qlCalendarAdvance(Calendar,BB1834,AZ1835,"f",,Trigger)</f>
        <v>52230</v>
      </c>
      <c r="BC1835" s="101">
        <f>_xll.qlInterestRateIndexMaturity(Currency&amp;"ibor"&amp;Tenor,BB1835,Trigger)</f>
        <v>52321</v>
      </c>
      <c r="BD1835" s="246">
        <f>_xll.qlIndexFixing($AD$5,BA1835,TRUE,_xll.ohTrigger(Trigger,Trigger3M))</f>
        <v>1.7021680377086387E-2</v>
      </c>
      <c r="BE1835" s="246" t="e">
        <f>IFERROR(_xll.qlIndexFixing($BF$1,BA1835,TRUE,_xll.ohTrigger(Trigger,Trigger3M)),#N/A)</f>
        <v>#N/A</v>
      </c>
    </row>
    <row r="1836" spans="52:57" ht="11.25" customHeight="1" x14ac:dyDescent="0.25">
      <c r="AZ1836" s="102" t="s">
        <v>83</v>
      </c>
      <c r="BA1836" s="101">
        <f>_xll.qlInterestRateIndexFixingDate(Currency&amp;"ibor"&amp;Tenor,BB1836,Trigger)</f>
        <v>52233</v>
      </c>
      <c r="BB1836" s="101">
        <f>_xll.qlCalendarAdvance(Calendar,BB1835,AZ1836,"f",,Trigger)</f>
        <v>52237</v>
      </c>
      <c r="BC1836" s="101">
        <f>_xll.qlInterestRateIndexMaturity(Currency&amp;"ibor"&amp;Tenor,BB1836,Trigger)</f>
        <v>52327</v>
      </c>
      <c r="BD1836" s="246">
        <f>_xll.qlIndexFixing($AD$5,BA1836,TRUE,_xll.ohTrigger(Trigger,Trigger3M))</f>
        <v>1.7022217471586387E-2</v>
      </c>
      <c r="BE1836" s="246" t="e">
        <f>IFERROR(_xll.qlIndexFixing($BF$1,BA1836,TRUE,_xll.ohTrigger(Trigger,Trigger3M)),#N/A)</f>
        <v>#N/A</v>
      </c>
    </row>
    <row r="1837" spans="52:57" ht="11.25" customHeight="1" x14ac:dyDescent="0.25">
      <c r="AZ1837" s="102" t="s">
        <v>83</v>
      </c>
      <c r="BA1837" s="101">
        <f>_xll.qlInterestRateIndexFixingDate(Currency&amp;"ibor"&amp;Tenor,BB1837,Trigger)</f>
        <v>52240</v>
      </c>
      <c r="BB1837" s="101">
        <f>_xll.qlCalendarAdvance(Calendar,BB1836,AZ1837,"f",,Trigger)</f>
        <v>52244</v>
      </c>
      <c r="BC1837" s="101">
        <f>_xll.qlInterestRateIndexMaturity(Currency&amp;"ibor"&amp;Tenor,BB1837,Trigger)</f>
        <v>52334</v>
      </c>
      <c r="BD1837" s="246">
        <f>_xll.qlIndexFixing($AD$5,BA1837,TRUE,_xll.ohTrigger(Trigger,Trigger3M))</f>
        <v>1.7023228622477404E-2</v>
      </c>
      <c r="BE1837" s="246" t="e">
        <f>IFERROR(_xll.qlIndexFixing($BF$1,BA1837,TRUE,_xll.ohTrigger(Trigger,Trigger3M)),#N/A)</f>
        <v>#N/A</v>
      </c>
    </row>
    <row r="1838" spans="52:57" ht="11.25" customHeight="1" x14ac:dyDescent="0.25">
      <c r="AZ1838" s="102" t="s">
        <v>83</v>
      </c>
      <c r="BA1838" s="101">
        <f>_xll.qlInterestRateIndexFixingDate(Currency&amp;"ibor"&amp;Tenor,BB1838,Trigger)</f>
        <v>52247</v>
      </c>
      <c r="BB1838" s="101">
        <f>_xll.qlCalendarAdvance(Calendar,BB1837,AZ1838,"f",,Trigger)</f>
        <v>52251</v>
      </c>
      <c r="BC1838" s="101">
        <f>_xll.qlInterestRateIndexMaturity(Currency&amp;"ibor"&amp;Tenor,BB1838,Trigger)</f>
        <v>52341</v>
      </c>
      <c r="BD1838" s="246">
        <f>_xll.qlIndexFixing($AD$5,BA1838,TRUE,_xll.ohTrigger(Trigger,Trigger3M))</f>
        <v>1.702423977362244E-2</v>
      </c>
      <c r="BE1838" s="246" t="e">
        <f>IFERROR(_xll.qlIndexFixing($BF$1,BA1838,TRUE,_xll.ohTrigger(Trigger,Trigger3M)),#N/A)</f>
        <v>#N/A</v>
      </c>
    </row>
    <row r="1839" spans="52:57" ht="11.25" customHeight="1" x14ac:dyDescent="0.25">
      <c r="AZ1839" s="102" t="s">
        <v>83</v>
      </c>
      <c r="BA1839" s="101">
        <f>_xll.qlInterestRateIndexFixingDate(Currency&amp;"ibor"&amp;Tenor,BB1839,Trigger)</f>
        <v>52254</v>
      </c>
      <c r="BB1839" s="101">
        <f>_xll.qlCalendarAdvance(Calendar,BB1838,AZ1839,"f",,Trigger)</f>
        <v>52258</v>
      </c>
      <c r="BC1839" s="101">
        <f>_xll.qlInterestRateIndexMaturity(Currency&amp;"ibor"&amp;Tenor,BB1839,Trigger)</f>
        <v>52348</v>
      </c>
      <c r="BD1839" s="246">
        <f>_xll.qlIndexFixing($AD$5,BA1839,TRUE,_xll.ohTrigger(Trigger,Trigger3M))</f>
        <v>1.7025250925021496E-2</v>
      </c>
      <c r="BE1839" s="246" t="e">
        <f>IFERROR(_xll.qlIndexFixing($BF$1,BA1839,TRUE,_xll.ohTrigger(Trigger,Trigger3M)),#N/A)</f>
        <v>#N/A</v>
      </c>
    </row>
    <row r="1840" spans="52:57" ht="11.25" customHeight="1" x14ac:dyDescent="0.25">
      <c r="AZ1840" s="102" t="s">
        <v>83</v>
      </c>
      <c r="BA1840" s="101">
        <f>_xll.qlInterestRateIndexFixingDate(Currency&amp;"ibor"&amp;Tenor,BB1840,Trigger)</f>
        <v>52261</v>
      </c>
      <c r="BB1840" s="101">
        <f>_xll.qlCalendarAdvance(Calendar,BB1839,AZ1840,"f",,Trigger)</f>
        <v>52265</v>
      </c>
      <c r="BC1840" s="101">
        <f>_xll.qlInterestRateIndexMaturity(Currency&amp;"ibor"&amp;Tenor,BB1840,Trigger)</f>
        <v>52355</v>
      </c>
      <c r="BD1840" s="246">
        <f>_xll.qlIndexFixing($AD$5,BA1840,TRUE,_xll.ohTrigger(Trigger,Trigger3M))</f>
        <v>1.7026262076676346E-2</v>
      </c>
      <c r="BE1840" s="246" t="e">
        <f>IFERROR(_xll.qlIndexFixing($BF$1,BA1840,TRUE,_xll.ohTrigger(Trigger,Trigger3M)),#N/A)</f>
        <v>#N/A</v>
      </c>
    </row>
    <row r="1841" spans="52:57" ht="11.25" customHeight="1" x14ac:dyDescent="0.25">
      <c r="AZ1841" s="102" t="s">
        <v>83</v>
      </c>
      <c r="BA1841" s="101">
        <f>_xll.qlInterestRateIndexFixingDate(Currency&amp;"ibor"&amp;Tenor,BB1841,Trigger)</f>
        <v>52268</v>
      </c>
      <c r="BB1841" s="101">
        <f>_xll.qlCalendarAdvance(Calendar,BB1840,AZ1841,"f",,Trigger)</f>
        <v>52272</v>
      </c>
      <c r="BC1841" s="101">
        <f>_xll.qlInterestRateIndexMaturity(Currency&amp;"ibor"&amp;Tenor,BB1841,Trigger)</f>
        <v>52362</v>
      </c>
      <c r="BD1841" s="246">
        <f>_xll.qlIndexFixing($AD$5,BA1841,TRUE,_xll.ohTrigger(Trigger,Trigger3M))</f>
        <v>1.7027273228584328E-2</v>
      </c>
      <c r="BE1841" s="246" t="e">
        <f>IFERROR(_xll.qlIndexFixing($BF$1,BA1841,TRUE,_xll.ohTrigger(Trigger,Trigger3M)),#N/A)</f>
        <v>#N/A</v>
      </c>
    </row>
    <row r="1842" spans="52:57" ht="11.25" customHeight="1" x14ac:dyDescent="0.25">
      <c r="AZ1842" s="102" t="s">
        <v>83</v>
      </c>
      <c r="BA1842" s="101">
        <f>_xll.qlInterestRateIndexFixingDate(Currency&amp;"ibor"&amp;Tenor,BB1842,Trigger)</f>
        <v>52275</v>
      </c>
      <c r="BB1842" s="101">
        <f>_xll.qlCalendarAdvance(Calendar,BB1841,AZ1842,"f",,Trigger)</f>
        <v>52279</v>
      </c>
      <c r="BC1842" s="101">
        <f>_xll.qlInterestRateIndexMaturity(Currency&amp;"ibor"&amp;Tenor,BB1842,Trigger)</f>
        <v>52369</v>
      </c>
      <c r="BD1842" s="246">
        <f>_xll.qlIndexFixing($AD$5,BA1842,TRUE,_xll.ohTrigger(Trigger,Trigger3M))</f>
        <v>1.7028284380746328E-2</v>
      </c>
      <c r="BE1842" s="246" t="e">
        <f>IFERROR(_xll.qlIndexFixing($BF$1,BA1842,TRUE,_xll.ohTrigger(Trigger,Trigger3M)),#N/A)</f>
        <v>#N/A</v>
      </c>
    </row>
    <row r="1843" spans="52:57" ht="11.25" customHeight="1" x14ac:dyDescent="0.25">
      <c r="AZ1843" s="102" t="s">
        <v>83</v>
      </c>
      <c r="BA1843" s="101">
        <f>_xll.qlInterestRateIndexFixingDate(Currency&amp;"ibor"&amp;Tenor,BB1843,Trigger)</f>
        <v>52282</v>
      </c>
      <c r="BB1843" s="101">
        <f>_xll.qlCalendarAdvance(Calendar,BB1842,AZ1843,"f",,Trigger)</f>
        <v>52286</v>
      </c>
      <c r="BC1843" s="101">
        <f>_xll.qlInterestRateIndexMaturity(Currency&amp;"ibor"&amp;Tenor,BB1843,Trigger)</f>
        <v>52376</v>
      </c>
      <c r="BD1843" s="246">
        <f>_xll.qlIndexFixing($AD$5,BA1843,TRUE,_xll.ohTrigger(Trigger,Trigger3M))</f>
        <v>1.7029295533165012E-2</v>
      </c>
      <c r="BE1843" s="246" t="e">
        <f>IFERROR(_xll.qlIndexFixing($BF$1,BA1843,TRUE,_xll.ohTrigger(Trigger,Trigger3M)),#N/A)</f>
        <v>#N/A</v>
      </c>
    </row>
    <row r="1844" spans="52:57" ht="11.25" customHeight="1" x14ac:dyDescent="0.25">
      <c r="AZ1844" s="102" t="s">
        <v>83</v>
      </c>
      <c r="BA1844" s="101">
        <f>_xll.qlInterestRateIndexFixingDate(Currency&amp;"ibor"&amp;Tenor,BB1844,Trigger)</f>
        <v>52289</v>
      </c>
      <c r="BB1844" s="101">
        <f>_xll.qlCalendarAdvance(Calendar,BB1843,AZ1844,"f",,Trigger)</f>
        <v>52293</v>
      </c>
      <c r="BC1844" s="101">
        <f>_xll.qlInterestRateIndexMaturity(Currency&amp;"ibor"&amp;Tenor,BB1844,Trigger)</f>
        <v>52385</v>
      </c>
      <c r="BD1844" s="246">
        <f>_xll.qlIndexFixing($AD$5,BA1844,TRUE,_xll.ohTrigger(Trigger,Trigger3M))</f>
        <v>1.7031255676898987E-2</v>
      </c>
      <c r="BE1844" s="246" t="e">
        <f>IFERROR(_xll.qlIndexFixing($BF$1,BA1844,TRUE,_xll.ohTrigger(Trigger,Trigger3M)),#N/A)</f>
        <v>#N/A</v>
      </c>
    </row>
    <row r="1845" spans="52:57" ht="11.25" customHeight="1" x14ac:dyDescent="0.25">
      <c r="AZ1845" s="102" t="s">
        <v>83</v>
      </c>
      <c r="BA1845" s="101">
        <f>_xll.qlInterestRateIndexFixingDate(Currency&amp;"ibor"&amp;Tenor,BB1845,Trigger)</f>
        <v>52296</v>
      </c>
      <c r="BB1845" s="101">
        <f>_xll.qlCalendarAdvance(Calendar,BB1844,AZ1845,"f",,Trigger)</f>
        <v>52300</v>
      </c>
      <c r="BC1845" s="101">
        <f>_xll.qlInterestRateIndexMaturity(Currency&amp;"ibor"&amp;Tenor,BB1845,Trigger)</f>
        <v>52392</v>
      </c>
      <c r="BD1845" s="246">
        <f>_xll.qlIndexFixing($AD$5,BA1845,TRUE,_xll.ohTrigger(Trigger,Trigger3M))</f>
        <v>1.7032266925335278E-2</v>
      </c>
      <c r="BE1845" s="246" t="e">
        <f>IFERROR(_xll.qlIndexFixing($BF$1,BA1845,TRUE,_xll.ohTrigger(Trigger,Trigger3M)),#N/A)</f>
        <v>#N/A</v>
      </c>
    </row>
    <row r="1846" spans="52:57" ht="11.25" customHeight="1" x14ac:dyDescent="0.25">
      <c r="AZ1846" s="102" t="s">
        <v>83</v>
      </c>
      <c r="BA1846" s="101">
        <f>_xll.qlInterestRateIndexFixingDate(Currency&amp;"ibor"&amp;Tenor,BB1846,Trigger)</f>
        <v>52303</v>
      </c>
      <c r="BB1846" s="101">
        <f>_xll.qlCalendarAdvance(Calendar,BB1845,AZ1846,"f",,Trigger)</f>
        <v>52307</v>
      </c>
      <c r="BC1846" s="101">
        <f>_xll.qlInterestRateIndexMaturity(Currency&amp;"ibor"&amp;Tenor,BB1846,Trigger)</f>
        <v>52399</v>
      </c>
      <c r="BD1846" s="246">
        <f>_xll.qlIndexFixing($AD$5,BA1846,TRUE,_xll.ohTrigger(Trigger,Trigger3M))</f>
        <v>1.7033278174032235E-2</v>
      </c>
      <c r="BE1846" s="246" t="e">
        <f>IFERROR(_xll.qlIndexFixing($BF$1,BA1846,TRUE,_xll.ohTrigger(Trigger,Trigger3M)),#N/A)</f>
        <v>#N/A</v>
      </c>
    </row>
    <row r="1847" spans="52:57" ht="11.25" customHeight="1" x14ac:dyDescent="0.25">
      <c r="AZ1847" s="102" t="s">
        <v>83</v>
      </c>
      <c r="BA1847" s="101">
        <f>_xll.qlInterestRateIndexFixingDate(Currency&amp;"ibor"&amp;Tenor,BB1847,Trigger)</f>
        <v>52310</v>
      </c>
      <c r="BB1847" s="101">
        <f>_xll.qlCalendarAdvance(Calendar,BB1846,AZ1847,"f",,Trigger)</f>
        <v>52314</v>
      </c>
      <c r="BC1847" s="101">
        <f>_xll.qlInterestRateIndexMaturity(Currency&amp;"ibor"&amp;Tenor,BB1847,Trigger)</f>
        <v>52406</v>
      </c>
      <c r="BD1847" s="246">
        <f>_xll.qlIndexFixing($AD$5,BA1847,TRUE,_xll.ohTrigger(Trigger,Trigger3M))</f>
        <v>1.7034289422987244E-2</v>
      </c>
      <c r="BE1847" s="246" t="e">
        <f>IFERROR(_xll.qlIndexFixing($BF$1,BA1847,TRUE,_xll.ohTrigger(Trigger,Trigger3M)),#N/A)</f>
        <v>#N/A</v>
      </c>
    </row>
    <row r="1848" spans="52:57" ht="11.25" customHeight="1" x14ac:dyDescent="0.25">
      <c r="AZ1848" s="102" t="s">
        <v>83</v>
      </c>
      <c r="BA1848" s="101">
        <f>_xll.qlInterestRateIndexFixingDate(Currency&amp;"ibor"&amp;Tenor,BB1848,Trigger)</f>
        <v>52315</v>
      </c>
      <c r="BB1848" s="101">
        <f>_xll.qlCalendarAdvance(Calendar,BB1847,AZ1848,"f",,Trigger)</f>
        <v>52321</v>
      </c>
      <c r="BC1848" s="101">
        <f>_xll.qlInterestRateIndexMaturity(Currency&amp;"ibor"&amp;Tenor,BB1848,Trigger)</f>
        <v>52412</v>
      </c>
      <c r="BD1848" s="246">
        <f>_xll.qlIndexFixing($AD$5,BA1848,TRUE,_xll.ohTrigger(Trigger,Trigger3M))</f>
        <v>1.7034825975890171E-2</v>
      </c>
      <c r="BE1848" s="246" t="e">
        <f>IFERROR(_xll.qlIndexFixing($BF$1,BA1848,TRUE,_xll.ohTrigger(Trigger,Trigger3M)),#N/A)</f>
        <v>#N/A</v>
      </c>
    </row>
    <row r="1849" spans="52:57" ht="11.25" customHeight="1" x14ac:dyDescent="0.25">
      <c r="AZ1849" s="102" t="s">
        <v>83</v>
      </c>
      <c r="BA1849" s="101">
        <f>_xll.qlInterestRateIndexFixingDate(Currency&amp;"ibor"&amp;Tenor,BB1849,Trigger)</f>
        <v>52324</v>
      </c>
      <c r="BB1849" s="101">
        <f>_xll.qlCalendarAdvance(Calendar,BB1848,AZ1849,"f",,Trigger)</f>
        <v>52328</v>
      </c>
      <c r="BC1849" s="101">
        <f>_xll.qlInterestRateIndexMaturity(Currency&amp;"ibor"&amp;Tenor,BB1849,Trigger)</f>
        <v>52419</v>
      </c>
      <c r="BD1849" s="246">
        <f>_xll.qlIndexFixing($AD$5,BA1849,TRUE,_xll.ohTrigger(Trigger,Trigger3M))</f>
        <v>1.7035837177599791E-2</v>
      </c>
      <c r="BE1849" s="246" t="e">
        <f>IFERROR(_xll.qlIndexFixing($BF$1,BA1849,TRUE,_xll.ohTrigger(Trigger,Trigger3M)),#N/A)</f>
        <v>#N/A</v>
      </c>
    </row>
    <row r="1850" spans="52:57" ht="11.25" customHeight="1" x14ac:dyDescent="0.25">
      <c r="AZ1850" s="102" t="s">
        <v>83</v>
      </c>
      <c r="BA1850" s="101">
        <f>_xll.qlInterestRateIndexFixingDate(Currency&amp;"ibor"&amp;Tenor,BB1850,Trigger)</f>
        <v>52331</v>
      </c>
      <c r="BB1850" s="101">
        <f>_xll.qlCalendarAdvance(Calendar,BB1849,AZ1850,"f",,Trigger)</f>
        <v>52335</v>
      </c>
      <c r="BC1850" s="101">
        <f>_xll.qlInterestRateIndexMaturity(Currency&amp;"ibor"&amp;Tenor,BB1850,Trigger)</f>
        <v>52426</v>
      </c>
      <c r="BD1850" s="246">
        <f>_xll.qlIndexFixing($AD$5,BA1850,TRUE,_xll.ohTrigger(Trigger,Trigger3M))</f>
        <v>1.7036848379565907E-2</v>
      </c>
      <c r="BE1850" s="246" t="e">
        <f>IFERROR(_xll.qlIndexFixing($BF$1,BA1850,TRUE,_xll.ohTrigger(Trigger,Trigger3M)),#N/A)</f>
        <v>#N/A</v>
      </c>
    </row>
    <row r="1851" spans="52:57" ht="11.25" customHeight="1" x14ac:dyDescent="0.25">
      <c r="AZ1851" s="102" t="s">
        <v>83</v>
      </c>
      <c r="BA1851" s="101">
        <f>_xll.qlInterestRateIndexFixingDate(Currency&amp;"ibor"&amp;Tenor,BB1851,Trigger)</f>
        <v>52338</v>
      </c>
      <c r="BB1851" s="101">
        <f>_xll.qlCalendarAdvance(Calendar,BB1850,AZ1851,"f",,Trigger)</f>
        <v>52342</v>
      </c>
      <c r="BC1851" s="101">
        <f>_xll.qlInterestRateIndexMaturity(Currency&amp;"ibor"&amp;Tenor,BB1851,Trigger)</f>
        <v>52433</v>
      </c>
      <c r="BD1851" s="246">
        <f>_xll.qlIndexFixing($AD$5,BA1851,TRUE,_xll.ohTrigger(Trigger,Trigger3M))</f>
        <v>1.7037859581791159E-2</v>
      </c>
      <c r="BE1851" s="246" t="e">
        <f>IFERROR(_xll.qlIndexFixing($BF$1,BA1851,TRUE,_xll.ohTrigger(Trigger,Trigger3M)),#N/A)</f>
        <v>#N/A</v>
      </c>
    </row>
    <row r="1852" spans="52:57" ht="11.25" customHeight="1" x14ac:dyDescent="0.25">
      <c r="AZ1852" s="102" t="s">
        <v>83</v>
      </c>
      <c r="BA1852" s="101">
        <f>_xll.qlInterestRateIndexFixingDate(Currency&amp;"ibor"&amp;Tenor,BB1852,Trigger)</f>
        <v>52345</v>
      </c>
      <c r="BB1852" s="101">
        <f>_xll.qlCalendarAdvance(Calendar,BB1851,AZ1852,"f",,Trigger)</f>
        <v>52349</v>
      </c>
      <c r="BC1852" s="101">
        <f>_xll.qlInterestRateIndexMaturity(Currency&amp;"ibor"&amp;Tenor,BB1852,Trigger)</f>
        <v>52440</v>
      </c>
      <c r="BD1852" s="246">
        <f>_xll.qlIndexFixing($AD$5,BA1852,TRUE,_xll.ohTrigger(Trigger,Trigger3M))</f>
        <v>1.7040338994978449E-2</v>
      </c>
      <c r="BE1852" s="246" t="e">
        <f>IFERROR(_xll.qlIndexFixing($BF$1,BA1852,TRUE,_xll.ohTrigger(Trigger,Trigger3M)),#N/A)</f>
        <v>#N/A</v>
      </c>
    </row>
    <row r="1853" spans="52:57" ht="11.25" customHeight="1" x14ac:dyDescent="0.25">
      <c r="AZ1853" s="102" t="s">
        <v>83</v>
      </c>
      <c r="BA1853" s="101">
        <f>_xll.qlInterestRateIndexFixingDate(Currency&amp;"ibor"&amp;Tenor,BB1853,Trigger)</f>
        <v>52351</v>
      </c>
      <c r="BB1853" s="101">
        <f>_xll.qlCalendarAdvance(Calendar,BB1852,AZ1853,"f",,Trigger)</f>
        <v>52356</v>
      </c>
      <c r="BC1853" s="101">
        <f>_xll.qlInterestRateIndexMaturity(Currency&amp;"ibor"&amp;Tenor,BB1853,Trigger)</f>
        <v>52448</v>
      </c>
      <c r="BD1853" s="246">
        <f>_xll.qlIndexFixing($AD$5,BA1853,TRUE,_xll.ohTrigger(Trigger,Trigger3M))</f>
        <v>1.7044717292663693E-2</v>
      </c>
      <c r="BE1853" s="246" t="e">
        <f>IFERROR(_xll.qlIndexFixing($BF$1,BA1853,TRUE,_xll.ohTrigger(Trigger,Trigger3M)),#N/A)</f>
        <v>#N/A</v>
      </c>
    </row>
    <row r="1854" spans="52:57" ht="11.25" customHeight="1" x14ac:dyDescent="0.25">
      <c r="AZ1854" s="102" t="s">
        <v>83</v>
      </c>
      <c r="BA1854" s="101">
        <f>_xll.qlInterestRateIndexFixingDate(Currency&amp;"ibor"&amp;Tenor,BB1854,Trigger)</f>
        <v>52359</v>
      </c>
      <c r="BB1854" s="101">
        <f>_xll.qlCalendarAdvance(Calendar,BB1853,AZ1854,"f",,Trigger)</f>
        <v>52363</v>
      </c>
      <c r="BC1854" s="101">
        <f>_xll.qlInterestRateIndexMaturity(Currency&amp;"ibor"&amp;Tenor,BB1854,Trigger)</f>
        <v>52455</v>
      </c>
      <c r="BD1854" s="246">
        <f>_xll.qlIndexFixing($AD$5,BA1854,TRUE,_xll.ohTrigger(Trigger,Trigger3M))</f>
        <v>1.7048276815916363E-2</v>
      </c>
      <c r="BE1854" s="246" t="e">
        <f>IFERROR(_xll.qlIndexFixing($BF$1,BA1854,TRUE,_xll.ohTrigger(Trigger,Trigger3M)),#N/A)</f>
        <v>#N/A</v>
      </c>
    </row>
    <row r="1855" spans="52:57" ht="11.25" customHeight="1" x14ac:dyDescent="0.25">
      <c r="AZ1855" s="102" t="s">
        <v>83</v>
      </c>
      <c r="BA1855" s="101">
        <f>_xll.qlInterestRateIndexFixingDate(Currency&amp;"ibor"&amp;Tenor,BB1855,Trigger)</f>
        <v>52366</v>
      </c>
      <c r="BB1855" s="101">
        <f>_xll.qlCalendarAdvance(Calendar,BB1854,AZ1855,"f",,Trigger)</f>
        <v>52370</v>
      </c>
      <c r="BC1855" s="101">
        <f>_xll.qlInterestRateIndexMaturity(Currency&amp;"ibor"&amp;Tenor,BB1855,Trigger)</f>
        <v>52462</v>
      </c>
      <c r="BD1855" s="246">
        <f>_xll.qlIndexFixing($AD$5,BA1855,TRUE,_xll.ohTrigger(Trigger,Trigger3M))</f>
        <v>1.7051839819571958E-2</v>
      </c>
      <c r="BE1855" s="246" t="e">
        <f>IFERROR(_xll.qlIndexFixing($BF$1,BA1855,TRUE,_xll.ohTrigger(Trigger,Trigger3M)),#N/A)</f>
        <v>#N/A</v>
      </c>
    </row>
    <row r="1856" spans="52:57" ht="11.25" customHeight="1" x14ac:dyDescent="0.25">
      <c r="AZ1856" s="102" t="s">
        <v>83</v>
      </c>
      <c r="BA1856" s="101">
        <f>_xll.qlInterestRateIndexFixingDate(Currency&amp;"ibor"&amp;Tenor,BB1856,Trigger)</f>
        <v>52373</v>
      </c>
      <c r="BB1856" s="101">
        <f>_xll.qlCalendarAdvance(Calendar,BB1855,AZ1856,"f",,Trigger)</f>
        <v>52377</v>
      </c>
      <c r="BC1856" s="101">
        <f>_xll.qlInterestRateIndexMaturity(Currency&amp;"ibor"&amp;Tenor,BB1856,Trigger)</f>
        <v>52469</v>
      </c>
      <c r="BD1856" s="246">
        <f>_xll.qlIndexFixing($AD$5,BA1856,TRUE,_xll.ohTrigger(Trigger,Trigger3M))</f>
        <v>1.7055406303636556E-2</v>
      </c>
      <c r="BE1856" s="246" t="e">
        <f>IFERROR(_xll.qlIndexFixing($BF$1,BA1856,TRUE,_xll.ohTrigger(Trigger,Trigger3M)),#N/A)</f>
        <v>#N/A</v>
      </c>
    </row>
    <row r="1857" spans="52:57" ht="11.25" customHeight="1" x14ac:dyDescent="0.25">
      <c r="AZ1857" s="102" t="s">
        <v>83</v>
      </c>
      <c r="BA1857" s="101">
        <f>_xll.qlInterestRateIndexFixingDate(Currency&amp;"ibor"&amp;Tenor,BB1857,Trigger)</f>
        <v>52380</v>
      </c>
      <c r="BB1857" s="101">
        <f>_xll.qlCalendarAdvance(Calendar,BB1856,AZ1857,"f",,Trigger)</f>
        <v>52384</v>
      </c>
      <c r="BC1857" s="101">
        <f>_xll.qlInterestRateIndexMaturity(Currency&amp;"ibor"&amp;Tenor,BB1857,Trigger)</f>
        <v>52476</v>
      </c>
      <c r="BD1857" s="246">
        <f>_xll.qlIndexFixing($AD$5,BA1857,TRUE,_xll.ohTrigger(Trigger,Trigger3M))</f>
        <v>1.7058976268123194E-2</v>
      </c>
      <c r="BE1857" s="246" t="e">
        <f>IFERROR(_xll.qlIndexFixing($BF$1,BA1857,TRUE,_xll.ohTrigger(Trigger,Trigger3M)),#N/A)</f>
        <v>#N/A</v>
      </c>
    </row>
    <row r="1858" spans="52:57" ht="11.25" customHeight="1" x14ac:dyDescent="0.25">
      <c r="AZ1858" s="102" t="s">
        <v>83</v>
      </c>
      <c r="BA1858" s="101">
        <f>_xll.qlInterestRateIndexFixingDate(Currency&amp;"ibor"&amp;Tenor,BB1858,Trigger)</f>
        <v>52387</v>
      </c>
      <c r="BB1858" s="101">
        <f>_xll.qlCalendarAdvance(Calendar,BB1857,AZ1858,"f",,Trigger)</f>
        <v>52391</v>
      </c>
      <c r="BC1858" s="101">
        <f>_xll.qlInterestRateIndexMaturity(Currency&amp;"ibor"&amp;Tenor,BB1858,Trigger)</f>
        <v>52483</v>
      </c>
      <c r="BD1858" s="246">
        <f>_xll.qlIndexFixing($AD$5,BA1858,TRUE,_xll.ohTrigger(Trigger,Trigger3M))</f>
        <v>1.7062549713039686E-2</v>
      </c>
      <c r="BE1858" s="246" t="e">
        <f>IFERROR(_xll.qlIndexFixing($BF$1,BA1858,TRUE,_xll.ohTrigger(Trigger,Trigger3M)),#N/A)</f>
        <v>#N/A</v>
      </c>
    </row>
    <row r="1859" spans="52:57" ht="11.25" customHeight="1" x14ac:dyDescent="0.25">
      <c r="AZ1859" s="102" t="s">
        <v>83</v>
      </c>
      <c r="BA1859" s="101">
        <f>_xll.qlInterestRateIndexFixingDate(Currency&amp;"ibor"&amp;Tenor,BB1859,Trigger)</f>
        <v>52394</v>
      </c>
      <c r="BB1859" s="101">
        <f>_xll.qlCalendarAdvance(Calendar,BB1858,AZ1859,"f",,Trigger)</f>
        <v>52398</v>
      </c>
      <c r="BC1859" s="101">
        <f>_xll.qlInterestRateIndexMaturity(Currency&amp;"ibor"&amp;Tenor,BB1859,Trigger)</f>
        <v>52490</v>
      </c>
      <c r="BD1859" s="246">
        <f>_xll.qlIndexFixing($AD$5,BA1859,TRUE,_xll.ohTrigger(Trigger,Trigger3M))</f>
        <v>1.7066126638395594E-2</v>
      </c>
      <c r="BE1859" s="246" t="e">
        <f>IFERROR(_xll.qlIndexFixing($BF$1,BA1859,TRUE,_xll.ohTrigger(Trigger,Trigger3M)),#N/A)</f>
        <v>#N/A</v>
      </c>
    </row>
    <row r="1860" spans="52:57" ht="11.25" customHeight="1" x14ac:dyDescent="0.25">
      <c r="AZ1860" s="102" t="s">
        <v>83</v>
      </c>
      <c r="BA1860" s="101">
        <f>_xll.qlInterestRateIndexFixingDate(Currency&amp;"ibor"&amp;Tenor,BB1860,Trigger)</f>
        <v>52401</v>
      </c>
      <c r="BB1860" s="101">
        <f>_xll.qlCalendarAdvance(Calendar,BB1859,AZ1860,"f",,Trigger)</f>
        <v>52405</v>
      </c>
      <c r="BC1860" s="101">
        <f>_xll.qlInterestRateIndexMaturity(Currency&amp;"ibor"&amp;Tenor,BB1860,Trigger)</f>
        <v>52497</v>
      </c>
      <c r="BD1860" s="246">
        <f>_xll.qlIndexFixing($AD$5,BA1860,TRUE,_xll.ohTrigger(Trigger,Trigger3M))</f>
        <v>1.7069707044200473E-2</v>
      </c>
      <c r="BE1860" s="246" t="e">
        <f>IFERROR(_xll.qlIndexFixing($BF$1,BA1860,TRUE,_xll.ohTrigger(Trigger,Trigger3M)),#N/A)</f>
        <v>#N/A</v>
      </c>
    </row>
    <row r="1861" spans="52:57" ht="11.25" customHeight="1" x14ac:dyDescent="0.25">
      <c r="AZ1861" s="102" t="s">
        <v>83</v>
      </c>
      <c r="BA1861" s="101">
        <f>_xll.qlInterestRateIndexFixingDate(Currency&amp;"ibor"&amp;Tenor,BB1861,Trigger)</f>
        <v>52408</v>
      </c>
      <c r="BB1861" s="101">
        <f>_xll.qlCalendarAdvance(Calendar,BB1860,AZ1861,"f",,Trigger)</f>
        <v>52412</v>
      </c>
      <c r="BC1861" s="101">
        <f>_xll.qlInterestRateIndexMaturity(Currency&amp;"ibor"&amp;Tenor,BB1861,Trigger)</f>
        <v>52504</v>
      </c>
      <c r="BD1861" s="246">
        <f>_xll.qlIndexFixing($AD$5,BA1861,TRUE,_xll.ohTrigger(Trigger,Trigger3M))</f>
        <v>1.7073290930463017E-2</v>
      </c>
      <c r="BE1861" s="246" t="e">
        <f>IFERROR(_xll.qlIndexFixing($BF$1,BA1861,TRUE,_xll.ohTrigger(Trigger,Trigger3M)),#N/A)</f>
        <v>#N/A</v>
      </c>
    </row>
    <row r="1862" spans="52:57" ht="11.25" customHeight="1" x14ac:dyDescent="0.25">
      <c r="AZ1862" s="102" t="s">
        <v>83</v>
      </c>
      <c r="BA1862" s="101">
        <f>_xll.qlInterestRateIndexFixingDate(Currency&amp;"ibor"&amp;Tenor,BB1862,Trigger)</f>
        <v>52415</v>
      </c>
      <c r="BB1862" s="101">
        <f>_xll.qlCalendarAdvance(Calendar,BB1861,AZ1862,"f",,Trigger)</f>
        <v>52419</v>
      </c>
      <c r="BC1862" s="101">
        <f>_xll.qlInterestRateIndexMaturity(Currency&amp;"ibor"&amp;Tenor,BB1862,Trigger)</f>
        <v>52511</v>
      </c>
      <c r="BD1862" s="246">
        <f>_xll.qlIndexFixing($AD$5,BA1862,TRUE,_xll.ohTrigger(Trigger,Trigger3M))</f>
        <v>1.7076878297193645E-2</v>
      </c>
      <c r="BE1862" s="246" t="e">
        <f>IFERROR(_xll.qlIndexFixing($BF$1,BA1862,TRUE,_xll.ohTrigger(Trigger,Trigger3M)),#N/A)</f>
        <v>#N/A</v>
      </c>
    </row>
    <row r="1863" spans="52:57" ht="11.25" customHeight="1" x14ac:dyDescent="0.25">
      <c r="AZ1863" s="102" t="s">
        <v>83</v>
      </c>
      <c r="BA1863" s="101">
        <f>_xll.qlInterestRateIndexFixingDate(Currency&amp;"ibor"&amp;Tenor,BB1863,Trigger)</f>
        <v>52422</v>
      </c>
      <c r="BB1863" s="101">
        <f>_xll.qlCalendarAdvance(Calendar,BB1862,AZ1863,"f",,Trigger)</f>
        <v>52426</v>
      </c>
      <c r="BC1863" s="101">
        <f>_xll.qlInterestRateIndexMaturity(Currency&amp;"ibor"&amp;Tenor,BB1863,Trigger)</f>
        <v>52518</v>
      </c>
      <c r="BD1863" s="246">
        <f>_xll.qlIndexFixing($AD$5,BA1863,TRUE,_xll.ohTrigger(Trigger,Trigger3M))</f>
        <v>1.7080469144402789E-2</v>
      </c>
      <c r="BE1863" s="246" t="e">
        <f>IFERROR(_xll.qlIndexFixing($BF$1,BA1863,TRUE,_xll.ohTrigger(Trigger,Trigger3M)),#N/A)</f>
        <v>#N/A</v>
      </c>
    </row>
    <row r="1864" spans="52:57" ht="11.25" customHeight="1" x14ac:dyDescent="0.25">
      <c r="AZ1864" s="102" t="s">
        <v>83</v>
      </c>
      <c r="BA1864" s="101">
        <f>_xll.qlInterestRateIndexFixingDate(Currency&amp;"ibor"&amp;Tenor,BB1864,Trigger)</f>
        <v>52429</v>
      </c>
      <c r="BB1864" s="101">
        <f>_xll.qlCalendarAdvance(Calendar,BB1863,AZ1864,"f",,Trigger)</f>
        <v>52433</v>
      </c>
      <c r="BC1864" s="101">
        <f>_xll.qlInterestRateIndexMaturity(Currency&amp;"ibor"&amp;Tenor,BB1864,Trigger)</f>
        <v>52525</v>
      </c>
      <c r="BD1864" s="246">
        <f>_xll.qlIndexFixing($AD$5,BA1864,TRUE,_xll.ohTrigger(Trigger,Trigger3M))</f>
        <v>1.7084063472098267E-2</v>
      </c>
      <c r="BE1864" s="246" t="e">
        <f>IFERROR(_xll.qlIndexFixing($BF$1,BA1864,TRUE,_xll.ohTrigger(Trigger,Trigger3M)),#N/A)</f>
        <v>#N/A</v>
      </c>
    </row>
    <row r="1865" spans="52:57" ht="11.25" customHeight="1" x14ac:dyDescent="0.25">
      <c r="AZ1865" s="102" t="s">
        <v>83</v>
      </c>
      <c r="BA1865" s="101">
        <f>_xll.qlInterestRateIndexFixingDate(Currency&amp;"ibor"&amp;Tenor,BB1865,Trigger)</f>
        <v>52436</v>
      </c>
      <c r="BB1865" s="101">
        <f>_xll.qlCalendarAdvance(Calendar,BB1864,AZ1865,"f",,Trigger)</f>
        <v>52440</v>
      </c>
      <c r="BC1865" s="101">
        <f>_xll.qlInterestRateIndexMaturity(Currency&amp;"ibor"&amp;Tenor,BB1865,Trigger)</f>
        <v>52532</v>
      </c>
      <c r="BD1865" s="246">
        <f>_xll.qlIndexFixing($AD$5,BA1865,TRUE,_xll.ohTrigger(Trigger,Trigger3M))</f>
        <v>1.7086208942461375E-2</v>
      </c>
      <c r="BE1865" s="246" t="e">
        <f>IFERROR(_xll.qlIndexFixing($BF$1,BA1865,TRUE,_xll.ohTrigger(Trigger,Trigger3M)),#N/A)</f>
        <v>#N/A</v>
      </c>
    </row>
    <row r="1866" spans="52:57" ht="11.25" customHeight="1" x14ac:dyDescent="0.25">
      <c r="AZ1866" s="102" t="s">
        <v>83</v>
      </c>
      <c r="BA1866" s="101">
        <f>_xll.qlInterestRateIndexFixingDate(Currency&amp;"ibor"&amp;Tenor,BB1866,Trigger)</f>
        <v>52443</v>
      </c>
      <c r="BB1866" s="101">
        <f>_xll.qlCalendarAdvance(Calendar,BB1865,AZ1866,"f",,Trigger)</f>
        <v>52447</v>
      </c>
      <c r="BC1866" s="101">
        <f>_xll.qlInterestRateIndexMaturity(Currency&amp;"ibor"&amp;Tenor,BB1866,Trigger)</f>
        <v>52539</v>
      </c>
      <c r="BD1866" s="246">
        <f>_xll.qlIndexFixing($AD$5,BA1866,TRUE,_xll.ohTrigger(Trigger,Trigger3M))</f>
        <v>1.7087265905499336E-2</v>
      </c>
      <c r="BE1866" s="246" t="e">
        <f>IFERROR(_xll.qlIndexFixing($BF$1,BA1866,TRUE,_xll.ohTrigger(Trigger,Trigger3M)),#N/A)</f>
        <v>#N/A</v>
      </c>
    </row>
    <row r="1867" spans="52:57" ht="11.25" customHeight="1" x14ac:dyDescent="0.25">
      <c r="AZ1867" s="102" t="s">
        <v>83</v>
      </c>
      <c r="BA1867" s="101">
        <f>_xll.qlInterestRateIndexFixingDate(Currency&amp;"ibor"&amp;Tenor,BB1867,Trigger)</f>
        <v>52450</v>
      </c>
      <c r="BB1867" s="101">
        <f>_xll.qlCalendarAdvance(Calendar,BB1866,AZ1867,"f",,Trigger)</f>
        <v>52454</v>
      </c>
      <c r="BC1867" s="101">
        <f>_xll.qlInterestRateIndexMaturity(Currency&amp;"ibor"&amp;Tenor,BB1867,Trigger)</f>
        <v>52546</v>
      </c>
      <c r="BD1867" s="246">
        <f>_xll.qlIndexFixing($AD$5,BA1867,TRUE,_xll.ohTrigger(Trigger,Trigger3M))</f>
        <v>1.7088322868820553E-2</v>
      </c>
      <c r="BE1867" s="246" t="e">
        <f>IFERROR(_xll.qlIndexFixing($BF$1,BA1867,TRUE,_xll.ohTrigger(Trigger,Trigger3M)),#N/A)</f>
        <v>#N/A</v>
      </c>
    </row>
    <row r="1868" spans="52:57" ht="11.25" customHeight="1" x14ac:dyDescent="0.25">
      <c r="AZ1868" s="102" t="s">
        <v>83</v>
      </c>
      <c r="BA1868" s="101">
        <f>_xll.qlInterestRateIndexFixingDate(Currency&amp;"ibor"&amp;Tenor,BB1868,Trigger)</f>
        <v>52457</v>
      </c>
      <c r="BB1868" s="101">
        <f>_xll.qlCalendarAdvance(Calendar,BB1867,AZ1868,"f",,Trigger)</f>
        <v>52461</v>
      </c>
      <c r="BC1868" s="101">
        <f>_xll.qlInterestRateIndexMaturity(Currency&amp;"ibor"&amp;Tenor,BB1868,Trigger)</f>
        <v>52553</v>
      </c>
      <c r="BD1868" s="246">
        <f>_xll.qlIndexFixing($AD$5,BA1868,TRUE,_xll.ohTrigger(Trigger,Trigger3M))</f>
        <v>1.7089379832426754E-2</v>
      </c>
      <c r="BE1868" s="246" t="e">
        <f>IFERROR(_xll.qlIndexFixing($BF$1,BA1868,TRUE,_xll.ohTrigger(Trigger,Trigger3M)),#N/A)</f>
        <v>#N/A</v>
      </c>
    </row>
    <row r="1869" spans="52:57" ht="11.25" customHeight="1" x14ac:dyDescent="0.25">
      <c r="AZ1869" s="102" t="s">
        <v>83</v>
      </c>
      <c r="BA1869" s="101">
        <f>_xll.qlInterestRateIndexFixingDate(Currency&amp;"ibor"&amp;Tenor,BB1869,Trigger)</f>
        <v>52464</v>
      </c>
      <c r="BB1869" s="101">
        <f>_xll.qlCalendarAdvance(Calendar,BB1868,AZ1869,"f",,Trigger)</f>
        <v>52468</v>
      </c>
      <c r="BC1869" s="101">
        <f>_xll.qlInterestRateIndexMaturity(Currency&amp;"ibor"&amp;Tenor,BB1869,Trigger)</f>
        <v>52560</v>
      </c>
      <c r="BD1869" s="246">
        <f>_xll.qlIndexFixing($AD$5,BA1869,TRUE,_xll.ohTrigger(Trigger,Trigger3M))</f>
        <v>1.7090436796316211E-2</v>
      </c>
      <c r="BE1869" s="246" t="e">
        <f>IFERROR(_xll.qlIndexFixing($BF$1,BA1869,TRUE,_xll.ohTrigger(Trigger,Trigger3M)),#N/A)</f>
        <v>#N/A</v>
      </c>
    </row>
    <row r="1870" spans="52:57" ht="11.25" customHeight="1" x14ac:dyDescent="0.25">
      <c r="AZ1870" s="102" t="s">
        <v>83</v>
      </c>
      <c r="BA1870" s="101">
        <f>_xll.qlInterestRateIndexFixingDate(Currency&amp;"ibor"&amp;Tenor,BB1870,Trigger)</f>
        <v>52471</v>
      </c>
      <c r="BB1870" s="101">
        <f>_xll.qlCalendarAdvance(Calendar,BB1869,AZ1870,"f",,Trigger)</f>
        <v>52475</v>
      </c>
      <c r="BC1870" s="101">
        <f>_xll.qlInterestRateIndexMaturity(Currency&amp;"ibor"&amp;Tenor,BB1870,Trigger)</f>
        <v>52566</v>
      </c>
      <c r="BD1870" s="246">
        <f>_xll.qlIndexFixing($AD$5,BA1870,TRUE,_xll.ohTrigger(Trigger,Trigger3M))</f>
        <v>1.7091013141380996E-2</v>
      </c>
      <c r="BE1870" s="246" t="e">
        <f>IFERROR(_xll.qlIndexFixing($BF$1,BA1870,TRUE,_xll.ohTrigger(Trigger,Trigger3M)),#N/A)</f>
        <v>#N/A</v>
      </c>
    </row>
    <row r="1871" spans="52:57" ht="11.25" customHeight="1" x14ac:dyDescent="0.25">
      <c r="AZ1871" s="102" t="s">
        <v>83</v>
      </c>
      <c r="BA1871" s="101">
        <f>_xll.qlInterestRateIndexFixingDate(Currency&amp;"ibor"&amp;Tenor,BB1871,Trigger)</f>
        <v>52478</v>
      </c>
      <c r="BB1871" s="101">
        <f>_xll.qlCalendarAdvance(Calendar,BB1870,AZ1871,"f",,Trigger)</f>
        <v>52482</v>
      </c>
      <c r="BC1871" s="101">
        <f>_xll.qlInterestRateIndexMaturity(Currency&amp;"ibor"&amp;Tenor,BB1871,Trigger)</f>
        <v>52573</v>
      </c>
      <c r="BD1871" s="246">
        <f>_xll.qlIndexFixing($AD$5,BA1871,TRUE,_xll.ohTrigger(Trigger,Trigger3M))</f>
        <v>1.7092070055748008E-2</v>
      </c>
      <c r="BE1871" s="246" t="e">
        <f>IFERROR(_xll.qlIndexFixing($BF$1,BA1871,TRUE,_xll.ohTrigger(Trigger,Trigger3M)),#N/A)</f>
        <v>#N/A</v>
      </c>
    </row>
    <row r="1872" spans="52:57" ht="11.25" customHeight="1" x14ac:dyDescent="0.25">
      <c r="AZ1872" s="102" t="s">
        <v>83</v>
      </c>
      <c r="BA1872" s="101">
        <f>_xll.qlInterestRateIndexFixingDate(Currency&amp;"ibor"&amp;Tenor,BB1872,Trigger)</f>
        <v>52485</v>
      </c>
      <c r="BB1872" s="101">
        <f>_xll.qlCalendarAdvance(Calendar,BB1871,AZ1872,"f",,Trigger)</f>
        <v>52489</v>
      </c>
      <c r="BC1872" s="101">
        <f>_xll.qlInterestRateIndexMaturity(Currency&amp;"ibor"&amp;Tenor,BB1872,Trigger)</f>
        <v>52580</v>
      </c>
      <c r="BD1872" s="246">
        <f>_xll.qlIndexFixing($AD$5,BA1872,TRUE,_xll.ohTrigger(Trigger,Trigger3M))</f>
        <v>1.709312697039524E-2</v>
      </c>
      <c r="BE1872" s="246" t="e">
        <f>IFERROR(_xll.qlIndexFixing($BF$1,BA1872,TRUE,_xll.ohTrigger(Trigger,Trigger3M)),#N/A)</f>
        <v>#N/A</v>
      </c>
    </row>
    <row r="1873" spans="52:57" ht="11.25" customHeight="1" x14ac:dyDescent="0.25">
      <c r="AZ1873" s="102" t="s">
        <v>83</v>
      </c>
      <c r="BA1873" s="101">
        <f>_xll.qlInterestRateIndexFixingDate(Currency&amp;"ibor"&amp;Tenor,BB1873,Trigger)</f>
        <v>52492</v>
      </c>
      <c r="BB1873" s="101">
        <f>_xll.qlCalendarAdvance(Calendar,BB1872,AZ1873,"f",,Trigger)</f>
        <v>52496</v>
      </c>
      <c r="BC1873" s="101">
        <f>_xll.qlInterestRateIndexMaturity(Currency&amp;"ibor"&amp;Tenor,BB1873,Trigger)</f>
        <v>52587</v>
      </c>
      <c r="BD1873" s="246">
        <f>_xll.qlIndexFixing($AD$5,BA1873,TRUE,_xll.ohTrigger(Trigger,Trigger3M))</f>
        <v>1.7094183885323563E-2</v>
      </c>
      <c r="BE1873" s="246" t="e">
        <f>IFERROR(_xll.qlIndexFixing($BF$1,BA1873,TRUE,_xll.ohTrigger(Trigger,Trigger3M)),#N/A)</f>
        <v>#N/A</v>
      </c>
    </row>
    <row r="1874" spans="52:57" ht="11.25" customHeight="1" x14ac:dyDescent="0.25">
      <c r="AZ1874" s="102" t="s">
        <v>83</v>
      </c>
      <c r="BA1874" s="101">
        <f>_xll.qlInterestRateIndexFixingDate(Currency&amp;"ibor"&amp;Tenor,BB1874,Trigger)</f>
        <v>52499</v>
      </c>
      <c r="BB1874" s="101">
        <f>_xll.qlCalendarAdvance(Calendar,BB1873,AZ1874,"f",,Trigger)</f>
        <v>52503</v>
      </c>
      <c r="BC1874" s="101">
        <f>_xll.qlInterestRateIndexMaturity(Currency&amp;"ibor"&amp;Tenor,BB1874,Trigger)</f>
        <v>52594</v>
      </c>
      <c r="BD1874" s="246">
        <f>_xll.qlIndexFixing($AD$5,BA1874,TRUE,_xll.ohTrigger(Trigger,Trigger3M))</f>
        <v>1.7095240800533859E-2</v>
      </c>
      <c r="BE1874" s="246" t="e">
        <f>IFERROR(_xll.qlIndexFixing($BF$1,BA1874,TRUE,_xll.ohTrigger(Trigger,Trigger3M)),#N/A)</f>
        <v>#N/A</v>
      </c>
    </row>
    <row r="1875" spans="52:57" ht="11.25" customHeight="1" x14ac:dyDescent="0.25">
      <c r="AZ1875" s="102" t="s">
        <v>83</v>
      </c>
      <c r="BA1875" s="101">
        <f>_xll.qlInterestRateIndexFixingDate(Currency&amp;"ibor"&amp;Tenor,BB1875,Trigger)</f>
        <v>52506</v>
      </c>
      <c r="BB1875" s="101">
        <f>_xll.qlCalendarAdvance(Calendar,BB1874,AZ1875,"f",,Trigger)</f>
        <v>52510</v>
      </c>
      <c r="BC1875" s="101">
        <f>_xll.qlInterestRateIndexMaturity(Currency&amp;"ibor"&amp;Tenor,BB1875,Trigger)</f>
        <v>52602</v>
      </c>
      <c r="BD1875" s="246">
        <f>_xll.qlIndexFixing($AD$5,BA1875,TRUE,_xll.ohTrigger(Trigger,Trigger3M))</f>
        <v>1.7096778585624688E-2</v>
      </c>
      <c r="BE1875" s="246" t="e">
        <f>IFERROR(_xll.qlIndexFixing($BF$1,BA1875,TRUE,_xll.ohTrigger(Trigger,Trigger3M)),#N/A)</f>
        <v>#N/A</v>
      </c>
    </row>
    <row r="1876" spans="52:57" ht="11.25" customHeight="1" x14ac:dyDescent="0.25">
      <c r="AZ1876" s="102" t="s">
        <v>83</v>
      </c>
      <c r="BA1876" s="101">
        <f>_xll.qlInterestRateIndexFixingDate(Currency&amp;"ibor"&amp;Tenor,BB1876,Trigger)</f>
        <v>52513</v>
      </c>
      <c r="BB1876" s="101">
        <f>_xll.qlCalendarAdvance(Calendar,BB1875,AZ1876,"f",,Trigger)</f>
        <v>52517</v>
      </c>
      <c r="BC1876" s="101">
        <f>_xll.qlInterestRateIndexMaturity(Currency&amp;"ibor"&amp;Tenor,BB1876,Trigger)</f>
        <v>52609</v>
      </c>
      <c r="BD1876" s="246">
        <f>_xll.qlIndexFixing($AD$5,BA1876,TRUE,_xll.ohTrigger(Trigger,Trigger3M))</f>
        <v>1.7097835551504726E-2</v>
      </c>
      <c r="BE1876" s="246" t="e">
        <f>IFERROR(_xll.qlIndexFixing($BF$1,BA1876,TRUE,_xll.ohTrigger(Trigger,Trigger3M)),#N/A)</f>
        <v>#N/A</v>
      </c>
    </row>
    <row r="1877" spans="52:57" ht="11.25" customHeight="1" x14ac:dyDescent="0.25">
      <c r="AZ1877" s="102" t="s">
        <v>83</v>
      </c>
      <c r="BA1877" s="101">
        <f>_xll.qlInterestRateIndexFixingDate(Currency&amp;"ibor"&amp;Tenor,BB1877,Trigger)</f>
        <v>52520</v>
      </c>
      <c r="BB1877" s="101">
        <f>_xll.qlCalendarAdvance(Calendar,BB1876,AZ1877,"f",,Trigger)</f>
        <v>52524</v>
      </c>
      <c r="BC1877" s="101">
        <f>_xll.qlInterestRateIndexMaturity(Currency&amp;"ibor"&amp;Tenor,BB1877,Trigger)</f>
        <v>52616</v>
      </c>
      <c r="BD1877" s="246">
        <f>_xll.qlIndexFixing($AD$5,BA1877,TRUE,_xll.ohTrigger(Trigger,Trigger3M))</f>
        <v>1.7098892517668014E-2</v>
      </c>
      <c r="BE1877" s="246" t="e">
        <f>IFERROR(_xll.qlIndexFixing($BF$1,BA1877,TRUE,_xll.ohTrigger(Trigger,Trigger3M)),#N/A)</f>
        <v>#N/A</v>
      </c>
    </row>
    <row r="1878" spans="52:57" ht="11.25" customHeight="1" x14ac:dyDescent="0.25">
      <c r="AZ1878" s="102" t="s">
        <v>83</v>
      </c>
      <c r="BA1878" s="101">
        <f>_xll.qlInterestRateIndexFixingDate(Currency&amp;"ibor"&amp;Tenor,BB1878,Trigger)</f>
        <v>52527</v>
      </c>
      <c r="BB1878" s="101">
        <f>_xll.qlCalendarAdvance(Calendar,BB1877,AZ1878,"f",,Trigger)</f>
        <v>52531</v>
      </c>
      <c r="BC1878" s="101">
        <f>_xll.qlInterestRateIndexMaturity(Currency&amp;"ibor"&amp;Tenor,BB1878,Trigger)</f>
        <v>52623</v>
      </c>
      <c r="BD1878" s="246">
        <f>_xll.qlIndexFixing($AD$5,BA1878,TRUE,_xll.ohTrigger(Trigger,Trigger3M))</f>
        <v>1.7099949484116292E-2</v>
      </c>
      <c r="BE1878" s="246" t="e">
        <f>IFERROR(_xll.qlIndexFixing($BF$1,BA1878,TRUE,_xll.ohTrigger(Trigger,Trigger3M)),#N/A)</f>
        <v>#N/A</v>
      </c>
    </row>
    <row r="1879" spans="52:57" ht="11.25" customHeight="1" x14ac:dyDescent="0.25">
      <c r="AZ1879" s="102" t="s">
        <v>83</v>
      </c>
      <c r="BA1879" s="101">
        <f>_xll.qlInterestRateIndexFixingDate(Currency&amp;"ibor"&amp;Tenor,BB1879,Trigger)</f>
        <v>52534</v>
      </c>
      <c r="BB1879" s="101">
        <f>_xll.qlCalendarAdvance(Calendar,BB1878,AZ1879,"f",,Trigger)</f>
        <v>52538</v>
      </c>
      <c r="BC1879" s="101">
        <f>_xll.qlInterestRateIndexMaturity(Currency&amp;"ibor"&amp;Tenor,BB1879,Trigger)</f>
        <v>52630</v>
      </c>
      <c r="BD1879" s="246">
        <f>_xll.qlIndexFixing($AD$5,BA1879,TRUE,_xll.ohTrigger(Trigger,Trigger3M))</f>
        <v>1.710100645084869E-2</v>
      </c>
      <c r="BE1879" s="246" t="e">
        <f>IFERROR(_xll.qlIndexFixing($BF$1,BA1879,TRUE,_xll.ohTrigger(Trigger,Trigger3M)),#N/A)</f>
        <v>#N/A</v>
      </c>
    </row>
    <row r="1880" spans="52:57" ht="11.25" customHeight="1" x14ac:dyDescent="0.25">
      <c r="AZ1880" s="102" t="s">
        <v>83</v>
      </c>
      <c r="BA1880" s="101">
        <f>_xll.qlInterestRateIndexFixingDate(Currency&amp;"ibor"&amp;Tenor,BB1880,Trigger)</f>
        <v>52541</v>
      </c>
      <c r="BB1880" s="101">
        <f>_xll.qlCalendarAdvance(Calendar,BB1879,AZ1880,"f",,Trigger)</f>
        <v>52545</v>
      </c>
      <c r="BC1880" s="101">
        <f>_xll.qlInterestRateIndexMaturity(Currency&amp;"ibor"&amp;Tenor,BB1880,Trigger)</f>
        <v>52637</v>
      </c>
      <c r="BD1880" s="246">
        <f>_xll.qlIndexFixing($AD$5,BA1880,TRUE,_xll.ohTrigger(Trigger,Trigger3M))</f>
        <v>1.7102063417866079E-2</v>
      </c>
      <c r="BE1880" s="246" t="e">
        <f>IFERROR(_xll.qlIndexFixing($BF$1,BA1880,TRUE,_xll.ohTrigger(Trigger,Trigger3M)),#N/A)</f>
        <v>#N/A</v>
      </c>
    </row>
    <row r="1881" spans="52:57" ht="11.25" customHeight="1" x14ac:dyDescent="0.25">
      <c r="AZ1881" s="102" t="s">
        <v>83</v>
      </c>
      <c r="BA1881" s="101">
        <f>_xll.qlInterestRateIndexFixingDate(Currency&amp;"ibor"&amp;Tenor,BB1881,Trigger)</f>
        <v>52548</v>
      </c>
      <c r="BB1881" s="101">
        <f>_xll.qlCalendarAdvance(Calendar,BB1880,AZ1881,"f",,Trigger)</f>
        <v>52552</v>
      </c>
      <c r="BC1881" s="101">
        <f>_xll.qlInterestRateIndexMaturity(Currency&amp;"ibor"&amp;Tenor,BB1881,Trigger)</f>
        <v>52644</v>
      </c>
      <c r="BD1881" s="246">
        <f>_xll.qlIndexFixing($AD$5,BA1881,TRUE,_xll.ohTrigger(Trigger,Trigger3M))</f>
        <v>1.710312038516585E-2</v>
      </c>
      <c r="BE1881" s="246" t="e">
        <f>IFERROR(_xll.qlIndexFixing($BF$1,BA1881,TRUE,_xll.ohTrigger(Trigger,Trigger3M)),#N/A)</f>
        <v>#N/A</v>
      </c>
    </row>
    <row r="1882" spans="52:57" ht="11.25" customHeight="1" x14ac:dyDescent="0.25">
      <c r="AZ1882" s="102" t="s">
        <v>83</v>
      </c>
      <c r="BA1882" s="101">
        <f>_xll.qlInterestRateIndexFixingDate(Currency&amp;"ibor"&amp;Tenor,BB1882,Trigger)</f>
        <v>52555</v>
      </c>
      <c r="BB1882" s="101">
        <f>_xll.qlCalendarAdvance(Calendar,BB1881,AZ1882,"f",,Trigger)</f>
        <v>52559</v>
      </c>
      <c r="BC1882" s="101">
        <f>_xll.qlInterestRateIndexMaturity(Currency&amp;"ibor"&amp;Tenor,BB1882,Trigger)</f>
        <v>52651</v>
      </c>
      <c r="BD1882" s="246">
        <f>_xll.qlIndexFixing($AD$5,BA1882,TRUE,_xll.ohTrigger(Trigger,Trigger3M))</f>
        <v>1.7104177352753217E-2</v>
      </c>
      <c r="BE1882" s="246" t="e">
        <f>IFERROR(_xll.qlIndexFixing($BF$1,BA1882,TRUE,_xll.ohTrigger(Trigger,Trigger3M)),#N/A)</f>
        <v>#N/A</v>
      </c>
    </row>
    <row r="1883" spans="52:57" ht="11.25" customHeight="1" x14ac:dyDescent="0.25">
      <c r="AZ1883" s="102" t="s">
        <v>83</v>
      </c>
      <c r="BA1883" s="101">
        <f>_xll.qlInterestRateIndexFixingDate(Currency&amp;"ibor"&amp;Tenor,BB1883,Trigger)</f>
        <v>52562</v>
      </c>
      <c r="BB1883" s="101">
        <f>_xll.qlCalendarAdvance(Calendar,BB1882,AZ1883,"f",,Trigger)</f>
        <v>52566</v>
      </c>
      <c r="BC1883" s="101">
        <f>_xll.qlInterestRateIndexMaturity(Currency&amp;"ibor"&amp;Tenor,BB1883,Trigger)</f>
        <v>52657</v>
      </c>
      <c r="BD1883" s="246">
        <f>_xll.qlIndexFixing($AD$5,BA1883,TRUE,_xll.ohTrigger(Trigger,Trigger3M))</f>
        <v>1.7104753050074872E-2</v>
      </c>
      <c r="BE1883" s="246" t="e">
        <f>IFERROR(_xll.qlIndexFixing($BF$1,BA1883,TRUE,_xll.ohTrigger(Trigger,Trigger3M)),#N/A)</f>
        <v>#N/A</v>
      </c>
    </row>
    <row r="1884" spans="52:57" ht="11.25" customHeight="1" x14ac:dyDescent="0.25">
      <c r="AZ1884" s="102" t="s">
        <v>83</v>
      </c>
      <c r="BA1884" s="101">
        <f>_xll.qlInterestRateIndexFixingDate(Currency&amp;"ibor"&amp;Tenor,BB1884,Trigger)</f>
        <v>52569</v>
      </c>
      <c r="BB1884" s="101">
        <f>_xll.qlCalendarAdvance(Calendar,BB1883,AZ1884,"f",,Trigger)</f>
        <v>52573</v>
      </c>
      <c r="BC1884" s="101">
        <f>_xll.qlInterestRateIndexMaturity(Currency&amp;"ibor"&amp;Tenor,BB1884,Trigger)</f>
        <v>52664</v>
      </c>
      <c r="BD1884" s="246">
        <f>_xll.qlIndexFixing($AD$5,BA1884,TRUE,_xll.ohTrigger(Trigger,Trigger3M))</f>
        <v>1.7105809968096984E-2</v>
      </c>
      <c r="BE1884" s="246" t="e">
        <f>IFERROR(_xll.qlIndexFixing($BF$1,BA1884,TRUE,_xll.ohTrigger(Trigger,Trigger3M)),#N/A)</f>
        <v>#N/A</v>
      </c>
    </row>
    <row r="1885" spans="52:57" ht="11.25" customHeight="1" x14ac:dyDescent="0.25">
      <c r="AZ1885" s="102" t="s">
        <v>83</v>
      </c>
      <c r="BA1885" s="101">
        <f>_xll.qlInterestRateIndexFixingDate(Currency&amp;"ibor"&amp;Tenor,BB1885,Trigger)</f>
        <v>52576</v>
      </c>
      <c r="BB1885" s="101">
        <f>_xll.qlCalendarAdvance(Calendar,BB1884,AZ1885,"f",,Trigger)</f>
        <v>52580</v>
      </c>
      <c r="BC1885" s="101">
        <f>_xll.qlInterestRateIndexMaturity(Currency&amp;"ibor"&amp;Tenor,BB1885,Trigger)</f>
        <v>52671</v>
      </c>
      <c r="BD1885" s="246">
        <f>_xll.qlIndexFixing($AD$5,BA1885,TRUE,_xll.ohTrigger(Trigger,Trigger3M))</f>
        <v>1.7106866886398432E-2</v>
      </c>
      <c r="BE1885" s="246" t="e">
        <f>IFERROR(_xll.qlIndexFixing($BF$1,BA1885,TRUE,_xll.ohTrigger(Trigger,Trigger3M)),#N/A)</f>
        <v>#N/A</v>
      </c>
    </row>
    <row r="1886" spans="52:57" ht="11.25" customHeight="1" x14ac:dyDescent="0.25">
      <c r="AZ1886" s="102" t="s">
        <v>83</v>
      </c>
      <c r="BA1886" s="101">
        <f>_xll.qlInterestRateIndexFixingDate(Currency&amp;"ibor"&amp;Tenor,BB1886,Trigger)</f>
        <v>52583</v>
      </c>
      <c r="BB1886" s="101">
        <f>_xll.qlCalendarAdvance(Calendar,BB1885,AZ1886,"f",,Trigger)</f>
        <v>52587</v>
      </c>
      <c r="BC1886" s="101">
        <f>_xll.qlInterestRateIndexMaturity(Currency&amp;"ibor"&amp;Tenor,BB1886,Trigger)</f>
        <v>52678</v>
      </c>
      <c r="BD1886" s="246">
        <f>_xll.qlIndexFixing($AD$5,BA1886,TRUE,_xll.ohTrigger(Trigger,Trigger3M))</f>
        <v>1.7107923804981856E-2</v>
      </c>
      <c r="BE1886" s="246" t="e">
        <f>IFERROR(_xll.qlIndexFixing($BF$1,BA1886,TRUE,_xll.ohTrigger(Trigger,Trigger3M)),#N/A)</f>
        <v>#N/A</v>
      </c>
    </row>
    <row r="1887" spans="52:57" ht="11.25" customHeight="1" x14ac:dyDescent="0.25">
      <c r="AZ1887" s="102" t="s">
        <v>83</v>
      </c>
      <c r="BA1887" s="101">
        <f>_xll.qlInterestRateIndexFixingDate(Currency&amp;"ibor"&amp;Tenor,BB1887,Trigger)</f>
        <v>52589</v>
      </c>
      <c r="BB1887" s="101">
        <f>_xll.qlCalendarAdvance(Calendar,BB1886,AZ1887,"f",,Trigger)</f>
        <v>52594</v>
      </c>
      <c r="BC1887" s="101">
        <f>_xll.qlInterestRateIndexMaturity(Currency&amp;"ibor"&amp;Tenor,BB1887,Trigger)</f>
        <v>52685</v>
      </c>
      <c r="BD1887" s="246">
        <f>_xll.qlIndexFixing($AD$5,BA1887,TRUE,_xll.ohTrigger(Trigger,Trigger3M))</f>
        <v>1.7108980723847249E-2</v>
      </c>
      <c r="BE1887" s="246" t="e">
        <f>IFERROR(_xll.qlIndexFixing($BF$1,BA1887,TRUE,_xll.ohTrigger(Trigger,Trigger3M)),#N/A)</f>
        <v>#N/A</v>
      </c>
    </row>
    <row r="1888" spans="52:57" ht="11.25" customHeight="1" x14ac:dyDescent="0.25">
      <c r="AZ1888" s="102" t="s">
        <v>83</v>
      </c>
      <c r="BA1888" s="101">
        <f>_xll.qlInterestRateIndexFixingDate(Currency&amp;"ibor"&amp;Tenor,BB1888,Trigger)</f>
        <v>52596</v>
      </c>
      <c r="BB1888" s="101">
        <f>_xll.qlCalendarAdvance(Calendar,BB1887,AZ1888,"f",,Trigger)</f>
        <v>52601</v>
      </c>
      <c r="BC1888" s="101">
        <f>_xll.qlInterestRateIndexMaturity(Currency&amp;"ibor"&amp;Tenor,BB1888,Trigger)</f>
        <v>52692</v>
      </c>
      <c r="BD1888" s="246">
        <f>_xll.qlIndexFixing($AD$5,BA1888,TRUE,_xll.ohTrigger(Trigger,Trigger3M))</f>
        <v>1.711003764299374E-2</v>
      </c>
      <c r="BE1888" s="246" t="e">
        <f>IFERROR(_xll.qlIndexFixing($BF$1,BA1888,TRUE,_xll.ohTrigger(Trigger,Trigger3M)),#N/A)</f>
        <v>#N/A</v>
      </c>
    </row>
    <row r="1889" spans="52:57" ht="11.25" customHeight="1" x14ac:dyDescent="0.25">
      <c r="AZ1889" s="102" t="s">
        <v>83</v>
      </c>
      <c r="BA1889" s="101">
        <f>_xll.qlInterestRateIndexFixingDate(Currency&amp;"ibor"&amp;Tenor,BB1889,Trigger)</f>
        <v>52604</v>
      </c>
      <c r="BB1889" s="101">
        <f>_xll.qlCalendarAdvance(Calendar,BB1888,AZ1889,"f",,Trigger)</f>
        <v>52608</v>
      </c>
      <c r="BC1889" s="101">
        <f>_xll.qlInterestRateIndexMaturity(Currency&amp;"ibor"&amp;Tenor,BB1889,Trigger)</f>
        <v>52699</v>
      </c>
      <c r="BD1889" s="246">
        <f>_xll.qlIndexFixing($AD$5,BA1889,TRUE,_xll.ohTrigger(Trigger,Trigger3M))</f>
        <v>1.7111094562420444E-2</v>
      </c>
      <c r="BE1889" s="246" t="e">
        <f>IFERROR(_xll.qlIndexFixing($BF$1,BA1889,TRUE,_xll.ohTrigger(Trigger,Trigger3M)),#N/A)</f>
        <v>#N/A</v>
      </c>
    </row>
    <row r="1890" spans="52:57" ht="11.25" customHeight="1" x14ac:dyDescent="0.25">
      <c r="AZ1890" s="102" t="s">
        <v>83</v>
      </c>
      <c r="BA1890" s="101">
        <f>_xll.qlInterestRateIndexFixingDate(Currency&amp;"ibor"&amp;Tenor,BB1890,Trigger)</f>
        <v>52611</v>
      </c>
      <c r="BB1890" s="101">
        <f>_xll.qlCalendarAdvance(Calendar,BB1889,AZ1890,"f",,Trigger)</f>
        <v>52615</v>
      </c>
      <c r="BC1890" s="101">
        <f>_xll.qlInterestRateIndexMaturity(Currency&amp;"ibor"&amp;Tenor,BB1890,Trigger)</f>
        <v>52706</v>
      </c>
      <c r="BD1890" s="246">
        <f>_xll.qlIndexFixing($AD$5,BA1890,TRUE,_xll.ohTrigger(Trigger,Trigger3M))</f>
        <v>1.7112151482129117E-2</v>
      </c>
      <c r="BE1890" s="246" t="e">
        <f>IFERROR(_xll.qlIndexFixing($BF$1,BA1890,TRUE,_xll.ohTrigger(Trigger,Trigger3M)),#N/A)</f>
        <v>#N/A</v>
      </c>
    </row>
    <row r="1891" spans="52:57" ht="11.25" customHeight="1" x14ac:dyDescent="0.25">
      <c r="AZ1891" s="102" t="s">
        <v>83</v>
      </c>
      <c r="BA1891" s="101">
        <f>_xll.qlInterestRateIndexFixingDate(Currency&amp;"ibor"&amp;Tenor,BB1891,Trigger)</f>
        <v>52618</v>
      </c>
      <c r="BB1891" s="101">
        <f>_xll.qlCalendarAdvance(Calendar,BB1890,AZ1891,"f",,Trigger)</f>
        <v>52622</v>
      </c>
      <c r="BC1891" s="101">
        <f>_xll.qlInterestRateIndexMaturity(Currency&amp;"ibor"&amp;Tenor,BB1891,Trigger)</f>
        <v>52713</v>
      </c>
      <c r="BD1891" s="246">
        <f>_xll.qlIndexFixing($AD$5,BA1891,TRUE,_xll.ohTrigger(Trigger,Trigger3M))</f>
        <v>1.7113208402119766E-2</v>
      </c>
      <c r="BE1891" s="246" t="e">
        <f>IFERROR(_xll.qlIndexFixing($BF$1,BA1891,TRUE,_xll.ohTrigger(Trigger,Trigger3M)),#N/A)</f>
        <v>#N/A</v>
      </c>
    </row>
    <row r="1892" spans="52:57" ht="11.25" customHeight="1" x14ac:dyDescent="0.25">
      <c r="AZ1892" s="102" t="s">
        <v>83</v>
      </c>
      <c r="BA1892" s="101">
        <f>_xll.qlInterestRateIndexFixingDate(Currency&amp;"ibor"&amp;Tenor,BB1892,Trigger)</f>
        <v>52625</v>
      </c>
      <c r="BB1892" s="101">
        <f>_xll.qlCalendarAdvance(Calendar,BB1891,AZ1892,"f",,Trigger)</f>
        <v>52629</v>
      </c>
      <c r="BC1892" s="101">
        <f>_xll.qlInterestRateIndexMaturity(Currency&amp;"ibor"&amp;Tenor,BB1892,Trigger)</f>
        <v>52719</v>
      </c>
      <c r="BD1892" s="246">
        <f>_xll.qlIndexFixing($AD$5,BA1892,TRUE,_xll.ohTrigger(Trigger,Trigger3M))</f>
        <v>1.7113783620555267E-2</v>
      </c>
      <c r="BE1892" s="246" t="e">
        <f>IFERROR(_xll.qlIndexFixing($BF$1,BA1892,TRUE,_xll.ohTrigger(Trigger,Trigger3M)),#N/A)</f>
        <v>#N/A</v>
      </c>
    </row>
    <row r="1893" spans="52:57" ht="11.25" customHeight="1" x14ac:dyDescent="0.25">
      <c r="AZ1893" s="102" t="s">
        <v>83</v>
      </c>
      <c r="BA1893" s="101">
        <f>_xll.qlInterestRateIndexFixingDate(Currency&amp;"ibor"&amp;Tenor,BB1893,Trigger)</f>
        <v>52632</v>
      </c>
      <c r="BB1893" s="101">
        <f>_xll.qlCalendarAdvance(Calendar,BB1892,AZ1893,"f",,Trigger)</f>
        <v>52636</v>
      </c>
      <c r="BC1893" s="101">
        <f>_xll.qlInterestRateIndexMaturity(Currency&amp;"ibor"&amp;Tenor,BB1893,Trigger)</f>
        <v>52726</v>
      </c>
      <c r="BD1893" s="246">
        <f>_xll.qlIndexFixing($AD$5,BA1893,TRUE,_xll.ohTrigger(Trigger,Trigger3M))</f>
        <v>1.7114840490949135E-2</v>
      </c>
      <c r="BE1893" s="246" t="e">
        <f>IFERROR(_xll.qlIndexFixing($BF$1,BA1893,TRUE,_xll.ohTrigger(Trigger,Trigger3M)),#N/A)</f>
        <v>#N/A</v>
      </c>
    </row>
    <row r="1894" spans="52:57" ht="11.25" customHeight="1" x14ac:dyDescent="0.25">
      <c r="AZ1894" s="102" t="s">
        <v>83</v>
      </c>
      <c r="BA1894" s="101">
        <f>_xll.qlInterestRateIndexFixingDate(Currency&amp;"ibor"&amp;Tenor,BB1894,Trigger)</f>
        <v>52639</v>
      </c>
      <c r="BB1894" s="101">
        <f>_xll.qlCalendarAdvance(Calendar,BB1893,AZ1894,"f",,Trigger)</f>
        <v>52643</v>
      </c>
      <c r="BC1894" s="101">
        <f>_xll.qlInterestRateIndexMaturity(Currency&amp;"ibor"&amp;Tenor,BB1894,Trigger)</f>
        <v>52733</v>
      </c>
      <c r="BD1894" s="246">
        <f>_xll.qlIndexFixing($AD$5,BA1894,TRUE,_xll.ohTrigger(Trigger,Trigger3M))</f>
        <v>1.7115897361621002E-2</v>
      </c>
      <c r="BE1894" s="246" t="e">
        <f>IFERROR(_xll.qlIndexFixing($BF$1,BA1894,TRUE,_xll.ohTrigger(Trigger,Trigger3M)),#N/A)</f>
        <v>#N/A</v>
      </c>
    </row>
    <row r="1895" spans="52:57" ht="11.25" customHeight="1" x14ac:dyDescent="0.25">
      <c r="AZ1895" s="102" t="s">
        <v>83</v>
      </c>
      <c r="BA1895" s="101">
        <f>_xll.qlInterestRateIndexFixingDate(Currency&amp;"ibor"&amp;Tenor,BB1895,Trigger)</f>
        <v>52646</v>
      </c>
      <c r="BB1895" s="101">
        <f>_xll.qlCalendarAdvance(Calendar,BB1894,AZ1895,"f",,Trigger)</f>
        <v>52650</v>
      </c>
      <c r="BC1895" s="101">
        <f>_xll.qlInterestRateIndexMaturity(Currency&amp;"ibor"&amp;Tenor,BB1895,Trigger)</f>
        <v>52740</v>
      </c>
      <c r="BD1895" s="246">
        <f>_xll.qlIndexFixing($AD$5,BA1895,TRUE,_xll.ohTrigger(Trigger,Trigger3M))</f>
        <v>1.7116954232572645E-2</v>
      </c>
      <c r="BE1895" s="246" t="e">
        <f>IFERROR(_xll.qlIndexFixing($BF$1,BA1895,TRUE,_xll.ohTrigger(Trigger,Trigger3M)),#N/A)</f>
        <v>#N/A</v>
      </c>
    </row>
    <row r="1896" spans="52:57" ht="11.25" customHeight="1" x14ac:dyDescent="0.25">
      <c r="AZ1896" s="102" t="s">
        <v>83</v>
      </c>
      <c r="BA1896" s="101">
        <f>_xll.qlInterestRateIndexFixingDate(Currency&amp;"ibor"&amp;Tenor,BB1896,Trigger)</f>
        <v>52653</v>
      </c>
      <c r="BB1896" s="101">
        <f>_xll.qlCalendarAdvance(Calendar,BB1895,AZ1896,"f",,Trigger)</f>
        <v>52657</v>
      </c>
      <c r="BC1896" s="101">
        <f>_xll.qlInterestRateIndexMaturity(Currency&amp;"ibor"&amp;Tenor,BB1896,Trigger)</f>
        <v>52749</v>
      </c>
      <c r="BD1896" s="246">
        <f>_xll.qlIndexFixing($AD$5,BA1896,TRUE,_xll.ohTrigger(Trigger,Trigger3M))</f>
        <v>1.7118974928793374E-2</v>
      </c>
      <c r="BE1896" s="246" t="e">
        <f>IFERROR(_xll.qlIndexFixing($BF$1,BA1896,TRUE,_xll.ohTrigger(Trigger,Trigger3M)),#N/A)</f>
        <v>#N/A</v>
      </c>
    </row>
    <row r="1897" spans="52:57" ht="11.25" customHeight="1" x14ac:dyDescent="0.25">
      <c r="AZ1897" s="102" t="s">
        <v>83</v>
      </c>
      <c r="BA1897" s="101">
        <f>_xll.qlInterestRateIndexFixingDate(Currency&amp;"ibor"&amp;Tenor,BB1897,Trigger)</f>
        <v>52660</v>
      </c>
      <c r="BB1897" s="101">
        <f>_xll.qlCalendarAdvance(Calendar,BB1896,AZ1897,"f",,Trigger)</f>
        <v>52664</v>
      </c>
      <c r="BC1897" s="101">
        <f>_xll.qlInterestRateIndexMaturity(Currency&amp;"ibor"&amp;Tenor,BB1897,Trigger)</f>
        <v>52756</v>
      </c>
      <c r="BD1897" s="246">
        <f>_xll.qlIndexFixing($AD$5,BA1897,TRUE,_xll.ohTrigger(Trigger,Trigger3M))</f>
        <v>1.712003190064168E-2</v>
      </c>
      <c r="BE1897" s="246" t="e">
        <f>IFERROR(_xll.qlIndexFixing($BF$1,BA1897,TRUE,_xll.ohTrigger(Trigger,Trigger3M)),#N/A)</f>
        <v>#N/A</v>
      </c>
    </row>
    <row r="1898" spans="52:57" ht="11.25" customHeight="1" x14ac:dyDescent="0.25">
      <c r="AZ1898" s="102" t="s">
        <v>83</v>
      </c>
      <c r="BA1898" s="101">
        <f>_xll.qlInterestRateIndexFixingDate(Currency&amp;"ibor"&amp;Tenor,BB1898,Trigger)</f>
        <v>52667</v>
      </c>
      <c r="BB1898" s="101">
        <f>_xll.qlCalendarAdvance(Calendar,BB1897,AZ1898,"f",,Trigger)</f>
        <v>52671</v>
      </c>
      <c r="BC1898" s="101">
        <f>_xll.qlInterestRateIndexMaturity(Currency&amp;"ibor"&amp;Tenor,BB1898,Trigger)</f>
        <v>52763</v>
      </c>
      <c r="BD1898" s="246">
        <f>_xll.qlIndexFixing($AD$5,BA1898,TRUE,_xll.ohTrigger(Trigger,Trigger3M))</f>
        <v>1.7121088872776715E-2</v>
      </c>
      <c r="BE1898" s="246" t="e">
        <f>IFERROR(_xll.qlIndexFixing($BF$1,BA1898,TRUE,_xll.ohTrigger(Trigger,Trigger3M)),#N/A)</f>
        <v>#N/A</v>
      </c>
    </row>
    <row r="1899" spans="52:57" ht="11.25" customHeight="1" x14ac:dyDescent="0.25">
      <c r="AZ1899" s="102" t="s">
        <v>83</v>
      </c>
      <c r="BA1899" s="101">
        <f>_xll.qlInterestRateIndexFixingDate(Currency&amp;"ibor"&amp;Tenor,BB1899,Trigger)</f>
        <v>52674</v>
      </c>
      <c r="BB1899" s="101">
        <f>_xll.qlCalendarAdvance(Calendar,BB1898,AZ1899,"f",,Trigger)</f>
        <v>52678</v>
      </c>
      <c r="BC1899" s="101">
        <f>_xll.qlInterestRateIndexMaturity(Currency&amp;"ibor"&amp;Tenor,BB1899,Trigger)</f>
        <v>52770</v>
      </c>
      <c r="BD1899" s="246">
        <f>_xll.qlIndexFixing($AD$5,BA1899,TRUE,_xll.ohTrigger(Trigger,Trigger3M))</f>
        <v>1.7122145845193261E-2</v>
      </c>
      <c r="BE1899" s="246" t="e">
        <f>IFERROR(_xll.qlIndexFixing($BF$1,BA1899,TRUE,_xll.ohTrigger(Trigger,Trigger3M)),#N/A)</f>
        <v>#N/A</v>
      </c>
    </row>
    <row r="1900" spans="52:57" ht="11.25" customHeight="1" x14ac:dyDescent="0.25">
      <c r="AZ1900" s="102" t="s">
        <v>83</v>
      </c>
      <c r="BA1900" s="101">
        <f>_xll.qlInterestRateIndexFixingDate(Currency&amp;"ibor"&amp;Tenor,BB1900,Trigger)</f>
        <v>52681</v>
      </c>
      <c r="BB1900" s="101">
        <f>_xll.qlCalendarAdvance(Calendar,BB1899,AZ1900,"f",,Trigger)</f>
        <v>52685</v>
      </c>
      <c r="BC1900" s="101">
        <f>_xll.qlInterestRateIndexMaturity(Currency&amp;"ibor"&amp;Tenor,BB1900,Trigger)</f>
        <v>52777</v>
      </c>
      <c r="BD1900" s="246">
        <f>_xll.qlIndexFixing($AD$5,BA1900,TRUE,_xll.ohTrigger(Trigger,Trigger3M))</f>
        <v>1.7123202817895668E-2</v>
      </c>
      <c r="BE1900" s="246" t="e">
        <f>IFERROR(_xll.qlIndexFixing($BF$1,BA1900,TRUE,_xll.ohTrigger(Trigger,Trigger3M)),#N/A)</f>
        <v>#N/A</v>
      </c>
    </row>
    <row r="1901" spans="52:57" ht="11.25" customHeight="1" x14ac:dyDescent="0.25">
      <c r="AZ1901" s="102" t="s">
        <v>83</v>
      </c>
      <c r="BA1901" s="101">
        <f>_xll.qlInterestRateIndexFixingDate(Currency&amp;"ibor"&amp;Tenor,BB1901,Trigger)</f>
        <v>52688</v>
      </c>
      <c r="BB1901" s="101">
        <f>_xll.qlCalendarAdvance(Calendar,BB1900,AZ1901,"f",,Trigger)</f>
        <v>52692</v>
      </c>
      <c r="BC1901" s="101">
        <f>_xll.qlInterestRateIndexMaturity(Currency&amp;"ibor"&amp;Tenor,BB1901,Trigger)</f>
        <v>52783</v>
      </c>
      <c r="BD1901" s="246">
        <f>_xll.qlIndexFixing($AD$5,BA1901,TRUE,_xll.ohTrigger(Trigger,Trigger3M))</f>
        <v>1.7123777617477624E-2</v>
      </c>
      <c r="BE1901" s="246" t="e">
        <f>IFERROR(_xll.qlIndexFixing($BF$1,BA1901,TRUE,_xll.ohTrigger(Trigger,Trigger3M)),#N/A)</f>
        <v>#N/A</v>
      </c>
    </row>
    <row r="1902" spans="52:57" ht="11.25" customHeight="1" x14ac:dyDescent="0.25">
      <c r="AZ1902" s="102" t="s">
        <v>83</v>
      </c>
      <c r="BA1902" s="101">
        <f>_xll.qlInterestRateIndexFixingDate(Currency&amp;"ibor"&amp;Tenor,BB1902,Trigger)</f>
        <v>52695</v>
      </c>
      <c r="BB1902" s="101">
        <f>_xll.qlCalendarAdvance(Calendar,BB1901,AZ1902,"f",,Trigger)</f>
        <v>52699</v>
      </c>
      <c r="BC1902" s="101">
        <f>_xll.qlInterestRateIndexMaturity(Currency&amp;"ibor"&amp;Tenor,BB1902,Trigger)</f>
        <v>52790</v>
      </c>
      <c r="BD1902" s="246">
        <f>_xll.qlIndexFixing($AD$5,BA1902,TRUE,_xll.ohTrigger(Trigger,Trigger3M))</f>
        <v>1.7124834540560307E-2</v>
      </c>
      <c r="BE1902" s="246" t="e">
        <f>IFERROR(_xll.qlIndexFixing($BF$1,BA1902,TRUE,_xll.ohTrigger(Trigger,Trigger3M)),#N/A)</f>
        <v>#N/A</v>
      </c>
    </row>
    <row r="1903" spans="52:57" ht="11.25" customHeight="1" x14ac:dyDescent="0.25">
      <c r="AZ1903" s="102" t="s">
        <v>83</v>
      </c>
      <c r="BA1903" s="101">
        <f>_xll.qlInterestRateIndexFixingDate(Currency&amp;"ibor"&amp;Tenor,BB1903,Trigger)</f>
        <v>52700</v>
      </c>
      <c r="BB1903" s="101">
        <f>_xll.qlCalendarAdvance(Calendar,BB1902,AZ1903,"f",,Trigger)</f>
        <v>52706</v>
      </c>
      <c r="BC1903" s="101">
        <f>_xll.qlInterestRateIndexMaturity(Currency&amp;"ibor"&amp;Tenor,BB1903,Trigger)</f>
        <v>52797</v>
      </c>
      <c r="BD1903" s="246">
        <f>_xll.qlIndexFixing($AD$5,BA1903,TRUE,_xll.ohTrigger(Trigger,Trigger3M))</f>
        <v>1.7125891463923203E-2</v>
      </c>
      <c r="BE1903" s="246" t="e">
        <f>IFERROR(_xll.qlIndexFixing($BF$1,BA1903,TRUE,_xll.ohTrigger(Trigger,Trigger3M)),#N/A)</f>
        <v>#N/A</v>
      </c>
    </row>
    <row r="1904" spans="52:57" ht="11.25" customHeight="1" x14ac:dyDescent="0.25">
      <c r="AZ1904" s="102" t="s">
        <v>83</v>
      </c>
      <c r="BA1904" s="101">
        <f>_xll.qlInterestRateIndexFixingDate(Currency&amp;"ibor"&amp;Tenor,BB1904,Trigger)</f>
        <v>52709</v>
      </c>
      <c r="BB1904" s="101">
        <f>_xll.qlCalendarAdvance(Calendar,BB1903,AZ1904,"f",,Trigger)</f>
        <v>52713</v>
      </c>
      <c r="BC1904" s="101">
        <f>_xll.qlInterestRateIndexMaturity(Currency&amp;"ibor"&amp;Tenor,BB1904,Trigger)</f>
        <v>52804</v>
      </c>
      <c r="BD1904" s="246">
        <f>_xll.qlIndexFixing($AD$5,BA1904,TRUE,_xll.ohTrigger(Trigger,Trigger3M))</f>
        <v>1.7128007331566053E-2</v>
      </c>
      <c r="BE1904" s="246" t="e">
        <f>IFERROR(_xll.qlIndexFixing($BF$1,BA1904,TRUE,_xll.ohTrigger(Trigger,Trigger3M)),#N/A)</f>
        <v>#N/A</v>
      </c>
    </row>
    <row r="1905" spans="52:57" ht="11.25" customHeight="1" x14ac:dyDescent="0.25">
      <c r="AZ1905" s="102" t="s">
        <v>83</v>
      </c>
      <c r="BA1905" s="101">
        <f>_xll.qlInterestRateIndexFixingDate(Currency&amp;"ibor"&amp;Tenor,BB1905,Trigger)</f>
        <v>52716</v>
      </c>
      <c r="BB1905" s="101">
        <f>_xll.qlCalendarAdvance(Calendar,BB1904,AZ1905,"f",,Trigger)</f>
        <v>52720</v>
      </c>
      <c r="BC1905" s="101">
        <f>_xll.qlInterestRateIndexMaturity(Currency&amp;"ibor"&amp;Tenor,BB1905,Trigger)</f>
        <v>52812</v>
      </c>
      <c r="BD1905" s="246">
        <f>_xll.qlIndexFixing($AD$5,BA1905,TRUE,_xll.ohTrigger(Trigger,Trigger3M))</f>
        <v>1.7137922166608598E-2</v>
      </c>
      <c r="BE1905" s="246" t="e">
        <f>IFERROR(_xll.qlIndexFixing($BF$1,BA1905,TRUE,_xll.ohTrigger(Trigger,Trigger3M)),#N/A)</f>
        <v>#N/A</v>
      </c>
    </row>
    <row r="1906" spans="52:57" ht="11.25" customHeight="1" x14ac:dyDescent="0.25">
      <c r="AZ1906" s="102" t="s">
        <v>83</v>
      </c>
      <c r="BA1906" s="101">
        <f>_xll.qlInterestRateIndexFixingDate(Currency&amp;"ibor"&amp;Tenor,BB1906,Trigger)</f>
        <v>52723</v>
      </c>
      <c r="BB1906" s="101">
        <f>_xll.qlCalendarAdvance(Calendar,BB1905,AZ1906,"f",,Trigger)</f>
        <v>52727</v>
      </c>
      <c r="BC1906" s="101">
        <f>_xll.qlInterestRateIndexMaturity(Currency&amp;"ibor"&amp;Tenor,BB1906,Trigger)</f>
        <v>52819</v>
      </c>
      <c r="BD1906" s="246">
        <f>_xll.qlIndexFixing($AD$5,BA1906,TRUE,_xll.ohTrigger(Trigger,Trigger3M))</f>
        <v>1.7146328161739E-2</v>
      </c>
      <c r="BE1906" s="246" t="e">
        <f>IFERROR(_xll.qlIndexFixing($BF$1,BA1906,TRUE,_xll.ohTrigger(Trigger,Trigger3M)),#N/A)</f>
        <v>#N/A</v>
      </c>
    </row>
    <row r="1907" spans="52:57" ht="11.25" customHeight="1" x14ac:dyDescent="0.25">
      <c r="AZ1907" s="102" t="s">
        <v>83</v>
      </c>
      <c r="BA1907" s="101">
        <f>_xll.qlInterestRateIndexFixingDate(Currency&amp;"ibor"&amp;Tenor,BB1907,Trigger)</f>
        <v>52730</v>
      </c>
      <c r="BB1907" s="101">
        <f>_xll.qlCalendarAdvance(Calendar,BB1906,AZ1907,"f",,Trigger)</f>
        <v>52734</v>
      </c>
      <c r="BC1907" s="101">
        <f>_xll.qlInterestRateIndexMaturity(Currency&amp;"ibor"&amp;Tenor,BB1907,Trigger)</f>
        <v>52826</v>
      </c>
      <c r="BD1907" s="246">
        <f>_xll.qlIndexFixing($AD$5,BA1907,TRUE,_xll.ohTrigger(Trigger,Trigger3M))</f>
        <v>1.7154743861938326E-2</v>
      </c>
      <c r="BE1907" s="246" t="e">
        <f>IFERROR(_xll.qlIndexFixing($BF$1,BA1907,TRUE,_xll.ohTrigger(Trigger,Trigger3M)),#N/A)</f>
        <v>#N/A</v>
      </c>
    </row>
    <row r="1908" spans="52:57" ht="11.25" customHeight="1" x14ac:dyDescent="0.25">
      <c r="AZ1908" s="102" t="s">
        <v>83</v>
      </c>
      <c r="BA1908" s="101">
        <f>_xll.qlInterestRateIndexFixingDate(Currency&amp;"ibor"&amp;Tenor,BB1908,Trigger)</f>
        <v>52737</v>
      </c>
      <c r="BB1908" s="101">
        <f>_xll.qlCalendarAdvance(Calendar,BB1907,AZ1908,"f",,Trigger)</f>
        <v>52741</v>
      </c>
      <c r="BC1908" s="101">
        <f>_xll.qlInterestRateIndexMaturity(Currency&amp;"ibor"&amp;Tenor,BB1908,Trigger)</f>
        <v>52833</v>
      </c>
      <c r="BD1908" s="246">
        <f>_xll.qlIndexFixing($AD$5,BA1908,TRUE,_xll.ohTrigger(Trigger,Trigger3M))</f>
        <v>1.7163169267265656E-2</v>
      </c>
      <c r="BE1908" s="246" t="e">
        <f>IFERROR(_xll.qlIndexFixing($BF$1,BA1908,TRUE,_xll.ohTrigger(Trigger,Trigger3M)),#N/A)</f>
        <v>#N/A</v>
      </c>
    </row>
    <row r="1909" spans="52:57" ht="11.25" customHeight="1" x14ac:dyDescent="0.25">
      <c r="AZ1909" s="102" t="s">
        <v>83</v>
      </c>
      <c r="BA1909" s="101">
        <f>_xll.qlInterestRateIndexFixingDate(Currency&amp;"ibor"&amp;Tenor,BB1909,Trigger)</f>
        <v>52744</v>
      </c>
      <c r="BB1909" s="101">
        <f>_xll.qlCalendarAdvance(Calendar,BB1908,AZ1909,"f",,Trigger)</f>
        <v>52748</v>
      </c>
      <c r="BC1909" s="101">
        <f>_xll.qlInterestRateIndexMaturity(Currency&amp;"ibor"&amp;Tenor,BB1909,Trigger)</f>
        <v>52840</v>
      </c>
      <c r="BD1909" s="246">
        <f>_xll.qlIndexFixing($AD$5,BA1909,TRUE,_xll.ohTrigger(Trigger,Trigger3M))</f>
        <v>1.7171604377786157E-2</v>
      </c>
      <c r="BE1909" s="246" t="e">
        <f>IFERROR(_xll.qlIndexFixing($BF$1,BA1909,TRUE,_xll.ohTrigger(Trigger,Trigger3M)),#N/A)</f>
        <v>#N/A</v>
      </c>
    </row>
    <row r="1910" spans="52:57" ht="11.25" customHeight="1" x14ac:dyDescent="0.25">
      <c r="AZ1910" s="102" t="s">
        <v>83</v>
      </c>
      <c r="BA1910" s="101">
        <f>_xll.qlInterestRateIndexFixingDate(Currency&amp;"ibor"&amp;Tenor,BB1910,Trigger)</f>
        <v>52751</v>
      </c>
      <c r="BB1910" s="101">
        <f>_xll.qlCalendarAdvance(Calendar,BB1909,AZ1910,"f",,Trigger)</f>
        <v>52755</v>
      </c>
      <c r="BC1910" s="101">
        <f>_xll.qlInterestRateIndexMaturity(Currency&amp;"ibor"&amp;Tenor,BB1910,Trigger)</f>
        <v>52847</v>
      </c>
      <c r="BD1910" s="246">
        <f>_xll.qlIndexFixing($AD$5,BA1910,TRUE,_xll.ohTrigger(Trigger,Trigger3M))</f>
        <v>1.7180049193562388E-2</v>
      </c>
      <c r="BE1910" s="246" t="e">
        <f>IFERROR(_xll.qlIndexFixing($BF$1,BA1910,TRUE,_xll.ohTrigger(Trigger,Trigger3M)),#N/A)</f>
        <v>#N/A</v>
      </c>
    </row>
    <row r="1911" spans="52:57" ht="11.25" customHeight="1" x14ac:dyDescent="0.25">
      <c r="AZ1911" s="102" t="s">
        <v>83</v>
      </c>
      <c r="BA1911" s="101">
        <f>_xll.qlInterestRateIndexFixingDate(Currency&amp;"ibor"&amp;Tenor,BB1911,Trigger)</f>
        <v>52758</v>
      </c>
      <c r="BB1911" s="101">
        <f>_xll.qlCalendarAdvance(Calendar,BB1910,AZ1911,"f",,Trigger)</f>
        <v>52762</v>
      </c>
      <c r="BC1911" s="101">
        <f>_xll.qlInterestRateIndexMaturity(Currency&amp;"ibor"&amp;Tenor,BB1911,Trigger)</f>
        <v>52854</v>
      </c>
      <c r="BD1911" s="246">
        <f>_xll.qlIndexFixing($AD$5,BA1911,TRUE,_xll.ohTrigger(Trigger,Trigger3M))</f>
        <v>1.7188503714656037E-2</v>
      </c>
      <c r="BE1911" s="246" t="e">
        <f>IFERROR(_xll.qlIndexFixing($BF$1,BA1911,TRUE,_xll.ohTrigger(Trigger,Trigger3M)),#N/A)</f>
        <v>#N/A</v>
      </c>
    </row>
    <row r="1912" spans="52:57" ht="11.25" customHeight="1" x14ac:dyDescent="0.25">
      <c r="AZ1912" s="102" t="s">
        <v>83</v>
      </c>
      <c r="BA1912" s="101">
        <f>_xll.qlInterestRateIndexFixingDate(Currency&amp;"ibor"&amp;Tenor,BB1912,Trigger)</f>
        <v>52765</v>
      </c>
      <c r="BB1912" s="101">
        <f>_xll.qlCalendarAdvance(Calendar,BB1911,AZ1912,"f",,Trigger)</f>
        <v>52769</v>
      </c>
      <c r="BC1912" s="101">
        <f>_xll.qlInterestRateIndexMaturity(Currency&amp;"ibor"&amp;Tenor,BB1912,Trigger)</f>
        <v>52861</v>
      </c>
      <c r="BD1912" s="246">
        <f>_xll.qlIndexFixing($AD$5,BA1912,TRUE,_xll.ohTrigger(Trigger,Trigger3M))</f>
        <v>1.7196967941128793E-2</v>
      </c>
      <c r="BE1912" s="246" t="e">
        <f>IFERROR(_xll.qlIndexFixing($BF$1,BA1912,TRUE,_xll.ohTrigger(Trigger,Trigger3M)),#N/A)</f>
        <v>#N/A</v>
      </c>
    </row>
    <row r="1913" spans="52:57" ht="11.25" customHeight="1" x14ac:dyDescent="0.25">
      <c r="AZ1913" s="102" t="s">
        <v>83</v>
      </c>
      <c r="BA1913" s="101">
        <f>_xll.qlInterestRateIndexFixingDate(Currency&amp;"ibor"&amp;Tenor,BB1913,Trigger)</f>
        <v>52772</v>
      </c>
      <c r="BB1913" s="101">
        <f>_xll.qlCalendarAdvance(Calendar,BB1912,AZ1913,"f",,Trigger)</f>
        <v>52776</v>
      </c>
      <c r="BC1913" s="101">
        <f>_xll.qlInterestRateIndexMaturity(Currency&amp;"ibor"&amp;Tenor,BB1913,Trigger)</f>
        <v>52868</v>
      </c>
      <c r="BD1913" s="246">
        <f>_xll.qlIndexFixing($AD$5,BA1913,TRUE,_xll.ohTrigger(Trigger,Trigger3M))</f>
        <v>1.7205441873044958E-2</v>
      </c>
      <c r="BE1913" s="246" t="e">
        <f>IFERROR(_xll.qlIndexFixing($BF$1,BA1913,TRUE,_xll.ohTrigger(Trigger,Trigger3M)),#N/A)</f>
        <v>#N/A</v>
      </c>
    </row>
    <row r="1914" spans="52:57" ht="11.25" customHeight="1" x14ac:dyDescent="0.25">
      <c r="AZ1914" s="102" t="s">
        <v>83</v>
      </c>
      <c r="BA1914" s="101">
        <f>_xll.qlInterestRateIndexFixingDate(Currency&amp;"ibor"&amp;Tenor,BB1914,Trigger)</f>
        <v>52779</v>
      </c>
      <c r="BB1914" s="101">
        <f>_xll.qlCalendarAdvance(Calendar,BB1913,AZ1914,"f",,Trigger)</f>
        <v>52783</v>
      </c>
      <c r="BC1914" s="101">
        <f>_xll.qlInterestRateIndexMaturity(Currency&amp;"ibor"&amp;Tenor,BB1914,Trigger)</f>
        <v>52875</v>
      </c>
      <c r="BD1914" s="246">
        <f>_xll.qlIndexFixing($AD$5,BA1914,TRUE,_xll.ohTrigger(Trigger,Trigger3M))</f>
        <v>1.7213925510464481E-2</v>
      </c>
      <c r="BE1914" s="246" t="e">
        <f>IFERROR(_xll.qlIndexFixing($BF$1,BA1914,TRUE,_xll.ohTrigger(Trigger,Trigger3M)),#N/A)</f>
        <v>#N/A</v>
      </c>
    </row>
    <row r="1915" spans="52:57" ht="11.25" customHeight="1" x14ac:dyDescent="0.25">
      <c r="AZ1915" s="102" t="s">
        <v>83</v>
      </c>
      <c r="BA1915" s="101">
        <f>_xll.qlInterestRateIndexFixingDate(Currency&amp;"ibor"&amp;Tenor,BB1915,Trigger)</f>
        <v>52786</v>
      </c>
      <c r="BB1915" s="101">
        <f>_xll.qlCalendarAdvance(Calendar,BB1914,AZ1915,"f",,Trigger)</f>
        <v>52790</v>
      </c>
      <c r="BC1915" s="101">
        <f>_xll.qlInterestRateIndexMaturity(Currency&amp;"ibor"&amp;Tenor,BB1915,Trigger)</f>
        <v>52882</v>
      </c>
      <c r="BD1915" s="246">
        <f>_xll.qlIndexFixing($AD$5,BA1915,TRUE,_xll.ohTrigger(Trigger,Trigger3M))</f>
        <v>1.7222418853454262E-2</v>
      </c>
      <c r="BE1915" s="246" t="e">
        <f>IFERROR(_xll.qlIndexFixing($BF$1,BA1915,TRUE,_xll.ohTrigger(Trigger,Trigger3M)),#N/A)</f>
        <v>#N/A</v>
      </c>
    </row>
    <row r="1916" spans="52:57" ht="11.25" customHeight="1" x14ac:dyDescent="0.25">
      <c r="AZ1916" s="102" t="s">
        <v>83</v>
      </c>
      <c r="BA1916" s="101">
        <f>_xll.qlInterestRateIndexFixingDate(Currency&amp;"ibor"&amp;Tenor,BB1916,Trigger)</f>
        <v>52793</v>
      </c>
      <c r="BB1916" s="101">
        <f>_xll.qlCalendarAdvance(Calendar,BB1915,AZ1916,"f",,Trigger)</f>
        <v>52797</v>
      </c>
      <c r="BC1916" s="101">
        <f>_xll.qlInterestRateIndexMaturity(Currency&amp;"ibor"&amp;Tenor,BB1916,Trigger)</f>
        <v>52889</v>
      </c>
      <c r="BD1916" s="246">
        <f>_xll.qlIndexFixing($AD$5,BA1916,TRUE,_xll.ohTrigger(Trigger,Trigger3M))</f>
        <v>1.7230921902074259E-2</v>
      </c>
      <c r="BE1916" s="246" t="e">
        <f>IFERROR(_xll.qlIndexFixing($BF$1,BA1916,TRUE,_xll.ohTrigger(Trigger,Trigger3M)),#N/A)</f>
        <v>#N/A</v>
      </c>
    </row>
    <row r="1917" spans="52:57" ht="11.25" customHeight="1" x14ac:dyDescent="0.25">
      <c r="AZ1917" s="102" t="s">
        <v>83</v>
      </c>
      <c r="BA1917" s="101">
        <f>_xll.qlInterestRateIndexFixingDate(Currency&amp;"ibor"&amp;Tenor,BB1917,Trigger)</f>
        <v>52800</v>
      </c>
      <c r="BB1917" s="101">
        <f>_xll.qlCalendarAdvance(Calendar,BB1916,AZ1917,"f",,Trigger)</f>
        <v>52804</v>
      </c>
      <c r="BC1917" s="101">
        <f>_xll.qlInterestRateIndexMaturity(Currency&amp;"ibor"&amp;Tenor,BB1917,Trigger)</f>
        <v>52896</v>
      </c>
      <c r="BD1917" s="246">
        <f>_xll.qlIndexFixing($AD$5,BA1917,TRUE,_xll.ohTrigger(Trigger,Trigger3M))</f>
        <v>1.7238387143333336E-2</v>
      </c>
      <c r="BE1917" s="246" t="e">
        <f>IFERROR(_xll.qlIndexFixing($BF$1,BA1917,TRUE,_xll.ohTrigger(Trigger,Trigger3M)),#N/A)</f>
        <v>#N/A</v>
      </c>
    </row>
    <row r="1918" spans="52:57" ht="11.25" customHeight="1" x14ac:dyDescent="0.25">
      <c r="AZ1918" s="102" t="s">
        <v>83</v>
      </c>
      <c r="BA1918" s="101">
        <f>_xll.qlInterestRateIndexFixingDate(Currency&amp;"ibor"&amp;Tenor,BB1918,Trigger)</f>
        <v>52807</v>
      </c>
      <c r="BB1918" s="101">
        <f>_xll.qlCalendarAdvance(Calendar,BB1917,AZ1918,"f",,Trigger)</f>
        <v>52811</v>
      </c>
      <c r="BC1918" s="101">
        <f>_xll.qlInterestRateIndexMaturity(Currency&amp;"ibor"&amp;Tenor,BB1918,Trigger)</f>
        <v>52903</v>
      </c>
      <c r="BD1918" s="246">
        <f>_xll.qlIndexFixing($AD$5,BA1918,TRUE,_xll.ohTrigger(Trigger,Trigger3M))</f>
        <v>1.7239571466068866E-2</v>
      </c>
      <c r="BE1918" s="246" t="e">
        <f>IFERROR(_xll.qlIndexFixing($BF$1,BA1918,TRUE,_xll.ohTrigger(Trigger,Trigger3M)),#N/A)</f>
        <v>#N/A</v>
      </c>
    </row>
    <row r="1919" spans="52:57" ht="11.25" customHeight="1" x14ac:dyDescent="0.25">
      <c r="AZ1919" s="102" t="s">
        <v>83</v>
      </c>
      <c r="BA1919" s="101">
        <f>_xll.qlInterestRateIndexFixingDate(Currency&amp;"ibor"&amp;Tenor,BB1919,Trigger)</f>
        <v>52814</v>
      </c>
      <c r="BB1919" s="101">
        <f>_xll.qlCalendarAdvance(Calendar,BB1918,AZ1919,"f",,Trigger)</f>
        <v>52818</v>
      </c>
      <c r="BC1919" s="101">
        <f>_xll.qlInterestRateIndexMaturity(Currency&amp;"ibor"&amp;Tenor,BB1919,Trigger)</f>
        <v>52910</v>
      </c>
      <c r="BD1919" s="246">
        <f>_xll.qlIndexFixing($AD$5,BA1919,TRUE,_xll.ohTrigger(Trigger,Trigger3M))</f>
        <v>1.724075578916064E-2</v>
      </c>
      <c r="BE1919" s="246" t="e">
        <f>IFERROR(_xll.qlIndexFixing($BF$1,BA1919,TRUE,_xll.ohTrigger(Trigger,Trigger3M)),#N/A)</f>
        <v>#N/A</v>
      </c>
    </row>
    <row r="1920" spans="52:57" ht="11.25" customHeight="1" x14ac:dyDescent="0.25">
      <c r="AZ1920" s="102" t="s">
        <v>83</v>
      </c>
      <c r="BA1920" s="101">
        <f>_xll.qlInterestRateIndexFixingDate(Currency&amp;"ibor"&amp;Tenor,BB1920,Trigger)</f>
        <v>52821</v>
      </c>
      <c r="BB1920" s="101">
        <f>_xll.qlCalendarAdvance(Calendar,BB1919,AZ1920,"f",,Trigger)</f>
        <v>52825</v>
      </c>
      <c r="BC1920" s="101">
        <f>_xll.qlInterestRateIndexMaturity(Currency&amp;"ibor"&amp;Tenor,BB1920,Trigger)</f>
        <v>52917</v>
      </c>
      <c r="BD1920" s="246">
        <f>_xll.qlIndexFixing($AD$5,BA1920,TRUE,_xll.ohTrigger(Trigger,Trigger3M))</f>
        <v>1.7241940112609513E-2</v>
      </c>
      <c r="BE1920" s="246" t="e">
        <f>IFERROR(_xll.qlIndexFixing($BF$1,BA1920,TRUE,_xll.ohTrigger(Trigger,Trigger3M)),#N/A)</f>
        <v>#N/A</v>
      </c>
    </row>
    <row r="1921" spans="52:57" ht="11.25" customHeight="1" x14ac:dyDescent="0.25">
      <c r="AZ1921" s="102" t="s">
        <v>83</v>
      </c>
      <c r="BA1921" s="101">
        <f>_xll.qlInterestRateIndexFixingDate(Currency&amp;"ibor"&amp;Tenor,BB1921,Trigger)</f>
        <v>52828</v>
      </c>
      <c r="BB1921" s="101">
        <f>_xll.qlCalendarAdvance(Calendar,BB1920,AZ1921,"f",,Trigger)</f>
        <v>52832</v>
      </c>
      <c r="BC1921" s="101">
        <f>_xll.qlInterestRateIndexMaturity(Currency&amp;"ibor"&amp;Tenor,BB1921,Trigger)</f>
        <v>52924</v>
      </c>
      <c r="BD1921" s="246">
        <f>_xll.qlIndexFixing($AD$5,BA1921,TRUE,_xll.ohTrigger(Trigger,Trigger3M))</f>
        <v>1.7243124436414625E-2</v>
      </c>
      <c r="BE1921" s="246" t="e">
        <f>IFERROR(_xll.qlIndexFixing($BF$1,BA1921,TRUE,_xll.ohTrigger(Trigger,Trigger3M)),#N/A)</f>
        <v>#N/A</v>
      </c>
    </row>
    <row r="1922" spans="52:57" ht="11.25" customHeight="1" x14ac:dyDescent="0.25">
      <c r="AZ1922" s="102" t="s">
        <v>83</v>
      </c>
      <c r="BA1922" s="101">
        <f>_xll.qlInterestRateIndexFixingDate(Currency&amp;"ibor"&amp;Tenor,BB1922,Trigger)</f>
        <v>52835</v>
      </c>
      <c r="BB1922" s="101">
        <f>_xll.qlCalendarAdvance(Calendar,BB1921,AZ1922,"f",,Trigger)</f>
        <v>52839</v>
      </c>
      <c r="BC1922" s="101">
        <f>_xll.qlInterestRateIndexMaturity(Currency&amp;"ibor"&amp;Tenor,BB1922,Trigger)</f>
        <v>52931</v>
      </c>
      <c r="BD1922" s="246">
        <f>_xll.qlIndexFixing($AD$5,BA1922,TRUE,_xll.ohTrigger(Trigger,Trigger3M))</f>
        <v>1.7244308760577715E-2</v>
      </c>
      <c r="BE1922" s="246" t="e">
        <f>IFERROR(_xll.qlIndexFixing($BF$1,BA1922,TRUE,_xll.ohTrigger(Trigger,Trigger3M)),#N/A)</f>
        <v>#N/A</v>
      </c>
    </row>
    <row r="1923" spans="52:57" ht="11.25" customHeight="1" x14ac:dyDescent="0.25">
      <c r="AZ1923" s="102" t="s">
        <v>83</v>
      </c>
      <c r="BA1923" s="101">
        <f>_xll.qlInterestRateIndexFixingDate(Currency&amp;"ibor"&amp;Tenor,BB1923,Trigger)</f>
        <v>52842</v>
      </c>
      <c r="BB1923" s="101">
        <f>_xll.qlCalendarAdvance(Calendar,BB1922,AZ1923,"f",,Trigger)</f>
        <v>52846</v>
      </c>
      <c r="BC1923" s="101">
        <f>_xll.qlInterestRateIndexMaturity(Currency&amp;"ibor"&amp;Tenor,BB1923,Trigger)</f>
        <v>52937</v>
      </c>
      <c r="BD1923" s="246">
        <f>_xll.qlIndexFixing($AD$5,BA1923,TRUE,_xll.ohTrigger(Trigger,Trigger3M))</f>
        <v>1.7244996041256282E-2</v>
      </c>
      <c r="BE1923" s="246" t="e">
        <f>IFERROR(_xll.qlIndexFixing($BF$1,BA1923,TRUE,_xll.ohTrigger(Trigger,Trigger3M)),#N/A)</f>
        <v>#N/A</v>
      </c>
    </row>
    <row r="1924" spans="52:57" ht="11.25" customHeight="1" x14ac:dyDescent="0.25">
      <c r="AZ1924" s="102" t="s">
        <v>83</v>
      </c>
      <c r="BA1924" s="101">
        <f>_xll.qlInterestRateIndexFixingDate(Currency&amp;"ibor"&amp;Tenor,BB1924,Trigger)</f>
        <v>52849</v>
      </c>
      <c r="BB1924" s="101">
        <f>_xll.qlCalendarAdvance(Calendar,BB1923,AZ1924,"f",,Trigger)</f>
        <v>52853</v>
      </c>
      <c r="BC1924" s="101">
        <f>_xll.qlInterestRateIndexMaturity(Currency&amp;"ibor"&amp;Tenor,BB1924,Trigger)</f>
        <v>52944</v>
      </c>
      <c r="BD1924" s="246">
        <f>_xll.qlIndexFixing($AD$5,BA1924,TRUE,_xll.ohTrigger(Trigger,Trigger3M))</f>
        <v>1.7246180309496678E-2</v>
      </c>
      <c r="BE1924" s="246" t="e">
        <f>IFERROR(_xll.qlIndexFixing($BF$1,BA1924,TRUE,_xll.ohTrigger(Trigger,Trigger3M)),#N/A)</f>
        <v>#N/A</v>
      </c>
    </row>
    <row r="1925" spans="52:57" ht="11.25" customHeight="1" x14ac:dyDescent="0.25">
      <c r="AZ1925" s="102" t="s">
        <v>83</v>
      </c>
      <c r="BA1925" s="101">
        <f>_xll.qlInterestRateIndexFixingDate(Currency&amp;"ibor"&amp;Tenor,BB1925,Trigger)</f>
        <v>52856</v>
      </c>
      <c r="BB1925" s="101">
        <f>_xll.qlCalendarAdvance(Calendar,BB1924,AZ1925,"f",,Trigger)</f>
        <v>52860</v>
      </c>
      <c r="BC1925" s="101">
        <f>_xll.qlInterestRateIndexMaturity(Currency&amp;"ibor"&amp;Tenor,BB1925,Trigger)</f>
        <v>52951</v>
      </c>
      <c r="BD1925" s="246">
        <f>_xll.qlIndexFixing($AD$5,BA1925,TRUE,_xll.ohTrigger(Trigger,Trigger3M))</f>
        <v>1.7247364578091076E-2</v>
      </c>
      <c r="BE1925" s="246" t="e">
        <f>IFERROR(_xll.qlIndexFixing($BF$1,BA1925,TRUE,_xll.ohTrigger(Trigger,Trigger3M)),#N/A)</f>
        <v>#N/A</v>
      </c>
    </row>
    <row r="1926" spans="52:57" ht="11.25" customHeight="1" x14ac:dyDescent="0.25">
      <c r="AZ1926" s="102" t="s">
        <v>83</v>
      </c>
      <c r="BA1926" s="101">
        <f>_xll.qlInterestRateIndexFixingDate(Currency&amp;"ibor"&amp;Tenor,BB1926,Trigger)</f>
        <v>52863</v>
      </c>
      <c r="BB1926" s="101">
        <f>_xll.qlCalendarAdvance(Calendar,BB1925,AZ1926,"f",,Trigger)</f>
        <v>52867</v>
      </c>
      <c r="BC1926" s="101">
        <f>_xll.qlInterestRateIndexMaturity(Currency&amp;"ibor"&amp;Tenor,BB1926,Trigger)</f>
        <v>52958</v>
      </c>
      <c r="BD1926" s="246">
        <f>_xll.qlIndexFixing($AD$5,BA1926,TRUE,_xll.ohTrigger(Trigger,Trigger3M))</f>
        <v>1.724854884703772E-2</v>
      </c>
      <c r="BE1926" s="246" t="e">
        <f>IFERROR(_xll.qlIndexFixing($BF$1,BA1926,TRUE,_xll.ohTrigger(Trigger,Trigger3M)),#N/A)</f>
        <v>#N/A</v>
      </c>
    </row>
    <row r="1927" spans="52:57" ht="11.25" customHeight="1" x14ac:dyDescent="0.25">
      <c r="AZ1927" s="102" t="s">
        <v>83</v>
      </c>
      <c r="BA1927" s="101">
        <f>_xll.qlInterestRateIndexFixingDate(Currency&amp;"ibor"&amp;Tenor,BB1927,Trigger)</f>
        <v>52870</v>
      </c>
      <c r="BB1927" s="101">
        <f>_xll.qlCalendarAdvance(Calendar,BB1926,AZ1927,"f",,Trigger)</f>
        <v>52874</v>
      </c>
      <c r="BC1927" s="101">
        <f>_xll.qlInterestRateIndexMaturity(Currency&amp;"ibor"&amp;Tenor,BB1927,Trigger)</f>
        <v>52966</v>
      </c>
      <c r="BD1927" s="246">
        <f>_xll.qlIndexFixing($AD$5,BA1927,TRUE,_xll.ohTrigger(Trigger,Trigger3M))</f>
        <v>1.7250230386742782E-2</v>
      </c>
      <c r="BE1927" s="246" t="e">
        <f>IFERROR(_xll.qlIndexFixing($BF$1,BA1927,TRUE,_xll.ohTrigger(Trigger,Trigger3M)),#N/A)</f>
        <v>#N/A</v>
      </c>
    </row>
    <row r="1928" spans="52:57" ht="11.25" customHeight="1" x14ac:dyDescent="0.25">
      <c r="AZ1928" s="102" t="s">
        <v>83</v>
      </c>
      <c r="BA1928" s="101">
        <f>_xll.qlInterestRateIndexFixingDate(Currency&amp;"ibor"&amp;Tenor,BB1928,Trigger)</f>
        <v>52877</v>
      </c>
      <c r="BB1928" s="101">
        <f>_xll.qlCalendarAdvance(Calendar,BB1927,AZ1928,"f",,Trigger)</f>
        <v>52881</v>
      </c>
      <c r="BC1928" s="101">
        <f>_xll.qlInterestRateIndexMaturity(Currency&amp;"ibor"&amp;Tenor,BB1928,Trigger)</f>
        <v>52973</v>
      </c>
      <c r="BD1928" s="246">
        <f>_xll.qlIndexFixing($AD$5,BA1928,TRUE,_xll.ohTrigger(Trigger,Trigger3M))</f>
        <v>1.7251414713045896E-2</v>
      </c>
      <c r="BE1928" s="246" t="e">
        <f>IFERROR(_xll.qlIndexFixing($BF$1,BA1928,TRUE,_xll.ohTrigger(Trigger,Trigger3M)),#N/A)</f>
        <v>#N/A</v>
      </c>
    </row>
    <row r="1929" spans="52:57" ht="11.25" customHeight="1" x14ac:dyDescent="0.25">
      <c r="AZ1929" s="102" t="s">
        <v>83</v>
      </c>
      <c r="BA1929" s="101">
        <f>_xll.qlInterestRateIndexFixingDate(Currency&amp;"ibor"&amp;Tenor,BB1929,Trigger)</f>
        <v>52884</v>
      </c>
      <c r="BB1929" s="101">
        <f>_xll.qlCalendarAdvance(Calendar,BB1928,AZ1929,"f",,Trigger)</f>
        <v>52888</v>
      </c>
      <c r="BC1929" s="101">
        <f>_xll.qlInterestRateIndexMaturity(Currency&amp;"ibor"&amp;Tenor,BB1929,Trigger)</f>
        <v>52980</v>
      </c>
      <c r="BD1929" s="246">
        <f>_xll.qlIndexFixing($AD$5,BA1929,TRUE,_xll.ohTrigger(Trigger,Trigger3M))</f>
        <v>1.7252599039707855E-2</v>
      </c>
      <c r="BE1929" s="246" t="e">
        <f>IFERROR(_xll.qlIndexFixing($BF$1,BA1929,TRUE,_xll.ohTrigger(Trigger,Trigger3M)),#N/A)</f>
        <v>#N/A</v>
      </c>
    </row>
    <row r="1930" spans="52:57" ht="11.25" customHeight="1" x14ac:dyDescent="0.25">
      <c r="AZ1930" s="102" t="s">
        <v>83</v>
      </c>
      <c r="BA1930" s="101">
        <f>_xll.qlInterestRateIndexFixingDate(Currency&amp;"ibor"&amp;Tenor,BB1930,Trigger)</f>
        <v>52891</v>
      </c>
      <c r="BB1930" s="101">
        <f>_xll.qlCalendarAdvance(Calendar,BB1929,AZ1930,"f",,Trigger)</f>
        <v>52895</v>
      </c>
      <c r="BC1930" s="101">
        <f>_xll.qlInterestRateIndexMaturity(Currency&amp;"ibor"&amp;Tenor,BB1930,Trigger)</f>
        <v>52987</v>
      </c>
      <c r="BD1930" s="246">
        <f>_xll.qlIndexFixing($AD$5,BA1930,TRUE,_xll.ohTrigger(Trigger,Trigger3M))</f>
        <v>1.7253783366724312E-2</v>
      </c>
      <c r="BE1930" s="246" t="e">
        <f>IFERROR(_xll.qlIndexFixing($BF$1,BA1930,TRUE,_xll.ohTrigger(Trigger,Trigger3M)),#N/A)</f>
        <v>#N/A</v>
      </c>
    </row>
    <row r="1931" spans="52:57" ht="11.25" customHeight="1" x14ac:dyDescent="0.25">
      <c r="AZ1931" s="102" t="s">
        <v>83</v>
      </c>
      <c r="BA1931" s="101">
        <f>_xll.qlInterestRateIndexFixingDate(Currency&amp;"ibor"&amp;Tenor,BB1931,Trigger)</f>
        <v>52898</v>
      </c>
      <c r="BB1931" s="101">
        <f>_xll.qlCalendarAdvance(Calendar,BB1930,AZ1931,"f",,Trigger)</f>
        <v>52902</v>
      </c>
      <c r="BC1931" s="101">
        <f>_xll.qlInterestRateIndexMaturity(Currency&amp;"ibor"&amp;Tenor,BB1931,Trigger)</f>
        <v>52994</v>
      </c>
      <c r="BD1931" s="246">
        <f>_xll.qlIndexFixing($AD$5,BA1931,TRUE,_xll.ohTrigger(Trigger,Trigger3M))</f>
        <v>1.7254967694098743E-2</v>
      </c>
      <c r="BE1931" s="246" t="e">
        <f>IFERROR(_xll.qlIndexFixing($BF$1,BA1931,TRUE,_xll.ohTrigger(Trigger,Trigger3M)),#N/A)</f>
        <v>#N/A</v>
      </c>
    </row>
    <row r="1932" spans="52:57" ht="11.25" customHeight="1" x14ac:dyDescent="0.25">
      <c r="AZ1932" s="102" t="s">
        <v>83</v>
      </c>
      <c r="BA1932" s="101">
        <f>_xll.qlInterestRateIndexFixingDate(Currency&amp;"ibor"&amp;Tenor,BB1932,Trigger)</f>
        <v>52905</v>
      </c>
      <c r="BB1932" s="101">
        <f>_xll.qlCalendarAdvance(Calendar,BB1931,AZ1932,"f",,Trigger)</f>
        <v>52909</v>
      </c>
      <c r="BC1932" s="101">
        <f>_xll.qlInterestRateIndexMaturity(Currency&amp;"ibor"&amp;Tenor,BB1932,Trigger)</f>
        <v>53001</v>
      </c>
      <c r="BD1932" s="246">
        <f>_xll.qlIndexFixing($AD$5,BA1932,TRUE,_xll.ohTrigger(Trigger,Trigger3M))</f>
        <v>1.7256152021830281E-2</v>
      </c>
      <c r="BE1932" s="246" t="e">
        <f>IFERROR(_xll.qlIndexFixing($BF$1,BA1932,TRUE,_xll.ohTrigger(Trigger,Trigger3M)),#N/A)</f>
        <v>#N/A</v>
      </c>
    </row>
    <row r="1933" spans="52:57" ht="11.25" customHeight="1" x14ac:dyDescent="0.25">
      <c r="AZ1933" s="102" t="s">
        <v>83</v>
      </c>
      <c r="BA1933" s="101">
        <f>_xll.qlInterestRateIndexFixingDate(Currency&amp;"ibor"&amp;Tenor,BB1933,Trigger)</f>
        <v>52912</v>
      </c>
      <c r="BB1933" s="101">
        <f>_xll.qlCalendarAdvance(Calendar,BB1932,AZ1933,"f",,Trigger)</f>
        <v>52916</v>
      </c>
      <c r="BC1933" s="101">
        <f>_xll.qlInterestRateIndexMaturity(Currency&amp;"ibor"&amp;Tenor,BB1933,Trigger)</f>
        <v>53008</v>
      </c>
      <c r="BD1933" s="246">
        <f>_xll.qlIndexFixing($AD$5,BA1933,TRUE,_xll.ohTrigger(Trigger,Trigger3M))</f>
        <v>1.7257336349918925E-2</v>
      </c>
      <c r="BE1933" s="246" t="e">
        <f>IFERROR(_xll.qlIndexFixing($BF$1,BA1933,TRUE,_xll.ohTrigger(Trigger,Trigger3M)),#N/A)</f>
        <v>#N/A</v>
      </c>
    </row>
    <row r="1934" spans="52:57" ht="11.25" customHeight="1" x14ac:dyDescent="0.25">
      <c r="AZ1934" s="102" t="s">
        <v>83</v>
      </c>
      <c r="BA1934" s="101">
        <f>_xll.qlInterestRateIndexFixingDate(Currency&amp;"ibor"&amp;Tenor,BB1934,Trigger)</f>
        <v>52919</v>
      </c>
      <c r="BB1934" s="101">
        <f>_xll.qlCalendarAdvance(Calendar,BB1933,AZ1934,"f",,Trigger)</f>
        <v>52923</v>
      </c>
      <c r="BC1934" s="101">
        <f>_xll.qlInterestRateIndexMaturity(Currency&amp;"ibor"&amp;Tenor,BB1934,Trigger)</f>
        <v>53015</v>
      </c>
      <c r="BD1934" s="246">
        <f>_xll.qlIndexFixing($AD$5,BA1934,TRUE,_xll.ohTrigger(Trigger,Trigger3M))</f>
        <v>1.7258520678362935E-2</v>
      </c>
      <c r="BE1934" s="246" t="e">
        <f>IFERROR(_xll.qlIndexFixing($BF$1,BA1934,TRUE,_xll.ohTrigger(Trigger,Trigger3M)),#N/A)</f>
        <v>#N/A</v>
      </c>
    </row>
    <row r="1935" spans="52:57" ht="11.25" customHeight="1" x14ac:dyDescent="0.25">
      <c r="AZ1935" s="102" t="s">
        <v>83</v>
      </c>
      <c r="BA1935" s="101">
        <f>_xll.qlInterestRateIndexFixingDate(Currency&amp;"ibor"&amp;Tenor,BB1935,Trigger)</f>
        <v>52926</v>
      </c>
      <c r="BB1935" s="101">
        <f>_xll.qlCalendarAdvance(Calendar,BB1934,AZ1935,"f",,Trigger)</f>
        <v>52930</v>
      </c>
      <c r="BC1935" s="101">
        <f>_xll.qlInterestRateIndexMaturity(Currency&amp;"ibor"&amp;Tenor,BB1935,Trigger)</f>
        <v>53021</v>
      </c>
      <c r="BD1935" s="246">
        <f>_xll.qlIndexFixing($AD$5,BA1935,TRUE,_xll.ohTrigger(Trigger,Trigger3M))</f>
        <v>1.7259207283444593E-2</v>
      </c>
      <c r="BE1935" s="246" t="e">
        <f>IFERROR(_xll.qlIndexFixing($BF$1,BA1935,TRUE,_xll.ohTrigger(Trigger,Trigger3M)),#N/A)</f>
        <v>#N/A</v>
      </c>
    </row>
    <row r="1936" spans="52:57" ht="11.25" customHeight="1" x14ac:dyDescent="0.25">
      <c r="AZ1936" s="102" t="s">
        <v>83</v>
      </c>
      <c r="BA1936" s="101">
        <f>_xll.qlInterestRateIndexFixingDate(Currency&amp;"ibor"&amp;Tenor,BB1936,Trigger)</f>
        <v>52933</v>
      </c>
      <c r="BB1936" s="101">
        <f>_xll.qlCalendarAdvance(Calendar,BB1935,AZ1936,"f",,Trigger)</f>
        <v>52937</v>
      </c>
      <c r="BC1936" s="101">
        <f>_xll.qlInterestRateIndexMaturity(Currency&amp;"ibor"&amp;Tenor,BB1936,Trigger)</f>
        <v>53027</v>
      </c>
      <c r="BD1936" s="246">
        <f>_xll.qlIndexFixing($AD$5,BA1936,TRUE,_xll.ohTrigger(Trigger,Trigger3M))</f>
        <v>1.7259893796798487E-2</v>
      </c>
      <c r="BE1936" s="246" t="e">
        <f>IFERROR(_xll.qlIndexFixing($BF$1,BA1936,TRUE,_xll.ohTrigger(Trigger,Trigger3M)),#N/A)</f>
        <v>#N/A</v>
      </c>
    </row>
    <row r="1937" spans="52:57" ht="11.25" customHeight="1" x14ac:dyDescent="0.25">
      <c r="AZ1937" s="102" t="s">
        <v>83</v>
      </c>
      <c r="BA1937" s="101">
        <f>_xll.qlInterestRateIndexFixingDate(Currency&amp;"ibor"&amp;Tenor,BB1937,Trigger)</f>
        <v>52940</v>
      </c>
      <c r="BB1937" s="101">
        <f>_xll.qlCalendarAdvance(Calendar,BB1936,AZ1937,"f",,Trigger)</f>
        <v>52944</v>
      </c>
      <c r="BC1937" s="101">
        <f>_xll.qlInterestRateIndexMaturity(Currency&amp;"ibor"&amp;Tenor,BB1937,Trigger)</f>
        <v>53034</v>
      </c>
      <c r="BD1937" s="246">
        <f>_xll.qlIndexFixing($AD$5,BA1937,TRUE,_xll.ohTrigger(Trigger,Trigger3M))</f>
        <v>1.7261078012945852E-2</v>
      </c>
      <c r="BE1937" s="246" t="e">
        <f>IFERROR(_xll.qlIndexFixing($BF$1,BA1937,TRUE,_xll.ohTrigger(Trigger,Trigger3M)),#N/A)</f>
        <v>#N/A</v>
      </c>
    </row>
    <row r="1938" spans="52:57" ht="11.25" customHeight="1" x14ac:dyDescent="0.25">
      <c r="AZ1938" s="102" t="s">
        <v>83</v>
      </c>
      <c r="BA1938" s="101">
        <f>_xll.qlInterestRateIndexFixingDate(Currency&amp;"ibor"&amp;Tenor,BB1938,Trigger)</f>
        <v>52947</v>
      </c>
      <c r="BB1938" s="101">
        <f>_xll.qlCalendarAdvance(Calendar,BB1937,AZ1938,"f",,Trigger)</f>
        <v>52951</v>
      </c>
      <c r="BC1938" s="101">
        <f>_xll.qlInterestRateIndexMaturity(Currency&amp;"ibor"&amp;Tenor,BB1938,Trigger)</f>
        <v>53041</v>
      </c>
      <c r="BD1938" s="246">
        <f>_xll.qlIndexFixing($AD$5,BA1938,TRUE,_xll.ohTrigger(Trigger,Trigger3M))</f>
        <v>1.7262262229442271E-2</v>
      </c>
      <c r="BE1938" s="246" t="e">
        <f>IFERROR(_xll.qlIndexFixing($BF$1,BA1938,TRUE,_xll.ohTrigger(Trigger,Trigger3M)),#N/A)</f>
        <v>#N/A</v>
      </c>
    </row>
    <row r="1939" spans="52:57" ht="11.25" customHeight="1" x14ac:dyDescent="0.25">
      <c r="AZ1939" s="102" t="s">
        <v>83</v>
      </c>
      <c r="BA1939" s="101">
        <f>_xll.qlInterestRateIndexFixingDate(Currency&amp;"ibor"&amp;Tenor,BB1939,Trigger)</f>
        <v>52953</v>
      </c>
      <c r="BB1939" s="101">
        <f>_xll.qlCalendarAdvance(Calendar,BB1938,AZ1939,"f",,Trigger)</f>
        <v>52958</v>
      </c>
      <c r="BC1939" s="101">
        <f>_xll.qlInterestRateIndexMaturity(Currency&amp;"ibor"&amp;Tenor,BB1939,Trigger)</f>
        <v>53048</v>
      </c>
      <c r="BD1939" s="246">
        <f>_xll.qlIndexFixing($AD$5,BA1939,TRUE,_xll.ohTrigger(Trigger,Trigger3M))</f>
        <v>1.7263446446286856E-2</v>
      </c>
      <c r="BE1939" s="246" t="e">
        <f>IFERROR(_xll.qlIndexFixing($BF$1,BA1939,TRUE,_xll.ohTrigger(Trigger,Trigger3M)),#N/A)</f>
        <v>#N/A</v>
      </c>
    </row>
    <row r="1940" spans="52:57" ht="11.25" customHeight="1" x14ac:dyDescent="0.25">
      <c r="AZ1940" s="102" t="s">
        <v>83</v>
      </c>
      <c r="BA1940" s="101">
        <f>_xll.qlInterestRateIndexFixingDate(Currency&amp;"ibor"&amp;Tenor,BB1940,Trigger)</f>
        <v>52961</v>
      </c>
      <c r="BB1940" s="101">
        <f>_xll.qlCalendarAdvance(Calendar,BB1939,AZ1940,"f",,Trigger)</f>
        <v>52965</v>
      </c>
      <c r="BC1940" s="101">
        <f>_xll.qlInterestRateIndexMaturity(Currency&amp;"ibor"&amp;Tenor,BB1940,Trigger)</f>
        <v>53055</v>
      </c>
      <c r="BD1940" s="246">
        <f>_xll.qlIndexFixing($AD$5,BA1940,TRUE,_xll.ohTrigger(Trigger,Trigger3M))</f>
        <v>1.7264630663480496E-2</v>
      </c>
      <c r="BE1940" s="246" t="e">
        <f>IFERROR(_xll.qlIndexFixing($BF$1,BA1940,TRUE,_xll.ohTrigger(Trigger,Trigger3M)),#N/A)</f>
        <v>#N/A</v>
      </c>
    </row>
    <row r="1941" spans="52:57" ht="11.25" customHeight="1" x14ac:dyDescent="0.25">
      <c r="AZ1941" s="102" t="s">
        <v>83</v>
      </c>
      <c r="BA1941" s="101">
        <f>_xll.qlInterestRateIndexFixingDate(Currency&amp;"ibor"&amp;Tenor,BB1941,Trigger)</f>
        <v>52968</v>
      </c>
      <c r="BB1941" s="101">
        <f>_xll.qlCalendarAdvance(Calendar,BB1940,AZ1941,"f",,Trigger)</f>
        <v>52972</v>
      </c>
      <c r="BC1941" s="101">
        <f>_xll.qlInterestRateIndexMaturity(Currency&amp;"ibor"&amp;Tenor,BB1941,Trigger)</f>
        <v>53063</v>
      </c>
      <c r="BD1941" s="246">
        <f>_xll.qlIndexFixing($AD$5,BA1941,TRUE,_xll.ohTrigger(Trigger,Trigger3M))</f>
        <v>1.726631292359998E-2</v>
      </c>
      <c r="BE1941" s="246" t="e">
        <f>IFERROR(_xll.qlIndexFixing($BF$1,BA1941,TRUE,_xll.ohTrigger(Trigger,Trigger3M)),#N/A)</f>
        <v>#N/A</v>
      </c>
    </row>
    <row r="1942" spans="52:57" ht="11.25" customHeight="1" x14ac:dyDescent="0.25">
      <c r="AZ1942" s="102" t="s">
        <v>83</v>
      </c>
      <c r="BA1942" s="101">
        <f>_xll.qlInterestRateIndexFixingDate(Currency&amp;"ibor"&amp;Tenor,BB1942,Trigger)</f>
        <v>52975</v>
      </c>
      <c r="BB1942" s="101">
        <f>_xll.qlCalendarAdvance(Calendar,BB1941,AZ1942,"f",,Trigger)</f>
        <v>52979</v>
      </c>
      <c r="BC1942" s="101">
        <f>_xll.qlInterestRateIndexMaturity(Currency&amp;"ibor"&amp;Tenor,BB1942,Trigger)</f>
        <v>53069</v>
      </c>
      <c r="BD1942" s="246">
        <f>_xll.qlIndexFixing($AD$5,BA1942,TRUE,_xll.ohTrigger(Trigger,Trigger3M))</f>
        <v>1.7266999098917601E-2</v>
      </c>
      <c r="BE1942" s="246" t="e">
        <f>IFERROR(_xll.qlIndexFixing($BF$1,BA1942,TRUE,_xll.ohTrigger(Trigger,Trigger3M)),#N/A)</f>
        <v>#N/A</v>
      </c>
    </row>
    <row r="1943" spans="52:57" ht="11.25" customHeight="1" x14ac:dyDescent="0.25">
      <c r="AZ1943" s="102" t="s">
        <v>83</v>
      </c>
      <c r="BA1943" s="101">
        <f>_xll.qlInterestRateIndexFixingDate(Currency&amp;"ibor"&amp;Tenor,BB1943,Trigger)</f>
        <v>52982</v>
      </c>
      <c r="BB1943" s="101">
        <f>_xll.qlCalendarAdvance(Calendar,BB1942,AZ1943,"f",,Trigger)</f>
        <v>52986</v>
      </c>
      <c r="BC1943" s="101">
        <f>_xll.qlInterestRateIndexMaturity(Currency&amp;"ibor"&amp;Tenor,BB1943,Trigger)</f>
        <v>53076</v>
      </c>
      <c r="BD1943" s="246">
        <f>_xll.qlIndexFixing($AD$5,BA1943,TRUE,_xll.ohTrigger(Trigger,Trigger3M))</f>
        <v>1.7268183317159291E-2</v>
      </c>
      <c r="BE1943" s="246" t="e">
        <f>IFERROR(_xll.qlIndexFixing($BF$1,BA1943,TRUE,_xll.ohTrigger(Trigger,Trigger3M)),#N/A)</f>
        <v>#N/A</v>
      </c>
    </row>
    <row r="1944" spans="52:57" ht="11.25" customHeight="1" x14ac:dyDescent="0.25">
      <c r="AZ1944" s="102" t="s">
        <v>83</v>
      </c>
      <c r="BA1944" s="101">
        <f>_xll.qlInterestRateIndexFixingDate(Currency&amp;"ibor"&amp;Tenor,BB1944,Trigger)</f>
        <v>52989</v>
      </c>
      <c r="BB1944" s="101">
        <f>_xll.qlCalendarAdvance(Calendar,BB1943,AZ1944,"f",,Trigger)</f>
        <v>52993</v>
      </c>
      <c r="BC1944" s="101">
        <f>_xll.qlInterestRateIndexMaturity(Currency&amp;"ibor"&amp;Tenor,BB1944,Trigger)</f>
        <v>53080</v>
      </c>
      <c r="BD1944" s="246">
        <f>_xll.qlIndexFixing($AD$5,BA1944,TRUE,_xll.ohTrigger(Trigger,Trigger3M))</f>
        <v>1.7267873025484669E-2</v>
      </c>
      <c r="BE1944" s="246" t="e">
        <f>IFERROR(_xll.qlIndexFixing($BF$1,BA1944,TRUE,_xll.ohTrigger(Trigger,Trigger3M)),#N/A)</f>
        <v>#N/A</v>
      </c>
    </row>
    <row r="1945" spans="52:57" ht="11.25" customHeight="1" x14ac:dyDescent="0.25">
      <c r="AZ1945" s="102" t="s">
        <v>83</v>
      </c>
      <c r="BA1945" s="101">
        <f>_xll.qlInterestRateIndexFixingDate(Currency&amp;"ibor"&amp;Tenor,BB1945,Trigger)</f>
        <v>52996</v>
      </c>
      <c r="BB1945" s="101">
        <f>_xll.qlCalendarAdvance(Calendar,BB1944,AZ1945,"f",,Trigger)</f>
        <v>53000</v>
      </c>
      <c r="BC1945" s="101">
        <f>_xll.qlInterestRateIndexMaturity(Currency&amp;"ibor"&amp;Tenor,BB1945,Trigger)</f>
        <v>53090</v>
      </c>
      <c r="BD1945" s="246">
        <f>_xll.qlIndexFixing($AD$5,BA1945,TRUE,_xll.ohTrigger(Trigger,Trigger3M))</f>
        <v>1.7270551754689834E-2</v>
      </c>
      <c r="BE1945" s="246" t="e">
        <f>IFERROR(_xll.qlIndexFixing($BF$1,BA1945,TRUE,_xll.ohTrigger(Trigger,Trigger3M)),#N/A)</f>
        <v>#N/A</v>
      </c>
    </row>
    <row r="1946" spans="52:57" ht="11.25" customHeight="1" x14ac:dyDescent="0.25">
      <c r="AZ1946" s="102" t="s">
        <v>83</v>
      </c>
      <c r="BA1946" s="101">
        <f>_xll.qlInterestRateIndexFixingDate(Currency&amp;"ibor"&amp;Tenor,BB1946,Trigger)</f>
        <v>53003</v>
      </c>
      <c r="BB1946" s="101">
        <f>_xll.qlCalendarAdvance(Calendar,BB1945,AZ1946,"f",,Trigger)</f>
        <v>53007</v>
      </c>
      <c r="BC1946" s="101">
        <f>_xll.qlInterestRateIndexMaturity(Currency&amp;"ibor"&amp;Tenor,BB1946,Trigger)</f>
        <v>53097</v>
      </c>
      <c r="BD1946" s="246">
        <f>_xll.qlIndexFixing($AD$5,BA1946,TRUE,_xll.ohTrigger(Trigger,Trigger3M))</f>
        <v>1.7271735973979574E-2</v>
      </c>
      <c r="BE1946" s="246" t="e">
        <f>IFERROR(_xll.qlIndexFixing($BF$1,BA1946,TRUE,_xll.ohTrigger(Trigger,Trigger3M)),#N/A)</f>
        <v>#N/A</v>
      </c>
    </row>
    <row r="1947" spans="52:57" ht="11.25" customHeight="1" x14ac:dyDescent="0.25">
      <c r="AZ1947" s="102" t="s">
        <v>83</v>
      </c>
      <c r="BA1947" s="101">
        <f>_xll.qlInterestRateIndexFixingDate(Currency&amp;"ibor"&amp;Tenor,BB1947,Trigger)</f>
        <v>53010</v>
      </c>
      <c r="BB1947" s="101">
        <f>_xll.qlCalendarAdvance(Calendar,BB1946,AZ1947,"f",,Trigger)</f>
        <v>53014</v>
      </c>
      <c r="BC1947" s="101">
        <f>_xll.qlInterestRateIndexMaturity(Currency&amp;"ibor"&amp;Tenor,BB1947,Trigger)</f>
        <v>53104</v>
      </c>
      <c r="BD1947" s="246">
        <f>_xll.qlIndexFixing($AD$5,BA1947,TRUE,_xll.ohTrigger(Trigger,Trigger3M))</f>
        <v>1.7272920193616592E-2</v>
      </c>
      <c r="BE1947" s="246" t="e">
        <f>IFERROR(_xll.qlIndexFixing($BF$1,BA1947,TRUE,_xll.ohTrigger(Trigger,Trigger3M)),#N/A)</f>
        <v>#N/A</v>
      </c>
    </row>
    <row r="1948" spans="52:57" ht="11.25" customHeight="1" x14ac:dyDescent="0.25">
      <c r="AZ1948" s="102" t="s">
        <v>83</v>
      </c>
      <c r="BA1948" s="101">
        <f>_xll.qlInterestRateIndexFixingDate(Currency&amp;"ibor"&amp;Tenor,BB1948,Trigger)</f>
        <v>53017</v>
      </c>
      <c r="BB1948" s="101">
        <f>_xll.qlCalendarAdvance(Calendar,BB1947,AZ1948,"f",,Trigger)</f>
        <v>53021</v>
      </c>
      <c r="BC1948" s="101">
        <f>_xll.qlInterestRateIndexMaturity(Currency&amp;"ibor"&amp;Tenor,BB1948,Trigger)</f>
        <v>53113</v>
      </c>
      <c r="BD1948" s="246">
        <f>_xll.qlIndexFixing($AD$5,BA1948,TRUE,_xll.ohTrigger(Trigger,Trigger3M))</f>
        <v>1.7275101314065618E-2</v>
      </c>
      <c r="BE1948" s="246" t="e">
        <f>IFERROR(_xll.qlIndexFixing($BF$1,BA1948,TRUE,_xll.ohTrigger(Trigger,Trigger3M)),#N/A)</f>
        <v>#N/A</v>
      </c>
    </row>
    <row r="1949" spans="52:57" ht="11.25" customHeight="1" x14ac:dyDescent="0.25">
      <c r="AZ1949" s="102" t="s">
        <v>83</v>
      </c>
      <c r="BA1949" s="101">
        <f>_xll.qlInterestRateIndexFixingDate(Currency&amp;"ibor"&amp;Tenor,BB1949,Trigger)</f>
        <v>53024</v>
      </c>
      <c r="BB1949" s="101">
        <f>_xll.qlCalendarAdvance(Calendar,BB1948,AZ1949,"f",,Trigger)</f>
        <v>53028</v>
      </c>
      <c r="BC1949" s="101">
        <f>_xll.qlInterestRateIndexMaturity(Currency&amp;"ibor"&amp;Tenor,BB1949,Trigger)</f>
        <v>53120</v>
      </c>
      <c r="BD1949" s="246">
        <f>_xll.qlIndexFixing($AD$5,BA1949,TRUE,_xll.ohTrigger(Trigger,Trigger3M))</f>
        <v>1.7276285647864476E-2</v>
      </c>
      <c r="BE1949" s="246" t="e">
        <f>IFERROR(_xll.qlIndexFixing($BF$1,BA1949,TRUE,_xll.ohTrigger(Trigger,Trigger3M)),#N/A)</f>
        <v>#N/A</v>
      </c>
    </row>
    <row r="1950" spans="52:57" ht="11.25" customHeight="1" x14ac:dyDescent="0.25">
      <c r="AZ1950" s="102" t="s">
        <v>83</v>
      </c>
      <c r="BA1950" s="101">
        <f>_xll.qlInterestRateIndexFixingDate(Currency&amp;"ibor"&amp;Tenor,BB1950,Trigger)</f>
        <v>53031</v>
      </c>
      <c r="BB1950" s="101">
        <f>_xll.qlCalendarAdvance(Calendar,BB1949,AZ1950,"f",,Trigger)</f>
        <v>53035</v>
      </c>
      <c r="BC1950" s="101">
        <f>_xll.qlInterestRateIndexMaturity(Currency&amp;"ibor"&amp;Tenor,BB1950,Trigger)</f>
        <v>53127</v>
      </c>
      <c r="BD1950" s="246">
        <f>_xll.qlIndexFixing($AD$5,BA1950,TRUE,_xll.ohTrigger(Trigger,Trigger3M))</f>
        <v>1.727746998201957E-2</v>
      </c>
      <c r="BE1950" s="246" t="e">
        <f>IFERROR(_xll.qlIndexFixing($BF$1,BA1950,TRUE,_xll.ohTrigger(Trigger,Trigger3M)),#N/A)</f>
        <v>#N/A</v>
      </c>
    </row>
    <row r="1951" spans="52:57" ht="11.25" customHeight="1" x14ac:dyDescent="0.25">
      <c r="AZ1951" s="102" t="s">
        <v>83</v>
      </c>
      <c r="BA1951" s="101">
        <f>_xll.qlInterestRateIndexFixingDate(Currency&amp;"ibor"&amp;Tenor,BB1951,Trigger)</f>
        <v>53038</v>
      </c>
      <c r="BB1951" s="101">
        <f>_xll.qlCalendarAdvance(Calendar,BB1950,AZ1951,"f",,Trigger)</f>
        <v>53042</v>
      </c>
      <c r="BC1951" s="101">
        <f>_xll.qlInterestRateIndexMaturity(Currency&amp;"ibor"&amp;Tenor,BB1951,Trigger)</f>
        <v>53134</v>
      </c>
      <c r="BD1951" s="246">
        <f>_xll.qlIndexFixing($AD$5,BA1951,TRUE,_xll.ohTrigger(Trigger,Trigger3M))</f>
        <v>1.7278654316530032E-2</v>
      </c>
      <c r="BE1951" s="246" t="e">
        <f>IFERROR(_xll.qlIndexFixing($BF$1,BA1951,TRUE,_xll.ohTrigger(Trigger,Trigger3M)),#N/A)</f>
        <v>#N/A</v>
      </c>
    </row>
    <row r="1952" spans="52:57" ht="11.25" customHeight="1" x14ac:dyDescent="0.25">
      <c r="AZ1952" s="102" t="s">
        <v>83</v>
      </c>
      <c r="BA1952" s="101">
        <f>_xll.qlInterestRateIndexFixingDate(Currency&amp;"ibor"&amp;Tenor,BB1952,Trigger)</f>
        <v>53045</v>
      </c>
      <c r="BB1952" s="101">
        <f>_xll.qlCalendarAdvance(Calendar,BB1951,AZ1952,"f",,Trigger)</f>
        <v>53049</v>
      </c>
      <c r="BC1952" s="101">
        <f>_xll.qlInterestRateIndexMaturity(Currency&amp;"ibor"&amp;Tenor,BB1952,Trigger)</f>
        <v>53141</v>
      </c>
      <c r="BD1952" s="246">
        <f>_xll.qlIndexFixing($AD$5,BA1952,TRUE,_xll.ohTrigger(Trigger,Trigger3M))</f>
        <v>1.7279838651399339E-2</v>
      </c>
      <c r="BE1952" s="246" t="e">
        <f>IFERROR(_xll.qlIndexFixing($BF$1,BA1952,TRUE,_xll.ohTrigger(Trigger,Trigger3M)),#N/A)</f>
        <v>#N/A</v>
      </c>
    </row>
    <row r="1953" spans="52:57" ht="11.25" customHeight="1" x14ac:dyDescent="0.25">
      <c r="AZ1953" s="102" t="s">
        <v>83</v>
      </c>
      <c r="BA1953" s="101">
        <f>_xll.qlInterestRateIndexFixingDate(Currency&amp;"ibor"&amp;Tenor,BB1953,Trigger)</f>
        <v>53052</v>
      </c>
      <c r="BB1953" s="101">
        <f>_xll.qlCalendarAdvance(Calendar,BB1952,AZ1953,"f",,Trigger)</f>
        <v>53056</v>
      </c>
      <c r="BC1953" s="101">
        <f>_xll.qlInterestRateIndexMaturity(Currency&amp;"ibor"&amp;Tenor,BB1953,Trigger)</f>
        <v>53147</v>
      </c>
      <c r="BD1953" s="246">
        <f>_xll.qlIndexFixing($AD$5,BA1953,TRUE,_xll.ohTrigger(Trigger,Trigger3M))</f>
        <v>1.7280524242033236E-2</v>
      </c>
      <c r="BE1953" s="246" t="e">
        <f>IFERROR(_xll.qlIndexFixing($BF$1,BA1953,TRUE,_xll.ohTrigger(Trigger,Trigger3M)),#N/A)</f>
        <v>#N/A</v>
      </c>
    </row>
    <row r="1954" spans="52:57" ht="11.25" customHeight="1" x14ac:dyDescent="0.25">
      <c r="AZ1954" s="102" t="s">
        <v>83</v>
      </c>
      <c r="BA1954" s="101">
        <f>_xll.qlInterestRateIndexFixingDate(Currency&amp;"ibor"&amp;Tenor,BB1954,Trigger)</f>
        <v>53057</v>
      </c>
      <c r="BB1954" s="101">
        <f>_xll.qlCalendarAdvance(Calendar,BB1953,AZ1954,"f",,Trigger)</f>
        <v>53063</v>
      </c>
      <c r="BC1954" s="101">
        <f>_xll.qlInterestRateIndexMaturity(Currency&amp;"ibor"&amp;Tenor,BB1954,Trigger)</f>
        <v>53154</v>
      </c>
      <c r="BD1954" s="246">
        <f>_xll.qlIndexFixing($AD$5,BA1954,TRUE,_xll.ohTrigger(Trigger,Trigger3M))</f>
        <v>1.7281708520863841E-2</v>
      </c>
      <c r="BE1954" s="246" t="e">
        <f>IFERROR(_xll.qlIndexFixing($BF$1,BA1954,TRUE,_xll.ohTrigger(Trigger,Trigger3M)),#N/A)</f>
        <v>#N/A</v>
      </c>
    </row>
    <row r="1955" spans="52:57" ht="11.25" customHeight="1" x14ac:dyDescent="0.25">
      <c r="AZ1955" s="102" t="s">
        <v>83</v>
      </c>
      <c r="BA1955" s="101">
        <f>_xll.qlInterestRateIndexFixingDate(Currency&amp;"ibor"&amp;Tenor,BB1955,Trigger)</f>
        <v>53066</v>
      </c>
      <c r="BB1955" s="101">
        <f>_xll.qlCalendarAdvance(Calendar,BB1954,AZ1955,"f",,Trigger)</f>
        <v>53070</v>
      </c>
      <c r="BC1955" s="101">
        <f>_xll.qlInterestRateIndexMaturity(Currency&amp;"ibor"&amp;Tenor,BB1955,Trigger)</f>
        <v>53161</v>
      </c>
      <c r="BD1955" s="246">
        <f>_xll.qlIndexFixing($AD$5,BA1955,TRUE,_xll.ohTrigger(Trigger,Trigger3M))</f>
        <v>1.7282892800046693E-2</v>
      </c>
      <c r="BE1955" s="246" t="e">
        <f>IFERROR(_xll.qlIndexFixing($BF$1,BA1955,TRUE,_xll.ohTrigger(Trigger,Trigger3M)),#N/A)</f>
        <v>#N/A</v>
      </c>
    </row>
    <row r="1956" spans="52:57" ht="11.25" customHeight="1" x14ac:dyDescent="0.25">
      <c r="AZ1956" s="102" t="s">
        <v>83</v>
      </c>
      <c r="BA1956" s="101">
        <f>_xll.qlInterestRateIndexFixingDate(Currency&amp;"ibor"&amp;Tenor,BB1956,Trigger)</f>
        <v>53073</v>
      </c>
      <c r="BB1956" s="101">
        <f>_xll.qlCalendarAdvance(Calendar,BB1955,AZ1956,"f",,Trigger)</f>
        <v>53077</v>
      </c>
      <c r="BC1956" s="101">
        <f>_xll.qlInterestRateIndexMaturity(Currency&amp;"ibor"&amp;Tenor,BB1956,Trigger)</f>
        <v>53168</v>
      </c>
      <c r="BD1956" s="246">
        <f>_xll.qlIndexFixing($AD$5,BA1956,TRUE,_xll.ohTrigger(Trigger,Trigger3M))</f>
        <v>1.7285454890927244E-2</v>
      </c>
      <c r="BE1956" s="246" t="e">
        <f>IFERROR(_xll.qlIndexFixing($BF$1,BA1956,TRUE,_xll.ohTrigger(Trigger,Trigger3M)),#N/A)</f>
        <v>#N/A</v>
      </c>
    </row>
    <row r="1957" spans="52:57" ht="11.25" customHeight="1" x14ac:dyDescent="0.25">
      <c r="AZ1957" s="102" t="s">
        <v>83</v>
      </c>
      <c r="BA1957" s="101">
        <f>_xll.qlInterestRateIndexFixingDate(Currency&amp;"ibor"&amp;Tenor,BB1957,Trigger)</f>
        <v>53079</v>
      </c>
      <c r="BB1957" s="101">
        <f>_xll.qlCalendarAdvance(Calendar,BB1956,AZ1957,"f",,Trigger)</f>
        <v>53084</v>
      </c>
      <c r="BC1957" s="101">
        <f>_xll.qlInterestRateIndexMaturity(Currency&amp;"ibor"&amp;Tenor,BB1957,Trigger)</f>
        <v>53176</v>
      </c>
      <c r="BD1957" s="246">
        <f>_xll.qlIndexFixing($AD$5,BA1957,TRUE,_xll.ohTrigger(Trigger,Trigger3M))</f>
        <v>1.7298035408460501E-2</v>
      </c>
      <c r="BE1957" s="246" t="e">
        <f>IFERROR(_xll.qlIndexFixing($BF$1,BA1957,TRUE,_xll.ohTrigger(Trigger,Trigger3M)),#N/A)</f>
        <v>#N/A</v>
      </c>
    </row>
    <row r="1958" spans="52:57" ht="11.25" customHeight="1" x14ac:dyDescent="0.25">
      <c r="AZ1958" s="102" t="s">
        <v>83</v>
      </c>
      <c r="BA1958" s="101">
        <f>_xll.qlInterestRateIndexFixingDate(Currency&amp;"ibor"&amp;Tenor,BB1958,Trigger)</f>
        <v>53087</v>
      </c>
      <c r="BB1958" s="101">
        <f>_xll.qlCalendarAdvance(Calendar,BB1957,AZ1958,"f",,Trigger)</f>
        <v>53091</v>
      </c>
      <c r="BC1958" s="101">
        <f>_xll.qlInterestRateIndexMaturity(Currency&amp;"ibor"&amp;Tenor,BB1958,Trigger)</f>
        <v>53183</v>
      </c>
      <c r="BD1958" s="246">
        <f>_xll.qlIndexFixing($AD$5,BA1958,TRUE,_xll.ohTrigger(Trigger,Trigger3M))</f>
        <v>1.7308780987208176E-2</v>
      </c>
      <c r="BE1958" s="246" t="e">
        <f>IFERROR(_xll.qlIndexFixing($BF$1,BA1958,TRUE,_xll.ohTrigger(Trigger,Trigger3M)),#N/A)</f>
        <v>#N/A</v>
      </c>
    </row>
    <row r="1959" spans="52:57" ht="11.25" customHeight="1" x14ac:dyDescent="0.25">
      <c r="AZ1959" s="102" t="s">
        <v>83</v>
      </c>
      <c r="BA1959" s="101">
        <f>_xll.qlInterestRateIndexFixingDate(Currency&amp;"ibor"&amp;Tenor,BB1959,Trigger)</f>
        <v>53094</v>
      </c>
      <c r="BB1959" s="101">
        <f>_xll.qlCalendarAdvance(Calendar,BB1958,AZ1959,"f",,Trigger)</f>
        <v>53098</v>
      </c>
      <c r="BC1959" s="101">
        <f>_xll.qlInterestRateIndexMaturity(Currency&amp;"ibor"&amp;Tenor,BB1959,Trigger)</f>
        <v>53190</v>
      </c>
      <c r="BD1959" s="246">
        <f>_xll.qlIndexFixing($AD$5,BA1959,TRUE,_xll.ohTrigger(Trigger,Trigger3M))</f>
        <v>1.7319538780846688E-2</v>
      </c>
      <c r="BE1959" s="246" t="e">
        <f>IFERROR(_xll.qlIndexFixing($BF$1,BA1959,TRUE,_xll.ohTrigger(Trigger,Trigger3M)),#N/A)</f>
        <v>#N/A</v>
      </c>
    </row>
    <row r="1960" spans="52:57" ht="11.25" customHeight="1" x14ac:dyDescent="0.25">
      <c r="AZ1960" s="102" t="s">
        <v>83</v>
      </c>
      <c r="BA1960" s="101">
        <f>_xll.qlInterestRateIndexFixingDate(Currency&amp;"ibor"&amp;Tenor,BB1960,Trigger)</f>
        <v>53101</v>
      </c>
      <c r="BB1960" s="101">
        <f>_xll.qlCalendarAdvance(Calendar,BB1959,AZ1960,"f",,Trigger)</f>
        <v>53105</v>
      </c>
      <c r="BC1960" s="101">
        <f>_xll.qlInterestRateIndexMaturity(Currency&amp;"ibor"&amp;Tenor,BB1960,Trigger)</f>
        <v>53197</v>
      </c>
      <c r="BD1960" s="246">
        <f>_xll.qlIndexFixing($AD$5,BA1960,TRUE,_xll.ohTrigger(Trigger,Trigger3M))</f>
        <v>1.7330308789477698E-2</v>
      </c>
      <c r="BE1960" s="246" t="e">
        <f>IFERROR(_xll.qlIndexFixing($BF$1,BA1960,TRUE,_xll.ohTrigger(Trigger,Trigger3M)),#N/A)</f>
        <v>#N/A</v>
      </c>
    </row>
    <row r="1961" spans="52:57" ht="11.25" customHeight="1" x14ac:dyDescent="0.25">
      <c r="AZ1961" s="102" t="s">
        <v>83</v>
      </c>
      <c r="BA1961" s="101">
        <f>_xll.qlInterestRateIndexFixingDate(Currency&amp;"ibor"&amp;Tenor,BB1961,Trigger)</f>
        <v>53108</v>
      </c>
      <c r="BB1961" s="101">
        <f>_xll.qlCalendarAdvance(Calendar,BB1960,AZ1961,"f",,Trigger)</f>
        <v>53112</v>
      </c>
      <c r="BC1961" s="101">
        <f>_xll.qlInterestRateIndexMaturity(Currency&amp;"ibor"&amp;Tenor,BB1961,Trigger)</f>
        <v>53204</v>
      </c>
      <c r="BD1961" s="246">
        <f>_xll.qlIndexFixing($AD$5,BA1961,TRUE,_xll.ohTrigger(Trigger,Trigger3M))</f>
        <v>1.7341091013199385E-2</v>
      </c>
      <c r="BE1961" s="246" t="e">
        <f>IFERROR(_xll.qlIndexFixing($BF$1,BA1961,TRUE,_xll.ohTrigger(Trigger,Trigger3M)),#N/A)</f>
        <v>#N/A</v>
      </c>
    </row>
    <row r="1962" spans="52:57" ht="11.25" customHeight="1" x14ac:dyDescent="0.25">
      <c r="AZ1962" s="102" t="s">
        <v>83</v>
      </c>
      <c r="BA1962" s="101">
        <f>_xll.qlInterestRateIndexFixingDate(Currency&amp;"ibor"&amp;Tenor,BB1962,Trigger)</f>
        <v>53115</v>
      </c>
      <c r="BB1962" s="101">
        <f>_xll.qlCalendarAdvance(Calendar,BB1961,AZ1962,"f",,Trigger)</f>
        <v>53119</v>
      </c>
      <c r="BC1962" s="101">
        <f>_xll.qlInterestRateIndexMaturity(Currency&amp;"ibor"&amp;Tenor,BB1962,Trigger)</f>
        <v>53211</v>
      </c>
      <c r="BD1962" s="246">
        <f>_xll.qlIndexFixing($AD$5,BA1962,TRUE,_xll.ohTrigger(Trigger,Trigger3M))</f>
        <v>1.7351885452114277E-2</v>
      </c>
      <c r="BE1962" s="246" t="e">
        <f>IFERROR(_xll.qlIndexFixing($BF$1,BA1962,TRUE,_xll.ohTrigger(Trigger,Trigger3M)),#N/A)</f>
        <v>#N/A</v>
      </c>
    </row>
    <row r="1963" spans="52:57" ht="11.25" customHeight="1" x14ac:dyDescent="0.25">
      <c r="AZ1963" s="102" t="s">
        <v>83</v>
      </c>
      <c r="BA1963" s="101">
        <f>_xll.qlInterestRateIndexFixingDate(Currency&amp;"ibor"&amp;Tenor,BB1963,Trigger)</f>
        <v>53122</v>
      </c>
      <c r="BB1963" s="101">
        <f>_xll.qlCalendarAdvance(Calendar,BB1962,AZ1963,"f",,Trigger)</f>
        <v>53126</v>
      </c>
      <c r="BC1963" s="101">
        <f>_xll.qlInterestRateIndexMaturity(Currency&amp;"ibor"&amp;Tenor,BB1963,Trigger)</f>
        <v>53218</v>
      </c>
      <c r="BD1963" s="246">
        <f>_xll.qlIndexFixing($AD$5,BA1963,TRUE,_xll.ohTrigger(Trigger,Trigger3M))</f>
        <v>1.7362692106323165E-2</v>
      </c>
      <c r="BE1963" s="246" t="e">
        <f>IFERROR(_xll.qlIndexFixing($BF$1,BA1963,TRUE,_xll.ohTrigger(Trigger,Trigger3M)),#N/A)</f>
        <v>#N/A</v>
      </c>
    </row>
    <row r="1964" spans="52:57" ht="11.25" customHeight="1" x14ac:dyDescent="0.25">
      <c r="AZ1964" s="102" t="s">
        <v>83</v>
      </c>
      <c r="BA1964" s="101">
        <f>_xll.qlInterestRateIndexFixingDate(Currency&amp;"ibor"&amp;Tenor,BB1964,Trigger)</f>
        <v>53129</v>
      </c>
      <c r="BB1964" s="101">
        <f>_xll.qlCalendarAdvance(Calendar,BB1963,AZ1964,"f",,Trigger)</f>
        <v>53133</v>
      </c>
      <c r="BC1964" s="101">
        <f>_xll.qlInterestRateIndexMaturity(Currency&amp;"ibor"&amp;Tenor,BB1964,Trigger)</f>
        <v>53225</v>
      </c>
      <c r="BD1964" s="246">
        <f>_xll.qlIndexFixing($AD$5,BA1964,TRUE,_xll.ohTrigger(Trigger,Trigger3M))</f>
        <v>1.7373510975924229E-2</v>
      </c>
      <c r="BE1964" s="246" t="e">
        <f>IFERROR(_xll.qlIndexFixing($BF$1,BA1964,TRUE,_xll.ohTrigger(Trigger,Trigger3M)),#N/A)</f>
        <v>#N/A</v>
      </c>
    </row>
    <row r="1965" spans="52:57" ht="11.25" customHeight="1" x14ac:dyDescent="0.25">
      <c r="AZ1965" s="102" t="s">
        <v>83</v>
      </c>
      <c r="BA1965" s="101">
        <f>_xll.qlInterestRateIndexFixingDate(Currency&amp;"ibor"&amp;Tenor,BB1965,Trigger)</f>
        <v>53136</v>
      </c>
      <c r="BB1965" s="101">
        <f>_xll.qlCalendarAdvance(Calendar,BB1964,AZ1965,"f",,Trigger)</f>
        <v>53140</v>
      </c>
      <c r="BC1965" s="101">
        <f>_xll.qlInterestRateIndexMaturity(Currency&amp;"ibor"&amp;Tenor,BB1965,Trigger)</f>
        <v>53232</v>
      </c>
      <c r="BD1965" s="246">
        <f>_xll.qlIndexFixing($AD$5,BA1965,TRUE,_xll.ohTrigger(Trigger,Trigger3M))</f>
        <v>1.7384342061019992E-2</v>
      </c>
      <c r="BE1965" s="246" t="e">
        <f>IFERROR(_xll.qlIndexFixing($BF$1,BA1965,TRUE,_xll.ohTrigger(Trigger,Trigger3M)),#N/A)</f>
        <v>#N/A</v>
      </c>
    </row>
    <row r="1966" spans="52:57" ht="11.25" customHeight="1" x14ac:dyDescent="0.25">
      <c r="AZ1966" s="102" t="s">
        <v>83</v>
      </c>
      <c r="BA1966" s="101">
        <f>_xll.qlInterestRateIndexFixingDate(Currency&amp;"ibor"&amp;Tenor,BB1966,Trigger)</f>
        <v>53143</v>
      </c>
      <c r="BB1966" s="101">
        <f>_xll.qlCalendarAdvance(Calendar,BB1965,AZ1966,"f",,Trigger)</f>
        <v>53147</v>
      </c>
      <c r="BC1966" s="101">
        <f>_xll.qlInterestRateIndexMaturity(Currency&amp;"ibor"&amp;Tenor,BB1966,Trigger)</f>
        <v>53239</v>
      </c>
      <c r="BD1966" s="246">
        <f>_xll.qlIndexFixing($AD$5,BA1966,TRUE,_xll.ohTrigger(Trigger,Trigger3M))</f>
        <v>1.739518536170951E-2</v>
      </c>
      <c r="BE1966" s="246" t="e">
        <f>IFERROR(_xll.qlIndexFixing($BF$1,BA1966,TRUE,_xll.ohTrigger(Trigger,Trigger3M)),#N/A)</f>
        <v>#N/A</v>
      </c>
    </row>
    <row r="1967" spans="52:57" ht="11.25" customHeight="1" x14ac:dyDescent="0.25">
      <c r="AZ1967" s="102" t="s">
        <v>83</v>
      </c>
      <c r="BA1967" s="101">
        <f>_xll.qlInterestRateIndexFixingDate(Currency&amp;"ibor"&amp;Tenor,BB1967,Trigger)</f>
        <v>53150</v>
      </c>
      <c r="BB1967" s="101">
        <f>_xll.qlCalendarAdvance(Calendar,BB1966,AZ1967,"f",,Trigger)</f>
        <v>53154</v>
      </c>
      <c r="BC1967" s="101">
        <f>_xll.qlInterestRateIndexMaturity(Currency&amp;"ibor"&amp;Tenor,BB1967,Trigger)</f>
        <v>53246</v>
      </c>
      <c r="BD1967" s="246">
        <f>_xll.qlIndexFixing($AD$5,BA1967,TRUE,_xll.ohTrigger(Trigger,Trigger3M))</f>
        <v>1.740604087809618E-2</v>
      </c>
      <c r="BE1967" s="246" t="e">
        <f>IFERROR(_xll.qlIndexFixing($BF$1,BA1967,TRUE,_xll.ohTrigger(Trigger,Trigger3M)),#N/A)</f>
        <v>#N/A</v>
      </c>
    </row>
    <row r="1968" spans="52:57" ht="11.25" customHeight="1" x14ac:dyDescent="0.25">
      <c r="AZ1968" s="102" t="s">
        <v>83</v>
      </c>
      <c r="BA1968" s="101">
        <f>_xll.qlInterestRateIndexFixingDate(Currency&amp;"ibor"&amp;Tenor,BB1968,Trigger)</f>
        <v>53157</v>
      </c>
      <c r="BB1968" s="101">
        <f>_xll.qlCalendarAdvance(Calendar,BB1967,AZ1968,"f",,Trigger)</f>
        <v>53161</v>
      </c>
      <c r="BC1968" s="101">
        <f>_xll.qlInterestRateIndexMaturity(Currency&amp;"ibor"&amp;Tenor,BB1968,Trigger)</f>
        <v>53253</v>
      </c>
      <c r="BD1968" s="246">
        <f>_xll.qlIndexFixing($AD$5,BA1968,TRUE,_xll.ohTrigger(Trigger,Trigger3M))</f>
        <v>1.7416908610278177E-2</v>
      </c>
      <c r="BE1968" s="246" t="e">
        <f>IFERROR(_xll.qlIndexFixing($BF$1,BA1968,TRUE,_xll.ohTrigger(Trigger,Trigger3M)),#N/A)</f>
        <v>#N/A</v>
      </c>
    </row>
    <row r="1969" spans="52:57" ht="11.25" customHeight="1" x14ac:dyDescent="0.25">
      <c r="AZ1969" s="102" t="s">
        <v>83</v>
      </c>
      <c r="BA1969" s="101">
        <f>_xll.qlInterestRateIndexFixingDate(Currency&amp;"ibor"&amp;Tenor,BB1969,Trigger)</f>
        <v>53164</v>
      </c>
      <c r="BB1969" s="101">
        <f>_xll.qlCalendarAdvance(Calendar,BB1968,AZ1969,"f",,Trigger)</f>
        <v>53168</v>
      </c>
      <c r="BC1969" s="101">
        <f>_xll.qlInterestRateIndexMaturity(Currency&amp;"ibor"&amp;Tenor,BB1969,Trigger)</f>
        <v>53260</v>
      </c>
      <c r="BD1969" s="246">
        <f>_xll.qlIndexFixing($AD$5,BA1969,TRUE,_xll.ohTrigger(Trigger,Trigger3M))</f>
        <v>1.74264256087188E-2</v>
      </c>
      <c r="BE1969" s="246" t="e">
        <f>IFERROR(_xll.qlIndexFixing($BF$1,BA1969,TRUE,_xll.ohTrigger(Trigger,Trigger3M)),#N/A)</f>
        <v>#N/A</v>
      </c>
    </row>
    <row r="1970" spans="52:57" ht="11.25" customHeight="1" x14ac:dyDescent="0.25">
      <c r="AZ1970" s="102" t="s">
        <v>83</v>
      </c>
      <c r="BA1970" s="101">
        <f>_xll.qlInterestRateIndexFixingDate(Currency&amp;"ibor"&amp;Tenor,BB1970,Trigger)</f>
        <v>53171</v>
      </c>
      <c r="BB1970" s="101">
        <f>_xll.qlCalendarAdvance(Calendar,BB1969,AZ1970,"f",,Trigger)</f>
        <v>53175</v>
      </c>
      <c r="BC1970" s="101">
        <f>_xll.qlInterestRateIndexMaturity(Currency&amp;"ibor"&amp;Tenor,BB1970,Trigger)</f>
        <v>53267</v>
      </c>
      <c r="BD1970" s="246">
        <f>_xll.qlIndexFixing($AD$5,BA1970,TRUE,_xll.ohTrigger(Trigger,Trigger3M))</f>
        <v>1.7427770144981126E-2</v>
      </c>
      <c r="BE1970" s="246" t="e">
        <f>IFERROR(_xll.qlIndexFixing($BF$1,BA1970,TRUE,_xll.ohTrigger(Trigger,Trigger3M)),#N/A)</f>
        <v>#N/A</v>
      </c>
    </row>
    <row r="1971" spans="52:57" ht="11.25" customHeight="1" x14ac:dyDescent="0.25">
      <c r="AZ1971" s="102" t="s">
        <v>83</v>
      </c>
      <c r="BA1971" s="101">
        <f>_xll.qlInterestRateIndexFixingDate(Currency&amp;"ibor"&amp;Tenor,BB1971,Trigger)</f>
        <v>53178</v>
      </c>
      <c r="BB1971" s="101">
        <f>_xll.qlCalendarAdvance(Calendar,BB1970,AZ1971,"f",,Trigger)</f>
        <v>53182</v>
      </c>
      <c r="BC1971" s="101">
        <f>_xll.qlInterestRateIndexMaturity(Currency&amp;"ibor"&amp;Tenor,BB1971,Trigger)</f>
        <v>53274</v>
      </c>
      <c r="BD1971" s="246">
        <f>_xll.qlIndexFixing($AD$5,BA1971,TRUE,_xll.ohTrigger(Trigger,Trigger3M))</f>
        <v>1.7429114681703085E-2</v>
      </c>
      <c r="BE1971" s="246" t="e">
        <f>IFERROR(_xll.qlIndexFixing($BF$1,BA1971,TRUE,_xll.ohTrigger(Trigger,Trigger3M)),#N/A)</f>
        <v>#N/A</v>
      </c>
    </row>
    <row r="1972" spans="52:57" ht="11.25" customHeight="1" x14ac:dyDescent="0.25">
      <c r="AZ1972" s="102" t="s">
        <v>83</v>
      </c>
      <c r="BA1972" s="101">
        <f>_xll.qlInterestRateIndexFixingDate(Currency&amp;"ibor"&amp;Tenor,BB1972,Trigger)</f>
        <v>53185</v>
      </c>
      <c r="BB1972" s="101">
        <f>_xll.qlCalendarAdvance(Calendar,BB1971,AZ1972,"f",,Trigger)</f>
        <v>53189</v>
      </c>
      <c r="BC1972" s="101">
        <f>_xll.qlInterestRateIndexMaturity(Currency&amp;"ibor"&amp;Tenor,BB1972,Trigger)</f>
        <v>53281</v>
      </c>
      <c r="BD1972" s="246">
        <f>_xll.qlIndexFixing($AD$5,BA1972,TRUE,_xll.ohTrigger(Trigger,Trigger3M))</f>
        <v>1.7430459218884677E-2</v>
      </c>
      <c r="BE1972" s="246" t="e">
        <f>IFERROR(_xll.qlIndexFixing($BF$1,BA1972,TRUE,_xll.ohTrigger(Trigger,Trigger3M)),#N/A)</f>
        <v>#N/A</v>
      </c>
    </row>
    <row r="1973" spans="52:57" ht="11.25" customHeight="1" x14ac:dyDescent="0.25">
      <c r="AZ1973" s="102" t="s">
        <v>83</v>
      </c>
      <c r="BA1973" s="101">
        <f>_xll.qlInterestRateIndexFixingDate(Currency&amp;"ibor"&amp;Tenor,BB1973,Trigger)</f>
        <v>53192</v>
      </c>
      <c r="BB1973" s="101">
        <f>_xll.qlCalendarAdvance(Calendar,BB1972,AZ1973,"f",,Trigger)</f>
        <v>53196</v>
      </c>
      <c r="BC1973" s="101">
        <f>_xll.qlInterestRateIndexMaturity(Currency&amp;"ibor"&amp;Tenor,BB1973,Trigger)</f>
        <v>53288</v>
      </c>
      <c r="BD1973" s="246">
        <f>_xll.qlIndexFixing($AD$5,BA1973,TRUE,_xll.ohTrigger(Trigger,Trigger3M))</f>
        <v>1.7431803756526771E-2</v>
      </c>
      <c r="BE1973" s="246" t="e">
        <f>IFERROR(_xll.qlIndexFixing($BF$1,BA1973,TRUE,_xll.ohTrigger(Trigger,Trigger3M)),#N/A)</f>
        <v>#N/A</v>
      </c>
    </row>
    <row r="1974" spans="52:57" ht="11.25" customHeight="1" x14ac:dyDescent="0.25">
      <c r="AZ1974" s="102" t="s">
        <v>83</v>
      </c>
      <c r="BA1974" s="101">
        <f>_xll.qlInterestRateIndexFixingDate(Currency&amp;"ibor"&amp;Tenor,BB1974,Trigger)</f>
        <v>53199</v>
      </c>
      <c r="BB1974" s="101">
        <f>_xll.qlCalendarAdvance(Calendar,BB1973,AZ1974,"f",,Trigger)</f>
        <v>53203</v>
      </c>
      <c r="BC1974" s="101">
        <f>_xll.qlInterestRateIndexMaturity(Currency&amp;"ibor"&amp;Tenor,BB1974,Trigger)</f>
        <v>53295</v>
      </c>
      <c r="BD1974" s="246">
        <f>_xll.qlIndexFixing($AD$5,BA1974,TRUE,_xll.ohTrigger(Trigger,Trigger3M))</f>
        <v>1.7433148294629362E-2</v>
      </c>
      <c r="BE1974" s="246" t="e">
        <f>IFERROR(_xll.qlIndexFixing($BF$1,BA1974,TRUE,_xll.ohTrigger(Trigger,Trigger3M)),#N/A)</f>
        <v>#N/A</v>
      </c>
    </row>
    <row r="1975" spans="52:57" ht="11.25" customHeight="1" x14ac:dyDescent="0.25">
      <c r="AZ1975" s="102" t="s">
        <v>83</v>
      </c>
      <c r="BA1975" s="101">
        <f>_xll.qlInterestRateIndexFixingDate(Currency&amp;"ibor"&amp;Tenor,BB1975,Trigger)</f>
        <v>53206</v>
      </c>
      <c r="BB1975" s="101">
        <f>_xll.qlCalendarAdvance(Calendar,BB1974,AZ1975,"f",,Trigger)</f>
        <v>53210</v>
      </c>
      <c r="BC1975" s="101">
        <f>_xll.qlInterestRateIndexMaturity(Currency&amp;"ibor"&amp;Tenor,BB1975,Trigger)</f>
        <v>53301</v>
      </c>
      <c r="BD1975" s="246">
        <f>_xll.qlIndexFixing($AD$5,BA1975,TRUE,_xll.ohTrigger(Trigger,Trigger3M))</f>
        <v>1.7433975262929859E-2</v>
      </c>
      <c r="BE1975" s="246" t="e">
        <f>IFERROR(_xll.qlIndexFixing($BF$1,BA1975,TRUE,_xll.ohTrigger(Trigger,Trigger3M)),#N/A)</f>
        <v>#N/A</v>
      </c>
    </row>
    <row r="1976" spans="52:57" ht="11.25" customHeight="1" x14ac:dyDescent="0.25">
      <c r="AZ1976" s="102" t="s">
        <v>83</v>
      </c>
      <c r="BA1976" s="101">
        <f>_xll.qlInterestRateIndexFixingDate(Currency&amp;"ibor"&amp;Tenor,BB1976,Trigger)</f>
        <v>53213</v>
      </c>
      <c r="BB1976" s="101">
        <f>_xll.qlCalendarAdvance(Calendar,BB1975,AZ1976,"f",,Trigger)</f>
        <v>53217</v>
      </c>
      <c r="BC1976" s="101">
        <f>_xll.qlInterestRateIndexMaturity(Currency&amp;"ibor"&amp;Tenor,BB1976,Trigger)</f>
        <v>53308</v>
      </c>
      <c r="BD1976" s="246">
        <f>_xll.qlIndexFixing($AD$5,BA1976,TRUE,_xll.ohTrigger(Trigger,Trigger3M))</f>
        <v>1.7435319736947692E-2</v>
      </c>
      <c r="BE1976" s="246" t="e">
        <f>IFERROR(_xll.qlIndexFixing($BF$1,BA1976,TRUE,_xll.ohTrigger(Trigger,Trigger3M)),#N/A)</f>
        <v>#N/A</v>
      </c>
    </row>
    <row r="1977" spans="52:57" ht="11.25" customHeight="1" x14ac:dyDescent="0.25">
      <c r="AZ1977" s="102" t="s">
        <v>83</v>
      </c>
      <c r="BA1977" s="101">
        <f>_xll.qlInterestRateIndexFixingDate(Currency&amp;"ibor"&amp;Tenor,BB1977,Trigger)</f>
        <v>53220</v>
      </c>
      <c r="BB1977" s="101">
        <f>_xll.qlCalendarAdvance(Calendar,BB1976,AZ1977,"f",,Trigger)</f>
        <v>53224</v>
      </c>
      <c r="BC1977" s="101">
        <f>_xll.qlInterestRateIndexMaturity(Currency&amp;"ibor"&amp;Tenor,BB1977,Trigger)</f>
        <v>53315</v>
      </c>
      <c r="BD1977" s="246">
        <f>_xll.qlIndexFixing($AD$5,BA1977,TRUE,_xll.ohTrigger(Trigger,Trigger3M))</f>
        <v>1.7436664211421423E-2</v>
      </c>
      <c r="BE1977" s="246" t="e">
        <f>IFERROR(_xll.qlIndexFixing($BF$1,BA1977,TRUE,_xll.ohTrigger(Trigger,Trigger3M)),#N/A)</f>
        <v>#N/A</v>
      </c>
    </row>
    <row r="1978" spans="52:57" ht="11.25" customHeight="1" x14ac:dyDescent="0.25">
      <c r="AZ1978" s="102" t="s">
        <v>83</v>
      </c>
      <c r="BA1978" s="101">
        <f>_xll.qlInterestRateIndexFixingDate(Currency&amp;"ibor"&amp;Tenor,BB1978,Trigger)</f>
        <v>53227</v>
      </c>
      <c r="BB1978" s="101">
        <f>_xll.qlCalendarAdvance(Calendar,BB1977,AZ1978,"f",,Trigger)</f>
        <v>53231</v>
      </c>
      <c r="BC1978" s="101">
        <f>_xll.qlInterestRateIndexMaturity(Currency&amp;"ibor"&amp;Tenor,BB1978,Trigger)</f>
        <v>53323</v>
      </c>
      <c r="BD1978" s="246">
        <f>_xll.qlIndexFixing($AD$5,BA1978,TRUE,_xll.ohTrigger(Trigger,Trigger3M))</f>
        <v>1.7438526451636929E-2</v>
      </c>
      <c r="BE1978" s="246" t="e">
        <f>IFERROR(_xll.qlIndexFixing($BF$1,BA1978,TRUE,_xll.ohTrigger(Trigger,Trigger3M)),#N/A)</f>
        <v>#N/A</v>
      </c>
    </row>
    <row r="1979" spans="52:57" ht="11.25" customHeight="1" x14ac:dyDescent="0.25">
      <c r="AZ1979" s="102" t="s">
        <v>83</v>
      </c>
      <c r="BA1979" s="101">
        <f>_xll.qlInterestRateIndexFixingDate(Currency&amp;"ibor"&amp;Tenor,BB1979,Trigger)</f>
        <v>53234</v>
      </c>
      <c r="BB1979" s="101">
        <f>_xll.qlCalendarAdvance(Calendar,BB1978,AZ1979,"f",,Trigger)</f>
        <v>53238</v>
      </c>
      <c r="BC1979" s="101">
        <f>_xll.qlInterestRateIndexMaturity(Currency&amp;"ibor"&amp;Tenor,BB1979,Trigger)</f>
        <v>53330</v>
      </c>
      <c r="BD1979" s="246">
        <f>_xll.qlIndexFixing($AD$5,BA1979,TRUE,_xll.ohTrigger(Trigger,Trigger3M))</f>
        <v>1.7439870992039423E-2</v>
      </c>
      <c r="BE1979" s="246" t="e">
        <f>IFERROR(_xll.qlIndexFixing($BF$1,BA1979,TRUE,_xll.ohTrigger(Trigger,Trigger3M)),#N/A)</f>
        <v>#N/A</v>
      </c>
    </row>
    <row r="1980" spans="52:57" ht="11.25" customHeight="1" x14ac:dyDescent="0.25">
      <c r="AZ1980" s="102" t="s">
        <v>83</v>
      </c>
      <c r="BA1980" s="101">
        <f>_xll.qlInterestRateIndexFixingDate(Currency&amp;"ibor"&amp;Tenor,BB1980,Trigger)</f>
        <v>53241</v>
      </c>
      <c r="BB1980" s="101">
        <f>_xll.qlCalendarAdvance(Calendar,BB1979,AZ1980,"f",,Trigger)</f>
        <v>53245</v>
      </c>
      <c r="BC1980" s="101">
        <f>_xll.qlInterestRateIndexMaturity(Currency&amp;"ibor"&amp;Tenor,BB1980,Trigger)</f>
        <v>53337</v>
      </c>
      <c r="BD1980" s="246">
        <f>_xll.qlIndexFixing($AD$5,BA1980,TRUE,_xll.ohTrigger(Trigger,Trigger3M))</f>
        <v>1.7441215532900678E-2</v>
      </c>
      <c r="BE1980" s="246" t="e">
        <f>IFERROR(_xll.qlIndexFixing($BF$1,BA1980,TRUE,_xll.ohTrigger(Trigger,Trigger3M)),#N/A)</f>
        <v>#N/A</v>
      </c>
    </row>
    <row r="1981" spans="52:57" ht="11.25" customHeight="1" x14ac:dyDescent="0.25">
      <c r="AZ1981" s="102" t="s">
        <v>83</v>
      </c>
      <c r="BA1981" s="101">
        <f>_xll.qlInterestRateIndexFixingDate(Currency&amp;"ibor"&amp;Tenor,BB1981,Trigger)</f>
        <v>53248</v>
      </c>
      <c r="BB1981" s="101">
        <f>_xll.qlCalendarAdvance(Calendar,BB1980,AZ1981,"f",,Trigger)</f>
        <v>53252</v>
      </c>
      <c r="BC1981" s="101">
        <f>_xll.qlInterestRateIndexMaturity(Currency&amp;"ibor"&amp;Tenor,BB1981,Trigger)</f>
        <v>53344</v>
      </c>
      <c r="BD1981" s="246">
        <f>_xll.qlIndexFixing($AD$5,BA1981,TRUE,_xll.ohTrigger(Trigger,Trigger3M))</f>
        <v>1.7442560074222437E-2</v>
      </c>
      <c r="BE1981" s="246" t="e">
        <f>IFERROR(_xll.qlIndexFixing($BF$1,BA1981,TRUE,_xll.ohTrigger(Trigger,Trigger3M)),#N/A)</f>
        <v>#N/A</v>
      </c>
    </row>
    <row r="1982" spans="52:57" ht="11.25" customHeight="1" x14ac:dyDescent="0.25">
      <c r="AZ1982" s="102" t="s">
        <v>83</v>
      </c>
      <c r="BA1982" s="101">
        <f>_xll.qlInterestRateIndexFixingDate(Currency&amp;"ibor"&amp;Tenor,BB1982,Trigger)</f>
        <v>53255</v>
      </c>
      <c r="BB1982" s="101">
        <f>_xll.qlCalendarAdvance(Calendar,BB1981,AZ1982,"f",,Trigger)</f>
        <v>53259</v>
      </c>
      <c r="BC1982" s="101">
        <f>_xll.qlInterestRateIndexMaturity(Currency&amp;"ibor"&amp;Tenor,BB1982,Trigger)</f>
        <v>53351</v>
      </c>
      <c r="BD1982" s="246">
        <f>_xll.qlIndexFixing($AD$5,BA1982,TRUE,_xll.ohTrigger(Trigger,Trigger3M))</f>
        <v>1.7443904616003827E-2</v>
      </c>
      <c r="BE1982" s="246" t="e">
        <f>IFERROR(_xll.qlIndexFixing($BF$1,BA1982,TRUE,_xll.ohTrigger(Trigger,Trigger3M)),#N/A)</f>
        <v>#N/A</v>
      </c>
    </row>
    <row r="1983" spans="52:57" ht="11.25" customHeight="1" x14ac:dyDescent="0.25">
      <c r="AZ1983" s="102" t="s">
        <v>83</v>
      </c>
      <c r="BA1983" s="101">
        <f>_xll.qlInterestRateIndexFixingDate(Currency&amp;"ibor"&amp;Tenor,BB1983,Trigger)</f>
        <v>53262</v>
      </c>
      <c r="BB1983" s="101">
        <f>_xll.qlCalendarAdvance(Calendar,BB1982,AZ1983,"f",,Trigger)</f>
        <v>53266</v>
      </c>
      <c r="BC1983" s="101">
        <f>_xll.qlInterestRateIndexMaturity(Currency&amp;"ibor"&amp;Tenor,BB1983,Trigger)</f>
        <v>53358</v>
      </c>
      <c r="BD1983" s="246">
        <f>_xll.qlIndexFixing($AD$5,BA1983,TRUE,_xll.ohTrigger(Trigger,Trigger3M))</f>
        <v>1.7445249158245718E-2</v>
      </c>
      <c r="BE1983" s="246" t="e">
        <f>IFERROR(_xll.qlIndexFixing($BF$1,BA1983,TRUE,_xll.ohTrigger(Trigger,Trigger3M)),#N/A)</f>
        <v>#N/A</v>
      </c>
    </row>
    <row r="1984" spans="52:57" ht="11.25" customHeight="1" x14ac:dyDescent="0.25">
      <c r="AZ1984" s="102" t="s">
        <v>83</v>
      </c>
      <c r="BA1984" s="101">
        <f>_xll.qlInterestRateIndexFixingDate(Currency&amp;"ibor"&amp;Tenor,BB1984,Trigger)</f>
        <v>53269</v>
      </c>
      <c r="BB1984" s="101">
        <f>_xll.qlCalendarAdvance(Calendar,BB1983,AZ1984,"f",,Trigger)</f>
        <v>53273</v>
      </c>
      <c r="BC1984" s="101">
        <f>_xll.qlInterestRateIndexMaturity(Currency&amp;"ibor"&amp;Tenor,BB1984,Trigger)</f>
        <v>53365</v>
      </c>
      <c r="BD1984" s="246">
        <f>_xll.qlIndexFixing($AD$5,BA1984,TRUE,_xll.ohTrigger(Trigger,Trigger3M))</f>
        <v>1.7446593700946374E-2</v>
      </c>
      <c r="BE1984" s="246" t="e">
        <f>IFERROR(_xll.qlIndexFixing($BF$1,BA1984,TRUE,_xll.ohTrigger(Trigger,Trigger3M)),#N/A)</f>
        <v>#N/A</v>
      </c>
    </row>
    <row r="1985" spans="52:57" ht="11.25" customHeight="1" x14ac:dyDescent="0.25">
      <c r="AZ1985" s="102" t="s">
        <v>83</v>
      </c>
      <c r="BA1985" s="101">
        <f>_xll.qlInterestRateIndexFixingDate(Currency&amp;"ibor"&amp;Tenor,BB1985,Trigger)</f>
        <v>53276</v>
      </c>
      <c r="BB1985" s="101">
        <f>_xll.qlCalendarAdvance(Calendar,BB1984,AZ1985,"f",,Trigger)</f>
        <v>53280</v>
      </c>
      <c r="BC1985" s="101">
        <f>_xll.qlInterestRateIndexMaturity(Currency&amp;"ibor"&amp;Tenor,BB1985,Trigger)</f>
        <v>53372</v>
      </c>
      <c r="BD1985" s="246">
        <f>_xll.qlIndexFixing($AD$5,BA1985,TRUE,_xll.ohTrigger(Trigger,Trigger3M))</f>
        <v>1.7447938244108396E-2</v>
      </c>
      <c r="BE1985" s="246" t="e">
        <f>IFERROR(_xll.qlIndexFixing($BF$1,BA1985,TRUE,_xll.ohTrigger(Trigger,Trigger3M)),#N/A)</f>
        <v>#N/A</v>
      </c>
    </row>
    <row r="1986" spans="52:57" ht="11.25" customHeight="1" x14ac:dyDescent="0.25">
      <c r="AZ1986" s="102" t="s">
        <v>83</v>
      </c>
      <c r="BA1986" s="101">
        <f>_xll.qlInterestRateIndexFixingDate(Currency&amp;"ibor"&amp;Tenor,BB1986,Trigger)</f>
        <v>53283</v>
      </c>
      <c r="BB1986" s="101">
        <f>_xll.qlCalendarAdvance(Calendar,BB1985,AZ1986,"f",,Trigger)</f>
        <v>53287</v>
      </c>
      <c r="BC1986" s="101">
        <f>_xll.qlInterestRateIndexMaturity(Currency&amp;"ibor"&amp;Tenor,BB1986,Trigger)</f>
        <v>53379</v>
      </c>
      <c r="BD1986" s="246">
        <f>_xll.qlIndexFixing($AD$5,BA1986,TRUE,_xll.ohTrigger(Trigger,Trigger3M))</f>
        <v>1.7449282787729187E-2</v>
      </c>
      <c r="BE1986" s="246" t="e">
        <f>IFERROR(_xll.qlIndexFixing($BF$1,BA1986,TRUE,_xll.ohTrigger(Trigger,Trigger3M)),#N/A)</f>
        <v>#N/A</v>
      </c>
    </row>
    <row r="1987" spans="52:57" ht="11.25" customHeight="1" x14ac:dyDescent="0.25">
      <c r="AZ1987" s="102" t="s">
        <v>83</v>
      </c>
      <c r="BA1987" s="101">
        <f>_xll.qlInterestRateIndexFixingDate(Currency&amp;"ibor"&amp;Tenor,BB1987,Trigger)</f>
        <v>53290</v>
      </c>
      <c r="BB1987" s="101">
        <f>_xll.qlCalendarAdvance(Calendar,BB1986,AZ1987,"f",,Trigger)</f>
        <v>53294</v>
      </c>
      <c r="BC1987" s="101">
        <f>_xll.qlInterestRateIndexMaturity(Currency&amp;"ibor"&amp;Tenor,BB1987,Trigger)</f>
        <v>53386</v>
      </c>
      <c r="BD1987" s="246">
        <f>_xll.qlIndexFixing($AD$5,BA1987,TRUE,_xll.ohTrigger(Trigger,Trigger3M))</f>
        <v>1.7450627331811346E-2</v>
      </c>
      <c r="BE1987" s="246" t="e">
        <f>IFERROR(_xll.qlIndexFixing($BF$1,BA1987,TRUE,_xll.ohTrigger(Trigger,Trigger3M)),#N/A)</f>
        <v>#N/A</v>
      </c>
    </row>
    <row r="1988" spans="52:57" ht="11.25" customHeight="1" x14ac:dyDescent="0.25">
      <c r="AZ1988" s="102" t="s">
        <v>83</v>
      </c>
      <c r="BA1988" s="101">
        <f>_xll.qlInterestRateIndexFixingDate(Currency&amp;"ibor"&amp;Tenor,BB1988,Trigger)</f>
        <v>53297</v>
      </c>
      <c r="BB1988" s="101">
        <f>_xll.qlCalendarAdvance(Calendar,BB1987,AZ1988,"f",,Trigger)</f>
        <v>53301</v>
      </c>
      <c r="BC1988" s="101">
        <f>_xll.qlInterestRateIndexMaturity(Currency&amp;"ibor"&amp;Tenor,BB1988,Trigger)</f>
        <v>53391</v>
      </c>
      <c r="BD1988" s="246">
        <f>_xll.qlIndexFixing($AD$5,BA1988,TRUE,_xll.ohTrigger(Trigger,Trigger3M))</f>
        <v>1.745093506786688E-2</v>
      </c>
      <c r="BE1988" s="246" t="e">
        <f>IFERROR(_xll.qlIndexFixing($BF$1,BA1988,TRUE,_xll.ohTrigger(Trigger,Trigger3M)),#N/A)</f>
        <v>#N/A</v>
      </c>
    </row>
    <row r="1989" spans="52:57" ht="11.25" customHeight="1" x14ac:dyDescent="0.25">
      <c r="AZ1989" s="102" t="s">
        <v>83</v>
      </c>
      <c r="BA1989" s="101">
        <f>_xll.qlInterestRateIndexFixingDate(Currency&amp;"ibor"&amp;Tenor,BB1989,Trigger)</f>
        <v>53304</v>
      </c>
      <c r="BB1989" s="101">
        <f>_xll.qlCalendarAdvance(Calendar,BB1988,AZ1989,"f",,Trigger)</f>
        <v>53308</v>
      </c>
      <c r="BC1989" s="101">
        <f>_xll.qlInterestRateIndexMaturity(Currency&amp;"ibor"&amp;Tenor,BB1989,Trigger)</f>
        <v>53398</v>
      </c>
      <c r="BD1989" s="246">
        <f>_xll.qlIndexFixing($AD$5,BA1989,TRUE,_xll.ohTrigger(Trigger,Trigger3M))</f>
        <v>1.7452279482733424E-2</v>
      </c>
      <c r="BE1989" s="246" t="e">
        <f>IFERROR(_xll.qlIndexFixing($BF$1,BA1989,TRUE,_xll.ohTrigger(Trigger,Trigger3M)),#N/A)</f>
        <v>#N/A</v>
      </c>
    </row>
    <row r="1990" spans="52:57" ht="11.25" customHeight="1" x14ac:dyDescent="0.25">
      <c r="AZ1990" s="102" t="s">
        <v>83</v>
      </c>
      <c r="BA1990" s="101">
        <f>_xll.qlInterestRateIndexFixingDate(Currency&amp;"ibor"&amp;Tenor,BB1990,Trigger)</f>
        <v>53311</v>
      </c>
      <c r="BB1990" s="101">
        <f>_xll.qlCalendarAdvance(Calendar,BB1989,AZ1990,"f",,Trigger)</f>
        <v>53315</v>
      </c>
      <c r="BC1990" s="101">
        <f>_xll.qlInterestRateIndexMaturity(Currency&amp;"ibor"&amp;Tenor,BB1990,Trigger)</f>
        <v>53405</v>
      </c>
      <c r="BD1990" s="246">
        <f>_xll.qlIndexFixing($AD$5,BA1990,TRUE,_xll.ohTrigger(Trigger,Trigger3M))</f>
        <v>1.7453623898051163E-2</v>
      </c>
      <c r="BE1990" s="246" t="e">
        <f>IFERROR(_xll.qlIndexFixing($BF$1,BA1990,TRUE,_xll.ohTrigger(Trigger,Trigger3M)),#N/A)</f>
        <v>#N/A</v>
      </c>
    </row>
    <row r="1991" spans="52:57" ht="11.25" customHeight="1" x14ac:dyDescent="0.25">
      <c r="AZ1991" s="102" t="s">
        <v>83</v>
      </c>
      <c r="BA1991" s="101">
        <f>_xll.qlInterestRateIndexFixingDate(Currency&amp;"ibor"&amp;Tenor,BB1991,Trigger)</f>
        <v>53317</v>
      </c>
      <c r="BB1991" s="101">
        <f>_xll.qlCalendarAdvance(Calendar,BB1990,AZ1991,"f",,Trigger)</f>
        <v>53323</v>
      </c>
      <c r="BC1991" s="101">
        <f>_xll.qlInterestRateIndexMaturity(Currency&amp;"ibor"&amp;Tenor,BB1991,Trigger)</f>
        <v>53413</v>
      </c>
      <c r="BD1991" s="246">
        <f>_xll.qlIndexFixing($AD$5,BA1991,TRUE,_xll.ohTrigger(Trigger,Trigger3M))</f>
        <v>1.7455160373250678E-2</v>
      </c>
      <c r="BE1991" s="246" t="e">
        <f>IFERROR(_xll.qlIndexFixing($BF$1,BA1991,TRUE,_xll.ohTrigger(Trigger,Trigger3M)),#N/A)</f>
        <v>#N/A</v>
      </c>
    </row>
    <row r="1992" spans="52:57" ht="11.25" customHeight="1" x14ac:dyDescent="0.25">
      <c r="AZ1992" s="102" t="s">
        <v>83</v>
      </c>
      <c r="BA1992" s="101">
        <f>_xll.qlInterestRateIndexFixingDate(Currency&amp;"ibor"&amp;Tenor,BB1992,Trigger)</f>
        <v>53325</v>
      </c>
      <c r="BB1992" s="101">
        <f>_xll.qlCalendarAdvance(Calendar,BB1991,AZ1992,"f",,Trigger)</f>
        <v>53330</v>
      </c>
      <c r="BC1992" s="101">
        <f>_xll.qlInterestRateIndexMaturity(Currency&amp;"ibor"&amp;Tenor,BB1992,Trigger)</f>
        <v>53420</v>
      </c>
      <c r="BD1992" s="246">
        <f>_xll.qlIndexFixing($AD$5,BA1992,TRUE,_xll.ohTrigger(Trigger,Trigger3M))</f>
        <v>1.745650478953209E-2</v>
      </c>
      <c r="BE1992" s="246" t="e">
        <f>IFERROR(_xll.qlIndexFixing($BF$1,BA1992,TRUE,_xll.ohTrigger(Trigger,Trigger3M)),#N/A)</f>
        <v>#N/A</v>
      </c>
    </row>
    <row r="1993" spans="52:57" ht="11.25" customHeight="1" x14ac:dyDescent="0.25">
      <c r="AZ1993" s="102" t="s">
        <v>83</v>
      </c>
      <c r="BA1993" s="101">
        <f>_xll.qlInterestRateIndexFixingDate(Currency&amp;"ibor"&amp;Tenor,BB1993,Trigger)</f>
        <v>53335</v>
      </c>
      <c r="BB1993" s="101">
        <f>_xll.qlCalendarAdvance(Calendar,BB1992,AZ1993,"f",,Trigger)</f>
        <v>53337</v>
      </c>
      <c r="BC1993" s="101">
        <f>_xll.qlInterestRateIndexMaturity(Currency&amp;"ibor"&amp;Tenor,BB1993,Trigger)</f>
        <v>53427</v>
      </c>
      <c r="BD1993" s="246">
        <f>_xll.qlIndexFixing($AD$5,BA1993,TRUE,_xll.ohTrigger(Trigger,Trigger3M))</f>
        <v>1.7457849206262033E-2</v>
      </c>
      <c r="BE1993" s="246" t="e">
        <f>IFERROR(_xll.qlIndexFixing($BF$1,BA1993,TRUE,_xll.ohTrigger(Trigger,Trigger3M)),#N/A)</f>
        <v>#N/A</v>
      </c>
    </row>
    <row r="1994" spans="52:57" ht="11.25" customHeight="1" x14ac:dyDescent="0.25">
      <c r="AZ1994" s="102" t="s">
        <v>83</v>
      </c>
      <c r="BA1994" s="101">
        <f>_xll.qlInterestRateIndexFixingDate(Currency&amp;"ibor"&amp;Tenor,BB1994,Trigger)</f>
        <v>53342</v>
      </c>
      <c r="BB1994" s="101">
        <f>_xll.qlCalendarAdvance(Calendar,BB1993,AZ1994,"f",,Trigger)</f>
        <v>53344</v>
      </c>
      <c r="BC1994" s="101">
        <f>_xll.qlInterestRateIndexMaturity(Currency&amp;"ibor"&amp;Tenor,BB1994,Trigger)</f>
        <v>53434</v>
      </c>
      <c r="BD1994" s="246">
        <f>_xll.qlIndexFixing($AD$5,BA1994,TRUE,_xll.ohTrigger(Trigger,Trigger3M))</f>
        <v>1.745919362344317E-2</v>
      </c>
      <c r="BE1994" s="246" t="e">
        <f>IFERROR(_xll.qlIndexFixing($BF$1,BA1994,TRUE,_xll.ohTrigger(Trigger,Trigger3M)),#N/A)</f>
        <v>#N/A</v>
      </c>
    </row>
    <row r="1995" spans="52:57" ht="11.25" customHeight="1" x14ac:dyDescent="0.25">
      <c r="AZ1995" s="102" t="s">
        <v>83</v>
      </c>
      <c r="BA1995" s="101">
        <f>_xll.qlInterestRateIndexFixingDate(Currency&amp;"ibor"&amp;Tenor,BB1995,Trigger)</f>
        <v>53349</v>
      </c>
      <c r="BB1995" s="101">
        <f>_xll.qlCalendarAdvance(Calendar,BB1994,AZ1995,"f",,Trigger)</f>
        <v>53351</v>
      </c>
      <c r="BC1995" s="101">
        <f>_xll.qlInterestRateIndexMaturity(Currency&amp;"ibor"&amp;Tenor,BB1995,Trigger)</f>
        <v>53441</v>
      </c>
      <c r="BD1995" s="246">
        <f>_xll.qlIndexFixing($AD$5,BA1995,TRUE,_xll.ohTrigger(Trigger,Trigger3M))</f>
        <v>1.7460538041074614E-2</v>
      </c>
      <c r="BE1995" s="246" t="e">
        <f>IFERROR(_xll.qlIndexFixing($BF$1,BA1995,TRUE,_xll.ohTrigger(Trigger,Trigger3M)),#N/A)</f>
        <v>#N/A</v>
      </c>
    </row>
    <row r="1996" spans="52:57" ht="11.25" customHeight="1" x14ac:dyDescent="0.25">
      <c r="AZ1996" s="102" t="s">
        <v>83</v>
      </c>
      <c r="BA1996" s="101">
        <f>_xll.qlInterestRateIndexFixingDate(Currency&amp;"ibor"&amp;Tenor,BB1996,Trigger)</f>
        <v>53356</v>
      </c>
      <c r="BB1996" s="101">
        <f>_xll.qlCalendarAdvance(Calendar,BB1995,AZ1996,"f",,Trigger)</f>
        <v>53358</v>
      </c>
      <c r="BC1996" s="101">
        <f>_xll.qlInterestRateIndexMaturity(Currency&amp;"ibor"&amp;Tenor,BB1996,Trigger)</f>
        <v>53447</v>
      </c>
      <c r="BD1996" s="246">
        <f>_xll.qlIndexFixing($AD$5,BA1996,TRUE,_xll.ohTrigger(Trigger,Trigger3M))</f>
        <v>1.7461363559357339E-2</v>
      </c>
      <c r="BE1996" s="246" t="e">
        <f>IFERROR(_xll.qlIndexFixing($BF$1,BA1996,TRUE,_xll.ohTrigger(Trigger,Trigger3M)),#N/A)</f>
        <v>#N/A</v>
      </c>
    </row>
    <row r="1997" spans="52:57" ht="11.25" customHeight="1" x14ac:dyDescent="0.25">
      <c r="AZ1997" s="102" t="s">
        <v>83</v>
      </c>
      <c r="BA1997" s="101">
        <f>_xll.qlInterestRateIndexFixingDate(Currency&amp;"ibor"&amp;Tenor,BB1997,Trigger)</f>
        <v>53363</v>
      </c>
      <c r="BB1997" s="101">
        <f>_xll.qlCalendarAdvance(Calendar,BB1996,AZ1997,"f",,Trigger)</f>
        <v>53365</v>
      </c>
      <c r="BC1997" s="101">
        <f>_xll.qlInterestRateIndexMaturity(Currency&amp;"ibor"&amp;Tenor,BB1997,Trigger)</f>
        <v>53454</v>
      </c>
      <c r="BD1997" s="246">
        <f>_xll.qlIndexFixing($AD$5,BA1997,TRUE,_xll.ohTrigger(Trigger,Trigger3M))</f>
        <v>1.7462707912786816E-2</v>
      </c>
      <c r="BE1997" s="246" t="e">
        <f>IFERROR(_xll.qlIndexFixing($BF$1,BA1997,TRUE,_xll.ohTrigger(Trigger,Trigger3M)),#N/A)</f>
        <v>#N/A</v>
      </c>
    </row>
    <row r="1998" spans="52:57" ht="11.25" customHeight="1" x14ac:dyDescent="0.25">
      <c r="AZ1998" s="102" t="s">
        <v>83</v>
      </c>
      <c r="BA1998" s="101">
        <f>_xll.qlInterestRateIndexFixingDate(Currency&amp;"ibor"&amp;Tenor,BB1998,Trigger)</f>
        <v>53370</v>
      </c>
      <c r="BB1998" s="101">
        <f>_xll.qlCalendarAdvance(Calendar,BB1997,AZ1998,"f",,Trigger)</f>
        <v>53372</v>
      </c>
      <c r="BC1998" s="101">
        <f>_xll.qlInterestRateIndexMaturity(Currency&amp;"ibor"&amp;Tenor,BB1998,Trigger)</f>
        <v>53461</v>
      </c>
      <c r="BD1998" s="246">
        <f>_xll.qlIndexFixing($AD$5,BA1998,TRUE,_xll.ohTrigger(Trigger,Trigger3M))</f>
        <v>1.7464052266659983E-2</v>
      </c>
      <c r="BE1998" s="246" t="e">
        <f>IFERROR(_xll.qlIndexFixing($BF$1,BA1998,TRUE,_xll.ohTrigger(Trigger,Trigger3M)),#N/A)</f>
        <v>#N/A</v>
      </c>
    </row>
    <row r="1999" spans="52:57" ht="11.25" customHeight="1" x14ac:dyDescent="0.25">
      <c r="AZ1999" s="102" t="s">
        <v>83</v>
      </c>
      <c r="BA1999" s="101">
        <f>_xll.qlInterestRateIndexFixingDate(Currency&amp;"ibor"&amp;Tenor,BB1999,Trigger)</f>
        <v>53377</v>
      </c>
      <c r="BB1999" s="101">
        <f>_xll.qlCalendarAdvance(Calendar,BB1998,AZ1999,"f",,Trigger)</f>
        <v>53379</v>
      </c>
      <c r="BC1999" s="101">
        <f>_xll.qlInterestRateIndexMaturity(Currency&amp;"ibor"&amp;Tenor,BB1999,Trigger)</f>
        <v>53468</v>
      </c>
      <c r="BD1999" s="246">
        <f>_xll.qlIndexFixing($AD$5,BA1999,TRUE,_xll.ohTrigger(Trigger,Trigger3M))</f>
        <v>1.7465396620978634E-2</v>
      </c>
      <c r="BE1999" s="246" t="e">
        <f>IFERROR(_xll.qlIndexFixing($BF$1,BA1999,TRUE,_xll.ohTrigger(Trigger,Trigger3M)),#N/A)</f>
        <v>#N/A</v>
      </c>
    </row>
    <row r="2000" spans="52:57" ht="11.25" customHeight="1" x14ac:dyDescent="0.25">
      <c r="AZ2000" s="102" t="s">
        <v>83</v>
      </c>
      <c r="BA2000" s="101">
        <f>_xll.qlInterestRateIndexFixingDate(Currency&amp;"ibor"&amp;Tenor,BB2000,Trigger)</f>
        <v>53384</v>
      </c>
      <c r="BB2000" s="101">
        <f>_xll.qlCalendarAdvance(Calendar,BB1999,AZ2000,"f",,Trigger)</f>
        <v>53386</v>
      </c>
      <c r="BC2000" s="101">
        <f>_xll.qlInterestRateIndexMaturity(Currency&amp;"ibor"&amp;Tenor,BB2000,Trigger)</f>
        <v>53478</v>
      </c>
      <c r="BD2000" s="246">
        <f>_xll.qlIndexFixing($AD$5,BA2000,TRUE,_xll.ohTrigger(Trigger,Trigger3M))</f>
        <v>1.7468298525339813E-2</v>
      </c>
      <c r="BE2000" s="246" t="e">
        <f>IFERROR(_xll.qlIndexFixing($BF$1,BA2000,TRUE,_xll.ohTrigger(Trigger,Trigger3M)),#N/A)</f>
        <v>#N/A</v>
      </c>
    </row>
    <row r="2001" spans="52:57" ht="11.25" customHeight="1" x14ac:dyDescent="0.25">
      <c r="AZ2001" s="102" t="s">
        <v>83</v>
      </c>
      <c r="BA2001" s="101">
        <f>_xll.qlInterestRateIndexFixingDate(Currency&amp;"ibor"&amp;Tenor,BB2001,Trigger)</f>
        <v>53391</v>
      </c>
      <c r="BB2001" s="101">
        <f>_xll.qlCalendarAdvance(Calendar,BB2000,AZ2001,"f",,Trigger)</f>
        <v>53393</v>
      </c>
      <c r="BC2001" s="101">
        <f>_xll.qlInterestRateIndexMaturity(Currency&amp;"ibor"&amp;Tenor,BB2001,Trigger)</f>
        <v>53485</v>
      </c>
      <c r="BD2001" s="246">
        <f>_xll.qlIndexFixing($AD$5,BA2001,TRUE,_xll.ohTrigger(Trigger,Trigger3M))</f>
        <v>1.7469643075926331E-2</v>
      </c>
      <c r="BE2001" s="246" t="e">
        <f>IFERROR(_xll.qlIndexFixing($BF$1,BA2001,TRUE,_xll.ohTrigger(Trigger,Trigger3M)),#N/A)</f>
        <v>#N/A</v>
      </c>
    </row>
    <row r="2002" spans="52:57" ht="11.25" customHeight="1" x14ac:dyDescent="0.25">
      <c r="AZ2002" s="102" t="s">
        <v>83</v>
      </c>
      <c r="BA2002" s="101">
        <f>_xll.qlInterestRateIndexFixingDate(Currency&amp;"ibor"&amp;Tenor,BB2002,Trigger)</f>
        <v>53398</v>
      </c>
      <c r="BB2002" s="101">
        <f>_xll.qlCalendarAdvance(Calendar,BB2001,AZ2002,"f",,Trigger)</f>
        <v>53400</v>
      </c>
      <c r="BC2002" s="101">
        <f>_xll.qlInterestRateIndexMaturity(Currency&amp;"ibor"&amp;Tenor,BB2002,Trigger)</f>
        <v>53492</v>
      </c>
      <c r="BD2002" s="246">
        <f>_xll.qlIndexFixing($AD$5,BA2002,TRUE,_xll.ohTrigger(Trigger,Trigger3M))</f>
        <v>1.7470987626971617E-2</v>
      </c>
      <c r="BE2002" s="246" t="e">
        <f>IFERROR(_xll.qlIndexFixing($BF$1,BA2002,TRUE,_xll.ohTrigger(Trigger,Trigger3M)),#N/A)</f>
        <v>#N/A</v>
      </c>
    </row>
    <row r="2003" spans="52:57" ht="11.25" customHeight="1" x14ac:dyDescent="0.25">
      <c r="AZ2003" s="102" t="s">
        <v>83</v>
      </c>
      <c r="BA2003" s="101">
        <f>_xll.qlInterestRateIndexFixingDate(Currency&amp;"ibor"&amp;Tenor,BB2003,Trigger)</f>
        <v>53405</v>
      </c>
      <c r="BB2003" s="101">
        <f>_xll.qlCalendarAdvance(Calendar,BB2002,AZ2003,"f",,Trigger)</f>
        <v>53407</v>
      </c>
      <c r="BC2003" s="101">
        <f>_xll.qlInterestRateIndexMaturity(Currency&amp;"ibor"&amp;Tenor,BB2003,Trigger)</f>
        <v>53499</v>
      </c>
      <c r="BD2003" s="246">
        <f>_xll.qlIndexFixing($AD$5,BA2003,TRUE,_xll.ohTrigger(Trigger,Trigger3M))</f>
        <v>1.747233217847827E-2</v>
      </c>
      <c r="BE2003" s="246" t="e">
        <f>IFERROR(_xll.qlIndexFixing($BF$1,BA2003,TRUE,_xll.ohTrigger(Trigger,Trigger3M)),#N/A)</f>
        <v>#N/A</v>
      </c>
    </row>
    <row r="2004" spans="52:57" ht="11.25" customHeight="1" x14ac:dyDescent="0.25">
      <c r="AZ2004" s="102" t="s">
        <v>83</v>
      </c>
      <c r="BA2004" s="101">
        <f>_xll.qlInterestRateIndexFixingDate(Currency&amp;"ibor"&amp;Tenor,BB2004,Trigger)</f>
        <v>53408</v>
      </c>
      <c r="BB2004" s="101">
        <f>_xll.qlCalendarAdvance(Calendar,BB2003,AZ2004,"f",,Trigger)</f>
        <v>53414</v>
      </c>
      <c r="BC2004" s="101">
        <f>_xll.qlInterestRateIndexMaturity(Currency&amp;"ibor"&amp;Tenor,BB2004,Trigger)</f>
        <v>53506</v>
      </c>
      <c r="BD2004" s="246">
        <f>_xll.qlIndexFixing($AD$5,BA2004,TRUE,_xll.ohTrigger(Trigger,Trigger3M))</f>
        <v>1.7473676730444556E-2</v>
      </c>
      <c r="BE2004" s="246" t="e">
        <f>IFERROR(_xll.qlIndexFixing($BF$1,BA2004,TRUE,_xll.ohTrigger(Trigger,Trigger3M)),#N/A)</f>
        <v>#N/A</v>
      </c>
    </row>
    <row r="2005" spans="52:57" ht="11.25" customHeight="1" x14ac:dyDescent="0.25">
      <c r="AZ2005" s="102" t="s">
        <v>83</v>
      </c>
      <c r="BA2005" s="101">
        <f>_xll.qlInterestRateIndexFixingDate(Currency&amp;"ibor"&amp;Tenor,BB2005,Trigger)</f>
        <v>53419</v>
      </c>
      <c r="BB2005" s="101">
        <f>_xll.qlCalendarAdvance(Calendar,BB2004,AZ2005,"f",,Trigger)</f>
        <v>53421</v>
      </c>
      <c r="BC2005" s="101">
        <f>_xll.qlInterestRateIndexMaturity(Currency&amp;"ibor"&amp;Tenor,BB2005,Trigger)</f>
        <v>53512</v>
      </c>
      <c r="BD2005" s="246">
        <f>_xll.qlIndexFixing($AD$5,BA2005,TRUE,_xll.ohTrigger(Trigger,Trigger3M))</f>
        <v>1.7474501751007347E-2</v>
      </c>
      <c r="BE2005" s="246" t="e">
        <f>IFERROR(_xll.qlIndexFixing($BF$1,BA2005,TRUE,_xll.ohTrigger(Trigger,Trigger3M)),#N/A)</f>
        <v>#N/A</v>
      </c>
    </row>
    <row r="2006" spans="52:57" ht="11.25" customHeight="1" x14ac:dyDescent="0.25">
      <c r="AZ2006" s="102" t="s">
        <v>83</v>
      </c>
      <c r="BA2006" s="101">
        <f>_xll.qlInterestRateIndexFixingDate(Currency&amp;"ibor"&amp;Tenor,BB2006,Trigger)</f>
        <v>53426</v>
      </c>
      <c r="BB2006" s="101">
        <f>_xll.qlCalendarAdvance(Calendar,BB2005,AZ2006,"f",,Trigger)</f>
        <v>53428</v>
      </c>
      <c r="BC2006" s="101">
        <f>_xll.qlInterestRateIndexMaturity(Currency&amp;"ibor"&amp;Tenor,BB2006,Trigger)</f>
        <v>53519</v>
      </c>
      <c r="BD2006" s="246">
        <f>_xll.qlIndexFixing($AD$5,BA2006,TRUE,_xll.ohTrigger(Trigger,Trigger3M))</f>
        <v>1.7475846238738164E-2</v>
      </c>
      <c r="BE2006" s="246" t="e">
        <f>IFERROR(_xll.qlIndexFixing($BF$1,BA2006,TRUE,_xll.ohTrigger(Trigger,Trigger3M)),#N/A)</f>
        <v>#N/A</v>
      </c>
    </row>
    <row r="2007" spans="52:57" ht="11.25" customHeight="1" x14ac:dyDescent="0.25">
      <c r="AZ2007" s="102" t="s">
        <v>83</v>
      </c>
      <c r="BA2007" s="101">
        <f>_xll.qlInterestRateIndexFixingDate(Currency&amp;"ibor"&amp;Tenor,BB2007,Trigger)</f>
        <v>53433</v>
      </c>
      <c r="BB2007" s="101">
        <f>_xll.qlCalendarAdvance(Calendar,BB2006,AZ2007,"f",,Trigger)</f>
        <v>53435</v>
      </c>
      <c r="BC2007" s="101">
        <f>_xll.qlInterestRateIndexMaturity(Currency&amp;"ibor"&amp;Tenor,BB2007,Trigger)</f>
        <v>53526</v>
      </c>
      <c r="BD2007" s="246">
        <f>_xll.qlIndexFixing($AD$5,BA2007,TRUE,_xll.ohTrigger(Trigger,Trigger3M))</f>
        <v>1.7477190726924004E-2</v>
      </c>
      <c r="BE2007" s="246" t="e">
        <f>IFERROR(_xll.qlIndexFixing($BF$1,BA2007,TRUE,_xll.ohTrigger(Trigger,Trigger3M)),#N/A)</f>
        <v>#N/A</v>
      </c>
    </row>
    <row r="2008" spans="52:57" ht="11.25" customHeight="1" x14ac:dyDescent="0.25">
      <c r="AZ2008" s="102" t="s">
        <v>83</v>
      </c>
      <c r="BA2008" s="101">
        <f>_xll.qlInterestRateIndexFixingDate(Currency&amp;"ibor"&amp;Tenor,BB2008,Trigger)</f>
        <v>53440</v>
      </c>
      <c r="BB2008" s="101">
        <f>_xll.qlCalendarAdvance(Calendar,BB2007,AZ2008,"f",,Trigger)</f>
        <v>53442</v>
      </c>
      <c r="BC2008" s="101">
        <f>_xll.qlInterestRateIndexMaturity(Currency&amp;"ibor"&amp;Tenor,BB2008,Trigger)</f>
        <v>53533</v>
      </c>
      <c r="BD2008" s="246">
        <f>_xll.qlIndexFixing($AD$5,BA2008,TRUE,_xll.ohTrigger(Trigger,Trigger3M))</f>
        <v>1.7479165935622144E-2</v>
      </c>
      <c r="BE2008" s="246" t="e">
        <f>IFERROR(_xll.qlIndexFixing($BF$1,BA2008,TRUE,_xll.ohTrigger(Trigger,Trigger3M)),#N/A)</f>
        <v>#N/A</v>
      </c>
    </row>
    <row r="2009" spans="52:57" ht="11.25" customHeight="1" x14ac:dyDescent="0.25">
      <c r="AZ2009" s="102" t="s">
        <v>83</v>
      </c>
      <c r="BA2009" s="101">
        <f>_xll.qlInterestRateIndexFixingDate(Currency&amp;"ibor"&amp;Tenor,BB2009,Trigger)</f>
        <v>53444</v>
      </c>
      <c r="BB2009" s="101">
        <f>_xll.qlCalendarAdvance(Calendar,BB2008,AZ2009,"f",,Trigger)</f>
        <v>53449</v>
      </c>
      <c r="BC2009" s="101">
        <f>_xll.qlInterestRateIndexMaturity(Currency&amp;"ibor"&amp;Tenor,BB2009,Trigger)</f>
        <v>53541</v>
      </c>
      <c r="BD2009" s="246">
        <f>_xll.qlIndexFixing($AD$5,BA2009,TRUE,_xll.ohTrigger(Trigger,Trigger3M))</f>
        <v>1.7486018520590074E-2</v>
      </c>
      <c r="BE2009" s="246" t="e">
        <f>IFERROR(_xll.qlIndexFixing($BF$1,BA2009,TRUE,_xll.ohTrigger(Trigger,Trigger3M)),#N/A)</f>
        <v>#N/A</v>
      </c>
    </row>
    <row r="2010" spans="52:57" ht="11.25" customHeight="1" x14ac:dyDescent="0.25">
      <c r="AZ2010" s="102" t="s">
        <v>83</v>
      </c>
      <c r="BA2010" s="101">
        <f>_xll.qlInterestRateIndexFixingDate(Currency&amp;"ibor"&amp;Tenor,BB2010,Trigger)</f>
        <v>53454</v>
      </c>
      <c r="BB2010" s="101">
        <f>_xll.qlCalendarAdvance(Calendar,BB2009,AZ2010,"f",,Trigger)</f>
        <v>53456</v>
      </c>
      <c r="BC2010" s="101">
        <f>_xll.qlInterestRateIndexMaturity(Currency&amp;"ibor"&amp;Tenor,BB2010,Trigger)</f>
        <v>53548</v>
      </c>
      <c r="BD2010" s="246">
        <f>_xll.qlIndexFixing($AD$5,BA2010,TRUE,_xll.ohTrigger(Trigger,Trigger3M))</f>
        <v>1.7491739605391628E-2</v>
      </c>
      <c r="BE2010" s="246" t="e">
        <f>IFERROR(_xll.qlIndexFixing($BF$1,BA2010,TRUE,_xll.ohTrigger(Trigger,Trigger3M)),#N/A)</f>
        <v>#N/A</v>
      </c>
    </row>
    <row r="2011" spans="52:57" ht="11.25" customHeight="1" x14ac:dyDescent="0.25">
      <c r="AZ2011" s="102" t="s">
        <v>83</v>
      </c>
      <c r="BA2011" s="101">
        <f>_xll.qlInterestRateIndexFixingDate(Currency&amp;"ibor"&amp;Tenor,BB2011,Trigger)</f>
        <v>53461</v>
      </c>
      <c r="BB2011" s="101">
        <f>_xll.qlCalendarAdvance(Calendar,BB2010,AZ2011,"f",,Trigger)</f>
        <v>53463</v>
      </c>
      <c r="BC2011" s="101">
        <f>_xll.qlInterestRateIndexMaturity(Currency&amp;"ibor"&amp;Tenor,BB2011,Trigger)</f>
        <v>53555</v>
      </c>
      <c r="BD2011" s="246">
        <f>_xll.qlIndexFixing($AD$5,BA2011,TRUE,_xll.ohTrigger(Trigger,Trigger3M))</f>
        <v>1.7497466096891751E-2</v>
      </c>
      <c r="BE2011" s="246" t="e">
        <f>IFERROR(_xll.qlIndexFixing($BF$1,BA2011,TRUE,_xll.ohTrigger(Trigger,Trigger3M)),#N/A)</f>
        <v>#N/A</v>
      </c>
    </row>
    <row r="2012" spans="52:57" ht="11.25" customHeight="1" x14ac:dyDescent="0.25">
      <c r="AZ2012" s="102" t="s">
        <v>83</v>
      </c>
      <c r="BA2012" s="101">
        <f>_xll.qlInterestRateIndexFixingDate(Currency&amp;"ibor"&amp;Tenor,BB2012,Trigger)</f>
        <v>53468</v>
      </c>
      <c r="BB2012" s="101">
        <f>_xll.qlCalendarAdvance(Calendar,BB2011,AZ2012,"f",,Trigger)</f>
        <v>53470</v>
      </c>
      <c r="BC2012" s="101">
        <f>_xll.qlInterestRateIndexMaturity(Currency&amp;"ibor"&amp;Tenor,BB2012,Trigger)</f>
        <v>53562</v>
      </c>
      <c r="BD2012" s="246">
        <f>_xll.qlIndexFixing($AD$5,BA2012,TRUE,_xll.ohTrigger(Trigger,Trigger3M))</f>
        <v>1.7503197995114766E-2</v>
      </c>
      <c r="BE2012" s="246" t="e">
        <f>IFERROR(_xll.qlIndexFixing($BF$1,BA2012,TRUE,_xll.ohTrigger(Trigger,Trigger3M)),#N/A)</f>
        <v>#N/A</v>
      </c>
    </row>
    <row r="2013" spans="52:57" ht="11.25" customHeight="1" x14ac:dyDescent="0.25">
      <c r="AZ2013" s="102" t="s">
        <v>83</v>
      </c>
      <c r="BA2013" s="101">
        <f>_xll.qlInterestRateIndexFixingDate(Currency&amp;"ibor"&amp;Tenor,BB2013,Trigger)</f>
        <v>53475</v>
      </c>
      <c r="BB2013" s="101">
        <f>_xll.qlCalendarAdvance(Calendar,BB2012,AZ2013,"f",,Trigger)</f>
        <v>53477</v>
      </c>
      <c r="BC2013" s="101">
        <f>_xll.qlInterestRateIndexMaturity(Currency&amp;"ibor"&amp;Tenor,BB2013,Trigger)</f>
        <v>53569</v>
      </c>
      <c r="BD2013" s="246">
        <f>_xll.qlIndexFixing($AD$5,BA2013,TRUE,_xll.ohTrigger(Trigger,Trigger3M))</f>
        <v>1.7508935300083271E-2</v>
      </c>
      <c r="BE2013" s="246" t="e">
        <f>IFERROR(_xll.qlIndexFixing($BF$1,BA2013,TRUE,_xll.ohTrigger(Trigger,Trigger3M)),#N/A)</f>
        <v>#N/A</v>
      </c>
    </row>
    <row r="2014" spans="52:57" ht="11.25" customHeight="1" x14ac:dyDescent="0.25">
      <c r="AZ2014" s="102" t="s">
        <v>83</v>
      </c>
      <c r="BA2014" s="101">
        <f>_xll.qlInterestRateIndexFixingDate(Currency&amp;"ibor"&amp;Tenor,BB2014,Trigger)</f>
        <v>53482</v>
      </c>
      <c r="BB2014" s="101">
        <f>_xll.qlCalendarAdvance(Calendar,BB2013,AZ2014,"f",,Trigger)</f>
        <v>53484</v>
      </c>
      <c r="BC2014" s="101">
        <f>_xll.qlInterestRateIndexMaturity(Currency&amp;"ibor"&amp;Tenor,BB2014,Trigger)</f>
        <v>53576</v>
      </c>
      <c r="BD2014" s="246">
        <f>_xll.qlIndexFixing($AD$5,BA2014,TRUE,_xll.ohTrigger(Trigger,Trigger3M))</f>
        <v>1.7514678011821588E-2</v>
      </c>
      <c r="BE2014" s="246" t="e">
        <f>IFERROR(_xll.qlIndexFixing($BF$1,BA2014,TRUE,_xll.ohTrigger(Trigger,Trigger3M)),#N/A)</f>
        <v>#N/A</v>
      </c>
    </row>
    <row r="2015" spans="52:57" ht="11.25" customHeight="1" x14ac:dyDescent="0.25">
      <c r="AZ2015" s="102" t="s">
        <v>83</v>
      </c>
      <c r="BA2015" s="101">
        <f>_xll.qlInterestRateIndexFixingDate(Currency&amp;"ibor"&amp;Tenor,BB2015,Trigger)</f>
        <v>53489</v>
      </c>
      <c r="BB2015" s="101">
        <f>_xll.qlCalendarAdvance(Calendar,BB2014,AZ2015,"f",,Trigger)</f>
        <v>53491</v>
      </c>
      <c r="BC2015" s="101">
        <f>_xll.qlInterestRateIndexMaturity(Currency&amp;"ibor"&amp;Tenor,BB2015,Trigger)</f>
        <v>53583</v>
      </c>
      <c r="BD2015" s="246">
        <f>_xll.qlIndexFixing($AD$5,BA2015,TRUE,_xll.ohTrigger(Trigger,Trigger3M))</f>
        <v>1.7520426130354046E-2</v>
      </c>
      <c r="BE2015" s="246" t="e">
        <f>IFERROR(_xll.qlIndexFixing($BF$1,BA2015,TRUE,_xll.ohTrigger(Trigger,Trigger3M)),#N/A)</f>
        <v>#N/A</v>
      </c>
    </row>
    <row r="2016" spans="52:57" ht="11.25" customHeight="1" x14ac:dyDescent="0.25">
      <c r="AZ2016" s="102" t="s">
        <v>83</v>
      </c>
      <c r="BA2016" s="101">
        <f>_xll.qlInterestRateIndexFixingDate(Currency&amp;"ibor"&amp;Tenor,BB2016,Trigger)</f>
        <v>53496</v>
      </c>
      <c r="BB2016" s="101">
        <f>_xll.qlCalendarAdvance(Calendar,BB2015,AZ2016,"f",,Trigger)</f>
        <v>53498</v>
      </c>
      <c r="BC2016" s="101">
        <f>_xll.qlInterestRateIndexMaturity(Currency&amp;"ibor"&amp;Tenor,BB2016,Trigger)</f>
        <v>53590</v>
      </c>
      <c r="BD2016" s="246">
        <f>_xll.qlIndexFixing($AD$5,BA2016,TRUE,_xll.ohTrigger(Trigger,Trigger3M))</f>
        <v>1.7526179655703241E-2</v>
      </c>
      <c r="BE2016" s="246" t="e">
        <f>IFERROR(_xll.qlIndexFixing($BF$1,BA2016,TRUE,_xll.ohTrigger(Trigger,Trigger3M)),#N/A)</f>
        <v>#N/A</v>
      </c>
    </row>
    <row r="2017" spans="52:57" ht="11.25" customHeight="1" x14ac:dyDescent="0.25">
      <c r="AZ2017" s="102" t="s">
        <v>83</v>
      </c>
      <c r="BA2017" s="101">
        <f>_xll.qlInterestRateIndexFixingDate(Currency&amp;"ibor"&amp;Tenor,BB2017,Trigger)</f>
        <v>53503</v>
      </c>
      <c r="BB2017" s="101">
        <f>_xll.qlCalendarAdvance(Calendar,BB2016,AZ2017,"f",,Trigger)</f>
        <v>53505</v>
      </c>
      <c r="BC2017" s="101">
        <f>_xll.qlInterestRateIndexMaturity(Currency&amp;"ibor"&amp;Tenor,BB2017,Trigger)</f>
        <v>53597</v>
      </c>
      <c r="BD2017" s="246">
        <f>_xll.qlIndexFixing($AD$5,BA2017,TRUE,_xll.ohTrigger(Trigger,Trigger3M))</f>
        <v>1.7531938587894366E-2</v>
      </c>
      <c r="BE2017" s="246" t="e">
        <f>IFERROR(_xll.qlIndexFixing($BF$1,BA2017,TRUE,_xll.ohTrigger(Trigger,Trigger3M)),#N/A)</f>
        <v>#N/A</v>
      </c>
    </row>
    <row r="2018" spans="52:57" ht="11.25" customHeight="1" x14ac:dyDescent="0.25">
      <c r="AZ2018" s="102" t="s">
        <v>83</v>
      </c>
      <c r="BA2018" s="101">
        <f>_xll.qlInterestRateIndexFixingDate(Currency&amp;"ibor"&amp;Tenor,BB2018,Trigger)</f>
        <v>53510</v>
      </c>
      <c r="BB2018" s="101">
        <f>_xll.qlCalendarAdvance(Calendar,BB2017,AZ2018,"f",,Trigger)</f>
        <v>53512</v>
      </c>
      <c r="BC2018" s="101">
        <f>_xll.qlInterestRateIndexMaturity(Currency&amp;"ibor"&amp;Tenor,BB2018,Trigger)</f>
        <v>53604</v>
      </c>
      <c r="BD2018" s="246">
        <f>_xll.qlIndexFixing($AD$5,BA2018,TRUE,_xll.ohTrigger(Trigger,Trigger3M))</f>
        <v>1.7537702926948274E-2</v>
      </c>
      <c r="BE2018" s="246" t="e">
        <f>IFERROR(_xll.qlIndexFixing($BF$1,BA2018,TRUE,_xll.ohTrigger(Trigger,Trigger3M)),#N/A)</f>
        <v>#N/A</v>
      </c>
    </row>
    <row r="2019" spans="52:57" ht="11.25" customHeight="1" x14ac:dyDescent="0.25">
      <c r="AZ2019" s="102" t="s">
        <v>83</v>
      </c>
      <c r="BA2019" s="101">
        <f>_xll.qlInterestRateIndexFixingDate(Currency&amp;"ibor"&amp;Tenor,BB2019,Trigger)</f>
        <v>53517</v>
      </c>
      <c r="BB2019" s="101">
        <f>_xll.qlCalendarAdvance(Calendar,BB2018,AZ2019,"f",,Trigger)</f>
        <v>53519</v>
      </c>
      <c r="BC2019" s="101">
        <f>_xll.qlInterestRateIndexMaturity(Currency&amp;"ibor"&amp;Tenor,BB2019,Trigger)</f>
        <v>53611</v>
      </c>
      <c r="BD2019" s="246">
        <f>_xll.qlIndexFixing($AD$5,BA2019,TRUE,_xll.ohTrigger(Trigger,Trigger3M))</f>
        <v>1.7543472672891899E-2</v>
      </c>
      <c r="BE2019" s="246" t="e">
        <f>IFERROR(_xll.qlIndexFixing($BF$1,BA2019,TRUE,_xll.ohTrigger(Trigger,Trigger3M)),#N/A)</f>
        <v>#N/A</v>
      </c>
    </row>
    <row r="2020" spans="52:57" ht="11.25" customHeight="1" x14ac:dyDescent="0.25">
      <c r="AZ2020" s="102" t="s">
        <v>83</v>
      </c>
      <c r="BA2020" s="101">
        <f>_xll.qlInterestRateIndexFixingDate(Currency&amp;"ibor"&amp;Tenor,BB2020,Trigger)</f>
        <v>53524</v>
      </c>
      <c r="BB2020" s="101">
        <f>_xll.qlCalendarAdvance(Calendar,BB2019,AZ2020,"f",,Trigger)</f>
        <v>53526</v>
      </c>
      <c r="BC2020" s="101">
        <f>_xll.qlInterestRateIndexMaturity(Currency&amp;"ibor"&amp;Tenor,BB2020,Trigger)</f>
        <v>53618</v>
      </c>
      <c r="BD2020" s="246">
        <f>_xll.qlIndexFixing($AD$5,BA2020,TRUE,_xll.ohTrigger(Trigger,Trigger3M))</f>
        <v>1.7549247825746968E-2</v>
      </c>
      <c r="BE2020" s="246" t="e">
        <f>IFERROR(_xll.qlIndexFixing($BF$1,BA2020,TRUE,_xll.ohTrigger(Trigger,Trigger3M)),#N/A)</f>
        <v>#N/A</v>
      </c>
    </row>
    <row r="2021" spans="52:57" ht="11.25" customHeight="1" x14ac:dyDescent="0.25">
      <c r="AZ2021" s="102" t="s">
        <v>83</v>
      </c>
      <c r="BA2021" s="101">
        <f>_xll.qlInterestRateIndexFixingDate(Currency&amp;"ibor"&amp;Tenor,BB2021,Trigger)</f>
        <v>53531</v>
      </c>
      <c r="BB2021" s="101">
        <f>_xll.qlCalendarAdvance(Calendar,BB2020,AZ2021,"f",,Trigger)</f>
        <v>53533</v>
      </c>
      <c r="BC2021" s="101">
        <f>_xll.qlInterestRateIndexMaturity(Currency&amp;"ibor"&amp;Tenor,BB2021,Trigger)</f>
        <v>53625</v>
      </c>
      <c r="BD2021" s="246">
        <f>_xll.qlIndexFixing($AD$5,BA2021,TRUE,_xll.ohTrigger(Trigger,Trigger3M))</f>
        <v>1.7554404478934901E-2</v>
      </c>
      <c r="BE2021" s="246" t="e">
        <f>IFERROR(_xll.qlIndexFixing($BF$1,BA2021,TRUE,_xll.ohTrigger(Trigger,Trigger3M)),#N/A)</f>
        <v>#N/A</v>
      </c>
    </row>
    <row r="2022" spans="52:57" ht="11.25" customHeight="1" x14ac:dyDescent="0.25">
      <c r="AZ2022" s="102" t="s">
        <v>83</v>
      </c>
      <c r="BA2022" s="101">
        <f>_xll.qlInterestRateIndexFixingDate(Currency&amp;"ibor"&amp;Tenor,BB2022,Trigger)</f>
        <v>53538</v>
      </c>
      <c r="BB2022" s="101">
        <f>_xll.qlCalendarAdvance(Calendar,BB2021,AZ2022,"f",,Trigger)</f>
        <v>53540</v>
      </c>
      <c r="BC2022" s="101">
        <f>_xll.qlInterestRateIndexMaturity(Currency&amp;"ibor"&amp;Tenor,BB2022,Trigger)</f>
        <v>53632</v>
      </c>
      <c r="BD2022" s="246">
        <f>_xll.qlIndexFixing($AD$5,BA2022,TRUE,_xll.ohTrigger(Trigger,Trigger3M))</f>
        <v>1.7555820010055043E-2</v>
      </c>
      <c r="BE2022" s="246" t="e">
        <f>IFERROR(_xll.qlIndexFixing($BF$1,BA2022,TRUE,_xll.ohTrigger(Trigger,Trigger3M)),#N/A)</f>
        <v>#N/A</v>
      </c>
    </row>
    <row r="2023" spans="52:57" ht="11.25" customHeight="1" x14ac:dyDescent="0.25">
      <c r="AZ2023" s="102" t="s">
        <v>83</v>
      </c>
      <c r="BA2023" s="101">
        <f>_xll.qlInterestRateIndexFixingDate(Currency&amp;"ibor"&amp;Tenor,BB2023,Trigger)</f>
        <v>53545</v>
      </c>
      <c r="BB2023" s="101">
        <f>_xll.qlCalendarAdvance(Calendar,BB2022,AZ2023,"f",,Trigger)</f>
        <v>53547</v>
      </c>
      <c r="BC2023" s="101">
        <f>_xll.qlInterestRateIndexMaturity(Currency&amp;"ibor"&amp;Tenor,BB2023,Trigger)</f>
        <v>53639</v>
      </c>
      <c r="BD2023" s="246">
        <f>_xll.qlIndexFixing($AD$5,BA2023,TRUE,_xll.ohTrigger(Trigger,Trigger3M))</f>
        <v>1.7557235541685218E-2</v>
      </c>
      <c r="BE2023" s="246" t="e">
        <f>IFERROR(_xll.qlIndexFixing($BF$1,BA2023,TRUE,_xll.ohTrigger(Trigger,Trigger3M)),#N/A)</f>
        <v>#N/A</v>
      </c>
    </row>
    <row r="2024" spans="52:57" ht="11.25" customHeight="1" x14ac:dyDescent="0.25">
      <c r="AZ2024" s="102" t="s">
        <v>83</v>
      </c>
      <c r="BA2024" s="101">
        <f>_xll.qlInterestRateIndexFixingDate(Currency&amp;"ibor"&amp;Tenor,BB2024,Trigger)</f>
        <v>53552</v>
      </c>
      <c r="BB2024" s="101">
        <f>_xll.qlCalendarAdvance(Calendar,BB2023,AZ2024,"f",,Trigger)</f>
        <v>53554</v>
      </c>
      <c r="BC2024" s="101">
        <f>_xll.qlInterestRateIndexMaturity(Currency&amp;"ibor"&amp;Tenor,BB2024,Trigger)</f>
        <v>53646</v>
      </c>
      <c r="BD2024" s="246">
        <f>_xll.qlIndexFixing($AD$5,BA2024,TRUE,_xll.ohTrigger(Trigger,Trigger3M))</f>
        <v>1.7558651073826283E-2</v>
      </c>
      <c r="BE2024" s="246" t="e">
        <f>IFERROR(_xll.qlIndexFixing($BF$1,BA2024,TRUE,_xll.ohTrigger(Trigger,Trigger3M)),#N/A)</f>
        <v>#N/A</v>
      </c>
    </row>
    <row r="2025" spans="52:57" ht="11.25" customHeight="1" x14ac:dyDescent="0.25">
      <c r="AZ2025" s="102" t="s">
        <v>83</v>
      </c>
      <c r="BA2025" s="101">
        <f>_xll.qlInterestRateIndexFixingDate(Currency&amp;"ibor"&amp;Tenor,BB2025,Trigger)</f>
        <v>53559</v>
      </c>
      <c r="BB2025" s="101">
        <f>_xll.qlCalendarAdvance(Calendar,BB2024,AZ2025,"f",,Trigger)</f>
        <v>53561</v>
      </c>
      <c r="BC2025" s="101">
        <f>_xll.qlInterestRateIndexMaturity(Currency&amp;"ibor"&amp;Tenor,BB2025,Trigger)</f>
        <v>53653</v>
      </c>
      <c r="BD2025" s="246">
        <f>_xll.qlIndexFixing($AD$5,BA2025,TRUE,_xll.ohTrigger(Trigger,Trigger3M))</f>
        <v>1.756006660647564E-2</v>
      </c>
      <c r="BE2025" s="246" t="e">
        <f>IFERROR(_xll.qlIndexFixing($BF$1,BA2025,TRUE,_xll.ohTrigger(Trigger,Trigger3M)),#N/A)</f>
        <v>#N/A</v>
      </c>
    </row>
    <row r="2026" spans="52:57" ht="11.25" customHeight="1" x14ac:dyDescent="0.25">
      <c r="AZ2026" s="102" t="s">
        <v>83</v>
      </c>
      <c r="BA2026" s="101">
        <f>_xll.qlInterestRateIndexFixingDate(Currency&amp;"ibor"&amp;Tenor,BB2026,Trigger)</f>
        <v>53566</v>
      </c>
      <c r="BB2026" s="101">
        <f>_xll.qlCalendarAdvance(Calendar,BB2025,AZ2026,"f",,Trigger)</f>
        <v>53568</v>
      </c>
      <c r="BC2026" s="101">
        <f>_xll.qlInterestRateIndexMaturity(Currency&amp;"ibor"&amp;Tenor,BB2026,Trigger)</f>
        <v>53660</v>
      </c>
      <c r="BD2026" s="246">
        <f>_xll.qlIndexFixing($AD$5,BA2026,TRUE,_xll.ohTrigger(Trigger,Trigger3M))</f>
        <v>1.7561482139635893E-2</v>
      </c>
      <c r="BE2026" s="246" t="e">
        <f>IFERROR(_xll.qlIndexFixing($BF$1,BA2026,TRUE,_xll.ohTrigger(Trigger,Trigger3M)),#N/A)</f>
        <v>#N/A</v>
      </c>
    </row>
    <row r="2027" spans="52:57" ht="11.25" customHeight="1" x14ac:dyDescent="0.25">
      <c r="AZ2027" s="102" t="s">
        <v>83</v>
      </c>
      <c r="BA2027" s="101">
        <f>_xll.qlInterestRateIndexFixingDate(Currency&amp;"ibor"&amp;Tenor,BB2027,Trigger)</f>
        <v>53573</v>
      </c>
      <c r="BB2027" s="101">
        <f>_xll.qlCalendarAdvance(Calendar,BB2026,AZ2027,"f",,Trigger)</f>
        <v>53575</v>
      </c>
      <c r="BC2027" s="101">
        <f>_xll.qlInterestRateIndexMaturity(Currency&amp;"ibor"&amp;Tenor,BB2027,Trigger)</f>
        <v>53666</v>
      </c>
      <c r="BD2027" s="246">
        <f>_xll.qlIndexFixing($AD$5,BA2027,TRUE,_xll.ohTrigger(Trigger,Trigger3M))</f>
        <v>1.756236880487231E-2</v>
      </c>
      <c r="BE2027" s="246" t="e">
        <f>IFERROR(_xll.qlIndexFixing($BF$1,BA2027,TRUE,_xll.ohTrigger(Trigger,Trigger3M)),#N/A)</f>
        <v>#N/A</v>
      </c>
    </row>
    <row r="2028" spans="52:57" ht="11.25" customHeight="1" x14ac:dyDescent="0.25">
      <c r="AZ2028" s="102" t="s">
        <v>83</v>
      </c>
      <c r="BA2028" s="101">
        <f>_xll.qlInterestRateIndexFixingDate(Currency&amp;"ibor"&amp;Tenor,BB2028,Trigger)</f>
        <v>53580</v>
      </c>
      <c r="BB2028" s="101">
        <f>_xll.qlCalendarAdvance(Calendar,BB2027,AZ2028,"f",,Trigger)</f>
        <v>53582</v>
      </c>
      <c r="BC2028" s="101">
        <f>_xll.qlInterestRateIndexMaturity(Currency&amp;"ibor"&amp;Tenor,BB2028,Trigger)</f>
        <v>53673</v>
      </c>
      <c r="BD2028" s="246">
        <f>_xll.qlIndexFixing($AD$5,BA2028,TRUE,_xll.ohTrigger(Trigger,Trigger3M))</f>
        <v>1.7563784270110953E-2</v>
      </c>
      <c r="BE2028" s="246" t="e">
        <f>IFERROR(_xll.qlIndexFixing($BF$1,BA2028,TRUE,_xll.ohTrigger(Trigger,Trigger3M)),#N/A)</f>
        <v>#N/A</v>
      </c>
    </row>
    <row r="2029" spans="52:57" ht="11.25" customHeight="1" x14ac:dyDescent="0.25">
      <c r="AZ2029" s="102" t="s">
        <v>83</v>
      </c>
      <c r="BA2029" s="101">
        <f>_xll.qlInterestRateIndexFixingDate(Currency&amp;"ibor"&amp;Tenor,BB2029,Trigger)</f>
        <v>53587</v>
      </c>
      <c r="BB2029" s="101">
        <f>_xll.qlCalendarAdvance(Calendar,BB2028,AZ2029,"f",,Trigger)</f>
        <v>53589</v>
      </c>
      <c r="BC2029" s="101">
        <f>_xll.qlInterestRateIndexMaturity(Currency&amp;"ibor"&amp;Tenor,BB2029,Trigger)</f>
        <v>53680</v>
      </c>
      <c r="BD2029" s="246">
        <f>_xll.qlIndexFixing($AD$5,BA2029,TRUE,_xll.ohTrigger(Trigger,Trigger3M))</f>
        <v>1.7565199735852934E-2</v>
      </c>
      <c r="BE2029" s="246" t="e">
        <f>IFERROR(_xll.qlIndexFixing($BF$1,BA2029,TRUE,_xll.ohTrigger(Trigger,Trigger3M)),#N/A)</f>
        <v>#N/A</v>
      </c>
    </row>
    <row r="2030" spans="52:57" ht="11.25" customHeight="1" x14ac:dyDescent="0.25">
      <c r="AZ2030" s="102" t="s">
        <v>83</v>
      </c>
      <c r="BA2030" s="101">
        <f>_xll.qlInterestRateIndexFixingDate(Currency&amp;"ibor"&amp;Tenor,BB2030,Trigger)</f>
        <v>53594</v>
      </c>
      <c r="BB2030" s="101">
        <f>_xll.qlCalendarAdvance(Calendar,BB2029,AZ2030,"f",,Trigger)</f>
        <v>53596</v>
      </c>
      <c r="BC2030" s="101">
        <f>_xll.qlInterestRateIndexMaturity(Currency&amp;"ibor"&amp;Tenor,BB2030,Trigger)</f>
        <v>53688</v>
      </c>
      <c r="BD2030" s="246">
        <f>_xll.qlIndexFixing($AD$5,BA2030,TRUE,_xll.ohTrigger(Trigger,Trigger3M))</f>
        <v>1.7567144277372826E-2</v>
      </c>
      <c r="BE2030" s="246" t="e">
        <f>IFERROR(_xll.qlIndexFixing($BF$1,BA2030,TRUE,_xll.ohTrigger(Trigger,Trigger3M)),#N/A)</f>
        <v>#N/A</v>
      </c>
    </row>
    <row r="2031" spans="52:57" ht="11.25" customHeight="1" x14ac:dyDescent="0.25">
      <c r="AZ2031" s="102" t="s">
        <v>83</v>
      </c>
      <c r="BA2031" s="101">
        <f>_xll.qlInterestRateIndexFixingDate(Currency&amp;"ibor"&amp;Tenor,BB2031,Trigger)</f>
        <v>53601</v>
      </c>
      <c r="BB2031" s="101">
        <f>_xll.qlCalendarAdvance(Calendar,BB2030,AZ2031,"f",,Trigger)</f>
        <v>53603</v>
      </c>
      <c r="BC2031" s="101">
        <f>_xll.qlInterestRateIndexMaturity(Currency&amp;"ibor"&amp;Tenor,BB2031,Trigger)</f>
        <v>53695</v>
      </c>
      <c r="BD2031" s="246">
        <f>_xll.qlIndexFixing($AD$5,BA2031,TRUE,_xll.ohTrigger(Trigger,Trigger3M))</f>
        <v>1.7568559813081475E-2</v>
      </c>
      <c r="BE2031" s="246" t="e">
        <f>IFERROR(_xll.qlIndexFixing($BF$1,BA2031,TRUE,_xll.ohTrigger(Trigger,Trigger3M)),#N/A)</f>
        <v>#N/A</v>
      </c>
    </row>
    <row r="2032" spans="52:57" ht="11.25" customHeight="1" x14ac:dyDescent="0.25">
      <c r="AZ2032" s="102" t="s">
        <v>83</v>
      </c>
      <c r="BA2032" s="101">
        <f>_xll.qlInterestRateIndexFixingDate(Currency&amp;"ibor"&amp;Tenor,BB2032,Trigger)</f>
        <v>53608</v>
      </c>
      <c r="BB2032" s="101">
        <f>_xll.qlCalendarAdvance(Calendar,BB2031,AZ2032,"f",,Trigger)</f>
        <v>53610</v>
      </c>
      <c r="BC2032" s="101">
        <f>_xll.qlInterestRateIndexMaturity(Currency&amp;"ibor"&amp;Tenor,BB2032,Trigger)</f>
        <v>53702</v>
      </c>
      <c r="BD2032" s="246">
        <f>_xll.qlIndexFixing($AD$5,BA2032,TRUE,_xll.ohTrigger(Trigger,Trigger3M))</f>
        <v>1.7569975349300153E-2</v>
      </c>
      <c r="BE2032" s="246" t="e">
        <f>IFERROR(_xll.qlIndexFixing($BF$1,BA2032,TRUE,_xll.ohTrigger(Trigger,Trigger3M)),#N/A)</f>
        <v>#N/A</v>
      </c>
    </row>
    <row r="2033" spans="52:57" ht="11.25" customHeight="1" x14ac:dyDescent="0.25">
      <c r="AZ2033" s="102" t="s">
        <v>83</v>
      </c>
      <c r="BA2033" s="101">
        <f>_xll.qlInterestRateIndexFixingDate(Currency&amp;"ibor"&amp;Tenor,BB2033,Trigger)</f>
        <v>53615</v>
      </c>
      <c r="BB2033" s="101">
        <f>_xll.qlCalendarAdvance(Calendar,BB2032,AZ2033,"f",,Trigger)</f>
        <v>53617</v>
      </c>
      <c r="BC2033" s="101">
        <f>_xll.qlInterestRateIndexMaturity(Currency&amp;"ibor"&amp;Tenor,BB2033,Trigger)</f>
        <v>53709</v>
      </c>
      <c r="BD2033" s="246">
        <f>_xll.qlIndexFixing($AD$5,BA2033,TRUE,_xll.ohTrigger(Trigger,Trigger3M))</f>
        <v>1.7571390886027986E-2</v>
      </c>
      <c r="BE2033" s="246" t="e">
        <f>IFERROR(_xll.qlIndexFixing($BF$1,BA2033,TRUE,_xll.ohTrigger(Trigger,Trigger3M)),#N/A)</f>
        <v>#N/A</v>
      </c>
    </row>
    <row r="2034" spans="52:57" ht="11.25" customHeight="1" x14ac:dyDescent="0.25">
      <c r="AZ2034" s="102" t="s">
        <v>83</v>
      </c>
      <c r="BA2034" s="101">
        <f>_xll.qlInterestRateIndexFixingDate(Currency&amp;"ibor"&amp;Tenor,BB2034,Trigger)</f>
        <v>53622</v>
      </c>
      <c r="BB2034" s="101">
        <f>_xll.qlCalendarAdvance(Calendar,BB2033,AZ2034,"f",,Trigger)</f>
        <v>53624</v>
      </c>
      <c r="BC2034" s="101">
        <f>_xll.qlInterestRateIndexMaturity(Currency&amp;"ibor"&amp;Tenor,BB2034,Trigger)</f>
        <v>53716</v>
      </c>
      <c r="BD2034" s="246">
        <f>_xll.qlIndexFixing($AD$5,BA2034,TRUE,_xll.ohTrigger(Trigger,Trigger3M))</f>
        <v>1.7572806423265846E-2</v>
      </c>
      <c r="BE2034" s="246" t="e">
        <f>IFERROR(_xll.qlIndexFixing($BF$1,BA2034,TRUE,_xll.ohTrigger(Trigger,Trigger3M)),#N/A)</f>
        <v>#N/A</v>
      </c>
    </row>
    <row r="2035" spans="52:57" ht="11.25" customHeight="1" x14ac:dyDescent="0.25">
      <c r="AZ2035" s="102" t="s">
        <v>83</v>
      </c>
      <c r="BA2035" s="101">
        <f>_xll.qlInterestRateIndexFixingDate(Currency&amp;"ibor"&amp;Tenor,BB2035,Trigger)</f>
        <v>53629</v>
      </c>
      <c r="BB2035" s="101">
        <f>_xll.qlCalendarAdvance(Calendar,BB2034,AZ2035,"f",,Trigger)</f>
        <v>53631</v>
      </c>
      <c r="BC2035" s="101">
        <f>_xll.qlInterestRateIndexMaturity(Currency&amp;"ibor"&amp;Tenor,BB2035,Trigger)</f>
        <v>53723</v>
      </c>
      <c r="BD2035" s="246">
        <f>_xll.qlIndexFixing($AD$5,BA2035,TRUE,_xll.ohTrigger(Trigger,Trigger3M))</f>
        <v>1.7574221961013731E-2</v>
      </c>
      <c r="BE2035" s="246" t="e">
        <f>IFERROR(_xll.qlIndexFixing($BF$1,BA2035,TRUE,_xll.ohTrigger(Trigger,Trigger3M)),#N/A)</f>
        <v>#N/A</v>
      </c>
    </row>
    <row r="2036" spans="52:57" ht="11.25" customHeight="1" x14ac:dyDescent="0.25">
      <c r="AZ2036" s="102" t="s">
        <v>83</v>
      </c>
      <c r="BA2036" s="101">
        <f>_xll.qlInterestRateIndexFixingDate(Currency&amp;"ibor"&amp;Tenor,BB2036,Trigger)</f>
        <v>53636</v>
      </c>
      <c r="BB2036" s="101">
        <f>_xll.qlCalendarAdvance(Calendar,BB2035,AZ2036,"f",,Trigger)</f>
        <v>53638</v>
      </c>
      <c r="BC2036" s="101">
        <f>_xll.qlInterestRateIndexMaturity(Currency&amp;"ibor"&amp;Tenor,BB2036,Trigger)</f>
        <v>53730</v>
      </c>
      <c r="BD2036" s="246">
        <f>_xll.qlIndexFixing($AD$5,BA2036,TRUE,_xll.ohTrigger(Trigger,Trigger3M))</f>
        <v>1.7575637499271646E-2</v>
      </c>
      <c r="BE2036" s="246" t="e">
        <f>IFERROR(_xll.qlIndexFixing($BF$1,BA2036,TRUE,_xll.ohTrigger(Trigger,Trigger3M)),#N/A)</f>
        <v>#N/A</v>
      </c>
    </row>
    <row r="2037" spans="52:57" ht="11.25" customHeight="1" x14ac:dyDescent="0.25">
      <c r="AZ2037" s="102" t="s">
        <v>83</v>
      </c>
      <c r="BA2037" s="101">
        <f>_xll.qlInterestRateIndexFixingDate(Currency&amp;"ibor"&amp;Tenor,BB2037,Trigger)</f>
        <v>53643</v>
      </c>
      <c r="BB2037" s="101">
        <f>_xll.qlCalendarAdvance(Calendar,BB2036,AZ2037,"f",,Trigger)</f>
        <v>53645</v>
      </c>
      <c r="BC2037" s="101">
        <f>_xll.qlInterestRateIndexMaturity(Currency&amp;"ibor"&amp;Tenor,BB2037,Trigger)</f>
        <v>53737</v>
      </c>
      <c r="BD2037" s="246">
        <f>_xll.qlIndexFixing($AD$5,BA2037,TRUE,_xll.ohTrigger(Trigger,Trigger3M))</f>
        <v>1.7577053038038717E-2</v>
      </c>
      <c r="BE2037" s="246" t="e">
        <f>IFERROR(_xll.qlIndexFixing($BF$1,BA2037,TRUE,_xll.ohTrigger(Trigger,Trigger3M)),#N/A)</f>
        <v>#N/A</v>
      </c>
    </row>
    <row r="2038" spans="52:57" ht="11.25" customHeight="1" x14ac:dyDescent="0.25">
      <c r="AZ2038" s="102" t="s">
        <v>83</v>
      </c>
      <c r="BA2038" s="101">
        <f>_xll.qlInterestRateIndexFixingDate(Currency&amp;"ibor"&amp;Tenor,BB2038,Trigger)</f>
        <v>53650</v>
      </c>
      <c r="BB2038" s="101">
        <f>_xll.qlCalendarAdvance(Calendar,BB2037,AZ2038,"f",,Trigger)</f>
        <v>53652</v>
      </c>
      <c r="BC2038" s="101">
        <f>_xll.qlInterestRateIndexMaturity(Currency&amp;"ibor"&amp;Tenor,BB2038,Trigger)</f>
        <v>53744</v>
      </c>
      <c r="BD2038" s="246">
        <f>_xll.qlIndexFixing($AD$5,BA2038,TRUE,_xll.ohTrigger(Trigger,Trigger3M))</f>
        <v>1.7578468577315817E-2</v>
      </c>
      <c r="BE2038" s="246" t="e">
        <f>IFERROR(_xll.qlIndexFixing($BF$1,BA2038,TRUE,_xll.ohTrigger(Trigger,Trigger3M)),#N/A)</f>
        <v>#N/A</v>
      </c>
    </row>
    <row r="2039" spans="52:57" ht="11.25" customHeight="1" x14ac:dyDescent="0.25">
      <c r="AZ2039" s="102" t="s">
        <v>83</v>
      </c>
      <c r="BA2039" s="101">
        <f>_xll.qlInterestRateIndexFixingDate(Currency&amp;"ibor"&amp;Tenor,BB2039,Trigger)</f>
        <v>53657</v>
      </c>
      <c r="BB2039" s="101">
        <f>_xll.qlCalendarAdvance(Calendar,BB2038,AZ2039,"f",,Trigger)</f>
        <v>53659</v>
      </c>
      <c r="BC2039" s="101">
        <f>_xll.qlInterestRateIndexMaturity(Currency&amp;"ibor"&amp;Tenor,BB2039,Trigger)</f>
        <v>53751</v>
      </c>
      <c r="BD2039" s="246">
        <f>_xll.qlIndexFixing($AD$5,BA2039,TRUE,_xll.ohTrigger(Trigger,Trigger3M))</f>
        <v>1.7579884117102072E-2</v>
      </c>
      <c r="BE2039" s="246" t="e">
        <f>IFERROR(_xll.qlIndexFixing($BF$1,BA2039,TRUE,_xll.ohTrigger(Trigger,Trigger3M)),#N/A)</f>
        <v>#N/A</v>
      </c>
    </row>
    <row r="2040" spans="52:57" ht="11.25" customHeight="1" x14ac:dyDescent="0.25">
      <c r="AZ2040" s="102" t="s">
        <v>83</v>
      </c>
      <c r="BA2040" s="101">
        <f>_xll.qlInterestRateIndexFixingDate(Currency&amp;"ibor"&amp;Tenor,BB2040,Trigger)</f>
        <v>53664</v>
      </c>
      <c r="BB2040" s="101">
        <f>_xll.qlCalendarAdvance(Calendar,BB2039,AZ2040,"f",,Trigger)</f>
        <v>53666</v>
      </c>
      <c r="BC2040" s="101">
        <f>_xll.qlInterestRateIndexMaturity(Currency&amp;"ibor"&amp;Tenor,BB2040,Trigger)</f>
        <v>53756</v>
      </c>
      <c r="BD2040" s="246">
        <f>_xll.qlIndexFixing($AD$5,BA2040,TRUE,_xll.ohTrigger(Trigger,Trigger3M))</f>
        <v>1.7580240150994797E-2</v>
      </c>
      <c r="BE2040" s="246" t="e">
        <f>IFERROR(_xll.qlIndexFixing($BF$1,BA2040,TRUE,_xll.ohTrigger(Trigger,Trigger3M)),#N/A)</f>
        <v>#N/A</v>
      </c>
    </row>
    <row r="2041" spans="52:57" ht="11.25" customHeight="1" x14ac:dyDescent="0.25">
      <c r="AZ2041" s="102" t="s">
        <v>83</v>
      </c>
      <c r="BA2041" s="101">
        <f>_xll.qlInterestRateIndexFixingDate(Currency&amp;"ibor"&amp;Tenor,BB2041,Trigger)</f>
        <v>53671</v>
      </c>
      <c r="BB2041" s="101">
        <f>_xll.qlCalendarAdvance(Calendar,BB2040,AZ2041,"f",,Trigger)</f>
        <v>53673</v>
      </c>
      <c r="BC2041" s="101">
        <f>_xll.qlInterestRateIndexMaturity(Currency&amp;"ibor"&amp;Tenor,BB2041,Trigger)</f>
        <v>53763</v>
      </c>
      <c r="BD2041" s="246">
        <f>_xll.qlIndexFixing($AD$5,BA2041,TRUE,_xll.ohTrigger(Trigger,Trigger3M))</f>
        <v>1.7581655553779107E-2</v>
      </c>
      <c r="BE2041" s="246" t="e">
        <f>IFERROR(_xll.qlIndexFixing($BF$1,BA2041,TRUE,_xll.ohTrigger(Trigger,Trigger3M)),#N/A)</f>
        <v>#N/A</v>
      </c>
    </row>
    <row r="2042" spans="52:57" ht="11.25" customHeight="1" x14ac:dyDescent="0.25">
      <c r="AZ2042" s="102" t="s">
        <v>83</v>
      </c>
      <c r="BA2042" s="101">
        <f>_xll.qlInterestRateIndexFixingDate(Currency&amp;"ibor"&amp;Tenor,BB2042,Trigger)</f>
        <v>53678</v>
      </c>
      <c r="BB2042" s="101">
        <f>_xll.qlCalendarAdvance(Calendar,BB2041,AZ2042,"f",,Trigger)</f>
        <v>53680</v>
      </c>
      <c r="BC2042" s="101">
        <f>_xll.qlInterestRateIndexMaturity(Currency&amp;"ibor"&amp;Tenor,BB2042,Trigger)</f>
        <v>53770</v>
      </c>
      <c r="BD2042" s="246">
        <f>_xll.qlIndexFixing($AD$5,BA2042,TRUE,_xll.ohTrigger(Trigger,Trigger3M))</f>
        <v>1.7583070957063462E-2</v>
      </c>
      <c r="BE2042" s="246" t="e">
        <f>IFERROR(_xll.qlIndexFixing($BF$1,BA2042,TRUE,_xll.ohTrigger(Trigger,Trigger3M)),#N/A)</f>
        <v>#N/A</v>
      </c>
    </row>
    <row r="2043" spans="52:57" ht="11.25" customHeight="1" x14ac:dyDescent="0.25">
      <c r="AZ2043" s="102" t="s">
        <v>83</v>
      </c>
      <c r="BA2043" s="101">
        <f>_xll.qlInterestRateIndexFixingDate(Currency&amp;"ibor"&amp;Tenor,BB2043,Trigger)</f>
        <v>53682</v>
      </c>
      <c r="BB2043" s="101">
        <f>_xll.qlCalendarAdvance(Calendar,BB2042,AZ2043,"f",,Trigger)</f>
        <v>53688</v>
      </c>
      <c r="BC2043" s="101">
        <f>_xll.qlInterestRateIndexMaturity(Currency&amp;"ibor"&amp;Tenor,BB2043,Trigger)</f>
        <v>53778</v>
      </c>
      <c r="BD2043" s="246">
        <f>_xll.qlIndexFixing($AD$5,BA2043,TRUE,_xll.ohTrigger(Trigger,Trigger3M))</f>
        <v>1.7584688561425921E-2</v>
      </c>
      <c r="BE2043" s="246" t="e">
        <f>IFERROR(_xll.qlIndexFixing($BF$1,BA2043,TRUE,_xll.ohTrigger(Trigger,Trigger3M)),#N/A)</f>
        <v>#N/A</v>
      </c>
    </row>
    <row r="2044" spans="52:57" ht="11.25" customHeight="1" x14ac:dyDescent="0.25">
      <c r="AZ2044" s="102" t="s">
        <v>83</v>
      </c>
      <c r="BA2044" s="101">
        <f>_xll.qlInterestRateIndexFixingDate(Currency&amp;"ibor"&amp;Tenor,BB2044,Trigger)</f>
        <v>53692</v>
      </c>
      <c r="BB2044" s="101">
        <f>_xll.qlCalendarAdvance(Calendar,BB2043,AZ2044,"f",,Trigger)</f>
        <v>53695</v>
      </c>
      <c r="BC2044" s="101">
        <f>_xll.qlInterestRateIndexMaturity(Currency&amp;"ibor"&amp;Tenor,BB2044,Trigger)</f>
        <v>53785</v>
      </c>
      <c r="BD2044" s="246">
        <f>_xll.qlIndexFixing($AD$5,BA2044,TRUE,_xll.ohTrigger(Trigger,Trigger3M))</f>
        <v>1.7586103965777866E-2</v>
      </c>
      <c r="BE2044" s="246" t="e">
        <f>IFERROR(_xll.qlIndexFixing($BF$1,BA2044,TRUE,_xll.ohTrigger(Trigger,Trigger3M)),#N/A)</f>
        <v>#N/A</v>
      </c>
    </row>
    <row r="2045" spans="52:57" ht="11.25" customHeight="1" x14ac:dyDescent="0.25">
      <c r="AZ2045" s="102" t="s">
        <v>83</v>
      </c>
      <c r="BA2045" s="101">
        <f>_xll.qlInterestRateIndexFixingDate(Currency&amp;"ibor"&amp;Tenor,BB2045,Trigger)</f>
        <v>53700</v>
      </c>
      <c r="BB2045" s="101">
        <f>_xll.qlCalendarAdvance(Calendar,BB2044,AZ2045,"f",,Trigger)</f>
        <v>53702</v>
      </c>
      <c r="BC2045" s="101">
        <f>_xll.qlInterestRateIndexMaturity(Currency&amp;"ibor"&amp;Tenor,BB2045,Trigger)</f>
        <v>53792</v>
      </c>
      <c r="BD2045" s="246">
        <f>_xll.qlIndexFixing($AD$5,BA2045,TRUE,_xll.ohTrigger(Trigger,Trigger3M))</f>
        <v>1.758751937062808E-2</v>
      </c>
      <c r="BE2045" s="246" t="e">
        <f>IFERROR(_xll.qlIndexFixing($BF$1,BA2045,TRUE,_xll.ohTrigger(Trigger,Trigger3M)),#N/A)</f>
        <v>#N/A</v>
      </c>
    </row>
    <row r="2046" spans="52:57" ht="11.25" customHeight="1" x14ac:dyDescent="0.25">
      <c r="AZ2046" s="102" t="s">
        <v>83</v>
      </c>
      <c r="BA2046" s="101">
        <f>_xll.qlInterestRateIndexFixingDate(Currency&amp;"ibor"&amp;Tenor,BB2046,Trigger)</f>
        <v>53707</v>
      </c>
      <c r="BB2046" s="101">
        <f>_xll.qlCalendarAdvance(Calendar,BB2045,AZ2046,"f",,Trigger)</f>
        <v>53709</v>
      </c>
      <c r="BC2046" s="101">
        <f>_xll.qlInterestRateIndexMaturity(Currency&amp;"ibor"&amp;Tenor,BB2046,Trigger)</f>
        <v>53799</v>
      </c>
      <c r="BD2046" s="246">
        <f>_xll.qlIndexFixing($AD$5,BA2046,TRUE,_xll.ohTrigger(Trigger,Trigger3M))</f>
        <v>1.7588934775977449E-2</v>
      </c>
      <c r="BE2046" s="246" t="e">
        <f>IFERROR(_xll.qlIndexFixing($BF$1,BA2046,TRUE,_xll.ohTrigger(Trigger,Trigger3M)),#N/A)</f>
        <v>#N/A</v>
      </c>
    </row>
    <row r="2047" spans="52:57" ht="11.25" customHeight="1" x14ac:dyDescent="0.25">
      <c r="AZ2047" s="102" t="s">
        <v>83</v>
      </c>
      <c r="BA2047" s="101">
        <f>_xll.qlInterestRateIndexFixingDate(Currency&amp;"ibor"&amp;Tenor,BB2047,Trigger)</f>
        <v>53714</v>
      </c>
      <c r="BB2047" s="101">
        <f>_xll.qlCalendarAdvance(Calendar,BB2046,AZ2047,"f",,Trigger)</f>
        <v>53716</v>
      </c>
      <c r="BC2047" s="101">
        <f>_xll.qlInterestRateIndexMaturity(Currency&amp;"ibor"&amp;Tenor,BB2047,Trigger)</f>
        <v>53806</v>
      </c>
      <c r="BD2047" s="246">
        <f>_xll.qlIndexFixing($AD$5,BA2047,TRUE,_xll.ohTrigger(Trigger,Trigger3M))</f>
        <v>1.7590350181825087E-2</v>
      </c>
      <c r="BE2047" s="246" t="e">
        <f>IFERROR(_xll.qlIndexFixing($BF$1,BA2047,TRUE,_xll.ohTrigger(Trigger,Trigger3M)),#N/A)</f>
        <v>#N/A</v>
      </c>
    </row>
    <row r="2048" spans="52:57" ht="11.25" customHeight="1" x14ac:dyDescent="0.25">
      <c r="AZ2048" s="102" t="s">
        <v>83</v>
      </c>
      <c r="BA2048" s="101">
        <f>_xll.qlInterestRateIndexFixingDate(Currency&amp;"ibor"&amp;Tenor,BB2048,Trigger)</f>
        <v>53721</v>
      </c>
      <c r="BB2048" s="101">
        <f>_xll.qlCalendarAdvance(Calendar,BB2047,AZ2048,"f",,Trigger)</f>
        <v>53723</v>
      </c>
      <c r="BC2048" s="101">
        <f>_xll.qlInterestRateIndexMaturity(Currency&amp;"ibor"&amp;Tenor,BB2048,Trigger)</f>
        <v>53812</v>
      </c>
      <c r="BD2048" s="246">
        <f>_xll.qlIndexFixing($AD$5,BA2048,TRUE,_xll.ohTrigger(Trigger,Trigger3M))</f>
        <v>1.759123530858904E-2</v>
      </c>
      <c r="BE2048" s="246" t="e">
        <f>IFERROR(_xll.qlIndexFixing($BF$1,BA2048,TRUE,_xll.ohTrigger(Trigger,Trigger3M)),#N/A)</f>
        <v>#N/A</v>
      </c>
    </row>
    <row r="2049" spans="52:57" ht="11.25" customHeight="1" x14ac:dyDescent="0.25">
      <c r="AZ2049" s="102" t="s">
        <v>83</v>
      </c>
      <c r="BA2049" s="101">
        <f>_xll.qlInterestRateIndexFixingDate(Currency&amp;"ibor"&amp;Tenor,BB2049,Trigger)</f>
        <v>53728</v>
      </c>
      <c r="BB2049" s="101">
        <f>_xll.qlCalendarAdvance(Calendar,BB2048,AZ2049,"f",,Trigger)</f>
        <v>53730</v>
      </c>
      <c r="BC2049" s="101">
        <f>_xll.qlInterestRateIndexMaturity(Currency&amp;"ibor"&amp;Tenor,BB2049,Trigger)</f>
        <v>53819</v>
      </c>
      <c r="BD2049" s="246">
        <f>_xll.qlIndexFixing($AD$5,BA2049,TRUE,_xll.ohTrigger(Trigger,Trigger3M))</f>
        <v>1.7592650646385665E-2</v>
      </c>
      <c r="BE2049" s="246" t="e">
        <f>IFERROR(_xll.qlIndexFixing($BF$1,BA2049,TRUE,_xll.ohTrigger(Trigger,Trigger3M)),#N/A)</f>
        <v>#N/A</v>
      </c>
    </row>
    <row r="2050" spans="52:57" ht="11.25" customHeight="1" x14ac:dyDescent="0.25">
      <c r="AZ2050" s="102" t="s">
        <v>83</v>
      </c>
      <c r="BA2050" s="101">
        <f>_xll.qlInterestRateIndexFixingDate(Currency&amp;"ibor"&amp;Tenor,BB2050,Trigger)</f>
        <v>53735</v>
      </c>
      <c r="BB2050" s="101">
        <f>_xll.qlCalendarAdvance(Calendar,BB2049,AZ2050,"f",,Trigger)</f>
        <v>53737</v>
      </c>
      <c r="BC2050" s="101">
        <f>_xll.qlInterestRateIndexMaturity(Currency&amp;"ibor"&amp;Tenor,BB2050,Trigger)</f>
        <v>53826</v>
      </c>
      <c r="BD2050" s="246">
        <f>_xll.qlIndexFixing($AD$5,BA2050,TRUE,_xll.ohTrigger(Trigger,Trigger3M))</f>
        <v>1.7594065984672683E-2</v>
      </c>
      <c r="BE2050" s="246" t="e">
        <f>IFERROR(_xll.qlIndexFixing($BF$1,BA2050,TRUE,_xll.ohTrigger(Trigger,Trigger3M)),#N/A)</f>
        <v>#N/A</v>
      </c>
    </row>
    <row r="2051" spans="52:57" ht="11.25" customHeight="1" x14ac:dyDescent="0.25">
      <c r="AZ2051" s="102" t="s">
        <v>83</v>
      </c>
      <c r="BA2051" s="101">
        <f>_xll.qlInterestRateIndexFixingDate(Currency&amp;"ibor"&amp;Tenor,BB2051,Trigger)</f>
        <v>53742</v>
      </c>
      <c r="BB2051" s="101">
        <f>_xll.qlCalendarAdvance(Calendar,BB2050,AZ2051,"f",,Trigger)</f>
        <v>53744</v>
      </c>
      <c r="BC2051" s="101">
        <f>_xll.qlInterestRateIndexMaturity(Currency&amp;"ibor"&amp;Tenor,BB2051,Trigger)</f>
        <v>53833</v>
      </c>
      <c r="BD2051" s="246">
        <f>_xll.qlIndexFixing($AD$5,BA2051,TRUE,_xll.ohTrigger(Trigger,Trigger3M))</f>
        <v>1.7595481323454589E-2</v>
      </c>
      <c r="BE2051" s="246" t="e">
        <f>IFERROR(_xll.qlIndexFixing($BF$1,BA2051,TRUE,_xll.ohTrigger(Trigger,Trigger3M)),#N/A)</f>
        <v>#N/A</v>
      </c>
    </row>
    <row r="2052" spans="52:57" ht="11.25" customHeight="1" x14ac:dyDescent="0.25">
      <c r="AZ2052" s="102" t="s">
        <v>83</v>
      </c>
      <c r="BA2052" s="101">
        <f>_xll.qlInterestRateIndexFixingDate(Currency&amp;"ibor"&amp;Tenor,BB2052,Trigger)</f>
        <v>53749</v>
      </c>
      <c r="BB2052" s="101">
        <f>_xll.qlCalendarAdvance(Calendar,BB2051,AZ2052,"f",,Trigger)</f>
        <v>53751</v>
      </c>
      <c r="BC2052" s="101">
        <f>_xll.qlInterestRateIndexMaturity(Currency&amp;"ibor"&amp;Tenor,BB2052,Trigger)</f>
        <v>53843</v>
      </c>
      <c r="BD2052" s="246">
        <f>_xll.qlIndexFixing($AD$5,BA2052,TRUE,_xll.ohTrigger(Trigger,Trigger3M))</f>
        <v>1.7598488401680185E-2</v>
      </c>
      <c r="BE2052" s="246" t="e">
        <f>IFERROR(_xll.qlIndexFixing($BF$1,BA2052,TRUE,_xll.ohTrigger(Trigger,Trigger3M)),#N/A)</f>
        <v>#N/A</v>
      </c>
    </row>
    <row r="2053" spans="52:57" ht="11.25" customHeight="1" x14ac:dyDescent="0.25">
      <c r="AZ2053" s="102" t="s">
        <v>83</v>
      </c>
      <c r="BA2053" s="101">
        <f>_xll.qlInterestRateIndexFixingDate(Currency&amp;"ibor"&amp;Tenor,BB2053,Trigger)</f>
        <v>53756</v>
      </c>
      <c r="BB2053" s="101">
        <f>_xll.qlCalendarAdvance(Calendar,BB2052,AZ2053,"f",,Trigger)</f>
        <v>53758</v>
      </c>
      <c r="BC2053" s="101">
        <f>_xll.qlInterestRateIndexMaturity(Currency&amp;"ibor"&amp;Tenor,BB2053,Trigger)</f>
        <v>53850</v>
      </c>
      <c r="BD2053" s="246">
        <f>_xll.qlIndexFixing($AD$5,BA2053,TRUE,_xll.ohTrigger(Trigger,Trigger3M))</f>
        <v>1.7599903948676325E-2</v>
      </c>
      <c r="BE2053" s="246" t="e">
        <f>IFERROR(_xll.qlIndexFixing($BF$1,BA2053,TRUE,_xll.ohTrigger(Trigger,Trigger3M)),#N/A)</f>
        <v>#N/A</v>
      </c>
    </row>
    <row r="2054" spans="52:57" ht="11.25" customHeight="1" x14ac:dyDescent="0.25">
      <c r="AZ2054" s="102" t="s">
        <v>83</v>
      </c>
      <c r="BA2054" s="101">
        <f>_xll.qlInterestRateIndexFixingDate(Currency&amp;"ibor"&amp;Tenor,BB2054,Trigger)</f>
        <v>53763</v>
      </c>
      <c r="BB2054" s="101">
        <f>_xll.qlCalendarAdvance(Calendar,BB2053,AZ2054,"f",,Trigger)</f>
        <v>53765</v>
      </c>
      <c r="BC2054" s="101">
        <f>_xll.qlInterestRateIndexMaturity(Currency&amp;"ibor"&amp;Tenor,BB2054,Trigger)</f>
        <v>53857</v>
      </c>
      <c r="BD2054" s="246">
        <f>_xll.qlIndexFixing($AD$5,BA2054,TRUE,_xll.ohTrigger(Trigger,Trigger3M))</f>
        <v>1.7601319496183362E-2</v>
      </c>
      <c r="BE2054" s="246" t="e">
        <f>IFERROR(_xll.qlIndexFixing($BF$1,BA2054,TRUE,_xll.ohTrigger(Trigger,Trigger3M)),#N/A)</f>
        <v>#N/A</v>
      </c>
    </row>
    <row r="2055" spans="52:57" ht="11.25" customHeight="1" x14ac:dyDescent="0.25">
      <c r="AZ2055" s="102" t="s">
        <v>83</v>
      </c>
      <c r="BA2055" s="101">
        <f>_xll.qlInterestRateIndexFixingDate(Currency&amp;"ibor"&amp;Tenor,BB2055,Trigger)</f>
        <v>53770</v>
      </c>
      <c r="BB2055" s="101">
        <f>_xll.qlCalendarAdvance(Calendar,BB2054,AZ2055,"f",,Trigger)</f>
        <v>53772</v>
      </c>
      <c r="BC2055" s="101">
        <f>_xll.qlInterestRateIndexMaturity(Currency&amp;"ibor"&amp;Tenor,BB2055,Trigger)</f>
        <v>53864</v>
      </c>
      <c r="BD2055" s="246">
        <f>_xll.qlIndexFixing($AD$5,BA2055,TRUE,_xll.ohTrigger(Trigger,Trigger3M))</f>
        <v>1.7602735044198688E-2</v>
      </c>
      <c r="BE2055" s="246" t="e">
        <f>IFERROR(_xll.qlIndexFixing($BF$1,BA2055,TRUE,_xll.ohTrigger(Trigger,Trigger3M)),#N/A)</f>
        <v>#N/A</v>
      </c>
    </row>
    <row r="2056" spans="52:57" ht="11.25" customHeight="1" x14ac:dyDescent="0.25">
      <c r="AZ2056" s="102" t="s">
        <v>83</v>
      </c>
      <c r="BA2056" s="101">
        <f>_xll.qlInterestRateIndexFixingDate(Currency&amp;"ibor"&amp;Tenor,BB2056,Trigger)</f>
        <v>53777</v>
      </c>
      <c r="BB2056" s="101">
        <f>_xll.qlCalendarAdvance(Calendar,BB2055,AZ2056,"f",,Trigger)</f>
        <v>53779</v>
      </c>
      <c r="BC2056" s="101">
        <f>_xll.qlInterestRateIndexMaturity(Currency&amp;"ibor"&amp;Tenor,BB2056,Trigger)</f>
        <v>53871</v>
      </c>
      <c r="BD2056" s="246">
        <f>_xll.qlIndexFixing($AD$5,BA2056,TRUE,_xll.ohTrigger(Trigger,Trigger3M))</f>
        <v>1.760415059272491E-2</v>
      </c>
      <c r="BE2056" s="246" t="e">
        <f>IFERROR(_xll.qlIndexFixing($BF$1,BA2056,TRUE,_xll.ohTrigger(Trigger,Trigger3M)),#N/A)</f>
        <v>#N/A</v>
      </c>
    </row>
    <row r="2057" spans="52:57" ht="11.25" customHeight="1" x14ac:dyDescent="0.25">
      <c r="AZ2057" s="102" t="s">
        <v>83</v>
      </c>
      <c r="BA2057" s="101">
        <f>_xll.qlInterestRateIndexFixingDate(Currency&amp;"ibor"&amp;Tenor,BB2057,Trigger)</f>
        <v>53784</v>
      </c>
      <c r="BB2057" s="101">
        <f>_xll.qlCalendarAdvance(Calendar,BB2056,AZ2057,"f",,Trigger)</f>
        <v>53786</v>
      </c>
      <c r="BC2057" s="101">
        <f>_xll.qlInterestRateIndexMaturity(Currency&amp;"ibor"&amp;Tenor,BB2057,Trigger)</f>
        <v>53877</v>
      </c>
      <c r="BD2057" s="246">
        <f>_xll.qlIndexFixing($AD$5,BA2057,TRUE,_xll.ohTrigger(Trigger,Trigger3M))</f>
        <v>1.7605035192816768E-2</v>
      </c>
      <c r="BE2057" s="246" t="e">
        <f>IFERROR(_xll.qlIndexFixing($BF$1,BA2057,TRUE,_xll.ohTrigger(Trigger,Trigger3M)),#N/A)</f>
        <v>#N/A</v>
      </c>
    </row>
    <row r="2058" spans="52:57" ht="11.25" customHeight="1" x14ac:dyDescent="0.25">
      <c r="AZ2058" s="102" t="s">
        <v>83</v>
      </c>
      <c r="BA2058" s="101">
        <f>_xll.qlInterestRateIndexFixingDate(Currency&amp;"ibor"&amp;Tenor,BB2058,Trigger)</f>
        <v>53791</v>
      </c>
      <c r="BB2058" s="101">
        <f>_xll.qlCalendarAdvance(Calendar,BB2057,AZ2058,"f",,Trigger)</f>
        <v>53793</v>
      </c>
      <c r="BC2058" s="101">
        <f>_xll.qlInterestRateIndexMaturity(Currency&amp;"ibor"&amp;Tenor,BB2058,Trigger)</f>
        <v>53884</v>
      </c>
      <c r="BD2058" s="246">
        <f>_xll.qlIndexFixing($AD$5,BA2058,TRUE,_xll.ohTrigger(Trigger,Trigger3M))</f>
        <v>1.7606450673254684E-2</v>
      </c>
      <c r="BE2058" s="246" t="e">
        <f>IFERROR(_xll.qlIndexFixing($BF$1,BA2058,TRUE,_xll.ohTrigger(Trigger,Trigger3M)),#N/A)</f>
        <v>#N/A</v>
      </c>
    </row>
    <row r="2059" spans="52:57" ht="11.25" customHeight="1" x14ac:dyDescent="0.25">
      <c r="AZ2059" s="102" t="s">
        <v>83</v>
      </c>
      <c r="BA2059" s="101">
        <f>_xll.qlInterestRateIndexFixingDate(Currency&amp;"ibor"&amp;Tenor,BB2059,Trigger)</f>
        <v>53798</v>
      </c>
      <c r="BB2059" s="101">
        <f>_xll.qlCalendarAdvance(Calendar,BB2058,AZ2059,"f",,Trigger)</f>
        <v>53800</v>
      </c>
      <c r="BC2059" s="101">
        <f>_xll.qlInterestRateIndexMaturity(Currency&amp;"ibor"&amp;Tenor,BB2059,Trigger)</f>
        <v>53891</v>
      </c>
      <c r="BD2059" s="246">
        <f>_xll.qlIndexFixing($AD$5,BA2059,TRUE,_xll.ohTrigger(Trigger,Trigger3M))</f>
        <v>1.7607866154195056E-2</v>
      </c>
      <c r="BE2059" s="246" t="e">
        <f>IFERROR(_xll.qlIndexFixing($BF$1,BA2059,TRUE,_xll.ohTrigger(Trigger,Trigger3M)),#N/A)</f>
        <v>#N/A</v>
      </c>
    </row>
    <row r="2060" spans="52:57" ht="11.25" customHeight="1" x14ac:dyDescent="0.25">
      <c r="AZ2060" s="102" t="s">
        <v>83</v>
      </c>
      <c r="BA2060" s="101">
        <f>_xll.qlInterestRateIndexFixingDate(Currency&amp;"ibor"&amp;Tenor,BB2060,Trigger)</f>
        <v>53805</v>
      </c>
      <c r="BB2060" s="101">
        <f>_xll.qlCalendarAdvance(Calendar,BB2059,AZ2060,"f",,Trigger)</f>
        <v>53807</v>
      </c>
      <c r="BC2060" s="101">
        <f>_xll.qlInterestRateIndexMaturity(Currency&amp;"ibor"&amp;Tenor,BB2060,Trigger)</f>
        <v>53898</v>
      </c>
      <c r="BD2060" s="246">
        <f>_xll.qlIndexFixing($AD$5,BA2060,TRUE,_xll.ohTrigger(Trigger,Trigger3M))</f>
        <v>1.760893069936004E-2</v>
      </c>
      <c r="BE2060" s="246" t="e">
        <f>IFERROR(_xll.qlIndexFixing($BF$1,BA2060,TRUE,_xll.ohTrigger(Trigger,Trigger3M)),#N/A)</f>
        <v>#N/A</v>
      </c>
    </row>
    <row r="2061" spans="52:57" ht="11.25" customHeight="1" x14ac:dyDescent="0.25">
      <c r="AZ2061" s="102" t="s">
        <v>83</v>
      </c>
      <c r="BA2061" s="101">
        <f>_xll.qlInterestRateIndexFixingDate(Currency&amp;"ibor"&amp;Tenor,BB2061,Trigger)</f>
        <v>53811</v>
      </c>
      <c r="BB2061" s="101">
        <f>_xll.qlCalendarAdvance(Calendar,BB2060,AZ2061,"f",,Trigger)</f>
        <v>53814</v>
      </c>
      <c r="BC2061" s="101">
        <f>_xll.qlInterestRateIndexMaturity(Currency&amp;"ibor"&amp;Tenor,BB2061,Trigger)</f>
        <v>53906</v>
      </c>
      <c r="BD2061" s="246">
        <f>_xll.qlIndexFixing($AD$5,BA2061,TRUE,_xll.ohTrigger(Trigger,Trigger3M))</f>
        <v>1.7608101956735685E-2</v>
      </c>
      <c r="BE2061" s="246" t="e">
        <f>IFERROR(_xll.qlIndexFixing($BF$1,BA2061,TRUE,_xll.ohTrigger(Trigger,Trigger3M)),#N/A)</f>
        <v>#N/A</v>
      </c>
    </row>
    <row r="2062" spans="52:57" ht="11.25" customHeight="1" x14ac:dyDescent="0.25">
      <c r="AZ2062" s="102" t="s">
        <v>83</v>
      </c>
      <c r="BA2062" s="101">
        <f>_xll.qlInterestRateIndexFixingDate(Currency&amp;"ibor"&amp;Tenor,BB2062,Trigger)</f>
        <v>53819</v>
      </c>
      <c r="BB2062" s="101">
        <f>_xll.qlCalendarAdvance(Calendar,BB2061,AZ2062,"f",,Trigger)</f>
        <v>53821</v>
      </c>
      <c r="BC2062" s="101">
        <f>_xll.qlInterestRateIndexMaturity(Currency&amp;"ibor"&amp;Tenor,BB2062,Trigger)</f>
        <v>53913</v>
      </c>
      <c r="BD2062" s="246">
        <f>_xll.qlIndexFixing($AD$5,BA2062,TRUE,_xll.ohTrigger(Trigger,Trigger3M))</f>
        <v>1.7607082548682061E-2</v>
      </c>
      <c r="BE2062" s="246" t="e">
        <f>IFERROR(_xll.qlIndexFixing($BF$1,BA2062,TRUE,_xll.ohTrigger(Trigger,Trigger3M)),#N/A)</f>
        <v>#N/A</v>
      </c>
    </row>
    <row r="2063" spans="52:57" ht="11.25" customHeight="1" x14ac:dyDescent="0.25">
      <c r="AZ2063" s="102" t="s">
        <v>83</v>
      </c>
      <c r="BA2063" s="101">
        <f>_xll.qlInterestRateIndexFixingDate(Currency&amp;"ibor"&amp;Tenor,BB2063,Trigger)</f>
        <v>53826</v>
      </c>
      <c r="BB2063" s="101">
        <f>_xll.qlCalendarAdvance(Calendar,BB2062,AZ2063,"f",,Trigger)</f>
        <v>53828</v>
      </c>
      <c r="BC2063" s="101">
        <f>_xll.qlInterestRateIndexMaturity(Currency&amp;"ibor"&amp;Tenor,BB2063,Trigger)</f>
        <v>53920</v>
      </c>
      <c r="BD2063" s="246">
        <f>_xll.qlIndexFixing($AD$5,BA2063,TRUE,_xll.ohTrigger(Trigger,Trigger3M))</f>
        <v>1.7606060230999379E-2</v>
      </c>
      <c r="BE2063" s="246" t="e">
        <f>IFERROR(_xll.qlIndexFixing($BF$1,BA2063,TRUE,_xll.ohTrigger(Trigger,Trigger3M)),#N/A)</f>
        <v>#N/A</v>
      </c>
    </row>
    <row r="2064" spans="52:57" ht="11.25" customHeight="1" x14ac:dyDescent="0.25">
      <c r="AZ2064" s="102" t="s">
        <v>83</v>
      </c>
      <c r="BA2064" s="101">
        <f>_xll.qlInterestRateIndexFixingDate(Currency&amp;"ibor"&amp;Tenor,BB2064,Trigger)</f>
        <v>53833</v>
      </c>
      <c r="BB2064" s="101">
        <f>_xll.qlCalendarAdvance(Calendar,BB2063,AZ2064,"f",,Trigger)</f>
        <v>53835</v>
      </c>
      <c r="BC2064" s="101">
        <f>_xll.qlInterestRateIndexMaturity(Currency&amp;"ibor"&amp;Tenor,BB2064,Trigger)</f>
        <v>53927</v>
      </c>
      <c r="BD2064" s="246">
        <f>_xll.qlIndexFixing($AD$5,BA2064,TRUE,_xll.ohTrigger(Trigger,Trigger3M))</f>
        <v>1.7605035003690244E-2</v>
      </c>
      <c r="BE2064" s="246" t="e">
        <f>IFERROR(_xll.qlIndexFixing($BF$1,BA2064,TRUE,_xll.ohTrigger(Trigger,Trigger3M)),#N/A)</f>
        <v>#N/A</v>
      </c>
    </row>
    <row r="2065" spans="52:57" ht="11.25" customHeight="1" x14ac:dyDescent="0.25">
      <c r="AZ2065" s="102" t="s">
        <v>83</v>
      </c>
      <c r="BA2065" s="101">
        <f>_xll.qlInterestRateIndexFixingDate(Currency&amp;"ibor"&amp;Tenor,BB2065,Trigger)</f>
        <v>53840</v>
      </c>
      <c r="BB2065" s="101">
        <f>_xll.qlCalendarAdvance(Calendar,BB2064,AZ2065,"f",,Trigger)</f>
        <v>53842</v>
      </c>
      <c r="BC2065" s="101">
        <f>_xll.qlInterestRateIndexMaturity(Currency&amp;"ibor"&amp;Tenor,BB2065,Trigger)</f>
        <v>53934</v>
      </c>
      <c r="BD2065" s="246">
        <f>_xll.qlIndexFixing($AD$5,BA2065,TRUE,_xll.ohTrigger(Trigger,Trigger3M))</f>
        <v>1.7604006866756394E-2</v>
      </c>
      <c r="BE2065" s="246" t="e">
        <f>IFERROR(_xll.qlIndexFixing($BF$1,BA2065,TRUE,_xll.ohTrigger(Trigger,Trigger3M)),#N/A)</f>
        <v>#N/A</v>
      </c>
    </row>
    <row r="2066" spans="52:57" ht="11.25" customHeight="1" x14ac:dyDescent="0.25">
      <c r="AZ2066" s="102" t="s">
        <v>83</v>
      </c>
      <c r="BA2066" s="101">
        <f>_xll.qlInterestRateIndexFixingDate(Currency&amp;"ibor"&amp;Tenor,BB2066,Trigger)</f>
        <v>53847</v>
      </c>
      <c r="BB2066" s="101">
        <f>_xll.qlCalendarAdvance(Calendar,BB2065,AZ2066,"f",,Trigger)</f>
        <v>53849</v>
      </c>
      <c r="BC2066" s="101">
        <f>_xll.qlInterestRateIndexMaturity(Currency&amp;"ibor"&amp;Tenor,BB2066,Trigger)</f>
        <v>53941</v>
      </c>
      <c r="BD2066" s="246">
        <f>_xll.qlIndexFixing($AD$5,BA2066,TRUE,_xll.ohTrigger(Trigger,Trigger3M))</f>
        <v>1.7602975820200435E-2</v>
      </c>
      <c r="BE2066" s="246" t="e">
        <f>IFERROR(_xll.qlIndexFixing($BF$1,BA2066,TRUE,_xll.ohTrigger(Trigger,Trigger3M)),#N/A)</f>
        <v>#N/A</v>
      </c>
    </row>
    <row r="2067" spans="52:57" ht="11.25" customHeight="1" x14ac:dyDescent="0.25">
      <c r="AZ2067" s="102" t="s">
        <v>83</v>
      </c>
      <c r="BA2067" s="101">
        <f>_xll.qlInterestRateIndexFixingDate(Currency&amp;"ibor"&amp;Tenor,BB2067,Trigger)</f>
        <v>53854</v>
      </c>
      <c r="BB2067" s="101">
        <f>_xll.qlCalendarAdvance(Calendar,BB2066,AZ2067,"f",,Trigger)</f>
        <v>53856</v>
      </c>
      <c r="BC2067" s="101">
        <f>_xll.qlInterestRateIndexMaturity(Currency&amp;"ibor"&amp;Tenor,BB2067,Trigger)</f>
        <v>53948</v>
      </c>
      <c r="BD2067" s="246">
        <f>_xll.qlIndexFixing($AD$5,BA2067,TRUE,_xll.ohTrigger(Trigger,Trigger3M))</f>
        <v>1.7601941864024973E-2</v>
      </c>
      <c r="BE2067" s="246" t="e">
        <f>IFERROR(_xll.qlIndexFixing($BF$1,BA2067,TRUE,_xll.ohTrigger(Trigger,Trigger3M)),#N/A)</f>
        <v>#N/A</v>
      </c>
    </row>
    <row r="2068" spans="52:57" ht="11.25" customHeight="1" x14ac:dyDescent="0.25">
      <c r="AZ2068" s="102" t="s">
        <v>83</v>
      </c>
      <c r="BA2068" s="101">
        <f>_xll.qlInterestRateIndexFixingDate(Currency&amp;"ibor"&amp;Tenor,BB2068,Trigger)</f>
        <v>53861</v>
      </c>
      <c r="BB2068" s="101">
        <f>_xll.qlCalendarAdvance(Calendar,BB2067,AZ2068,"f",,Trigger)</f>
        <v>53863</v>
      </c>
      <c r="BC2068" s="101">
        <f>_xll.qlInterestRateIndexMaturity(Currency&amp;"ibor"&amp;Tenor,BB2068,Trigger)</f>
        <v>53955</v>
      </c>
      <c r="BD2068" s="246">
        <f>_xll.qlIndexFixing($AD$5,BA2068,TRUE,_xll.ohTrigger(Trigger,Trigger3M))</f>
        <v>1.7600904998232619E-2</v>
      </c>
      <c r="BE2068" s="246" t="e">
        <f>IFERROR(_xll.qlIndexFixing($BF$1,BA2068,TRUE,_xll.ohTrigger(Trigger,Trigger3M)),#N/A)</f>
        <v>#N/A</v>
      </c>
    </row>
    <row r="2069" spans="52:57" ht="11.25" customHeight="1" x14ac:dyDescent="0.25">
      <c r="AZ2069" s="102" t="s">
        <v>83</v>
      </c>
      <c r="BA2069" s="101">
        <f>_xll.qlInterestRateIndexFixingDate(Currency&amp;"ibor"&amp;Tenor,BB2069,Trigger)</f>
        <v>53868</v>
      </c>
      <c r="BB2069" s="101">
        <f>_xll.qlCalendarAdvance(Calendar,BB2068,AZ2069,"f",,Trigger)</f>
        <v>53870</v>
      </c>
      <c r="BC2069" s="101">
        <f>_xll.qlInterestRateIndexMaturity(Currency&amp;"ibor"&amp;Tenor,BB2069,Trigger)</f>
        <v>53962</v>
      </c>
      <c r="BD2069" s="246">
        <f>_xll.qlIndexFixing($AD$5,BA2069,TRUE,_xll.ohTrigger(Trigger,Trigger3M))</f>
        <v>1.7599865222824237E-2</v>
      </c>
      <c r="BE2069" s="246" t="e">
        <f>IFERROR(_xll.qlIndexFixing($BF$1,BA2069,TRUE,_xll.ohTrigger(Trigger,Trigger3M)),#N/A)</f>
        <v>#N/A</v>
      </c>
    </row>
    <row r="2070" spans="52:57" ht="11.25" customHeight="1" x14ac:dyDescent="0.25">
      <c r="AZ2070" s="102" t="s">
        <v>83</v>
      </c>
      <c r="BA2070" s="101">
        <f>_xll.qlInterestRateIndexFixingDate(Currency&amp;"ibor"&amp;Tenor,BB2070,Trigger)</f>
        <v>53875</v>
      </c>
      <c r="BB2070" s="101">
        <f>_xll.qlCalendarAdvance(Calendar,BB2069,AZ2070,"f",,Trigger)</f>
        <v>53877</v>
      </c>
      <c r="BC2070" s="101">
        <f>_xll.qlInterestRateIndexMaturity(Currency&amp;"ibor"&amp;Tenor,BB2070,Trigger)</f>
        <v>53969</v>
      </c>
      <c r="BD2070" s="246">
        <f>_xll.qlIndexFixing($AD$5,BA2070,TRUE,_xll.ohTrigger(Trigger,Trigger3M))</f>
        <v>1.7598822537803302E-2</v>
      </c>
      <c r="BE2070" s="246" t="e">
        <f>IFERROR(_xll.qlIndexFixing($BF$1,BA2070,TRUE,_xll.ohTrigger(Trigger,Trigger3M)),#N/A)</f>
        <v>#N/A</v>
      </c>
    </row>
    <row r="2071" spans="52:57" ht="11.25" customHeight="1" x14ac:dyDescent="0.25">
      <c r="AZ2071" s="102" t="s">
        <v>83</v>
      </c>
      <c r="BA2071" s="101">
        <f>_xll.qlInterestRateIndexFixingDate(Currency&amp;"ibor"&amp;Tenor,BB2071,Trigger)</f>
        <v>53882</v>
      </c>
      <c r="BB2071" s="101">
        <f>_xll.qlCalendarAdvance(Calendar,BB2070,AZ2071,"f",,Trigger)</f>
        <v>53884</v>
      </c>
      <c r="BC2071" s="101">
        <f>_xll.qlInterestRateIndexMaturity(Currency&amp;"ibor"&amp;Tenor,BB2071,Trigger)</f>
        <v>53976</v>
      </c>
      <c r="BD2071" s="246">
        <f>_xll.qlIndexFixing($AD$5,BA2071,TRUE,_xll.ohTrigger(Trigger,Trigger3M))</f>
        <v>1.7597776943170686E-2</v>
      </c>
      <c r="BE2071" s="246" t="e">
        <f>IFERROR(_xll.qlIndexFixing($BF$1,BA2071,TRUE,_xll.ohTrigger(Trigger,Trigger3M)),#N/A)</f>
        <v>#N/A</v>
      </c>
    </row>
    <row r="2072" spans="52:57" ht="11.25" customHeight="1" x14ac:dyDescent="0.25">
      <c r="AZ2072" s="102" t="s">
        <v>83</v>
      </c>
      <c r="BA2072" s="101">
        <f>_xll.qlInterestRateIndexFixingDate(Currency&amp;"ibor"&amp;Tenor,BB2072,Trigger)</f>
        <v>53889</v>
      </c>
      <c r="BB2072" s="101">
        <f>_xll.qlCalendarAdvance(Calendar,BB2071,AZ2072,"f",,Trigger)</f>
        <v>53891</v>
      </c>
      <c r="BC2072" s="101">
        <f>_xll.qlInterestRateIndexMaturity(Currency&amp;"ibor"&amp;Tenor,BB2072,Trigger)</f>
        <v>53983</v>
      </c>
      <c r="BD2072" s="246">
        <f>_xll.qlIndexFixing($AD$5,BA2072,TRUE,_xll.ohTrigger(Trigger,Trigger3M))</f>
        <v>1.7596728438931605E-2</v>
      </c>
      <c r="BE2072" s="246" t="e">
        <f>IFERROR(_xll.qlIndexFixing($BF$1,BA2072,TRUE,_xll.ohTrigger(Trigger,Trigger3M)),#N/A)</f>
        <v>#N/A</v>
      </c>
    </row>
    <row r="2073" spans="52:57" ht="11.25" customHeight="1" x14ac:dyDescent="0.25">
      <c r="AZ2073" s="102" t="s">
        <v>83</v>
      </c>
      <c r="BA2073" s="101">
        <f>_xll.qlInterestRateIndexFixingDate(Currency&amp;"ibor"&amp;Tenor,BB2073,Trigger)</f>
        <v>53896</v>
      </c>
      <c r="BB2073" s="101">
        <f>_xll.qlCalendarAdvance(Calendar,BB2072,AZ2073,"f",,Trigger)</f>
        <v>53898</v>
      </c>
      <c r="BC2073" s="101">
        <f>_xll.qlInterestRateIndexMaturity(Currency&amp;"ibor"&amp;Tenor,BB2073,Trigger)</f>
        <v>53990</v>
      </c>
      <c r="BD2073" s="246">
        <f>_xll.qlIndexFixing($AD$5,BA2073,TRUE,_xll.ohTrigger(Trigger,Trigger3M))</f>
        <v>1.7596024162576107E-2</v>
      </c>
      <c r="BE2073" s="246" t="e">
        <f>IFERROR(_xll.qlIndexFixing($BF$1,BA2073,TRUE,_xll.ohTrigger(Trigger,Trigger3M)),#N/A)</f>
        <v>#N/A</v>
      </c>
    </row>
    <row r="2074" spans="52:57" ht="11.25" customHeight="1" x14ac:dyDescent="0.25">
      <c r="AZ2074" s="102" t="s">
        <v>83</v>
      </c>
      <c r="BA2074" s="101">
        <f>_xll.qlInterestRateIndexFixingDate(Currency&amp;"ibor"&amp;Tenor,BB2074,Trigger)</f>
        <v>53903</v>
      </c>
      <c r="BB2074" s="101">
        <f>_xll.qlCalendarAdvance(Calendar,BB2073,AZ2074,"f",,Trigger)</f>
        <v>53905</v>
      </c>
      <c r="BC2074" s="101">
        <f>_xll.qlInterestRateIndexMaturity(Currency&amp;"ibor"&amp;Tenor,BB2074,Trigger)</f>
        <v>53997</v>
      </c>
      <c r="BD2074" s="246">
        <f>_xll.qlIndexFixing($AD$5,BA2074,TRUE,_xll.ohTrigger(Trigger,Trigger3M))</f>
        <v>1.759740146445735E-2</v>
      </c>
      <c r="BE2074" s="246" t="e">
        <f>IFERROR(_xll.qlIndexFixing($BF$1,BA2074,TRUE,_xll.ohTrigger(Trigger,Trigger3M)),#N/A)</f>
        <v>#N/A</v>
      </c>
    </row>
    <row r="2075" spans="52:57" ht="11.25" customHeight="1" x14ac:dyDescent="0.25">
      <c r="AZ2075" s="102" t="s">
        <v>83</v>
      </c>
      <c r="BA2075" s="101">
        <f>_xll.qlInterestRateIndexFixingDate(Currency&amp;"ibor"&amp;Tenor,BB2075,Trigger)</f>
        <v>53910</v>
      </c>
      <c r="BB2075" s="101">
        <f>_xll.qlCalendarAdvance(Calendar,BB2074,AZ2075,"f",,Trigger)</f>
        <v>53912</v>
      </c>
      <c r="BC2075" s="101">
        <f>_xll.qlInterestRateIndexMaturity(Currency&amp;"ibor"&amp;Tenor,BB2075,Trigger)</f>
        <v>54004</v>
      </c>
      <c r="BD2075" s="246">
        <f>_xll.qlIndexFixing($AD$5,BA2075,TRUE,_xll.ohTrigger(Trigger,Trigger3M))</f>
        <v>1.7598778766820811E-2</v>
      </c>
      <c r="BE2075" s="246" t="e">
        <f>IFERROR(_xll.qlIndexFixing($BF$1,BA2075,TRUE,_xll.ohTrigger(Trigger,Trigger3M)),#N/A)</f>
        <v>#N/A</v>
      </c>
    </row>
    <row r="2076" spans="52:57" ht="11.25" customHeight="1" x14ac:dyDescent="0.25">
      <c r="AZ2076" s="102" t="s">
        <v>83</v>
      </c>
      <c r="BA2076" s="101">
        <f>_xll.qlInterestRateIndexFixingDate(Currency&amp;"ibor"&amp;Tenor,BB2076,Trigger)</f>
        <v>53917</v>
      </c>
      <c r="BB2076" s="101">
        <f>_xll.qlCalendarAdvance(Calendar,BB2075,AZ2076,"f",,Trigger)</f>
        <v>53919</v>
      </c>
      <c r="BC2076" s="101">
        <f>_xll.qlInterestRateIndexMaturity(Currency&amp;"ibor"&amp;Tenor,BB2076,Trigger)</f>
        <v>54011</v>
      </c>
      <c r="BD2076" s="246">
        <f>_xll.qlIndexFixing($AD$5,BA2076,TRUE,_xll.ohTrigger(Trigger,Trigger3M))</f>
        <v>1.7600156069667368E-2</v>
      </c>
      <c r="BE2076" s="246" t="e">
        <f>IFERROR(_xll.qlIndexFixing($BF$1,BA2076,TRUE,_xll.ohTrigger(Trigger,Trigger3M)),#N/A)</f>
        <v>#N/A</v>
      </c>
    </row>
    <row r="2077" spans="52:57" ht="11.25" customHeight="1" x14ac:dyDescent="0.25">
      <c r="AZ2077" s="102" t="s">
        <v>83</v>
      </c>
      <c r="BA2077" s="101">
        <f>_xll.qlInterestRateIndexFixingDate(Currency&amp;"ibor"&amp;Tenor,BB2077,Trigger)</f>
        <v>53924</v>
      </c>
      <c r="BB2077" s="101">
        <f>_xll.qlCalendarAdvance(Calendar,BB2076,AZ2077,"f",,Trigger)</f>
        <v>53926</v>
      </c>
      <c r="BC2077" s="101">
        <f>_xll.qlInterestRateIndexMaturity(Currency&amp;"ibor"&amp;Tenor,BB2077,Trigger)</f>
        <v>54018</v>
      </c>
      <c r="BD2077" s="246">
        <f>_xll.qlIndexFixing($AD$5,BA2077,TRUE,_xll.ohTrigger(Trigger,Trigger3M))</f>
        <v>1.7601533372997882E-2</v>
      </c>
      <c r="BE2077" s="246" t="e">
        <f>IFERROR(_xll.qlIndexFixing($BF$1,BA2077,TRUE,_xll.ohTrigger(Trigger,Trigger3M)),#N/A)</f>
        <v>#N/A</v>
      </c>
    </row>
    <row r="2078" spans="52:57" ht="11.25" customHeight="1" x14ac:dyDescent="0.25">
      <c r="AZ2078" s="102" t="s">
        <v>83</v>
      </c>
      <c r="BA2078" s="101">
        <f>_xll.qlInterestRateIndexFixingDate(Currency&amp;"ibor"&amp;Tenor,BB2078,Trigger)</f>
        <v>53931</v>
      </c>
      <c r="BB2078" s="101">
        <f>_xll.qlCalendarAdvance(Calendar,BB2077,AZ2078,"f",,Trigger)</f>
        <v>53933</v>
      </c>
      <c r="BC2078" s="101">
        <f>_xll.qlInterestRateIndexMaturity(Currency&amp;"ibor"&amp;Tenor,BB2078,Trigger)</f>
        <v>54025</v>
      </c>
      <c r="BD2078" s="246">
        <f>_xll.qlIndexFixing($AD$5,BA2078,TRUE,_xll.ohTrigger(Trigger,Trigger3M))</f>
        <v>1.7602910676808883E-2</v>
      </c>
      <c r="BE2078" s="246" t="e">
        <f>IFERROR(_xll.qlIndexFixing($BF$1,BA2078,TRUE,_xll.ohTrigger(Trigger,Trigger3M)),#N/A)</f>
        <v>#N/A</v>
      </c>
    </row>
    <row r="2079" spans="52:57" ht="11.25" customHeight="1" x14ac:dyDescent="0.25">
      <c r="AZ2079" s="102" t="s">
        <v>83</v>
      </c>
      <c r="BA2079" s="101">
        <f>_xll.qlInterestRateIndexFixingDate(Currency&amp;"ibor"&amp;Tenor,BB2079,Trigger)</f>
        <v>53938</v>
      </c>
      <c r="BB2079" s="101">
        <f>_xll.qlCalendarAdvance(Calendar,BB2078,AZ2079,"f",,Trigger)</f>
        <v>53940</v>
      </c>
      <c r="BC2079" s="101">
        <f>_xll.qlInterestRateIndexMaturity(Currency&amp;"ibor"&amp;Tenor,BB2079,Trigger)</f>
        <v>54031</v>
      </c>
      <c r="BD2079" s="246">
        <f>_xll.qlIndexFixing($AD$5,BA2079,TRUE,_xll.ohTrigger(Trigger,Trigger3M))</f>
        <v>1.7603759826158773E-2</v>
      </c>
      <c r="BE2079" s="246" t="e">
        <f>IFERROR(_xll.qlIndexFixing($BF$1,BA2079,TRUE,_xll.ohTrigger(Trigger,Trigger3M)),#N/A)</f>
        <v>#N/A</v>
      </c>
    </row>
    <row r="2080" spans="52:57" ht="11.25" customHeight="1" x14ac:dyDescent="0.25">
      <c r="AZ2080" s="102" t="s">
        <v>83</v>
      </c>
      <c r="BA2080" s="101">
        <f>_xll.qlInterestRateIndexFixingDate(Currency&amp;"ibor"&amp;Tenor,BB2080,Trigger)</f>
        <v>53945</v>
      </c>
      <c r="BB2080" s="101">
        <f>_xll.qlCalendarAdvance(Calendar,BB2079,AZ2080,"f",,Trigger)</f>
        <v>53947</v>
      </c>
      <c r="BC2080" s="101">
        <f>_xll.qlInterestRateIndexMaturity(Currency&amp;"ibor"&amp;Tenor,BB2080,Trigger)</f>
        <v>54038</v>
      </c>
      <c r="BD2080" s="246">
        <f>_xll.qlIndexFixing($AD$5,BA2080,TRUE,_xll.ohTrigger(Trigger,Trigger3M))</f>
        <v>1.7605137063699487E-2</v>
      </c>
      <c r="BE2080" s="246" t="e">
        <f>IFERROR(_xll.qlIndexFixing($BF$1,BA2080,TRUE,_xll.ohTrigger(Trigger,Trigger3M)),#N/A)</f>
        <v>#N/A</v>
      </c>
    </row>
    <row r="2081" spans="52:57" ht="11.25" customHeight="1" x14ac:dyDescent="0.25">
      <c r="AZ2081" s="102" t="s">
        <v>83</v>
      </c>
      <c r="BA2081" s="101">
        <f>_xll.qlInterestRateIndexFixingDate(Currency&amp;"ibor"&amp;Tenor,BB2081,Trigger)</f>
        <v>53952</v>
      </c>
      <c r="BB2081" s="101">
        <f>_xll.qlCalendarAdvance(Calendar,BB2080,AZ2081,"f",,Trigger)</f>
        <v>53954</v>
      </c>
      <c r="BC2081" s="101">
        <f>_xll.qlInterestRateIndexMaturity(Currency&amp;"ibor"&amp;Tenor,BB2081,Trigger)</f>
        <v>54045</v>
      </c>
      <c r="BD2081" s="246">
        <f>_xll.qlIndexFixing($AD$5,BA2081,TRUE,_xll.ohTrigger(Trigger,Trigger3M))</f>
        <v>1.7606514301719819E-2</v>
      </c>
      <c r="BE2081" s="246" t="e">
        <f>IFERROR(_xll.qlIndexFixing($BF$1,BA2081,TRUE,_xll.ohTrigger(Trigger,Trigger3M)),#N/A)</f>
        <v>#N/A</v>
      </c>
    </row>
    <row r="2082" spans="52:57" ht="11.25" customHeight="1" x14ac:dyDescent="0.25">
      <c r="AZ2082" s="102" t="s">
        <v>83</v>
      </c>
      <c r="BA2082" s="101">
        <f>_xll.qlInterestRateIndexFixingDate(Currency&amp;"ibor"&amp;Tenor,BB2082,Trigger)</f>
        <v>53959</v>
      </c>
      <c r="BB2082" s="101">
        <f>_xll.qlCalendarAdvance(Calendar,BB2081,AZ2082,"f",,Trigger)</f>
        <v>53961</v>
      </c>
      <c r="BC2082" s="101">
        <f>_xll.qlInterestRateIndexMaturity(Currency&amp;"ibor"&amp;Tenor,BB2082,Trigger)</f>
        <v>54053</v>
      </c>
      <c r="BD2082" s="246">
        <f>_xll.qlIndexFixing($AD$5,BA2082,TRUE,_xll.ohTrigger(Trigger,Trigger3M))</f>
        <v>1.7608419896882936E-2</v>
      </c>
      <c r="BE2082" s="246" t="e">
        <f>IFERROR(_xll.qlIndexFixing($BF$1,BA2082,TRUE,_xll.ohTrigger(Trigger,Trigger3M)),#N/A)</f>
        <v>#N/A</v>
      </c>
    </row>
    <row r="2083" spans="52:57" ht="11.25" customHeight="1" x14ac:dyDescent="0.25">
      <c r="AZ2083" s="102" t="s">
        <v>83</v>
      </c>
      <c r="BA2083" s="101">
        <f>_xll.qlInterestRateIndexFixingDate(Currency&amp;"ibor"&amp;Tenor,BB2083,Trigger)</f>
        <v>53966</v>
      </c>
      <c r="BB2083" s="101">
        <f>_xll.qlCalendarAdvance(Calendar,BB2082,AZ2083,"f",,Trigger)</f>
        <v>53968</v>
      </c>
      <c r="BC2083" s="101">
        <f>_xll.qlInterestRateIndexMaturity(Currency&amp;"ibor"&amp;Tenor,BB2083,Trigger)</f>
        <v>54060</v>
      </c>
      <c r="BD2083" s="246">
        <f>_xll.qlIndexFixing($AD$5,BA2083,TRUE,_xll.ohTrigger(Trigger,Trigger3M))</f>
        <v>1.7609797203109397E-2</v>
      </c>
      <c r="BE2083" s="246" t="e">
        <f>IFERROR(_xll.qlIndexFixing($BF$1,BA2083,TRUE,_xll.ohTrigger(Trigger,Trigger3M)),#N/A)</f>
        <v>#N/A</v>
      </c>
    </row>
    <row r="2084" spans="52:57" ht="11.25" customHeight="1" x14ac:dyDescent="0.25">
      <c r="AZ2084" s="102" t="s">
        <v>83</v>
      </c>
      <c r="BA2084" s="101">
        <f>_xll.qlInterestRateIndexFixingDate(Currency&amp;"ibor"&amp;Tenor,BB2084,Trigger)</f>
        <v>53973</v>
      </c>
      <c r="BB2084" s="101">
        <f>_xll.qlCalendarAdvance(Calendar,BB2083,AZ2084,"f",,Trigger)</f>
        <v>53975</v>
      </c>
      <c r="BC2084" s="101">
        <f>_xll.qlInterestRateIndexMaturity(Currency&amp;"ibor"&amp;Tenor,BB2084,Trigger)</f>
        <v>54067</v>
      </c>
      <c r="BD2084" s="246">
        <f>_xll.qlIndexFixing($AD$5,BA2084,TRUE,_xll.ohTrigger(Trigger,Trigger3M))</f>
        <v>1.7611174509815475E-2</v>
      </c>
      <c r="BE2084" s="246" t="e">
        <f>IFERROR(_xll.qlIndexFixing($BF$1,BA2084,TRUE,_xll.ohTrigger(Trigger,Trigger3M)),#N/A)</f>
        <v>#N/A</v>
      </c>
    </row>
    <row r="2085" spans="52:57" ht="11.25" customHeight="1" x14ac:dyDescent="0.25">
      <c r="AZ2085" s="102" t="s">
        <v>83</v>
      </c>
      <c r="BA2085" s="101">
        <f>_xll.qlInterestRateIndexFixingDate(Currency&amp;"ibor"&amp;Tenor,BB2085,Trigger)</f>
        <v>53980</v>
      </c>
      <c r="BB2085" s="101">
        <f>_xll.qlCalendarAdvance(Calendar,BB2084,AZ2085,"f",,Trigger)</f>
        <v>53982</v>
      </c>
      <c r="BC2085" s="101">
        <f>_xll.qlInterestRateIndexMaturity(Currency&amp;"ibor"&amp;Tenor,BB2085,Trigger)</f>
        <v>54074</v>
      </c>
      <c r="BD2085" s="246">
        <f>_xll.qlIndexFixing($AD$5,BA2085,TRUE,_xll.ohTrigger(Trigger,Trigger3M))</f>
        <v>1.7612551817007247E-2</v>
      </c>
      <c r="BE2085" s="246" t="e">
        <f>IFERROR(_xll.qlIndexFixing($BF$1,BA2085,TRUE,_xll.ohTrigger(Trigger,Trigger3M)),#N/A)</f>
        <v>#N/A</v>
      </c>
    </row>
    <row r="2086" spans="52:57" ht="11.25" customHeight="1" x14ac:dyDescent="0.25">
      <c r="AZ2086" s="102" t="s">
        <v>83</v>
      </c>
      <c r="BA2086" s="101">
        <f>_xll.qlInterestRateIndexFixingDate(Currency&amp;"ibor"&amp;Tenor,BB2086,Trigger)</f>
        <v>53987</v>
      </c>
      <c r="BB2086" s="101">
        <f>_xll.qlCalendarAdvance(Calendar,BB2085,AZ2086,"f",,Trigger)</f>
        <v>53989</v>
      </c>
      <c r="BC2086" s="101">
        <f>_xll.qlInterestRateIndexMaturity(Currency&amp;"ibor"&amp;Tenor,BB2086,Trigger)</f>
        <v>54081</v>
      </c>
      <c r="BD2086" s="246">
        <f>_xll.qlIndexFixing($AD$5,BA2086,TRUE,_xll.ohTrigger(Trigger,Trigger3M))</f>
        <v>1.7613929124680378E-2</v>
      </c>
      <c r="BE2086" s="246" t="e">
        <f>IFERROR(_xll.qlIndexFixing($BF$1,BA2086,TRUE,_xll.ohTrigger(Trigger,Trigger3M)),#N/A)</f>
        <v>#N/A</v>
      </c>
    </row>
    <row r="2087" spans="52:57" ht="11.25" customHeight="1" x14ac:dyDescent="0.25">
      <c r="AZ2087" s="102" t="s">
        <v>83</v>
      </c>
      <c r="BA2087" s="101">
        <f>_xll.qlInterestRateIndexFixingDate(Currency&amp;"ibor"&amp;Tenor,BB2087,Trigger)</f>
        <v>53994</v>
      </c>
      <c r="BB2087" s="101">
        <f>_xll.qlCalendarAdvance(Calendar,BB2086,AZ2087,"f",,Trigger)</f>
        <v>53996</v>
      </c>
      <c r="BC2087" s="101">
        <f>_xll.qlInterestRateIndexMaturity(Currency&amp;"ibor"&amp;Tenor,BB2087,Trigger)</f>
        <v>54088</v>
      </c>
      <c r="BD2087" s="246">
        <f>_xll.qlIndexFixing($AD$5,BA2087,TRUE,_xll.ohTrigger(Trigger,Trigger3M))</f>
        <v>1.761530643283573E-2</v>
      </c>
      <c r="BE2087" s="246" t="e">
        <f>IFERROR(_xll.qlIndexFixing($BF$1,BA2087,TRUE,_xll.ohTrigger(Trigger,Trigger3M)),#N/A)</f>
        <v>#N/A</v>
      </c>
    </row>
    <row r="2088" spans="52:57" ht="11.25" customHeight="1" x14ac:dyDescent="0.25">
      <c r="AZ2088" s="102" t="s">
        <v>83</v>
      </c>
      <c r="BA2088" s="101">
        <f>_xll.qlInterestRateIndexFixingDate(Currency&amp;"ibor"&amp;Tenor,BB2088,Trigger)</f>
        <v>54001</v>
      </c>
      <c r="BB2088" s="101">
        <f>_xll.qlCalendarAdvance(Calendar,BB2087,AZ2088,"f",,Trigger)</f>
        <v>54003</v>
      </c>
      <c r="BC2088" s="101">
        <f>_xll.qlInterestRateIndexMaturity(Currency&amp;"ibor"&amp;Tenor,BB2088,Trigger)</f>
        <v>54095</v>
      </c>
      <c r="BD2088" s="246">
        <f>_xll.qlIndexFixing($AD$5,BA2088,TRUE,_xll.ohTrigger(Trigger,Trigger3M))</f>
        <v>1.7616683741474175E-2</v>
      </c>
      <c r="BE2088" s="246" t="e">
        <f>IFERROR(_xll.qlIndexFixing($BF$1,BA2088,TRUE,_xll.ohTrigger(Trigger,Trigger3M)),#N/A)</f>
        <v>#N/A</v>
      </c>
    </row>
    <row r="2089" spans="52:57" ht="11.25" customHeight="1" x14ac:dyDescent="0.25">
      <c r="AZ2089" s="102" t="s">
        <v>83</v>
      </c>
      <c r="BA2089" s="101">
        <f>_xll.qlInterestRateIndexFixingDate(Currency&amp;"ibor"&amp;Tenor,BB2089,Trigger)</f>
        <v>54008</v>
      </c>
      <c r="BB2089" s="101">
        <f>_xll.qlCalendarAdvance(Calendar,BB2088,AZ2089,"f",,Trigger)</f>
        <v>54010</v>
      </c>
      <c r="BC2089" s="101">
        <f>_xll.qlInterestRateIndexMaturity(Currency&amp;"ibor"&amp;Tenor,BB2089,Trigger)</f>
        <v>54102</v>
      </c>
      <c r="BD2089" s="246">
        <f>_xll.qlIndexFixing($AD$5,BA2089,TRUE,_xll.ohTrigger(Trigger,Trigger3M))</f>
        <v>1.7618061050594842E-2</v>
      </c>
      <c r="BE2089" s="246" t="e">
        <f>IFERROR(_xll.qlIndexFixing($BF$1,BA2089,TRUE,_xll.ohTrigger(Trigger,Trigger3M)),#N/A)</f>
        <v>#N/A</v>
      </c>
    </row>
    <row r="2090" spans="52:57" ht="11.25" customHeight="1" x14ac:dyDescent="0.25">
      <c r="AZ2090" s="102" t="s">
        <v>83</v>
      </c>
      <c r="BA2090" s="101">
        <f>_xll.qlInterestRateIndexFixingDate(Currency&amp;"ibor"&amp;Tenor,BB2090,Trigger)</f>
        <v>54015</v>
      </c>
      <c r="BB2090" s="101">
        <f>_xll.qlCalendarAdvance(Calendar,BB2089,AZ2090,"f",,Trigger)</f>
        <v>54017</v>
      </c>
      <c r="BC2090" s="101">
        <f>_xll.qlInterestRateIndexMaturity(Currency&amp;"ibor"&amp;Tenor,BB2090,Trigger)</f>
        <v>54109</v>
      </c>
      <c r="BD2090" s="246">
        <f>_xll.qlIndexFixing($AD$5,BA2090,TRUE,_xll.ohTrigger(Trigger,Trigger3M))</f>
        <v>1.761943836019773E-2</v>
      </c>
      <c r="BE2090" s="246" t="e">
        <f>IFERROR(_xll.qlIndexFixing($BF$1,BA2090,TRUE,_xll.ohTrigger(Trigger,Trigger3M)),#N/A)</f>
        <v>#N/A</v>
      </c>
    </row>
    <row r="2091" spans="52:57" ht="11.25" customHeight="1" x14ac:dyDescent="0.25">
      <c r="AZ2091" s="102" t="s">
        <v>83</v>
      </c>
      <c r="BA2091" s="101">
        <f>_xll.qlInterestRateIndexFixingDate(Currency&amp;"ibor"&amp;Tenor,BB2091,Trigger)</f>
        <v>54022</v>
      </c>
      <c r="BB2091" s="101">
        <f>_xll.qlCalendarAdvance(Calendar,BB2090,AZ2091,"f",,Trigger)</f>
        <v>54024</v>
      </c>
      <c r="BC2091" s="101">
        <f>_xll.qlInterestRateIndexMaturity(Currency&amp;"ibor"&amp;Tenor,BB2091,Trigger)</f>
        <v>54116</v>
      </c>
      <c r="BD2091" s="246">
        <f>_xll.qlIndexFixing($AD$5,BA2091,TRUE,_xll.ohTrigger(Trigger,Trigger3M))</f>
        <v>1.7620815670283712E-2</v>
      </c>
      <c r="BE2091" s="246" t="e">
        <f>IFERROR(_xll.qlIndexFixing($BF$1,BA2091,TRUE,_xll.ohTrigger(Trigger,Trigger3M)),#N/A)</f>
        <v>#N/A</v>
      </c>
    </row>
    <row r="2092" spans="52:57" ht="11.25" customHeight="1" x14ac:dyDescent="0.25">
      <c r="AZ2092" s="102" t="s">
        <v>83</v>
      </c>
      <c r="BA2092" s="101">
        <f>_xll.qlInterestRateIndexFixingDate(Currency&amp;"ibor"&amp;Tenor,BB2092,Trigger)</f>
        <v>54029</v>
      </c>
      <c r="BB2092" s="101">
        <f>_xll.qlCalendarAdvance(Calendar,BB2091,AZ2092,"f",,Trigger)</f>
        <v>54031</v>
      </c>
      <c r="BC2092" s="101">
        <f>_xll.qlInterestRateIndexMaturity(Currency&amp;"ibor"&amp;Tenor,BB2092,Trigger)</f>
        <v>54122</v>
      </c>
      <c r="BD2092" s="246">
        <f>_xll.qlIndexFixing($AD$5,BA2092,TRUE,_xll.ohTrigger(Trigger,Trigger3M))</f>
        <v>1.7621663951435634E-2</v>
      </c>
      <c r="BE2092" s="246" t="e">
        <f>IFERROR(_xll.qlIndexFixing($BF$1,BA2092,TRUE,_xll.ohTrigger(Trigger,Trigger3M)),#N/A)</f>
        <v>#N/A</v>
      </c>
    </row>
    <row r="2093" spans="52:57" ht="11.25" customHeight="1" x14ac:dyDescent="0.25">
      <c r="AZ2093" s="102" t="s">
        <v>83</v>
      </c>
      <c r="BA2093" s="101">
        <f>_xll.qlInterestRateIndexFixingDate(Currency&amp;"ibor"&amp;Tenor,BB2093,Trigger)</f>
        <v>54036</v>
      </c>
      <c r="BB2093" s="101">
        <f>_xll.qlCalendarAdvance(Calendar,BB2092,AZ2093,"f",,Trigger)</f>
        <v>54038</v>
      </c>
      <c r="BC2093" s="101">
        <f>_xll.qlInterestRateIndexMaturity(Currency&amp;"ibor"&amp;Tenor,BB2093,Trigger)</f>
        <v>54129</v>
      </c>
      <c r="BD2093" s="246">
        <f>_xll.qlIndexFixing($AD$5,BA2093,TRUE,_xll.ohTrigger(Trigger,Trigger3M))</f>
        <v>1.7623041195183254E-2</v>
      </c>
      <c r="BE2093" s="246" t="e">
        <f>IFERROR(_xll.qlIndexFixing($BF$1,BA2093,TRUE,_xll.ohTrigger(Trigger,Trigger3M)),#N/A)</f>
        <v>#N/A</v>
      </c>
    </row>
    <row r="2094" spans="52:57" ht="11.25" customHeight="1" x14ac:dyDescent="0.25">
      <c r="AZ2094" s="102" t="s">
        <v>83</v>
      </c>
      <c r="BA2094" s="101">
        <f>_xll.qlInterestRateIndexFixingDate(Currency&amp;"ibor"&amp;Tenor,BB2094,Trigger)</f>
        <v>54043</v>
      </c>
      <c r="BB2094" s="101">
        <f>_xll.qlCalendarAdvance(Calendar,BB2093,AZ2094,"f",,Trigger)</f>
        <v>54045</v>
      </c>
      <c r="BC2094" s="101">
        <f>_xll.qlInterestRateIndexMaturity(Currency&amp;"ibor"&amp;Tenor,BB2094,Trigger)</f>
        <v>54136</v>
      </c>
      <c r="BD2094" s="246">
        <f>_xll.qlIndexFixing($AD$5,BA2094,TRUE,_xll.ohTrigger(Trigger,Trigger3M))</f>
        <v>1.7624418439407853E-2</v>
      </c>
      <c r="BE2094" s="246" t="e">
        <f>IFERROR(_xll.qlIndexFixing($BF$1,BA2094,TRUE,_xll.ohTrigger(Trigger,Trigger3M)),#N/A)</f>
        <v>#N/A</v>
      </c>
    </row>
    <row r="2095" spans="52:57" ht="11.25" customHeight="1" x14ac:dyDescent="0.25">
      <c r="AZ2095" s="102" t="s">
        <v>83</v>
      </c>
      <c r="BA2095" s="101">
        <f>_xll.qlInterestRateIndexFixingDate(Currency&amp;"ibor"&amp;Tenor,BB2095,Trigger)</f>
        <v>54049</v>
      </c>
      <c r="BB2095" s="101">
        <f>_xll.qlCalendarAdvance(Calendar,BB2094,AZ2095,"f",,Trigger)</f>
        <v>54053</v>
      </c>
      <c r="BC2095" s="101">
        <f>_xll.qlInterestRateIndexMaturity(Currency&amp;"ibor"&amp;Tenor,BB2095,Trigger)</f>
        <v>54144</v>
      </c>
      <c r="BD2095" s="246">
        <f>_xll.qlIndexFixing($AD$5,BA2095,TRUE,_xll.ohTrigger(Trigger,Trigger3M))</f>
        <v>1.7625992433392672E-2</v>
      </c>
      <c r="BE2095" s="246" t="e">
        <f>IFERROR(_xll.qlIndexFixing($BF$1,BA2095,TRUE,_xll.ohTrigger(Trigger,Trigger3M)),#N/A)</f>
        <v>#N/A</v>
      </c>
    </row>
    <row r="2096" spans="52:57" ht="11.25" customHeight="1" x14ac:dyDescent="0.25">
      <c r="AZ2096" s="102" t="s">
        <v>83</v>
      </c>
      <c r="BA2096" s="101">
        <f>_xll.qlInterestRateIndexFixingDate(Currency&amp;"ibor"&amp;Tenor,BB2096,Trigger)</f>
        <v>54057</v>
      </c>
      <c r="BB2096" s="101">
        <f>_xll.qlCalendarAdvance(Calendar,BB2095,AZ2096,"f",,Trigger)</f>
        <v>54060</v>
      </c>
      <c r="BC2096" s="101">
        <f>_xll.qlInterestRateIndexMaturity(Currency&amp;"ibor"&amp;Tenor,BB2096,Trigger)</f>
        <v>54155</v>
      </c>
      <c r="BD2096" s="246">
        <f>_xll.qlIndexFixing($AD$5,BA2096,TRUE,_xll.ohTrigger(Trigger,Trigger3M))</f>
        <v>1.7629487053709095E-2</v>
      </c>
      <c r="BE2096" s="246" t="e">
        <f>IFERROR(_xll.qlIndexFixing($BF$1,BA2096,TRUE,_xll.ohTrigger(Trigger,Trigger3M)),#N/A)</f>
        <v>#N/A</v>
      </c>
    </row>
    <row r="2097" spans="52:57" ht="11.25" customHeight="1" x14ac:dyDescent="0.25">
      <c r="AZ2097" s="102" t="s">
        <v>83</v>
      </c>
      <c r="BA2097" s="101">
        <f>_xll.qlInterestRateIndexFixingDate(Currency&amp;"ibor"&amp;Tenor,BB2097,Trigger)</f>
        <v>54065</v>
      </c>
      <c r="BB2097" s="101">
        <f>_xll.qlCalendarAdvance(Calendar,BB2096,AZ2097,"f",,Trigger)</f>
        <v>54067</v>
      </c>
      <c r="BC2097" s="101">
        <f>_xll.qlInterestRateIndexMaturity(Currency&amp;"ibor"&amp;Tenor,BB2097,Trigger)</f>
        <v>54158</v>
      </c>
      <c r="BD2097" s="246">
        <f>_xll.qlIndexFixing($AD$5,BA2097,TRUE,_xll.ohTrigger(Trigger,Trigger3M))</f>
        <v>1.7628746924365567E-2</v>
      </c>
      <c r="BE2097" s="246" t="e">
        <f>IFERROR(_xll.qlIndexFixing($BF$1,BA2097,TRUE,_xll.ohTrigger(Trigger,Trigger3M)),#N/A)</f>
        <v>#N/A</v>
      </c>
    </row>
    <row r="2098" spans="52:57" ht="11.25" customHeight="1" x14ac:dyDescent="0.25">
      <c r="AZ2098" s="102" t="s">
        <v>83</v>
      </c>
      <c r="BA2098" s="101">
        <f>_xll.qlInterestRateIndexFixingDate(Currency&amp;"ibor"&amp;Tenor,BB2098,Trigger)</f>
        <v>54072</v>
      </c>
      <c r="BB2098" s="101">
        <f>_xll.qlCalendarAdvance(Calendar,BB2097,AZ2098,"f",,Trigger)</f>
        <v>54074</v>
      </c>
      <c r="BC2098" s="101">
        <f>_xll.qlInterestRateIndexMaturity(Currency&amp;"ibor"&amp;Tenor,BB2098,Trigger)</f>
        <v>54165</v>
      </c>
      <c r="BD2098" s="246">
        <f>_xll.qlIndexFixing($AD$5,BA2098,TRUE,_xll.ohTrigger(Trigger,Trigger3M))</f>
        <v>1.7630124170566606E-2</v>
      </c>
      <c r="BE2098" s="246" t="e">
        <f>IFERROR(_xll.qlIndexFixing($BF$1,BA2098,TRUE,_xll.ohTrigger(Trigger,Trigger3M)),#N/A)</f>
        <v>#N/A</v>
      </c>
    </row>
    <row r="2099" spans="52:57" ht="11.25" customHeight="1" x14ac:dyDescent="0.25">
      <c r="AZ2099" s="102" t="s">
        <v>83</v>
      </c>
      <c r="BA2099" s="101">
        <f>_xll.qlInterestRateIndexFixingDate(Currency&amp;"ibor"&amp;Tenor,BB2099,Trigger)</f>
        <v>54079</v>
      </c>
      <c r="BB2099" s="101">
        <f>_xll.qlCalendarAdvance(Calendar,BB2098,AZ2099,"f",,Trigger)</f>
        <v>54081</v>
      </c>
      <c r="BC2099" s="101">
        <f>_xll.qlInterestRateIndexMaturity(Currency&amp;"ibor"&amp;Tenor,BB2099,Trigger)</f>
        <v>54172</v>
      </c>
      <c r="BD2099" s="246">
        <f>_xll.qlIndexFixing($AD$5,BA2099,TRUE,_xll.ohTrigger(Trigger,Trigger3M))</f>
        <v>1.7631501417246384E-2</v>
      </c>
      <c r="BE2099" s="246" t="e">
        <f>IFERROR(_xll.qlIndexFixing($BF$1,BA2099,TRUE,_xll.ohTrigger(Trigger,Trigger3M)),#N/A)</f>
        <v>#N/A</v>
      </c>
    </row>
    <row r="2100" spans="52:57" ht="11.25" customHeight="1" x14ac:dyDescent="0.25">
      <c r="AZ2100" s="102" t="s">
        <v>83</v>
      </c>
      <c r="BA2100" s="101">
        <f>_xll.qlInterestRateIndexFixingDate(Currency&amp;"ibor"&amp;Tenor,BB2100,Trigger)</f>
        <v>54086</v>
      </c>
      <c r="BB2100" s="101">
        <f>_xll.qlCalendarAdvance(Calendar,BB2099,AZ2100,"f",,Trigger)</f>
        <v>54088</v>
      </c>
      <c r="BC2100" s="101">
        <f>_xll.qlInterestRateIndexMaturity(Currency&amp;"ibor"&amp;Tenor,BB2100,Trigger)</f>
        <v>54178</v>
      </c>
      <c r="BD2100" s="246">
        <f>_xll.qlIndexFixing($AD$5,BA2100,TRUE,_xll.ohTrigger(Trigger,Trigger3M))</f>
        <v>1.7632349110459522E-2</v>
      </c>
      <c r="BE2100" s="246" t="e">
        <f>IFERROR(_xll.qlIndexFixing($BF$1,BA2100,TRUE,_xll.ohTrigger(Trigger,Trigger3M)),#N/A)</f>
        <v>#N/A</v>
      </c>
    </row>
    <row r="2101" spans="52:57" ht="11.25" customHeight="1" x14ac:dyDescent="0.25">
      <c r="AZ2101" s="102" t="s">
        <v>83</v>
      </c>
      <c r="BA2101" s="101">
        <f>_xll.qlInterestRateIndexFixingDate(Currency&amp;"ibor"&amp;Tenor,BB2101,Trigger)</f>
        <v>54093</v>
      </c>
      <c r="BB2101" s="101">
        <f>_xll.qlCalendarAdvance(Calendar,BB2100,AZ2101,"f",,Trigger)</f>
        <v>54095</v>
      </c>
      <c r="BC2101" s="101">
        <f>_xll.qlInterestRateIndexMaturity(Currency&amp;"ibor"&amp;Tenor,BB2101,Trigger)</f>
        <v>54185</v>
      </c>
      <c r="BD2101" s="246">
        <f>_xll.qlIndexFixing($AD$5,BA2101,TRUE,_xll.ohTrigger(Trigger,Trigger3M))</f>
        <v>1.7633726290751106E-2</v>
      </c>
      <c r="BE2101" s="246" t="e">
        <f>IFERROR(_xll.qlIndexFixing($BF$1,BA2101,TRUE,_xll.ohTrigger(Trigger,Trigger3M)),#N/A)</f>
        <v>#N/A</v>
      </c>
    </row>
    <row r="2102" spans="52:57" ht="11.25" customHeight="1" x14ac:dyDescent="0.25">
      <c r="AZ2102" s="102" t="s">
        <v>83</v>
      </c>
      <c r="BA2102" s="101">
        <f>_xll.qlInterestRateIndexFixingDate(Currency&amp;"ibor"&amp;Tenor,BB2102,Trigger)</f>
        <v>54100</v>
      </c>
      <c r="BB2102" s="101">
        <f>_xll.qlCalendarAdvance(Calendar,BB2101,AZ2102,"f",,Trigger)</f>
        <v>54102</v>
      </c>
      <c r="BC2102" s="101">
        <f>_xll.qlInterestRateIndexMaturity(Currency&amp;"ibor"&amp;Tenor,BB2102,Trigger)</f>
        <v>54192</v>
      </c>
      <c r="BD2102" s="246">
        <f>_xll.qlIndexFixing($AD$5,BA2102,TRUE,_xll.ohTrigger(Trigger,Trigger3M))</f>
        <v>1.7635103471515201E-2</v>
      </c>
      <c r="BE2102" s="246" t="e">
        <f>IFERROR(_xll.qlIndexFixing($BF$1,BA2102,TRUE,_xll.ohTrigger(Trigger,Trigger3M)),#N/A)</f>
        <v>#N/A</v>
      </c>
    </row>
    <row r="2103" spans="52:57" ht="11.25" customHeight="1" x14ac:dyDescent="0.25">
      <c r="AZ2103" s="102" t="s">
        <v>83</v>
      </c>
      <c r="BA2103" s="101">
        <f>_xll.qlInterestRateIndexFixingDate(Currency&amp;"ibor"&amp;Tenor,BB2103,Trigger)</f>
        <v>54107</v>
      </c>
      <c r="BB2103" s="101">
        <f>_xll.qlCalendarAdvance(Calendar,BB2102,AZ2103,"f",,Trigger)</f>
        <v>54109</v>
      </c>
      <c r="BC2103" s="101">
        <f>_xll.qlInterestRateIndexMaturity(Currency&amp;"ibor"&amp;Tenor,BB2103,Trigger)</f>
        <v>54199</v>
      </c>
      <c r="BD2103" s="246">
        <f>_xll.qlIndexFixing($AD$5,BA2103,TRUE,_xll.ohTrigger(Trigger,Trigger3M))</f>
        <v>1.7636480652751807E-2</v>
      </c>
      <c r="BE2103" s="246" t="e">
        <f>IFERROR(_xll.qlIndexFixing($BF$1,BA2103,TRUE,_xll.ohTrigger(Trigger,Trigger3M)),#N/A)</f>
        <v>#N/A</v>
      </c>
    </row>
    <row r="2104" spans="52:57" ht="11.25" customHeight="1" x14ac:dyDescent="0.25">
      <c r="AZ2104" s="102" t="s">
        <v>83</v>
      </c>
      <c r="BA2104" s="101">
        <f>_xll.qlInterestRateIndexFixingDate(Currency&amp;"ibor"&amp;Tenor,BB2104,Trigger)</f>
        <v>54114</v>
      </c>
      <c r="BB2104" s="101">
        <f>_xll.qlCalendarAdvance(Calendar,BB2103,AZ2104,"f",,Trigger)</f>
        <v>54116</v>
      </c>
      <c r="BC2104" s="101">
        <f>_xll.qlInterestRateIndexMaturity(Currency&amp;"ibor"&amp;Tenor,BB2104,Trigger)</f>
        <v>54207</v>
      </c>
      <c r="BD2104" s="246">
        <f>_xll.qlIndexFixing($AD$5,BA2104,TRUE,_xll.ohTrigger(Trigger,Trigger3M))</f>
        <v>1.7638387657805264E-2</v>
      </c>
      <c r="BE2104" s="246" t="e">
        <f>IFERROR(_xll.qlIndexFixing($BF$1,BA2104,TRUE,_xll.ohTrigger(Trigger,Trigger3M)),#N/A)</f>
        <v>#N/A</v>
      </c>
    </row>
    <row r="2105" spans="52:57" ht="11.25" customHeight="1" x14ac:dyDescent="0.25">
      <c r="AZ2105" s="102" t="s">
        <v>83</v>
      </c>
      <c r="BA2105" s="101">
        <f>_xll.qlInterestRateIndexFixingDate(Currency&amp;"ibor"&amp;Tenor,BB2105,Trigger)</f>
        <v>54121</v>
      </c>
      <c r="BB2105" s="101">
        <f>_xll.qlCalendarAdvance(Calendar,BB2104,AZ2105,"f",,Trigger)</f>
        <v>54123</v>
      </c>
      <c r="BC2105" s="101">
        <f>_xll.qlInterestRateIndexMaturity(Currency&amp;"ibor"&amp;Tenor,BB2105,Trigger)</f>
        <v>54217</v>
      </c>
      <c r="BD2105" s="246">
        <f>_xll.qlIndexFixing($AD$5,BA2105,TRUE,_xll.ohTrigger(Trigger,Trigger3M))</f>
        <v>1.7641354721634868E-2</v>
      </c>
      <c r="BE2105" s="246" t="e">
        <f>IFERROR(_xll.qlIndexFixing($BF$1,BA2105,TRUE,_xll.ohTrigger(Trigger,Trigger3M)),#N/A)</f>
        <v>#N/A</v>
      </c>
    </row>
    <row r="2106" spans="52:57" ht="11.25" customHeight="1" x14ac:dyDescent="0.25">
      <c r="AZ2106" s="102" t="s">
        <v>83</v>
      </c>
      <c r="BA2106" s="101">
        <f>_xll.qlInterestRateIndexFixingDate(Currency&amp;"ibor"&amp;Tenor,BB2106,Trigger)</f>
        <v>54128</v>
      </c>
      <c r="BB2106" s="101">
        <f>_xll.qlCalendarAdvance(Calendar,BB2105,AZ2106,"f",,Trigger)</f>
        <v>54130</v>
      </c>
      <c r="BC2106" s="101">
        <f>_xll.qlInterestRateIndexMaturity(Currency&amp;"ibor"&amp;Tenor,BB2106,Trigger)</f>
        <v>54224</v>
      </c>
      <c r="BD2106" s="246">
        <f>_xll.qlIndexFixing($AD$5,BA2106,TRUE,_xll.ohTrigger(Trigger,Trigger3M))</f>
        <v>1.7642732173786358E-2</v>
      </c>
      <c r="BE2106" s="246" t="e">
        <f>IFERROR(_xll.qlIndexFixing($BF$1,BA2106,TRUE,_xll.ohTrigger(Trigger,Trigger3M)),#N/A)</f>
        <v>#N/A</v>
      </c>
    </row>
    <row r="2107" spans="52:57" ht="11.25" customHeight="1" x14ac:dyDescent="0.25">
      <c r="AZ2107" s="102" t="s">
        <v>83</v>
      </c>
      <c r="BA2107" s="101">
        <f>_xll.qlInterestRateIndexFixingDate(Currency&amp;"ibor"&amp;Tenor,BB2107,Trigger)</f>
        <v>54135</v>
      </c>
      <c r="BB2107" s="101">
        <f>_xll.qlCalendarAdvance(Calendar,BB2106,AZ2107,"f",,Trigger)</f>
        <v>54137</v>
      </c>
      <c r="BC2107" s="101">
        <f>_xll.qlInterestRateIndexMaturity(Currency&amp;"ibor"&amp;Tenor,BB2107,Trigger)</f>
        <v>54231</v>
      </c>
      <c r="BD2107" s="246">
        <f>_xll.qlIndexFixing($AD$5,BA2107,TRUE,_xll.ohTrigger(Trigger,Trigger3M))</f>
        <v>1.7644109626431918E-2</v>
      </c>
      <c r="BE2107" s="246" t="e">
        <f>IFERROR(_xll.qlIndexFixing($BF$1,BA2107,TRUE,_xll.ohTrigger(Trigger,Trigger3M)),#N/A)</f>
        <v>#N/A</v>
      </c>
    </row>
    <row r="2108" spans="52:57" ht="11.25" customHeight="1" x14ac:dyDescent="0.25">
      <c r="AZ2108" s="102" t="s">
        <v>83</v>
      </c>
      <c r="BA2108" s="101">
        <f>_xll.qlInterestRateIndexFixingDate(Currency&amp;"ibor"&amp;Tenor,BB2108,Trigger)</f>
        <v>54142</v>
      </c>
      <c r="BB2108" s="101">
        <f>_xll.qlCalendarAdvance(Calendar,BB2107,AZ2108,"f",,Trigger)</f>
        <v>54144</v>
      </c>
      <c r="BC2108" s="101">
        <f>_xll.qlInterestRateIndexMaturity(Currency&amp;"ibor"&amp;Tenor,BB2108,Trigger)</f>
        <v>54238</v>
      </c>
      <c r="BD2108" s="246">
        <f>_xll.qlIndexFixing($AD$5,BA2108,TRUE,_xll.ohTrigger(Trigger,Trigger3M))</f>
        <v>1.7645487079570706E-2</v>
      </c>
      <c r="BE2108" s="246" t="e">
        <f>IFERROR(_xll.qlIndexFixing($BF$1,BA2108,TRUE,_xll.ohTrigger(Trigger,Trigger3M)),#N/A)</f>
        <v>#N/A</v>
      </c>
    </row>
    <row r="2109" spans="52:57" ht="11.25" customHeight="1" x14ac:dyDescent="0.25">
      <c r="AZ2109" s="102" t="s">
        <v>83</v>
      </c>
      <c r="BA2109" s="101">
        <f>_xll.qlInterestRateIndexFixingDate(Currency&amp;"ibor"&amp;Tenor,BB2109,Trigger)</f>
        <v>54149</v>
      </c>
      <c r="BB2109" s="101">
        <f>_xll.qlCalendarAdvance(Calendar,BB2108,AZ2109,"f",,Trigger)</f>
        <v>54155</v>
      </c>
      <c r="BC2109" s="101">
        <f>_xll.qlInterestRateIndexMaturity(Currency&amp;"ibor"&amp;Tenor,BB2109,Trigger)</f>
        <v>54246</v>
      </c>
      <c r="BD2109" s="246">
        <f>_xll.qlIndexFixing($AD$5,BA2109,TRUE,_xll.ohTrigger(Trigger,Trigger3M))</f>
        <v>1.7646060911341126E-2</v>
      </c>
      <c r="BE2109" s="246" t="e">
        <f>IFERROR(_xll.qlIndexFixing($BF$1,BA2109,TRUE,_xll.ohTrigger(Trigger,Trigger3M)),#N/A)</f>
        <v>#N/A</v>
      </c>
    </row>
    <row r="2110" spans="52:57" ht="11.25" customHeight="1" x14ac:dyDescent="0.25">
      <c r="AZ2110" s="102" t="s">
        <v>83</v>
      </c>
      <c r="BA2110" s="101">
        <f>_xll.qlInterestRateIndexFixingDate(Currency&amp;"ibor"&amp;Tenor,BB2110,Trigger)</f>
        <v>54158</v>
      </c>
      <c r="BB2110" s="101">
        <f>_xll.qlCalendarAdvance(Calendar,BB2109,AZ2110,"f",,Trigger)</f>
        <v>54162</v>
      </c>
      <c r="BC2110" s="101">
        <f>_xll.qlInterestRateIndexMaturity(Currency&amp;"ibor"&amp;Tenor,BB2110,Trigger)</f>
        <v>54253</v>
      </c>
      <c r="BD2110" s="246">
        <f>_xll.qlIndexFixing($AD$5,BA2110,TRUE,_xll.ohTrigger(Trigger,Trigger3M))</f>
        <v>1.7647438163545276E-2</v>
      </c>
      <c r="BE2110" s="246" t="e">
        <f>IFERROR(_xll.qlIndexFixing($BF$1,BA2110,TRUE,_xll.ohTrigger(Trigger,Trigger3M)),#N/A)</f>
        <v>#N/A</v>
      </c>
    </row>
    <row r="2111" spans="52:57" ht="11.25" customHeight="1" x14ac:dyDescent="0.25">
      <c r="AZ2111" s="102" t="s">
        <v>83</v>
      </c>
      <c r="BA2111" s="101">
        <f>_xll.qlInterestRateIndexFixingDate(Currency&amp;"ibor"&amp;Tenor,BB2111,Trigger)</f>
        <v>54165</v>
      </c>
      <c r="BB2111" s="101">
        <f>_xll.qlCalendarAdvance(Calendar,BB2110,AZ2111,"f",,Trigger)</f>
        <v>54169</v>
      </c>
      <c r="BC2111" s="101">
        <f>_xll.qlInterestRateIndexMaturity(Currency&amp;"ibor"&amp;Tenor,BB2111,Trigger)</f>
        <v>54260</v>
      </c>
      <c r="BD2111" s="246">
        <f>_xll.qlIndexFixing($AD$5,BA2111,TRUE,_xll.ohTrigger(Trigger,Trigger3M))</f>
        <v>1.764881541622465E-2</v>
      </c>
      <c r="BE2111" s="246" t="e">
        <f>IFERROR(_xll.qlIndexFixing($BF$1,BA2111,TRUE,_xll.ohTrigger(Trigger,Trigger3M)),#N/A)</f>
        <v>#N/A</v>
      </c>
    </row>
    <row r="2112" spans="52:57" ht="11.25" customHeight="1" x14ac:dyDescent="0.25">
      <c r="AZ2112" s="102" t="s">
        <v>83</v>
      </c>
      <c r="BA2112" s="101">
        <f>_xll.qlInterestRateIndexFixingDate(Currency&amp;"ibor"&amp;Tenor,BB2112,Trigger)</f>
        <v>54172</v>
      </c>
      <c r="BB2112" s="101">
        <f>_xll.qlCalendarAdvance(Calendar,BB2111,AZ2112,"f",,Trigger)</f>
        <v>54176</v>
      </c>
      <c r="BC2112" s="101">
        <f>_xll.qlInterestRateIndexMaturity(Currency&amp;"ibor"&amp;Tenor,BB2112,Trigger)</f>
        <v>54267</v>
      </c>
      <c r="BD2112" s="246">
        <f>_xll.qlIndexFixing($AD$5,BA2112,TRUE,_xll.ohTrigger(Trigger,Trigger3M))</f>
        <v>1.7645069985622503E-2</v>
      </c>
      <c r="BE2112" s="246" t="e">
        <f>IFERROR(_xll.qlIndexFixing($BF$1,BA2112,TRUE,_xll.ohTrigger(Trigger,Trigger3M)),#N/A)</f>
        <v>#N/A</v>
      </c>
    </row>
    <row r="2113" spans="52:57" ht="11.25" customHeight="1" x14ac:dyDescent="0.25">
      <c r="AZ2113" s="102" t="s">
        <v>83</v>
      </c>
      <c r="BA2113" s="101">
        <f>_xll.qlInterestRateIndexFixingDate(Currency&amp;"ibor"&amp;Tenor,BB2113,Trigger)</f>
        <v>54178</v>
      </c>
      <c r="BB2113" s="101">
        <f>_xll.qlCalendarAdvance(Calendar,BB2112,AZ2113,"f",,Trigger)</f>
        <v>54183</v>
      </c>
      <c r="BC2113" s="101">
        <f>_xll.qlInterestRateIndexMaturity(Currency&amp;"ibor"&amp;Tenor,BB2113,Trigger)</f>
        <v>54275</v>
      </c>
      <c r="BD2113" s="246">
        <f>_xll.qlIndexFixing($AD$5,BA2113,TRUE,_xll.ohTrigger(Trigger,Trigger3M))</f>
        <v>1.7636888594026963E-2</v>
      </c>
      <c r="BE2113" s="246" t="e">
        <f>IFERROR(_xll.qlIndexFixing($BF$1,BA2113,TRUE,_xll.ohTrigger(Trigger,Trigger3M)),#N/A)</f>
        <v>#N/A</v>
      </c>
    </row>
    <row r="2114" spans="52:57" ht="11.25" customHeight="1" x14ac:dyDescent="0.25">
      <c r="AZ2114" s="102" t="s">
        <v>83</v>
      </c>
      <c r="BA2114" s="101">
        <f>_xll.qlInterestRateIndexFixingDate(Currency&amp;"ibor"&amp;Tenor,BB2114,Trigger)</f>
        <v>54186</v>
      </c>
      <c r="BB2114" s="101">
        <f>_xll.qlCalendarAdvance(Calendar,BB2113,AZ2114,"f",,Trigger)</f>
        <v>54190</v>
      </c>
      <c r="BC2114" s="101">
        <f>_xll.qlInterestRateIndexMaturity(Currency&amp;"ibor"&amp;Tenor,BB2114,Trigger)</f>
        <v>54282</v>
      </c>
      <c r="BD2114" s="246">
        <f>_xll.qlIndexFixing($AD$5,BA2114,TRUE,_xll.ohTrigger(Trigger,Trigger3M))</f>
        <v>1.7629378401441749E-2</v>
      </c>
      <c r="BE2114" s="246" t="e">
        <f>IFERROR(_xll.qlIndexFixing($BF$1,BA2114,TRUE,_xll.ohTrigger(Trigger,Trigger3M)),#N/A)</f>
        <v>#N/A</v>
      </c>
    </row>
    <row r="2115" spans="52:57" ht="11.25" customHeight="1" x14ac:dyDescent="0.25">
      <c r="AZ2115" s="102" t="s">
        <v>83</v>
      </c>
      <c r="BA2115" s="101">
        <f>_xll.qlInterestRateIndexFixingDate(Currency&amp;"ibor"&amp;Tenor,BB2115,Trigger)</f>
        <v>54193</v>
      </c>
      <c r="BB2115" s="101">
        <f>_xll.qlCalendarAdvance(Calendar,BB2114,AZ2115,"f",,Trigger)</f>
        <v>54197</v>
      </c>
      <c r="BC2115" s="101">
        <f>_xll.qlInterestRateIndexMaturity(Currency&amp;"ibor"&amp;Tenor,BB2115,Trigger)</f>
        <v>54289</v>
      </c>
      <c r="BD2115" s="246">
        <f>_xll.qlIndexFixing($AD$5,BA2115,TRUE,_xll.ohTrigger(Trigger,Trigger3M))</f>
        <v>1.7621857929109044E-2</v>
      </c>
      <c r="BE2115" s="246" t="e">
        <f>IFERROR(_xll.qlIndexFixing($BF$1,BA2115,TRUE,_xll.ohTrigger(Trigger,Trigger3M)),#N/A)</f>
        <v>#N/A</v>
      </c>
    </row>
    <row r="2116" spans="52:57" ht="11.25" customHeight="1" x14ac:dyDescent="0.25">
      <c r="AZ2116" s="102" t="s">
        <v>83</v>
      </c>
      <c r="BA2116" s="101">
        <f>_xll.qlInterestRateIndexFixingDate(Currency&amp;"ibor"&amp;Tenor,BB2116,Trigger)</f>
        <v>54200</v>
      </c>
      <c r="BB2116" s="101">
        <f>_xll.qlCalendarAdvance(Calendar,BB2115,AZ2116,"f",,Trigger)</f>
        <v>54204</v>
      </c>
      <c r="BC2116" s="101">
        <f>_xll.qlInterestRateIndexMaturity(Currency&amp;"ibor"&amp;Tenor,BB2116,Trigger)</f>
        <v>54296</v>
      </c>
      <c r="BD2116" s="246">
        <f>_xll.qlIndexFixing($AD$5,BA2116,TRUE,_xll.ohTrigger(Trigger,Trigger3M))</f>
        <v>1.7614327177087934E-2</v>
      </c>
      <c r="BE2116" s="246" t="e">
        <f>IFERROR(_xll.qlIndexFixing($BF$1,BA2116,TRUE,_xll.ohTrigger(Trigger,Trigger3M)),#N/A)</f>
        <v>#N/A</v>
      </c>
    </row>
    <row r="2117" spans="52:57" ht="11.25" customHeight="1" x14ac:dyDescent="0.25">
      <c r="AZ2117" s="102" t="s">
        <v>83</v>
      </c>
      <c r="BA2117" s="101">
        <f>_xll.qlInterestRateIndexFixingDate(Currency&amp;"ibor"&amp;Tenor,BB2117,Trigger)</f>
        <v>54207</v>
      </c>
      <c r="BB2117" s="101">
        <f>_xll.qlCalendarAdvance(Calendar,BB2116,AZ2117,"f",,Trigger)</f>
        <v>54211</v>
      </c>
      <c r="BC2117" s="101">
        <f>_xll.qlInterestRateIndexMaturity(Currency&amp;"ibor"&amp;Tenor,BB2117,Trigger)</f>
        <v>54303</v>
      </c>
      <c r="BD2117" s="246">
        <f>_xll.qlIndexFixing($AD$5,BA2117,TRUE,_xll.ohTrigger(Trigger,Trigger3M))</f>
        <v>1.7606786145436634E-2</v>
      </c>
      <c r="BE2117" s="246" t="e">
        <f>IFERROR(_xll.qlIndexFixing($BF$1,BA2117,TRUE,_xll.ohTrigger(Trigger,Trigger3M)),#N/A)</f>
        <v>#N/A</v>
      </c>
    </row>
    <row r="2118" spans="52:57" ht="11.25" customHeight="1" x14ac:dyDescent="0.25">
      <c r="AZ2118" s="102" t="s">
        <v>83</v>
      </c>
      <c r="BA2118" s="101">
        <f>_xll.qlInterestRateIndexFixingDate(Currency&amp;"ibor"&amp;Tenor,BB2118,Trigger)</f>
        <v>54214</v>
      </c>
      <c r="BB2118" s="101">
        <f>_xll.qlCalendarAdvance(Calendar,BB2117,AZ2118,"f",,Trigger)</f>
        <v>54218</v>
      </c>
      <c r="BC2118" s="101">
        <f>_xll.qlInterestRateIndexMaturity(Currency&amp;"ibor"&amp;Tenor,BB2118,Trigger)</f>
        <v>54310</v>
      </c>
      <c r="BD2118" s="246">
        <f>_xll.qlIndexFixing($AD$5,BA2118,TRUE,_xll.ohTrigger(Trigger,Trigger3M))</f>
        <v>1.7599234834216833E-2</v>
      </c>
      <c r="BE2118" s="246" t="e">
        <f>IFERROR(_xll.qlIndexFixing($BF$1,BA2118,TRUE,_xll.ohTrigger(Trigger,Trigger3M)),#N/A)</f>
        <v>#N/A</v>
      </c>
    </row>
    <row r="2119" spans="52:57" ht="11.25" customHeight="1" x14ac:dyDescent="0.25">
      <c r="AZ2119" s="102" t="s">
        <v>83</v>
      </c>
      <c r="BA2119" s="101">
        <f>_xll.qlInterestRateIndexFixingDate(Currency&amp;"ibor"&amp;Tenor,BB2119,Trigger)</f>
        <v>54221</v>
      </c>
      <c r="BB2119" s="101">
        <f>_xll.qlCalendarAdvance(Calendar,BB2118,AZ2119,"f",,Trigger)</f>
        <v>54225</v>
      </c>
      <c r="BC2119" s="101">
        <f>_xll.qlInterestRateIndexMaturity(Currency&amp;"ibor"&amp;Tenor,BB2119,Trigger)</f>
        <v>54317</v>
      </c>
      <c r="BD2119" s="246">
        <f>_xll.qlIndexFixing($AD$5,BA2119,TRUE,_xll.ohTrigger(Trigger,Trigger3M))</f>
        <v>1.7591673243486747E-2</v>
      </c>
      <c r="BE2119" s="246" t="e">
        <f>IFERROR(_xll.qlIndexFixing($BF$1,BA2119,TRUE,_xll.ohTrigger(Trigger,Trigger3M)),#N/A)</f>
        <v>#N/A</v>
      </c>
    </row>
    <row r="2120" spans="52:57" ht="11.25" customHeight="1" x14ac:dyDescent="0.25">
      <c r="AZ2120" s="102" t="s">
        <v>83</v>
      </c>
      <c r="BA2120" s="101">
        <f>_xll.qlInterestRateIndexFixingDate(Currency&amp;"ibor"&amp;Tenor,BB2120,Trigger)</f>
        <v>54228</v>
      </c>
      <c r="BB2120" s="101">
        <f>_xll.qlCalendarAdvance(Calendar,BB2119,AZ2120,"f",,Trigger)</f>
        <v>54232</v>
      </c>
      <c r="BC2120" s="101">
        <f>_xll.qlInterestRateIndexMaturity(Currency&amp;"ibor"&amp;Tenor,BB2120,Trigger)</f>
        <v>54324</v>
      </c>
      <c r="BD2120" s="246">
        <f>_xll.qlIndexFixing($AD$5,BA2120,TRUE,_xll.ohTrigger(Trigger,Trigger3M))</f>
        <v>1.7584101373307195E-2</v>
      </c>
      <c r="BE2120" s="246" t="e">
        <f>IFERROR(_xll.qlIndexFixing($BF$1,BA2120,TRUE,_xll.ohTrigger(Trigger,Trigger3M)),#N/A)</f>
        <v>#N/A</v>
      </c>
    </row>
    <row r="2121" spans="52:57" ht="11.25" customHeight="1" x14ac:dyDescent="0.25">
      <c r="AZ2121" s="102" t="s">
        <v>83</v>
      </c>
      <c r="BA2121" s="101">
        <f>_xll.qlInterestRateIndexFixingDate(Currency&amp;"ibor"&amp;Tenor,BB2121,Trigger)</f>
        <v>54235</v>
      </c>
      <c r="BB2121" s="101">
        <f>_xll.qlCalendarAdvance(Calendar,BB2120,AZ2121,"f",,Trigger)</f>
        <v>54239</v>
      </c>
      <c r="BC2121" s="101">
        <f>_xll.qlInterestRateIndexMaturity(Currency&amp;"ibor"&amp;Tenor,BB2121,Trigger)</f>
        <v>54331</v>
      </c>
      <c r="BD2121" s="246">
        <f>_xll.qlIndexFixing($AD$5,BA2121,TRUE,_xll.ohTrigger(Trigger,Trigger3M))</f>
        <v>1.7576519223733784E-2</v>
      </c>
      <c r="BE2121" s="246" t="e">
        <f>IFERROR(_xll.qlIndexFixing($BF$1,BA2121,TRUE,_xll.ohTrigger(Trigger,Trigger3M)),#N/A)</f>
        <v>#N/A</v>
      </c>
    </row>
    <row r="2122" spans="52:57" ht="11.25" customHeight="1" x14ac:dyDescent="0.25">
      <c r="AZ2122" s="102" t="s">
        <v>83</v>
      </c>
      <c r="BA2122" s="101">
        <f>_xll.qlInterestRateIndexFixingDate(Currency&amp;"ibor"&amp;Tenor,BB2122,Trigger)</f>
        <v>54242</v>
      </c>
      <c r="BB2122" s="101">
        <f>_xll.qlCalendarAdvance(Calendar,BB2121,AZ2122,"f",,Trigger)</f>
        <v>54246</v>
      </c>
      <c r="BC2122" s="101">
        <f>_xll.qlInterestRateIndexMaturity(Currency&amp;"ibor"&amp;Tenor,BB2122,Trigger)</f>
        <v>54338</v>
      </c>
      <c r="BD2122" s="246">
        <f>_xll.qlIndexFixing($AD$5,BA2122,TRUE,_xll.ohTrigger(Trigger,Trigger3M))</f>
        <v>1.7568926794829944E-2</v>
      </c>
      <c r="BE2122" s="246" t="e">
        <f>IFERROR(_xll.qlIndexFixing($BF$1,BA2122,TRUE,_xll.ohTrigger(Trigger,Trigger3M)),#N/A)</f>
        <v>#N/A</v>
      </c>
    </row>
    <row r="2123" spans="52:57" ht="11.25" customHeight="1" x14ac:dyDescent="0.25">
      <c r="AZ2123" s="102" t="s">
        <v>83</v>
      </c>
      <c r="BA2123" s="101">
        <f>_xll.qlInterestRateIndexFixingDate(Currency&amp;"ibor"&amp;Tenor,BB2123,Trigger)</f>
        <v>54249</v>
      </c>
      <c r="BB2123" s="101">
        <f>_xll.qlCalendarAdvance(Calendar,BB2122,AZ2123,"f",,Trigger)</f>
        <v>54253</v>
      </c>
      <c r="BC2123" s="101">
        <f>_xll.qlInterestRateIndexMaturity(Currency&amp;"ibor"&amp;Tenor,BB2123,Trigger)</f>
        <v>54345</v>
      </c>
      <c r="BD2123" s="246">
        <f>_xll.qlIndexFixing($AD$5,BA2123,TRUE,_xll.ohTrigger(Trigger,Trigger3M))</f>
        <v>1.756132408665215E-2</v>
      </c>
      <c r="BE2123" s="246" t="e">
        <f>IFERROR(_xll.qlIndexFixing($BF$1,BA2123,TRUE,_xll.ohTrigger(Trigger,Trigger3M)),#N/A)</f>
        <v>#N/A</v>
      </c>
    </row>
    <row r="2124" spans="52:57" ht="11.25" customHeight="1" x14ac:dyDescent="0.25">
      <c r="AZ2124" s="102" t="s">
        <v>83</v>
      </c>
      <c r="BA2124" s="101">
        <f>_xll.qlInterestRateIndexFixingDate(Currency&amp;"ibor"&amp;Tenor,BB2124,Trigger)</f>
        <v>54256</v>
      </c>
      <c r="BB2124" s="101">
        <f>_xll.qlCalendarAdvance(Calendar,BB2123,AZ2124,"f",,Trigger)</f>
        <v>54260</v>
      </c>
      <c r="BC2124" s="101">
        <f>_xll.qlInterestRateIndexMaturity(Currency&amp;"ibor"&amp;Tenor,BB2124,Trigger)</f>
        <v>54352</v>
      </c>
      <c r="BD2124" s="246">
        <f>_xll.qlIndexFixing($AD$5,BA2124,TRUE,_xll.ohTrigger(Trigger,Trigger3M))</f>
        <v>1.7553711099263829E-2</v>
      </c>
      <c r="BE2124" s="246" t="e">
        <f>IFERROR(_xll.qlIndexFixing($BF$1,BA2124,TRUE,_xll.ohTrigger(Trigger,Trigger3M)),#N/A)</f>
        <v>#N/A</v>
      </c>
    </row>
    <row r="2125" spans="52:57" ht="11.25" customHeight="1" x14ac:dyDescent="0.25">
      <c r="AZ2125" s="102" t="s">
        <v>83</v>
      </c>
      <c r="BA2125" s="101">
        <f>_xll.qlInterestRateIndexFixingDate(Currency&amp;"ibor"&amp;Tenor,BB2125,Trigger)</f>
        <v>54263</v>
      </c>
      <c r="BB2125" s="101">
        <f>_xll.qlCalendarAdvance(Calendar,BB2124,AZ2125,"f",,Trigger)</f>
        <v>54267</v>
      </c>
      <c r="BC2125" s="101">
        <f>_xll.qlInterestRateIndexMaturity(Currency&amp;"ibor"&amp;Tenor,BB2125,Trigger)</f>
        <v>54359</v>
      </c>
      <c r="BD2125" s="246">
        <f>_xll.qlIndexFixing($AD$5,BA2125,TRUE,_xll.ohTrigger(Trigger,Trigger3M))</f>
        <v>1.7551154954784268E-2</v>
      </c>
      <c r="BE2125" s="246" t="e">
        <f>IFERROR(_xll.qlIndexFixing($BF$1,BA2125,TRUE,_xll.ohTrigger(Trigger,Trigger3M)),#N/A)</f>
        <v>#N/A</v>
      </c>
    </row>
    <row r="2126" spans="52:57" ht="11.25" customHeight="1" x14ac:dyDescent="0.25">
      <c r="AZ2126" s="102" t="s">
        <v>83</v>
      </c>
      <c r="BA2126" s="101">
        <f>_xll.qlInterestRateIndexFixingDate(Currency&amp;"ibor"&amp;Tenor,BB2126,Trigger)</f>
        <v>54270</v>
      </c>
      <c r="BB2126" s="101">
        <f>_xll.qlCalendarAdvance(Calendar,BB2125,AZ2126,"f",,Trigger)</f>
        <v>54274</v>
      </c>
      <c r="BC2126" s="101">
        <f>_xll.qlInterestRateIndexMaturity(Currency&amp;"ibor"&amp;Tenor,BB2126,Trigger)</f>
        <v>54366</v>
      </c>
      <c r="BD2126" s="246">
        <f>_xll.qlIndexFixing($AD$5,BA2126,TRUE,_xll.ohTrigger(Trigger,Trigger3M))</f>
        <v>1.7552396949493086E-2</v>
      </c>
      <c r="BE2126" s="246" t="e">
        <f>IFERROR(_xll.qlIndexFixing($BF$1,BA2126,TRUE,_xll.ohTrigger(Trigger,Trigger3M)),#N/A)</f>
        <v>#N/A</v>
      </c>
    </row>
    <row r="2127" spans="52:57" ht="11.25" customHeight="1" x14ac:dyDescent="0.25">
      <c r="AZ2127" s="102" t="s">
        <v>83</v>
      </c>
      <c r="BA2127" s="101">
        <f>_xll.qlInterestRateIndexFixingDate(Currency&amp;"ibor"&amp;Tenor,BB2127,Trigger)</f>
        <v>54277</v>
      </c>
      <c r="BB2127" s="101">
        <f>_xll.qlCalendarAdvance(Calendar,BB2126,AZ2127,"f",,Trigger)</f>
        <v>54281</v>
      </c>
      <c r="BC2127" s="101">
        <f>_xll.qlInterestRateIndexMaturity(Currency&amp;"ibor"&amp;Tenor,BB2127,Trigger)</f>
        <v>54373</v>
      </c>
      <c r="BD2127" s="246">
        <f>_xll.qlIndexFixing($AD$5,BA2127,TRUE,_xll.ohTrigger(Trigger,Trigger3M))</f>
        <v>1.7553638944592893E-2</v>
      </c>
      <c r="BE2127" s="246" t="e">
        <f>IFERROR(_xll.qlIndexFixing($BF$1,BA2127,TRUE,_xll.ohTrigger(Trigger,Trigger3M)),#N/A)</f>
        <v>#N/A</v>
      </c>
    </row>
    <row r="2128" spans="52:57" ht="11.25" customHeight="1" x14ac:dyDescent="0.25">
      <c r="AZ2128" s="102" t="s">
        <v>83</v>
      </c>
      <c r="BA2128" s="101">
        <f>_xll.qlInterestRateIndexFixingDate(Currency&amp;"ibor"&amp;Tenor,BB2128,Trigger)</f>
        <v>54284</v>
      </c>
      <c r="BB2128" s="101">
        <f>_xll.qlCalendarAdvance(Calendar,BB2127,AZ2128,"f",,Trigger)</f>
        <v>54288</v>
      </c>
      <c r="BC2128" s="101">
        <f>_xll.qlInterestRateIndexMaturity(Currency&amp;"ibor"&amp;Tenor,BB2128,Trigger)</f>
        <v>54380</v>
      </c>
      <c r="BD2128" s="246">
        <f>_xll.qlIndexFixing($AD$5,BA2128,TRUE,_xll.ohTrigger(Trigger,Trigger3M))</f>
        <v>1.7554880940085435E-2</v>
      </c>
      <c r="BE2128" s="246" t="e">
        <f>IFERROR(_xll.qlIndexFixing($BF$1,BA2128,TRUE,_xll.ohTrigger(Trigger,Trigger3M)),#N/A)</f>
        <v>#N/A</v>
      </c>
    </row>
    <row r="2129" spans="52:57" ht="11.25" customHeight="1" x14ac:dyDescent="0.25">
      <c r="AZ2129" s="102" t="s">
        <v>83</v>
      </c>
      <c r="BA2129" s="101">
        <f>_xll.qlInterestRateIndexFixingDate(Currency&amp;"ibor"&amp;Tenor,BB2129,Trigger)</f>
        <v>54291</v>
      </c>
      <c r="BB2129" s="101">
        <f>_xll.qlCalendarAdvance(Calendar,BB2128,AZ2129,"f",,Trigger)</f>
        <v>54295</v>
      </c>
      <c r="BC2129" s="101">
        <f>_xll.qlInterestRateIndexMaturity(Currency&amp;"ibor"&amp;Tenor,BB2129,Trigger)</f>
        <v>54387</v>
      </c>
      <c r="BD2129" s="246">
        <f>_xll.qlIndexFixing($AD$5,BA2129,TRUE,_xll.ohTrigger(Trigger,Trigger3M))</f>
        <v>1.7556122935972439E-2</v>
      </c>
      <c r="BE2129" s="246" t="e">
        <f>IFERROR(_xll.qlIndexFixing($BF$1,BA2129,TRUE,_xll.ohTrigger(Trigger,Trigger3M)),#N/A)</f>
        <v>#N/A</v>
      </c>
    </row>
    <row r="2130" spans="52:57" ht="11.25" customHeight="1" x14ac:dyDescent="0.25">
      <c r="AZ2130" s="102" t="s">
        <v>83</v>
      </c>
      <c r="BA2130" s="101">
        <f>_xll.qlInterestRateIndexFixingDate(Currency&amp;"ibor"&amp;Tenor,BB2130,Trigger)</f>
        <v>54298</v>
      </c>
      <c r="BB2130" s="101">
        <f>_xll.qlCalendarAdvance(Calendar,BB2129,AZ2130,"f",,Trigger)</f>
        <v>54302</v>
      </c>
      <c r="BC2130" s="101">
        <f>_xll.qlInterestRateIndexMaturity(Currency&amp;"ibor"&amp;Tenor,BB2130,Trigger)</f>
        <v>54393</v>
      </c>
      <c r="BD2130" s="246">
        <f>_xll.qlIndexFixing($AD$5,BA2130,TRUE,_xll.ohTrigger(Trigger,Trigger3M))</f>
        <v>1.7556848728010766E-2</v>
      </c>
      <c r="BE2130" s="246" t="e">
        <f>IFERROR(_xll.qlIndexFixing($BF$1,BA2130,TRUE,_xll.ohTrigger(Trigger,Trigger3M)),#N/A)</f>
        <v>#N/A</v>
      </c>
    </row>
    <row r="2131" spans="52:57" ht="11.25" customHeight="1" x14ac:dyDescent="0.25">
      <c r="AZ2131" s="102" t="s">
        <v>83</v>
      </c>
      <c r="BA2131" s="101">
        <f>_xll.qlInterestRateIndexFixingDate(Currency&amp;"ibor"&amp;Tenor,BB2131,Trigger)</f>
        <v>54305</v>
      </c>
      <c r="BB2131" s="101">
        <f>_xll.qlCalendarAdvance(Calendar,BB2130,AZ2131,"f",,Trigger)</f>
        <v>54309</v>
      </c>
      <c r="BC2131" s="101">
        <f>_xll.qlInterestRateIndexMaturity(Currency&amp;"ibor"&amp;Tenor,BB2131,Trigger)</f>
        <v>54400</v>
      </c>
      <c r="BD2131" s="246">
        <f>_xll.qlIndexFixing($AD$5,BA2131,TRUE,_xll.ohTrigger(Trigger,Trigger3M))</f>
        <v>1.755809066421651E-2</v>
      </c>
      <c r="BE2131" s="246" t="e">
        <f>IFERROR(_xll.qlIndexFixing($BF$1,BA2131,TRUE,_xll.ohTrigger(Trigger,Trigger3M)),#N/A)</f>
        <v>#N/A</v>
      </c>
    </row>
    <row r="2132" spans="52:57" ht="11.25" customHeight="1" x14ac:dyDescent="0.25">
      <c r="AZ2132" s="102" t="s">
        <v>83</v>
      </c>
      <c r="BA2132" s="101">
        <f>_xll.qlInterestRateIndexFixingDate(Currency&amp;"ibor"&amp;Tenor,BB2132,Trigger)</f>
        <v>54312</v>
      </c>
      <c r="BB2132" s="101">
        <f>_xll.qlCalendarAdvance(Calendar,BB2131,AZ2132,"f",,Trigger)</f>
        <v>54316</v>
      </c>
      <c r="BC2132" s="101">
        <f>_xll.qlInterestRateIndexMaturity(Currency&amp;"ibor"&amp;Tenor,BB2132,Trigger)</f>
        <v>54407</v>
      </c>
      <c r="BD2132" s="246">
        <f>_xll.qlIndexFixing($AD$5,BA2132,TRUE,_xll.ohTrigger(Trigger,Trigger3M))</f>
        <v>1.7559332600808757E-2</v>
      </c>
      <c r="BE2132" s="246" t="e">
        <f>IFERROR(_xll.qlIndexFixing($BF$1,BA2132,TRUE,_xll.ohTrigger(Trigger,Trigger3M)),#N/A)</f>
        <v>#N/A</v>
      </c>
    </row>
    <row r="2133" spans="52:57" ht="11.25" customHeight="1" x14ac:dyDescent="0.25">
      <c r="AZ2133" s="102" t="s">
        <v>83</v>
      </c>
      <c r="BA2133" s="101">
        <f>_xll.qlInterestRateIndexFixingDate(Currency&amp;"ibor"&amp;Tenor,BB2133,Trigger)</f>
        <v>54319</v>
      </c>
      <c r="BB2133" s="101">
        <f>_xll.qlCalendarAdvance(Calendar,BB2132,AZ2133,"f",,Trigger)</f>
        <v>54323</v>
      </c>
      <c r="BC2133" s="101">
        <f>_xll.qlInterestRateIndexMaturity(Currency&amp;"ibor"&amp;Tenor,BB2133,Trigger)</f>
        <v>54414</v>
      </c>
      <c r="BD2133" s="246">
        <f>_xll.qlIndexFixing($AD$5,BA2133,TRUE,_xll.ohTrigger(Trigger,Trigger3M))</f>
        <v>1.7560574537790145E-2</v>
      </c>
      <c r="BE2133" s="246" t="e">
        <f>IFERROR(_xll.qlIndexFixing($BF$1,BA2133,TRUE,_xll.ohTrigger(Trigger,Trigger3M)),#N/A)</f>
        <v>#N/A</v>
      </c>
    </row>
    <row r="2134" spans="52:57" ht="11.25" customHeight="1" x14ac:dyDescent="0.25">
      <c r="AZ2134" s="102" t="s">
        <v>83</v>
      </c>
      <c r="BA2134" s="101">
        <f>_xll.qlInterestRateIndexFixingDate(Currency&amp;"ibor"&amp;Tenor,BB2134,Trigger)</f>
        <v>54326</v>
      </c>
      <c r="BB2134" s="101">
        <f>_xll.qlCalendarAdvance(Calendar,BB2133,AZ2134,"f",,Trigger)</f>
        <v>54330</v>
      </c>
      <c r="BC2134" s="101">
        <f>_xll.qlInterestRateIndexMaturity(Currency&amp;"ibor"&amp;Tenor,BB2134,Trigger)</f>
        <v>54421</v>
      </c>
      <c r="BD2134" s="246">
        <f>_xll.qlIndexFixing($AD$5,BA2134,TRUE,_xll.ohTrigger(Trigger,Trigger3M))</f>
        <v>1.7561816475158917E-2</v>
      </c>
      <c r="BE2134" s="246" t="e">
        <f>IFERROR(_xll.qlIndexFixing($BF$1,BA2134,TRUE,_xll.ohTrigger(Trigger,Trigger3M)),#N/A)</f>
        <v>#N/A</v>
      </c>
    </row>
    <row r="2135" spans="52:57" ht="11.25" customHeight="1" x14ac:dyDescent="0.25">
      <c r="AZ2135" s="102" t="s">
        <v>83</v>
      </c>
      <c r="BA2135" s="101">
        <f>_xll.qlInterestRateIndexFixingDate(Currency&amp;"ibor"&amp;Tenor,BB2135,Trigger)</f>
        <v>54333</v>
      </c>
      <c r="BB2135" s="101">
        <f>_xll.qlCalendarAdvance(Calendar,BB2134,AZ2135,"f",,Trigger)</f>
        <v>54337</v>
      </c>
      <c r="BC2135" s="101">
        <f>_xll.qlInterestRateIndexMaturity(Currency&amp;"ibor"&amp;Tenor,BB2135,Trigger)</f>
        <v>54429</v>
      </c>
      <c r="BD2135" s="246">
        <f>_xll.qlIndexFixing($AD$5,BA2135,TRUE,_xll.ohTrigger(Trigger,Trigger3M))</f>
        <v>1.7563574919527015E-2</v>
      </c>
      <c r="BE2135" s="246" t="e">
        <f>IFERROR(_xll.qlIndexFixing($BF$1,BA2135,TRUE,_xll.ohTrigger(Trigger,Trigger3M)),#N/A)</f>
        <v>#N/A</v>
      </c>
    </row>
    <row r="2136" spans="52:57" ht="11.25" customHeight="1" x14ac:dyDescent="0.25">
      <c r="AZ2136" s="102" t="s">
        <v>83</v>
      </c>
      <c r="BA2136" s="101">
        <f>_xll.qlInterestRateIndexFixingDate(Currency&amp;"ibor"&amp;Tenor,BB2136,Trigger)</f>
        <v>54340</v>
      </c>
      <c r="BB2136" s="101">
        <f>_xll.qlCalendarAdvance(Calendar,BB2135,AZ2136,"f",,Trigger)</f>
        <v>54344</v>
      </c>
      <c r="BC2136" s="101">
        <f>_xll.qlInterestRateIndexMaturity(Currency&amp;"ibor"&amp;Tenor,BB2136,Trigger)</f>
        <v>54436</v>
      </c>
      <c r="BD2136" s="246">
        <f>_xll.qlIndexFixing($AD$5,BA2136,TRUE,_xll.ohTrigger(Trigger,Trigger3M))</f>
        <v>1.756481691816052E-2</v>
      </c>
      <c r="BE2136" s="246" t="e">
        <f>IFERROR(_xll.qlIndexFixing($BF$1,BA2136,TRUE,_xll.ohTrigger(Trigger,Trigger3M)),#N/A)</f>
        <v>#N/A</v>
      </c>
    </row>
    <row r="2137" spans="52:57" ht="11.25" customHeight="1" x14ac:dyDescent="0.25">
      <c r="AZ2137" s="102" t="s">
        <v>83</v>
      </c>
      <c r="BA2137" s="101">
        <f>_xll.qlInterestRateIndexFixingDate(Currency&amp;"ibor"&amp;Tenor,BB2137,Trigger)</f>
        <v>54347</v>
      </c>
      <c r="BB2137" s="101">
        <f>_xll.qlCalendarAdvance(Calendar,BB2136,AZ2137,"f",,Trigger)</f>
        <v>54351</v>
      </c>
      <c r="BC2137" s="101">
        <f>_xll.qlInterestRateIndexMaturity(Currency&amp;"ibor"&amp;Tenor,BB2137,Trigger)</f>
        <v>54443</v>
      </c>
      <c r="BD2137" s="246">
        <f>_xll.qlIndexFixing($AD$5,BA2137,TRUE,_xll.ohTrigger(Trigger,Trigger3M))</f>
        <v>1.7566058917185885E-2</v>
      </c>
      <c r="BE2137" s="246" t="e">
        <f>IFERROR(_xll.qlIndexFixing($BF$1,BA2137,TRUE,_xll.ohTrigger(Trigger,Trigger3M)),#N/A)</f>
        <v>#N/A</v>
      </c>
    </row>
    <row r="2138" spans="52:57" ht="11.25" customHeight="1" x14ac:dyDescent="0.25">
      <c r="AZ2138" s="102" t="s">
        <v>83</v>
      </c>
      <c r="BA2138" s="101">
        <f>_xll.qlInterestRateIndexFixingDate(Currency&amp;"ibor"&amp;Tenor,BB2138,Trigger)</f>
        <v>54354</v>
      </c>
      <c r="BB2138" s="101">
        <f>_xll.qlCalendarAdvance(Calendar,BB2137,AZ2138,"f",,Trigger)</f>
        <v>54358</v>
      </c>
      <c r="BC2138" s="101">
        <f>_xll.qlInterestRateIndexMaturity(Currency&amp;"ibor"&amp;Tenor,BB2138,Trigger)</f>
        <v>54450</v>
      </c>
      <c r="BD2138" s="246">
        <f>_xll.qlIndexFixing($AD$5,BA2138,TRUE,_xll.ohTrigger(Trigger,Trigger3M))</f>
        <v>1.756730091660311E-2</v>
      </c>
      <c r="BE2138" s="246" t="e">
        <f>IFERROR(_xll.qlIndexFixing($BF$1,BA2138,TRUE,_xll.ohTrigger(Trigger,Trigger3M)),#N/A)</f>
        <v>#N/A</v>
      </c>
    </row>
    <row r="2139" spans="52:57" ht="11.25" customHeight="1" x14ac:dyDescent="0.25">
      <c r="AZ2139" s="102" t="s">
        <v>83</v>
      </c>
      <c r="BA2139" s="101">
        <f>_xll.qlInterestRateIndexFixingDate(Currency&amp;"ibor"&amp;Tenor,BB2139,Trigger)</f>
        <v>54361</v>
      </c>
      <c r="BB2139" s="101">
        <f>_xll.qlCalendarAdvance(Calendar,BB2138,AZ2139,"f",,Trigger)</f>
        <v>54365</v>
      </c>
      <c r="BC2139" s="101">
        <f>_xll.qlInterestRateIndexMaturity(Currency&amp;"ibor"&amp;Tenor,BB2139,Trigger)</f>
        <v>54457</v>
      </c>
      <c r="BD2139" s="246">
        <f>_xll.qlIndexFixing($AD$5,BA2139,TRUE,_xll.ohTrigger(Trigger,Trigger3M))</f>
        <v>1.7568542916413934E-2</v>
      </c>
      <c r="BE2139" s="246" t="e">
        <f>IFERROR(_xll.qlIndexFixing($BF$1,BA2139,TRUE,_xll.ohTrigger(Trigger,Trigger3M)),#N/A)</f>
        <v>#N/A</v>
      </c>
    </row>
    <row r="2140" spans="52:57" ht="11.25" customHeight="1" x14ac:dyDescent="0.25">
      <c r="AZ2140" s="102" t="s">
        <v>83</v>
      </c>
      <c r="BA2140" s="101">
        <f>_xll.qlInterestRateIndexFixingDate(Currency&amp;"ibor"&amp;Tenor,BB2140,Trigger)</f>
        <v>54368</v>
      </c>
      <c r="BB2140" s="101">
        <f>_xll.qlCalendarAdvance(Calendar,BB2139,AZ2140,"f",,Trigger)</f>
        <v>54372</v>
      </c>
      <c r="BC2140" s="101">
        <f>_xll.qlInterestRateIndexMaturity(Currency&amp;"ibor"&amp;Tenor,BB2140,Trigger)</f>
        <v>54464</v>
      </c>
      <c r="BD2140" s="246">
        <f>_xll.qlIndexFixing($AD$5,BA2140,TRUE,_xll.ohTrigger(Trigger,Trigger3M))</f>
        <v>1.7569784916616617E-2</v>
      </c>
      <c r="BE2140" s="246" t="e">
        <f>IFERROR(_xll.qlIndexFixing($BF$1,BA2140,TRUE,_xll.ohTrigger(Trigger,Trigger3M)),#N/A)</f>
        <v>#N/A</v>
      </c>
    </row>
    <row r="2141" spans="52:57" ht="11.25" customHeight="1" x14ac:dyDescent="0.25">
      <c r="AZ2141" s="102" t="s">
        <v>83</v>
      </c>
      <c r="BA2141" s="101">
        <f>_xll.qlInterestRateIndexFixingDate(Currency&amp;"ibor"&amp;Tenor,BB2141,Trigger)</f>
        <v>54375</v>
      </c>
      <c r="BB2141" s="101">
        <f>_xll.qlCalendarAdvance(Calendar,BB2140,AZ2141,"f",,Trigger)</f>
        <v>54379</v>
      </c>
      <c r="BC2141" s="101">
        <f>_xll.qlInterestRateIndexMaturity(Currency&amp;"ibor"&amp;Tenor,BB2141,Trigger)</f>
        <v>54471</v>
      </c>
      <c r="BD2141" s="246">
        <f>_xll.qlIndexFixing($AD$5,BA2141,TRUE,_xll.ohTrigger(Trigger,Trigger3M))</f>
        <v>1.7571026917211161E-2</v>
      </c>
      <c r="BE2141" s="246" t="e">
        <f>IFERROR(_xll.qlIndexFixing($BF$1,BA2141,TRUE,_xll.ohTrigger(Trigger,Trigger3M)),#N/A)</f>
        <v>#N/A</v>
      </c>
    </row>
    <row r="2142" spans="52:57" ht="11.25" customHeight="1" x14ac:dyDescent="0.25">
      <c r="AZ2142" s="102" t="s">
        <v>83</v>
      </c>
      <c r="BA2142" s="101">
        <f>_xll.qlInterestRateIndexFixingDate(Currency&amp;"ibor"&amp;Tenor,BB2142,Trigger)</f>
        <v>54382</v>
      </c>
      <c r="BB2142" s="101">
        <f>_xll.qlCalendarAdvance(Calendar,BB2141,AZ2142,"f",,Trigger)</f>
        <v>54386</v>
      </c>
      <c r="BC2142" s="101">
        <f>_xll.qlInterestRateIndexMaturity(Currency&amp;"ibor"&amp;Tenor,BB2142,Trigger)</f>
        <v>54478</v>
      </c>
      <c r="BD2142" s="246">
        <f>_xll.qlIndexFixing($AD$5,BA2142,TRUE,_xll.ohTrigger(Trigger,Trigger3M))</f>
        <v>1.7572268918198432E-2</v>
      </c>
      <c r="BE2142" s="246" t="e">
        <f>IFERROR(_xll.qlIndexFixing($BF$1,BA2142,TRUE,_xll.ohTrigger(Trigger,Trigger3M)),#N/A)</f>
        <v>#N/A</v>
      </c>
    </row>
    <row r="2143" spans="52:57" ht="11.25" customHeight="1" x14ac:dyDescent="0.25">
      <c r="AZ2143" s="102" t="s">
        <v>83</v>
      </c>
      <c r="BA2143" s="101">
        <f>_xll.qlInterestRateIndexFixingDate(Currency&amp;"ibor"&amp;Tenor,BB2143,Trigger)</f>
        <v>54389</v>
      </c>
      <c r="BB2143" s="101">
        <f>_xll.qlCalendarAdvance(Calendar,BB2142,AZ2143,"f",,Trigger)</f>
        <v>54393</v>
      </c>
      <c r="BC2143" s="101">
        <f>_xll.qlInterestRateIndexMaturity(Currency&amp;"ibor"&amp;Tenor,BB2143,Trigger)</f>
        <v>54483</v>
      </c>
      <c r="BD2143" s="246">
        <f>_xll.qlIndexFixing($AD$5,BA2143,TRUE,_xll.ohTrigger(Trigger,Trigger3M))</f>
        <v>1.7572476960880046E-2</v>
      </c>
      <c r="BE2143" s="246" t="e">
        <f>IFERROR(_xll.qlIndexFixing($BF$1,BA2143,TRUE,_xll.ohTrigger(Trigger,Trigger3M)),#N/A)</f>
        <v>#N/A</v>
      </c>
    </row>
    <row r="2144" spans="52:57" ht="11.25" customHeight="1" x14ac:dyDescent="0.25">
      <c r="AZ2144" s="102" t="s">
        <v>83</v>
      </c>
      <c r="BA2144" s="101">
        <f>_xll.qlInterestRateIndexFixingDate(Currency&amp;"ibor"&amp;Tenor,BB2144,Trigger)</f>
        <v>54396</v>
      </c>
      <c r="BB2144" s="101">
        <f>_xll.qlCalendarAdvance(Calendar,BB2143,AZ2144,"f",,Trigger)</f>
        <v>54400</v>
      </c>
      <c r="BC2144" s="101">
        <f>_xll.qlInterestRateIndexMaturity(Currency&amp;"ibor"&amp;Tenor,BB2144,Trigger)</f>
        <v>54490</v>
      </c>
      <c r="BD2144" s="246">
        <f>_xll.qlIndexFixing($AD$5,BA2144,TRUE,_xll.ohTrigger(Trigger,Trigger3M))</f>
        <v>1.7573718841612518E-2</v>
      </c>
      <c r="BE2144" s="246" t="e">
        <f>IFERROR(_xll.qlIndexFixing($BF$1,BA2144,TRUE,_xll.ohTrigger(Trigger,Trigger3M)),#N/A)</f>
        <v>#N/A</v>
      </c>
    </row>
    <row r="2145" spans="52:57" ht="11.25" customHeight="1" x14ac:dyDescent="0.25">
      <c r="AZ2145" s="102" t="s">
        <v>83</v>
      </c>
      <c r="BA2145" s="101">
        <f>_xll.qlInterestRateIndexFixingDate(Currency&amp;"ibor"&amp;Tenor,BB2145,Trigger)</f>
        <v>54403</v>
      </c>
      <c r="BB2145" s="101">
        <f>_xll.qlCalendarAdvance(Calendar,BB2144,AZ2145,"f",,Trigger)</f>
        <v>54407</v>
      </c>
      <c r="BC2145" s="101">
        <f>_xll.qlInterestRateIndexMaturity(Currency&amp;"ibor"&amp;Tenor,BB2145,Trigger)</f>
        <v>54497</v>
      </c>
      <c r="BD2145" s="246">
        <f>_xll.qlIndexFixing($AD$5,BA2145,TRUE,_xll.ohTrigger(Trigger,Trigger3M))</f>
        <v>1.7574960722729571E-2</v>
      </c>
      <c r="BE2145" s="246" t="e">
        <f>IFERROR(_xll.qlIndexFixing($BF$1,BA2145,TRUE,_xll.ohTrigger(Trigger,Trigger3M)),#N/A)</f>
        <v>#N/A</v>
      </c>
    </row>
    <row r="2146" spans="52:57" ht="11.25" customHeight="1" x14ac:dyDescent="0.25">
      <c r="AZ2146" s="102" t="s">
        <v>83</v>
      </c>
      <c r="BA2146" s="101">
        <f>_xll.qlInterestRateIndexFixingDate(Currency&amp;"ibor"&amp;Tenor,BB2146,Trigger)</f>
        <v>54410</v>
      </c>
      <c r="BB2146" s="101">
        <f>_xll.qlCalendarAdvance(Calendar,BB2145,AZ2146,"f",,Trigger)</f>
        <v>54414</v>
      </c>
      <c r="BC2146" s="101">
        <f>_xll.qlInterestRateIndexMaturity(Currency&amp;"ibor"&amp;Tenor,BB2146,Trigger)</f>
        <v>54504</v>
      </c>
      <c r="BD2146" s="246">
        <f>_xll.qlIndexFixing($AD$5,BA2146,TRUE,_xll.ohTrigger(Trigger,Trigger3M))</f>
        <v>1.7576202604231206E-2</v>
      </c>
      <c r="BE2146" s="246" t="e">
        <f>IFERROR(_xll.qlIndexFixing($BF$1,BA2146,TRUE,_xll.ohTrigger(Trigger,Trigger3M)),#N/A)</f>
        <v>#N/A</v>
      </c>
    </row>
    <row r="2147" spans="52:57" ht="11.25" customHeight="1" x14ac:dyDescent="0.25">
      <c r="AZ2147" s="102" t="s">
        <v>83</v>
      </c>
      <c r="BA2147" s="101">
        <f>_xll.qlInterestRateIndexFixingDate(Currency&amp;"ibor"&amp;Tenor,BB2147,Trigger)</f>
        <v>54416</v>
      </c>
      <c r="BB2147" s="101">
        <f>_xll.qlCalendarAdvance(Calendar,BB2146,AZ2147,"f",,Trigger)</f>
        <v>54421</v>
      </c>
      <c r="BC2147" s="101">
        <f>_xll.qlInterestRateIndexMaturity(Currency&amp;"ibor"&amp;Tenor,BB2147,Trigger)</f>
        <v>54511</v>
      </c>
      <c r="BD2147" s="246">
        <f>_xll.qlIndexFixing($AD$5,BA2147,TRUE,_xll.ohTrigger(Trigger,Trigger3M))</f>
        <v>1.7577444486115645E-2</v>
      </c>
      <c r="BE2147" s="246" t="e">
        <f>IFERROR(_xll.qlIndexFixing($BF$1,BA2147,TRUE,_xll.ohTrigger(Trigger,Trigger3M)),#N/A)</f>
        <v>#N/A</v>
      </c>
    </row>
    <row r="2148" spans="52:57" ht="11.25" customHeight="1" x14ac:dyDescent="0.25">
      <c r="AZ2148" s="102" t="s">
        <v>83</v>
      </c>
      <c r="BA2148" s="101">
        <f>_xll.qlInterestRateIndexFixingDate(Currency&amp;"ibor"&amp;Tenor,BB2148,Trigger)</f>
        <v>54423</v>
      </c>
      <c r="BB2148" s="101">
        <f>_xll.qlCalendarAdvance(Calendar,BB2147,AZ2148,"f",,Trigger)</f>
        <v>54428</v>
      </c>
      <c r="BC2148" s="101">
        <f>_xll.qlInterestRateIndexMaturity(Currency&amp;"ibor"&amp;Tenor,BB2148,Trigger)</f>
        <v>54518</v>
      </c>
      <c r="BD2148" s="246">
        <f>_xll.qlIndexFixing($AD$5,BA2148,TRUE,_xll.ohTrigger(Trigger,Trigger3M))</f>
        <v>1.7578686368383778E-2</v>
      </c>
      <c r="BE2148" s="246" t="e">
        <f>IFERROR(_xll.qlIndexFixing($BF$1,BA2148,TRUE,_xll.ohTrigger(Trigger,Trigger3M)),#N/A)</f>
        <v>#N/A</v>
      </c>
    </row>
    <row r="2149" spans="52:57" ht="11.25" customHeight="1" x14ac:dyDescent="0.25">
      <c r="AZ2149" s="102" t="s">
        <v>83</v>
      </c>
      <c r="BA2149" s="101">
        <f>_xll.qlInterestRateIndexFixingDate(Currency&amp;"ibor"&amp;Tenor,BB2149,Trigger)</f>
        <v>54431</v>
      </c>
      <c r="BB2149" s="101">
        <f>_xll.qlCalendarAdvance(Calendar,BB2148,AZ2149,"f",,Trigger)</f>
        <v>54435</v>
      </c>
      <c r="BC2149" s="101">
        <f>_xll.qlInterestRateIndexMaturity(Currency&amp;"ibor"&amp;Tenor,BB2149,Trigger)</f>
        <v>54525</v>
      </c>
      <c r="BD2149" s="246">
        <f>_xll.qlIndexFixing($AD$5,BA2149,TRUE,_xll.ohTrigger(Trigger,Trigger3M))</f>
        <v>1.7579928251036492E-2</v>
      </c>
      <c r="BE2149" s="246" t="e">
        <f>IFERROR(_xll.qlIndexFixing($BF$1,BA2149,TRUE,_xll.ohTrigger(Trigger,Trigger3M)),#N/A)</f>
        <v>#N/A</v>
      </c>
    </row>
    <row r="2150" spans="52:57" ht="11.25" customHeight="1" x14ac:dyDescent="0.25">
      <c r="AZ2150" s="102" t="s">
        <v>83</v>
      </c>
      <c r="BA2150" s="101">
        <f>_xll.qlInterestRateIndexFixingDate(Currency&amp;"ibor"&amp;Tenor,BB2150,Trigger)</f>
        <v>54438</v>
      </c>
      <c r="BB2150" s="101">
        <f>_xll.qlCalendarAdvance(Calendar,BB2149,AZ2150,"f",,Trigger)</f>
        <v>54442</v>
      </c>
      <c r="BC2150" s="101">
        <f>_xll.qlInterestRateIndexMaturity(Currency&amp;"ibor"&amp;Tenor,BB2150,Trigger)</f>
        <v>54533</v>
      </c>
      <c r="BD2150" s="246">
        <f>_xll.qlIndexFixing($AD$5,BA2150,TRUE,_xll.ohTrigger(Trigger,Trigger3M))</f>
        <v>1.7581687525860951E-2</v>
      </c>
      <c r="BE2150" s="246" t="e">
        <f>IFERROR(_xll.qlIndexFixing($BF$1,BA2150,TRUE,_xll.ohTrigger(Trigger,Trigger3M)),#N/A)</f>
        <v>#N/A</v>
      </c>
    </row>
    <row r="2151" spans="52:57" ht="11.25" customHeight="1" x14ac:dyDescent="0.25">
      <c r="AZ2151" s="102" t="s">
        <v>83</v>
      </c>
      <c r="BA2151" s="101">
        <f>_xll.qlInterestRateIndexFixingDate(Currency&amp;"ibor"&amp;Tenor,BB2151,Trigger)</f>
        <v>54445</v>
      </c>
      <c r="BB2151" s="101">
        <f>_xll.qlCalendarAdvance(Calendar,BB2150,AZ2151,"f",,Trigger)</f>
        <v>54449</v>
      </c>
      <c r="BC2151" s="101">
        <f>_xll.qlInterestRateIndexMaturity(Currency&amp;"ibor"&amp;Tenor,BB2151,Trigger)</f>
        <v>54539</v>
      </c>
      <c r="BD2151" s="246">
        <f>_xll.qlIndexFixing($AD$5,BA2151,TRUE,_xll.ohTrigger(Trigger,Trigger3M))</f>
        <v>1.7582412017493887E-2</v>
      </c>
      <c r="BE2151" s="246" t="e">
        <f>IFERROR(_xll.qlIndexFixing($BF$1,BA2151,TRUE,_xll.ohTrigger(Trigger,Trigger3M)),#N/A)</f>
        <v>#N/A</v>
      </c>
    </row>
    <row r="2152" spans="52:57" ht="11.25" customHeight="1" x14ac:dyDescent="0.25">
      <c r="AZ2152" s="102" t="s">
        <v>83</v>
      </c>
      <c r="BA2152" s="101">
        <f>_xll.qlInterestRateIndexFixingDate(Currency&amp;"ibor"&amp;Tenor,BB2152,Trigger)</f>
        <v>54452</v>
      </c>
      <c r="BB2152" s="101">
        <f>_xll.qlCalendarAdvance(Calendar,BB2151,AZ2152,"f",,Trigger)</f>
        <v>54456</v>
      </c>
      <c r="BC2152" s="101">
        <f>_xll.qlInterestRateIndexMaturity(Currency&amp;"ibor"&amp;Tenor,BB2152,Trigger)</f>
        <v>54546</v>
      </c>
      <c r="BD2152" s="246">
        <f>_xll.qlIndexFixing($AD$5,BA2152,TRUE,_xll.ohTrigger(Trigger,Trigger3M))</f>
        <v>1.758365390129768E-2</v>
      </c>
      <c r="BE2152" s="246" t="e">
        <f>IFERROR(_xll.qlIndexFixing($BF$1,BA2152,TRUE,_xll.ohTrigger(Trigger,Trigger3M)),#N/A)</f>
        <v>#N/A</v>
      </c>
    </row>
    <row r="2153" spans="52:57" ht="11.25" customHeight="1" x14ac:dyDescent="0.25">
      <c r="AZ2153" s="102" t="s">
        <v>83</v>
      </c>
      <c r="BA2153" s="101">
        <f>_xll.qlInterestRateIndexFixingDate(Currency&amp;"ibor"&amp;Tenor,BB2153,Trigger)</f>
        <v>54459</v>
      </c>
      <c r="BB2153" s="101">
        <f>_xll.qlCalendarAdvance(Calendar,BB2152,AZ2153,"f",,Trigger)</f>
        <v>54463</v>
      </c>
      <c r="BC2153" s="101">
        <f>_xll.qlInterestRateIndexMaturity(Currency&amp;"ibor"&amp;Tenor,BB2153,Trigger)</f>
        <v>54553</v>
      </c>
      <c r="BD2153" s="246">
        <f>_xll.qlIndexFixing($AD$5,BA2153,TRUE,_xll.ohTrigger(Trigger,Trigger3M))</f>
        <v>1.7584895785486943E-2</v>
      </c>
      <c r="BE2153" s="246" t="e">
        <f>IFERROR(_xll.qlIndexFixing($BF$1,BA2153,TRUE,_xll.ohTrigger(Trigger,Trigger3M)),#N/A)</f>
        <v>#N/A</v>
      </c>
    </row>
    <row r="2154" spans="52:57" ht="11.25" customHeight="1" x14ac:dyDescent="0.25">
      <c r="AZ2154" s="102" t="s">
        <v>83</v>
      </c>
      <c r="BA2154" s="101">
        <f>_xll.qlInterestRateIndexFixingDate(Currency&amp;"ibor"&amp;Tenor,BB2154,Trigger)</f>
        <v>54466</v>
      </c>
      <c r="BB2154" s="101">
        <f>_xll.qlCalendarAdvance(Calendar,BB2153,AZ2154,"f",,Trigger)</f>
        <v>54470</v>
      </c>
      <c r="BC2154" s="101">
        <f>_xll.qlInterestRateIndexMaturity(Currency&amp;"ibor"&amp;Tenor,BB2154,Trigger)</f>
        <v>54560</v>
      </c>
      <c r="BD2154" s="246">
        <f>_xll.qlIndexFixing($AD$5,BA2154,TRUE,_xll.ohTrigger(Trigger,Trigger3M))</f>
        <v>1.7586137670058122E-2</v>
      </c>
      <c r="BE2154" s="246" t="e">
        <f>IFERROR(_xll.qlIndexFixing($BF$1,BA2154,TRUE,_xll.ohTrigger(Trigger,Trigger3M)),#N/A)</f>
        <v>#N/A</v>
      </c>
    </row>
    <row r="2155" spans="52:57" ht="11.25" customHeight="1" x14ac:dyDescent="0.25">
      <c r="AZ2155" s="102" t="s">
        <v>83</v>
      </c>
      <c r="BA2155" s="101">
        <f>_xll.qlInterestRateIndexFixingDate(Currency&amp;"ibor"&amp;Tenor,BB2155,Trigger)</f>
        <v>54473</v>
      </c>
      <c r="BB2155" s="101">
        <f>_xll.qlCalendarAdvance(Calendar,BB2154,AZ2155,"f",,Trigger)</f>
        <v>54477</v>
      </c>
      <c r="BC2155" s="101">
        <f>_xll.qlInterestRateIndexMaturity(Currency&amp;"ibor"&amp;Tenor,BB2155,Trigger)</f>
        <v>54567</v>
      </c>
      <c r="BD2155" s="246">
        <f>_xll.qlIndexFixing($AD$5,BA2155,TRUE,_xll.ohTrigger(Trigger,Trigger3M))</f>
        <v>1.758737955501477E-2</v>
      </c>
      <c r="BE2155" s="246" t="e">
        <f>IFERROR(_xll.qlIndexFixing($BF$1,BA2155,TRUE,_xll.ohTrigger(Trigger,Trigger3M)),#N/A)</f>
        <v>#N/A</v>
      </c>
    </row>
    <row r="2156" spans="52:57" ht="11.25" customHeight="1" x14ac:dyDescent="0.25">
      <c r="AZ2156" s="102" t="s">
        <v>83</v>
      </c>
      <c r="BA2156" s="101">
        <f>_xll.qlInterestRateIndexFixingDate(Currency&amp;"ibor"&amp;Tenor,BB2156,Trigger)</f>
        <v>54480</v>
      </c>
      <c r="BB2156" s="101">
        <f>_xll.qlCalendarAdvance(Calendar,BB2155,AZ2156,"f",,Trigger)</f>
        <v>54484</v>
      </c>
      <c r="BC2156" s="101">
        <f>_xll.qlInterestRateIndexMaturity(Currency&amp;"ibor"&amp;Tenor,BB2156,Trigger)</f>
        <v>54576</v>
      </c>
      <c r="BD2156" s="246">
        <f>_xll.qlIndexFixing($AD$5,BA2156,TRUE,_xll.ohTrigger(Trigger,Trigger3M))</f>
        <v>1.7589656973229905E-2</v>
      </c>
      <c r="BE2156" s="246" t="e">
        <f>IFERROR(_xll.qlIndexFixing($BF$1,BA2156,TRUE,_xll.ohTrigger(Trigger,Trigger3M)),#N/A)</f>
        <v>#N/A</v>
      </c>
    </row>
    <row r="2157" spans="52:57" ht="11.25" customHeight="1" x14ac:dyDescent="0.25">
      <c r="AZ2157" s="102" t="s">
        <v>83</v>
      </c>
      <c r="BA2157" s="101">
        <f>_xll.qlInterestRateIndexFixingDate(Currency&amp;"ibor"&amp;Tenor,BB2157,Trigger)</f>
        <v>54487</v>
      </c>
      <c r="BB2157" s="101">
        <f>_xll.qlCalendarAdvance(Calendar,BB2156,AZ2157,"f",,Trigger)</f>
        <v>54491</v>
      </c>
      <c r="BC2157" s="101">
        <f>_xll.qlInterestRateIndexMaturity(Currency&amp;"ibor"&amp;Tenor,BB2157,Trigger)</f>
        <v>54583</v>
      </c>
      <c r="BD2157" s="246">
        <f>_xll.qlIndexFixing($AD$5,BA2157,TRUE,_xll.ohTrigger(Trigger,Trigger3M))</f>
        <v>1.7590898980103773E-2</v>
      </c>
      <c r="BE2157" s="246" t="e">
        <f>IFERROR(_xll.qlIndexFixing($BF$1,BA2157,TRUE,_xll.ohTrigger(Trigger,Trigger3M)),#N/A)</f>
        <v>#N/A</v>
      </c>
    </row>
    <row r="2158" spans="52:57" ht="11.25" customHeight="1" x14ac:dyDescent="0.25">
      <c r="AZ2158" s="102" t="s">
        <v>83</v>
      </c>
      <c r="BA2158" s="101">
        <f>_xll.qlInterestRateIndexFixingDate(Currency&amp;"ibor"&amp;Tenor,BB2158,Trigger)</f>
        <v>54494</v>
      </c>
      <c r="BB2158" s="101">
        <f>_xll.qlCalendarAdvance(Calendar,BB2157,AZ2158,"f",,Trigger)</f>
        <v>54498</v>
      </c>
      <c r="BC2158" s="101">
        <f>_xll.qlInterestRateIndexMaturity(Currency&amp;"ibor"&amp;Tenor,BB2158,Trigger)</f>
        <v>54590</v>
      </c>
      <c r="BD2158" s="246">
        <f>_xll.qlIndexFixing($AD$5,BA2158,TRUE,_xll.ohTrigger(Trigger,Trigger3M))</f>
        <v>1.759214098737211E-2</v>
      </c>
      <c r="BE2158" s="246" t="e">
        <f>IFERROR(_xll.qlIndexFixing($BF$1,BA2158,TRUE,_xll.ohTrigger(Trigger,Trigger3M)),#N/A)</f>
        <v>#N/A</v>
      </c>
    </row>
    <row r="2159" spans="52:57" ht="11.25" customHeight="1" x14ac:dyDescent="0.25">
      <c r="AZ2159" s="102" t="s">
        <v>83</v>
      </c>
      <c r="BA2159" s="101">
        <f>_xll.qlInterestRateIndexFixingDate(Currency&amp;"ibor"&amp;Tenor,BB2159,Trigger)</f>
        <v>54501</v>
      </c>
      <c r="BB2159" s="101">
        <f>_xll.qlCalendarAdvance(Calendar,BB2158,AZ2159,"f",,Trigger)</f>
        <v>54505</v>
      </c>
      <c r="BC2159" s="101">
        <f>_xll.qlInterestRateIndexMaturity(Currency&amp;"ibor"&amp;Tenor,BB2159,Trigger)</f>
        <v>54597</v>
      </c>
      <c r="BD2159" s="246">
        <f>_xll.qlIndexFixing($AD$5,BA2159,TRUE,_xll.ohTrigger(Trigger,Trigger3M))</f>
        <v>1.7593382995029702E-2</v>
      </c>
      <c r="BE2159" s="246" t="e">
        <f>IFERROR(_xll.qlIndexFixing($BF$1,BA2159,TRUE,_xll.ohTrigger(Trigger,Trigger3M)),#N/A)</f>
        <v>#N/A</v>
      </c>
    </row>
    <row r="2160" spans="52:57" ht="11.25" customHeight="1" x14ac:dyDescent="0.25">
      <c r="AZ2160" s="102" t="s">
        <v>83</v>
      </c>
      <c r="BA2160" s="101">
        <f>_xll.qlInterestRateIndexFixingDate(Currency&amp;"ibor"&amp;Tenor,BB2160,Trigger)</f>
        <v>54508</v>
      </c>
      <c r="BB2160" s="101">
        <f>_xll.qlCalendarAdvance(Calendar,BB2159,AZ2160,"f",,Trigger)</f>
        <v>54512</v>
      </c>
      <c r="BC2160" s="101">
        <f>_xll.qlInterestRateIndexMaturity(Currency&amp;"ibor"&amp;Tenor,BB2160,Trigger)</f>
        <v>54604</v>
      </c>
      <c r="BD2160" s="246">
        <f>_xll.qlIndexFixing($AD$5,BA2160,TRUE,_xll.ohTrigger(Trigger,Trigger3M))</f>
        <v>1.7594625003081756E-2</v>
      </c>
      <c r="BE2160" s="246" t="e">
        <f>IFERROR(_xll.qlIndexFixing($BF$1,BA2160,TRUE,_xll.ohTrigger(Trigger,Trigger3M)),#N/A)</f>
        <v>#N/A</v>
      </c>
    </row>
    <row r="2161" spans="52:57" ht="11.25" customHeight="1" x14ac:dyDescent="0.25">
      <c r="AZ2161" s="102" t="s">
        <v>83</v>
      </c>
      <c r="BA2161" s="101">
        <f>_xll.qlInterestRateIndexFixingDate(Currency&amp;"ibor"&amp;Tenor,BB2161,Trigger)</f>
        <v>54515</v>
      </c>
      <c r="BB2161" s="101">
        <f>_xll.qlCalendarAdvance(Calendar,BB2160,AZ2161,"f",,Trigger)</f>
        <v>54519</v>
      </c>
      <c r="BC2161" s="101">
        <f>_xll.qlInterestRateIndexMaturity(Currency&amp;"ibor"&amp;Tenor,BB2161,Trigger)</f>
        <v>54610</v>
      </c>
      <c r="BD2161" s="246">
        <f>_xll.qlIndexFixing($AD$5,BA2161,TRUE,_xll.ohTrigger(Trigger,Trigger3M))</f>
        <v>1.7595348930858973E-2</v>
      </c>
      <c r="BE2161" s="246" t="e">
        <f>IFERROR(_xll.qlIndexFixing($BF$1,BA2161,TRUE,_xll.ohTrigger(Trigger,Trigger3M)),#N/A)</f>
        <v>#N/A</v>
      </c>
    </row>
    <row r="2162" spans="52:57" ht="11.25" customHeight="1" x14ac:dyDescent="0.25">
      <c r="AZ2162" s="102" t="s">
        <v>83</v>
      </c>
      <c r="BA2162" s="101">
        <f>_xll.qlInterestRateIndexFixingDate(Currency&amp;"ibor"&amp;Tenor,BB2162,Trigger)</f>
        <v>54522</v>
      </c>
      <c r="BB2162" s="101">
        <f>_xll.qlCalendarAdvance(Calendar,BB2161,AZ2162,"f",,Trigger)</f>
        <v>54526</v>
      </c>
      <c r="BC2162" s="101">
        <f>_xll.qlInterestRateIndexMaturity(Currency&amp;"ibor"&amp;Tenor,BB2162,Trigger)</f>
        <v>54617</v>
      </c>
      <c r="BD2162" s="246">
        <f>_xll.qlIndexFixing($AD$5,BA2162,TRUE,_xll.ohTrigger(Trigger,Trigger3M))</f>
        <v>1.7596590879098168E-2</v>
      </c>
      <c r="BE2162" s="246" t="e">
        <f>IFERROR(_xll.qlIndexFixing($BF$1,BA2162,TRUE,_xll.ohTrigger(Trigger,Trigger3M)),#N/A)</f>
        <v>#N/A</v>
      </c>
    </row>
    <row r="2163" spans="52:57" ht="11.25" customHeight="1" x14ac:dyDescent="0.25">
      <c r="AZ2163" s="102" t="s">
        <v>83</v>
      </c>
      <c r="BA2163" s="101">
        <f>_xll.qlInterestRateIndexFixingDate(Currency&amp;"ibor"&amp;Tenor,BB2163,Trigger)</f>
        <v>54527</v>
      </c>
      <c r="BB2163" s="101">
        <f>_xll.qlCalendarAdvance(Calendar,BB2162,AZ2163,"f",,Trigger)</f>
        <v>54533</v>
      </c>
      <c r="BC2163" s="101">
        <f>_xll.qlInterestRateIndexMaturity(Currency&amp;"ibor"&amp;Tenor,BB2163,Trigger)</f>
        <v>54624</v>
      </c>
      <c r="BD2163" s="246">
        <f>_xll.qlIndexFixing($AD$5,BA2163,TRUE,_xll.ohTrigger(Trigger,Trigger3M))</f>
        <v>1.7597832827722992E-2</v>
      </c>
      <c r="BE2163" s="246" t="e">
        <f>IFERROR(_xll.qlIndexFixing($BF$1,BA2163,TRUE,_xll.ohTrigger(Trigger,Trigger3M)),#N/A)</f>
        <v>#N/A</v>
      </c>
    </row>
    <row r="2164" spans="52:57" ht="11.25" customHeight="1" x14ac:dyDescent="0.25">
      <c r="AZ2164" s="102" t="s">
        <v>83</v>
      </c>
      <c r="BA2164" s="101">
        <f>_xll.qlInterestRateIndexFixingDate(Currency&amp;"ibor"&amp;Tenor,BB2164,Trigger)</f>
        <v>54536</v>
      </c>
      <c r="BB2164" s="101">
        <f>_xll.qlCalendarAdvance(Calendar,BB2163,AZ2164,"f",,Trigger)</f>
        <v>54540</v>
      </c>
      <c r="BC2164" s="101">
        <f>_xll.qlInterestRateIndexMaturity(Currency&amp;"ibor"&amp;Tenor,BB2164,Trigger)</f>
        <v>54631</v>
      </c>
      <c r="BD2164" s="246">
        <f>_xll.qlIndexFixing($AD$5,BA2164,TRUE,_xll.ohTrigger(Trigger,Trigger3M))</f>
        <v>1.7596923768457326E-2</v>
      </c>
      <c r="BE2164" s="246" t="e">
        <f>IFERROR(_xll.qlIndexFixing($BF$1,BA2164,TRUE,_xll.ohTrigger(Trigger,Trigger3M)),#N/A)</f>
        <v>#N/A</v>
      </c>
    </row>
    <row r="2165" spans="52:57" ht="11.25" customHeight="1" x14ac:dyDescent="0.25">
      <c r="AZ2165" s="102" t="s">
        <v>83</v>
      </c>
      <c r="BA2165" s="101">
        <f>_xll.qlInterestRateIndexFixingDate(Currency&amp;"ibor"&amp;Tenor,BB2165,Trigger)</f>
        <v>54543</v>
      </c>
      <c r="BB2165" s="101">
        <f>_xll.qlCalendarAdvance(Calendar,BB2164,AZ2165,"f",,Trigger)</f>
        <v>54547</v>
      </c>
      <c r="BC2165" s="101">
        <f>_xll.qlInterestRateIndexMaturity(Currency&amp;"ibor"&amp;Tenor,BB2165,Trigger)</f>
        <v>54639</v>
      </c>
      <c r="BD2165" s="246">
        <f>_xll.qlIndexFixing($AD$5,BA2165,TRUE,_xll.ohTrigger(Trigger,Trigger3M))</f>
        <v>1.7581673169702921E-2</v>
      </c>
      <c r="BE2165" s="246" t="e">
        <f>IFERROR(_xll.qlIndexFixing($BF$1,BA2165,TRUE,_xll.ohTrigger(Trigger,Trigger3M)),#N/A)</f>
        <v>#N/A</v>
      </c>
    </row>
    <row r="2166" spans="52:57" ht="11.25" customHeight="1" x14ac:dyDescent="0.25">
      <c r="AZ2166" s="102" t="s">
        <v>83</v>
      </c>
      <c r="BA2166" s="101">
        <f>_xll.qlInterestRateIndexFixingDate(Currency&amp;"ibor"&amp;Tenor,BB2166,Trigger)</f>
        <v>54550</v>
      </c>
      <c r="BB2166" s="101">
        <f>_xll.qlCalendarAdvance(Calendar,BB2165,AZ2166,"f",,Trigger)</f>
        <v>54554</v>
      </c>
      <c r="BC2166" s="101">
        <f>_xll.qlInterestRateIndexMaturity(Currency&amp;"ibor"&amp;Tenor,BB2166,Trigger)</f>
        <v>54646</v>
      </c>
      <c r="BD2166" s="246">
        <f>_xll.qlIndexFixing($AD$5,BA2166,TRUE,_xll.ohTrigger(Trigger,Trigger3M))</f>
        <v>1.7567992368906351E-2</v>
      </c>
      <c r="BE2166" s="246" t="e">
        <f>IFERROR(_xll.qlIndexFixing($BF$1,BA2166,TRUE,_xll.ohTrigger(Trigger,Trigger3M)),#N/A)</f>
        <v>#N/A</v>
      </c>
    </row>
    <row r="2167" spans="52:57" ht="11.25" customHeight="1" x14ac:dyDescent="0.25">
      <c r="AZ2167" s="102" t="s">
        <v>83</v>
      </c>
      <c r="BA2167" s="101">
        <f>_xll.qlInterestRateIndexFixingDate(Currency&amp;"ibor"&amp;Tenor,BB2167,Trigger)</f>
        <v>54557</v>
      </c>
      <c r="BB2167" s="101">
        <f>_xll.qlCalendarAdvance(Calendar,BB2166,AZ2167,"f",,Trigger)</f>
        <v>54561</v>
      </c>
      <c r="BC2167" s="101">
        <f>_xll.qlInterestRateIndexMaturity(Currency&amp;"ibor"&amp;Tenor,BB2167,Trigger)</f>
        <v>54653</v>
      </c>
      <c r="BD2167" s="246">
        <f>_xll.qlIndexFixing($AD$5,BA2167,TRUE,_xll.ohTrigger(Trigger,Trigger3M))</f>
        <v>1.7554294832456047E-2</v>
      </c>
      <c r="BE2167" s="246" t="e">
        <f>IFERROR(_xll.qlIndexFixing($BF$1,BA2167,TRUE,_xll.ohTrigger(Trigger,Trigger3M)),#N/A)</f>
        <v>#N/A</v>
      </c>
    </row>
    <row r="2168" spans="52:57" ht="11.25" customHeight="1" x14ac:dyDescent="0.25">
      <c r="AZ2168" s="102" t="s">
        <v>83</v>
      </c>
      <c r="BA2168" s="101">
        <f>_xll.qlInterestRateIndexFixingDate(Currency&amp;"ibor"&amp;Tenor,BB2168,Trigger)</f>
        <v>54564</v>
      </c>
      <c r="BB2168" s="101">
        <f>_xll.qlCalendarAdvance(Calendar,BB2167,AZ2168,"f",,Trigger)</f>
        <v>54568</v>
      </c>
      <c r="BC2168" s="101">
        <f>_xll.qlInterestRateIndexMaturity(Currency&amp;"ibor"&amp;Tenor,BB2168,Trigger)</f>
        <v>54660</v>
      </c>
      <c r="BD2168" s="246">
        <f>_xll.qlIndexFixing($AD$5,BA2168,TRUE,_xll.ohTrigger(Trigger,Trigger3M))</f>
        <v>1.7540580560529262E-2</v>
      </c>
      <c r="BE2168" s="246" t="e">
        <f>IFERROR(_xll.qlIndexFixing($BF$1,BA2168,TRUE,_xll.ohTrigger(Trigger,Trigger3M)),#N/A)</f>
        <v>#N/A</v>
      </c>
    </row>
    <row r="2169" spans="52:57" ht="11.25" customHeight="1" x14ac:dyDescent="0.25">
      <c r="AZ2169" s="102" t="s">
        <v>83</v>
      </c>
      <c r="BA2169" s="101">
        <f>_xll.qlInterestRateIndexFixingDate(Currency&amp;"ibor"&amp;Tenor,BB2169,Trigger)</f>
        <v>54571</v>
      </c>
      <c r="BB2169" s="101">
        <f>_xll.qlCalendarAdvance(Calendar,BB2168,AZ2169,"f",,Trigger)</f>
        <v>54575</v>
      </c>
      <c r="BC2169" s="101">
        <f>_xll.qlInterestRateIndexMaturity(Currency&amp;"ibor"&amp;Tenor,BB2169,Trigger)</f>
        <v>54667</v>
      </c>
      <c r="BD2169" s="246">
        <f>_xll.qlIndexFixing($AD$5,BA2169,TRUE,_xll.ohTrigger(Trigger,Trigger3M))</f>
        <v>1.7526849553299768E-2</v>
      </c>
      <c r="BE2169" s="246" t="e">
        <f>IFERROR(_xll.qlIndexFixing($BF$1,BA2169,TRUE,_xll.ohTrigger(Trigger,Trigger3M)),#N/A)</f>
        <v>#N/A</v>
      </c>
    </row>
    <row r="2170" spans="52:57" ht="11.25" customHeight="1" x14ac:dyDescent="0.25">
      <c r="AZ2170" s="102" t="s">
        <v>83</v>
      </c>
      <c r="BA2170" s="101">
        <f>_xll.qlInterestRateIndexFixingDate(Currency&amp;"ibor"&amp;Tenor,BB2170,Trigger)</f>
        <v>54578</v>
      </c>
      <c r="BB2170" s="101">
        <f>_xll.qlCalendarAdvance(Calendar,BB2169,AZ2170,"f",,Trigger)</f>
        <v>54582</v>
      </c>
      <c r="BC2170" s="101">
        <f>_xll.qlInterestRateIndexMaturity(Currency&amp;"ibor"&amp;Tenor,BB2170,Trigger)</f>
        <v>54674</v>
      </c>
      <c r="BD2170" s="246">
        <f>_xll.qlIndexFixing($AD$5,BA2170,TRUE,_xll.ohTrigger(Trigger,Trigger3M))</f>
        <v>1.7513101810942205E-2</v>
      </c>
      <c r="BE2170" s="246" t="e">
        <f>IFERROR(_xll.qlIndexFixing($BF$1,BA2170,TRUE,_xll.ohTrigger(Trigger,Trigger3M)),#N/A)</f>
        <v>#N/A</v>
      </c>
    </row>
    <row r="2171" spans="52:57" ht="11.25" customHeight="1" x14ac:dyDescent="0.25">
      <c r="AZ2171" s="102" t="s">
        <v>83</v>
      </c>
      <c r="BA2171" s="101">
        <f>_xll.qlInterestRateIndexFixingDate(Currency&amp;"ibor"&amp;Tenor,BB2171,Trigger)</f>
        <v>54585</v>
      </c>
      <c r="BB2171" s="101">
        <f>_xll.qlCalendarAdvance(Calendar,BB2170,AZ2171,"f",,Trigger)</f>
        <v>54589</v>
      </c>
      <c r="BC2171" s="101">
        <f>_xll.qlInterestRateIndexMaturity(Currency&amp;"ibor"&amp;Tenor,BB2171,Trigger)</f>
        <v>54681</v>
      </c>
      <c r="BD2171" s="246">
        <f>_xll.qlIndexFixing($AD$5,BA2171,TRUE,_xll.ohTrigger(Trigger,Trigger3M))</f>
        <v>1.7499337333634696E-2</v>
      </c>
      <c r="BE2171" s="246" t="e">
        <f>IFERROR(_xll.qlIndexFixing($BF$1,BA2171,TRUE,_xll.ohTrigger(Trigger,Trigger3M)),#N/A)</f>
        <v>#N/A</v>
      </c>
    </row>
    <row r="2172" spans="52:57" ht="11.25" customHeight="1" x14ac:dyDescent="0.25">
      <c r="AZ2172" s="102" t="s">
        <v>83</v>
      </c>
      <c r="BA2172" s="101">
        <f>_xll.qlInterestRateIndexFixingDate(Currency&amp;"ibor"&amp;Tenor,BB2172,Trigger)</f>
        <v>54592</v>
      </c>
      <c r="BB2172" s="101">
        <f>_xll.qlCalendarAdvance(Calendar,BB2171,AZ2172,"f",,Trigger)</f>
        <v>54596</v>
      </c>
      <c r="BC2172" s="101">
        <f>_xll.qlInterestRateIndexMaturity(Currency&amp;"ibor"&amp;Tenor,BB2172,Trigger)</f>
        <v>54688</v>
      </c>
      <c r="BD2172" s="246">
        <f>_xll.qlIndexFixing($AD$5,BA2172,TRUE,_xll.ohTrigger(Trigger,Trigger3M))</f>
        <v>1.7485556121551886E-2</v>
      </c>
      <c r="BE2172" s="246" t="e">
        <f>IFERROR(_xll.qlIndexFixing($BF$1,BA2172,TRUE,_xll.ohTrigger(Trigger,Trigger3M)),#N/A)</f>
        <v>#N/A</v>
      </c>
    </row>
    <row r="2173" spans="52:57" ht="11.25" customHeight="1" x14ac:dyDescent="0.25">
      <c r="AZ2173" s="102" t="s">
        <v>83</v>
      </c>
      <c r="BA2173" s="101">
        <f>_xll.qlInterestRateIndexFixingDate(Currency&amp;"ibor"&amp;Tenor,BB2173,Trigger)</f>
        <v>54599</v>
      </c>
      <c r="BB2173" s="101">
        <f>_xll.qlCalendarAdvance(Calendar,BB2172,AZ2173,"f",,Trigger)</f>
        <v>54603</v>
      </c>
      <c r="BC2173" s="101">
        <f>_xll.qlInterestRateIndexMaturity(Currency&amp;"ibor"&amp;Tenor,BB2173,Trigger)</f>
        <v>54695</v>
      </c>
      <c r="BD2173" s="246">
        <f>_xll.qlIndexFixing($AD$5,BA2173,TRUE,_xll.ohTrigger(Trigger,Trigger3M))</f>
        <v>1.7471758174871885E-2</v>
      </c>
      <c r="BE2173" s="246" t="e">
        <f>IFERROR(_xll.qlIndexFixing($BF$1,BA2173,TRUE,_xll.ohTrigger(Trigger,Trigger3M)),#N/A)</f>
        <v>#N/A</v>
      </c>
    </row>
    <row r="2174" spans="52:57" ht="11.25" customHeight="1" x14ac:dyDescent="0.25">
      <c r="AZ2174" s="102" t="s">
        <v>83</v>
      </c>
      <c r="BA2174" s="101">
        <f>_xll.qlInterestRateIndexFixingDate(Currency&amp;"ibor"&amp;Tenor,BB2174,Trigger)</f>
        <v>54606</v>
      </c>
      <c r="BB2174" s="101">
        <f>_xll.qlCalendarAdvance(Calendar,BB2173,AZ2174,"f",,Trigger)</f>
        <v>54610</v>
      </c>
      <c r="BC2174" s="101">
        <f>_xll.qlInterestRateIndexMaturity(Currency&amp;"ibor"&amp;Tenor,BB2174,Trigger)</f>
        <v>54702</v>
      </c>
      <c r="BD2174" s="246">
        <f>_xll.qlIndexFixing($AD$5,BA2174,TRUE,_xll.ohTrigger(Trigger,Trigger3M))</f>
        <v>1.7457943493768474E-2</v>
      </c>
      <c r="BE2174" s="246" t="e">
        <f>IFERROR(_xll.qlIndexFixing($BF$1,BA2174,TRUE,_xll.ohTrigger(Trigger,Trigger3M)),#N/A)</f>
        <v>#N/A</v>
      </c>
    </row>
    <row r="2175" spans="52:57" ht="11.25" customHeight="1" x14ac:dyDescent="0.25">
      <c r="AZ2175" s="102" t="s">
        <v>83</v>
      </c>
      <c r="BA2175" s="101">
        <f>_xll.qlInterestRateIndexFixingDate(Currency&amp;"ibor"&amp;Tenor,BB2175,Trigger)</f>
        <v>54613</v>
      </c>
      <c r="BB2175" s="101">
        <f>_xll.qlCalendarAdvance(Calendar,BB2174,AZ2175,"f",,Trigger)</f>
        <v>54617</v>
      </c>
      <c r="BC2175" s="101">
        <f>_xll.qlInterestRateIndexMaturity(Currency&amp;"ibor"&amp;Tenor,BB2175,Trigger)</f>
        <v>54709</v>
      </c>
      <c r="BD2175" s="246">
        <f>_xll.qlIndexFixing($AD$5,BA2175,TRUE,_xll.ohTrigger(Trigger,Trigger3M))</f>
        <v>1.7444112078420639E-2</v>
      </c>
      <c r="BE2175" s="246" t="e">
        <f>IFERROR(_xll.qlIndexFixing($BF$1,BA2175,TRUE,_xll.ohTrigger(Trigger,Trigger3M)),#N/A)</f>
        <v>#N/A</v>
      </c>
    </row>
    <row r="2176" spans="52:57" ht="11.25" customHeight="1" x14ac:dyDescent="0.25">
      <c r="AZ2176" s="102" t="s">
        <v>83</v>
      </c>
      <c r="BA2176" s="101">
        <f>_xll.qlInterestRateIndexFixingDate(Currency&amp;"ibor"&amp;Tenor,BB2176,Trigger)</f>
        <v>54620</v>
      </c>
      <c r="BB2176" s="101">
        <f>_xll.qlCalendarAdvance(Calendar,BB2175,AZ2176,"f",,Trigger)</f>
        <v>54624</v>
      </c>
      <c r="BC2176" s="101">
        <f>_xll.qlInterestRateIndexMaturity(Currency&amp;"ibor"&amp;Tenor,BB2176,Trigger)</f>
        <v>54716</v>
      </c>
      <c r="BD2176" s="246">
        <f>_xll.qlIndexFixing($AD$5,BA2176,TRUE,_xll.ohTrigger(Trigger,Trigger3M))</f>
        <v>1.7430263929004756E-2</v>
      </c>
      <c r="BE2176" s="246" t="e">
        <f>IFERROR(_xll.qlIndexFixing($BF$1,BA2176,TRUE,_xll.ohTrigger(Trigger,Trigger3M)),#N/A)</f>
        <v>#N/A</v>
      </c>
    </row>
    <row r="2177" spans="52:57" ht="11.25" customHeight="1" x14ac:dyDescent="0.25">
      <c r="AZ2177" s="102" t="s">
        <v>83</v>
      </c>
      <c r="BA2177" s="101">
        <f>_xll.qlInterestRateIndexFixingDate(Currency&amp;"ibor"&amp;Tenor,BB2177,Trigger)</f>
        <v>54627</v>
      </c>
      <c r="BB2177" s="101">
        <f>_xll.qlCalendarAdvance(Calendar,BB2176,AZ2177,"f",,Trigger)</f>
        <v>54631</v>
      </c>
      <c r="BC2177" s="101">
        <f>_xll.qlInterestRateIndexMaturity(Currency&amp;"ibor"&amp;Tenor,BB2177,Trigger)</f>
        <v>54723</v>
      </c>
      <c r="BD2177" s="246">
        <f>_xll.qlIndexFixing($AD$5,BA2177,TRUE,_xll.ohTrigger(Trigger,Trigger3M))</f>
        <v>1.7418526679271754E-2</v>
      </c>
      <c r="BE2177" s="246" t="e">
        <f>IFERROR(_xll.qlIndexFixing($BF$1,BA2177,TRUE,_xll.ohTrigger(Trigger,Trigger3M)),#N/A)</f>
        <v>#N/A</v>
      </c>
    </row>
    <row r="2178" spans="52:57" ht="11.25" customHeight="1" x14ac:dyDescent="0.25">
      <c r="AZ2178" s="102" t="s">
        <v>83</v>
      </c>
      <c r="BA2178" s="101">
        <f>_xll.qlInterestRateIndexFixingDate(Currency&amp;"ibor"&amp;Tenor,BB2178,Trigger)</f>
        <v>54634</v>
      </c>
      <c r="BB2178" s="101">
        <f>_xll.qlCalendarAdvance(Calendar,BB2177,AZ2178,"f",,Trigger)</f>
        <v>54638</v>
      </c>
      <c r="BC2178" s="101">
        <f>_xll.qlInterestRateIndexMaturity(Currency&amp;"ibor"&amp;Tenor,BB2178,Trigger)</f>
        <v>54730</v>
      </c>
      <c r="BD2178" s="246">
        <f>_xll.qlIndexFixing($AD$5,BA2178,TRUE,_xll.ohTrigger(Trigger,Trigger3M))</f>
        <v>1.7419548059506056E-2</v>
      </c>
      <c r="BE2178" s="246" t="e">
        <f>IFERROR(_xll.qlIndexFixing($BF$1,BA2178,TRUE,_xll.ohTrigger(Trigger,Trigger3M)),#N/A)</f>
        <v>#N/A</v>
      </c>
    </row>
    <row r="2179" spans="52:57" ht="11.25" customHeight="1" x14ac:dyDescent="0.25">
      <c r="AZ2179" s="102" t="s">
        <v>83</v>
      </c>
      <c r="BA2179" s="101">
        <f>_xll.qlInterestRateIndexFixingDate(Currency&amp;"ibor"&amp;Tenor,BB2179,Trigger)</f>
        <v>54641</v>
      </c>
      <c r="BB2179" s="101">
        <f>_xll.qlCalendarAdvance(Calendar,BB2178,AZ2179,"f",,Trigger)</f>
        <v>54645</v>
      </c>
      <c r="BC2179" s="101">
        <f>_xll.qlInterestRateIndexMaturity(Currency&amp;"ibor"&amp;Tenor,BB2179,Trigger)</f>
        <v>54737</v>
      </c>
      <c r="BD2179" s="246">
        <f>_xll.qlIndexFixing($AD$5,BA2179,TRUE,_xll.ohTrigger(Trigger,Trigger3M))</f>
        <v>1.7420569440003628E-2</v>
      </c>
      <c r="BE2179" s="246" t="e">
        <f>IFERROR(_xll.qlIndexFixing($BF$1,BA2179,TRUE,_xll.ohTrigger(Trigger,Trigger3M)),#N/A)</f>
        <v>#N/A</v>
      </c>
    </row>
    <row r="2180" spans="52:57" ht="11.25" customHeight="1" x14ac:dyDescent="0.25">
      <c r="AZ2180" s="102" t="s">
        <v>83</v>
      </c>
      <c r="BA2180" s="101">
        <f>_xll.qlInterestRateIndexFixingDate(Currency&amp;"ibor"&amp;Tenor,BB2180,Trigger)</f>
        <v>54648</v>
      </c>
      <c r="BB2180" s="101">
        <f>_xll.qlCalendarAdvance(Calendar,BB2179,AZ2180,"f",,Trigger)</f>
        <v>54652</v>
      </c>
      <c r="BC2180" s="101">
        <f>_xll.qlInterestRateIndexMaturity(Currency&amp;"ibor"&amp;Tenor,BB2180,Trigger)</f>
        <v>54744</v>
      </c>
      <c r="BD2180" s="246">
        <f>_xll.qlIndexFixing($AD$5,BA2180,TRUE,_xll.ohTrigger(Trigger,Trigger3M))</f>
        <v>1.7421590820768808E-2</v>
      </c>
      <c r="BE2180" s="246" t="e">
        <f>IFERROR(_xll.qlIndexFixing($BF$1,BA2180,TRUE,_xll.ohTrigger(Trigger,Trigger3M)),#N/A)</f>
        <v>#N/A</v>
      </c>
    </row>
    <row r="2181" spans="52:57" ht="11.25" customHeight="1" x14ac:dyDescent="0.25">
      <c r="AZ2181" s="102" t="s">
        <v>83</v>
      </c>
      <c r="BA2181" s="101">
        <f>_xll.qlInterestRateIndexFixingDate(Currency&amp;"ibor"&amp;Tenor,BB2181,Trigger)</f>
        <v>54655</v>
      </c>
      <c r="BB2181" s="101">
        <f>_xll.qlCalendarAdvance(Calendar,BB2180,AZ2181,"f",,Trigger)</f>
        <v>54659</v>
      </c>
      <c r="BC2181" s="101">
        <f>_xll.qlInterestRateIndexMaturity(Currency&amp;"ibor"&amp;Tenor,BB2181,Trigger)</f>
        <v>54751</v>
      </c>
      <c r="BD2181" s="246">
        <f>_xll.qlIndexFixing($AD$5,BA2181,TRUE,_xll.ohTrigger(Trigger,Trigger3M))</f>
        <v>1.7422612201797257E-2</v>
      </c>
      <c r="BE2181" s="246" t="e">
        <f>IFERROR(_xll.qlIndexFixing($BF$1,BA2181,TRUE,_xll.ohTrigger(Trigger,Trigger3M)),#N/A)</f>
        <v>#N/A</v>
      </c>
    </row>
    <row r="2182" spans="52:57" ht="11.25" customHeight="1" x14ac:dyDescent="0.25">
      <c r="AZ2182" s="102" t="s">
        <v>83</v>
      </c>
      <c r="BA2182" s="101">
        <f>_xll.qlInterestRateIndexFixingDate(Currency&amp;"ibor"&amp;Tenor,BB2182,Trigger)</f>
        <v>54662</v>
      </c>
      <c r="BB2182" s="101">
        <f>_xll.qlCalendarAdvance(Calendar,BB2181,AZ2182,"f",,Trigger)</f>
        <v>54666</v>
      </c>
      <c r="BC2182" s="101">
        <f>_xll.qlInterestRateIndexMaturity(Currency&amp;"ibor"&amp;Tenor,BB2182,Trigger)</f>
        <v>54757</v>
      </c>
      <c r="BD2182" s="246">
        <f>_xll.qlIndexFixing($AD$5,BA2182,TRUE,_xll.ohTrigger(Trigger,Trigger3M))</f>
        <v>1.7423139618941635E-2</v>
      </c>
      <c r="BE2182" s="246" t="e">
        <f>IFERROR(_xll.qlIndexFixing($BF$1,BA2182,TRUE,_xll.ohTrigger(Trigger,Trigger3M)),#N/A)</f>
        <v>#N/A</v>
      </c>
    </row>
    <row r="2183" spans="52:57" ht="11.25" customHeight="1" x14ac:dyDescent="0.25">
      <c r="AZ2183" s="102" t="s">
        <v>83</v>
      </c>
      <c r="BA2183" s="101">
        <f>_xll.qlInterestRateIndexFixingDate(Currency&amp;"ibor"&amp;Tenor,BB2183,Trigger)</f>
        <v>54669</v>
      </c>
      <c r="BB2183" s="101">
        <f>_xll.qlCalendarAdvance(Calendar,BB2182,AZ2183,"f",,Trigger)</f>
        <v>54673</v>
      </c>
      <c r="BC2183" s="101">
        <f>_xll.qlInterestRateIndexMaturity(Currency&amp;"ibor"&amp;Tenor,BB2183,Trigger)</f>
        <v>54764</v>
      </c>
      <c r="BD2183" s="246">
        <f>_xll.qlIndexFixing($AD$5,BA2183,TRUE,_xll.ohTrigger(Trigger,Trigger3M))</f>
        <v>1.7424160951159555E-2</v>
      </c>
      <c r="BE2183" s="246" t="e">
        <f>IFERROR(_xll.qlIndexFixing($BF$1,BA2183,TRUE,_xll.ohTrigger(Trigger,Trigger3M)),#N/A)</f>
        <v>#N/A</v>
      </c>
    </row>
    <row r="2184" spans="52:57" ht="11.25" customHeight="1" x14ac:dyDescent="0.25">
      <c r="AZ2184" s="102" t="s">
        <v>83</v>
      </c>
      <c r="BA2184" s="101">
        <f>_xll.qlInterestRateIndexFixingDate(Currency&amp;"ibor"&amp;Tenor,BB2184,Trigger)</f>
        <v>54676</v>
      </c>
      <c r="BB2184" s="101">
        <f>_xll.qlCalendarAdvance(Calendar,BB2183,AZ2184,"f",,Trigger)</f>
        <v>54680</v>
      </c>
      <c r="BC2184" s="101">
        <f>_xll.qlInterestRateIndexMaturity(Currency&amp;"ibor"&amp;Tenor,BB2184,Trigger)</f>
        <v>54771</v>
      </c>
      <c r="BD2184" s="246">
        <f>_xll.qlIndexFixing($AD$5,BA2184,TRUE,_xll.ohTrigger(Trigger,Trigger3M))</f>
        <v>1.7425182283639241E-2</v>
      </c>
      <c r="BE2184" s="246" t="e">
        <f>IFERROR(_xll.qlIndexFixing($BF$1,BA2184,TRUE,_xll.ohTrigger(Trigger,Trigger3M)),#N/A)</f>
        <v>#N/A</v>
      </c>
    </row>
    <row r="2185" spans="52:57" ht="11.25" customHeight="1" x14ac:dyDescent="0.25">
      <c r="AZ2185" s="102" t="s">
        <v>83</v>
      </c>
      <c r="BA2185" s="101">
        <f>_xll.qlInterestRateIndexFixingDate(Currency&amp;"ibor"&amp;Tenor,BB2185,Trigger)</f>
        <v>54683</v>
      </c>
      <c r="BB2185" s="101">
        <f>_xll.qlCalendarAdvance(Calendar,BB2184,AZ2185,"f",,Trigger)</f>
        <v>54687</v>
      </c>
      <c r="BC2185" s="101">
        <f>_xll.qlInterestRateIndexMaturity(Currency&amp;"ibor"&amp;Tenor,BB2185,Trigger)</f>
        <v>54778</v>
      </c>
      <c r="BD2185" s="246">
        <f>_xll.qlIndexFixing($AD$5,BA2185,TRUE,_xll.ohTrigger(Trigger,Trigger3M))</f>
        <v>1.7426203616381579E-2</v>
      </c>
      <c r="BE2185" s="246" t="e">
        <f>IFERROR(_xll.qlIndexFixing($BF$1,BA2185,TRUE,_xll.ohTrigger(Trigger,Trigger3M)),#N/A)</f>
        <v>#N/A</v>
      </c>
    </row>
    <row r="2186" spans="52:57" ht="11.25" customHeight="1" x14ac:dyDescent="0.25">
      <c r="AZ2186" s="102" t="s">
        <v>83</v>
      </c>
      <c r="BA2186" s="101">
        <f>_xll.qlInterestRateIndexFixingDate(Currency&amp;"ibor"&amp;Tenor,BB2186,Trigger)</f>
        <v>54690</v>
      </c>
      <c r="BB2186" s="101">
        <f>_xll.qlCalendarAdvance(Calendar,BB2185,AZ2186,"f",,Trigger)</f>
        <v>54694</v>
      </c>
      <c r="BC2186" s="101">
        <f>_xll.qlInterestRateIndexMaturity(Currency&amp;"ibor"&amp;Tenor,BB2186,Trigger)</f>
        <v>54785</v>
      </c>
      <c r="BD2186" s="246">
        <f>_xll.qlIndexFixing($AD$5,BA2186,TRUE,_xll.ohTrigger(Trigger,Trigger3M))</f>
        <v>1.7427224949386561E-2</v>
      </c>
      <c r="BE2186" s="246" t="e">
        <f>IFERROR(_xll.qlIndexFixing($BF$1,BA2186,TRUE,_xll.ohTrigger(Trigger,Trigger3M)),#N/A)</f>
        <v>#N/A</v>
      </c>
    </row>
    <row r="2187" spans="52:57" ht="11.25" customHeight="1" x14ac:dyDescent="0.25">
      <c r="AZ2187" s="102" t="s">
        <v>83</v>
      </c>
      <c r="BA2187" s="101">
        <f>_xll.qlInterestRateIndexFixingDate(Currency&amp;"ibor"&amp;Tenor,BB2187,Trigger)</f>
        <v>54697</v>
      </c>
      <c r="BB2187" s="101">
        <f>_xll.qlCalendarAdvance(Calendar,BB2186,AZ2187,"f",,Trigger)</f>
        <v>54701</v>
      </c>
      <c r="BC2187" s="101">
        <f>_xll.qlInterestRateIndexMaturity(Currency&amp;"ibor"&amp;Tenor,BB2187,Trigger)</f>
        <v>54793</v>
      </c>
      <c r="BD2187" s="246">
        <f>_xll.qlIndexFixing($AD$5,BA2187,TRUE,_xll.ohTrigger(Trigger,Trigger3M))</f>
        <v>1.7428740493549581E-2</v>
      </c>
      <c r="BE2187" s="246" t="e">
        <f>IFERROR(_xll.qlIndexFixing($BF$1,BA2187,TRUE,_xll.ohTrigger(Trigger,Trigger3M)),#N/A)</f>
        <v>#N/A</v>
      </c>
    </row>
    <row r="2188" spans="52:57" ht="11.25" customHeight="1" x14ac:dyDescent="0.25">
      <c r="AZ2188" s="102" t="s">
        <v>83</v>
      </c>
      <c r="BA2188" s="101">
        <f>_xll.qlInterestRateIndexFixingDate(Currency&amp;"ibor"&amp;Tenor,BB2188,Trigger)</f>
        <v>54704</v>
      </c>
      <c r="BB2188" s="101">
        <f>_xll.qlCalendarAdvance(Calendar,BB2187,AZ2188,"f",,Trigger)</f>
        <v>54708</v>
      </c>
      <c r="BC2188" s="101">
        <f>_xll.qlInterestRateIndexMaturity(Currency&amp;"ibor"&amp;Tenor,BB2188,Trigger)</f>
        <v>54800</v>
      </c>
      <c r="BD2188" s="246">
        <f>_xll.qlIndexFixing($AD$5,BA2188,TRUE,_xll.ohTrigger(Trigger,Trigger3M))</f>
        <v>1.7429761876436543E-2</v>
      </c>
      <c r="BE2188" s="246" t="e">
        <f>IFERROR(_xll.qlIndexFixing($BF$1,BA2188,TRUE,_xll.ohTrigger(Trigger,Trigger3M)),#N/A)</f>
        <v>#N/A</v>
      </c>
    </row>
    <row r="2189" spans="52:57" ht="11.25" customHeight="1" x14ac:dyDescent="0.25">
      <c r="AZ2189" s="102" t="s">
        <v>83</v>
      </c>
      <c r="BA2189" s="101">
        <f>_xll.qlInterestRateIndexFixingDate(Currency&amp;"ibor"&amp;Tenor,BB2189,Trigger)</f>
        <v>54711</v>
      </c>
      <c r="BB2189" s="101">
        <f>_xll.qlCalendarAdvance(Calendar,BB2188,AZ2189,"f",,Trigger)</f>
        <v>54715</v>
      </c>
      <c r="BC2189" s="101">
        <f>_xll.qlInterestRateIndexMaturity(Currency&amp;"ibor"&amp;Tenor,BB2189,Trigger)</f>
        <v>54807</v>
      </c>
      <c r="BD2189" s="246">
        <f>_xll.qlIndexFixing($AD$5,BA2189,TRUE,_xll.ohTrigger(Trigger,Trigger3M))</f>
        <v>1.7430783259588512E-2</v>
      </c>
      <c r="BE2189" s="246" t="e">
        <f>IFERROR(_xll.qlIndexFixing($BF$1,BA2189,TRUE,_xll.ohTrigger(Trigger,Trigger3M)),#N/A)</f>
        <v>#N/A</v>
      </c>
    </row>
    <row r="2190" spans="52:57" ht="11.25" customHeight="1" x14ac:dyDescent="0.25">
      <c r="AZ2190" s="102" t="s">
        <v>83</v>
      </c>
      <c r="BA2190" s="101">
        <f>_xll.qlInterestRateIndexFixingDate(Currency&amp;"ibor"&amp;Tenor,BB2190,Trigger)</f>
        <v>54718</v>
      </c>
      <c r="BB2190" s="101">
        <f>_xll.qlCalendarAdvance(Calendar,BB2189,AZ2190,"f",,Trigger)</f>
        <v>54722</v>
      </c>
      <c r="BC2190" s="101">
        <f>_xll.qlInterestRateIndexMaturity(Currency&amp;"ibor"&amp;Tenor,BB2190,Trigger)</f>
        <v>54814</v>
      </c>
      <c r="BD2190" s="246">
        <f>_xll.qlIndexFixing($AD$5,BA2190,TRUE,_xll.ohTrigger(Trigger,Trigger3M))</f>
        <v>1.7431804643008093E-2</v>
      </c>
      <c r="BE2190" s="246" t="e">
        <f>IFERROR(_xll.qlIndexFixing($BF$1,BA2190,TRUE,_xll.ohTrigger(Trigger,Trigger3M)),#N/A)</f>
        <v>#N/A</v>
      </c>
    </row>
    <row r="2191" spans="52:57" ht="11.25" customHeight="1" x14ac:dyDescent="0.25">
      <c r="AZ2191" s="102" t="s">
        <v>83</v>
      </c>
      <c r="BA2191" s="101">
        <f>_xll.qlInterestRateIndexFixingDate(Currency&amp;"ibor"&amp;Tenor,BB2191,Trigger)</f>
        <v>54725</v>
      </c>
      <c r="BB2191" s="101">
        <f>_xll.qlCalendarAdvance(Calendar,BB2190,AZ2191,"f",,Trigger)</f>
        <v>54729</v>
      </c>
      <c r="BC2191" s="101">
        <f>_xll.qlInterestRateIndexMaturity(Currency&amp;"ibor"&amp;Tenor,BB2191,Trigger)</f>
        <v>54821</v>
      </c>
      <c r="BD2191" s="246">
        <f>_xll.qlIndexFixing($AD$5,BA2191,TRUE,_xll.ohTrigger(Trigger,Trigger3M))</f>
        <v>1.743282602669094E-2</v>
      </c>
      <c r="BE2191" s="246" t="e">
        <f>IFERROR(_xll.qlIndexFixing($BF$1,BA2191,TRUE,_xll.ohTrigger(Trigger,Trigger3M)),#N/A)</f>
        <v>#N/A</v>
      </c>
    </row>
    <row r="2192" spans="52:57" ht="11.25" customHeight="1" x14ac:dyDescent="0.25">
      <c r="AZ2192" s="102" t="s">
        <v>83</v>
      </c>
      <c r="BA2192" s="101">
        <f>_xll.qlInterestRateIndexFixingDate(Currency&amp;"ibor"&amp;Tenor,BB2192,Trigger)</f>
        <v>54732</v>
      </c>
      <c r="BB2192" s="101">
        <f>_xll.qlCalendarAdvance(Calendar,BB2191,AZ2192,"f",,Trigger)</f>
        <v>54736</v>
      </c>
      <c r="BC2192" s="101">
        <f>_xll.qlInterestRateIndexMaturity(Currency&amp;"ibor"&amp;Tenor,BB2192,Trigger)</f>
        <v>54828</v>
      </c>
      <c r="BD2192" s="246">
        <f>_xll.qlIndexFixing($AD$5,BA2192,TRUE,_xll.ohTrigger(Trigger,Trigger3M))</f>
        <v>1.7433847410639663E-2</v>
      </c>
      <c r="BE2192" s="246" t="e">
        <f>IFERROR(_xll.qlIndexFixing($BF$1,BA2192,TRUE,_xll.ohTrigger(Trigger,Trigger3M)),#N/A)</f>
        <v>#N/A</v>
      </c>
    </row>
    <row r="2193" spans="52:57" ht="11.25" customHeight="1" x14ac:dyDescent="0.25">
      <c r="AZ2193" s="102" t="s">
        <v>83</v>
      </c>
      <c r="BA2193" s="101">
        <f>_xll.qlInterestRateIndexFixingDate(Currency&amp;"ibor"&amp;Tenor,BB2193,Trigger)</f>
        <v>54739</v>
      </c>
      <c r="BB2193" s="101">
        <f>_xll.qlCalendarAdvance(Calendar,BB2192,AZ2193,"f",,Trigger)</f>
        <v>54743</v>
      </c>
      <c r="BC2193" s="101">
        <f>_xll.qlInterestRateIndexMaturity(Currency&amp;"ibor"&amp;Tenor,BB2193,Trigger)</f>
        <v>54835</v>
      </c>
      <c r="BD2193" s="246">
        <f>_xll.qlIndexFixing($AD$5,BA2193,TRUE,_xll.ohTrigger(Trigger,Trigger3M))</f>
        <v>1.7434868794854261E-2</v>
      </c>
      <c r="BE2193" s="246" t="e">
        <f>IFERROR(_xll.qlIndexFixing($BF$1,BA2193,TRUE,_xll.ohTrigger(Trigger,Trigger3M)),#N/A)</f>
        <v>#N/A</v>
      </c>
    </row>
    <row r="2194" spans="52:57" ht="11.25" customHeight="1" x14ac:dyDescent="0.25">
      <c r="AZ2194" s="102" t="s">
        <v>83</v>
      </c>
      <c r="BA2194" s="101">
        <f>_xll.qlInterestRateIndexFixingDate(Currency&amp;"ibor"&amp;Tenor,BB2194,Trigger)</f>
        <v>54746</v>
      </c>
      <c r="BB2194" s="101">
        <f>_xll.qlCalendarAdvance(Calendar,BB2193,AZ2194,"f",,Trigger)</f>
        <v>54750</v>
      </c>
      <c r="BC2194" s="101">
        <f>_xll.qlInterestRateIndexMaturity(Currency&amp;"ibor"&amp;Tenor,BB2194,Trigger)</f>
        <v>54842</v>
      </c>
      <c r="BD2194" s="246">
        <f>_xll.qlIndexFixing($AD$5,BA2194,TRUE,_xll.ohTrigger(Trigger,Trigger3M))</f>
        <v>1.7435890179333863E-2</v>
      </c>
      <c r="BE2194" s="246" t="e">
        <f>IFERROR(_xll.qlIndexFixing($BF$1,BA2194,TRUE,_xll.ohTrigger(Trigger,Trigger3M)),#N/A)</f>
        <v>#N/A</v>
      </c>
    </row>
    <row r="2195" spans="52:57" ht="11.25" customHeight="1" x14ac:dyDescent="0.25">
      <c r="AZ2195" s="102" t="s">
        <v>83</v>
      </c>
      <c r="BA2195" s="101">
        <f>_xll.qlInterestRateIndexFixingDate(Currency&amp;"ibor"&amp;Tenor,BB2195,Trigger)</f>
        <v>54753</v>
      </c>
      <c r="BB2195" s="101">
        <f>_xll.qlCalendarAdvance(Calendar,BB2194,AZ2195,"f",,Trigger)</f>
        <v>54757</v>
      </c>
      <c r="BC2195" s="101">
        <f>_xll.qlInterestRateIndexMaturity(Currency&amp;"ibor"&amp;Tenor,BB2195,Trigger)</f>
        <v>54847</v>
      </c>
      <c r="BD2195" s="246">
        <f>_xll.qlIndexFixing($AD$5,BA2195,TRUE,_xll.ohTrigger(Trigger,Trigger3M))</f>
        <v>1.7435922373048029E-2</v>
      </c>
      <c r="BE2195" s="246" t="e">
        <f>IFERROR(_xll.qlIndexFixing($BF$1,BA2195,TRUE,_xll.ohTrigger(Trigger,Trigger3M)),#N/A)</f>
        <v>#N/A</v>
      </c>
    </row>
    <row r="2196" spans="52:57" ht="11.25" customHeight="1" x14ac:dyDescent="0.25">
      <c r="AZ2196" s="102" t="s">
        <v>83</v>
      </c>
      <c r="BA2196" s="101">
        <f>_xll.qlInterestRateIndexFixingDate(Currency&amp;"ibor"&amp;Tenor,BB2196,Trigger)</f>
        <v>54760</v>
      </c>
      <c r="BB2196" s="101">
        <f>_xll.qlCalendarAdvance(Calendar,BB2195,AZ2196,"f",,Trigger)</f>
        <v>54764</v>
      </c>
      <c r="BC2196" s="101">
        <f>_xll.qlInterestRateIndexMaturity(Currency&amp;"ibor"&amp;Tenor,BB2196,Trigger)</f>
        <v>54854</v>
      </c>
      <c r="BD2196" s="246">
        <f>_xll.qlIndexFixing($AD$5,BA2196,TRUE,_xll.ohTrigger(Trigger,Trigger3M))</f>
        <v>1.743694365930093E-2</v>
      </c>
      <c r="BE2196" s="246" t="e">
        <f>IFERROR(_xll.qlIndexFixing($BF$1,BA2196,TRUE,_xll.ohTrigger(Trigger,Trigger3M)),#N/A)</f>
        <v>#N/A</v>
      </c>
    </row>
    <row r="2197" spans="52:57" ht="11.25" customHeight="1" x14ac:dyDescent="0.25">
      <c r="AZ2197" s="102" t="s">
        <v>83</v>
      </c>
      <c r="BA2197" s="101">
        <f>_xll.qlInterestRateIndexFixingDate(Currency&amp;"ibor"&amp;Tenor,BB2197,Trigger)</f>
        <v>54767</v>
      </c>
      <c r="BB2197" s="101">
        <f>_xll.qlCalendarAdvance(Calendar,BB2196,AZ2197,"f",,Trigger)</f>
        <v>54771</v>
      </c>
      <c r="BC2197" s="101">
        <f>_xll.qlInterestRateIndexMaturity(Currency&amp;"ibor"&amp;Tenor,BB2197,Trigger)</f>
        <v>54861</v>
      </c>
      <c r="BD2197" s="246">
        <f>_xll.qlIndexFixing($AD$5,BA2197,TRUE,_xll.ohTrigger(Trigger,Trigger3M))</f>
        <v>1.743796494581229E-2</v>
      </c>
      <c r="BE2197" s="246" t="e">
        <f>IFERROR(_xll.qlIndexFixing($BF$1,BA2197,TRUE,_xll.ohTrigger(Trigger,Trigger3M)),#N/A)</f>
        <v>#N/A</v>
      </c>
    </row>
    <row r="2198" spans="52:57" ht="11.25" customHeight="1" x14ac:dyDescent="0.25">
      <c r="AZ2198" s="102" t="s">
        <v>83</v>
      </c>
      <c r="BA2198" s="101">
        <f>_xll.qlInterestRateIndexFixingDate(Currency&amp;"ibor"&amp;Tenor,BB2198,Trigger)</f>
        <v>54774</v>
      </c>
      <c r="BB2198" s="101">
        <f>_xll.qlCalendarAdvance(Calendar,BB2197,AZ2198,"f",,Trigger)</f>
        <v>54778</v>
      </c>
      <c r="BC2198" s="101">
        <f>_xll.qlInterestRateIndexMaturity(Currency&amp;"ibor"&amp;Tenor,BB2198,Trigger)</f>
        <v>54868</v>
      </c>
      <c r="BD2198" s="246">
        <f>_xll.qlIndexFixing($AD$5,BA2198,TRUE,_xll.ohTrigger(Trigger,Trigger3M))</f>
        <v>1.7438986232583886E-2</v>
      </c>
      <c r="BE2198" s="246" t="e">
        <f>IFERROR(_xll.qlIndexFixing($BF$1,BA2198,TRUE,_xll.ohTrigger(Trigger,Trigger3M)),#N/A)</f>
        <v>#N/A</v>
      </c>
    </row>
    <row r="2199" spans="52:57" ht="11.25" customHeight="1" x14ac:dyDescent="0.25">
      <c r="AZ2199" s="102" t="s">
        <v>83</v>
      </c>
      <c r="BA2199" s="101">
        <f>_xll.qlInterestRateIndexFixingDate(Currency&amp;"ibor"&amp;Tenor,BB2199,Trigger)</f>
        <v>54781</v>
      </c>
      <c r="BB2199" s="101">
        <f>_xll.qlCalendarAdvance(Calendar,BB2198,AZ2199,"f",,Trigger)</f>
        <v>54785</v>
      </c>
      <c r="BC2199" s="101">
        <f>_xll.qlInterestRateIndexMaturity(Currency&amp;"ibor"&amp;Tenor,BB2199,Trigger)</f>
        <v>54875</v>
      </c>
      <c r="BD2199" s="246">
        <f>_xll.qlIndexFixing($AD$5,BA2199,TRUE,_xll.ohTrigger(Trigger,Trigger3M))</f>
        <v>1.7440007519614831E-2</v>
      </c>
      <c r="BE2199" s="246" t="e">
        <f>IFERROR(_xll.qlIndexFixing($BF$1,BA2199,TRUE,_xll.ohTrigger(Trigger,Trigger3M)),#N/A)</f>
        <v>#N/A</v>
      </c>
    </row>
    <row r="2200" spans="52:57" ht="11.25" customHeight="1" x14ac:dyDescent="0.25">
      <c r="AZ2200" s="102" t="s">
        <v>83</v>
      </c>
      <c r="BA2200" s="101">
        <f>_xll.qlInterestRateIndexFixingDate(Currency&amp;"ibor"&amp;Tenor,BB2200,Trigger)</f>
        <v>54788</v>
      </c>
      <c r="BB2200" s="101">
        <f>_xll.qlCalendarAdvance(Calendar,BB2199,AZ2200,"f",,Trigger)</f>
        <v>54792</v>
      </c>
      <c r="BC2200" s="101">
        <f>_xll.qlInterestRateIndexMaturity(Currency&amp;"ibor"&amp;Tenor,BB2200,Trigger)</f>
        <v>54882</v>
      </c>
      <c r="BD2200" s="246">
        <f>_xll.qlIndexFixing($AD$5,BA2200,TRUE,_xll.ohTrigger(Trigger,Trigger3M))</f>
        <v>1.7441028806905123E-2</v>
      </c>
      <c r="BE2200" s="246" t="e">
        <f>IFERROR(_xll.qlIndexFixing($BF$1,BA2200,TRUE,_xll.ohTrigger(Trigger,Trigger3M)),#N/A)</f>
        <v>#N/A</v>
      </c>
    </row>
    <row r="2201" spans="52:57" ht="11.25" customHeight="1" x14ac:dyDescent="0.25">
      <c r="AZ2201" s="102" t="s">
        <v>83</v>
      </c>
      <c r="BA2201" s="101">
        <f>_xll.qlInterestRateIndexFixingDate(Currency&amp;"ibor"&amp;Tenor,BB2201,Trigger)</f>
        <v>54795</v>
      </c>
      <c r="BB2201" s="101">
        <f>_xll.qlCalendarAdvance(Calendar,BB2200,AZ2201,"f",,Trigger)</f>
        <v>54799</v>
      </c>
      <c r="BC2201" s="101">
        <f>_xll.qlInterestRateIndexMaturity(Currency&amp;"ibor"&amp;Tenor,BB2201,Trigger)</f>
        <v>54890</v>
      </c>
      <c r="BD2201" s="246">
        <f>_xll.qlIndexFixing($AD$5,BA2201,TRUE,_xll.ohTrigger(Trigger,Trigger3M))</f>
        <v>1.7442544975960494E-2</v>
      </c>
      <c r="BE2201" s="246" t="e">
        <f>IFERROR(_xll.qlIndexFixing($BF$1,BA2201,TRUE,_xll.ohTrigger(Trigger,Trigger3M)),#N/A)</f>
        <v>#N/A</v>
      </c>
    </row>
    <row r="2202" spans="52:57" ht="11.25" customHeight="1" x14ac:dyDescent="0.25">
      <c r="AZ2202" s="102" t="s">
        <v>83</v>
      </c>
      <c r="BA2202" s="101">
        <f>_xll.qlInterestRateIndexFixingDate(Currency&amp;"ibor"&amp;Tenor,BB2202,Trigger)</f>
        <v>54802</v>
      </c>
      <c r="BB2202" s="101">
        <f>_xll.qlCalendarAdvance(Calendar,BB2201,AZ2202,"f",,Trigger)</f>
        <v>54806</v>
      </c>
      <c r="BC2202" s="101">
        <f>_xll.qlInterestRateIndexMaturity(Currency&amp;"ibor"&amp;Tenor,BB2202,Trigger)</f>
        <v>54896</v>
      </c>
      <c r="BD2202" s="246">
        <f>_xll.qlIndexFixing($AD$5,BA2202,TRUE,_xll.ohTrigger(Trigger,Trigger3M))</f>
        <v>1.7443071382264641E-2</v>
      </c>
      <c r="BE2202" s="246" t="e">
        <f>IFERROR(_xll.qlIndexFixing($BF$1,BA2202,TRUE,_xll.ohTrigger(Trigger,Trigger3M)),#N/A)</f>
        <v>#N/A</v>
      </c>
    </row>
    <row r="2203" spans="52:57" ht="11.25" customHeight="1" x14ac:dyDescent="0.25">
      <c r="AZ2203" s="102" t="s">
        <v>83</v>
      </c>
      <c r="BA2203" s="101">
        <f>_xll.qlInterestRateIndexFixingDate(Currency&amp;"ibor"&amp;Tenor,BB2203,Trigger)</f>
        <v>54809</v>
      </c>
      <c r="BB2203" s="101">
        <f>_xll.qlCalendarAdvance(Calendar,BB2202,AZ2203,"f",,Trigger)</f>
        <v>54813</v>
      </c>
      <c r="BC2203" s="101">
        <f>_xll.qlInterestRateIndexMaturity(Currency&amp;"ibor"&amp;Tenor,BB2203,Trigger)</f>
        <v>54903</v>
      </c>
      <c r="BD2203" s="246">
        <f>_xll.qlIndexFixing($AD$5,BA2203,TRUE,_xll.ohTrigger(Trigger,Trigger3M))</f>
        <v>1.7444092670335642E-2</v>
      </c>
      <c r="BE2203" s="246" t="e">
        <f>IFERROR(_xll.qlIndexFixing($BF$1,BA2203,TRUE,_xll.ohTrigger(Trigger,Trigger3M)),#N/A)</f>
        <v>#N/A</v>
      </c>
    </row>
    <row r="2204" spans="52:57" ht="11.25" customHeight="1" x14ac:dyDescent="0.25">
      <c r="AZ2204" s="102" t="s">
        <v>83</v>
      </c>
      <c r="BA2204" s="101">
        <f>_xll.qlInterestRateIndexFixingDate(Currency&amp;"ibor"&amp;Tenor,BB2204,Trigger)</f>
        <v>54816</v>
      </c>
      <c r="BB2204" s="101">
        <f>_xll.qlCalendarAdvance(Calendar,BB2203,AZ2204,"f",,Trigger)</f>
        <v>54820</v>
      </c>
      <c r="BC2204" s="101">
        <f>_xll.qlInterestRateIndexMaturity(Currency&amp;"ibor"&amp;Tenor,BB2204,Trigger)</f>
        <v>54910</v>
      </c>
      <c r="BD2204" s="246">
        <f>_xll.qlIndexFixing($AD$5,BA2204,TRUE,_xll.ohTrigger(Trigger,Trigger3M))</f>
        <v>1.7445113958663327E-2</v>
      </c>
      <c r="BE2204" s="246" t="e">
        <f>IFERROR(_xll.qlIndexFixing($BF$1,BA2204,TRUE,_xll.ohTrigger(Trigger,Trigger3M)),#N/A)</f>
        <v>#N/A</v>
      </c>
    </row>
    <row r="2205" spans="52:57" ht="11.25" customHeight="1" x14ac:dyDescent="0.25">
      <c r="AZ2205" s="102" t="s">
        <v>83</v>
      </c>
      <c r="BA2205" s="101">
        <f>_xll.qlInterestRateIndexFixingDate(Currency&amp;"ibor"&amp;Tenor,BB2205,Trigger)</f>
        <v>54823</v>
      </c>
      <c r="BB2205" s="101">
        <f>_xll.qlCalendarAdvance(Calendar,BB2204,AZ2205,"f",,Trigger)</f>
        <v>54827</v>
      </c>
      <c r="BC2205" s="101">
        <f>_xll.qlInterestRateIndexMaturity(Currency&amp;"ibor"&amp;Tenor,BB2205,Trigger)</f>
        <v>54917</v>
      </c>
      <c r="BD2205" s="246">
        <f>_xll.qlIndexFixing($AD$5,BA2205,TRUE,_xll.ohTrigger(Trigger,Trigger3M))</f>
        <v>1.7446135247253025E-2</v>
      </c>
      <c r="BE2205" s="246" t="e">
        <f>IFERROR(_xll.qlIndexFixing($BF$1,BA2205,TRUE,_xll.ohTrigger(Trigger,Trigger3M)),#N/A)</f>
        <v>#N/A</v>
      </c>
    </row>
    <row r="2206" spans="52:57" ht="11.25" customHeight="1" x14ac:dyDescent="0.25">
      <c r="AZ2206" s="102" t="s">
        <v>83</v>
      </c>
      <c r="BA2206" s="101">
        <f>_xll.qlInterestRateIndexFixingDate(Currency&amp;"ibor"&amp;Tenor,BB2206,Trigger)</f>
        <v>54830</v>
      </c>
      <c r="BB2206" s="101">
        <f>_xll.qlCalendarAdvance(Calendar,BB2205,AZ2206,"f",,Trigger)</f>
        <v>54834</v>
      </c>
      <c r="BC2206" s="101">
        <f>_xll.qlInterestRateIndexMaturity(Currency&amp;"ibor"&amp;Tenor,BB2206,Trigger)</f>
        <v>54924</v>
      </c>
      <c r="BD2206" s="246">
        <f>_xll.qlIndexFixing($AD$5,BA2206,TRUE,_xll.ohTrigger(Trigger,Trigger3M))</f>
        <v>1.7447156536100294E-2</v>
      </c>
      <c r="BE2206" s="246" t="e">
        <f>IFERROR(_xll.qlIndexFixing($BF$1,BA2206,TRUE,_xll.ohTrigger(Trigger,Trigger3M)),#N/A)</f>
        <v>#N/A</v>
      </c>
    </row>
    <row r="2207" spans="52:57" ht="11.25" customHeight="1" x14ac:dyDescent="0.25">
      <c r="AZ2207" s="102" t="s">
        <v>83</v>
      </c>
      <c r="BA2207" s="101">
        <f>_xll.qlInterestRateIndexFixingDate(Currency&amp;"ibor"&amp;Tenor,BB2207,Trigger)</f>
        <v>54837</v>
      </c>
      <c r="BB2207" s="101">
        <f>_xll.qlCalendarAdvance(Calendar,BB2206,AZ2207,"f",,Trigger)</f>
        <v>54841</v>
      </c>
      <c r="BC2207" s="101">
        <f>_xll.qlInterestRateIndexMaturity(Currency&amp;"ibor"&amp;Tenor,BB2207,Trigger)</f>
        <v>54931</v>
      </c>
      <c r="BD2207" s="246">
        <f>_xll.qlIndexFixing($AD$5,BA2207,TRUE,_xll.ohTrigger(Trigger,Trigger3M))</f>
        <v>1.7448177825209576E-2</v>
      </c>
      <c r="BE2207" s="246" t="e">
        <f>IFERROR(_xll.qlIndexFixing($BF$1,BA2207,TRUE,_xll.ohTrigger(Trigger,Trigger3M)),#N/A)</f>
        <v>#N/A</v>
      </c>
    </row>
    <row r="2208" spans="52:57" ht="11.25" customHeight="1" x14ac:dyDescent="0.25">
      <c r="AZ2208" s="102" t="s">
        <v>83</v>
      </c>
      <c r="BA2208" s="101">
        <f>_xll.qlInterestRateIndexFixingDate(Currency&amp;"ibor"&amp;Tenor,BB2208,Trigger)</f>
        <v>54844</v>
      </c>
      <c r="BB2208" s="101">
        <f>_xll.qlCalendarAdvance(Calendar,BB2207,AZ2208,"f",,Trigger)</f>
        <v>54848</v>
      </c>
      <c r="BC2208" s="101">
        <f>_xll.qlInterestRateIndexMaturity(Currency&amp;"ibor"&amp;Tenor,BB2208,Trigger)</f>
        <v>54940</v>
      </c>
      <c r="BD2208" s="246">
        <f>_xll.qlIndexFixing($AD$5,BA2208,TRUE,_xll.ohTrigger(Trigger,Trigger3M))</f>
        <v>1.7450189589922522E-2</v>
      </c>
      <c r="BE2208" s="246" t="e">
        <f>IFERROR(_xll.qlIndexFixing($BF$1,BA2208,TRUE,_xll.ohTrigger(Trigger,Trigger3M)),#N/A)</f>
        <v>#N/A</v>
      </c>
    </row>
    <row r="2209" spans="52:57" ht="11.25" customHeight="1" x14ac:dyDescent="0.25">
      <c r="AZ2209" s="102" t="s">
        <v>83</v>
      </c>
      <c r="BA2209" s="101">
        <f>_xll.qlInterestRateIndexFixingDate(Currency&amp;"ibor"&amp;Tenor,BB2209,Trigger)</f>
        <v>54851</v>
      </c>
      <c r="BB2209" s="101">
        <f>_xll.qlCalendarAdvance(Calendar,BB2208,AZ2209,"f",,Trigger)</f>
        <v>54855</v>
      </c>
      <c r="BC2209" s="101">
        <f>_xll.qlInterestRateIndexMaturity(Currency&amp;"ibor"&amp;Tenor,BB2209,Trigger)</f>
        <v>54947</v>
      </c>
      <c r="BD2209" s="246">
        <f>_xll.qlIndexFixing($AD$5,BA2209,TRUE,_xll.ohTrigger(Trigger,Trigger3M))</f>
        <v>1.7451210978384153E-2</v>
      </c>
      <c r="BE2209" s="246" t="e">
        <f>IFERROR(_xll.qlIndexFixing($BF$1,BA2209,TRUE,_xll.ohTrigger(Trigger,Trigger3M)),#N/A)</f>
        <v>#N/A</v>
      </c>
    </row>
    <row r="2210" spans="52:57" ht="11.25" customHeight="1" x14ac:dyDescent="0.25">
      <c r="AZ2210" s="102" t="s">
        <v>83</v>
      </c>
      <c r="BA2210" s="101">
        <f>_xll.qlInterestRateIndexFixingDate(Currency&amp;"ibor"&amp;Tenor,BB2210,Trigger)</f>
        <v>54858</v>
      </c>
      <c r="BB2210" s="101">
        <f>_xll.qlCalendarAdvance(Calendar,BB2209,AZ2210,"f",,Trigger)</f>
        <v>54862</v>
      </c>
      <c r="BC2210" s="101">
        <f>_xll.qlInterestRateIndexMaturity(Currency&amp;"ibor"&amp;Tenor,BB2210,Trigger)</f>
        <v>54954</v>
      </c>
      <c r="BD2210" s="246">
        <f>_xll.qlIndexFixing($AD$5,BA2210,TRUE,_xll.ohTrigger(Trigger,Trigger3M))</f>
        <v>1.7452232367110795E-2</v>
      </c>
      <c r="BE2210" s="246" t="e">
        <f>IFERROR(_xll.qlIndexFixing($BF$1,BA2210,TRUE,_xll.ohTrigger(Trigger,Trigger3M)),#N/A)</f>
        <v>#N/A</v>
      </c>
    </row>
    <row r="2211" spans="52:57" ht="11.25" customHeight="1" x14ac:dyDescent="0.25">
      <c r="AZ2211" s="102" t="s">
        <v>83</v>
      </c>
      <c r="BA2211" s="101">
        <f>_xll.qlInterestRateIndexFixingDate(Currency&amp;"ibor"&amp;Tenor,BB2211,Trigger)</f>
        <v>54865</v>
      </c>
      <c r="BB2211" s="101">
        <f>_xll.qlCalendarAdvance(Calendar,BB2210,AZ2211,"f",,Trigger)</f>
        <v>54869</v>
      </c>
      <c r="BC2211" s="101">
        <f>_xll.qlInterestRateIndexMaturity(Currency&amp;"ibor"&amp;Tenor,BB2211,Trigger)</f>
        <v>54961</v>
      </c>
      <c r="BD2211" s="246">
        <f>_xll.qlIndexFixing($AD$5,BA2211,TRUE,_xll.ohTrigger(Trigger,Trigger3M))</f>
        <v>1.745325375610331E-2</v>
      </c>
      <c r="BE2211" s="246" t="e">
        <f>IFERROR(_xll.qlIndexFixing($BF$1,BA2211,TRUE,_xll.ohTrigger(Trigger,Trigger3M)),#N/A)</f>
        <v>#N/A</v>
      </c>
    </row>
    <row r="2212" spans="52:57" ht="11.25" customHeight="1" x14ac:dyDescent="0.25">
      <c r="AZ2212" s="102" t="s">
        <v>83</v>
      </c>
      <c r="BA2212" s="101">
        <f>_xll.qlInterestRateIndexFixingDate(Currency&amp;"ibor"&amp;Tenor,BB2212,Trigger)</f>
        <v>54872</v>
      </c>
      <c r="BB2212" s="101">
        <f>_xll.qlCalendarAdvance(Calendar,BB2211,AZ2212,"f",,Trigger)</f>
        <v>54876</v>
      </c>
      <c r="BC2212" s="101">
        <f>_xll.qlInterestRateIndexMaturity(Currency&amp;"ibor"&amp;Tenor,BB2212,Trigger)</f>
        <v>54968</v>
      </c>
      <c r="BD2212" s="246">
        <f>_xll.qlIndexFixing($AD$5,BA2212,TRUE,_xll.ohTrigger(Trigger,Trigger3M))</f>
        <v>1.7454275145359958E-2</v>
      </c>
      <c r="BE2212" s="246" t="e">
        <f>IFERROR(_xll.qlIndexFixing($BF$1,BA2212,TRUE,_xll.ohTrigger(Trigger,Trigger3M)),#N/A)</f>
        <v>#N/A</v>
      </c>
    </row>
    <row r="2213" spans="52:57" ht="11.25" customHeight="1" x14ac:dyDescent="0.25">
      <c r="AZ2213" s="102" t="s">
        <v>83</v>
      </c>
      <c r="BA2213" s="101">
        <f>_xll.qlInterestRateIndexFixingDate(Currency&amp;"ibor"&amp;Tenor,BB2213,Trigger)</f>
        <v>54879</v>
      </c>
      <c r="BB2213" s="101">
        <f>_xll.qlCalendarAdvance(Calendar,BB2212,AZ2213,"f",,Trigger)</f>
        <v>54883</v>
      </c>
      <c r="BC2213" s="101">
        <f>_xll.qlInterestRateIndexMaturity(Currency&amp;"ibor"&amp;Tenor,BB2213,Trigger)</f>
        <v>54974</v>
      </c>
      <c r="BD2213" s="246">
        <f>_xll.qlIndexFixing($AD$5,BA2213,TRUE,_xll.ohTrigger(Trigger,Trigger3M))</f>
        <v>1.745480103974896E-2</v>
      </c>
      <c r="BE2213" s="246" t="e">
        <f>IFERROR(_xll.qlIndexFixing($BF$1,BA2213,TRUE,_xll.ohTrigger(Trigger,Trigger3M)),#N/A)</f>
        <v>#N/A</v>
      </c>
    </row>
    <row r="2214" spans="52:57" ht="11.25" customHeight="1" x14ac:dyDescent="0.25">
      <c r="AZ2214" s="102" t="s">
        <v>83</v>
      </c>
      <c r="BA2214" s="101">
        <f>_xll.qlInterestRateIndexFixingDate(Currency&amp;"ibor"&amp;Tenor,BB2214,Trigger)</f>
        <v>54884</v>
      </c>
      <c r="BB2214" s="101">
        <f>_xll.qlCalendarAdvance(Calendar,BB2213,AZ2214,"f",,Trigger)</f>
        <v>54890</v>
      </c>
      <c r="BC2214" s="101">
        <f>_xll.qlInterestRateIndexMaturity(Currency&amp;"ibor"&amp;Tenor,BB2214,Trigger)</f>
        <v>54981</v>
      </c>
      <c r="BD2214" s="246">
        <f>_xll.qlIndexFixing($AD$5,BA2214,TRUE,_xll.ohTrigger(Trigger,Trigger3M))</f>
        <v>1.7455822380104548E-2</v>
      </c>
      <c r="BE2214" s="246" t="e">
        <f>IFERROR(_xll.qlIndexFixing($BF$1,BA2214,TRUE,_xll.ohTrigger(Trigger,Trigger3M)),#N/A)</f>
        <v>#N/A</v>
      </c>
    </row>
    <row r="2215" spans="52:57" ht="11.25" customHeight="1" x14ac:dyDescent="0.25">
      <c r="AZ2215" s="102" t="s">
        <v>83</v>
      </c>
      <c r="BA2215" s="101">
        <f>_xll.qlInterestRateIndexFixingDate(Currency&amp;"ibor"&amp;Tenor,BB2215,Trigger)</f>
        <v>54893</v>
      </c>
      <c r="BB2215" s="101">
        <f>_xll.qlCalendarAdvance(Calendar,BB2214,AZ2215,"f",,Trigger)</f>
        <v>54897</v>
      </c>
      <c r="BC2215" s="101">
        <f>_xll.qlInterestRateIndexMaturity(Currency&amp;"ibor"&amp;Tenor,BB2215,Trigger)</f>
        <v>54988</v>
      </c>
      <c r="BD2215" s="246">
        <f>_xll.qlIndexFixing($AD$5,BA2215,TRUE,_xll.ohTrigger(Trigger,Trigger3M))</f>
        <v>1.7456843720723658E-2</v>
      </c>
      <c r="BE2215" s="246" t="e">
        <f>IFERROR(_xll.qlIndexFixing($BF$1,BA2215,TRUE,_xll.ohTrigger(Trigger,Trigger3M)),#N/A)</f>
        <v>#N/A</v>
      </c>
    </row>
    <row r="2216" spans="52:57" ht="11.25" customHeight="1" x14ac:dyDescent="0.25">
      <c r="AZ2216" s="102" t="s">
        <v>83</v>
      </c>
      <c r="BA2216" s="101">
        <f>_xll.qlInterestRateIndexFixingDate(Currency&amp;"ibor"&amp;Tenor,BB2216,Trigger)</f>
        <v>54900</v>
      </c>
      <c r="BB2216" s="101">
        <f>_xll.qlCalendarAdvance(Calendar,BB2215,AZ2216,"f",,Trigger)</f>
        <v>54904</v>
      </c>
      <c r="BC2216" s="101">
        <f>_xll.qlInterestRateIndexMaturity(Currency&amp;"ibor"&amp;Tenor,BB2216,Trigger)</f>
        <v>54995</v>
      </c>
      <c r="BD2216" s="246">
        <f>_xll.qlIndexFixing($AD$5,BA2216,TRUE,_xll.ohTrigger(Trigger,Trigger3M))</f>
        <v>1.745487316947357E-2</v>
      </c>
      <c r="BE2216" s="246" t="e">
        <f>IFERROR(_xll.qlIndexFixing($BF$1,BA2216,TRUE,_xll.ohTrigger(Trigger,Trigger3M)),#N/A)</f>
        <v>#N/A</v>
      </c>
    </row>
    <row r="2217" spans="52:57" ht="11.25" customHeight="1" x14ac:dyDescent="0.25">
      <c r="AZ2217" s="102" t="s">
        <v>83</v>
      </c>
      <c r="BA2217" s="101">
        <f>_xll.qlInterestRateIndexFixingDate(Currency&amp;"ibor"&amp;Tenor,BB2217,Trigger)</f>
        <v>54907</v>
      </c>
      <c r="BB2217" s="101">
        <f>_xll.qlCalendarAdvance(Calendar,BB2216,AZ2217,"f",,Trigger)</f>
        <v>54911</v>
      </c>
      <c r="BC2217" s="101">
        <f>_xll.qlInterestRateIndexMaturity(Currency&amp;"ibor"&amp;Tenor,BB2217,Trigger)</f>
        <v>55003</v>
      </c>
      <c r="BD2217" s="246">
        <f>_xll.qlIndexFixing($AD$5,BA2217,TRUE,_xll.ohTrigger(Trigger,Trigger3M))</f>
        <v>1.7432729872768726E-2</v>
      </c>
      <c r="BE2217" s="246" t="e">
        <f>IFERROR(_xll.qlIndexFixing($BF$1,BA2217,TRUE,_xll.ohTrigger(Trigger,Trigger3M)),#N/A)</f>
        <v>#N/A</v>
      </c>
    </row>
    <row r="2218" spans="52:57" ht="11.25" customHeight="1" x14ac:dyDescent="0.25">
      <c r="AZ2218" s="102" t="s">
        <v>83</v>
      </c>
      <c r="BA2218" s="101">
        <f>_xll.qlInterestRateIndexFixingDate(Currency&amp;"ibor"&amp;Tenor,BB2218,Trigger)</f>
        <v>54914</v>
      </c>
      <c r="BB2218" s="101">
        <f>_xll.qlCalendarAdvance(Calendar,BB2217,AZ2218,"f",,Trigger)</f>
        <v>54918</v>
      </c>
      <c r="BC2218" s="101">
        <f>_xll.qlInterestRateIndexMaturity(Currency&amp;"ibor"&amp;Tenor,BB2218,Trigger)</f>
        <v>55010</v>
      </c>
      <c r="BD2218" s="246">
        <f>_xll.qlIndexFixing($AD$5,BA2218,TRUE,_xll.ohTrigger(Trigger,Trigger3M))</f>
        <v>1.7412995949817336E-2</v>
      </c>
      <c r="BE2218" s="246" t="e">
        <f>IFERROR(_xll.qlIndexFixing($BF$1,BA2218,TRUE,_xll.ohTrigger(Trigger,Trigger3M)),#N/A)</f>
        <v>#N/A</v>
      </c>
    </row>
    <row r="2219" spans="52:57" ht="11.25" customHeight="1" x14ac:dyDescent="0.25">
      <c r="AZ2219" s="102" t="s">
        <v>83</v>
      </c>
      <c r="BA2219" s="101">
        <f>_xll.qlInterestRateIndexFixingDate(Currency&amp;"ibor"&amp;Tenor,BB2219,Trigger)</f>
        <v>54921</v>
      </c>
      <c r="BB2219" s="101">
        <f>_xll.qlCalendarAdvance(Calendar,BB2218,AZ2219,"f",,Trigger)</f>
        <v>54925</v>
      </c>
      <c r="BC2219" s="101">
        <f>_xll.qlInterestRateIndexMaturity(Currency&amp;"ibor"&amp;Tenor,BB2219,Trigger)</f>
        <v>55017</v>
      </c>
      <c r="BD2219" s="246">
        <f>_xll.qlIndexFixing($AD$5,BA2219,TRUE,_xll.ohTrigger(Trigger,Trigger3M))</f>
        <v>1.739323944626334E-2</v>
      </c>
      <c r="BE2219" s="246" t="e">
        <f>IFERROR(_xll.qlIndexFixing($BF$1,BA2219,TRUE,_xll.ohTrigger(Trigger,Trigger3M)),#N/A)</f>
        <v>#N/A</v>
      </c>
    </row>
    <row r="2220" spans="52:57" ht="11.25" customHeight="1" x14ac:dyDescent="0.25">
      <c r="AZ2220" s="102" t="s">
        <v>83</v>
      </c>
      <c r="BA2220" s="101">
        <f>_xll.qlInterestRateIndexFixingDate(Currency&amp;"ibor"&amp;Tenor,BB2220,Trigger)</f>
        <v>54928</v>
      </c>
      <c r="BB2220" s="101">
        <f>_xll.qlCalendarAdvance(Calendar,BB2219,AZ2220,"f",,Trigger)</f>
        <v>54932</v>
      </c>
      <c r="BC2220" s="101">
        <f>_xll.qlInterestRateIndexMaturity(Currency&amp;"ibor"&amp;Tenor,BB2220,Trigger)</f>
        <v>55024</v>
      </c>
      <c r="BD2220" s="246">
        <f>_xll.qlIndexFixing($AD$5,BA2220,TRUE,_xll.ohTrigger(Trigger,Trigger3M))</f>
        <v>1.7373460362450816E-2</v>
      </c>
      <c r="BE2220" s="246" t="e">
        <f>IFERROR(_xll.qlIndexFixing($BF$1,BA2220,TRUE,_xll.ohTrigger(Trigger,Trigger3M)),#N/A)</f>
        <v>#N/A</v>
      </c>
    </row>
    <row r="2221" spans="52:57" ht="11.25" customHeight="1" x14ac:dyDescent="0.25">
      <c r="AZ2221" s="102" t="s">
        <v>83</v>
      </c>
      <c r="BA2221" s="101">
        <f>_xll.qlInterestRateIndexFixingDate(Currency&amp;"ibor"&amp;Tenor,BB2221,Trigger)</f>
        <v>54935</v>
      </c>
      <c r="BB2221" s="101">
        <f>_xll.qlCalendarAdvance(Calendar,BB2220,AZ2221,"f",,Trigger)</f>
        <v>54939</v>
      </c>
      <c r="BC2221" s="101">
        <f>_xll.qlInterestRateIndexMaturity(Currency&amp;"ibor"&amp;Tenor,BB2221,Trigger)</f>
        <v>55031</v>
      </c>
      <c r="BD2221" s="246">
        <f>_xll.qlIndexFixing($AD$5,BA2221,TRUE,_xll.ohTrigger(Trigger,Trigger3M))</f>
        <v>1.7353658698717744E-2</v>
      </c>
      <c r="BE2221" s="246" t="e">
        <f>IFERROR(_xll.qlIndexFixing($BF$1,BA2221,TRUE,_xll.ohTrigger(Trigger,Trigger3M)),#N/A)</f>
        <v>#N/A</v>
      </c>
    </row>
    <row r="2222" spans="52:57" ht="11.25" customHeight="1" x14ac:dyDescent="0.25">
      <c r="AZ2222" s="102" t="s">
        <v>83</v>
      </c>
      <c r="BA2222" s="101">
        <f>_xll.qlInterestRateIndexFixingDate(Currency&amp;"ibor"&amp;Tenor,BB2222,Trigger)</f>
        <v>54942</v>
      </c>
      <c r="BB2222" s="101">
        <f>_xll.qlCalendarAdvance(Calendar,BB2221,AZ2222,"f",,Trigger)</f>
        <v>54946</v>
      </c>
      <c r="BC2222" s="101">
        <f>_xll.qlInterestRateIndexMaturity(Currency&amp;"ibor"&amp;Tenor,BB2222,Trigger)</f>
        <v>55038</v>
      </c>
      <c r="BD2222" s="246">
        <f>_xll.qlIndexFixing($AD$5,BA2222,TRUE,_xll.ohTrigger(Trigger,Trigger3M))</f>
        <v>1.7333834455410813E-2</v>
      </c>
      <c r="BE2222" s="246" t="e">
        <f>IFERROR(_xll.qlIndexFixing($BF$1,BA2222,TRUE,_xll.ohTrigger(Trigger,Trigger3M)),#N/A)</f>
        <v>#N/A</v>
      </c>
    </row>
    <row r="2223" spans="52:57" ht="11.25" customHeight="1" x14ac:dyDescent="0.25">
      <c r="AZ2223" s="102" t="s">
        <v>83</v>
      </c>
      <c r="BA2223" s="101">
        <f>_xll.qlInterestRateIndexFixingDate(Currency&amp;"ibor"&amp;Tenor,BB2223,Trigger)</f>
        <v>54949</v>
      </c>
      <c r="BB2223" s="101">
        <f>_xll.qlCalendarAdvance(Calendar,BB2222,AZ2223,"f",,Trigger)</f>
        <v>54953</v>
      </c>
      <c r="BC2223" s="101">
        <f>_xll.qlInterestRateIndexMaturity(Currency&amp;"ibor"&amp;Tenor,BB2223,Trigger)</f>
        <v>55045</v>
      </c>
      <c r="BD2223" s="246">
        <f>_xll.qlIndexFixing($AD$5,BA2223,TRUE,_xll.ohTrigger(Trigger,Trigger3M))</f>
        <v>1.7313987632869749E-2</v>
      </c>
      <c r="BE2223" s="246" t="e">
        <f>IFERROR(_xll.qlIndexFixing($BF$1,BA2223,TRUE,_xll.ohTrigger(Trigger,Trigger3M)),#N/A)</f>
        <v>#N/A</v>
      </c>
    </row>
    <row r="2224" spans="52:57" ht="11.25" customHeight="1" x14ac:dyDescent="0.25">
      <c r="AZ2224" s="102" t="s">
        <v>83</v>
      </c>
      <c r="BA2224" s="101">
        <f>_xll.qlInterestRateIndexFixingDate(Currency&amp;"ibor"&amp;Tenor,BB2224,Trigger)</f>
        <v>54956</v>
      </c>
      <c r="BB2224" s="101">
        <f>_xll.qlCalendarAdvance(Calendar,BB2223,AZ2224,"f",,Trigger)</f>
        <v>54960</v>
      </c>
      <c r="BC2224" s="101">
        <f>_xll.qlInterestRateIndexMaturity(Currency&amp;"ibor"&amp;Tenor,BB2224,Trigger)</f>
        <v>55052</v>
      </c>
      <c r="BD2224" s="246">
        <f>_xll.qlIndexFixing($AD$5,BA2224,TRUE,_xll.ohTrigger(Trigger,Trigger3M))</f>
        <v>1.7294118231437752E-2</v>
      </c>
      <c r="BE2224" s="246" t="e">
        <f>IFERROR(_xll.qlIndexFixing($BF$1,BA2224,TRUE,_xll.ohTrigger(Trigger,Trigger3M)),#N/A)</f>
        <v>#N/A</v>
      </c>
    </row>
    <row r="2225" spans="52:57" ht="11.25" customHeight="1" x14ac:dyDescent="0.25">
      <c r="AZ2225" s="102" t="s">
        <v>83</v>
      </c>
      <c r="BA2225" s="101">
        <f>_xll.qlInterestRateIndexFixingDate(Currency&amp;"ibor"&amp;Tenor,BB2225,Trigger)</f>
        <v>54963</v>
      </c>
      <c r="BB2225" s="101">
        <f>_xll.qlCalendarAdvance(Calendar,BB2224,AZ2225,"f",,Trigger)</f>
        <v>54967</v>
      </c>
      <c r="BC2225" s="101">
        <f>_xll.qlInterestRateIndexMaturity(Currency&amp;"ibor"&amp;Tenor,BB2225,Trigger)</f>
        <v>55059</v>
      </c>
      <c r="BD2225" s="246">
        <f>_xll.qlIndexFixing($AD$5,BA2225,TRUE,_xll.ohTrigger(Trigger,Trigger3M))</f>
        <v>1.7274226251459763E-2</v>
      </c>
      <c r="BE2225" s="246" t="e">
        <f>IFERROR(_xll.qlIndexFixing($BF$1,BA2225,TRUE,_xll.ohTrigger(Trigger,Trigger3M)),#N/A)</f>
        <v>#N/A</v>
      </c>
    </row>
    <row r="2226" spans="52:57" ht="11.25" customHeight="1" x14ac:dyDescent="0.25">
      <c r="AZ2226" s="102" t="s">
        <v>83</v>
      </c>
      <c r="BA2226" s="101">
        <f>_xll.qlInterestRateIndexFixingDate(Currency&amp;"ibor"&amp;Tenor,BB2226,Trigger)</f>
        <v>54970</v>
      </c>
      <c r="BB2226" s="101">
        <f>_xll.qlCalendarAdvance(Calendar,BB2225,AZ2226,"f",,Trigger)</f>
        <v>54974</v>
      </c>
      <c r="BC2226" s="101">
        <f>_xll.qlInterestRateIndexMaturity(Currency&amp;"ibor"&amp;Tenor,BB2226,Trigger)</f>
        <v>55066</v>
      </c>
      <c r="BD2226" s="246">
        <f>_xll.qlIndexFixing($AD$5,BA2226,TRUE,_xll.ohTrigger(Trigger,Trigger3M))</f>
        <v>1.7254311693278124E-2</v>
      </c>
      <c r="BE2226" s="246" t="e">
        <f>IFERROR(_xll.qlIndexFixing($BF$1,BA2226,TRUE,_xll.ohTrigger(Trigger,Trigger3M)),#N/A)</f>
        <v>#N/A</v>
      </c>
    </row>
    <row r="2227" spans="52:57" ht="11.25" customHeight="1" x14ac:dyDescent="0.25">
      <c r="AZ2227" s="102" t="s">
        <v>83</v>
      </c>
      <c r="BA2227" s="101">
        <f>_xll.qlInterestRateIndexFixingDate(Currency&amp;"ibor"&amp;Tenor,BB2227,Trigger)</f>
        <v>54977</v>
      </c>
      <c r="BB2227" s="101">
        <f>_xll.qlCalendarAdvance(Calendar,BB2226,AZ2227,"f",,Trigger)</f>
        <v>54981</v>
      </c>
      <c r="BC2227" s="101">
        <f>_xll.qlInterestRateIndexMaturity(Currency&amp;"ibor"&amp;Tenor,BB2227,Trigger)</f>
        <v>55073</v>
      </c>
      <c r="BD2227" s="246">
        <f>_xll.qlIndexFixing($AD$5,BA2227,TRUE,_xll.ohTrigger(Trigger,Trigger3M))</f>
        <v>1.7234374557238637E-2</v>
      </c>
      <c r="BE2227" s="246" t="e">
        <f>IFERROR(_xll.qlIndexFixing($BF$1,BA2227,TRUE,_xll.ohTrigger(Trigger,Trigger3M)),#N/A)</f>
        <v>#N/A</v>
      </c>
    </row>
    <row r="2228" spans="52:57" ht="11.25" customHeight="1" x14ac:dyDescent="0.25">
      <c r="AZ2228" s="102" t="s">
        <v>83</v>
      </c>
      <c r="BA2228" s="101">
        <f>_xll.qlInterestRateIndexFixingDate(Currency&amp;"ibor"&amp;Tenor,BB2228,Trigger)</f>
        <v>54984</v>
      </c>
      <c r="BB2228" s="101">
        <f>_xll.qlCalendarAdvance(Calendar,BB2227,AZ2228,"f",,Trigger)</f>
        <v>54988</v>
      </c>
      <c r="BC2228" s="101">
        <f>_xll.qlInterestRateIndexMaturity(Currency&amp;"ibor"&amp;Tenor,BB2228,Trigger)</f>
        <v>55080</v>
      </c>
      <c r="BD2228" s="246">
        <f>_xll.qlIndexFixing($AD$5,BA2228,TRUE,_xll.ohTrigger(Trigger,Trigger3M))</f>
        <v>1.7214414843682774E-2</v>
      </c>
      <c r="BE2228" s="246" t="e">
        <f>IFERROR(_xll.qlIndexFixing($BF$1,BA2228,TRUE,_xll.ohTrigger(Trigger,Trigger3M)),#N/A)</f>
        <v>#N/A</v>
      </c>
    </row>
    <row r="2229" spans="52:57" ht="11.25" customHeight="1" x14ac:dyDescent="0.25">
      <c r="AZ2229" s="102" t="s">
        <v>83</v>
      </c>
      <c r="BA2229" s="101">
        <f>_xll.qlInterestRateIndexFixingDate(Currency&amp;"ibor"&amp;Tenor,BB2229,Trigger)</f>
        <v>54991</v>
      </c>
      <c r="BB2229" s="101">
        <f>_xll.qlCalendarAdvance(Calendar,BB2228,AZ2229,"f",,Trigger)</f>
        <v>54995</v>
      </c>
      <c r="BC2229" s="101">
        <f>_xll.qlInterestRateIndexMaturity(Currency&amp;"ibor"&amp;Tenor,BB2229,Trigger)</f>
        <v>55087</v>
      </c>
      <c r="BD2229" s="246">
        <f>_xll.qlIndexFixing($AD$5,BA2229,TRUE,_xll.ohTrigger(Trigger,Trigger3M))</f>
        <v>1.7197391871279777E-2</v>
      </c>
      <c r="BE2229" s="246" t="e">
        <f>IFERROR(_xll.qlIndexFixing($BF$1,BA2229,TRUE,_xll.ohTrigger(Trigger,Trigger3M)),#N/A)</f>
        <v>#N/A</v>
      </c>
    </row>
    <row r="2230" spans="52:57" ht="11.25" customHeight="1" x14ac:dyDescent="0.25">
      <c r="AZ2230" s="102" t="s">
        <v>83</v>
      </c>
      <c r="BA2230" s="101">
        <f>_xll.qlInterestRateIndexFixingDate(Currency&amp;"ibor"&amp;Tenor,BB2230,Trigger)</f>
        <v>54998</v>
      </c>
      <c r="BB2230" s="101">
        <f>_xll.qlCalendarAdvance(Calendar,BB2229,AZ2230,"f",,Trigger)</f>
        <v>55002</v>
      </c>
      <c r="BC2230" s="101">
        <f>_xll.qlInterestRateIndexMaturity(Currency&amp;"ibor"&amp;Tenor,BB2230,Trigger)</f>
        <v>55094</v>
      </c>
      <c r="BD2230" s="246">
        <f>_xll.qlIndexFixing($AD$5,BA2230,TRUE,_xll.ohTrigger(Trigger,Trigger3M))</f>
        <v>1.7198115133032876E-2</v>
      </c>
      <c r="BE2230" s="246" t="e">
        <f>IFERROR(_xll.qlIndexFixing($BF$1,BA2230,TRUE,_xll.ohTrigger(Trigger,Trigger3M)),#N/A)</f>
        <v>#N/A</v>
      </c>
    </row>
    <row r="2231" spans="52:57" ht="11.25" customHeight="1" x14ac:dyDescent="0.25">
      <c r="AZ2231" s="102" t="s">
        <v>83</v>
      </c>
      <c r="BA2231" s="101">
        <f>_xll.qlInterestRateIndexFixingDate(Currency&amp;"ibor"&amp;Tenor,BB2231,Trigger)</f>
        <v>55005</v>
      </c>
      <c r="BB2231" s="101">
        <f>_xll.qlCalendarAdvance(Calendar,BB2230,AZ2231,"f",,Trigger)</f>
        <v>55009</v>
      </c>
      <c r="BC2231" s="101">
        <f>_xll.qlInterestRateIndexMaturity(Currency&amp;"ibor"&amp;Tenor,BB2231,Trigger)</f>
        <v>55101</v>
      </c>
      <c r="BD2231" s="246">
        <f>_xll.qlIndexFixing($AD$5,BA2231,TRUE,_xll.ohTrigger(Trigger,Trigger3M))</f>
        <v>1.719883839491804E-2</v>
      </c>
      <c r="BE2231" s="246" t="e">
        <f>IFERROR(_xll.qlIndexFixing($BF$1,BA2231,TRUE,_xll.ohTrigger(Trigger,Trigger3M)),#N/A)</f>
        <v>#N/A</v>
      </c>
    </row>
    <row r="2232" spans="52:57" ht="11.25" customHeight="1" x14ac:dyDescent="0.25">
      <c r="AZ2232" s="102" t="s">
        <v>83</v>
      </c>
      <c r="BA2232" s="101">
        <f>_xll.qlInterestRateIndexFixingDate(Currency&amp;"ibor"&amp;Tenor,BB2232,Trigger)</f>
        <v>55012</v>
      </c>
      <c r="BB2232" s="101">
        <f>_xll.qlCalendarAdvance(Calendar,BB2231,AZ2232,"f",,Trigger)</f>
        <v>55016</v>
      </c>
      <c r="BC2232" s="101">
        <f>_xll.qlInterestRateIndexMaturity(Currency&amp;"ibor"&amp;Tenor,BB2232,Trigger)</f>
        <v>55108</v>
      </c>
      <c r="BD2232" s="246">
        <f>_xll.qlIndexFixing($AD$5,BA2232,TRUE,_xll.ohTrigger(Trigger,Trigger3M))</f>
        <v>1.7199561656935276E-2</v>
      </c>
      <c r="BE2232" s="246" t="e">
        <f>IFERROR(_xll.qlIndexFixing($BF$1,BA2232,TRUE,_xll.ohTrigger(Trigger,Trigger3M)),#N/A)</f>
        <v>#N/A</v>
      </c>
    </row>
    <row r="2233" spans="52:57" ht="11.25" customHeight="1" x14ac:dyDescent="0.25">
      <c r="AZ2233" s="102" t="s">
        <v>83</v>
      </c>
      <c r="BA2233" s="101">
        <f>_xll.qlInterestRateIndexFixingDate(Currency&amp;"ibor"&amp;Tenor,BB2233,Trigger)</f>
        <v>55019</v>
      </c>
      <c r="BB2233" s="101">
        <f>_xll.qlCalendarAdvance(Calendar,BB2232,AZ2233,"f",,Trigger)</f>
        <v>55023</v>
      </c>
      <c r="BC2233" s="101">
        <f>_xll.qlInterestRateIndexMaturity(Currency&amp;"ibor"&amp;Tenor,BB2233,Trigger)</f>
        <v>55115</v>
      </c>
      <c r="BD2233" s="246">
        <f>_xll.qlIndexFixing($AD$5,BA2233,TRUE,_xll.ohTrigger(Trigger,Trigger3M))</f>
        <v>1.7200284919087181E-2</v>
      </c>
      <c r="BE2233" s="246" t="e">
        <f>IFERROR(_xll.qlIndexFixing($BF$1,BA2233,TRUE,_xll.ohTrigger(Trigger,Trigger3M)),#N/A)</f>
        <v>#N/A</v>
      </c>
    </row>
    <row r="2234" spans="52:57" ht="11.25" customHeight="1" x14ac:dyDescent="0.25">
      <c r="AZ2234" s="102" t="s">
        <v>83</v>
      </c>
      <c r="BA2234" s="101">
        <f>_xll.qlInterestRateIndexFixingDate(Currency&amp;"ibor"&amp;Tenor,BB2234,Trigger)</f>
        <v>55026</v>
      </c>
      <c r="BB2234" s="101">
        <f>_xll.qlCalendarAdvance(Calendar,BB2233,AZ2234,"f",,Trigger)</f>
        <v>55030</v>
      </c>
      <c r="BC2234" s="101">
        <f>_xll.qlInterestRateIndexMaturity(Currency&amp;"ibor"&amp;Tenor,BB2234,Trigger)</f>
        <v>55122</v>
      </c>
      <c r="BD2234" s="246">
        <f>_xll.qlIndexFixing($AD$5,BA2234,TRUE,_xll.ohTrigger(Trigger,Trigger3M))</f>
        <v>1.7201008181372896E-2</v>
      </c>
      <c r="BE2234" s="246" t="e">
        <f>IFERROR(_xll.qlIndexFixing($BF$1,BA2234,TRUE,_xll.ohTrigger(Trigger,Trigger3M)),#N/A)</f>
        <v>#N/A</v>
      </c>
    </row>
    <row r="2235" spans="52:57" ht="11.25" customHeight="1" x14ac:dyDescent="0.25">
      <c r="AZ2235" s="102" t="s">
        <v>83</v>
      </c>
      <c r="BA2235" s="101">
        <f>_xll.qlInterestRateIndexFixingDate(Currency&amp;"ibor"&amp;Tenor,BB2235,Trigger)</f>
        <v>55033</v>
      </c>
      <c r="BB2235" s="101">
        <f>_xll.qlCalendarAdvance(Calendar,BB2234,AZ2235,"f",,Trigger)</f>
        <v>55037</v>
      </c>
      <c r="BC2235" s="101">
        <f>_xll.qlInterestRateIndexMaturity(Currency&amp;"ibor"&amp;Tenor,BB2235,Trigger)</f>
        <v>55128</v>
      </c>
      <c r="BD2235" s="246">
        <f>_xll.qlIndexFixing($AD$5,BA2235,TRUE,_xll.ohTrigger(Trigger,Trigger3M))</f>
        <v>1.7201269420443293E-2</v>
      </c>
      <c r="BE2235" s="246" t="e">
        <f>IFERROR(_xll.qlIndexFixing($BF$1,BA2235,TRUE,_xll.ohTrigger(Trigger,Trigger3M)),#N/A)</f>
        <v>#N/A</v>
      </c>
    </row>
    <row r="2236" spans="52:57" ht="11.25" customHeight="1" x14ac:dyDescent="0.25">
      <c r="AZ2236" s="102" t="s">
        <v>83</v>
      </c>
      <c r="BA2236" s="101">
        <f>_xll.qlInterestRateIndexFixingDate(Currency&amp;"ibor"&amp;Tenor,BB2236,Trigger)</f>
        <v>55040</v>
      </c>
      <c r="BB2236" s="101">
        <f>_xll.qlCalendarAdvance(Calendar,BB2235,AZ2236,"f",,Trigger)</f>
        <v>55044</v>
      </c>
      <c r="BC2236" s="101">
        <f>_xll.qlInterestRateIndexMaturity(Currency&amp;"ibor"&amp;Tenor,BB2236,Trigger)</f>
        <v>55135</v>
      </c>
      <c r="BD2236" s="246">
        <f>_xll.qlIndexFixing($AD$5,BA2236,TRUE,_xll.ohTrigger(Trigger,Trigger3M))</f>
        <v>1.7201992648500954E-2</v>
      </c>
      <c r="BE2236" s="246" t="e">
        <f>IFERROR(_xll.qlIndexFixing($BF$1,BA2236,TRUE,_xll.ohTrigger(Trigger,Trigger3M)),#N/A)</f>
        <v>#N/A</v>
      </c>
    </row>
    <row r="2237" spans="52:57" ht="11.25" customHeight="1" x14ac:dyDescent="0.25">
      <c r="AZ2237" s="102" t="s">
        <v>83</v>
      </c>
      <c r="BA2237" s="101">
        <f>_xll.qlInterestRateIndexFixingDate(Currency&amp;"ibor"&amp;Tenor,BB2237,Trigger)</f>
        <v>55047</v>
      </c>
      <c r="BB2237" s="101">
        <f>_xll.qlCalendarAdvance(Calendar,BB2236,AZ2237,"f",,Trigger)</f>
        <v>55051</v>
      </c>
      <c r="BC2237" s="101">
        <f>_xll.qlInterestRateIndexMaturity(Currency&amp;"ibor"&amp;Tenor,BB2237,Trigger)</f>
        <v>55142</v>
      </c>
      <c r="BD2237" s="246">
        <f>_xll.qlIndexFixing($AD$5,BA2237,TRUE,_xll.ohTrigger(Trigger,Trigger3M))</f>
        <v>1.7202715876691255E-2</v>
      </c>
      <c r="BE2237" s="246" t="e">
        <f>IFERROR(_xll.qlIndexFixing($BF$1,BA2237,TRUE,_xll.ohTrigger(Trigger,Trigger3M)),#N/A)</f>
        <v>#N/A</v>
      </c>
    </row>
    <row r="2238" spans="52:57" ht="11.25" customHeight="1" x14ac:dyDescent="0.25">
      <c r="AZ2238" s="102" t="s">
        <v>83</v>
      </c>
      <c r="BA2238" s="101">
        <f>_xll.qlInterestRateIndexFixingDate(Currency&amp;"ibor"&amp;Tenor,BB2238,Trigger)</f>
        <v>55054</v>
      </c>
      <c r="BB2238" s="101">
        <f>_xll.qlCalendarAdvance(Calendar,BB2237,AZ2238,"f",,Trigger)</f>
        <v>55058</v>
      </c>
      <c r="BC2238" s="101">
        <f>_xll.qlInterestRateIndexMaturity(Currency&amp;"ibor"&amp;Tenor,BB2238,Trigger)</f>
        <v>55149</v>
      </c>
      <c r="BD2238" s="246">
        <f>_xll.qlIndexFixing($AD$5,BA2238,TRUE,_xll.ohTrigger(Trigger,Trigger3M))</f>
        <v>1.7203439105013322E-2</v>
      </c>
      <c r="BE2238" s="246" t="e">
        <f>IFERROR(_xll.qlIndexFixing($BF$1,BA2238,TRUE,_xll.ohTrigger(Trigger,Trigger3M)),#N/A)</f>
        <v>#N/A</v>
      </c>
    </row>
    <row r="2239" spans="52:57" ht="11.25" customHeight="1" x14ac:dyDescent="0.25">
      <c r="AZ2239" s="102" t="s">
        <v>83</v>
      </c>
      <c r="BA2239" s="101">
        <f>_xll.qlInterestRateIndexFixingDate(Currency&amp;"ibor"&amp;Tenor,BB2239,Trigger)</f>
        <v>55061</v>
      </c>
      <c r="BB2239" s="101">
        <f>_xll.qlCalendarAdvance(Calendar,BB2238,AZ2239,"f",,Trigger)</f>
        <v>55065</v>
      </c>
      <c r="BC2239" s="101">
        <f>_xll.qlInterestRateIndexMaturity(Currency&amp;"ibor"&amp;Tenor,BB2239,Trigger)</f>
        <v>55157</v>
      </c>
      <c r="BD2239" s="246">
        <f>_xll.qlIndexFixing($AD$5,BA2239,TRUE,_xll.ohTrigger(Trigger,Trigger3M))</f>
        <v>1.7204624494791182E-2</v>
      </c>
      <c r="BE2239" s="246" t="e">
        <f>IFERROR(_xll.qlIndexFixing($BF$1,BA2239,TRUE,_xll.ohTrigger(Trigger,Trigger3M)),#N/A)</f>
        <v>#N/A</v>
      </c>
    </row>
    <row r="2240" spans="52:57" ht="11.25" customHeight="1" x14ac:dyDescent="0.25">
      <c r="AZ2240" s="102" t="s">
        <v>83</v>
      </c>
      <c r="BA2240" s="101">
        <f>_xll.qlInterestRateIndexFixingDate(Currency&amp;"ibor"&amp;Tenor,BB2240,Trigger)</f>
        <v>55068</v>
      </c>
      <c r="BB2240" s="101">
        <f>_xll.qlCalendarAdvance(Calendar,BB2239,AZ2240,"f",,Trigger)</f>
        <v>55072</v>
      </c>
      <c r="BC2240" s="101">
        <f>_xll.qlInterestRateIndexMaturity(Currency&amp;"ibor"&amp;Tenor,BB2240,Trigger)</f>
        <v>55164</v>
      </c>
      <c r="BD2240" s="246">
        <f>_xll.qlIndexFixing($AD$5,BA2240,TRUE,_xll.ohTrigger(Trigger,Trigger3M))</f>
        <v>1.7205347757875387E-2</v>
      </c>
      <c r="BE2240" s="246" t="e">
        <f>IFERROR(_xll.qlIndexFixing($BF$1,BA2240,TRUE,_xll.ohTrigger(Trigger,Trigger3M)),#N/A)</f>
        <v>#N/A</v>
      </c>
    </row>
    <row r="2241" spans="52:57" ht="11.25" customHeight="1" x14ac:dyDescent="0.25">
      <c r="AZ2241" s="102" t="s">
        <v>83</v>
      </c>
      <c r="BA2241" s="101">
        <f>_xll.qlInterestRateIndexFixingDate(Currency&amp;"ibor"&amp;Tenor,BB2241,Trigger)</f>
        <v>55075</v>
      </c>
      <c r="BB2241" s="101">
        <f>_xll.qlCalendarAdvance(Calendar,BB2240,AZ2241,"f",,Trigger)</f>
        <v>55079</v>
      </c>
      <c r="BC2241" s="101">
        <f>_xll.qlInterestRateIndexMaturity(Currency&amp;"ibor"&amp;Tenor,BB2241,Trigger)</f>
        <v>55171</v>
      </c>
      <c r="BD2241" s="246">
        <f>_xll.qlIndexFixing($AD$5,BA2241,TRUE,_xll.ohTrigger(Trigger,Trigger3M))</f>
        <v>1.7206071021091663E-2</v>
      </c>
      <c r="BE2241" s="246" t="e">
        <f>IFERROR(_xll.qlIndexFixing($BF$1,BA2241,TRUE,_xll.ohTrigger(Trigger,Trigger3M)),#N/A)</f>
        <v>#N/A</v>
      </c>
    </row>
    <row r="2242" spans="52:57" ht="11.25" customHeight="1" x14ac:dyDescent="0.25">
      <c r="AZ2242" s="102" t="s">
        <v>83</v>
      </c>
      <c r="BA2242" s="101">
        <f>_xll.qlInterestRateIndexFixingDate(Currency&amp;"ibor"&amp;Tenor,BB2242,Trigger)</f>
        <v>55082</v>
      </c>
      <c r="BB2242" s="101">
        <f>_xll.qlCalendarAdvance(Calendar,BB2241,AZ2242,"f",,Trigger)</f>
        <v>55086</v>
      </c>
      <c r="BC2242" s="101">
        <f>_xll.qlInterestRateIndexMaturity(Currency&amp;"ibor"&amp;Tenor,BB2242,Trigger)</f>
        <v>55178</v>
      </c>
      <c r="BD2242" s="246">
        <f>_xll.qlIndexFixing($AD$5,BA2242,TRUE,_xll.ohTrigger(Trigger,Trigger3M))</f>
        <v>1.7206794284440875E-2</v>
      </c>
      <c r="BE2242" s="246" t="e">
        <f>IFERROR(_xll.qlIndexFixing($BF$1,BA2242,TRUE,_xll.ohTrigger(Trigger,Trigger3M)),#N/A)</f>
        <v>#N/A</v>
      </c>
    </row>
    <row r="2243" spans="52:57" ht="11.25" customHeight="1" x14ac:dyDescent="0.25">
      <c r="AZ2243" s="102" t="s">
        <v>83</v>
      </c>
      <c r="BA2243" s="101">
        <f>_xll.qlInterestRateIndexFixingDate(Currency&amp;"ibor"&amp;Tenor,BB2243,Trigger)</f>
        <v>55089</v>
      </c>
      <c r="BB2243" s="101">
        <f>_xll.qlCalendarAdvance(Calendar,BB2242,AZ2243,"f",,Trigger)</f>
        <v>55093</v>
      </c>
      <c r="BC2243" s="101">
        <f>_xll.qlInterestRateIndexMaturity(Currency&amp;"ibor"&amp;Tenor,BB2243,Trigger)</f>
        <v>55185</v>
      </c>
      <c r="BD2243" s="246">
        <f>_xll.qlIndexFixing($AD$5,BA2243,TRUE,_xll.ohTrigger(Trigger,Trigger3M))</f>
        <v>1.7207517547923021E-2</v>
      </c>
      <c r="BE2243" s="246" t="e">
        <f>IFERROR(_xll.qlIndexFixing($BF$1,BA2243,TRUE,_xll.ohTrigger(Trigger,Trigger3M)),#N/A)</f>
        <v>#N/A</v>
      </c>
    </row>
    <row r="2244" spans="52:57" ht="11.25" customHeight="1" x14ac:dyDescent="0.25">
      <c r="AZ2244" s="102" t="s">
        <v>83</v>
      </c>
      <c r="BA2244" s="101">
        <f>_xll.qlInterestRateIndexFixingDate(Currency&amp;"ibor"&amp;Tenor,BB2244,Trigger)</f>
        <v>55096</v>
      </c>
      <c r="BB2244" s="101">
        <f>_xll.qlCalendarAdvance(Calendar,BB2243,AZ2244,"f",,Trigger)</f>
        <v>55100</v>
      </c>
      <c r="BC2244" s="101">
        <f>_xll.qlInterestRateIndexMaturity(Currency&amp;"ibor"&amp;Tenor,BB2244,Trigger)</f>
        <v>55192</v>
      </c>
      <c r="BD2244" s="246">
        <f>_xll.qlIndexFixing($AD$5,BA2244,TRUE,_xll.ohTrigger(Trigger,Trigger3M))</f>
        <v>1.7208240811538107E-2</v>
      </c>
      <c r="BE2244" s="246" t="e">
        <f>IFERROR(_xll.qlIndexFixing($BF$1,BA2244,TRUE,_xll.ohTrigger(Trigger,Trigger3M)),#N/A)</f>
        <v>#N/A</v>
      </c>
    </row>
    <row r="2245" spans="52:57" ht="11.25" customHeight="1" x14ac:dyDescent="0.25">
      <c r="AZ2245" s="102" t="s">
        <v>83</v>
      </c>
      <c r="BA2245" s="101">
        <f>_xll.qlInterestRateIndexFixingDate(Currency&amp;"ibor"&amp;Tenor,BB2245,Trigger)</f>
        <v>55103</v>
      </c>
      <c r="BB2245" s="101">
        <f>_xll.qlCalendarAdvance(Calendar,BB2244,AZ2245,"f",,Trigger)</f>
        <v>55107</v>
      </c>
      <c r="BC2245" s="101">
        <f>_xll.qlInterestRateIndexMaturity(Currency&amp;"ibor"&amp;Tenor,BB2245,Trigger)</f>
        <v>55199</v>
      </c>
      <c r="BD2245" s="246">
        <f>_xll.qlIndexFixing($AD$5,BA2245,TRUE,_xll.ohTrigger(Trigger,Trigger3M))</f>
        <v>1.720896407528787E-2</v>
      </c>
      <c r="BE2245" s="246" t="e">
        <f>IFERROR(_xll.qlIndexFixing($BF$1,BA2245,TRUE,_xll.ohTrigger(Trigger,Trigger3M)),#N/A)</f>
        <v>#N/A</v>
      </c>
    </row>
    <row r="2246" spans="52:57" ht="11.25" customHeight="1" x14ac:dyDescent="0.25">
      <c r="AZ2246" s="102" t="s">
        <v>83</v>
      </c>
      <c r="BA2246" s="101">
        <f>_xll.qlInterestRateIndexFixingDate(Currency&amp;"ibor"&amp;Tenor,BB2246,Trigger)</f>
        <v>55110</v>
      </c>
      <c r="BB2246" s="101">
        <f>_xll.qlCalendarAdvance(Calendar,BB2245,AZ2246,"f",,Trigger)</f>
        <v>55114</v>
      </c>
      <c r="BC2246" s="101">
        <f>_xll.qlInterestRateIndexMaturity(Currency&amp;"ibor"&amp;Tenor,BB2246,Trigger)</f>
        <v>55206</v>
      </c>
      <c r="BD2246" s="246">
        <f>_xll.qlIndexFixing($AD$5,BA2246,TRUE,_xll.ohTrigger(Trigger,Trigger3M))</f>
        <v>1.7209687339169697E-2</v>
      </c>
      <c r="BE2246" s="246" t="e">
        <f>IFERROR(_xll.qlIndexFixing($BF$1,BA2246,TRUE,_xll.ohTrigger(Trigger,Trigger3M)),#N/A)</f>
        <v>#N/A</v>
      </c>
    </row>
    <row r="2247" spans="52:57" ht="11.25" customHeight="1" x14ac:dyDescent="0.25">
      <c r="AZ2247" s="102" t="s">
        <v>83</v>
      </c>
      <c r="BA2247" s="101">
        <f>_xll.qlInterestRateIndexFixingDate(Currency&amp;"ibor"&amp;Tenor,BB2247,Trigger)</f>
        <v>55117</v>
      </c>
      <c r="BB2247" s="101">
        <f>_xll.qlCalendarAdvance(Calendar,BB2246,AZ2247,"f",,Trigger)</f>
        <v>55121</v>
      </c>
      <c r="BC2247" s="101">
        <f>_xll.qlInterestRateIndexMaturity(Currency&amp;"ibor"&amp;Tenor,BB2247,Trigger)</f>
        <v>55212</v>
      </c>
      <c r="BD2247" s="246">
        <f>_xll.qlIndexFixing($AD$5,BA2247,TRUE,_xll.ohTrigger(Trigger,Trigger3M))</f>
        <v>1.7209948165828059E-2</v>
      </c>
      <c r="BE2247" s="246" t="e">
        <f>IFERROR(_xll.qlIndexFixing($BF$1,BA2247,TRUE,_xll.ohTrigger(Trigger,Trigger3M)),#N/A)</f>
        <v>#N/A</v>
      </c>
    </row>
    <row r="2248" spans="52:57" ht="11.25" customHeight="1" x14ac:dyDescent="0.25">
      <c r="AZ2248" s="102" t="s">
        <v>83</v>
      </c>
      <c r="BA2248" s="101">
        <f>_xll.qlInterestRateIndexFixingDate(Currency&amp;"ibor"&amp;Tenor,BB2248,Trigger)</f>
        <v>55124</v>
      </c>
      <c r="BB2248" s="101">
        <f>_xll.qlCalendarAdvance(Calendar,BB2247,AZ2248,"f",,Trigger)</f>
        <v>55128</v>
      </c>
      <c r="BC2248" s="101">
        <f>_xll.qlInterestRateIndexMaturity(Currency&amp;"ibor"&amp;Tenor,BB2248,Trigger)</f>
        <v>55218</v>
      </c>
      <c r="BD2248" s="246">
        <f>_xll.qlIndexFixing($AD$5,BA2248,TRUE,_xll.ohTrigger(Trigger,Trigger3M))</f>
        <v>1.7210208941595972E-2</v>
      </c>
      <c r="BE2248" s="246" t="e">
        <f>IFERROR(_xll.qlIndexFixing($BF$1,BA2248,TRUE,_xll.ohTrigger(Trigger,Trigger3M)),#N/A)</f>
        <v>#N/A</v>
      </c>
    </row>
    <row r="2249" spans="52:57" ht="11.25" customHeight="1" x14ac:dyDescent="0.25">
      <c r="AZ2249" s="102" t="s">
        <v>83</v>
      </c>
      <c r="BA2249" s="101">
        <f>_xll.qlInterestRateIndexFixingDate(Currency&amp;"ibor"&amp;Tenor,BB2249,Trigger)</f>
        <v>55131</v>
      </c>
      <c r="BB2249" s="101">
        <f>_xll.qlCalendarAdvance(Calendar,BB2248,AZ2249,"f",,Trigger)</f>
        <v>55135</v>
      </c>
      <c r="BC2249" s="101">
        <f>_xll.qlInterestRateIndexMaturity(Currency&amp;"ibor"&amp;Tenor,BB2249,Trigger)</f>
        <v>55225</v>
      </c>
      <c r="BD2249" s="246">
        <f>_xll.qlIndexFixing($AD$5,BA2249,TRUE,_xll.ohTrigger(Trigger,Trigger3M))</f>
        <v>1.7210932136856094E-2</v>
      </c>
      <c r="BE2249" s="246" t="e">
        <f>IFERROR(_xll.qlIndexFixing($BF$1,BA2249,TRUE,_xll.ohTrigger(Trigger,Trigger3M)),#N/A)</f>
        <v>#N/A</v>
      </c>
    </row>
    <row r="2250" spans="52:57" ht="11.25" customHeight="1" x14ac:dyDescent="0.25">
      <c r="AZ2250" s="102" t="s">
        <v>83</v>
      </c>
      <c r="BA2250" s="101">
        <f>_xll.qlInterestRateIndexFixingDate(Currency&amp;"ibor"&amp;Tenor,BB2250,Trigger)</f>
        <v>55138</v>
      </c>
      <c r="BB2250" s="101">
        <f>_xll.qlCalendarAdvance(Calendar,BB2249,AZ2250,"f",,Trigger)</f>
        <v>55142</v>
      </c>
      <c r="BC2250" s="101">
        <f>_xll.qlInterestRateIndexMaturity(Currency&amp;"ibor"&amp;Tenor,BB2250,Trigger)</f>
        <v>55232</v>
      </c>
      <c r="BD2250" s="246">
        <f>_xll.qlIndexFixing($AD$5,BA2250,TRUE,_xll.ohTrigger(Trigger,Trigger3M))</f>
        <v>1.721165533224589E-2</v>
      </c>
      <c r="BE2250" s="246" t="e">
        <f>IFERROR(_xll.qlIndexFixing($BF$1,BA2250,TRUE,_xll.ohTrigger(Trigger,Trigger3M)),#N/A)</f>
        <v>#N/A</v>
      </c>
    </row>
    <row r="2251" spans="52:57" ht="11.25" customHeight="1" x14ac:dyDescent="0.25">
      <c r="AZ2251" s="102" t="s">
        <v>83</v>
      </c>
      <c r="BA2251" s="101">
        <f>_xll.qlInterestRateIndexFixingDate(Currency&amp;"ibor"&amp;Tenor,BB2251,Trigger)</f>
        <v>55144</v>
      </c>
      <c r="BB2251" s="101">
        <f>_xll.qlCalendarAdvance(Calendar,BB2250,AZ2251,"f",,Trigger)</f>
        <v>55149</v>
      </c>
      <c r="BC2251" s="101">
        <f>_xll.qlInterestRateIndexMaturity(Currency&amp;"ibor"&amp;Tenor,BB2251,Trigger)</f>
        <v>55239</v>
      </c>
      <c r="BD2251" s="246">
        <f>_xll.qlIndexFixing($AD$5,BA2251,TRUE,_xll.ohTrigger(Trigger,Trigger3M))</f>
        <v>1.721237852776536E-2</v>
      </c>
      <c r="BE2251" s="246" t="e">
        <f>IFERROR(_xll.qlIndexFixing($BF$1,BA2251,TRUE,_xll.ohTrigger(Trigger,Trigger3M)),#N/A)</f>
        <v>#N/A</v>
      </c>
    </row>
    <row r="2252" spans="52:57" ht="11.25" customHeight="1" x14ac:dyDescent="0.25">
      <c r="AZ2252" s="102" t="s">
        <v>83</v>
      </c>
      <c r="BA2252" s="101">
        <f>_xll.qlInterestRateIndexFixingDate(Currency&amp;"ibor"&amp;Tenor,BB2252,Trigger)</f>
        <v>55152</v>
      </c>
      <c r="BB2252" s="101">
        <f>_xll.qlCalendarAdvance(Calendar,BB2251,AZ2252,"f",,Trigger)</f>
        <v>55156</v>
      </c>
      <c r="BC2252" s="101">
        <f>_xll.qlInterestRateIndexMaturity(Currency&amp;"ibor"&amp;Tenor,BB2252,Trigger)</f>
        <v>55247</v>
      </c>
      <c r="BD2252" s="246">
        <f>_xll.qlIndexFixing($AD$5,BA2252,TRUE,_xll.ohTrigger(Trigger,Trigger3M))</f>
        <v>1.7213564315331852E-2</v>
      </c>
      <c r="BE2252" s="246" t="e">
        <f>IFERROR(_xll.qlIndexFixing($BF$1,BA2252,TRUE,_xll.ohTrigger(Trigger,Trigger3M)),#N/A)</f>
        <v>#N/A</v>
      </c>
    </row>
    <row r="2253" spans="52:57" ht="11.25" customHeight="1" x14ac:dyDescent="0.25">
      <c r="AZ2253" s="102" t="s">
        <v>83</v>
      </c>
      <c r="BA2253" s="101">
        <f>_xll.qlInterestRateIndexFixingDate(Currency&amp;"ibor"&amp;Tenor,BB2253,Trigger)</f>
        <v>55159</v>
      </c>
      <c r="BB2253" s="101">
        <f>_xll.qlCalendarAdvance(Calendar,BB2252,AZ2253,"f",,Trigger)</f>
        <v>55163</v>
      </c>
      <c r="BC2253" s="101">
        <f>_xll.qlInterestRateIndexMaturity(Currency&amp;"ibor"&amp;Tenor,BB2253,Trigger)</f>
        <v>55253</v>
      </c>
      <c r="BD2253" s="246">
        <f>_xll.qlIndexFixing($AD$5,BA2253,TRUE,_xll.ohTrigger(Trigger,Trigger3M))</f>
        <v>1.7213824919195098E-2</v>
      </c>
      <c r="BE2253" s="246" t="e">
        <f>IFERROR(_xll.qlIndexFixing($BF$1,BA2253,TRUE,_xll.ohTrigger(Trigger,Trigger3M)),#N/A)</f>
        <v>#N/A</v>
      </c>
    </row>
    <row r="2254" spans="52:57" ht="11.25" customHeight="1" x14ac:dyDescent="0.25">
      <c r="AZ2254" s="102" t="s">
        <v>83</v>
      </c>
      <c r="BA2254" s="101">
        <f>_xll.qlInterestRateIndexFixingDate(Currency&amp;"ibor"&amp;Tenor,BB2254,Trigger)</f>
        <v>55166</v>
      </c>
      <c r="BB2254" s="101">
        <f>_xll.qlCalendarAdvance(Calendar,BB2253,AZ2254,"f",,Trigger)</f>
        <v>55170</v>
      </c>
      <c r="BC2254" s="101">
        <f>_xll.qlInterestRateIndexMaturity(Currency&amp;"ibor"&amp;Tenor,BB2254,Trigger)</f>
        <v>55260</v>
      </c>
      <c r="BD2254" s="246">
        <f>_xll.qlIndexFixing($AD$5,BA2254,TRUE,_xll.ohTrigger(Trigger,Trigger3M))</f>
        <v>1.7214548115105366E-2</v>
      </c>
      <c r="BE2254" s="246" t="e">
        <f>IFERROR(_xll.qlIndexFixing($BF$1,BA2254,TRUE,_xll.ohTrigger(Trigger,Trigger3M)),#N/A)</f>
        <v>#N/A</v>
      </c>
    </row>
    <row r="2255" spans="52:57" ht="11.25" customHeight="1" x14ac:dyDescent="0.25">
      <c r="AZ2255" s="102" t="s">
        <v>83</v>
      </c>
      <c r="BA2255" s="101">
        <f>_xll.qlInterestRateIndexFixingDate(Currency&amp;"ibor"&amp;Tenor,BB2255,Trigger)</f>
        <v>55173</v>
      </c>
      <c r="BB2255" s="101">
        <f>_xll.qlCalendarAdvance(Calendar,BB2254,AZ2255,"f",,Trigger)</f>
        <v>55177</v>
      </c>
      <c r="BC2255" s="101">
        <f>_xll.qlInterestRateIndexMaturity(Currency&amp;"ibor"&amp;Tenor,BB2255,Trigger)</f>
        <v>55267</v>
      </c>
      <c r="BD2255" s="246">
        <f>_xll.qlIndexFixing($AD$5,BA2255,TRUE,_xll.ohTrigger(Trigger,Trigger3M))</f>
        <v>1.7215271311146196E-2</v>
      </c>
      <c r="BE2255" s="246" t="e">
        <f>IFERROR(_xll.qlIndexFixing($BF$1,BA2255,TRUE,_xll.ohTrigger(Trigger,Trigger3M)),#N/A)</f>
        <v>#N/A</v>
      </c>
    </row>
    <row r="2256" spans="52:57" ht="11.25" customHeight="1" x14ac:dyDescent="0.25">
      <c r="AZ2256" s="102" t="s">
        <v>83</v>
      </c>
      <c r="BA2256" s="101">
        <f>_xll.qlInterestRateIndexFixingDate(Currency&amp;"ibor"&amp;Tenor,BB2256,Trigger)</f>
        <v>55180</v>
      </c>
      <c r="BB2256" s="101">
        <f>_xll.qlCalendarAdvance(Calendar,BB2255,AZ2256,"f",,Trigger)</f>
        <v>55184</v>
      </c>
      <c r="BC2256" s="101">
        <f>_xll.qlInterestRateIndexMaturity(Currency&amp;"ibor"&amp;Tenor,BB2256,Trigger)</f>
        <v>55271</v>
      </c>
      <c r="BD2256" s="246">
        <f>_xll.qlIndexFixing($AD$5,BA2256,TRUE,_xll.ohTrigger(Trigger,Trigger3M))</f>
        <v>1.7214606425422399E-2</v>
      </c>
      <c r="BE2256" s="246" t="e">
        <f>IFERROR(_xll.qlIndexFixing($BF$1,BA2256,TRUE,_xll.ohTrigger(Trigger,Trigger3M)),#N/A)</f>
        <v>#N/A</v>
      </c>
    </row>
    <row r="2257" spans="52:57" ht="11.25" customHeight="1" x14ac:dyDescent="0.25">
      <c r="AZ2257" s="102" t="s">
        <v>83</v>
      </c>
      <c r="BA2257" s="101">
        <f>_xll.qlInterestRateIndexFixingDate(Currency&amp;"ibor"&amp;Tenor,BB2257,Trigger)</f>
        <v>55187</v>
      </c>
      <c r="BB2257" s="101">
        <f>_xll.qlCalendarAdvance(Calendar,BB2256,AZ2257,"f",,Trigger)</f>
        <v>55191</v>
      </c>
      <c r="BC2257" s="101">
        <f>_xll.qlInterestRateIndexMaturity(Currency&amp;"ibor"&amp;Tenor,BB2257,Trigger)</f>
        <v>55281</v>
      </c>
      <c r="BD2257" s="246">
        <f>_xll.qlIndexFixing($AD$5,BA2257,TRUE,_xll.ohTrigger(Trigger,Trigger3M))</f>
        <v>1.7216717703617768E-2</v>
      </c>
      <c r="BE2257" s="246" t="e">
        <f>IFERROR(_xll.qlIndexFixing($BF$1,BA2257,TRUE,_xll.ohTrigger(Trigger,Trigger3M)),#N/A)</f>
        <v>#N/A</v>
      </c>
    </row>
    <row r="2258" spans="52:57" ht="11.25" customHeight="1" x14ac:dyDescent="0.25">
      <c r="AZ2258" s="102" t="s">
        <v>83</v>
      </c>
      <c r="BA2258" s="101">
        <f>_xll.qlInterestRateIndexFixingDate(Currency&amp;"ibor"&amp;Tenor,BB2258,Trigger)</f>
        <v>55194</v>
      </c>
      <c r="BB2258" s="101">
        <f>_xll.qlCalendarAdvance(Calendar,BB2257,AZ2258,"f",,Trigger)</f>
        <v>55198</v>
      </c>
      <c r="BC2258" s="101">
        <f>_xll.qlInterestRateIndexMaturity(Currency&amp;"ibor"&amp;Tenor,BB2258,Trigger)</f>
        <v>55288</v>
      </c>
      <c r="BD2258" s="246">
        <f>_xll.qlIndexFixing($AD$5,BA2258,TRUE,_xll.ohTrigger(Trigger,Trigger3M))</f>
        <v>1.7217440900048508E-2</v>
      </c>
      <c r="BE2258" s="246" t="e">
        <f>IFERROR(_xll.qlIndexFixing($BF$1,BA2258,TRUE,_xll.ohTrigger(Trigger,Trigger3M)),#N/A)</f>
        <v>#N/A</v>
      </c>
    </row>
    <row r="2259" spans="52:57" ht="11.25" customHeight="1" x14ac:dyDescent="0.25">
      <c r="AZ2259" s="102" t="s">
        <v>83</v>
      </c>
      <c r="BA2259" s="101">
        <f>_xll.qlInterestRateIndexFixingDate(Currency&amp;"ibor"&amp;Tenor,BB2259,Trigger)</f>
        <v>55201</v>
      </c>
      <c r="BB2259" s="101">
        <f>_xll.qlCalendarAdvance(Calendar,BB2258,AZ2259,"f",,Trigger)</f>
        <v>55205</v>
      </c>
      <c r="BC2259" s="101">
        <f>_xll.qlInterestRateIndexMaturity(Currency&amp;"ibor"&amp;Tenor,BB2259,Trigger)</f>
        <v>55295</v>
      </c>
      <c r="BD2259" s="246">
        <f>_xll.qlIndexFixing($AD$5,BA2259,TRUE,_xll.ohTrigger(Trigger,Trigger3M))</f>
        <v>1.7218164096609812E-2</v>
      </c>
      <c r="BE2259" s="246" t="e">
        <f>IFERROR(_xll.qlIndexFixing($BF$1,BA2259,TRUE,_xll.ohTrigger(Trigger,Trigger3M)),#N/A)</f>
        <v>#N/A</v>
      </c>
    </row>
    <row r="2260" spans="52:57" ht="11.25" customHeight="1" x14ac:dyDescent="0.25">
      <c r="AZ2260" s="102" t="s">
        <v>83</v>
      </c>
      <c r="BA2260" s="101">
        <f>_xll.qlInterestRateIndexFixingDate(Currency&amp;"ibor"&amp;Tenor,BB2260,Trigger)</f>
        <v>55208</v>
      </c>
      <c r="BB2260" s="101">
        <f>_xll.qlCalendarAdvance(Calendar,BB2259,AZ2260,"f",,Trigger)</f>
        <v>55212</v>
      </c>
      <c r="BC2260" s="101">
        <f>_xll.qlInterestRateIndexMaturity(Currency&amp;"ibor"&amp;Tenor,BB2260,Trigger)</f>
        <v>55304</v>
      </c>
      <c r="BD2260" s="246">
        <f>_xll.qlIndexFixing($AD$5,BA2260,TRUE,_xll.ohTrigger(Trigger,Trigger3M))</f>
        <v>1.7219813047490214E-2</v>
      </c>
      <c r="BE2260" s="246" t="e">
        <f>IFERROR(_xll.qlIndexFixing($BF$1,BA2260,TRUE,_xll.ohTrigger(Trigger,Trigger3M)),#N/A)</f>
        <v>#N/A</v>
      </c>
    </row>
    <row r="2261" spans="52:57" ht="11.25" customHeight="1" x14ac:dyDescent="0.25">
      <c r="AZ2261" s="102" t="s">
        <v>83</v>
      </c>
      <c r="BA2261" s="101">
        <f>_xll.qlInterestRateIndexFixingDate(Currency&amp;"ibor"&amp;Tenor,BB2261,Trigger)</f>
        <v>55215</v>
      </c>
      <c r="BB2261" s="101">
        <f>_xll.qlCalendarAdvance(Calendar,BB2260,AZ2261,"f",,Trigger)</f>
        <v>55219</v>
      </c>
      <c r="BC2261" s="101">
        <f>_xll.qlInterestRateIndexMaturity(Currency&amp;"ibor"&amp;Tenor,BB2261,Trigger)</f>
        <v>55311</v>
      </c>
      <c r="BD2261" s="246">
        <f>_xll.qlIndexFixing($AD$5,BA2261,TRUE,_xll.ohTrigger(Trigger,Trigger3M))</f>
        <v>1.7220536313368704E-2</v>
      </c>
      <c r="BE2261" s="246" t="e">
        <f>IFERROR(_xll.qlIndexFixing($BF$1,BA2261,TRUE,_xll.ohTrigger(Trigger,Trigger3M)),#N/A)</f>
        <v>#N/A</v>
      </c>
    </row>
    <row r="2262" spans="52:57" ht="11.25" customHeight="1" x14ac:dyDescent="0.25">
      <c r="AZ2262" s="102" t="s">
        <v>83</v>
      </c>
      <c r="BA2262" s="101">
        <f>_xll.qlInterestRateIndexFixingDate(Currency&amp;"ibor"&amp;Tenor,BB2262,Trigger)</f>
        <v>55222</v>
      </c>
      <c r="BB2262" s="101">
        <f>_xll.qlCalendarAdvance(Calendar,BB2261,AZ2262,"f",,Trigger)</f>
        <v>55226</v>
      </c>
      <c r="BC2262" s="101">
        <f>_xll.qlInterestRateIndexMaturity(Currency&amp;"ibor"&amp;Tenor,BB2262,Trigger)</f>
        <v>55318</v>
      </c>
      <c r="BD2262" s="246">
        <f>_xll.qlIndexFixing($AD$5,BA2262,TRUE,_xll.ohTrigger(Trigger,Trigger3M))</f>
        <v>1.7221259579381004E-2</v>
      </c>
      <c r="BE2262" s="246" t="e">
        <f>IFERROR(_xll.qlIndexFixing($BF$1,BA2262,TRUE,_xll.ohTrigger(Trigger,Trigger3M)),#N/A)</f>
        <v>#N/A</v>
      </c>
    </row>
    <row r="2263" spans="52:57" ht="11.25" customHeight="1" x14ac:dyDescent="0.25">
      <c r="AZ2263" s="102" t="s">
        <v>83</v>
      </c>
      <c r="BA2263" s="101">
        <f>_xll.qlInterestRateIndexFixingDate(Currency&amp;"ibor"&amp;Tenor,BB2263,Trigger)</f>
        <v>55229</v>
      </c>
      <c r="BB2263" s="101">
        <f>_xll.qlCalendarAdvance(Calendar,BB2262,AZ2263,"f",,Trigger)</f>
        <v>55233</v>
      </c>
      <c r="BC2263" s="101">
        <f>_xll.qlInterestRateIndexMaturity(Currency&amp;"ibor"&amp;Tenor,BB2263,Trigger)</f>
        <v>55325</v>
      </c>
      <c r="BD2263" s="246">
        <f>_xll.qlIndexFixing($AD$5,BA2263,TRUE,_xll.ohTrigger(Trigger,Trigger3M))</f>
        <v>1.722198284552624E-2</v>
      </c>
      <c r="BE2263" s="246" t="e">
        <f>IFERROR(_xll.qlIndexFixing($BF$1,BA2263,TRUE,_xll.ohTrigger(Trigger,Trigger3M)),#N/A)</f>
        <v>#N/A</v>
      </c>
    </row>
    <row r="2264" spans="52:57" ht="11.25" customHeight="1" x14ac:dyDescent="0.25">
      <c r="AZ2264" s="102" t="s">
        <v>83</v>
      </c>
      <c r="BA2264" s="101">
        <f>_xll.qlInterestRateIndexFixingDate(Currency&amp;"ibor"&amp;Tenor,BB2264,Trigger)</f>
        <v>55236</v>
      </c>
      <c r="BB2264" s="101">
        <f>_xll.qlCalendarAdvance(Calendar,BB2263,AZ2264,"f",,Trigger)</f>
        <v>55240</v>
      </c>
      <c r="BC2264" s="101">
        <f>_xll.qlInterestRateIndexMaturity(Currency&amp;"ibor"&amp;Tenor,BB2264,Trigger)</f>
        <v>55332</v>
      </c>
      <c r="BD2264" s="246">
        <f>_xll.qlIndexFixing($AD$5,BA2264,TRUE,_xll.ohTrigger(Trigger,Trigger3M))</f>
        <v>1.7222706111802676E-2</v>
      </c>
      <c r="BE2264" s="246" t="e">
        <f>IFERROR(_xll.qlIndexFixing($BF$1,BA2264,TRUE,_xll.ohTrigger(Trigger,Trigger3M)),#N/A)</f>
        <v>#N/A</v>
      </c>
    </row>
    <row r="2265" spans="52:57" ht="11.25" customHeight="1" x14ac:dyDescent="0.25">
      <c r="AZ2265" s="102" t="s">
        <v>83</v>
      </c>
      <c r="BA2265" s="101">
        <f>_xll.qlInterestRateIndexFixingDate(Currency&amp;"ibor"&amp;Tenor,BB2265,Trigger)</f>
        <v>55241</v>
      </c>
      <c r="BB2265" s="101">
        <f>_xll.qlCalendarAdvance(Calendar,BB2264,AZ2265,"f",,Trigger)</f>
        <v>55247</v>
      </c>
      <c r="BC2265" s="101">
        <f>_xll.qlInterestRateIndexMaturity(Currency&amp;"ibor"&amp;Tenor,BB2265,Trigger)</f>
        <v>55338</v>
      </c>
      <c r="BD2265" s="246">
        <f>_xll.qlIndexFixing($AD$5,BA2265,TRUE,_xll.ohTrigger(Trigger,Trigger3M))</f>
        <v>1.7222966319447766E-2</v>
      </c>
      <c r="BE2265" s="246" t="e">
        <f>IFERROR(_xll.qlIndexFixing($BF$1,BA2265,TRUE,_xll.ohTrigger(Trigger,Trigger3M)),#N/A)</f>
        <v>#N/A</v>
      </c>
    </row>
    <row r="2266" spans="52:57" ht="11.25" customHeight="1" x14ac:dyDescent="0.25">
      <c r="AZ2266" s="102" t="s">
        <v>83</v>
      </c>
      <c r="BA2266" s="101">
        <f>_xll.qlInterestRateIndexFixingDate(Currency&amp;"ibor"&amp;Tenor,BB2266,Trigger)</f>
        <v>55250</v>
      </c>
      <c r="BB2266" s="101">
        <f>_xll.qlCalendarAdvance(Calendar,BB2265,AZ2266,"f",,Trigger)</f>
        <v>55254</v>
      </c>
      <c r="BC2266" s="101">
        <f>_xll.qlInterestRateIndexMaturity(Currency&amp;"ibor"&amp;Tenor,BB2266,Trigger)</f>
        <v>55345</v>
      </c>
      <c r="BD2266" s="246">
        <f>_xll.qlIndexFixing($AD$5,BA2266,TRUE,_xll.ohTrigger(Trigger,Trigger3M))</f>
        <v>1.7223689551455673E-2</v>
      </c>
      <c r="BE2266" s="246" t="e">
        <f>IFERROR(_xll.qlIndexFixing($BF$1,BA2266,TRUE,_xll.ohTrigger(Trigger,Trigger3M)),#N/A)</f>
        <v>#N/A</v>
      </c>
    </row>
    <row r="2267" spans="52:57" ht="11.25" customHeight="1" x14ac:dyDescent="0.25">
      <c r="AZ2267" s="102" t="s">
        <v>83</v>
      </c>
      <c r="BA2267" s="101">
        <f>_xll.qlInterestRateIndexFixingDate(Currency&amp;"ibor"&amp;Tenor,BB2267,Trigger)</f>
        <v>55257</v>
      </c>
      <c r="BB2267" s="101">
        <f>_xll.qlCalendarAdvance(Calendar,BB2266,AZ2267,"f",,Trigger)</f>
        <v>55261</v>
      </c>
      <c r="BC2267" s="101">
        <f>_xll.qlInterestRateIndexMaturity(Currency&amp;"ibor"&amp;Tenor,BB2267,Trigger)</f>
        <v>55352</v>
      </c>
      <c r="BD2267" s="246">
        <f>_xll.qlIndexFixing($AD$5,BA2267,TRUE,_xll.ohTrigger(Trigger,Trigger3M))</f>
        <v>1.7224412783593591E-2</v>
      </c>
      <c r="BE2267" s="246" t="e">
        <f>IFERROR(_xll.qlIndexFixing($BF$1,BA2267,TRUE,_xll.ohTrigger(Trigger,Trigger3M)),#N/A)</f>
        <v>#N/A</v>
      </c>
    </row>
    <row r="2268" spans="52:57" ht="11.25" customHeight="1" x14ac:dyDescent="0.25">
      <c r="AZ2268" s="102" t="s">
        <v>83</v>
      </c>
      <c r="BA2268" s="101">
        <f>_xll.qlInterestRateIndexFixingDate(Currency&amp;"ibor"&amp;Tenor,BB2268,Trigger)</f>
        <v>55264</v>
      </c>
      <c r="BB2268" s="101">
        <f>_xll.qlCalendarAdvance(Calendar,BB2267,AZ2268,"f",,Trigger)</f>
        <v>55268</v>
      </c>
      <c r="BC2268" s="101">
        <f>_xll.qlInterestRateIndexMaturity(Currency&amp;"ibor"&amp;Tenor,BB2268,Trigger)</f>
        <v>55359</v>
      </c>
      <c r="BD2268" s="246">
        <f>_xll.qlIndexFixing($AD$5,BA2268,TRUE,_xll.ohTrigger(Trigger,Trigger3M))</f>
        <v>1.7221355112736859E-2</v>
      </c>
      <c r="BE2268" s="246" t="e">
        <f>IFERROR(_xll.qlIndexFixing($BF$1,BA2268,TRUE,_xll.ohTrigger(Trigger,Trigger3M)),#N/A)</f>
        <v>#N/A</v>
      </c>
    </row>
    <row r="2269" spans="52:57" ht="11.25" customHeight="1" x14ac:dyDescent="0.25">
      <c r="AZ2269" s="102" t="s">
        <v>83</v>
      </c>
      <c r="BA2269" s="101">
        <f>_xll.qlInterestRateIndexFixingDate(Currency&amp;"ibor"&amp;Tenor,BB2269,Trigger)</f>
        <v>55270</v>
      </c>
      <c r="BB2269" s="101">
        <f>_xll.qlCalendarAdvance(Calendar,BB2268,AZ2269,"f",,Trigger)</f>
        <v>55275</v>
      </c>
      <c r="BC2269" s="101">
        <f>_xll.qlInterestRateIndexMaturity(Currency&amp;"ibor"&amp;Tenor,BB2269,Trigger)</f>
        <v>55367</v>
      </c>
      <c r="BD2269" s="246">
        <f>_xll.qlIndexFixing($AD$5,BA2269,TRUE,_xll.ohTrigger(Trigger,Trigger3M))</f>
        <v>1.7192642228269581E-2</v>
      </c>
      <c r="BE2269" s="246" t="e">
        <f>IFERROR(_xll.qlIndexFixing($BF$1,BA2269,TRUE,_xll.ohTrigger(Trigger,Trigger3M)),#N/A)</f>
        <v>#N/A</v>
      </c>
    </row>
    <row r="2270" spans="52:57" ht="11.25" customHeight="1" x14ac:dyDescent="0.25">
      <c r="AZ2270" s="102" t="s">
        <v>83</v>
      </c>
      <c r="BA2270" s="101">
        <f>_xll.qlInterestRateIndexFixingDate(Currency&amp;"ibor"&amp;Tenor,BB2270,Trigger)</f>
        <v>55278</v>
      </c>
      <c r="BB2270" s="101">
        <f>_xll.qlCalendarAdvance(Calendar,BB2269,AZ2270,"f",,Trigger)</f>
        <v>55282</v>
      </c>
      <c r="BC2270" s="101">
        <f>_xll.qlInterestRateIndexMaturity(Currency&amp;"ibor"&amp;Tenor,BB2270,Trigger)</f>
        <v>55374</v>
      </c>
      <c r="BD2270" s="246">
        <f>_xll.qlIndexFixing($AD$5,BA2270,TRUE,_xll.ohTrigger(Trigger,Trigger3M))</f>
        <v>1.7167138111034937E-2</v>
      </c>
      <c r="BE2270" s="246" t="e">
        <f>IFERROR(_xll.qlIndexFixing($BF$1,BA2270,TRUE,_xll.ohTrigger(Trigger,Trigger3M)),#N/A)</f>
        <v>#N/A</v>
      </c>
    </row>
    <row r="2271" spans="52:57" ht="11.25" customHeight="1" x14ac:dyDescent="0.25">
      <c r="AZ2271" s="102" t="s">
        <v>83</v>
      </c>
      <c r="BA2271" s="101">
        <f>_xll.qlInterestRateIndexFixingDate(Currency&amp;"ibor"&amp;Tenor,BB2271,Trigger)</f>
        <v>55285</v>
      </c>
      <c r="BB2271" s="101">
        <f>_xll.qlCalendarAdvance(Calendar,BB2270,AZ2271,"f",,Trigger)</f>
        <v>55289</v>
      </c>
      <c r="BC2271" s="101">
        <f>_xll.qlInterestRateIndexMaturity(Currency&amp;"ibor"&amp;Tenor,BB2271,Trigger)</f>
        <v>55381</v>
      </c>
      <c r="BD2271" s="246">
        <f>_xll.qlIndexFixing($AD$5,BA2271,TRUE,_xll.ohTrigger(Trigger,Trigger3M))</f>
        <v>1.7141606291991622E-2</v>
      </c>
      <c r="BE2271" s="246" t="e">
        <f>IFERROR(_xll.qlIndexFixing($BF$1,BA2271,TRUE,_xll.ohTrigger(Trigger,Trigger3M)),#N/A)</f>
        <v>#N/A</v>
      </c>
    </row>
    <row r="2272" spans="52:57" ht="11.25" customHeight="1" x14ac:dyDescent="0.25">
      <c r="AZ2272" s="102" t="s">
        <v>83</v>
      </c>
      <c r="BA2272" s="101">
        <f>_xll.qlInterestRateIndexFixingDate(Currency&amp;"ibor"&amp;Tenor,BB2272,Trigger)</f>
        <v>55292</v>
      </c>
      <c r="BB2272" s="101">
        <f>_xll.qlCalendarAdvance(Calendar,BB2271,AZ2272,"f",,Trigger)</f>
        <v>55296</v>
      </c>
      <c r="BC2272" s="101">
        <f>_xll.qlInterestRateIndexMaturity(Currency&amp;"ibor"&amp;Tenor,BB2272,Trigger)</f>
        <v>55388</v>
      </c>
      <c r="BD2272" s="246">
        <f>_xll.qlIndexFixing($AD$5,BA2272,TRUE,_xll.ohTrigger(Trigger,Trigger3M))</f>
        <v>1.7116046771683546E-2</v>
      </c>
      <c r="BE2272" s="246" t="e">
        <f>IFERROR(_xll.qlIndexFixing($BF$1,BA2272,TRUE,_xll.ohTrigger(Trigger,Trigger3M)),#N/A)</f>
        <v>#N/A</v>
      </c>
    </row>
    <row r="2273" spans="52:57" ht="11.25" customHeight="1" x14ac:dyDescent="0.25">
      <c r="AZ2273" s="102" t="s">
        <v>83</v>
      </c>
      <c r="BA2273" s="101">
        <f>_xll.qlInterestRateIndexFixingDate(Currency&amp;"ibor"&amp;Tenor,BB2273,Trigger)</f>
        <v>55299</v>
      </c>
      <c r="BB2273" s="101">
        <f>_xll.qlCalendarAdvance(Calendar,BB2272,AZ2273,"f",,Trigger)</f>
        <v>55303</v>
      </c>
      <c r="BC2273" s="101">
        <f>_xll.qlInterestRateIndexMaturity(Currency&amp;"ibor"&amp;Tenor,BB2273,Trigger)</f>
        <v>55395</v>
      </c>
      <c r="BD2273" s="246">
        <f>_xll.qlIndexFixing($AD$5,BA2273,TRUE,_xll.ohTrigger(Trigger,Trigger3M))</f>
        <v>1.709045955064941E-2</v>
      </c>
      <c r="BE2273" s="246" t="e">
        <f>IFERROR(_xll.qlIndexFixing($BF$1,BA2273,TRUE,_xll.ohTrigger(Trigger,Trigger3M)),#N/A)</f>
        <v>#N/A</v>
      </c>
    </row>
    <row r="2274" spans="52:57" ht="11.25" customHeight="1" x14ac:dyDescent="0.25">
      <c r="AZ2274" s="102" t="s">
        <v>83</v>
      </c>
      <c r="BA2274" s="101">
        <f>_xll.qlInterestRateIndexFixingDate(Currency&amp;"ibor"&amp;Tenor,BB2274,Trigger)</f>
        <v>55306</v>
      </c>
      <c r="BB2274" s="101">
        <f>_xll.qlCalendarAdvance(Calendar,BB2273,AZ2274,"f",,Trigger)</f>
        <v>55310</v>
      </c>
      <c r="BC2274" s="101">
        <f>_xll.qlInterestRateIndexMaturity(Currency&amp;"ibor"&amp;Tenor,BB2274,Trigger)</f>
        <v>55402</v>
      </c>
      <c r="BD2274" s="246">
        <f>_xll.qlIndexFixing($AD$5,BA2274,TRUE,_xll.ohTrigger(Trigger,Trigger3M))</f>
        <v>1.7064844629433997E-2</v>
      </c>
      <c r="BE2274" s="246" t="e">
        <f>IFERROR(_xll.qlIndexFixing($BF$1,BA2274,TRUE,_xll.ohTrigger(Trigger,Trigger3M)),#N/A)</f>
        <v>#N/A</v>
      </c>
    </row>
    <row r="2275" spans="52:57" ht="11.25" customHeight="1" x14ac:dyDescent="0.25">
      <c r="AZ2275" s="102" t="s">
        <v>83</v>
      </c>
      <c r="BA2275" s="101">
        <f>_xll.qlInterestRateIndexFixingDate(Currency&amp;"ibor"&amp;Tenor,BB2275,Trigger)</f>
        <v>55313</v>
      </c>
      <c r="BB2275" s="101">
        <f>_xll.qlCalendarAdvance(Calendar,BB2274,AZ2275,"f",,Trigger)</f>
        <v>55317</v>
      </c>
      <c r="BC2275" s="101">
        <f>_xll.qlInterestRateIndexMaturity(Currency&amp;"ibor"&amp;Tenor,BB2275,Trigger)</f>
        <v>55409</v>
      </c>
      <c r="BD2275" s="246">
        <f>_xll.qlIndexFixing($AD$5,BA2275,TRUE,_xll.ohTrigger(Trigger,Trigger3M))</f>
        <v>1.7039202008581215E-2</v>
      </c>
      <c r="BE2275" s="246" t="e">
        <f>IFERROR(_xll.qlIndexFixing($BF$1,BA2275,TRUE,_xll.ohTrigger(Trigger,Trigger3M)),#N/A)</f>
        <v>#N/A</v>
      </c>
    </row>
    <row r="2276" spans="52:57" ht="11.25" customHeight="1" x14ac:dyDescent="0.25">
      <c r="AZ2276" s="102" t="s">
        <v>83</v>
      </c>
      <c r="BA2276" s="101">
        <f>_xll.qlInterestRateIndexFixingDate(Currency&amp;"ibor"&amp;Tenor,BB2276,Trigger)</f>
        <v>55320</v>
      </c>
      <c r="BB2276" s="101">
        <f>_xll.qlCalendarAdvance(Calendar,BB2275,AZ2276,"f",,Trigger)</f>
        <v>55324</v>
      </c>
      <c r="BC2276" s="101">
        <f>_xll.qlInterestRateIndexMaturity(Currency&amp;"ibor"&amp;Tenor,BB2276,Trigger)</f>
        <v>55416</v>
      </c>
      <c r="BD2276" s="246">
        <f>_xll.qlIndexFixing($AD$5,BA2276,TRUE,_xll.ohTrigger(Trigger,Trigger3M))</f>
        <v>1.7013531688634977E-2</v>
      </c>
      <c r="BE2276" s="246" t="e">
        <f>IFERROR(_xll.qlIndexFixing($BF$1,BA2276,TRUE,_xll.ohTrigger(Trigger,Trigger3M)),#N/A)</f>
        <v>#N/A</v>
      </c>
    </row>
    <row r="2277" spans="52:57" ht="11.25" customHeight="1" x14ac:dyDescent="0.25">
      <c r="AZ2277" s="102" t="s">
        <v>83</v>
      </c>
      <c r="BA2277" s="101">
        <f>_xll.qlInterestRateIndexFixingDate(Currency&amp;"ibor"&amp;Tenor,BB2277,Trigger)</f>
        <v>55327</v>
      </c>
      <c r="BB2277" s="101">
        <f>_xll.qlCalendarAdvance(Calendar,BB2276,AZ2277,"f",,Trigger)</f>
        <v>55331</v>
      </c>
      <c r="BC2277" s="101">
        <f>_xll.qlInterestRateIndexMaturity(Currency&amp;"ibor"&amp;Tenor,BB2277,Trigger)</f>
        <v>55423</v>
      </c>
      <c r="BD2277" s="246">
        <f>_xll.qlIndexFixing($AD$5,BA2277,TRUE,_xll.ohTrigger(Trigger,Trigger3M))</f>
        <v>1.698783367014094E-2</v>
      </c>
      <c r="BE2277" s="246" t="e">
        <f>IFERROR(_xll.qlIndexFixing($BF$1,BA2277,TRUE,_xll.ohTrigger(Trigger,Trigger3M)),#N/A)</f>
        <v>#N/A</v>
      </c>
    </row>
    <row r="2278" spans="52:57" ht="11.25" customHeight="1" x14ac:dyDescent="0.25">
      <c r="AZ2278" s="102" t="s">
        <v>83</v>
      </c>
      <c r="BA2278" s="101">
        <f>_xll.qlInterestRateIndexFixingDate(Currency&amp;"ibor"&amp;Tenor,BB2278,Trigger)</f>
        <v>55334</v>
      </c>
      <c r="BB2278" s="101">
        <f>_xll.qlCalendarAdvance(Calendar,BB2277,AZ2278,"f",,Trigger)</f>
        <v>55338</v>
      </c>
      <c r="BC2278" s="101">
        <f>_xll.qlInterestRateIndexMaturity(Currency&amp;"ibor"&amp;Tenor,BB2278,Trigger)</f>
        <v>55430</v>
      </c>
      <c r="BD2278" s="246">
        <f>_xll.qlIndexFixing($AD$5,BA2278,TRUE,_xll.ohTrigger(Trigger,Trigger3M))</f>
        <v>1.6962107953644747E-2</v>
      </c>
      <c r="BE2278" s="246" t="e">
        <f>IFERROR(_xll.qlIndexFixing($BF$1,BA2278,TRUE,_xll.ohTrigger(Trigger,Trigger3M)),#N/A)</f>
        <v>#N/A</v>
      </c>
    </row>
    <row r="2279" spans="52:57" ht="11.25" customHeight="1" x14ac:dyDescent="0.25">
      <c r="AZ2279" s="102" t="s">
        <v>83</v>
      </c>
      <c r="BA2279" s="101">
        <f>_xll.qlInterestRateIndexFixingDate(Currency&amp;"ibor"&amp;Tenor,BB2279,Trigger)</f>
        <v>55341</v>
      </c>
      <c r="BB2279" s="101">
        <f>_xll.qlCalendarAdvance(Calendar,BB2278,AZ2279,"f",,Trigger)</f>
        <v>55345</v>
      </c>
      <c r="BC2279" s="101">
        <f>_xll.qlInterestRateIndexMaturity(Currency&amp;"ibor"&amp;Tenor,BB2279,Trigger)</f>
        <v>55437</v>
      </c>
      <c r="BD2279" s="246">
        <f>_xll.qlIndexFixing($AD$5,BA2279,TRUE,_xll.ohTrigger(Trigger,Trigger3M))</f>
        <v>1.6936354539691185E-2</v>
      </c>
      <c r="BE2279" s="246" t="e">
        <f>IFERROR(_xll.qlIndexFixing($BF$1,BA2279,TRUE,_xll.ohTrigger(Trigger,Trigger3M)),#N/A)</f>
        <v>#N/A</v>
      </c>
    </row>
    <row r="2280" spans="52:57" ht="11.25" customHeight="1" x14ac:dyDescent="0.25">
      <c r="AZ2280" s="102" t="s">
        <v>83</v>
      </c>
      <c r="BA2280" s="101">
        <f>_xll.qlInterestRateIndexFixingDate(Currency&amp;"ibor"&amp;Tenor,BB2280,Trigger)</f>
        <v>55348</v>
      </c>
      <c r="BB2280" s="101">
        <f>_xll.qlCalendarAdvance(Calendar,BB2279,AZ2280,"f",,Trigger)</f>
        <v>55352</v>
      </c>
      <c r="BC2280" s="101">
        <f>_xll.qlInterestRateIndexMaturity(Currency&amp;"ibor"&amp;Tenor,BB2280,Trigger)</f>
        <v>55444</v>
      </c>
      <c r="BD2280" s="246">
        <f>_xll.qlIndexFixing($AD$5,BA2280,TRUE,_xll.ohTrigger(Trigger,Trigger3M))</f>
        <v>1.6910573428828509E-2</v>
      </c>
      <c r="BE2280" s="246" t="e">
        <f>IFERROR(_xll.qlIndexFixing($BF$1,BA2280,TRUE,_xll.ohTrigger(Trigger,Trigger3M)),#N/A)</f>
        <v>#N/A</v>
      </c>
    </row>
    <row r="2281" spans="52:57" ht="11.25" customHeight="1" x14ac:dyDescent="0.25">
      <c r="AZ2281" s="102" t="s">
        <v>83</v>
      </c>
      <c r="BA2281" s="101">
        <f>_xll.qlInterestRateIndexFixingDate(Currency&amp;"ibor"&amp;Tenor,BB2281,Trigger)</f>
        <v>55355</v>
      </c>
      <c r="BB2281" s="101">
        <f>_xll.qlCalendarAdvance(Calendar,BB2280,AZ2281,"f",,Trigger)</f>
        <v>55359</v>
      </c>
      <c r="BC2281" s="101">
        <f>_xll.qlInterestRateIndexMaturity(Currency&amp;"ibor"&amp;Tenor,BB2281,Trigger)</f>
        <v>55451</v>
      </c>
      <c r="BD2281" s="246">
        <f>_xll.qlIndexFixing($AD$5,BA2281,TRUE,_xll.ohTrigger(Trigger,Trigger3M))</f>
        <v>1.6888504285789384E-2</v>
      </c>
      <c r="BE2281" s="246" t="e">
        <f>IFERROR(_xll.qlIndexFixing($BF$1,BA2281,TRUE,_xll.ohTrigger(Trigger,Trigger3M)),#N/A)</f>
        <v>#N/A</v>
      </c>
    </row>
    <row r="2282" spans="52:57" ht="11.25" customHeight="1" x14ac:dyDescent="0.25">
      <c r="AZ2282" s="102" t="s">
        <v>83</v>
      </c>
      <c r="BA2282" s="101">
        <f>_xll.qlInterestRateIndexFixingDate(Currency&amp;"ibor"&amp;Tenor,BB2282,Trigger)</f>
        <v>55362</v>
      </c>
      <c r="BB2282" s="101">
        <f>_xll.qlCalendarAdvance(Calendar,BB2281,AZ2282,"f",,Trigger)</f>
        <v>55366</v>
      </c>
      <c r="BC2282" s="101">
        <f>_xll.qlInterestRateIndexMaturity(Currency&amp;"ibor"&amp;Tenor,BB2282,Trigger)</f>
        <v>55458</v>
      </c>
      <c r="BD2282" s="246">
        <f>_xll.qlIndexFixing($AD$5,BA2282,TRUE,_xll.ohTrigger(Trigger,Trigger3M))</f>
        <v>1.6888861258154093E-2</v>
      </c>
      <c r="BE2282" s="246" t="e">
        <f>IFERROR(_xll.qlIndexFixing($BF$1,BA2282,TRUE,_xll.ohTrigger(Trigger,Trigger3M)),#N/A)</f>
        <v>#N/A</v>
      </c>
    </row>
    <row r="2283" spans="52:57" ht="11.25" customHeight="1" x14ac:dyDescent="0.25">
      <c r="AZ2283" s="102" t="s">
        <v>83</v>
      </c>
      <c r="BA2283" s="101">
        <f>_xll.qlInterestRateIndexFixingDate(Currency&amp;"ibor"&amp;Tenor,BB2283,Trigger)</f>
        <v>55369</v>
      </c>
      <c r="BB2283" s="101">
        <f>_xll.qlCalendarAdvance(Calendar,BB2282,AZ2283,"f",,Trigger)</f>
        <v>55373</v>
      </c>
      <c r="BC2283" s="101">
        <f>_xll.qlInterestRateIndexMaturity(Currency&amp;"ibor"&amp;Tenor,BB2283,Trigger)</f>
        <v>55465</v>
      </c>
      <c r="BD2283" s="246">
        <f>_xll.qlIndexFixing($AD$5,BA2283,TRUE,_xll.ohTrigger(Trigger,Trigger3M))</f>
        <v>1.6889218230550954E-2</v>
      </c>
      <c r="BE2283" s="246" t="e">
        <f>IFERROR(_xll.qlIndexFixing($BF$1,BA2283,TRUE,_xll.ohTrigger(Trigger,Trigger3M)),#N/A)</f>
        <v>#N/A</v>
      </c>
    </row>
    <row r="2284" spans="52:57" ht="11.25" customHeight="1" x14ac:dyDescent="0.25">
      <c r="AZ2284" s="102" t="s">
        <v>83</v>
      </c>
      <c r="BA2284" s="101">
        <f>_xll.qlInterestRateIndexFixingDate(Currency&amp;"ibor"&amp;Tenor,BB2284,Trigger)</f>
        <v>55376</v>
      </c>
      <c r="BB2284" s="101">
        <f>_xll.qlCalendarAdvance(Calendar,BB2283,AZ2284,"f",,Trigger)</f>
        <v>55380</v>
      </c>
      <c r="BC2284" s="101">
        <f>_xll.qlInterestRateIndexMaturity(Currency&amp;"ibor"&amp;Tenor,BB2284,Trigger)</f>
        <v>55472</v>
      </c>
      <c r="BD2284" s="246">
        <f>_xll.qlIndexFixing($AD$5,BA2284,TRUE,_xll.ohTrigger(Trigger,Trigger3M))</f>
        <v>1.688957520298083E-2</v>
      </c>
      <c r="BE2284" s="246" t="e">
        <f>IFERROR(_xll.qlIndexFixing($BF$1,BA2284,TRUE,_xll.ohTrigger(Trigger,Trigger3M)),#N/A)</f>
        <v>#N/A</v>
      </c>
    </row>
    <row r="2285" spans="52:57" ht="11.25" customHeight="1" x14ac:dyDescent="0.25">
      <c r="AZ2285" s="102" t="s">
        <v>83</v>
      </c>
      <c r="BA2285" s="101">
        <f>_xll.qlInterestRateIndexFixingDate(Currency&amp;"ibor"&amp;Tenor,BB2285,Trigger)</f>
        <v>55383</v>
      </c>
      <c r="BB2285" s="101">
        <f>_xll.qlCalendarAdvance(Calendar,BB2284,AZ2285,"f",,Trigger)</f>
        <v>55387</v>
      </c>
      <c r="BC2285" s="101">
        <f>_xll.qlInterestRateIndexMaturity(Currency&amp;"ibor"&amp;Tenor,BB2285,Trigger)</f>
        <v>55479</v>
      </c>
      <c r="BD2285" s="246">
        <f>_xll.qlIndexFixing($AD$5,BA2285,TRUE,_xll.ohTrigger(Trigger,Trigger3M))</f>
        <v>1.6889932175442855E-2</v>
      </c>
      <c r="BE2285" s="246" t="e">
        <f>IFERROR(_xll.qlIndexFixing($BF$1,BA2285,TRUE,_xll.ohTrigger(Trigger,Trigger3M)),#N/A)</f>
        <v>#N/A</v>
      </c>
    </row>
    <row r="2286" spans="52:57" ht="11.25" customHeight="1" x14ac:dyDescent="0.25">
      <c r="AZ2286" s="102" t="s">
        <v>83</v>
      </c>
      <c r="BA2286" s="101">
        <f>_xll.qlInterestRateIndexFixingDate(Currency&amp;"ibor"&amp;Tenor,BB2286,Trigger)</f>
        <v>55390</v>
      </c>
      <c r="BB2286" s="101">
        <f>_xll.qlCalendarAdvance(Calendar,BB2285,AZ2286,"f",,Trigger)</f>
        <v>55394</v>
      </c>
      <c r="BC2286" s="101">
        <f>_xll.qlInterestRateIndexMaturity(Currency&amp;"ibor"&amp;Tenor,BB2286,Trigger)</f>
        <v>55486</v>
      </c>
      <c r="BD2286" s="246">
        <f>_xll.qlIndexFixing($AD$5,BA2286,TRUE,_xll.ohTrigger(Trigger,Trigger3M))</f>
        <v>1.689028914793703E-2</v>
      </c>
      <c r="BE2286" s="246" t="e">
        <f>IFERROR(_xll.qlIndexFixing($BF$1,BA2286,TRUE,_xll.ohTrigger(Trigger,Trigger3M)),#N/A)</f>
        <v>#N/A</v>
      </c>
    </row>
    <row r="2287" spans="52:57" ht="11.25" customHeight="1" x14ac:dyDescent="0.25">
      <c r="AZ2287" s="102" t="s">
        <v>83</v>
      </c>
      <c r="BA2287" s="101">
        <f>_xll.qlInterestRateIndexFixingDate(Currency&amp;"ibor"&amp;Tenor,BB2287,Trigger)</f>
        <v>55397</v>
      </c>
      <c r="BB2287" s="101">
        <f>_xll.qlCalendarAdvance(Calendar,BB2286,AZ2287,"f",,Trigger)</f>
        <v>55401</v>
      </c>
      <c r="BC2287" s="101">
        <f>_xll.qlInterestRateIndexMaturity(Currency&amp;"ibor"&amp;Tenor,BB2287,Trigger)</f>
        <v>55492</v>
      </c>
      <c r="BD2287" s="246">
        <f>_xll.qlIndexFixing($AD$5,BA2287,TRUE,_xll.ohTrigger(Trigger,Trigger3M))</f>
        <v>1.689022495712951E-2</v>
      </c>
      <c r="BE2287" s="246" t="e">
        <f>IFERROR(_xll.qlIndexFixing($BF$1,BA2287,TRUE,_xll.ohTrigger(Trigger,Trigger3M)),#N/A)</f>
        <v>#N/A</v>
      </c>
    </row>
    <row r="2288" spans="52:57" ht="11.25" customHeight="1" x14ac:dyDescent="0.25">
      <c r="AZ2288" s="102" t="s">
        <v>83</v>
      </c>
      <c r="BA2288" s="101">
        <f>_xll.qlInterestRateIndexFixingDate(Currency&amp;"ibor"&amp;Tenor,BB2288,Trigger)</f>
        <v>55404</v>
      </c>
      <c r="BB2288" s="101">
        <f>_xll.qlCalendarAdvance(Calendar,BB2287,AZ2288,"f",,Trigger)</f>
        <v>55408</v>
      </c>
      <c r="BC2288" s="101">
        <f>_xll.qlInterestRateIndexMaturity(Currency&amp;"ibor"&amp;Tenor,BB2288,Trigger)</f>
        <v>55499</v>
      </c>
      <c r="BD2288" s="246">
        <f>_xll.qlIndexFixing($AD$5,BA2288,TRUE,_xll.ohTrigger(Trigger,Trigger3M))</f>
        <v>1.6890581912975489E-2</v>
      </c>
      <c r="BE2288" s="246" t="e">
        <f>IFERROR(_xll.qlIndexFixing($BF$1,BA2288,TRUE,_xll.ohTrigger(Trigger,Trigger3M)),#N/A)</f>
        <v>#N/A</v>
      </c>
    </row>
    <row r="2289" spans="52:57" ht="11.25" customHeight="1" x14ac:dyDescent="0.25">
      <c r="AZ2289" s="102" t="s">
        <v>83</v>
      </c>
      <c r="BA2289" s="101">
        <f>_xll.qlInterestRateIndexFixingDate(Currency&amp;"ibor"&amp;Tenor,BB2289,Trigger)</f>
        <v>55411</v>
      </c>
      <c r="BB2289" s="101">
        <f>_xll.qlCalendarAdvance(Calendar,BB2288,AZ2289,"f",,Trigger)</f>
        <v>55415</v>
      </c>
      <c r="BC2289" s="101">
        <f>_xll.qlInterestRateIndexMaturity(Currency&amp;"ibor"&amp;Tenor,BB2289,Trigger)</f>
        <v>55506</v>
      </c>
      <c r="BD2289" s="246">
        <f>_xll.qlIndexFixing($AD$5,BA2289,TRUE,_xll.ohTrigger(Trigger,Trigger3M))</f>
        <v>1.6890938868851336E-2</v>
      </c>
      <c r="BE2289" s="246" t="e">
        <f>IFERROR(_xll.qlIndexFixing($BF$1,BA2289,TRUE,_xll.ohTrigger(Trigger,Trigger3M)),#N/A)</f>
        <v>#N/A</v>
      </c>
    </row>
    <row r="2290" spans="52:57" ht="11.25" customHeight="1" x14ac:dyDescent="0.25">
      <c r="AZ2290" s="102" t="s">
        <v>83</v>
      </c>
      <c r="BA2290" s="101">
        <f>_xll.qlInterestRateIndexFixingDate(Currency&amp;"ibor"&amp;Tenor,BB2290,Trigger)</f>
        <v>55418</v>
      </c>
      <c r="BB2290" s="101">
        <f>_xll.qlCalendarAdvance(Calendar,BB2289,AZ2290,"f",,Trigger)</f>
        <v>55422</v>
      </c>
      <c r="BC2290" s="101">
        <f>_xll.qlInterestRateIndexMaturity(Currency&amp;"ibor"&amp;Tenor,BB2290,Trigger)</f>
        <v>55514</v>
      </c>
      <c r="BD2290" s="246">
        <f>_xll.qlIndexFixing($AD$5,BA2290,TRUE,_xll.ohTrigger(Trigger,Trigger3M))</f>
        <v>1.6891717038239547E-2</v>
      </c>
      <c r="BE2290" s="246" t="e">
        <f>IFERROR(_xll.qlIndexFixing($BF$1,BA2290,TRUE,_xll.ohTrigger(Trigger,Trigger3M)),#N/A)</f>
        <v>#N/A</v>
      </c>
    </row>
    <row r="2291" spans="52:57" ht="11.25" customHeight="1" x14ac:dyDescent="0.25">
      <c r="AZ2291" s="102" t="s">
        <v>83</v>
      </c>
      <c r="BA2291" s="101">
        <f>_xll.qlInterestRateIndexFixingDate(Currency&amp;"ibor"&amp;Tenor,BB2291,Trigger)</f>
        <v>55425</v>
      </c>
      <c r="BB2291" s="101">
        <f>_xll.qlCalendarAdvance(Calendar,BB2290,AZ2291,"f",,Trigger)</f>
        <v>55429</v>
      </c>
      <c r="BC2291" s="101">
        <f>_xll.qlInterestRateIndexMaturity(Currency&amp;"ibor"&amp;Tenor,BB2291,Trigger)</f>
        <v>55521</v>
      </c>
      <c r="BD2291" s="246">
        <f>_xll.qlIndexFixing($AD$5,BA2291,TRUE,_xll.ohTrigger(Trigger,Trigger3M))</f>
        <v>1.6892074010897068E-2</v>
      </c>
      <c r="BE2291" s="246" t="e">
        <f>IFERROR(_xll.qlIndexFixing($BF$1,BA2291,TRUE,_xll.ohTrigger(Trigger,Trigger3M)),#N/A)</f>
        <v>#N/A</v>
      </c>
    </row>
    <row r="2292" spans="52:57" ht="11.25" customHeight="1" x14ac:dyDescent="0.25">
      <c r="AZ2292" s="102" t="s">
        <v>83</v>
      </c>
      <c r="BA2292" s="101">
        <f>_xll.qlInterestRateIndexFixingDate(Currency&amp;"ibor"&amp;Tenor,BB2292,Trigger)</f>
        <v>55432</v>
      </c>
      <c r="BB2292" s="101">
        <f>_xll.qlCalendarAdvance(Calendar,BB2291,AZ2292,"f",,Trigger)</f>
        <v>55436</v>
      </c>
      <c r="BC2292" s="101">
        <f>_xll.qlInterestRateIndexMaturity(Currency&amp;"ibor"&amp;Tenor,BB2292,Trigger)</f>
        <v>55528</v>
      </c>
      <c r="BD2292" s="246">
        <f>_xll.qlIndexFixing($AD$5,BA2292,TRUE,_xll.ohTrigger(Trigger,Trigger3M))</f>
        <v>1.6892430983585869E-2</v>
      </c>
      <c r="BE2292" s="246" t="e">
        <f>IFERROR(_xll.qlIndexFixing($BF$1,BA2292,TRUE,_xll.ohTrigger(Trigger,Trigger3M)),#N/A)</f>
        <v>#N/A</v>
      </c>
    </row>
    <row r="2293" spans="52:57" ht="11.25" customHeight="1" x14ac:dyDescent="0.25">
      <c r="AZ2293" s="102" t="s">
        <v>83</v>
      </c>
      <c r="BA2293" s="101">
        <f>_xll.qlInterestRateIndexFixingDate(Currency&amp;"ibor"&amp;Tenor,BB2293,Trigger)</f>
        <v>55439</v>
      </c>
      <c r="BB2293" s="101">
        <f>_xll.qlCalendarAdvance(Calendar,BB2292,AZ2293,"f",,Trigger)</f>
        <v>55443</v>
      </c>
      <c r="BC2293" s="101">
        <f>_xll.qlInterestRateIndexMaturity(Currency&amp;"ibor"&amp;Tenor,BB2293,Trigger)</f>
        <v>55535</v>
      </c>
      <c r="BD2293" s="246">
        <f>_xll.qlIndexFixing($AD$5,BA2293,TRUE,_xll.ohTrigger(Trigger,Trigger3M))</f>
        <v>1.6892787956307685E-2</v>
      </c>
      <c r="BE2293" s="246" t="e">
        <f>IFERROR(_xll.qlIndexFixing($BF$1,BA2293,TRUE,_xll.ohTrigger(Trigger,Trigger3M)),#N/A)</f>
        <v>#N/A</v>
      </c>
    </row>
    <row r="2294" spans="52:57" ht="11.25" customHeight="1" x14ac:dyDescent="0.25">
      <c r="AZ2294" s="102" t="s">
        <v>83</v>
      </c>
      <c r="BA2294" s="101">
        <f>_xll.qlInterestRateIndexFixingDate(Currency&amp;"ibor"&amp;Tenor,BB2294,Trigger)</f>
        <v>55446</v>
      </c>
      <c r="BB2294" s="101">
        <f>_xll.qlCalendarAdvance(Calendar,BB2293,AZ2294,"f",,Trigger)</f>
        <v>55450</v>
      </c>
      <c r="BC2294" s="101">
        <f>_xll.qlInterestRateIndexMaturity(Currency&amp;"ibor"&amp;Tenor,BB2294,Trigger)</f>
        <v>55542</v>
      </c>
      <c r="BD2294" s="246">
        <f>_xll.qlIndexFixing($AD$5,BA2294,TRUE,_xll.ohTrigger(Trigger,Trigger3M))</f>
        <v>1.6893144929060782E-2</v>
      </c>
      <c r="BE2294" s="246" t="e">
        <f>IFERROR(_xll.qlIndexFixing($BF$1,BA2294,TRUE,_xll.ohTrigger(Trigger,Trigger3M)),#N/A)</f>
        <v>#N/A</v>
      </c>
    </row>
    <row r="2295" spans="52:57" ht="11.25" customHeight="1" x14ac:dyDescent="0.25">
      <c r="AZ2295" s="102" t="s">
        <v>83</v>
      </c>
      <c r="BA2295" s="101">
        <f>_xll.qlInterestRateIndexFixingDate(Currency&amp;"ibor"&amp;Tenor,BB2295,Trigger)</f>
        <v>55453</v>
      </c>
      <c r="BB2295" s="101">
        <f>_xll.qlCalendarAdvance(Calendar,BB2294,AZ2295,"f",,Trigger)</f>
        <v>55457</v>
      </c>
      <c r="BC2295" s="101">
        <f>_xll.qlInterestRateIndexMaturity(Currency&amp;"ibor"&amp;Tenor,BB2295,Trigger)</f>
        <v>55549</v>
      </c>
      <c r="BD2295" s="246">
        <f>_xll.qlIndexFixing($AD$5,BA2295,TRUE,_xll.ohTrigger(Trigger,Trigger3M))</f>
        <v>1.6893501901846894E-2</v>
      </c>
      <c r="BE2295" s="246" t="e">
        <f>IFERROR(_xll.qlIndexFixing($BF$1,BA2295,TRUE,_xll.ohTrigger(Trigger,Trigger3M)),#N/A)</f>
        <v>#N/A</v>
      </c>
    </row>
    <row r="2296" spans="52:57" ht="11.25" customHeight="1" x14ac:dyDescent="0.25">
      <c r="AZ2296" s="102" t="s">
        <v>83</v>
      </c>
      <c r="BA2296" s="101">
        <f>_xll.qlInterestRateIndexFixingDate(Currency&amp;"ibor"&amp;Tenor,BB2296,Trigger)</f>
        <v>55460</v>
      </c>
      <c r="BB2296" s="101">
        <f>_xll.qlCalendarAdvance(Calendar,BB2295,AZ2296,"f",,Trigger)</f>
        <v>55464</v>
      </c>
      <c r="BC2296" s="101">
        <f>_xll.qlInterestRateIndexMaturity(Currency&amp;"ibor"&amp;Tenor,BB2296,Trigger)</f>
        <v>55556</v>
      </c>
      <c r="BD2296" s="246">
        <f>_xll.qlIndexFixing($AD$5,BA2296,TRUE,_xll.ohTrigger(Trigger,Trigger3M))</f>
        <v>1.6893858874666896E-2</v>
      </c>
      <c r="BE2296" s="246" t="e">
        <f>IFERROR(_xll.qlIndexFixing($BF$1,BA2296,TRUE,_xll.ohTrigger(Trigger,Trigger3M)),#N/A)</f>
        <v>#N/A</v>
      </c>
    </row>
    <row r="2297" spans="52:57" ht="11.25" customHeight="1" x14ac:dyDescent="0.25">
      <c r="AZ2297" s="102" t="s">
        <v>83</v>
      </c>
      <c r="BA2297" s="101">
        <f>_xll.qlInterestRateIndexFixingDate(Currency&amp;"ibor"&amp;Tenor,BB2297,Trigger)</f>
        <v>55467</v>
      </c>
      <c r="BB2297" s="101">
        <f>_xll.qlCalendarAdvance(Calendar,BB2296,AZ2297,"f",,Trigger)</f>
        <v>55471</v>
      </c>
      <c r="BC2297" s="101">
        <f>_xll.qlInterestRateIndexMaturity(Currency&amp;"ibor"&amp;Tenor,BB2297,Trigger)</f>
        <v>55563</v>
      </c>
      <c r="BD2297" s="246">
        <f>_xll.qlIndexFixing($AD$5,BA2297,TRUE,_xll.ohTrigger(Trigger,Trigger3M))</f>
        <v>1.6894215847518174E-2</v>
      </c>
      <c r="BE2297" s="246" t="e">
        <f>IFERROR(_xll.qlIndexFixing($BF$1,BA2297,TRUE,_xll.ohTrigger(Trigger,Trigger3M)),#N/A)</f>
        <v>#N/A</v>
      </c>
    </row>
    <row r="2298" spans="52:57" ht="11.25" customHeight="1" x14ac:dyDescent="0.25">
      <c r="AZ2298" s="102" t="s">
        <v>83</v>
      </c>
      <c r="BA2298" s="101">
        <f>_xll.qlInterestRateIndexFixingDate(Currency&amp;"ibor"&amp;Tenor,BB2298,Trigger)</f>
        <v>55474</v>
      </c>
      <c r="BB2298" s="101">
        <f>_xll.qlCalendarAdvance(Calendar,BB2297,AZ2298,"f",,Trigger)</f>
        <v>55478</v>
      </c>
      <c r="BC2298" s="101">
        <f>_xll.qlInterestRateIndexMaturity(Currency&amp;"ibor"&amp;Tenor,BB2298,Trigger)</f>
        <v>55570</v>
      </c>
      <c r="BD2298" s="246">
        <f>_xll.qlIndexFixing($AD$5,BA2298,TRUE,_xll.ohTrigger(Trigger,Trigger3M))</f>
        <v>1.689457282040073E-2</v>
      </c>
      <c r="BE2298" s="246" t="e">
        <f>IFERROR(_xll.qlIndexFixing($BF$1,BA2298,TRUE,_xll.ohTrigger(Trigger,Trigger3M)),#N/A)</f>
        <v>#N/A</v>
      </c>
    </row>
    <row r="2299" spans="52:57" ht="11.25" customHeight="1" x14ac:dyDescent="0.25">
      <c r="AZ2299" s="102" t="s">
        <v>83</v>
      </c>
      <c r="BA2299" s="101">
        <f>_xll.qlInterestRateIndexFixingDate(Currency&amp;"ibor"&amp;Tenor,BB2299,Trigger)</f>
        <v>55481</v>
      </c>
      <c r="BB2299" s="101">
        <f>_xll.qlCalendarAdvance(Calendar,BB2298,AZ2299,"f",,Trigger)</f>
        <v>55485</v>
      </c>
      <c r="BC2299" s="101">
        <f>_xll.qlInterestRateIndexMaturity(Currency&amp;"ibor"&amp;Tenor,BB2299,Trigger)</f>
        <v>55577</v>
      </c>
      <c r="BD2299" s="246">
        <f>_xll.qlIndexFixing($AD$5,BA2299,TRUE,_xll.ohTrigger(Trigger,Trigger3M))</f>
        <v>1.6894929793318043E-2</v>
      </c>
      <c r="BE2299" s="246" t="e">
        <f>IFERROR(_xll.qlIndexFixing($BF$1,BA2299,TRUE,_xll.ohTrigger(Trigger,Trigger3M)),#N/A)</f>
        <v>#N/A</v>
      </c>
    </row>
    <row r="2300" spans="52:57" ht="11.25" customHeight="1" x14ac:dyDescent="0.25">
      <c r="AZ2300" s="102" t="s">
        <v>83</v>
      </c>
      <c r="BA2300" s="101">
        <f>_xll.qlInterestRateIndexFixingDate(Currency&amp;"ibor"&amp;Tenor,BB2300,Trigger)</f>
        <v>55488</v>
      </c>
      <c r="BB2300" s="101">
        <f>_xll.qlCalendarAdvance(Calendar,BB2299,AZ2300,"f",,Trigger)</f>
        <v>55492</v>
      </c>
      <c r="BC2300" s="101">
        <f>_xll.qlInterestRateIndexMaturity(Currency&amp;"ibor"&amp;Tenor,BB2300,Trigger)</f>
        <v>55583</v>
      </c>
      <c r="BD2300" s="246">
        <f>_xll.qlIndexFixing($AD$5,BA2300,TRUE,_xll.ohTrigger(Trigger,Trigger3M))</f>
        <v>1.6894865385614057E-2</v>
      </c>
      <c r="BE2300" s="246" t="e">
        <f>IFERROR(_xll.qlIndexFixing($BF$1,BA2300,TRUE,_xll.ohTrigger(Trigger,Trigger3M)),#N/A)</f>
        <v>#N/A</v>
      </c>
    </row>
    <row r="2301" spans="52:57" ht="11.25" customHeight="1" x14ac:dyDescent="0.25">
      <c r="AZ2301" s="102" t="s">
        <v>83</v>
      </c>
      <c r="BA2301" s="101">
        <f>_xll.qlInterestRateIndexFixingDate(Currency&amp;"ibor"&amp;Tenor,BB2301,Trigger)</f>
        <v>55495</v>
      </c>
      <c r="BB2301" s="101">
        <f>_xll.qlCalendarAdvance(Calendar,BB2300,AZ2301,"f",,Trigger)</f>
        <v>55499</v>
      </c>
      <c r="BC2301" s="101">
        <f>_xll.qlInterestRateIndexMaturity(Currency&amp;"ibor"&amp;Tenor,BB2301,Trigger)</f>
        <v>55590</v>
      </c>
      <c r="BD2301" s="246">
        <f>_xll.qlIndexFixing($AD$5,BA2301,TRUE,_xll.ohTrigger(Trigger,Trigger3M))</f>
        <v>1.6895222341875529E-2</v>
      </c>
      <c r="BE2301" s="246" t="e">
        <f>IFERROR(_xll.qlIndexFixing($BF$1,BA2301,TRUE,_xll.ohTrigger(Trigger,Trigger3M)),#N/A)</f>
        <v>#N/A</v>
      </c>
    </row>
    <row r="2302" spans="52:57" ht="11.25" customHeight="1" x14ac:dyDescent="0.25">
      <c r="AZ2302" s="102" t="s">
        <v>83</v>
      </c>
      <c r="BA2302" s="101">
        <f>_xll.qlInterestRateIndexFixingDate(Currency&amp;"ibor"&amp;Tenor,BB2302,Trigger)</f>
        <v>55502</v>
      </c>
      <c r="BB2302" s="101">
        <f>_xll.qlCalendarAdvance(Calendar,BB2301,AZ2302,"f",,Trigger)</f>
        <v>55506</v>
      </c>
      <c r="BC2302" s="101">
        <f>_xll.qlInterestRateIndexMaturity(Currency&amp;"ibor"&amp;Tenor,BB2302,Trigger)</f>
        <v>55597</v>
      </c>
      <c r="BD2302" s="246">
        <f>_xll.qlIndexFixing($AD$5,BA2302,TRUE,_xll.ohTrigger(Trigger,Trigger3M))</f>
        <v>1.6895579298169504E-2</v>
      </c>
      <c r="BE2302" s="246" t="e">
        <f>IFERROR(_xll.qlIndexFixing($BF$1,BA2302,TRUE,_xll.ohTrigger(Trigger,Trigger3M)),#N/A)</f>
        <v>#N/A</v>
      </c>
    </row>
    <row r="2303" spans="52:57" ht="11.25" customHeight="1" x14ac:dyDescent="0.25">
      <c r="AZ2303" s="102" t="s">
        <v>83</v>
      </c>
      <c r="BA2303" s="101">
        <f>_xll.qlInterestRateIndexFixingDate(Currency&amp;"ibor"&amp;Tenor,BB2303,Trigger)</f>
        <v>55508</v>
      </c>
      <c r="BB2303" s="101">
        <f>_xll.qlCalendarAdvance(Calendar,BB2302,AZ2303,"f",,Trigger)</f>
        <v>55514</v>
      </c>
      <c r="BC2303" s="101">
        <f>_xll.qlInterestRateIndexMaturity(Currency&amp;"ibor"&amp;Tenor,BB2303,Trigger)</f>
        <v>55605</v>
      </c>
      <c r="BD2303" s="246">
        <f>_xll.qlIndexFixing($AD$5,BA2303,TRUE,_xll.ohTrigger(Trigger,Trigger3M))</f>
        <v>1.6895987248259036E-2</v>
      </c>
      <c r="BE2303" s="246" t="e">
        <f>IFERROR(_xll.qlIndexFixing($BF$1,BA2303,TRUE,_xll.ohTrigger(Trigger,Trigger3M)),#N/A)</f>
        <v>#N/A</v>
      </c>
    </row>
    <row r="2304" spans="52:57" ht="11.25" customHeight="1" x14ac:dyDescent="0.25">
      <c r="AZ2304" s="102" t="s">
        <v>83</v>
      </c>
      <c r="BA2304" s="101">
        <f>_xll.qlInterestRateIndexFixingDate(Currency&amp;"ibor"&amp;Tenor,BB2304,Trigger)</f>
        <v>55516</v>
      </c>
      <c r="BB2304" s="101">
        <f>_xll.qlCalendarAdvance(Calendar,BB2303,AZ2304,"f",,Trigger)</f>
        <v>55521</v>
      </c>
      <c r="BC2304" s="101">
        <f>_xll.qlInterestRateIndexMaturity(Currency&amp;"ibor"&amp;Tenor,BB2304,Trigger)</f>
        <v>55612</v>
      </c>
      <c r="BD2304" s="246">
        <f>_xll.qlIndexFixing($AD$5,BA2304,TRUE,_xll.ohTrigger(Trigger,Trigger3M))</f>
        <v>1.6896344204621525E-2</v>
      </c>
      <c r="BE2304" s="246" t="e">
        <f>IFERROR(_xll.qlIndexFixing($BF$1,BA2304,TRUE,_xll.ohTrigger(Trigger,Trigger3M)),#N/A)</f>
        <v>#N/A</v>
      </c>
    </row>
    <row r="2305" spans="52:57" ht="11.25" customHeight="1" x14ac:dyDescent="0.25">
      <c r="AZ2305" s="102" t="s">
        <v>83</v>
      </c>
      <c r="BA2305" s="101">
        <f>_xll.qlInterestRateIndexFixingDate(Currency&amp;"ibor"&amp;Tenor,BB2305,Trigger)</f>
        <v>55526</v>
      </c>
      <c r="BB2305" s="101">
        <f>_xll.qlCalendarAdvance(Calendar,BB2304,AZ2305,"f",,Trigger)</f>
        <v>55528</v>
      </c>
      <c r="BC2305" s="101">
        <f>_xll.qlInterestRateIndexMaturity(Currency&amp;"ibor"&amp;Tenor,BB2305,Trigger)</f>
        <v>55619</v>
      </c>
      <c r="BD2305" s="246">
        <f>_xll.qlIndexFixing($AD$5,BA2305,TRUE,_xll.ohTrigger(Trigger,Trigger3M))</f>
        <v>1.6896701161015638E-2</v>
      </c>
      <c r="BE2305" s="246" t="e">
        <f>IFERROR(_xll.qlIndexFixing($BF$1,BA2305,TRUE,_xll.ohTrigger(Trigger,Trigger3M)),#N/A)</f>
        <v>#N/A</v>
      </c>
    </row>
    <row r="2306" spans="52:57" ht="11.25" customHeight="1" x14ac:dyDescent="0.25">
      <c r="AZ2306" s="102" t="s">
        <v>83</v>
      </c>
      <c r="BA2306" s="101">
        <f>_xll.qlInterestRateIndexFixingDate(Currency&amp;"ibor"&amp;Tenor,BB2306,Trigger)</f>
        <v>55533</v>
      </c>
      <c r="BB2306" s="101">
        <f>_xll.qlCalendarAdvance(Calendar,BB2305,AZ2306,"f",,Trigger)</f>
        <v>55535</v>
      </c>
      <c r="BC2306" s="101">
        <f>_xll.qlInterestRateIndexMaturity(Currency&amp;"ibor"&amp;Tenor,BB2306,Trigger)</f>
        <v>55626</v>
      </c>
      <c r="BD2306" s="246">
        <f>_xll.qlIndexFixing($AD$5,BA2306,TRUE,_xll.ohTrigger(Trigger,Trigger3M))</f>
        <v>1.6897058117441376E-2</v>
      </c>
      <c r="BE2306" s="246" t="e">
        <f>IFERROR(_xll.qlIndexFixing($BF$1,BA2306,TRUE,_xll.ohTrigger(Trigger,Trigger3M)),#N/A)</f>
        <v>#N/A</v>
      </c>
    </row>
    <row r="2307" spans="52:57" ht="11.25" customHeight="1" x14ac:dyDescent="0.25">
      <c r="AZ2307" s="102" t="s">
        <v>83</v>
      </c>
      <c r="BA2307" s="101">
        <f>_xll.qlInterestRateIndexFixingDate(Currency&amp;"ibor"&amp;Tenor,BB2307,Trigger)</f>
        <v>55540</v>
      </c>
      <c r="BB2307" s="101">
        <f>_xll.qlCalendarAdvance(Calendar,BB2306,AZ2307,"f",,Trigger)</f>
        <v>55542</v>
      </c>
      <c r="BC2307" s="101">
        <f>_xll.qlInterestRateIndexMaturity(Currency&amp;"ibor"&amp;Tenor,BB2307,Trigger)</f>
        <v>55633</v>
      </c>
      <c r="BD2307" s="246">
        <f>_xll.qlIndexFixing($AD$5,BA2307,TRUE,_xll.ohTrigger(Trigger,Trigger3M))</f>
        <v>1.689741507390137E-2</v>
      </c>
      <c r="BE2307" s="246" t="e">
        <f>IFERROR(_xll.qlIndexFixing($BF$1,BA2307,TRUE,_xll.ohTrigger(Trigger,Trigger3M)),#N/A)</f>
        <v>#N/A</v>
      </c>
    </row>
    <row r="2308" spans="52:57" ht="11.25" customHeight="1" x14ac:dyDescent="0.25">
      <c r="AZ2308" s="102" t="s">
        <v>83</v>
      </c>
      <c r="BA2308" s="101">
        <f>_xll.qlInterestRateIndexFixingDate(Currency&amp;"ibor"&amp;Tenor,BB2308,Trigger)</f>
        <v>55547</v>
      </c>
      <c r="BB2308" s="101">
        <f>_xll.qlCalendarAdvance(Calendar,BB2307,AZ2308,"f",,Trigger)</f>
        <v>55549</v>
      </c>
      <c r="BC2308" s="101">
        <f>_xll.qlInterestRateIndexMaturity(Currency&amp;"ibor"&amp;Tenor,BB2308,Trigger)</f>
        <v>55639</v>
      </c>
      <c r="BD2308" s="246">
        <f>_xll.qlIndexFixing($AD$5,BA2308,TRUE,_xll.ohTrigger(Trigger,Trigger3M))</f>
        <v>1.6897350528346067E-2</v>
      </c>
      <c r="BE2308" s="246" t="e">
        <f>IFERROR(_xll.qlIndexFixing($BF$1,BA2308,TRUE,_xll.ohTrigger(Trigger,Trigger3M)),#N/A)</f>
        <v>#N/A</v>
      </c>
    </row>
    <row r="2309" spans="52:57" ht="11.25" customHeight="1" x14ac:dyDescent="0.25">
      <c r="AZ2309" s="102" t="s">
        <v>83</v>
      </c>
      <c r="BA2309" s="101">
        <f>_xll.qlInterestRateIndexFixingDate(Currency&amp;"ibor"&amp;Tenor,BB2309,Trigger)</f>
        <v>55554</v>
      </c>
      <c r="BB2309" s="101">
        <f>_xll.qlCalendarAdvance(Calendar,BB2308,AZ2309,"f",,Trigger)</f>
        <v>55556</v>
      </c>
      <c r="BC2309" s="101">
        <f>_xll.qlInterestRateIndexMaturity(Currency&amp;"ibor"&amp;Tenor,BB2309,Trigger)</f>
        <v>55646</v>
      </c>
      <c r="BD2309" s="246">
        <f>_xll.qlIndexFixing($AD$5,BA2309,TRUE,_xll.ohTrigger(Trigger,Trigger3M))</f>
        <v>1.6897707468147338E-2</v>
      </c>
      <c r="BE2309" s="246" t="e">
        <f>IFERROR(_xll.qlIndexFixing($BF$1,BA2309,TRUE,_xll.ohTrigger(Trigger,Trigger3M)),#N/A)</f>
        <v>#N/A</v>
      </c>
    </row>
    <row r="2310" spans="52:57" ht="11.25" customHeight="1" x14ac:dyDescent="0.25">
      <c r="AZ2310" s="102" t="s">
        <v>83</v>
      </c>
      <c r="BA2310" s="101">
        <f>_xll.qlInterestRateIndexFixingDate(Currency&amp;"ibor"&amp;Tenor,BB2310,Trigger)</f>
        <v>55561</v>
      </c>
      <c r="BB2310" s="101">
        <f>_xll.qlCalendarAdvance(Calendar,BB2309,AZ2310,"f",,Trigger)</f>
        <v>55563</v>
      </c>
      <c r="BC2310" s="101">
        <f>_xll.qlInterestRateIndexMaturity(Currency&amp;"ibor"&amp;Tenor,BB2310,Trigger)</f>
        <v>55653</v>
      </c>
      <c r="BD2310" s="246">
        <f>_xll.qlIndexFixing($AD$5,BA2310,TRUE,_xll.ohTrigger(Trigger,Trigger3M))</f>
        <v>1.6898064407979696E-2</v>
      </c>
      <c r="BE2310" s="246" t="e">
        <f>IFERROR(_xll.qlIndexFixing($BF$1,BA2310,TRUE,_xll.ohTrigger(Trigger,Trigger3M)),#N/A)</f>
        <v>#N/A</v>
      </c>
    </row>
    <row r="2311" spans="52:57" ht="11.25" customHeight="1" x14ac:dyDescent="0.25">
      <c r="AZ2311" s="102" t="s">
        <v>83</v>
      </c>
      <c r="BA2311" s="101">
        <f>_xll.qlInterestRateIndexFixingDate(Currency&amp;"ibor"&amp;Tenor,BB2311,Trigger)</f>
        <v>55568</v>
      </c>
      <c r="BB2311" s="101">
        <f>_xll.qlCalendarAdvance(Calendar,BB2310,AZ2311,"f",,Trigger)</f>
        <v>55570</v>
      </c>
      <c r="BC2311" s="101">
        <f>_xll.qlInterestRateIndexMaturity(Currency&amp;"ibor"&amp;Tenor,BB2311,Trigger)</f>
        <v>55660</v>
      </c>
      <c r="BD2311" s="246">
        <f>_xll.qlIndexFixing($AD$5,BA2311,TRUE,_xll.ohTrigger(Trigger,Trigger3M))</f>
        <v>1.6898421347845805E-2</v>
      </c>
      <c r="BE2311" s="246" t="e">
        <f>IFERROR(_xll.qlIndexFixing($BF$1,BA2311,TRUE,_xll.ohTrigger(Trigger,Trigger3M)),#N/A)</f>
        <v>#N/A</v>
      </c>
    </row>
    <row r="2312" spans="52:57" ht="11.25" customHeight="1" x14ac:dyDescent="0.25">
      <c r="AZ2312" s="102" t="s">
        <v>83</v>
      </c>
      <c r="BA2312" s="101">
        <f>_xll.qlInterestRateIndexFixingDate(Currency&amp;"ibor"&amp;Tenor,BB2312,Trigger)</f>
        <v>55575</v>
      </c>
      <c r="BB2312" s="101">
        <f>_xll.qlCalendarAdvance(Calendar,BB2311,AZ2312,"f",,Trigger)</f>
        <v>55577</v>
      </c>
      <c r="BC2312" s="101">
        <f>_xll.qlInterestRateIndexMaturity(Currency&amp;"ibor"&amp;Tenor,BB2312,Trigger)</f>
        <v>55667</v>
      </c>
      <c r="BD2312" s="246">
        <f>_xll.qlIndexFixing($AD$5,BA2312,TRUE,_xll.ohTrigger(Trigger,Trigger3M))</f>
        <v>1.6898778287742111E-2</v>
      </c>
      <c r="BE2312" s="246" t="e">
        <f>IFERROR(_xll.qlIndexFixing($BF$1,BA2312,TRUE,_xll.ohTrigger(Trigger,Trigger3M)),#N/A)</f>
        <v>#N/A</v>
      </c>
    </row>
    <row r="2313" spans="52:57" ht="11.25" customHeight="1" x14ac:dyDescent="0.25">
      <c r="AZ2313" s="102" t="s">
        <v>83</v>
      </c>
      <c r="BA2313" s="101">
        <f>_xll.qlInterestRateIndexFixingDate(Currency&amp;"ibor"&amp;Tenor,BB2313,Trigger)</f>
        <v>55582</v>
      </c>
      <c r="BB2313" s="101">
        <f>_xll.qlCalendarAdvance(Calendar,BB2312,AZ2313,"f",,Trigger)</f>
        <v>55584</v>
      </c>
      <c r="BC2313" s="101">
        <f>_xll.qlInterestRateIndexMaturity(Currency&amp;"ibor"&amp;Tenor,BB2313,Trigger)</f>
        <v>55676</v>
      </c>
      <c r="BD2313" s="246">
        <f>_xll.qlIndexFixing($AD$5,BA2313,TRUE,_xll.ohTrigger(Trigger,Trigger3M))</f>
        <v>1.6899978413746717E-2</v>
      </c>
      <c r="BE2313" s="246" t="e">
        <f>IFERROR(_xll.qlIndexFixing($BF$1,BA2313,TRUE,_xll.ohTrigger(Trigger,Trigger3M)),#N/A)</f>
        <v>#N/A</v>
      </c>
    </row>
    <row r="2314" spans="52:57" ht="11.25" customHeight="1" x14ac:dyDescent="0.25">
      <c r="AZ2314" s="102" t="s">
        <v>83</v>
      </c>
      <c r="BA2314" s="101">
        <f>_xll.qlInterestRateIndexFixingDate(Currency&amp;"ibor"&amp;Tenor,BB2314,Trigger)</f>
        <v>55589</v>
      </c>
      <c r="BB2314" s="101">
        <f>_xll.qlCalendarAdvance(Calendar,BB2313,AZ2314,"f",,Trigger)</f>
        <v>55591</v>
      </c>
      <c r="BC2314" s="101">
        <f>_xll.qlInterestRateIndexMaturity(Currency&amp;"ibor"&amp;Tenor,BB2314,Trigger)</f>
        <v>55683</v>
      </c>
      <c r="BD2314" s="246">
        <f>_xll.qlIndexFixing($AD$5,BA2314,TRUE,_xll.ohTrigger(Trigger,Trigger3M))</f>
        <v>1.6900335387153204E-2</v>
      </c>
      <c r="BE2314" s="246" t="e">
        <f>IFERROR(_xll.qlIndexFixing($BF$1,BA2314,TRUE,_xll.ohTrigger(Trigger,Trigger3M)),#N/A)</f>
        <v>#N/A</v>
      </c>
    </row>
    <row r="2315" spans="52:57" ht="11.25" customHeight="1" x14ac:dyDescent="0.25">
      <c r="AZ2315" s="102" t="s">
        <v>83</v>
      </c>
      <c r="BA2315" s="101">
        <f>_xll.qlInterestRateIndexFixingDate(Currency&amp;"ibor"&amp;Tenor,BB2315,Trigger)</f>
        <v>55596</v>
      </c>
      <c r="BB2315" s="101">
        <f>_xll.qlCalendarAdvance(Calendar,BB2314,AZ2315,"f",,Trigger)</f>
        <v>55598</v>
      </c>
      <c r="BC2315" s="101">
        <f>_xll.qlInterestRateIndexMaturity(Currency&amp;"ibor"&amp;Tenor,BB2315,Trigger)</f>
        <v>55690</v>
      </c>
      <c r="BD2315" s="246">
        <f>_xll.qlIndexFixing($AD$5,BA2315,TRUE,_xll.ohTrigger(Trigger,Trigger3M))</f>
        <v>1.6900692360593574E-2</v>
      </c>
      <c r="BE2315" s="246" t="e">
        <f>IFERROR(_xll.qlIndexFixing($BF$1,BA2315,TRUE,_xll.ohTrigger(Trigger,Trigger3M)),#N/A)</f>
        <v>#N/A</v>
      </c>
    </row>
    <row r="2316" spans="52:57" ht="11.25" customHeight="1" x14ac:dyDescent="0.25">
      <c r="AZ2316" s="102" t="s">
        <v>83</v>
      </c>
      <c r="BA2316" s="101">
        <f>_xll.qlInterestRateIndexFixingDate(Currency&amp;"ibor"&amp;Tenor,BB2316,Trigger)</f>
        <v>55603</v>
      </c>
      <c r="BB2316" s="101">
        <f>_xll.qlCalendarAdvance(Calendar,BB2315,AZ2316,"f",,Trigger)</f>
        <v>55605</v>
      </c>
      <c r="BC2316" s="101">
        <f>_xll.qlInterestRateIndexMaturity(Currency&amp;"ibor"&amp;Tenor,BB2316,Trigger)</f>
        <v>55697</v>
      </c>
      <c r="BD2316" s="246">
        <f>_xll.qlIndexFixing($AD$5,BA2316,TRUE,_xll.ohTrigger(Trigger,Trigger3M))</f>
        <v>1.6901049334065228E-2</v>
      </c>
      <c r="BE2316" s="246" t="e">
        <f>IFERROR(_xll.qlIndexFixing($BF$1,BA2316,TRUE,_xll.ohTrigger(Trigger,Trigger3M)),#N/A)</f>
        <v>#N/A</v>
      </c>
    </row>
    <row r="2317" spans="52:57" ht="11.25" customHeight="1" x14ac:dyDescent="0.25">
      <c r="AZ2317" s="102" t="s">
        <v>83</v>
      </c>
      <c r="BA2317" s="101">
        <f>_xll.qlInterestRateIndexFixingDate(Currency&amp;"ibor"&amp;Tenor,BB2317,Trigger)</f>
        <v>55610</v>
      </c>
      <c r="BB2317" s="101">
        <f>_xll.qlCalendarAdvance(Calendar,BB2316,AZ2317,"f",,Trigger)</f>
        <v>55612</v>
      </c>
      <c r="BC2317" s="101">
        <f>_xll.qlInterestRateIndexMaturity(Currency&amp;"ibor"&amp;Tenor,BB2317,Trigger)</f>
        <v>55703</v>
      </c>
      <c r="BD2317" s="246">
        <f>_xll.qlIndexFixing($AD$5,BA2317,TRUE,_xll.ohTrigger(Trigger,Trigger3M))</f>
        <v>1.6900984640252883E-2</v>
      </c>
      <c r="BE2317" s="246" t="e">
        <f>IFERROR(_xll.qlIndexFixing($BF$1,BA2317,TRUE,_xll.ohTrigger(Trigger,Trigger3M)),#N/A)</f>
        <v>#N/A</v>
      </c>
    </row>
    <row r="2318" spans="52:57" ht="11.25" customHeight="1" x14ac:dyDescent="0.25">
      <c r="AZ2318" s="102" t="s">
        <v>83</v>
      </c>
      <c r="BA2318" s="101">
        <f>_xll.qlInterestRateIndexFixingDate(Currency&amp;"ibor"&amp;Tenor,BB2318,Trigger)</f>
        <v>55617</v>
      </c>
      <c r="BB2318" s="101">
        <f>_xll.qlCalendarAdvance(Calendar,BB2317,AZ2318,"f",,Trigger)</f>
        <v>55619</v>
      </c>
      <c r="BC2318" s="101">
        <f>_xll.qlInterestRateIndexMaturity(Currency&amp;"ibor"&amp;Tenor,BB2318,Trigger)</f>
        <v>55710</v>
      </c>
      <c r="BD2318" s="246">
        <f>_xll.qlIndexFixing($AD$5,BA2318,TRUE,_xll.ohTrigger(Trigger,Trigger3M))</f>
        <v>1.6901341597064246E-2</v>
      </c>
      <c r="BE2318" s="246" t="e">
        <f>IFERROR(_xll.qlIndexFixing($BF$1,BA2318,TRUE,_xll.ohTrigger(Trigger,Trigger3M)),#N/A)</f>
        <v>#N/A</v>
      </c>
    </row>
    <row r="2319" spans="52:57" ht="11.25" customHeight="1" x14ac:dyDescent="0.25">
      <c r="AZ2319" s="102" t="s">
        <v>83</v>
      </c>
      <c r="BA2319" s="101">
        <f>_xll.qlInterestRateIndexFixingDate(Currency&amp;"ibor"&amp;Tenor,BB2319,Trigger)</f>
        <v>55624</v>
      </c>
      <c r="BB2319" s="101">
        <f>_xll.qlCalendarAdvance(Calendar,BB2318,AZ2319,"f",,Trigger)</f>
        <v>55626</v>
      </c>
      <c r="BC2319" s="101">
        <f>_xll.qlInterestRateIndexMaturity(Currency&amp;"ibor"&amp;Tenor,BB2319,Trigger)</f>
        <v>55717</v>
      </c>
      <c r="BD2319" s="246">
        <f>_xll.qlIndexFixing($AD$5,BA2319,TRUE,_xll.ohTrigger(Trigger,Trigger3M))</f>
        <v>1.690169855390811E-2</v>
      </c>
      <c r="BE2319" s="246" t="e">
        <f>IFERROR(_xll.qlIndexFixing($BF$1,BA2319,TRUE,_xll.ohTrigger(Trigger,Trigger3M)),#N/A)</f>
        <v>#N/A</v>
      </c>
    </row>
    <row r="2320" spans="52:57" ht="11.25" customHeight="1" x14ac:dyDescent="0.25">
      <c r="AZ2320" s="102" t="s">
        <v>83</v>
      </c>
      <c r="BA2320" s="101">
        <f>_xll.qlInterestRateIndexFixingDate(Currency&amp;"ibor"&amp;Tenor,BB2320,Trigger)</f>
        <v>55627</v>
      </c>
      <c r="BB2320" s="101">
        <f>_xll.qlCalendarAdvance(Calendar,BB2319,AZ2320,"f",,Trigger)</f>
        <v>55633</v>
      </c>
      <c r="BC2320" s="101">
        <f>_xll.qlInterestRateIndexMaturity(Currency&amp;"ibor"&amp;Tenor,BB2320,Trigger)</f>
        <v>55724</v>
      </c>
      <c r="BD2320" s="246">
        <f>_xll.qlIndexFixing($AD$5,BA2320,TRUE,_xll.ohTrigger(Trigger,Trigger3M))</f>
        <v>1.6902055510783595E-2</v>
      </c>
      <c r="BE2320" s="246" t="e">
        <f>IFERROR(_xll.qlIndexFixing($BF$1,BA2320,TRUE,_xll.ohTrigger(Trigger,Trigger3M)),#N/A)</f>
        <v>#N/A</v>
      </c>
    </row>
    <row r="2321" spans="52:57" ht="11.25" customHeight="1" x14ac:dyDescent="0.25">
      <c r="AZ2321" s="102" t="s">
        <v>83</v>
      </c>
      <c r="BA2321" s="101">
        <f>_xll.qlInterestRateIndexFixingDate(Currency&amp;"ibor"&amp;Tenor,BB2321,Trigger)</f>
        <v>55638</v>
      </c>
      <c r="BB2321" s="101">
        <f>_xll.qlCalendarAdvance(Calendar,BB2320,AZ2321,"f",,Trigger)</f>
        <v>55641</v>
      </c>
      <c r="BC2321" s="101">
        <f>_xll.qlInterestRateIndexMaturity(Currency&amp;"ibor"&amp;Tenor,BB2321,Trigger)</f>
        <v>55733</v>
      </c>
      <c r="BD2321" s="246">
        <f>_xll.qlIndexFixing($AD$5,BA2321,TRUE,_xll.ohTrigger(Trigger,Trigger3M))</f>
        <v>1.6862606809516355E-2</v>
      </c>
      <c r="BE2321" s="246" t="e">
        <f>IFERROR(_xll.qlIndexFixing($BF$1,BA2321,TRUE,_xll.ohTrigger(Trigger,Trigger3M)),#N/A)</f>
        <v>#N/A</v>
      </c>
    </row>
    <row r="2322" spans="52:57" ht="11.25" customHeight="1" x14ac:dyDescent="0.25">
      <c r="AZ2322" s="102" t="s">
        <v>83</v>
      </c>
      <c r="BA2322" s="101">
        <f>_xll.qlInterestRateIndexFixingDate(Currency&amp;"ibor"&amp;Tenor,BB2322,Trigger)</f>
        <v>55646</v>
      </c>
      <c r="BB2322" s="101">
        <f>_xll.qlCalendarAdvance(Calendar,BB2321,AZ2322,"f",,Trigger)</f>
        <v>55648</v>
      </c>
      <c r="BC2322" s="101">
        <f>_xll.qlInterestRateIndexMaturity(Currency&amp;"ibor"&amp;Tenor,BB2322,Trigger)</f>
        <v>55740</v>
      </c>
      <c r="BD2322" s="246">
        <f>_xll.qlIndexFixing($AD$5,BA2322,TRUE,_xll.ohTrigger(Trigger,Trigger3M))</f>
        <v>1.6831599369287877E-2</v>
      </c>
      <c r="BE2322" s="246" t="e">
        <f>IFERROR(_xll.qlIndexFixing($BF$1,BA2322,TRUE,_xll.ohTrigger(Trigger,Trigger3M)),#N/A)</f>
        <v>#N/A</v>
      </c>
    </row>
    <row r="2323" spans="52:57" ht="11.25" customHeight="1" x14ac:dyDescent="0.25">
      <c r="AZ2323" s="102" t="s">
        <v>83</v>
      </c>
      <c r="BA2323" s="101">
        <f>_xll.qlInterestRateIndexFixingDate(Currency&amp;"ibor"&amp;Tenor,BB2323,Trigger)</f>
        <v>55653</v>
      </c>
      <c r="BB2323" s="101">
        <f>_xll.qlCalendarAdvance(Calendar,BB2322,AZ2323,"f",,Trigger)</f>
        <v>55655</v>
      </c>
      <c r="BC2323" s="101">
        <f>_xll.qlInterestRateIndexMaturity(Currency&amp;"ibor"&amp;Tenor,BB2323,Trigger)</f>
        <v>55747</v>
      </c>
      <c r="BD2323" s="246">
        <f>_xll.qlIndexFixing($AD$5,BA2323,TRUE,_xll.ohTrigger(Trigger,Trigger3M))</f>
        <v>1.6800559748921712E-2</v>
      </c>
      <c r="BE2323" s="246" t="e">
        <f>IFERROR(_xll.qlIndexFixing($BF$1,BA2323,TRUE,_xll.ohTrigger(Trigger,Trigger3M)),#N/A)</f>
        <v>#N/A</v>
      </c>
    </row>
    <row r="2324" spans="52:57" ht="11.25" customHeight="1" x14ac:dyDescent="0.25">
      <c r="AZ2324" s="102" t="s">
        <v>83</v>
      </c>
      <c r="BA2324" s="101">
        <f>_xll.qlInterestRateIndexFixingDate(Currency&amp;"ibor"&amp;Tenor,BB2324,Trigger)</f>
        <v>55660</v>
      </c>
      <c r="BB2324" s="101">
        <f>_xll.qlCalendarAdvance(Calendar,BB2323,AZ2324,"f",,Trigger)</f>
        <v>55662</v>
      </c>
      <c r="BC2324" s="101">
        <f>_xll.qlInterestRateIndexMaturity(Currency&amp;"ibor"&amp;Tenor,BB2324,Trigger)</f>
        <v>55754</v>
      </c>
      <c r="BD2324" s="246">
        <f>_xll.qlIndexFixing($AD$5,BA2324,TRUE,_xll.ohTrigger(Trigger,Trigger3M))</f>
        <v>1.6769487949184203E-2</v>
      </c>
      <c r="BE2324" s="246" t="e">
        <f>IFERROR(_xll.qlIndexFixing($BF$1,BA2324,TRUE,_xll.ohTrigger(Trigger,Trigger3M)),#N/A)</f>
        <v>#N/A</v>
      </c>
    </row>
    <row r="2325" spans="52:57" ht="11.25" customHeight="1" x14ac:dyDescent="0.25">
      <c r="AZ2325" s="102" t="s">
        <v>83</v>
      </c>
      <c r="BA2325" s="101">
        <f>_xll.qlInterestRateIndexFixingDate(Currency&amp;"ibor"&amp;Tenor,BB2325,Trigger)</f>
        <v>55667</v>
      </c>
      <c r="BB2325" s="101">
        <f>_xll.qlCalendarAdvance(Calendar,BB2324,AZ2325,"f",,Trigger)</f>
        <v>55669</v>
      </c>
      <c r="BC2325" s="101">
        <f>_xll.qlInterestRateIndexMaturity(Currency&amp;"ibor"&amp;Tenor,BB2325,Trigger)</f>
        <v>55761</v>
      </c>
      <c r="BD2325" s="246">
        <f>_xll.qlIndexFixing($AD$5,BA2325,TRUE,_xll.ohTrigger(Trigger,Trigger3M))</f>
        <v>1.6738383970839092E-2</v>
      </c>
      <c r="BE2325" s="246" t="e">
        <f>IFERROR(_xll.qlIndexFixing($BF$1,BA2325,TRUE,_xll.ohTrigger(Trigger,Trigger3M)),#N/A)</f>
        <v>#N/A</v>
      </c>
    </row>
    <row r="2326" spans="52:57" ht="11.25" customHeight="1" x14ac:dyDescent="0.25">
      <c r="AZ2326" s="102" t="s">
        <v>83</v>
      </c>
      <c r="BA2326" s="101">
        <f>_xll.qlInterestRateIndexFixingDate(Currency&amp;"ibor"&amp;Tenor,BB2326,Trigger)</f>
        <v>55674</v>
      </c>
      <c r="BB2326" s="101">
        <f>_xll.qlCalendarAdvance(Calendar,BB2325,AZ2326,"f",,Trigger)</f>
        <v>55676</v>
      </c>
      <c r="BC2326" s="101">
        <f>_xll.qlInterestRateIndexMaturity(Currency&amp;"ibor"&amp;Tenor,BB2326,Trigger)</f>
        <v>55768</v>
      </c>
      <c r="BD2326" s="246">
        <f>_xll.qlIndexFixing($AD$5,BA2326,TRUE,_xll.ohTrigger(Trigger,Trigger3M))</f>
        <v>1.6707247814656198E-2</v>
      </c>
      <c r="BE2326" s="246" t="e">
        <f>IFERROR(_xll.qlIndexFixing($BF$1,BA2326,TRUE,_xll.ohTrigger(Trigger,Trigger3M)),#N/A)</f>
        <v>#N/A</v>
      </c>
    </row>
    <row r="2327" spans="52:57" ht="11.25" customHeight="1" x14ac:dyDescent="0.25">
      <c r="AZ2327" s="102" t="s">
        <v>83</v>
      </c>
      <c r="BA2327" s="101">
        <f>_xll.qlInterestRateIndexFixingDate(Currency&amp;"ibor"&amp;Tenor,BB2327,Trigger)</f>
        <v>55681</v>
      </c>
      <c r="BB2327" s="101">
        <f>_xll.qlCalendarAdvance(Calendar,BB2326,AZ2327,"f",,Trigger)</f>
        <v>55683</v>
      </c>
      <c r="BC2327" s="101">
        <f>_xll.qlInterestRateIndexMaturity(Currency&amp;"ibor"&amp;Tenor,BB2327,Trigger)</f>
        <v>55775</v>
      </c>
      <c r="BD2327" s="246">
        <f>_xll.qlIndexFixing($AD$5,BA2327,TRUE,_xll.ohTrigger(Trigger,Trigger3M))</f>
        <v>1.667607948140707E-2</v>
      </c>
      <c r="BE2327" s="246" t="e">
        <f>IFERROR(_xll.qlIndexFixing($BF$1,BA2327,TRUE,_xll.ohTrigger(Trigger,Trigger3M)),#N/A)</f>
        <v>#N/A</v>
      </c>
    </row>
    <row r="2328" spans="52:57" ht="11.25" customHeight="1" x14ac:dyDescent="0.25">
      <c r="AZ2328" s="102" t="s">
        <v>83</v>
      </c>
      <c r="BA2328" s="101">
        <f>_xll.qlInterestRateIndexFixingDate(Currency&amp;"ibor"&amp;Tenor,BB2328,Trigger)</f>
        <v>55688</v>
      </c>
      <c r="BB2328" s="101">
        <f>_xll.qlCalendarAdvance(Calendar,BB2327,AZ2328,"f",,Trigger)</f>
        <v>55690</v>
      </c>
      <c r="BC2328" s="101">
        <f>_xll.qlInterestRateIndexMaturity(Currency&amp;"ibor"&amp;Tenor,BB2328,Trigger)</f>
        <v>55782</v>
      </c>
      <c r="BD2328" s="246">
        <f>_xll.qlIndexFixing($AD$5,BA2328,TRUE,_xll.ohTrigger(Trigger,Trigger3M))</f>
        <v>1.664487897185719E-2</v>
      </c>
      <c r="BE2328" s="246" t="e">
        <f>IFERROR(_xll.qlIndexFixing($BF$1,BA2328,TRUE,_xll.ohTrigger(Trigger,Trigger3M)),#N/A)</f>
        <v>#N/A</v>
      </c>
    </row>
    <row r="2329" spans="52:57" ht="11.25" customHeight="1" x14ac:dyDescent="0.25">
      <c r="AZ2329" s="102" t="s">
        <v>83</v>
      </c>
      <c r="BA2329" s="101">
        <f>_xll.qlInterestRateIndexFixingDate(Currency&amp;"ibor"&amp;Tenor,BB2329,Trigger)</f>
        <v>55695</v>
      </c>
      <c r="BB2329" s="101">
        <f>_xll.qlCalendarAdvance(Calendar,BB2328,AZ2329,"f",,Trigger)</f>
        <v>55697</v>
      </c>
      <c r="BC2329" s="101">
        <f>_xll.qlInterestRateIndexMaturity(Currency&amp;"ibor"&amp;Tenor,BB2329,Trigger)</f>
        <v>55789</v>
      </c>
      <c r="BD2329" s="246">
        <f>_xll.qlIndexFixing($AD$5,BA2329,TRUE,_xll.ohTrigger(Trigger,Trigger3M))</f>
        <v>1.6613646286779853E-2</v>
      </c>
      <c r="BE2329" s="246" t="e">
        <f>IFERROR(_xll.qlIndexFixing($BF$1,BA2329,TRUE,_xll.ohTrigger(Trigger,Trigger3M)),#N/A)</f>
        <v>#N/A</v>
      </c>
    </row>
    <row r="2330" spans="52:57" ht="11.25" customHeight="1" x14ac:dyDescent="0.25">
      <c r="AZ2330" s="102" t="s">
        <v>83</v>
      </c>
      <c r="BA2330" s="101">
        <f>_xll.qlInterestRateIndexFixingDate(Currency&amp;"ibor"&amp;Tenor,BB2330,Trigger)</f>
        <v>55702</v>
      </c>
      <c r="BB2330" s="101">
        <f>_xll.qlCalendarAdvance(Calendar,BB2329,AZ2330,"f",,Trigger)</f>
        <v>55704</v>
      </c>
      <c r="BC2330" s="101">
        <f>_xll.qlInterestRateIndexMaturity(Currency&amp;"ibor"&amp;Tenor,BB2330,Trigger)</f>
        <v>55796</v>
      </c>
      <c r="BD2330" s="246">
        <f>_xll.qlIndexFixing($AD$5,BA2330,TRUE,_xll.ohTrigger(Trigger,Trigger3M))</f>
        <v>1.6582381426943134E-2</v>
      </c>
      <c r="BE2330" s="246" t="e">
        <f>IFERROR(_xll.qlIndexFixing($BF$1,BA2330,TRUE,_xll.ohTrigger(Trigger,Trigger3M)),#N/A)</f>
        <v>#N/A</v>
      </c>
    </row>
    <row r="2331" spans="52:57" ht="11.25" customHeight="1" x14ac:dyDescent="0.25">
      <c r="AZ2331" s="102" t="s">
        <v>83</v>
      </c>
      <c r="BA2331" s="101">
        <f>_xll.qlInterestRateIndexFixingDate(Currency&amp;"ibor"&amp;Tenor,BB2331,Trigger)</f>
        <v>55709</v>
      </c>
      <c r="BB2331" s="101">
        <f>_xll.qlCalendarAdvance(Calendar,BB2330,AZ2331,"f",,Trigger)</f>
        <v>55711</v>
      </c>
      <c r="BC2331" s="101">
        <f>_xll.qlInterestRateIndexMaturity(Currency&amp;"ibor"&amp;Tenor,BB2331,Trigger)</f>
        <v>55803</v>
      </c>
      <c r="BD2331" s="246">
        <f>_xll.qlIndexFixing($AD$5,BA2331,TRUE,_xll.ohTrigger(Trigger,Trigger3M))</f>
        <v>1.6551084393122938E-2</v>
      </c>
      <c r="BE2331" s="246" t="e">
        <f>IFERROR(_xll.qlIndexFixing($BF$1,BA2331,TRUE,_xll.ohTrigger(Trigger,Trigger3M)),#N/A)</f>
        <v>#N/A</v>
      </c>
    </row>
    <row r="2332" spans="52:57" ht="11.25" customHeight="1" x14ac:dyDescent="0.25">
      <c r="AZ2332" s="102" t="s">
        <v>83</v>
      </c>
      <c r="BA2332" s="101">
        <f>_xll.qlInterestRateIndexFixingDate(Currency&amp;"ibor"&amp;Tenor,BB2332,Trigger)</f>
        <v>55716</v>
      </c>
      <c r="BB2332" s="101">
        <f>_xll.qlCalendarAdvance(Calendar,BB2331,AZ2332,"f",,Trigger)</f>
        <v>55718</v>
      </c>
      <c r="BC2332" s="101">
        <f>_xll.qlInterestRateIndexMaturity(Currency&amp;"ibor"&amp;Tenor,BB2332,Trigger)</f>
        <v>55810</v>
      </c>
      <c r="BD2332" s="246">
        <f>_xll.qlIndexFixing($AD$5,BA2332,TRUE,_xll.ohTrigger(Trigger,Trigger3M))</f>
        <v>1.6519755186088215E-2</v>
      </c>
      <c r="BE2332" s="246" t="e">
        <f>IFERROR(_xll.qlIndexFixing($BF$1,BA2332,TRUE,_xll.ohTrigger(Trigger,Trigger3M)),#N/A)</f>
        <v>#N/A</v>
      </c>
    </row>
    <row r="2333" spans="52:57" ht="11.25" customHeight="1" x14ac:dyDescent="0.25">
      <c r="AZ2333" s="102" t="s">
        <v>83</v>
      </c>
      <c r="BA2333" s="101">
        <f>_xll.qlInterestRateIndexFixingDate(Currency&amp;"ibor"&amp;Tenor,BB2333,Trigger)</f>
        <v>55723</v>
      </c>
      <c r="BB2333" s="101">
        <f>_xll.qlCalendarAdvance(Calendar,BB2332,AZ2333,"f",,Trigger)</f>
        <v>55725</v>
      </c>
      <c r="BC2333" s="101">
        <f>_xll.qlInterestRateIndexMaturity(Currency&amp;"ibor"&amp;Tenor,BB2333,Trigger)</f>
        <v>55817</v>
      </c>
      <c r="BD2333" s="246">
        <f>_xll.qlIndexFixing($AD$5,BA2333,TRUE,_xll.ohTrigger(Trigger,Trigger3M))</f>
        <v>1.6492866089876851E-2</v>
      </c>
      <c r="BE2333" s="246" t="e">
        <f>IFERROR(_xll.qlIndexFixing($BF$1,BA2333,TRUE,_xll.ohTrigger(Trigger,Trigger3M)),#N/A)</f>
        <v>#N/A</v>
      </c>
    </row>
    <row r="2334" spans="52:57" ht="11.25" customHeight="1" x14ac:dyDescent="0.25">
      <c r="AZ2334" s="102" t="s">
        <v>83</v>
      </c>
      <c r="BA2334" s="101">
        <f>_xll.qlInterestRateIndexFixingDate(Currency&amp;"ibor"&amp;Tenor,BB2334,Trigger)</f>
        <v>55730</v>
      </c>
      <c r="BB2334" s="101">
        <f>_xll.qlCalendarAdvance(Calendar,BB2333,AZ2334,"f",,Trigger)</f>
        <v>55732</v>
      </c>
      <c r="BC2334" s="101">
        <f>_xll.qlInterestRateIndexMaturity(Currency&amp;"ibor"&amp;Tenor,BB2334,Trigger)</f>
        <v>55824</v>
      </c>
      <c r="BD2334" s="246">
        <f>_xll.qlIndexFixing($AD$5,BA2334,TRUE,_xll.ohTrigger(Trigger,Trigger3M))</f>
        <v>1.649279690525534E-2</v>
      </c>
      <c r="BE2334" s="246" t="e">
        <f>IFERROR(_xll.qlIndexFixing($BF$1,BA2334,TRUE,_xll.ohTrigger(Trigger,Trigger3M)),#N/A)</f>
        <v>#N/A</v>
      </c>
    </row>
    <row r="2335" spans="52:57" ht="11.25" customHeight="1" x14ac:dyDescent="0.25">
      <c r="AZ2335" s="102" t="s">
        <v>83</v>
      </c>
      <c r="BA2335" s="101">
        <f>_xll.qlInterestRateIndexFixingDate(Currency&amp;"ibor"&amp;Tenor,BB2335,Trigger)</f>
        <v>55737</v>
      </c>
      <c r="BB2335" s="101">
        <f>_xll.qlCalendarAdvance(Calendar,BB2334,AZ2335,"f",,Trigger)</f>
        <v>55739</v>
      </c>
      <c r="BC2335" s="101">
        <f>_xll.qlInterestRateIndexMaturity(Currency&amp;"ibor"&amp;Tenor,BB2335,Trigger)</f>
        <v>55831</v>
      </c>
      <c r="BD2335" s="246">
        <f>_xll.qlIndexFixing($AD$5,BA2335,TRUE,_xll.ohTrigger(Trigger,Trigger3M))</f>
        <v>1.6492727720637305E-2</v>
      </c>
      <c r="BE2335" s="246" t="e">
        <f>IFERROR(_xll.qlIndexFixing($BF$1,BA2335,TRUE,_xll.ohTrigger(Trigger,Trigger3M)),#N/A)</f>
        <v>#N/A</v>
      </c>
    </row>
    <row r="2336" spans="52:57" ht="11.25" customHeight="1" x14ac:dyDescent="0.25">
      <c r="AZ2336" s="102" t="s">
        <v>83</v>
      </c>
      <c r="BA2336" s="101">
        <f>_xll.qlInterestRateIndexFixingDate(Currency&amp;"ibor"&amp;Tenor,BB2336,Trigger)</f>
        <v>55744</v>
      </c>
      <c r="BB2336" s="101">
        <f>_xll.qlCalendarAdvance(Calendar,BB2335,AZ2336,"f",,Trigger)</f>
        <v>55746</v>
      </c>
      <c r="BC2336" s="101">
        <f>_xll.qlInterestRateIndexMaturity(Currency&amp;"ibor"&amp;Tenor,BB2336,Trigger)</f>
        <v>55838</v>
      </c>
      <c r="BD2336" s="246">
        <f>_xll.qlIndexFixing($AD$5,BA2336,TRUE,_xll.ohTrigger(Trigger,Trigger3M))</f>
        <v>1.6492658536016665E-2</v>
      </c>
      <c r="BE2336" s="246" t="e">
        <f>IFERROR(_xll.qlIndexFixing($BF$1,BA2336,TRUE,_xll.ohTrigger(Trigger,Trigger3M)),#N/A)</f>
        <v>#N/A</v>
      </c>
    </row>
    <row r="2337" spans="52:57" ht="11.25" customHeight="1" x14ac:dyDescent="0.25">
      <c r="AZ2337" s="102" t="s">
        <v>83</v>
      </c>
      <c r="BA2337" s="101">
        <f>_xll.qlInterestRateIndexFixingDate(Currency&amp;"ibor"&amp;Tenor,BB2337,Trigger)</f>
        <v>55751</v>
      </c>
      <c r="BB2337" s="101">
        <f>_xll.qlCalendarAdvance(Calendar,BB2336,AZ2337,"f",,Trigger)</f>
        <v>55753</v>
      </c>
      <c r="BC2337" s="101">
        <f>_xll.qlInterestRateIndexMaturity(Currency&amp;"ibor"&amp;Tenor,BB2337,Trigger)</f>
        <v>55845</v>
      </c>
      <c r="BD2337" s="246">
        <f>_xll.qlIndexFixing($AD$5,BA2337,TRUE,_xll.ohTrigger(Trigger,Trigger3M))</f>
        <v>1.6492589351401236E-2</v>
      </c>
      <c r="BE2337" s="246" t="e">
        <f>IFERROR(_xll.qlIndexFixing($BF$1,BA2337,TRUE,_xll.ohTrigger(Trigger,Trigger3M)),#N/A)</f>
        <v>#N/A</v>
      </c>
    </row>
    <row r="2338" spans="52:57" ht="11.25" customHeight="1" x14ac:dyDescent="0.25">
      <c r="AZ2338" s="102" t="s">
        <v>83</v>
      </c>
      <c r="BA2338" s="101">
        <f>_xll.qlInterestRateIndexFixingDate(Currency&amp;"ibor"&amp;Tenor,BB2338,Trigger)</f>
        <v>55758</v>
      </c>
      <c r="BB2338" s="101">
        <f>_xll.qlCalendarAdvance(Calendar,BB2337,AZ2338,"f",,Trigger)</f>
        <v>55760</v>
      </c>
      <c r="BC2338" s="101">
        <f>_xll.qlInterestRateIndexMaturity(Currency&amp;"ibor"&amp;Tenor,BB2338,Trigger)</f>
        <v>55852</v>
      </c>
      <c r="BD2338" s="246">
        <f>_xll.qlIndexFixing($AD$5,BA2338,TRUE,_xll.ohTrigger(Trigger,Trigger3M))</f>
        <v>1.6492520166784073E-2</v>
      </c>
      <c r="BE2338" s="246" t="e">
        <f>IFERROR(_xll.qlIndexFixing($BF$1,BA2338,TRUE,_xll.ohTrigger(Trigger,Trigger3M)),#N/A)</f>
        <v>#N/A</v>
      </c>
    </row>
    <row r="2339" spans="52:57" ht="11.25" customHeight="1" x14ac:dyDescent="0.25">
      <c r="AZ2339" s="102" t="s">
        <v>83</v>
      </c>
      <c r="BA2339" s="101">
        <f>_xll.qlInterestRateIndexFixingDate(Currency&amp;"ibor"&amp;Tenor,BB2339,Trigger)</f>
        <v>55765</v>
      </c>
      <c r="BB2339" s="101">
        <f>_xll.qlCalendarAdvance(Calendar,BB2338,AZ2339,"f",,Trigger)</f>
        <v>55767</v>
      </c>
      <c r="BC2339" s="101">
        <f>_xll.qlInterestRateIndexMaturity(Currency&amp;"ibor"&amp;Tenor,BB2339,Trigger)</f>
        <v>55858</v>
      </c>
      <c r="BD2339" s="246">
        <f>_xll.qlIndexFixing($AD$5,BA2339,TRUE,_xll.ohTrigger(Trigger,Trigger3M))</f>
        <v>1.6492078680000553E-2</v>
      </c>
      <c r="BE2339" s="246" t="e">
        <f>IFERROR(_xll.qlIndexFixing($BF$1,BA2339,TRUE,_xll.ohTrigger(Trigger,Trigger3M)),#N/A)</f>
        <v>#N/A</v>
      </c>
    </row>
    <row r="2340" spans="52:57" ht="11.25" customHeight="1" x14ac:dyDescent="0.25">
      <c r="AZ2340" s="102" t="s">
        <v>83</v>
      </c>
      <c r="BA2340" s="101">
        <f>_xll.qlInterestRateIndexFixingDate(Currency&amp;"ibor"&amp;Tenor,BB2340,Trigger)</f>
        <v>55772</v>
      </c>
      <c r="BB2340" s="101">
        <f>_xll.qlCalendarAdvance(Calendar,BB2339,AZ2340,"f",,Trigger)</f>
        <v>55774</v>
      </c>
      <c r="BC2340" s="101">
        <f>_xll.qlInterestRateIndexMaturity(Currency&amp;"ibor"&amp;Tenor,BB2340,Trigger)</f>
        <v>55865</v>
      </c>
      <c r="BD2340" s="246">
        <f>_xll.qlIndexFixing($AD$5,BA2340,TRUE,_xll.ohTrigger(Trigger,Trigger3M))</f>
        <v>1.6492009498550533E-2</v>
      </c>
      <c r="BE2340" s="246" t="e">
        <f>IFERROR(_xll.qlIndexFixing($BF$1,BA2340,TRUE,_xll.ohTrigger(Trigger,Trigger3M)),#N/A)</f>
        <v>#N/A</v>
      </c>
    </row>
    <row r="2341" spans="52:57" ht="11.25" customHeight="1" x14ac:dyDescent="0.25">
      <c r="AZ2341" s="102" t="s">
        <v>83</v>
      </c>
      <c r="BA2341" s="101">
        <f>_xll.qlInterestRateIndexFixingDate(Currency&amp;"ibor"&amp;Tenor,BB2341,Trigger)</f>
        <v>55779</v>
      </c>
      <c r="BB2341" s="101">
        <f>_xll.qlCalendarAdvance(Calendar,BB2340,AZ2341,"f",,Trigger)</f>
        <v>55781</v>
      </c>
      <c r="BC2341" s="101">
        <f>_xll.qlInterestRateIndexMaturity(Currency&amp;"ibor"&amp;Tenor,BB2341,Trigger)</f>
        <v>55872</v>
      </c>
      <c r="BD2341" s="246">
        <f>_xll.qlIndexFixing($AD$5,BA2341,TRUE,_xll.ohTrigger(Trigger,Trigger3M))</f>
        <v>1.6491940317099635E-2</v>
      </c>
      <c r="BE2341" s="246" t="e">
        <f>IFERROR(_xll.qlIndexFixing($BF$1,BA2341,TRUE,_xll.ohTrigger(Trigger,Trigger3M)),#N/A)</f>
        <v>#N/A</v>
      </c>
    </row>
    <row r="2342" spans="52:57" ht="11.25" customHeight="1" x14ac:dyDescent="0.25">
      <c r="AZ2342" s="102" t="s">
        <v>83</v>
      </c>
      <c r="BA2342" s="101">
        <f>_xll.qlInterestRateIndexFixingDate(Currency&amp;"ibor"&amp;Tenor,BB2342,Trigger)</f>
        <v>55786</v>
      </c>
      <c r="BB2342" s="101">
        <f>_xll.qlCalendarAdvance(Calendar,BB2341,AZ2342,"f",,Trigger)</f>
        <v>55788</v>
      </c>
      <c r="BC2342" s="101">
        <f>_xll.qlInterestRateIndexMaturity(Currency&amp;"ibor"&amp;Tenor,BB2342,Trigger)</f>
        <v>55880</v>
      </c>
      <c r="BD2342" s="246">
        <f>_xll.qlIndexFixing($AD$5,BA2342,TRUE,_xll.ohTrigger(Trigger,Trigger3M))</f>
        <v>1.6492243428332786E-2</v>
      </c>
      <c r="BE2342" s="246" t="e">
        <f>IFERROR(_xll.qlIndexFixing($BF$1,BA2342,TRUE,_xll.ohTrigger(Trigger,Trigger3M)),#N/A)</f>
        <v>#N/A</v>
      </c>
    </row>
    <row r="2343" spans="52:57" ht="11.25" customHeight="1" x14ac:dyDescent="0.25">
      <c r="AZ2343" s="102" t="s">
        <v>83</v>
      </c>
      <c r="BA2343" s="101">
        <f>_xll.qlInterestRateIndexFixingDate(Currency&amp;"ibor"&amp;Tenor,BB2343,Trigger)</f>
        <v>55793</v>
      </c>
      <c r="BB2343" s="101">
        <f>_xll.qlCalendarAdvance(Calendar,BB2342,AZ2343,"f",,Trigger)</f>
        <v>55795</v>
      </c>
      <c r="BC2343" s="101">
        <f>_xll.qlInterestRateIndexMaturity(Currency&amp;"ibor"&amp;Tenor,BB2343,Trigger)</f>
        <v>55887</v>
      </c>
      <c r="BD2343" s="246">
        <f>_xll.qlIndexFixing($AD$5,BA2343,TRUE,_xll.ohTrigger(Trigger,Trigger3M))</f>
        <v>1.6492174243721704E-2</v>
      </c>
      <c r="BE2343" s="246" t="e">
        <f>IFERROR(_xll.qlIndexFixing($BF$1,BA2343,TRUE,_xll.ohTrigger(Trigger,Trigger3M)),#N/A)</f>
        <v>#N/A</v>
      </c>
    </row>
    <row r="2344" spans="52:57" ht="11.25" customHeight="1" x14ac:dyDescent="0.25">
      <c r="AZ2344" s="102" t="s">
        <v>83</v>
      </c>
      <c r="BA2344" s="101">
        <f>_xll.qlInterestRateIndexFixingDate(Currency&amp;"ibor"&amp;Tenor,BB2344,Trigger)</f>
        <v>55800</v>
      </c>
      <c r="BB2344" s="101">
        <f>_xll.qlCalendarAdvance(Calendar,BB2343,AZ2344,"f",,Trigger)</f>
        <v>55802</v>
      </c>
      <c r="BC2344" s="101">
        <f>_xll.qlInterestRateIndexMaturity(Currency&amp;"ibor"&amp;Tenor,BB2344,Trigger)</f>
        <v>55894</v>
      </c>
      <c r="BD2344" s="246">
        <f>_xll.qlIndexFixing($AD$5,BA2344,TRUE,_xll.ohTrigger(Trigger,Trigger3M))</f>
        <v>1.6492105059112357E-2</v>
      </c>
      <c r="BE2344" s="246" t="e">
        <f>IFERROR(_xll.qlIndexFixing($BF$1,BA2344,TRUE,_xll.ohTrigger(Trigger,Trigger3M)),#N/A)</f>
        <v>#N/A</v>
      </c>
    </row>
    <row r="2345" spans="52:57" ht="11.25" customHeight="1" x14ac:dyDescent="0.25">
      <c r="AZ2345" s="102" t="s">
        <v>83</v>
      </c>
      <c r="BA2345" s="101">
        <f>_xll.qlInterestRateIndexFixingDate(Currency&amp;"ibor"&amp;Tenor,BB2345,Trigger)</f>
        <v>55807</v>
      </c>
      <c r="BB2345" s="101">
        <f>_xll.qlCalendarAdvance(Calendar,BB2344,AZ2345,"f",,Trigger)</f>
        <v>55809</v>
      </c>
      <c r="BC2345" s="101">
        <f>_xll.qlInterestRateIndexMaturity(Currency&amp;"ibor"&amp;Tenor,BB2345,Trigger)</f>
        <v>55901</v>
      </c>
      <c r="BD2345" s="246">
        <f>_xll.qlIndexFixing($AD$5,BA2345,TRUE,_xll.ohTrigger(Trigger,Trigger3M))</f>
        <v>1.6492035874506487E-2</v>
      </c>
      <c r="BE2345" s="246" t="e">
        <f>IFERROR(_xll.qlIndexFixing($BF$1,BA2345,TRUE,_xll.ohTrigger(Trigger,Trigger3M)),#N/A)</f>
        <v>#N/A</v>
      </c>
    </row>
    <row r="2346" spans="52:57" ht="11.25" customHeight="1" x14ac:dyDescent="0.25">
      <c r="AZ2346" s="102" t="s">
        <v>83</v>
      </c>
      <c r="BA2346" s="101">
        <f>_xll.qlInterestRateIndexFixingDate(Currency&amp;"ibor"&amp;Tenor,BB2346,Trigger)</f>
        <v>55814</v>
      </c>
      <c r="BB2346" s="101">
        <f>_xll.qlCalendarAdvance(Calendar,BB2345,AZ2346,"f",,Trigger)</f>
        <v>55816</v>
      </c>
      <c r="BC2346" s="101">
        <f>_xll.qlInterestRateIndexMaturity(Currency&amp;"ibor"&amp;Tenor,BB2346,Trigger)</f>
        <v>55908</v>
      </c>
      <c r="BD2346" s="246">
        <f>_xll.qlIndexFixing($AD$5,BA2346,TRUE,_xll.ohTrigger(Trigger,Trigger3M))</f>
        <v>1.6491966689900616E-2</v>
      </c>
      <c r="BE2346" s="246" t="e">
        <f>IFERROR(_xll.qlIndexFixing($BF$1,BA2346,TRUE,_xll.ohTrigger(Trigger,Trigger3M)),#N/A)</f>
        <v>#N/A</v>
      </c>
    </row>
    <row r="2347" spans="52:57" ht="11.25" customHeight="1" x14ac:dyDescent="0.25">
      <c r="AZ2347" s="102" t="s">
        <v>83</v>
      </c>
      <c r="BA2347" s="101">
        <f>_xll.qlInterestRateIndexFixingDate(Currency&amp;"ibor"&amp;Tenor,BB2347,Trigger)</f>
        <v>55821</v>
      </c>
      <c r="BB2347" s="101">
        <f>_xll.qlCalendarAdvance(Calendar,BB2346,AZ2347,"f",,Trigger)</f>
        <v>55823</v>
      </c>
      <c r="BC2347" s="101">
        <f>_xll.qlInterestRateIndexMaturity(Currency&amp;"ibor"&amp;Tenor,BB2347,Trigger)</f>
        <v>55915</v>
      </c>
      <c r="BD2347" s="246">
        <f>_xll.qlIndexFixing($AD$5,BA2347,TRUE,_xll.ohTrigger(Trigger,Trigger3M))</f>
        <v>1.6491897505294745E-2</v>
      </c>
      <c r="BE2347" s="246" t="e">
        <f>IFERROR(_xll.qlIndexFixing($BF$1,BA2347,TRUE,_xll.ohTrigger(Trigger,Trigger3M)),#N/A)</f>
        <v>#N/A</v>
      </c>
    </row>
    <row r="2348" spans="52:57" ht="11.25" customHeight="1" x14ac:dyDescent="0.25">
      <c r="AZ2348" s="102" t="s">
        <v>83</v>
      </c>
      <c r="BA2348" s="101">
        <f>_xll.qlInterestRateIndexFixingDate(Currency&amp;"ibor"&amp;Tenor,BB2348,Trigger)</f>
        <v>55828</v>
      </c>
      <c r="BB2348" s="101">
        <f>_xll.qlCalendarAdvance(Calendar,BB2347,AZ2348,"f",,Trigger)</f>
        <v>55830</v>
      </c>
      <c r="BC2348" s="101">
        <f>_xll.qlInterestRateIndexMaturity(Currency&amp;"ibor"&amp;Tenor,BB2348,Trigger)</f>
        <v>55922</v>
      </c>
      <c r="BD2348" s="246">
        <f>_xll.qlIndexFixing($AD$5,BA2348,TRUE,_xll.ohTrigger(Trigger,Trigger3M))</f>
        <v>1.6491828320691484E-2</v>
      </c>
      <c r="BE2348" s="246" t="e">
        <f>IFERROR(_xll.qlIndexFixing($BF$1,BA2348,TRUE,_xll.ohTrigger(Trigger,Trigger3M)),#N/A)</f>
        <v>#N/A</v>
      </c>
    </row>
    <row r="2349" spans="52:57" ht="11.25" customHeight="1" x14ac:dyDescent="0.25">
      <c r="AZ2349" s="102" t="s">
        <v>83</v>
      </c>
      <c r="BA2349" s="101">
        <f>_xll.qlInterestRateIndexFixingDate(Currency&amp;"ibor"&amp;Tenor,BB2349,Trigger)</f>
        <v>55835</v>
      </c>
      <c r="BB2349" s="101">
        <f>_xll.qlCalendarAdvance(Calendar,BB2348,AZ2349,"f",,Trigger)</f>
        <v>55837</v>
      </c>
      <c r="BC2349" s="101">
        <f>_xll.qlInterestRateIndexMaturity(Currency&amp;"ibor"&amp;Tenor,BB2349,Trigger)</f>
        <v>55929</v>
      </c>
      <c r="BD2349" s="246">
        <f>_xll.qlIndexFixing($AD$5,BA2349,TRUE,_xll.ohTrigger(Trigger,Trigger3M))</f>
        <v>1.6491759136088219E-2</v>
      </c>
      <c r="BE2349" s="246" t="e">
        <f>IFERROR(_xll.qlIndexFixing($BF$1,BA2349,TRUE,_xll.ohTrigger(Trigger,Trigger3M)),#N/A)</f>
        <v>#N/A</v>
      </c>
    </row>
    <row r="2350" spans="52:57" ht="11.25" customHeight="1" x14ac:dyDescent="0.25">
      <c r="AZ2350" s="102" t="s">
        <v>83</v>
      </c>
      <c r="BA2350" s="101">
        <f>_xll.qlInterestRateIndexFixingDate(Currency&amp;"ibor"&amp;Tenor,BB2350,Trigger)</f>
        <v>55842</v>
      </c>
      <c r="BB2350" s="101">
        <f>_xll.qlCalendarAdvance(Calendar,BB2349,AZ2350,"f",,Trigger)</f>
        <v>55844</v>
      </c>
      <c r="BC2350" s="101">
        <f>_xll.qlInterestRateIndexMaturity(Currency&amp;"ibor"&amp;Tenor,BB2350,Trigger)</f>
        <v>55936</v>
      </c>
      <c r="BD2350" s="246">
        <f>_xll.qlIndexFixing($AD$5,BA2350,TRUE,_xll.ohTrigger(Trigger,Trigger3M))</f>
        <v>1.6491689951486692E-2</v>
      </c>
      <c r="BE2350" s="246" t="e">
        <f>IFERROR(_xll.qlIndexFixing($BF$1,BA2350,TRUE,_xll.ohTrigger(Trigger,Trigger3M)),#N/A)</f>
        <v>#N/A</v>
      </c>
    </row>
    <row r="2351" spans="52:57" ht="11.25" customHeight="1" x14ac:dyDescent="0.25">
      <c r="AZ2351" s="102" t="s">
        <v>83</v>
      </c>
      <c r="BA2351" s="101">
        <f>_xll.qlInterestRateIndexFixingDate(Currency&amp;"ibor"&amp;Tenor,BB2351,Trigger)</f>
        <v>55849</v>
      </c>
      <c r="BB2351" s="101">
        <f>_xll.qlCalendarAdvance(Calendar,BB2350,AZ2351,"f",,Trigger)</f>
        <v>55851</v>
      </c>
      <c r="BC2351" s="101">
        <f>_xll.qlInterestRateIndexMaturity(Currency&amp;"ibor"&amp;Tenor,BB2351,Trigger)</f>
        <v>55943</v>
      </c>
      <c r="BD2351" s="246">
        <f>_xll.qlIndexFixing($AD$5,BA2351,TRUE,_xll.ohTrigger(Trigger,Trigger3M))</f>
        <v>1.6491620766886903E-2</v>
      </c>
      <c r="BE2351" s="246" t="e">
        <f>IFERROR(_xll.qlIndexFixing($BF$1,BA2351,TRUE,_xll.ohTrigger(Trigger,Trigger3M)),#N/A)</f>
        <v>#N/A</v>
      </c>
    </row>
    <row r="2352" spans="52:57" ht="11.25" customHeight="1" x14ac:dyDescent="0.25">
      <c r="AZ2352" s="102" t="s">
        <v>83</v>
      </c>
      <c r="BA2352" s="101">
        <f>_xll.qlInterestRateIndexFixingDate(Currency&amp;"ibor"&amp;Tenor,BB2352,Trigger)</f>
        <v>55856</v>
      </c>
      <c r="BB2352" s="101">
        <f>_xll.qlCalendarAdvance(Calendar,BB2351,AZ2352,"f",,Trigger)</f>
        <v>55858</v>
      </c>
      <c r="BC2352" s="101">
        <f>_xll.qlInterestRateIndexMaturity(Currency&amp;"ibor"&amp;Tenor,BB2352,Trigger)</f>
        <v>55948</v>
      </c>
      <c r="BD2352" s="246">
        <f>_xll.qlIndexFixing($AD$5,BA2352,TRUE,_xll.ohTrigger(Trigger,Trigger3M))</f>
        <v>1.6490807071225966E-2</v>
      </c>
      <c r="BE2352" s="246" t="e">
        <f>IFERROR(_xll.qlIndexFixing($BF$1,BA2352,TRUE,_xll.ohTrigger(Trigger,Trigger3M)),#N/A)</f>
        <v>#N/A</v>
      </c>
    </row>
    <row r="2353" spans="52:57" ht="11.25" customHeight="1" x14ac:dyDescent="0.25">
      <c r="AZ2353" s="102" t="s">
        <v>83</v>
      </c>
      <c r="BA2353" s="101">
        <f>_xll.qlInterestRateIndexFixingDate(Currency&amp;"ibor"&amp;Tenor,BB2353,Trigger)</f>
        <v>55863</v>
      </c>
      <c r="BB2353" s="101">
        <f>_xll.qlCalendarAdvance(Calendar,BB2352,AZ2353,"f",,Trigger)</f>
        <v>55865</v>
      </c>
      <c r="BC2353" s="101">
        <f>_xll.qlInterestRateIndexMaturity(Currency&amp;"ibor"&amp;Tenor,BB2353,Trigger)</f>
        <v>55955</v>
      </c>
      <c r="BD2353" s="246">
        <f>_xll.qlIndexFixing($AD$5,BA2353,TRUE,_xll.ohTrigger(Trigger,Trigger3M))</f>
        <v>1.6490737892953078E-2</v>
      </c>
      <c r="BE2353" s="246" t="e">
        <f>IFERROR(_xll.qlIndexFixing($BF$1,BA2353,TRUE,_xll.ohTrigger(Trigger,Trigger3M)),#N/A)</f>
        <v>#N/A</v>
      </c>
    </row>
    <row r="2354" spans="52:57" ht="11.25" customHeight="1" x14ac:dyDescent="0.25">
      <c r="AZ2354" s="102" t="s">
        <v>83</v>
      </c>
      <c r="BA2354" s="101">
        <f>_xll.qlInterestRateIndexFixingDate(Currency&amp;"ibor"&amp;Tenor,BB2354,Trigger)</f>
        <v>55870</v>
      </c>
      <c r="BB2354" s="101">
        <f>_xll.qlCalendarAdvance(Calendar,BB2353,AZ2354,"f",,Trigger)</f>
        <v>55872</v>
      </c>
      <c r="BC2354" s="101">
        <f>_xll.qlInterestRateIndexMaturity(Currency&amp;"ibor"&amp;Tenor,BB2354,Trigger)</f>
        <v>55962</v>
      </c>
      <c r="BD2354" s="246">
        <f>_xll.qlIndexFixing($AD$5,BA2354,TRUE,_xll.ohTrigger(Trigger,Trigger3M))</f>
        <v>1.6490668714681078E-2</v>
      </c>
      <c r="BE2354" s="246" t="e">
        <f>IFERROR(_xll.qlIndexFixing($BF$1,BA2354,TRUE,_xll.ohTrigger(Trigger,Trigger3M)),#N/A)</f>
        <v>#N/A</v>
      </c>
    </row>
    <row r="2355" spans="52:57" ht="11.25" customHeight="1" x14ac:dyDescent="0.25">
      <c r="AZ2355" s="102" t="s">
        <v>83</v>
      </c>
      <c r="BA2355" s="101">
        <f>_xll.qlInterestRateIndexFixingDate(Currency&amp;"ibor"&amp;Tenor,BB2355,Trigger)</f>
        <v>55876</v>
      </c>
      <c r="BB2355" s="101">
        <f>_xll.qlCalendarAdvance(Calendar,BB2354,AZ2355,"f",,Trigger)</f>
        <v>55880</v>
      </c>
      <c r="BC2355" s="101">
        <f>_xll.qlInterestRateIndexMaturity(Currency&amp;"ibor"&amp;Tenor,BB2355,Trigger)</f>
        <v>55970</v>
      </c>
      <c r="BD2355" s="246">
        <f>_xll.qlIndexFixing($AD$5,BA2355,TRUE,_xll.ohTrigger(Trigger,Trigger3M))</f>
        <v>1.6490589653801457E-2</v>
      </c>
      <c r="BE2355" s="246" t="e">
        <f>IFERROR(_xll.qlIndexFixing($BF$1,BA2355,TRUE,_xll.ohTrigger(Trigger,Trigger3M)),#N/A)</f>
        <v>#N/A</v>
      </c>
    </row>
    <row r="2356" spans="52:57" ht="11.25" customHeight="1" x14ac:dyDescent="0.25">
      <c r="AZ2356" s="102" t="s">
        <v>83</v>
      </c>
      <c r="BA2356" s="101">
        <f>_xll.qlInterestRateIndexFixingDate(Currency&amp;"ibor"&amp;Tenor,BB2356,Trigger)</f>
        <v>55884</v>
      </c>
      <c r="BB2356" s="101">
        <f>_xll.qlCalendarAdvance(Calendar,BB2355,AZ2356,"f",,Trigger)</f>
        <v>55887</v>
      </c>
      <c r="BC2356" s="101">
        <f>_xll.qlInterestRateIndexMaturity(Currency&amp;"ibor"&amp;Tenor,BB2356,Trigger)</f>
        <v>55977</v>
      </c>
      <c r="BD2356" s="246">
        <f>_xll.qlIndexFixing($AD$5,BA2356,TRUE,_xll.ohTrigger(Trigger,Trigger3M))</f>
        <v>1.6490520475532122E-2</v>
      </c>
      <c r="BE2356" s="246" t="e">
        <f>IFERROR(_xll.qlIndexFixing($BF$1,BA2356,TRUE,_xll.ohTrigger(Trigger,Trigger3M)),#N/A)</f>
        <v>#N/A</v>
      </c>
    </row>
    <row r="2357" spans="52:57" ht="11.25" customHeight="1" x14ac:dyDescent="0.25">
      <c r="AZ2357" s="102" t="s">
        <v>83</v>
      </c>
      <c r="BA2357" s="101">
        <f>_xll.qlInterestRateIndexFixingDate(Currency&amp;"ibor"&amp;Tenor,BB2357,Trigger)</f>
        <v>55892</v>
      </c>
      <c r="BB2357" s="101">
        <f>_xll.qlCalendarAdvance(Calendar,BB2356,AZ2357,"f",,Trigger)</f>
        <v>55894</v>
      </c>
      <c r="BC2357" s="101">
        <f>_xll.qlInterestRateIndexMaturity(Currency&amp;"ibor"&amp;Tenor,BB2357,Trigger)</f>
        <v>55984</v>
      </c>
      <c r="BD2357" s="246">
        <f>_xll.qlIndexFixing($AD$5,BA2357,TRUE,_xll.ohTrigger(Trigger,Trigger3M))</f>
        <v>1.6490451297264563E-2</v>
      </c>
      <c r="BE2357" s="246" t="e">
        <f>IFERROR(_xll.qlIndexFixing($BF$1,BA2357,TRUE,_xll.ohTrigger(Trigger,Trigger3M)),#N/A)</f>
        <v>#N/A</v>
      </c>
    </row>
    <row r="2358" spans="52:57" ht="11.25" customHeight="1" x14ac:dyDescent="0.25">
      <c r="AZ2358" s="102" t="s">
        <v>83</v>
      </c>
      <c r="BA2358" s="101">
        <f>_xll.qlInterestRateIndexFixingDate(Currency&amp;"ibor"&amp;Tenor,BB2358,Trigger)</f>
        <v>55899</v>
      </c>
      <c r="BB2358" s="101">
        <f>_xll.qlCalendarAdvance(Calendar,BB2357,AZ2358,"f",,Trigger)</f>
        <v>55901</v>
      </c>
      <c r="BC2358" s="101">
        <f>_xll.qlInterestRateIndexMaturity(Currency&amp;"ibor"&amp;Tenor,BB2358,Trigger)</f>
        <v>55991</v>
      </c>
      <c r="BD2358" s="246">
        <f>_xll.qlIndexFixing($AD$5,BA2358,TRUE,_xll.ohTrigger(Trigger,Trigger3M))</f>
        <v>1.6490382118997893E-2</v>
      </c>
      <c r="BE2358" s="246" t="e">
        <f>IFERROR(_xll.qlIndexFixing($BF$1,BA2358,TRUE,_xll.ohTrigger(Trigger,Trigger3M)),#N/A)</f>
        <v>#N/A</v>
      </c>
    </row>
    <row r="2359" spans="52:57" ht="11.25" customHeight="1" x14ac:dyDescent="0.25">
      <c r="AZ2359" s="102" t="s">
        <v>83</v>
      </c>
      <c r="BA2359" s="101">
        <f>_xll.qlInterestRateIndexFixingDate(Currency&amp;"ibor"&amp;Tenor,BB2359,Trigger)</f>
        <v>55906</v>
      </c>
      <c r="BB2359" s="101">
        <f>_xll.qlCalendarAdvance(Calendar,BB2358,AZ2359,"f",,Trigger)</f>
        <v>55908</v>
      </c>
      <c r="BC2359" s="101">
        <f>_xll.qlInterestRateIndexMaturity(Currency&amp;"ibor"&amp;Tenor,BB2359,Trigger)</f>
        <v>55998</v>
      </c>
      <c r="BD2359" s="246">
        <f>_xll.qlIndexFixing($AD$5,BA2359,TRUE,_xll.ohTrigger(Trigger,Trigger3M))</f>
        <v>1.6490312940731222E-2</v>
      </c>
      <c r="BE2359" s="246" t="e">
        <f>IFERROR(_xll.qlIndexFixing($BF$1,BA2359,TRUE,_xll.ohTrigger(Trigger,Trigger3M)),#N/A)</f>
        <v>#N/A</v>
      </c>
    </row>
    <row r="2360" spans="52:57" ht="11.25" customHeight="1" x14ac:dyDescent="0.25">
      <c r="AZ2360" s="102" t="s">
        <v>83</v>
      </c>
      <c r="BA2360" s="101">
        <f>_xll.qlInterestRateIndexFixingDate(Currency&amp;"ibor"&amp;Tenor,BB2360,Trigger)</f>
        <v>55913</v>
      </c>
      <c r="BB2360" s="101">
        <f>_xll.qlCalendarAdvance(Calendar,BB2359,AZ2360,"f",,Trigger)</f>
        <v>55915</v>
      </c>
      <c r="BC2360" s="101">
        <f>_xll.qlInterestRateIndexMaturity(Currency&amp;"ibor"&amp;Tenor,BB2360,Trigger)</f>
        <v>56004</v>
      </c>
      <c r="BD2360" s="246">
        <f>_xll.qlIndexFixing($AD$5,BA2360,TRUE,_xll.ohTrigger(Trigger,Trigger3M))</f>
        <v>1.6489871549256591E-2</v>
      </c>
      <c r="BE2360" s="246" t="e">
        <f>IFERROR(_xll.qlIndexFixing($BF$1,BA2360,TRUE,_xll.ohTrigger(Trigger,Trigger3M)),#N/A)</f>
        <v>#N/A</v>
      </c>
    </row>
    <row r="2361" spans="52:57" ht="11.25" customHeight="1" x14ac:dyDescent="0.25">
      <c r="AZ2361" s="102" t="s">
        <v>83</v>
      </c>
      <c r="BA2361" s="101">
        <f>_xll.qlInterestRateIndexFixingDate(Currency&amp;"ibor"&amp;Tenor,BB2361,Trigger)</f>
        <v>55920</v>
      </c>
      <c r="BB2361" s="101">
        <f>_xll.qlCalendarAdvance(Calendar,BB2360,AZ2361,"f",,Trigger)</f>
        <v>55922</v>
      </c>
      <c r="BC2361" s="101">
        <f>_xll.qlInterestRateIndexMaturity(Currency&amp;"ibor"&amp;Tenor,BB2361,Trigger)</f>
        <v>56011</v>
      </c>
      <c r="BD2361" s="246">
        <f>_xll.qlIndexFixing($AD$5,BA2361,TRUE,_xll.ohTrigger(Trigger,Trigger3M))</f>
        <v>1.6489802374155885E-2</v>
      </c>
      <c r="BE2361" s="246" t="e">
        <f>IFERROR(_xll.qlIndexFixing($BF$1,BA2361,TRUE,_xll.ohTrigger(Trigger,Trigger3M)),#N/A)</f>
        <v>#N/A</v>
      </c>
    </row>
    <row r="2362" spans="52:57" ht="11.25" customHeight="1" x14ac:dyDescent="0.25">
      <c r="AZ2362" s="102" t="s">
        <v>83</v>
      </c>
      <c r="BA2362" s="101">
        <f>_xll.qlInterestRateIndexFixingDate(Currency&amp;"ibor"&amp;Tenor,BB2362,Trigger)</f>
        <v>55927</v>
      </c>
      <c r="BB2362" s="101">
        <f>_xll.qlCalendarAdvance(Calendar,BB2361,AZ2362,"f",,Trigger)</f>
        <v>55929</v>
      </c>
      <c r="BC2362" s="101">
        <f>_xll.qlInterestRateIndexMaturity(Currency&amp;"ibor"&amp;Tenor,BB2362,Trigger)</f>
        <v>56018</v>
      </c>
      <c r="BD2362" s="246">
        <f>_xll.qlIndexFixing($AD$5,BA2362,TRUE,_xll.ohTrigger(Trigger,Trigger3M))</f>
        <v>1.648973319905608E-2</v>
      </c>
      <c r="BE2362" s="246" t="e">
        <f>IFERROR(_xll.qlIndexFixing($BF$1,BA2362,TRUE,_xll.ohTrigger(Trigger,Trigger3M)),#N/A)</f>
        <v>#N/A</v>
      </c>
    </row>
    <row r="2363" spans="52:57" ht="11.25" customHeight="1" x14ac:dyDescent="0.25">
      <c r="AZ2363" s="102" t="s">
        <v>83</v>
      </c>
      <c r="BA2363" s="101">
        <f>_xll.qlInterestRateIndexFixingDate(Currency&amp;"ibor"&amp;Tenor,BB2363,Trigger)</f>
        <v>55934</v>
      </c>
      <c r="BB2363" s="101">
        <f>_xll.qlCalendarAdvance(Calendar,BB2362,AZ2363,"f",,Trigger)</f>
        <v>55936</v>
      </c>
      <c r="BC2363" s="101">
        <f>_xll.qlInterestRateIndexMaturity(Currency&amp;"ibor"&amp;Tenor,BB2363,Trigger)</f>
        <v>56025</v>
      </c>
      <c r="BD2363" s="246">
        <f>_xll.qlIndexFixing($AD$5,BA2363,TRUE,_xll.ohTrigger(Trigger,Trigger3M))</f>
        <v>1.6489664023957174E-2</v>
      </c>
      <c r="BE2363" s="246" t="e">
        <f>IFERROR(_xll.qlIndexFixing($BF$1,BA2363,TRUE,_xll.ohTrigger(Trigger,Trigger3M)),#N/A)</f>
        <v>#N/A</v>
      </c>
    </row>
    <row r="2364" spans="52:57" ht="11.25" customHeight="1" x14ac:dyDescent="0.25">
      <c r="AZ2364" s="102" t="s">
        <v>83</v>
      </c>
      <c r="BA2364" s="101">
        <f>_xll.qlInterestRateIndexFixingDate(Currency&amp;"ibor"&amp;Tenor,BB2364,Trigger)</f>
        <v>55941</v>
      </c>
      <c r="BB2364" s="101">
        <f>_xll.qlCalendarAdvance(Calendar,BB2363,AZ2364,"f",,Trigger)</f>
        <v>55943</v>
      </c>
      <c r="BC2364" s="101">
        <f>_xll.qlInterestRateIndexMaturity(Currency&amp;"ibor"&amp;Tenor,BB2364,Trigger)</f>
        <v>56034</v>
      </c>
      <c r="BD2364" s="246">
        <f>_xll.qlIndexFixing($AD$5,BA2364,TRUE,_xll.ohTrigger(Trigger,Trigger3M))</f>
        <v>1.6490339261029496E-2</v>
      </c>
      <c r="BE2364" s="246" t="e">
        <f>IFERROR(_xll.qlIndexFixing($BF$1,BA2364,TRUE,_xll.ohTrigger(Trigger,Trigger3M)),#N/A)</f>
        <v>#N/A</v>
      </c>
    </row>
    <row r="2365" spans="52:57" ht="11.25" customHeight="1" x14ac:dyDescent="0.25">
      <c r="AZ2365" s="102" t="s">
        <v>83</v>
      </c>
      <c r="BA2365" s="101">
        <f>_xll.qlInterestRateIndexFixingDate(Currency&amp;"ibor"&amp;Tenor,BB2365,Trigger)</f>
        <v>55948</v>
      </c>
      <c r="BB2365" s="101">
        <f>_xll.qlCalendarAdvance(Calendar,BB2364,AZ2365,"f",,Trigger)</f>
        <v>55950</v>
      </c>
      <c r="BC2365" s="101">
        <f>_xll.qlInterestRateIndexMaturity(Currency&amp;"ibor"&amp;Tenor,BB2365,Trigger)</f>
        <v>56044</v>
      </c>
      <c r="BD2365" s="246">
        <f>_xll.qlIndexFixing($AD$5,BA2365,TRUE,_xll.ohTrigger(Trigger,Trigger3M))</f>
        <v>1.6491386771221375E-2</v>
      </c>
      <c r="BE2365" s="246" t="e">
        <f>IFERROR(_xll.qlIndexFixing($BF$1,BA2365,TRUE,_xll.ohTrigger(Trigger,Trigger3M)),#N/A)</f>
        <v>#N/A</v>
      </c>
    </row>
    <row r="2366" spans="52:57" ht="11.25" customHeight="1" x14ac:dyDescent="0.25">
      <c r="AZ2366" s="103" t="s">
        <v>83</v>
      </c>
      <c r="BA2366" s="104">
        <f>_xll.qlInterestRateIndexFixingDate(Currency&amp;"ibor"&amp;Tenor,BB2366,Trigger)</f>
        <v>55955</v>
      </c>
      <c r="BB2366" s="104">
        <f>_xll.qlCalendarAdvance(Calendar,BB2365,AZ2366,"f",,Trigger)</f>
        <v>55957</v>
      </c>
      <c r="BC2366" s="104">
        <f>_xll.qlInterestRateIndexMaturity(Currency&amp;"ibor"&amp;Tenor,BB2366,Trigger)</f>
        <v>56051</v>
      </c>
      <c r="BD2366" s="248">
        <f>_xll.qlIndexFixing($AD$5,BA2366,TRUE,_xll.ohTrigger(Trigger,Trigger3M))</f>
        <v>1.6491317580314753E-2</v>
      </c>
      <c r="BE2366" s="248" t="e">
        <f>IFERROR(_xll.qlIndexFixing($BF$1,BA2366,TRUE,_xll.ohTrigger(Trigger,Trigger3M)),#N/A)</f>
        <v>#N/A</v>
      </c>
    </row>
    <row r="2367" spans="52:57" ht="11.25" customHeight="1" x14ac:dyDescent="0.25">
      <c r="BE2367" s="272"/>
    </row>
    <row r="2368" spans="52:57" ht="11.25" customHeight="1" x14ac:dyDescent="0.25">
      <c r="BE2368" s="272"/>
    </row>
    <row r="2369" spans="57:57" ht="11.25" customHeight="1" x14ac:dyDescent="0.25">
      <c r="BE2369" s="272"/>
    </row>
    <row r="2370" spans="57:57" ht="11.25" customHeight="1" x14ac:dyDescent="0.25">
      <c r="BE2370" s="272"/>
    </row>
    <row r="2371" spans="57:57" ht="11.25" customHeight="1" x14ac:dyDescent="0.25">
      <c r="BE2371" s="272"/>
    </row>
    <row r="2372" spans="57:57" ht="11.25" customHeight="1" x14ac:dyDescent="0.25">
      <c r="BE2372" s="272"/>
    </row>
    <row r="2373" spans="57:57" ht="11.25" customHeight="1" x14ac:dyDescent="0.25">
      <c r="BE2373" s="272"/>
    </row>
    <row r="2374" spans="57:57" ht="11.25" customHeight="1" x14ac:dyDescent="0.25">
      <c r="BE2374" s="272"/>
    </row>
    <row r="2375" spans="57:57" ht="11.25" customHeight="1" x14ac:dyDescent="0.25">
      <c r="BE2375" s="272"/>
    </row>
    <row r="2376" spans="57:57" ht="11.25" customHeight="1" x14ac:dyDescent="0.25">
      <c r="BE2376" s="272"/>
    </row>
    <row r="2377" spans="57:57" ht="11.25" customHeight="1" x14ac:dyDescent="0.25">
      <c r="BE2377" s="272"/>
    </row>
    <row r="2378" spans="57:57" ht="11.25" customHeight="1" x14ac:dyDescent="0.25">
      <c r="BE2378" s="272"/>
    </row>
    <row r="2379" spans="57:57" ht="11.25" customHeight="1" x14ac:dyDescent="0.25">
      <c r="BE2379" s="272"/>
    </row>
    <row r="2380" spans="57:57" ht="11.25" customHeight="1" x14ac:dyDescent="0.25">
      <c r="BE2380" s="272"/>
    </row>
    <row r="2381" spans="57:57" ht="11.25" customHeight="1" x14ac:dyDescent="0.25">
      <c r="BE2381" s="272"/>
    </row>
    <row r="2382" spans="57:57" ht="11.25" customHeight="1" x14ac:dyDescent="0.25">
      <c r="BE2382" s="272"/>
    </row>
    <row r="2383" spans="57:57" ht="11.25" customHeight="1" x14ac:dyDescent="0.25">
      <c r="BE2383" s="272"/>
    </row>
    <row r="2384" spans="57:57" ht="11.25" customHeight="1" x14ac:dyDescent="0.25">
      <c r="BE2384" s="272"/>
    </row>
    <row r="2385" spans="57:57" x14ac:dyDescent="0.25">
      <c r="BE2385" s="272"/>
    </row>
    <row r="2386" spans="57:57" x14ac:dyDescent="0.25">
      <c r="BE2386" s="272"/>
    </row>
    <row r="2387" spans="57:57" x14ac:dyDescent="0.25">
      <c r="BE2387" s="272"/>
    </row>
    <row r="2388" spans="57:57" x14ac:dyDescent="0.25">
      <c r="BE2388" s="272"/>
    </row>
    <row r="2389" spans="57:57" x14ac:dyDescent="0.25">
      <c r="BE2389" s="272"/>
    </row>
    <row r="2390" spans="57:57" x14ac:dyDescent="0.25">
      <c r="BE2390" s="272"/>
    </row>
    <row r="2391" spans="57:57" x14ac:dyDescent="0.25">
      <c r="BE2391" s="272"/>
    </row>
    <row r="2392" spans="57:57" x14ac:dyDescent="0.25">
      <c r="BE2392" s="272"/>
    </row>
    <row r="2393" spans="57:57" x14ac:dyDescent="0.25">
      <c r="BE2393" s="272"/>
    </row>
    <row r="2394" spans="57:57" x14ac:dyDescent="0.25">
      <c r="BE2394" s="272"/>
    </row>
    <row r="2395" spans="57:57" x14ac:dyDescent="0.25">
      <c r="BE2395" s="272"/>
    </row>
    <row r="2396" spans="57:57" x14ac:dyDescent="0.25">
      <c r="BE2396" s="272"/>
    </row>
    <row r="2397" spans="57:57" x14ac:dyDescent="0.25">
      <c r="BE2397" s="272"/>
    </row>
    <row r="2398" spans="57:57" x14ac:dyDescent="0.25">
      <c r="BE2398" s="272"/>
    </row>
    <row r="2399" spans="57:57" x14ac:dyDescent="0.25">
      <c r="BE2399" s="272"/>
    </row>
    <row r="2400" spans="57:57" x14ac:dyDescent="0.25">
      <c r="BE2400" s="272"/>
    </row>
    <row r="2401" spans="57:57" x14ac:dyDescent="0.25">
      <c r="BE2401" s="272"/>
    </row>
    <row r="2402" spans="57:57" x14ac:dyDescent="0.25">
      <c r="BE2402" s="272"/>
    </row>
    <row r="2403" spans="57:57" x14ac:dyDescent="0.25">
      <c r="BE2403" s="272"/>
    </row>
    <row r="2404" spans="57:57" x14ac:dyDescent="0.25">
      <c r="BE2404" s="272"/>
    </row>
    <row r="2405" spans="57:57" x14ac:dyDescent="0.25">
      <c r="BE2405" s="272"/>
    </row>
    <row r="2406" spans="57:57" x14ac:dyDescent="0.25">
      <c r="BE2406" s="272"/>
    </row>
    <row r="2407" spans="57:57" x14ac:dyDescent="0.25">
      <c r="BE2407" s="272"/>
    </row>
    <row r="2408" spans="57:57" x14ac:dyDescent="0.25">
      <c r="BE2408" s="272"/>
    </row>
    <row r="2409" spans="57:57" x14ac:dyDescent="0.25">
      <c r="BE2409" s="272"/>
    </row>
    <row r="2410" spans="57:57" x14ac:dyDescent="0.25">
      <c r="BE2410" s="272"/>
    </row>
    <row r="2411" spans="57:57" x14ac:dyDescent="0.25">
      <c r="BE2411" s="272"/>
    </row>
    <row r="2412" spans="57:57" x14ac:dyDescent="0.25">
      <c r="BE2412" s="272"/>
    </row>
    <row r="2413" spans="57:57" x14ac:dyDescent="0.25">
      <c r="BE2413" s="272"/>
    </row>
    <row r="2414" spans="57:57" x14ac:dyDescent="0.25">
      <c r="BE2414" s="272"/>
    </row>
    <row r="2415" spans="57:57" x14ac:dyDescent="0.25">
      <c r="BE2415" s="272"/>
    </row>
    <row r="2416" spans="57:57" x14ac:dyDescent="0.25">
      <c r="BE2416" s="272"/>
    </row>
    <row r="2417" spans="57:57" x14ac:dyDescent="0.25">
      <c r="BE2417" s="272"/>
    </row>
    <row r="2418" spans="57:57" x14ac:dyDescent="0.25">
      <c r="BE2418" s="272"/>
    </row>
    <row r="2419" spans="57:57" x14ac:dyDescent="0.25">
      <c r="BE2419" s="272"/>
    </row>
    <row r="2420" spans="57:57" x14ac:dyDescent="0.25">
      <c r="BE2420" s="272"/>
    </row>
    <row r="2421" spans="57:57" x14ac:dyDescent="0.25">
      <c r="BE2421" s="272"/>
    </row>
    <row r="2422" spans="57:57" x14ac:dyDescent="0.25">
      <c r="BE2422" s="272"/>
    </row>
    <row r="2423" spans="57:57" x14ac:dyDescent="0.25">
      <c r="BE2423" s="272"/>
    </row>
    <row r="2424" spans="57:57" x14ac:dyDescent="0.25">
      <c r="BE2424" s="272"/>
    </row>
    <row r="2425" spans="57:57" x14ac:dyDescent="0.25">
      <c r="BE2425" s="272"/>
    </row>
    <row r="2426" spans="57:57" x14ac:dyDescent="0.25">
      <c r="BE2426" s="272"/>
    </row>
    <row r="2427" spans="57:57" x14ac:dyDescent="0.25">
      <c r="BE2427" s="272"/>
    </row>
    <row r="2428" spans="57:57" x14ac:dyDescent="0.25">
      <c r="BE2428" s="272"/>
    </row>
    <row r="2429" spans="57:57" x14ac:dyDescent="0.25">
      <c r="BE2429" s="272"/>
    </row>
    <row r="2430" spans="57:57" x14ac:dyDescent="0.25">
      <c r="BE2430" s="272"/>
    </row>
    <row r="2431" spans="57:57" x14ac:dyDescent="0.25">
      <c r="BE2431" s="272"/>
    </row>
    <row r="2432" spans="57:57" x14ac:dyDescent="0.25">
      <c r="BE2432" s="272"/>
    </row>
    <row r="2433" spans="57:57" x14ac:dyDescent="0.25">
      <c r="BE2433" s="272"/>
    </row>
    <row r="2434" spans="57:57" x14ac:dyDescent="0.25">
      <c r="BE2434" s="272"/>
    </row>
    <row r="2435" spans="57:57" x14ac:dyDescent="0.25">
      <c r="BE2435" s="272"/>
    </row>
    <row r="2436" spans="57:57" x14ac:dyDescent="0.25">
      <c r="BE2436" s="272"/>
    </row>
    <row r="2437" spans="57:57" x14ac:dyDescent="0.25">
      <c r="BE2437" s="272"/>
    </row>
    <row r="2438" spans="57:57" x14ac:dyDescent="0.25">
      <c r="BE2438" s="272"/>
    </row>
    <row r="2439" spans="57:57" x14ac:dyDescent="0.25">
      <c r="BE2439" s="272"/>
    </row>
    <row r="2440" spans="57:57" x14ac:dyDescent="0.25">
      <c r="BE2440" s="272"/>
    </row>
    <row r="2441" spans="57:57" x14ac:dyDescent="0.25">
      <c r="BE2441" s="272"/>
    </row>
    <row r="2442" spans="57:57" x14ac:dyDescent="0.25">
      <c r="BE2442" s="272"/>
    </row>
    <row r="2443" spans="57:57" x14ac:dyDescent="0.25">
      <c r="BE2443" s="272"/>
    </row>
    <row r="2444" spans="57:57" x14ac:dyDescent="0.25">
      <c r="BE2444" s="272"/>
    </row>
    <row r="2445" spans="57:57" x14ac:dyDescent="0.25">
      <c r="BE2445" s="272"/>
    </row>
    <row r="2446" spans="57:57" x14ac:dyDescent="0.25">
      <c r="BE2446" s="272"/>
    </row>
    <row r="2447" spans="57:57" x14ac:dyDescent="0.25">
      <c r="BE2447" s="272"/>
    </row>
    <row r="2448" spans="57:57" x14ac:dyDescent="0.25">
      <c r="BE2448" s="272"/>
    </row>
    <row r="2449" spans="57:57" x14ac:dyDescent="0.25">
      <c r="BE2449" s="272"/>
    </row>
    <row r="2450" spans="57:57" x14ac:dyDescent="0.25">
      <c r="BE2450" s="272"/>
    </row>
    <row r="2451" spans="57:57" x14ac:dyDescent="0.25">
      <c r="BE2451" s="272"/>
    </row>
    <row r="2452" spans="57:57" x14ac:dyDescent="0.25">
      <c r="BE2452" s="272"/>
    </row>
    <row r="2453" spans="57:57" x14ac:dyDescent="0.25">
      <c r="BE2453" s="272"/>
    </row>
    <row r="2454" spans="57:57" x14ac:dyDescent="0.25">
      <c r="BE2454" s="272"/>
    </row>
    <row r="2455" spans="57:57" x14ac:dyDescent="0.25">
      <c r="BE2455" s="272"/>
    </row>
    <row r="2456" spans="57:57" x14ac:dyDescent="0.25">
      <c r="BE2456" s="272"/>
    </row>
    <row r="2457" spans="57:57" x14ac:dyDescent="0.25">
      <c r="BE2457" s="272"/>
    </row>
    <row r="2458" spans="57:57" x14ac:dyDescent="0.25">
      <c r="BE2458" s="272"/>
    </row>
    <row r="2459" spans="57:57" x14ac:dyDescent="0.25">
      <c r="BE2459" s="272"/>
    </row>
    <row r="2460" spans="57:57" x14ac:dyDescent="0.25">
      <c r="BE2460" s="272"/>
    </row>
    <row r="2461" spans="57:57" x14ac:dyDescent="0.25">
      <c r="BE2461" s="272"/>
    </row>
    <row r="2462" spans="57:57" x14ac:dyDescent="0.25">
      <c r="BE2462" s="272"/>
    </row>
    <row r="2463" spans="57:57" x14ac:dyDescent="0.25">
      <c r="BE2463" s="272"/>
    </row>
    <row r="2464" spans="57:57" x14ac:dyDescent="0.25">
      <c r="BE2464" s="272"/>
    </row>
    <row r="2465" spans="57:57" x14ac:dyDescent="0.25">
      <c r="BE2465" s="272"/>
    </row>
    <row r="2466" spans="57:57" x14ac:dyDescent="0.25">
      <c r="BE2466" s="272"/>
    </row>
    <row r="2467" spans="57:57" x14ac:dyDescent="0.25">
      <c r="BE2467" s="272"/>
    </row>
    <row r="2468" spans="57:57" x14ac:dyDescent="0.25">
      <c r="BE2468" s="272"/>
    </row>
    <row r="2469" spans="57:57" x14ac:dyDescent="0.25">
      <c r="BE2469" s="272"/>
    </row>
    <row r="2470" spans="57:57" x14ac:dyDescent="0.25">
      <c r="BE2470" s="272"/>
    </row>
    <row r="2471" spans="57:57" x14ac:dyDescent="0.25">
      <c r="BE2471" s="272"/>
    </row>
    <row r="2472" spans="57:57" x14ac:dyDescent="0.25">
      <c r="BE2472" s="272"/>
    </row>
    <row r="2473" spans="57:57" x14ac:dyDescent="0.25">
      <c r="BE2473" s="272"/>
    </row>
    <row r="2474" spans="57:57" x14ac:dyDescent="0.25">
      <c r="BE2474" s="272"/>
    </row>
    <row r="2475" spans="57:57" x14ac:dyDescent="0.25">
      <c r="BE2475" s="272"/>
    </row>
    <row r="2476" spans="57:57" x14ac:dyDescent="0.25">
      <c r="BE2476" s="272"/>
    </row>
    <row r="2477" spans="57:57" x14ac:dyDescent="0.25">
      <c r="BE2477" s="272"/>
    </row>
    <row r="2478" spans="57:57" x14ac:dyDescent="0.25">
      <c r="BE2478" s="272"/>
    </row>
    <row r="2479" spans="57:57" x14ac:dyDescent="0.25">
      <c r="BE2479" s="272"/>
    </row>
    <row r="2480" spans="57:57" x14ac:dyDescent="0.25">
      <c r="BE2480" s="272"/>
    </row>
    <row r="2481" spans="57:57" x14ac:dyDescent="0.25">
      <c r="BE2481" s="272"/>
    </row>
    <row r="2482" spans="57:57" x14ac:dyDescent="0.25">
      <c r="BE2482" s="272"/>
    </row>
    <row r="2483" spans="57:57" x14ac:dyDescent="0.25">
      <c r="BE2483" s="272"/>
    </row>
    <row r="2484" spans="57:57" x14ac:dyDescent="0.25">
      <c r="BE2484" s="272"/>
    </row>
    <row r="2485" spans="57:57" x14ac:dyDescent="0.25">
      <c r="BE2485" s="272"/>
    </row>
    <row r="2486" spans="57:57" x14ac:dyDescent="0.25">
      <c r="BE2486" s="272"/>
    </row>
    <row r="2487" spans="57:57" x14ac:dyDescent="0.25">
      <c r="BE2487" s="272"/>
    </row>
    <row r="2488" spans="57:57" x14ac:dyDescent="0.25">
      <c r="BE2488" s="272"/>
    </row>
    <row r="2489" spans="57:57" x14ac:dyDescent="0.25">
      <c r="BE2489" s="272"/>
    </row>
    <row r="2490" spans="57:57" x14ac:dyDescent="0.25">
      <c r="BE2490" s="272"/>
    </row>
    <row r="2491" spans="57:57" x14ac:dyDescent="0.25">
      <c r="BE2491" s="272"/>
    </row>
    <row r="2492" spans="57:57" x14ac:dyDescent="0.25">
      <c r="BE2492" s="272"/>
    </row>
    <row r="2493" spans="57:57" x14ac:dyDescent="0.25">
      <c r="BE2493" s="272"/>
    </row>
    <row r="2494" spans="57:57" x14ac:dyDescent="0.25">
      <c r="BE2494" s="272"/>
    </row>
    <row r="2495" spans="57:57" x14ac:dyDescent="0.25">
      <c r="BE2495" s="272"/>
    </row>
    <row r="2496" spans="57:57" x14ac:dyDescent="0.25">
      <c r="BE2496" s="272"/>
    </row>
    <row r="2497" spans="57:57" x14ac:dyDescent="0.25">
      <c r="BE2497" s="272"/>
    </row>
    <row r="2498" spans="57:57" x14ac:dyDescent="0.25">
      <c r="BE2498" s="272"/>
    </row>
    <row r="2499" spans="57:57" x14ac:dyDescent="0.25">
      <c r="BE2499" s="272"/>
    </row>
    <row r="2500" spans="57:57" x14ac:dyDescent="0.25">
      <c r="BE2500" s="272"/>
    </row>
    <row r="2501" spans="57:57" x14ac:dyDescent="0.25">
      <c r="BE2501" s="272"/>
    </row>
    <row r="2502" spans="57:57" x14ac:dyDescent="0.25">
      <c r="BE2502" s="272"/>
    </row>
    <row r="2503" spans="57:57" x14ac:dyDescent="0.25">
      <c r="BE2503" s="272"/>
    </row>
    <row r="2504" spans="57:57" x14ac:dyDescent="0.25">
      <c r="BE2504" s="272"/>
    </row>
    <row r="2505" spans="57:57" x14ac:dyDescent="0.25">
      <c r="BE2505" s="272"/>
    </row>
    <row r="2506" spans="57:57" x14ac:dyDescent="0.25">
      <c r="BE2506" s="272"/>
    </row>
    <row r="2507" spans="57:57" x14ac:dyDescent="0.25">
      <c r="BE2507" s="272"/>
    </row>
    <row r="2508" spans="57:57" x14ac:dyDescent="0.25">
      <c r="BE2508" s="272"/>
    </row>
    <row r="2509" spans="57:57" x14ac:dyDescent="0.25">
      <c r="BE2509" s="272"/>
    </row>
    <row r="2510" spans="57:57" x14ac:dyDescent="0.25">
      <c r="BE2510" s="272"/>
    </row>
    <row r="2511" spans="57:57" x14ac:dyDescent="0.25">
      <c r="BE2511" s="272"/>
    </row>
    <row r="2512" spans="57:57" x14ac:dyDescent="0.25">
      <c r="BE2512" s="272"/>
    </row>
    <row r="2513" spans="57:57" x14ac:dyDescent="0.25">
      <c r="BE2513" s="272"/>
    </row>
    <row r="2514" spans="57:57" x14ac:dyDescent="0.25">
      <c r="BE2514" s="272"/>
    </row>
    <row r="2515" spans="57:57" x14ac:dyDescent="0.25">
      <c r="BE2515" s="272"/>
    </row>
    <row r="2516" spans="57:57" x14ac:dyDescent="0.25">
      <c r="BE2516" s="272"/>
    </row>
    <row r="2517" spans="57:57" x14ac:dyDescent="0.25">
      <c r="BE2517" s="272"/>
    </row>
    <row r="2518" spans="57:57" x14ac:dyDescent="0.25">
      <c r="BE2518" s="272"/>
    </row>
    <row r="2519" spans="57:57" x14ac:dyDescent="0.25">
      <c r="BE2519" s="272"/>
    </row>
    <row r="2520" spans="57:57" x14ac:dyDescent="0.25">
      <c r="BE2520" s="272"/>
    </row>
    <row r="2521" spans="57:57" x14ac:dyDescent="0.25">
      <c r="BE2521" s="272"/>
    </row>
    <row r="2522" spans="57:57" x14ac:dyDescent="0.25">
      <c r="BE2522" s="272"/>
    </row>
    <row r="2523" spans="57:57" x14ac:dyDescent="0.25">
      <c r="BE2523" s="272"/>
    </row>
    <row r="2524" spans="57:57" x14ac:dyDescent="0.25">
      <c r="BE2524" s="272"/>
    </row>
    <row r="2525" spans="57:57" x14ac:dyDescent="0.25">
      <c r="BE2525" s="272"/>
    </row>
    <row r="2526" spans="57:57" x14ac:dyDescent="0.25">
      <c r="BE2526" s="272"/>
    </row>
    <row r="2527" spans="57:57" x14ac:dyDescent="0.25">
      <c r="BE2527" s="272"/>
    </row>
    <row r="2528" spans="57:57" x14ac:dyDescent="0.25">
      <c r="BE2528" s="272"/>
    </row>
    <row r="2529" spans="57:57" x14ac:dyDescent="0.25">
      <c r="BE2529" s="272"/>
    </row>
    <row r="2530" spans="57:57" x14ac:dyDescent="0.25">
      <c r="BE2530" s="272"/>
    </row>
    <row r="2531" spans="57:57" x14ac:dyDescent="0.25">
      <c r="BE2531" s="272"/>
    </row>
    <row r="2532" spans="57:57" x14ac:dyDescent="0.25">
      <c r="BE2532" s="272"/>
    </row>
    <row r="2533" spans="57:57" x14ac:dyDescent="0.25">
      <c r="BE2533" s="272"/>
    </row>
    <row r="2534" spans="57:57" x14ac:dyDescent="0.25">
      <c r="BE2534" s="272"/>
    </row>
    <row r="2535" spans="57:57" x14ac:dyDescent="0.25">
      <c r="BE2535" s="272"/>
    </row>
    <row r="2536" spans="57:57" x14ac:dyDescent="0.25">
      <c r="BE2536" s="272"/>
    </row>
    <row r="2537" spans="57:57" x14ac:dyDescent="0.25">
      <c r="BE2537" s="272"/>
    </row>
    <row r="2538" spans="57:57" x14ac:dyDescent="0.25">
      <c r="BE2538" s="272"/>
    </row>
    <row r="2539" spans="57:57" x14ac:dyDescent="0.25">
      <c r="BE2539" s="272"/>
    </row>
    <row r="2540" spans="57:57" x14ac:dyDescent="0.25">
      <c r="BE2540" s="272"/>
    </row>
    <row r="2541" spans="57:57" x14ac:dyDescent="0.25">
      <c r="BE2541" s="272"/>
    </row>
    <row r="2542" spans="57:57" x14ac:dyDescent="0.25">
      <c r="BE2542" s="272"/>
    </row>
    <row r="2543" spans="57:57" x14ac:dyDescent="0.25">
      <c r="BE2543" s="272"/>
    </row>
    <row r="2544" spans="57:57" x14ac:dyDescent="0.25">
      <c r="BE2544" s="272"/>
    </row>
    <row r="2545" spans="57:57" x14ac:dyDescent="0.25">
      <c r="BE2545" s="272"/>
    </row>
    <row r="2546" spans="57:57" x14ac:dyDescent="0.25">
      <c r="BE2546" s="272"/>
    </row>
    <row r="2547" spans="57:57" x14ac:dyDescent="0.25">
      <c r="BE2547" s="272"/>
    </row>
    <row r="2548" spans="57:57" x14ac:dyDescent="0.25">
      <c r="BE2548" s="272"/>
    </row>
    <row r="2549" spans="57:57" x14ac:dyDescent="0.25">
      <c r="BE2549" s="272"/>
    </row>
    <row r="2550" spans="57:57" x14ac:dyDescent="0.25">
      <c r="BE2550" s="272"/>
    </row>
    <row r="2551" spans="57:57" x14ac:dyDescent="0.25">
      <c r="BE2551" s="272"/>
    </row>
    <row r="2552" spans="57:57" x14ac:dyDescent="0.25">
      <c r="BE2552" s="272"/>
    </row>
    <row r="2553" spans="57:57" x14ac:dyDescent="0.25">
      <c r="BE2553" s="272"/>
    </row>
    <row r="2554" spans="57:57" x14ac:dyDescent="0.25">
      <c r="BE2554" s="272"/>
    </row>
    <row r="2555" spans="57:57" x14ac:dyDescent="0.25">
      <c r="BE2555" s="272"/>
    </row>
    <row r="2556" spans="57:57" x14ac:dyDescent="0.25">
      <c r="BE2556" s="272"/>
    </row>
    <row r="2557" spans="57:57" x14ac:dyDescent="0.25">
      <c r="BE2557" s="272"/>
    </row>
    <row r="2558" spans="57:57" x14ac:dyDescent="0.25">
      <c r="BE2558" s="272"/>
    </row>
    <row r="2559" spans="57:57" x14ac:dyDescent="0.25">
      <c r="BE2559" s="272"/>
    </row>
    <row r="2560" spans="57:57" x14ac:dyDescent="0.25">
      <c r="BE2560" s="272"/>
    </row>
    <row r="2561" spans="57:57" x14ac:dyDescent="0.25">
      <c r="BE2561" s="272"/>
    </row>
    <row r="2562" spans="57:57" x14ac:dyDescent="0.25">
      <c r="BE2562" s="272"/>
    </row>
    <row r="2563" spans="57:57" x14ac:dyDescent="0.25">
      <c r="BE2563" s="272"/>
    </row>
    <row r="2564" spans="57:57" x14ac:dyDescent="0.25">
      <c r="BE2564" s="272"/>
    </row>
    <row r="2565" spans="57:57" x14ac:dyDescent="0.25">
      <c r="BE2565" s="272"/>
    </row>
    <row r="2566" spans="57:57" x14ac:dyDescent="0.25">
      <c r="BE2566" s="272"/>
    </row>
    <row r="2567" spans="57:57" x14ac:dyDescent="0.25">
      <c r="BE2567" s="272"/>
    </row>
    <row r="2568" spans="57:57" x14ac:dyDescent="0.25">
      <c r="BE2568" s="272"/>
    </row>
    <row r="2569" spans="57:57" x14ac:dyDescent="0.25">
      <c r="BE2569" s="272"/>
    </row>
    <row r="2570" spans="57:57" x14ac:dyDescent="0.25">
      <c r="BE2570" s="272"/>
    </row>
    <row r="2571" spans="57:57" x14ac:dyDescent="0.25">
      <c r="BE2571" s="272"/>
    </row>
    <row r="2572" spans="57:57" x14ac:dyDescent="0.25">
      <c r="BE2572" s="272"/>
    </row>
    <row r="2573" spans="57:57" x14ac:dyDescent="0.25">
      <c r="BE2573" s="272"/>
    </row>
    <row r="2574" spans="57:57" x14ac:dyDescent="0.25">
      <c r="BE2574" s="272"/>
    </row>
    <row r="2575" spans="57:57" x14ac:dyDescent="0.25">
      <c r="BE2575" s="272"/>
    </row>
    <row r="2576" spans="57:57" x14ac:dyDescent="0.25">
      <c r="BE2576" s="272"/>
    </row>
    <row r="2577" spans="57:57" x14ac:dyDescent="0.25">
      <c r="BE2577" s="272"/>
    </row>
    <row r="2578" spans="57:57" x14ac:dyDescent="0.25">
      <c r="BE2578" s="272"/>
    </row>
    <row r="2579" spans="57:57" x14ac:dyDescent="0.25">
      <c r="BE2579" s="272"/>
    </row>
    <row r="2580" spans="57:57" x14ac:dyDescent="0.25">
      <c r="BE2580" s="272"/>
    </row>
    <row r="2581" spans="57:57" x14ac:dyDescent="0.25">
      <c r="BE2581" s="272"/>
    </row>
    <row r="2582" spans="57:57" x14ac:dyDescent="0.25">
      <c r="BE2582" s="272"/>
    </row>
    <row r="2583" spans="57:57" x14ac:dyDescent="0.25">
      <c r="BE2583" s="272"/>
    </row>
    <row r="2584" spans="57:57" x14ac:dyDescent="0.25">
      <c r="BE2584" s="272"/>
    </row>
    <row r="2585" spans="57:57" x14ac:dyDescent="0.25">
      <c r="BE2585" s="272"/>
    </row>
    <row r="2586" spans="57:57" x14ac:dyDescent="0.25">
      <c r="BE2586" s="272"/>
    </row>
    <row r="2587" spans="57:57" x14ac:dyDescent="0.25">
      <c r="BE2587" s="272"/>
    </row>
    <row r="2588" spans="57:57" x14ac:dyDescent="0.25">
      <c r="BE2588" s="272"/>
    </row>
    <row r="2589" spans="57:57" x14ac:dyDescent="0.25">
      <c r="BE2589" s="272"/>
    </row>
    <row r="2590" spans="57:57" x14ac:dyDescent="0.25">
      <c r="BE2590" s="272"/>
    </row>
    <row r="2591" spans="57:57" x14ac:dyDescent="0.25">
      <c r="BE2591" s="272"/>
    </row>
    <row r="2592" spans="57:57" x14ac:dyDescent="0.25">
      <c r="BE2592" s="272"/>
    </row>
    <row r="2593" spans="57:57" x14ac:dyDescent="0.25">
      <c r="BE2593" s="272"/>
    </row>
    <row r="2594" spans="57:57" x14ac:dyDescent="0.25">
      <c r="BE2594" s="272"/>
    </row>
    <row r="2595" spans="57:57" x14ac:dyDescent="0.25">
      <c r="BE2595" s="272"/>
    </row>
    <row r="2596" spans="57:57" x14ac:dyDescent="0.25">
      <c r="BE2596" s="272"/>
    </row>
    <row r="2597" spans="57:57" x14ac:dyDescent="0.25">
      <c r="BE2597" s="272"/>
    </row>
    <row r="2598" spans="57:57" x14ac:dyDescent="0.25">
      <c r="BE2598" s="272"/>
    </row>
    <row r="2599" spans="57:57" x14ac:dyDescent="0.25">
      <c r="BE2599" s="272"/>
    </row>
    <row r="2600" spans="57:57" x14ac:dyDescent="0.25">
      <c r="BE2600" s="272"/>
    </row>
    <row r="2601" spans="57:57" x14ac:dyDescent="0.25">
      <c r="BE2601" s="272"/>
    </row>
    <row r="2602" spans="57:57" x14ac:dyDescent="0.25">
      <c r="BE2602" s="272"/>
    </row>
    <row r="2603" spans="57:57" x14ac:dyDescent="0.25">
      <c r="BE2603" s="272"/>
    </row>
    <row r="2604" spans="57:57" x14ac:dyDescent="0.25">
      <c r="BE2604" s="272"/>
    </row>
    <row r="2605" spans="57:57" x14ac:dyDescent="0.25">
      <c r="BE2605" s="272"/>
    </row>
    <row r="2606" spans="57:57" x14ac:dyDescent="0.25">
      <c r="BE2606" s="272"/>
    </row>
    <row r="2607" spans="57:57" x14ac:dyDescent="0.25">
      <c r="BE2607" s="272"/>
    </row>
    <row r="2608" spans="57:57" x14ac:dyDescent="0.25">
      <c r="BE2608" s="272"/>
    </row>
    <row r="2609" spans="57:57" x14ac:dyDescent="0.25">
      <c r="BE2609" s="272"/>
    </row>
    <row r="2610" spans="57:57" x14ac:dyDescent="0.25">
      <c r="BE2610" s="272"/>
    </row>
    <row r="2611" spans="57:57" x14ac:dyDescent="0.25">
      <c r="BE2611" s="272"/>
    </row>
    <row r="2612" spans="57:57" x14ac:dyDescent="0.25">
      <c r="BE2612" s="272"/>
    </row>
    <row r="2613" spans="57:57" x14ac:dyDescent="0.25">
      <c r="BE2613" s="272"/>
    </row>
    <row r="2614" spans="57:57" x14ac:dyDescent="0.25">
      <c r="BE2614" s="272"/>
    </row>
    <row r="2615" spans="57:57" x14ac:dyDescent="0.25">
      <c r="BE2615" s="272"/>
    </row>
    <row r="2616" spans="57:57" x14ac:dyDescent="0.25">
      <c r="BE2616" s="272"/>
    </row>
    <row r="2617" spans="57:57" x14ac:dyDescent="0.25">
      <c r="BE2617" s="272"/>
    </row>
    <row r="2618" spans="57:57" x14ac:dyDescent="0.25">
      <c r="BE2618" s="272"/>
    </row>
    <row r="2619" spans="57:57" x14ac:dyDescent="0.25">
      <c r="BE2619" s="272"/>
    </row>
    <row r="2620" spans="57:57" x14ac:dyDescent="0.25">
      <c r="BE2620" s="272"/>
    </row>
    <row r="2621" spans="57:57" x14ac:dyDescent="0.25">
      <c r="BE2621" s="272"/>
    </row>
    <row r="2622" spans="57:57" x14ac:dyDescent="0.25">
      <c r="BE2622" s="272"/>
    </row>
    <row r="2623" spans="57:57" x14ac:dyDescent="0.25">
      <c r="BE2623" s="272"/>
    </row>
    <row r="2624" spans="57:57" x14ac:dyDescent="0.25">
      <c r="BE2624" s="272"/>
    </row>
    <row r="2625" spans="57:57" x14ac:dyDescent="0.25">
      <c r="BE2625" s="272"/>
    </row>
    <row r="2626" spans="57:57" x14ac:dyDescent="0.25">
      <c r="BE2626" s="272"/>
    </row>
    <row r="2627" spans="57:57" x14ac:dyDescent="0.25">
      <c r="BE2627" s="272"/>
    </row>
    <row r="2628" spans="57:57" x14ac:dyDescent="0.25">
      <c r="BE2628" s="272"/>
    </row>
    <row r="2629" spans="57:57" x14ac:dyDescent="0.25">
      <c r="BE2629" s="272"/>
    </row>
    <row r="2630" spans="57:57" x14ac:dyDescent="0.25">
      <c r="BE2630" s="272"/>
    </row>
    <row r="2631" spans="57:57" x14ac:dyDescent="0.25">
      <c r="BE2631" s="272"/>
    </row>
    <row r="2632" spans="57:57" x14ac:dyDescent="0.25">
      <c r="BE2632" s="272"/>
    </row>
    <row r="2633" spans="57:57" x14ac:dyDescent="0.25">
      <c r="BE2633" s="272"/>
    </row>
    <row r="2634" spans="57:57" x14ac:dyDescent="0.25">
      <c r="BE2634" s="272"/>
    </row>
    <row r="2635" spans="57:57" x14ac:dyDescent="0.25">
      <c r="BE2635" s="272"/>
    </row>
    <row r="2636" spans="57:57" x14ac:dyDescent="0.25">
      <c r="BE2636" s="272"/>
    </row>
    <row r="2637" spans="57:57" x14ac:dyDescent="0.25">
      <c r="BE2637" s="272"/>
    </row>
    <row r="2638" spans="57:57" x14ac:dyDescent="0.25">
      <c r="BE2638" s="272"/>
    </row>
    <row r="2639" spans="57:57" x14ac:dyDescent="0.25">
      <c r="BE2639" s="272"/>
    </row>
    <row r="2640" spans="57:57" x14ac:dyDescent="0.25">
      <c r="BE2640" s="272"/>
    </row>
    <row r="2641" spans="57:57" x14ac:dyDescent="0.25">
      <c r="BE2641" s="272"/>
    </row>
    <row r="2642" spans="57:57" x14ac:dyDescent="0.25">
      <c r="BE2642" s="272"/>
    </row>
    <row r="2643" spans="57:57" x14ac:dyDescent="0.25">
      <c r="BE2643" s="272"/>
    </row>
    <row r="2644" spans="57:57" x14ac:dyDescent="0.25">
      <c r="BE2644" s="272"/>
    </row>
    <row r="2645" spans="57:57" x14ac:dyDescent="0.25">
      <c r="BE2645" s="272"/>
    </row>
    <row r="2646" spans="57:57" x14ac:dyDescent="0.25">
      <c r="BE2646" s="272"/>
    </row>
    <row r="2647" spans="57:57" x14ac:dyDescent="0.25">
      <c r="BE2647" s="272"/>
    </row>
    <row r="2648" spans="57:57" x14ac:dyDescent="0.25">
      <c r="BE2648" s="272"/>
    </row>
    <row r="2649" spans="57:57" x14ac:dyDescent="0.25">
      <c r="BE2649" s="272"/>
    </row>
    <row r="2650" spans="57:57" x14ac:dyDescent="0.25">
      <c r="BE2650" s="272"/>
    </row>
    <row r="2651" spans="57:57" x14ac:dyDescent="0.25">
      <c r="BE2651" s="272"/>
    </row>
    <row r="2652" spans="57:57" x14ac:dyDescent="0.25">
      <c r="BE2652" s="272"/>
    </row>
    <row r="2653" spans="57:57" x14ac:dyDescent="0.25">
      <c r="BE2653" s="272"/>
    </row>
    <row r="2654" spans="57:57" x14ac:dyDescent="0.25">
      <c r="BE2654" s="272"/>
    </row>
    <row r="2655" spans="57:57" x14ac:dyDescent="0.25">
      <c r="BE2655" s="272"/>
    </row>
    <row r="2656" spans="57:57" x14ac:dyDescent="0.25">
      <c r="BE2656" s="272"/>
    </row>
    <row r="2657" spans="57:57" x14ac:dyDescent="0.25">
      <c r="BE2657" s="272"/>
    </row>
    <row r="2658" spans="57:57" x14ac:dyDescent="0.25">
      <c r="BE2658" s="272"/>
    </row>
    <row r="2659" spans="57:57" x14ac:dyDescent="0.25">
      <c r="BE2659" s="272"/>
    </row>
    <row r="2660" spans="57:57" x14ac:dyDescent="0.25">
      <c r="BE2660" s="272"/>
    </row>
    <row r="2661" spans="57:57" x14ac:dyDescent="0.25">
      <c r="BE2661" s="272"/>
    </row>
    <row r="2662" spans="57:57" x14ac:dyDescent="0.25">
      <c r="BE2662" s="272"/>
    </row>
    <row r="2663" spans="57:57" x14ac:dyDescent="0.25">
      <c r="BE2663" s="272"/>
    </row>
    <row r="2664" spans="57:57" x14ac:dyDescent="0.25">
      <c r="BE2664" s="272"/>
    </row>
    <row r="2665" spans="57:57" x14ac:dyDescent="0.25">
      <c r="BE2665" s="272"/>
    </row>
    <row r="2666" spans="57:57" x14ac:dyDescent="0.25">
      <c r="BE2666" s="272"/>
    </row>
    <row r="2667" spans="57:57" x14ac:dyDescent="0.25">
      <c r="BE2667" s="272"/>
    </row>
    <row r="2668" spans="57:57" x14ac:dyDescent="0.25">
      <c r="BE2668" s="272"/>
    </row>
    <row r="2669" spans="57:57" x14ac:dyDescent="0.25">
      <c r="BE2669" s="272"/>
    </row>
    <row r="2670" spans="57:57" x14ac:dyDescent="0.25">
      <c r="BE2670" s="272"/>
    </row>
    <row r="2671" spans="57:57" x14ac:dyDescent="0.25">
      <c r="BE2671" s="272"/>
    </row>
    <row r="2672" spans="57:57" x14ac:dyDescent="0.25">
      <c r="BE2672" s="272"/>
    </row>
    <row r="2673" spans="57:57" x14ac:dyDescent="0.25">
      <c r="BE2673" s="272"/>
    </row>
    <row r="2674" spans="57:57" x14ac:dyDescent="0.25">
      <c r="BE2674" s="272"/>
    </row>
    <row r="2675" spans="57:57" x14ac:dyDescent="0.25">
      <c r="BE2675" s="272"/>
    </row>
    <row r="2676" spans="57:57" x14ac:dyDescent="0.25">
      <c r="BE2676" s="272"/>
    </row>
    <row r="2677" spans="57:57" x14ac:dyDescent="0.25">
      <c r="BE2677" s="272"/>
    </row>
    <row r="2678" spans="57:57" x14ac:dyDescent="0.25">
      <c r="BE2678" s="272"/>
    </row>
    <row r="2679" spans="57:57" x14ac:dyDescent="0.25">
      <c r="BE2679" s="272"/>
    </row>
    <row r="2680" spans="57:57" x14ac:dyDescent="0.25">
      <c r="BE2680" s="272"/>
    </row>
    <row r="2681" spans="57:57" x14ac:dyDescent="0.25">
      <c r="BE2681" s="272"/>
    </row>
    <row r="2682" spans="57:57" x14ac:dyDescent="0.25">
      <c r="BE2682" s="272"/>
    </row>
    <row r="2683" spans="57:57" x14ac:dyDescent="0.25">
      <c r="BE2683" s="272"/>
    </row>
    <row r="2684" spans="57:57" x14ac:dyDescent="0.25">
      <c r="BE2684" s="272"/>
    </row>
    <row r="2685" spans="57:57" x14ac:dyDescent="0.25">
      <c r="BE2685" s="272"/>
    </row>
    <row r="2686" spans="57:57" x14ac:dyDescent="0.25">
      <c r="BE2686" s="272"/>
    </row>
    <row r="2687" spans="57:57" x14ac:dyDescent="0.25">
      <c r="BE2687" s="272"/>
    </row>
    <row r="2688" spans="57:57" x14ac:dyDescent="0.25">
      <c r="BE2688" s="272"/>
    </row>
    <row r="2689" spans="57:57" x14ac:dyDescent="0.25">
      <c r="BE2689" s="272"/>
    </row>
    <row r="2690" spans="57:57" x14ac:dyDescent="0.25">
      <c r="BE2690" s="272"/>
    </row>
    <row r="2691" spans="57:57" x14ac:dyDescent="0.25">
      <c r="BE2691" s="272"/>
    </row>
    <row r="2692" spans="57:57" x14ac:dyDescent="0.25">
      <c r="BE2692" s="272"/>
    </row>
    <row r="2693" spans="57:57" x14ac:dyDescent="0.25">
      <c r="BE2693" s="272"/>
    </row>
    <row r="2694" spans="57:57" x14ac:dyDescent="0.25">
      <c r="BE2694" s="272"/>
    </row>
    <row r="2695" spans="57:57" x14ac:dyDescent="0.25">
      <c r="BE2695" s="272"/>
    </row>
    <row r="2696" spans="57:57" x14ac:dyDescent="0.25">
      <c r="BE2696" s="272"/>
    </row>
    <row r="2697" spans="57:57" x14ac:dyDescent="0.25">
      <c r="BE2697" s="272"/>
    </row>
    <row r="2698" spans="57:57" x14ac:dyDescent="0.25">
      <c r="BE2698" s="272"/>
    </row>
    <row r="2699" spans="57:57" x14ac:dyDescent="0.25">
      <c r="BE2699" s="272"/>
    </row>
    <row r="2700" spans="57:57" x14ac:dyDescent="0.25">
      <c r="BE2700" s="272"/>
    </row>
    <row r="2701" spans="57:57" x14ac:dyDescent="0.25">
      <c r="BE2701" s="272"/>
    </row>
    <row r="2702" spans="57:57" x14ac:dyDescent="0.25">
      <c r="BE2702" s="272"/>
    </row>
    <row r="2703" spans="57:57" x14ac:dyDescent="0.25">
      <c r="BE2703" s="272"/>
    </row>
    <row r="2704" spans="57:57" x14ac:dyDescent="0.25">
      <c r="BE2704" s="272"/>
    </row>
    <row r="2705" spans="57:57" x14ac:dyDescent="0.25">
      <c r="BE2705" s="272"/>
    </row>
    <row r="2706" spans="57:57" x14ac:dyDescent="0.25">
      <c r="BE2706" s="272"/>
    </row>
    <row r="2707" spans="57:57" x14ac:dyDescent="0.25">
      <c r="BE2707" s="272"/>
    </row>
    <row r="2708" spans="57:57" x14ac:dyDescent="0.25">
      <c r="BE2708" s="272"/>
    </row>
    <row r="2709" spans="57:57" x14ac:dyDescent="0.25">
      <c r="BE2709" s="272"/>
    </row>
    <row r="2710" spans="57:57" x14ac:dyDescent="0.25">
      <c r="BE2710" s="272"/>
    </row>
    <row r="2711" spans="57:57" x14ac:dyDescent="0.25">
      <c r="BE2711" s="272"/>
    </row>
    <row r="2712" spans="57:57" x14ac:dyDescent="0.25">
      <c r="BE2712" s="272"/>
    </row>
    <row r="2713" spans="57:57" x14ac:dyDescent="0.25">
      <c r="BE2713" s="272"/>
    </row>
    <row r="2714" spans="57:57" x14ac:dyDescent="0.25">
      <c r="BE2714" s="272"/>
    </row>
    <row r="2715" spans="57:57" x14ac:dyDescent="0.25">
      <c r="BE2715" s="272"/>
    </row>
    <row r="2716" spans="57:57" x14ac:dyDescent="0.25">
      <c r="BE2716" s="272"/>
    </row>
    <row r="2717" spans="57:57" x14ac:dyDescent="0.25">
      <c r="BE2717" s="272"/>
    </row>
    <row r="2718" spans="57:57" x14ac:dyDescent="0.25">
      <c r="BE2718" s="272"/>
    </row>
    <row r="2719" spans="57:57" x14ac:dyDescent="0.25">
      <c r="BE2719" s="272"/>
    </row>
    <row r="2720" spans="57:57" x14ac:dyDescent="0.25">
      <c r="BE2720" s="272"/>
    </row>
    <row r="2721" spans="57:57" x14ac:dyDescent="0.25">
      <c r="BE2721" s="272"/>
    </row>
    <row r="2722" spans="57:57" x14ac:dyDescent="0.25">
      <c r="BE2722" s="272"/>
    </row>
    <row r="2723" spans="57:57" x14ac:dyDescent="0.25">
      <c r="BE2723" s="272"/>
    </row>
    <row r="2724" spans="57:57" x14ac:dyDescent="0.25">
      <c r="BE2724" s="272"/>
    </row>
    <row r="2725" spans="57:57" x14ac:dyDescent="0.25">
      <c r="BE2725" s="272"/>
    </row>
    <row r="2726" spans="57:57" x14ac:dyDescent="0.25">
      <c r="BE2726" s="272"/>
    </row>
    <row r="2727" spans="57:57" x14ac:dyDescent="0.25">
      <c r="BE2727" s="272"/>
    </row>
    <row r="2728" spans="57:57" x14ac:dyDescent="0.25">
      <c r="BE2728" s="272"/>
    </row>
    <row r="2729" spans="57:57" x14ac:dyDescent="0.25">
      <c r="BE2729" s="272"/>
    </row>
    <row r="2730" spans="57:57" x14ac:dyDescent="0.25">
      <c r="BE2730" s="272"/>
    </row>
    <row r="2731" spans="57:57" x14ac:dyDescent="0.25">
      <c r="BE2731" s="272"/>
    </row>
    <row r="2732" spans="57:57" x14ac:dyDescent="0.25">
      <c r="BE2732" s="272"/>
    </row>
    <row r="2733" spans="57:57" x14ac:dyDescent="0.25">
      <c r="BE2733" s="272"/>
    </row>
    <row r="2734" spans="57:57" x14ac:dyDescent="0.25">
      <c r="BE2734" s="272"/>
    </row>
    <row r="2735" spans="57:57" x14ac:dyDescent="0.25">
      <c r="BE2735" s="272"/>
    </row>
    <row r="2736" spans="57:57" x14ac:dyDescent="0.25">
      <c r="BE2736" s="272"/>
    </row>
    <row r="2737" spans="57:57" x14ac:dyDescent="0.25">
      <c r="BE2737" s="272"/>
    </row>
    <row r="2738" spans="57:57" x14ac:dyDescent="0.25">
      <c r="BE2738" s="272"/>
    </row>
    <row r="2739" spans="57:57" x14ac:dyDescent="0.25">
      <c r="BE2739" s="272"/>
    </row>
    <row r="2740" spans="57:57" x14ac:dyDescent="0.25">
      <c r="BE2740" s="272"/>
    </row>
    <row r="2741" spans="57:57" x14ac:dyDescent="0.25">
      <c r="BE2741" s="272"/>
    </row>
    <row r="2742" spans="57:57" x14ac:dyDescent="0.25">
      <c r="BE2742" s="272"/>
    </row>
    <row r="2743" spans="57:57" x14ac:dyDescent="0.25">
      <c r="BE2743" s="272"/>
    </row>
    <row r="2744" spans="57:57" x14ac:dyDescent="0.25">
      <c r="BE2744" s="272"/>
    </row>
    <row r="2745" spans="57:57" x14ac:dyDescent="0.25">
      <c r="BE2745" s="272"/>
    </row>
    <row r="2746" spans="57:57" x14ac:dyDescent="0.25">
      <c r="BE2746" s="272"/>
    </row>
    <row r="2747" spans="57:57" x14ac:dyDescent="0.25">
      <c r="BE2747" s="272"/>
    </row>
    <row r="2748" spans="57:57" x14ac:dyDescent="0.25">
      <c r="BE2748" s="272"/>
    </row>
    <row r="2749" spans="57:57" x14ac:dyDescent="0.25">
      <c r="BE2749" s="272"/>
    </row>
    <row r="2750" spans="57:57" x14ac:dyDescent="0.25">
      <c r="BE2750" s="272"/>
    </row>
    <row r="2751" spans="57:57" x14ac:dyDescent="0.25">
      <c r="BE2751" s="272"/>
    </row>
    <row r="2752" spans="57:57" x14ac:dyDescent="0.25">
      <c r="BE2752" s="272"/>
    </row>
    <row r="2753" spans="57:57" x14ac:dyDescent="0.25">
      <c r="BE2753" s="272"/>
    </row>
    <row r="2754" spans="57:57" x14ac:dyDescent="0.25">
      <c r="BE2754" s="272"/>
    </row>
    <row r="2755" spans="57:57" x14ac:dyDescent="0.25">
      <c r="BE2755" s="272"/>
    </row>
    <row r="2756" spans="57:57" x14ac:dyDescent="0.25">
      <c r="BE2756" s="272"/>
    </row>
    <row r="2757" spans="57:57" x14ac:dyDescent="0.25">
      <c r="BE2757" s="272"/>
    </row>
    <row r="2758" spans="57:57" x14ac:dyDescent="0.25">
      <c r="BE2758" s="272"/>
    </row>
    <row r="2759" spans="57:57" x14ac:dyDescent="0.25">
      <c r="BE2759" s="272"/>
    </row>
    <row r="2760" spans="57:57" x14ac:dyDescent="0.25">
      <c r="BE2760" s="272"/>
    </row>
    <row r="2761" spans="57:57" x14ac:dyDescent="0.25">
      <c r="BE2761" s="272"/>
    </row>
    <row r="2762" spans="57:57" x14ac:dyDescent="0.25">
      <c r="BE2762" s="272"/>
    </row>
    <row r="2763" spans="57:57" x14ac:dyDescent="0.25">
      <c r="BE2763" s="272"/>
    </row>
    <row r="2764" spans="57:57" x14ac:dyDescent="0.25">
      <c r="BE2764" s="272"/>
    </row>
    <row r="2765" spans="57:57" x14ac:dyDescent="0.25">
      <c r="BE2765" s="272"/>
    </row>
    <row r="2766" spans="57:57" x14ac:dyDescent="0.25">
      <c r="BE2766" s="272"/>
    </row>
    <row r="2767" spans="57:57" x14ac:dyDescent="0.25">
      <c r="BE2767" s="272"/>
    </row>
    <row r="2768" spans="57:57" x14ac:dyDescent="0.25">
      <c r="BE2768" s="272"/>
    </row>
    <row r="2769" spans="57:57" x14ac:dyDescent="0.25">
      <c r="BE2769" s="272"/>
    </row>
    <row r="2770" spans="57:57" x14ac:dyDescent="0.25">
      <c r="BE2770" s="272"/>
    </row>
    <row r="2771" spans="57:57" x14ac:dyDescent="0.25">
      <c r="BE2771" s="272"/>
    </row>
    <row r="2772" spans="57:57" x14ac:dyDescent="0.25">
      <c r="BE2772" s="272"/>
    </row>
    <row r="2773" spans="57:57" x14ac:dyDescent="0.25">
      <c r="BE2773" s="272"/>
    </row>
    <row r="2774" spans="57:57" x14ac:dyDescent="0.25">
      <c r="BE2774" s="272"/>
    </row>
    <row r="2775" spans="57:57" x14ac:dyDescent="0.25">
      <c r="BE2775" s="272"/>
    </row>
    <row r="2776" spans="57:57" x14ac:dyDescent="0.25">
      <c r="BE2776" s="272"/>
    </row>
    <row r="2777" spans="57:57" x14ac:dyDescent="0.25">
      <c r="BE2777" s="272"/>
    </row>
    <row r="2778" spans="57:57" x14ac:dyDescent="0.25">
      <c r="BE2778" s="272"/>
    </row>
    <row r="2779" spans="57:57" x14ac:dyDescent="0.25">
      <c r="BE2779" s="272"/>
    </row>
    <row r="2780" spans="57:57" x14ac:dyDescent="0.25">
      <c r="BE2780" s="272"/>
    </row>
    <row r="2781" spans="57:57" x14ac:dyDescent="0.25">
      <c r="BE2781" s="272"/>
    </row>
    <row r="2782" spans="57:57" x14ac:dyDescent="0.25">
      <c r="BE2782" s="272"/>
    </row>
    <row r="2783" spans="57:57" x14ac:dyDescent="0.25">
      <c r="BE2783" s="272"/>
    </row>
    <row r="2784" spans="57:57" x14ac:dyDescent="0.25">
      <c r="BE2784" s="272"/>
    </row>
    <row r="2785" spans="57:57" x14ac:dyDescent="0.25">
      <c r="BE2785" s="272"/>
    </row>
    <row r="2786" spans="57:57" x14ac:dyDescent="0.25">
      <c r="BE2786" s="272"/>
    </row>
    <row r="2787" spans="57:57" x14ac:dyDescent="0.25">
      <c r="BE2787" s="272"/>
    </row>
    <row r="2788" spans="57:57" x14ac:dyDescent="0.25">
      <c r="BE2788" s="272"/>
    </row>
    <row r="2789" spans="57:57" x14ac:dyDescent="0.25">
      <c r="BE2789" s="272"/>
    </row>
    <row r="2790" spans="57:57" x14ac:dyDescent="0.25">
      <c r="BE2790" s="272"/>
    </row>
    <row r="2791" spans="57:57" x14ac:dyDescent="0.25">
      <c r="BE2791" s="272"/>
    </row>
    <row r="2792" spans="57:57" x14ac:dyDescent="0.25">
      <c r="BE2792" s="272"/>
    </row>
    <row r="2793" spans="57:57" x14ac:dyDescent="0.25">
      <c r="BE2793" s="272"/>
    </row>
    <row r="2794" spans="57:57" x14ac:dyDescent="0.25">
      <c r="BE2794" s="272"/>
    </row>
    <row r="2795" spans="57:57" x14ac:dyDescent="0.25">
      <c r="BE2795" s="272"/>
    </row>
    <row r="2796" spans="57:57" x14ac:dyDescent="0.25">
      <c r="BE2796" s="272"/>
    </row>
    <row r="2797" spans="57:57" x14ac:dyDescent="0.25">
      <c r="BE2797" s="272"/>
    </row>
    <row r="2798" spans="57:57" x14ac:dyDescent="0.25">
      <c r="BE2798" s="272"/>
    </row>
    <row r="2799" spans="57:57" x14ac:dyDescent="0.25">
      <c r="BE2799" s="272"/>
    </row>
    <row r="2800" spans="57:57" x14ac:dyDescent="0.25">
      <c r="BE2800" s="272"/>
    </row>
    <row r="2801" spans="57:57" x14ac:dyDescent="0.25">
      <c r="BE2801" s="272"/>
    </row>
    <row r="2802" spans="57:57" x14ac:dyDescent="0.25">
      <c r="BE2802" s="272"/>
    </row>
    <row r="2803" spans="57:57" x14ac:dyDescent="0.25">
      <c r="BE2803" s="272"/>
    </row>
    <row r="2804" spans="57:57" x14ac:dyDescent="0.25">
      <c r="BE2804" s="272"/>
    </row>
    <row r="2805" spans="57:57" x14ac:dyDescent="0.25">
      <c r="BE2805" s="272"/>
    </row>
    <row r="2806" spans="57:57" x14ac:dyDescent="0.25">
      <c r="BE2806" s="272"/>
    </row>
    <row r="2807" spans="57:57" x14ac:dyDescent="0.25">
      <c r="BE2807" s="272"/>
    </row>
    <row r="2808" spans="57:57" x14ac:dyDescent="0.25">
      <c r="BE2808" s="272"/>
    </row>
    <row r="2809" spans="57:57" x14ac:dyDescent="0.25">
      <c r="BE2809" s="272"/>
    </row>
    <row r="2810" spans="57:57" x14ac:dyDescent="0.25">
      <c r="BE2810" s="272"/>
    </row>
    <row r="2811" spans="57:57" x14ac:dyDescent="0.25">
      <c r="BE2811" s="272"/>
    </row>
    <row r="2812" spans="57:57" x14ac:dyDescent="0.25">
      <c r="BE2812" s="272"/>
    </row>
    <row r="2813" spans="57:57" x14ac:dyDescent="0.25">
      <c r="BE2813" s="272"/>
    </row>
    <row r="2814" spans="57:57" x14ac:dyDescent="0.25">
      <c r="BE2814" s="272"/>
    </row>
    <row r="2815" spans="57:57" x14ac:dyDescent="0.25">
      <c r="BE2815" s="272"/>
    </row>
    <row r="2816" spans="57:57" x14ac:dyDescent="0.25">
      <c r="BE2816" s="272"/>
    </row>
    <row r="2817" spans="57:57" x14ac:dyDescent="0.25">
      <c r="BE2817" s="272"/>
    </row>
    <row r="2818" spans="57:57" x14ac:dyDescent="0.25">
      <c r="BE2818" s="272"/>
    </row>
    <row r="2819" spans="57:57" x14ac:dyDescent="0.25">
      <c r="BE2819" s="272"/>
    </row>
    <row r="2820" spans="57:57" x14ac:dyDescent="0.25">
      <c r="BE2820" s="272"/>
    </row>
    <row r="2821" spans="57:57" x14ac:dyDescent="0.25">
      <c r="BE2821" s="272"/>
    </row>
    <row r="2822" spans="57:57" x14ac:dyDescent="0.25">
      <c r="BE2822" s="272"/>
    </row>
    <row r="2823" spans="57:57" x14ac:dyDescent="0.25">
      <c r="BE2823" s="272"/>
    </row>
    <row r="2824" spans="57:57" x14ac:dyDescent="0.25">
      <c r="BE2824" s="272"/>
    </row>
    <row r="2825" spans="57:57" x14ac:dyDescent="0.25">
      <c r="BE2825" s="272"/>
    </row>
    <row r="2826" spans="57:57" x14ac:dyDescent="0.25">
      <c r="BE2826" s="272"/>
    </row>
    <row r="2827" spans="57:57" x14ac:dyDescent="0.25">
      <c r="BE2827" s="272"/>
    </row>
    <row r="2828" spans="57:57" x14ac:dyDescent="0.25">
      <c r="BE2828" s="272"/>
    </row>
    <row r="2829" spans="57:57" x14ac:dyDescent="0.25">
      <c r="BE2829" s="272"/>
    </row>
    <row r="2830" spans="57:57" x14ac:dyDescent="0.25">
      <c r="BE2830" s="272"/>
    </row>
    <row r="2831" spans="57:57" x14ac:dyDescent="0.25">
      <c r="BE2831" s="272"/>
    </row>
    <row r="2832" spans="57:57" x14ac:dyDescent="0.25">
      <c r="BE2832" s="272"/>
    </row>
    <row r="2833" spans="57:57" x14ac:dyDescent="0.25">
      <c r="BE2833" s="272"/>
    </row>
    <row r="2834" spans="57:57" x14ac:dyDescent="0.25">
      <c r="BE2834" s="272"/>
    </row>
    <row r="2835" spans="57:57" x14ac:dyDescent="0.25">
      <c r="BE2835" s="272"/>
    </row>
    <row r="2836" spans="57:57" x14ac:dyDescent="0.25">
      <c r="BE2836" s="272"/>
    </row>
    <row r="2837" spans="57:57" x14ac:dyDescent="0.25">
      <c r="BE2837" s="272"/>
    </row>
    <row r="2838" spans="57:57" x14ac:dyDescent="0.25">
      <c r="BE2838" s="272"/>
    </row>
    <row r="2839" spans="57:57" x14ac:dyDescent="0.25">
      <c r="BE2839" s="272"/>
    </row>
    <row r="2840" spans="57:57" x14ac:dyDescent="0.25">
      <c r="BE2840" s="272"/>
    </row>
    <row r="2841" spans="57:57" x14ac:dyDescent="0.25">
      <c r="BE2841" s="272"/>
    </row>
    <row r="2842" spans="57:57" x14ac:dyDescent="0.25">
      <c r="BE2842" s="272"/>
    </row>
    <row r="2843" spans="57:57" x14ac:dyDescent="0.25">
      <c r="BE2843" s="272"/>
    </row>
    <row r="2844" spans="57:57" x14ac:dyDescent="0.25">
      <c r="BE2844" s="272"/>
    </row>
    <row r="2845" spans="57:57" x14ac:dyDescent="0.25">
      <c r="BE2845" s="272"/>
    </row>
    <row r="2846" spans="57:57" x14ac:dyDescent="0.25">
      <c r="BE2846" s="272"/>
    </row>
    <row r="2847" spans="57:57" x14ac:dyDescent="0.25">
      <c r="BE2847" s="272"/>
    </row>
    <row r="2848" spans="57:57" x14ac:dyDescent="0.25">
      <c r="BE2848" s="272"/>
    </row>
    <row r="2849" spans="57:57" x14ac:dyDescent="0.25">
      <c r="BE2849" s="272"/>
    </row>
    <row r="2850" spans="57:57" x14ac:dyDescent="0.25">
      <c r="BE2850" s="272"/>
    </row>
    <row r="2851" spans="57:57" x14ac:dyDescent="0.25">
      <c r="BE2851" s="272"/>
    </row>
    <row r="2852" spans="57:57" x14ac:dyDescent="0.25">
      <c r="BE2852" s="272"/>
    </row>
    <row r="2853" spans="57:57" x14ac:dyDescent="0.25">
      <c r="BE2853" s="272"/>
    </row>
    <row r="2854" spans="57:57" x14ac:dyDescent="0.25">
      <c r="BE2854" s="272"/>
    </row>
    <row r="2855" spans="57:57" x14ac:dyDescent="0.25">
      <c r="BE2855" s="272"/>
    </row>
    <row r="2856" spans="57:57" x14ac:dyDescent="0.25">
      <c r="BE2856" s="272"/>
    </row>
    <row r="2857" spans="57:57" x14ac:dyDescent="0.25">
      <c r="BE2857" s="272"/>
    </row>
    <row r="2858" spans="57:57" x14ac:dyDescent="0.25">
      <c r="BE2858" s="272"/>
    </row>
    <row r="2859" spans="57:57" x14ac:dyDescent="0.25">
      <c r="BE2859" s="272"/>
    </row>
    <row r="2860" spans="57:57" x14ac:dyDescent="0.25">
      <c r="BE2860" s="272"/>
    </row>
    <row r="2861" spans="57:57" x14ac:dyDescent="0.25">
      <c r="BE2861" s="272"/>
    </row>
    <row r="2862" spans="57:57" x14ac:dyDescent="0.25">
      <c r="BE2862" s="272"/>
    </row>
    <row r="2863" spans="57:57" x14ac:dyDescent="0.25">
      <c r="BE2863" s="272"/>
    </row>
    <row r="2864" spans="57:57" x14ac:dyDescent="0.25">
      <c r="BE2864" s="272"/>
    </row>
    <row r="2865" spans="57:57" x14ac:dyDescent="0.25">
      <c r="BE2865" s="272"/>
    </row>
    <row r="2866" spans="57:57" x14ac:dyDescent="0.25">
      <c r="BE2866" s="272"/>
    </row>
    <row r="2867" spans="57:57" x14ac:dyDescent="0.25">
      <c r="BE2867" s="272"/>
    </row>
    <row r="2868" spans="57:57" x14ac:dyDescent="0.25">
      <c r="BE2868" s="272"/>
    </row>
    <row r="2869" spans="57:57" x14ac:dyDescent="0.25">
      <c r="BE2869" s="272"/>
    </row>
    <row r="2870" spans="57:57" x14ac:dyDescent="0.25">
      <c r="BE2870" s="272"/>
    </row>
    <row r="2871" spans="57:57" x14ac:dyDescent="0.25">
      <c r="BE2871" s="272"/>
    </row>
    <row r="2872" spans="57:57" x14ac:dyDescent="0.25">
      <c r="BE2872" s="272"/>
    </row>
    <row r="2873" spans="57:57" x14ac:dyDescent="0.25">
      <c r="BE2873" s="272"/>
    </row>
    <row r="2874" spans="57:57" x14ac:dyDescent="0.25">
      <c r="BE2874" s="272"/>
    </row>
    <row r="2875" spans="57:57" x14ac:dyDescent="0.25">
      <c r="BE2875" s="272"/>
    </row>
    <row r="2876" spans="57:57" x14ac:dyDescent="0.25">
      <c r="BE2876" s="272"/>
    </row>
    <row r="2877" spans="57:57" x14ac:dyDescent="0.25">
      <c r="BE2877" s="272"/>
    </row>
    <row r="2878" spans="57:57" x14ac:dyDescent="0.25">
      <c r="BE2878" s="272"/>
    </row>
    <row r="2879" spans="57:57" x14ac:dyDescent="0.25">
      <c r="BE2879" s="272"/>
    </row>
    <row r="2880" spans="57:57" x14ac:dyDescent="0.25">
      <c r="BE2880" s="272"/>
    </row>
    <row r="2881" spans="57:57" x14ac:dyDescent="0.25">
      <c r="BE2881" s="272"/>
    </row>
    <row r="2882" spans="57:57" x14ac:dyDescent="0.25">
      <c r="BE2882" s="272"/>
    </row>
    <row r="2883" spans="57:57" x14ac:dyDescent="0.25">
      <c r="BE2883" s="272"/>
    </row>
    <row r="2884" spans="57:57" x14ac:dyDescent="0.25">
      <c r="BE2884" s="272"/>
    </row>
    <row r="2885" spans="57:57" x14ac:dyDescent="0.25">
      <c r="BE2885" s="272"/>
    </row>
    <row r="2886" spans="57:57" x14ac:dyDescent="0.25">
      <c r="BE2886" s="272"/>
    </row>
    <row r="2887" spans="57:57" x14ac:dyDescent="0.25">
      <c r="BE2887" s="272"/>
    </row>
    <row r="2888" spans="57:57" x14ac:dyDescent="0.25">
      <c r="BE2888" s="272"/>
    </row>
    <row r="2889" spans="57:57" x14ac:dyDescent="0.25">
      <c r="BE2889" s="272"/>
    </row>
    <row r="2890" spans="57:57" x14ac:dyDescent="0.25">
      <c r="BE2890" s="272"/>
    </row>
    <row r="2891" spans="57:57" x14ac:dyDescent="0.25">
      <c r="BE2891" s="272"/>
    </row>
    <row r="2892" spans="57:57" x14ac:dyDescent="0.25">
      <c r="BE2892" s="272"/>
    </row>
    <row r="2893" spans="57:57" x14ac:dyDescent="0.25">
      <c r="BE2893" s="272"/>
    </row>
    <row r="2894" spans="57:57" x14ac:dyDescent="0.25">
      <c r="BE2894" s="272"/>
    </row>
    <row r="2895" spans="57:57" x14ac:dyDescent="0.25">
      <c r="BE2895" s="272"/>
    </row>
    <row r="2896" spans="57:57" x14ac:dyDescent="0.25">
      <c r="BE2896" s="272"/>
    </row>
    <row r="2897" spans="57:57" x14ac:dyDescent="0.25">
      <c r="BE2897" s="272"/>
    </row>
    <row r="2898" spans="57:57" x14ac:dyDescent="0.25">
      <c r="BE2898" s="272"/>
    </row>
    <row r="2899" spans="57:57" x14ac:dyDescent="0.25">
      <c r="BE2899" s="272"/>
    </row>
    <row r="2900" spans="57:57" x14ac:dyDescent="0.25">
      <c r="BE2900" s="272"/>
    </row>
    <row r="2901" spans="57:57" x14ac:dyDescent="0.25">
      <c r="BE2901" s="272"/>
    </row>
    <row r="2902" spans="57:57" x14ac:dyDescent="0.25">
      <c r="BE2902" s="272"/>
    </row>
    <row r="2903" spans="57:57" x14ac:dyDescent="0.25">
      <c r="BE2903" s="272"/>
    </row>
    <row r="2904" spans="57:57" x14ac:dyDescent="0.25">
      <c r="BE2904" s="272"/>
    </row>
    <row r="2905" spans="57:57" x14ac:dyDescent="0.25">
      <c r="BE2905" s="272"/>
    </row>
    <row r="2906" spans="57:57" x14ac:dyDescent="0.25">
      <c r="BE2906" s="272"/>
    </row>
    <row r="2907" spans="57:57" x14ac:dyDescent="0.25">
      <c r="BE2907" s="272"/>
    </row>
    <row r="2908" spans="57:57" x14ac:dyDescent="0.25">
      <c r="BE2908" s="272"/>
    </row>
    <row r="2909" spans="57:57" x14ac:dyDescent="0.25">
      <c r="BE2909" s="272"/>
    </row>
    <row r="2910" spans="57:57" x14ac:dyDescent="0.25">
      <c r="BE2910" s="272"/>
    </row>
    <row r="2911" spans="57:57" x14ac:dyDescent="0.25">
      <c r="BE2911" s="272"/>
    </row>
    <row r="2912" spans="57:57" x14ac:dyDescent="0.25">
      <c r="BE2912" s="272"/>
    </row>
    <row r="2913" spans="57:57" x14ac:dyDescent="0.25">
      <c r="BE2913" s="272"/>
    </row>
    <row r="2914" spans="57:57" x14ac:dyDescent="0.25">
      <c r="BE2914" s="272"/>
    </row>
    <row r="2915" spans="57:57" x14ac:dyDescent="0.25">
      <c r="BE2915" s="272"/>
    </row>
    <row r="2916" spans="57:57" x14ac:dyDescent="0.25">
      <c r="BE2916" s="272"/>
    </row>
    <row r="2917" spans="57:57" x14ac:dyDescent="0.25">
      <c r="BE2917" s="272"/>
    </row>
    <row r="2918" spans="57:57" x14ac:dyDescent="0.25">
      <c r="BE2918" s="272"/>
    </row>
    <row r="2919" spans="57:57" x14ac:dyDescent="0.25">
      <c r="BE2919" s="272"/>
    </row>
    <row r="2920" spans="57:57" x14ac:dyDescent="0.25">
      <c r="BE2920" s="272"/>
    </row>
    <row r="2921" spans="57:57" x14ac:dyDescent="0.25">
      <c r="BE2921" s="272"/>
    </row>
    <row r="2922" spans="57:57" x14ac:dyDescent="0.25">
      <c r="BE2922" s="272"/>
    </row>
    <row r="2923" spans="57:57" x14ac:dyDescent="0.25">
      <c r="BE2923" s="272"/>
    </row>
    <row r="2924" spans="57:57" x14ac:dyDescent="0.25">
      <c r="BE2924" s="272"/>
    </row>
    <row r="2925" spans="57:57" x14ac:dyDescent="0.25">
      <c r="BE2925" s="272"/>
    </row>
    <row r="2926" spans="57:57" x14ac:dyDescent="0.25">
      <c r="BE2926" s="272"/>
    </row>
    <row r="2927" spans="57:57" x14ac:dyDescent="0.25">
      <c r="BE2927" s="272"/>
    </row>
    <row r="2928" spans="57:57" x14ac:dyDescent="0.25">
      <c r="BE2928" s="272"/>
    </row>
    <row r="2929" spans="57:57" x14ac:dyDescent="0.25">
      <c r="BE2929" s="272"/>
    </row>
    <row r="2930" spans="57:57" x14ac:dyDescent="0.25">
      <c r="BE2930" s="272"/>
    </row>
    <row r="2931" spans="57:57" x14ac:dyDescent="0.25">
      <c r="BE2931" s="272"/>
    </row>
    <row r="2932" spans="57:57" x14ac:dyDescent="0.25">
      <c r="BE2932" s="272"/>
    </row>
    <row r="2933" spans="57:57" x14ac:dyDescent="0.25">
      <c r="BE2933" s="272"/>
    </row>
    <row r="2934" spans="57:57" x14ac:dyDescent="0.25">
      <c r="BE2934" s="272"/>
    </row>
    <row r="2935" spans="57:57" x14ac:dyDescent="0.25">
      <c r="BE2935" s="272"/>
    </row>
    <row r="2936" spans="57:57" x14ac:dyDescent="0.25">
      <c r="BE2936" s="272"/>
    </row>
    <row r="2937" spans="57:57" x14ac:dyDescent="0.25">
      <c r="BE2937" s="272"/>
    </row>
    <row r="2938" spans="57:57" x14ac:dyDescent="0.25">
      <c r="BE2938" s="272"/>
    </row>
    <row r="2939" spans="57:57" x14ac:dyDescent="0.25">
      <c r="BE2939" s="272"/>
    </row>
    <row r="2940" spans="57:57" x14ac:dyDescent="0.25">
      <c r="BE2940" s="272"/>
    </row>
    <row r="2941" spans="57:57" x14ac:dyDescent="0.25">
      <c r="BE2941" s="272"/>
    </row>
    <row r="2942" spans="57:57" x14ac:dyDescent="0.25">
      <c r="BE2942" s="272"/>
    </row>
    <row r="2943" spans="57:57" x14ac:dyDescent="0.25">
      <c r="BE2943" s="272"/>
    </row>
    <row r="2944" spans="57:57" x14ac:dyDescent="0.25">
      <c r="BE2944" s="272"/>
    </row>
    <row r="2945" spans="57:57" x14ac:dyDescent="0.25">
      <c r="BE2945" s="272"/>
    </row>
    <row r="2946" spans="57:57" x14ac:dyDescent="0.25">
      <c r="BE2946" s="272"/>
    </row>
    <row r="2947" spans="57:57" x14ac:dyDescent="0.25">
      <c r="BE2947" s="272"/>
    </row>
    <row r="2948" spans="57:57" x14ac:dyDescent="0.25">
      <c r="BE2948" s="272"/>
    </row>
    <row r="2949" spans="57:57" x14ac:dyDescent="0.25">
      <c r="BE2949" s="272"/>
    </row>
    <row r="2950" spans="57:57" x14ac:dyDescent="0.25">
      <c r="BE2950" s="272"/>
    </row>
    <row r="2951" spans="57:57" x14ac:dyDescent="0.25">
      <c r="BE2951" s="272"/>
    </row>
    <row r="2952" spans="57:57" x14ac:dyDescent="0.25">
      <c r="BE2952" s="272"/>
    </row>
    <row r="2953" spans="57:57" x14ac:dyDescent="0.25">
      <c r="BE2953" s="272"/>
    </row>
    <row r="2954" spans="57:57" x14ac:dyDescent="0.25">
      <c r="BE2954" s="272"/>
    </row>
    <row r="2955" spans="57:57" x14ac:dyDescent="0.25">
      <c r="BE2955" s="272"/>
    </row>
    <row r="2956" spans="57:57" x14ac:dyDescent="0.25">
      <c r="BE2956" s="272"/>
    </row>
    <row r="2957" spans="57:57" x14ac:dyDescent="0.25">
      <c r="BE2957" s="272"/>
    </row>
    <row r="2958" spans="57:57" x14ac:dyDescent="0.25">
      <c r="BE2958" s="272"/>
    </row>
    <row r="2959" spans="57:57" x14ac:dyDescent="0.25">
      <c r="BE2959" s="272"/>
    </row>
    <row r="2960" spans="57:57" x14ac:dyDescent="0.25">
      <c r="BE2960" s="272"/>
    </row>
    <row r="2961" spans="57:57" x14ac:dyDescent="0.25">
      <c r="BE2961" s="272"/>
    </row>
    <row r="2962" spans="57:57" x14ac:dyDescent="0.25">
      <c r="BE2962" s="272"/>
    </row>
    <row r="2963" spans="57:57" x14ac:dyDescent="0.25">
      <c r="BE2963" s="272"/>
    </row>
    <row r="2964" spans="57:57" x14ac:dyDescent="0.25">
      <c r="BE2964" s="272"/>
    </row>
    <row r="2965" spans="57:57" x14ac:dyDescent="0.25">
      <c r="BE2965" s="272"/>
    </row>
    <row r="2966" spans="57:57" x14ac:dyDescent="0.25">
      <c r="BE2966" s="272"/>
    </row>
    <row r="2967" spans="57:57" x14ac:dyDescent="0.25">
      <c r="BE2967" s="272"/>
    </row>
    <row r="2968" spans="57:57" x14ac:dyDescent="0.25">
      <c r="BE2968" s="272"/>
    </row>
    <row r="2969" spans="57:57" x14ac:dyDescent="0.25">
      <c r="BE2969" s="272"/>
    </row>
    <row r="2970" spans="57:57" x14ac:dyDescent="0.25">
      <c r="BE2970" s="272"/>
    </row>
    <row r="2971" spans="57:57" x14ac:dyDescent="0.25">
      <c r="BE2971" s="272"/>
    </row>
    <row r="2972" spans="57:57" x14ac:dyDescent="0.25">
      <c r="BE2972" s="272"/>
    </row>
    <row r="2973" spans="57:57" x14ac:dyDescent="0.25">
      <c r="BE2973" s="272"/>
    </row>
    <row r="2974" spans="57:57" x14ac:dyDescent="0.25">
      <c r="BE2974" s="272"/>
    </row>
    <row r="2975" spans="57:57" x14ac:dyDescent="0.25">
      <c r="BE2975" s="272"/>
    </row>
    <row r="2976" spans="57:57" x14ac:dyDescent="0.25">
      <c r="BE2976" s="272"/>
    </row>
    <row r="2977" spans="57:57" x14ac:dyDescent="0.25">
      <c r="BE2977" s="272"/>
    </row>
    <row r="2978" spans="57:57" x14ac:dyDescent="0.25">
      <c r="BE2978" s="272"/>
    </row>
    <row r="2979" spans="57:57" x14ac:dyDescent="0.25">
      <c r="BE2979" s="272"/>
    </row>
    <row r="2980" spans="57:57" x14ac:dyDescent="0.25">
      <c r="BE2980" s="272"/>
    </row>
    <row r="2981" spans="57:57" x14ac:dyDescent="0.25">
      <c r="BE2981" s="272"/>
    </row>
    <row r="2982" spans="57:57" x14ac:dyDescent="0.25">
      <c r="BE2982" s="272"/>
    </row>
    <row r="2983" spans="57:57" x14ac:dyDescent="0.25">
      <c r="BE2983" s="272"/>
    </row>
    <row r="2984" spans="57:57" x14ac:dyDescent="0.25">
      <c r="BE2984" s="272"/>
    </row>
    <row r="2985" spans="57:57" x14ac:dyDescent="0.25">
      <c r="BE2985" s="272"/>
    </row>
    <row r="2986" spans="57:57" x14ac:dyDescent="0.25">
      <c r="BE2986" s="272"/>
    </row>
    <row r="2987" spans="57:57" x14ac:dyDescent="0.25">
      <c r="BE2987" s="272"/>
    </row>
    <row r="2988" spans="57:57" x14ac:dyDescent="0.25">
      <c r="BE2988" s="272"/>
    </row>
    <row r="2989" spans="57:57" x14ac:dyDescent="0.25">
      <c r="BE2989" s="272"/>
    </row>
    <row r="2990" spans="57:57" x14ac:dyDescent="0.25">
      <c r="BE2990" s="272"/>
    </row>
    <row r="2991" spans="57:57" x14ac:dyDescent="0.25">
      <c r="BE2991" s="272"/>
    </row>
    <row r="2992" spans="57:57" x14ac:dyDescent="0.25">
      <c r="BE2992" s="272"/>
    </row>
    <row r="2993" spans="57:57" x14ac:dyDescent="0.25">
      <c r="BE2993" s="272"/>
    </row>
    <row r="2994" spans="57:57" x14ac:dyDescent="0.25">
      <c r="BE2994" s="272"/>
    </row>
    <row r="2995" spans="57:57" x14ac:dyDescent="0.25">
      <c r="BE2995" s="272"/>
    </row>
    <row r="2996" spans="57:57" x14ac:dyDescent="0.25">
      <c r="BE2996" s="272"/>
    </row>
    <row r="2997" spans="57:57" x14ac:dyDescent="0.25">
      <c r="BE2997" s="272"/>
    </row>
    <row r="2998" spans="57:57" x14ac:dyDescent="0.25">
      <c r="BE2998" s="272"/>
    </row>
    <row r="2999" spans="57:57" x14ac:dyDescent="0.25">
      <c r="BE2999" s="272"/>
    </row>
    <row r="3000" spans="57:57" x14ac:dyDescent="0.25">
      <c r="BE3000" s="272"/>
    </row>
    <row r="3001" spans="57:57" x14ac:dyDescent="0.25">
      <c r="BE3001" s="272"/>
    </row>
    <row r="3002" spans="57:57" x14ac:dyDescent="0.25">
      <c r="BE3002" s="272"/>
    </row>
    <row r="3003" spans="57:57" x14ac:dyDescent="0.25">
      <c r="BE3003" s="272"/>
    </row>
    <row r="3004" spans="57:57" x14ac:dyDescent="0.25">
      <c r="BE3004" s="272"/>
    </row>
    <row r="3005" spans="57:57" x14ac:dyDescent="0.25">
      <c r="BE3005" s="272"/>
    </row>
    <row r="3006" spans="57:57" x14ac:dyDescent="0.25">
      <c r="BE3006" s="272"/>
    </row>
    <row r="3007" spans="57:57" x14ac:dyDescent="0.25">
      <c r="BE3007" s="272"/>
    </row>
    <row r="3008" spans="57:57" x14ac:dyDescent="0.25">
      <c r="BE3008" s="272"/>
    </row>
    <row r="3009" spans="57:57" x14ac:dyDescent="0.25">
      <c r="BE3009" s="272"/>
    </row>
    <row r="3010" spans="57:57" x14ac:dyDescent="0.25">
      <c r="BE3010" s="272"/>
    </row>
    <row r="3011" spans="57:57" x14ac:dyDescent="0.25">
      <c r="BE3011" s="272"/>
    </row>
    <row r="3012" spans="57:57" x14ac:dyDescent="0.25">
      <c r="BE3012" s="272"/>
    </row>
    <row r="3013" spans="57:57" x14ac:dyDescent="0.25">
      <c r="BE3013" s="272"/>
    </row>
    <row r="3014" spans="57:57" x14ac:dyDescent="0.25">
      <c r="BE3014" s="272"/>
    </row>
    <row r="3015" spans="57:57" x14ac:dyDescent="0.25">
      <c r="BE3015" s="272"/>
    </row>
    <row r="3016" spans="57:57" x14ac:dyDescent="0.25">
      <c r="BE3016" s="272"/>
    </row>
    <row r="3017" spans="57:57" x14ac:dyDescent="0.25">
      <c r="BE3017" s="272"/>
    </row>
    <row r="3018" spans="57:57" x14ac:dyDescent="0.25">
      <c r="BE3018" s="272"/>
    </row>
    <row r="3019" spans="57:57" x14ac:dyDescent="0.25">
      <c r="BE3019" s="272"/>
    </row>
    <row r="3020" spans="57:57" x14ac:dyDescent="0.25">
      <c r="BE3020" s="272"/>
    </row>
    <row r="3021" spans="57:57" x14ac:dyDescent="0.25">
      <c r="BE3021" s="272"/>
    </row>
    <row r="3022" spans="57:57" x14ac:dyDescent="0.25">
      <c r="BE3022" s="272"/>
    </row>
    <row r="3023" spans="57:57" x14ac:dyDescent="0.25">
      <c r="BE3023" s="272"/>
    </row>
    <row r="3024" spans="57:57" x14ac:dyDescent="0.25">
      <c r="BE3024" s="272"/>
    </row>
    <row r="3025" spans="57:57" x14ac:dyDescent="0.25">
      <c r="BE3025" s="272"/>
    </row>
    <row r="3026" spans="57:57" x14ac:dyDescent="0.25">
      <c r="BE3026" s="272"/>
    </row>
    <row r="3027" spans="57:57" x14ac:dyDescent="0.25">
      <c r="BE3027" s="272"/>
    </row>
    <row r="3028" spans="57:57" x14ac:dyDescent="0.25">
      <c r="BE3028" s="272"/>
    </row>
    <row r="3029" spans="57:57" x14ac:dyDescent="0.25">
      <c r="BE3029" s="272"/>
    </row>
    <row r="3030" spans="57:57" x14ac:dyDescent="0.25">
      <c r="BE3030" s="272"/>
    </row>
    <row r="3031" spans="57:57" x14ac:dyDescent="0.25">
      <c r="BE3031" s="272"/>
    </row>
    <row r="3032" spans="57:57" x14ac:dyDescent="0.25">
      <c r="BE3032" s="272"/>
    </row>
    <row r="3033" spans="57:57" x14ac:dyDescent="0.25">
      <c r="BE3033" s="272"/>
    </row>
    <row r="3034" spans="57:57" x14ac:dyDescent="0.25">
      <c r="BE3034" s="272"/>
    </row>
    <row r="3035" spans="57:57" x14ac:dyDescent="0.25">
      <c r="BE3035" s="272"/>
    </row>
    <row r="3036" spans="57:57" x14ac:dyDescent="0.25">
      <c r="BE3036" s="272"/>
    </row>
    <row r="3037" spans="57:57" x14ac:dyDescent="0.25">
      <c r="BE3037" s="272"/>
    </row>
    <row r="3038" spans="57:57" x14ac:dyDescent="0.25">
      <c r="BE3038" s="272"/>
    </row>
    <row r="3039" spans="57:57" x14ac:dyDescent="0.25">
      <c r="BE3039" s="272"/>
    </row>
    <row r="3040" spans="57:57" x14ac:dyDescent="0.25">
      <c r="BE3040" s="272"/>
    </row>
    <row r="3041" spans="57:57" x14ac:dyDescent="0.25">
      <c r="BE3041" s="272"/>
    </row>
    <row r="3042" spans="57:57" x14ac:dyDescent="0.25">
      <c r="BE3042" s="272"/>
    </row>
    <row r="3043" spans="57:57" x14ac:dyDescent="0.25">
      <c r="BE3043" s="272"/>
    </row>
    <row r="3044" spans="57:57" x14ac:dyDescent="0.25">
      <c r="BE3044" s="272"/>
    </row>
    <row r="3045" spans="57:57" x14ac:dyDescent="0.25">
      <c r="BE3045" s="272"/>
    </row>
    <row r="3046" spans="57:57" x14ac:dyDescent="0.25">
      <c r="BE3046" s="272"/>
    </row>
    <row r="3047" spans="57:57" x14ac:dyDescent="0.25">
      <c r="BE3047" s="272"/>
    </row>
    <row r="3048" spans="57:57" x14ac:dyDescent="0.25">
      <c r="BE3048" s="272"/>
    </row>
    <row r="3049" spans="57:57" x14ac:dyDescent="0.25">
      <c r="BE3049" s="272"/>
    </row>
    <row r="3050" spans="57:57" x14ac:dyDescent="0.25">
      <c r="BE3050" s="272"/>
    </row>
    <row r="3051" spans="57:57" x14ac:dyDescent="0.25">
      <c r="BE3051" s="272"/>
    </row>
    <row r="3052" spans="57:57" x14ac:dyDescent="0.25">
      <c r="BE3052" s="272"/>
    </row>
    <row r="3053" spans="57:57" x14ac:dyDescent="0.25">
      <c r="BE3053" s="272"/>
    </row>
    <row r="3054" spans="57:57" x14ac:dyDescent="0.25">
      <c r="BE3054" s="272"/>
    </row>
    <row r="3055" spans="57:57" x14ac:dyDescent="0.25">
      <c r="BE3055" s="272"/>
    </row>
    <row r="3056" spans="57:57" x14ac:dyDescent="0.25">
      <c r="BE3056" s="272"/>
    </row>
    <row r="3057" spans="57:57" x14ac:dyDescent="0.25">
      <c r="BE3057" s="272"/>
    </row>
    <row r="3058" spans="57:57" x14ac:dyDescent="0.25">
      <c r="BE3058" s="272"/>
    </row>
    <row r="3059" spans="57:57" x14ac:dyDescent="0.25">
      <c r="BE3059" s="272"/>
    </row>
    <row r="3060" spans="57:57" x14ac:dyDescent="0.25">
      <c r="BE3060" s="272"/>
    </row>
    <row r="3061" spans="57:57" x14ac:dyDescent="0.25">
      <c r="BE3061" s="272"/>
    </row>
    <row r="3062" spans="57:57" x14ac:dyDescent="0.25">
      <c r="BE3062" s="272"/>
    </row>
    <row r="3063" spans="57:57" x14ac:dyDescent="0.25">
      <c r="BE3063" s="272"/>
    </row>
    <row r="3064" spans="57:57" x14ac:dyDescent="0.25">
      <c r="BE3064" s="272"/>
    </row>
    <row r="3065" spans="57:57" x14ac:dyDescent="0.25">
      <c r="BE3065" s="272"/>
    </row>
    <row r="3066" spans="57:57" x14ac:dyDescent="0.25">
      <c r="BE3066" s="272"/>
    </row>
    <row r="3067" spans="57:57" x14ac:dyDescent="0.25">
      <c r="BE3067" s="272"/>
    </row>
    <row r="3068" spans="57:57" x14ac:dyDescent="0.25">
      <c r="BE3068" s="272"/>
    </row>
    <row r="3069" spans="57:57" x14ac:dyDescent="0.25">
      <c r="BE3069" s="272"/>
    </row>
    <row r="3070" spans="57:57" x14ac:dyDescent="0.25">
      <c r="BE3070" s="272"/>
    </row>
    <row r="3071" spans="57:57" x14ac:dyDescent="0.25">
      <c r="BE3071" s="272"/>
    </row>
    <row r="3072" spans="57:57" x14ac:dyDescent="0.25">
      <c r="BE3072" s="272"/>
    </row>
    <row r="3073" spans="57:57" x14ac:dyDescent="0.25">
      <c r="BE3073" s="272"/>
    </row>
    <row r="3074" spans="57:57" x14ac:dyDescent="0.25">
      <c r="BE3074" s="272"/>
    </row>
    <row r="3075" spans="57:57" x14ac:dyDescent="0.25">
      <c r="BE3075" s="272"/>
    </row>
    <row r="3076" spans="57:57" x14ac:dyDescent="0.25">
      <c r="BE3076" s="272"/>
    </row>
    <row r="3077" spans="57:57" x14ac:dyDescent="0.25">
      <c r="BE3077" s="272"/>
    </row>
    <row r="3078" spans="57:57" x14ac:dyDescent="0.25">
      <c r="BE3078" s="272"/>
    </row>
    <row r="3079" spans="57:57" x14ac:dyDescent="0.25">
      <c r="BE3079" s="272"/>
    </row>
    <row r="3080" spans="57:57" x14ac:dyDescent="0.25">
      <c r="BE3080" s="272"/>
    </row>
    <row r="3081" spans="57:57" x14ac:dyDescent="0.25">
      <c r="BE3081" s="272"/>
    </row>
    <row r="3082" spans="57:57" x14ac:dyDescent="0.25">
      <c r="BE3082" s="272"/>
    </row>
    <row r="3083" spans="57:57" x14ac:dyDescent="0.25">
      <c r="BE3083" s="272"/>
    </row>
    <row r="3084" spans="57:57" x14ac:dyDescent="0.25">
      <c r="BE3084" s="272"/>
    </row>
    <row r="3085" spans="57:57" x14ac:dyDescent="0.25">
      <c r="BE3085" s="272"/>
    </row>
    <row r="3086" spans="57:57" x14ac:dyDescent="0.25">
      <c r="BE3086" s="272"/>
    </row>
    <row r="3087" spans="57:57" x14ac:dyDescent="0.25">
      <c r="BE3087" s="272"/>
    </row>
    <row r="3088" spans="57:57" x14ac:dyDescent="0.25">
      <c r="BE3088" s="272"/>
    </row>
    <row r="3089" spans="57:57" x14ac:dyDescent="0.25">
      <c r="BE3089" s="272"/>
    </row>
    <row r="3090" spans="57:57" x14ac:dyDescent="0.25">
      <c r="BE3090" s="272"/>
    </row>
    <row r="3091" spans="57:57" x14ac:dyDescent="0.25">
      <c r="BE3091" s="272"/>
    </row>
    <row r="3092" spans="57:57" x14ac:dyDescent="0.25">
      <c r="BE3092" s="272"/>
    </row>
    <row r="3093" spans="57:57" x14ac:dyDescent="0.25">
      <c r="BE3093" s="272"/>
    </row>
    <row r="3094" spans="57:57" x14ac:dyDescent="0.25">
      <c r="BE3094" s="272"/>
    </row>
    <row r="3095" spans="57:57" x14ac:dyDescent="0.25">
      <c r="BE3095" s="272"/>
    </row>
    <row r="3096" spans="57:57" x14ac:dyDescent="0.25">
      <c r="BE3096" s="272"/>
    </row>
    <row r="3097" spans="57:57" x14ac:dyDescent="0.25">
      <c r="BE3097" s="272"/>
    </row>
    <row r="3098" spans="57:57" x14ac:dyDescent="0.25">
      <c r="BE3098" s="272"/>
    </row>
    <row r="3099" spans="57:57" x14ac:dyDescent="0.25">
      <c r="BE3099" s="272"/>
    </row>
    <row r="3100" spans="57:57" x14ac:dyDescent="0.25">
      <c r="BE3100" s="272"/>
    </row>
    <row r="3101" spans="57:57" x14ac:dyDescent="0.25">
      <c r="BE3101" s="272"/>
    </row>
    <row r="3102" spans="57:57" x14ac:dyDescent="0.25">
      <c r="BE3102" s="272"/>
    </row>
    <row r="3103" spans="57:57" x14ac:dyDescent="0.25">
      <c r="BE3103" s="272"/>
    </row>
    <row r="3104" spans="57:57" x14ac:dyDescent="0.25">
      <c r="BE3104" s="272"/>
    </row>
    <row r="3105" spans="57:57" x14ac:dyDescent="0.25">
      <c r="BE3105" s="272"/>
    </row>
    <row r="3106" spans="57:57" x14ac:dyDescent="0.25">
      <c r="BE3106" s="272"/>
    </row>
    <row r="3107" spans="57:57" x14ac:dyDescent="0.25">
      <c r="BE3107" s="272"/>
    </row>
    <row r="3108" spans="57:57" x14ac:dyDescent="0.25">
      <c r="BE3108" s="272"/>
    </row>
    <row r="3109" spans="57:57" x14ac:dyDescent="0.25">
      <c r="BE3109" s="272"/>
    </row>
    <row r="3110" spans="57:57" x14ac:dyDescent="0.25">
      <c r="BE3110" s="272"/>
    </row>
    <row r="3111" spans="57:57" x14ac:dyDescent="0.25">
      <c r="BE3111" s="272"/>
    </row>
    <row r="3112" spans="57:57" x14ac:dyDescent="0.25">
      <c r="BE3112" s="272"/>
    </row>
    <row r="3113" spans="57:57" x14ac:dyDescent="0.25">
      <c r="BE3113" s="272"/>
    </row>
    <row r="3114" spans="57:57" x14ac:dyDescent="0.25">
      <c r="BE3114" s="272"/>
    </row>
    <row r="3115" spans="57:57" x14ac:dyDescent="0.25">
      <c r="BE3115" s="272"/>
    </row>
    <row r="3116" spans="57:57" x14ac:dyDescent="0.25">
      <c r="BE3116" s="272"/>
    </row>
    <row r="3117" spans="57:57" x14ac:dyDescent="0.25">
      <c r="BE3117" s="272"/>
    </row>
    <row r="3118" spans="57:57" x14ac:dyDescent="0.25">
      <c r="BE3118" s="272"/>
    </row>
    <row r="3119" spans="57:57" x14ac:dyDescent="0.25">
      <c r="BE3119" s="272"/>
    </row>
    <row r="3120" spans="57:57" x14ac:dyDescent="0.25">
      <c r="BE3120" s="272"/>
    </row>
    <row r="3121" spans="57:57" x14ac:dyDescent="0.25">
      <c r="BE3121" s="272"/>
    </row>
    <row r="3122" spans="57:57" x14ac:dyDescent="0.25">
      <c r="BE3122" s="272"/>
    </row>
    <row r="3123" spans="57:57" x14ac:dyDescent="0.25">
      <c r="BE3123" s="272"/>
    </row>
    <row r="3124" spans="57:57" x14ac:dyDescent="0.25">
      <c r="BE3124" s="272"/>
    </row>
    <row r="3125" spans="57:57" x14ac:dyDescent="0.25">
      <c r="BE3125" s="272"/>
    </row>
    <row r="3126" spans="57:57" x14ac:dyDescent="0.25">
      <c r="BE3126" s="272"/>
    </row>
    <row r="3127" spans="57:57" x14ac:dyDescent="0.25">
      <c r="BE3127" s="272"/>
    </row>
    <row r="3128" spans="57:57" x14ac:dyDescent="0.25">
      <c r="BE3128" s="272"/>
    </row>
    <row r="3129" spans="57:57" x14ac:dyDescent="0.25">
      <c r="BE3129" s="272"/>
    </row>
    <row r="3130" spans="57:57" x14ac:dyDescent="0.25">
      <c r="BE3130" s="272"/>
    </row>
    <row r="3131" spans="57:57" x14ac:dyDescent="0.25">
      <c r="BE3131" s="272"/>
    </row>
    <row r="3132" spans="57:57" x14ac:dyDescent="0.25">
      <c r="BE3132" s="272"/>
    </row>
    <row r="3133" spans="57:57" x14ac:dyDescent="0.25">
      <c r="BE3133" s="272"/>
    </row>
    <row r="3134" spans="57:57" x14ac:dyDescent="0.25">
      <c r="BE3134" s="272"/>
    </row>
    <row r="3135" spans="57:57" x14ac:dyDescent="0.25">
      <c r="BE3135" s="272"/>
    </row>
    <row r="3136" spans="57:57" x14ac:dyDescent="0.25">
      <c r="BE3136" s="272"/>
    </row>
    <row r="3137" spans="57:57" x14ac:dyDescent="0.25">
      <c r="BE3137" s="272"/>
    </row>
    <row r="3138" spans="57:57" x14ac:dyDescent="0.25">
      <c r="BE3138" s="272"/>
    </row>
    <row r="3139" spans="57:57" x14ac:dyDescent="0.25">
      <c r="BE3139" s="272"/>
    </row>
    <row r="3140" spans="57:57" x14ac:dyDescent="0.25">
      <c r="BE3140" s="272"/>
    </row>
    <row r="3141" spans="57:57" x14ac:dyDescent="0.25">
      <c r="BE3141" s="272"/>
    </row>
    <row r="3142" spans="57:57" x14ac:dyDescent="0.25">
      <c r="BE3142" s="272"/>
    </row>
    <row r="3143" spans="57:57" x14ac:dyDescent="0.25">
      <c r="BE3143" s="272"/>
    </row>
    <row r="3144" spans="57:57" x14ac:dyDescent="0.25">
      <c r="BE3144" s="272"/>
    </row>
    <row r="3145" spans="57:57" x14ac:dyDescent="0.25">
      <c r="BE3145" s="272"/>
    </row>
    <row r="3146" spans="57:57" x14ac:dyDescent="0.25">
      <c r="BE3146" s="272"/>
    </row>
    <row r="3147" spans="57:57" x14ac:dyDescent="0.25">
      <c r="BE3147" s="272"/>
    </row>
    <row r="3148" spans="57:57" x14ac:dyDescent="0.25">
      <c r="BE3148" s="272"/>
    </row>
    <row r="3149" spans="57:57" x14ac:dyDescent="0.25">
      <c r="BE3149" s="272"/>
    </row>
    <row r="3150" spans="57:57" x14ac:dyDescent="0.25">
      <c r="BE3150" s="272"/>
    </row>
    <row r="3151" spans="57:57" x14ac:dyDescent="0.25">
      <c r="BE3151" s="272"/>
    </row>
    <row r="3152" spans="57:57" x14ac:dyDescent="0.25">
      <c r="BE3152" s="272"/>
    </row>
    <row r="3153" spans="57:57" x14ac:dyDescent="0.25">
      <c r="BE3153" s="272"/>
    </row>
    <row r="3154" spans="57:57" x14ac:dyDescent="0.25">
      <c r="BE3154" s="272"/>
    </row>
    <row r="3155" spans="57:57" x14ac:dyDescent="0.25">
      <c r="BE3155" s="272"/>
    </row>
    <row r="3156" spans="57:57" x14ac:dyDescent="0.25">
      <c r="BE3156" s="272"/>
    </row>
    <row r="3157" spans="57:57" x14ac:dyDescent="0.25">
      <c r="BE3157" s="272"/>
    </row>
    <row r="3158" spans="57:57" x14ac:dyDescent="0.25">
      <c r="BE3158" s="272"/>
    </row>
    <row r="3159" spans="57:57" x14ac:dyDescent="0.25">
      <c r="BE3159" s="272"/>
    </row>
    <row r="3160" spans="57:57" x14ac:dyDescent="0.25">
      <c r="BE3160" s="272"/>
    </row>
    <row r="3161" spans="57:57" x14ac:dyDescent="0.25">
      <c r="BE3161" s="272"/>
    </row>
    <row r="3162" spans="57:57" x14ac:dyDescent="0.25">
      <c r="BE3162" s="272"/>
    </row>
    <row r="3163" spans="57:57" x14ac:dyDescent="0.25">
      <c r="BE3163" s="272"/>
    </row>
    <row r="3164" spans="57:57" x14ac:dyDescent="0.25">
      <c r="BE3164" s="272"/>
    </row>
    <row r="3165" spans="57:57" x14ac:dyDescent="0.25">
      <c r="BE3165" s="272"/>
    </row>
    <row r="3166" spans="57:57" x14ac:dyDescent="0.25">
      <c r="BE3166" s="272"/>
    </row>
    <row r="3167" spans="57:57" x14ac:dyDescent="0.25">
      <c r="BE3167" s="272"/>
    </row>
    <row r="3168" spans="57:57" x14ac:dyDescent="0.25">
      <c r="BE3168" s="272"/>
    </row>
    <row r="3169" spans="57:57" x14ac:dyDescent="0.25">
      <c r="BE3169" s="272"/>
    </row>
    <row r="3170" spans="57:57" x14ac:dyDescent="0.25">
      <c r="BE3170" s="272"/>
    </row>
    <row r="3171" spans="57:57" x14ac:dyDescent="0.25">
      <c r="BE3171" s="272"/>
    </row>
    <row r="3172" spans="57:57" x14ac:dyDescent="0.25">
      <c r="BE3172" s="272"/>
    </row>
    <row r="3173" spans="57:57" x14ac:dyDescent="0.25">
      <c r="BE3173" s="272"/>
    </row>
    <row r="3174" spans="57:57" x14ac:dyDescent="0.25">
      <c r="BE3174" s="272"/>
    </row>
    <row r="3175" spans="57:57" x14ac:dyDescent="0.25">
      <c r="BE3175" s="272"/>
    </row>
    <row r="3176" spans="57:57" x14ac:dyDescent="0.25">
      <c r="BE3176" s="272"/>
    </row>
    <row r="3177" spans="57:57" x14ac:dyDescent="0.25">
      <c r="BE3177" s="272"/>
    </row>
    <row r="3178" spans="57:57" x14ac:dyDescent="0.25">
      <c r="BE3178" s="272"/>
    </row>
    <row r="3179" spans="57:57" x14ac:dyDescent="0.25">
      <c r="BE3179" s="272"/>
    </row>
    <row r="3180" spans="57:57" x14ac:dyDescent="0.25">
      <c r="BE3180" s="272"/>
    </row>
    <row r="3181" spans="57:57" x14ac:dyDescent="0.25">
      <c r="BE3181" s="272"/>
    </row>
    <row r="3182" spans="57:57" x14ac:dyDescent="0.25">
      <c r="BE3182" s="272"/>
    </row>
    <row r="3183" spans="57:57" x14ac:dyDescent="0.25">
      <c r="BE3183" s="272"/>
    </row>
    <row r="3184" spans="57:57" x14ac:dyDescent="0.25">
      <c r="BE3184" s="272"/>
    </row>
    <row r="3185" spans="57:57" x14ac:dyDescent="0.25">
      <c r="BE3185" s="272"/>
    </row>
    <row r="3186" spans="57:57" x14ac:dyDescent="0.25">
      <c r="BE3186" s="272"/>
    </row>
    <row r="3187" spans="57:57" x14ac:dyDescent="0.25">
      <c r="BE3187" s="272"/>
    </row>
    <row r="3188" spans="57:57" x14ac:dyDescent="0.25">
      <c r="BE3188" s="272"/>
    </row>
    <row r="3189" spans="57:57" x14ac:dyDescent="0.25">
      <c r="BE3189" s="272"/>
    </row>
    <row r="3190" spans="57:57" x14ac:dyDescent="0.25">
      <c r="BE3190" s="272"/>
    </row>
    <row r="3191" spans="57:57" x14ac:dyDescent="0.25">
      <c r="BE3191" s="272"/>
    </row>
    <row r="3192" spans="57:57" x14ac:dyDescent="0.25">
      <c r="BE3192" s="272"/>
    </row>
    <row r="3193" spans="57:57" x14ac:dyDescent="0.25">
      <c r="BE3193" s="272"/>
    </row>
    <row r="3194" spans="57:57" x14ac:dyDescent="0.25">
      <c r="BE3194" s="272"/>
    </row>
    <row r="3195" spans="57:57" x14ac:dyDescent="0.25">
      <c r="BE3195" s="272"/>
    </row>
    <row r="3196" spans="57:57" x14ac:dyDescent="0.25">
      <c r="BE3196" s="272"/>
    </row>
    <row r="3197" spans="57:57" x14ac:dyDescent="0.25">
      <c r="BE3197" s="272"/>
    </row>
    <row r="3198" spans="57:57" x14ac:dyDescent="0.25">
      <c r="BE3198" s="272"/>
    </row>
    <row r="3199" spans="57:57" x14ac:dyDescent="0.25">
      <c r="BE3199" s="272"/>
    </row>
    <row r="3200" spans="57:57" x14ac:dyDescent="0.25">
      <c r="BE3200" s="272"/>
    </row>
    <row r="3201" spans="57:57" x14ac:dyDescent="0.25">
      <c r="BE3201" s="272"/>
    </row>
    <row r="3202" spans="57:57" x14ac:dyDescent="0.25">
      <c r="BE3202" s="272"/>
    </row>
    <row r="3203" spans="57:57" x14ac:dyDescent="0.25">
      <c r="BE3203" s="272"/>
    </row>
    <row r="3204" spans="57:57" x14ac:dyDescent="0.25">
      <c r="BE3204" s="272"/>
    </row>
    <row r="3205" spans="57:57" x14ac:dyDescent="0.25">
      <c r="BE3205" s="272"/>
    </row>
    <row r="3206" spans="57:57" x14ac:dyDescent="0.25">
      <c r="BE3206" s="272"/>
    </row>
    <row r="3207" spans="57:57" x14ac:dyDescent="0.25">
      <c r="BE3207" s="272"/>
    </row>
    <row r="3208" spans="57:57" x14ac:dyDescent="0.25">
      <c r="BE3208" s="272"/>
    </row>
    <row r="3209" spans="57:57" x14ac:dyDescent="0.25">
      <c r="BE3209" s="272"/>
    </row>
    <row r="3210" spans="57:57" x14ac:dyDescent="0.25">
      <c r="BE3210" s="272"/>
    </row>
    <row r="3211" spans="57:57" x14ac:dyDescent="0.25">
      <c r="BE3211" s="272"/>
    </row>
    <row r="3212" spans="57:57" x14ac:dyDescent="0.25">
      <c r="BE3212" s="272"/>
    </row>
    <row r="3213" spans="57:57" x14ac:dyDescent="0.25">
      <c r="BE3213" s="272"/>
    </row>
    <row r="3214" spans="57:57" x14ac:dyDescent="0.25">
      <c r="BE3214" s="272"/>
    </row>
    <row r="3215" spans="57:57" x14ac:dyDescent="0.25">
      <c r="BE3215" s="272"/>
    </row>
    <row r="3216" spans="57:57" x14ac:dyDescent="0.25">
      <c r="BE3216" s="272"/>
    </row>
    <row r="3217" spans="57:57" x14ac:dyDescent="0.25">
      <c r="BE3217" s="272"/>
    </row>
    <row r="3218" spans="57:57" x14ac:dyDescent="0.25">
      <c r="BE3218" s="272"/>
    </row>
    <row r="3219" spans="57:57" x14ac:dyDescent="0.25">
      <c r="BE3219" s="272"/>
    </row>
    <row r="3220" spans="57:57" x14ac:dyDescent="0.25">
      <c r="BE3220" s="272"/>
    </row>
    <row r="3221" spans="57:57" x14ac:dyDescent="0.25">
      <c r="BE3221" s="272"/>
    </row>
    <row r="3222" spans="57:57" x14ac:dyDescent="0.25">
      <c r="BE3222" s="272"/>
    </row>
    <row r="3223" spans="57:57" x14ac:dyDescent="0.25">
      <c r="BE3223" s="272"/>
    </row>
    <row r="3224" spans="57:57" x14ac:dyDescent="0.25">
      <c r="BE3224" s="272"/>
    </row>
    <row r="3225" spans="57:57" x14ac:dyDescent="0.25">
      <c r="BE3225" s="272"/>
    </row>
    <row r="3226" spans="57:57" x14ac:dyDescent="0.25">
      <c r="BE3226" s="272"/>
    </row>
    <row r="3227" spans="57:57" x14ac:dyDescent="0.25">
      <c r="BE3227" s="272"/>
    </row>
    <row r="3228" spans="57:57" x14ac:dyDescent="0.25">
      <c r="BE3228" s="272"/>
    </row>
    <row r="3229" spans="57:57" x14ac:dyDescent="0.25">
      <c r="BE3229" s="272"/>
    </row>
    <row r="3230" spans="57:57" x14ac:dyDescent="0.25">
      <c r="BE3230" s="272"/>
    </row>
    <row r="3231" spans="57:57" x14ac:dyDescent="0.25">
      <c r="BE3231" s="272"/>
    </row>
    <row r="3232" spans="57:57" x14ac:dyDescent="0.25">
      <c r="BE3232" s="272"/>
    </row>
    <row r="3233" spans="57:57" x14ac:dyDescent="0.25">
      <c r="BE3233" s="272"/>
    </row>
    <row r="3234" spans="57:57" x14ac:dyDescent="0.25">
      <c r="BE3234" s="272"/>
    </row>
    <row r="3235" spans="57:57" x14ac:dyDescent="0.25">
      <c r="BE3235" s="272"/>
    </row>
    <row r="3236" spans="57:57" x14ac:dyDescent="0.25">
      <c r="BE3236" s="272"/>
    </row>
    <row r="3237" spans="57:57" x14ac:dyDescent="0.25">
      <c r="BE3237" s="272"/>
    </row>
    <row r="3238" spans="57:57" x14ac:dyDescent="0.25">
      <c r="BE3238" s="272"/>
    </row>
    <row r="3239" spans="57:57" x14ac:dyDescent="0.25">
      <c r="BE3239" s="272"/>
    </row>
    <row r="3240" spans="57:57" x14ac:dyDescent="0.25">
      <c r="BE3240" s="272"/>
    </row>
    <row r="3241" spans="57:57" x14ac:dyDescent="0.25">
      <c r="BE3241" s="272"/>
    </row>
    <row r="3242" spans="57:57" x14ac:dyDescent="0.25">
      <c r="BE3242" s="272"/>
    </row>
    <row r="3243" spans="57:57" x14ac:dyDescent="0.25">
      <c r="BE3243" s="272"/>
    </row>
    <row r="3244" spans="57:57" x14ac:dyDescent="0.25">
      <c r="BE3244" s="272"/>
    </row>
    <row r="3245" spans="57:57" x14ac:dyDescent="0.25">
      <c r="BE3245" s="272"/>
    </row>
    <row r="3246" spans="57:57" x14ac:dyDescent="0.25">
      <c r="BE3246" s="272"/>
    </row>
    <row r="3247" spans="57:57" x14ac:dyDescent="0.25">
      <c r="BE3247" s="272"/>
    </row>
    <row r="3248" spans="57:57" x14ac:dyDescent="0.25">
      <c r="BE3248" s="272"/>
    </row>
    <row r="3249" spans="57:57" x14ac:dyDescent="0.25">
      <c r="BE3249" s="272"/>
    </row>
    <row r="3250" spans="57:57" x14ac:dyDescent="0.25">
      <c r="BE3250" s="272"/>
    </row>
    <row r="3251" spans="57:57" x14ac:dyDescent="0.25">
      <c r="BE3251" s="272"/>
    </row>
    <row r="3252" spans="57:57" x14ac:dyDescent="0.25">
      <c r="BE3252" s="272"/>
    </row>
    <row r="3253" spans="57:57" x14ac:dyDescent="0.25">
      <c r="BE3253" s="272"/>
    </row>
    <row r="3254" spans="57:57" x14ac:dyDescent="0.25">
      <c r="BE3254" s="272"/>
    </row>
    <row r="3255" spans="57:57" x14ac:dyDescent="0.25">
      <c r="BE3255" s="272"/>
    </row>
    <row r="3256" spans="57:57" x14ac:dyDescent="0.25">
      <c r="BE3256" s="272"/>
    </row>
    <row r="3257" spans="57:57" x14ac:dyDescent="0.25">
      <c r="BE3257" s="272"/>
    </row>
    <row r="3258" spans="57:57" x14ac:dyDescent="0.25">
      <c r="BE3258" s="272"/>
    </row>
    <row r="3259" spans="57:57" x14ac:dyDescent="0.25">
      <c r="BE3259" s="272"/>
    </row>
    <row r="3260" spans="57:57" x14ac:dyDescent="0.25">
      <c r="BE3260" s="272"/>
    </row>
    <row r="3261" spans="57:57" x14ac:dyDescent="0.25">
      <c r="BE3261" s="272"/>
    </row>
    <row r="3262" spans="57:57" x14ac:dyDescent="0.25">
      <c r="BE3262" s="272"/>
    </row>
    <row r="3263" spans="57:57" x14ac:dyDescent="0.25">
      <c r="BE3263" s="272"/>
    </row>
    <row r="3264" spans="57:57" x14ac:dyDescent="0.25">
      <c r="BE3264" s="272"/>
    </row>
    <row r="3265" spans="57:57" x14ac:dyDescent="0.25">
      <c r="BE3265" s="272"/>
    </row>
    <row r="3266" spans="57:57" x14ac:dyDescent="0.25">
      <c r="BE3266" s="272"/>
    </row>
    <row r="3267" spans="57:57" x14ac:dyDescent="0.25">
      <c r="BE3267" s="272"/>
    </row>
    <row r="3268" spans="57:57" x14ac:dyDescent="0.25">
      <c r="BE3268" s="272"/>
    </row>
    <row r="3269" spans="57:57" x14ac:dyDescent="0.25">
      <c r="BE3269" s="272"/>
    </row>
    <row r="3270" spans="57:57" x14ac:dyDescent="0.25">
      <c r="BE3270" s="272"/>
    </row>
    <row r="3271" spans="57:57" x14ac:dyDescent="0.25">
      <c r="BE3271" s="272"/>
    </row>
    <row r="3272" spans="57:57" x14ac:dyDescent="0.25">
      <c r="BE3272" s="272"/>
    </row>
    <row r="3273" spans="57:57" x14ac:dyDescent="0.25">
      <c r="BE3273" s="272"/>
    </row>
    <row r="3274" spans="57:57" x14ac:dyDescent="0.25">
      <c r="BE3274" s="272"/>
    </row>
    <row r="3275" spans="57:57" x14ac:dyDescent="0.25">
      <c r="BE3275" s="272"/>
    </row>
    <row r="3276" spans="57:57" x14ac:dyDescent="0.25">
      <c r="BE3276" s="272"/>
    </row>
    <row r="3277" spans="57:57" x14ac:dyDescent="0.25">
      <c r="BE3277" s="272"/>
    </row>
    <row r="3278" spans="57:57" x14ac:dyDescent="0.25">
      <c r="BE3278" s="272"/>
    </row>
    <row r="3279" spans="57:57" x14ac:dyDescent="0.25">
      <c r="BE3279" s="272"/>
    </row>
    <row r="3280" spans="57:57" x14ac:dyDescent="0.25">
      <c r="BE3280" s="272"/>
    </row>
    <row r="3281" spans="57:57" x14ac:dyDescent="0.25">
      <c r="BE3281" s="272"/>
    </row>
    <row r="3282" spans="57:57" x14ac:dyDescent="0.25">
      <c r="BE3282" s="272"/>
    </row>
    <row r="3283" spans="57:57" x14ac:dyDescent="0.25">
      <c r="BE3283" s="272"/>
    </row>
    <row r="3284" spans="57:57" x14ac:dyDescent="0.25">
      <c r="BE3284" s="272"/>
    </row>
    <row r="3285" spans="57:57" x14ac:dyDescent="0.25">
      <c r="BE3285" s="272"/>
    </row>
    <row r="3286" spans="57:57" x14ac:dyDescent="0.25">
      <c r="BE3286" s="272"/>
    </row>
    <row r="3287" spans="57:57" x14ac:dyDescent="0.25">
      <c r="BE3287" s="272"/>
    </row>
    <row r="3288" spans="57:57" x14ac:dyDescent="0.25">
      <c r="BE3288" s="272"/>
    </row>
    <row r="3289" spans="57:57" x14ac:dyDescent="0.25">
      <c r="BE3289" s="272"/>
    </row>
    <row r="3290" spans="57:57" x14ac:dyDescent="0.25">
      <c r="BE3290" s="272"/>
    </row>
    <row r="3291" spans="57:57" x14ac:dyDescent="0.25">
      <c r="BE3291" s="272"/>
    </row>
    <row r="3292" spans="57:57" x14ac:dyDescent="0.25">
      <c r="BE3292" s="272"/>
    </row>
    <row r="3293" spans="57:57" x14ac:dyDescent="0.25">
      <c r="BE3293" s="272"/>
    </row>
    <row r="3294" spans="57:57" x14ac:dyDescent="0.25">
      <c r="BE3294" s="272"/>
    </row>
    <row r="3295" spans="57:57" x14ac:dyDescent="0.25">
      <c r="BE3295" s="272"/>
    </row>
    <row r="3296" spans="57:57" x14ac:dyDescent="0.25">
      <c r="BE3296" s="272"/>
    </row>
    <row r="3297" spans="57:57" x14ac:dyDescent="0.25">
      <c r="BE3297" s="272"/>
    </row>
    <row r="3298" spans="57:57" x14ac:dyDescent="0.25">
      <c r="BE3298" s="272"/>
    </row>
    <row r="3299" spans="57:57" x14ac:dyDescent="0.25">
      <c r="BE3299" s="272"/>
    </row>
    <row r="3300" spans="57:57" x14ac:dyDescent="0.25">
      <c r="BE3300" s="272"/>
    </row>
    <row r="3301" spans="57:57" x14ac:dyDescent="0.25">
      <c r="BE3301" s="272"/>
    </row>
    <row r="3302" spans="57:57" x14ac:dyDescent="0.25">
      <c r="BE3302" s="272"/>
    </row>
    <row r="3303" spans="57:57" x14ac:dyDescent="0.25">
      <c r="BE3303" s="272"/>
    </row>
    <row r="3304" spans="57:57" x14ac:dyDescent="0.25">
      <c r="BE3304" s="272"/>
    </row>
    <row r="3305" spans="57:57" x14ac:dyDescent="0.25">
      <c r="BE3305" s="272"/>
    </row>
    <row r="3306" spans="57:57" x14ac:dyDescent="0.25">
      <c r="BE3306" s="272"/>
    </row>
    <row r="3307" spans="57:57" x14ac:dyDescent="0.25">
      <c r="BE3307" s="272"/>
    </row>
    <row r="3308" spans="57:57" x14ac:dyDescent="0.25">
      <c r="BE3308" s="272"/>
    </row>
    <row r="3309" spans="57:57" x14ac:dyDescent="0.25">
      <c r="BE3309" s="272"/>
    </row>
    <row r="3310" spans="57:57" x14ac:dyDescent="0.25">
      <c r="BE3310" s="272"/>
    </row>
    <row r="3311" spans="57:57" x14ac:dyDescent="0.25">
      <c r="BE3311" s="272"/>
    </row>
    <row r="3312" spans="57:57" x14ac:dyDescent="0.25">
      <c r="BE3312" s="272"/>
    </row>
    <row r="3313" spans="57:57" x14ac:dyDescent="0.25">
      <c r="BE3313" s="272"/>
    </row>
    <row r="3314" spans="57:57" x14ac:dyDescent="0.25">
      <c r="BE3314" s="272"/>
    </row>
    <row r="3315" spans="57:57" x14ac:dyDescent="0.25">
      <c r="BE3315" s="272"/>
    </row>
    <row r="3316" spans="57:57" x14ac:dyDescent="0.25">
      <c r="BE3316" s="272"/>
    </row>
    <row r="3317" spans="57:57" x14ac:dyDescent="0.25">
      <c r="BE3317" s="272"/>
    </row>
    <row r="3318" spans="57:57" x14ac:dyDescent="0.25">
      <c r="BE3318" s="272"/>
    </row>
    <row r="3319" spans="57:57" x14ac:dyDescent="0.25">
      <c r="BE3319" s="272"/>
    </row>
    <row r="3320" spans="57:57" x14ac:dyDescent="0.25">
      <c r="BE3320" s="272"/>
    </row>
    <row r="3321" spans="57:57" x14ac:dyDescent="0.25">
      <c r="BE3321" s="272"/>
    </row>
    <row r="3322" spans="57:57" x14ac:dyDescent="0.25">
      <c r="BE3322" s="272"/>
    </row>
    <row r="3323" spans="57:57" x14ac:dyDescent="0.25">
      <c r="BE3323" s="272"/>
    </row>
    <row r="3324" spans="57:57" x14ac:dyDescent="0.25">
      <c r="BE3324" s="272"/>
    </row>
    <row r="3325" spans="57:57" x14ac:dyDescent="0.25">
      <c r="BE3325" s="272"/>
    </row>
    <row r="3326" spans="57:57" x14ac:dyDescent="0.25">
      <c r="BE3326" s="272"/>
    </row>
    <row r="3327" spans="57:57" x14ac:dyDescent="0.25">
      <c r="BE3327" s="272"/>
    </row>
    <row r="3328" spans="57:57" x14ac:dyDescent="0.25">
      <c r="BE3328" s="272"/>
    </row>
    <row r="3329" spans="57:57" x14ac:dyDescent="0.25">
      <c r="BE3329" s="272"/>
    </row>
    <row r="3330" spans="57:57" x14ac:dyDescent="0.25">
      <c r="BE3330" s="272"/>
    </row>
    <row r="3331" spans="57:57" x14ac:dyDescent="0.25">
      <c r="BE3331" s="272"/>
    </row>
    <row r="3332" spans="57:57" x14ac:dyDescent="0.25">
      <c r="BE3332" s="272"/>
    </row>
    <row r="3333" spans="57:57" x14ac:dyDescent="0.25">
      <c r="BE3333" s="272"/>
    </row>
    <row r="3334" spans="57:57" x14ac:dyDescent="0.25">
      <c r="BE3334" s="272"/>
    </row>
    <row r="3335" spans="57:57" x14ac:dyDescent="0.25">
      <c r="BE3335" s="272"/>
    </row>
    <row r="3336" spans="57:57" x14ac:dyDescent="0.25">
      <c r="BE3336" s="272"/>
    </row>
    <row r="3337" spans="57:57" x14ac:dyDescent="0.25">
      <c r="BE3337" s="272"/>
    </row>
    <row r="3338" spans="57:57" x14ac:dyDescent="0.25">
      <c r="BE3338" s="272"/>
    </row>
    <row r="3339" spans="57:57" x14ac:dyDescent="0.25">
      <c r="BE3339" s="272"/>
    </row>
    <row r="3340" spans="57:57" x14ac:dyDescent="0.25">
      <c r="BE3340" s="272"/>
    </row>
    <row r="3341" spans="57:57" x14ac:dyDescent="0.25">
      <c r="BE3341" s="272"/>
    </row>
    <row r="3342" spans="57:57" x14ac:dyDescent="0.25">
      <c r="BE3342" s="272"/>
    </row>
    <row r="3343" spans="57:57" x14ac:dyDescent="0.25">
      <c r="BE3343" s="272"/>
    </row>
    <row r="3344" spans="57:57" x14ac:dyDescent="0.25">
      <c r="BE3344" s="272"/>
    </row>
    <row r="3345" spans="57:57" x14ac:dyDescent="0.25">
      <c r="BE3345" s="272"/>
    </row>
    <row r="3346" spans="57:57" x14ac:dyDescent="0.25">
      <c r="BE3346" s="272"/>
    </row>
    <row r="3347" spans="57:57" x14ac:dyDescent="0.25">
      <c r="BE3347" s="272"/>
    </row>
    <row r="3348" spans="57:57" x14ac:dyDescent="0.25">
      <c r="BE3348" s="272"/>
    </row>
    <row r="3349" spans="57:57" x14ac:dyDescent="0.25">
      <c r="BE3349" s="272"/>
    </row>
    <row r="3350" spans="57:57" x14ac:dyDescent="0.25">
      <c r="BE3350" s="272"/>
    </row>
    <row r="3351" spans="57:57" x14ac:dyDescent="0.25">
      <c r="BE3351" s="272"/>
    </row>
    <row r="3352" spans="57:57" x14ac:dyDescent="0.25">
      <c r="BE3352" s="272"/>
    </row>
    <row r="3353" spans="57:57" x14ac:dyDescent="0.25">
      <c r="BE3353" s="272"/>
    </row>
    <row r="3354" spans="57:57" x14ac:dyDescent="0.25">
      <c r="BE3354" s="272"/>
    </row>
    <row r="3355" spans="57:57" x14ac:dyDescent="0.25">
      <c r="BE3355" s="272"/>
    </row>
    <row r="3356" spans="57:57" x14ac:dyDescent="0.25">
      <c r="BE3356" s="272"/>
    </row>
    <row r="3357" spans="57:57" x14ac:dyDescent="0.25">
      <c r="BE3357" s="272"/>
    </row>
    <row r="3358" spans="57:57" x14ac:dyDescent="0.25">
      <c r="BE3358" s="272"/>
    </row>
    <row r="3359" spans="57:57" x14ac:dyDescent="0.25">
      <c r="BE3359" s="272"/>
    </row>
    <row r="3360" spans="57:57" x14ac:dyDescent="0.25">
      <c r="BE3360" s="272"/>
    </row>
    <row r="3361" spans="57:57" x14ac:dyDescent="0.25">
      <c r="BE3361" s="272"/>
    </row>
    <row r="3362" spans="57:57" x14ac:dyDescent="0.25">
      <c r="BE3362" s="272"/>
    </row>
    <row r="3363" spans="57:57" x14ac:dyDescent="0.25">
      <c r="BE3363" s="272"/>
    </row>
    <row r="3364" spans="57:57" x14ac:dyDescent="0.25">
      <c r="BE3364" s="272"/>
    </row>
    <row r="3365" spans="57:57" x14ac:dyDescent="0.25">
      <c r="BE3365" s="272"/>
    </row>
    <row r="3366" spans="57:57" x14ac:dyDescent="0.25">
      <c r="BE3366" s="272"/>
    </row>
    <row r="3367" spans="57:57" x14ac:dyDescent="0.25">
      <c r="BE3367" s="272"/>
    </row>
    <row r="3368" spans="57:57" x14ac:dyDescent="0.25">
      <c r="BE3368" s="272"/>
    </row>
    <row r="3369" spans="57:57" x14ac:dyDescent="0.25">
      <c r="BE3369" s="272"/>
    </row>
    <row r="3370" spans="57:57" x14ac:dyDescent="0.25">
      <c r="BE3370" s="272"/>
    </row>
    <row r="3371" spans="57:57" x14ac:dyDescent="0.25">
      <c r="BE3371" s="272"/>
    </row>
    <row r="3372" spans="57:57" x14ac:dyDescent="0.25">
      <c r="BE3372" s="272"/>
    </row>
    <row r="3373" spans="57:57" x14ac:dyDescent="0.25">
      <c r="BE3373" s="272"/>
    </row>
    <row r="3374" spans="57:57" x14ac:dyDescent="0.25">
      <c r="BE3374" s="272"/>
    </row>
    <row r="3375" spans="57:57" x14ac:dyDescent="0.25">
      <c r="BE3375" s="272"/>
    </row>
    <row r="3376" spans="57:57" x14ac:dyDescent="0.25">
      <c r="BE3376" s="272"/>
    </row>
    <row r="3377" spans="57:57" x14ac:dyDescent="0.25">
      <c r="BE3377" s="272"/>
    </row>
    <row r="3378" spans="57:57" x14ac:dyDescent="0.25">
      <c r="BE3378" s="272"/>
    </row>
    <row r="3379" spans="57:57" x14ac:dyDescent="0.25">
      <c r="BE3379" s="272"/>
    </row>
    <row r="3380" spans="57:57" x14ac:dyDescent="0.25">
      <c r="BE3380" s="272"/>
    </row>
    <row r="3381" spans="57:57" x14ac:dyDescent="0.25">
      <c r="BE3381" s="272"/>
    </row>
    <row r="3382" spans="57:57" x14ac:dyDescent="0.25">
      <c r="BE3382" s="272"/>
    </row>
    <row r="3383" spans="57:57" x14ac:dyDescent="0.25">
      <c r="BE3383" s="272"/>
    </row>
    <row r="3384" spans="57:57" x14ac:dyDescent="0.25">
      <c r="BE3384" s="272"/>
    </row>
    <row r="3385" spans="57:57" x14ac:dyDescent="0.25">
      <c r="BE3385" s="272"/>
    </row>
    <row r="3386" spans="57:57" x14ac:dyDescent="0.25">
      <c r="BE3386" s="272"/>
    </row>
    <row r="3387" spans="57:57" x14ac:dyDescent="0.25">
      <c r="BE3387" s="272"/>
    </row>
    <row r="3388" spans="57:57" x14ac:dyDescent="0.25">
      <c r="BE3388" s="272"/>
    </row>
    <row r="3389" spans="57:57" x14ac:dyDescent="0.25">
      <c r="BE3389" s="272"/>
    </row>
    <row r="3390" spans="57:57" x14ac:dyDescent="0.25">
      <c r="BE3390" s="272"/>
    </row>
    <row r="3391" spans="57:57" x14ac:dyDescent="0.25">
      <c r="BE3391" s="272"/>
    </row>
    <row r="3392" spans="57:57" x14ac:dyDescent="0.25">
      <c r="BE3392" s="272"/>
    </row>
    <row r="3393" spans="57:57" x14ac:dyDescent="0.25">
      <c r="BE3393" s="272"/>
    </row>
    <row r="3394" spans="57:57" x14ac:dyDescent="0.25">
      <c r="BE3394" s="272"/>
    </row>
    <row r="3395" spans="57:57" x14ac:dyDescent="0.25">
      <c r="BE3395" s="272"/>
    </row>
    <row r="3396" spans="57:57" x14ac:dyDescent="0.25">
      <c r="BE3396" s="272"/>
    </row>
    <row r="3397" spans="57:57" x14ac:dyDescent="0.25">
      <c r="BE3397" s="272"/>
    </row>
    <row r="3398" spans="57:57" x14ac:dyDescent="0.25">
      <c r="BE3398" s="272"/>
    </row>
    <row r="3399" spans="57:57" x14ac:dyDescent="0.25">
      <c r="BE3399" s="272"/>
    </row>
    <row r="3400" spans="57:57" x14ac:dyDescent="0.25">
      <c r="BE3400" s="272"/>
    </row>
    <row r="3401" spans="57:57" x14ac:dyDescent="0.25">
      <c r="BE3401" s="272"/>
    </row>
    <row r="3402" spans="57:57" x14ac:dyDescent="0.25">
      <c r="BE3402" s="272"/>
    </row>
    <row r="3403" spans="57:57" x14ac:dyDescent="0.25">
      <c r="BE3403" s="272"/>
    </row>
    <row r="3404" spans="57:57" x14ac:dyDescent="0.25">
      <c r="BE3404" s="272"/>
    </row>
    <row r="3405" spans="57:57" x14ac:dyDescent="0.25">
      <c r="BE3405" s="272"/>
    </row>
    <row r="3406" spans="57:57" x14ac:dyDescent="0.25">
      <c r="BE3406" s="272"/>
    </row>
    <row r="3407" spans="57:57" x14ac:dyDescent="0.25">
      <c r="BE3407" s="272"/>
    </row>
    <row r="3408" spans="57:57" x14ac:dyDescent="0.25">
      <c r="BE3408" s="272"/>
    </row>
    <row r="3409" spans="57:57" x14ac:dyDescent="0.25">
      <c r="BE3409" s="272"/>
    </row>
    <row r="3410" spans="57:57" x14ac:dyDescent="0.25">
      <c r="BE3410" s="272"/>
    </row>
    <row r="3411" spans="57:57" x14ac:dyDescent="0.25">
      <c r="BE3411" s="272"/>
    </row>
    <row r="3412" spans="57:57" x14ac:dyDescent="0.25">
      <c r="BE3412" s="272"/>
    </row>
    <row r="3413" spans="57:57" x14ac:dyDescent="0.25">
      <c r="BE3413" s="272"/>
    </row>
    <row r="3414" spans="57:57" x14ac:dyDescent="0.25">
      <c r="BE3414" s="272"/>
    </row>
    <row r="3415" spans="57:57" x14ac:dyDescent="0.25">
      <c r="BE3415" s="272"/>
    </row>
    <row r="3416" spans="57:57" x14ac:dyDescent="0.25">
      <c r="BE3416" s="272"/>
    </row>
    <row r="3417" spans="57:57" x14ac:dyDescent="0.25">
      <c r="BE3417" s="272"/>
    </row>
    <row r="3418" spans="57:57" x14ac:dyDescent="0.25">
      <c r="BE3418" s="272"/>
    </row>
    <row r="3419" spans="57:57" x14ac:dyDescent="0.25">
      <c r="BE3419" s="272"/>
    </row>
    <row r="3420" spans="57:57" x14ac:dyDescent="0.25">
      <c r="BE3420" s="272"/>
    </row>
    <row r="3421" spans="57:57" x14ac:dyDescent="0.25">
      <c r="BE3421" s="272"/>
    </row>
    <row r="3422" spans="57:57" x14ac:dyDescent="0.25">
      <c r="BE3422" s="272"/>
    </row>
    <row r="3423" spans="57:57" x14ac:dyDescent="0.25">
      <c r="BE3423" s="272"/>
    </row>
    <row r="3424" spans="57:57" x14ac:dyDescent="0.25">
      <c r="BE3424" s="272"/>
    </row>
    <row r="3425" spans="57:57" x14ac:dyDescent="0.25">
      <c r="BE3425" s="272"/>
    </row>
    <row r="3426" spans="57:57" x14ac:dyDescent="0.25">
      <c r="BE3426" s="272"/>
    </row>
    <row r="3427" spans="57:57" x14ac:dyDescent="0.25">
      <c r="BE3427" s="272"/>
    </row>
    <row r="3428" spans="57:57" x14ac:dyDescent="0.25">
      <c r="BE3428" s="272"/>
    </row>
    <row r="3429" spans="57:57" x14ac:dyDescent="0.25">
      <c r="BE3429" s="272"/>
    </row>
    <row r="3430" spans="57:57" x14ac:dyDescent="0.25">
      <c r="BE3430" s="272"/>
    </row>
    <row r="3431" spans="57:57" x14ac:dyDescent="0.25">
      <c r="BE3431" s="272"/>
    </row>
    <row r="3432" spans="57:57" x14ac:dyDescent="0.25">
      <c r="BE3432" s="272"/>
    </row>
    <row r="3433" spans="57:57" x14ac:dyDescent="0.25">
      <c r="BE3433" s="272"/>
    </row>
    <row r="3434" spans="57:57" x14ac:dyDescent="0.25">
      <c r="BE3434" s="272"/>
    </row>
    <row r="3435" spans="57:57" x14ac:dyDescent="0.25">
      <c r="BE3435" s="272"/>
    </row>
    <row r="3436" spans="57:57" x14ac:dyDescent="0.25">
      <c r="BE3436" s="272"/>
    </row>
    <row r="3437" spans="57:57" x14ac:dyDescent="0.25">
      <c r="BE3437" s="272"/>
    </row>
    <row r="3438" spans="57:57" x14ac:dyDescent="0.25">
      <c r="BE3438" s="272"/>
    </row>
    <row r="3439" spans="57:57" x14ac:dyDescent="0.25">
      <c r="BE3439" s="272"/>
    </row>
    <row r="3440" spans="57:57" x14ac:dyDescent="0.25">
      <c r="BE3440" s="272"/>
    </row>
    <row r="3441" spans="57:57" x14ac:dyDescent="0.25">
      <c r="BE3441" s="272"/>
    </row>
    <row r="3442" spans="57:57" x14ac:dyDescent="0.25">
      <c r="BE3442" s="272"/>
    </row>
    <row r="3443" spans="57:57" x14ac:dyDescent="0.25">
      <c r="BE3443" s="272"/>
    </row>
    <row r="3444" spans="57:57" x14ac:dyDescent="0.25">
      <c r="BE3444" s="272"/>
    </row>
    <row r="3445" spans="57:57" x14ac:dyDescent="0.25">
      <c r="BE3445" s="272"/>
    </row>
    <row r="3446" spans="57:57" x14ac:dyDescent="0.25">
      <c r="BE3446" s="272"/>
    </row>
    <row r="3447" spans="57:57" x14ac:dyDescent="0.25">
      <c r="BE3447" s="272"/>
    </row>
    <row r="3448" spans="57:57" x14ac:dyDescent="0.25">
      <c r="BE3448" s="272"/>
    </row>
    <row r="3449" spans="57:57" x14ac:dyDescent="0.25">
      <c r="BE3449" s="272"/>
    </row>
    <row r="3450" spans="57:57" x14ac:dyDescent="0.25">
      <c r="BE3450" s="272"/>
    </row>
    <row r="3451" spans="57:57" x14ac:dyDescent="0.25">
      <c r="BE3451" s="272"/>
    </row>
    <row r="3452" spans="57:57" x14ac:dyDescent="0.25">
      <c r="BE3452" s="272"/>
    </row>
    <row r="3453" spans="57:57" x14ac:dyDescent="0.25">
      <c r="BE3453" s="272"/>
    </row>
    <row r="3454" spans="57:57" x14ac:dyDescent="0.25">
      <c r="BE3454" s="272"/>
    </row>
    <row r="3455" spans="57:57" x14ac:dyDescent="0.25">
      <c r="BE3455" s="272"/>
    </row>
    <row r="3456" spans="57:57" x14ac:dyDescent="0.25">
      <c r="BE3456" s="272"/>
    </row>
    <row r="3457" spans="57:57" x14ac:dyDescent="0.25">
      <c r="BE3457" s="272"/>
    </row>
    <row r="3458" spans="57:57" x14ac:dyDescent="0.25">
      <c r="BE3458" s="272"/>
    </row>
    <row r="3459" spans="57:57" x14ac:dyDescent="0.25">
      <c r="BE3459" s="272"/>
    </row>
    <row r="3460" spans="57:57" x14ac:dyDescent="0.25">
      <c r="BE3460" s="272"/>
    </row>
    <row r="3461" spans="57:57" x14ac:dyDescent="0.25">
      <c r="BE3461" s="272"/>
    </row>
    <row r="3462" spans="57:57" x14ac:dyDescent="0.25">
      <c r="BE3462" s="272"/>
    </row>
    <row r="3463" spans="57:57" x14ac:dyDescent="0.25">
      <c r="BE3463" s="272"/>
    </row>
    <row r="3464" spans="57:57" x14ac:dyDescent="0.25">
      <c r="BE3464" s="272"/>
    </row>
    <row r="3465" spans="57:57" x14ac:dyDescent="0.25">
      <c r="BE3465" s="272"/>
    </row>
    <row r="3466" spans="57:57" x14ac:dyDescent="0.25">
      <c r="BE3466" s="272"/>
    </row>
    <row r="3467" spans="57:57" x14ac:dyDescent="0.25">
      <c r="BE3467" s="272"/>
    </row>
    <row r="3468" spans="57:57" x14ac:dyDescent="0.25">
      <c r="BE3468" s="272"/>
    </row>
    <row r="3469" spans="57:57" x14ac:dyDescent="0.25">
      <c r="BE3469" s="272"/>
    </row>
    <row r="3470" spans="57:57" x14ac:dyDescent="0.25">
      <c r="BE3470" s="272"/>
    </row>
    <row r="3471" spans="57:57" x14ac:dyDescent="0.25">
      <c r="BE3471" s="272"/>
    </row>
    <row r="3472" spans="57:57" x14ac:dyDescent="0.25">
      <c r="BE3472" s="272"/>
    </row>
    <row r="3473" spans="57:57" x14ac:dyDescent="0.25">
      <c r="BE3473" s="272"/>
    </row>
    <row r="3474" spans="57:57" x14ac:dyDescent="0.25">
      <c r="BE3474" s="272"/>
    </row>
    <row r="3475" spans="57:57" x14ac:dyDescent="0.25">
      <c r="BE3475" s="272"/>
    </row>
    <row r="3476" spans="57:57" x14ac:dyDescent="0.25">
      <c r="BE3476" s="272"/>
    </row>
    <row r="3477" spans="57:57" x14ac:dyDescent="0.25">
      <c r="BE3477" s="272"/>
    </row>
    <row r="3478" spans="57:57" x14ac:dyDescent="0.25">
      <c r="BE3478" s="272"/>
    </row>
    <row r="3479" spans="57:57" x14ac:dyDescent="0.25">
      <c r="BE3479" s="272"/>
    </row>
    <row r="3480" spans="57:57" x14ac:dyDescent="0.25">
      <c r="BE3480" s="272"/>
    </row>
    <row r="3481" spans="57:57" x14ac:dyDescent="0.25">
      <c r="BE3481" s="272"/>
    </row>
    <row r="3482" spans="57:57" x14ac:dyDescent="0.25">
      <c r="BE3482" s="272"/>
    </row>
    <row r="3483" spans="57:57" x14ac:dyDescent="0.25">
      <c r="BE3483" s="272"/>
    </row>
    <row r="3484" spans="57:57" x14ac:dyDescent="0.25">
      <c r="BE3484" s="272"/>
    </row>
    <row r="3485" spans="57:57" x14ac:dyDescent="0.25">
      <c r="BE3485" s="272"/>
    </row>
    <row r="3486" spans="57:57" x14ac:dyDescent="0.25">
      <c r="BE3486" s="272"/>
    </row>
    <row r="3487" spans="57:57" x14ac:dyDescent="0.25">
      <c r="BE3487" s="272"/>
    </row>
    <row r="3488" spans="57:57" x14ac:dyDescent="0.25">
      <c r="BE3488" s="272"/>
    </row>
    <row r="3489" spans="57:57" x14ac:dyDescent="0.25">
      <c r="BE3489" s="272"/>
    </row>
    <row r="3490" spans="57:57" x14ac:dyDescent="0.25">
      <c r="BE3490" s="272"/>
    </row>
    <row r="3491" spans="57:57" x14ac:dyDescent="0.25">
      <c r="BE3491" s="272"/>
    </row>
    <row r="3492" spans="57:57" x14ac:dyDescent="0.25">
      <c r="BE3492" s="272"/>
    </row>
    <row r="3493" spans="57:57" x14ac:dyDescent="0.25">
      <c r="BE3493" s="272"/>
    </row>
    <row r="3494" spans="57:57" x14ac:dyDescent="0.25">
      <c r="BE3494" s="272"/>
    </row>
    <row r="3495" spans="57:57" x14ac:dyDescent="0.25">
      <c r="BE3495" s="272"/>
    </row>
    <row r="3496" spans="57:57" x14ac:dyDescent="0.25">
      <c r="BE3496" s="272"/>
    </row>
    <row r="3497" spans="57:57" x14ac:dyDescent="0.25">
      <c r="BE3497" s="272"/>
    </row>
    <row r="3498" spans="57:57" x14ac:dyDescent="0.25">
      <c r="BE3498" s="272"/>
    </row>
    <row r="3499" spans="57:57" x14ac:dyDescent="0.25">
      <c r="BE3499" s="272"/>
    </row>
    <row r="3500" spans="57:57" x14ac:dyDescent="0.25">
      <c r="BE3500" s="272"/>
    </row>
    <row r="3501" spans="57:57" x14ac:dyDescent="0.25">
      <c r="BE3501" s="272"/>
    </row>
    <row r="3502" spans="57:57" x14ac:dyDescent="0.25">
      <c r="BE3502" s="272"/>
    </row>
    <row r="3503" spans="57:57" x14ac:dyDescent="0.25">
      <c r="BE3503" s="272"/>
    </row>
    <row r="3504" spans="57:57" x14ac:dyDescent="0.25">
      <c r="BE3504" s="272"/>
    </row>
    <row r="3505" spans="57:57" x14ac:dyDescent="0.25">
      <c r="BE3505" s="272"/>
    </row>
    <row r="3506" spans="57:57" x14ac:dyDescent="0.25">
      <c r="BE3506" s="272"/>
    </row>
    <row r="3507" spans="57:57" x14ac:dyDescent="0.25">
      <c r="BE3507" s="272"/>
    </row>
    <row r="3508" spans="57:57" x14ac:dyDescent="0.25">
      <c r="BE3508" s="272"/>
    </row>
    <row r="3509" spans="57:57" x14ac:dyDescent="0.25">
      <c r="BE3509" s="272"/>
    </row>
    <row r="3510" spans="57:57" x14ac:dyDescent="0.25">
      <c r="BE3510" s="272"/>
    </row>
    <row r="3511" spans="57:57" x14ac:dyDescent="0.25">
      <c r="BE3511" s="272"/>
    </row>
    <row r="3512" spans="57:57" x14ac:dyDescent="0.25">
      <c r="BE3512" s="272"/>
    </row>
    <row r="3513" spans="57:57" x14ac:dyDescent="0.25">
      <c r="BE3513" s="272"/>
    </row>
    <row r="3514" spans="57:57" x14ac:dyDescent="0.25">
      <c r="BE3514" s="272"/>
    </row>
    <row r="3515" spans="57:57" x14ac:dyDescent="0.25">
      <c r="BE3515" s="272"/>
    </row>
    <row r="3516" spans="57:57" x14ac:dyDescent="0.25">
      <c r="BE3516" s="272"/>
    </row>
    <row r="3517" spans="57:57" x14ac:dyDescent="0.25">
      <c r="BE3517" s="272"/>
    </row>
    <row r="3518" spans="57:57" x14ac:dyDescent="0.25">
      <c r="BE3518" s="272"/>
    </row>
    <row r="3519" spans="57:57" x14ac:dyDescent="0.25">
      <c r="BE3519" s="272"/>
    </row>
    <row r="3520" spans="57:57" x14ac:dyDescent="0.25">
      <c r="BE3520" s="272"/>
    </row>
    <row r="3521" spans="57:57" x14ac:dyDescent="0.25">
      <c r="BE3521" s="272"/>
    </row>
    <row r="3522" spans="57:57" x14ac:dyDescent="0.25">
      <c r="BE3522" s="272"/>
    </row>
    <row r="3523" spans="57:57" x14ac:dyDescent="0.25">
      <c r="BE3523" s="272"/>
    </row>
    <row r="3524" spans="57:57" x14ac:dyDescent="0.25">
      <c r="BE3524" s="272"/>
    </row>
    <row r="3525" spans="57:57" x14ac:dyDescent="0.25">
      <c r="BE3525" s="272"/>
    </row>
    <row r="3526" spans="57:57" x14ac:dyDescent="0.25">
      <c r="BE3526" s="272"/>
    </row>
    <row r="3527" spans="57:57" x14ac:dyDescent="0.25">
      <c r="BE3527" s="272"/>
    </row>
    <row r="3528" spans="57:57" x14ac:dyDescent="0.25">
      <c r="BE3528" s="272"/>
    </row>
    <row r="3529" spans="57:57" x14ac:dyDescent="0.25">
      <c r="BE3529" s="272"/>
    </row>
    <row r="3530" spans="57:57" x14ac:dyDescent="0.25">
      <c r="BE3530" s="272"/>
    </row>
    <row r="3531" spans="57:57" x14ac:dyDescent="0.25">
      <c r="BE3531" s="272"/>
    </row>
    <row r="3532" spans="57:57" x14ac:dyDescent="0.25">
      <c r="BE3532" s="272"/>
    </row>
    <row r="3533" spans="57:57" x14ac:dyDescent="0.25">
      <c r="BE3533" s="272"/>
    </row>
    <row r="3534" spans="57:57" x14ac:dyDescent="0.25">
      <c r="BE3534" s="272"/>
    </row>
    <row r="3535" spans="57:57" ht="15.75" thickBot="1" x14ac:dyDescent="0.3">
      <c r="BE3535" s="273"/>
    </row>
  </sheetData>
  <dataValidations count="6">
    <dataValidation type="list" allowBlank="1" showInputMessage="1" showErrorMessage="1" sqref="AD2">
      <formula1>"AllDepos,DeposBeforeFirstFuturesStartDate,DeposBeforeFirstFuturesStartDatePlusOne,DeposBeforeFirstFuturesExpiryDate"</formula1>
    </dataValidation>
    <dataValidation type="list" allowBlank="1" showInputMessage="1" showErrorMessage="1" sqref="H35:H100 H3:H21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G35:G100">
      <formula1>"Annual,Semiannual,EveryFourthMonth,Quarterly,Bimonthly,Monthly,Biweekly,Weekly,Daily,Once,NoFrequency"</formula1>
    </dataValidation>
    <dataValidation type="list" allowBlank="1" showInputMessage="1" showErrorMessage="1" sqref="F35:F100">
      <formula1>"Following,Modified Following,Preceding,Modified Preceding,Month End Reference,Unadjusted Month End,Unadjusted"</formula1>
    </dataValidation>
    <dataValidation type="list" allowBlank="1" showInputMessage="1" showErrorMessage="1" sqref="F3:F21">
      <formula1>"Following,Modified Following,Preceding,Modified Preceding,Unadjusted,Half-Month Modified Following"</formula1>
    </dataValidation>
    <dataValidation type="list" allowBlank="1" showInputMessage="1" showErrorMessage="1" sqref="B24:B31">
      <formula1>"IMM,ASX"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BF3535"/>
  <sheetViews>
    <sheetView topLeftCell="N1" workbookViewId="0">
      <selection activeCell="J3" sqref="J3"/>
    </sheetView>
  </sheetViews>
  <sheetFormatPr defaultRowHeight="15" outlineLevelCol="1" x14ac:dyDescent="0.25"/>
  <cols>
    <col min="1" max="1" width="5" style="88" hidden="1" customWidth="1" outlineLevel="1"/>
    <col min="2" max="2" width="11" style="88" hidden="1" customWidth="1" outlineLevel="1"/>
    <col min="3" max="3" width="10" style="88" hidden="1" customWidth="1" outlineLevel="1"/>
    <col min="4" max="4" width="9" style="91" hidden="1" customWidth="1" outlineLevel="1"/>
    <col min="5" max="5" width="10" style="90" hidden="1" customWidth="1" outlineLevel="1"/>
    <col min="6" max="6" width="19" style="92" hidden="1" customWidth="1" outlineLevel="1"/>
    <col min="7" max="7" width="10" style="88" hidden="1" customWidth="1" outlineLevel="1"/>
    <col min="8" max="8" width="20.28515625" style="88" hidden="1" customWidth="1" outlineLevel="1"/>
    <col min="9" max="10" width="11.5703125" style="88" hidden="1" customWidth="1" outlineLevel="1"/>
    <col min="11" max="11" width="21.42578125" style="88" hidden="1" customWidth="1" outlineLevel="1"/>
    <col min="12" max="12" width="15.140625" style="88" hidden="1" customWidth="1" outlineLevel="1"/>
    <col min="13" max="13" width="9" style="90" hidden="1" customWidth="1" outlineLevel="1"/>
    <col min="14" max="14" width="2.7109375" style="88" customWidth="1" collapsed="1"/>
    <col min="15" max="16" width="5" style="88" hidden="1" customWidth="1" outlineLevel="1"/>
    <col min="17" max="17" width="15.140625" style="337" hidden="1" customWidth="1" outlineLevel="1"/>
    <col min="18" max="18" width="9.140625" style="88" hidden="1" customWidth="1" outlineLevel="1"/>
    <col min="19" max="19" width="8.85546875" style="337" hidden="1" customWidth="1" outlineLevel="1"/>
    <col min="20" max="20" width="5" style="337" hidden="1" customWidth="1" outlineLevel="1"/>
    <col min="21" max="21" width="15.140625" style="88" hidden="1" customWidth="1" outlineLevel="1"/>
    <col min="22" max="22" width="20.28515625" style="88" customWidth="1" collapsed="1"/>
    <col min="23" max="23" width="16.140625" style="88" bestFit="1" customWidth="1"/>
    <col min="24" max="24" width="9" style="88" bestFit="1" customWidth="1"/>
    <col min="25" max="26" width="17.28515625" style="88" bestFit="1" customWidth="1"/>
    <col min="27" max="27" width="10" style="88" bestFit="1" customWidth="1"/>
    <col min="28" max="28" width="2.7109375" style="88" customWidth="1"/>
    <col min="29" max="29" width="15.140625" style="88" customWidth="1"/>
    <col min="30" max="30" width="14.85546875" style="88" customWidth="1"/>
    <col min="31" max="31" width="2.7109375" style="88" customWidth="1"/>
    <col min="32" max="32" width="3" style="263" bestFit="1" customWidth="1"/>
    <col min="33" max="33" width="5" style="263" bestFit="1" customWidth="1"/>
    <col min="34" max="34" width="15.140625" style="263" bestFit="1" customWidth="1"/>
    <col min="35" max="36" width="8" style="263" bestFit="1" customWidth="1"/>
    <col min="37" max="37" width="8" style="88" bestFit="1" customWidth="1"/>
    <col min="38" max="38" width="17.28515625" style="88" bestFit="1" customWidth="1"/>
    <col min="39" max="39" width="11.7109375" style="88" customWidth="1"/>
    <col min="40" max="40" width="2.7109375" style="88" customWidth="1"/>
    <col min="41" max="41" width="3" style="88" bestFit="1" customWidth="1"/>
    <col min="42" max="42" width="5" style="88" bestFit="1" customWidth="1"/>
    <col min="43" max="43" width="15.140625" style="88" bestFit="1" customWidth="1"/>
    <col min="44" max="44" width="9" style="88" bestFit="1" customWidth="1"/>
    <col min="45" max="45" width="8" style="88" bestFit="1" customWidth="1"/>
    <col min="46" max="46" width="9" style="88" bestFit="1" customWidth="1"/>
    <col min="47" max="47" width="17.28515625" style="88" hidden="1" customWidth="1" outlineLevel="1"/>
    <col min="48" max="48" width="17.28515625" style="88" customWidth="1" collapsed="1"/>
    <col min="49" max="49" width="10" style="88" bestFit="1" customWidth="1"/>
    <col min="50" max="50" width="6.28515625" style="88" customWidth="1"/>
    <col min="51" max="51" width="2.7109375" style="88" customWidth="1"/>
    <col min="52" max="52" width="3" style="88" bestFit="1" customWidth="1"/>
    <col min="53" max="55" width="17.28515625" style="88" bestFit="1" customWidth="1"/>
    <col min="56" max="56" width="9" style="88" bestFit="1" customWidth="1"/>
    <col min="57" max="16384" width="9.140625" style="88"/>
  </cols>
  <sheetData>
    <row r="1" spans="1:58" s="80" customFormat="1" ht="21.75" customHeight="1" x14ac:dyDescent="0.2">
      <c r="B1" s="81"/>
      <c r="C1" s="81"/>
      <c r="D1" s="82"/>
      <c r="E1" s="83"/>
      <c r="F1" s="84"/>
      <c r="G1" s="85"/>
      <c r="H1" s="80" t="s">
        <v>1</v>
      </c>
      <c r="I1" s="80" t="s">
        <v>3</v>
      </c>
      <c r="M1" s="83"/>
      <c r="Q1" s="320"/>
      <c r="S1" s="320"/>
      <c r="T1" s="320"/>
      <c r="V1" s="221" t="str">
        <f>Currency&amp;" "&amp;Tenor</f>
        <v>EUR 6M</v>
      </c>
      <c r="W1" s="222"/>
      <c r="X1" s="222"/>
      <c r="Y1" s="203"/>
      <c r="Z1" s="202"/>
      <c r="AA1" s="241" t="s">
        <v>217</v>
      </c>
      <c r="AC1" s="242" t="s">
        <v>210</v>
      </c>
      <c r="AD1" s="240">
        <v>6</v>
      </c>
      <c r="AO1" s="249"/>
      <c r="AP1" s="249"/>
      <c r="AQ1" s="249" t="s">
        <v>73</v>
      </c>
      <c r="AR1" s="249" t="s">
        <v>222</v>
      </c>
      <c r="AS1" s="249" t="s">
        <v>223</v>
      </c>
      <c r="AT1" s="249" t="s">
        <v>224</v>
      </c>
      <c r="AU1" s="249" t="s">
        <v>225</v>
      </c>
      <c r="AV1" s="249" t="s">
        <v>227</v>
      </c>
      <c r="AW1" s="249" t="s">
        <v>226</v>
      </c>
      <c r="AX1" s="271" t="s">
        <v>230</v>
      </c>
      <c r="AZ1" s="106"/>
      <c r="BA1" s="106" t="s">
        <v>251</v>
      </c>
      <c r="BB1" s="106" t="s">
        <v>227</v>
      </c>
      <c r="BC1" s="106" t="s">
        <v>252</v>
      </c>
      <c r="BD1" s="106" t="str">
        <f>"F "&amp;Tenor</f>
        <v>F 6M</v>
      </c>
      <c r="BE1" s="106" t="str">
        <f>"F "&amp;Tenor&amp;" QL"</f>
        <v>F 6M QL</v>
      </c>
      <c r="BF1" s="80" t="str">
        <f>_xll.qlEuribor(,"6M",Currency&amp;"6M",,Trigger)</f>
        <v>obj_00254#0012</v>
      </c>
    </row>
    <row r="2" spans="1:58" s="80" customFormat="1" ht="22.5" customHeight="1" x14ac:dyDescent="0.2">
      <c r="A2" s="61" t="s">
        <v>12</v>
      </c>
      <c r="B2" s="61" t="s">
        <v>232</v>
      </c>
      <c r="C2" s="61" t="s">
        <v>233</v>
      </c>
      <c r="D2" s="61" t="s">
        <v>50</v>
      </c>
      <c r="E2" s="61" t="s">
        <v>234</v>
      </c>
      <c r="F2" s="61" t="s">
        <v>7</v>
      </c>
      <c r="G2" s="61" t="s">
        <v>235</v>
      </c>
      <c r="H2" s="61" t="s">
        <v>236</v>
      </c>
      <c r="I2" s="61" t="s">
        <v>246</v>
      </c>
      <c r="J2" s="61" t="s">
        <v>246</v>
      </c>
      <c r="K2" s="358" t="s">
        <v>247</v>
      </c>
      <c r="L2" s="61" t="s">
        <v>38</v>
      </c>
      <c r="M2" s="61" t="s">
        <v>42</v>
      </c>
      <c r="O2" s="157" t="s">
        <v>12</v>
      </c>
      <c r="P2" s="157"/>
      <c r="Q2" s="157" t="s">
        <v>38</v>
      </c>
      <c r="R2" s="157" t="s">
        <v>208</v>
      </c>
      <c r="S2" s="157" t="s">
        <v>216</v>
      </c>
      <c r="T2" s="157" t="s">
        <v>209</v>
      </c>
      <c r="U2" s="389" t="s">
        <v>38</v>
      </c>
      <c r="V2" s="389" t="s">
        <v>73</v>
      </c>
      <c r="W2" s="390" t="s">
        <v>34</v>
      </c>
      <c r="X2" s="390"/>
      <c r="Y2" s="389" t="s">
        <v>32</v>
      </c>
      <c r="Z2" s="389" t="s">
        <v>33</v>
      </c>
      <c r="AA2" s="245">
        <f t="array" ref="AA2:AA94">_xll.qlPiecewiseYieldCurveData(YieldCurve_6M,Trigger)</f>
        <v>-1.1152784677836568E-3</v>
      </c>
      <c r="AC2" s="242" t="s">
        <v>211</v>
      </c>
      <c r="AD2" s="239" t="s">
        <v>220</v>
      </c>
      <c r="AO2" s="251">
        <v>1</v>
      </c>
      <c r="AP2" s="251" t="str">
        <f>"X"&amp;AO2+6&amp;"F"</f>
        <v>X7F</v>
      </c>
      <c r="AQ2" s="251" t="str">
        <f t="shared" ref="AQ2:AQ13" si="0">Currency&amp;AO2&amp;AP2&amp;"=ICAP"</f>
        <v>EUR1X7F=ICAP</v>
      </c>
      <c r="AR2" s="252">
        <f>_xll.RtGet("IDN",AQ2,$AR$1)/100</f>
        <v>2.7999999999999998E-4</v>
      </c>
      <c r="AS2" s="252">
        <f>_xll.RtGet("IDN",AQ2,$AS$1)/100</f>
        <v>7.7999999999999999E-4</v>
      </c>
      <c r="AT2" s="252">
        <f>AVERAGE(AR2:AS2)</f>
        <v>5.2999999999999998E-4</v>
      </c>
      <c r="AU2" s="253">
        <f>_xll.qlInterestRateIndexFixingDate($AD$5,AV2)</f>
        <v>42236</v>
      </c>
      <c r="AV2" s="253">
        <f>_xll.qlCalendarAdvance(Calendar,Settlementdate,AO2&amp;"M","mf",TRUE,Trigger)</f>
        <v>42240</v>
      </c>
      <c r="AW2" s="252">
        <f>_xll.qlIndexFixing($AD$5,AU2,,_xll.ohTrigger(Trigger,Trigger6M))</f>
        <v>5.3297421453517475E-4</v>
      </c>
      <c r="AX2" s="268">
        <f>(AT2-AW2)*10000</f>
        <v>-2.9742145351747701E-2</v>
      </c>
      <c r="AZ2" s="98" t="s">
        <v>201</v>
      </c>
      <c r="BA2" s="99">
        <f>Evaluationdate</f>
        <v>42207</v>
      </c>
      <c r="BB2" s="99">
        <f>Settlementdate</f>
        <v>42209</v>
      </c>
      <c r="BC2" s="99">
        <f>_xll.qlInterestRateIndexMaturity(Currency&amp;"ibor"&amp;Tenor,BB2,Trigger)</f>
        <v>42394</v>
      </c>
      <c r="BD2" s="245">
        <f>_xll.qlIndexFixing($AD$5,BA2,TRUE,_xll.ohTrigger(Trigger,Trigger6M))</f>
        <v>4.9800000000004355E-4</v>
      </c>
      <c r="BE2" s="245" t="e">
        <f>IFERROR(_xll.qlIndexFixing($BF$1,BA2,,_xll.ohTrigger(Trigger,Trigger6M)),#N/A)</f>
        <v>#N/A</v>
      </c>
    </row>
    <row r="3" spans="1:58" s="80" customFormat="1" ht="11.25" customHeight="1" x14ac:dyDescent="0.2">
      <c r="A3" s="274" t="s">
        <v>237</v>
      </c>
      <c r="B3" s="291" t="str">
        <f t="array" ref="B3:B20">_xll.ohFilter(Quote!Z4:Z102,Quote!Y4:Y102="DP")</f>
        <v>ON</v>
      </c>
      <c r="C3" s="277" t="str">
        <f t="array" ref="C3:C21">SUBSTITUTE(_xll.ohFilter(PastedValue!Y2:Y62,PastedValue!U2:U62="DP"),"/N","N")</f>
        <v>ON</v>
      </c>
      <c r="D3" s="276" t="str">
        <f>IF(DataSelect="Reference",IF(LEFT($C3,1)="#",(_xll.qlCalendarBusinessDaysBetween(Calendar,Settlementdate,DATE(RIGHT(LEFT(C3,5),4),LEFT(RIGHT(C3,4),2),RIGHT(C3,2)),,TRUE,Trigger)-1)&amp;"D",C3),$B3)</f>
        <v>ON</v>
      </c>
      <c r="E3" s="275">
        <f t="shared" ref="E3:E21" si="1">IF($D3="ON",0,IF($D3="TN",1,2))</f>
        <v>0</v>
      </c>
      <c r="F3" s="276" t="s">
        <v>240</v>
      </c>
      <c r="G3" s="277" t="b">
        <v>0</v>
      </c>
      <c r="H3" s="278" t="s">
        <v>45</v>
      </c>
      <c r="I3" s="352">
        <f t="array" ref="I3:I21">_xll.ohFilter(PastedValue!AB2:AB62,PastedValue!U2:U62="Dp")/100</f>
        <v>-1.0999989999999999E-3</v>
      </c>
      <c r="J3" s="352" t="str">
        <f>IFERROR(_xll.qlSimpleQuote(A3&amp;IF(LEFT(C3,1)="#","STUB",C3),I3,,Permanent,Trigger,TRUE),"--")</f>
        <v>DPON#0004</v>
      </c>
      <c r="K3" s="67" t="str">
        <f>Currency&amp;"X"&amp;B3&amp;"D="&amp;Tenor</f>
        <v>EURXOND=6M</v>
      </c>
      <c r="L3" s="355" t="str">
        <f>IFERROR(_xll.qlDepositRateHelper2(,IF(DataSelect="Reference",$J3,$K3),IF(RIGHT($D3,1)="N","1D",$D3),$E3,Calendar,$F3,$G3,$H3,,_xll.ohTrigger(Trigger,DataSelect)),"--")</f>
        <v>obj_00243#0017</v>
      </c>
      <c r="M3" s="275" t="b">
        <f>IF(L3="--",FALSE,TRUE)</f>
        <v>1</v>
      </c>
      <c r="N3" s="81"/>
      <c r="O3" s="342" t="str">
        <f t="shared" ref="O3:O19" si="2">A3</f>
        <v>DP</v>
      </c>
      <c r="P3" s="342" t="str">
        <f>D3</f>
        <v>ON</v>
      </c>
      <c r="Q3" s="327" t="str">
        <f>L3</f>
        <v>obj_00243#0017</v>
      </c>
      <c r="R3" s="98" t="b">
        <f>M3</f>
        <v>1</v>
      </c>
      <c r="S3" s="327">
        <v>1</v>
      </c>
      <c r="T3" s="327">
        <v>1</v>
      </c>
      <c r="U3" s="98" t="str">
        <f t="array" ref="U3:U94">_xll.qlRateHelperSelection(_xll.ohFilter(Q3:Q95,R3:R95),_xll.ohFilter(T3:T95,R3:R95),$AD$1,$AD$3,$AD$4,$AD$2,_xll.ohFilter(S3:S95,R3:R95),Trigger)</f>
        <v>obj_00243</v>
      </c>
      <c r="V3" s="98" t="str">
        <f>_xll.qlRateHelperQuoteName(U3)</f>
        <v>EURXOND=6M</v>
      </c>
      <c r="W3" s="339">
        <f>_xll.qlRateHelperRate(U3,_xll.ohTrigger(Trigger,Trigger6M))</f>
        <v>-1.0999989999999999E-3</v>
      </c>
      <c r="X3" s="339" t="str">
        <f>IFERROR(_xll.qlFuturesRateHelperConvexityAdjustment(U3,Trigger),"--")</f>
        <v>--</v>
      </c>
      <c r="Y3" s="99">
        <f>_xll.qlRateHelperEarliestDate(U3,Trigger)</f>
        <v>42207</v>
      </c>
      <c r="Z3" s="99">
        <f>_xll.qlRateHelperLatestDate(U3,Trigger)</f>
        <v>42208</v>
      </c>
      <c r="AA3" s="246">
        <v>-1.1152784677836568E-3</v>
      </c>
      <c r="AC3" s="242" t="s">
        <v>218</v>
      </c>
      <c r="AD3" s="247">
        <v>0</v>
      </c>
      <c r="AE3" s="250"/>
      <c r="AO3" s="228">
        <v>2</v>
      </c>
      <c r="AP3" s="228" t="str">
        <f t="shared" ref="AP3:AP13" si="3">"X"&amp;AO3+6&amp;"F"</f>
        <v>X8F</v>
      </c>
      <c r="AQ3" s="228" t="str">
        <f t="shared" si="0"/>
        <v>EUR2X8F=ICAP</v>
      </c>
      <c r="AR3" s="254">
        <f>_xll.RtGet("IDN",AQ3,$AR$1)/100</f>
        <v>3.1E-4</v>
      </c>
      <c r="AS3" s="254">
        <f>_xll.RtGet("IDN",AQ3,$AS$1)/100</f>
        <v>8.0999999999999985E-4</v>
      </c>
      <c r="AT3" s="254">
        <f t="shared" ref="AT3:AT13" si="4">AVERAGE(AR3:AS3)</f>
        <v>5.5999999999999995E-4</v>
      </c>
      <c r="AU3" s="255">
        <f>_xll.qlInterestRateIndexFixingDate($AD$5,AV3)</f>
        <v>42269</v>
      </c>
      <c r="AV3" s="255">
        <f>_xll.qlCalendarAdvance(Calendar,Settlementdate,AO3&amp;"M","mf",TRUE,Trigger)</f>
        <v>42271</v>
      </c>
      <c r="AW3" s="254">
        <f>_xll.qlIndexFixing($AD$5,AU3,,_xll.ohTrigger(Trigger,Trigger6M))</f>
        <v>5.423760080333354E-4</v>
      </c>
      <c r="AX3" s="269">
        <f t="shared" ref="AX3:AX13" si="5">(AT3-AW3)*10000</f>
        <v>0.17623991966664548</v>
      </c>
      <c r="AZ3" s="100" t="s">
        <v>201</v>
      </c>
      <c r="BA3" s="101">
        <f>_xll.qlInterestRateIndexFixingDate(Currency&amp;"ibor"&amp;Tenor,BB3,Trigger)</f>
        <v>42208</v>
      </c>
      <c r="BB3" s="101">
        <f>_xll.qlCalendarAdvance(Calendar,BB2,AZ3,"f",,Trigger)</f>
        <v>42212</v>
      </c>
      <c r="BC3" s="101">
        <f>_xll.qlInterestRateIndexMaturity(Currency&amp;"ibor"&amp;Tenor,BB3,Trigger)</f>
        <v>42396</v>
      </c>
      <c r="BD3" s="246">
        <f>_xll.qlIndexFixing($AD$5,BA3,TRUE,_xll.ohTrigger(Trigger,Trigger6M))</f>
        <v>4.6948029306767921E-4</v>
      </c>
      <c r="BE3" s="246" t="e">
        <f>IFERROR(_xll.qlIndexFixing($BF$1,BA3,,_xll.ohTrigger(Trigger,Trigger6M)),#N/A)</f>
        <v>#N/A</v>
      </c>
    </row>
    <row r="4" spans="1:58" s="80" customFormat="1" ht="11.25" customHeight="1" x14ac:dyDescent="0.2">
      <c r="A4" s="280" t="s">
        <v>237</v>
      </c>
      <c r="B4" s="292" t="str">
        <v>TN</v>
      </c>
      <c r="C4" s="283" t="str">
        <v>TN</v>
      </c>
      <c r="D4" s="282" t="str">
        <f>IF(DataSelect="Reference",IF(LEFT($C4,1)="#",(_xll.qlCalendarBusinessDaysBetween(Calendar,Settlementdate,DATE(RIGHT(LEFT(C4,5),4),LEFT(RIGHT(C4,4),2),RIGHT(C4,2)),,TRUE,Trigger)-1)&amp;"D",C4),$B4)</f>
        <v>TN</v>
      </c>
      <c r="E4" s="281">
        <f t="shared" si="1"/>
        <v>1</v>
      </c>
      <c r="F4" s="282" t="s">
        <v>240</v>
      </c>
      <c r="G4" s="283" t="b">
        <v>0</v>
      </c>
      <c r="H4" s="284" t="s">
        <v>45</v>
      </c>
      <c r="I4" s="353">
        <v>-1.1000000000000001E-3</v>
      </c>
      <c r="J4" s="353" t="str">
        <f>IFERROR(_xll.qlSimpleQuote(A4&amp;IF(LEFT(C4,1)="#","STUB",C4),I4,,Permanent,Trigger,TRUE),"--")</f>
        <v>DPTN#0004</v>
      </c>
      <c r="K4" s="75" t="str">
        <f>Currency&amp;"X"&amp;B4&amp;"D="&amp;Tenor</f>
        <v>EURXTND=6M</v>
      </c>
      <c r="L4" s="356" t="str">
        <f>IFERROR(_xll.qlDepositRateHelper2(,IF(DataSelect="Reference",$J4,$K4),IF(RIGHT($D4,1)="N","1D",$D4),$E4,Calendar,$F4,$G4,$H4,,_xll.ohTrigger(Trigger,DataSelect)),"--")</f>
        <v>obj_00238#0017</v>
      </c>
      <c r="M4" s="281" t="b">
        <f t="shared" ref="M4:M21" si="6">IF(L4="--",FALSE,TRUE)</f>
        <v>1</v>
      </c>
      <c r="N4" s="87"/>
      <c r="O4" s="340" t="str">
        <f t="shared" si="2"/>
        <v>DP</v>
      </c>
      <c r="P4" s="340" t="str">
        <f t="shared" ref="P4:P19" si="7">D4</f>
        <v>TN</v>
      </c>
      <c r="Q4" s="341" t="str">
        <f t="shared" ref="Q4:R19" si="8">L4</f>
        <v>obj_00238#0017</v>
      </c>
      <c r="R4" s="100" t="b">
        <f t="shared" si="8"/>
        <v>1</v>
      </c>
      <c r="S4" s="341">
        <v>1</v>
      </c>
      <c r="T4" s="341">
        <v>1</v>
      </c>
      <c r="U4" s="100" t="str">
        <v>obj_00238</v>
      </c>
      <c r="V4" s="100" t="str">
        <f>_xll.qlRateHelperQuoteName(U4)</f>
        <v>EURXTND=6M</v>
      </c>
      <c r="W4" s="338">
        <f>_xll.qlRateHelperRate(U4,_xll.ohTrigger(Trigger,Trigger6M))</f>
        <v>-1.1000000000000001E-3</v>
      </c>
      <c r="X4" s="338" t="str">
        <f>IFERROR(_xll.qlFuturesRateHelperConvexityAdjustment(U4,Trigger),"--")</f>
        <v>--</v>
      </c>
      <c r="Y4" s="101">
        <f>_xll.qlRateHelperEarliestDate(U4,Trigger)</f>
        <v>42208</v>
      </c>
      <c r="Z4" s="101">
        <f>_xll.qlRateHelperLatestDate(U4,Trigger)</f>
        <v>42209</v>
      </c>
      <c r="AA4" s="246">
        <v>-1.1152789747393133E-3</v>
      </c>
      <c r="AC4" s="242" t="s">
        <v>219</v>
      </c>
      <c r="AD4" s="247">
        <v>4</v>
      </c>
      <c r="AE4" s="250"/>
      <c r="AO4" s="228">
        <v>3</v>
      </c>
      <c r="AP4" s="228" t="str">
        <f t="shared" si="3"/>
        <v>X9F</v>
      </c>
      <c r="AQ4" s="228" t="str">
        <f t="shared" si="0"/>
        <v>EUR3X9F=ICAP</v>
      </c>
      <c r="AR4" s="254">
        <f>_xll.RtGet("IDN",AQ4,$AR$1)/100</f>
        <v>3.4999999999999994E-4</v>
      </c>
      <c r="AS4" s="254">
        <f>_xll.RtGet("IDN",AQ4,$AS$1)/100</f>
        <v>8.4999999999999995E-4</v>
      </c>
      <c r="AT4" s="254">
        <f t="shared" si="4"/>
        <v>5.9999999999999995E-4</v>
      </c>
      <c r="AU4" s="255">
        <f>_xll.qlInterestRateIndexFixingDate($AD$5,AV4)</f>
        <v>42299</v>
      </c>
      <c r="AV4" s="255">
        <f>_xll.qlCalendarAdvance(Calendar,Settlementdate,AO4&amp;"M","mf",TRUE,Trigger)</f>
        <v>42303</v>
      </c>
      <c r="AW4" s="254">
        <f>_xll.qlIndexFixing($AD$5,AU4,,_xll.ohTrigger(Trigger,Trigger6M))</f>
        <v>5.7496943028821027E-4</v>
      </c>
      <c r="AX4" s="269">
        <f t="shared" si="5"/>
        <v>0.25030569711789674</v>
      </c>
      <c r="AZ4" s="100" t="s">
        <v>201</v>
      </c>
      <c r="BA4" s="101">
        <f>_xll.qlInterestRateIndexFixingDate(Currency&amp;"ibor"&amp;Tenor,BB4,Trigger)</f>
        <v>42209</v>
      </c>
      <c r="BB4" s="101">
        <f>_xll.qlCalendarAdvance(Calendar,BB3,AZ4,"f",,Trigger)</f>
        <v>42213</v>
      </c>
      <c r="BC4" s="101">
        <f>_xll.qlInterestRateIndexMaturity(Currency&amp;"ibor"&amp;Tenor,BB4,Trigger)</f>
        <v>42397</v>
      </c>
      <c r="BD4" s="246">
        <f>_xll.qlIndexFixing($AD$5,BA4,TRUE,_xll.ohTrigger(Trigger,Trigger6M))</f>
        <v>4.7646689776854217E-4</v>
      </c>
      <c r="BE4" s="246" t="e">
        <f>IFERROR(_xll.qlIndexFixing($BF$1,BA4,,_xll.ohTrigger(Trigger,Trigger6M)),#N/A)</f>
        <v>#N/A</v>
      </c>
    </row>
    <row r="5" spans="1:58" s="80" customFormat="1" ht="11.25" customHeight="1" x14ac:dyDescent="0.2">
      <c r="A5" s="280" t="s">
        <v>237</v>
      </c>
      <c r="B5" s="292" t="str">
        <v>SN</v>
      </c>
      <c r="C5" s="283" t="str">
        <v>SN</v>
      </c>
      <c r="D5" s="282" t="str">
        <f>IF(DataSelect="Reference",IF(LEFT($C5,1)="#",(_xll.qlCalendarBusinessDaysBetween(Calendar,Settlementdate,DATE(RIGHT(LEFT(C5,5),4),LEFT(RIGHT(C5,4),2),RIGHT(C5,2)),,TRUE,Trigger)-1)&amp;"D",C5),$B5)</f>
        <v>SN</v>
      </c>
      <c r="E5" s="281">
        <f t="shared" si="1"/>
        <v>2</v>
      </c>
      <c r="F5" s="282" t="s">
        <v>240</v>
      </c>
      <c r="G5" s="283" t="b">
        <v>0</v>
      </c>
      <c r="H5" s="284" t="s">
        <v>45</v>
      </c>
      <c r="I5" s="353">
        <v>2.2529999999999998E-3</v>
      </c>
      <c r="J5" s="353" t="str">
        <f>IFERROR(_xll.qlSimpleQuote(A5&amp;IF(LEFT(C5,1)="#","STUB",C5),I5,,Permanent,Trigger,TRUE),"--")</f>
        <v>DPSN#0004</v>
      </c>
      <c r="K5" s="75" t="str">
        <f t="shared" ref="K5:K21" si="9">IF(LEFT(B5,1)="#","STUB"&amp;Tenor,Currency&amp;"_CURVE_DEP"&amp;Tenor&amp;"_"&amp;B5)</f>
        <v>EUR_CURVE_DEP6M_SN</v>
      </c>
      <c r="L5" s="356" t="str">
        <f>IFERROR(_xll.qlDepositRateHelper2(,IF(DataSelect="Reference",$J5,$K5),IF(RIGHT($D5,1)="N","1D",$D5),$E5,Calendar,$F5,$G5,$H5,,_xll.ohTrigger(Trigger,DataSelect)),"--")</f>
        <v>obj_00246#0017</v>
      </c>
      <c r="M5" s="281" t="b">
        <f t="shared" si="6"/>
        <v>1</v>
      </c>
      <c r="N5" s="87"/>
      <c r="O5" s="340" t="str">
        <f t="shared" si="2"/>
        <v>DP</v>
      </c>
      <c r="P5" s="340" t="str">
        <f t="shared" si="7"/>
        <v>SN</v>
      </c>
      <c r="Q5" s="341" t="str">
        <f t="shared" si="8"/>
        <v>obj_00246#0017</v>
      </c>
      <c r="R5" s="100" t="b">
        <f t="shared" si="8"/>
        <v>1</v>
      </c>
      <c r="S5" s="341">
        <v>1</v>
      </c>
      <c r="T5" s="341">
        <v>1</v>
      </c>
      <c r="U5" s="100" t="str">
        <v>obj_00246</v>
      </c>
      <c r="V5" s="100" t="str">
        <f>_xll.qlRateHelperQuoteName(U5)</f>
        <v>EUR_CURVE_DEP6M_SN</v>
      </c>
      <c r="W5" s="338">
        <f>_xll.qlRateHelperRate(U5,_xll.ohTrigger(Trigger,Trigger6M))</f>
        <v>2.2659999999999998E-3</v>
      </c>
      <c r="X5" s="338" t="str">
        <f>IFERROR(_xll.qlFuturesRateHelperConvexityAdjustment(U5,Trigger),"--")</f>
        <v>--</v>
      </c>
      <c r="Y5" s="101">
        <f>_xll.qlRateHelperEarliestDate(U5,Trigger)</f>
        <v>42209</v>
      </c>
      <c r="Z5" s="101">
        <f>_xll.qlRateHelperLatestDate(U5,Trigger)</f>
        <v>42212</v>
      </c>
      <c r="AA5" s="246">
        <v>9.3235872841986825E-4</v>
      </c>
      <c r="AC5" s="242" t="s">
        <v>4</v>
      </c>
      <c r="AD5" s="247" t="str">
        <f>_xll.qlEuribor(,Tenor,YieldCurve_6M,Permanent,YieldCurve_6M,ObjectOverwrite)</f>
        <v>obj_00348#0010</v>
      </c>
      <c r="AE5" s="250"/>
      <c r="AO5" s="228">
        <v>4</v>
      </c>
      <c r="AP5" s="228" t="str">
        <f t="shared" si="3"/>
        <v>X10F</v>
      </c>
      <c r="AQ5" s="228" t="str">
        <f t="shared" si="0"/>
        <v>EUR4X10F=ICAP</v>
      </c>
      <c r="AR5" s="254">
        <f>_xll.RtGet("IDN",AQ5,$AR$1)/100</f>
        <v>3.7999999999999997E-4</v>
      </c>
      <c r="AS5" s="254">
        <f>_xll.RtGet("IDN",AQ5,$AS$1)/100</f>
        <v>8.8000000000000014E-4</v>
      </c>
      <c r="AT5" s="254">
        <f t="shared" si="4"/>
        <v>6.3000000000000003E-4</v>
      </c>
      <c r="AU5" s="255">
        <f>_xll.qlInterestRateIndexFixingDate($AD$5,AV5)</f>
        <v>42328</v>
      </c>
      <c r="AV5" s="255">
        <f>_xll.qlCalendarAdvance(Calendar,Settlementdate,AO5&amp;"M","mf",TRUE,Trigger)</f>
        <v>42332</v>
      </c>
      <c r="AW5" s="254">
        <f>_xll.qlIndexFixing($AD$5,AU5,,_xll.ohTrigger(Trigger,Trigger6M))</f>
        <v>6.0283455474079508E-4</v>
      </c>
      <c r="AX5" s="269">
        <f t="shared" si="5"/>
        <v>0.2716544525920494</v>
      </c>
      <c r="AZ5" s="100" t="s">
        <v>201</v>
      </c>
      <c r="BA5" s="101">
        <f>_xll.qlInterestRateIndexFixingDate(Currency&amp;"ibor"&amp;Tenor,BB5,Trigger)</f>
        <v>42212</v>
      </c>
      <c r="BB5" s="101">
        <f>_xll.qlCalendarAdvance(Calendar,BB4,AZ5,"f",,Trigger)</f>
        <v>42214</v>
      </c>
      <c r="BC5" s="101">
        <f>_xll.qlInterestRateIndexMaturity(Currency&amp;"ibor"&amp;Tenor,BB5,Trigger)</f>
        <v>42398</v>
      </c>
      <c r="BD5" s="246">
        <f>_xll.qlIndexFixing($AD$5,BA5,TRUE,_xll.ohTrigger(Trigger,Trigger6M))</f>
        <v>4.8649535872976072E-4</v>
      </c>
      <c r="BE5" s="246" t="e">
        <f>IFERROR(_xll.qlIndexFixing($BF$1,BA5,,_xll.ohTrigger(Trigger,Trigger6M)),#N/A)</f>
        <v>#N/A</v>
      </c>
    </row>
    <row r="6" spans="1:58" s="80" customFormat="1" ht="11.25" customHeight="1" x14ac:dyDescent="0.2">
      <c r="A6" s="280" t="s">
        <v>237</v>
      </c>
      <c r="B6" s="292" t="str">
        <v>1W</v>
      </c>
      <c r="C6" s="283" t="str">
        <v>1W</v>
      </c>
      <c r="D6" s="282" t="str">
        <f>IF(DataSelect="Reference",IF(LEFT($C6,1)="#",(_xll.qlCalendarBusinessDaysBetween(Calendar,Settlementdate,DATE(RIGHT(LEFT(C6,5),4),LEFT(RIGHT(C6,4),2),RIGHT(C6,2)),,TRUE,Trigger)-1)&amp;"D",C6),$B6)</f>
        <v>1W</v>
      </c>
      <c r="E6" s="281">
        <f t="shared" si="1"/>
        <v>2</v>
      </c>
      <c r="F6" s="282" t="s">
        <v>240</v>
      </c>
      <c r="G6" s="283" t="b">
        <v>0</v>
      </c>
      <c r="H6" s="284" t="s">
        <v>45</v>
      </c>
      <c r="I6" s="353">
        <v>6.7000000000000002E-5</v>
      </c>
      <c r="J6" s="353" t="str">
        <f>IFERROR(_xll.qlSimpleQuote(A6&amp;IF(LEFT(C6,1)="#","STUB",C6),I6,,Permanent,Trigger,TRUE),"--")</f>
        <v>DP1W#0004</v>
      </c>
      <c r="K6" s="75" t="str">
        <f t="shared" si="9"/>
        <v>EUR_CURVE_DEP6M_1W</v>
      </c>
      <c r="L6" s="356" t="str">
        <f>IFERROR(_xll.qlDepositRateHelper2(,IF(DataSelect="Reference",$J6,$K6),IF(RIGHT($D6,1)="N","1D",$D6),$E6,Calendar,$F6,$G6,$H6,,_xll.ohTrigger(Trigger,DataSelect)),"--")</f>
        <v>obj_0024b#0017</v>
      </c>
      <c r="M6" s="281" t="b">
        <f t="shared" si="6"/>
        <v>1</v>
      </c>
      <c r="N6" s="87"/>
      <c r="O6" s="340" t="str">
        <f t="shared" si="2"/>
        <v>DP</v>
      </c>
      <c r="P6" s="340" t="str">
        <f t="shared" si="7"/>
        <v>1W</v>
      </c>
      <c r="Q6" s="341" t="str">
        <f t="shared" si="8"/>
        <v>obj_0024b#0017</v>
      </c>
      <c r="R6" s="100" t="b">
        <f t="shared" si="8"/>
        <v>1</v>
      </c>
      <c r="S6" s="341">
        <v>1</v>
      </c>
      <c r="T6" s="341">
        <v>1</v>
      </c>
      <c r="U6" s="100" t="str">
        <v>obj_0024b</v>
      </c>
      <c r="V6" s="100" t="str">
        <f>_xll.qlRateHelperQuoteName(U6)</f>
        <v>EUR_CURVE_DEP6M_1W</v>
      </c>
      <c r="W6" s="338">
        <f>_xll.qlRateHelperRate(U6,_xll.ohTrigger(Trigger,Trigger6M))</f>
        <v>5.899999999999997E-5</v>
      </c>
      <c r="X6" s="338" t="str">
        <f>IFERROR(_xll.qlFuturesRateHelperConvexityAdjustment(U6,Trigger),"--")</f>
        <v>--</v>
      </c>
      <c r="Y6" s="101">
        <f>_xll.qlRateHelperEarliestDate(U6,Trigger)</f>
        <v>42209</v>
      </c>
      <c r="Z6" s="101">
        <f>_xll.qlRateHelperLatestDate(U6,Trigger)</f>
        <v>42216</v>
      </c>
      <c r="AA6" s="246">
        <v>-2.0131356427892638E-4</v>
      </c>
      <c r="AE6" s="250"/>
      <c r="AO6" s="228">
        <v>5</v>
      </c>
      <c r="AP6" s="228" t="str">
        <f t="shared" si="3"/>
        <v>X11F</v>
      </c>
      <c r="AQ6" s="228" t="str">
        <f t="shared" si="0"/>
        <v>EUR5X11F=ICAP</v>
      </c>
      <c r="AR6" s="254">
        <f>_xll.RtGet("IDN",AQ6,$AR$1)/100</f>
        <v>4.0999999999999994E-4</v>
      </c>
      <c r="AS6" s="254">
        <f>_xll.RtGet("IDN",AQ6,$AS$1)/100</f>
        <v>9.1E-4</v>
      </c>
      <c r="AT6" s="254">
        <f t="shared" si="4"/>
        <v>6.6E-4</v>
      </c>
      <c r="AU6" s="255">
        <f>_xll.qlInterestRateIndexFixingDate($AD$5,AV6)</f>
        <v>42360</v>
      </c>
      <c r="AV6" s="255">
        <f>_xll.qlCalendarAdvance(Calendar,Settlementdate,AO6&amp;"M","mf",TRUE,Trigger)</f>
        <v>42362</v>
      </c>
      <c r="AW6" s="254">
        <f>_xll.qlIndexFixing($AD$5,AU6,,_xll.ohTrigger(Trigger,Trigger6M))</f>
        <v>6.2246216978888277E-4</v>
      </c>
      <c r="AX6" s="269">
        <f t="shared" si="5"/>
        <v>0.37537830211117224</v>
      </c>
      <c r="AZ6" s="100" t="s">
        <v>201</v>
      </c>
      <c r="BA6" s="101">
        <f>_xll.qlInterestRateIndexFixingDate(Currency&amp;"ibor"&amp;Tenor,BB6,Trigger)</f>
        <v>42213</v>
      </c>
      <c r="BB6" s="101">
        <f>_xll.qlCalendarAdvance(Calendar,BB5,AZ6,"f",,Trigger)</f>
        <v>42215</v>
      </c>
      <c r="BC6" s="101">
        <f>_xll.qlInterestRateIndexMaturity(Currency&amp;"ibor"&amp;Tenor,BB6,Trigger)</f>
        <v>42398</v>
      </c>
      <c r="BD6" s="246">
        <f>_xll.qlIndexFixing($AD$5,BA6,TRUE,_xll.ohTrigger(Trigger,Trigger6M))</f>
        <v>4.9940648610666684E-4</v>
      </c>
      <c r="BE6" s="246" t="e">
        <f>IFERROR(_xll.qlIndexFixing($BF$1,BA6,,_xll.ohTrigger(Trigger,Trigger6M)),#N/A)</f>
        <v>#N/A</v>
      </c>
    </row>
    <row r="7" spans="1:58" s="80" customFormat="1" ht="11.25" customHeight="1" x14ac:dyDescent="0.2">
      <c r="A7" s="280" t="s">
        <v>237</v>
      </c>
      <c r="B7" s="292" t="str">
        <v>2W</v>
      </c>
      <c r="C7" s="283" t="str">
        <v>2W</v>
      </c>
      <c r="D7" s="282" t="str">
        <f>IF(DataSelect="Reference",IF(LEFT($C7,1)="#",(_xll.qlCalendarBusinessDaysBetween(Calendar,Settlementdate,DATE(RIGHT(LEFT(C7,5),4),LEFT(RIGHT(C7,4),2),RIGHT(C7,2)),,TRUE,Trigger)-1)&amp;"D",C7),$B7)</f>
        <v>2W</v>
      </c>
      <c r="E7" s="281">
        <f t="shared" si="1"/>
        <v>2</v>
      </c>
      <c r="F7" s="282" t="s">
        <v>240</v>
      </c>
      <c r="G7" s="283" t="b">
        <v>0</v>
      </c>
      <c r="H7" s="284" t="s">
        <v>45</v>
      </c>
      <c r="I7" s="353">
        <v>2.0400000000000003E-4</v>
      </c>
      <c r="J7" s="353" t="str">
        <f>IFERROR(_xll.qlSimpleQuote(A7&amp;IF(LEFT(C7,1)="#","STUB",C7),I7,,Permanent,Trigger,TRUE),"--")</f>
        <v>DP2W#0004</v>
      </c>
      <c r="K7" s="75" t="str">
        <f t="shared" si="9"/>
        <v>EUR_CURVE_DEP6M_2W</v>
      </c>
      <c r="L7" s="356" t="str">
        <f>IFERROR(_xll.qlDepositRateHelper2(,IF(DataSelect="Reference",$J7,$K7),IF(RIGHT($D7,1)="N","1D",$D7),$E7,Calendar,$F7,$G7,$H7,,_xll.ohTrigger(Trigger,DataSelect)),"--")</f>
        <v>obj_0022d#0017</v>
      </c>
      <c r="M7" s="281" t="b">
        <f t="shared" si="6"/>
        <v>1</v>
      </c>
      <c r="N7" s="87"/>
      <c r="O7" s="340" t="str">
        <f t="shared" si="2"/>
        <v>DP</v>
      </c>
      <c r="P7" s="340" t="str">
        <f t="shared" si="7"/>
        <v>2W</v>
      </c>
      <c r="Q7" s="341" t="str">
        <f t="shared" si="8"/>
        <v>obj_0022d#0017</v>
      </c>
      <c r="R7" s="100" t="b">
        <f t="shared" si="8"/>
        <v>1</v>
      </c>
      <c r="S7" s="341">
        <v>1</v>
      </c>
      <c r="T7" s="341">
        <v>1</v>
      </c>
      <c r="U7" s="100" t="str">
        <v>obj_0022d</v>
      </c>
      <c r="V7" s="100" t="str">
        <f>_xll.qlRateHelperQuoteName(U7)</f>
        <v>EUR_CURVE_DEP6M_2W</v>
      </c>
      <c r="W7" s="338">
        <f>_xll.qlRateHelperRate(U7,_xll.ohTrigger(Trigger,Trigger6M))</f>
        <v>2.0099999999999995E-4</v>
      </c>
      <c r="X7" s="338" t="str">
        <f>IFERROR(_xll.qlFuturesRateHelperConvexityAdjustment(U7,Trigger),"--")</f>
        <v>--</v>
      </c>
      <c r="Y7" s="101">
        <f>_xll.qlRateHelperEarliestDate(U7,Trigger)</f>
        <v>42209</v>
      </c>
      <c r="Z7" s="101">
        <f>_xll.qlRateHelperLatestDate(U7,Trigger)</f>
        <v>42223</v>
      </c>
      <c r="AA7" s="246">
        <v>3.8907139566608073E-5</v>
      </c>
      <c r="AE7" s="250"/>
      <c r="AO7" s="228">
        <v>6</v>
      </c>
      <c r="AP7" s="228" t="str">
        <f t="shared" si="3"/>
        <v>X12F</v>
      </c>
      <c r="AQ7" s="228" t="str">
        <f t="shared" si="0"/>
        <v>EUR6X12F=ICAP</v>
      </c>
      <c r="AR7" s="254">
        <f>_xll.RtGet("IDN",AQ7,$AR$1)/100</f>
        <v>4.4999999999999999E-4</v>
      </c>
      <c r="AS7" s="254">
        <f>_xll.RtGet("IDN",AQ7,$AS$1)/100</f>
        <v>9.5E-4</v>
      </c>
      <c r="AT7" s="254">
        <f t="shared" si="4"/>
        <v>6.9999999999999999E-4</v>
      </c>
      <c r="AU7" s="255">
        <f>_xll.qlInterestRateIndexFixingDate($AD$5,AV7)</f>
        <v>42390</v>
      </c>
      <c r="AV7" s="255">
        <f>_xll.qlCalendarAdvance(Calendar,Settlementdate,AO7&amp;"M","mf",TRUE,Trigger)</f>
        <v>42394</v>
      </c>
      <c r="AW7" s="254">
        <f>_xll.qlIndexFixing($AD$5,AU7,,_xll.ohTrigger(Trigger,Trigger6M))</f>
        <v>6.7163173442445507E-4</v>
      </c>
      <c r="AX7" s="269">
        <f t="shared" si="5"/>
        <v>0.28368265575544921</v>
      </c>
      <c r="AZ7" s="100" t="s">
        <v>201</v>
      </c>
      <c r="BA7" s="101">
        <f>_xll.qlInterestRateIndexFixingDate(Currency&amp;"ibor"&amp;Tenor,BB7,Trigger)</f>
        <v>42214</v>
      </c>
      <c r="BB7" s="101">
        <f>_xll.qlCalendarAdvance(Calendar,BB6,AZ7,"f",,Trigger)</f>
        <v>42216</v>
      </c>
      <c r="BC7" s="101">
        <f>_xll.qlInterestRateIndexMaturity(Currency&amp;"ibor"&amp;Tenor,BB7,Trigger)</f>
        <v>42398</v>
      </c>
      <c r="BD7" s="246">
        <f>_xll.qlIndexFixing($AD$5,BA7,TRUE,_xll.ohTrigger(Trigger,Trigger6M))</f>
        <v>5.1553216609415056E-4</v>
      </c>
      <c r="BE7" s="246" t="e">
        <f>IFERROR(_xll.qlIndexFixing($BF$1,BA7,,_xll.ohTrigger(Trigger,Trigger6M)),#N/A)</f>
        <v>#N/A</v>
      </c>
    </row>
    <row r="8" spans="1:58" s="80" customFormat="1" ht="11.25" customHeight="1" x14ac:dyDescent="0.2">
      <c r="A8" s="280" t="s">
        <v>237</v>
      </c>
      <c r="B8" s="292" t="str">
        <v>3W</v>
      </c>
      <c r="C8" s="283" t="str">
        <v>3W</v>
      </c>
      <c r="D8" s="282" t="str">
        <f>IF(DataSelect="Reference",IF(LEFT($C8,1)="#",(_xll.qlCalendarBusinessDaysBetween(Calendar,Settlementdate,DATE(RIGHT(LEFT(C8,5),4),LEFT(RIGHT(C8,4),2),RIGHT(C8,2)),,TRUE,Trigger)-1)&amp;"D",C8),$B8)</f>
        <v>3W</v>
      </c>
      <c r="E8" s="281">
        <f t="shared" si="1"/>
        <v>2</v>
      </c>
      <c r="F8" s="282" t="s">
        <v>240</v>
      </c>
      <c r="G8" s="283" t="b">
        <v>0</v>
      </c>
      <c r="H8" s="284" t="s">
        <v>45</v>
      </c>
      <c r="I8" s="353">
        <v>2.2700000000000002E-4</v>
      </c>
      <c r="J8" s="353" t="str">
        <f>IFERROR(_xll.qlSimpleQuote(A8&amp;IF(LEFT(C8,1)="#","STUB",C8),I8,,Permanent,Trigger,TRUE),"--")</f>
        <v>DP3W#0004</v>
      </c>
      <c r="K8" s="75" t="str">
        <f t="shared" si="9"/>
        <v>EUR_CURVE_DEP6M_3W</v>
      </c>
      <c r="L8" s="356" t="str">
        <f>IFERROR(_xll.qlDepositRateHelper2(,IF(DataSelect="Reference",$J8,$K8),IF(RIGHT($D8,1)="N","1D",$D8),$E8,Calendar,$F8,$G8,$H8,,_xll.ohTrigger(Trigger,DataSelect)),"--")</f>
        <v>obj_00250#0017</v>
      </c>
      <c r="M8" s="281" t="b">
        <f t="shared" si="6"/>
        <v>1</v>
      </c>
      <c r="N8" s="87"/>
      <c r="O8" s="340" t="str">
        <f t="shared" si="2"/>
        <v>DP</v>
      </c>
      <c r="P8" s="340" t="str">
        <f t="shared" si="7"/>
        <v>3W</v>
      </c>
      <c r="Q8" s="341" t="str">
        <f t="shared" si="8"/>
        <v>obj_00250#0017</v>
      </c>
      <c r="R8" s="100" t="b">
        <f t="shared" si="8"/>
        <v>1</v>
      </c>
      <c r="S8" s="341">
        <v>1</v>
      </c>
      <c r="T8" s="341">
        <v>1</v>
      </c>
      <c r="U8" s="100" t="str">
        <v>obj_00250</v>
      </c>
      <c r="V8" s="100" t="str">
        <f>_xll.qlRateHelperQuoteName(U8)</f>
        <v>EUR_CURVE_DEP6M_3W</v>
      </c>
      <c r="W8" s="338">
        <f>_xll.qlRateHelperRate(U8,_xll.ohTrigger(Trigger,Trigger6M))</f>
        <v>2.4300000000000002E-4</v>
      </c>
      <c r="X8" s="338" t="str">
        <f>IFERROR(_xll.qlFuturesRateHelperConvexityAdjustment(U8,Trigger),"--")</f>
        <v>--</v>
      </c>
      <c r="Y8" s="101">
        <f>_xll.qlRateHelperEarliestDate(U8,Trigger)</f>
        <v>42209</v>
      </c>
      <c r="Z8" s="101">
        <f>_xll.qlRateHelperLatestDate(U8,Trigger)</f>
        <v>42230</v>
      </c>
      <c r="AA8" s="246">
        <v>1.2796871221898429E-4</v>
      </c>
      <c r="AE8" s="250"/>
      <c r="AO8" s="228">
        <v>7</v>
      </c>
      <c r="AP8" s="228" t="str">
        <f t="shared" si="3"/>
        <v>X13F</v>
      </c>
      <c r="AQ8" s="228" t="str">
        <f t="shared" si="0"/>
        <v>EUR7X13F=ICAP</v>
      </c>
      <c r="AR8" s="254">
        <f>_xll.RtGet("IDN",AQ8,$AR$1)/100</f>
        <v>4.8999999999999998E-4</v>
      </c>
      <c r="AS8" s="254">
        <f>_xll.RtGet("IDN",AQ8,$AS$1)/100</f>
        <v>9.8999999999999999E-4</v>
      </c>
      <c r="AT8" s="254">
        <f t="shared" si="4"/>
        <v>7.3999999999999999E-4</v>
      </c>
      <c r="AU8" s="255">
        <f>_xll.qlInterestRateIndexFixingDate($AD$5,AV8)</f>
        <v>42422</v>
      </c>
      <c r="AV8" s="255">
        <f>_xll.qlCalendarAdvance(Calendar,Settlementdate,AO8&amp;"M","mf",TRUE,Trigger)</f>
        <v>42424</v>
      </c>
      <c r="AW8" s="254">
        <f>_xll.qlIndexFixing($AD$5,AU8,,_xll.ohTrigger(Trigger,Trigger6M))</f>
        <v>7.3419634919208259E-4</v>
      </c>
      <c r="AX8" s="269">
        <f t="shared" si="5"/>
        <v>5.8036508079174029E-2</v>
      </c>
      <c r="AZ8" s="100" t="s">
        <v>201</v>
      </c>
      <c r="BA8" s="101">
        <f>_xll.qlInterestRateIndexFixingDate(Currency&amp;"ibor"&amp;Tenor,BB8,Trigger)</f>
        <v>42215</v>
      </c>
      <c r="BB8" s="101">
        <f>_xll.qlCalendarAdvance(Calendar,BB7,AZ8,"f",,Trigger)</f>
        <v>42219</v>
      </c>
      <c r="BC8" s="101">
        <f>_xll.qlInterestRateIndexMaturity(Currency&amp;"ibor"&amp;Tenor,BB8,Trigger)</f>
        <v>42403</v>
      </c>
      <c r="BD8" s="246">
        <f>_xll.qlIndexFixing($AD$5,BA8,TRUE,_xll.ohTrigger(Trigger,Trigger6M))</f>
        <v>5.2093633258522352E-4</v>
      </c>
      <c r="BE8" s="246" t="e">
        <f>IFERROR(_xll.qlIndexFixing($BF$1,BA8,,_xll.ohTrigger(Trigger,Trigger6M)),#N/A)</f>
        <v>#N/A</v>
      </c>
    </row>
    <row r="9" spans="1:58" s="80" customFormat="1" ht="11.25" customHeight="1" x14ac:dyDescent="0.2">
      <c r="A9" s="280" t="s">
        <v>237</v>
      </c>
      <c r="B9" s="292" t="str">
        <v>1M</v>
      </c>
      <c r="C9" s="283" t="str">
        <v>1M</v>
      </c>
      <c r="D9" s="282" t="str">
        <f>IF(DataSelect="Reference",IF(LEFT($C9,1)="#",(_xll.qlCalendarBusinessDaysBetween(Calendar,Settlementdate,DATE(RIGHT(LEFT(C9,5),4),LEFT(RIGHT(C9,4),2),RIGHT(C9,2)),,TRUE,Trigger)-1)&amp;"D",C9),$B9)</f>
        <v>1M</v>
      </c>
      <c r="E9" s="281">
        <f t="shared" si="1"/>
        <v>2</v>
      </c>
      <c r="F9" s="282" t="s">
        <v>9</v>
      </c>
      <c r="G9" s="283" t="b">
        <v>1</v>
      </c>
      <c r="H9" s="284" t="s">
        <v>45</v>
      </c>
      <c r="I9" s="353">
        <v>2.8899999999999998E-4</v>
      </c>
      <c r="J9" s="353" t="str">
        <f>IFERROR(_xll.qlSimpleQuote(A9&amp;IF(LEFT(C9,1)="#","STUB",C9),I9,,Permanent,Trigger,TRUE),"--")</f>
        <v>DP1M#0004</v>
      </c>
      <c r="K9" s="75" t="str">
        <f t="shared" si="9"/>
        <v>EUR_CURVE_DEP6M_1M</v>
      </c>
      <c r="L9" s="356" t="str">
        <f>IFERROR(_xll.qlDepositRateHelper2(,IF(DataSelect="Reference",$J9,$K9),IF(RIGHT($D9,1)="N","1D",$D9),$E9,Calendar,$F9,$G9,$H9,,_xll.ohTrigger(Trigger,DataSelect)),"--")</f>
        <v>obj_00230#0017</v>
      </c>
      <c r="M9" s="281" t="b">
        <f t="shared" si="6"/>
        <v>1</v>
      </c>
      <c r="N9" s="87"/>
      <c r="O9" s="340" t="str">
        <f t="shared" si="2"/>
        <v>DP</v>
      </c>
      <c r="P9" s="340" t="str">
        <f t="shared" si="7"/>
        <v>1M</v>
      </c>
      <c r="Q9" s="341" t="str">
        <f t="shared" si="8"/>
        <v>obj_00230#0017</v>
      </c>
      <c r="R9" s="100" t="b">
        <f t="shared" si="8"/>
        <v>1</v>
      </c>
      <c r="S9" s="341">
        <v>1</v>
      </c>
      <c r="T9" s="341">
        <v>1</v>
      </c>
      <c r="U9" s="100" t="str">
        <v>obj_00230</v>
      </c>
      <c r="V9" s="100" t="str">
        <f>_xll.qlRateHelperQuoteName(U9)</f>
        <v>EUR_CURVE_DEP6M_1M</v>
      </c>
      <c r="W9" s="338">
        <f>_xll.qlRateHelperRate(U9,_xll.ohTrigger(Trigger,Trigger6M))</f>
        <v>3.2499999999999999E-4</v>
      </c>
      <c r="X9" s="338" t="str">
        <f>IFERROR(_xll.qlFuturesRateHelperConvexityAdjustment(U9,Trigger),"--")</f>
        <v>--</v>
      </c>
      <c r="Y9" s="101">
        <f>_xll.qlRateHelperEarliestDate(U9,Trigger)</f>
        <v>42209</v>
      </c>
      <c r="Z9" s="101">
        <f>_xll.qlRateHelperLatestDate(U9,Trigger)</f>
        <v>42240</v>
      </c>
      <c r="AA9" s="246">
        <v>2.4194635379175836E-4</v>
      </c>
      <c r="AE9" s="250"/>
      <c r="AO9" s="228">
        <v>8</v>
      </c>
      <c r="AP9" s="228" t="str">
        <f t="shared" si="3"/>
        <v>X14F</v>
      </c>
      <c r="AQ9" s="228" t="str">
        <f t="shared" si="0"/>
        <v>EUR8X14F=ICAP</v>
      </c>
      <c r="AR9" s="254">
        <f>_xll.RtGet("IDN",AQ9,$AR$1)/100</f>
        <v>5.4000000000000012E-4</v>
      </c>
      <c r="AS9" s="254">
        <f>_xll.RtGet("IDN",AQ9,$AS$1)/100</f>
        <v>1.0400000000000001E-3</v>
      </c>
      <c r="AT9" s="254">
        <f t="shared" si="4"/>
        <v>7.9000000000000012E-4</v>
      </c>
      <c r="AU9" s="255">
        <f>_xll.qlInterestRateIndexFixingDate($AD$5,AV9)</f>
        <v>42451</v>
      </c>
      <c r="AV9" s="255">
        <f>_xll.qlCalendarAdvance(Calendar,Settlementdate,AO9&amp;"M","mf",TRUE,Trigger)</f>
        <v>42453</v>
      </c>
      <c r="AW9" s="254">
        <f>_xll.qlIndexFixing($AD$5,AU9,,_xll.ohTrigger(Trigger,Trigger6M))</f>
        <v>8.5871398820991363E-4</v>
      </c>
      <c r="AX9" s="269">
        <f t="shared" si="5"/>
        <v>-0.68713988209913512</v>
      </c>
      <c r="AZ9" s="100" t="s">
        <v>201</v>
      </c>
      <c r="BA9" s="101">
        <f>_xll.qlInterestRateIndexFixingDate(Currency&amp;"ibor"&amp;Tenor,BB9,Trigger)</f>
        <v>42216</v>
      </c>
      <c r="BB9" s="101">
        <f>_xll.qlCalendarAdvance(Calendar,BB8,AZ9,"f",,Trigger)</f>
        <v>42220</v>
      </c>
      <c r="BC9" s="101">
        <f>_xll.qlInterestRateIndexMaturity(Currency&amp;"ibor"&amp;Tenor,BB9,Trigger)</f>
        <v>42404</v>
      </c>
      <c r="BD9" s="246">
        <f>_xll.qlIndexFixing($AD$5,BA9,TRUE,_xll.ohTrigger(Trigger,Trigger6M))</f>
        <v>5.2195838727089037E-4</v>
      </c>
      <c r="BE9" s="246" t="e">
        <f>IFERROR(_xll.qlIndexFixing($BF$1,BA9,,_xll.ohTrigger(Trigger,Trigger6M)),#N/A)</f>
        <v>#N/A</v>
      </c>
    </row>
    <row r="10" spans="1:58" s="80" customFormat="1" ht="11.25" customHeight="1" x14ac:dyDescent="0.2">
      <c r="A10" s="280" t="s">
        <v>237</v>
      </c>
      <c r="B10" s="292" t="str">
        <v>2M</v>
      </c>
      <c r="C10" s="283" t="str">
        <v>2M</v>
      </c>
      <c r="D10" s="282" t="str">
        <f>IF(DataSelect="Reference",IF(LEFT($C10,1)="#",(_xll.qlCalendarBusinessDaysBetween(Calendar,Settlementdate,DATE(RIGHT(LEFT(C10,5),4),LEFT(RIGHT(C10,4),2),RIGHT(C10,2)),,TRUE,Trigger)-1)&amp;"D",C10),$B10)</f>
        <v>2M</v>
      </c>
      <c r="E10" s="281">
        <f t="shared" si="1"/>
        <v>2</v>
      </c>
      <c r="F10" s="282" t="s">
        <v>9</v>
      </c>
      <c r="G10" s="283" t="b">
        <v>1</v>
      </c>
      <c r="H10" s="284" t="s">
        <v>45</v>
      </c>
      <c r="I10" s="353">
        <v>2.81E-4</v>
      </c>
      <c r="J10" s="353" t="str">
        <f>IFERROR(_xll.qlSimpleQuote(A10&amp;IF(LEFT(C10,1)="#","STUB",C10),I10,,Permanent,Trigger,TRUE),"--")</f>
        <v>DP2M#0004</v>
      </c>
      <c r="K10" s="75" t="str">
        <f t="shared" si="9"/>
        <v>EUR_CURVE_DEP6M_2M</v>
      </c>
      <c r="L10" s="356" t="str">
        <f>IFERROR(_xll.qlDepositRateHelper2(,IF(DataSelect="Reference",$J10,$K10),IF(RIGHT($D10,1)="N","1D",$D10),$E10,Calendar,$F10,$G10,$H10,,_xll.ohTrigger(Trigger,DataSelect)),"--")</f>
        <v>obj_00231#0017</v>
      </c>
      <c r="M10" s="281" t="b">
        <f t="shared" si="6"/>
        <v>1</v>
      </c>
      <c r="N10" s="87"/>
      <c r="O10" s="340" t="str">
        <f t="shared" si="2"/>
        <v>DP</v>
      </c>
      <c r="P10" s="340" t="str">
        <f t="shared" si="7"/>
        <v>2M</v>
      </c>
      <c r="Q10" s="341" t="str">
        <f t="shared" si="8"/>
        <v>obj_00231#0017</v>
      </c>
      <c r="R10" s="100" t="b">
        <f t="shared" si="8"/>
        <v>1</v>
      </c>
      <c r="S10" s="341">
        <v>1</v>
      </c>
      <c r="T10" s="341">
        <v>1</v>
      </c>
      <c r="U10" s="100" t="str">
        <v>obj_00231</v>
      </c>
      <c r="V10" s="100" t="str">
        <f>_xll.qlRateHelperQuoteName(U10)</f>
        <v>EUR_CURVE_DEP6M_2M</v>
      </c>
      <c r="W10" s="338">
        <f>_xll.qlRateHelperRate(U10,_xll.ohTrigger(Trigger,Trigger6M))</f>
        <v>2.6000000000000003E-4</v>
      </c>
      <c r="X10" s="338" t="str">
        <f>IFERROR(_xll.qlFuturesRateHelperConvexityAdjustment(U10,Trigger),"--")</f>
        <v>--</v>
      </c>
      <c r="Y10" s="101">
        <f>_xll.qlRateHelperEarliestDate(U10,Trigger)</f>
        <v>42209</v>
      </c>
      <c r="Z10" s="101">
        <f>_xll.qlRateHelperLatestDate(U10,Trigger)</f>
        <v>42271</v>
      </c>
      <c r="AA10" s="246">
        <v>2.2051507857511434E-4</v>
      </c>
      <c r="AE10" s="250"/>
      <c r="AO10" s="228">
        <v>9</v>
      </c>
      <c r="AP10" s="228" t="str">
        <f t="shared" si="3"/>
        <v>X15F</v>
      </c>
      <c r="AQ10" s="228" t="str">
        <f t="shared" si="0"/>
        <v>EUR9X15F=ICAP</v>
      </c>
      <c r="AR10" s="254">
        <f>_xll.RtGet("IDN",AQ10,$AR$1)/100</f>
        <v>6.0999999999999997E-4</v>
      </c>
      <c r="AS10" s="254">
        <f>_xll.RtGet("IDN",AQ10,$AS$1)/100</f>
        <v>1.1100000000000001E-3</v>
      </c>
      <c r="AT10" s="254">
        <f t="shared" si="4"/>
        <v>8.6000000000000009E-4</v>
      </c>
      <c r="AU10" s="255">
        <f>_xll.qlInterestRateIndexFixingDate($AD$5,AV10)</f>
        <v>42481</v>
      </c>
      <c r="AV10" s="255">
        <f>_xll.qlCalendarAdvance(Calendar,Settlementdate,AO10&amp;"M","mf",TRUE,Trigger)</f>
        <v>42485</v>
      </c>
      <c r="AW10" s="254">
        <f>_xll.qlIndexFixing($AD$5,AU10,,_xll.ohTrigger(Trigger,Trigger6M))</f>
        <v>9.1949356127140626E-4</v>
      </c>
      <c r="AX10" s="269">
        <f t="shared" si="5"/>
        <v>-0.59493561271406181</v>
      </c>
      <c r="AZ10" s="100" t="s">
        <v>201</v>
      </c>
      <c r="BA10" s="101">
        <f>_xll.qlInterestRateIndexFixingDate(Currency&amp;"ibor"&amp;Tenor,BB10,Trigger)</f>
        <v>42219</v>
      </c>
      <c r="BB10" s="101">
        <f>_xll.qlCalendarAdvance(Calendar,BB9,AZ10,"f",,Trigger)</f>
        <v>42221</v>
      </c>
      <c r="BC10" s="101">
        <f>_xll.qlInterestRateIndexMaturity(Currency&amp;"ibor"&amp;Tenor,BB10,Trigger)</f>
        <v>42405</v>
      </c>
      <c r="BD10" s="246">
        <f>_xll.qlIndexFixing($AD$5,BA10,TRUE,_xll.ohTrigger(Trigger,Trigger6M))</f>
        <v>5.2261508785567123E-4</v>
      </c>
      <c r="BE10" s="246" t="e">
        <f>IFERROR(_xll.qlIndexFixing($BF$1,BA10,,_xll.ohTrigger(Trigger,Trigger6M)),#N/A)</f>
        <v>#N/A</v>
      </c>
    </row>
    <row r="11" spans="1:58" s="80" customFormat="1" ht="11.25" customHeight="1" x14ac:dyDescent="0.2">
      <c r="A11" s="280" t="s">
        <v>237</v>
      </c>
      <c r="B11" s="292" t="str">
        <v>3M</v>
      </c>
      <c r="C11" s="283" t="str">
        <v>3M</v>
      </c>
      <c r="D11" s="282" t="str">
        <f>IF(DataSelect="Reference",IF(LEFT($C11,1)="#",(_xll.qlCalendarBusinessDaysBetween(Calendar,Settlementdate,DATE(RIGHT(LEFT(C11,5),4),LEFT(RIGHT(C11,4),2),RIGHT(C11,2)),,TRUE,Trigger)-1)&amp;"D",C11),$B11)</f>
        <v>3M</v>
      </c>
      <c r="E11" s="281">
        <f t="shared" si="1"/>
        <v>2</v>
      </c>
      <c r="F11" s="282" t="s">
        <v>9</v>
      </c>
      <c r="G11" s="283" t="b">
        <v>1</v>
      </c>
      <c r="H11" s="284" t="s">
        <v>45</v>
      </c>
      <c r="I11" s="353">
        <v>3.7300000000000001E-4</v>
      </c>
      <c r="J11" s="353" t="str">
        <f>IFERROR(_xll.qlSimpleQuote(A11&amp;IF(LEFT(C11,1)="#","STUB",C11),I11,,Permanent,Trigger,TRUE),"--")</f>
        <v>DP3M#0004</v>
      </c>
      <c r="K11" s="75" t="str">
        <f t="shared" si="9"/>
        <v>EUR_CURVE_DEP6M_3M</v>
      </c>
      <c r="L11" s="356" t="str">
        <f>IFERROR(_xll.qlDepositRateHelper2(,IF(DataSelect="Reference",$J11,$K11),IF(RIGHT($D11,1)="N","1D",$D11),$E11,Calendar,$F11,$G11,$H11,,_xll.ohTrigger(Trigger,DataSelect)),"--")</f>
        <v>obj_00241#0017</v>
      </c>
      <c r="M11" s="281" t="b">
        <f t="shared" si="6"/>
        <v>1</v>
      </c>
      <c r="N11" s="87"/>
      <c r="O11" s="340" t="str">
        <f t="shared" si="2"/>
        <v>DP</v>
      </c>
      <c r="P11" s="340" t="str">
        <f t="shared" si="7"/>
        <v>3M</v>
      </c>
      <c r="Q11" s="341" t="str">
        <f t="shared" si="8"/>
        <v>obj_00241#0017</v>
      </c>
      <c r="R11" s="100" t="b">
        <f t="shared" si="8"/>
        <v>1</v>
      </c>
      <c r="S11" s="341">
        <v>1</v>
      </c>
      <c r="T11" s="341">
        <v>1</v>
      </c>
      <c r="U11" s="100" t="str">
        <v>obj_00241</v>
      </c>
      <c r="V11" s="100" t="str">
        <f>_xll.qlRateHelperQuoteName(U11)</f>
        <v>EUR_CURVE_DEP6M_3M</v>
      </c>
      <c r="W11" s="338">
        <f>_xll.qlRateHelperRate(U11,_xll.ohTrigger(Trigger,Trigger6M))</f>
        <v>3.6099999999999999E-4</v>
      </c>
      <c r="X11" s="338" t="str">
        <f>IFERROR(_xll.qlFuturesRateHelperConvexityAdjustment(U11,Trigger),"--")</f>
        <v>--</v>
      </c>
      <c r="Y11" s="101">
        <f>_xll.qlRateHelperEarliestDate(U11,Trigger)</f>
        <v>42209</v>
      </c>
      <c r="Z11" s="101">
        <f>_xll.qlRateHelperLatestDate(U11,Trigger)</f>
        <v>42303</v>
      </c>
      <c r="AA11" s="246">
        <v>3.3513673090376946E-4</v>
      </c>
      <c r="AE11" s="250"/>
      <c r="AO11" s="228">
        <v>10</v>
      </c>
      <c r="AP11" s="228" t="str">
        <f t="shared" si="3"/>
        <v>X16F</v>
      </c>
      <c r="AQ11" s="228" t="str">
        <f t="shared" si="0"/>
        <v>EUR10X16F=ICAP</v>
      </c>
      <c r="AR11" s="254">
        <f>_xll.RtGet("IDN",AQ11,$AR$1)/100</f>
        <v>6.7000000000000002E-4</v>
      </c>
      <c r="AS11" s="254">
        <f>_xll.RtGet("IDN",AQ11,$AS$1)/100</f>
        <v>1.17E-3</v>
      </c>
      <c r="AT11" s="254">
        <f t="shared" si="4"/>
        <v>9.2000000000000003E-4</v>
      </c>
      <c r="AU11" s="255">
        <f>_xll.qlInterestRateIndexFixingDate($AD$5,AV11)</f>
        <v>42510</v>
      </c>
      <c r="AV11" s="255">
        <f>_xll.qlCalendarAdvance(Calendar,Settlementdate,AO11&amp;"M","mf",TRUE,Trigger)</f>
        <v>42514</v>
      </c>
      <c r="AW11" s="254">
        <f>_xll.qlIndexFixing($AD$5,AU11,,_xll.ohTrigger(Trigger,Trigger6M))</f>
        <v>9.7928807699031607E-4</v>
      </c>
      <c r="AX11" s="269">
        <f t="shared" si="5"/>
        <v>-0.59288076990316041</v>
      </c>
      <c r="AZ11" s="100" t="s">
        <v>201</v>
      </c>
      <c r="BA11" s="101">
        <f>_xll.qlInterestRateIndexFixingDate(Currency&amp;"ibor"&amp;Tenor,BB11,Trigger)</f>
        <v>42220</v>
      </c>
      <c r="BB11" s="101">
        <f>_xll.qlCalendarAdvance(Calendar,BB10,AZ11,"f",,Trigger)</f>
        <v>42222</v>
      </c>
      <c r="BC11" s="101">
        <f>_xll.qlInterestRateIndexMaturity(Currency&amp;"ibor"&amp;Tenor,BB11,Trigger)</f>
        <v>42408</v>
      </c>
      <c r="BD11" s="246">
        <f>_xll.qlIndexFixing($AD$5,BA11,TRUE,_xll.ohTrigger(Trigger,Trigger6M))</f>
        <v>5.2301339767638869E-4</v>
      </c>
      <c r="BE11" s="246" t="e">
        <f>IFERROR(_xll.qlIndexFixing($BF$1,BA11,,_xll.ohTrigger(Trigger,Trigger6M)),#N/A)</f>
        <v>#N/A</v>
      </c>
    </row>
    <row r="12" spans="1:58" s="80" customFormat="1" ht="11.25" customHeight="1" x14ac:dyDescent="0.2">
      <c r="A12" s="280" t="s">
        <v>237</v>
      </c>
      <c r="B12" s="292" t="str">
        <v>4M</v>
      </c>
      <c r="C12" s="283" t="str">
        <v>4M</v>
      </c>
      <c r="D12" s="282" t="str">
        <f>IF(DataSelect="Reference",IF(LEFT($C12,1)="#",(_xll.qlCalendarBusinessDaysBetween(Calendar,Settlementdate,DATE(RIGHT(LEFT(C12,5),4),LEFT(RIGHT(C12,4),2),RIGHT(C12,2)),,TRUE,Trigger)-1)&amp;"D",C12),$B12)</f>
        <v>4M</v>
      </c>
      <c r="E12" s="281">
        <f t="shared" si="1"/>
        <v>2</v>
      </c>
      <c r="F12" s="282" t="s">
        <v>9</v>
      </c>
      <c r="G12" s="283" t="b">
        <v>1</v>
      </c>
      <c r="H12" s="284" t="s">
        <v>45</v>
      </c>
      <c r="I12" s="353">
        <v>4.1399999999999998E-4</v>
      </c>
      <c r="J12" s="353" t="str">
        <f>IFERROR(_xll.qlSimpleQuote(A12&amp;IF(LEFT(C12,1)="#","STUB",C12),I12,,Permanent,Trigger,TRUE),"--")</f>
        <v>DP4M#0004</v>
      </c>
      <c r="K12" s="75" t="str">
        <f t="shared" si="9"/>
        <v>EUR_CURVE_DEP6M_4M</v>
      </c>
      <c r="L12" s="356" t="str">
        <f>IFERROR(_xll.qlDepositRateHelper2(,IF(DataSelect="Reference",$J12,$K12),IF(RIGHT($D12,1)="N","1D",$D12),$E12,Calendar,$F12,$G12,$H12,,_xll.ohTrigger(Trigger,DataSelect)),"--")</f>
        <v>obj_0022c#0017</v>
      </c>
      <c r="M12" s="281" t="b">
        <f t="shared" si="6"/>
        <v>1</v>
      </c>
      <c r="N12" s="87"/>
      <c r="O12" s="340" t="str">
        <f t="shared" si="2"/>
        <v>DP</v>
      </c>
      <c r="P12" s="340" t="str">
        <f t="shared" si="7"/>
        <v>4M</v>
      </c>
      <c r="Q12" s="341" t="str">
        <f t="shared" si="8"/>
        <v>obj_0022c#0017</v>
      </c>
      <c r="R12" s="100" t="b">
        <f t="shared" si="8"/>
        <v>1</v>
      </c>
      <c r="S12" s="341">
        <v>1</v>
      </c>
      <c r="T12" s="341">
        <v>1</v>
      </c>
      <c r="U12" s="100" t="str">
        <v>obj_0022c</v>
      </c>
      <c r="V12" s="100" t="str">
        <f>_xll.qlRateHelperQuoteName(U12)</f>
        <v>EUR_CURVE_DEP6M_4M</v>
      </c>
      <c r="W12" s="338">
        <f>_xll.qlRateHelperRate(U12,_xll.ohTrigger(Trigger,Trigger6M))</f>
        <v>4.2100000000000004E-4</v>
      </c>
      <c r="X12" s="338" t="str">
        <f>IFERROR(_xll.qlFuturesRateHelperConvexityAdjustment(U12,Trigger),"--")</f>
        <v>--</v>
      </c>
      <c r="Y12" s="101">
        <f>_xll.qlRateHelperEarliestDate(U12,Trigger)</f>
        <v>42209</v>
      </c>
      <c r="Z12" s="101">
        <f>_xll.qlRateHelperLatestDate(U12,Trigger)</f>
        <v>42332</v>
      </c>
      <c r="AA12" s="246">
        <v>4.0214299794656005E-4</v>
      </c>
      <c r="AE12" s="250"/>
      <c r="AO12" s="228">
        <v>11</v>
      </c>
      <c r="AP12" s="228" t="str">
        <f t="shared" si="3"/>
        <v>X17F</v>
      </c>
      <c r="AQ12" s="228" t="str">
        <f t="shared" si="0"/>
        <v>EUR11X17F=ICAP</v>
      </c>
      <c r="AR12" s="254">
        <f>_xll.RtGet("IDN",AQ12,$AR$1)/100</f>
        <v>7.5999999999999993E-4</v>
      </c>
      <c r="AS12" s="254">
        <f>_xll.RtGet("IDN",AQ12,$AS$1)/100</f>
        <v>1.2600000000000001E-3</v>
      </c>
      <c r="AT12" s="254">
        <f t="shared" si="4"/>
        <v>1.01E-3</v>
      </c>
      <c r="AU12" s="255">
        <f>_xll.qlInterestRateIndexFixingDate($AD$5,AV12)</f>
        <v>42543</v>
      </c>
      <c r="AV12" s="255">
        <f>_xll.qlCalendarAdvance(Calendar,Settlementdate,AO12&amp;"M","mf",TRUE,Trigger)</f>
        <v>42545</v>
      </c>
      <c r="AW12" s="254">
        <f>_xll.qlIndexFixing($AD$5,AU12,,_xll.ohTrigger(Trigger,Trigger6M))</f>
        <v>1.0521016247888233E-3</v>
      </c>
      <c r="AX12" s="269">
        <f t="shared" si="5"/>
        <v>-0.42101624788823228</v>
      </c>
      <c r="AZ12" s="100" t="s">
        <v>201</v>
      </c>
      <c r="BA12" s="101">
        <f>_xll.qlInterestRateIndexFixingDate(Currency&amp;"ibor"&amp;Tenor,BB12,Trigger)</f>
        <v>42221</v>
      </c>
      <c r="BB12" s="101">
        <f>_xll.qlCalendarAdvance(Calendar,BB11,AZ12,"f",,Trigger)</f>
        <v>42223</v>
      </c>
      <c r="BC12" s="101">
        <f>_xll.qlInterestRateIndexMaturity(Currency&amp;"ibor"&amp;Tenor,BB12,Trigger)</f>
        <v>42408</v>
      </c>
      <c r="BD12" s="246">
        <f>_xll.qlIndexFixing($AD$5,BA12,TRUE,_xll.ohTrigger(Trigger,Trigger6M))</f>
        <v>5.2288791075804904E-4</v>
      </c>
      <c r="BE12" s="246" t="e">
        <f>IFERROR(_xll.qlIndexFixing($BF$1,BA12,,_xll.ohTrigger(Trigger,Trigger6M)),#N/A)</f>
        <v>#N/A</v>
      </c>
    </row>
    <row r="13" spans="1:58" s="80" customFormat="1" ht="11.25" customHeight="1" x14ac:dyDescent="0.2">
      <c r="A13" s="280" t="s">
        <v>237</v>
      </c>
      <c r="B13" s="292" t="str">
        <v>5M</v>
      </c>
      <c r="C13" s="283" t="str">
        <v>5M</v>
      </c>
      <c r="D13" s="282" t="str">
        <f>IF(DataSelect="Reference",IF(LEFT($C13,1)="#",(_xll.qlCalendarBusinessDaysBetween(Calendar,Settlementdate,DATE(RIGHT(LEFT(C13,5),4),LEFT(RIGHT(C13,4),2),RIGHT(C13,2)),,TRUE,Trigger)-1)&amp;"D",C13),$B13)</f>
        <v>5M</v>
      </c>
      <c r="E13" s="281">
        <f t="shared" si="1"/>
        <v>2</v>
      </c>
      <c r="F13" s="282" t="s">
        <v>9</v>
      </c>
      <c r="G13" s="283" t="b">
        <v>1</v>
      </c>
      <c r="H13" s="284" t="s">
        <v>45</v>
      </c>
      <c r="I13" s="353">
        <v>4.6499999999999997E-4</v>
      </c>
      <c r="J13" s="353" t="str">
        <f>IFERROR(_xll.qlSimpleQuote(A13&amp;IF(LEFT(C13,1)="#","STUB",C13),I13,,Permanent,Trigger,TRUE),"--")</f>
        <v>DP5M#0004</v>
      </c>
      <c r="K13" s="75" t="str">
        <f t="shared" si="9"/>
        <v>EUR_CURVE_DEP6M_5M</v>
      </c>
      <c r="L13" s="356" t="str">
        <f>IFERROR(_xll.qlDepositRateHelper2(,IF(DataSelect="Reference",$J13,$K13),IF(RIGHT($D13,1)="N","1D",$D13),$E13,Calendar,$F13,$G13,$H13,,_xll.ohTrigger(Trigger,DataSelect)),"--")</f>
        <v>obj_00235#0017</v>
      </c>
      <c r="M13" s="281" t="b">
        <f t="shared" si="6"/>
        <v>1</v>
      </c>
      <c r="N13" s="87"/>
      <c r="O13" s="340" t="str">
        <f t="shared" si="2"/>
        <v>DP</v>
      </c>
      <c r="P13" s="340" t="str">
        <f t="shared" si="7"/>
        <v>5M</v>
      </c>
      <c r="Q13" s="341" t="str">
        <f t="shared" si="8"/>
        <v>obj_00235#0017</v>
      </c>
      <c r="R13" s="100" t="b">
        <f t="shared" si="8"/>
        <v>1</v>
      </c>
      <c r="S13" s="341">
        <v>1</v>
      </c>
      <c r="T13" s="341">
        <v>1</v>
      </c>
      <c r="U13" s="100" t="str">
        <v>obj_00235</v>
      </c>
      <c r="V13" s="100" t="str">
        <f>_xll.qlRateHelperQuoteName(U13)</f>
        <v>EUR_CURVE_DEP6M_5M</v>
      </c>
      <c r="W13" s="338">
        <f>_xll.qlRateHelperRate(U13,_xll.ohTrigger(Trigger,Trigger6M))</f>
        <v>4.8200000000000001E-4</v>
      </c>
      <c r="X13" s="338" t="str">
        <f>IFERROR(_xll.qlFuturesRateHelperConvexityAdjustment(U13,Trigger),"--")</f>
        <v>--</v>
      </c>
      <c r="Y13" s="101">
        <f>_xll.qlRateHelperEarliestDate(U13,Trigger)</f>
        <v>42209</v>
      </c>
      <c r="Z13" s="101">
        <f>_xll.qlRateHelperLatestDate(U13,Trigger)</f>
        <v>42362</v>
      </c>
      <c r="AA13" s="246">
        <v>4.6794861131199136E-4</v>
      </c>
      <c r="AE13" s="250"/>
      <c r="AO13" s="256">
        <v>12</v>
      </c>
      <c r="AP13" s="256" t="str">
        <f t="shared" si="3"/>
        <v>X18F</v>
      </c>
      <c r="AQ13" s="256" t="str">
        <f t="shared" si="0"/>
        <v>EUR12X18F=ICAP</v>
      </c>
      <c r="AR13" s="257">
        <f>_xll.RtGet("IDN",AQ13,$AR$1)/100</f>
        <v>8.5999999999999998E-4</v>
      </c>
      <c r="AS13" s="257">
        <f>_xll.RtGet("IDN",AQ13,$AS$1)/100</f>
        <v>1.3599999999999999E-3</v>
      </c>
      <c r="AT13" s="257">
        <f t="shared" si="4"/>
        <v>1.1099999999999999E-3</v>
      </c>
      <c r="AU13" s="258">
        <f>_xll.qlInterestRateIndexFixingDate($AD$5,AV13)</f>
        <v>42572</v>
      </c>
      <c r="AV13" s="258">
        <f>_xll.qlCalendarAdvance(Calendar,Settlementdate,AO13&amp;"M","mf",TRUE,Trigger)</f>
        <v>42576</v>
      </c>
      <c r="AW13" s="257">
        <f>_xll.qlIndexFixing($AD$5,AU13,,_xll.ohTrigger(Trigger,Trigger6M))</f>
        <v>1.1499831771348739E-3</v>
      </c>
      <c r="AX13" s="270">
        <f t="shared" si="5"/>
        <v>-0.39983177134873987</v>
      </c>
      <c r="AZ13" s="100" t="s">
        <v>201</v>
      </c>
      <c r="BA13" s="101">
        <f>_xll.qlInterestRateIndexFixingDate(Currency&amp;"ibor"&amp;Tenor,BB13,Trigger)</f>
        <v>42222</v>
      </c>
      <c r="BB13" s="101">
        <f>_xll.qlCalendarAdvance(Calendar,BB12,AZ13,"f",,Trigger)</f>
        <v>42226</v>
      </c>
      <c r="BC13" s="101">
        <f>_xll.qlInterestRateIndexMaturity(Currency&amp;"ibor"&amp;Tenor,BB13,Trigger)</f>
        <v>42410</v>
      </c>
      <c r="BD13" s="246">
        <f>_xll.qlIndexFixing($AD$5,BA13,TRUE,_xll.ohTrigger(Trigger,Trigger6M))</f>
        <v>5.2701789844091505E-4</v>
      </c>
      <c r="BE13" s="246" t="e">
        <f>IFERROR(_xll.qlIndexFixing($BF$1,BA13,,_xll.ohTrigger(Trigger,Trigger6M)),#N/A)</f>
        <v>#N/A</v>
      </c>
    </row>
    <row r="14" spans="1:58" s="80" customFormat="1" ht="11.25" customHeight="1" x14ac:dyDescent="0.2">
      <c r="A14" s="280" t="s">
        <v>237</v>
      </c>
      <c r="B14" s="292" t="str">
        <v>6M</v>
      </c>
      <c r="C14" s="283" t="str">
        <v>6M</v>
      </c>
      <c r="D14" s="282" t="str">
        <f>IF(DataSelect="Reference",IF(LEFT($C14,1)="#",(_xll.qlCalendarBusinessDaysBetween(Calendar,Settlementdate,DATE(RIGHT(LEFT(C14,5),4),LEFT(RIGHT(C14,4),2),RIGHT(C14,2)),,TRUE,Trigger)-1)&amp;"D",C14),$B14)</f>
        <v>6M</v>
      </c>
      <c r="E14" s="281">
        <f t="shared" si="1"/>
        <v>2</v>
      </c>
      <c r="F14" s="282" t="s">
        <v>9</v>
      </c>
      <c r="G14" s="283" t="b">
        <v>1</v>
      </c>
      <c r="H14" s="284" t="s">
        <v>45</v>
      </c>
      <c r="I14" s="353">
        <v>4.8200000000000001E-4</v>
      </c>
      <c r="J14" s="353" t="str">
        <f>IFERROR(_xll.qlSimpleQuote(A14&amp;IF(LEFT(C14,1)="#","STUB",C14),I14,,Permanent,Trigger,TRUE),"--")</f>
        <v>DP6M#0004</v>
      </c>
      <c r="K14" s="75" t="str">
        <f t="shared" si="9"/>
        <v>EUR_CURVE_DEP6M_6M</v>
      </c>
      <c r="L14" s="356" t="str">
        <f>IFERROR(_xll.qlDepositRateHelper2(,IF(DataSelect="Reference",$J14,$K14),IF(RIGHT($D14,1)="N","1D",$D14),$E14,Calendar,$F14,$G14,$H14,,_xll.ohTrigger(Trigger,DataSelect)),"--")</f>
        <v>obj_00252#0017</v>
      </c>
      <c r="M14" s="281" t="b">
        <f t="shared" si="6"/>
        <v>1</v>
      </c>
      <c r="N14" s="87"/>
      <c r="O14" s="340" t="str">
        <f t="shared" si="2"/>
        <v>DP</v>
      </c>
      <c r="P14" s="340" t="str">
        <f t="shared" si="7"/>
        <v>6M</v>
      </c>
      <c r="Q14" s="341" t="str">
        <f t="shared" si="8"/>
        <v>obj_00252#0017</v>
      </c>
      <c r="R14" s="100" t="b">
        <f t="shared" si="8"/>
        <v>1</v>
      </c>
      <c r="S14" s="341">
        <v>1</v>
      </c>
      <c r="T14" s="341">
        <v>1</v>
      </c>
      <c r="U14" s="100" t="str">
        <v>obj_00252</v>
      </c>
      <c r="V14" s="100" t="str">
        <f>_xll.qlRateHelperQuoteName(U14)</f>
        <v>EUR_CURVE_DEP6M_6M</v>
      </c>
      <c r="W14" s="338">
        <f>_xll.qlRateHelperRate(U14,_xll.ohTrigger(Trigger,Trigger6M))</f>
        <v>4.9800000000000007E-4</v>
      </c>
      <c r="X14" s="338" t="str">
        <f>IFERROR(_xll.qlFuturesRateHelperConvexityAdjustment(U14,Trigger),"--")</f>
        <v>--</v>
      </c>
      <c r="Y14" s="101">
        <f>_xll.qlRateHelperEarliestDate(U14,Trigger)</f>
        <v>42209</v>
      </c>
      <c r="Z14" s="101">
        <f>_xll.qlRateHelperLatestDate(U14,Trigger)</f>
        <v>42394</v>
      </c>
      <c r="AA14" s="246">
        <v>4.8752446464210396E-4</v>
      </c>
      <c r="AE14" s="250"/>
      <c r="AZ14" s="100" t="s">
        <v>201</v>
      </c>
      <c r="BA14" s="101">
        <f>_xll.qlInterestRateIndexFixingDate(Currency&amp;"ibor"&amp;Tenor,BB14,Trigger)</f>
        <v>42223</v>
      </c>
      <c r="BB14" s="101">
        <f>_xll.qlCalendarAdvance(Calendar,BB13,AZ14,"f",,Trigger)</f>
        <v>42227</v>
      </c>
      <c r="BC14" s="101">
        <f>_xll.qlInterestRateIndexMaturity(Currency&amp;"ibor"&amp;Tenor,BB14,Trigger)</f>
        <v>42411</v>
      </c>
      <c r="BD14" s="246">
        <f>_xll.qlIndexFixing($AD$5,BA14,TRUE,_xll.ohTrigger(Trigger,Trigger6M))</f>
        <v>5.2814547942601987E-4</v>
      </c>
      <c r="BE14" s="246" t="e">
        <f>IFERROR(_xll.qlIndexFixing($BF$1,BA14,,_xll.ohTrigger(Trigger,Trigger6M)),#N/A)</f>
        <v>#N/A</v>
      </c>
    </row>
    <row r="15" spans="1:58" s="80" customFormat="1" ht="11.25" customHeight="1" x14ac:dyDescent="0.2">
      <c r="A15" s="280" t="s">
        <v>237</v>
      </c>
      <c r="B15" s="292" t="str">
        <v>7M</v>
      </c>
      <c r="C15" s="283" t="str">
        <v>7M</v>
      </c>
      <c r="D15" s="282" t="str">
        <f>IF(DataSelect="Reference",IF(LEFT($C15,1)="#",(_xll.qlCalendarBusinessDaysBetween(Calendar,Settlementdate,DATE(RIGHT(LEFT(C15,5),4),LEFT(RIGHT(C15,4),2),RIGHT(C15,2)),,TRUE,Trigger)-1)&amp;"D",C15),$B15)</f>
        <v>7M</v>
      </c>
      <c r="E15" s="281">
        <f t="shared" si="1"/>
        <v>2</v>
      </c>
      <c r="F15" s="282" t="s">
        <v>9</v>
      </c>
      <c r="G15" s="283" t="b">
        <v>1</v>
      </c>
      <c r="H15" s="284" t="s">
        <v>45</v>
      </c>
      <c r="I15" s="353">
        <v>4.7800000000000002E-4</v>
      </c>
      <c r="J15" s="353" t="str">
        <f>IFERROR(_xll.qlSimpleQuote(A15&amp;IF(LEFT(C15,1)="#","STUB",C15),I15,,Permanent,Trigger,TRUE),"--")</f>
        <v>DP7M#0004</v>
      </c>
      <c r="K15" s="75" t="str">
        <f t="shared" si="9"/>
        <v>EUR_CURVE_DEP6M_7M</v>
      </c>
      <c r="L15" s="356" t="str">
        <f>IFERROR(_xll.qlDepositRateHelper2(,IF(DataSelect="Reference",$J15,$K15),IF(RIGHT($D15,1)="N","1D",$D15),$E15,Calendar,$F15,$G15,$H15,,_xll.ohTrigger(Trigger,DataSelect)),"--")</f>
        <v>obj_00251#0017</v>
      </c>
      <c r="M15" s="281" t="b">
        <f t="shared" si="6"/>
        <v>1</v>
      </c>
      <c r="N15" s="87"/>
      <c r="O15" s="340" t="str">
        <f t="shared" si="2"/>
        <v>DP</v>
      </c>
      <c r="P15" s="340" t="str">
        <f t="shared" si="7"/>
        <v>7M</v>
      </c>
      <c r="Q15" s="341" t="str">
        <f t="shared" si="8"/>
        <v>obj_00251#0017</v>
      </c>
      <c r="R15" s="100" t="b">
        <f t="shared" si="8"/>
        <v>1</v>
      </c>
      <c r="S15" s="341">
        <v>1</v>
      </c>
      <c r="T15" s="341">
        <v>1</v>
      </c>
      <c r="U15" s="100" t="str">
        <v>obj_00251</v>
      </c>
      <c r="V15" s="100" t="str">
        <f>_xll.qlRateHelperQuoteName(U15)</f>
        <v>EUR_CURVE_DEP6M_7M</v>
      </c>
      <c r="W15" s="338">
        <f>_xll.qlRateHelperRate(U15,_xll.ohTrigger(Trigger,Trigger6M))</f>
        <v>5.0299999999999997E-4</v>
      </c>
      <c r="X15" s="338" t="str">
        <f>IFERROR(_xll.qlFuturesRateHelperConvexityAdjustment(U15,Trigger),"--")</f>
        <v>--</v>
      </c>
      <c r="Y15" s="101">
        <f>_xll.qlRateHelperEarliestDate(U15,Trigger)</f>
        <v>42209</v>
      </c>
      <c r="Z15" s="101">
        <f>_xll.qlRateHelperLatestDate(U15,Trigger)</f>
        <v>42424</v>
      </c>
      <c r="AA15" s="246">
        <v>4.9493082996840843E-4</v>
      </c>
      <c r="AE15" s="250"/>
      <c r="AZ15" s="100" t="s">
        <v>201</v>
      </c>
      <c r="BA15" s="101">
        <f>_xll.qlInterestRateIndexFixingDate(Currency&amp;"ibor"&amp;Tenor,BB15,Trigger)</f>
        <v>42226</v>
      </c>
      <c r="BB15" s="101">
        <f>_xll.qlCalendarAdvance(Calendar,BB14,AZ15,"f",,Trigger)</f>
        <v>42228</v>
      </c>
      <c r="BC15" s="101">
        <f>_xll.qlInterestRateIndexMaturity(Currency&amp;"ibor"&amp;Tenor,BB15,Trigger)</f>
        <v>42412</v>
      </c>
      <c r="BD15" s="246">
        <f>_xll.qlIndexFixing($AD$5,BA15,TRUE,_xll.ohTrigger(Trigger,Trigger6M))</f>
        <v>5.2913927166495602E-4</v>
      </c>
      <c r="BE15" s="246" t="e">
        <f>IFERROR(_xll.qlIndexFixing($BF$1,BA15,,_xll.ohTrigger(Trigger,Trigger6M)),#N/A)</f>
        <v>#N/A</v>
      </c>
    </row>
    <row r="16" spans="1:58" s="80" customFormat="1" ht="11.25" customHeight="1" x14ac:dyDescent="0.2">
      <c r="A16" s="280" t="s">
        <v>237</v>
      </c>
      <c r="B16" s="292" t="str">
        <v>8M</v>
      </c>
      <c r="C16" s="283" t="str">
        <v>#20160316</v>
      </c>
      <c r="D16" s="282" t="str">
        <f>IF(DataSelect="Reference",IF(LEFT($C16,1)="#",(_xll.qlCalendarBusinessDaysBetween(Calendar,Settlementdate,DATE(RIGHT(LEFT(C16,5),4),LEFT(RIGHT(C16,4),2),RIGHT(C16,2)),,TRUE,Trigger)-1)&amp;"D",C16),$B16)</f>
        <v>8M</v>
      </c>
      <c r="E16" s="281">
        <f t="shared" si="1"/>
        <v>2</v>
      </c>
      <c r="F16" s="282" t="s">
        <v>9</v>
      </c>
      <c r="G16" s="283" t="b">
        <v>1</v>
      </c>
      <c r="H16" s="284" t="s">
        <v>45</v>
      </c>
      <c r="I16" s="353">
        <v>4.59414E-4</v>
      </c>
      <c r="J16" s="353" t="str">
        <f>IFERROR(_xll.qlSimpleQuote(A16&amp;IF(LEFT(C16,1)="#","STUB",C16),I16,,Permanent,Trigger,TRUE),"--")</f>
        <v>DPSTUB#0004</v>
      </c>
      <c r="K16" s="75" t="str">
        <f t="shared" si="9"/>
        <v>EUR_CURVE_DEP6M_8M</v>
      </c>
      <c r="L16" s="356" t="str">
        <f>IFERROR(_xll.qlDepositRateHelper2(,IF(DataSelect="Reference",$J16,$K16),IF(RIGHT($D16,1)="N","1D",$D16),$E16,Calendar,$F16,$G16,$H16,,_xll.ohTrigger(Trigger,DataSelect)),"--")</f>
        <v>obj_00229#0017</v>
      </c>
      <c r="M16" s="281" t="b">
        <f t="shared" si="6"/>
        <v>1</v>
      </c>
      <c r="N16" s="87"/>
      <c r="O16" s="340" t="str">
        <f t="shared" si="2"/>
        <v>DP</v>
      </c>
      <c r="P16" s="340" t="str">
        <f t="shared" si="7"/>
        <v>8M</v>
      </c>
      <c r="Q16" s="341" t="str">
        <f t="shared" si="8"/>
        <v>obj_00229#0017</v>
      </c>
      <c r="R16" s="100" t="b">
        <f t="shared" si="8"/>
        <v>1</v>
      </c>
      <c r="S16" s="341">
        <v>1</v>
      </c>
      <c r="T16" s="341">
        <v>1</v>
      </c>
      <c r="U16" s="100" t="str">
        <v>obj_00247</v>
      </c>
      <c r="V16" s="100" t="str">
        <f>_xll.qlRateHelperQuoteName(U16)</f>
        <v>STUB6M</v>
      </c>
      <c r="W16" s="338">
        <f>_xll.qlRateHelperRate(U16,_xll.ohTrigger(Trigger,Trigger6M))</f>
        <v>4.6299999999999992E-4</v>
      </c>
      <c r="X16" s="338" t="str">
        <f>IFERROR(_xll.qlFuturesRateHelperConvexityAdjustment(U16,Trigger),"--")</f>
        <v>--</v>
      </c>
      <c r="Y16" s="101">
        <f>_xll.qlRateHelperEarliestDate(U16,Trigger)</f>
        <v>42209</v>
      </c>
      <c r="Z16" s="101">
        <f>_xll.qlRateHelperLatestDate(U16,Trigger)</f>
        <v>42445</v>
      </c>
      <c r="AA16" s="246">
        <v>4.5604304040121622E-4</v>
      </c>
      <c r="AE16" s="250"/>
      <c r="AZ16" s="100" t="s">
        <v>201</v>
      </c>
      <c r="BA16" s="101">
        <f>_xll.qlInterestRateIndexFixingDate(Currency&amp;"ibor"&amp;Tenor,BB16,Trigger)</f>
        <v>42227</v>
      </c>
      <c r="BB16" s="101">
        <f>_xll.qlCalendarAdvance(Calendar,BB15,AZ16,"f",,Trigger)</f>
        <v>42229</v>
      </c>
      <c r="BC16" s="101">
        <f>_xll.qlInterestRateIndexMaturity(Currency&amp;"ibor"&amp;Tenor,BB16,Trigger)</f>
        <v>42415</v>
      </c>
      <c r="BD16" s="246">
        <f>_xll.qlIndexFixing($AD$5,BA16,TRUE,_xll.ohTrigger(Trigger,Trigger6M))</f>
        <v>5.3006665780932778E-4</v>
      </c>
      <c r="BE16" s="246" t="e">
        <f>IFERROR(_xll.qlIndexFixing($BF$1,BA16,,_xll.ohTrigger(Trigger,Trigger6M)),#N/A)</f>
        <v>#N/A</v>
      </c>
    </row>
    <row r="17" spans="1:57" s="80" customFormat="1" ht="11.25" customHeight="1" x14ac:dyDescent="0.2">
      <c r="A17" s="280" t="s">
        <v>237</v>
      </c>
      <c r="B17" s="292" t="str">
        <v>9M</v>
      </c>
      <c r="C17" s="283" t="e">
        <v>#N/A</v>
      </c>
      <c r="D17" s="282" t="str">
        <f>IF(DataSelect="Reference",IF(LEFT($C17,1)="#",(_xll.qlCalendarBusinessDaysBetween(Calendar,Settlementdate,DATE(RIGHT(LEFT(C17,5),4),LEFT(RIGHT(C17,4),2),RIGHT(C17,2)),,TRUE,Trigger)-1)&amp;"D",C17),$B17)</f>
        <v>9M</v>
      </c>
      <c r="E17" s="281">
        <f t="shared" si="1"/>
        <v>2</v>
      </c>
      <c r="F17" s="282" t="s">
        <v>9</v>
      </c>
      <c r="G17" s="283" t="b">
        <v>1</v>
      </c>
      <c r="H17" s="284" t="s">
        <v>45</v>
      </c>
      <c r="I17" s="353" t="e">
        <v>#N/A</v>
      </c>
      <c r="J17" s="353" t="str">
        <f>IFERROR(_xll.qlSimpleQuote(A17&amp;IF(LEFT(C17,1)="#","STUB",C17),I17,,Permanent,Trigger,TRUE),"--")</f>
        <v>--</v>
      </c>
      <c r="K17" s="75" t="str">
        <f t="shared" si="9"/>
        <v>EUR_CURVE_DEP6M_9M</v>
      </c>
      <c r="L17" s="356" t="str">
        <f>IFERROR(_xll.qlDepositRateHelper2(,IF(DataSelect="Reference",$J17,$K17),IF(RIGHT($D17,1)="N","1D",$D17),$E17,Calendar,$F17,$G17,$H17,,_xll.ohTrigger(Trigger,DataSelect)),"--")</f>
        <v>obj_0023d#0009</v>
      </c>
      <c r="M17" s="281" t="b">
        <f t="shared" si="6"/>
        <v>1</v>
      </c>
      <c r="N17" s="87"/>
      <c r="O17" s="340" t="str">
        <f t="shared" si="2"/>
        <v>DP</v>
      </c>
      <c r="P17" s="340" t="str">
        <f t="shared" si="7"/>
        <v>9M</v>
      </c>
      <c r="Q17" s="341" t="str">
        <f t="shared" si="8"/>
        <v>obj_0023d#0009</v>
      </c>
      <c r="R17" s="100" t="b">
        <f t="shared" si="8"/>
        <v>1</v>
      </c>
      <c r="S17" s="341">
        <v>1</v>
      </c>
      <c r="T17" s="341">
        <v>1</v>
      </c>
      <c r="U17" s="100" t="str">
        <v>obj_00227</v>
      </c>
      <c r="V17" s="100" t="str">
        <f>_xll.qlRateHelperQuoteName(U17)</f>
        <v>EUR_CURVE_FUT6M_H6</v>
      </c>
      <c r="W17" s="338">
        <f>_xll.qlRateHelperRate(U17,_xll.ohTrigger(Trigger,Trigger6M))</f>
        <v>7.8000000000000291E-4</v>
      </c>
      <c r="X17" s="338">
        <f>IFERROR(_xll.qlFuturesRateHelperConvexityAdjustment(U17,Trigger),"--")</f>
        <v>0</v>
      </c>
      <c r="Y17" s="101">
        <f>_xll.qlRateHelperEarliestDate(U17,Trigger)</f>
        <v>42445</v>
      </c>
      <c r="Z17" s="101">
        <f>_xll.qlRateHelperLatestDate(U17,Trigger)</f>
        <v>42537</v>
      </c>
      <c r="AA17" s="246">
        <v>5.4935654517907211E-4</v>
      </c>
      <c r="AE17" s="250"/>
      <c r="AZ17" s="100" t="s">
        <v>201</v>
      </c>
      <c r="BA17" s="101">
        <f>_xll.qlInterestRateIndexFixingDate(Currency&amp;"ibor"&amp;Tenor,BB17,Trigger)</f>
        <v>42228</v>
      </c>
      <c r="BB17" s="101">
        <f>_xll.qlCalendarAdvance(Calendar,BB16,AZ17,"f",,Trigger)</f>
        <v>42230</v>
      </c>
      <c r="BC17" s="101">
        <f>_xll.qlInterestRateIndexMaturity(Currency&amp;"ibor"&amp;Tenor,BB17,Trigger)</f>
        <v>42415</v>
      </c>
      <c r="BD17" s="246">
        <f>_xll.qlIndexFixing($AD$5,BA17,TRUE,_xll.ohTrigger(Trigger,Trigger6M))</f>
        <v>5.3075675265309768E-4</v>
      </c>
      <c r="BE17" s="246" t="e">
        <f>IFERROR(_xll.qlIndexFixing($BF$1,BA17,,_xll.ohTrigger(Trigger,Trigger6M)),#N/A)</f>
        <v>#N/A</v>
      </c>
    </row>
    <row r="18" spans="1:57" s="80" customFormat="1" ht="11.25" customHeight="1" x14ac:dyDescent="0.2">
      <c r="A18" s="280" t="s">
        <v>237</v>
      </c>
      <c r="B18" s="292" t="str">
        <v>10M</v>
      </c>
      <c r="C18" s="283" t="e">
        <v>#N/A</v>
      </c>
      <c r="D18" s="282" t="str">
        <f>IF(DataSelect="Reference",IF(LEFT($C18,1)="#",(_xll.qlCalendarBusinessDaysBetween(Calendar,Settlementdate,DATE(RIGHT(LEFT(C18,5),4),LEFT(RIGHT(C18,4),2),RIGHT(C18,2)),,TRUE,Trigger)-1)&amp;"D",C18),$B18)</f>
        <v>10M</v>
      </c>
      <c r="E18" s="281">
        <f t="shared" si="1"/>
        <v>2</v>
      </c>
      <c r="F18" s="282" t="s">
        <v>9</v>
      </c>
      <c r="G18" s="283" t="b">
        <v>1</v>
      </c>
      <c r="H18" s="284" t="s">
        <v>45</v>
      </c>
      <c r="I18" s="353" t="e">
        <v>#N/A</v>
      </c>
      <c r="J18" s="353" t="str">
        <f>IFERROR(_xll.qlSimpleQuote(A18&amp;IF(LEFT(C18,1)="#","STUB",C18),I18,,Permanent,Trigger,TRUE),"--")</f>
        <v>--</v>
      </c>
      <c r="K18" s="75" t="str">
        <f t="shared" si="9"/>
        <v>EUR_CURVE_DEP6M_10M</v>
      </c>
      <c r="L18" s="356" t="str">
        <f>IFERROR(_xll.qlDepositRateHelper2(,IF(DataSelect="Reference",$J18,$K18),IF(RIGHT($D18,1)="N","1D",$D18),$E18,Calendar,$F18,$G18,$H18,,_xll.ohTrigger(Trigger,DataSelect)),"--")</f>
        <v>obj_00234#0009</v>
      </c>
      <c r="M18" s="281" t="b">
        <f t="shared" si="6"/>
        <v>1</v>
      </c>
      <c r="N18" s="89"/>
      <c r="O18" s="340" t="str">
        <f t="shared" si="2"/>
        <v>DP</v>
      </c>
      <c r="P18" s="340" t="str">
        <f t="shared" si="7"/>
        <v>10M</v>
      </c>
      <c r="Q18" s="341" t="str">
        <f t="shared" si="8"/>
        <v>obj_00234#0009</v>
      </c>
      <c r="R18" s="100" t="b">
        <f t="shared" si="8"/>
        <v>1</v>
      </c>
      <c r="S18" s="341">
        <v>1</v>
      </c>
      <c r="T18" s="341">
        <v>1</v>
      </c>
      <c r="U18" s="100" t="str">
        <v>obj_0021f</v>
      </c>
      <c r="V18" s="100" t="str">
        <f>_xll.qlRateHelperQuoteName(U18)</f>
        <v>EUR_CURVE_FUT6M_M6</v>
      </c>
      <c r="W18" s="338">
        <f>_xll.qlRateHelperRate(U18,_xll.ohTrigger(Trigger,Trigger6M))</f>
        <v>8.9850000000000791E-4</v>
      </c>
      <c r="X18" s="338">
        <f>IFERROR(_xll.qlFuturesRateHelperConvexityAdjustment(U18,Trigger),"--")</f>
        <v>-2.5000000000000002E-6</v>
      </c>
      <c r="Y18" s="101">
        <f>_xll.qlRateHelperEarliestDate(U18,Trigger)</f>
        <v>42536</v>
      </c>
      <c r="Z18" s="101">
        <f>_xll.qlRateHelperLatestDate(U18,Trigger)</f>
        <v>42628</v>
      </c>
      <c r="AA18" s="246">
        <v>6.2756548424368417E-4</v>
      </c>
      <c r="AE18" s="259"/>
      <c r="AZ18" s="100" t="s">
        <v>201</v>
      </c>
      <c r="BA18" s="101">
        <f>_xll.qlInterestRateIndexFixingDate(Currency&amp;"ibor"&amp;Tenor,BB18,Trigger)</f>
        <v>42229</v>
      </c>
      <c r="BB18" s="101">
        <f>_xll.qlCalendarAdvance(Calendar,BB17,AZ18,"f",,Trigger)</f>
        <v>42233</v>
      </c>
      <c r="BC18" s="101">
        <f>_xll.qlInterestRateIndexMaturity(Currency&amp;"ibor"&amp;Tenor,BB18,Trigger)</f>
        <v>42417</v>
      </c>
      <c r="BD18" s="246">
        <f>_xll.qlIndexFixing($AD$5,BA18,TRUE,_xll.ohTrigger(Trigger,Trigger6M))</f>
        <v>5.3265566955043716E-4</v>
      </c>
      <c r="BE18" s="246" t="e">
        <f>IFERROR(_xll.qlIndexFixing($BF$1,BA18,,_xll.ohTrigger(Trigger,Trigger6M)),#N/A)</f>
        <v>#N/A</v>
      </c>
    </row>
    <row r="19" spans="1:57" s="80" customFormat="1" ht="11.25" customHeight="1" x14ac:dyDescent="0.2">
      <c r="A19" s="280" t="s">
        <v>237</v>
      </c>
      <c r="B19" s="292" t="str">
        <v>11M</v>
      </c>
      <c r="C19" s="283" t="e">
        <v>#N/A</v>
      </c>
      <c r="D19" s="282" t="str">
        <f>IF(DataSelect="Reference",IF(LEFT($C19,1)="#",(_xll.qlCalendarBusinessDaysBetween(Calendar,Settlementdate,DATE(RIGHT(LEFT(C19,5),4),LEFT(RIGHT(C19,4),2),RIGHT(C19,2)),,TRUE,Trigger)-1)&amp;"D",C19),$B19)</f>
        <v>11M</v>
      </c>
      <c r="E19" s="281">
        <f t="shared" si="1"/>
        <v>2</v>
      </c>
      <c r="F19" s="282" t="s">
        <v>9</v>
      </c>
      <c r="G19" s="283" t="b">
        <v>1</v>
      </c>
      <c r="H19" s="284" t="s">
        <v>45</v>
      </c>
      <c r="I19" s="353" t="e">
        <v>#N/A</v>
      </c>
      <c r="J19" s="353" t="str">
        <f>IFERROR(_xll.qlSimpleQuote(A19&amp;IF(LEFT(C19,1)="#","STUB",C19),I19,,Permanent,Trigger,TRUE),"--")</f>
        <v>--</v>
      </c>
      <c r="K19" s="75" t="str">
        <f t="shared" si="9"/>
        <v>EUR_CURVE_DEP6M_11M</v>
      </c>
      <c r="L19" s="356" t="str">
        <f>IFERROR(_xll.qlDepositRateHelper2(,IF(DataSelect="Reference",$J19,$K19),IF(RIGHT($D19,1)="N","1D",$D19),$E19,Calendar,$F19,$G19,$H19,,_xll.ohTrigger(Trigger,DataSelect)),"--")</f>
        <v>obj_0023c#0009</v>
      </c>
      <c r="M19" s="281" t="b">
        <f t="shared" si="6"/>
        <v>1</v>
      </c>
      <c r="N19" s="87"/>
      <c r="O19" s="340" t="str">
        <f t="shared" si="2"/>
        <v>DP</v>
      </c>
      <c r="P19" s="340" t="str">
        <f t="shared" si="7"/>
        <v>11M</v>
      </c>
      <c r="Q19" s="341" t="str">
        <f t="shared" si="8"/>
        <v>obj_0023c#0009</v>
      </c>
      <c r="R19" s="100" t="b">
        <f t="shared" si="8"/>
        <v>1</v>
      </c>
      <c r="S19" s="341">
        <v>1</v>
      </c>
      <c r="T19" s="341">
        <v>1</v>
      </c>
      <c r="U19" s="100" t="str">
        <v>obj_00224</v>
      </c>
      <c r="V19" s="100" t="str">
        <f>_xll.qlRateHelperQuoteName(U19)</f>
        <v>EUR_CURVE_FUT6M_U6</v>
      </c>
      <c r="W19" s="338">
        <f>_xll.qlRateHelperRate(U19,_xll.ohTrigger(Trigger,Trigger6M))</f>
        <v>1.1605000000001033E-3</v>
      </c>
      <c r="X19" s="338">
        <f>IFERROR(_xll.qlFuturesRateHelperConvexityAdjustment(U19,Trigger),"--")</f>
        <v>-2.5000000000000002E-6</v>
      </c>
      <c r="Y19" s="101">
        <f>_xll.qlRateHelperEarliestDate(U19,Trigger)</f>
        <v>42634</v>
      </c>
      <c r="Z19" s="101">
        <f>_xll.qlRateHelperLatestDate(U19,Trigger)</f>
        <v>42725</v>
      </c>
      <c r="AA19" s="246">
        <v>7.2917113780360471E-4</v>
      </c>
      <c r="AE19" s="259"/>
      <c r="AZ19" s="100" t="s">
        <v>201</v>
      </c>
      <c r="BA19" s="101">
        <f>_xll.qlInterestRateIndexFixingDate(Currency&amp;"ibor"&amp;Tenor,BB19,Trigger)</f>
        <v>42230</v>
      </c>
      <c r="BB19" s="101">
        <f>_xll.qlCalendarAdvance(Calendar,BB18,AZ19,"f",,Trigger)</f>
        <v>42234</v>
      </c>
      <c r="BC19" s="101">
        <f>_xll.qlInterestRateIndexMaturity(Currency&amp;"ibor"&amp;Tenor,BB19,Trigger)</f>
        <v>42418</v>
      </c>
      <c r="BD19" s="246">
        <f>_xll.qlIndexFixing($AD$5,BA19,TRUE,_xll.ohTrigger(Trigger,Trigger6M))</f>
        <v>5.3305990843845251E-4</v>
      </c>
      <c r="BE19" s="246" t="e">
        <f>IFERROR(_xll.qlIndexFixing($BF$1,BA19,,_xll.ohTrigger(Trigger,Trigger6M)),#N/A)</f>
        <v>#N/A</v>
      </c>
    </row>
    <row r="20" spans="1:57" s="80" customFormat="1" ht="11.25" customHeight="1" x14ac:dyDescent="0.2">
      <c r="A20" s="280" t="s">
        <v>237</v>
      </c>
      <c r="B20" s="292" t="str">
        <v>12M</v>
      </c>
      <c r="C20" s="283" t="e">
        <v>#N/A</v>
      </c>
      <c r="D20" s="282" t="str">
        <f>IF(DataSelect="Reference",IF(LEFT($C20,1)="#",(_xll.qlCalendarBusinessDaysBetween(Calendar,Settlementdate,DATE(RIGHT(LEFT(C20,5),4),LEFT(RIGHT(C20,4),2),RIGHT(C20,2)),,TRUE,Trigger)-1)&amp;"D",C20),$B20)</f>
        <v>12M</v>
      </c>
      <c r="E20" s="281">
        <f t="shared" si="1"/>
        <v>2</v>
      </c>
      <c r="F20" s="282" t="s">
        <v>9</v>
      </c>
      <c r="G20" s="283" t="b">
        <v>1</v>
      </c>
      <c r="H20" s="284" t="s">
        <v>45</v>
      </c>
      <c r="I20" s="353" t="e">
        <v>#N/A</v>
      </c>
      <c r="J20" s="353" t="str">
        <f>IFERROR(_xll.qlSimpleQuote(A20&amp;IF(LEFT(C20,1)="#","STUB",C20),I20,,Permanent,Trigger,TRUE),"--")</f>
        <v>--</v>
      </c>
      <c r="K20" s="75" t="str">
        <f t="shared" si="9"/>
        <v>EUR_CURVE_DEP6M_12M</v>
      </c>
      <c r="L20" s="356" t="str">
        <f>IFERROR(_xll.qlDepositRateHelper2(,IF(DataSelect="Reference",$J20,$K20),IF(RIGHT($D20,1)="N","1D",$D20),$E20,Calendar,$F20,$G20,$H20,,_xll.ohTrigger(Trigger,DataSelect)),"--")</f>
        <v>obj_0022b#0009</v>
      </c>
      <c r="M20" s="281" t="b">
        <f t="shared" si="6"/>
        <v>1</v>
      </c>
      <c r="N20" s="87"/>
      <c r="O20" s="340" t="str">
        <f>A20</f>
        <v>DP</v>
      </c>
      <c r="P20" s="340" t="str">
        <f>D20</f>
        <v>12M</v>
      </c>
      <c r="Q20" s="341" t="str">
        <f>L20</f>
        <v>obj_0022b#0009</v>
      </c>
      <c r="R20" s="100" t="b">
        <f>M20</f>
        <v>1</v>
      </c>
      <c r="S20" s="341">
        <v>1</v>
      </c>
      <c r="T20" s="341">
        <v>1</v>
      </c>
      <c r="U20" s="100" t="str">
        <v>obj_00226</v>
      </c>
      <c r="V20" s="100" t="str">
        <f>_xll.qlRateHelperQuoteName(U20)</f>
        <v>EUR_CURVE_FUT6M_Z6</v>
      </c>
      <c r="W20" s="338">
        <f>_xll.qlRateHelperRate(U20,_xll.ohTrigger(Trigger,Trigger6M))</f>
        <v>1.5350000000000641E-3</v>
      </c>
      <c r="X20" s="338">
        <f>IFERROR(_xll.qlFuturesRateHelperConvexityAdjustment(U20,Trigger),"--")</f>
        <v>0</v>
      </c>
      <c r="Y20" s="101">
        <f>_xll.qlRateHelperEarliestDate(U20,Trigger)</f>
        <v>42725</v>
      </c>
      <c r="Z20" s="101">
        <f>_xll.qlRateHelperLatestDate(U20,Trigger)</f>
        <v>42815</v>
      </c>
      <c r="AA20" s="246">
        <v>8.515666621087128E-4</v>
      </c>
      <c r="AE20" s="259"/>
      <c r="AZ20" s="100" t="s">
        <v>201</v>
      </c>
      <c r="BA20" s="101">
        <f>_xll.qlInterestRateIndexFixingDate(Currency&amp;"ibor"&amp;Tenor,BB20,Trigger)</f>
        <v>42233</v>
      </c>
      <c r="BB20" s="101">
        <f>_xll.qlCalendarAdvance(Calendar,BB19,AZ20,"f",,Trigger)</f>
        <v>42235</v>
      </c>
      <c r="BC20" s="101">
        <f>_xll.qlInterestRateIndexMaturity(Currency&amp;"ibor"&amp;Tenor,BB20,Trigger)</f>
        <v>42419</v>
      </c>
      <c r="BD20" s="246">
        <f>_xll.qlIndexFixing($AD$5,BA20,TRUE,_xll.ohTrigger(Trigger,Trigger6M))</f>
        <v>5.3334456988981974E-4</v>
      </c>
      <c r="BE20" s="246" t="e">
        <f>IFERROR(_xll.qlIndexFixing($BF$1,BA20,,_xll.ohTrigger(Trigger,Trigger6M)),#N/A)</f>
        <v>#N/A</v>
      </c>
    </row>
    <row r="21" spans="1:57" s="80" customFormat="1" ht="11.25" customHeight="1" x14ac:dyDescent="0.2">
      <c r="A21" s="286" t="s">
        <v>237</v>
      </c>
      <c r="B21" s="293" t="str">
        <f t="array" ref="B21">_xll.ohFilter(Quote!Z22:Z120,Quote!Y22:Y120="DP")</f>
        <v>#20160316</v>
      </c>
      <c r="C21" s="289" t="e">
        <v>#N/A</v>
      </c>
      <c r="D21" s="288" t="str">
        <f>_xll.qlCalendarBusinessDaysBetween(Calendar,Settlementdate,DATE(RIGHT(LEFT(B21,5),4),LEFT(RIGHT(B21,4),2),RIGHT(B21,2)),,TRUE,Trigger)-1&amp;"D"</f>
        <v>166D</v>
      </c>
      <c r="E21" s="287">
        <f t="shared" si="1"/>
        <v>2</v>
      </c>
      <c r="F21" s="288" t="s">
        <v>9</v>
      </c>
      <c r="G21" s="289" t="b">
        <v>1</v>
      </c>
      <c r="H21" s="290" t="s">
        <v>45</v>
      </c>
      <c r="I21" s="354" t="e">
        <v>#N/A</v>
      </c>
      <c r="J21" s="354" t="str">
        <f>IFERROR(_xll.qlSimpleQuote(A21&amp;IF(LEFT(C21,1)="#","STUB",C21),I21,,Permanent,Trigger,TRUE),"--")</f>
        <v>--</v>
      </c>
      <c r="K21" s="6" t="str">
        <f t="shared" si="9"/>
        <v>STUB6M</v>
      </c>
      <c r="L21" s="380" t="str">
        <f>IFERROR(_xll.qlDepositRateHelper2(,IF(DataSelect="Reference",$J21,$K21),IF(RIGHT($D21,1)="N","1D",$D21),$E21,Calendar,$F21,$G21,$H21,,_xll.ohTrigger(Trigger,DataSelect)),"--")</f>
        <v>obj_00247#0009</v>
      </c>
      <c r="M21" s="287" t="b">
        <f t="shared" si="6"/>
        <v>1</v>
      </c>
      <c r="N21" s="87"/>
      <c r="O21" s="340" t="str">
        <f>A21</f>
        <v>DP</v>
      </c>
      <c r="P21" s="340" t="str">
        <f>D21</f>
        <v>166D</v>
      </c>
      <c r="Q21" s="341" t="str">
        <f>L21</f>
        <v>obj_00247#0009</v>
      </c>
      <c r="R21" s="100" t="b">
        <f>M21</f>
        <v>1</v>
      </c>
      <c r="S21" s="341">
        <v>1</v>
      </c>
      <c r="T21" s="341">
        <v>1</v>
      </c>
      <c r="U21" s="100" t="str">
        <v>obj_00220</v>
      </c>
      <c r="V21" s="100" t="str">
        <f>_xll.qlRateHelperQuoteName(U21)</f>
        <v>EUR_CURVE_FUT6M_H7</v>
      </c>
      <c r="W21" s="338">
        <f>_xll.qlRateHelperRate(U21,_xll.ohTrigger(Trigger,Trigger6M))</f>
        <v>1.9839999999998748E-3</v>
      </c>
      <c r="X21" s="338">
        <f>IFERROR(_xll.qlFuturesRateHelperConvexityAdjustment(U21,Trigger),"--")</f>
        <v>0</v>
      </c>
      <c r="Y21" s="101">
        <f>_xll.qlRateHelperEarliestDate(U21,Trigger)</f>
        <v>42809</v>
      </c>
      <c r="Z21" s="101">
        <f>_xll.qlRateHelperLatestDate(U21,Trigger)</f>
        <v>42901</v>
      </c>
      <c r="AA21" s="246">
        <v>9.9819481500975087E-4</v>
      </c>
      <c r="AE21" s="259"/>
      <c r="AZ21" s="100" t="s">
        <v>201</v>
      </c>
      <c r="BA21" s="101">
        <f>_xll.qlInterestRateIndexFixingDate(Currency&amp;"ibor"&amp;Tenor,BB21,Trigger)</f>
        <v>42234</v>
      </c>
      <c r="BB21" s="101">
        <f>_xll.qlCalendarAdvance(Calendar,BB20,AZ21,"f",,Trigger)</f>
        <v>42236</v>
      </c>
      <c r="BC21" s="101">
        <f>_xll.qlInterestRateIndexMaturity(Currency&amp;"ibor"&amp;Tenor,BB21,Trigger)</f>
        <v>42422</v>
      </c>
      <c r="BD21" s="246">
        <f>_xll.qlIndexFixing($AD$5,BA21,TRUE,_xll.ohTrigger(Trigger,Trigger6M))</f>
        <v>5.3357596659955604E-4</v>
      </c>
      <c r="BE21" s="246" t="e">
        <f>IFERROR(_xll.qlIndexFixing($BF$1,BA21,,_xll.ohTrigger(Trigger,Trigger6M)),#N/A)</f>
        <v>#N/A</v>
      </c>
    </row>
    <row r="22" spans="1:57" s="80" customFormat="1" ht="11.25" customHeight="1" x14ac:dyDescent="0.2">
      <c r="N22" s="87"/>
      <c r="O22" s="342" t="str">
        <f t="shared" ref="O22:O29" si="10">A24</f>
        <v>SF</v>
      </c>
      <c r="P22" s="342" t="str">
        <f t="shared" ref="P22:P29" si="11">E24</f>
        <v>H6</v>
      </c>
      <c r="Q22" s="343" t="str">
        <f t="shared" ref="Q22:R29" si="12">L24</f>
        <v>obj_00227#0017</v>
      </c>
      <c r="R22" s="98" t="b">
        <f t="shared" si="12"/>
        <v>1</v>
      </c>
      <c r="S22" s="327">
        <v>1</v>
      </c>
      <c r="T22" s="327">
        <v>1</v>
      </c>
      <c r="U22" s="100" t="str">
        <v>obj_0021b</v>
      </c>
      <c r="V22" s="100" t="str">
        <f>_xll.qlRateHelperQuoteName(U22)</f>
        <v>EUR_CURVE_FUT6M_M7</v>
      </c>
      <c r="W22" s="338">
        <f>_xll.qlRateHelperRate(U22,_xll.ohTrigger(Trigger,Trigger6M))</f>
        <v>2.2865000000000836E-3</v>
      </c>
      <c r="X22" s="338">
        <f>IFERROR(_xll.qlFuturesRateHelperConvexityAdjustment(U22,Trigger),"--")</f>
        <v>1.7500000000000002E-5</v>
      </c>
      <c r="Y22" s="101">
        <f>_xll.qlRateHelperEarliestDate(U22,Trigger)</f>
        <v>42907</v>
      </c>
      <c r="Z22" s="101">
        <f>_xll.qlRateHelperLatestDate(U22,Trigger)</f>
        <v>42999</v>
      </c>
      <c r="AA22" s="246">
        <v>1.1602245619467288E-3</v>
      </c>
      <c r="AE22" s="259"/>
      <c r="AZ22" s="100" t="s">
        <v>201</v>
      </c>
      <c r="BA22" s="101">
        <f>_xll.qlInterestRateIndexFixingDate(Currency&amp;"ibor"&amp;Tenor,BB22,Trigger)</f>
        <v>42235</v>
      </c>
      <c r="BB22" s="101">
        <f>_xll.qlCalendarAdvance(Calendar,BB21,AZ22,"f",,Trigger)</f>
        <v>42237</v>
      </c>
      <c r="BC22" s="101">
        <f>_xll.qlInterestRateIndexMaturity(Currency&amp;"ibor"&amp;Tenor,BB22,Trigger)</f>
        <v>42422</v>
      </c>
      <c r="BD22" s="246">
        <f>_xll.qlIndexFixing($AD$5,BA22,TRUE,_xll.ohTrigger(Trigger,Trigger6M))</f>
        <v>5.33589564354204E-4</v>
      </c>
      <c r="BE22" s="246" t="e">
        <f>IFERROR(_xll.qlIndexFixing($BF$1,BA22,,_xll.ohTrigger(Trigger,Trigger6M)),#N/A)</f>
        <v>#N/A</v>
      </c>
    </row>
    <row r="23" spans="1:57" s="80" customFormat="1" ht="11.25" customHeight="1" x14ac:dyDescent="0.2">
      <c r="A23" s="309" t="s">
        <v>12</v>
      </c>
      <c r="B23" s="309"/>
      <c r="C23" s="61" t="s">
        <v>241</v>
      </c>
      <c r="D23" s="61" t="s">
        <v>242</v>
      </c>
      <c r="E23" s="61" t="s">
        <v>243</v>
      </c>
      <c r="F23" s="61" t="s">
        <v>30</v>
      </c>
      <c r="G23" s="61" t="s">
        <v>4</v>
      </c>
      <c r="H23" s="61" t="s">
        <v>246</v>
      </c>
      <c r="I23" s="61" t="s">
        <v>5</v>
      </c>
      <c r="J23" s="61" t="s">
        <v>246</v>
      </c>
      <c r="K23" s="61" t="s">
        <v>247</v>
      </c>
      <c r="L23" s="61" t="s">
        <v>38</v>
      </c>
      <c r="M23" s="61" t="s">
        <v>42</v>
      </c>
      <c r="N23" s="87"/>
      <c r="O23" s="340" t="str">
        <f t="shared" si="10"/>
        <v>SF</v>
      </c>
      <c r="P23" s="340" t="str">
        <f t="shared" si="11"/>
        <v>M6</v>
      </c>
      <c r="Q23" s="344" t="str">
        <f t="shared" si="12"/>
        <v>obj_0021f#0017</v>
      </c>
      <c r="R23" s="100" t="b">
        <f t="shared" si="12"/>
        <v>1</v>
      </c>
      <c r="S23" s="341">
        <v>1</v>
      </c>
      <c r="T23" s="341">
        <v>1</v>
      </c>
      <c r="U23" s="100" t="str">
        <v>obj_00345</v>
      </c>
      <c r="V23" s="100" t="str">
        <f>_xll.qlRateHelperQuoteName(U23)</f>
        <v>EURAB6R3Y=</v>
      </c>
      <c r="W23" s="338">
        <f>_xll.qlRateHelperRate(U23,_xll.ohTrigger(Trigger,Trigger6M))</f>
        <v>1.8400000000000001E-3</v>
      </c>
      <c r="X23" s="338" t="str">
        <f>IFERROR(_xll.qlFuturesRateHelperConvexityAdjustment(U23,Trigger),"--")</f>
        <v>--</v>
      </c>
      <c r="Y23" s="101">
        <f>_xll.qlRateHelperEarliestDate(U23,Trigger)</f>
        <v>42209</v>
      </c>
      <c r="Z23" s="101">
        <f>_xll.qlRateHelperLatestDate(U23,Trigger)</f>
        <v>43305</v>
      </c>
      <c r="AA23" s="246">
        <v>1.8316090676055341E-3</v>
      </c>
      <c r="AE23" s="259"/>
      <c r="AZ23" s="100" t="s">
        <v>201</v>
      </c>
      <c r="BA23" s="101">
        <f>_xll.qlInterestRateIndexFixingDate(Currency&amp;"ibor"&amp;Tenor,BB23,Trigger)</f>
        <v>42236</v>
      </c>
      <c r="BB23" s="101">
        <f>_xll.qlCalendarAdvance(Calendar,BB22,AZ23,"f",,Trigger)</f>
        <v>42240</v>
      </c>
      <c r="BC23" s="101">
        <f>_xll.qlInterestRateIndexMaturity(Currency&amp;"ibor"&amp;Tenor,BB23,Trigger)</f>
        <v>42424</v>
      </c>
      <c r="BD23" s="246">
        <f>_xll.qlIndexFixing($AD$5,BA23,TRUE,_xll.ohTrigger(Trigger,Trigger6M))</f>
        <v>5.3297421453517475E-4</v>
      </c>
      <c r="BE23" s="246" t="e">
        <f>IFERROR(_xll.qlIndexFixing($BF$1,BA23,,_xll.ohTrigger(Trigger,Trigger6M)),#N/A)</f>
        <v>#N/A</v>
      </c>
    </row>
    <row r="24" spans="1:57" s="80" customFormat="1" ht="11.25" customHeight="1" x14ac:dyDescent="0.2">
      <c r="A24" s="294" t="s">
        <v>238</v>
      </c>
      <c r="B24" s="98" t="s">
        <v>244</v>
      </c>
      <c r="C24" s="295" t="str">
        <f t="array" ref="C24:C31">_xll.ohFilter(Quote!Z4:Z102,Quote!Y4:Y102="SF")</f>
        <v>H6</v>
      </c>
      <c r="D24" s="296" t="str">
        <f t="array" ref="D24:D31">_xll.qlIMMcode(_xll.ohFilter(PastedValue!V2:V62,PastedValue!U2:U62="Sf"),Trigger)</f>
        <v>H6</v>
      </c>
      <c r="E24" s="297" t="str">
        <f t="shared" ref="E24:E31" si="13">IF(DataSelect="Mx_Live",$C24,$D24)</f>
        <v>H6</v>
      </c>
      <c r="F24" s="334">
        <f>_xll.qlIMMdate(E24,Evaluationdate,Trigger)</f>
        <v>42445</v>
      </c>
      <c r="G24" s="276" t="str">
        <f t="shared" ref="G24:G31" si="14">PROPER(Currency)&amp;FamilyName&amp;"3M"</f>
        <v>Euribor3M</v>
      </c>
      <c r="H24" s="364">
        <f t="array" ref="H24:H31">_xll.ohFilter(PastedValue!AB2:AB74,PastedValue!U2:U74="Sf")</f>
        <v>99.927199999999999</v>
      </c>
      <c r="I24" s="310">
        <f>Quote!AY23/100</f>
        <v>0</v>
      </c>
      <c r="J24" s="310" t="str">
        <f>IFERROR(_xll.qlSimpleQuote(A24&amp;D24,H24,,Permanent,Trigger,TRUE),"--")</f>
        <v>SFH6#0006</v>
      </c>
      <c r="K24" s="311" t="str">
        <f t="shared" ref="K24:K31" si="15">Currency&amp;"_CURVE_FUT"&amp;Tenor&amp;"_"&amp;$C24</f>
        <v>EUR_CURVE_FUT6M_H6</v>
      </c>
      <c r="L24" s="298" t="str">
        <f>_xll.qlFuturesRateHelper(,IF(DataSelect="Reference",$J24,$K24),B24,$E24,$G24,$I24,Permanent,Trigger,ObjectOverwrite)</f>
        <v>obj_00227#0017</v>
      </c>
      <c r="M24" s="275" t="b">
        <v>1</v>
      </c>
      <c r="N24" s="87"/>
      <c r="O24" s="340" t="str">
        <f t="shared" si="10"/>
        <v>SF</v>
      </c>
      <c r="P24" s="340" t="str">
        <f t="shared" si="11"/>
        <v>U6</v>
      </c>
      <c r="Q24" s="344" t="str">
        <f t="shared" si="12"/>
        <v>obj_00224#0017</v>
      </c>
      <c r="R24" s="100" t="b">
        <f t="shared" si="12"/>
        <v>1</v>
      </c>
      <c r="S24" s="341">
        <v>1</v>
      </c>
      <c r="T24" s="341">
        <v>1</v>
      </c>
      <c r="U24" s="100" t="str">
        <v>obj_00333</v>
      </c>
      <c r="V24" s="100" t="str">
        <f>_xll.qlRateHelperQuoteName(U24)</f>
        <v>EURAB6R4Y=</v>
      </c>
      <c r="W24" s="338">
        <f>_xll.qlRateHelperRate(U24,_xll.ohTrigger(Trigger,Trigger6M))</f>
        <v>3.0299999999999997E-3</v>
      </c>
      <c r="X24" s="338" t="str">
        <f>IFERROR(_xll.qlFuturesRateHelperConvexityAdjustment(U24,Trigger),"--")</f>
        <v>--</v>
      </c>
      <c r="Y24" s="101">
        <f>_xll.qlRateHelperEarliestDate(U24,Trigger)</f>
        <v>42209</v>
      </c>
      <c r="Z24" s="101">
        <f>_xll.qlRateHelperLatestDate(U24,Trigger)</f>
        <v>43670</v>
      </c>
      <c r="AA24" s="246">
        <v>3.0303170096043913E-3</v>
      </c>
      <c r="AE24" s="250"/>
      <c r="AZ24" s="100" t="s">
        <v>201</v>
      </c>
      <c r="BA24" s="101">
        <f>_xll.qlInterestRateIndexFixingDate(Currency&amp;"ibor"&amp;Tenor,BB24,Trigger)</f>
        <v>42237</v>
      </c>
      <c r="BB24" s="101">
        <f>_xll.qlCalendarAdvance(Calendar,BB23,AZ24,"f",,Trigger)</f>
        <v>42241</v>
      </c>
      <c r="BC24" s="101">
        <f>_xll.qlInterestRateIndexMaturity(Currency&amp;"ibor"&amp;Tenor,BB24,Trigger)</f>
        <v>42425</v>
      </c>
      <c r="BD24" s="246">
        <f>_xll.qlIndexFixing($AD$5,BA24,TRUE,_xll.ohTrigger(Trigger,Trigger6M))</f>
        <v>5.3229218084043634E-4</v>
      </c>
      <c r="BE24" s="246" t="e">
        <f>IFERROR(_xll.qlIndexFixing($BF$1,BA24,,_xll.ohTrigger(Trigger,Trigger6M)),#N/A)</f>
        <v>#N/A</v>
      </c>
    </row>
    <row r="25" spans="1:57" s="80" customFormat="1" ht="11.25" customHeight="1" x14ac:dyDescent="0.2">
      <c r="A25" s="299" t="s">
        <v>238</v>
      </c>
      <c r="B25" s="100" t="s">
        <v>244</v>
      </c>
      <c r="C25" s="300" t="str">
        <v>M6</v>
      </c>
      <c r="D25" s="301" t="str">
        <v>M6</v>
      </c>
      <c r="E25" s="302" t="str">
        <f t="shared" si="13"/>
        <v>M6</v>
      </c>
      <c r="F25" s="335">
        <f>_xll.qlIMMdate(E25,Evaluationdate,Trigger)</f>
        <v>42536</v>
      </c>
      <c r="G25" s="282" t="str">
        <f t="shared" si="14"/>
        <v>Euribor3M</v>
      </c>
      <c r="H25" s="365">
        <v>99.915300000000002</v>
      </c>
      <c r="I25" s="312">
        <f>Quote!AY24/100</f>
        <v>-2.5000000000000002E-6</v>
      </c>
      <c r="J25" s="312" t="str">
        <f>IFERROR(_xll.qlSimpleQuote(A25&amp;D25,H25,,Permanent,Trigger,TRUE),"--")</f>
        <v>SFM6#0004</v>
      </c>
      <c r="K25" s="313" t="str">
        <f t="shared" si="15"/>
        <v>EUR_CURVE_FUT6M_M6</v>
      </c>
      <c r="L25" s="303" t="str">
        <f>_xll.qlFuturesRateHelper(,IF(DataSelect="Reference",$J25,$K25),B25,$E25,$G25,$I25,Permanent,Trigger,ObjectOverwrite)</f>
        <v>obj_0021f#0017</v>
      </c>
      <c r="M25" s="303" t="b">
        <v>1</v>
      </c>
      <c r="N25" s="87"/>
      <c r="O25" s="340" t="str">
        <f t="shared" si="10"/>
        <v>SF</v>
      </c>
      <c r="P25" s="340" t="str">
        <f t="shared" si="11"/>
        <v>Z6</v>
      </c>
      <c r="Q25" s="344" t="str">
        <f t="shared" si="12"/>
        <v>obj_00226#0017</v>
      </c>
      <c r="R25" s="100" t="b">
        <f t="shared" si="12"/>
        <v>1</v>
      </c>
      <c r="S25" s="341">
        <v>1</v>
      </c>
      <c r="T25" s="341">
        <v>1</v>
      </c>
      <c r="U25" s="100" t="str">
        <v>obj_00331</v>
      </c>
      <c r="V25" s="100" t="str">
        <f>_xll.qlRateHelperQuoteName(U25)</f>
        <v>EURAB6R5Y=</v>
      </c>
      <c r="W25" s="338">
        <f>_xll.qlRateHelperRate(U25,_xll.ohTrigger(Trigger,Trigger6M))</f>
        <v>4.4400000000000004E-3</v>
      </c>
      <c r="X25" s="338" t="str">
        <f>IFERROR(_xll.qlFuturesRateHelperConvexityAdjustment(U25,Trigger),"--")</f>
        <v>--</v>
      </c>
      <c r="Y25" s="101">
        <f>_xll.qlRateHelperEarliestDate(U25,Trigger)</f>
        <v>42209</v>
      </c>
      <c r="Z25" s="101">
        <f>_xll.qlRateHelperLatestDate(U25,Trigger)</f>
        <v>44036</v>
      </c>
      <c r="AA25" s="246">
        <v>4.4501898108965446E-3</v>
      </c>
      <c r="AE25" s="250"/>
      <c r="AZ25" s="100" t="s">
        <v>201</v>
      </c>
      <c r="BA25" s="101">
        <f>_xll.qlInterestRateIndexFixingDate(Currency&amp;"ibor"&amp;Tenor,BB25,Trigger)</f>
        <v>42240</v>
      </c>
      <c r="BB25" s="101">
        <f>_xll.qlCalendarAdvance(Calendar,BB24,AZ25,"f",,Trigger)</f>
        <v>42242</v>
      </c>
      <c r="BC25" s="101">
        <f>_xll.qlInterestRateIndexMaturity(Currency&amp;"ibor"&amp;Tenor,BB25,Trigger)</f>
        <v>42426</v>
      </c>
      <c r="BD25" s="246">
        <f>_xll.qlIndexFixing($AD$5,BA25,TRUE,_xll.ohTrigger(Trigger,Trigger6M))</f>
        <v>5.3159770301084482E-4</v>
      </c>
      <c r="BE25" s="246" t="e">
        <f>IFERROR(_xll.qlIndexFixing($BF$1,BA25,,_xll.ohTrigger(Trigger,Trigger6M)),#N/A)</f>
        <v>#N/A</v>
      </c>
    </row>
    <row r="26" spans="1:57" s="80" customFormat="1" ht="11.25" customHeight="1" x14ac:dyDescent="0.2">
      <c r="A26" s="299" t="s">
        <v>238</v>
      </c>
      <c r="B26" s="100" t="s">
        <v>244</v>
      </c>
      <c r="C26" s="300" t="str">
        <v>U6</v>
      </c>
      <c r="D26" s="301" t="str">
        <v>U6</v>
      </c>
      <c r="E26" s="302" t="str">
        <f t="shared" si="13"/>
        <v>U6</v>
      </c>
      <c r="F26" s="335">
        <f>_xll.qlIMMdate(E26,Evaluationdate,Trigger)</f>
        <v>42634</v>
      </c>
      <c r="G26" s="282" t="str">
        <f t="shared" si="14"/>
        <v>Euribor3M</v>
      </c>
      <c r="H26" s="365">
        <v>99.889300000000006</v>
      </c>
      <c r="I26" s="312">
        <f>Quote!AY25/100</f>
        <v>-2.5000000000000002E-6</v>
      </c>
      <c r="J26" s="312" t="str">
        <f>IFERROR(_xll.qlSimpleQuote(A26&amp;D26,H26,,Permanent,Trigger,TRUE),"--")</f>
        <v>SFU6#0004</v>
      </c>
      <c r="K26" s="313" t="str">
        <f t="shared" si="15"/>
        <v>EUR_CURVE_FUT6M_U6</v>
      </c>
      <c r="L26" s="303" t="str">
        <f>_xll.qlFuturesRateHelper(,IF(DataSelect="Reference",$J26,$K26),B26,$E26,$G26,$I26,Permanent,Trigger,ObjectOverwrite)</f>
        <v>obj_00224#0017</v>
      </c>
      <c r="M26" s="303" t="b">
        <v>1</v>
      </c>
      <c r="N26" s="87"/>
      <c r="O26" s="340" t="str">
        <f t="shared" si="10"/>
        <v>SF</v>
      </c>
      <c r="P26" s="340" t="str">
        <f t="shared" si="11"/>
        <v>H7</v>
      </c>
      <c r="Q26" s="344" t="str">
        <f t="shared" si="12"/>
        <v>obj_00220#0017</v>
      </c>
      <c r="R26" s="100" t="b">
        <f t="shared" si="12"/>
        <v>1</v>
      </c>
      <c r="S26" s="341">
        <v>1</v>
      </c>
      <c r="T26" s="341">
        <v>1</v>
      </c>
      <c r="U26" s="100" t="str">
        <v>obj_002ca</v>
      </c>
      <c r="V26" s="100" t="str">
        <f>_xll.qlRateHelperQuoteName(U26)</f>
        <v>EURAB6R6Y=</v>
      </c>
      <c r="W26" s="338">
        <f>_xll.qlRateHelperRate(U26,_xll.ohTrigger(Trigger,Trigger6M))</f>
        <v>5.8899999999999994E-3</v>
      </c>
      <c r="X26" s="338" t="str">
        <f>IFERROR(_xll.qlFuturesRateHelperConvexityAdjustment(U26,Trigger),"--")</f>
        <v>--</v>
      </c>
      <c r="Y26" s="101">
        <f>_xll.qlRateHelperEarliestDate(U26,Trigger)</f>
        <v>42209</v>
      </c>
      <c r="Z26" s="101">
        <f>_xll.qlRateHelperLatestDate(U26,Trigger)</f>
        <v>44403</v>
      </c>
      <c r="AA26" s="246">
        <v>5.9089787592271695E-3</v>
      </c>
      <c r="AE26" s="250"/>
      <c r="AZ26" s="100" t="s">
        <v>201</v>
      </c>
      <c r="BA26" s="101">
        <f>_xll.qlInterestRateIndexFixingDate(Currency&amp;"ibor"&amp;Tenor,BB26,Trigger)</f>
        <v>42241</v>
      </c>
      <c r="BB26" s="101">
        <f>_xll.qlCalendarAdvance(Calendar,BB25,AZ26,"f",,Trigger)</f>
        <v>42243</v>
      </c>
      <c r="BC26" s="101">
        <f>_xll.qlInterestRateIndexMaturity(Currency&amp;"ibor"&amp;Tenor,BB26,Trigger)</f>
        <v>42429</v>
      </c>
      <c r="BD26" s="246">
        <f>_xll.qlIndexFixing($AD$5,BA26,TRUE,_xll.ohTrigger(Trigger,Trigger6M))</f>
        <v>5.2601265044640146E-4</v>
      </c>
      <c r="BE26" s="246" t="e">
        <f>IFERROR(_xll.qlIndexFixing($BF$1,BA26,,_xll.ohTrigger(Trigger,Trigger6M)),#N/A)</f>
        <v>#N/A</v>
      </c>
    </row>
    <row r="27" spans="1:57" s="80" customFormat="1" ht="11.25" customHeight="1" x14ac:dyDescent="0.2">
      <c r="A27" s="299" t="s">
        <v>238</v>
      </c>
      <c r="B27" s="100" t="s">
        <v>244</v>
      </c>
      <c r="C27" s="300" t="str">
        <v>Z6</v>
      </c>
      <c r="D27" s="301" t="str">
        <v>Z6</v>
      </c>
      <c r="E27" s="302" t="str">
        <f t="shared" si="13"/>
        <v>Z6</v>
      </c>
      <c r="F27" s="335">
        <f>_xll.qlIMMdate(E27,Evaluationdate,Trigger)</f>
        <v>42725</v>
      </c>
      <c r="G27" s="282" t="str">
        <f t="shared" si="14"/>
        <v>Euribor3M</v>
      </c>
      <c r="H27" s="365">
        <v>99.851650000000006</v>
      </c>
      <c r="I27" s="312">
        <f>Quote!AY26/100</f>
        <v>0</v>
      </c>
      <c r="J27" s="312" t="str">
        <f>IFERROR(_xll.qlSimpleQuote(A27&amp;D27,H27,,Permanent,Trigger,TRUE),"--")</f>
        <v>SFZ6#0004</v>
      </c>
      <c r="K27" s="313" t="str">
        <f t="shared" si="15"/>
        <v>EUR_CURVE_FUT6M_Z6</v>
      </c>
      <c r="L27" s="303" t="str">
        <f>_xll.qlFuturesRateHelper(,IF(DataSelect="Reference",$J27,$K27),B27,$E27,$G27,$I27,Permanent,Trigger,ObjectOverwrite)</f>
        <v>obj_00226#0017</v>
      </c>
      <c r="M27" s="303" t="b">
        <v>1</v>
      </c>
      <c r="N27" s="87"/>
      <c r="O27" s="340" t="str">
        <f t="shared" si="10"/>
        <v>SF</v>
      </c>
      <c r="P27" s="340" t="str">
        <f t="shared" si="11"/>
        <v>M7</v>
      </c>
      <c r="Q27" s="344" t="str">
        <f t="shared" si="12"/>
        <v>obj_0021b#0017</v>
      </c>
      <c r="R27" s="100" t="b">
        <f t="shared" si="12"/>
        <v>1</v>
      </c>
      <c r="S27" s="341">
        <v>1</v>
      </c>
      <c r="T27" s="341">
        <v>1</v>
      </c>
      <c r="U27" s="100" t="str">
        <v>obj_002b3</v>
      </c>
      <c r="V27" s="100" t="str">
        <f>_xll.qlRateHelperQuoteName(U27)</f>
        <v>EURAB6R7Y=</v>
      </c>
      <c r="W27" s="338">
        <f>_xll.qlRateHelperRate(U27,_xll.ohTrigger(Trigger,Trigger6M))</f>
        <v>7.3000000000000001E-3</v>
      </c>
      <c r="X27" s="338" t="str">
        <f>IFERROR(_xll.qlFuturesRateHelperConvexityAdjustment(U27,Trigger),"--")</f>
        <v>--</v>
      </c>
      <c r="Y27" s="101">
        <f>_xll.qlRateHelperEarliestDate(U27,Trigger)</f>
        <v>42209</v>
      </c>
      <c r="Z27" s="101">
        <f>_xll.qlRateHelperLatestDate(U27,Trigger)</f>
        <v>44767</v>
      </c>
      <c r="AA27" s="246">
        <v>7.3361286652166811E-3</v>
      </c>
      <c r="AE27" s="250"/>
      <c r="AZ27" s="100" t="s">
        <v>201</v>
      </c>
      <c r="BA27" s="101">
        <f>_xll.qlInterestRateIndexFixingDate(Currency&amp;"ibor"&amp;Tenor,BB27,Trigger)</f>
        <v>42242</v>
      </c>
      <c r="BB27" s="101">
        <f>_xll.qlCalendarAdvance(Calendar,BB26,AZ27,"f",,Trigger)</f>
        <v>42244</v>
      </c>
      <c r="BC27" s="101">
        <f>_xll.qlInterestRateIndexMaturity(Currency&amp;"ibor"&amp;Tenor,BB27,Trigger)</f>
        <v>42429</v>
      </c>
      <c r="BD27" s="246">
        <f>_xll.qlIndexFixing($AD$5,BA27,TRUE,_xll.ohTrigger(Trigger,Trigger6M))</f>
        <v>5.2771317854122409E-4</v>
      </c>
      <c r="BE27" s="246" t="e">
        <f>IFERROR(_xll.qlIndexFixing($BF$1,BA27,,_xll.ohTrigger(Trigger,Trigger6M)),#N/A)</f>
        <v>#N/A</v>
      </c>
    </row>
    <row r="28" spans="1:57" s="80" customFormat="1" ht="11.25" customHeight="1" x14ac:dyDescent="0.2">
      <c r="A28" s="299" t="s">
        <v>238</v>
      </c>
      <c r="B28" s="100" t="s">
        <v>244</v>
      </c>
      <c r="C28" s="300" t="str">
        <v>H7</v>
      </c>
      <c r="D28" s="301" t="str">
        <v>H7</v>
      </c>
      <c r="E28" s="302" t="str">
        <f t="shared" si="13"/>
        <v>H7</v>
      </c>
      <c r="F28" s="335">
        <f>_xll.qlIMMdate(E28,Evaluationdate,Trigger)</f>
        <v>42809</v>
      </c>
      <c r="G28" s="282" t="str">
        <f t="shared" si="14"/>
        <v>Euribor3M</v>
      </c>
      <c r="H28" s="365">
        <v>99.802400000000006</v>
      </c>
      <c r="I28" s="312">
        <f>Quote!AY27/100</f>
        <v>0</v>
      </c>
      <c r="J28" s="312" t="str">
        <f>IFERROR(_xll.qlSimpleQuote(A28&amp;D28,H28,,Permanent,Trigger,TRUE),"--")</f>
        <v>SFH7#0004</v>
      </c>
      <c r="K28" s="313" t="str">
        <f t="shared" si="15"/>
        <v>EUR_CURVE_FUT6M_H7</v>
      </c>
      <c r="L28" s="303" t="str">
        <f>_xll.qlFuturesRateHelper(,IF(DataSelect="Reference",$J28,$K28),B28,$E28,$G28,$I28,Permanent,Trigger,ObjectOverwrite)</f>
        <v>obj_00220#0017</v>
      </c>
      <c r="M28" s="303" t="b">
        <v>1</v>
      </c>
      <c r="N28" s="87"/>
      <c r="O28" s="340" t="str">
        <f t="shared" si="10"/>
        <v>SF</v>
      </c>
      <c r="P28" s="340" t="e">
        <f t="shared" si="11"/>
        <v>#N/A</v>
      </c>
      <c r="Q28" s="344" t="e">
        <f t="shared" si="12"/>
        <v>#NUM!</v>
      </c>
      <c r="R28" s="100" t="b">
        <f t="shared" si="12"/>
        <v>0</v>
      </c>
      <c r="S28" s="341">
        <v>1</v>
      </c>
      <c r="T28" s="341">
        <v>1</v>
      </c>
      <c r="U28" s="100" t="str">
        <v>obj_002dd</v>
      </c>
      <c r="V28" s="100" t="str">
        <f>_xll.qlRateHelperQuoteName(U28)</f>
        <v>EURAB6R8Y=</v>
      </c>
      <c r="W28" s="338">
        <f>_xll.qlRateHelperRate(U28,_xll.ohTrigger(Trigger,Trigger6M))</f>
        <v>8.6400000000000018E-3</v>
      </c>
      <c r="X28" s="338" t="str">
        <f>IFERROR(_xll.qlFuturesRateHelperConvexityAdjustment(U28,Trigger),"--")</f>
        <v>--</v>
      </c>
      <c r="Y28" s="101">
        <f>_xll.qlRateHelperEarliestDate(U28,Trigger)</f>
        <v>42209</v>
      </c>
      <c r="Z28" s="101">
        <f>_xll.qlRateHelperLatestDate(U28,Trigger)</f>
        <v>45131</v>
      </c>
      <c r="AA28" s="246">
        <v>8.7020902297149996E-3</v>
      </c>
      <c r="AE28" s="250"/>
      <c r="AZ28" s="100" t="s">
        <v>201</v>
      </c>
      <c r="BA28" s="101">
        <f>_xll.qlInterestRateIndexFixingDate(Currency&amp;"ibor"&amp;Tenor,BB28,Trigger)</f>
        <v>42243</v>
      </c>
      <c r="BB28" s="101">
        <f>_xll.qlCalendarAdvance(Calendar,BB27,AZ28,"f",,Trigger)</f>
        <v>42247</v>
      </c>
      <c r="BC28" s="101">
        <f>_xll.qlInterestRateIndexMaturity(Currency&amp;"ibor"&amp;Tenor,BB28,Trigger)</f>
        <v>42429</v>
      </c>
      <c r="BD28" s="246">
        <f>_xll.qlIndexFixing($AD$5,BA28,TRUE,_xll.ohTrigger(Trigger,Trigger6M))</f>
        <v>5.3297185964233402E-4</v>
      </c>
      <c r="BE28" s="246" t="e">
        <f>IFERROR(_xll.qlIndexFixing($BF$1,BA28,,_xll.ohTrigger(Trigger,Trigger6M)),#N/A)</f>
        <v>#N/A</v>
      </c>
    </row>
    <row r="29" spans="1:57" s="80" customFormat="1" ht="11.25" customHeight="1" x14ac:dyDescent="0.2">
      <c r="A29" s="299" t="s">
        <v>238</v>
      </c>
      <c r="B29" s="100" t="s">
        <v>244</v>
      </c>
      <c r="C29" s="300" t="str">
        <v>M7</v>
      </c>
      <c r="D29" s="301" t="str">
        <v>M7</v>
      </c>
      <c r="E29" s="302" t="str">
        <f t="shared" si="13"/>
        <v>M7</v>
      </c>
      <c r="F29" s="335">
        <f>_xll.qlIMMdate(E29,Evaluationdate,Trigger)</f>
        <v>42907</v>
      </c>
      <c r="G29" s="282" t="str">
        <f t="shared" si="14"/>
        <v>Euribor3M</v>
      </c>
      <c r="H29" s="365">
        <v>99.769499999999994</v>
      </c>
      <c r="I29" s="312">
        <f>Quote!AY28/100</f>
        <v>1.7500000000000002E-5</v>
      </c>
      <c r="J29" s="312" t="str">
        <f>IFERROR(_xll.qlSimpleQuote(A29&amp;D29,H29,,Permanent,Trigger,TRUE),"--")</f>
        <v>SFM7#0004</v>
      </c>
      <c r="K29" s="313" t="str">
        <f t="shared" si="15"/>
        <v>EUR_CURVE_FUT6M_M7</v>
      </c>
      <c r="L29" s="303" t="str">
        <f>_xll.qlFuturesRateHelper(,IF(DataSelect="Reference",$J29,$K29),B29,$E29,$G29,$I29,Permanent,Trigger,ObjectOverwrite)</f>
        <v>obj_0021b#0017</v>
      </c>
      <c r="M29" s="303" t="b">
        <v>1</v>
      </c>
      <c r="N29" s="87"/>
      <c r="O29" s="345" t="str">
        <f t="shared" si="10"/>
        <v>SF</v>
      </c>
      <c r="P29" s="345" t="e">
        <f t="shared" si="11"/>
        <v>#N/A</v>
      </c>
      <c r="Q29" s="346" t="e">
        <f t="shared" si="12"/>
        <v>#NUM!</v>
      </c>
      <c r="R29" s="110" t="b">
        <f t="shared" si="12"/>
        <v>0</v>
      </c>
      <c r="S29" s="347">
        <v>1</v>
      </c>
      <c r="T29" s="347">
        <v>1</v>
      </c>
      <c r="U29" s="100" t="str">
        <v>obj_00335</v>
      </c>
      <c r="V29" s="100" t="str">
        <f>_xll.qlRateHelperQuoteName(U29)</f>
        <v>EURAB6R9Y=</v>
      </c>
      <c r="W29" s="338">
        <f>_xll.qlRateHelperRate(U29,_xll.ohTrigger(Trigger,Trigger6M))</f>
        <v>9.8499999999999994E-3</v>
      </c>
      <c r="X29" s="338" t="str">
        <f>IFERROR(_xll.qlFuturesRateHelperConvexityAdjustment(U29,Trigger),"--")</f>
        <v>--</v>
      </c>
      <c r="Y29" s="101">
        <f>_xll.qlRateHelperEarliestDate(U29,Trigger)</f>
        <v>42209</v>
      </c>
      <c r="Z29" s="101">
        <f>_xll.qlRateHelperLatestDate(U29,Trigger)</f>
        <v>45497</v>
      </c>
      <c r="AA29" s="246">
        <v>9.9418469890367941E-3</v>
      </c>
      <c r="AE29" s="250"/>
      <c r="AZ29" s="100" t="s">
        <v>201</v>
      </c>
      <c r="BA29" s="101">
        <f>_xll.qlInterestRateIndexFixingDate(Currency&amp;"ibor"&amp;Tenor,BB29,Trigger)</f>
        <v>42244</v>
      </c>
      <c r="BB29" s="101">
        <f>_xll.qlCalendarAdvance(Calendar,BB28,AZ29,"f",,Trigger)</f>
        <v>42248</v>
      </c>
      <c r="BC29" s="101">
        <f>_xll.qlInterestRateIndexMaturity(Currency&amp;"ibor"&amp;Tenor,BB29,Trigger)</f>
        <v>42430</v>
      </c>
      <c r="BD29" s="246">
        <f>_xll.qlIndexFixing($AD$5,BA29,TRUE,_xll.ohTrigger(Trigger,Trigger6M))</f>
        <v>5.3223441765441976E-4</v>
      </c>
      <c r="BE29" s="246" t="e">
        <f>IFERROR(_xll.qlIndexFixing($BF$1,BA29,,_xll.ohTrigger(Trigger,Trigger6M)),#N/A)</f>
        <v>#N/A</v>
      </c>
    </row>
    <row r="30" spans="1:57" s="80" customFormat="1" ht="11.25" customHeight="1" x14ac:dyDescent="0.2">
      <c r="A30" s="299" t="s">
        <v>238</v>
      </c>
      <c r="B30" s="100" t="s">
        <v>244</v>
      </c>
      <c r="C30" s="300" t="e">
        <v>#N/A</v>
      </c>
      <c r="D30" s="301" t="e">
        <v>#N/A</v>
      </c>
      <c r="E30" s="302" t="e">
        <f t="shared" si="13"/>
        <v>#N/A</v>
      </c>
      <c r="F30" s="335" t="e">
        <f>_xll.qlIMMdate(E30,Evaluationdate,Trigger)</f>
        <v>#NUM!</v>
      </c>
      <c r="G30" s="282" t="str">
        <f t="shared" si="14"/>
        <v>Euribor3M</v>
      </c>
      <c r="H30" s="365" t="e">
        <v>#N/A</v>
      </c>
      <c r="I30" s="312">
        <f>Quote!AY29/100</f>
        <v>0</v>
      </c>
      <c r="J30" s="312" t="str">
        <f>IFERROR(_xll.qlSimpleQuote(A30&amp;D30,H30,,Permanent,Trigger,TRUE),"--")</f>
        <v>--</v>
      </c>
      <c r="K30" s="313" t="e">
        <f t="shared" si="15"/>
        <v>#N/A</v>
      </c>
      <c r="L30" s="303" t="e">
        <f>_xll.qlFuturesRateHelper(,IF(DataSelect="Reference",$J30,$K30),B30,$E30,$G30,$I30,Permanent,Trigger,ObjectOverwrite)</f>
        <v>#NUM!</v>
      </c>
      <c r="M30" s="303" t="b">
        <v>0</v>
      </c>
      <c r="N30" s="87"/>
      <c r="O30" s="340" t="str">
        <f t="shared" ref="O30:O61" si="16">A35</f>
        <v>SW</v>
      </c>
      <c r="P30" s="340" t="str">
        <f t="shared" ref="P30:P61" si="17">B35</f>
        <v>3Y</v>
      </c>
      <c r="Q30" s="344" t="str">
        <f t="shared" ref="Q30:Q61" si="18">L35</f>
        <v>obj_00345#0012</v>
      </c>
      <c r="R30" s="340" t="b">
        <f>M35</f>
        <v>1</v>
      </c>
      <c r="S30" s="348">
        <v>1</v>
      </c>
      <c r="T30" s="348">
        <v>1</v>
      </c>
      <c r="U30" s="100" t="str">
        <v>obj_00312</v>
      </c>
      <c r="V30" s="100" t="str">
        <f>_xll.qlRateHelperQuoteName(U30)</f>
        <v>EURAB6R10Y=</v>
      </c>
      <c r="W30" s="338">
        <f>_xll.qlRateHelperRate(U30,_xll.ohTrigger(Trigger,Trigger6M))</f>
        <v>1.0920000000000001E-2</v>
      </c>
      <c r="X30" s="338" t="str">
        <f>IFERROR(_xll.qlFuturesRateHelperConvexityAdjustment(U30,Trigger),"--")</f>
        <v>--</v>
      </c>
      <c r="Y30" s="101">
        <f>_xll.qlRateHelperEarliestDate(U30,Trigger)</f>
        <v>42209</v>
      </c>
      <c r="Z30" s="101">
        <f>_xll.qlRateHelperLatestDate(U30,Trigger)</f>
        <v>45862</v>
      </c>
      <c r="AA30" s="246">
        <v>1.103878097942843E-2</v>
      </c>
      <c r="AE30" s="250"/>
      <c r="AZ30" s="100" t="s">
        <v>201</v>
      </c>
      <c r="BA30" s="101">
        <f>_xll.qlInterestRateIndexFixingDate(Currency&amp;"ibor"&amp;Tenor,BB30,Trigger)</f>
        <v>42247</v>
      </c>
      <c r="BB30" s="101">
        <f>_xll.qlCalendarAdvance(Calendar,BB29,AZ30,"f",,Trigger)</f>
        <v>42249</v>
      </c>
      <c r="BC30" s="101">
        <f>_xll.qlInterestRateIndexMaturity(Currency&amp;"ibor"&amp;Tenor,BB30,Trigger)</f>
        <v>42431</v>
      </c>
      <c r="BD30" s="246">
        <f>_xll.qlIndexFixing($AD$5,BA30,TRUE,_xll.ohTrigger(Trigger,Trigger6M))</f>
        <v>5.3148439485626578E-4</v>
      </c>
      <c r="BE30" s="246" t="e">
        <f>IFERROR(_xll.qlIndexFixing($BF$1,BA30,,_xll.ohTrigger(Trigger,Trigger6M)),#N/A)</f>
        <v>#N/A</v>
      </c>
    </row>
    <row r="31" spans="1:57" s="80" customFormat="1" ht="11.25" customHeight="1" x14ac:dyDescent="0.2">
      <c r="A31" s="304" t="s">
        <v>238</v>
      </c>
      <c r="B31" s="110" t="s">
        <v>244</v>
      </c>
      <c r="C31" s="305" t="e">
        <v>#N/A</v>
      </c>
      <c r="D31" s="306" t="e">
        <v>#N/A</v>
      </c>
      <c r="E31" s="307" t="e">
        <f t="shared" si="13"/>
        <v>#N/A</v>
      </c>
      <c r="F31" s="336" t="e">
        <f>_xll.qlIMMdate(E31,Evaluationdate,Trigger)</f>
        <v>#NUM!</v>
      </c>
      <c r="G31" s="288" t="str">
        <f t="shared" si="14"/>
        <v>Euribor3M</v>
      </c>
      <c r="H31" s="366" t="e">
        <v>#N/A</v>
      </c>
      <c r="I31" s="314">
        <f>Quote!AY30/100</f>
        <v>0</v>
      </c>
      <c r="J31" s="314" t="str">
        <f>IFERROR(_xll.qlSimpleQuote(A31&amp;D31,H31,,Permanent,Trigger,TRUE),"--")</f>
        <v>--</v>
      </c>
      <c r="K31" s="315" t="e">
        <f t="shared" si="15"/>
        <v>#N/A</v>
      </c>
      <c r="L31" s="308" t="e">
        <f>_xll.qlFuturesRateHelper(,IF(DataSelect="Reference",$J31,$K31),B31,$E31,$G31,$I31,Permanent,Trigger,ObjectOverwrite)</f>
        <v>#NUM!</v>
      </c>
      <c r="M31" s="308" t="b">
        <v>0</v>
      </c>
      <c r="N31" s="87"/>
      <c r="O31" s="340" t="str">
        <f t="shared" si="16"/>
        <v>SW</v>
      </c>
      <c r="P31" s="340" t="str">
        <f t="shared" si="17"/>
        <v>4Y</v>
      </c>
      <c r="Q31" s="344" t="str">
        <f t="shared" si="18"/>
        <v>obj_00333#0012</v>
      </c>
      <c r="R31" s="340" t="b">
        <f t="shared" ref="R31:R94" si="19">M36</f>
        <v>1</v>
      </c>
      <c r="S31" s="348">
        <v>1</v>
      </c>
      <c r="T31" s="348">
        <v>1</v>
      </c>
      <c r="U31" s="100" t="str">
        <v>obj_0030d</v>
      </c>
      <c r="V31" s="100" t="str">
        <f>_xll.qlRateHelperQuoteName(U31)</f>
        <v>EURAB6R11Y=</v>
      </c>
      <c r="W31" s="338">
        <f>_xll.qlRateHelperRate(U31,_xll.ohTrigger(Trigger,Trigger6M))</f>
        <v>1.1881678939999999E-2</v>
      </c>
      <c r="X31" s="338" t="str">
        <f>IFERROR(_xll.qlFuturesRateHelperConvexityAdjustment(U31,Trigger),"--")</f>
        <v>--</v>
      </c>
      <c r="Y31" s="101">
        <f>_xll.qlRateHelperEarliestDate(U31,Trigger)</f>
        <v>42209</v>
      </c>
      <c r="Z31" s="101">
        <f>_xll.qlRateHelperLatestDate(U31,Trigger)</f>
        <v>46227</v>
      </c>
      <c r="AA31" s="246">
        <v>1.2039608447432669E-2</v>
      </c>
      <c r="AE31" s="250"/>
      <c r="AZ31" s="100" t="s">
        <v>201</v>
      </c>
      <c r="BA31" s="101">
        <f>_xll.qlInterestRateIndexFixingDate(Currency&amp;"ibor"&amp;Tenor,BB31,Trigger)</f>
        <v>42248</v>
      </c>
      <c r="BB31" s="101">
        <f>_xll.qlCalendarAdvance(Calendar,BB30,AZ31,"f",,Trigger)</f>
        <v>42250</v>
      </c>
      <c r="BC31" s="101">
        <f>_xll.qlInterestRateIndexMaturity(Currency&amp;"ibor"&amp;Tenor,BB31,Trigger)</f>
        <v>42432</v>
      </c>
      <c r="BD31" s="246">
        <f>_xll.qlIndexFixing($AD$5,BA31,TRUE,_xll.ohTrigger(Trigger,Trigger6M))</f>
        <v>5.307217912619267E-4</v>
      </c>
      <c r="BE31" s="246" t="e">
        <f>IFERROR(_xll.qlIndexFixing($BF$1,BA31,,_xll.ohTrigger(Trigger,Trigger6M)),#N/A)</f>
        <v>#N/A</v>
      </c>
    </row>
    <row r="32" spans="1:57" s="80" customFormat="1" ht="11.25" customHeight="1" x14ac:dyDescent="0.2">
      <c r="A32" s="88"/>
      <c r="B32" s="88"/>
      <c r="C32" s="88"/>
      <c r="D32" s="91"/>
      <c r="E32" s="90"/>
      <c r="F32" s="92"/>
      <c r="G32" s="88"/>
      <c r="H32" s="88"/>
      <c r="I32" s="88"/>
      <c r="J32" s="88"/>
      <c r="K32" s="88"/>
      <c r="L32" s="88"/>
      <c r="M32" s="90"/>
      <c r="N32" s="87"/>
      <c r="O32" s="340" t="str">
        <f t="shared" si="16"/>
        <v>SW</v>
      </c>
      <c r="P32" s="340" t="str">
        <f t="shared" si="17"/>
        <v>5Y</v>
      </c>
      <c r="Q32" s="344" t="str">
        <f t="shared" si="18"/>
        <v>obj_00331#0012</v>
      </c>
      <c r="R32" s="340" t="b">
        <f t="shared" si="19"/>
        <v>1</v>
      </c>
      <c r="S32" s="348">
        <v>1</v>
      </c>
      <c r="T32" s="348">
        <v>1</v>
      </c>
      <c r="U32" s="100" t="str">
        <v>obj_00343</v>
      </c>
      <c r="V32" s="100" t="str">
        <f>_xll.qlRateHelperQuoteName(U32)</f>
        <v>EURAB6R12Y=</v>
      </c>
      <c r="W32" s="338">
        <f>_xll.qlRateHelperRate(U32,_xll.ohTrigger(Trigger,Trigger6M))</f>
        <v>1.2730000000000002E-2</v>
      </c>
      <c r="X32" s="338" t="str">
        <f>IFERROR(_xll.qlFuturesRateHelperConvexityAdjustment(U32,Trigger),"--")</f>
        <v>--</v>
      </c>
      <c r="Y32" s="101">
        <f>_xll.qlRateHelperEarliestDate(U32,Trigger)</f>
        <v>42209</v>
      </c>
      <c r="Z32" s="101">
        <f>_xll.qlRateHelperLatestDate(U32,Trigger)</f>
        <v>46594</v>
      </c>
      <c r="AA32" s="246">
        <v>1.2934185075524102E-2</v>
      </c>
      <c r="AE32" s="250"/>
      <c r="AZ32" s="100" t="s">
        <v>201</v>
      </c>
      <c r="BA32" s="101">
        <f>_xll.qlInterestRateIndexFixingDate(Currency&amp;"ibor"&amp;Tenor,BB32,Trigger)</f>
        <v>42249</v>
      </c>
      <c r="BB32" s="101">
        <f>_xll.qlCalendarAdvance(Calendar,BB31,AZ32,"f",,Trigger)</f>
        <v>42251</v>
      </c>
      <c r="BC32" s="101">
        <f>_xll.qlInterestRateIndexMaturity(Currency&amp;"ibor"&amp;Tenor,BB32,Trigger)</f>
        <v>42433</v>
      </c>
      <c r="BD32" s="246">
        <f>_xll.qlIndexFixing($AD$5,BA32,TRUE,_xll.ohTrigger(Trigger,Trigger6M))</f>
        <v>5.2994660688545736E-4</v>
      </c>
      <c r="BE32" s="246" t="e">
        <f>IFERROR(_xll.qlIndexFixing($BF$1,BA32,,_xll.ohTrigger(Trigger,Trigger6M)),#N/A)</f>
        <v>#N/A</v>
      </c>
    </row>
    <row r="33" spans="1:57" s="80" customFormat="1" ht="11.25" customHeight="1" x14ac:dyDescent="0.2">
      <c r="A33" s="88"/>
      <c r="B33" s="88"/>
      <c r="C33" s="88"/>
      <c r="D33" s="88"/>
      <c r="E33" s="88"/>
      <c r="F33" s="88"/>
      <c r="G33" s="88"/>
      <c r="H33" s="86"/>
      <c r="I33" s="61" t="s">
        <v>4</v>
      </c>
      <c r="J33" s="61"/>
      <c r="K33" s="61"/>
      <c r="L33" s="2" t="str">
        <f>_xll.qlEuribor(,Tenor,,,Trigger)</f>
        <v>obj_00174#0011</v>
      </c>
      <c r="O33" s="340" t="str">
        <f t="shared" si="16"/>
        <v>SW</v>
      </c>
      <c r="P33" s="340" t="str">
        <f t="shared" si="17"/>
        <v>6Y</v>
      </c>
      <c r="Q33" s="344" t="str">
        <f t="shared" si="18"/>
        <v>obj_002ca#0012</v>
      </c>
      <c r="R33" s="340" t="b">
        <f t="shared" si="19"/>
        <v>1</v>
      </c>
      <c r="S33" s="348">
        <v>1</v>
      </c>
      <c r="T33" s="348">
        <v>1</v>
      </c>
      <c r="U33" s="100" t="str">
        <v>obj_002c7</v>
      </c>
      <c r="V33" s="100" t="str">
        <f>_xll.qlRateHelperQuoteName(U33)</f>
        <v>EURAB6R13Y=</v>
      </c>
      <c r="W33" s="338">
        <f>_xll.qlRateHelperRate(U33,_xll.ohTrigger(Trigger,Trigger6M))</f>
        <v>1.344982919E-2</v>
      </c>
      <c r="X33" s="338" t="str">
        <f>IFERROR(_xll.qlFuturesRateHelperConvexityAdjustment(U33,Trigger),"--")</f>
        <v>--</v>
      </c>
      <c r="Y33" s="101">
        <f>_xll.qlRateHelperEarliestDate(U33,Trigger)</f>
        <v>42209</v>
      </c>
      <c r="Z33" s="101">
        <f>_xll.qlRateHelperLatestDate(U33,Trigger)</f>
        <v>46958</v>
      </c>
      <c r="AA33" s="246">
        <v>1.3694633522492812E-2</v>
      </c>
      <c r="AE33" s="250"/>
      <c r="AZ33" s="100" t="s">
        <v>201</v>
      </c>
      <c r="BA33" s="101">
        <f>_xll.qlInterestRateIndexFixingDate(Currency&amp;"ibor"&amp;Tenor,BB33,Trigger)</f>
        <v>42250</v>
      </c>
      <c r="BB33" s="101">
        <f>_xll.qlCalendarAdvance(Calendar,BB32,AZ33,"f",,Trigger)</f>
        <v>42254</v>
      </c>
      <c r="BC33" s="101">
        <f>_xll.qlInterestRateIndexMaturity(Currency&amp;"ibor"&amp;Tenor,BB33,Trigger)</f>
        <v>42436</v>
      </c>
      <c r="BD33" s="246">
        <f>_xll.qlIndexFixing($AD$5,BA33,TRUE,_xll.ohTrigger(Trigger,Trigger6M))</f>
        <v>5.275455692169902E-4</v>
      </c>
      <c r="BE33" s="246" t="e">
        <f>IFERROR(_xll.qlIndexFixing($BF$1,BA33,,_xll.ohTrigger(Trigger,Trigger6M)),#N/A)</f>
        <v>#N/A</v>
      </c>
    </row>
    <row r="34" spans="1:57" s="80" customFormat="1" ht="11.25" customHeight="1" x14ac:dyDescent="0.2">
      <c r="A34" s="61" t="s">
        <v>12</v>
      </c>
      <c r="B34" s="61" t="s">
        <v>232</v>
      </c>
      <c r="C34" s="61" t="s">
        <v>233</v>
      </c>
      <c r="D34" s="61" t="s">
        <v>50</v>
      </c>
      <c r="E34" s="61" t="s">
        <v>245</v>
      </c>
      <c r="F34" s="61" t="s">
        <v>248</v>
      </c>
      <c r="G34" s="61" t="s">
        <v>6</v>
      </c>
      <c r="H34" s="61" t="s">
        <v>249</v>
      </c>
      <c r="I34" s="61" t="s">
        <v>246</v>
      </c>
      <c r="J34" s="61" t="s">
        <v>246</v>
      </c>
      <c r="K34" s="61" t="s">
        <v>247</v>
      </c>
      <c r="L34" s="61" t="s">
        <v>38</v>
      </c>
      <c r="M34" s="61" t="s">
        <v>42</v>
      </c>
      <c r="O34" s="340" t="str">
        <f t="shared" si="16"/>
        <v>SW</v>
      </c>
      <c r="P34" s="340" t="str">
        <f t="shared" si="17"/>
        <v>7Y</v>
      </c>
      <c r="Q34" s="344" t="str">
        <f t="shared" si="18"/>
        <v>obj_002b3#0012</v>
      </c>
      <c r="R34" s="340" t="b">
        <f t="shared" si="19"/>
        <v>1</v>
      </c>
      <c r="S34" s="348">
        <v>1</v>
      </c>
      <c r="T34" s="348">
        <v>1</v>
      </c>
      <c r="U34" s="100" t="str">
        <v>obj_00326</v>
      </c>
      <c r="V34" s="100" t="str">
        <f>_xll.qlRateHelperQuoteName(U34)</f>
        <v>EURAB6R14Y=</v>
      </c>
      <c r="W34" s="338">
        <f>_xll.qlRateHelperRate(U34,_xll.ohTrigger(Trigger,Trigger6M))</f>
        <v>1.406078696E-2</v>
      </c>
      <c r="X34" s="338" t="str">
        <f>IFERROR(_xll.qlFuturesRateHelperConvexityAdjustment(U34,Trigger),"--")</f>
        <v>--</v>
      </c>
      <c r="Y34" s="101">
        <f>_xll.qlRateHelperEarliestDate(U34,Trigger)</f>
        <v>42209</v>
      </c>
      <c r="Z34" s="101">
        <f>_xll.qlRateHelperLatestDate(U34,Trigger)</f>
        <v>47323</v>
      </c>
      <c r="AA34" s="246">
        <v>1.4344487031579827E-2</v>
      </c>
      <c r="AE34" s="250"/>
      <c r="AZ34" s="100" t="s">
        <v>201</v>
      </c>
      <c r="BA34" s="101">
        <f>_xll.qlInterestRateIndexFixingDate(Currency&amp;"ibor"&amp;Tenor,BB34,Trigger)</f>
        <v>42251</v>
      </c>
      <c r="BB34" s="101">
        <f>_xll.qlCalendarAdvance(Calendar,BB33,AZ34,"f",,Trigger)</f>
        <v>42255</v>
      </c>
      <c r="BC34" s="101">
        <f>_xll.qlInterestRateIndexMaturity(Currency&amp;"ibor"&amp;Tenor,BB34,Trigger)</f>
        <v>42437</v>
      </c>
      <c r="BD34" s="246">
        <f>_xll.qlIndexFixing($AD$5,BA34,TRUE,_xll.ohTrigger(Trigger,Trigger6M))</f>
        <v>5.2672006186440504E-4</v>
      </c>
      <c r="BE34" s="246" t="e">
        <f>IFERROR(_xll.qlIndexFixing($BF$1,BA34,,_xll.ohTrigger(Trigger,Trigger6M)),#N/A)</f>
        <v>#N/A</v>
      </c>
    </row>
    <row r="35" spans="1:57" s="80" customFormat="1" ht="11.25" customHeight="1" x14ac:dyDescent="0.2">
      <c r="A35" s="279" t="s">
        <v>239</v>
      </c>
      <c r="B35" s="317" t="str">
        <f t="array" ref="B35:B100">_xll.ohFilter(Quote!Z4:Z102,Quote!Y4:Y102="SW")</f>
        <v>3Y</v>
      </c>
      <c r="C35" s="278" t="str">
        <f t="array" ref="C35:C100">_xll.ohFilter(PastedValue!Y2:Y62,PastedValue!U2:U62="Sw")</f>
        <v>3Y</v>
      </c>
      <c r="D35" s="278" t="str">
        <f t="shared" ref="D35:D66" si="20">IF(DataSelect="Reference",$C35,$B35)</f>
        <v>3Y</v>
      </c>
      <c r="E35" s="327" t="s">
        <v>8</v>
      </c>
      <c r="F35" s="321" t="s">
        <v>9</v>
      </c>
      <c r="G35" s="278" t="s">
        <v>10</v>
      </c>
      <c r="H35" s="321" t="s">
        <v>11</v>
      </c>
      <c r="I35" s="322">
        <f t="array" ref="I35:I100">_xll.ohFilter(PastedValue!AB2:AB62,PastedValue!U2:U62="Sw")/100</f>
        <v>1.8400000000000001E-3</v>
      </c>
      <c r="J35" s="322" t="str">
        <f>IFERROR(_xll.qlSimpleQuote(A35&amp;C35,I35,,Permanent,Trigger,TRUE),"--")</f>
        <v>SW3Y#0004</v>
      </c>
      <c r="K35" s="322" t="str">
        <f t="shared" ref="K35:K66" si="21">Currency&amp;"AB"&amp;SUBSTITUTE(Tenor,"M","")&amp;"R"&amp;B35&amp;"="</f>
        <v>EURAB6R3Y=</v>
      </c>
      <c r="L35" s="323" t="str">
        <f>IFERROR(_xll.qlSwapRateHelper2(,IF(DataSelect="Reference",$J35,K35),,$D35,Calendar,$G35,$F35,$H35,$L$33,0,E35,Discounting,Permanent,_xll.ohTrigger(Trigger,DataSelect),ObjectOverwrite),"--")</f>
        <v>obj_00345#0012</v>
      </c>
      <c r="M35" s="275" t="b">
        <v>1</v>
      </c>
      <c r="O35" s="340" t="str">
        <f t="shared" si="16"/>
        <v>SW</v>
      </c>
      <c r="P35" s="340" t="str">
        <f t="shared" si="17"/>
        <v>8Y</v>
      </c>
      <c r="Q35" s="344" t="str">
        <f t="shared" si="18"/>
        <v>obj_002dd#0012</v>
      </c>
      <c r="R35" s="340" t="b">
        <f t="shared" si="19"/>
        <v>1</v>
      </c>
      <c r="S35" s="348">
        <v>1</v>
      </c>
      <c r="T35" s="348">
        <v>1</v>
      </c>
      <c r="U35" s="100" t="str">
        <v>obj_00311</v>
      </c>
      <c r="V35" s="100" t="str">
        <f>_xll.qlRateHelperQuoteName(U35)</f>
        <v>EURAB6R15Y=</v>
      </c>
      <c r="W35" s="338">
        <f>_xll.qlRateHelperRate(U35,_xll.ohTrigger(Trigger,Trigger6M))</f>
        <v>1.4579999999999999E-2</v>
      </c>
      <c r="X35" s="338" t="str">
        <f>IFERROR(_xll.qlFuturesRateHelperConvexityAdjustment(U35,Trigger),"--")</f>
        <v>--</v>
      </c>
      <c r="Y35" s="101">
        <f>_xll.qlRateHelperEarliestDate(U35,Trigger)</f>
        <v>42209</v>
      </c>
      <c r="Z35" s="101">
        <f>_xll.qlRateHelperLatestDate(U35,Trigger)</f>
        <v>47688</v>
      </c>
      <c r="AA35" s="246">
        <v>1.489783117750113E-2</v>
      </c>
      <c r="AE35" s="250"/>
      <c r="AZ35" s="100" t="s">
        <v>201</v>
      </c>
      <c r="BA35" s="101">
        <f>_xll.qlInterestRateIndexFixingDate(Currency&amp;"ibor"&amp;Tenor,BB35,Trigger)</f>
        <v>42254</v>
      </c>
      <c r="BB35" s="101">
        <f>_xll.qlCalendarAdvance(Calendar,BB34,AZ35,"f",,Trigger)</f>
        <v>42256</v>
      </c>
      <c r="BC35" s="101">
        <f>_xll.qlInterestRateIndexMaturity(Currency&amp;"ibor"&amp;Tenor,BB35,Trigger)</f>
        <v>42438</v>
      </c>
      <c r="BD35" s="246">
        <f>_xll.qlIndexFixing($AD$5,BA35,TRUE,_xll.ohTrigger(Trigger,Trigger6M))</f>
        <v>5.2588197380699019E-4</v>
      </c>
      <c r="BE35" s="246" t="e">
        <f>IFERROR(_xll.qlIndexFixing($BF$1,BA35,,_xll.ohTrigger(Trigger,Trigger6M)),#N/A)</f>
        <v>#N/A</v>
      </c>
    </row>
    <row r="36" spans="1:57" s="80" customFormat="1" ht="11.25" customHeight="1" x14ac:dyDescent="0.2">
      <c r="A36" s="285" t="s">
        <v>239</v>
      </c>
      <c r="B36" s="318" t="str">
        <v>4Y</v>
      </c>
      <c r="C36" s="284" t="str">
        <v>4Y</v>
      </c>
      <c r="D36" s="284" t="str">
        <f t="shared" si="20"/>
        <v>4Y</v>
      </c>
      <c r="E36" s="284" t="s">
        <v>8</v>
      </c>
      <c r="F36" s="324" t="s">
        <v>9</v>
      </c>
      <c r="G36" s="284" t="s">
        <v>10</v>
      </c>
      <c r="H36" s="324" t="s">
        <v>11</v>
      </c>
      <c r="I36" s="325">
        <v>3.0299999999999997E-3</v>
      </c>
      <c r="J36" s="325" t="str">
        <f>IFERROR(_xll.qlSimpleQuote(A36&amp;C36,I36,,Permanent,Trigger,TRUE),"--")</f>
        <v>SW4Y#0004</v>
      </c>
      <c r="K36" s="325" t="str">
        <f t="shared" si="21"/>
        <v>EURAB6R4Y=</v>
      </c>
      <c r="L36" s="326" t="str">
        <f>IFERROR(_xll.qlSwapRateHelper2(,IF(DataSelect="Reference",$J36,K36),,$D36,Calendar,$G36,$F36,$H36,$L$33,0,E36,Discounting,Permanent,_xll.ohTrigger(Trigger,DataSelect),ObjectOverwrite),"--")</f>
        <v>obj_00333#0012</v>
      </c>
      <c r="M36" s="281" t="b">
        <v>1</v>
      </c>
      <c r="O36" s="340" t="str">
        <f t="shared" si="16"/>
        <v>SW</v>
      </c>
      <c r="P36" s="340" t="str">
        <f t="shared" si="17"/>
        <v>9Y</v>
      </c>
      <c r="Q36" s="344" t="str">
        <f t="shared" si="18"/>
        <v>obj_00335#0012</v>
      </c>
      <c r="R36" s="340" t="b">
        <f t="shared" si="19"/>
        <v>1</v>
      </c>
      <c r="S36" s="348">
        <v>1</v>
      </c>
      <c r="T36" s="348">
        <v>1</v>
      </c>
      <c r="U36" s="100" t="str">
        <v>obj_002b8</v>
      </c>
      <c r="V36" s="100" t="str">
        <f>_xll.qlRateHelperQuoteName(U36)</f>
        <v>EURAB6R16Y=</v>
      </c>
      <c r="W36" s="338">
        <f>_xll.qlRateHelperRate(U36,_xll.ohTrigger(Trigger,Trigger6M))</f>
        <v>1.5019657989999999E-2</v>
      </c>
      <c r="X36" s="338" t="str">
        <f>IFERROR(_xll.qlFuturesRateHelperConvexityAdjustment(U36,Trigger),"--")</f>
        <v>--</v>
      </c>
      <c r="Y36" s="101">
        <f>_xll.qlRateHelperEarliestDate(U36,Trigger)</f>
        <v>42209</v>
      </c>
      <c r="Z36" s="101">
        <f>_xll.qlRateHelperLatestDate(U36,Trigger)</f>
        <v>48053</v>
      </c>
      <c r="AA36" s="246">
        <v>1.5366652490455806E-2</v>
      </c>
      <c r="AE36" s="250"/>
      <c r="AZ36" s="100" t="s">
        <v>201</v>
      </c>
      <c r="BA36" s="101">
        <f>_xll.qlInterestRateIndexFixingDate(Currency&amp;"ibor"&amp;Tenor,BB36,Trigger)</f>
        <v>42255</v>
      </c>
      <c r="BB36" s="101">
        <f>_xll.qlCalendarAdvance(Calendar,BB35,AZ36,"f",,Trigger)</f>
        <v>42257</v>
      </c>
      <c r="BC36" s="101">
        <f>_xll.qlInterestRateIndexMaturity(Currency&amp;"ibor"&amp;Tenor,BB36,Trigger)</f>
        <v>42439</v>
      </c>
      <c r="BD36" s="246">
        <f>_xll.qlIndexFixing($AD$5,BA36,TRUE,_xll.ohTrigger(Trigger,Trigger6M))</f>
        <v>5.2503130505967893E-4</v>
      </c>
      <c r="BE36" s="246" t="e">
        <f>IFERROR(_xll.qlIndexFixing($BF$1,BA36,,_xll.ohTrigger(Trigger,Trigger6M)),#N/A)</f>
        <v>#N/A</v>
      </c>
    </row>
    <row r="37" spans="1:57" s="80" customFormat="1" ht="11.25" customHeight="1" x14ac:dyDescent="0.2">
      <c r="A37" s="285" t="s">
        <v>239</v>
      </c>
      <c r="B37" s="318" t="str">
        <v>5Y</v>
      </c>
      <c r="C37" s="284" t="str">
        <v>5Y</v>
      </c>
      <c r="D37" s="284" t="str">
        <f t="shared" si="20"/>
        <v>5Y</v>
      </c>
      <c r="E37" s="284" t="s">
        <v>8</v>
      </c>
      <c r="F37" s="324" t="s">
        <v>9</v>
      </c>
      <c r="G37" s="284" t="s">
        <v>10</v>
      </c>
      <c r="H37" s="324" t="s">
        <v>11</v>
      </c>
      <c r="I37" s="325">
        <v>4.45E-3</v>
      </c>
      <c r="J37" s="325" t="str">
        <f>IFERROR(_xll.qlSimpleQuote(A37&amp;C37,I37,,Permanent,Trigger,TRUE),"--")</f>
        <v>SW5Y#0004</v>
      </c>
      <c r="K37" s="325" t="str">
        <f t="shared" si="21"/>
        <v>EURAB6R5Y=</v>
      </c>
      <c r="L37" s="326" t="str">
        <f>IFERROR(_xll.qlSwapRateHelper2(,IF(DataSelect="Reference",$J37,K37),,$D37,Calendar,$G37,$F37,$H37,$L$33,0,E37,Discounting,Permanent,_xll.ohTrigger(Trigger,DataSelect),ObjectOverwrite),"--")</f>
        <v>obj_00331#0012</v>
      </c>
      <c r="M37" s="281" t="b">
        <v>1</v>
      </c>
      <c r="O37" s="340" t="str">
        <f t="shared" si="16"/>
        <v>SW</v>
      </c>
      <c r="P37" s="340" t="str">
        <f t="shared" si="17"/>
        <v>10Y</v>
      </c>
      <c r="Q37" s="344" t="str">
        <f t="shared" si="18"/>
        <v>obj_00312#0012</v>
      </c>
      <c r="R37" s="340" t="b">
        <f t="shared" si="19"/>
        <v>1</v>
      </c>
      <c r="S37" s="348">
        <v>1</v>
      </c>
      <c r="T37" s="348">
        <v>1</v>
      </c>
      <c r="U37" s="100" t="str">
        <v>obj_00314</v>
      </c>
      <c r="V37" s="100" t="str">
        <f>_xll.qlRateHelperQuoteName(U37)</f>
        <v>EURAB6R17Y=</v>
      </c>
      <c r="W37" s="338">
        <f>_xll.qlRateHelperRate(U37,_xll.ohTrigger(Trigger,Trigger6M))</f>
        <v>1.539266056E-2</v>
      </c>
      <c r="X37" s="338" t="str">
        <f>IFERROR(_xll.qlFuturesRateHelperConvexityAdjustment(U37,Trigger),"--")</f>
        <v>--</v>
      </c>
      <c r="Y37" s="101">
        <f>_xll.qlRateHelperEarliestDate(U37,Trigger)</f>
        <v>42209</v>
      </c>
      <c r="Z37" s="101">
        <f>_xll.qlRateHelperLatestDate(U37,Trigger)</f>
        <v>48421</v>
      </c>
      <c r="AA37" s="246">
        <v>1.5761691146697756E-2</v>
      </c>
      <c r="AE37" s="250"/>
      <c r="AZ37" s="100" t="s">
        <v>201</v>
      </c>
      <c r="BA37" s="101">
        <f>_xll.qlInterestRateIndexFixingDate(Currency&amp;"ibor"&amp;Tenor,BB37,Trigger)</f>
        <v>42256</v>
      </c>
      <c r="BB37" s="101">
        <f>_xll.qlCalendarAdvance(Calendar,BB36,AZ37,"f",,Trigger)</f>
        <v>42258</v>
      </c>
      <c r="BC37" s="101">
        <f>_xll.qlInterestRateIndexMaturity(Currency&amp;"ibor"&amp;Tenor,BB37,Trigger)</f>
        <v>42440</v>
      </c>
      <c r="BD37" s="246">
        <f>_xll.qlIndexFixing($AD$5,BA37,TRUE,_xll.ohTrigger(Trigger,Trigger6M))</f>
        <v>5.2416805564003965E-4</v>
      </c>
      <c r="BE37" s="246" t="e">
        <f>IFERROR(_xll.qlIndexFixing($BF$1,BA37,,_xll.ohTrigger(Trigger,Trigger6M)),#N/A)</f>
        <v>#N/A</v>
      </c>
    </row>
    <row r="38" spans="1:57" s="80" customFormat="1" ht="11.25" customHeight="1" x14ac:dyDescent="0.2">
      <c r="A38" s="285" t="s">
        <v>239</v>
      </c>
      <c r="B38" s="318" t="str">
        <v>6Y</v>
      </c>
      <c r="C38" s="284" t="str">
        <v>6Y</v>
      </c>
      <c r="D38" s="284" t="str">
        <f t="shared" si="20"/>
        <v>6Y</v>
      </c>
      <c r="E38" s="284" t="s">
        <v>8</v>
      </c>
      <c r="F38" s="324" t="s">
        <v>9</v>
      </c>
      <c r="G38" s="284" t="s">
        <v>10</v>
      </c>
      <c r="H38" s="324" t="s">
        <v>11</v>
      </c>
      <c r="I38" s="325">
        <v>5.8999999999999999E-3</v>
      </c>
      <c r="J38" s="325" t="str">
        <f>IFERROR(_xll.qlSimpleQuote(A38&amp;C38,I38,,Permanent,Trigger,TRUE),"--")</f>
        <v>SW6Y#0004</v>
      </c>
      <c r="K38" s="325" t="str">
        <f t="shared" si="21"/>
        <v>EURAB6R6Y=</v>
      </c>
      <c r="L38" s="326" t="str">
        <f>IFERROR(_xll.qlSwapRateHelper2(,IF(DataSelect="Reference",$J38,K38),,$D38,Calendar,$G38,$F38,$H38,$L$33,0,E38,Discounting,Permanent,_xll.ohTrigger(Trigger,DataSelect),ObjectOverwrite),"--")</f>
        <v>obj_002ca#0012</v>
      </c>
      <c r="M38" s="281" t="b">
        <v>1</v>
      </c>
      <c r="O38" s="340" t="str">
        <f t="shared" si="16"/>
        <v>SW</v>
      </c>
      <c r="P38" s="340" t="str">
        <f t="shared" si="17"/>
        <v>11Y</v>
      </c>
      <c r="Q38" s="344" t="str">
        <f t="shared" si="18"/>
        <v>obj_0030d#0012</v>
      </c>
      <c r="R38" s="340" t="b">
        <f t="shared" si="19"/>
        <v>1</v>
      </c>
      <c r="S38" s="348">
        <v>1</v>
      </c>
      <c r="T38" s="348">
        <v>1</v>
      </c>
      <c r="U38" s="100" t="str">
        <v>obj_00346</v>
      </c>
      <c r="V38" s="100" t="str">
        <f>_xll.qlRateHelperQuoteName(U38)</f>
        <v>EURAB6R18Y=</v>
      </c>
      <c r="W38" s="338">
        <f>_xll.qlRateHelperRate(U38,_xll.ohTrigger(Trigger,Trigger6M))</f>
        <v>1.569395044E-2</v>
      </c>
      <c r="X38" s="338" t="str">
        <f>IFERROR(_xll.qlFuturesRateHelperConvexityAdjustment(U38,Trigger),"--")</f>
        <v>--</v>
      </c>
      <c r="Y38" s="101">
        <f>_xll.qlRateHelperEarliestDate(U38,Trigger)</f>
        <v>42209</v>
      </c>
      <c r="Z38" s="101">
        <f>_xll.qlRateHelperLatestDate(U38,Trigger)</f>
        <v>48785</v>
      </c>
      <c r="AA38" s="246">
        <v>1.6081393019330488E-2</v>
      </c>
      <c r="AE38" s="250"/>
      <c r="AZ38" s="100" t="s">
        <v>201</v>
      </c>
      <c r="BA38" s="101">
        <f>_xll.qlInterestRateIndexFixingDate(Currency&amp;"ibor"&amp;Tenor,BB38,Trigger)</f>
        <v>42257</v>
      </c>
      <c r="BB38" s="101">
        <f>_xll.qlCalendarAdvance(Calendar,BB37,AZ38,"f",,Trigger)</f>
        <v>42261</v>
      </c>
      <c r="BC38" s="101">
        <f>_xll.qlInterestRateIndexMaturity(Currency&amp;"ibor"&amp;Tenor,BB38,Trigger)</f>
        <v>42443</v>
      </c>
      <c r="BD38" s="246">
        <f>_xll.qlIndexFixing($AD$5,BA38,TRUE,_xll.ohTrigger(Trigger,Trigger6M))</f>
        <v>5.2150282350746466E-4</v>
      </c>
      <c r="BE38" s="246" t="e">
        <f>IFERROR(_xll.qlIndexFixing($BF$1,BA38,,_xll.ohTrigger(Trigger,Trigger6M)),#N/A)</f>
        <v>#N/A</v>
      </c>
    </row>
    <row r="39" spans="1:57" s="80" customFormat="1" ht="11.25" customHeight="1" x14ac:dyDescent="0.2">
      <c r="A39" s="285" t="s">
        <v>239</v>
      </c>
      <c r="B39" s="318" t="str">
        <v>7Y</v>
      </c>
      <c r="C39" s="284" t="str">
        <v>7Y</v>
      </c>
      <c r="D39" s="284" t="str">
        <f t="shared" si="20"/>
        <v>7Y</v>
      </c>
      <c r="E39" s="284" t="s">
        <v>8</v>
      </c>
      <c r="F39" s="324" t="s">
        <v>9</v>
      </c>
      <c r="G39" s="284" t="s">
        <v>10</v>
      </c>
      <c r="H39" s="324" t="s">
        <v>11</v>
      </c>
      <c r="I39" s="325">
        <v>7.3299999999999997E-3</v>
      </c>
      <c r="J39" s="325" t="str">
        <f>IFERROR(_xll.qlSimpleQuote(A39&amp;C39,I39,,Permanent,Trigger,TRUE),"--")</f>
        <v>SW7Y#0004</v>
      </c>
      <c r="K39" s="325" t="str">
        <f t="shared" si="21"/>
        <v>EURAB6R7Y=</v>
      </c>
      <c r="L39" s="326" t="str">
        <f>IFERROR(_xll.qlSwapRateHelper2(,IF(DataSelect="Reference",$J39,K39),,$D39,Calendar,$G39,$F39,$H39,$L$33,0,E39,Discounting,Permanent,_xll.ohTrigger(Trigger,DataSelect),ObjectOverwrite),"--")</f>
        <v>obj_002b3#0012</v>
      </c>
      <c r="M39" s="281" t="b">
        <v>1</v>
      </c>
      <c r="O39" s="340" t="str">
        <f t="shared" si="16"/>
        <v>SW</v>
      </c>
      <c r="P39" s="340" t="str">
        <f t="shared" si="17"/>
        <v>12Y</v>
      </c>
      <c r="Q39" s="344" t="str">
        <f t="shared" si="18"/>
        <v>obj_00343#0012</v>
      </c>
      <c r="R39" s="340" t="b">
        <f t="shared" si="19"/>
        <v>1</v>
      </c>
      <c r="S39" s="348">
        <v>1</v>
      </c>
      <c r="T39" s="348">
        <v>1</v>
      </c>
      <c r="U39" s="100" t="str">
        <v>obj_002bb</v>
      </c>
      <c r="V39" s="100" t="str">
        <f>_xll.qlRateHelperQuoteName(U39)</f>
        <v>EURAB6R19Y=</v>
      </c>
      <c r="W39" s="338">
        <f>_xll.qlRateHelperRate(U39,_xll.ohTrigger(Trigger,Trigger6M))</f>
        <v>1.5934943610000002E-2</v>
      </c>
      <c r="X39" s="338" t="str">
        <f>IFERROR(_xll.qlFuturesRateHelperConvexityAdjustment(U39,Trigger),"--")</f>
        <v>--</v>
      </c>
      <c r="Y39" s="101">
        <f>_xll.qlRateHelperEarliestDate(U39,Trigger)</f>
        <v>42209</v>
      </c>
      <c r="Z39" s="101">
        <f>_xll.qlRateHelperLatestDate(U39,Trigger)</f>
        <v>49149</v>
      </c>
      <c r="AA39" s="246">
        <v>1.6334979145156508E-2</v>
      </c>
      <c r="AE39" s="250"/>
      <c r="AZ39" s="100" t="s">
        <v>201</v>
      </c>
      <c r="BA39" s="101">
        <f>_xll.qlInterestRateIndexFixingDate(Currency&amp;"ibor"&amp;Tenor,BB39,Trigger)</f>
        <v>42258</v>
      </c>
      <c r="BB39" s="101">
        <f>_xll.qlCalendarAdvance(Calendar,BB38,AZ39,"f",,Trigger)</f>
        <v>42262</v>
      </c>
      <c r="BC39" s="101">
        <f>_xll.qlInterestRateIndexMaturity(Currency&amp;"ibor"&amp;Tenor,BB39,Trigger)</f>
        <v>42444</v>
      </c>
      <c r="BD39" s="246">
        <f>_xll.qlIndexFixing($AD$5,BA39,TRUE,_xll.ohTrigger(Trigger,Trigger6M))</f>
        <v>5.2058925156189882E-4</v>
      </c>
      <c r="BE39" s="246" t="e">
        <f>IFERROR(_xll.qlIndexFixing($BF$1,BA39,,_xll.ohTrigger(Trigger,Trigger6M)),#N/A)</f>
        <v>#N/A</v>
      </c>
    </row>
    <row r="40" spans="1:57" s="80" customFormat="1" ht="11.25" customHeight="1" x14ac:dyDescent="0.2">
      <c r="A40" s="285" t="s">
        <v>239</v>
      </c>
      <c r="B40" s="318" t="str">
        <v>8Y</v>
      </c>
      <c r="C40" s="284" t="str">
        <v>8Y</v>
      </c>
      <c r="D40" s="284" t="str">
        <f t="shared" si="20"/>
        <v>8Y</v>
      </c>
      <c r="E40" s="284" t="s">
        <v>8</v>
      </c>
      <c r="F40" s="324" t="s">
        <v>9</v>
      </c>
      <c r="G40" s="284" t="s">
        <v>10</v>
      </c>
      <c r="H40" s="324" t="s">
        <v>11</v>
      </c>
      <c r="I40" s="325">
        <v>8.6700000000000006E-3</v>
      </c>
      <c r="J40" s="325" t="str">
        <f>IFERROR(_xll.qlSimpleQuote(A40&amp;C40,I40,,Permanent,Trigger,TRUE),"--")</f>
        <v>SW8Y#0004</v>
      </c>
      <c r="K40" s="325" t="str">
        <f t="shared" si="21"/>
        <v>EURAB6R8Y=</v>
      </c>
      <c r="L40" s="326" t="str">
        <f>IFERROR(_xll.qlSwapRateHelper2(,IF(DataSelect="Reference",$J40,K40),,$D40,Calendar,$G40,$F40,$H40,$L$33,0,E40,Discounting,Permanent,_xll.ohTrigger(Trigger,DataSelect),ObjectOverwrite),"--")</f>
        <v>obj_002dd#0012</v>
      </c>
      <c r="M40" s="281" t="b">
        <v>1</v>
      </c>
      <c r="O40" s="340" t="str">
        <f t="shared" si="16"/>
        <v>SW</v>
      </c>
      <c r="P40" s="340" t="str">
        <f t="shared" si="17"/>
        <v>13Y</v>
      </c>
      <c r="Q40" s="344" t="str">
        <f t="shared" si="18"/>
        <v>obj_002c7#0012</v>
      </c>
      <c r="R40" s="340" t="b">
        <f t="shared" si="19"/>
        <v>1</v>
      </c>
      <c r="S40" s="348">
        <v>1</v>
      </c>
      <c r="T40" s="348">
        <v>1</v>
      </c>
      <c r="U40" s="100" t="str">
        <v>obj_002e2</v>
      </c>
      <c r="V40" s="100" t="str">
        <f>_xll.qlRateHelperQuoteName(U40)</f>
        <v>EURAB6R20Y=</v>
      </c>
      <c r="W40" s="338">
        <f>_xll.qlRateHelperRate(U40,_xll.ohTrigger(Trigger,Trigger6M))</f>
        <v>1.6120000000000002E-2</v>
      </c>
      <c r="X40" s="338" t="str">
        <f>IFERROR(_xll.qlFuturesRateHelperConvexityAdjustment(U40,Trigger),"--")</f>
        <v>--</v>
      </c>
      <c r="Y40" s="101">
        <f>_xll.qlRateHelperEarliestDate(U40,Trigger)</f>
        <v>42209</v>
      </c>
      <c r="Z40" s="101">
        <f>_xll.qlRateHelperLatestDate(U40,Trigger)</f>
        <v>49514</v>
      </c>
      <c r="AA40" s="246">
        <v>1.6526521639687389E-2</v>
      </c>
      <c r="AE40" s="250"/>
      <c r="AZ40" s="100" t="s">
        <v>201</v>
      </c>
      <c r="BA40" s="101">
        <f>_xll.qlInterestRateIndexFixingDate(Currency&amp;"ibor"&amp;Tenor,BB40,Trigger)</f>
        <v>42261</v>
      </c>
      <c r="BB40" s="101">
        <f>_xll.qlCalendarAdvance(Calendar,BB39,AZ40,"f",,Trigger)</f>
        <v>42263</v>
      </c>
      <c r="BC40" s="101">
        <f>_xll.qlInterestRateIndexMaturity(Currency&amp;"ibor"&amp;Tenor,BB40,Trigger)</f>
        <v>42445</v>
      </c>
      <c r="BD40" s="246">
        <f>_xll.qlIndexFixing($AD$5,BA40,TRUE,_xll.ohTrigger(Trigger,Trigger6M))</f>
        <v>5.1966309902877223E-4</v>
      </c>
      <c r="BE40" s="246" t="e">
        <f>IFERROR(_xll.qlIndexFixing($BF$1,BA40,,_xll.ohTrigger(Trigger,Trigger6M)),#N/A)</f>
        <v>#N/A</v>
      </c>
    </row>
    <row r="41" spans="1:57" s="80" customFormat="1" ht="11.25" customHeight="1" x14ac:dyDescent="0.2">
      <c r="A41" s="285" t="s">
        <v>239</v>
      </c>
      <c r="B41" s="318" t="str">
        <v>9Y</v>
      </c>
      <c r="C41" s="284" t="str">
        <v>9Y</v>
      </c>
      <c r="D41" s="284" t="str">
        <f t="shared" si="20"/>
        <v>9Y</v>
      </c>
      <c r="E41" s="284" t="s">
        <v>8</v>
      </c>
      <c r="F41" s="324" t="s">
        <v>9</v>
      </c>
      <c r="G41" s="284" t="s">
        <v>10</v>
      </c>
      <c r="H41" s="324" t="s">
        <v>11</v>
      </c>
      <c r="I41" s="325">
        <v>9.8799999999999999E-3</v>
      </c>
      <c r="J41" s="325" t="str">
        <f>IFERROR(_xll.qlSimpleQuote(A41&amp;C41,I41,,Permanent,Trigger,TRUE),"--")</f>
        <v>SW9Y#0004</v>
      </c>
      <c r="K41" s="325" t="str">
        <f t="shared" si="21"/>
        <v>EURAB6R9Y=</v>
      </c>
      <c r="L41" s="326" t="str">
        <f>IFERROR(_xll.qlSwapRateHelper2(,IF(DataSelect="Reference",$J41,K41),,$D41,Calendar,$G41,$F41,$H41,$L$33,0,E41,Discounting,Permanent,_xll.ohTrigger(Trigger,DataSelect),ObjectOverwrite),"--")</f>
        <v>obj_00335#0012</v>
      </c>
      <c r="M41" s="281" t="b">
        <v>1</v>
      </c>
      <c r="O41" s="340" t="str">
        <f t="shared" si="16"/>
        <v>SW</v>
      </c>
      <c r="P41" s="340" t="str">
        <f t="shared" si="17"/>
        <v>14Y</v>
      </c>
      <c r="Q41" s="344" t="str">
        <f t="shared" si="18"/>
        <v>obj_00326#0012</v>
      </c>
      <c r="R41" s="340" t="b">
        <f t="shared" si="19"/>
        <v>1</v>
      </c>
      <c r="S41" s="348">
        <v>1</v>
      </c>
      <c r="T41" s="348">
        <v>1</v>
      </c>
      <c r="U41" s="100" t="str">
        <v>obj_002cc</v>
      </c>
      <c r="V41" s="100" t="str">
        <f>_xll.qlRateHelperQuoteName(U41)</f>
        <v>EURAB6R21Y=</v>
      </c>
      <c r="W41" s="338">
        <f>_xll.qlRateHelperRate(U41,_xll.ohTrigger(Trigger,Trigger6M))</f>
        <v>1.625570673E-2</v>
      </c>
      <c r="X41" s="338" t="str">
        <f>IFERROR(_xll.qlFuturesRateHelperConvexityAdjustment(U41,Trigger),"--")</f>
        <v>--</v>
      </c>
      <c r="Y41" s="101">
        <f>_xll.qlRateHelperEarliestDate(U41,Trigger)</f>
        <v>42209</v>
      </c>
      <c r="Z41" s="101">
        <f>_xll.qlRateHelperLatestDate(U41,Trigger)</f>
        <v>49880</v>
      </c>
      <c r="AA41" s="246">
        <v>1.6660656048685645E-2</v>
      </c>
      <c r="AE41" s="250"/>
      <c r="AZ41" s="100" t="s">
        <v>201</v>
      </c>
      <c r="BA41" s="101">
        <f>_xll.qlInterestRateIndexFixingDate(Currency&amp;"ibor"&amp;Tenor,BB41,Trigger)</f>
        <v>42262</v>
      </c>
      <c r="BB41" s="101">
        <f>_xll.qlCalendarAdvance(Calendar,BB40,AZ41,"f",,Trigger)</f>
        <v>42264</v>
      </c>
      <c r="BC41" s="101">
        <f>_xll.qlInterestRateIndexMaturity(Currency&amp;"ibor"&amp;Tenor,BB41,Trigger)</f>
        <v>42446</v>
      </c>
      <c r="BD41" s="246">
        <f>_xll.qlIndexFixing($AD$5,BA41,TRUE,_xll.ohTrigger(Trigger,Trigger6M))</f>
        <v>5.2243747960591558E-4</v>
      </c>
      <c r="BE41" s="246" t="e">
        <f>IFERROR(_xll.qlIndexFixing($BF$1,BA41,,_xll.ohTrigger(Trigger,Trigger6M)),#N/A)</f>
        <v>#N/A</v>
      </c>
    </row>
    <row r="42" spans="1:57" s="80" customFormat="1" ht="11.25" customHeight="1" x14ac:dyDescent="0.2">
      <c r="A42" s="285" t="s">
        <v>239</v>
      </c>
      <c r="B42" s="318" t="str">
        <v>10Y</v>
      </c>
      <c r="C42" s="284" t="str">
        <v>10Y</v>
      </c>
      <c r="D42" s="284" t="str">
        <f t="shared" si="20"/>
        <v>10Y</v>
      </c>
      <c r="E42" s="284" t="s">
        <v>8</v>
      </c>
      <c r="F42" s="324" t="s">
        <v>9</v>
      </c>
      <c r="G42" s="284" t="s">
        <v>10</v>
      </c>
      <c r="H42" s="324" t="s">
        <v>11</v>
      </c>
      <c r="I42" s="325">
        <v>1.095E-2</v>
      </c>
      <c r="J42" s="325" t="str">
        <f>IFERROR(_xll.qlSimpleQuote(A42&amp;C42,I42,,Permanent,Trigger,TRUE),"--")</f>
        <v>SW10Y#0004</v>
      </c>
      <c r="K42" s="325" t="str">
        <f t="shared" si="21"/>
        <v>EURAB6R10Y=</v>
      </c>
      <c r="L42" s="326" t="str">
        <f>IFERROR(_xll.qlSwapRateHelper2(,IF(DataSelect="Reference",$J42,K42),,$D42,Calendar,$G42,$F42,$H42,$L$33,0,E42,Discounting,Permanent,_xll.ohTrigger(Trigger,DataSelect),ObjectOverwrite),"--")</f>
        <v>obj_00312#0012</v>
      </c>
      <c r="M42" s="281" t="b">
        <v>1</v>
      </c>
      <c r="O42" s="340" t="str">
        <f t="shared" si="16"/>
        <v>SW</v>
      </c>
      <c r="P42" s="340" t="str">
        <f t="shared" si="17"/>
        <v>15Y</v>
      </c>
      <c r="Q42" s="344" t="str">
        <f t="shared" si="18"/>
        <v>obj_00311#0012</v>
      </c>
      <c r="R42" s="340" t="b">
        <f t="shared" si="19"/>
        <v>1</v>
      </c>
      <c r="S42" s="348">
        <v>1</v>
      </c>
      <c r="T42" s="348">
        <v>1</v>
      </c>
      <c r="U42" s="100" t="str">
        <v>obj_0031f</v>
      </c>
      <c r="V42" s="100" t="str">
        <f>_xll.qlRateHelperQuoteName(U42)</f>
        <v>EURAB6R22Y=</v>
      </c>
      <c r="W42" s="338">
        <f>_xll.qlRateHelperRate(U42,_xll.ohTrigger(Trigger,Trigger6M))</f>
        <v>1.6349630150000002E-2</v>
      </c>
      <c r="X42" s="338" t="str">
        <f>IFERROR(_xll.qlFuturesRateHelperConvexityAdjustment(U42,Trigger),"--")</f>
        <v>--</v>
      </c>
      <c r="Y42" s="101">
        <f>_xll.qlRateHelperEarliestDate(U42,Trigger)</f>
        <v>42209</v>
      </c>
      <c r="Z42" s="101">
        <f>_xll.qlRateHelperLatestDate(U42,Trigger)</f>
        <v>50245</v>
      </c>
      <c r="AA42" s="246">
        <v>1.6749749505587639E-2</v>
      </c>
      <c r="AE42" s="250"/>
      <c r="AZ42" s="100" t="s">
        <v>201</v>
      </c>
      <c r="BA42" s="101">
        <f>_xll.qlInterestRateIndexFixingDate(Currency&amp;"ibor"&amp;Tenor,BB42,Trigger)</f>
        <v>42263</v>
      </c>
      <c r="BB42" s="101">
        <f>_xll.qlCalendarAdvance(Calendar,BB41,AZ42,"f",,Trigger)</f>
        <v>42265</v>
      </c>
      <c r="BC42" s="101">
        <f>_xll.qlInterestRateIndexMaturity(Currency&amp;"ibor"&amp;Tenor,BB42,Trigger)</f>
        <v>42447</v>
      </c>
      <c r="BD42" s="246">
        <f>_xll.qlIndexFixing($AD$5,BA42,TRUE,_xll.ohTrigger(Trigger,Trigger6M))</f>
        <v>5.2523035518155865E-4</v>
      </c>
      <c r="BE42" s="246" t="e">
        <f>IFERROR(_xll.qlIndexFixing($BF$1,BA42,,_xll.ohTrigger(Trigger,Trigger6M)),#N/A)</f>
        <v>#N/A</v>
      </c>
    </row>
    <row r="43" spans="1:57" s="80" customFormat="1" ht="11.25" customHeight="1" x14ac:dyDescent="0.2">
      <c r="A43" s="285" t="s">
        <v>239</v>
      </c>
      <c r="B43" s="318" t="str">
        <v>11Y</v>
      </c>
      <c r="C43" s="284" t="str">
        <v>11Y</v>
      </c>
      <c r="D43" s="284" t="str">
        <f t="shared" si="20"/>
        <v>11Y</v>
      </c>
      <c r="E43" s="284" t="s">
        <v>8</v>
      </c>
      <c r="F43" s="324" t="s">
        <v>9</v>
      </c>
      <c r="G43" s="284" t="s">
        <v>10</v>
      </c>
      <c r="H43" s="324" t="s">
        <v>11</v>
      </c>
      <c r="I43" s="325">
        <v>1.191439591E-2</v>
      </c>
      <c r="J43" s="325" t="str">
        <f>IFERROR(_xll.qlSimpleQuote(A43&amp;C43,I43,,Permanent,Trigger,TRUE),"--")</f>
        <v>SW11Y#0004</v>
      </c>
      <c r="K43" s="325" t="str">
        <f t="shared" si="21"/>
        <v>EURAB6R11Y=</v>
      </c>
      <c r="L43" s="326" t="str">
        <f>IFERROR(_xll.qlSwapRateHelper2(,IF(DataSelect="Reference",$J43,K43),,$D43,Calendar,$G43,$F43,$H43,$L$33,0,E43,Discounting,Permanent,_xll.ohTrigger(Trigger,DataSelect),ObjectOverwrite),"--")</f>
        <v>obj_0030d#0012</v>
      </c>
      <c r="M43" s="281" t="b">
        <v>1</v>
      </c>
      <c r="O43" s="340" t="str">
        <f t="shared" si="16"/>
        <v>SW</v>
      </c>
      <c r="P43" s="340" t="str">
        <f t="shared" si="17"/>
        <v>16Y</v>
      </c>
      <c r="Q43" s="344" t="str">
        <f t="shared" si="18"/>
        <v>obj_002b8#0012</v>
      </c>
      <c r="R43" s="340" t="b">
        <f t="shared" si="19"/>
        <v>1</v>
      </c>
      <c r="S43" s="348">
        <v>1</v>
      </c>
      <c r="T43" s="348">
        <v>1</v>
      </c>
      <c r="U43" s="100" t="str">
        <v>obj_002f7</v>
      </c>
      <c r="V43" s="100" t="str">
        <f>_xll.qlRateHelperQuoteName(U43)</f>
        <v>EURAB6R23Y=</v>
      </c>
      <c r="W43" s="338">
        <f>_xll.qlRateHelperRate(U43,_xll.ohTrigger(Trigger,Trigger6M))</f>
        <v>1.6415710429999997E-2</v>
      </c>
      <c r="X43" s="338" t="str">
        <f>IFERROR(_xll.qlFuturesRateHelperConvexityAdjustment(U43,Trigger),"--")</f>
        <v>--</v>
      </c>
      <c r="Y43" s="101">
        <f>_xll.qlRateHelperEarliestDate(U43,Trigger)</f>
        <v>42209</v>
      </c>
      <c r="Z43" s="101">
        <f>_xll.qlRateHelperLatestDate(U43,Trigger)</f>
        <v>50612</v>
      </c>
      <c r="AA43" s="246">
        <v>1.6807379437048482E-2</v>
      </c>
      <c r="AE43" s="250"/>
      <c r="AZ43" s="100" t="s">
        <v>201</v>
      </c>
      <c r="BA43" s="101">
        <f>_xll.qlInterestRateIndexFixingDate(Currency&amp;"ibor"&amp;Tenor,BB43,Trigger)</f>
        <v>42264</v>
      </c>
      <c r="BB43" s="101">
        <f>_xll.qlCalendarAdvance(Calendar,BB42,AZ43,"f",,Trigger)</f>
        <v>42268</v>
      </c>
      <c r="BC43" s="101">
        <f>_xll.qlInterestRateIndexMaturity(Currency&amp;"ibor"&amp;Tenor,BB43,Trigger)</f>
        <v>42450</v>
      </c>
      <c r="BD43" s="246">
        <f>_xll.qlIndexFixing($AD$5,BA43,TRUE,_xll.ohTrigger(Trigger,Trigger6M))</f>
        <v>5.3371995268786663E-4</v>
      </c>
      <c r="BE43" s="246" t="e">
        <f>IFERROR(_xll.qlIndexFixing($BF$1,BA43,,_xll.ohTrigger(Trigger,Trigger6M)),#N/A)</f>
        <v>#N/A</v>
      </c>
    </row>
    <row r="44" spans="1:57" s="80" customFormat="1" ht="11.25" customHeight="1" x14ac:dyDescent="0.2">
      <c r="A44" s="285" t="s">
        <v>239</v>
      </c>
      <c r="B44" s="318" t="str">
        <v>12Y</v>
      </c>
      <c r="C44" s="284" t="str">
        <v>12Y</v>
      </c>
      <c r="D44" s="284" t="str">
        <f t="shared" si="20"/>
        <v>12Y</v>
      </c>
      <c r="E44" s="284" t="s">
        <v>8</v>
      </c>
      <c r="F44" s="324" t="s">
        <v>9</v>
      </c>
      <c r="G44" s="284" t="s">
        <v>10</v>
      </c>
      <c r="H44" s="324" t="s">
        <v>11</v>
      </c>
      <c r="I44" s="325">
        <v>1.2760000000000001E-2</v>
      </c>
      <c r="J44" s="325" t="str">
        <f>IFERROR(_xll.qlSimpleQuote(A44&amp;C44,I44,,Permanent,Trigger,TRUE),"--")</f>
        <v>SW12Y#0004</v>
      </c>
      <c r="K44" s="325" t="str">
        <f t="shared" si="21"/>
        <v>EURAB6R12Y=</v>
      </c>
      <c r="L44" s="326" t="str">
        <f>IFERROR(_xll.qlSwapRateHelper2(,IF(DataSelect="Reference",$J44,K44),,$D44,Calendar,$G44,$F44,$H44,$L$33,0,E44,Discounting,Permanent,_xll.ohTrigger(Trigger,DataSelect),ObjectOverwrite),"--")</f>
        <v>obj_00343#0012</v>
      </c>
      <c r="M44" s="281" t="b">
        <v>1</v>
      </c>
      <c r="O44" s="340" t="str">
        <f t="shared" si="16"/>
        <v>SW</v>
      </c>
      <c r="P44" s="340" t="str">
        <f t="shared" si="17"/>
        <v>17Y</v>
      </c>
      <c r="Q44" s="344" t="str">
        <f t="shared" si="18"/>
        <v>obj_00314#0012</v>
      </c>
      <c r="R44" s="340" t="b">
        <f t="shared" si="19"/>
        <v>1</v>
      </c>
      <c r="S44" s="348">
        <v>1</v>
      </c>
      <c r="T44" s="348">
        <v>1</v>
      </c>
      <c r="U44" s="100" t="str">
        <v>obj_002c6</v>
      </c>
      <c r="V44" s="100" t="str">
        <f>_xll.qlRateHelperQuoteName(U44)</f>
        <v>EURAB6R24Y=</v>
      </c>
      <c r="W44" s="338">
        <f>_xll.qlRateHelperRate(U44,_xll.ohTrigger(Trigger,Trigger6M))</f>
        <v>1.6462556400000002E-2</v>
      </c>
      <c r="X44" s="338" t="str">
        <f>IFERROR(_xll.qlFuturesRateHelperConvexityAdjustment(U44,Trigger),"--")</f>
        <v>--</v>
      </c>
      <c r="Y44" s="101">
        <f>_xll.qlRateHelperEarliestDate(U44,Trigger)</f>
        <v>42209</v>
      </c>
      <c r="Z44" s="101">
        <f>_xll.qlRateHelperLatestDate(U44,Trigger)</f>
        <v>50976</v>
      </c>
      <c r="AA44" s="246">
        <v>1.6843630484330244E-2</v>
      </c>
      <c r="AE44" s="250"/>
      <c r="AZ44" s="100" t="s">
        <v>201</v>
      </c>
      <c r="BA44" s="101">
        <f>_xll.qlInterestRateIndexFixingDate(Currency&amp;"ibor"&amp;Tenor,BB44,Trigger)</f>
        <v>42265</v>
      </c>
      <c r="BB44" s="101">
        <f>_xll.qlCalendarAdvance(Calendar,BB43,AZ44,"f",,Trigger)</f>
        <v>42269</v>
      </c>
      <c r="BC44" s="101">
        <f>_xll.qlInterestRateIndexMaturity(Currency&amp;"ibor"&amp;Tenor,BB44,Trigger)</f>
        <v>42451</v>
      </c>
      <c r="BD44" s="246">
        <f>_xll.qlIndexFixing($AD$5,BA44,TRUE,_xll.ohTrigger(Trigger,Trigger6M))</f>
        <v>5.3658680904764586E-4</v>
      </c>
      <c r="BE44" s="246" t="e">
        <f>IFERROR(_xll.qlIndexFixing($BF$1,BA44,,_xll.ohTrigger(Trigger,Trigger6M)),#N/A)</f>
        <v>#N/A</v>
      </c>
    </row>
    <row r="45" spans="1:57" s="80" customFormat="1" ht="11.25" customHeight="1" x14ac:dyDescent="0.2">
      <c r="A45" s="285" t="s">
        <v>239</v>
      </c>
      <c r="B45" s="318" t="str">
        <v>13Y</v>
      </c>
      <c r="C45" s="284" t="str">
        <v>13Y</v>
      </c>
      <c r="D45" s="284" t="str">
        <f t="shared" si="20"/>
        <v>13Y</v>
      </c>
      <c r="E45" s="284" t="s">
        <v>8</v>
      </c>
      <c r="F45" s="324" t="s">
        <v>9</v>
      </c>
      <c r="G45" s="284" t="s">
        <v>10</v>
      </c>
      <c r="H45" s="324" t="s">
        <v>11</v>
      </c>
      <c r="I45" s="325">
        <v>1.348229533E-2</v>
      </c>
      <c r="J45" s="325" t="str">
        <f>IFERROR(_xll.qlSimpleQuote(A45&amp;C45,I45,,Permanent,Trigger,TRUE),"--")</f>
        <v>SW13Y#0004</v>
      </c>
      <c r="K45" s="325" t="str">
        <f t="shared" si="21"/>
        <v>EURAB6R13Y=</v>
      </c>
      <c r="L45" s="326" t="str">
        <f>IFERROR(_xll.qlSwapRateHelper2(,IF(DataSelect="Reference",$J45,K45),,$D45,Calendar,$G45,$F45,$H45,$L$33,0,E45,Discounting,Permanent,_xll.ohTrigger(Trigger,DataSelect),ObjectOverwrite),"--")</f>
        <v>obj_002c7#0012</v>
      </c>
      <c r="M45" s="281" t="b">
        <v>1</v>
      </c>
      <c r="O45" s="340" t="str">
        <f t="shared" si="16"/>
        <v>SW</v>
      </c>
      <c r="P45" s="340" t="str">
        <f t="shared" si="17"/>
        <v>18Y</v>
      </c>
      <c r="Q45" s="344" t="str">
        <f t="shared" si="18"/>
        <v>obj_00346#0012</v>
      </c>
      <c r="R45" s="340" t="b">
        <f t="shared" si="19"/>
        <v>1</v>
      </c>
      <c r="S45" s="348">
        <v>1</v>
      </c>
      <c r="T45" s="348">
        <v>1</v>
      </c>
      <c r="U45" s="100" t="str">
        <v>obj_002dc</v>
      </c>
      <c r="V45" s="100" t="str">
        <f>_xll.qlRateHelperQuoteName(U45)</f>
        <v>EURAB6R25Y=</v>
      </c>
      <c r="W45" s="338">
        <f>_xll.qlRateHelperRate(U45,_xll.ohTrigger(Trigger,Trigger6M))</f>
        <v>1.6500000000000001E-2</v>
      </c>
      <c r="X45" s="338" t="str">
        <f>IFERROR(_xll.qlFuturesRateHelperConvexityAdjustment(U45,Trigger),"--")</f>
        <v>--</v>
      </c>
      <c r="Y45" s="101">
        <f>_xll.qlRateHelperEarliestDate(U45,Trigger)</f>
        <v>42209</v>
      </c>
      <c r="Z45" s="101">
        <f>_xll.qlRateHelperLatestDate(U45,Trigger)</f>
        <v>51341</v>
      </c>
      <c r="AA45" s="246">
        <v>1.6868029023698813E-2</v>
      </c>
      <c r="AE45" s="250"/>
      <c r="AZ45" s="100" t="s">
        <v>201</v>
      </c>
      <c r="BA45" s="101">
        <f>_xll.qlInterestRateIndexFixingDate(Currency&amp;"ibor"&amp;Tenor,BB45,Trigger)</f>
        <v>42268</v>
      </c>
      <c r="BB45" s="101">
        <f>_xll.qlCalendarAdvance(Calendar,BB44,AZ45,"f",,Trigger)</f>
        <v>42270</v>
      </c>
      <c r="BC45" s="101">
        <f>_xll.qlInterestRateIndexMaturity(Currency&amp;"ibor"&amp;Tenor,BB45,Trigger)</f>
        <v>42452</v>
      </c>
      <c r="BD45" s="246">
        <f>_xll.qlIndexFixing($AD$5,BA45,TRUE,_xll.ohTrigger(Trigger,Trigger6M))</f>
        <v>5.3947216080209141E-4</v>
      </c>
      <c r="BE45" s="246" t="e">
        <f>IFERROR(_xll.qlIndexFixing($BF$1,BA45,,_xll.ohTrigger(Trigger,Trigger6M)),#N/A)</f>
        <v>#N/A</v>
      </c>
    </row>
    <row r="46" spans="1:57" s="80" customFormat="1" ht="11.25" customHeight="1" x14ac:dyDescent="0.2">
      <c r="A46" s="285" t="s">
        <v>239</v>
      </c>
      <c r="B46" s="318" t="str">
        <v>14Y</v>
      </c>
      <c r="C46" s="284" t="str">
        <v>14Y</v>
      </c>
      <c r="D46" s="284" t="str">
        <f t="shared" si="20"/>
        <v>14Y</v>
      </c>
      <c r="E46" s="284" t="s">
        <v>8</v>
      </c>
      <c r="F46" s="324" t="s">
        <v>9</v>
      </c>
      <c r="G46" s="284" t="s">
        <v>10</v>
      </c>
      <c r="H46" s="324" t="s">
        <v>11</v>
      </c>
      <c r="I46" s="325">
        <v>1.4085645109999999E-2</v>
      </c>
      <c r="J46" s="325" t="str">
        <f>IFERROR(_xll.qlSimpleQuote(A46&amp;C46,I46,,Permanent,Trigger,TRUE),"--")</f>
        <v>SW14Y#0004</v>
      </c>
      <c r="K46" s="325" t="str">
        <f t="shared" si="21"/>
        <v>EURAB6R14Y=</v>
      </c>
      <c r="L46" s="326" t="str">
        <f>IFERROR(_xll.qlSwapRateHelper2(,IF(DataSelect="Reference",$J46,K46),,$D46,Calendar,$G46,$F46,$H46,$L$33,0,E46,Discounting,Permanent,_xll.ohTrigger(Trigger,DataSelect),ObjectOverwrite),"--")</f>
        <v>obj_00326#0012</v>
      </c>
      <c r="M46" s="281" t="b">
        <v>1</v>
      </c>
      <c r="O46" s="340" t="str">
        <f t="shared" si="16"/>
        <v>SW</v>
      </c>
      <c r="P46" s="340" t="str">
        <f t="shared" si="17"/>
        <v>19Y</v>
      </c>
      <c r="Q46" s="344" t="str">
        <f t="shared" si="18"/>
        <v>obj_002bb#0012</v>
      </c>
      <c r="R46" s="340" t="b">
        <f t="shared" si="19"/>
        <v>1</v>
      </c>
      <c r="S46" s="348">
        <v>1</v>
      </c>
      <c r="T46" s="348">
        <v>1</v>
      </c>
      <c r="U46" s="100" t="str">
        <v>obj_002c0</v>
      </c>
      <c r="V46" s="100" t="str">
        <f>_xll.qlRateHelperQuoteName(U46)</f>
        <v>EURAB6R26Y=</v>
      </c>
      <c r="W46" s="338">
        <f>_xll.qlRateHelperRate(U46,_xll.ohTrigger(Trigger,Trigger6M))</f>
        <v>1.6530758859999998E-2</v>
      </c>
      <c r="X46" s="338" t="str">
        <f>IFERROR(_xll.qlFuturesRateHelperConvexityAdjustment(U46,Trigger),"--")</f>
        <v>--</v>
      </c>
      <c r="Y46" s="101">
        <f>_xll.qlRateHelperEarliestDate(U46,Trigger)</f>
        <v>42209</v>
      </c>
      <c r="Z46" s="101">
        <f>_xll.qlRateHelperLatestDate(U46,Trigger)</f>
        <v>51706</v>
      </c>
      <c r="AA46" s="246">
        <v>1.688733717437238E-2</v>
      </c>
      <c r="AE46" s="250"/>
      <c r="AZ46" s="100" t="s">
        <v>201</v>
      </c>
      <c r="BA46" s="101">
        <f>_xll.qlInterestRateIndexFixingDate(Currency&amp;"ibor"&amp;Tenor,BB46,Trigger)</f>
        <v>42269</v>
      </c>
      <c r="BB46" s="101">
        <f>_xll.qlCalendarAdvance(Calendar,BB45,AZ46,"f",,Trigger)</f>
        <v>42271</v>
      </c>
      <c r="BC46" s="101">
        <f>_xll.qlInterestRateIndexMaturity(Currency&amp;"ibor"&amp;Tenor,BB46,Trigger)</f>
        <v>42453</v>
      </c>
      <c r="BD46" s="246">
        <f>_xll.qlIndexFixing($AD$5,BA46,TRUE,_xll.ohTrigger(Trigger,Trigger6M))</f>
        <v>5.423760080333354E-4</v>
      </c>
      <c r="BE46" s="246" t="e">
        <f>IFERROR(_xll.qlIndexFixing($BF$1,BA46,,_xll.ohTrigger(Trigger,Trigger6M)),#N/A)</f>
        <v>#N/A</v>
      </c>
    </row>
    <row r="47" spans="1:57" s="80" customFormat="1" ht="11.25" customHeight="1" x14ac:dyDescent="0.2">
      <c r="A47" s="285" t="s">
        <v>239</v>
      </c>
      <c r="B47" s="318" t="str">
        <v>15Y</v>
      </c>
      <c r="C47" s="284" t="str">
        <v>15Y</v>
      </c>
      <c r="D47" s="284" t="str">
        <f t="shared" si="20"/>
        <v>15Y</v>
      </c>
      <c r="E47" s="284" t="s">
        <v>8</v>
      </c>
      <c r="F47" s="324" t="s">
        <v>9</v>
      </c>
      <c r="G47" s="284" t="s">
        <v>10</v>
      </c>
      <c r="H47" s="324" t="s">
        <v>11</v>
      </c>
      <c r="I47" s="325">
        <v>1.46E-2</v>
      </c>
      <c r="J47" s="325" t="str">
        <f>IFERROR(_xll.qlSimpleQuote(A47&amp;C47,I47,,Permanent,Trigger,TRUE),"--")</f>
        <v>SW15Y#0004</v>
      </c>
      <c r="K47" s="325" t="str">
        <f t="shared" si="21"/>
        <v>EURAB6R15Y=</v>
      </c>
      <c r="L47" s="326" t="str">
        <f>IFERROR(_xll.qlSwapRateHelper2(,IF(DataSelect="Reference",$J47,K47),,$D47,Calendar,$G47,$F47,$H47,$L$33,0,E47,Discounting,Permanent,_xll.ohTrigger(Trigger,DataSelect),ObjectOverwrite),"--")</f>
        <v>obj_00311#0012</v>
      </c>
      <c r="M47" s="281" t="b">
        <v>1</v>
      </c>
      <c r="O47" s="340" t="str">
        <f t="shared" si="16"/>
        <v>SW</v>
      </c>
      <c r="P47" s="340" t="str">
        <f t="shared" si="17"/>
        <v>20Y</v>
      </c>
      <c r="Q47" s="344" t="str">
        <f t="shared" si="18"/>
        <v>obj_002e2#0012</v>
      </c>
      <c r="R47" s="340" t="b">
        <f t="shared" si="19"/>
        <v>1</v>
      </c>
      <c r="S47" s="348">
        <v>1</v>
      </c>
      <c r="T47" s="348">
        <v>1</v>
      </c>
      <c r="U47" s="100" t="str">
        <v>obj_002c5</v>
      </c>
      <c r="V47" s="100" t="str">
        <f>_xll.qlRateHelperQuoteName(U47)</f>
        <v>EURAB6R27Y=</v>
      </c>
      <c r="W47" s="338">
        <f>_xll.qlRateHelperRate(U47,_xll.ohTrigger(Trigger,Trigger6M))</f>
        <v>1.655870567E-2</v>
      </c>
      <c r="X47" s="338" t="str">
        <f>IFERROR(_xll.qlFuturesRateHelperConvexityAdjustment(U47,Trigger),"--")</f>
        <v>--</v>
      </c>
      <c r="Y47" s="101">
        <f>_xll.qlRateHelperEarliestDate(U47,Trigger)</f>
        <v>42209</v>
      </c>
      <c r="Z47" s="101">
        <f>_xll.qlRateHelperLatestDate(U47,Trigger)</f>
        <v>52071</v>
      </c>
      <c r="AA47" s="246">
        <v>1.690438278060704E-2</v>
      </c>
      <c r="AE47" s="250"/>
      <c r="AZ47" s="100" t="s">
        <v>201</v>
      </c>
      <c r="BA47" s="101">
        <f>_xll.qlInterestRateIndexFixingDate(Currency&amp;"ibor"&amp;Tenor,BB47,Trigger)</f>
        <v>42270</v>
      </c>
      <c r="BB47" s="101">
        <f>_xll.qlCalendarAdvance(Calendar,BB46,AZ47,"f",,Trigger)</f>
        <v>42272</v>
      </c>
      <c r="BC47" s="101">
        <f>_xll.qlInterestRateIndexMaturity(Currency&amp;"ibor"&amp;Tenor,BB47,Trigger)</f>
        <v>42458</v>
      </c>
      <c r="BD47" s="246">
        <f>_xll.qlIndexFixing($AD$5,BA47,TRUE,_xll.ohTrigger(Trigger,Trigger6M))</f>
        <v>5.4736903925820955E-4</v>
      </c>
      <c r="BE47" s="246" t="e">
        <f>IFERROR(_xll.qlIndexFixing($BF$1,BA47,,_xll.ohTrigger(Trigger,Trigger6M)),#N/A)</f>
        <v>#N/A</v>
      </c>
    </row>
    <row r="48" spans="1:57" s="80" customFormat="1" ht="11.25" customHeight="1" x14ac:dyDescent="0.2">
      <c r="A48" s="285" t="s">
        <v>239</v>
      </c>
      <c r="B48" s="318" t="str">
        <v>16Y</v>
      </c>
      <c r="C48" s="284" t="str">
        <v>16Y</v>
      </c>
      <c r="D48" s="284" t="str">
        <f t="shared" si="20"/>
        <v>16Y</v>
      </c>
      <c r="E48" s="284" t="s">
        <v>8</v>
      </c>
      <c r="F48" s="324" t="s">
        <v>9</v>
      </c>
      <c r="G48" s="284" t="s">
        <v>10</v>
      </c>
      <c r="H48" s="324" t="s">
        <v>11</v>
      </c>
      <c r="I48" s="325">
        <v>1.50374876E-2</v>
      </c>
      <c r="J48" s="325" t="str">
        <f>IFERROR(_xll.qlSimpleQuote(A48&amp;C48,I48,,Permanent,Trigger,TRUE),"--")</f>
        <v>SW16Y#0004</v>
      </c>
      <c r="K48" s="325" t="str">
        <f t="shared" si="21"/>
        <v>EURAB6R16Y=</v>
      </c>
      <c r="L48" s="326" t="str">
        <f>IFERROR(_xll.qlSwapRateHelper2(,IF(DataSelect="Reference",$J48,K48),,$D48,Calendar,$G48,$F48,$H48,$L$33,0,E48,Discounting,Permanent,_xll.ohTrigger(Trigger,DataSelect),ObjectOverwrite),"--")</f>
        <v>obj_002b8#0012</v>
      </c>
      <c r="M48" s="281" t="b">
        <v>1</v>
      </c>
      <c r="O48" s="340" t="str">
        <f t="shared" si="16"/>
        <v>SW</v>
      </c>
      <c r="P48" s="340" t="str">
        <f t="shared" si="17"/>
        <v>21Y</v>
      </c>
      <c r="Q48" s="344" t="str">
        <f t="shared" si="18"/>
        <v>obj_002cc#0012</v>
      </c>
      <c r="R48" s="340" t="b">
        <f t="shared" si="19"/>
        <v>1</v>
      </c>
      <c r="S48" s="348">
        <v>1</v>
      </c>
      <c r="T48" s="348">
        <v>1</v>
      </c>
      <c r="U48" s="100" t="str">
        <v>obj_002bc</v>
      </c>
      <c r="V48" s="100" t="str">
        <f>_xll.qlRateHelperQuoteName(U48)</f>
        <v>EURAB6R28Y=</v>
      </c>
      <c r="W48" s="338">
        <f>_xll.qlRateHelperRate(U48,_xll.ohTrigger(Trigger,Trigger6M))</f>
        <v>1.658525055E-2</v>
      </c>
      <c r="X48" s="338" t="str">
        <f>IFERROR(_xll.qlFuturesRateHelperConvexityAdjustment(U48,Trigger),"--")</f>
        <v>--</v>
      </c>
      <c r="Y48" s="101">
        <f>_xll.qlRateHelperEarliestDate(U48,Trigger)</f>
        <v>42209</v>
      </c>
      <c r="Z48" s="101">
        <f>_xll.qlRateHelperLatestDate(U48,Trigger)</f>
        <v>52436</v>
      </c>
      <c r="AA48" s="246">
        <v>1.6920920928802683E-2</v>
      </c>
      <c r="AE48" s="250"/>
      <c r="AZ48" s="100" t="s">
        <v>201</v>
      </c>
      <c r="BA48" s="101">
        <f>_xll.qlInterestRateIndexFixingDate(Currency&amp;"ibor"&amp;Tenor,BB48,Trigger)</f>
        <v>42271</v>
      </c>
      <c r="BB48" s="101">
        <f>_xll.qlCalendarAdvance(Calendar,BB47,AZ48,"f",,Trigger)</f>
        <v>42275</v>
      </c>
      <c r="BC48" s="101">
        <f>_xll.qlInterestRateIndexMaturity(Currency&amp;"ibor"&amp;Tenor,BB48,Trigger)</f>
        <v>42458</v>
      </c>
      <c r="BD48" s="246">
        <f>_xll.qlIndexFixing($AD$5,BA48,TRUE,_xll.ohTrigger(Trigger,Trigger6M))</f>
        <v>5.4877851257993594E-4</v>
      </c>
      <c r="BE48" s="246" t="e">
        <f>IFERROR(_xll.qlIndexFixing($BF$1,BA48,,_xll.ohTrigger(Trigger,Trigger6M)),#N/A)</f>
        <v>#N/A</v>
      </c>
    </row>
    <row r="49" spans="1:57" s="80" customFormat="1" ht="11.25" customHeight="1" x14ac:dyDescent="0.2">
      <c r="A49" s="285" t="s">
        <v>239</v>
      </c>
      <c r="B49" s="318" t="str">
        <v>17Y</v>
      </c>
      <c r="C49" s="284" t="str">
        <v>17Y</v>
      </c>
      <c r="D49" s="284" t="str">
        <f t="shared" si="20"/>
        <v>17Y</v>
      </c>
      <c r="E49" s="284" t="s">
        <v>8</v>
      </c>
      <c r="F49" s="324" t="s">
        <v>9</v>
      </c>
      <c r="G49" s="284" t="s">
        <v>10</v>
      </c>
      <c r="H49" s="324" t="s">
        <v>11</v>
      </c>
      <c r="I49" s="325">
        <v>1.5408475500000001E-2</v>
      </c>
      <c r="J49" s="325" t="str">
        <f>IFERROR(_xll.qlSimpleQuote(A49&amp;C49,I49,,Permanent,Trigger,TRUE),"--")</f>
        <v>SW17Y#0004</v>
      </c>
      <c r="K49" s="325" t="str">
        <f t="shared" si="21"/>
        <v>EURAB6R17Y=</v>
      </c>
      <c r="L49" s="326" t="str">
        <f>IFERROR(_xll.qlSwapRateHelper2(,IF(DataSelect="Reference",$J49,K49),,$D49,Calendar,$G49,$F49,$H49,$L$33,0,E49,Discounting,Permanent,_xll.ohTrigger(Trigger,DataSelect),ObjectOverwrite),"--")</f>
        <v>obj_00314#0012</v>
      </c>
      <c r="M49" s="281" t="b">
        <v>1</v>
      </c>
      <c r="O49" s="340" t="str">
        <f t="shared" si="16"/>
        <v>SW</v>
      </c>
      <c r="P49" s="340" t="str">
        <f t="shared" si="17"/>
        <v>22Y</v>
      </c>
      <c r="Q49" s="344" t="str">
        <f t="shared" si="18"/>
        <v>obj_0031f#0012</v>
      </c>
      <c r="R49" s="340" t="b">
        <f t="shared" si="19"/>
        <v>1</v>
      </c>
      <c r="S49" s="348">
        <v>1</v>
      </c>
      <c r="T49" s="348">
        <v>1</v>
      </c>
      <c r="U49" s="100" t="str">
        <v>obj_0031b</v>
      </c>
      <c r="V49" s="100" t="str">
        <f>_xll.qlRateHelperQuoteName(U49)</f>
        <v>EURAB6R29Y=</v>
      </c>
      <c r="W49" s="338">
        <f>_xll.qlRateHelperRate(U49,_xll.ohTrigger(Trigger,Trigger6M))</f>
        <v>1.6612940980000001E-2</v>
      </c>
      <c r="X49" s="338" t="str">
        <f>IFERROR(_xll.qlFuturesRateHelperConvexityAdjustment(U49,Trigger),"--")</f>
        <v>--</v>
      </c>
      <c r="Y49" s="101">
        <f>_xll.qlRateHelperEarliestDate(U49,Trigger)</f>
        <v>42209</v>
      </c>
      <c r="Z49" s="101">
        <f>_xll.qlRateHelperLatestDate(U49,Trigger)</f>
        <v>52803</v>
      </c>
      <c r="AA49" s="246">
        <v>1.6938567771385582E-2</v>
      </c>
      <c r="AE49" s="250"/>
      <c r="AZ49" s="100" t="s">
        <v>201</v>
      </c>
      <c r="BA49" s="101">
        <f>_xll.qlInterestRateIndexFixingDate(Currency&amp;"ibor"&amp;Tenor,BB49,Trigger)</f>
        <v>42272</v>
      </c>
      <c r="BB49" s="101">
        <f>_xll.qlCalendarAdvance(Calendar,BB48,AZ49,"f",,Trigger)</f>
        <v>42276</v>
      </c>
      <c r="BC49" s="101">
        <f>_xll.qlInterestRateIndexMaturity(Currency&amp;"ibor"&amp;Tenor,BB49,Trigger)</f>
        <v>42458</v>
      </c>
      <c r="BD49" s="246">
        <f>_xll.qlIndexFixing($AD$5,BA49,TRUE,_xll.ohTrigger(Trigger,Trigger6M))</f>
        <v>5.4918100251377666E-4</v>
      </c>
      <c r="BE49" s="246" t="e">
        <f>IFERROR(_xll.qlIndexFixing($BF$1,BA49,,_xll.ohTrigger(Trigger,Trigger6M)),#N/A)</f>
        <v>#N/A</v>
      </c>
    </row>
    <row r="50" spans="1:57" s="80" customFormat="1" ht="11.25" customHeight="1" x14ac:dyDescent="0.2">
      <c r="A50" s="285" t="s">
        <v>239</v>
      </c>
      <c r="B50" s="318" t="str">
        <v>18Y</v>
      </c>
      <c r="C50" s="284" t="str">
        <v>18Y</v>
      </c>
      <c r="D50" s="284" t="str">
        <f t="shared" si="20"/>
        <v>18Y</v>
      </c>
      <c r="E50" s="284" t="s">
        <v>8</v>
      </c>
      <c r="F50" s="324" t="s">
        <v>9</v>
      </c>
      <c r="G50" s="284" t="s">
        <v>10</v>
      </c>
      <c r="H50" s="324" t="s">
        <v>11</v>
      </c>
      <c r="I50" s="325">
        <v>1.5713096829999999E-2</v>
      </c>
      <c r="J50" s="325" t="str">
        <f>IFERROR(_xll.qlSimpleQuote(A50&amp;C50,I50,,Permanent,Trigger,TRUE),"--")</f>
        <v>SW18Y#0004</v>
      </c>
      <c r="K50" s="325" t="str">
        <f t="shared" si="21"/>
        <v>EURAB6R18Y=</v>
      </c>
      <c r="L50" s="326" t="str">
        <f>IFERROR(_xll.qlSwapRateHelper2(,IF(DataSelect="Reference",$J50,K50),,$D50,Calendar,$G50,$F50,$H50,$L$33,0,E50,Discounting,Permanent,_xll.ohTrigger(Trigger,DataSelect),ObjectOverwrite),"--")</f>
        <v>obj_00346#0012</v>
      </c>
      <c r="M50" s="281" t="b">
        <v>1</v>
      </c>
      <c r="O50" s="340" t="str">
        <f t="shared" si="16"/>
        <v>SW</v>
      </c>
      <c r="P50" s="340" t="str">
        <f t="shared" si="17"/>
        <v>23Y</v>
      </c>
      <c r="Q50" s="344" t="str">
        <f t="shared" si="18"/>
        <v>obj_002f7#0012</v>
      </c>
      <c r="R50" s="340" t="b">
        <f t="shared" si="19"/>
        <v>1</v>
      </c>
      <c r="S50" s="348">
        <v>1</v>
      </c>
      <c r="T50" s="348">
        <v>1</v>
      </c>
      <c r="U50" s="100" t="str">
        <v>obj_002f2</v>
      </c>
      <c r="V50" s="100" t="str">
        <f>_xll.qlRateHelperQuoteName(U50)</f>
        <v>EURAB6R30Y=</v>
      </c>
      <c r="W50" s="338">
        <f>_xll.qlRateHelperRate(U50,_xll.ohTrigger(Trigger,Trigger6M))</f>
        <v>1.6639999999999999E-2</v>
      </c>
      <c r="X50" s="338" t="str">
        <f>IFERROR(_xll.qlFuturesRateHelperConvexityAdjustment(U50,Trigger),"--")</f>
        <v>--</v>
      </c>
      <c r="Y50" s="101">
        <f>_xll.qlRateHelperEarliestDate(U50,Trigger)</f>
        <v>42209</v>
      </c>
      <c r="Z50" s="101">
        <f>_xll.qlRateHelperLatestDate(U50,Trigger)</f>
        <v>53167</v>
      </c>
      <c r="AA50" s="246">
        <v>1.6958411461634484E-2</v>
      </c>
      <c r="AE50" s="250"/>
      <c r="AZ50" s="100" t="s">
        <v>201</v>
      </c>
      <c r="BA50" s="101">
        <f>_xll.qlInterestRateIndexFixingDate(Currency&amp;"ibor"&amp;Tenor,BB50,Trigger)</f>
        <v>42275</v>
      </c>
      <c r="BB50" s="101">
        <f>_xll.qlCalendarAdvance(Calendar,BB49,AZ50,"f",,Trigger)</f>
        <v>42277</v>
      </c>
      <c r="BC50" s="101">
        <f>_xll.qlInterestRateIndexMaturity(Currency&amp;"ibor"&amp;Tenor,BB50,Trigger)</f>
        <v>42460</v>
      </c>
      <c r="BD50" s="246">
        <f>_xll.qlIndexFixing($AD$5,BA50,TRUE,_xll.ohTrigger(Trigger,Trigger6M))</f>
        <v>5.5136909311952957E-4</v>
      </c>
      <c r="BE50" s="246" t="e">
        <f>IFERROR(_xll.qlIndexFixing($BF$1,BA50,,_xll.ohTrigger(Trigger,Trigger6M)),#N/A)</f>
        <v>#N/A</v>
      </c>
    </row>
    <row r="51" spans="1:57" s="80" customFormat="1" ht="11.25" customHeight="1" x14ac:dyDescent="0.2">
      <c r="A51" s="285" t="s">
        <v>239</v>
      </c>
      <c r="B51" s="318" t="str">
        <v>19Y</v>
      </c>
      <c r="C51" s="284" t="str">
        <v>19Y</v>
      </c>
      <c r="D51" s="284" t="str">
        <f t="shared" si="20"/>
        <v>19Y</v>
      </c>
      <c r="E51" s="284" t="s">
        <v>8</v>
      </c>
      <c r="F51" s="324" t="s">
        <v>9</v>
      </c>
      <c r="G51" s="284" t="s">
        <v>10</v>
      </c>
      <c r="H51" s="324" t="s">
        <v>11</v>
      </c>
      <c r="I51" s="325">
        <v>1.5954910619999998E-2</v>
      </c>
      <c r="J51" s="325" t="str">
        <f>IFERROR(_xll.qlSimpleQuote(A51&amp;C51,I51,,Permanent,Trigger,TRUE),"--")</f>
        <v>SW19Y#0004</v>
      </c>
      <c r="K51" s="325" t="str">
        <f t="shared" si="21"/>
        <v>EURAB6R19Y=</v>
      </c>
      <c r="L51" s="326" t="str">
        <f>IFERROR(_xll.qlSwapRateHelper2(,IF(DataSelect="Reference",$J51,K51),,$D51,Calendar,$G51,$F51,$H51,$L$33,0,E51,Discounting,Permanent,_xll.ohTrigger(Trigger,DataSelect),ObjectOverwrite),"--")</f>
        <v>obj_002bb#0012</v>
      </c>
      <c r="M51" s="281" t="b">
        <v>1</v>
      </c>
      <c r="O51" s="340" t="str">
        <f t="shared" si="16"/>
        <v>SW</v>
      </c>
      <c r="P51" s="340" t="str">
        <f t="shared" si="17"/>
        <v>24Y</v>
      </c>
      <c r="Q51" s="344" t="str">
        <f t="shared" si="18"/>
        <v>obj_002c6#0012</v>
      </c>
      <c r="R51" s="340" t="b">
        <f t="shared" si="19"/>
        <v>1</v>
      </c>
      <c r="S51" s="348">
        <v>1</v>
      </c>
      <c r="T51" s="348">
        <v>1</v>
      </c>
      <c r="U51" s="100" t="str">
        <v>obj_002f0</v>
      </c>
      <c r="V51" s="100" t="str">
        <f>_xll.qlRateHelperQuoteName(U51)</f>
        <v>EURAB6R31Y=</v>
      </c>
      <c r="W51" s="338">
        <f>_xll.qlRateHelperRate(U51,_xll.ohTrigger(Trigger,Trigger6M))</f>
        <v>1.66682976E-2</v>
      </c>
      <c r="X51" s="338" t="str">
        <f>IFERROR(_xll.qlFuturesRateHelperConvexityAdjustment(U51,Trigger),"--")</f>
        <v>--</v>
      </c>
      <c r="Y51" s="101">
        <f>_xll.qlRateHelperEarliestDate(U51,Trigger)</f>
        <v>42209</v>
      </c>
      <c r="Z51" s="101">
        <f>_xll.qlRateHelperLatestDate(U51,Trigger)</f>
        <v>53532</v>
      </c>
      <c r="AA51" s="246">
        <v>1.6981001022553826E-2</v>
      </c>
      <c r="AE51" s="250"/>
      <c r="AZ51" s="100" t="s">
        <v>201</v>
      </c>
      <c r="BA51" s="101">
        <f>_xll.qlInterestRateIndexFixingDate(Currency&amp;"ibor"&amp;Tenor,BB51,Trigger)</f>
        <v>42276</v>
      </c>
      <c r="BB51" s="101">
        <f>_xll.qlCalendarAdvance(Calendar,BB50,AZ51,"f",,Trigger)</f>
        <v>42278</v>
      </c>
      <c r="BC51" s="101">
        <f>_xll.qlInterestRateIndexMaturity(Currency&amp;"ibor"&amp;Tenor,BB51,Trigger)</f>
        <v>42461</v>
      </c>
      <c r="BD51" s="246">
        <f>_xll.qlIndexFixing($AD$5,BA51,TRUE,_xll.ohTrigger(Trigger,Trigger6M))</f>
        <v>5.5262285700306227E-4</v>
      </c>
      <c r="BE51" s="246" t="e">
        <f>IFERROR(_xll.qlIndexFixing($BF$1,BA51,,_xll.ohTrigger(Trigger,Trigger6M)),#N/A)</f>
        <v>#N/A</v>
      </c>
    </row>
    <row r="52" spans="1:57" s="80" customFormat="1" ht="11.25" customHeight="1" x14ac:dyDescent="0.2">
      <c r="A52" s="285" t="s">
        <v>239</v>
      </c>
      <c r="B52" s="318" t="str">
        <v>20Y</v>
      </c>
      <c r="C52" s="284" t="str">
        <v>20Y</v>
      </c>
      <c r="D52" s="284" t="str">
        <f t="shared" si="20"/>
        <v>20Y</v>
      </c>
      <c r="E52" s="284" t="s">
        <v>8</v>
      </c>
      <c r="F52" s="324" t="s">
        <v>9</v>
      </c>
      <c r="G52" s="284" t="s">
        <v>10</v>
      </c>
      <c r="H52" s="324" t="s">
        <v>11</v>
      </c>
      <c r="I52" s="325">
        <v>1.6140000000000002E-2</v>
      </c>
      <c r="J52" s="325" t="str">
        <f>IFERROR(_xll.qlSimpleQuote(A52&amp;C52,I52,,Permanent,Trigger,TRUE),"--")</f>
        <v>SW20Y#0004</v>
      </c>
      <c r="K52" s="325" t="str">
        <f t="shared" si="21"/>
        <v>EURAB6R20Y=</v>
      </c>
      <c r="L52" s="326" t="str">
        <f>IFERROR(_xll.qlSwapRateHelper2(,IF(DataSelect="Reference",$J52,K52),,$D52,Calendar,$G52,$F52,$H52,$L$33,0,E52,Discounting,Permanent,_xll.ohTrigger(Trigger,DataSelect),ObjectOverwrite),"--")</f>
        <v>obj_002e2#0012</v>
      </c>
      <c r="M52" s="281" t="b">
        <v>1</v>
      </c>
      <c r="O52" s="340" t="str">
        <f t="shared" si="16"/>
        <v>SW</v>
      </c>
      <c r="P52" s="340" t="str">
        <f t="shared" si="17"/>
        <v>25Y</v>
      </c>
      <c r="Q52" s="344" t="str">
        <f t="shared" si="18"/>
        <v>obj_002dc#0012</v>
      </c>
      <c r="R52" s="340" t="b">
        <f t="shared" si="19"/>
        <v>1</v>
      </c>
      <c r="S52" s="348">
        <v>1</v>
      </c>
      <c r="T52" s="348">
        <v>1</v>
      </c>
      <c r="U52" s="100" t="str">
        <v>obj_002ad</v>
      </c>
      <c r="V52" s="100" t="str">
        <f>_xll.qlRateHelperQuoteName(U52)</f>
        <v>EURAB6R32Y=</v>
      </c>
      <c r="W52" s="338">
        <f>_xll.qlRateHelperRate(U52,_xll.ohTrigger(Trigger,Trigger6M))</f>
        <v>1.6696109729999999E-2</v>
      </c>
      <c r="X52" s="338" t="str">
        <f>IFERROR(_xll.qlFuturesRateHelperConvexityAdjustment(U52,Trigger),"--")</f>
        <v>--</v>
      </c>
      <c r="Y52" s="101">
        <f>_xll.qlRateHelperEarliestDate(U52,Trigger)</f>
        <v>42209</v>
      </c>
      <c r="Z52" s="101">
        <f>_xll.qlRateHelperLatestDate(U52,Trigger)</f>
        <v>53897</v>
      </c>
      <c r="AA52" s="246">
        <v>1.700393493808082E-2</v>
      </c>
      <c r="AE52" s="250"/>
      <c r="AZ52" s="100" t="s">
        <v>201</v>
      </c>
      <c r="BA52" s="101">
        <f>_xll.qlInterestRateIndexFixingDate(Currency&amp;"ibor"&amp;Tenor,BB52,Trigger)</f>
        <v>42277</v>
      </c>
      <c r="BB52" s="101">
        <f>_xll.qlCalendarAdvance(Calendar,BB51,AZ52,"f",,Trigger)</f>
        <v>42279</v>
      </c>
      <c r="BC52" s="101">
        <f>_xll.qlInterestRateIndexMaturity(Currency&amp;"ibor"&amp;Tenor,BB52,Trigger)</f>
        <v>42464</v>
      </c>
      <c r="BD52" s="246">
        <f>_xll.qlIndexFixing($AD$5,BA52,TRUE,_xll.ohTrigger(Trigger,Trigger6M))</f>
        <v>5.5568955438161163E-4</v>
      </c>
      <c r="BE52" s="246" t="e">
        <f>IFERROR(_xll.qlIndexFixing($BF$1,BA52,,_xll.ohTrigger(Trigger,Trigger6M)),#N/A)</f>
        <v>#N/A</v>
      </c>
    </row>
    <row r="53" spans="1:57" s="80" customFormat="1" ht="11.25" customHeight="1" x14ac:dyDescent="0.2">
      <c r="A53" s="285" t="s">
        <v>239</v>
      </c>
      <c r="B53" s="318" t="str">
        <v>21Y</v>
      </c>
      <c r="C53" s="284" t="str">
        <v>21Y</v>
      </c>
      <c r="D53" s="284" t="str">
        <f t="shared" si="20"/>
        <v>21Y</v>
      </c>
      <c r="E53" s="284" t="s">
        <v>8</v>
      </c>
      <c r="F53" s="324" t="s">
        <v>9</v>
      </c>
      <c r="G53" s="284" t="s">
        <v>10</v>
      </c>
      <c r="H53" s="324" t="s">
        <v>11</v>
      </c>
      <c r="I53" s="325">
        <v>1.6275642739999999E-2</v>
      </c>
      <c r="J53" s="325" t="str">
        <f>IFERROR(_xll.qlSimpleQuote(A53&amp;C53,I53,,Permanent,Trigger,TRUE),"--")</f>
        <v>SW21Y#0004</v>
      </c>
      <c r="K53" s="325" t="str">
        <f t="shared" si="21"/>
        <v>EURAB6R21Y=</v>
      </c>
      <c r="L53" s="326" t="str">
        <f>IFERROR(_xll.qlSwapRateHelper2(,IF(DataSelect="Reference",$J53,K53),,$D53,Calendar,$G53,$F53,$H53,$L$33,0,E53,Discounting,Permanent,_xll.ohTrigger(Trigger,DataSelect),ObjectOverwrite),"--")</f>
        <v>obj_002cc#0012</v>
      </c>
      <c r="M53" s="281" t="b">
        <v>1</v>
      </c>
      <c r="O53" s="340" t="str">
        <f t="shared" si="16"/>
        <v>SW</v>
      </c>
      <c r="P53" s="340" t="str">
        <f t="shared" si="17"/>
        <v>26Y</v>
      </c>
      <c r="Q53" s="344" t="str">
        <f t="shared" si="18"/>
        <v>obj_002c0#0012</v>
      </c>
      <c r="R53" s="340" t="b">
        <f t="shared" si="19"/>
        <v>1</v>
      </c>
      <c r="S53" s="348">
        <v>1</v>
      </c>
      <c r="T53" s="348">
        <v>1</v>
      </c>
      <c r="U53" s="100" t="str">
        <v>obj_0030b</v>
      </c>
      <c r="V53" s="100" t="str">
        <f>_xll.qlRateHelperQuoteName(U53)</f>
        <v>EURAB6R33Y=</v>
      </c>
      <c r="W53" s="338">
        <f>_xll.qlRateHelperRate(U53,_xll.ohTrigger(Trigger,Trigger6M))</f>
        <v>1.672263798E-2</v>
      </c>
      <c r="X53" s="338" t="str">
        <f>IFERROR(_xll.qlFuturesRateHelperConvexityAdjustment(U53,Trigger),"--")</f>
        <v>--</v>
      </c>
      <c r="Y53" s="101">
        <f>_xll.qlRateHelperEarliestDate(U53,Trigger)</f>
        <v>42209</v>
      </c>
      <c r="Z53" s="101">
        <f>_xll.qlRateHelperLatestDate(U53,Trigger)</f>
        <v>54263</v>
      </c>
      <c r="AA53" s="246">
        <v>1.7024520599092444E-2</v>
      </c>
      <c r="AE53" s="250"/>
      <c r="AZ53" s="100" t="s">
        <v>201</v>
      </c>
      <c r="BA53" s="101">
        <f>_xll.qlInterestRateIndexFixingDate(Currency&amp;"ibor"&amp;Tenor,BB53,Trigger)</f>
        <v>42278</v>
      </c>
      <c r="BB53" s="101">
        <f>_xll.qlCalendarAdvance(Calendar,BB52,AZ53,"f",,Trigger)</f>
        <v>42282</v>
      </c>
      <c r="BC53" s="101">
        <f>_xll.qlInterestRateIndexMaturity(Currency&amp;"ibor"&amp;Tenor,BB53,Trigger)</f>
        <v>42465</v>
      </c>
      <c r="BD53" s="246">
        <f>_xll.qlIndexFixing($AD$5,BA53,TRUE,_xll.ohTrigger(Trigger,Trigger6M))</f>
        <v>5.5736106874209159E-4</v>
      </c>
      <c r="BE53" s="246" t="e">
        <f>IFERROR(_xll.qlIndexFixing($BF$1,BA53,,_xll.ohTrigger(Trigger,Trigger6M)),#N/A)</f>
        <v>#N/A</v>
      </c>
    </row>
    <row r="54" spans="1:57" s="80" customFormat="1" ht="11.25" customHeight="1" x14ac:dyDescent="0.2">
      <c r="A54" s="285" t="s">
        <v>239</v>
      </c>
      <c r="B54" s="318" t="str">
        <v>22Y</v>
      </c>
      <c r="C54" s="284" t="str">
        <v>22Y</v>
      </c>
      <c r="D54" s="284" t="str">
        <f t="shared" si="20"/>
        <v>22Y</v>
      </c>
      <c r="E54" s="284" t="s">
        <v>8</v>
      </c>
      <c r="F54" s="324" t="s">
        <v>9</v>
      </c>
      <c r="G54" s="284" t="s">
        <v>10</v>
      </c>
      <c r="H54" s="324" t="s">
        <v>11</v>
      </c>
      <c r="I54" s="325">
        <v>1.6369161699999999E-2</v>
      </c>
      <c r="J54" s="325" t="str">
        <f>IFERROR(_xll.qlSimpleQuote(A54&amp;C54,I54,,Permanent,Trigger,TRUE),"--")</f>
        <v>SW22Y#0004</v>
      </c>
      <c r="K54" s="325" t="str">
        <f t="shared" si="21"/>
        <v>EURAB6R22Y=</v>
      </c>
      <c r="L54" s="326" t="str">
        <f>IFERROR(_xll.qlSwapRateHelper2(,IF(DataSelect="Reference",$J54,K54),,$D54,Calendar,$G54,$F54,$H54,$L$33,0,E54,Discounting,Permanent,_xll.ohTrigger(Trigger,DataSelect),ObjectOverwrite),"--")</f>
        <v>obj_0031f#0012</v>
      </c>
      <c r="M54" s="281" t="b">
        <v>1</v>
      </c>
      <c r="O54" s="340" t="str">
        <f t="shared" si="16"/>
        <v>SW</v>
      </c>
      <c r="P54" s="340" t="str">
        <f t="shared" si="17"/>
        <v>27Y</v>
      </c>
      <c r="Q54" s="344" t="str">
        <f t="shared" si="18"/>
        <v>obj_002c5#0012</v>
      </c>
      <c r="R54" s="340" t="b">
        <f t="shared" si="19"/>
        <v>1</v>
      </c>
      <c r="S54" s="348">
        <v>1</v>
      </c>
      <c r="T54" s="348">
        <v>1</v>
      </c>
      <c r="U54" s="100" t="str">
        <v>obj_002fe</v>
      </c>
      <c r="V54" s="100" t="str">
        <f>_xll.qlRateHelperQuoteName(U54)</f>
        <v>EURAB6R34Y=</v>
      </c>
      <c r="W54" s="338">
        <f>_xll.qlRateHelperRate(U54,_xll.ohTrigger(Trigger,Trigger6M))</f>
        <v>1.6744111539999999E-2</v>
      </c>
      <c r="X54" s="338" t="str">
        <f>IFERROR(_xll.qlFuturesRateHelperConvexityAdjustment(U54,Trigger),"--")</f>
        <v>--</v>
      </c>
      <c r="Y54" s="101">
        <f>_xll.qlRateHelperEarliestDate(U54,Trigger)</f>
        <v>42209</v>
      </c>
      <c r="Z54" s="101">
        <f>_xll.qlRateHelperLatestDate(U54,Trigger)</f>
        <v>54630</v>
      </c>
      <c r="AA54" s="246">
        <v>1.7040287209329177E-2</v>
      </c>
      <c r="AE54" s="250"/>
      <c r="AZ54" s="100" t="s">
        <v>201</v>
      </c>
      <c r="BA54" s="101">
        <f>_xll.qlInterestRateIndexFixingDate(Currency&amp;"ibor"&amp;Tenor,BB54,Trigger)</f>
        <v>42279</v>
      </c>
      <c r="BB54" s="101">
        <f>_xll.qlCalendarAdvance(Calendar,BB53,AZ54,"f",,Trigger)</f>
        <v>42283</v>
      </c>
      <c r="BC54" s="101">
        <f>_xll.qlInterestRateIndexMaturity(Currency&amp;"ibor"&amp;Tenor,BB54,Trigger)</f>
        <v>42466</v>
      </c>
      <c r="BD54" s="246">
        <f>_xll.qlIndexFixing($AD$5,BA54,TRUE,_xll.ohTrigger(Trigger,Trigger6M))</f>
        <v>5.5847641047756353E-4</v>
      </c>
      <c r="BE54" s="246" t="e">
        <f>IFERROR(_xll.qlIndexFixing($BF$1,BA54,,_xll.ohTrigger(Trigger,Trigger6M)),#N/A)</f>
        <v>#N/A</v>
      </c>
    </row>
    <row r="55" spans="1:57" s="80" customFormat="1" ht="11.25" customHeight="1" x14ac:dyDescent="0.2">
      <c r="A55" s="285" t="s">
        <v>239</v>
      </c>
      <c r="B55" s="318" t="str">
        <v>23Y</v>
      </c>
      <c r="C55" s="284" t="str">
        <v>23Y</v>
      </c>
      <c r="D55" s="284" t="str">
        <f t="shared" si="20"/>
        <v>23Y</v>
      </c>
      <c r="E55" s="284" t="s">
        <v>8</v>
      </c>
      <c r="F55" s="324" t="s">
        <v>9</v>
      </c>
      <c r="G55" s="284" t="s">
        <v>10</v>
      </c>
      <c r="H55" s="324" t="s">
        <v>11</v>
      </c>
      <c r="I55" s="325">
        <v>1.6434621119999999E-2</v>
      </c>
      <c r="J55" s="325" t="str">
        <f>IFERROR(_xll.qlSimpleQuote(A55&amp;C55,I55,,Permanent,Trigger,TRUE),"--")</f>
        <v>SW23Y#0004</v>
      </c>
      <c r="K55" s="325" t="str">
        <f t="shared" si="21"/>
        <v>EURAB6R23Y=</v>
      </c>
      <c r="L55" s="326" t="str">
        <f>IFERROR(_xll.qlSwapRateHelper2(,IF(DataSelect="Reference",$J55,K55),,$D55,Calendar,$G55,$F55,$H55,$L$33,0,E55,Discounting,Permanent,_xll.ohTrigger(Trigger,DataSelect),ObjectOverwrite),"--")</f>
        <v>obj_002f7#0012</v>
      </c>
      <c r="M55" s="281" t="b">
        <v>1</v>
      </c>
      <c r="O55" s="340" t="str">
        <f t="shared" si="16"/>
        <v>SW</v>
      </c>
      <c r="P55" s="340" t="str">
        <f t="shared" si="17"/>
        <v>28Y</v>
      </c>
      <c r="Q55" s="344" t="str">
        <f t="shared" si="18"/>
        <v>obj_002bc#0012</v>
      </c>
      <c r="R55" s="340" t="b">
        <f t="shared" si="19"/>
        <v>1</v>
      </c>
      <c r="S55" s="348">
        <v>1</v>
      </c>
      <c r="T55" s="348">
        <v>1</v>
      </c>
      <c r="U55" s="100" t="str">
        <v>obj_00327</v>
      </c>
      <c r="V55" s="100" t="str">
        <f>_xll.qlRateHelperQuoteName(U55)</f>
        <v>EURAB6R35Y=</v>
      </c>
      <c r="W55" s="338">
        <f>_xll.qlRateHelperRate(U55,_xll.ohTrigger(Trigger,Trigger6M))</f>
        <v>1.6760000000000001E-2</v>
      </c>
      <c r="X55" s="338" t="str">
        <f>IFERROR(_xll.qlFuturesRateHelperConvexityAdjustment(U55,Trigger),"--")</f>
        <v>--</v>
      </c>
      <c r="Y55" s="101">
        <f>_xll.qlRateHelperEarliestDate(U55,Trigger)</f>
        <v>42209</v>
      </c>
      <c r="Z55" s="101">
        <f>_xll.qlRateHelperLatestDate(U55,Trigger)</f>
        <v>54994</v>
      </c>
      <c r="AA55" s="246">
        <v>1.7048956363106202E-2</v>
      </c>
      <c r="AE55" s="250"/>
      <c r="AZ55" s="100" t="s">
        <v>201</v>
      </c>
      <c r="BA55" s="101">
        <f>_xll.qlInterestRateIndexFixingDate(Currency&amp;"ibor"&amp;Tenor,BB55,Trigger)</f>
        <v>42282</v>
      </c>
      <c r="BB55" s="101">
        <f>_xll.qlCalendarAdvance(Calendar,BB54,AZ55,"f",,Trigger)</f>
        <v>42284</v>
      </c>
      <c r="BC55" s="101">
        <f>_xll.qlInterestRateIndexMaturity(Currency&amp;"ibor"&amp;Tenor,BB55,Trigger)</f>
        <v>42467</v>
      </c>
      <c r="BD55" s="246">
        <f>_xll.qlIndexFixing($AD$5,BA55,TRUE,_xll.ohTrigger(Trigger,Trigger6M))</f>
        <v>5.5956406763796589E-4</v>
      </c>
      <c r="BE55" s="246" t="e">
        <f>IFERROR(_xll.qlIndexFixing($BF$1,BA55,,_xll.ohTrigger(Trigger,Trigger6M)),#N/A)</f>
        <v>#N/A</v>
      </c>
    </row>
    <row r="56" spans="1:57" s="80" customFormat="1" ht="11.25" customHeight="1" x14ac:dyDescent="0.2">
      <c r="A56" s="285" t="s">
        <v>239</v>
      </c>
      <c r="B56" s="318" t="str">
        <v>24Y</v>
      </c>
      <c r="C56" s="284" t="str">
        <v>24Y</v>
      </c>
      <c r="D56" s="284" t="str">
        <f t="shared" si="20"/>
        <v>24Y</v>
      </c>
      <c r="E56" s="284" t="s">
        <v>8</v>
      </c>
      <c r="F56" s="324" t="s">
        <v>9</v>
      </c>
      <c r="G56" s="284" t="s">
        <v>10</v>
      </c>
      <c r="H56" s="324" t="s">
        <v>11</v>
      </c>
      <c r="I56" s="325">
        <v>1.6481921489999999E-2</v>
      </c>
      <c r="J56" s="325" t="str">
        <f>IFERROR(_xll.qlSimpleQuote(A56&amp;C56,I56,,Permanent,Trigger,TRUE),"--")</f>
        <v>SW24Y#0004</v>
      </c>
      <c r="K56" s="325" t="str">
        <f t="shared" si="21"/>
        <v>EURAB6R24Y=</v>
      </c>
      <c r="L56" s="326" t="str">
        <f>IFERROR(_xll.qlSwapRateHelper2(,IF(DataSelect="Reference",$J56,K56),,$D56,Calendar,$G56,$F56,$H56,$L$33,0,E56,Discounting,Permanent,_xll.ohTrigger(Trigger,DataSelect),ObjectOverwrite),"--")</f>
        <v>obj_002c6#0012</v>
      </c>
      <c r="M56" s="281" t="b">
        <v>1</v>
      </c>
      <c r="O56" s="340" t="str">
        <f t="shared" si="16"/>
        <v>SW</v>
      </c>
      <c r="P56" s="340" t="str">
        <f t="shared" si="17"/>
        <v>29Y</v>
      </c>
      <c r="Q56" s="344" t="str">
        <f t="shared" si="18"/>
        <v>obj_0031b#0012</v>
      </c>
      <c r="R56" s="340" t="b">
        <f t="shared" si="19"/>
        <v>1</v>
      </c>
      <c r="S56" s="348">
        <v>1</v>
      </c>
      <c r="T56" s="348">
        <v>1</v>
      </c>
      <c r="U56" s="100" t="str">
        <v>obj_0033c</v>
      </c>
      <c r="V56" s="100" t="str">
        <f>_xll.qlRateHelperQuoteName(U56)</f>
        <v>EURAB6R36Y=</v>
      </c>
      <c r="W56" s="338">
        <f>_xll.qlRateHelperRate(U56,_xll.ohTrigger(Trigger,Trigger6M))</f>
        <v>1.6769799280000001E-2</v>
      </c>
      <c r="X56" s="338" t="str">
        <f>IFERROR(_xll.qlFuturesRateHelperConvexityAdjustment(U56,Trigger),"--")</f>
        <v>--</v>
      </c>
      <c r="Y56" s="101">
        <f>_xll.qlRateHelperEarliestDate(U56,Trigger)</f>
        <v>42209</v>
      </c>
      <c r="Z56" s="101">
        <f>_xll.qlRateHelperLatestDate(U56,Trigger)</f>
        <v>55358</v>
      </c>
      <c r="AA56" s="246">
        <v>1.7049569222341816E-2</v>
      </c>
      <c r="AE56" s="250"/>
      <c r="AZ56" s="100" t="s">
        <v>201</v>
      </c>
      <c r="BA56" s="101">
        <f>_xll.qlInterestRateIndexFixingDate(Currency&amp;"ibor"&amp;Tenor,BB56,Trigger)</f>
        <v>42283</v>
      </c>
      <c r="BB56" s="101">
        <f>_xll.qlCalendarAdvance(Calendar,BB55,AZ56,"f",,Trigger)</f>
        <v>42285</v>
      </c>
      <c r="BC56" s="101">
        <f>_xll.qlInterestRateIndexMaturity(Currency&amp;"ibor"&amp;Tenor,BB56,Trigger)</f>
        <v>42468</v>
      </c>
      <c r="BD56" s="246">
        <f>_xll.qlIndexFixing($AD$5,BA56,TRUE,_xll.ohTrigger(Trigger,Trigger6M))</f>
        <v>5.6062404017743377E-4</v>
      </c>
      <c r="BE56" s="246" t="e">
        <f>IFERROR(_xll.qlIndexFixing($BF$1,BA56,,_xll.ohTrigger(Trigger,Trigger6M)),#N/A)</f>
        <v>#N/A</v>
      </c>
    </row>
    <row r="57" spans="1:57" s="80" customFormat="1" ht="11.25" customHeight="1" x14ac:dyDescent="0.2">
      <c r="A57" s="285" t="s">
        <v>239</v>
      </c>
      <c r="B57" s="318" t="str">
        <v>25Y</v>
      </c>
      <c r="C57" s="284" t="str">
        <v>25Y</v>
      </c>
      <c r="D57" s="284" t="str">
        <f t="shared" si="20"/>
        <v>25Y</v>
      </c>
      <c r="E57" s="284" t="s">
        <v>8</v>
      </c>
      <c r="F57" s="324" t="s">
        <v>9</v>
      </c>
      <c r="G57" s="284" t="s">
        <v>10</v>
      </c>
      <c r="H57" s="324" t="s">
        <v>11</v>
      </c>
      <c r="I57" s="325">
        <v>1.652E-2</v>
      </c>
      <c r="J57" s="325" t="str">
        <f>IFERROR(_xll.qlSimpleQuote(A57&amp;C57,I57,,Permanent,Trigger,TRUE),"--")</f>
        <v>SW25Y#0004</v>
      </c>
      <c r="K57" s="325" t="str">
        <f t="shared" si="21"/>
        <v>EURAB6R25Y=</v>
      </c>
      <c r="L57" s="326" t="str">
        <f>IFERROR(_xll.qlSwapRateHelper2(,IF(DataSelect="Reference",$J57,K57),,$D57,Calendar,$G57,$F57,$H57,$L$33,0,E57,Discounting,Permanent,_xll.ohTrigger(Trigger,DataSelect),ObjectOverwrite),"--")</f>
        <v>obj_002dc#0012</v>
      </c>
      <c r="M57" s="281" t="b">
        <v>1</v>
      </c>
      <c r="O57" s="340" t="str">
        <f t="shared" si="16"/>
        <v>SW</v>
      </c>
      <c r="P57" s="340" t="str">
        <f t="shared" si="17"/>
        <v>30Y</v>
      </c>
      <c r="Q57" s="344" t="str">
        <f t="shared" si="18"/>
        <v>obj_002f2#0012</v>
      </c>
      <c r="R57" s="340" t="b">
        <f t="shared" si="19"/>
        <v>1</v>
      </c>
      <c r="S57" s="348">
        <v>1</v>
      </c>
      <c r="T57" s="348">
        <v>1</v>
      </c>
      <c r="U57" s="100" t="str">
        <v>obj_00306</v>
      </c>
      <c r="V57" s="100" t="str">
        <f>_xll.qlRateHelperQuoteName(U57)</f>
        <v>EURAB6R37Y=</v>
      </c>
      <c r="W57" s="338">
        <f>_xll.qlRateHelperRate(U57,_xll.ohTrigger(Trigger,Trigger6M))</f>
        <v>1.6775856460000002E-2</v>
      </c>
      <c r="X57" s="338" t="str">
        <f>IFERROR(_xll.qlFuturesRateHelperConvexityAdjustment(U57,Trigger),"--")</f>
        <v>--</v>
      </c>
      <c r="Y57" s="101">
        <f>_xll.qlRateHelperEarliestDate(U57,Trigger)</f>
        <v>42209</v>
      </c>
      <c r="Z57" s="101">
        <f>_xll.qlRateHelperLatestDate(U57,Trigger)</f>
        <v>55724</v>
      </c>
      <c r="AA57" s="246">
        <v>1.7044388635190328E-2</v>
      </c>
      <c r="AE57" s="250"/>
      <c r="AZ57" s="100" t="s">
        <v>201</v>
      </c>
      <c r="BA57" s="101">
        <f>_xll.qlInterestRateIndexFixingDate(Currency&amp;"ibor"&amp;Tenor,BB57,Trigger)</f>
        <v>42284</v>
      </c>
      <c r="BB57" s="101">
        <f>_xll.qlCalendarAdvance(Calendar,BB56,AZ57,"f",,Trigger)</f>
        <v>42286</v>
      </c>
      <c r="BC57" s="101">
        <f>_xll.qlInterestRateIndexMaturity(Currency&amp;"ibor"&amp;Tenor,BB57,Trigger)</f>
        <v>42471</v>
      </c>
      <c r="BD57" s="246">
        <f>_xll.qlIndexFixing($AD$5,BA57,TRUE,_xll.ohTrigger(Trigger,Trigger6M))</f>
        <v>5.6356402586556339E-4</v>
      </c>
      <c r="BE57" s="246" t="e">
        <f>IFERROR(_xll.qlIndexFixing($BF$1,BA57,,_xll.ohTrigger(Trigger,Trigger6M)),#N/A)</f>
        <v>#N/A</v>
      </c>
    </row>
    <row r="58" spans="1:57" s="80" customFormat="1" ht="11.25" customHeight="1" x14ac:dyDescent="0.2">
      <c r="A58" s="285" t="s">
        <v>239</v>
      </c>
      <c r="B58" s="318" t="str">
        <v>26Y</v>
      </c>
      <c r="C58" s="284" t="str">
        <v>26Y</v>
      </c>
      <c r="D58" s="284" t="str">
        <f t="shared" si="20"/>
        <v>26Y</v>
      </c>
      <c r="E58" s="284" t="s">
        <v>8</v>
      </c>
      <c r="F58" s="324" t="s">
        <v>9</v>
      </c>
      <c r="G58" s="284" t="s">
        <v>10</v>
      </c>
      <c r="H58" s="324" t="s">
        <v>11</v>
      </c>
      <c r="I58" s="325">
        <v>1.6552293419999999E-2</v>
      </c>
      <c r="J58" s="325" t="str">
        <f>IFERROR(_xll.qlSimpleQuote(A58&amp;C58,I58,,Permanent,Trigger,TRUE),"--")</f>
        <v>SW26Y#0004</v>
      </c>
      <c r="K58" s="325" t="str">
        <f t="shared" si="21"/>
        <v>EURAB6R26Y=</v>
      </c>
      <c r="L58" s="326" t="str">
        <f>IFERROR(_xll.qlSwapRateHelper2(,IF(DataSelect="Reference",$J58,K58),,$D58,Calendar,$G58,$F58,$H58,$L$33,0,E58,Discounting,Permanent,_xll.ohTrigger(Trigger,DataSelect),ObjectOverwrite),"--")</f>
        <v>obj_002c0#0012</v>
      </c>
      <c r="M58" s="281" t="b">
        <v>1</v>
      </c>
      <c r="O58" s="340" t="str">
        <f t="shared" si="16"/>
        <v>SW</v>
      </c>
      <c r="P58" s="340" t="str">
        <f t="shared" si="17"/>
        <v>31Y</v>
      </c>
      <c r="Q58" s="344" t="str">
        <f t="shared" si="18"/>
        <v>obj_002f0#0012</v>
      </c>
      <c r="R58" s="340" t="b">
        <f t="shared" si="19"/>
        <v>1</v>
      </c>
      <c r="S58" s="348">
        <v>1</v>
      </c>
      <c r="T58" s="348">
        <v>1</v>
      </c>
      <c r="U58" s="100" t="str">
        <v>obj_0031e</v>
      </c>
      <c r="V58" s="100" t="str">
        <f>_xll.qlRateHelperQuoteName(U58)</f>
        <v>EURAB6R38Y=</v>
      </c>
      <c r="W58" s="338">
        <f>_xll.qlRateHelperRate(U58,_xll.ohTrigger(Trigger,Trigger6M))</f>
        <v>1.6778096459999999E-2</v>
      </c>
      <c r="X58" s="338" t="str">
        <f>IFERROR(_xll.qlFuturesRateHelperConvexityAdjustment(U58,Trigger),"--")</f>
        <v>--</v>
      </c>
      <c r="Y58" s="101">
        <f>_xll.qlRateHelperEarliestDate(U58,Trigger)</f>
        <v>42209</v>
      </c>
      <c r="Z58" s="101">
        <f>_xll.qlRateHelperLatestDate(U58,Trigger)</f>
        <v>56089</v>
      </c>
      <c r="AA58" s="246">
        <v>1.7036329072361887E-2</v>
      </c>
      <c r="AE58" s="250"/>
      <c r="AZ58" s="100" t="s">
        <v>201</v>
      </c>
      <c r="BA58" s="101">
        <f>_xll.qlInterestRateIndexFixingDate(Currency&amp;"ibor"&amp;Tenor,BB58,Trigger)</f>
        <v>42285</v>
      </c>
      <c r="BB58" s="101">
        <f>_xll.qlCalendarAdvance(Calendar,BB57,AZ58,"f",,Trigger)</f>
        <v>42289</v>
      </c>
      <c r="BC58" s="101">
        <f>_xll.qlInterestRateIndexMaturity(Currency&amp;"ibor"&amp;Tenor,BB58,Trigger)</f>
        <v>42472</v>
      </c>
      <c r="BD58" s="246">
        <f>_xll.qlIndexFixing($AD$5,BA58,TRUE,_xll.ohTrigger(Trigger,Trigger6M))</f>
        <v>5.6458708324273223E-4</v>
      </c>
      <c r="BE58" s="246" t="e">
        <f>IFERROR(_xll.qlIndexFixing($BF$1,BA58,,_xll.ohTrigger(Trigger,Trigger6M)),#N/A)</f>
        <v>#N/A</v>
      </c>
    </row>
    <row r="59" spans="1:57" s="80" customFormat="1" ht="11.25" customHeight="1" x14ac:dyDescent="0.2">
      <c r="A59" s="285" t="s">
        <v>239</v>
      </c>
      <c r="B59" s="318" t="str">
        <v>27Y</v>
      </c>
      <c r="C59" s="284" t="str">
        <v>27Y</v>
      </c>
      <c r="D59" s="284" t="str">
        <f t="shared" si="20"/>
        <v>27Y</v>
      </c>
      <c r="E59" s="284" t="s">
        <v>8</v>
      </c>
      <c r="F59" s="324" t="s">
        <v>9</v>
      </c>
      <c r="G59" s="284" t="s">
        <v>10</v>
      </c>
      <c r="H59" s="324" t="s">
        <v>11</v>
      </c>
      <c r="I59" s="325">
        <v>1.6582298040000002E-2</v>
      </c>
      <c r="J59" s="325" t="str">
        <f>IFERROR(_xll.qlSimpleQuote(A59&amp;C59,I59,,Permanent,Trigger,TRUE),"--")</f>
        <v>SW27Y#0004</v>
      </c>
      <c r="K59" s="325" t="str">
        <f t="shared" si="21"/>
        <v>EURAB6R27Y=</v>
      </c>
      <c r="L59" s="326" t="str">
        <f>IFERROR(_xll.qlSwapRateHelper2(,IF(DataSelect="Reference",$J59,K59),,$D59,Calendar,$G59,$F59,$H59,$L$33,0,E59,Discounting,Permanent,_xll.ohTrigger(Trigger,DataSelect),ObjectOverwrite),"--")</f>
        <v>obj_002c5#0012</v>
      </c>
      <c r="M59" s="281" t="b">
        <v>1</v>
      </c>
      <c r="O59" s="340" t="str">
        <f t="shared" si="16"/>
        <v>SW</v>
      </c>
      <c r="P59" s="340" t="str">
        <f t="shared" si="17"/>
        <v>32Y</v>
      </c>
      <c r="Q59" s="344" t="str">
        <f t="shared" si="18"/>
        <v>obj_002ad#0012</v>
      </c>
      <c r="R59" s="340" t="b">
        <f t="shared" si="19"/>
        <v>1</v>
      </c>
      <c r="S59" s="348">
        <v>1</v>
      </c>
      <c r="T59" s="348">
        <v>1</v>
      </c>
      <c r="U59" s="100" t="str">
        <v>obj_00310</v>
      </c>
      <c r="V59" s="100" t="str">
        <f>_xll.qlRateHelperQuoteName(U59)</f>
        <v>EURAB6R39Y=</v>
      </c>
      <c r="W59" s="338">
        <f>_xll.qlRateHelperRate(U59,_xll.ohTrigger(Trigger,Trigger6M))</f>
        <v>1.6779015219999999E-2</v>
      </c>
      <c r="X59" s="338" t="str">
        <f>IFERROR(_xll.qlFuturesRateHelperConvexityAdjustment(U59,Trigger),"--")</f>
        <v>--</v>
      </c>
      <c r="Y59" s="101">
        <f>_xll.qlRateHelperEarliestDate(U59,Trigger)</f>
        <v>42209</v>
      </c>
      <c r="Z59" s="101">
        <f>_xll.qlRateHelperLatestDate(U59,Trigger)</f>
        <v>56454</v>
      </c>
      <c r="AA59" s="246">
        <v>1.7027976759844941E-2</v>
      </c>
      <c r="AE59" s="250"/>
      <c r="AZ59" s="100" t="s">
        <v>201</v>
      </c>
      <c r="BA59" s="101">
        <f>_xll.qlInterestRateIndexFixingDate(Currency&amp;"ibor"&amp;Tenor,BB59,Trigger)</f>
        <v>42286</v>
      </c>
      <c r="BB59" s="101">
        <f>_xll.qlCalendarAdvance(Calendar,BB58,AZ59,"f",,Trigger)</f>
        <v>42290</v>
      </c>
      <c r="BC59" s="101">
        <f>_xll.qlInterestRateIndexMaturity(Currency&amp;"ibor"&amp;Tenor,BB59,Trigger)</f>
        <v>42473</v>
      </c>
      <c r="BD59" s="246">
        <f>_xll.qlIndexFixing($AD$5,BA59,TRUE,_xll.ohTrigger(Trigger,Trigger6M))</f>
        <v>5.6550863202755567E-4</v>
      </c>
      <c r="BE59" s="246" t="e">
        <f>IFERROR(_xll.qlIndexFixing($BF$1,BA59,,_xll.ohTrigger(Trigger,Trigger6M)),#N/A)</f>
        <v>#N/A</v>
      </c>
    </row>
    <row r="60" spans="1:57" s="80" customFormat="1" ht="11.25" customHeight="1" x14ac:dyDescent="0.2">
      <c r="A60" s="285" t="s">
        <v>239</v>
      </c>
      <c r="B60" s="318" t="str">
        <v>28Y</v>
      </c>
      <c r="C60" s="284" t="str">
        <v>28Y</v>
      </c>
      <c r="D60" s="284" t="str">
        <f t="shared" si="20"/>
        <v>28Y</v>
      </c>
      <c r="E60" s="284" t="s">
        <v>8</v>
      </c>
      <c r="F60" s="324" t="s">
        <v>9</v>
      </c>
      <c r="G60" s="284" t="s">
        <v>10</v>
      </c>
      <c r="H60" s="324" t="s">
        <v>11</v>
      </c>
      <c r="I60" s="325">
        <v>1.661110188E-2</v>
      </c>
      <c r="J60" s="325" t="str">
        <f>IFERROR(_xll.qlSimpleQuote(A60&amp;C60,I60,,Permanent,Trigger,TRUE),"--")</f>
        <v>SW28Y#0004</v>
      </c>
      <c r="K60" s="325" t="str">
        <f t="shared" si="21"/>
        <v>EURAB6R28Y=</v>
      </c>
      <c r="L60" s="326" t="str">
        <f>IFERROR(_xll.qlSwapRateHelper2(,IF(DataSelect="Reference",$J60,K60),,$D60,Calendar,$G60,$F60,$H60,$L$33,0,E60,Discounting,Permanent,_xll.ohTrigger(Trigger,DataSelect),ObjectOverwrite),"--")</f>
        <v>obj_002bc#0012</v>
      </c>
      <c r="M60" s="281" t="b">
        <v>1</v>
      </c>
      <c r="O60" s="340" t="str">
        <f t="shared" si="16"/>
        <v>SW</v>
      </c>
      <c r="P60" s="340" t="str">
        <f t="shared" si="17"/>
        <v>33Y</v>
      </c>
      <c r="Q60" s="344" t="str">
        <f t="shared" si="18"/>
        <v>obj_0030b#0012</v>
      </c>
      <c r="R60" s="340" t="b">
        <f t="shared" si="19"/>
        <v>1</v>
      </c>
      <c r="S60" s="348">
        <v>1</v>
      </c>
      <c r="T60" s="348">
        <v>1</v>
      </c>
      <c r="U60" s="100" t="str">
        <v>obj_0032e</v>
      </c>
      <c r="V60" s="100" t="str">
        <f>_xll.qlRateHelperQuoteName(U60)</f>
        <v>EURAB6R40Y=</v>
      </c>
      <c r="W60" s="338">
        <f>_xll.qlRateHelperRate(U60,_xll.ohTrigger(Trigger,Trigger6M))</f>
        <v>1.678E-2</v>
      </c>
      <c r="X60" s="338" t="str">
        <f>IFERROR(_xll.qlFuturesRateHelperConvexityAdjustment(U60,Trigger),"--")</f>
        <v>--</v>
      </c>
      <c r="Y60" s="101">
        <f>_xll.qlRateHelperEarliestDate(U60,Trigger)</f>
        <v>42209</v>
      </c>
      <c r="Z60" s="101">
        <f>_xll.qlRateHelperLatestDate(U60,Trigger)</f>
        <v>56821</v>
      </c>
      <c r="AA60" s="246">
        <v>1.7021643192692577E-2</v>
      </c>
      <c r="AE60" s="250"/>
      <c r="AZ60" s="100" t="s">
        <v>201</v>
      </c>
      <c r="BA60" s="101">
        <f>_xll.qlInterestRateIndexFixingDate(Currency&amp;"ibor"&amp;Tenor,BB60,Trigger)</f>
        <v>42289</v>
      </c>
      <c r="BB60" s="101">
        <f>_xll.qlCalendarAdvance(Calendar,BB59,AZ60,"f",,Trigger)</f>
        <v>42291</v>
      </c>
      <c r="BC60" s="101">
        <f>_xll.qlInterestRateIndexMaturity(Currency&amp;"ibor"&amp;Tenor,BB60,Trigger)</f>
        <v>42474</v>
      </c>
      <c r="BD60" s="246">
        <f>_xll.qlIndexFixing($AD$5,BA60,TRUE,_xll.ohTrigger(Trigger,Trigger6M))</f>
        <v>5.664024959398425E-4</v>
      </c>
      <c r="BE60" s="246" t="e">
        <f>IFERROR(_xll.qlIndexFixing($BF$1,BA60,,_xll.ohTrigger(Trigger,Trigger6M)),#N/A)</f>
        <v>#N/A</v>
      </c>
    </row>
    <row r="61" spans="1:57" s="80" customFormat="1" ht="11.25" customHeight="1" x14ac:dyDescent="0.2">
      <c r="A61" s="285" t="s">
        <v>239</v>
      </c>
      <c r="B61" s="318" t="str">
        <v>29Y</v>
      </c>
      <c r="C61" s="284" t="str">
        <v>29Y</v>
      </c>
      <c r="D61" s="284" t="str">
        <f t="shared" si="20"/>
        <v>29Y</v>
      </c>
      <c r="E61" s="284" t="s">
        <v>8</v>
      </c>
      <c r="F61" s="324" t="s">
        <v>9</v>
      </c>
      <c r="G61" s="284" t="s">
        <v>10</v>
      </c>
      <c r="H61" s="324" t="s">
        <v>11</v>
      </c>
      <c r="I61" s="325">
        <v>1.6641063810000002E-2</v>
      </c>
      <c r="J61" s="325" t="str">
        <f>IFERROR(_xll.qlSimpleQuote(A61&amp;C61,I61,,Permanent,Trigger,TRUE),"--")</f>
        <v>SW29Y#0004</v>
      </c>
      <c r="K61" s="325" t="str">
        <f t="shared" si="21"/>
        <v>EURAB6R29Y=</v>
      </c>
      <c r="L61" s="326" t="str">
        <f>IFERROR(_xll.qlSwapRateHelper2(,IF(DataSelect="Reference",$J61,K61),,$D61,Calendar,$G61,$F61,$H61,$L$33,0,E61,Discounting,Permanent,_xll.ohTrigger(Trigger,DataSelect),ObjectOverwrite),"--")</f>
        <v>obj_0031b#0012</v>
      </c>
      <c r="M61" s="281" t="b">
        <v>1</v>
      </c>
      <c r="O61" s="340" t="str">
        <f t="shared" si="16"/>
        <v>SW</v>
      </c>
      <c r="P61" s="340" t="str">
        <f t="shared" si="17"/>
        <v>34Y</v>
      </c>
      <c r="Q61" s="344" t="str">
        <f t="shared" si="18"/>
        <v>obj_002fe#0012</v>
      </c>
      <c r="R61" s="340" t="b">
        <f t="shared" si="19"/>
        <v>1</v>
      </c>
      <c r="S61" s="348">
        <v>1</v>
      </c>
      <c r="T61" s="348">
        <v>1</v>
      </c>
      <c r="U61" s="100" t="str">
        <v>obj_0033b</v>
      </c>
      <c r="V61" s="100" t="str">
        <f>_xll.qlRateHelperQuoteName(U61)</f>
        <v>EURAB6R50Y=</v>
      </c>
      <c r="W61" s="338">
        <f>_xll.qlRateHelperRate(U61,_xll.ohTrigger(Trigger,Trigger6M))</f>
        <v>1.6369999999999999E-2</v>
      </c>
      <c r="X61" s="338" t="str">
        <f>IFERROR(_xll.qlFuturesRateHelperConvexityAdjustment(U61,Trigger),"--")</f>
        <v>--</v>
      </c>
      <c r="Y61" s="101">
        <f>_xll.qlRateHelperEarliestDate(U61,Trigger)</f>
        <v>42209</v>
      </c>
      <c r="Z61" s="101">
        <f>_xll.qlRateHelperLatestDate(U61,Trigger)</f>
        <v>60472</v>
      </c>
      <c r="AA61" s="246">
        <v>1.6357853570790618E-2</v>
      </c>
      <c r="AE61" s="250"/>
      <c r="AZ61" s="100" t="s">
        <v>201</v>
      </c>
      <c r="BA61" s="101">
        <f>_xll.qlInterestRateIndexFixingDate(Currency&amp;"ibor"&amp;Tenor,BB61,Trigger)</f>
        <v>42290</v>
      </c>
      <c r="BB61" s="101">
        <f>_xll.qlCalendarAdvance(Calendar,BB60,AZ61,"f",,Trigger)</f>
        <v>42292</v>
      </c>
      <c r="BC61" s="101">
        <f>_xll.qlInterestRateIndexMaturity(Currency&amp;"ibor"&amp;Tenor,BB61,Trigger)</f>
        <v>42475</v>
      </c>
      <c r="BD61" s="246">
        <f>_xll.qlIndexFixing($AD$5,BA61,TRUE,_xll.ohTrigger(Trigger,Trigger6M))</f>
        <v>5.6726867494202729E-4</v>
      </c>
      <c r="BE61" s="246" t="e">
        <f>IFERROR(_xll.qlIndexFixing($BF$1,BA61,,_xll.ohTrigger(Trigger,Trigger6M)),#N/A)</f>
        <v>#N/A</v>
      </c>
    </row>
    <row r="62" spans="1:57" s="80" customFormat="1" ht="11.25" customHeight="1" x14ac:dyDescent="0.2">
      <c r="A62" s="285" t="s">
        <v>239</v>
      </c>
      <c r="B62" s="318" t="str">
        <v>30Y</v>
      </c>
      <c r="C62" s="284" t="str">
        <v>30Y</v>
      </c>
      <c r="D62" s="284" t="str">
        <f t="shared" si="20"/>
        <v>30Y</v>
      </c>
      <c r="E62" s="284" t="s">
        <v>8</v>
      </c>
      <c r="F62" s="324" t="s">
        <v>9</v>
      </c>
      <c r="G62" s="284" t="s">
        <v>10</v>
      </c>
      <c r="H62" s="324" t="s">
        <v>11</v>
      </c>
      <c r="I62" s="325">
        <v>1.6670000000000001E-2</v>
      </c>
      <c r="J62" s="325" t="str">
        <f>IFERROR(_xll.qlSimpleQuote(A62&amp;C62,I62,,Permanent,Trigger,TRUE),"--")</f>
        <v>SW30Y#0004</v>
      </c>
      <c r="K62" s="325" t="str">
        <f t="shared" si="21"/>
        <v>EURAB6R30Y=</v>
      </c>
      <c r="L62" s="326" t="str">
        <f>IFERROR(_xll.qlSwapRateHelper2(,IF(DataSelect="Reference",$J62,K62),,$D62,Calendar,$G62,$F62,$H62,$L$33,0,E62,Discounting,Permanent,_xll.ohTrigger(Trigger,DataSelect),ObjectOverwrite),"--")</f>
        <v>obj_002f2#0012</v>
      </c>
      <c r="M62" s="281" t="b">
        <v>1</v>
      </c>
      <c r="O62" s="340" t="str">
        <f t="shared" ref="O62:O93" si="22">A67</f>
        <v>SW</v>
      </c>
      <c r="P62" s="340" t="str">
        <f t="shared" ref="P62:P93" si="23">B67</f>
        <v>35Y</v>
      </c>
      <c r="Q62" s="344" t="str">
        <f t="shared" ref="Q62:Q93" si="24">L67</f>
        <v>obj_00327#0012</v>
      </c>
      <c r="R62" s="340" t="b">
        <f t="shared" si="19"/>
        <v>1</v>
      </c>
      <c r="S62" s="348">
        <v>1</v>
      </c>
      <c r="T62" s="348">
        <v>1</v>
      </c>
      <c r="U62" s="100" t="str">
        <v>obj_00336</v>
      </c>
      <c r="V62" s="100" t="str">
        <f>_xll.qlRateHelperQuoteName(U62)</f>
        <v>EURAB6R60Y=</v>
      </c>
      <c r="W62" s="338">
        <f>_xll.qlRateHelperRate(U62,_xll.ohTrigger(Trigger,Trigger6M))</f>
        <v>1.6219999999999998E-2</v>
      </c>
      <c r="X62" s="338" t="str">
        <f>IFERROR(_xll.qlFuturesRateHelperConvexityAdjustment(U62,Trigger),"--")</f>
        <v>--</v>
      </c>
      <c r="Y62" s="101">
        <f>_xll.qlRateHelperEarliestDate(U62,Trigger)</f>
        <v>42209</v>
      </c>
      <c r="Z62" s="101">
        <f>_xll.qlRateHelperLatestDate(U62,Trigger)</f>
        <v>64124</v>
      </c>
      <c r="AA62" s="246">
        <v>1.6106618222953097E-2</v>
      </c>
      <c r="AE62" s="250"/>
      <c r="AZ62" s="100" t="s">
        <v>201</v>
      </c>
      <c r="BA62" s="101">
        <f>_xll.qlInterestRateIndexFixingDate(Currency&amp;"ibor"&amp;Tenor,BB62,Trigger)</f>
        <v>42291</v>
      </c>
      <c r="BB62" s="101">
        <f>_xll.qlCalendarAdvance(Calendar,BB61,AZ62,"f",,Trigger)</f>
        <v>42293</v>
      </c>
      <c r="BC62" s="101">
        <f>_xll.qlInterestRateIndexMaturity(Currency&amp;"ibor"&amp;Tenor,BB62,Trigger)</f>
        <v>42478</v>
      </c>
      <c r="BD62" s="246">
        <f>_xll.qlIndexFixing($AD$5,BA62,TRUE,_xll.ohTrigger(Trigger,Trigger6M))</f>
        <v>5.700966078250445E-4</v>
      </c>
      <c r="BE62" s="246" t="e">
        <f>IFERROR(_xll.qlIndexFixing($BF$1,BA62,,_xll.ohTrigger(Trigger,Trigger6M)),#N/A)</f>
        <v>#N/A</v>
      </c>
    </row>
    <row r="63" spans="1:57" s="80" customFormat="1" ht="11.25" customHeight="1" x14ac:dyDescent="0.2">
      <c r="A63" s="285" t="s">
        <v>239</v>
      </c>
      <c r="B63" s="318" t="str">
        <v>31Y</v>
      </c>
      <c r="C63" s="284" t="str">
        <v>31Y</v>
      </c>
      <c r="D63" s="284" t="str">
        <f t="shared" si="20"/>
        <v>31Y</v>
      </c>
      <c r="E63" s="284" t="s">
        <v>8</v>
      </c>
      <c r="F63" s="324" t="s">
        <v>9</v>
      </c>
      <c r="G63" s="284" t="s">
        <v>10</v>
      </c>
      <c r="H63" s="324" t="s">
        <v>11</v>
      </c>
      <c r="I63" s="325">
        <v>1.6699613499999998E-2</v>
      </c>
      <c r="J63" s="325" t="str">
        <f>IFERROR(_xll.qlSimpleQuote(A63&amp;C63,I63,,Permanent,Trigger,TRUE),"--")</f>
        <v>SW31Y#0004</v>
      </c>
      <c r="K63" s="325" t="str">
        <f t="shared" si="21"/>
        <v>EURAB6R31Y=</v>
      </c>
      <c r="L63" s="326" t="str">
        <f>IFERROR(_xll.qlSwapRateHelper2(,IF(DataSelect="Reference",$J63,K63),,$D63,Calendar,$G63,$F63,$H63,$L$33,0,E63,Discounting,Permanent,_xll.ohTrigger(Trigger,DataSelect),ObjectOverwrite),"--")</f>
        <v>obj_002f0#0012</v>
      </c>
      <c r="M63" s="281" t="b">
        <v>1</v>
      </c>
      <c r="O63" s="340" t="str">
        <f t="shared" si="22"/>
        <v>SW</v>
      </c>
      <c r="P63" s="340" t="str">
        <f t="shared" si="23"/>
        <v>36Y</v>
      </c>
      <c r="Q63" s="344" t="str">
        <f t="shared" si="24"/>
        <v>obj_0033c#0012</v>
      </c>
      <c r="R63" s="340" t="b">
        <f t="shared" si="19"/>
        <v>1</v>
      </c>
      <c r="S63" s="348">
        <v>1</v>
      </c>
      <c r="T63" s="348">
        <v>1</v>
      </c>
      <c r="U63" s="100" t="e">
        <v>#N/A</v>
      </c>
      <c r="V63" s="100" t="e">
        <f>_xll.qlRateHelperQuoteName(U63)</f>
        <v>#VALUE!</v>
      </c>
      <c r="W63" s="338" t="e">
        <f>_xll.qlRateHelperRate(U63,_xll.ohTrigger(Trigger,Trigger6M))</f>
        <v>#VALUE!</v>
      </c>
      <c r="X63" s="338" t="str">
        <f>IFERROR(_xll.qlFuturesRateHelperConvexityAdjustment(U63,Trigger),"--")</f>
        <v>--</v>
      </c>
      <c r="Y63" s="101" t="e">
        <f>_xll.qlRateHelperEarliestDate(U63,Trigger)</f>
        <v>#VALUE!</v>
      </c>
      <c r="Z63" s="101" t="e">
        <f>_xll.qlRateHelperLatestDate(U63,Trigger)</f>
        <v>#VALUE!</v>
      </c>
      <c r="AA63" s="246" t="e">
        <v>#N/A</v>
      </c>
      <c r="AE63" s="250"/>
      <c r="AZ63" s="100" t="s">
        <v>201</v>
      </c>
      <c r="BA63" s="101">
        <f>_xll.qlInterestRateIndexFixingDate(Currency&amp;"ibor"&amp;Tenor,BB63,Trigger)</f>
        <v>42292</v>
      </c>
      <c r="BB63" s="101">
        <f>_xll.qlCalendarAdvance(Calendar,BB62,AZ63,"f",,Trigger)</f>
        <v>42296</v>
      </c>
      <c r="BC63" s="101">
        <f>_xll.qlInterestRateIndexMaturity(Currency&amp;"ibor"&amp;Tenor,BB63,Trigger)</f>
        <v>42479</v>
      </c>
      <c r="BD63" s="246">
        <f>_xll.qlIndexFixing($AD$5,BA63,TRUE,_xll.ohTrigger(Trigger,Trigger6M))</f>
        <v>5.704565411381832E-4</v>
      </c>
      <c r="BE63" s="246" t="e">
        <f>IFERROR(_xll.qlIndexFixing($BF$1,BA63,,_xll.ohTrigger(Trigger,Trigger6M)),#N/A)</f>
        <v>#N/A</v>
      </c>
    </row>
    <row r="64" spans="1:57" s="80" customFormat="1" ht="11.25" customHeight="1" x14ac:dyDescent="0.2">
      <c r="A64" s="285" t="s">
        <v>239</v>
      </c>
      <c r="B64" s="318" t="str">
        <v>32Y</v>
      </c>
      <c r="C64" s="284" t="str">
        <v>32Y</v>
      </c>
      <c r="D64" s="284" t="str">
        <f t="shared" si="20"/>
        <v>32Y</v>
      </c>
      <c r="E64" s="284" t="s">
        <v>8</v>
      </c>
      <c r="F64" s="324" t="s">
        <v>9</v>
      </c>
      <c r="G64" s="284" t="s">
        <v>10</v>
      </c>
      <c r="H64" s="324" t="s">
        <v>11</v>
      </c>
      <c r="I64" s="325">
        <v>1.6728212149999998E-2</v>
      </c>
      <c r="J64" s="325" t="str">
        <f>IFERROR(_xll.qlSimpleQuote(A64&amp;C64,I64,,Permanent,Trigger,TRUE),"--")</f>
        <v>SW32Y#0004</v>
      </c>
      <c r="K64" s="325" t="str">
        <f t="shared" si="21"/>
        <v>EURAB6R32Y=</v>
      </c>
      <c r="L64" s="326" t="str">
        <f>IFERROR(_xll.qlSwapRateHelper2(,IF(DataSelect="Reference",$J64,K64),,$D64,Calendar,$G64,$F64,$H64,$L$33,0,E64,Discounting,Permanent,_xll.ohTrigger(Trigger,DataSelect),ObjectOverwrite),"--")</f>
        <v>obj_002ad#0012</v>
      </c>
      <c r="M64" s="281" t="b">
        <v>1</v>
      </c>
      <c r="O64" s="340" t="str">
        <f t="shared" si="22"/>
        <v>SW</v>
      </c>
      <c r="P64" s="340" t="str">
        <f t="shared" si="23"/>
        <v>37Y</v>
      </c>
      <c r="Q64" s="344" t="str">
        <f t="shared" si="24"/>
        <v>obj_00306#0012</v>
      </c>
      <c r="R64" s="340" t="b">
        <f t="shared" si="19"/>
        <v>1</v>
      </c>
      <c r="S64" s="348">
        <v>1</v>
      </c>
      <c r="T64" s="348">
        <v>1</v>
      </c>
      <c r="U64" s="100" t="e">
        <v>#N/A</v>
      </c>
      <c r="V64" s="100" t="e">
        <f>_xll.qlRateHelperQuoteName(U64)</f>
        <v>#VALUE!</v>
      </c>
      <c r="W64" s="338" t="e">
        <f>_xll.qlRateHelperRate(U64,_xll.ohTrigger(Trigger,Trigger6M))</f>
        <v>#VALUE!</v>
      </c>
      <c r="X64" s="338" t="str">
        <f>IFERROR(_xll.qlFuturesRateHelperConvexityAdjustment(U64,Trigger),"--")</f>
        <v>--</v>
      </c>
      <c r="Y64" s="101" t="e">
        <f>_xll.qlRateHelperEarliestDate(U64,Trigger)</f>
        <v>#VALUE!</v>
      </c>
      <c r="Z64" s="101" t="e">
        <f>_xll.qlRateHelperLatestDate(U64,Trigger)</f>
        <v>#VALUE!</v>
      </c>
      <c r="AA64" s="100" t="e">
        <v>#N/A</v>
      </c>
      <c r="AZ64" s="100" t="s">
        <v>201</v>
      </c>
      <c r="BA64" s="101">
        <f>_xll.qlInterestRateIndexFixingDate(Currency&amp;"ibor"&amp;Tenor,BB64,Trigger)</f>
        <v>42293</v>
      </c>
      <c r="BB64" s="101">
        <f>_xll.qlCalendarAdvance(Calendar,BB63,AZ64,"f",,Trigger)</f>
        <v>42297</v>
      </c>
      <c r="BC64" s="101">
        <f>_xll.qlInterestRateIndexMaturity(Currency&amp;"ibor"&amp;Tenor,BB64,Trigger)</f>
        <v>42480</v>
      </c>
      <c r="BD64" s="246">
        <f>_xll.qlIndexFixing($AD$5,BA64,TRUE,_xll.ohTrigger(Trigger,Trigger6M))</f>
        <v>5.7118429506524966E-4</v>
      </c>
      <c r="BE64" s="246" t="e">
        <f>IFERROR(_xll.qlIndexFixing($BF$1,BA64,,_xll.ohTrigger(Trigger,Trigger6M)),#N/A)</f>
        <v>#N/A</v>
      </c>
    </row>
    <row r="65" spans="1:57" s="80" customFormat="1" ht="11.25" customHeight="1" x14ac:dyDescent="0.2">
      <c r="A65" s="285" t="s">
        <v>239</v>
      </c>
      <c r="B65" s="318" t="str">
        <v>33Y</v>
      </c>
      <c r="C65" s="284" t="str">
        <v>33Y</v>
      </c>
      <c r="D65" s="284" t="str">
        <f t="shared" si="20"/>
        <v>33Y</v>
      </c>
      <c r="E65" s="284" t="s">
        <v>8</v>
      </c>
      <c r="F65" s="324" t="s">
        <v>9</v>
      </c>
      <c r="G65" s="284" t="s">
        <v>10</v>
      </c>
      <c r="H65" s="324" t="s">
        <v>11</v>
      </c>
      <c r="I65" s="325">
        <v>1.6754831340000002E-2</v>
      </c>
      <c r="J65" s="325" t="str">
        <f>IFERROR(_xll.qlSimpleQuote(A65&amp;C65,I65,,Permanent,Trigger,TRUE),"--")</f>
        <v>SW33Y#0004</v>
      </c>
      <c r="K65" s="325" t="str">
        <f t="shared" si="21"/>
        <v>EURAB6R33Y=</v>
      </c>
      <c r="L65" s="326" t="str">
        <f>IFERROR(_xll.qlSwapRateHelper2(,IF(DataSelect="Reference",$J65,K65),,$D65,Calendar,$G65,$F65,$H65,$L$33,0,E65,Discounting,Permanent,_xll.ohTrigger(Trigger,DataSelect),ObjectOverwrite),"--")</f>
        <v>obj_0030b#0012</v>
      </c>
      <c r="M65" s="281" t="b">
        <v>1</v>
      </c>
      <c r="O65" s="340" t="str">
        <f t="shared" si="22"/>
        <v>SW</v>
      </c>
      <c r="P65" s="340" t="str">
        <f t="shared" si="23"/>
        <v>38Y</v>
      </c>
      <c r="Q65" s="344" t="str">
        <f t="shared" si="24"/>
        <v>obj_0031e#0012</v>
      </c>
      <c r="R65" s="340" t="b">
        <f t="shared" si="19"/>
        <v>1</v>
      </c>
      <c r="S65" s="348">
        <v>1</v>
      </c>
      <c r="T65" s="348">
        <v>1</v>
      </c>
      <c r="U65" s="100" t="e">
        <v>#N/A</v>
      </c>
      <c r="V65" s="100" t="e">
        <f>_xll.qlRateHelperQuoteName(U65)</f>
        <v>#VALUE!</v>
      </c>
      <c r="W65" s="338" t="e">
        <f>_xll.qlRateHelperRate(U65,_xll.ohTrigger(Trigger,Trigger6M))</f>
        <v>#VALUE!</v>
      </c>
      <c r="X65" s="338" t="str">
        <f>IFERROR(_xll.qlFuturesRateHelperConvexityAdjustment(U65,Trigger),"--")</f>
        <v>--</v>
      </c>
      <c r="Y65" s="101" t="e">
        <f>_xll.qlRateHelperEarliestDate(U65,Trigger)</f>
        <v>#VALUE!</v>
      </c>
      <c r="Z65" s="101" t="e">
        <f>_xll.qlRateHelperLatestDate(U65,Trigger)</f>
        <v>#VALUE!</v>
      </c>
      <c r="AA65" s="100" t="e">
        <v>#N/A</v>
      </c>
      <c r="AZ65" s="100" t="s">
        <v>201</v>
      </c>
      <c r="BA65" s="101">
        <f>_xll.qlInterestRateIndexFixingDate(Currency&amp;"ibor"&amp;Tenor,BB65,Trigger)</f>
        <v>42296</v>
      </c>
      <c r="BB65" s="101">
        <f>_xll.qlCalendarAdvance(Calendar,BB64,AZ65,"f",,Trigger)</f>
        <v>42298</v>
      </c>
      <c r="BC65" s="101">
        <f>_xll.qlInterestRateIndexMaturity(Currency&amp;"ibor"&amp;Tenor,BB65,Trigger)</f>
        <v>42481</v>
      </c>
      <c r="BD65" s="246">
        <f>_xll.qlIndexFixing($AD$5,BA65,TRUE,_xll.ohTrigger(Trigger,Trigger6M))</f>
        <v>5.7188436388128192E-4</v>
      </c>
      <c r="BE65" s="246" t="e">
        <f>IFERROR(_xll.qlIndexFixing($BF$1,BA65,,_xll.ohTrigger(Trigger,Trigger6M)),#N/A)</f>
        <v>#N/A</v>
      </c>
    </row>
    <row r="66" spans="1:57" s="80" customFormat="1" ht="11.25" customHeight="1" x14ac:dyDescent="0.2">
      <c r="A66" s="285" t="s">
        <v>239</v>
      </c>
      <c r="B66" s="318" t="str">
        <v>34Y</v>
      </c>
      <c r="C66" s="284" t="str">
        <v>34Y</v>
      </c>
      <c r="D66" s="284" t="str">
        <f t="shared" si="20"/>
        <v>34Y</v>
      </c>
      <c r="E66" s="284" t="s">
        <v>8</v>
      </c>
      <c r="F66" s="324" t="s">
        <v>9</v>
      </c>
      <c r="G66" s="284" t="s">
        <v>10</v>
      </c>
      <c r="H66" s="324" t="s">
        <v>11</v>
      </c>
      <c r="I66" s="325">
        <v>1.677552563E-2</v>
      </c>
      <c r="J66" s="325" t="str">
        <f>IFERROR(_xll.qlSimpleQuote(A66&amp;C66,I66,,Permanent,Trigger,TRUE),"--")</f>
        <v>SW34Y#0004</v>
      </c>
      <c r="K66" s="325" t="str">
        <f t="shared" si="21"/>
        <v>EURAB6R34Y=</v>
      </c>
      <c r="L66" s="326" t="str">
        <f>IFERROR(_xll.qlSwapRateHelper2(,IF(DataSelect="Reference",$J66,K66),,$D66,Calendar,$G66,$F66,$H66,$L$33,0,E66,Discounting,Permanent,_xll.ohTrigger(Trigger,DataSelect),ObjectOverwrite),"--")</f>
        <v>obj_002fe#0012</v>
      </c>
      <c r="M66" s="281" t="b">
        <v>1</v>
      </c>
      <c r="O66" s="340" t="str">
        <f t="shared" si="22"/>
        <v>SW</v>
      </c>
      <c r="P66" s="340" t="str">
        <f t="shared" si="23"/>
        <v>39Y</v>
      </c>
      <c r="Q66" s="344" t="str">
        <f t="shared" si="24"/>
        <v>obj_00310#0012</v>
      </c>
      <c r="R66" s="340" t="b">
        <f t="shared" si="19"/>
        <v>1</v>
      </c>
      <c r="S66" s="348">
        <v>1</v>
      </c>
      <c r="T66" s="348">
        <v>1</v>
      </c>
      <c r="U66" s="100" t="e">
        <v>#N/A</v>
      </c>
      <c r="V66" s="100" t="e">
        <f>_xll.qlRateHelperQuoteName(U66)</f>
        <v>#VALUE!</v>
      </c>
      <c r="W66" s="338" t="e">
        <f>_xll.qlRateHelperRate(U66,_xll.ohTrigger(Trigger,Trigger6M))</f>
        <v>#VALUE!</v>
      </c>
      <c r="X66" s="338" t="str">
        <f>IFERROR(_xll.qlFuturesRateHelperConvexityAdjustment(U66,Trigger),"--")</f>
        <v>--</v>
      </c>
      <c r="Y66" s="101" t="e">
        <f>_xll.qlRateHelperEarliestDate(U66,Trigger)</f>
        <v>#VALUE!</v>
      </c>
      <c r="Z66" s="101" t="e">
        <f>_xll.qlRateHelperLatestDate(U66,Trigger)</f>
        <v>#VALUE!</v>
      </c>
      <c r="AA66" s="100" t="e">
        <v>#N/A</v>
      </c>
      <c r="AO66" s="88"/>
      <c r="AP66" s="88"/>
      <c r="AQ66" s="88"/>
      <c r="AR66" s="88"/>
      <c r="AS66" s="88"/>
      <c r="AT66" s="88"/>
      <c r="AU66" s="88"/>
      <c r="AV66" s="88"/>
      <c r="AW66" s="88"/>
      <c r="AX66" s="88"/>
      <c r="AZ66" s="100" t="s">
        <v>201</v>
      </c>
      <c r="BA66" s="101">
        <f>_xll.qlInterestRateIndexFixingDate(Currency&amp;"ibor"&amp;Tenor,BB66,Trigger)</f>
        <v>42297</v>
      </c>
      <c r="BB66" s="101">
        <f>_xll.qlCalendarAdvance(Calendar,BB65,AZ66,"f",,Trigger)</f>
        <v>42299</v>
      </c>
      <c r="BC66" s="101">
        <f>_xll.qlInterestRateIndexMaturity(Currency&amp;"ibor"&amp;Tenor,BB66,Trigger)</f>
        <v>42482</v>
      </c>
      <c r="BD66" s="246">
        <f>_xll.qlIndexFixing($AD$5,BA66,TRUE,_xll.ohTrigger(Trigger,Trigger6M))</f>
        <v>5.7255674755526639E-4</v>
      </c>
      <c r="BE66" s="246" t="e">
        <f>IFERROR(_xll.qlIndexFixing($BF$1,BA66,,_xll.ohTrigger(Trigger,Trigger6M)),#N/A)</f>
        <v>#N/A</v>
      </c>
    </row>
    <row r="67" spans="1:57" s="80" customFormat="1" ht="11.25" customHeight="1" x14ac:dyDescent="0.2">
      <c r="A67" s="285" t="s">
        <v>239</v>
      </c>
      <c r="B67" s="318" t="str">
        <v>35Y</v>
      </c>
      <c r="C67" s="284" t="str">
        <v>35Y</v>
      </c>
      <c r="D67" s="284" t="str">
        <f t="shared" ref="D67:D100" si="25">IF(DataSelect="Reference",$C67,$B67)</f>
        <v>35Y</v>
      </c>
      <c r="E67" s="284" t="s">
        <v>8</v>
      </c>
      <c r="F67" s="324" t="s">
        <v>9</v>
      </c>
      <c r="G67" s="284" t="s">
        <v>10</v>
      </c>
      <c r="H67" s="324" t="s">
        <v>11</v>
      </c>
      <c r="I67" s="325">
        <v>1.6789999999999999E-2</v>
      </c>
      <c r="J67" s="325" t="str">
        <f>IFERROR(_xll.qlSimpleQuote(A67&amp;C67,I67,,Permanent,Trigger,TRUE),"--")</f>
        <v>SW35Y#0004</v>
      </c>
      <c r="K67" s="325" t="str">
        <f t="shared" ref="K67:K100" si="26">Currency&amp;"AB"&amp;SUBSTITUTE(Tenor,"M","")&amp;"R"&amp;B67&amp;"="</f>
        <v>EURAB6R35Y=</v>
      </c>
      <c r="L67" s="326" t="str">
        <f>IFERROR(_xll.qlSwapRateHelper2(,IF(DataSelect="Reference",$J67,K67),,$D67,Calendar,$G67,$F67,$H67,$L$33,0,E67,Discounting,Permanent,_xll.ohTrigger(Trigger,DataSelect),ObjectOverwrite),"--")</f>
        <v>obj_00327#0012</v>
      </c>
      <c r="M67" s="281" t="b">
        <v>1</v>
      </c>
      <c r="O67" s="340" t="str">
        <f t="shared" si="22"/>
        <v>SW</v>
      </c>
      <c r="P67" s="340" t="str">
        <f t="shared" si="23"/>
        <v>40Y</v>
      </c>
      <c r="Q67" s="344" t="str">
        <f t="shared" si="24"/>
        <v>obj_0032e#0012</v>
      </c>
      <c r="R67" s="340" t="b">
        <f t="shared" si="19"/>
        <v>1</v>
      </c>
      <c r="S67" s="348">
        <v>1</v>
      </c>
      <c r="T67" s="348">
        <v>1</v>
      </c>
      <c r="U67" s="100" t="e">
        <v>#N/A</v>
      </c>
      <c r="V67" s="100" t="e">
        <f>_xll.qlRateHelperQuoteName(U67)</f>
        <v>#VALUE!</v>
      </c>
      <c r="W67" s="338" t="e">
        <f>_xll.qlRateHelperRate(U67,_xll.ohTrigger(Trigger,Trigger6M))</f>
        <v>#VALUE!</v>
      </c>
      <c r="X67" s="338" t="str">
        <f>IFERROR(_xll.qlFuturesRateHelperConvexityAdjustment(U67,Trigger),"--")</f>
        <v>--</v>
      </c>
      <c r="Y67" s="101" t="e">
        <f>_xll.qlRateHelperEarliestDate(U67,Trigger)</f>
        <v>#VALUE!</v>
      </c>
      <c r="Z67" s="101" t="e">
        <f>_xll.qlRateHelperLatestDate(U67,Trigger)</f>
        <v>#VALUE!</v>
      </c>
      <c r="AA67" s="100" t="e">
        <v>#N/A</v>
      </c>
      <c r="AO67" s="88"/>
      <c r="AP67" s="88"/>
      <c r="AQ67" s="88"/>
      <c r="AR67" s="88"/>
      <c r="AS67" s="88"/>
      <c r="AT67" s="88"/>
      <c r="AU67" s="88"/>
      <c r="AV67" s="88"/>
      <c r="AW67" s="88"/>
      <c r="AX67" s="88"/>
      <c r="AZ67" s="100" t="s">
        <v>201</v>
      </c>
      <c r="BA67" s="101">
        <f>_xll.qlInterestRateIndexFixingDate(Currency&amp;"ibor"&amp;Tenor,BB67,Trigger)</f>
        <v>42298</v>
      </c>
      <c r="BB67" s="101">
        <f>_xll.qlCalendarAdvance(Calendar,BB66,AZ67,"f",,Trigger)</f>
        <v>42300</v>
      </c>
      <c r="BC67" s="101">
        <f>_xll.qlInterestRateIndexMaturity(Currency&amp;"ibor"&amp;Tenor,BB67,Trigger)</f>
        <v>42485</v>
      </c>
      <c r="BD67" s="246">
        <f>_xll.qlIndexFixing($AD$5,BA67,TRUE,_xll.ohTrigger(Trigger,Trigger6M))</f>
        <v>5.752872867487008E-4</v>
      </c>
      <c r="BE67" s="246" t="e">
        <f>IFERROR(_xll.qlIndexFixing($BF$1,BA67,,_xll.ohTrigger(Trigger,Trigger6M)),#N/A)</f>
        <v>#N/A</v>
      </c>
    </row>
    <row r="68" spans="1:57" s="80" customFormat="1" ht="11.25" customHeight="1" x14ac:dyDescent="0.2">
      <c r="A68" s="285" t="s">
        <v>239</v>
      </c>
      <c r="B68" s="318" t="str">
        <v>36Y</v>
      </c>
      <c r="C68" s="284" t="str">
        <v>36Y</v>
      </c>
      <c r="D68" s="284" t="str">
        <f t="shared" si="25"/>
        <v>36Y</v>
      </c>
      <c r="E68" s="284" t="s">
        <v>8</v>
      </c>
      <c r="F68" s="324" t="s">
        <v>9</v>
      </c>
      <c r="G68" s="284" t="s">
        <v>10</v>
      </c>
      <c r="H68" s="324" t="s">
        <v>11</v>
      </c>
      <c r="I68" s="325">
        <v>1.6797467159999999E-2</v>
      </c>
      <c r="J68" s="325" t="str">
        <f>IFERROR(_xll.qlSimpleQuote(A68&amp;C68,I68,,Permanent,Trigger,TRUE),"--")</f>
        <v>SW36Y#0004</v>
      </c>
      <c r="K68" s="325" t="str">
        <f t="shared" si="26"/>
        <v>EURAB6R36Y=</v>
      </c>
      <c r="L68" s="326" t="str">
        <f>IFERROR(_xll.qlSwapRateHelper2(,IF(DataSelect="Reference",$J68,K68),,$D68,Calendar,$G68,$F68,$H68,$L$33,0,E68,Discounting,Permanent,_xll.ohTrigger(Trigger,DataSelect),ObjectOverwrite),"--")</f>
        <v>obj_0033c#0012</v>
      </c>
      <c r="M68" s="281" t="b">
        <v>1</v>
      </c>
      <c r="O68" s="340" t="str">
        <f t="shared" si="22"/>
        <v>SW</v>
      </c>
      <c r="P68" s="340" t="str">
        <f t="shared" si="23"/>
        <v>50Y</v>
      </c>
      <c r="Q68" s="344" t="str">
        <f t="shared" si="24"/>
        <v>obj_0033b#0012</v>
      </c>
      <c r="R68" s="340" t="b">
        <f t="shared" si="19"/>
        <v>1</v>
      </c>
      <c r="S68" s="348">
        <v>1</v>
      </c>
      <c r="T68" s="348">
        <v>1</v>
      </c>
      <c r="U68" s="100" t="e">
        <v>#N/A</v>
      </c>
      <c r="V68" s="100" t="e">
        <f>_xll.qlRateHelperQuoteName(U68)</f>
        <v>#VALUE!</v>
      </c>
      <c r="W68" s="338" t="e">
        <f>_xll.qlRateHelperRate(U68,_xll.ohTrigger(Trigger,Trigger6M))</f>
        <v>#VALUE!</v>
      </c>
      <c r="X68" s="338" t="str">
        <f>IFERROR(_xll.qlFuturesRateHelperConvexityAdjustment(U68,Trigger),"--")</f>
        <v>--</v>
      </c>
      <c r="Y68" s="101" t="e">
        <f>_xll.qlRateHelperEarliestDate(U68,Trigger)</f>
        <v>#VALUE!</v>
      </c>
      <c r="Z68" s="101" t="e">
        <f>_xll.qlRateHelperLatestDate(U68,Trigger)</f>
        <v>#VALUE!</v>
      </c>
      <c r="AA68" s="100" t="e">
        <v>#N/A</v>
      </c>
      <c r="AO68" s="88"/>
      <c r="AP68" s="88"/>
      <c r="AQ68" s="88"/>
      <c r="AR68" s="88"/>
      <c r="AS68" s="88"/>
      <c r="AT68" s="88"/>
      <c r="AU68" s="88"/>
      <c r="AV68" s="88"/>
      <c r="AW68" s="88"/>
      <c r="AX68" s="88"/>
      <c r="AZ68" s="100" t="s">
        <v>201</v>
      </c>
      <c r="BA68" s="101">
        <f>_xll.qlInterestRateIndexFixingDate(Currency&amp;"ibor"&amp;Tenor,BB68,Trigger)</f>
        <v>42299</v>
      </c>
      <c r="BB68" s="101">
        <f>_xll.qlCalendarAdvance(Calendar,BB67,AZ68,"f",,Trigger)</f>
        <v>42303</v>
      </c>
      <c r="BC68" s="101">
        <f>_xll.qlInterestRateIndexMaturity(Currency&amp;"ibor"&amp;Tenor,BB68,Trigger)</f>
        <v>42486</v>
      </c>
      <c r="BD68" s="246">
        <f>_xll.qlIndexFixing($AD$5,BA68,TRUE,_xll.ohTrigger(Trigger,Trigger6M))</f>
        <v>5.7496943028821027E-4</v>
      </c>
      <c r="BE68" s="246" t="e">
        <f>IFERROR(_xll.qlIndexFixing($BF$1,BA68,,_xll.ohTrigger(Trigger,Trigger6M)),#N/A)</f>
        <v>#N/A</v>
      </c>
    </row>
    <row r="69" spans="1:57" s="80" customFormat="1" ht="11.25" customHeight="1" x14ac:dyDescent="0.2">
      <c r="A69" s="285" t="s">
        <v>239</v>
      </c>
      <c r="B69" s="318" t="str">
        <v>37Y</v>
      </c>
      <c r="C69" s="284" t="str">
        <v>37Y</v>
      </c>
      <c r="D69" s="284" t="str">
        <f t="shared" si="25"/>
        <v>37Y</v>
      </c>
      <c r="E69" s="284" t="s">
        <v>8</v>
      </c>
      <c r="F69" s="324" t="s">
        <v>9</v>
      </c>
      <c r="G69" s="284" t="s">
        <v>10</v>
      </c>
      <c r="H69" s="324" t="s">
        <v>11</v>
      </c>
      <c r="I69" s="325">
        <v>1.6800862770000001E-2</v>
      </c>
      <c r="J69" s="325" t="str">
        <f>IFERROR(_xll.qlSimpleQuote(A69&amp;C69,I69,,Permanent,Trigger,TRUE),"--")</f>
        <v>SW37Y#0004</v>
      </c>
      <c r="K69" s="325" t="str">
        <f t="shared" si="26"/>
        <v>EURAB6R37Y=</v>
      </c>
      <c r="L69" s="326" t="str">
        <f>IFERROR(_xll.qlSwapRateHelper2(,IF(DataSelect="Reference",$J69,K69),,$D69,Calendar,$G69,$F69,$H69,$L$33,0,E69,Discounting,Permanent,_xll.ohTrigger(Trigger,DataSelect),ObjectOverwrite),"--")</f>
        <v>obj_00306#0012</v>
      </c>
      <c r="M69" s="281" t="b">
        <v>1</v>
      </c>
      <c r="O69" s="340" t="str">
        <f t="shared" si="22"/>
        <v>SW</v>
      </c>
      <c r="P69" s="340" t="str">
        <f t="shared" si="23"/>
        <v>60Y</v>
      </c>
      <c r="Q69" s="344" t="str">
        <f t="shared" si="24"/>
        <v>obj_00336#0012</v>
      </c>
      <c r="R69" s="340" t="b">
        <f t="shared" si="19"/>
        <v>1</v>
      </c>
      <c r="S69" s="348">
        <v>1</v>
      </c>
      <c r="T69" s="348">
        <v>1</v>
      </c>
      <c r="U69" s="100" t="e">
        <v>#N/A</v>
      </c>
      <c r="V69" s="100" t="e">
        <f>_xll.qlRateHelperQuoteName(U69)</f>
        <v>#VALUE!</v>
      </c>
      <c r="W69" s="338" t="e">
        <f>_xll.qlRateHelperRate(U69,_xll.ohTrigger(Trigger,Trigger6M))</f>
        <v>#VALUE!</v>
      </c>
      <c r="X69" s="338" t="str">
        <f>IFERROR(_xll.qlFuturesRateHelperConvexityAdjustment(U69,Trigger),"--")</f>
        <v>--</v>
      </c>
      <c r="Y69" s="101" t="e">
        <f>_xll.qlRateHelperEarliestDate(U69,Trigger)</f>
        <v>#VALUE!</v>
      </c>
      <c r="Z69" s="101" t="e">
        <f>_xll.qlRateHelperLatestDate(U69,Trigger)</f>
        <v>#VALUE!</v>
      </c>
      <c r="AA69" s="100" t="e">
        <v>#N/A</v>
      </c>
      <c r="AE69" s="88"/>
      <c r="AO69" s="88"/>
      <c r="AP69" s="88"/>
      <c r="AQ69" s="88"/>
      <c r="AR69" s="88"/>
      <c r="AS69" s="88"/>
      <c r="AT69" s="88"/>
      <c r="AU69" s="88"/>
      <c r="AV69" s="88"/>
      <c r="AW69" s="88"/>
      <c r="AX69" s="88"/>
      <c r="AZ69" s="100" t="s">
        <v>201</v>
      </c>
      <c r="BA69" s="101">
        <f>_xll.qlInterestRateIndexFixingDate(Currency&amp;"ibor"&amp;Tenor,BB69,Trigger)</f>
        <v>42300</v>
      </c>
      <c r="BB69" s="101">
        <f>_xll.qlCalendarAdvance(Calendar,BB68,AZ69,"f",,Trigger)</f>
        <v>42304</v>
      </c>
      <c r="BC69" s="101">
        <f>_xll.qlInterestRateIndexMaturity(Currency&amp;"ibor"&amp;Tenor,BB69,Trigger)</f>
        <v>42487</v>
      </c>
      <c r="BD69" s="246">
        <f>_xll.qlIndexFixing($AD$5,BA69,TRUE,_xll.ohTrigger(Trigger,Trigger6M))</f>
        <v>5.7616824429190534E-4</v>
      </c>
      <c r="BE69" s="246" t="e">
        <f>IFERROR(_xll.qlIndexFixing($BF$1,BA69,,_xll.ohTrigger(Trigger,Trigger6M)),#N/A)</f>
        <v>#N/A</v>
      </c>
    </row>
    <row r="70" spans="1:57" s="80" customFormat="1" ht="11.25" customHeight="1" x14ac:dyDescent="0.2">
      <c r="A70" s="285" t="s">
        <v>239</v>
      </c>
      <c r="B70" s="318" t="str">
        <v>38Y</v>
      </c>
      <c r="C70" s="284" t="str">
        <v>38Y</v>
      </c>
      <c r="D70" s="284" t="str">
        <f t="shared" si="25"/>
        <v>38Y</v>
      </c>
      <c r="E70" s="284" t="s">
        <v>8</v>
      </c>
      <c r="F70" s="324" t="s">
        <v>9</v>
      </c>
      <c r="G70" s="284" t="s">
        <v>10</v>
      </c>
      <c r="H70" s="324" t="s">
        <v>11</v>
      </c>
      <c r="I70" s="325">
        <v>1.6800648269999999E-2</v>
      </c>
      <c r="J70" s="325" t="str">
        <f>IFERROR(_xll.qlSimpleQuote(A70&amp;C70,I70,,Permanent,Trigger,TRUE),"--")</f>
        <v>SW38Y#0004</v>
      </c>
      <c r="K70" s="325" t="str">
        <f t="shared" si="26"/>
        <v>EURAB6R38Y=</v>
      </c>
      <c r="L70" s="326" t="str">
        <f>IFERROR(_xll.qlSwapRateHelper2(,IF(DataSelect="Reference",$J70,K70),,$D70,Calendar,$G70,$F70,$H70,$L$33,0,E70,Discounting,Permanent,_xll.ohTrigger(Trigger,DataSelect),ObjectOverwrite),"--")</f>
        <v>obj_0031e#0012</v>
      </c>
      <c r="M70" s="281" t="b">
        <v>1</v>
      </c>
      <c r="O70" s="340" t="str">
        <f t="shared" si="22"/>
        <v>SW</v>
      </c>
      <c r="P70" s="340" t="e">
        <f t="shared" si="23"/>
        <v>#N/A</v>
      </c>
      <c r="Q70" s="344" t="str">
        <f t="shared" si="24"/>
        <v>--</v>
      </c>
      <c r="R70" s="340" t="b">
        <f t="shared" si="19"/>
        <v>0</v>
      </c>
      <c r="S70" s="348">
        <v>1</v>
      </c>
      <c r="T70" s="348">
        <v>1</v>
      </c>
      <c r="U70" s="100" t="e">
        <v>#N/A</v>
      </c>
      <c r="V70" s="100" t="e">
        <f>_xll.qlRateHelperQuoteName(U70)</f>
        <v>#VALUE!</v>
      </c>
      <c r="W70" s="338" t="e">
        <f>_xll.qlRateHelperRate(U70,_xll.ohTrigger(Trigger,Trigger6M))</f>
        <v>#VALUE!</v>
      </c>
      <c r="X70" s="338" t="str">
        <f>IFERROR(_xll.qlFuturesRateHelperConvexityAdjustment(U70,Trigger),"--")</f>
        <v>--</v>
      </c>
      <c r="Y70" s="101" t="e">
        <f>_xll.qlRateHelperEarliestDate(U70,Trigger)</f>
        <v>#VALUE!</v>
      </c>
      <c r="Z70" s="101" t="e">
        <f>_xll.qlRateHelperLatestDate(U70,Trigger)</f>
        <v>#VALUE!</v>
      </c>
      <c r="AA70" s="100" t="e">
        <v>#N/A</v>
      </c>
      <c r="AE70" s="88"/>
      <c r="AO70" s="88"/>
      <c r="AP70" s="88"/>
      <c r="AQ70" s="88"/>
      <c r="AR70" s="88"/>
      <c r="AS70" s="88"/>
      <c r="AT70" s="88"/>
      <c r="AU70" s="88"/>
      <c r="AV70" s="88"/>
      <c r="AW70" s="88"/>
      <c r="AX70" s="88"/>
      <c r="AZ70" s="100" t="s">
        <v>201</v>
      </c>
      <c r="BA70" s="101">
        <f>_xll.qlInterestRateIndexFixingDate(Currency&amp;"ibor"&amp;Tenor,BB70,Trigger)</f>
        <v>42303</v>
      </c>
      <c r="BB70" s="101">
        <f>_xll.qlCalendarAdvance(Calendar,BB69,AZ70,"f",,Trigger)</f>
        <v>42305</v>
      </c>
      <c r="BC70" s="101">
        <f>_xll.qlInterestRateIndexMaturity(Currency&amp;"ibor"&amp;Tenor,BB70,Trigger)</f>
        <v>42488</v>
      </c>
      <c r="BD70" s="246">
        <f>_xll.qlIndexFixing($AD$5,BA70,TRUE,_xll.ohTrigger(Trigger,Trigger6M))</f>
        <v>5.7735308195900963E-4</v>
      </c>
      <c r="BE70" s="246" t="e">
        <f>IFERROR(_xll.qlIndexFixing($BF$1,BA70,,_xll.ohTrigger(Trigger,Trigger6M)),#N/A)</f>
        <v>#N/A</v>
      </c>
    </row>
    <row r="71" spans="1:57" s="80" customFormat="1" ht="11.25" customHeight="1" x14ac:dyDescent="0.2">
      <c r="A71" s="285" t="s">
        <v>239</v>
      </c>
      <c r="B71" s="318" t="str">
        <v>39Y</v>
      </c>
      <c r="C71" s="284" t="str">
        <v>39Y</v>
      </c>
      <c r="D71" s="284" t="str">
        <f t="shared" si="25"/>
        <v>39Y</v>
      </c>
      <c r="E71" s="284" t="s">
        <v>8</v>
      </c>
      <c r="F71" s="324" t="s">
        <v>9</v>
      </c>
      <c r="G71" s="284" t="s">
        <v>10</v>
      </c>
      <c r="H71" s="324" t="s">
        <v>11</v>
      </c>
      <c r="I71" s="325">
        <v>1.679976306E-2</v>
      </c>
      <c r="J71" s="325" t="str">
        <f>IFERROR(_xll.qlSimpleQuote(A71&amp;C71,I71,,Permanent,Trigger,TRUE),"--")</f>
        <v>SW39Y#0004</v>
      </c>
      <c r="K71" s="325" t="str">
        <f t="shared" si="26"/>
        <v>EURAB6R39Y=</v>
      </c>
      <c r="L71" s="326" t="str">
        <f>IFERROR(_xll.qlSwapRateHelper2(,IF(DataSelect="Reference",$J71,K71),,$D71,Calendar,$G71,$F71,$H71,$L$33,0,E71,Discounting,Permanent,_xll.ohTrigger(Trigger,DataSelect),ObjectOverwrite),"--")</f>
        <v>obj_00310#0012</v>
      </c>
      <c r="M71" s="281" t="b">
        <v>1</v>
      </c>
      <c r="O71" s="340" t="str">
        <f t="shared" si="22"/>
        <v>SW</v>
      </c>
      <c r="P71" s="340" t="e">
        <f t="shared" si="23"/>
        <v>#N/A</v>
      </c>
      <c r="Q71" s="344" t="str">
        <f t="shared" si="24"/>
        <v>--</v>
      </c>
      <c r="R71" s="340" t="b">
        <f t="shared" si="19"/>
        <v>0</v>
      </c>
      <c r="S71" s="348">
        <v>1</v>
      </c>
      <c r="T71" s="348">
        <v>1</v>
      </c>
      <c r="U71" s="100" t="e">
        <v>#N/A</v>
      </c>
      <c r="V71" s="100" t="e">
        <f>_xll.qlRateHelperQuoteName(U71)</f>
        <v>#VALUE!</v>
      </c>
      <c r="W71" s="338" t="e">
        <f>_xll.qlRateHelperRate(U71,_xll.ohTrigger(Trigger,Trigger6M))</f>
        <v>#VALUE!</v>
      </c>
      <c r="X71" s="338" t="str">
        <f>IFERROR(_xll.qlFuturesRateHelperConvexityAdjustment(U71,Trigger),"--")</f>
        <v>--</v>
      </c>
      <c r="Y71" s="101" t="e">
        <f>_xll.qlRateHelperEarliestDate(U71,Trigger)</f>
        <v>#VALUE!</v>
      </c>
      <c r="Z71" s="101" t="e">
        <f>_xll.qlRateHelperLatestDate(U71,Trigger)</f>
        <v>#VALUE!</v>
      </c>
      <c r="AA71" s="100" t="e">
        <v>#N/A</v>
      </c>
      <c r="AE71" s="88"/>
      <c r="AO71" s="88"/>
      <c r="AP71" s="88"/>
      <c r="AQ71" s="88"/>
      <c r="AR71" s="88"/>
      <c r="AS71" s="88"/>
      <c r="AT71" s="88"/>
      <c r="AU71" s="88"/>
      <c r="AV71" s="88"/>
      <c r="AW71" s="88"/>
      <c r="AX71" s="88"/>
      <c r="AZ71" s="100" t="s">
        <v>201</v>
      </c>
      <c r="BA71" s="101">
        <f>_xll.qlInterestRateIndexFixingDate(Currency&amp;"ibor"&amp;Tenor,BB71,Trigger)</f>
        <v>42304</v>
      </c>
      <c r="BB71" s="101">
        <f>_xll.qlCalendarAdvance(Calendar,BB70,AZ71,"f",,Trigger)</f>
        <v>42306</v>
      </c>
      <c r="BC71" s="101">
        <f>_xll.qlInterestRateIndexMaturity(Currency&amp;"ibor"&amp;Tenor,BB71,Trigger)</f>
        <v>42489</v>
      </c>
      <c r="BD71" s="246">
        <f>_xll.qlIndexFixing($AD$5,BA71,TRUE,_xll.ohTrigger(Trigger,Trigger6M))</f>
        <v>5.7852394326375145E-4</v>
      </c>
      <c r="BE71" s="246" t="e">
        <f>IFERROR(_xll.qlIndexFixing($BF$1,BA71,,_xll.ohTrigger(Trigger,Trigger6M)),#N/A)</f>
        <v>#N/A</v>
      </c>
    </row>
    <row r="72" spans="1:57" ht="11.25" customHeight="1" x14ac:dyDescent="0.25">
      <c r="A72" s="285" t="s">
        <v>239</v>
      </c>
      <c r="B72" s="318" t="str">
        <v>40Y</v>
      </c>
      <c r="C72" s="284" t="str">
        <v>40Y</v>
      </c>
      <c r="D72" s="284" t="str">
        <f t="shared" si="25"/>
        <v>40Y</v>
      </c>
      <c r="E72" s="284" t="s">
        <v>8</v>
      </c>
      <c r="F72" s="324" t="s">
        <v>9</v>
      </c>
      <c r="G72" s="284" t="s">
        <v>10</v>
      </c>
      <c r="H72" s="324" t="s">
        <v>11</v>
      </c>
      <c r="I72" s="325">
        <v>1.6799999999999999E-2</v>
      </c>
      <c r="J72" s="325" t="str">
        <f>IFERROR(_xll.qlSimpleQuote(A72&amp;C72,I72,,Permanent,Trigger,TRUE),"--")</f>
        <v>SW40Y#0004</v>
      </c>
      <c r="K72" s="325" t="str">
        <f t="shared" si="26"/>
        <v>EURAB6R40Y=</v>
      </c>
      <c r="L72" s="326" t="str">
        <f>IFERROR(_xll.qlSwapRateHelper2(,IF(DataSelect="Reference",$J72,K72),,$D72,Calendar,$G72,$F72,$H72,$L$33,0,E72,Discounting,Permanent,_xll.ohTrigger(Trigger,DataSelect),ObjectOverwrite),"--")</f>
        <v>obj_0032e#0012</v>
      </c>
      <c r="M72" s="281" t="b">
        <v>1</v>
      </c>
      <c r="N72" s="80"/>
      <c r="O72" s="340" t="str">
        <f t="shared" si="22"/>
        <v>SW</v>
      </c>
      <c r="P72" s="340" t="e">
        <f t="shared" si="23"/>
        <v>#N/A</v>
      </c>
      <c r="Q72" s="344" t="str">
        <f t="shared" si="24"/>
        <v>--</v>
      </c>
      <c r="R72" s="340" t="b">
        <f t="shared" si="19"/>
        <v>0</v>
      </c>
      <c r="S72" s="348">
        <v>1</v>
      </c>
      <c r="T72" s="348">
        <v>1</v>
      </c>
      <c r="U72" s="102" t="e">
        <v>#N/A</v>
      </c>
      <c r="V72" s="100" t="e">
        <f>_xll.qlRateHelperQuoteName(U72)</f>
        <v>#VALUE!</v>
      </c>
      <c r="W72" s="350" t="e">
        <f>_xll.qlRateHelperRate(U72,_xll.ohTrigger(Trigger,Trigger6M))</f>
        <v>#VALUE!</v>
      </c>
      <c r="X72" s="102" t="str">
        <f>IFERROR(_xll.qlFuturesRateHelperConvexityAdjustment(U72,Trigger),"--")</f>
        <v>--</v>
      </c>
      <c r="Y72" s="102" t="e">
        <f>_xll.qlRateHelperEarliestDate(U72,Trigger)</f>
        <v>#VALUE!</v>
      </c>
      <c r="Z72" s="102" t="e">
        <f>_xll.qlRateHelperLatestDate(U72,Trigger)</f>
        <v>#VALUE!</v>
      </c>
      <c r="AA72" s="102" t="e">
        <v>#N/A</v>
      </c>
      <c r="AZ72" s="100" t="s">
        <v>201</v>
      </c>
      <c r="BA72" s="101">
        <f>_xll.qlInterestRateIndexFixingDate(Currency&amp;"ibor"&amp;Tenor,BB72,Trigger)</f>
        <v>42305</v>
      </c>
      <c r="BB72" s="101">
        <f>_xll.qlCalendarAdvance(Calendar,BB71,AZ72,"f",,Trigger)</f>
        <v>42307</v>
      </c>
      <c r="BC72" s="101">
        <f>_xll.qlInterestRateIndexMaturity(Currency&amp;"ibor"&amp;Tenor,BB72,Trigger)</f>
        <v>42489</v>
      </c>
      <c r="BD72" s="246">
        <f>_xll.qlIndexFixing($AD$5,BA72,TRUE,_xll.ohTrigger(Trigger,Trigger6M))</f>
        <v>5.7859583701993492E-4</v>
      </c>
      <c r="BE72" s="246" t="e">
        <f>IFERROR(_xll.qlIndexFixing($BF$1,BA72,,_xll.ohTrigger(Trigger,Trigger6M)),#N/A)</f>
        <v>#N/A</v>
      </c>
    </row>
    <row r="73" spans="1:57" ht="11.25" customHeight="1" x14ac:dyDescent="0.25">
      <c r="A73" s="285" t="s">
        <v>239</v>
      </c>
      <c r="B73" s="318" t="str">
        <v>50Y</v>
      </c>
      <c r="C73" s="284" t="str">
        <v>50Y</v>
      </c>
      <c r="D73" s="284" t="str">
        <f t="shared" si="25"/>
        <v>50Y</v>
      </c>
      <c r="E73" s="284" t="s">
        <v>8</v>
      </c>
      <c r="F73" s="324" t="s">
        <v>9</v>
      </c>
      <c r="G73" s="284" t="s">
        <v>10</v>
      </c>
      <c r="H73" s="324" t="s">
        <v>11</v>
      </c>
      <c r="I73" s="325">
        <v>1.6390000000000002E-2</v>
      </c>
      <c r="J73" s="325" t="str">
        <f>IFERROR(_xll.qlSimpleQuote(A73&amp;C73,I73,,Permanent,Trigger,TRUE),"--")</f>
        <v>SW50Y#0004</v>
      </c>
      <c r="K73" s="325" t="str">
        <f t="shared" si="26"/>
        <v>EURAB6R50Y=</v>
      </c>
      <c r="L73" s="326" t="str">
        <f>IFERROR(_xll.qlSwapRateHelper2(,IF(DataSelect="Reference",$J73,K73),,$D73,Calendar,$G73,$F73,$H73,$L$33,0,E73,Discounting,Permanent,_xll.ohTrigger(Trigger,DataSelect),ObjectOverwrite),"--")</f>
        <v>obj_0033b#0012</v>
      </c>
      <c r="M73" s="281" t="b">
        <v>1</v>
      </c>
      <c r="N73" s="80"/>
      <c r="O73" s="340" t="str">
        <f t="shared" si="22"/>
        <v>SW</v>
      </c>
      <c r="P73" s="340" t="e">
        <f t="shared" si="23"/>
        <v>#N/A</v>
      </c>
      <c r="Q73" s="344" t="str">
        <f t="shared" si="24"/>
        <v>--</v>
      </c>
      <c r="R73" s="340" t="b">
        <f t="shared" si="19"/>
        <v>0</v>
      </c>
      <c r="S73" s="348">
        <v>1</v>
      </c>
      <c r="T73" s="348">
        <v>1</v>
      </c>
      <c r="U73" s="102" t="e">
        <v>#N/A</v>
      </c>
      <c r="V73" s="100" t="e">
        <f>_xll.qlRateHelperQuoteName(U73)</f>
        <v>#VALUE!</v>
      </c>
      <c r="W73" s="350" t="e">
        <f>_xll.qlRateHelperRate(U73,_xll.ohTrigger(Trigger,Trigger6M))</f>
        <v>#VALUE!</v>
      </c>
      <c r="X73" s="102" t="str">
        <f>IFERROR(_xll.qlFuturesRateHelperConvexityAdjustment(U73,Trigger),"--")</f>
        <v>--</v>
      </c>
      <c r="Y73" s="102" t="e">
        <f>_xll.qlRateHelperEarliestDate(U73,Trigger)</f>
        <v>#VALUE!</v>
      </c>
      <c r="Z73" s="102" t="e">
        <f>_xll.qlRateHelperLatestDate(U73,Trigger)</f>
        <v>#VALUE!</v>
      </c>
      <c r="AA73" s="102" t="e">
        <v>#N/A</v>
      </c>
      <c r="AZ73" s="100" t="s">
        <v>201</v>
      </c>
      <c r="BA73" s="101">
        <f>_xll.qlInterestRateIndexFixingDate(Currency&amp;"ibor"&amp;Tenor,BB73,Trigger)</f>
        <v>42306</v>
      </c>
      <c r="BB73" s="101">
        <f>_xll.qlCalendarAdvance(Calendar,BB72,AZ73,"f",,Trigger)</f>
        <v>42310</v>
      </c>
      <c r="BC73" s="101">
        <f>_xll.qlInterestRateIndexMaturity(Currency&amp;"ibor"&amp;Tenor,BB73,Trigger)</f>
        <v>42492</v>
      </c>
      <c r="BD73" s="246">
        <f>_xll.qlIndexFixing($AD$5,BA73,TRUE,_xll.ohTrigger(Trigger,Trigger6M))</f>
        <v>5.8196824526534328E-4</v>
      </c>
      <c r="BE73" s="246" t="e">
        <f>IFERROR(_xll.qlIndexFixing($BF$1,BA73,,_xll.ohTrigger(Trigger,Trigger6M)),#N/A)</f>
        <v>#N/A</v>
      </c>
    </row>
    <row r="74" spans="1:57" ht="11.25" customHeight="1" x14ac:dyDescent="0.25">
      <c r="A74" s="285" t="s">
        <v>239</v>
      </c>
      <c r="B74" s="318" t="str">
        <v>60Y</v>
      </c>
      <c r="C74" s="284" t="str">
        <v>60Y</v>
      </c>
      <c r="D74" s="284" t="str">
        <f t="shared" si="25"/>
        <v>60Y</v>
      </c>
      <c r="E74" s="284" t="s">
        <v>8</v>
      </c>
      <c r="F74" s="324" t="s">
        <v>9</v>
      </c>
      <c r="G74" s="284" t="s">
        <v>10</v>
      </c>
      <c r="H74" s="324" t="s">
        <v>11</v>
      </c>
      <c r="I74" s="325">
        <v>1.6240000000000001E-2</v>
      </c>
      <c r="J74" s="325" t="str">
        <f>IFERROR(_xll.qlSimpleQuote(A74&amp;C74,I74,,Permanent,Trigger,TRUE),"--")</f>
        <v>SW60Y#0004</v>
      </c>
      <c r="K74" s="325" t="str">
        <f t="shared" si="26"/>
        <v>EURAB6R60Y=</v>
      </c>
      <c r="L74" s="326" t="str">
        <f>IFERROR(_xll.qlSwapRateHelper2(,IF(DataSelect="Reference",$J74,K74),,$D74,Calendar,$G74,$F74,$H74,$L$33,0,E74,Discounting,Permanent,_xll.ohTrigger(Trigger,DataSelect),ObjectOverwrite),"--")</f>
        <v>obj_00336#0012</v>
      </c>
      <c r="M74" s="281" t="b">
        <v>1</v>
      </c>
      <c r="N74" s="80"/>
      <c r="O74" s="340" t="str">
        <f t="shared" si="22"/>
        <v>SW</v>
      </c>
      <c r="P74" s="340" t="e">
        <f t="shared" si="23"/>
        <v>#N/A</v>
      </c>
      <c r="Q74" s="344" t="str">
        <f t="shared" si="24"/>
        <v>--</v>
      </c>
      <c r="R74" s="340" t="b">
        <f t="shared" si="19"/>
        <v>0</v>
      </c>
      <c r="S74" s="348">
        <v>1</v>
      </c>
      <c r="T74" s="348">
        <v>1</v>
      </c>
      <c r="U74" s="102" t="e">
        <v>#N/A</v>
      </c>
      <c r="V74" s="100" t="e">
        <f>_xll.qlRateHelperQuoteName(U74)</f>
        <v>#VALUE!</v>
      </c>
      <c r="W74" s="350" t="e">
        <f>_xll.qlRateHelperRate(U74,_xll.ohTrigger(Trigger,Trigger6M))</f>
        <v>#VALUE!</v>
      </c>
      <c r="X74" s="102" t="str">
        <f>IFERROR(_xll.qlFuturesRateHelperConvexityAdjustment(U74,Trigger),"--")</f>
        <v>--</v>
      </c>
      <c r="Y74" s="102" t="e">
        <f>_xll.qlRateHelperEarliestDate(U74,Trigger)</f>
        <v>#VALUE!</v>
      </c>
      <c r="Z74" s="102" t="e">
        <f>_xll.qlRateHelperLatestDate(U74,Trigger)</f>
        <v>#VALUE!</v>
      </c>
      <c r="AA74" s="102" t="e">
        <v>#N/A</v>
      </c>
      <c r="AZ74" s="100" t="s">
        <v>201</v>
      </c>
      <c r="BA74" s="101">
        <f>_xll.qlInterestRateIndexFixingDate(Currency&amp;"ibor"&amp;Tenor,BB74,Trigger)</f>
        <v>42307</v>
      </c>
      <c r="BB74" s="101">
        <f>_xll.qlCalendarAdvance(Calendar,BB73,AZ74,"f",,Trigger)</f>
        <v>42311</v>
      </c>
      <c r="BC74" s="101">
        <f>_xll.qlInterestRateIndexMaturity(Currency&amp;"ibor"&amp;Tenor,BB74,Trigger)</f>
        <v>42493</v>
      </c>
      <c r="BD74" s="246">
        <f>_xll.qlIndexFixing($AD$5,BA74,TRUE,_xll.ohTrigger(Trigger,Trigger6M))</f>
        <v>5.8306427485989862E-4</v>
      </c>
      <c r="BE74" s="246" t="e">
        <f>IFERROR(_xll.qlIndexFixing($BF$1,BA74,,_xll.ohTrigger(Trigger,Trigger6M)),#N/A)</f>
        <v>#N/A</v>
      </c>
    </row>
    <row r="75" spans="1:57" ht="11.25" customHeight="1" x14ac:dyDescent="0.25">
      <c r="A75" s="285" t="s">
        <v>239</v>
      </c>
      <c r="B75" s="318" t="e">
        <v>#N/A</v>
      </c>
      <c r="C75" s="284" t="e">
        <v>#N/A</v>
      </c>
      <c r="D75" s="284" t="e">
        <f t="shared" si="25"/>
        <v>#N/A</v>
      </c>
      <c r="E75" s="284" t="s">
        <v>8</v>
      </c>
      <c r="F75" s="324" t="s">
        <v>9</v>
      </c>
      <c r="G75" s="284" t="s">
        <v>10</v>
      </c>
      <c r="H75" s="324" t="s">
        <v>11</v>
      </c>
      <c r="I75" s="325" t="e">
        <v>#N/A</v>
      </c>
      <c r="J75" s="325" t="str">
        <f>IFERROR(_xll.qlSimpleQuote(A75&amp;C75,I75,,Permanent,Trigger,TRUE),"--")</f>
        <v>--</v>
      </c>
      <c r="K75" s="325" t="e">
        <f t="shared" si="26"/>
        <v>#N/A</v>
      </c>
      <c r="L75" s="326" t="str">
        <f>IFERROR(_xll.qlSwapRateHelper2(,IF(DataSelect="Reference",$J75,K75),,$D75,Calendar,$G75,$F75,$H75,$L$33,0,E75,Discounting,Permanent,_xll.ohTrigger(Trigger,DataSelect),ObjectOverwrite),"--")</f>
        <v>--</v>
      </c>
      <c r="M75" s="281" t="b">
        <v>0</v>
      </c>
      <c r="N75" s="80"/>
      <c r="O75" s="340" t="str">
        <f t="shared" si="22"/>
        <v>SW</v>
      </c>
      <c r="P75" s="340" t="e">
        <f t="shared" si="23"/>
        <v>#N/A</v>
      </c>
      <c r="Q75" s="344" t="str">
        <f t="shared" si="24"/>
        <v>--</v>
      </c>
      <c r="R75" s="340" t="b">
        <f t="shared" si="19"/>
        <v>0</v>
      </c>
      <c r="S75" s="348">
        <v>1</v>
      </c>
      <c r="T75" s="348">
        <v>1</v>
      </c>
      <c r="U75" s="102" t="e">
        <v>#N/A</v>
      </c>
      <c r="V75" s="100" t="e">
        <f>_xll.qlRateHelperQuoteName(U75)</f>
        <v>#VALUE!</v>
      </c>
      <c r="W75" s="350" t="e">
        <f>_xll.qlRateHelperRate(U75,_xll.ohTrigger(Trigger,Trigger6M))</f>
        <v>#VALUE!</v>
      </c>
      <c r="X75" s="102" t="str">
        <f>IFERROR(_xll.qlFuturesRateHelperConvexityAdjustment(U75,Trigger),"--")</f>
        <v>--</v>
      </c>
      <c r="Y75" s="102" t="e">
        <f>_xll.qlRateHelperEarliestDate(U75,Trigger)</f>
        <v>#VALUE!</v>
      </c>
      <c r="Z75" s="102" t="e">
        <f>_xll.qlRateHelperLatestDate(U75,Trigger)</f>
        <v>#VALUE!</v>
      </c>
      <c r="AA75" s="102" t="e">
        <v>#N/A</v>
      </c>
      <c r="AZ75" s="100" t="s">
        <v>201</v>
      </c>
      <c r="BA75" s="101">
        <f>_xll.qlInterestRateIndexFixingDate(Currency&amp;"ibor"&amp;Tenor,BB75,Trigger)</f>
        <v>42310</v>
      </c>
      <c r="BB75" s="101">
        <f>_xll.qlCalendarAdvance(Calendar,BB74,AZ75,"f",,Trigger)</f>
        <v>42312</v>
      </c>
      <c r="BC75" s="101">
        <f>_xll.qlInterestRateIndexMaturity(Currency&amp;"ibor"&amp;Tenor,BB75,Trigger)</f>
        <v>42494</v>
      </c>
      <c r="BD75" s="246">
        <f>_xll.qlIndexFixing($AD$5,BA75,TRUE,_xll.ohTrigger(Trigger,Trigger6M))</f>
        <v>5.8414625117239941E-4</v>
      </c>
      <c r="BE75" s="246" t="e">
        <f>IFERROR(_xll.qlIndexFixing($BF$1,BA75,,_xll.ohTrigger(Trigger,Trigger6M)),#N/A)</f>
        <v>#N/A</v>
      </c>
    </row>
    <row r="76" spans="1:57" ht="11.25" customHeight="1" x14ac:dyDescent="0.25">
      <c r="A76" s="285" t="s">
        <v>239</v>
      </c>
      <c r="B76" s="318" t="e">
        <v>#N/A</v>
      </c>
      <c r="C76" s="284" t="e">
        <v>#N/A</v>
      </c>
      <c r="D76" s="284" t="e">
        <f t="shared" si="25"/>
        <v>#N/A</v>
      </c>
      <c r="E76" s="284" t="s">
        <v>8</v>
      </c>
      <c r="F76" s="324" t="s">
        <v>9</v>
      </c>
      <c r="G76" s="284" t="s">
        <v>10</v>
      </c>
      <c r="H76" s="324" t="s">
        <v>11</v>
      </c>
      <c r="I76" s="325" t="e">
        <v>#N/A</v>
      </c>
      <c r="J76" s="325" t="str">
        <f>IFERROR(_xll.qlSimpleQuote(A76&amp;C76,I76,,Permanent,Trigger,TRUE),"--")</f>
        <v>--</v>
      </c>
      <c r="K76" s="325" t="e">
        <f t="shared" si="26"/>
        <v>#N/A</v>
      </c>
      <c r="L76" s="326" t="str">
        <f>IFERROR(_xll.qlSwapRateHelper2(,IF(DataSelect="Reference",$J76,K76),,$D76,Calendar,$G76,$F76,$H76,$L$33,0,E76,Discounting,Permanent,_xll.ohTrigger(Trigger,DataSelect),ObjectOverwrite),"--")</f>
        <v>--</v>
      </c>
      <c r="M76" s="281" t="b">
        <v>0</v>
      </c>
      <c r="N76" s="80"/>
      <c r="O76" s="340" t="str">
        <f t="shared" si="22"/>
        <v>SW</v>
      </c>
      <c r="P76" s="340" t="e">
        <f t="shared" si="23"/>
        <v>#N/A</v>
      </c>
      <c r="Q76" s="344" t="str">
        <f t="shared" si="24"/>
        <v>--</v>
      </c>
      <c r="R76" s="340" t="b">
        <f t="shared" si="19"/>
        <v>0</v>
      </c>
      <c r="S76" s="348">
        <v>1</v>
      </c>
      <c r="T76" s="348">
        <v>1</v>
      </c>
      <c r="U76" s="102" t="e">
        <v>#N/A</v>
      </c>
      <c r="V76" s="100" t="e">
        <f>_xll.qlRateHelperQuoteName(U76)</f>
        <v>#VALUE!</v>
      </c>
      <c r="W76" s="350" t="e">
        <f>_xll.qlRateHelperRate(U76,_xll.ohTrigger(Trigger,Trigger6M))</f>
        <v>#VALUE!</v>
      </c>
      <c r="X76" s="102" t="str">
        <f>IFERROR(_xll.qlFuturesRateHelperConvexityAdjustment(U76,Trigger),"--")</f>
        <v>--</v>
      </c>
      <c r="Y76" s="102" t="e">
        <f>_xll.qlRateHelperEarliestDate(U76,Trigger)</f>
        <v>#VALUE!</v>
      </c>
      <c r="Z76" s="102" t="e">
        <f>_xll.qlRateHelperLatestDate(U76,Trigger)</f>
        <v>#VALUE!</v>
      </c>
      <c r="AA76" s="102" t="e">
        <v>#N/A</v>
      </c>
      <c r="AZ76" s="100" t="s">
        <v>201</v>
      </c>
      <c r="BA76" s="101">
        <f>_xll.qlInterestRateIndexFixingDate(Currency&amp;"ibor"&amp;Tenor,BB76,Trigger)</f>
        <v>42311</v>
      </c>
      <c r="BB76" s="101">
        <f>_xll.qlCalendarAdvance(Calendar,BB75,AZ76,"f",,Trigger)</f>
        <v>42313</v>
      </c>
      <c r="BC76" s="101">
        <f>_xll.qlInterestRateIndexMaturity(Currency&amp;"ibor"&amp;Tenor,BB76,Trigger)</f>
        <v>42495</v>
      </c>
      <c r="BD76" s="246">
        <f>_xll.qlIndexFixing($AD$5,BA76,TRUE,_xll.ohTrigger(Trigger,Trigger6M))</f>
        <v>5.8521417417868918E-4</v>
      </c>
      <c r="BE76" s="246" t="e">
        <f>IFERROR(_xll.qlIndexFixing($BF$1,BA76,,_xll.ohTrigger(Trigger,Trigger6M)),#N/A)</f>
        <v>#N/A</v>
      </c>
    </row>
    <row r="77" spans="1:57" ht="11.25" customHeight="1" x14ac:dyDescent="0.25">
      <c r="A77" s="285" t="s">
        <v>239</v>
      </c>
      <c r="B77" s="318" t="e">
        <v>#N/A</v>
      </c>
      <c r="C77" s="284" t="e">
        <v>#N/A</v>
      </c>
      <c r="D77" s="284" t="e">
        <f t="shared" si="25"/>
        <v>#N/A</v>
      </c>
      <c r="E77" s="284" t="s">
        <v>8</v>
      </c>
      <c r="F77" s="324" t="s">
        <v>9</v>
      </c>
      <c r="G77" s="284" t="s">
        <v>10</v>
      </c>
      <c r="H77" s="324" t="s">
        <v>11</v>
      </c>
      <c r="I77" s="325" t="e">
        <v>#N/A</v>
      </c>
      <c r="J77" s="325" t="str">
        <f>IFERROR(_xll.qlSimpleQuote(A77&amp;C77,I77,,Permanent,Trigger,TRUE),"--")</f>
        <v>--</v>
      </c>
      <c r="K77" s="325" t="e">
        <f t="shared" si="26"/>
        <v>#N/A</v>
      </c>
      <c r="L77" s="326" t="str">
        <f>IFERROR(_xll.qlSwapRateHelper2(,IF(DataSelect="Reference",$J77,K77),,$D77,Calendar,$G77,$F77,$H77,$L$33,0,E77,Discounting,Permanent,_xll.ohTrigger(Trigger,DataSelect),ObjectOverwrite),"--")</f>
        <v>--</v>
      </c>
      <c r="M77" s="281" t="b">
        <v>0</v>
      </c>
      <c r="N77" s="80"/>
      <c r="O77" s="340" t="str">
        <f t="shared" si="22"/>
        <v>SW</v>
      </c>
      <c r="P77" s="340" t="e">
        <f t="shared" si="23"/>
        <v>#N/A</v>
      </c>
      <c r="Q77" s="344" t="str">
        <f t="shared" si="24"/>
        <v>--</v>
      </c>
      <c r="R77" s="340" t="b">
        <f t="shared" si="19"/>
        <v>0</v>
      </c>
      <c r="S77" s="348">
        <v>1</v>
      </c>
      <c r="T77" s="348">
        <v>1</v>
      </c>
      <c r="U77" s="102" t="e">
        <v>#N/A</v>
      </c>
      <c r="V77" s="100" t="e">
        <f>_xll.qlRateHelperQuoteName(U77)</f>
        <v>#VALUE!</v>
      </c>
      <c r="W77" s="350" t="e">
        <f>_xll.qlRateHelperRate(U77,_xll.ohTrigger(Trigger,Trigger6M))</f>
        <v>#VALUE!</v>
      </c>
      <c r="X77" s="102" t="str">
        <f>IFERROR(_xll.qlFuturesRateHelperConvexityAdjustment(U77,Trigger),"--")</f>
        <v>--</v>
      </c>
      <c r="Y77" s="102" t="e">
        <f>_xll.qlRateHelperEarliestDate(U77,Trigger)</f>
        <v>#VALUE!</v>
      </c>
      <c r="Z77" s="102" t="e">
        <f>_xll.qlRateHelperLatestDate(U77,Trigger)</f>
        <v>#VALUE!</v>
      </c>
      <c r="AA77" s="102" t="e">
        <v>#N/A</v>
      </c>
      <c r="AZ77" s="100" t="s">
        <v>201</v>
      </c>
      <c r="BA77" s="101">
        <f>_xll.qlInterestRateIndexFixingDate(Currency&amp;"ibor"&amp;Tenor,BB77,Trigger)</f>
        <v>42312</v>
      </c>
      <c r="BB77" s="101">
        <f>_xll.qlCalendarAdvance(Calendar,BB76,AZ77,"f",,Trigger)</f>
        <v>42314</v>
      </c>
      <c r="BC77" s="101">
        <f>_xll.qlInterestRateIndexMaturity(Currency&amp;"ibor"&amp;Tenor,BB77,Trigger)</f>
        <v>42496</v>
      </c>
      <c r="BD77" s="246">
        <f>_xll.qlIndexFixing($AD$5,BA77,TRUE,_xll.ohTrigger(Trigger,Trigger6M))</f>
        <v>5.8626804385680743E-4</v>
      </c>
      <c r="BE77" s="246" t="e">
        <f>IFERROR(_xll.qlIndexFixing($BF$1,BA77,,_xll.ohTrigger(Trigger,Trigger6M)),#N/A)</f>
        <v>#N/A</v>
      </c>
    </row>
    <row r="78" spans="1:57" ht="11.25" customHeight="1" x14ac:dyDescent="0.25">
      <c r="A78" s="285" t="s">
        <v>239</v>
      </c>
      <c r="B78" s="318" t="e">
        <v>#N/A</v>
      </c>
      <c r="C78" s="284" t="e">
        <v>#N/A</v>
      </c>
      <c r="D78" s="284" t="e">
        <f t="shared" si="25"/>
        <v>#N/A</v>
      </c>
      <c r="E78" s="284" t="s">
        <v>8</v>
      </c>
      <c r="F78" s="324" t="s">
        <v>9</v>
      </c>
      <c r="G78" s="284" t="s">
        <v>10</v>
      </c>
      <c r="H78" s="324" t="s">
        <v>11</v>
      </c>
      <c r="I78" s="325" t="e">
        <v>#N/A</v>
      </c>
      <c r="J78" s="325" t="str">
        <f>IFERROR(_xll.qlSimpleQuote(A78&amp;C78,I78,,Permanent,Trigger,TRUE),"--")</f>
        <v>--</v>
      </c>
      <c r="K78" s="325" t="e">
        <f t="shared" si="26"/>
        <v>#N/A</v>
      </c>
      <c r="L78" s="326" t="str">
        <f>IFERROR(_xll.qlSwapRateHelper2(,IF(DataSelect="Reference",$J78,K78),,$D78,Calendar,$G78,$F78,$H78,$L$33,0,E78,Discounting,Permanent,_xll.ohTrigger(Trigger,DataSelect),ObjectOverwrite),"--")</f>
        <v>--</v>
      </c>
      <c r="M78" s="281" t="b">
        <v>0</v>
      </c>
      <c r="N78" s="80"/>
      <c r="O78" s="340" t="str">
        <f t="shared" si="22"/>
        <v>SW</v>
      </c>
      <c r="P78" s="340" t="e">
        <f t="shared" si="23"/>
        <v>#N/A</v>
      </c>
      <c r="Q78" s="344" t="str">
        <f t="shared" si="24"/>
        <v>--</v>
      </c>
      <c r="R78" s="340" t="b">
        <f t="shared" si="19"/>
        <v>0</v>
      </c>
      <c r="S78" s="348">
        <v>1</v>
      </c>
      <c r="T78" s="348">
        <v>1</v>
      </c>
      <c r="U78" s="102" t="e">
        <v>#N/A</v>
      </c>
      <c r="V78" s="100" t="e">
        <f>_xll.qlRateHelperQuoteName(U78)</f>
        <v>#VALUE!</v>
      </c>
      <c r="W78" s="350" t="e">
        <f>_xll.qlRateHelperRate(U78,_xll.ohTrigger(Trigger,Trigger6M))</f>
        <v>#VALUE!</v>
      </c>
      <c r="X78" s="102" t="str">
        <f>IFERROR(_xll.qlFuturesRateHelperConvexityAdjustment(U78,Trigger),"--")</f>
        <v>--</v>
      </c>
      <c r="Y78" s="102" t="e">
        <f>_xll.qlRateHelperEarliestDate(U78,Trigger)</f>
        <v>#VALUE!</v>
      </c>
      <c r="Z78" s="102" t="e">
        <f>_xll.qlRateHelperLatestDate(U78,Trigger)</f>
        <v>#VALUE!</v>
      </c>
      <c r="AA78" s="102" t="e">
        <v>#N/A</v>
      </c>
      <c r="AZ78" s="100" t="s">
        <v>201</v>
      </c>
      <c r="BA78" s="101">
        <f>_xll.qlInterestRateIndexFixingDate(Currency&amp;"ibor"&amp;Tenor,BB78,Trigger)</f>
        <v>42313</v>
      </c>
      <c r="BB78" s="101">
        <f>_xll.qlCalendarAdvance(Calendar,BB77,AZ78,"f",,Trigger)</f>
        <v>42317</v>
      </c>
      <c r="BC78" s="101">
        <f>_xll.qlInterestRateIndexMaturity(Currency&amp;"ibor"&amp;Tenor,BB78,Trigger)</f>
        <v>42499</v>
      </c>
      <c r="BD78" s="246">
        <f>_xll.qlIndexFixing($AD$5,BA78,TRUE,_xll.ohTrigger(Trigger,Trigger6M))</f>
        <v>5.8934533269681879E-4</v>
      </c>
      <c r="BE78" s="246" t="e">
        <f>IFERROR(_xll.qlIndexFixing($BF$1,BA78,,_xll.ohTrigger(Trigger,Trigger6M)),#N/A)</f>
        <v>#N/A</v>
      </c>
    </row>
    <row r="79" spans="1:57" ht="11.25" customHeight="1" x14ac:dyDescent="0.25">
      <c r="A79" s="285" t="s">
        <v>239</v>
      </c>
      <c r="B79" s="318" t="e">
        <v>#N/A</v>
      </c>
      <c r="C79" s="284" t="e">
        <v>#N/A</v>
      </c>
      <c r="D79" s="284" t="e">
        <f t="shared" si="25"/>
        <v>#N/A</v>
      </c>
      <c r="E79" s="284" t="s">
        <v>8</v>
      </c>
      <c r="F79" s="324" t="s">
        <v>9</v>
      </c>
      <c r="G79" s="284" t="s">
        <v>10</v>
      </c>
      <c r="H79" s="324" t="s">
        <v>11</v>
      </c>
      <c r="I79" s="325" t="e">
        <v>#N/A</v>
      </c>
      <c r="J79" s="325" t="str">
        <f>IFERROR(_xll.qlSimpleQuote(A79&amp;C79,I79,,Permanent,Trigger,TRUE),"--")</f>
        <v>--</v>
      </c>
      <c r="K79" s="325" t="e">
        <f t="shared" si="26"/>
        <v>#N/A</v>
      </c>
      <c r="L79" s="326" t="str">
        <f>IFERROR(_xll.qlSwapRateHelper2(,IF(DataSelect="Reference",$J79,K79),,$D79,Calendar,$G79,$F79,$H79,$L$33,0,E79,Discounting,Permanent,_xll.ohTrigger(Trigger,DataSelect),ObjectOverwrite),"--")</f>
        <v>--</v>
      </c>
      <c r="M79" s="281" t="b">
        <v>0</v>
      </c>
      <c r="O79" s="340" t="str">
        <f t="shared" si="22"/>
        <v>SW</v>
      </c>
      <c r="P79" s="340" t="e">
        <f t="shared" si="23"/>
        <v>#N/A</v>
      </c>
      <c r="Q79" s="344" t="str">
        <f t="shared" si="24"/>
        <v>--</v>
      </c>
      <c r="R79" s="340" t="b">
        <f t="shared" si="19"/>
        <v>0</v>
      </c>
      <c r="S79" s="348">
        <v>1</v>
      </c>
      <c r="T79" s="348">
        <v>1</v>
      </c>
      <c r="U79" s="102" t="e">
        <v>#N/A</v>
      </c>
      <c r="V79" s="100" t="e">
        <f>_xll.qlRateHelperQuoteName(U79)</f>
        <v>#VALUE!</v>
      </c>
      <c r="W79" s="350" t="e">
        <f>_xll.qlRateHelperRate(U79,_xll.ohTrigger(Trigger,Trigger6M))</f>
        <v>#VALUE!</v>
      </c>
      <c r="X79" s="102" t="str">
        <f>IFERROR(_xll.qlFuturesRateHelperConvexityAdjustment(U79,Trigger),"--")</f>
        <v>--</v>
      </c>
      <c r="Y79" s="102" t="e">
        <f>_xll.qlRateHelperEarliestDate(U79,Trigger)</f>
        <v>#VALUE!</v>
      </c>
      <c r="Z79" s="102" t="e">
        <f>_xll.qlRateHelperLatestDate(U79,Trigger)</f>
        <v>#VALUE!</v>
      </c>
      <c r="AA79" s="102" t="e">
        <v>#N/A</v>
      </c>
      <c r="AZ79" s="100" t="s">
        <v>201</v>
      </c>
      <c r="BA79" s="101">
        <f>_xll.qlInterestRateIndexFixingDate(Currency&amp;"ibor"&amp;Tenor,BB79,Trigger)</f>
        <v>42314</v>
      </c>
      <c r="BB79" s="101">
        <f>_xll.qlCalendarAdvance(Calendar,BB78,AZ79,"f",,Trigger)</f>
        <v>42318</v>
      </c>
      <c r="BC79" s="101">
        <f>_xll.qlInterestRateIndexMaturity(Currency&amp;"ibor"&amp;Tenor,BB79,Trigger)</f>
        <v>42500</v>
      </c>
      <c r="BD79" s="246">
        <f>_xll.qlIndexFixing($AD$5,BA79,TRUE,_xll.ohTrigger(Trigger,Trigger6M))</f>
        <v>5.9034298883913286E-4</v>
      </c>
      <c r="BE79" s="246" t="e">
        <f>IFERROR(_xll.qlIndexFixing($BF$1,BA79,,_xll.ohTrigger(Trigger,Trigger6M)),#N/A)</f>
        <v>#N/A</v>
      </c>
    </row>
    <row r="80" spans="1:57" ht="11.25" customHeight="1" x14ac:dyDescent="0.25">
      <c r="A80" s="102" t="s">
        <v>239</v>
      </c>
      <c r="B80" s="333" t="e">
        <v>#N/A</v>
      </c>
      <c r="C80" s="102" t="e">
        <v>#N/A</v>
      </c>
      <c r="D80" s="328" t="e">
        <f t="shared" si="25"/>
        <v>#N/A</v>
      </c>
      <c r="E80" s="328" t="s">
        <v>8</v>
      </c>
      <c r="F80" s="324" t="s">
        <v>9</v>
      </c>
      <c r="G80" s="284" t="s">
        <v>10</v>
      </c>
      <c r="H80" s="324" t="s">
        <v>11</v>
      </c>
      <c r="I80" s="329" t="e">
        <v>#N/A</v>
      </c>
      <c r="J80" s="329" t="str">
        <f>IFERROR(_xll.qlSimpleQuote(A80&amp;C80,I80,,Permanent,Trigger,TRUE),"--")</f>
        <v>--</v>
      </c>
      <c r="K80" s="329" t="e">
        <f t="shared" si="26"/>
        <v>#N/A</v>
      </c>
      <c r="L80" s="102" t="str">
        <f>IFERROR(_xll.qlSwapRateHelper2(,IF(DataSelect="Reference",$J80,K80),,$D80,Calendar,$G80,$F80,$H80,$L$33,0,E80,Discounting,Permanent,_xll.ohTrigger(Trigger,DataSelect),ObjectOverwrite),"--")</f>
        <v>--</v>
      </c>
      <c r="M80" s="328" t="b">
        <v>0</v>
      </c>
      <c r="O80" s="340" t="str">
        <f t="shared" si="22"/>
        <v>SW</v>
      </c>
      <c r="P80" s="340" t="e">
        <f t="shared" si="23"/>
        <v>#N/A</v>
      </c>
      <c r="Q80" s="344" t="str">
        <f t="shared" si="24"/>
        <v>--</v>
      </c>
      <c r="R80" s="340" t="b">
        <f t="shared" si="19"/>
        <v>0</v>
      </c>
      <c r="S80" s="348">
        <v>1</v>
      </c>
      <c r="T80" s="348">
        <v>1</v>
      </c>
      <c r="U80" s="102" t="e">
        <v>#N/A</v>
      </c>
      <c r="V80" s="100" t="e">
        <f>_xll.qlRateHelperQuoteName(U80)</f>
        <v>#VALUE!</v>
      </c>
      <c r="W80" s="350" t="e">
        <f>_xll.qlRateHelperRate(U80,_xll.ohTrigger(Trigger,Trigger6M))</f>
        <v>#VALUE!</v>
      </c>
      <c r="X80" s="102" t="str">
        <f>IFERROR(_xll.qlFuturesRateHelperConvexityAdjustment(U80,Trigger),"--")</f>
        <v>--</v>
      </c>
      <c r="Y80" s="102" t="e">
        <f>_xll.qlRateHelperEarliestDate(U80,Trigger)</f>
        <v>#VALUE!</v>
      </c>
      <c r="Z80" s="102" t="e">
        <f>_xll.qlRateHelperLatestDate(U80,Trigger)</f>
        <v>#VALUE!</v>
      </c>
      <c r="AA80" s="102" t="e">
        <v>#N/A</v>
      </c>
      <c r="AZ80" s="100" t="s">
        <v>201</v>
      </c>
      <c r="BA80" s="101">
        <f>_xll.qlInterestRateIndexFixingDate(Currency&amp;"ibor"&amp;Tenor,BB80,Trigger)</f>
        <v>42317</v>
      </c>
      <c r="BB80" s="101">
        <f>_xll.qlCalendarAdvance(Calendar,BB79,AZ80,"f",,Trigger)</f>
        <v>42319</v>
      </c>
      <c r="BC80" s="101">
        <f>_xll.qlInterestRateIndexMaturity(Currency&amp;"ibor"&amp;Tenor,BB80,Trigger)</f>
        <v>42501</v>
      </c>
      <c r="BD80" s="246">
        <f>_xll.qlIndexFixing($AD$5,BA80,TRUE,_xll.ohTrigger(Trigger,Trigger6M))</f>
        <v>5.9132659154391225E-4</v>
      </c>
      <c r="BE80" s="246" t="e">
        <f>IFERROR(_xll.qlIndexFixing($BF$1,BA80,,_xll.ohTrigger(Trigger,Trigger6M)),#N/A)</f>
        <v>#N/A</v>
      </c>
    </row>
    <row r="81" spans="1:57" ht="11.25" customHeight="1" x14ac:dyDescent="0.25">
      <c r="A81" s="102" t="s">
        <v>239</v>
      </c>
      <c r="B81" s="333" t="e">
        <v>#N/A</v>
      </c>
      <c r="C81" s="102" t="e">
        <v>#N/A</v>
      </c>
      <c r="D81" s="328" t="e">
        <f t="shared" si="25"/>
        <v>#N/A</v>
      </c>
      <c r="E81" s="328" t="s">
        <v>8</v>
      </c>
      <c r="F81" s="324" t="s">
        <v>9</v>
      </c>
      <c r="G81" s="284" t="s">
        <v>10</v>
      </c>
      <c r="H81" s="324" t="s">
        <v>11</v>
      </c>
      <c r="I81" s="329" t="e">
        <v>#N/A</v>
      </c>
      <c r="J81" s="329" t="str">
        <f>IFERROR(_xll.qlSimpleQuote(A81&amp;C81,I81,,Permanent,Trigger,TRUE),"--")</f>
        <v>--</v>
      </c>
      <c r="K81" s="329" t="e">
        <f t="shared" si="26"/>
        <v>#N/A</v>
      </c>
      <c r="L81" s="102" t="str">
        <f>IFERROR(_xll.qlSwapRateHelper2(,IF(DataSelect="Reference",$J81,K81),,$D81,Calendar,$G81,$F81,$H81,$L$33,0,E81,Discounting,Permanent,_xll.ohTrigger(Trigger,DataSelect),ObjectOverwrite),"--")</f>
        <v>--</v>
      </c>
      <c r="M81" s="328" t="b">
        <v>0</v>
      </c>
      <c r="O81" s="340" t="str">
        <f t="shared" si="22"/>
        <v>SW</v>
      </c>
      <c r="P81" s="340" t="e">
        <f t="shared" si="23"/>
        <v>#N/A</v>
      </c>
      <c r="Q81" s="344" t="str">
        <f t="shared" si="24"/>
        <v>--</v>
      </c>
      <c r="R81" s="340" t="b">
        <f t="shared" si="19"/>
        <v>0</v>
      </c>
      <c r="S81" s="348">
        <v>1</v>
      </c>
      <c r="T81" s="348">
        <v>1</v>
      </c>
      <c r="U81" s="102" t="e">
        <v>#N/A</v>
      </c>
      <c r="V81" s="100" t="e">
        <f>_xll.qlRateHelperQuoteName(U81)</f>
        <v>#VALUE!</v>
      </c>
      <c r="W81" s="350" t="e">
        <f>_xll.qlRateHelperRate(U81,_xll.ohTrigger(Trigger,Trigger6M))</f>
        <v>#VALUE!</v>
      </c>
      <c r="X81" s="102" t="str">
        <f>IFERROR(_xll.qlFuturesRateHelperConvexityAdjustment(U81,Trigger),"--")</f>
        <v>--</v>
      </c>
      <c r="Y81" s="102" t="e">
        <f>_xll.qlRateHelperEarliestDate(U81,Trigger)</f>
        <v>#VALUE!</v>
      </c>
      <c r="Z81" s="102" t="e">
        <f>_xll.qlRateHelperLatestDate(U81,Trigger)</f>
        <v>#VALUE!</v>
      </c>
      <c r="AA81" s="102" t="e">
        <v>#N/A</v>
      </c>
      <c r="AZ81" s="100" t="s">
        <v>201</v>
      </c>
      <c r="BA81" s="101">
        <f>_xll.qlInterestRateIndexFixingDate(Currency&amp;"ibor"&amp;Tenor,BB81,Trigger)</f>
        <v>42318</v>
      </c>
      <c r="BB81" s="101">
        <f>_xll.qlCalendarAdvance(Calendar,BB80,AZ81,"f",,Trigger)</f>
        <v>42320</v>
      </c>
      <c r="BC81" s="101">
        <f>_xll.qlInterestRateIndexMaturity(Currency&amp;"ibor"&amp;Tenor,BB81,Trigger)</f>
        <v>42502</v>
      </c>
      <c r="BD81" s="246">
        <f>_xll.qlIndexFixing($AD$5,BA81,TRUE,_xll.ohTrigger(Trigger,Trigger6M))</f>
        <v>5.922961407900751E-4</v>
      </c>
      <c r="BE81" s="246" t="e">
        <f>IFERROR(_xll.qlIndexFixing($BF$1,BA81,,_xll.ohTrigger(Trigger,Trigger6M)),#N/A)</f>
        <v>#N/A</v>
      </c>
    </row>
    <row r="82" spans="1:57" ht="11.25" customHeight="1" x14ac:dyDescent="0.25">
      <c r="A82" s="102" t="s">
        <v>239</v>
      </c>
      <c r="B82" s="333" t="e">
        <v>#N/A</v>
      </c>
      <c r="C82" s="102" t="e">
        <v>#N/A</v>
      </c>
      <c r="D82" s="328" t="e">
        <f t="shared" si="25"/>
        <v>#N/A</v>
      </c>
      <c r="E82" s="328" t="s">
        <v>8</v>
      </c>
      <c r="F82" s="324" t="s">
        <v>9</v>
      </c>
      <c r="G82" s="284" t="s">
        <v>10</v>
      </c>
      <c r="H82" s="324" t="s">
        <v>11</v>
      </c>
      <c r="I82" s="329" t="e">
        <v>#N/A</v>
      </c>
      <c r="J82" s="329" t="str">
        <f>IFERROR(_xll.qlSimpleQuote(A82&amp;C82,I82,,Permanent,Trigger,TRUE),"--")</f>
        <v>--</v>
      </c>
      <c r="K82" s="329" t="e">
        <f t="shared" si="26"/>
        <v>#N/A</v>
      </c>
      <c r="L82" s="102" t="str">
        <f>IFERROR(_xll.qlSwapRateHelper2(,IF(DataSelect="Reference",$J82,K82),,$D82,Calendar,$G82,$F82,$H82,$L$33,0,E82,Discounting,Permanent,_xll.ohTrigger(Trigger,DataSelect),ObjectOverwrite),"--")</f>
        <v>--</v>
      </c>
      <c r="M82" s="328" t="b">
        <v>0</v>
      </c>
      <c r="O82" s="340" t="str">
        <f t="shared" si="22"/>
        <v>SW</v>
      </c>
      <c r="P82" s="340" t="e">
        <f t="shared" si="23"/>
        <v>#N/A</v>
      </c>
      <c r="Q82" s="344" t="str">
        <f t="shared" si="24"/>
        <v>--</v>
      </c>
      <c r="R82" s="340" t="b">
        <f t="shared" si="19"/>
        <v>0</v>
      </c>
      <c r="S82" s="348">
        <v>1</v>
      </c>
      <c r="T82" s="348">
        <v>1</v>
      </c>
      <c r="U82" s="102" t="e">
        <v>#N/A</v>
      </c>
      <c r="V82" s="100" t="e">
        <f>_xll.qlRateHelperQuoteName(U82)</f>
        <v>#VALUE!</v>
      </c>
      <c r="W82" s="350" t="e">
        <f>_xll.qlRateHelperRate(U82,_xll.ohTrigger(Trigger,Trigger6M))</f>
        <v>#VALUE!</v>
      </c>
      <c r="X82" s="102" t="str">
        <f>IFERROR(_xll.qlFuturesRateHelperConvexityAdjustment(U82,Trigger),"--")</f>
        <v>--</v>
      </c>
      <c r="Y82" s="102" t="e">
        <f>_xll.qlRateHelperEarliestDate(U82,Trigger)</f>
        <v>#VALUE!</v>
      </c>
      <c r="Z82" s="102" t="e">
        <f>_xll.qlRateHelperLatestDate(U82,Trigger)</f>
        <v>#VALUE!</v>
      </c>
      <c r="AA82" s="102" t="e">
        <v>#N/A</v>
      </c>
      <c r="AZ82" s="100" t="s">
        <v>201</v>
      </c>
      <c r="BA82" s="101">
        <f>_xll.qlInterestRateIndexFixingDate(Currency&amp;"ibor"&amp;Tenor,BB82,Trigger)</f>
        <v>42319</v>
      </c>
      <c r="BB82" s="101">
        <f>_xll.qlCalendarAdvance(Calendar,BB81,AZ82,"f",,Trigger)</f>
        <v>42321</v>
      </c>
      <c r="BC82" s="101">
        <f>_xll.qlInterestRateIndexMaturity(Currency&amp;"ibor"&amp;Tenor,BB82,Trigger)</f>
        <v>42503</v>
      </c>
      <c r="BD82" s="246">
        <f>_xll.qlIndexFixing($AD$5,BA82,TRUE,_xll.ohTrigger(Trigger,Trigger6M))</f>
        <v>5.9325163655653929E-4</v>
      </c>
      <c r="BE82" s="246" t="e">
        <f>IFERROR(_xll.qlIndexFixing($BF$1,BA82,,_xll.ohTrigger(Trigger,Trigger6M)),#N/A)</f>
        <v>#N/A</v>
      </c>
    </row>
    <row r="83" spans="1:57" ht="11.25" customHeight="1" x14ac:dyDescent="0.25">
      <c r="A83" s="102" t="s">
        <v>239</v>
      </c>
      <c r="B83" s="333" t="e">
        <v>#N/A</v>
      </c>
      <c r="C83" s="102" t="e">
        <v>#N/A</v>
      </c>
      <c r="D83" s="328" t="e">
        <f t="shared" si="25"/>
        <v>#N/A</v>
      </c>
      <c r="E83" s="328" t="s">
        <v>8</v>
      </c>
      <c r="F83" s="324" t="s">
        <v>9</v>
      </c>
      <c r="G83" s="284" t="s">
        <v>10</v>
      </c>
      <c r="H83" s="324" t="s">
        <v>11</v>
      </c>
      <c r="I83" s="329" t="e">
        <v>#N/A</v>
      </c>
      <c r="J83" s="329" t="str">
        <f>IFERROR(_xll.qlSimpleQuote(A83&amp;C83,I83,,Permanent,Trigger,TRUE),"--")</f>
        <v>--</v>
      </c>
      <c r="K83" s="329" t="e">
        <f t="shared" si="26"/>
        <v>#N/A</v>
      </c>
      <c r="L83" s="102" t="str">
        <f>IFERROR(_xll.qlSwapRateHelper2(,IF(DataSelect="Reference",$J83,K83),,$D83,Calendar,$G83,$F83,$H83,$L$33,0,E83,Discounting,Permanent,_xll.ohTrigger(Trigger,DataSelect),ObjectOverwrite),"--")</f>
        <v>--</v>
      </c>
      <c r="M83" s="328" t="b">
        <v>0</v>
      </c>
      <c r="O83" s="340" t="str">
        <f t="shared" si="22"/>
        <v>SW</v>
      </c>
      <c r="P83" s="340" t="e">
        <f t="shared" si="23"/>
        <v>#N/A</v>
      </c>
      <c r="Q83" s="344" t="str">
        <f t="shared" si="24"/>
        <v>--</v>
      </c>
      <c r="R83" s="340" t="b">
        <f t="shared" si="19"/>
        <v>0</v>
      </c>
      <c r="S83" s="348">
        <v>1</v>
      </c>
      <c r="T83" s="348">
        <v>1</v>
      </c>
      <c r="U83" s="102" t="e">
        <v>#N/A</v>
      </c>
      <c r="V83" s="100" t="e">
        <f>_xll.qlRateHelperQuoteName(U83)</f>
        <v>#VALUE!</v>
      </c>
      <c r="W83" s="350" t="e">
        <f>_xll.qlRateHelperRate(U83,_xll.ohTrigger(Trigger,Trigger6M))</f>
        <v>#VALUE!</v>
      </c>
      <c r="X83" s="102" t="str">
        <f>IFERROR(_xll.qlFuturesRateHelperConvexityAdjustment(U83,Trigger),"--")</f>
        <v>--</v>
      </c>
      <c r="Y83" s="102" t="e">
        <f>_xll.qlRateHelperEarliestDate(U83,Trigger)</f>
        <v>#VALUE!</v>
      </c>
      <c r="Z83" s="102" t="e">
        <f>_xll.qlRateHelperLatestDate(U83,Trigger)</f>
        <v>#VALUE!</v>
      </c>
      <c r="AA83" s="102" t="e">
        <v>#N/A</v>
      </c>
      <c r="AZ83" s="100" t="s">
        <v>201</v>
      </c>
      <c r="BA83" s="101">
        <f>_xll.qlInterestRateIndexFixingDate(Currency&amp;"ibor"&amp;Tenor,BB83,Trigger)</f>
        <v>42320</v>
      </c>
      <c r="BB83" s="101">
        <f>_xll.qlCalendarAdvance(Calendar,BB82,AZ83,"f",,Trigger)</f>
        <v>42324</v>
      </c>
      <c r="BC83" s="101">
        <f>_xll.qlInterestRateIndexMaturity(Currency&amp;"ibor"&amp;Tenor,BB83,Trigger)</f>
        <v>42506</v>
      </c>
      <c r="BD83" s="246">
        <f>_xll.qlIndexFixing($AD$5,BA83,TRUE,_xll.ohTrigger(Trigger,Trigger6M))</f>
        <v>5.9603380277789986E-4</v>
      </c>
      <c r="BE83" s="246" t="e">
        <f>IFERROR(_xll.qlIndexFixing($BF$1,BA83,,_xll.ohTrigger(Trigger,Trigger6M)),#N/A)</f>
        <v>#N/A</v>
      </c>
    </row>
    <row r="84" spans="1:57" ht="11.25" customHeight="1" x14ac:dyDescent="0.25">
      <c r="A84" s="102" t="s">
        <v>239</v>
      </c>
      <c r="B84" s="333" t="e">
        <v>#N/A</v>
      </c>
      <c r="C84" s="102" t="e">
        <v>#N/A</v>
      </c>
      <c r="D84" s="328" t="e">
        <f t="shared" si="25"/>
        <v>#N/A</v>
      </c>
      <c r="E84" s="328" t="s">
        <v>8</v>
      </c>
      <c r="F84" s="324" t="s">
        <v>9</v>
      </c>
      <c r="G84" s="284" t="s">
        <v>10</v>
      </c>
      <c r="H84" s="324" t="s">
        <v>11</v>
      </c>
      <c r="I84" s="329" t="e">
        <v>#N/A</v>
      </c>
      <c r="J84" s="329" t="str">
        <f>IFERROR(_xll.qlSimpleQuote(A84&amp;C84,I84,,Permanent,Trigger,TRUE),"--")</f>
        <v>--</v>
      </c>
      <c r="K84" s="329" t="e">
        <f t="shared" si="26"/>
        <v>#N/A</v>
      </c>
      <c r="L84" s="102" t="str">
        <f>IFERROR(_xll.qlSwapRateHelper2(,IF(DataSelect="Reference",$J84,K84),,$D84,Calendar,$G84,$F84,$H84,$L$33,0,E84,Discounting,Permanent,_xll.ohTrigger(Trigger,DataSelect),ObjectOverwrite),"--")</f>
        <v>--</v>
      </c>
      <c r="M84" s="328" t="b">
        <v>0</v>
      </c>
      <c r="O84" s="340" t="str">
        <f t="shared" si="22"/>
        <v>SW</v>
      </c>
      <c r="P84" s="340" t="e">
        <f t="shared" si="23"/>
        <v>#N/A</v>
      </c>
      <c r="Q84" s="344" t="str">
        <f t="shared" si="24"/>
        <v>--</v>
      </c>
      <c r="R84" s="340" t="b">
        <f t="shared" si="19"/>
        <v>0</v>
      </c>
      <c r="S84" s="348">
        <v>1</v>
      </c>
      <c r="T84" s="348">
        <v>1</v>
      </c>
      <c r="U84" s="102" t="e">
        <v>#N/A</v>
      </c>
      <c r="V84" s="100" t="e">
        <f>_xll.qlRateHelperQuoteName(U84)</f>
        <v>#VALUE!</v>
      </c>
      <c r="W84" s="350" t="e">
        <f>_xll.qlRateHelperRate(U84,_xll.ohTrigger(Trigger,Trigger6M))</f>
        <v>#VALUE!</v>
      </c>
      <c r="X84" s="102" t="str">
        <f>IFERROR(_xll.qlFuturesRateHelperConvexityAdjustment(U84,Trigger),"--")</f>
        <v>--</v>
      </c>
      <c r="Y84" s="102" t="e">
        <f>_xll.qlRateHelperEarliestDate(U84,Trigger)</f>
        <v>#VALUE!</v>
      </c>
      <c r="Z84" s="102" t="e">
        <f>_xll.qlRateHelperLatestDate(U84,Trigger)</f>
        <v>#VALUE!</v>
      </c>
      <c r="AA84" s="102" t="e">
        <v>#N/A</v>
      </c>
      <c r="AZ84" s="100" t="s">
        <v>201</v>
      </c>
      <c r="BA84" s="101">
        <f>_xll.qlInterestRateIndexFixingDate(Currency&amp;"ibor"&amp;Tenor,BB84,Trigger)</f>
        <v>42321</v>
      </c>
      <c r="BB84" s="101">
        <f>_xll.qlCalendarAdvance(Calendar,BB83,AZ84,"f",,Trigger)</f>
        <v>42325</v>
      </c>
      <c r="BC84" s="101">
        <f>_xll.qlInterestRateIndexMaturity(Currency&amp;"ibor"&amp;Tenor,BB84,Trigger)</f>
        <v>42507</v>
      </c>
      <c r="BD84" s="246">
        <f>_xll.qlIndexFixing($AD$5,BA84,TRUE,_xll.ohTrigger(Trigger,Trigger6M))</f>
        <v>5.9693308442616854E-4</v>
      </c>
      <c r="BE84" s="246" t="e">
        <f>IFERROR(_xll.qlIndexFixing($BF$1,BA84,,_xll.ohTrigger(Trigger,Trigger6M)),#N/A)</f>
        <v>#N/A</v>
      </c>
    </row>
    <row r="85" spans="1:57" ht="11.25" customHeight="1" x14ac:dyDescent="0.25">
      <c r="A85" s="102" t="s">
        <v>239</v>
      </c>
      <c r="B85" s="333" t="e">
        <v>#N/A</v>
      </c>
      <c r="C85" s="102" t="e">
        <v>#N/A</v>
      </c>
      <c r="D85" s="328" t="e">
        <f t="shared" si="25"/>
        <v>#N/A</v>
      </c>
      <c r="E85" s="328" t="s">
        <v>8</v>
      </c>
      <c r="F85" s="324" t="s">
        <v>9</v>
      </c>
      <c r="G85" s="284" t="s">
        <v>10</v>
      </c>
      <c r="H85" s="324" t="s">
        <v>11</v>
      </c>
      <c r="I85" s="329" t="e">
        <v>#N/A</v>
      </c>
      <c r="J85" s="329" t="str">
        <f>IFERROR(_xll.qlSimpleQuote(A85&amp;C85,I85,,Permanent,Trigger,TRUE),"--")</f>
        <v>--</v>
      </c>
      <c r="K85" s="329" t="e">
        <f t="shared" si="26"/>
        <v>#N/A</v>
      </c>
      <c r="L85" s="102" t="str">
        <f>IFERROR(_xll.qlSwapRateHelper2(,IF(DataSelect="Reference",$J85,K85),,$D85,Calendar,$G85,$F85,$H85,$L$33,0,E85,Discounting,Permanent,_xll.ohTrigger(Trigger,DataSelect),ObjectOverwrite),"--")</f>
        <v>--</v>
      </c>
      <c r="M85" s="328" t="b">
        <v>0</v>
      </c>
      <c r="O85" s="340" t="str">
        <f t="shared" si="22"/>
        <v>SW</v>
      </c>
      <c r="P85" s="340" t="e">
        <f t="shared" si="23"/>
        <v>#N/A</v>
      </c>
      <c r="Q85" s="344" t="str">
        <f t="shared" si="24"/>
        <v>--</v>
      </c>
      <c r="R85" s="340" t="b">
        <f t="shared" si="19"/>
        <v>0</v>
      </c>
      <c r="S85" s="348">
        <v>1</v>
      </c>
      <c r="T85" s="348">
        <v>1</v>
      </c>
      <c r="U85" s="102" t="e">
        <v>#N/A</v>
      </c>
      <c r="V85" s="100" t="e">
        <f>_xll.qlRateHelperQuoteName(U85)</f>
        <v>#VALUE!</v>
      </c>
      <c r="W85" s="350" t="e">
        <f>_xll.qlRateHelperRate(U85,_xll.ohTrigger(Trigger,Trigger6M))</f>
        <v>#VALUE!</v>
      </c>
      <c r="X85" s="102" t="str">
        <f>IFERROR(_xll.qlFuturesRateHelperConvexityAdjustment(U85,Trigger),"--")</f>
        <v>--</v>
      </c>
      <c r="Y85" s="102" t="e">
        <f>_xll.qlRateHelperEarliestDate(U85,Trigger)</f>
        <v>#VALUE!</v>
      </c>
      <c r="Z85" s="102" t="e">
        <f>_xll.qlRateHelperLatestDate(U85,Trigger)</f>
        <v>#VALUE!</v>
      </c>
      <c r="AA85" s="102" t="e">
        <v>#N/A</v>
      </c>
      <c r="AZ85" s="100" t="s">
        <v>201</v>
      </c>
      <c r="BA85" s="101">
        <f>_xll.qlInterestRateIndexFixingDate(Currency&amp;"ibor"&amp;Tenor,BB85,Trigger)</f>
        <v>42324</v>
      </c>
      <c r="BB85" s="101">
        <f>_xll.qlCalendarAdvance(Calendar,BB84,AZ85,"f",,Trigger)</f>
        <v>42326</v>
      </c>
      <c r="BC85" s="101">
        <f>_xll.qlInterestRateIndexMaturity(Currency&amp;"ibor"&amp;Tenor,BB85,Trigger)</f>
        <v>42508</v>
      </c>
      <c r="BD85" s="246">
        <f>_xll.qlIndexFixing($AD$5,BA85,TRUE,_xll.ohTrigger(Trigger,Trigger6M))</f>
        <v>5.9781831249679489E-4</v>
      </c>
      <c r="BE85" s="246" t="e">
        <f>IFERROR(_xll.qlIndexFixing($BF$1,BA85,,_xll.ohTrigger(Trigger,Trigger6M)),#N/A)</f>
        <v>#N/A</v>
      </c>
    </row>
    <row r="86" spans="1:57" ht="11.25" customHeight="1" x14ac:dyDescent="0.25">
      <c r="A86" s="102" t="s">
        <v>239</v>
      </c>
      <c r="B86" s="333" t="e">
        <v>#N/A</v>
      </c>
      <c r="C86" s="102" t="e">
        <v>#N/A</v>
      </c>
      <c r="D86" s="328" t="e">
        <f t="shared" si="25"/>
        <v>#N/A</v>
      </c>
      <c r="E86" s="328" t="s">
        <v>8</v>
      </c>
      <c r="F86" s="324" t="s">
        <v>9</v>
      </c>
      <c r="G86" s="284" t="s">
        <v>10</v>
      </c>
      <c r="H86" s="324" t="s">
        <v>11</v>
      </c>
      <c r="I86" s="329" t="e">
        <v>#N/A</v>
      </c>
      <c r="J86" s="329" t="str">
        <f>IFERROR(_xll.qlSimpleQuote(A86&amp;C86,I86,,Permanent,Trigger,TRUE),"--")</f>
        <v>--</v>
      </c>
      <c r="K86" s="329" t="e">
        <f t="shared" si="26"/>
        <v>#N/A</v>
      </c>
      <c r="L86" s="102" t="str">
        <f>IFERROR(_xll.qlSwapRateHelper2(,IF(DataSelect="Reference",$J86,K86),,$D86,Calendar,$G86,$F86,$H86,$L$33,0,E86,Discounting,Permanent,_xll.ohTrigger(Trigger,DataSelect),ObjectOverwrite),"--")</f>
        <v>--</v>
      </c>
      <c r="M86" s="328" t="b">
        <v>0</v>
      </c>
      <c r="O86" s="340" t="str">
        <f t="shared" si="22"/>
        <v>SW</v>
      </c>
      <c r="P86" s="340" t="e">
        <f t="shared" si="23"/>
        <v>#N/A</v>
      </c>
      <c r="Q86" s="344" t="str">
        <f t="shared" si="24"/>
        <v>--</v>
      </c>
      <c r="R86" s="340" t="b">
        <f t="shared" si="19"/>
        <v>0</v>
      </c>
      <c r="S86" s="348">
        <v>1</v>
      </c>
      <c r="T86" s="348">
        <v>1</v>
      </c>
      <c r="U86" s="102" t="e">
        <v>#N/A</v>
      </c>
      <c r="V86" s="100" t="e">
        <f>_xll.qlRateHelperQuoteName(U86)</f>
        <v>#VALUE!</v>
      </c>
      <c r="W86" s="350" t="e">
        <f>_xll.qlRateHelperRate(U86,_xll.ohTrigger(Trigger,Trigger6M))</f>
        <v>#VALUE!</v>
      </c>
      <c r="X86" s="102" t="str">
        <f>IFERROR(_xll.qlFuturesRateHelperConvexityAdjustment(U86,Trigger),"--")</f>
        <v>--</v>
      </c>
      <c r="Y86" s="102" t="e">
        <f>_xll.qlRateHelperEarliestDate(U86,Trigger)</f>
        <v>#VALUE!</v>
      </c>
      <c r="Z86" s="102" t="e">
        <f>_xll.qlRateHelperLatestDate(U86,Trigger)</f>
        <v>#VALUE!</v>
      </c>
      <c r="AA86" s="102" t="e">
        <v>#N/A</v>
      </c>
      <c r="AZ86" s="100" t="s">
        <v>201</v>
      </c>
      <c r="BA86" s="101">
        <f>_xll.qlInterestRateIndexFixingDate(Currency&amp;"ibor"&amp;Tenor,BB86,Trigger)</f>
        <v>42325</v>
      </c>
      <c r="BB86" s="101">
        <f>_xll.qlCalendarAdvance(Calendar,BB85,AZ86,"f",,Trigger)</f>
        <v>42327</v>
      </c>
      <c r="BC86" s="101">
        <f>_xll.qlInterestRateIndexMaturity(Currency&amp;"ibor"&amp;Tenor,BB86,Trigger)</f>
        <v>42509</v>
      </c>
      <c r="BD86" s="246">
        <f>_xll.qlIndexFixing($AD$5,BA86,TRUE,_xll.ohTrigger(Trigger,Trigger6M))</f>
        <v>5.9868948697001467E-4</v>
      </c>
      <c r="BE86" s="246" t="e">
        <f>IFERROR(_xll.qlIndexFixing($BF$1,BA86,,_xll.ohTrigger(Trigger,Trigger6M)),#N/A)</f>
        <v>#N/A</v>
      </c>
    </row>
    <row r="87" spans="1:57" ht="11.25" customHeight="1" x14ac:dyDescent="0.25">
      <c r="A87" s="102" t="s">
        <v>239</v>
      </c>
      <c r="B87" s="333" t="e">
        <v>#N/A</v>
      </c>
      <c r="C87" s="102" t="e">
        <v>#N/A</v>
      </c>
      <c r="D87" s="328" t="e">
        <f t="shared" si="25"/>
        <v>#N/A</v>
      </c>
      <c r="E87" s="328" t="s">
        <v>8</v>
      </c>
      <c r="F87" s="324" t="s">
        <v>9</v>
      </c>
      <c r="G87" s="284" t="s">
        <v>10</v>
      </c>
      <c r="H87" s="324" t="s">
        <v>11</v>
      </c>
      <c r="I87" s="329" t="e">
        <v>#N/A</v>
      </c>
      <c r="J87" s="329" t="str">
        <f>IFERROR(_xll.qlSimpleQuote(A87&amp;C87,I87,,Permanent,Trigger,TRUE),"--")</f>
        <v>--</v>
      </c>
      <c r="K87" s="329" t="e">
        <f t="shared" si="26"/>
        <v>#N/A</v>
      </c>
      <c r="L87" s="102" t="str">
        <f>IFERROR(_xll.qlSwapRateHelper2(,IF(DataSelect="Reference",$J87,K87),,$D87,Calendar,$G87,$F87,$H87,$L$33,0,E87,Discounting,Permanent,_xll.ohTrigger(Trigger,DataSelect),ObjectOverwrite),"--")</f>
        <v>--</v>
      </c>
      <c r="M87" s="328" t="b">
        <v>0</v>
      </c>
      <c r="O87" s="340" t="str">
        <f t="shared" si="22"/>
        <v>SW</v>
      </c>
      <c r="P87" s="340" t="e">
        <f t="shared" si="23"/>
        <v>#N/A</v>
      </c>
      <c r="Q87" s="344" t="str">
        <f t="shared" si="24"/>
        <v>--</v>
      </c>
      <c r="R87" s="340" t="b">
        <f t="shared" si="19"/>
        <v>0</v>
      </c>
      <c r="S87" s="348">
        <v>1</v>
      </c>
      <c r="T87" s="348">
        <v>1</v>
      </c>
      <c r="U87" s="102" t="e">
        <v>#N/A</v>
      </c>
      <c r="V87" s="100" t="e">
        <f>_xll.qlRateHelperQuoteName(U87)</f>
        <v>#VALUE!</v>
      </c>
      <c r="W87" s="350" t="e">
        <f>_xll.qlRateHelperRate(U87,_xll.ohTrigger(Trigger,Trigger6M))</f>
        <v>#VALUE!</v>
      </c>
      <c r="X87" s="102" t="str">
        <f>IFERROR(_xll.qlFuturesRateHelperConvexityAdjustment(U87,Trigger),"--")</f>
        <v>--</v>
      </c>
      <c r="Y87" s="102" t="e">
        <f>_xll.qlRateHelperEarliestDate(U87,Trigger)</f>
        <v>#VALUE!</v>
      </c>
      <c r="Z87" s="102" t="e">
        <f>_xll.qlRateHelperLatestDate(U87,Trigger)</f>
        <v>#VALUE!</v>
      </c>
      <c r="AA87" s="102" t="e">
        <v>#N/A</v>
      </c>
      <c r="AZ87" s="100" t="s">
        <v>201</v>
      </c>
      <c r="BA87" s="101">
        <f>_xll.qlInterestRateIndexFixingDate(Currency&amp;"ibor"&amp;Tenor,BB87,Trigger)</f>
        <v>42326</v>
      </c>
      <c r="BB87" s="101">
        <f>_xll.qlCalendarAdvance(Calendar,BB86,AZ87,"f",,Trigger)</f>
        <v>42328</v>
      </c>
      <c r="BC87" s="101">
        <f>_xll.qlInterestRateIndexMaturity(Currency&amp;"ibor"&amp;Tenor,BB87,Trigger)</f>
        <v>42510</v>
      </c>
      <c r="BD87" s="246">
        <f>_xll.qlIndexFixing($AD$5,BA87,TRUE,_xll.ohTrigger(Trigger,Trigger6M))</f>
        <v>5.9954660782738094E-4</v>
      </c>
      <c r="BE87" s="246" t="e">
        <f>IFERROR(_xll.qlIndexFixing($BF$1,BA87,,_xll.ohTrigger(Trigger,Trigger6M)),#N/A)</f>
        <v>#N/A</v>
      </c>
    </row>
    <row r="88" spans="1:57" ht="11.25" customHeight="1" x14ac:dyDescent="0.25">
      <c r="A88" s="102" t="s">
        <v>239</v>
      </c>
      <c r="B88" s="333" t="e">
        <v>#N/A</v>
      </c>
      <c r="C88" s="102" t="e">
        <v>#N/A</v>
      </c>
      <c r="D88" s="328" t="e">
        <f t="shared" si="25"/>
        <v>#N/A</v>
      </c>
      <c r="E88" s="328" t="s">
        <v>8</v>
      </c>
      <c r="F88" s="324" t="s">
        <v>9</v>
      </c>
      <c r="G88" s="284" t="s">
        <v>10</v>
      </c>
      <c r="H88" s="324" t="s">
        <v>11</v>
      </c>
      <c r="I88" s="329" t="e">
        <v>#N/A</v>
      </c>
      <c r="J88" s="329" t="str">
        <f>IFERROR(_xll.qlSimpleQuote(A88&amp;C88,I88,,Permanent,Trigger,TRUE),"--")</f>
        <v>--</v>
      </c>
      <c r="K88" s="329" t="e">
        <f t="shared" si="26"/>
        <v>#N/A</v>
      </c>
      <c r="L88" s="102" t="str">
        <f>IFERROR(_xll.qlSwapRateHelper2(,IF(DataSelect="Reference",$J88,K88),,$D88,Calendar,$G88,$F88,$H88,$L$33,0,E88,Discounting,Permanent,_xll.ohTrigger(Trigger,DataSelect),ObjectOverwrite),"--")</f>
        <v>--</v>
      </c>
      <c r="M88" s="328" t="b">
        <v>0</v>
      </c>
      <c r="O88" s="340" t="str">
        <f t="shared" si="22"/>
        <v>SW</v>
      </c>
      <c r="P88" s="340" t="e">
        <f t="shared" si="23"/>
        <v>#N/A</v>
      </c>
      <c r="Q88" s="344" t="str">
        <f t="shared" si="24"/>
        <v>--</v>
      </c>
      <c r="R88" s="340" t="b">
        <f t="shared" si="19"/>
        <v>0</v>
      </c>
      <c r="S88" s="348">
        <v>1</v>
      </c>
      <c r="T88" s="348">
        <v>1</v>
      </c>
      <c r="U88" s="102" t="e">
        <v>#N/A</v>
      </c>
      <c r="V88" s="100" t="e">
        <f>_xll.qlRateHelperQuoteName(U88)</f>
        <v>#VALUE!</v>
      </c>
      <c r="W88" s="350" t="e">
        <f>_xll.qlRateHelperRate(U88,_xll.ohTrigger(Trigger,Trigger6M))</f>
        <v>#VALUE!</v>
      </c>
      <c r="X88" s="102" t="str">
        <f>IFERROR(_xll.qlFuturesRateHelperConvexityAdjustment(U88,Trigger),"--")</f>
        <v>--</v>
      </c>
      <c r="Y88" s="102" t="e">
        <f>_xll.qlRateHelperEarliestDate(U88,Trigger)</f>
        <v>#VALUE!</v>
      </c>
      <c r="Z88" s="102" t="e">
        <f>_xll.qlRateHelperLatestDate(U88,Trigger)</f>
        <v>#VALUE!</v>
      </c>
      <c r="AA88" s="102" t="e">
        <v>#N/A</v>
      </c>
      <c r="AZ88" s="100" t="s">
        <v>201</v>
      </c>
      <c r="BA88" s="101">
        <f>_xll.qlInterestRateIndexFixingDate(Currency&amp;"ibor"&amp;Tenor,BB88,Trigger)</f>
        <v>42327</v>
      </c>
      <c r="BB88" s="101">
        <f>_xll.qlCalendarAdvance(Calendar,BB87,AZ88,"f",,Trigger)</f>
        <v>42331</v>
      </c>
      <c r="BC88" s="101">
        <f>_xll.qlInterestRateIndexMaturity(Currency&amp;"ibor"&amp;Tenor,BB88,Trigger)</f>
        <v>42513</v>
      </c>
      <c r="BD88" s="246">
        <f>_xll.qlIndexFixing($AD$5,BA88,TRUE,_xll.ohTrigger(Trigger,Trigger6M))</f>
        <v>6.020336485251615E-4</v>
      </c>
      <c r="BE88" s="246" t="e">
        <f>IFERROR(_xll.qlIndexFixing($BF$1,BA88,,_xll.ohTrigger(Trigger,Trigger6M)),#N/A)</f>
        <v>#N/A</v>
      </c>
    </row>
    <row r="89" spans="1:57" ht="11.25" customHeight="1" x14ac:dyDescent="0.25">
      <c r="A89" s="102" t="s">
        <v>239</v>
      </c>
      <c r="B89" s="333" t="e">
        <v>#N/A</v>
      </c>
      <c r="C89" s="102" t="e">
        <v>#N/A</v>
      </c>
      <c r="D89" s="328" t="e">
        <f t="shared" si="25"/>
        <v>#N/A</v>
      </c>
      <c r="E89" s="328" t="s">
        <v>8</v>
      </c>
      <c r="F89" s="324" t="s">
        <v>9</v>
      </c>
      <c r="G89" s="284" t="s">
        <v>10</v>
      </c>
      <c r="H89" s="324" t="s">
        <v>11</v>
      </c>
      <c r="I89" s="329" t="e">
        <v>#N/A</v>
      </c>
      <c r="J89" s="329" t="str">
        <f>IFERROR(_xll.qlSimpleQuote(A89&amp;C89,I89,,Permanent,Trigger,TRUE),"--")</f>
        <v>--</v>
      </c>
      <c r="K89" s="329" t="e">
        <f t="shared" si="26"/>
        <v>#N/A</v>
      </c>
      <c r="L89" s="102" t="str">
        <f>IFERROR(_xll.qlSwapRateHelper2(,IF(DataSelect="Reference",$J89,K89),,$D89,Calendar,$G89,$F89,$H89,$L$33,0,E89,Discounting,Permanent,_xll.ohTrigger(Trigger,DataSelect),ObjectOverwrite),"--")</f>
        <v>--</v>
      </c>
      <c r="M89" s="328" t="b">
        <v>0</v>
      </c>
      <c r="O89" s="340" t="str">
        <f t="shared" si="22"/>
        <v>SW</v>
      </c>
      <c r="P89" s="340" t="e">
        <f t="shared" si="23"/>
        <v>#N/A</v>
      </c>
      <c r="Q89" s="344" t="str">
        <f t="shared" si="24"/>
        <v>--</v>
      </c>
      <c r="R89" s="340" t="b">
        <f t="shared" si="19"/>
        <v>0</v>
      </c>
      <c r="S89" s="348">
        <v>1</v>
      </c>
      <c r="T89" s="348">
        <v>1</v>
      </c>
      <c r="U89" s="102" t="e">
        <v>#N/A</v>
      </c>
      <c r="V89" s="100" t="e">
        <f>_xll.qlRateHelperQuoteName(U89)</f>
        <v>#VALUE!</v>
      </c>
      <c r="W89" s="350" t="e">
        <f>_xll.qlRateHelperRate(U89,_xll.ohTrigger(Trigger,Trigger6M))</f>
        <v>#VALUE!</v>
      </c>
      <c r="X89" s="102" t="str">
        <f>IFERROR(_xll.qlFuturesRateHelperConvexityAdjustment(U89,Trigger),"--")</f>
        <v>--</v>
      </c>
      <c r="Y89" s="102" t="e">
        <f>_xll.qlRateHelperEarliestDate(U89,Trigger)</f>
        <v>#VALUE!</v>
      </c>
      <c r="Z89" s="102" t="e">
        <f>_xll.qlRateHelperLatestDate(U89,Trigger)</f>
        <v>#VALUE!</v>
      </c>
      <c r="AA89" s="102" t="e">
        <v>#N/A</v>
      </c>
      <c r="AZ89" s="100" t="s">
        <v>201</v>
      </c>
      <c r="BA89" s="101">
        <f>_xll.qlInterestRateIndexFixingDate(Currency&amp;"ibor"&amp;Tenor,BB89,Trigger)</f>
        <v>42328</v>
      </c>
      <c r="BB89" s="101">
        <f>_xll.qlCalendarAdvance(Calendar,BB88,AZ89,"f",,Trigger)</f>
        <v>42332</v>
      </c>
      <c r="BC89" s="101">
        <f>_xll.qlInterestRateIndexMaturity(Currency&amp;"ibor"&amp;Tenor,BB89,Trigger)</f>
        <v>42514</v>
      </c>
      <c r="BD89" s="246">
        <f>_xll.qlIndexFixing($AD$5,BA89,TRUE,_xll.ohTrigger(Trigger,Trigger6M))</f>
        <v>6.0283455474079508E-4</v>
      </c>
      <c r="BE89" s="246" t="e">
        <f>IFERROR(_xll.qlIndexFixing($BF$1,BA89,,_xll.ohTrigger(Trigger,Trigger6M)),#N/A)</f>
        <v>#N/A</v>
      </c>
    </row>
    <row r="90" spans="1:57" ht="11.25" customHeight="1" x14ac:dyDescent="0.25">
      <c r="A90" s="102" t="s">
        <v>239</v>
      </c>
      <c r="B90" s="333" t="e">
        <v>#N/A</v>
      </c>
      <c r="C90" s="102" t="e">
        <v>#N/A</v>
      </c>
      <c r="D90" s="328" t="e">
        <f t="shared" si="25"/>
        <v>#N/A</v>
      </c>
      <c r="E90" s="328" t="s">
        <v>8</v>
      </c>
      <c r="F90" s="324" t="s">
        <v>9</v>
      </c>
      <c r="G90" s="284" t="s">
        <v>10</v>
      </c>
      <c r="H90" s="324" t="s">
        <v>11</v>
      </c>
      <c r="I90" s="329" t="e">
        <v>#N/A</v>
      </c>
      <c r="J90" s="329" t="str">
        <f>IFERROR(_xll.qlSimpleQuote(A90&amp;C90,I90,,Permanent,Trigger,TRUE),"--")</f>
        <v>--</v>
      </c>
      <c r="K90" s="329" t="e">
        <f t="shared" si="26"/>
        <v>#N/A</v>
      </c>
      <c r="L90" s="102" t="str">
        <f>IFERROR(_xll.qlSwapRateHelper2(,IF(DataSelect="Reference",$J90,K90),,$D90,Calendar,$G90,$F90,$H90,$L$33,0,E90,Discounting,Permanent,_xll.ohTrigger(Trigger,DataSelect),ObjectOverwrite),"--")</f>
        <v>--</v>
      </c>
      <c r="M90" s="328" t="b">
        <v>0</v>
      </c>
      <c r="O90" s="340" t="str">
        <f t="shared" si="22"/>
        <v>SW</v>
      </c>
      <c r="P90" s="340" t="e">
        <f t="shared" si="23"/>
        <v>#N/A</v>
      </c>
      <c r="Q90" s="344" t="str">
        <f t="shared" si="24"/>
        <v>--</v>
      </c>
      <c r="R90" s="340" t="b">
        <f t="shared" si="19"/>
        <v>0</v>
      </c>
      <c r="S90" s="348">
        <v>1</v>
      </c>
      <c r="T90" s="348">
        <v>1</v>
      </c>
      <c r="U90" s="102" t="e">
        <v>#N/A</v>
      </c>
      <c r="V90" s="100" t="e">
        <f>_xll.qlRateHelperQuoteName(U90)</f>
        <v>#VALUE!</v>
      </c>
      <c r="W90" s="350" t="e">
        <f>_xll.qlRateHelperRate(U90,_xll.ohTrigger(Trigger,Trigger6M))</f>
        <v>#VALUE!</v>
      </c>
      <c r="X90" s="102" t="str">
        <f>IFERROR(_xll.qlFuturesRateHelperConvexityAdjustment(U90,Trigger),"--")</f>
        <v>--</v>
      </c>
      <c r="Y90" s="102" t="e">
        <f>_xll.qlRateHelperEarliestDate(U90,Trigger)</f>
        <v>#VALUE!</v>
      </c>
      <c r="Z90" s="102" t="e">
        <f>_xll.qlRateHelperLatestDate(U90,Trigger)</f>
        <v>#VALUE!</v>
      </c>
      <c r="AA90" s="102" t="e">
        <v>#N/A</v>
      </c>
      <c r="AZ90" s="100" t="s">
        <v>201</v>
      </c>
      <c r="BA90" s="101">
        <f>_xll.qlInterestRateIndexFixingDate(Currency&amp;"ibor"&amp;Tenor,BB90,Trigger)</f>
        <v>42331</v>
      </c>
      <c r="BB90" s="101">
        <f>_xll.qlCalendarAdvance(Calendar,BB89,AZ90,"f",,Trigger)</f>
        <v>42333</v>
      </c>
      <c r="BC90" s="101">
        <f>_xll.qlInterestRateIndexMaturity(Currency&amp;"ibor"&amp;Tenor,BB90,Trigger)</f>
        <v>42515</v>
      </c>
      <c r="BD90" s="246">
        <f>_xll.qlIndexFixing($AD$5,BA90,TRUE,_xll.ohTrigger(Trigger,Trigger6M))</f>
        <v>6.0370134969836358E-4</v>
      </c>
      <c r="BE90" s="246" t="e">
        <f>IFERROR(_xll.qlIndexFixing($BF$1,BA90,,_xll.ohTrigger(Trigger,Trigger6M)),#N/A)</f>
        <v>#N/A</v>
      </c>
    </row>
    <row r="91" spans="1:57" ht="11.25" customHeight="1" x14ac:dyDescent="0.25">
      <c r="A91" s="102" t="s">
        <v>239</v>
      </c>
      <c r="B91" s="333" t="e">
        <v>#N/A</v>
      </c>
      <c r="C91" s="102" t="e">
        <v>#N/A</v>
      </c>
      <c r="D91" s="328" t="e">
        <f t="shared" si="25"/>
        <v>#N/A</v>
      </c>
      <c r="E91" s="328" t="s">
        <v>8</v>
      </c>
      <c r="F91" s="324" t="s">
        <v>9</v>
      </c>
      <c r="G91" s="284" t="s">
        <v>10</v>
      </c>
      <c r="H91" s="324" t="s">
        <v>11</v>
      </c>
      <c r="I91" s="329" t="e">
        <v>#N/A</v>
      </c>
      <c r="J91" s="329" t="str">
        <f>IFERROR(_xll.qlSimpleQuote(A91&amp;C91,I91,,Permanent,Trigger,TRUE),"--")</f>
        <v>--</v>
      </c>
      <c r="K91" s="329" t="e">
        <f t="shared" si="26"/>
        <v>#N/A</v>
      </c>
      <c r="L91" s="102" t="str">
        <f>IFERROR(_xll.qlSwapRateHelper2(,IF(DataSelect="Reference",$J91,K91),,$D91,Calendar,$G91,$F91,$H91,$L$33,0,E91,Discounting,Permanent,_xll.ohTrigger(Trigger,DataSelect),ObjectOverwrite),"--")</f>
        <v>--</v>
      </c>
      <c r="M91" s="328" t="b">
        <v>0</v>
      </c>
      <c r="O91" s="340" t="str">
        <f t="shared" si="22"/>
        <v>SW</v>
      </c>
      <c r="P91" s="340" t="e">
        <f t="shared" si="23"/>
        <v>#N/A</v>
      </c>
      <c r="Q91" s="344" t="str">
        <f t="shared" si="24"/>
        <v>--</v>
      </c>
      <c r="R91" s="340" t="b">
        <f t="shared" si="19"/>
        <v>0</v>
      </c>
      <c r="S91" s="348">
        <v>1</v>
      </c>
      <c r="T91" s="348">
        <v>1</v>
      </c>
      <c r="U91" s="102" t="e">
        <v>#N/A</v>
      </c>
      <c r="V91" s="100" t="e">
        <f>_xll.qlRateHelperQuoteName(U91)</f>
        <v>#VALUE!</v>
      </c>
      <c r="W91" s="350" t="e">
        <f>_xll.qlRateHelperRate(U91,_xll.ohTrigger(Trigger,Trigger6M))</f>
        <v>#VALUE!</v>
      </c>
      <c r="X91" s="102" t="str">
        <f>IFERROR(_xll.qlFuturesRateHelperConvexityAdjustment(U91,Trigger),"--")</f>
        <v>--</v>
      </c>
      <c r="Y91" s="102" t="e">
        <f>_xll.qlRateHelperEarliestDate(U91,Trigger)</f>
        <v>#VALUE!</v>
      </c>
      <c r="Z91" s="102" t="e">
        <f>_xll.qlRateHelperLatestDate(U91,Trigger)</f>
        <v>#VALUE!</v>
      </c>
      <c r="AA91" s="102" t="e">
        <v>#N/A</v>
      </c>
      <c r="AZ91" s="100" t="s">
        <v>201</v>
      </c>
      <c r="BA91" s="101">
        <f>_xll.qlInterestRateIndexFixingDate(Currency&amp;"ibor"&amp;Tenor,BB91,Trigger)</f>
        <v>42332</v>
      </c>
      <c r="BB91" s="101">
        <f>_xll.qlCalendarAdvance(Calendar,BB90,AZ91,"f",,Trigger)</f>
        <v>42334</v>
      </c>
      <c r="BC91" s="101">
        <f>_xll.qlInterestRateIndexMaturity(Currency&amp;"ibor"&amp;Tenor,BB91,Trigger)</f>
        <v>42516</v>
      </c>
      <c r="BD91" s="246">
        <f>_xll.qlIndexFixing($AD$5,BA91,TRUE,_xll.ohTrigger(Trigger,Trigger6M))</f>
        <v>6.0455535992924808E-4</v>
      </c>
      <c r="BE91" s="246" t="e">
        <f>IFERROR(_xll.qlIndexFixing($BF$1,BA91,,_xll.ohTrigger(Trigger,Trigger6M)),#N/A)</f>
        <v>#N/A</v>
      </c>
    </row>
    <row r="92" spans="1:57" ht="11.25" customHeight="1" x14ac:dyDescent="0.25">
      <c r="A92" s="102" t="s">
        <v>239</v>
      </c>
      <c r="B92" s="333" t="e">
        <v>#N/A</v>
      </c>
      <c r="C92" s="102" t="e">
        <v>#N/A</v>
      </c>
      <c r="D92" s="328" t="e">
        <f t="shared" si="25"/>
        <v>#N/A</v>
      </c>
      <c r="E92" s="328" t="s">
        <v>8</v>
      </c>
      <c r="F92" s="324" t="s">
        <v>9</v>
      </c>
      <c r="G92" s="284" t="s">
        <v>10</v>
      </c>
      <c r="H92" s="324" t="s">
        <v>11</v>
      </c>
      <c r="I92" s="329" t="e">
        <v>#N/A</v>
      </c>
      <c r="J92" s="329" t="str">
        <f>IFERROR(_xll.qlSimpleQuote(A92&amp;C92,I92,,Permanent,Trigger,TRUE),"--")</f>
        <v>--</v>
      </c>
      <c r="K92" s="329" t="e">
        <f t="shared" si="26"/>
        <v>#N/A</v>
      </c>
      <c r="L92" s="102" t="str">
        <f>IFERROR(_xll.qlSwapRateHelper2(,IF(DataSelect="Reference",$J92,K92),,$D92,Calendar,$G92,$F92,$H92,$L$33,0,E92,Discounting,Permanent,_xll.ohTrigger(Trigger,DataSelect),ObjectOverwrite),"--")</f>
        <v>--</v>
      </c>
      <c r="M92" s="328" t="b">
        <v>0</v>
      </c>
      <c r="O92" s="340" t="str">
        <f t="shared" si="22"/>
        <v>SW</v>
      </c>
      <c r="P92" s="340" t="e">
        <f t="shared" si="23"/>
        <v>#N/A</v>
      </c>
      <c r="Q92" s="344" t="str">
        <f t="shared" si="24"/>
        <v>--</v>
      </c>
      <c r="R92" s="340" t="b">
        <f t="shared" si="19"/>
        <v>0</v>
      </c>
      <c r="S92" s="348">
        <v>1</v>
      </c>
      <c r="T92" s="348">
        <v>1</v>
      </c>
      <c r="U92" s="102" t="e">
        <v>#N/A</v>
      </c>
      <c r="V92" s="100" t="e">
        <f>_xll.qlRateHelperQuoteName(U92)</f>
        <v>#VALUE!</v>
      </c>
      <c r="W92" s="350" t="e">
        <f>_xll.qlRateHelperRate(U92,_xll.ohTrigger(Trigger,Trigger6M))</f>
        <v>#VALUE!</v>
      </c>
      <c r="X92" s="102" t="str">
        <f>IFERROR(_xll.qlFuturesRateHelperConvexityAdjustment(U92,Trigger),"--")</f>
        <v>--</v>
      </c>
      <c r="Y92" s="102" t="e">
        <f>_xll.qlRateHelperEarliestDate(U92,Trigger)</f>
        <v>#VALUE!</v>
      </c>
      <c r="Z92" s="102" t="e">
        <f>_xll.qlRateHelperLatestDate(U92,Trigger)</f>
        <v>#VALUE!</v>
      </c>
      <c r="AA92" s="102" t="e">
        <v>#N/A</v>
      </c>
      <c r="AZ92" s="100" t="s">
        <v>201</v>
      </c>
      <c r="BA92" s="101">
        <f>_xll.qlInterestRateIndexFixingDate(Currency&amp;"ibor"&amp;Tenor,BB92,Trigger)</f>
        <v>42333</v>
      </c>
      <c r="BB92" s="101">
        <f>_xll.qlCalendarAdvance(Calendar,BB91,AZ92,"f",,Trigger)</f>
        <v>42335</v>
      </c>
      <c r="BC92" s="101">
        <f>_xll.qlInterestRateIndexMaturity(Currency&amp;"ibor"&amp;Tenor,BB92,Trigger)</f>
        <v>42517</v>
      </c>
      <c r="BD92" s="246">
        <f>_xll.qlIndexFixing($AD$5,BA92,TRUE,_xll.ohTrigger(Trigger,Trigger6M))</f>
        <v>6.0539658541675881E-4</v>
      </c>
      <c r="BE92" s="246" t="e">
        <f>IFERROR(_xll.qlIndexFixing($BF$1,BA92,,_xll.ohTrigger(Trigger,Trigger6M)),#N/A)</f>
        <v>#N/A</v>
      </c>
    </row>
    <row r="93" spans="1:57" ht="11.25" customHeight="1" x14ac:dyDescent="0.25">
      <c r="A93" s="102" t="s">
        <v>239</v>
      </c>
      <c r="B93" s="333" t="e">
        <v>#N/A</v>
      </c>
      <c r="C93" s="102" t="e">
        <v>#N/A</v>
      </c>
      <c r="D93" s="328" t="e">
        <f t="shared" si="25"/>
        <v>#N/A</v>
      </c>
      <c r="E93" s="328" t="s">
        <v>8</v>
      </c>
      <c r="F93" s="324" t="s">
        <v>9</v>
      </c>
      <c r="G93" s="284" t="s">
        <v>10</v>
      </c>
      <c r="H93" s="324" t="s">
        <v>11</v>
      </c>
      <c r="I93" s="329" t="e">
        <v>#N/A</v>
      </c>
      <c r="J93" s="329" t="str">
        <f>IFERROR(_xll.qlSimpleQuote(A93&amp;C93,I93,,Permanent,Trigger,TRUE),"--")</f>
        <v>--</v>
      </c>
      <c r="K93" s="329" t="e">
        <f t="shared" si="26"/>
        <v>#N/A</v>
      </c>
      <c r="L93" s="102" t="str">
        <f>IFERROR(_xll.qlSwapRateHelper2(,IF(DataSelect="Reference",$J93,K93),,$D93,Calendar,$G93,$F93,$H93,$L$33,0,E93,Discounting,Permanent,_xll.ohTrigger(Trigger,DataSelect),ObjectOverwrite),"--")</f>
        <v>--</v>
      </c>
      <c r="M93" s="328" t="b">
        <v>0</v>
      </c>
      <c r="O93" s="340" t="str">
        <f t="shared" si="22"/>
        <v>SW</v>
      </c>
      <c r="P93" s="340" t="e">
        <f t="shared" si="23"/>
        <v>#N/A</v>
      </c>
      <c r="Q93" s="344" t="str">
        <f t="shared" si="24"/>
        <v>--</v>
      </c>
      <c r="R93" s="340" t="b">
        <f t="shared" si="19"/>
        <v>0</v>
      </c>
      <c r="S93" s="348">
        <v>1</v>
      </c>
      <c r="T93" s="348">
        <v>1</v>
      </c>
      <c r="U93" s="102" t="e">
        <v>#N/A</v>
      </c>
      <c r="V93" s="100" t="e">
        <f>_xll.qlRateHelperQuoteName(U93)</f>
        <v>#VALUE!</v>
      </c>
      <c r="W93" s="350" t="e">
        <f>_xll.qlRateHelperRate(U93,_xll.ohTrigger(Trigger,Trigger6M))</f>
        <v>#VALUE!</v>
      </c>
      <c r="X93" s="102" t="str">
        <f>IFERROR(_xll.qlFuturesRateHelperConvexityAdjustment(U93,Trigger),"--")</f>
        <v>--</v>
      </c>
      <c r="Y93" s="102" t="e">
        <f>_xll.qlRateHelperEarliestDate(U93,Trigger)</f>
        <v>#VALUE!</v>
      </c>
      <c r="Z93" s="102" t="e">
        <f>_xll.qlRateHelperLatestDate(U93,Trigger)</f>
        <v>#VALUE!</v>
      </c>
      <c r="AA93" s="102" t="e">
        <v>#N/A</v>
      </c>
      <c r="AZ93" s="100" t="s">
        <v>201</v>
      </c>
      <c r="BA93" s="101">
        <f>_xll.qlInterestRateIndexFixingDate(Currency&amp;"ibor"&amp;Tenor,BB93,Trigger)</f>
        <v>42334</v>
      </c>
      <c r="BB93" s="101">
        <f>_xll.qlCalendarAdvance(Calendar,BB92,AZ93,"f",,Trigger)</f>
        <v>42338</v>
      </c>
      <c r="BC93" s="101">
        <f>_xll.qlInterestRateIndexMaturity(Currency&amp;"ibor"&amp;Tenor,BB93,Trigger)</f>
        <v>42521</v>
      </c>
      <c r="BD93" s="246">
        <f>_xll.qlIndexFixing($AD$5,BA93,TRUE,_xll.ohTrigger(Trigger,Trigger6M))</f>
        <v>6.0910781610174218E-4</v>
      </c>
      <c r="BE93" s="246" t="e">
        <f>IFERROR(_xll.qlIndexFixing($BF$1,BA93,,_xll.ohTrigger(Trigger,Trigger6M)),#N/A)</f>
        <v>#N/A</v>
      </c>
    </row>
    <row r="94" spans="1:57" ht="11.25" customHeight="1" x14ac:dyDescent="0.25">
      <c r="A94" s="102" t="s">
        <v>239</v>
      </c>
      <c r="B94" s="333" t="e">
        <v>#N/A</v>
      </c>
      <c r="C94" s="102" t="e">
        <v>#N/A</v>
      </c>
      <c r="D94" s="328" t="e">
        <f t="shared" si="25"/>
        <v>#N/A</v>
      </c>
      <c r="E94" s="328" t="s">
        <v>8</v>
      </c>
      <c r="F94" s="324" t="s">
        <v>9</v>
      </c>
      <c r="G94" s="284" t="s">
        <v>10</v>
      </c>
      <c r="H94" s="324" t="s">
        <v>11</v>
      </c>
      <c r="I94" s="329" t="e">
        <v>#N/A</v>
      </c>
      <c r="J94" s="329" t="str">
        <f>IFERROR(_xll.qlSimpleQuote(A94&amp;C94,I94,,Permanent,Trigger,TRUE),"--")</f>
        <v>--</v>
      </c>
      <c r="K94" s="329" t="e">
        <f t="shared" si="26"/>
        <v>#N/A</v>
      </c>
      <c r="L94" s="102" t="str">
        <f>IFERROR(_xll.qlSwapRateHelper2(,IF(DataSelect="Reference",$J94,K94),,$D94,Calendar,$G94,$F94,$H94,$L$33,0,E94,Discounting,Permanent,_xll.ohTrigger(Trigger,DataSelect),ObjectOverwrite),"--")</f>
        <v>--</v>
      </c>
      <c r="M94" s="328" t="b">
        <v>0</v>
      </c>
      <c r="O94" s="340" t="str">
        <f t="shared" ref="O94:O95" si="27">A99</f>
        <v>SW</v>
      </c>
      <c r="P94" s="340" t="e">
        <f t="shared" ref="P94:P95" si="28">B99</f>
        <v>#N/A</v>
      </c>
      <c r="Q94" s="344" t="str">
        <f t="shared" ref="Q94:Q95" si="29">L99</f>
        <v>--</v>
      </c>
      <c r="R94" s="340" t="b">
        <f t="shared" si="19"/>
        <v>0</v>
      </c>
      <c r="S94" s="348">
        <v>1</v>
      </c>
      <c r="T94" s="348">
        <v>1</v>
      </c>
      <c r="U94" s="103" t="e">
        <v>#N/A</v>
      </c>
      <c r="V94" s="110" t="e">
        <f>_xll.qlRateHelperQuoteName(U94)</f>
        <v>#VALUE!</v>
      </c>
      <c r="W94" s="351" t="e">
        <f>_xll.qlRateHelperRate(U94,_xll.ohTrigger(Trigger,Trigger6M))</f>
        <v>#VALUE!</v>
      </c>
      <c r="X94" s="103" t="str">
        <f>IFERROR(_xll.qlFuturesRateHelperConvexityAdjustment(U94,Trigger),"--")</f>
        <v>--</v>
      </c>
      <c r="Y94" s="103" t="e">
        <f>_xll.qlRateHelperEarliestDate(U94,Trigger)</f>
        <v>#VALUE!</v>
      </c>
      <c r="Z94" s="103" t="e">
        <f>_xll.qlRateHelperLatestDate(U94,Trigger)</f>
        <v>#VALUE!</v>
      </c>
      <c r="AA94" s="103" t="e">
        <v>#N/A</v>
      </c>
      <c r="AZ94" s="100" t="s">
        <v>201</v>
      </c>
      <c r="BA94" s="101">
        <f>_xll.qlInterestRateIndexFixingDate(Currency&amp;"ibor"&amp;Tenor,BB94,Trigger)</f>
        <v>42335</v>
      </c>
      <c r="BB94" s="101">
        <f>_xll.qlCalendarAdvance(Calendar,BB93,AZ94,"f",,Trigger)</f>
        <v>42339</v>
      </c>
      <c r="BC94" s="101">
        <f>_xll.qlInterestRateIndexMaturity(Currency&amp;"ibor"&amp;Tenor,BB94,Trigger)</f>
        <v>42522</v>
      </c>
      <c r="BD94" s="246">
        <f>_xll.qlIndexFixing($AD$5,BA94,TRUE,_xll.ohTrigger(Trigger,Trigger6M))</f>
        <v>6.0990452341257639E-4</v>
      </c>
      <c r="BE94" s="246" t="e">
        <f>IFERROR(_xll.qlIndexFixing($BF$1,BA94,,_xll.ohTrigger(Trigger,Trigger6M)),#N/A)</f>
        <v>#N/A</v>
      </c>
    </row>
    <row r="95" spans="1:57" ht="11.25" customHeight="1" x14ac:dyDescent="0.25">
      <c r="A95" s="102" t="s">
        <v>239</v>
      </c>
      <c r="B95" s="333" t="e">
        <v>#N/A</v>
      </c>
      <c r="C95" s="102" t="e">
        <v>#N/A</v>
      </c>
      <c r="D95" s="328" t="e">
        <f t="shared" si="25"/>
        <v>#N/A</v>
      </c>
      <c r="E95" s="328" t="s">
        <v>8</v>
      </c>
      <c r="F95" s="324" t="s">
        <v>9</v>
      </c>
      <c r="G95" s="284" t="s">
        <v>10</v>
      </c>
      <c r="H95" s="324" t="s">
        <v>11</v>
      </c>
      <c r="I95" s="329" t="e">
        <v>#N/A</v>
      </c>
      <c r="J95" s="329" t="str">
        <f>IFERROR(_xll.qlSimpleQuote(A95&amp;C95,I95,,Permanent,Trigger,TRUE),"--")</f>
        <v>--</v>
      </c>
      <c r="K95" s="329" t="e">
        <f t="shared" si="26"/>
        <v>#N/A</v>
      </c>
      <c r="L95" s="102" t="str">
        <f>IFERROR(_xll.qlSwapRateHelper2(,IF(DataSelect="Reference",$J95,K95),,$D95,Calendar,$G95,$F95,$H95,$L$33,0,E95,Discounting,Permanent,_xll.ohTrigger(Trigger,DataSelect),ObjectOverwrite),"--")</f>
        <v>--</v>
      </c>
      <c r="M95" s="328" t="b">
        <v>0</v>
      </c>
      <c r="O95" s="345" t="str">
        <f t="shared" si="27"/>
        <v>SW</v>
      </c>
      <c r="P95" s="345" t="e">
        <f t="shared" si="28"/>
        <v>#N/A</v>
      </c>
      <c r="Q95" s="346" t="str">
        <f t="shared" si="29"/>
        <v>--</v>
      </c>
      <c r="R95" s="345" t="b">
        <f t="shared" ref="R95" si="30">M100</f>
        <v>0</v>
      </c>
      <c r="S95" s="349">
        <v>1</v>
      </c>
      <c r="T95" s="349">
        <v>1</v>
      </c>
      <c r="AZ95" s="100" t="s">
        <v>201</v>
      </c>
      <c r="BA95" s="101">
        <f>_xll.qlInterestRateIndexFixingDate(Currency&amp;"ibor"&amp;Tenor,BB95,Trigger)</f>
        <v>42338</v>
      </c>
      <c r="BB95" s="101">
        <f>_xll.qlCalendarAdvance(Calendar,BB94,AZ95,"f",,Trigger)</f>
        <v>42340</v>
      </c>
      <c r="BC95" s="101">
        <f>_xll.qlInterestRateIndexMaturity(Currency&amp;"ibor"&amp;Tenor,BB95,Trigger)</f>
        <v>42523</v>
      </c>
      <c r="BD95" s="246">
        <f>_xll.qlIndexFixing($AD$5,BA95,TRUE,_xll.ohTrigger(Trigger,Trigger6M))</f>
        <v>6.1068851574199324E-4</v>
      </c>
      <c r="BE95" s="246" t="e">
        <f>IFERROR(_xll.qlIndexFixing($BF$1,BA95,,_xll.ohTrigger(Trigger,Trigger6M)),#N/A)</f>
        <v>#N/A</v>
      </c>
    </row>
    <row r="96" spans="1:57" ht="11.25" customHeight="1" x14ac:dyDescent="0.25">
      <c r="A96" s="102" t="s">
        <v>239</v>
      </c>
      <c r="B96" s="333" t="e">
        <v>#N/A</v>
      </c>
      <c r="C96" s="102" t="e">
        <v>#N/A</v>
      </c>
      <c r="D96" s="328" t="e">
        <f t="shared" si="25"/>
        <v>#N/A</v>
      </c>
      <c r="E96" s="328" t="s">
        <v>8</v>
      </c>
      <c r="F96" s="324" t="s">
        <v>9</v>
      </c>
      <c r="G96" s="284" t="s">
        <v>10</v>
      </c>
      <c r="H96" s="324" t="s">
        <v>11</v>
      </c>
      <c r="I96" s="329" t="e">
        <v>#N/A</v>
      </c>
      <c r="J96" s="329" t="str">
        <f>IFERROR(_xll.qlSimpleQuote(A96&amp;C96,I96,,Permanent,Trigger,TRUE),"--")</f>
        <v>--</v>
      </c>
      <c r="K96" s="329" t="e">
        <f t="shared" si="26"/>
        <v>#N/A</v>
      </c>
      <c r="L96" s="102" t="str">
        <f>IFERROR(_xll.qlSwapRateHelper2(,IF(DataSelect="Reference",$J96,K96),,$D96,Calendar,$G96,$F96,$H96,$L$33,0,E96,Discounting,Permanent,_xll.ohTrigger(Trigger,DataSelect),ObjectOverwrite),"--")</f>
        <v>--</v>
      </c>
      <c r="M96" s="328" t="b">
        <v>0</v>
      </c>
      <c r="AZ96" s="100" t="s">
        <v>201</v>
      </c>
      <c r="BA96" s="101">
        <f>_xll.qlInterestRateIndexFixingDate(Currency&amp;"ibor"&amp;Tenor,BB96,Trigger)</f>
        <v>42339</v>
      </c>
      <c r="BB96" s="101">
        <f>_xll.qlCalendarAdvance(Calendar,BB95,AZ96,"f",,Trigger)</f>
        <v>42341</v>
      </c>
      <c r="BC96" s="101">
        <f>_xll.qlInterestRateIndexMaturity(Currency&amp;"ibor"&amp;Tenor,BB96,Trigger)</f>
        <v>42524</v>
      </c>
      <c r="BD96" s="246">
        <f>_xll.qlIndexFixing($AD$5,BA96,TRUE,_xll.ohTrigger(Trigger,Trigger6M))</f>
        <v>6.1145979307557794E-4</v>
      </c>
      <c r="BE96" s="246" t="e">
        <f>IFERROR(_xll.qlIndexFixing($BF$1,BA96,,_xll.ohTrigger(Trigger,Trigger6M)),#N/A)</f>
        <v>#N/A</v>
      </c>
    </row>
    <row r="97" spans="1:57" ht="11.25" customHeight="1" x14ac:dyDescent="0.25">
      <c r="A97" s="102" t="s">
        <v>239</v>
      </c>
      <c r="B97" s="333" t="e">
        <v>#N/A</v>
      </c>
      <c r="C97" s="102" t="e">
        <v>#N/A</v>
      </c>
      <c r="D97" s="328" t="e">
        <f t="shared" si="25"/>
        <v>#N/A</v>
      </c>
      <c r="E97" s="328" t="s">
        <v>8</v>
      </c>
      <c r="F97" s="324" t="s">
        <v>9</v>
      </c>
      <c r="G97" s="284" t="s">
        <v>10</v>
      </c>
      <c r="H97" s="324" t="s">
        <v>11</v>
      </c>
      <c r="I97" s="329" t="e">
        <v>#N/A</v>
      </c>
      <c r="J97" s="329" t="str">
        <f>IFERROR(_xll.qlSimpleQuote(A97&amp;C97,I97,,Permanent,Trigger,TRUE),"--")</f>
        <v>--</v>
      </c>
      <c r="K97" s="329" t="e">
        <f t="shared" si="26"/>
        <v>#N/A</v>
      </c>
      <c r="L97" s="102" t="str">
        <f>IFERROR(_xll.qlSwapRateHelper2(,IF(DataSelect="Reference",$J97,K97),,$D97,Calendar,$G97,$F97,$H97,$L$33,0,E97,Discounting,Permanent,_xll.ohTrigger(Trigger,DataSelect),ObjectOverwrite),"--")</f>
        <v>--</v>
      </c>
      <c r="M97" s="328" t="b">
        <v>0</v>
      </c>
      <c r="AZ97" s="100" t="s">
        <v>201</v>
      </c>
      <c r="BA97" s="101">
        <f>_xll.qlInterestRateIndexFixingDate(Currency&amp;"ibor"&amp;Tenor,BB97,Trigger)</f>
        <v>42340</v>
      </c>
      <c r="BB97" s="101">
        <f>_xll.qlCalendarAdvance(Calendar,BB96,AZ97,"f",,Trigger)</f>
        <v>42342</v>
      </c>
      <c r="BC97" s="101">
        <f>_xll.qlInterestRateIndexMaturity(Currency&amp;"ibor"&amp;Tenor,BB97,Trigger)</f>
        <v>42527</v>
      </c>
      <c r="BD97" s="246">
        <f>_xll.qlIndexFixing($AD$5,BA97,TRUE,_xll.ohTrigger(Trigger,Trigger6M))</f>
        <v>6.1479129861796418E-4</v>
      </c>
      <c r="BE97" s="246" t="e">
        <f>IFERROR(_xll.qlIndexFixing($BF$1,BA97,,_xll.ohTrigger(Trigger,Trigger6M)),#N/A)</f>
        <v>#N/A</v>
      </c>
    </row>
    <row r="98" spans="1:57" ht="11.25" customHeight="1" x14ac:dyDescent="0.25">
      <c r="A98" s="102" t="s">
        <v>239</v>
      </c>
      <c r="B98" s="333" t="e">
        <v>#N/A</v>
      </c>
      <c r="C98" s="102" t="e">
        <v>#N/A</v>
      </c>
      <c r="D98" s="328" t="e">
        <f t="shared" si="25"/>
        <v>#N/A</v>
      </c>
      <c r="E98" s="328" t="s">
        <v>8</v>
      </c>
      <c r="F98" s="324" t="s">
        <v>9</v>
      </c>
      <c r="G98" s="284" t="s">
        <v>10</v>
      </c>
      <c r="H98" s="324" t="s">
        <v>11</v>
      </c>
      <c r="I98" s="329" t="e">
        <v>#N/A</v>
      </c>
      <c r="J98" s="329" t="str">
        <f>IFERROR(_xll.qlSimpleQuote(A98&amp;C98,I98,,Permanent,Trigger,TRUE),"--")</f>
        <v>--</v>
      </c>
      <c r="K98" s="329" t="e">
        <f t="shared" si="26"/>
        <v>#N/A</v>
      </c>
      <c r="L98" s="102" t="str">
        <f>IFERROR(_xll.qlSwapRateHelper2(,IF(DataSelect="Reference",$J98,K98),,$D98,Calendar,$G98,$F98,$H98,$L$33,0,E98,Discounting,Permanent,_xll.ohTrigger(Trigger,DataSelect),ObjectOverwrite),"--")</f>
        <v>--</v>
      </c>
      <c r="M98" s="328" t="b">
        <v>0</v>
      </c>
      <c r="AZ98" s="100" t="s">
        <v>201</v>
      </c>
      <c r="BA98" s="101">
        <f>_xll.qlInterestRateIndexFixingDate(Currency&amp;"ibor"&amp;Tenor,BB98,Trigger)</f>
        <v>42341</v>
      </c>
      <c r="BB98" s="101">
        <f>_xll.qlCalendarAdvance(Calendar,BB97,AZ98,"f",,Trigger)</f>
        <v>42345</v>
      </c>
      <c r="BC98" s="101">
        <f>_xll.qlInterestRateIndexMaturity(Currency&amp;"ibor"&amp;Tenor,BB98,Trigger)</f>
        <v>42528</v>
      </c>
      <c r="BD98" s="246">
        <f>_xll.qlIndexFixing($AD$5,BA98,TRUE,_xll.ohTrigger(Trigger,Trigger6M))</f>
        <v>6.144177521532542E-4</v>
      </c>
      <c r="BE98" s="246" t="e">
        <f>IFERROR(_xll.qlIndexFixing($BF$1,BA98,,_xll.ohTrigger(Trigger,Trigger6M)),#N/A)</f>
        <v>#N/A</v>
      </c>
    </row>
    <row r="99" spans="1:57" ht="11.25" customHeight="1" x14ac:dyDescent="0.25">
      <c r="A99" s="102" t="s">
        <v>239</v>
      </c>
      <c r="B99" s="333" t="e">
        <v>#N/A</v>
      </c>
      <c r="C99" s="102" t="e">
        <v>#N/A</v>
      </c>
      <c r="D99" s="328" t="e">
        <f t="shared" si="25"/>
        <v>#N/A</v>
      </c>
      <c r="E99" s="328" t="s">
        <v>8</v>
      </c>
      <c r="F99" s="324" t="s">
        <v>9</v>
      </c>
      <c r="G99" s="284" t="s">
        <v>10</v>
      </c>
      <c r="H99" s="324" t="s">
        <v>11</v>
      </c>
      <c r="I99" s="329" t="e">
        <v>#N/A</v>
      </c>
      <c r="J99" s="329" t="str">
        <f>IFERROR(_xll.qlSimpleQuote(A99&amp;C99,I99,,Permanent,Trigger,TRUE),"--")</f>
        <v>--</v>
      </c>
      <c r="K99" s="329" t="e">
        <f t="shared" si="26"/>
        <v>#N/A</v>
      </c>
      <c r="L99" s="102" t="str">
        <f>IFERROR(_xll.qlSwapRateHelper2(,IF(DataSelect="Reference",$J99,K99),,$D99,Calendar,$G99,$F99,$H99,$L$33,0,E99,Discounting,Permanent,_xll.ohTrigger(Trigger,DataSelect),ObjectOverwrite),"--")</f>
        <v>--</v>
      </c>
      <c r="M99" s="328" t="b">
        <v>0</v>
      </c>
      <c r="AZ99" s="100" t="s">
        <v>201</v>
      </c>
      <c r="BA99" s="101">
        <f>_xll.qlInterestRateIndexFixingDate(Currency&amp;"ibor"&amp;Tenor,BB99,Trigger)</f>
        <v>42342</v>
      </c>
      <c r="BB99" s="101">
        <f>_xll.qlCalendarAdvance(Calendar,BB98,AZ99,"f",,Trigger)</f>
        <v>42346</v>
      </c>
      <c r="BC99" s="101">
        <f>_xll.qlInterestRateIndexMaturity(Currency&amp;"ibor"&amp;Tenor,BB99,Trigger)</f>
        <v>42529</v>
      </c>
      <c r="BD99" s="246">
        <f>_xll.qlIndexFixing($AD$5,BA99,TRUE,_xll.ohTrigger(Trigger,Trigger6M))</f>
        <v>6.151254542870894E-4</v>
      </c>
      <c r="BE99" s="246" t="e">
        <f>IFERROR(_xll.qlIndexFixing($BF$1,BA99,,_xll.ohTrigger(Trigger,Trigger6M)),#N/A)</f>
        <v>#N/A</v>
      </c>
    </row>
    <row r="100" spans="1:57" ht="11.25" customHeight="1" x14ac:dyDescent="0.25">
      <c r="A100" s="103" t="s">
        <v>239</v>
      </c>
      <c r="B100" s="319" t="e">
        <v>#N/A</v>
      </c>
      <c r="C100" s="103" t="e">
        <v>#N/A</v>
      </c>
      <c r="D100" s="330" t="e">
        <f t="shared" si="25"/>
        <v>#N/A</v>
      </c>
      <c r="E100" s="330" t="s">
        <v>8</v>
      </c>
      <c r="F100" s="331" t="s">
        <v>9</v>
      </c>
      <c r="G100" s="290" t="s">
        <v>10</v>
      </c>
      <c r="H100" s="331" t="s">
        <v>11</v>
      </c>
      <c r="I100" s="332" t="e">
        <v>#N/A</v>
      </c>
      <c r="J100" s="332" t="str">
        <f>IFERROR(_xll.qlSimpleQuote(A100&amp;C100,I100,,Permanent,Trigger,TRUE),"--")</f>
        <v>--</v>
      </c>
      <c r="K100" s="332" t="e">
        <f t="shared" si="26"/>
        <v>#N/A</v>
      </c>
      <c r="L100" s="103" t="str">
        <f>IFERROR(_xll.qlSwapRateHelper2(,IF(DataSelect="Reference",$J100,K100),,$D100,Calendar,$G100,$F100,$H100,$L$33,0,E100,Discounting,Permanent,_xll.ohTrigger(Trigger,DataSelect),ObjectOverwrite),"--")</f>
        <v>--</v>
      </c>
      <c r="M100" s="330" t="b">
        <v>0</v>
      </c>
      <c r="AZ100" s="100" t="s">
        <v>201</v>
      </c>
      <c r="BA100" s="101">
        <f>_xll.qlInterestRateIndexFixingDate(Currency&amp;"ibor"&amp;Tenor,BB100,Trigger)</f>
        <v>42345</v>
      </c>
      <c r="BB100" s="101">
        <f>_xll.qlCalendarAdvance(Calendar,BB99,AZ100,"f",,Trigger)</f>
        <v>42347</v>
      </c>
      <c r="BC100" s="101">
        <f>_xll.qlInterestRateIndexMaturity(Currency&amp;"ibor"&amp;Tenor,BB100,Trigger)</f>
        <v>42530</v>
      </c>
      <c r="BD100" s="246">
        <f>_xll.qlIndexFixing($AD$5,BA100,TRUE,_xll.ohTrigger(Trigger,Trigger6M))</f>
        <v>6.1582044133860422E-4</v>
      </c>
      <c r="BE100" s="246" t="e">
        <f>IFERROR(_xll.qlIndexFixing($BF$1,BA100,,_xll.ohTrigger(Trigger,Trigger6M)),#N/A)</f>
        <v>#N/A</v>
      </c>
    </row>
    <row r="101" spans="1:57" ht="11.25" customHeight="1" x14ac:dyDescent="0.25">
      <c r="AZ101" s="100" t="s">
        <v>201</v>
      </c>
      <c r="BA101" s="101">
        <f>_xll.qlInterestRateIndexFixingDate(Currency&amp;"ibor"&amp;Tenor,BB101,Trigger)</f>
        <v>42346</v>
      </c>
      <c r="BB101" s="101">
        <f>_xll.qlCalendarAdvance(Calendar,BB100,AZ101,"f",,Trigger)</f>
        <v>42348</v>
      </c>
      <c r="BC101" s="101">
        <f>_xll.qlInterestRateIndexMaturity(Currency&amp;"ibor"&amp;Tenor,BB101,Trigger)</f>
        <v>42531</v>
      </c>
      <c r="BD101" s="246">
        <f>_xll.qlIndexFixing($AD$5,BA101,TRUE,_xll.ohTrigger(Trigger,Trigger6M))</f>
        <v>6.1650271329425754E-4</v>
      </c>
      <c r="BE101" s="246" t="e">
        <f>IFERROR(_xll.qlIndexFixing($BF$1,BA101,,_xll.ohTrigger(Trigger,Trigger6M)),#N/A)</f>
        <v>#N/A</v>
      </c>
    </row>
    <row r="102" spans="1:57" ht="11.25" customHeight="1" x14ac:dyDescent="0.25">
      <c r="AZ102" s="100" t="s">
        <v>201</v>
      </c>
      <c r="BA102" s="101">
        <f>_xll.qlInterestRateIndexFixingDate(Currency&amp;"ibor"&amp;Tenor,BB102,Trigger)</f>
        <v>42347</v>
      </c>
      <c r="BB102" s="101">
        <f>_xll.qlCalendarAdvance(Calendar,BB101,AZ102,"f",,Trigger)</f>
        <v>42349</v>
      </c>
      <c r="BC102" s="101">
        <f>_xll.qlInterestRateIndexMaturity(Currency&amp;"ibor"&amp;Tenor,BB102,Trigger)</f>
        <v>42534</v>
      </c>
      <c r="BD102" s="246">
        <f>_xll.qlIndexFixing($AD$5,BA102,TRUE,_xll.ohTrigger(Trigger,Trigger6M))</f>
        <v>6.1984313820937322E-4</v>
      </c>
      <c r="BE102" s="246" t="e">
        <f>IFERROR(_xll.qlIndexFixing($BF$1,BA102,,_xll.ohTrigger(Trigger,Trigger6M)),#N/A)</f>
        <v>#N/A</v>
      </c>
    </row>
    <row r="103" spans="1:57" ht="11.25" customHeight="1" x14ac:dyDescent="0.25">
      <c r="AZ103" s="100" t="s">
        <v>201</v>
      </c>
      <c r="BA103" s="101">
        <f>_xll.qlInterestRateIndexFixingDate(Currency&amp;"ibor"&amp;Tenor,BB103,Trigger)</f>
        <v>42348</v>
      </c>
      <c r="BB103" s="101">
        <f>_xll.qlCalendarAdvance(Calendar,BB102,AZ103,"f",,Trigger)</f>
        <v>42352</v>
      </c>
      <c r="BC103" s="101">
        <f>_xll.qlInterestRateIndexMaturity(Currency&amp;"ibor"&amp;Tenor,BB103,Trigger)</f>
        <v>42535</v>
      </c>
      <c r="BD103" s="246">
        <f>_xll.qlIndexFixing($AD$5,BA103,TRUE,_xll.ohTrigger(Trigger,Trigger6M))</f>
        <v>6.1910464990141284E-4</v>
      </c>
      <c r="BE103" s="246" t="e">
        <f>IFERROR(_xll.qlIndexFixing($BF$1,BA103,,_xll.ohTrigger(Trigger,Trigger6M)),#N/A)</f>
        <v>#N/A</v>
      </c>
    </row>
    <row r="104" spans="1:57" ht="11.25" customHeight="1" x14ac:dyDescent="0.25">
      <c r="AZ104" s="100" t="s">
        <v>201</v>
      </c>
      <c r="BA104" s="101">
        <f>_xll.qlInterestRateIndexFixingDate(Currency&amp;"ibor"&amp;Tenor,BB104,Trigger)</f>
        <v>42349</v>
      </c>
      <c r="BB104" s="101">
        <f>_xll.qlCalendarAdvance(Calendar,BB103,AZ104,"f",,Trigger)</f>
        <v>42353</v>
      </c>
      <c r="BC104" s="101">
        <f>_xll.qlInterestRateIndexMaturity(Currency&amp;"ibor"&amp;Tenor,BB104,Trigger)</f>
        <v>42536</v>
      </c>
      <c r="BD104" s="246">
        <f>_xll.qlIndexFixing($AD$5,BA104,TRUE,_xll.ohTrigger(Trigger,Trigger6M))</f>
        <v>6.1972334618556305E-4</v>
      </c>
      <c r="BE104" s="246" t="e">
        <f>IFERROR(_xll.qlIndexFixing($BF$1,BA104,,_xll.ohTrigger(Trigger,Trigger6M)),#N/A)</f>
        <v>#N/A</v>
      </c>
    </row>
    <row r="105" spans="1:57" ht="11.25" customHeight="1" x14ac:dyDescent="0.25">
      <c r="AZ105" s="100" t="s">
        <v>201</v>
      </c>
      <c r="BA105" s="101">
        <f>_xll.qlInterestRateIndexFixingDate(Currency&amp;"ibor"&amp;Tenor,BB105,Trigger)</f>
        <v>42352</v>
      </c>
      <c r="BB105" s="101">
        <f>_xll.qlCalendarAdvance(Calendar,BB104,AZ105,"f",,Trigger)</f>
        <v>42354</v>
      </c>
      <c r="BC105" s="101">
        <f>_xll.qlInterestRateIndexMaturity(Currency&amp;"ibor"&amp;Tenor,BB105,Trigger)</f>
        <v>42537</v>
      </c>
      <c r="BD105" s="246">
        <f>_xll.qlIndexFixing($AD$5,BA105,TRUE,_xll.ohTrigger(Trigger,Trigger6M))</f>
        <v>6.2032932729872055E-4</v>
      </c>
      <c r="BE105" s="246" t="e">
        <f>IFERROR(_xll.qlIndexFixing($BF$1,BA105,,_xll.ohTrigger(Trigger,Trigger6M)),#N/A)</f>
        <v>#N/A</v>
      </c>
    </row>
    <row r="106" spans="1:57" ht="11.25" customHeight="1" x14ac:dyDescent="0.25">
      <c r="AZ106" s="100" t="s">
        <v>201</v>
      </c>
      <c r="BA106" s="101">
        <f>_xll.qlInterestRateIndexFixingDate(Currency&amp;"ibor"&amp;Tenor,BB106,Trigger)</f>
        <v>42353</v>
      </c>
      <c r="BB106" s="101">
        <f>_xll.qlCalendarAdvance(Calendar,BB105,AZ106,"f",,Trigger)</f>
        <v>42355</v>
      </c>
      <c r="BC106" s="101">
        <f>_xll.qlInterestRateIndexMaturity(Currency&amp;"ibor"&amp;Tenor,BB106,Trigger)</f>
        <v>42538</v>
      </c>
      <c r="BD106" s="246">
        <f>_xll.qlIndexFixing($AD$5,BA106,TRUE,_xll.ohTrigger(Trigger,Trigger6M))</f>
        <v>6.2064627975731636E-4</v>
      </c>
      <c r="BE106" s="246" t="e">
        <f>IFERROR(_xll.qlIndexFixing($BF$1,BA106,,_xll.ohTrigger(Trigger,Trigger6M)),#N/A)</f>
        <v>#N/A</v>
      </c>
    </row>
    <row r="107" spans="1:57" ht="11.25" customHeight="1" x14ac:dyDescent="0.25">
      <c r="AZ107" s="100" t="s">
        <v>201</v>
      </c>
      <c r="BA107" s="101">
        <f>_xll.qlInterestRateIndexFixingDate(Currency&amp;"ibor"&amp;Tenor,BB107,Trigger)</f>
        <v>42354</v>
      </c>
      <c r="BB107" s="101">
        <f>_xll.qlCalendarAdvance(Calendar,BB106,AZ107,"f",,Trigger)</f>
        <v>42356</v>
      </c>
      <c r="BC107" s="101">
        <f>_xll.qlInterestRateIndexMaturity(Currency&amp;"ibor"&amp;Tenor,BB107,Trigger)</f>
        <v>42541</v>
      </c>
      <c r="BD107" s="246">
        <f>_xll.qlIndexFixing($AD$5,BA107,TRUE,_xll.ohTrigger(Trigger,Trigger6M))</f>
        <v>6.2317545044827613E-4</v>
      </c>
      <c r="BE107" s="246" t="e">
        <f>IFERROR(_xll.qlIndexFixing($BF$1,BA107,,_xll.ohTrigger(Trigger,Trigger6M)),#N/A)</f>
        <v>#N/A</v>
      </c>
    </row>
    <row r="108" spans="1:57" ht="11.25" customHeight="1" x14ac:dyDescent="0.25">
      <c r="AZ108" s="100" t="s">
        <v>201</v>
      </c>
      <c r="BA108" s="101">
        <f>_xll.qlInterestRateIndexFixingDate(Currency&amp;"ibor"&amp;Tenor,BB108,Trigger)</f>
        <v>42355</v>
      </c>
      <c r="BB108" s="101">
        <f>_xll.qlCalendarAdvance(Calendar,BB107,AZ108,"f",,Trigger)</f>
        <v>42359</v>
      </c>
      <c r="BC108" s="101">
        <f>_xll.qlInterestRateIndexMaturity(Currency&amp;"ibor"&amp;Tenor,BB108,Trigger)</f>
        <v>42542</v>
      </c>
      <c r="BD108" s="246">
        <f>_xll.qlIndexFixing($AD$5,BA108,TRUE,_xll.ohTrigger(Trigger,Trigger6M))</f>
        <v>6.2177024065893419E-4</v>
      </c>
      <c r="BE108" s="246" t="e">
        <f>IFERROR(_xll.qlIndexFixing($BF$1,BA108,,_xll.ohTrigger(Trigger,Trigger6M)),#N/A)</f>
        <v>#N/A</v>
      </c>
    </row>
    <row r="109" spans="1:57" ht="11.25" customHeight="1" x14ac:dyDescent="0.25">
      <c r="AZ109" s="100" t="s">
        <v>201</v>
      </c>
      <c r="BA109" s="101">
        <f>_xll.qlInterestRateIndexFixingDate(Currency&amp;"ibor"&amp;Tenor,BB109,Trigger)</f>
        <v>42356</v>
      </c>
      <c r="BB109" s="101">
        <f>_xll.qlCalendarAdvance(Calendar,BB108,AZ109,"f",,Trigger)</f>
        <v>42360</v>
      </c>
      <c r="BC109" s="101">
        <f>_xll.qlInterestRateIndexMaturity(Currency&amp;"ibor"&amp;Tenor,BB109,Trigger)</f>
        <v>42543</v>
      </c>
      <c r="BD109" s="246">
        <f>_xll.qlIndexFixing($AD$5,BA109,TRUE,_xll.ohTrigger(Trigger,Trigger6M))</f>
        <v>6.2201526862100745E-4</v>
      </c>
      <c r="BE109" s="246" t="e">
        <f>IFERROR(_xll.qlIndexFixing($BF$1,BA109,,_xll.ohTrigger(Trigger,Trigger6M)),#N/A)</f>
        <v>#N/A</v>
      </c>
    </row>
    <row r="110" spans="1:57" ht="11.25" customHeight="1" x14ac:dyDescent="0.25">
      <c r="AZ110" s="100" t="s">
        <v>201</v>
      </c>
      <c r="BA110" s="101">
        <f>_xll.qlInterestRateIndexFixingDate(Currency&amp;"ibor"&amp;Tenor,BB110,Trigger)</f>
        <v>42359</v>
      </c>
      <c r="BB110" s="101">
        <f>_xll.qlCalendarAdvance(Calendar,BB109,AZ110,"f",,Trigger)</f>
        <v>42361</v>
      </c>
      <c r="BC110" s="101">
        <f>_xll.qlInterestRateIndexMaturity(Currency&amp;"ibor"&amp;Tenor,BB110,Trigger)</f>
        <v>42544</v>
      </c>
      <c r="BD110" s="246">
        <f>_xll.qlIndexFixing($AD$5,BA110,TRUE,_xll.ohTrigger(Trigger,Trigger6M))</f>
        <v>6.2224591166577966E-4</v>
      </c>
      <c r="BE110" s="246" t="e">
        <f>IFERROR(_xll.qlIndexFixing($BF$1,BA110,,_xll.ohTrigger(Trigger,Trigger6M)),#N/A)</f>
        <v>#N/A</v>
      </c>
    </row>
    <row r="111" spans="1:57" ht="11.25" customHeight="1" x14ac:dyDescent="0.25">
      <c r="AZ111" s="100" t="s">
        <v>201</v>
      </c>
      <c r="BA111" s="101">
        <f>_xll.qlInterestRateIndexFixingDate(Currency&amp;"ibor"&amp;Tenor,BB111,Trigger)</f>
        <v>42360</v>
      </c>
      <c r="BB111" s="101">
        <f>_xll.qlCalendarAdvance(Calendar,BB110,AZ111,"f",,Trigger)</f>
        <v>42362</v>
      </c>
      <c r="BC111" s="101">
        <f>_xll.qlInterestRateIndexMaturity(Currency&amp;"ibor"&amp;Tenor,BB111,Trigger)</f>
        <v>42545</v>
      </c>
      <c r="BD111" s="246">
        <f>_xll.qlIndexFixing($AD$5,BA111,TRUE,_xll.ohTrigger(Trigger,Trigger6M))</f>
        <v>6.2246216978888277E-4</v>
      </c>
      <c r="BE111" s="246" t="e">
        <f>IFERROR(_xll.qlIndexFixing($BF$1,BA111,,_xll.ohTrigger(Trigger,Trigger6M)),#N/A)</f>
        <v>#N/A</v>
      </c>
    </row>
    <row r="112" spans="1:57" ht="11.25" customHeight="1" x14ac:dyDescent="0.25">
      <c r="AZ112" s="100" t="s">
        <v>201</v>
      </c>
      <c r="BA112" s="101">
        <f>_xll.qlInterestRateIndexFixingDate(Currency&amp;"ibor"&amp;Tenor,BB112,Trigger)</f>
        <v>42361</v>
      </c>
      <c r="BB112" s="101">
        <f>_xll.qlCalendarAdvance(Calendar,BB111,AZ112,"f",,Trigger)</f>
        <v>42366</v>
      </c>
      <c r="BC112" s="101">
        <f>_xll.qlInterestRateIndexMaturity(Currency&amp;"ibor"&amp;Tenor,BB112,Trigger)</f>
        <v>42549</v>
      </c>
      <c r="BD112" s="246">
        <f>_xll.qlIndexFixing($AD$5,BA112,TRUE,_xll.ohTrigger(Trigger,Trigger6M))</f>
        <v>6.2860708884859482E-4</v>
      </c>
      <c r="BE112" s="246" t="e">
        <f>IFERROR(_xll.qlIndexFixing($BF$1,BA112,,_xll.ohTrigger(Trigger,Trigger6M)),#N/A)</f>
        <v>#N/A</v>
      </c>
    </row>
    <row r="113" spans="52:57" ht="11.25" customHeight="1" x14ac:dyDescent="0.25">
      <c r="AZ113" s="100" t="s">
        <v>201</v>
      </c>
      <c r="BA113" s="101">
        <f>_xll.qlInterestRateIndexFixingDate(Currency&amp;"ibor"&amp;Tenor,BB113,Trigger)</f>
        <v>42362</v>
      </c>
      <c r="BB113" s="101">
        <f>_xll.qlCalendarAdvance(Calendar,BB112,AZ113,"f",,Trigger)</f>
        <v>42367</v>
      </c>
      <c r="BC113" s="101">
        <f>_xll.qlInterestRateIndexMaturity(Currency&amp;"ibor"&amp;Tenor,BB113,Trigger)</f>
        <v>42550</v>
      </c>
      <c r="BD113" s="246">
        <f>_xll.qlIndexFixing($AD$5,BA113,TRUE,_xll.ohTrigger(Trigger,Trigger6M))</f>
        <v>6.3014999862405659E-4</v>
      </c>
      <c r="BE113" s="246" t="e">
        <f>IFERROR(_xll.qlIndexFixing($BF$1,BA113,,_xll.ohTrigger(Trigger,Trigger6M)),#N/A)</f>
        <v>#N/A</v>
      </c>
    </row>
    <row r="114" spans="52:57" ht="11.25" customHeight="1" x14ac:dyDescent="0.25">
      <c r="AZ114" s="100" t="s">
        <v>201</v>
      </c>
      <c r="BA114" s="101">
        <f>_xll.qlInterestRateIndexFixingDate(Currency&amp;"ibor"&amp;Tenor,BB114,Trigger)</f>
        <v>42366</v>
      </c>
      <c r="BB114" s="101">
        <f>_xll.qlCalendarAdvance(Calendar,BB113,AZ114,"f",,Trigger)</f>
        <v>42368</v>
      </c>
      <c r="BC114" s="101">
        <f>_xll.qlInterestRateIndexMaturity(Currency&amp;"ibor"&amp;Tenor,BB114,Trigger)</f>
        <v>42551</v>
      </c>
      <c r="BD114" s="246">
        <f>_xll.qlIndexFixing($AD$5,BA114,TRUE,_xll.ohTrigger(Trigger,Trigger6M))</f>
        <v>6.3169558041687986E-4</v>
      </c>
      <c r="BE114" s="246" t="e">
        <f>IFERROR(_xll.qlIndexFixing($BF$1,BA114,,_xll.ohTrigger(Trigger,Trigger6M)),#N/A)</f>
        <v>#N/A</v>
      </c>
    </row>
    <row r="115" spans="52:57" ht="11.25" customHeight="1" x14ac:dyDescent="0.25">
      <c r="AZ115" s="100" t="s">
        <v>201</v>
      </c>
      <c r="BA115" s="101">
        <f>_xll.qlInterestRateIndexFixingDate(Currency&amp;"ibor"&amp;Tenor,BB115,Trigger)</f>
        <v>42367</v>
      </c>
      <c r="BB115" s="101">
        <f>_xll.qlCalendarAdvance(Calendar,BB114,AZ115,"f",,Trigger)</f>
        <v>42369</v>
      </c>
      <c r="BC115" s="101">
        <f>_xll.qlInterestRateIndexMaturity(Currency&amp;"ibor"&amp;Tenor,BB115,Trigger)</f>
        <v>42551</v>
      </c>
      <c r="BD115" s="246">
        <f>_xll.qlIndexFixing($AD$5,BA115,TRUE,_xll.ohTrigger(Trigger,Trigger6M))</f>
        <v>6.3207256685462066E-4</v>
      </c>
      <c r="BE115" s="246" t="e">
        <f>IFERROR(_xll.qlIndexFixing($BF$1,BA115,,_xll.ohTrigger(Trigger,Trigger6M)),#N/A)</f>
        <v>#N/A</v>
      </c>
    </row>
    <row r="116" spans="52:57" ht="11.25" customHeight="1" x14ac:dyDescent="0.25">
      <c r="AZ116" s="100" t="s">
        <v>201</v>
      </c>
      <c r="BA116" s="101">
        <f>_xll.qlInterestRateIndexFixingDate(Currency&amp;"ibor"&amp;Tenor,BB116,Trigger)</f>
        <v>42368</v>
      </c>
      <c r="BB116" s="101">
        <f>_xll.qlCalendarAdvance(Calendar,BB115,AZ116,"f",,Trigger)</f>
        <v>42373</v>
      </c>
      <c r="BC116" s="101">
        <f>_xll.qlInterestRateIndexMaturity(Currency&amp;"ibor"&amp;Tenor,BB116,Trigger)</f>
        <v>42555</v>
      </c>
      <c r="BD116" s="246">
        <f>_xll.qlIndexFixing($AD$5,BA116,TRUE,_xll.ohTrigger(Trigger,Trigger6M))</f>
        <v>6.3828919009322447E-4</v>
      </c>
      <c r="BE116" s="246" t="e">
        <f>IFERROR(_xll.qlIndexFixing($BF$1,BA116,,_xll.ohTrigger(Trigger,Trigger6M)),#N/A)</f>
        <v>#N/A</v>
      </c>
    </row>
    <row r="117" spans="52:57" ht="11.25" customHeight="1" x14ac:dyDescent="0.25">
      <c r="AZ117" s="100" t="s">
        <v>201</v>
      </c>
      <c r="BA117" s="101">
        <f>_xll.qlInterestRateIndexFixingDate(Currency&amp;"ibor"&amp;Tenor,BB117,Trigger)</f>
        <v>42369</v>
      </c>
      <c r="BB117" s="101">
        <f>_xll.qlCalendarAdvance(Calendar,BB116,AZ117,"f",,Trigger)</f>
        <v>42374</v>
      </c>
      <c r="BC117" s="101">
        <f>_xll.qlInterestRateIndexMaturity(Currency&amp;"ibor"&amp;Tenor,BB117,Trigger)</f>
        <v>42556</v>
      </c>
      <c r="BD117" s="246">
        <f>_xll.qlIndexFixing($AD$5,BA117,TRUE,_xll.ohTrigger(Trigger,Trigger6M))</f>
        <v>6.3985006267561792E-4</v>
      </c>
      <c r="BE117" s="246" t="e">
        <f>IFERROR(_xll.qlIndexFixing($BF$1,BA117,,_xll.ohTrigger(Trigger,Trigger6M)),#N/A)</f>
        <v>#N/A</v>
      </c>
    </row>
    <row r="118" spans="52:57" ht="11.25" customHeight="1" x14ac:dyDescent="0.25">
      <c r="AZ118" s="100" t="s">
        <v>201</v>
      </c>
      <c r="BA118" s="101">
        <f>_xll.qlInterestRateIndexFixingDate(Currency&amp;"ibor"&amp;Tenor,BB118,Trigger)</f>
        <v>42373</v>
      </c>
      <c r="BB118" s="101">
        <f>_xll.qlCalendarAdvance(Calendar,BB117,AZ118,"f",,Trigger)</f>
        <v>42375</v>
      </c>
      <c r="BC118" s="101">
        <f>_xll.qlInterestRateIndexMaturity(Currency&amp;"ibor"&amp;Tenor,BB118,Trigger)</f>
        <v>42557</v>
      </c>
      <c r="BD118" s="246">
        <f>_xll.qlIndexFixing($AD$5,BA118,TRUE,_xll.ohTrigger(Trigger,Trigger6M))</f>
        <v>6.4141362197962565E-4</v>
      </c>
      <c r="BE118" s="246" t="e">
        <f>IFERROR(_xll.qlIndexFixing($BF$1,BA118,,_xll.ohTrigger(Trigger,Trigger6M)),#N/A)</f>
        <v>#N/A</v>
      </c>
    </row>
    <row r="119" spans="52:57" ht="11.25" customHeight="1" x14ac:dyDescent="0.25">
      <c r="AZ119" s="100" t="s">
        <v>201</v>
      </c>
      <c r="BA119" s="101">
        <f>_xll.qlInterestRateIndexFixingDate(Currency&amp;"ibor"&amp;Tenor,BB119,Trigger)</f>
        <v>42374</v>
      </c>
      <c r="BB119" s="101">
        <f>_xll.qlCalendarAdvance(Calendar,BB118,AZ119,"f",,Trigger)</f>
        <v>42376</v>
      </c>
      <c r="BC119" s="101">
        <f>_xll.qlInterestRateIndexMaturity(Currency&amp;"ibor"&amp;Tenor,BB119,Trigger)</f>
        <v>42558</v>
      </c>
      <c r="BD119" s="246">
        <f>_xll.qlIndexFixing($AD$5,BA119,TRUE,_xll.ohTrigger(Trigger,Trigger6M))</f>
        <v>6.4297986801139682E-4</v>
      </c>
      <c r="BE119" s="246" t="e">
        <f>IFERROR(_xll.qlIndexFixing($BF$1,BA119,,_xll.ohTrigger(Trigger,Trigger6M)),#N/A)</f>
        <v>#N/A</v>
      </c>
    </row>
    <row r="120" spans="52:57" ht="11.25" customHeight="1" x14ac:dyDescent="0.25">
      <c r="AZ120" s="100" t="s">
        <v>201</v>
      </c>
      <c r="BA120" s="101">
        <f>_xll.qlInterestRateIndexFixingDate(Currency&amp;"ibor"&amp;Tenor,BB120,Trigger)</f>
        <v>42375</v>
      </c>
      <c r="BB120" s="101">
        <f>_xll.qlCalendarAdvance(Calendar,BB119,AZ120,"f",,Trigger)</f>
        <v>42377</v>
      </c>
      <c r="BC120" s="101">
        <f>_xll.qlInterestRateIndexMaturity(Currency&amp;"ibor"&amp;Tenor,BB120,Trigger)</f>
        <v>42559</v>
      </c>
      <c r="BD120" s="246">
        <f>_xll.qlIndexFixing($AD$5,BA120,TRUE,_xll.ohTrigger(Trigger,Trigger6M))</f>
        <v>6.4454880077795859E-4</v>
      </c>
      <c r="BE120" s="246" t="e">
        <f>IFERROR(_xll.qlIndexFixing($BF$1,BA120,,_xll.ohTrigger(Trigger,Trigger6M)),#N/A)</f>
        <v>#N/A</v>
      </c>
    </row>
    <row r="121" spans="52:57" ht="11.25" customHeight="1" x14ac:dyDescent="0.25">
      <c r="AZ121" s="100" t="s">
        <v>201</v>
      </c>
      <c r="BA121" s="101">
        <f>_xll.qlInterestRateIndexFixingDate(Currency&amp;"ibor"&amp;Tenor,BB121,Trigger)</f>
        <v>42376</v>
      </c>
      <c r="BB121" s="101">
        <f>_xll.qlCalendarAdvance(Calendar,BB120,AZ121,"f",,Trigger)</f>
        <v>42380</v>
      </c>
      <c r="BC121" s="101">
        <f>_xll.qlInterestRateIndexMaturity(Currency&amp;"ibor"&amp;Tenor,BB121,Trigger)</f>
        <v>42562</v>
      </c>
      <c r="BD121" s="246">
        <f>_xll.qlIndexFixing($AD$5,BA121,TRUE,_xll.ohTrigger(Trigger,Trigger6M))</f>
        <v>6.4927171954919506E-4</v>
      </c>
      <c r="BE121" s="246" t="e">
        <f>IFERROR(_xll.qlIndexFixing($BF$1,BA121,,_xll.ohTrigger(Trigger,Trigger6M)),#N/A)</f>
        <v>#N/A</v>
      </c>
    </row>
    <row r="122" spans="52:57" ht="11.25" customHeight="1" x14ac:dyDescent="0.25">
      <c r="AZ122" s="100" t="s">
        <v>201</v>
      </c>
      <c r="BA122" s="101">
        <f>_xll.qlInterestRateIndexFixingDate(Currency&amp;"ibor"&amp;Tenor,BB122,Trigger)</f>
        <v>42377</v>
      </c>
      <c r="BB122" s="101">
        <f>_xll.qlCalendarAdvance(Calendar,BB121,AZ122,"f",,Trigger)</f>
        <v>42381</v>
      </c>
      <c r="BC122" s="101">
        <f>_xll.qlInterestRateIndexMaturity(Currency&amp;"ibor"&amp;Tenor,BB122,Trigger)</f>
        <v>42563</v>
      </c>
      <c r="BD122" s="246">
        <f>_xll.qlIndexFixing($AD$5,BA122,TRUE,_xll.ohTrigger(Trigger,Trigger6M))</f>
        <v>6.508513993177266E-4</v>
      </c>
      <c r="BE122" s="246" t="e">
        <f>IFERROR(_xll.qlIndexFixing($BF$1,BA122,,_xll.ohTrigger(Trigger,Trigger6M)),#N/A)</f>
        <v>#N/A</v>
      </c>
    </row>
    <row r="123" spans="52:57" ht="11.25" customHeight="1" x14ac:dyDescent="0.25">
      <c r="AZ123" s="100" t="s">
        <v>201</v>
      </c>
      <c r="BA123" s="101">
        <f>_xll.qlInterestRateIndexFixingDate(Currency&amp;"ibor"&amp;Tenor,BB123,Trigger)</f>
        <v>42380</v>
      </c>
      <c r="BB123" s="101">
        <f>_xll.qlCalendarAdvance(Calendar,BB122,AZ123,"f",,Trigger)</f>
        <v>42382</v>
      </c>
      <c r="BC123" s="101">
        <f>_xll.qlInterestRateIndexMaturity(Currency&amp;"ibor"&amp;Tenor,BB123,Trigger)</f>
        <v>42564</v>
      </c>
      <c r="BD123" s="246">
        <f>_xll.qlIndexFixing($AD$5,BA123,TRUE,_xll.ohTrigger(Trigger,Trigger6M))</f>
        <v>6.5243376585311097E-4</v>
      </c>
      <c r="BE123" s="246" t="e">
        <f>IFERROR(_xll.qlIndexFixing($BF$1,BA123,,_xll.ohTrigger(Trigger,Trigger6M)),#N/A)</f>
        <v>#N/A</v>
      </c>
    </row>
    <row r="124" spans="52:57" ht="11.25" customHeight="1" x14ac:dyDescent="0.25">
      <c r="AZ124" s="100" t="s">
        <v>201</v>
      </c>
      <c r="BA124" s="101">
        <f>_xll.qlInterestRateIndexFixingDate(Currency&amp;"ibor"&amp;Tenor,BB124,Trigger)</f>
        <v>42381</v>
      </c>
      <c r="BB124" s="101">
        <f>_xll.qlCalendarAdvance(Calendar,BB123,AZ124,"f",,Trigger)</f>
        <v>42383</v>
      </c>
      <c r="BC124" s="101">
        <f>_xll.qlInterestRateIndexMaturity(Currency&amp;"ibor"&amp;Tenor,BB124,Trigger)</f>
        <v>42565</v>
      </c>
      <c r="BD124" s="246">
        <f>_xll.qlIndexFixing($AD$5,BA124,TRUE,_xll.ohTrigger(Trigger,Trigger6M))</f>
        <v>6.5401881916149734E-4</v>
      </c>
      <c r="BE124" s="246" t="e">
        <f>IFERROR(_xll.qlIndexFixing($BF$1,BA124,,_xll.ohTrigger(Trigger,Trigger6M)),#N/A)</f>
        <v>#N/A</v>
      </c>
    </row>
    <row r="125" spans="52:57" ht="11.25" customHeight="1" x14ac:dyDescent="0.25">
      <c r="AZ125" s="100" t="s">
        <v>201</v>
      </c>
      <c r="BA125" s="101">
        <f>_xll.qlInterestRateIndexFixingDate(Currency&amp;"ibor"&amp;Tenor,BB125,Trigger)</f>
        <v>42382</v>
      </c>
      <c r="BB125" s="101">
        <f>_xll.qlCalendarAdvance(Calendar,BB124,AZ125,"f",,Trigger)</f>
        <v>42384</v>
      </c>
      <c r="BC125" s="101">
        <f>_xll.qlInterestRateIndexMaturity(Currency&amp;"ibor"&amp;Tenor,BB125,Trigger)</f>
        <v>42566</v>
      </c>
      <c r="BD125" s="246">
        <f>_xll.qlIndexFixing($AD$5,BA125,TRUE,_xll.ohTrigger(Trigger,Trigger6M))</f>
        <v>6.5560655924903444E-4</v>
      </c>
      <c r="BE125" s="246" t="e">
        <f>IFERROR(_xll.qlIndexFixing($BF$1,BA125,,_xll.ohTrigger(Trigger,Trigger6M)),#N/A)</f>
        <v>#N/A</v>
      </c>
    </row>
    <row r="126" spans="52:57" ht="11.25" customHeight="1" x14ac:dyDescent="0.25">
      <c r="AZ126" s="100" t="s">
        <v>201</v>
      </c>
      <c r="BA126" s="101">
        <f>_xll.qlInterestRateIndexFixingDate(Currency&amp;"ibor"&amp;Tenor,BB126,Trigger)</f>
        <v>42383</v>
      </c>
      <c r="BB126" s="101">
        <f>_xll.qlCalendarAdvance(Calendar,BB125,AZ126,"f",,Trigger)</f>
        <v>42387</v>
      </c>
      <c r="BC126" s="101">
        <f>_xll.qlInterestRateIndexMaturity(Currency&amp;"ibor"&amp;Tenor,BB126,Trigger)</f>
        <v>42569</v>
      </c>
      <c r="BD126" s="246">
        <f>_xll.qlIndexFixing($AD$5,BA126,TRUE,_xll.ohTrigger(Trigger,Trigger6M))</f>
        <v>6.6038590025374968E-4</v>
      </c>
      <c r="BE126" s="246" t="e">
        <f>IFERROR(_xll.qlIndexFixing($BF$1,BA126,,_xll.ohTrigger(Trigger,Trigger6M)),#N/A)</f>
        <v>#N/A</v>
      </c>
    </row>
    <row r="127" spans="52:57" ht="11.25" customHeight="1" x14ac:dyDescent="0.25">
      <c r="AZ127" s="100" t="s">
        <v>201</v>
      </c>
      <c r="BA127" s="101">
        <f>_xll.qlInterestRateIndexFixingDate(Currency&amp;"ibor"&amp;Tenor,BB127,Trigger)</f>
        <v>42384</v>
      </c>
      <c r="BB127" s="101">
        <f>_xll.qlCalendarAdvance(Calendar,BB126,AZ127,"f",,Trigger)</f>
        <v>42388</v>
      </c>
      <c r="BC127" s="101">
        <f>_xll.qlInterestRateIndexMaturity(Currency&amp;"ibor"&amp;Tenor,BB127,Trigger)</f>
        <v>42570</v>
      </c>
      <c r="BD127" s="246">
        <f>_xll.qlIndexFixing($AD$5,BA127,TRUE,_xll.ohTrigger(Trigger,Trigger6M))</f>
        <v>6.6198438752421065E-4</v>
      </c>
      <c r="BE127" s="246" t="e">
        <f>IFERROR(_xll.qlIndexFixing($BF$1,BA127,,_xll.ohTrigger(Trigger,Trigger6M)),#N/A)</f>
        <v>#N/A</v>
      </c>
    </row>
    <row r="128" spans="52:57" ht="11.25" customHeight="1" x14ac:dyDescent="0.25">
      <c r="AZ128" s="100" t="s">
        <v>201</v>
      </c>
      <c r="BA128" s="101">
        <f>_xll.qlInterestRateIndexFixingDate(Currency&amp;"ibor"&amp;Tenor,BB128,Trigger)</f>
        <v>42387</v>
      </c>
      <c r="BB128" s="101">
        <f>_xll.qlCalendarAdvance(Calendar,BB127,AZ128,"f",,Trigger)</f>
        <v>42389</v>
      </c>
      <c r="BC128" s="101">
        <f>_xll.qlInterestRateIndexMaturity(Currency&amp;"ibor"&amp;Tenor,BB128,Trigger)</f>
        <v>42571</v>
      </c>
      <c r="BD128" s="246">
        <f>_xll.qlIndexFixing($AD$5,BA128,TRUE,_xll.ohTrigger(Trigger,Trigger6M))</f>
        <v>6.635855616063239E-4</v>
      </c>
      <c r="BE128" s="246" t="e">
        <f>IFERROR(_xll.qlIndexFixing($BF$1,BA128,,_xll.ohTrigger(Trigger,Trigger6M)),#N/A)</f>
        <v>#N/A</v>
      </c>
    </row>
    <row r="129" spans="52:57" ht="11.25" customHeight="1" x14ac:dyDescent="0.25">
      <c r="AZ129" s="100" t="s">
        <v>201</v>
      </c>
      <c r="BA129" s="101">
        <f>_xll.qlInterestRateIndexFixingDate(Currency&amp;"ibor"&amp;Tenor,BB129,Trigger)</f>
        <v>42388</v>
      </c>
      <c r="BB129" s="101">
        <f>_xll.qlCalendarAdvance(Calendar,BB128,AZ129,"f",,Trigger)</f>
        <v>42390</v>
      </c>
      <c r="BC129" s="101">
        <f>_xll.qlInterestRateIndexMaturity(Currency&amp;"ibor"&amp;Tenor,BB129,Trigger)</f>
        <v>42572</v>
      </c>
      <c r="BD129" s="246">
        <f>_xll.qlIndexFixing($AD$5,BA129,TRUE,_xll.ohTrigger(Trigger,Trigger6M))</f>
        <v>6.651894225071167E-4</v>
      </c>
      <c r="BE129" s="246" t="e">
        <f>IFERROR(_xll.qlIndexFixing($BF$1,BA129,,_xll.ohTrigger(Trigger,Trigger6M)),#N/A)</f>
        <v>#N/A</v>
      </c>
    </row>
    <row r="130" spans="52:57" ht="11.25" customHeight="1" x14ac:dyDescent="0.25">
      <c r="AZ130" s="100" t="s">
        <v>201</v>
      </c>
      <c r="BA130" s="101">
        <f>_xll.qlInterestRateIndexFixingDate(Currency&amp;"ibor"&amp;Tenor,BB130,Trigger)</f>
        <v>42389</v>
      </c>
      <c r="BB130" s="101">
        <f>_xll.qlCalendarAdvance(Calendar,BB129,AZ130,"f",,Trigger)</f>
        <v>42391</v>
      </c>
      <c r="BC130" s="101">
        <f>_xll.qlInterestRateIndexMaturity(Currency&amp;"ibor"&amp;Tenor,BB130,Trigger)</f>
        <v>42573</v>
      </c>
      <c r="BD130" s="246">
        <f>_xll.qlIndexFixing($AD$5,BA130,TRUE,_xll.ohTrigger(Trigger,Trigger6M))</f>
        <v>6.6679597023273809E-4</v>
      </c>
      <c r="BE130" s="246" t="e">
        <f>IFERROR(_xll.qlIndexFixing($BF$1,BA130,,_xll.ohTrigger(Trigger,Trigger6M)),#N/A)</f>
        <v>#N/A</v>
      </c>
    </row>
    <row r="131" spans="52:57" ht="11.25" customHeight="1" x14ac:dyDescent="0.25">
      <c r="AZ131" s="100" t="s">
        <v>201</v>
      </c>
      <c r="BA131" s="101">
        <f>_xll.qlInterestRateIndexFixingDate(Currency&amp;"ibor"&amp;Tenor,BB131,Trigger)</f>
        <v>42390</v>
      </c>
      <c r="BB131" s="101">
        <f>_xll.qlCalendarAdvance(Calendar,BB130,AZ131,"f",,Trigger)</f>
        <v>42394</v>
      </c>
      <c r="BC131" s="101">
        <f>_xll.qlInterestRateIndexMaturity(Currency&amp;"ibor"&amp;Tenor,BB131,Trigger)</f>
        <v>42576</v>
      </c>
      <c r="BD131" s="246">
        <f>_xll.qlIndexFixing($AD$5,BA131,TRUE,_xll.ohTrigger(Trigger,Trigger6M))</f>
        <v>6.7163173442445507E-4</v>
      </c>
      <c r="BE131" s="246" t="e">
        <f>IFERROR(_xll.qlIndexFixing($BF$1,BA131,,_xll.ohTrigger(Trigger,Trigger6M)),#N/A)</f>
        <v>#N/A</v>
      </c>
    </row>
    <row r="132" spans="52:57" ht="11.25" customHeight="1" x14ac:dyDescent="0.25">
      <c r="AZ132" s="100" t="s">
        <v>201</v>
      </c>
      <c r="BA132" s="101">
        <f>_xll.qlInterestRateIndexFixingDate(Currency&amp;"ibor"&amp;Tenor,BB132,Trigger)</f>
        <v>42391</v>
      </c>
      <c r="BB132" s="101">
        <f>_xll.qlCalendarAdvance(Calendar,BB131,AZ132,"f",,Trigger)</f>
        <v>42395</v>
      </c>
      <c r="BC132" s="101">
        <f>_xll.qlInterestRateIndexMaturity(Currency&amp;"ibor"&amp;Tenor,BB132,Trigger)</f>
        <v>42577</v>
      </c>
      <c r="BD132" s="246">
        <f>_xll.qlIndexFixing($AD$5,BA132,TRUE,_xll.ohTrigger(Trigger,Trigger6M))</f>
        <v>6.73620888268732E-4</v>
      </c>
      <c r="BE132" s="246" t="e">
        <f>IFERROR(_xll.qlIndexFixing($BF$1,BA132,,_xll.ohTrigger(Trigger,Trigger6M)),#N/A)</f>
        <v>#N/A</v>
      </c>
    </row>
    <row r="133" spans="52:57" ht="11.25" customHeight="1" x14ac:dyDescent="0.25">
      <c r="AZ133" s="100" t="s">
        <v>201</v>
      </c>
      <c r="BA133" s="101">
        <f>_xll.qlInterestRateIndexFixingDate(Currency&amp;"ibor"&amp;Tenor,BB133,Trigger)</f>
        <v>42394</v>
      </c>
      <c r="BB133" s="101">
        <f>_xll.qlCalendarAdvance(Calendar,BB132,AZ133,"f",,Trigger)</f>
        <v>42396</v>
      </c>
      <c r="BC133" s="101">
        <f>_xll.qlInterestRateIndexMaturity(Currency&amp;"ibor"&amp;Tenor,BB133,Trigger)</f>
        <v>42578</v>
      </c>
      <c r="BD133" s="246">
        <f>_xll.qlIndexFixing($AD$5,BA133,TRUE,_xll.ohTrigger(Trigger,Trigger6M))</f>
        <v>6.7561668559789202E-4</v>
      </c>
      <c r="BE133" s="246" t="e">
        <f>IFERROR(_xll.qlIndexFixing($BF$1,BA133,,_xll.ohTrigger(Trigger,Trigger6M)),#N/A)</f>
        <v>#N/A</v>
      </c>
    </row>
    <row r="134" spans="52:57" ht="11.25" customHeight="1" x14ac:dyDescent="0.25">
      <c r="AZ134" s="100" t="s">
        <v>201</v>
      </c>
      <c r="BA134" s="101">
        <f>_xll.qlInterestRateIndexFixingDate(Currency&amp;"ibor"&amp;Tenor,BB134,Trigger)</f>
        <v>42395</v>
      </c>
      <c r="BB134" s="101">
        <f>_xll.qlCalendarAdvance(Calendar,BB133,AZ134,"f",,Trigger)</f>
        <v>42397</v>
      </c>
      <c r="BC134" s="101">
        <f>_xll.qlInterestRateIndexMaturity(Currency&amp;"ibor"&amp;Tenor,BB134,Trigger)</f>
        <v>42579</v>
      </c>
      <c r="BD134" s="246">
        <f>_xll.qlIndexFixing($AD$5,BA134,TRUE,_xll.ohTrigger(Trigger,Trigger6M))</f>
        <v>6.776191264316996E-4</v>
      </c>
      <c r="BE134" s="246" t="e">
        <f>IFERROR(_xll.qlIndexFixing($BF$1,BA134,,_xll.ohTrigger(Trigger,Trigger6M)),#N/A)</f>
        <v>#N/A</v>
      </c>
    </row>
    <row r="135" spans="52:57" ht="11.25" customHeight="1" x14ac:dyDescent="0.25">
      <c r="AZ135" s="100" t="s">
        <v>201</v>
      </c>
      <c r="BA135" s="101">
        <f>_xll.qlInterestRateIndexFixingDate(Currency&amp;"ibor"&amp;Tenor,BB135,Trigger)</f>
        <v>42396</v>
      </c>
      <c r="BB135" s="101">
        <f>_xll.qlCalendarAdvance(Calendar,BB134,AZ135,"f",,Trigger)</f>
        <v>42398</v>
      </c>
      <c r="BC135" s="101">
        <f>_xll.qlInterestRateIndexMaturity(Currency&amp;"ibor"&amp;Tenor,BB135,Trigger)</f>
        <v>42580</v>
      </c>
      <c r="BD135" s="246">
        <f>_xll.qlIndexFixing($AD$5,BA135,TRUE,_xll.ohTrigger(Trigger,Trigger6M))</f>
        <v>6.7962821079167583E-4</v>
      </c>
      <c r="BE135" s="246" t="e">
        <f>IFERROR(_xll.qlIndexFixing($BF$1,BA135,,_xll.ohTrigger(Trigger,Trigger6M)),#N/A)</f>
        <v>#N/A</v>
      </c>
    </row>
    <row r="136" spans="52:57" ht="11.25" customHeight="1" x14ac:dyDescent="0.25">
      <c r="AZ136" s="100" t="s">
        <v>201</v>
      </c>
      <c r="BA136" s="101">
        <f>_xll.qlInterestRateIndexFixingDate(Currency&amp;"ibor"&amp;Tenor,BB136,Trigger)</f>
        <v>42397</v>
      </c>
      <c r="BB136" s="101">
        <f>_xll.qlCalendarAdvance(Calendar,BB135,AZ136,"f",,Trigger)</f>
        <v>42401</v>
      </c>
      <c r="BC136" s="101">
        <f>_xll.qlInterestRateIndexMaturity(Currency&amp;"ibor"&amp;Tenor,BB136,Trigger)</f>
        <v>42583</v>
      </c>
      <c r="BD136" s="246">
        <f>_xll.qlIndexFixing($AD$5,BA136,TRUE,_xll.ohTrigger(Trigger,Trigger6M))</f>
        <v>6.8569532522538292E-4</v>
      </c>
      <c r="BE136" s="246" t="e">
        <f>IFERROR(_xll.qlIndexFixing($BF$1,BA136,,_xll.ohTrigger(Trigger,Trigger6M)),#N/A)</f>
        <v>#N/A</v>
      </c>
    </row>
    <row r="137" spans="52:57" ht="11.25" customHeight="1" x14ac:dyDescent="0.25">
      <c r="AZ137" s="100" t="s">
        <v>201</v>
      </c>
      <c r="BA137" s="101">
        <f>_xll.qlInterestRateIndexFixingDate(Currency&amp;"ibor"&amp;Tenor,BB137,Trigger)</f>
        <v>42398</v>
      </c>
      <c r="BB137" s="101">
        <f>_xll.qlCalendarAdvance(Calendar,BB136,AZ137,"f",,Trigger)</f>
        <v>42402</v>
      </c>
      <c r="BC137" s="101">
        <f>_xll.qlInterestRateIndexMaturity(Currency&amp;"ibor"&amp;Tenor,BB137,Trigger)</f>
        <v>42584</v>
      </c>
      <c r="BD137" s="246">
        <f>_xll.qlIndexFixing($AD$5,BA137,TRUE,_xll.ohTrigger(Trigger,Trigger6M))</f>
        <v>6.877309838894351E-4</v>
      </c>
      <c r="BE137" s="246" t="e">
        <f>IFERROR(_xll.qlIndexFixing($BF$1,BA137,,_xll.ohTrigger(Trigger,Trigger6M)),#N/A)</f>
        <v>#N/A</v>
      </c>
    </row>
    <row r="138" spans="52:57" ht="11.25" customHeight="1" x14ac:dyDescent="0.25">
      <c r="AZ138" s="100" t="s">
        <v>201</v>
      </c>
      <c r="BA138" s="101">
        <f>_xll.qlInterestRateIndexFixingDate(Currency&amp;"ibor"&amp;Tenor,BB138,Trigger)</f>
        <v>42401</v>
      </c>
      <c r="BB138" s="101">
        <f>_xll.qlCalendarAdvance(Calendar,BB137,AZ138,"f",,Trigger)</f>
        <v>42403</v>
      </c>
      <c r="BC138" s="101">
        <f>_xll.qlInterestRateIndexMaturity(Currency&amp;"ibor"&amp;Tenor,BB138,Trigger)</f>
        <v>42585</v>
      </c>
      <c r="BD138" s="246">
        <f>_xll.qlIndexFixing($AD$5,BA138,TRUE,_xll.ohTrigger(Trigger,Trigger6M))</f>
        <v>6.8977328618023497E-4</v>
      </c>
      <c r="BE138" s="246" t="e">
        <f>IFERROR(_xll.qlIndexFixing($BF$1,BA138,,_xll.ohTrigger(Trigger,Trigger6M)),#N/A)</f>
        <v>#N/A</v>
      </c>
    </row>
    <row r="139" spans="52:57" ht="11.25" customHeight="1" x14ac:dyDescent="0.25">
      <c r="AZ139" s="100" t="s">
        <v>201</v>
      </c>
      <c r="BA139" s="101">
        <f>_xll.qlInterestRateIndexFixingDate(Currency&amp;"ibor"&amp;Tenor,BB139,Trigger)</f>
        <v>42402</v>
      </c>
      <c r="BB139" s="101">
        <f>_xll.qlCalendarAdvance(Calendar,BB138,AZ139,"f",,Trigger)</f>
        <v>42404</v>
      </c>
      <c r="BC139" s="101">
        <f>_xll.qlInterestRateIndexMaturity(Currency&amp;"ibor"&amp;Tenor,BB139,Trigger)</f>
        <v>42586</v>
      </c>
      <c r="BD139" s="246">
        <f>_xll.qlIndexFixing($AD$5,BA139,TRUE,_xll.ohTrigger(Trigger,Trigger6M))</f>
        <v>6.9182223211930374E-4</v>
      </c>
      <c r="BE139" s="246" t="e">
        <f>IFERROR(_xll.qlIndexFixing($BF$1,BA139,,_xll.ohTrigger(Trigger,Trigger6M)),#N/A)</f>
        <v>#N/A</v>
      </c>
    </row>
    <row r="140" spans="52:57" ht="11.25" customHeight="1" x14ac:dyDescent="0.25">
      <c r="AZ140" s="100" t="s">
        <v>201</v>
      </c>
      <c r="BA140" s="101">
        <f>_xll.qlInterestRateIndexFixingDate(Currency&amp;"ibor"&amp;Tenor,BB140,Trigger)</f>
        <v>42403</v>
      </c>
      <c r="BB140" s="101">
        <f>_xll.qlCalendarAdvance(Calendar,BB139,AZ140,"f",,Trigger)</f>
        <v>42405</v>
      </c>
      <c r="BC140" s="101">
        <f>_xll.qlInterestRateIndexMaturity(Currency&amp;"ibor"&amp;Tenor,BB140,Trigger)</f>
        <v>42587</v>
      </c>
      <c r="BD140" s="246">
        <f>_xll.qlIndexFixing($AD$5,BA140,TRUE,_xll.ohTrigger(Trigger,Trigger6M))</f>
        <v>6.9387782172684496E-4</v>
      </c>
      <c r="BE140" s="246" t="e">
        <f>IFERROR(_xll.qlIndexFixing($BF$1,BA140,,_xll.ohTrigger(Trigger,Trigger6M)),#N/A)</f>
        <v>#N/A</v>
      </c>
    </row>
    <row r="141" spans="52:57" ht="11.25" customHeight="1" x14ac:dyDescent="0.25">
      <c r="AZ141" s="100" t="s">
        <v>201</v>
      </c>
      <c r="BA141" s="101">
        <f>_xll.qlInterestRateIndexFixingDate(Currency&amp;"ibor"&amp;Tenor,BB141,Trigger)</f>
        <v>42404</v>
      </c>
      <c r="BB141" s="101">
        <f>_xll.qlCalendarAdvance(Calendar,BB140,AZ141,"f",,Trigger)</f>
        <v>42408</v>
      </c>
      <c r="BC141" s="101">
        <f>_xll.qlInterestRateIndexMaturity(Currency&amp;"ibor"&amp;Tenor,BB141,Trigger)</f>
        <v>42590</v>
      </c>
      <c r="BD141" s="246">
        <f>_xll.qlIndexFixing($AD$5,BA141,TRUE,_xll.ohTrigger(Trigger,Trigger6M))</f>
        <v>7.0008445276629279E-4</v>
      </c>
      <c r="BE141" s="246" t="e">
        <f>IFERROR(_xll.qlIndexFixing($BF$1,BA141,,_xll.ohTrigger(Trigger,Trigger6M)),#N/A)</f>
        <v>#N/A</v>
      </c>
    </row>
    <row r="142" spans="52:57" ht="11.25" customHeight="1" x14ac:dyDescent="0.25">
      <c r="AZ142" s="100" t="s">
        <v>201</v>
      </c>
      <c r="BA142" s="101">
        <f>_xll.qlInterestRateIndexFixingDate(Currency&amp;"ibor"&amp;Tenor,BB142,Trigger)</f>
        <v>42405</v>
      </c>
      <c r="BB142" s="101">
        <f>_xll.qlCalendarAdvance(Calendar,BB141,AZ142,"f",,Trigger)</f>
        <v>42409</v>
      </c>
      <c r="BC142" s="101">
        <f>_xll.qlInterestRateIndexMaturity(Currency&amp;"ibor"&amp;Tenor,BB142,Trigger)</f>
        <v>42591</v>
      </c>
      <c r="BD142" s="246">
        <f>_xll.qlIndexFixing($AD$5,BA142,TRUE,_xll.ohTrigger(Trigger,Trigger6M))</f>
        <v>7.0216661725503078E-4</v>
      </c>
      <c r="BE142" s="246" t="e">
        <f>IFERROR(_xll.qlIndexFixing($BF$1,BA142,,_xll.ohTrigger(Trigger,Trigger6M)),#N/A)</f>
        <v>#N/A</v>
      </c>
    </row>
    <row r="143" spans="52:57" ht="11.25" customHeight="1" x14ac:dyDescent="0.25">
      <c r="AZ143" s="100" t="s">
        <v>201</v>
      </c>
      <c r="BA143" s="101">
        <f>_xll.qlInterestRateIndexFixingDate(Currency&amp;"ibor"&amp;Tenor,BB143,Trigger)</f>
        <v>42408</v>
      </c>
      <c r="BB143" s="101">
        <f>_xll.qlCalendarAdvance(Calendar,BB142,AZ143,"f",,Trigger)</f>
        <v>42410</v>
      </c>
      <c r="BC143" s="101">
        <f>_xll.qlInterestRateIndexMaturity(Currency&amp;"ibor"&amp;Tenor,BB143,Trigger)</f>
        <v>42592</v>
      </c>
      <c r="BD143" s="246">
        <f>_xll.qlIndexFixing($AD$5,BA143,TRUE,_xll.ohTrigger(Trigger,Trigger6M))</f>
        <v>7.0425542551589464E-4</v>
      </c>
      <c r="BE143" s="246" t="e">
        <f>IFERROR(_xll.qlIndexFixing($BF$1,BA143,,_xll.ohTrigger(Trigger,Trigger6M)),#N/A)</f>
        <v>#N/A</v>
      </c>
    </row>
    <row r="144" spans="52:57" ht="11.25" customHeight="1" x14ac:dyDescent="0.25">
      <c r="AZ144" s="100" t="s">
        <v>201</v>
      </c>
      <c r="BA144" s="101">
        <f>_xll.qlInterestRateIndexFixingDate(Currency&amp;"ibor"&amp;Tenor,BB144,Trigger)</f>
        <v>42409</v>
      </c>
      <c r="BB144" s="101">
        <f>_xll.qlCalendarAdvance(Calendar,BB143,AZ144,"f",,Trigger)</f>
        <v>42411</v>
      </c>
      <c r="BC144" s="101">
        <f>_xll.qlInterestRateIndexMaturity(Currency&amp;"ibor"&amp;Tenor,BB144,Trigger)</f>
        <v>42593</v>
      </c>
      <c r="BD144" s="246">
        <f>_xll.qlIndexFixing($AD$5,BA144,TRUE,_xll.ohTrigger(Trigger,Trigger6M))</f>
        <v>7.0635087757084478E-4</v>
      </c>
      <c r="BE144" s="246" t="e">
        <f>IFERROR(_xll.qlIndexFixing($BF$1,BA144,,_xll.ohTrigger(Trigger,Trigger6M)),#N/A)</f>
        <v>#N/A</v>
      </c>
    </row>
    <row r="145" spans="52:57" ht="11.25" customHeight="1" x14ac:dyDescent="0.25">
      <c r="AZ145" s="100" t="s">
        <v>201</v>
      </c>
      <c r="BA145" s="101">
        <f>_xll.qlInterestRateIndexFixingDate(Currency&amp;"ibor"&amp;Tenor,BB145,Trigger)</f>
        <v>42410</v>
      </c>
      <c r="BB145" s="101">
        <f>_xll.qlCalendarAdvance(Calendar,BB144,AZ145,"f",,Trigger)</f>
        <v>42412</v>
      </c>
      <c r="BC145" s="101">
        <f>_xll.qlInterestRateIndexMaturity(Currency&amp;"ibor"&amp;Tenor,BB145,Trigger)</f>
        <v>42594</v>
      </c>
      <c r="BD145" s="246">
        <f>_xll.qlIndexFixing($AD$5,BA145,TRUE,_xll.ohTrigger(Trigger,Trigger6M))</f>
        <v>7.0845297344008476E-4</v>
      </c>
      <c r="BE145" s="246" t="e">
        <f>IFERROR(_xll.qlIndexFixing($BF$1,BA145,,_xll.ohTrigger(Trigger,Trigger6M)),#N/A)</f>
        <v>#N/A</v>
      </c>
    </row>
    <row r="146" spans="52:57" ht="11.25" customHeight="1" x14ac:dyDescent="0.25">
      <c r="AZ146" s="100" t="s">
        <v>201</v>
      </c>
      <c r="BA146" s="101">
        <f>_xll.qlInterestRateIndexFixingDate(Currency&amp;"ibor"&amp;Tenor,BB146,Trigger)</f>
        <v>42411</v>
      </c>
      <c r="BB146" s="101">
        <f>_xll.qlCalendarAdvance(Calendar,BB145,AZ146,"f",,Trigger)</f>
        <v>42415</v>
      </c>
      <c r="BC146" s="101">
        <f>_xll.qlInterestRateIndexMaturity(Currency&amp;"ibor"&amp;Tenor,BB146,Trigger)</f>
        <v>42597</v>
      </c>
      <c r="BD146" s="246">
        <f>_xll.qlIndexFixing($AD$5,BA146,TRUE,_xll.ohTrigger(Trigger,Trigger6M))</f>
        <v>7.1479912414831783E-4</v>
      </c>
      <c r="BE146" s="246" t="e">
        <f>IFERROR(_xll.qlIndexFixing($BF$1,BA146,,_xll.ohTrigger(Trigger,Trigger6M)),#N/A)</f>
        <v>#N/A</v>
      </c>
    </row>
    <row r="147" spans="52:57" ht="11.25" customHeight="1" x14ac:dyDescent="0.25">
      <c r="AZ147" s="100" t="s">
        <v>201</v>
      </c>
      <c r="BA147" s="101">
        <f>_xll.qlInterestRateIndexFixingDate(Currency&amp;"ibor"&amp;Tenor,BB147,Trigger)</f>
        <v>42412</v>
      </c>
      <c r="BB147" s="101">
        <f>_xll.qlCalendarAdvance(Calendar,BB146,AZ147,"f",,Trigger)</f>
        <v>42416</v>
      </c>
      <c r="BC147" s="101">
        <f>_xll.qlInterestRateIndexMaturity(Currency&amp;"ibor"&amp;Tenor,BB147,Trigger)</f>
        <v>42598</v>
      </c>
      <c r="BD147" s="246">
        <f>_xll.qlIndexFixing($AD$5,BA147,TRUE,_xll.ohTrigger(Trigger,Trigger6M))</f>
        <v>7.169277954890516E-4</v>
      </c>
      <c r="BE147" s="246" t="e">
        <f>IFERROR(_xll.qlIndexFixing($BF$1,BA147,,_xll.ohTrigger(Trigger,Trigger6M)),#N/A)</f>
        <v>#N/A</v>
      </c>
    </row>
    <row r="148" spans="52:57" ht="11.25" customHeight="1" x14ac:dyDescent="0.25">
      <c r="AZ148" s="100" t="s">
        <v>201</v>
      </c>
      <c r="BA148" s="101">
        <f>_xll.qlInterestRateIndexFixingDate(Currency&amp;"ibor"&amp;Tenor,BB148,Trigger)</f>
        <v>42415</v>
      </c>
      <c r="BB148" s="101">
        <f>_xll.qlCalendarAdvance(Calendar,BB147,AZ148,"f",,Trigger)</f>
        <v>42417</v>
      </c>
      <c r="BC148" s="101">
        <f>_xll.qlInterestRateIndexMaturity(Currency&amp;"ibor"&amp;Tenor,BB148,Trigger)</f>
        <v>42599</v>
      </c>
      <c r="BD148" s="246">
        <f>_xll.qlIndexFixing($AD$5,BA148,TRUE,_xll.ohTrigger(Trigger,Trigger6M))</f>
        <v>7.1906311075080321E-4</v>
      </c>
      <c r="BE148" s="246" t="e">
        <f>IFERROR(_xll.qlIndexFixing($BF$1,BA148,,_xll.ohTrigger(Trigger,Trigger6M)),#N/A)</f>
        <v>#N/A</v>
      </c>
    </row>
    <row r="149" spans="52:57" ht="11.25" customHeight="1" x14ac:dyDescent="0.25">
      <c r="AZ149" s="100" t="s">
        <v>201</v>
      </c>
      <c r="BA149" s="101">
        <f>_xll.qlInterestRateIndexFixingDate(Currency&amp;"ibor"&amp;Tenor,BB149,Trigger)</f>
        <v>42416</v>
      </c>
      <c r="BB149" s="101">
        <f>_xll.qlCalendarAdvance(Calendar,BB148,AZ149,"f",,Trigger)</f>
        <v>42418</v>
      </c>
      <c r="BC149" s="101">
        <f>_xll.qlInterestRateIndexMaturity(Currency&amp;"ibor"&amp;Tenor,BB149,Trigger)</f>
        <v>42600</v>
      </c>
      <c r="BD149" s="246">
        <f>_xll.qlIndexFixing($AD$5,BA149,TRUE,_xll.ohTrigger(Trigger,Trigger6M))</f>
        <v>7.2120506995509374E-4</v>
      </c>
      <c r="BE149" s="246" t="e">
        <f>IFERROR(_xll.qlIndexFixing($BF$1,BA149,,_xll.ohTrigger(Trigger,Trigger6M)),#N/A)</f>
        <v>#N/A</v>
      </c>
    </row>
    <row r="150" spans="52:57" ht="11.25" customHeight="1" x14ac:dyDescent="0.25">
      <c r="AZ150" s="100" t="s">
        <v>201</v>
      </c>
      <c r="BA150" s="101">
        <f>_xll.qlInterestRateIndexFixingDate(Currency&amp;"ibor"&amp;Tenor,BB150,Trigger)</f>
        <v>42417</v>
      </c>
      <c r="BB150" s="101">
        <f>_xll.qlCalendarAdvance(Calendar,BB149,AZ150,"f",,Trigger)</f>
        <v>42419</v>
      </c>
      <c r="BC150" s="101">
        <f>_xll.qlInterestRateIndexMaturity(Currency&amp;"ibor"&amp;Tenor,BB150,Trigger)</f>
        <v>42601</v>
      </c>
      <c r="BD150" s="246">
        <f>_xll.qlIndexFixing($AD$5,BA150,TRUE,_xll.ohTrigger(Trigger,Trigger6M))</f>
        <v>7.2335367312432292E-4</v>
      </c>
      <c r="BE150" s="246" t="e">
        <f>IFERROR(_xll.qlIndexFixing($BF$1,BA150,,_xll.ohTrigger(Trigger,Trigger6M)),#N/A)</f>
        <v>#N/A</v>
      </c>
    </row>
    <row r="151" spans="52:57" ht="11.25" customHeight="1" x14ac:dyDescent="0.25">
      <c r="AZ151" s="100" t="s">
        <v>201</v>
      </c>
      <c r="BA151" s="101">
        <f>_xll.qlInterestRateIndexFixingDate(Currency&amp;"ibor"&amp;Tenor,BB151,Trigger)</f>
        <v>42418</v>
      </c>
      <c r="BB151" s="101">
        <f>_xll.qlCalendarAdvance(Calendar,BB150,AZ151,"f",,Trigger)</f>
        <v>42422</v>
      </c>
      <c r="BC151" s="101">
        <f>_xll.qlInterestRateIndexMaturity(Currency&amp;"ibor"&amp;Tenor,BB151,Trigger)</f>
        <v>42604</v>
      </c>
      <c r="BD151" s="246">
        <f>_xll.qlIndexFixing($AD$5,BA151,TRUE,_xll.ohTrigger(Trigger,Trigger6M))</f>
        <v>7.2983934663290199E-4</v>
      </c>
      <c r="BE151" s="246" t="e">
        <f>IFERROR(_xll.qlIndexFixing($BF$1,BA151,,_xll.ohTrigger(Trigger,Trigger6M)),#N/A)</f>
        <v>#N/A</v>
      </c>
    </row>
    <row r="152" spans="52:57" ht="11.25" customHeight="1" x14ac:dyDescent="0.25">
      <c r="AZ152" s="100" t="s">
        <v>201</v>
      </c>
      <c r="BA152" s="101">
        <f>_xll.qlInterestRateIndexFixingDate(Currency&amp;"ibor"&amp;Tenor,BB152,Trigger)</f>
        <v>42419</v>
      </c>
      <c r="BB152" s="101">
        <f>_xll.qlCalendarAdvance(Calendar,BB151,AZ152,"f",,Trigger)</f>
        <v>42423</v>
      </c>
      <c r="BC152" s="101">
        <f>_xll.qlInterestRateIndexMaturity(Currency&amp;"ibor"&amp;Tenor,BB152,Trigger)</f>
        <v>42605</v>
      </c>
      <c r="BD152" s="246">
        <f>_xll.qlIndexFixing($AD$5,BA152,TRUE,_xll.ohTrigger(Trigger,Trigger6M))</f>
        <v>7.3201452587578065E-4</v>
      </c>
      <c r="BE152" s="246" t="e">
        <f>IFERROR(_xll.qlIndexFixing($BF$1,BA152,,_xll.ohTrigger(Trigger,Trigger6M)),#N/A)</f>
        <v>#N/A</v>
      </c>
    </row>
    <row r="153" spans="52:57" ht="11.25" customHeight="1" x14ac:dyDescent="0.25">
      <c r="AZ153" s="100" t="s">
        <v>201</v>
      </c>
      <c r="BA153" s="101">
        <f>_xll.qlInterestRateIndexFixingDate(Currency&amp;"ibor"&amp;Tenor,BB153,Trigger)</f>
        <v>42422</v>
      </c>
      <c r="BB153" s="101">
        <f>_xll.qlCalendarAdvance(Calendar,BB152,AZ153,"f",,Trigger)</f>
        <v>42424</v>
      </c>
      <c r="BC153" s="101">
        <f>_xll.qlInterestRateIndexMaturity(Currency&amp;"ibor"&amp;Tenor,BB153,Trigger)</f>
        <v>42606</v>
      </c>
      <c r="BD153" s="246">
        <f>_xll.qlIndexFixing($AD$5,BA153,TRUE,_xll.ohTrigger(Trigger,Trigger6M))</f>
        <v>7.3419634919208259E-4</v>
      </c>
      <c r="BE153" s="246" t="e">
        <f>IFERROR(_xll.qlIndexFixing($BF$1,BA153,,_xll.ohTrigger(Trigger,Trigger6M)),#N/A)</f>
        <v>#N/A</v>
      </c>
    </row>
    <row r="154" spans="52:57" ht="11.25" customHeight="1" x14ac:dyDescent="0.25">
      <c r="AZ154" s="100" t="s">
        <v>201</v>
      </c>
      <c r="BA154" s="101">
        <f>_xll.qlInterestRateIndexFixingDate(Currency&amp;"ibor"&amp;Tenor,BB154,Trigger)</f>
        <v>42423</v>
      </c>
      <c r="BB154" s="101">
        <f>_xll.qlCalendarAdvance(Calendar,BB153,AZ154,"f",,Trigger)</f>
        <v>42425</v>
      </c>
      <c r="BC154" s="101">
        <f>_xll.qlInterestRateIndexMaturity(Currency&amp;"ibor"&amp;Tenor,BB154,Trigger)</f>
        <v>42607</v>
      </c>
      <c r="BD154" s="246">
        <f>_xll.qlIndexFixing($AD$5,BA154,TRUE,_xll.ohTrigger(Trigger,Trigger6M))</f>
        <v>7.3886510708358203E-4</v>
      </c>
      <c r="BE154" s="246" t="e">
        <f>IFERROR(_xll.qlIndexFixing($BF$1,BA154,,_xll.ohTrigger(Trigger,Trigger6M)),#N/A)</f>
        <v>#N/A</v>
      </c>
    </row>
    <row r="155" spans="52:57" ht="11.25" customHeight="1" x14ac:dyDescent="0.25">
      <c r="AZ155" s="100" t="s">
        <v>201</v>
      </c>
      <c r="BA155" s="101">
        <f>_xll.qlInterestRateIndexFixingDate(Currency&amp;"ibor"&amp;Tenor,BB155,Trigger)</f>
        <v>42424</v>
      </c>
      <c r="BB155" s="101">
        <f>_xll.qlCalendarAdvance(Calendar,BB154,AZ155,"f",,Trigger)</f>
        <v>42426</v>
      </c>
      <c r="BC155" s="101">
        <f>_xll.qlInterestRateIndexMaturity(Currency&amp;"ibor"&amp;Tenor,BB155,Trigger)</f>
        <v>42608</v>
      </c>
      <c r="BD155" s="246">
        <f>_xll.qlIndexFixing($AD$5,BA155,TRUE,_xll.ohTrigger(Trigger,Trigger6M))</f>
        <v>7.4356327273218995E-4</v>
      </c>
      <c r="BE155" s="246" t="e">
        <f>IFERROR(_xll.qlIndexFixing($BF$1,BA155,,_xll.ohTrigger(Trigger,Trigger6M)),#N/A)</f>
        <v>#N/A</v>
      </c>
    </row>
    <row r="156" spans="52:57" ht="11.25" customHeight="1" x14ac:dyDescent="0.25">
      <c r="AZ156" s="100" t="s">
        <v>201</v>
      </c>
      <c r="BA156" s="101">
        <f>_xll.qlInterestRateIndexFixingDate(Currency&amp;"ibor"&amp;Tenor,BB156,Trigger)</f>
        <v>42425</v>
      </c>
      <c r="BB156" s="101">
        <f>_xll.qlCalendarAdvance(Calendar,BB155,AZ156,"f",,Trigger)</f>
        <v>42429</v>
      </c>
      <c r="BC156" s="101">
        <f>_xll.qlInterestRateIndexMaturity(Currency&amp;"ibor"&amp;Tenor,BB156,Trigger)</f>
        <v>42613</v>
      </c>
      <c r="BD156" s="246">
        <f>_xll.qlIndexFixing($AD$5,BA156,TRUE,_xll.ohTrigger(Trigger,Trigger6M))</f>
        <v>7.5991294043386149E-4</v>
      </c>
      <c r="BE156" s="246" t="e">
        <f>IFERROR(_xll.qlIndexFixing($BF$1,BA156,,_xll.ohTrigger(Trigger,Trigger6M)),#N/A)</f>
        <v>#N/A</v>
      </c>
    </row>
    <row r="157" spans="52:57" ht="11.25" customHeight="1" x14ac:dyDescent="0.25">
      <c r="AZ157" s="100" t="s">
        <v>201</v>
      </c>
      <c r="BA157" s="101">
        <f>_xll.qlInterestRateIndexFixingDate(Currency&amp;"ibor"&amp;Tenor,BB157,Trigger)</f>
        <v>42426</v>
      </c>
      <c r="BB157" s="101">
        <f>_xll.qlCalendarAdvance(Calendar,BB156,AZ157,"f",,Trigger)</f>
        <v>42430</v>
      </c>
      <c r="BC157" s="101">
        <f>_xll.qlInterestRateIndexMaturity(Currency&amp;"ibor"&amp;Tenor,BB157,Trigger)</f>
        <v>42614</v>
      </c>
      <c r="BD157" s="246">
        <f>_xll.qlIndexFixing($AD$5,BA157,TRUE,_xll.ohTrigger(Trigger,Trigger6M))</f>
        <v>7.6469485339815955E-4</v>
      </c>
      <c r="BE157" s="246" t="e">
        <f>IFERROR(_xll.qlIndexFixing($BF$1,BA157,,_xll.ohTrigger(Trigger,Trigger6M)),#N/A)</f>
        <v>#N/A</v>
      </c>
    </row>
    <row r="158" spans="52:57" ht="11.25" customHeight="1" x14ac:dyDescent="0.25">
      <c r="AZ158" s="100" t="s">
        <v>201</v>
      </c>
      <c r="BA158" s="101">
        <f>_xll.qlInterestRateIndexFixingDate(Currency&amp;"ibor"&amp;Tenor,BB158,Trigger)</f>
        <v>42429</v>
      </c>
      <c r="BB158" s="101">
        <f>_xll.qlCalendarAdvance(Calendar,BB157,AZ158,"f",,Trigger)</f>
        <v>42431</v>
      </c>
      <c r="BC158" s="101">
        <f>_xll.qlInterestRateIndexMaturity(Currency&amp;"ibor"&amp;Tenor,BB158,Trigger)</f>
        <v>42615</v>
      </c>
      <c r="BD158" s="246">
        <f>_xll.qlIndexFixing($AD$5,BA158,TRUE,_xll.ohTrigger(Trigger,Trigger6M))</f>
        <v>7.6950585576117338E-4</v>
      </c>
      <c r="BE158" s="246" t="e">
        <f>IFERROR(_xll.qlIndexFixing($BF$1,BA158,,_xll.ohTrigger(Trigger,Trigger6M)),#N/A)</f>
        <v>#N/A</v>
      </c>
    </row>
    <row r="159" spans="52:57" ht="11.25" customHeight="1" x14ac:dyDescent="0.25">
      <c r="AZ159" s="100" t="s">
        <v>201</v>
      </c>
      <c r="BA159" s="101">
        <f>_xll.qlInterestRateIndexFixingDate(Currency&amp;"ibor"&amp;Tenor,BB159,Trigger)</f>
        <v>42430</v>
      </c>
      <c r="BB159" s="101">
        <f>_xll.qlCalendarAdvance(Calendar,BB158,AZ159,"f",,Trigger)</f>
        <v>42432</v>
      </c>
      <c r="BC159" s="101">
        <f>_xll.qlInterestRateIndexMaturity(Currency&amp;"ibor"&amp;Tenor,BB159,Trigger)</f>
        <v>42618</v>
      </c>
      <c r="BD159" s="246">
        <f>_xll.qlIndexFixing($AD$5,BA159,TRUE,_xll.ohTrigger(Trigger,Trigger6M))</f>
        <v>7.7631608498467607E-4</v>
      </c>
      <c r="BE159" s="246" t="e">
        <f>IFERROR(_xll.qlIndexFixing($BF$1,BA159,,_xll.ohTrigger(Trigger,Trigger6M)),#N/A)</f>
        <v>#N/A</v>
      </c>
    </row>
    <row r="160" spans="52:57" ht="11.25" customHeight="1" x14ac:dyDescent="0.25">
      <c r="AZ160" s="100" t="s">
        <v>201</v>
      </c>
      <c r="BA160" s="101">
        <f>_xll.qlInterestRateIndexFixingDate(Currency&amp;"ibor"&amp;Tenor,BB160,Trigger)</f>
        <v>42431</v>
      </c>
      <c r="BB160" s="101">
        <f>_xll.qlCalendarAdvance(Calendar,BB159,AZ160,"f",,Trigger)</f>
        <v>42433</v>
      </c>
      <c r="BC160" s="101">
        <f>_xll.qlInterestRateIndexMaturity(Currency&amp;"ibor"&amp;Tenor,BB160,Trigger)</f>
        <v>42618</v>
      </c>
      <c r="BD160" s="246">
        <f>_xll.qlIndexFixing($AD$5,BA160,TRUE,_xll.ohTrigger(Trigger,Trigger6M))</f>
        <v>7.8018379276882102E-4</v>
      </c>
      <c r="BE160" s="246" t="e">
        <f>IFERROR(_xll.qlIndexFixing($BF$1,BA160,,_xll.ohTrigger(Trigger,Trigger6M)),#N/A)</f>
        <v>#N/A</v>
      </c>
    </row>
    <row r="161" spans="52:57" ht="11.25" customHeight="1" x14ac:dyDescent="0.25">
      <c r="AZ161" s="100" t="s">
        <v>201</v>
      </c>
      <c r="BA161" s="101">
        <f>_xll.qlInterestRateIndexFixingDate(Currency&amp;"ibor"&amp;Tenor,BB161,Trigger)</f>
        <v>42432</v>
      </c>
      <c r="BB161" s="101">
        <f>_xll.qlCalendarAdvance(Calendar,BB160,AZ161,"f",,Trigger)</f>
        <v>42436</v>
      </c>
      <c r="BC161" s="101">
        <f>_xll.qlInterestRateIndexMaturity(Currency&amp;"ibor"&amp;Tenor,BB161,Trigger)</f>
        <v>42620</v>
      </c>
      <c r="BD161" s="246">
        <f>_xll.qlIndexFixing($AD$5,BA161,TRUE,_xll.ohTrigger(Trigger,Trigger6M))</f>
        <v>7.9399721610702882E-4</v>
      </c>
      <c r="BE161" s="246" t="e">
        <f>IFERROR(_xll.qlIndexFixing($BF$1,BA161,,_xll.ohTrigger(Trigger,Trigger6M)),#N/A)</f>
        <v>#N/A</v>
      </c>
    </row>
    <row r="162" spans="52:57" ht="11.25" customHeight="1" x14ac:dyDescent="0.25">
      <c r="AZ162" s="100" t="s">
        <v>201</v>
      </c>
      <c r="BA162" s="101">
        <f>_xll.qlInterestRateIndexFixingDate(Currency&amp;"ibor"&amp;Tenor,BB162,Trigger)</f>
        <v>42433</v>
      </c>
      <c r="BB162" s="101">
        <f>_xll.qlCalendarAdvance(Calendar,BB161,AZ162,"f",,Trigger)</f>
        <v>42437</v>
      </c>
      <c r="BC162" s="101">
        <f>_xll.qlInterestRateIndexMaturity(Currency&amp;"ibor"&amp;Tenor,BB162,Trigger)</f>
        <v>42621</v>
      </c>
      <c r="BD162" s="246">
        <f>_xll.qlIndexFixing($AD$5,BA162,TRUE,_xll.ohTrigger(Trigger,Trigger6M))</f>
        <v>7.9898275941087365E-4</v>
      </c>
      <c r="BE162" s="246" t="e">
        <f>IFERROR(_xll.qlIndexFixing($BF$1,BA162,,_xll.ohTrigger(Trigger,Trigger6M)),#N/A)</f>
        <v>#N/A</v>
      </c>
    </row>
    <row r="163" spans="52:57" ht="11.25" customHeight="1" x14ac:dyDescent="0.25">
      <c r="AZ163" s="100" t="s">
        <v>201</v>
      </c>
      <c r="BA163" s="101">
        <f>_xll.qlInterestRateIndexFixingDate(Currency&amp;"ibor"&amp;Tenor,BB163,Trigger)</f>
        <v>42436</v>
      </c>
      <c r="BB163" s="101">
        <f>_xll.qlCalendarAdvance(Calendar,BB162,AZ163,"f",,Trigger)</f>
        <v>42438</v>
      </c>
      <c r="BC163" s="101">
        <f>_xll.qlInterestRateIndexMaturity(Currency&amp;"ibor"&amp;Tenor,BB163,Trigger)</f>
        <v>42622</v>
      </c>
      <c r="BD163" s="246">
        <f>_xll.qlIndexFixing($AD$5,BA163,TRUE,_xll.ohTrigger(Trigger,Trigger6M))</f>
        <v>8.0399739364177703E-4</v>
      </c>
      <c r="BE163" s="246" t="e">
        <f>IFERROR(_xll.qlIndexFixing($BF$1,BA163,,_xll.ohTrigger(Trigger,Trigger6M)),#N/A)</f>
        <v>#N/A</v>
      </c>
    </row>
    <row r="164" spans="52:57" ht="11.25" customHeight="1" x14ac:dyDescent="0.25">
      <c r="AZ164" s="100" t="s">
        <v>201</v>
      </c>
      <c r="BA164" s="101">
        <f>_xll.qlInterestRateIndexFixingDate(Currency&amp;"ibor"&amp;Tenor,BB164,Trigger)</f>
        <v>42437</v>
      </c>
      <c r="BB164" s="101">
        <f>_xll.qlCalendarAdvance(Calendar,BB163,AZ164,"f",,Trigger)</f>
        <v>42439</v>
      </c>
      <c r="BC164" s="101">
        <f>_xll.qlInterestRateIndexMaturity(Currency&amp;"ibor"&amp;Tenor,BB164,Trigger)</f>
        <v>42625</v>
      </c>
      <c r="BD164" s="246">
        <f>_xll.qlIndexFixing($AD$5,BA164,TRUE,_xll.ohTrigger(Trigger,Trigger6M))</f>
        <v>8.107660314750039E-4</v>
      </c>
      <c r="BE164" s="246" t="e">
        <f>IFERROR(_xll.qlIndexFixing($BF$1,BA164,,_xll.ohTrigger(Trigger,Trigger6M)),#N/A)</f>
        <v>#N/A</v>
      </c>
    </row>
    <row r="165" spans="52:57" ht="11.25" customHeight="1" x14ac:dyDescent="0.25">
      <c r="AZ165" s="100" t="s">
        <v>201</v>
      </c>
      <c r="BA165" s="101">
        <f>_xll.qlInterestRateIndexFixingDate(Currency&amp;"ibor"&amp;Tenor,BB165,Trigger)</f>
        <v>42438</v>
      </c>
      <c r="BB165" s="101">
        <f>_xll.qlCalendarAdvance(Calendar,BB164,AZ165,"f",,Trigger)</f>
        <v>42440</v>
      </c>
      <c r="BC165" s="101">
        <f>_xll.qlInterestRateIndexMaturity(Currency&amp;"ibor"&amp;Tenor,BB165,Trigger)</f>
        <v>42625</v>
      </c>
      <c r="BD165" s="246">
        <f>_xll.qlIndexFixing($AD$5,BA165,TRUE,_xll.ohTrigger(Trigger,Trigger6M))</f>
        <v>8.1495822372479624E-4</v>
      </c>
      <c r="BE165" s="246" t="e">
        <f>IFERROR(_xll.qlIndexFixing($BF$1,BA165,,_xll.ohTrigger(Trigger,Trigger6M)),#N/A)</f>
        <v>#N/A</v>
      </c>
    </row>
    <row r="166" spans="52:57" ht="11.25" customHeight="1" x14ac:dyDescent="0.25">
      <c r="AZ166" s="100" t="s">
        <v>201</v>
      </c>
      <c r="BA166" s="101">
        <f>_xll.qlInterestRateIndexFixingDate(Currency&amp;"ibor"&amp;Tenor,BB166,Trigger)</f>
        <v>42439</v>
      </c>
      <c r="BB166" s="101">
        <f>_xll.qlCalendarAdvance(Calendar,BB165,AZ166,"f",,Trigger)</f>
        <v>42443</v>
      </c>
      <c r="BC166" s="101">
        <f>_xll.qlInterestRateIndexMaturity(Currency&amp;"ibor"&amp;Tenor,BB166,Trigger)</f>
        <v>42627</v>
      </c>
      <c r="BD166" s="246">
        <f>_xll.qlIndexFixing($AD$5,BA166,TRUE,_xll.ohTrigger(Trigger,Trigger6M))</f>
        <v>8.2950693657022647E-4</v>
      </c>
      <c r="BE166" s="246" t="e">
        <f>IFERROR(_xll.qlIndexFixing($BF$1,BA166,,_xll.ohTrigger(Trigger,Trigger6M)),#N/A)</f>
        <v>#N/A</v>
      </c>
    </row>
    <row r="167" spans="52:57" ht="11.25" customHeight="1" x14ac:dyDescent="0.25">
      <c r="AZ167" s="100" t="s">
        <v>201</v>
      </c>
      <c r="BA167" s="101">
        <f>_xll.qlInterestRateIndexFixingDate(Currency&amp;"ibor"&amp;Tenor,BB167,Trigger)</f>
        <v>42440</v>
      </c>
      <c r="BB167" s="101">
        <f>_xll.qlCalendarAdvance(Calendar,BB166,AZ167,"f",,Trigger)</f>
        <v>42444</v>
      </c>
      <c r="BC167" s="101">
        <f>_xll.qlInterestRateIndexMaturity(Currency&amp;"ibor"&amp;Tenor,BB167,Trigger)</f>
        <v>42628</v>
      </c>
      <c r="BD167" s="246">
        <f>_xll.qlIndexFixing($AD$5,BA167,TRUE,_xll.ohTrigger(Trigger,Trigger6M))</f>
        <v>8.3469612110273364E-4</v>
      </c>
      <c r="BE167" s="246" t="e">
        <f>IFERROR(_xll.qlIndexFixing($BF$1,BA167,,_xll.ohTrigger(Trigger,Trigger6M)),#N/A)</f>
        <v>#N/A</v>
      </c>
    </row>
    <row r="168" spans="52:57" ht="11.25" customHeight="1" x14ac:dyDescent="0.25">
      <c r="AZ168" s="100" t="s">
        <v>201</v>
      </c>
      <c r="BA168" s="101">
        <f>_xll.qlInterestRateIndexFixingDate(Currency&amp;"ibor"&amp;Tenor,BB168,Trigger)</f>
        <v>42443</v>
      </c>
      <c r="BB168" s="101">
        <f>_xll.qlCalendarAdvance(Calendar,BB167,AZ168,"f",,Trigger)</f>
        <v>42445</v>
      </c>
      <c r="BC168" s="101">
        <f>_xll.qlInterestRateIndexMaturity(Currency&amp;"ibor"&amp;Tenor,BB168,Trigger)</f>
        <v>42629</v>
      </c>
      <c r="BD168" s="246">
        <f>_xll.qlIndexFixing($AD$5,BA168,TRUE,_xll.ohTrigger(Trigger,Trigger6M))</f>
        <v>8.4033994339832968E-4</v>
      </c>
      <c r="BE168" s="246" t="e">
        <f>IFERROR(_xll.qlIndexFixing($BF$1,BA168,,_xll.ohTrigger(Trigger,Trigger6M)),#N/A)</f>
        <v>#N/A</v>
      </c>
    </row>
    <row r="169" spans="52:57" ht="11.25" customHeight="1" x14ac:dyDescent="0.25">
      <c r="AZ169" s="100" t="s">
        <v>201</v>
      </c>
      <c r="BA169" s="101">
        <f>_xll.qlInterestRateIndexFixingDate(Currency&amp;"ibor"&amp;Tenor,BB169,Trigger)</f>
        <v>42444</v>
      </c>
      <c r="BB169" s="101">
        <f>_xll.qlCalendarAdvance(Calendar,BB168,AZ169,"f",,Trigger)</f>
        <v>42446</v>
      </c>
      <c r="BC169" s="101">
        <f>_xll.qlInterestRateIndexMaturity(Currency&amp;"ibor"&amp;Tenor,BB169,Trigger)</f>
        <v>42632</v>
      </c>
      <c r="BD169" s="246">
        <f>_xll.qlIndexFixing($AD$5,BA169,TRUE,_xll.ohTrigger(Trigger,Trigger6M))</f>
        <v>8.4468810867081986E-4</v>
      </c>
      <c r="BE169" s="246" t="e">
        <f>IFERROR(_xll.qlIndexFixing($BF$1,BA169,,_xll.ohTrigger(Trigger,Trigger6M)),#N/A)</f>
        <v>#N/A</v>
      </c>
    </row>
    <row r="170" spans="52:57" ht="11.25" customHeight="1" x14ac:dyDescent="0.25">
      <c r="AZ170" s="100" t="s">
        <v>201</v>
      </c>
      <c r="BA170" s="101">
        <f>_xll.qlInterestRateIndexFixingDate(Currency&amp;"ibor"&amp;Tenor,BB170,Trigger)</f>
        <v>42445</v>
      </c>
      <c r="BB170" s="101">
        <f>_xll.qlCalendarAdvance(Calendar,BB169,AZ170,"f",,Trigger)</f>
        <v>42447</v>
      </c>
      <c r="BC170" s="101">
        <f>_xll.qlInterestRateIndexMaturity(Currency&amp;"ibor"&amp;Tenor,BB170,Trigger)</f>
        <v>42632</v>
      </c>
      <c r="BD170" s="246">
        <f>_xll.qlIndexFixing($AD$5,BA170,TRUE,_xll.ohTrigger(Trigger,Trigger6M))</f>
        <v>8.4551783337582771E-4</v>
      </c>
      <c r="BE170" s="246" t="e">
        <f>IFERROR(_xll.qlIndexFixing($BF$1,BA170,,_xll.ohTrigger(Trigger,Trigger6M)),#N/A)</f>
        <v>#N/A</v>
      </c>
    </row>
    <row r="171" spans="52:57" ht="11.25" customHeight="1" x14ac:dyDescent="0.25">
      <c r="AZ171" s="100" t="s">
        <v>201</v>
      </c>
      <c r="BA171" s="101">
        <f>_xll.qlInterestRateIndexFixingDate(Currency&amp;"ibor"&amp;Tenor,BB171,Trigger)</f>
        <v>42446</v>
      </c>
      <c r="BB171" s="101">
        <f>_xll.qlCalendarAdvance(Calendar,BB170,AZ171,"f",,Trigger)</f>
        <v>42450</v>
      </c>
      <c r="BC171" s="101">
        <f>_xll.qlInterestRateIndexMaturity(Currency&amp;"ibor"&amp;Tenor,BB171,Trigger)</f>
        <v>42634</v>
      </c>
      <c r="BD171" s="246">
        <f>_xll.qlIndexFixing($AD$5,BA171,TRUE,_xll.ohTrigger(Trigger,Trigger6M))</f>
        <v>8.5035133791650679E-4</v>
      </c>
      <c r="BE171" s="246" t="e">
        <f>IFERROR(_xll.qlIndexFixing($BF$1,BA171,,_xll.ohTrigger(Trigger,Trigger6M)),#N/A)</f>
        <v>#N/A</v>
      </c>
    </row>
    <row r="172" spans="52:57" ht="11.25" customHeight="1" x14ac:dyDescent="0.25">
      <c r="AZ172" s="100" t="s">
        <v>201</v>
      </c>
      <c r="BA172" s="101">
        <f>_xll.qlInterestRateIndexFixingDate(Currency&amp;"ibor"&amp;Tenor,BB172,Trigger)</f>
        <v>42447</v>
      </c>
      <c r="BB172" s="101">
        <f>_xll.qlCalendarAdvance(Calendar,BB171,AZ172,"f",,Trigger)</f>
        <v>42451</v>
      </c>
      <c r="BC172" s="101">
        <f>_xll.qlInterestRateIndexMaturity(Currency&amp;"ibor"&amp;Tenor,BB172,Trigger)</f>
        <v>42635</v>
      </c>
      <c r="BD172" s="246">
        <f>_xll.qlIndexFixing($AD$5,BA172,TRUE,_xll.ohTrigger(Trigger,Trigger6M))</f>
        <v>8.5235469132836385E-4</v>
      </c>
      <c r="BE172" s="246" t="e">
        <f>IFERROR(_xll.qlIndexFixing($BF$1,BA172,,_xll.ohTrigger(Trigger,Trigger6M)),#N/A)</f>
        <v>#N/A</v>
      </c>
    </row>
    <row r="173" spans="52:57" ht="11.25" customHeight="1" x14ac:dyDescent="0.25">
      <c r="AZ173" s="100" t="s">
        <v>201</v>
      </c>
      <c r="BA173" s="101">
        <f>_xll.qlInterestRateIndexFixingDate(Currency&amp;"ibor"&amp;Tenor,BB173,Trigger)</f>
        <v>42450</v>
      </c>
      <c r="BB173" s="101">
        <f>_xll.qlCalendarAdvance(Calendar,BB172,AZ173,"f",,Trigger)</f>
        <v>42452</v>
      </c>
      <c r="BC173" s="101">
        <f>_xll.qlInterestRateIndexMaturity(Currency&amp;"ibor"&amp;Tenor,BB173,Trigger)</f>
        <v>42636</v>
      </c>
      <c r="BD173" s="246">
        <f>_xll.qlIndexFixing($AD$5,BA173,TRUE,_xll.ohTrigger(Trigger,Trigger6M))</f>
        <v>8.5435840291240835E-4</v>
      </c>
      <c r="BE173" s="246" t="e">
        <f>IFERROR(_xll.qlIndexFixing($BF$1,BA173,,_xll.ohTrigger(Trigger,Trigger6M)),#N/A)</f>
        <v>#N/A</v>
      </c>
    </row>
    <row r="174" spans="52:57" ht="11.25" customHeight="1" x14ac:dyDescent="0.25">
      <c r="AZ174" s="100" t="s">
        <v>201</v>
      </c>
      <c r="BA174" s="101">
        <f>_xll.qlInterestRateIndexFixingDate(Currency&amp;"ibor"&amp;Tenor,BB174,Trigger)</f>
        <v>42451</v>
      </c>
      <c r="BB174" s="101">
        <f>_xll.qlCalendarAdvance(Calendar,BB173,AZ174,"f",,Trigger)</f>
        <v>42453</v>
      </c>
      <c r="BC174" s="101">
        <f>_xll.qlInterestRateIndexMaturity(Currency&amp;"ibor"&amp;Tenor,BB174,Trigger)</f>
        <v>42639</v>
      </c>
      <c r="BD174" s="246">
        <f>_xll.qlIndexFixing($AD$5,BA174,TRUE,_xll.ohTrigger(Trigger,Trigger6M))</f>
        <v>8.5871398820991363E-4</v>
      </c>
      <c r="BE174" s="246" t="e">
        <f>IFERROR(_xll.qlIndexFixing($BF$1,BA174,,_xll.ohTrigger(Trigger,Trigger6M)),#N/A)</f>
        <v>#N/A</v>
      </c>
    </row>
    <row r="175" spans="52:57" ht="11.25" customHeight="1" x14ac:dyDescent="0.25">
      <c r="AZ175" s="100" t="s">
        <v>201</v>
      </c>
      <c r="BA175" s="101">
        <f>_xll.qlInterestRateIndexFixingDate(Currency&amp;"ibor"&amp;Tenor,BB175,Trigger)</f>
        <v>42452</v>
      </c>
      <c r="BB175" s="101">
        <f>_xll.qlCalendarAdvance(Calendar,BB174,AZ175,"f",,Trigger)</f>
        <v>42458</v>
      </c>
      <c r="BC175" s="101">
        <f>_xll.qlInterestRateIndexMaturity(Currency&amp;"ibor"&amp;Tenor,BB175,Trigger)</f>
        <v>42642</v>
      </c>
      <c r="BD175" s="246">
        <f>_xll.qlIndexFixing($AD$5,BA175,TRUE,_xll.ohTrigger(Trigger,Trigger6M))</f>
        <v>8.6638819409300073E-4</v>
      </c>
      <c r="BE175" s="246" t="e">
        <f>IFERROR(_xll.qlIndexFixing($BF$1,BA175,,_xll.ohTrigger(Trigger,Trigger6M)),#N/A)</f>
        <v>#N/A</v>
      </c>
    </row>
    <row r="176" spans="52:57" ht="11.25" customHeight="1" x14ac:dyDescent="0.25">
      <c r="AZ176" s="100" t="s">
        <v>201</v>
      </c>
      <c r="BA176" s="101">
        <f>_xll.qlInterestRateIndexFixingDate(Currency&amp;"ibor"&amp;Tenor,BB176,Trigger)</f>
        <v>42453</v>
      </c>
      <c r="BB176" s="101">
        <f>_xll.qlCalendarAdvance(Calendar,BB175,AZ176,"f",,Trigger)</f>
        <v>42459</v>
      </c>
      <c r="BC176" s="101">
        <f>_xll.qlInterestRateIndexMaturity(Currency&amp;"ibor"&amp;Tenor,BB176,Trigger)</f>
        <v>42643</v>
      </c>
      <c r="BD176" s="246">
        <f>_xll.qlIndexFixing($AD$5,BA176,TRUE,_xll.ohTrigger(Trigger,Trigger6M))</f>
        <v>8.6839441291233419E-4</v>
      </c>
      <c r="BE176" s="246" t="e">
        <f>IFERROR(_xll.qlIndexFixing($BF$1,BA176,,_xll.ohTrigger(Trigger,Trigger6M)),#N/A)</f>
        <v>#N/A</v>
      </c>
    </row>
    <row r="177" spans="52:57" ht="11.25" customHeight="1" x14ac:dyDescent="0.25">
      <c r="AZ177" s="100" t="s">
        <v>201</v>
      </c>
      <c r="BA177" s="101">
        <f>_xll.qlInterestRateIndexFixingDate(Currency&amp;"ibor"&amp;Tenor,BB177,Trigger)</f>
        <v>42458</v>
      </c>
      <c r="BB177" s="101">
        <f>_xll.qlCalendarAdvance(Calendar,BB176,AZ177,"f",,Trigger)</f>
        <v>42460</v>
      </c>
      <c r="BC177" s="101">
        <f>_xll.qlInterestRateIndexMaturity(Currency&amp;"ibor"&amp;Tenor,BB177,Trigger)</f>
        <v>42643</v>
      </c>
      <c r="BD177" s="246">
        <f>_xll.qlIndexFixing($AD$5,BA177,TRUE,_xll.ohTrigger(Trigger,Trigger6M))</f>
        <v>8.6922052653822315E-4</v>
      </c>
      <c r="BE177" s="246" t="e">
        <f>IFERROR(_xll.qlIndexFixing($BF$1,BA177,,_xll.ohTrigger(Trigger,Trigger6M)),#N/A)</f>
        <v>#N/A</v>
      </c>
    </row>
    <row r="178" spans="52:57" ht="11.25" customHeight="1" x14ac:dyDescent="0.25">
      <c r="AZ178" s="100" t="s">
        <v>201</v>
      </c>
      <c r="BA178" s="101">
        <f>_xll.qlInterestRateIndexFixingDate(Currency&amp;"ibor"&amp;Tenor,BB178,Trigger)</f>
        <v>42459</v>
      </c>
      <c r="BB178" s="101">
        <f>_xll.qlCalendarAdvance(Calendar,BB177,AZ178,"f",,Trigger)</f>
        <v>42461</v>
      </c>
      <c r="BC178" s="101">
        <f>_xll.qlInterestRateIndexMaturity(Currency&amp;"ibor"&amp;Tenor,BB178,Trigger)</f>
        <v>42646</v>
      </c>
      <c r="BD178" s="246">
        <f>_xll.qlIndexFixing($AD$5,BA178,TRUE,_xll.ohTrigger(Trigger,Trigger6M))</f>
        <v>8.7358715015591634E-4</v>
      </c>
      <c r="BE178" s="246" t="e">
        <f>IFERROR(_xll.qlIndexFixing($BF$1,BA178,,_xll.ohTrigger(Trigger,Trigger6M)),#N/A)</f>
        <v>#N/A</v>
      </c>
    </row>
    <row r="179" spans="52:57" ht="11.25" customHeight="1" x14ac:dyDescent="0.25">
      <c r="AZ179" s="100" t="s">
        <v>201</v>
      </c>
      <c r="BA179" s="101">
        <f>_xll.qlInterestRateIndexFixingDate(Currency&amp;"ibor"&amp;Tenor,BB179,Trigger)</f>
        <v>42460</v>
      </c>
      <c r="BB179" s="101">
        <f>_xll.qlCalendarAdvance(Calendar,BB178,AZ179,"f",,Trigger)</f>
        <v>42464</v>
      </c>
      <c r="BC179" s="101">
        <f>_xll.qlInterestRateIndexMaturity(Currency&amp;"ibor"&amp;Tenor,BB179,Trigger)</f>
        <v>42647</v>
      </c>
      <c r="BD179" s="246">
        <f>_xll.qlIndexFixing($AD$5,BA179,TRUE,_xll.ohTrigger(Trigger,Trigger6M))</f>
        <v>8.7724908681776779E-4</v>
      </c>
      <c r="BE179" s="246" t="e">
        <f>IFERROR(_xll.qlIndexFixing($BF$1,BA179,,_xll.ohTrigger(Trigger,Trigger6M)),#N/A)</f>
        <v>#N/A</v>
      </c>
    </row>
    <row r="180" spans="52:57" ht="11.25" customHeight="1" x14ac:dyDescent="0.25">
      <c r="AZ180" s="100" t="s">
        <v>201</v>
      </c>
      <c r="BA180" s="101">
        <f>_xll.qlInterestRateIndexFixingDate(Currency&amp;"ibor"&amp;Tenor,BB180,Trigger)</f>
        <v>42461</v>
      </c>
      <c r="BB180" s="101">
        <f>_xll.qlCalendarAdvance(Calendar,BB179,AZ180,"f",,Trigger)</f>
        <v>42465</v>
      </c>
      <c r="BC180" s="101">
        <f>_xll.qlInterestRateIndexMaturity(Currency&amp;"ibor"&amp;Tenor,BB180,Trigger)</f>
        <v>42648</v>
      </c>
      <c r="BD180" s="246">
        <f>_xll.qlIndexFixing($AD$5,BA180,TRUE,_xll.ohTrigger(Trigger,Trigger6M))</f>
        <v>8.7925712718344817E-4</v>
      </c>
      <c r="BE180" s="246" t="e">
        <f>IFERROR(_xll.qlIndexFixing($BF$1,BA180,,_xll.ohTrigger(Trigger,Trigger6M)),#N/A)</f>
        <v>#N/A</v>
      </c>
    </row>
    <row r="181" spans="52:57" ht="11.25" customHeight="1" x14ac:dyDescent="0.25">
      <c r="AZ181" s="100" t="s">
        <v>201</v>
      </c>
      <c r="BA181" s="101">
        <f>_xll.qlInterestRateIndexFixingDate(Currency&amp;"ibor"&amp;Tenor,BB181,Trigger)</f>
        <v>42464</v>
      </c>
      <c r="BB181" s="101">
        <f>_xll.qlCalendarAdvance(Calendar,BB180,AZ181,"f",,Trigger)</f>
        <v>42466</v>
      </c>
      <c r="BC181" s="101">
        <f>_xll.qlInterestRateIndexMaturity(Currency&amp;"ibor"&amp;Tenor,BB181,Trigger)</f>
        <v>42649</v>
      </c>
      <c r="BD181" s="246">
        <f>_xll.qlIndexFixing($AD$5,BA181,TRUE,_xll.ohTrigger(Trigger,Trigger6M))</f>
        <v>8.8126552766980488E-4</v>
      </c>
      <c r="BE181" s="246" t="e">
        <f>IFERROR(_xll.qlIndexFixing($BF$1,BA181,,_xll.ohTrigger(Trigger,Trigger6M)),#N/A)</f>
        <v>#N/A</v>
      </c>
    </row>
    <row r="182" spans="52:57" ht="11.25" customHeight="1" x14ac:dyDescent="0.25">
      <c r="AZ182" s="100" t="s">
        <v>201</v>
      </c>
      <c r="BA182" s="101">
        <f>_xll.qlInterestRateIndexFixingDate(Currency&amp;"ibor"&amp;Tenor,BB182,Trigger)</f>
        <v>42465</v>
      </c>
      <c r="BB182" s="101">
        <f>_xll.qlCalendarAdvance(Calendar,BB181,AZ182,"f",,Trigger)</f>
        <v>42467</v>
      </c>
      <c r="BC182" s="101">
        <f>_xll.qlInterestRateIndexMaturity(Currency&amp;"ibor"&amp;Tenor,BB182,Trigger)</f>
        <v>42650</v>
      </c>
      <c r="BD182" s="246">
        <f>_xll.qlIndexFixing($AD$5,BA182,TRUE,_xll.ohTrigger(Trigger,Trigger6M))</f>
        <v>8.8327428827771179E-4</v>
      </c>
      <c r="BE182" s="246" t="e">
        <f>IFERROR(_xll.qlIndexFixing($BF$1,BA182,,_xll.ohTrigger(Trigger,Trigger6M)),#N/A)</f>
        <v>#N/A</v>
      </c>
    </row>
    <row r="183" spans="52:57" ht="11.25" customHeight="1" x14ac:dyDescent="0.25">
      <c r="AZ183" s="100" t="s">
        <v>201</v>
      </c>
      <c r="BA183" s="101">
        <f>_xll.qlInterestRateIndexFixingDate(Currency&amp;"ibor"&amp;Tenor,BB183,Trigger)</f>
        <v>42466</v>
      </c>
      <c r="BB183" s="101">
        <f>_xll.qlCalendarAdvance(Calendar,BB182,AZ183,"f",,Trigger)</f>
        <v>42468</v>
      </c>
      <c r="BC183" s="101">
        <f>_xll.qlInterestRateIndexMaturity(Currency&amp;"ibor"&amp;Tenor,BB183,Trigger)</f>
        <v>42653</v>
      </c>
      <c r="BD183" s="246">
        <f>_xll.qlIndexFixing($AD$5,BA183,TRUE,_xll.ohTrigger(Trigger,Trigger6M))</f>
        <v>8.8764799427565333E-4</v>
      </c>
      <c r="BE183" s="246" t="e">
        <f>IFERROR(_xll.qlIndexFixing($BF$1,BA183,,_xll.ohTrigger(Trigger,Trigger6M)),#N/A)</f>
        <v>#N/A</v>
      </c>
    </row>
    <row r="184" spans="52:57" ht="11.25" customHeight="1" x14ac:dyDescent="0.25">
      <c r="AZ184" s="100" t="s">
        <v>201</v>
      </c>
      <c r="BA184" s="101">
        <f>_xll.qlInterestRateIndexFixingDate(Currency&amp;"ibor"&amp;Tenor,BB184,Trigger)</f>
        <v>42467</v>
      </c>
      <c r="BB184" s="101">
        <f>_xll.qlCalendarAdvance(Calendar,BB183,AZ184,"f",,Trigger)</f>
        <v>42471</v>
      </c>
      <c r="BC184" s="101">
        <f>_xll.qlInterestRateIndexMaturity(Currency&amp;"ibor"&amp;Tenor,BB184,Trigger)</f>
        <v>42654</v>
      </c>
      <c r="BD184" s="246">
        <f>_xll.qlIndexFixing($AD$5,BA184,TRUE,_xll.ohTrigger(Trigger,Trigger6M))</f>
        <v>8.9131293194711714E-4</v>
      </c>
      <c r="BE184" s="246" t="e">
        <f>IFERROR(_xll.qlIndexFixing($BF$1,BA184,,_xll.ohTrigger(Trigger,Trigger6M)),#N/A)</f>
        <v>#N/A</v>
      </c>
    </row>
    <row r="185" spans="52:57" ht="11.25" customHeight="1" x14ac:dyDescent="0.25">
      <c r="AZ185" s="100" t="s">
        <v>201</v>
      </c>
      <c r="BA185" s="101">
        <f>_xll.qlInterestRateIndexFixingDate(Currency&amp;"ibor"&amp;Tenor,BB185,Trigger)</f>
        <v>42468</v>
      </c>
      <c r="BB185" s="101">
        <f>_xll.qlCalendarAdvance(Calendar,BB184,AZ185,"f",,Trigger)</f>
        <v>42472</v>
      </c>
      <c r="BC185" s="101">
        <f>_xll.qlInterestRateIndexMaturity(Currency&amp;"ibor"&amp;Tenor,BB185,Trigger)</f>
        <v>42655</v>
      </c>
      <c r="BD185" s="246">
        <f>_xll.qlIndexFixing($AD$5,BA185,TRUE,_xll.ohTrigger(Trigger,Trigger6M))</f>
        <v>8.9332349317937311E-4</v>
      </c>
      <c r="BE185" s="246" t="e">
        <f>IFERROR(_xll.qlIndexFixing($BF$1,BA185,,_xll.ohTrigger(Trigger,Trigger6M)),#N/A)</f>
        <v>#N/A</v>
      </c>
    </row>
    <row r="186" spans="52:57" ht="11.25" customHeight="1" x14ac:dyDescent="0.25">
      <c r="AZ186" s="100" t="s">
        <v>201</v>
      </c>
      <c r="BA186" s="101">
        <f>_xll.qlInterestRateIndexFixingDate(Currency&amp;"ibor"&amp;Tenor,BB186,Trigger)</f>
        <v>42471</v>
      </c>
      <c r="BB186" s="101">
        <f>_xll.qlCalendarAdvance(Calendar,BB185,AZ186,"f",,Trigger)</f>
        <v>42473</v>
      </c>
      <c r="BC186" s="101">
        <f>_xll.qlInterestRateIndexMaturity(Currency&amp;"ibor"&amp;Tenor,BB186,Trigger)</f>
        <v>42656</v>
      </c>
      <c r="BD186" s="246">
        <f>_xll.qlIndexFixing($AD$5,BA186,TRUE,_xll.ohTrigger(Trigger,Trigger6M))</f>
        <v>8.9533441454060488E-4</v>
      </c>
      <c r="BE186" s="246" t="e">
        <f>IFERROR(_xll.qlIndexFixing($BF$1,BA186,,_xll.ohTrigger(Trigger,Trigger6M)),#N/A)</f>
        <v>#N/A</v>
      </c>
    </row>
    <row r="187" spans="52:57" ht="11.25" customHeight="1" x14ac:dyDescent="0.25">
      <c r="AZ187" s="100" t="s">
        <v>201</v>
      </c>
      <c r="BA187" s="101">
        <f>_xll.qlInterestRateIndexFixingDate(Currency&amp;"ibor"&amp;Tenor,BB187,Trigger)</f>
        <v>42472</v>
      </c>
      <c r="BB187" s="101">
        <f>_xll.qlCalendarAdvance(Calendar,BB186,AZ187,"f",,Trigger)</f>
        <v>42474</v>
      </c>
      <c r="BC187" s="101">
        <f>_xll.qlInterestRateIndexMaturity(Currency&amp;"ibor"&amp;Tenor,BB187,Trigger)</f>
        <v>42657</v>
      </c>
      <c r="BD187" s="246">
        <f>_xll.qlIndexFixing($AD$5,BA187,TRUE,_xll.ohTrigger(Trigger,Trigger6M))</f>
        <v>8.9734569603037572E-4</v>
      </c>
      <c r="BE187" s="246" t="e">
        <f>IFERROR(_xll.qlIndexFixing($BF$1,BA187,,_xll.ohTrigger(Trigger,Trigger6M)),#N/A)</f>
        <v>#N/A</v>
      </c>
    </row>
    <row r="188" spans="52:57" ht="11.25" customHeight="1" x14ac:dyDescent="0.25">
      <c r="AZ188" s="100" t="s">
        <v>201</v>
      </c>
      <c r="BA188" s="101">
        <f>_xll.qlInterestRateIndexFixingDate(Currency&amp;"ibor"&amp;Tenor,BB188,Trigger)</f>
        <v>42473</v>
      </c>
      <c r="BB188" s="101">
        <f>_xll.qlCalendarAdvance(Calendar,BB187,AZ188,"f",,Trigger)</f>
        <v>42475</v>
      </c>
      <c r="BC188" s="101">
        <f>_xll.qlInterestRateIndexMaturity(Currency&amp;"ibor"&amp;Tenor,BB188,Trigger)</f>
        <v>42660</v>
      </c>
      <c r="BD188" s="246">
        <f>_xll.qlIndexFixing($AD$5,BA188,TRUE,_xll.ohTrigger(Trigger,Trigger6M))</f>
        <v>9.0172629604973946E-4</v>
      </c>
      <c r="BE188" s="246" t="e">
        <f>IFERROR(_xll.qlIndexFixing($BF$1,BA188,,_xll.ohTrigger(Trigger,Trigger6M)),#N/A)</f>
        <v>#N/A</v>
      </c>
    </row>
    <row r="189" spans="52:57" ht="11.25" customHeight="1" x14ac:dyDescent="0.25">
      <c r="AZ189" s="100" t="s">
        <v>201</v>
      </c>
      <c r="BA189" s="101">
        <f>_xll.qlInterestRateIndexFixingDate(Currency&amp;"ibor"&amp;Tenor,BB189,Trigger)</f>
        <v>42474</v>
      </c>
      <c r="BB189" s="101">
        <f>_xll.qlCalendarAdvance(Calendar,BB188,AZ189,"f",,Trigger)</f>
        <v>42478</v>
      </c>
      <c r="BC189" s="101">
        <f>_xll.qlInterestRateIndexMaturity(Currency&amp;"ibor"&amp;Tenor,BB189,Trigger)</f>
        <v>42661</v>
      </c>
      <c r="BD189" s="246">
        <f>_xll.qlIndexFixing($AD$5,BA189,TRUE,_xll.ohTrigger(Trigger,Trigger6M))</f>
        <v>9.0539442330586238E-4</v>
      </c>
      <c r="BE189" s="246" t="e">
        <f>IFERROR(_xll.qlIndexFixing($BF$1,BA189,,_xll.ohTrigger(Trigger,Trigger6M)),#N/A)</f>
        <v>#N/A</v>
      </c>
    </row>
    <row r="190" spans="52:57" ht="11.25" customHeight="1" x14ac:dyDescent="0.25">
      <c r="AZ190" s="100" t="s">
        <v>201</v>
      </c>
      <c r="BA190" s="101">
        <f>_xll.qlInterestRateIndexFixingDate(Currency&amp;"ibor"&amp;Tenor,BB190,Trigger)</f>
        <v>42475</v>
      </c>
      <c r="BB190" s="101">
        <f>_xll.qlCalendarAdvance(Calendar,BB189,AZ190,"f",,Trigger)</f>
        <v>42479</v>
      </c>
      <c r="BC190" s="101">
        <f>_xll.qlInterestRateIndexMaturity(Currency&amp;"ibor"&amp;Tenor,BB190,Trigger)</f>
        <v>42662</v>
      </c>
      <c r="BD190" s="246">
        <f>_xll.qlIndexFixing($AD$5,BA190,TRUE,_xll.ohTrigger(Trigger,Trigger6M))</f>
        <v>9.0740750545929502E-4</v>
      </c>
      <c r="BE190" s="246" t="e">
        <f>IFERROR(_xll.qlIndexFixing($BF$1,BA190,,_xll.ohTrigger(Trigger,Trigger6M)),#N/A)</f>
        <v>#N/A</v>
      </c>
    </row>
    <row r="191" spans="52:57" ht="11.25" customHeight="1" x14ac:dyDescent="0.25">
      <c r="AZ191" s="100" t="s">
        <v>201</v>
      </c>
      <c r="BA191" s="101">
        <f>_xll.qlInterestRateIndexFixingDate(Currency&amp;"ibor"&amp;Tenor,BB191,Trigger)</f>
        <v>42478</v>
      </c>
      <c r="BB191" s="101">
        <f>_xll.qlCalendarAdvance(Calendar,BB190,AZ191,"f",,Trigger)</f>
        <v>42480</v>
      </c>
      <c r="BC191" s="101">
        <f>_xll.qlInterestRateIndexMaturity(Currency&amp;"ibor"&amp;Tenor,BB191,Trigger)</f>
        <v>42663</v>
      </c>
      <c r="BD191" s="246">
        <f>_xll.qlIndexFixing($AD$5,BA191,TRUE,_xll.ohTrigger(Trigger,Trigger6M))</f>
        <v>9.0942094774825561E-4</v>
      </c>
      <c r="BE191" s="246" t="e">
        <f>IFERROR(_xll.qlIndexFixing($BF$1,BA191,,_xll.ohTrigger(Trigger,Trigger6M)),#N/A)</f>
        <v>#N/A</v>
      </c>
    </row>
    <row r="192" spans="52:57" ht="11.25" customHeight="1" x14ac:dyDescent="0.25">
      <c r="AZ192" s="100" t="s">
        <v>201</v>
      </c>
      <c r="BA192" s="101">
        <f>_xll.qlInterestRateIndexFixingDate(Currency&amp;"ibor"&amp;Tenor,BB192,Trigger)</f>
        <v>42479</v>
      </c>
      <c r="BB192" s="101">
        <f>_xll.qlCalendarAdvance(Calendar,BB191,AZ192,"f",,Trigger)</f>
        <v>42481</v>
      </c>
      <c r="BC192" s="101">
        <f>_xll.qlInterestRateIndexMaturity(Currency&amp;"ibor"&amp;Tenor,BB192,Trigger)</f>
        <v>42664</v>
      </c>
      <c r="BD192" s="246">
        <f>_xll.qlIndexFixing($AD$5,BA192,TRUE,_xll.ohTrigger(Trigger,Trigger6M))</f>
        <v>9.1143475017449146E-4</v>
      </c>
      <c r="BE192" s="246" t="e">
        <f>IFERROR(_xll.qlIndexFixing($BF$1,BA192,,_xll.ohTrigger(Trigger,Trigger6M)),#N/A)</f>
        <v>#N/A</v>
      </c>
    </row>
    <row r="193" spans="52:57" ht="11.25" customHeight="1" x14ac:dyDescent="0.25">
      <c r="AZ193" s="100" t="s">
        <v>201</v>
      </c>
      <c r="BA193" s="101">
        <f>_xll.qlInterestRateIndexFixingDate(Currency&amp;"ibor"&amp;Tenor,BB193,Trigger)</f>
        <v>42480</v>
      </c>
      <c r="BB193" s="101">
        <f>_xll.qlCalendarAdvance(Calendar,BB192,AZ193,"f",,Trigger)</f>
        <v>42482</v>
      </c>
      <c r="BC193" s="101">
        <f>_xll.qlInterestRateIndexMaturity(Currency&amp;"ibor"&amp;Tenor,BB193,Trigger)</f>
        <v>42667</v>
      </c>
      <c r="BD193" s="246">
        <f>_xll.qlIndexFixing($AD$5,BA193,TRUE,_xll.ohTrigger(Trigger,Trigger6M))</f>
        <v>9.1582205585668283E-4</v>
      </c>
      <c r="BE193" s="246" t="e">
        <f>IFERROR(_xll.qlIndexFixing($BF$1,BA193,,_xll.ohTrigger(Trigger,Trigger6M)),#N/A)</f>
        <v>#N/A</v>
      </c>
    </row>
    <row r="194" spans="52:57" ht="11.25" customHeight="1" x14ac:dyDescent="0.25">
      <c r="AZ194" s="100" t="s">
        <v>201</v>
      </c>
      <c r="BA194" s="101">
        <f>_xll.qlInterestRateIndexFixingDate(Currency&amp;"ibor"&amp;Tenor,BB194,Trigger)</f>
        <v>42481</v>
      </c>
      <c r="BB194" s="101">
        <f>_xll.qlCalendarAdvance(Calendar,BB193,AZ194,"f",,Trigger)</f>
        <v>42485</v>
      </c>
      <c r="BC194" s="101">
        <f>_xll.qlInterestRateIndexMaturity(Currency&amp;"ibor"&amp;Tenor,BB194,Trigger)</f>
        <v>42668</v>
      </c>
      <c r="BD194" s="246">
        <f>_xll.qlIndexFixing($AD$5,BA194,TRUE,_xll.ohTrigger(Trigger,Trigger6M))</f>
        <v>9.1949356127140626E-4</v>
      </c>
      <c r="BE194" s="246" t="e">
        <f>IFERROR(_xll.qlIndexFixing($BF$1,BA194,,_xll.ohTrigger(Trigger,Trigger6M)),#N/A)</f>
        <v>#N/A</v>
      </c>
    </row>
    <row r="195" spans="52:57" ht="11.25" customHeight="1" x14ac:dyDescent="0.25">
      <c r="AZ195" s="100" t="s">
        <v>201</v>
      </c>
      <c r="BA195" s="101">
        <f>_xll.qlInterestRateIndexFixingDate(Currency&amp;"ibor"&amp;Tenor,BB195,Trigger)</f>
        <v>42482</v>
      </c>
      <c r="BB195" s="101">
        <f>_xll.qlCalendarAdvance(Calendar,BB194,AZ195,"f",,Trigger)</f>
        <v>42486</v>
      </c>
      <c r="BC195" s="101">
        <f>_xll.qlInterestRateIndexMaturity(Currency&amp;"ibor"&amp;Tenor,BB195,Trigger)</f>
        <v>42669</v>
      </c>
      <c r="BD195" s="246">
        <f>_xll.qlIndexFixing($AD$5,BA195,TRUE,_xll.ohTrigger(Trigger,Trigger6M))</f>
        <v>9.2150916439930639E-4</v>
      </c>
      <c r="BE195" s="246" t="e">
        <f>IFERROR(_xll.qlIndexFixing($BF$1,BA195,,_xll.ohTrigger(Trigger,Trigger6M)),#N/A)</f>
        <v>#N/A</v>
      </c>
    </row>
    <row r="196" spans="52:57" ht="11.25" customHeight="1" x14ac:dyDescent="0.25">
      <c r="AZ196" s="100" t="s">
        <v>201</v>
      </c>
      <c r="BA196" s="101">
        <f>_xll.qlInterestRateIndexFixingDate(Currency&amp;"ibor"&amp;Tenor,BB196,Trigger)</f>
        <v>42485</v>
      </c>
      <c r="BB196" s="101">
        <f>_xll.qlCalendarAdvance(Calendar,BB195,AZ196,"f",,Trigger)</f>
        <v>42487</v>
      </c>
      <c r="BC196" s="101">
        <f>_xll.qlInterestRateIndexMaturity(Currency&amp;"ibor"&amp;Tenor,BB196,Trigger)</f>
        <v>42670</v>
      </c>
      <c r="BD196" s="246">
        <f>_xll.qlIndexFixing($AD$5,BA196,TRUE,_xll.ohTrigger(Trigger,Trigger6M))</f>
        <v>9.2352512767059699E-4</v>
      </c>
      <c r="BE196" s="246" t="e">
        <f>IFERROR(_xll.qlIndexFixing($BF$1,BA196,,_xll.ohTrigger(Trigger,Trigger6M)),#N/A)</f>
        <v>#N/A</v>
      </c>
    </row>
    <row r="197" spans="52:57" ht="11.25" customHeight="1" x14ac:dyDescent="0.25">
      <c r="AZ197" s="100" t="s">
        <v>201</v>
      </c>
      <c r="BA197" s="101">
        <f>_xll.qlInterestRateIndexFixingDate(Currency&amp;"ibor"&amp;Tenor,BB197,Trigger)</f>
        <v>42486</v>
      </c>
      <c r="BB197" s="101">
        <f>_xll.qlCalendarAdvance(Calendar,BB196,AZ197,"f",,Trigger)</f>
        <v>42488</v>
      </c>
      <c r="BC197" s="101">
        <f>_xll.qlInterestRateIndexMaturity(Currency&amp;"ibor"&amp;Tenor,BB197,Trigger)</f>
        <v>42671</v>
      </c>
      <c r="BD197" s="246">
        <f>_xll.qlIndexFixing($AD$5,BA197,TRUE,_xll.ohTrigger(Trigger,Trigger6M))</f>
        <v>9.2554145108702537E-4</v>
      </c>
      <c r="BE197" s="246" t="e">
        <f>IFERROR(_xll.qlIndexFixing($BF$1,BA197,,_xll.ohTrigger(Trigger,Trigger6M)),#N/A)</f>
        <v>#N/A</v>
      </c>
    </row>
    <row r="198" spans="52:57" ht="11.25" customHeight="1" x14ac:dyDescent="0.25">
      <c r="AZ198" s="100" t="s">
        <v>201</v>
      </c>
      <c r="BA198" s="101">
        <f>_xll.qlInterestRateIndexFixingDate(Currency&amp;"ibor"&amp;Tenor,BB198,Trigger)</f>
        <v>42487</v>
      </c>
      <c r="BB198" s="101">
        <f>_xll.qlCalendarAdvance(Calendar,BB197,AZ198,"f",,Trigger)</f>
        <v>42489</v>
      </c>
      <c r="BC198" s="101">
        <f>_xll.qlInterestRateIndexMaturity(Currency&amp;"ibor"&amp;Tenor,BB198,Trigger)</f>
        <v>42674</v>
      </c>
      <c r="BD198" s="246">
        <f>_xll.qlIndexFixing($AD$5,BA198,TRUE,_xll.ohTrigger(Trigger,Trigger6M))</f>
        <v>9.2993527407326301E-4</v>
      </c>
      <c r="BE198" s="246" t="e">
        <f>IFERROR(_xll.qlIndexFixing($BF$1,BA198,,_xll.ohTrigger(Trigger,Trigger6M)),#N/A)</f>
        <v>#N/A</v>
      </c>
    </row>
    <row r="199" spans="52:57" ht="11.25" customHeight="1" x14ac:dyDescent="0.25">
      <c r="AZ199" s="100" t="s">
        <v>201</v>
      </c>
      <c r="BA199" s="101">
        <f>_xll.qlInterestRateIndexFixingDate(Currency&amp;"ibor"&amp;Tenor,BB199,Trigger)</f>
        <v>42488</v>
      </c>
      <c r="BB199" s="101">
        <f>_xll.qlCalendarAdvance(Calendar,BB198,AZ199,"f",,Trigger)</f>
        <v>42492</v>
      </c>
      <c r="BC199" s="101">
        <f>_xll.qlInterestRateIndexMaturity(Currency&amp;"ibor"&amp;Tenor,BB199,Trigger)</f>
        <v>42676</v>
      </c>
      <c r="BD199" s="246">
        <f>_xll.qlIndexFixing($AD$5,BA199,TRUE,_xll.ohTrigger(Trigger,Trigger6M))</f>
        <v>9.3480057999014668E-4</v>
      </c>
      <c r="BE199" s="246" t="e">
        <f>IFERROR(_xll.qlIndexFixing($BF$1,BA199,,_xll.ohTrigger(Trigger,Trigger6M)),#N/A)</f>
        <v>#N/A</v>
      </c>
    </row>
    <row r="200" spans="52:57" ht="11.25" customHeight="1" x14ac:dyDescent="0.25">
      <c r="AZ200" s="100" t="s">
        <v>201</v>
      </c>
      <c r="BA200" s="101">
        <f>_xll.qlInterestRateIndexFixingDate(Currency&amp;"ibor"&amp;Tenor,BB200,Trigger)</f>
        <v>42489</v>
      </c>
      <c r="BB200" s="101">
        <f>_xll.qlCalendarAdvance(Calendar,BB199,AZ200,"f",,Trigger)</f>
        <v>42493</v>
      </c>
      <c r="BC200" s="101">
        <f>_xll.qlInterestRateIndexMaturity(Currency&amp;"ibor"&amp;Tenor,BB200,Trigger)</f>
        <v>42677</v>
      </c>
      <c r="BD200" s="246">
        <f>_xll.qlIndexFixing($AD$5,BA200,TRUE,_xll.ohTrigger(Trigger,Trigger6M))</f>
        <v>9.3681897757573647E-4</v>
      </c>
      <c r="BE200" s="246" t="e">
        <f>IFERROR(_xll.qlIndexFixing($BF$1,BA200,,_xll.ohTrigger(Trigger,Trigger6M)),#N/A)</f>
        <v>#N/A</v>
      </c>
    </row>
    <row r="201" spans="52:57" ht="11.25" customHeight="1" x14ac:dyDescent="0.25">
      <c r="AZ201" s="100" t="s">
        <v>201</v>
      </c>
      <c r="BA201" s="101">
        <f>_xll.qlInterestRateIndexFixingDate(Currency&amp;"ibor"&amp;Tenor,BB201,Trigger)</f>
        <v>42492</v>
      </c>
      <c r="BB201" s="101">
        <f>_xll.qlCalendarAdvance(Calendar,BB200,AZ201,"f",,Trigger)</f>
        <v>42494</v>
      </c>
      <c r="BC201" s="101">
        <f>_xll.qlInterestRateIndexMaturity(Currency&amp;"ibor"&amp;Tenor,BB201,Trigger)</f>
        <v>42678</v>
      </c>
      <c r="BD201" s="246">
        <f>_xll.qlIndexFixing($AD$5,BA201,TRUE,_xll.ohTrigger(Trigger,Trigger6M))</f>
        <v>9.3883773337912954E-4</v>
      </c>
      <c r="BE201" s="246" t="e">
        <f>IFERROR(_xll.qlIndexFixing($BF$1,BA201,,_xll.ohTrigger(Trigger,Trigger6M)),#N/A)</f>
        <v>#N/A</v>
      </c>
    </row>
    <row r="202" spans="52:57" ht="11.25" customHeight="1" x14ac:dyDescent="0.25">
      <c r="AZ202" s="100" t="s">
        <v>201</v>
      </c>
      <c r="BA202" s="101">
        <f>_xll.qlInterestRateIndexFixingDate(Currency&amp;"ibor"&amp;Tenor,BB202,Trigger)</f>
        <v>42493</v>
      </c>
      <c r="BB202" s="101">
        <f>_xll.qlCalendarAdvance(Calendar,BB201,AZ202,"f",,Trigger)</f>
        <v>42495</v>
      </c>
      <c r="BC202" s="101">
        <f>_xll.qlInterestRateIndexMaturity(Currency&amp;"ibor"&amp;Tenor,BB202,Trigger)</f>
        <v>42681</v>
      </c>
      <c r="BD202" s="246">
        <f>_xll.qlIndexFixing($AD$5,BA202,TRUE,_xll.ohTrigger(Trigger,Trigger6M))</f>
        <v>9.4323392621530359E-4</v>
      </c>
      <c r="BE202" s="246" t="e">
        <f>IFERROR(_xll.qlIndexFixing($BF$1,BA202,,_xll.ohTrigger(Trigger,Trigger6M)),#N/A)</f>
        <v>#N/A</v>
      </c>
    </row>
    <row r="203" spans="52:57" ht="11.25" customHeight="1" x14ac:dyDescent="0.25">
      <c r="AZ203" s="100" t="s">
        <v>201</v>
      </c>
      <c r="BA203" s="101">
        <f>_xll.qlInterestRateIndexFixingDate(Currency&amp;"ibor"&amp;Tenor,BB203,Trigger)</f>
        <v>42494</v>
      </c>
      <c r="BB203" s="101">
        <f>_xll.qlCalendarAdvance(Calendar,BB202,AZ203,"f",,Trigger)</f>
        <v>42496</v>
      </c>
      <c r="BC203" s="101">
        <f>_xll.qlInterestRateIndexMaturity(Currency&amp;"ibor"&amp;Tenor,BB203,Trigger)</f>
        <v>42681</v>
      </c>
      <c r="BD203" s="246">
        <f>_xll.qlIndexFixing($AD$5,BA203,TRUE,_xll.ohTrigger(Trigger,Trigger6M))</f>
        <v>9.4406595107798818E-4</v>
      </c>
      <c r="BE203" s="246" t="e">
        <f>IFERROR(_xll.qlIndexFixing($BF$1,BA203,,_xll.ohTrigger(Trigger,Trigger6M)),#N/A)</f>
        <v>#N/A</v>
      </c>
    </row>
    <row r="204" spans="52:57" ht="11.25" customHeight="1" x14ac:dyDescent="0.25">
      <c r="AZ204" s="100" t="s">
        <v>201</v>
      </c>
      <c r="BA204" s="101">
        <f>_xll.qlInterestRateIndexFixingDate(Currency&amp;"ibor"&amp;Tenor,BB204,Trigger)</f>
        <v>42495</v>
      </c>
      <c r="BB204" s="101">
        <f>_xll.qlCalendarAdvance(Calendar,BB203,AZ204,"f",,Trigger)</f>
        <v>42499</v>
      </c>
      <c r="BC204" s="101">
        <f>_xll.qlInterestRateIndexMaturity(Currency&amp;"ibor"&amp;Tenor,BB204,Trigger)</f>
        <v>42683</v>
      </c>
      <c r="BD204" s="246">
        <f>_xll.qlIndexFixing($AD$5,BA204,TRUE,_xll.ohTrigger(Trigger,Trigger6M))</f>
        <v>9.4893688570962819E-4</v>
      </c>
      <c r="BE204" s="246" t="e">
        <f>IFERROR(_xll.qlIndexFixing($BF$1,BA204,,_xll.ohTrigger(Trigger,Trigger6M)),#N/A)</f>
        <v>#N/A</v>
      </c>
    </row>
    <row r="205" spans="52:57" ht="11.25" customHeight="1" x14ac:dyDescent="0.25">
      <c r="AZ205" s="100" t="s">
        <v>201</v>
      </c>
      <c r="BA205" s="101">
        <f>_xll.qlInterestRateIndexFixingDate(Currency&amp;"ibor"&amp;Tenor,BB205,Trigger)</f>
        <v>42496</v>
      </c>
      <c r="BB205" s="101">
        <f>_xll.qlCalendarAdvance(Calendar,BB204,AZ205,"f",,Trigger)</f>
        <v>42500</v>
      </c>
      <c r="BC205" s="101">
        <f>_xll.qlInterestRateIndexMaturity(Currency&amp;"ibor"&amp;Tenor,BB205,Trigger)</f>
        <v>42684</v>
      </c>
      <c r="BD205" s="246">
        <f>_xll.qlIndexFixing($AD$5,BA205,TRUE,_xll.ohTrigger(Trigger,Trigger6M))</f>
        <v>9.5095779084634121E-4</v>
      </c>
      <c r="BE205" s="246" t="e">
        <f>IFERROR(_xll.qlIndexFixing($BF$1,BA205,,_xll.ohTrigger(Trigger,Trigger6M)),#N/A)</f>
        <v>#N/A</v>
      </c>
    </row>
    <row r="206" spans="52:57" ht="11.25" customHeight="1" x14ac:dyDescent="0.25">
      <c r="AZ206" s="100" t="s">
        <v>201</v>
      </c>
      <c r="BA206" s="101">
        <f>_xll.qlInterestRateIndexFixingDate(Currency&amp;"ibor"&amp;Tenor,BB206,Trigger)</f>
        <v>42499</v>
      </c>
      <c r="BB206" s="101">
        <f>_xll.qlCalendarAdvance(Calendar,BB205,AZ206,"f",,Trigger)</f>
        <v>42501</v>
      </c>
      <c r="BC206" s="101">
        <f>_xll.qlInterestRateIndexMaturity(Currency&amp;"ibor"&amp;Tenor,BB206,Trigger)</f>
        <v>42685</v>
      </c>
      <c r="BD206" s="246">
        <f>_xll.qlIndexFixing($AD$5,BA206,TRUE,_xll.ohTrigger(Trigger,Trigger6M))</f>
        <v>9.5297905420867743E-4</v>
      </c>
      <c r="BE206" s="246" t="e">
        <f>IFERROR(_xll.qlIndexFixing($BF$1,BA206,,_xll.ohTrigger(Trigger,Trigger6M)),#N/A)</f>
        <v>#N/A</v>
      </c>
    </row>
    <row r="207" spans="52:57" ht="11.25" customHeight="1" x14ac:dyDescent="0.25">
      <c r="AZ207" s="100" t="s">
        <v>201</v>
      </c>
      <c r="BA207" s="101">
        <f>_xll.qlInterestRateIndexFixingDate(Currency&amp;"ibor"&amp;Tenor,BB207,Trigger)</f>
        <v>42500</v>
      </c>
      <c r="BB207" s="101">
        <f>_xll.qlCalendarAdvance(Calendar,BB206,AZ207,"f",,Trigger)</f>
        <v>42502</v>
      </c>
      <c r="BC207" s="101">
        <f>_xll.qlInterestRateIndexMaturity(Currency&amp;"ibor"&amp;Tenor,BB207,Trigger)</f>
        <v>42688</v>
      </c>
      <c r="BD207" s="246">
        <f>_xll.qlIndexFixing($AD$5,BA207,TRUE,_xll.ohTrigger(Trigger,Trigger6M))</f>
        <v>9.5738136286801958E-4</v>
      </c>
      <c r="BE207" s="246" t="e">
        <f>IFERROR(_xll.qlIndexFixing($BF$1,BA207,,_xll.ohTrigger(Trigger,Trigger6M)),#N/A)</f>
        <v>#N/A</v>
      </c>
    </row>
    <row r="208" spans="52:57" ht="11.25" customHeight="1" x14ac:dyDescent="0.25">
      <c r="AZ208" s="100" t="s">
        <v>201</v>
      </c>
      <c r="BA208" s="101">
        <f>_xll.qlInterestRateIndexFixingDate(Currency&amp;"ibor"&amp;Tenor,BB208,Trigger)</f>
        <v>42501</v>
      </c>
      <c r="BB208" s="101">
        <f>_xll.qlCalendarAdvance(Calendar,BB207,AZ208,"f",,Trigger)</f>
        <v>42503</v>
      </c>
      <c r="BC208" s="101">
        <f>_xll.qlInterestRateIndexMaturity(Currency&amp;"ibor"&amp;Tenor,BB208,Trigger)</f>
        <v>42688</v>
      </c>
      <c r="BD208" s="246">
        <f>_xll.qlIndexFixing($AD$5,BA208,TRUE,_xll.ohTrigger(Trigger,Trigger6M))</f>
        <v>9.5821408725023046E-4</v>
      </c>
      <c r="BE208" s="246" t="e">
        <f>IFERROR(_xll.qlIndexFixing($BF$1,BA208,,_xll.ohTrigger(Trigger,Trigger6M)),#N/A)</f>
        <v>#N/A</v>
      </c>
    </row>
    <row r="209" spans="52:57" ht="11.25" customHeight="1" x14ac:dyDescent="0.25">
      <c r="AZ209" s="100" t="s">
        <v>201</v>
      </c>
      <c r="BA209" s="101">
        <f>_xll.qlInterestRateIndexFixingDate(Currency&amp;"ibor"&amp;Tenor,BB209,Trigger)</f>
        <v>42502</v>
      </c>
      <c r="BB209" s="101">
        <f>_xll.qlCalendarAdvance(Calendar,BB208,AZ209,"f",,Trigger)</f>
        <v>42506</v>
      </c>
      <c r="BC209" s="101">
        <f>_xll.qlInterestRateIndexMaturity(Currency&amp;"ibor"&amp;Tenor,BB209,Trigger)</f>
        <v>42690</v>
      </c>
      <c r="BD209" s="246">
        <f>_xll.qlIndexFixing($AD$5,BA209,TRUE,_xll.ohTrigger(Trigger,Trigger6M))</f>
        <v>9.6309074444945119E-4</v>
      </c>
      <c r="BE209" s="246" t="e">
        <f>IFERROR(_xll.qlIndexFixing($BF$1,BA209,,_xll.ohTrigger(Trigger,Trigger6M)),#N/A)</f>
        <v>#N/A</v>
      </c>
    </row>
    <row r="210" spans="52:57" ht="11.25" customHeight="1" x14ac:dyDescent="0.25">
      <c r="AZ210" s="100" t="s">
        <v>201</v>
      </c>
      <c r="BA210" s="101">
        <f>_xll.qlInterestRateIndexFixingDate(Currency&amp;"ibor"&amp;Tenor,BB210,Trigger)</f>
        <v>42503</v>
      </c>
      <c r="BB210" s="101">
        <f>_xll.qlCalendarAdvance(Calendar,BB209,AZ210,"f",,Trigger)</f>
        <v>42507</v>
      </c>
      <c r="BC210" s="101">
        <f>_xll.qlInterestRateIndexMaturity(Currency&amp;"ibor"&amp;Tenor,BB210,Trigger)</f>
        <v>42691</v>
      </c>
      <c r="BD210" s="246">
        <f>_xll.qlIndexFixing($AD$5,BA210,TRUE,_xll.ohTrigger(Trigger,Trigger6M))</f>
        <v>9.6511415719115754E-4</v>
      </c>
      <c r="BE210" s="246" t="e">
        <f>IFERROR(_xll.qlIndexFixing($BF$1,BA210,,_xll.ohTrigger(Trigger,Trigger6M)),#N/A)</f>
        <v>#N/A</v>
      </c>
    </row>
    <row r="211" spans="52:57" ht="11.25" customHeight="1" x14ac:dyDescent="0.25">
      <c r="AZ211" s="100" t="s">
        <v>201</v>
      </c>
      <c r="BA211" s="101">
        <f>_xll.qlInterestRateIndexFixingDate(Currency&amp;"ibor"&amp;Tenor,BB211,Trigger)</f>
        <v>42506</v>
      </c>
      <c r="BB211" s="101">
        <f>_xll.qlCalendarAdvance(Calendar,BB210,AZ211,"f",,Trigger)</f>
        <v>42508</v>
      </c>
      <c r="BC211" s="101">
        <f>_xll.qlInterestRateIndexMaturity(Currency&amp;"ibor"&amp;Tenor,BB211,Trigger)</f>
        <v>42692</v>
      </c>
      <c r="BD211" s="246">
        <f>_xll.qlIndexFixing($AD$5,BA211,TRUE,_xll.ohTrigger(Trigger,Trigger6M))</f>
        <v>9.6713792816674113E-4</v>
      </c>
      <c r="BE211" s="246" t="e">
        <f>IFERROR(_xll.qlIndexFixing($BF$1,BA211,,_xll.ohTrigger(Trigger,Trigger6M)),#N/A)</f>
        <v>#N/A</v>
      </c>
    </row>
    <row r="212" spans="52:57" ht="11.25" customHeight="1" x14ac:dyDescent="0.25">
      <c r="AZ212" s="100" t="s">
        <v>201</v>
      </c>
      <c r="BA212" s="101">
        <f>_xll.qlInterestRateIndexFixingDate(Currency&amp;"ibor"&amp;Tenor,BB212,Trigger)</f>
        <v>42507</v>
      </c>
      <c r="BB212" s="101">
        <f>_xll.qlCalendarAdvance(Calendar,BB211,AZ212,"f",,Trigger)</f>
        <v>42509</v>
      </c>
      <c r="BC212" s="101">
        <f>_xll.qlInterestRateIndexMaturity(Currency&amp;"ibor"&amp;Tenor,BB212,Trigger)</f>
        <v>42695</v>
      </c>
      <c r="BD212" s="246">
        <f>_xll.qlIndexFixing($AD$5,BA212,TRUE,_xll.ohTrigger(Trigger,Trigger6M))</f>
        <v>9.715461663353886E-4</v>
      </c>
      <c r="BE212" s="246" t="e">
        <f>IFERROR(_xll.qlIndexFixing($BF$1,BA212,,_xll.ohTrigger(Trigger,Trigger6M)),#N/A)</f>
        <v>#N/A</v>
      </c>
    </row>
    <row r="213" spans="52:57" ht="11.25" customHeight="1" x14ac:dyDescent="0.25">
      <c r="AZ213" s="100" t="s">
        <v>201</v>
      </c>
      <c r="BA213" s="101">
        <f>_xll.qlInterestRateIndexFixingDate(Currency&amp;"ibor"&amp;Tenor,BB213,Trigger)</f>
        <v>42508</v>
      </c>
      <c r="BB213" s="101">
        <f>_xll.qlCalendarAdvance(Calendar,BB212,AZ213,"f",,Trigger)</f>
        <v>42510</v>
      </c>
      <c r="BC213" s="101">
        <f>_xll.qlInterestRateIndexMaturity(Currency&amp;"ibor"&amp;Tenor,BB213,Trigger)</f>
        <v>42695</v>
      </c>
      <c r="BD213" s="246">
        <f>_xll.qlIndexFixing($AD$5,BA213,TRUE,_xll.ohTrigger(Trigger,Trigger6M))</f>
        <v>9.7237968296763372E-4</v>
      </c>
      <c r="BE213" s="246" t="e">
        <f>IFERROR(_xll.qlIndexFixing($BF$1,BA213,,_xll.ohTrigger(Trigger,Trigger6M)),#N/A)</f>
        <v>#N/A</v>
      </c>
    </row>
    <row r="214" spans="52:57" ht="11.25" customHeight="1" x14ac:dyDescent="0.25">
      <c r="AZ214" s="100" t="s">
        <v>201</v>
      </c>
      <c r="BA214" s="101">
        <f>_xll.qlInterestRateIndexFixingDate(Currency&amp;"ibor"&amp;Tenor,BB214,Trigger)</f>
        <v>42509</v>
      </c>
      <c r="BB214" s="101">
        <f>_xll.qlCalendarAdvance(Calendar,BB213,AZ214,"f",,Trigger)</f>
        <v>42513</v>
      </c>
      <c r="BC214" s="101">
        <f>_xll.qlInterestRateIndexMaturity(Currency&amp;"ibor"&amp;Tenor,BB214,Trigger)</f>
        <v>42697</v>
      </c>
      <c r="BD214" s="246">
        <f>_xll.qlIndexFixing($AD$5,BA214,TRUE,_xll.ohTrigger(Trigger,Trigger6M))</f>
        <v>9.7726215658887772E-4</v>
      </c>
      <c r="BE214" s="246" t="e">
        <f>IFERROR(_xll.qlIndexFixing($BF$1,BA214,,_xll.ohTrigger(Trigger,Trigger6M)),#N/A)</f>
        <v>#N/A</v>
      </c>
    </row>
    <row r="215" spans="52:57" ht="11.25" customHeight="1" x14ac:dyDescent="0.25">
      <c r="AZ215" s="100" t="s">
        <v>201</v>
      </c>
      <c r="BA215" s="101">
        <f>_xll.qlInterestRateIndexFixingDate(Currency&amp;"ibor"&amp;Tenor,BB215,Trigger)</f>
        <v>42510</v>
      </c>
      <c r="BB215" s="101">
        <f>_xll.qlCalendarAdvance(Calendar,BB214,AZ215,"f",,Trigger)</f>
        <v>42514</v>
      </c>
      <c r="BC215" s="101">
        <f>_xll.qlInterestRateIndexMaturity(Currency&amp;"ibor"&amp;Tenor,BB215,Trigger)</f>
        <v>42698</v>
      </c>
      <c r="BD215" s="246">
        <f>_xll.qlIndexFixing($AD$5,BA215,TRUE,_xll.ohTrigger(Trigger,Trigger6M))</f>
        <v>9.7928807699031607E-4</v>
      </c>
      <c r="BE215" s="246" t="e">
        <f>IFERROR(_xll.qlIndexFixing($BF$1,BA215,,_xll.ohTrigger(Trigger,Trigger6M)),#N/A)</f>
        <v>#N/A</v>
      </c>
    </row>
    <row r="216" spans="52:57" ht="11.25" customHeight="1" x14ac:dyDescent="0.25">
      <c r="AZ216" s="100" t="s">
        <v>201</v>
      </c>
      <c r="BA216" s="101">
        <f>_xll.qlInterestRateIndexFixingDate(Currency&amp;"ibor"&amp;Tenor,BB216,Trigger)</f>
        <v>42513</v>
      </c>
      <c r="BB216" s="101">
        <f>_xll.qlCalendarAdvance(Calendar,BB215,AZ216,"f",,Trigger)</f>
        <v>42515</v>
      </c>
      <c r="BC216" s="101">
        <f>_xll.qlInterestRateIndexMaturity(Currency&amp;"ibor"&amp;Tenor,BB216,Trigger)</f>
        <v>42699</v>
      </c>
      <c r="BD216" s="246">
        <f>_xll.qlIndexFixing($AD$5,BA216,TRUE,_xll.ohTrigger(Trigger,Trigger6M))</f>
        <v>9.8131435563301702E-4</v>
      </c>
      <c r="BE216" s="246" t="e">
        <f>IFERROR(_xll.qlIndexFixing($BF$1,BA216,,_xll.ohTrigger(Trigger,Trigger6M)),#N/A)</f>
        <v>#N/A</v>
      </c>
    </row>
    <row r="217" spans="52:57" ht="11.25" customHeight="1" x14ac:dyDescent="0.25">
      <c r="AZ217" s="100" t="s">
        <v>201</v>
      </c>
      <c r="BA217" s="101">
        <f>_xll.qlInterestRateIndexFixingDate(Currency&amp;"ibor"&amp;Tenor,BB217,Trigger)</f>
        <v>42514</v>
      </c>
      <c r="BB217" s="101">
        <f>_xll.qlCalendarAdvance(Calendar,BB216,AZ217,"f",,Trigger)</f>
        <v>42516</v>
      </c>
      <c r="BC217" s="101">
        <f>_xll.qlInterestRateIndexMaturity(Currency&amp;"ibor"&amp;Tenor,BB217,Trigger)</f>
        <v>42702</v>
      </c>
      <c r="BD217" s="246">
        <f>_xll.qlIndexFixing($AD$5,BA217,TRUE,_xll.ohTrigger(Trigger,Trigger6M))</f>
        <v>9.8572833699732171E-4</v>
      </c>
      <c r="BE217" s="246" t="e">
        <f>IFERROR(_xll.qlIndexFixing($BF$1,BA217,,_xll.ohTrigger(Trigger,Trigger6M)),#N/A)</f>
        <v>#N/A</v>
      </c>
    </row>
    <row r="218" spans="52:57" ht="11.25" customHeight="1" x14ac:dyDescent="0.25">
      <c r="AZ218" s="100" t="s">
        <v>201</v>
      </c>
      <c r="BA218" s="101">
        <f>_xll.qlInterestRateIndexFixingDate(Currency&amp;"ibor"&amp;Tenor,BB218,Trigger)</f>
        <v>42515</v>
      </c>
      <c r="BB218" s="101">
        <f>_xll.qlCalendarAdvance(Calendar,BB217,AZ218,"f",,Trigger)</f>
        <v>42517</v>
      </c>
      <c r="BC218" s="101">
        <f>_xll.qlInterestRateIndexMaturity(Currency&amp;"ibor"&amp;Tenor,BB218,Trigger)</f>
        <v>42702</v>
      </c>
      <c r="BD218" s="246">
        <f>_xll.qlIndexFixing($AD$5,BA218,TRUE,_xll.ohTrigger(Trigger,Trigger6M))</f>
        <v>9.865627386112985E-4</v>
      </c>
      <c r="BE218" s="246" t="e">
        <f>IFERROR(_xll.qlIndexFixing($BF$1,BA218,,_xll.ohTrigger(Trigger,Trigger6M)),#N/A)</f>
        <v>#N/A</v>
      </c>
    </row>
    <row r="219" spans="52:57" ht="11.25" customHeight="1" x14ac:dyDescent="0.25">
      <c r="AZ219" s="100" t="s">
        <v>201</v>
      </c>
      <c r="BA219" s="101">
        <f>_xll.qlInterestRateIndexFixingDate(Currency&amp;"ibor"&amp;Tenor,BB219,Trigger)</f>
        <v>42516</v>
      </c>
      <c r="BB219" s="101">
        <f>_xll.qlCalendarAdvance(Calendar,BB218,AZ219,"f",,Trigger)</f>
        <v>42520</v>
      </c>
      <c r="BC219" s="101">
        <f>_xll.qlInterestRateIndexMaturity(Currency&amp;"ibor"&amp;Tenor,BB219,Trigger)</f>
        <v>42704</v>
      </c>
      <c r="BD219" s="246">
        <f>_xll.qlIndexFixing($AD$5,BA219,TRUE,_xll.ohTrigger(Trigger,Trigger6M))</f>
        <v>9.9145112250760385E-4</v>
      </c>
      <c r="BE219" s="246" t="e">
        <f>IFERROR(_xll.qlIndexFixing($BF$1,BA219,,_xll.ohTrigger(Trigger,Trigger6M)),#N/A)</f>
        <v>#N/A</v>
      </c>
    </row>
    <row r="220" spans="52:57" ht="11.25" customHeight="1" x14ac:dyDescent="0.25">
      <c r="AZ220" s="100" t="s">
        <v>201</v>
      </c>
      <c r="BA220" s="101">
        <f>_xll.qlInterestRateIndexFixingDate(Currency&amp;"ibor"&amp;Tenor,BB220,Trigger)</f>
        <v>42517</v>
      </c>
      <c r="BB220" s="101">
        <f>_xll.qlCalendarAdvance(Calendar,BB219,AZ220,"f",,Trigger)</f>
        <v>42521</v>
      </c>
      <c r="BC220" s="101">
        <f>_xll.qlInterestRateIndexMaturity(Currency&amp;"ibor"&amp;Tenor,BB220,Trigger)</f>
        <v>42704</v>
      </c>
      <c r="BD220" s="246">
        <f>_xll.qlIndexFixing($AD$5,BA220,TRUE,_xll.ohTrigger(Trigger,Trigger6M))</f>
        <v>9.9228217225087127E-4</v>
      </c>
      <c r="BE220" s="246" t="e">
        <f>IFERROR(_xll.qlIndexFixing($BF$1,BA220,,_xll.ohTrigger(Trigger,Trigger6M)),#N/A)</f>
        <v>#N/A</v>
      </c>
    </row>
    <row r="221" spans="52:57" ht="11.25" customHeight="1" x14ac:dyDescent="0.25">
      <c r="AZ221" s="100" t="s">
        <v>201</v>
      </c>
      <c r="BA221" s="101">
        <f>_xll.qlInterestRateIndexFixingDate(Currency&amp;"ibor"&amp;Tenor,BB221,Trigger)</f>
        <v>42520</v>
      </c>
      <c r="BB221" s="101">
        <f>_xll.qlCalendarAdvance(Calendar,BB220,AZ221,"f",,Trigger)</f>
        <v>42522</v>
      </c>
      <c r="BC221" s="101">
        <f>_xll.qlInterestRateIndexMaturity(Currency&amp;"ibor"&amp;Tenor,BB221,Trigger)</f>
        <v>42705</v>
      </c>
      <c r="BD221" s="246">
        <f>_xll.qlIndexFixing($AD$5,BA221,TRUE,_xll.ohTrigger(Trigger,Trigger6M))</f>
        <v>9.9431074124540315E-4</v>
      </c>
      <c r="BE221" s="246" t="e">
        <f>IFERROR(_xll.qlIndexFixing($BF$1,BA221,,_xll.ohTrigger(Trigger,Trigger6M)),#N/A)</f>
        <v>#N/A</v>
      </c>
    </row>
    <row r="222" spans="52:57" ht="11.25" customHeight="1" x14ac:dyDescent="0.25">
      <c r="AZ222" s="100" t="s">
        <v>201</v>
      </c>
      <c r="BA222" s="101">
        <f>_xll.qlInterestRateIndexFixingDate(Currency&amp;"ibor"&amp;Tenor,BB222,Trigger)</f>
        <v>42521</v>
      </c>
      <c r="BB222" s="101">
        <f>_xll.qlCalendarAdvance(Calendar,BB221,AZ222,"f",,Trigger)</f>
        <v>42523</v>
      </c>
      <c r="BC222" s="101">
        <f>_xll.qlInterestRateIndexMaturity(Currency&amp;"ibor"&amp;Tenor,BB222,Trigger)</f>
        <v>42706</v>
      </c>
      <c r="BD222" s="246">
        <f>_xll.qlIndexFixing($AD$5,BA222,TRUE,_xll.ohTrigger(Trigger,Trigger6M))</f>
        <v>9.9633967042394873E-4</v>
      </c>
      <c r="BE222" s="246" t="e">
        <f>IFERROR(_xll.qlIndexFixing($BF$1,BA222,,_xll.ohTrigger(Trigger,Trigger6M)),#N/A)</f>
        <v>#N/A</v>
      </c>
    </row>
    <row r="223" spans="52:57" ht="11.25" customHeight="1" x14ac:dyDescent="0.25">
      <c r="AZ223" s="100" t="s">
        <v>201</v>
      </c>
      <c r="BA223" s="101">
        <f>_xll.qlInterestRateIndexFixingDate(Currency&amp;"ibor"&amp;Tenor,BB223,Trigger)</f>
        <v>42522</v>
      </c>
      <c r="BB223" s="101">
        <f>_xll.qlCalendarAdvance(Calendar,BB222,AZ223,"f",,Trigger)</f>
        <v>42524</v>
      </c>
      <c r="BC223" s="101">
        <f>_xll.qlInterestRateIndexMaturity(Currency&amp;"ibor"&amp;Tenor,BB223,Trigger)</f>
        <v>42709</v>
      </c>
      <c r="BD223" s="246">
        <f>_xll.qlIndexFixing($AD$5,BA223,TRUE,_xll.ohTrigger(Trigger,Trigger6M))</f>
        <v>1.000763254560165E-3</v>
      </c>
      <c r="BE223" s="246" t="e">
        <f>IFERROR(_xll.qlIndexFixing($BF$1,BA223,,_xll.ohTrigger(Trigger,Trigger6M)),#N/A)</f>
        <v>#N/A</v>
      </c>
    </row>
    <row r="224" spans="52:57" ht="11.25" customHeight="1" x14ac:dyDescent="0.25">
      <c r="AZ224" s="100" t="s">
        <v>201</v>
      </c>
      <c r="BA224" s="101">
        <f>_xll.qlInterestRateIndexFixingDate(Currency&amp;"ibor"&amp;Tenor,BB224,Trigger)</f>
        <v>42523</v>
      </c>
      <c r="BB224" s="101">
        <f>_xll.qlCalendarAdvance(Calendar,BB223,AZ224,"f",,Trigger)</f>
        <v>42527</v>
      </c>
      <c r="BC224" s="101">
        <f>_xll.qlInterestRateIndexMaturity(Currency&amp;"ibor"&amp;Tenor,BB224,Trigger)</f>
        <v>42710</v>
      </c>
      <c r="BD224" s="246">
        <f>_xll.qlIndexFixing($AD$5,BA224,TRUE,_xll.ohTrigger(Trigger,Trigger6M))</f>
        <v>1.0044589889939936E-3</v>
      </c>
      <c r="BE224" s="246" t="e">
        <f>IFERROR(_xll.qlIndexFixing($BF$1,BA224,,_xll.ohTrigger(Trigger,Trigger6M)),#N/A)</f>
        <v>#N/A</v>
      </c>
    </row>
    <row r="225" spans="52:57" ht="11.25" customHeight="1" x14ac:dyDescent="0.25">
      <c r="AZ225" s="100" t="s">
        <v>201</v>
      </c>
      <c r="BA225" s="101">
        <f>_xll.qlInterestRateIndexFixingDate(Currency&amp;"ibor"&amp;Tenor,BB225,Trigger)</f>
        <v>42524</v>
      </c>
      <c r="BB225" s="101">
        <f>_xll.qlCalendarAdvance(Calendar,BB224,AZ225,"f",,Trigger)</f>
        <v>42528</v>
      </c>
      <c r="BC225" s="101">
        <f>_xll.qlInterestRateIndexMaturity(Currency&amp;"ibor"&amp;Tenor,BB225,Trigger)</f>
        <v>42711</v>
      </c>
      <c r="BD225" s="246">
        <f>_xll.qlIndexFixing($AD$5,BA225,TRUE,_xll.ohTrigger(Trigger,Trigger6M))</f>
        <v>1.0064897191061491E-3</v>
      </c>
      <c r="BE225" s="246" t="e">
        <f>IFERROR(_xll.qlIndexFixing($BF$1,BA225,,_xll.ohTrigger(Trigger,Trigger6M)),#N/A)</f>
        <v>#N/A</v>
      </c>
    </row>
    <row r="226" spans="52:57" ht="11.25" customHeight="1" x14ac:dyDescent="0.25">
      <c r="AZ226" s="100" t="s">
        <v>201</v>
      </c>
      <c r="BA226" s="101">
        <f>_xll.qlInterestRateIndexFixingDate(Currency&amp;"ibor"&amp;Tenor,BB226,Trigger)</f>
        <v>42527</v>
      </c>
      <c r="BB226" s="101">
        <f>_xll.qlCalendarAdvance(Calendar,BB225,AZ226,"f",,Trigger)</f>
        <v>42529</v>
      </c>
      <c r="BC226" s="101">
        <f>_xll.qlInterestRateIndexMaturity(Currency&amp;"ibor"&amp;Tenor,BB226,Trigger)</f>
        <v>42712</v>
      </c>
      <c r="BD226" s="246">
        <f>_xll.qlIndexFixing($AD$5,BA226,TRUE,_xll.ohTrigger(Trigger,Trigger6M))</f>
        <v>1.0085208094084339E-3</v>
      </c>
      <c r="BE226" s="246" t="e">
        <f>IFERROR(_xll.qlIndexFixing($BF$1,BA226,,_xll.ohTrigger(Trigger,Trigger6M)),#N/A)</f>
        <v>#N/A</v>
      </c>
    </row>
    <row r="227" spans="52:57" ht="11.25" customHeight="1" x14ac:dyDescent="0.25">
      <c r="AZ227" s="100" t="s">
        <v>201</v>
      </c>
      <c r="BA227" s="101">
        <f>_xll.qlInterestRateIndexFixingDate(Currency&amp;"ibor"&amp;Tenor,BB227,Trigger)</f>
        <v>42528</v>
      </c>
      <c r="BB227" s="101">
        <f>_xll.qlCalendarAdvance(Calendar,BB226,AZ227,"f",,Trigger)</f>
        <v>42530</v>
      </c>
      <c r="BC227" s="101">
        <f>_xll.qlInterestRateIndexMaturity(Currency&amp;"ibor"&amp;Tenor,BB227,Trigger)</f>
        <v>42713</v>
      </c>
      <c r="BD227" s="246">
        <f>_xll.qlIndexFixing($AD$5,BA227,TRUE,_xll.ohTrigger(Trigger,Trigger6M))</f>
        <v>1.0105522599021578E-3</v>
      </c>
      <c r="BE227" s="246" t="e">
        <f>IFERROR(_xll.qlIndexFixing($BF$1,BA227,,_xll.ohTrigger(Trigger,Trigger6M)),#N/A)</f>
        <v>#N/A</v>
      </c>
    </row>
    <row r="228" spans="52:57" ht="11.25" customHeight="1" x14ac:dyDescent="0.25">
      <c r="AZ228" s="100" t="s">
        <v>201</v>
      </c>
      <c r="BA228" s="101">
        <f>_xll.qlInterestRateIndexFixingDate(Currency&amp;"ibor"&amp;Tenor,BB228,Trigger)</f>
        <v>42529</v>
      </c>
      <c r="BB228" s="101">
        <f>_xll.qlCalendarAdvance(Calendar,BB227,AZ228,"f",,Trigger)</f>
        <v>42531</v>
      </c>
      <c r="BC228" s="101">
        <f>_xll.qlInterestRateIndexMaturity(Currency&amp;"ibor"&amp;Tenor,BB228,Trigger)</f>
        <v>42716</v>
      </c>
      <c r="BD228" s="246">
        <f>_xll.qlIndexFixing($AD$5,BA228,TRUE,_xll.ohTrigger(Trigger,Trigger6M))</f>
        <v>1.0149812311957657E-3</v>
      </c>
      <c r="BE228" s="246" t="e">
        <f>IFERROR(_xll.qlIndexFixing($BF$1,BA228,,_xll.ohTrigger(Trigger,Trigger6M)),#N/A)</f>
        <v>#N/A</v>
      </c>
    </row>
    <row r="229" spans="52:57" ht="11.25" customHeight="1" x14ac:dyDescent="0.25">
      <c r="AZ229" s="100" t="s">
        <v>201</v>
      </c>
      <c r="BA229" s="101">
        <f>_xll.qlInterestRateIndexFixingDate(Currency&amp;"ibor"&amp;Tenor,BB229,Trigger)</f>
        <v>42530</v>
      </c>
      <c r="BB229" s="101">
        <f>_xll.qlCalendarAdvance(Calendar,BB228,AZ229,"f",,Trigger)</f>
        <v>42534</v>
      </c>
      <c r="BC229" s="101">
        <f>_xll.qlInterestRateIndexMaturity(Currency&amp;"ibor"&amp;Tenor,BB229,Trigger)</f>
        <v>42717</v>
      </c>
      <c r="BD229" s="246">
        <f>_xll.qlIndexFixing($AD$5,BA229,TRUE,_xll.ohTrigger(Trigger,Trigger6M))</f>
        <v>1.0186816638111057E-3</v>
      </c>
      <c r="BE229" s="246" t="e">
        <f>IFERROR(_xll.qlIndexFixing($BF$1,BA229,,_xll.ohTrigger(Trigger,Trigger6M)),#N/A)</f>
        <v>#N/A</v>
      </c>
    </row>
    <row r="230" spans="52:57" ht="11.25" customHeight="1" x14ac:dyDescent="0.25">
      <c r="AZ230" s="100" t="s">
        <v>201</v>
      </c>
      <c r="BA230" s="101">
        <f>_xll.qlInterestRateIndexFixingDate(Currency&amp;"ibor"&amp;Tenor,BB230,Trigger)</f>
        <v>42531</v>
      </c>
      <c r="BB230" s="101">
        <f>_xll.qlCalendarAdvance(Calendar,BB229,AZ230,"f",,Trigger)</f>
        <v>42535</v>
      </c>
      <c r="BC230" s="101">
        <f>_xll.qlInterestRateIndexMaturity(Currency&amp;"ibor"&amp;Tenor,BB230,Trigger)</f>
        <v>42718</v>
      </c>
      <c r="BD230" s="246">
        <f>_xll.qlIndexFixing($AD$5,BA230,TRUE,_xll.ohTrigger(Trigger,Trigger6M))</f>
        <v>1.0207149152773158E-3</v>
      </c>
      <c r="BE230" s="246" t="e">
        <f>IFERROR(_xll.qlIndexFixing($BF$1,BA230,,_xll.ohTrigger(Trigger,Trigger6M)),#N/A)</f>
        <v>#N/A</v>
      </c>
    </row>
    <row r="231" spans="52:57" ht="11.25" customHeight="1" x14ac:dyDescent="0.25">
      <c r="AZ231" s="100" t="s">
        <v>201</v>
      </c>
      <c r="BA231" s="101">
        <f>_xll.qlInterestRateIndexFixingDate(Currency&amp;"ibor"&amp;Tenor,BB231,Trigger)</f>
        <v>42534</v>
      </c>
      <c r="BB231" s="101">
        <f>_xll.qlCalendarAdvance(Calendar,BB230,AZ231,"f",,Trigger)</f>
        <v>42536</v>
      </c>
      <c r="BC231" s="101">
        <f>_xll.qlInterestRateIndexMaturity(Currency&amp;"ibor"&amp;Tenor,BB231,Trigger)</f>
        <v>42719</v>
      </c>
      <c r="BD231" s="246">
        <f>_xll.qlIndexFixing($AD$5,BA231,TRUE,_xll.ohTrigger(Trigger,Trigger6M))</f>
        <v>1.0227485269419542E-3</v>
      </c>
      <c r="BE231" s="246" t="e">
        <f>IFERROR(_xll.qlIndexFixing($BF$1,BA231,,_xll.ohTrigger(Trigger,Trigger6M)),#N/A)</f>
        <v>#N/A</v>
      </c>
    </row>
    <row r="232" spans="52:57" ht="11.25" customHeight="1" x14ac:dyDescent="0.25">
      <c r="AZ232" s="100" t="s">
        <v>201</v>
      </c>
      <c r="BA232" s="101">
        <f>_xll.qlInterestRateIndexFixingDate(Currency&amp;"ibor"&amp;Tenor,BB232,Trigger)</f>
        <v>42535</v>
      </c>
      <c r="BB232" s="101">
        <f>_xll.qlCalendarAdvance(Calendar,BB231,AZ232,"f",,Trigger)</f>
        <v>42537</v>
      </c>
      <c r="BC232" s="101">
        <f>_xll.qlInterestRateIndexMaturity(Currency&amp;"ibor"&amp;Tenor,BB232,Trigger)</f>
        <v>42720</v>
      </c>
      <c r="BD232" s="246">
        <f>_xll.qlIndexFixing($AD$5,BA232,TRUE,_xll.ohTrigger(Trigger,Trigger6M))</f>
        <v>1.0247824988054578E-3</v>
      </c>
      <c r="BE232" s="246" t="e">
        <f>IFERROR(_xll.qlIndexFixing($BF$1,BA232,,_xll.ohTrigger(Trigger,Trigger6M)),#N/A)</f>
        <v>#N/A</v>
      </c>
    </row>
    <row r="233" spans="52:57" ht="11.25" customHeight="1" x14ac:dyDescent="0.25">
      <c r="AZ233" s="100" t="s">
        <v>201</v>
      </c>
      <c r="BA233" s="101">
        <f>_xll.qlInterestRateIndexFixingDate(Currency&amp;"ibor"&amp;Tenor,BB233,Trigger)</f>
        <v>42536</v>
      </c>
      <c r="BB233" s="101">
        <f>_xll.qlCalendarAdvance(Calendar,BB232,AZ233,"f",,Trigger)</f>
        <v>42538</v>
      </c>
      <c r="BC233" s="101">
        <f>_xll.qlInterestRateIndexMaturity(Currency&amp;"ibor"&amp;Tenor,BB233,Trigger)</f>
        <v>42723</v>
      </c>
      <c r="BD233" s="246">
        <f>_xll.qlIndexFixing($AD$5,BA233,TRUE,_xll.ohTrigger(Trigger,Trigger6M))</f>
        <v>1.0294900535092865E-3</v>
      </c>
      <c r="BE233" s="246" t="e">
        <f>IFERROR(_xll.qlIndexFixing($BF$1,BA233,,_xll.ohTrigger(Trigger,Trigger6M)),#N/A)</f>
        <v>#N/A</v>
      </c>
    </row>
    <row r="234" spans="52:57" ht="11.25" customHeight="1" x14ac:dyDescent="0.25">
      <c r="AZ234" s="100" t="s">
        <v>201</v>
      </c>
      <c r="BA234" s="101">
        <f>_xll.qlInterestRateIndexFixingDate(Currency&amp;"ibor"&amp;Tenor,BB234,Trigger)</f>
        <v>42537</v>
      </c>
      <c r="BB234" s="101">
        <f>_xll.qlCalendarAdvance(Calendar,BB233,AZ234,"f",,Trigger)</f>
        <v>42541</v>
      </c>
      <c r="BC234" s="101">
        <f>_xll.qlInterestRateIndexMaturity(Currency&amp;"ibor"&amp;Tenor,BB234,Trigger)</f>
        <v>42724</v>
      </c>
      <c r="BD234" s="246">
        <f>_xll.qlIndexFixing($AD$5,BA234,TRUE,_xll.ohTrigger(Trigger,Trigger6M))</f>
        <v>1.0340374934602612E-3</v>
      </c>
      <c r="BE234" s="246" t="e">
        <f>IFERROR(_xll.qlIndexFixing($BF$1,BA234,,_xll.ohTrigger(Trigger,Trigger6M)),#N/A)</f>
        <v>#N/A</v>
      </c>
    </row>
    <row r="235" spans="52:57" ht="11.25" customHeight="1" x14ac:dyDescent="0.25">
      <c r="AZ235" s="100" t="s">
        <v>201</v>
      </c>
      <c r="BA235" s="101">
        <f>_xll.qlInterestRateIndexFixingDate(Currency&amp;"ibor"&amp;Tenor,BB235,Trigger)</f>
        <v>42538</v>
      </c>
      <c r="BB235" s="101">
        <f>_xll.qlCalendarAdvance(Calendar,BB234,AZ235,"f",,Trigger)</f>
        <v>42542</v>
      </c>
      <c r="BC235" s="101">
        <f>_xll.qlInterestRateIndexMaturity(Currency&amp;"ibor"&amp;Tenor,BB235,Trigger)</f>
        <v>42725</v>
      </c>
      <c r="BD235" s="246">
        <f>_xll.qlIndexFixing($AD$5,BA235,TRUE,_xll.ohTrigger(Trigger,Trigger6M))</f>
        <v>1.0363563189748144E-3</v>
      </c>
      <c r="BE235" s="246" t="e">
        <f>IFERROR(_xll.qlIndexFixing($BF$1,BA235,,_xll.ohTrigger(Trigger,Trigger6M)),#N/A)</f>
        <v>#N/A</v>
      </c>
    </row>
    <row r="236" spans="52:57" ht="11.25" customHeight="1" x14ac:dyDescent="0.25">
      <c r="AZ236" s="100" t="s">
        <v>201</v>
      </c>
      <c r="BA236" s="101">
        <f>_xll.qlInterestRateIndexFixingDate(Currency&amp;"ibor"&amp;Tenor,BB236,Trigger)</f>
        <v>42541</v>
      </c>
      <c r="BB236" s="101">
        <f>_xll.qlCalendarAdvance(Calendar,BB235,AZ236,"f",,Trigger)</f>
        <v>42543</v>
      </c>
      <c r="BC236" s="101">
        <f>_xll.qlInterestRateIndexMaturity(Currency&amp;"ibor"&amp;Tenor,BB236,Trigger)</f>
        <v>42726</v>
      </c>
      <c r="BD236" s="246">
        <f>_xll.qlIndexFixing($AD$5,BA236,TRUE,_xll.ohTrigger(Trigger,Trigger6M))</f>
        <v>1.0395516808694584E-3</v>
      </c>
      <c r="BE236" s="246" t="e">
        <f>IFERROR(_xll.qlIndexFixing($BF$1,BA236,,_xll.ohTrigger(Trigger,Trigger6M)),#N/A)</f>
        <v>#N/A</v>
      </c>
    </row>
    <row r="237" spans="52:57" ht="11.25" customHeight="1" x14ac:dyDescent="0.25">
      <c r="AZ237" s="100" t="s">
        <v>201</v>
      </c>
      <c r="BA237" s="101">
        <f>_xll.qlInterestRateIndexFixingDate(Currency&amp;"ibor"&amp;Tenor,BB237,Trigger)</f>
        <v>42542</v>
      </c>
      <c r="BB237" s="101">
        <f>_xll.qlCalendarAdvance(Calendar,BB236,AZ237,"f",,Trigger)</f>
        <v>42544</v>
      </c>
      <c r="BC237" s="101">
        <f>_xll.qlInterestRateIndexMaturity(Currency&amp;"ibor"&amp;Tenor,BB237,Trigger)</f>
        <v>42727</v>
      </c>
      <c r="BD237" s="246">
        <f>_xll.qlIndexFixing($AD$5,BA237,TRUE,_xll.ohTrigger(Trigger,Trigger6M))</f>
        <v>1.0427524459484506E-3</v>
      </c>
      <c r="BE237" s="246" t="e">
        <f>IFERROR(_xll.qlIndexFixing($BF$1,BA237,,_xll.ohTrigger(Trigger,Trigger6M)),#N/A)</f>
        <v>#N/A</v>
      </c>
    </row>
    <row r="238" spans="52:57" ht="11.25" customHeight="1" x14ac:dyDescent="0.25">
      <c r="AZ238" s="100" t="s">
        <v>201</v>
      </c>
      <c r="BA238" s="101">
        <f>_xll.qlInterestRateIndexFixingDate(Currency&amp;"ibor"&amp;Tenor,BB238,Trigger)</f>
        <v>42543</v>
      </c>
      <c r="BB238" s="101">
        <f>_xll.qlCalendarAdvance(Calendar,BB237,AZ238,"f",,Trigger)</f>
        <v>42545</v>
      </c>
      <c r="BC238" s="101">
        <f>_xll.qlInterestRateIndexMaturity(Currency&amp;"ibor"&amp;Tenor,BB238,Trigger)</f>
        <v>42731</v>
      </c>
      <c r="BD238" s="246">
        <f>_xll.qlIndexFixing($AD$5,BA238,TRUE,_xll.ohTrigger(Trigger,Trigger6M))</f>
        <v>1.0521016247888233E-3</v>
      </c>
      <c r="BE238" s="246" t="e">
        <f>IFERROR(_xll.qlIndexFixing($BF$1,BA238,,_xll.ohTrigger(Trigger,Trigger6M)),#N/A)</f>
        <v>#N/A</v>
      </c>
    </row>
    <row r="239" spans="52:57" ht="11.25" customHeight="1" x14ac:dyDescent="0.25">
      <c r="AZ239" s="100" t="s">
        <v>201</v>
      </c>
      <c r="BA239" s="101">
        <f>_xll.qlInterestRateIndexFixingDate(Currency&amp;"ibor"&amp;Tenor,BB239,Trigger)</f>
        <v>42544</v>
      </c>
      <c r="BB239" s="101">
        <f>_xll.qlCalendarAdvance(Calendar,BB238,AZ239,"f",,Trigger)</f>
        <v>42548</v>
      </c>
      <c r="BC239" s="101">
        <f>_xll.qlInterestRateIndexMaturity(Currency&amp;"ibor"&amp;Tenor,BB239,Trigger)</f>
        <v>42731</v>
      </c>
      <c r="BD239" s="246">
        <f>_xll.qlIndexFixing($AD$5,BA239,TRUE,_xll.ohTrigger(Trigger,Trigger6M))</f>
        <v>1.0556095386373117E-3</v>
      </c>
      <c r="BE239" s="246" t="e">
        <f>IFERROR(_xll.qlIndexFixing($BF$1,BA239,,_xll.ohTrigger(Trigger,Trigger6M)),#N/A)</f>
        <v>#N/A</v>
      </c>
    </row>
    <row r="240" spans="52:57" ht="11.25" customHeight="1" x14ac:dyDescent="0.25">
      <c r="AZ240" s="100" t="s">
        <v>201</v>
      </c>
      <c r="BA240" s="101">
        <f>_xll.qlInterestRateIndexFixingDate(Currency&amp;"ibor"&amp;Tenor,BB240,Trigger)</f>
        <v>42545</v>
      </c>
      <c r="BB240" s="101">
        <f>_xll.qlCalendarAdvance(Calendar,BB239,AZ240,"f",,Trigger)</f>
        <v>42549</v>
      </c>
      <c r="BC240" s="101">
        <f>_xll.qlInterestRateIndexMaturity(Currency&amp;"ibor"&amp;Tenor,BB240,Trigger)</f>
        <v>42732</v>
      </c>
      <c r="BD240" s="246">
        <f>_xll.qlIndexFixing($AD$5,BA240,TRUE,_xll.ohTrigger(Trigger,Trigger6M))</f>
        <v>1.0588373200355401E-3</v>
      </c>
      <c r="BE240" s="246" t="e">
        <f>IFERROR(_xll.qlIndexFixing($BF$1,BA240,,_xll.ohTrigger(Trigger,Trigger6M)),#N/A)</f>
        <v>#N/A</v>
      </c>
    </row>
    <row r="241" spans="52:57" ht="11.25" customHeight="1" x14ac:dyDescent="0.25">
      <c r="AZ241" s="100" t="s">
        <v>201</v>
      </c>
      <c r="BA241" s="101">
        <f>_xll.qlInterestRateIndexFixingDate(Currency&amp;"ibor"&amp;Tenor,BB241,Trigger)</f>
        <v>42548</v>
      </c>
      <c r="BB241" s="101">
        <f>_xll.qlCalendarAdvance(Calendar,BB240,AZ241,"f",,Trigger)</f>
        <v>42550</v>
      </c>
      <c r="BC241" s="101">
        <f>_xll.qlInterestRateIndexMaturity(Currency&amp;"ibor"&amp;Tenor,BB241,Trigger)</f>
        <v>42733</v>
      </c>
      <c r="BD241" s="246">
        <f>_xll.qlIndexFixing($AD$5,BA241,TRUE,_xll.ohTrigger(Trigger,Trigger6M))</f>
        <v>1.0620705047762414E-3</v>
      </c>
      <c r="BE241" s="246" t="e">
        <f>IFERROR(_xll.qlIndexFixing($BF$1,BA241,,_xll.ohTrigger(Trigger,Trigger6M)),#N/A)</f>
        <v>#N/A</v>
      </c>
    </row>
    <row r="242" spans="52:57" ht="11.25" customHeight="1" x14ac:dyDescent="0.25">
      <c r="AZ242" s="100" t="s">
        <v>201</v>
      </c>
      <c r="BA242" s="101">
        <f>_xll.qlInterestRateIndexFixingDate(Currency&amp;"ibor"&amp;Tenor,BB242,Trigger)</f>
        <v>42549</v>
      </c>
      <c r="BB242" s="101">
        <f>_xll.qlCalendarAdvance(Calendar,BB241,AZ242,"f",,Trigger)</f>
        <v>42551</v>
      </c>
      <c r="BC242" s="101">
        <f>_xll.qlInterestRateIndexMaturity(Currency&amp;"ibor"&amp;Tenor,BB242,Trigger)</f>
        <v>42734</v>
      </c>
      <c r="BD242" s="246">
        <f>_xll.qlIndexFixing($AD$5,BA242,TRUE,_xll.ohTrigger(Trigger,Trigger6M))</f>
        <v>1.0653090928873716E-3</v>
      </c>
      <c r="BE242" s="246" t="e">
        <f>IFERROR(_xll.qlIndexFixing($BF$1,BA242,,_xll.ohTrigger(Trigger,Trigger6M)),#N/A)</f>
        <v>#N/A</v>
      </c>
    </row>
    <row r="243" spans="52:57" ht="11.25" customHeight="1" x14ac:dyDescent="0.25">
      <c r="AZ243" s="100" t="s">
        <v>201</v>
      </c>
      <c r="BA243" s="101">
        <f>_xll.qlInterestRateIndexFixingDate(Currency&amp;"ibor"&amp;Tenor,BB243,Trigger)</f>
        <v>42550</v>
      </c>
      <c r="BB243" s="101">
        <f>_xll.qlCalendarAdvance(Calendar,BB242,AZ243,"f",,Trigger)</f>
        <v>42552</v>
      </c>
      <c r="BC243" s="101">
        <f>_xll.qlInterestRateIndexMaturity(Currency&amp;"ibor"&amp;Tenor,BB243,Trigger)</f>
        <v>42737</v>
      </c>
      <c r="BD243" s="246">
        <f>_xll.qlIndexFixing($AD$5,BA243,TRUE,_xll.ohTrigger(Trigger,Trigger6M))</f>
        <v>1.0726150575652909E-3</v>
      </c>
      <c r="BE243" s="246" t="e">
        <f>IFERROR(_xll.qlIndexFixing($BF$1,BA243,,_xll.ohTrigger(Trigger,Trigger6M)),#N/A)</f>
        <v>#N/A</v>
      </c>
    </row>
    <row r="244" spans="52:57" ht="11.25" customHeight="1" x14ac:dyDescent="0.25">
      <c r="AZ244" s="100" t="s">
        <v>201</v>
      </c>
      <c r="BA244" s="101">
        <f>_xll.qlInterestRateIndexFixingDate(Currency&amp;"ibor"&amp;Tenor,BB244,Trigger)</f>
        <v>42551</v>
      </c>
      <c r="BB244" s="101">
        <f>_xll.qlCalendarAdvance(Calendar,BB243,AZ244,"f",,Trigger)</f>
        <v>42555</v>
      </c>
      <c r="BC244" s="101">
        <f>_xll.qlInterestRateIndexMaturity(Currency&amp;"ibor"&amp;Tenor,BB244,Trigger)</f>
        <v>42739</v>
      </c>
      <c r="BD244" s="246">
        <f>_xll.qlIndexFixing($AD$5,BA244,TRUE,_xll.ohTrigger(Trigger,Trigger6M))</f>
        <v>1.0803429290180025E-3</v>
      </c>
      <c r="BE244" s="246" t="e">
        <f>IFERROR(_xll.qlIndexFixing($BF$1,BA244,,_xll.ohTrigger(Trigger,Trigger6M)),#N/A)</f>
        <v>#N/A</v>
      </c>
    </row>
    <row r="245" spans="52:57" ht="11.25" customHeight="1" x14ac:dyDescent="0.25">
      <c r="AZ245" s="100" t="s">
        <v>201</v>
      </c>
      <c r="BA245" s="101">
        <f>_xll.qlInterestRateIndexFixingDate(Currency&amp;"ibor"&amp;Tenor,BB245,Trigger)</f>
        <v>42552</v>
      </c>
      <c r="BB245" s="101">
        <f>_xll.qlCalendarAdvance(Calendar,BB244,AZ245,"f",,Trigger)</f>
        <v>42556</v>
      </c>
      <c r="BC245" s="101">
        <f>_xll.qlInterestRateIndexMaturity(Currency&amp;"ibor"&amp;Tenor,BB245,Trigger)</f>
        <v>42740</v>
      </c>
      <c r="BD245" s="246">
        <f>_xll.qlIndexFixing($AD$5,BA245,TRUE,_xll.ohTrigger(Trigger,Trigger6M))</f>
        <v>1.0836053872567818E-3</v>
      </c>
      <c r="BE245" s="246" t="e">
        <f>IFERROR(_xll.qlIndexFixing($BF$1,BA245,,_xll.ohTrigger(Trigger,Trigger6M)),#N/A)</f>
        <v>#N/A</v>
      </c>
    </row>
    <row r="246" spans="52:57" ht="11.25" customHeight="1" x14ac:dyDescent="0.25">
      <c r="AZ246" s="100" t="s">
        <v>201</v>
      </c>
      <c r="BA246" s="101">
        <f>_xll.qlInterestRateIndexFixingDate(Currency&amp;"ibor"&amp;Tenor,BB246,Trigger)</f>
        <v>42555</v>
      </c>
      <c r="BB246" s="101">
        <f>_xll.qlCalendarAdvance(Calendar,BB245,AZ246,"f",,Trigger)</f>
        <v>42557</v>
      </c>
      <c r="BC246" s="101">
        <f>_xll.qlInterestRateIndexMaturity(Currency&amp;"ibor"&amp;Tenor,BB246,Trigger)</f>
        <v>42741</v>
      </c>
      <c r="BD246" s="246">
        <f>_xll.qlIndexFixing($AD$5,BA246,TRUE,_xll.ohTrigger(Trigger,Trigger6M))</f>
        <v>1.0868732197283591E-3</v>
      </c>
      <c r="BE246" s="246" t="e">
        <f>IFERROR(_xll.qlIndexFixing($BF$1,BA246,,_xll.ohTrigger(Trigger,Trigger6M)),#N/A)</f>
        <v>#N/A</v>
      </c>
    </row>
    <row r="247" spans="52:57" ht="11.25" customHeight="1" x14ac:dyDescent="0.25">
      <c r="AZ247" s="100" t="s">
        <v>201</v>
      </c>
      <c r="BA247" s="101">
        <f>_xll.qlInterestRateIndexFixingDate(Currency&amp;"ibor"&amp;Tenor,BB247,Trigger)</f>
        <v>42556</v>
      </c>
      <c r="BB247" s="101">
        <f>_xll.qlCalendarAdvance(Calendar,BB246,AZ247,"f",,Trigger)</f>
        <v>42558</v>
      </c>
      <c r="BC247" s="101">
        <f>_xll.qlInterestRateIndexMaturity(Currency&amp;"ibor"&amp;Tenor,BB247,Trigger)</f>
        <v>42744</v>
      </c>
      <c r="BD247" s="246">
        <f>_xll.qlIndexFixing($AD$5,BA247,TRUE,_xll.ohTrigger(Trigger,Trigger6M))</f>
        <v>1.0941566253671346E-3</v>
      </c>
      <c r="BE247" s="246" t="e">
        <f>IFERROR(_xll.qlIndexFixing($BF$1,BA247,,_xll.ohTrigger(Trigger,Trigger6M)),#N/A)</f>
        <v>#N/A</v>
      </c>
    </row>
    <row r="248" spans="52:57" ht="11.25" customHeight="1" x14ac:dyDescent="0.25">
      <c r="AZ248" s="100" t="s">
        <v>201</v>
      </c>
      <c r="BA248" s="101">
        <f>_xll.qlInterestRateIndexFixingDate(Currency&amp;"ibor"&amp;Tenor,BB248,Trigger)</f>
        <v>42557</v>
      </c>
      <c r="BB248" s="101">
        <f>_xll.qlCalendarAdvance(Calendar,BB247,AZ248,"f",,Trigger)</f>
        <v>42559</v>
      </c>
      <c r="BC248" s="101">
        <f>_xll.qlInterestRateIndexMaturity(Currency&amp;"ibor"&amp;Tenor,BB248,Trigger)</f>
        <v>42744</v>
      </c>
      <c r="BD248" s="246">
        <f>_xll.qlIndexFixing($AD$5,BA248,TRUE,_xll.ohTrigger(Trigger,Trigger6M))</f>
        <v>1.0954304748975561E-3</v>
      </c>
      <c r="BE248" s="246" t="e">
        <f>IFERROR(_xll.qlIndexFixing($BF$1,BA248,,_xll.ohTrigger(Trigger,Trigger6M)),#N/A)</f>
        <v>#N/A</v>
      </c>
    </row>
    <row r="249" spans="52:57" ht="11.25" customHeight="1" x14ac:dyDescent="0.25">
      <c r="AZ249" s="100" t="s">
        <v>201</v>
      </c>
      <c r="BA249" s="101">
        <f>_xll.qlInterestRateIndexFixingDate(Currency&amp;"ibor"&amp;Tenor,BB249,Trigger)</f>
        <v>42558</v>
      </c>
      <c r="BB249" s="101">
        <f>_xll.qlCalendarAdvance(Calendar,BB248,AZ249,"f",,Trigger)</f>
        <v>42562</v>
      </c>
      <c r="BC249" s="101">
        <f>_xll.qlInterestRateIndexMaturity(Currency&amp;"ibor"&amp;Tenor,BB249,Trigger)</f>
        <v>42746</v>
      </c>
      <c r="BD249" s="246">
        <f>_xll.qlIndexFixing($AD$5,BA249,TRUE,_xll.ohTrigger(Trigger,Trigger6M))</f>
        <v>1.1032929965365777E-3</v>
      </c>
      <c r="BE249" s="246" t="e">
        <f>IFERROR(_xll.qlIndexFixing($BF$1,BA249,,_xll.ohTrigger(Trigger,Trigger6M)),#N/A)</f>
        <v>#N/A</v>
      </c>
    </row>
    <row r="250" spans="52:57" ht="11.25" customHeight="1" x14ac:dyDescent="0.25">
      <c r="AZ250" s="100" t="s">
        <v>201</v>
      </c>
      <c r="BA250" s="101">
        <f>_xll.qlInterestRateIndexFixingDate(Currency&amp;"ibor"&amp;Tenor,BB250,Trigger)</f>
        <v>42559</v>
      </c>
      <c r="BB250" s="101">
        <f>_xll.qlCalendarAdvance(Calendar,BB249,AZ250,"f",,Trigger)</f>
        <v>42563</v>
      </c>
      <c r="BC250" s="101">
        <f>_xll.qlInterestRateIndexMaturity(Currency&amp;"ibor"&amp;Tenor,BB250,Trigger)</f>
        <v>42747</v>
      </c>
      <c r="BD250" s="246">
        <f>_xll.qlIndexFixing($AD$5,BA250,TRUE,_xll.ohTrigger(Trigger,Trigger6M))</f>
        <v>1.1065930749770934E-3</v>
      </c>
      <c r="BE250" s="246" t="e">
        <f>IFERROR(_xll.qlIndexFixing($BF$1,BA250,,_xll.ohTrigger(Trigger,Trigger6M)),#N/A)</f>
        <v>#N/A</v>
      </c>
    </row>
    <row r="251" spans="52:57" ht="11.25" customHeight="1" x14ac:dyDescent="0.25">
      <c r="AZ251" s="100" t="s">
        <v>201</v>
      </c>
      <c r="BA251" s="101">
        <f>_xll.qlInterestRateIndexFixingDate(Currency&amp;"ibor"&amp;Tenor,BB251,Trigger)</f>
        <v>42562</v>
      </c>
      <c r="BB251" s="101">
        <f>_xll.qlCalendarAdvance(Calendar,BB250,AZ251,"f",,Trigger)</f>
        <v>42564</v>
      </c>
      <c r="BC251" s="101">
        <f>_xll.qlInterestRateIndexMaturity(Currency&amp;"ibor"&amp;Tenor,BB251,Trigger)</f>
        <v>42748</v>
      </c>
      <c r="BD251" s="246">
        <f>_xll.qlIndexFixing($AD$5,BA251,TRUE,_xll.ohTrigger(Trigger,Trigger6M))</f>
        <v>1.1098985278402552E-3</v>
      </c>
      <c r="BE251" s="246" t="e">
        <f>IFERROR(_xll.qlIndexFixing($BF$1,BA251,,_xll.ohTrigger(Trigger,Trigger6M)),#N/A)</f>
        <v>#N/A</v>
      </c>
    </row>
    <row r="252" spans="52:57" ht="11.25" customHeight="1" x14ac:dyDescent="0.25">
      <c r="AZ252" s="100" t="s">
        <v>201</v>
      </c>
      <c r="BA252" s="101">
        <f>_xll.qlInterestRateIndexFixingDate(Currency&amp;"ibor"&amp;Tenor,BB252,Trigger)</f>
        <v>42563</v>
      </c>
      <c r="BB252" s="101">
        <f>_xll.qlCalendarAdvance(Calendar,BB251,AZ252,"f",,Trigger)</f>
        <v>42565</v>
      </c>
      <c r="BC252" s="101">
        <f>_xll.qlInterestRateIndexMaturity(Currency&amp;"ibor"&amp;Tenor,BB252,Trigger)</f>
        <v>42751</v>
      </c>
      <c r="BD252" s="246">
        <f>_xll.qlIndexFixing($AD$5,BA252,TRUE,_xll.ohTrigger(Trigger,Trigger6M))</f>
        <v>1.1171737867242358E-3</v>
      </c>
      <c r="BE252" s="246" t="e">
        <f>IFERROR(_xll.qlIndexFixing($BF$1,BA252,,_xll.ohTrigger(Trigger,Trigger6M)),#N/A)</f>
        <v>#N/A</v>
      </c>
    </row>
    <row r="253" spans="52:57" ht="11.25" customHeight="1" x14ac:dyDescent="0.25">
      <c r="AZ253" s="100" t="s">
        <v>201</v>
      </c>
      <c r="BA253" s="101">
        <f>_xll.qlInterestRateIndexFixingDate(Currency&amp;"ibor"&amp;Tenor,BB253,Trigger)</f>
        <v>42564</v>
      </c>
      <c r="BB253" s="101">
        <f>_xll.qlCalendarAdvance(Calendar,BB252,AZ253,"f",,Trigger)</f>
        <v>42566</v>
      </c>
      <c r="BC253" s="101">
        <f>_xll.qlInterestRateIndexMaturity(Currency&amp;"ibor"&amp;Tenor,BB253,Trigger)</f>
        <v>42751</v>
      </c>
      <c r="BD253" s="246">
        <f>_xll.qlIndexFixing($AD$5,BA253,TRUE,_xll.ohTrigger(Trigger,Trigger6M))</f>
        <v>1.1185078136371951E-3</v>
      </c>
      <c r="BE253" s="246" t="e">
        <f>IFERROR(_xll.qlIndexFixing($BF$1,BA253,,_xll.ohTrigger(Trigger,Trigger6M)),#N/A)</f>
        <v>#N/A</v>
      </c>
    </row>
    <row r="254" spans="52:57" ht="11.25" customHeight="1" x14ac:dyDescent="0.25">
      <c r="AZ254" s="100" t="s">
        <v>201</v>
      </c>
      <c r="BA254" s="101">
        <f>_xll.qlInterestRateIndexFixingDate(Currency&amp;"ibor"&amp;Tenor,BB254,Trigger)</f>
        <v>42565</v>
      </c>
      <c r="BB254" s="101">
        <f>_xll.qlCalendarAdvance(Calendar,BB253,AZ254,"f",,Trigger)</f>
        <v>42569</v>
      </c>
      <c r="BC254" s="101">
        <f>_xll.qlInterestRateIndexMaturity(Currency&amp;"ibor"&amp;Tenor,BB254,Trigger)</f>
        <v>42753</v>
      </c>
      <c r="BD254" s="246">
        <f>_xll.qlIndexFixing($AD$5,BA254,TRUE,_xll.ohTrigger(Trigger,Trigger6M))</f>
        <v>1.1265064094545529E-3</v>
      </c>
      <c r="BE254" s="246" t="e">
        <f>IFERROR(_xll.qlIndexFixing($BF$1,BA254,,_xll.ohTrigger(Trigger,Trigger6M)),#N/A)</f>
        <v>#N/A</v>
      </c>
    </row>
    <row r="255" spans="52:57" ht="11.25" customHeight="1" x14ac:dyDescent="0.25">
      <c r="AZ255" s="100" t="s">
        <v>201</v>
      </c>
      <c r="BA255" s="101">
        <f>_xll.qlInterestRateIndexFixingDate(Currency&amp;"ibor"&amp;Tenor,BB255,Trigger)</f>
        <v>42566</v>
      </c>
      <c r="BB255" s="101">
        <f>_xll.qlCalendarAdvance(Calendar,BB254,AZ255,"f",,Trigger)</f>
        <v>42570</v>
      </c>
      <c r="BC255" s="101">
        <f>_xll.qlInterestRateIndexMaturity(Currency&amp;"ibor"&amp;Tenor,BB255,Trigger)</f>
        <v>42754</v>
      </c>
      <c r="BD255" s="246">
        <f>_xll.qlIndexFixing($AD$5,BA255,TRUE,_xll.ohTrigger(Trigger,Trigger6M))</f>
        <v>1.1298441094283488E-3</v>
      </c>
      <c r="BE255" s="246" t="e">
        <f>IFERROR(_xll.qlIndexFixing($BF$1,BA255,,_xll.ohTrigger(Trigger,Trigger6M)),#N/A)</f>
        <v>#N/A</v>
      </c>
    </row>
    <row r="256" spans="52:57" ht="11.25" customHeight="1" x14ac:dyDescent="0.25">
      <c r="AZ256" s="100" t="s">
        <v>201</v>
      </c>
      <c r="BA256" s="101">
        <f>_xll.qlInterestRateIndexFixingDate(Currency&amp;"ibor"&amp;Tenor,BB256,Trigger)</f>
        <v>42569</v>
      </c>
      <c r="BB256" s="101">
        <f>_xll.qlCalendarAdvance(Calendar,BB255,AZ256,"f",,Trigger)</f>
        <v>42571</v>
      </c>
      <c r="BC256" s="101">
        <f>_xll.qlInterestRateIndexMaturity(Currency&amp;"ibor"&amp;Tenor,BB256,Trigger)</f>
        <v>42755</v>
      </c>
      <c r="BD256" s="246">
        <f>_xll.qlIndexFixing($AD$5,BA256,TRUE,_xll.ohTrigger(Trigger,Trigger6M))</f>
        <v>1.1331871840163763E-3</v>
      </c>
      <c r="BE256" s="246" t="e">
        <f>IFERROR(_xll.qlIndexFixing($BF$1,BA256,,_xll.ohTrigger(Trigger,Trigger6M)),#N/A)</f>
        <v>#N/A</v>
      </c>
    </row>
    <row r="257" spans="52:57" ht="11.25" customHeight="1" x14ac:dyDescent="0.25">
      <c r="AZ257" s="100" t="s">
        <v>201</v>
      </c>
      <c r="BA257" s="101">
        <f>_xll.qlInterestRateIndexFixingDate(Currency&amp;"ibor"&amp;Tenor,BB257,Trigger)</f>
        <v>42570</v>
      </c>
      <c r="BB257" s="101">
        <f>_xll.qlCalendarAdvance(Calendar,BB256,AZ257,"f",,Trigger)</f>
        <v>42572</v>
      </c>
      <c r="BC257" s="101">
        <f>_xll.qlInterestRateIndexMaturity(Currency&amp;"ibor"&amp;Tenor,BB257,Trigger)</f>
        <v>42758</v>
      </c>
      <c r="BD257" s="246">
        <f>_xll.qlIndexFixing($AD$5,BA257,TRUE,_xll.ohTrigger(Trigger,Trigger6M))</f>
        <v>1.1404514727184694E-3</v>
      </c>
      <c r="BE257" s="246" t="e">
        <f>IFERROR(_xll.qlIndexFixing($BF$1,BA257,,_xll.ohTrigger(Trigger,Trigger6M)),#N/A)</f>
        <v>#N/A</v>
      </c>
    </row>
    <row r="258" spans="52:57" ht="11.25" customHeight="1" x14ac:dyDescent="0.25">
      <c r="AZ258" s="100" t="s">
        <v>201</v>
      </c>
      <c r="BA258" s="101">
        <f>_xll.qlInterestRateIndexFixingDate(Currency&amp;"ibor"&amp;Tenor,BB258,Trigger)</f>
        <v>42571</v>
      </c>
      <c r="BB258" s="101">
        <f>_xll.qlCalendarAdvance(Calendar,BB257,AZ258,"f",,Trigger)</f>
        <v>42573</v>
      </c>
      <c r="BC258" s="101">
        <f>_xll.qlInterestRateIndexMaturity(Currency&amp;"ibor"&amp;Tenor,BB258,Trigger)</f>
        <v>42758</v>
      </c>
      <c r="BD258" s="246">
        <f>_xll.qlIndexFixing($AD$5,BA258,TRUE,_xll.ohTrigger(Trigger,Trigger6M))</f>
        <v>1.1418470830900612E-3</v>
      </c>
      <c r="BE258" s="246" t="e">
        <f>IFERROR(_xll.qlIndexFixing($BF$1,BA258,,_xll.ohTrigger(Trigger,Trigger6M)),#N/A)</f>
        <v>#N/A</v>
      </c>
    </row>
    <row r="259" spans="52:57" ht="11.25" customHeight="1" x14ac:dyDescent="0.25">
      <c r="AZ259" s="100" t="s">
        <v>201</v>
      </c>
      <c r="BA259" s="101">
        <f>_xll.qlInterestRateIndexFixingDate(Currency&amp;"ibor"&amp;Tenor,BB259,Trigger)</f>
        <v>42572</v>
      </c>
      <c r="BB259" s="101">
        <f>_xll.qlCalendarAdvance(Calendar,BB258,AZ259,"f",,Trigger)</f>
        <v>42576</v>
      </c>
      <c r="BC259" s="101">
        <f>_xll.qlInterestRateIndexMaturity(Currency&amp;"ibor"&amp;Tenor,BB259,Trigger)</f>
        <v>42760</v>
      </c>
      <c r="BD259" s="246">
        <f>_xll.qlIndexFixing($AD$5,BA259,TRUE,_xll.ohTrigger(Trigger,Trigger6M))</f>
        <v>1.1499831771348739E-3</v>
      </c>
      <c r="BE259" s="246" t="e">
        <f>IFERROR(_xll.qlIndexFixing($BF$1,BA259,,_xll.ohTrigger(Trigger,Trigger6M)),#N/A)</f>
        <v>#N/A</v>
      </c>
    </row>
    <row r="260" spans="52:57" ht="11.25" customHeight="1" x14ac:dyDescent="0.25">
      <c r="AZ260" s="100" t="s">
        <v>201</v>
      </c>
      <c r="BA260" s="101">
        <f>_xll.qlInterestRateIndexFixingDate(Currency&amp;"ibor"&amp;Tenor,BB260,Trigger)</f>
        <v>42573</v>
      </c>
      <c r="BB260" s="101">
        <f>_xll.qlCalendarAdvance(Calendar,BB259,AZ260,"f",,Trigger)</f>
        <v>42577</v>
      </c>
      <c r="BC260" s="101">
        <f>_xll.qlInterestRateIndexMaturity(Currency&amp;"ibor"&amp;Tenor,BB260,Trigger)</f>
        <v>42761</v>
      </c>
      <c r="BD260" s="246">
        <f>_xll.qlIndexFixing($AD$5,BA260,TRUE,_xll.ohTrigger(Trigger,Trigger6M))</f>
        <v>1.1533584999878295E-3</v>
      </c>
      <c r="BE260" s="246" t="e">
        <f>IFERROR(_xll.qlIndexFixing($BF$1,BA260,,_xll.ohTrigger(Trigger,Trigger6M)),#N/A)</f>
        <v>#N/A</v>
      </c>
    </row>
    <row r="261" spans="52:57" ht="11.25" customHeight="1" x14ac:dyDescent="0.25">
      <c r="AZ261" s="100" t="s">
        <v>201</v>
      </c>
      <c r="BA261" s="101">
        <f>_xll.qlInterestRateIndexFixingDate(Currency&amp;"ibor"&amp;Tenor,BB261,Trigger)</f>
        <v>42576</v>
      </c>
      <c r="BB261" s="101">
        <f>_xll.qlCalendarAdvance(Calendar,BB260,AZ261,"f",,Trigger)</f>
        <v>42578</v>
      </c>
      <c r="BC261" s="101">
        <f>_xll.qlInterestRateIndexMaturity(Currency&amp;"ibor"&amp;Tenor,BB261,Trigger)</f>
        <v>42762</v>
      </c>
      <c r="BD261" s="246">
        <f>_xll.qlIndexFixing($AD$5,BA261,TRUE,_xll.ohTrigger(Trigger,Trigger6M))</f>
        <v>1.1567391976487751E-3</v>
      </c>
      <c r="BE261" s="246" t="e">
        <f>IFERROR(_xll.qlIndexFixing($BF$1,BA261,,_xll.ohTrigger(Trigger,Trigger6M)),#N/A)</f>
        <v>#N/A</v>
      </c>
    </row>
    <row r="262" spans="52:57" ht="11.25" customHeight="1" x14ac:dyDescent="0.25">
      <c r="AZ262" s="100" t="s">
        <v>201</v>
      </c>
      <c r="BA262" s="101">
        <f>_xll.qlInterestRateIndexFixingDate(Currency&amp;"ibor"&amp;Tenor,BB262,Trigger)</f>
        <v>42577</v>
      </c>
      <c r="BB262" s="101">
        <f>_xll.qlCalendarAdvance(Calendar,BB261,AZ262,"f",,Trigger)</f>
        <v>42579</v>
      </c>
      <c r="BC262" s="101">
        <f>_xll.qlInterestRateIndexMaturity(Currency&amp;"ibor"&amp;Tenor,BB262,Trigger)</f>
        <v>42765</v>
      </c>
      <c r="BD262" s="246">
        <f>_xll.qlIndexFixing($AD$5,BA262,TRUE,_xll.ohTrigger(Trigger,Trigger6M))</f>
        <v>1.1639896927384539E-3</v>
      </c>
      <c r="BE262" s="246" t="e">
        <f>IFERROR(_xll.qlIndexFixing($BF$1,BA262,,_xll.ohTrigger(Trigger,Trigger6M)),#N/A)</f>
        <v>#N/A</v>
      </c>
    </row>
    <row r="263" spans="52:57" ht="11.25" customHeight="1" x14ac:dyDescent="0.25">
      <c r="AZ263" s="100" t="s">
        <v>201</v>
      </c>
      <c r="BA263" s="101">
        <f>_xll.qlInterestRateIndexFixingDate(Currency&amp;"ibor"&amp;Tenor,BB263,Trigger)</f>
        <v>42578</v>
      </c>
      <c r="BB263" s="101">
        <f>_xll.qlCalendarAdvance(Calendar,BB262,AZ263,"f",,Trigger)</f>
        <v>42580</v>
      </c>
      <c r="BC263" s="101">
        <f>_xll.qlInterestRateIndexMaturity(Currency&amp;"ibor"&amp;Tenor,BB263,Trigger)</f>
        <v>42766</v>
      </c>
      <c r="BD263" s="246">
        <f>_xll.qlIndexFixing($AD$5,BA263,TRUE,_xll.ohTrigger(Trigger,Trigger6M))</f>
        <v>1.1673735642341524E-3</v>
      </c>
      <c r="BE263" s="246" t="e">
        <f>IFERROR(_xll.qlIndexFixing($BF$1,BA263,,_xll.ohTrigger(Trigger,Trigger6M)),#N/A)</f>
        <v>#N/A</v>
      </c>
    </row>
    <row r="264" spans="52:57" ht="11.25" customHeight="1" x14ac:dyDescent="0.25">
      <c r="AZ264" s="100" t="s">
        <v>201</v>
      </c>
      <c r="BA264" s="101">
        <f>_xll.qlInterestRateIndexFixingDate(Currency&amp;"ibor"&amp;Tenor,BB264,Trigger)</f>
        <v>42579</v>
      </c>
      <c r="BB264" s="101">
        <f>_xll.qlCalendarAdvance(Calendar,BB263,AZ264,"f",,Trigger)</f>
        <v>42583</v>
      </c>
      <c r="BC264" s="101">
        <f>_xll.qlInterestRateIndexMaturity(Currency&amp;"ibor"&amp;Tenor,BB264,Trigger)</f>
        <v>42767</v>
      </c>
      <c r="BD264" s="246">
        <f>_xll.qlIndexFixing($AD$5,BA264,TRUE,_xll.ohTrigger(Trigger,Trigger6M))</f>
        <v>1.1737233090451842E-3</v>
      </c>
      <c r="BE264" s="246" t="e">
        <f>IFERROR(_xll.qlIndexFixing($BF$1,BA264,,_xll.ohTrigger(Trigger,Trigger6M)),#N/A)</f>
        <v>#N/A</v>
      </c>
    </row>
    <row r="265" spans="52:57" ht="11.25" customHeight="1" x14ac:dyDescent="0.25">
      <c r="AZ265" s="100" t="s">
        <v>201</v>
      </c>
      <c r="BA265" s="101">
        <f>_xll.qlInterestRateIndexFixingDate(Currency&amp;"ibor"&amp;Tenor,BB265,Trigger)</f>
        <v>42580</v>
      </c>
      <c r="BB265" s="101">
        <f>_xll.qlCalendarAdvance(Calendar,BB264,AZ265,"f",,Trigger)</f>
        <v>42584</v>
      </c>
      <c r="BC265" s="101">
        <f>_xll.qlInterestRateIndexMaturity(Currency&amp;"ibor"&amp;Tenor,BB265,Trigger)</f>
        <v>42768</v>
      </c>
      <c r="BD265" s="246">
        <f>_xll.qlIndexFixing($AD$5,BA265,TRUE,_xll.ohTrigger(Trigger,Trigger6M))</f>
        <v>1.1771362561388192E-3</v>
      </c>
      <c r="BE265" s="246" t="e">
        <f>IFERROR(_xll.qlIndexFixing($BF$1,BA265,,_xll.ohTrigger(Trigger,Trigger6M)),#N/A)</f>
        <v>#N/A</v>
      </c>
    </row>
    <row r="266" spans="52:57" ht="11.25" customHeight="1" x14ac:dyDescent="0.25">
      <c r="AZ266" s="100" t="s">
        <v>201</v>
      </c>
      <c r="BA266" s="101">
        <f>_xll.qlInterestRateIndexFixingDate(Currency&amp;"ibor"&amp;Tenor,BB266,Trigger)</f>
        <v>42583</v>
      </c>
      <c r="BB266" s="101">
        <f>_xll.qlCalendarAdvance(Calendar,BB265,AZ266,"f",,Trigger)</f>
        <v>42585</v>
      </c>
      <c r="BC266" s="101">
        <f>_xll.qlInterestRateIndexMaturity(Currency&amp;"ibor"&amp;Tenor,BB266,Trigger)</f>
        <v>42769</v>
      </c>
      <c r="BD266" s="246">
        <f>_xll.qlIndexFixing($AD$5,BA266,TRUE,_xll.ohTrigger(Trigger,Trigger6M))</f>
        <v>1.1805545782359401E-3</v>
      </c>
      <c r="BE266" s="246" t="e">
        <f>IFERROR(_xll.qlIndexFixing($BF$1,BA266,,_xll.ohTrigger(Trigger,Trigger6M)),#N/A)</f>
        <v>#N/A</v>
      </c>
    </row>
    <row r="267" spans="52:57" ht="11.25" customHeight="1" x14ac:dyDescent="0.25">
      <c r="AZ267" s="100" t="s">
        <v>201</v>
      </c>
      <c r="BA267" s="101">
        <f>_xll.qlInterestRateIndexFixingDate(Currency&amp;"ibor"&amp;Tenor,BB267,Trigger)</f>
        <v>42584</v>
      </c>
      <c r="BB267" s="101">
        <f>_xll.qlCalendarAdvance(Calendar,BB266,AZ267,"f",,Trigger)</f>
        <v>42586</v>
      </c>
      <c r="BC267" s="101">
        <f>_xll.qlInterestRateIndexMaturity(Currency&amp;"ibor"&amp;Tenor,BB267,Trigger)</f>
        <v>42772</v>
      </c>
      <c r="BD267" s="246">
        <f>_xll.qlIndexFixing($AD$5,BA267,TRUE,_xll.ohTrigger(Trigger,Trigger6M))</f>
        <v>1.1877884562763819E-3</v>
      </c>
      <c r="BE267" s="246" t="e">
        <f>IFERROR(_xll.qlIndexFixing($BF$1,BA267,,_xll.ohTrigger(Trigger,Trigger6M)),#N/A)</f>
        <v>#N/A</v>
      </c>
    </row>
    <row r="268" spans="52:57" ht="11.25" customHeight="1" x14ac:dyDescent="0.25">
      <c r="AZ268" s="100" t="s">
        <v>201</v>
      </c>
      <c r="BA268" s="101">
        <f>_xll.qlInterestRateIndexFixingDate(Currency&amp;"ibor"&amp;Tenor,BB268,Trigger)</f>
        <v>42585</v>
      </c>
      <c r="BB268" s="101">
        <f>_xll.qlCalendarAdvance(Calendar,BB267,AZ268,"f",,Trigger)</f>
        <v>42587</v>
      </c>
      <c r="BC268" s="101">
        <f>_xll.qlInterestRateIndexMaturity(Currency&amp;"ibor"&amp;Tenor,BB268,Trigger)</f>
        <v>42772</v>
      </c>
      <c r="BD268" s="246">
        <f>_xll.qlIndexFixing($AD$5,BA268,TRUE,_xll.ohTrigger(Trigger,Trigger6M))</f>
        <v>1.1893114518938114E-3</v>
      </c>
      <c r="BE268" s="246" t="e">
        <f>IFERROR(_xll.qlIndexFixing($BF$1,BA268,,_xll.ohTrigger(Trigger,Trigger6M)),#N/A)</f>
        <v>#N/A</v>
      </c>
    </row>
    <row r="269" spans="52:57" ht="11.25" customHeight="1" x14ac:dyDescent="0.25">
      <c r="AZ269" s="100" t="s">
        <v>201</v>
      </c>
      <c r="BA269" s="101">
        <f>_xll.qlInterestRateIndexFixingDate(Currency&amp;"ibor"&amp;Tenor,BB269,Trigger)</f>
        <v>42586</v>
      </c>
      <c r="BB269" s="101">
        <f>_xll.qlCalendarAdvance(Calendar,BB268,AZ269,"f",,Trigger)</f>
        <v>42590</v>
      </c>
      <c r="BC269" s="101">
        <f>_xll.qlInterestRateIndexMaturity(Currency&amp;"ibor"&amp;Tenor,BB269,Trigger)</f>
        <v>42774</v>
      </c>
      <c r="BD269" s="246">
        <f>_xll.qlIndexFixing($AD$5,BA269,TRUE,_xll.ohTrigger(Trigger,Trigger6M))</f>
        <v>1.1977268147599991E-3</v>
      </c>
      <c r="BE269" s="246" t="e">
        <f>IFERROR(_xll.qlIndexFixing($BF$1,BA269,,_xll.ohTrigger(Trigger,Trigger6M)),#N/A)</f>
        <v>#N/A</v>
      </c>
    </row>
    <row r="270" spans="52:57" ht="11.25" customHeight="1" x14ac:dyDescent="0.25">
      <c r="AZ270" s="100" t="s">
        <v>201</v>
      </c>
      <c r="BA270" s="101">
        <f>_xll.qlInterestRateIndexFixingDate(Currency&amp;"ibor"&amp;Tenor,BB270,Trigger)</f>
        <v>42587</v>
      </c>
      <c r="BB270" s="101">
        <f>_xll.qlCalendarAdvance(Calendar,BB269,AZ270,"f",,Trigger)</f>
        <v>42591</v>
      </c>
      <c r="BC270" s="101">
        <f>_xll.qlInterestRateIndexMaturity(Currency&amp;"ibor"&amp;Tenor,BB270,Trigger)</f>
        <v>42775</v>
      </c>
      <c r="BD270" s="246">
        <f>_xll.qlIndexFixing($AD$5,BA270,TRUE,_xll.ohTrigger(Trigger,Trigger6M))</f>
        <v>1.2011773874706041E-3</v>
      </c>
      <c r="BE270" s="246" t="e">
        <f>IFERROR(_xll.qlIndexFixing($BF$1,BA270,,_xll.ohTrigger(Trigger,Trigger6M)),#N/A)</f>
        <v>#N/A</v>
      </c>
    </row>
    <row r="271" spans="52:57" ht="11.25" customHeight="1" x14ac:dyDescent="0.25">
      <c r="AZ271" s="100" t="s">
        <v>201</v>
      </c>
      <c r="BA271" s="101">
        <f>_xll.qlInterestRateIndexFixingDate(Currency&amp;"ibor"&amp;Tenor,BB271,Trigger)</f>
        <v>42590</v>
      </c>
      <c r="BB271" s="101">
        <f>_xll.qlCalendarAdvance(Calendar,BB270,AZ271,"f",,Trigger)</f>
        <v>42592</v>
      </c>
      <c r="BC271" s="101">
        <f>_xll.qlInterestRateIndexMaturity(Currency&amp;"ibor"&amp;Tenor,BB271,Trigger)</f>
        <v>42776</v>
      </c>
      <c r="BD271" s="246">
        <f>_xll.qlIndexFixing($AD$5,BA271,TRUE,_xll.ohTrigger(Trigger,Trigger6M))</f>
        <v>1.2046333353823628E-3</v>
      </c>
      <c r="BE271" s="246" t="e">
        <f>IFERROR(_xll.qlIndexFixing($BF$1,BA271,,_xll.ohTrigger(Trigger,Trigger6M)),#N/A)</f>
        <v>#N/A</v>
      </c>
    </row>
    <row r="272" spans="52:57" ht="11.25" customHeight="1" x14ac:dyDescent="0.25">
      <c r="AZ272" s="100" t="s">
        <v>201</v>
      </c>
      <c r="BA272" s="101">
        <f>_xll.qlInterestRateIndexFixingDate(Currency&amp;"ibor"&amp;Tenor,BB272,Trigger)</f>
        <v>42591</v>
      </c>
      <c r="BB272" s="101">
        <f>_xll.qlCalendarAdvance(Calendar,BB271,AZ272,"f",,Trigger)</f>
        <v>42593</v>
      </c>
      <c r="BC272" s="101">
        <f>_xll.qlInterestRateIndexMaturity(Currency&amp;"ibor"&amp;Tenor,BB272,Trigger)</f>
        <v>42779</v>
      </c>
      <c r="BD272" s="246">
        <f>_xll.qlIndexFixing($AD$5,BA272,TRUE,_xll.ohTrigger(Trigger,Trigger6M))</f>
        <v>1.2118477729314559E-3</v>
      </c>
      <c r="BE272" s="246" t="e">
        <f>IFERROR(_xll.qlIndexFixing($BF$1,BA272,,_xll.ohTrigger(Trigger,Trigger6M)),#N/A)</f>
        <v>#N/A</v>
      </c>
    </row>
    <row r="273" spans="52:57" ht="11.25" customHeight="1" x14ac:dyDescent="0.25">
      <c r="AZ273" s="100" t="s">
        <v>201</v>
      </c>
      <c r="BA273" s="101">
        <f>_xll.qlInterestRateIndexFixingDate(Currency&amp;"ibor"&amp;Tenor,BB273,Trigger)</f>
        <v>42592</v>
      </c>
      <c r="BB273" s="101">
        <f>_xll.qlCalendarAdvance(Calendar,BB272,AZ273,"f",,Trigger)</f>
        <v>42594</v>
      </c>
      <c r="BC273" s="101">
        <f>_xll.qlInterestRateIndexMaturity(Currency&amp;"ibor"&amp;Tenor,BB273,Trigger)</f>
        <v>42779</v>
      </c>
      <c r="BD273" s="246">
        <f>_xll.qlIndexFixing($AD$5,BA273,TRUE,_xll.ohTrigger(Trigger,Trigger6M))</f>
        <v>1.2134365703865731E-3</v>
      </c>
      <c r="BE273" s="246" t="e">
        <f>IFERROR(_xll.qlIndexFixing($BF$1,BA273,,_xll.ohTrigger(Trigger,Trigger6M)),#N/A)</f>
        <v>#N/A</v>
      </c>
    </row>
    <row r="274" spans="52:57" ht="11.25" customHeight="1" x14ac:dyDescent="0.25">
      <c r="AZ274" s="100" t="s">
        <v>201</v>
      </c>
      <c r="BA274" s="101">
        <f>_xll.qlInterestRateIndexFixingDate(Currency&amp;"ibor"&amp;Tenor,BB274,Trigger)</f>
        <v>42593</v>
      </c>
      <c r="BB274" s="101">
        <f>_xll.qlCalendarAdvance(Calendar,BB273,AZ274,"f",,Trigger)</f>
        <v>42597</v>
      </c>
      <c r="BC274" s="101">
        <f>_xll.qlInterestRateIndexMaturity(Currency&amp;"ibor"&amp;Tenor,BB274,Trigger)</f>
        <v>42781</v>
      </c>
      <c r="BD274" s="246">
        <f>_xll.qlIndexFixing($AD$5,BA274,TRUE,_xll.ohTrigger(Trigger,Trigger6M))</f>
        <v>1.2219937039602703E-3</v>
      </c>
      <c r="BE274" s="246" t="e">
        <f>IFERROR(_xll.qlIndexFixing($BF$1,BA274,,_xll.ohTrigger(Trigger,Trigger6M)),#N/A)</f>
        <v>#N/A</v>
      </c>
    </row>
    <row r="275" spans="52:57" ht="11.25" customHeight="1" x14ac:dyDescent="0.25">
      <c r="AZ275" s="100" t="s">
        <v>201</v>
      </c>
      <c r="BA275" s="101">
        <f>_xll.qlInterestRateIndexFixingDate(Currency&amp;"ibor"&amp;Tenor,BB275,Trigger)</f>
        <v>42594</v>
      </c>
      <c r="BB275" s="101">
        <f>_xll.qlCalendarAdvance(Calendar,BB274,AZ275,"f",,Trigger)</f>
        <v>42598</v>
      </c>
      <c r="BC275" s="101">
        <f>_xll.qlInterestRateIndexMaturity(Currency&amp;"ibor"&amp;Tenor,BB275,Trigger)</f>
        <v>42782</v>
      </c>
      <c r="BD275" s="246">
        <f>_xll.qlIndexFixing($AD$5,BA275,TRUE,_xll.ohTrigger(Trigger,Trigger6M))</f>
        <v>1.2254819036793408E-3</v>
      </c>
      <c r="BE275" s="246" t="e">
        <f>IFERROR(_xll.qlIndexFixing($BF$1,BA275,,_xll.ohTrigger(Trigger,Trigger6M)),#N/A)</f>
        <v>#N/A</v>
      </c>
    </row>
    <row r="276" spans="52:57" ht="11.25" customHeight="1" x14ac:dyDescent="0.25">
      <c r="AZ276" s="100" t="s">
        <v>201</v>
      </c>
      <c r="BA276" s="101">
        <f>_xll.qlInterestRateIndexFixingDate(Currency&amp;"ibor"&amp;Tenor,BB276,Trigger)</f>
        <v>42597</v>
      </c>
      <c r="BB276" s="101">
        <f>_xll.qlCalendarAdvance(Calendar,BB275,AZ276,"f",,Trigger)</f>
        <v>42599</v>
      </c>
      <c r="BC276" s="101">
        <f>_xll.qlInterestRateIndexMaturity(Currency&amp;"ibor"&amp;Tenor,BB276,Trigger)</f>
        <v>42783</v>
      </c>
      <c r="BD276" s="246">
        <f>_xll.qlIndexFixing($AD$5,BA276,TRUE,_xll.ohTrigger(Trigger,Trigger6M))</f>
        <v>1.2289754787998398E-3</v>
      </c>
      <c r="BE276" s="246" t="e">
        <f>IFERROR(_xll.qlIndexFixing($BF$1,BA276,,_xll.ohTrigger(Trigger,Trigger6M)),#N/A)</f>
        <v>#N/A</v>
      </c>
    </row>
    <row r="277" spans="52:57" ht="11.25" customHeight="1" x14ac:dyDescent="0.25">
      <c r="AZ277" s="100" t="s">
        <v>201</v>
      </c>
      <c r="BA277" s="101">
        <f>_xll.qlInterestRateIndexFixingDate(Currency&amp;"ibor"&amp;Tenor,BB277,Trigger)</f>
        <v>42598</v>
      </c>
      <c r="BB277" s="101">
        <f>_xll.qlCalendarAdvance(Calendar,BB276,AZ277,"f",,Trigger)</f>
        <v>42600</v>
      </c>
      <c r="BC277" s="101">
        <f>_xll.qlInterestRateIndexMaturity(Currency&amp;"ibor"&amp;Tenor,BB277,Trigger)</f>
        <v>42786</v>
      </c>
      <c r="BD277" s="246">
        <f>_xll.qlIndexFixing($AD$5,BA277,TRUE,_xll.ohTrigger(Trigger,Trigger6M))</f>
        <v>1.2361676524055931E-3</v>
      </c>
      <c r="BE277" s="246" t="e">
        <f>IFERROR(_xll.qlIndexFixing($BF$1,BA277,,_xll.ohTrigger(Trigger,Trigger6M)),#N/A)</f>
        <v>#N/A</v>
      </c>
    </row>
    <row r="278" spans="52:57" ht="11.25" customHeight="1" x14ac:dyDescent="0.25">
      <c r="AZ278" s="100" t="s">
        <v>201</v>
      </c>
      <c r="BA278" s="101">
        <f>_xll.qlInterestRateIndexFixingDate(Currency&amp;"ibor"&amp;Tenor,BB278,Trigger)</f>
        <v>42599</v>
      </c>
      <c r="BB278" s="101">
        <f>_xll.qlCalendarAdvance(Calendar,BB277,AZ278,"f",,Trigger)</f>
        <v>42601</v>
      </c>
      <c r="BC278" s="101">
        <f>_xll.qlInterestRateIndexMaturity(Currency&amp;"ibor"&amp;Tenor,BB278,Trigger)</f>
        <v>42786</v>
      </c>
      <c r="BD278" s="246">
        <f>_xll.qlIndexFixing($AD$5,BA278,TRUE,_xll.ohTrigger(Trigger,Trigger6M))</f>
        <v>1.2378236578780447E-3</v>
      </c>
      <c r="BE278" s="246" t="e">
        <f>IFERROR(_xll.qlIndexFixing($BF$1,BA278,,_xll.ohTrigger(Trigger,Trigger6M)),#N/A)</f>
        <v>#N/A</v>
      </c>
    </row>
    <row r="279" spans="52:57" ht="11.25" customHeight="1" x14ac:dyDescent="0.25">
      <c r="AZ279" s="100" t="s">
        <v>201</v>
      </c>
      <c r="BA279" s="101">
        <f>_xll.qlInterestRateIndexFixingDate(Currency&amp;"ibor"&amp;Tenor,BB279,Trigger)</f>
        <v>42600</v>
      </c>
      <c r="BB279" s="101">
        <f>_xll.qlCalendarAdvance(Calendar,BB278,AZ279,"f",,Trigger)</f>
        <v>42604</v>
      </c>
      <c r="BC279" s="101">
        <f>_xll.qlInterestRateIndexMaturity(Currency&amp;"ibor"&amp;Tenor,BB279,Trigger)</f>
        <v>42788</v>
      </c>
      <c r="BD279" s="246">
        <f>_xll.qlIndexFixing($AD$5,BA279,TRUE,_xll.ohTrigger(Trigger,Trigger6M))</f>
        <v>1.2465239864320828E-3</v>
      </c>
      <c r="BE279" s="246" t="e">
        <f>IFERROR(_xll.qlIndexFixing($BF$1,BA279,,_xll.ohTrigger(Trigger,Trigger6M)),#N/A)</f>
        <v>#N/A</v>
      </c>
    </row>
    <row r="280" spans="52:57" ht="11.25" customHeight="1" x14ac:dyDescent="0.25">
      <c r="AZ280" s="100" t="s">
        <v>201</v>
      </c>
      <c r="BA280" s="101">
        <f>_xll.qlInterestRateIndexFixingDate(Currency&amp;"ibor"&amp;Tenor,BB280,Trigger)</f>
        <v>42601</v>
      </c>
      <c r="BB280" s="101">
        <f>_xll.qlCalendarAdvance(Calendar,BB279,AZ280,"f",,Trigger)</f>
        <v>42605</v>
      </c>
      <c r="BC280" s="101">
        <f>_xll.qlInterestRateIndexMaturity(Currency&amp;"ibor"&amp;Tenor,BB280,Trigger)</f>
        <v>42789</v>
      </c>
      <c r="BD280" s="246">
        <f>_xll.qlIndexFixing($AD$5,BA280,TRUE,_xll.ohTrigger(Trigger,Trigger6M))</f>
        <v>1.2500498145663198E-3</v>
      </c>
      <c r="BE280" s="246" t="e">
        <f>IFERROR(_xll.qlIndexFixing($BF$1,BA280,,_xll.ohTrigger(Trigger,Trigger6M)),#N/A)</f>
        <v>#N/A</v>
      </c>
    </row>
    <row r="281" spans="52:57" ht="11.25" customHeight="1" x14ac:dyDescent="0.25">
      <c r="AZ281" s="100" t="s">
        <v>201</v>
      </c>
      <c r="BA281" s="101">
        <f>_xll.qlInterestRateIndexFixingDate(Currency&amp;"ibor"&amp;Tenor,BB281,Trigger)</f>
        <v>42604</v>
      </c>
      <c r="BB281" s="101">
        <f>_xll.qlCalendarAdvance(Calendar,BB280,AZ281,"f",,Trigger)</f>
        <v>42606</v>
      </c>
      <c r="BC281" s="101">
        <f>_xll.qlInterestRateIndexMaturity(Currency&amp;"ibor"&amp;Tenor,BB281,Trigger)</f>
        <v>42790</v>
      </c>
      <c r="BD281" s="246">
        <f>_xll.qlIndexFixing($AD$5,BA281,TRUE,_xll.ohTrigger(Trigger,Trigger6M))</f>
        <v>1.2535810183044317E-3</v>
      </c>
      <c r="BE281" s="246" t="e">
        <f>IFERROR(_xll.qlIndexFixing($BF$1,BA281,,_xll.ohTrigger(Trigger,Trigger6M)),#N/A)</f>
        <v>#N/A</v>
      </c>
    </row>
    <row r="282" spans="52:57" ht="11.25" customHeight="1" x14ac:dyDescent="0.25">
      <c r="AZ282" s="100" t="s">
        <v>201</v>
      </c>
      <c r="BA282" s="101">
        <f>_xll.qlInterestRateIndexFixingDate(Currency&amp;"ibor"&amp;Tenor,BB282,Trigger)</f>
        <v>42605</v>
      </c>
      <c r="BB282" s="101">
        <f>_xll.qlCalendarAdvance(Calendar,BB281,AZ282,"f",,Trigger)</f>
        <v>42607</v>
      </c>
      <c r="BC282" s="101">
        <f>_xll.qlInterestRateIndexMaturity(Currency&amp;"ibor"&amp;Tenor,BB282,Trigger)</f>
        <v>42793</v>
      </c>
      <c r="BD282" s="246">
        <f>_xll.qlIndexFixing($AD$5,BA282,TRUE,_xll.ohTrigger(Trigger,Trigger6M))</f>
        <v>1.2607481045085805E-3</v>
      </c>
      <c r="BE282" s="246" t="e">
        <f>IFERROR(_xll.qlIndexFixing($BF$1,BA282,,_xll.ohTrigger(Trigger,Trigger6M)),#N/A)</f>
        <v>#N/A</v>
      </c>
    </row>
    <row r="283" spans="52:57" ht="11.25" customHeight="1" x14ac:dyDescent="0.25">
      <c r="AZ283" s="100" t="s">
        <v>201</v>
      </c>
      <c r="BA283" s="101">
        <f>_xll.qlInterestRateIndexFixingDate(Currency&amp;"ibor"&amp;Tenor,BB283,Trigger)</f>
        <v>42606</v>
      </c>
      <c r="BB283" s="101">
        <f>_xll.qlCalendarAdvance(Calendar,BB282,AZ283,"f",,Trigger)</f>
        <v>42608</v>
      </c>
      <c r="BC283" s="101">
        <f>_xll.qlInterestRateIndexMaturity(Currency&amp;"ibor"&amp;Tenor,BB283,Trigger)</f>
        <v>42793</v>
      </c>
      <c r="BD283" s="246">
        <f>_xll.qlIndexFixing($AD$5,BA283,TRUE,_xll.ohTrigger(Trigger,Trigger6M))</f>
        <v>1.262472724203386E-3</v>
      </c>
      <c r="BE283" s="246" t="e">
        <f>IFERROR(_xll.qlIndexFixing($BF$1,BA283,,_xll.ohTrigger(Trigger,Trigger6M)),#N/A)</f>
        <v>#N/A</v>
      </c>
    </row>
    <row r="284" spans="52:57" ht="11.25" customHeight="1" x14ac:dyDescent="0.25">
      <c r="AZ284" s="100" t="s">
        <v>201</v>
      </c>
      <c r="BA284" s="101">
        <f>_xll.qlInterestRateIndexFixingDate(Currency&amp;"ibor"&amp;Tenor,BB284,Trigger)</f>
        <v>42607</v>
      </c>
      <c r="BB284" s="101">
        <f>_xll.qlCalendarAdvance(Calendar,BB283,AZ284,"f",,Trigger)</f>
        <v>42611</v>
      </c>
      <c r="BC284" s="101">
        <f>_xll.qlInterestRateIndexMaturity(Currency&amp;"ibor"&amp;Tenor,BB284,Trigger)</f>
        <v>42794</v>
      </c>
      <c r="BD284" s="246">
        <f>_xll.qlIndexFixing($AD$5,BA284,TRUE,_xll.ohTrigger(Trigger,Trigger6M))</f>
        <v>1.269513579335989E-3</v>
      </c>
      <c r="BE284" s="246" t="e">
        <f>IFERROR(_xll.qlIndexFixing($BF$1,BA284,,_xll.ohTrigger(Trigger,Trigger6M)),#N/A)</f>
        <v>#N/A</v>
      </c>
    </row>
    <row r="285" spans="52:57" ht="11.25" customHeight="1" x14ac:dyDescent="0.25">
      <c r="AZ285" s="100" t="s">
        <v>201</v>
      </c>
      <c r="BA285" s="101">
        <f>_xll.qlInterestRateIndexFixingDate(Currency&amp;"ibor"&amp;Tenor,BB285,Trigger)</f>
        <v>42608</v>
      </c>
      <c r="BB285" s="101">
        <f>_xll.qlCalendarAdvance(Calendar,BB284,AZ285,"f",,Trigger)</f>
        <v>42612</v>
      </c>
      <c r="BC285" s="101">
        <f>_xll.qlInterestRateIndexMaturity(Currency&amp;"ibor"&amp;Tenor,BB285,Trigger)</f>
        <v>42794</v>
      </c>
      <c r="BD285" s="246">
        <f>_xll.qlIndexFixing($AD$5,BA285,TRUE,_xll.ohTrigger(Trigger,Trigger6M))</f>
        <v>1.2712775360830069E-3</v>
      </c>
      <c r="BE285" s="246" t="e">
        <f>IFERROR(_xll.qlIndexFixing($BF$1,BA285,,_xll.ohTrigger(Trigger,Trigger6M)),#N/A)</f>
        <v>#N/A</v>
      </c>
    </row>
    <row r="286" spans="52:57" ht="11.25" customHeight="1" x14ac:dyDescent="0.25">
      <c r="AZ286" s="100" t="s">
        <v>201</v>
      </c>
      <c r="BA286" s="101">
        <f>_xll.qlInterestRateIndexFixingDate(Currency&amp;"ibor"&amp;Tenor,BB286,Trigger)</f>
        <v>42611</v>
      </c>
      <c r="BB286" s="101">
        <f>_xll.qlCalendarAdvance(Calendar,BB285,AZ286,"f",,Trigger)</f>
        <v>42613</v>
      </c>
      <c r="BC286" s="101">
        <f>_xll.qlInterestRateIndexMaturity(Currency&amp;"ibor"&amp;Tenor,BB286,Trigger)</f>
        <v>42794</v>
      </c>
      <c r="BD286" s="246">
        <f>_xll.qlIndexFixing($AD$5,BA286,TRUE,_xll.ohTrigger(Trigger,Trigger6M))</f>
        <v>1.2730516253940541E-3</v>
      </c>
      <c r="BE286" s="246" t="e">
        <f>IFERROR(_xll.qlIndexFixing($BF$1,BA286,,_xll.ohTrigger(Trigger,Trigger6M)),#N/A)</f>
        <v>#N/A</v>
      </c>
    </row>
    <row r="287" spans="52:57" ht="11.25" customHeight="1" x14ac:dyDescent="0.25">
      <c r="AZ287" s="100" t="s">
        <v>201</v>
      </c>
      <c r="BA287" s="101">
        <f>_xll.qlInterestRateIndexFixingDate(Currency&amp;"ibor"&amp;Tenor,BB287,Trigger)</f>
        <v>42612</v>
      </c>
      <c r="BB287" s="101">
        <f>_xll.qlCalendarAdvance(Calendar,BB286,AZ287,"f",,Trigger)</f>
        <v>42614</v>
      </c>
      <c r="BC287" s="101">
        <f>_xll.qlInterestRateIndexMaturity(Currency&amp;"ibor"&amp;Tenor,BB287,Trigger)</f>
        <v>42795</v>
      </c>
      <c r="BD287" s="246">
        <f>_xll.qlIndexFixing($AD$5,BA287,TRUE,_xll.ohTrigger(Trigger,Trigger6M))</f>
        <v>1.276640535301435E-3</v>
      </c>
      <c r="BE287" s="246" t="e">
        <f>IFERROR(_xll.qlIndexFixing($BF$1,BA287,,_xll.ohTrigger(Trigger,Trigger6M)),#N/A)</f>
        <v>#N/A</v>
      </c>
    </row>
    <row r="288" spans="52:57" ht="11.25" customHeight="1" x14ac:dyDescent="0.25">
      <c r="AZ288" s="100" t="s">
        <v>201</v>
      </c>
      <c r="BA288" s="101">
        <f>_xll.qlInterestRateIndexFixingDate(Currency&amp;"ibor"&amp;Tenor,BB288,Trigger)</f>
        <v>42613</v>
      </c>
      <c r="BB288" s="101">
        <f>_xll.qlCalendarAdvance(Calendar,BB287,AZ288,"f",,Trigger)</f>
        <v>42615</v>
      </c>
      <c r="BC288" s="101">
        <f>_xll.qlInterestRateIndexMaturity(Currency&amp;"ibor"&amp;Tenor,BB288,Trigger)</f>
        <v>42796</v>
      </c>
      <c r="BD288" s="246">
        <f>_xll.qlIndexFixing($AD$5,BA288,TRUE,_xll.ohTrigger(Trigger,Trigger6M))</f>
        <v>1.2802349099437788E-3</v>
      </c>
      <c r="BE288" s="246" t="e">
        <f>IFERROR(_xll.qlIndexFixing($BF$1,BA288,,_xll.ohTrigger(Trigger,Trigger6M)),#N/A)</f>
        <v>#N/A</v>
      </c>
    </row>
    <row r="289" spans="52:57" ht="11.25" customHeight="1" x14ac:dyDescent="0.25">
      <c r="AZ289" s="100" t="s">
        <v>201</v>
      </c>
      <c r="BA289" s="101">
        <f>_xll.qlInterestRateIndexFixingDate(Currency&amp;"ibor"&amp;Tenor,BB289,Trigger)</f>
        <v>42614</v>
      </c>
      <c r="BB289" s="101">
        <f>_xll.qlCalendarAdvance(Calendar,BB288,AZ289,"f",,Trigger)</f>
        <v>42618</v>
      </c>
      <c r="BC289" s="101">
        <f>_xll.qlInterestRateIndexMaturity(Currency&amp;"ibor"&amp;Tenor,BB289,Trigger)</f>
        <v>42800</v>
      </c>
      <c r="BD289" s="246">
        <f>_xll.qlIndexFixing($AD$5,BA289,TRUE,_xll.ohTrigger(Trigger,Trigger6M))</f>
        <v>1.2928301843170324E-3</v>
      </c>
      <c r="BE289" s="246" t="e">
        <f>IFERROR(_xll.qlIndexFixing($BF$1,BA289,,_xll.ohTrigger(Trigger,Trigger6M)),#N/A)</f>
        <v>#N/A</v>
      </c>
    </row>
    <row r="290" spans="52:57" ht="11.25" customHeight="1" x14ac:dyDescent="0.25">
      <c r="AZ290" s="100" t="s">
        <v>201</v>
      </c>
      <c r="BA290" s="101">
        <f>_xll.qlInterestRateIndexFixingDate(Currency&amp;"ibor"&amp;Tenor,BB290,Trigger)</f>
        <v>42615</v>
      </c>
      <c r="BB290" s="101">
        <f>_xll.qlCalendarAdvance(Calendar,BB289,AZ290,"f",,Trigger)</f>
        <v>42619</v>
      </c>
      <c r="BC290" s="101">
        <f>_xll.qlInterestRateIndexMaturity(Currency&amp;"ibor"&amp;Tenor,BB290,Trigger)</f>
        <v>42800</v>
      </c>
      <c r="BD290" s="246">
        <f>_xll.qlIndexFixing($AD$5,BA290,TRUE,_xll.ohTrigger(Trigger,Trigger6M))</f>
        <v>1.2946670564532498E-3</v>
      </c>
      <c r="BE290" s="246" t="e">
        <f>IFERROR(_xll.qlIndexFixing($BF$1,BA290,,_xll.ohTrigger(Trigger,Trigger6M)),#N/A)</f>
        <v>#N/A</v>
      </c>
    </row>
    <row r="291" spans="52:57" ht="11.25" customHeight="1" x14ac:dyDescent="0.25">
      <c r="AZ291" s="100" t="s">
        <v>201</v>
      </c>
      <c r="BA291" s="101">
        <f>_xll.qlInterestRateIndexFixingDate(Currency&amp;"ibor"&amp;Tenor,BB291,Trigger)</f>
        <v>42618</v>
      </c>
      <c r="BB291" s="101">
        <f>_xll.qlCalendarAdvance(Calendar,BB290,AZ291,"f",,Trigger)</f>
        <v>42620</v>
      </c>
      <c r="BC291" s="101">
        <f>_xll.qlInterestRateIndexMaturity(Currency&amp;"ibor"&amp;Tenor,BB291,Trigger)</f>
        <v>42801</v>
      </c>
      <c r="BD291" s="246">
        <f>_xll.qlIndexFixing($AD$5,BA291,TRUE,_xll.ohTrigger(Trigger,Trigger6M))</f>
        <v>1.2982887552142519E-3</v>
      </c>
      <c r="BE291" s="246" t="e">
        <f>IFERROR(_xll.qlIndexFixing($BF$1,BA291,,_xll.ohTrigger(Trigger,Trigger6M)),#N/A)</f>
        <v>#N/A</v>
      </c>
    </row>
    <row r="292" spans="52:57" ht="11.25" customHeight="1" x14ac:dyDescent="0.25">
      <c r="AZ292" s="100" t="s">
        <v>201</v>
      </c>
      <c r="BA292" s="101">
        <f>_xll.qlInterestRateIndexFixingDate(Currency&amp;"ibor"&amp;Tenor,BB292,Trigger)</f>
        <v>42619</v>
      </c>
      <c r="BB292" s="101">
        <f>_xll.qlCalendarAdvance(Calendar,BB291,AZ292,"f",,Trigger)</f>
        <v>42621</v>
      </c>
      <c r="BC292" s="101">
        <f>_xll.qlInterestRateIndexMaturity(Currency&amp;"ibor"&amp;Tenor,BB292,Trigger)</f>
        <v>42802</v>
      </c>
      <c r="BD292" s="246">
        <f>_xll.qlIndexFixing($AD$5,BA292,TRUE,_xll.ohTrigger(Trigger,Trigger6M))</f>
        <v>1.3019159188886378E-3</v>
      </c>
      <c r="BE292" s="246" t="e">
        <f>IFERROR(_xll.qlIndexFixing($BF$1,BA292,,_xll.ohTrigger(Trigger,Trigger6M)),#N/A)</f>
        <v>#N/A</v>
      </c>
    </row>
    <row r="293" spans="52:57" ht="11.25" customHeight="1" x14ac:dyDescent="0.25">
      <c r="AZ293" s="100" t="s">
        <v>201</v>
      </c>
      <c r="BA293" s="101">
        <f>_xll.qlInterestRateIndexFixingDate(Currency&amp;"ibor"&amp;Tenor,BB293,Trigger)</f>
        <v>42620</v>
      </c>
      <c r="BB293" s="101">
        <f>_xll.qlCalendarAdvance(Calendar,BB292,AZ293,"f",,Trigger)</f>
        <v>42622</v>
      </c>
      <c r="BC293" s="101">
        <f>_xll.qlInterestRateIndexMaturity(Currency&amp;"ibor"&amp;Tenor,BB293,Trigger)</f>
        <v>42803</v>
      </c>
      <c r="BD293" s="246">
        <f>_xll.qlIndexFixing($AD$5,BA293,TRUE,_xll.ohTrigger(Trigger,Trigger6M))</f>
        <v>1.3055485475055551E-3</v>
      </c>
      <c r="BE293" s="246" t="e">
        <f>IFERROR(_xll.qlIndexFixing($BF$1,BA293,,_xll.ohTrigger(Trigger,Trigger6M)),#N/A)</f>
        <v>#N/A</v>
      </c>
    </row>
    <row r="294" spans="52:57" ht="11.25" customHeight="1" x14ac:dyDescent="0.25">
      <c r="AZ294" s="100" t="s">
        <v>201</v>
      </c>
      <c r="BA294" s="101">
        <f>_xll.qlInterestRateIndexFixingDate(Currency&amp;"ibor"&amp;Tenor,BB294,Trigger)</f>
        <v>42621</v>
      </c>
      <c r="BB294" s="101">
        <f>_xll.qlCalendarAdvance(Calendar,BB293,AZ294,"f",,Trigger)</f>
        <v>42625</v>
      </c>
      <c r="BC294" s="101">
        <f>_xll.qlInterestRateIndexMaturity(Currency&amp;"ibor"&amp;Tenor,BB294,Trigger)</f>
        <v>42807</v>
      </c>
      <c r="BD294" s="246">
        <f>_xll.qlIndexFixing($AD$5,BA294,TRUE,_xll.ohTrigger(Trigger,Trigger6M))</f>
        <v>1.3182222292180252E-3</v>
      </c>
      <c r="BE294" s="246" t="e">
        <f>IFERROR(_xll.qlIndexFixing($BF$1,BA294,,_xll.ohTrigger(Trigger,Trigger6M)),#N/A)</f>
        <v>#N/A</v>
      </c>
    </row>
    <row r="295" spans="52:57" ht="11.25" customHeight="1" x14ac:dyDescent="0.25">
      <c r="AZ295" s="100" t="s">
        <v>201</v>
      </c>
      <c r="BA295" s="101">
        <f>_xll.qlInterestRateIndexFixingDate(Currency&amp;"ibor"&amp;Tenor,BB295,Trigger)</f>
        <v>42622</v>
      </c>
      <c r="BB295" s="101">
        <f>_xll.qlCalendarAdvance(Calendar,BB294,AZ295,"f",,Trigger)</f>
        <v>42626</v>
      </c>
      <c r="BC295" s="101">
        <f>_xll.qlInterestRateIndexMaturity(Currency&amp;"ibor"&amp;Tenor,BB295,Trigger)</f>
        <v>42807</v>
      </c>
      <c r="BD295" s="246">
        <f>_xll.qlIndexFixing($AD$5,BA295,TRUE,_xll.ohTrigger(Trigger,Trigger6M))</f>
        <v>1.3201337120022575E-3</v>
      </c>
      <c r="BE295" s="246" t="e">
        <f>IFERROR(_xll.qlIndexFixing($BF$1,BA295,,_xll.ohTrigger(Trigger,Trigger6M)),#N/A)</f>
        <v>#N/A</v>
      </c>
    </row>
    <row r="296" spans="52:57" ht="11.25" customHeight="1" x14ac:dyDescent="0.25">
      <c r="AZ296" s="100" t="s">
        <v>201</v>
      </c>
      <c r="BA296" s="101">
        <f>_xll.qlInterestRateIndexFixingDate(Currency&amp;"ibor"&amp;Tenor,BB296,Trigger)</f>
        <v>42625</v>
      </c>
      <c r="BB296" s="101">
        <f>_xll.qlCalendarAdvance(Calendar,BB295,AZ296,"f",,Trigger)</f>
        <v>42627</v>
      </c>
      <c r="BC296" s="101">
        <f>_xll.qlInterestRateIndexMaturity(Currency&amp;"ibor"&amp;Tenor,BB296,Trigger)</f>
        <v>42808</v>
      </c>
      <c r="BD296" s="246">
        <f>_xll.qlIndexFixing($AD$5,BA296,TRUE,_xll.ohTrigger(Trigger,Trigger6M))</f>
        <v>1.3237936657831849E-3</v>
      </c>
      <c r="BE296" s="246" t="e">
        <f>IFERROR(_xll.qlIndexFixing($BF$1,BA296,,_xll.ohTrigger(Trigger,Trigger6M)),#N/A)</f>
        <v>#N/A</v>
      </c>
    </row>
    <row r="297" spans="52:57" ht="11.25" customHeight="1" x14ac:dyDescent="0.25">
      <c r="AZ297" s="100" t="s">
        <v>201</v>
      </c>
      <c r="BA297" s="101">
        <f>_xll.qlInterestRateIndexFixingDate(Currency&amp;"ibor"&amp;Tenor,BB297,Trigger)</f>
        <v>42626</v>
      </c>
      <c r="BB297" s="101">
        <f>_xll.qlCalendarAdvance(Calendar,BB296,AZ297,"f",,Trigger)</f>
        <v>42628</v>
      </c>
      <c r="BC297" s="101">
        <f>_xll.qlInterestRateIndexMaturity(Currency&amp;"ibor"&amp;Tenor,BB297,Trigger)</f>
        <v>42809</v>
      </c>
      <c r="BD297" s="246">
        <f>_xll.qlIndexFixing($AD$5,BA297,TRUE,_xll.ohTrigger(Trigger,Trigger6M))</f>
        <v>1.3274590846877148E-3</v>
      </c>
      <c r="BE297" s="246" t="e">
        <f>IFERROR(_xll.qlIndexFixing($BF$1,BA297,,_xll.ohTrigger(Trigger,Trigger6M)),#N/A)</f>
        <v>#N/A</v>
      </c>
    </row>
    <row r="298" spans="52:57" ht="11.25" customHeight="1" x14ac:dyDescent="0.25">
      <c r="AZ298" s="100" t="s">
        <v>201</v>
      </c>
      <c r="BA298" s="101">
        <f>_xll.qlInterestRateIndexFixingDate(Currency&amp;"ibor"&amp;Tenor,BB298,Trigger)</f>
        <v>42627</v>
      </c>
      <c r="BB298" s="101">
        <f>_xll.qlCalendarAdvance(Calendar,BB297,AZ298,"f",,Trigger)</f>
        <v>42629</v>
      </c>
      <c r="BC298" s="101">
        <f>_xll.qlInterestRateIndexMaturity(Currency&amp;"ibor"&amp;Tenor,BB298,Trigger)</f>
        <v>42810</v>
      </c>
      <c r="BD298" s="246">
        <f>_xll.qlIndexFixing($AD$5,BA298,TRUE,_xll.ohTrigger(Trigger,Trigger6M))</f>
        <v>1.3306972665911082E-3</v>
      </c>
      <c r="BE298" s="246" t="e">
        <f>IFERROR(_xll.qlIndexFixing($BF$1,BA298,,_xll.ohTrigger(Trigger,Trigger6M)),#N/A)</f>
        <v>#N/A</v>
      </c>
    </row>
    <row r="299" spans="52:57" ht="11.25" customHeight="1" x14ac:dyDescent="0.25">
      <c r="AZ299" s="100" t="s">
        <v>201</v>
      </c>
      <c r="BA299" s="101">
        <f>_xll.qlInterestRateIndexFixingDate(Currency&amp;"ibor"&amp;Tenor,BB299,Trigger)</f>
        <v>42628</v>
      </c>
      <c r="BB299" s="101">
        <f>_xll.qlCalendarAdvance(Calendar,BB298,AZ299,"f",,Trigger)</f>
        <v>42632</v>
      </c>
      <c r="BC299" s="101">
        <f>_xll.qlInterestRateIndexMaturity(Currency&amp;"ibor"&amp;Tenor,BB299,Trigger)</f>
        <v>42814</v>
      </c>
      <c r="BD299" s="246">
        <f>_xll.qlIndexFixing($AD$5,BA299,TRUE,_xll.ohTrigger(Trigger,Trigger6M))</f>
        <v>1.3421470423064879E-3</v>
      </c>
      <c r="BE299" s="246" t="e">
        <f>IFERROR(_xll.qlIndexFixing($BF$1,BA299,,_xll.ohTrigger(Trigger,Trigger6M)),#N/A)</f>
        <v>#N/A</v>
      </c>
    </row>
    <row r="300" spans="52:57" ht="11.25" customHeight="1" x14ac:dyDescent="0.25">
      <c r="AZ300" s="100" t="s">
        <v>201</v>
      </c>
      <c r="BA300" s="101">
        <f>_xll.qlInterestRateIndexFixingDate(Currency&amp;"ibor"&amp;Tenor,BB300,Trigger)</f>
        <v>42629</v>
      </c>
      <c r="BB300" s="101">
        <f>_xll.qlCalendarAdvance(Calendar,BB299,AZ300,"f",,Trigger)</f>
        <v>42633</v>
      </c>
      <c r="BC300" s="101">
        <f>_xll.qlInterestRateIndexMaturity(Currency&amp;"ibor"&amp;Tenor,BB300,Trigger)</f>
        <v>42814</v>
      </c>
      <c r="BD300" s="246">
        <f>_xll.qlIndexFixing($AD$5,BA300,TRUE,_xll.ohTrigger(Trigger,Trigger6M))</f>
        <v>1.3436841239185435E-3</v>
      </c>
      <c r="BE300" s="246" t="e">
        <f>IFERROR(_xll.qlIndexFixing($BF$1,BA300,,_xll.ohTrigger(Trigger,Trigger6M)),#N/A)</f>
        <v>#N/A</v>
      </c>
    </row>
    <row r="301" spans="52:57" ht="11.25" customHeight="1" x14ac:dyDescent="0.25">
      <c r="AZ301" s="100" t="s">
        <v>201</v>
      </c>
      <c r="BA301" s="101">
        <f>_xll.qlInterestRateIndexFixingDate(Currency&amp;"ibor"&amp;Tenor,BB301,Trigger)</f>
        <v>42632</v>
      </c>
      <c r="BB301" s="101">
        <f>_xll.qlCalendarAdvance(Calendar,BB300,AZ301,"f",,Trigger)</f>
        <v>42634</v>
      </c>
      <c r="BC301" s="101">
        <f>_xll.qlInterestRateIndexMaturity(Currency&amp;"ibor"&amp;Tenor,BB301,Trigger)</f>
        <v>42815</v>
      </c>
      <c r="BD301" s="246">
        <f>_xll.qlIndexFixing($AD$5,BA301,TRUE,_xll.ohTrigger(Trigger,Trigger6M))</f>
        <v>1.3469393707623372E-3</v>
      </c>
      <c r="BE301" s="246" t="e">
        <f>IFERROR(_xll.qlIndexFixing($BF$1,BA301,,_xll.ohTrigger(Trigger,Trigger6M)),#N/A)</f>
        <v>#N/A</v>
      </c>
    </row>
    <row r="302" spans="52:57" ht="11.25" customHeight="1" x14ac:dyDescent="0.25">
      <c r="AZ302" s="100" t="s">
        <v>201</v>
      </c>
      <c r="BA302" s="101">
        <f>_xll.qlInterestRateIndexFixingDate(Currency&amp;"ibor"&amp;Tenor,BB302,Trigger)</f>
        <v>42633</v>
      </c>
      <c r="BB302" s="101">
        <f>_xll.qlCalendarAdvance(Calendar,BB301,AZ302,"f",,Trigger)</f>
        <v>42635</v>
      </c>
      <c r="BC302" s="101">
        <f>_xll.qlInterestRateIndexMaturity(Currency&amp;"ibor"&amp;Tenor,BB302,Trigger)</f>
        <v>42816</v>
      </c>
      <c r="BD302" s="246">
        <f>_xll.qlIndexFixing($AD$5,BA302,TRUE,_xll.ohTrigger(Trigger,Trigger6M))</f>
        <v>1.3513438017281366E-3</v>
      </c>
      <c r="BE302" s="246" t="e">
        <f>IFERROR(_xll.qlIndexFixing($BF$1,BA302,,_xll.ohTrigger(Trigger,Trigger6M)),#N/A)</f>
        <v>#N/A</v>
      </c>
    </row>
    <row r="303" spans="52:57" ht="11.25" customHeight="1" x14ac:dyDescent="0.25">
      <c r="AZ303" s="100" t="s">
        <v>201</v>
      </c>
      <c r="BA303" s="101">
        <f>_xll.qlInterestRateIndexFixingDate(Currency&amp;"ibor"&amp;Tenor,BB303,Trigger)</f>
        <v>42634</v>
      </c>
      <c r="BB303" s="101">
        <f>_xll.qlCalendarAdvance(Calendar,BB302,AZ303,"f",,Trigger)</f>
        <v>42636</v>
      </c>
      <c r="BC303" s="101">
        <f>_xll.qlInterestRateIndexMaturity(Currency&amp;"ibor"&amp;Tenor,BB303,Trigger)</f>
        <v>42817</v>
      </c>
      <c r="BD303" s="246">
        <f>_xll.qlIndexFixing($AD$5,BA303,TRUE,_xll.ohTrigger(Trigger,Trigger6M))</f>
        <v>1.3557554129684326E-3</v>
      </c>
      <c r="BE303" s="246" t="e">
        <f>IFERROR(_xll.qlIndexFixing($BF$1,BA303,,_xll.ohTrigger(Trigger,Trigger6M)),#N/A)</f>
        <v>#N/A</v>
      </c>
    </row>
    <row r="304" spans="52:57" ht="11.25" customHeight="1" x14ac:dyDescent="0.25">
      <c r="AZ304" s="100" t="s">
        <v>201</v>
      </c>
      <c r="BA304" s="101">
        <f>_xll.qlInterestRateIndexFixingDate(Currency&amp;"ibor"&amp;Tenor,BB304,Trigger)</f>
        <v>42635</v>
      </c>
      <c r="BB304" s="101">
        <f>_xll.qlCalendarAdvance(Calendar,BB303,AZ304,"f",,Trigger)</f>
        <v>42639</v>
      </c>
      <c r="BC304" s="101">
        <f>_xll.qlInterestRateIndexMaturity(Currency&amp;"ibor"&amp;Tenor,BB304,Trigger)</f>
        <v>42821</v>
      </c>
      <c r="BD304" s="246">
        <f>_xll.qlIndexFixing($AD$5,BA304,TRUE,_xll.ohTrigger(Trigger,Trigger6M))</f>
        <v>1.3718525155402364E-3</v>
      </c>
      <c r="BE304" s="246" t="e">
        <f>IFERROR(_xll.qlIndexFixing($BF$1,BA304,,_xll.ohTrigger(Trigger,Trigger6M)),#N/A)</f>
        <v>#N/A</v>
      </c>
    </row>
    <row r="305" spans="52:57" ht="11.25" customHeight="1" x14ac:dyDescent="0.25">
      <c r="AZ305" s="100" t="s">
        <v>201</v>
      </c>
      <c r="BA305" s="101">
        <f>_xll.qlInterestRateIndexFixingDate(Currency&amp;"ibor"&amp;Tenor,BB305,Trigger)</f>
        <v>42636</v>
      </c>
      <c r="BB305" s="101">
        <f>_xll.qlCalendarAdvance(Calendar,BB304,AZ305,"f",,Trigger)</f>
        <v>42640</v>
      </c>
      <c r="BC305" s="101">
        <f>_xll.qlInterestRateIndexMaturity(Currency&amp;"ibor"&amp;Tenor,BB305,Trigger)</f>
        <v>42821</v>
      </c>
      <c r="BD305" s="246">
        <f>_xll.qlIndexFixing($AD$5,BA305,TRUE,_xll.ohTrigger(Trigger,Trigger6M))</f>
        <v>1.3734736616333729E-3</v>
      </c>
      <c r="BE305" s="246" t="e">
        <f>IFERROR(_xll.qlIndexFixing($BF$1,BA305,,_xll.ohTrigger(Trigger,Trigger6M)),#N/A)</f>
        <v>#N/A</v>
      </c>
    </row>
    <row r="306" spans="52:57" ht="11.25" customHeight="1" x14ac:dyDescent="0.25">
      <c r="AZ306" s="100" t="s">
        <v>201</v>
      </c>
      <c r="BA306" s="101">
        <f>_xll.qlInterestRateIndexFixingDate(Currency&amp;"ibor"&amp;Tenor,BB306,Trigger)</f>
        <v>42639</v>
      </c>
      <c r="BB306" s="101">
        <f>_xll.qlCalendarAdvance(Calendar,BB305,AZ306,"f",,Trigger)</f>
        <v>42641</v>
      </c>
      <c r="BC306" s="101">
        <f>_xll.qlInterestRateIndexMaturity(Currency&amp;"ibor"&amp;Tenor,BB306,Trigger)</f>
        <v>42822</v>
      </c>
      <c r="BD306" s="246">
        <f>_xll.qlIndexFixing($AD$5,BA306,TRUE,_xll.ohTrigger(Trigger,Trigger6M))</f>
        <v>1.3779211749646927E-3</v>
      </c>
      <c r="BE306" s="246" t="e">
        <f>IFERROR(_xll.qlIndexFixing($BF$1,BA306,,_xll.ohTrigger(Trigger,Trigger6M)),#N/A)</f>
        <v>#N/A</v>
      </c>
    </row>
    <row r="307" spans="52:57" ht="11.25" customHeight="1" x14ac:dyDescent="0.25">
      <c r="AZ307" s="100" t="s">
        <v>201</v>
      </c>
      <c r="BA307" s="101">
        <f>_xll.qlInterestRateIndexFixingDate(Currency&amp;"ibor"&amp;Tenor,BB307,Trigger)</f>
        <v>42640</v>
      </c>
      <c r="BB307" s="101">
        <f>_xll.qlCalendarAdvance(Calendar,BB306,AZ307,"f",,Trigger)</f>
        <v>42642</v>
      </c>
      <c r="BC307" s="101">
        <f>_xll.qlInterestRateIndexMaturity(Currency&amp;"ibor"&amp;Tenor,BB307,Trigger)</f>
        <v>42823</v>
      </c>
      <c r="BD307" s="246">
        <f>_xll.qlIndexFixing($AD$5,BA307,TRUE,_xll.ohTrigger(Trigger,Trigger6M))</f>
        <v>1.3823758688584556E-3</v>
      </c>
      <c r="BE307" s="246" t="e">
        <f>IFERROR(_xll.qlIndexFixing($BF$1,BA307,,_xll.ohTrigger(Trigger,Trigger6M)),#N/A)</f>
        <v>#N/A</v>
      </c>
    </row>
    <row r="308" spans="52:57" ht="11.25" customHeight="1" x14ac:dyDescent="0.25">
      <c r="AZ308" s="100" t="s">
        <v>201</v>
      </c>
      <c r="BA308" s="101">
        <f>_xll.qlInterestRateIndexFixingDate(Currency&amp;"ibor"&amp;Tenor,BB308,Trigger)</f>
        <v>42641</v>
      </c>
      <c r="BB308" s="101">
        <f>_xll.qlCalendarAdvance(Calendar,BB307,AZ308,"f",,Trigger)</f>
        <v>42643</v>
      </c>
      <c r="BC308" s="101">
        <f>_xll.qlInterestRateIndexMaturity(Currency&amp;"ibor"&amp;Tenor,BB308,Trigger)</f>
        <v>42825</v>
      </c>
      <c r="BD308" s="246">
        <f>_xll.qlIndexFixing($AD$5,BA308,TRUE,_xll.ohTrigger(Trigger,Trigger6M))</f>
        <v>1.3896331655492869E-3</v>
      </c>
      <c r="BE308" s="246" t="e">
        <f>IFERROR(_xll.qlIndexFixing($BF$1,BA308,,_xll.ohTrigger(Trigger,Trigger6M)),#N/A)</f>
        <v>#N/A</v>
      </c>
    </row>
    <row r="309" spans="52:57" ht="11.25" customHeight="1" x14ac:dyDescent="0.25">
      <c r="AZ309" s="100" t="s">
        <v>201</v>
      </c>
      <c r="BA309" s="101">
        <f>_xll.qlInterestRateIndexFixingDate(Currency&amp;"ibor"&amp;Tenor,BB309,Trigger)</f>
        <v>42642</v>
      </c>
      <c r="BB309" s="101">
        <f>_xll.qlCalendarAdvance(Calendar,BB308,AZ309,"f",,Trigger)</f>
        <v>42646</v>
      </c>
      <c r="BC309" s="101">
        <f>_xll.qlInterestRateIndexMaturity(Currency&amp;"ibor"&amp;Tenor,BB309,Trigger)</f>
        <v>42828</v>
      </c>
      <c r="BD309" s="246">
        <f>_xll.qlIndexFixing($AD$5,BA309,TRUE,_xll.ohTrigger(Trigger,Trigger6M))</f>
        <v>1.4030436368014413E-3</v>
      </c>
      <c r="BE309" s="246" t="e">
        <f>IFERROR(_xll.qlIndexFixing($BF$1,BA309,,_xll.ohTrigger(Trigger,Trigger6M)),#N/A)</f>
        <v>#N/A</v>
      </c>
    </row>
    <row r="310" spans="52:57" ht="11.25" customHeight="1" x14ac:dyDescent="0.25">
      <c r="AZ310" s="100" t="s">
        <v>201</v>
      </c>
      <c r="BA310" s="101">
        <f>_xll.qlInterestRateIndexFixingDate(Currency&amp;"ibor"&amp;Tenor,BB310,Trigger)</f>
        <v>42643</v>
      </c>
      <c r="BB310" s="101">
        <f>_xll.qlCalendarAdvance(Calendar,BB309,AZ310,"f",,Trigger)</f>
        <v>42647</v>
      </c>
      <c r="BC310" s="101">
        <f>_xll.qlInterestRateIndexMaturity(Currency&amp;"ibor"&amp;Tenor,BB310,Trigger)</f>
        <v>42829</v>
      </c>
      <c r="BD310" s="246">
        <f>_xll.qlIndexFixing($AD$5,BA310,TRUE,_xll.ohTrigger(Trigger,Trigger6M))</f>
        <v>1.4075280767610345E-3</v>
      </c>
      <c r="BE310" s="246" t="e">
        <f>IFERROR(_xll.qlIndexFixing($BF$1,BA310,,_xll.ohTrigger(Trigger,Trigger6M)),#N/A)</f>
        <v>#N/A</v>
      </c>
    </row>
    <row r="311" spans="52:57" ht="11.25" customHeight="1" x14ac:dyDescent="0.25">
      <c r="AZ311" s="100" t="s">
        <v>201</v>
      </c>
      <c r="BA311" s="101">
        <f>_xll.qlInterestRateIndexFixingDate(Currency&amp;"ibor"&amp;Tenor,BB311,Trigger)</f>
        <v>42646</v>
      </c>
      <c r="BB311" s="101">
        <f>_xll.qlCalendarAdvance(Calendar,BB310,AZ311,"f",,Trigger)</f>
        <v>42648</v>
      </c>
      <c r="BC311" s="101">
        <f>_xll.qlInterestRateIndexMaturity(Currency&amp;"ibor"&amp;Tenor,BB311,Trigger)</f>
        <v>42830</v>
      </c>
      <c r="BD311" s="246">
        <f>_xll.qlIndexFixing($AD$5,BA311,TRUE,_xll.ohTrigger(Trigger,Trigger6M))</f>
        <v>1.4120196582396521E-3</v>
      </c>
      <c r="BE311" s="246" t="e">
        <f>IFERROR(_xll.qlIndexFixing($BF$1,BA311,,_xll.ohTrigger(Trigger,Trigger6M)),#N/A)</f>
        <v>#N/A</v>
      </c>
    </row>
    <row r="312" spans="52:57" ht="11.25" customHeight="1" x14ac:dyDescent="0.25">
      <c r="AZ312" s="100" t="s">
        <v>201</v>
      </c>
      <c r="BA312" s="101">
        <f>_xll.qlInterestRateIndexFixingDate(Currency&amp;"ibor"&amp;Tenor,BB312,Trigger)</f>
        <v>42647</v>
      </c>
      <c r="BB312" s="101">
        <f>_xll.qlCalendarAdvance(Calendar,BB311,AZ312,"f",,Trigger)</f>
        <v>42649</v>
      </c>
      <c r="BC312" s="101">
        <f>_xll.qlInterestRateIndexMaturity(Currency&amp;"ibor"&amp;Tenor,BB312,Trigger)</f>
        <v>42831</v>
      </c>
      <c r="BD312" s="246">
        <f>_xll.qlIndexFixing($AD$5,BA312,TRUE,_xll.ohTrigger(Trigger,Trigger6M))</f>
        <v>1.416518381285168E-3</v>
      </c>
      <c r="BE312" s="246" t="e">
        <f>IFERROR(_xll.qlIndexFixing($BF$1,BA312,,_xll.ohTrigger(Trigger,Trigger6M)),#N/A)</f>
        <v>#N/A</v>
      </c>
    </row>
    <row r="313" spans="52:57" ht="11.25" customHeight="1" x14ac:dyDescent="0.25">
      <c r="AZ313" s="100" t="s">
        <v>201</v>
      </c>
      <c r="BA313" s="101">
        <f>_xll.qlInterestRateIndexFixingDate(Currency&amp;"ibor"&amp;Tenor,BB313,Trigger)</f>
        <v>42648</v>
      </c>
      <c r="BB313" s="101">
        <f>_xll.qlCalendarAdvance(Calendar,BB312,AZ313,"f",,Trigger)</f>
        <v>42650</v>
      </c>
      <c r="BC313" s="101">
        <f>_xll.qlInterestRateIndexMaturity(Currency&amp;"ibor"&amp;Tenor,BB313,Trigger)</f>
        <v>42832</v>
      </c>
      <c r="BD313" s="246">
        <f>_xll.qlIndexFixing($AD$5,BA313,TRUE,_xll.ohTrigger(Trigger,Trigger6M))</f>
        <v>1.4210242459467737E-3</v>
      </c>
      <c r="BE313" s="246" t="e">
        <f>IFERROR(_xll.qlIndexFixing($BF$1,BA313,,_xll.ohTrigger(Trigger,Trigger6M)),#N/A)</f>
        <v>#N/A</v>
      </c>
    </row>
    <row r="314" spans="52:57" ht="11.25" customHeight="1" x14ac:dyDescent="0.25">
      <c r="AZ314" s="100" t="s">
        <v>201</v>
      </c>
      <c r="BA314" s="101">
        <f>_xll.qlInterestRateIndexFixingDate(Currency&amp;"ibor"&amp;Tenor,BB314,Trigger)</f>
        <v>42649</v>
      </c>
      <c r="BB314" s="101">
        <f>_xll.qlCalendarAdvance(Calendar,BB313,AZ314,"f",,Trigger)</f>
        <v>42653</v>
      </c>
      <c r="BC314" s="101">
        <f>_xll.qlInterestRateIndexMaturity(Currency&amp;"ibor"&amp;Tenor,BB314,Trigger)</f>
        <v>42835</v>
      </c>
      <c r="BD314" s="246">
        <f>_xll.qlIndexFixing($AD$5,BA314,TRUE,_xll.ohTrigger(Trigger,Trigger6M))</f>
        <v>1.4345846901134549E-3</v>
      </c>
      <c r="BE314" s="246" t="e">
        <f>IFERROR(_xll.qlIndexFixing($BF$1,BA314,,_xll.ohTrigger(Trigger,Trigger6M)),#N/A)</f>
        <v>#N/A</v>
      </c>
    </row>
    <row r="315" spans="52:57" ht="11.25" customHeight="1" x14ac:dyDescent="0.25">
      <c r="AZ315" s="100" t="s">
        <v>201</v>
      </c>
      <c r="BA315" s="101">
        <f>_xll.qlInterestRateIndexFixingDate(Currency&amp;"ibor"&amp;Tenor,BB315,Trigger)</f>
        <v>42650</v>
      </c>
      <c r="BB315" s="101">
        <f>_xll.qlCalendarAdvance(Calendar,BB314,AZ315,"f",,Trigger)</f>
        <v>42654</v>
      </c>
      <c r="BC315" s="101">
        <f>_xll.qlInterestRateIndexMaturity(Currency&amp;"ibor"&amp;Tenor,BB315,Trigger)</f>
        <v>42836</v>
      </c>
      <c r="BD315" s="246">
        <f>_xll.qlIndexFixing($AD$5,BA315,TRUE,_xll.ohTrigger(Trigger,Trigger6M))</f>
        <v>1.4391191217265023E-3</v>
      </c>
      <c r="BE315" s="246" t="e">
        <f>IFERROR(_xll.qlIndexFixing($BF$1,BA315,,_xll.ohTrigger(Trigger,Trigger6M)),#N/A)</f>
        <v>#N/A</v>
      </c>
    </row>
    <row r="316" spans="52:57" ht="11.25" customHeight="1" x14ac:dyDescent="0.25">
      <c r="AZ316" s="100" t="s">
        <v>201</v>
      </c>
      <c r="BA316" s="101">
        <f>_xll.qlInterestRateIndexFixingDate(Currency&amp;"ibor"&amp;Tenor,BB316,Trigger)</f>
        <v>42653</v>
      </c>
      <c r="BB316" s="101">
        <f>_xll.qlCalendarAdvance(Calendar,BB315,AZ316,"f",,Trigger)</f>
        <v>42655</v>
      </c>
      <c r="BC316" s="101">
        <f>_xll.qlInterestRateIndexMaturity(Currency&amp;"ibor"&amp;Tenor,BB316,Trigger)</f>
        <v>42837</v>
      </c>
      <c r="BD316" s="246">
        <f>_xll.qlIndexFixing($AD$5,BA316,TRUE,_xll.ohTrigger(Trigger,Trigger6M))</f>
        <v>1.4436606951989612E-3</v>
      </c>
      <c r="BE316" s="246" t="e">
        <f>IFERROR(_xll.qlIndexFixing($BF$1,BA316,,_xll.ohTrigger(Trigger,Trigger6M)),#N/A)</f>
        <v>#N/A</v>
      </c>
    </row>
    <row r="317" spans="52:57" ht="11.25" customHeight="1" x14ac:dyDescent="0.25">
      <c r="AZ317" s="100" t="s">
        <v>201</v>
      </c>
      <c r="BA317" s="101">
        <f>_xll.qlInterestRateIndexFixingDate(Currency&amp;"ibor"&amp;Tenor,BB317,Trigger)</f>
        <v>42654</v>
      </c>
      <c r="BB317" s="101">
        <f>_xll.qlCalendarAdvance(Calendar,BB316,AZ317,"f",,Trigger)</f>
        <v>42656</v>
      </c>
      <c r="BC317" s="101">
        <f>_xll.qlInterestRateIndexMaturity(Currency&amp;"ibor"&amp;Tenor,BB317,Trigger)</f>
        <v>42838</v>
      </c>
      <c r="BD317" s="246">
        <f>_xll.qlIndexFixing($AD$5,BA317,TRUE,_xll.ohTrigger(Trigger,Trigger6M))</f>
        <v>1.4482094105813406E-3</v>
      </c>
      <c r="BE317" s="246" t="e">
        <f>IFERROR(_xll.qlIndexFixing($BF$1,BA317,,_xll.ohTrigger(Trigger,Trigger6M)),#N/A)</f>
        <v>#N/A</v>
      </c>
    </row>
    <row r="318" spans="52:57" ht="11.25" customHeight="1" x14ac:dyDescent="0.25">
      <c r="AZ318" s="100" t="s">
        <v>201</v>
      </c>
      <c r="BA318" s="101">
        <f>_xll.qlInterestRateIndexFixingDate(Currency&amp;"ibor"&amp;Tenor,BB318,Trigger)</f>
        <v>42655</v>
      </c>
      <c r="BB318" s="101">
        <f>_xll.qlCalendarAdvance(Calendar,BB317,AZ318,"f",,Trigger)</f>
        <v>42657</v>
      </c>
      <c r="BC318" s="101">
        <f>_xll.qlInterestRateIndexMaturity(Currency&amp;"ibor"&amp;Tenor,BB318,Trigger)</f>
        <v>42843</v>
      </c>
      <c r="BD318" s="246">
        <f>_xll.qlIndexFixing($AD$5,BA318,TRUE,_xll.ohTrigger(Trigger,Trigger6M))</f>
        <v>1.4634848421296407E-3</v>
      </c>
      <c r="BE318" s="246" t="e">
        <f>IFERROR(_xll.qlIndexFixing($BF$1,BA318,,_xll.ohTrigger(Trigger,Trigger6M)),#N/A)</f>
        <v>#N/A</v>
      </c>
    </row>
    <row r="319" spans="52:57" ht="11.25" customHeight="1" x14ac:dyDescent="0.25">
      <c r="AZ319" s="100" t="s">
        <v>201</v>
      </c>
      <c r="BA319" s="101">
        <f>_xll.qlInterestRateIndexFixingDate(Currency&amp;"ibor"&amp;Tenor,BB319,Trigger)</f>
        <v>42656</v>
      </c>
      <c r="BB319" s="101">
        <f>_xll.qlCalendarAdvance(Calendar,BB318,AZ319,"f",,Trigger)</f>
        <v>42660</v>
      </c>
      <c r="BC319" s="101">
        <f>_xll.qlInterestRateIndexMaturity(Currency&amp;"ibor"&amp;Tenor,BB319,Trigger)</f>
        <v>42843</v>
      </c>
      <c r="BD319" s="246">
        <f>_xll.qlIndexFixing($AD$5,BA319,TRUE,_xll.ohTrigger(Trigger,Trigger6M))</f>
        <v>1.469152173471191E-3</v>
      </c>
      <c r="BE319" s="246" t="e">
        <f>IFERROR(_xll.qlIndexFixing($BF$1,BA319,,_xll.ohTrigger(Trigger,Trigger6M)),#N/A)</f>
        <v>#N/A</v>
      </c>
    </row>
    <row r="320" spans="52:57" ht="11.25" customHeight="1" x14ac:dyDescent="0.25">
      <c r="AZ320" s="100" t="s">
        <v>201</v>
      </c>
      <c r="BA320" s="101">
        <f>_xll.qlInterestRateIndexFixingDate(Currency&amp;"ibor"&amp;Tenor,BB320,Trigger)</f>
        <v>42657</v>
      </c>
      <c r="BB320" s="101">
        <f>_xll.qlCalendarAdvance(Calendar,BB319,AZ320,"f",,Trigger)</f>
        <v>42661</v>
      </c>
      <c r="BC320" s="101">
        <f>_xll.qlInterestRateIndexMaturity(Currency&amp;"ibor"&amp;Tenor,BB320,Trigger)</f>
        <v>42843</v>
      </c>
      <c r="BD320" s="246">
        <f>_xll.qlIndexFixing($AD$5,BA320,TRUE,_xll.ohTrigger(Trigger,Trigger6M))</f>
        <v>1.4710601178571591E-3</v>
      </c>
      <c r="BE320" s="246" t="e">
        <f>IFERROR(_xll.qlIndexFixing($BF$1,BA320,,_xll.ohTrigger(Trigger,Trigger6M)),#N/A)</f>
        <v>#N/A</v>
      </c>
    </row>
    <row r="321" spans="52:57" ht="11.25" customHeight="1" x14ac:dyDescent="0.25">
      <c r="AZ321" s="100" t="s">
        <v>201</v>
      </c>
      <c r="BA321" s="101">
        <f>_xll.qlInterestRateIndexFixingDate(Currency&amp;"ibor"&amp;Tenor,BB321,Trigger)</f>
        <v>42660</v>
      </c>
      <c r="BB321" s="101">
        <f>_xll.qlCalendarAdvance(Calendar,BB320,AZ321,"f",,Trigger)</f>
        <v>42662</v>
      </c>
      <c r="BC321" s="101">
        <f>_xll.qlInterestRateIndexMaturity(Currency&amp;"ibor"&amp;Tenor,BB321,Trigger)</f>
        <v>42844</v>
      </c>
      <c r="BD321" s="246">
        <f>_xll.qlIndexFixing($AD$5,BA321,TRUE,_xll.ohTrigger(Trigger,Trigger6M))</f>
        <v>1.4756516857307644E-3</v>
      </c>
      <c r="BE321" s="246" t="e">
        <f>IFERROR(_xll.qlIndexFixing($BF$1,BA321,,_xll.ohTrigger(Trigger,Trigger6M)),#N/A)</f>
        <v>#N/A</v>
      </c>
    </row>
    <row r="322" spans="52:57" ht="11.25" customHeight="1" x14ac:dyDescent="0.25">
      <c r="AZ322" s="100" t="s">
        <v>201</v>
      </c>
      <c r="BA322" s="101">
        <f>_xll.qlInterestRateIndexFixingDate(Currency&amp;"ibor"&amp;Tenor,BB322,Trigger)</f>
        <v>42661</v>
      </c>
      <c r="BB322" s="101">
        <f>_xll.qlCalendarAdvance(Calendar,BB321,AZ322,"f",,Trigger)</f>
        <v>42663</v>
      </c>
      <c r="BC322" s="101">
        <f>_xll.qlInterestRateIndexMaturity(Currency&amp;"ibor"&amp;Tenor,BB322,Trigger)</f>
        <v>42845</v>
      </c>
      <c r="BD322" s="246">
        <f>_xll.qlIndexFixing($AD$5,BA322,TRUE,_xll.ohTrigger(Trigger,Trigger6M))</f>
        <v>1.4802503958599479E-3</v>
      </c>
      <c r="BE322" s="246" t="e">
        <f>IFERROR(_xll.qlIndexFixing($BF$1,BA322,,_xll.ohTrigger(Trigger,Trigger6M)),#N/A)</f>
        <v>#N/A</v>
      </c>
    </row>
    <row r="323" spans="52:57" ht="11.25" customHeight="1" x14ac:dyDescent="0.25">
      <c r="AZ323" s="100" t="s">
        <v>201</v>
      </c>
      <c r="BA323" s="101">
        <f>_xll.qlInterestRateIndexFixingDate(Currency&amp;"ibor"&amp;Tenor,BB323,Trigger)</f>
        <v>42662</v>
      </c>
      <c r="BB323" s="101">
        <f>_xll.qlCalendarAdvance(Calendar,BB322,AZ323,"f",,Trigger)</f>
        <v>42664</v>
      </c>
      <c r="BC323" s="101">
        <f>_xll.qlInterestRateIndexMaturity(Currency&amp;"ibor"&amp;Tenor,BB323,Trigger)</f>
        <v>42846</v>
      </c>
      <c r="BD323" s="246">
        <f>_xll.qlIndexFixing($AD$5,BA323,TRUE,_xll.ohTrigger(Trigger,Trigger6M))</f>
        <v>1.4848562482943403E-3</v>
      </c>
      <c r="BE323" s="246" t="e">
        <f>IFERROR(_xll.qlIndexFixing($BF$1,BA323,,_xll.ohTrigger(Trigger,Trigger6M)),#N/A)</f>
        <v>#N/A</v>
      </c>
    </row>
    <row r="324" spans="52:57" ht="11.25" customHeight="1" x14ac:dyDescent="0.25">
      <c r="AZ324" s="100" t="s">
        <v>201</v>
      </c>
      <c r="BA324" s="101">
        <f>_xll.qlInterestRateIndexFixingDate(Currency&amp;"ibor"&amp;Tenor,BB324,Trigger)</f>
        <v>42663</v>
      </c>
      <c r="BB324" s="101">
        <f>_xll.qlCalendarAdvance(Calendar,BB323,AZ324,"f",,Trigger)</f>
        <v>42667</v>
      </c>
      <c r="BC324" s="101">
        <f>_xll.qlInterestRateIndexMaturity(Currency&amp;"ibor"&amp;Tenor,BB324,Trigger)</f>
        <v>42849</v>
      </c>
      <c r="BD324" s="246">
        <f>_xll.qlIndexFixing($AD$5,BA324,TRUE,_xll.ohTrigger(Trigger,Trigger6M))</f>
        <v>1.4987166599250762E-3</v>
      </c>
      <c r="BE324" s="246" t="e">
        <f>IFERROR(_xll.qlIndexFixing($BF$1,BA324,,_xll.ohTrigger(Trigger,Trigger6M)),#N/A)</f>
        <v>#N/A</v>
      </c>
    </row>
    <row r="325" spans="52:57" ht="11.25" customHeight="1" x14ac:dyDescent="0.25">
      <c r="AZ325" s="100" t="s">
        <v>201</v>
      </c>
      <c r="BA325" s="101">
        <f>_xll.qlInterestRateIndexFixingDate(Currency&amp;"ibor"&amp;Tenor,BB325,Trigger)</f>
        <v>42664</v>
      </c>
      <c r="BB325" s="101">
        <f>_xll.qlCalendarAdvance(Calendar,BB324,AZ325,"f",,Trigger)</f>
        <v>42668</v>
      </c>
      <c r="BC325" s="101">
        <f>_xll.qlInterestRateIndexMaturity(Currency&amp;"ibor"&amp;Tenor,BB325,Trigger)</f>
        <v>42850</v>
      </c>
      <c r="BD325" s="246">
        <f>_xll.qlIndexFixing($AD$5,BA325,TRUE,_xll.ohTrigger(Trigger,Trigger6M))</f>
        <v>1.5033510820779278E-3</v>
      </c>
      <c r="BE325" s="246" t="e">
        <f>IFERROR(_xll.qlIndexFixing($BF$1,BA325,,_xll.ohTrigger(Trigger,Trigger6M)),#N/A)</f>
        <v>#N/A</v>
      </c>
    </row>
    <row r="326" spans="52:57" ht="11.25" customHeight="1" x14ac:dyDescent="0.25">
      <c r="AZ326" s="100" t="s">
        <v>201</v>
      </c>
      <c r="BA326" s="101">
        <f>_xll.qlInterestRateIndexFixingDate(Currency&amp;"ibor"&amp;Tenor,BB326,Trigger)</f>
        <v>42667</v>
      </c>
      <c r="BB326" s="101">
        <f>_xll.qlCalendarAdvance(Calendar,BB325,AZ326,"f",,Trigger)</f>
        <v>42669</v>
      </c>
      <c r="BC326" s="101">
        <f>_xll.qlInterestRateIndexMaturity(Currency&amp;"ibor"&amp;Tenor,BB326,Trigger)</f>
        <v>42851</v>
      </c>
      <c r="BD326" s="246">
        <f>_xll.qlIndexFixing($AD$5,BA326,TRUE,_xll.ohTrigger(Trigger,Trigger6M))</f>
        <v>1.5079926467858979E-3</v>
      </c>
      <c r="BE326" s="246" t="e">
        <f>IFERROR(_xll.qlIndexFixing($BF$1,BA326,,_xll.ohTrigger(Trigger,Trigger6M)),#N/A)</f>
        <v>#N/A</v>
      </c>
    </row>
    <row r="327" spans="52:57" ht="11.25" customHeight="1" x14ac:dyDescent="0.25">
      <c r="AZ327" s="100" t="s">
        <v>201</v>
      </c>
      <c r="BA327" s="101">
        <f>_xll.qlInterestRateIndexFixingDate(Currency&amp;"ibor"&amp;Tenor,BB327,Trigger)</f>
        <v>42668</v>
      </c>
      <c r="BB327" s="101">
        <f>_xll.qlCalendarAdvance(Calendar,BB326,AZ327,"f",,Trigger)</f>
        <v>42670</v>
      </c>
      <c r="BC327" s="101">
        <f>_xll.qlInterestRateIndexMaturity(Currency&amp;"ibor"&amp;Tenor,BB327,Trigger)</f>
        <v>42852</v>
      </c>
      <c r="BD327" s="246">
        <f>_xll.qlIndexFixing($AD$5,BA327,TRUE,_xll.ohTrigger(Trigger,Trigger6M))</f>
        <v>1.5126413540981784E-3</v>
      </c>
      <c r="BE327" s="246" t="e">
        <f>IFERROR(_xll.qlIndexFixing($BF$1,BA327,,_xll.ohTrigger(Trigger,Trigger6M)),#N/A)</f>
        <v>#N/A</v>
      </c>
    </row>
    <row r="328" spans="52:57" ht="11.25" customHeight="1" x14ac:dyDescent="0.25">
      <c r="AZ328" s="100" t="s">
        <v>201</v>
      </c>
      <c r="BA328" s="101">
        <f>_xll.qlInterestRateIndexFixingDate(Currency&amp;"ibor"&amp;Tenor,BB328,Trigger)</f>
        <v>42669</v>
      </c>
      <c r="BB328" s="101">
        <f>_xll.qlCalendarAdvance(Calendar,BB327,AZ328,"f",,Trigger)</f>
        <v>42671</v>
      </c>
      <c r="BC328" s="101">
        <f>_xll.qlInterestRateIndexMaturity(Currency&amp;"ibor"&amp;Tenor,BB328,Trigger)</f>
        <v>42853</v>
      </c>
      <c r="BD328" s="246">
        <f>_xll.qlIndexFixing($AD$5,BA328,TRUE,_xll.ohTrigger(Trigger,Trigger6M))</f>
        <v>1.5172972040661565E-3</v>
      </c>
      <c r="BE328" s="246" t="e">
        <f>IFERROR(_xll.qlIndexFixing($BF$1,BA328,,_xll.ohTrigger(Trigger,Trigger6M)),#N/A)</f>
        <v>#N/A</v>
      </c>
    </row>
    <row r="329" spans="52:57" ht="11.25" customHeight="1" x14ac:dyDescent="0.25">
      <c r="AZ329" s="100" t="s">
        <v>201</v>
      </c>
      <c r="BA329" s="101">
        <f>_xll.qlInterestRateIndexFixingDate(Currency&amp;"ibor"&amp;Tenor,BB329,Trigger)</f>
        <v>42670</v>
      </c>
      <c r="BB329" s="101">
        <f>_xll.qlCalendarAdvance(Calendar,BB328,AZ329,"f",,Trigger)</f>
        <v>42674</v>
      </c>
      <c r="BC329" s="101">
        <f>_xll.qlInterestRateIndexMaturity(Currency&amp;"ibor"&amp;Tenor,BB329,Trigger)</f>
        <v>42853</v>
      </c>
      <c r="BD329" s="246">
        <f>_xll.qlIndexFixing($AD$5,BA329,TRUE,_xll.ohTrigger(Trigger,Trigger6M))</f>
        <v>1.5235076689740937E-3</v>
      </c>
      <c r="BE329" s="246" t="e">
        <f>IFERROR(_xll.qlIndexFixing($BF$1,BA329,,_xll.ohTrigger(Trigger,Trigger6M)),#N/A)</f>
        <v>#N/A</v>
      </c>
    </row>
    <row r="330" spans="52:57" ht="11.25" customHeight="1" x14ac:dyDescent="0.25">
      <c r="AZ330" s="100" t="s">
        <v>201</v>
      </c>
      <c r="BA330" s="101">
        <f>_xll.qlInterestRateIndexFixingDate(Currency&amp;"ibor"&amp;Tenor,BB330,Trigger)</f>
        <v>42671</v>
      </c>
      <c r="BB330" s="101">
        <f>_xll.qlCalendarAdvance(Calendar,BB329,AZ330,"f",,Trigger)</f>
        <v>42675</v>
      </c>
      <c r="BC330" s="101">
        <f>_xll.qlInterestRateIndexMaturity(Currency&amp;"ibor"&amp;Tenor,BB330,Trigger)</f>
        <v>42857</v>
      </c>
      <c r="BD330" s="246">
        <f>_xll.qlIndexFixing($AD$5,BA330,TRUE,_xll.ohTrigger(Trigger,Trigger6M))</f>
        <v>1.5359920314990776E-3</v>
      </c>
      <c r="BE330" s="246" t="e">
        <f>IFERROR(_xll.qlIndexFixing($BF$1,BA330,,_xll.ohTrigger(Trigger,Trigger6M)),#N/A)</f>
        <v>#N/A</v>
      </c>
    </row>
    <row r="331" spans="52:57" ht="11.25" customHeight="1" x14ac:dyDescent="0.25">
      <c r="AZ331" s="100" t="s">
        <v>201</v>
      </c>
      <c r="BA331" s="101">
        <f>_xll.qlInterestRateIndexFixingDate(Currency&amp;"ibor"&amp;Tenor,BB331,Trigger)</f>
        <v>42674</v>
      </c>
      <c r="BB331" s="101">
        <f>_xll.qlCalendarAdvance(Calendar,BB330,AZ331,"f",,Trigger)</f>
        <v>42676</v>
      </c>
      <c r="BC331" s="101">
        <f>_xll.qlInterestRateIndexMaturity(Currency&amp;"ibor"&amp;Tenor,BB331,Trigger)</f>
        <v>42857</v>
      </c>
      <c r="BD331" s="246">
        <f>_xll.qlIndexFixing($AD$5,BA331,TRUE,_xll.ohTrigger(Trigger,Trigger6M))</f>
        <v>1.5381082442162621E-3</v>
      </c>
      <c r="BE331" s="246" t="e">
        <f>IFERROR(_xll.qlIndexFixing($BF$1,BA331,,_xll.ohTrigger(Trigger,Trigger6M)),#N/A)</f>
        <v>#N/A</v>
      </c>
    </row>
    <row r="332" spans="52:57" ht="11.25" customHeight="1" x14ac:dyDescent="0.25">
      <c r="AZ332" s="100" t="s">
        <v>201</v>
      </c>
      <c r="BA332" s="101">
        <f>_xll.qlInterestRateIndexFixingDate(Currency&amp;"ibor"&amp;Tenor,BB332,Trigger)</f>
        <v>42675</v>
      </c>
      <c r="BB332" s="101">
        <f>_xll.qlCalendarAdvance(Calendar,BB331,AZ332,"f",,Trigger)</f>
        <v>42677</v>
      </c>
      <c r="BC332" s="101">
        <f>_xll.qlInterestRateIndexMaturity(Currency&amp;"ibor"&amp;Tenor,BB332,Trigger)</f>
        <v>42858</v>
      </c>
      <c r="BD332" s="246">
        <f>_xll.qlIndexFixing($AD$5,BA332,TRUE,_xll.ohTrigger(Trigger,Trigger6M))</f>
        <v>1.5428142886861785E-3</v>
      </c>
      <c r="BE332" s="246" t="e">
        <f>IFERROR(_xll.qlIndexFixing($BF$1,BA332,,_xll.ohTrigger(Trigger,Trigger6M)),#N/A)</f>
        <v>#N/A</v>
      </c>
    </row>
    <row r="333" spans="52:57" ht="11.25" customHeight="1" x14ac:dyDescent="0.25">
      <c r="AZ333" s="100" t="s">
        <v>201</v>
      </c>
      <c r="BA333" s="101">
        <f>_xll.qlInterestRateIndexFixingDate(Currency&amp;"ibor"&amp;Tenor,BB333,Trigger)</f>
        <v>42676</v>
      </c>
      <c r="BB333" s="101">
        <f>_xll.qlCalendarAdvance(Calendar,BB332,AZ333,"f",,Trigger)</f>
        <v>42678</v>
      </c>
      <c r="BC333" s="101">
        <f>_xll.qlInterestRateIndexMaturity(Currency&amp;"ibor"&amp;Tenor,BB333,Trigger)</f>
        <v>42859</v>
      </c>
      <c r="BD333" s="246">
        <f>_xll.qlIndexFixing($AD$5,BA333,TRUE,_xll.ohTrigger(Trigger,Trigger6M))</f>
        <v>1.5475275155014212E-3</v>
      </c>
      <c r="BE333" s="246" t="e">
        <f>IFERROR(_xll.qlIndexFixing($BF$1,BA333,,_xll.ohTrigger(Trigger,Trigger6M)),#N/A)</f>
        <v>#N/A</v>
      </c>
    </row>
    <row r="334" spans="52:57" ht="11.25" customHeight="1" x14ac:dyDescent="0.25">
      <c r="AZ334" s="100" t="s">
        <v>201</v>
      </c>
      <c r="BA334" s="101">
        <f>_xll.qlInterestRateIndexFixingDate(Currency&amp;"ibor"&amp;Tenor,BB334,Trigger)</f>
        <v>42677</v>
      </c>
      <c r="BB334" s="101">
        <f>_xll.qlCalendarAdvance(Calendar,BB333,AZ334,"f",,Trigger)</f>
        <v>42681</v>
      </c>
      <c r="BC334" s="101">
        <f>_xll.qlInterestRateIndexMaturity(Currency&amp;"ibor"&amp;Tenor,BB334,Trigger)</f>
        <v>42863</v>
      </c>
      <c r="BD334" s="246">
        <f>_xll.qlIndexFixing($AD$5,BA334,TRUE,_xll.ohTrigger(Trigger,Trigger6M))</f>
        <v>1.5642485609002178E-3</v>
      </c>
      <c r="BE334" s="246" t="e">
        <f>IFERROR(_xll.qlIndexFixing($BF$1,BA334,,_xll.ohTrigger(Trigger,Trigger6M)),#N/A)</f>
        <v>#N/A</v>
      </c>
    </row>
    <row r="335" spans="52:57" ht="11.25" customHeight="1" x14ac:dyDescent="0.25">
      <c r="AZ335" s="100" t="s">
        <v>201</v>
      </c>
      <c r="BA335" s="101">
        <f>_xll.qlInterestRateIndexFixingDate(Currency&amp;"ibor"&amp;Tenor,BB335,Trigger)</f>
        <v>42678</v>
      </c>
      <c r="BB335" s="101">
        <f>_xll.qlCalendarAdvance(Calendar,BB334,AZ335,"f",,Trigger)</f>
        <v>42682</v>
      </c>
      <c r="BC335" s="101">
        <f>_xll.qlInterestRateIndexMaturity(Currency&amp;"ibor"&amp;Tenor,BB335,Trigger)</f>
        <v>42863</v>
      </c>
      <c r="BD335" s="246">
        <f>_xll.qlIndexFixing($AD$5,BA335,TRUE,_xll.ohTrigger(Trigger,Trigger6M))</f>
        <v>1.5664522472345079E-3</v>
      </c>
      <c r="BE335" s="246" t="e">
        <f>IFERROR(_xll.qlIndexFixing($BF$1,BA335,,_xll.ohTrigger(Trigger,Trigger6M)),#N/A)</f>
        <v>#N/A</v>
      </c>
    </row>
    <row r="336" spans="52:57" ht="11.25" customHeight="1" x14ac:dyDescent="0.25">
      <c r="AZ336" s="100" t="s">
        <v>201</v>
      </c>
      <c r="BA336" s="101">
        <f>_xll.qlInterestRateIndexFixingDate(Currency&amp;"ibor"&amp;Tenor,BB336,Trigger)</f>
        <v>42681</v>
      </c>
      <c r="BB336" s="101">
        <f>_xll.qlCalendarAdvance(Calendar,BB335,AZ336,"f",,Trigger)</f>
        <v>42683</v>
      </c>
      <c r="BC336" s="101">
        <f>_xll.qlInterestRateIndexMaturity(Currency&amp;"ibor"&amp;Tenor,BB336,Trigger)</f>
        <v>42864</v>
      </c>
      <c r="BD336" s="246">
        <f>_xll.qlIndexFixing($AD$5,BA336,TRUE,_xll.ohTrigger(Trigger,Trigger6M))</f>
        <v>1.5712013865417363E-3</v>
      </c>
      <c r="BE336" s="246" t="e">
        <f>IFERROR(_xll.qlIndexFixing($BF$1,BA336,,_xll.ohTrigger(Trigger,Trigger6M)),#N/A)</f>
        <v>#N/A</v>
      </c>
    </row>
    <row r="337" spans="52:57" ht="11.25" customHeight="1" x14ac:dyDescent="0.25">
      <c r="AZ337" s="100" t="s">
        <v>201</v>
      </c>
      <c r="BA337" s="101">
        <f>_xll.qlInterestRateIndexFixingDate(Currency&amp;"ibor"&amp;Tenor,BB337,Trigger)</f>
        <v>42682</v>
      </c>
      <c r="BB337" s="101">
        <f>_xll.qlCalendarAdvance(Calendar,BB336,AZ337,"f",,Trigger)</f>
        <v>42684</v>
      </c>
      <c r="BC337" s="101">
        <f>_xll.qlInterestRateIndexMaturity(Currency&amp;"ibor"&amp;Tenor,BB337,Trigger)</f>
        <v>42865</v>
      </c>
      <c r="BD337" s="246">
        <f>_xll.qlIndexFixing($AD$5,BA337,TRUE,_xll.ohTrigger(Trigger,Trigger6M))</f>
        <v>1.5759577085012277E-3</v>
      </c>
      <c r="BE337" s="246" t="e">
        <f>IFERROR(_xll.qlIndexFixing($BF$1,BA337,,_xll.ohTrigger(Trigger,Trigger6M)),#N/A)</f>
        <v>#N/A</v>
      </c>
    </row>
    <row r="338" spans="52:57" ht="11.25" customHeight="1" x14ac:dyDescent="0.25">
      <c r="AZ338" s="100" t="s">
        <v>201</v>
      </c>
      <c r="BA338" s="101">
        <f>_xll.qlInterestRateIndexFixingDate(Currency&amp;"ibor"&amp;Tenor,BB338,Trigger)</f>
        <v>42683</v>
      </c>
      <c r="BB338" s="101">
        <f>_xll.qlCalendarAdvance(Calendar,BB337,AZ338,"f",,Trigger)</f>
        <v>42685</v>
      </c>
      <c r="BC338" s="101">
        <f>_xll.qlInterestRateIndexMaturity(Currency&amp;"ibor"&amp;Tenor,BB338,Trigger)</f>
        <v>42866</v>
      </c>
      <c r="BD338" s="246">
        <f>_xll.qlIndexFixing($AD$5,BA338,TRUE,_xll.ohTrigger(Trigger,Trigger6M))</f>
        <v>1.580721213164212E-3</v>
      </c>
      <c r="BE338" s="246" t="e">
        <f>IFERROR(_xll.qlIndexFixing($BF$1,BA338,,_xll.ohTrigger(Trigger,Trigger6M)),#N/A)</f>
        <v>#N/A</v>
      </c>
    </row>
    <row r="339" spans="52:57" ht="11.25" customHeight="1" x14ac:dyDescent="0.25">
      <c r="AZ339" s="100" t="s">
        <v>201</v>
      </c>
      <c r="BA339" s="101">
        <f>_xll.qlInterestRateIndexFixingDate(Currency&amp;"ibor"&amp;Tenor,BB339,Trigger)</f>
        <v>42684</v>
      </c>
      <c r="BB339" s="101">
        <f>_xll.qlCalendarAdvance(Calendar,BB338,AZ339,"f",,Trigger)</f>
        <v>42688</v>
      </c>
      <c r="BC339" s="101">
        <f>_xll.qlInterestRateIndexMaturity(Currency&amp;"ibor"&amp;Tenor,BB339,Trigger)</f>
        <v>42870</v>
      </c>
      <c r="BD339" s="246">
        <f>_xll.qlIndexFixing($AD$5,BA339,TRUE,_xll.ohTrigger(Trigger,Trigger6M))</f>
        <v>1.5975395288623387E-3</v>
      </c>
      <c r="BE339" s="246" t="e">
        <f>IFERROR(_xll.qlIndexFixing($BF$1,BA339,,_xll.ohTrigger(Trigger,Trigger6M)),#N/A)</f>
        <v>#N/A</v>
      </c>
    </row>
    <row r="340" spans="52:57" ht="11.25" customHeight="1" x14ac:dyDescent="0.25">
      <c r="AZ340" s="100" t="s">
        <v>201</v>
      </c>
      <c r="BA340" s="101">
        <f>_xll.qlInterestRateIndexFixingDate(Currency&amp;"ibor"&amp;Tenor,BB340,Trigger)</f>
        <v>42685</v>
      </c>
      <c r="BB340" s="101">
        <f>_xll.qlCalendarAdvance(Calendar,BB339,AZ340,"f",,Trigger)</f>
        <v>42689</v>
      </c>
      <c r="BC340" s="101">
        <f>_xll.qlInterestRateIndexMaturity(Currency&amp;"ibor"&amp;Tenor,BB340,Trigger)</f>
        <v>42870</v>
      </c>
      <c r="BD340" s="246">
        <f>_xll.qlIndexFixing($AD$5,BA340,TRUE,_xll.ohTrigger(Trigger,Trigger6M))</f>
        <v>1.5998470598836206E-3</v>
      </c>
      <c r="BE340" s="246" t="e">
        <f>IFERROR(_xll.qlIndexFixing($BF$1,BA340,,_xll.ohTrigger(Trigger,Trigger6M)),#N/A)</f>
        <v>#N/A</v>
      </c>
    </row>
    <row r="341" spans="52:57" ht="11.25" customHeight="1" x14ac:dyDescent="0.25">
      <c r="AZ341" s="100" t="s">
        <v>201</v>
      </c>
      <c r="BA341" s="101">
        <f>_xll.qlInterestRateIndexFixingDate(Currency&amp;"ibor"&amp;Tenor,BB341,Trigger)</f>
        <v>42688</v>
      </c>
      <c r="BB341" s="101">
        <f>_xll.qlCalendarAdvance(Calendar,BB340,AZ341,"f",,Trigger)</f>
        <v>42690</v>
      </c>
      <c r="BC341" s="101">
        <f>_xll.qlInterestRateIndexMaturity(Currency&amp;"ibor"&amp;Tenor,BB341,Trigger)</f>
        <v>42871</v>
      </c>
      <c r="BD341" s="246">
        <f>_xll.qlIndexFixing($AD$5,BA341,TRUE,_xll.ohTrigger(Trigger,Trigger6M))</f>
        <v>1.6046464788386976E-3</v>
      </c>
      <c r="BE341" s="246" t="e">
        <f>IFERROR(_xll.qlIndexFixing($BF$1,BA341,,_xll.ohTrigger(Trigger,Trigger6M)),#N/A)</f>
        <v>#N/A</v>
      </c>
    </row>
    <row r="342" spans="52:57" ht="11.25" customHeight="1" x14ac:dyDescent="0.25">
      <c r="AZ342" s="100" t="s">
        <v>201</v>
      </c>
      <c r="BA342" s="101">
        <f>_xll.qlInterestRateIndexFixingDate(Currency&amp;"ibor"&amp;Tenor,BB342,Trigger)</f>
        <v>42689</v>
      </c>
      <c r="BB342" s="101">
        <f>_xll.qlCalendarAdvance(Calendar,BB341,AZ342,"f",,Trigger)</f>
        <v>42691</v>
      </c>
      <c r="BC342" s="101">
        <f>_xll.qlInterestRateIndexMaturity(Currency&amp;"ibor"&amp;Tenor,BB342,Trigger)</f>
        <v>42872</v>
      </c>
      <c r="BD342" s="246">
        <f>_xll.qlIndexFixing($AD$5,BA342,TRUE,_xll.ohTrigger(Trigger,Trigger6M))</f>
        <v>1.6094530808077373E-3</v>
      </c>
      <c r="BE342" s="246" t="e">
        <f>IFERROR(_xll.qlIndexFixing($BF$1,BA342,,_xll.ohTrigger(Trigger,Trigger6M)),#N/A)</f>
        <v>#N/A</v>
      </c>
    </row>
    <row r="343" spans="52:57" ht="11.25" customHeight="1" x14ac:dyDescent="0.25">
      <c r="AZ343" s="100" t="s">
        <v>201</v>
      </c>
      <c r="BA343" s="101">
        <f>_xll.qlInterestRateIndexFixingDate(Currency&amp;"ibor"&amp;Tenor,BB343,Trigger)</f>
        <v>42690</v>
      </c>
      <c r="BB343" s="101">
        <f>_xll.qlCalendarAdvance(Calendar,BB342,AZ343,"f",,Trigger)</f>
        <v>42692</v>
      </c>
      <c r="BC343" s="101">
        <f>_xll.qlInterestRateIndexMaturity(Currency&amp;"ibor"&amp;Tenor,BB343,Trigger)</f>
        <v>42873</v>
      </c>
      <c r="BD343" s="246">
        <f>_xll.qlIndexFixing($AD$5,BA343,TRUE,_xll.ohTrigger(Trigger,Trigger6M))</f>
        <v>1.6142668658428525E-3</v>
      </c>
      <c r="BE343" s="246" t="e">
        <f>IFERROR(_xll.qlIndexFixing($BF$1,BA343,,_xll.ohTrigger(Trigger,Trigger6M)),#N/A)</f>
        <v>#N/A</v>
      </c>
    </row>
    <row r="344" spans="52:57" ht="11.25" customHeight="1" x14ac:dyDescent="0.25">
      <c r="AZ344" s="100" t="s">
        <v>201</v>
      </c>
      <c r="BA344" s="101">
        <f>_xll.qlInterestRateIndexFixingDate(Currency&amp;"ibor"&amp;Tenor,BB344,Trigger)</f>
        <v>42691</v>
      </c>
      <c r="BB344" s="101">
        <f>_xll.qlCalendarAdvance(Calendar,BB343,AZ344,"f",,Trigger)</f>
        <v>42695</v>
      </c>
      <c r="BC344" s="101">
        <f>_xll.qlInterestRateIndexMaturity(Currency&amp;"ibor"&amp;Tenor,BB344,Trigger)</f>
        <v>42877</v>
      </c>
      <c r="BD344" s="246">
        <f>_xll.qlIndexFixing($AD$5,BA344,TRUE,_xll.ohTrigger(Trigger,Trigger6M))</f>
        <v>1.6311805319330502E-3</v>
      </c>
      <c r="BE344" s="246" t="e">
        <f>IFERROR(_xll.qlIndexFixing($BF$1,BA344,,_xll.ohTrigger(Trigger,Trigger6M)),#N/A)</f>
        <v>#N/A</v>
      </c>
    </row>
    <row r="345" spans="52:57" ht="11.25" customHeight="1" x14ac:dyDescent="0.25">
      <c r="AZ345" s="100" t="s">
        <v>201</v>
      </c>
      <c r="BA345" s="101">
        <f>_xll.qlInterestRateIndexFixingDate(Currency&amp;"ibor"&amp;Tenor,BB345,Trigger)</f>
        <v>42692</v>
      </c>
      <c r="BB345" s="101">
        <f>_xll.qlCalendarAdvance(Calendar,BB344,AZ345,"f",,Trigger)</f>
        <v>42696</v>
      </c>
      <c r="BC345" s="101">
        <f>_xll.qlInterestRateIndexMaturity(Currency&amp;"ibor"&amp;Tenor,BB345,Trigger)</f>
        <v>42877</v>
      </c>
      <c r="BD345" s="246">
        <f>_xll.qlIndexFixing($AD$5,BA345,TRUE,_xll.ohTrigger(Trigger,Trigger6M))</f>
        <v>1.6335938376832388E-3</v>
      </c>
      <c r="BE345" s="246" t="e">
        <f>IFERROR(_xll.qlIndexFixing($BF$1,BA345,,_xll.ohTrigger(Trigger,Trigger6M)),#N/A)</f>
        <v>#N/A</v>
      </c>
    </row>
    <row r="346" spans="52:57" ht="11.25" customHeight="1" x14ac:dyDescent="0.25">
      <c r="AZ346" s="100" t="s">
        <v>201</v>
      </c>
      <c r="BA346" s="101">
        <f>_xll.qlInterestRateIndexFixingDate(Currency&amp;"ibor"&amp;Tenor,BB346,Trigger)</f>
        <v>42695</v>
      </c>
      <c r="BB346" s="101">
        <f>_xll.qlCalendarAdvance(Calendar,BB345,AZ346,"f",,Trigger)</f>
        <v>42697</v>
      </c>
      <c r="BC346" s="101">
        <f>_xll.qlInterestRateIndexMaturity(Currency&amp;"ibor"&amp;Tenor,BB346,Trigger)</f>
        <v>42878</v>
      </c>
      <c r="BD346" s="246">
        <f>_xll.qlIndexFixing($AD$5,BA346,TRUE,_xll.ohTrigger(Trigger,Trigger6M))</f>
        <v>1.6384435388295442E-3</v>
      </c>
      <c r="BE346" s="246" t="e">
        <f>IFERROR(_xll.qlIndexFixing($BF$1,BA346,,_xll.ohTrigger(Trigger,Trigger6M)),#N/A)</f>
        <v>#N/A</v>
      </c>
    </row>
    <row r="347" spans="52:57" ht="11.25" customHeight="1" x14ac:dyDescent="0.25">
      <c r="AZ347" s="100" t="s">
        <v>201</v>
      </c>
      <c r="BA347" s="101">
        <f>_xll.qlInterestRateIndexFixingDate(Currency&amp;"ibor"&amp;Tenor,BB347,Trigger)</f>
        <v>42696</v>
      </c>
      <c r="BB347" s="101">
        <f>_xll.qlCalendarAdvance(Calendar,BB346,AZ347,"f",,Trigger)</f>
        <v>42698</v>
      </c>
      <c r="BC347" s="101">
        <f>_xll.qlInterestRateIndexMaturity(Currency&amp;"ibor"&amp;Tenor,BB347,Trigger)</f>
        <v>42879</v>
      </c>
      <c r="BD347" s="246">
        <f>_xll.qlIndexFixing($AD$5,BA347,TRUE,_xll.ohTrigger(Trigger,Trigger6M))</f>
        <v>1.6433004233554864E-3</v>
      </c>
      <c r="BE347" s="246" t="e">
        <f>IFERROR(_xll.qlIndexFixing($BF$1,BA347,,_xll.ohTrigger(Trigger,Trigger6M)),#N/A)</f>
        <v>#N/A</v>
      </c>
    </row>
    <row r="348" spans="52:57" ht="11.25" customHeight="1" x14ac:dyDescent="0.25">
      <c r="AZ348" s="100" t="s">
        <v>201</v>
      </c>
      <c r="BA348" s="101">
        <f>_xll.qlInterestRateIndexFixingDate(Currency&amp;"ibor"&amp;Tenor,BB348,Trigger)</f>
        <v>42697</v>
      </c>
      <c r="BB348" s="101">
        <f>_xll.qlCalendarAdvance(Calendar,BB347,AZ348,"f",,Trigger)</f>
        <v>42699</v>
      </c>
      <c r="BC348" s="101">
        <f>_xll.qlInterestRateIndexMaturity(Currency&amp;"ibor"&amp;Tenor,BB348,Trigger)</f>
        <v>42880</v>
      </c>
      <c r="BD348" s="246">
        <f>_xll.qlIndexFixing($AD$5,BA348,TRUE,_xll.ohTrigger(Trigger,Trigger6M))</f>
        <v>1.6481644913131789E-3</v>
      </c>
      <c r="BE348" s="246" t="e">
        <f>IFERROR(_xll.qlIndexFixing($BF$1,BA348,,_xll.ohTrigger(Trigger,Trigger6M)),#N/A)</f>
        <v>#N/A</v>
      </c>
    </row>
    <row r="349" spans="52:57" ht="11.25" customHeight="1" x14ac:dyDescent="0.25">
      <c r="AZ349" s="100" t="s">
        <v>201</v>
      </c>
      <c r="BA349" s="101">
        <f>_xll.qlInterestRateIndexFixingDate(Currency&amp;"ibor"&amp;Tenor,BB349,Trigger)</f>
        <v>42698</v>
      </c>
      <c r="BB349" s="101">
        <f>_xll.qlCalendarAdvance(Calendar,BB348,AZ349,"f",,Trigger)</f>
        <v>42702</v>
      </c>
      <c r="BC349" s="101">
        <f>_xll.qlInterestRateIndexMaturity(Currency&amp;"ibor"&amp;Tenor,BB349,Trigger)</f>
        <v>42884</v>
      </c>
      <c r="BD349" s="246">
        <f>_xll.qlIndexFixing($AD$5,BA349,TRUE,_xll.ohTrigger(Trigger,Trigger6M))</f>
        <v>1.6651715879380934E-3</v>
      </c>
      <c r="BE349" s="246" t="e">
        <f>IFERROR(_xll.qlIndexFixing($BF$1,BA349,,_xll.ohTrigger(Trigger,Trigger6M)),#N/A)</f>
        <v>#N/A</v>
      </c>
    </row>
    <row r="350" spans="52:57" ht="11.25" customHeight="1" x14ac:dyDescent="0.25">
      <c r="AZ350" s="100" t="s">
        <v>201</v>
      </c>
      <c r="BA350" s="101">
        <f>_xll.qlInterestRateIndexFixingDate(Currency&amp;"ibor"&amp;Tenor,BB350,Trigger)</f>
        <v>42699</v>
      </c>
      <c r="BB350" s="101">
        <f>_xll.qlCalendarAdvance(Calendar,BB349,AZ350,"f",,Trigger)</f>
        <v>42703</v>
      </c>
      <c r="BC350" s="101">
        <f>_xll.qlInterestRateIndexMaturity(Currency&amp;"ibor"&amp;Tenor,BB350,Trigger)</f>
        <v>42884</v>
      </c>
      <c r="BD350" s="246">
        <f>_xll.qlIndexFixing($AD$5,BA350,TRUE,_xll.ohTrigger(Trigger,Trigger6M))</f>
        <v>1.6676925985156324E-3</v>
      </c>
      <c r="BE350" s="246" t="e">
        <f>IFERROR(_xll.qlIndexFixing($BF$1,BA350,,_xll.ohTrigger(Trigger,Trigger6M)),#N/A)</f>
        <v>#N/A</v>
      </c>
    </row>
    <row r="351" spans="52:57" ht="11.25" customHeight="1" x14ac:dyDescent="0.25">
      <c r="AZ351" s="100" t="s">
        <v>201</v>
      </c>
      <c r="BA351" s="101">
        <f>_xll.qlInterestRateIndexFixingDate(Currency&amp;"ibor"&amp;Tenor,BB351,Trigger)</f>
        <v>42702</v>
      </c>
      <c r="BB351" s="101">
        <f>_xll.qlCalendarAdvance(Calendar,BB350,AZ351,"f",,Trigger)</f>
        <v>42704</v>
      </c>
      <c r="BC351" s="101">
        <f>_xll.qlInterestRateIndexMaturity(Currency&amp;"ibor"&amp;Tenor,BB351,Trigger)</f>
        <v>42886</v>
      </c>
      <c r="BD351" s="246">
        <f>_xll.qlIndexFixing($AD$5,BA351,TRUE,_xll.ohTrigger(Trigger,Trigger6M))</f>
        <v>1.6749476161782074E-3</v>
      </c>
      <c r="BE351" s="246" t="e">
        <f>IFERROR(_xll.qlIndexFixing($BF$1,BA351,,_xll.ohTrigger(Trigger,Trigger6M)),#N/A)</f>
        <v>#N/A</v>
      </c>
    </row>
    <row r="352" spans="52:57" ht="11.25" customHeight="1" x14ac:dyDescent="0.25">
      <c r="AZ352" s="100" t="s">
        <v>201</v>
      </c>
      <c r="BA352" s="101">
        <f>_xll.qlInterestRateIndexFixingDate(Currency&amp;"ibor"&amp;Tenor,BB352,Trigger)</f>
        <v>42703</v>
      </c>
      <c r="BB352" s="101">
        <f>_xll.qlCalendarAdvance(Calendar,BB351,AZ352,"f",,Trigger)</f>
        <v>42705</v>
      </c>
      <c r="BC352" s="101">
        <f>_xll.qlInterestRateIndexMaturity(Currency&amp;"ibor"&amp;Tenor,BB352,Trigger)</f>
        <v>42887</v>
      </c>
      <c r="BD352" s="246">
        <f>_xll.qlIndexFixing($AD$5,BA352,TRUE,_xll.ohTrigger(Trigger,Trigger6M))</f>
        <v>1.6798463468876384E-3</v>
      </c>
      <c r="BE352" s="246" t="e">
        <f>IFERROR(_xll.qlIndexFixing($BF$1,BA352,,_xll.ohTrigger(Trigger,Trigger6M)),#N/A)</f>
        <v>#N/A</v>
      </c>
    </row>
    <row r="353" spans="52:57" ht="11.25" customHeight="1" x14ac:dyDescent="0.25">
      <c r="AZ353" s="100" t="s">
        <v>201</v>
      </c>
      <c r="BA353" s="101">
        <f>_xll.qlInterestRateIndexFixingDate(Currency&amp;"ibor"&amp;Tenor,BB353,Trigger)</f>
        <v>42704</v>
      </c>
      <c r="BB353" s="101">
        <f>_xll.qlCalendarAdvance(Calendar,BB352,AZ353,"f",,Trigger)</f>
        <v>42706</v>
      </c>
      <c r="BC353" s="101">
        <f>_xll.qlInterestRateIndexMaturity(Currency&amp;"ibor"&amp;Tenor,BB353,Trigger)</f>
        <v>42888</v>
      </c>
      <c r="BD353" s="246">
        <f>_xll.qlIndexFixing($AD$5,BA353,TRUE,_xll.ohTrigger(Trigger,Trigger6M))</f>
        <v>1.6847522220601128E-3</v>
      </c>
      <c r="BE353" s="246" t="e">
        <f>IFERROR(_xll.qlIndexFixing($BF$1,BA353,,_xll.ohTrigger(Trigger,Trigger6M)),#N/A)</f>
        <v>#N/A</v>
      </c>
    </row>
    <row r="354" spans="52:57" ht="11.25" customHeight="1" x14ac:dyDescent="0.25">
      <c r="AZ354" s="100" t="s">
        <v>201</v>
      </c>
      <c r="BA354" s="101">
        <f>_xll.qlInterestRateIndexFixingDate(Currency&amp;"ibor"&amp;Tenor,BB354,Trigger)</f>
        <v>42705</v>
      </c>
      <c r="BB354" s="101">
        <f>_xll.qlCalendarAdvance(Calendar,BB353,AZ354,"f",,Trigger)</f>
        <v>42709</v>
      </c>
      <c r="BC354" s="101">
        <f>_xll.qlInterestRateIndexMaturity(Currency&amp;"ibor"&amp;Tenor,BB354,Trigger)</f>
        <v>42891</v>
      </c>
      <c r="BD354" s="246">
        <f>_xll.qlIndexFixing($AD$5,BA354,TRUE,_xll.ohTrigger(Trigger,Trigger6M))</f>
        <v>1.6995127148898728E-3</v>
      </c>
      <c r="BE354" s="246" t="e">
        <f>IFERROR(_xll.qlIndexFixing($BF$1,BA354,,_xll.ohTrigger(Trigger,Trigger6M)),#N/A)</f>
        <v>#N/A</v>
      </c>
    </row>
    <row r="355" spans="52:57" ht="11.25" customHeight="1" x14ac:dyDescent="0.25">
      <c r="AZ355" s="100" t="s">
        <v>201</v>
      </c>
      <c r="BA355" s="101">
        <f>_xll.qlInterestRateIndexFixingDate(Currency&amp;"ibor"&amp;Tenor,BB355,Trigger)</f>
        <v>42706</v>
      </c>
      <c r="BB355" s="101">
        <f>_xll.qlCalendarAdvance(Calendar,BB354,AZ355,"f",,Trigger)</f>
        <v>42710</v>
      </c>
      <c r="BC355" s="101">
        <f>_xll.qlInterestRateIndexMaturity(Currency&amp;"ibor"&amp;Tenor,BB355,Trigger)</f>
        <v>42892</v>
      </c>
      <c r="BD355" s="246">
        <f>_xll.qlIndexFixing($AD$5,BA355,TRUE,_xll.ohTrigger(Trigger,Trigger6M))</f>
        <v>1.7044471684472802E-3</v>
      </c>
      <c r="BE355" s="246" t="e">
        <f>IFERROR(_xll.qlIndexFixing($BF$1,BA355,,_xll.ohTrigger(Trigger,Trigger6M)),#N/A)</f>
        <v>#N/A</v>
      </c>
    </row>
    <row r="356" spans="52:57" ht="11.25" customHeight="1" x14ac:dyDescent="0.25">
      <c r="AZ356" s="100" t="s">
        <v>201</v>
      </c>
      <c r="BA356" s="101">
        <f>_xll.qlInterestRateIndexFixingDate(Currency&amp;"ibor"&amp;Tenor,BB356,Trigger)</f>
        <v>42709</v>
      </c>
      <c r="BB356" s="101">
        <f>_xll.qlCalendarAdvance(Calendar,BB355,AZ356,"f",,Trigger)</f>
        <v>42711</v>
      </c>
      <c r="BC356" s="101">
        <f>_xll.qlInterestRateIndexMaturity(Currency&amp;"ibor"&amp;Tenor,BB356,Trigger)</f>
        <v>42893</v>
      </c>
      <c r="BD356" s="246">
        <f>_xll.qlIndexFixing($AD$5,BA356,TRUE,_xll.ohTrigger(Trigger,Trigger6M))</f>
        <v>1.7093887667343308E-3</v>
      </c>
      <c r="BE356" s="246" t="e">
        <f>IFERROR(_xll.qlIndexFixing($BF$1,BA356,,_xll.ohTrigger(Trigger,Trigger6M)),#N/A)</f>
        <v>#N/A</v>
      </c>
    </row>
    <row r="357" spans="52:57" ht="11.25" customHeight="1" x14ac:dyDescent="0.25">
      <c r="AZ357" s="100" t="s">
        <v>201</v>
      </c>
      <c r="BA357" s="101">
        <f>_xll.qlInterestRateIndexFixingDate(Currency&amp;"ibor"&amp;Tenor,BB357,Trigger)</f>
        <v>42710</v>
      </c>
      <c r="BB357" s="101">
        <f>_xll.qlCalendarAdvance(Calendar,BB356,AZ357,"f",,Trigger)</f>
        <v>42712</v>
      </c>
      <c r="BC357" s="101">
        <f>_xll.qlInterestRateIndexMaturity(Currency&amp;"ibor"&amp;Tenor,BB357,Trigger)</f>
        <v>42894</v>
      </c>
      <c r="BD357" s="246">
        <f>_xll.qlIndexFixing($AD$5,BA357,TRUE,_xll.ohTrigger(Trigger,Trigger6M))</f>
        <v>1.714337509804169E-3</v>
      </c>
      <c r="BE357" s="246" t="e">
        <f>IFERROR(_xll.qlIndexFixing($BF$1,BA357,,_xll.ohTrigger(Trigger,Trigger6M)),#N/A)</f>
        <v>#N/A</v>
      </c>
    </row>
    <row r="358" spans="52:57" ht="11.25" customHeight="1" x14ac:dyDescent="0.25">
      <c r="AZ358" s="100" t="s">
        <v>201</v>
      </c>
      <c r="BA358" s="101">
        <f>_xll.qlInterestRateIndexFixingDate(Currency&amp;"ibor"&amp;Tenor,BB358,Trigger)</f>
        <v>42711</v>
      </c>
      <c r="BB358" s="101">
        <f>_xll.qlCalendarAdvance(Calendar,BB357,AZ358,"f",,Trigger)</f>
        <v>42713</v>
      </c>
      <c r="BC358" s="101">
        <f>_xll.qlInterestRateIndexMaturity(Currency&amp;"ibor"&amp;Tenor,BB358,Trigger)</f>
        <v>42895</v>
      </c>
      <c r="BD358" s="246">
        <f>_xll.qlIndexFixing($AD$5,BA358,TRUE,_xll.ohTrigger(Trigger,Trigger6M))</f>
        <v>1.719293397710817E-3</v>
      </c>
      <c r="BE358" s="246" t="e">
        <f>IFERROR(_xll.qlIndexFixing($BF$1,BA358,,_xll.ohTrigger(Trigger,Trigger6M)),#N/A)</f>
        <v>#N/A</v>
      </c>
    </row>
    <row r="359" spans="52:57" ht="11.25" customHeight="1" x14ac:dyDescent="0.25">
      <c r="AZ359" s="100" t="s">
        <v>201</v>
      </c>
      <c r="BA359" s="101">
        <f>_xll.qlInterestRateIndexFixingDate(Currency&amp;"ibor"&amp;Tenor,BB359,Trigger)</f>
        <v>42712</v>
      </c>
      <c r="BB359" s="101">
        <f>_xll.qlCalendarAdvance(Calendar,BB358,AZ359,"f",,Trigger)</f>
        <v>42716</v>
      </c>
      <c r="BC359" s="101">
        <f>_xll.qlInterestRateIndexMaturity(Currency&amp;"ibor"&amp;Tenor,BB359,Trigger)</f>
        <v>42898</v>
      </c>
      <c r="BD359" s="246">
        <f>_xll.qlIndexFixing($AD$5,BA359,TRUE,_xll.ohTrigger(Trigger,Trigger6M))</f>
        <v>1.7342039309848217E-3</v>
      </c>
      <c r="BE359" s="246" t="e">
        <f>IFERROR(_xll.qlIndexFixing($BF$1,BA359,,_xll.ohTrigger(Trigger,Trigger6M)),#N/A)</f>
        <v>#N/A</v>
      </c>
    </row>
    <row r="360" spans="52:57" ht="11.25" customHeight="1" x14ac:dyDescent="0.25">
      <c r="AZ360" s="100" t="s">
        <v>201</v>
      </c>
      <c r="BA360" s="101">
        <f>_xll.qlInterestRateIndexFixingDate(Currency&amp;"ibor"&amp;Tenor,BB360,Trigger)</f>
        <v>42713</v>
      </c>
      <c r="BB360" s="101">
        <f>_xll.qlCalendarAdvance(Calendar,BB359,AZ360,"f",,Trigger)</f>
        <v>42717</v>
      </c>
      <c r="BC360" s="101">
        <f>_xll.qlInterestRateIndexMaturity(Currency&amp;"ibor"&amp;Tenor,BB360,Trigger)</f>
        <v>42899</v>
      </c>
      <c r="BD360" s="246">
        <f>_xll.qlIndexFixing($AD$5,BA360,TRUE,_xll.ohTrigger(Trigger,Trigger6M))</f>
        <v>1.7391883987736669E-3</v>
      </c>
      <c r="BE360" s="246" t="e">
        <f>IFERROR(_xll.qlIndexFixing($BF$1,BA360,,_xll.ohTrigger(Trigger,Trigger6M)),#N/A)</f>
        <v>#N/A</v>
      </c>
    </row>
    <row r="361" spans="52:57" ht="11.25" customHeight="1" x14ac:dyDescent="0.25">
      <c r="AZ361" s="100" t="s">
        <v>201</v>
      </c>
      <c r="BA361" s="101">
        <f>_xll.qlInterestRateIndexFixingDate(Currency&amp;"ibor"&amp;Tenor,BB361,Trigger)</f>
        <v>42716</v>
      </c>
      <c r="BB361" s="101">
        <f>_xll.qlCalendarAdvance(Calendar,BB360,AZ361,"f",,Trigger)</f>
        <v>42718</v>
      </c>
      <c r="BC361" s="101">
        <f>_xll.qlInterestRateIndexMaturity(Currency&amp;"ibor"&amp;Tenor,BB361,Trigger)</f>
        <v>42900</v>
      </c>
      <c r="BD361" s="246">
        <f>_xll.qlIndexFixing($AD$5,BA361,TRUE,_xll.ohTrigger(Trigger,Trigger6M))</f>
        <v>1.7441800116672398E-3</v>
      </c>
      <c r="BE361" s="246" t="e">
        <f>IFERROR(_xll.qlIndexFixing($BF$1,BA361,,_xll.ohTrigger(Trigger,Trigger6M)),#N/A)</f>
        <v>#N/A</v>
      </c>
    </row>
    <row r="362" spans="52:57" ht="11.25" customHeight="1" x14ac:dyDescent="0.25">
      <c r="AZ362" s="100" t="s">
        <v>201</v>
      </c>
      <c r="BA362" s="101">
        <f>_xll.qlInterestRateIndexFixingDate(Currency&amp;"ibor"&amp;Tenor,BB362,Trigger)</f>
        <v>42717</v>
      </c>
      <c r="BB362" s="101">
        <f>_xll.qlCalendarAdvance(Calendar,BB361,AZ362,"f",,Trigger)</f>
        <v>42719</v>
      </c>
      <c r="BC362" s="101">
        <f>_xll.qlInterestRateIndexMaturity(Currency&amp;"ibor"&amp;Tenor,BB362,Trigger)</f>
        <v>42901</v>
      </c>
      <c r="BD362" s="246">
        <f>_xll.qlIndexFixing($AD$5,BA362,TRUE,_xll.ohTrigger(Trigger,Trigger6M))</f>
        <v>1.7491787697204416E-3</v>
      </c>
      <c r="BE362" s="246" t="e">
        <f>IFERROR(_xll.qlIndexFixing($BF$1,BA362,,_xll.ohTrigger(Trigger,Trigger6M)),#N/A)</f>
        <v>#N/A</v>
      </c>
    </row>
    <row r="363" spans="52:57" ht="11.25" customHeight="1" x14ac:dyDescent="0.25">
      <c r="AZ363" s="100" t="s">
        <v>201</v>
      </c>
      <c r="BA363" s="101">
        <f>_xll.qlInterestRateIndexFixingDate(Currency&amp;"ibor"&amp;Tenor,BB363,Trigger)</f>
        <v>42718</v>
      </c>
      <c r="BB363" s="101">
        <f>_xll.qlCalendarAdvance(Calendar,BB362,AZ363,"f",,Trigger)</f>
        <v>42720</v>
      </c>
      <c r="BC363" s="101">
        <f>_xll.qlInterestRateIndexMaturity(Currency&amp;"ibor"&amp;Tenor,BB363,Trigger)</f>
        <v>42902</v>
      </c>
      <c r="BD363" s="246">
        <f>_xll.qlIndexFixing($AD$5,BA363,TRUE,_xll.ohTrigger(Trigger,Trigger6M))</f>
        <v>1.7539901040588533E-3</v>
      </c>
      <c r="BE363" s="246" t="e">
        <f>IFERROR(_xll.qlIndexFixing($BF$1,BA363,,_xll.ohTrigger(Trigger,Trigger6M)),#N/A)</f>
        <v>#N/A</v>
      </c>
    </row>
    <row r="364" spans="52:57" ht="11.25" customHeight="1" x14ac:dyDescent="0.25">
      <c r="AZ364" s="100" t="s">
        <v>201</v>
      </c>
      <c r="BA364" s="101">
        <f>_xll.qlInterestRateIndexFixingDate(Currency&amp;"ibor"&amp;Tenor,BB364,Trigger)</f>
        <v>42719</v>
      </c>
      <c r="BB364" s="101">
        <f>_xll.qlCalendarAdvance(Calendar,BB363,AZ364,"f",,Trigger)</f>
        <v>42723</v>
      </c>
      <c r="BC364" s="101">
        <f>_xll.qlInterestRateIndexMaturity(Currency&amp;"ibor"&amp;Tenor,BB364,Trigger)</f>
        <v>42905</v>
      </c>
      <c r="BD364" s="246">
        <f>_xll.qlIndexFixing($AD$5,BA364,TRUE,_xll.ohTrigger(Trigger,Trigger6M))</f>
        <v>1.7684636136004908E-3</v>
      </c>
      <c r="BE364" s="246" t="e">
        <f>IFERROR(_xll.qlIndexFixing($BF$1,BA364,,_xll.ohTrigger(Trigger,Trigger6M)),#N/A)</f>
        <v>#N/A</v>
      </c>
    </row>
    <row r="365" spans="52:57" ht="11.25" customHeight="1" x14ac:dyDescent="0.25">
      <c r="AZ365" s="100" t="s">
        <v>201</v>
      </c>
      <c r="BA365" s="101">
        <f>_xll.qlInterestRateIndexFixingDate(Currency&amp;"ibor"&amp;Tenor,BB365,Trigger)</f>
        <v>42720</v>
      </c>
      <c r="BB365" s="101">
        <f>_xll.qlCalendarAdvance(Calendar,BB364,AZ365,"f",,Trigger)</f>
        <v>42724</v>
      </c>
      <c r="BC365" s="101">
        <f>_xll.qlInterestRateIndexMaturity(Currency&amp;"ibor"&amp;Tenor,BB365,Trigger)</f>
        <v>42906</v>
      </c>
      <c r="BD365" s="246">
        <f>_xll.qlIndexFixing($AD$5,BA365,TRUE,_xll.ohTrigger(Trigger,Trigger6M))</f>
        <v>1.7733012857837746E-3</v>
      </c>
      <c r="BE365" s="246" t="e">
        <f>IFERROR(_xll.qlIndexFixing($BF$1,BA365,,_xll.ohTrigger(Trigger,Trigger6M)),#N/A)</f>
        <v>#N/A</v>
      </c>
    </row>
    <row r="366" spans="52:57" ht="11.25" customHeight="1" x14ac:dyDescent="0.25">
      <c r="AZ366" s="100" t="s">
        <v>201</v>
      </c>
      <c r="BA366" s="101">
        <f>_xll.qlInterestRateIndexFixingDate(Currency&amp;"ibor"&amp;Tenor,BB366,Trigger)</f>
        <v>42723</v>
      </c>
      <c r="BB366" s="101">
        <f>_xll.qlCalendarAdvance(Calendar,BB365,AZ366,"f",,Trigger)</f>
        <v>42725</v>
      </c>
      <c r="BC366" s="101">
        <f>_xll.qlInterestRateIndexMaturity(Currency&amp;"ibor"&amp;Tenor,BB366,Trigger)</f>
        <v>42907</v>
      </c>
      <c r="BD366" s="246">
        <f>_xll.qlIndexFixing($AD$5,BA366,TRUE,_xll.ohTrigger(Trigger,Trigger6M))</f>
        <v>1.7781455425491689E-3</v>
      </c>
      <c r="BE366" s="246" t="e">
        <f>IFERROR(_xll.qlIndexFixing($BF$1,BA366,,_xll.ohTrigger(Trigger,Trigger6M)),#N/A)</f>
        <v>#N/A</v>
      </c>
    </row>
    <row r="367" spans="52:57" ht="11.25" customHeight="1" x14ac:dyDescent="0.25">
      <c r="AZ367" s="100" t="s">
        <v>201</v>
      </c>
      <c r="BA367" s="101">
        <f>_xll.qlInterestRateIndexFixingDate(Currency&amp;"ibor"&amp;Tenor,BB367,Trigger)</f>
        <v>42724</v>
      </c>
      <c r="BB367" s="101">
        <f>_xll.qlCalendarAdvance(Calendar,BB366,AZ367,"f",,Trigger)</f>
        <v>42726</v>
      </c>
      <c r="BC367" s="101">
        <f>_xll.qlInterestRateIndexMaturity(Currency&amp;"ibor"&amp;Tenor,BB367,Trigger)</f>
        <v>42908</v>
      </c>
      <c r="BD367" s="246">
        <f>_xll.qlIndexFixing($AD$5,BA367,TRUE,_xll.ohTrigger(Trigger,Trigger6M))</f>
        <v>1.7821167455635111E-3</v>
      </c>
      <c r="BE367" s="246" t="e">
        <f>IFERROR(_xll.qlIndexFixing($BF$1,BA367,,_xll.ohTrigger(Trigger,Trigger6M)),#N/A)</f>
        <v>#N/A</v>
      </c>
    </row>
    <row r="368" spans="52:57" ht="11.25" customHeight="1" x14ac:dyDescent="0.25">
      <c r="AZ368" s="100" t="s">
        <v>201</v>
      </c>
      <c r="BA368" s="101">
        <f>_xll.qlInterestRateIndexFixingDate(Currency&amp;"ibor"&amp;Tenor,BB368,Trigger)</f>
        <v>42725</v>
      </c>
      <c r="BB368" s="101">
        <f>_xll.qlCalendarAdvance(Calendar,BB367,AZ368,"f",,Trigger)</f>
        <v>42727</v>
      </c>
      <c r="BC368" s="101">
        <f>_xll.qlInterestRateIndexMaturity(Currency&amp;"ibor"&amp;Tenor,BB368,Trigger)</f>
        <v>42909</v>
      </c>
      <c r="BD368" s="246">
        <f>_xll.qlIndexFixing($AD$5,BA368,TRUE,_xll.ohTrigger(Trigger,Trigger6M))</f>
        <v>1.786091139581798E-3</v>
      </c>
      <c r="BE368" s="246" t="e">
        <f>IFERROR(_xll.qlIndexFixing($BF$1,BA368,,_xll.ohTrigger(Trigger,Trigger6M)),#N/A)</f>
        <v>#N/A</v>
      </c>
    </row>
    <row r="369" spans="52:57" ht="11.25" customHeight="1" x14ac:dyDescent="0.25">
      <c r="AZ369" s="100" t="s">
        <v>201</v>
      </c>
      <c r="BA369" s="101">
        <f>_xll.qlInterestRateIndexFixingDate(Currency&amp;"ibor"&amp;Tenor,BB369,Trigger)</f>
        <v>42726</v>
      </c>
      <c r="BB369" s="101">
        <f>_xll.qlCalendarAdvance(Calendar,BB368,AZ369,"f",,Trigger)</f>
        <v>42731</v>
      </c>
      <c r="BC369" s="101">
        <f>_xll.qlInterestRateIndexMaturity(Currency&amp;"ibor"&amp;Tenor,BB369,Trigger)</f>
        <v>42913</v>
      </c>
      <c r="BD369" s="246">
        <f>_xll.qlIndexFixing($AD$5,BA369,TRUE,_xll.ohTrigger(Trigger,Trigger6M))</f>
        <v>1.802020626071672E-3</v>
      </c>
      <c r="BE369" s="246" t="e">
        <f>IFERROR(_xll.qlIndexFixing($BF$1,BA369,,_xll.ohTrigger(Trigger,Trigger6M)),#N/A)</f>
        <v>#N/A</v>
      </c>
    </row>
    <row r="370" spans="52:57" ht="11.25" customHeight="1" x14ac:dyDescent="0.25">
      <c r="AZ370" s="100" t="s">
        <v>201</v>
      </c>
      <c r="BA370" s="101">
        <f>_xll.qlInterestRateIndexFixingDate(Currency&amp;"ibor"&amp;Tenor,BB370,Trigger)</f>
        <v>42727</v>
      </c>
      <c r="BB370" s="101">
        <f>_xll.qlCalendarAdvance(Calendar,BB369,AZ370,"f",,Trigger)</f>
        <v>42732</v>
      </c>
      <c r="BC370" s="101">
        <f>_xll.qlInterestRateIndexMaturity(Currency&amp;"ibor"&amp;Tenor,BB370,Trigger)</f>
        <v>42914</v>
      </c>
      <c r="BD370" s="246">
        <f>_xll.qlIndexFixing($AD$5,BA370,TRUE,_xll.ohTrigger(Trigger,Trigger6M))</f>
        <v>1.8060109753947286E-3</v>
      </c>
      <c r="BE370" s="246" t="e">
        <f>IFERROR(_xll.qlIndexFixing($BF$1,BA370,,_xll.ohTrigger(Trigger,Trigger6M)),#N/A)</f>
        <v>#N/A</v>
      </c>
    </row>
    <row r="371" spans="52:57" ht="11.25" customHeight="1" x14ac:dyDescent="0.25">
      <c r="AZ371" s="100" t="s">
        <v>201</v>
      </c>
      <c r="BA371" s="101">
        <f>_xll.qlInterestRateIndexFixingDate(Currency&amp;"ibor"&amp;Tenor,BB371,Trigger)</f>
        <v>42731</v>
      </c>
      <c r="BB371" s="101">
        <f>_xll.qlCalendarAdvance(Calendar,BB370,AZ371,"f",,Trigger)</f>
        <v>42733</v>
      </c>
      <c r="BC371" s="101">
        <f>_xll.qlInterestRateIndexMaturity(Currency&amp;"ibor"&amp;Tenor,BB371,Trigger)</f>
        <v>42915</v>
      </c>
      <c r="BD371" s="246">
        <f>_xll.qlIndexFixing($AD$5,BA371,TRUE,_xll.ohTrigger(Trigger,Trigger6M))</f>
        <v>1.8100045158363632E-3</v>
      </c>
      <c r="BE371" s="246" t="e">
        <f>IFERROR(_xll.qlIndexFixing($BF$1,BA371,,_xll.ohTrigger(Trigger,Trigger6M)),#N/A)</f>
        <v>#N/A</v>
      </c>
    </row>
    <row r="372" spans="52:57" ht="11.25" customHeight="1" x14ac:dyDescent="0.25">
      <c r="AZ372" s="100" t="s">
        <v>201</v>
      </c>
      <c r="BA372" s="101">
        <f>_xll.qlInterestRateIndexFixingDate(Currency&amp;"ibor"&amp;Tenor,BB372,Trigger)</f>
        <v>42732</v>
      </c>
      <c r="BB372" s="101">
        <f>_xll.qlCalendarAdvance(Calendar,BB371,AZ372,"f",,Trigger)</f>
        <v>42734</v>
      </c>
      <c r="BC372" s="101">
        <f>_xll.qlInterestRateIndexMaturity(Currency&amp;"ibor"&amp;Tenor,BB372,Trigger)</f>
        <v>42916</v>
      </c>
      <c r="BD372" s="246">
        <f>_xll.qlIndexFixing($AD$5,BA372,TRUE,_xll.ohTrigger(Trigger,Trigger6M))</f>
        <v>1.8140012474167798E-3</v>
      </c>
      <c r="BE372" s="246" t="e">
        <f>IFERROR(_xll.qlIndexFixing($BF$1,BA372,,_xll.ohTrigger(Trigger,Trigger6M)),#N/A)</f>
        <v>#N/A</v>
      </c>
    </row>
    <row r="373" spans="52:57" ht="11.25" customHeight="1" x14ac:dyDescent="0.25">
      <c r="AZ373" s="100" t="s">
        <v>201</v>
      </c>
      <c r="BA373" s="101">
        <f>_xll.qlInterestRateIndexFixingDate(Currency&amp;"ibor"&amp;Tenor,BB373,Trigger)</f>
        <v>42733</v>
      </c>
      <c r="BB373" s="101">
        <f>_xll.qlCalendarAdvance(Calendar,BB372,AZ373,"f",,Trigger)</f>
        <v>42737</v>
      </c>
      <c r="BC373" s="101">
        <f>_xll.qlInterestRateIndexMaturity(Currency&amp;"ibor"&amp;Tenor,BB373,Trigger)</f>
        <v>42919</v>
      </c>
      <c r="BD373" s="246">
        <f>_xll.qlIndexFixing($AD$5,BA373,TRUE,_xll.ohTrigger(Trigger,Trigger6M))</f>
        <v>1.8260105891773841E-3</v>
      </c>
      <c r="BE373" s="246" t="e">
        <f>IFERROR(_xll.qlIndexFixing($BF$1,BA373,,_xll.ohTrigger(Trigger,Trigger6M)),#N/A)</f>
        <v>#N/A</v>
      </c>
    </row>
    <row r="374" spans="52:57" ht="11.25" customHeight="1" x14ac:dyDescent="0.25">
      <c r="AZ374" s="100" t="s">
        <v>201</v>
      </c>
      <c r="BA374" s="101">
        <f>_xll.qlInterestRateIndexFixingDate(Currency&amp;"ibor"&amp;Tenor,BB374,Trigger)</f>
        <v>42734</v>
      </c>
      <c r="BB374" s="101">
        <f>_xll.qlCalendarAdvance(Calendar,BB373,AZ374,"f",,Trigger)</f>
        <v>42738</v>
      </c>
      <c r="BC374" s="101">
        <f>_xll.qlInterestRateIndexMaturity(Currency&amp;"ibor"&amp;Tenor,BB374,Trigger)</f>
        <v>42919</v>
      </c>
      <c r="BD374" s="246">
        <f>_xll.qlIndexFixing($AD$5,BA374,TRUE,_xll.ohTrigger(Trigger,Trigger6M))</f>
        <v>1.8280943324382128E-3</v>
      </c>
      <c r="BE374" s="246" t="e">
        <f>IFERROR(_xll.qlIndexFixing($BF$1,BA374,,_xll.ohTrigger(Trigger,Trigger6M)),#N/A)</f>
        <v>#N/A</v>
      </c>
    </row>
    <row r="375" spans="52:57" ht="11.25" customHeight="1" x14ac:dyDescent="0.25">
      <c r="AZ375" s="100" t="s">
        <v>201</v>
      </c>
      <c r="BA375" s="101">
        <f>_xll.qlInterestRateIndexFixingDate(Currency&amp;"ibor"&amp;Tenor,BB375,Trigger)</f>
        <v>42737</v>
      </c>
      <c r="BB375" s="101">
        <f>_xll.qlCalendarAdvance(Calendar,BB374,AZ375,"f",,Trigger)</f>
        <v>42739</v>
      </c>
      <c r="BC375" s="101">
        <f>_xll.qlInterestRateIndexMaturity(Currency&amp;"ibor"&amp;Tenor,BB375,Trigger)</f>
        <v>42920</v>
      </c>
      <c r="BD375" s="246">
        <f>_xll.qlIndexFixing($AD$5,BA375,TRUE,_xll.ohTrigger(Trigger,Trigger6M))</f>
        <v>1.8321111295890209E-3</v>
      </c>
      <c r="BE375" s="246" t="e">
        <f>IFERROR(_xll.qlIndexFixing($BF$1,BA375,,_xll.ohTrigger(Trigger,Trigger6M)),#N/A)</f>
        <v>#N/A</v>
      </c>
    </row>
    <row r="376" spans="52:57" ht="11.25" customHeight="1" x14ac:dyDescent="0.25">
      <c r="AZ376" s="100" t="s">
        <v>201</v>
      </c>
      <c r="BA376" s="101">
        <f>_xll.qlInterestRateIndexFixingDate(Currency&amp;"ibor"&amp;Tenor,BB376,Trigger)</f>
        <v>42738</v>
      </c>
      <c r="BB376" s="101">
        <f>_xll.qlCalendarAdvance(Calendar,BB375,AZ376,"f",,Trigger)</f>
        <v>42740</v>
      </c>
      <c r="BC376" s="101">
        <f>_xll.qlInterestRateIndexMaturity(Currency&amp;"ibor"&amp;Tenor,BB376,Trigger)</f>
        <v>42921</v>
      </c>
      <c r="BD376" s="246">
        <f>_xll.qlIndexFixing($AD$5,BA376,TRUE,_xll.ohTrigger(Trigger,Trigger6M))</f>
        <v>1.8361311355326185E-3</v>
      </c>
      <c r="BE376" s="246" t="e">
        <f>IFERROR(_xll.qlIndexFixing($BF$1,BA376,,_xll.ohTrigger(Trigger,Trigger6M)),#N/A)</f>
        <v>#N/A</v>
      </c>
    </row>
    <row r="377" spans="52:57" ht="11.25" customHeight="1" x14ac:dyDescent="0.25">
      <c r="AZ377" s="100" t="s">
        <v>201</v>
      </c>
      <c r="BA377" s="101">
        <f>_xll.qlInterestRateIndexFixingDate(Currency&amp;"ibor"&amp;Tenor,BB377,Trigger)</f>
        <v>42739</v>
      </c>
      <c r="BB377" s="101">
        <f>_xll.qlCalendarAdvance(Calendar,BB376,AZ377,"f",,Trigger)</f>
        <v>42741</v>
      </c>
      <c r="BC377" s="101">
        <f>_xll.qlInterestRateIndexMaturity(Currency&amp;"ibor"&amp;Tenor,BB377,Trigger)</f>
        <v>42922</v>
      </c>
      <c r="BD377" s="246">
        <f>_xll.qlIndexFixing($AD$5,BA377,TRUE,_xll.ohTrigger(Trigger,Trigger6M))</f>
        <v>1.840154350287996E-3</v>
      </c>
      <c r="BE377" s="246" t="e">
        <f>IFERROR(_xll.qlIndexFixing($BF$1,BA377,,_xll.ohTrigger(Trigger,Trigger6M)),#N/A)</f>
        <v>#N/A</v>
      </c>
    </row>
    <row r="378" spans="52:57" ht="11.25" customHeight="1" x14ac:dyDescent="0.25">
      <c r="AZ378" s="100" t="s">
        <v>201</v>
      </c>
      <c r="BA378" s="101">
        <f>_xll.qlInterestRateIndexFixingDate(Currency&amp;"ibor"&amp;Tenor,BB378,Trigger)</f>
        <v>42740</v>
      </c>
      <c r="BB378" s="101">
        <f>_xll.qlCalendarAdvance(Calendar,BB377,AZ378,"f",,Trigger)</f>
        <v>42744</v>
      </c>
      <c r="BC378" s="101">
        <f>_xll.qlInterestRateIndexMaturity(Currency&amp;"ibor"&amp;Tenor,BB378,Trigger)</f>
        <v>42926</v>
      </c>
      <c r="BD378" s="246">
        <f>_xll.qlIndexFixing($AD$5,BA378,TRUE,_xll.ohTrigger(Trigger,Trigger6M))</f>
        <v>1.8541440800584924E-3</v>
      </c>
      <c r="BE378" s="246" t="e">
        <f>IFERROR(_xll.qlIndexFixing($BF$1,BA378,,_xll.ohTrigger(Trigger,Trigger6M)),#N/A)</f>
        <v>#N/A</v>
      </c>
    </row>
    <row r="379" spans="52:57" ht="11.25" customHeight="1" x14ac:dyDescent="0.25">
      <c r="AZ379" s="100" t="s">
        <v>201</v>
      </c>
      <c r="BA379" s="101">
        <f>_xll.qlInterestRateIndexFixingDate(Currency&amp;"ibor"&amp;Tenor,BB379,Trigger)</f>
        <v>42741</v>
      </c>
      <c r="BB379" s="101">
        <f>_xll.qlCalendarAdvance(Calendar,BB378,AZ379,"f",,Trigger)</f>
        <v>42745</v>
      </c>
      <c r="BC379" s="101">
        <f>_xll.qlInterestRateIndexMaturity(Currency&amp;"ibor"&amp;Tenor,BB379,Trigger)</f>
        <v>42926</v>
      </c>
      <c r="BD379" s="246">
        <f>_xll.qlIndexFixing($AD$5,BA379,TRUE,_xll.ohTrigger(Trigger,Trigger6M))</f>
        <v>1.8562792978225678E-3</v>
      </c>
      <c r="BE379" s="246" t="e">
        <f>IFERROR(_xll.qlIndexFixing($BF$1,BA379,,_xll.ohTrigger(Trigger,Trigger6M)),#N/A)</f>
        <v>#N/A</v>
      </c>
    </row>
    <row r="380" spans="52:57" ht="11.25" customHeight="1" x14ac:dyDescent="0.25">
      <c r="AZ380" s="100" t="s">
        <v>201</v>
      </c>
      <c r="BA380" s="101">
        <f>_xll.qlInterestRateIndexFixingDate(Currency&amp;"ibor"&amp;Tenor,BB380,Trigger)</f>
        <v>42744</v>
      </c>
      <c r="BB380" s="101">
        <f>_xll.qlCalendarAdvance(Calendar,BB379,AZ380,"f",,Trigger)</f>
        <v>42746</v>
      </c>
      <c r="BC380" s="101">
        <f>_xll.qlInterestRateIndexMaturity(Currency&amp;"ibor"&amp;Tenor,BB380,Trigger)</f>
        <v>42927</v>
      </c>
      <c r="BD380" s="246">
        <f>_xll.qlIndexFixing($AD$5,BA380,TRUE,_xll.ohTrigger(Trigger,Trigger6M))</f>
        <v>1.8603185569309737E-3</v>
      </c>
      <c r="BE380" s="246" t="e">
        <f>IFERROR(_xll.qlIndexFixing($BF$1,BA380,,_xll.ohTrigger(Trigger,Trigger6M)),#N/A)</f>
        <v>#N/A</v>
      </c>
    </row>
    <row r="381" spans="52:57" ht="11.25" customHeight="1" x14ac:dyDescent="0.25">
      <c r="AZ381" s="100" t="s">
        <v>201</v>
      </c>
      <c r="BA381" s="101">
        <f>_xll.qlInterestRateIndexFixingDate(Currency&amp;"ibor"&amp;Tenor,BB381,Trigger)</f>
        <v>42745</v>
      </c>
      <c r="BB381" s="101">
        <f>_xll.qlCalendarAdvance(Calendar,BB380,AZ381,"f",,Trigger)</f>
        <v>42747</v>
      </c>
      <c r="BC381" s="101">
        <f>_xll.qlInterestRateIndexMaturity(Currency&amp;"ibor"&amp;Tenor,BB381,Trigger)</f>
        <v>42928</v>
      </c>
      <c r="BD381" s="246">
        <f>_xll.qlIndexFixing($AD$5,BA381,TRUE,_xll.ohTrigger(Trigger,Trigger6M))</f>
        <v>1.8643610249686343E-3</v>
      </c>
      <c r="BE381" s="246" t="e">
        <f>IFERROR(_xll.qlIndexFixing($BF$1,BA381,,_xll.ohTrigger(Trigger,Trigger6M)),#N/A)</f>
        <v>#N/A</v>
      </c>
    </row>
    <row r="382" spans="52:57" ht="11.25" customHeight="1" x14ac:dyDescent="0.25">
      <c r="AZ382" s="100" t="s">
        <v>201</v>
      </c>
      <c r="BA382" s="101">
        <f>_xll.qlInterestRateIndexFixingDate(Currency&amp;"ibor"&amp;Tenor,BB382,Trigger)</f>
        <v>42746</v>
      </c>
      <c r="BB382" s="101">
        <f>_xll.qlCalendarAdvance(Calendar,BB381,AZ382,"f",,Trigger)</f>
        <v>42748</v>
      </c>
      <c r="BC382" s="101">
        <f>_xll.qlInterestRateIndexMaturity(Currency&amp;"ibor"&amp;Tenor,BB382,Trigger)</f>
        <v>42929</v>
      </c>
      <c r="BD382" s="246">
        <f>_xll.qlIndexFixing($AD$5,BA382,TRUE,_xll.ohTrigger(Trigger,Trigger6M))</f>
        <v>1.8684067019549822E-3</v>
      </c>
      <c r="BE382" s="246" t="e">
        <f>IFERROR(_xll.qlIndexFixing($BF$1,BA382,,_xll.ohTrigger(Trigger,Trigger6M)),#N/A)</f>
        <v>#N/A</v>
      </c>
    </row>
    <row r="383" spans="52:57" ht="11.25" customHeight="1" x14ac:dyDescent="0.25">
      <c r="AZ383" s="100" t="s">
        <v>201</v>
      </c>
      <c r="BA383" s="101">
        <f>_xll.qlInterestRateIndexFixingDate(Currency&amp;"ibor"&amp;Tenor,BB383,Trigger)</f>
        <v>42747</v>
      </c>
      <c r="BB383" s="101">
        <f>_xll.qlCalendarAdvance(Calendar,BB382,AZ383,"f",,Trigger)</f>
        <v>42751</v>
      </c>
      <c r="BC383" s="101">
        <f>_xll.qlInterestRateIndexMaturity(Currency&amp;"ibor"&amp;Tenor,BB383,Trigger)</f>
        <v>42933</v>
      </c>
      <c r="BD383" s="246">
        <f>_xll.qlIndexFixing($AD$5,BA383,TRUE,_xll.ohTrigger(Trigger,Trigger6M))</f>
        <v>1.8824339471465294E-3</v>
      </c>
      <c r="BE383" s="246" t="e">
        <f>IFERROR(_xll.qlIndexFixing($BF$1,BA383,,_xll.ohTrigger(Trigger,Trigger6M)),#N/A)</f>
        <v>#N/A</v>
      </c>
    </row>
    <row r="384" spans="52:57" ht="11.25" customHeight="1" x14ac:dyDescent="0.25">
      <c r="AZ384" s="100" t="s">
        <v>201</v>
      </c>
      <c r="BA384" s="101">
        <f>_xll.qlInterestRateIndexFixingDate(Currency&amp;"ibor"&amp;Tenor,BB384,Trigger)</f>
        <v>42748</v>
      </c>
      <c r="BB384" s="101">
        <f>_xll.qlCalendarAdvance(Calendar,BB383,AZ384,"f",,Trigger)</f>
        <v>42752</v>
      </c>
      <c r="BC384" s="101">
        <f>_xll.qlInterestRateIndexMaturity(Currency&amp;"ibor"&amp;Tenor,BB384,Trigger)</f>
        <v>42933</v>
      </c>
      <c r="BD384" s="246">
        <f>_xll.qlIndexFixing($AD$5,BA384,TRUE,_xll.ohTrigger(Trigger,Trigger6M))</f>
        <v>1.884621499775881E-3</v>
      </c>
      <c r="BE384" s="246" t="e">
        <f>IFERROR(_xll.qlIndexFixing($BF$1,BA384,,_xll.ohTrigger(Trigger,Trigger6M)),#N/A)</f>
        <v>#N/A</v>
      </c>
    </row>
    <row r="385" spans="52:57" ht="11.25" customHeight="1" x14ac:dyDescent="0.25">
      <c r="AZ385" s="100" t="s">
        <v>201</v>
      </c>
      <c r="BA385" s="101">
        <f>_xll.qlInterestRateIndexFixingDate(Currency&amp;"ibor"&amp;Tenor,BB385,Trigger)</f>
        <v>42751</v>
      </c>
      <c r="BB385" s="101">
        <f>_xll.qlCalendarAdvance(Calendar,BB384,AZ385,"f",,Trigger)</f>
        <v>42753</v>
      </c>
      <c r="BC385" s="101">
        <f>_xll.qlInterestRateIndexMaturity(Currency&amp;"ibor"&amp;Tenor,BB385,Trigger)</f>
        <v>42934</v>
      </c>
      <c r="BD385" s="246">
        <f>_xll.qlIndexFixing($AD$5,BA385,TRUE,_xll.ohTrigger(Trigger,Trigger6M))</f>
        <v>1.8886832217980259E-3</v>
      </c>
      <c r="BE385" s="246" t="e">
        <f>IFERROR(_xll.qlIndexFixing($BF$1,BA385,,_xll.ohTrigger(Trigger,Trigger6M)),#N/A)</f>
        <v>#N/A</v>
      </c>
    </row>
    <row r="386" spans="52:57" ht="11.25" customHeight="1" x14ac:dyDescent="0.25">
      <c r="AZ386" s="100" t="s">
        <v>201</v>
      </c>
      <c r="BA386" s="101">
        <f>_xll.qlInterestRateIndexFixingDate(Currency&amp;"ibor"&amp;Tenor,BB386,Trigger)</f>
        <v>42752</v>
      </c>
      <c r="BB386" s="101">
        <f>_xll.qlCalendarAdvance(Calendar,BB385,AZ386,"f",,Trigger)</f>
        <v>42754</v>
      </c>
      <c r="BC386" s="101">
        <f>_xll.qlInterestRateIndexMaturity(Currency&amp;"ibor"&amp;Tenor,BB386,Trigger)</f>
        <v>42935</v>
      </c>
      <c r="BD386" s="246">
        <f>_xll.qlIndexFixing($AD$5,BA386,TRUE,_xll.ohTrigger(Trigger,Trigger6M))</f>
        <v>1.8927481528858911E-3</v>
      </c>
      <c r="BE386" s="246" t="e">
        <f>IFERROR(_xll.qlIndexFixing($BF$1,BA386,,_xll.ohTrigger(Trigger,Trigger6M)),#N/A)</f>
        <v>#N/A</v>
      </c>
    </row>
    <row r="387" spans="52:57" ht="11.25" customHeight="1" x14ac:dyDescent="0.25">
      <c r="AZ387" s="100" t="s">
        <v>201</v>
      </c>
      <c r="BA387" s="101">
        <f>_xll.qlInterestRateIndexFixingDate(Currency&amp;"ibor"&amp;Tenor,BB387,Trigger)</f>
        <v>42753</v>
      </c>
      <c r="BB387" s="101">
        <f>_xll.qlCalendarAdvance(Calendar,BB386,AZ387,"f",,Trigger)</f>
        <v>42755</v>
      </c>
      <c r="BC387" s="101">
        <f>_xll.qlInterestRateIndexMaturity(Currency&amp;"ibor"&amp;Tenor,BB387,Trigger)</f>
        <v>42936</v>
      </c>
      <c r="BD387" s="246">
        <f>_xll.qlIndexFixing($AD$5,BA387,TRUE,_xll.ohTrigger(Trigger,Trigger6M))</f>
        <v>1.8968162930593504E-3</v>
      </c>
      <c r="BE387" s="246" t="e">
        <f>IFERROR(_xll.qlIndexFixing($BF$1,BA387,,_xll.ohTrigger(Trigger,Trigger6M)),#N/A)</f>
        <v>#N/A</v>
      </c>
    </row>
    <row r="388" spans="52:57" ht="11.25" customHeight="1" x14ac:dyDescent="0.25">
      <c r="AZ388" s="100" t="s">
        <v>201</v>
      </c>
      <c r="BA388" s="101">
        <f>_xll.qlInterestRateIndexFixingDate(Currency&amp;"ibor"&amp;Tenor,BB388,Trigger)</f>
        <v>42754</v>
      </c>
      <c r="BB388" s="101">
        <f>_xll.qlCalendarAdvance(Calendar,BB387,AZ388,"f",,Trigger)</f>
        <v>42758</v>
      </c>
      <c r="BC388" s="101">
        <f>_xll.qlInterestRateIndexMaturity(Currency&amp;"ibor"&amp;Tenor,BB388,Trigger)</f>
        <v>42940</v>
      </c>
      <c r="BD388" s="246">
        <f>_xll.qlIndexFixing($AD$5,BA388,TRUE,_xll.ohTrigger(Trigger,Trigger6M))</f>
        <v>1.9108801971332847E-3</v>
      </c>
      <c r="BE388" s="246" t="e">
        <f>IFERROR(_xll.qlIndexFixing($BF$1,BA388,,_xll.ohTrigger(Trigger,Trigger6M)),#N/A)</f>
        <v>#N/A</v>
      </c>
    </row>
    <row r="389" spans="52:57" ht="11.25" customHeight="1" x14ac:dyDescent="0.25">
      <c r="AZ389" s="100" t="s">
        <v>201</v>
      </c>
      <c r="BA389" s="101">
        <f>_xll.qlInterestRateIndexFixingDate(Currency&amp;"ibor"&amp;Tenor,BB389,Trigger)</f>
        <v>42755</v>
      </c>
      <c r="BB389" s="101">
        <f>_xll.qlCalendarAdvance(Calendar,BB388,AZ389,"f",,Trigger)</f>
        <v>42759</v>
      </c>
      <c r="BC389" s="101">
        <f>_xll.qlInterestRateIndexMaturity(Currency&amp;"ibor"&amp;Tenor,BB389,Trigger)</f>
        <v>42940</v>
      </c>
      <c r="BD389" s="246">
        <f>_xll.qlIndexFixing($AD$5,BA389,TRUE,_xll.ohTrigger(Trigger,Trigger6M))</f>
        <v>1.913120945002624E-3</v>
      </c>
      <c r="BE389" s="246" t="e">
        <f>IFERROR(_xll.qlIndexFixing($BF$1,BA389,,_xll.ohTrigger(Trigger,Trigger6M)),#N/A)</f>
        <v>#N/A</v>
      </c>
    </row>
    <row r="390" spans="52:57" ht="11.25" customHeight="1" x14ac:dyDescent="0.25">
      <c r="AZ390" s="100" t="s">
        <v>201</v>
      </c>
      <c r="BA390" s="101">
        <f>_xll.qlInterestRateIndexFixingDate(Currency&amp;"ibor"&amp;Tenor,BB390,Trigger)</f>
        <v>42758</v>
      </c>
      <c r="BB390" s="101">
        <f>_xll.qlCalendarAdvance(Calendar,BB389,AZ390,"f",,Trigger)</f>
        <v>42760</v>
      </c>
      <c r="BC390" s="101">
        <f>_xll.qlInterestRateIndexMaturity(Currency&amp;"ibor"&amp;Tenor,BB390,Trigger)</f>
        <v>42941</v>
      </c>
      <c r="BD390" s="246">
        <f>_xll.qlIndexFixing($AD$5,BA390,TRUE,_xll.ohTrigger(Trigger,Trigger6M))</f>
        <v>1.9172051308990654E-3</v>
      </c>
      <c r="BE390" s="246" t="e">
        <f>IFERROR(_xll.qlIndexFixing($BF$1,BA390,,_xll.ohTrigger(Trigger,Trigger6M)),#N/A)</f>
        <v>#N/A</v>
      </c>
    </row>
    <row r="391" spans="52:57" ht="11.25" customHeight="1" x14ac:dyDescent="0.25">
      <c r="AZ391" s="100" t="s">
        <v>201</v>
      </c>
      <c r="BA391" s="101">
        <f>_xll.qlInterestRateIndexFixingDate(Currency&amp;"ibor"&amp;Tenor,BB391,Trigger)</f>
        <v>42759</v>
      </c>
      <c r="BB391" s="101">
        <f>_xll.qlCalendarAdvance(Calendar,BB390,AZ391,"f",,Trigger)</f>
        <v>42761</v>
      </c>
      <c r="BC391" s="101">
        <f>_xll.qlInterestRateIndexMaturity(Currency&amp;"ibor"&amp;Tenor,BB391,Trigger)</f>
        <v>42942</v>
      </c>
      <c r="BD391" s="246">
        <f>_xll.qlIndexFixing($AD$5,BA391,TRUE,_xll.ohTrigger(Trigger,Trigger6M))</f>
        <v>1.9212925259990178E-3</v>
      </c>
      <c r="BE391" s="246" t="e">
        <f>IFERROR(_xll.qlIndexFixing($BF$1,BA391,,_xll.ohTrigger(Trigger,Trigger6M)),#N/A)</f>
        <v>#N/A</v>
      </c>
    </row>
    <row r="392" spans="52:57" ht="11.25" customHeight="1" x14ac:dyDescent="0.25">
      <c r="AZ392" s="100" t="s">
        <v>201</v>
      </c>
      <c r="BA392" s="101">
        <f>_xll.qlInterestRateIndexFixingDate(Currency&amp;"ibor"&amp;Tenor,BB392,Trigger)</f>
        <v>42760</v>
      </c>
      <c r="BB392" s="101">
        <f>_xll.qlCalendarAdvance(Calendar,BB391,AZ392,"f",,Trigger)</f>
        <v>42762</v>
      </c>
      <c r="BC392" s="101">
        <f>_xll.qlInterestRateIndexMaturity(Currency&amp;"ibor"&amp;Tenor,BB392,Trigger)</f>
        <v>42943</v>
      </c>
      <c r="BD392" s="246">
        <f>_xll.qlIndexFixing($AD$5,BA392,TRUE,_xll.ohTrigger(Trigger,Trigger6M))</f>
        <v>1.9253831303219127E-3</v>
      </c>
      <c r="BE392" s="246" t="e">
        <f>IFERROR(_xll.qlIndexFixing($BF$1,BA392,,_xll.ohTrigger(Trigger,Trigger6M)),#N/A)</f>
        <v>#N/A</v>
      </c>
    </row>
    <row r="393" spans="52:57" ht="11.25" customHeight="1" x14ac:dyDescent="0.25">
      <c r="AZ393" s="100" t="s">
        <v>201</v>
      </c>
      <c r="BA393" s="101">
        <f>_xll.qlInterestRateIndexFixingDate(Currency&amp;"ibor"&amp;Tenor,BB393,Trigger)</f>
        <v>42761</v>
      </c>
      <c r="BB393" s="101">
        <f>_xll.qlCalendarAdvance(Calendar,BB392,AZ393,"f",,Trigger)</f>
        <v>42765</v>
      </c>
      <c r="BC393" s="101">
        <f>_xll.qlInterestRateIndexMaturity(Currency&amp;"ibor"&amp;Tenor,BB393,Trigger)</f>
        <v>42947</v>
      </c>
      <c r="BD393" s="246">
        <f>_xll.qlIndexFixing($AD$5,BA393,TRUE,_xll.ohTrigger(Trigger,Trigger6M))</f>
        <v>1.9394828367474421E-3</v>
      </c>
      <c r="BE393" s="246" t="e">
        <f>IFERROR(_xll.qlIndexFixing($BF$1,BA393,,_xll.ohTrigger(Trigger,Trigger6M)),#N/A)</f>
        <v>#N/A</v>
      </c>
    </row>
    <row r="394" spans="52:57" ht="11.25" customHeight="1" x14ac:dyDescent="0.25">
      <c r="AZ394" s="100" t="s">
        <v>201</v>
      </c>
      <c r="BA394" s="101">
        <f>_xll.qlInterestRateIndexFixingDate(Currency&amp;"ibor"&amp;Tenor,BB394,Trigger)</f>
        <v>42762</v>
      </c>
      <c r="BB394" s="101">
        <f>_xll.qlCalendarAdvance(Calendar,BB393,AZ394,"f",,Trigger)</f>
        <v>42766</v>
      </c>
      <c r="BC394" s="101">
        <f>_xll.qlInterestRateIndexMaturity(Currency&amp;"ibor"&amp;Tenor,BB394,Trigger)</f>
        <v>42947</v>
      </c>
      <c r="BD394" s="246">
        <f>_xll.qlIndexFixing($AD$5,BA394,TRUE,_xll.ohTrigger(Trigger,Trigger6M))</f>
        <v>1.9417776402443651E-3</v>
      </c>
      <c r="BE394" s="246" t="e">
        <f>IFERROR(_xll.qlIndexFixing($BF$1,BA394,,_xll.ohTrigger(Trigger,Trigger6M)),#N/A)</f>
        <v>#N/A</v>
      </c>
    </row>
    <row r="395" spans="52:57" ht="11.25" customHeight="1" x14ac:dyDescent="0.25">
      <c r="AZ395" s="100" t="s">
        <v>201</v>
      </c>
      <c r="BA395" s="101">
        <f>_xll.qlInterestRateIndexFixingDate(Currency&amp;"ibor"&amp;Tenor,BB395,Trigger)</f>
        <v>42765</v>
      </c>
      <c r="BB395" s="101">
        <f>_xll.qlCalendarAdvance(Calendar,BB394,AZ395,"f",,Trigger)</f>
        <v>42767</v>
      </c>
      <c r="BC395" s="101">
        <f>_xll.qlInterestRateIndexMaturity(Currency&amp;"ibor"&amp;Tenor,BB395,Trigger)</f>
        <v>42948</v>
      </c>
      <c r="BD395" s="246">
        <f>_xll.qlIndexFixing($AD$5,BA395,TRUE,_xll.ohTrigger(Trigger,Trigger6M))</f>
        <v>1.9458842909809606E-3</v>
      </c>
      <c r="BE395" s="246" t="e">
        <f>IFERROR(_xll.qlIndexFixing($BF$1,BA395,,_xll.ohTrigger(Trigger,Trigger6M)),#N/A)</f>
        <v>#N/A</v>
      </c>
    </row>
    <row r="396" spans="52:57" ht="11.25" customHeight="1" x14ac:dyDescent="0.25">
      <c r="AZ396" s="100" t="s">
        <v>201</v>
      </c>
      <c r="BA396" s="101">
        <f>_xll.qlInterestRateIndexFixingDate(Currency&amp;"ibor"&amp;Tenor,BB396,Trigger)</f>
        <v>42766</v>
      </c>
      <c r="BB396" s="101">
        <f>_xll.qlCalendarAdvance(Calendar,BB395,AZ396,"f",,Trigger)</f>
        <v>42768</v>
      </c>
      <c r="BC396" s="101">
        <f>_xll.qlInterestRateIndexMaturity(Currency&amp;"ibor"&amp;Tenor,BB396,Trigger)</f>
        <v>42949</v>
      </c>
      <c r="BD396" s="246">
        <f>_xll.qlIndexFixing($AD$5,BA396,TRUE,_xll.ohTrigger(Trigger,Trigger6M))</f>
        <v>1.9499941510597403E-3</v>
      </c>
      <c r="BE396" s="246" t="e">
        <f>IFERROR(_xll.qlIndexFixing($BF$1,BA396,,_xll.ohTrigger(Trigger,Trigger6M)),#N/A)</f>
        <v>#N/A</v>
      </c>
    </row>
    <row r="397" spans="52:57" ht="11.25" customHeight="1" x14ac:dyDescent="0.25">
      <c r="AZ397" s="100" t="s">
        <v>201</v>
      </c>
      <c r="BA397" s="101">
        <f>_xll.qlInterestRateIndexFixingDate(Currency&amp;"ibor"&amp;Tenor,BB397,Trigger)</f>
        <v>42767</v>
      </c>
      <c r="BB397" s="101">
        <f>_xll.qlCalendarAdvance(Calendar,BB396,AZ397,"f",,Trigger)</f>
        <v>42769</v>
      </c>
      <c r="BC397" s="101">
        <f>_xll.qlInterestRateIndexMaturity(Currency&amp;"ibor"&amp;Tenor,BB397,Trigger)</f>
        <v>42950</v>
      </c>
      <c r="BD397" s="246">
        <f>_xll.qlIndexFixing($AD$5,BA397,TRUE,_xll.ohTrigger(Trigger,Trigger6M))</f>
        <v>1.954107220500136E-3</v>
      </c>
      <c r="BE397" s="246" t="e">
        <f>IFERROR(_xll.qlIndexFixing($BF$1,BA397,,_xll.ohTrigger(Trigger,Trigger6M)),#N/A)</f>
        <v>#N/A</v>
      </c>
    </row>
    <row r="398" spans="52:57" ht="11.25" customHeight="1" x14ac:dyDescent="0.25">
      <c r="AZ398" s="100" t="s">
        <v>201</v>
      </c>
      <c r="BA398" s="101">
        <f>_xll.qlInterestRateIndexFixingDate(Currency&amp;"ibor"&amp;Tenor,BB398,Trigger)</f>
        <v>42768</v>
      </c>
      <c r="BB398" s="101">
        <f>_xll.qlCalendarAdvance(Calendar,BB397,AZ398,"f",,Trigger)</f>
        <v>42772</v>
      </c>
      <c r="BC398" s="101">
        <f>_xll.qlInterestRateIndexMaturity(Currency&amp;"ibor"&amp;Tenor,BB398,Trigger)</f>
        <v>42954</v>
      </c>
      <c r="BD398" s="246">
        <f>_xll.qlIndexFixing($AD$5,BA398,TRUE,_xll.ohTrigger(Trigger,Trigger6M))</f>
        <v>1.9682418727550179E-3</v>
      </c>
      <c r="BE398" s="246" t="e">
        <f>IFERROR(_xll.qlIndexFixing($BF$1,BA398,,_xll.ohTrigger(Trigger,Trigger6M)),#N/A)</f>
        <v>#N/A</v>
      </c>
    </row>
    <row r="399" spans="52:57" ht="11.25" customHeight="1" x14ac:dyDescent="0.25">
      <c r="AZ399" s="100" t="s">
        <v>201</v>
      </c>
      <c r="BA399" s="101">
        <f>_xll.qlInterestRateIndexFixingDate(Currency&amp;"ibor"&amp;Tenor,BB399,Trigger)</f>
        <v>42769</v>
      </c>
      <c r="BB399" s="101">
        <f>_xll.qlCalendarAdvance(Calendar,BB398,AZ399,"f",,Trigger)</f>
        <v>42773</v>
      </c>
      <c r="BC399" s="101">
        <f>_xll.qlInterestRateIndexMaturity(Currency&amp;"ibor"&amp;Tenor,BB399,Trigger)</f>
        <v>42954</v>
      </c>
      <c r="BD399" s="246">
        <f>_xll.qlIndexFixing($AD$5,BA399,TRUE,_xll.ohTrigger(Trigger,Trigger6M))</f>
        <v>1.9705915922793291E-3</v>
      </c>
      <c r="BE399" s="246" t="e">
        <f>IFERROR(_xll.qlIndexFixing($BF$1,BA399,,_xll.ohTrigger(Trigger,Trigger6M)),#N/A)</f>
        <v>#N/A</v>
      </c>
    </row>
    <row r="400" spans="52:57" ht="11.25" customHeight="1" x14ac:dyDescent="0.25">
      <c r="AZ400" s="100" t="s">
        <v>201</v>
      </c>
      <c r="BA400" s="101">
        <f>_xll.qlInterestRateIndexFixingDate(Currency&amp;"ibor"&amp;Tenor,BB400,Trigger)</f>
        <v>42772</v>
      </c>
      <c r="BB400" s="101">
        <f>_xll.qlCalendarAdvance(Calendar,BB399,AZ400,"f",,Trigger)</f>
        <v>42774</v>
      </c>
      <c r="BC400" s="101">
        <f>_xll.qlInterestRateIndexMaturity(Currency&amp;"ibor"&amp;Tenor,BB400,Trigger)</f>
        <v>42955</v>
      </c>
      <c r="BD400" s="246">
        <f>_xll.qlIndexFixing($AD$5,BA400,TRUE,_xll.ohTrigger(Trigger,Trigger6M))</f>
        <v>1.9747207088276768E-3</v>
      </c>
      <c r="BE400" s="246" t="e">
        <f>IFERROR(_xll.qlIndexFixing($BF$1,BA400,,_xll.ohTrigger(Trigger,Trigger6M)),#N/A)</f>
        <v>#N/A</v>
      </c>
    </row>
    <row r="401" spans="52:57" ht="11.25" customHeight="1" x14ac:dyDescent="0.25">
      <c r="AZ401" s="100" t="s">
        <v>201</v>
      </c>
      <c r="BA401" s="101">
        <f>_xll.qlInterestRateIndexFixingDate(Currency&amp;"ibor"&amp;Tenor,BB401,Trigger)</f>
        <v>42773</v>
      </c>
      <c r="BB401" s="101">
        <f>_xll.qlCalendarAdvance(Calendar,BB400,AZ401,"f",,Trigger)</f>
        <v>42775</v>
      </c>
      <c r="BC401" s="101">
        <f>_xll.qlInterestRateIndexMaturity(Currency&amp;"ibor"&amp;Tenor,BB401,Trigger)</f>
        <v>42956</v>
      </c>
      <c r="BD401" s="246">
        <f>_xll.qlIndexFixing($AD$5,BA401,TRUE,_xll.ohTrigger(Trigger,Trigger6M))</f>
        <v>1.9788530348573241E-3</v>
      </c>
      <c r="BE401" s="246" t="e">
        <f>IFERROR(_xll.qlIndexFixing($BF$1,BA401,,_xll.ohTrigger(Trigger,Trigger6M)),#N/A)</f>
        <v>#N/A</v>
      </c>
    </row>
    <row r="402" spans="52:57" ht="11.25" customHeight="1" x14ac:dyDescent="0.25">
      <c r="AZ402" s="100" t="s">
        <v>201</v>
      </c>
      <c r="BA402" s="101">
        <f>_xll.qlInterestRateIndexFixingDate(Currency&amp;"ibor"&amp;Tenor,BB402,Trigger)</f>
        <v>42774</v>
      </c>
      <c r="BB402" s="101">
        <f>_xll.qlCalendarAdvance(Calendar,BB401,AZ402,"f",,Trigger)</f>
        <v>42776</v>
      </c>
      <c r="BC402" s="101">
        <f>_xll.qlInterestRateIndexMaturity(Currency&amp;"ibor"&amp;Tenor,BB402,Trigger)</f>
        <v>42957</v>
      </c>
      <c r="BD402" s="246">
        <f>_xll.qlIndexFixing($AD$5,BA402,TRUE,_xll.ohTrigger(Trigger,Trigger6M))</f>
        <v>1.9829885703881445E-3</v>
      </c>
      <c r="BE402" s="246" t="e">
        <f>IFERROR(_xll.qlIndexFixing($BF$1,BA402,,_xll.ohTrigger(Trigger,Trigger6M)),#N/A)</f>
        <v>#N/A</v>
      </c>
    </row>
    <row r="403" spans="52:57" ht="11.25" customHeight="1" x14ac:dyDescent="0.25">
      <c r="AZ403" s="100" t="s">
        <v>201</v>
      </c>
      <c r="BA403" s="101">
        <f>_xll.qlInterestRateIndexFixingDate(Currency&amp;"ibor"&amp;Tenor,BB403,Trigger)</f>
        <v>42775</v>
      </c>
      <c r="BB403" s="101">
        <f>_xll.qlCalendarAdvance(Calendar,BB402,AZ403,"f",,Trigger)</f>
        <v>42779</v>
      </c>
      <c r="BC403" s="101">
        <f>_xll.qlInterestRateIndexMaturity(Currency&amp;"ibor"&amp;Tenor,BB403,Trigger)</f>
        <v>42961</v>
      </c>
      <c r="BD403" s="246">
        <f>_xll.qlIndexFixing($AD$5,BA403,TRUE,_xll.ohTrigger(Trigger,Trigger6M))</f>
        <v>1.9971573119589216E-3</v>
      </c>
      <c r="BE403" s="246" t="e">
        <f>IFERROR(_xll.qlIndexFixing($BF$1,BA403,,_xll.ohTrigger(Trigger,Trigger6M)),#N/A)</f>
        <v>#N/A</v>
      </c>
    </row>
    <row r="404" spans="52:57" ht="11.25" customHeight="1" x14ac:dyDescent="0.25">
      <c r="AZ404" s="100" t="s">
        <v>201</v>
      </c>
      <c r="BA404" s="101">
        <f>_xll.qlInterestRateIndexFixingDate(Currency&amp;"ibor"&amp;Tenor,BB404,Trigger)</f>
        <v>42776</v>
      </c>
      <c r="BB404" s="101">
        <f>_xll.qlCalendarAdvance(Calendar,BB403,AZ404,"f",,Trigger)</f>
        <v>42780</v>
      </c>
      <c r="BC404" s="101">
        <f>_xll.qlInterestRateIndexMaturity(Currency&amp;"ibor"&amp;Tenor,BB404,Trigger)</f>
        <v>42961</v>
      </c>
      <c r="BD404" s="246">
        <f>_xll.qlIndexFixing($AD$5,BA404,TRUE,_xll.ohTrigger(Trigger,Trigger6M))</f>
        <v>1.9995628079237208E-3</v>
      </c>
      <c r="BE404" s="246" t="e">
        <f>IFERROR(_xll.qlIndexFixing($BF$1,BA404,,_xll.ohTrigger(Trigger,Trigger6M)),#N/A)</f>
        <v>#N/A</v>
      </c>
    </row>
    <row r="405" spans="52:57" ht="11.25" customHeight="1" x14ac:dyDescent="0.25">
      <c r="AZ405" s="100" t="s">
        <v>201</v>
      </c>
      <c r="BA405" s="101">
        <f>_xll.qlInterestRateIndexFixingDate(Currency&amp;"ibor"&amp;Tenor,BB405,Trigger)</f>
        <v>42779</v>
      </c>
      <c r="BB405" s="101">
        <f>_xll.qlCalendarAdvance(Calendar,BB404,AZ405,"f",,Trigger)</f>
        <v>42781</v>
      </c>
      <c r="BC405" s="101">
        <f>_xll.qlInterestRateIndexMaturity(Currency&amp;"ibor"&amp;Tenor,BB405,Trigger)</f>
        <v>42962</v>
      </c>
      <c r="BD405" s="246">
        <f>_xll.qlIndexFixing($AD$5,BA405,TRUE,_xll.ohTrigger(Trigger,Trigger6M))</f>
        <v>2.0037143912607189E-3</v>
      </c>
      <c r="BE405" s="246" t="e">
        <f>IFERROR(_xll.qlIndexFixing($BF$1,BA405,,_xll.ohTrigger(Trigger,Trigger6M)),#N/A)</f>
        <v>#N/A</v>
      </c>
    </row>
    <row r="406" spans="52:57" ht="11.25" customHeight="1" x14ac:dyDescent="0.25">
      <c r="AZ406" s="100" t="s">
        <v>201</v>
      </c>
      <c r="BA406" s="101">
        <f>_xll.qlInterestRateIndexFixingDate(Currency&amp;"ibor"&amp;Tenor,BB406,Trigger)</f>
        <v>42780</v>
      </c>
      <c r="BB406" s="101">
        <f>_xll.qlCalendarAdvance(Calendar,BB405,AZ406,"f",,Trigger)</f>
        <v>42782</v>
      </c>
      <c r="BC406" s="101">
        <f>_xll.qlInterestRateIndexMaturity(Currency&amp;"ibor"&amp;Tenor,BB406,Trigger)</f>
        <v>42963</v>
      </c>
      <c r="BD406" s="246">
        <f>_xll.qlIndexFixing($AD$5,BA406,TRUE,_xll.ohTrigger(Trigger,Trigger6M))</f>
        <v>2.0078691842185738E-3</v>
      </c>
      <c r="BE406" s="246" t="e">
        <f>IFERROR(_xll.qlIndexFixing($BF$1,BA406,,_xll.ohTrigger(Trigger,Trigger6M)),#N/A)</f>
        <v>#N/A</v>
      </c>
    </row>
    <row r="407" spans="52:57" ht="11.25" customHeight="1" x14ac:dyDescent="0.25">
      <c r="AZ407" s="100" t="s">
        <v>201</v>
      </c>
      <c r="BA407" s="101">
        <f>_xll.qlInterestRateIndexFixingDate(Currency&amp;"ibor"&amp;Tenor,BB407,Trigger)</f>
        <v>42781</v>
      </c>
      <c r="BB407" s="101">
        <f>_xll.qlCalendarAdvance(Calendar,BB406,AZ407,"f",,Trigger)</f>
        <v>42783</v>
      </c>
      <c r="BC407" s="101">
        <f>_xll.qlInterestRateIndexMaturity(Currency&amp;"ibor"&amp;Tenor,BB407,Trigger)</f>
        <v>42964</v>
      </c>
      <c r="BD407" s="246">
        <f>_xll.qlIndexFixing($AD$5,BA407,TRUE,_xll.ohTrigger(Trigger,Trigger6M))</f>
        <v>2.012027186818483E-3</v>
      </c>
      <c r="BE407" s="246" t="e">
        <f>IFERROR(_xll.qlIndexFixing($BF$1,BA407,,_xll.ohTrigger(Trigger,Trigger6M)),#N/A)</f>
        <v>#N/A</v>
      </c>
    </row>
    <row r="408" spans="52:57" ht="11.25" customHeight="1" x14ac:dyDescent="0.25">
      <c r="AZ408" s="100" t="s">
        <v>201</v>
      </c>
      <c r="BA408" s="101">
        <f>_xll.qlInterestRateIndexFixingDate(Currency&amp;"ibor"&amp;Tenor,BB408,Trigger)</f>
        <v>42782</v>
      </c>
      <c r="BB408" s="101">
        <f>_xll.qlCalendarAdvance(Calendar,BB407,AZ408,"f",,Trigger)</f>
        <v>42786</v>
      </c>
      <c r="BC408" s="101">
        <f>_xll.qlInterestRateIndexMaturity(Currency&amp;"ibor"&amp;Tenor,BB408,Trigger)</f>
        <v>42968</v>
      </c>
      <c r="BD408" s="246">
        <f>_xll.qlIndexFixing($AD$5,BA408,TRUE,_xll.ohTrigger(Trigger,Trigger6M))</f>
        <v>2.0262291611989574E-3</v>
      </c>
      <c r="BE408" s="246" t="e">
        <f>IFERROR(_xll.qlIndexFixing($BF$1,BA408,,_xll.ohTrigger(Trigger,Trigger6M)),#N/A)</f>
        <v>#N/A</v>
      </c>
    </row>
    <row r="409" spans="52:57" ht="11.25" customHeight="1" x14ac:dyDescent="0.25">
      <c r="AZ409" s="100" t="s">
        <v>201</v>
      </c>
      <c r="BA409" s="101">
        <f>_xll.qlInterestRateIndexFixingDate(Currency&amp;"ibor"&amp;Tenor,BB409,Trigger)</f>
        <v>42783</v>
      </c>
      <c r="BB409" s="101">
        <f>_xll.qlCalendarAdvance(Calendar,BB408,AZ409,"f",,Trigger)</f>
        <v>42787</v>
      </c>
      <c r="BC409" s="101">
        <f>_xll.qlInterestRateIndexMaturity(Currency&amp;"ibor"&amp;Tenor,BB409,Trigger)</f>
        <v>42968</v>
      </c>
      <c r="BD409" s="246">
        <f>_xll.qlIndexFixing($AD$5,BA409,TRUE,_xll.ohTrigger(Trigger,Trigger6M))</f>
        <v>2.0286912940308426E-3</v>
      </c>
      <c r="BE409" s="246" t="e">
        <f>IFERROR(_xll.qlIndexFixing($BF$1,BA409,,_xll.ohTrigger(Trigger,Trigger6M)),#N/A)</f>
        <v>#N/A</v>
      </c>
    </row>
    <row r="410" spans="52:57" ht="11.25" customHeight="1" x14ac:dyDescent="0.25">
      <c r="AZ410" s="100" t="s">
        <v>201</v>
      </c>
      <c r="BA410" s="101">
        <f>_xll.qlInterestRateIndexFixingDate(Currency&amp;"ibor"&amp;Tenor,BB410,Trigger)</f>
        <v>42786</v>
      </c>
      <c r="BB410" s="101">
        <f>_xll.qlCalendarAdvance(Calendar,BB409,AZ410,"f",,Trigger)</f>
        <v>42788</v>
      </c>
      <c r="BC410" s="101">
        <f>_xll.qlInterestRateIndexMaturity(Currency&amp;"ibor"&amp;Tenor,BB410,Trigger)</f>
        <v>42969</v>
      </c>
      <c r="BD410" s="246">
        <f>_xll.qlIndexFixing($AD$5,BA410,TRUE,_xll.ohTrigger(Trigger,Trigger6M))</f>
        <v>2.0328653451382474E-3</v>
      </c>
      <c r="BE410" s="246" t="e">
        <f>IFERROR(_xll.qlIndexFixing($BF$1,BA410,,_xll.ohTrigger(Trigger,Trigger6M)),#N/A)</f>
        <v>#N/A</v>
      </c>
    </row>
    <row r="411" spans="52:57" ht="11.25" customHeight="1" x14ac:dyDescent="0.25">
      <c r="AZ411" s="100" t="s">
        <v>201</v>
      </c>
      <c r="BA411" s="101">
        <f>_xll.qlInterestRateIndexFixingDate(Currency&amp;"ibor"&amp;Tenor,BB411,Trigger)</f>
        <v>42787</v>
      </c>
      <c r="BB411" s="101">
        <f>_xll.qlCalendarAdvance(Calendar,BB410,AZ411,"f",,Trigger)</f>
        <v>42789</v>
      </c>
      <c r="BC411" s="101">
        <f>_xll.qlInterestRateIndexMaturity(Currency&amp;"ibor"&amp;Tenor,BB411,Trigger)</f>
        <v>42970</v>
      </c>
      <c r="BD411" s="246">
        <f>_xll.qlIndexFixing($AD$5,BA411,TRUE,_xll.ohTrigger(Trigger,Trigger6M))</f>
        <v>2.0370426060078322E-3</v>
      </c>
      <c r="BE411" s="246" t="e">
        <f>IFERROR(_xll.qlIndexFixing($BF$1,BA411,,_xll.ohTrigger(Trigger,Trigger6M)),#N/A)</f>
        <v>#N/A</v>
      </c>
    </row>
    <row r="412" spans="52:57" ht="11.25" customHeight="1" x14ac:dyDescent="0.25">
      <c r="AZ412" s="100" t="s">
        <v>201</v>
      </c>
      <c r="BA412" s="101">
        <f>_xll.qlInterestRateIndexFixingDate(Currency&amp;"ibor"&amp;Tenor,BB412,Trigger)</f>
        <v>42788</v>
      </c>
      <c r="BB412" s="101">
        <f>_xll.qlCalendarAdvance(Calendar,BB411,AZ412,"f",,Trigger)</f>
        <v>42790</v>
      </c>
      <c r="BC412" s="101">
        <f>_xll.qlInterestRateIndexMaturity(Currency&amp;"ibor"&amp;Tenor,BB412,Trigger)</f>
        <v>42971</v>
      </c>
      <c r="BD412" s="246">
        <f>_xll.qlIndexFixing($AD$5,BA412,TRUE,_xll.ohTrigger(Trigger,Trigger6M))</f>
        <v>2.0412230766590285E-3</v>
      </c>
      <c r="BE412" s="246" t="e">
        <f>IFERROR(_xll.qlIndexFixing($BF$1,BA412,,_xll.ohTrigger(Trigger,Trigger6M)),#N/A)</f>
        <v>#N/A</v>
      </c>
    </row>
    <row r="413" spans="52:57" ht="11.25" customHeight="1" x14ac:dyDescent="0.25">
      <c r="AZ413" s="100" t="s">
        <v>201</v>
      </c>
      <c r="BA413" s="101">
        <f>_xll.qlInterestRateIndexFixingDate(Currency&amp;"ibor"&amp;Tenor,BB413,Trigger)</f>
        <v>42789</v>
      </c>
      <c r="BB413" s="101">
        <f>_xll.qlCalendarAdvance(Calendar,BB412,AZ413,"f",,Trigger)</f>
        <v>42793</v>
      </c>
      <c r="BC413" s="101">
        <f>_xll.qlInterestRateIndexMaturity(Currency&amp;"ibor"&amp;Tenor,BB413,Trigger)</f>
        <v>42975</v>
      </c>
      <c r="BD413" s="246">
        <f>_xll.qlIndexFixing($AD$5,BA413,TRUE,_xll.ohTrigger(Trigger,Trigger6M))</f>
        <v>2.0554574273527002E-3</v>
      </c>
      <c r="BE413" s="246" t="e">
        <f>IFERROR(_xll.qlIndexFixing($BF$1,BA413,,_xll.ohTrigger(Trigger,Trigger6M)),#N/A)</f>
        <v>#N/A</v>
      </c>
    </row>
    <row r="414" spans="52:57" ht="11.25" customHeight="1" x14ac:dyDescent="0.25">
      <c r="AZ414" s="100" t="s">
        <v>201</v>
      </c>
      <c r="BA414" s="101">
        <f>_xll.qlInterestRateIndexFixingDate(Currency&amp;"ibor"&amp;Tenor,BB414,Trigger)</f>
        <v>42790</v>
      </c>
      <c r="BB414" s="101">
        <f>_xll.qlCalendarAdvance(Calendar,BB413,AZ414,"f",,Trigger)</f>
        <v>42794</v>
      </c>
      <c r="BC414" s="101">
        <f>_xll.qlInterestRateIndexMaturity(Currency&amp;"ibor"&amp;Tenor,BB414,Trigger)</f>
        <v>42978</v>
      </c>
      <c r="BD414" s="246">
        <f>_xll.qlIndexFixing($AD$5,BA414,TRUE,_xll.ohTrigger(Trigger,Trigger6M))</f>
        <v>2.0629819471246445E-3</v>
      </c>
      <c r="BE414" s="246" t="e">
        <f>IFERROR(_xll.qlIndexFixing($BF$1,BA414,,_xll.ohTrigger(Trigger,Trigger6M)),#N/A)</f>
        <v>#N/A</v>
      </c>
    </row>
    <row r="415" spans="52:57" ht="11.25" customHeight="1" x14ac:dyDescent="0.25">
      <c r="AZ415" s="100" t="s">
        <v>201</v>
      </c>
      <c r="BA415" s="101">
        <f>_xll.qlInterestRateIndexFixingDate(Currency&amp;"ibor"&amp;Tenor,BB415,Trigger)</f>
        <v>42793</v>
      </c>
      <c r="BB415" s="101">
        <f>_xll.qlCalendarAdvance(Calendar,BB414,AZ415,"f",,Trigger)</f>
        <v>42795</v>
      </c>
      <c r="BC415" s="101">
        <f>_xll.qlInterestRateIndexMaturity(Currency&amp;"ibor"&amp;Tenor,BB415,Trigger)</f>
        <v>42979</v>
      </c>
      <c r="BD415" s="246">
        <f>_xll.qlIndexFixing($AD$5,BA415,TRUE,_xll.ohTrigger(Trigger,Trigger6M))</f>
        <v>2.0671633584440114E-3</v>
      </c>
      <c r="BE415" s="246" t="e">
        <f>IFERROR(_xll.qlIndexFixing($BF$1,BA415,,_xll.ohTrigger(Trigger,Trigger6M)),#N/A)</f>
        <v>#N/A</v>
      </c>
    </row>
    <row r="416" spans="52:57" ht="11.25" customHeight="1" x14ac:dyDescent="0.25">
      <c r="AZ416" s="100" t="s">
        <v>201</v>
      </c>
      <c r="BA416" s="101">
        <f>_xll.qlInterestRateIndexFixingDate(Currency&amp;"ibor"&amp;Tenor,BB416,Trigger)</f>
        <v>42794</v>
      </c>
      <c r="BB416" s="101">
        <f>_xll.qlCalendarAdvance(Calendar,BB415,AZ416,"f",,Trigger)</f>
        <v>42796</v>
      </c>
      <c r="BC416" s="101">
        <f>_xll.qlInterestRateIndexMaturity(Currency&amp;"ibor"&amp;Tenor,BB416,Trigger)</f>
        <v>42982</v>
      </c>
      <c r="BD416" s="246">
        <f>_xll.qlIndexFixing($AD$5,BA416,TRUE,_xll.ohTrigger(Trigger,Trigger6M))</f>
        <v>2.0746633767631363E-3</v>
      </c>
      <c r="BE416" s="246" t="e">
        <f>IFERROR(_xll.qlIndexFixing($BF$1,BA416,,_xll.ohTrigger(Trigger,Trigger6M)),#N/A)</f>
        <v>#N/A</v>
      </c>
    </row>
    <row r="417" spans="52:57" ht="11.25" customHeight="1" x14ac:dyDescent="0.25">
      <c r="AZ417" s="100" t="s">
        <v>201</v>
      </c>
      <c r="BA417" s="101">
        <f>_xll.qlInterestRateIndexFixingDate(Currency&amp;"ibor"&amp;Tenor,BB417,Trigger)</f>
        <v>42795</v>
      </c>
      <c r="BB417" s="101">
        <f>_xll.qlCalendarAdvance(Calendar,BB416,AZ417,"f",,Trigger)</f>
        <v>42797</v>
      </c>
      <c r="BC417" s="101">
        <f>_xll.qlInterestRateIndexMaturity(Currency&amp;"ibor"&amp;Tenor,BB417,Trigger)</f>
        <v>42982</v>
      </c>
      <c r="BD417" s="246">
        <f>_xll.qlIndexFixing($AD$5,BA417,TRUE,_xll.ohTrigger(Trigger,Trigger6M))</f>
        <v>2.077188512677929E-3</v>
      </c>
      <c r="BE417" s="246" t="e">
        <f>IFERROR(_xll.qlIndexFixing($BF$1,BA417,,_xll.ohTrigger(Trigger,Trigger6M)),#N/A)</f>
        <v>#N/A</v>
      </c>
    </row>
    <row r="418" spans="52:57" ht="11.25" customHeight="1" x14ac:dyDescent="0.25">
      <c r="AZ418" s="100" t="s">
        <v>201</v>
      </c>
      <c r="BA418" s="101">
        <f>_xll.qlInterestRateIndexFixingDate(Currency&amp;"ibor"&amp;Tenor,BB418,Trigger)</f>
        <v>42796</v>
      </c>
      <c r="BB418" s="101">
        <f>_xll.qlCalendarAdvance(Calendar,BB417,AZ418,"f",,Trigger)</f>
        <v>42800</v>
      </c>
      <c r="BC418" s="101">
        <f>_xll.qlInterestRateIndexMaturity(Currency&amp;"ibor"&amp;Tenor,BB418,Trigger)</f>
        <v>42984</v>
      </c>
      <c r="BD418" s="246">
        <f>_xll.qlIndexFixing($AD$5,BA418,TRUE,_xll.ohTrigger(Trigger,Trigger6M))</f>
        <v>2.0881177832879957E-3</v>
      </c>
      <c r="BE418" s="246" t="e">
        <f>IFERROR(_xll.qlIndexFixing($BF$1,BA418,,_xll.ohTrigger(Trigger,Trigger6M)),#N/A)</f>
        <v>#N/A</v>
      </c>
    </row>
    <row r="419" spans="52:57" ht="11.25" customHeight="1" x14ac:dyDescent="0.25">
      <c r="AZ419" s="100" t="s">
        <v>201</v>
      </c>
      <c r="BA419" s="101">
        <f>_xll.qlInterestRateIndexFixingDate(Currency&amp;"ibor"&amp;Tenor,BB419,Trigger)</f>
        <v>42797</v>
      </c>
      <c r="BB419" s="101">
        <f>_xll.qlCalendarAdvance(Calendar,BB418,AZ419,"f",,Trigger)</f>
        <v>42801</v>
      </c>
      <c r="BC419" s="101">
        <f>_xll.qlInterestRateIndexMaturity(Currency&amp;"ibor"&amp;Tenor,BB419,Trigger)</f>
        <v>42985</v>
      </c>
      <c r="BD419" s="246">
        <f>_xll.qlIndexFixing($AD$5,BA419,TRUE,_xll.ohTrigger(Trigger,Trigger6M))</f>
        <v>2.0923181420483697E-3</v>
      </c>
      <c r="BE419" s="246" t="e">
        <f>IFERROR(_xll.qlIndexFixing($BF$1,BA419,,_xll.ohTrigger(Trigger,Trigger6M)),#N/A)</f>
        <v>#N/A</v>
      </c>
    </row>
    <row r="420" spans="52:57" ht="11.25" customHeight="1" x14ac:dyDescent="0.25">
      <c r="AZ420" s="100" t="s">
        <v>201</v>
      </c>
      <c r="BA420" s="101">
        <f>_xll.qlInterestRateIndexFixingDate(Currency&amp;"ibor"&amp;Tenor,BB420,Trigger)</f>
        <v>42800</v>
      </c>
      <c r="BB420" s="101">
        <f>_xll.qlCalendarAdvance(Calendar,BB419,AZ420,"f",,Trigger)</f>
        <v>42802</v>
      </c>
      <c r="BC420" s="101">
        <f>_xll.qlInterestRateIndexMaturity(Currency&amp;"ibor"&amp;Tenor,BB420,Trigger)</f>
        <v>42986</v>
      </c>
      <c r="BD420" s="246">
        <f>_xll.qlIndexFixing($AD$5,BA420,TRUE,_xll.ohTrigger(Trigger,Trigger6M))</f>
        <v>2.0965216587861017E-3</v>
      </c>
      <c r="BE420" s="246" t="e">
        <f>IFERROR(_xll.qlIndexFixing($BF$1,BA420,,_xll.ohTrigger(Trigger,Trigger6M)),#N/A)</f>
        <v>#N/A</v>
      </c>
    </row>
    <row r="421" spans="52:57" ht="11.25" customHeight="1" x14ac:dyDescent="0.25">
      <c r="AZ421" s="100" t="s">
        <v>201</v>
      </c>
      <c r="BA421" s="101">
        <f>_xll.qlInterestRateIndexFixingDate(Currency&amp;"ibor"&amp;Tenor,BB421,Trigger)</f>
        <v>42801</v>
      </c>
      <c r="BB421" s="101">
        <f>_xll.qlCalendarAdvance(Calendar,BB420,AZ421,"f",,Trigger)</f>
        <v>42803</v>
      </c>
      <c r="BC421" s="101">
        <f>_xll.qlInterestRateIndexMaturity(Currency&amp;"ibor"&amp;Tenor,BB421,Trigger)</f>
        <v>42989</v>
      </c>
      <c r="BD421" s="246">
        <f>_xll.qlIndexFixing($AD$5,BA421,TRUE,_xll.ohTrigger(Trigger,Trigger6M))</f>
        <v>2.1039739991194598E-3</v>
      </c>
      <c r="BE421" s="246" t="e">
        <f>IFERROR(_xll.qlIndexFixing($BF$1,BA421,,_xll.ohTrigger(Trigger,Trigger6M)),#N/A)</f>
        <v>#N/A</v>
      </c>
    </row>
    <row r="422" spans="52:57" ht="11.25" customHeight="1" x14ac:dyDescent="0.25">
      <c r="AZ422" s="100" t="s">
        <v>201</v>
      </c>
      <c r="BA422" s="101">
        <f>_xll.qlInterestRateIndexFixingDate(Currency&amp;"ibor"&amp;Tenor,BB422,Trigger)</f>
        <v>42802</v>
      </c>
      <c r="BB422" s="101">
        <f>_xll.qlCalendarAdvance(Calendar,BB421,AZ422,"f",,Trigger)</f>
        <v>42804</v>
      </c>
      <c r="BC422" s="101">
        <f>_xll.qlInterestRateIndexMaturity(Currency&amp;"ibor"&amp;Tenor,BB422,Trigger)</f>
        <v>42989</v>
      </c>
      <c r="BD422" s="246">
        <f>_xll.qlIndexFixing($AD$5,BA422,TRUE,_xll.ohTrigger(Trigger,Trigger6M))</f>
        <v>2.1065558241384042E-3</v>
      </c>
      <c r="BE422" s="246" t="e">
        <f>IFERROR(_xll.qlIndexFixing($BF$1,BA422,,_xll.ohTrigger(Trigger,Trigger6M)),#N/A)</f>
        <v>#N/A</v>
      </c>
    </row>
    <row r="423" spans="52:57" ht="11.25" customHeight="1" x14ac:dyDescent="0.25">
      <c r="AZ423" s="100" t="s">
        <v>201</v>
      </c>
      <c r="BA423" s="101">
        <f>_xll.qlInterestRateIndexFixingDate(Currency&amp;"ibor"&amp;Tenor,BB423,Trigger)</f>
        <v>42803</v>
      </c>
      <c r="BB423" s="101">
        <f>_xll.qlCalendarAdvance(Calendar,BB422,AZ423,"f",,Trigger)</f>
        <v>42807</v>
      </c>
      <c r="BC423" s="101">
        <f>_xll.qlInterestRateIndexMaturity(Currency&amp;"ibor"&amp;Tenor,BB423,Trigger)</f>
        <v>42991</v>
      </c>
      <c r="BD423" s="246">
        <f>_xll.qlIndexFixing($AD$5,BA423,TRUE,_xll.ohTrigger(Trigger,Trigger6M))</f>
        <v>2.1175866128515133E-3</v>
      </c>
      <c r="BE423" s="246" t="e">
        <f>IFERROR(_xll.qlIndexFixing($BF$1,BA423,,_xll.ohTrigger(Trigger,Trigger6M)),#N/A)</f>
        <v>#N/A</v>
      </c>
    </row>
    <row r="424" spans="52:57" ht="11.25" customHeight="1" x14ac:dyDescent="0.25">
      <c r="AZ424" s="100" t="s">
        <v>201</v>
      </c>
      <c r="BA424" s="101">
        <f>_xll.qlInterestRateIndexFixingDate(Currency&amp;"ibor"&amp;Tenor,BB424,Trigger)</f>
        <v>42804</v>
      </c>
      <c r="BB424" s="101">
        <f>_xll.qlCalendarAdvance(Calendar,BB423,AZ424,"f",,Trigger)</f>
        <v>42808</v>
      </c>
      <c r="BC424" s="101">
        <f>_xll.qlInterestRateIndexMaturity(Currency&amp;"ibor"&amp;Tenor,BB424,Trigger)</f>
        <v>42992</v>
      </c>
      <c r="BD424" s="246">
        <f>_xll.qlIndexFixing($AD$5,BA424,TRUE,_xll.ohTrigger(Trigger,Trigger6M))</f>
        <v>2.1218090778826145E-3</v>
      </c>
      <c r="BE424" s="246" t="e">
        <f>IFERROR(_xll.qlIndexFixing($BF$1,BA424,,_xll.ohTrigger(Trigger,Trigger6M)),#N/A)</f>
        <v>#N/A</v>
      </c>
    </row>
    <row r="425" spans="52:57" ht="11.25" customHeight="1" x14ac:dyDescent="0.25">
      <c r="AZ425" s="100" t="s">
        <v>201</v>
      </c>
      <c r="BA425" s="101">
        <f>_xll.qlInterestRateIndexFixingDate(Currency&amp;"ibor"&amp;Tenor,BB425,Trigger)</f>
        <v>42807</v>
      </c>
      <c r="BB425" s="101">
        <f>_xll.qlCalendarAdvance(Calendar,BB424,AZ425,"f",,Trigger)</f>
        <v>42809</v>
      </c>
      <c r="BC425" s="101">
        <f>_xll.qlInterestRateIndexMaturity(Currency&amp;"ibor"&amp;Tenor,BB425,Trigger)</f>
        <v>42993</v>
      </c>
      <c r="BD425" s="246">
        <f>_xll.qlIndexFixing($AD$5,BA425,TRUE,_xll.ohTrigger(Trigger,Trigger6M))</f>
        <v>2.1260347010335686E-3</v>
      </c>
      <c r="BE425" s="246" t="e">
        <f>IFERROR(_xll.qlIndexFixing($BF$1,BA425,,_xll.ohTrigger(Trigger,Trigger6M)),#N/A)</f>
        <v>#N/A</v>
      </c>
    </row>
    <row r="426" spans="52:57" ht="11.25" customHeight="1" x14ac:dyDescent="0.25">
      <c r="AZ426" s="100" t="s">
        <v>201</v>
      </c>
      <c r="BA426" s="101">
        <f>_xll.qlInterestRateIndexFixingDate(Currency&amp;"ibor"&amp;Tenor,BB426,Trigger)</f>
        <v>42808</v>
      </c>
      <c r="BB426" s="101">
        <f>_xll.qlCalendarAdvance(Calendar,BB425,AZ426,"f",,Trigger)</f>
        <v>42810</v>
      </c>
      <c r="BC426" s="101">
        <f>_xll.qlInterestRateIndexMaturity(Currency&amp;"ibor"&amp;Tenor,BB426,Trigger)</f>
        <v>42996</v>
      </c>
      <c r="BD426" s="246">
        <f>_xll.qlIndexFixing($AD$5,BA426,TRUE,_xll.ohTrigger(Trigger,Trigger6M))</f>
        <v>2.1334377099394095E-3</v>
      </c>
      <c r="BE426" s="246" t="e">
        <f>IFERROR(_xll.qlIndexFixing($BF$1,BA426,,_xll.ohTrigger(Trigger,Trigger6M)),#N/A)</f>
        <v>#N/A</v>
      </c>
    </row>
    <row r="427" spans="52:57" ht="11.25" customHeight="1" x14ac:dyDescent="0.25">
      <c r="AZ427" s="100" t="s">
        <v>201</v>
      </c>
      <c r="BA427" s="101">
        <f>_xll.qlInterestRateIndexFixingDate(Currency&amp;"ibor"&amp;Tenor,BB427,Trigger)</f>
        <v>42809</v>
      </c>
      <c r="BB427" s="101">
        <f>_xll.qlCalendarAdvance(Calendar,BB426,AZ427,"f",,Trigger)</f>
        <v>42811</v>
      </c>
      <c r="BC427" s="101">
        <f>_xll.qlInterestRateIndexMaturity(Currency&amp;"ibor"&amp;Tenor,BB427,Trigger)</f>
        <v>42996</v>
      </c>
      <c r="BD427" s="246">
        <f>_xll.qlIndexFixing($AD$5,BA427,TRUE,_xll.ohTrigger(Trigger,Trigger6M))</f>
        <v>2.136077047796029E-3</v>
      </c>
      <c r="BE427" s="246" t="e">
        <f>IFERROR(_xll.qlIndexFixing($BF$1,BA427,,_xll.ohTrigger(Trigger,Trigger6M)),#N/A)</f>
        <v>#N/A</v>
      </c>
    </row>
    <row r="428" spans="52:57" ht="11.25" customHeight="1" x14ac:dyDescent="0.25">
      <c r="AZ428" s="100" t="s">
        <v>201</v>
      </c>
      <c r="BA428" s="101">
        <f>_xll.qlInterestRateIndexFixingDate(Currency&amp;"ibor"&amp;Tenor,BB428,Trigger)</f>
        <v>42810</v>
      </c>
      <c r="BB428" s="101">
        <f>_xll.qlCalendarAdvance(Calendar,BB427,AZ428,"f",,Trigger)</f>
        <v>42814</v>
      </c>
      <c r="BC428" s="101">
        <f>_xll.qlInterestRateIndexMaturity(Currency&amp;"ibor"&amp;Tenor,BB428,Trigger)</f>
        <v>42998</v>
      </c>
      <c r="BD428" s="246">
        <f>_xll.qlIndexFixing($AD$5,BA428,TRUE,_xll.ohTrigger(Trigger,Trigger6M))</f>
        <v>2.1472101893038127E-3</v>
      </c>
      <c r="BE428" s="246" t="e">
        <f>IFERROR(_xll.qlIndexFixing($BF$1,BA428,,_xll.ohTrigger(Trigger,Trigger6M)),#N/A)</f>
        <v>#N/A</v>
      </c>
    </row>
    <row r="429" spans="52:57" ht="11.25" customHeight="1" x14ac:dyDescent="0.25">
      <c r="AZ429" s="100" t="s">
        <v>201</v>
      </c>
      <c r="BA429" s="101">
        <f>_xll.qlInterestRateIndexFixingDate(Currency&amp;"ibor"&amp;Tenor,BB429,Trigger)</f>
        <v>42811</v>
      </c>
      <c r="BB429" s="101">
        <f>_xll.qlCalendarAdvance(Calendar,BB428,AZ429,"f",,Trigger)</f>
        <v>42815</v>
      </c>
      <c r="BC429" s="101">
        <f>_xll.qlInterestRateIndexMaturity(Currency&amp;"ibor"&amp;Tenor,BB429,Trigger)</f>
        <v>42999</v>
      </c>
      <c r="BD429" s="246">
        <f>_xll.qlIndexFixing($AD$5,BA429,TRUE,_xll.ohTrigger(Trigger,Trigger6M))</f>
        <v>2.1514547616044073E-3</v>
      </c>
      <c r="BE429" s="246" t="e">
        <f>IFERROR(_xll.qlIndexFixing($BF$1,BA429,,_xll.ohTrigger(Trigger,Trigger6M)),#N/A)</f>
        <v>#N/A</v>
      </c>
    </row>
    <row r="430" spans="52:57" ht="11.25" customHeight="1" x14ac:dyDescent="0.25">
      <c r="AZ430" s="100" t="s">
        <v>201</v>
      </c>
      <c r="BA430" s="101">
        <f>_xll.qlInterestRateIndexFixingDate(Currency&amp;"ibor"&amp;Tenor,BB430,Trigger)</f>
        <v>42814</v>
      </c>
      <c r="BB430" s="101">
        <f>_xll.qlCalendarAdvance(Calendar,BB429,AZ430,"f",,Trigger)</f>
        <v>42816</v>
      </c>
      <c r="BC430" s="101">
        <f>_xll.qlInterestRateIndexMaturity(Currency&amp;"ibor"&amp;Tenor,BB430,Trigger)</f>
        <v>43000</v>
      </c>
      <c r="BD430" s="246">
        <f>_xll.qlIndexFixing($AD$5,BA430,TRUE,_xll.ohTrigger(Trigger,Trigger6M))</f>
        <v>2.1568758479238183E-3</v>
      </c>
      <c r="BE430" s="246" t="e">
        <f>IFERROR(_xll.qlIndexFixing($BF$1,BA430,,_xll.ohTrigger(Trigger,Trigger6M)),#N/A)</f>
        <v>#N/A</v>
      </c>
    </row>
    <row r="431" spans="52:57" ht="11.25" customHeight="1" x14ac:dyDescent="0.25">
      <c r="AZ431" s="100" t="s">
        <v>201</v>
      </c>
      <c r="BA431" s="101">
        <f>_xll.qlInterestRateIndexFixingDate(Currency&amp;"ibor"&amp;Tenor,BB431,Trigger)</f>
        <v>42815</v>
      </c>
      <c r="BB431" s="101">
        <f>_xll.qlCalendarAdvance(Calendar,BB430,AZ431,"f",,Trigger)</f>
        <v>42817</v>
      </c>
      <c r="BC431" s="101">
        <f>_xll.qlInterestRateIndexMaturity(Currency&amp;"ibor"&amp;Tenor,BB431,Trigger)</f>
        <v>43003</v>
      </c>
      <c r="BD431" s="246">
        <f>_xll.qlIndexFixing($AD$5,BA431,TRUE,_xll.ohTrigger(Trigger,Trigger6M))</f>
        <v>2.1699592563647722E-3</v>
      </c>
      <c r="BE431" s="246" t="e">
        <f>IFERROR(_xll.qlIndexFixing($BF$1,BA431,,_xll.ohTrigger(Trigger,Trigger6M)),#N/A)</f>
        <v>#N/A</v>
      </c>
    </row>
    <row r="432" spans="52:57" ht="11.25" customHeight="1" x14ac:dyDescent="0.25">
      <c r="AZ432" s="100" t="s">
        <v>201</v>
      </c>
      <c r="BA432" s="101">
        <f>_xll.qlInterestRateIndexFixingDate(Currency&amp;"ibor"&amp;Tenor,BB432,Trigger)</f>
        <v>42816</v>
      </c>
      <c r="BB432" s="101">
        <f>_xll.qlCalendarAdvance(Calendar,BB431,AZ432,"f",,Trigger)</f>
        <v>42818</v>
      </c>
      <c r="BC432" s="101">
        <f>_xll.qlInterestRateIndexMaturity(Currency&amp;"ibor"&amp;Tenor,BB432,Trigger)</f>
        <v>43003</v>
      </c>
      <c r="BD432" s="246">
        <f>_xll.qlIndexFixing($AD$5,BA432,TRUE,_xll.ohTrigger(Trigger,Trigger6M))</f>
        <v>2.1715653682776608E-3</v>
      </c>
      <c r="BE432" s="246" t="e">
        <f>IFERROR(_xll.qlIndexFixing($BF$1,BA432,,_xll.ohTrigger(Trigger,Trigger6M)),#N/A)</f>
        <v>#N/A</v>
      </c>
    </row>
    <row r="433" spans="52:57" ht="11.25" customHeight="1" x14ac:dyDescent="0.25">
      <c r="AZ433" s="100" t="s">
        <v>201</v>
      </c>
      <c r="BA433" s="101">
        <f>_xll.qlInterestRateIndexFixingDate(Currency&amp;"ibor"&amp;Tenor,BB433,Trigger)</f>
        <v>42817</v>
      </c>
      <c r="BB433" s="101">
        <f>_xll.qlCalendarAdvance(Calendar,BB432,AZ433,"f",,Trigger)</f>
        <v>42821</v>
      </c>
      <c r="BC433" s="101">
        <f>_xll.qlInterestRateIndexMaturity(Currency&amp;"ibor"&amp;Tenor,BB433,Trigger)</f>
        <v>43005</v>
      </c>
      <c r="BD433" s="246">
        <f>_xll.qlIndexFixing($AD$5,BA433,TRUE,_xll.ohTrigger(Trigger,Trigger6M))</f>
        <v>2.1840602427802835E-3</v>
      </c>
      <c r="BE433" s="246" t="e">
        <f>IFERROR(_xll.qlIndexFixing($BF$1,BA433,,_xll.ohTrigger(Trigger,Trigger6M)),#N/A)</f>
        <v>#N/A</v>
      </c>
    </row>
    <row r="434" spans="52:57" ht="11.25" customHeight="1" x14ac:dyDescent="0.25">
      <c r="AZ434" s="100" t="s">
        <v>201</v>
      </c>
      <c r="BA434" s="101">
        <f>_xll.qlInterestRateIndexFixingDate(Currency&amp;"ibor"&amp;Tenor,BB434,Trigger)</f>
        <v>42818</v>
      </c>
      <c r="BB434" s="101">
        <f>_xll.qlCalendarAdvance(Calendar,BB433,AZ434,"f",,Trigger)</f>
        <v>42822</v>
      </c>
      <c r="BC434" s="101">
        <f>_xll.qlInterestRateIndexMaturity(Currency&amp;"ibor"&amp;Tenor,BB434,Trigger)</f>
        <v>43006</v>
      </c>
      <c r="BD434" s="246">
        <f>_xll.qlIndexFixing($AD$5,BA434,TRUE,_xll.ohTrigger(Trigger,Trigger6M))</f>
        <v>2.1895129147094746E-3</v>
      </c>
      <c r="BE434" s="246" t="e">
        <f>IFERROR(_xll.qlIndexFixing($BF$1,BA434,,_xll.ohTrigger(Trigger,Trigger6M)),#N/A)</f>
        <v>#N/A</v>
      </c>
    </row>
    <row r="435" spans="52:57" ht="11.25" customHeight="1" x14ac:dyDescent="0.25">
      <c r="AZ435" s="100" t="s">
        <v>201</v>
      </c>
      <c r="BA435" s="101">
        <f>_xll.qlInterestRateIndexFixingDate(Currency&amp;"ibor"&amp;Tenor,BB435,Trigger)</f>
        <v>42821</v>
      </c>
      <c r="BB435" s="101">
        <f>_xll.qlCalendarAdvance(Calendar,BB434,AZ435,"f",,Trigger)</f>
        <v>42823</v>
      </c>
      <c r="BC435" s="101">
        <f>_xll.qlInterestRateIndexMaturity(Currency&amp;"ibor"&amp;Tenor,BB435,Trigger)</f>
        <v>43007</v>
      </c>
      <c r="BD435" s="246">
        <f>_xll.qlIndexFixing($AD$5,BA435,TRUE,_xll.ohTrigger(Trigger,Trigger6M))</f>
        <v>2.1949708510597388E-3</v>
      </c>
      <c r="BE435" s="246" t="e">
        <f>IFERROR(_xll.qlIndexFixing($BF$1,BA435,,_xll.ohTrigger(Trigger,Trigger6M)),#N/A)</f>
        <v>#N/A</v>
      </c>
    </row>
    <row r="436" spans="52:57" ht="11.25" customHeight="1" x14ac:dyDescent="0.25">
      <c r="AZ436" s="100" t="s">
        <v>201</v>
      </c>
      <c r="BA436" s="101">
        <f>_xll.qlInterestRateIndexFixingDate(Currency&amp;"ibor"&amp;Tenor,BB436,Trigger)</f>
        <v>42822</v>
      </c>
      <c r="BB436" s="101">
        <f>_xll.qlCalendarAdvance(Calendar,BB435,AZ436,"f",,Trigger)</f>
        <v>42824</v>
      </c>
      <c r="BC436" s="101">
        <f>_xll.qlInterestRateIndexMaturity(Currency&amp;"ibor"&amp;Tenor,BB436,Trigger)</f>
        <v>43007</v>
      </c>
      <c r="BD436" s="246">
        <f>_xll.qlIndexFixing($AD$5,BA436,TRUE,_xll.ohTrigger(Trigger,Trigger6M))</f>
        <v>2.1966207905731831E-3</v>
      </c>
      <c r="BE436" s="246" t="e">
        <f>IFERROR(_xll.qlIndexFixing($BF$1,BA436,,_xll.ohTrigger(Trigger,Trigger6M)),#N/A)</f>
        <v>#N/A</v>
      </c>
    </row>
    <row r="437" spans="52:57" ht="11.25" customHeight="1" x14ac:dyDescent="0.25">
      <c r="AZ437" s="100" t="s">
        <v>201</v>
      </c>
      <c r="BA437" s="101">
        <f>_xll.qlInterestRateIndexFixingDate(Currency&amp;"ibor"&amp;Tenor,BB437,Trigger)</f>
        <v>42823</v>
      </c>
      <c r="BB437" s="101">
        <f>_xll.qlCalendarAdvance(Calendar,BB436,AZ437,"f",,Trigger)</f>
        <v>42825</v>
      </c>
      <c r="BC437" s="101">
        <f>_xll.qlInterestRateIndexMaturity(Currency&amp;"ibor"&amp;Tenor,BB437,Trigger)</f>
        <v>43007</v>
      </c>
      <c r="BD437" s="246">
        <f>_xll.qlIndexFixing($AD$5,BA437,TRUE,_xll.ohTrigger(Trigger,Trigger6M))</f>
        <v>2.1982704160157535E-3</v>
      </c>
      <c r="BE437" s="246" t="e">
        <f>IFERROR(_xll.qlIndexFixing($BF$1,BA437,,_xll.ohTrigger(Trigger,Trigger6M)),#N/A)</f>
        <v>#N/A</v>
      </c>
    </row>
    <row r="438" spans="52:57" ht="11.25" customHeight="1" x14ac:dyDescent="0.25">
      <c r="AZ438" s="100" t="s">
        <v>201</v>
      </c>
      <c r="BA438" s="101">
        <f>_xll.qlInterestRateIndexFixingDate(Currency&amp;"ibor"&amp;Tenor,BB438,Trigger)</f>
        <v>42824</v>
      </c>
      <c r="BB438" s="101">
        <f>_xll.qlCalendarAdvance(Calendar,BB437,AZ438,"f",,Trigger)</f>
        <v>42828</v>
      </c>
      <c r="BC438" s="101">
        <f>_xll.qlInterestRateIndexMaturity(Currency&amp;"ibor"&amp;Tenor,BB438,Trigger)</f>
        <v>43011</v>
      </c>
      <c r="BD438" s="246">
        <f>_xll.qlIndexFixing($AD$5,BA438,TRUE,_xll.ohTrigger(Trigger,Trigger6M))</f>
        <v>2.2185510558612944E-3</v>
      </c>
      <c r="BE438" s="246" t="e">
        <f>IFERROR(_xll.qlIndexFixing($BF$1,BA438,,_xll.ohTrigger(Trigger,Trigger6M)),#N/A)</f>
        <v>#N/A</v>
      </c>
    </row>
    <row r="439" spans="52:57" ht="11.25" customHeight="1" x14ac:dyDescent="0.25">
      <c r="AZ439" s="100" t="s">
        <v>201</v>
      </c>
      <c r="BA439" s="101">
        <f>_xll.qlInterestRateIndexFixingDate(Currency&amp;"ibor"&amp;Tenor,BB439,Trigger)</f>
        <v>42825</v>
      </c>
      <c r="BB439" s="101">
        <f>_xll.qlCalendarAdvance(Calendar,BB438,AZ439,"f",,Trigger)</f>
        <v>42829</v>
      </c>
      <c r="BC439" s="101">
        <f>_xll.qlInterestRateIndexMaturity(Currency&amp;"ibor"&amp;Tenor,BB439,Trigger)</f>
        <v>43012</v>
      </c>
      <c r="BD439" s="246">
        <f>_xll.qlIndexFixing($AD$5,BA439,TRUE,_xll.ohTrigger(Trigger,Trigger6M))</f>
        <v>2.2240468552716082E-3</v>
      </c>
      <c r="BE439" s="246" t="e">
        <f>IFERROR(_xll.qlIndexFixing($BF$1,BA439,,_xll.ohTrigger(Trigger,Trigger6M)),#N/A)</f>
        <v>#N/A</v>
      </c>
    </row>
    <row r="440" spans="52:57" ht="11.25" customHeight="1" x14ac:dyDescent="0.25">
      <c r="AZ440" s="100" t="s">
        <v>201</v>
      </c>
      <c r="BA440" s="101">
        <f>_xll.qlInterestRateIndexFixingDate(Currency&amp;"ibor"&amp;Tenor,BB440,Trigger)</f>
        <v>42828</v>
      </c>
      <c r="BB440" s="101">
        <f>_xll.qlCalendarAdvance(Calendar,BB439,AZ440,"f",,Trigger)</f>
        <v>42830</v>
      </c>
      <c r="BC440" s="101">
        <f>_xll.qlInterestRateIndexMaturity(Currency&amp;"ibor"&amp;Tenor,BB440,Trigger)</f>
        <v>43013</v>
      </c>
      <c r="BD440" s="246">
        <f>_xll.qlIndexFixing($AD$5,BA440,TRUE,_xll.ohTrigger(Trigger,Trigger6M))</f>
        <v>2.2295479480052977E-3</v>
      </c>
      <c r="BE440" s="246" t="e">
        <f>IFERROR(_xll.qlIndexFixing($BF$1,BA440,,_xll.ohTrigger(Trigger,Trigger6M)),#N/A)</f>
        <v>#N/A</v>
      </c>
    </row>
    <row r="441" spans="52:57" ht="11.25" customHeight="1" x14ac:dyDescent="0.25">
      <c r="AZ441" s="100" t="s">
        <v>201</v>
      </c>
      <c r="BA441" s="101">
        <f>_xll.qlInterestRateIndexFixingDate(Currency&amp;"ibor"&amp;Tenor,BB441,Trigger)</f>
        <v>42829</v>
      </c>
      <c r="BB441" s="101">
        <f>_xll.qlCalendarAdvance(Calendar,BB440,AZ441,"f",,Trigger)</f>
        <v>42831</v>
      </c>
      <c r="BC441" s="101">
        <f>_xll.qlInterestRateIndexMaturity(Currency&amp;"ibor"&amp;Tenor,BB441,Trigger)</f>
        <v>43014</v>
      </c>
      <c r="BD441" s="246">
        <f>_xll.qlIndexFixing($AD$5,BA441,TRUE,_xll.ohTrigger(Trigger,Trigger6M))</f>
        <v>2.2350543341064797E-3</v>
      </c>
      <c r="BE441" s="246" t="e">
        <f>IFERROR(_xll.qlIndexFixing($BF$1,BA441,,_xll.ohTrigger(Trigger,Trigger6M)),#N/A)</f>
        <v>#N/A</v>
      </c>
    </row>
    <row r="442" spans="52:57" ht="11.25" customHeight="1" x14ac:dyDescent="0.25">
      <c r="AZ442" s="100" t="s">
        <v>201</v>
      </c>
      <c r="BA442" s="101">
        <f>_xll.qlInterestRateIndexFixingDate(Currency&amp;"ibor"&amp;Tenor,BB442,Trigger)</f>
        <v>42830</v>
      </c>
      <c r="BB442" s="101">
        <f>_xll.qlCalendarAdvance(Calendar,BB441,AZ442,"f",,Trigger)</f>
        <v>42832</v>
      </c>
      <c r="BC442" s="101">
        <f>_xll.qlInterestRateIndexMaturity(Currency&amp;"ibor"&amp;Tenor,BB442,Trigger)</f>
        <v>43017</v>
      </c>
      <c r="BD442" s="246">
        <f>_xll.qlIndexFixing($AD$5,BA442,TRUE,_xll.ohTrigger(Trigger,Trigger6M))</f>
        <v>2.2480752231154701E-3</v>
      </c>
      <c r="BE442" s="246" t="e">
        <f>IFERROR(_xll.qlIndexFixing($BF$1,BA442,,_xll.ohTrigger(Trigger,Trigger6M)),#N/A)</f>
        <v>#N/A</v>
      </c>
    </row>
    <row r="443" spans="52:57" ht="11.25" customHeight="1" x14ac:dyDescent="0.25">
      <c r="AZ443" s="100" t="s">
        <v>201</v>
      </c>
      <c r="BA443" s="101">
        <f>_xll.qlInterestRateIndexFixingDate(Currency&amp;"ibor"&amp;Tenor,BB443,Trigger)</f>
        <v>42831</v>
      </c>
      <c r="BB443" s="101">
        <f>_xll.qlCalendarAdvance(Calendar,BB442,AZ443,"f",,Trigger)</f>
        <v>42835</v>
      </c>
      <c r="BC443" s="101">
        <f>_xll.qlInterestRateIndexMaturity(Currency&amp;"ibor"&amp;Tenor,BB443,Trigger)</f>
        <v>43018</v>
      </c>
      <c r="BD443" s="246">
        <f>_xll.qlIndexFixing($AD$5,BA443,TRUE,_xll.ohTrigger(Trigger,Trigger6M))</f>
        <v>2.2571328130776658E-3</v>
      </c>
      <c r="BE443" s="246" t="e">
        <f>IFERROR(_xll.qlIndexFixing($BF$1,BA443,,_xll.ohTrigger(Trigger,Trigger6M)),#N/A)</f>
        <v>#N/A</v>
      </c>
    </row>
    <row r="444" spans="52:57" ht="11.25" customHeight="1" x14ac:dyDescent="0.25">
      <c r="AZ444" s="100" t="s">
        <v>201</v>
      </c>
      <c r="BA444" s="101">
        <f>_xll.qlInterestRateIndexFixingDate(Currency&amp;"ibor"&amp;Tenor,BB444,Trigger)</f>
        <v>42832</v>
      </c>
      <c r="BB444" s="101">
        <f>_xll.qlCalendarAdvance(Calendar,BB443,AZ444,"f",,Trigger)</f>
        <v>42836</v>
      </c>
      <c r="BC444" s="101">
        <f>_xll.qlInterestRateIndexMaturity(Currency&amp;"ibor"&amp;Tenor,BB444,Trigger)</f>
        <v>43019</v>
      </c>
      <c r="BD444" s="246">
        <f>_xll.qlIndexFixing($AD$5,BA444,TRUE,_xll.ohTrigger(Trigger,Trigger6M))</f>
        <v>2.2626656666837573E-3</v>
      </c>
      <c r="BE444" s="246" t="e">
        <f>IFERROR(_xll.qlIndexFixing($BF$1,BA444,,_xll.ohTrigger(Trigger,Trigger6M)),#N/A)</f>
        <v>#N/A</v>
      </c>
    </row>
    <row r="445" spans="52:57" ht="11.25" customHeight="1" x14ac:dyDescent="0.25">
      <c r="AZ445" s="100" t="s">
        <v>201</v>
      </c>
      <c r="BA445" s="101">
        <f>_xll.qlInterestRateIndexFixingDate(Currency&amp;"ibor"&amp;Tenor,BB445,Trigger)</f>
        <v>42835</v>
      </c>
      <c r="BB445" s="101">
        <f>_xll.qlCalendarAdvance(Calendar,BB444,AZ445,"f",,Trigger)</f>
        <v>42837</v>
      </c>
      <c r="BC445" s="101">
        <f>_xll.qlInterestRateIndexMaturity(Currency&amp;"ibor"&amp;Tenor,BB445,Trigger)</f>
        <v>43020</v>
      </c>
      <c r="BD445" s="246">
        <f>_xll.qlIndexFixing($AD$5,BA445,TRUE,_xll.ohTrigger(Trigger,Trigger6M))</f>
        <v>2.2682038139242322E-3</v>
      </c>
      <c r="BE445" s="246" t="e">
        <f>IFERROR(_xll.qlIndexFixing($BF$1,BA445,,_xll.ohTrigger(Trigger,Trigger6M)),#N/A)</f>
        <v>#N/A</v>
      </c>
    </row>
    <row r="446" spans="52:57" ht="11.25" customHeight="1" x14ac:dyDescent="0.25">
      <c r="AZ446" s="100" t="s">
        <v>201</v>
      </c>
      <c r="BA446" s="101">
        <f>_xll.qlInterestRateIndexFixingDate(Currency&amp;"ibor"&amp;Tenor,BB446,Trigger)</f>
        <v>42836</v>
      </c>
      <c r="BB446" s="101">
        <f>_xll.qlCalendarAdvance(Calendar,BB445,AZ446,"f",,Trigger)</f>
        <v>42838</v>
      </c>
      <c r="BC446" s="101">
        <f>_xll.qlInterestRateIndexMaturity(Currency&amp;"ibor"&amp;Tenor,BB446,Trigger)</f>
        <v>43021</v>
      </c>
      <c r="BD446" s="246">
        <f>_xll.qlIndexFixing($AD$5,BA446,TRUE,_xll.ohTrigger(Trigger,Trigger6M))</f>
        <v>2.2737472548440812E-3</v>
      </c>
      <c r="BE446" s="246" t="e">
        <f>IFERROR(_xll.qlIndexFixing($BF$1,BA446,,_xll.ohTrigger(Trigger,Trigger6M)),#N/A)</f>
        <v>#N/A</v>
      </c>
    </row>
    <row r="447" spans="52:57" ht="11.25" customHeight="1" x14ac:dyDescent="0.25">
      <c r="AZ447" s="100" t="s">
        <v>201</v>
      </c>
      <c r="BA447" s="101">
        <f>_xll.qlInterestRateIndexFixingDate(Currency&amp;"ibor"&amp;Tenor,BB447,Trigger)</f>
        <v>42837</v>
      </c>
      <c r="BB447" s="101">
        <f>_xll.qlCalendarAdvance(Calendar,BB446,AZ447,"f",,Trigger)</f>
        <v>42843</v>
      </c>
      <c r="BC447" s="101">
        <f>_xll.qlInterestRateIndexMaturity(Currency&amp;"ibor"&amp;Tenor,BB447,Trigger)</f>
        <v>43026</v>
      </c>
      <c r="BD447" s="246">
        <f>_xll.qlIndexFixing($AD$5,BA447,TRUE,_xll.ohTrigger(Trigger,Trigger6M))</f>
        <v>2.3015438661881139E-3</v>
      </c>
      <c r="BE447" s="246" t="e">
        <f>IFERROR(_xll.qlIndexFixing($BF$1,BA447,,_xll.ohTrigger(Trigger,Trigger6M)),#N/A)</f>
        <v>#N/A</v>
      </c>
    </row>
    <row r="448" spans="52:57" ht="11.25" customHeight="1" x14ac:dyDescent="0.25">
      <c r="AZ448" s="100" t="s">
        <v>201</v>
      </c>
      <c r="BA448" s="101">
        <f>_xll.qlInterestRateIndexFixingDate(Currency&amp;"ibor"&amp;Tenor,BB448,Trigger)</f>
        <v>42838</v>
      </c>
      <c r="BB448" s="101">
        <f>_xll.qlCalendarAdvance(Calendar,BB447,AZ448,"f",,Trigger)</f>
        <v>42844</v>
      </c>
      <c r="BC448" s="101">
        <f>_xll.qlInterestRateIndexMaturity(Currency&amp;"ibor"&amp;Tenor,BB448,Trigger)</f>
        <v>43027</v>
      </c>
      <c r="BD448" s="246">
        <f>_xll.qlIndexFixing($AD$5,BA448,TRUE,_xll.ohTrigger(Trigger,Trigger6M))</f>
        <v>2.3071190701198559E-3</v>
      </c>
      <c r="BE448" s="246" t="e">
        <f>IFERROR(_xll.qlIndexFixing($BF$1,BA448,,_xll.ohTrigger(Trigger,Trigger6M)),#N/A)</f>
        <v>#N/A</v>
      </c>
    </row>
    <row r="449" spans="52:57" ht="11.25" customHeight="1" x14ac:dyDescent="0.25">
      <c r="AZ449" s="100" t="s">
        <v>201</v>
      </c>
      <c r="BA449" s="101">
        <f>_xll.qlInterestRateIndexFixingDate(Currency&amp;"ibor"&amp;Tenor,BB449,Trigger)</f>
        <v>42843</v>
      </c>
      <c r="BB449" s="101">
        <f>_xll.qlCalendarAdvance(Calendar,BB448,AZ449,"f",,Trigger)</f>
        <v>42845</v>
      </c>
      <c r="BC449" s="101">
        <f>_xll.qlInterestRateIndexMaturity(Currency&amp;"ibor"&amp;Tenor,BB449,Trigger)</f>
        <v>43028</v>
      </c>
      <c r="BD449" s="246">
        <f>_xll.qlIndexFixing($AD$5,BA449,TRUE,_xll.ohTrigger(Trigger,Trigger6M))</f>
        <v>2.3126995680432909E-3</v>
      </c>
      <c r="BE449" s="246" t="e">
        <f>IFERROR(_xll.qlIndexFixing($BF$1,BA449,,_xll.ohTrigger(Trigger,Trigger6M)),#N/A)</f>
        <v>#N/A</v>
      </c>
    </row>
    <row r="450" spans="52:57" ht="11.25" customHeight="1" x14ac:dyDescent="0.25">
      <c r="AZ450" s="100" t="s">
        <v>201</v>
      </c>
      <c r="BA450" s="101">
        <f>_xll.qlInterestRateIndexFixingDate(Currency&amp;"ibor"&amp;Tenor,BB450,Trigger)</f>
        <v>42844</v>
      </c>
      <c r="BB450" s="101">
        <f>_xll.qlCalendarAdvance(Calendar,BB449,AZ450,"f",,Trigger)</f>
        <v>42846</v>
      </c>
      <c r="BC450" s="101">
        <f>_xll.qlInterestRateIndexMaturity(Currency&amp;"ibor"&amp;Tenor,BB450,Trigger)</f>
        <v>43031</v>
      </c>
      <c r="BD450" s="246">
        <f>_xll.qlIndexFixing($AD$5,BA450,TRUE,_xll.ohTrigger(Trigger,Trigger6M))</f>
        <v>2.3256114475086799E-3</v>
      </c>
      <c r="BE450" s="246" t="e">
        <f>IFERROR(_xll.qlIndexFixing($BF$1,BA450,,_xll.ohTrigger(Trigger,Trigger6M)),#N/A)</f>
        <v>#N/A</v>
      </c>
    </row>
    <row r="451" spans="52:57" ht="11.25" customHeight="1" x14ac:dyDescent="0.25">
      <c r="AZ451" s="100" t="s">
        <v>201</v>
      </c>
      <c r="BA451" s="101">
        <f>_xll.qlInterestRateIndexFixingDate(Currency&amp;"ibor"&amp;Tenor,BB451,Trigger)</f>
        <v>42845</v>
      </c>
      <c r="BB451" s="101">
        <f>_xll.qlCalendarAdvance(Calendar,BB450,AZ451,"f",,Trigger)</f>
        <v>42849</v>
      </c>
      <c r="BC451" s="101">
        <f>_xll.qlInterestRateIndexMaturity(Currency&amp;"ibor"&amp;Tenor,BB451,Trigger)</f>
        <v>43032</v>
      </c>
      <c r="BD451" s="246">
        <f>_xll.qlIndexFixing($AD$5,BA451,TRUE,_xll.ohTrigger(Trigger,Trigger6M))</f>
        <v>2.3350745005572839E-3</v>
      </c>
      <c r="BE451" s="246" t="e">
        <f>IFERROR(_xll.qlIndexFixing($BF$1,BA451,,_xll.ohTrigger(Trigger,Trigger6M)),#N/A)</f>
        <v>#N/A</v>
      </c>
    </row>
    <row r="452" spans="52:57" ht="11.25" customHeight="1" x14ac:dyDescent="0.25">
      <c r="AZ452" s="100" t="s">
        <v>201</v>
      </c>
      <c r="BA452" s="101">
        <f>_xll.qlInterestRateIndexFixingDate(Currency&amp;"ibor"&amp;Tenor,BB452,Trigger)</f>
        <v>42846</v>
      </c>
      <c r="BB452" s="101">
        <f>_xll.qlCalendarAdvance(Calendar,BB451,AZ452,"f",,Trigger)</f>
        <v>42850</v>
      </c>
      <c r="BC452" s="101">
        <f>_xll.qlInterestRateIndexMaturity(Currency&amp;"ibor"&amp;Tenor,BB452,Trigger)</f>
        <v>43033</v>
      </c>
      <c r="BD452" s="246">
        <f>_xll.qlIndexFixing($AD$5,BA452,TRUE,_xll.ohTrigger(Trigger,Trigger6M))</f>
        <v>2.340681469115802E-3</v>
      </c>
      <c r="BE452" s="246" t="e">
        <f>IFERROR(_xll.qlIndexFixing($BF$1,BA452,,_xll.ohTrigger(Trigger,Trigger6M)),#N/A)</f>
        <v>#N/A</v>
      </c>
    </row>
    <row r="453" spans="52:57" ht="11.25" customHeight="1" x14ac:dyDescent="0.25">
      <c r="AZ453" s="100" t="s">
        <v>201</v>
      </c>
      <c r="BA453" s="101">
        <f>_xll.qlInterestRateIndexFixingDate(Currency&amp;"ibor"&amp;Tenor,BB453,Trigger)</f>
        <v>42849</v>
      </c>
      <c r="BB453" s="101">
        <f>_xll.qlCalendarAdvance(Calendar,BB452,AZ453,"f",,Trigger)</f>
        <v>42851</v>
      </c>
      <c r="BC453" s="101">
        <f>_xll.qlInterestRateIndexMaturity(Currency&amp;"ibor"&amp;Tenor,BB453,Trigger)</f>
        <v>43034</v>
      </c>
      <c r="BD453" s="246">
        <f>_xll.qlIndexFixing($AD$5,BA453,TRUE,_xll.ohTrigger(Trigger,Trigger6M))</f>
        <v>2.3462937319363979E-3</v>
      </c>
      <c r="BE453" s="246" t="e">
        <f>IFERROR(_xll.qlIndexFixing($BF$1,BA453,,_xll.ohTrigger(Trigger,Trigger6M)),#N/A)</f>
        <v>#N/A</v>
      </c>
    </row>
    <row r="454" spans="52:57" ht="11.25" customHeight="1" x14ac:dyDescent="0.25">
      <c r="AZ454" s="100" t="s">
        <v>201</v>
      </c>
      <c r="BA454" s="101">
        <f>_xll.qlInterestRateIndexFixingDate(Currency&amp;"ibor"&amp;Tenor,BB454,Trigger)</f>
        <v>42850</v>
      </c>
      <c r="BB454" s="101">
        <f>_xll.qlCalendarAdvance(Calendar,BB453,AZ454,"f",,Trigger)</f>
        <v>42852</v>
      </c>
      <c r="BC454" s="101">
        <f>_xll.qlInterestRateIndexMaturity(Currency&amp;"ibor"&amp;Tenor,BB454,Trigger)</f>
        <v>43035</v>
      </c>
      <c r="BD454" s="246">
        <f>_xll.qlIndexFixing($AD$5,BA454,TRUE,_xll.ohTrigger(Trigger,Trigger6M))</f>
        <v>2.3519112890649368E-3</v>
      </c>
      <c r="BE454" s="246" t="e">
        <f>IFERROR(_xll.qlIndexFixing($BF$1,BA454,,_xll.ohTrigger(Trigger,Trigger6M)),#N/A)</f>
        <v>#N/A</v>
      </c>
    </row>
    <row r="455" spans="52:57" ht="11.25" customHeight="1" x14ac:dyDescent="0.25">
      <c r="AZ455" s="100" t="s">
        <v>201</v>
      </c>
      <c r="BA455" s="101">
        <f>_xll.qlInterestRateIndexFixingDate(Currency&amp;"ibor"&amp;Tenor,BB455,Trigger)</f>
        <v>42851</v>
      </c>
      <c r="BB455" s="101">
        <f>_xll.qlCalendarAdvance(Calendar,BB454,AZ455,"f",,Trigger)</f>
        <v>42853</v>
      </c>
      <c r="BC455" s="101">
        <f>_xll.qlInterestRateIndexMaturity(Currency&amp;"ibor"&amp;Tenor,BB455,Trigger)</f>
        <v>43039</v>
      </c>
      <c r="BD455" s="246">
        <f>_xll.qlIndexFixing($AD$5,BA455,TRUE,_xll.ohTrigger(Trigger,Trigger6M))</f>
        <v>2.3683565012030858E-3</v>
      </c>
      <c r="BE455" s="246" t="e">
        <f>IFERROR(_xll.qlIndexFixing($BF$1,BA455,,_xll.ohTrigger(Trigger,Trigger6M)),#N/A)</f>
        <v>#N/A</v>
      </c>
    </row>
    <row r="456" spans="52:57" ht="11.25" customHeight="1" x14ac:dyDescent="0.25">
      <c r="AZ456" s="100" t="s">
        <v>201</v>
      </c>
      <c r="BA456" s="101">
        <f>_xll.qlInterestRateIndexFixingDate(Currency&amp;"ibor"&amp;Tenor,BB456,Trigger)</f>
        <v>42852</v>
      </c>
      <c r="BB456" s="101">
        <f>_xll.qlCalendarAdvance(Calendar,BB455,AZ456,"f",,Trigger)</f>
        <v>42857</v>
      </c>
      <c r="BC456" s="101">
        <f>_xll.qlInterestRateIndexMaturity(Currency&amp;"ibor"&amp;Tenor,BB456,Trigger)</f>
        <v>43041</v>
      </c>
      <c r="BD456" s="246">
        <f>_xll.qlIndexFixing($AD$5,BA456,TRUE,_xll.ohTrigger(Trigger,Trigger6M))</f>
        <v>2.3836733339327215E-3</v>
      </c>
      <c r="BE456" s="246" t="e">
        <f>IFERROR(_xll.qlIndexFixing($BF$1,BA456,,_xll.ohTrigger(Trigger,Trigger6M)),#N/A)</f>
        <v>#N/A</v>
      </c>
    </row>
    <row r="457" spans="52:57" ht="11.25" customHeight="1" x14ac:dyDescent="0.25">
      <c r="AZ457" s="100" t="s">
        <v>201</v>
      </c>
      <c r="BA457" s="101">
        <f>_xll.qlInterestRateIndexFixingDate(Currency&amp;"ibor"&amp;Tenor,BB457,Trigger)</f>
        <v>42853</v>
      </c>
      <c r="BB457" s="101">
        <f>_xll.qlCalendarAdvance(Calendar,BB456,AZ457,"f",,Trigger)</f>
        <v>42858</v>
      </c>
      <c r="BC457" s="101">
        <f>_xll.qlInterestRateIndexMaturity(Currency&amp;"ibor"&amp;Tenor,BB457,Trigger)</f>
        <v>43042</v>
      </c>
      <c r="BD457" s="246">
        <f>_xll.qlIndexFixing($AD$5,BA457,TRUE,_xll.ohTrigger(Trigger,Trigger6M))</f>
        <v>2.3893155530133655E-3</v>
      </c>
      <c r="BE457" s="246" t="e">
        <f>IFERROR(_xll.qlIndexFixing($BF$1,BA457,,_xll.ohTrigger(Trigger,Trigger6M)),#N/A)</f>
        <v>#N/A</v>
      </c>
    </row>
    <row r="458" spans="52:57" ht="11.25" customHeight="1" x14ac:dyDescent="0.25">
      <c r="AZ458" s="100" t="s">
        <v>201</v>
      </c>
      <c r="BA458" s="101">
        <f>_xll.qlInterestRateIndexFixingDate(Currency&amp;"ibor"&amp;Tenor,BB458,Trigger)</f>
        <v>42857</v>
      </c>
      <c r="BB458" s="101">
        <f>_xll.qlCalendarAdvance(Calendar,BB457,AZ458,"f",,Trigger)</f>
        <v>42859</v>
      </c>
      <c r="BC458" s="101">
        <f>_xll.qlInterestRateIndexMaturity(Currency&amp;"ibor"&amp;Tenor,BB458,Trigger)</f>
        <v>43045</v>
      </c>
      <c r="BD458" s="246">
        <f>_xll.qlIndexFixing($AD$5,BA458,TRUE,_xll.ohTrigger(Trigger,Trigger6M))</f>
        <v>2.4020790540453035E-3</v>
      </c>
      <c r="BE458" s="246" t="e">
        <f>IFERROR(_xll.qlIndexFixing($BF$1,BA458,,_xll.ohTrigger(Trigger,Trigger6M)),#N/A)</f>
        <v>#N/A</v>
      </c>
    </row>
    <row r="459" spans="52:57" ht="11.25" customHeight="1" x14ac:dyDescent="0.25">
      <c r="AZ459" s="100" t="s">
        <v>201</v>
      </c>
      <c r="BA459" s="101">
        <f>_xll.qlInterestRateIndexFixingDate(Currency&amp;"ibor"&amp;Tenor,BB459,Trigger)</f>
        <v>42858</v>
      </c>
      <c r="BB459" s="101">
        <f>_xll.qlCalendarAdvance(Calendar,BB458,AZ459,"f",,Trigger)</f>
        <v>42860</v>
      </c>
      <c r="BC459" s="101">
        <f>_xll.qlInterestRateIndexMaturity(Currency&amp;"ibor"&amp;Tenor,BB459,Trigger)</f>
        <v>43045</v>
      </c>
      <c r="BD459" s="246">
        <f>_xll.qlIndexFixing($AD$5,BA459,TRUE,_xll.ohTrigger(Trigger,Trigger6M))</f>
        <v>2.404174163763346E-3</v>
      </c>
      <c r="BE459" s="246" t="e">
        <f>IFERROR(_xll.qlIndexFixing($BF$1,BA459,,_xll.ohTrigger(Trigger,Trigger6M)),#N/A)</f>
        <v>#N/A</v>
      </c>
    </row>
    <row r="460" spans="52:57" ht="11.25" customHeight="1" x14ac:dyDescent="0.25">
      <c r="AZ460" s="100" t="s">
        <v>201</v>
      </c>
      <c r="BA460" s="101">
        <f>_xll.qlInterestRateIndexFixingDate(Currency&amp;"ibor"&amp;Tenor,BB460,Trigger)</f>
        <v>42859</v>
      </c>
      <c r="BB460" s="101">
        <f>_xll.qlCalendarAdvance(Calendar,BB459,AZ460,"f",,Trigger)</f>
        <v>42863</v>
      </c>
      <c r="BC460" s="101">
        <f>_xll.qlInterestRateIndexMaturity(Currency&amp;"ibor"&amp;Tenor,BB460,Trigger)</f>
        <v>43047</v>
      </c>
      <c r="BD460" s="246">
        <f>_xll.qlIndexFixing($AD$5,BA460,TRUE,_xll.ohTrigger(Trigger,Trigger6M))</f>
        <v>2.417605639769174E-3</v>
      </c>
      <c r="BE460" s="246" t="e">
        <f>IFERROR(_xll.qlIndexFixing($BF$1,BA460,,_xll.ohTrigger(Trigger,Trigger6M)),#N/A)</f>
        <v>#N/A</v>
      </c>
    </row>
    <row r="461" spans="52:57" ht="11.25" customHeight="1" x14ac:dyDescent="0.25">
      <c r="AZ461" s="100" t="s">
        <v>201</v>
      </c>
      <c r="BA461" s="101">
        <f>_xll.qlInterestRateIndexFixingDate(Currency&amp;"ibor"&amp;Tenor,BB461,Trigger)</f>
        <v>42860</v>
      </c>
      <c r="BB461" s="101">
        <f>_xll.qlCalendarAdvance(Calendar,BB460,AZ461,"f",,Trigger)</f>
        <v>42864</v>
      </c>
      <c r="BC461" s="101">
        <f>_xll.qlInterestRateIndexMaturity(Currency&amp;"ibor"&amp;Tenor,BB461,Trigger)</f>
        <v>43048</v>
      </c>
      <c r="BD461" s="246">
        <f>_xll.qlIndexFixing($AD$5,BA461,TRUE,_xll.ohTrigger(Trigger,Trigger6M))</f>
        <v>2.423279455709729E-3</v>
      </c>
      <c r="BE461" s="246" t="e">
        <f>IFERROR(_xll.qlIndexFixing($BF$1,BA461,,_xll.ohTrigger(Trigger,Trigger6M)),#N/A)</f>
        <v>#N/A</v>
      </c>
    </row>
    <row r="462" spans="52:57" ht="11.25" customHeight="1" x14ac:dyDescent="0.25">
      <c r="AZ462" s="100" t="s">
        <v>201</v>
      </c>
      <c r="BA462" s="101">
        <f>_xll.qlInterestRateIndexFixingDate(Currency&amp;"ibor"&amp;Tenor,BB462,Trigger)</f>
        <v>42863</v>
      </c>
      <c r="BB462" s="101">
        <f>_xll.qlCalendarAdvance(Calendar,BB461,AZ462,"f",,Trigger)</f>
        <v>42865</v>
      </c>
      <c r="BC462" s="101">
        <f>_xll.qlInterestRateIndexMaturity(Currency&amp;"ibor"&amp;Tenor,BB462,Trigger)</f>
        <v>43049</v>
      </c>
      <c r="BD462" s="246">
        <f>_xll.qlIndexFixing($AD$5,BA462,TRUE,_xll.ohTrigger(Trigger,Trigger6M))</f>
        <v>2.4289585379528955E-3</v>
      </c>
      <c r="BE462" s="246" t="e">
        <f>IFERROR(_xll.qlIndexFixing($BF$1,BA462,,_xll.ohTrigger(Trigger,Trigger6M)),#N/A)</f>
        <v>#N/A</v>
      </c>
    </row>
    <row r="463" spans="52:57" ht="11.25" customHeight="1" x14ac:dyDescent="0.25">
      <c r="AZ463" s="100" t="s">
        <v>201</v>
      </c>
      <c r="BA463" s="101">
        <f>_xll.qlInterestRateIndexFixingDate(Currency&amp;"ibor"&amp;Tenor,BB463,Trigger)</f>
        <v>42864</v>
      </c>
      <c r="BB463" s="101">
        <f>_xll.qlCalendarAdvance(Calendar,BB462,AZ463,"f",,Trigger)</f>
        <v>42866</v>
      </c>
      <c r="BC463" s="101">
        <f>_xll.qlInterestRateIndexMaturity(Currency&amp;"ibor"&amp;Tenor,BB463,Trigger)</f>
        <v>43052</v>
      </c>
      <c r="BD463" s="246">
        <f>_xll.qlIndexFixing($AD$5,BA463,TRUE,_xll.ohTrigger(Trigger,Trigger6M))</f>
        <v>2.4416590793567335E-3</v>
      </c>
      <c r="BE463" s="246" t="e">
        <f>IFERROR(_xll.qlIndexFixing($BF$1,BA463,,_xll.ohTrigger(Trigger,Trigger6M)),#N/A)</f>
        <v>#N/A</v>
      </c>
    </row>
    <row r="464" spans="52:57" ht="11.25" customHeight="1" x14ac:dyDescent="0.25">
      <c r="AZ464" s="100" t="s">
        <v>201</v>
      </c>
      <c r="BA464" s="101">
        <f>_xll.qlInterestRateIndexFixingDate(Currency&amp;"ibor"&amp;Tenor,BB464,Trigger)</f>
        <v>42865</v>
      </c>
      <c r="BB464" s="101">
        <f>_xll.qlCalendarAdvance(Calendar,BB463,AZ464,"f",,Trigger)</f>
        <v>42867</v>
      </c>
      <c r="BC464" s="101">
        <f>_xll.qlInterestRateIndexMaturity(Currency&amp;"ibor"&amp;Tenor,BB464,Trigger)</f>
        <v>43052</v>
      </c>
      <c r="BD464" s="246">
        <f>_xll.qlIndexFixing($AD$5,BA464,TRUE,_xll.ohTrigger(Trigger,Trigger6M))</f>
        <v>2.4438404950022307E-3</v>
      </c>
      <c r="BE464" s="246" t="e">
        <f>IFERROR(_xll.qlIndexFixing($BF$1,BA464,,_xll.ohTrigger(Trigger,Trigger6M)),#N/A)</f>
        <v>#N/A</v>
      </c>
    </row>
    <row r="465" spans="52:57" ht="11.25" customHeight="1" x14ac:dyDescent="0.25">
      <c r="AZ465" s="100" t="s">
        <v>201</v>
      </c>
      <c r="BA465" s="101">
        <f>_xll.qlInterestRateIndexFixingDate(Currency&amp;"ibor"&amp;Tenor,BB465,Trigger)</f>
        <v>42866</v>
      </c>
      <c r="BB465" s="101">
        <f>_xll.qlCalendarAdvance(Calendar,BB464,AZ465,"f",,Trigger)</f>
        <v>42870</v>
      </c>
      <c r="BC465" s="101">
        <f>_xll.qlInterestRateIndexMaturity(Currency&amp;"ibor"&amp;Tenor,BB465,Trigger)</f>
        <v>43054</v>
      </c>
      <c r="BD465" s="246">
        <f>_xll.qlIndexFixing($AD$5,BA465,TRUE,_xll.ohTrigger(Trigger,Trigger6M))</f>
        <v>2.4574329453153076E-3</v>
      </c>
      <c r="BE465" s="246" t="e">
        <f>IFERROR(_xll.qlIndexFixing($BF$1,BA465,,_xll.ohTrigger(Trigger,Trigger6M)),#N/A)</f>
        <v>#N/A</v>
      </c>
    </row>
    <row r="466" spans="52:57" ht="11.25" customHeight="1" x14ac:dyDescent="0.25">
      <c r="AZ466" s="100" t="s">
        <v>201</v>
      </c>
      <c r="BA466" s="101">
        <f>_xll.qlInterestRateIndexFixingDate(Currency&amp;"ibor"&amp;Tenor,BB466,Trigger)</f>
        <v>42867</v>
      </c>
      <c r="BB466" s="101">
        <f>_xll.qlCalendarAdvance(Calendar,BB465,AZ466,"f",,Trigger)</f>
        <v>42871</v>
      </c>
      <c r="BC466" s="101">
        <f>_xll.qlInterestRateIndexMaturity(Currency&amp;"ibor"&amp;Tenor,BB466,Trigger)</f>
        <v>43055</v>
      </c>
      <c r="BD466" s="246">
        <f>_xll.qlIndexFixing($AD$5,BA466,TRUE,_xll.ohTrigger(Trigger,Trigger6M))</f>
        <v>2.4631436263377196E-3</v>
      </c>
      <c r="BE466" s="246" t="e">
        <f>IFERROR(_xll.qlIndexFixing($BF$1,BA466,,_xll.ohTrigger(Trigger,Trigger6M)),#N/A)</f>
        <v>#N/A</v>
      </c>
    </row>
    <row r="467" spans="52:57" ht="11.25" customHeight="1" x14ac:dyDescent="0.25">
      <c r="AZ467" s="100" t="s">
        <v>201</v>
      </c>
      <c r="BA467" s="101">
        <f>_xll.qlInterestRateIndexFixingDate(Currency&amp;"ibor"&amp;Tenor,BB467,Trigger)</f>
        <v>42870</v>
      </c>
      <c r="BB467" s="101">
        <f>_xll.qlCalendarAdvance(Calendar,BB466,AZ467,"f",,Trigger)</f>
        <v>42872</v>
      </c>
      <c r="BC467" s="101">
        <f>_xll.qlInterestRateIndexMaturity(Currency&amp;"ibor"&amp;Tenor,BB467,Trigger)</f>
        <v>43056</v>
      </c>
      <c r="BD467" s="246">
        <f>_xll.qlIndexFixing($AD$5,BA467,TRUE,_xll.ohTrigger(Trigger,Trigger6M))</f>
        <v>2.4688595739837901E-3</v>
      </c>
      <c r="BE467" s="246" t="e">
        <f>IFERROR(_xll.qlIndexFixing($BF$1,BA467,,_xll.ohTrigger(Trigger,Trigger6M)),#N/A)</f>
        <v>#N/A</v>
      </c>
    </row>
    <row r="468" spans="52:57" ht="11.25" customHeight="1" x14ac:dyDescent="0.25">
      <c r="AZ468" s="100" t="s">
        <v>201</v>
      </c>
      <c r="BA468" s="101">
        <f>_xll.qlInterestRateIndexFixingDate(Currency&amp;"ibor"&amp;Tenor,BB468,Trigger)</f>
        <v>42871</v>
      </c>
      <c r="BB468" s="101">
        <f>_xll.qlCalendarAdvance(Calendar,BB467,AZ468,"f",,Trigger)</f>
        <v>42873</v>
      </c>
      <c r="BC468" s="101">
        <f>_xll.qlInterestRateIndexMaturity(Currency&amp;"ibor"&amp;Tenor,BB468,Trigger)</f>
        <v>43059</v>
      </c>
      <c r="BD468" s="246">
        <f>_xll.qlIndexFixing($AD$5,BA468,TRUE,_xll.ohTrigger(Trigger,Trigger6M))</f>
        <v>2.48149440091854E-3</v>
      </c>
      <c r="BE468" s="246" t="e">
        <f>IFERROR(_xll.qlIndexFixing($BF$1,BA468,,_xll.ohTrigger(Trigger,Trigger6M)),#N/A)</f>
        <v>#N/A</v>
      </c>
    </row>
    <row r="469" spans="52:57" ht="11.25" customHeight="1" x14ac:dyDescent="0.25">
      <c r="AZ469" s="100" t="s">
        <v>201</v>
      </c>
      <c r="BA469" s="101">
        <f>_xll.qlInterestRateIndexFixingDate(Currency&amp;"ibor"&amp;Tenor,BB469,Trigger)</f>
        <v>42872</v>
      </c>
      <c r="BB469" s="101">
        <f>_xll.qlCalendarAdvance(Calendar,BB468,AZ469,"f",,Trigger)</f>
        <v>42874</v>
      </c>
      <c r="BC469" s="101">
        <f>_xll.qlInterestRateIndexMaturity(Currency&amp;"ibor"&amp;Tenor,BB469,Trigger)</f>
        <v>43059</v>
      </c>
      <c r="BD469" s="246">
        <f>_xll.qlIndexFixing($AD$5,BA469,TRUE,_xll.ohTrigger(Trigger,Trigger6M))</f>
        <v>2.483763495805852E-3</v>
      </c>
      <c r="BE469" s="246" t="e">
        <f>IFERROR(_xll.qlIndexFixing($BF$1,BA469,,_xll.ohTrigger(Trigger,Trigger6M)),#N/A)</f>
        <v>#N/A</v>
      </c>
    </row>
    <row r="470" spans="52:57" ht="11.25" customHeight="1" x14ac:dyDescent="0.25">
      <c r="AZ470" s="100" t="s">
        <v>201</v>
      </c>
      <c r="BA470" s="101">
        <f>_xll.qlInterestRateIndexFixingDate(Currency&amp;"ibor"&amp;Tenor,BB470,Trigger)</f>
        <v>42873</v>
      </c>
      <c r="BB470" s="101">
        <f>_xll.qlCalendarAdvance(Calendar,BB469,AZ470,"f",,Trigger)</f>
        <v>42877</v>
      </c>
      <c r="BC470" s="101">
        <f>_xll.qlInterestRateIndexMaturity(Currency&amp;"ibor"&amp;Tenor,BB470,Trigger)</f>
        <v>43061</v>
      </c>
      <c r="BD470" s="246">
        <f>_xll.qlIndexFixing($AD$5,BA470,TRUE,_xll.ohTrigger(Trigger,Trigger6M))</f>
        <v>2.497518313181216E-3</v>
      </c>
      <c r="BE470" s="246" t="e">
        <f>IFERROR(_xll.qlIndexFixing($BF$1,BA470,,_xll.ohTrigger(Trigger,Trigger6M)),#N/A)</f>
        <v>#N/A</v>
      </c>
    </row>
    <row r="471" spans="52:57" ht="11.25" customHeight="1" x14ac:dyDescent="0.25">
      <c r="AZ471" s="100" t="s">
        <v>201</v>
      </c>
      <c r="BA471" s="101">
        <f>_xll.qlInterestRateIndexFixingDate(Currency&amp;"ibor"&amp;Tenor,BB471,Trigger)</f>
        <v>42874</v>
      </c>
      <c r="BB471" s="101">
        <f>_xll.qlCalendarAdvance(Calendar,BB470,AZ471,"f",,Trigger)</f>
        <v>42878</v>
      </c>
      <c r="BC471" s="101">
        <f>_xll.qlInterestRateIndexMaturity(Currency&amp;"ibor"&amp;Tenor,BB471,Trigger)</f>
        <v>43062</v>
      </c>
      <c r="BD471" s="246">
        <f>_xll.qlIndexFixing($AD$5,BA471,TRUE,_xll.ohTrigger(Trigger,Trigger6M))</f>
        <v>2.5032658615371617E-3</v>
      </c>
      <c r="BE471" s="246" t="e">
        <f>IFERROR(_xll.qlIndexFixing($BF$1,BA471,,_xll.ohTrigger(Trigger,Trigger6M)),#N/A)</f>
        <v>#N/A</v>
      </c>
    </row>
    <row r="472" spans="52:57" ht="11.25" customHeight="1" x14ac:dyDescent="0.25">
      <c r="AZ472" s="100" t="s">
        <v>201</v>
      </c>
      <c r="BA472" s="101">
        <f>_xll.qlInterestRateIndexFixingDate(Currency&amp;"ibor"&amp;Tenor,BB472,Trigger)</f>
        <v>42877</v>
      </c>
      <c r="BB472" s="101">
        <f>_xll.qlCalendarAdvance(Calendar,BB471,AZ472,"f",,Trigger)</f>
        <v>42879</v>
      </c>
      <c r="BC472" s="101">
        <f>_xll.qlInterestRateIndexMaturity(Currency&amp;"ibor"&amp;Tenor,BB472,Trigger)</f>
        <v>43063</v>
      </c>
      <c r="BD472" s="246">
        <f>_xll.qlIndexFixing($AD$5,BA472,TRUE,_xll.ohTrigger(Trigger,Trigger6M))</f>
        <v>2.5090186768399855E-3</v>
      </c>
      <c r="BE472" s="246" t="e">
        <f>IFERROR(_xll.qlIndexFixing($BF$1,BA472,,_xll.ohTrigger(Trigger,Trigger6M)),#N/A)</f>
        <v>#N/A</v>
      </c>
    </row>
    <row r="473" spans="52:57" ht="11.25" customHeight="1" x14ac:dyDescent="0.25">
      <c r="AZ473" s="100" t="s">
        <v>201</v>
      </c>
      <c r="BA473" s="101">
        <f>_xll.qlInterestRateIndexFixingDate(Currency&amp;"ibor"&amp;Tenor,BB473,Trigger)</f>
        <v>42878</v>
      </c>
      <c r="BB473" s="101">
        <f>_xll.qlCalendarAdvance(Calendar,BB472,AZ473,"f",,Trigger)</f>
        <v>42880</v>
      </c>
      <c r="BC473" s="101">
        <f>_xll.qlInterestRateIndexMaturity(Currency&amp;"ibor"&amp;Tenor,BB473,Trigger)</f>
        <v>43066</v>
      </c>
      <c r="BD473" s="246">
        <f>_xll.qlIndexFixing($AD$5,BA473,TRUE,_xll.ohTrigger(Trigger,Trigger6M))</f>
        <v>2.5215850344390178E-3</v>
      </c>
      <c r="BE473" s="246" t="e">
        <f>IFERROR(_xll.qlIndexFixing($BF$1,BA473,,_xll.ohTrigger(Trigger,Trigger6M)),#N/A)</f>
        <v>#N/A</v>
      </c>
    </row>
    <row r="474" spans="52:57" ht="11.25" customHeight="1" x14ac:dyDescent="0.25">
      <c r="AZ474" s="100" t="s">
        <v>201</v>
      </c>
      <c r="BA474" s="101">
        <f>_xll.qlInterestRateIndexFixingDate(Currency&amp;"ibor"&amp;Tenor,BB474,Trigger)</f>
        <v>42879</v>
      </c>
      <c r="BB474" s="101">
        <f>_xll.qlCalendarAdvance(Calendar,BB473,AZ474,"f",,Trigger)</f>
        <v>42881</v>
      </c>
      <c r="BC474" s="101">
        <f>_xll.qlInterestRateIndexMaturity(Currency&amp;"ibor"&amp;Tenor,BB474,Trigger)</f>
        <v>43066</v>
      </c>
      <c r="BD474" s="246">
        <f>_xll.qlIndexFixing($AD$5,BA474,TRUE,_xll.ohTrigger(Trigger,Trigger6M))</f>
        <v>2.5239431819185898E-3</v>
      </c>
      <c r="BE474" s="246" t="e">
        <f>IFERROR(_xll.qlIndexFixing($BF$1,BA474,,_xll.ohTrigger(Trigger,Trigger6M)),#N/A)</f>
        <v>#N/A</v>
      </c>
    </row>
    <row r="475" spans="52:57" ht="11.25" customHeight="1" x14ac:dyDescent="0.25">
      <c r="AZ475" s="100" t="s">
        <v>201</v>
      </c>
      <c r="BA475" s="101">
        <f>_xll.qlInterestRateIndexFixingDate(Currency&amp;"ibor"&amp;Tenor,BB475,Trigger)</f>
        <v>42880</v>
      </c>
      <c r="BB475" s="101">
        <f>_xll.qlCalendarAdvance(Calendar,BB474,AZ475,"f",,Trigger)</f>
        <v>42884</v>
      </c>
      <c r="BC475" s="101">
        <f>_xll.qlInterestRateIndexMaturity(Currency&amp;"ibor"&amp;Tenor,BB475,Trigger)</f>
        <v>43068</v>
      </c>
      <c r="BD475" s="246">
        <f>_xll.qlIndexFixing($AD$5,BA475,TRUE,_xll.ohTrigger(Trigger,Trigger6M))</f>
        <v>2.5378617591746882E-3</v>
      </c>
      <c r="BE475" s="246" t="e">
        <f>IFERROR(_xll.qlIndexFixing($BF$1,BA475,,_xll.ohTrigger(Trigger,Trigger6M)),#N/A)</f>
        <v>#N/A</v>
      </c>
    </row>
    <row r="476" spans="52:57" ht="11.25" customHeight="1" x14ac:dyDescent="0.25">
      <c r="AZ476" s="100" t="s">
        <v>201</v>
      </c>
      <c r="BA476" s="101">
        <f>_xll.qlInterestRateIndexFixingDate(Currency&amp;"ibor"&amp;Tenor,BB476,Trigger)</f>
        <v>42881</v>
      </c>
      <c r="BB476" s="101">
        <f>_xll.qlCalendarAdvance(Calendar,BB475,AZ476,"f",,Trigger)</f>
        <v>42885</v>
      </c>
      <c r="BC476" s="101">
        <f>_xll.qlInterestRateIndexMaturity(Currency&amp;"ibor"&amp;Tenor,BB476,Trigger)</f>
        <v>43069</v>
      </c>
      <c r="BD476" s="246">
        <f>_xll.qlIndexFixing($AD$5,BA476,TRUE,_xll.ohTrigger(Trigger,Trigger6M))</f>
        <v>2.5436461771314845E-3</v>
      </c>
      <c r="BE476" s="246" t="e">
        <f>IFERROR(_xll.qlIndexFixing($BF$1,BA476,,_xll.ohTrigger(Trigger,Trigger6M)),#N/A)</f>
        <v>#N/A</v>
      </c>
    </row>
    <row r="477" spans="52:57" ht="11.25" customHeight="1" x14ac:dyDescent="0.25">
      <c r="AZ477" s="100" t="s">
        <v>201</v>
      </c>
      <c r="BA477" s="101">
        <f>_xll.qlInterestRateIndexFixingDate(Currency&amp;"ibor"&amp;Tenor,BB477,Trigger)</f>
        <v>42884</v>
      </c>
      <c r="BB477" s="101">
        <f>_xll.qlCalendarAdvance(Calendar,BB476,AZ477,"f",,Trigger)</f>
        <v>42886</v>
      </c>
      <c r="BC477" s="101">
        <f>_xll.qlInterestRateIndexMaturity(Currency&amp;"ibor"&amp;Tenor,BB477,Trigger)</f>
        <v>43069</v>
      </c>
      <c r="BD477" s="246">
        <f>_xll.qlIndexFixing($AD$5,BA477,TRUE,_xll.ohTrigger(Trigger,Trigger6M))</f>
        <v>2.5460586696297292E-3</v>
      </c>
      <c r="BE477" s="246" t="e">
        <f>IFERROR(_xll.qlIndexFixing($BF$1,BA477,,_xll.ohTrigger(Trigger,Trigger6M)),#N/A)</f>
        <v>#N/A</v>
      </c>
    </row>
    <row r="478" spans="52:57" ht="11.25" customHeight="1" x14ac:dyDescent="0.25">
      <c r="AZ478" s="100" t="s">
        <v>201</v>
      </c>
      <c r="BA478" s="101">
        <f>_xll.qlInterestRateIndexFixingDate(Currency&amp;"ibor"&amp;Tenor,BB478,Trigger)</f>
        <v>42885</v>
      </c>
      <c r="BB478" s="101">
        <f>_xll.qlCalendarAdvance(Calendar,BB477,AZ478,"f",,Trigger)</f>
        <v>42887</v>
      </c>
      <c r="BC478" s="101">
        <f>_xll.qlInterestRateIndexMaturity(Currency&amp;"ibor"&amp;Tenor,BB478,Trigger)</f>
        <v>43070</v>
      </c>
      <c r="BD478" s="246">
        <f>_xll.qlIndexFixing($AD$5,BA478,TRUE,_xll.ohTrigger(Trigger,Trigger6M))</f>
        <v>2.5518615563032026E-3</v>
      </c>
      <c r="BE478" s="246" t="e">
        <f>IFERROR(_xll.qlIndexFixing($BF$1,BA478,,_xll.ohTrigger(Trigger,Trigger6M)),#N/A)</f>
        <v>#N/A</v>
      </c>
    </row>
    <row r="479" spans="52:57" ht="11.25" customHeight="1" x14ac:dyDescent="0.25">
      <c r="AZ479" s="100" t="s">
        <v>201</v>
      </c>
      <c r="BA479" s="101">
        <f>_xll.qlInterestRateIndexFixingDate(Currency&amp;"ibor"&amp;Tenor,BB479,Trigger)</f>
        <v>42886</v>
      </c>
      <c r="BB479" s="101">
        <f>_xll.qlCalendarAdvance(Calendar,BB478,AZ479,"f",,Trigger)</f>
        <v>42888</v>
      </c>
      <c r="BC479" s="101">
        <f>_xll.qlInterestRateIndexMaturity(Currency&amp;"ibor"&amp;Tenor,BB479,Trigger)</f>
        <v>43073</v>
      </c>
      <c r="BD479" s="246">
        <f>_xll.qlIndexFixing($AD$5,BA479,TRUE,_xll.ohTrigger(Trigger,Trigger6M))</f>
        <v>2.5643795691867952E-3</v>
      </c>
      <c r="BE479" s="246" t="e">
        <f>IFERROR(_xll.qlIndexFixing($BF$1,BA479,,_xll.ohTrigger(Trigger,Trigger6M)),#N/A)</f>
        <v>#N/A</v>
      </c>
    </row>
    <row r="480" spans="52:57" ht="11.25" customHeight="1" x14ac:dyDescent="0.25">
      <c r="AZ480" s="100" t="s">
        <v>201</v>
      </c>
      <c r="BA480" s="101">
        <f>_xll.qlInterestRateIndexFixingDate(Currency&amp;"ibor"&amp;Tenor,BB480,Trigger)</f>
        <v>42887</v>
      </c>
      <c r="BB480" s="101">
        <f>_xll.qlCalendarAdvance(Calendar,BB479,AZ480,"f",,Trigger)</f>
        <v>42891</v>
      </c>
      <c r="BC480" s="101">
        <f>_xll.qlInterestRateIndexMaturity(Currency&amp;"ibor"&amp;Tenor,BB480,Trigger)</f>
        <v>43074</v>
      </c>
      <c r="BD480" s="246">
        <f>_xll.qlIndexFixing($AD$5,BA480,TRUE,_xll.ohTrigger(Trigger,Trigger6M))</f>
        <v>2.5751260630841222E-3</v>
      </c>
      <c r="BE480" s="246" t="e">
        <f>IFERROR(_xll.qlIndexFixing($BF$1,BA480,,_xll.ohTrigger(Trigger,Trigger6M)),#N/A)</f>
        <v>#N/A</v>
      </c>
    </row>
    <row r="481" spans="52:57" ht="11.25" customHeight="1" x14ac:dyDescent="0.25">
      <c r="AZ481" s="100" t="s">
        <v>201</v>
      </c>
      <c r="BA481" s="101">
        <f>_xll.qlInterestRateIndexFixingDate(Currency&amp;"ibor"&amp;Tenor,BB481,Trigger)</f>
        <v>42888</v>
      </c>
      <c r="BB481" s="101">
        <f>_xll.qlCalendarAdvance(Calendar,BB480,AZ481,"f",,Trigger)</f>
        <v>42892</v>
      </c>
      <c r="BC481" s="101">
        <f>_xll.qlInterestRateIndexMaturity(Currency&amp;"ibor"&amp;Tenor,BB481,Trigger)</f>
        <v>43075</v>
      </c>
      <c r="BD481" s="246">
        <f>_xll.qlIndexFixing($AD$5,BA481,TRUE,_xll.ohTrigger(Trigger,Trigger6M))</f>
        <v>2.5809554300352386E-3</v>
      </c>
      <c r="BE481" s="246" t="e">
        <f>IFERROR(_xll.qlIndexFixing($BF$1,BA481,,_xll.ohTrigger(Trigger,Trigger6M)),#N/A)</f>
        <v>#N/A</v>
      </c>
    </row>
    <row r="482" spans="52:57" ht="11.25" customHeight="1" x14ac:dyDescent="0.25">
      <c r="AZ482" s="100" t="s">
        <v>201</v>
      </c>
      <c r="BA482" s="101">
        <f>_xll.qlInterestRateIndexFixingDate(Currency&amp;"ibor"&amp;Tenor,BB482,Trigger)</f>
        <v>42891</v>
      </c>
      <c r="BB482" s="101">
        <f>_xll.qlCalendarAdvance(Calendar,BB481,AZ482,"f",,Trigger)</f>
        <v>42893</v>
      </c>
      <c r="BC482" s="101">
        <f>_xll.qlInterestRateIndexMaturity(Currency&amp;"ibor"&amp;Tenor,BB482,Trigger)</f>
        <v>43076</v>
      </c>
      <c r="BD482" s="246">
        <f>_xll.qlIndexFixing($AD$5,BA482,TRUE,_xll.ohTrigger(Trigger,Trigger6M))</f>
        <v>2.5867900931817495E-3</v>
      </c>
      <c r="BE482" s="246" t="e">
        <f>IFERROR(_xll.qlIndexFixing($BF$1,BA482,,_xll.ohTrigger(Trigger,Trigger6M)),#N/A)</f>
        <v>#N/A</v>
      </c>
    </row>
    <row r="483" spans="52:57" ht="11.25" customHeight="1" x14ac:dyDescent="0.25">
      <c r="AZ483" s="100" t="s">
        <v>201</v>
      </c>
      <c r="BA483" s="101">
        <f>_xll.qlInterestRateIndexFixingDate(Currency&amp;"ibor"&amp;Tenor,BB483,Trigger)</f>
        <v>42892</v>
      </c>
      <c r="BB483" s="101">
        <f>_xll.qlCalendarAdvance(Calendar,BB482,AZ483,"f",,Trigger)</f>
        <v>42894</v>
      </c>
      <c r="BC483" s="101">
        <f>_xll.qlInterestRateIndexMaturity(Currency&amp;"ibor"&amp;Tenor,BB483,Trigger)</f>
        <v>43077</v>
      </c>
      <c r="BD483" s="246">
        <f>_xll.qlIndexFixing($AD$5,BA483,TRUE,_xll.ohTrigger(Trigger,Trigger6M))</f>
        <v>2.5926300525717042E-3</v>
      </c>
      <c r="BE483" s="246" t="e">
        <f>IFERROR(_xll.qlIndexFixing($BF$1,BA483,,_xll.ohTrigger(Trigger,Trigger6M)),#N/A)</f>
        <v>#N/A</v>
      </c>
    </row>
    <row r="484" spans="52:57" ht="11.25" customHeight="1" x14ac:dyDescent="0.25">
      <c r="AZ484" s="100" t="s">
        <v>201</v>
      </c>
      <c r="BA484" s="101">
        <f>_xll.qlInterestRateIndexFixingDate(Currency&amp;"ibor"&amp;Tenor,BB484,Trigger)</f>
        <v>42893</v>
      </c>
      <c r="BB484" s="101">
        <f>_xll.qlCalendarAdvance(Calendar,BB483,AZ484,"f",,Trigger)</f>
        <v>42895</v>
      </c>
      <c r="BC484" s="101">
        <f>_xll.qlInterestRateIndexMaturity(Currency&amp;"ibor"&amp;Tenor,BB484,Trigger)</f>
        <v>43080</v>
      </c>
      <c r="BD484" s="246">
        <f>_xll.qlIndexFixing($AD$5,BA484,TRUE,_xll.ohTrigger(Trigger,Trigger6M))</f>
        <v>2.6050726735570629E-3</v>
      </c>
      <c r="BE484" s="246" t="e">
        <f>IFERROR(_xll.qlIndexFixing($BF$1,BA484,,_xll.ohTrigger(Trigger,Trigger6M)),#N/A)</f>
        <v>#N/A</v>
      </c>
    </row>
    <row r="485" spans="52:57" ht="11.25" customHeight="1" x14ac:dyDescent="0.25">
      <c r="AZ485" s="100" t="s">
        <v>201</v>
      </c>
      <c r="BA485" s="101">
        <f>_xll.qlInterestRateIndexFixingDate(Currency&amp;"ibor"&amp;Tenor,BB485,Trigger)</f>
        <v>42894</v>
      </c>
      <c r="BB485" s="101">
        <f>_xll.qlCalendarAdvance(Calendar,BB484,AZ485,"f",,Trigger)</f>
        <v>42898</v>
      </c>
      <c r="BC485" s="101">
        <f>_xll.qlInterestRateIndexMaturity(Currency&amp;"ibor"&amp;Tenor,BB485,Trigger)</f>
        <v>43081</v>
      </c>
      <c r="BD485" s="246">
        <f>_xll.qlIndexFixing($AD$5,BA485,TRUE,_xll.ohTrigger(Trigger,Trigger6M))</f>
        <v>2.6160428535011693E-3</v>
      </c>
      <c r="BE485" s="246" t="e">
        <f>IFERROR(_xll.qlIndexFixing($BF$1,BA485,,_xll.ohTrigger(Trigger,Trigger6M)),#N/A)</f>
        <v>#N/A</v>
      </c>
    </row>
    <row r="486" spans="52:57" ht="11.25" customHeight="1" x14ac:dyDescent="0.25">
      <c r="AZ486" s="100" t="s">
        <v>201</v>
      </c>
      <c r="BA486" s="101">
        <f>_xll.qlInterestRateIndexFixingDate(Currency&amp;"ibor"&amp;Tenor,BB486,Trigger)</f>
        <v>42895</v>
      </c>
      <c r="BB486" s="101">
        <f>_xll.qlCalendarAdvance(Calendar,BB485,AZ486,"f",,Trigger)</f>
        <v>42899</v>
      </c>
      <c r="BC486" s="101">
        <f>_xll.qlInterestRateIndexMaturity(Currency&amp;"ibor"&amp;Tenor,BB486,Trigger)</f>
        <v>43082</v>
      </c>
      <c r="BD486" s="246">
        <f>_xll.qlIndexFixing($AD$5,BA486,TRUE,_xll.ohTrigger(Trigger,Trigger6M))</f>
        <v>2.6219092948116056E-3</v>
      </c>
      <c r="BE486" s="246" t="e">
        <f>IFERROR(_xll.qlIndexFixing($BF$1,BA486,,_xll.ohTrigger(Trigger,Trigger6M)),#N/A)</f>
        <v>#N/A</v>
      </c>
    </row>
    <row r="487" spans="52:57" ht="11.25" customHeight="1" x14ac:dyDescent="0.25">
      <c r="AZ487" s="100" t="s">
        <v>201</v>
      </c>
      <c r="BA487" s="101">
        <f>_xll.qlInterestRateIndexFixingDate(Currency&amp;"ibor"&amp;Tenor,BB487,Trigger)</f>
        <v>42898</v>
      </c>
      <c r="BB487" s="101">
        <f>_xll.qlCalendarAdvance(Calendar,BB486,AZ487,"f",,Trigger)</f>
        <v>42900</v>
      </c>
      <c r="BC487" s="101">
        <f>_xll.qlInterestRateIndexMaturity(Currency&amp;"ibor"&amp;Tenor,BB487,Trigger)</f>
        <v>43083</v>
      </c>
      <c r="BD487" s="246">
        <f>_xll.qlIndexFixing($AD$5,BA487,TRUE,_xll.ohTrigger(Trigger,Trigger6M))</f>
        <v>2.6277810326476646E-3</v>
      </c>
      <c r="BE487" s="246" t="e">
        <f>IFERROR(_xll.qlIndexFixing($BF$1,BA487,,_xll.ohTrigger(Trigger,Trigger6M)),#N/A)</f>
        <v>#N/A</v>
      </c>
    </row>
    <row r="488" spans="52:57" ht="11.25" customHeight="1" x14ac:dyDescent="0.25">
      <c r="AZ488" s="100" t="s">
        <v>201</v>
      </c>
      <c r="BA488" s="101">
        <f>_xll.qlInterestRateIndexFixingDate(Currency&amp;"ibor"&amp;Tenor,BB488,Trigger)</f>
        <v>42899</v>
      </c>
      <c r="BB488" s="101">
        <f>_xll.qlCalendarAdvance(Calendar,BB487,AZ488,"f",,Trigger)</f>
        <v>42901</v>
      </c>
      <c r="BC488" s="101">
        <f>_xll.qlInterestRateIndexMaturity(Currency&amp;"ibor"&amp;Tenor,BB488,Trigger)</f>
        <v>43084</v>
      </c>
      <c r="BD488" s="246">
        <f>_xll.qlIndexFixing($AD$5,BA488,TRUE,_xll.ohTrigger(Trigger,Trigger6M))</f>
        <v>2.6336580670565215E-3</v>
      </c>
      <c r="BE488" s="246" t="e">
        <f>IFERROR(_xll.qlIndexFixing($BF$1,BA488,,_xll.ohTrigger(Trigger,Trigger6M)),#N/A)</f>
        <v>#N/A</v>
      </c>
    </row>
    <row r="489" spans="52:57" ht="11.25" customHeight="1" x14ac:dyDescent="0.25">
      <c r="AZ489" s="100" t="s">
        <v>201</v>
      </c>
      <c r="BA489" s="101">
        <f>_xll.qlInterestRateIndexFixingDate(Currency&amp;"ibor"&amp;Tenor,BB489,Trigger)</f>
        <v>42900</v>
      </c>
      <c r="BB489" s="101">
        <f>_xll.qlCalendarAdvance(Calendar,BB488,AZ489,"f",,Trigger)</f>
        <v>42902</v>
      </c>
      <c r="BC489" s="101">
        <f>_xll.qlInterestRateIndexMaturity(Currency&amp;"ibor"&amp;Tenor,BB489,Trigger)</f>
        <v>43087</v>
      </c>
      <c r="BD489" s="246">
        <f>_xll.qlIndexFixing($AD$5,BA489,TRUE,_xll.ohTrigger(Trigger,Trigger6M))</f>
        <v>2.6462140152975783E-3</v>
      </c>
      <c r="BE489" s="246" t="e">
        <f>IFERROR(_xll.qlIndexFixing($BF$1,BA489,,_xll.ohTrigger(Trigger,Trigger6M)),#N/A)</f>
        <v>#N/A</v>
      </c>
    </row>
    <row r="490" spans="52:57" ht="11.25" customHeight="1" x14ac:dyDescent="0.25">
      <c r="AZ490" s="100" t="s">
        <v>201</v>
      </c>
      <c r="BA490" s="101">
        <f>_xll.qlInterestRateIndexFixingDate(Currency&amp;"ibor"&amp;Tenor,BB490,Trigger)</f>
        <v>42901</v>
      </c>
      <c r="BB490" s="101">
        <f>_xll.qlCalendarAdvance(Calendar,BB489,AZ490,"f",,Trigger)</f>
        <v>42905</v>
      </c>
      <c r="BC490" s="101">
        <f>_xll.qlInterestRateIndexMaturity(Currency&amp;"ibor"&amp;Tenor,BB490,Trigger)</f>
        <v>43088</v>
      </c>
      <c r="BD490" s="246">
        <f>_xll.qlIndexFixing($AD$5,BA490,TRUE,_xll.ohTrigger(Trigger,Trigger6M))</f>
        <v>2.6579968958165782E-3</v>
      </c>
      <c r="BE490" s="246" t="e">
        <f>IFERROR(_xll.qlIndexFixing($BF$1,BA490,,_xll.ohTrigger(Trigger,Trigger6M)),#N/A)</f>
        <v>#N/A</v>
      </c>
    </row>
    <row r="491" spans="52:57" ht="11.25" customHeight="1" x14ac:dyDescent="0.25">
      <c r="AZ491" s="100" t="s">
        <v>201</v>
      </c>
      <c r="BA491" s="101">
        <f>_xll.qlInterestRateIndexFixingDate(Currency&amp;"ibor"&amp;Tenor,BB491,Trigger)</f>
        <v>42902</v>
      </c>
      <c r="BB491" s="101">
        <f>_xll.qlCalendarAdvance(Calendar,BB490,AZ491,"f",,Trigger)</f>
        <v>42906</v>
      </c>
      <c r="BC491" s="101">
        <f>_xll.qlInterestRateIndexMaturity(Currency&amp;"ibor"&amp;Tenor,BB491,Trigger)</f>
        <v>43089</v>
      </c>
      <c r="BD491" s="246">
        <f>_xll.qlIndexFixing($AD$5,BA491,TRUE,_xll.ohTrigger(Trigger,Trigger6M))</f>
        <v>2.6640962406512406E-3</v>
      </c>
      <c r="BE491" s="246" t="e">
        <f>IFERROR(_xll.qlIndexFixing($BF$1,BA491,,_xll.ohTrigger(Trigger,Trigger6M)),#N/A)</f>
        <v>#N/A</v>
      </c>
    </row>
    <row r="492" spans="52:57" ht="11.25" customHeight="1" x14ac:dyDescent="0.25">
      <c r="AZ492" s="100" t="s">
        <v>201</v>
      </c>
      <c r="BA492" s="101">
        <f>_xll.qlInterestRateIndexFixingDate(Currency&amp;"ibor"&amp;Tenor,BB492,Trigger)</f>
        <v>42905</v>
      </c>
      <c r="BB492" s="101">
        <f>_xll.qlCalendarAdvance(Calendar,BB491,AZ492,"f",,Trigger)</f>
        <v>42907</v>
      </c>
      <c r="BC492" s="101">
        <f>_xll.qlInterestRateIndexMaturity(Currency&amp;"ibor"&amp;Tenor,BB492,Trigger)</f>
        <v>43090</v>
      </c>
      <c r="BD492" s="246">
        <f>_xll.qlIndexFixing($AD$5,BA492,TRUE,_xll.ohTrigger(Trigger,Trigger6M))</f>
        <v>2.6702014406527461E-3</v>
      </c>
      <c r="BE492" s="246" t="e">
        <f>IFERROR(_xll.qlIndexFixing($BF$1,BA492,,_xll.ohTrigger(Trigger,Trigger6M)),#N/A)</f>
        <v>#N/A</v>
      </c>
    </row>
    <row r="493" spans="52:57" ht="11.25" customHeight="1" x14ac:dyDescent="0.25">
      <c r="AZ493" s="100" t="s">
        <v>201</v>
      </c>
      <c r="BA493" s="101">
        <f>_xll.qlInterestRateIndexFixingDate(Currency&amp;"ibor"&amp;Tenor,BB493,Trigger)</f>
        <v>42906</v>
      </c>
      <c r="BB493" s="101">
        <f>_xll.qlCalendarAdvance(Calendar,BB492,AZ493,"f",,Trigger)</f>
        <v>42908</v>
      </c>
      <c r="BC493" s="101">
        <f>_xll.qlInterestRateIndexMaturity(Currency&amp;"ibor"&amp;Tenor,BB493,Trigger)</f>
        <v>43091</v>
      </c>
      <c r="BD493" s="246">
        <f>_xll.qlIndexFixing($AD$5,BA493,TRUE,_xll.ohTrigger(Trigger,Trigger6M))</f>
        <v>2.6763124958752594E-3</v>
      </c>
      <c r="BE493" s="246" t="e">
        <f>IFERROR(_xll.qlIndexFixing($BF$1,BA493,,_xll.ohTrigger(Trigger,Trigger6M)),#N/A)</f>
        <v>#N/A</v>
      </c>
    </row>
    <row r="494" spans="52:57" ht="11.25" customHeight="1" x14ac:dyDescent="0.25">
      <c r="AZ494" s="100" t="s">
        <v>201</v>
      </c>
      <c r="BA494" s="101">
        <f>_xll.qlInterestRateIndexFixingDate(Currency&amp;"ibor"&amp;Tenor,BB494,Trigger)</f>
        <v>42907</v>
      </c>
      <c r="BB494" s="101">
        <f>_xll.qlCalendarAdvance(Calendar,BB493,AZ494,"f",,Trigger)</f>
        <v>42909</v>
      </c>
      <c r="BC494" s="101">
        <f>_xll.qlInterestRateIndexMaturity(Currency&amp;"ibor"&amp;Tenor,BB494,Trigger)</f>
        <v>43096</v>
      </c>
      <c r="BD494" s="246">
        <f>_xll.qlIndexFixing($AD$5,BA494,TRUE,_xll.ohTrigger(Trigger,Trigger6M))</f>
        <v>2.695081357771462E-3</v>
      </c>
      <c r="BE494" s="246" t="e">
        <f>IFERROR(_xll.qlIndexFixing($BF$1,BA494,,_xll.ohTrigger(Trigger,Trigger6M)),#N/A)</f>
        <v>#N/A</v>
      </c>
    </row>
    <row r="495" spans="52:57" ht="11.25" customHeight="1" x14ac:dyDescent="0.25">
      <c r="AZ495" s="100" t="s">
        <v>201</v>
      </c>
      <c r="BA495" s="101">
        <f>_xll.qlInterestRateIndexFixingDate(Currency&amp;"ibor"&amp;Tenor,BB495,Trigger)</f>
        <v>42908</v>
      </c>
      <c r="BB495" s="101">
        <f>_xll.qlCalendarAdvance(Calendar,BB494,AZ495,"f",,Trigger)</f>
        <v>42912</v>
      </c>
      <c r="BC495" s="101">
        <f>_xll.qlInterestRateIndexMaturity(Currency&amp;"ibor"&amp;Tenor,BB495,Trigger)</f>
        <v>43096</v>
      </c>
      <c r="BD495" s="246">
        <f>_xll.qlIndexFixing($AD$5,BA495,TRUE,_xll.ohTrigger(Trigger,Trigger6M))</f>
        <v>2.7039651604372594E-3</v>
      </c>
      <c r="BE495" s="246" t="e">
        <f>IFERROR(_xll.qlIndexFixing($BF$1,BA495,,_xll.ohTrigger(Trigger,Trigger6M)),#N/A)</f>
        <v>#N/A</v>
      </c>
    </row>
    <row r="496" spans="52:57" ht="11.25" customHeight="1" x14ac:dyDescent="0.25">
      <c r="AZ496" s="100" t="s">
        <v>201</v>
      </c>
      <c r="BA496" s="101">
        <f>_xll.qlInterestRateIndexFixingDate(Currency&amp;"ibor"&amp;Tenor,BB496,Trigger)</f>
        <v>42909</v>
      </c>
      <c r="BB496" s="101">
        <f>_xll.qlCalendarAdvance(Calendar,BB495,AZ496,"f",,Trigger)</f>
        <v>42913</v>
      </c>
      <c r="BC496" s="101">
        <f>_xll.qlInterestRateIndexMaturity(Currency&amp;"ibor"&amp;Tenor,BB496,Trigger)</f>
        <v>43096</v>
      </c>
      <c r="BD496" s="246">
        <f>_xll.qlIndexFixing($AD$5,BA496,TRUE,_xll.ohTrigger(Trigger,Trigger6M))</f>
        <v>2.7069556022021836E-3</v>
      </c>
      <c r="BE496" s="246" t="e">
        <f>IFERROR(_xll.qlIndexFixing($BF$1,BA496,,_xll.ohTrigger(Trigger,Trigger6M)),#N/A)</f>
        <v>#N/A</v>
      </c>
    </row>
    <row r="497" spans="52:57" ht="11.25" customHeight="1" x14ac:dyDescent="0.25">
      <c r="AZ497" s="100" t="s">
        <v>201</v>
      </c>
      <c r="BA497" s="101">
        <f>_xll.qlInterestRateIndexFixingDate(Currency&amp;"ibor"&amp;Tenor,BB497,Trigger)</f>
        <v>42912</v>
      </c>
      <c r="BB497" s="101">
        <f>_xll.qlCalendarAdvance(Calendar,BB496,AZ497,"f",,Trigger)</f>
        <v>42914</v>
      </c>
      <c r="BC497" s="101">
        <f>_xll.qlInterestRateIndexMaturity(Currency&amp;"ibor"&amp;Tenor,BB497,Trigger)</f>
        <v>43097</v>
      </c>
      <c r="BD497" s="246">
        <f>_xll.qlIndexFixing($AD$5,BA497,TRUE,_xll.ohTrigger(Trigger,Trigger6M))</f>
        <v>2.7131017898929972E-3</v>
      </c>
      <c r="BE497" s="246" t="e">
        <f>IFERROR(_xll.qlIndexFixing($BF$1,BA497,,_xll.ohTrigger(Trigger,Trigger6M)),#N/A)</f>
        <v>#N/A</v>
      </c>
    </row>
    <row r="498" spans="52:57" ht="11.25" customHeight="1" x14ac:dyDescent="0.25">
      <c r="AZ498" s="100" t="s">
        <v>201</v>
      </c>
      <c r="BA498" s="101">
        <f>_xll.qlInterestRateIndexFixingDate(Currency&amp;"ibor"&amp;Tenor,BB498,Trigger)</f>
        <v>42913</v>
      </c>
      <c r="BB498" s="101">
        <f>_xll.qlCalendarAdvance(Calendar,BB497,AZ498,"f",,Trigger)</f>
        <v>42915</v>
      </c>
      <c r="BC498" s="101">
        <f>_xll.qlInterestRateIndexMaturity(Currency&amp;"ibor"&amp;Tenor,BB498,Trigger)</f>
        <v>43098</v>
      </c>
      <c r="BD498" s="246">
        <f>_xll.qlIndexFixing($AD$5,BA498,TRUE,_xll.ohTrigger(Trigger,Trigger6M))</f>
        <v>2.7192538331861529E-3</v>
      </c>
      <c r="BE498" s="246" t="e">
        <f>IFERROR(_xll.qlIndexFixing($BF$1,BA498,,_xll.ohTrigger(Trigger,Trigger6M)),#N/A)</f>
        <v>#N/A</v>
      </c>
    </row>
    <row r="499" spans="52:57" ht="11.25" customHeight="1" x14ac:dyDescent="0.25">
      <c r="AZ499" s="100" t="s">
        <v>201</v>
      </c>
      <c r="BA499" s="101">
        <f>_xll.qlInterestRateIndexFixingDate(Currency&amp;"ibor"&amp;Tenor,BB499,Trigger)</f>
        <v>42914</v>
      </c>
      <c r="BB499" s="101">
        <f>_xll.qlCalendarAdvance(Calendar,BB498,AZ499,"f",,Trigger)</f>
        <v>42916</v>
      </c>
      <c r="BC499" s="101">
        <f>_xll.qlInterestRateIndexMaturity(Currency&amp;"ibor"&amp;Tenor,BB499,Trigger)</f>
        <v>43098</v>
      </c>
      <c r="BD499" s="246">
        <f>_xll.qlIndexFixing($AD$5,BA499,TRUE,_xll.ohTrigger(Trigger,Trigger6M))</f>
        <v>2.7222908727064666E-3</v>
      </c>
      <c r="BE499" s="246" t="e">
        <f>IFERROR(_xll.qlIndexFixing($BF$1,BA499,,_xll.ohTrigger(Trigger,Trigger6M)),#N/A)</f>
        <v>#N/A</v>
      </c>
    </row>
    <row r="500" spans="52:57" ht="11.25" customHeight="1" x14ac:dyDescent="0.25">
      <c r="AZ500" s="100" t="s">
        <v>201</v>
      </c>
      <c r="BA500" s="101">
        <f>_xll.qlInterestRateIndexFixingDate(Currency&amp;"ibor"&amp;Tenor,BB500,Trigger)</f>
        <v>42915</v>
      </c>
      <c r="BB500" s="101">
        <f>_xll.qlCalendarAdvance(Calendar,BB499,AZ500,"f",,Trigger)</f>
        <v>42919</v>
      </c>
      <c r="BC500" s="101">
        <f>_xll.qlInterestRateIndexMaturity(Currency&amp;"ibor"&amp;Tenor,BB500,Trigger)</f>
        <v>43103</v>
      </c>
      <c r="BD500" s="246">
        <f>_xll.qlIndexFixing($AD$5,BA500,TRUE,_xll.ohTrigger(Trigger,Trigger6M))</f>
        <v>2.7470014603101791E-3</v>
      </c>
      <c r="BE500" s="246" t="e">
        <f>IFERROR(_xll.qlIndexFixing($BF$1,BA500,,_xll.ohTrigger(Trigger,Trigger6M)),#N/A)</f>
        <v>#N/A</v>
      </c>
    </row>
    <row r="501" spans="52:57" ht="11.25" customHeight="1" x14ac:dyDescent="0.25">
      <c r="AZ501" s="100" t="s">
        <v>201</v>
      </c>
      <c r="BA501" s="101">
        <f>_xll.qlInterestRateIndexFixingDate(Currency&amp;"ibor"&amp;Tenor,BB501,Trigger)</f>
        <v>42916</v>
      </c>
      <c r="BB501" s="101">
        <f>_xll.qlCalendarAdvance(Calendar,BB500,AZ501,"f",,Trigger)</f>
        <v>42920</v>
      </c>
      <c r="BC501" s="101">
        <f>_xll.qlInterestRateIndexMaturity(Currency&amp;"ibor"&amp;Tenor,BB501,Trigger)</f>
        <v>43104</v>
      </c>
      <c r="BD501" s="246">
        <f>_xll.qlIndexFixing($AD$5,BA501,TRUE,_xll.ohTrigger(Trigger,Trigger6M))</f>
        <v>2.7531727997222857E-3</v>
      </c>
      <c r="BE501" s="246" t="e">
        <f>IFERROR(_xll.qlIndexFixing($BF$1,BA501,,_xll.ohTrigger(Trigger,Trigger6M)),#N/A)</f>
        <v>#N/A</v>
      </c>
    </row>
    <row r="502" spans="52:57" ht="11.25" customHeight="1" x14ac:dyDescent="0.25">
      <c r="AZ502" s="100" t="s">
        <v>201</v>
      </c>
      <c r="BA502" s="101">
        <f>_xll.qlInterestRateIndexFixingDate(Currency&amp;"ibor"&amp;Tenor,BB502,Trigger)</f>
        <v>42919</v>
      </c>
      <c r="BB502" s="101">
        <f>_xll.qlCalendarAdvance(Calendar,BB501,AZ502,"f",,Trigger)</f>
        <v>42921</v>
      </c>
      <c r="BC502" s="101">
        <f>_xll.qlInterestRateIndexMaturity(Currency&amp;"ibor"&amp;Tenor,BB502,Trigger)</f>
        <v>43105</v>
      </c>
      <c r="BD502" s="246">
        <f>_xll.qlIndexFixing($AD$5,BA502,TRUE,_xll.ohTrigger(Trigger,Trigger6M))</f>
        <v>2.7593499634419498E-3</v>
      </c>
      <c r="BE502" s="246" t="e">
        <f>IFERROR(_xll.qlIndexFixing($BF$1,BA502,,_xll.ohTrigger(Trigger,Trigger6M)),#N/A)</f>
        <v>#N/A</v>
      </c>
    </row>
    <row r="503" spans="52:57" ht="11.25" customHeight="1" x14ac:dyDescent="0.25">
      <c r="AZ503" s="100" t="s">
        <v>201</v>
      </c>
      <c r="BA503" s="101">
        <f>_xll.qlInterestRateIndexFixingDate(Currency&amp;"ibor"&amp;Tenor,BB503,Trigger)</f>
        <v>42920</v>
      </c>
      <c r="BB503" s="101">
        <f>_xll.qlCalendarAdvance(Calendar,BB502,AZ503,"f",,Trigger)</f>
        <v>42922</v>
      </c>
      <c r="BC503" s="101">
        <f>_xll.qlInterestRateIndexMaturity(Currency&amp;"ibor"&amp;Tenor,BB503,Trigger)</f>
        <v>43108</v>
      </c>
      <c r="BD503" s="246">
        <f>_xll.qlIndexFixing($AD$5,BA503,TRUE,_xll.ohTrigger(Trigger,Trigger6M))</f>
        <v>2.77160664558901E-3</v>
      </c>
      <c r="BE503" s="246" t="e">
        <f>IFERROR(_xll.qlIndexFixing($BF$1,BA503,,_xll.ohTrigger(Trigger,Trigger6M)),#N/A)</f>
        <v>#N/A</v>
      </c>
    </row>
    <row r="504" spans="52:57" ht="11.25" customHeight="1" x14ac:dyDescent="0.25">
      <c r="AZ504" s="100" t="s">
        <v>201</v>
      </c>
      <c r="BA504" s="101">
        <f>_xll.qlInterestRateIndexFixingDate(Currency&amp;"ibor"&amp;Tenor,BB504,Trigger)</f>
        <v>42921</v>
      </c>
      <c r="BB504" s="101">
        <f>_xll.qlCalendarAdvance(Calendar,BB503,AZ504,"f",,Trigger)</f>
        <v>42923</v>
      </c>
      <c r="BC504" s="101">
        <f>_xll.qlInterestRateIndexMaturity(Currency&amp;"ibor"&amp;Tenor,BB504,Trigger)</f>
        <v>43108</v>
      </c>
      <c r="BD504" s="246">
        <f>_xll.qlIndexFixing($AD$5,BA504,TRUE,_xll.ohTrigger(Trigger,Trigger6M))</f>
        <v>2.7747532611579716E-3</v>
      </c>
      <c r="BE504" s="246" t="e">
        <f>IFERROR(_xll.qlIndexFixing($BF$1,BA504,,_xll.ohTrigger(Trigger,Trigger6M)),#N/A)</f>
        <v>#N/A</v>
      </c>
    </row>
    <row r="505" spans="52:57" ht="11.25" customHeight="1" x14ac:dyDescent="0.25">
      <c r="AZ505" s="100" t="s">
        <v>201</v>
      </c>
      <c r="BA505" s="101">
        <f>_xll.qlInterestRateIndexFixingDate(Currency&amp;"ibor"&amp;Tenor,BB505,Trigger)</f>
        <v>42922</v>
      </c>
      <c r="BB505" s="101">
        <f>_xll.qlCalendarAdvance(Calendar,BB504,AZ505,"f",,Trigger)</f>
        <v>42926</v>
      </c>
      <c r="BC505" s="101">
        <f>_xll.qlInterestRateIndexMaturity(Currency&amp;"ibor"&amp;Tenor,BB505,Trigger)</f>
        <v>43110</v>
      </c>
      <c r="BD505" s="246">
        <f>_xll.qlIndexFixing($AD$5,BA505,TRUE,_xll.ohTrigger(Trigger,Trigger6M))</f>
        <v>2.7903231485825334E-3</v>
      </c>
      <c r="BE505" s="246" t="e">
        <f>IFERROR(_xll.qlIndexFixing($BF$1,BA505,,_xll.ohTrigger(Trigger,Trigger6M)),#N/A)</f>
        <v>#N/A</v>
      </c>
    </row>
    <row r="506" spans="52:57" ht="11.25" customHeight="1" x14ac:dyDescent="0.25">
      <c r="AZ506" s="100" t="s">
        <v>201</v>
      </c>
      <c r="BA506" s="101">
        <f>_xll.qlInterestRateIndexFixingDate(Currency&amp;"ibor"&amp;Tenor,BB506,Trigger)</f>
        <v>42923</v>
      </c>
      <c r="BB506" s="101">
        <f>_xll.qlCalendarAdvance(Calendar,BB505,AZ506,"f",,Trigger)</f>
        <v>42927</v>
      </c>
      <c r="BC506" s="101">
        <f>_xll.qlInterestRateIndexMaturity(Currency&amp;"ibor"&amp;Tenor,BB506,Trigger)</f>
        <v>43111</v>
      </c>
      <c r="BD506" s="246">
        <f>_xll.qlIndexFixing($AD$5,BA506,TRUE,_xll.ohTrigger(Trigger,Trigger6M))</f>
        <v>2.7965352593048807E-3</v>
      </c>
      <c r="BE506" s="246" t="e">
        <f>IFERROR(_xll.qlIndexFixing($BF$1,BA506,,_xll.ohTrigger(Trigger,Trigger6M)),#N/A)</f>
        <v>#N/A</v>
      </c>
    </row>
    <row r="507" spans="52:57" ht="11.25" customHeight="1" x14ac:dyDescent="0.25">
      <c r="AZ507" s="100" t="s">
        <v>201</v>
      </c>
      <c r="BA507" s="101">
        <f>_xll.qlInterestRateIndexFixingDate(Currency&amp;"ibor"&amp;Tenor,BB507,Trigger)</f>
        <v>42926</v>
      </c>
      <c r="BB507" s="101">
        <f>_xll.qlCalendarAdvance(Calendar,BB506,AZ507,"f",,Trigger)</f>
        <v>42928</v>
      </c>
      <c r="BC507" s="101">
        <f>_xll.qlInterestRateIndexMaturity(Currency&amp;"ibor"&amp;Tenor,BB507,Trigger)</f>
        <v>43112</v>
      </c>
      <c r="BD507" s="246">
        <f>_xll.qlIndexFixing($AD$5,BA507,TRUE,_xll.ohTrigger(Trigger,Trigger6M))</f>
        <v>2.8027531947205642E-3</v>
      </c>
      <c r="BE507" s="246" t="e">
        <f>IFERROR(_xll.qlIndexFixing($BF$1,BA507,,_xll.ohTrigger(Trigger,Trigger6M)),#N/A)</f>
        <v>#N/A</v>
      </c>
    </row>
    <row r="508" spans="52:57" ht="11.25" customHeight="1" x14ac:dyDescent="0.25">
      <c r="AZ508" s="100" t="s">
        <v>201</v>
      </c>
      <c r="BA508" s="101">
        <f>_xll.qlInterestRateIndexFixingDate(Currency&amp;"ibor"&amp;Tenor,BB508,Trigger)</f>
        <v>42927</v>
      </c>
      <c r="BB508" s="101">
        <f>_xll.qlCalendarAdvance(Calendar,BB507,AZ508,"f",,Trigger)</f>
        <v>42929</v>
      </c>
      <c r="BC508" s="101">
        <f>_xll.qlInterestRateIndexMaturity(Currency&amp;"ibor"&amp;Tenor,BB508,Trigger)</f>
        <v>43115</v>
      </c>
      <c r="BD508" s="246">
        <f>_xll.qlIndexFixing($AD$5,BA508,TRUE,_xll.ohTrigger(Trigger,Trigger6M))</f>
        <v>2.814910542138907E-3</v>
      </c>
      <c r="BE508" s="246" t="e">
        <f>IFERROR(_xll.qlIndexFixing($BF$1,BA508,,_xll.ohTrigger(Trigger,Trigger6M)),#N/A)</f>
        <v>#N/A</v>
      </c>
    </row>
    <row r="509" spans="52:57" ht="11.25" customHeight="1" x14ac:dyDescent="0.25">
      <c r="AZ509" s="100" t="s">
        <v>201</v>
      </c>
      <c r="BA509" s="101">
        <f>_xll.qlInterestRateIndexFixingDate(Currency&amp;"ibor"&amp;Tenor,BB509,Trigger)</f>
        <v>42928</v>
      </c>
      <c r="BB509" s="101">
        <f>_xll.qlCalendarAdvance(Calendar,BB508,AZ509,"f",,Trigger)</f>
        <v>42930</v>
      </c>
      <c r="BC509" s="101">
        <f>_xll.qlInterestRateIndexMaturity(Currency&amp;"ibor"&amp;Tenor,BB509,Trigger)</f>
        <v>43115</v>
      </c>
      <c r="BD509" s="246">
        <f>_xll.qlIndexFixing($AD$5,BA509,TRUE,_xll.ohTrigger(Trigger,Trigger6M))</f>
        <v>2.8181673841572489E-3</v>
      </c>
      <c r="BE509" s="246" t="e">
        <f>IFERROR(_xll.qlIndexFixing($BF$1,BA509,,_xll.ohTrigger(Trigger,Trigger6M)),#N/A)</f>
        <v>#N/A</v>
      </c>
    </row>
    <row r="510" spans="52:57" ht="11.25" customHeight="1" x14ac:dyDescent="0.25">
      <c r="AZ510" s="100" t="s">
        <v>201</v>
      </c>
      <c r="BA510" s="101">
        <f>_xll.qlInterestRateIndexFixingDate(Currency&amp;"ibor"&amp;Tenor,BB510,Trigger)</f>
        <v>42929</v>
      </c>
      <c r="BB510" s="101">
        <f>_xll.qlCalendarAdvance(Calendar,BB509,AZ510,"f",,Trigger)</f>
        <v>42933</v>
      </c>
      <c r="BC510" s="101">
        <f>_xll.qlInterestRateIndexMaturity(Currency&amp;"ibor"&amp;Tenor,BB510,Trigger)</f>
        <v>43117</v>
      </c>
      <c r="BD510" s="246">
        <f>_xll.qlIndexFixing($AD$5,BA510,TRUE,_xll.ohTrigger(Trigger,Trigger6M))</f>
        <v>2.833930244142691E-3</v>
      </c>
      <c r="BE510" s="246" t="e">
        <f>IFERROR(_xll.qlIndexFixing($BF$1,BA510,,_xll.ohTrigger(Trigger,Trigger6M)),#N/A)</f>
        <v>#N/A</v>
      </c>
    </row>
    <row r="511" spans="52:57" ht="11.25" customHeight="1" x14ac:dyDescent="0.25">
      <c r="AZ511" s="100" t="s">
        <v>201</v>
      </c>
      <c r="BA511" s="101">
        <f>_xll.qlInterestRateIndexFixingDate(Currency&amp;"ibor"&amp;Tenor,BB511,Trigger)</f>
        <v>42930</v>
      </c>
      <c r="BB511" s="101">
        <f>_xll.qlCalendarAdvance(Calendar,BB510,AZ511,"f",,Trigger)</f>
        <v>42934</v>
      </c>
      <c r="BC511" s="101">
        <f>_xll.qlInterestRateIndexMaturity(Currency&amp;"ibor"&amp;Tenor,BB511,Trigger)</f>
        <v>43118</v>
      </c>
      <c r="BD511" s="246">
        <f>_xll.qlIndexFixing($AD$5,BA511,TRUE,_xll.ohTrigger(Trigger,Trigger6M))</f>
        <v>2.8401831288835475E-3</v>
      </c>
      <c r="BE511" s="246" t="e">
        <f>IFERROR(_xll.qlIndexFixing($BF$1,BA511,,_xll.ohTrigger(Trigger,Trigger6M)),#N/A)</f>
        <v>#N/A</v>
      </c>
    </row>
    <row r="512" spans="52:57" ht="11.25" customHeight="1" x14ac:dyDescent="0.25">
      <c r="AZ512" s="100" t="s">
        <v>201</v>
      </c>
      <c r="BA512" s="101">
        <f>_xll.qlInterestRateIndexFixingDate(Currency&amp;"ibor"&amp;Tenor,BB512,Trigger)</f>
        <v>42933</v>
      </c>
      <c r="BB512" s="101">
        <f>_xll.qlCalendarAdvance(Calendar,BB511,AZ512,"f",,Trigger)</f>
        <v>42935</v>
      </c>
      <c r="BC512" s="101">
        <f>_xll.qlInterestRateIndexMaturity(Currency&amp;"ibor"&amp;Tenor,BB512,Trigger)</f>
        <v>43119</v>
      </c>
      <c r="BD512" s="246">
        <f>_xll.qlIndexFixing($AD$5,BA512,TRUE,_xll.ohTrigger(Trigger,Trigger6M))</f>
        <v>2.8464418387069944E-3</v>
      </c>
      <c r="BE512" s="246" t="e">
        <f>IFERROR(_xll.qlIndexFixing($BF$1,BA512,,_xll.ohTrigger(Trigger,Trigger6M)),#N/A)</f>
        <v>#N/A</v>
      </c>
    </row>
    <row r="513" spans="52:57" ht="11.25" customHeight="1" x14ac:dyDescent="0.25">
      <c r="AZ513" s="102" t="s">
        <v>83</v>
      </c>
      <c r="BA513" s="101">
        <f>_xll.qlInterestRateIndexFixingDate(Currency&amp;"ibor"&amp;Tenor,BB513,Trigger)</f>
        <v>42940</v>
      </c>
      <c r="BB513" s="101">
        <f>_xll.qlCalendarAdvance(Calendar,BB512,AZ513,"f",,Trigger)</f>
        <v>42942</v>
      </c>
      <c r="BC513" s="101">
        <f>_xll.qlInterestRateIndexMaturity(Currency&amp;"ibor"&amp;Tenor,BB513,Trigger)</f>
        <v>43126</v>
      </c>
      <c r="BD513" s="246">
        <f>_xll.qlIndexFixing($AD$5,BA513,TRUE,_xll.ohTrigger(Trigger,Trigger6M))</f>
        <v>2.8904159144499159E-3</v>
      </c>
      <c r="BE513" s="246" t="e">
        <f>IFERROR(_xll.qlIndexFixing($BF$1,BA513,,_xll.ohTrigger(Trigger,Trigger6M)),#N/A)</f>
        <v>#N/A</v>
      </c>
    </row>
    <row r="514" spans="52:57" ht="11.25" customHeight="1" x14ac:dyDescent="0.25">
      <c r="AZ514" s="102" t="s">
        <v>83</v>
      </c>
      <c r="BA514" s="101">
        <f>_xll.qlInterestRateIndexFixingDate(Currency&amp;"ibor"&amp;Tenor,BB514,Trigger)</f>
        <v>42947</v>
      </c>
      <c r="BB514" s="101">
        <f>_xll.qlCalendarAdvance(Calendar,BB513,AZ514,"f",,Trigger)</f>
        <v>42949</v>
      </c>
      <c r="BC514" s="101">
        <f>_xll.qlInterestRateIndexMaturity(Currency&amp;"ibor"&amp;Tenor,BB514,Trigger)</f>
        <v>43133</v>
      </c>
      <c r="BD514" s="246">
        <f>_xll.qlIndexFixing($AD$5,BA514,TRUE,_xll.ohTrigger(Trigger,Trigger6M))</f>
        <v>2.9346754411231214E-3</v>
      </c>
      <c r="BE514" s="246" t="e">
        <f>IFERROR(_xll.qlIndexFixing($BF$1,BA514,,_xll.ohTrigger(Trigger,Trigger6M)),#N/A)</f>
        <v>#N/A</v>
      </c>
    </row>
    <row r="515" spans="52:57" ht="11.25" customHeight="1" x14ac:dyDescent="0.25">
      <c r="AZ515" s="102" t="s">
        <v>83</v>
      </c>
      <c r="BA515" s="101">
        <f>_xll.qlInterestRateIndexFixingDate(Currency&amp;"ibor"&amp;Tenor,BB515,Trigger)</f>
        <v>42954</v>
      </c>
      <c r="BB515" s="101">
        <f>_xll.qlCalendarAdvance(Calendar,BB514,AZ515,"f",,Trigger)</f>
        <v>42956</v>
      </c>
      <c r="BC515" s="101">
        <f>_xll.qlInterestRateIndexMaturity(Currency&amp;"ibor"&amp;Tenor,BB515,Trigger)</f>
        <v>43140</v>
      </c>
      <c r="BD515" s="246">
        <f>_xll.qlIndexFixing($AD$5,BA515,TRUE,_xll.ohTrigger(Trigger,Trigger6M))</f>
        <v>2.9792204380259561E-3</v>
      </c>
      <c r="BE515" s="246" t="e">
        <f>IFERROR(_xll.qlIndexFixing($BF$1,BA515,,_xll.ohTrigger(Trigger,Trigger6M)),#N/A)</f>
        <v>#N/A</v>
      </c>
    </row>
    <row r="516" spans="52:57" ht="11.25" customHeight="1" x14ac:dyDescent="0.25">
      <c r="AZ516" s="102" t="s">
        <v>83</v>
      </c>
      <c r="BA516" s="101">
        <f>_xll.qlInterestRateIndexFixingDate(Currency&amp;"ibor"&amp;Tenor,BB516,Trigger)</f>
        <v>42961</v>
      </c>
      <c r="BB516" s="101">
        <f>_xll.qlCalendarAdvance(Calendar,BB515,AZ516,"f",,Trigger)</f>
        <v>42963</v>
      </c>
      <c r="BC516" s="101">
        <f>_xll.qlInterestRateIndexMaturity(Currency&amp;"ibor"&amp;Tenor,BB516,Trigger)</f>
        <v>43147</v>
      </c>
      <c r="BD516" s="246">
        <f>_xll.qlIndexFixing($AD$5,BA516,TRUE,_xll.ohTrigger(Trigger,Trigger6M))</f>
        <v>3.0240509245815787E-3</v>
      </c>
      <c r="BE516" s="246" t="e">
        <f>IFERROR(_xll.qlIndexFixing($BF$1,BA516,,_xll.ohTrigger(Trigger,Trigger6M)),#N/A)</f>
        <v>#N/A</v>
      </c>
    </row>
    <row r="517" spans="52:57" ht="11.25" customHeight="1" x14ac:dyDescent="0.25">
      <c r="AZ517" s="102" t="s">
        <v>83</v>
      </c>
      <c r="BA517" s="101">
        <f>_xll.qlInterestRateIndexFixingDate(Currency&amp;"ibor"&amp;Tenor,BB517,Trigger)</f>
        <v>42968</v>
      </c>
      <c r="BB517" s="101">
        <f>_xll.qlCalendarAdvance(Calendar,BB516,AZ517,"f",,Trigger)</f>
        <v>42970</v>
      </c>
      <c r="BC517" s="101">
        <f>_xll.qlInterestRateIndexMaturity(Currency&amp;"ibor"&amp;Tenor,BB517,Trigger)</f>
        <v>43154</v>
      </c>
      <c r="BD517" s="246">
        <f>_xll.qlIndexFixing($AD$5,BA517,TRUE,_xll.ohTrigger(Trigger,Trigger6M))</f>
        <v>3.0691669203382647E-3</v>
      </c>
      <c r="BE517" s="246" t="e">
        <f>IFERROR(_xll.qlIndexFixing($BF$1,BA517,,_xll.ohTrigger(Trigger,Trigger6M)),#N/A)</f>
        <v>#N/A</v>
      </c>
    </row>
    <row r="518" spans="52:57" ht="11.25" customHeight="1" x14ac:dyDescent="0.25">
      <c r="AZ518" s="102" t="s">
        <v>83</v>
      </c>
      <c r="BA518" s="101">
        <f>_xll.qlInterestRateIndexFixingDate(Currency&amp;"ibor"&amp;Tenor,BB518,Trigger)</f>
        <v>42975</v>
      </c>
      <c r="BB518" s="101">
        <f>_xll.qlCalendarAdvance(Calendar,BB517,AZ518,"f",,Trigger)</f>
        <v>42977</v>
      </c>
      <c r="BC518" s="101">
        <f>_xll.qlInterestRateIndexMaturity(Currency&amp;"ibor"&amp;Tenor,BB518,Trigger)</f>
        <v>43159</v>
      </c>
      <c r="BD518" s="246">
        <f>_xll.qlIndexFixing($AD$5,BA518,TRUE,_xll.ohTrigger(Trigger,Trigger6M))</f>
        <v>3.1096662931703969E-3</v>
      </c>
      <c r="BE518" s="246" t="e">
        <f>IFERROR(_xll.qlIndexFixing($BF$1,BA518,,_xll.ohTrigger(Trigger,Trigger6M)),#N/A)</f>
        <v>#N/A</v>
      </c>
    </row>
    <row r="519" spans="52:57" ht="11.25" customHeight="1" x14ac:dyDescent="0.25">
      <c r="AZ519" s="102" t="s">
        <v>83</v>
      </c>
      <c r="BA519" s="101">
        <f>_xll.qlInterestRateIndexFixingDate(Currency&amp;"ibor"&amp;Tenor,BB519,Trigger)</f>
        <v>42982</v>
      </c>
      <c r="BB519" s="101">
        <f>_xll.qlCalendarAdvance(Calendar,BB518,AZ519,"f",,Trigger)</f>
        <v>42984</v>
      </c>
      <c r="BC519" s="101">
        <f>_xll.qlInterestRateIndexMaturity(Currency&amp;"ibor"&amp;Tenor,BB519,Trigger)</f>
        <v>43165</v>
      </c>
      <c r="BD519" s="246">
        <f>_xll.qlIndexFixing($AD$5,BA519,TRUE,_xll.ohTrigger(Trigger,Trigger6M))</f>
        <v>3.1531508067611236E-3</v>
      </c>
      <c r="BE519" s="246" t="e">
        <f>IFERROR(_xll.qlIndexFixing($BF$1,BA519,,_xll.ohTrigger(Trigger,Trigger6M)),#N/A)</f>
        <v>#N/A</v>
      </c>
    </row>
    <row r="520" spans="52:57" ht="11.25" customHeight="1" x14ac:dyDescent="0.25">
      <c r="AZ520" s="102" t="s">
        <v>83</v>
      </c>
      <c r="BA520" s="101">
        <f>_xll.qlInterestRateIndexFixingDate(Currency&amp;"ibor"&amp;Tenor,BB520,Trigger)</f>
        <v>42989</v>
      </c>
      <c r="BB520" s="101">
        <f>_xll.qlCalendarAdvance(Calendar,BB519,AZ520,"f",,Trigger)</f>
        <v>42991</v>
      </c>
      <c r="BC520" s="101">
        <f>_xll.qlInterestRateIndexMaturity(Currency&amp;"ibor"&amp;Tenor,BB520,Trigger)</f>
        <v>43172</v>
      </c>
      <c r="BD520" s="246">
        <f>_xll.qlIndexFixing($AD$5,BA520,TRUE,_xll.ohTrigger(Trigger,Trigger6M))</f>
        <v>3.1993810765021191E-3</v>
      </c>
      <c r="BE520" s="246" t="e">
        <f>IFERROR(_xll.qlIndexFixing($BF$1,BA520,,_xll.ohTrigger(Trigger,Trigger6M)),#N/A)</f>
        <v>#N/A</v>
      </c>
    </row>
    <row r="521" spans="52:57" ht="11.25" customHeight="1" x14ac:dyDescent="0.25">
      <c r="AZ521" s="102" t="s">
        <v>83</v>
      </c>
      <c r="BA521" s="101">
        <f>_xll.qlInterestRateIndexFixingDate(Currency&amp;"ibor"&amp;Tenor,BB521,Trigger)</f>
        <v>42996</v>
      </c>
      <c r="BB521" s="101">
        <f>_xll.qlCalendarAdvance(Calendar,BB520,AZ521,"f",,Trigger)</f>
        <v>42998</v>
      </c>
      <c r="BC521" s="101">
        <f>_xll.qlInterestRateIndexMaturity(Currency&amp;"ibor"&amp;Tenor,BB521,Trigger)</f>
        <v>43179</v>
      </c>
      <c r="BD521" s="246">
        <f>_xll.qlIndexFixing($AD$5,BA521,TRUE,_xll.ohTrigger(Trigger,Trigger6M))</f>
        <v>3.2459016361130466E-3</v>
      </c>
      <c r="BE521" s="246" t="e">
        <f>IFERROR(_xll.qlIndexFixing($BF$1,BA521,,_xll.ohTrigger(Trigger,Trigger6M)),#N/A)</f>
        <v>#N/A</v>
      </c>
    </row>
    <row r="522" spans="52:57" ht="11.25" customHeight="1" x14ac:dyDescent="0.25">
      <c r="AZ522" s="102" t="s">
        <v>83</v>
      </c>
      <c r="BA522" s="101">
        <f>_xll.qlInterestRateIndexFixingDate(Currency&amp;"ibor"&amp;Tenor,BB522,Trigger)</f>
        <v>43003</v>
      </c>
      <c r="BB522" s="101">
        <f>_xll.qlCalendarAdvance(Calendar,BB521,AZ522,"f",,Trigger)</f>
        <v>43005</v>
      </c>
      <c r="BC522" s="101">
        <f>_xll.qlInterestRateIndexMaturity(Currency&amp;"ibor"&amp;Tenor,BB522,Trigger)</f>
        <v>43186</v>
      </c>
      <c r="BD522" s="246">
        <f>_xll.qlIndexFixing($AD$5,BA522,TRUE,_xll.ohTrigger(Trigger,Trigger6M))</f>
        <v>3.2785819059235597E-3</v>
      </c>
      <c r="BE522" s="246" t="e">
        <f>IFERROR(_xll.qlIndexFixing($BF$1,BA522,,_xll.ohTrigger(Trigger,Trigger6M)),#N/A)</f>
        <v>#N/A</v>
      </c>
    </row>
    <row r="523" spans="52:57" ht="11.25" customHeight="1" x14ac:dyDescent="0.25">
      <c r="AZ523" s="102" t="s">
        <v>83</v>
      </c>
      <c r="BA523" s="101">
        <f>_xll.qlInterestRateIndexFixingDate(Currency&amp;"ibor"&amp;Tenor,BB523,Trigger)</f>
        <v>43010</v>
      </c>
      <c r="BB523" s="101">
        <f>_xll.qlCalendarAdvance(Calendar,BB522,AZ523,"f",,Trigger)</f>
        <v>43012</v>
      </c>
      <c r="BC523" s="101">
        <f>_xll.qlInterestRateIndexMaturity(Currency&amp;"ibor"&amp;Tenor,BB523,Trigger)</f>
        <v>43194</v>
      </c>
      <c r="BD523" s="246">
        <f>_xll.qlIndexFixing($AD$5,BA523,TRUE,_xll.ohTrigger(Trigger,Trigger6M))</f>
        <v>3.311111073563295E-3</v>
      </c>
      <c r="BE523" s="246" t="e">
        <f>IFERROR(_xll.qlIndexFixing($BF$1,BA523,,_xll.ohTrigger(Trigger,Trigger6M)),#N/A)</f>
        <v>#N/A</v>
      </c>
    </row>
    <row r="524" spans="52:57" ht="11.25" customHeight="1" x14ac:dyDescent="0.25">
      <c r="AZ524" s="102" t="s">
        <v>83</v>
      </c>
      <c r="BA524" s="101">
        <f>_xll.qlInterestRateIndexFixingDate(Currency&amp;"ibor"&amp;Tenor,BB524,Trigger)</f>
        <v>43017</v>
      </c>
      <c r="BB524" s="101">
        <f>_xll.qlCalendarAdvance(Calendar,BB523,AZ524,"f",,Trigger)</f>
        <v>43019</v>
      </c>
      <c r="BC524" s="101">
        <f>_xll.qlInterestRateIndexMaturity(Currency&amp;"ibor"&amp;Tenor,BB524,Trigger)</f>
        <v>43201</v>
      </c>
      <c r="BD524" s="246">
        <f>_xll.qlIndexFixing($AD$5,BA524,TRUE,_xll.ohTrigger(Trigger,Trigger6M))</f>
        <v>3.3414581850217933E-3</v>
      </c>
      <c r="BE524" s="246" t="e">
        <f>IFERROR(_xll.qlIndexFixing($BF$1,BA524,,_xll.ohTrigger(Trigger,Trigger6M)),#N/A)</f>
        <v>#N/A</v>
      </c>
    </row>
    <row r="525" spans="52:57" ht="11.25" customHeight="1" x14ac:dyDescent="0.25">
      <c r="AZ525" s="102" t="s">
        <v>83</v>
      </c>
      <c r="BA525" s="101">
        <f>_xll.qlInterestRateIndexFixingDate(Currency&amp;"ibor"&amp;Tenor,BB525,Trigger)</f>
        <v>43024</v>
      </c>
      <c r="BB525" s="101">
        <f>_xll.qlCalendarAdvance(Calendar,BB524,AZ525,"f",,Trigger)</f>
        <v>43026</v>
      </c>
      <c r="BC525" s="101">
        <f>_xll.qlInterestRateIndexMaturity(Currency&amp;"ibor"&amp;Tenor,BB525,Trigger)</f>
        <v>43208</v>
      </c>
      <c r="BD525" s="246">
        <f>_xll.qlIndexFixing($AD$5,BA525,TRUE,_xll.ohTrigger(Trigger,Trigger6M))</f>
        <v>3.3718057612917777E-3</v>
      </c>
      <c r="BE525" s="246" t="e">
        <f>IFERROR(_xll.qlIndexFixing($BF$1,BA525,,_xll.ohTrigger(Trigger,Trigger6M)),#N/A)</f>
        <v>#N/A</v>
      </c>
    </row>
    <row r="526" spans="52:57" ht="11.25" customHeight="1" x14ac:dyDescent="0.25">
      <c r="AZ526" s="102" t="s">
        <v>83</v>
      </c>
      <c r="BA526" s="101">
        <f>_xll.qlInterestRateIndexFixingDate(Currency&amp;"ibor"&amp;Tenor,BB526,Trigger)</f>
        <v>43031</v>
      </c>
      <c r="BB526" s="101">
        <f>_xll.qlCalendarAdvance(Calendar,BB525,AZ526,"f",,Trigger)</f>
        <v>43033</v>
      </c>
      <c r="BC526" s="101">
        <f>_xll.qlInterestRateIndexMaturity(Currency&amp;"ibor"&amp;Tenor,BB526,Trigger)</f>
        <v>43215</v>
      </c>
      <c r="BD526" s="246">
        <f>_xll.qlIndexFixing($AD$5,BA526,TRUE,_xll.ohTrigger(Trigger,Trigger6M))</f>
        <v>3.4021538023811535E-3</v>
      </c>
      <c r="BE526" s="246" t="e">
        <f>IFERROR(_xll.qlIndexFixing($BF$1,BA526,,_xll.ohTrigger(Trigger,Trigger6M)),#N/A)</f>
        <v>#N/A</v>
      </c>
    </row>
    <row r="527" spans="52:57" ht="11.25" customHeight="1" x14ac:dyDescent="0.25">
      <c r="AZ527" s="102" t="s">
        <v>83</v>
      </c>
      <c r="BA527" s="101">
        <f>_xll.qlInterestRateIndexFixingDate(Currency&amp;"ibor"&amp;Tenor,BB527,Trigger)</f>
        <v>43038</v>
      </c>
      <c r="BB527" s="101">
        <f>_xll.qlCalendarAdvance(Calendar,BB526,AZ527,"f",,Trigger)</f>
        <v>43040</v>
      </c>
      <c r="BC527" s="101">
        <f>_xll.qlInterestRateIndexMaturity(Currency&amp;"ibor"&amp;Tenor,BB527,Trigger)</f>
        <v>43222</v>
      </c>
      <c r="BD527" s="246">
        <f>_xll.qlIndexFixing($AD$5,BA527,TRUE,_xll.ohTrigger(Trigger,Trigger6M))</f>
        <v>3.4325023082965095E-3</v>
      </c>
      <c r="BE527" s="246" t="e">
        <f>IFERROR(_xll.qlIndexFixing($BF$1,BA527,,_xll.ohTrigger(Trigger,Trigger6M)),#N/A)</f>
        <v>#N/A</v>
      </c>
    </row>
    <row r="528" spans="52:57" ht="11.25" customHeight="1" x14ac:dyDescent="0.25">
      <c r="AZ528" s="102" t="s">
        <v>83</v>
      </c>
      <c r="BA528" s="101">
        <f>_xll.qlInterestRateIndexFixingDate(Currency&amp;"ibor"&amp;Tenor,BB528,Trigger)</f>
        <v>43045</v>
      </c>
      <c r="BB528" s="101">
        <f>_xll.qlCalendarAdvance(Calendar,BB527,AZ528,"f",,Trigger)</f>
        <v>43047</v>
      </c>
      <c r="BC528" s="101">
        <f>_xll.qlInterestRateIndexMaturity(Currency&amp;"ibor"&amp;Tenor,BB528,Trigger)</f>
        <v>43228</v>
      </c>
      <c r="BD528" s="246">
        <f>_xll.qlIndexFixing($AD$5,BA528,TRUE,_xll.ohTrigger(Trigger,Trigger6M))</f>
        <v>3.4606668559584866E-3</v>
      </c>
      <c r="BE528" s="246" t="e">
        <f>IFERROR(_xll.qlIndexFixing($BF$1,BA528,,_xll.ohTrigger(Trigger,Trigger6M)),#N/A)</f>
        <v>#N/A</v>
      </c>
    </row>
    <row r="529" spans="52:57" ht="11.25" customHeight="1" x14ac:dyDescent="0.25">
      <c r="AZ529" s="102" t="s">
        <v>83</v>
      </c>
      <c r="BA529" s="101">
        <f>_xll.qlInterestRateIndexFixingDate(Currency&amp;"ibor"&amp;Tenor,BB529,Trigger)</f>
        <v>43052</v>
      </c>
      <c r="BB529" s="101">
        <f>_xll.qlCalendarAdvance(Calendar,BB528,AZ529,"f",,Trigger)</f>
        <v>43054</v>
      </c>
      <c r="BC529" s="101">
        <f>_xll.qlInterestRateIndexMaturity(Currency&amp;"ibor"&amp;Tenor,BB529,Trigger)</f>
        <v>43235</v>
      </c>
      <c r="BD529" s="246">
        <f>_xll.qlIndexFixing($AD$5,BA529,TRUE,_xll.ohTrigger(Trigger,Trigger6M))</f>
        <v>3.4910159655746173E-3</v>
      </c>
      <c r="BE529" s="246" t="e">
        <f>IFERROR(_xll.qlIndexFixing($BF$1,BA529,,_xll.ohTrigger(Trigger,Trigger6M)),#N/A)</f>
        <v>#N/A</v>
      </c>
    </row>
    <row r="530" spans="52:57" ht="11.25" customHeight="1" x14ac:dyDescent="0.25">
      <c r="AZ530" s="102" t="s">
        <v>83</v>
      </c>
      <c r="BA530" s="101">
        <f>_xll.qlInterestRateIndexFixingDate(Currency&amp;"ibor"&amp;Tenor,BB530,Trigger)</f>
        <v>43059</v>
      </c>
      <c r="BB530" s="101">
        <f>_xll.qlCalendarAdvance(Calendar,BB529,AZ530,"f",,Trigger)</f>
        <v>43061</v>
      </c>
      <c r="BC530" s="101">
        <f>_xll.qlInterestRateIndexMaturity(Currency&amp;"ibor"&amp;Tenor,BB530,Trigger)</f>
        <v>43242</v>
      </c>
      <c r="BD530" s="246">
        <f>_xll.qlIndexFixing($AD$5,BA530,TRUE,_xll.ohTrigger(Trigger,Trigger6M))</f>
        <v>3.5213655374790771E-3</v>
      </c>
      <c r="BE530" s="246" t="e">
        <f>IFERROR(_xll.qlIndexFixing($BF$1,BA530,,_xll.ohTrigger(Trigger,Trigger6M)),#N/A)</f>
        <v>#N/A</v>
      </c>
    </row>
    <row r="531" spans="52:57" ht="11.25" customHeight="1" x14ac:dyDescent="0.25">
      <c r="AZ531" s="102" t="s">
        <v>83</v>
      </c>
      <c r="BA531" s="101">
        <f>_xll.qlInterestRateIndexFixingDate(Currency&amp;"ibor"&amp;Tenor,BB531,Trigger)</f>
        <v>43066</v>
      </c>
      <c r="BB531" s="101">
        <f>_xll.qlCalendarAdvance(Calendar,BB530,AZ531,"f",,Trigger)</f>
        <v>43068</v>
      </c>
      <c r="BC531" s="101">
        <f>_xll.qlInterestRateIndexMaturity(Currency&amp;"ibor"&amp;Tenor,BB531,Trigger)</f>
        <v>43249</v>
      </c>
      <c r="BD531" s="246">
        <f>_xll.qlIndexFixing($AD$5,BA531,TRUE,_xll.ohTrigger(Trigger,Trigger6M))</f>
        <v>3.5517155716789321E-3</v>
      </c>
      <c r="BE531" s="246" t="e">
        <f>IFERROR(_xll.qlIndexFixing($BF$1,BA531,,_xll.ohTrigger(Trigger,Trigger6M)),#N/A)</f>
        <v>#N/A</v>
      </c>
    </row>
    <row r="532" spans="52:57" ht="11.25" customHeight="1" x14ac:dyDescent="0.25">
      <c r="AZ532" s="102" t="s">
        <v>83</v>
      </c>
      <c r="BA532" s="101">
        <f>_xll.qlInterestRateIndexFixingDate(Currency&amp;"ibor"&amp;Tenor,BB532,Trigger)</f>
        <v>43073</v>
      </c>
      <c r="BB532" s="101">
        <f>_xll.qlCalendarAdvance(Calendar,BB531,AZ532,"f",,Trigger)</f>
        <v>43075</v>
      </c>
      <c r="BC532" s="101">
        <f>_xll.qlInterestRateIndexMaturity(Currency&amp;"ibor"&amp;Tenor,BB532,Trigger)</f>
        <v>43257</v>
      </c>
      <c r="BD532" s="246">
        <f>_xll.qlIndexFixing($AD$5,BA532,TRUE,_xll.ohTrigger(Trigger,Trigger6M))</f>
        <v>3.5842518105150939E-3</v>
      </c>
      <c r="BE532" s="246" t="e">
        <f>IFERROR(_xll.qlIndexFixing($BF$1,BA532,,_xll.ohTrigger(Trigger,Trigger6M)),#N/A)</f>
        <v>#N/A</v>
      </c>
    </row>
    <row r="533" spans="52:57" ht="11.25" customHeight="1" x14ac:dyDescent="0.25">
      <c r="AZ533" s="102" t="s">
        <v>83</v>
      </c>
      <c r="BA533" s="101">
        <f>_xll.qlInterestRateIndexFixingDate(Currency&amp;"ibor"&amp;Tenor,BB533,Trigger)</f>
        <v>43080</v>
      </c>
      <c r="BB533" s="101">
        <f>_xll.qlCalendarAdvance(Calendar,BB532,AZ533,"f",,Trigger)</f>
        <v>43082</v>
      </c>
      <c r="BC533" s="101">
        <f>_xll.qlInterestRateIndexMaturity(Currency&amp;"ibor"&amp;Tenor,BB533,Trigger)</f>
        <v>43264</v>
      </c>
      <c r="BD533" s="246">
        <f>_xll.qlIndexFixing($AD$5,BA533,TRUE,_xll.ohTrigger(Trigger,Trigger6M))</f>
        <v>3.6146031055365388E-3</v>
      </c>
      <c r="BE533" s="246" t="e">
        <f>IFERROR(_xll.qlIndexFixing($BF$1,BA533,,_xll.ohTrigger(Trigger,Trigger6M)),#N/A)</f>
        <v>#N/A</v>
      </c>
    </row>
    <row r="534" spans="52:57" ht="11.25" customHeight="1" x14ac:dyDescent="0.25">
      <c r="AZ534" s="102" t="s">
        <v>83</v>
      </c>
      <c r="BA534" s="101">
        <f>_xll.qlInterestRateIndexFixingDate(Currency&amp;"ibor"&amp;Tenor,BB534,Trigger)</f>
        <v>43087</v>
      </c>
      <c r="BB534" s="101">
        <f>_xll.qlCalendarAdvance(Calendar,BB533,AZ534,"f",,Trigger)</f>
        <v>43089</v>
      </c>
      <c r="BC534" s="101">
        <f>_xll.qlInterestRateIndexMaturity(Currency&amp;"ibor"&amp;Tenor,BB534,Trigger)</f>
        <v>43271</v>
      </c>
      <c r="BD534" s="246">
        <f>_xll.qlIndexFixing($AD$5,BA534,TRUE,_xll.ohTrigger(Trigger,Trigger6M))</f>
        <v>3.6449548654344725E-3</v>
      </c>
      <c r="BE534" s="246" t="e">
        <f>IFERROR(_xll.qlIndexFixing($BF$1,BA534,,_xll.ohTrigger(Trigger,Trigger6M)),#N/A)</f>
        <v>#N/A</v>
      </c>
    </row>
    <row r="535" spans="52:57" ht="11.25" customHeight="1" x14ac:dyDescent="0.25">
      <c r="AZ535" s="102" t="s">
        <v>83</v>
      </c>
      <c r="BA535" s="101">
        <f>_xll.qlInterestRateIndexFixingDate(Currency&amp;"ibor"&amp;Tenor,BB535,Trigger)</f>
        <v>43090</v>
      </c>
      <c r="BB535" s="101">
        <f>_xll.qlCalendarAdvance(Calendar,BB534,AZ535,"f",,Trigger)</f>
        <v>43096</v>
      </c>
      <c r="BC535" s="101">
        <f>_xll.qlInterestRateIndexMaturity(Currency&amp;"ibor"&amp;Tenor,BB535,Trigger)</f>
        <v>43278</v>
      </c>
      <c r="BD535" s="246">
        <f>_xll.qlIndexFixing($AD$5,BA535,TRUE,_xll.ohTrigger(Trigger,Trigger6M))</f>
        <v>3.6753070902154836E-3</v>
      </c>
      <c r="BE535" s="246" t="e">
        <f>IFERROR(_xll.qlIndexFixing($BF$1,BA535,,_xll.ohTrigger(Trigger,Trigger6M)),#N/A)</f>
        <v>#N/A</v>
      </c>
    </row>
    <row r="536" spans="52:57" ht="11.25" customHeight="1" x14ac:dyDescent="0.25">
      <c r="AZ536" s="102" t="s">
        <v>83</v>
      </c>
      <c r="BA536" s="101">
        <f>_xll.qlInterestRateIndexFixingDate(Currency&amp;"ibor"&amp;Tenor,BB536,Trigger)</f>
        <v>43098</v>
      </c>
      <c r="BB536" s="101">
        <f>_xll.qlCalendarAdvance(Calendar,BB535,AZ536,"f",,Trigger)</f>
        <v>43103</v>
      </c>
      <c r="BC536" s="101">
        <f>_xll.qlInterestRateIndexMaturity(Currency&amp;"ibor"&amp;Tenor,BB536,Trigger)</f>
        <v>43284</v>
      </c>
      <c r="BD536" s="246">
        <f>_xll.qlIndexFixing($AD$5,BA536,TRUE,_xll.ohTrigger(Trigger,Trigger6M))</f>
        <v>3.7034726773568952E-3</v>
      </c>
      <c r="BE536" s="246" t="e">
        <f>IFERROR(_xll.qlIndexFixing($BF$1,BA536,,_xll.ohTrigger(Trigger,Trigger6M)),#N/A)</f>
        <v>#N/A</v>
      </c>
    </row>
    <row r="537" spans="52:57" ht="11.25" customHeight="1" x14ac:dyDescent="0.25">
      <c r="AZ537" s="102" t="s">
        <v>83</v>
      </c>
      <c r="BA537" s="101">
        <f>_xll.qlInterestRateIndexFixingDate(Currency&amp;"ibor"&amp;Tenor,BB537,Trigger)</f>
        <v>43108</v>
      </c>
      <c r="BB537" s="101">
        <f>_xll.qlCalendarAdvance(Calendar,BB536,AZ537,"f",,Trigger)</f>
        <v>43110</v>
      </c>
      <c r="BC537" s="101">
        <f>_xll.qlInterestRateIndexMaturity(Currency&amp;"ibor"&amp;Tenor,BB537,Trigger)</f>
        <v>43291</v>
      </c>
      <c r="BD537" s="246">
        <f>_xll.qlIndexFixing($AD$5,BA537,TRUE,_xll.ohTrigger(Trigger,Trigger6M))</f>
        <v>3.733825485477512E-3</v>
      </c>
      <c r="BE537" s="246" t="e">
        <f>IFERROR(_xll.qlIndexFixing($BF$1,BA537,,_xll.ohTrigger(Trigger,Trigger6M)),#N/A)</f>
        <v>#N/A</v>
      </c>
    </row>
    <row r="538" spans="52:57" ht="11.25" customHeight="1" x14ac:dyDescent="0.25">
      <c r="AZ538" s="102" t="s">
        <v>83</v>
      </c>
      <c r="BA538" s="101">
        <f>_xll.qlInterestRateIndexFixingDate(Currency&amp;"ibor"&amp;Tenor,BB538,Trigger)</f>
        <v>43115</v>
      </c>
      <c r="BB538" s="101">
        <f>_xll.qlCalendarAdvance(Calendar,BB537,AZ538,"f",,Trigger)</f>
        <v>43117</v>
      </c>
      <c r="BC538" s="101">
        <f>_xll.qlInterestRateIndexMaturity(Currency&amp;"ibor"&amp;Tenor,BB538,Trigger)</f>
        <v>43298</v>
      </c>
      <c r="BD538" s="246">
        <f>_xll.qlIndexFixing($AD$5,BA538,TRUE,_xll.ohTrigger(Trigger,Trigger6M))</f>
        <v>3.7641787559425455E-3</v>
      </c>
      <c r="BE538" s="246" t="e">
        <f>IFERROR(_xll.qlIndexFixing($BF$1,BA538,,_xll.ohTrigger(Trigger,Trigger6M)),#N/A)</f>
        <v>#N/A</v>
      </c>
    </row>
    <row r="539" spans="52:57" ht="11.25" customHeight="1" x14ac:dyDescent="0.25">
      <c r="AZ539" s="102" t="s">
        <v>83</v>
      </c>
      <c r="BA539" s="101">
        <f>_xll.qlInterestRateIndexFixingDate(Currency&amp;"ibor"&amp;Tenor,BB539,Trigger)</f>
        <v>43122</v>
      </c>
      <c r="BB539" s="101">
        <f>_xll.qlCalendarAdvance(Calendar,BB538,AZ539,"f",,Trigger)</f>
        <v>43124</v>
      </c>
      <c r="BC539" s="101">
        <f>_xll.qlInterestRateIndexMaturity(Currency&amp;"ibor"&amp;Tenor,BB539,Trigger)</f>
        <v>43305</v>
      </c>
      <c r="BD539" s="246">
        <f>_xll.qlIndexFixing($AD$5,BA539,TRUE,_xll.ohTrigger(Trigger,Trigger6M))</f>
        <v>3.7945324887595036E-3</v>
      </c>
      <c r="BE539" s="246" t="e">
        <f>IFERROR(_xll.qlIndexFixing($BF$1,BA539,,_xll.ohTrigger(Trigger,Trigger6M)),#N/A)</f>
        <v>#N/A</v>
      </c>
    </row>
    <row r="540" spans="52:57" ht="11.25" customHeight="1" x14ac:dyDescent="0.25">
      <c r="AZ540" s="102" t="s">
        <v>83</v>
      </c>
      <c r="BA540" s="101">
        <f>_xll.qlInterestRateIndexFixingDate(Currency&amp;"ibor"&amp;Tenor,BB540,Trigger)</f>
        <v>43129</v>
      </c>
      <c r="BB540" s="101">
        <f>_xll.qlCalendarAdvance(Calendar,BB539,AZ540,"f",,Trigger)</f>
        <v>43131</v>
      </c>
      <c r="BC540" s="101">
        <f>_xll.qlInterestRateIndexMaturity(Currency&amp;"ibor"&amp;Tenor,BB540,Trigger)</f>
        <v>43312</v>
      </c>
      <c r="BD540" s="246">
        <f>_xll.qlIndexFixing($AD$5,BA540,TRUE,_xll.ohTrigger(Trigger,Trigger6M))</f>
        <v>3.8697660870565575E-3</v>
      </c>
      <c r="BE540" s="246" t="e">
        <f>IFERROR(_xll.qlIndexFixing($BF$1,BA540,,_xll.ohTrigger(Trigger,Trigger6M)),#N/A)</f>
        <v>#N/A</v>
      </c>
    </row>
    <row r="541" spans="52:57" ht="11.25" customHeight="1" x14ac:dyDescent="0.25">
      <c r="AZ541" s="102" t="s">
        <v>83</v>
      </c>
      <c r="BA541" s="101">
        <f>_xll.qlInterestRateIndexFixingDate(Currency&amp;"ibor"&amp;Tenor,BB541,Trigger)</f>
        <v>43136</v>
      </c>
      <c r="BB541" s="101">
        <f>_xll.qlCalendarAdvance(Calendar,BB540,AZ541,"f",,Trigger)</f>
        <v>43138</v>
      </c>
      <c r="BC541" s="101">
        <f>_xll.qlInterestRateIndexMaturity(Currency&amp;"ibor"&amp;Tenor,BB541,Trigger)</f>
        <v>43319</v>
      </c>
      <c r="BD541" s="246">
        <f>_xll.qlIndexFixing($AD$5,BA541,TRUE,_xll.ohTrigger(Trigger,Trigger6M))</f>
        <v>3.945571161478376E-3</v>
      </c>
      <c r="BE541" s="246" t="e">
        <f>IFERROR(_xll.qlIndexFixing($BF$1,BA541,,_xll.ohTrigger(Trigger,Trigger6M)),#N/A)</f>
        <v>#N/A</v>
      </c>
    </row>
    <row r="542" spans="52:57" ht="11.25" customHeight="1" x14ac:dyDescent="0.25">
      <c r="AZ542" s="102" t="s">
        <v>83</v>
      </c>
      <c r="BA542" s="101">
        <f>_xll.qlInterestRateIndexFixingDate(Currency&amp;"ibor"&amp;Tenor,BB542,Trigger)</f>
        <v>43143</v>
      </c>
      <c r="BB542" s="101">
        <f>_xll.qlCalendarAdvance(Calendar,BB541,AZ542,"f",,Trigger)</f>
        <v>43145</v>
      </c>
      <c r="BC542" s="101">
        <f>_xll.qlInterestRateIndexMaturity(Currency&amp;"ibor"&amp;Tenor,BB542,Trigger)</f>
        <v>43326</v>
      </c>
      <c r="BD542" s="246">
        <f>_xll.qlIndexFixing($AD$5,BA542,TRUE,_xll.ohTrigger(Trigger,Trigger6M))</f>
        <v>4.0219477770226907E-3</v>
      </c>
      <c r="BE542" s="246" t="e">
        <f>IFERROR(_xll.qlIndexFixing($BF$1,BA542,,_xll.ohTrigger(Trigger,Trigger6M)),#N/A)</f>
        <v>#N/A</v>
      </c>
    </row>
    <row r="543" spans="52:57" ht="11.25" customHeight="1" x14ac:dyDescent="0.25">
      <c r="AZ543" s="102" t="s">
        <v>83</v>
      </c>
      <c r="BA543" s="101">
        <f>_xll.qlInterestRateIndexFixingDate(Currency&amp;"ibor"&amp;Tenor,BB543,Trigger)</f>
        <v>43150</v>
      </c>
      <c r="BB543" s="101">
        <f>_xll.qlCalendarAdvance(Calendar,BB542,AZ543,"f",,Trigger)</f>
        <v>43152</v>
      </c>
      <c r="BC543" s="101">
        <f>_xll.qlInterestRateIndexMaturity(Currency&amp;"ibor"&amp;Tenor,BB543,Trigger)</f>
        <v>43333</v>
      </c>
      <c r="BD543" s="246">
        <f>_xll.qlIndexFixing($AD$5,BA543,TRUE,_xll.ohTrigger(Trigger,Trigger6M))</f>
        <v>4.0988959991796548E-3</v>
      </c>
      <c r="BE543" s="246" t="e">
        <f>IFERROR(_xll.qlIndexFixing($BF$1,BA543,,_xll.ohTrigger(Trigger,Trigger6M)),#N/A)</f>
        <v>#N/A</v>
      </c>
    </row>
    <row r="544" spans="52:57" ht="11.25" customHeight="1" x14ac:dyDescent="0.25">
      <c r="AZ544" s="102" t="s">
        <v>83</v>
      </c>
      <c r="BA544" s="101">
        <f>_xll.qlInterestRateIndexFixingDate(Currency&amp;"ibor"&amp;Tenor,BB544,Trigger)</f>
        <v>43157</v>
      </c>
      <c r="BB544" s="101">
        <f>_xll.qlCalendarAdvance(Calendar,BB543,AZ544,"f",,Trigger)</f>
        <v>43159</v>
      </c>
      <c r="BC544" s="101">
        <f>_xll.qlInterestRateIndexMaturity(Currency&amp;"ibor"&amp;Tenor,BB544,Trigger)</f>
        <v>43343</v>
      </c>
      <c r="BD544" s="246">
        <f>_xll.qlIndexFixing($AD$5,BA544,TRUE,_xll.ohTrigger(Trigger,Trigger6M))</f>
        <v>4.1992969713670111E-3</v>
      </c>
      <c r="BE544" s="246" t="e">
        <f>IFERROR(_xll.qlIndexFixing($BF$1,BA544,,_xll.ohTrigger(Trigger,Trigger6M)),#N/A)</f>
        <v>#N/A</v>
      </c>
    </row>
    <row r="545" spans="52:57" ht="11.25" customHeight="1" x14ac:dyDescent="0.25">
      <c r="AZ545" s="102" t="s">
        <v>83</v>
      </c>
      <c r="BA545" s="101">
        <f>_xll.qlInterestRateIndexFixingDate(Currency&amp;"ibor"&amp;Tenor,BB545,Trigger)</f>
        <v>43164</v>
      </c>
      <c r="BB545" s="101">
        <f>_xll.qlCalendarAdvance(Calendar,BB544,AZ545,"f",,Trigger)</f>
        <v>43166</v>
      </c>
      <c r="BC545" s="101">
        <f>_xll.qlInterestRateIndexMaturity(Currency&amp;"ibor"&amp;Tenor,BB545,Trigger)</f>
        <v>43350</v>
      </c>
      <c r="BD545" s="246">
        <f>_xll.qlIndexFixing($AD$5,BA545,TRUE,_xll.ohTrigger(Trigger,Trigger6M))</f>
        <v>4.2768537513739107E-3</v>
      </c>
      <c r="BE545" s="246" t="e">
        <f>IFERROR(_xll.qlIndexFixing($BF$1,BA545,,_xll.ohTrigger(Trigger,Trigger6M)),#N/A)</f>
        <v>#N/A</v>
      </c>
    </row>
    <row r="546" spans="52:57" ht="11.25" customHeight="1" x14ac:dyDescent="0.25">
      <c r="AZ546" s="102" t="s">
        <v>83</v>
      </c>
      <c r="BA546" s="101">
        <f>_xll.qlInterestRateIndexFixingDate(Currency&amp;"ibor"&amp;Tenor,BB546,Trigger)</f>
        <v>43171</v>
      </c>
      <c r="BB546" s="101">
        <f>_xll.qlCalendarAdvance(Calendar,BB545,AZ546,"f",,Trigger)</f>
        <v>43173</v>
      </c>
      <c r="BC546" s="101">
        <f>_xll.qlInterestRateIndexMaturity(Currency&amp;"ibor"&amp;Tenor,BB546,Trigger)</f>
        <v>43357</v>
      </c>
      <c r="BD546" s="246">
        <f>_xll.qlIndexFixing($AD$5,BA546,TRUE,_xll.ohTrigger(Trigger,Trigger6M))</f>
        <v>4.3549730988660159E-3</v>
      </c>
      <c r="BE546" s="246" t="e">
        <f>IFERROR(_xll.qlIndexFixing($BF$1,BA546,,_xll.ohTrigger(Trigger,Trigger6M)),#N/A)</f>
        <v>#N/A</v>
      </c>
    </row>
    <row r="547" spans="52:57" ht="11.25" customHeight="1" x14ac:dyDescent="0.25">
      <c r="AZ547" s="102" t="s">
        <v>83</v>
      </c>
      <c r="BA547" s="101">
        <f>_xll.qlInterestRateIndexFixingDate(Currency&amp;"ibor"&amp;Tenor,BB547,Trigger)</f>
        <v>43178</v>
      </c>
      <c r="BB547" s="101">
        <f>_xll.qlCalendarAdvance(Calendar,BB546,AZ547,"f",,Trigger)</f>
        <v>43180</v>
      </c>
      <c r="BC547" s="101">
        <f>_xll.qlInterestRateIndexMaturity(Currency&amp;"ibor"&amp;Tenor,BB547,Trigger)</f>
        <v>43364</v>
      </c>
      <c r="BD547" s="246">
        <f>_xll.qlIndexFixing($AD$5,BA547,TRUE,_xll.ohTrigger(Trigger,Trigger6M))</f>
        <v>4.4336550808371277E-3</v>
      </c>
      <c r="BE547" s="246" t="e">
        <f>IFERROR(_xll.qlIndexFixing($BF$1,BA547,,_xll.ohTrigger(Trigger,Trigger6M)),#N/A)</f>
        <v>#N/A</v>
      </c>
    </row>
    <row r="548" spans="52:57" ht="11.25" customHeight="1" x14ac:dyDescent="0.25">
      <c r="AZ548" s="102" t="s">
        <v>83</v>
      </c>
      <c r="BA548" s="101">
        <f>_xll.qlInterestRateIndexFixingDate(Currency&amp;"ibor"&amp;Tenor,BB548,Trigger)</f>
        <v>43185</v>
      </c>
      <c r="BB548" s="101">
        <f>_xll.qlCalendarAdvance(Calendar,BB547,AZ548,"f",,Trigger)</f>
        <v>43187</v>
      </c>
      <c r="BC548" s="101">
        <f>_xll.qlInterestRateIndexMaturity(Currency&amp;"ibor"&amp;Tenor,BB548,Trigger)</f>
        <v>43371</v>
      </c>
      <c r="BD548" s="246">
        <f>_xll.qlIndexFixing($AD$5,BA548,TRUE,_xll.ohTrigger(Trigger,Trigger6M))</f>
        <v>4.5128997647654427E-3</v>
      </c>
      <c r="BE548" s="246" t="e">
        <f>IFERROR(_xll.qlIndexFixing($BF$1,BA548,,_xll.ohTrigger(Trigger,Trigger6M)),#N/A)</f>
        <v>#N/A</v>
      </c>
    </row>
    <row r="549" spans="52:57" ht="11.25" customHeight="1" x14ac:dyDescent="0.25">
      <c r="AZ549" s="102" t="s">
        <v>83</v>
      </c>
      <c r="BA549" s="101">
        <f>_xll.qlInterestRateIndexFixingDate(Currency&amp;"ibor"&amp;Tenor,BB549,Trigger)</f>
        <v>43188</v>
      </c>
      <c r="BB549" s="101">
        <f>_xll.qlCalendarAdvance(Calendar,BB548,AZ549,"f",,Trigger)</f>
        <v>43194</v>
      </c>
      <c r="BC549" s="101">
        <f>_xll.qlInterestRateIndexMaturity(Currency&amp;"ibor"&amp;Tenor,BB549,Trigger)</f>
        <v>43377</v>
      </c>
      <c r="BD549" s="246">
        <f>_xll.qlIndexFixing($AD$5,BA549,TRUE,_xll.ohTrigger(Trigger,Trigger6M))</f>
        <v>4.5860399910701757E-3</v>
      </c>
      <c r="BE549" s="246" t="e">
        <f>IFERROR(_xll.qlIndexFixing($BF$1,BA549,,_xll.ohTrigger(Trigger,Trigger6M)),#N/A)</f>
        <v>#N/A</v>
      </c>
    </row>
    <row r="550" spans="52:57" ht="11.25" customHeight="1" x14ac:dyDescent="0.25">
      <c r="AZ550" s="102" t="s">
        <v>83</v>
      </c>
      <c r="BA550" s="101">
        <f>_xll.qlInterestRateIndexFixingDate(Currency&amp;"ibor"&amp;Tenor,BB550,Trigger)</f>
        <v>43199</v>
      </c>
      <c r="BB550" s="101">
        <f>_xll.qlCalendarAdvance(Calendar,BB549,AZ550,"f",,Trigger)</f>
        <v>43201</v>
      </c>
      <c r="BC550" s="101">
        <f>_xll.qlInterestRateIndexMaturity(Currency&amp;"ibor"&amp;Tenor,BB550,Trigger)</f>
        <v>43384</v>
      </c>
      <c r="BD550" s="246">
        <f>_xll.qlIndexFixing($AD$5,BA550,TRUE,_xll.ohTrigger(Trigger,Trigger6M))</f>
        <v>4.6666018408659787E-3</v>
      </c>
      <c r="BE550" s="246" t="e">
        <f>IFERROR(_xll.qlIndexFixing($BF$1,BA550,,_xll.ohTrigger(Trigger,Trigger6M)),#N/A)</f>
        <v>#N/A</v>
      </c>
    </row>
    <row r="551" spans="52:57" ht="11.25" customHeight="1" x14ac:dyDescent="0.25">
      <c r="AZ551" s="102" t="s">
        <v>83</v>
      </c>
      <c r="BA551" s="101">
        <f>_xll.qlInterestRateIndexFixingDate(Currency&amp;"ibor"&amp;Tenor,BB551,Trigger)</f>
        <v>43206</v>
      </c>
      <c r="BB551" s="101">
        <f>_xll.qlCalendarAdvance(Calendar,BB550,AZ551,"f",,Trigger)</f>
        <v>43208</v>
      </c>
      <c r="BC551" s="101">
        <f>_xll.qlInterestRateIndexMaturity(Currency&amp;"ibor"&amp;Tenor,BB551,Trigger)</f>
        <v>43391</v>
      </c>
      <c r="BD551" s="246">
        <f>_xll.qlIndexFixing($AD$5,BA551,TRUE,_xll.ohTrigger(Trigger,Trigger6M))</f>
        <v>4.7477296445392059E-3</v>
      </c>
      <c r="BE551" s="246" t="e">
        <f>IFERROR(_xll.qlIndexFixing($BF$1,BA551,,_xll.ohTrigger(Trigger,Trigger6M)),#N/A)</f>
        <v>#N/A</v>
      </c>
    </row>
    <row r="552" spans="52:57" ht="11.25" customHeight="1" x14ac:dyDescent="0.25">
      <c r="AZ552" s="102" t="s">
        <v>83</v>
      </c>
      <c r="BA552" s="101">
        <f>_xll.qlInterestRateIndexFixingDate(Currency&amp;"ibor"&amp;Tenor,BB552,Trigger)</f>
        <v>43213</v>
      </c>
      <c r="BB552" s="101">
        <f>_xll.qlCalendarAdvance(Calendar,BB551,AZ552,"f",,Trigger)</f>
        <v>43215</v>
      </c>
      <c r="BC552" s="101">
        <f>_xll.qlInterestRateIndexMaturity(Currency&amp;"ibor"&amp;Tenor,BB552,Trigger)</f>
        <v>43398</v>
      </c>
      <c r="BD552" s="246">
        <f>_xll.qlIndexFixing($AD$5,BA552,TRUE,_xll.ohTrigger(Trigger,Trigger6M))</f>
        <v>4.8294234716722293E-3</v>
      </c>
      <c r="BE552" s="246" t="e">
        <f>IFERROR(_xll.qlIndexFixing($BF$1,BA552,,_xll.ohTrigger(Trigger,Trigger6M)),#N/A)</f>
        <v>#N/A</v>
      </c>
    </row>
    <row r="553" spans="52:57" ht="11.25" customHeight="1" x14ac:dyDescent="0.25">
      <c r="AZ553" s="102" t="s">
        <v>83</v>
      </c>
      <c r="BA553" s="101">
        <f>_xll.qlInterestRateIndexFixingDate(Currency&amp;"ibor"&amp;Tenor,BB553,Trigger)</f>
        <v>43217</v>
      </c>
      <c r="BB553" s="101">
        <f>_xll.qlCalendarAdvance(Calendar,BB552,AZ553,"f",,Trigger)</f>
        <v>43222</v>
      </c>
      <c r="BC553" s="101">
        <f>_xll.qlInterestRateIndexMaturity(Currency&amp;"ibor"&amp;Tenor,BB553,Trigger)</f>
        <v>43406</v>
      </c>
      <c r="BD553" s="246">
        <f>_xll.qlIndexFixing($AD$5,BA553,TRUE,_xll.ohTrigger(Trigger,Trigger6M))</f>
        <v>4.9175661094061473E-3</v>
      </c>
      <c r="BE553" s="246" t="e">
        <f>IFERROR(_xll.qlIndexFixing($BF$1,BA553,,_xll.ohTrigger(Trigger,Trigger6M)),#N/A)</f>
        <v>#N/A</v>
      </c>
    </row>
    <row r="554" spans="52:57" ht="11.25" customHeight="1" x14ac:dyDescent="0.25">
      <c r="AZ554" s="102" t="s">
        <v>83</v>
      </c>
      <c r="BA554" s="101">
        <f>_xll.qlInterestRateIndexFixingDate(Currency&amp;"ibor"&amp;Tenor,BB554,Trigger)</f>
        <v>43227</v>
      </c>
      <c r="BB554" s="101">
        <f>_xll.qlCalendarAdvance(Calendar,BB553,AZ554,"f",,Trigger)</f>
        <v>43229</v>
      </c>
      <c r="BC554" s="101">
        <f>_xll.qlInterestRateIndexMaturity(Currency&amp;"ibor"&amp;Tenor,BB554,Trigger)</f>
        <v>43413</v>
      </c>
      <c r="BD554" s="246">
        <f>_xll.qlIndexFixing($AD$5,BA554,TRUE,_xll.ohTrigger(Trigger,Trigger6M))</f>
        <v>5.0001884492485542E-3</v>
      </c>
      <c r="BE554" s="246" t="e">
        <f>IFERROR(_xll.qlIndexFixing($BF$1,BA554,,_xll.ohTrigger(Trigger,Trigger6M)),#N/A)</f>
        <v>#N/A</v>
      </c>
    </row>
    <row r="555" spans="52:57" ht="11.25" customHeight="1" x14ac:dyDescent="0.25">
      <c r="AZ555" s="102" t="s">
        <v>83</v>
      </c>
      <c r="BA555" s="101">
        <f>_xll.qlInterestRateIndexFixingDate(Currency&amp;"ibor"&amp;Tenor,BB555,Trigger)</f>
        <v>43234</v>
      </c>
      <c r="BB555" s="101">
        <f>_xll.qlCalendarAdvance(Calendar,BB554,AZ555,"f",,Trigger)</f>
        <v>43236</v>
      </c>
      <c r="BC555" s="101">
        <f>_xll.qlInterestRateIndexMaturity(Currency&amp;"ibor"&amp;Tenor,BB555,Trigger)</f>
        <v>43420</v>
      </c>
      <c r="BD555" s="246">
        <f>_xll.qlIndexFixing($AD$5,BA555,TRUE,_xll.ohTrigger(Trigger,Trigger6M))</f>
        <v>5.0833739769620811E-3</v>
      </c>
      <c r="BE555" s="246" t="e">
        <f>IFERROR(_xll.qlIndexFixing($BF$1,BA555,,_xll.ohTrigger(Trigger,Trigger6M)),#N/A)</f>
        <v>#N/A</v>
      </c>
    </row>
    <row r="556" spans="52:57" ht="11.25" customHeight="1" x14ac:dyDescent="0.25">
      <c r="AZ556" s="102" t="s">
        <v>83</v>
      </c>
      <c r="BA556" s="101">
        <f>_xll.qlInterestRateIndexFixingDate(Currency&amp;"ibor"&amp;Tenor,BB556,Trigger)</f>
        <v>43241</v>
      </c>
      <c r="BB556" s="101">
        <f>_xll.qlCalendarAdvance(Calendar,BB555,AZ556,"f",,Trigger)</f>
        <v>43243</v>
      </c>
      <c r="BC556" s="101">
        <f>_xll.qlInterestRateIndexMaturity(Currency&amp;"ibor"&amp;Tenor,BB556,Trigger)</f>
        <v>43427</v>
      </c>
      <c r="BD556" s="246">
        <f>_xll.qlIndexFixing($AD$5,BA556,TRUE,_xll.ohTrigger(Trigger,Trigger6M))</f>
        <v>5.1671227639039979E-3</v>
      </c>
      <c r="BE556" s="246" t="e">
        <f>IFERROR(_xll.qlIndexFixing($BF$1,BA556,,_xll.ohTrigger(Trigger,Trigger6M)),#N/A)</f>
        <v>#N/A</v>
      </c>
    </row>
    <row r="557" spans="52:57" ht="11.25" customHeight="1" x14ac:dyDescent="0.25">
      <c r="AZ557" s="102" t="s">
        <v>83</v>
      </c>
      <c r="BA557" s="101">
        <f>_xll.qlInterestRateIndexFixingDate(Currency&amp;"ibor"&amp;Tenor,BB557,Trigger)</f>
        <v>43248</v>
      </c>
      <c r="BB557" s="101">
        <f>_xll.qlCalendarAdvance(Calendar,BB556,AZ557,"f",,Trigger)</f>
        <v>43250</v>
      </c>
      <c r="BC557" s="101">
        <f>_xll.qlInterestRateIndexMaturity(Currency&amp;"ibor"&amp;Tenor,BB557,Trigger)</f>
        <v>43434</v>
      </c>
      <c r="BD557" s="246">
        <f>_xll.qlIndexFixing($AD$5,BA557,TRUE,_xll.ohTrigger(Trigger,Trigger6M))</f>
        <v>5.2514348819146638E-3</v>
      </c>
      <c r="BE557" s="246" t="e">
        <f>IFERROR(_xll.qlIndexFixing($BF$1,BA557,,_xll.ohTrigger(Trigger,Trigger6M)),#N/A)</f>
        <v>#N/A</v>
      </c>
    </row>
    <row r="558" spans="52:57" ht="11.25" customHeight="1" x14ac:dyDescent="0.25">
      <c r="AZ558" s="102" t="s">
        <v>83</v>
      </c>
      <c r="BA558" s="101">
        <f>_xll.qlInterestRateIndexFixingDate(Currency&amp;"ibor"&amp;Tenor,BB558,Trigger)</f>
        <v>43255</v>
      </c>
      <c r="BB558" s="101">
        <f>_xll.qlCalendarAdvance(Calendar,BB557,AZ558,"f",,Trigger)</f>
        <v>43257</v>
      </c>
      <c r="BC558" s="101">
        <f>_xll.qlInterestRateIndexMaturity(Currency&amp;"ibor"&amp;Tenor,BB558,Trigger)</f>
        <v>43440</v>
      </c>
      <c r="BD558" s="246">
        <f>_xll.qlIndexFixing($AD$5,BA558,TRUE,_xll.ohTrigger(Trigger,Trigger6M))</f>
        <v>5.3314768851538841E-3</v>
      </c>
      <c r="BE558" s="246" t="e">
        <f>IFERROR(_xll.qlIndexFixing($BF$1,BA558,,_xll.ohTrigger(Trigger,Trigger6M)),#N/A)</f>
        <v>#N/A</v>
      </c>
    </row>
    <row r="559" spans="52:57" ht="11.25" customHeight="1" x14ac:dyDescent="0.25">
      <c r="AZ559" s="102" t="s">
        <v>83</v>
      </c>
      <c r="BA559" s="101">
        <f>_xll.qlInterestRateIndexFixingDate(Currency&amp;"ibor"&amp;Tenor,BB559,Trigger)</f>
        <v>43262</v>
      </c>
      <c r="BB559" s="101">
        <f>_xll.qlCalendarAdvance(Calendar,BB558,AZ559,"f",,Trigger)</f>
        <v>43264</v>
      </c>
      <c r="BC559" s="101">
        <f>_xll.qlInterestRateIndexMaturity(Currency&amp;"ibor"&amp;Tenor,BB559,Trigger)</f>
        <v>43447</v>
      </c>
      <c r="BD559" s="246">
        <f>_xll.qlIndexFixing($AD$5,BA559,TRUE,_xll.ohTrigger(Trigger,Trigger6M))</f>
        <v>5.417134865761457E-3</v>
      </c>
      <c r="BE559" s="246" t="e">
        <f>IFERROR(_xll.qlIndexFixing($BF$1,BA559,,_xll.ohTrigger(Trigger,Trigger6M)),#N/A)</f>
        <v>#N/A</v>
      </c>
    </row>
    <row r="560" spans="52:57" ht="11.25" customHeight="1" x14ac:dyDescent="0.25">
      <c r="AZ560" s="102" t="s">
        <v>83</v>
      </c>
      <c r="BA560" s="101">
        <f>_xll.qlInterestRateIndexFixingDate(Currency&amp;"ibor"&amp;Tenor,BB560,Trigger)</f>
        <v>43269</v>
      </c>
      <c r="BB560" s="101">
        <f>_xll.qlCalendarAdvance(Calendar,BB559,AZ560,"f",,Trigger)</f>
        <v>43271</v>
      </c>
      <c r="BC560" s="101">
        <f>_xll.qlInterestRateIndexMaturity(Currency&amp;"ibor"&amp;Tenor,BB560,Trigger)</f>
        <v>43454</v>
      </c>
      <c r="BD560" s="246">
        <f>_xll.qlIndexFixing($AD$5,BA560,TRUE,_xll.ohTrigger(Trigger,Trigger6M))</f>
        <v>5.5033594440414158E-3</v>
      </c>
      <c r="BE560" s="246" t="e">
        <f>IFERROR(_xll.qlIndexFixing($BF$1,BA560,,_xll.ohTrigger(Trigger,Trigger6M)),#N/A)</f>
        <v>#N/A</v>
      </c>
    </row>
    <row r="561" spans="52:57" ht="11.25" customHeight="1" x14ac:dyDescent="0.25">
      <c r="AZ561" s="102" t="s">
        <v>83</v>
      </c>
      <c r="BA561" s="101">
        <f>_xll.qlInterestRateIndexFixingDate(Currency&amp;"ibor"&amp;Tenor,BB561,Trigger)</f>
        <v>43276</v>
      </c>
      <c r="BB561" s="101">
        <f>_xll.qlCalendarAdvance(Calendar,BB560,AZ561,"f",,Trigger)</f>
        <v>43278</v>
      </c>
      <c r="BC561" s="101">
        <f>_xll.qlInterestRateIndexMaturity(Currency&amp;"ibor"&amp;Tenor,BB561,Trigger)</f>
        <v>43461</v>
      </c>
      <c r="BD561" s="246">
        <f>_xll.qlIndexFixing($AD$5,BA561,TRUE,_xll.ohTrigger(Trigger,Trigger6M))</f>
        <v>5.5901506939669389E-3</v>
      </c>
      <c r="BE561" s="246" t="e">
        <f>IFERROR(_xll.qlIndexFixing($BF$1,BA561,,_xll.ohTrigger(Trigger,Trigger6M)),#N/A)</f>
        <v>#N/A</v>
      </c>
    </row>
    <row r="562" spans="52:57" ht="11.25" customHeight="1" x14ac:dyDescent="0.25">
      <c r="AZ562" s="102" t="s">
        <v>83</v>
      </c>
      <c r="BA562" s="101">
        <f>_xll.qlInterestRateIndexFixingDate(Currency&amp;"ibor"&amp;Tenor,BB562,Trigger)</f>
        <v>43283</v>
      </c>
      <c r="BB562" s="101">
        <f>_xll.qlCalendarAdvance(Calendar,BB561,AZ562,"f",,Trigger)</f>
        <v>43285</v>
      </c>
      <c r="BC562" s="101">
        <f>_xll.qlInterestRateIndexMaturity(Currency&amp;"ibor"&amp;Tenor,BB562,Trigger)</f>
        <v>43469</v>
      </c>
      <c r="BD562" s="246">
        <f>_xll.qlIndexFixing($AD$5,BA562,TRUE,_xll.ohTrigger(Trigger,Trigger6M))</f>
        <v>5.6814479864180966E-3</v>
      </c>
      <c r="BE562" s="246" t="e">
        <f>IFERROR(_xll.qlIndexFixing($BF$1,BA562,,_xll.ohTrigger(Trigger,Trigger6M)),#N/A)</f>
        <v>#N/A</v>
      </c>
    </row>
    <row r="563" spans="52:57" ht="11.25" customHeight="1" x14ac:dyDescent="0.25">
      <c r="AZ563" s="102" t="s">
        <v>83</v>
      </c>
      <c r="BA563" s="101">
        <f>_xll.qlInterestRateIndexFixingDate(Currency&amp;"ibor"&amp;Tenor,BB563,Trigger)</f>
        <v>43290</v>
      </c>
      <c r="BB563" s="101">
        <f>_xll.qlCalendarAdvance(Calendar,BB562,AZ563,"f",,Trigger)</f>
        <v>43292</v>
      </c>
      <c r="BC563" s="101">
        <f>_xll.qlInterestRateIndexMaturity(Currency&amp;"ibor"&amp;Tenor,BB563,Trigger)</f>
        <v>43476</v>
      </c>
      <c r="BD563" s="246">
        <f>_xll.qlIndexFixing($AD$5,BA563,TRUE,_xll.ohTrigger(Trigger,Trigger6M))</f>
        <v>5.7691416266900959E-3</v>
      </c>
      <c r="BE563" s="246" t="e">
        <f>IFERROR(_xll.qlIndexFixing($BF$1,BA563,,_xll.ohTrigger(Trigger,Trigger6M)),#N/A)</f>
        <v>#N/A</v>
      </c>
    </row>
    <row r="564" spans="52:57" ht="11.25" customHeight="1" x14ac:dyDescent="0.25">
      <c r="AZ564" s="102" t="s">
        <v>83</v>
      </c>
      <c r="BA564" s="101">
        <f>_xll.qlInterestRateIndexFixingDate(Currency&amp;"ibor"&amp;Tenor,BB564,Trigger)</f>
        <v>43297</v>
      </c>
      <c r="BB564" s="101">
        <f>_xll.qlCalendarAdvance(Calendar,BB563,AZ564,"f",,Trigger)</f>
        <v>43299</v>
      </c>
      <c r="BC564" s="101">
        <f>_xll.qlInterestRateIndexMaturity(Currency&amp;"ibor"&amp;Tenor,BB564,Trigger)</f>
        <v>43483</v>
      </c>
      <c r="BD564" s="246">
        <f>_xll.qlIndexFixing($AD$5,BA564,TRUE,_xll.ohTrigger(Trigger,Trigger6M))</f>
        <v>5.8573991145133529E-3</v>
      </c>
      <c r="BE564" s="246" t="e">
        <f>IFERROR(_xll.qlIndexFixing($BF$1,BA564,,_xll.ohTrigger(Trigger,Trigger6M)),#N/A)</f>
        <v>#N/A</v>
      </c>
    </row>
    <row r="565" spans="52:57" ht="11.25" customHeight="1" x14ac:dyDescent="0.25">
      <c r="AZ565" s="102" t="s">
        <v>83</v>
      </c>
      <c r="BA565" s="101">
        <f>_xll.qlInterestRateIndexFixingDate(Currency&amp;"ibor"&amp;Tenor,BB565,Trigger)</f>
        <v>43304</v>
      </c>
      <c r="BB565" s="101">
        <f>_xll.qlCalendarAdvance(Calendar,BB564,AZ565,"f",,Trigger)</f>
        <v>43306</v>
      </c>
      <c r="BC565" s="101">
        <f>_xll.qlInterestRateIndexMaturity(Currency&amp;"ibor"&amp;Tenor,BB565,Trigger)</f>
        <v>43490</v>
      </c>
      <c r="BD565" s="246">
        <f>_xll.qlIndexFixing($AD$5,BA565,TRUE,_xll.ohTrigger(Trigger,Trigger6M))</f>
        <v>5.9399410535197709E-3</v>
      </c>
      <c r="BE565" s="246" t="e">
        <f>IFERROR(_xll.qlIndexFixing($BF$1,BA565,,_xll.ohTrigger(Trigger,Trigger6M)),#N/A)</f>
        <v>#N/A</v>
      </c>
    </row>
    <row r="566" spans="52:57" ht="11.25" customHeight="1" x14ac:dyDescent="0.25">
      <c r="AZ566" s="102" t="s">
        <v>83</v>
      </c>
      <c r="BA566" s="101">
        <f>_xll.qlInterestRateIndexFixingDate(Currency&amp;"ibor"&amp;Tenor,BB566,Trigger)</f>
        <v>43311</v>
      </c>
      <c r="BB566" s="101">
        <f>_xll.qlCalendarAdvance(Calendar,BB565,AZ566,"f",,Trigger)</f>
        <v>43313</v>
      </c>
      <c r="BC566" s="101">
        <f>_xll.qlInterestRateIndexMaturity(Currency&amp;"ibor"&amp;Tenor,BB566,Trigger)</f>
        <v>43497</v>
      </c>
      <c r="BD566" s="246">
        <f>_xll.qlIndexFixing($AD$5,BA566,TRUE,_xll.ohTrigger(Trigger,Trigger6M))</f>
        <v>5.9850484539937104E-3</v>
      </c>
      <c r="BE566" s="246" t="e">
        <f>IFERROR(_xll.qlIndexFixing($BF$1,BA566,,_xll.ohTrigger(Trigger,Trigger6M)),#N/A)</f>
        <v>#N/A</v>
      </c>
    </row>
    <row r="567" spans="52:57" ht="11.25" customHeight="1" x14ac:dyDescent="0.25">
      <c r="AZ567" s="102" t="s">
        <v>83</v>
      </c>
      <c r="BA567" s="101">
        <f>_xll.qlInterestRateIndexFixingDate(Currency&amp;"ibor"&amp;Tenor,BB567,Trigger)</f>
        <v>43318</v>
      </c>
      <c r="BB567" s="101">
        <f>_xll.qlCalendarAdvance(Calendar,BB566,AZ567,"f",,Trigger)</f>
        <v>43320</v>
      </c>
      <c r="BC567" s="101">
        <f>_xll.qlInterestRateIndexMaturity(Currency&amp;"ibor"&amp;Tenor,BB567,Trigger)</f>
        <v>43504</v>
      </c>
      <c r="BD567" s="246">
        <f>_xll.qlIndexFixing($AD$5,BA567,TRUE,_xll.ohTrigger(Trigger,Trigger6M))</f>
        <v>6.030156891266558E-3</v>
      </c>
      <c r="BE567" s="246" t="e">
        <f>IFERROR(_xll.qlIndexFixing($BF$1,BA567,,_xll.ohTrigger(Trigger,Trigger6M)),#N/A)</f>
        <v>#N/A</v>
      </c>
    </row>
    <row r="568" spans="52:57" ht="11.25" customHeight="1" x14ac:dyDescent="0.25">
      <c r="AZ568" s="102" t="s">
        <v>83</v>
      </c>
      <c r="BA568" s="101">
        <f>_xll.qlInterestRateIndexFixingDate(Currency&amp;"ibor"&amp;Tenor,BB568,Trigger)</f>
        <v>43325</v>
      </c>
      <c r="BB568" s="101">
        <f>_xll.qlCalendarAdvance(Calendar,BB567,AZ568,"f",,Trigger)</f>
        <v>43327</v>
      </c>
      <c r="BC568" s="101">
        <f>_xll.qlInterestRateIndexMaturity(Currency&amp;"ibor"&amp;Tenor,BB568,Trigger)</f>
        <v>43511</v>
      </c>
      <c r="BD568" s="246">
        <f>_xll.qlIndexFixing($AD$5,BA568,TRUE,_xll.ohTrigger(Trigger,Trigger6M))</f>
        <v>6.0752663653622068E-3</v>
      </c>
      <c r="BE568" s="246" t="e">
        <f>IFERROR(_xll.qlIndexFixing($BF$1,BA568,,_xll.ohTrigger(Trigger,Trigger6M)),#N/A)</f>
        <v>#N/A</v>
      </c>
    </row>
    <row r="569" spans="52:57" ht="11.25" customHeight="1" x14ac:dyDescent="0.25">
      <c r="AZ569" s="102" t="s">
        <v>83</v>
      </c>
      <c r="BA569" s="101">
        <f>_xll.qlInterestRateIndexFixingDate(Currency&amp;"ibor"&amp;Tenor,BB569,Trigger)</f>
        <v>43332</v>
      </c>
      <c r="BB569" s="101">
        <f>_xll.qlCalendarAdvance(Calendar,BB568,AZ569,"f",,Trigger)</f>
        <v>43334</v>
      </c>
      <c r="BC569" s="101">
        <f>_xll.qlInterestRateIndexMaturity(Currency&amp;"ibor"&amp;Tenor,BB569,Trigger)</f>
        <v>43518</v>
      </c>
      <c r="BD569" s="246">
        <f>_xll.qlIndexFixing($AD$5,BA569,TRUE,_xll.ohTrigger(Trigger,Trigger6M))</f>
        <v>6.1203768763036818E-3</v>
      </c>
      <c r="BE569" s="246" t="e">
        <f>IFERROR(_xll.qlIndexFixing($BF$1,BA569,,_xll.ohTrigger(Trigger,Trigger6M)),#N/A)</f>
        <v>#N/A</v>
      </c>
    </row>
    <row r="570" spans="52:57" ht="11.25" customHeight="1" x14ac:dyDescent="0.25">
      <c r="AZ570" s="102" t="s">
        <v>83</v>
      </c>
      <c r="BA570" s="101">
        <f>_xll.qlInterestRateIndexFixingDate(Currency&amp;"ibor"&amp;Tenor,BB570,Trigger)</f>
        <v>43339</v>
      </c>
      <c r="BB570" s="101">
        <f>_xll.qlCalendarAdvance(Calendar,BB569,AZ570,"f",,Trigger)</f>
        <v>43341</v>
      </c>
      <c r="BC570" s="101">
        <f>_xll.qlInterestRateIndexMaturity(Currency&amp;"ibor"&amp;Tenor,BB570,Trigger)</f>
        <v>43524</v>
      </c>
      <c r="BD570" s="246">
        <f>_xll.qlIndexFixing($AD$5,BA570,TRUE,_xll.ohTrigger(Trigger,Trigger6M))</f>
        <v>6.162213450892383E-3</v>
      </c>
      <c r="BE570" s="246" t="e">
        <f>IFERROR(_xll.qlIndexFixing($BF$1,BA570,,_xll.ohTrigger(Trigger,Trigger6M)),#N/A)</f>
        <v>#N/A</v>
      </c>
    </row>
    <row r="571" spans="52:57" ht="11.25" customHeight="1" x14ac:dyDescent="0.25">
      <c r="AZ571" s="102" t="s">
        <v>83</v>
      </c>
      <c r="BA571" s="101">
        <f>_xll.qlInterestRateIndexFixingDate(Currency&amp;"ibor"&amp;Tenor,BB571,Trigger)</f>
        <v>43346</v>
      </c>
      <c r="BB571" s="101">
        <f>_xll.qlCalendarAdvance(Calendar,BB570,AZ571,"f",,Trigger)</f>
        <v>43348</v>
      </c>
      <c r="BC571" s="101">
        <f>_xll.qlInterestRateIndexMaturity(Currency&amp;"ibor"&amp;Tenor,BB571,Trigger)</f>
        <v>43529</v>
      </c>
      <c r="BD571" s="246">
        <f>_xll.qlIndexFixing($AD$5,BA571,TRUE,_xll.ohTrigger(Trigger,Trigger6M))</f>
        <v>6.2007738959148524E-3</v>
      </c>
      <c r="BE571" s="246" t="e">
        <f>IFERROR(_xll.qlIndexFixing($BF$1,BA571,,_xll.ohTrigger(Trigger,Trigger6M)),#N/A)</f>
        <v>#N/A</v>
      </c>
    </row>
    <row r="572" spans="52:57" ht="11.25" customHeight="1" x14ac:dyDescent="0.25">
      <c r="AZ572" s="102" t="s">
        <v>83</v>
      </c>
      <c r="BA572" s="101">
        <f>_xll.qlInterestRateIndexFixingDate(Currency&amp;"ibor"&amp;Tenor,BB572,Trigger)</f>
        <v>43353</v>
      </c>
      <c r="BB572" s="101">
        <f>_xll.qlCalendarAdvance(Calendar,BB571,AZ572,"f",,Trigger)</f>
        <v>43355</v>
      </c>
      <c r="BC572" s="101">
        <f>_xll.qlInterestRateIndexMaturity(Currency&amp;"ibor"&amp;Tenor,BB572,Trigger)</f>
        <v>43536</v>
      </c>
      <c r="BD572" s="246">
        <f>_xll.qlIndexFixing($AD$5,BA572,TRUE,_xll.ohTrigger(Trigger,Trigger6M))</f>
        <v>6.2458849594231843E-3</v>
      </c>
      <c r="BE572" s="246" t="e">
        <f>IFERROR(_xll.qlIndexFixing($BF$1,BA572,,_xll.ohTrigger(Trigger,Trigger6M)),#N/A)</f>
        <v>#N/A</v>
      </c>
    </row>
    <row r="573" spans="52:57" ht="11.25" customHeight="1" x14ac:dyDescent="0.25">
      <c r="AZ573" s="102" t="s">
        <v>83</v>
      </c>
      <c r="BA573" s="101">
        <f>_xll.qlInterestRateIndexFixingDate(Currency&amp;"ibor"&amp;Tenor,BB573,Trigger)</f>
        <v>43360</v>
      </c>
      <c r="BB573" s="101">
        <f>_xll.qlCalendarAdvance(Calendar,BB572,AZ573,"f",,Trigger)</f>
        <v>43362</v>
      </c>
      <c r="BC573" s="101">
        <f>_xll.qlInterestRateIndexMaturity(Currency&amp;"ibor"&amp;Tenor,BB573,Trigger)</f>
        <v>43543</v>
      </c>
      <c r="BD573" s="246">
        <f>_xll.qlIndexFixing($AD$5,BA573,TRUE,_xll.ohTrigger(Trigger,Trigger6M))</f>
        <v>6.2909970429081054E-3</v>
      </c>
      <c r="BE573" s="246" t="e">
        <f>IFERROR(_xll.qlIndexFixing($BF$1,BA573,,_xll.ohTrigger(Trigger,Trigger6M)),#N/A)</f>
        <v>#N/A</v>
      </c>
    </row>
    <row r="574" spans="52:57" ht="11.25" customHeight="1" x14ac:dyDescent="0.25">
      <c r="AZ574" s="102" t="s">
        <v>83</v>
      </c>
      <c r="BA574" s="101">
        <f>_xll.qlInterestRateIndexFixingDate(Currency&amp;"ibor"&amp;Tenor,BB574,Trigger)</f>
        <v>43367</v>
      </c>
      <c r="BB574" s="101">
        <f>_xll.qlCalendarAdvance(Calendar,BB573,AZ574,"f",,Trigger)</f>
        <v>43369</v>
      </c>
      <c r="BC574" s="101">
        <f>_xll.qlInterestRateIndexMaturity(Currency&amp;"ibor"&amp;Tenor,BB574,Trigger)</f>
        <v>43550</v>
      </c>
      <c r="BD574" s="246">
        <f>_xll.qlIndexFixing($AD$5,BA574,TRUE,_xll.ohTrigger(Trigger,Trigger6M))</f>
        <v>6.336110146393464E-3</v>
      </c>
      <c r="BE574" s="246" t="e">
        <f>IFERROR(_xll.qlIndexFixing($BF$1,BA574,,_xll.ohTrigger(Trigger,Trigger6M)),#N/A)</f>
        <v>#N/A</v>
      </c>
    </row>
    <row r="575" spans="52:57" ht="11.25" customHeight="1" x14ac:dyDescent="0.25">
      <c r="AZ575" s="102" t="s">
        <v>83</v>
      </c>
      <c r="BA575" s="101">
        <f>_xll.qlInterestRateIndexFixingDate(Currency&amp;"ibor"&amp;Tenor,BB575,Trigger)</f>
        <v>43374</v>
      </c>
      <c r="BB575" s="101">
        <f>_xll.qlCalendarAdvance(Calendar,BB574,AZ575,"f",,Trigger)</f>
        <v>43376</v>
      </c>
      <c r="BC575" s="101">
        <f>_xll.qlInterestRateIndexMaturity(Currency&amp;"ibor"&amp;Tenor,BB575,Trigger)</f>
        <v>43558</v>
      </c>
      <c r="BD575" s="246">
        <f>_xll.qlIndexFixing($AD$5,BA575,TRUE,_xll.ohTrigger(Trigger,Trigger6M))</f>
        <v>6.3845032989059821E-3</v>
      </c>
      <c r="BE575" s="246" t="e">
        <f>IFERROR(_xll.qlIndexFixing($BF$1,BA575,,_xll.ohTrigger(Trigger,Trigger6M)),#N/A)</f>
        <v>#N/A</v>
      </c>
    </row>
    <row r="576" spans="52:57" ht="11.25" customHeight="1" x14ac:dyDescent="0.25">
      <c r="AZ576" s="102" t="s">
        <v>83</v>
      </c>
      <c r="BA576" s="101">
        <f>_xll.qlInterestRateIndexFixingDate(Currency&amp;"ibor"&amp;Tenor,BB576,Trigger)</f>
        <v>43381</v>
      </c>
      <c r="BB576" s="101">
        <f>_xll.qlCalendarAdvance(Calendar,BB575,AZ576,"f",,Trigger)</f>
        <v>43383</v>
      </c>
      <c r="BC576" s="101">
        <f>_xll.qlInterestRateIndexMaturity(Currency&amp;"ibor"&amp;Tenor,BB576,Trigger)</f>
        <v>43565</v>
      </c>
      <c r="BD576" s="246">
        <f>_xll.qlIndexFixing($AD$5,BA576,TRUE,_xll.ohTrigger(Trigger,Trigger6M))</f>
        <v>6.4296193169645797E-3</v>
      </c>
      <c r="BE576" s="246" t="e">
        <f>IFERROR(_xll.qlIndexFixing($BF$1,BA576,,_xll.ohTrigger(Trigger,Trigger6M)),#N/A)</f>
        <v>#N/A</v>
      </c>
    </row>
    <row r="577" spans="52:57" ht="11.25" customHeight="1" x14ac:dyDescent="0.25">
      <c r="AZ577" s="102" t="s">
        <v>83</v>
      </c>
      <c r="BA577" s="101">
        <f>_xll.qlInterestRateIndexFixingDate(Currency&amp;"ibor"&amp;Tenor,BB577,Trigger)</f>
        <v>43388</v>
      </c>
      <c r="BB577" s="101">
        <f>_xll.qlCalendarAdvance(Calendar,BB576,AZ577,"f",,Trigger)</f>
        <v>43390</v>
      </c>
      <c r="BC577" s="101">
        <f>_xll.qlInterestRateIndexMaturity(Currency&amp;"ibor"&amp;Tenor,BB577,Trigger)</f>
        <v>43572</v>
      </c>
      <c r="BD577" s="246">
        <f>_xll.qlIndexFixing($AD$5,BA577,TRUE,_xll.ohTrigger(Trigger,Trigger6M))</f>
        <v>6.4747363607481779E-3</v>
      </c>
      <c r="BE577" s="246" t="e">
        <f>IFERROR(_xll.qlIndexFixing($BF$1,BA577,,_xll.ohTrigger(Trigger,Trigger6M)),#N/A)</f>
        <v>#N/A</v>
      </c>
    </row>
    <row r="578" spans="52:57" ht="11.25" customHeight="1" x14ac:dyDescent="0.25">
      <c r="AZ578" s="102" t="s">
        <v>83</v>
      </c>
      <c r="BA578" s="101">
        <f>_xll.qlInterestRateIndexFixingDate(Currency&amp;"ibor"&amp;Tenor,BB578,Trigger)</f>
        <v>43395</v>
      </c>
      <c r="BB578" s="101">
        <f>_xll.qlCalendarAdvance(Calendar,BB577,AZ578,"f",,Trigger)</f>
        <v>43397</v>
      </c>
      <c r="BC578" s="101">
        <f>_xll.qlInterestRateIndexMaturity(Currency&amp;"ibor"&amp;Tenor,BB578,Trigger)</f>
        <v>43579</v>
      </c>
      <c r="BD578" s="246">
        <f>_xll.qlIndexFixing($AD$5,BA578,TRUE,_xll.ohTrigger(Trigger,Trigger6M))</f>
        <v>6.5198544302796134E-3</v>
      </c>
      <c r="BE578" s="246" t="e">
        <f>IFERROR(_xll.qlIndexFixing($BF$1,BA578,,_xll.ohTrigger(Trigger,Trigger6M)),#N/A)</f>
        <v>#N/A</v>
      </c>
    </row>
    <row r="579" spans="52:57" ht="11.25" customHeight="1" x14ac:dyDescent="0.25">
      <c r="AZ579" s="102" t="s">
        <v>83</v>
      </c>
      <c r="BA579" s="101">
        <f>_xll.qlInterestRateIndexFixingDate(Currency&amp;"ibor"&amp;Tenor,BB579,Trigger)</f>
        <v>43402</v>
      </c>
      <c r="BB579" s="101">
        <f>_xll.qlCalendarAdvance(Calendar,BB578,AZ579,"f",,Trigger)</f>
        <v>43404</v>
      </c>
      <c r="BC579" s="101">
        <f>_xll.qlInterestRateIndexMaturity(Currency&amp;"ibor"&amp;Tenor,BB579,Trigger)</f>
        <v>43585</v>
      </c>
      <c r="BD579" s="246">
        <f>_xll.qlIndexFixing($AD$5,BA579,TRUE,_xll.ohTrigger(Trigger,Trigger6M))</f>
        <v>6.5616909646270668E-3</v>
      </c>
      <c r="BE579" s="246" t="e">
        <f>IFERROR(_xll.qlIndexFixing($BF$1,BA579,,_xll.ohTrigger(Trigger,Trigger6M)),#N/A)</f>
        <v>#N/A</v>
      </c>
    </row>
    <row r="580" spans="52:57" ht="11.25" customHeight="1" x14ac:dyDescent="0.25">
      <c r="AZ580" s="102" t="s">
        <v>83</v>
      </c>
      <c r="BA580" s="101">
        <f>_xll.qlInterestRateIndexFixingDate(Currency&amp;"ibor"&amp;Tenor,BB580,Trigger)</f>
        <v>43409</v>
      </c>
      <c r="BB580" s="101">
        <f>_xll.qlCalendarAdvance(Calendar,BB579,AZ580,"f",,Trigger)</f>
        <v>43411</v>
      </c>
      <c r="BC580" s="101">
        <f>_xll.qlInterestRateIndexMaturity(Currency&amp;"ibor"&amp;Tenor,BB580,Trigger)</f>
        <v>43592</v>
      </c>
      <c r="BD580" s="246">
        <f>_xll.qlIndexFixing($AD$5,BA580,TRUE,_xll.ohTrigger(Trigger,Trigger6M))</f>
        <v>6.6068101885968763E-3</v>
      </c>
      <c r="BE580" s="246" t="e">
        <f>IFERROR(_xll.qlIndexFixing($BF$1,BA580,,_xll.ohTrigger(Trigger,Trigger6M)),#N/A)</f>
        <v>#N/A</v>
      </c>
    </row>
    <row r="581" spans="52:57" ht="11.25" customHeight="1" x14ac:dyDescent="0.25">
      <c r="AZ581" s="102" t="s">
        <v>83</v>
      </c>
      <c r="BA581" s="101">
        <f>_xll.qlInterestRateIndexFixingDate(Currency&amp;"ibor"&amp;Tenor,BB581,Trigger)</f>
        <v>43416</v>
      </c>
      <c r="BB581" s="101">
        <f>_xll.qlCalendarAdvance(Calendar,BB580,AZ581,"f",,Trigger)</f>
        <v>43418</v>
      </c>
      <c r="BC581" s="101">
        <f>_xll.qlInterestRateIndexMaturity(Currency&amp;"ibor"&amp;Tenor,BB581,Trigger)</f>
        <v>43599</v>
      </c>
      <c r="BD581" s="246">
        <f>_xll.qlIndexFixing($AD$5,BA581,TRUE,_xll.ohTrigger(Trigger,Trigger6M))</f>
        <v>6.6519304327278782E-3</v>
      </c>
      <c r="BE581" s="246" t="e">
        <f>IFERROR(_xll.qlIndexFixing($BF$1,BA581,,_xll.ohTrigger(Trigger,Trigger6M)),#N/A)</f>
        <v>#N/A</v>
      </c>
    </row>
    <row r="582" spans="52:57" ht="11.25" customHeight="1" x14ac:dyDescent="0.25">
      <c r="AZ582" s="102" t="s">
        <v>83</v>
      </c>
      <c r="BA582" s="101">
        <f>_xll.qlInterestRateIndexFixingDate(Currency&amp;"ibor"&amp;Tenor,BB582,Trigger)</f>
        <v>43423</v>
      </c>
      <c r="BB582" s="101">
        <f>_xll.qlCalendarAdvance(Calendar,BB581,AZ582,"f",,Trigger)</f>
        <v>43425</v>
      </c>
      <c r="BC582" s="101">
        <f>_xll.qlInterestRateIndexMaturity(Currency&amp;"ibor"&amp;Tenor,BB582,Trigger)</f>
        <v>43606</v>
      </c>
      <c r="BD582" s="246">
        <f>_xll.qlIndexFixing($AD$5,BA582,TRUE,_xll.ohTrigger(Trigger,Trigger6M))</f>
        <v>6.6970516970439225E-3</v>
      </c>
      <c r="BE582" s="246" t="e">
        <f>IFERROR(_xll.qlIndexFixing($BF$1,BA582,,_xll.ohTrigger(Trigger,Trigger6M)),#N/A)</f>
        <v>#N/A</v>
      </c>
    </row>
    <row r="583" spans="52:57" ht="11.25" customHeight="1" x14ac:dyDescent="0.25">
      <c r="AZ583" s="102" t="s">
        <v>83</v>
      </c>
      <c r="BA583" s="101">
        <f>_xll.qlInterestRateIndexFixingDate(Currency&amp;"ibor"&amp;Tenor,BB583,Trigger)</f>
        <v>43430</v>
      </c>
      <c r="BB583" s="101">
        <f>_xll.qlCalendarAdvance(Calendar,BB582,AZ583,"f",,Trigger)</f>
        <v>43432</v>
      </c>
      <c r="BC583" s="101">
        <f>_xll.qlInterestRateIndexMaturity(Currency&amp;"ibor"&amp;Tenor,BB583,Trigger)</f>
        <v>43613</v>
      </c>
      <c r="BD583" s="246">
        <f>_xll.qlIndexFixing($AD$5,BA583,TRUE,_xll.ohTrigger(Trigger,Trigger6M))</f>
        <v>6.742173981566648E-3</v>
      </c>
      <c r="BE583" s="246" t="e">
        <f>IFERROR(_xll.qlIndexFixing($BF$1,BA583,,_xll.ohTrigger(Trigger,Trigger6M)),#N/A)</f>
        <v>#N/A</v>
      </c>
    </row>
    <row r="584" spans="52:57" ht="11.25" customHeight="1" x14ac:dyDescent="0.25">
      <c r="AZ584" s="102" t="s">
        <v>83</v>
      </c>
      <c r="BA584" s="101">
        <f>_xll.qlInterestRateIndexFixingDate(Currency&amp;"ibor"&amp;Tenor,BB584,Trigger)</f>
        <v>43437</v>
      </c>
      <c r="BB584" s="101">
        <f>_xll.qlCalendarAdvance(Calendar,BB583,AZ584,"f",,Trigger)</f>
        <v>43439</v>
      </c>
      <c r="BC584" s="101">
        <f>_xll.qlInterestRateIndexMaturity(Currency&amp;"ibor"&amp;Tenor,BB584,Trigger)</f>
        <v>43621</v>
      </c>
      <c r="BD584" s="246">
        <f>_xll.qlIndexFixing($AD$5,BA584,TRUE,_xll.ohTrigger(Trigger,Trigger6M))</f>
        <v>6.7905843894873856E-3</v>
      </c>
      <c r="BE584" s="246" t="e">
        <f>IFERROR(_xll.qlIndexFixing($BF$1,BA584,,_xll.ohTrigger(Trigger,Trigger6M)),#N/A)</f>
        <v>#N/A</v>
      </c>
    </row>
    <row r="585" spans="52:57" ht="11.25" customHeight="1" x14ac:dyDescent="0.25">
      <c r="AZ585" s="102" t="s">
        <v>83</v>
      </c>
      <c r="BA585" s="101">
        <f>_xll.qlInterestRateIndexFixingDate(Currency&amp;"ibor"&amp;Tenor,BB585,Trigger)</f>
        <v>43444</v>
      </c>
      <c r="BB585" s="101">
        <f>_xll.qlCalendarAdvance(Calendar,BB584,AZ585,"f",,Trigger)</f>
        <v>43446</v>
      </c>
      <c r="BC585" s="101">
        <f>_xll.qlInterestRateIndexMaturity(Currency&amp;"ibor"&amp;Tenor,BB585,Trigger)</f>
        <v>43628</v>
      </c>
      <c r="BD585" s="246">
        <f>_xll.qlIndexFixing($AD$5,BA585,TRUE,_xll.ohTrigger(Trigger,Trigger6M))</f>
        <v>6.835709639909429E-3</v>
      </c>
      <c r="BE585" s="246" t="e">
        <f>IFERROR(_xll.qlIndexFixing($BF$1,BA585,,_xll.ohTrigger(Trigger,Trigger6M)),#N/A)</f>
        <v>#N/A</v>
      </c>
    </row>
    <row r="586" spans="52:57" ht="11.25" customHeight="1" x14ac:dyDescent="0.25">
      <c r="AZ586" s="102" t="s">
        <v>83</v>
      </c>
      <c r="BA586" s="101">
        <f>_xll.qlInterestRateIndexFixingDate(Currency&amp;"ibor"&amp;Tenor,BB586,Trigger)</f>
        <v>43451</v>
      </c>
      <c r="BB586" s="101">
        <f>_xll.qlCalendarAdvance(Calendar,BB585,AZ586,"f",,Trigger)</f>
        <v>43453</v>
      </c>
      <c r="BC586" s="101">
        <f>_xll.qlInterestRateIndexMaturity(Currency&amp;"ibor"&amp;Tenor,BB586,Trigger)</f>
        <v>43635</v>
      </c>
      <c r="BD586" s="246">
        <f>_xll.qlIndexFixing($AD$5,BA586,TRUE,_xll.ohTrigger(Trigger,Trigger6M))</f>
        <v>6.8808359162659746E-3</v>
      </c>
      <c r="BE586" s="246" t="e">
        <f>IFERROR(_xll.qlIndexFixing($BF$1,BA586,,_xll.ohTrigger(Trigger,Trigger6M)),#N/A)</f>
        <v>#N/A</v>
      </c>
    </row>
    <row r="587" spans="52:57" ht="11.25" customHeight="1" x14ac:dyDescent="0.25">
      <c r="AZ587" s="102" t="s">
        <v>83</v>
      </c>
      <c r="BA587" s="101">
        <f>_xll.qlInterestRateIndexFixingDate(Currency&amp;"ibor"&amp;Tenor,BB587,Trigger)</f>
        <v>43455</v>
      </c>
      <c r="BB587" s="101">
        <f>_xll.qlCalendarAdvance(Calendar,BB586,AZ587,"f",,Trigger)</f>
        <v>43461</v>
      </c>
      <c r="BC587" s="101">
        <f>_xll.qlInterestRateIndexMaturity(Currency&amp;"ibor"&amp;Tenor,BB587,Trigger)</f>
        <v>43643</v>
      </c>
      <c r="BD587" s="246">
        <f>_xll.qlIndexFixing($AD$5,BA587,TRUE,_xll.ohTrigger(Trigger,Trigger6M))</f>
        <v>6.9324100598077525E-3</v>
      </c>
      <c r="BE587" s="246" t="e">
        <f>IFERROR(_xll.qlIndexFixing($BF$1,BA587,,_xll.ohTrigger(Trigger,Trigger6M)),#N/A)</f>
        <v>#N/A</v>
      </c>
    </row>
    <row r="588" spans="52:57" ht="11.25" customHeight="1" x14ac:dyDescent="0.25">
      <c r="AZ588" s="102" t="s">
        <v>83</v>
      </c>
      <c r="BA588" s="101">
        <f>_xll.qlInterestRateIndexFixingDate(Currency&amp;"ibor"&amp;Tenor,BB588,Trigger)</f>
        <v>43465</v>
      </c>
      <c r="BB588" s="101">
        <f>_xll.qlCalendarAdvance(Calendar,BB587,AZ588,"f",,Trigger)</f>
        <v>43468</v>
      </c>
      <c r="BC588" s="101">
        <f>_xll.qlInterestRateIndexMaturity(Currency&amp;"ibor"&amp;Tenor,BB588,Trigger)</f>
        <v>43649</v>
      </c>
      <c r="BD588" s="246">
        <f>_xll.qlIndexFixing($AD$5,BA588,TRUE,_xll.ohTrigger(Trigger,Trigger6M))</f>
        <v>6.974247560811957E-3</v>
      </c>
      <c r="BE588" s="246" t="e">
        <f>IFERROR(_xll.qlIndexFixing($BF$1,BA588,,_xll.ohTrigger(Trigger,Trigger6M)),#N/A)</f>
        <v>#N/A</v>
      </c>
    </row>
    <row r="589" spans="52:57" ht="11.25" customHeight="1" x14ac:dyDescent="0.25">
      <c r="AZ589" s="102" t="s">
        <v>83</v>
      </c>
      <c r="BA589" s="101">
        <f>_xll.qlInterestRateIndexFixingDate(Currency&amp;"ibor"&amp;Tenor,BB589,Trigger)</f>
        <v>43473</v>
      </c>
      <c r="BB589" s="101">
        <f>_xll.qlCalendarAdvance(Calendar,BB588,AZ589,"f",,Trigger)</f>
        <v>43475</v>
      </c>
      <c r="BC589" s="101">
        <f>_xll.qlInterestRateIndexMaturity(Currency&amp;"ibor"&amp;Tenor,BB589,Trigger)</f>
        <v>43656</v>
      </c>
      <c r="BD589" s="246">
        <f>_xll.qlIndexFixing($AD$5,BA589,TRUE,_xll.ohTrigger(Trigger,Trigger6M))</f>
        <v>7.019376112830376E-3</v>
      </c>
      <c r="BE589" s="246" t="e">
        <f>IFERROR(_xll.qlIndexFixing($BF$1,BA589,,_xll.ohTrigger(Trigger,Trigger6M)),#N/A)</f>
        <v>#N/A</v>
      </c>
    </row>
    <row r="590" spans="52:57" ht="11.25" customHeight="1" x14ac:dyDescent="0.25">
      <c r="AZ590" s="102" t="s">
        <v>83</v>
      </c>
      <c r="BA590" s="101">
        <f>_xll.qlInterestRateIndexFixingDate(Currency&amp;"ibor"&amp;Tenor,BB590,Trigger)</f>
        <v>43480</v>
      </c>
      <c r="BB590" s="101">
        <f>_xll.qlCalendarAdvance(Calendar,BB589,AZ590,"f",,Trigger)</f>
        <v>43482</v>
      </c>
      <c r="BC590" s="101">
        <f>_xll.qlInterestRateIndexMaturity(Currency&amp;"ibor"&amp;Tenor,BB590,Trigger)</f>
        <v>43663</v>
      </c>
      <c r="BD590" s="246">
        <f>_xll.qlIndexFixing($AD$5,BA590,TRUE,_xll.ohTrigger(Trigger,Trigger6M))</f>
        <v>7.0645056852215319E-3</v>
      </c>
      <c r="BE590" s="246" t="e">
        <f>IFERROR(_xll.qlIndexFixing($BF$1,BA590,,_xll.ohTrigger(Trigger,Trigger6M)),#N/A)</f>
        <v>#N/A</v>
      </c>
    </row>
    <row r="591" spans="52:57" ht="11.25" customHeight="1" x14ac:dyDescent="0.25">
      <c r="AZ591" s="102" t="s">
        <v>83</v>
      </c>
      <c r="BA591" s="101">
        <f>_xll.qlInterestRateIndexFixingDate(Currency&amp;"ibor"&amp;Tenor,BB591,Trigger)</f>
        <v>43487</v>
      </c>
      <c r="BB591" s="101">
        <f>_xll.qlCalendarAdvance(Calendar,BB590,AZ591,"f",,Trigger)</f>
        <v>43489</v>
      </c>
      <c r="BC591" s="101">
        <f>_xll.qlInterestRateIndexMaturity(Currency&amp;"ibor"&amp;Tenor,BB591,Trigger)</f>
        <v>43670</v>
      </c>
      <c r="BD591" s="246">
        <f>_xll.qlIndexFixing($AD$5,BA591,TRUE,_xll.ohTrigger(Trigger,Trigger6M))</f>
        <v>7.1096362780079482E-3</v>
      </c>
      <c r="BE591" s="246" t="e">
        <f>IFERROR(_xll.qlIndexFixing($BF$1,BA591,,_xll.ohTrigger(Trigger,Trigger6M)),#N/A)</f>
        <v>#N/A</v>
      </c>
    </row>
    <row r="592" spans="52:57" ht="11.25" customHeight="1" x14ac:dyDescent="0.25">
      <c r="AZ592" s="102" t="s">
        <v>83</v>
      </c>
      <c r="BA592" s="101">
        <f>_xll.qlInterestRateIndexFixingDate(Currency&amp;"ibor"&amp;Tenor,BB592,Trigger)</f>
        <v>43494</v>
      </c>
      <c r="BB592" s="101">
        <f>_xll.qlCalendarAdvance(Calendar,BB591,AZ592,"f",,Trigger)</f>
        <v>43496</v>
      </c>
      <c r="BC592" s="101">
        <f>_xll.qlInterestRateIndexMaturity(Currency&amp;"ibor"&amp;Tenor,BB592,Trigger)</f>
        <v>43677</v>
      </c>
      <c r="BD592" s="246">
        <f>_xll.qlIndexFixing($AD$5,BA592,TRUE,_xll.ohTrigger(Trigger,Trigger6M))</f>
        <v>7.1882619024460758E-3</v>
      </c>
      <c r="BE592" s="246" t="e">
        <f>IFERROR(_xll.qlIndexFixing($BF$1,BA592,,_xll.ohTrigger(Trigger,Trigger6M)),#N/A)</f>
        <v>#N/A</v>
      </c>
    </row>
    <row r="593" spans="52:57" ht="11.25" customHeight="1" x14ac:dyDescent="0.25">
      <c r="AZ593" s="102" t="s">
        <v>83</v>
      </c>
      <c r="BA593" s="101">
        <f>_xll.qlInterestRateIndexFixingDate(Currency&amp;"ibor"&amp;Tenor,BB593,Trigger)</f>
        <v>43501</v>
      </c>
      <c r="BB593" s="101">
        <f>_xll.qlCalendarAdvance(Calendar,BB592,AZ593,"f",,Trigger)</f>
        <v>43503</v>
      </c>
      <c r="BC593" s="101">
        <f>_xll.qlInterestRateIndexMaturity(Currency&amp;"ibor"&amp;Tenor,BB593,Trigger)</f>
        <v>43684</v>
      </c>
      <c r="BD593" s="246">
        <f>_xll.qlIndexFixing($AD$5,BA593,TRUE,_xll.ohTrigger(Trigger,Trigger6M))</f>
        <v>7.2672096298300667E-3</v>
      </c>
      <c r="BE593" s="246" t="e">
        <f>IFERROR(_xll.qlIndexFixing($BF$1,BA593,,_xll.ohTrigger(Trigger,Trigger6M)),#N/A)</f>
        <v>#N/A</v>
      </c>
    </row>
    <row r="594" spans="52:57" ht="11.25" customHeight="1" x14ac:dyDescent="0.25">
      <c r="AZ594" s="102" t="s">
        <v>83</v>
      </c>
      <c r="BA594" s="101">
        <f>_xll.qlInterestRateIndexFixingDate(Currency&amp;"ibor"&amp;Tenor,BB594,Trigger)</f>
        <v>43508</v>
      </c>
      <c r="BB594" s="101">
        <f>_xll.qlCalendarAdvance(Calendar,BB593,AZ594,"f",,Trigger)</f>
        <v>43510</v>
      </c>
      <c r="BC594" s="101">
        <f>_xll.qlInterestRateIndexMaturity(Currency&amp;"ibor"&amp;Tenor,BB594,Trigger)</f>
        <v>43691</v>
      </c>
      <c r="BD594" s="246">
        <f>_xll.qlIndexFixing($AD$5,BA594,TRUE,_xll.ohTrigger(Trigger,Trigger6M))</f>
        <v>7.3464794981326388E-3</v>
      </c>
      <c r="BE594" s="246" t="e">
        <f>IFERROR(_xll.qlIndexFixing($BF$1,BA594,,_xll.ohTrigger(Trigger,Trigger6M)),#N/A)</f>
        <v>#N/A</v>
      </c>
    </row>
    <row r="595" spans="52:57" ht="11.25" customHeight="1" x14ac:dyDescent="0.25">
      <c r="AZ595" s="102" t="s">
        <v>83</v>
      </c>
      <c r="BA595" s="101">
        <f>_xll.qlInterestRateIndexFixingDate(Currency&amp;"ibor"&amp;Tenor,BB595,Trigger)</f>
        <v>43515</v>
      </c>
      <c r="BB595" s="101">
        <f>_xll.qlCalendarAdvance(Calendar,BB594,AZ595,"f",,Trigger)</f>
        <v>43517</v>
      </c>
      <c r="BC595" s="101">
        <f>_xll.qlInterestRateIndexMaturity(Currency&amp;"ibor"&amp;Tenor,BB595,Trigger)</f>
        <v>43698</v>
      </c>
      <c r="BD595" s="246">
        <f>_xll.qlIndexFixing($AD$5,BA595,TRUE,_xll.ohTrigger(Trigger,Trigger6M))</f>
        <v>7.4260715454815248E-3</v>
      </c>
      <c r="BE595" s="246" t="e">
        <f>IFERROR(_xll.qlIndexFixing($BF$1,BA595,,_xll.ohTrigger(Trigger,Trigger6M)),#N/A)</f>
        <v>#N/A</v>
      </c>
    </row>
    <row r="596" spans="52:57" ht="11.25" customHeight="1" x14ac:dyDescent="0.25">
      <c r="AZ596" s="102" t="s">
        <v>83</v>
      </c>
      <c r="BA596" s="101">
        <f>_xll.qlInterestRateIndexFixingDate(Currency&amp;"ibor"&amp;Tenor,BB596,Trigger)</f>
        <v>43522</v>
      </c>
      <c r="BB596" s="101">
        <f>_xll.qlCalendarAdvance(Calendar,BB595,AZ596,"f",,Trigger)</f>
        <v>43524</v>
      </c>
      <c r="BC596" s="101">
        <f>_xll.qlInterestRateIndexMaturity(Currency&amp;"ibor"&amp;Tenor,BB596,Trigger)</f>
        <v>43707</v>
      </c>
      <c r="BD596" s="246">
        <f>_xll.qlIndexFixing($AD$5,BA596,TRUE,_xll.ohTrigger(Trigger,Trigger6M))</f>
        <v>7.5206112151852992E-3</v>
      </c>
      <c r="BE596" s="246" t="e">
        <f>IFERROR(_xll.qlIndexFixing($BF$1,BA596,,_xll.ohTrigger(Trigger,Trigger6M)),#N/A)</f>
        <v>#N/A</v>
      </c>
    </row>
    <row r="597" spans="52:57" ht="11.25" customHeight="1" x14ac:dyDescent="0.25">
      <c r="AZ597" s="102" t="s">
        <v>83</v>
      </c>
      <c r="BA597" s="101">
        <f>_xll.qlInterestRateIndexFixingDate(Currency&amp;"ibor"&amp;Tenor,BB597,Trigger)</f>
        <v>43529</v>
      </c>
      <c r="BB597" s="101">
        <f>_xll.qlCalendarAdvance(Calendar,BB596,AZ597,"f",,Trigger)</f>
        <v>43531</v>
      </c>
      <c r="BC597" s="101">
        <f>_xll.qlInterestRateIndexMaturity(Currency&amp;"ibor"&amp;Tenor,BB597,Trigger)</f>
        <v>43717</v>
      </c>
      <c r="BD597" s="246">
        <f>_xll.qlIndexFixing($AD$5,BA597,TRUE,_xll.ohTrigger(Trigger,Trigger6M))</f>
        <v>7.6218005302450525E-3</v>
      </c>
      <c r="BE597" s="246" t="e">
        <f>IFERROR(_xll.qlIndexFixing($BF$1,BA597,,_xll.ohTrigger(Trigger,Trigger6M)),#N/A)</f>
        <v>#N/A</v>
      </c>
    </row>
    <row r="598" spans="52:57" ht="11.25" customHeight="1" x14ac:dyDescent="0.25">
      <c r="AZ598" s="102" t="s">
        <v>83</v>
      </c>
      <c r="BA598" s="101">
        <f>_xll.qlInterestRateIndexFixingDate(Currency&amp;"ibor"&amp;Tenor,BB598,Trigger)</f>
        <v>43536</v>
      </c>
      <c r="BB598" s="101">
        <f>_xll.qlCalendarAdvance(Calendar,BB597,AZ598,"f",,Trigger)</f>
        <v>43538</v>
      </c>
      <c r="BC598" s="101">
        <f>_xll.qlInterestRateIndexMaturity(Currency&amp;"ibor"&amp;Tenor,BB598,Trigger)</f>
        <v>43724</v>
      </c>
      <c r="BD598" s="246">
        <f>_xll.qlIndexFixing($AD$5,BA598,TRUE,_xll.ohTrigger(Trigger,Trigger6M))</f>
        <v>7.7016389477518685E-3</v>
      </c>
      <c r="BE598" s="246" t="e">
        <f>IFERROR(_xll.qlIndexFixing($BF$1,BA598,,_xll.ohTrigger(Trigger,Trigger6M)),#N/A)</f>
        <v>#N/A</v>
      </c>
    </row>
    <row r="599" spans="52:57" ht="11.25" customHeight="1" x14ac:dyDescent="0.25">
      <c r="AZ599" s="102" t="s">
        <v>83</v>
      </c>
      <c r="BA599" s="101">
        <f>_xll.qlInterestRateIndexFixingDate(Currency&amp;"ibor"&amp;Tenor,BB599,Trigger)</f>
        <v>43543</v>
      </c>
      <c r="BB599" s="101">
        <f>_xll.qlCalendarAdvance(Calendar,BB598,AZ599,"f",,Trigger)</f>
        <v>43545</v>
      </c>
      <c r="BC599" s="101">
        <f>_xll.qlInterestRateIndexMaturity(Currency&amp;"ibor"&amp;Tenor,BB599,Trigger)</f>
        <v>43731</v>
      </c>
      <c r="BD599" s="246">
        <f>_xll.qlIndexFixing($AD$5,BA599,TRUE,_xll.ohTrigger(Trigger,Trigger6M))</f>
        <v>7.7817911895387967E-3</v>
      </c>
      <c r="BE599" s="246" t="e">
        <f>IFERROR(_xll.qlIndexFixing($BF$1,BA599,,_xll.ohTrigger(Trigger,Trigger6M)),#N/A)</f>
        <v>#N/A</v>
      </c>
    </row>
    <row r="600" spans="52:57" ht="11.25" customHeight="1" x14ac:dyDescent="0.25">
      <c r="AZ600" s="102" t="s">
        <v>83</v>
      </c>
      <c r="BA600" s="101">
        <f>_xll.qlInterestRateIndexFixingDate(Currency&amp;"ibor"&amp;Tenor,BB600,Trigger)</f>
        <v>43550</v>
      </c>
      <c r="BB600" s="101">
        <f>_xll.qlCalendarAdvance(Calendar,BB599,AZ600,"f",,Trigger)</f>
        <v>43552</v>
      </c>
      <c r="BC600" s="101">
        <f>_xll.qlInterestRateIndexMaturity(Currency&amp;"ibor"&amp;Tenor,BB600,Trigger)</f>
        <v>43738</v>
      </c>
      <c r="BD600" s="246">
        <f>_xll.qlIndexFixing($AD$5,BA600,TRUE,_xll.ohTrigger(Trigger,Trigger6M))</f>
        <v>7.862257294168536E-3</v>
      </c>
      <c r="BE600" s="246" t="e">
        <f>IFERROR(_xll.qlIndexFixing($BF$1,BA600,,_xll.ohTrigger(Trigger,Trigger6M)),#N/A)</f>
        <v>#N/A</v>
      </c>
    </row>
    <row r="601" spans="52:57" ht="11.25" customHeight="1" x14ac:dyDescent="0.25">
      <c r="AZ601" s="102" t="s">
        <v>83</v>
      </c>
      <c r="BA601" s="101">
        <f>_xll.qlInterestRateIndexFixingDate(Currency&amp;"ibor"&amp;Tenor,BB601,Trigger)</f>
        <v>43557</v>
      </c>
      <c r="BB601" s="101">
        <f>_xll.qlCalendarAdvance(Calendar,BB600,AZ601,"f",,Trigger)</f>
        <v>43559</v>
      </c>
      <c r="BC601" s="101">
        <f>_xll.qlInterestRateIndexMaturity(Currency&amp;"ibor"&amp;Tenor,BB601,Trigger)</f>
        <v>43742</v>
      </c>
      <c r="BD601" s="246">
        <f>_xll.qlIndexFixing($AD$5,BA601,TRUE,_xll.ohTrigger(Trigger,Trigger6M))</f>
        <v>7.9235351938309554E-3</v>
      </c>
      <c r="BE601" s="246" t="e">
        <f>IFERROR(_xll.qlIndexFixing($BF$1,BA601,,_xll.ohTrigger(Trigger,Trigger6M)),#N/A)</f>
        <v>#N/A</v>
      </c>
    </row>
    <row r="602" spans="52:57" ht="11.25" customHeight="1" x14ac:dyDescent="0.25">
      <c r="AZ602" s="102" t="s">
        <v>83</v>
      </c>
      <c r="BA602" s="101">
        <f>_xll.qlInterestRateIndexFixingDate(Currency&amp;"ibor"&amp;Tenor,BB602,Trigger)</f>
        <v>43564</v>
      </c>
      <c r="BB602" s="101">
        <f>_xll.qlCalendarAdvance(Calendar,BB601,AZ602,"f",,Trigger)</f>
        <v>43566</v>
      </c>
      <c r="BC602" s="101">
        <f>_xll.qlInterestRateIndexMaturity(Currency&amp;"ibor"&amp;Tenor,BB602,Trigger)</f>
        <v>43749</v>
      </c>
      <c r="BD602" s="246">
        <f>_xll.qlIndexFixing($AD$5,BA602,TRUE,_xll.ohTrigger(Trigger,Trigger6M))</f>
        <v>8.0050768045321699E-3</v>
      </c>
      <c r="BE602" s="246" t="e">
        <f>IFERROR(_xll.qlIndexFixing($BF$1,BA602,,_xll.ohTrigger(Trigger,Trigger6M)),#N/A)</f>
        <v>#N/A</v>
      </c>
    </row>
    <row r="603" spans="52:57" ht="11.25" customHeight="1" x14ac:dyDescent="0.25">
      <c r="AZ603" s="102" t="s">
        <v>83</v>
      </c>
      <c r="BA603" s="101">
        <f>_xll.qlInterestRateIndexFixingDate(Currency&amp;"ibor"&amp;Tenor,BB603,Trigger)</f>
        <v>43571</v>
      </c>
      <c r="BB603" s="101">
        <f>_xll.qlCalendarAdvance(Calendar,BB602,AZ603,"f",,Trigger)</f>
        <v>43573</v>
      </c>
      <c r="BC603" s="101">
        <f>_xll.qlInterestRateIndexMaturity(Currency&amp;"ibor"&amp;Tenor,BB603,Trigger)</f>
        <v>43756</v>
      </c>
      <c r="BD603" s="246">
        <f>_xll.qlIndexFixing($AD$5,BA603,TRUE,_xll.ohTrigger(Trigger,Trigger6M))</f>
        <v>8.0869374447365278E-3</v>
      </c>
      <c r="BE603" s="246" t="e">
        <f>IFERROR(_xll.qlIndexFixing($BF$1,BA603,,_xll.ohTrigger(Trigger,Trigger6M)),#N/A)</f>
        <v>#N/A</v>
      </c>
    </row>
    <row r="604" spans="52:57" ht="11.25" customHeight="1" x14ac:dyDescent="0.25">
      <c r="AZ604" s="102" t="s">
        <v>83</v>
      </c>
      <c r="BA604" s="101">
        <f>_xll.qlInterestRateIndexFixingDate(Currency&amp;"ibor"&amp;Tenor,BB604,Trigger)</f>
        <v>43578</v>
      </c>
      <c r="BB604" s="101">
        <f>_xll.qlCalendarAdvance(Calendar,BB603,AZ604,"f",,Trigger)</f>
        <v>43580</v>
      </c>
      <c r="BC604" s="101">
        <f>_xll.qlInterestRateIndexMaturity(Currency&amp;"ibor"&amp;Tenor,BB604,Trigger)</f>
        <v>43763</v>
      </c>
      <c r="BD604" s="246">
        <f>_xll.qlIndexFixing($AD$5,BA604,TRUE,_xll.ohTrigger(Trigger,Trigger6M))</f>
        <v>8.169117153829791E-3</v>
      </c>
      <c r="BE604" s="246" t="e">
        <f>IFERROR(_xll.qlIndexFixing($BF$1,BA604,,_xll.ohTrigger(Trigger,Trigger6M)),#N/A)</f>
        <v>#N/A</v>
      </c>
    </row>
    <row r="605" spans="52:57" ht="11.25" customHeight="1" x14ac:dyDescent="0.25">
      <c r="AZ605" s="102" t="s">
        <v>83</v>
      </c>
      <c r="BA605" s="101">
        <f>_xll.qlInterestRateIndexFixingDate(Currency&amp;"ibor"&amp;Tenor,BB605,Trigger)</f>
        <v>43584</v>
      </c>
      <c r="BB605" s="101">
        <f>_xll.qlCalendarAdvance(Calendar,BB604,AZ605,"f",,Trigger)</f>
        <v>43587</v>
      </c>
      <c r="BC605" s="101">
        <f>_xll.qlInterestRateIndexMaturity(Currency&amp;"ibor"&amp;Tenor,BB605,Trigger)</f>
        <v>43773</v>
      </c>
      <c r="BD605" s="246">
        <f>_xll.qlIndexFixing($AD$5,BA605,TRUE,_xll.ohTrigger(Trigger,Trigger6M))</f>
        <v>8.2692971202987901E-3</v>
      </c>
      <c r="BE605" s="246" t="e">
        <f>IFERROR(_xll.qlIndexFixing($BF$1,BA605,,_xll.ohTrigger(Trigger,Trigger6M)),#N/A)</f>
        <v>#N/A</v>
      </c>
    </row>
    <row r="606" spans="52:57" ht="11.25" customHeight="1" x14ac:dyDescent="0.25">
      <c r="AZ606" s="102" t="s">
        <v>83</v>
      </c>
      <c r="BA606" s="101">
        <f>_xll.qlInterestRateIndexFixingDate(Currency&amp;"ibor"&amp;Tenor,BB606,Trigger)</f>
        <v>43592</v>
      </c>
      <c r="BB606" s="101">
        <f>_xll.qlCalendarAdvance(Calendar,BB605,AZ606,"f",,Trigger)</f>
        <v>43594</v>
      </c>
      <c r="BC606" s="101">
        <f>_xll.qlInterestRateIndexMaturity(Currency&amp;"ibor"&amp;Tenor,BB606,Trigger)</f>
        <v>43780</v>
      </c>
      <c r="BD606" s="246">
        <f>_xll.qlIndexFixing($AD$5,BA606,TRUE,_xll.ohTrigger(Trigger,Trigger6M))</f>
        <v>8.3516472203183315E-3</v>
      </c>
      <c r="BE606" s="246" t="e">
        <f>IFERROR(_xll.qlIndexFixing($BF$1,BA606,,_xll.ohTrigger(Trigger,Trigger6M)),#N/A)</f>
        <v>#N/A</v>
      </c>
    </row>
    <row r="607" spans="52:57" ht="11.25" customHeight="1" x14ac:dyDescent="0.25">
      <c r="AZ607" s="102" t="s">
        <v>83</v>
      </c>
      <c r="BA607" s="101">
        <f>_xll.qlInterestRateIndexFixingDate(Currency&amp;"ibor"&amp;Tenor,BB607,Trigger)</f>
        <v>43599</v>
      </c>
      <c r="BB607" s="101">
        <f>_xll.qlCalendarAdvance(Calendar,BB606,AZ607,"f",,Trigger)</f>
        <v>43601</v>
      </c>
      <c r="BC607" s="101">
        <f>_xll.qlInterestRateIndexMaturity(Currency&amp;"ibor"&amp;Tenor,BB607,Trigger)</f>
        <v>43787</v>
      </c>
      <c r="BD607" s="246">
        <f>_xll.qlIndexFixing($AD$5,BA607,TRUE,_xll.ohTrigger(Trigger,Trigger6M))</f>
        <v>8.4343114573789853E-3</v>
      </c>
      <c r="BE607" s="246" t="e">
        <f>IFERROR(_xll.qlIndexFixing($BF$1,BA607,,_xll.ohTrigger(Trigger,Trigger6M)),#N/A)</f>
        <v>#N/A</v>
      </c>
    </row>
    <row r="608" spans="52:57" ht="11.25" customHeight="1" x14ac:dyDescent="0.25">
      <c r="AZ608" s="102" t="s">
        <v>83</v>
      </c>
      <c r="BA608" s="101">
        <f>_xll.qlInterestRateIndexFixingDate(Currency&amp;"ibor"&amp;Tenor,BB608,Trigger)</f>
        <v>43606</v>
      </c>
      <c r="BB608" s="101">
        <f>_xll.qlCalendarAdvance(Calendar,BB607,AZ608,"f",,Trigger)</f>
        <v>43608</v>
      </c>
      <c r="BC608" s="101">
        <f>_xll.qlInterestRateIndexMaturity(Currency&amp;"ibor"&amp;Tenor,BB608,Trigger)</f>
        <v>43794</v>
      </c>
      <c r="BD608" s="246">
        <f>_xll.qlIndexFixing($AD$5,BA608,TRUE,_xll.ohTrigger(Trigger,Trigger6M))</f>
        <v>8.5172898712601135E-3</v>
      </c>
      <c r="BE608" s="246" t="e">
        <f>IFERROR(_xll.qlIndexFixing($BF$1,BA608,,_xll.ohTrigger(Trigger,Trigger6M)),#N/A)</f>
        <v>#N/A</v>
      </c>
    </row>
    <row r="609" spans="52:57" ht="11.25" customHeight="1" x14ac:dyDescent="0.25">
      <c r="AZ609" s="102" t="s">
        <v>83</v>
      </c>
      <c r="BA609" s="101">
        <f>_xll.qlInterestRateIndexFixingDate(Currency&amp;"ibor"&amp;Tenor,BB609,Trigger)</f>
        <v>43613</v>
      </c>
      <c r="BB609" s="101">
        <f>_xll.qlCalendarAdvance(Calendar,BB608,AZ609,"f",,Trigger)</f>
        <v>43615</v>
      </c>
      <c r="BC609" s="101">
        <f>_xll.qlInterestRateIndexMaturity(Currency&amp;"ibor"&amp;Tenor,BB609,Trigger)</f>
        <v>43798</v>
      </c>
      <c r="BD609" s="246">
        <f>_xll.qlIndexFixing($AD$5,BA609,TRUE,_xll.ohTrigger(Trigger,Trigger6M))</f>
        <v>8.5848031219607438E-3</v>
      </c>
      <c r="BE609" s="246" t="e">
        <f>IFERROR(_xll.qlIndexFixing($BF$1,BA609,,_xll.ohTrigger(Trigger,Trigger6M)),#N/A)</f>
        <v>#N/A</v>
      </c>
    </row>
    <row r="610" spans="52:57" ht="11.25" customHeight="1" x14ac:dyDescent="0.25">
      <c r="AZ610" s="102" t="s">
        <v>83</v>
      </c>
      <c r="BA610" s="101">
        <f>_xll.qlInterestRateIndexFixingDate(Currency&amp;"ibor"&amp;Tenor,BB610,Trigger)</f>
        <v>43620</v>
      </c>
      <c r="BB610" s="101">
        <f>_xll.qlCalendarAdvance(Calendar,BB609,AZ610,"f",,Trigger)</f>
        <v>43622</v>
      </c>
      <c r="BC610" s="101">
        <f>_xll.qlInterestRateIndexMaturity(Currency&amp;"ibor"&amp;Tenor,BB610,Trigger)</f>
        <v>43805</v>
      </c>
      <c r="BD610" s="246">
        <f>_xll.qlIndexFixing($AD$5,BA610,TRUE,_xll.ohTrigger(Trigger,Trigger6M))</f>
        <v>8.668898080151248E-3</v>
      </c>
      <c r="BE610" s="246" t="e">
        <f>IFERROR(_xll.qlIndexFixing($BF$1,BA610,,_xll.ohTrigger(Trigger,Trigger6M)),#N/A)</f>
        <v>#N/A</v>
      </c>
    </row>
    <row r="611" spans="52:57" ht="11.25" customHeight="1" x14ac:dyDescent="0.25">
      <c r="AZ611" s="102" t="s">
        <v>83</v>
      </c>
      <c r="BA611" s="101">
        <f>_xll.qlInterestRateIndexFixingDate(Currency&amp;"ibor"&amp;Tenor,BB611,Trigger)</f>
        <v>43627</v>
      </c>
      <c r="BB611" s="101">
        <f>_xll.qlCalendarAdvance(Calendar,BB610,AZ611,"f",,Trigger)</f>
        <v>43629</v>
      </c>
      <c r="BC611" s="101">
        <f>_xll.qlInterestRateIndexMaturity(Currency&amp;"ibor"&amp;Tenor,BB611,Trigger)</f>
        <v>43812</v>
      </c>
      <c r="BD611" s="246">
        <f>_xll.qlIndexFixing($AD$5,BA611,TRUE,_xll.ohTrigger(Trigger,Trigger6M))</f>
        <v>8.7533123872623932E-3</v>
      </c>
      <c r="BE611" s="246" t="e">
        <f>IFERROR(_xll.qlIndexFixing($BF$1,BA611,,_xll.ohTrigger(Trigger,Trigger6M)),#N/A)</f>
        <v>#N/A</v>
      </c>
    </row>
    <row r="612" spans="52:57" ht="11.25" customHeight="1" x14ac:dyDescent="0.25">
      <c r="AZ612" s="102" t="s">
        <v>83</v>
      </c>
      <c r="BA612" s="101">
        <f>_xll.qlInterestRateIndexFixingDate(Currency&amp;"ibor"&amp;Tenor,BB612,Trigger)</f>
        <v>43634</v>
      </c>
      <c r="BB612" s="101">
        <f>_xll.qlCalendarAdvance(Calendar,BB611,AZ612,"f",,Trigger)</f>
        <v>43636</v>
      </c>
      <c r="BC612" s="101">
        <f>_xll.qlInterestRateIndexMaturity(Currency&amp;"ibor"&amp;Tenor,BB612,Trigger)</f>
        <v>43819</v>
      </c>
      <c r="BD612" s="246">
        <f>_xll.qlIndexFixing($AD$5,BA612,TRUE,_xll.ohTrigger(Trigger,Trigger6M))</f>
        <v>8.8380460839178592E-3</v>
      </c>
      <c r="BE612" s="246" t="e">
        <f>IFERROR(_xll.qlIndexFixing($BF$1,BA612,,_xll.ohTrigger(Trigger,Trigger6M)),#N/A)</f>
        <v>#N/A</v>
      </c>
    </row>
    <row r="613" spans="52:57" ht="11.25" customHeight="1" x14ac:dyDescent="0.25">
      <c r="AZ613" s="102" t="s">
        <v>83</v>
      </c>
      <c r="BA613" s="101">
        <f>_xll.qlInterestRateIndexFixingDate(Currency&amp;"ibor"&amp;Tenor,BB613,Trigger)</f>
        <v>43641</v>
      </c>
      <c r="BB613" s="101">
        <f>_xll.qlCalendarAdvance(Calendar,BB612,AZ613,"f",,Trigger)</f>
        <v>43643</v>
      </c>
      <c r="BC613" s="101">
        <f>_xll.qlInterestRateIndexMaturity(Currency&amp;"ibor"&amp;Tenor,BB613,Trigger)</f>
        <v>43826</v>
      </c>
      <c r="BD613" s="246">
        <f>_xll.qlIndexFixing($AD$5,BA613,TRUE,_xll.ohTrigger(Trigger,Trigger6M))</f>
        <v>8.9230992108963909E-3</v>
      </c>
      <c r="BE613" s="246" t="e">
        <f>IFERROR(_xll.qlIndexFixing($BF$1,BA613,,_xll.ohTrigger(Trigger,Trigger6M)),#N/A)</f>
        <v>#N/A</v>
      </c>
    </row>
    <row r="614" spans="52:57" ht="11.25" customHeight="1" x14ac:dyDescent="0.25">
      <c r="AZ614" s="102" t="s">
        <v>83</v>
      </c>
      <c r="BA614" s="101">
        <f>_xll.qlInterestRateIndexFixingDate(Currency&amp;"ibor"&amp;Tenor,BB614,Trigger)</f>
        <v>43648</v>
      </c>
      <c r="BB614" s="101">
        <f>_xll.qlCalendarAdvance(Calendar,BB613,AZ614,"f",,Trigger)</f>
        <v>43650</v>
      </c>
      <c r="BC614" s="101">
        <f>_xll.qlInterestRateIndexMaturity(Currency&amp;"ibor"&amp;Tenor,BB614,Trigger)</f>
        <v>43836</v>
      </c>
      <c r="BD614" s="246">
        <f>_xll.qlIndexFixing($AD$5,BA614,TRUE,_xll.ohTrigger(Trigger,Trigger6M))</f>
        <v>9.0217603146603587E-3</v>
      </c>
      <c r="BE614" s="246" t="e">
        <f>IFERROR(_xll.qlIndexFixing($BF$1,BA614,,_xll.ohTrigger(Trigger,Trigger6M)),#N/A)</f>
        <v>#N/A</v>
      </c>
    </row>
    <row r="615" spans="52:57" ht="11.25" customHeight="1" x14ac:dyDescent="0.25">
      <c r="AZ615" s="102" t="s">
        <v>83</v>
      </c>
      <c r="BA615" s="101">
        <f>_xll.qlInterestRateIndexFixingDate(Currency&amp;"ibor"&amp;Tenor,BB615,Trigger)</f>
        <v>43655</v>
      </c>
      <c r="BB615" s="101">
        <f>_xll.qlCalendarAdvance(Calendar,BB614,AZ615,"f",,Trigger)</f>
        <v>43657</v>
      </c>
      <c r="BC615" s="101">
        <f>_xll.qlInterestRateIndexMaturity(Currency&amp;"ibor"&amp;Tenor,BB615,Trigger)</f>
        <v>43843</v>
      </c>
      <c r="BD615" s="246">
        <f>_xll.qlIndexFixing($AD$5,BA615,TRUE,_xll.ohTrigger(Trigger,Trigger6M))</f>
        <v>9.1069390929259461E-3</v>
      </c>
      <c r="BE615" s="246" t="e">
        <f>IFERROR(_xll.qlIndexFixing($BF$1,BA615,,_xll.ohTrigger(Trigger,Trigger6M)),#N/A)</f>
        <v>#N/A</v>
      </c>
    </row>
    <row r="616" spans="52:57" ht="11.25" customHeight="1" x14ac:dyDescent="0.25">
      <c r="AZ616" s="102" t="s">
        <v>83</v>
      </c>
      <c r="BA616" s="101">
        <f>_xll.qlInterestRateIndexFixingDate(Currency&amp;"ibor"&amp;Tenor,BB616,Trigger)</f>
        <v>43662</v>
      </c>
      <c r="BB616" s="101">
        <f>_xll.qlCalendarAdvance(Calendar,BB615,AZ616,"f",,Trigger)</f>
        <v>43664</v>
      </c>
      <c r="BC616" s="101">
        <f>_xll.qlInterestRateIndexMaturity(Currency&amp;"ibor"&amp;Tenor,BB616,Trigger)</f>
        <v>43850</v>
      </c>
      <c r="BD616" s="246">
        <f>_xll.qlIndexFixing($AD$5,BA616,TRUE,_xll.ohTrigger(Trigger,Trigger6M))</f>
        <v>9.1924323717388588E-3</v>
      </c>
      <c r="BE616" s="246" t="e">
        <f>IFERROR(_xll.qlIndexFixing($BF$1,BA616,,_xll.ohTrigger(Trigger,Trigger6M)),#N/A)</f>
        <v>#N/A</v>
      </c>
    </row>
    <row r="617" spans="52:57" ht="11.25" customHeight="1" x14ac:dyDescent="0.25">
      <c r="AZ617" s="102" t="s">
        <v>83</v>
      </c>
      <c r="BA617" s="101">
        <f>_xll.qlInterestRateIndexFixingDate(Currency&amp;"ibor"&amp;Tenor,BB617,Trigger)</f>
        <v>43669</v>
      </c>
      <c r="BB617" s="101">
        <f>_xll.qlCalendarAdvance(Calendar,BB616,AZ617,"f",,Trigger)</f>
        <v>43671</v>
      </c>
      <c r="BC617" s="101">
        <f>_xll.qlInterestRateIndexMaturity(Currency&amp;"ibor"&amp;Tenor,BB617,Trigger)</f>
        <v>43857</v>
      </c>
      <c r="BD617" s="246">
        <f>_xll.qlIndexFixing($AD$5,BA617,TRUE,_xll.ohTrigger(Trigger,Trigger6M))</f>
        <v>9.2735974797136973E-3</v>
      </c>
      <c r="BE617" s="246" t="e">
        <f>IFERROR(_xll.qlIndexFixing($BF$1,BA617,,_xll.ohTrigger(Trigger,Trigger6M)),#N/A)</f>
        <v>#N/A</v>
      </c>
    </row>
    <row r="618" spans="52:57" ht="11.25" customHeight="1" x14ac:dyDescent="0.25">
      <c r="AZ618" s="102" t="s">
        <v>83</v>
      </c>
      <c r="BA618" s="101">
        <f>_xll.qlInterestRateIndexFixingDate(Currency&amp;"ibor"&amp;Tenor,BB618,Trigger)</f>
        <v>43676</v>
      </c>
      <c r="BB618" s="101">
        <f>_xll.qlCalendarAdvance(Calendar,BB617,AZ618,"f",,Trigger)</f>
        <v>43678</v>
      </c>
      <c r="BC618" s="101">
        <f>_xll.qlInterestRateIndexMaturity(Currency&amp;"ibor"&amp;Tenor,BB618,Trigger)</f>
        <v>43864</v>
      </c>
      <c r="BD618" s="246">
        <f>_xll.qlIndexFixing($AD$5,BA618,TRUE,_xll.ohTrigger(Trigger,Trigger6M))</f>
        <v>9.3270419662562533E-3</v>
      </c>
      <c r="BE618" s="246" t="e">
        <f>IFERROR(_xll.qlIndexFixing($BF$1,BA618,,_xll.ohTrigger(Trigger,Trigger6M)),#N/A)</f>
        <v>#N/A</v>
      </c>
    </row>
    <row r="619" spans="52:57" ht="11.25" customHeight="1" x14ac:dyDescent="0.25">
      <c r="AZ619" s="102" t="s">
        <v>83</v>
      </c>
      <c r="BA619" s="101">
        <f>_xll.qlInterestRateIndexFixingDate(Currency&amp;"ibor"&amp;Tenor,BB619,Trigger)</f>
        <v>43683</v>
      </c>
      <c r="BB619" s="101">
        <f>_xll.qlCalendarAdvance(Calendar,BB618,AZ619,"f",,Trigger)</f>
        <v>43685</v>
      </c>
      <c r="BC619" s="101">
        <f>_xll.qlInterestRateIndexMaturity(Currency&amp;"ibor"&amp;Tenor,BB619,Trigger)</f>
        <v>43871</v>
      </c>
      <c r="BD619" s="246">
        <f>_xll.qlIndexFixing($AD$5,BA619,TRUE,_xll.ohTrigger(Trigger,Trigger6M))</f>
        <v>9.3804879215233072E-3</v>
      </c>
      <c r="BE619" s="246" t="e">
        <f>IFERROR(_xll.qlIndexFixing($BF$1,BA619,,_xll.ohTrigger(Trigger,Trigger6M)),#N/A)</f>
        <v>#N/A</v>
      </c>
    </row>
    <row r="620" spans="52:57" ht="11.25" customHeight="1" x14ac:dyDescent="0.25">
      <c r="AZ620" s="102" t="s">
        <v>83</v>
      </c>
      <c r="BA620" s="101">
        <f>_xll.qlInterestRateIndexFixingDate(Currency&amp;"ibor"&amp;Tenor,BB620,Trigger)</f>
        <v>43690</v>
      </c>
      <c r="BB620" s="101">
        <f>_xll.qlCalendarAdvance(Calendar,BB619,AZ620,"f",,Trigger)</f>
        <v>43692</v>
      </c>
      <c r="BC620" s="101">
        <f>_xll.qlInterestRateIndexMaturity(Currency&amp;"ibor"&amp;Tenor,BB620,Trigger)</f>
        <v>43878</v>
      </c>
      <c r="BD620" s="246">
        <f>_xll.qlIndexFixing($AD$5,BA620,TRUE,_xll.ohTrigger(Trigger,Trigger6M))</f>
        <v>9.4339353455548253E-3</v>
      </c>
      <c r="BE620" s="246" t="e">
        <f>IFERROR(_xll.qlIndexFixing($BF$1,BA620,,_xll.ohTrigger(Trigger,Trigger6M)),#N/A)</f>
        <v>#N/A</v>
      </c>
    </row>
    <row r="621" spans="52:57" ht="11.25" customHeight="1" x14ac:dyDescent="0.25">
      <c r="AZ621" s="102" t="s">
        <v>83</v>
      </c>
      <c r="BA621" s="101">
        <f>_xll.qlInterestRateIndexFixingDate(Currency&amp;"ibor"&amp;Tenor,BB621,Trigger)</f>
        <v>43697</v>
      </c>
      <c r="BB621" s="101">
        <f>_xll.qlCalendarAdvance(Calendar,BB620,AZ621,"f",,Trigger)</f>
        <v>43699</v>
      </c>
      <c r="BC621" s="101">
        <f>_xll.qlInterestRateIndexMaturity(Currency&amp;"ibor"&amp;Tenor,BB621,Trigger)</f>
        <v>43885</v>
      </c>
      <c r="BD621" s="246">
        <f>_xll.qlIndexFixing($AD$5,BA621,TRUE,_xll.ohTrigger(Trigger,Trigger6M))</f>
        <v>9.4873842383924947E-3</v>
      </c>
      <c r="BE621" s="246" t="e">
        <f>IFERROR(_xll.qlIndexFixing($BF$1,BA621,,_xll.ohTrigger(Trigger,Trigger6M)),#N/A)</f>
        <v>#N/A</v>
      </c>
    </row>
    <row r="622" spans="52:57" ht="11.25" customHeight="1" x14ac:dyDescent="0.25">
      <c r="AZ622" s="102" t="s">
        <v>83</v>
      </c>
      <c r="BA622" s="101">
        <f>_xll.qlInterestRateIndexFixingDate(Currency&amp;"ibor"&amp;Tenor,BB622,Trigger)</f>
        <v>43704</v>
      </c>
      <c r="BB622" s="101">
        <f>_xll.qlCalendarAdvance(Calendar,BB621,AZ622,"f",,Trigger)</f>
        <v>43706</v>
      </c>
      <c r="BC622" s="101">
        <f>_xll.qlInterestRateIndexMaturity(Currency&amp;"ibor"&amp;Tenor,BB622,Trigger)</f>
        <v>43889</v>
      </c>
      <c r="BD622" s="246">
        <f>_xll.qlIndexFixing($AD$5,BA622,TRUE,_xll.ohTrigger(Trigger,Trigger6M))</f>
        <v>9.5290030856690581E-3</v>
      </c>
      <c r="BE622" s="246" t="e">
        <f>IFERROR(_xll.qlIndexFixing($BF$1,BA622,,_xll.ohTrigger(Trigger,Trigger6M)),#N/A)</f>
        <v>#N/A</v>
      </c>
    </row>
    <row r="623" spans="52:57" ht="11.25" customHeight="1" x14ac:dyDescent="0.25">
      <c r="AZ623" s="102" t="s">
        <v>83</v>
      </c>
      <c r="BA623" s="101">
        <f>_xll.qlInterestRateIndexFixingDate(Currency&amp;"ibor"&amp;Tenor,BB623,Trigger)</f>
        <v>43711</v>
      </c>
      <c r="BB623" s="101">
        <f>_xll.qlCalendarAdvance(Calendar,BB622,AZ623,"f",,Trigger)</f>
        <v>43713</v>
      </c>
      <c r="BC623" s="101">
        <f>_xll.qlInterestRateIndexMaturity(Currency&amp;"ibor"&amp;Tenor,BB623,Trigger)</f>
        <v>43895</v>
      </c>
      <c r="BD623" s="246">
        <f>_xll.qlIndexFixing($AD$5,BA623,TRUE,_xll.ohTrigger(Trigger,Trigger6M))</f>
        <v>9.5785054221000955E-3</v>
      </c>
      <c r="BE623" s="246" t="e">
        <f>IFERROR(_xll.qlIndexFixing($BF$1,BA623,,_xll.ohTrigger(Trigger,Trigger6M)),#N/A)</f>
        <v>#N/A</v>
      </c>
    </row>
    <row r="624" spans="52:57" ht="11.25" customHeight="1" x14ac:dyDescent="0.25">
      <c r="AZ624" s="102" t="s">
        <v>83</v>
      </c>
      <c r="BA624" s="101">
        <f>_xll.qlInterestRateIndexFixingDate(Currency&amp;"ibor"&amp;Tenor,BB624,Trigger)</f>
        <v>43718</v>
      </c>
      <c r="BB624" s="101">
        <f>_xll.qlCalendarAdvance(Calendar,BB623,AZ624,"f",,Trigger)</f>
        <v>43720</v>
      </c>
      <c r="BC624" s="101">
        <f>_xll.qlInterestRateIndexMaturity(Currency&amp;"ibor"&amp;Tenor,BB624,Trigger)</f>
        <v>43902</v>
      </c>
      <c r="BD624" s="246">
        <f>_xll.qlIndexFixing($AD$5,BA624,TRUE,_xll.ohTrigger(Trigger,Trigger6M))</f>
        <v>9.6319526112611381E-3</v>
      </c>
      <c r="BE624" s="246" t="e">
        <f>IFERROR(_xll.qlIndexFixing($BF$1,BA624,,_xll.ohTrigger(Trigger,Trigger6M)),#N/A)</f>
        <v>#N/A</v>
      </c>
    </row>
    <row r="625" spans="52:57" ht="11.25" customHeight="1" x14ac:dyDescent="0.25">
      <c r="AZ625" s="102" t="s">
        <v>83</v>
      </c>
      <c r="BA625" s="101">
        <f>_xll.qlInterestRateIndexFixingDate(Currency&amp;"ibor"&amp;Tenor,BB625,Trigger)</f>
        <v>43725</v>
      </c>
      <c r="BB625" s="101">
        <f>_xll.qlCalendarAdvance(Calendar,BB624,AZ625,"f",,Trigger)</f>
        <v>43727</v>
      </c>
      <c r="BC625" s="101">
        <f>_xll.qlInterestRateIndexMaturity(Currency&amp;"ibor"&amp;Tenor,BB625,Trigger)</f>
        <v>43909</v>
      </c>
      <c r="BD625" s="246">
        <f>_xll.qlIndexFixing($AD$5,BA625,TRUE,_xll.ohTrigger(Trigger,Trigger6M))</f>
        <v>9.6854012376338481E-3</v>
      </c>
      <c r="BE625" s="246" t="e">
        <f>IFERROR(_xll.qlIndexFixing($BF$1,BA625,,_xll.ohTrigger(Trigger,Trigger6M)),#N/A)</f>
        <v>#N/A</v>
      </c>
    </row>
    <row r="626" spans="52:57" ht="11.25" customHeight="1" x14ac:dyDescent="0.25">
      <c r="AZ626" s="102" t="s">
        <v>83</v>
      </c>
      <c r="BA626" s="101">
        <f>_xll.qlInterestRateIndexFixingDate(Currency&amp;"ibor"&amp;Tenor,BB626,Trigger)</f>
        <v>43732</v>
      </c>
      <c r="BB626" s="101">
        <f>_xll.qlCalendarAdvance(Calendar,BB625,AZ626,"f",,Trigger)</f>
        <v>43734</v>
      </c>
      <c r="BC626" s="101">
        <f>_xll.qlInterestRateIndexMaturity(Currency&amp;"ibor"&amp;Tenor,BB626,Trigger)</f>
        <v>43916</v>
      </c>
      <c r="BD626" s="246">
        <f>_xll.qlIndexFixing($AD$5,BA626,TRUE,_xll.ohTrigger(Trigger,Trigger6M))</f>
        <v>9.738851301256438E-3</v>
      </c>
      <c r="BE626" s="246" t="e">
        <f>IFERROR(_xll.qlIndexFixing($BF$1,BA626,,_xll.ohTrigger(Trigger,Trigger6M)),#N/A)</f>
        <v>#N/A</v>
      </c>
    </row>
    <row r="627" spans="52:57" ht="11.25" customHeight="1" x14ac:dyDescent="0.25">
      <c r="AZ627" s="102" t="s">
        <v>83</v>
      </c>
      <c r="BA627" s="101">
        <f>_xll.qlInterestRateIndexFixingDate(Currency&amp;"ibor"&amp;Tenor,BB627,Trigger)</f>
        <v>43739</v>
      </c>
      <c r="BB627" s="101">
        <f>_xll.qlCalendarAdvance(Calendar,BB626,AZ627,"f",,Trigger)</f>
        <v>43741</v>
      </c>
      <c r="BC627" s="101">
        <f>_xll.qlInterestRateIndexMaturity(Currency&amp;"ibor"&amp;Tenor,BB627,Trigger)</f>
        <v>43924</v>
      </c>
      <c r="BD627" s="246">
        <f>_xll.qlIndexFixing($AD$5,BA627,TRUE,_xll.ohTrigger(Trigger,Trigger6M))</f>
        <v>9.7962538865477636E-3</v>
      </c>
      <c r="BE627" s="246" t="e">
        <f>IFERROR(_xll.qlIndexFixing($BF$1,BA627,,_xll.ohTrigger(Trigger,Trigger6M)),#N/A)</f>
        <v>#N/A</v>
      </c>
    </row>
    <row r="628" spans="52:57" ht="11.25" customHeight="1" x14ac:dyDescent="0.25">
      <c r="AZ628" s="102" t="s">
        <v>83</v>
      </c>
      <c r="BA628" s="101">
        <f>_xll.qlInterestRateIndexFixingDate(Currency&amp;"ibor"&amp;Tenor,BB628,Trigger)</f>
        <v>43746</v>
      </c>
      <c r="BB628" s="101">
        <f>_xll.qlCalendarAdvance(Calendar,BB627,AZ628,"f",,Trigger)</f>
        <v>43748</v>
      </c>
      <c r="BC628" s="101">
        <f>_xll.qlInterestRateIndexMaturity(Currency&amp;"ibor"&amp;Tenor,BB628,Trigger)</f>
        <v>43935</v>
      </c>
      <c r="BD628" s="246">
        <f>_xll.qlIndexFixing($AD$5,BA628,TRUE,_xll.ohTrigger(Trigger,Trigger6M))</f>
        <v>9.8655211338832607E-3</v>
      </c>
      <c r="BE628" s="246" t="e">
        <f>IFERROR(_xll.qlIndexFixing($BF$1,BA628,,_xll.ohTrigger(Trigger,Trigger6M)),#N/A)</f>
        <v>#N/A</v>
      </c>
    </row>
    <row r="629" spans="52:57" ht="11.25" customHeight="1" x14ac:dyDescent="0.25">
      <c r="AZ629" s="102" t="s">
        <v>83</v>
      </c>
      <c r="BA629" s="101">
        <f>_xll.qlInterestRateIndexFixingDate(Currency&amp;"ibor"&amp;Tenor,BB629,Trigger)</f>
        <v>43753</v>
      </c>
      <c r="BB629" s="101">
        <f>_xll.qlCalendarAdvance(Calendar,BB628,AZ629,"f",,Trigger)</f>
        <v>43755</v>
      </c>
      <c r="BC629" s="101">
        <f>_xll.qlInterestRateIndexMaturity(Currency&amp;"ibor"&amp;Tenor,BB629,Trigger)</f>
        <v>43938</v>
      </c>
      <c r="BD629" s="246">
        <f>_xll.qlIndexFixing($AD$5,BA629,TRUE,_xll.ohTrigger(Trigger,Trigger6M))</f>
        <v>9.9031643234930595E-3</v>
      </c>
      <c r="BE629" s="246" t="e">
        <f>IFERROR(_xll.qlIndexFixing($BF$1,BA629,,_xll.ohTrigger(Trigger,Trigger6M)),#N/A)</f>
        <v>#N/A</v>
      </c>
    </row>
    <row r="630" spans="52:57" ht="11.25" customHeight="1" x14ac:dyDescent="0.25">
      <c r="AZ630" s="102" t="s">
        <v>83</v>
      </c>
      <c r="BA630" s="101">
        <f>_xll.qlInterestRateIndexFixingDate(Currency&amp;"ibor"&amp;Tenor,BB630,Trigger)</f>
        <v>43760</v>
      </c>
      <c r="BB630" s="101">
        <f>_xll.qlCalendarAdvance(Calendar,BB629,AZ630,"f",,Trigger)</f>
        <v>43762</v>
      </c>
      <c r="BC630" s="101">
        <f>_xll.qlInterestRateIndexMaturity(Currency&amp;"ibor"&amp;Tenor,BB630,Trigger)</f>
        <v>43945</v>
      </c>
      <c r="BD630" s="246">
        <f>_xll.qlIndexFixing($AD$5,BA630,TRUE,_xll.ohTrigger(Trigger,Trigger6M))</f>
        <v>9.9566217099632918E-3</v>
      </c>
      <c r="BE630" s="246" t="e">
        <f>IFERROR(_xll.qlIndexFixing($BF$1,BA630,,_xll.ohTrigger(Trigger,Trigger6M)),#N/A)</f>
        <v>#N/A</v>
      </c>
    </row>
    <row r="631" spans="52:57" ht="11.25" customHeight="1" x14ac:dyDescent="0.25">
      <c r="AZ631" s="102" t="s">
        <v>83</v>
      </c>
      <c r="BA631" s="101">
        <f>_xll.qlInterestRateIndexFixingDate(Currency&amp;"ibor"&amp;Tenor,BB631,Trigger)</f>
        <v>43767</v>
      </c>
      <c r="BB631" s="101">
        <f>_xll.qlCalendarAdvance(Calendar,BB630,AZ631,"f",,Trigger)</f>
        <v>43769</v>
      </c>
      <c r="BC631" s="101">
        <f>_xll.qlInterestRateIndexMaturity(Currency&amp;"ibor"&amp;Tenor,BB631,Trigger)</f>
        <v>43951</v>
      </c>
      <c r="BD631" s="246">
        <f>_xll.qlIndexFixing($AD$5,BA631,TRUE,_xll.ohTrigger(Trigger,Trigger6M))</f>
        <v>1.0006123179472982E-2</v>
      </c>
      <c r="BE631" s="246" t="e">
        <f>IFERROR(_xll.qlIndexFixing($BF$1,BA631,,_xll.ohTrigger(Trigger,Trigger6M)),#N/A)</f>
        <v>#N/A</v>
      </c>
    </row>
    <row r="632" spans="52:57" ht="11.25" customHeight="1" x14ac:dyDescent="0.25">
      <c r="AZ632" s="102" t="s">
        <v>83</v>
      </c>
      <c r="BA632" s="101">
        <f>_xll.qlInterestRateIndexFixingDate(Currency&amp;"ibor"&amp;Tenor,BB632,Trigger)</f>
        <v>43774</v>
      </c>
      <c r="BB632" s="101">
        <f>_xll.qlCalendarAdvance(Calendar,BB631,AZ632,"f",,Trigger)</f>
        <v>43776</v>
      </c>
      <c r="BC632" s="101">
        <f>_xll.qlInterestRateIndexMaturity(Currency&amp;"ibor"&amp;Tenor,BB632,Trigger)</f>
        <v>43958</v>
      </c>
      <c r="BD632" s="246">
        <f>_xll.qlIndexFixing($AD$5,BA632,TRUE,_xll.ohTrigger(Trigger,Trigger6M))</f>
        <v>1.0059581867407826E-2</v>
      </c>
      <c r="BE632" s="246" t="e">
        <f>IFERROR(_xll.qlIndexFixing($BF$1,BA632,,_xll.ohTrigger(Trigger,Trigger6M)),#N/A)</f>
        <v>#N/A</v>
      </c>
    </row>
    <row r="633" spans="52:57" ht="11.25" customHeight="1" x14ac:dyDescent="0.25">
      <c r="AZ633" s="102" t="s">
        <v>83</v>
      </c>
      <c r="BA633" s="101">
        <f>_xll.qlInterestRateIndexFixingDate(Currency&amp;"ibor"&amp;Tenor,BB633,Trigger)</f>
        <v>43781</v>
      </c>
      <c r="BB633" s="101">
        <f>_xll.qlCalendarAdvance(Calendar,BB632,AZ633,"f",,Trigger)</f>
        <v>43783</v>
      </c>
      <c r="BC633" s="101">
        <f>_xll.qlInterestRateIndexMaturity(Currency&amp;"ibor"&amp;Tenor,BB633,Trigger)</f>
        <v>43965</v>
      </c>
      <c r="BD633" s="246">
        <f>_xll.qlIndexFixing($AD$5,BA633,TRUE,_xll.ohTrigger(Trigger,Trigger6M))</f>
        <v>1.0113041992862662E-2</v>
      </c>
      <c r="BE633" s="246" t="e">
        <f>IFERROR(_xll.qlIndexFixing($BF$1,BA633,,_xll.ohTrigger(Trigger,Trigger6M)),#N/A)</f>
        <v>#N/A</v>
      </c>
    </row>
    <row r="634" spans="52:57" ht="11.25" customHeight="1" x14ac:dyDescent="0.25">
      <c r="AZ634" s="102" t="s">
        <v>83</v>
      </c>
      <c r="BA634" s="101">
        <f>_xll.qlInterestRateIndexFixingDate(Currency&amp;"ibor"&amp;Tenor,BB634,Trigger)</f>
        <v>43788</v>
      </c>
      <c r="BB634" s="101">
        <f>_xll.qlCalendarAdvance(Calendar,BB633,AZ634,"f",,Trigger)</f>
        <v>43790</v>
      </c>
      <c r="BC634" s="101">
        <f>_xll.qlInterestRateIndexMaturity(Currency&amp;"ibor"&amp;Tenor,BB634,Trigger)</f>
        <v>43972</v>
      </c>
      <c r="BD634" s="246">
        <f>_xll.qlIndexFixing($AD$5,BA634,TRUE,_xll.ohTrigger(Trigger,Trigger6M))</f>
        <v>1.016650355587702E-2</v>
      </c>
      <c r="BE634" s="246" t="e">
        <f>IFERROR(_xll.qlIndexFixing($BF$1,BA634,,_xll.ohTrigger(Trigger,Trigger6M)),#N/A)</f>
        <v>#N/A</v>
      </c>
    </row>
    <row r="635" spans="52:57" ht="11.25" customHeight="1" x14ac:dyDescent="0.25">
      <c r="AZ635" s="102" t="s">
        <v>83</v>
      </c>
      <c r="BA635" s="101">
        <f>_xll.qlInterestRateIndexFixingDate(Currency&amp;"ibor"&amp;Tenor,BB635,Trigger)</f>
        <v>43795</v>
      </c>
      <c r="BB635" s="101">
        <f>_xll.qlCalendarAdvance(Calendar,BB634,AZ635,"f",,Trigger)</f>
        <v>43797</v>
      </c>
      <c r="BC635" s="101">
        <f>_xll.qlInterestRateIndexMaturity(Currency&amp;"ibor"&amp;Tenor,BB635,Trigger)</f>
        <v>43979</v>
      </c>
      <c r="BD635" s="246">
        <f>_xll.qlIndexFixing($AD$5,BA635,TRUE,_xll.ohTrigger(Trigger,Trigger6M))</f>
        <v>1.0219966556489112E-2</v>
      </c>
      <c r="BE635" s="246" t="e">
        <f>IFERROR(_xll.qlIndexFixing($BF$1,BA635,,_xll.ohTrigger(Trigger,Trigger6M)),#N/A)</f>
        <v>#N/A</v>
      </c>
    </row>
    <row r="636" spans="52:57" ht="11.25" customHeight="1" x14ac:dyDescent="0.25">
      <c r="AZ636" s="102" t="s">
        <v>83</v>
      </c>
      <c r="BA636" s="101">
        <f>_xll.qlInterestRateIndexFixingDate(Currency&amp;"ibor"&amp;Tenor,BB636,Trigger)</f>
        <v>43802</v>
      </c>
      <c r="BB636" s="101">
        <f>_xll.qlCalendarAdvance(Calendar,BB635,AZ636,"f",,Trigger)</f>
        <v>43804</v>
      </c>
      <c r="BC636" s="101">
        <f>_xll.qlInterestRateIndexMaturity(Currency&amp;"ibor"&amp;Tenor,BB636,Trigger)</f>
        <v>43987</v>
      </c>
      <c r="BD636" s="246">
        <f>_xll.qlIndexFixing($AD$5,BA636,TRUE,_xll.ohTrigger(Trigger,Trigger6M))</f>
        <v>1.0277396383216663E-2</v>
      </c>
      <c r="BE636" s="246" t="e">
        <f>IFERROR(_xll.qlIndexFixing($BF$1,BA636,,_xll.ohTrigger(Trigger,Trigger6M)),#N/A)</f>
        <v>#N/A</v>
      </c>
    </row>
    <row r="637" spans="52:57" ht="11.25" customHeight="1" x14ac:dyDescent="0.25">
      <c r="AZ637" s="102" t="s">
        <v>83</v>
      </c>
      <c r="BA637" s="101">
        <f>_xll.qlInterestRateIndexFixingDate(Currency&amp;"ibor"&amp;Tenor,BB637,Trigger)</f>
        <v>43809</v>
      </c>
      <c r="BB637" s="101">
        <f>_xll.qlCalendarAdvance(Calendar,BB636,AZ637,"f",,Trigger)</f>
        <v>43811</v>
      </c>
      <c r="BC637" s="101">
        <f>_xll.qlInterestRateIndexMaturity(Currency&amp;"ibor"&amp;Tenor,BB637,Trigger)</f>
        <v>43994</v>
      </c>
      <c r="BD637" s="246">
        <f>_xll.qlIndexFixing($AD$5,BA637,TRUE,_xll.ohTrigger(Trigger,Trigger6M))</f>
        <v>1.0330863888195331E-2</v>
      </c>
      <c r="BE637" s="246" t="e">
        <f>IFERROR(_xll.qlIndexFixing($BF$1,BA637,,_xll.ohTrigger(Trigger,Trigger6M)),#N/A)</f>
        <v>#N/A</v>
      </c>
    </row>
    <row r="638" spans="52:57" ht="11.25" customHeight="1" x14ac:dyDescent="0.25">
      <c r="AZ638" s="102" t="s">
        <v>83</v>
      </c>
      <c r="BA638" s="101">
        <f>_xll.qlInterestRateIndexFixingDate(Currency&amp;"ibor"&amp;Tenor,BB638,Trigger)</f>
        <v>43816</v>
      </c>
      <c r="BB638" s="101">
        <f>_xll.qlCalendarAdvance(Calendar,BB637,AZ638,"f",,Trigger)</f>
        <v>43818</v>
      </c>
      <c r="BC638" s="101">
        <f>_xll.qlInterestRateIndexMaturity(Currency&amp;"ibor"&amp;Tenor,BB638,Trigger)</f>
        <v>44001</v>
      </c>
      <c r="BD638" s="246">
        <f>_xll.qlIndexFixing($AD$5,BA638,TRUE,_xll.ohTrigger(Trigger,Trigger6M))</f>
        <v>1.0384332838831582E-2</v>
      </c>
      <c r="BE638" s="246" t="e">
        <f>IFERROR(_xll.qlIndexFixing($BF$1,BA638,,_xll.ohTrigger(Trigger,Trigger6M)),#N/A)</f>
        <v>#N/A</v>
      </c>
    </row>
    <row r="639" spans="52:57" ht="11.25" customHeight="1" x14ac:dyDescent="0.25">
      <c r="AZ639" s="102" t="s">
        <v>83</v>
      </c>
      <c r="BA639" s="101">
        <f>_xll.qlInterestRateIndexFixingDate(Currency&amp;"ibor"&amp;Tenor,BB639,Trigger)</f>
        <v>43822</v>
      </c>
      <c r="BB639" s="101">
        <f>_xll.qlCalendarAdvance(Calendar,BB638,AZ639,"f",,Trigger)</f>
        <v>43826</v>
      </c>
      <c r="BC639" s="101">
        <f>_xll.qlInterestRateIndexMaturity(Currency&amp;"ibor"&amp;Tenor,BB639,Trigger)</f>
        <v>44011</v>
      </c>
      <c r="BD639" s="246">
        <f>_xll.qlIndexFixing($AD$5,BA639,TRUE,_xll.ohTrigger(Trigger,Trigger6M))</f>
        <v>1.0453383745638364E-2</v>
      </c>
      <c r="BE639" s="246" t="e">
        <f>IFERROR(_xll.qlIndexFixing($BF$1,BA639,,_xll.ohTrigger(Trigger,Trigger6M)),#N/A)</f>
        <v>#N/A</v>
      </c>
    </row>
    <row r="640" spans="52:57" ht="11.25" customHeight="1" x14ac:dyDescent="0.25">
      <c r="AZ640" s="102" t="s">
        <v>83</v>
      </c>
      <c r="BA640" s="101">
        <f>_xll.qlInterestRateIndexFixingDate(Currency&amp;"ibor"&amp;Tenor,BB640,Trigger)</f>
        <v>43830</v>
      </c>
      <c r="BB640" s="101">
        <f>_xll.qlCalendarAdvance(Calendar,BB639,AZ640,"f",,Trigger)</f>
        <v>43833</v>
      </c>
      <c r="BC640" s="101">
        <f>_xll.qlInterestRateIndexMaturity(Currency&amp;"ibor"&amp;Tenor,BB640,Trigger)</f>
        <v>44015</v>
      </c>
      <c r="BD640" s="246">
        <f>_xll.qlIndexFixing($AD$5,BA640,TRUE,_xll.ohTrigger(Trigger,Trigger6M))</f>
        <v>1.0494941840699632E-2</v>
      </c>
      <c r="BE640" s="246" t="e">
        <f>IFERROR(_xll.qlIndexFixing($BF$1,BA640,,_xll.ohTrigger(Trigger,Trigger6M)),#N/A)</f>
        <v>#N/A</v>
      </c>
    </row>
    <row r="641" spans="52:57" ht="11.25" customHeight="1" x14ac:dyDescent="0.25">
      <c r="AZ641" s="102" t="s">
        <v>83</v>
      </c>
      <c r="BA641" s="101">
        <f>_xll.qlInterestRateIndexFixingDate(Currency&amp;"ibor"&amp;Tenor,BB641,Trigger)</f>
        <v>43838</v>
      </c>
      <c r="BB641" s="101">
        <f>_xll.qlCalendarAdvance(Calendar,BB640,AZ641,"f",,Trigger)</f>
        <v>43840</v>
      </c>
      <c r="BC641" s="101">
        <f>_xll.qlInterestRateIndexMaturity(Currency&amp;"ibor"&amp;Tenor,BB641,Trigger)</f>
        <v>44022</v>
      </c>
      <c r="BD641" s="246">
        <f>_xll.qlIndexFixing($AD$5,BA641,TRUE,_xll.ohTrigger(Trigger,Trigger6M))</f>
        <v>1.0548413673118219E-2</v>
      </c>
      <c r="BE641" s="246" t="e">
        <f>IFERROR(_xll.qlIndexFixing($BF$1,BA641,,_xll.ohTrigger(Trigger,Trigger6M)),#N/A)</f>
        <v>#N/A</v>
      </c>
    </row>
    <row r="642" spans="52:57" ht="11.25" customHeight="1" x14ac:dyDescent="0.25">
      <c r="AZ642" s="102" t="s">
        <v>83</v>
      </c>
      <c r="BA642" s="101">
        <f>_xll.qlInterestRateIndexFixingDate(Currency&amp;"ibor"&amp;Tenor,BB642,Trigger)</f>
        <v>43845</v>
      </c>
      <c r="BB642" s="101">
        <f>_xll.qlCalendarAdvance(Calendar,BB641,AZ642,"f",,Trigger)</f>
        <v>43847</v>
      </c>
      <c r="BC642" s="101">
        <f>_xll.qlInterestRateIndexMaturity(Currency&amp;"ibor"&amp;Tenor,BB642,Trigger)</f>
        <v>44029</v>
      </c>
      <c r="BD642" s="246">
        <f>_xll.qlIndexFixing($AD$5,BA642,TRUE,_xll.ohTrigger(Trigger,Trigger6M))</f>
        <v>1.0601886943411241E-2</v>
      </c>
      <c r="BE642" s="246" t="e">
        <f>IFERROR(_xll.qlIndexFixing($BF$1,BA642,,_xll.ohTrigger(Trigger,Trigger6M)),#N/A)</f>
        <v>#N/A</v>
      </c>
    </row>
    <row r="643" spans="52:57" ht="11.25" customHeight="1" x14ac:dyDescent="0.25">
      <c r="AZ643" s="102" t="s">
        <v>83</v>
      </c>
      <c r="BA643" s="101">
        <f>_xll.qlInterestRateIndexFixingDate(Currency&amp;"ibor"&amp;Tenor,BB643,Trigger)</f>
        <v>43852</v>
      </c>
      <c r="BB643" s="101">
        <f>_xll.qlCalendarAdvance(Calendar,BB642,AZ643,"f",,Trigger)</f>
        <v>43854</v>
      </c>
      <c r="BC643" s="101">
        <f>_xll.qlInterestRateIndexMaturity(Currency&amp;"ibor"&amp;Tenor,BB643,Trigger)</f>
        <v>44036</v>
      </c>
      <c r="BD643" s="246">
        <f>_xll.qlIndexFixing($AD$5,BA643,TRUE,_xll.ohTrigger(Trigger,Trigger6M))</f>
        <v>1.0655361651616908E-2</v>
      </c>
      <c r="BE643" s="246" t="e">
        <f>IFERROR(_xll.qlIndexFixing($BF$1,BA643,,_xll.ohTrigger(Trigger,Trigger6M)),#N/A)</f>
        <v>#N/A</v>
      </c>
    </row>
    <row r="644" spans="52:57" ht="11.25" customHeight="1" x14ac:dyDescent="0.25">
      <c r="AZ644" s="102" t="s">
        <v>83</v>
      </c>
      <c r="BA644" s="101">
        <f>_xll.qlInterestRateIndexFixingDate(Currency&amp;"ibor"&amp;Tenor,BB644,Trigger)</f>
        <v>43859</v>
      </c>
      <c r="BB644" s="101">
        <f>_xll.qlCalendarAdvance(Calendar,BB643,AZ644,"f",,Trigger)</f>
        <v>43861</v>
      </c>
      <c r="BC644" s="101">
        <f>_xll.qlInterestRateIndexMaturity(Currency&amp;"ibor"&amp;Tenor,BB644,Trigger)</f>
        <v>44043</v>
      </c>
      <c r="BD644" s="246">
        <f>_xll.qlIndexFixing($AD$5,BA644,TRUE,_xll.ohTrigger(Trigger,Trigger6M))</f>
        <v>1.0717432256945466E-2</v>
      </c>
      <c r="BE644" s="246" t="e">
        <f>IFERROR(_xll.qlIndexFixing($BF$1,BA644,,_xll.ohTrigger(Trigger,Trigger6M)),#N/A)</f>
        <v>#N/A</v>
      </c>
    </row>
    <row r="645" spans="52:57" ht="11.25" customHeight="1" x14ac:dyDescent="0.25">
      <c r="AZ645" s="102" t="s">
        <v>83</v>
      </c>
      <c r="BA645" s="101">
        <f>_xll.qlInterestRateIndexFixingDate(Currency&amp;"ibor"&amp;Tenor,BB645,Trigger)</f>
        <v>43866</v>
      </c>
      <c r="BB645" s="101">
        <f>_xll.qlCalendarAdvance(Calendar,BB644,AZ645,"f",,Trigger)</f>
        <v>43868</v>
      </c>
      <c r="BC645" s="101">
        <f>_xll.qlInterestRateIndexMaturity(Currency&amp;"ibor"&amp;Tenor,BB645,Trigger)</f>
        <v>44050</v>
      </c>
      <c r="BD645" s="246">
        <f>_xll.qlIndexFixing($AD$5,BA645,TRUE,_xll.ohTrigger(Trigger,Trigger6M))</f>
        <v>1.0779570336902106E-2</v>
      </c>
      <c r="BE645" s="246" t="e">
        <f>IFERROR(_xll.qlIndexFixing($BF$1,BA645,,_xll.ohTrigger(Trigger,Trigger6M)),#N/A)</f>
        <v>#N/A</v>
      </c>
    </row>
    <row r="646" spans="52:57" ht="11.25" customHeight="1" x14ac:dyDescent="0.25">
      <c r="AZ646" s="102" t="s">
        <v>83</v>
      </c>
      <c r="BA646" s="101">
        <f>_xll.qlInterestRateIndexFixingDate(Currency&amp;"ibor"&amp;Tenor,BB646,Trigger)</f>
        <v>43873</v>
      </c>
      <c r="BB646" s="101">
        <f>_xll.qlCalendarAdvance(Calendar,BB645,AZ646,"f",,Trigger)</f>
        <v>43875</v>
      </c>
      <c r="BC646" s="101">
        <f>_xll.qlInterestRateIndexMaturity(Currency&amp;"ibor"&amp;Tenor,BB646,Trigger)</f>
        <v>44057</v>
      </c>
      <c r="BD646" s="246">
        <f>_xll.qlIndexFixing($AD$5,BA646,TRUE,_xll.ohTrigger(Trigger,Trigger6M))</f>
        <v>1.0841775897690217E-2</v>
      </c>
      <c r="BE646" s="246" t="e">
        <f>IFERROR(_xll.qlIndexFixing($BF$1,BA646,,_xll.ohTrigger(Trigger,Trigger6M)),#N/A)</f>
        <v>#N/A</v>
      </c>
    </row>
    <row r="647" spans="52:57" ht="11.25" customHeight="1" x14ac:dyDescent="0.25">
      <c r="AZ647" s="102" t="s">
        <v>83</v>
      </c>
      <c r="BA647" s="101">
        <f>_xll.qlInterestRateIndexFixingDate(Currency&amp;"ibor"&amp;Tenor,BB647,Trigger)</f>
        <v>43880</v>
      </c>
      <c r="BB647" s="101">
        <f>_xll.qlCalendarAdvance(Calendar,BB646,AZ647,"f",,Trigger)</f>
        <v>43882</v>
      </c>
      <c r="BC647" s="101">
        <f>_xll.qlInterestRateIndexMaturity(Currency&amp;"ibor"&amp;Tenor,BB647,Trigger)</f>
        <v>44064</v>
      </c>
      <c r="BD647" s="246">
        <f>_xll.qlIndexFixing($AD$5,BA647,TRUE,_xll.ohTrigger(Trigger,Trigger6M))</f>
        <v>1.0904048945520658E-2</v>
      </c>
      <c r="BE647" s="246" t="e">
        <f>IFERROR(_xll.qlIndexFixing($BF$1,BA647,,_xll.ohTrigger(Trigger,Trigger6M)),#N/A)</f>
        <v>#N/A</v>
      </c>
    </row>
    <row r="648" spans="52:57" ht="11.25" customHeight="1" x14ac:dyDescent="0.25">
      <c r="AZ648" s="102" t="s">
        <v>83</v>
      </c>
      <c r="BA648" s="101">
        <f>_xll.qlInterestRateIndexFixingDate(Currency&amp;"ibor"&amp;Tenor,BB648,Trigger)</f>
        <v>43887</v>
      </c>
      <c r="BB648" s="101">
        <f>_xll.qlCalendarAdvance(Calendar,BB647,AZ648,"f",,Trigger)</f>
        <v>43889</v>
      </c>
      <c r="BC648" s="101">
        <f>_xll.qlInterestRateIndexMaturity(Currency&amp;"ibor"&amp;Tenor,BB648,Trigger)</f>
        <v>44074</v>
      </c>
      <c r="BD648" s="246">
        <f>_xll.qlIndexFixing($AD$5,BA648,TRUE,_xll.ohTrigger(Trigger,Trigger6M))</f>
        <v>1.098139863990572E-2</v>
      </c>
      <c r="BE648" s="246" t="e">
        <f>IFERROR(_xll.qlIndexFixing($BF$1,BA648,,_xll.ohTrigger(Trigger,Trigger6M)),#N/A)</f>
        <v>#N/A</v>
      </c>
    </row>
    <row r="649" spans="52:57" ht="11.25" customHeight="1" x14ac:dyDescent="0.25">
      <c r="AZ649" s="102" t="s">
        <v>83</v>
      </c>
      <c r="BA649" s="101">
        <f>_xll.qlInterestRateIndexFixingDate(Currency&amp;"ibor"&amp;Tenor,BB649,Trigger)</f>
        <v>43894</v>
      </c>
      <c r="BB649" s="101">
        <f>_xll.qlCalendarAdvance(Calendar,BB648,AZ649,"f",,Trigger)</f>
        <v>43896</v>
      </c>
      <c r="BC649" s="101">
        <f>_xll.qlInterestRateIndexMaturity(Currency&amp;"ibor"&amp;Tenor,BB649,Trigger)</f>
        <v>44081</v>
      </c>
      <c r="BD649" s="246">
        <f>_xll.qlIndexFixing($AD$5,BA649,TRUE,_xll.ohTrigger(Trigger,Trigger6M))</f>
        <v>1.1043695764705897E-2</v>
      </c>
      <c r="BE649" s="246" t="e">
        <f>IFERROR(_xll.qlIndexFixing($BF$1,BA649,,_xll.ohTrigger(Trigger,Trigger6M)),#N/A)</f>
        <v>#N/A</v>
      </c>
    </row>
    <row r="650" spans="52:57" ht="11.25" customHeight="1" x14ac:dyDescent="0.25">
      <c r="AZ650" s="102" t="s">
        <v>83</v>
      </c>
      <c r="BA650" s="101">
        <f>_xll.qlInterestRateIndexFixingDate(Currency&amp;"ibor"&amp;Tenor,BB650,Trigger)</f>
        <v>43901</v>
      </c>
      <c r="BB650" s="101">
        <f>_xll.qlCalendarAdvance(Calendar,BB649,AZ650,"f",,Trigger)</f>
        <v>43903</v>
      </c>
      <c r="BC650" s="101">
        <f>_xll.qlInterestRateIndexMaturity(Currency&amp;"ibor"&amp;Tenor,BB650,Trigger)</f>
        <v>44088</v>
      </c>
      <c r="BD650" s="246">
        <f>_xll.qlIndexFixing($AD$5,BA650,TRUE,_xll.ohTrigger(Trigger,Trigger6M))</f>
        <v>1.1106059363714263E-2</v>
      </c>
      <c r="BE650" s="246" t="e">
        <f>IFERROR(_xll.qlIndexFixing($BF$1,BA650,,_xll.ohTrigger(Trigger,Trigger6M)),#N/A)</f>
        <v>#N/A</v>
      </c>
    </row>
    <row r="651" spans="52:57" ht="11.25" customHeight="1" x14ac:dyDescent="0.25">
      <c r="AZ651" s="102" t="s">
        <v>83</v>
      </c>
      <c r="BA651" s="101">
        <f>_xll.qlInterestRateIndexFixingDate(Currency&amp;"ibor"&amp;Tenor,BB651,Trigger)</f>
        <v>43908</v>
      </c>
      <c r="BB651" s="101">
        <f>_xll.qlCalendarAdvance(Calendar,BB650,AZ651,"f",,Trigger)</f>
        <v>43910</v>
      </c>
      <c r="BC651" s="101">
        <f>_xll.qlInterestRateIndexMaturity(Currency&amp;"ibor"&amp;Tenor,BB651,Trigger)</f>
        <v>44095</v>
      </c>
      <c r="BD651" s="246">
        <f>_xll.qlIndexFixing($AD$5,BA651,TRUE,_xll.ohTrigger(Trigger,Trigger6M))</f>
        <v>1.1168489443160219E-2</v>
      </c>
      <c r="BE651" s="246" t="e">
        <f>IFERROR(_xll.qlIndexFixing($BF$1,BA651,,_xll.ohTrigger(Trigger,Trigger6M)),#N/A)</f>
        <v>#N/A</v>
      </c>
    </row>
    <row r="652" spans="52:57" ht="11.25" customHeight="1" x14ac:dyDescent="0.25">
      <c r="AZ652" s="102" t="s">
        <v>83</v>
      </c>
      <c r="BA652" s="101">
        <f>_xll.qlInterestRateIndexFixingDate(Currency&amp;"ibor"&amp;Tenor,BB652,Trigger)</f>
        <v>43915</v>
      </c>
      <c r="BB652" s="101">
        <f>_xll.qlCalendarAdvance(Calendar,BB651,AZ652,"f",,Trigger)</f>
        <v>43917</v>
      </c>
      <c r="BC652" s="101">
        <f>_xll.qlInterestRateIndexMaturity(Currency&amp;"ibor"&amp;Tenor,BB652,Trigger)</f>
        <v>44102</v>
      </c>
      <c r="BD652" s="246">
        <f>_xll.qlIndexFixing($AD$5,BA652,TRUE,_xll.ohTrigger(Trigger,Trigger6M))</f>
        <v>1.1230986009278342E-2</v>
      </c>
      <c r="BE652" s="246" t="e">
        <f>IFERROR(_xll.qlIndexFixing($BF$1,BA652,,_xll.ohTrigger(Trigger,Trigger6M)),#N/A)</f>
        <v>#N/A</v>
      </c>
    </row>
    <row r="653" spans="52:57" ht="11.25" customHeight="1" x14ac:dyDescent="0.25">
      <c r="AZ653" s="102" t="s">
        <v>83</v>
      </c>
      <c r="BA653" s="101">
        <f>_xll.qlInterestRateIndexFixingDate(Currency&amp;"ibor"&amp;Tenor,BB653,Trigger)</f>
        <v>43922</v>
      </c>
      <c r="BB653" s="101">
        <f>_xll.qlCalendarAdvance(Calendar,BB652,AZ653,"f",,Trigger)</f>
        <v>43924</v>
      </c>
      <c r="BC653" s="101">
        <f>_xll.qlInterestRateIndexMaturity(Currency&amp;"ibor"&amp;Tenor,BB653,Trigger)</f>
        <v>44109</v>
      </c>
      <c r="BD653" s="246">
        <f>_xll.qlIndexFixing($AD$5,BA653,TRUE,_xll.ohTrigger(Trigger,Trigger6M))</f>
        <v>1.1293549068311422E-2</v>
      </c>
      <c r="BE653" s="246" t="e">
        <f>IFERROR(_xll.qlIndexFixing($BF$1,BA653,,_xll.ohTrigger(Trigger,Trigger6M)),#N/A)</f>
        <v>#N/A</v>
      </c>
    </row>
    <row r="654" spans="52:57" ht="11.25" customHeight="1" x14ac:dyDescent="0.25">
      <c r="AZ654" s="102" t="s">
        <v>83</v>
      </c>
      <c r="BA654" s="101">
        <f>_xll.qlInterestRateIndexFixingDate(Currency&amp;"ibor"&amp;Tenor,BB654,Trigger)</f>
        <v>43929</v>
      </c>
      <c r="BB654" s="101">
        <f>_xll.qlCalendarAdvance(Calendar,BB653,AZ654,"f",,Trigger)</f>
        <v>43935</v>
      </c>
      <c r="BC654" s="101">
        <f>_xll.qlInterestRateIndexMaturity(Currency&amp;"ibor"&amp;Tenor,BB654,Trigger)</f>
        <v>44118</v>
      </c>
      <c r="BD654" s="246">
        <f>_xll.qlIndexFixing($AD$5,BA654,TRUE,_xll.ohTrigger(Trigger,Trigger6M))</f>
        <v>1.138249580241963E-2</v>
      </c>
      <c r="BE654" s="246" t="e">
        <f>IFERROR(_xll.qlIndexFixing($BF$1,BA654,,_xll.ohTrigger(Trigger,Trigger6M)),#N/A)</f>
        <v>#N/A</v>
      </c>
    </row>
    <row r="655" spans="52:57" ht="11.25" customHeight="1" x14ac:dyDescent="0.25">
      <c r="AZ655" s="102" t="s">
        <v>83</v>
      </c>
      <c r="BA655" s="101">
        <f>_xll.qlInterestRateIndexFixingDate(Currency&amp;"ibor"&amp;Tenor,BB655,Trigger)</f>
        <v>43938</v>
      </c>
      <c r="BB655" s="101">
        <f>_xll.qlCalendarAdvance(Calendar,BB654,AZ655,"f",,Trigger)</f>
        <v>43942</v>
      </c>
      <c r="BC655" s="101">
        <f>_xll.qlInterestRateIndexMaturity(Currency&amp;"ibor"&amp;Tenor,BB655,Trigger)</f>
        <v>44125</v>
      </c>
      <c r="BD655" s="246">
        <f>_xll.qlIndexFixing($AD$5,BA655,TRUE,_xll.ohTrigger(Trigger,Trigger6M))</f>
        <v>1.1445307884217739E-2</v>
      </c>
      <c r="BE655" s="246" t="e">
        <f>IFERROR(_xll.qlIndexFixing($BF$1,BA655,,_xll.ohTrigger(Trigger,Trigger6M)),#N/A)</f>
        <v>#N/A</v>
      </c>
    </row>
    <row r="656" spans="52:57" ht="11.25" customHeight="1" x14ac:dyDescent="0.25">
      <c r="AZ656" s="102" t="s">
        <v>83</v>
      </c>
      <c r="BA656" s="101">
        <f>_xll.qlInterestRateIndexFixingDate(Currency&amp;"ibor"&amp;Tenor,BB656,Trigger)</f>
        <v>43945</v>
      </c>
      <c r="BB656" s="101">
        <f>_xll.qlCalendarAdvance(Calendar,BB655,AZ656,"f",,Trigger)</f>
        <v>43949</v>
      </c>
      <c r="BC656" s="101">
        <f>_xll.qlInterestRateIndexMaturity(Currency&amp;"ibor"&amp;Tenor,BB656,Trigger)</f>
        <v>44132</v>
      </c>
      <c r="BD656" s="246">
        <f>_xll.qlIndexFixing($AD$5,BA656,TRUE,_xll.ohTrigger(Trigger,Trigger6M))</f>
        <v>1.1508187165139053E-2</v>
      </c>
      <c r="BE656" s="246" t="e">
        <f>IFERROR(_xll.qlIndexFixing($BF$1,BA656,,_xll.ohTrigger(Trigger,Trigger6M)),#N/A)</f>
        <v>#N/A</v>
      </c>
    </row>
    <row r="657" spans="52:57" ht="11.25" customHeight="1" x14ac:dyDescent="0.25">
      <c r="AZ657" s="102" t="s">
        <v>83</v>
      </c>
      <c r="BA657" s="101">
        <f>_xll.qlInterestRateIndexFixingDate(Currency&amp;"ibor"&amp;Tenor,BB657,Trigger)</f>
        <v>43951</v>
      </c>
      <c r="BB657" s="101">
        <f>_xll.qlCalendarAdvance(Calendar,BB656,AZ657,"f",,Trigger)</f>
        <v>43956</v>
      </c>
      <c r="BC657" s="101">
        <f>_xll.qlInterestRateIndexMaturity(Currency&amp;"ibor"&amp;Tenor,BB657,Trigger)</f>
        <v>44140</v>
      </c>
      <c r="BD657" s="246">
        <f>_xll.qlIndexFixing($AD$5,BA657,TRUE,_xll.ohTrigger(Trigger,Trigger6M))</f>
        <v>1.1575768693910068E-2</v>
      </c>
      <c r="BE657" s="246" t="e">
        <f>IFERROR(_xll.qlIndexFixing($BF$1,BA657,,_xll.ohTrigger(Trigger,Trigger6M)),#N/A)</f>
        <v>#N/A</v>
      </c>
    </row>
    <row r="658" spans="52:57" ht="11.25" customHeight="1" x14ac:dyDescent="0.25">
      <c r="AZ658" s="102" t="s">
        <v>83</v>
      </c>
      <c r="BA658" s="101">
        <f>_xll.qlInterestRateIndexFixingDate(Currency&amp;"ibor"&amp;Tenor,BB658,Trigger)</f>
        <v>43959</v>
      </c>
      <c r="BB658" s="101">
        <f>_xll.qlCalendarAdvance(Calendar,BB657,AZ658,"f",,Trigger)</f>
        <v>43963</v>
      </c>
      <c r="BC658" s="101">
        <f>_xll.qlInterestRateIndexMaturity(Currency&amp;"ibor"&amp;Tenor,BB658,Trigger)</f>
        <v>44147</v>
      </c>
      <c r="BD658" s="246">
        <f>_xll.qlIndexFixing($AD$5,BA658,TRUE,_xll.ohTrigger(Trigger,Trigger6M))</f>
        <v>1.1638742131377751E-2</v>
      </c>
      <c r="BE658" s="246" t="e">
        <f>IFERROR(_xll.qlIndexFixing($BF$1,BA658,,_xll.ohTrigger(Trigger,Trigger6M)),#N/A)</f>
        <v>#N/A</v>
      </c>
    </row>
    <row r="659" spans="52:57" ht="11.25" customHeight="1" x14ac:dyDescent="0.25">
      <c r="AZ659" s="102" t="s">
        <v>83</v>
      </c>
      <c r="BA659" s="101">
        <f>_xll.qlInterestRateIndexFixingDate(Currency&amp;"ibor"&amp;Tenor,BB659,Trigger)</f>
        <v>43966</v>
      </c>
      <c r="BB659" s="101">
        <f>_xll.qlCalendarAdvance(Calendar,BB658,AZ659,"f",,Trigger)</f>
        <v>43970</v>
      </c>
      <c r="BC659" s="101">
        <f>_xll.qlInterestRateIndexMaturity(Currency&amp;"ibor"&amp;Tenor,BB659,Trigger)</f>
        <v>44154</v>
      </c>
      <c r="BD659" s="246">
        <f>_xll.qlIndexFixing($AD$5,BA659,TRUE,_xll.ohTrigger(Trigger,Trigger6M))</f>
        <v>1.1701782442982532E-2</v>
      </c>
      <c r="BE659" s="246" t="e">
        <f>IFERROR(_xll.qlIndexFixing($BF$1,BA659,,_xll.ohTrigger(Trigger,Trigger6M)),#N/A)</f>
        <v>#N/A</v>
      </c>
    </row>
    <row r="660" spans="52:57" ht="11.25" customHeight="1" x14ac:dyDescent="0.25">
      <c r="AZ660" s="102" t="s">
        <v>83</v>
      </c>
      <c r="BA660" s="101">
        <f>_xll.qlInterestRateIndexFixingDate(Currency&amp;"ibor"&amp;Tenor,BB660,Trigger)</f>
        <v>43973</v>
      </c>
      <c r="BB660" s="101">
        <f>_xll.qlCalendarAdvance(Calendar,BB659,AZ660,"f",,Trigger)</f>
        <v>43977</v>
      </c>
      <c r="BC660" s="101">
        <f>_xll.qlInterestRateIndexMaturity(Currency&amp;"ibor"&amp;Tenor,BB660,Trigger)</f>
        <v>44161</v>
      </c>
      <c r="BD660" s="246">
        <f>_xll.qlIndexFixing($AD$5,BA660,TRUE,_xll.ohTrigger(Trigger,Trigger6M))</f>
        <v>1.1764889635021546E-2</v>
      </c>
      <c r="BE660" s="246" t="e">
        <f>IFERROR(_xll.qlIndexFixing($BF$1,BA660,,_xll.ohTrigger(Trigger,Trigger6M)),#N/A)</f>
        <v>#N/A</v>
      </c>
    </row>
    <row r="661" spans="52:57" ht="11.25" customHeight="1" x14ac:dyDescent="0.25">
      <c r="AZ661" s="102" t="s">
        <v>83</v>
      </c>
      <c r="BA661" s="101">
        <f>_xll.qlInterestRateIndexFixingDate(Currency&amp;"ibor"&amp;Tenor,BB661,Trigger)</f>
        <v>43980</v>
      </c>
      <c r="BB661" s="101">
        <f>_xll.qlCalendarAdvance(Calendar,BB660,AZ661,"f",,Trigger)</f>
        <v>43984</v>
      </c>
      <c r="BC661" s="101">
        <f>_xll.qlInterestRateIndexMaturity(Currency&amp;"ibor"&amp;Tenor,BB661,Trigger)</f>
        <v>44167</v>
      </c>
      <c r="BD661" s="246">
        <f>_xll.qlIndexFixing($AD$5,BA661,TRUE,_xll.ohTrigger(Trigger,Trigger6M))</f>
        <v>1.1823591776622736E-2</v>
      </c>
      <c r="BE661" s="246" t="e">
        <f>IFERROR(_xll.qlIndexFixing($BF$1,BA661,,_xll.ohTrigger(Trigger,Trigger6M)),#N/A)</f>
        <v>#N/A</v>
      </c>
    </row>
    <row r="662" spans="52:57" ht="11.25" customHeight="1" x14ac:dyDescent="0.25">
      <c r="AZ662" s="102" t="s">
        <v>83</v>
      </c>
      <c r="BA662" s="101">
        <f>_xll.qlInterestRateIndexFixingDate(Currency&amp;"ibor"&amp;Tenor,BB662,Trigger)</f>
        <v>43987</v>
      </c>
      <c r="BB662" s="101">
        <f>_xll.qlCalendarAdvance(Calendar,BB661,AZ662,"f",,Trigger)</f>
        <v>43991</v>
      </c>
      <c r="BC662" s="101">
        <f>_xll.qlInterestRateIndexMaturity(Currency&amp;"ibor"&amp;Tenor,BB662,Trigger)</f>
        <v>44174</v>
      </c>
      <c r="BD662" s="246">
        <f>_xll.qlIndexFixing($AD$5,BA662,TRUE,_xll.ohTrigger(Trigger,Trigger6M))</f>
        <v>1.1886874384396624E-2</v>
      </c>
      <c r="BE662" s="246" t="e">
        <f>IFERROR(_xll.qlIndexFixing($BF$1,BA662,,_xll.ohTrigger(Trigger,Trigger6M)),#N/A)</f>
        <v>#N/A</v>
      </c>
    </row>
    <row r="663" spans="52:57" ht="11.25" customHeight="1" x14ac:dyDescent="0.25">
      <c r="AZ663" s="102" t="s">
        <v>83</v>
      </c>
      <c r="BA663" s="101">
        <f>_xll.qlInterestRateIndexFixingDate(Currency&amp;"ibor"&amp;Tenor,BB663,Trigger)</f>
        <v>43994</v>
      </c>
      <c r="BB663" s="101">
        <f>_xll.qlCalendarAdvance(Calendar,BB662,AZ663,"f",,Trigger)</f>
        <v>43998</v>
      </c>
      <c r="BC663" s="101">
        <f>_xll.qlInterestRateIndexMaturity(Currency&amp;"ibor"&amp;Tenor,BB663,Trigger)</f>
        <v>44181</v>
      </c>
      <c r="BD663" s="246">
        <f>_xll.qlIndexFixing($AD$5,BA663,TRUE,_xll.ohTrigger(Trigger,Trigger6M))</f>
        <v>1.1950224235395268E-2</v>
      </c>
      <c r="BE663" s="246" t="e">
        <f>IFERROR(_xll.qlIndexFixing($BF$1,BA663,,_xll.ohTrigger(Trigger,Trigger6M)),#N/A)</f>
        <v>#N/A</v>
      </c>
    </row>
    <row r="664" spans="52:57" ht="11.25" customHeight="1" x14ac:dyDescent="0.25">
      <c r="AZ664" s="102" t="s">
        <v>83</v>
      </c>
      <c r="BA664" s="101">
        <f>_xll.qlInterestRateIndexFixingDate(Currency&amp;"ibor"&amp;Tenor,BB664,Trigger)</f>
        <v>44001</v>
      </c>
      <c r="BB664" s="101">
        <f>_xll.qlCalendarAdvance(Calendar,BB663,AZ664,"f",,Trigger)</f>
        <v>44005</v>
      </c>
      <c r="BC664" s="101">
        <f>_xll.qlInterestRateIndexMaturity(Currency&amp;"ibor"&amp;Tenor,BB664,Trigger)</f>
        <v>44188</v>
      </c>
      <c r="BD664" s="246">
        <f>_xll.qlIndexFixing($AD$5,BA664,TRUE,_xll.ohTrigger(Trigger,Trigger6M))</f>
        <v>1.2013641335946726E-2</v>
      </c>
      <c r="BE664" s="246" t="e">
        <f>IFERROR(_xll.qlIndexFixing($BF$1,BA664,,_xll.ohTrigger(Trigger,Trigger6M)),#N/A)</f>
        <v>#N/A</v>
      </c>
    </row>
    <row r="665" spans="52:57" ht="11.25" customHeight="1" x14ac:dyDescent="0.25">
      <c r="AZ665" s="102" t="s">
        <v>83</v>
      </c>
      <c r="BA665" s="101">
        <f>_xll.qlInterestRateIndexFixingDate(Currency&amp;"ibor"&amp;Tenor,BB665,Trigger)</f>
        <v>44008</v>
      </c>
      <c r="BB665" s="101">
        <f>_xll.qlCalendarAdvance(Calendar,BB664,AZ665,"f",,Trigger)</f>
        <v>44012</v>
      </c>
      <c r="BC665" s="101">
        <f>_xll.qlInterestRateIndexMaturity(Currency&amp;"ibor"&amp;Tenor,BB665,Trigger)</f>
        <v>44196</v>
      </c>
      <c r="BD665" s="246">
        <f>_xll.qlIndexFixing($AD$5,BA665,TRUE,_xll.ohTrigger(Trigger,Trigger6M))</f>
        <v>1.2081429022592157E-2</v>
      </c>
      <c r="BE665" s="246" t="e">
        <f>IFERROR(_xll.qlIndexFixing($BF$1,BA665,,_xll.ohTrigger(Trigger,Trigger6M)),#N/A)</f>
        <v>#N/A</v>
      </c>
    </row>
    <row r="666" spans="52:57" ht="11.25" customHeight="1" x14ac:dyDescent="0.25">
      <c r="AZ666" s="102" t="s">
        <v>83</v>
      </c>
      <c r="BA666" s="101">
        <f>_xll.qlInterestRateIndexFixingDate(Currency&amp;"ibor"&amp;Tenor,BB666,Trigger)</f>
        <v>44015</v>
      </c>
      <c r="BB666" s="101">
        <f>_xll.qlCalendarAdvance(Calendar,BB665,AZ666,"f",,Trigger)</f>
        <v>44019</v>
      </c>
      <c r="BC666" s="101">
        <f>_xll.qlInterestRateIndexMaturity(Currency&amp;"ibor"&amp;Tenor,BB666,Trigger)</f>
        <v>44203</v>
      </c>
      <c r="BD666" s="246">
        <f>_xll.qlIndexFixing($AD$5,BA666,TRUE,_xll.ohTrigger(Trigger,Trigger6M))</f>
        <v>1.2144937629850062E-2</v>
      </c>
      <c r="BE666" s="246" t="e">
        <f>IFERROR(_xll.qlIndexFixing($BF$1,BA666,,_xll.ohTrigger(Trigger,Trigger6M)),#N/A)</f>
        <v>#N/A</v>
      </c>
    </row>
    <row r="667" spans="52:57" ht="11.25" customHeight="1" x14ac:dyDescent="0.25">
      <c r="AZ667" s="102" t="s">
        <v>83</v>
      </c>
      <c r="BA667" s="101">
        <f>_xll.qlInterestRateIndexFixingDate(Currency&amp;"ibor"&amp;Tenor,BB667,Trigger)</f>
        <v>44022</v>
      </c>
      <c r="BB667" s="101">
        <f>_xll.qlCalendarAdvance(Calendar,BB666,AZ667,"f",,Trigger)</f>
        <v>44026</v>
      </c>
      <c r="BC667" s="101">
        <f>_xll.qlInterestRateIndexMaturity(Currency&amp;"ibor"&amp;Tenor,BB667,Trigger)</f>
        <v>44210</v>
      </c>
      <c r="BD667" s="246">
        <f>_xll.qlIndexFixing($AD$5,BA667,TRUE,_xll.ohTrigger(Trigger,Trigger6M))</f>
        <v>1.2208513161810269E-2</v>
      </c>
      <c r="BE667" s="246" t="e">
        <f>IFERROR(_xll.qlIndexFixing($BF$1,BA667,,_xll.ohTrigger(Trigger,Trigger6M)),#N/A)</f>
        <v>#N/A</v>
      </c>
    </row>
    <row r="668" spans="52:57" ht="11.25" customHeight="1" x14ac:dyDescent="0.25">
      <c r="AZ668" s="102" t="s">
        <v>83</v>
      </c>
      <c r="BA668" s="101">
        <f>_xll.qlInterestRateIndexFixingDate(Currency&amp;"ibor"&amp;Tenor,BB668,Trigger)</f>
        <v>44029</v>
      </c>
      <c r="BB668" s="101">
        <f>_xll.qlCalendarAdvance(Calendar,BB667,AZ668,"f",,Trigger)</f>
        <v>44033</v>
      </c>
      <c r="BC668" s="101">
        <f>_xll.qlInterestRateIndexMaturity(Currency&amp;"ibor"&amp;Tenor,BB668,Trigger)</f>
        <v>44217</v>
      </c>
      <c r="BD668" s="246">
        <f>_xll.qlIndexFixing($AD$5,BA668,TRUE,_xll.ohTrigger(Trigger,Trigger6M))</f>
        <v>1.227215562482422E-2</v>
      </c>
      <c r="BE668" s="246" t="e">
        <f>IFERROR(_xll.qlIndexFixing($BF$1,BA668,,_xll.ohTrigger(Trigger,Trigger6M)),#N/A)</f>
        <v>#N/A</v>
      </c>
    </row>
    <row r="669" spans="52:57" ht="11.25" customHeight="1" x14ac:dyDescent="0.25">
      <c r="AZ669" s="102" t="s">
        <v>83</v>
      </c>
      <c r="BA669" s="101">
        <f>_xll.qlInterestRateIndexFixingDate(Currency&amp;"ibor"&amp;Tenor,BB669,Trigger)</f>
        <v>44036</v>
      </c>
      <c r="BB669" s="101">
        <f>_xll.qlCalendarAdvance(Calendar,BB668,AZ669,"f",,Trigger)</f>
        <v>44040</v>
      </c>
      <c r="BC669" s="101">
        <f>_xll.qlInterestRateIndexMaturity(Currency&amp;"ibor"&amp;Tenor,BB669,Trigger)</f>
        <v>44224</v>
      </c>
      <c r="BD669" s="246">
        <f>_xll.qlIndexFixing($AD$5,BA669,TRUE,_xll.ohTrigger(Trigger,Trigger6M))</f>
        <v>1.2331010943094948E-2</v>
      </c>
      <c r="BE669" s="246" t="e">
        <f>IFERROR(_xll.qlIndexFixing($BF$1,BA669,,_xll.ohTrigger(Trigger,Trigger6M)),#N/A)</f>
        <v>#N/A</v>
      </c>
    </row>
    <row r="670" spans="52:57" ht="11.25" customHeight="1" x14ac:dyDescent="0.25">
      <c r="AZ670" s="102" t="s">
        <v>83</v>
      </c>
      <c r="BA670" s="101">
        <f>_xll.qlInterestRateIndexFixingDate(Currency&amp;"ibor"&amp;Tenor,BB670,Trigger)</f>
        <v>44043</v>
      </c>
      <c r="BB670" s="101">
        <f>_xll.qlCalendarAdvance(Calendar,BB669,AZ670,"f",,Trigger)</f>
        <v>44047</v>
      </c>
      <c r="BC670" s="101">
        <f>_xll.qlInterestRateIndexMaturity(Currency&amp;"ibor"&amp;Tenor,BB670,Trigger)</f>
        <v>44231</v>
      </c>
      <c r="BD670" s="246">
        <f>_xll.qlIndexFixing($AD$5,BA670,TRUE,_xll.ohTrigger(Trigger,Trigger6M))</f>
        <v>1.2386241261425891E-2</v>
      </c>
      <c r="BE670" s="246" t="e">
        <f>IFERROR(_xll.qlIndexFixing($BF$1,BA670,,_xll.ohTrigger(Trigger,Trigger6M)),#N/A)</f>
        <v>#N/A</v>
      </c>
    </row>
    <row r="671" spans="52:57" ht="11.25" customHeight="1" x14ac:dyDescent="0.25">
      <c r="AZ671" s="102" t="s">
        <v>83</v>
      </c>
      <c r="BA671" s="101">
        <f>_xll.qlInterestRateIndexFixingDate(Currency&amp;"ibor"&amp;Tenor,BB671,Trigger)</f>
        <v>44050</v>
      </c>
      <c r="BB671" s="101">
        <f>_xll.qlCalendarAdvance(Calendar,BB670,AZ671,"f",,Trigger)</f>
        <v>44054</v>
      </c>
      <c r="BC671" s="101">
        <f>_xll.qlInterestRateIndexMaturity(Currency&amp;"ibor"&amp;Tenor,BB671,Trigger)</f>
        <v>44238</v>
      </c>
      <c r="BD671" s="246">
        <f>_xll.qlIndexFixing($AD$5,BA671,TRUE,_xll.ohTrigger(Trigger,Trigger6M))</f>
        <v>1.2441473129078806E-2</v>
      </c>
      <c r="BE671" s="246" t="e">
        <f>IFERROR(_xll.qlIndexFixing($BF$1,BA671,,_xll.ohTrigger(Trigger,Trigger6M)),#N/A)</f>
        <v>#N/A</v>
      </c>
    </row>
    <row r="672" spans="52:57" ht="11.25" customHeight="1" x14ac:dyDescent="0.25">
      <c r="AZ672" s="102" t="s">
        <v>83</v>
      </c>
      <c r="BA672" s="101">
        <f>_xll.qlInterestRateIndexFixingDate(Currency&amp;"ibor"&amp;Tenor,BB672,Trigger)</f>
        <v>44057</v>
      </c>
      <c r="BB672" s="101">
        <f>_xll.qlCalendarAdvance(Calendar,BB671,AZ672,"f",,Trigger)</f>
        <v>44061</v>
      </c>
      <c r="BC672" s="101">
        <f>_xll.qlInterestRateIndexMaturity(Currency&amp;"ibor"&amp;Tenor,BB672,Trigger)</f>
        <v>44245</v>
      </c>
      <c r="BD672" s="246">
        <f>_xll.qlIndexFixing($AD$5,BA672,TRUE,_xll.ohTrigger(Trigger,Trigger6M))</f>
        <v>1.249670654609801E-2</v>
      </c>
      <c r="BE672" s="246" t="e">
        <f>IFERROR(_xll.qlIndexFixing($BF$1,BA672,,_xll.ohTrigger(Trigger,Trigger6M)),#N/A)</f>
        <v>#N/A</v>
      </c>
    </row>
    <row r="673" spans="52:57" ht="11.25" customHeight="1" x14ac:dyDescent="0.25">
      <c r="AZ673" s="102" t="s">
        <v>83</v>
      </c>
      <c r="BA673" s="101">
        <f>_xll.qlInterestRateIndexFixingDate(Currency&amp;"ibor"&amp;Tenor,BB673,Trigger)</f>
        <v>44064</v>
      </c>
      <c r="BB673" s="101">
        <f>_xll.qlCalendarAdvance(Calendar,BB672,AZ673,"f",,Trigger)</f>
        <v>44068</v>
      </c>
      <c r="BC673" s="101">
        <f>_xll.qlInterestRateIndexMaturity(Currency&amp;"ibor"&amp;Tenor,BB673,Trigger)</f>
        <v>44252</v>
      </c>
      <c r="BD673" s="246">
        <f>_xll.qlIndexFixing($AD$5,BA673,TRUE,_xll.ohTrigger(Trigger,Trigger6M))</f>
        <v>1.2551941512526945E-2</v>
      </c>
      <c r="BE673" s="246" t="e">
        <f>IFERROR(_xll.qlIndexFixing($BF$1,BA673,,_xll.ohTrigger(Trigger,Trigger6M)),#N/A)</f>
        <v>#N/A</v>
      </c>
    </row>
    <row r="674" spans="52:57" ht="11.25" customHeight="1" x14ac:dyDescent="0.25">
      <c r="AZ674" s="102" t="s">
        <v>83</v>
      </c>
      <c r="BA674" s="101">
        <f>_xll.qlInterestRateIndexFixingDate(Currency&amp;"ibor"&amp;Tenor,BB674,Trigger)</f>
        <v>44071</v>
      </c>
      <c r="BB674" s="101">
        <f>_xll.qlCalendarAdvance(Calendar,BB673,AZ674,"f",,Trigger)</f>
        <v>44075</v>
      </c>
      <c r="BC674" s="101">
        <f>_xll.qlInterestRateIndexMaturity(Currency&amp;"ibor"&amp;Tenor,BB674,Trigger)</f>
        <v>44256</v>
      </c>
      <c r="BD674" s="246">
        <f>_xll.qlIndexFixing($AD$5,BA674,TRUE,_xll.ohTrigger(Trigger,Trigger6M))</f>
        <v>1.2594681927672257E-2</v>
      </c>
      <c r="BE674" s="246" t="e">
        <f>IFERROR(_xll.qlIndexFixing($BF$1,BA674,,_xll.ohTrigger(Trigger,Trigger6M)),#N/A)</f>
        <v>#N/A</v>
      </c>
    </row>
    <row r="675" spans="52:57" ht="11.25" customHeight="1" x14ac:dyDescent="0.25">
      <c r="AZ675" s="102" t="s">
        <v>83</v>
      </c>
      <c r="BA675" s="101">
        <f>_xll.qlInterestRateIndexFixingDate(Currency&amp;"ibor"&amp;Tenor,BB675,Trigger)</f>
        <v>44078</v>
      </c>
      <c r="BB675" s="101">
        <f>_xll.qlCalendarAdvance(Calendar,BB674,AZ675,"f",,Trigger)</f>
        <v>44082</v>
      </c>
      <c r="BC675" s="101">
        <f>_xll.qlInterestRateIndexMaturity(Currency&amp;"ibor"&amp;Tenor,BB675,Trigger)</f>
        <v>44263</v>
      </c>
      <c r="BD675" s="246">
        <f>_xll.qlIndexFixing($AD$5,BA675,TRUE,_xll.ohTrigger(Trigger,Trigger6M))</f>
        <v>1.2649913869447763E-2</v>
      </c>
      <c r="BE675" s="246" t="e">
        <f>IFERROR(_xll.qlIndexFixing($BF$1,BA675,,_xll.ohTrigger(Trigger,Trigger6M)),#N/A)</f>
        <v>#N/A</v>
      </c>
    </row>
    <row r="676" spans="52:57" ht="11.25" customHeight="1" x14ac:dyDescent="0.25">
      <c r="AZ676" s="102" t="s">
        <v>83</v>
      </c>
      <c r="BA676" s="101">
        <f>_xll.qlInterestRateIndexFixingDate(Currency&amp;"ibor"&amp;Tenor,BB676,Trigger)</f>
        <v>44085</v>
      </c>
      <c r="BB676" s="101">
        <f>_xll.qlCalendarAdvance(Calendar,BB675,AZ676,"f",,Trigger)</f>
        <v>44089</v>
      </c>
      <c r="BC676" s="101">
        <f>_xll.qlInterestRateIndexMaturity(Currency&amp;"ibor"&amp;Tenor,BB676,Trigger)</f>
        <v>44270</v>
      </c>
      <c r="BD676" s="246">
        <f>_xll.qlIndexFixing($AD$5,BA676,TRUE,_xll.ohTrigger(Trigger,Trigger6M))</f>
        <v>1.2705147335330517E-2</v>
      </c>
      <c r="BE676" s="246" t="e">
        <f>IFERROR(_xll.qlIndexFixing($BF$1,BA676,,_xll.ohTrigger(Trigger,Trigger6M)),#N/A)</f>
        <v>#N/A</v>
      </c>
    </row>
    <row r="677" spans="52:57" ht="11.25" customHeight="1" x14ac:dyDescent="0.25">
      <c r="AZ677" s="102" t="s">
        <v>83</v>
      </c>
      <c r="BA677" s="101">
        <f>_xll.qlInterestRateIndexFixingDate(Currency&amp;"ibor"&amp;Tenor,BB677,Trigger)</f>
        <v>44092</v>
      </c>
      <c r="BB677" s="101">
        <f>_xll.qlCalendarAdvance(Calendar,BB676,AZ677,"f",,Trigger)</f>
        <v>44096</v>
      </c>
      <c r="BC677" s="101">
        <f>_xll.qlInterestRateIndexMaturity(Currency&amp;"ibor"&amp;Tenor,BB677,Trigger)</f>
        <v>44277</v>
      </c>
      <c r="BD677" s="246">
        <f>_xll.qlIndexFixing($AD$5,BA677,TRUE,_xll.ohTrigger(Trigger,Trigger6M))</f>
        <v>1.2760382325361152E-2</v>
      </c>
      <c r="BE677" s="246" t="e">
        <f>IFERROR(_xll.qlIndexFixing($BF$1,BA677,,_xll.ohTrigger(Trigger,Trigger6M)),#N/A)</f>
        <v>#N/A</v>
      </c>
    </row>
    <row r="678" spans="52:57" ht="11.25" customHeight="1" x14ac:dyDescent="0.25">
      <c r="AZ678" s="102" t="s">
        <v>83</v>
      </c>
      <c r="BA678" s="101">
        <f>_xll.qlInterestRateIndexFixingDate(Currency&amp;"ibor"&amp;Tenor,BB678,Trigger)</f>
        <v>44099</v>
      </c>
      <c r="BB678" s="101">
        <f>_xll.qlCalendarAdvance(Calendar,BB677,AZ678,"f",,Trigger)</f>
        <v>44103</v>
      </c>
      <c r="BC678" s="101">
        <f>_xll.qlInterestRateIndexMaturity(Currency&amp;"ibor"&amp;Tenor,BB678,Trigger)</f>
        <v>44284</v>
      </c>
      <c r="BD678" s="246">
        <f>_xll.qlIndexFixing($AD$5,BA678,TRUE,_xll.ohTrigger(Trigger,Trigger6M))</f>
        <v>1.2815618839582505E-2</v>
      </c>
      <c r="BE678" s="246" t="e">
        <f>IFERROR(_xll.qlIndexFixing($BF$1,BA678,,_xll.ohTrigger(Trigger,Trigger6M)),#N/A)</f>
        <v>#N/A</v>
      </c>
    </row>
    <row r="679" spans="52:57" ht="11.25" customHeight="1" x14ac:dyDescent="0.25">
      <c r="AZ679" s="102" t="s">
        <v>83</v>
      </c>
      <c r="BA679" s="101">
        <f>_xll.qlInterestRateIndexFixingDate(Currency&amp;"ibor"&amp;Tenor,BB679,Trigger)</f>
        <v>44106</v>
      </c>
      <c r="BB679" s="101">
        <f>_xll.qlCalendarAdvance(Calendar,BB678,AZ679,"f",,Trigger)</f>
        <v>44110</v>
      </c>
      <c r="BC679" s="101">
        <f>_xll.qlInterestRateIndexMaturity(Currency&amp;"ibor"&amp;Tenor,BB679,Trigger)</f>
        <v>44292</v>
      </c>
      <c r="BD679" s="246">
        <f>_xll.qlIndexFixing($AD$5,BA679,TRUE,_xll.ohTrigger(Trigger,Trigger6M))</f>
        <v>1.2875032241085754E-2</v>
      </c>
      <c r="BE679" s="246" t="e">
        <f>IFERROR(_xll.qlIndexFixing($BF$1,BA679,,_xll.ohTrigger(Trigger,Trigger6M)),#N/A)</f>
        <v>#N/A</v>
      </c>
    </row>
    <row r="680" spans="52:57" ht="11.25" customHeight="1" x14ac:dyDescent="0.25">
      <c r="AZ680" s="102" t="s">
        <v>83</v>
      </c>
      <c r="BA680" s="101">
        <f>_xll.qlInterestRateIndexFixingDate(Currency&amp;"ibor"&amp;Tenor,BB680,Trigger)</f>
        <v>44113</v>
      </c>
      <c r="BB680" s="101">
        <f>_xll.qlCalendarAdvance(Calendar,BB679,AZ680,"f",,Trigger)</f>
        <v>44117</v>
      </c>
      <c r="BC680" s="101">
        <f>_xll.qlInterestRateIndexMaturity(Currency&amp;"ibor"&amp;Tenor,BB680,Trigger)</f>
        <v>44299</v>
      </c>
      <c r="BD680" s="246">
        <f>_xll.qlIndexFixing($AD$5,BA680,TRUE,_xll.ohTrigger(Trigger,Trigger6M))</f>
        <v>1.2930273886126949E-2</v>
      </c>
      <c r="BE680" s="246" t="e">
        <f>IFERROR(_xll.qlIndexFixing($BF$1,BA680,,_xll.ohTrigger(Trigger,Trigger6M)),#N/A)</f>
        <v>#N/A</v>
      </c>
    </row>
    <row r="681" spans="52:57" ht="11.25" customHeight="1" x14ac:dyDescent="0.25">
      <c r="AZ681" s="102" t="s">
        <v>83</v>
      </c>
      <c r="BA681" s="101">
        <f>_xll.qlInterestRateIndexFixingDate(Currency&amp;"ibor"&amp;Tenor,BB681,Trigger)</f>
        <v>44120</v>
      </c>
      <c r="BB681" s="101">
        <f>_xll.qlCalendarAdvance(Calendar,BB680,AZ681,"f",,Trigger)</f>
        <v>44124</v>
      </c>
      <c r="BC681" s="101">
        <f>_xll.qlInterestRateIndexMaturity(Currency&amp;"ibor"&amp;Tenor,BB681,Trigger)</f>
        <v>44306</v>
      </c>
      <c r="BD681" s="246">
        <f>_xll.qlIndexFixing($AD$5,BA681,TRUE,_xll.ohTrigger(Trigger,Trigger6M))</f>
        <v>1.298551706396445E-2</v>
      </c>
      <c r="BE681" s="246" t="e">
        <f>IFERROR(_xll.qlIndexFixing($BF$1,BA681,,_xll.ohTrigger(Trigger,Trigger6M)),#N/A)</f>
        <v>#N/A</v>
      </c>
    </row>
    <row r="682" spans="52:57" ht="11.25" customHeight="1" x14ac:dyDescent="0.25">
      <c r="AZ682" s="102" t="s">
        <v>83</v>
      </c>
      <c r="BA682" s="101">
        <f>_xll.qlInterestRateIndexFixingDate(Currency&amp;"ibor"&amp;Tenor,BB682,Trigger)</f>
        <v>44127</v>
      </c>
      <c r="BB682" s="101">
        <f>_xll.qlCalendarAdvance(Calendar,BB681,AZ682,"f",,Trigger)</f>
        <v>44131</v>
      </c>
      <c r="BC682" s="101">
        <f>_xll.qlInterestRateIndexMaturity(Currency&amp;"ibor"&amp;Tenor,BB682,Trigger)</f>
        <v>44313</v>
      </c>
      <c r="BD682" s="246">
        <f>_xll.qlIndexFixing($AD$5,BA682,TRUE,_xll.ohTrigger(Trigger,Trigger6M))</f>
        <v>1.3040761774640863E-2</v>
      </c>
      <c r="BE682" s="246" t="e">
        <f>IFERROR(_xll.qlIndexFixing($BF$1,BA682,,_xll.ohTrigger(Trigger,Trigger6M)),#N/A)</f>
        <v>#N/A</v>
      </c>
    </row>
    <row r="683" spans="52:57" ht="11.25" customHeight="1" x14ac:dyDescent="0.25">
      <c r="AZ683" s="102" t="s">
        <v>83</v>
      </c>
      <c r="BA683" s="101">
        <f>_xll.qlInterestRateIndexFixingDate(Currency&amp;"ibor"&amp;Tenor,BB683,Trigger)</f>
        <v>44134</v>
      </c>
      <c r="BB683" s="101">
        <f>_xll.qlCalendarAdvance(Calendar,BB682,AZ683,"f",,Trigger)</f>
        <v>44138</v>
      </c>
      <c r="BC683" s="101">
        <f>_xll.qlInterestRateIndexMaturity(Currency&amp;"ibor"&amp;Tenor,BB683,Trigger)</f>
        <v>44319</v>
      </c>
      <c r="BD683" s="246">
        <f>_xll.qlIndexFixing($AD$5,BA683,TRUE,_xll.ohTrigger(Trigger,Trigger6M))</f>
        <v>1.3091824275018484E-2</v>
      </c>
      <c r="BE683" s="246" t="e">
        <f>IFERROR(_xll.qlIndexFixing($BF$1,BA683,,_xll.ohTrigger(Trigger,Trigger6M)),#N/A)</f>
        <v>#N/A</v>
      </c>
    </row>
    <row r="684" spans="52:57" ht="11.25" customHeight="1" x14ac:dyDescent="0.25">
      <c r="AZ684" s="102" t="s">
        <v>83</v>
      </c>
      <c r="BA684" s="101">
        <f>_xll.qlInterestRateIndexFixingDate(Currency&amp;"ibor"&amp;Tenor,BB684,Trigger)</f>
        <v>44141</v>
      </c>
      <c r="BB684" s="101">
        <f>_xll.qlCalendarAdvance(Calendar,BB683,AZ684,"f",,Trigger)</f>
        <v>44145</v>
      </c>
      <c r="BC684" s="101">
        <f>_xll.qlInterestRateIndexMaturity(Currency&amp;"ibor"&amp;Tenor,BB684,Trigger)</f>
        <v>44326</v>
      </c>
      <c r="BD684" s="246">
        <f>_xll.qlIndexFixing($AD$5,BA684,TRUE,_xll.ohTrigger(Trigger,Trigger6M))</f>
        <v>1.3147069935265652E-2</v>
      </c>
      <c r="BE684" s="246" t="e">
        <f>IFERROR(_xll.qlIndexFixing($BF$1,BA684,,_xll.ohTrigger(Trigger,Trigger6M)),#N/A)</f>
        <v>#N/A</v>
      </c>
    </row>
    <row r="685" spans="52:57" ht="11.25" customHeight="1" x14ac:dyDescent="0.25">
      <c r="AZ685" s="102" t="s">
        <v>83</v>
      </c>
      <c r="BA685" s="101">
        <f>_xll.qlInterestRateIndexFixingDate(Currency&amp;"ibor"&amp;Tenor,BB685,Trigger)</f>
        <v>44148</v>
      </c>
      <c r="BB685" s="101">
        <f>_xll.qlCalendarAdvance(Calendar,BB684,AZ685,"f",,Trigger)</f>
        <v>44152</v>
      </c>
      <c r="BC685" s="101">
        <f>_xll.qlInterestRateIndexMaturity(Currency&amp;"ibor"&amp;Tenor,BB685,Trigger)</f>
        <v>44333</v>
      </c>
      <c r="BD685" s="246">
        <f>_xll.qlIndexFixing($AD$5,BA685,TRUE,_xll.ohTrigger(Trigger,Trigger6M))</f>
        <v>1.320231711999811E-2</v>
      </c>
      <c r="BE685" s="246" t="e">
        <f>IFERROR(_xll.qlIndexFixing($BF$1,BA685,,_xll.ohTrigger(Trigger,Trigger6M)),#N/A)</f>
        <v>#N/A</v>
      </c>
    </row>
    <row r="686" spans="52:57" ht="11.25" customHeight="1" x14ac:dyDescent="0.25">
      <c r="AZ686" s="102" t="s">
        <v>83</v>
      </c>
      <c r="BA686" s="101">
        <f>_xll.qlInterestRateIndexFixingDate(Currency&amp;"ibor"&amp;Tenor,BB686,Trigger)</f>
        <v>44155</v>
      </c>
      <c r="BB686" s="101">
        <f>_xll.qlCalendarAdvance(Calendar,BB685,AZ686,"f",,Trigger)</f>
        <v>44159</v>
      </c>
      <c r="BC686" s="101">
        <f>_xll.qlInterestRateIndexMaturity(Currency&amp;"ibor"&amp;Tenor,BB686,Trigger)</f>
        <v>44340</v>
      </c>
      <c r="BD686" s="246">
        <f>_xll.qlIndexFixing($AD$5,BA686,TRUE,_xll.ohTrigger(Trigger,Trigger6M))</f>
        <v>1.325756582925737E-2</v>
      </c>
      <c r="BE686" s="246" t="e">
        <f>IFERROR(_xll.qlIndexFixing($BF$1,BA686,,_xll.ohTrigger(Trigger,Trigger6M)),#N/A)</f>
        <v>#N/A</v>
      </c>
    </row>
    <row r="687" spans="52:57" ht="11.25" customHeight="1" x14ac:dyDescent="0.25">
      <c r="AZ687" s="102" t="s">
        <v>83</v>
      </c>
      <c r="BA687" s="101">
        <f>_xll.qlInterestRateIndexFixingDate(Currency&amp;"ibor"&amp;Tenor,BB687,Trigger)</f>
        <v>44162</v>
      </c>
      <c r="BB687" s="101">
        <f>_xll.qlCalendarAdvance(Calendar,BB686,AZ687,"f",,Trigger)</f>
        <v>44166</v>
      </c>
      <c r="BC687" s="101">
        <f>_xll.qlInterestRateIndexMaturity(Currency&amp;"ibor"&amp;Tenor,BB687,Trigger)</f>
        <v>44348</v>
      </c>
      <c r="BD687" s="246">
        <f>_xll.qlIndexFixing($AD$5,BA687,TRUE,_xll.ohTrigger(Trigger,Trigger6M))</f>
        <v>1.3317008322091994E-2</v>
      </c>
      <c r="BE687" s="246" t="e">
        <f>IFERROR(_xll.qlIndexFixing($BF$1,BA687,,_xll.ohTrigger(Trigger,Trigger6M)),#N/A)</f>
        <v>#N/A</v>
      </c>
    </row>
    <row r="688" spans="52:57" ht="11.25" customHeight="1" x14ac:dyDescent="0.25">
      <c r="AZ688" s="102" t="s">
        <v>83</v>
      </c>
      <c r="BA688" s="101">
        <f>_xll.qlInterestRateIndexFixingDate(Currency&amp;"ibor"&amp;Tenor,BB688,Trigger)</f>
        <v>44169</v>
      </c>
      <c r="BB688" s="101">
        <f>_xll.qlCalendarAdvance(Calendar,BB687,AZ688,"f",,Trigger)</f>
        <v>44173</v>
      </c>
      <c r="BC688" s="101">
        <f>_xll.qlInterestRateIndexMaturity(Currency&amp;"ibor"&amp;Tenor,BB688,Trigger)</f>
        <v>44355</v>
      </c>
      <c r="BD688" s="246">
        <f>_xll.qlIndexFixing($AD$5,BA688,TRUE,_xll.ohTrigger(Trigger,Trigger6M))</f>
        <v>1.3372262230693904E-2</v>
      </c>
      <c r="BE688" s="246" t="e">
        <f>IFERROR(_xll.qlIndexFixing($BF$1,BA688,,_xll.ohTrigger(Trigger,Trigger6M)),#N/A)</f>
        <v>#N/A</v>
      </c>
    </row>
    <row r="689" spans="52:57" ht="11.25" customHeight="1" x14ac:dyDescent="0.25">
      <c r="AZ689" s="102" t="s">
        <v>83</v>
      </c>
      <c r="BA689" s="101">
        <f>_xll.qlInterestRateIndexFixingDate(Currency&amp;"ibor"&amp;Tenor,BB689,Trigger)</f>
        <v>44176</v>
      </c>
      <c r="BB689" s="101">
        <f>_xll.qlCalendarAdvance(Calendar,BB688,AZ689,"f",,Trigger)</f>
        <v>44180</v>
      </c>
      <c r="BC689" s="101">
        <f>_xll.qlInterestRateIndexMaturity(Currency&amp;"ibor"&amp;Tenor,BB689,Trigger)</f>
        <v>44362</v>
      </c>
      <c r="BD689" s="246">
        <f>_xll.qlIndexFixing($AD$5,BA689,TRUE,_xll.ohTrigger(Trigger,Trigger6M))</f>
        <v>1.3427517672432511E-2</v>
      </c>
      <c r="BE689" s="246" t="e">
        <f>IFERROR(_xll.qlIndexFixing($BF$1,BA689,,_xll.ohTrigger(Trigger,Trigger6M)),#N/A)</f>
        <v>#N/A</v>
      </c>
    </row>
    <row r="690" spans="52:57" ht="11.25" customHeight="1" x14ac:dyDescent="0.25">
      <c r="AZ690" s="102" t="s">
        <v>83</v>
      </c>
      <c r="BA690" s="101">
        <f>_xll.qlInterestRateIndexFixingDate(Currency&amp;"ibor"&amp;Tenor,BB690,Trigger)</f>
        <v>44183</v>
      </c>
      <c r="BB690" s="101">
        <f>_xll.qlCalendarAdvance(Calendar,BB689,AZ690,"f",,Trigger)</f>
        <v>44187</v>
      </c>
      <c r="BC690" s="101">
        <f>_xll.qlInterestRateIndexMaturity(Currency&amp;"ibor"&amp;Tenor,BB690,Trigger)</f>
        <v>44369</v>
      </c>
      <c r="BD690" s="246">
        <f>_xll.qlIndexFixing($AD$5,BA690,TRUE,_xll.ohTrigger(Trigger,Trigger6M))</f>
        <v>1.3482774647349536E-2</v>
      </c>
      <c r="BE690" s="246" t="e">
        <f>IFERROR(_xll.qlIndexFixing($BF$1,BA690,,_xll.ohTrigger(Trigger,Trigger6M)),#N/A)</f>
        <v>#N/A</v>
      </c>
    </row>
    <row r="691" spans="52:57" ht="11.25" customHeight="1" x14ac:dyDescent="0.25">
      <c r="AZ691" s="102" t="s">
        <v>83</v>
      </c>
      <c r="BA691" s="101">
        <f>_xll.qlInterestRateIndexFixingDate(Currency&amp;"ibor"&amp;Tenor,BB691,Trigger)</f>
        <v>44189</v>
      </c>
      <c r="BB691" s="101">
        <f>_xll.qlCalendarAdvance(Calendar,BB690,AZ691,"f",,Trigger)</f>
        <v>44194</v>
      </c>
      <c r="BC691" s="101">
        <f>_xll.qlInterestRateIndexMaturity(Currency&amp;"ibor"&amp;Tenor,BB691,Trigger)</f>
        <v>44376</v>
      </c>
      <c r="BD691" s="246">
        <f>_xll.qlIndexFixing($AD$5,BA691,TRUE,_xll.ohTrigger(Trigger,Trigger6M))</f>
        <v>1.3538033155488462E-2</v>
      </c>
      <c r="BE691" s="246" t="e">
        <f>IFERROR(_xll.qlIndexFixing($BF$1,BA691,,_xll.ohTrigger(Trigger,Trigger6M)),#N/A)</f>
        <v>#N/A</v>
      </c>
    </row>
    <row r="692" spans="52:57" ht="11.25" customHeight="1" x14ac:dyDescent="0.25">
      <c r="AZ692" s="102" t="s">
        <v>83</v>
      </c>
      <c r="BA692" s="101">
        <f>_xll.qlInterestRateIndexFixingDate(Currency&amp;"ibor"&amp;Tenor,BB692,Trigger)</f>
        <v>44196</v>
      </c>
      <c r="BB692" s="101">
        <f>_xll.qlCalendarAdvance(Calendar,BB691,AZ692,"f",,Trigger)</f>
        <v>44201</v>
      </c>
      <c r="BC692" s="101">
        <f>_xll.qlInterestRateIndexMaturity(Currency&amp;"ibor"&amp;Tenor,BB692,Trigger)</f>
        <v>44382</v>
      </c>
      <c r="BD692" s="246">
        <f>_xll.qlIndexFixing($AD$5,BA692,TRUE,_xll.ohTrigger(Trigger,Trigger6M))</f>
        <v>1.3589090102235902E-2</v>
      </c>
      <c r="BE692" s="246" t="e">
        <f>IFERROR(_xll.qlIndexFixing($BF$1,BA692,,_xll.ohTrigger(Trigger,Trigger6M)),#N/A)</f>
        <v>#N/A</v>
      </c>
    </row>
    <row r="693" spans="52:57" ht="11.25" customHeight="1" x14ac:dyDescent="0.25">
      <c r="AZ693" s="102" t="s">
        <v>83</v>
      </c>
      <c r="BA693" s="101">
        <f>_xll.qlInterestRateIndexFixingDate(Currency&amp;"ibor"&amp;Tenor,BB693,Trigger)</f>
        <v>44204</v>
      </c>
      <c r="BB693" s="101">
        <f>_xll.qlCalendarAdvance(Calendar,BB692,AZ693,"f",,Trigger)</f>
        <v>44208</v>
      </c>
      <c r="BC693" s="101">
        <f>_xll.qlInterestRateIndexMaturity(Currency&amp;"ibor"&amp;Tenor,BB693,Trigger)</f>
        <v>44389</v>
      </c>
      <c r="BD693" s="246">
        <f>_xll.qlIndexFixing($AD$5,BA693,TRUE,_xll.ohTrigger(Trigger,Trigger6M))</f>
        <v>1.3644349484361952E-2</v>
      </c>
      <c r="BE693" s="246" t="e">
        <f>IFERROR(_xll.qlIndexFixing($BF$1,BA693,,_xll.ohTrigger(Trigger,Trigger6M)),#N/A)</f>
        <v>#N/A</v>
      </c>
    </row>
    <row r="694" spans="52:57" ht="11.25" customHeight="1" x14ac:dyDescent="0.25">
      <c r="AZ694" s="102" t="s">
        <v>83</v>
      </c>
      <c r="BA694" s="101">
        <f>_xll.qlInterestRateIndexFixingDate(Currency&amp;"ibor"&amp;Tenor,BB694,Trigger)</f>
        <v>44211</v>
      </c>
      <c r="BB694" s="101">
        <f>_xll.qlCalendarAdvance(Calendar,BB693,AZ694,"f",,Trigger)</f>
        <v>44215</v>
      </c>
      <c r="BC694" s="101">
        <f>_xll.qlInterestRateIndexMaturity(Currency&amp;"ibor"&amp;Tenor,BB694,Trigger)</f>
        <v>44396</v>
      </c>
      <c r="BD694" s="246">
        <f>_xll.qlIndexFixing($AD$5,BA694,TRUE,_xll.ohTrigger(Trigger,Trigger6M))</f>
        <v>1.3699610391351773E-2</v>
      </c>
      <c r="BE694" s="246" t="e">
        <f>IFERROR(_xll.qlIndexFixing($BF$1,BA694,,_xll.ohTrigger(Trigger,Trigger6M)),#N/A)</f>
        <v>#N/A</v>
      </c>
    </row>
    <row r="695" spans="52:57" ht="11.25" customHeight="1" x14ac:dyDescent="0.25">
      <c r="AZ695" s="102" t="s">
        <v>83</v>
      </c>
      <c r="BA695" s="101">
        <f>_xll.qlInterestRateIndexFixingDate(Currency&amp;"ibor"&amp;Tenor,BB695,Trigger)</f>
        <v>44218</v>
      </c>
      <c r="BB695" s="101">
        <f>_xll.qlCalendarAdvance(Calendar,BB694,AZ695,"f",,Trigger)</f>
        <v>44222</v>
      </c>
      <c r="BC695" s="101">
        <f>_xll.qlInterestRateIndexMaturity(Currency&amp;"ibor"&amp;Tenor,BB695,Trigger)</f>
        <v>44403</v>
      </c>
      <c r="BD695" s="246">
        <f>_xll.qlIndexFixing($AD$5,BA695,TRUE,_xll.ohTrigger(Trigger,Trigger6M))</f>
        <v>1.3754872823247321E-2</v>
      </c>
      <c r="BE695" s="246" t="e">
        <f>IFERROR(_xll.qlIndexFixing($BF$1,BA695,,_xll.ohTrigger(Trigger,Trigger6M)),#N/A)</f>
        <v>#N/A</v>
      </c>
    </row>
    <row r="696" spans="52:57" ht="11.25" customHeight="1" x14ac:dyDescent="0.25">
      <c r="AZ696" s="102" t="s">
        <v>83</v>
      </c>
      <c r="BA696" s="101">
        <f>_xll.qlInterestRateIndexFixingDate(Currency&amp;"ibor"&amp;Tenor,BB696,Trigger)</f>
        <v>44225</v>
      </c>
      <c r="BB696" s="101">
        <f>_xll.qlCalendarAdvance(Calendar,BB695,AZ696,"f",,Trigger)</f>
        <v>44229</v>
      </c>
      <c r="BC696" s="101">
        <f>_xll.qlInterestRateIndexMaturity(Currency&amp;"ibor"&amp;Tenor,BB696,Trigger)</f>
        <v>44410</v>
      </c>
      <c r="BD696" s="246">
        <f>_xll.qlIndexFixing($AD$5,BA696,TRUE,_xll.ohTrigger(Trigger,Trigger6M))</f>
        <v>1.3805555535153551E-2</v>
      </c>
      <c r="BE696" s="246" t="e">
        <f>IFERROR(_xll.qlIndexFixing($BF$1,BA696,,_xll.ohTrigger(Trigger,Trigger6M)),#N/A)</f>
        <v>#N/A</v>
      </c>
    </row>
    <row r="697" spans="52:57" ht="11.25" customHeight="1" x14ac:dyDescent="0.25">
      <c r="AZ697" s="102" t="s">
        <v>83</v>
      </c>
      <c r="BA697" s="101">
        <f>_xll.qlInterestRateIndexFixingDate(Currency&amp;"ibor"&amp;Tenor,BB697,Trigger)</f>
        <v>44232</v>
      </c>
      <c r="BB697" s="101">
        <f>_xll.qlCalendarAdvance(Calendar,BB696,AZ697,"f",,Trigger)</f>
        <v>44236</v>
      </c>
      <c r="BC697" s="101">
        <f>_xll.qlInterestRateIndexMaturity(Currency&amp;"ibor"&amp;Tenor,BB697,Trigger)</f>
        <v>44417</v>
      </c>
      <c r="BD697" s="246">
        <f>_xll.qlIndexFixing($AD$5,BA697,TRUE,_xll.ohTrigger(Trigger,Trigger6M))</f>
        <v>1.3856210415314476E-2</v>
      </c>
      <c r="BE697" s="246" t="e">
        <f>IFERROR(_xll.qlIndexFixing($BF$1,BA697,,_xll.ohTrigger(Trigger,Trigger6M)),#N/A)</f>
        <v>#N/A</v>
      </c>
    </row>
    <row r="698" spans="52:57" ht="11.25" customHeight="1" x14ac:dyDescent="0.25">
      <c r="AZ698" s="102" t="s">
        <v>83</v>
      </c>
      <c r="BA698" s="101">
        <f>_xll.qlInterestRateIndexFixingDate(Currency&amp;"ibor"&amp;Tenor,BB698,Trigger)</f>
        <v>44239</v>
      </c>
      <c r="BB698" s="101">
        <f>_xll.qlCalendarAdvance(Calendar,BB697,AZ698,"f",,Trigger)</f>
        <v>44243</v>
      </c>
      <c r="BC698" s="101">
        <f>_xll.qlInterestRateIndexMaturity(Currency&amp;"ibor"&amp;Tenor,BB698,Trigger)</f>
        <v>44424</v>
      </c>
      <c r="BD698" s="246">
        <f>_xll.qlIndexFixing($AD$5,BA698,TRUE,_xll.ohTrigger(Trigger,Trigger6M))</f>
        <v>1.3906837461551948E-2</v>
      </c>
      <c r="BE698" s="246" t="e">
        <f>IFERROR(_xll.qlIndexFixing($BF$1,BA698,,_xll.ohTrigger(Trigger,Trigger6M)),#N/A)</f>
        <v>#N/A</v>
      </c>
    </row>
    <row r="699" spans="52:57" ht="11.25" customHeight="1" x14ac:dyDescent="0.25">
      <c r="AZ699" s="102" t="s">
        <v>83</v>
      </c>
      <c r="BA699" s="101">
        <f>_xll.qlInterestRateIndexFixingDate(Currency&amp;"ibor"&amp;Tenor,BB699,Trigger)</f>
        <v>44246</v>
      </c>
      <c r="BB699" s="101">
        <f>_xll.qlCalendarAdvance(Calendar,BB698,AZ699,"f",,Trigger)</f>
        <v>44250</v>
      </c>
      <c r="BC699" s="101">
        <f>_xll.qlInterestRateIndexMaturity(Currency&amp;"ibor"&amp;Tenor,BB699,Trigger)</f>
        <v>44431</v>
      </c>
      <c r="BD699" s="246">
        <f>_xll.qlIndexFixing($AD$5,BA699,TRUE,_xll.ohTrigger(Trigger,Trigger6M))</f>
        <v>1.3957436671691793E-2</v>
      </c>
      <c r="BE699" s="246" t="e">
        <f>IFERROR(_xll.qlIndexFixing($BF$1,BA699,,_xll.ohTrigger(Trigger,Trigger6M)),#N/A)</f>
        <v>#N/A</v>
      </c>
    </row>
    <row r="700" spans="52:57" ht="11.25" customHeight="1" x14ac:dyDescent="0.25">
      <c r="AZ700" s="102" t="s">
        <v>83</v>
      </c>
      <c r="BA700" s="101">
        <f>_xll.qlInterestRateIndexFixingDate(Currency&amp;"ibor"&amp;Tenor,BB700,Trigger)</f>
        <v>44253</v>
      </c>
      <c r="BB700" s="101">
        <f>_xll.qlCalendarAdvance(Calendar,BB699,AZ700,"f",,Trigger)</f>
        <v>44257</v>
      </c>
      <c r="BC700" s="101">
        <f>_xll.qlInterestRateIndexMaturity(Currency&amp;"ibor"&amp;Tenor,BB700,Trigger)</f>
        <v>44441</v>
      </c>
      <c r="BD700" s="246">
        <f>_xll.qlIndexFixing($AD$5,BA700,TRUE,_xll.ohTrigger(Trigger,Trigger6M))</f>
        <v>1.4019057406007672E-2</v>
      </c>
      <c r="BE700" s="246" t="e">
        <f>IFERROR(_xll.qlIndexFixing($BF$1,BA700,,_xll.ohTrigger(Trigger,Trigger6M)),#N/A)</f>
        <v>#N/A</v>
      </c>
    </row>
    <row r="701" spans="52:57" ht="11.25" customHeight="1" x14ac:dyDescent="0.25">
      <c r="AZ701" s="102" t="s">
        <v>83</v>
      </c>
      <c r="BA701" s="101">
        <f>_xll.qlInterestRateIndexFixingDate(Currency&amp;"ibor"&amp;Tenor,BB701,Trigger)</f>
        <v>44260</v>
      </c>
      <c r="BB701" s="101">
        <f>_xll.qlCalendarAdvance(Calendar,BB700,AZ701,"f",,Trigger)</f>
        <v>44264</v>
      </c>
      <c r="BC701" s="101">
        <f>_xll.qlInterestRateIndexMaturity(Currency&amp;"ibor"&amp;Tenor,BB701,Trigger)</f>
        <v>44448</v>
      </c>
      <c r="BD701" s="246">
        <f>_xll.qlIndexFixing($AD$5,BA701,TRUE,_xll.ohTrigger(Trigger,Trigger6M))</f>
        <v>1.4069671900067984E-2</v>
      </c>
      <c r="BE701" s="246" t="e">
        <f>IFERROR(_xll.qlIndexFixing($BF$1,BA701,,_xll.ohTrigger(Trigger,Trigger6M)),#N/A)</f>
        <v>#N/A</v>
      </c>
    </row>
    <row r="702" spans="52:57" ht="11.25" customHeight="1" x14ac:dyDescent="0.25">
      <c r="AZ702" s="102" t="s">
        <v>83</v>
      </c>
      <c r="BA702" s="101">
        <f>_xll.qlInterestRateIndexFixingDate(Currency&amp;"ibor"&amp;Tenor,BB702,Trigger)</f>
        <v>44267</v>
      </c>
      <c r="BB702" s="101">
        <f>_xll.qlCalendarAdvance(Calendar,BB701,AZ702,"f",,Trigger)</f>
        <v>44271</v>
      </c>
      <c r="BC702" s="101">
        <f>_xll.qlInterestRateIndexMaturity(Currency&amp;"ibor"&amp;Tenor,BB702,Trigger)</f>
        <v>44455</v>
      </c>
      <c r="BD702" s="246">
        <f>_xll.qlIndexFixing($AD$5,BA702,TRUE,_xll.ohTrigger(Trigger,Trigger6M))</f>
        <v>1.4120259047380386E-2</v>
      </c>
      <c r="BE702" s="246" t="e">
        <f>IFERROR(_xll.qlIndexFixing($BF$1,BA702,,_xll.ohTrigger(Trigger,Trigger6M)),#N/A)</f>
        <v>#N/A</v>
      </c>
    </row>
    <row r="703" spans="52:57" ht="11.25" customHeight="1" x14ac:dyDescent="0.25">
      <c r="AZ703" s="102" t="s">
        <v>83</v>
      </c>
      <c r="BA703" s="101">
        <f>_xll.qlInterestRateIndexFixingDate(Currency&amp;"ibor"&amp;Tenor,BB703,Trigger)</f>
        <v>44274</v>
      </c>
      <c r="BB703" s="101">
        <f>_xll.qlCalendarAdvance(Calendar,BB702,AZ703,"f",,Trigger)</f>
        <v>44278</v>
      </c>
      <c r="BC703" s="101">
        <f>_xll.qlInterestRateIndexMaturity(Currency&amp;"ibor"&amp;Tenor,BB703,Trigger)</f>
        <v>44462</v>
      </c>
      <c r="BD703" s="246">
        <f>_xll.qlIndexFixing($AD$5,BA703,TRUE,_xll.ohTrigger(Trigger,Trigger6M))</f>
        <v>1.4170818845771399E-2</v>
      </c>
      <c r="BE703" s="246" t="e">
        <f>IFERROR(_xll.qlIndexFixing($BF$1,BA703,,_xll.ohTrigger(Trigger,Trigger6M)),#N/A)</f>
        <v>#N/A</v>
      </c>
    </row>
    <row r="704" spans="52:57" ht="11.25" customHeight="1" x14ac:dyDescent="0.25">
      <c r="AZ704" s="102" t="s">
        <v>83</v>
      </c>
      <c r="BA704" s="101">
        <f>_xll.qlInterestRateIndexFixingDate(Currency&amp;"ibor"&amp;Tenor,BB704,Trigger)</f>
        <v>44281</v>
      </c>
      <c r="BB704" s="101">
        <f>_xll.qlCalendarAdvance(Calendar,BB703,AZ704,"f",,Trigger)</f>
        <v>44285</v>
      </c>
      <c r="BC704" s="101">
        <f>_xll.qlInterestRateIndexMaturity(Currency&amp;"ibor"&amp;Tenor,BB704,Trigger)</f>
        <v>44469</v>
      </c>
      <c r="BD704" s="246">
        <f>_xll.qlIndexFixing($AD$5,BA704,TRUE,_xll.ohTrigger(Trigger,Trigger6M))</f>
        <v>1.4221351293069718E-2</v>
      </c>
      <c r="BE704" s="246" t="e">
        <f>IFERROR(_xll.qlIndexFixing($BF$1,BA704,,_xll.ohTrigger(Trigger,Trigger6M)),#N/A)</f>
        <v>#N/A</v>
      </c>
    </row>
    <row r="705" spans="52:57" ht="11.25" customHeight="1" x14ac:dyDescent="0.25">
      <c r="AZ705" s="102" t="s">
        <v>83</v>
      </c>
      <c r="BA705" s="101">
        <f>_xll.qlInterestRateIndexFixingDate(Currency&amp;"ibor"&amp;Tenor,BB705,Trigger)</f>
        <v>44286</v>
      </c>
      <c r="BB705" s="101">
        <f>_xll.qlCalendarAdvance(Calendar,BB704,AZ705,"f",,Trigger)</f>
        <v>44292</v>
      </c>
      <c r="BC705" s="101">
        <f>_xll.qlInterestRateIndexMaturity(Currency&amp;"ibor"&amp;Tenor,BB705,Trigger)</f>
        <v>44475</v>
      </c>
      <c r="BD705" s="246">
        <f>_xll.qlIndexFixing($AD$5,BA705,TRUE,_xll.ohTrigger(Trigger,Trigger6M))</f>
        <v>1.4268048965555341E-2</v>
      </c>
      <c r="BE705" s="246" t="e">
        <f>IFERROR(_xll.qlIndexFixing($BF$1,BA705,,_xll.ohTrigger(Trigger,Trigger6M)),#N/A)</f>
        <v>#N/A</v>
      </c>
    </row>
    <row r="706" spans="52:57" ht="11.25" customHeight="1" x14ac:dyDescent="0.25">
      <c r="AZ706" s="102" t="s">
        <v>83</v>
      </c>
      <c r="BA706" s="101">
        <f>_xll.qlInterestRateIndexFixingDate(Currency&amp;"ibor"&amp;Tenor,BB706,Trigger)</f>
        <v>44295</v>
      </c>
      <c r="BB706" s="101">
        <f>_xll.qlCalendarAdvance(Calendar,BB705,AZ706,"f",,Trigger)</f>
        <v>44299</v>
      </c>
      <c r="BC706" s="101">
        <f>_xll.qlInterestRateIndexMaturity(Currency&amp;"ibor"&amp;Tenor,BB706,Trigger)</f>
        <v>44482</v>
      </c>
      <c r="BD706" s="246">
        <f>_xll.qlIndexFixing($AD$5,BA706,TRUE,_xll.ohTrigger(Trigger,Trigger6M))</f>
        <v>1.4318502465249095E-2</v>
      </c>
      <c r="BE706" s="246" t="e">
        <f>IFERROR(_xll.qlIndexFixing($BF$1,BA706,,_xll.ohTrigger(Trigger,Trigger6M)),#N/A)</f>
        <v>#N/A</v>
      </c>
    </row>
    <row r="707" spans="52:57" ht="11.25" customHeight="1" x14ac:dyDescent="0.25">
      <c r="AZ707" s="102" t="s">
        <v>83</v>
      </c>
      <c r="BA707" s="101">
        <f>_xll.qlInterestRateIndexFixingDate(Currency&amp;"ibor"&amp;Tenor,BB707,Trigger)</f>
        <v>44302</v>
      </c>
      <c r="BB707" s="101">
        <f>_xll.qlCalendarAdvance(Calendar,BB706,AZ707,"f",,Trigger)</f>
        <v>44306</v>
      </c>
      <c r="BC707" s="101">
        <f>_xll.qlInterestRateIndexMaturity(Currency&amp;"ibor"&amp;Tenor,BB707,Trigger)</f>
        <v>44489</v>
      </c>
      <c r="BD707" s="246">
        <f>_xll.qlIndexFixing($AD$5,BA707,TRUE,_xll.ohTrigger(Trigger,Trigger6M))</f>
        <v>1.4368928443771058E-2</v>
      </c>
      <c r="BE707" s="246" t="e">
        <f>IFERROR(_xll.qlIndexFixing($BF$1,BA707,,_xll.ohTrigger(Trigger,Trigger6M)),#N/A)</f>
        <v>#N/A</v>
      </c>
    </row>
    <row r="708" spans="52:57" ht="11.25" customHeight="1" x14ac:dyDescent="0.25">
      <c r="AZ708" s="102" t="s">
        <v>83</v>
      </c>
      <c r="BA708" s="101">
        <f>_xll.qlInterestRateIndexFixingDate(Currency&amp;"ibor"&amp;Tenor,BB708,Trigger)</f>
        <v>44309</v>
      </c>
      <c r="BB708" s="101">
        <f>_xll.qlCalendarAdvance(Calendar,BB707,AZ708,"f",,Trigger)</f>
        <v>44313</v>
      </c>
      <c r="BC708" s="101">
        <f>_xll.qlInterestRateIndexMaturity(Currency&amp;"ibor"&amp;Tenor,BB708,Trigger)</f>
        <v>44496</v>
      </c>
      <c r="BD708" s="246">
        <f>_xll.qlIndexFixing($AD$5,BA708,TRUE,_xll.ohTrigger(Trigger,Trigger6M))</f>
        <v>1.4419326898955535E-2</v>
      </c>
      <c r="BE708" s="246" t="e">
        <f>IFERROR(_xll.qlIndexFixing($BF$1,BA708,,_xll.ohTrigger(Trigger,Trigger6M)),#N/A)</f>
        <v>#N/A</v>
      </c>
    </row>
    <row r="709" spans="52:57" ht="11.25" customHeight="1" x14ac:dyDescent="0.25">
      <c r="AZ709" s="102" t="s">
        <v>83</v>
      </c>
      <c r="BA709" s="101">
        <f>_xll.qlInterestRateIndexFixingDate(Currency&amp;"ibor"&amp;Tenor,BB709,Trigger)</f>
        <v>44316</v>
      </c>
      <c r="BB709" s="101">
        <f>_xll.qlCalendarAdvance(Calendar,BB708,AZ709,"f",,Trigger)</f>
        <v>44320</v>
      </c>
      <c r="BC709" s="101">
        <f>_xll.qlInterestRateIndexMaturity(Currency&amp;"ibor"&amp;Tenor,BB709,Trigger)</f>
        <v>44504</v>
      </c>
      <c r="BD709" s="246">
        <f>_xll.qlIndexFixing($AD$5,BA709,TRUE,_xll.ohTrigger(Trigger,Trigger6M))</f>
        <v>1.4473603187242055E-2</v>
      </c>
      <c r="BE709" s="246" t="e">
        <f>IFERROR(_xll.qlIndexFixing($BF$1,BA709,,_xll.ohTrigger(Trigger,Trigger6M)),#N/A)</f>
        <v>#N/A</v>
      </c>
    </row>
    <row r="710" spans="52:57" ht="11.25" customHeight="1" x14ac:dyDescent="0.25">
      <c r="AZ710" s="102" t="s">
        <v>83</v>
      </c>
      <c r="BA710" s="101">
        <f>_xll.qlInterestRateIndexFixingDate(Currency&amp;"ibor"&amp;Tenor,BB710,Trigger)</f>
        <v>44323</v>
      </c>
      <c r="BB710" s="101">
        <f>_xll.qlCalendarAdvance(Calendar,BB709,AZ710,"f",,Trigger)</f>
        <v>44327</v>
      </c>
      <c r="BC710" s="101">
        <f>_xll.qlInterestRateIndexMaturity(Currency&amp;"ibor"&amp;Tenor,BB710,Trigger)</f>
        <v>44511</v>
      </c>
      <c r="BD710" s="246">
        <f>_xll.qlIndexFixing($AD$5,BA710,TRUE,_xll.ohTrigger(Trigger,Trigger6M))</f>
        <v>1.4523971482442373E-2</v>
      </c>
      <c r="BE710" s="246" t="e">
        <f>IFERROR(_xll.qlIndexFixing($BF$1,BA710,,_xll.ohTrigger(Trigger,Trigger6M)),#N/A)</f>
        <v>#N/A</v>
      </c>
    </row>
    <row r="711" spans="52:57" ht="11.25" customHeight="1" x14ac:dyDescent="0.25">
      <c r="AZ711" s="102" t="s">
        <v>83</v>
      </c>
      <c r="BA711" s="101">
        <f>_xll.qlInterestRateIndexFixingDate(Currency&amp;"ibor"&amp;Tenor,BB711,Trigger)</f>
        <v>44330</v>
      </c>
      <c r="BB711" s="101">
        <f>_xll.qlCalendarAdvance(Calendar,BB710,AZ711,"f",,Trigger)</f>
        <v>44334</v>
      </c>
      <c r="BC711" s="101">
        <f>_xll.qlInterestRateIndexMaturity(Currency&amp;"ibor"&amp;Tenor,BB711,Trigger)</f>
        <v>44518</v>
      </c>
      <c r="BD711" s="246">
        <f>_xll.qlIndexFixing($AD$5,BA711,TRUE,_xll.ohTrigger(Trigger,Trigger6M))</f>
        <v>1.4574312411381258E-2</v>
      </c>
      <c r="BE711" s="246" t="e">
        <f>IFERROR(_xll.qlIndexFixing($BF$1,BA711,,_xll.ohTrigger(Trigger,Trigger6M)),#N/A)</f>
        <v>#N/A</v>
      </c>
    </row>
    <row r="712" spans="52:57" ht="11.25" customHeight="1" x14ac:dyDescent="0.25">
      <c r="AZ712" s="102" t="s">
        <v>83</v>
      </c>
      <c r="BA712" s="101">
        <f>_xll.qlInterestRateIndexFixingDate(Currency&amp;"ibor"&amp;Tenor,BB712,Trigger)</f>
        <v>44337</v>
      </c>
      <c r="BB712" s="101">
        <f>_xll.qlCalendarAdvance(Calendar,BB711,AZ712,"f",,Trigger)</f>
        <v>44341</v>
      </c>
      <c r="BC712" s="101">
        <f>_xll.qlInterestRateIndexMaturity(Currency&amp;"ibor"&amp;Tenor,BB712,Trigger)</f>
        <v>44525</v>
      </c>
      <c r="BD712" s="246">
        <f>_xll.qlIndexFixing($AD$5,BA712,TRUE,_xll.ohTrigger(Trigger,Trigger6M))</f>
        <v>1.4624625971894359E-2</v>
      </c>
      <c r="BE712" s="246" t="e">
        <f>IFERROR(_xll.qlIndexFixing($BF$1,BA712,,_xll.ohTrigger(Trigger,Trigger6M)),#N/A)</f>
        <v>#N/A</v>
      </c>
    </row>
    <row r="713" spans="52:57" ht="11.25" customHeight="1" x14ac:dyDescent="0.25">
      <c r="AZ713" s="102" t="s">
        <v>83</v>
      </c>
      <c r="BA713" s="101">
        <f>_xll.qlInterestRateIndexFixingDate(Currency&amp;"ibor"&amp;Tenor,BB713,Trigger)</f>
        <v>44344</v>
      </c>
      <c r="BB713" s="101">
        <f>_xll.qlCalendarAdvance(Calendar,BB712,AZ713,"f",,Trigger)</f>
        <v>44348</v>
      </c>
      <c r="BC713" s="101">
        <f>_xll.qlInterestRateIndexMaturity(Currency&amp;"ibor"&amp;Tenor,BB713,Trigger)</f>
        <v>44531</v>
      </c>
      <c r="BD713" s="246">
        <f>_xll.qlIndexFixing($AD$5,BA713,TRUE,_xll.ohTrigger(Trigger,Trigger6M))</f>
        <v>1.4670906249066772E-2</v>
      </c>
      <c r="BE713" s="246" t="e">
        <f>IFERROR(_xll.qlIndexFixing($BF$1,BA713,,_xll.ohTrigger(Trigger,Trigger6M)),#N/A)</f>
        <v>#N/A</v>
      </c>
    </row>
    <row r="714" spans="52:57" ht="11.25" customHeight="1" x14ac:dyDescent="0.25">
      <c r="AZ714" s="102" t="s">
        <v>83</v>
      </c>
      <c r="BA714" s="101">
        <f>_xll.qlInterestRateIndexFixingDate(Currency&amp;"ibor"&amp;Tenor,BB714,Trigger)</f>
        <v>44351</v>
      </c>
      <c r="BB714" s="101">
        <f>_xll.qlCalendarAdvance(Calendar,BB713,AZ714,"f",,Trigger)</f>
        <v>44355</v>
      </c>
      <c r="BC714" s="101">
        <f>_xll.qlInterestRateIndexMaturity(Currency&amp;"ibor"&amp;Tenor,BB714,Trigger)</f>
        <v>44538</v>
      </c>
      <c r="BD714" s="246">
        <f>_xll.qlIndexFixing($AD$5,BA714,TRUE,_xll.ohTrigger(Trigger,Trigger6M))</f>
        <v>1.472113951879424E-2</v>
      </c>
      <c r="BE714" s="246" t="e">
        <f>IFERROR(_xll.qlIndexFixing($BF$1,BA714,,_xll.ohTrigger(Trigger,Trigger6M)),#N/A)</f>
        <v>#N/A</v>
      </c>
    </row>
    <row r="715" spans="52:57" ht="11.25" customHeight="1" x14ac:dyDescent="0.25">
      <c r="AZ715" s="102" t="s">
        <v>83</v>
      </c>
      <c r="BA715" s="101">
        <f>_xll.qlInterestRateIndexFixingDate(Currency&amp;"ibor"&amp;Tenor,BB715,Trigger)</f>
        <v>44358</v>
      </c>
      <c r="BB715" s="101">
        <f>_xll.qlCalendarAdvance(Calendar,BB714,AZ715,"f",,Trigger)</f>
        <v>44362</v>
      </c>
      <c r="BC715" s="101">
        <f>_xll.qlInterestRateIndexMaturity(Currency&amp;"ibor"&amp;Tenor,BB715,Trigger)</f>
        <v>44545</v>
      </c>
      <c r="BD715" s="246">
        <f>_xll.qlIndexFixing($AD$5,BA715,TRUE,_xll.ohTrigger(Trigger,Trigger6M))</f>
        <v>1.4771345250050969E-2</v>
      </c>
      <c r="BE715" s="246" t="e">
        <f>IFERROR(_xll.qlIndexFixing($BF$1,BA715,,_xll.ohTrigger(Trigger,Trigger6M)),#N/A)</f>
        <v>#N/A</v>
      </c>
    </row>
    <row r="716" spans="52:57" ht="11.25" customHeight="1" x14ac:dyDescent="0.25">
      <c r="AZ716" s="102" t="s">
        <v>83</v>
      </c>
      <c r="BA716" s="101">
        <f>_xll.qlInterestRateIndexFixingDate(Currency&amp;"ibor"&amp;Tenor,BB716,Trigger)</f>
        <v>44365</v>
      </c>
      <c r="BB716" s="101">
        <f>_xll.qlCalendarAdvance(Calendar,BB715,AZ716,"f",,Trigger)</f>
        <v>44369</v>
      </c>
      <c r="BC716" s="101">
        <f>_xll.qlInterestRateIndexMaturity(Currency&amp;"ibor"&amp;Tenor,BB716,Trigger)</f>
        <v>44552</v>
      </c>
      <c r="BD716" s="246">
        <f>_xll.qlIndexFixing($AD$5,BA716,TRUE,_xll.ohTrigger(Trigger,Trigger6M))</f>
        <v>1.4821523440679562E-2</v>
      </c>
      <c r="BE716" s="246" t="e">
        <f>IFERROR(_xll.qlIndexFixing($BF$1,BA716,,_xll.ohTrigger(Trigger,Trigger6M)),#N/A)</f>
        <v>#N/A</v>
      </c>
    </row>
    <row r="717" spans="52:57" ht="11.25" customHeight="1" x14ac:dyDescent="0.25">
      <c r="AZ717" s="102" t="s">
        <v>83</v>
      </c>
      <c r="BA717" s="101">
        <f>_xll.qlInterestRateIndexFixingDate(Currency&amp;"ibor"&amp;Tenor,BB717,Trigger)</f>
        <v>44372</v>
      </c>
      <c r="BB717" s="101">
        <f>_xll.qlCalendarAdvance(Calendar,BB716,AZ717,"f",,Trigger)</f>
        <v>44376</v>
      </c>
      <c r="BC717" s="101">
        <f>_xll.qlInterestRateIndexMaturity(Currency&amp;"ibor"&amp;Tenor,BB717,Trigger)</f>
        <v>44559</v>
      </c>
      <c r="BD717" s="246">
        <f>_xll.qlIndexFixing($AD$5,BA717,TRUE,_xll.ohTrigger(Trigger,Trigger6M))</f>
        <v>1.4871674088523924E-2</v>
      </c>
      <c r="BE717" s="246" t="e">
        <f>IFERROR(_xll.qlIndexFixing($BF$1,BA717,,_xll.ohTrigger(Trigger,Trigger6M)),#N/A)</f>
        <v>#N/A</v>
      </c>
    </row>
    <row r="718" spans="52:57" ht="11.25" customHeight="1" x14ac:dyDescent="0.25">
      <c r="AZ718" s="102" t="s">
        <v>83</v>
      </c>
      <c r="BA718" s="101">
        <f>_xll.qlInterestRateIndexFixingDate(Currency&amp;"ibor"&amp;Tenor,BB718,Trigger)</f>
        <v>44379</v>
      </c>
      <c r="BB718" s="101">
        <f>_xll.qlCalendarAdvance(Calendar,BB717,AZ718,"f",,Trigger)</f>
        <v>44383</v>
      </c>
      <c r="BC718" s="101">
        <f>_xll.qlInterestRateIndexMaturity(Currency&amp;"ibor"&amp;Tenor,BB718,Trigger)</f>
        <v>44567</v>
      </c>
      <c r="BD718" s="246">
        <f>_xll.qlIndexFixing($AD$5,BA718,TRUE,_xll.ohTrigger(Trigger,Trigger6M))</f>
        <v>1.4925932477089921E-2</v>
      </c>
      <c r="BE718" s="246" t="e">
        <f>IFERROR(_xll.qlIndexFixing($BF$1,BA718,,_xll.ohTrigger(Trigger,Trigger6M)),#N/A)</f>
        <v>#N/A</v>
      </c>
    </row>
    <row r="719" spans="52:57" ht="11.25" customHeight="1" x14ac:dyDescent="0.25">
      <c r="AZ719" s="102" t="s">
        <v>83</v>
      </c>
      <c r="BA719" s="101">
        <f>_xll.qlInterestRateIndexFixingDate(Currency&amp;"ibor"&amp;Tenor,BB719,Trigger)</f>
        <v>44386</v>
      </c>
      <c r="BB719" s="101">
        <f>_xll.qlCalendarAdvance(Calendar,BB718,AZ719,"f",,Trigger)</f>
        <v>44390</v>
      </c>
      <c r="BC719" s="101">
        <f>_xll.qlInterestRateIndexMaturity(Currency&amp;"ibor"&amp;Tenor,BB719,Trigger)</f>
        <v>44574</v>
      </c>
      <c r="BD719" s="246">
        <f>_xll.qlIndexFixing($AD$5,BA719,TRUE,_xll.ohTrigger(Trigger,Trigger6M))</f>
        <v>1.4976054398173044E-2</v>
      </c>
      <c r="BE719" s="246" t="e">
        <f>IFERROR(_xll.qlIndexFixing($BF$1,BA719,,_xll.ohTrigger(Trigger,Trigger6M)),#N/A)</f>
        <v>#N/A</v>
      </c>
    </row>
    <row r="720" spans="52:57" ht="11.25" customHeight="1" x14ac:dyDescent="0.25">
      <c r="AZ720" s="102" t="s">
        <v>83</v>
      </c>
      <c r="BA720" s="101">
        <f>_xll.qlInterestRateIndexFixingDate(Currency&amp;"ibor"&amp;Tenor,BB720,Trigger)</f>
        <v>44393</v>
      </c>
      <c r="BB720" s="101">
        <f>_xll.qlCalendarAdvance(Calendar,BB719,AZ720,"f",,Trigger)</f>
        <v>44397</v>
      </c>
      <c r="BC720" s="101">
        <f>_xll.qlInterestRateIndexMaturity(Currency&amp;"ibor"&amp;Tenor,BB720,Trigger)</f>
        <v>44581</v>
      </c>
      <c r="BD720" s="246">
        <f>_xll.qlIndexFixing($AD$5,BA720,TRUE,_xll.ohTrigger(Trigger,Trigger6M))</f>
        <v>1.5026148933571142E-2</v>
      </c>
      <c r="BE720" s="246" t="e">
        <f>IFERROR(_xll.qlIndexFixing($BF$1,BA720,,_xll.ohTrigger(Trigger,Trigger6M)),#N/A)</f>
        <v>#N/A</v>
      </c>
    </row>
    <row r="721" spans="52:57" ht="11.25" customHeight="1" x14ac:dyDescent="0.25">
      <c r="AZ721" s="102" t="s">
        <v>83</v>
      </c>
      <c r="BA721" s="101">
        <f>_xll.qlInterestRateIndexFixingDate(Currency&amp;"ibor"&amp;Tenor,BB721,Trigger)</f>
        <v>44400</v>
      </c>
      <c r="BB721" s="101">
        <f>_xll.qlCalendarAdvance(Calendar,BB720,AZ721,"f",,Trigger)</f>
        <v>44404</v>
      </c>
      <c r="BC721" s="101">
        <f>_xll.qlInterestRateIndexMaturity(Currency&amp;"ibor"&amp;Tenor,BB721,Trigger)</f>
        <v>44588</v>
      </c>
      <c r="BD721" s="246">
        <f>_xll.qlIndexFixing($AD$5,BA721,TRUE,_xll.ohTrigger(Trigger,Trigger6M))</f>
        <v>1.5076858607507609E-2</v>
      </c>
      <c r="BE721" s="246" t="e">
        <f>IFERROR(_xll.qlIndexFixing($BF$1,BA721,,_xll.ohTrigger(Trigger,Trigger6M)),#N/A)</f>
        <v>#N/A</v>
      </c>
    </row>
    <row r="722" spans="52:57" ht="11.25" customHeight="1" x14ac:dyDescent="0.25">
      <c r="AZ722" s="102" t="s">
        <v>83</v>
      </c>
      <c r="BA722" s="101">
        <f>_xll.qlInterestRateIndexFixingDate(Currency&amp;"ibor"&amp;Tenor,BB722,Trigger)</f>
        <v>44407</v>
      </c>
      <c r="BB722" s="101">
        <f>_xll.qlCalendarAdvance(Calendar,BB721,AZ722,"f",,Trigger)</f>
        <v>44411</v>
      </c>
      <c r="BC722" s="101">
        <f>_xll.qlInterestRateIndexMaturity(Currency&amp;"ibor"&amp;Tenor,BB722,Trigger)</f>
        <v>44595</v>
      </c>
      <c r="BD722" s="246">
        <f>_xll.qlIndexFixing($AD$5,BA722,TRUE,_xll.ohTrigger(Trigger,Trigger6M))</f>
        <v>1.5131412564036766E-2</v>
      </c>
      <c r="BE722" s="246" t="e">
        <f>IFERROR(_xll.qlIndexFixing($BF$1,BA722,,_xll.ohTrigger(Trigger,Trigger6M)),#N/A)</f>
        <v>#N/A</v>
      </c>
    </row>
    <row r="723" spans="52:57" ht="11.25" customHeight="1" x14ac:dyDescent="0.25">
      <c r="AZ723" s="102" t="s">
        <v>83</v>
      </c>
      <c r="BA723" s="101">
        <f>_xll.qlInterestRateIndexFixingDate(Currency&amp;"ibor"&amp;Tenor,BB723,Trigger)</f>
        <v>44414</v>
      </c>
      <c r="BB723" s="101">
        <f>_xll.qlCalendarAdvance(Calendar,BB722,AZ723,"f",,Trigger)</f>
        <v>44418</v>
      </c>
      <c r="BC723" s="101">
        <f>_xll.qlInterestRateIndexMaturity(Currency&amp;"ibor"&amp;Tenor,BB723,Trigger)</f>
        <v>44602</v>
      </c>
      <c r="BD723" s="246">
        <f>_xll.qlIndexFixing($AD$5,BA723,TRUE,_xll.ohTrigger(Trigger,Trigger6M))</f>
        <v>1.5185968030068882E-2</v>
      </c>
      <c r="BE723" s="246" t="e">
        <f>IFERROR(_xll.qlIndexFixing($BF$1,BA723,,_xll.ohTrigger(Trigger,Trigger6M)),#N/A)</f>
        <v>#N/A</v>
      </c>
    </row>
    <row r="724" spans="52:57" ht="11.25" customHeight="1" x14ac:dyDescent="0.25">
      <c r="AZ724" s="102" t="s">
        <v>83</v>
      </c>
      <c r="BA724" s="101">
        <f>_xll.qlInterestRateIndexFixingDate(Currency&amp;"ibor"&amp;Tenor,BB724,Trigger)</f>
        <v>44421</v>
      </c>
      <c r="BB724" s="101">
        <f>_xll.qlCalendarAdvance(Calendar,BB723,AZ724,"f",,Trigger)</f>
        <v>44425</v>
      </c>
      <c r="BC724" s="101">
        <f>_xll.qlInterestRateIndexMaturity(Currency&amp;"ibor"&amp;Tenor,BB724,Trigger)</f>
        <v>44609</v>
      </c>
      <c r="BD724" s="246">
        <f>_xll.qlIndexFixing($AD$5,BA724,TRUE,_xll.ohTrigger(Trigger,Trigger6M))</f>
        <v>1.5240525005645661E-2</v>
      </c>
      <c r="BE724" s="246" t="e">
        <f>IFERROR(_xll.qlIndexFixing($BF$1,BA724,,_xll.ohTrigger(Trigger,Trigger6M)),#N/A)</f>
        <v>#N/A</v>
      </c>
    </row>
    <row r="725" spans="52:57" ht="11.25" customHeight="1" x14ac:dyDescent="0.25">
      <c r="AZ725" s="102" t="s">
        <v>83</v>
      </c>
      <c r="BA725" s="101">
        <f>_xll.qlInterestRateIndexFixingDate(Currency&amp;"ibor"&amp;Tenor,BB725,Trigger)</f>
        <v>44428</v>
      </c>
      <c r="BB725" s="101">
        <f>_xll.qlCalendarAdvance(Calendar,BB724,AZ725,"f",,Trigger)</f>
        <v>44432</v>
      </c>
      <c r="BC725" s="101">
        <f>_xll.qlInterestRateIndexMaturity(Currency&amp;"ibor"&amp;Tenor,BB725,Trigger)</f>
        <v>44616</v>
      </c>
      <c r="BD725" s="246">
        <f>_xll.qlIndexFixing($AD$5,BA725,TRUE,_xll.ohTrigger(Trigger,Trigger6M))</f>
        <v>1.5295083490809243E-2</v>
      </c>
      <c r="BE725" s="246" t="e">
        <f>IFERROR(_xll.qlIndexFixing($BF$1,BA725,,_xll.ohTrigger(Trigger,Trigger6M)),#N/A)</f>
        <v>#N/A</v>
      </c>
    </row>
    <row r="726" spans="52:57" ht="11.25" customHeight="1" x14ac:dyDescent="0.25">
      <c r="AZ726" s="102" t="s">
        <v>83</v>
      </c>
      <c r="BA726" s="101">
        <f>_xll.qlInterestRateIndexFixingDate(Currency&amp;"ibor"&amp;Tenor,BB726,Trigger)</f>
        <v>44435</v>
      </c>
      <c r="BB726" s="101">
        <f>_xll.qlCalendarAdvance(Calendar,BB725,AZ726,"f",,Trigger)</f>
        <v>44439</v>
      </c>
      <c r="BC726" s="101">
        <f>_xll.qlInterestRateIndexMaturity(Currency&amp;"ibor"&amp;Tenor,BB726,Trigger)</f>
        <v>44620</v>
      </c>
      <c r="BD726" s="246">
        <f>_xll.qlIndexFixing($AD$5,BA726,TRUE,_xll.ohTrigger(Trigger,Trigger6M))</f>
        <v>1.5336974304153844E-2</v>
      </c>
      <c r="BE726" s="246" t="e">
        <f>IFERROR(_xll.qlIndexFixing($BF$1,BA726,,_xll.ohTrigger(Trigger,Trigger6M)),#N/A)</f>
        <v>#N/A</v>
      </c>
    </row>
    <row r="727" spans="52:57" ht="11.25" customHeight="1" x14ac:dyDescent="0.25">
      <c r="AZ727" s="102" t="s">
        <v>83</v>
      </c>
      <c r="BA727" s="101">
        <f>_xll.qlInterestRateIndexFixingDate(Currency&amp;"ibor"&amp;Tenor,BB727,Trigger)</f>
        <v>44442</v>
      </c>
      <c r="BB727" s="101">
        <f>_xll.qlCalendarAdvance(Calendar,BB726,AZ727,"f",,Trigger)</f>
        <v>44446</v>
      </c>
      <c r="BC727" s="101">
        <f>_xll.qlInterestRateIndexMaturity(Currency&amp;"ibor"&amp;Tenor,BB727,Trigger)</f>
        <v>44627</v>
      </c>
      <c r="BD727" s="246">
        <f>_xll.qlIndexFixing($AD$5,BA727,TRUE,_xll.ohTrigger(Trigger,Trigger6M))</f>
        <v>1.5391528526635185E-2</v>
      </c>
      <c r="BE727" s="246" t="e">
        <f>IFERROR(_xll.qlIndexFixing($BF$1,BA727,,_xll.ohTrigger(Trigger,Trigger6M)),#N/A)</f>
        <v>#N/A</v>
      </c>
    </row>
    <row r="728" spans="52:57" ht="11.25" customHeight="1" x14ac:dyDescent="0.25">
      <c r="AZ728" s="102" t="s">
        <v>83</v>
      </c>
      <c r="BA728" s="101">
        <f>_xll.qlInterestRateIndexFixingDate(Currency&amp;"ibor"&amp;Tenor,BB728,Trigger)</f>
        <v>44449</v>
      </c>
      <c r="BB728" s="101">
        <f>_xll.qlCalendarAdvance(Calendar,BB727,AZ728,"f",,Trigger)</f>
        <v>44453</v>
      </c>
      <c r="BC728" s="101">
        <f>_xll.qlInterestRateIndexMaturity(Currency&amp;"ibor"&amp;Tenor,BB728,Trigger)</f>
        <v>44634</v>
      </c>
      <c r="BD728" s="246">
        <f>_xll.qlIndexFixing($AD$5,BA728,TRUE,_xll.ohTrigger(Trigger,Trigger6M))</f>
        <v>1.5446084234014917E-2</v>
      </c>
      <c r="BE728" s="246" t="e">
        <f>IFERROR(_xll.qlIndexFixing($BF$1,BA728,,_xll.ohTrigger(Trigger,Trigger6M)),#N/A)</f>
        <v>#N/A</v>
      </c>
    </row>
    <row r="729" spans="52:57" ht="11.25" customHeight="1" x14ac:dyDescent="0.25">
      <c r="AZ729" s="102" t="s">
        <v>83</v>
      </c>
      <c r="BA729" s="101">
        <f>_xll.qlInterestRateIndexFixingDate(Currency&amp;"ibor"&amp;Tenor,BB729,Trigger)</f>
        <v>44456</v>
      </c>
      <c r="BB729" s="101">
        <f>_xll.qlCalendarAdvance(Calendar,BB728,AZ729,"f",,Trigger)</f>
        <v>44460</v>
      </c>
      <c r="BC729" s="101">
        <f>_xll.qlInterestRateIndexMaturity(Currency&amp;"ibor"&amp;Tenor,BB729,Trigger)</f>
        <v>44641</v>
      </c>
      <c r="BD729" s="246">
        <f>_xll.qlIndexFixing($AD$5,BA729,TRUE,_xll.ohTrigger(Trigger,Trigger6M))</f>
        <v>1.5500641426333672E-2</v>
      </c>
      <c r="BE729" s="246" t="e">
        <f>IFERROR(_xll.qlIndexFixing($BF$1,BA729,,_xll.ohTrigger(Trigger,Trigger6M)),#N/A)</f>
        <v>#N/A</v>
      </c>
    </row>
    <row r="730" spans="52:57" ht="11.25" customHeight="1" x14ac:dyDescent="0.25">
      <c r="AZ730" s="102" t="s">
        <v>83</v>
      </c>
      <c r="BA730" s="101">
        <f>_xll.qlInterestRateIndexFixingDate(Currency&amp;"ibor"&amp;Tenor,BB730,Trigger)</f>
        <v>44463</v>
      </c>
      <c r="BB730" s="101">
        <f>_xll.qlCalendarAdvance(Calendar,BB729,AZ730,"f",,Trigger)</f>
        <v>44467</v>
      </c>
      <c r="BC730" s="101">
        <f>_xll.qlInterestRateIndexMaturity(Currency&amp;"ibor"&amp;Tenor,BB730,Trigger)</f>
        <v>44648</v>
      </c>
      <c r="BD730" s="246">
        <f>_xll.qlIndexFixing($AD$5,BA730,TRUE,_xll.ohTrigger(Trigger,Trigger6M))</f>
        <v>1.555520010363164E-2</v>
      </c>
      <c r="BE730" s="246" t="e">
        <f>IFERROR(_xll.qlIndexFixing($BF$1,BA730,,_xll.ohTrigger(Trigger,Trigger6M)),#N/A)</f>
        <v>#N/A</v>
      </c>
    </row>
    <row r="731" spans="52:57" ht="11.25" customHeight="1" x14ac:dyDescent="0.25">
      <c r="AZ731" s="102" t="s">
        <v>83</v>
      </c>
      <c r="BA731" s="101">
        <f>_xll.qlInterestRateIndexFixingDate(Currency&amp;"ibor"&amp;Tenor,BB731,Trigger)</f>
        <v>44470</v>
      </c>
      <c r="BB731" s="101">
        <f>_xll.qlCalendarAdvance(Calendar,BB730,AZ731,"f",,Trigger)</f>
        <v>44474</v>
      </c>
      <c r="BC731" s="101">
        <f>_xll.qlInterestRateIndexMaturity(Currency&amp;"ibor"&amp;Tenor,BB731,Trigger)</f>
        <v>44656</v>
      </c>
      <c r="BD731" s="246">
        <f>_xll.qlIndexFixing($AD$5,BA731,TRUE,_xll.ohTrigger(Trigger,Trigger6M))</f>
        <v>1.5613995191632264E-2</v>
      </c>
      <c r="BE731" s="246" t="e">
        <f>IFERROR(_xll.qlIndexFixing($BF$1,BA731,,_xll.ohTrigger(Trigger,Trigger6M)),#N/A)</f>
        <v>#N/A</v>
      </c>
    </row>
    <row r="732" spans="52:57" ht="11.25" customHeight="1" x14ac:dyDescent="0.25">
      <c r="AZ732" s="102" t="s">
        <v>83</v>
      </c>
      <c r="BA732" s="101">
        <f>_xll.qlInterestRateIndexFixingDate(Currency&amp;"ibor"&amp;Tenor,BB732,Trigger)</f>
        <v>44477</v>
      </c>
      <c r="BB732" s="101">
        <f>_xll.qlCalendarAdvance(Calendar,BB731,AZ732,"f",,Trigger)</f>
        <v>44481</v>
      </c>
      <c r="BC732" s="101">
        <f>_xll.qlInterestRateIndexMaturity(Currency&amp;"ibor"&amp;Tenor,BB732,Trigger)</f>
        <v>44663</v>
      </c>
      <c r="BD732" s="246">
        <f>_xll.qlIndexFixing($AD$5,BA732,TRUE,_xll.ohTrigger(Trigger,Trigger6M))</f>
        <v>1.5668559306413431E-2</v>
      </c>
      <c r="BE732" s="246" t="e">
        <f>IFERROR(_xll.qlIndexFixing($BF$1,BA732,,_xll.ohTrigger(Trigger,Trigger6M)),#N/A)</f>
        <v>#N/A</v>
      </c>
    </row>
    <row r="733" spans="52:57" ht="11.25" customHeight="1" x14ac:dyDescent="0.25">
      <c r="AZ733" s="102" t="s">
        <v>83</v>
      </c>
      <c r="BA733" s="101">
        <f>_xll.qlInterestRateIndexFixingDate(Currency&amp;"ibor"&amp;Tenor,BB733,Trigger)</f>
        <v>44484</v>
      </c>
      <c r="BB733" s="101">
        <f>_xll.qlCalendarAdvance(Calendar,BB732,AZ733,"f",,Trigger)</f>
        <v>44488</v>
      </c>
      <c r="BC733" s="101">
        <f>_xll.qlInterestRateIndexMaturity(Currency&amp;"ibor"&amp;Tenor,BB733,Trigger)</f>
        <v>44670</v>
      </c>
      <c r="BD733" s="246">
        <f>_xll.qlIndexFixing($AD$5,BA733,TRUE,_xll.ohTrigger(Trigger,Trigger6M))</f>
        <v>1.5723124914568374E-2</v>
      </c>
      <c r="BE733" s="246" t="e">
        <f>IFERROR(_xll.qlIndexFixing($BF$1,BA733,,_xll.ohTrigger(Trigger,Trigger6M)),#N/A)</f>
        <v>#N/A</v>
      </c>
    </row>
    <row r="734" spans="52:57" ht="11.25" customHeight="1" x14ac:dyDescent="0.25">
      <c r="AZ734" s="102" t="s">
        <v>83</v>
      </c>
      <c r="BA734" s="101">
        <f>_xll.qlInterestRateIndexFixingDate(Currency&amp;"ibor"&amp;Tenor,BB734,Trigger)</f>
        <v>44491</v>
      </c>
      <c r="BB734" s="101">
        <f>_xll.qlCalendarAdvance(Calendar,BB733,AZ734,"f",,Trigger)</f>
        <v>44495</v>
      </c>
      <c r="BC734" s="101">
        <f>_xll.qlInterestRateIndexMaturity(Currency&amp;"ibor"&amp;Tenor,BB734,Trigger)</f>
        <v>44677</v>
      </c>
      <c r="BD734" s="246">
        <f>_xll.qlIndexFixing($AD$5,BA734,TRUE,_xll.ohTrigger(Trigger,Trigger6M))</f>
        <v>1.5777692016137063E-2</v>
      </c>
      <c r="BE734" s="246" t="e">
        <f>IFERROR(_xll.qlIndexFixing($BF$1,BA734,,_xll.ohTrigger(Trigger,Trigger6M)),#N/A)</f>
        <v>#N/A</v>
      </c>
    </row>
    <row r="735" spans="52:57" ht="11.25" customHeight="1" x14ac:dyDescent="0.25">
      <c r="AZ735" s="102" t="s">
        <v>83</v>
      </c>
      <c r="BA735" s="101">
        <f>_xll.qlInterestRateIndexFixingDate(Currency&amp;"ibor"&amp;Tenor,BB735,Trigger)</f>
        <v>44498</v>
      </c>
      <c r="BB735" s="101">
        <f>_xll.qlCalendarAdvance(Calendar,BB734,AZ735,"f",,Trigger)</f>
        <v>44502</v>
      </c>
      <c r="BC735" s="101">
        <f>_xll.qlInterestRateIndexMaturity(Currency&amp;"ibor"&amp;Tenor,BB735,Trigger)</f>
        <v>44683</v>
      </c>
      <c r="BD735" s="246">
        <f>_xll.qlIndexFixing($AD$5,BA735,TRUE,_xll.ohTrigger(Trigger,Trigger6M))</f>
        <v>1.5828015766227294E-2</v>
      </c>
      <c r="BE735" s="246" t="e">
        <f>IFERROR(_xll.qlIndexFixing($BF$1,BA735,,_xll.ohTrigger(Trigger,Trigger6M)),#N/A)</f>
        <v>#N/A</v>
      </c>
    </row>
    <row r="736" spans="52:57" ht="11.25" customHeight="1" x14ac:dyDescent="0.25">
      <c r="AZ736" s="102" t="s">
        <v>83</v>
      </c>
      <c r="BA736" s="101">
        <f>_xll.qlInterestRateIndexFixingDate(Currency&amp;"ibor"&amp;Tenor,BB736,Trigger)</f>
        <v>44505</v>
      </c>
      <c r="BB736" s="101">
        <f>_xll.qlCalendarAdvance(Calendar,BB735,AZ736,"f",,Trigger)</f>
        <v>44509</v>
      </c>
      <c r="BC736" s="101">
        <f>_xll.qlInterestRateIndexMaturity(Currency&amp;"ibor"&amp;Tenor,BB736,Trigger)</f>
        <v>44690</v>
      </c>
      <c r="BD736" s="246">
        <f>_xll.qlIndexFixing($AD$5,BA736,TRUE,_xll.ohTrigger(Trigger,Trigger6M))</f>
        <v>1.5882583354250239E-2</v>
      </c>
      <c r="BE736" s="246" t="e">
        <f>IFERROR(_xll.qlIndexFixing($BF$1,BA736,,_xll.ohTrigger(Trigger,Trigger6M)),#N/A)</f>
        <v>#N/A</v>
      </c>
    </row>
    <row r="737" spans="52:57" ht="11.25" customHeight="1" x14ac:dyDescent="0.25">
      <c r="AZ737" s="102" t="s">
        <v>83</v>
      </c>
      <c r="BA737" s="101">
        <f>_xll.qlInterestRateIndexFixingDate(Currency&amp;"ibor"&amp;Tenor,BB737,Trigger)</f>
        <v>44512</v>
      </c>
      <c r="BB737" s="101">
        <f>_xll.qlCalendarAdvance(Calendar,BB736,AZ737,"f",,Trigger)</f>
        <v>44516</v>
      </c>
      <c r="BC737" s="101">
        <f>_xll.qlInterestRateIndexMaturity(Currency&amp;"ibor"&amp;Tenor,BB737,Trigger)</f>
        <v>44697</v>
      </c>
      <c r="BD737" s="246">
        <f>_xll.qlIndexFixing($AD$5,BA737,TRUE,_xll.ohTrigger(Trigger,Trigger6M))</f>
        <v>1.5937152427535923E-2</v>
      </c>
      <c r="BE737" s="246" t="e">
        <f>IFERROR(_xll.qlIndexFixing($BF$1,BA737,,_xll.ohTrigger(Trigger,Trigger6M)),#N/A)</f>
        <v>#N/A</v>
      </c>
    </row>
    <row r="738" spans="52:57" ht="11.25" customHeight="1" x14ac:dyDescent="0.25">
      <c r="AZ738" s="102" t="s">
        <v>83</v>
      </c>
      <c r="BA738" s="101">
        <f>_xll.qlInterestRateIndexFixingDate(Currency&amp;"ibor"&amp;Tenor,BB738,Trigger)</f>
        <v>44519</v>
      </c>
      <c r="BB738" s="101">
        <f>_xll.qlCalendarAdvance(Calendar,BB737,AZ738,"f",,Trigger)</f>
        <v>44523</v>
      </c>
      <c r="BC738" s="101">
        <f>_xll.qlInterestRateIndexMaturity(Currency&amp;"ibor"&amp;Tenor,BB738,Trigger)</f>
        <v>44704</v>
      </c>
      <c r="BD738" s="246">
        <f>_xll.qlIndexFixing($AD$5,BA738,TRUE,_xll.ohTrigger(Trigger,Trigger6M))</f>
        <v>1.5991722986124095E-2</v>
      </c>
      <c r="BE738" s="246" t="e">
        <f>IFERROR(_xll.qlIndexFixing($BF$1,BA738,,_xll.ohTrigger(Trigger,Trigger6M)),#N/A)</f>
        <v>#N/A</v>
      </c>
    </row>
    <row r="739" spans="52:57" ht="11.25" customHeight="1" x14ac:dyDescent="0.25">
      <c r="AZ739" s="102" t="s">
        <v>83</v>
      </c>
      <c r="BA739" s="101">
        <f>_xll.qlInterestRateIndexFixingDate(Currency&amp;"ibor"&amp;Tenor,BB739,Trigger)</f>
        <v>44526</v>
      </c>
      <c r="BB739" s="101">
        <f>_xll.qlCalendarAdvance(Calendar,BB738,AZ739,"f",,Trigger)</f>
        <v>44530</v>
      </c>
      <c r="BC739" s="101">
        <f>_xll.qlInterestRateIndexMaturity(Currency&amp;"ibor"&amp;Tenor,BB739,Trigger)</f>
        <v>44712</v>
      </c>
      <c r="BD739" s="246">
        <f>_xll.qlIndexFixing($AD$5,BA739,TRUE,_xll.ohTrigger(Trigger,Trigger6M))</f>
        <v>1.6050549926623317E-2</v>
      </c>
      <c r="BE739" s="246" t="e">
        <f>IFERROR(_xll.qlIndexFixing($BF$1,BA739,,_xll.ohTrigger(Trigger,Trigger6M)),#N/A)</f>
        <v>#N/A</v>
      </c>
    </row>
    <row r="740" spans="52:57" ht="11.25" customHeight="1" x14ac:dyDescent="0.25">
      <c r="AZ740" s="102" t="s">
        <v>83</v>
      </c>
      <c r="BA740" s="101">
        <f>_xll.qlInterestRateIndexFixingDate(Currency&amp;"ibor"&amp;Tenor,BB740,Trigger)</f>
        <v>44533</v>
      </c>
      <c r="BB740" s="101">
        <f>_xll.qlCalendarAdvance(Calendar,BB739,AZ740,"f",,Trigger)</f>
        <v>44537</v>
      </c>
      <c r="BC740" s="101">
        <f>_xll.qlInterestRateIndexMaturity(Currency&amp;"ibor"&amp;Tenor,BB740,Trigger)</f>
        <v>44719</v>
      </c>
      <c r="BD740" s="246">
        <f>_xll.qlIndexFixing($AD$5,BA740,TRUE,_xll.ohTrigger(Trigger,Trigger6M))</f>
        <v>1.610512598953532E-2</v>
      </c>
      <c r="BE740" s="246" t="e">
        <f>IFERROR(_xll.qlIndexFixing($BF$1,BA740,,_xll.ohTrigger(Trigger,Trigger6M)),#N/A)</f>
        <v>#N/A</v>
      </c>
    </row>
    <row r="741" spans="52:57" ht="11.25" customHeight="1" x14ac:dyDescent="0.25">
      <c r="AZ741" s="102" t="s">
        <v>83</v>
      </c>
      <c r="BA741" s="101">
        <f>_xll.qlInterestRateIndexFixingDate(Currency&amp;"ibor"&amp;Tenor,BB741,Trigger)</f>
        <v>44540</v>
      </c>
      <c r="BB741" s="101">
        <f>_xll.qlCalendarAdvance(Calendar,BB740,AZ741,"f",,Trigger)</f>
        <v>44544</v>
      </c>
      <c r="BC741" s="101">
        <f>_xll.qlInterestRateIndexMaturity(Currency&amp;"ibor"&amp;Tenor,BB741,Trigger)</f>
        <v>44726</v>
      </c>
      <c r="BD741" s="246">
        <f>_xll.qlIndexFixing($AD$5,BA741,TRUE,_xll.ohTrigger(Trigger,Trigger6M))</f>
        <v>1.6159703546146993E-2</v>
      </c>
      <c r="BE741" s="246" t="e">
        <f>IFERROR(_xll.qlIndexFixing($BF$1,BA741,,_xll.ohTrigger(Trigger,Trigger6M)),#N/A)</f>
        <v>#N/A</v>
      </c>
    </row>
    <row r="742" spans="52:57" ht="11.25" customHeight="1" x14ac:dyDescent="0.25">
      <c r="AZ742" s="102" t="s">
        <v>83</v>
      </c>
      <c r="BA742" s="101">
        <f>_xll.qlInterestRateIndexFixingDate(Currency&amp;"ibor"&amp;Tenor,BB742,Trigger)</f>
        <v>44547</v>
      </c>
      <c r="BB742" s="101">
        <f>_xll.qlCalendarAdvance(Calendar,BB741,AZ742,"f",,Trigger)</f>
        <v>44551</v>
      </c>
      <c r="BC742" s="101">
        <f>_xll.qlInterestRateIndexMaturity(Currency&amp;"ibor"&amp;Tenor,BB742,Trigger)</f>
        <v>44733</v>
      </c>
      <c r="BD742" s="246">
        <f>_xll.qlIndexFixing($AD$5,BA742,TRUE,_xll.ohTrigger(Trigger,Trigger6M))</f>
        <v>1.6214282596500498E-2</v>
      </c>
      <c r="BE742" s="246" t="e">
        <f>IFERROR(_xll.qlIndexFixing($BF$1,BA742,,_xll.ohTrigger(Trigger,Trigger6M)),#N/A)</f>
        <v>#N/A</v>
      </c>
    </row>
    <row r="743" spans="52:57" ht="11.25" customHeight="1" x14ac:dyDescent="0.25">
      <c r="AZ743" s="102" t="s">
        <v>83</v>
      </c>
      <c r="BA743" s="101">
        <f>_xll.qlInterestRateIndexFixingDate(Currency&amp;"ibor"&amp;Tenor,BB743,Trigger)</f>
        <v>44554</v>
      </c>
      <c r="BB743" s="101">
        <f>_xll.qlCalendarAdvance(Calendar,BB742,AZ743,"f",,Trigger)</f>
        <v>44558</v>
      </c>
      <c r="BC743" s="101">
        <f>_xll.qlInterestRateIndexMaturity(Currency&amp;"ibor"&amp;Tenor,BB743,Trigger)</f>
        <v>44740</v>
      </c>
      <c r="BD743" s="246">
        <f>_xll.qlIndexFixing($AD$5,BA743,TRUE,_xll.ohTrigger(Trigger,Trigger6M))</f>
        <v>1.6268863140635807E-2</v>
      </c>
      <c r="BE743" s="246" t="e">
        <f>IFERROR(_xll.qlIndexFixing($BF$1,BA743,,_xll.ohTrigger(Trigger,Trigger6M)),#N/A)</f>
        <v>#N/A</v>
      </c>
    </row>
    <row r="744" spans="52:57" ht="11.25" customHeight="1" x14ac:dyDescent="0.25">
      <c r="AZ744" s="102" t="s">
        <v>83</v>
      </c>
      <c r="BA744" s="101">
        <f>_xll.qlInterestRateIndexFixingDate(Currency&amp;"ibor"&amp;Tenor,BB744,Trigger)</f>
        <v>44561</v>
      </c>
      <c r="BB744" s="101">
        <f>_xll.qlCalendarAdvance(Calendar,BB743,AZ744,"f",,Trigger)</f>
        <v>44565</v>
      </c>
      <c r="BC744" s="101">
        <f>_xll.qlInterestRateIndexMaturity(Currency&amp;"ibor"&amp;Tenor,BB744,Trigger)</f>
        <v>44746</v>
      </c>
      <c r="BD744" s="246">
        <f>_xll.qlIndexFixing($AD$5,BA744,TRUE,_xll.ohTrigger(Trigger,Trigger6M))</f>
        <v>1.6319177531274959E-2</v>
      </c>
      <c r="BE744" s="246" t="e">
        <f>IFERROR(_xll.qlIndexFixing($BF$1,BA744,,_xll.ohTrigger(Trigger,Trigger6M)),#N/A)</f>
        <v>#N/A</v>
      </c>
    </row>
    <row r="745" spans="52:57" ht="11.25" customHeight="1" x14ac:dyDescent="0.25">
      <c r="AZ745" s="102" t="s">
        <v>83</v>
      </c>
      <c r="BA745" s="101">
        <f>_xll.qlInterestRateIndexFixingDate(Currency&amp;"ibor"&amp;Tenor,BB745,Trigger)</f>
        <v>44568</v>
      </c>
      <c r="BB745" s="101">
        <f>_xll.qlCalendarAdvance(Calendar,BB744,AZ745,"f",,Trigger)</f>
        <v>44572</v>
      </c>
      <c r="BC745" s="101">
        <f>_xll.qlInterestRateIndexMaturity(Currency&amp;"ibor"&amp;Tenor,BB745,Trigger)</f>
        <v>44753</v>
      </c>
      <c r="BD745" s="246">
        <f>_xll.qlIndexFixing($AD$5,BA745,TRUE,_xll.ohTrigger(Trigger,Trigger6M))</f>
        <v>1.6373758488114232E-2</v>
      </c>
      <c r="BE745" s="246" t="e">
        <f>IFERROR(_xll.qlIndexFixing($BF$1,BA745,,_xll.ohTrigger(Trigger,Trigger6M)),#N/A)</f>
        <v>#N/A</v>
      </c>
    </row>
    <row r="746" spans="52:57" ht="11.25" customHeight="1" x14ac:dyDescent="0.25">
      <c r="AZ746" s="102" t="s">
        <v>83</v>
      </c>
      <c r="BA746" s="101">
        <f>_xll.qlInterestRateIndexFixingDate(Currency&amp;"ibor"&amp;Tenor,BB746,Trigger)</f>
        <v>44575</v>
      </c>
      <c r="BB746" s="101">
        <f>_xll.qlCalendarAdvance(Calendar,BB745,AZ746,"f",,Trigger)</f>
        <v>44579</v>
      </c>
      <c r="BC746" s="101">
        <f>_xll.qlInterestRateIndexMaturity(Currency&amp;"ibor"&amp;Tenor,BB746,Trigger)</f>
        <v>44760</v>
      </c>
      <c r="BD746" s="246">
        <f>_xll.qlIndexFixing($AD$5,BA746,TRUE,_xll.ohTrigger(Trigger,Trigger6M))</f>
        <v>1.6428340930580154E-2</v>
      </c>
      <c r="BE746" s="246" t="e">
        <f>IFERROR(_xll.qlIndexFixing($BF$1,BA746,,_xll.ohTrigger(Trigger,Trigger6M)),#N/A)</f>
        <v>#N/A</v>
      </c>
    </row>
    <row r="747" spans="52:57" ht="11.25" customHeight="1" x14ac:dyDescent="0.25">
      <c r="AZ747" s="102" t="s">
        <v>83</v>
      </c>
      <c r="BA747" s="101">
        <f>_xll.qlInterestRateIndexFixingDate(Currency&amp;"ibor"&amp;Tenor,BB747,Trigger)</f>
        <v>44582</v>
      </c>
      <c r="BB747" s="101">
        <f>_xll.qlCalendarAdvance(Calendar,BB746,AZ747,"f",,Trigger)</f>
        <v>44586</v>
      </c>
      <c r="BC747" s="101">
        <f>_xll.qlInterestRateIndexMaturity(Currency&amp;"ibor"&amp;Tenor,BB747,Trigger)</f>
        <v>44767</v>
      </c>
      <c r="BD747" s="246">
        <f>_xll.qlIndexFixing($AD$5,BA747,TRUE,_xll.ohTrigger(Trigger,Trigger6M))</f>
        <v>1.6482924858712472E-2</v>
      </c>
      <c r="BE747" s="246" t="e">
        <f>IFERROR(_xll.qlIndexFixing($BF$1,BA747,,_xll.ohTrigger(Trigger,Trigger6M)),#N/A)</f>
        <v>#N/A</v>
      </c>
    </row>
    <row r="748" spans="52:57" ht="11.25" customHeight="1" x14ac:dyDescent="0.25">
      <c r="AZ748" s="102" t="s">
        <v>83</v>
      </c>
      <c r="BA748" s="101">
        <f>_xll.qlInterestRateIndexFixingDate(Currency&amp;"ibor"&amp;Tenor,BB748,Trigger)</f>
        <v>44589</v>
      </c>
      <c r="BB748" s="101">
        <f>_xll.qlCalendarAdvance(Calendar,BB747,AZ748,"f",,Trigger)</f>
        <v>44593</v>
      </c>
      <c r="BC748" s="101">
        <f>_xll.qlInterestRateIndexMaturity(Currency&amp;"ibor"&amp;Tenor,BB748,Trigger)</f>
        <v>44774</v>
      </c>
      <c r="BD748" s="246">
        <f>_xll.qlIndexFixing($AD$5,BA748,TRUE,_xll.ohTrigger(Trigger,Trigger6M))</f>
        <v>1.6520913895060517E-2</v>
      </c>
      <c r="BE748" s="246" t="e">
        <f>IFERROR(_xll.qlIndexFixing($BF$1,BA748,,_xll.ohTrigger(Trigger,Trigger6M)),#N/A)</f>
        <v>#N/A</v>
      </c>
    </row>
    <row r="749" spans="52:57" ht="11.25" customHeight="1" x14ac:dyDescent="0.25">
      <c r="AZ749" s="102" t="s">
        <v>83</v>
      </c>
      <c r="BA749" s="101">
        <f>_xll.qlInterestRateIndexFixingDate(Currency&amp;"ibor"&amp;Tenor,BB749,Trigger)</f>
        <v>44596</v>
      </c>
      <c r="BB749" s="101">
        <f>_xll.qlCalendarAdvance(Calendar,BB748,AZ749,"f",,Trigger)</f>
        <v>44600</v>
      </c>
      <c r="BC749" s="101">
        <f>_xll.qlInterestRateIndexMaturity(Currency&amp;"ibor"&amp;Tenor,BB749,Trigger)</f>
        <v>44781</v>
      </c>
      <c r="BD749" s="246">
        <f>_xll.qlIndexFixing($AD$5,BA749,TRUE,_xll.ohTrigger(Trigger,Trigger6M))</f>
        <v>1.655881313575875E-2</v>
      </c>
      <c r="BE749" s="246" t="e">
        <f>IFERROR(_xll.qlIndexFixing($BF$1,BA749,,_xll.ohTrigger(Trigger,Trigger6M)),#N/A)</f>
        <v>#N/A</v>
      </c>
    </row>
    <row r="750" spans="52:57" ht="11.25" customHeight="1" x14ac:dyDescent="0.25">
      <c r="AZ750" s="102" t="s">
        <v>83</v>
      </c>
      <c r="BA750" s="101">
        <f>_xll.qlInterestRateIndexFixingDate(Currency&amp;"ibor"&amp;Tenor,BB750,Trigger)</f>
        <v>44603</v>
      </c>
      <c r="BB750" s="101">
        <f>_xll.qlCalendarAdvance(Calendar,BB749,AZ750,"f",,Trigger)</f>
        <v>44607</v>
      </c>
      <c r="BC750" s="101">
        <f>_xll.qlInterestRateIndexMaturity(Currency&amp;"ibor"&amp;Tenor,BB750,Trigger)</f>
        <v>44788</v>
      </c>
      <c r="BD750" s="246">
        <f>_xll.qlIndexFixing($AD$5,BA750,TRUE,_xll.ohTrigger(Trigger,Trigger6M))</f>
        <v>1.6596622575689054E-2</v>
      </c>
      <c r="BE750" s="246" t="e">
        <f>IFERROR(_xll.qlIndexFixing($BF$1,BA750,,_xll.ohTrigger(Trigger,Trigger6M)),#N/A)</f>
        <v>#N/A</v>
      </c>
    </row>
    <row r="751" spans="52:57" ht="11.25" customHeight="1" x14ac:dyDescent="0.25">
      <c r="AZ751" s="102" t="s">
        <v>83</v>
      </c>
      <c r="BA751" s="101">
        <f>_xll.qlInterestRateIndexFixingDate(Currency&amp;"ibor"&amp;Tenor,BB751,Trigger)</f>
        <v>44610</v>
      </c>
      <c r="BB751" s="101">
        <f>_xll.qlCalendarAdvance(Calendar,BB750,AZ751,"f",,Trigger)</f>
        <v>44614</v>
      </c>
      <c r="BC751" s="101">
        <f>_xll.qlInterestRateIndexMaturity(Currency&amp;"ibor"&amp;Tenor,BB751,Trigger)</f>
        <v>44795</v>
      </c>
      <c r="BD751" s="246">
        <f>_xll.qlIndexFixing($AD$5,BA751,TRUE,_xll.ohTrigger(Trigger,Trigger6M))</f>
        <v>1.6634342209745686E-2</v>
      </c>
      <c r="BE751" s="246" t="e">
        <f>IFERROR(_xll.qlIndexFixing($BF$1,BA751,,_xll.ohTrigger(Trigger,Trigger6M)),#N/A)</f>
        <v>#N/A</v>
      </c>
    </row>
    <row r="752" spans="52:57" ht="11.25" customHeight="1" x14ac:dyDescent="0.25">
      <c r="AZ752" s="102" t="s">
        <v>83</v>
      </c>
      <c r="BA752" s="101">
        <f>_xll.qlInterestRateIndexFixingDate(Currency&amp;"ibor"&amp;Tenor,BB752,Trigger)</f>
        <v>44617</v>
      </c>
      <c r="BB752" s="101">
        <f>_xll.qlCalendarAdvance(Calendar,BB751,AZ752,"f",,Trigger)</f>
        <v>44621</v>
      </c>
      <c r="BC752" s="101">
        <f>_xll.qlInterestRateIndexMaturity(Currency&amp;"ibor"&amp;Tenor,BB752,Trigger)</f>
        <v>44805</v>
      </c>
      <c r="BD752" s="246">
        <f>_xll.qlIndexFixing($AD$5,BA752,TRUE,_xll.ohTrigger(Trigger,Trigger6M))</f>
        <v>1.6679016300986334E-2</v>
      </c>
      <c r="BE752" s="246" t="e">
        <f>IFERROR(_xll.qlIndexFixing($BF$1,BA752,,_xll.ohTrigger(Trigger,Trigger6M)),#N/A)</f>
        <v>#N/A</v>
      </c>
    </row>
    <row r="753" spans="52:57" ht="11.25" customHeight="1" x14ac:dyDescent="0.25">
      <c r="AZ753" s="102" t="s">
        <v>83</v>
      </c>
      <c r="BA753" s="101">
        <f>_xll.qlInterestRateIndexFixingDate(Currency&amp;"ibor"&amp;Tenor,BB753,Trigger)</f>
        <v>44624</v>
      </c>
      <c r="BB753" s="101">
        <f>_xll.qlCalendarAdvance(Calendar,BB752,AZ753,"f",,Trigger)</f>
        <v>44628</v>
      </c>
      <c r="BC753" s="101">
        <f>_xll.qlInterestRateIndexMaturity(Currency&amp;"ibor"&amp;Tenor,BB753,Trigger)</f>
        <v>44812</v>
      </c>
      <c r="BD753" s="246">
        <f>_xll.qlIndexFixing($AD$5,BA753,TRUE,_xll.ohTrigger(Trigger,Trigger6M))</f>
        <v>1.6716801488378761E-2</v>
      </c>
      <c r="BE753" s="246" t="e">
        <f>IFERROR(_xll.qlIndexFixing($BF$1,BA753,,_xll.ohTrigger(Trigger,Trigger6M)),#N/A)</f>
        <v>#N/A</v>
      </c>
    </row>
    <row r="754" spans="52:57" ht="11.25" customHeight="1" x14ac:dyDescent="0.25">
      <c r="AZ754" s="102" t="s">
        <v>83</v>
      </c>
      <c r="BA754" s="101">
        <f>_xll.qlInterestRateIndexFixingDate(Currency&amp;"ibor"&amp;Tenor,BB754,Trigger)</f>
        <v>44631</v>
      </c>
      <c r="BB754" s="101">
        <f>_xll.qlCalendarAdvance(Calendar,BB753,AZ754,"f",,Trigger)</f>
        <v>44635</v>
      </c>
      <c r="BC754" s="101">
        <f>_xll.qlInterestRateIndexMaturity(Currency&amp;"ibor"&amp;Tenor,BB754,Trigger)</f>
        <v>44819</v>
      </c>
      <c r="BD754" s="246">
        <f>_xll.qlIndexFixing($AD$5,BA754,TRUE,_xll.ohTrigger(Trigger,Trigger6M))</f>
        <v>1.6754498338823427E-2</v>
      </c>
      <c r="BE754" s="246" t="e">
        <f>IFERROR(_xll.qlIndexFixing($BF$1,BA754,,_xll.ohTrigger(Trigger,Trigger6M)),#N/A)</f>
        <v>#N/A</v>
      </c>
    </row>
    <row r="755" spans="52:57" ht="11.25" customHeight="1" x14ac:dyDescent="0.25">
      <c r="AZ755" s="102" t="s">
        <v>83</v>
      </c>
      <c r="BA755" s="101">
        <f>_xll.qlInterestRateIndexFixingDate(Currency&amp;"ibor"&amp;Tenor,BB755,Trigger)</f>
        <v>44638</v>
      </c>
      <c r="BB755" s="101">
        <f>_xll.qlCalendarAdvance(Calendar,BB754,AZ755,"f",,Trigger)</f>
        <v>44642</v>
      </c>
      <c r="BC755" s="101">
        <f>_xll.qlInterestRateIndexMaturity(Currency&amp;"ibor"&amp;Tenor,BB755,Trigger)</f>
        <v>44826</v>
      </c>
      <c r="BD755" s="246">
        <f>_xll.qlIndexFixing($AD$5,BA755,TRUE,_xll.ohTrigger(Trigger,Trigger6M))</f>
        <v>1.6792106847230932E-2</v>
      </c>
      <c r="BE755" s="246" t="e">
        <f>IFERROR(_xll.qlIndexFixing($BF$1,BA755,,_xll.ohTrigger(Trigger,Trigger6M)),#N/A)</f>
        <v>#N/A</v>
      </c>
    </row>
    <row r="756" spans="52:57" ht="11.25" customHeight="1" x14ac:dyDescent="0.25">
      <c r="AZ756" s="102" t="s">
        <v>83</v>
      </c>
      <c r="BA756" s="101">
        <f>_xll.qlInterestRateIndexFixingDate(Currency&amp;"ibor"&amp;Tenor,BB756,Trigger)</f>
        <v>44645</v>
      </c>
      <c r="BB756" s="101">
        <f>_xll.qlCalendarAdvance(Calendar,BB755,AZ756,"f",,Trigger)</f>
        <v>44649</v>
      </c>
      <c r="BC756" s="101">
        <f>_xll.qlInterestRateIndexMaturity(Currency&amp;"ibor"&amp;Tenor,BB756,Trigger)</f>
        <v>44833</v>
      </c>
      <c r="BD756" s="246">
        <f>_xll.qlIndexFixing($AD$5,BA756,TRUE,_xll.ohTrigger(Trigger,Trigger6M))</f>
        <v>1.682962700852186E-2</v>
      </c>
      <c r="BE756" s="246" t="e">
        <f>IFERROR(_xll.qlIndexFixing($BF$1,BA756,,_xll.ohTrigger(Trigger,Trigger6M)),#N/A)</f>
        <v>#N/A</v>
      </c>
    </row>
    <row r="757" spans="52:57" ht="11.25" customHeight="1" x14ac:dyDescent="0.25">
      <c r="AZ757" s="102" t="s">
        <v>83</v>
      </c>
      <c r="BA757" s="101">
        <f>_xll.qlInterestRateIndexFixingDate(Currency&amp;"ibor"&amp;Tenor,BB757,Trigger)</f>
        <v>44652</v>
      </c>
      <c r="BB757" s="101">
        <f>_xll.qlCalendarAdvance(Calendar,BB756,AZ757,"f",,Trigger)</f>
        <v>44656</v>
      </c>
      <c r="BC757" s="101">
        <f>_xll.qlInterestRateIndexMaturity(Currency&amp;"ibor"&amp;Tenor,BB757,Trigger)</f>
        <v>44839</v>
      </c>
      <c r="BD757" s="246">
        <f>_xll.qlIndexFixing($AD$5,BA757,TRUE,_xll.ohTrigger(Trigger,Trigger6M))</f>
        <v>1.6864281994443904E-2</v>
      </c>
      <c r="BE757" s="246" t="e">
        <f>IFERROR(_xll.qlIndexFixing($BF$1,BA757,,_xll.ohTrigger(Trigger,Trigger6M)),#N/A)</f>
        <v>#N/A</v>
      </c>
    </row>
    <row r="758" spans="52:57" ht="11.25" customHeight="1" x14ac:dyDescent="0.25">
      <c r="AZ758" s="102" t="s">
        <v>83</v>
      </c>
      <c r="BA758" s="101">
        <f>_xll.qlInterestRateIndexFixingDate(Currency&amp;"ibor"&amp;Tenor,BB758,Trigger)</f>
        <v>44659</v>
      </c>
      <c r="BB758" s="101">
        <f>_xll.qlCalendarAdvance(Calendar,BB757,AZ758,"f",,Trigger)</f>
        <v>44663</v>
      </c>
      <c r="BC758" s="101">
        <f>_xll.qlInterestRateIndexMaturity(Currency&amp;"ibor"&amp;Tenor,BB758,Trigger)</f>
        <v>44846</v>
      </c>
      <c r="BD758" s="246">
        <f>_xll.qlIndexFixing($AD$5,BA758,TRUE,_xll.ohTrigger(Trigger,Trigger6M))</f>
        <v>1.6901542138030374E-2</v>
      </c>
      <c r="BE758" s="246" t="e">
        <f>IFERROR(_xll.qlIndexFixing($BF$1,BA758,,_xll.ohTrigger(Trigger,Trigger6M)),#N/A)</f>
        <v>#N/A</v>
      </c>
    </row>
    <row r="759" spans="52:57" ht="11.25" customHeight="1" x14ac:dyDescent="0.25">
      <c r="AZ759" s="102" t="s">
        <v>83</v>
      </c>
      <c r="BA759" s="101">
        <f>_xll.qlInterestRateIndexFixingDate(Currency&amp;"ibor"&amp;Tenor,BB759,Trigger)</f>
        <v>44664</v>
      </c>
      <c r="BB759" s="101">
        <f>_xll.qlCalendarAdvance(Calendar,BB758,AZ759,"f",,Trigger)</f>
        <v>44670</v>
      </c>
      <c r="BC759" s="101">
        <f>_xll.qlInterestRateIndexMaturity(Currency&amp;"ibor"&amp;Tenor,BB759,Trigger)</f>
        <v>44853</v>
      </c>
      <c r="BD759" s="246">
        <f>_xll.qlIndexFixing($AD$5,BA759,TRUE,_xll.ohTrigger(Trigger,Trigger6M))</f>
        <v>1.6938713429991772E-2</v>
      </c>
      <c r="BE759" s="246" t="e">
        <f>IFERROR(_xll.qlIndexFixing($BF$1,BA759,,_xll.ohTrigger(Trigger,Trigger6M)),#N/A)</f>
        <v>#N/A</v>
      </c>
    </row>
    <row r="760" spans="52:57" ht="11.25" customHeight="1" x14ac:dyDescent="0.25">
      <c r="AZ760" s="102" t="s">
        <v>83</v>
      </c>
      <c r="BA760" s="101">
        <f>_xll.qlInterestRateIndexFixingDate(Currency&amp;"ibor"&amp;Tenor,BB760,Trigger)</f>
        <v>44673</v>
      </c>
      <c r="BB760" s="101">
        <f>_xll.qlCalendarAdvance(Calendar,BB759,AZ760,"f",,Trigger)</f>
        <v>44677</v>
      </c>
      <c r="BC760" s="101">
        <f>_xll.qlInterestRateIndexMaturity(Currency&amp;"ibor"&amp;Tenor,BB760,Trigger)</f>
        <v>44860</v>
      </c>
      <c r="BD760" s="246">
        <f>_xll.qlIndexFixing($AD$5,BA760,TRUE,_xll.ohTrigger(Trigger,Trigger6M))</f>
        <v>1.697579586530916E-2</v>
      </c>
      <c r="BE760" s="246" t="e">
        <f>IFERROR(_xll.qlIndexFixing($BF$1,BA760,,_xll.ohTrigger(Trigger,Trigger6M)),#N/A)</f>
        <v>#N/A</v>
      </c>
    </row>
    <row r="761" spans="52:57" ht="11.25" customHeight="1" x14ac:dyDescent="0.25">
      <c r="AZ761" s="102" t="s">
        <v>83</v>
      </c>
      <c r="BA761" s="101">
        <f>_xll.qlInterestRateIndexFixingDate(Currency&amp;"ibor"&amp;Tenor,BB761,Trigger)</f>
        <v>44680</v>
      </c>
      <c r="BB761" s="101">
        <f>_xll.qlCalendarAdvance(Calendar,BB760,AZ761,"f",,Trigger)</f>
        <v>44684</v>
      </c>
      <c r="BC761" s="101">
        <f>_xll.qlInterestRateIndexMaturity(Currency&amp;"ibor"&amp;Tenor,BB761,Trigger)</f>
        <v>44868</v>
      </c>
      <c r="BD761" s="246">
        <f>_xll.qlIndexFixing($AD$5,BA761,TRUE,_xll.ohTrigger(Trigger,Trigger6M))</f>
        <v>1.7015902431315844E-2</v>
      </c>
      <c r="BE761" s="246" t="e">
        <f>IFERROR(_xll.qlIndexFixing($BF$1,BA761,,_xll.ohTrigger(Trigger,Trigger6M)),#N/A)</f>
        <v>#N/A</v>
      </c>
    </row>
    <row r="762" spans="52:57" ht="11.25" customHeight="1" x14ac:dyDescent="0.25">
      <c r="AZ762" s="102" t="s">
        <v>83</v>
      </c>
      <c r="BA762" s="101">
        <f>_xll.qlInterestRateIndexFixingDate(Currency&amp;"ibor"&amp;Tenor,BB762,Trigger)</f>
        <v>44687</v>
      </c>
      <c r="BB762" s="101">
        <f>_xll.qlCalendarAdvance(Calendar,BB761,AZ762,"f",,Trigger)</f>
        <v>44691</v>
      </c>
      <c r="BC762" s="101">
        <f>_xll.qlInterestRateIndexMaturity(Currency&amp;"ibor"&amp;Tenor,BB762,Trigger)</f>
        <v>44875</v>
      </c>
      <c r="BD762" s="246">
        <f>_xll.qlIndexFixing($AD$5,BA762,TRUE,_xll.ohTrigger(Trigger,Trigger6M))</f>
        <v>1.7052892403925116E-2</v>
      </c>
      <c r="BE762" s="246" t="e">
        <f>IFERROR(_xll.qlIndexFixing($BF$1,BA762,,_xll.ohTrigger(Trigger,Trigger6M)),#N/A)</f>
        <v>#N/A</v>
      </c>
    </row>
    <row r="763" spans="52:57" ht="11.25" customHeight="1" x14ac:dyDescent="0.25">
      <c r="AZ763" s="102" t="s">
        <v>83</v>
      </c>
      <c r="BA763" s="101">
        <f>_xll.qlInterestRateIndexFixingDate(Currency&amp;"ibor"&amp;Tenor,BB763,Trigger)</f>
        <v>44694</v>
      </c>
      <c r="BB763" s="101">
        <f>_xll.qlCalendarAdvance(Calendar,BB762,AZ763,"f",,Trigger)</f>
        <v>44698</v>
      </c>
      <c r="BC763" s="101">
        <f>_xll.qlInterestRateIndexMaturity(Currency&amp;"ibor"&amp;Tenor,BB763,Trigger)</f>
        <v>44882</v>
      </c>
      <c r="BD763" s="246">
        <f>_xll.qlIndexFixing($AD$5,BA763,TRUE,_xll.ohTrigger(Trigger,Trigger6M))</f>
        <v>1.7089793994200762E-2</v>
      </c>
      <c r="BE763" s="246" t="e">
        <f>IFERROR(_xll.qlIndexFixing($BF$1,BA763,,_xll.ohTrigger(Trigger,Trigger6M)),#N/A)</f>
        <v>#N/A</v>
      </c>
    </row>
    <row r="764" spans="52:57" ht="11.25" customHeight="1" x14ac:dyDescent="0.25">
      <c r="AZ764" s="102" t="s">
        <v>83</v>
      </c>
      <c r="BA764" s="101">
        <f>_xll.qlInterestRateIndexFixingDate(Currency&amp;"ibor"&amp;Tenor,BB764,Trigger)</f>
        <v>44701</v>
      </c>
      <c r="BB764" s="101">
        <f>_xll.qlCalendarAdvance(Calendar,BB763,AZ764,"f",,Trigger)</f>
        <v>44705</v>
      </c>
      <c r="BC764" s="101">
        <f>_xll.qlInterestRateIndexMaturity(Currency&amp;"ibor"&amp;Tenor,BB764,Trigger)</f>
        <v>44889</v>
      </c>
      <c r="BD764" s="246">
        <f>_xll.qlIndexFixing($AD$5,BA764,TRUE,_xll.ohTrigger(Trigger,Trigger6M))</f>
        <v>1.7126607197158944E-2</v>
      </c>
      <c r="BE764" s="246" t="e">
        <f>IFERROR(_xll.qlIndexFixing($BF$1,BA764,,_xll.ohTrigger(Trigger,Trigger6M)),#N/A)</f>
        <v>#N/A</v>
      </c>
    </row>
    <row r="765" spans="52:57" ht="11.25" customHeight="1" x14ac:dyDescent="0.25">
      <c r="AZ765" s="102" t="s">
        <v>83</v>
      </c>
      <c r="BA765" s="101">
        <f>_xll.qlInterestRateIndexFixingDate(Currency&amp;"ibor"&amp;Tenor,BB765,Trigger)</f>
        <v>44708</v>
      </c>
      <c r="BB765" s="101">
        <f>_xll.qlCalendarAdvance(Calendar,BB764,AZ765,"f",,Trigger)</f>
        <v>44712</v>
      </c>
      <c r="BC765" s="101">
        <f>_xll.qlInterestRateIndexMaturity(Currency&amp;"ibor"&amp;Tenor,BB765,Trigger)</f>
        <v>44895</v>
      </c>
      <c r="BD765" s="246">
        <f>_xll.qlIndexFixing($AD$5,BA765,TRUE,_xll.ohTrigger(Trigger,Trigger6M))</f>
        <v>1.7159875017368178E-2</v>
      </c>
      <c r="BE765" s="246" t="e">
        <f>IFERROR(_xll.qlIndexFixing($BF$1,BA765,,_xll.ohTrigger(Trigger,Trigger6M)),#N/A)</f>
        <v>#N/A</v>
      </c>
    </row>
    <row r="766" spans="52:57" ht="11.25" customHeight="1" x14ac:dyDescent="0.25">
      <c r="AZ766" s="102" t="s">
        <v>83</v>
      </c>
      <c r="BA766" s="101">
        <f>_xll.qlInterestRateIndexFixingDate(Currency&amp;"ibor"&amp;Tenor,BB766,Trigger)</f>
        <v>44715</v>
      </c>
      <c r="BB766" s="101">
        <f>_xll.qlCalendarAdvance(Calendar,BB765,AZ766,"f",,Trigger)</f>
        <v>44719</v>
      </c>
      <c r="BC766" s="101">
        <f>_xll.qlInterestRateIndexMaturity(Currency&amp;"ibor"&amp;Tenor,BB766,Trigger)</f>
        <v>44902</v>
      </c>
      <c r="BD766" s="246">
        <f>_xll.qlIndexFixing($AD$5,BA766,TRUE,_xll.ohTrigger(Trigger,Trigger6M))</f>
        <v>1.7196424208069015E-2</v>
      </c>
      <c r="BE766" s="246" t="e">
        <f>IFERROR(_xll.qlIndexFixing($BF$1,BA766,,_xll.ohTrigger(Trigger,Trigger6M)),#N/A)</f>
        <v>#N/A</v>
      </c>
    </row>
    <row r="767" spans="52:57" ht="11.25" customHeight="1" x14ac:dyDescent="0.25">
      <c r="AZ767" s="102" t="s">
        <v>83</v>
      </c>
      <c r="BA767" s="101">
        <f>_xll.qlInterestRateIndexFixingDate(Currency&amp;"ibor"&amp;Tenor,BB767,Trigger)</f>
        <v>44722</v>
      </c>
      <c r="BB767" s="101">
        <f>_xll.qlCalendarAdvance(Calendar,BB766,AZ767,"f",,Trigger)</f>
        <v>44726</v>
      </c>
      <c r="BC767" s="101">
        <f>_xll.qlInterestRateIndexMaturity(Currency&amp;"ibor"&amp;Tenor,BB767,Trigger)</f>
        <v>44909</v>
      </c>
      <c r="BD767" s="246">
        <f>_xll.qlIndexFixing($AD$5,BA767,TRUE,_xll.ohTrigger(Trigger,Trigger6M))</f>
        <v>1.723288450732046E-2</v>
      </c>
      <c r="BE767" s="246" t="e">
        <f>IFERROR(_xll.qlIndexFixing($BF$1,BA767,,_xll.ohTrigger(Trigger,Trigger6M)),#N/A)</f>
        <v>#N/A</v>
      </c>
    </row>
    <row r="768" spans="52:57" ht="11.25" customHeight="1" x14ac:dyDescent="0.25">
      <c r="AZ768" s="102" t="s">
        <v>83</v>
      </c>
      <c r="BA768" s="101">
        <f>_xll.qlInterestRateIndexFixingDate(Currency&amp;"ibor"&amp;Tenor,BB768,Trigger)</f>
        <v>44729</v>
      </c>
      <c r="BB768" s="101">
        <f>_xll.qlCalendarAdvance(Calendar,BB767,AZ768,"f",,Trigger)</f>
        <v>44733</v>
      </c>
      <c r="BC768" s="101">
        <f>_xll.qlInterestRateIndexMaturity(Currency&amp;"ibor"&amp;Tenor,BB768,Trigger)</f>
        <v>44916</v>
      </c>
      <c r="BD768" s="246">
        <f>_xll.qlIndexFixing($AD$5,BA768,TRUE,_xll.ohTrigger(Trigger,Trigger6M))</f>
        <v>1.7269255910197491E-2</v>
      </c>
      <c r="BE768" s="246" t="e">
        <f>IFERROR(_xll.qlIndexFixing($BF$1,BA768,,_xll.ohTrigger(Trigger,Trigger6M)),#N/A)</f>
        <v>#N/A</v>
      </c>
    </row>
    <row r="769" spans="52:57" ht="11.25" customHeight="1" x14ac:dyDescent="0.25">
      <c r="AZ769" s="102" t="s">
        <v>83</v>
      </c>
      <c r="BA769" s="101">
        <f>_xll.qlInterestRateIndexFixingDate(Currency&amp;"ibor"&amp;Tenor,BB769,Trigger)</f>
        <v>44736</v>
      </c>
      <c r="BB769" s="101">
        <f>_xll.qlCalendarAdvance(Calendar,BB768,AZ769,"f",,Trigger)</f>
        <v>44740</v>
      </c>
      <c r="BC769" s="101">
        <f>_xll.qlInterestRateIndexMaturity(Currency&amp;"ibor"&amp;Tenor,BB769,Trigger)</f>
        <v>44923</v>
      </c>
      <c r="BD769" s="246">
        <f>_xll.qlIndexFixing($AD$5,BA769,TRUE,_xll.ohTrigger(Trigger,Trigger6M))</f>
        <v>1.7305538411787752E-2</v>
      </c>
      <c r="BE769" s="246" t="e">
        <f>IFERROR(_xll.qlIndexFixing($BF$1,BA769,,_xll.ohTrigger(Trigger,Trigger6M)),#N/A)</f>
        <v>#N/A</v>
      </c>
    </row>
    <row r="770" spans="52:57" ht="11.25" customHeight="1" x14ac:dyDescent="0.25">
      <c r="AZ770" s="102" t="s">
        <v>83</v>
      </c>
      <c r="BA770" s="101">
        <f>_xll.qlInterestRateIndexFixingDate(Currency&amp;"ibor"&amp;Tenor,BB770,Trigger)</f>
        <v>44743</v>
      </c>
      <c r="BB770" s="101">
        <f>_xll.qlCalendarAdvance(Calendar,BB769,AZ770,"f",,Trigger)</f>
        <v>44747</v>
      </c>
      <c r="BC770" s="101">
        <f>_xll.qlInterestRateIndexMaturity(Currency&amp;"ibor"&amp;Tenor,BB770,Trigger)</f>
        <v>44931</v>
      </c>
      <c r="BD770" s="246">
        <f>_xll.qlIndexFixing($AD$5,BA770,TRUE,_xll.ohTrigger(Trigger,Trigger6M))</f>
        <v>1.7345630003665045E-2</v>
      </c>
      <c r="BE770" s="246" t="e">
        <f>IFERROR(_xll.qlIndexFixing($BF$1,BA770,,_xll.ohTrigger(Trigger,Trigger6M)),#N/A)</f>
        <v>#N/A</v>
      </c>
    </row>
    <row r="771" spans="52:57" ht="11.25" customHeight="1" x14ac:dyDescent="0.25">
      <c r="AZ771" s="102" t="s">
        <v>83</v>
      </c>
      <c r="BA771" s="101">
        <f>_xll.qlInterestRateIndexFixingDate(Currency&amp;"ibor"&amp;Tenor,BB771,Trigger)</f>
        <v>44750</v>
      </c>
      <c r="BB771" s="101">
        <f>_xll.qlCalendarAdvance(Calendar,BB770,AZ771,"f",,Trigger)</f>
        <v>44754</v>
      </c>
      <c r="BC771" s="101">
        <f>_xll.qlInterestRateIndexMaturity(Currency&amp;"ibor"&amp;Tenor,BB771,Trigger)</f>
        <v>44938</v>
      </c>
      <c r="BD771" s="246">
        <f>_xll.qlIndexFixing($AD$5,BA771,TRUE,_xll.ohTrigger(Trigger,Trigger6M))</f>
        <v>1.7381824356860923E-2</v>
      </c>
      <c r="BE771" s="246" t="e">
        <f>IFERROR(_xll.qlIndexFixing($BF$1,BA771,,_xll.ohTrigger(Trigger,Trigger6M)),#N/A)</f>
        <v>#N/A</v>
      </c>
    </row>
    <row r="772" spans="52:57" ht="11.25" customHeight="1" x14ac:dyDescent="0.25">
      <c r="AZ772" s="102" t="s">
        <v>83</v>
      </c>
      <c r="BA772" s="101">
        <f>_xll.qlInterestRateIndexFixingDate(Currency&amp;"ibor"&amp;Tenor,BB772,Trigger)</f>
        <v>44757</v>
      </c>
      <c r="BB772" s="101">
        <f>_xll.qlCalendarAdvance(Calendar,BB771,AZ772,"f",,Trigger)</f>
        <v>44761</v>
      </c>
      <c r="BC772" s="101">
        <f>_xll.qlInterestRateIndexMaturity(Currency&amp;"ibor"&amp;Tenor,BB772,Trigger)</f>
        <v>44945</v>
      </c>
      <c r="BD772" s="246">
        <f>_xll.qlIndexFixing($AD$5,BA772,TRUE,_xll.ohTrigger(Trigger,Trigger6M))</f>
        <v>1.7417930283298275E-2</v>
      </c>
      <c r="BE772" s="246" t="e">
        <f>IFERROR(_xll.qlIndexFixing($BF$1,BA772,,_xll.ohTrigger(Trigger,Trigger6M)),#N/A)</f>
        <v>#N/A</v>
      </c>
    </row>
    <row r="773" spans="52:57" ht="11.25" customHeight="1" x14ac:dyDescent="0.25">
      <c r="AZ773" s="102" t="s">
        <v>83</v>
      </c>
      <c r="BA773" s="101">
        <f>_xll.qlInterestRateIndexFixingDate(Currency&amp;"ibor"&amp;Tenor,BB773,Trigger)</f>
        <v>44764</v>
      </c>
      <c r="BB773" s="101">
        <f>_xll.qlCalendarAdvance(Calendar,BB772,AZ773,"f",,Trigger)</f>
        <v>44768</v>
      </c>
      <c r="BC773" s="101">
        <f>_xll.qlInterestRateIndexMaturity(Currency&amp;"ibor"&amp;Tenor,BB773,Trigger)</f>
        <v>44952</v>
      </c>
      <c r="BD773" s="246">
        <f>_xll.qlIndexFixing($AD$5,BA773,TRUE,_xll.ohTrigger(Trigger,Trigger6M))</f>
        <v>1.7456275991612119E-2</v>
      </c>
      <c r="BE773" s="246" t="e">
        <f>IFERROR(_xll.qlIndexFixing($BF$1,BA773,,_xll.ohTrigger(Trigger,Trigger6M)),#N/A)</f>
        <v>#N/A</v>
      </c>
    </row>
    <row r="774" spans="52:57" ht="11.25" customHeight="1" x14ac:dyDescent="0.25">
      <c r="AZ774" s="102" t="s">
        <v>83</v>
      </c>
      <c r="BA774" s="101">
        <f>_xll.qlInterestRateIndexFixingDate(Currency&amp;"ibor"&amp;Tenor,BB774,Trigger)</f>
        <v>44771</v>
      </c>
      <c r="BB774" s="101">
        <f>_xll.qlCalendarAdvance(Calendar,BB773,AZ774,"f",,Trigger)</f>
        <v>44775</v>
      </c>
      <c r="BC774" s="101">
        <f>_xll.qlInterestRateIndexMaturity(Currency&amp;"ibor"&amp;Tenor,BB774,Trigger)</f>
        <v>44959</v>
      </c>
      <c r="BD774" s="246">
        <f>_xll.qlIndexFixing($AD$5,BA774,TRUE,_xll.ohTrigger(Trigger,Trigger6M))</f>
        <v>1.750855387155581E-2</v>
      </c>
      <c r="BE774" s="246" t="e">
        <f>IFERROR(_xll.qlIndexFixing($BF$1,BA774,,_xll.ohTrigger(Trigger,Trigger6M)),#N/A)</f>
        <v>#N/A</v>
      </c>
    </row>
    <row r="775" spans="52:57" ht="11.25" customHeight="1" x14ac:dyDescent="0.25">
      <c r="AZ775" s="102" t="s">
        <v>83</v>
      </c>
      <c r="BA775" s="101">
        <f>_xll.qlInterestRateIndexFixingDate(Currency&amp;"ibor"&amp;Tenor,BB775,Trigger)</f>
        <v>44778</v>
      </c>
      <c r="BB775" s="101">
        <f>_xll.qlCalendarAdvance(Calendar,BB774,AZ775,"f",,Trigger)</f>
        <v>44782</v>
      </c>
      <c r="BC775" s="101">
        <f>_xll.qlInterestRateIndexMaturity(Currency&amp;"ibor"&amp;Tenor,BB775,Trigger)</f>
        <v>44966</v>
      </c>
      <c r="BD775" s="246">
        <f>_xll.qlIndexFixing($AD$5,BA775,TRUE,_xll.ohTrigger(Trigger,Trigger6M))</f>
        <v>1.756083313600245E-2</v>
      </c>
      <c r="BE775" s="246" t="e">
        <f>IFERROR(_xll.qlIndexFixing($BF$1,BA775,,_xll.ohTrigger(Trigger,Trigger6M)),#N/A)</f>
        <v>#N/A</v>
      </c>
    </row>
    <row r="776" spans="52:57" ht="11.25" customHeight="1" x14ac:dyDescent="0.25">
      <c r="AZ776" s="102" t="s">
        <v>83</v>
      </c>
      <c r="BA776" s="101">
        <f>_xll.qlInterestRateIndexFixingDate(Currency&amp;"ibor"&amp;Tenor,BB776,Trigger)</f>
        <v>44785</v>
      </c>
      <c r="BB776" s="101">
        <f>_xll.qlCalendarAdvance(Calendar,BB775,AZ776,"f",,Trigger)</f>
        <v>44789</v>
      </c>
      <c r="BC776" s="101">
        <f>_xll.qlInterestRateIndexMaturity(Currency&amp;"ibor"&amp;Tenor,BB776,Trigger)</f>
        <v>44973</v>
      </c>
      <c r="BD776" s="246">
        <f>_xll.qlIndexFixing($AD$5,BA776,TRUE,_xll.ohTrigger(Trigger,Trigger6M))</f>
        <v>1.7613113784987224E-2</v>
      </c>
      <c r="BE776" s="246" t="e">
        <f>IFERROR(_xll.qlIndexFixing($BF$1,BA776,,_xll.ohTrigger(Trigger,Trigger6M)),#N/A)</f>
        <v>#N/A</v>
      </c>
    </row>
    <row r="777" spans="52:57" ht="11.25" customHeight="1" x14ac:dyDescent="0.25">
      <c r="AZ777" s="102" t="s">
        <v>83</v>
      </c>
      <c r="BA777" s="101">
        <f>_xll.qlInterestRateIndexFixingDate(Currency&amp;"ibor"&amp;Tenor,BB777,Trigger)</f>
        <v>44792</v>
      </c>
      <c r="BB777" s="101">
        <f>_xll.qlCalendarAdvance(Calendar,BB776,AZ777,"f",,Trigger)</f>
        <v>44796</v>
      </c>
      <c r="BC777" s="101">
        <f>_xll.qlInterestRateIndexMaturity(Currency&amp;"ibor"&amp;Tenor,BB777,Trigger)</f>
        <v>44980</v>
      </c>
      <c r="BD777" s="246">
        <f>_xll.qlIndexFixing($AD$5,BA777,TRUE,_xll.ohTrigger(Trigger,Trigger6M))</f>
        <v>1.7665395818547498E-2</v>
      </c>
      <c r="BE777" s="246" t="e">
        <f>IFERROR(_xll.qlIndexFixing($BF$1,BA777,,_xll.ohTrigger(Trigger,Trigger6M)),#N/A)</f>
        <v>#N/A</v>
      </c>
    </row>
    <row r="778" spans="52:57" ht="11.25" customHeight="1" x14ac:dyDescent="0.25">
      <c r="AZ778" s="102" t="s">
        <v>83</v>
      </c>
      <c r="BA778" s="101">
        <f>_xll.qlInterestRateIndexFixingDate(Currency&amp;"ibor"&amp;Tenor,BB778,Trigger)</f>
        <v>44799</v>
      </c>
      <c r="BB778" s="101">
        <f>_xll.qlCalendarAdvance(Calendar,BB777,AZ778,"f",,Trigger)</f>
        <v>44803</v>
      </c>
      <c r="BC778" s="101">
        <f>_xll.qlInterestRateIndexMaturity(Currency&amp;"ibor"&amp;Tenor,BB778,Trigger)</f>
        <v>44985</v>
      </c>
      <c r="BD778" s="246">
        <f>_xll.qlIndexFixing($AD$5,BA778,TRUE,_xll.ohTrigger(Trigger,Trigger6M))</f>
        <v>1.7709341483304261E-2</v>
      </c>
      <c r="BE778" s="246" t="e">
        <f>IFERROR(_xll.qlIndexFixing($BF$1,BA778,,_xll.ohTrigger(Trigger,Trigger6M)),#N/A)</f>
        <v>#N/A</v>
      </c>
    </row>
    <row r="779" spans="52:57" ht="11.25" customHeight="1" x14ac:dyDescent="0.25">
      <c r="AZ779" s="102" t="s">
        <v>83</v>
      </c>
      <c r="BA779" s="101">
        <f>_xll.qlInterestRateIndexFixingDate(Currency&amp;"ibor"&amp;Tenor,BB779,Trigger)</f>
        <v>44806</v>
      </c>
      <c r="BB779" s="101">
        <f>_xll.qlCalendarAdvance(Calendar,BB778,AZ779,"f",,Trigger)</f>
        <v>44810</v>
      </c>
      <c r="BC779" s="101">
        <f>_xll.qlInterestRateIndexMaturity(Currency&amp;"ibor"&amp;Tenor,BB779,Trigger)</f>
        <v>44991</v>
      </c>
      <c r="BD779" s="246">
        <f>_xll.qlIndexFixing($AD$5,BA779,TRUE,_xll.ohTrigger(Trigger,Trigger6M))</f>
        <v>1.7757450002365536E-2</v>
      </c>
      <c r="BE779" s="246" t="e">
        <f>IFERROR(_xll.qlIndexFixing($BF$1,BA779,,_xll.ohTrigger(Trigger,Trigger6M)),#N/A)</f>
        <v>#N/A</v>
      </c>
    </row>
    <row r="780" spans="52:57" ht="11.25" customHeight="1" x14ac:dyDescent="0.25">
      <c r="AZ780" s="102" t="s">
        <v>83</v>
      </c>
      <c r="BA780" s="101">
        <f>_xll.qlInterestRateIndexFixingDate(Currency&amp;"ibor"&amp;Tenor,BB780,Trigger)</f>
        <v>44813</v>
      </c>
      <c r="BB780" s="101">
        <f>_xll.qlCalendarAdvance(Calendar,BB779,AZ780,"f",,Trigger)</f>
        <v>44817</v>
      </c>
      <c r="BC780" s="101">
        <f>_xll.qlInterestRateIndexMaturity(Currency&amp;"ibor"&amp;Tenor,BB780,Trigger)</f>
        <v>44998</v>
      </c>
      <c r="BD780" s="246">
        <f>_xll.qlIndexFixing($AD$5,BA780,TRUE,_xll.ohTrigger(Trigger,Trigger6M))</f>
        <v>1.7809728179565349E-2</v>
      </c>
      <c r="BE780" s="246" t="e">
        <f>IFERROR(_xll.qlIndexFixing($BF$1,BA780,,_xll.ohTrigger(Trigger,Trigger6M)),#N/A)</f>
        <v>#N/A</v>
      </c>
    </row>
    <row r="781" spans="52:57" ht="11.25" customHeight="1" x14ac:dyDescent="0.25">
      <c r="AZ781" s="102" t="s">
        <v>83</v>
      </c>
      <c r="BA781" s="101">
        <f>_xll.qlInterestRateIndexFixingDate(Currency&amp;"ibor"&amp;Tenor,BB781,Trigger)</f>
        <v>44820</v>
      </c>
      <c r="BB781" s="101">
        <f>_xll.qlCalendarAdvance(Calendar,BB780,AZ781,"f",,Trigger)</f>
        <v>44824</v>
      </c>
      <c r="BC781" s="101">
        <f>_xll.qlInterestRateIndexMaturity(Currency&amp;"ibor"&amp;Tenor,BB781,Trigger)</f>
        <v>45005</v>
      </c>
      <c r="BD781" s="246">
        <f>_xll.qlIndexFixing($AD$5,BA781,TRUE,_xll.ohTrigger(Trigger,Trigger6M))</f>
        <v>1.7862007718701584E-2</v>
      </c>
      <c r="BE781" s="246" t="e">
        <f>IFERROR(_xll.qlIndexFixing($BF$1,BA781,,_xll.ohTrigger(Trigger,Trigger6M)),#N/A)</f>
        <v>#N/A</v>
      </c>
    </row>
    <row r="782" spans="52:57" ht="11.25" customHeight="1" x14ac:dyDescent="0.25">
      <c r="AZ782" s="102" t="s">
        <v>83</v>
      </c>
      <c r="BA782" s="101">
        <f>_xll.qlInterestRateIndexFixingDate(Currency&amp;"ibor"&amp;Tenor,BB782,Trigger)</f>
        <v>44827</v>
      </c>
      <c r="BB782" s="101">
        <f>_xll.qlCalendarAdvance(Calendar,BB781,AZ782,"f",,Trigger)</f>
        <v>44831</v>
      </c>
      <c r="BC782" s="101">
        <f>_xll.qlInterestRateIndexMaturity(Currency&amp;"ibor"&amp;Tenor,BB782,Trigger)</f>
        <v>45012</v>
      </c>
      <c r="BD782" s="246">
        <f>_xll.qlIndexFixing($AD$5,BA782,TRUE,_xll.ohTrigger(Trigger,Trigger6M))</f>
        <v>1.7914288619809565E-2</v>
      </c>
      <c r="BE782" s="246" t="e">
        <f>IFERROR(_xll.qlIndexFixing($BF$1,BA782,,_xll.ohTrigger(Trigger,Trigger6M)),#N/A)</f>
        <v>#N/A</v>
      </c>
    </row>
    <row r="783" spans="52:57" ht="11.25" customHeight="1" x14ac:dyDescent="0.25">
      <c r="AZ783" s="102" t="s">
        <v>83</v>
      </c>
      <c r="BA783" s="101">
        <f>_xll.qlInterestRateIndexFixingDate(Currency&amp;"ibor"&amp;Tenor,BB783,Trigger)</f>
        <v>44834</v>
      </c>
      <c r="BB783" s="101">
        <f>_xll.qlCalendarAdvance(Calendar,BB782,AZ783,"f",,Trigger)</f>
        <v>44838</v>
      </c>
      <c r="BC783" s="101">
        <f>_xll.qlInterestRateIndexMaturity(Currency&amp;"ibor"&amp;Tenor,BB783,Trigger)</f>
        <v>45020</v>
      </c>
      <c r="BD783" s="246">
        <f>_xll.qlIndexFixing($AD$5,BA783,TRUE,_xll.ohTrigger(Trigger,Trigger6M))</f>
        <v>1.7970752561591918E-2</v>
      </c>
      <c r="BE783" s="246" t="e">
        <f>IFERROR(_xll.qlIndexFixing($BF$1,BA783,,_xll.ohTrigger(Trigger,Trigger6M)),#N/A)</f>
        <v>#N/A</v>
      </c>
    </row>
    <row r="784" spans="52:57" ht="11.25" customHeight="1" x14ac:dyDescent="0.25">
      <c r="AZ784" s="102" t="s">
        <v>83</v>
      </c>
      <c r="BA784" s="101">
        <f>_xll.qlInterestRateIndexFixingDate(Currency&amp;"ibor"&amp;Tenor,BB784,Trigger)</f>
        <v>44841</v>
      </c>
      <c r="BB784" s="101">
        <f>_xll.qlCalendarAdvance(Calendar,BB783,AZ784,"f",,Trigger)</f>
        <v>44845</v>
      </c>
      <c r="BC784" s="101">
        <f>_xll.qlInterestRateIndexMaturity(Currency&amp;"ibor"&amp;Tenor,BB784,Trigger)</f>
        <v>45027</v>
      </c>
      <c r="BD784" s="246">
        <f>_xll.qlIndexFixing($AD$5,BA784,TRUE,_xll.ohTrigger(Trigger,Trigger6M))</f>
        <v>1.8023038886020706E-2</v>
      </c>
      <c r="BE784" s="246" t="e">
        <f>IFERROR(_xll.qlIndexFixing($BF$1,BA784,,_xll.ohTrigger(Trigger,Trigger6M)),#N/A)</f>
        <v>#N/A</v>
      </c>
    </row>
    <row r="785" spans="52:57" ht="11.25" customHeight="1" x14ac:dyDescent="0.25">
      <c r="AZ785" s="102" t="s">
        <v>83</v>
      </c>
      <c r="BA785" s="101">
        <f>_xll.qlInterestRateIndexFixingDate(Currency&amp;"ibor"&amp;Tenor,BB785,Trigger)</f>
        <v>44848</v>
      </c>
      <c r="BB785" s="101">
        <f>_xll.qlCalendarAdvance(Calendar,BB784,AZ785,"f",,Trigger)</f>
        <v>44852</v>
      </c>
      <c r="BC785" s="101">
        <f>_xll.qlInterestRateIndexMaturity(Currency&amp;"ibor"&amp;Tenor,BB785,Trigger)</f>
        <v>45034</v>
      </c>
      <c r="BD785" s="246">
        <f>_xll.qlIndexFixing($AD$5,BA785,TRUE,_xll.ohTrigger(Trigger,Trigger6M))</f>
        <v>1.807532658012442E-2</v>
      </c>
      <c r="BE785" s="246" t="e">
        <f>IFERROR(_xll.qlIndexFixing($BF$1,BA785,,_xll.ohTrigger(Trigger,Trigger6M)),#N/A)</f>
        <v>#N/A</v>
      </c>
    </row>
    <row r="786" spans="52:57" ht="11.25" customHeight="1" x14ac:dyDescent="0.25">
      <c r="AZ786" s="102" t="s">
        <v>83</v>
      </c>
      <c r="BA786" s="101">
        <f>_xll.qlInterestRateIndexFixingDate(Currency&amp;"ibor"&amp;Tenor,BB786,Trigger)</f>
        <v>44855</v>
      </c>
      <c r="BB786" s="101">
        <f>_xll.qlCalendarAdvance(Calendar,BB785,AZ786,"f",,Trigger)</f>
        <v>44859</v>
      </c>
      <c r="BC786" s="101">
        <f>_xll.qlInterestRateIndexMaturity(Currency&amp;"ibor"&amp;Tenor,BB786,Trigger)</f>
        <v>45041</v>
      </c>
      <c r="BD786" s="246">
        <f>_xll.qlIndexFixing($AD$5,BA786,TRUE,_xll.ohTrigger(Trigger,Trigger6M))</f>
        <v>1.8127615643937313E-2</v>
      </c>
      <c r="BE786" s="246" t="e">
        <f>IFERROR(_xll.qlIndexFixing($BF$1,BA786,,_xll.ohTrigger(Trigger,Trigger6M)),#N/A)</f>
        <v>#N/A</v>
      </c>
    </row>
    <row r="787" spans="52:57" ht="11.25" customHeight="1" x14ac:dyDescent="0.25">
      <c r="AZ787" s="102" t="s">
        <v>83</v>
      </c>
      <c r="BA787" s="101">
        <f>_xll.qlInterestRateIndexFixingDate(Currency&amp;"ibor"&amp;Tenor,BB787,Trigger)</f>
        <v>44862</v>
      </c>
      <c r="BB787" s="101">
        <f>_xll.qlCalendarAdvance(Calendar,BB786,AZ787,"f",,Trigger)</f>
        <v>44866</v>
      </c>
      <c r="BC787" s="101">
        <f>_xll.qlInterestRateIndexMaturity(Currency&amp;"ibor"&amp;Tenor,BB787,Trigger)</f>
        <v>45048</v>
      </c>
      <c r="BD787" s="246">
        <f>_xll.qlIndexFixing($AD$5,BA787,TRUE,_xll.ohTrigger(Trigger,Trigger6M))</f>
        <v>1.817990607749672E-2</v>
      </c>
      <c r="BE787" s="246" t="e">
        <f>IFERROR(_xll.qlIndexFixing($BF$1,BA787,,_xll.ohTrigger(Trigger,Trigger6M)),#N/A)</f>
        <v>#N/A</v>
      </c>
    </row>
    <row r="788" spans="52:57" ht="11.25" customHeight="1" x14ac:dyDescent="0.25">
      <c r="AZ788" s="102" t="s">
        <v>83</v>
      </c>
      <c r="BA788" s="101">
        <f>_xll.qlInterestRateIndexFixingDate(Currency&amp;"ibor"&amp;Tenor,BB788,Trigger)</f>
        <v>44869</v>
      </c>
      <c r="BB788" s="101">
        <f>_xll.qlCalendarAdvance(Calendar,BB787,AZ788,"f",,Trigger)</f>
        <v>44873</v>
      </c>
      <c r="BC788" s="101">
        <f>_xll.qlInterestRateIndexMaturity(Currency&amp;"ibor"&amp;Tenor,BB788,Trigger)</f>
        <v>45054</v>
      </c>
      <c r="BD788" s="246">
        <f>_xll.qlIndexFixing($AD$5,BA788,TRUE,_xll.ohTrigger(Trigger,Trigger6M))</f>
        <v>1.8228002629848947E-2</v>
      </c>
      <c r="BE788" s="246" t="e">
        <f>IFERROR(_xll.qlIndexFixing($BF$1,BA788,,_xll.ohTrigger(Trigger,Trigger6M)),#N/A)</f>
        <v>#N/A</v>
      </c>
    </row>
    <row r="789" spans="52:57" ht="11.25" customHeight="1" x14ac:dyDescent="0.25">
      <c r="AZ789" s="102" t="s">
        <v>83</v>
      </c>
      <c r="BA789" s="101">
        <f>_xll.qlInterestRateIndexFixingDate(Currency&amp;"ibor"&amp;Tenor,BB789,Trigger)</f>
        <v>44876</v>
      </c>
      <c r="BB789" s="101">
        <f>_xll.qlCalendarAdvance(Calendar,BB788,AZ789,"f",,Trigger)</f>
        <v>44880</v>
      </c>
      <c r="BC789" s="101">
        <f>_xll.qlInterestRateIndexMaturity(Currency&amp;"ibor"&amp;Tenor,BB789,Trigger)</f>
        <v>45061</v>
      </c>
      <c r="BD789" s="246">
        <f>_xll.qlIndexFixing($AD$5,BA789,TRUE,_xll.ohTrigger(Trigger,Trigger6M))</f>
        <v>1.8280293065751983E-2</v>
      </c>
      <c r="BE789" s="246" t="e">
        <f>IFERROR(_xll.qlIndexFixing($BF$1,BA789,,_xll.ohTrigger(Trigger,Trigger6M)),#N/A)</f>
        <v>#N/A</v>
      </c>
    </row>
    <row r="790" spans="52:57" ht="11.25" customHeight="1" x14ac:dyDescent="0.25">
      <c r="AZ790" s="102" t="s">
        <v>83</v>
      </c>
      <c r="BA790" s="101">
        <f>_xll.qlInterestRateIndexFixingDate(Currency&amp;"ibor"&amp;Tenor,BB790,Trigger)</f>
        <v>44883</v>
      </c>
      <c r="BB790" s="101">
        <f>_xll.qlCalendarAdvance(Calendar,BB789,AZ790,"f",,Trigger)</f>
        <v>44887</v>
      </c>
      <c r="BC790" s="101">
        <f>_xll.qlInterestRateIndexMaturity(Currency&amp;"ibor"&amp;Tenor,BB790,Trigger)</f>
        <v>45068</v>
      </c>
      <c r="BD790" s="246">
        <f>_xll.qlIndexFixing($AD$5,BA790,TRUE,_xll.ohTrigger(Trigger,Trigger6M))</f>
        <v>1.8332584863910741E-2</v>
      </c>
      <c r="BE790" s="246" t="e">
        <f>IFERROR(_xll.qlIndexFixing($BF$1,BA790,,_xll.ohTrigger(Trigger,Trigger6M)),#N/A)</f>
        <v>#N/A</v>
      </c>
    </row>
    <row r="791" spans="52:57" ht="11.25" customHeight="1" x14ac:dyDescent="0.25">
      <c r="AZ791" s="102" t="s">
        <v>83</v>
      </c>
      <c r="BA791" s="101">
        <f>_xll.qlInterestRateIndexFixingDate(Currency&amp;"ibor"&amp;Tenor,BB791,Trigger)</f>
        <v>44890</v>
      </c>
      <c r="BB791" s="101">
        <f>_xll.qlCalendarAdvance(Calendar,BB790,AZ791,"f",,Trigger)</f>
        <v>44894</v>
      </c>
      <c r="BC791" s="101">
        <f>_xll.qlInterestRateIndexMaturity(Currency&amp;"ibor"&amp;Tenor,BB791,Trigger)</f>
        <v>45075</v>
      </c>
      <c r="BD791" s="246">
        <f>_xll.qlIndexFixing($AD$5,BA791,TRUE,_xll.ohTrigger(Trigger,Trigger6M))</f>
        <v>1.8384878024360111E-2</v>
      </c>
      <c r="BE791" s="246" t="e">
        <f>IFERROR(_xll.qlIndexFixing($BF$1,BA791,,_xll.ohTrigger(Trigger,Trigger6M)),#N/A)</f>
        <v>#N/A</v>
      </c>
    </row>
    <row r="792" spans="52:57" ht="11.25" customHeight="1" x14ac:dyDescent="0.25">
      <c r="AZ792" s="102" t="s">
        <v>83</v>
      </c>
      <c r="BA792" s="101">
        <f>_xll.qlInterestRateIndexFixingDate(Currency&amp;"ibor"&amp;Tenor,BB792,Trigger)</f>
        <v>44897</v>
      </c>
      <c r="BB792" s="101">
        <f>_xll.qlCalendarAdvance(Calendar,BB791,AZ792,"f",,Trigger)</f>
        <v>44901</v>
      </c>
      <c r="BC792" s="101">
        <f>_xll.qlInterestRateIndexMaturity(Currency&amp;"ibor"&amp;Tenor,BB792,Trigger)</f>
        <v>45083</v>
      </c>
      <c r="BD792" s="246">
        <f>_xll.qlIndexFixing($AD$5,BA792,TRUE,_xll.ohTrigger(Trigger,Trigger6M))</f>
        <v>1.8441378792737939E-2</v>
      </c>
      <c r="BE792" s="246" t="e">
        <f>IFERROR(_xll.qlIndexFixing($BF$1,BA792,,_xll.ohTrigger(Trigger,Trigger6M)),#N/A)</f>
        <v>#N/A</v>
      </c>
    </row>
    <row r="793" spans="52:57" ht="11.25" customHeight="1" x14ac:dyDescent="0.25">
      <c r="AZ793" s="102" t="s">
        <v>83</v>
      </c>
      <c r="BA793" s="101">
        <f>_xll.qlInterestRateIndexFixingDate(Currency&amp;"ibor"&amp;Tenor,BB793,Trigger)</f>
        <v>44904</v>
      </c>
      <c r="BB793" s="101">
        <f>_xll.qlCalendarAdvance(Calendar,BB792,AZ793,"f",,Trigger)</f>
        <v>44908</v>
      </c>
      <c r="BC793" s="101">
        <f>_xll.qlInterestRateIndexMaturity(Currency&amp;"ibor"&amp;Tenor,BB793,Trigger)</f>
        <v>45090</v>
      </c>
      <c r="BD793" s="246">
        <f>_xll.qlIndexFixing($AD$5,BA793,TRUE,_xll.ohTrigger(Trigger,Trigger6M))</f>
        <v>1.8493677445526161E-2</v>
      </c>
      <c r="BE793" s="246" t="e">
        <f>IFERROR(_xll.qlIndexFixing($BF$1,BA793,,_xll.ohTrigger(Trigger,Trigger6M)),#N/A)</f>
        <v>#N/A</v>
      </c>
    </row>
    <row r="794" spans="52:57" ht="11.25" customHeight="1" x14ac:dyDescent="0.25">
      <c r="AZ794" s="102" t="s">
        <v>83</v>
      </c>
      <c r="BA794" s="101">
        <f>_xll.qlInterestRateIndexFixingDate(Currency&amp;"ibor"&amp;Tenor,BB794,Trigger)</f>
        <v>44911</v>
      </c>
      <c r="BB794" s="101">
        <f>_xll.qlCalendarAdvance(Calendar,BB793,AZ794,"f",,Trigger)</f>
        <v>44915</v>
      </c>
      <c r="BC794" s="101">
        <f>_xll.qlInterestRateIndexMaturity(Currency&amp;"ibor"&amp;Tenor,BB794,Trigger)</f>
        <v>45097</v>
      </c>
      <c r="BD794" s="246">
        <f>_xll.qlIndexFixing($AD$5,BA794,TRUE,_xll.ohTrigger(Trigger,Trigger6M))</f>
        <v>1.8545977468312123E-2</v>
      </c>
      <c r="BE794" s="246" t="e">
        <f>IFERROR(_xll.qlIndexFixing($BF$1,BA794,,_xll.ohTrigger(Trigger,Trigger6M)),#N/A)</f>
        <v>#N/A</v>
      </c>
    </row>
    <row r="795" spans="52:57" ht="11.25" customHeight="1" x14ac:dyDescent="0.25">
      <c r="AZ795" s="102" t="s">
        <v>83</v>
      </c>
      <c r="BA795" s="101">
        <f>_xll.qlInterestRateIndexFixingDate(Currency&amp;"ibor"&amp;Tenor,BB795,Trigger)</f>
        <v>44917</v>
      </c>
      <c r="BB795" s="101">
        <f>_xll.qlCalendarAdvance(Calendar,BB794,AZ795,"f",,Trigger)</f>
        <v>44922</v>
      </c>
      <c r="BC795" s="101">
        <f>_xll.qlInterestRateIndexMaturity(Currency&amp;"ibor"&amp;Tenor,BB795,Trigger)</f>
        <v>45104</v>
      </c>
      <c r="BD795" s="246">
        <f>_xll.qlIndexFixing($AD$5,BA795,TRUE,_xll.ohTrigger(Trigger,Trigger6M))</f>
        <v>1.8598278861130964E-2</v>
      </c>
      <c r="BE795" s="246" t="e">
        <f>IFERROR(_xll.qlIndexFixing($BF$1,BA795,,_xll.ohTrigger(Trigger,Trigger6M)),#N/A)</f>
        <v>#N/A</v>
      </c>
    </row>
    <row r="796" spans="52:57" ht="11.25" customHeight="1" x14ac:dyDescent="0.25">
      <c r="AZ796" s="102" t="s">
        <v>83</v>
      </c>
      <c r="BA796" s="101">
        <f>_xll.qlInterestRateIndexFixingDate(Currency&amp;"ibor"&amp;Tenor,BB796,Trigger)</f>
        <v>44925</v>
      </c>
      <c r="BB796" s="101">
        <f>_xll.qlCalendarAdvance(Calendar,BB795,AZ796,"f",,Trigger)</f>
        <v>44929</v>
      </c>
      <c r="BC796" s="101">
        <f>_xll.qlInterestRateIndexMaturity(Currency&amp;"ibor"&amp;Tenor,BB796,Trigger)</f>
        <v>45110</v>
      </c>
      <c r="BD796" s="246">
        <f>_xll.qlIndexFixing($AD$5,BA796,TRUE,_xll.ohTrigger(Trigger,Trigger6M))</f>
        <v>1.8646364262214648E-2</v>
      </c>
      <c r="BE796" s="246" t="e">
        <f>IFERROR(_xll.qlIndexFixing($BF$1,BA796,,_xll.ohTrigger(Trigger,Trigger6M)),#N/A)</f>
        <v>#N/A</v>
      </c>
    </row>
    <row r="797" spans="52:57" ht="11.25" customHeight="1" x14ac:dyDescent="0.25">
      <c r="AZ797" s="102" t="s">
        <v>83</v>
      </c>
      <c r="BA797" s="101">
        <f>_xll.qlInterestRateIndexFixingDate(Currency&amp;"ibor"&amp;Tenor,BB797,Trigger)</f>
        <v>44932</v>
      </c>
      <c r="BB797" s="101">
        <f>_xll.qlCalendarAdvance(Calendar,BB796,AZ797,"f",,Trigger)</f>
        <v>44936</v>
      </c>
      <c r="BC797" s="101">
        <f>_xll.qlInterestRateIndexMaturity(Currency&amp;"ibor"&amp;Tenor,BB797,Trigger)</f>
        <v>45117</v>
      </c>
      <c r="BD797" s="246">
        <f>_xll.qlIndexFixing($AD$5,BA797,TRUE,_xll.ohTrigger(Trigger,Trigger6M))</f>
        <v>1.8698665597155821E-2</v>
      </c>
      <c r="BE797" s="246" t="e">
        <f>IFERROR(_xll.qlIndexFixing($BF$1,BA797,,_xll.ohTrigger(Trigger,Trigger6M)),#N/A)</f>
        <v>#N/A</v>
      </c>
    </row>
    <row r="798" spans="52:57" ht="11.25" customHeight="1" x14ac:dyDescent="0.25">
      <c r="AZ798" s="102" t="s">
        <v>83</v>
      </c>
      <c r="BA798" s="101">
        <f>_xll.qlInterestRateIndexFixingDate(Currency&amp;"ibor"&amp;Tenor,BB798,Trigger)</f>
        <v>44939</v>
      </c>
      <c r="BB798" s="101">
        <f>_xll.qlCalendarAdvance(Calendar,BB797,AZ798,"f",,Trigger)</f>
        <v>44943</v>
      </c>
      <c r="BC798" s="101">
        <f>_xll.qlInterestRateIndexMaturity(Currency&amp;"ibor"&amp;Tenor,BB798,Trigger)</f>
        <v>45124</v>
      </c>
      <c r="BD798" s="246">
        <f>_xll.qlIndexFixing($AD$5,BA798,TRUE,_xll.ohTrigger(Trigger,Trigger6M))</f>
        <v>1.8750968294635805E-2</v>
      </c>
      <c r="BE798" s="246" t="e">
        <f>IFERROR(_xll.qlIndexFixing($BF$1,BA798,,_xll.ohTrigger(Trigger,Trigger6M)),#N/A)</f>
        <v>#N/A</v>
      </c>
    </row>
    <row r="799" spans="52:57" ht="11.25" customHeight="1" x14ac:dyDescent="0.25">
      <c r="AZ799" s="102" t="s">
        <v>83</v>
      </c>
      <c r="BA799" s="101">
        <f>_xll.qlInterestRateIndexFixingDate(Currency&amp;"ibor"&amp;Tenor,BB799,Trigger)</f>
        <v>44946</v>
      </c>
      <c r="BB799" s="101">
        <f>_xll.qlCalendarAdvance(Calendar,BB798,AZ799,"f",,Trigger)</f>
        <v>44950</v>
      </c>
      <c r="BC799" s="101">
        <f>_xll.qlInterestRateIndexMaturity(Currency&amp;"ibor"&amp;Tenor,BB799,Trigger)</f>
        <v>45131</v>
      </c>
      <c r="BD799" s="246">
        <f>_xll.qlIndexFixing($AD$5,BA799,TRUE,_xll.ohTrigger(Trigger,Trigger6M))</f>
        <v>1.8803272354691255E-2</v>
      </c>
      <c r="BE799" s="246" t="e">
        <f>IFERROR(_xll.qlIndexFixing($BF$1,BA799,,_xll.ohTrigger(Trigger,Trigger6M)),#N/A)</f>
        <v>#N/A</v>
      </c>
    </row>
    <row r="800" spans="52:57" ht="11.25" customHeight="1" x14ac:dyDescent="0.25">
      <c r="AZ800" s="102" t="s">
        <v>83</v>
      </c>
      <c r="BA800" s="101">
        <f>_xll.qlInterestRateIndexFixingDate(Currency&amp;"ibor"&amp;Tenor,BB800,Trigger)</f>
        <v>44953</v>
      </c>
      <c r="BB800" s="101">
        <f>_xll.qlCalendarAdvance(Calendar,BB799,AZ800,"f",,Trigger)</f>
        <v>44957</v>
      </c>
      <c r="BC800" s="101">
        <f>_xll.qlInterestRateIndexMaturity(Currency&amp;"ibor"&amp;Tenor,BB800,Trigger)</f>
        <v>45138</v>
      </c>
      <c r="BD800" s="246">
        <f>_xll.qlIndexFixing($AD$5,BA800,TRUE,_xll.ohTrigger(Trigger,Trigger6M))</f>
        <v>1.881435017205214E-2</v>
      </c>
      <c r="BE800" s="246" t="e">
        <f>IFERROR(_xll.qlIndexFixing($BF$1,BA800,,_xll.ohTrigger(Trigger,Trigger6M)),#N/A)</f>
        <v>#N/A</v>
      </c>
    </row>
    <row r="801" spans="52:57" ht="11.25" customHeight="1" x14ac:dyDescent="0.25">
      <c r="AZ801" s="102" t="s">
        <v>83</v>
      </c>
      <c r="BA801" s="101">
        <f>_xll.qlInterestRateIndexFixingDate(Currency&amp;"ibor"&amp;Tenor,BB801,Trigger)</f>
        <v>44960</v>
      </c>
      <c r="BB801" s="101">
        <f>_xll.qlCalendarAdvance(Calendar,BB800,AZ801,"f",,Trigger)</f>
        <v>44964</v>
      </c>
      <c r="BC801" s="101">
        <f>_xll.qlInterestRateIndexMaturity(Currency&amp;"ibor"&amp;Tenor,BB801,Trigger)</f>
        <v>45145</v>
      </c>
      <c r="BD801" s="246">
        <f>_xll.qlIndexFixing($AD$5,BA801,TRUE,_xll.ohTrigger(Trigger,Trigger6M))</f>
        <v>1.8825231126718481E-2</v>
      </c>
      <c r="BE801" s="246" t="e">
        <f>IFERROR(_xll.qlIndexFixing($BF$1,BA801,,_xll.ohTrigger(Trigger,Trigger6M)),#N/A)</f>
        <v>#N/A</v>
      </c>
    </row>
    <row r="802" spans="52:57" ht="11.25" customHeight="1" x14ac:dyDescent="0.25">
      <c r="AZ802" s="102" t="s">
        <v>83</v>
      </c>
      <c r="BA802" s="101">
        <f>_xll.qlInterestRateIndexFixingDate(Currency&amp;"ibor"&amp;Tenor,BB802,Trigger)</f>
        <v>44967</v>
      </c>
      <c r="BB802" s="101">
        <f>_xll.qlCalendarAdvance(Calendar,BB801,AZ802,"f",,Trigger)</f>
        <v>44971</v>
      </c>
      <c r="BC802" s="101">
        <f>_xll.qlInterestRateIndexMaturity(Currency&amp;"ibor"&amp;Tenor,BB802,Trigger)</f>
        <v>45152</v>
      </c>
      <c r="BD802" s="246">
        <f>_xll.qlIndexFixing($AD$5,BA802,TRUE,_xll.ohTrigger(Trigger,Trigger6M))</f>
        <v>1.883591521549019E-2</v>
      </c>
      <c r="BE802" s="246" t="e">
        <f>IFERROR(_xll.qlIndexFixing($BF$1,BA802,,_xll.ohTrigger(Trigger,Trigger6M)),#N/A)</f>
        <v>#N/A</v>
      </c>
    </row>
    <row r="803" spans="52:57" ht="11.25" customHeight="1" x14ac:dyDescent="0.25">
      <c r="AZ803" s="102" t="s">
        <v>83</v>
      </c>
      <c r="BA803" s="101">
        <f>_xll.qlInterestRateIndexFixingDate(Currency&amp;"ibor"&amp;Tenor,BB803,Trigger)</f>
        <v>44974</v>
      </c>
      <c r="BB803" s="101">
        <f>_xll.qlCalendarAdvance(Calendar,BB802,AZ803,"f",,Trigger)</f>
        <v>44978</v>
      </c>
      <c r="BC803" s="101">
        <f>_xll.qlInterestRateIndexMaturity(Currency&amp;"ibor"&amp;Tenor,BB803,Trigger)</f>
        <v>45159</v>
      </c>
      <c r="BD803" s="246">
        <f>_xll.qlIndexFixing($AD$5,BA803,TRUE,_xll.ohTrigger(Trigger,Trigger6M))</f>
        <v>1.8846402435223255E-2</v>
      </c>
      <c r="BE803" s="246" t="e">
        <f>IFERROR(_xll.qlIndexFixing($BF$1,BA803,,_xll.ohTrigger(Trigger,Trigger6M)),#N/A)</f>
        <v>#N/A</v>
      </c>
    </row>
    <row r="804" spans="52:57" ht="11.25" customHeight="1" x14ac:dyDescent="0.25">
      <c r="AZ804" s="102" t="s">
        <v>83</v>
      </c>
      <c r="BA804" s="101">
        <f>_xll.qlInterestRateIndexFixingDate(Currency&amp;"ibor"&amp;Tenor,BB804,Trigger)</f>
        <v>44981</v>
      </c>
      <c r="BB804" s="101">
        <f>_xll.qlCalendarAdvance(Calendar,BB803,AZ804,"f",,Trigger)</f>
        <v>44985</v>
      </c>
      <c r="BC804" s="101">
        <f>_xll.qlInterestRateIndexMaturity(Currency&amp;"ibor"&amp;Tenor,BB804,Trigger)</f>
        <v>45169</v>
      </c>
      <c r="BD804" s="246">
        <f>_xll.qlIndexFixing($AD$5,BA804,TRUE,_xll.ohTrigger(Trigger,Trigger6M))</f>
        <v>1.8854998349197259E-2</v>
      </c>
      <c r="BE804" s="246" t="e">
        <f>IFERROR(_xll.qlIndexFixing($BF$1,BA804,,_xll.ohTrigger(Trigger,Trigger6M)),#N/A)</f>
        <v>#N/A</v>
      </c>
    </row>
    <row r="805" spans="52:57" ht="11.25" customHeight="1" x14ac:dyDescent="0.25">
      <c r="AZ805" s="102" t="s">
        <v>83</v>
      </c>
      <c r="BA805" s="101">
        <f>_xll.qlInterestRateIndexFixingDate(Currency&amp;"ibor"&amp;Tenor,BB805,Trigger)</f>
        <v>44988</v>
      </c>
      <c r="BB805" s="101">
        <f>_xll.qlCalendarAdvance(Calendar,BB804,AZ805,"f",,Trigger)</f>
        <v>44992</v>
      </c>
      <c r="BC805" s="101">
        <f>_xll.qlInterestRateIndexMaturity(Currency&amp;"ibor"&amp;Tenor,BB805,Trigger)</f>
        <v>45176</v>
      </c>
      <c r="BD805" s="246">
        <f>_xll.qlIndexFixing($AD$5,BA805,TRUE,_xll.ohTrigger(Trigger,Trigger6M))</f>
        <v>1.8865698710594635E-2</v>
      </c>
      <c r="BE805" s="246" t="e">
        <f>IFERROR(_xll.qlIndexFixing($BF$1,BA805,,_xll.ohTrigger(Trigger,Trigger6M)),#N/A)</f>
        <v>#N/A</v>
      </c>
    </row>
    <row r="806" spans="52:57" ht="11.25" customHeight="1" x14ac:dyDescent="0.25">
      <c r="AZ806" s="102" t="s">
        <v>83</v>
      </c>
      <c r="BA806" s="101">
        <f>_xll.qlInterestRateIndexFixingDate(Currency&amp;"ibor"&amp;Tenor,BB806,Trigger)</f>
        <v>44995</v>
      </c>
      <c r="BB806" s="101">
        <f>_xll.qlCalendarAdvance(Calendar,BB805,AZ806,"f",,Trigger)</f>
        <v>44999</v>
      </c>
      <c r="BC806" s="101">
        <f>_xll.qlInterestRateIndexMaturity(Currency&amp;"ibor"&amp;Tenor,BB806,Trigger)</f>
        <v>45183</v>
      </c>
      <c r="BD806" s="246">
        <f>_xll.qlIndexFixing($AD$5,BA806,TRUE,_xll.ohTrigger(Trigger,Trigger6M))</f>
        <v>1.8876205381749039E-2</v>
      </c>
      <c r="BE806" s="246" t="e">
        <f>IFERROR(_xll.qlIndexFixing($BF$1,BA806,,_xll.ohTrigger(Trigger,Trigger6M)),#N/A)</f>
        <v>#N/A</v>
      </c>
    </row>
    <row r="807" spans="52:57" ht="11.25" customHeight="1" x14ac:dyDescent="0.25">
      <c r="AZ807" s="102" t="s">
        <v>83</v>
      </c>
      <c r="BA807" s="101">
        <f>_xll.qlInterestRateIndexFixingDate(Currency&amp;"ibor"&amp;Tenor,BB807,Trigger)</f>
        <v>45002</v>
      </c>
      <c r="BB807" s="101">
        <f>_xll.qlCalendarAdvance(Calendar,BB806,AZ807,"f",,Trigger)</f>
        <v>45006</v>
      </c>
      <c r="BC807" s="101">
        <f>_xll.qlInterestRateIndexMaturity(Currency&amp;"ibor"&amp;Tenor,BB807,Trigger)</f>
        <v>45190</v>
      </c>
      <c r="BD807" s="246">
        <f>_xll.qlIndexFixing($AD$5,BA807,TRUE,_xll.ohTrigger(Trigger,Trigger6M))</f>
        <v>1.8886518359569459E-2</v>
      </c>
      <c r="BE807" s="246" t="e">
        <f>IFERROR(_xll.qlIndexFixing($BF$1,BA807,,_xll.ohTrigger(Trigger,Trigger6M)),#N/A)</f>
        <v>#N/A</v>
      </c>
    </row>
    <row r="808" spans="52:57" ht="11.25" customHeight="1" x14ac:dyDescent="0.25">
      <c r="AZ808" s="102" t="s">
        <v>83</v>
      </c>
      <c r="BA808" s="101">
        <f>_xll.qlInterestRateIndexFixingDate(Currency&amp;"ibor"&amp;Tenor,BB808,Trigger)</f>
        <v>45009</v>
      </c>
      <c r="BB808" s="101">
        <f>_xll.qlCalendarAdvance(Calendar,BB807,AZ808,"f",,Trigger)</f>
        <v>45013</v>
      </c>
      <c r="BC808" s="101">
        <f>_xll.qlInterestRateIndexMaturity(Currency&amp;"ibor"&amp;Tenor,BB808,Trigger)</f>
        <v>45197</v>
      </c>
      <c r="BD808" s="246">
        <f>_xll.qlIndexFixing($AD$5,BA808,TRUE,_xll.ohTrigger(Trigger,Trigger6M))</f>
        <v>1.8896637641021372E-2</v>
      </c>
      <c r="BE808" s="246" t="e">
        <f>IFERROR(_xll.qlIndexFixing($BF$1,BA808,,_xll.ohTrigger(Trigger,Trigger6M)),#N/A)</f>
        <v>#N/A</v>
      </c>
    </row>
    <row r="809" spans="52:57" ht="11.25" customHeight="1" x14ac:dyDescent="0.25">
      <c r="AZ809" s="102" t="s">
        <v>83</v>
      </c>
      <c r="BA809" s="101">
        <f>_xll.qlInterestRateIndexFixingDate(Currency&amp;"ibor"&amp;Tenor,BB809,Trigger)</f>
        <v>45016</v>
      </c>
      <c r="BB809" s="101">
        <f>_xll.qlCalendarAdvance(Calendar,BB808,AZ809,"f",,Trigger)</f>
        <v>45020</v>
      </c>
      <c r="BC809" s="101">
        <f>_xll.qlInterestRateIndexMaturity(Currency&amp;"ibor"&amp;Tenor,BB809,Trigger)</f>
        <v>45203</v>
      </c>
      <c r="BD809" s="246">
        <f>_xll.qlIndexFixing($AD$5,BA809,TRUE,_xll.ohTrigger(Trigger,Trigger6M))</f>
        <v>1.8906068641271239E-2</v>
      </c>
      <c r="BE809" s="246" t="e">
        <f>IFERROR(_xll.qlIndexFixing($BF$1,BA809,,_xll.ohTrigger(Trigger,Trigger6M)),#N/A)</f>
        <v>#N/A</v>
      </c>
    </row>
    <row r="810" spans="52:57" ht="11.25" customHeight="1" x14ac:dyDescent="0.25">
      <c r="AZ810" s="102" t="s">
        <v>83</v>
      </c>
      <c r="BA810" s="101">
        <f>_xll.qlInterestRateIndexFixingDate(Currency&amp;"ibor"&amp;Tenor,BB810,Trigger)</f>
        <v>45021</v>
      </c>
      <c r="BB810" s="101">
        <f>_xll.qlCalendarAdvance(Calendar,BB809,AZ810,"f",,Trigger)</f>
        <v>45027</v>
      </c>
      <c r="BC810" s="101">
        <f>_xll.qlInterestRateIndexMaturity(Currency&amp;"ibor"&amp;Tenor,BB810,Trigger)</f>
        <v>45210</v>
      </c>
      <c r="BD810" s="246">
        <f>_xll.qlIndexFixing($AD$5,BA810,TRUE,_xll.ohTrigger(Trigger,Trigger6M))</f>
        <v>1.8915595154019298E-2</v>
      </c>
      <c r="BE810" s="246" t="e">
        <f>IFERROR(_xll.qlIndexFixing($BF$1,BA810,,_xll.ohTrigger(Trigger,Trigger6M)),#N/A)</f>
        <v>#N/A</v>
      </c>
    </row>
    <row r="811" spans="52:57" ht="11.25" customHeight="1" x14ac:dyDescent="0.25">
      <c r="AZ811" s="102" t="s">
        <v>83</v>
      </c>
      <c r="BA811" s="101">
        <f>_xll.qlInterestRateIndexFixingDate(Currency&amp;"ibor"&amp;Tenor,BB811,Trigger)</f>
        <v>45030</v>
      </c>
      <c r="BB811" s="101">
        <f>_xll.qlCalendarAdvance(Calendar,BB810,AZ811,"f",,Trigger)</f>
        <v>45034</v>
      </c>
      <c r="BC811" s="101">
        <f>_xll.qlInterestRateIndexMaturity(Currency&amp;"ibor"&amp;Tenor,BB811,Trigger)</f>
        <v>45217</v>
      </c>
      <c r="BD811" s="246">
        <f>_xll.qlIndexFixing($AD$5,BA811,TRUE,_xll.ohTrigger(Trigger,Trigger6M))</f>
        <v>1.892492691086109E-2</v>
      </c>
      <c r="BE811" s="246" t="e">
        <f>IFERROR(_xll.qlIndexFixing($BF$1,BA811,,_xll.ohTrigger(Trigger,Trigger6M)),#N/A)</f>
        <v>#N/A</v>
      </c>
    </row>
    <row r="812" spans="52:57" ht="11.25" customHeight="1" x14ac:dyDescent="0.25">
      <c r="AZ812" s="102" t="s">
        <v>83</v>
      </c>
      <c r="BA812" s="101">
        <f>_xll.qlInterestRateIndexFixingDate(Currency&amp;"ibor"&amp;Tenor,BB812,Trigger)</f>
        <v>45037</v>
      </c>
      <c r="BB812" s="101">
        <f>_xll.qlCalendarAdvance(Calendar,BB811,AZ812,"f",,Trigger)</f>
        <v>45041</v>
      </c>
      <c r="BC812" s="101">
        <f>_xll.qlInterestRateIndexMaturity(Currency&amp;"ibor"&amp;Tenor,BB812,Trigger)</f>
        <v>45224</v>
      </c>
      <c r="BD812" s="246">
        <f>_xll.qlIndexFixing($AD$5,BA812,TRUE,_xll.ohTrigger(Trigger,Trigger6M))</f>
        <v>1.8934063909050836E-2</v>
      </c>
      <c r="BE812" s="246" t="e">
        <f>IFERROR(_xll.qlIndexFixing($BF$1,BA812,,_xll.ohTrigger(Trigger,Trigger6M)),#N/A)</f>
        <v>#N/A</v>
      </c>
    </row>
    <row r="813" spans="52:57" ht="11.25" customHeight="1" x14ac:dyDescent="0.25">
      <c r="AZ813" s="102" t="s">
        <v>83</v>
      </c>
      <c r="BA813" s="101">
        <f>_xll.qlInterestRateIndexFixingDate(Currency&amp;"ibor"&amp;Tenor,BB813,Trigger)</f>
        <v>45043</v>
      </c>
      <c r="BB813" s="101">
        <f>_xll.qlCalendarAdvance(Calendar,BB812,AZ813,"f",,Trigger)</f>
        <v>45048</v>
      </c>
      <c r="BC813" s="101">
        <f>_xll.qlInterestRateIndexMaturity(Currency&amp;"ibor"&amp;Tenor,BB813,Trigger)</f>
        <v>45232</v>
      </c>
      <c r="BD813" s="246">
        <f>_xll.qlIndexFixing($AD$5,BA813,TRUE,_xll.ohTrigger(Trigger,Trigger6M))</f>
        <v>1.8944328500547215E-2</v>
      </c>
      <c r="BE813" s="246" t="e">
        <f>IFERROR(_xll.qlIndexFixing($BF$1,BA813,,_xll.ohTrigger(Trigger,Trigger6M)),#N/A)</f>
        <v>#N/A</v>
      </c>
    </row>
    <row r="814" spans="52:57" ht="11.25" customHeight="1" x14ac:dyDescent="0.25">
      <c r="AZ814" s="102" t="s">
        <v>83</v>
      </c>
      <c r="BA814" s="101">
        <f>_xll.qlInterestRateIndexFixingDate(Currency&amp;"ibor"&amp;Tenor,BB814,Trigger)</f>
        <v>45051</v>
      </c>
      <c r="BB814" s="101">
        <f>_xll.qlCalendarAdvance(Calendar,BB813,AZ814,"f",,Trigger)</f>
        <v>45055</v>
      </c>
      <c r="BC814" s="101">
        <f>_xll.qlInterestRateIndexMaturity(Currency&amp;"ibor"&amp;Tenor,BB814,Trigger)</f>
        <v>45239</v>
      </c>
      <c r="BD814" s="246">
        <f>_xll.qlIndexFixing($AD$5,BA814,TRUE,_xll.ohTrigger(Trigger,Trigger6M))</f>
        <v>1.89532855432617E-2</v>
      </c>
      <c r="BE814" s="246" t="e">
        <f>IFERROR(_xll.qlIndexFixing($BF$1,BA814,,_xll.ohTrigger(Trigger,Trigger6M)),#N/A)</f>
        <v>#N/A</v>
      </c>
    </row>
    <row r="815" spans="52:57" ht="11.25" customHeight="1" x14ac:dyDescent="0.25">
      <c r="AZ815" s="102" t="s">
        <v>83</v>
      </c>
      <c r="BA815" s="101">
        <f>_xll.qlInterestRateIndexFixingDate(Currency&amp;"ibor"&amp;Tenor,BB815,Trigger)</f>
        <v>45058</v>
      </c>
      <c r="BB815" s="101">
        <f>_xll.qlCalendarAdvance(Calendar,BB814,AZ815,"f",,Trigger)</f>
        <v>45062</v>
      </c>
      <c r="BC815" s="101">
        <f>_xll.qlInterestRateIndexMaturity(Currency&amp;"ibor"&amp;Tenor,BB815,Trigger)</f>
        <v>45246</v>
      </c>
      <c r="BD815" s="246">
        <f>_xll.qlIndexFixing($AD$5,BA815,TRUE,_xll.ohTrigger(Trigger,Trigger6M))</f>
        <v>1.8962048869962958E-2</v>
      </c>
      <c r="BE815" s="246" t="e">
        <f>IFERROR(_xll.qlIndexFixing($BF$1,BA815,,_xll.ohTrigger(Trigger,Trigger6M)),#N/A)</f>
        <v>#N/A</v>
      </c>
    </row>
    <row r="816" spans="52:57" ht="11.25" customHeight="1" x14ac:dyDescent="0.25">
      <c r="AZ816" s="102" t="s">
        <v>83</v>
      </c>
      <c r="BA816" s="101">
        <f>_xll.qlInterestRateIndexFixingDate(Currency&amp;"ibor"&amp;Tenor,BB816,Trigger)</f>
        <v>45065</v>
      </c>
      <c r="BB816" s="101">
        <f>_xll.qlCalendarAdvance(Calendar,BB815,AZ816,"f",,Trigger)</f>
        <v>45069</v>
      </c>
      <c r="BC816" s="101">
        <f>_xll.qlInterestRateIndexMaturity(Currency&amp;"ibor"&amp;Tenor,BB816,Trigger)</f>
        <v>45253</v>
      </c>
      <c r="BD816" s="246">
        <f>_xll.qlIndexFixing($AD$5,BA816,TRUE,_xll.ohTrigger(Trigger,Trigger6M))</f>
        <v>1.8970618478073915E-2</v>
      </c>
      <c r="BE816" s="246" t="e">
        <f>IFERROR(_xll.qlIndexFixing($BF$1,BA816,,_xll.ohTrigger(Trigger,Trigger6M)),#N/A)</f>
        <v>#N/A</v>
      </c>
    </row>
    <row r="817" spans="52:57" ht="11.25" customHeight="1" x14ac:dyDescent="0.25">
      <c r="AZ817" s="102" t="s">
        <v>83</v>
      </c>
      <c r="BA817" s="101">
        <f>_xll.qlInterestRateIndexFixingDate(Currency&amp;"ibor"&amp;Tenor,BB817,Trigger)</f>
        <v>45072</v>
      </c>
      <c r="BB817" s="101">
        <f>_xll.qlCalendarAdvance(Calendar,BB816,AZ817,"f",,Trigger)</f>
        <v>45076</v>
      </c>
      <c r="BC817" s="101">
        <f>_xll.qlInterestRateIndexMaturity(Currency&amp;"ibor"&amp;Tenor,BB817,Trigger)</f>
        <v>45260</v>
      </c>
      <c r="BD817" s="246">
        <f>_xll.qlIndexFixing($AD$5,BA817,TRUE,_xll.ohTrigger(Trigger,Trigger6M))</f>
        <v>1.8978994365072676E-2</v>
      </c>
      <c r="BE817" s="246" t="e">
        <f>IFERROR(_xll.qlIndexFixing($BF$1,BA817,,_xll.ohTrigger(Trigger,Trigger6M)),#N/A)</f>
        <v>#N/A</v>
      </c>
    </row>
    <row r="818" spans="52:57" ht="11.25" customHeight="1" x14ac:dyDescent="0.25">
      <c r="AZ818" s="102" t="s">
        <v>83</v>
      </c>
      <c r="BA818" s="101">
        <f>_xll.qlInterestRateIndexFixingDate(Currency&amp;"ibor"&amp;Tenor,BB818,Trigger)</f>
        <v>45079</v>
      </c>
      <c r="BB818" s="101">
        <f>_xll.qlCalendarAdvance(Calendar,BB817,AZ818,"f",,Trigger)</f>
        <v>45083</v>
      </c>
      <c r="BC818" s="101">
        <f>_xll.qlInterestRateIndexMaturity(Currency&amp;"ibor"&amp;Tenor,BB818,Trigger)</f>
        <v>45266</v>
      </c>
      <c r="BD818" s="246">
        <f>_xll.qlIndexFixing($AD$5,BA818,TRUE,_xll.ohTrigger(Trigger,Trigger6M))</f>
        <v>1.8984795819970902E-2</v>
      </c>
      <c r="BE818" s="246" t="e">
        <f>IFERROR(_xll.qlIndexFixing($BF$1,BA818,,_xll.ohTrigger(Trigger,Trigger6M)),#N/A)</f>
        <v>#N/A</v>
      </c>
    </row>
    <row r="819" spans="52:57" ht="11.25" customHeight="1" x14ac:dyDescent="0.25">
      <c r="AZ819" s="102" t="s">
        <v>83</v>
      </c>
      <c r="BA819" s="101">
        <f>_xll.qlInterestRateIndexFixingDate(Currency&amp;"ibor"&amp;Tenor,BB819,Trigger)</f>
        <v>45086</v>
      </c>
      <c r="BB819" s="101">
        <f>_xll.qlCalendarAdvance(Calendar,BB818,AZ819,"f",,Trigger)</f>
        <v>45090</v>
      </c>
      <c r="BC819" s="101">
        <f>_xll.qlInterestRateIndexMaturity(Currency&amp;"ibor"&amp;Tenor,BB819,Trigger)</f>
        <v>45273</v>
      </c>
      <c r="BD819" s="246">
        <f>_xll.qlIndexFixing($AD$5,BA819,TRUE,_xll.ohTrigger(Trigger,Trigger6M))</f>
        <v>1.899256943553549E-2</v>
      </c>
      <c r="BE819" s="246" t="e">
        <f>IFERROR(_xll.qlIndexFixing($BF$1,BA819,,_xll.ohTrigger(Trigger,Trigger6M)),#N/A)</f>
        <v>#N/A</v>
      </c>
    </row>
    <row r="820" spans="52:57" ht="11.25" customHeight="1" x14ac:dyDescent="0.25">
      <c r="AZ820" s="102" t="s">
        <v>83</v>
      </c>
      <c r="BA820" s="101">
        <f>_xll.qlInterestRateIndexFixingDate(Currency&amp;"ibor"&amp;Tenor,BB820,Trigger)</f>
        <v>45093</v>
      </c>
      <c r="BB820" s="101">
        <f>_xll.qlCalendarAdvance(Calendar,BB819,AZ820,"f",,Trigger)</f>
        <v>45097</v>
      </c>
      <c r="BC820" s="101">
        <f>_xll.qlInterestRateIndexMaturity(Currency&amp;"ibor"&amp;Tenor,BB820,Trigger)</f>
        <v>45280</v>
      </c>
      <c r="BD820" s="246">
        <f>_xll.qlIndexFixing($AD$5,BA820,TRUE,_xll.ohTrigger(Trigger,Trigger6M))</f>
        <v>1.9000148272546136E-2</v>
      </c>
      <c r="BE820" s="246" t="e">
        <f>IFERROR(_xll.qlIndexFixing($BF$1,BA820,,_xll.ohTrigger(Trigger,Trigger6M)),#N/A)</f>
        <v>#N/A</v>
      </c>
    </row>
    <row r="821" spans="52:57" ht="11.25" customHeight="1" x14ac:dyDescent="0.25">
      <c r="AZ821" s="102" t="s">
        <v>83</v>
      </c>
      <c r="BA821" s="101">
        <f>_xll.qlInterestRateIndexFixingDate(Currency&amp;"ibor"&amp;Tenor,BB821,Trigger)</f>
        <v>45100</v>
      </c>
      <c r="BB821" s="101">
        <f>_xll.qlCalendarAdvance(Calendar,BB820,AZ821,"f",,Trigger)</f>
        <v>45104</v>
      </c>
      <c r="BC821" s="101">
        <f>_xll.qlInterestRateIndexMaturity(Currency&amp;"ibor"&amp;Tenor,BB821,Trigger)</f>
        <v>45287</v>
      </c>
      <c r="BD821" s="246">
        <f>_xll.qlIndexFixing($AD$5,BA821,TRUE,_xll.ohTrigger(Trigger,Trigger6M))</f>
        <v>1.9007532328772933E-2</v>
      </c>
      <c r="BE821" s="246" t="e">
        <f>IFERROR(_xll.qlIndexFixing($BF$1,BA821,,_xll.ohTrigger(Trigger,Trigger6M)),#N/A)</f>
        <v>#N/A</v>
      </c>
    </row>
    <row r="822" spans="52:57" ht="11.25" customHeight="1" x14ac:dyDescent="0.25">
      <c r="AZ822" s="102" t="s">
        <v>83</v>
      </c>
      <c r="BA822" s="101">
        <f>_xll.qlInterestRateIndexFixingDate(Currency&amp;"ibor"&amp;Tenor,BB822,Trigger)</f>
        <v>45107</v>
      </c>
      <c r="BB822" s="101">
        <f>_xll.qlCalendarAdvance(Calendar,BB821,AZ822,"f",,Trigger)</f>
        <v>45111</v>
      </c>
      <c r="BC822" s="101">
        <f>_xll.qlInterestRateIndexMaturity(Currency&amp;"ibor"&amp;Tenor,BB822,Trigger)</f>
        <v>45295</v>
      </c>
      <c r="BD822" s="246">
        <f>_xll.qlIndexFixing($AD$5,BA822,TRUE,_xll.ohTrigger(Trigger,Trigger6M))</f>
        <v>1.9017967899125309E-2</v>
      </c>
      <c r="BE822" s="246" t="e">
        <f>IFERROR(_xll.qlIndexFixing($BF$1,BA822,,_xll.ohTrigger(Trigger,Trigger6M)),#N/A)</f>
        <v>#N/A</v>
      </c>
    </row>
    <row r="823" spans="52:57" ht="11.25" customHeight="1" x14ac:dyDescent="0.25">
      <c r="AZ823" s="102" t="s">
        <v>83</v>
      </c>
      <c r="BA823" s="101">
        <f>_xll.qlInterestRateIndexFixingDate(Currency&amp;"ibor"&amp;Tenor,BB823,Trigger)</f>
        <v>45114</v>
      </c>
      <c r="BB823" s="101">
        <f>_xll.qlCalendarAdvance(Calendar,BB822,AZ823,"f",,Trigger)</f>
        <v>45118</v>
      </c>
      <c r="BC823" s="101">
        <f>_xll.qlInterestRateIndexMaturity(Currency&amp;"ibor"&amp;Tenor,BB823,Trigger)</f>
        <v>45302</v>
      </c>
      <c r="BD823" s="246">
        <f>_xll.qlIndexFixing($AD$5,BA823,TRUE,_xll.ohTrigger(Trigger,Trigger6M))</f>
        <v>1.9025181409693309E-2</v>
      </c>
      <c r="BE823" s="246" t="e">
        <f>IFERROR(_xll.qlIndexFixing($BF$1,BA823,,_xll.ohTrigger(Trigger,Trigger6M)),#N/A)</f>
        <v>#N/A</v>
      </c>
    </row>
    <row r="824" spans="52:57" ht="11.25" customHeight="1" x14ac:dyDescent="0.25">
      <c r="AZ824" s="102" t="s">
        <v>83</v>
      </c>
      <c r="BA824" s="101">
        <f>_xll.qlInterestRateIndexFixingDate(Currency&amp;"ibor"&amp;Tenor,BB824,Trigger)</f>
        <v>45121</v>
      </c>
      <c r="BB824" s="101">
        <f>_xll.qlCalendarAdvance(Calendar,BB823,AZ824,"f",,Trigger)</f>
        <v>45125</v>
      </c>
      <c r="BC824" s="101">
        <f>_xll.qlInterestRateIndexMaturity(Currency&amp;"ibor"&amp;Tenor,BB824,Trigger)</f>
        <v>45309</v>
      </c>
      <c r="BD824" s="246">
        <f>_xll.qlIndexFixing($AD$5,BA824,TRUE,_xll.ohTrigger(Trigger,Trigger6M))</f>
        <v>1.903220118309587E-2</v>
      </c>
      <c r="BE824" s="246" t="e">
        <f>IFERROR(_xll.qlIndexFixing($BF$1,BA824,,_xll.ohTrigger(Trigger,Trigger6M)),#N/A)</f>
        <v>#N/A</v>
      </c>
    </row>
    <row r="825" spans="52:57" ht="11.25" customHeight="1" x14ac:dyDescent="0.25">
      <c r="AZ825" s="102" t="s">
        <v>83</v>
      </c>
      <c r="BA825" s="101">
        <f>_xll.qlInterestRateIndexFixingDate(Currency&amp;"ibor"&amp;Tenor,BB825,Trigger)</f>
        <v>45128</v>
      </c>
      <c r="BB825" s="101">
        <f>_xll.qlCalendarAdvance(Calendar,BB824,AZ825,"f",,Trigger)</f>
        <v>45132</v>
      </c>
      <c r="BC825" s="101">
        <f>_xll.qlInterestRateIndexMaturity(Currency&amp;"ibor"&amp;Tenor,BB825,Trigger)</f>
        <v>45316</v>
      </c>
      <c r="BD825" s="246">
        <f>_xll.qlIndexFixing($AD$5,BA825,TRUE,_xll.ohTrigger(Trigger,Trigger6M))</f>
        <v>1.9044810492916928E-2</v>
      </c>
      <c r="BE825" s="246" t="e">
        <f>IFERROR(_xll.qlIndexFixing($BF$1,BA825,,_xll.ohTrigger(Trigger,Trigger6M)),#N/A)</f>
        <v>#N/A</v>
      </c>
    </row>
    <row r="826" spans="52:57" ht="11.25" customHeight="1" x14ac:dyDescent="0.25">
      <c r="AZ826" s="102" t="s">
        <v>83</v>
      </c>
      <c r="BA826" s="101">
        <f>_xll.qlInterestRateIndexFixingDate(Currency&amp;"ibor"&amp;Tenor,BB826,Trigger)</f>
        <v>45135</v>
      </c>
      <c r="BB826" s="101">
        <f>_xll.qlCalendarAdvance(Calendar,BB825,AZ826,"f",,Trigger)</f>
        <v>45139</v>
      </c>
      <c r="BC826" s="101">
        <f>_xll.qlInterestRateIndexMaturity(Currency&amp;"ibor"&amp;Tenor,BB826,Trigger)</f>
        <v>45323</v>
      </c>
      <c r="BD826" s="246">
        <f>_xll.qlIndexFixing($AD$5,BA826,TRUE,_xll.ohTrigger(Trigger,Trigger6M))</f>
        <v>1.9092037070115839E-2</v>
      </c>
      <c r="BE826" s="246" t="e">
        <f>IFERROR(_xll.qlIndexFixing($BF$1,BA826,,_xll.ohTrigger(Trigger,Trigger6M)),#N/A)</f>
        <v>#N/A</v>
      </c>
    </row>
    <row r="827" spans="52:57" ht="11.25" customHeight="1" x14ac:dyDescent="0.25">
      <c r="AZ827" s="102" t="s">
        <v>83</v>
      </c>
      <c r="BA827" s="101">
        <f>_xll.qlInterestRateIndexFixingDate(Currency&amp;"ibor"&amp;Tenor,BB827,Trigger)</f>
        <v>45142</v>
      </c>
      <c r="BB827" s="101">
        <f>_xll.qlCalendarAdvance(Calendar,BB826,AZ827,"f",,Trigger)</f>
        <v>45146</v>
      </c>
      <c r="BC827" s="101">
        <f>_xll.qlInterestRateIndexMaturity(Currency&amp;"ibor"&amp;Tenor,BB827,Trigger)</f>
        <v>45330</v>
      </c>
      <c r="BD827" s="246">
        <f>_xll.qlIndexFixing($AD$5,BA827,TRUE,_xll.ohTrigger(Trigger,Trigger6M))</f>
        <v>1.9139264776282108E-2</v>
      </c>
      <c r="BE827" s="246" t="e">
        <f>IFERROR(_xll.qlIndexFixing($BF$1,BA827,,_xll.ohTrigger(Trigger,Trigger6M)),#N/A)</f>
        <v>#N/A</v>
      </c>
    </row>
    <row r="828" spans="52:57" ht="11.25" customHeight="1" x14ac:dyDescent="0.25">
      <c r="AZ828" s="102" t="s">
        <v>83</v>
      </c>
      <c r="BA828" s="101">
        <f>_xll.qlInterestRateIndexFixingDate(Currency&amp;"ibor"&amp;Tenor,BB828,Trigger)</f>
        <v>45149</v>
      </c>
      <c r="BB828" s="101">
        <f>_xll.qlCalendarAdvance(Calendar,BB827,AZ828,"f",,Trigger)</f>
        <v>45153</v>
      </c>
      <c r="BC828" s="101">
        <f>_xll.qlInterestRateIndexMaturity(Currency&amp;"ibor"&amp;Tenor,BB828,Trigger)</f>
        <v>45337</v>
      </c>
      <c r="BD828" s="246">
        <f>_xll.qlIndexFixing($AD$5,BA828,TRUE,_xll.ohTrigger(Trigger,Trigger6M))</f>
        <v>1.9186493611442663E-2</v>
      </c>
      <c r="BE828" s="246" t="e">
        <f>IFERROR(_xll.qlIndexFixing($BF$1,BA828,,_xll.ohTrigger(Trigger,Trigger6M)),#N/A)</f>
        <v>#N/A</v>
      </c>
    </row>
    <row r="829" spans="52:57" ht="11.25" customHeight="1" x14ac:dyDescent="0.25">
      <c r="AZ829" s="102" t="s">
        <v>83</v>
      </c>
      <c r="BA829" s="101">
        <f>_xll.qlInterestRateIndexFixingDate(Currency&amp;"ibor"&amp;Tenor,BB829,Trigger)</f>
        <v>45156</v>
      </c>
      <c r="BB829" s="101">
        <f>_xll.qlCalendarAdvance(Calendar,BB828,AZ829,"f",,Trigger)</f>
        <v>45160</v>
      </c>
      <c r="BC829" s="101">
        <f>_xll.qlInterestRateIndexMaturity(Currency&amp;"ibor"&amp;Tenor,BB829,Trigger)</f>
        <v>45344</v>
      </c>
      <c r="BD829" s="246">
        <f>_xll.qlIndexFixing($AD$5,BA829,TRUE,_xll.ohTrigger(Trigger,Trigger6M))</f>
        <v>1.9233723575624005E-2</v>
      </c>
      <c r="BE829" s="246" t="e">
        <f>IFERROR(_xll.qlIndexFixing($BF$1,BA829,,_xll.ohTrigger(Trigger,Trigger6M)),#N/A)</f>
        <v>#N/A</v>
      </c>
    </row>
    <row r="830" spans="52:57" ht="11.25" customHeight="1" x14ac:dyDescent="0.25">
      <c r="AZ830" s="102" t="s">
        <v>83</v>
      </c>
      <c r="BA830" s="101">
        <f>_xll.qlInterestRateIndexFixingDate(Currency&amp;"ibor"&amp;Tenor,BB830,Trigger)</f>
        <v>45163</v>
      </c>
      <c r="BB830" s="101">
        <f>_xll.qlCalendarAdvance(Calendar,BB829,AZ830,"f",,Trigger)</f>
        <v>45167</v>
      </c>
      <c r="BC830" s="101">
        <f>_xll.qlInterestRateIndexMaturity(Currency&amp;"ibor"&amp;Tenor,BB830,Trigger)</f>
        <v>45351</v>
      </c>
      <c r="BD830" s="246">
        <f>_xll.qlIndexFixing($AD$5,BA830,TRUE,_xll.ohTrigger(Trigger,Trigger6M))</f>
        <v>1.928095466885351E-2</v>
      </c>
      <c r="BE830" s="246" t="e">
        <f>IFERROR(_xll.qlIndexFixing($BF$1,BA830,,_xll.ohTrigger(Trigger,Trigger6M)),#N/A)</f>
        <v>#N/A</v>
      </c>
    </row>
    <row r="831" spans="52:57" ht="11.25" customHeight="1" x14ac:dyDescent="0.25">
      <c r="AZ831" s="102" t="s">
        <v>83</v>
      </c>
      <c r="BA831" s="101">
        <f>_xll.qlInterestRateIndexFixingDate(Currency&amp;"ibor"&amp;Tenor,BB831,Trigger)</f>
        <v>45170</v>
      </c>
      <c r="BB831" s="101">
        <f>_xll.qlCalendarAdvance(Calendar,BB830,AZ831,"f",,Trigger)</f>
        <v>45174</v>
      </c>
      <c r="BC831" s="101">
        <f>_xll.qlInterestRateIndexMaturity(Currency&amp;"ibor"&amp;Tenor,BB831,Trigger)</f>
        <v>45356</v>
      </c>
      <c r="BD831" s="246">
        <f>_xll.qlIndexFixing($AD$5,BA831,TRUE,_xll.ohTrigger(Trigger,Trigger6M))</f>
        <v>1.9320405800856907E-2</v>
      </c>
      <c r="BE831" s="246" t="e">
        <f>IFERROR(_xll.qlIndexFixing($BF$1,BA831,,_xll.ohTrigger(Trigger,Trigger6M)),#N/A)</f>
        <v>#N/A</v>
      </c>
    </row>
    <row r="832" spans="52:57" ht="11.25" customHeight="1" x14ac:dyDescent="0.25">
      <c r="AZ832" s="102" t="s">
        <v>83</v>
      </c>
      <c r="BA832" s="101">
        <f>_xll.qlInterestRateIndexFixingDate(Currency&amp;"ibor"&amp;Tenor,BB832,Trigger)</f>
        <v>45177</v>
      </c>
      <c r="BB832" s="101">
        <f>_xll.qlCalendarAdvance(Calendar,BB831,AZ832,"f",,Trigger)</f>
        <v>45181</v>
      </c>
      <c r="BC832" s="101">
        <f>_xll.qlInterestRateIndexMaturity(Currency&amp;"ibor"&amp;Tenor,BB832,Trigger)</f>
        <v>45363</v>
      </c>
      <c r="BD832" s="246">
        <f>_xll.qlIndexFixing($AD$5,BA832,TRUE,_xll.ohTrigger(Trigger,Trigger6M))</f>
        <v>1.9367633939892961E-2</v>
      </c>
      <c r="BE832" s="246" t="e">
        <f>IFERROR(_xll.qlIndexFixing($BF$1,BA832,,_xll.ohTrigger(Trigger,Trigger6M)),#N/A)</f>
        <v>#N/A</v>
      </c>
    </row>
    <row r="833" spans="52:57" ht="11.25" customHeight="1" x14ac:dyDescent="0.25">
      <c r="AZ833" s="102" t="s">
        <v>83</v>
      </c>
      <c r="BA833" s="101">
        <f>_xll.qlInterestRateIndexFixingDate(Currency&amp;"ibor"&amp;Tenor,BB833,Trigger)</f>
        <v>45184</v>
      </c>
      <c r="BB833" s="101">
        <f>_xll.qlCalendarAdvance(Calendar,BB832,AZ833,"f",,Trigger)</f>
        <v>45188</v>
      </c>
      <c r="BC833" s="101">
        <f>_xll.qlInterestRateIndexMaturity(Currency&amp;"ibor"&amp;Tenor,BB833,Trigger)</f>
        <v>45370</v>
      </c>
      <c r="BD833" s="246">
        <f>_xll.qlIndexFixing($AD$5,BA833,TRUE,_xll.ohTrigger(Trigger,Trigger6M))</f>
        <v>1.9414863195660777E-2</v>
      </c>
      <c r="BE833" s="246" t="e">
        <f>IFERROR(_xll.qlIndexFixing($BF$1,BA833,,_xll.ohTrigger(Trigger,Trigger6M)),#N/A)</f>
        <v>#N/A</v>
      </c>
    </row>
    <row r="834" spans="52:57" ht="11.25" customHeight="1" x14ac:dyDescent="0.25">
      <c r="AZ834" s="102" t="s">
        <v>83</v>
      </c>
      <c r="BA834" s="101">
        <f>_xll.qlInterestRateIndexFixingDate(Currency&amp;"ibor"&amp;Tenor,BB834,Trigger)</f>
        <v>45191</v>
      </c>
      <c r="BB834" s="101">
        <f>_xll.qlCalendarAdvance(Calendar,BB833,AZ834,"f",,Trigger)</f>
        <v>45195</v>
      </c>
      <c r="BC834" s="101">
        <f>_xll.qlInterestRateIndexMaturity(Currency&amp;"ibor"&amp;Tenor,BB834,Trigger)</f>
        <v>45377</v>
      </c>
      <c r="BD834" s="246">
        <f>_xll.qlIndexFixing($AD$5,BA834,TRUE,_xll.ohTrigger(Trigger,Trigger6M))</f>
        <v>1.9462093568188028E-2</v>
      </c>
      <c r="BE834" s="246" t="e">
        <f>IFERROR(_xll.qlIndexFixing($BF$1,BA834,,_xll.ohTrigger(Trigger,Trigger6M)),#N/A)</f>
        <v>#N/A</v>
      </c>
    </row>
    <row r="835" spans="52:57" ht="11.25" customHeight="1" x14ac:dyDescent="0.25">
      <c r="AZ835" s="102" t="s">
        <v>83</v>
      </c>
      <c r="BA835" s="101">
        <f>_xll.qlInterestRateIndexFixingDate(Currency&amp;"ibor"&amp;Tenor,BB835,Trigger)</f>
        <v>45198</v>
      </c>
      <c r="BB835" s="101">
        <f>_xll.qlCalendarAdvance(Calendar,BB834,AZ835,"f",,Trigger)</f>
        <v>45202</v>
      </c>
      <c r="BC835" s="101">
        <f>_xll.qlInterestRateIndexMaturity(Currency&amp;"ibor"&amp;Tenor,BB835,Trigger)</f>
        <v>45385</v>
      </c>
      <c r="BD835" s="246">
        <f>_xll.qlIndexFixing($AD$5,BA835,TRUE,_xll.ohTrigger(Trigger,Trigger6M))</f>
        <v>1.9513225870257764E-2</v>
      </c>
      <c r="BE835" s="246" t="e">
        <f>IFERROR(_xll.qlIndexFixing($BF$1,BA835,,_xll.ohTrigger(Trigger,Trigger6M)),#N/A)</f>
        <v>#N/A</v>
      </c>
    </row>
    <row r="836" spans="52:57" ht="11.25" customHeight="1" x14ac:dyDescent="0.25">
      <c r="AZ836" s="102" t="s">
        <v>83</v>
      </c>
      <c r="BA836" s="101">
        <f>_xll.qlInterestRateIndexFixingDate(Currency&amp;"ibor"&amp;Tenor,BB836,Trigger)</f>
        <v>45205</v>
      </c>
      <c r="BB836" s="101">
        <f>_xll.qlCalendarAdvance(Calendar,BB835,AZ836,"f",,Trigger)</f>
        <v>45209</v>
      </c>
      <c r="BC836" s="101">
        <f>_xll.qlInterestRateIndexMaturity(Currency&amp;"ibor"&amp;Tenor,BB836,Trigger)</f>
        <v>45392</v>
      </c>
      <c r="BD836" s="246">
        <f>_xll.qlIndexFixing($AD$5,BA836,TRUE,_xll.ohTrigger(Trigger,Trigger6M))</f>
        <v>1.9560461106850259E-2</v>
      </c>
      <c r="BE836" s="246" t="e">
        <f>IFERROR(_xll.qlIndexFixing($BF$1,BA836,,_xll.ohTrigger(Trigger,Trigger6M)),#N/A)</f>
        <v>#N/A</v>
      </c>
    </row>
    <row r="837" spans="52:57" ht="11.25" customHeight="1" x14ac:dyDescent="0.25">
      <c r="AZ837" s="102" t="s">
        <v>83</v>
      </c>
      <c r="BA837" s="101">
        <f>_xll.qlInterestRateIndexFixingDate(Currency&amp;"ibor"&amp;Tenor,BB837,Trigger)</f>
        <v>45212</v>
      </c>
      <c r="BB837" s="101">
        <f>_xll.qlCalendarAdvance(Calendar,BB836,AZ837,"f",,Trigger)</f>
        <v>45216</v>
      </c>
      <c r="BC837" s="101">
        <f>_xll.qlInterestRateIndexMaturity(Currency&amp;"ibor"&amp;Tenor,BB837,Trigger)</f>
        <v>45399</v>
      </c>
      <c r="BD837" s="246">
        <f>_xll.qlIndexFixing($AD$5,BA837,TRUE,_xll.ohTrigger(Trigger,Trigger6M))</f>
        <v>1.9607697466480157E-2</v>
      </c>
      <c r="BE837" s="246" t="e">
        <f>IFERROR(_xll.qlIndexFixing($BF$1,BA837,,_xll.ohTrigger(Trigger,Trigger6M)),#N/A)</f>
        <v>#N/A</v>
      </c>
    </row>
    <row r="838" spans="52:57" ht="11.25" customHeight="1" x14ac:dyDescent="0.25">
      <c r="AZ838" s="102" t="s">
        <v>83</v>
      </c>
      <c r="BA838" s="101">
        <f>_xll.qlInterestRateIndexFixingDate(Currency&amp;"ibor"&amp;Tenor,BB838,Trigger)</f>
        <v>45219</v>
      </c>
      <c r="BB838" s="101">
        <f>_xll.qlCalendarAdvance(Calendar,BB837,AZ838,"f",,Trigger)</f>
        <v>45223</v>
      </c>
      <c r="BC838" s="101">
        <f>_xll.qlInterestRateIndexMaturity(Currency&amp;"ibor"&amp;Tenor,BB838,Trigger)</f>
        <v>45406</v>
      </c>
      <c r="BD838" s="246">
        <f>_xll.qlIndexFixing($AD$5,BA838,TRUE,_xll.ohTrigger(Trigger,Trigger6M))</f>
        <v>1.9654934949173662E-2</v>
      </c>
      <c r="BE838" s="246" t="e">
        <f>IFERROR(_xll.qlIndexFixing($BF$1,BA838,,_xll.ohTrigger(Trigger,Trigger6M)),#N/A)</f>
        <v>#N/A</v>
      </c>
    </row>
    <row r="839" spans="52:57" ht="11.25" customHeight="1" x14ac:dyDescent="0.25">
      <c r="AZ839" s="102" t="s">
        <v>83</v>
      </c>
      <c r="BA839" s="101">
        <f>_xll.qlInterestRateIndexFixingDate(Currency&amp;"ibor"&amp;Tenor,BB839,Trigger)</f>
        <v>45226</v>
      </c>
      <c r="BB839" s="101">
        <f>_xll.qlCalendarAdvance(Calendar,BB838,AZ839,"f",,Trigger)</f>
        <v>45230</v>
      </c>
      <c r="BC839" s="101">
        <f>_xll.qlInterestRateIndexMaturity(Currency&amp;"ibor"&amp;Tenor,BB839,Trigger)</f>
        <v>45412</v>
      </c>
      <c r="BD839" s="246">
        <f>_xll.qlIndexFixing($AD$5,BA839,TRUE,_xll.ohTrigger(Trigger,Trigger6M))</f>
        <v>1.9698262183130186E-2</v>
      </c>
      <c r="BE839" s="246" t="e">
        <f>IFERROR(_xll.qlIndexFixing($BF$1,BA839,,_xll.ohTrigger(Trigger,Trigger6M)),#N/A)</f>
        <v>#N/A</v>
      </c>
    </row>
    <row r="840" spans="52:57" ht="11.25" customHeight="1" x14ac:dyDescent="0.25">
      <c r="AZ840" s="102" t="s">
        <v>83</v>
      </c>
      <c r="BA840" s="101">
        <f>_xll.qlInterestRateIndexFixingDate(Currency&amp;"ibor"&amp;Tenor,BB840,Trigger)</f>
        <v>45233</v>
      </c>
      <c r="BB840" s="101">
        <f>_xll.qlCalendarAdvance(Calendar,BB839,AZ840,"f",,Trigger)</f>
        <v>45237</v>
      </c>
      <c r="BC840" s="101">
        <f>_xll.qlInterestRateIndexMaturity(Currency&amp;"ibor"&amp;Tenor,BB840,Trigger)</f>
        <v>45419</v>
      </c>
      <c r="BD840" s="246">
        <f>_xll.qlIndexFixing($AD$5,BA840,TRUE,_xll.ohTrigger(Trigger,Trigger6M))</f>
        <v>1.9745499256764793E-2</v>
      </c>
      <c r="BE840" s="246" t="e">
        <f>IFERROR(_xll.qlIndexFixing($BF$1,BA840,,_xll.ohTrigger(Trigger,Trigger6M)),#N/A)</f>
        <v>#N/A</v>
      </c>
    </row>
    <row r="841" spans="52:57" ht="11.25" customHeight="1" x14ac:dyDescent="0.25">
      <c r="AZ841" s="102" t="s">
        <v>83</v>
      </c>
      <c r="BA841" s="101">
        <f>_xll.qlInterestRateIndexFixingDate(Currency&amp;"ibor"&amp;Tenor,BB841,Trigger)</f>
        <v>45240</v>
      </c>
      <c r="BB841" s="101">
        <f>_xll.qlCalendarAdvance(Calendar,BB840,AZ841,"f",,Trigger)</f>
        <v>45244</v>
      </c>
      <c r="BC841" s="101">
        <f>_xll.qlInterestRateIndexMaturity(Currency&amp;"ibor"&amp;Tenor,BB841,Trigger)</f>
        <v>45426</v>
      </c>
      <c r="BD841" s="246">
        <f>_xll.qlIndexFixing($AD$5,BA841,TRUE,_xll.ohTrigger(Trigger,Trigger6M))</f>
        <v>1.9792737447343743E-2</v>
      </c>
      <c r="BE841" s="246" t="e">
        <f>IFERROR(_xll.qlIndexFixing($BF$1,BA841,,_xll.ohTrigger(Trigger,Trigger6M)),#N/A)</f>
        <v>#N/A</v>
      </c>
    </row>
    <row r="842" spans="52:57" ht="11.25" customHeight="1" x14ac:dyDescent="0.25">
      <c r="AZ842" s="102" t="s">
        <v>83</v>
      </c>
      <c r="BA842" s="101">
        <f>_xll.qlInterestRateIndexFixingDate(Currency&amp;"ibor"&amp;Tenor,BB842,Trigger)</f>
        <v>45247</v>
      </c>
      <c r="BB842" s="101">
        <f>_xll.qlCalendarAdvance(Calendar,BB841,AZ842,"f",,Trigger)</f>
        <v>45251</v>
      </c>
      <c r="BC842" s="101">
        <f>_xll.qlInterestRateIndexMaturity(Currency&amp;"ibor"&amp;Tenor,BB842,Trigger)</f>
        <v>45433</v>
      </c>
      <c r="BD842" s="246">
        <f>_xll.qlIndexFixing($AD$5,BA842,TRUE,_xll.ohTrigger(Trigger,Trigger6M))</f>
        <v>1.9839976754892505E-2</v>
      </c>
      <c r="BE842" s="246" t="e">
        <f>IFERROR(_xll.qlIndexFixing($BF$1,BA842,,_xll.ohTrigger(Trigger,Trigger6M)),#N/A)</f>
        <v>#N/A</v>
      </c>
    </row>
    <row r="843" spans="52:57" ht="11.25" customHeight="1" x14ac:dyDescent="0.25">
      <c r="AZ843" s="102" t="s">
        <v>83</v>
      </c>
      <c r="BA843" s="101">
        <f>_xll.qlInterestRateIndexFixingDate(Currency&amp;"ibor"&amp;Tenor,BB843,Trigger)</f>
        <v>45254</v>
      </c>
      <c r="BB843" s="101">
        <f>_xll.qlCalendarAdvance(Calendar,BB842,AZ843,"f",,Trigger)</f>
        <v>45258</v>
      </c>
      <c r="BC843" s="101">
        <f>_xll.qlInterestRateIndexMaturity(Currency&amp;"ibor"&amp;Tenor,BB843,Trigger)</f>
        <v>45440</v>
      </c>
      <c r="BD843" s="246">
        <f>_xll.qlIndexFixing($AD$5,BA843,TRUE,_xll.ohTrigger(Trigger,Trigger6M))</f>
        <v>1.9887217179437873E-2</v>
      </c>
      <c r="BE843" s="246" t="e">
        <f>IFERROR(_xll.qlIndexFixing($BF$1,BA843,,_xll.ohTrigger(Trigger,Trigger6M)),#N/A)</f>
        <v>#N/A</v>
      </c>
    </row>
    <row r="844" spans="52:57" ht="11.25" customHeight="1" x14ac:dyDescent="0.25">
      <c r="AZ844" s="102" t="s">
        <v>83</v>
      </c>
      <c r="BA844" s="101">
        <f>_xll.qlInterestRateIndexFixingDate(Currency&amp;"ibor"&amp;Tenor,BB844,Trigger)</f>
        <v>45261</v>
      </c>
      <c r="BB844" s="101">
        <f>_xll.qlCalendarAdvance(Calendar,BB843,AZ844,"f",,Trigger)</f>
        <v>45265</v>
      </c>
      <c r="BC844" s="101">
        <f>_xll.qlInterestRateIndexMaturity(Currency&amp;"ibor"&amp;Tenor,BB844,Trigger)</f>
        <v>45448</v>
      </c>
      <c r="BD844" s="246">
        <f>_xll.qlIndexFixing($AD$5,BA844,TRUE,_xll.ohTrigger(Trigger,Trigger6M))</f>
        <v>1.9938383431173115E-2</v>
      </c>
      <c r="BE844" s="246" t="e">
        <f>IFERROR(_xll.qlIndexFixing($BF$1,BA844,,_xll.ohTrigger(Trigger,Trigger6M)),#N/A)</f>
        <v>#N/A</v>
      </c>
    </row>
    <row r="845" spans="52:57" ht="11.25" customHeight="1" x14ac:dyDescent="0.25">
      <c r="AZ845" s="102" t="s">
        <v>83</v>
      </c>
      <c r="BA845" s="101">
        <f>_xll.qlInterestRateIndexFixingDate(Currency&amp;"ibor"&amp;Tenor,BB845,Trigger)</f>
        <v>45268</v>
      </c>
      <c r="BB845" s="101">
        <f>_xll.qlCalendarAdvance(Calendar,BB844,AZ845,"f",,Trigger)</f>
        <v>45272</v>
      </c>
      <c r="BC845" s="101">
        <f>_xll.qlInterestRateIndexMaturity(Currency&amp;"ibor"&amp;Tenor,BB845,Trigger)</f>
        <v>45455</v>
      </c>
      <c r="BD845" s="246">
        <f>_xll.qlIndexFixing($AD$5,BA845,TRUE,_xll.ohTrigger(Trigger,Trigger6M))</f>
        <v>1.9985628776061887E-2</v>
      </c>
      <c r="BE845" s="246" t="e">
        <f>IFERROR(_xll.qlIndexFixing($BF$1,BA845,,_xll.ohTrigger(Trigger,Trigger6M)),#N/A)</f>
        <v>#N/A</v>
      </c>
    </row>
    <row r="846" spans="52:57" ht="11.25" customHeight="1" x14ac:dyDescent="0.25">
      <c r="AZ846" s="102" t="s">
        <v>83</v>
      </c>
      <c r="BA846" s="101">
        <f>_xll.qlInterestRateIndexFixingDate(Currency&amp;"ibor"&amp;Tenor,BB846,Trigger)</f>
        <v>45275</v>
      </c>
      <c r="BB846" s="101">
        <f>_xll.qlCalendarAdvance(Calendar,BB845,AZ846,"f",,Trigger)</f>
        <v>45279</v>
      </c>
      <c r="BC846" s="101">
        <f>_xll.qlInterestRateIndexMaturity(Currency&amp;"ibor"&amp;Tenor,BB846,Trigger)</f>
        <v>45462</v>
      </c>
      <c r="BD846" s="246">
        <f>_xll.qlIndexFixing($AD$5,BA846,TRUE,_xll.ohTrigger(Trigger,Trigger6M))</f>
        <v>2.0032875244228306E-2</v>
      </c>
      <c r="BE846" s="246" t="e">
        <f>IFERROR(_xll.qlIndexFixing($BF$1,BA846,,_xll.ohTrigger(Trigger,Trigger6M)),#N/A)</f>
        <v>#N/A</v>
      </c>
    </row>
    <row r="847" spans="52:57" ht="11.25" customHeight="1" x14ac:dyDescent="0.25">
      <c r="AZ847" s="102" t="s">
        <v>83</v>
      </c>
      <c r="BA847" s="101">
        <f>_xll.qlInterestRateIndexFixingDate(Currency&amp;"ibor"&amp;Tenor,BB847,Trigger)</f>
        <v>45281</v>
      </c>
      <c r="BB847" s="101">
        <f>_xll.qlCalendarAdvance(Calendar,BB846,AZ847,"f",,Trigger)</f>
        <v>45287</v>
      </c>
      <c r="BC847" s="101">
        <f>_xll.qlInterestRateIndexMaturity(Currency&amp;"ibor"&amp;Tenor,BB847,Trigger)</f>
        <v>45470</v>
      </c>
      <c r="BD847" s="246">
        <f>_xll.qlIndexFixing($AD$5,BA847,TRUE,_xll.ohTrigger(Trigger,Trigger6M))</f>
        <v>2.0086872583322354E-2</v>
      </c>
      <c r="BE847" s="246" t="e">
        <f>IFERROR(_xll.qlIndexFixing($BF$1,BA847,,_xll.ohTrigger(Trigger,Trigger6M)),#N/A)</f>
        <v>#N/A</v>
      </c>
    </row>
    <row r="848" spans="52:57" ht="11.25" customHeight="1" x14ac:dyDescent="0.25">
      <c r="AZ848" s="102" t="s">
        <v>83</v>
      </c>
      <c r="BA848" s="101">
        <f>_xll.qlInterestRateIndexFixingDate(Currency&amp;"ibor"&amp;Tenor,BB848,Trigger)</f>
        <v>45289</v>
      </c>
      <c r="BB848" s="101">
        <f>_xll.qlCalendarAdvance(Calendar,BB847,AZ848,"f",,Trigger)</f>
        <v>45294</v>
      </c>
      <c r="BC848" s="101">
        <f>_xll.qlInterestRateIndexMaturity(Currency&amp;"ibor"&amp;Tenor,BB848,Trigger)</f>
        <v>45476</v>
      </c>
      <c r="BD848" s="246">
        <f>_xll.qlIndexFixing($AD$5,BA848,TRUE,_xll.ohTrigger(Trigger,Trigger6M))</f>
        <v>2.0130185579222037E-2</v>
      </c>
      <c r="BE848" s="246" t="e">
        <f>IFERROR(_xll.qlIndexFixing($BF$1,BA848,,_xll.ohTrigger(Trigger,Trigger6M)),#N/A)</f>
        <v>#N/A</v>
      </c>
    </row>
    <row r="849" spans="52:57" ht="11.25" customHeight="1" x14ac:dyDescent="0.25">
      <c r="AZ849" s="102" t="s">
        <v>83</v>
      </c>
      <c r="BA849" s="101">
        <f>_xll.qlInterestRateIndexFixingDate(Currency&amp;"ibor"&amp;Tenor,BB849,Trigger)</f>
        <v>45299</v>
      </c>
      <c r="BB849" s="101">
        <f>_xll.qlCalendarAdvance(Calendar,BB848,AZ849,"f",,Trigger)</f>
        <v>45301</v>
      </c>
      <c r="BC849" s="101">
        <f>_xll.qlInterestRateIndexMaturity(Currency&amp;"ibor"&amp;Tenor,BB849,Trigger)</f>
        <v>45483</v>
      </c>
      <c r="BD849" s="246">
        <f>_xll.qlIndexFixing($AD$5,BA849,TRUE,_xll.ohTrigger(Trigger,Trigger6M))</f>
        <v>2.0177432865897172E-2</v>
      </c>
      <c r="BE849" s="246" t="e">
        <f>IFERROR(_xll.qlIndexFixing($BF$1,BA849,,_xll.ohTrigger(Trigger,Trigger6M)),#N/A)</f>
        <v>#N/A</v>
      </c>
    </row>
    <row r="850" spans="52:57" ht="11.25" customHeight="1" x14ac:dyDescent="0.25">
      <c r="AZ850" s="102" t="s">
        <v>83</v>
      </c>
      <c r="BA850" s="101">
        <f>_xll.qlInterestRateIndexFixingDate(Currency&amp;"ibor"&amp;Tenor,BB850,Trigger)</f>
        <v>45306</v>
      </c>
      <c r="BB850" s="101">
        <f>_xll.qlCalendarAdvance(Calendar,BB849,AZ850,"f",,Trigger)</f>
        <v>45308</v>
      </c>
      <c r="BC850" s="101">
        <f>_xll.qlInterestRateIndexMaturity(Currency&amp;"ibor"&amp;Tenor,BB850,Trigger)</f>
        <v>45490</v>
      </c>
      <c r="BD850" s="246">
        <f>_xll.qlIndexFixing($AD$5,BA850,TRUE,_xll.ohTrigger(Trigger,Trigger6M))</f>
        <v>2.0224681269757329E-2</v>
      </c>
      <c r="BE850" s="246" t="e">
        <f>IFERROR(_xll.qlIndexFixing($BF$1,BA850,,_xll.ohTrigger(Trigger,Trigger6M)),#N/A)</f>
        <v>#N/A</v>
      </c>
    </row>
    <row r="851" spans="52:57" ht="11.25" customHeight="1" x14ac:dyDescent="0.25">
      <c r="AZ851" s="102" t="s">
        <v>83</v>
      </c>
      <c r="BA851" s="101">
        <f>_xll.qlInterestRateIndexFixingDate(Currency&amp;"ibor"&amp;Tenor,BB851,Trigger)</f>
        <v>45313</v>
      </c>
      <c r="BB851" s="101">
        <f>_xll.qlCalendarAdvance(Calendar,BB850,AZ851,"f",,Trigger)</f>
        <v>45315</v>
      </c>
      <c r="BC851" s="101">
        <f>_xll.qlInterestRateIndexMaturity(Currency&amp;"ibor"&amp;Tenor,BB851,Trigger)</f>
        <v>45497</v>
      </c>
      <c r="BD851" s="246">
        <f>_xll.qlIndexFixing($AD$5,BA851,TRUE,_xll.ohTrigger(Trigger,Trigger6M))</f>
        <v>2.0271930790829305E-2</v>
      </c>
      <c r="BE851" s="246" t="e">
        <f>IFERROR(_xll.qlIndexFixing($BF$1,BA851,,_xll.ohTrigger(Trigger,Trigger6M)),#N/A)</f>
        <v>#N/A</v>
      </c>
    </row>
    <row r="852" spans="52:57" ht="11.25" customHeight="1" x14ac:dyDescent="0.25">
      <c r="AZ852" s="102" t="s">
        <v>83</v>
      </c>
      <c r="BA852" s="101">
        <f>_xll.qlInterestRateIndexFixingDate(Currency&amp;"ibor"&amp;Tenor,BB852,Trigger)</f>
        <v>45320</v>
      </c>
      <c r="BB852" s="101">
        <f>_xll.qlCalendarAdvance(Calendar,BB851,AZ852,"f",,Trigger)</f>
        <v>45322</v>
      </c>
      <c r="BC852" s="101">
        <f>_xll.qlInterestRateIndexMaturity(Currency&amp;"ibor"&amp;Tenor,BB852,Trigger)</f>
        <v>45504</v>
      </c>
      <c r="BD852" s="246">
        <f>_xll.qlIndexFixing($AD$5,BA852,TRUE,_xll.ohTrigger(Trigger,Trigger6M))</f>
        <v>2.0274530647788034E-2</v>
      </c>
      <c r="BE852" s="246" t="e">
        <f>IFERROR(_xll.qlIndexFixing($BF$1,BA852,,_xll.ohTrigger(Trigger,Trigger6M)),#N/A)</f>
        <v>#N/A</v>
      </c>
    </row>
    <row r="853" spans="52:57" ht="11.25" customHeight="1" x14ac:dyDescent="0.25">
      <c r="AZ853" s="102" t="s">
        <v>83</v>
      </c>
      <c r="BA853" s="101">
        <f>_xll.qlInterestRateIndexFixingDate(Currency&amp;"ibor"&amp;Tenor,BB853,Trigger)</f>
        <v>45327</v>
      </c>
      <c r="BB853" s="101">
        <f>_xll.qlCalendarAdvance(Calendar,BB852,AZ853,"f",,Trigger)</f>
        <v>45329</v>
      </c>
      <c r="BC853" s="101">
        <f>_xll.qlInterestRateIndexMaturity(Currency&amp;"ibor"&amp;Tenor,BB853,Trigger)</f>
        <v>45511</v>
      </c>
      <c r="BD853" s="246">
        <f>_xll.qlIndexFixing($AD$5,BA853,TRUE,_xll.ohTrigger(Trigger,Trigger6M))</f>
        <v>2.0276940910089428E-2</v>
      </c>
      <c r="BE853" s="246" t="e">
        <f>IFERROR(_xll.qlIndexFixing($BF$1,BA853,,_xll.ohTrigger(Trigger,Trigger6M)),#N/A)</f>
        <v>#N/A</v>
      </c>
    </row>
    <row r="854" spans="52:57" ht="11.25" customHeight="1" x14ac:dyDescent="0.25">
      <c r="AZ854" s="102" t="s">
        <v>83</v>
      </c>
      <c r="BA854" s="101">
        <f>_xll.qlInterestRateIndexFixingDate(Currency&amp;"ibor"&amp;Tenor,BB854,Trigger)</f>
        <v>45334</v>
      </c>
      <c r="BB854" s="101">
        <f>_xll.qlCalendarAdvance(Calendar,BB853,AZ854,"f",,Trigger)</f>
        <v>45336</v>
      </c>
      <c r="BC854" s="101">
        <f>_xll.qlInterestRateIndexMaturity(Currency&amp;"ibor"&amp;Tenor,BB854,Trigger)</f>
        <v>45518</v>
      </c>
      <c r="BD854" s="246">
        <f>_xll.qlIndexFixing($AD$5,BA854,TRUE,_xll.ohTrigger(Trigger,Trigger6M))</f>
        <v>2.027916157704656E-2</v>
      </c>
      <c r="BE854" s="246" t="e">
        <f>IFERROR(_xll.qlIndexFixing($BF$1,BA854,,_xll.ohTrigger(Trigger,Trigger6M)),#N/A)</f>
        <v>#N/A</v>
      </c>
    </row>
    <row r="855" spans="52:57" ht="11.25" customHeight="1" x14ac:dyDescent="0.25">
      <c r="AZ855" s="102" t="s">
        <v>83</v>
      </c>
      <c r="BA855" s="101">
        <f>_xll.qlInterestRateIndexFixingDate(Currency&amp;"ibor"&amp;Tenor,BB855,Trigger)</f>
        <v>45341</v>
      </c>
      <c r="BB855" s="101">
        <f>_xll.qlCalendarAdvance(Calendar,BB854,AZ855,"f",,Trigger)</f>
        <v>45343</v>
      </c>
      <c r="BC855" s="101">
        <f>_xll.qlInterestRateIndexMaturity(Currency&amp;"ibor"&amp;Tenor,BB855,Trigger)</f>
        <v>45525</v>
      </c>
      <c r="BD855" s="246">
        <f>_xll.qlIndexFixing($AD$5,BA855,TRUE,_xll.ohTrigger(Trigger,Trigger6M))</f>
        <v>2.0281192648027413E-2</v>
      </c>
      <c r="BE855" s="246" t="e">
        <f>IFERROR(_xll.qlIndexFixing($BF$1,BA855,,_xll.ohTrigger(Trigger,Trigger6M)),#N/A)</f>
        <v>#N/A</v>
      </c>
    </row>
    <row r="856" spans="52:57" ht="11.25" customHeight="1" x14ac:dyDescent="0.25">
      <c r="AZ856" s="102" t="s">
        <v>83</v>
      </c>
      <c r="BA856" s="101">
        <f>_xll.qlInterestRateIndexFixingDate(Currency&amp;"ibor"&amp;Tenor,BB856,Trigger)</f>
        <v>45348</v>
      </c>
      <c r="BB856" s="101">
        <f>_xll.qlCalendarAdvance(Calendar,BB855,AZ856,"f",,Trigger)</f>
        <v>45350</v>
      </c>
      <c r="BC856" s="101">
        <f>_xll.qlInterestRateIndexMaturity(Currency&amp;"ibor"&amp;Tenor,BB856,Trigger)</f>
        <v>45532</v>
      </c>
      <c r="BD856" s="246">
        <f>_xll.qlIndexFixing($AD$5,BA856,TRUE,_xll.ohTrigger(Trigger,Trigger6M))</f>
        <v>2.0283034122454861E-2</v>
      </c>
      <c r="BE856" s="246" t="e">
        <f>IFERROR(_xll.qlIndexFixing($BF$1,BA856,,_xll.ohTrigger(Trigger,Trigger6M)),#N/A)</f>
        <v>#N/A</v>
      </c>
    </row>
    <row r="857" spans="52:57" ht="11.25" customHeight="1" x14ac:dyDescent="0.25">
      <c r="AZ857" s="102" t="s">
        <v>83</v>
      </c>
      <c r="BA857" s="101">
        <f>_xll.qlInterestRateIndexFixingDate(Currency&amp;"ibor"&amp;Tenor,BB857,Trigger)</f>
        <v>45355</v>
      </c>
      <c r="BB857" s="101">
        <f>_xll.qlCalendarAdvance(Calendar,BB856,AZ857,"f",,Trigger)</f>
        <v>45357</v>
      </c>
      <c r="BC857" s="101">
        <f>_xll.qlInterestRateIndexMaturity(Currency&amp;"ibor"&amp;Tenor,BB857,Trigger)</f>
        <v>45541</v>
      </c>
      <c r="BD857" s="246">
        <f>_xll.qlIndexFixing($AD$5,BA857,TRUE,_xll.ohTrigger(Trigger,Trigger6M))</f>
        <v>2.0282596741764667E-2</v>
      </c>
      <c r="BE857" s="246" t="e">
        <f>IFERROR(_xll.qlIndexFixing($BF$1,BA857,,_xll.ohTrigger(Trigger,Trigger6M)),#N/A)</f>
        <v>#N/A</v>
      </c>
    </row>
    <row r="858" spans="52:57" ht="11.25" customHeight="1" x14ac:dyDescent="0.25">
      <c r="AZ858" s="102" t="s">
        <v>83</v>
      </c>
      <c r="BA858" s="101">
        <f>_xll.qlInterestRateIndexFixingDate(Currency&amp;"ibor"&amp;Tenor,BB858,Trigger)</f>
        <v>45362</v>
      </c>
      <c r="BB858" s="101">
        <f>_xll.qlCalendarAdvance(Calendar,BB857,AZ858,"f",,Trigger)</f>
        <v>45364</v>
      </c>
      <c r="BC858" s="101">
        <f>_xll.qlInterestRateIndexMaturity(Currency&amp;"ibor"&amp;Tenor,BB858,Trigger)</f>
        <v>45548</v>
      </c>
      <c r="BD858" s="246">
        <f>_xll.qlIndexFixing($AD$5,BA858,TRUE,_xll.ohTrigger(Trigger,Trigger6M))</f>
        <v>2.0284503347091764E-2</v>
      </c>
      <c r="BE858" s="246" t="e">
        <f>IFERROR(_xll.qlIndexFixing($BF$1,BA858,,_xll.ohTrigger(Trigger,Trigger6M)),#N/A)</f>
        <v>#N/A</v>
      </c>
    </row>
    <row r="859" spans="52:57" ht="11.25" customHeight="1" x14ac:dyDescent="0.25">
      <c r="AZ859" s="102" t="s">
        <v>83</v>
      </c>
      <c r="BA859" s="101">
        <f>_xll.qlInterestRateIndexFixingDate(Currency&amp;"ibor"&amp;Tenor,BB859,Trigger)</f>
        <v>45369</v>
      </c>
      <c r="BB859" s="101">
        <f>_xll.qlCalendarAdvance(Calendar,BB858,AZ859,"f",,Trigger)</f>
        <v>45371</v>
      </c>
      <c r="BC859" s="101">
        <f>_xll.qlInterestRateIndexMaturity(Currency&amp;"ibor"&amp;Tenor,BB859,Trigger)</f>
        <v>45555</v>
      </c>
      <c r="BD859" s="246">
        <f>_xll.qlIndexFixing($AD$5,BA859,TRUE,_xll.ohTrigger(Trigger,Trigger6M))</f>
        <v>2.0286222395273393E-2</v>
      </c>
      <c r="BE859" s="246" t="e">
        <f>IFERROR(_xll.qlIndexFixing($BF$1,BA859,,_xll.ohTrigger(Trigger,Trigger6M)),#N/A)</f>
        <v>#N/A</v>
      </c>
    </row>
    <row r="860" spans="52:57" ht="11.25" customHeight="1" x14ac:dyDescent="0.25">
      <c r="AZ860" s="102" t="s">
        <v>83</v>
      </c>
      <c r="BA860" s="101">
        <f>_xll.qlInterestRateIndexFixingDate(Currency&amp;"ibor"&amp;Tenor,BB860,Trigger)</f>
        <v>45376</v>
      </c>
      <c r="BB860" s="101">
        <f>_xll.qlCalendarAdvance(Calendar,BB859,AZ860,"f",,Trigger)</f>
        <v>45378</v>
      </c>
      <c r="BC860" s="101">
        <f>_xll.qlInterestRateIndexMaturity(Currency&amp;"ibor"&amp;Tenor,BB860,Trigger)</f>
        <v>45562</v>
      </c>
      <c r="BD860" s="246">
        <f>_xll.qlIndexFixing($AD$5,BA860,TRUE,_xll.ohTrigger(Trigger,Trigger6M))</f>
        <v>2.0287753885819947E-2</v>
      </c>
      <c r="BE860" s="246" t="e">
        <f>IFERROR(_xll.qlIndexFixing($BF$1,BA860,,_xll.ohTrigger(Trigger,Trigger6M)),#N/A)</f>
        <v>#N/A</v>
      </c>
    </row>
    <row r="861" spans="52:57" ht="11.25" customHeight="1" x14ac:dyDescent="0.25">
      <c r="AZ861" s="102" t="s">
        <v>83</v>
      </c>
      <c r="BA861" s="101">
        <f>_xll.qlInterestRateIndexFixingDate(Currency&amp;"ibor"&amp;Tenor,BB861,Trigger)</f>
        <v>45379</v>
      </c>
      <c r="BB861" s="101">
        <f>_xll.qlCalendarAdvance(Calendar,BB860,AZ861,"f",,Trigger)</f>
        <v>45385</v>
      </c>
      <c r="BC861" s="101">
        <f>_xll.qlInterestRateIndexMaturity(Currency&amp;"ibor"&amp;Tenor,BB861,Trigger)</f>
        <v>45568</v>
      </c>
      <c r="BD861" s="246">
        <f>_xll.qlIndexFixing($AD$5,BA861,TRUE,_xll.ohTrigger(Trigger,Trigger6M))</f>
        <v>2.0289227251534023E-2</v>
      </c>
      <c r="BE861" s="246" t="e">
        <f>IFERROR(_xll.qlIndexFixing($BF$1,BA861,,_xll.ohTrigger(Trigger,Trigger6M)),#N/A)</f>
        <v>#N/A</v>
      </c>
    </row>
    <row r="862" spans="52:57" ht="11.25" customHeight="1" x14ac:dyDescent="0.25">
      <c r="AZ862" s="102" t="s">
        <v>83</v>
      </c>
      <c r="BA862" s="101">
        <f>_xll.qlInterestRateIndexFixingDate(Currency&amp;"ibor"&amp;Tenor,BB862,Trigger)</f>
        <v>45390</v>
      </c>
      <c r="BB862" s="101">
        <f>_xll.qlCalendarAdvance(Calendar,BB861,AZ862,"f",,Trigger)</f>
        <v>45392</v>
      </c>
      <c r="BC862" s="101">
        <f>_xll.qlInterestRateIndexMaturity(Currency&amp;"ibor"&amp;Tenor,BB862,Trigger)</f>
        <v>45575</v>
      </c>
      <c r="BD862" s="246">
        <f>_xll.qlIndexFixing($AD$5,BA862,TRUE,_xll.ohTrigger(Trigger,Trigger6M))</f>
        <v>2.0290158604937603E-2</v>
      </c>
      <c r="BE862" s="246" t="e">
        <f>IFERROR(_xll.qlIndexFixing($BF$1,BA862,,_xll.ohTrigger(Trigger,Trigger6M)),#N/A)</f>
        <v>#N/A</v>
      </c>
    </row>
    <row r="863" spans="52:57" ht="11.25" customHeight="1" x14ac:dyDescent="0.25">
      <c r="AZ863" s="102" t="s">
        <v>83</v>
      </c>
      <c r="BA863" s="101">
        <f>_xll.qlInterestRateIndexFixingDate(Currency&amp;"ibor"&amp;Tenor,BB863,Trigger)</f>
        <v>45397</v>
      </c>
      <c r="BB863" s="101">
        <f>_xll.qlCalendarAdvance(Calendar,BB862,AZ863,"f",,Trigger)</f>
        <v>45399</v>
      </c>
      <c r="BC863" s="101">
        <f>_xll.qlInterestRateIndexMaturity(Currency&amp;"ibor"&amp;Tenor,BB863,Trigger)</f>
        <v>45582</v>
      </c>
      <c r="BD863" s="246">
        <f>_xll.qlIndexFixing($AD$5,BA863,TRUE,_xll.ohTrigger(Trigger,Trigger6M))</f>
        <v>2.0290901384954332E-2</v>
      </c>
      <c r="BE863" s="246" t="e">
        <f>IFERROR(_xll.qlIndexFixing($BF$1,BA863,,_xll.ohTrigger(Trigger,Trigger6M)),#N/A)</f>
        <v>#N/A</v>
      </c>
    </row>
    <row r="864" spans="52:57" ht="11.25" customHeight="1" x14ac:dyDescent="0.25">
      <c r="AZ864" s="102" t="s">
        <v>83</v>
      </c>
      <c r="BA864" s="101">
        <f>_xll.qlInterestRateIndexFixingDate(Currency&amp;"ibor"&amp;Tenor,BB864,Trigger)</f>
        <v>45404</v>
      </c>
      <c r="BB864" s="101">
        <f>_xll.qlCalendarAdvance(Calendar,BB863,AZ864,"f",,Trigger)</f>
        <v>45406</v>
      </c>
      <c r="BC864" s="101">
        <f>_xll.qlInterestRateIndexMaturity(Currency&amp;"ibor"&amp;Tenor,BB864,Trigger)</f>
        <v>45589</v>
      </c>
      <c r="BD864" s="246">
        <f>_xll.qlIndexFixing($AD$5,BA864,TRUE,_xll.ohTrigger(Trigger,Trigger6M))</f>
        <v>2.0291455591373669E-2</v>
      </c>
      <c r="BE864" s="246" t="e">
        <f>IFERROR(_xll.qlIndexFixing($BF$1,BA864,,_xll.ohTrigger(Trigger,Trigger6M)),#N/A)</f>
        <v>#N/A</v>
      </c>
    </row>
    <row r="865" spans="52:57" ht="11.25" customHeight="1" x14ac:dyDescent="0.25">
      <c r="AZ865" s="102" t="s">
        <v>83</v>
      </c>
      <c r="BA865" s="101">
        <f>_xll.qlInterestRateIndexFixingDate(Currency&amp;"ibor"&amp;Tenor,BB865,Trigger)</f>
        <v>45411</v>
      </c>
      <c r="BB865" s="101">
        <f>_xll.qlCalendarAdvance(Calendar,BB864,AZ865,"f",,Trigger)</f>
        <v>45414</v>
      </c>
      <c r="BC865" s="101">
        <f>_xll.qlInterestRateIndexMaturity(Currency&amp;"ibor"&amp;Tenor,BB865,Trigger)</f>
        <v>45600</v>
      </c>
      <c r="BD865" s="246">
        <f>_xll.qlIndexFixing($AD$5,BA865,TRUE,_xll.ohTrigger(Trigger,Trigger6M))</f>
        <v>2.0294376218536449E-2</v>
      </c>
      <c r="BE865" s="246" t="e">
        <f>IFERROR(_xll.qlIndexFixing($BF$1,BA865,,_xll.ohTrigger(Trigger,Trigger6M)),#N/A)</f>
        <v>#N/A</v>
      </c>
    </row>
    <row r="866" spans="52:57" ht="11.25" customHeight="1" x14ac:dyDescent="0.25">
      <c r="AZ866" s="102" t="s">
        <v>83</v>
      </c>
      <c r="BA866" s="101">
        <f>_xll.qlInterestRateIndexFixingDate(Currency&amp;"ibor"&amp;Tenor,BB866,Trigger)</f>
        <v>45419</v>
      </c>
      <c r="BB866" s="101">
        <f>_xll.qlCalendarAdvance(Calendar,BB865,AZ866,"f",,Trigger)</f>
        <v>45421</v>
      </c>
      <c r="BC866" s="101">
        <f>_xll.qlInterestRateIndexMaturity(Currency&amp;"ibor"&amp;Tenor,BB866,Trigger)</f>
        <v>45607</v>
      </c>
      <c r="BD866" s="246">
        <f>_xll.qlIndexFixing($AD$5,BA866,TRUE,_xll.ohTrigger(Trigger,Trigger6M))</f>
        <v>2.0295206691440228E-2</v>
      </c>
      <c r="BE866" s="246" t="e">
        <f>IFERROR(_xll.qlIndexFixing($BF$1,BA866,,_xll.ohTrigger(Trigger,Trigger6M)),#N/A)</f>
        <v>#N/A</v>
      </c>
    </row>
    <row r="867" spans="52:57" ht="11.25" customHeight="1" x14ac:dyDescent="0.25">
      <c r="AZ867" s="102" t="s">
        <v>83</v>
      </c>
      <c r="BA867" s="101">
        <f>_xll.qlInterestRateIndexFixingDate(Currency&amp;"ibor"&amp;Tenor,BB867,Trigger)</f>
        <v>45426</v>
      </c>
      <c r="BB867" s="101">
        <f>_xll.qlCalendarAdvance(Calendar,BB866,AZ867,"f",,Trigger)</f>
        <v>45428</v>
      </c>
      <c r="BC867" s="101">
        <f>_xll.qlInterestRateIndexMaturity(Currency&amp;"ibor"&amp;Tenor,BB867,Trigger)</f>
        <v>45614</v>
      </c>
      <c r="BD867" s="246">
        <f>_xll.qlIndexFixing($AD$5,BA867,TRUE,_xll.ohTrigger(Trigger,Trigger6M))</f>
        <v>2.0295851600865875E-2</v>
      </c>
      <c r="BE867" s="246" t="e">
        <f>IFERROR(_xll.qlIndexFixing($BF$1,BA867,,_xll.ohTrigger(Trigger,Trigger6M)),#N/A)</f>
        <v>#N/A</v>
      </c>
    </row>
    <row r="868" spans="52:57" ht="11.25" customHeight="1" x14ac:dyDescent="0.25">
      <c r="AZ868" s="102" t="s">
        <v>83</v>
      </c>
      <c r="BA868" s="101">
        <f>_xll.qlInterestRateIndexFixingDate(Currency&amp;"ibor"&amp;Tenor,BB868,Trigger)</f>
        <v>45433</v>
      </c>
      <c r="BB868" s="101">
        <f>_xll.qlCalendarAdvance(Calendar,BB867,AZ868,"f",,Trigger)</f>
        <v>45435</v>
      </c>
      <c r="BC868" s="101">
        <f>_xll.qlInterestRateIndexMaturity(Currency&amp;"ibor"&amp;Tenor,BB868,Trigger)</f>
        <v>45621</v>
      </c>
      <c r="BD868" s="246">
        <f>_xll.qlIndexFixing($AD$5,BA868,TRUE,_xll.ohTrigger(Trigger,Trigger6M))</f>
        <v>2.0296310946629453E-2</v>
      </c>
      <c r="BE868" s="246" t="e">
        <f>IFERROR(_xll.qlIndexFixing($BF$1,BA868,,_xll.ohTrigger(Trigger,Trigger6M)),#N/A)</f>
        <v>#N/A</v>
      </c>
    </row>
    <row r="869" spans="52:57" ht="11.25" customHeight="1" x14ac:dyDescent="0.25">
      <c r="AZ869" s="102" t="s">
        <v>83</v>
      </c>
      <c r="BA869" s="101">
        <f>_xll.qlInterestRateIndexFixingDate(Currency&amp;"ibor"&amp;Tenor,BB869,Trigger)</f>
        <v>45440</v>
      </c>
      <c r="BB869" s="101">
        <f>_xll.qlCalendarAdvance(Calendar,BB868,AZ869,"f",,Trigger)</f>
        <v>45442</v>
      </c>
      <c r="BC869" s="101">
        <f>_xll.qlInterestRateIndexMaturity(Currency&amp;"ibor"&amp;Tenor,BB869,Trigger)</f>
        <v>45625</v>
      </c>
      <c r="BD869" s="246">
        <f>_xll.qlIndexFixing($AD$5,BA869,TRUE,_xll.ohTrigger(Trigger,Trigger6M))</f>
        <v>2.0291327098813688E-2</v>
      </c>
      <c r="BE869" s="246" t="e">
        <f>IFERROR(_xll.qlIndexFixing($BF$1,BA869,,_xll.ohTrigger(Trigger,Trigger6M)),#N/A)</f>
        <v>#N/A</v>
      </c>
    </row>
    <row r="870" spans="52:57" ht="11.25" customHeight="1" x14ac:dyDescent="0.25">
      <c r="AZ870" s="102" t="s">
        <v>83</v>
      </c>
      <c r="BA870" s="101">
        <f>_xll.qlInterestRateIndexFixingDate(Currency&amp;"ibor"&amp;Tenor,BB870,Trigger)</f>
        <v>45447</v>
      </c>
      <c r="BB870" s="101">
        <f>_xll.qlCalendarAdvance(Calendar,BB869,AZ870,"f",,Trigger)</f>
        <v>45449</v>
      </c>
      <c r="BC870" s="101">
        <f>_xll.qlInterestRateIndexMaturity(Currency&amp;"ibor"&amp;Tenor,BB870,Trigger)</f>
        <v>45632</v>
      </c>
      <c r="BD870" s="246">
        <f>_xll.qlIndexFixing($AD$5,BA870,TRUE,_xll.ohTrigger(Trigger,Trigger6M))</f>
        <v>2.0290722923117985E-2</v>
      </c>
      <c r="BE870" s="246" t="e">
        <f>IFERROR(_xll.qlIndexFixing($BF$1,BA870,,_xll.ohTrigger(Trigger,Trigger6M)),#N/A)</f>
        <v>#N/A</v>
      </c>
    </row>
    <row r="871" spans="52:57" ht="11.25" customHeight="1" x14ac:dyDescent="0.25">
      <c r="AZ871" s="102" t="s">
        <v>83</v>
      </c>
      <c r="BA871" s="101">
        <f>_xll.qlInterestRateIndexFixingDate(Currency&amp;"ibor"&amp;Tenor,BB871,Trigger)</f>
        <v>45454</v>
      </c>
      <c r="BB871" s="101">
        <f>_xll.qlCalendarAdvance(Calendar,BB870,AZ871,"f",,Trigger)</f>
        <v>45456</v>
      </c>
      <c r="BC871" s="101">
        <f>_xll.qlInterestRateIndexMaturity(Currency&amp;"ibor"&amp;Tenor,BB871,Trigger)</f>
        <v>45639</v>
      </c>
      <c r="BD871" s="246">
        <f>_xll.qlIndexFixing($AD$5,BA871,TRUE,_xll.ohTrigger(Trigger,Trigger6M))</f>
        <v>2.028993017387512E-2</v>
      </c>
      <c r="BE871" s="246" t="e">
        <f>IFERROR(_xll.qlIndexFixing($BF$1,BA871,,_xll.ohTrigger(Trigger,Trigger6M)),#N/A)</f>
        <v>#N/A</v>
      </c>
    </row>
    <row r="872" spans="52:57" ht="11.25" customHeight="1" x14ac:dyDescent="0.25">
      <c r="AZ872" s="102" t="s">
        <v>83</v>
      </c>
      <c r="BA872" s="101">
        <f>_xll.qlInterestRateIndexFixingDate(Currency&amp;"ibor"&amp;Tenor,BB872,Trigger)</f>
        <v>45461</v>
      </c>
      <c r="BB872" s="101">
        <f>_xll.qlCalendarAdvance(Calendar,BB871,AZ872,"f",,Trigger)</f>
        <v>45463</v>
      </c>
      <c r="BC872" s="101">
        <f>_xll.qlInterestRateIndexMaturity(Currency&amp;"ibor"&amp;Tenor,BB872,Trigger)</f>
        <v>45646</v>
      </c>
      <c r="BD872" s="246">
        <f>_xll.qlIndexFixing($AD$5,BA872,TRUE,_xll.ohTrigger(Trigger,Trigger6M))</f>
        <v>2.0288948851310492E-2</v>
      </c>
      <c r="BE872" s="246" t="e">
        <f>IFERROR(_xll.qlIndexFixing($BF$1,BA872,,_xll.ohTrigger(Trigger,Trigger6M)),#N/A)</f>
        <v>#N/A</v>
      </c>
    </row>
    <row r="873" spans="52:57" ht="11.25" customHeight="1" x14ac:dyDescent="0.25">
      <c r="AZ873" s="102" t="s">
        <v>83</v>
      </c>
      <c r="BA873" s="101">
        <f>_xll.qlInterestRateIndexFixingDate(Currency&amp;"ibor"&amp;Tenor,BB873,Trigger)</f>
        <v>45468</v>
      </c>
      <c r="BB873" s="101">
        <f>_xll.qlCalendarAdvance(Calendar,BB872,AZ873,"f",,Trigger)</f>
        <v>45470</v>
      </c>
      <c r="BC873" s="101">
        <f>_xll.qlInterestRateIndexMaturity(Currency&amp;"ibor"&amp;Tenor,BB873,Trigger)</f>
        <v>45653</v>
      </c>
      <c r="BD873" s="246">
        <f>_xll.qlIndexFixing($AD$5,BA873,TRUE,_xll.ohTrigger(Trigger,Trigger6M))</f>
        <v>2.0287778955703654E-2</v>
      </c>
      <c r="BE873" s="246" t="e">
        <f>IFERROR(_xll.qlIndexFixing($BF$1,BA873,,_xll.ohTrigger(Trigger,Trigger6M)),#N/A)</f>
        <v>#N/A</v>
      </c>
    </row>
    <row r="874" spans="52:57" ht="11.25" customHeight="1" x14ac:dyDescent="0.25">
      <c r="AZ874" s="102" t="s">
        <v>83</v>
      </c>
      <c r="BA874" s="101">
        <f>_xll.qlInterestRateIndexFixingDate(Currency&amp;"ibor"&amp;Tenor,BB874,Trigger)</f>
        <v>45475</v>
      </c>
      <c r="BB874" s="101">
        <f>_xll.qlCalendarAdvance(Calendar,BB873,AZ874,"f",,Trigger)</f>
        <v>45477</v>
      </c>
      <c r="BC874" s="101">
        <f>_xll.qlInterestRateIndexMaturity(Currency&amp;"ibor"&amp;Tenor,BB874,Trigger)</f>
        <v>45663</v>
      </c>
      <c r="BD874" s="246">
        <f>_xll.qlIndexFixing($AD$5,BA874,TRUE,_xll.ohTrigger(Trigger,Trigger6M))</f>
        <v>2.0295170180690107E-2</v>
      </c>
      <c r="BE874" s="246" t="e">
        <f>IFERROR(_xll.qlIndexFixing($BF$1,BA874,,_xll.ohTrigger(Trigger,Trigger6M)),#N/A)</f>
        <v>#N/A</v>
      </c>
    </row>
    <row r="875" spans="52:57" ht="11.25" customHeight="1" x14ac:dyDescent="0.25">
      <c r="AZ875" s="102" t="s">
        <v>83</v>
      </c>
      <c r="BA875" s="101">
        <f>_xll.qlInterestRateIndexFixingDate(Currency&amp;"ibor"&amp;Tenor,BB875,Trigger)</f>
        <v>45482</v>
      </c>
      <c r="BB875" s="101">
        <f>_xll.qlCalendarAdvance(Calendar,BB874,AZ875,"f",,Trigger)</f>
        <v>45484</v>
      </c>
      <c r="BC875" s="101">
        <f>_xll.qlInterestRateIndexMaturity(Currency&amp;"ibor"&amp;Tenor,BB875,Trigger)</f>
        <v>45670</v>
      </c>
      <c r="BD875" s="246">
        <f>_xll.qlIndexFixing($AD$5,BA875,TRUE,_xll.ohTrigger(Trigger,Trigger6M))</f>
        <v>2.0294330580117814E-2</v>
      </c>
      <c r="BE875" s="246" t="e">
        <f>IFERROR(_xll.qlIndexFixing($BF$1,BA875,,_xll.ohTrigger(Trigger,Trigger6M)),#N/A)</f>
        <v>#N/A</v>
      </c>
    </row>
    <row r="876" spans="52:57" ht="11.25" customHeight="1" x14ac:dyDescent="0.25">
      <c r="AZ876" s="102" t="s">
        <v>83</v>
      </c>
      <c r="BA876" s="101">
        <f>_xll.qlInterestRateIndexFixingDate(Currency&amp;"ibor"&amp;Tenor,BB876,Trigger)</f>
        <v>45489</v>
      </c>
      <c r="BB876" s="101">
        <f>_xll.qlCalendarAdvance(Calendar,BB875,AZ876,"f",,Trigger)</f>
        <v>45491</v>
      </c>
      <c r="BC876" s="101">
        <f>_xll.qlInterestRateIndexMaturity(Currency&amp;"ibor"&amp;Tenor,BB876,Trigger)</f>
        <v>45677</v>
      </c>
      <c r="BD876" s="246">
        <f>_xll.qlIndexFixing($AD$5,BA876,TRUE,_xll.ohTrigger(Trigger,Trigger6M))</f>
        <v>2.0293305416317083E-2</v>
      </c>
      <c r="BE876" s="246" t="e">
        <f>IFERROR(_xll.qlIndexFixing($BF$1,BA876,,_xll.ohTrigger(Trigger,Trigger6M)),#N/A)</f>
        <v>#N/A</v>
      </c>
    </row>
    <row r="877" spans="52:57" ht="11.25" customHeight="1" x14ac:dyDescent="0.25">
      <c r="AZ877" s="102" t="s">
        <v>83</v>
      </c>
      <c r="BA877" s="101">
        <f>_xll.qlInterestRateIndexFixingDate(Currency&amp;"ibor"&amp;Tenor,BB877,Trigger)</f>
        <v>45496</v>
      </c>
      <c r="BB877" s="101">
        <f>_xll.qlCalendarAdvance(Calendar,BB876,AZ877,"f",,Trigger)</f>
        <v>45498</v>
      </c>
      <c r="BC877" s="101">
        <f>_xll.qlInterestRateIndexMaturity(Currency&amp;"ibor"&amp;Tenor,BB877,Trigger)</f>
        <v>45684</v>
      </c>
      <c r="BD877" s="246">
        <f>_xll.qlIndexFixing($AD$5,BA877,TRUE,_xll.ohTrigger(Trigger,Trigger6M))</f>
        <v>2.0298326223642676E-2</v>
      </c>
      <c r="BE877" s="246" t="e">
        <f>IFERROR(_xll.qlIndexFixing($BF$1,BA877,,_xll.ohTrigger(Trigger,Trigger6M)),#N/A)</f>
        <v>#N/A</v>
      </c>
    </row>
    <row r="878" spans="52:57" ht="11.25" customHeight="1" x14ac:dyDescent="0.25">
      <c r="AZ878" s="102" t="s">
        <v>83</v>
      </c>
      <c r="BA878" s="101">
        <f>_xll.qlInterestRateIndexFixingDate(Currency&amp;"ibor"&amp;Tenor,BB878,Trigger)</f>
        <v>45503</v>
      </c>
      <c r="BB878" s="101">
        <f>_xll.qlCalendarAdvance(Calendar,BB877,AZ878,"f",,Trigger)</f>
        <v>45505</v>
      </c>
      <c r="BC878" s="101">
        <f>_xll.qlInterestRateIndexMaturity(Currency&amp;"ibor"&amp;Tenor,BB878,Trigger)</f>
        <v>45691</v>
      </c>
      <c r="BD878" s="246">
        <f>_xll.qlIndexFixing($AD$5,BA878,TRUE,_xll.ohTrigger(Trigger,Trigger6M))</f>
        <v>2.0340657232004497E-2</v>
      </c>
      <c r="BE878" s="246" t="e">
        <f>IFERROR(_xll.qlIndexFixing($BF$1,BA878,,_xll.ohTrigger(Trigger,Trigger6M)),#N/A)</f>
        <v>#N/A</v>
      </c>
    </row>
    <row r="879" spans="52:57" ht="11.25" customHeight="1" x14ac:dyDescent="0.25">
      <c r="AZ879" s="102" t="s">
        <v>83</v>
      </c>
      <c r="BA879" s="101">
        <f>_xll.qlInterestRateIndexFixingDate(Currency&amp;"ibor"&amp;Tenor,BB879,Trigger)</f>
        <v>45510</v>
      </c>
      <c r="BB879" s="101">
        <f>_xll.qlCalendarAdvance(Calendar,BB878,AZ879,"f",,Trigger)</f>
        <v>45512</v>
      </c>
      <c r="BC879" s="101">
        <f>_xll.qlInterestRateIndexMaturity(Currency&amp;"ibor"&amp;Tenor,BB879,Trigger)</f>
        <v>45698</v>
      </c>
      <c r="BD879" s="246">
        <f>_xll.qlIndexFixing($AD$5,BA879,TRUE,_xll.ohTrigger(Trigger,Trigger6M))</f>
        <v>2.038298915658052E-2</v>
      </c>
      <c r="BE879" s="246" t="e">
        <f>IFERROR(_xll.qlIndexFixing($BF$1,BA879,,_xll.ohTrigger(Trigger,Trigger6M)),#N/A)</f>
        <v>#N/A</v>
      </c>
    </row>
    <row r="880" spans="52:57" ht="11.25" customHeight="1" x14ac:dyDescent="0.25">
      <c r="AZ880" s="102" t="s">
        <v>83</v>
      </c>
      <c r="BA880" s="101">
        <f>_xll.qlInterestRateIndexFixingDate(Currency&amp;"ibor"&amp;Tenor,BB880,Trigger)</f>
        <v>45517</v>
      </c>
      <c r="BB880" s="101">
        <f>_xll.qlCalendarAdvance(Calendar,BB879,AZ880,"f",,Trigger)</f>
        <v>45519</v>
      </c>
      <c r="BC880" s="101">
        <f>_xll.qlInterestRateIndexMaturity(Currency&amp;"ibor"&amp;Tenor,BB880,Trigger)</f>
        <v>45705</v>
      </c>
      <c r="BD880" s="246">
        <f>_xll.qlIndexFixing($AD$5,BA880,TRUE,_xll.ohTrigger(Trigger,Trigger6M))</f>
        <v>2.0425321997389653E-2</v>
      </c>
      <c r="BE880" s="246" t="e">
        <f>IFERROR(_xll.qlIndexFixing($BF$1,BA880,,_xll.ohTrigger(Trigger,Trigger6M)),#N/A)</f>
        <v>#N/A</v>
      </c>
    </row>
    <row r="881" spans="52:57" ht="11.25" customHeight="1" x14ac:dyDescent="0.25">
      <c r="AZ881" s="102" t="s">
        <v>83</v>
      </c>
      <c r="BA881" s="101">
        <f>_xll.qlInterestRateIndexFixingDate(Currency&amp;"ibor"&amp;Tenor,BB881,Trigger)</f>
        <v>45524</v>
      </c>
      <c r="BB881" s="101">
        <f>_xll.qlCalendarAdvance(Calendar,BB880,AZ881,"f",,Trigger)</f>
        <v>45526</v>
      </c>
      <c r="BC881" s="101">
        <f>_xll.qlInterestRateIndexMaturity(Currency&amp;"ibor"&amp;Tenor,BB881,Trigger)</f>
        <v>45712</v>
      </c>
      <c r="BD881" s="246">
        <f>_xll.qlIndexFixing($AD$5,BA881,TRUE,_xll.ohTrigger(Trigger,Trigger6M))</f>
        <v>2.0467655754452099E-2</v>
      </c>
      <c r="BE881" s="246" t="e">
        <f>IFERROR(_xll.qlIndexFixing($BF$1,BA881,,_xll.ohTrigger(Trigger,Trigger6M)),#N/A)</f>
        <v>#N/A</v>
      </c>
    </row>
    <row r="882" spans="52:57" ht="11.25" customHeight="1" x14ac:dyDescent="0.25">
      <c r="AZ882" s="102" t="s">
        <v>83</v>
      </c>
      <c r="BA882" s="101">
        <f>_xll.qlInterestRateIndexFixingDate(Currency&amp;"ibor"&amp;Tenor,BB882,Trigger)</f>
        <v>45531</v>
      </c>
      <c r="BB882" s="101">
        <f>_xll.qlCalendarAdvance(Calendar,BB881,AZ882,"f",,Trigger)</f>
        <v>45533</v>
      </c>
      <c r="BC882" s="101">
        <f>_xll.qlInterestRateIndexMaturity(Currency&amp;"ibor"&amp;Tenor,BB882,Trigger)</f>
        <v>45716</v>
      </c>
      <c r="BD882" s="246">
        <f>_xll.qlIndexFixing($AD$5,BA882,TRUE,_xll.ohTrigger(Trigger,Trigger6M))</f>
        <v>2.0499173685709984E-2</v>
      </c>
      <c r="BE882" s="246" t="e">
        <f>IFERROR(_xll.qlIndexFixing($BF$1,BA882,,_xll.ohTrigger(Trigger,Trigger6M)),#N/A)</f>
        <v>#N/A</v>
      </c>
    </row>
    <row r="883" spans="52:57" ht="11.25" customHeight="1" x14ac:dyDescent="0.25">
      <c r="AZ883" s="102" t="s">
        <v>83</v>
      </c>
      <c r="BA883" s="101">
        <f>_xll.qlInterestRateIndexFixingDate(Currency&amp;"ibor"&amp;Tenor,BB883,Trigger)</f>
        <v>45538</v>
      </c>
      <c r="BB883" s="101">
        <f>_xll.qlCalendarAdvance(Calendar,BB882,AZ883,"f",,Trigger)</f>
        <v>45540</v>
      </c>
      <c r="BC883" s="101">
        <f>_xll.qlInterestRateIndexMaturity(Currency&amp;"ibor"&amp;Tenor,BB883,Trigger)</f>
        <v>45721</v>
      </c>
      <c r="BD883" s="246">
        <f>_xll.qlIndexFixing($AD$5,BA883,TRUE,_xll.ohTrigger(Trigger,Trigger6M))</f>
        <v>2.0534287634446865E-2</v>
      </c>
      <c r="BE883" s="246" t="e">
        <f>IFERROR(_xll.qlIndexFixing($BF$1,BA883,,_xll.ohTrigger(Trigger,Trigger6M)),#N/A)</f>
        <v>#N/A</v>
      </c>
    </row>
    <row r="884" spans="52:57" ht="11.25" customHeight="1" x14ac:dyDescent="0.25">
      <c r="AZ884" s="102" t="s">
        <v>83</v>
      </c>
      <c r="BA884" s="101">
        <f>_xll.qlInterestRateIndexFixingDate(Currency&amp;"ibor"&amp;Tenor,BB884,Trigger)</f>
        <v>45545</v>
      </c>
      <c r="BB884" s="101">
        <f>_xll.qlCalendarAdvance(Calendar,BB883,AZ884,"f",,Trigger)</f>
        <v>45547</v>
      </c>
      <c r="BC884" s="101">
        <f>_xll.qlInterestRateIndexMaturity(Currency&amp;"ibor"&amp;Tenor,BB884,Trigger)</f>
        <v>45728</v>
      </c>
      <c r="BD884" s="246">
        <f>_xll.qlIndexFixing($AD$5,BA884,TRUE,_xll.ohTrigger(Trigger,Trigger6M))</f>
        <v>2.0576611790212827E-2</v>
      </c>
      <c r="BE884" s="246" t="e">
        <f>IFERROR(_xll.qlIndexFixing($BF$1,BA884,,_xll.ohTrigger(Trigger,Trigger6M)),#N/A)</f>
        <v>#N/A</v>
      </c>
    </row>
    <row r="885" spans="52:57" ht="11.25" customHeight="1" x14ac:dyDescent="0.25">
      <c r="AZ885" s="102" t="s">
        <v>83</v>
      </c>
      <c r="BA885" s="101">
        <f>_xll.qlInterestRateIndexFixingDate(Currency&amp;"ibor"&amp;Tenor,BB885,Trigger)</f>
        <v>45552</v>
      </c>
      <c r="BB885" s="101">
        <f>_xll.qlCalendarAdvance(Calendar,BB884,AZ885,"f",,Trigger)</f>
        <v>45554</v>
      </c>
      <c r="BC885" s="101">
        <f>_xll.qlInterestRateIndexMaturity(Currency&amp;"ibor"&amp;Tenor,BB885,Trigger)</f>
        <v>45735</v>
      </c>
      <c r="BD885" s="246">
        <f>_xll.qlIndexFixing($AD$5,BA885,TRUE,_xll.ohTrigger(Trigger,Trigger6M))</f>
        <v>2.0618936837418635E-2</v>
      </c>
      <c r="BE885" s="246" t="e">
        <f>IFERROR(_xll.qlIndexFixing($BF$1,BA885,,_xll.ohTrigger(Trigger,Trigger6M)),#N/A)</f>
        <v>#N/A</v>
      </c>
    </row>
    <row r="886" spans="52:57" ht="11.25" customHeight="1" x14ac:dyDescent="0.25">
      <c r="AZ886" s="102" t="s">
        <v>83</v>
      </c>
      <c r="BA886" s="101">
        <f>_xll.qlInterestRateIndexFixingDate(Currency&amp;"ibor"&amp;Tenor,BB886,Trigger)</f>
        <v>45559</v>
      </c>
      <c r="BB886" s="101">
        <f>_xll.qlCalendarAdvance(Calendar,BB885,AZ886,"f",,Trigger)</f>
        <v>45561</v>
      </c>
      <c r="BC886" s="101">
        <f>_xll.qlInterestRateIndexMaturity(Currency&amp;"ibor"&amp;Tenor,BB886,Trigger)</f>
        <v>45742</v>
      </c>
      <c r="BD886" s="246">
        <f>_xll.qlIndexFixing($AD$5,BA886,TRUE,_xll.ohTrigger(Trigger,Trigger6M))</f>
        <v>2.0661262776082847E-2</v>
      </c>
      <c r="BE886" s="246" t="e">
        <f>IFERROR(_xll.qlIndexFixing($BF$1,BA886,,_xll.ohTrigger(Trigger,Trigger6M)),#N/A)</f>
        <v>#N/A</v>
      </c>
    </row>
    <row r="887" spans="52:57" ht="11.25" customHeight="1" x14ac:dyDescent="0.25">
      <c r="AZ887" s="102" t="s">
        <v>83</v>
      </c>
      <c r="BA887" s="101">
        <f>_xll.qlInterestRateIndexFixingDate(Currency&amp;"ibor"&amp;Tenor,BB887,Trigger)</f>
        <v>45566</v>
      </c>
      <c r="BB887" s="101">
        <f>_xll.qlCalendarAdvance(Calendar,BB886,AZ887,"f",,Trigger)</f>
        <v>45568</v>
      </c>
      <c r="BC887" s="101">
        <f>_xll.qlInterestRateIndexMaturity(Currency&amp;"ibor"&amp;Tenor,BB887,Trigger)</f>
        <v>45750</v>
      </c>
      <c r="BD887" s="246">
        <f>_xll.qlIndexFixing($AD$5,BA887,TRUE,_xll.ohTrigger(Trigger,Trigger6M))</f>
        <v>2.0707206446107441E-2</v>
      </c>
      <c r="BE887" s="246" t="e">
        <f>IFERROR(_xll.qlIndexFixing($BF$1,BA887,,_xll.ohTrigger(Trigger,Trigger6M)),#N/A)</f>
        <v>#N/A</v>
      </c>
    </row>
    <row r="888" spans="52:57" ht="11.25" customHeight="1" x14ac:dyDescent="0.25">
      <c r="AZ888" s="102" t="s">
        <v>83</v>
      </c>
      <c r="BA888" s="101">
        <f>_xll.qlInterestRateIndexFixingDate(Currency&amp;"ibor"&amp;Tenor,BB888,Trigger)</f>
        <v>45573</v>
      </c>
      <c r="BB888" s="101">
        <f>_xll.qlCalendarAdvance(Calendar,BB887,AZ888,"f",,Trigger)</f>
        <v>45575</v>
      </c>
      <c r="BC888" s="101">
        <f>_xll.qlInterestRateIndexMaturity(Currency&amp;"ibor"&amp;Tenor,BB888,Trigger)</f>
        <v>45757</v>
      </c>
      <c r="BD888" s="246">
        <f>_xll.qlIndexFixing($AD$5,BA888,TRUE,_xll.ohTrigger(Trigger,Trigger6M))</f>
        <v>2.074953665599508E-2</v>
      </c>
      <c r="BE888" s="246" t="e">
        <f>IFERROR(_xll.qlIndexFixing($BF$1,BA888,,_xll.ohTrigger(Trigger,Trigger6M)),#N/A)</f>
        <v>#N/A</v>
      </c>
    </row>
    <row r="889" spans="52:57" ht="11.25" customHeight="1" x14ac:dyDescent="0.25">
      <c r="AZ889" s="102" t="s">
        <v>83</v>
      </c>
      <c r="BA889" s="101">
        <f>_xll.qlInterestRateIndexFixingDate(Currency&amp;"ibor"&amp;Tenor,BB889,Trigger)</f>
        <v>45580</v>
      </c>
      <c r="BB889" s="101">
        <f>_xll.qlCalendarAdvance(Calendar,BB888,AZ889,"f",,Trigger)</f>
        <v>45582</v>
      </c>
      <c r="BC889" s="101">
        <f>_xll.qlInterestRateIndexMaturity(Currency&amp;"ibor"&amp;Tenor,BB889,Trigger)</f>
        <v>45764</v>
      </c>
      <c r="BD889" s="246">
        <f>_xll.qlIndexFixing($AD$5,BA889,TRUE,_xll.ohTrigger(Trigger,Trigger6M))</f>
        <v>2.079186776237571E-2</v>
      </c>
      <c r="BE889" s="246" t="e">
        <f>IFERROR(_xll.qlIndexFixing($BF$1,BA889,,_xll.ohTrigger(Trigger,Trigger6M)),#N/A)</f>
        <v>#N/A</v>
      </c>
    </row>
    <row r="890" spans="52:57" ht="11.25" customHeight="1" x14ac:dyDescent="0.25">
      <c r="AZ890" s="102" t="s">
        <v>83</v>
      </c>
      <c r="BA890" s="101">
        <f>_xll.qlInterestRateIndexFixingDate(Currency&amp;"ibor"&amp;Tenor,BB890,Trigger)</f>
        <v>45587</v>
      </c>
      <c r="BB890" s="101">
        <f>_xll.qlCalendarAdvance(Calendar,BB889,AZ890,"f",,Trigger)</f>
        <v>45589</v>
      </c>
      <c r="BC890" s="101">
        <f>_xll.qlInterestRateIndexMaturity(Currency&amp;"ibor"&amp;Tenor,BB890,Trigger)</f>
        <v>45771</v>
      </c>
      <c r="BD890" s="246">
        <f>_xll.qlIndexFixing($AD$5,BA890,TRUE,_xll.ohTrigger(Trigger,Trigger6M))</f>
        <v>2.0834199765268652E-2</v>
      </c>
      <c r="BE890" s="246" t="e">
        <f>IFERROR(_xll.qlIndexFixing($BF$1,BA890,,_xll.ohTrigger(Trigger,Trigger6M)),#N/A)</f>
        <v>#N/A</v>
      </c>
    </row>
    <row r="891" spans="52:57" ht="11.25" customHeight="1" x14ac:dyDescent="0.25">
      <c r="AZ891" s="102" t="s">
        <v>83</v>
      </c>
      <c r="BA891" s="101">
        <f>_xll.qlInterestRateIndexFixingDate(Currency&amp;"ibor"&amp;Tenor,BB891,Trigger)</f>
        <v>45594</v>
      </c>
      <c r="BB891" s="101">
        <f>_xll.qlCalendarAdvance(Calendar,BB890,AZ891,"f",,Trigger)</f>
        <v>45596</v>
      </c>
      <c r="BC891" s="101">
        <f>_xll.qlInterestRateIndexMaturity(Currency&amp;"ibor"&amp;Tenor,BB891,Trigger)</f>
        <v>45777</v>
      </c>
      <c r="BD891" s="246">
        <f>_xll.qlIndexFixing($AD$5,BA891,TRUE,_xll.ohTrigger(Trigger,Trigger6M))</f>
        <v>2.0872905841937035E-2</v>
      </c>
      <c r="BE891" s="246" t="e">
        <f>IFERROR(_xll.qlIndexFixing($BF$1,BA891,,_xll.ohTrigger(Trigger,Trigger6M)),#N/A)</f>
        <v>#N/A</v>
      </c>
    </row>
    <row r="892" spans="52:57" ht="11.25" customHeight="1" x14ac:dyDescent="0.25">
      <c r="AZ892" s="102" t="s">
        <v>83</v>
      </c>
      <c r="BA892" s="101">
        <f>_xll.qlInterestRateIndexFixingDate(Currency&amp;"ibor"&amp;Tenor,BB892,Trigger)</f>
        <v>45601</v>
      </c>
      <c r="BB892" s="101">
        <f>_xll.qlCalendarAdvance(Calendar,BB891,AZ892,"f",,Trigger)</f>
        <v>45603</v>
      </c>
      <c r="BC892" s="101">
        <f>_xll.qlInterestRateIndexMaturity(Currency&amp;"ibor"&amp;Tenor,BB892,Trigger)</f>
        <v>45784</v>
      </c>
      <c r="BD892" s="246">
        <f>_xll.qlIndexFixing($AD$5,BA892,TRUE,_xll.ohTrigger(Trigger,Trigger6M))</f>
        <v>2.0915237129745575E-2</v>
      </c>
      <c r="BE892" s="246" t="e">
        <f>IFERROR(_xll.qlIndexFixing($BF$1,BA892,,_xll.ohTrigger(Trigger,Trigger6M)),#N/A)</f>
        <v>#N/A</v>
      </c>
    </row>
    <row r="893" spans="52:57" ht="11.25" customHeight="1" x14ac:dyDescent="0.25">
      <c r="AZ893" s="102" t="s">
        <v>83</v>
      </c>
      <c r="BA893" s="101">
        <f>_xll.qlInterestRateIndexFixingDate(Currency&amp;"ibor"&amp;Tenor,BB893,Trigger)</f>
        <v>45608</v>
      </c>
      <c r="BB893" s="101">
        <f>_xll.qlCalendarAdvance(Calendar,BB892,AZ893,"f",,Trigger)</f>
        <v>45610</v>
      </c>
      <c r="BC893" s="101">
        <f>_xll.qlInterestRateIndexMaturity(Currency&amp;"ibor"&amp;Tenor,BB893,Trigger)</f>
        <v>45791</v>
      </c>
      <c r="BD893" s="246">
        <f>_xll.qlIndexFixing($AD$5,BA893,TRUE,_xll.ohTrigger(Trigger,Trigger6M))</f>
        <v>2.0957569309144122E-2</v>
      </c>
      <c r="BE893" s="246" t="e">
        <f>IFERROR(_xll.qlIndexFixing($BF$1,BA893,,_xll.ohTrigger(Trigger,Trigger6M)),#N/A)</f>
        <v>#N/A</v>
      </c>
    </row>
    <row r="894" spans="52:57" ht="11.25" customHeight="1" x14ac:dyDescent="0.25">
      <c r="AZ894" s="102" t="s">
        <v>83</v>
      </c>
      <c r="BA894" s="101">
        <f>_xll.qlInterestRateIndexFixingDate(Currency&amp;"ibor"&amp;Tenor,BB894,Trigger)</f>
        <v>45615</v>
      </c>
      <c r="BB894" s="101">
        <f>_xll.qlCalendarAdvance(Calendar,BB893,AZ894,"f",,Trigger)</f>
        <v>45617</v>
      </c>
      <c r="BC894" s="101">
        <f>_xll.qlInterestRateIndexMaturity(Currency&amp;"ibor"&amp;Tenor,BB894,Trigger)</f>
        <v>45798</v>
      </c>
      <c r="BD894" s="246">
        <f>_xll.qlIndexFixing($AD$5,BA894,TRUE,_xll.ohTrigger(Trigger,Trigger6M))</f>
        <v>2.0999902380151668E-2</v>
      </c>
      <c r="BE894" s="246" t="e">
        <f>IFERROR(_xll.qlIndexFixing($BF$1,BA894,,_xll.ohTrigger(Trigger,Trigger6M)),#N/A)</f>
        <v>#N/A</v>
      </c>
    </row>
    <row r="895" spans="52:57" ht="11.25" customHeight="1" x14ac:dyDescent="0.25">
      <c r="AZ895" s="102" t="s">
        <v>83</v>
      </c>
      <c r="BA895" s="101">
        <f>_xll.qlInterestRateIndexFixingDate(Currency&amp;"ibor"&amp;Tenor,BB895,Trigger)</f>
        <v>45622</v>
      </c>
      <c r="BB895" s="101">
        <f>_xll.qlCalendarAdvance(Calendar,BB894,AZ895,"f",,Trigger)</f>
        <v>45624</v>
      </c>
      <c r="BC895" s="101">
        <f>_xll.qlInterestRateIndexMaturity(Currency&amp;"ibor"&amp;Tenor,BB895,Trigger)</f>
        <v>45805</v>
      </c>
      <c r="BD895" s="246">
        <f>_xll.qlIndexFixing($AD$5,BA895,TRUE,_xll.ohTrigger(Trigger,Trigger6M))</f>
        <v>2.1042236342786316E-2</v>
      </c>
      <c r="BE895" s="246" t="e">
        <f>IFERROR(_xll.qlIndexFixing($BF$1,BA895,,_xll.ohTrigger(Trigger,Trigger6M)),#N/A)</f>
        <v>#N/A</v>
      </c>
    </row>
    <row r="896" spans="52:57" ht="11.25" customHeight="1" x14ac:dyDescent="0.25">
      <c r="AZ896" s="102" t="s">
        <v>83</v>
      </c>
      <c r="BA896" s="101">
        <f>_xll.qlInterestRateIndexFixingDate(Currency&amp;"ibor"&amp;Tenor,BB896,Trigger)</f>
        <v>45629</v>
      </c>
      <c r="BB896" s="101">
        <f>_xll.qlCalendarAdvance(Calendar,BB895,AZ896,"f",,Trigger)</f>
        <v>45631</v>
      </c>
      <c r="BC896" s="101">
        <f>_xll.qlInterestRateIndexMaturity(Currency&amp;"ibor"&amp;Tenor,BB896,Trigger)</f>
        <v>45813</v>
      </c>
      <c r="BD896" s="246">
        <f>_xll.qlIndexFixing($AD$5,BA896,TRUE,_xll.ohTrigger(Trigger,Trigger6M))</f>
        <v>2.1088210610438588E-2</v>
      </c>
      <c r="BE896" s="246" t="e">
        <f>IFERROR(_xll.qlIndexFixing($BF$1,BA896,,_xll.ohTrigger(Trigger,Trigger6M)),#N/A)</f>
        <v>#N/A</v>
      </c>
    </row>
    <row r="897" spans="52:57" ht="11.25" customHeight="1" x14ac:dyDescent="0.25">
      <c r="AZ897" s="102" t="s">
        <v>83</v>
      </c>
      <c r="BA897" s="101">
        <f>_xll.qlInterestRateIndexFixingDate(Currency&amp;"ibor"&amp;Tenor,BB897,Trigger)</f>
        <v>45636</v>
      </c>
      <c r="BB897" s="101">
        <f>_xll.qlCalendarAdvance(Calendar,BB896,AZ897,"f",,Trigger)</f>
        <v>45638</v>
      </c>
      <c r="BC897" s="101">
        <f>_xll.qlInterestRateIndexMaturity(Currency&amp;"ibor"&amp;Tenor,BB897,Trigger)</f>
        <v>45820</v>
      </c>
      <c r="BD897" s="246">
        <f>_xll.qlIndexFixing($AD$5,BA897,TRUE,_xll.ohTrigger(Trigger,Trigger6M))</f>
        <v>2.1130548889446543E-2</v>
      </c>
      <c r="BE897" s="246" t="e">
        <f>IFERROR(_xll.qlIndexFixing($BF$1,BA897,,_xll.ohTrigger(Trigger,Trigger6M)),#N/A)</f>
        <v>#N/A</v>
      </c>
    </row>
    <row r="898" spans="52:57" ht="11.25" customHeight="1" x14ac:dyDescent="0.25">
      <c r="AZ898" s="102" t="s">
        <v>83</v>
      </c>
      <c r="BA898" s="101">
        <f>_xll.qlInterestRateIndexFixingDate(Currency&amp;"ibor"&amp;Tenor,BB898,Trigger)</f>
        <v>45643</v>
      </c>
      <c r="BB898" s="101">
        <f>_xll.qlCalendarAdvance(Calendar,BB897,AZ898,"f",,Trigger)</f>
        <v>45645</v>
      </c>
      <c r="BC898" s="101">
        <f>_xll.qlInterestRateIndexMaturity(Currency&amp;"ibor"&amp;Tenor,BB898,Trigger)</f>
        <v>45827</v>
      </c>
      <c r="BD898" s="246">
        <f>_xll.qlIndexFixing($AD$5,BA898,TRUE,_xll.ohTrigger(Trigger,Trigger6M))</f>
        <v>2.1172888065118339E-2</v>
      </c>
      <c r="BE898" s="246" t="e">
        <f>IFERROR(_xll.qlIndexFixing($BF$1,BA898,,_xll.ohTrigger(Trigger,Trigger6M)),#N/A)</f>
        <v>#N/A</v>
      </c>
    </row>
    <row r="899" spans="52:57" ht="11.25" customHeight="1" x14ac:dyDescent="0.25">
      <c r="AZ899" s="102" t="s">
        <v>83</v>
      </c>
      <c r="BA899" s="101">
        <f>_xll.qlInterestRateIndexFixingDate(Currency&amp;"ibor"&amp;Tenor,BB899,Trigger)</f>
        <v>45649</v>
      </c>
      <c r="BB899" s="101">
        <f>_xll.qlCalendarAdvance(Calendar,BB898,AZ899,"f",,Trigger)</f>
        <v>45653</v>
      </c>
      <c r="BC899" s="101">
        <f>_xll.qlInterestRateIndexMaturity(Currency&amp;"ibor"&amp;Tenor,BB899,Trigger)</f>
        <v>45835</v>
      </c>
      <c r="BD899" s="246">
        <f>_xll.qlIndexFixing($AD$5,BA899,TRUE,_xll.ohTrigger(Trigger,Trigger6M))</f>
        <v>2.1221276792437894E-2</v>
      </c>
      <c r="BE899" s="246" t="e">
        <f>IFERROR(_xll.qlIndexFixing($BF$1,BA899,,_xll.ohTrigger(Trigger,Trigger6M)),#N/A)</f>
        <v>#N/A</v>
      </c>
    </row>
    <row r="900" spans="52:57" ht="11.25" customHeight="1" x14ac:dyDescent="0.25">
      <c r="AZ900" s="102" t="s">
        <v>83</v>
      </c>
      <c r="BA900" s="101">
        <f>_xll.qlInterestRateIndexFixingDate(Currency&amp;"ibor"&amp;Tenor,BB900,Trigger)</f>
        <v>45657</v>
      </c>
      <c r="BB900" s="101">
        <f>_xll.qlCalendarAdvance(Calendar,BB899,AZ900,"f",,Trigger)</f>
        <v>45660</v>
      </c>
      <c r="BC900" s="101">
        <f>_xll.qlInterestRateIndexMaturity(Currency&amp;"ibor"&amp;Tenor,BB900,Trigger)</f>
        <v>45841</v>
      </c>
      <c r="BD900" s="246">
        <f>_xll.qlIndexFixing($AD$5,BA900,TRUE,_xll.ohTrigger(Trigger,Trigger6M))</f>
        <v>2.125996794968775E-2</v>
      </c>
      <c r="BE900" s="246" t="e">
        <f>IFERROR(_xll.qlIndexFixing($BF$1,BA900,,_xll.ohTrigger(Trigger,Trigger6M)),#N/A)</f>
        <v>#N/A</v>
      </c>
    </row>
    <row r="901" spans="52:57" ht="11.25" customHeight="1" x14ac:dyDescent="0.25">
      <c r="AZ901" s="102" t="s">
        <v>83</v>
      </c>
      <c r="BA901" s="101">
        <f>_xll.qlInterestRateIndexFixingDate(Currency&amp;"ibor"&amp;Tenor,BB901,Trigger)</f>
        <v>45665</v>
      </c>
      <c r="BB901" s="101">
        <f>_xll.qlCalendarAdvance(Calendar,BB900,AZ901,"f",,Trigger)</f>
        <v>45667</v>
      </c>
      <c r="BC901" s="101">
        <f>_xll.qlInterestRateIndexMaturity(Currency&amp;"ibor"&amp;Tenor,BB901,Trigger)</f>
        <v>45848</v>
      </c>
      <c r="BD901" s="246">
        <f>_xll.qlIndexFixing($AD$5,BA901,TRUE,_xll.ohTrigger(Trigger,Trigger6M))</f>
        <v>2.130230738987407E-2</v>
      </c>
      <c r="BE901" s="246" t="e">
        <f>IFERROR(_xll.qlIndexFixing($BF$1,BA901,,_xll.ohTrigger(Trigger,Trigger6M)),#N/A)</f>
        <v>#N/A</v>
      </c>
    </row>
    <row r="902" spans="52:57" ht="11.25" customHeight="1" x14ac:dyDescent="0.25">
      <c r="AZ902" s="102" t="s">
        <v>83</v>
      </c>
      <c r="BA902" s="101">
        <f>_xll.qlInterestRateIndexFixingDate(Currency&amp;"ibor"&amp;Tenor,BB902,Trigger)</f>
        <v>45672</v>
      </c>
      <c r="BB902" s="101">
        <f>_xll.qlCalendarAdvance(Calendar,BB901,AZ902,"f",,Trigger)</f>
        <v>45674</v>
      </c>
      <c r="BC902" s="101">
        <f>_xll.qlInterestRateIndexMaturity(Currency&amp;"ibor"&amp;Tenor,BB902,Trigger)</f>
        <v>45855</v>
      </c>
      <c r="BD902" s="246">
        <f>_xll.qlIndexFixing($AD$5,BA902,TRUE,_xll.ohTrigger(Trigger,Trigger6M))</f>
        <v>2.1344647721822194E-2</v>
      </c>
      <c r="BE902" s="246" t="e">
        <f>IFERROR(_xll.qlIndexFixing($BF$1,BA902,,_xll.ohTrigger(Trigger,Trigger6M)),#N/A)</f>
        <v>#N/A</v>
      </c>
    </row>
    <row r="903" spans="52:57" ht="11.25" customHeight="1" x14ac:dyDescent="0.25">
      <c r="AZ903" s="102" t="s">
        <v>83</v>
      </c>
      <c r="BA903" s="101">
        <f>_xll.qlInterestRateIndexFixingDate(Currency&amp;"ibor"&amp;Tenor,BB903,Trigger)</f>
        <v>45679</v>
      </c>
      <c r="BB903" s="101">
        <f>_xll.qlCalendarAdvance(Calendar,BB902,AZ903,"f",,Trigger)</f>
        <v>45681</v>
      </c>
      <c r="BC903" s="101">
        <f>_xll.qlInterestRateIndexMaturity(Currency&amp;"ibor"&amp;Tenor,BB903,Trigger)</f>
        <v>45862</v>
      </c>
      <c r="BD903" s="246">
        <f>_xll.qlIndexFixing($AD$5,BA903,TRUE,_xll.ohTrigger(Trigger,Trigger6M))</f>
        <v>2.1386988945550224E-2</v>
      </c>
      <c r="BE903" s="246" t="e">
        <f>IFERROR(_xll.qlIndexFixing($BF$1,BA903,,_xll.ohTrigger(Trigger,Trigger6M)),#N/A)</f>
        <v>#N/A</v>
      </c>
    </row>
    <row r="904" spans="52:57" ht="11.25" customHeight="1" x14ac:dyDescent="0.25">
      <c r="AZ904" s="102" t="s">
        <v>83</v>
      </c>
      <c r="BA904" s="101">
        <f>_xll.qlInterestRateIndexFixingDate(Currency&amp;"ibor"&amp;Tenor,BB904,Trigger)</f>
        <v>45686</v>
      </c>
      <c r="BB904" s="101">
        <f>_xll.qlCalendarAdvance(Calendar,BB903,AZ904,"f",,Trigger)</f>
        <v>45688</v>
      </c>
      <c r="BC904" s="101">
        <f>_xll.qlInterestRateIndexMaturity(Currency&amp;"ibor"&amp;Tenor,BB904,Trigger)</f>
        <v>45869</v>
      </c>
      <c r="BD904" s="246">
        <f>_xll.qlIndexFixing($AD$5,BA904,TRUE,_xll.ohTrigger(Trigger,Trigger6M))</f>
        <v>2.1389089425353135E-2</v>
      </c>
      <c r="BE904" s="246" t="e">
        <f>IFERROR(_xll.qlIndexFixing($BF$1,BA904,,_xll.ohTrigger(Trigger,Trigger6M)),#N/A)</f>
        <v>#N/A</v>
      </c>
    </row>
    <row r="905" spans="52:57" ht="11.25" customHeight="1" x14ac:dyDescent="0.25">
      <c r="AZ905" s="102" t="s">
        <v>83</v>
      </c>
      <c r="BA905" s="101">
        <f>_xll.qlInterestRateIndexFixingDate(Currency&amp;"ibor"&amp;Tenor,BB905,Trigger)</f>
        <v>45693</v>
      </c>
      <c r="BB905" s="101">
        <f>_xll.qlCalendarAdvance(Calendar,BB904,AZ905,"f",,Trigger)</f>
        <v>45695</v>
      </c>
      <c r="BC905" s="101">
        <f>_xll.qlInterestRateIndexMaturity(Currency&amp;"ibor"&amp;Tenor,BB905,Trigger)</f>
        <v>45876</v>
      </c>
      <c r="BD905" s="246">
        <f>_xll.qlIndexFixing($AD$5,BA905,TRUE,_xll.ohTrigger(Trigger,Trigger6M))</f>
        <v>2.1391036063049696E-2</v>
      </c>
      <c r="BE905" s="246" t="e">
        <f>IFERROR(_xll.qlIndexFixing($BF$1,BA905,,_xll.ohTrigger(Trigger,Trigger6M)),#N/A)</f>
        <v>#N/A</v>
      </c>
    </row>
    <row r="906" spans="52:57" ht="11.25" customHeight="1" x14ac:dyDescent="0.25">
      <c r="AZ906" s="102" t="s">
        <v>83</v>
      </c>
      <c r="BA906" s="101">
        <f>_xll.qlInterestRateIndexFixingDate(Currency&amp;"ibor"&amp;Tenor,BB906,Trigger)</f>
        <v>45700</v>
      </c>
      <c r="BB906" s="101">
        <f>_xll.qlCalendarAdvance(Calendar,BB905,AZ906,"f",,Trigger)</f>
        <v>45702</v>
      </c>
      <c r="BC906" s="101">
        <f>_xll.qlInterestRateIndexMaturity(Currency&amp;"ibor"&amp;Tenor,BB906,Trigger)</f>
        <v>45883</v>
      </c>
      <c r="BD906" s="246">
        <f>_xll.qlIndexFixing($AD$5,BA906,TRUE,_xll.ohTrigger(Trigger,Trigger6M))</f>
        <v>2.1392828858193859E-2</v>
      </c>
      <c r="BE906" s="246" t="e">
        <f>IFERROR(_xll.qlIndexFixing($BF$1,BA906,,_xll.ohTrigger(Trigger,Trigger6M)),#N/A)</f>
        <v>#N/A</v>
      </c>
    </row>
    <row r="907" spans="52:57" ht="11.25" customHeight="1" x14ac:dyDescent="0.25">
      <c r="AZ907" s="102" t="s">
        <v>83</v>
      </c>
      <c r="BA907" s="101">
        <f>_xll.qlInterestRateIndexFixingDate(Currency&amp;"ibor"&amp;Tenor,BB907,Trigger)</f>
        <v>45707</v>
      </c>
      <c r="BB907" s="101">
        <f>_xll.qlCalendarAdvance(Calendar,BB906,AZ907,"f",,Trigger)</f>
        <v>45709</v>
      </c>
      <c r="BC907" s="101">
        <f>_xll.qlInterestRateIndexMaturity(Currency&amp;"ibor"&amp;Tenor,BB907,Trigger)</f>
        <v>45890</v>
      </c>
      <c r="BD907" s="246">
        <f>_xll.qlIndexFixing($AD$5,BA907,TRUE,_xll.ohTrigger(Trigger,Trigger6M))</f>
        <v>2.1394467810373134E-2</v>
      </c>
      <c r="BE907" s="246" t="e">
        <f>IFERROR(_xll.qlIndexFixing($BF$1,BA907,,_xll.ohTrigger(Trigger,Trigger6M)),#N/A)</f>
        <v>#N/A</v>
      </c>
    </row>
    <row r="908" spans="52:57" ht="11.25" customHeight="1" x14ac:dyDescent="0.25">
      <c r="AZ908" s="102" t="s">
        <v>83</v>
      </c>
      <c r="BA908" s="101">
        <f>_xll.qlInterestRateIndexFixingDate(Currency&amp;"ibor"&amp;Tenor,BB908,Trigger)</f>
        <v>45714</v>
      </c>
      <c r="BB908" s="101">
        <f>_xll.qlCalendarAdvance(Calendar,BB907,AZ908,"f",,Trigger)</f>
        <v>45716</v>
      </c>
      <c r="BC908" s="101">
        <f>_xll.qlInterestRateIndexMaturity(Currency&amp;"ibor"&amp;Tenor,BB908,Trigger)</f>
        <v>45898</v>
      </c>
      <c r="BD908" s="246">
        <f>_xll.qlIndexFixing($AD$5,BA908,TRUE,_xll.ohTrigger(Trigger,Trigger6M))</f>
        <v>2.1394907685549972E-2</v>
      </c>
      <c r="BE908" s="246" t="e">
        <f>IFERROR(_xll.qlIndexFixing($BF$1,BA908,,_xll.ohTrigger(Trigger,Trigger6M)),#N/A)</f>
        <v>#N/A</v>
      </c>
    </row>
    <row r="909" spans="52:57" ht="11.25" customHeight="1" x14ac:dyDescent="0.25">
      <c r="AZ909" s="102" t="s">
        <v>83</v>
      </c>
      <c r="BA909" s="101">
        <f>_xll.qlInterestRateIndexFixingDate(Currency&amp;"ibor"&amp;Tenor,BB909,Trigger)</f>
        <v>45721</v>
      </c>
      <c r="BB909" s="101">
        <f>_xll.qlCalendarAdvance(Calendar,BB908,AZ909,"f",,Trigger)</f>
        <v>45723</v>
      </c>
      <c r="BC909" s="101">
        <f>_xll.qlInterestRateIndexMaturity(Currency&amp;"ibor"&amp;Tenor,BB909,Trigger)</f>
        <v>45908</v>
      </c>
      <c r="BD909" s="246">
        <f>_xll.qlIndexFixing($AD$5,BA909,TRUE,_xll.ohTrigger(Trigger,Trigger6M))</f>
        <v>2.13941901231447E-2</v>
      </c>
      <c r="BE909" s="246" t="e">
        <f>IFERROR(_xll.qlIndexFixing($BF$1,BA909,,_xll.ohTrigger(Trigger,Trigger6M)),#N/A)</f>
        <v>#N/A</v>
      </c>
    </row>
    <row r="910" spans="52:57" ht="11.25" customHeight="1" x14ac:dyDescent="0.25">
      <c r="AZ910" s="102" t="s">
        <v>83</v>
      </c>
      <c r="BA910" s="101">
        <f>_xll.qlInterestRateIndexFixingDate(Currency&amp;"ibor"&amp;Tenor,BB910,Trigger)</f>
        <v>45728</v>
      </c>
      <c r="BB910" s="101">
        <f>_xll.qlCalendarAdvance(Calendar,BB909,AZ910,"f",,Trigger)</f>
        <v>45730</v>
      </c>
      <c r="BC910" s="101">
        <f>_xll.qlInterestRateIndexMaturity(Currency&amp;"ibor"&amp;Tenor,BB910,Trigger)</f>
        <v>45915</v>
      </c>
      <c r="BD910" s="246">
        <f>_xll.qlIndexFixing($AD$5,BA910,TRUE,_xll.ohTrigger(Trigger,Trigger6M))</f>
        <v>2.1396172039909456E-2</v>
      </c>
      <c r="BE910" s="246" t="e">
        <f>IFERROR(_xll.qlIndexFixing($BF$1,BA910,,_xll.ohTrigger(Trigger,Trigger6M)),#N/A)</f>
        <v>#N/A</v>
      </c>
    </row>
    <row r="911" spans="52:57" ht="11.25" customHeight="1" x14ac:dyDescent="0.25">
      <c r="AZ911" s="102" t="s">
        <v>83</v>
      </c>
      <c r="BA911" s="101">
        <f>_xll.qlInterestRateIndexFixingDate(Currency&amp;"ibor"&amp;Tenor,BB911,Trigger)</f>
        <v>45735</v>
      </c>
      <c r="BB911" s="101">
        <f>_xll.qlCalendarAdvance(Calendar,BB910,AZ911,"f",,Trigger)</f>
        <v>45737</v>
      </c>
      <c r="BC911" s="101">
        <f>_xll.qlInterestRateIndexMaturity(Currency&amp;"ibor"&amp;Tenor,BB911,Trigger)</f>
        <v>45922</v>
      </c>
      <c r="BD911" s="246">
        <f>_xll.qlIndexFixing($AD$5,BA911,TRUE,_xll.ohTrigger(Trigger,Trigger6M))</f>
        <v>2.1398003404805729E-2</v>
      </c>
      <c r="BE911" s="246" t="e">
        <f>IFERROR(_xll.qlIndexFixing($BF$1,BA911,,_xll.ohTrigger(Trigger,Trigger6M)),#N/A)</f>
        <v>#N/A</v>
      </c>
    </row>
    <row r="912" spans="52:57" ht="11.25" customHeight="1" x14ac:dyDescent="0.25">
      <c r="AZ912" s="102" t="s">
        <v>83</v>
      </c>
      <c r="BA912" s="101">
        <f>_xll.qlInterestRateIndexFixingDate(Currency&amp;"ibor"&amp;Tenor,BB912,Trigger)</f>
        <v>45742</v>
      </c>
      <c r="BB912" s="101">
        <f>_xll.qlCalendarAdvance(Calendar,BB911,AZ912,"f",,Trigger)</f>
        <v>45744</v>
      </c>
      <c r="BC912" s="101">
        <f>_xll.qlInterestRateIndexMaturity(Currency&amp;"ibor"&amp;Tenor,BB912,Trigger)</f>
        <v>45929</v>
      </c>
      <c r="BD912" s="246">
        <f>_xll.qlIndexFixing($AD$5,BA912,TRUE,_xll.ohTrigger(Trigger,Trigger6M))</f>
        <v>2.1399684217413961E-2</v>
      </c>
      <c r="BE912" s="246" t="e">
        <f>IFERROR(_xll.qlIndexFixing($BF$1,BA912,,_xll.ohTrigger(Trigger,Trigger6M)),#N/A)</f>
        <v>#N/A</v>
      </c>
    </row>
    <row r="913" spans="52:57" ht="11.25" customHeight="1" x14ac:dyDescent="0.25">
      <c r="AZ913" s="102" t="s">
        <v>83</v>
      </c>
      <c r="BA913" s="101">
        <f>_xll.qlInterestRateIndexFixingDate(Currency&amp;"ibor"&amp;Tenor,BB913,Trigger)</f>
        <v>45749</v>
      </c>
      <c r="BB913" s="101">
        <f>_xll.qlCalendarAdvance(Calendar,BB912,AZ913,"f",,Trigger)</f>
        <v>45751</v>
      </c>
      <c r="BC913" s="101">
        <f>_xll.qlInterestRateIndexMaturity(Currency&amp;"ibor"&amp;Tenor,BB913,Trigger)</f>
        <v>45936</v>
      </c>
      <c r="BD913" s="246">
        <f>_xll.qlIndexFixing($AD$5,BA913,TRUE,_xll.ohTrigger(Trigger,Trigger6M))</f>
        <v>2.1401214477347864E-2</v>
      </c>
      <c r="BE913" s="246" t="e">
        <f>IFERROR(_xll.qlIndexFixing($BF$1,BA913,,_xll.ohTrigger(Trigger,Trigger6M)),#N/A)</f>
        <v>#N/A</v>
      </c>
    </row>
    <row r="914" spans="52:57" ht="11.25" customHeight="1" x14ac:dyDescent="0.25">
      <c r="AZ914" s="102" t="s">
        <v>83</v>
      </c>
      <c r="BA914" s="101">
        <f>_xll.qlInterestRateIndexFixingDate(Currency&amp;"ibor"&amp;Tenor,BB914,Trigger)</f>
        <v>45756</v>
      </c>
      <c r="BB914" s="101">
        <f>_xll.qlCalendarAdvance(Calendar,BB913,AZ914,"f",,Trigger)</f>
        <v>45758</v>
      </c>
      <c r="BC914" s="101">
        <f>_xll.qlInterestRateIndexMaturity(Currency&amp;"ibor"&amp;Tenor,BB914,Trigger)</f>
        <v>45943</v>
      </c>
      <c r="BD914" s="246">
        <f>_xll.qlIndexFixing($AD$5,BA914,TRUE,_xll.ohTrigger(Trigger,Trigger6M))</f>
        <v>2.1402594184255722E-2</v>
      </c>
      <c r="BE914" s="246" t="e">
        <f>IFERROR(_xll.qlIndexFixing($BF$1,BA914,,_xll.ohTrigger(Trigger,Trigger6M)),#N/A)</f>
        <v>#N/A</v>
      </c>
    </row>
    <row r="915" spans="52:57" ht="11.25" customHeight="1" x14ac:dyDescent="0.25">
      <c r="AZ915" s="102" t="s">
        <v>83</v>
      </c>
      <c r="BA915" s="101">
        <f>_xll.qlInterestRateIndexFixingDate(Currency&amp;"ibor"&amp;Tenor,BB915,Trigger)</f>
        <v>45763</v>
      </c>
      <c r="BB915" s="101">
        <f>_xll.qlCalendarAdvance(Calendar,BB914,AZ915,"f",,Trigger)</f>
        <v>45769</v>
      </c>
      <c r="BC915" s="101">
        <f>_xll.qlInterestRateIndexMaturity(Currency&amp;"ibor"&amp;Tenor,BB915,Trigger)</f>
        <v>45952</v>
      </c>
      <c r="BD915" s="246">
        <f>_xll.qlIndexFixing($AD$5,BA915,TRUE,_xll.ohTrigger(Trigger,Trigger6M))</f>
        <v>2.1403270187424005E-2</v>
      </c>
      <c r="BE915" s="246" t="e">
        <f>IFERROR(_xll.qlIndexFixing($BF$1,BA915,,_xll.ohTrigger(Trigger,Trigger6M)),#N/A)</f>
        <v>#N/A</v>
      </c>
    </row>
    <row r="916" spans="52:57" ht="11.25" customHeight="1" x14ac:dyDescent="0.25">
      <c r="AZ916" s="102" t="s">
        <v>83</v>
      </c>
      <c r="BA916" s="101">
        <f>_xll.qlInterestRateIndexFixingDate(Currency&amp;"ibor"&amp;Tenor,BB916,Trigger)</f>
        <v>45772</v>
      </c>
      <c r="BB916" s="101">
        <f>_xll.qlCalendarAdvance(Calendar,BB915,AZ916,"f",,Trigger)</f>
        <v>45776</v>
      </c>
      <c r="BC916" s="101">
        <f>_xll.qlInterestRateIndexMaturity(Currency&amp;"ibor"&amp;Tenor,BB916,Trigger)</f>
        <v>45959</v>
      </c>
      <c r="BD916" s="246">
        <f>_xll.qlIndexFixing($AD$5,BA916,TRUE,_xll.ohTrigger(Trigger,Trigger6M))</f>
        <v>2.1403854157400641E-2</v>
      </c>
      <c r="BE916" s="246" t="e">
        <f>IFERROR(_xll.qlIndexFixing($BF$1,BA916,,_xll.ohTrigger(Trigger,Trigger6M)),#N/A)</f>
        <v>#N/A</v>
      </c>
    </row>
    <row r="917" spans="52:57" ht="11.25" customHeight="1" x14ac:dyDescent="0.25">
      <c r="AZ917" s="102" t="s">
        <v>83</v>
      </c>
      <c r="BA917" s="101">
        <f>_xll.qlInterestRateIndexFixingDate(Currency&amp;"ibor"&amp;Tenor,BB917,Trigger)</f>
        <v>45779</v>
      </c>
      <c r="BB917" s="101">
        <f>_xll.qlCalendarAdvance(Calendar,BB916,AZ917,"f",,Trigger)</f>
        <v>45783</v>
      </c>
      <c r="BC917" s="101">
        <f>_xll.qlInterestRateIndexMaturity(Currency&amp;"ibor"&amp;Tenor,BB917,Trigger)</f>
        <v>45967</v>
      </c>
      <c r="BD917" s="246">
        <f>_xll.qlIndexFixing($AD$5,BA917,TRUE,_xll.ohTrigger(Trigger,Trigger6M))</f>
        <v>2.1405276400194899E-2</v>
      </c>
      <c r="BE917" s="246" t="e">
        <f>IFERROR(_xll.qlIndexFixing($BF$1,BA917,,_xll.ohTrigger(Trigger,Trigger6M)),#N/A)</f>
        <v>#N/A</v>
      </c>
    </row>
    <row r="918" spans="52:57" ht="11.25" customHeight="1" x14ac:dyDescent="0.25">
      <c r="AZ918" s="102" t="s">
        <v>83</v>
      </c>
      <c r="BA918" s="101">
        <f>_xll.qlInterestRateIndexFixingDate(Currency&amp;"ibor"&amp;Tenor,BB918,Trigger)</f>
        <v>45786</v>
      </c>
      <c r="BB918" s="101">
        <f>_xll.qlCalendarAdvance(Calendar,BB917,AZ918,"f",,Trigger)</f>
        <v>45790</v>
      </c>
      <c r="BC918" s="101">
        <f>_xll.qlInterestRateIndexMaturity(Currency&amp;"ibor"&amp;Tenor,BB918,Trigger)</f>
        <v>45974</v>
      </c>
      <c r="BD918" s="246">
        <f>_xll.qlIndexFixing($AD$5,BA918,TRUE,_xll.ohTrigger(Trigger,Trigger6M))</f>
        <v>2.1405763040739285E-2</v>
      </c>
      <c r="BE918" s="246" t="e">
        <f>IFERROR(_xll.qlIndexFixing($BF$1,BA918,,_xll.ohTrigger(Trigger,Trigger6M)),#N/A)</f>
        <v>#N/A</v>
      </c>
    </row>
    <row r="919" spans="52:57" ht="11.25" customHeight="1" x14ac:dyDescent="0.25">
      <c r="AZ919" s="102" t="s">
        <v>83</v>
      </c>
      <c r="BA919" s="101">
        <f>_xll.qlInterestRateIndexFixingDate(Currency&amp;"ibor"&amp;Tenor,BB919,Trigger)</f>
        <v>45793</v>
      </c>
      <c r="BB919" s="101">
        <f>_xll.qlCalendarAdvance(Calendar,BB918,AZ919,"f",,Trigger)</f>
        <v>45797</v>
      </c>
      <c r="BC919" s="101">
        <f>_xll.qlInterestRateIndexMaturity(Currency&amp;"ibor"&amp;Tenor,BB919,Trigger)</f>
        <v>45981</v>
      </c>
      <c r="BD919" s="246">
        <f>_xll.qlIndexFixing($AD$5,BA919,TRUE,_xll.ohTrigger(Trigger,Trigger6M))</f>
        <v>2.1406098317591653E-2</v>
      </c>
      <c r="BE919" s="246" t="e">
        <f>IFERROR(_xll.qlIndexFixing($BF$1,BA919,,_xll.ohTrigger(Trigger,Trigger6M)),#N/A)</f>
        <v>#N/A</v>
      </c>
    </row>
    <row r="920" spans="52:57" ht="11.25" customHeight="1" x14ac:dyDescent="0.25">
      <c r="AZ920" s="102" t="s">
        <v>83</v>
      </c>
      <c r="BA920" s="101">
        <f>_xll.qlInterestRateIndexFixingDate(Currency&amp;"ibor"&amp;Tenor,BB920,Trigger)</f>
        <v>45800</v>
      </c>
      <c r="BB920" s="101">
        <f>_xll.qlCalendarAdvance(Calendar,BB919,AZ920,"f",,Trigger)</f>
        <v>45804</v>
      </c>
      <c r="BC920" s="101">
        <f>_xll.qlInterestRateIndexMaturity(Currency&amp;"ibor"&amp;Tenor,BB920,Trigger)</f>
        <v>45988</v>
      </c>
      <c r="BD920" s="246">
        <f>_xll.qlIndexFixing($AD$5,BA920,TRUE,_xll.ohTrigger(Trigger,Trigger6M))</f>
        <v>2.1406282230674242E-2</v>
      </c>
      <c r="BE920" s="246" t="e">
        <f>IFERROR(_xll.qlIndexFixing($BF$1,BA920,,_xll.ohTrigger(Trigger,Trigger6M)),#N/A)</f>
        <v>#N/A</v>
      </c>
    </row>
    <row r="921" spans="52:57" ht="11.25" customHeight="1" x14ac:dyDescent="0.25">
      <c r="AZ921" s="102" t="s">
        <v>83</v>
      </c>
      <c r="BA921" s="101">
        <f>_xll.qlInterestRateIndexFixingDate(Currency&amp;"ibor"&amp;Tenor,BB921,Trigger)</f>
        <v>45807</v>
      </c>
      <c r="BB921" s="101">
        <f>_xll.qlCalendarAdvance(Calendar,BB920,AZ921,"f",,Trigger)</f>
        <v>45811</v>
      </c>
      <c r="BC921" s="101">
        <f>_xll.qlInterestRateIndexMaturity(Currency&amp;"ibor"&amp;Tenor,BB921,Trigger)</f>
        <v>45994</v>
      </c>
      <c r="BD921" s="246">
        <f>_xll.qlIndexFixing($AD$5,BA921,TRUE,_xll.ohTrigger(Trigger,Trigger6M))</f>
        <v>2.1404491280699024E-2</v>
      </c>
      <c r="BE921" s="246" t="e">
        <f>IFERROR(_xll.qlIndexFixing($BF$1,BA921,,_xll.ohTrigger(Trigger,Trigger6M)),#N/A)</f>
        <v>#N/A</v>
      </c>
    </row>
    <row r="922" spans="52:57" ht="11.25" customHeight="1" x14ac:dyDescent="0.25">
      <c r="AZ922" s="102" t="s">
        <v>83</v>
      </c>
      <c r="BA922" s="101">
        <f>_xll.qlInterestRateIndexFixingDate(Currency&amp;"ibor"&amp;Tenor,BB922,Trigger)</f>
        <v>45814</v>
      </c>
      <c r="BB922" s="101">
        <f>_xll.qlCalendarAdvance(Calendar,BB921,AZ922,"f",,Trigger)</f>
        <v>45818</v>
      </c>
      <c r="BC922" s="101">
        <f>_xll.qlInterestRateIndexMaturity(Currency&amp;"ibor"&amp;Tenor,BB922,Trigger)</f>
        <v>46001</v>
      </c>
      <c r="BD922" s="246">
        <f>_xll.qlIndexFixing($AD$5,BA922,TRUE,_xll.ohTrigger(Trigger,Trigger6M))</f>
        <v>2.1404162159837311E-2</v>
      </c>
      <c r="BE922" s="246" t="e">
        <f>IFERROR(_xll.qlIndexFixing($BF$1,BA922,,_xll.ohTrigger(Trigger,Trigger6M)),#N/A)</f>
        <v>#N/A</v>
      </c>
    </row>
    <row r="923" spans="52:57" ht="11.25" customHeight="1" x14ac:dyDescent="0.25">
      <c r="AZ923" s="102" t="s">
        <v>83</v>
      </c>
      <c r="BA923" s="101">
        <f>_xll.qlInterestRateIndexFixingDate(Currency&amp;"ibor"&amp;Tenor,BB923,Trigger)</f>
        <v>45821</v>
      </c>
      <c r="BB923" s="101">
        <f>_xll.qlCalendarAdvance(Calendar,BB922,AZ923,"f",,Trigger)</f>
        <v>45825</v>
      </c>
      <c r="BC923" s="101">
        <f>_xll.qlInterestRateIndexMaturity(Currency&amp;"ibor"&amp;Tenor,BB923,Trigger)</f>
        <v>46008</v>
      </c>
      <c r="BD923" s="246">
        <f>_xll.qlIndexFixing($AD$5,BA923,TRUE,_xll.ohTrigger(Trigger,Trigger6M))</f>
        <v>2.140368085722949E-2</v>
      </c>
      <c r="BE923" s="246" t="e">
        <f>IFERROR(_xll.qlIndexFixing($BF$1,BA923,,_xll.ohTrigger(Trigger,Trigger6M)),#N/A)</f>
        <v>#N/A</v>
      </c>
    </row>
    <row r="924" spans="52:57" ht="11.25" customHeight="1" x14ac:dyDescent="0.25">
      <c r="AZ924" s="102" t="s">
        <v>83</v>
      </c>
      <c r="BA924" s="101">
        <f>_xll.qlInterestRateIndexFixingDate(Currency&amp;"ibor"&amp;Tenor,BB924,Trigger)</f>
        <v>45828</v>
      </c>
      <c r="BB924" s="101">
        <f>_xll.qlCalendarAdvance(Calendar,BB923,AZ924,"f",,Trigger)</f>
        <v>45832</v>
      </c>
      <c r="BC924" s="101">
        <f>_xll.qlInterestRateIndexMaturity(Currency&amp;"ibor"&amp;Tenor,BB924,Trigger)</f>
        <v>46015</v>
      </c>
      <c r="BD924" s="246">
        <f>_xll.qlIndexFixing($AD$5,BA924,TRUE,_xll.ohTrigger(Trigger,Trigger6M))</f>
        <v>2.1403047372986504E-2</v>
      </c>
      <c r="BE924" s="246" t="e">
        <f>IFERROR(_xll.qlIndexFixing($BF$1,BA924,,_xll.ohTrigger(Trigger,Trigger6M)),#N/A)</f>
        <v>#N/A</v>
      </c>
    </row>
    <row r="925" spans="52:57" ht="11.25" customHeight="1" x14ac:dyDescent="0.25">
      <c r="AZ925" s="102" t="s">
        <v>83</v>
      </c>
      <c r="BA925" s="101">
        <f>_xll.qlInterestRateIndexFixingDate(Currency&amp;"ibor"&amp;Tenor,BB925,Trigger)</f>
        <v>45835</v>
      </c>
      <c r="BB925" s="101">
        <f>_xll.qlCalendarAdvance(Calendar,BB924,AZ925,"f",,Trigger)</f>
        <v>45839</v>
      </c>
      <c r="BC925" s="101">
        <f>_xll.qlInterestRateIndexMaturity(Currency&amp;"ibor"&amp;Tenor,BB925,Trigger)</f>
        <v>46024</v>
      </c>
      <c r="BD925" s="246">
        <f>_xll.qlIndexFixing($AD$5,BA925,TRUE,_xll.ohTrigger(Trigger,Trigger6M))</f>
        <v>2.1407608861790346E-2</v>
      </c>
      <c r="BE925" s="246" t="e">
        <f>IFERROR(_xll.qlIndexFixing($BF$1,BA925,,_xll.ohTrigger(Trigger,Trigger6M)),#N/A)</f>
        <v>#N/A</v>
      </c>
    </row>
    <row r="926" spans="52:57" ht="11.25" customHeight="1" x14ac:dyDescent="0.25">
      <c r="AZ926" s="102" t="s">
        <v>83</v>
      </c>
      <c r="BA926" s="101">
        <f>_xll.qlInterestRateIndexFixingDate(Currency&amp;"ibor"&amp;Tenor,BB926,Trigger)</f>
        <v>45842</v>
      </c>
      <c r="BB926" s="101">
        <f>_xll.qlCalendarAdvance(Calendar,BB925,AZ926,"f",,Trigger)</f>
        <v>45846</v>
      </c>
      <c r="BC926" s="101">
        <f>_xll.qlInterestRateIndexMaturity(Currency&amp;"ibor"&amp;Tenor,BB926,Trigger)</f>
        <v>46030</v>
      </c>
      <c r="BD926" s="246">
        <f>_xll.qlIndexFixing($AD$5,BA926,TRUE,_xll.ohTrigger(Trigger,Trigger6M))</f>
        <v>2.1404207070082181E-2</v>
      </c>
      <c r="BE926" s="246" t="e">
        <f>IFERROR(_xll.qlIndexFixing($BF$1,BA926,,_xll.ohTrigger(Trigger,Trigger6M)),#N/A)</f>
        <v>#N/A</v>
      </c>
    </row>
    <row r="927" spans="52:57" ht="11.25" customHeight="1" x14ac:dyDescent="0.25">
      <c r="AZ927" s="102" t="s">
        <v>83</v>
      </c>
      <c r="BA927" s="101">
        <f>_xll.qlInterestRateIndexFixingDate(Currency&amp;"ibor"&amp;Tenor,BB927,Trigger)</f>
        <v>45849</v>
      </c>
      <c r="BB927" s="101">
        <f>_xll.qlCalendarAdvance(Calendar,BB926,AZ927,"f",,Trigger)</f>
        <v>45853</v>
      </c>
      <c r="BC927" s="101">
        <f>_xll.qlInterestRateIndexMaturity(Currency&amp;"ibor"&amp;Tenor,BB927,Trigger)</f>
        <v>46037</v>
      </c>
      <c r="BD927" s="246">
        <f>_xll.qlIndexFixing($AD$5,BA927,TRUE,_xll.ohTrigger(Trigger,Trigger6M))</f>
        <v>2.1403331437543097E-2</v>
      </c>
      <c r="BE927" s="246" t="e">
        <f>IFERROR(_xll.qlIndexFixing($BF$1,BA927,,_xll.ohTrigger(Trigger,Trigger6M)),#N/A)</f>
        <v>#N/A</v>
      </c>
    </row>
    <row r="928" spans="52:57" ht="11.25" customHeight="1" x14ac:dyDescent="0.25">
      <c r="AZ928" s="102" t="s">
        <v>83</v>
      </c>
      <c r="BA928" s="101">
        <f>_xll.qlInterestRateIndexFixingDate(Currency&amp;"ibor"&amp;Tenor,BB928,Trigger)</f>
        <v>45856</v>
      </c>
      <c r="BB928" s="101">
        <f>_xll.qlCalendarAdvance(Calendar,BB927,AZ928,"f",,Trigger)</f>
        <v>45860</v>
      </c>
      <c r="BC928" s="101">
        <f>_xll.qlInterestRateIndexMaturity(Currency&amp;"ibor"&amp;Tenor,BB928,Trigger)</f>
        <v>46044</v>
      </c>
      <c r="BD928" s="246">
        <f>_xll.qlIndexFixing($AD$5,BA928,TRUE,_xll.ohTrigger(Trigger,Trigger6M))</f>
        <v>2.1402304441869812E-2</v>
      </c>
      <c r="BE928" s="246" t="e">
        <f>IFERROR(_xll.qlIndexFixing($BF$1,BA928,,_xll.ohTrigger(Trigger,Trigger6M)),#N/A)</f>
        <v>#N/A</v>
      </c>
    </row>
    <row r="929" spans="52:57" ht="11.25" customHeight="1" x14ac:dyDescent="0.25">
      <c r="AZ929" s="102" t="s">
        <v>83</v>
      </c>
      <c r="BA929" s="101">
        <f>_xll.qlInterestRateIndexFixingDate(Currency&amp;"ibor"&amp;Tenor,BB929,Trigger)</f>
        <v>45863</v>
      </c>
      <c r="BB929" s="101">
        <f>_xll.qlCalendarAdvance(Calendar,BB928,AZ929,"f",,Trigger)</f>
        <v>45867</v>
      </c>
      <c r="BC929" s="101">
        <f>_xll.qlInterestRateIndexMaturity(Currency&amp;"ibor"&amp;Tenor,BB929,Trigger)</f>
        <v>46051</v>
      </c>
      <c r="BD929" s="246">
        <f>_xll.qlIndexFixing($AD$5,BA929,TRUE,_xll.ohTrigger(Trigger,Trigger6M))</f>
        <v>2.1429391088236972E-2</v>
      </c>
      <c r="BE929" s="246" t="e">
        <f>IFERROR(_xll.qlIndexFixing($BF$1,BA929,,_xll.ohTrigger(Trigger,Trigger6M)),#N/A)</f>
        <v>#N/A</v>
      </c>
    </row>
    <row r="930" spans="52:57" ht="11.25" customHeight="1" x14ac:dyDescent="0.25">
      <c r="AZ930" s="102" t="s">
        <v>83</v>
      </c>
      <c r="BA930" s="101">
        <f>_xll.qlInterestRateIndexFixingDate(Currency&amp;"ibor"&amp;Tenor,BB930,Trigger)</f>
        <v>45870</v>
      </c>
      <c r="BB930" s="101">
        <f>_xll.qlCalendarAdvance(Calendar,BB929,AZ930,"f",,Trigger)</f>
        <v>45874</v>
      </c>
      <c r="BC930" s="101">
        <f>_xll.qlInterestRateIndexMaturity(Currency&amp;"ibor"&amp;Tenor,BB930,Trigger)</f>
        <v>46058</v>
      </c>
      <c r="BD930" s="246">
        <f>_xll.qlIndexFixing($AD$5,BA930,TRUE,_xll.ohTrigger(Trigger,Trigger6M))</f>
        <v>2.1467762751369111E-2</v>
      </c>
      <c r="BE930" s="246" t="e">
        <f>IFERROR(_xll.qlIndexFixing($BF$1,BA930,,_xll.ohTrigger(Trigger,Trigger6M)),#N/A)</f>
        <v>#N/A</v>
      </c>
    </row>
    <row r="931" spans="52:57" ht="11.25" customHeight="1" x14ac:dyDescent="0.25">
      <c r="AZ931" s="102" t="s">
        <v>83</v>
      </c>
      <c r="BA931" s="101">
        <f>_xll.qlInterestRateIndexFixingDate(Currency&amp;"ibor"&amp;Tenor,BB931,Trigger)</f>
        <v>45877</v>
      </c>
      <c r="BB931" s="101">
        <f>_xll.qlCalendarAdvance(Calendar,BB930,AZ931,"f",,Trigger)</f>
        <v>45881</v>
      </c>
      <c r="BC931" s="101">
        <f>_xll.qlInterestRateIndexMaturity(Currency&amp;"ibor"&amp;Tenor,BB931,Trigger)</f>
        <v>46065</v>
      </c>
      <c r="BD931" s="246">
        <f>_xll.qlIndexFixing($AD$5,BA931,TRUE,_xll.ohTrigger(Trigger,Trigger6M))</f>
        <v>2.1506135158900139E-2</v>
      </c>
      <c r="BE931" s="246" t="e">
        <f>IFERROR(_xll.qlIndexFixing($BF$1,BA931,,_xll.ohTrigger(Trigger,Trigger6M)),#N/A)</f>
        <v>#N/A</v>
      </c>
    </row>
    <row r="932" spans="52:57" ht="11.25" customHeight="1" x14ac:dyDescent="0.25">
      <c r="AZ932" s="102" t="s">
        <v>83</v>
      </c>
      <c r="BA932" s="101">
        <f>_xll.qlInterestRateIndexFixingDate(Currency&amp;"ibor"&amp;Tenor,BB932,Trigger)</f>
        <v>45884</v>
      </c>
      <c r="BB932" s="101">
        <f>_xll.qlCalendarAdvance(Calendar,BB931,AZ932,"f",,Trigger)</f>
        <v>45888</v>
      </c>
      <c r="BC932" s="101">
        <f>_xll.qlInterestRateIndexMaturity(Currency&amp;"ibor"&amp;Tenor,BB932,Trigger)</f>
        <v>46072</v>
      </c>
      <c r="BD932" s="246">
        <f>_xll.qlIndexFixing($AD$5,BA932,TRUE,_xll.ohTrigger(Trigger,Trigger6M))</f>
        <v>2.1544508310843959E-2</v>
      </c>
      <c r="BE932" s="246" t="e">
        <f>IFERROR(_xll.qlIndexFixing($BF$1,BA932,,_xll.ohTrigger(Trigger,Trigger6M)),#N/A)</f>
        <v>#N/A</v>
      </c>
    </row>
    <row r="933" spans="52:57" ht="11.25" customHeight="1" x14ac:dyDescent="0.25">
      <c r="AZ933" s="102" t="s">
        <v>83</v>
      </c>
      <c r="BA933" s="101">
        <f>_xll.qlInterestRateIndexFixingDate(Currency&amp;"ibor"&amp;Tenor,BB933,Trigger)</f>
        <v>45891</v>
      </c>
      <c r="BB933" s="101">
        <f>_xll.qlCalendarAdvance(Calendar,BB932,AZ933,"f",,Trigger)</f>
        <v>45895</v>
      </c>
      <c r="BC933" s="101">
        <f>_xll.qlInterestRateIndexMaturity(Currency&amp;"ibor"&amp;Tenor,BB933,Trigger)</f>
        <v>46079</v>
      </c>
      <c r="BD933" s="246">
        <f>_xll.qlIndexFixing($AD$5,BA933,TRUE,_xll.ohTrigger(Trigger,Trigger6M))</f>
        <v>2.1582882207215773E-2</v>
      </c>
      <c r="BE933" s="246" t="e">
        <f>IFERROR(_xll.qlIndexFixing($BF$1,BA933,,_xll.ohTrigger(Trigger,Trigger6M)),#N/A)</f>
        <v>#N/A</v>
      </c>
    </row>
    <row r="934" spans="52:57" ht="11.25" customHeight="1" x14ac:dyDescent="0.25">
      <c r="AZ934" s="102" t="s">
        <v>83</v>
      </c>
      <c r="BA934" s="101">
        <f>_xll.qlInterestRateIndexFixingDate(Currency&amp;"ibor"&amp;Tenor,BB934,Trigger)</f>
        <v>45898</v>
      </c>
      <c r="BB934" s="101">
        <f>_xll.qlCalendarAdvance(Calendar,BB933,AZ934,"f",,Trigger)</f>
        <v>45902</v>
      </c>
      <c r="BC934" s="101">
        <f>_xll.qlInterestRateIndexMaturity(Currency&amp;"ibor"&amp;Tenor,BB934,Trigger)</f>
        <v>46083</v>
      </c>
      <c r="BD934" s="246">
        <f>_xll.qlIndexFixing($AD$5,BA934,TRUE,_xll.ohTrigger(Trigger,Trigger6M))</f>
        <v>2.1611094544716922E-2</v>
      </c>
      <c r="BE934" s="246" t="e">
        <f>IFERROR(_xll.qlIndexFixing($BF$1,BA934,,_xll.ohTrigger(Trigger,Trigger6M)),#N/A)</f>
        <v>#N/A</v>
      </c>
    </row>
    <row r="935" spans="52:57" ht="11.25" customHeight="1" x14ac:dyDescent="0.25">
      <c r="AZ935" s="102" t="s">
        <v>83</v>
      </c>
      <c r="BA935" s="101">
        <f>_xll.qlInterestRateIndexFixingDate(Currency&amp;"ibor"&amp;Tenor,BB935,Trigger)</f>
        <v>45905</v>
      </c>
      <c r="BB935" s="101">
        <f>_xll.qlCalendarAdvance(Calendar,BB934,AZ935,"f",,Trigger)</f>
        <v>45909</v>
      </c>
      <c r="BC935" s="101">
        <f>_xll.qlInterestRateIndexMaturity(Currency&amp;"ibor"&amp;Tenor,BB935,Trigger)</f>
        <v>46090</v>
      </c>
      <c r="BD935" s="246">
        <f>_xll.qlIndexFixing($AD$5,BA935,TRUE,_xll.ohTrigger(Trigger,Trigger6M))</f>
        <v>2.1649462891195674E-2</v>
      </c>
      <c r="BE935" s="246" t="e">
        <f>IFERROR(_xll.qlIndexFixing($BF$1,BA935,,_xll.ohTrigger(Trigger,Trigger6M)),#N/A)</f>
        <v>#N/A</v>
      </c>
    </row>
    <row r="936" spans="52:57" ht="11.25" customHeight="1" x14ac:dyDescent="0.25">
      <c r="AZ936" s="102" t="s">
        <v>83</v>
      </c>
      <c r="BA936" s="101">
        <f>_xll.qlInterestRateIndexFixingDate(Currency&amp;"ibor"&amp;Tenor,BB936,Trigger)</f>
        <v>45912</v>
      </c>
      <c r="BB936" s="101">
        <f>_xll.qlCalendarAdvance(Calendar,BB935,AZ936,"f",,Trigger)</f>
        <v>45916</v>
      </c>
      <c r="BC936" s="101">
        <f>_xll.qlInterestRateIndexMaturity(Currency&amp;"ibor"&amp;Tenor,BB936,Trigger)</f>
        <v>46097</v>
      </c>
      <c r="BD936" s="246">
        <f>_xll.qlIndexFixing($AD$5,BA936,TRUE,_xll.ohTrigger(Trigger,Trigger6M))</f>
        <v>2.1687831969873259E-2</v>
      </c>
      <c r="BE936" s="246" t="e">
        <f>IFERROR(_xll.qlIndexFixing($BF$1,BA936,,_xll.ohTrigger(Trigger,Trigger6M)),#N/A)</f>
        <v>#N/A</v>
      </c>
    </row>
    <row r="937" spans="52:57" ht="11.25" customHeight="1" x14ac:dyDescent="0.25">
      <c r="AZ937" s="102" t="s">
        <v>83</v>
      </c>
      <c r="BA937" s="101">
        <f>_xll.qlInterestRateIndexFixingDate(Currency&amp;"ibor"&amp;Tenor,BB937,Trigger)</f>
        <v>45919</v>
      </c>
      <c r="BB937" s="101">
        <f>_xll.qlCalendarAdvance(Calendar,BB936,AZ937,"f",,Trigger)</f>
        <v>45923</v>
      </c>
      <c r="BC937" s="101">
        <f>_xll.qlInterestRateIndexMaturity(Currency&amp;"ibor"&amp;Tenor,BB937,Trigger)</f>
        <v>46104</v>
      </c>
      <c r="BD937" s="246">
        <f>_xll.qlIndexFixing($AD$5,BA937,TRUE,_xll.ohTrigger(Trigger,Trigger6M))</f>
        <v>2.1726201780762924E-2</v>
      </c>
      <c r="BE937" s="246" t="e">
        <f>IFERROR(_xll.qlIndexFixing($BF$1,BA937,,_xll.ohTrigger(Trigger,Trigger6M)),#N/A)</f>
        <v>#N/A</v>
      </c>
    </row>
    <row r="938" spans="52:57" ht="11.25" customHeight="1" x14ac:dyDescent="0.25">
      <c r="AZ938" s="102" t="s">
        <v>83</v>
      </c>
      <c r="BA938" s="101">
        <f>_xll.qlInterestRateIndexFixingDate(Currency&amp;"ibor"&amp;Tenor,BB938,Trigger)</f>
        <v>45926</v>
      </c>
      <c r="BB938" s="101">
        <f>_xll.qlCalendarAdvance(Calendar,BB937,AZ938,"f",,Trigger)</f>
        <v>45930</v>
      </c>
      <c r="BC938" s="101">
        <f>_xll.qlInterestRateIndexMaturity(Currency&amp;"ibor"&amp;Tenor,BB938,Trigger)</f>
        <v>46112</v>
      </c>
      <c r="BD938" s="246">
        <f>_xll.qlIndexFixing($AD$5,BA938,TRUE,_xll.ohTrigger(Trigger,Trigger6M))</f>
        <v>2.1767968808157418E-2</v>
      </c>
      <c r="BE938" s="246" t="e">
        <f>IFERROR(_xll.qlIndexFixing($BF$1,BA938,,_xll.ohTrigger(Trigger,Trigger6M)),#N/A)</f>
        <v>#N/A</v>
      </c>
    </row>
    <row r="939" spans="52:57" ht="11.25" customHeight="1" x14ac:dyDescent="0.25">
      <c r="AZ939" s="102" t="s">
        <v>83</v>
      </c>
      <c r="BA939" s="101">
        <f>_xll.qlInterestRateIndexFixingDate(Currency&amp;"ibor"&amp;Tenor,BB939,Trigger)</f>
        <v>45933</v>
      </c>
      <c r="BB939" s="101">
        <f>_xll.qlCalendarAdvance(Calendar,BB938,AZ939,"f",,Trigger)</f>
        <v>45937</v>
      </c>
      <c r="BC939" s="101">
        <f>_xll.qlInterestRateIndexMaturity(Currency&amp;"ibor"&amp;Tenor,BB939,Trigger)</f>
        <v>46119</v>
      </c>
      <c r="BD939" s="246">
        <f>_xll.qlIndexFixing($AD$5,BA939,TRUE,_xll.ohTrigger(Trigger,Trigger6M))</f>
        <v>2.1806342445418604E-2</v>
      </c>
      <c r="BE939" s="246" t="e">
        <f>IFERROR(_xll.qlIndexFixing($BF$1,BA939,,_xll.ohTrigger(Trigger,Trigger6M)),#N/A)</f>
        <v>#N/A</v>
      </c>
    </row>
    <row r="940" spans="52:57" ht="11.25" customHeight="1" x14ac:dyDescent="0.25">
      <c r="AZ940" s="102" t="s">
        <v>83</v>
      </c>
      <c r="BA940" s="101">
        <f>_xll.qlInterestRateIndexFixingDate(Currency&amp;"ibor"&amp;Tenor,BB940,Trigger)</f>
        <v>45940</v>
      </c>
      <c r="BB940" s="101">
        <f>_xll.qlCalendarAdvance(Calendar,BB939,AZ940,"f",,Trigger)</f>
        <v>45944</v>
      </c>
      <c r="BC940" s="101">
        <f>_xll.qlInterestRateIndexMaturity(Currency&amp;"ibor"&amp;Tenor,BB940,Trigger)</f>
        <v>46126</v>
      </c>
      <c r="BD940" s="246">
        <f>_xll.qlIndexFixing($AD$5,BA940,TRUE,_xll.ohTrigger(Trigger,Trigger6M))</f>
        <v>2.1844716819025722E-2</v>
      </c>
      <c r="BE940" s="246" t="e">
        <f>IFERROR(_xll.qlIndexFixing($BF$1,BA940,,_xll.ohTrigger(Trigger,Trigger6M)),#N/A)</f>
        <v>#N/A</v>
      </c>
    </row>
    <row r="941" spans="52:57" ht="11.25" customHeight="1" x14ac:dyDescent="0.25">
      <c r="AZ941" s="102" t="s">
        <v>83</v>
      </c>
      <c r="BA941" s="101">
        <f>_xll.qlInterestRateIndexFixingDate(Currency&amp;"ibor"&amp;Tenor,BB941,Trigger)</f>
        <v>45947</v>
      </c>
      <c r="BB941" s="101">
        <f>_xll.qlCalendarAdvance(Calendar,BB940,AZ941,"f",,Trigger)</f>
        <v>45951</v>
      </c>
      <c r="BC941" s="101">
        <f>_xll.qlInterestRateIndexMaturity(Currency&amp;"ibor"&amp;Tenor,BB941,Trigger)</f>
        <v>46133</v>
      </c>
      <c r="BD941" s="246">
        <f>_xll.qlIndexFixing($AD$5,BA941,TRUE,_xll.ohTrigger(Trigger,Trigger6M))</f>
        <v>2.1883091928991943E-2</v>
      </c>
      <c r="BE941" s="246" t="e">
        <f>IFERROR(_xll.qlIndexFixing($BF$1,BA941,,_xll.ohTrigger(Trigger,Trigger6M)),#N/A)</f>
        <v>#N/A</v>
      </c>
    </row>
    <row r="942" spans="52:57" ht="11.25" customHeight="1" x14ac:dyDescent="0.25">
      <c r="AZ942" s="102" t="s">
        <v>83</v>
      </c>
      <c r="BA942" s="101">
        <f>_xll.qlInterestRateIndexFixingDate(Currency&amp;"ibor"&amp;Tenor,BB942,Trigger)</f>
        <v>45954</v>
      </c>
      <c r="BB942" s="101">
        <f>_xll.qlCalendarAdvance(Calendar,BB941,AZ942,"f",,Trigger)</f>
        <v>45958</v>
      </c>
      <c r="BC942" s="101">
        <f>_xll.qlInterestRateIndexMaturity(Currency&amp;"ibor"&amp;Tenor,BB942,Trigger)</f>
        <v>46140</v>
      </c>
      <c r="BD942" s="246">
        <f>_xll.qlIndexFixing($AD$5,BA942,TRUE,_xll.ohTrigger(Trigger,Trigger6M))</f>
        <v>2.1921467775331764E-2</v>
      </c>
      <c r="BE942" s="246" t="e">
        <f>IFERROR(_xll.qlIndexFixing($BF$1,BA942,,_xll.ohTrigger(Trigger,Trigger6M)),#N/A)</f>
        <v>#N/A</v>
      </c>
    </row>
    <row r="943" spans="52:57" ht="11.25" customHeight="1" x14ac:dyDescent="0.25">
      <c r="AZ943" s="102" t="s">
        <v>83</v>
      </c>
      <c r="BA943" s="101">
        <f>_xll.qlInterestRateIndexFixingDate(Currency&amp;"ibor"&amp;Tenor,BB943,Trigger)</f>
        <v>45961</v>
      </c>
      <c r="BB943" s="101">
        <f>_xll.qlCalendarAdvance(Calendar,BB942,AZ943,"f",,Trigger)</f>
        <v>45965</v>
      </c>
      <c r="BC943" s="101">
        <f>_xll.qlInterestRateIndexMaturity(Currency&amp;"ibor"&amp;Tenor,BB943,Trigger)</f>
        <v>46146</v>
      </c>
      <c r="BD943" s="246">
        <f>_xll.qlIndexFixing($AD$5,BA943,TRUE,_xll.ohTrigger(Trigger,Trigger6M))</f>
        <v>2.1956436023346029E-2</v>
      </c>
      <c r="BE943" s="246" t="e">
        <f>IFERROR(_xll.qlIndexFixing($BF$1,BA943,,_xll.ohTrigger(Trigger,Trigger6M)),#N/A)</f>
        <v>#N/A</v>
      </c>
    </row>
    <row r="944" spans="52:57" ht="11.25" customHeight="1" x14ac:dyDescent="0.25">
      <c r="AZ944" s="102" t="s">
        <v>83</v>
      </c>
      <c r="BA944" s="101">
        <f>_xll.qlInterestRateIndexFixingDate(Currency&amp;"ibor"&amp;Tenor,BB944,Trigger)</f>
        <v>45968</v>
      </c>
      <c r="BB944" s="101">
        <f>_xll.qlCalendarAdvance(Calendar,BB943,AZ944,"f",,Trigger)</f>
        <v>45972</v>
      </c>
      <c r="BC944" s="101">
        <f>_xll.qlInterestRateIndexMaturity(Currency&amp;"ibor"&amp;Tenor,BB944,Trigger)</f>
        <v>46153</v>
      </c>
      <c r="BD944" s="246">
        <f>_xll.qlIndexFixing($AD$5,BA944,TRUE,_xll.ohTrigger(Trigger,Trigger6M))</f>
        <v>2.19948109601142E-2</v>
      </c>
      <c r="BE944" s="246" t="e">
        <f>IFERROR(_xll.qlIndexFixing($BF$1,BA944,,_xll.ohTrigger(Trigger,Trigger6M)),#N/A)</f>
        <v>#N/A</v>
      </c>
    </row>
    <row r="945" spans="52:57" ht="11.25" customHeight="1" x14ac:dyDescent="0.25">
      <c r="AZ945" s="102" t="s">
        <v>83</v>
      </c>
      <c r="BA945" s="101">
        <f>_xll.qlInterestRateIndexFixingDate(Currency&amp;"ibor"&amp;Tenor,BB945,Trigger)</f>
        <v>45975</v>
      </c>
      <c r="BB945" s="101">
        <f>_xll.qlCalendarAdvance(Calendar,BB944,AZ945,"f",,Trigger)</f>
        <v>45979</v>
      </c>
      <c r="BC945" s="101">
        <f>_xll.qlInterestRateIndexMaturity(Currency&amp;"ibor"&amp;Tenor,BB945,Trigger)</f>
        <v>46160</v>
      </c>
      <c r="BD945" s="246">
        <f>_xll.qlIndexFixing($AD$5,BA945,TRUE,_xll.ohTrigger(Trigger,Trigger6M))</f>
        <v>2.2033186629207068E-2</v>
      </c>
      <c r="BE945" s="246" t="e">
        <f>IFERROR(_xll.qlIndexFixing($BF$1,BA945,,_xll.ohTrigger(Trigger,Trigger6M)),#N/A)</f>
        <v>#N/A</v>
      </c>
    </row>
    <row r="946" spans="52:57" ht="11.25" customHeight="1" x14ac:dyDescent="0.25">
      <c r="AZ946" s="102" t="s">
        <v>83</v>
      </c>
      <c r="BA946" s="101">
        <f>_xll.qlInterestRateIndexFixingDate(Currency&amp;"ibor"&amp;Tenor,BB946,Trigger)</f>
        <v>45982</v>
      </c>
      <c r="BB946" s="101">
        <f>_xll.qlCalendarAdvance(Calendar,BB945,AZ946,"f",,Trigger)</f>
        <v>45986</v>
      </c>
      <c r="BC946" s="101">
        <f>_xll.qlInterestRateIndexMaturity(Currency&amp;"ibor"&amp;Tenor,BB946,Trigger)</f>
        <v>46167</v>
      </c>
      <c r="BD946" s="246">
        <f>_xll.qlIndexFixing($AD$5,BA946,TRUE,_xll.ohTrigger(Trigger,Trigger6M))</f>
        <v>2.2071563030637887E-2</v>
      </c>
      <c r="BE946" s="246" t="e">
        <f>IFERROR(_xll.qlIndexFixing($BF$1,BA946,,_xll.ohTrigger(Trigger,Trigger6M)),#N/A)</f>
        <v>#N/A</v>
      </c>
    </row>
    <row r="947" spans="52:57" ht="11.25" customHeight="1" x14ac:dyDescent="0.25">
      <c r="AZ947" s="102" t="s">
        <v>83</v>
      </c>
      <c r="BA947" s="101">
        <f>_xll.qlInterestRateIndexFixingDate(Currency&amp;"ibor"&amp;Tenor,BB947,Trigger)</f>
        <v>45989</v>
      </c>
      <c r="BB947" s="101">
        <f>_xll.qlCalendarAdvance(Calendar,BB946,AZ947,"f",,Trigger)</f>
        <v>45993</v>
      </c>
      <c r="BC947" s="101">
        <f>_xll.qlInterestRateIndexMaturity(Currency&amp;"ibor"&amp;Tenor,BB947,Trigger)</f>
        <v>46175</v>
      </c>
      <c r="BD947" s="246">
        <f>_xll.qlIndexFixing($AD$5,BA947,TRUE,_xll.ohTrigger(Trigger,Trigger6M))</f>
        <v>2.2113358053130725E-2</v>
      </c>
      <c r="BE947" s="246" t="e">
        <f>IFERROR(_xll.qlIndexFixing($BF$1,BA947,,_xll.ohTrigger(Trigger,Trigger6M)),#N/A)</f>
        <v>#N/A</v>
      </c>
    </row>
    <row r="948" spans="52:57" ht="11.25" customHeight="1" x14ac:dyDescent="0.25">
      <c r="AZ948" s="102" t="s">
        <v>83</v>
      </c>
      <c r="BA948" s="101">
        <f>_xll.qlInterestRateIndexFixingDate(Currency&amp;"ibor"&amp;Tenor,BB948,Trigger)</f>
        <v>45996</v>
      </c>
      <c r="BB948" s="101">
        <f>_xll.qlCalendarAdvance(Calendar,BB947,AZ948,"f",,Trigger)</f>
        <v>46000</v>
      </c>
      <c r="BC948" s="101">
        <f>_xll.qlInterestRateIndexMaturity(Currency&amp;"ibor"&amp;Tenor,BB948,Trigger)</f>
        <v>46182</v>
      </c>
      <c r="BD948" s="246">
        <f>_xll.qlIndexFixing($AD$5,BA948,TRUE,_xll.ohTrigger(Trigger,Trigger6M))</f>
        <v>2.215173831800905E-2</v>
      </c>
      <c r="BE948" s="246" t="e">
        <f>IFERROR(_xll.qlIndexFixing($BF$1,BA948,,_xll.ohTrigger(Trigger,Trigger6M)),#N/A)</f>
        <v>#N/A</v>
      </c>
    </row>
    <row r="949" spans="52:57" ht="11.25" customHeight="1" x14ac:dyDescent="0.25">
      <c r="AZ949" s="102" t="s">
        <v>83</v>
      </c>
      <c r="BA949" s="101">
        <f>_xll.qlInterestRateIndexFixingDate(Currency&amp;"ibor"&amp;Tenor,BB949,Trigger)</f>
        <v>46003</v>
      </c>
      <c r="BB949" s="101">
        <f>_xll.qlCalendarAdvance(Calendar,BB948,AZ949,"f",,Trigger)</f>
        <v>46007</v>
      </c>
      <c r="BC949" s="101">
        <f>_xll.qlInterestRateIndexMaturity(Currency&amp;"ibor"&amp;Tenor,BB949,Trigger)</f>
        <v>46189</v>
      </c>
      <c r="BD949" s="246">
        <f>_xll.qlIndexFixing($AD$5,BA949,TRUE,_xll.ohTrigger(Trigger,Trigger6M))</f>
        <v>2.2190119319359793E-2</v>
      </c>
      <c r="BE949" s="246" t="e">
        <f>IFERROR(_xll.qlIndexFixing($BF$1,BA949,,_xll.ohTrigger(Trigger,Trigger6M)),#N/A)</f>
        <v>#N/A</v>
      </c>
    </row>
    <row r="950" spans="52:57" ht="11.25" customHeight="1" x14ac:dyDescent="0.25">
      <c r="AZ950" s="102" t="s">
        <v>83</v>
      </c>
      <c r="BA950" s="101">
        <f>_xll.qlInterestRateIndexFixingDate(Currency&amp;"ibor"&amp;Tenor,BB950,Trigger)</f>
        <v>46010</v>
      </c>
      <c r="BB950" s="101">
        <f>_xll.qlCalendarAdvance(Calendar,BB949,AZ950,"f",,Trigger)</f>
        <v>46014</v>
      </c>
      <c r="BC950" s="101">
        <f>_xll.qlInterestRateIndexMaturity(Currency&amp;"ibor"&amp;Tenor,BB950,Trigger)</f>
        <v>46196</v>
      </c>
      <c r="BD950" s="246">
        <f>_xll.qlIndexFixing($AD$5,BA950,TRUE,_xll.ohTrigger(Trigger,Trigger6M))</f>
        <v>2.2228501057197453E-2</v>
      </c>
      <c r="BE950" s="246" t="e">
        <f>IFERROR(_xll.qlIndexFixing($BF$1,BA950,,_xll.ohTrigger(Trigger,Trigger6M)),#N/A)</f>
        <v>#N/A</v>
      </c>
    </row>
    <row r="951" spans="52:57" ht="11.25" customHeight="1" x14ac:dyDescent="0.25">
      <c r="AZ951" s="102" t="s">
        <v>83</v>
      </c>
      <c r="BA951" s="101">
        <f>_xll.qlInterestRateIndexFixingDate(Currency&amp;"ibor"&amp;Tenor,BB951,Trigger)</f>
        <v>46015</v>
      </c>
      <c r="BB951" s="101">
        <f>_xll.qlCalendarAdvance(Calendar,BB950,AZ951,"f",,Trigger)</f>
        <v>46021</v>
      </c>
      <c r="BC951" s="101">
        <f>_xll.qlInterestRateIndexMaturity(Currency&amp;"ibor"&amp;Tenor,BB951,Trigger)</f>
        <v>46203</v>
      </c>
      <c r="BD951" s="246">
        <f>_xll.qlIndexFixing($AD$5,BA951,TRUE,_xll.ohTrigger(Trigger,Trigger6M))</f>
        <v>2.2266883531535643E-2</v>
      </c>
      <c r="BE951" s="246" t="e">
        <f>IFERROR(_xll.qlIndexFixing($BF$1,BA951,,_xll.ohTrigger(Trigger,Trigger6M)),#N/A)</f>
        <v>#N/A</v>
      </c>
    </row>
    <row r="952" spans="52:57" ht="11.25" customHeight="1" x14ac:dyDescent="0.25">
      <c r="AZ952" s="102" t="s">
        <v>83</v>
      </c>
      <c r="BA952" s="101">
        <f>_xll.qlInterestRateIndexFixingDate(Currency&amp;"ibor"&amp;Tenor,BB952,Trigger)</f>
        <v>46024</v>
      </c>
      <c r="BB952" s="101">
        <f>_xll.qlCalendarAdvance(Calendar,BB951,AZ952,"f",,Trigger)</f>
        <v>46028</v>
      </c>
      <c r="BC952" s="101">
        <f>_xll.qlInterestRateIndexMaturity(Currency&amp;"ibor"&amp;Tenor,BB952,Trigger)</f>
        <v>46209</v>
      </c>
      <c r="BD952" s="246">
        <f>_xll.qlIndexFixing($AD$5,BA952,TRUE,_xll.ohTrigger(Trigger,Trigger6M))</f>
        <v>2.2301836819108436E-2</v>
      </c>
      <c r="BE952" s="246" t="e">
        <f>IFERROR(_xll.qlIndexFixing($BF$1,BA952,,_xll.ohTrigger(Trigger,Trigger6M)),#N/A)</f>
        <v>#N/A</v>
      </c>
    </row>
    <row r="953" spans="52:57" ht="11.25" customHeight="1" x14ac:dyDescent="0.25">
      <c r="AZ953" s="102" t="s">
        <v>83</v>
      </c>
      <c r="BA953" s="101">
        <f>_xll.qlInterestRateIndexFixingDate(Currency&amp;"ibor"&amp;Tenor,BB953,Trigger)</f>
        <v>46031</v>
      </c>
      <c r="BB953" s="101">
        <f>_xll.qlCalendarAdvance(Calendar,BB952,AZ953,"f",,Trigger)</f>
        <v>46035</v>
      </c>
      <c r="BC953" s="101">
        <f>_xll.qlInterestRateIndexMaturity(Currency&amp;"ibor"&amp;Tenor,BB953,Trigger)</f>
        <v>46216</v>
      </c>
      <c r="BD953" s="246">
        <f>_xll.qlIndexFixing($AD$5,BA953,TRUE,_xll.ohTrigger(Trigger,Trigger6M))</f>
        <v>2.2340218347298383E-2</v>
      </c>
      <c r="BE953" s="246" t="e">
        <f>IFERROR(_xll.qlIndexFixing($BF$1,BA953,,_xll.ohTrigger(Trigger,Trigger6M)),#N/A)</f>
        <v>#N/A</v>
      </c>
    </row>
    <row r="954" spans="52:57" ht="11.25" customHeight="1" x14ac:dyDescent="0.25">
      <c r="AZ954" s="102" t="s">
        <v>83</v>
      </c>
      <c r="BA954" s="101">
        <f>_xll.qlInterestRateIndexFixingDate(Currency&amp;"ibor"&amp;Tenor,BB954,Trigger)</f>
        <v>46038</v>
      </c>
      <c r="BB954" s="101">
        <f>_xll.qlCalendarAdvance(Calendar,BB953,AZ954,"f",,Trigger)</f>
        <v>46042</v>
      </c>
      <c r="BC954" s="101">
        <f>_xll.qlInterestRateIndexMaturity(Currency&amp;"ibor"&amp;Tenor,BB954,Trigger)</f>
        <v>46223</v>
      </c>
      <c r="BD954" s="246">
        <f>_xll.qlIndexFixing($AD$5,BA954,TRUE,_xll.ohTrigger(Trigger,Trigger6M))</f>
        <v>2.2378600607938007E-2</v>
      </c>
      <c r="BE954" s="246" t="e">
        <f>IFERROR(_xll.qlIndexFixing($BF$1,BA954,,_xll.ohTrigger(Trigger,Trigger6M)),#N/A)</f>
        <v>#N/A</v>
      </c>
    </row>
    <row r="955" spans="52:57" ht="11.25" customHeight="1" x14ac:dyDescent="0.25">
      <c r="AZ955" s="102" t="s">
        <v>83</v>
      </c>
      <c r="BA955" s="101">
        <f>_xll.qlInterestRateIndexFixingDate(Currency&amp;"ibor"&amp;Tenor,BB955,Trigger)</f>
        <v>46045</v>
      </c>
      <c r="BB955" s="101">
        <f>_xll.qlCalendarAdvance(Calendar,BB954,AZ955,"f",,Trigger)</f>
        <v>46049</v>
      </c>
      <c r="BC955" s="101">
        <f>_xll.qlInterestRateIndexMaturity(Currency&amp;"ibor"&amp;Tenor,BB955,Trigger)</f>
        <v>46230</v>
      </c>
      <c r="BD955" s="246">
        <f>_xll.qlIndexFixing($AD$5,BA955,TRUE,_xll.ohTrigger(Trigger,Trigger6M))</f>
        <v>2.2395790066357325E-2</v>
      </c>
      <c r="BE955" s="246" t="e">
        <f>IFERROR(_xll.qlIndexFixing($BF$1,BA955,,_xll.ohTrigger(Trigger,Trigger6M)),#N/A)</f>
        <v>#N/A</v>
      </c>
    </row>
    <row r="956" spans="52:57" ht="11.25" customHeight="1" x14ac:dyDescent="0.25">
      <c r="AZ956" s="102" t="s">
        <v>83</v>
      </c>
      <c r="BA956" s="101">
        <f>_xll.qlInterestRateIndexFixingDate(Currency&amp;"ibor"&amp;Tenor,BB956,Trigger)</f>
        <v>46052</v>
      </c>
      <c r="BB956" s="101">
        <f>_xll.qlCalendarAdvance(Calendar,BB955,AZ956,"f",,Trigger)</f>
        <v>46056</v>
      </c>
      <c r="BC956" s="101">
        <f>_xll.qlInterestRateIndexMaturity(Currency&amp;"ibor"&amp;Tenor,BB956,Trigger)</f>
        <v>46237</v>
      </c>
      <c r="BD956" s="246">
        <f>_xll.qlIndexFixing($AD$5,BA956,TRUE,_xll.ohTrigger(Trigger,Trigger6M))</f>
        <v>2.2384598810492765E-2</v>
      </c>
      <c r="BE956" s="246" t="e">
        <f>IFERROR(_xll.qlIndexFixing($BF$1,BA956,,_xll.ohTrigger(Trigger,Trigger6M)),#N/A)</f>
        <v>#N/A</v>
      </c>
    </row>
    <row r="957" spans="52:57" ht="11.25" customHeight="1" x14ac:dyDescent="0.25">
      <c r="AZ957" s="102" t="s">
        <v>83</v>
      </c>
      <c r="BA957" s="101">
        <f>_xll.qlInterestRateIndexFixingDate(Currency&amp;"ibor"&amp;Tenor,BB957,Trigger)</f>
        <v>46059</v>
      </c>
      <c r="BB957" s="101">
        <f>_xll.qlCalendarAdvance(Calendar,BB956,AZ957,"f",,Trigger)</f>
        <v>46063</v>
      </c>
      <c r="BC957" s="101">
        <f>_xll.qlInterestRateIndexMaturity(Currency&amp;"ibor"&amp;Tenor,BB957,Trigger)</f>
        <v>46244</v>
      </c>
      <c r="BD957" s="246">
        <f>_xll.qlIndexFixing($AD$5,BA957,TRUE,_xll.ohTrigger(Trigger,Trigger6M))</f>
        <v>2.2373235528715573E-2</v>
      </c>
      <c r="BE957" s="246" t="e">
        <f>IFERROR(_xll.qlIndexFixing($BF$1,BA957,,_xll.ohTrigger(Trigger,Trigger6M)),#N/A)</f>
        <v>#N/A</v>
      </c>
    </row>
    <row r="958" spans="52:57" ht="11.25" customHeight="1" x14ac:dyDescent="0.25">
      <c r="AZ958" s="102" t="s">
        <v>83</v>
      </c>
      <c r="BA958" s="101">
        <f>_xll.qlInterestRateIndexFixingDate(Currency&amp;"ibor"&amp;Tenor,BB958,Trigger)</f>
        <v>46066</v>
      </c>
      <c r="BB958" s="101">
        <f>_xll.qlCalendarAdvance(Calendar,BB957,AZ958,"f",,Trigger)</f>
        <v>46070</v>
      </c>
      <c r="BC958" s="101">
        <f>_xll.qlInterestRateIndexMaturity(Currency&amp;"ibor"&amp;Tenor,BB958,Trigger)</f>
        <v>46251</v>
      </c>
      <c r="BD958" s="246">
        <f>_xll.qlIndexFixing($AD$5,BA958,TRUE,_xll.ohTrigger(Trigger,Trigger6M))</f>
        <v>2.2361700223943199E-2</v>
      </c>
      <c r="BE958" s="246" t="e">
        <f>IFERROR(_xll.qlIndexFixing($BF$1,BA958,,_xll.ohTrigger(Trigger,Trigger6M)),#N/A)</f>
        <v>#N/A</v>
      </c>
    </row>
    <row r="959" spans="52:57" ht="11.25" customHeight="1" x14ac:dyDescent="0.25">
      <c r="AZ959" s="102" t="s">
        <v>83</v>
      </c>
      <c r="BA959" s="101">
        <f>_xll.qlInterestRateIndexFixingDate(Currency&amp;"ibor"&amp;Tenor,BB959,Trigger)</f>
        <v>46073</v>
      </c>
      <c r="BB959" s="101">
        <f>_xll.qlCalendarAdvance(Calendar,BB958,AZ959,"f",,Trigger)</f>
        <v>46077</v>
      </c>
      <c r="BC959" s="101">
        <f>_xll.qlInterestRateIndexMaturity(Currency&amp;"ibor"&amp;Tenor,BB959,Trigger)</f>
        <v>46258</v>
      </c>
      <c r="BD959" s="246">
        <f>_xll.qlIndexFixing($AD$5,BA959,TRUE,_xll.ohTrigger(Trigger,Trigger6M))</f>
        <v>2.234999289913548E-2</v>
      </c>
      <c r="BE959" s="246" t="e">
        <f>IFERROR(_xll.qlIndexFixing($BF$1,BA959,,_xll.ohTrigger(Trigger,Trigger6M)),#N/A)</f>
        <v>#N/A</v>
      </c>
    </row>
    <row r="960" spans="52:57" ht="11.25" customHeight="1" x14ac:dyDescent="0.25">
      <c r="AZ960" s="102" t="s">
        <v>83</v>
      </c>
      <c r="BA960" s="101">
        <f>_xll.qlInterestRateIndexFixingDate(Currency&amp;"ibor"&amp;Tenor,BB960,Trigger)</f>
        <v>46080</v>
      </c>
      <c r="BB960" s="101">
        <f>_xll.qlCalendarAdvance(Calendar,BB959,AZ960,"f",,Trigger)</f>
        <v>46084</v>
      </c>
      <c r="BC960" s="101">
        <f>_xll.qlInterestRateIndexMaturity(Currency&amp;"ibor"&amp;Tenor,BB960,Trigger)</f>
        <v>46268</v>
      </c>
      <c r="BD960" s="246">
        <f>_xll.qlIndexFixing($AD$5,BA960,TRUE,_xll.ohTrigger(Trigger,Trigger6M))</f>
        <v>2.2331581925716479E-2</v>
      </c>
      <c r="BE960" s="246" t="e">
        <f>IFERROR(_xll.qlIndexFixing($BF$1,BA960,,_xll.ohTrigger(Trigger,Trigger6M)),#N/A)</f>
        <v>#N/A</v>
      </c>
    </row>
    <row r="961" spans="52:57" ht="11.25" customHeight="1" x14ac:dyDescent="0.25">
      <c r="AZ961" s="102" t="s">
        <v>83</v>
      </c>
      <c r="BA961" s="101">
        <f>_xll.qlInterestRateIndexFixingDate(Currency&amp;"ibor"&amp;Tenor,BB961,Trigger)</f>
        <v>46087</v>
      </c>
      <c r="BB961" s="101">
        <f>_xll.qlCalendarAdvance(Calendar,BB960,AZ961,"f",,Trigger)</f>
        <v>46091</v>
      </c>
      <c r="BC961" s="101">
        <f>_xll.qlInterestRateIndexMaturity(Currency&amp;"ibor"&amp;Tenor,BB961,Trigger)</f>
        <v>46275</v>
      </c>
      <c r="BD961" s="246">
        <f>_xll.qlIndexFixing($AD$5,BA961,TRUE,_xll.ohTrigger(Trigger,Trigger6M))</f>
        <v>2.2320278255797268E-2</v>
      </c>
      <c r="BE961" s="246" t="e">
        <f>IFERROR(_xll.qlIndexFixing($BF$1,BA961,,_xll.ohTrigger(Trigger,Trigger6M)),#N/A)</f>
        <v>#N/A</v>
      </c>
    </row>
    <row r="962" spans="52:57" ht="11.25" customHeight="1" x14ac:dyDescent="0.25">
      <c r="AZ962" s="102" t="s">
        <v>83</v>
      </c>
      <c r="BA962" s="101">
        <f>_xll.qlInterestRateIndexFixingDate(Currency&amp;"ibor"&amp;Tenor,BB962,Trigger)</f>
        <v>46094</v>
      </c>
      <c r="BB962" s="101">
        <f>_xll.qlCalendarAdvance(Calendar,BB961,AZ962,"f",,Trigger)</f>
        <v>46098</v>
      </c>
      <c r="BC962" s="101">
        <f>_xll.qlInterestRateIndexMaturity(Currency&amp;"ibor"&amp;Tenor,BB962,Trigger)</f>
        <v>46282</v>
      </c>
      <c r="BD962" s="246">
        <f>_xll.qlIndexFixing($AD$5,BA962,TRUE,_xll.ohTrigger(Trigger,Trigger6M))</f>
        <v>2.2308805342353643E-2</v>
      </c>
      <c r="BE962" s="246" t="e">
        <f>IFERROR(_xll.qlIndexFixing($BF$1,BA962,,_xll.ohTrigger(Trigger,Trigger6M)),#N/A)</f>
        <v>#N/A</v>
      </c>
    </row>
    <row r="963" spans="52:57" ht="11.25" customHeight="1" x14ac:dyDescent="0.25">
      <c r="AZ963" s="102" t="s">
        <v>83</v>
      </c>
      <c r="BA963" s="101">
        <f>_xll.qlInterestRateIndexFixingDate(Currency&amp;"ibor"&amp;Tenor,BB963,Trigger)</f>
        <v>46101</v>
      </c>
      <c r="BB963" s="101">
        <f>_xll.qlCalendarAdvance(Calendar,BB962,AZ963,"f",,Trigger)</f>
        <v>46105</v>
      </c>
      <c r="BC963" s="101">
        <f>_xll.qlInterestRateIndexMaturity(Currency&amp;"ibor"&amp;Tenor,BB963,Trigger)</f>
        <v>46289</v>
      </c>
      <c r="BD963" s="246">
        <f>_xll.qlIndexFixing($AD$5,BA963,TRUE,_xll.ohTrigger(Trigger,Trigger6M))</f>
        <v>2.2297163188330638E-2</v>
      </c>
      <c r="BE963" s="246" t="e">
        <f>IFERROR(_xll.qlIndexFixing($BF$1,BA963,,_xll.ohTrigger(Trigger,Trigger6M)),#N/A)</f>
        <v>#N/A</v>
      </c>
    </row>
    <row r="964" spans="52:57" ht="11.25" customHeight="1" x14ac:dyDescent="0.25">
      <c r="AZ964" s="102" t="s">
        <v>83</v>
      </c>
      <c r="BA964" s="101">
        <f>_xll.qlInterestRateIndexFixingDate(Currency&amp;"ibor"&amp;Tenor,BB964,Trigger)</f>
        <v>46108</v>
      </c>
      <c r="BB964" s="101">
        <f>_xll.qlCalendarAdvance(Calendar,BB963,AZ964,"f",,Trigger)</f>
        <v>46112</v>
      </c>
      <c r="BC964" s="101">
        <f>_xll.qlInterestRateIndexMaturity(Currency&amp;"ibor"&amp;Tenor,BB964,Trigger)</f>
        <v>46295</v>
      </c>
      <c r="BD964" s="246">
        <f>_xll.qlIndexFixing($AD$5,BA964,TRUE,_xll.ohTrigger(Trigger,Trigger6M))</f>
        <v>2.2286479915101354E-2</v>
      </c>
      <c r="BE964" s="246" t="e">
        <f>IFERROR(_xll.qlIndexFixing($BF$1,BA964,,_xll.ohTrigger(Trigger,Trigger6M)),#N/A)</f>
        <v>#N/A</v>
      </c>
    </row>
    <row r="965" spans="52:57" ht="11.25" customHeight="1" x14ac:dyDescent="0.25">
      <c r="AZ965" s="102" t="s">
        <v>83</v>
      </c>
      <c r="BA965" s="101">
        <f>_xll.qlInterestRateIndexFixingDate(Currency&amp;"ibor"&amp;Tenor,BB965,Trigger)</f>
        <v>46113</v>
      </c>
      <c r="BB965" s="101">
        <f>_xll.qlCalendarAdvance(Calendar,BB964,AZ965,"f",,Trigger)</f>
        <v>46119</v>
      </c>
      <c r="BC965" s="101">
        <f>_xll.qlInterestRateIndexMaturity(Currency&amp;"ibor"&amp;Tenor,BB965,Trigger)</f>
        <v>46302</v>
      </c>
      <c r="BD965" s="246">
        <f>_xll.qlIndexFixing($AD$5,BA965,TRUE,_xll.ohTrigger(Trigger,Trigger6M))</f>
        <v>2.227424911269639E-2</v>
      </c>
      <c r="BE965" s="246" t="e">
        <f>IFERROR(_xll.qlIndexFixing($BF$1,BA965,,_xll.ohTrigger(Trigger,Trigger6M)),#N/A)</f>
        <v>#N/A</v>
      </c>
    </row>
    <row r="966" spans="52:57" ht="11.25" customHeight="1" x14ac:dyDescent="0.25">
      <c r="AZ966" s="102" t="s">
        <v>83</v>
      </c>
      <c r="BA966" s="101">
        <f>_xll.qlInterestRateIndexFixingDate(Currency&amp;"ibor"&amp;Tenor,BB966,Trigger)</f>
        <v>46122</v>
      </c>
      <c r="BB966" s="101">
        <f>_xll.qlCalendarAdvance(Calendar,BB965,AZ966,"f",,Trigger)</f>
        <v>46126</v>
      </c>
      <c r="BC966" s="101">
        <f>_xll.qlInterestRateIndexMaturity(Currency&amp;"ibor"&amp;Tenor,BB966,Trigger)</f>
        <v>46309</v>
      </c>
      <c r="BD966" s="246">
        <f>_xll.qlIndexFixing($AD$5,BA966,TRUE,_xll.ohTrigger(Trigger,Trigger6M))</f>
        <v>2.226184816665585E-2</v>
      </c>
      <c r="BE966" s="246" t="e">
        <f>IFERROR(_xll.qlIndexFixing($BF$1,BA966,,_xll.ohTrigger(Trigger,Trigger6M)),#N/A)</f>
        <v>#N/A</v>
      </c>
    </row>
    <row r="967" spans="52:57" ht="11.25" customHeight="1" x14ac:dyDescent="0.25">
      <c r="AZ967" s="102" t="s">
        <v>83</v>
      </c>
      <c r="BA967" s="101">
        <f>_xll.qlInterestRateIndexFixingDate(Currency&amp;"ibor"&amp;Tenor,BB967,Trigger)</f>
        <v>46129</v>
      </c>
      <c r="BB967" s="101">
        <f>_xll.qlCalendarAdvance(Calendar,BB966,AZ967,"f",,Trigger)</f>
        <v>46133</v>
      </c>
      <c r="BC967" s="101">
        <f>_xll.qlInterestRateIndexMaturity(Currency&amp;"ibor"&amp;Tenor,BB967,Trigger)</f>
        <v>46316</v>
      </c>
      <c r="BD967" s="246">
        <f>_xll.qlIndexFixing($AD$5,BA967,TRUE,_xll.ohTrigger(Trigger,Trigger6M))</f>
        <v>2.22492770801632E-2</v>
      </c>
      <c r="BE967" s="246" t="e">
        <f>IFERROR(_xll.qlIndexFixing($BF$1,BA967,,_xll.ohTrigger(Trigger,Trigger6M)),#N/A)</f>
        <v>#N/A</v>
      </c>
    </row>
    <row r="968" spans="52:57" ht="11.25" customHeight="1" x14ac:dyDescent="0.25">
      <c r="AZ968" s="102" t="s">
        <v>83</v>
      </c>
      <c r="BA968" s="101">
        <f>_xll.qlInterestRateIndexFixingDate(Currency&amp;"ibor"&amp;Tenor,BB968,Trigger)</f>
        <v>46136</v>
      </c>
      <c r="BB968" s="101">
        <f>_xll.qlCalendarAdvance(Calendar,BB967,AZ968,"f",,Trigger)</f>
        <v>46140</v>
      </c>
      <c r="BC968" s="101">
        <f>_xll.qlInterestRateIndexMaturity(Currency&amp;"ibor"&amp;Tenor,BB968,Trigger)</f>
        <v>46323</v>
      </c>
      <c r="BD968" s="246">
        <f>_xll.qlIndexFixing($AD$5,BA968,TRUE,_xll.ohTrigger(Trigger,Trigger6M))</f>
        <v>2.2236535856443841E-2</v>
      </c>
      <c r="BE968" s="246" t="e">
        <f>IFERROR(_xll.qlIndexFixing($BF$1,BA968,,_xll.ohTrigger(Trigger,Trigger6M)),#N/A)</f>
        <v>#N/A</v>
      </c>
    </row>
    <row r="969" spans="52:57" ht="11.25" customHeight="1" x14ac:dyDescent="0.25">
      <c r="AZ969" s="102" t="s">
        <v>83</v>
      </c>
      <c r="BA969" s="101">
        <f>_xll.qlInterestRateIndexFixingDate(Currency&amp;"ibor"&amp;Tenor,BB969,Trigger)</f>
        <v>46142</v>
      </c>
      <c r="BB969" s="101">
        <f>_xll.qlCalendarAdvance(Calendar,BB968,AZ969,"f",,Trigger)</f>
        <v>46147</v>
      </c>
      <c r="BC969" s="101">
        <f>_xll.qlInterestRateIndexMaturity(Currency&amp;"ibor"&amp;Tenor,BB969,Trigger)</f>
        <v>46331</v>
      </c>
      <c r="BD969" s="246">
        <f>_xll.qlIndexFixing($AD$5,BA969,TRUE,_xll.ohTrigger(Trigger,Trigger6M))</f>
        <v>2.2223756382381183E-2</v>
      </c>
      <c r="BE969" s="246" t="e">
        <f>IFERROR(_xll.qlIndexFixing($BF$1,BA969,,_xll.ohTrigger(Trigger,Trigger6M)),#N/A)</f>
        <v>#N/A</v>
      </c>
    </row>
    <row r="970" spans="52:57" ht="11.25" customHeight="1" x14ac:dyDescent="0.25">
      <c r="AZ970" s="102" t="s">
        <v>83</v>
      </c>
      <c r="BA970" s="101">
        <f>_xll.qlInterestRateIndexFixingDate(Currency&amp;"ibor"&amp;Tenor,BB970,Trigger)</f>
        <v>46150</v>
      </c>
      <c r="BB970" s="101">
        <f>_xll.qlCalendarAdvance(Calendar,BB969,AZ970,"f",,Trigger)</f>
        <v>46154</v>
      </c>
      <c r="BC970" s="101">
        <f>_xll.qlInterestRateIndexMaturity(Currency&amp;"ibor"&amp;Tenor,BB970,Trigger)</f>
        <v>46338</v>
      </c>
      <c r="BD970" s="246">
        <f>_xll.qlIndexFixing($AD$5,BA970,TRUE,_xll.ohTrigger(Trigger,Trigger6M))</f>
        <v>2.2210929630393242E-2</v>
      </c>
      <c r="BE970" s="246" t="e">
        <f>IFERROR(_xll.qlIndexFixing($BF$1,BA970,,_xll.ohTrigger(Trigger,Trigger6M)),#N/A)</f>
        <v>#N/A</v>
      </c>
    </row>
    <row r="971" spans="52:57" ht="11.25" customHeight="1" x14ac:dyDescent="0.25">
      <c r="AZ971" s="102" t="s">
        <v>83</v>
      </c>
      <c r="BA971" s="101">
        <f>_xll.qlInterestRateIndexFixingDate(Currency&amp;"ibor"&amp;Tenor,BB971,Trigger)</f>
        <v>46157</v>
      </c>
      <c r="BB971" s="101">
        <f>_xll.qlCalendarAdvance(Calendar,BB970,AZ971,"f",,Trigger)</f>
        <v>46161</v>
      </c>
      <c r="BC971" s="101">
        <f>_xll.qlInterestRateIndexMaturity(Currency&amp;"ibor"&amp;Tenor,BB971,Trigger)</f>
        <v>46345</v>
      </c>
      <c r="BD971" s="246">
        <f>_xll.qlIndexFixing($AD$5,BA971,TRUE,_xll.ohTrigger(Trigger,Trigger6M))</f>
        <v>2.2197933662944962E-2</v>
      </c>
      <c r="BE971" s="246" t="e">
        <f>IFERROR(_xll.qlIndexFixing($BF$1,BA971,,_xll.ohTrigger(Trigger,Trigger6M)),#N/A)</f>
        <v>#N/A</v>
      </c>
    </row>
    <row r="972" spans="52:57" ht="11.25" customHeight="1" x14ac:dyDescent="0.25">
      <c r="AZ972" s="102" t="s">
        <v>83</v>
      </c>
      <c r="BA972" s="101">
        <f>_xll.qlInterestRateIndexFixingDate(Currency&amp;"ibor"&amp;Tenor,BB972,Trigger)</f>
        <v>46164</v>
      </c>
      <c r="BB972" s="101">
        <f>_xll.qlCalendarAdvance(Calendar,BB971,AZ972,"f",,Trigger)</f>
        <v>46168</v>
      </c>
      <c r="BC972" s="101">
        <f>_xll.qlInterestRateIndexMaturity(Currency&amp;"ibor"&amp;Tenor,BB972,Trigger)</f>
        <v>46352</v>
      </c>
      <c r="BD972" s="246">
        <f>_xll.qlIndexFixing($AD$5,BA972,TRUE,_xll.ohTrigger(Trigger,Trigger6M))</f>
        <v>2.2184768483370632E-2</v>
      </c>
      <c r="BE972" s="246" t="e">
        <f>IFERROR(_xll.qlIndexFixing($BF$1,BA972,,_xll.ohTrigger(Trigger,Trigger6M)),#N/A)</f>
        <v>#N/A</v>
      </c>
    </row>
    <row r="973" spans="52:57" ht="11.25" customHeight="1" x14ac:dyDescent="0.25">
      <c r="AZ973" s="102" t="s">
        <v>83</v>
      </c>
      <c r="BA973" s="101">
        <f>_xll.qlInterestRateIndexFixingDate(Currency&amp;"ibor"&amp;Tenor,BB973,Trigger)</f>
        <v>46171</v>
      </c>
      <c r="BB973" s="101">
        <f>_xll.qlCalendarAdvance(Calendar,BB972,AZ973,"f",,Trigger)</f>
        <v>46175</v>
      </c>
      <c r="BC973" s="101">
        <f>_xll.qlInterestRateIndexMaturity(Currency&amp;"ibor"&amp;Tenor,BB973,Trigger)</f>
        <v>46358</v>
      </c>
      <c r="BD973" s="246">
        <f>_xll.qlIndexFixing($AD$5,BA973,TRUE,_xll.ohTrigger(Trigger,Trigger6M))</f>
        <v>2.2170277795425287E-2</v>
      </c>
      <c r="BE973" s="246" t="e">
        <f>IFERROR(_xll.qlIndexFixing($BF$1,BA973,,_xll.ohTrigger(Trigger,Trigger6M)),#N/A)</f>
        <v>#N/A</v>
      </c>
    </row>
    <row r="974" spans="52:57" ht="11.25" customHeight="1" x14ac:dyDescent="0.25">
      <c r="AZ974" s="102" t="s">
        <v>83</v>
      </c>
      <c r="BA974" s="101">
        <f>_xll.qlInterestRateIndexFixingDate(Currency&amp;"ibor"&amp;Tenor,BB974,Trigger)</f>
        <v>46178</v>
      </c>
      <c r="BB974" s="101">
        <f>_xll.qlCalendarAdvance(Calendar,BB973,AZ974,"f",,Trigger)</f>
        <v>46182</v>
      </c>
      <c r="BC974" s="101">
        <f>_xll.qlInterestRateIndexMaturity(Currency&amp;"ibor"&amp;Tenor,BB974,Trigger)</f>
        <v>46365</v>
      </c>
      <c r="BD974" s="246">
        <f>_xll.qlIndexFixing($AD$5,BA974,TRUE,_xll.ohTrigger(Trigger,Trigger6M))</f>
        <v>2.2156515818543058E-2</v>
      </c>
      <c r="BE974" s="246" t="e">
        <f>IFERROR(_xll.qlIndexFixing($BF$1,BA974,,_xll.ohTrigger(Trigger,Trigger6M)),#N/A)</f>
        <v>#N/A</v>
      </c>
    </row>
    <row r="975" spans="52:57" ht="11.25" customHeight="1" x14ac:dyDescent="0.25">
      <c r="AZ975" s="102" t="s">
        <v>83</v>
      </c>
      <c r="BA975" s="101">
        <f>_xll.qlInterestRateIndexFixingDate(Currency&amp;"ibor"&amp;Tenor,BB975,Trigger)</f>
        <v>46185</v>
      </c>
      <c r="BB975" s="101">
        <f>_xll.qlCalendarAdvance(Calendar,BB974,AZ975,"f",,Trigger)</f>
        <v>46189</v>
      </c>
      <c r="BC975" s="101">
        <f>_xll.qlInterestRateIndexMaturity(Currency&amp;"ibor"&amp;Tenor,BB975,Trigger)</f>
        <v>46372</v>
      </c>
      <c r="BD975" s="246">
        <f>_xll.qlIndexFixing($AD$5,BA975,TRUE,_xll.ohTrigger(Trigger,Trigger6M))</f>
        <v>2.2142583728240649E-2</v>
      </c>
      <c r="BE975" s="246" t="e">
        <f>IFERROR(_xll.qlIndexFixing($BF$1,BA975,,_xll.ohTrigger(Trigger,Trigger6M)),#N/A)</f>
        <v>#N/A</v>
      </c>
    </row>
    <row r="976" spans="52:57" ht="11.25" customHeight="1" x14ac:dyDescent="0.25">
      <c r="AZ976" s="102" t="s">
        <v>83</v>
      </c>
      <c r="BA976" s="101">
        <f>_xll.qlInterestRateIndexFixingDate(Currency&amp;"ibor"&amp;Tenor,BB976,Trigger)</f>
        <v>46192</v>
      </c>
      <c r="BB976" s="101">
        <f>_xll.qlCalendarAdvance(Calendar,BB975,AZ976,"f",,Trigger)</f>
        <v>46196</v>
      </c>
      <c r="BC976" s="101">
        <f>_xll.qlInterestRateIndexMaturity(Currency&amp;"ibor"&amp;Tenor,BB976,Trigger)</f>
        <v>46379</v>
      </c>
      <c r="BD976" s="246">
        <f>_xll.qlIndexFixing($AD$5,BA976,TRUE,_xll.ohTrigger(Trigger,Trigger6M))</f>
        <v>2.2128481528092468E-2</v>
      </c>
      <c r="BE976" s="246" t="e">
        <f>IFERROR(_xll.qlIndexFixing($BF$1,BA976,,_xll.ohTrigger(Trigger,Trigger6M)),#N/A)</f>
        <v>#N/A</v>
      </c>
    </row>
    <row r="977" spans="52:57" ht="11.25" customHeight="1" x14ac:dyDescent="0.25">
      <c r="AZ977" s="102" t="s">
        <v>83</v>
      </c>
      <c r="BA977" s="101">
        <f>_xll.qlInterestRateIndexFixingDate(Currency&amp;"ibor"&amp;Tenor,BB977,Trigger)</f>
        <v>46199</v>
      </c>
      <c r="BB977" s="101">
        <f>_xll.qlCalendarAdvance(Calendar,BB976,AZ977,"f",,Trigger)</f>
        <v>46203</v>
      </c>
      <c r="BC977" s="101">
        <f>_xll.qlInterestRateIndexMaturity(Currency&amp;"ibor"&amp;Tenor,BB977,Trigger)</f>
        <v>46387</v>
      </c>
      <c r="BD977" s="246">
        <f>_xll.qlIndexFixing($AD$5,BA977,TRUE,_xll.ohTrigger(Trigger,Trigger6M))</f>
        <v>2.211640452339024E-2</v>
      </c>
      <c r="BE977" s="246" t="e">
        <f>IFERROR(_xll.qlIndexFixing($BF$1,BA977,,_xll.ohTrigger(Trigger,Trigger6M)),#N/A)</f>
        <v>#N/A</v>
      </c>
    </row>
    <row r="978" spans="52:57" ht="11.25" customHeight="1" x14ac:dyDescent="0.25">
      <c r="AZ978" s="102" t="s">
        <v>83</v>
      </c>
      <c r="BA978" s="101">
        <f>_xll.qlInterestRateIndexFixingDate(Currency&amp;"ibor"&amp;Tenor,BB978,Trigger)</f>
        <v>46206</v>
      </c>
      <c r="BB978" s="101">
        <f>_xll.qlCalendarAdvance(Calendar,BB977,AZ978,"f",,Trigger)</f>
        <v>46210</v>
      </c>
      <c r="BC978" s="101">
        <f>_xll.qlInterestRateIndexMaturity(Currency&amp;"ibor"&amp;Tenor,BB978,Trigger)</f>
        <v>46394</v>
      </c>
      <c r="BD978" s="246">
        <f>_xll.qlIndexFixing($AD$5,BA978,TRUE,_xll.ohTrigger(Trigger,Trigger6M))</f>
        <v>2.210222414353381E-2</v>
      </c>
      <c r="BE978" s="246" t="e">
        <f>IFERROR(_xll.qlIndexFixing($BF$1,BA978,,_xll.ohTrigger(Trigger,Trigger6M)),#N/A)</f>
        <v>#N/A</v>
      </c>
    </row>
    <row r="979" spans="52:57" ht="11.25" customHeight="1" x14ac:dyDescent="0.25">
      <c r="AZ979" s="102" t="s">
        <v>83</v>
      </c>
      <c r="BA979" s="101">
        <f>_xll.qlInterestRateIndexFixingDate(Currency&amp;"ibor"&amp;Tenor,BB979,Trigger)</f>
        <v>46213</v>
      </c>
      <c r="BB979" s="101">
        <f>_xll.qlCalendarAdvance(Calendar,BB978,AZ979,"f",,Trigger)</f>
        <v>46217</v>
      </c>
      <c r="BC979" s="101">
        <f>_xll.qlInterestRateIndexMaturity(Currency&amp;"ibor"&amp;Tenor,BB979,Trigger)</f>
        <v>46401</v>
      </c>
      <c r="BD979" s="246">
        <f>_xll.qlIndexFixing($AD$5,BA979,TRUE,_xll.ohTrigger(Trigger,Trigger6M))</f>
        <v>2.2087874576114292E-2</v>
      </c>
      <c r="BE979" s="246" t="e">
        <f>IFERROR(_xll.qlIndexFixing($BF$1,BA979,,_xll.ohTrigger(Trigger,Trigger6M)),#N/A)</f>
        <v>#N/A</v>
      </c>
    </row>
    <row r="980" spans="52:57" ht="11.25" customHeight="1" x14ac:dyDescent="0.25">
      <c r="AZ980" s="102" t="s">
        <v>83</v>
      </c>
      <c r="BA980" s="101">
        <f>_xll.qlInterestRateIndexFixingDate(Currency&amp;"ibor"&amp;Tenor,BB980,Trigger)</f>
        <v>46220</v>
      </c>
      <c r="BB980" s="101">
        <f>_xll.qlCalendarAdvance(Calendar,BB979,AZ980,"f",,Trigger)</f>
        <v>46224</v>
      </c>
      <c r="BC980" s="101">
        <f>_xll.qlInterestRateIndexMaturity(Currency&amp;"ibor"&amp;Tenor,BB980,Trigger)</f>
        <v>46408</v>
      </c>
      <c r="BD980" s="246">
        <f>_xll.qlIndexFixing($AD$5,BA980,TRUE,_xll.ohTrigger(Trigger,Trigger6M))</f>
        <v>2.2073355824813953E-2</v>
      </c>
      <c r="BE980" s="246" t="e">
        <f>IFERROR(_xll.qlIndexFixing($BF$1,BA980,,_xll.ohTrigger(Trigger,Trigger6M)),#N/A)</f>
        <v>#N/A</v>
      </c>
    </row>
    <row r="981" spans="52:57" ht="11.25" customHeight="1" x14ac:dyDescent="0.25">
      <c r="AZ981" s="102" t="s">
        <v>83</v>
      </c>
      <c r="BA981" s="101">
        <f>_xll.qlInterestRateIndexFixingDate(Currency&amp;"ibor"&amp;Tenor,BB981,Trigger)</f>
        <v>46227</v>
      </c>
      <c r="BB981" s="101">
        <f>_xll.qlCalendarAdvance(Calendar,BB980,AZ981,"f",,Trigger)</f>
        <v>46231</v>
      </c>
      <c r="BC981" s="101">
        <f>_xll.qlInterestRateIndexMaturity(Currency&amp;"ibor"&amp;Tenor,BB981,Trigger)</f>
        <v>46415</v>
      </c>
      <c r="BD981" s="246">
        <f>_xll.qlIndexFixing($AD$5,BA981,TRUE,_xll.ohTrigger(Trigger,Trigger6M))</f>
        <v>2.2086472562918315E-2</v>
      </c>
      <c r="BE981" s="246" t="e">
        <f>IFERROR(_xll.qlIndexFixing($BF$1,BA981,,_xll.ohTrigger(Trigger,Trigger6M)),#N/A)</f>
        <v>#N/A</v>
      </c>
    </row>
    <row r="982" spans="52:57" ht="11.25" customHeight="1" x14ac:dyDescent="0.25">
      <c r="AZ982" s="102" t="s">
        <v>83</v>
      </c>
      <c r="BA982" s="101">
        <f>_xll.qlInterestRateIndexFixingDate(Currency&amp;"ibor"&amp;Tenor,BB982,Trigger)</f>
        <v>46234</v>
      </c>
      <c r="BB982" s="101">
        <f>_xll.qlCalendarAdvance(Calendar,BB981,AZ982,"f",,Trigger)</f>
        <v>46238</v>
      </c>
      <c r="BC982" s="101">
        <f>_xll.qlInterestRateIndexMaturity(Currency&amp;"ibor"&amp;Tenor,BB982,Trigger)</f>
        <v>46422</v>
      </c>
      <c r="BD982" s="246">
        <f>_xll.qlIndexFixing($AD$5,BA982,TRUE,_xll.ohTrigger(Trigger,Trigger6M))</f>
        <v>2.2120407007963579E-2</v>
      </c>
      <c r="BE982" s="246" t="e">
        <f>IFERROR(_xll.qlIndexFixing($BF$1,BA982,,_xll.ohTrigger(Trigger,Trigger6M)),#N/A)</f>
        <v>#N/A</v>
      </c>
    </row>
    <row r="983" spans="52:57" ht="11.25" customHeight="1" x14ac:dyDescent="0.25">
      <c r="AZ983" s="102" t="s">
        <v>83</v>
      </c>
      <c r="BA983" s="101">
        <f>_xll.qlInterestRateIndexFixingDate(Currency&amp;"ibor"&amp;Tenor,BB983,Trigger)</f>
        <v>46241</v>
      </c>
      <c r="BB983" s="101">
        <f>_xll.qlCalendarAdvance(Calendar,BB982,AZ983,"f",,Trigger)</f>
        <v>46245</v>
      </c>
      <c r="BC983" s="101">
        <f>_xll.qlInterestRateIndexMaturity(Currency&amp;"ibor"&amp;Tenor,BB983,Trigger)</f>
        <v>46429</v>
      </c>
      <c r="BD983" s="246">
        <f>_xll.qlIndexFixing($AD$5,BA983,TRUE,_xll.ohTrigger(Trigger,Trigger6M))</f>
        <v>2.2154342035007206E-2</v>
      </c>
      <c r="BE983" s="246" t="e">
        <f>IFERROR(_xll.qlIndexFixing($BF$1,BA983,,_xll.ohTrigger(Trigger,Trigger6M)),#N/A)</f>
        <v>#N/A</v>
      </c>
    </row>
    <row r="984" spans="52:57" ht="11.25" customHeight="1" x14ac:dyDescent="0.25">
      <c r="AZ984" s="102" t="s">
        <v>83</v>
      </c>
      <c r="BA984" s="101">
        <f>_xll.qlInterestRateIndexFixingDate(Currency&amp;"ibor"&amp;Tenor,BB984,Trigger)</f>
        <v>46248</v>
      </c>
      <c r="BB984" s="101">
        <f>_xll.qlCalendarAdvance(Calendar,BB983,AZ984,"f",,Trigger)</f>
        <v>46252</v>
      </c>
      <c r="BC984" s="101">
        <f>_xll.qlInterestRateIndexMaturity(Currency&amp;"ibor"&amp;Tenor,BB984,Trigger)</f>
        <v>46436</v>
      </c>
      <c r="BD984" s="246">
        <f>_xll.qlIndexFixing($AD$5,BA984,TRUE,_xll.ohTrigger(Trigger,Trigger6M))</f>
        <v>2.218827764405875E-2</v>
      </c>
      <c r="BE984" s="246" t="e">
        <f>IFERROR(_xll.qlIndexFixing($BF$1,BA984,,_xll.ohTrigger(Trigger,Trigger6M)),#N/A)</f>
        <v>#N/A</v>
      </c>
    </row>
    <row r="985" spans="52:57" ht="11.25" customHeight="1" x14ac:dyDescent="0.25">
      <c r="AZ985" s="102" t="s">
        <v>83</v>
      </c>
      <c r="BA985" s="101">
        <f>_xll.qlInterestRateIndexFixingDate(Currency&amp;"ibor"&amp;Tenor,BB985,Trigger)</f>
        <v>46255</v>
      </c>
      <c r="BB985" s="101">
        <f>_xll.qlCalendarAdvance(Calendar,BB984,AZ985,"f",,Trigger)</f>
        <v>46259</v>
      </c>
      <c r="BC985" s="101">
        <f>_xll.qlInterestRateIndexMaturity(Currency&amp;"ibor"&amp;Tenor,BB985,Trigger)</f>
        <v>46443</v>
      </c>
      <c r="BD985" s="246">
        <f>_xll.qlIndexFixing($AD$5,BA985,TRUE,_xll.ohTrigger(Trigger,Trigger6M))</f>
        <v>2.2222213835128641E-2</v>
      </c>
      <c r="BE985" s="246" t="e">
        <f>IFERROR(_xll.qlIndexFixing($BF$1,BA985,,_xll.ohTrigger(Trigger,Trigger6M)),#N/A)</f>
        <v>#N/A</v>
      </c>
    </row>
    <row r="986" spans="52:57" ht="11.25" customHeight="1" x14ac:dyDescent="0.25">
      <c r="AZ986" s="102" t="s">
        <v>83</v>
      </c>
      <c r="BA986" s="101">
        <f>_xll.qlInterestRateIndexFixingDate(Currency&amp;"ibor"&amp;Tenor,BB986,Trigger)</f>
        <v>46262</v>
      </c>
      <c r="BB986" s="101">
        <f>_xll.qlCalendarAdvance(Calendar,BB985,AZ986,"f",,Trigger)</f>
        <v>46266</v>
      </c>
      <c r="BC986" s="101">
        <f>_xll.qlInterestRateIndexMaturity(Currency&amp;"ibor"&amp;Tenor,BB986,Trigger)</f>
        <v>46447</v>
      </c>
      <c r="BD986" s="246">
        <f>_xll.qlIndexFixing($AD$5,BA986,TRUE,_xll.ohTrigger(Trigger,Trigger6M))</f>
        <v>2.2246823741549848E-2</v>
      </c>
      <c r="BE986" s="246" t="e">
        <f>IFERROR(_xll.qlIndexFixing($BF$1,BA986,,_xll.ohTrigger(Trigger,Trigger6M)),#N/A)</f>
        <v>#N/A</v>
      </c>
    </row>
    <row r="987" spans="52:57" ht="11.25" customHeight="1" x14ac:dyDescent="0.25">
      <c r="AZ987" s="102" t="s">
        <v>83</v>
      </c>
      <c r="BA987" s="101">
        <f>_xll.qlInterestRateIndexFixingDate(Currency&amp;"ibor"&amp;Tenor,BB987,Trigger)</f>
        <v>46269</v>
      </c>
      <c r="BB987" s="101">
        <f>_xll.qlCalendarAdvance(Calendar,BB986,AZ987,"f",,Trigger)</f>
        <v>46273</v>
      </c>
      <c r="BC987" s="101">
        <f>_xll.qlInterestRateIndexMaturity(Currency&amp;"ibor"&amp;Tenor,BB987,Trigger)</f>
        <v>46454</v>
      </c>
      <c r="BD987" s="246">
        <f>_xll.qlIndexFixing($AD$5,BA987,TRUE,_xll.ohTrigger(Trigger,Trigger6M))</f>
        <v>2.2280754711091987E-2</v>
      </c>
      <c r="BE987" s="246" t="e">
        <f>IFERROR(_xll.qlIndexFixing($BF$1,BA987,,_xll.ohTrigger(Trigger,Trigger6M)),#N/A)</f>
        <v>#N/A</v>
      </c>
    </row>
    <row r="988" spans="52:57" ht="11.25" customHeight="1" x14ac:dyDescent="0.25">
      <c r="AZ988" s="102" t="s">
        <v>83</v>
      </c>
      <c r="BA988" s="101">
        <f>_xll.qlInterestRateIndexFixingDate(Currency&amp;"ibor"&amp;Tenor,BB988,Trigger)</f>
        <v>46276</v>
      </c>
      <c r="BB988" s="101">
        <f>_xll.qlCalendarAdvance(Calendar,BB987,AZ988,"f",,Trigger)</f>
        <v>46280</v>
      </c>
      <c r="BC988" s="101">
        <f>_xll.qlInterestRateIndexMaturity(Currency&amp;"ibor"&amp;Tenor,BB988,Trigger)</f>
        <v>46461</v>
      </c>
      <c r="BD988" s="246">
        <f>_xll.qlIndexFixing($AD$5,BA988,TRUE,_xll.ohTrigger(Trigger,Trigger6M))</f>
        <v>2.2314686253084942E-2</v>
      </c>
      <c r="BE988" s="246" t="e">
        <f>IFERROR(_xll.qlIndexFixing($BF$1,BA988,,_xll.ohTrigger(Trigger,Trigger6M)),#N/A)</f>
        <v>#N/A</v>
      </c>
    </row>
    <row r="989" spans="52:57" ht="11.25" customHeight="1" x14ac:dyDescent="0.25">
      <c r="AZ989" s="102" t="s">
        <v>83</v>
      </c>
      <c r="BA989" s="101">
        <f>_xll.qlInterestRateIndexFixingDate(Currency&amp;"ibor"&amp;Tenor,BB989,Trigger)</f>
        <v>46283</v>
      </c>
      <c r="BB989" s="101">
        <f>_xll.qlCalendarAdvance(Calendar,BB988,AZ989,"f",,Trigger)</f>
        <v>46287</v>
      </c>
      <c r="BC989" s="101">
        <f>_xll.qlInterestRateIndexMaturity(Currency&amp;"ibor"&amp;Tenor,BB989,Trigger)</f>
        <v>46468</v>
      </c>
      <c r="BD989" s="246">
        <f>_xll.qlIndexFixing($AD$5,BA989,TRUE,_xll.ohTrigger(Trigger,Trigger6M))</f>
        <v>2.2348618367537546E-2</v>
      </c>
      <c r="BE989" s="246" t="e">
        <f>IFERROR(_xll.qlIndexFixing($BF$1,BA989,,_xll.ohTrigger(Trigger,Trigger6M)),#N/A)</f>
        <v>#N/A</v>
      </c>
    </row>
    <row r="990" spans="52:57" ht="11.25" customHeight="1" x14ac:dyDescent="0.25">
      <c r="AZ990" s="102" t="s">
        <v>83</v>
      </c>
      <c r="BA990" s="101">
        <f>_xll.qlInterestRateIndexFixingDate(Currency&amp;"ibor"&amp;Tenor,BB990,Trigger)</f>
        <v>46290</v>
      </c>
      <c r="BB990" s="101">
        <f>_xll.qlCalendarAdvance(Calendar,BB989,AZ990,"f",,Trigger)</f>
        <v>46294</v>
      </c>
      <c r="BC990" s="101">
        <f>_xll.qlInterestRateIndexMaturity(Currency&amp;"ibor"&amp;Tenor,BB990,Trigger)</f>
        <v>46476</v>
      </c>
      <c r="BD990" s="246">
        <f>_xll.qlIndexFixing($AD$5,BA990,TRUE,_xll.ohTrigger(Trigger,Trigger6M))</f>
        <v>2.2385668212008075E-2</v>
      </c>
      <c r="BE990" s="246" t="e">
        <f>IFERROR(_xll.qlIndexFixing($BF$1,BA990,,_xll.ohTrigger(Trigger,Trigger6M)),#N/A)</f>
        <v>#N/A</v>
      </c>
    </row>
    <row r="991" spans="52:57" ht="11.25" customHeight="1" x14ac:dyDescent="0.25">
      <c r="AZ991" s="102" t="s">
        <v>83</v>
      </c>
      <c r="BA991" s="101">
        <f>_xll.qlInterestRateIndexFixingDate(Currency&amp;"ibor"&amp;Tenor,BB991,Trigger)</f>
        <v>46297</v>
      </c>
      <c r="BB991" s="101">
        <f>_xll.qlCalendarAdvance(Calendar,BB990,AZ991,"f",,Trigger)</f>
        <v>46301</v>
      </c>
      <c r="BC991" s="101">
        <f>_xll.qlInterestRateIndexMaturity(Currency&amp;"ibor"&amp;Tenor,BB991,Trigger)</f>
        <v>46483</v>
      </c>
      <c r="BD991" s="246">
        <f>_xll.qlIndexFixing($AD$5,BA991,TRUE,_xll.ohTrigger(Trigger,Trigger6M))</f>
        <v>2.24196036121521E-2</v>
      </c>
      <c r="BE991" s="246" t="e">
        <f>IFERROR(_xll.qlIndexFixing($BF$1,BA991,,_xll.ohTrigger(Trigger,Trigger6M)),#N/A)</f>
        <v>#N/A</v>
      </c>
    </row>
    <row r="992" spans="52:57" ht="11.25" customHeight="1" x14ac:dyDescent="0.25">
      <c r="AZ992" s="102" t="s">
        <v>83</v>
      </c>
      <c r="BA992" s="101">
        <f>_xll.qlInterestRateIndexFixingDate(Currency&amp;"ibor"&amp;Tenor,BB992,Trigger)</f>
        <v>46304</v>
      </c>
      <c r="BB992" s="101">
        <f>_xll.qlCalendarAdvance(Calendar,BB991,AZ992,"f",,Trigger)</f>
        <v>46308</v>
      </c>
      <c r="BC992" s="101">
        <f>_xll.qlInterestRateIndexMaturity(Currency&amp;"ibor"&amp;Tenor,BB992,Trigger)</f>
        <v>46490</v>
      </c>
      <c r="BD992" s="246">
        <f>_xll.qlIndexFixing($AD$5,BA992,TRUE,_xll.ohTrigger(Trigger,Trigger6M))</f>
        <v>2.2453539587984631E-2</v>
      </c>
      <c r="BE992" s="246" t="e">
        <f>IFERROR(_xll.qlIndexFixing($BF$1,BA992,,_xll.ohTrigger(Trigger,Trigger6M)),#N/A)</f>
        <v>#N/A</v>
      </c>
    </row>
    <row r="993" spans="52:57" ht="11.25" customHeight="1" x14ac:dyDescent="0.25">
      <c r="AZ993" s="102" t="s">
        <v>83</v>
      </c>
      <c r="BA993" s="101">
        <f>_xll.qlInterestRateIndexFixingDate(Currency&amp;"ibor"&amp;Tenor,BB993,Trigger)</f>
        <v>46311</v>
      </c>
      <c r="BB993" s="101">
        <f>_xll.qlCalendarAdvance(Calendar,BB992,AZ993,"f",,Trigger)</f>
        <v>46315</v>
      </c>
      <c r="BC993" s="101">
        <f>_xll.qlInterestRateIndexMaturity(Currency&amp;"ibor"&amp;Tenor,BB993,Trigger)</f>
        <v>46497</v>
      </c>
      <c r="BD993" s="246">
        <f>_xll.qlIndexFixing($AD$5,BA993,TRUE,_xll.ohTrigger(Trigger,Trigger6M))</f>
        <v>2.2487476139514895E-2</v>
      </c>
      <c r="BE993" s="246" t="e">
        <f>IFERROR(_xll.qlIndexFixing($BF$1,BA993,,_xll.ohTrigger(Trigger,Trigger6M)),#N/A)</f>
        <v>#N/A</v>
      </c>
    </row>
    <row r="994" spans="52:57" ht="11.25" customHeight="1" x14ac:dyDescent="0.25">
      <c r="AZ994" s="102" t="s">
        <v>83</v>
      </c>
      <c r="BA994" s="101">
        <f>_xll.qlInterestRateIndexFixingDate(Currency&amp;"ibor"&amp;Tenor,BB994,Trigger)</f>
        <v>46318</v>
      </c>
      <c r="BB994" s="101">
        <f>_xll.qlCalendarAdvance(Calendar,BB993,AZ994,"f",,Trigger)</f>
        <v>46322</v>
      </c>
      <c r="BC994" s="101">
        <f>_xll.qlInterestRateIndexMaturity(Currency&amp;"ibor"&amp;Tenor,BB994,Trigger)</f>
        <v>46504</v>
      </c>
      <c r="BD994" s="246">
        <f>_xll.qlIndexFixing($AD$5,BA994,TRUE,_xll.ohTrigger(Trigger,Trigger6M))</f>
        <v>2.2521413266753432E-2</v>
      </c>
      <c r="BE994" s="246" t="e">
        <f>IFERROR(_xll.qlIndexFixing($BF$1,BA994,,_xll.ohTrigger(Trigger,Trigger6M)),#N/A)</f>
        <v>#N/A</v>
      </c>
    </row>
    <row r="995" spans="52:57" ht="11.25" customHeight="1" x14ac:dyDescent="0.25">
      <c r="AZ995" s="102" t="s">
        <v>83</v>
      </c>
      <c r="BA995" s="101">
        <f>_xll.qlInterestRateIndexFixingDate(Currency&amp;"ibor"&amp;Tenor,BB995,Trigger)</f>
        <v>46325</v>
      </c>
      <c r="BB995" s="101">
        <f>_xll.qlCalendarAdvance(Calendar,BB994,AZ995,"f",,Trigger)</f>
        <v>46329</v>
      </c>
      <c r="BC995" s="101">
        <f>_xll.qlInterestRateIndexMaturity(Currency&amp;"ibor"&amp;Tenor,BB995,Trigger)</f>
        <v>46510</v>
      </c>
      <c r="BD995" s="246">
        <f>_xll.qlIndexFixing($AD$5,BA995,TRUE,_xll.ohTrigger(Trigger,Trigger6M))</f>
        <v>2.2552223076457399E-2</v>
      </c>
      <c r="BE995" s="246" t="e">
        <f>IFERROR(_xll.qlIndexFixing($BF$1,BA995,,_xll.ohTrigger(Trigger,Trigger6M)),#N/A)</f>
        <v>#N/A</v>
      </c>
    </row>
    <row r="996" spans="52:57" ht="11.25" customHeight="1" x14ac:dyDescent="0.25">
      <c r="AZ996" s="102" t="s">
        <v>83</v>
      </c>
      <c r="BA996" s="101">
        <f>_xll.qlInterestRateIndexFixingDate(Currency&amp;"ibor"&amp;Tenor,BB996,Trigger)</f>
        <v>46332</v>
      </c>
      <c r="BB996" s="101">
        <f>_xll.qlCalendarAdvance(Calendar,BB995,AZ996,"f",,Trigger)</f>
        <v>46336</v>
      </c>
      <c r="BC996" s="101">
        <f>_xll.qlInterestRateIndexMaturity(Currency&amp;"ibor"&amp;Tenor,BB996,Trigger)</f>
        <v>46517</v>
      </c>
      <c r="BD996" s="246">
        <f>_xll.qlIndexFixing($AD$5,BA996,TRUE,_xll.ohTrigger(Trigger,Trigger6M))</f>
        <v>2.2586159198401356E-2</v>
      </c>
      <c r="BE996" s="246" t="e">
        <f>IFERROR(_xll.qlIndexFixing($BF$1,BA996,,_xll.ohTrigger(Trigger,Trigger6M)),#N/A)</f>
        <v>#N/A</v>
      </c>
    </row>
    <row r="997" spans="52:57" ht="11.25" customHeight="1" x14ac:dyDescent="0.25">
      <c r="AZ997" s="102" t="s">
        <v>83</v>
      </c>
      <c r="BA997" s="101">
        <f>_xll.qlInterestRateIndexFixingDate(Currency&amp;"ibor"&amp;Tenor,BB997,Trigger)</f>
        <v>46339</v>
      </c>
      <c r="BB997" s="101">
        <f>_xll.qlCalendarAdvance(Calendar,BB996,AZ997,"f",,Trigger)</f>
        <v>46343</v>
      </c>
      <c r="BC997" s="101">
        <f>_xll.qlInterestRateIndexMaturity(Currency&amp;"ibor"&amp;Tenor,BB997,Trigger)</f>
        <v>46524</v>
      </c>
      <c r="BD997" s="246">
        <f>_xll.qlIndexFixing($AD$5,BA997,TRUE,_xll.ohTrigger(Trigger,Trigger6M))</f>
        <v>2.2620095892882695E-2</v>
      </c>
      <c r="BE997" s="246" t="e">
        <f>IFERROR(_xll.qlIndexFixing($BF$1,BA997,,_xll.ohTrigger(Trigger,Trigger6M)),#N/A)</f>
        <v>#N/A</v>
      </c>
    </row>
    <row r="998" spans="52:57" ht="11.25" customHeight="1" x14ac:dyDescent="0.25">
      <c r="AZ998" s="102" t="s">
        <v>83</v>
      </c>
      <c r="BA998" s="101">
        <f>_xll.qlInterestRateIndexFixingDate(Currency&amp;"ibor"&amp;Tenor,BB998,Trigger)</f>
        <v>46346</v>
      </c>
      <c r="BB998" s="101">
        <f>_xll.qlCalendarAdvance(Calendar,BB997,AZ998,"f",,Trigger)</f>
        <v>46350</v>
      </c>
      <c r="BC998" s="101">
        <f>_xll.qlInterestRateIndexMaturity(Currency&amp;"ibor"&amp;Tenor,BB998,Trigger)</f>
        <v>46531</v>
      </c>
      <c r="BD998" s="246">
        <f>_xll.qlIndexFixing($AD$5,BA998,TRUE,_xll.ohTrigger(Trigger,Trigger6M))</f>
        <v>2.2654033159911123E-2</v>
      </c>
      <c r="BE998" s="246" t="e">
        <f>IFERROR(_xll.qlIndexFixing($BF$1,BA998,,_xll.ohTrigger(Trigger,Trigger6M)),#N/A)</f>
        <v>#N/A</v>
      </c>
    </row>
    <row r="999" spans="52:57" ht="11.25" customHeight="1" x14ac:dyDescent="0.25">
      <c r="AZ999" s="102" t="s">
        <v>83</v>
      </c>
      <c r="BA999" s="101">
        <f>_xll.qlInterestRateIndexFixingDate(Currency&amp;"ibor"&amp;Tenor,BB999,Trigger)</f>
        <v>46353</v>
      </c>
      <c r="BB999" s="101">
        <f>_xll.qlCalendarAdvance(Calendar,BB998,AZ999,"f",,Trigger)</f>
        <v>46357</v>
      </c>
      <c r="BC999" s="101">
        <f>_xll.qlInterestRateIndexMaturity(Currency&amp;"ibor"&amp;Tenor,BB999,Trigger)</f>
        <v>46539</v>
      </c>
      <c r="BD999" s="246">
        <f>_xll.qlIndexFixing($AD$5,BA999,TRUE,_xll.ohTrigger(Trigger,Trigger6M))</f>
        <v>2.2691107538904871E-2</v>
      </c>
      <c r="BE999" s="246" t="e">
        <f>IFERROR(_xll.qlIndexFixing($BF$1,BA999,,_xll.ohTrigger(Trigger,Trigger6M)),#N/A)</f>
        <v>#N/A</v>
      </c>
    </row>
    <row r="1000" spans="52:57" ht="11.25" customHeight="1" x14ac:dyDescent="0.25">
      <c r="AZ1000" s="102" t="s">
        <v>83</v>
      </c>
      <c r="BA1000" s="101">
        <f>_xll.qlInterestRateIndexFixingDate(Currency&amp;"ibor"&amp;Tenor,BB1000,Trigger)</f>
        <v>46360</v>
      </c>
      <c r="BB1000" s="101">
        <f>_xll.qlCalendarAdvance(Calendar,BB999,AZ1000,"f",,Trigger)</f>
        <v>46364</v>
      </c>
      <c r="BC1000" s="101">
        <f>_xll.qlInterestRateIndexMaturity(Currency&amp;"ibor"&amp;Tenor,BB1000,Trigger)</f>
        <v>46546</v>
      </c>
      <c r="BD1000" s="246">
        <f>_xll.qlIndexFixing($AD$5,BA1000,TRUE,_xll.ohTrigger(Trigger,Trigger6M))</f>
        <v>2.2725048120595514E-2</v>
      </c>
      <c r="BE1000" s="246" t="e">
        <f>IFERROR(_xll.qlIndexFixing($BF$1,BA1000,,_xll.ohTrigger(Trigger,Trigger6M)),#N/A)</f>
        <v>#N/A</v>
      </c>
    </row>
    <row r="1001" spans="52:57" ht="11.25" customHeight="1" x14ac:dyDescent="0.25">
      <c r="AZ1001" s="102" t="s">
        <v>83</v>
      </c>
      <c r="BA1001" s="101">
        <f>_xll.qlInterestRateIndexFixingDate(Currency&amp;"ibor"&amp;Tenor,BB1001,Trigger)</f>
        <v>46367</v>
      </c>
      <c r="BB1001" s="101">
        <f>_xll.qlCalendarAdvance(Calendar,BB1000,AZ1001,"f",,Trigger)</f>
        <v>46371</v>
      </c>
      <c r="BC1001" s="101">
        <f>_xll.qlInterestRateIndexMaturity(Currency&amp;"ibor"&amp;Tenor,BB1001,Trigger)</f>
        <v>46553</v>
      </c>
      <c r="BD1001" s="246">
        <f>_xll.qlIndexFixing($AD$5,BA1001,TRUE,_xll.ohTrigger(Trigger,Trigger6M))</f>
        <v>2.2758989278062511E-2</v>
      </c>
      <c r="BE1001" s="246" t="e">
        <f>IFERROR(_xll.qlIndexFixing($BF$1,BA1001,,_xll.ohTrigger(Trigger,Trigger6M)),#N/A)</f>
        <v>#N/A</v>
      </c>
    </row>
    <row r="1002" spans="52:57" ht="11.25" customHeight="1" x14ac:dyDescent="0.25">
      <c r="AZ1002" s="102" t="s">
        <v>83</v>
      </c>
      <c r="BA1002" s="101">
        <f>_xll.qlInterestRateIndexFixingDate(Currency&amp;"ibor"&amp;Tenor,BB1002,Trigger)</f>
        <v>46374</v>
      </c>
      <c r="BB1002" s="101">
        <f>_xll.qlCalendarAdvance(Calendar,BB1001,AZ1002,"f",,Trigger)</f>
        <v>46378</v>
      </c>
      <c r="BC1002" s="101">
        <f>_xll.qlInterestRateIndexMaturity(Currency&amp;"ibor"&amp;Tenor,BB1002,Trigger)</f>
        <v>46560</v>
      </c>
      <c r="BD1002" s="246">
        <f>_xll.qlIndexFixing($AD$5,BA1002,TRUE,_xll.ohTrigger(Trigger,Trigger6M))</f>
        <v>2.2792931011315517E-2</v>
      </c>
      <c r="BE1002" s="246" t="e">
        <f>IFERROR(_xll.qlIndexFixing($BF$1,BA1002,,_xll.ohTrigger(Trigger,Trigger6M)),#N/A)</f>
        <v>#N/A</v>
      </c>
    </row>
    <row r="1003" spans="52:57" ht="11.25" customHeight="1" x14ac:dyDescent="0.25">
      <c r="AZ1003" s="102" t="s">
        <v>83</v>
      </c>
      <c r="BA1003" s="101">
        <f>_xll.qlInterestRateIndexFixingDate(Currency&amp;"ibor"&amp;Tenor,BB1003,Trigger)</f>
        <v>46380</v>
      </c>
      <c r="BB1003" s="101">
        <f>_xll.qlCalendarAdvance(Calendar,BB1002,AZ1003,"f",,Trigger)</f>
        <v>46385</v>
      </c>
      <c r="BC1003" s="101">
        <f>_xll.qlInterestRateIndexMaturity(Currency&amp;"ibor"&amp;Tenor,BB1003,Trigger)</f>
        <v>46567</v>
      </c>
      <c r="BD1003" s="246">
        <f>_xll.qlIndexFixing($AD$5,BA1003,TRUE,_xll.ohTrigger(Trigger,Trigger6M))</f>
        <v>2.2826873320364198E-2</v>
      </c>
      <c r="BE1003" s="246" t="e">
        <f>IFERROR(_xll.qlIndexFixing($BF$1,BA1003,,_xll.ohTrigger(Trigger,Trigger6M)),#N/A)</f>
        <v>#N/A</v>
      </c>
    </row>
    <row r="1004" spans="52:57" ht="11.25" customHeight="1" x14ac:dyDescent="0.25">
      <c r="AZ1004" s="102" t="s">
        <v>83</v>
      </c>
      <c r="BA1004" s="101">
        <f>_xll.qlInterestRateIndexFixingDate(Currency&amp;"ibor"&amp;Tenor,BB1004,Trigger)</f>
        <v>46387</v>
      </c>
      <c r="BB1004" s="101">
        <f>_xll.qlCalendarAdvance(Calendar,BB1003,AZ1004,"f",,Trigger)</f>
        <v>46392</v>
      </c>
      <c r="BC1004" s="101">
        <f>_xll.qlInterestRateIndexMaturity(Currency&amp;"ibor"&amp;Tenor,BB1004,Trigger)</f>
        <v>46573</v>
      </c>
      <c r="BD1004" s="246">
        <f>_xll.qlIndexFixing($AD$5,BA1004,TRUE,_xll.ohTrigger(Trigger,Trigger6M))</f>
        <v>2.2857668786110317E-2</v>
      </c>
      <c r="BE1004" s="246" t="e">
        <f>IFERROR(_xll.qlIndexFixing($BF$1,BA1004,,_xll.ohTrigger(Trigger,Trigger6M)),#N/A)</f>
        <v>#N/A</v>
      </c>
    </row>
    <row r="1005" spans="52:57" ht="11.25" customHeight="1" x14ac:dyDescent="0.25">
      <c r="AZ1005" s="102" t="s">
        <v>83</v>
      </c>
      <c r="BA1005" s="101">
        <f>_xll.qlInterestRateIndexFixingDate(Currency&amp;"ibor"&amp;Tenor,BB1005,Trigger)</f>
        <v>46395</v>
      </c>
      <c r="BB1005" s="101">
        <f>_xll.qlCalendarAdvance(Calendar,BB1004,AZ1005,"f",,Trigger)</f>
        <v>46399</v>
      </c>
      <c r="BC1005" s="101">
        <f>_xll.qlInterestRateIndexMaturity(Currency&amp;"ibor"&amp;Tenor,BB1005,Trigger)</f>
        <v>46580</v>
      </c>
      <c r="BD1005" s="246">
        <f>_xll.qlIndexFixing($AD$5,BA1005,TRUE,_xll.ohTrigger(Trigger,Trigger6M))</f>
        <v>2.2891610061238233E-2</v>
      </c>
      <c r="BE1005" s="246" t="e">
        <f>IFERROR(_xll.qlIndexFixing($BF$1,BA1005,,_xll.ohTrigger(Trigger,Trigger6M)),#N/A)</f>
        <v>#N/A</v>
      </c>
    </row>
    <row r="1006" spans="52:57" ht="11.25" customHeight="1" x14ac:dyDescent="0.25">
      <c r="AZ1006" s="102" t="s">
        <v>83</v>
      </c>
      <c r="BA1006" s="101">
        <f>_xll.qlInterestRateIndexFixingDate(Currency&amp;"ibor"&amp;Tenor,BB1006,Trigger)</f>
        <v>46402</v>
      </c>
      <c r="BB1006" s="101">
        <f>_xll.qlCalendarAdvance(Calendar,BB1005,AZ1006,"f",,Trigger)</f>
        <v>46406</v>
      </c>
      <c r="BC1006" s="101">
        <f>_xll.qlInterestRateIndexMaturity(Currency&amp;"ibor"&amp;Tenor,BB1006,Trigger)</f>
        <v>46587</v>
      </c>
      <c r="BD1006" s="246">
        <f>_xll.qlIndexFixing($AD$5,BA1006,TRUE,_xll.ohTrigger(Trigger,Trigger6M))</f>
        <v>2.2925551908990528E-2</v>
      </c>
      <c r="BE1006" s="246" t="e">
        <f>IFERROR(_xll.qlIndexFixing($BF$1,BA1006,,_xll.ohTrigger(Trigger,Trigger6M)),#N/A)</f>
        <v>#N/A</v>
      </c>
    </row>
    <row r="1007" spans="52:57" ht="11.25" customHeight="1" x14ac:dyDescent="0.25">
      <c r="AZ1007" s="102" t="s">
        <v>83</v>
      </c>
      <c r="BA1007" s="101">
        <f>_xll.qlInterestRateIndexFixingDate(Currency&amp;"ibor"&amp;Tenor,BB1007,Trigger)</f>
        <v>46409</v>
      </c>
      <c r="BB1007" s="101">
        <f>_xll.qlCalendarAdvance(Calendar,BB1006,AZ1007,"f",,Trigger)</f>
        <v>46413</v>
      </c>
      <c r="BC1007" s="101">
        <f>_xll.qlInterestRateIndexMaturity(Currency&amp;"ibor"&amp;Tenor,BB1007,Trigger)</f>
        <v>46594</v>
      </c>
      <c r="BD1007" s="246">
        <f>_xll.qlIndexFixing($AD$5,BA1007,TRUE,_xll.ohTrigger(Trigger,Trigger6M))</f>
        <v>2.2959494329377359E-2</v>
      </c>
      <c r="BE1007" s="246" t="e">
        <f>IFERROR(_xll.qlIndexFixing($BF$1,BA1007,,_xll.ohTrigger(Trigger,Trigger6M)),#N/A)</f>
        <v>#N/A</v>
      </c>
    </row>
    <row r="1008" spans="52:57" ht="11.25" customHeight="1" x14ac:dyDescent="0.25">
      <c r="AZ1008" s="102" t="s">
        <v>83</v>
      </c>
      <c r="BA1008" s="101">
        <f>_xll.qlInterestRateIndexFixingDate(Currency&amp;"ibor"&amp;Tenor,BB1008,Trigger)</f>
        <v>46416</v>
      </c>
      <c r="BB1008" s="101">
        <f>_xll.qlCalendarAdvance(Calendar,BB1007,AZ1008,"f",,Trigger)</f>
        <v>46420</v>
      </c>
      <c r="BC1008" s="101">
        <f>_xll.qlInterestRateIndexMaturity(Currency&amp;"ibor"&amp;Tenor,BB1008,Trigger)</f>
        <v>46601</v>
      </c>
      <c r="BD1008" s="246">
        <f>_xll.qlIndexFixing($AD$5,BA1008,TRUE,_xll.ohTrigger(Trigger,Trigger6M))</f>
        <v>2.2934881112665301E-2</v>
      </c>
      <c r="BE1008" s="246" t="e">
        <f>IFERROR(_xll.qlIndexFixing($BF$1,BA1008,,_xll.ohTrigger(Trigger,Trigger6M)),#N/A)</f>
        <v>#N/A</v>
      </c>
    </row>
    <row r="1009" spans="52:57" ht="11.25" customHeight="1" x14ac:dyDescent="0.25">
      <c r="AZ1009" s="102" t="s">
        <v>83</v>
      </c>
      <c r="BA1009" s="101">
        <f>_xll.qlInterestRateIndexFixingDate(Currency&amp;"ibor"&amp;Tenor,BB1009,Trigger)</f>
        <v>46423</v>
      </c>
      <c r="BB1009" s="101">
        <f>_xll.qlCalendarAdvance(Calendar,BB1008,AZ1009,"f",,Trigger)</f>
        <v>46427</v>
      </c>
      <c r="BC1009" s="101">
        <f>_xll.qlInterestRateIndexMaturity(Currency&amp;"ibor"&amp;Tenor,BB1009,Trigger)</f>
        <v>46608</v>
      </c>
      <c r="BD1009" s="246">
        <f>_xll.qlIndexFixing($AD$5,BA1009,TRUE,_xll.ohTrigger(Trigger,Trigger6M))</f>
        <v>2.2910081632445199E-2</v>
      </c>
      <c r="BE1009" s="246" t="e">
        <f>IFERROR(_xll.qlIndexFixing($BF$1,BA1009,,_xll.ohTrigger(Trigger,Trigger6M)),#N/A)</f>
        <v>#N/A</v>
      </c>
    </row>
    <row r="1010" spans="52:57" ht="11.25" customHeight="1" x14ac:dyDescent="0.25">
      <c r="AZ1010" s="102" t="s">
        <v>83</v>
      </c>
      <c r="BA1010" s="101">
        <f>_xll.qlInterestRateIndexFixingDate(Currency&amp;"ibor"&amp;Tenor,BB1010,Trigger)</f>
        <v>46430</v>
      </c>
      <c r="BB1010" s="101">
        <f>_xll.qlCalendarAdvance(Calendar,BB1009,AZ1010,"f",,Trigger)</f>
        <v>46434</v>
      </c>
      <c r="BC1010" s="101">
        <f>_xll.qlInterestRateIndexMaturity(Currency&amp;"ibor"&amp;Tenor,BB1010,Trigger)</f>
        <v>46615</v>
      </c>
      <c r="BD1010" s="246">
        <f>_xll.qlIndexFixing($AD$5,BA1010,TRUE,_xll.ohTrigger(Trigger,Trigger6M))</f>
        <v>2.2885095895613196E-2</v>
      </c>
      <c r="BE1010" s="246" t="e">
        <f>IFERROR(_xll.qlIndexFixing($BF$1,BA1010,,_xll.ohTrigger(Trigger,Trigger6M)),#N/A)</f>
        <v>#N/A</v>
      </c>
    </row>
    <row r="1011" spans="52:57" ht="11.25" customHeight="1" x14ac:dyDescent="0.25">
      <c r="AZ1011" s="102" t="s">
        <v>83</v>
      </c>
      <c r="BA1011" s="101">
        <f>_xll.qlInterestRateIndexFixingDate(Currency&amp;"ibor"&amp;Tenor,BB1011,Trigger)</f>
        <v>46437</v>
      </c>
      <c r="BB1011" s="101">
        <f>_xll.qlCalendarAdvance(Calendar,BB1010,AZ1011,"f",,Trigger)</f>
        <v>46441</v>
      </c>
      <c r="BC1011" s="101">
        <f>_xll.qlInterestRateIndexMaturity(Currency&amp;"ibor"&amp;Tenor,BB1011,Trigger)</f>
        <v>46622</v>
      </c>
      <c r="BD1011" s="246">
        <f>_xll.qlIndexFixing($AD$5,BA1011,TRUE,_xll.ohTrigger(Trigger,Trigger6M))</f>
        <v>2.285992390911578E-2</v>
      </c>
      <c r="BE1011" s="246" t="e">
        <f>IFERROR(_xll.qlIndexFixing($BF$1,BA1011,,_xll.ohTrigger(Trigger,Trigger6M)),#N/A)</f>
        <v>#N/A</v>
      </c>
    </row>
    <row r="1012" spans="52:57" ht="11.25" customHeight="1" x14ac:dyDescent="0.25">
      <c r="AZ1012" s="102" t="s">
        <v>83</v>
      </c>
      <c r="BA1012" s="101">
        <f>_xll.qlInterestRateIndexFixingDate(Currency&amp;"ibor"&amp;Tenor,BB1012,Trigger)</f>
        <v>46444</v>
      </c>
      <c r="BB1012" s="101">
        <f>_xll.qlCalendarAdvance(Calendar,BB1011,AZ1012,"f",,Trigger)</f>
        <v>46448</v>
      </c>
      <c r="BC1012" s="101">
        <f>_xll.qlInterestRateIndexMaturity(Currency&amp;"ibor"&amp;Tenor,BB1012,Trigger)</f>
        <v>46632</v>
      </c>
      <c r="BD1012" s="246">
        <f>_xll.qlIndexFixing($AD$5,BA1012,TRUE,_xll.ohTrigger(Trigger,Trigger6M))</f>
        <v>2.282374886867285E-2</v>
      </c>
      <c r="BE1012" s="246" t="e">
        <f>IFERROR(_xll.qlIndexFixing($BF$1,BA1012,,_xll.ohTrigger(Trigger,Trigger6M)),#N/A)</f>
        <v>#N/A</v>
      </c>
    </row>
    <row r="1013" spans="52:57" ht="11.25" customHeight="1" x14ac:dyDescent="0.25">
      <c r="AZ1013" s="102" t="s">
        <v>83</v>
      </c>
      <c r="BA1013" s="101">
        <f>_xll.qlInterestRateIndexFixingDate(Currency&amp;"ibor"&amp;Tenor,BB1013,Trigger)</f>
        <v>46451</v>
      </c>
      <c r="BB1013" s="101">
        <f>_xll.qlCalendarAdvance(Calendar,BB1012,AZ1013,"f",,Trigger)</f>
        <v>46455</v>
      </c>
      <c r="BC1013" s="101">
        <f>_xll.qlInterestRateIndexMaturity(Currency&amp;"ibor"&amp;Tenor,BB1013,Trigger)</f>
        <v>46639</v>
      </c>
      <c r="BD1013" s="246">
        <f>_xll.qlIndexFixing($AD$5,BA1013,TRUE,_xll.ohTrigger(Trigger,Trigger6M))</f>
        <v>2.2799091110196505E-2</v>
      </c>
      <c r="BE1013" s="246" t="e">
        <f>IFERROR(_xll.qlIndexFixing($BF$1,BA1013,,_xll.ohTrigger(Trigger,Trigger6M)),#N/A)</f>
        <v>#N/A</v>
      </c>
    </row>
    <row r="1014" spans="52:57" ht="11.25" customHeight="1" x14ac:dyDescent="0.25">
      <c r="AZ1014" s="102" t="s">
        <v>83</v>
      </c>
      <c r="BA1014" s="101">
        <f>_xll.qlInterestRateIndexFixingDate(Currency&amp;"ibor"&amp;Tenor,BB1014,Trigger)</f>
        <v>46458</v>
      </c>
      <c r="BB1014" s="101">
        <f>_xll.qlCalendarAdvance(Calendar,BB1013,AZ1014,"f",,Trigger)</f>
        <v>46462</v>
      </c>
      <c r="BC1014" s="101">
        <f>_xll.qlInterestRateIndexMaturity(Currency&amp;"ibor"&amp;Tenor,BB1014,Trigger)</f>
        <v>46646</v>
      </c>
      <c r="BD1014" s="246">
        <f>_xll.qlIndexFixing($AD$5,BA1014,TRUE,_xll.ohTrigger(Trigger,Trigger6M))</f>
        <v>2.2774250114046862E-2</v>
      </c>
      <c r="BE1014" s="246" t="e">
        <f>IFERROR(_xll.qlIndexFixing($BF$1,BA1014,,_xll.ohTrigger(Trigger,Trigger6M)),#N/A)</f>
        <v>#N/A</v>
      </c>
    </row>
    <row r="1015" spans="52:57" ht="11.25" customHeight="1" x14ac:dyDescent="0.25">
      <c r="AZ1015" s="102" t="s">
        <v>83</v>
      </c>
      <c r="BA1015" s="101">
        <f>_xll.qlInterestRateIndexFixingDate(Currency&amp;"ibor"&amp;Tenor,BB1015,Trigger)</f>
        <v>46465</v>
      </c>
      <c r="BB1015" s="101">
        <f>_xll.qlCalendarAdvance(Calendar,BB1014,AZ1015,"f",,Trigger)</f>
        <v>46469</v>
      </c>
      <c r="BC1015" s="101">
        <f>_xll.qlInterestRateIndexMaturity(Currency&amp;"ibor"&amp;Tenor,BB1015,Trigger)</f>
        <v>46653</v>
      </c>
      <c r="BD1015" s="246">
        <f>_xll.qlIndexFixing($AD$5,BA1015,TRUE,_xll.ohTrigger(Trigger,Trigger6M))</f>
        <v>2.2749225887130572E-2</v>
      </c>
      <c r="BE1015" s="246" t="e">
        <f>IFERROR(_xll.qlIndexFixing($BF$1,BA1015,,_xll.ohTrigger(Trigger,Trigger6M)),#N/A)</f>
        <v>#N/A</v>
      </c>
    </row>
    <row r="1016" spans="52:57" ht="11.25" customHeight="1" x14ac:dyDescent="0.25">
      <c r="AZ1016" s="102" t="s">
        <v>83</v>
      </c>
      <c r="BA1016" s="101">
        <f>_xll.qlInterestRateIndexFixingDate(Currency&amp;"ibor"&amp;Tenor,BB1016,Trigger)</f>
        <v>46470</v>
      </c>
      <c r="BB1016" s="101">
        <f>_xll.qlCalendarAdvance(Calendar,BB1015,AZ1016,"f",,Trigger)</f>
        <v>46476</v>
      </c>
      <c r="BC1016" s="101">
        <f>_xll.qlInterestRateIndexMaturity(Currency&amp;"ibor"&amp;Tenor,BB1016,Trigger)</f>
        <v>46660</v>
      </c>
      <c r="BD1016" s="246">
        <f>_xll.qlIndexFixing($AD$5,BA1016,TRUE,_xll.ohTrigger(Trigger,Trigger6M))</f>
        <v>2.2724018436405983E-2</v>
      </c>
      <c r="BE1016" s="246" t="e">
        <f>IFERROR(_xll.qlIndexFixing($BF$1,BA1016,,_xll.ohTrigger(Trigger,Trigger6M)),#N/A)</f>
        <v>#N/A</v>
      </c>
    </row>
    <row r="1017" spans="52:57" ht="11.25" customHeight="1" x14ac:dyDescent="0.25">
      <c r="AZ1017" s="102" t="s">
        <v>83</v>
      </c>
      <c r="BA1017" s="101">
        <f>_xll.qlInterestRateIndexFixingDate(Currency&amp;"ibor"&amp;Tenor,BB1017,Trigger)</f>
        <v>46479</v>
      </c>
      <c r="BB1017" s="101">
        <f>_xll.qlCalendarAdvance(Calendar,BB1016,AZ1017,"f",,Trigger)</f>
        <v>46483</v>
      </c>
      <c r="BC1017" s="101">
        <f>_xll.qlInterestRateIndexMaturity(Currency&amp;"ibor"&amp;Tenor,BB1017,Trigger)</f>
        <v>46666</v>
      </c>
      <c r="BD1017" s="246">
        <f>_xll.qlIndexFixing($AD$5,BA1017,TRUE,_xll.ohTrigger(Trigger,Trigger6M))</f>
        <v>2.2700692211008931E-2</v>
      </c>
      <c r="BE1017" s="246" t="e">
        <f>IFERROR(_xll.qlIndexFixing($BF$1,BA1017,,_xll.ohTrigger(Trigger,Trigger6M)),#N/A)</f>
        <v>#N/A</v>
      </c>
    </row>
    <row r="1018" spans="52:57" ht="11.25" customHeight="1" x14ac:dyDescent="0.25">
      <c r="AZ1018" s="102" t="s">
        <v>83</v>
      </c>
      <c r="BA1018" s="101">
        <f>_xll.qlInterestRateIndexFixingDate(Currency&amp;"ibor"&amp;Tenor,BB1018,Trigger)</f>
        <v>46486</v>
      </c>
      <c r="BB1018" s="101">
        <f>_xll.qlCalendarAdvance(Calendar,BB1017,AZ1018,"f",,Trigger)</f>
        <v>46490</v>
      </c>
      <c r="BC1018" s="101">
        <f>_xll.qlInterestRateIndexMaturity(Currency&amp;"ibor"&amp;Tenor,BB1018,Trigger)</f>
        <v>46673</v>
      </c>
      <c r="BD1018" s="246">
        <f>_xll.qlIndexFixing($AD$5,BA1018,TRUE,_xll.ohTrigger(Trigger,Trigger6M))</f>
        <v>2.267482104667547E-2</v>
      </c>
      <c r="BE1018" s="246" t="e">
        <f>IFERROR(_xll.qlIndexFixing($BF$1,BA1018,,_xll.ohTrigger(Trigger,Trigger6M)),#N/A)</f>
        <v>#N/A</v>
      </c>
    </row>
    <row r="1019" spans="52:57" ht="11.25" customHeight="1" x14ac:dyDescent="0.25">
      <c r="AZ1019" s="102" t="s">
        <v>83</v>
      </c>
      <c r="BA1019" s="101">
        <f>_xll.qlInterestRateIndexFixingDate(Currency&amp;"ibor"&amp;Tenor,BB1019,Trigger)</f>
        <v>46493</v>
      </c>
      <c r="BB1019" s="101">
        <f>_xll.qlCalendarAdvance(Calendar,BB1018,AZ1019,"f",,Trigger)</f>
        <v>46497</v>
      </c>
      <c r="BC1019" s="101">
        <f>_xll.qlInterestRateIndexMaturity(Currency&amp;"ibor"&amp;Tenor,BB1019,Trigger)</f>
        <v>46680</v>
      </c>
      <c r="BD1019" s="246">
        <f>_xll.qlIndexFixing($AD$5,BA1019,TRUE,_xll.ohTrigger(Trigger,Trigger6M))</f>
        <v>2.2648765694048108E-2</v>
      </c>
      <c r="BE1019" s="246" t="e">
        <f>IFERROR(_xll.qlIndexFixing($BF$1,BA1019,,_xll.ohTrigger(Trigger,Trigger6M)),#N/A)</f>
        <v>#N/A</v>
      </c>
    </row>
    <row r="1020" spans="52:57" ht="11.25" customHeight="1" x14ac:dyDescent="0.25">
      <c r="AZ1020" s="102" t="s">
        <v>83</v>
      </c>
      <c r="BA1020" s="101">
        <f>_xll.qlInterestRateIndexFixingDate(Currency&amp;"ibor"&amp;Tenor,BB1020,Trigger)</f>
        <v>46500</v>
      </c>
      <c r="BB1020" s="101">
        <f>_xll.qlCalendarAdvance(Calendar,BB1019,AZ1020,"f",,Trigger)</f>
        <v>46504</v>
      </c>
      <c r="BC1020" s="101">
        <f>_xll.qlInterestRateIndexMaturity(Currency&amp;"ibor"&amp;Tenor,BB1020,Trigger)</f>
        <v>46687</v>
      </c>
      <c r="BD1020" s="246">
        <f>_xll.qlIndexFixing($AD$5,BA1020,TRUE,_xll.ohTrigger(Trigger,Trigger6M))</f>
        <v>2.2622526160371751E-2</v>
      </c>
      <c r="BE1020" s="246" t="e">
        <f>IFERROR(_xll.qlIndexFixing($BF$1,BA1020,,_xll.ohTrigger(Trigger,Trigger6M)),#N/A)</f>
        <v>#N/A</v>
      </c>
    </row>
    <row r="1021" spans="52:57" ht="11.25" customHeight="1" x14ac:dyDescent="0.25">
      <c r="AZ1021" s="102" t="s">
        <v>83</v>
      </c>
      <c r="BA1021" s="101">
        <f>_xll.qlInterestRateIndexFixingDate(Currency&amp;"ibor"&amp;Tenor,BB1021,Trigger)</f>
        <v>46507</v>
      </c>
      <c r="BB1021" s="101">
        <f>_xll.qlCalendarAdvance(Calendar,BB1020,AZ1021,"f",,Trigger)</f>
        <v>46511</v>
      </c>
      <c r="BC1021" s="101">
        <f>_xll.qlInterestRateIndexMaturity(Currency&amp;"ibor"&amp;Tenor,BB1021,Trigger)</f>
        <v>46695</v>
      </c>
      <c r="BD1021" s="246">
        <f>_xll.qlIndexFixing($AD$5,BA1021,TRUE,_xll.ohTrigger(Trigger,Trigger6M))</f>
        <v>2.2595233072727872E-2</v>
      </c>
      <c r="BE1021" s="246" t="e">
        <f>IFERROR(_xll.qlIndexFixing($BF$1,BA1021,,_xll.ohTrigger(Trigger,Trigger6M)),#N/A)</f>
        <v>#N/A</v>
      </c>
    </row>
    <row r="1022" spans="52:57" ht="11.25" customHeight="1" x14ac:dyDescent="0.25">
      <c r="AZ1022" s="102" t="s">
        <v>83</v>
      </c>
      <c r="BA1022" s="101">
        <f>_xll.qlInterestRateIndexFixingDate(Currency&amp;"ibor"&amp;Tenor,BB1022,Trigger)</f>
        <v>46514</v>
      </c>
      <c r="BB1022" s="101">
        <f>_xll.qlCalendarAdvance(Calendar,BB1021,AZ1022,"f",,Trigger)</f>
        <v>46518</v>
      </c>
      <c r="BC1022" s="101">
        <f>_xll.qlInterestRateIndexMaturity(Currency&amp;"ibor"&amp;Tenor,BB1022,Trigger)</f>
        <v>46702</v>
      </c>
      <c r="BD1022" s="246">
        <f>_xll.qlIndexFixing($AD$5,BA1022,TRUE,_xll.ohTrigger(Trigger,Trigger6M))</f>
        <v>2.2568926428109985E-2</v>
      </c>
      <c r="BE1022" s="246" t="e">
        <f>IFERROR(_xll.qlIndexFixing($BF$1,BA1022,,_xll.ohTrigger(Trigger,Trigger6M)),#N/A)</f>
        <v>#N/A</v>
      </c>
    </row>
    <row r="1023" spans="52:57" ht="11.25" customHeight="1" x14ac:dyDescent="0.25">
      <c r="AZ1023" s="102" t="s">
        <v>83</v>
      </c>
      <c r="BA1023" s="101">
        <f>_xll.qlInterestRateIndexFixingDate(Currency&amp;"ibor"&amp;Tenor,BB1023,Trigger)</f>
        <v>46521</v>
      </c>
      <c r="BB1023" s="101">
        <f>_xll.qlCalendarAdvance(Calendar,BB1022,AZ1023,"f",,Trigger)</f>
        <v>46525</v>
      </c>
      <c r="BC1023" s="101">
        <f>_xll.qlInterestRateIndexMaturity(Currency&amp;"ibor"&amp;Tenor,BB1023,Trigger)</f>
        <v>46709</v>
      </c>
      <c r="BD1023" s="246">
        <f>_xll.qlIndexFixing($AD$5,BA1023,TRUE,_xll.ohTrigger(Trigger,Trigger6M))</f>
        <v>2.2542436609811093E-2</v>
      </c>
      <c r="BE1023" s="246" t="e">
        <f>IFERROR(_xll.qlIndexFixing($BF$1,BA1023,,_xll.ohTrigger(Trigger,Trigger6M)),#N/A)</f>
        <v>#N/A</v>
      </c>
    </row>
    <row r="1024" spans="52:57" ht="11.25" customHeight="1" x14ac:dyDescent="0.25">
      <c r="AZ1024" s="102" t="s">
        <v>83</v>
      </c>
      <c r="BA1024" s="101">
        <f>_xll.qlInterestRateIndexFixingDate(Currency&amp;"ibor"&amp;Tenor,BB1024,Trigger)</f>
        <v>46528</v>
      </c>
      <c r="BB1024" s="101">
        <f>_xll.qlCalendarAdvance(Calendar,BB1023,AZ1024,"f",,Trigger)</f>
        <v>46532</v>
      </c>
      <c r="BC1024" s="101">
        <f>_xll.qlInterestRateIndexMaturity(Currency&amp;"ibor"&amp;Tenor,BB1024,Trigger)</f>
        <v>46716</v>
      </c>
      <c r="BD1024" s="246">
        <f>_xll.qlIndexFixing($AD$5,BA1024,TRUE,_xll.ohTrigger(Trigger,Trigger6M))</f>
        <v>2.2515763625196607E-2</v>
      </c>
      <c r="BE1024" s="246" t="e">
        <f>IFERROR(_xll.qlIndexFixing($BF$1,BA1024,,_xll.ohTrigger(Trigger,Trigger6M)),#N/A)</f>
        <v>#N/A</v>
      </c>
    </row>
    <row r="1025" spans="52:57" ht="11.25" customHeight="1" x14ac:dyDescent="0.25">
      <c r="AZ1025" s="102" t="s">
        <v>83</v>
      </c>
      <c r="BA1025" s="101">
        <f>_xll.qlInterestRateIndexFixingDate(Currency&amp;"ibor"&amp;Tenor,BB1025,Trigger)</f>
        <v>46535</v>
      </c>
      <c r="BB1025" s="101">
        <f>_xll.qlCalendarAdvance(Calendar,BB1024,AZ1025,"f",,Trigger)</f>
        <v>46539</v>
      </c>
      <c r="BC1025" s="101">
        <f>_xll.qlInterestRateIndexMaturity(Currency&amp;"ibor"&amp;Tenor,BB1025,Trigger)</f>
        <v>46722</v>
      </c>
      <c r="BD1025" s="246">
        <f>_xll.qlIndexFixing($AD$5,BA1025,TRUE,_xll.ohTrigger(Trigger,Trigger6M))</f>
        <v>2.2488566033367026E-2</v>
      </c>
      <c r="BE1025" s="246" t="e">
        <f>IFERROR(_xll.qlIndexFixing($BF$1,BA1025,,_xll.ohTrigger(Trigger,Trigger6M)),#N/A)</f>
        <v>#N/A</v>
      </c>
    </row>
    <row r="1026" spans="52:57" ht="11.25" customHeight="1" x14ac:dyDescent="0.25">
      <c r="AZ1026" s="102" t="s">
        <v>83</v>
      </c>
      <c r="BA1026" s="101">
        <f>_xll.qlInterestRateIndexFixingDate(Currency&amp;"ibor"&amp;Tenor,BB1026,Trigger)</f>
        <v>46542</v>
      </c>
      <c r="BB1026" s="101">
        <f>_xll.qlCalendarAdvance(Calendar,BB1025,AZ1026,"f",,Trigger)</f>
        <v>46546</v>
      </c>
      <c r="BC1026" s="101">
        <f>_xll.qlInterestRateIndexMaturity(Currency&amp;"ibor"&amp;Tenor,BB1026,Trigger)</f>
        <v>46729</v>
      </c>
      <c r="BD1026" s="246">
        <f>_xll.qlIndexFixing($AD$5,BA1026,TRUE,_xll.ohTrigger(Trigger,Trigger6M))</f>
        <v>2.2461221568381817E-2</v>
      </c>
      <c r="BE1026" s="246" t="e">
        <f>IFERROR(_xll.qlIndexFixing($BF$1,BA1026,,_xll.ohTrigger(Trigger,Trigger6M)),#N/A)</f>
        <v>#N/A</v>
      </c>
    </row>
    <row r="1027" spans="52:57" ht="11.25" customHeight="1" x14ac:dyDescent="0.25">
      <c r="AZ1027" s="102" t="s">
        <v>83</v>
      </c>
      <c r="BA1027" s="101">
        <f>_xll.qlInterestRateIndexFixingDate(Currency&amp;"ibor"&amp;Tenor,BB1027,Trigger)</f>
        <v>46549</v>
      </c>
      <c r="BB1027" s="101">
        <f>_xll.qlCalendarAdvance(Calendar,BB1026,AZ1027,"f",,Trigger)</f>
        <v>46553</v>
      </c>
      <c r="BC1027" s="101">
        <f>_xll.qlInterestRateIndexMaturity(Currency&amp;"ibor"&amp;Tenor,BB1027,Trigger)</f>
        <v>46736</v>
      </c>
      <c r="BD1027" s="246">
        <f>_xll.qlIndexFixing($AD$5,BA1027,TRUE,_xll.ohTrigger(Trigger,Trigger6M))</f>
        <v>2.2433692974487766E-2</v>
      </c>
      <c r="BE1027" s="246" t="e">
        <f>IFERROR(_xll.qlIndexFixing($BF$1,BA1027,,_xll.ohTrigger(Trigger,Trigger6M)),#N/A)</f>
        <v>#N/A</v>
      </c>
    </row>
    <row r="1028" spans="52:57" ht="11.25" customHeight="1" x14ac:dyDescent="0.25">
      <c r="AZ1028" s="102" t="s">
        <v>83</v>
      </c>
      <c r="BA1028" s="101">
        <f>_xll.qlInterestRateIndexFixingDate(Currency&amp;"ibor"&amp;Tenor,BB1028,Trigger)</f>
        <v>46556</v>
      </c>
      <c r="BB1028" s="101">
        <f>_xll.qlCalendarAdvance(Calendar,BB1027,AZ1028,"f",,Trigger)</f>
        <v>46560</v>
      </c>
      <c r="BC1028" s="101">
        <f>_xll.qlInterestRateIndexMaturity(Currency&amp;"ibor"&amp;Tenor,BB1028,Trigger)</f>
        <v>46743</v>
      </c>
      <c r="BD1028" s="246">
        <f>_xll.qlIndexFixing($AD$5,BA1028,TRUE,_xll.ohTrigger(Trigger,Trigger6M))</f>
        <v>2.2405980259336895E-2</v>
      </c>
      <c r="BE1028" s="246" t="e">
        <f>IFERROR(_xll.qlIndexFixing($BF$1,BA1028,,_xll.ohTrigger(Trigger,Trigger6M)),#N/A)</f>
        <v>#N/A</v>
      </c>
    </row>
    <row r="1029" spans="52:57" ht="11.25" customHeight="1" x14ac:dyDescent="0.25">
      <c r="AZ1029" s="102" t="s">
        <v>83</v>
      </c>
      <c r="BA1029" s="101">
        <f>_xll.qlInterestRateIndexFixingDate(Currency&amp;"ibor"&amp;Tenor,BB1029,Trigger)</f>
        <v>46563</v>
      </c>
      <c r="BB1029" s="101">
        <f>_xll.qlCalendarAdvance(Calendar,BB1028,AZ1029,"f",,Trigger)</f>
        <v>46567</v>
      </c>
      <c r="BC1029" s="101">
        <f>_xll.qlInterestRateIndexMaturity(Currency&amp;"ibor"&amp;Tenor,BB1029,Trigger)</f>
        <v>46750</v>
      </c>
      <c r="BD1029" s="246">
        <f>_xll.qlIndexFixing($AD$5,BA1029,TRUE,_xll.ohTrigger(Trigger,Trigger6M))</f>
        <v>2.237808343063408E-2</v>
      </c>
      <c r="BE1029" s="246" t="e">
        <f>IFERROR(_xll.qlIndexFixing($BF$1,BA1029,,_xll.ohTrigger(Trigger,Trigger6M)),#N/A)</f>
        <v>#N/A</v>
      </c>
    </row>
    <row r="1030" spans="52:57" ht="11.25" customHeight="1" x14ac:dyDescent="0.25">
      <c r="AZ1030" s="102" t="s">
        <v>83</v>
      </c>
      <c r="BA1030" s="101">
        <f>_xll.qlInterestRateIndexFixingDate(Currency&amp;"ibor"&amp;Tenor,BB1030,Trigger)</f>
        <v>46570</v>
      </c>
      <c r="BB1030" s="101">
        <f>_xll.qlCalendarAdvance(Calendar,BB1029,AZ1030,"f",,Trigger)</f>
        <v>46574</v>
      </c>
      <c r="BC1030" s="101">
        <f>_xll.qlInterestRateIndexMaturity(Currency&amp;"ibor"&amp;Tenor,BB1030,Trigger)</f>
        <v>46758</v>
      </c>
      <c r="BD1030" s="246">
        <f>_xll.qlIndexFixing($AD$5,BA1030,TRUE,_xll.ohTrigger(Trigger,Trigger6M))</f>
        <v>2.2351879643701573E-2</v>
      </c>
      <c r="BE1030" s="246" t="e">
        <f>IFERROR(_xll.qlIndexFixing($BF$1,BA1030,,_xll.ohTrigger(Trigger,Trigger6M)),#N/A)</f>
        <v>#N/A</v>
      </c>
    </row>
    <row r="1031" spans="52:57" ht="11.25" customHeight="1" x14ac:dyDescent="0.25">
      <c r="AZ1031" s="102" t="s">
        <v>83</v>
      </c>
      <c r="BA1031" s="101">
        <f>_xll.qlInterestRateIndexFixingDate(Currency&amp;"ibor"&amp;Tenor,BB1031,Trigger)</f>
        <v>46577</v>
      </c>
      <c r="BB1031" s="101">
        <f>_xll.qlCalendarAdvance(Calendar,BB1030,AZ1031,"f",,Trigger)</f>
        <v>46581</v>
      </c>
      <c r="BC1031" s="101">
        <f>_xll.qlInterestRateIndexMaturity(Currency&amp;"ibor"&amp;Tenor,BB1031,Trigger)</f>
        <v>46765</v>
      </c>
      <c r="BD1031" s="246">
        <f>_xll.qlIndexFixing($AD$5,BA1031,TRUE,_xll.ohTrigger(Trigger,Trigger6M))</f>
        <v>2.2323924705356525E-2</v>
      </c>
      <c r="BE1031" s="246" t="e">
        <f>IFERROR(_xll.qlIndexFixing($BF$1,BA1031,,_xll.ohTrigger(Trigger,Trigger6M)),#N/A)</f>
        <v>#N/A</v>
      </c>
    </row>
    <row r="1032" spans="52:57" ht="11.25" customHeight="1" x14ac:dyDescent="0.25">
      <c r="AZ1032" s="102" t="s">
        <v>83</v>
      </c>
      <c r="BA1032" s="101">
        <f>_xll.qlInterestRateIndexFixingDate(Currency&amp;"ibor"&amp;Tenor,BB1032,Trigger)</f>
        <v>46584</v>
      </c>
      <c r="BB1032" s="101">
        <f>_xll.qlCalendarAdvance(Calendar,BB1031,AZ1032,"f",,Trigger)</f>
        <v>46588</v>
      </c>
      <c r="BC1032" s="101">
        <f>_xll.qlInterestRateIndexMaturity(Currency&amp;"ibor"&amp;Tenor,BB1032,Trigger)</f>
        <v>46772</v>
      </c>
      <c r="BD1032" s="246">
        <f>_xll.qlIndexFixing($AD$5,BA1032,TRUE,_xll.ohTrigger(Trigger,Trigger6M))</f>
        <v>2.2295786661443381E-2</v>
      </c>
      <c r="BE1032" s="246" t="e">
        <f>IFERROR(_xll.qlIndexFixing($BF$1,BA1032,,_xll.ohTrigger(Trigger,Trigger6M)),#N/A)</f>
        <v>#N/A</v>
      </c>
    </row>
    <row r="1033" spans="52:57" ht="11.25" customHeight="1" x14ac:dyDescent="0.25">
      <c r="AZ1033" s="102" t="s">
        <v>83</v>
      </c>
      <c r="BA1033" s="101">
        <f>_xll.qlInterestRateIndexFixingDate(Currency&amp;"ibor"&amp;Tenor,BB1033,Trigger)</f>
        <v>46591</v>
      </c>
      <c r="BB1033" s="101">
        <f>_xll.qlCalendarAdvance(Calendar,BB1032,AZ1033,"f",,Trigger)</f>
        <v>46595</v>
      </c>
      <c r="BC1033" s="101">
        <f>_xll.qlInterestRateIndexMaturity(Currency&amp;"ibor"&amp;Tenor,BB1033,Trigger)</f>
        <v>46779</v>
      </c>
      <c r="BD1033" s="246">
        <f>_xll.qlIndexFixing($AD$5,BA1033,TRUE,_xll.ohTrigger(Trigger,Trigger6M))</f>
        <v>2.227568174644013E-2</v>
      </c>
      <c r="BE1033" s="246" t="e">
        <f>IFERROR(_xll.qlIndexFixing($BF$1,BA1033,,_xll.ohTrigger(Trigger,Trigger6M)),#N/A)</f>
        <v>#N/A</v>
      </c>
    </row>
    <row r="1034" spans="52:57" ht="11.25" customHeight="1" x14ac:dyDescent="0.25">
      <c r="AZ1034" s="102" t="s">
        <v>83</v>
      </c>
      <c r="BA1034" s="101">
        <f>_xll.qlInterestRateIndexFixingDate(Currency&amp;"ibor"&amp;Tenor,BB1034,Trigger)</f>
        <v>46598</v>
      </c>
      <c r="BB1034" s="101">
        <f>_xll.qlCalendarAdvance(Calendar,BB1033,AZ1034,"f",,Trigger)</f>
        <v>46602</v>
      </c>
      <c r="BC1034" s="101">
        <f>_xll.qlInterestRateIndexMaturity(Currency&amp;"ibor"&amp;Tenor,BB1034,Trigger)</f>
        <v>46786</v>
      </c>
      <c r="BD1034" s="246">
        <f>_xll.qlIndexFixing($AD$5,BA1034,TRUE,_xll.ohTrigger(Trigger,Trigger6M))</f>
        <v>2.2304795967768697E-2</v>
      </c>
      <c r="BE1034" s="246" t="e">
        <f>IFERROR(_xll.qlIndexFixing($BF$1,BA1034,,_xll.ohTrigger(Trigger,Trigger6M)),#N/A)</f>
        <v>#N/A</v>
      </c>
    </row>
    <row r="1035" spans="52:57" ht="11.25" customHeight="1" x14ac:dyDescent="0.25">
      <c r="AZ1035" s="102" t="s">
        <v>83</v>
      </c>
      <c r="BA1035" s="101">
        <f>_xll.qlInterestRateIndexFixingDate(Currency&amp;"ibor"&amp;Tenor,BB1035,Trigger)</f>
        <v>46605</v>
      </c>
      <c r="BB1035" s="101">
        <f>_xll.qlCalendarAdvance(Calendar,BB1034,AZ1035,"f",,Trigger)</f>
        <v>46609</v>
      </c>
      <c r="BC1035" s="101">
        <f>_xll.qlInterestRateIndexMaturity(Currency&amp;"ibor"&amp;Tenor,BB1035,Trigger)</f>
        <v>46793</v>
      </c>
      <c r="BD1035" s="246">
        <f>_xll.qlIndexFixing($AD$5,BA1035,TRUE,_xll.ohTrigger(Trigger,Trigger6M))</f>
        <v>2.2333910617457656E-2</v>
      </c>
      <c r="BE1035" s="246" t="e">
        <f>IFERROR(_xll.qlIndexFixing($BF$1,BA1035,,_xll.ohTrigger(Trigger,Trigger6M)),#N/A)</f>
        <v>#N/A</v>
      </c>
    </row>
    <row r="1036" spans="52:57" ht="11.25" customHeight="1" x14ac:dyDescent="0.25">
      <c r="AZ1036" s="102" t="s">
        <v>83</v>
      </c>
      <c r="BA1036" s="101">
        <f>_xll.qlInterestRateIndexFixingDate(Currency&amp;"ibor"&amp;Tenor,BB1036,Trigger)</f>
        <v>46612</v>
      </c>
      <c r="BB1036" s="101">
        <f>_xll.qlCalendarAdvance(Calendar,BB1035,AZ1036,"f",,Trigger)</f>
        <v>46616</v>
      </c>
      <c r="BC1036" s="101">
        <f>_xll.qlInterestRateIndexMaturity(Currency&amp;"ibor"&amp;Tenor,BB1036,Trigger)</f>
        <v>46800</v>
      </c>
      <c r="BD1036" s="246">
        <f>_xll.qlIndexFixing($AD$5,BA1036,TRUE,_xll.ohTrigger(Trigger,Trigger6M))</f>
        <v>2.236302569551309E-2</v>
      </c>
      <c r="BE1036" s="246" t="e">
        <f>IFERROR(_xll.qlIndexFixing($BF$1,BA1036,,_xll.ohTrigger(Trigger,Trigger6M)),#N/A)</f>
        <v>#N/A</v>
      </c>
    </row>
    <row r="1037" spans="52:57" ht="11.25" customHeight="1" x14ac:dyDescent="0.25">
      <c r="AZ1037" s="102" t="s">
        <v>83</v>
      </c>
      <c r="BA1037" s="101">
        <f>_xll.qlInterestRateIndexFixingDate(Currency&amp;"ibor"&amp;Tenor,BB1037,Trigger)</f>
        <v>46619</v>
      </c>
      <c r="BB1037" s="101">
        <f>_xll.qlCalendarAdvance(Calendar,BB1036,AZ1037,"f",,Trigger)</f>
        <v>46623</v>
      </c>
      <c r="BC1037" s="101">
        <f>_xll.qlInterestRateIndexMaturity(Currency&amp;"ibor"&amp;Tenor,BB1037,Trigger)</f>
        <v>46807</v>
      </c>
      <c r="BD1037" s="246">
        <f>_xll.qlIndexFixing($AD$5,BA1037,TRUE,_xll.ohTrigger(Trigger,Trigger6M))</f>
        <v>2.2392141201941076E-2</v>
      </c>
      <c r="BE1037" s="246" t="e">
        <f>IFERROR(_xll.qlIndexFixing($BF$1,BA1037,,_xll.ohTrigger(Trigger,Trigger6M)),#N/A)</f>
        <v>#N/A</v>
      </c>
    </row>
    <row r="1038" spans="52:57" ht="11.25" customHeight="1" x14ac:dyDescent="0.25">
      <c r="AZ1038" s="102" t="s">
        <v>83</v>
      </c>
      <c r="BA1038" s="101">
        <f>_xll.qlInterestRateIndexFixingDate(Currency&amp;"ibor"&amp;Tenor,BB1038,Trigger)</f>
        <v>46626</v>
      </c>
      <c r="BB1038" s="101">
        <f>_xll.qlCalendarAdvance(Calendar,BB1037,AZ1038,"f",,Trigger)</f>
        <v>46630</v>
      </c>
      <c r="BC1038" s="101">
        <f>_xll.qlInterestRateIndexMaturity(Currency&amp;"ibor"&amp;Tenor,BB1038,Trigger)</f>
        <v>46812</v>
      </c>
      <c r="BD1038" s="246">
        <f>_xll.qlIndexFixing($AD$5,BA1038,TRUE,_xll.ohTrigger(Trigger,Trigger6M))</f>
        <v>2.2415707143337685E-2</v>
      </c>
      <c r="BE1038" s="246" t="e">
        <f>IFERROR(_xll.qlIndexFixing($BF$1,BA1038,,_xll.ohTrigger(Trigger,Trigger6M)),#N/A)</f>
        <v>#N/A</v>
      </c>
    </row>
    <row r="1039" spans="52:57" ht="11.25" customHeight="1" x14ac:dyDescent="0.25">
      <c r="AZ1039" s="102" t="s">
        <v>83</v>
      </c>
      <c r="BA1039" s="101">
        <f>_xll.qlInterestRateIndexFixingDate(Currency&amp;"ibor"&amp;Tenor,BB1039,Trigger)</f>
        <v>46633</v>
      </c>
      <c r="BB1039" s="101">
        <f>_xll.qlCalendarAdvance(Calendar,BB1038,AZ1039,"f",,Trigger)</f>
        <v>46637</v>
      </c>
      <c r="BC1039" s="101">
        <f>_xll.qlInterestRateIndexMaturity(Currency&amp;"ibor"&amp;Tenor,BB1039,Trigger)</f>
        <v>46819</v>
      </c>
      <c r="BD1039" s="246">
        <f>_xll.qlIndexFixing($AD$5,BA1039,TRUE,_xll.ohTrigger(Trigger,Trigger6M))</f>
        <v>2.2444819837715541E-2</v>
      </c>
      <c r="BE1039" s="246" t="e">
        <f>IFERROR(_xll.qlIndexFixing($BF$1,BA1039,,_xll.ohTrigger(Trigger,Trigger6M)),#N/A)</f>
        <v>#N/A</v>
      </c>
    </row>
    <row r="1040" spans="52:57" ht="11.25" customHeight="1" x14ac:dyDescent="0.25">
      <c r="AZ1040" s="102" t="s">
        <v>83</v>
      </c>
      <c r="BA1040" s="101">
        <f>_xll.qlInterestRateIndexFixingDate(Currency&amp;"ibor"&amp;Tenor,BB1040,Trigger)</f>
        <v>46640</v>
      </c>
      <c r="BB1040" s="101">
        <f>_xll.qlCalendarAdvance(Calendar,BB1039,AZ1040,"f",,Trigger)</f>
        <v>46644</v>
      </c>
      <c r="BC1040" s="101">
        <f>_xll.qlInterestRateIndexMaturity(Currency&amp;"ibor"&amp;Tenor,BB1040,Trigger)</f>
        <v>46826</v>
      </c>
      <c r="BD1040" s="246">
        <f>_xll.qlIndexFixing($AD$5,BA1040,TRUE,_xll.ohTrigger(Trigger,Trigger6M))</f>
        <v>2.2473932955775149E-2</v>
      </c>
      <c r="BE1040" s="246" t="e">
        <f>IFERROR(_xll.qlIndexFixing($BF$1,BA1040,,_xll.ohTrigger(Trigger,Trigger6M)),#N/A)</f>
        <v>#N/A</v>
      </c>
    </row>
    <row r="1041" spans="52:57" ht="11.25" customHeight="1" x14ac:dyDescent="0.25">
      <c r="AZ1041" s="102" t="s">
        <v>83</v>
      </c>
      <c r="BA1041" s="101">
        <f>_xll.qlInterestRateIndexFixingDate(Currency&amp;"ibor"&amp;Tenor,BB1041,Trigger)</f>
        <v>46647</v>
      </c>
      <c r="BB1041" s="101">
        <f>_xll.qlCalendarAdvance(Calendar,BB1040,AZ1041,"f",,Trigger)</f>
        <v>46651</v>
      </c>
      <c r="BC1041" s="101">
        <f>_xll.qlInterestRateIndexMaturity(Currency&amp;"ibor"&amp;Tenor,BB1041,Trigger)</f>
        <v>46833</v>
      </c>
      <c r="BD1041" s="246">
        <f>_xll.qlIndexFixing($AD$5,BA1041,TRUE,_xll.ohTrigger(Trigger,Trigger6M))</f>
        <v>2.250304649752265E-2</v>
      </c>
      <c r="BE1041" s="246" t="e">
        <f>IFERROR(_xll.qlIndexFixing($BF$1,BA1041,,_xll.ohTrigger(Trigger,Trigger6M)),#N/A)</f>
        <v>#N/A</v>
      </c>
    </row>
    <row r="1042" spans="52:57" ht="11.25" customHeight="1" x14ac:dyDescent="0.25">
      <c r="AZ1042" s="102" t="s">
        <v>83</v>
      </c>
      <c r="BA1042" s="101">
        <f>_xll.qlInterestRateIndexFixingDate(Currency&amp;"ibor"&amp;Tenor,BB1042,Trigger)</f>
        <v>46654</v>
      </c>
      <c r="BB1042" s="101">
        <f>_xll.qlCalendarAdvance(Calendar,BB1041,AZ1042,"f",,Trigger)</f>
        <v>46658</v>
      </c>
      <c r="BC1042" s="101">
        <f>_xll.qlInterestRateIndexMaturity(Currency&amp;"ibor"&amp;Tenor,BB1042,Trigger)</f>
        <v>46840</v>
      </c>
      <c r="BD1042" s="246">
        <f>_xll.qlIndexFixing($AD$5,BA1042,TRUE,_xll.ohTrigger(Trigger,Trigger6M))</f>
        <v>2.2532160462964204E-2</v>
      </c>
      <c r="BE1042" s="246" t="e">
        <f>IFERROR(_xll.qlIndexFixing($BF$1,BA1042,,_xll.ohTrigger(Trigger,Trigger6M)),#N/A)</f>
        <v>#N/A</v>
      </c>
    </row>
    <row r="1043" spans="52:57" ht="11.25" customHeight="1" x14ac:dyDescent="0.25">
      <c r="AZ1043" s="102" t="s">
        <v>83</v>
      </c>
      <c r="BA1043" s="101">
        <f>_xll.qlInterestRateIndexFixingDate(Currency&amp;"ibor"&amp;Tenor,BB1043,Trigger)</f>
        <v>46661</v>
      </c>
      <c r="BB1043" s="101">
        <f>_xll.qlCalendarAdvance(Calendar,BB1042,AZ1043,"f",,Trigger)</f>
        <v>46665</v>
      </c>
      <c r="BC1043" s="101">
        <f>_xll.qlInterestRateIndexMaturity(Currency&amp;"ibor"&amp;Tenor,BB1043,Trigger)</f>
        <v>46848</v>
      </c>
      <c r="BD1043" s="246">
        <f>_xll.qlIndexFixing($AD$5,BA1043,TRUE,_xll.ohTrigger(Trigger,Trigger6M))</f>
        <v>2.2564058899050811E-2</v>
      </c>
      <c r="BE1043" s="246" t="e">
        <f>IFERROR(_xll.qlIndexFixing($BF$1,BA1043,,_xll.ohTrigger(Trigger,Trigger6M)),#N/A)</f>
        <v>#N/A</v>
      </c>
    </row>
    <row r="1044" spans="52:57" ht="11.25" customHeight="1" x14ac:dyDescent="0.25">
      <c r="AZ1044" s="102" t="s">
        <v>83</v>
      </c>
      <c r="BA1044" s="101">
        <f>_xll.qlInterestRateIndexFixingDate(Currency&amp;"ibor"&amp;Tenor,BB1044,Trigger)</f>
        <v>46668</v>
      </c>
      <c r="BB1044" s="101">
        <f>_xll.qlCalendarAdvance(Calendar,BB1043,AZ1044,"f",,Trigger)</f>
        <v>46672</v>
      </c>
      <c r="BC1044" s="101">
        <f>_xll.qlInterestRateIndexMaturity(Currency&amp;"ibor"&amp;Tenor,BB1044,Trigger)</f>
        <v>46855</v>
      </c>
      <c r="BD1044" s="246">
        <f>_xll.qlIndexFixing($AD$5,BA1044,TRUE,_xll.ohTrigger(Trigger,Trigger6M))</f>
        <v>2.2593175557856782E-2</v>
      </c>
      <c r="BE1044" s="246" t="e">
        <f>IFERROR(_xll.qlIndexFixing($BF$1,BA1044,,_xll.ohTrigger(Trigger,Trigger6M)),#N/A)</f>
        <v>#N/A</v>
      </c>
    </row>
    <row r="1045" spans="52:57" ht="11.25" customHeight="1" x14ac:dyDescent="0.25">
      <c r="AZ1045" s="102" t="s">
        <v>83</v>
      </c>
      <c r="BA1045" s="101">
        <f>_xll.qlInterestRateIndexFixingDate(Currency&amp;"ibor"&amp;Tenor,BB1045,Trigger)</f>
        <v>46675</v>
      </c>
      <c r="BB1045" s="101">
        <f>_xll.qlCalendarAdvance(Calendar,BB1044,AZ1045,"f",,Trigger)</f>
        <v>46679</v>
      </c>
      <c r="BC1045" s="101">
        <f>_xll.qlInterestRateIndexMaturity(Currency&amp;"ibor"&amp;Tenor,BB1045,Trigger)</f>
        <v>46862</v>
      </c>
      <c r="BD1045" s="246">
        <f>_xll.qlIndexFixing($AD$5,BA1045,TRUE,_xll.ohTrigger(Trigger,Trigger6M))</f>
        <v>2.262229264273068E-2</v>
      </c>
      <c r="BE1045" s="246" t="e">
        <f>IFERROR(_xll.qlIndexFixing($BF$1,BA1045,,_xll.ohTrigger(Trigger,Trigger6M)),#N/A)</f>
        <v>#N/A</v>
      </c>
    </row>
    <row r="1046" spans="52:57" ht="11.25" customHeight="1" x14ac:dyDescent="0.25">
      <c r="AZ1046" s="102" t="s">
        <v>83</v>
      </c>
      <c r="BA1046" s="101">
        <f>_xll.qlInterestRateIndexFixingDate(Currency&amp;"ibor"&amp;Tenor,BB1046,Trigger)</f>
        <v>46682</v>
      </c>
      <c r="BB1046" s="101">
        <f>_xll.qlCalendarAdvance(Calendar,BB1045,AZ1046,"f",,Trigger)</f>
        <v>46686</v>
      </c>
      <c r="BC1046" s="101">
        <f>_xll.qlInterestRateIndexMaturity(Currency&amp;"ibor"&amp;Tenor,BB1046,Trigger)</f>
        <v>46869</v>
      </c>
      <c r="BD1046" s="246">
        <f>_xll.qlIndexFixing($AD$5,BA1046,TRUE,_xll.ohTrigger(Trigger,Trigger6M))</f>
        <v>2.2651410153678615E-2</v>
      </c>
      <c r="BE1046" s="246" t="e">
        <f>IFERROR(_xll.qlIndexFixing($BF$1,BA1046,,_xll.ohTrigger(Trigger,Trigger6M)),#N/A)</f>
        <v>#N/A</v>
      </c>
    </row>
    <row r="1047" spans="52:57" ht="11.25" customHeight="1" x14ac:dyDescent="0.25">
      <c r="AZ1047" s="102" t="s">
        <v>83</v>
      </c>
      <c r="BA1047" s="101">
        <f>_xll.qlInterestRateIndexFixingDate(Currency&amp;"ibor"&amp;Tenor,BB1047,Trigger)</f>
        <v>46689</v>
      </c>
      <c r="BB1047" s="101">
        <f>_xll.qlCalendarAdvance(Calendar,BB1046,AZ1047,"f",,Trigger)</f>
        <v>46693</v>
      </c>
      <c r="BC1047" s="101">
        <f>_xll.qlInterestRateIndexMaturity(Currency&amp;"ibor"&amp;Tenor,BB1047,Trigger)</f>
        <v>46875</v>
      </c>
      <c r="BD1047" s="246">
        <f>_xll.qlIndexFixing($AD$5,BA1047,TRUE,_xll.ohTrigger(Trigger,Trigger6M))</f>
        <v>2.2677736645799629E-2</v>
      </c>
      <c r="BE1047" s="246" t="e">
        <f>IFERROR(_xll.qlIndexFixing($BF$1,BA1047,,_xll.ohTrigger(Trigger,Trigger6M)),#N/A)</f>
        <v>#N/A</v>
      </c>
    </row>
    <row r="1048" spans="52:57" ht="11.25" customHeight="1" x14ac:dyDescent="0.25">
      <c r="AZ1048" s="102" t="s">
        <v>83</v>
      </c>
      <c r="BA1048" s="101">
        <f>_xll.qlInterestRateIndexFixingDate(Currency&amp;"ibor"&amp;Tenor,BB1048,Trigger)</f>
        <v>46696</v>
      </c>
      <c r="BB1048" s="101">
        <f>_xll.qlCalendarAdvance(Calendar,BB1047,AZ1048,"f",,Trigger)</f>
        <v>46700</v>
      </c>
      <c r="BC1048" s="101">
        <f>_xll.qlInterestRateIndexMaturity(Currency&amp;"ibor"&amp;Tenor,BB1048,Trigger)</f>
        <v>46882</v>
      </c>
      <c r="BD1048" s="246">
        <f>_xll.qlIndexFixing($AD$5,BA1048,TRUE,_xll.ohTrigger(Trigger,Trigger6M))</f>
        <v>2.2706853153535468E-2</v>
      </c>
      <c r="BE1048" s="246" t="e">
        <f>IFERROR(_xll.qlIndexFixing($BF$1,BA1048,,_xll.ohTrigger(Trigger,Trigger6M)),#N/A)</f>
        <v>#N/A</v>
      </c>
    </row>
    <row r="1049" spans="52:57" ht="11.25" customHeight="1" x14ac:dyDescent="0.25">
      <c r="AZ1049" s="102" t="s">
        <v>83</v>
      </c>
      <c r="BA1049" s="101">
        <f>_xll.qlInterestRateIndexFixingDate(Currency&amp;"ibor"&amp;Tenor,BB1049,Trigger)</f>
        <v>46703</v>
      </c>
      <c r="BB1049" s="101">
        <f>_xll.qlCalendarAdvance(Calendar,BB1048,AZ1049,"f",,Trigger)</f>
        <v>46707</v>
      </c>
      <c r="BC1049" s="101">
        <f>_xll.qlInterestRateIndexMaturity(Currency&amp;"ibor"&amp;Tenor,BB1049,Trigger)</f>
        <v>46889</v>
      </c>
      <c r="BD1049" s="246">
        <f>_xll.qlIndexFixing($AD$5,BA1049,TRUE,_xll.ohTrigger(Trigger,Trigger6M))</f>
        <v>2.2735970085008394E-2</v>
      </c>
      <c r="BE1049" s="246" t="e">
        <f>IFERROR(_xll.qlIndexFixing($BF$1,BA1049,,_xll.ohTrigger(Trigger,Trigger6M)),#N/A)</f>
        <v>#N/A</v>
      </c>
    </row>
    <row r="1050" spans="52:57" ht="11.25" customHeight="1" x14ac:dyDescent="0.25">
      <c r="AZ1050" s="102" t="s">
        <v>83</v>
      </c>
      <c r="BA1050" s="101">
        <f>_xll.qlInterestRateIndexFixingDate(Currency&amp;"ibor"&amp;Tenor,BB1050,Trigger)</f>
        <v>46710</v>
      </c>
      <c r="BB1050" s="101">
        <f>_xll.qlCalendarAdvance(Calendar,BB1049,AZ1050,"f",,Trigger)</f>
        <v>46714</v>
      </c>
      <c r="BC1050" s="101">
        <f>_xll.qlInterestRateIndexMaturity(Currency&amp;"ibor"&amp;Tenor,BB1050,Trigger)</f>
        <v>46896</v>
      </c>
      <c r="BD1050" s="246">
        <f>_xll.qlIndexFixing($AD$5,BA1050,TRUE,_xll.ohTrigger(Trigger,Trigger6M))</f>
        <v>2.2765087440224561E-2</v>
      </c>
      <c r="BE1050" s="246" t="e">
        <f>IFERROR(_xll.qlIndexFixing($BF$1,BA1050,,_xll.ohTrigger(Trigger,Trigger6M)),#N/A)</f>
        <v>#N/A</v>
      </c>
    </row>
    <row r="1051" spans="52:57" ht="11.25" customHeight="1" x14ac:dyDescent="0.25">
      <c r="AZ1051" s="102" t="s">
        <v>83</v>
      </c>
      <c r="BA1051" s="101">
        <f>_xll.qlInterestRateIndexFixingDate(Currency&amp;"ibor"&amp;Tenor,BB1051,Trigger)</f>
        <v>46717</v>
      </c>
      <c r="BB1051" s="101">
        <f>_xll.qlCalendarAdvance(Calendar,BB1050,AZ1051,"f",,Trigger)</f>
        <v>46721</v>
      </c>
      <c r="BC1051" s="101">
        <f>_xll.qlInterestRateIndexMaturity(Currency&amp;"ibor"&amp;Tenor,BB1051,Trigger)</f>
        <v>46904</v>
      </c>
      <c r="BD1051" s="246">
        <f>_xll.qlIndexFixing($AD$5,BA1051,TRUE,_xll.ohTrigger(Trigger,Trigger6M))</f>
        <v>2.2797004099744674E-2</v>
      </c>
      <c r="BE1051" s="246" t="e">
        <f>IFERROR(_xll.qlIndexFixing($BF$1,BA1051,,_xll.ohTrigger(Trigger,Trigger6M)),#N/A)</f>
        <v>#N/A</v>
      </c>
    </row>
    <row r="1052" spans="52:57" ht="11.25" customHeight="1" x14ac:dyDescent="0.25">
      <c r="AZ1052" s="102" t="s">
        <v>83</v>
      </c>
      <c r="BA1052" s="101">
        <f>_xll.qlInterestRateIndexFixingDate(Currency&amp;"ibor"&amp;Tenor,BB1052,Trigger)</f>
        <v>46724</v>
      </c>
      <c r="BB1052" s="101">
        <f>_xll.qlCalendarAdvance(Calendar,BB1051,AZ1052,"f",,Trigger)</f>
        <v>46728</v>
      </c>
      <c r="BC1052" s="101">
        <f>_xll.qlInterestRateIndexMaturity(Currency&amp;"ibor"&amp;Tenor,BB1052,Trigger)</f>
        <v>46911</v>
      </c>
      <c r="BD1052" s="246">
        <f>_xll.qlIndexFixing($AD$5,BA1052,TRUE,_xll.ohTrigger(Trigger,Trigger6M))</f>
        <v>2.2826124167267016E-2</v>
      </c>
      <c r="BE1052" s="246" t="e">
        <f>IFERROR(_xll.qlIndexFixing($BF$1,BA1052,,_xll.ohTrigger(Trigger,Trigger6M)),#N/A)</f>
        <v>#N/A</v>
      </c>
    </row>
    <row r="1053" spans="52:57" ht="11.25" customHeight="1" x14ac:dyDescent="0.25">
      <c r="AZ1053" s="102" t="s">
        <v>83</v>
      </c>
      <c r="BA1053" s="101">
        <f>_xll.qlInterestRateIndexFixingDate(Currency&amp;"ibor"&amp;Tenor,BB1053,Trigger)</f>
        <v>46731</v>
      </c>
      <c r="BB1053" s="101">
        <f>_xll.qlCalendarAdvance(Calendar,BB1052,AZ1053,"f",,Trigger)</f>
        <v>46735</v>
      </c>
      <c r="BC1053" s="101">
        <f>_xll.qlInterestRateIndexMaturity(Currency&amp;"ibor"&amp;Tenor,BB1053,Trigger)</f>
        <v>46918</v>
      </c>
      <c r="BD1053" s="246">
        <f>_xll.qlIndexFixing($AD$5,BA1053,TRUE,_xll.ohTrigger(Trigger,Trigger6M))</f>
        <v>2.2855244660907076E-2</v>
      </c>
      <c r="BE1053" s="246" t="e">
        <f>IFERROR(_xll.qlIndexFixing($BF$1,BA1053,,_xll.ohTrigger(Trigger,Trigger6M)),#N/A)</f>
        <v>#N/A</v>
      </c>
    </row>
    <row r="1054" spans="52:57" ht="11.25" customHeight="1" x14ac:dyDescent="0.25">
      <c r="AZ1054" s="102" t="s">
        <v>83</v>
      </c>
      <c r="BA1054" s="101">
        <f>_xll.qlInterestRateIndexFixingDate(Currency&amp;"ibor"&amp;Tenor,BB1054,Trigger)</f>
        <v>46738</v>
      </c>
      <c r="BB1054" s="101">
        <f>_xll.qlCalendarAdvance(Calendar,BB1053,AZ1054,"f",,Trigger)</f>
        <v>46742</v>
      </c>
      <c r="BC1054" s="101">
        <f>_xll.qlInterestRateIndexMaturity(Currency&amp;"ibor"&amp;Tenor,BB1054,Trigger)</f>
        <v>46925</v>
      </c>
      <c r="BD1054" s="246">
        <f>_xll.qlIndexFixing($AD$5,BA1054,TRUE,_xll.ohTrigger(Trigger,Trigger6M))</f>
        <v>2.2884365580670973E-2</v>
      </c>
      <c r="BE1054" s="246" t="e">
        <f>IFERROR(_xll.qlIndexFixing($BF$1,BA1054,,_xll.ohTrigger(Trigger,Trigger6M)),#N/A)</f>
        <v>#N/A</v>
      </c>
    </row>
    <row r="1055" spans="52:57" ht="11.25" customHeight="1" x14ac:dyDescent="0.25">
      <c r="AZ1055" s="102" t="s">
        <v>83</v>
      </c>
      <c r="BA1055" s="101">
        <f>_xll.qlInterestRateIndexFixingDate(Currency&amp;"ibor"&amp;Tenor,BB1055,Trigger)</f>
        <v>46745</v>
      </c>
      <c r="BB1055" s="101">
        <f>_xll.qlCalendarAdvance(Calendar,BB1054,AZ1055,"f",,Trigger)</f>
        <v>46749</v>
      </c>
      <c r="BC1055" s="101">
        <f>_xll.qlInterestRateIndexMaturity(Currency&amp;"ibor"&amp;Tenor,BB1055,Trigger)</f>
        <v>46932</v>
      </c>
      <c r="BD1055" s="246">
        <f>_xll.qlIndexFixing($AD$5,BA1055,TRUE,_xll.ohTrigger(Trigger,Trigger6M))</f>
        <v>2.2913486926564825E-2</v>
      </c>
      <c r="BE1055" s="246" t="e">
        <f>IFERROR(_xll.qlIndexFixing($BF$1,BA1055,,_xll.ohTrigger(Trigger,Trigger6M)),#N/A)</f>
        <v>#N/A</v>
      </c>
    </row>
    <row r="1056" spans="52:57" ht="11.25" customHeight="1" x14ac:dyDescent="0.25">
      <c r="AZ1056" s="102" t="s">
        <v>83</v>
      </c>
      <c r="BA1056" s="101">
        <f>_xll.qlInterestRateIndexFixingDate(Currency&amp;"ibor"&amp;Tenor,BB1056,Trigger)</f>
        <v>46752</v>
      </c>
      <c r="BB1056" s="101">
        <f>_xll.qlCalendarAdvance(Calendar,BB1055,AZ1056,"f",,Trigger)</f>
        <v>46756</v>
      </c>
      <c r="BC1056" s="101">
        <f>_xll.qlInterestRateIndexMaturity(Currency&amp;"ibor"&amp;Tenor,BB1056,Trigger)</f>
        <v>46938</v>
      </c>
      <c r="BD1056" s="246">
        <f>_xll.qlIndexFixing($AD$5,BA1056,TRUE,_xll.ohTrigger(Trigger,Trigger6M))</f>
        <v>2.2939800470480047E-2</v>
      </c>
      <c r="BE1056" s="246" t="e">
        <f>IFERROR(_xll.qlIndexFixing($BF$1,BA1056,,_xll.ohTrigger(Trigger,Trigger6M)),#N/A)</f>
        <v>#N/A</v>
      </c>
    </row>
    <row r="1057" spans="52:57" ht="11.25" customHeight="1" x14ac:dyDescent="0.25">
      <c r="AZ1057" s="102" t="s">
        <v>83</v>
      </c>
      <c r="BA1057" s="101">
        <f>_xll.qlInterestRateIndexFixingDate(Currency&amp;"ibor"&amp;Tenor,BB1057,Trigger)</f>
        <v>46759</v>
      </c>
      <c r="BB1057" s="101">
        <f>_xll.qlCalendarAdvance(Calendar,BB1056,AZ1057,"f",,Trigger)</f>
        <v>46763</v>
      </c>
      <c r="BC1057" s="101">
        <f>_xll.qlInterestRateIndexMaturity(Currency&amp;"ibor"&amp;Tenor,BB1057,Trigger)</f>
        <v>46945</v>
      </c>
      <c r="BD1057" s="246">
        <f>_xll.qlIndexFixing($AD$5,BA1057,TRUE,_xll.ohTrigger(Trigger,Trigger6M))</f>
        <v>2.2968920792073248E-2</v>
      </c>
      <c r="BE1057" s="246" t="e">
        <f>IFERROR(_xll.qlIndexFixing($BF$1,BA1057,,_xll.ohTrigger(Trigger,Trigger6M)),#N/A)</f>
        <v>#N/A</v>
      </c>
    </row>
    <row r="1058" spans="52:57" ht="11.25" customHeight="1" x14ac:dyDescent="0.25">
      <c r="AZ1058" s="102" t="s">
        <v>83</v>
      </c>
      <c r="BA1058" s="101">
        <f>_xll.qlInterestRateIndexFixingDate(Currency&amp;"ibor"&amp;Tenor,BB1058,Trigger)</f>
        <v>46766</v>
      </c>
      <c r="BB1058" s="101">
        <f>_xll.qlCalendarAdvance(Calendar,BB1057,AZ1058,"f",,Trigger)</f>
        <v>46770</v>
      </c>
      <c r="BC1058" s="101">
        <f>_xll.qlInterestRateIndexMaturity(Currency&amp;"ibor"&amp;Tenor,BB1058,Trigger)</f>
        <v>46952</v>
      </c>
      <c r="BD1058" s="246">
        <f>_xll.qlIndexFixing($AD$5,BA1058,TRUE,_xll.ohTrigger(Trigger,Trigger6M))</f>
        <v>2.2998041537459317E-2</v>
      </c>
      <c r="BE1058" s="246" t="e">
        <f>IFERROR(_xll.qlIndexFixing($BF$1,BA1058,,_xll.ohTrigger(Trigger,Trigger6M)),#N/A)</f>
        <v>#N/A</v>
      </c>
    </row>
    <row r="1059" spans="52:57" ht="11.25" customHeight="1" x14ac:dyDescent="0.25">
      <c r="AZ1059" s="102" t="s">
        <v>83</v>
      </c>
      <c r="BA1059" s="101">
        <f>_xll.qlInterestRateIndexFixingDate(Currency&amp;"ibor"&amp;Tenor,BB1059,Trigger)</f>
        <v>46773</v>
      </c>
      <c r="BB1059" s="101">
        <f>_xll.qlCalendarAdvance(Calendar,BB1058,AZ1059,"f",,Trigger)</f>
        <v>46777</v>
      </c>
      <c r="BC1059" s="101">
        <f>_xll.qlInterestRateIndexMaturity(Currency&amp;"ibor"&amp;Tenor,BB1059,Trigger)</f>
        <v>46959</v>
      </c>
      <c r="BD1059" s="246">
        <f>_xll.qlIndexFixing($AD$5,BA1059,TRUE,_xll.ohTrigger(Trigger,Trigger6M))</f>
        <v>2.3019241393327911E-2</v>
      </c>
      <c r="BE1059" s="246" t="e">
        <f>IFERROR(_xll.qlIndexFixing($BF$1,BA1059,,_xll.ohTrigger(Trigger,Trigger6M)),#N/A)</f>
        <v>#N/A</v>
      </c>
    </row>
    <row r="1060" spans="52:57" ht="11.25" customHeight="1" x14ac:dyDescent="0.25">
      <c r="AZ1060" s="102" t="s">
        <v>83</v>
      </c>
      <c r="BA1060" s="101">
        <f>_xll.qlInterestRateIndexFixingDate(Currency&amp;"ibor"&amp;Tenor,BB1060,Trigger)</f>
        <v>46780</v>
      </c>
      <c r="BB1060" s="101">
        <f>_xll.qlCalendarAdvance(Calendar,BB1059,AZ1060,"f",,Trigger)</f>
        <v>46784</v>
      </c>
      <c r="BC1060" s="101">
        <f>_xll.qlInterestRateIndexMaturity(Currency&amp;"ibor"&amp;Tenor,BB1060,Trigger)</f>
        <v>46966</v>
      </c>
      <c r="BD1060" s="246">
        <f>_xll.qlIndexFixing($AD$5,BA1060,TRUE,_xll.ohTrigger(Trigger,Trigger6M))</f>
        <v>2.2992820401476419E-2</v>
      </c>
      <c r="BE1060" s="246" t="e">
        <f>IFERROR(_xll.qlIndexFixing($BF$1,BA1060,,_xll.ohTrigger(Trigger,Trigger6M)),#N/A)</f>
        <v>#N/A</v>
      </c>
    </row>
    <row r="1061" spans="52:57" ht="11.25" customHeight="1" x14ac:dyDescent="0.25">
      <c r="AZ1061" s="102" t="s">
        <v>83</v>
      </c>
      <c r="BA1061" s="101">
        <f>_xll.qlInterestRateIndexFixingDate(Currency&amp;"ibor"&amp;Tenor,BB1061,Trigger)</f>
        <v>46787</v>
      </c>
      <c r="BB1061" s="101">
        <f>_xll.qlCalendarAdvance(Calendar,BB1060,AZ1061,"f",,Trigger)</f>
        <v>46791</v>
      </c>
      <c r="BC1061" s="101">
        <f>_xll.qlInterestRateIndexMaturity(Currency&amp;"ibor"&amp;Tenor,BB1061,Trigger)</f>
        <v>46973</v>
      </c>
      <c r="BD1061" s="246">
        <f>_xll.qlIndexFixing($AD$5,BA1061,TRUE,_xll.ohTrigger(Trigger,Trigger6M))</f>
        <v>2.2966236402703996E-2</v>
      </c>
      <c r="BE1061" s="246" t="e">
        <f>IFERROR(_xll.qlIndexFixing($BF$1,BA1061,,_xll.ohTrigger(Trigger,Trigger6M)),#N/A)</f>
        <v>#N/A</v>
      </c>
    </row>
    <row r="1062" spans="52:57" ht="11.25" customHeight="1" x14ac:dyDescent="0.25">
      <c r="AZ1062" s="102" t="s">
        <v>83</v>
      </c>
      <c r="BA1062" s="101">
        <f>_xll.qlInterestRateIndexFixingDate(Currency&amp;"ibor"&amp;Tenor,BB1062,Trigger)</f>
        <v>46794</v>
      </c>
      <c r="BB1062" s="101">
        <f>_xll.qlCalendarAdvance(Calendar,BB1061,AZ1062,"f",,Trigger)</f>
        <v>46798</v>
      </c>
      <c r="BC1062" s="101">
        <f>_xll.qlInterestRateIndexMaturity(Currency&amp;"ibor"&amp;Tenor,BB1062,Trigger)</f>
        <v>46980</v>
      </c>
      <c r="BD1062" s="246">
        <f>_xll.qlIndexFixing($AD$5,BA1062,TRUE,_xll.ohTrigger(Trigger,Trigger6M))</f>
        <v>2.2939489403516651E-2</v>
      </c>
      <c r="BE1062" s="246" t="e">
        <f>IFERROR(_xll.qlIndexFixing($BF$1,BA1062,,_xll.ohTrigger(Trigger,Trigger6M)),#N/A)</f>
        <v>#N/A</v>
      </c>
    </row>
    <row r="1063" spans="52:57" ht="11.25" customHeight="1" x14ac:dyDescent="0.25">
      <c r="AZ1063" s="102" t="s">
        <v>83</v>
      </c>
      <c r="BA1063" s="101">
        <f>_xll.qlInterestRateIndexFixingDate(Currency&amp;"ibor"&amp;Tenor,BB1063,Trigger)</f>
        <v>46801</v>
      </c>
      <c r="BB1063" s="101">
        <f>_xll.qlCalendarAdvance(Calendar,BB1062,AZ1063,"f",,Trigger)</f>
        <v>46805</v>
      </c>
      <c r="BC1063" s="101">
        <f>_xll.qlInterestRateIndexMaturity(Currency&amp;"ibor"&amp;Tenor,BB1063,Trigger)</f>
        <v>46987</v>
      </c>
      <c r="BD1063" s="246">
        <f>_xll.qlIndexFixing($AD$5,BA1063,TRUE,_xll.ohTrigger(Trigger,Trigger6M))</f>
        <v>2.2912579410459918E-2</v>
      </c>
      <c r="BE1063" s="246" t="e">
        <f>IFERROR(_xll.qlIndexFixing($BF$1,BA1063,,_xll.ohTrigger(Trigger,Trigger6M)),#N/A)</f>
        <v>#N/A</v>
      </c>
    </row>
    <row r="1064" spans="52:57" ht="11.25" customHeight="1" x14ac:dyDescent="0.25">
      <c r="AZ1064" s="102" t="s">
        <v>83</v>
      </c>
      <c r="BA1064" s="101">
        <f>_xll.qlInterestRateIndexFixingDate(Currency&amp;"ibor"&amp;Tenor,BB1064,Trigger)</f>
        <v>46808</v>
      </c>
      <c r="BB1064" s="101">
        <f>_xll.qlCalendarAdvance(Calendar,BB1063,AZ1064,"f",,Trigger)</f>
        <v>46812</v>
      </c>
      <c r="BC1064" s="101">
        <f>_xll.qlInterestRateIndexMaturity(Currency&amp;"ibor"&amp;Tenor,BB1064,Trigger)</f>
        <v>46996</v>
      </c>
      <c r="BD1064" s="246">
        <f>_xll.qlIndexFixing($AD$5,BA1064,TRUE,_xll.ohTrigger(Trigger,Trigger6M))</f>
        <v>2.2878326796387481E-2</v>
      </c>
      <c r="BE1064" s="246" t="e">
        <f>IFERROR(_xll.qlIndexFixing($BF$1,BA1064,,_xll.ohTrigger(Trigger,Trigger6M)),#N/A)</f>
        <v>#N/A</v>
      </c>
    </row>
    <row r="1065" spans="52:57" ht="11.25" customHeight="1" x14ac:dyDescent="0.25">
      <c r="AZ1065" s="102" t="s">
        <v>83</v>
      </c>
      <c r="BA1065" s="101">
        <f>_xll.qlInterestRateIndexFixingDate(Currency&amp;"ibor"&amp;Tenor,BB1065,Trigger)</f>
        <v>46815</v>
      </c>
      <c r="BB1065" s="101">
        <f>_xll.qlCalendarAdvance(Calendar,BB1064,AZ1065,"f",,Trigger)</f>
        <v>46819</v>
      </c>
      <c r="BC1065" s="101">
        <f>_xll.qlInterestRateIndexMaturity(Currency&amp;"ibor"&amp;Tenor,BB1065,Trigger)</f>
        <v>47003</v>
      </c>
      <c r="BD1065" s="246">
        <f>_xll.qlIndexFixing($AD$5,BA1065,TRUE,_xll.ohTrigger(Trigger,Trigger6M))</f>
        <v>2.2851653969942997E-2</v>
      </c>
      <c r="BE1065" s="246" t="e">
        <f>IFERROR(_xll.qlIndexFixing($BF$1,BA1065,,_xll.ohTrigger(Trigger,Trigger6M)),#N/A)</f>
        <v>#N/A</v>
      </c>
    </row>
    <row r="1066" spans="52:57" ht="11.25" customHeight="1" x14ac:dyDescent="0.25">
      <c r="AZ1066" s="102" t="s">
        <v>83</v>
      </c>
      <c r="BA1066" s="101">
        <f>_xll.qlInterestRateIndexFixingDate(Currency&amp;"ibor"&amp;Tenor,BB1066,Trigger)</f>
        <v>46822</v>
      </c>
      <c r="BB1066" s="101">
        <f>_xll.qlCalendarAdvance(Calendar,BB1065,AZ1066,"f",,Trigger)</f>
        <v>46826</v>
      </c>
      <c r="BC1066" s="101">
        <f>_xll.qlInterestRateIndexMaturity(Currency&amp;"ibor"&amp;Tenor,BB1066,Trigger)</f>
        <v>47010</v>
      </c>
      <c r="BD1066" s="246">
        <f>_xll.qlIndexFixing($AD$5,BA1066,TRUE,_xll.ohTrigger(Trigger,Trigger6M))</f>
        <v>2.2824819913918389E-2</v>
      </c>
      <c r="BE1066" s="246" t="e">
        <f>IFERROR(_xll.qlIndexFixing($BF$1,BA1066,,_xll.ohTrigger(Trigger,Trigger6M)),#N/A)</f>
        <v>#N/A</v>
      </c>
    </row>
    <row r="1067" spans="52:57" ht="11.25" customHeight="1" x14ac:dyDescent="0.25">
      <c r="AZ1067" s="102" t="s">
        <v>83</v>
      </c>
      <c r="BA1067" s="101">
        <f>_xll.qlInterestRateIndexFixingDate(Currency&amp;"ibor"&amp;Tenor,BB1067,Trigger)</f>
        <v>46829</v>
      </c>
      <c r="BB1067" s="101">
        <f>_xll.qlCalendarAdvance(Calendar,BB1066,AZ1067,"f",,Trigger)</f>
        <v>46833</v>
      </c>
      <c r="BC1067" s="101">
        <f>_xll.qlInterestRateIndexMaturity(Currency&amp;"ibor"&amp;Tenor,BB1067,Trigger)</f>
        <v>47017</v>
      </c>
      <c r="BD1067" s="246">
        <f>_xll.qlIndexFixing($AD$5,BA1067,TRUE,_xll.ohTrigger(Trigger,Trigger6M))</f>
        <v>2.2797824634880146E-2</v>
      </c>
      <c r="BE1067" s="246" t="e">
        <f>IFERROR(_xll.qlIndexFixing($BF$1,BA1067,,_xll.ohTrigger(Trigger,Trigger6M)),#N/A)</f>
        <v>#N/A</v>
      </c>
    </row>
    <row r="1068" spans="52:57" ht="11.25" customHeight="1" x14ac:dyDescent="0.25">
      <c r="AZ1068" s="102" t="s">
        <v>83</v>
      </c>
      <c r="BA1068" s="101">
        <f>_xll.qlInterestRateIndexFixingDate(Currency&amp;"ibor"&amp;Tenor,BB1068,Trigger)</f>
        <v>46836</v>
      </c>
      <c r="BB1068" s="101">
        <f>_xll.qlCalendarAdvance(Calendar,BB1067,AZ1068,"f",,Trigger)</f>
        <v>46840</v>
      </c>
      <c r="BC1068" s="101">
        <f>_xll.qlInterestRateIndexMaturity(Currency&amp;"ibor"&amp;Tenor,BB1068,Trigger)</f>
        <v>47024</v>
      </c>
      <c r="BD1068" s="246">
        <f>_xll.qlIndexFixing($AD$5,BA1068,TRUE,_xll.ohTrigger(Trigger,Trigger6M))</f>
        <v>2.2770668139435159E-2</v>
      </c>
      <c r="BE1068" s="246" t="e">
        <f>IFERROR(_xll.qlIndexFixing($BF$1,BA1068,,_xll.ohTrigger(Trigger,Trigger6M)),#N/A)</f>
        <v>#N/A</v>
      </c>
    </row>
    <row r="1069" spans="52:57" ht="11.25" customHeight="1" x14ac:dyDescent="0.25">
      <c r="AZ1069" s="102" t="s">
        <v>83</v>
      </c>
      <c r="BA1069" s="101">
        <f>_xll.qlInterestRateIndexFixingDate(Currency&amp;"ibor"&amp;Tenor,BB1069,Trigger)</f>
        <v>46843</v>
      </c>
      <c r="BB1069" s="101">
        <f>_xll.qlCalendarAdvance(Calendar,BB1068,AZ1069,"f",,Trigger)</f>
        <v>46847</v>
      </c>
      <c r="BC1069" s="101">
        <f>_xll.qlInterestRateIndexMaturity(Currency&amp;"ibor"&amp;Tenor,BB1069,Trigger)</f>
        <v>47030</v>
      </c>
      <c r="BD1069" s="246">
        <f>_xll.qlIndexFixing($AD$5,BA1069,TRUE,_xll.ohTrigger(Trigger,Trigger6M))</f>
        <v>2.2745498362460745E-2</v>
      </c>
      <c r="BE1069" s="246" t="e">
        <f>IFERROR(_xll.qlIndexFixing($BF$1,BA1069,,_xll.ohTrigger(Trigger,Trigger6M)),#N/A)</f>
        <v>#N/A</v>
      </c>
    </row>
    <row r="1070" spans="52:57" ht="11.25" customHeight="1" x14ac:dyDescent="0.25">
      <c r="AZ1070" s="102" t="s">
        <v>83</v>
      </c>
      <c r="BA1070" s="101">
        <f>_xll.qlInterestRateIndexFixingDate(Currency&amp;"ibor"&amp;Tenor,BB1070,Trigger)</f>
        <v>46850</v>
      </c>
      <c r="BB1070" s="101">
        <f>_xll.qlCalendarAdvance(Calendar,BB1069,AZ1070,"f",,Trigger)</f>
        <v>46854</v>
      </c>
      <c r="BC1070" s="101">
        <f>_xll.qlInterestRateIndexMaturity(Currency&amp;"ibor"&amp;Tenor,BB1070,Trigger)</f>
        <v>47037</v>
      </c>
      <c r="BD1070" s="246">
        <f>_xll.qlIndexFixing($AD$5,BA1070,TRUE,_xll.ohTrigger(Trigger,Trigger6M))</f>
        <v>2.2717735080853934E-2</v>
      </c>
      <c r="BE1070" s="246" t="e">
        <f>IFERROR(_xll.qlIndexFixing($BF$1,BA1070,,_xll.ohTrigger(Trigger,Trigger6M)),#N/A)</f>
        <v>#N/A</v>
      </c>
    </row>
    <row r="1071" spans="52:57" ht="11.25" customHeight="1" x14ac:dyDescent="0.25">
      <c r="AZ1071" s="102" t="s">
        <v>83</v>
      </c>
      <c r="BA1071" s="101">
        <f>_xll.qlInterestRateIndexFixingDate(Currency&amp;"ibor"&amp;Tenor,BB1071,Trigger)</f>
        <v>46855</v>
      </c>
      <c r="BB1071" s="101">
        <f>_xll.qlCalendarAdvance(Calendar,BB1070,AZ1071,"f",,Trigger)</f>
        <v>46861</v>
      </c>
      <c r="BC1071" s="101">
        <f>_xll.qlInterestRateIndexMaturity(Currency&amp;"ibor"&amp;Tenor,BB1071,Trigger)</f>
        <v>47044</v>
      </c>
      <c r="BD1071" s="246">
        <f>_xll.qlIndexFixing($AD$5,BA1071,TRUE,_xll.ohTrigger(Trigger,Trigger6M))</f>
        <v>2.2689809735793317E-2</v>
      </c>
      <c r="BE1071" s="246" t="e">
        <f>IFERROR(_xll.qlIndexFixing($BF$1,BA1071,,_xll.ohTrigger(Trigger,Trigger6M)),#N/A)</f>
        <v>#N/A</v>
      </c>
    </row>
    <row r="1072" spans="52:57" ht="11.25" customHeight="1" x14ac:dyDescent="0.25">
      <c r="AZ1072" s="102" t="s">
        <v>83</v>
      </c>
      <c r="BA1072" s="101">
        <f>_xll.qlInterestRateIndexFixingDate(Currency&amp;"ibor"&amp;Tenor,BB1072,Trigger)</f>
        <v>46864</v>
      </c>
      <c r="BB1072" s="101">
        <f>_xll.qlCalendarAdvance(Calendar,BB1071,AZ1072,"f",,Trigger)</f>
        <v>46868</v>
      </c>
      <c r="BC1072" s="101">
        <f>_xll.qlInterestRateIndexMaturity(Currency&amp;"ibor"&amp;Tenor,BB1072,Trigger)</f>
        <v>47051</v>
      </c>
      <c r="BD1072" s="246">
        <f>_xll.qlIndexFixing($AD$5,BA1072,TRUE,_xll.ohTrigger(Trigger,Trigger6M))</f>
        <v>2.2661722334113649E-2</v>
      </c>
      <c r="BE1072" s="246" t="e">
        <f>IFERROR(_xll.qlIndexFixing($BF$1,BA1072,,_xll.ohTrigger(Trigger,Trigger6M)),#N/A)</f>
        <v>#N/A</v>
      </c>
    </row>
    <row r="1073" spans="52:57" ht="11.25" customHeight="1" x14ac:dyDescent="0.25">
      <c r="AZ1073" s="102" t="s">
        <v>83</v>
      </c>
      <c r="BA1073" s="101">
        <f>_xll.qlInterestRateIndexFixingDate(Currency&amp;"ibor"&amp;Tenor,BB1073,Trigger)</f>
        <v>46870</v>
      </c>
      <c r="BB1073" s="101">
        <f>_xll.qlCalendarAdvance(Calendar,BB1072,AZ1073,"f",,Trigger)</f>
        <v>46875</v>
      </c>
      <c r="BC1073" s="101">
        <f>_xll.qlInterestRateIndexMaturity(Currency&amp;"ibor"&amp;Tenor,BB1073,Trigger)</f>
        <v>47059</v>
      </c>
      <c r="BD1073" s="246">
        <f>_xll.qlIndexFixing($AD$5,BA1073,TRUE,_xll.ohTrigger(Trigger,Trigger6M))</f>
        <v>2.2632467650093593E-2</v>
      </c>
      <c r="BE1073" s="246" t="e">
        <f>IFERROR(_xll.qlIndexFixing($BF$1,BA1073,,_xll.ohTrigger(Trigger,Trigger6M)),#N/A)</f>
        <v>#N/A</v>
      </c>
    </row>
    <row r="1074" spans="52:57" ht="11.25" customHeight="1" x14ac:dyDescent="0.25">
      <c r="AZ1074" s="102" t="s">
        <v>83</v>
      </c>
      <c r="BA1074" s="101">
        <f>_xll.qlInterestRateIndexFixingDate(Currency&amp;"ibor"&amp;Tenor,BB1074,Trigger)</f>
        <v>46878</v>
      </c>
      <c r="BB1074" s="101">
        <f>_xll.qlCalendarAdvance(Calendar,BB1073,AZ1074,"f",,Trigger)</f>
        <v>46882</v>
      </c>
      <c r="BC1074" s="101">
        <f>_xll.qlInterestRateIndexMaturity(Currency&amp;"ibor"&amp;Tenor,BB1074,Trigger)</f>
        <v>47066</v>
      </c>
      <c r="BD1074" s="246">
        <f>_xll.qlIndexFixing($AD$5,BA1074,TRUE,_xll.ohTrigger(Trigger,Trigger6M))</f>
        <v>2.260434399715017E-2</v>
      </c>
      <c r="BE1074" s="246" t="e">
        <f>IFERROR(_xll.qlIndexFixing($BF$1,BA1074,,_xll.ohTrigger(Trigger,Trigger6M)),#N/A)</f>
        <v>#N/A</v>
      </c>
    </row>
    <row r="1075" spans="52:57" ht="11.25" customHeight="1" x14ac:dyDescent="0.25">
      <c r="AZ1075" s="102" t="s">
        <v>83</v>
      </c>
      <c r="BA1075" s="101">
        <f>_xll.qlInterestRateIndexFixingDate(Currency&amp;"ibor"&amp;Tenor,BB1075,Trigger)</f>
        <v>46885</v>
      </c>
      <c r="BB1075" s="101">
        <f>_xll.qlCalendarAdvance(Calendar,BB1074,AZ1075,"f",,Trigger)</f>
        <v>46889</v>
      </c>
      <c r="BC1075" s="101">
        <f>_xll.qlInterestRateIndexMaturity(Currency&amp;"ibor"&amp;Tenor,BB1075,Trigger)</f>
        <v>47073</v>
      </c>
      <c r="BD1075" s="246">
        <f>_xll.qlIndexFixing($AD$5,BA1075,TRUE,_xll.ohTrigger(Trigger,Trigger6M))</f>
        <v>2.2576059175147777E-2</v>
      </c>
      <c r="BE1075" s="246" t="e">
        <f>IFERROR(_xll.qlIndexFixing($BF$1,BA1075,,_xll.ohTrigger(Trigger,Trigger6M)),#N/A)</f>
        <v>#N/A</v>
      </c>
    </row>
    <row r="1076" spans="52:57" ht="11.25" customHeight="1" x14ac:dyDescent="0.25">
      <c r="AZ1076" s="102" t="s">
        <v>83</v>
      </c>
      <c r="BA1076" s="101">
        <f>_xll.qlInterestRateIndexFixingDate(Currency&amp;"ibor"&amp;Tenor,BB1076,Trigger)</f>
        <v>46892</v>
      </c>
      <c r="BB1076" s="101">
        <f>_xll.qlCalendarAdvance(Calendar,BB1075,AZ1076,"f",,Trigger)</f>
        <v>46896</v>
      </c>
      <c r="BC1076" s="101">
        <f>_xll.qlInterestRateIndexMaturity(Currency&amp;"ibor"&amp;Tenor,BB1076,Trigger)</f>
        <v>47080</v>
      </c>
      <c r="BD1076" s="246">
        <f>_xll.qlIndexFixing($AD$5,BA1076,TRUE,_xll.ohTrigger(Trigger,Trigger6M))</f>
        <v>2.2547613191008269E-2</v>
      </c>
      <c r="BE1076" s="246" t="e">
        <f>IFERROR(_xll.qlIndexFixing($BF$1,BA1076,,_xll.ohTrigger(Trigger,Trigger6M)),#N/A)</f>
        <v>#N/A</v>
      </c>
    </row>
    <row r="1077" spans="52:57" ht="11.25" customHeight="1" x14ac:dyDescent="0.25">
      <c r="AZ1077" s="102" t="s">
        <v>83</v>
      </c>
      <c r="BA1077" s="101">
        <f>_xll.qlInterestRateIndexFixingDate(Currency&amp;"ibor"&amp;Tenor,BB1077,Trigger)</f>
        <v>46899</v>
      </c>
      <c r="BB1077" s="101">
        <f>_xll.qlCalendarAdvance(Calendar,BB1076,AZ1077,"f",,Trigger)</f>
        <v>46903</v>
      </c>
      <c r="BC1077" s="101">
        <f>_xll.qlInterestRateIndexMaturity(Currency&amp;"ibor"&amp;Tenor,BB1077,Trigger)</f>
        <v>47087</v>
      </c>
      <c r="BD1077" s="246">
        <f>_xll.qlIndexFixing($AD$5,BA1077,TRUE,_xll.ohTrigger(Trigger,Trigger6M))</f>
        <v>2.2519006051692603E-2</v>
      </c>
      <c r="BE1077" s="246" t="e">
        <f>IFERROR(_xll.qlIndexFixing($BF$1,BA1077,,_xll.ohTrigger(Trigger,Trigger6M)),#N/A)</f>
        <v>#N/A</v>
      </c>
    </row>
    <row r="1078" spans="52:57" ht="11.25" customHeight="1" x14ac:dyDescent="0.25">
      <c r="AZ1078" s="102" t="s">
        <v>83</v>
      </c>
      <c r="BA1078" s="101">
        <f>_xll.qlInterestRateIndexFixingDate(Currency&amp;"ibor"&amp;Tenor,BB1078,Trigger)</f>
        <v>46906</v>
      </c>
      <c r="BB1078" s="101">
        <f>_xll.qlCalendarAdvance(Calendar,BB1077,AZ1078,"f",,Trigger)</f>
        <v>46910</v>
      </c>
      <c r="BC1078" s="101">
        <f>_xll.qlInterestRateIndexMaturity(Currency&amp;"ibor"&amp;Tenor,BB1078,Trigger)</f>
        <v>47093</v>
      </c>
      <c r="BD1078" s="246">
        <f>_xll.qlIndexFixing($AD$5,BA1078,TRUE,_xll.ohTrigger(Trigger,Trigger6M))</f>
        <v>2.2489795122704874E-2</v>
      </c>
      <c r="BE1078" s="246" t="e">
        <f>IFERROR(_xll.qlIndexFixing($BF$1,BA1078,,_xll.ohTrigger(Trigger,Trigger6M)),#N/A)</f>
        <v>#N/A</v>
      </c>
    </row>
    <row r="1079" spans="52:57" ht="11.25" customHeight="1" x14ac:dyDescent="0.25">
      <c r="AZ1079" s="102" t="s">
        <v>83</v>
      </c>
      <c r="BA1079" s="101">
        <f>_xll.qlInterestRateIndexFixingDate(Currency&amp;"ibor"&amp;Tenor,BB1079,Trigger)</f>
        <v>46913</v>
      </c>
      <c r="BB1079" s="101">
        <f>_xll.qlCalendarAdvance(Calendar,BB1078,AZ1079,"f",,Trigger)</f>
        <v>46917</v>
      </c>
      <c r="BC1079" s="101">
        <f>_xll.qlInterestRateIndexMaturity(Currency&amp;"ibor"&amp;Tenor,BB1079,Trigger)</f>
        <v>47100</v>
      </c>
      <c r="BD1079" s="246">
        <f>_xll.qlIndexFixing($AD$5,BA1079,TRUE,_xll.ohTrigger(Trigger,Trigger6M))</f>
        <v>2.2460573519359286E-2</v>
      </c>
      <c r="BE1079" s="246" t="e">
        <f>IFERROR(_xll.qlIndexFixing($BF$1,BA1079,,_xll.ohTrigger(Trigger,Trigger6M)),#N/A)</f>
        <v>#N/A</v>
      </c>
    </row>
    <row r="1080" spans="52:57" ht="11.25" customHeight="1" x14ac:dyDescent="0.25">
      <c r="AZ1080" s="102" t="s">
        <v>83</v>
      </c>
      <c r="BA1080" s="101">
        <f>_xll.qlInterestRateIndexFixingDate(Currency&amp;"ibor"&amp;Tenor,BB1080,Trigger)</f>
        <v>46920</v>
      </c>
      <c r="BB1080" s="101">
        <f>_xll.qlCalendarAdvance(Calendar,BB1079,AZ1080,"f",,Trigger)</f>
        <v>46924</v>
      </c>
      <c r="BC1080" s="101">
        <f>_xll.qlInterestRateIndexMaturity(Currency&amp;"ibor"&amp;Tenor,BB1080,Trigger)</f>
        <v>47107</v>
      </c>
      <c r="BD1080" s="246">
        <f>_xll.qlIndexFixing($AD$5,BA1080,TRUE,_xll.ohTrigger(Trigger,Trigger6M))</f>
        <v>2.2431189915489664E-2</v>
      </c>
      <c r="BE1080" s="246" t="e">
        <f>IFERROR(_xll.qlIndexFixing($BF$1,BA1080,,_xll.ohTrigger(Trigger,Trigger6M)),#N/A)</f>
        <v>#N/A</v>
      </c>
    </row>
    <row r="1081" spans="52:57" ht="11.25" customHeight="1" x14ac:dyDescent="0.25">
      <c r="AZ1081" s="102" t="s">
        <v>83</v>
      </c>
      <c r="BA1081" s="101">
        <f>_xll.qlInterestRateIndexFixingDate(Currency&amp;"ibor"&amp;Tenor,BB1081,Trigger)</f>
        <v>46927</v>
      </c>
      <c r="BB1081" s="101">
        <f>_xll.qlCalendarAdvance(Calendar,BB1080,AZ1081,"f",,Trigger)</f>
        <v>46931</v>
      </c>
      <c r="BC1081" s="101">
        <f>_xll.qlInterestRateIndexMaturity(Currency&amp;"ibor"&amp;Tenor,BB1081,Trigger)</f>
        <v>47114</v>
      </c>
      <c r="BD1081" s="246">
        <f>_xll.qlIndexFixing($AD$5,BA1081,TRUE,_xll.ohTrigger(Trigger,Trigger6M))</f>
        <v>2.2401644318285882E-2</v>
      </c>
      <c r="BE1081" s="246" t="e">
        <f>IFERROR(_xll.qlIndexFixing($BF$1,BA1081,,_xll.ohTrigger(Trigger,Trigger6M)),#N/A)</f>
        <v>#N/A</v>
      </c>
    </row>
    <row r="1082" spans="52:57" ht="11.25" customHeight="1" x14ac:dyDescent="0.25">
      <c r="AZ1082" s="102" t="s">
        <v>83</v>
      </c>
      <c r="BA1082" s="101">
        <f>_xll.qlInterestRateIndexFixingDate(Currency&amp;"ibor"&amp;Tenor,BB1082,Trigger)</f>
        <v>46934</v>
      </c>
      <c r="BB1082" s="101">
        <f>_xll.qlCalendarAdvance(Calendar,BB1081,AZ1082,"f",,Trigger)</f>
        <v>46938</v>
      </c>
      <c r="BC1082" s="101">
        <f>_xll.qlInterestRateIndexMaturity(Currency&amp;"ibor"&amp;Tenor,BB1082,Trigger)</f>
        <v>47122</v>
      </c>
      <c r="BD1082" s="246">
        <f>_xll.qlIndexFixing($AD$5,BA1082,TRUE,_xll.ohTrigger(Trigger,Trigger6M))</f>
        <v>2.237355327385912E-2</v>
      </c>
      <c r="BE1082" s="246" t="e">
        <f>IFERROR(_xll.qlIndexFixing($BF$1,BA1082,,_xll.ohTrigger(Trigger,Trigger6M)),#N/A)</f>
        <v>#N/A</v>
      </c>
    </row>
    <row r="1083" spans="52:57" ht="11.25" customHeight="1" x14ac:dyDescent="0.25">
      <c r="AZ1083" s="102" t="s">
        <v>83</v>
      </c>
      <c r="BA1083" s="101">
        <f>_xll.qlInterestRateIndexFixingDate(Currency&amp;"ibor"&amp;Tenor,BB1083,Trigger)</f>
        <v>46941</v>
      </c>
      <c r="BB1083" s="101">
        <f>_xll.qlCalendarAdvance(Calendar,BB1082,AZ1083,"f",,Trigger)</f>
        <v>46945</v>
      </c>
      <c r="BC1083" s="101">
        <f>_xll.qlInterestRateIndexMaturity(Currency&amp;"ibor"&amp;Tenor,BB1083,Trigger)</f>
        <v>47129</v>
      </c>
      <c r="BD1083" s="246">
        <f>_xll.qlIndexFixing($AD$5,BA1083,TRUE,_xll.ohTrigger(Trigger,Trigger6M))</f>
        <v>2.2343979351869537E-2</v>
      </c>
      <c r="BE1083" s="246" t="e">
        <f>IFERROR(_xll.qlIndexFixing($BF$1,BA1083,,_xll.ohTrigger(Trigger,Trigger6M)),#N/A)</f>
        <v>#N/A</v>
      </c>
    </row>
    <row r="1084" spans="52:57" ht="11.25" customHeight="1" x14ac:dyDescent="0.25">
      <c r="AZ1084" s="102" t="s">
        <v>83</v>
      </c>
      <c r="BA1084" s="101">
        <f>_xll.qlInterestRateIndexFixingDate(Currency&amp;"ibor"&amp;Tenor,BB1084,Trigger)</f>
        <v>46948</v>
      </c>
      <c r="BB1084" s="101">
        <f>_xll.qlCalendarAdvance(Calendar,BB1083,AZ1084,"f",,Trigger)</f>
        <v>46952</v>
      </c>
      <c r="BC1084" s="101">
        <f>_xll.qlInterestRateIndexMaturity(Currency&amp;"ibor"&amp;Tenor,BB1084,Trigger)</f>
        <v>47136</v>
      </c>
      <c r="BD1084" s="246">
        <f>_xll.qlIndexFixing($AD$5,BA1084,TRUE,_xll.ohTrigger(Trigger,Trigger6M))</f>
        <v>2.231424432453263E-2</v>
      </c>
      <c r="BE1084" s="246" t="e">
        <f>IFERROR(_xll.qlIndexFixing($BF$1,BA1084,,_xll.ohTrigger(Trigger,Trigger6M)),#N/A)</f>
        <v>#N/A</v>
      </c>
    </row>
    <row r="1085" spans="52:57" ht="11.25" customHeight="1" x14ac:dyDescent="0.25">
      <c r="AZ1085" s="102" t="s">
        <v>83</v>
      </c>
      <c r="BA1085" s="101">
        <f>_xll.qlInterestRateIndexFixingDate(Currency&amp;"ibor"&amp;Tenor,BB1085,Trigger)</f>
        <v>46955</v>
      </c>
      <c r="BB1085" s="101">
        <f>_xll.qlCalendarAdvance(Calendar,BB1084,AZ1085,"f",,Trigger)</f>
        <v>46959</v>
      </c>
      <c r="BC1085" s="101">
        <f>_xll.qlInterestRateIndexMaturity(Currency&amp;"ibor"&amp;Tenor,BB1085,Trigger)</f>
        <v>47143</v>
      </c>
      <c r="BD1085" s="246">
        <f>_xll.qlIndexFixing($AD$5,BA1085,TRUE,_xll.ohTrigger(Trigger,Trigger6M))</f>
        <v>2.2292181492539972E-2</v>
      </c>
      <c r="BE1085" s="246" t="e">
        <f>IFERROR(_xll.qlIndexFixing($BF$1,BA1085,,_xll.ohTrigger(Trigger,Trigger6M)),#N/A)</f>
        <v>#N/A</v>
      </c>
    </row>
    <row r="1086" spans="52:57" ht="11.25" customHeight="1" x14ac:dyDescent="0.25">
      <c r="AZ1086" s="102" t="s">
        <v>83</v>
      </c>
      <c r="BA1086" s="101">
        <f>_xll.qlInterestRateIndexFixingDate(Currency&amp;"ibor"&amp;Tenor,BB1086,Trigger)</f>
        <v>46962</v>
      </c>
      <c r="BB1086" s="101">
        <f>_xll.qlCalendarAdvance(Calendar,BB1085,AZ1086,"f",,Trigger)</f>
        <v>46966</v>
      </c>
      <c r="BC1086" s="101">
        <f>_xll.qlInterestRateIndexMaturity(Currency&amp;"ibor"&amp;Tenor,BB1086,Trigger)</f>
        <v>47150</v>
      </c>
      <c r="BD1086" s="246">
        <f>_xll.qlIndexFixing($AD$5,BA1086,TRUE,_xll.ohTrigger(Trigger,Trigger6M))</f>
        <v>2.2317049559531271E-2</v>
      </c>
      <c r="BE1086" s="246" t="e">
        <f>IFERROR(_xll.qlIndexFixing($BF$1,BA1086,,_xll.ohTrigger(Trigger,Trigger6M)),#N/A)</f>
        <v>#N/A</v>
      </c>
    </row>
    <row r="1087" spans="52:57" ht="11.25" customHeight="1" x14ac:dyDescent="0.25">
      <c r="AZ1087" s="102" t="s">
        <v>83</v>
      </c>
      <c r="BA1087" s="101">
        <f>_xll.qlInterestRateIndexFixingDate(Currency&amp;"ibor"&amp;Tenor,BB1087,Trigger)</f>
        <v>46969</v>
      </c>
      <c r="BB1087" s="101">
        <f>_xll.qlCalendarAdvance(Calendar,BB1086,AZ1087,"f",,Trigger)</f>
        <v>46973</v>
      </c>
      <c r="BC1087" s="101">
        <f>_xll.qlInterestRateIndexMaturity(Currency&amp;"ibor"&amp;Tenor,BB1087,Trigger)</f>
        <v>47157</v>
      </c>
      <c r="BD1087" s="246">
        <f>_xll.qlIndexFixing($AD$5,BA1087,TRUE,_xll.ohTrigger(Trigger,Trigger6M))</f>
        <v>2.2341917939043447E-2</v>
      </c>
      <c r="BE1087" s="246" t="e">
        <f>IFERROR(_xll.qlIndexFixing($BF$1,BA1087,,_xll.ohTrigger(Trigger,Trigger6M)),#N/A)</f>
        <v>#N/A</v>
      </c>
    </row>
    <row r="1088" spans="52:57" ht="11.25" customHeight="1" x14ac:dyDescent="0.25">
      <c r="AZ1088" s="102" t="s">
        <v>83</v>
      </c>
      <c r="BA1088" s="101">
        <f>_xll.qlInterestRateIndexFixingDate(Currency&amp;"ibor"&amp;Tenor,BB1088,Trigger)</f>
        <v>46976</v>
      </c>
      <c r="BB1088" s="101">
        <f>_xll.qlCalendarAdvance(Calendar,BB1087,AZ1088,"f",,Trigger)</f>
        <v>46980</v>
      </c>
      <c r="BC1088" s="101">
        <f>_xll.qlInterestRateIndexMaturity(Currency&amp;"ibor"&amp;Tenor,BB1088,Trigger)</f>
        <v>47164</v>
      </c>
      <c r="BD1088" s="246">
        <f>_xll.qlIndexFixing($AD$5,BA1088,TRUE,_xll.ohTrigger(Trigger,Trigger6M))</f>
        <v>2.2366786631080847E-2</v>
      </c>
      <c r="BE1088" s="246" t="e">
        <f>IFERROR(_xll.qlIndexFixing($BF$1,BA1088,,_xll.ohTrigger(Trigger,Trigger6M)),#N/A)</f>
        <v>#N/A</v>
      </c>
    </row>
    <row r="1089" spans="52:57" ht="11.25" customHeight="1" x14ac:dyDescent="0.25">
      <c r="AZ1089" s="102" t="s">
        <v>83</v>
      </c>
      <c r="BA1089" s="101">
        <f>_xll.qlInterestRateIndexFixingDate(Currency&amp;"ibor"&amp;Tenor,BB1089,Trigger)</f>
        <v>46983</v>
      </c>
      <c r="BB1089" s="101">
        <f>_xll.qlCalendarAdvance(Calendar,BB1088,AZ1089,"f",,Trigger)</f>
        <v>46987</v>
      </c>
      <c r="BC1089" s="101">
        <f>_xll.qlInterestRateIndexMaturity(Currency&amp;"ibor"&amp;Tenor,BB1089,Trigger)</f>
        <v>47171</v>
      </c>
      <c r="BD1089" s="246">
        <f>_xll.qlIndexFixing($AD$5,BA1089,TRUE,_xll.ohTrigger(Trigger,Trigger6M))</f>
        <v>2.2391655635646077E-2</v>
      </c>
      <c r="BE1089" s="246" t="e">
        <f>IFERROR(_xll.qlIndexFixing($BF$1,BA1089,,_xll.ohTrigger(Trigger,Trigger6M)),#N/A)</f>
        <v>#N/A</v>
      </c>
    </row>
    <row r="1090" spans="52:57" ht="11.25" customHeight="1" x14ac:dyDescent="0.25">
      <c r="AZ1090" s="102" t="s">
        <v>83</v>
      </c>
      <c r="BA1090" s="101">
        <f>_xll.qlInterestRateIndexFixingDate(Currency&amp;"ibor"&amp;Tenor,BB1090,Trigger)</f>
        <v>46990</v>
      </c>
      <c r="BB1090" s="101">
        <f>_xll.qlCalendarAdvance(Calendar,BB1089,AZ1090,"f",,Trigger)</f>
        <v>46994</v>
      </c>
      <c r="BC1090" s="101">
        <f>_xll.qlInterestRateIndexMaturity(Currency&amp;"ibor"&amp;Tenor,BB1090,Trigger)</f>
        <v>47177</v>
      </c>
      <c r="BD1090" s="246">
        <f>_xll.qlIndexFixing($AD$5,BA1090,TRUE,_xll.ohTrigger(Trigger,Trigger6M))</f>
        <v>2.2414053419698321E-2</v>
      </c>
      <c r="BE1090" s="246" t="e">
        <f>IFERROR(_xll.qlIndexFixing($BF$1,BA1090,,_xll.ohTrigger(Trigger,Trigger6M)),#N/A)</f>
        <v>#N/A</v>
      </c>
    </row>
    <row r="1091" spans="52:57" ht="11.25" customHeight="1" x14ac:dyDescent="0.25">
      <c r="AZ1091" s="102" t="s">
        <v>83</v>
      </c>
      <c r="BA1091" s="101">
        <f>_xll.qlInterestRateIndexFixingDate(Currency&amp;"ibor"&amp;Tenor,BB1091,Trigger)</f>
        <v>46997</v>
      </c>
      <c r="BB1091" s="101">
        <f>_xll.qlCalendarAdvance(Calendar,BB1090,AZ1091,"f",,Trigger)</f>
        <v>47001</v>
      </c>
      <c r="BC1091" s="101">
        <f>_xll.qlInterestRateIndexMaturity(Currency&amp;"ibor"&amp;Tenor,BB1091,Trigger)</f>
        <v>47182</v>
      </c>
      <c r="BD1091" s="246">
        <f>_xll.qlIndexFixing($AD$5,BA1091,TRUE,_xll.ohTrigger(Trigger,Trigger6M))</f>
        <v>2.2433976046578291E-2</v>
      </c>
      <c r="BE1091" s="246" t="e">
        <f>IFERROR(_xll.qlIndexFixing($BF$1,BA1091,,_xll.ohTrigger(Trigger,Trigger6M)),#N/A)</f>
        <v>#N/A</v>
      </c>
    </row>
    <row r="1092" spans="52:57" ht="11.25" customHeight="1" x14ac:dyDescent="0.25">
      <c r="AZ1092" s="102" t="s">
        <v>83</v>
      </c>
      <c r="BA1092" s="101">
        <f>_xll.qlInterestRateIndexFixingDate(Currency&amp;"ibor"&amp;Tenor,BB1092,Trigger)</f>
        <v>47004</v>
      </c>
      <c r="BB1092" s="101">
        <f>_xll.qlCalendarAdvance(Calendar,BB1091,AZ1092,"f",,Trigger)</f>
        <v>47008</v>
      </c>
      <c r="BC1092" s="101">
        <f>_xll.qlInterestRateIndexMaturity(Currency&amp;"ibor"&amp;Tenor,BB1092,Trigger)</f>
        <v>47189</v>
      </c>
      <c r="BD1092" s="246">
        <f>_xll.qlIndexFixing($AD$5,BA1092,TRUE,_xll.ohTrigger(Trigger,Trigger6M))</f>
        <v>2.245884129627047E-2</v>
      </c>
      <c r="BE1092" s="246" t="e">
        <f>IFERROR(_xll.qlIndexFixing($BF$1,BA1092,,_xll.ohTrigger(Trigger,Trigger6M)),#N/A)</f>
        <v>#N/A</v>
      </c>
    </row>
    <row r="1093" spans="52:57" ht="11.25" customHeight="1" x14ac:dyDescent="0.25">
      <c r="AZ1093" s="102" t="s">
        <v>83</v>
      </c>
      <c r="BA1093" s="101">
        <f>_xll.qlInterestRateIndexFixingDate(Currency&amp;"ibor"&amp;Tenor,BB1093,Trigger)</f>
        <v>47011</v>
      </c>
      <c r="BB1093" s="101">
        <f>_xll.qlCalendarAdvance(Calendar,BB1092,AZ1093,"f",,Trigger)</f>
        <v>47015</v>
      </c>
      <c r="BC1093" s="101">
        <f>_xll.qlInterestRateIndexMaturity(Currency&amp;"ibor"&amp;Tenor,BB1093,Trigger)</f>
        <v>47196</v>
      </c>
      <c r="BD1093" s="246">
        <f>_xll.qlIndexFixing($AD$5,BA1093,TRUE,_xll.ohTrigger(Trigger,Trigger6M))</f>
        <v>2.248370685335345E-2</v>
      </c>
      <c r="BE1093" s="246" t="e">
        <f>IFERROR(_xll.qlIndexFixing($BF$1,BA1093,,_xll.ohTrigger(Trigger,Trigger6M)),#N/A)</f>
        <v>#N/A</v>
      </c>
    </row>
    <row r="1094" spans="52:57" ht="11.25" customHeight="1" x14ac:dyDescent="0.25">
      <c r="AZ1094" s="102" t="s">
        <v>83</v>
      </c>
      <c r="BA1094" s="101">
        <f>_xll.qlInterestRateIndexFixingDate(Currency&amp;"ibor"&amp;Tenor,BB1094,Trigger)</f>
        <v>47018</v>
      </c>
      <c r="BB1094" s="101">
        <f>_xll.qlCalendarAdvance(Calendar,BB1093,AZ1094,"f",,Trigger)</f>
        <v>47022</v>
      </c>
      <c r="BC1094" s="101">
        <f>_xll.qlInterestRateIndexMaturity(Currency&amp;"ibor"&amp;Tenor,BB1094,Trigger)</f>
        <v>47203</v>
      </c>
      <c r="BD1094" s="246">
        <f>_xll.qlIndexFixing($AD$5,BA1094,TRUE,_xll.ohTrigger(Trigger,Trigger6M))</f>
        <v>2.2508572717830758E-2</v>
      </c>
      <c r="BE1094" s="246" t="e">
        <f>IFERROR(_xll.qlIndexFixing($BF$1,BA1094,,_xll.ohTrigger(Trigger,Trigger6M)),#N/A)</f>
        <v>#N/A</v>
      </c>
    </row>
    <row r="1095" spans="52:57" ht="11.25" customHeight="1" x14ac:dyDescent="0.25">
      <c r="AZ1095" s="102" t="s">
        <v>83</v>
      </c>
      <c r="BA1095" s="101">
        <f>_xll.qlInterestRateIndexFixingDate(Currency&amp;"ibor"&amp;Tenor,BB1095,Trigger)</f>
        <v>47025</v>
      </c>
      <c r="BB1095" s="101">
        <f>_xll.qlCalendarAdvance(Calendar,BB1094,AZ1095,"f",,Trigger)</f>
        <v>47029</v>
      </c>
      <c r="BC1095" s="101">
        <f>_xll.qlInterestRateIndexMaturity(Currency&amp;"ibor"&amp;Tenor,BB1095,Trigger)</f>
        <v>47211</v>
      </c>
      <c r="BD1095" s="246">
        <f>_xll.qlIndexFixing($AD$5,BA1095,TRUE,_xll.ohTrigger(Trigger,Trigger6M))</f>
        <v>2.2535917750013165E-2</v>
      </c>
      <c r="BE1095" s="246" t="e">
        <f>IFERROR(_xll.qlIndexFixing($BF$1,BA1095,,_xll.ohTrigger(Trigger,Trigger6M)),#N/A)</f>
        <v>#N/A</v>
      </c>
    </row>
    <row r="1096" spans="52:57" ht="11.25" customHeight="1" x14ac:dyDescent="0.25">
      <c r="AZ1096" s="102" t="s">
        <v>83</v>
      </c>
      <c r="BA1096" s="101">
        <f>_xll.qlInterestRateIndexFixingDate(Currency&amp;"ibor"&amp;Tenor,BB1096,Trigger)</f>
        <v>47032</v>
      </c>
      <c r="BB1096" s="101">
        <f>_xll.qlCalendarAdvance(Calendar,BB1095,AZ1096,"f",,Trigger)</f>
        <v>47036</v>
      </c>
      <c r="BC1096" s="101">
        <f>_xll.qlInterestRateIndexMaturity(Currency&amp;"ibor"&amp;Tenor,BB1096,Trigger)</f>
        <v>47218</v>
      </c>
      <c r="BD1096" s="246">
        <f>_xll.qlIndexFixing($AD$5,BA1096,TRUE,_xll.ohTrigger(Trigger,Trigger6M))</f>
        <v>2.2560785799982316E-2</v>
      </c>
      <c r="BE1096" s="246" t="e">
        <f>IFERROR(_xll.qlIndexFixing($BF$1,BA1096,,_xll.ohTrigger(Trigger,Trigger6M)),#N/A)</f>
        <v>#N/A</v>
      </c>
    </row>
    <row r="1097" spans="52:57" ht="11.25" customHeight="1" x14ac:dyDescent="0.25">
      <c r="AZ1097" s="102" t="s">
        <v>83</v>
      </c>
      <c r="BA1097" s="101">
        <f>_xll.qlInterestRateIndexFixingDate(Currency&amp;"ibor"&amp;Tenor,BB1097,Trigger)</f>
        <v>47039</v>
      </c>
      <c r="BB1097" s="101">
        <f>_xll.qlCalendarAdvance(Calendar,BB1096,AZ1097,"f",,Trigger)</f>
        <v>47043</v>
      </c>
      <c r="BC1097" s="101">
        <f>_xll.qlInterestRateIndexMaturity(Currency&amp;"ibor"&amp;Tenor,BB1097,Trigger)</f>
        <v>47225</v>
      </c>
      <c r="BD1097" s="246">
        <f>_xll.qlIndexFixing($AD$5,BA1097,TRUE,_xll.ohTrigger(Trigger,Trigger6M))</f>
        <v>2.2585654159074306E-2</v>
      </c>
      <c r="BE1097" s="246" t="e">
        <f>IFERROR(_xll.qlIndexFixing($BF$1,BA1097,,_xll.ohTrigger(Trigger,Trigger6M)),#N/A)</f>
        <v>#N/A</v>
      </c>
    </row>
    <row r="1098" spans="52:57" ht="11.25" customHeight="1" x14ac:dyDescent="0.25">
      <c r="AZ1098" s="102" t="s">
        <v>83</v>
      </c>
      <c r="BA1098" s="101">
        <f>_xll.qlInterestRateIndexFixingDate(Currency&amp;"ibor"&amp;Tenor,BB1098,Trigger)</f>
        <v>47046</v>
      </c>
      <c r="BB1098" s="101">
        <f>_xll.qlCalendarAdvance(Calendar,BB1097,AZ1098,"f",,Trigger)</f>
        <v>47050</v>
      </c>
      <c r="BC1098" s="101">
        <f>_xll.qlInterestRateIndexMaturity(Currency&amp;"ibor"&amp;Tenor,BB1098,Trigger)</f>
        <v>47232</v>
      </c>
      <c r="BD1098" s="246">
        <f>_xll.qlIndexFixing($AD$5,BA1098,TRUE,_xll.ohTrigger(Trigger,Trigger6M))</f>
        <v>2.2610522827294841E-2</v>
      </c>
      <c r="BE1098" s="246" t="e">
        <f>IFERROR(_xll.qlIndexFixing($BF$1,BA1098,,_xll.ohTrigger(Trigger,Trigger6M)),#N/A)</f>
        <v>#N/A</v>
      </c>
    </row>
    <row r="1099" spans="52:57" ht="11.25" customHeight="1" x14ac:dyDescent="0.25">
      <c r="AZ1099" s="102" t="s">
        <v>83</v>
      </c>
      <c r="BA1099" s="101">
        <f>_xll.qlInterestRateIndexFixingDate(Currency&amp;"ibor"&amp;Tenor,BB1099,Trigger)</f>
        <v>47053</v>
      </c>
      <c r="BB1099" s="101">
        <f>_xll.qlCalendarAdvance(Calendar,BB1098,AZ1099,"f",,Trigger)</f>
        <v>47057</v>
      </c>
      <c r="BC1099" s="101">
        <f>_xll.qlInterestRateIndexMaturity(Currency&amp;"ibor"&amp;Tenor,BB1099,Trigger)</f>
        <v>47238</v>
      </c>
      <c r="BD1099" s="246">
        <f>_xll.qlIndexFixing($AD$5,BA1099,TRUE,_xll.ohTrigger(Trigger,Trigger6M))</f>
        <v>2.2632906651266084E-2</v>
      </c>
      <c r="BE1099" s="246" t="e">
        <f>IFERROR(_xll.qlIndexFixing($BF$1,BA1099,,_xll.ohTrigger(Trigger,Trigger6M)),#N/A)</f>
        <v>#N/A</v>
      </c>
    </row>
    <row r="1100" spans="52:57" ht="11.25" customHeight="1" x14ac:dyDescent="0.25">
      <c r="AZ1100" s="102" t="s">
        <v>83</v>
      </c>
      <c r="BA1100" s="101">
        <f>_xll.qlInterestRateIndexFixingDate(Currency&amp;"ibor"&amp;Tenor,BB1100,Trigger)</f>
        <v>47060</v>
      </c>
      <c r="BB1100" s="101">
        <f>_xll.qlCalendarAdvance(Calendar,BB1099,AZ1100,"f",,Trigger)</f>
        <v>47064</v>
      </c>
      <c r="BC1100" s="101">
        <f>_xll.qlInterestRateIndexMaturity(Currency&amp;"ibor"&amp;Tenor,BB1100,Trigger)</f>
        <v>47245</v>
      </c>
      <c r="BD1100" s="246">
        <f>_xll.qlIndexFixing($AD$5,BA1100,TRUE,_xll.ohTrigger(Trigger,Trigger6M))</f>
        <v>2.2657774360189755E-2</v>
      </c>
      <c r="BE1100" s="246" t="e">
        <f>IFERROR(_xll.qlIndexFixing($BF$1,BA1100,,_xll.ohTrigger(Trigger,Trigger6M)),#N/A)</f>
        <v>#N/A</v>
      </c>
    </row>
    <row r="1101" spans="52:57" ht="11.25" customHeight="1" x14ac:dyDescent="0.25">
      <c r="AZ1101" s="102" t="s">
        <v>83</v>
      </c>
      <c r="BA1101" s="101">
        <f>_xll.qlInterestRateIndexFixingDate(Currency&amp;"ibor"&amp;Tenor,BB1101,Trigger)</f>
        <v>47067</v>
      </c>
      <c r="BB1101" s="101">
        <f>_xll.qlCalendarAdvance(Calendar,BB1100,AZ1101,"f",,Trigger)</f>
        <v>47071</v>
      </c>
      <c r="BC1101" s="101">
        <f>_xll.qlInterestRateIndexMaturity(Currency&amp;"ibor"&amp;Tenor,BB1101,Trigger)</f>
        <v>47252</v>
      </c>
      <c r="BD1101" s="246">
        <f>_xll.qlIndexFixing($AD$5,BA1101,TRUE,_xll.ohTrigger(Trigger,Trigger6M))</f>
        <v>2.2682642376534258E-2</v>
      </c>
      <c r="BE1101" s="246" t="e">
        <f>IFERROR(_xll.qlIndexFixing($BF$1,BA1101,,_xll.ohTrigger(Trigger,Trigger6M)),#N/A)</f>
        <v>#N/A</v>
      </c>
    </row>
    <row r="1102" spans="52:57" ht="11.25" customHeight="1" x14ac:dyDescent="0.25">
      <c r="AZ1102" s="102" t="s">
        <v>83</v>
      </c>
      <c r="BA1102" s="101">
        <f>_xll.qlInterestRateIndexFixingDate(Currency&amp;"ibor"&amp;Tenor,BB1102,Trigger)</f>
        <v>47074</v>
      </c>
      <c r="BB1102" s="101">
        <f>_xll.qlCalendarAdvance(Calendar,BB1101,AZ1102,"f",,Trigger)</f>
        <v>47078</v>
      </c>
      <c r="BC1102" s="101">
        <f>_xll.qlInterestRateIndexMaturity(Currency&amp;"ibor"&amp;Tenor,BB1102,Trigger)</f>
        <v>47259</v>
      </c>
      <c r="BD1102" s="246">
        <f>_xll.qlIndexFixing($AD$5,BA1102,TRUE,_xll.ohTrigger(Trigger,Trigger6M))</f>
        <v>2.2707510700303562E-2</v>
      </c>
      <c r="BE1102" s="246" t="e">
        <f>IFERROR(_xll.qlIndexFixing($BF$1,BA1102,,_xll.ohTrigger(Trigger,Trigger6M)),#N/A)</f>
        <v>#N/A</v>
      </c>
    </row>
    <row r="1103" spans="52:57" ht="11.25" customHeight="1" x14ac:dyDescent="0.25">
      <c r="AZ1103" s="102" t="s">
        <v>83</v>
      </c>
      <c r="BA1103" s="101">
        <f>_xll.qlInterestRateIndexFixingDate(Currency&amp;"ibor"&amp;Tenor,BB1103,Trigger)</f>
        <v>47081</v>
      </c>
      <c r="BB1103" s="101">
        <f>_xll.qlCalendarAdvance(Calendar,BB1102,AZ1103,"f",,Trigger)</f>
        <v>47085</v>
      </c>
      <c r="BC1103" s="101">
        <f>_xll.qlInterestRateIndexMaturity(Currency&amp;"ibor"&amp;Tenor,BB1103,Trigger)</f>
        <v>47266</v>
      </c>
      <c r="BD1103" s="246">
        <f>_xll.qlIndexFixing($AD$5,BA1103,TRUE,_xll.ohTrigger(Trigger,Trigger6M))</f>
        <v>2.2732379331501646E-2</v>
      </c>
      <c r="BE1103" s="246" t="e">
        <f>IFERROR(_xll.qlIndexFixing($BF$1,BA1103,,_xll.ohTrigger(Trigger,Trigger6M)),#N/A)</f>
        <v>#N/A</v>
      </c>
    </row>
    <row r="1104" spans="52:57" ht="11.25" customHeight="1" x14ac:dyDescent="0.25">
      <c r="AZ1104" s="102" t="s">
        <v>83</v>
      </c>
      <c r="BA1104" s="101">
        <f>_xll.qlInterestRateIndexFixingDate(Currency&amp;"ibor"&amp;Tenor,BB1104,Trigger)</f>
        <v>47088</v>
      </c>
      <c r="BB1104" s="101">
        <f>_xll.qlCalendarAdvance(Calendar,BB1103,AZ1104,"f",,Trigger)</f>
        <v>47092</v>
      </c>
      <c r="BC1104" s="101">
        <f>_xll.qlInterestRateIndexMaturity(Currency&amp;"ibor"&amp;Tenor,BB1104,Trigger)</f>
        <v>47274</v>
      </c>
      <c r="BD1104" s="246">
        <f>_xll.qlIndexFixing($AD$5,BA1104,TRUE,_xll.ohTrigger(Trigger,Trigger6M))</f>
        <v>2.2759741328509921E-2</v>
      </c>
      <c r="BE1104" s="246" t="e">
        <f>IFERROR(_xll.qlIndexFixing($BF$1,BA1104,,_xll.ohTrigger(Trigger,Trigger6M)),#N/A)</f>
        <v>#N/A</v>
      </c>
    </row>
    <row r="1105" spans="52:57" ht="11.25" customHeight="1" x14ac:dyDescent="0.25">
      <c r="AZ1105" s="102" t="s">
        <v>83</v>
      </c>
      <c r="BA1105" s="101">
        <f>_xll.qlInterestRateIndexFixingDate(Currency&amp;"ibor"&amp;Tenor,BB1105,Trigger)</f>
        <v>47095</v>
      </c>
      <c r="BB1105" s="101">
        <f>_xll.qlCalendarAdvance(Calendar,BB1104,AZ1105,"f",,Trigger)</f>
        <v>47099</v>
      </c>
      <c r="BC1105" s="101">
        <f>_xll.qlInterestRateIndexMaturity(Currency&amp;"ibor"&amp;Tenor,BB1105,Trigger)</f>
        <v>47281</v>
      </c>
      <c r="BD1105" s="246">
        <f>_xll.qlIndexFixing($AD$5,BA1105,TRUE,_xll.ohTrigger(Trigger,Trigger6M))</f>
        <v>2.2784612160730865E-2</v>
      </c>
      <c r="BE1105" s="246" t="e">
        <f>IFERROR(_xll.qlIndexFixing($BF$1,BA1105,,_xll.ohTrigger(Trigger,Trigger6M)),#N/A)</f>
        <v>#N/A</v>
      </c>
    </row>
    <row r="1106" spans="52:57" ht="11.25" customHeight="1" x14ac:dyDescent="0.25">
      <c r="AZ1106" s="102" t="s">
        <v>83</v>
      </c>
      <c r="BA1106" s="101">
        <f>_xll.qlInterestRateIndexFixingDate(Currency&amp;"ibor"&amp;Tenor,BB1106,Trigger)</f>
        <v>47102</v>
      </c>
      <c r="BB1106" s="101">
        <f>_xll.qlCalendarAdvance(Calendar,BB1105,AZ1106,"f",,Trigger)</f>
        <v>47106</v>
      </c>
      <c r="BC1106" s="101">
        <f>_xll.qlInterestRateIndexMaturity(Currency&amp;"ibor"&amp;Tenor,BB1106,Trigger)</f>
        <v>47288</v>
      </c>
      <c r="BD1106" s="246">
        <f>_xll.qlIndexFixing($AD$5,BA1106,TRUE,_xll.ohTrigger(Trigger,Trigger6M))</f>
        <v>2.2809483302109784E-2</v>
      </c>
      <c r="BE1106" s="246" t="e">
        <f>IFERROR(_xll.qlIndexFixing($BF$1,BA1106,,_xll.ohTrigger(Trigger,Trigger6M)),#N/A)</f>
        <v>#N/A</v>
      </c>
    </row>
    <row r="1107" spans="52:57" ht="11.25" customHeight="1" x14ac:dyDescent="0.25">
      <c r="AZ1107" s="102" t="s">
        <v>83</v>
      </c>
      <c r="BA1107" s="101">
        <f>_xll.qlInterestRateIndexFixingDate(Currency&amp;"ibor"&amp;Tenor,BB1107,Trigger)</f>
        <v>47108</v>
      </c>
      <c r="BB1107" s="101">
        <f>_xll.qlCalendarAdvance(Calendar,BB1106,AZ1107,"f",,Trigger)</f>
        <v>47114</v>
      </c>
      <c r="BC1107" s="101">
        <f>_xll.qlInterestRateIndexMaturity(Currency&amp;"ibor"&amp;Tenor,BB1107,Trigger)</f>
        <v>47296</v>
      </c>
      <c r="BD1107" s="246">
        <f>_xll.qlIndexFixing($AD$5,BA1107,TRUE,_xll.ohTrigger(Trigger,Trigger6M))</f>
        <v>2.2837907842252068E-2</v>
      </c>
      <c r="BE1107" s="246" t="e">
        <f>IFERROR(_xll.qlIndexFixing($BF$1,BA1107,,_xll.ohTrigger(Trigger,Trigger6M)),#N/A)</f>
        <v>#N/A</v>
      </c>
    </row>
    <row r="1108" spans="52:57" ht="11.25" customHeight="1" x14ac:dyDescent="0.25">
      <c r="AZ1108" s="102" t="s">
        <v>83</v>
      </c>
      <c r="BA1108" s="101">
        <f>_xll.qlInterestRateIndexFixingDate(Currency&amp;"ibor"&amp;Tenor,BB1108,Trigger)</f>
        <v>47116</v>
      </c>
      <c r="BB1108" s="101">
        <f>_xll.qlCalendarAdvance(Calendar,BB1107,AZ1108,"f",,Trigger)</f>
        <v>47121</v>
      </c>
      <c r="BC1108" s="101">
        <f>_xll.qlInterestRateIndexMaturity(Currency&amp;"ibor"&amp;Tenor,BB1108,Trigger)</f>
        <v>47302</v>
      </c>
      <c r="BD1108" s="246">
        <f>_xll.qlIndexFixing($AD$5,BA1108,TRUE,_xll.ohTrigger(Trigger,Trigger6M))</f>
        <v>2.2860280005351591E-2</v>
      </c>
      <c r="BE1108" s="246" t="e">
        <f>IFERROR(_xll.qlIndexFixing($BF$1,BA1108,,_xll.ohTrigger(Trigger,Trigger6M)),#N/A)</f>
        <v>#N/A</v>
      </c>
    </row>
    <row r="1109" spans="52:57" ht="11.25" customHeight="1" x14ac:dyDescent="0.25">
      <c r="AZ1109" s="102" t="s">
        <v>83</v>
      </c>
      <c r="BA1109" s="101">
        <f>_xll.qlInterestRateIndexFixingDate(Currency&amp;"ibor"&amp;Tenor,BB1109,Trigger)</f>
        <v>47126</v>
      </c>
      <c r="BB1109" s="101">
        <f>_xll.qlCalendarAdvance(Calendar,BB1108,AZ1109,"f",,Trigger)</f>
        <v>47128</v>
      </c>
      <c r="BC1109" s="101">
        <f>_xll.qlInterestRateIndexMaturity(Currency&amp;"ibor"&amp;Tenor,BB1109,Trigger)</f>
        <v>47309</v>
      </c>
      <c r="BD1109" s="246">
        <f>_xll.qlIndexFixing($AD$5,BA1109,TRUE,_xll.ohTrigger(Trigger,Trigger6M))</f>
        <v>2.2885150525122952E-2</v>
      </c>
      <c r="BE1109" s="246" t="e">
        <f>IFERROR(_xll.qlIndexFixing($BF$1,BA1109,,_xll.ohTrigger(Trigger,Trigger6M)),#N/A)</f>
        <v>#N/A</v>
      </c>
    </row>
    <row r="1110" spans="52:57" ht="11.25" customHeight="1" x14ac:dyDescent="0.25">
      <c r="AZ1110" s="102" t="s">
        <v>83</v>
      </c>
      <c r="BA1110" s="101">
        <f>_xll.qlInterestRateIndexFixingDate(Currency&amp;"ibor"&amp;Tenor,BB1110,Trigger)</f>
        <v>47133</v>
      </c>
      <c r="BB1110" s="101">
        <f>_xll.qlCalendarAdvance(Calendar,BB1109,AZ1110,"f",,Trigger)</f>
        <v>47135</v>
      </c>
      <c r="BC1110" s="101">
        <f>_xll.qlInterestRateIndexMaturity(Currency&amp;"ibor"&amp;Tenor,BB1110,Trigger)</f>
        <v>47316</v>
      </c>
      <c r="BD1110" s="246">
        <f>_xll.qlIndexFixing($AD$5,BA1110,TRUE,_xll.ohTrigger(Trigger,Trigger6M))</f>
        <v>2.2910021352350471E-2</v>
      </c>
      <c r="BE1110" s="246" t="e">
        <f>IFERROR(_xll.qlIndexFixing($BF$1,BA1110,,_xll.ohTrigger(Trigger,Trigger6M)),#N/A)</f>
        <v>#N/A</v>
      </c>
    </row>
    <row r="1111" spans="52:57" ht="11.25" customHeight="1" x14ac:dyDescent="0.25">
      <c r="AZ1111" s="102" t="s">
        <v>83</v>
      </c>
      <c r="BA1111" s="101">
        <f>_xll.qlInterestRateIndexFixingDate(Currency&amp;"ibor"&amp;Tenor,BB1111,Trigger)</f>
        <v>47140</v>
      </c>
      <c r="BB1111" s="101">
        <f>_xll.qlCalendarAdvance(Calendar,BB1110,AZ1111,"f",,Trigger)</f>
        <v>47142</v>
      </c>
      <c r="BC1111" s="101">
        <f>_xll.qlInterestRateIndexMaturity(Currency&amp;"ibor"&amp;Tenor,BB1111,Trigger)</f>
        <v>47323</v>
      </c>
      <c r="BD1111" s="246">
        <f>_xll.qlIndexFixing($AD$5,BA1111,TRUE,_xll.ohTrigger(Trigger,Trigger6M))</f>
        <v>2.2934892487037242E-2</v>
      </c>
      <c r="BE1111" s="246" t="e">
        <f>IFERROR(_xll.qlIndexFixing($BF$1,BA1111,,_xll.ohTrigger(Trigger,Trigger6M)),#N/A)</f>
        <v>#N/A</v>
      </c>
    </row>
    <row r="1112" spans="52:57" ht="11.25" customHeight="1" x14ac:dyDescent="0.25">
      <c r="AZ1112" s="102" t="s">
        <v>83</v>
      </c>
      <c r="BA1112" s="101">
        <f>_xll.qlInterestRateIndexFixingDate(Currency&amp;"ibor"&amp;Tenor,BB1112,Trigger)</f>
        <v>47147</v>
      </c>
      <c r="BB1112" s="101">
        <f>_xll.qlCalendarAdvance(Calendar,BB1111,AZ1112,"f",,Trigger)</f>
        <v>47149</v>
      </c>
      <c r="BC1112" s="101">
        <f>_xll.qlInterestRateIndexMaturity(Currency&amp;"ibor"&amp;Tenor,BB1112,Trigger)</f>
        <v>47330</v>
      </c>
      <c r="BD1112" s="246">
        <f>_xll.qlIndexFixing($AD$5,BA1112,TRUE,_xll.ohTrigger(Trigger,Trigger6M))</f>
        <v>2.2908208825369814E-2</v>
      </c>
      <c r="BE1112" s="246" t="e">
        <f>IFERROR(_xll.qlIndexFixing($BF$1,BA1112,,_xll.ohTrigger(Trigger,Trigger6M)),#N/A)</f>
        <v>#N/A</v>
      </c>
    </row>
    <row r="1113" spans="52:57" ht="11.25" customHeight="1" x14ac:dyDescent="0.25">
      <c r="AZ1113" s="102" t="s">
        <v>83</v>
      </c>
      <c r="BA1113" s="101">
        <f>_xll.qlInterestRateIndexFixingDate(Currency&amp;"ibor"&amp;Tenor,BB1113,Trigger)</f>
        <v>47154</v>
      </c>
      <c r="BB1113" s="101">
        <f>_xll.qlCalendarAdvance(Calendar,BB1112,AZ1113,"f",,Trigger)</f>
        <v>47156</v>
      </c>
      <c r="BC1113" s="101">
        <f>_xll.qlInterestRateIndexMaturity(Currency&amp;"ibor"&amp;Tenor,BB1113,Trigger)</f>
        <v>47337</v>
      </c>
      <c r="BD1113" s="246">
        <f>_xll.qlIndexFixing($AD$5,BA1113,TRUE,_xll.ohTrigger(Trigger,Trigger6M))</f>
        <v>2.288138463285222E-2</v>
      </c>
      <c r="BE1113" s="246" t="e">
        <f>IFERROR(_xll.qlIndexFixing($BF$1,BA1113,,_xll.ohTrigger(Trigger,Trigger6M)),#N/A)</f>
        <v>#N/A</v>
      </c>
    </row>
    <row r="1114" spans="52:57" ht="11.25" customHeight="1" x14ac:dyDescent="0.25">
      <c r="AZ1114" s="102" t="s">
        <v>83</v>
      </c>
      <c r="BA1114" s="101">
        <f>_xll.qlInterestRateIndexFixingDate(Currency&amp;"ibor"&amp;Tenor,BB1114,Trigger)</f>
        <v>47161</v>
      </c>
      <c r="BB1114" s="101">
        <f>_xll.qlCalendarAdvance(Calendar,BB1113,AZ1114,"f",,Trigger)</f>
        <v>47163</v>
      </c>
      <c r="BC1114" s="101">
        <f>_xll.qlInterestRateIndexMaturity(Currency&amp;"ibor"&amp;Tenor,BB1114,Trigger)</f>
        <v>47344</v>
      </c>
      <c r="BD1114" s="246">
        <f>_xll.qlIndexFixing($AD$5,BA1114,TRUE,_xll.ohTrigger(Trigger,Trigger6M))</f>
        <v>2.2854419915113999E-2</v>
      </c>
      <c r="BE1114" s="246" t="e">
        <f>IFERROR(_xll.qlIndexFixing($BF$1,BA1114,,_xll.ohTrigger(Trigger,Trigger6M)),#N/A)</f>
        <v>#N/A</v>
      </c>
    </row>
    <row r="1115" spans="52:57" ht="11.25" customHeight="1" x14ac:dyDescent="0.25">
      <c r="AZ1115" s="102" t="s">
        <v>83</v>
      </c>
      <c r="BA1115" s="101">
        <f>_xll.qlInterestRateIndexFixingDate(Currency&amp;"ibor"&amp;Tenor,BB1115,Trigger)</f>
        <v>47168</v>
      </c>
      <c r="BB1115" s="101">
        <f>_xll.qlCalendarAdvance(Calendar,BB1114,AZ1115,"f",,Trigger)</f>
        <v>47170</v>
      </c>
      <c r="BC1115" s="101">
        <f>_xll.qlInterestRateIndexMaturity(Currency&amp;"ibor"&amp;Tenor,BB1115,Trigger)</f>
        <v>47351</v>
      </c>
      <c r="BD1115" s="246">
        <f>_xll.qlIndexFixing($AD$5,BA1115,TRUE,_xll.ohTrigger(Trigger,Trigger6M))</f>
        <v>2.282731467781603E-2</v>
      </c>
      <c r="BE1115" s="246" t="e">
        <f>IFERROR(_xll.qlIndexFixing($BF$1,BA1115,,_xll.ohTrigger(Trigger,Trigger6M)),#N/A)</f>
        <v>#N/A</v>
      </c>
    </row>
    <row r="1116" spans="52:57" ht="11.25" customHeight="1" x14ac:dyDescent="0.25">
      <c r="AZ1116" s="102" t="s">
        <v>83</v>
      </c>
      <c r="BA1116" s="101">
        <f>_xll.qlInterestRateIndexFixingDate(Currency&amp;"ibor"&amp;Tenor,BB1116,Trigger)</f>
        <v>47175</v>
      </c>
      <c r="BB1116" s="101">
        <f>_xll.qlCalendarAdvance(Calendar,BB1115,AZ1116,"f",,Trigger)</f>
        <v>47177</v>
      </c>
      <c r="BC1116" s="101">
        <f>_xll.qlInterestRateIndexMaturity(Currency&amp;"ibor"&amp;Tenor,BB1116,Trigger)</f>
        <v>47361</v>
      </c>
      <c r="BD1116" s="246">
        <f>_xll.qlIndexFixing($AD$5,BA1116,TRUE,_xll.ohTrigger(Trigger,Trigger6M))</f>
        <v>2.2789765942728728E-2</v>
      </c>
      <c r="BE1116" s="246" t="e">
        <f>IFERROR(_xll.qlIndexFixing($BF$1,BA1116,,_xll.ohTrigger(Trigger,Trigger6M)),#N/A)</f>
        <v>#N/A</v>
      </c>
    </row>
    <row r="1117" spans="52:57" ht="11.25" customHeight="1" x14ac:dyDescent="0.25">
      <c r="AZ1117" s="102" t="s">
        <v>83</v>
      </c>
      <c r="BA1117" s="101">
        <f>_xll.qlInterestRateIndexFixingDate(Currency&amp;"ibor"&amp;Tenor,BB1117,Trigger)</f>
        <v>47182</v>
      </c>
      <c r="BB1117" s="101">
        <f>_xll.qlCalendarAdvance(Calendar,BB1116,AZ1117,"f",,Trigger)</f>
        <v>47184</v>
      </c>
      <c r="BC1117" s="101">
        <f>_xll.qlInterestRateIndexMaturity(Currency&amp;"ibor"&amp;Tenor,BB1117,Trigger)</f>
        <v>47368</v>
      </c>
      <c r="BD1117" s="246">
        <f>_xll.qlIndexFixing($AD$5,BA1117,TRUE,_xll.ohTrigger(Trigger,Trigger6M))</f>
        <v>2.2763167427361532E-2</v>
      </c>
      <c r="BE1117" s="246" t="e">
        <f>IFERROR(_xll.qlIndexFixing($BF$1,BA1117,,_xll.ohTrigger(Trigger,Trigger6M)),#N/A)</f>
        <v>#N/A</v>
      </c>
    </row>
    <row r="1118" spans="52:57" ht="11.25" customHeight="1" x14ac:dyDescent="0.25">
      <c r="AZ1118" s="102" t="s">
        <v>83</v>
      </c>
      <c r="BA1118" s="101">
        <f>_xll.qlInterestRateIndexFixingDate(Currency&amp;"ibor"&amp;Tenor,BB1118,Trigger)</f>
        <v>47189</v>
      </c>
      <c r="BB1118" s="101">
        <f>_xll.qlCalendarAdvance(Calendar,BB1117,AZ1118,"f",,Trigger)</f>
        <v>47191</v>
      </c>
      <c r="BC1118" s="101">
        <f>_xll.qlInterestRateIndexMaturity(Currency&amp;"ibor"&amp;Tenor,BB1118,Trigger)</f>
        <v>47375</v>
      </c>
      <c r="BD1118" s="246">
        <f>_xll.qlIndexFixing($AD$5,BA1118,TRUE,_xll.ohTrigger(Trigger,Trigger6M))</f>
        <v>2.2736430665735552E-2</v>
      </c>
      <c r="BE1118" s="246" t="e">
        <f>IFERROR(_xll.qlIndexFixing($BF$1,BA1118,,_xll.ohTrigger(Trigger,Trigger6M)),#N/A)</f>
        <v>#N/A</v>
      </c>
    </row>
    <row r="1119" spans="52:57" ht="11.25" customHeight="1" x14ac:dyDescent="0.25">
      <c r="AZ1119" s="102" t="s">
        <v>83</v>
      </c>
      <c r="BA1119" s="101">
        <f>_xll.qlInterestRateIndexFixingDate(Currency&amp;"ibor"&amp;Tenor,BB1119,Trigger)</f>
        <v>47196</v>
      </c>
      <c r="BB1119" s="101">
        <f>_xll.qlCalendarAdvance(Calendar,BB1118,AZ1119,"f",,Trigger)</f>
        <v>47198</v>
      </c>
      <c r="BC1119" s="101">
        <f>_xll.qlInterestRateIndexMaturity(Currency&amp;"ibor"&amp;Tenor,BB1119,Trigger)</f>
        <v>47382</v>
      </c>
      <c r="BD1119" s="246">
        <f>_xll.qlIndexFixing($AD$5,BA1119,TRUE,_xll.ohTrigger(Trigger,Trigger6M))</f>
        <v>2.2709555663462378E-2</v>
      </c>
      <c r="BE1119" s="246" t="e">
        <f>IFERROR(_xll.qlIndexFixing($BF$1,BA1119,,_xll.ohTrigger(Trigger,Trigger6M)),#N/A)</f>
        <v>#N/A</v>
      </c>
    </row>
    <row r="1120" spans="52:57" ht="11.25" customHeight="1" x14ac:dyDescent="0.25">
      <c r="AZ1120" s="102" t="s">
        <v>83</v>
      </c>
      <c r="BA1120" s="101">
        <f>_xll.qlInterestRateIndexFixingDate(Currency&amp;"ibor"&amp;Tenor,BB1120,Trigger)</f>
        <v>47203</v>
      </c>
      <c r="BB1120" s="101">
        <f>_xll.qlCalendarAdvance(Calendar,BB1119,AZ1120,"f",,Trigger)</f>
        <v>47205</v>
      </c>
      <c r="BC1120" s="101">
        <f>_xll.qlInterestRateIndexMaturity(Currency&amp;"ibor"&amp;Tenor,BB1120,Trigger)</f>
        <v>47389</v>
      </c>
      <c r="BD1120" s="246">
        <f>_xll.qlIndexFixing($AD$5,BA1120,TRUE,_xll.ohTrigger(Trigger,Trigger6M))</f>
        <v>2.2682542426184022E-2</v>
      </c>
      <c r="BE1120" s="246" t="e">
        <f>IFERROR(_xll.qlIndexFixing($BF$1,BA1120,,_xll.ohTrigger(Trigger,Trigger6M)),#N/A)</f>
        <v>#N/A</v>
      </c>
    </row>
    <row r="1121" spans="52:57" ht="11.25" customHeight="1" x14ac:dyDescent="0.25">
      <c r="AZ1121" s="102" t="s">
        <v>83</v>
      </c>
      <c r="BA1121" s="101">
        <f>_xll.qlInterestRateIndexFixingDate(Currency&amp;"ibor"&amp;Tenor,BB1121,Trigger)</f>
        <v>47206</v>
      </c>
      <c r="BB1121" s="101">
        <f>_xll.qlCalendarAdvance(Calendar,BB1120,AZ1121,"f",,Trigger)</f>
        <v>47212</v>
      </c>
      <c r="BC1121" s="101">
        <f>_xll.qlInterestRateIndexMaturity(Currency&amp;"ibor"&amp;Tenor,BB1121,Trigger)</f>
        <v>47395</v>
      </c>
      <c r="BD1121" s="246">
        <f>_xll.qlIndexFixing($AD$5,BA1121,TRUE,_xll.ohTrigger(Trigger,Trigger6M))</f>
        <v>2.2657457742260662E-2</v>
      </c>
      <c r="BE1121" s="246" t="e">
        <f>IFERROR(_xll.qlIndexFixing($BF$1,BA1121,,_xll.ohTrigger(Trigger,Trigger6M)),#N/A)</f>
        <v>#N/A</v>
      </c>
    </row>
    <row r="1122" spans="52:57" ht="11.25" customHeight="1" x14ac:dyDescent="0.25">
      <c r="AZ1122" s="102" t="s">
        <v>83</v>
      </c>
      <c r="BA1122" s="101">
        <f>_xll.qlInterestRateIndexFixingDate(Currency&amp;"ibor"&amp;Tenor,BB1122,Trigger)</f>
        <v>47217</v>
      </c>
      <c r="BB1122" s="101">
        <f>_xll.qlCalendarAdvance(Calendar,BB1121,AZ1122,"f",,Trigger)</f>
        <v>47219</v>
      </c>
      <c r="BC1122" s="101">
        <f>_xll.qlInterestRateIndexMaturity(Currency&amp;"ibor"&amp;Tenor,BB1122,Trigger)</f>
        <v>47402</v>
      </c>
      <c r="BD1122" s="246">
        <f>_xll.qlIndexFixing($AD$5,BA1122,TRUE,_xll.ohTrigger(Trigger,Trigger6M))</f>
        <v>2.2629904607971103E-2</v>
      </c>
      <c r="BE1122" s="246" t="e">
        <f>IFERROR(_xll.qlIndexFixing($BF$1,BA1122,,_xll.ohTrigger(Trigger,Trigger6M)),#N/A)</f>
        <v>#N/A</v>
      </c>
    </row>
    <row r="1123" spans="52:57" ht="11.25" customHeight="1" x14ac:dyDescent="0.25">
      <c r="AZ1123" s="102" t="s">
        <v>83</v>
      </c>
      <c r="BA1123" s="101">
        <f>_xll.qlInterestRateIndexFixingDate(Currency&amp;"ibor"&amp;Tenor,BB1123,Trigger)</f>
        <v>47224</v>
      </c>
      <c r="BB1123" s="101">
        <f>_xll.qlCalendarAdvance(Calendar,BB1122,AZ1123,"f",,Trigger)</f>
        <v>47226</v>
      </c>
      <c r="BC1123" s="101">
        <f>_xll.qlInterestRateIndexMaturity(Currency&amp;"ibor"&amp;Tenor,BB1123,Trigger)</f>
        <v>47409</v>
      </c>
      <c r="BD1123" s="246">
        <f>_xll.qlIndexFixing($AD$5,BA1123,TRUE,_xll.ohTrigger(Trigger,Trigger6M))</f>
        <v>2.2602212512207523E-2</v>
      </c>
      <c r="BE1123" s="246" t="e">
        <f>IFERROR(_xll.qlIndexFixing($BF$1,BA1123,,_xll.ohTrigger(Trigger,Trigger6M)),#N/A)</f>
        <v>#N/A</v>
      </c>
    </row>
    <row r="1124" spans="52:57" ht="11.25" customHeight="1" x14ac:dyDescent="0.25">
      <c r="AZ1124" s="102" t="s">
        <v>83</v>
      </c>
      <c r="BA1124" s="101">
        <f>_xll.qlInterestRateIndexFixingDate(Currency&amp;"ibor"&amp;Tenor,BB1124,Trigger)</f>
        <v>47231</v>
      </c>
      <c r="BB1124" s="101">
        <f>_xll.qlCalendarAdvance(Calendar,BB1123,AZ1124,"f",,Trigger)</f>
        <v>47233</v>
      </c>
      <c r="BC1124" s="101">
        <f>_xll.qlInterestRateIndexMaturity(Currency&amp;"ibor"&amp;Tenor,BB1124,Trigger)</f>
        <v>47416</v>
      </c>
      <c r="BD1124" s="246">
        <f>_xll.qlIndexFixing($AD$5,BA1124,TRUE,_xll.ohTrigger(Trigger,Trigger6M))</f>
        <v>2.2574381460782101E-2</v>
      </c>
      <c r="BE1124" s="246" t="e">
        <f>IFERROR(_xll.qlIndexFixing($BF$1,BA1124,,_xll.ohTrigger(Trigger,Trigger6M)),#N/A)</f>
        <v>#N/A</v>
      </c>
    </row>
    <row r="1125" spans="52:57" ht="11.25" customHeight="1" x14ac:dyDescent="0.25">
      <c r="AZ1125" s="102" t="s">
        <v>83</v>
      </c>
      <c r="BA1125" s="101">
        <f>_xll.qlInterestRateIndexFixingDate(Currency&amp;"ibor"&amp;Tenor,BB1125,Trigger)</f>
        <v>47235</v>
      </c>
      <c r="BB1125" s="101">
        <f>_xll.qlCalendarAdvance(Calendar,BB1124,AZ1125,"f",,Trigger)</f>
        <v>47240</v>
      </c>
      <c r="BC1125" s="101">
        <f>_xll.qlInterestRateIndexMaturity(Currency&amp;"ibor"&amp;Tenor,BB1125,Trigger)</f>
        <v>47424</v>
      </c>
      <c r="BD1125" s="246">
        <f>_xll.qlIndexFixing($AD$5,BA1125,TRUE,_xll.ohTrigger(Trigger,Trigger6M))</f>
        <v>2.2545402914172365E-2</v>
      </c>
      <c r="BE1125" s="246" t="e">
        <f>IFERROR(_xll.qlIndexFixing($BF$1,BA1125,,_xll.ohTrigger(Trigger,Trigger6M)),#N/A)</f>
        <v>#N/A</v>
      </c>
    </row>
    <row r="1126" spans="52:57" ht="11.25" customHeight="1" x14ac:dyDescent="0.25">
      <c r="AZ1126" s="102" t="s">
        <v>83</v>
      </c>
      <c r="BA1126" s="101">
        <f>_xll.qlInterestRateIndexFixingDate(Currency&amp;"ibor"&amp;Tenor,BB1126,Trigger)</f>
        <v>47245</v>
      </c>
      <c r="BB1126" s="101">
        <f>_xll.qlCalendarAdvance(Calendar,BB1125,AZ1126,"f",,Trigger)</f>
        <v>47247</v>
      </c>
      <c r="BC1126" s="101">
        <f>_xll.qlInterestRateIndexMaturity(Currency&amp;"ibor"&amp;Tenor,BB1126,Trigger)</f>
        <v>47431</v>
      </c>
      <c r="BD1126" s="246">
        <f>_xll.qlIndexFixing($AD$5,BA1126,TRUE,_xll.ohTrigger(Trigger,Trigger6M))</f>
        <v>2.2517560386944691E-2</v>
      </c>
      <c r="BE1126" s="246" t="e">
        <f>IFERROR(_xll.qlIndexFixing($BF$1,BA1126,,_xll.ohTrigger(Trigger,Trigger6M)),#N/A)</f>
        <v>#N/A</v>
      </c>
    </row>
    <row r="1127" spans="52:57" ht="11.25" customHeight="1" x14ac:dyDescent="0.25">
      <c r="AZ1127" s="102" t="s">
        <v>83</v>
      </c>
      <c r="BA1127" s="101">
        <f>_xll.qlInterestRateIndexFixingDate(Currency&amp;"ibor"&amp;Tenor,BB1127,Trigger)</f>
        <v>47252</v>
      </c>
      <c r="BB1127" s="101">
        <f>_xll.qlCalendarAdvance(Calendar,BB1126,AZ1127,"f",,Trigger)</f>
        <v>47254</v>
      </c>
      <c r="BC1127" s="101">
        <f>_xll.qlInterestRateIndexMaturity(Currency&amp;"ibor"&amp;Tenor,BB1127,Trigger)</f>
        <v>47438</v>
      </c>
      <c r="BD1127" s="246">
        <f>_xll.qlIndexFixing($AD$5,BA1127,TRUE,_xll.ohTrigger(Trigger,Trigger6M))</f>
        <v>2.2489579665009599E-2</v>
      </c>
      <c r="BE1127" s="246" t="e">
        <f>IFERROR(_xll.qlIndexFixing($BF$1,BA1127,,_xll.ohTrigger(Trigger,Trigger6M)),#N/A)</f>
        <v>#N/A</v>
      </c>
    </row>
    <row r="1128" spans="52:57" ht="11.25" customHeight="1" x14ac:dyDescent="0.25">
      <c r="AZ1128" s="102" t="s">
        <v>83</v>
      </c>
      <c r="BA1128" s="101">
        <f>_xll.qlInterestRateIndexFixingDate(Currency&amp;"ibor"&amp;Tenor,BB1128,Trigger)</f>
        <v>47259</v>
      </c>
      <c r="BB1128" s="101">
        <f>_xll.qlCalendarAdvance(Calendar,BB1127,AZ1128,"f",,Trigger)</f>
        <v>47261</v>
      </c>
      <c r="BC1128" s="101">
        <f>_xll.qlInterestRateIndexMaturity(Currency&amp;"ibor"&amp;Tenor,BB1128,Trigger)</f>
        <v>47445</v>
      </c>
      <c r="BD1128" s="246">
        <f>_xll.qlIndexFixing($AD$5,BA1128,TRUE,_xll.ohTrigger(Trigger,Trigger6M))</f>
        <v>2.2461460754239351E-2</v>
      </c>
      <c r="BE1128" s="246" t="e">
        <f>IFERROR(_xll.qlIndexFixing($BF$1,BA1128,,_xll.ohTrigger(Trigger,Trigger6M)),#N/A)</f>
        <v>#N/A</v>
      </c>
    </row>
    <row r="1129" spans="52:57" ht="11.25" customHeight="1" x14ac:dyDescent="0.25">
      <c r="AZ1129" s="102" t="s">
        <v>83</v>
      </c>
      <c r="BA1129" s="101">
        <f>_xll.qlInterestRateIndexFixingDate(Currency&amp;"ibor"&amp;Tenor,BB1129,Trigger)</f>
        <v>47266</v>
      </c>
      <c r="BB1129" s="101">
        <f>_xll.qlCalendarAdvance(Calendar,BB1128,AZ1129,"f",,Trigger)</f>
        <v>47268</v>
      </c>
      <c r="BC1129" s="101">
        <f>_xll.qlInterestRateIndexMaturity(Currency&amp;"ibor"&amp;Tenor,BB1129,Trigger)</f>
        <v>47452</v>
      </c>
      <c r="BD1129" s="246">
        <f>_xll.qlIndexFixing($AD$5,BA1129,TRUE,_xll.ohTrigger(Trigger,Trigger6M))</f>
        <v>2.2433203660536614E-2</v>
      </c>
      <c r="BE1129" s="246" t="e">
        <f>IFERROR(_xll.qlIndexFixing($BF$1,BA1129,,_xll.ohTrigger(Trigger,Trigger6M)),#N/A)</f>
        <v>#N/A</v>
      </c>
    </row>
    <row r="1130" spans="52:57" ht="11.25" customHeight="1" x14ac:dyDescent="0.25">
      <c r="AZ1130" s="102" t="s">
        <v>83</v>
      </c>
      <c r="BA1130" s="101">
        <f>_xll.qlInterestRateIndexFixingDate(Currency&amp;"ibor"&amp;Tenor,BB1130,Trigger)</f>
        <v>47273</v>
      </c>
      <c r="BB1130" s="101">
        <f>_xll.qlCalendarAdvance(Calendar,BB1129,AZ1130,"f",,Trigger)</f>
        <v>47275</v>
      </c>
      <c r="BC1130" s="101">
        <f>_xll.qlInterestRateIndexMaturity(Currency&amp;"ibor"&amp;Tenor,BB1130,Trigger)</f>
        <v>47458</v>
      </c>
      <c r="BD1130" s="246">
        <f>_xll.qlIndexFixing($AD$5,BA1130,TRUE,_xll.ohTrigger(Trigger,Trigger6M))</f>
        <v>2.2404477412477478E-2</v>
      </c>
      <c r="BE1130" s="246" t="e">
        <f>IFERROR(_xll.qlIndexFixing($BF$1,BA1130,,_xll.ohTrigger(Trigger,Trigger6M)),#N/A)</f>
        <v>#N/A</v>
      </c>
    </row>
    <row r="1131" spans="52:57" ht="11.25" customHeight="1" x14ac:dyDescent="0.25">
      <c r="AZ1131" s="102" t="s">
        <v>83</v>
      </c>
      <c r="BA1131" s="101">
        <f>_xll.qlInterestRateIndexFixingDate(Currency&amp;"ibor"&amp;Tenor,BB1131,Trigger)</f>
        <v>47280</v>
      </c>
      <c r="BB1131" s="101">
        <f>_xll.qlCalendarAdvance(Calendar,BB1130,AZ1131,"f",,Trigger)</f>
        <v>47282</v>
      </c>
      <c r="BC1131" s="101">
        <f>_xll.qlInterestRateIndexMaturity(Currency&amp;"ibor"&amp;Tenor,BB1131,Trigger)</f>
        <v>47465</v>
      </c>
      <c r="BD1131" s="246">
        <f>_xll.qlIndexFixing($AD$5,BA1131,TRUE,_xll.ohTrigger(Trigger,Trigger6M))</f>
        <v>2.2375673836605946E-2</v>
      </c>
      <c r="BE1131" s="246" t="e">
        <f>IFERROR(_xll.qlIndexFixing($BF$1,BA1131,,_xll.ohTrigger(Trigger,Trigger6M)),#N/A)</f>
        <v>#N/A</v>
      </c>
    </row>
    <row r="1132" spans="52:57" ht="11.25" customHeight="1" x14ac:dyDescent="0.25">
      <c r="AZ1132" s="102" t="s">
        <v>83</v>
      </c>
      <c r="BA1132" s="101">
        <f>_xll.qlInterestRateIndexFixingDate(Currency&amp;"ibor"&amp;Tenor,BB1132,Trigger)</f>
        <v>47287</v>
      </c>
      <c r="BB1132" s="101">
        <f>_xll.qlCalendarAdvance(Calendar,BB1131,AZ1132,"f",,Trigger)</f>
        <v>47289</v>
      </c>
      <c r="BC1132" s="101">
        <f>_xll.qlInterestRateIndexMaturity(Currency&amp;"ibor"&amp;Tenor,BB1132,Trigger)</f>
        <v>47472</v>
      </c>
      <c r="BD1132" s="246">
        <f>_xll.qlIndexFixing($AD$5,BA1132,TRUE,_xll.ohTrigger(Trigger,Trigger6M))</f>
        <v>2.2346731352618367E-2</v>
      </c>
      <c r="BE1132" s="246" t="e">
        <f>IFERROR(_xll.qlIndexFixing($BF$1,BA1132,,_xll.ohTrigger(Trigger,Trigger6M)),#N/A)</f>
        <v>#N/A</v>
      </c>
    </row>
    <row r="1133" spans="52:57" ht="11.25" customHeight="1" x14ac:dyDescent="0.25">
      <c r="AZ1133" s="102" t="s">
        <v>83</v>
      </c>
      <c r="BA1133" s="101">
        <f>_xll.qlInterestRateIndexFixingDate(Currency&amp;"ibor"&amp;Tenor,BB1133,Trigger)</f>
        <v>47294</v>
      </c>
      <c r="BB1133" s="101">
        <f>_xll.qlCalendarAdvance(Calendar,BB1132,AZ1133,"f",,Trigger)</f>
        <v>47296</v>
      </c>
      <c r="BC1133" s="101">
        <f>_xll.qlInterestRateIndexMaturity(Currency&amp;"ibor"&amp;Tenor,BB1133,Trigger)</f>
        <v>47479</v>
      </c>
      <c r="BD1133" s="246">
        <f>_xll.qlIndexFixing($AD$5,BA1133,TRUE,_xll.ohTrigger(Trigger,Trigger6M))</f>
        <v>2.2317649966589446E-2</v>
      </c>
      <c r="BE1133" s="246" t="e">
        <f>IFERROR(_xll.qlIndexFixing($BF$1,BA1133,,_xll.ohTrigger(Trigger,Trigger6M)),#N/A)</f>
        <v>#N/A</v>
      </c>
    </row>
    <row r="1134" spans="52:57" ht="11.25" customHeight="1" x14ac:dyDescent="0.25">
      <c r="AZ1134" s="102" t="s">
        <v>83</v>
      </c>
      <c r="BA1134" s="101">
        <f>_xll.qlInterestRateIndexFixingDate(Currency&amp;"ibor"&amp;Tenor,BB1134,Trigger)</f>
        <v>47301</v>
      </c>
      <c r="BB1134" s="101">
        <f>_xll.qlCalendarAdvance(Calendar,BB1133,AZ1134,"f",,Trigger)</f>
        <v>47303</v>
      </c>
      <c r="BC1134" s="101">
        <f>_xll.qlInterestRateIndexMaturity(Currency&amp;"ibor"&amp;Tenor,BB1134,Trigger)</f>
        <v>47487</v>
      </c>
      <c r="BD1134" s="246">
        <f>_xll.qlIndexFixing($AD$5,BA1134,TRUE,_xll.ohTrigger(Trigger,Trigger6M))</f>
        <v>2.2289845656613117E-2</v>
      </c>
      <c r="BE1134" s="246" t="e">
        <f>IFERROR(_xll.qlIndexFixing($BF$1,BA1134,,_xll.ohTrigger(Trigger,Trigger6M)),#N/A)</f>
        <v>#N/A</v>
      </c>
    </row>
    <row r="1135" spans="52:57" ht="11.25" customHeight="1" x14ac:dyDescent="0.25">
      <c r="AZ1135" s="102" t="s">
        <v>83</v>
      </c>
      <c r="BA1135" s="101">
        <f>_xll.qlInterestRateIndexFixingDate(Currency&amp;"ibor"&amp;Tenor,BB1135,Trigger)</f>
        <v>47308</v>
      </c>
      <c r="BB1135" s="101">
        <f>_xll.qlCalendarAdvance(Calendar,BB1134,AZ1135,"f",,Trigger)</f>
        <v>47310</v>
      </c>
      <c r="BC1135" s="101">
        <f>_xll.qlInterestRateIndexMaturity(Currency&amp;"ibor"&amp;Tenor,BB1135,Trigger)</f>
        <v>47494</v>
      </c>
      <c r="BD1135" s="246">
        <f>_xll.qlIndexFixing($AD$5,BA1135,TRUE,_xll.ohTrigger(Trigger,Trigger6M))</f>
        <v>2.2260759590868935E-2</v>
      </c>
      <c r="BE1135" s="246" t="e">
        <f>IFERROR(_xll.qlIndexFixing($BF$1,BA1135,,_xll.ohTrigger(Trigger,Trigger6M)),#N/A)</f>
        <v>#N/A</v>
      </c>
    </row>
    <row r="1136" spans="52:57" ht="11.25" customHeight="1" x14ac:dyDescent="0.25">
      <c r="AZ1136" s="102" t="s">
        <v>83</v>
      </c>
      <c r="BA1136" s="101">
        <f>_xll.qlInterestRateIndexFixingDate(Currency&amp;"ibor"&amp;Tenor,BB1136,Trigger)</f>
        <v>47315</v>
      </c>
      <c r="BB1136" s="101">
        <f>_xll.qlCalendarAdvance(Calendar,BB1135,AZ1136,"f",,Trigger)</f>
        <v>47317</v>
      </c>
      <c r="BC1136" s="101">
        <f>_xll.qlInterestRateIndexMaturity(Currency&amp;"ibor"&amp;Tenor,BB1136,Trigger)</f>
        <v>47501</v>
      </c>
      <c r="BD1136" s="246">
        <f>_xll.qlIndexFixing($AD$5,BA1136,TRUE,_xll.ohTrigger(Trigger,Trigger6M))</f>
        <v>2.2231535384313352E-2</v>
      </c>
      <c r="BE1136" s="246" t="e">
        <f>IFERROR(_xll.qlIndexFixing($BF$1,BA1136,,_xll.ohTrigger(Trigger,Trigger6M)),#N/A)</f>
        <v>#N/A</v>
      </c>
    </row>
    <row r="1137" spans="52:57" ht="11.25" customHeight="1" x14ac:dyDescent="0.25">
      <c r="AZ1137" s="102" t="s">
        <v>83</v>
      </c>
      <c r="BA1137" s="101">
        <f>_xll.qlInterestRateIndexFixingDate(Currency&amp;"ibor"&amp;Tenor,BB1137,Trigger)</f>
        <v>47322</v>
      </c>
      <c r="BB1137" s="101">
        <f>_xll.qlCalendarAdvance(Calendar,BB1136,AZ1137,"f",,Trigger)</f>
        <v>47324</v>
      </c>
      <c r="BC1137" s="101">
        <f>_xll.qlInterestRateIndexMaturity(Currency&amp;"ibor"&amp;Tenor,BB1137,Trigger)</f>
        <v>47508</v>
      </c>
      <c r="BD1137" s="246">
        <f>_xll.qlIndexFixing($AD$5,BA1137,TRUE,_xll.ohTrigger(Trigger,Trigger6M))</f>
        <v>2.2209408195579889E-2</v>
      </c>
      <c r="BE1137" s="246" t="e">
        <f>IFERROR(_xll.qlIndexFixing($BF$1,BA1137,,_xll.ohTrigger(Trigger,Trigger6M)),#N/A)</f>
        <v>#N/A</v>
      </c>
    </row>
    <row r="1138" spans="52:57" ht="11.25" customHeight="1" x14ac:dyDescent="0.25">
      <c r="AZ1138" s="102" t="s">
        <v>83</v>
      </c>
      <c r="BA1138" s="101">
        <f>_xll.qlInterestRateIndexFixingDate(Currency&amp;"ibor"&amp;Tenor,BB1138,Trigger)</f>
        <v>47329</v>
      </c>
      <c r="BB1138" s="101">
        <f>_xll.qlCalendarAdvance(Calendar,BB1137,AZ1138,"f",,Trigger)</f>
        <v>47331</v>
      </c>
      <c r="BC1138" s="101">
        <f>_xll.qlInterestRateIndexMaturity(Currency&amp;"ibor"&amp;Tenor,BB1138,Trigger)</f>
        <v>47515</v>
      </c>
      <c r="BD1138" s="246">
        <f>_xll.qlIndexFixing($AD$5,BA1138,TRUE,_xll.ohTrigger(Trigger,Trigger6M))</f>
        <v>2.2230632852992371E-2</v>
      </c>
      <c r="BE1138" s="246" t="e">
        <f>IFERROR(_xll.qlIndexFixing($BF$1,BA1138,,_xll.ohTrigger(Trigger,Trigger6M)),#N/A)</f>
        <v>#N/A</v>
      </c>
    </row>
    <row r="1139" spans="52:57" ht="11.25" customHeight="1" x14ac:dyDescent="0.25">
      <c r="AZ1139" s="102" t="s">
        <v>83</v>
      </c>
      <c r="BA1139" s="101">
        <f>_xll.qlInterestRateIndexFixingDate(Currency&amp;"ibor"&amp;Tenor,BB1139,Trigger)</f>
        <v>47336</v>
      </c>
      <c r="BB1139" s="101">
        <f>_xll.qlCalendarAdvance(Calendar,BB1138,AZ1139,"f",,Trigger)</f>
        <v>47338</v>
      </c>
      <c r="BC1139" s="101">
        <f>_xll.qlInterestRateIndexMaturity(Currency&amp;"ibor"&amp;Tenor,BB1139,Trigger)</f>
        <v>47522</v>
      </c>
      <c r="BD1139" s="246">
        <f>_xll.qlIndexFixing($AD$5,BA1139,TRUE,_xll.ohTrigger(Trigger,Trigger6M))</f>
        <v>2.2251857738068825E-2</v>
      </c>
      <c r="BE1139" s="246" t="e">
        <f>IFERROR(_xll.qlIndexFixing($BF$1,BA1139,,_xll.ohTrigger(Trigger,Trigger6M)),#N/A)</f>
        <v>#N/A</v>
      </c>
    </row>
    <row r="1140" spans="52:57" ht="11.25" customHeight="1" x14ac:dyDescent="0.25">
      <c r="AZ1140" s="102" t="s">
        <v>83</v>
      </c>
      <c r="BA1140" s="101">
        <f>_xll.qlInterestRateIndexFixingDate(Currency&amp;"ibor"&amp;Tenor,BB1140,Trigger)</f>
        <v>47343</v>
      </c>
      <c r="BB1140" s="101">
        <f>_xll.qlCalendarAdvance(Calendar,BB1139,AZ1140,"f",,Trigger)</f>
        <v>47345</v>
      </c>
      <c r="BC1140" s="101">
        <f>_xll.qlInterestRateIndexMaturity(Currency&amp;"ibor"&amp;Tenor,BB1140,Trigger)</f>
        <v>47529</v>
      </c>
      <c r="BD1140" s="246">
        <f>_xll.qlIndexFixing($AD$5,BA1140,TRUE,_xll.ohTrigger(Trigger,Trigger6M))</f>
        <v>2.2273082850811862E-2</v>
      </c>
      <c r="BE1140" s="246" t="e">
        <f>IFERROR(_xll.qlIndexFixing($BF$1,BA1140,,_xll.ohTrigger(Trigger,Trigger6M)),#N/A)</f>
        <v>#N/A</v>
      </c>
    </row>
    <row r="1141" spans="52:57" ht="11.25" customHeight="1" x14ac:dyDescent="0.25">
      <c r="AZ1141" s="102" t="s">
        <v>83</v>
      </c>
      <c r="BA1141" s="101">
        <f>_xll.qlInterestRateIndexFixingDate(Currency&amp;"ibor"&amp;Tenor,BB1141,Trigger)</f>
        <v>47350</v>
      </c>
      <c r="BB1141" s="101">
        <f>_xll.qlCalendarAdvance(Calendar,BB1140,AZ1141,"f",,Trigger)</f>
        <v>47352</v>
      </c>
      <c r="BC1141" s="101">
        <f>_xll.qlInterestRateIndexMaturity(Currency&amp;"ibor"&amp;Tenor,BB1141,Trigger)</f>
        <v>47536</v>
      </c>
      <c r="BD1141" s="246">
        <f>_xll.qlIndexFixing($AD$5,BA1141,TRUE,_xll.ohTrigger(Trigger,Trigger6M))</f>
        <v>2.2294308191224521E-2</v>
      </c>
      <c r="BE1141" s="246" t="e">
        <f>IFERROR(_xll.qlIndexFixing($BF$1,BA1141,,_xll.ohTrigger(Trigger,Trigger6M)),#N/A)</f>
        <v>#N/A</v>
      </c>
    </row>
    <row r="1142" spans="52:57" ht="11.25" customHeight="1" x14ac:dyDescent="0.25">
      <c r="AZ1142" s="102" t="s">
        <v>83</v>
      </c>
      <c r="BA1142" s="101">
        <f>_xll.qlInterestRateIndexFixingDate(Currency&amp;"ibor"&amp;Tenor,BB1142,Trigger)</f>
        <v>47357</v>
      </c>
      <c r="BB1142" s="101">
        <f>_xll.qlCalendarAdvance(Calendar,BB1141,AZ1142,"f",,Trigger)</f>
        <v>47359</v>
      </c>
      <c r="BC1142" s="101">
        <f>_xll.qlInterestRateIndexMaturity(Currency&amp;"ibor"&amp;Tenor,BB1142,Trigger)</f>
        <v>47542</v>
      </c>
      <c r="BD1142" s="246">
        <f>_xll.qlIndexFixing($AD$5,BA1142,TRUE,_xll.ohTrigger(Trigger,Trigger6M))</f>
        <v>2.231332871891107E-2</v>
      </c>
      <c r="BE1142" s="246" t="e">
        <f>IFERROR(_xll.qlIndexFixing($BF$1,BA1142,,_xll.ohTrigger(Trigger,Trigger6M)),#N/A)</f>
        <v>#N/A</v>
      </c>
    </row>
    <row r="1143" spans="52:57" ht="11.25" customHeight="1" x14ac:dyDescent="0.25">
      <c r="AZ1143" s="102" t="s">
        <v>83</v>
      </c>
      <c r="BA1143" s="101">
        <f>_xll.qlInterestRateIndexFixingDate(Currency&amp;"ibor"&amp;Tenor,BB1143,Trigger)</f>
        <v>47364</v>
      </c>
      <c r="BB1143" s="101">
        <f>_xll.qlCalendarAdvance(Calendar,BB1142,AZ1143,"f",,Trigger)</f>
        <v>47366</v>
      </c>
      <c r="BC1143" s="101">
        <f>_xll.qlInterestRateIndexMaturity(Currency&amp;"ibor"&amp;Tenor,BB1143,Trigger)</f>
        <v>47547</v>
      </c>
      <c r="BD1143" s="246">
        <f>_xll.qlIndexFixing($AD$5,BA1143,TRUE,_xll.ohTrigger(Trigger,Trigger6M))</f>
        <v>2.2330141108576666E-2</v>
      </c>
      <c r="BE1143" s="246" t="e">
        <f>IFERROR(_xll.qlIndexFixing($BF$1,BA1143,,_xll.ohTrigger(Trigger,Trigger6M)),#N/A)</f>
        <v>#N/A</v>
      </c>
    </row>
    <row r="1144" spans="52:57" ht="11.25" customHeight="1" x14ac:dyDescent="0.25">
      <c r="AZ1144" s="102" t="s">
        <v>83</v>
      </c>
      <c r="BA1144" s="101">
        <f>_xll.qlInterestRateIndexFixingDate(Currency&amp;"ibor"&amp;Tenor,BB1144,Trigger)</f>
        <v>47371</v>
      </c>
      <c r="BB1144" s="101">
        <f>_xll.qlCalendarAdvance(Calendar,BB1143,AZ1144,"f",,Trigger)</f>
        <v>47373</v>
      </c>
      <c r="BC1144" s="101">
        <f>_xll.qlInterestRateIndexMaturity(Currency&amp;"ibor"&amp;Tenor,BB1144,Trigger)</f>
        <v>47554</v>
      </c>
      <c r="BD1144" s="246">
        <f>_xll.qlIndexFixing($AD$5,BA1144,TRUE,_xll.ohTrigger(Trigger,Trigger6M))</f>
        <v>2.235136315391275E-2</v>
      </c>
      <c r="BE1144" s="246" t="e">
        <f>IFERROR(_xll.qlIndexFixing($BF$1,BA1144,,_xll.ohTrigger(Trigger,Trigger6M)),#N/A)</f>
        <v>#N/A</v>
      </c>
    </row>
    <row r="1145" spans="52:57" ht="11.25" customHeight="1" x14ac:dyDescent="0.25">
      <c r="AZ1145" s="102" t="s">
        <v>83</v>
      </c>
      <c r="BA1145" s="101">
        <f>_xll.qlInterestRateIndexFixingDate(Currency&amp;"ibor"&amp;Tenor,BB1145,Trigger)</f>
        <v>47378</v>
      </c>
      <c r="BB1145" s="101">
        <f>_xll.qlCalendarAdvance(Calendar,BB1144,AZ1145,"f",,Trigger)</f>
        <v>47380</v>
      </c>
      <c r="BC1145" s="101">
        <f>_xll.qlInterestRateIndexMaturity(Currency&amp;"ibor"&amp;Tenor,BB1145,Trigger)</f>
        <v>47561</v>
      </c>
      <c r="BD1145" s="246">
        <f>_xll.qlIndexFixing($AD$5,BA1145,TRUE,_xll.ohTrigger(Trigger,Trigger6M))</f>
        <v>2.2372585423174021E-2</v>
      </c>
      <c r="BE1145" s="246" t="e">
        <f>IFERROR(_xll.qlIndexFixing($BF$1,BA1145,,_xll.ohTrigger(Trigger,Trigger6M)),#N/A)</f>
        <v>#N/A</v>
      </c>
    </row>
    <row r="1146" spans="52:57" ht="11.25" customHeight="1" x14ac:dyDescent="0.25">
      <c r="AZ1146" s="102" t="s">
        <v>83</v>
      </c>
      <c r="BA1146" s="101">
        <f>_xll.qlInterestRateIndexFixingDate(Currency&amp;"ibor"&amp;Tenor,BB1146,Trigger)</f>
        <v>47385</v>
      </c>
      <c r="BB1146" s="101">
        <f>_xll.qlCalendarAdvance(Calendar,BB1145,AZ1146,"f",,Trigger)</f>
        <v>47387</v>
      </c>
      <c r="BC1146" s="101">
        <f>_xll.qlInterestRateIndexMaturity(Currency&amp;"ibor"&amp;Tenor,BB1146,Trigger)</f>
        <v>47568</v>
      </c>
      <c r="BD1146" s="246">
        <f>_xll.qlIndexFixing($AD$5,BA1146,TRUE,_xll.ohTrigger(Trigger,Trigger6M))</f>
        <v>2.2393807916361804E-2</v>
      </c>
      <c r="BE1146" s="246" t="e">
        <f>IFERROR(_xll.qlIndexFixing($BF$1,BA1146,,_xll.ohTrigger(Trigger,Trigger6M)),#N/A)</f>
        <v>#N/A</v>
      </c>
    </row>
    <row r="1147" spans="52:57" ht="11.25" customHeight="1" x14ac:dyDescent="0.25">
      <c r="AZ1147" s="102" t="s">
        <v>83</v>
      </c>
      <c r="BA1147" s="101">
        <f>_xll.qlInterestRateIndexFixingDate(Currency&amp;"ibor"&amp;Tenor,BB1147,Trigger)</f>
        <v>47392</v>
      </c>
      <c r="BB1147" s="101">
        <f>_xll.qlCalendarAdvance(Calendar,BB1146,AZ1147,"f",,Trigger)</f>
        <v>47394</v>
      </c>
      <c r="BC1147" s="101">
        <f>_xll.qlInterestRateIndexMaturity(Currency&amp;"ibor"&amp;Tenor,BB1147,Trigger)</f>
        <v>47576</v>
      </c>
      <c r="BD1147" s="246">
        <f>_xll.qlIndexFixing($AD$5,BA1147,TRUE,_xll.ohTrigger(Trigger,Trigger6M))</f>
        <v>2.2417241876312676E-2</v>
      </c>
      <c r="BE1147" s="246" t="e">
        <f>IFERROR(_xll.qlIndexFixing($BF$1,BA1147,,_xll.ohTrigger(Trigger,Trigger6M)),#N/A)</f>
        <v>#N/A</v>
      </c>
    </row>
    <row r="1148" spans="52:57" ht="11.25" customHeight="1" x14ac:dyDescent="0.25">
      <c r="AZ1148" s="102" t="s">
        <v>83</v>
      </c>
      <c r="BA1148" s="101">
        <f>_xll.qlInterestRateIndexFixingDate(Currency&amp;"ibor"&amp;Tenor,BB1148,Trigger)</f>
        <v>47399</v>
      </c>
      <c r="BB1148" s="101">
        <f>_xll.qlCalendarAdvance(Calendar,BB1147,AZ1148,"f",,Trigger)</f>
        <v>47401</v>
      </c>
      <c r="BC1148" s="101">
        <f>_xll.qlInterestRateIndexMaturity(Currency&amp;"ibor"&amp;Tenor,BB1148,Trigger)</f>
        <v>47583</v>
      </c>
      <c r="BD1148" s="246">
        <f>_xll.qlIndexFixing($AD$5,BA1148,TRUE,_xll.ohTrigger(Trigger,Trigger6M))</f>
        <v>2.2438466148139758E-2</v>
      </c>
      <c r="BE1148" s="246" t="e">
        <f>IFERROR(_xll.qlIndexFixing($BF$1,BA1148,,_xll.ohTrigger(Trigger,Trigger6M)),#N/A)</f>
        <v>#N/A</v>
      </c>
    </row>
    <row r="1149" spans="52:57" ht="11.25" customHeight="1" x14ac:dyDescent="0.25">
      <c r="AZ1149" s="102" t="s">
        <v>83</v>
      </c>
      <c r="BA1149" s="101">
        <f>_xll.qlInterestRateIndexFixingDate(Currency&amp;"ibor"&amp;Tenor,BB1149,Trigger)</f>
        <v>47406</v>
      </c>
      <c r="BB1149" s="101">
        <f>_xll.qlCalendarAdvance(Calendar,BB1148,AZ1149,"f",,Trigger)</f>
        <v>47408</v>
      </c>
      <c r="BC1149" s="101">
        <f>_xll.qlInterestRateIndexMaturity(Currency&amp;"ibor"&amp;Tenor,BB1149,Trigger)</f>
        <v>47590</v>
      </c>
      <c r="BD1149" s="246">
        <f>_xll.qlIndexFixing($AD$5,BA1149,TRUE,_xll.ohTrigger(Trigger,Trigger6M))</f>
        <v>2.2459690645152422E-2</v>
      </c>
      <c r="BE1149" s="246" t="e">
        <f>IFERROR(_xll.qlIndexFixing($BF$1,BA1149,,_xll.ohTrigger(Trigger,Trigger6M)),#N/A)</f>
        <v>#N/A</v>
      </c>
    </row>
    <row r="1150" spans="52:57" ht="11.25" customHeight="1" x14ac:dyDescent="0.25">
      <c r="AZ1150" s="102" t="s">
        <v>83</v>
      </c>
      <c r="BA1150" s="101">
        <f>_xll.qlInterestRateIndexFixingDate(Currency&amp;"ibor"&amp;Tenor,BB1150,Trigger)</f>
        <v>47413</v>
      </c>
      <c r="BB1150" s="101">
        <f>_xll.qlCalendarAdvance(Calendar,BB1149,AZ1150,"f",,Trigger)</f>
        <v>47415</v>
      </c>
      <c r="BC1150" s="101">
        <f>_xll.qlInterestRateIndexMaturity(Currency&amp;"ibor"&amp;Tenor,BB1150,Trigger)</f>
        <v>47597</v>
      </c>
      <c r="BD1150" s="246">
        <f>_xll.qlIndexFixing($AD$5,BA1150,TRUE,_xll.ohTrigger(Trigger,Trigger6M))</f>
        <v>2.2480915367352867E-2</v>
      </c>
      <c r="BE1150" s="246" t="e">
        <f>IFERROR(_xll.qlIndexFixing($BF$1,BA1150,,_xll.ohTrigger(Trigger,Trigger6M)),#N/A)</f>
        <v>#N/A</v>
      </c>
    </row>
    <row r="1151" spans="52:57" ht="11.25" customHeight="1" x14ac:dyDescent="0.25">
      <c r="AZ1151" s="102" t="s">
        <v>83</v>
      </c>
      <c r="BA1151" s="101">
        <f>_xll.qlInterestRateIndexFixingDate(Currency&amp;"ibor"&amp;Tenor,BB1151,Trigger)</f>
        <v>47420</v>
      </c>
      <c r="BB1151" s="101">
        <f>_xll.qlCalendarAdvance(Calendar,BB1150,AZ1151,"f",,Trigger)</f>
        <v>47422</v>
      </c>
      <c r="BC1151" s="101">
        <f>_xll.qlInterestRateIndexMaturity(Currency&amp;"ibor"&amp;Tenor,BB1151,Trigger)</f>
        <v>47603</v>
      </c>
      <c r="BD1151" s="246">
        <f>_xll.qlIndexFixing($AD$5,BA1151,TRUE,_xll.ohTrigger(Trigger,Trigger6M))</f>
        <v>2.2499923741290274E-2</v>
      </c>
      <c r="BE1151" s="246" t="e">
        <f>IFERROR(_xll.qlIndexFixing($BF$1,BA1151,,_xll.ohTrigger(Trigger,Trigger6M)),#N/A)</f>
        <v>#N/A</v>
      </c>
    </row>
    <row r="1152" spans="52:57" ht="11.25" customHeight="1" x14ac:dyDescent="0.25">
      <c r="AZ1152" s="102" t="s">
        <v>83</v>
      </c>
      <c r="BA1152" s="101">
        <f>_xll.qlInterestRateIndexFixingDate(Currency&amp;"ibor"&amp;Tenor,BB1152,Trigger)</f>
        <v>47427</v>
      </c>
      <c r="BB1152" s="101">
        <f>_xll.qlCalendarAdvance(Calendar,BB1151,AZ1152,"f",,Trigger)</f>
        <v>47429</v>
      </c>
      <c r="BC1152" s="101">
        <f>_xll.qlInterestRateIndexMaturity(Currency&amp;"ibor"&amp;Tenor,BB1152,Trigger)</f>
        <v>47610</v>
      </c>
      <c r="BD1152" s="246">
        <f>_xll.qlIndexFixing($AD$5,BA1152,TRUE,_xll.ohTrigger(Trigger,Trigger6M))</f>
        <v>2.252114757809013E-2</v>
      </c>
      <c r="BE1152" s="246" t="e">
        <f>IFERROR(_xll.qlIndexFixing($BF$1,BA1152,,_xll.ohTrigger(Trigger,Trigger6M)),#N/A)</f>
        <v>#N/A</v>
      </c>
    </row>
    <row r="1153" spans="52:57" ht="11.25" customHeight="1" x14ac:dyDescent="0.25">
      <c r="AZ1153" s="102" t="s">
        <v>83</v>
      </c>
      <c r="BA1153" s="101">
        <f>_xll.qlInterestRateIndexFixingDate(Currency&amp;"ibor"&amp;Tenor,BB1153,Trigger)</f>
        <v>47434</v>
      </c>
      <c r="BB1153" s="101">
        <f>_xll.qlCalendarAdvance(Calendar,BB1152,AZ1153,"f",,Trigger)</f>
        <v>47436</v>
      </c>
      <c r="BC1153" s="101">
        <f>_xll.qlInterestRateIndexMaturity(Currency&amp;"ibor"&amp;Tenor,BB1153,Trigger)</f>
        <v>47617</v>
      </c>
      <c r="BD1153" s="246">
        <f>_xll.qlIndexFixing($AD$5,BA1153,TRUE,_xll.ohTrigger(Trigger,Trigger6M))</f>
        <v>2.2542371638832839E-2</v>
      </c>
      <c r="BE1153" s="246" t="e">
        <f>IFERROR(_xll.qlIndexFixing($BF$1,BA1153,,_xll.ohTrigger(Trigger,Trigger6M)),#N/A)</f>
        <v>#N/A</v>
      </c>
    </row>
    <row r="1154" spans="52:57" ht="11.25" customHeight="1" x14ac:dyDescent="0.25">
      <c r="AZ1154" s="102" t="s">
        <v>83</v>
      </c>
      <c r="BA1154" s="101">
        <f>_xll.qlInterestRateIndexFixingDate(Currency&amp;"ibor"&amp;Tenor,BB1154,Trigger)</f>
        <v>47441</v>
      </c>
      <c r="BB1154" s="101">
        <f>_xll.qlCalendarAdvance(Calendar,BB1153,AZ1154,"f",,Trigger)</f>
        <v>47443</v>
      </c>
      <c r="BC1154" s="101">
        <f>_xll.qlInterestRateIndexMaturity(Currency&amp;"ibor"&amp;Tenor,BB1154,Trigger)</f>
        <v>47624</v>
      </c>
      <c r="BD1154" s="246">
        <f>_xll.qlIndexFixing($AD$5,BA1154,TRUE,_xll.ohTrigger(Trigger,Trigger6M))</f>
        <v>2.2563595923521935E-2</v>
      </c>
      <c r="BE1154" s="246" t="e">
        <f>IFERROR(_xll.qlIndexFixing($BF$1,BA1154,,_xll.ohTrigger(Trigger,Trigger6M)),#N/A)</f>
        <v>#N/A</v>
      </c>
    </row>
    <row r="1155" spans="52:57" ht="11.25" customHeight="1" x14ac:dyDescent="0.25">
      <c r="AZ1155" s="102" t="s">
        <v>83</v>
      </c>
      <c r="BA1155" s="101">
        <f>_xll.qlInterestRateIndexFixingDate(Currency&amp;"ibor"&amp;Tenor,BB1155,Trigger)</f>
        <v>47448</v>
      </c>
      <c r="BB1155" s="101">
        <f>_xll.qlCalendarAdvance(Calendar,BB1154,AZ1155,"f",,Trigger)</f>
        <v>47450</v>
      </c>
      <c r="BC1155" s="101">
        <f>_xll.qlInterestRateIndexMaturity(Currency&amp;"ibor"&amp;Tenor,BB1155,Trigger)</f>
        <v>47631</v>
      </c>
      <c r="BD1155" s="246">
        <f>_xll.qlIndexFixing($AD$5,BA1155,TRUE,_xll.ohTrigger(Trigger,Trigger6M))</f>
        <v>2.2584820432158741E-2</v>
      </c>
      <c r="BE1155" s="246" t="e">
        <f>IFERROR(_xll.qlIndexFixing($BF$1,BA1155,,_xll.ohTrigger(Trigger,Trigger6M)),#N/A)</f>
        <v>#N/A</v>
      </c>
    </row>
    <row r="1156" spans="52:57" ht="11.25" customHeight="1" x14ac:dyDescent="0.25">
      <c r="AZ1156" s="102" t="s">
        <v>83</v>
      </c>
      <c r="BA1156" s="101">
        <f>_xll.qlInterestRateIndexFixingDate(Currency&amp;"ibor"&amp;Tenor,BB1156,Trigger)</f>
        <v>47455</v>
      </c>
      <c r="BB1156" s="101">
        <f>_xll.qlCalendarAdvance(Calendar,BB1155,AZ1156,"f",,Trigger)</f>
        <v>47457</v>
      </c>
      <c r="BC1156" s="101">
        <f>_xll.qlInterestRateIndexMaturity(Currency&amp;"ibor"&amp;Tenor,BB1156,Trigger)</f>
        <v>47639</v>
      </c>
      <c r="BD1156" s="246">
        <f>_xll.qlIndexFixing($AD$5,BA1156,TRUE,_xll.ohTrigger(Trigger,Trigger6M))</f>
        <v>2.2608268429632008E-2</v>
      </c>
      <c r="BE1156" s="246" t="e">
        <f>IFERROR(_xll.qlIndexFixing($BF$1,BA1156,,_xll.ohTrigger(Trigger,Trigger6M)),#N/A)</f>
        <v>#N/A</v>
      </c>
    </row>
    <row r="1157" spans="52:57" ht="11.25" customHeight="1" x14ac:dyDescent="0.25">
      <c r="AZ1157" s="102" t="s">
        <v>83</v>
      </c>
      <c r="BA1157" s="101">
        <f>_xll.qlInterestRateIndexFixingDate(Currency&amp;"ibor"&amp;Tenor,BB1157,Trigger)</f>
        <v>47462</v>
      </c>
      <c r="BB1157" s="101">
        <f>_xll.qlCalendarAdvance(Calendar,BB1156,AZ1157,"f",,Trigger)</f>
        <v>47464</v>
      </c>
      <c r="BC1157" s="101">
        <f>_xll.qlInterestRateIndexMaturity(Currency&amp;"ibor"&amp;Tenor,BB1157,Trigger)</f>
        <v>47646</v>
      </c>
      <c r="BD1157" s="246">
        <f>_xll.qlIndexFixing($AD$5,BA1157,TRUE,_xll.ohTrigger(Trigger,Trigger6M))</f>
        <v>2.2629494728213677E-2</v>
      </c>
      <c r="BE1157" s="246" t="e">
        <f>IFERROR(_xll.qlIndexFixing($BF$1,BA1157,,_xll.ohTrigger(Trigger,Trigger6M)),#N/A)</f>
        <v>#N/A</v>
      </c>
    </row>
    <row r="1158" spans="52:57" ht="11.25" customHeight="1" x14ac:dyDescent="0.25">
      <c r="AZ1158" s="102" t="s">
        <v>83</v>
      </c>
      <c r="BA1158" s="101">
        <f>_xll.qlInterestRateIndexFixingDate(Currency&amp;"ibor"&amp;Tenor,BB1158,Trigger)</f>
        <v>47469</v>
      </c>
      <c r="BB1158" s="101">
        <f>_xll.qlCalendarAdvance(Calendar,BB1157,AZ1158,"f",,Trigger)</f>
        <v>47471</v>
      </c>
      <c r="BC1158" s="101">
        <f>_xll.qlInterestRateIndexMaturity(Currency&amp;"ibor"&amp;Tenor,BB1158,Trigger)</f>
        <v>47653</v>
      </c>
      <c r="BD1158" s="246">
        <f>_xll.qlIndexFixing($AD$5,BA1158,TRUE,_xll.ohTrigger(Trigger,Trigger6M))</f>
        <v>2.2650721252002452E-2</v>
      </c>
      <c r="BE1158" s="246" t="e">
        <f>IFERROR(_xll.qlIndexFixing($BF$1,BA1158,,_xll.ohTrigger(Trigger,Trigger6M)),#N/A)</f>
        <v>#N/A</v>
      </c>
    </row>
    <row r="1159" spans="52:57" ht="11.25" customHeight="1" x14ac:dyDescent="0.25">
      <c r="AZ1159" s="102" t="s">
        <v>83</v>
      </c>
      <c r="BA1159" s="101">
        <f>_xll.qlInterestRateIndexFixingDate(Currency&amp;"ibor"&amp;Tenor,BB1159,Trigger)</f>
        <v>47473</v>
      </c>
      <c r="BB1159" s="101">
        <f>_xll.qlCalendarAdvance(Calendar,BB1158,AZ1159,"f",,Trigger)</f>
        <v>47479</v>
      </c>
      <c r="BC1159" s="101">
        <f>_xll.qlInterestRateIndexMaturity(Currency&amp;"ibor"&amp;Tenor,BB1159,Trigger)</f>
        <v>47661</v>
      </c>
      <c r="BD1159" s="246">
        <f>_xll.qlIndexFixing($AD$5,BA1159,TRUE,_xll.ohTrigger(Trigger,Trigger6M))</f>
        <v>2.2674980412099015E-2</v>
      </c>
      <c r="BE1159" s="246" t="e">
        <f>IFERROR(_xll.qlIndexFixing($BF$1,BA1159,,_xll.ohTrigger(Trigger,Trigger6M)),#N/A)</f>
        <v>#N/A</v>
      </c>
    </row>
    <row r="1160" spans="52:57" ht="11.25" customHeight="1" x14ac:dyDescent="0.25">
      <c r="AZ1160" s="102" t="s">
        <v>83</v>
      </c>
      <c r="BA1160" s="101">
        <f>_xll.qlInterestRateIndexFixingDate(Currency&amp;"ibor"&amp;Tenor,BB1160,Trigger)</f>
        <v>47483</v>
      </c>
      <c r="BB1160" s="101">
        <f>_xll.qlCalendarAdvance(Calendar,BB1159,AZ1160,"f",,Trigger)</f>
        <v>47486</v>
      </c>
      <c r="BC1160" s="101">
        <f>_xll.qlInterestRateIndexMaturity(Currency&amp;"ibor"&amp;Tenor,BB1160,Trigger)</f>
        <v>47667</v>
      </c>
      <c r="BD1160" s="246">
        <f>_xll.qlIndexFixing($AD$5,BA1160,TRUE,_xll.ohTrigger(Trigger,Trigger6M))</f>
        <v>2.2693978585565194E-2</v>
      </c>
      <c r="BE1160" s="246" t="e">
        <f>IFERROR(_xll.qlIndexFixing($BF$1,BA1160,,_xll.ohTrigger(Trigger,Trigger6M)),#N/A)</f>
        <v>#N/A</v>
      </c>
    </row>
    <row r="1161" spans="52:57" ht="11.25" customHeight="1" x14ac:dyDescent="0.25">
      <c r="AZ1161" s="102" t="s">
        <v>83</v>
      </c>
      <c r="BA1161" s="101">
        <f>_xll.qlInterestRateIndexFixingDate(Currency&amp;"ibor"&amp;Tenor,BB1161,Trigger)</f>
        <v>47491</v>
      </c>
      <c r="BB1161" s="101">
        <f>_xll.qlCalendarAdvance(Calendar,BB1160,AZ1161,"f",,Trigger)</f>
        <v>47493</v>
      </c>
      <c r="BC1161" s="101">
        <f>_xll.qlInterestRateIndexMaturity(Currency&amp;"ibor"&amp;Tenor,BB1161,Trigger)</f>
        <v>47674</v>
      </c>
      <c r="BD1161" s="246">
        <f>_xll.qlIndexFixing($AD$5,BA1161,TRUE,_xll.ohTrigger(Trigger,Trigger6M))</f>
        <v>2.2715204469936443E-2</v>
      </c>
      <c r="BE1161" s="246" t="e">
        <f>IFERROR(_xll.qlIndexFixing($BF$1,BA1161,,_xll.ohTrigger(Trigger,Trigger6M)),#N/A)</f>
        <v>#N/A</v>
      </c>
    </row>
    <row r="1162" spans="52:57" ht="11.25" customHeight="1" x14ac:dyDescent="0.25">
      <c r="AZ1162" s="102" t="s">
        <v>83</v>
      </c>
      <c r="BA1162" s="101">
        <f>_xll.qlInterestRateIndexFixingDate(Currency&amp;"ibor"&amp;Tenor,BB1162,Trigger)</f>
        <v>47498</v>
      </c>
      <c r="BB1162" s="101">
        <f>_xll.qlCalendarAdvance(Calendar,BB1161,AZ1162,"f",,Trigger)</f>
        <v>47500</v>
      </c>
      <c r="BC1162" s="101">
        <f>_xll.qlInterestRateIndexMaturity(Currency&amp;"ibor"&amp;Tenor,BB1162,Trigger)</f>
        <v>47681</v>
      </c>
      <c r="BD1162" s="246">
        <f>_xll.qlIndexFixing($AD$5,BA1162,TRUE,_xll.ohTrigger(Trigger,Trigger6M))</f>
        <v>2.273643057827307E-2</v>
      </c>
      <c r="BE1162" s="246" t="e">
        <f>IFERROR(_xll.qlIndexFixing($BF$1,BA1162,,_xll.ohTrigger(Trigger,Trigger6M)),#N/A)</f>
        <v>#N/A</v>
      </c>
    </row>
    <row r="1163" spans="52:57" ht="11.25" customHeight="1" x14ac:dyDescent="0.25">
      <c r="AZ1163" s="102" t="s">
        <v>83</v>
      </c>
      <c r="BA1163" s="101">
        <f>_xll.qlInterestRateIndexFixingDate(Currency&amp;"ibor"&amp;Tenor,BB1163,Trigger)</f>
        <v>47505</v>
      </c>
      <c r="BB1163" s="101">
        <f>_xll.qlCalendarAdvance(Calendar,BB1162,AZ1163,"f",,Trigger)</f>
        <v>47507</v>
      </c>
      <c r="BC1163" s="101">
        <f>_xll.qlInterestRateIndexMaturity(Currency&amp;"ibor"&amp;Tenor,BB1163,Trigger)</f>
        <v>47688</v>
      </c>
      <c r="BD1163" s="246">
        <f>_xll.qlIndexFixing($AD$5,BA1163,TRUE,_xll.ohTrigger(Trigger,Trigger6M))</f>
        <v>2.2757656910576397E-2</v>
      </c>
      <c r="BE1163" s="246" t="e">
        <f>IFERROR(_xll.qlIndexFixing($BF$1,BA1163,,_xll.ohTrigger(Trigger,Trigger6M)),#N/A)</f>
        <v>#N/A</v>
      </c>
    </row>
    <row r="1164" spans="52:57" ht="11.25" customHeight="1" x14ac:dyDescent="0.25">
      <c r="AZ1164" s="102" t="s">
        <v>83</v>
      </c>
      <c r="BA1164" s="101">
        <f>_xll.qlInterestRateIndexFixingDate(Currency&amp;"ibor"&amp;Tenor,BB1164,Trigger)</f>
        <v>47512</v>
      </c>
      <c r="BB1164" s="101">
        <f>_xll.qlCalendarAdvance(Calendar,BB1163,AZ1164,"f",,Trigger)</f>
        <v>47514</v>
      </c>
      <c r="BC1164" s="101">
        <f>_xll.qlInterestRateIndexMaturity(Currency&amp;"ibor"&amp;Tenor,BB1164,Trigger)</f>
        <v>47695</v>
      </c>
      <c r="BD1164" s="246">
        <f>_xll.qlIndexFixing($AD$5,BA1164,TRUE,_xll.ohTrigger(Trigger,Trigger6M))</f>
        <v>2.2730403661154325E-2</v>
      </c>
      <c r="BE1164" s="246" t="e">
        <f>IFERROR(_xll.qlIndexFixing($BF$1,BA1164,,_xll.ohTrigger(Trigger,Trigger6M)),#N/A)</f>
        <v>#N/A</v>
      </c>
    </row>
    <row r="1165" spans="52:57" ht="11.25" customHeight="1" x14ac:dyDescent="0.25">
      <c r="AZ1165" s="102" t="s">
        <v>83</v>
      </c>
      <c r="BA1165" s="101">
        <f>_xll.qlInterestRateIndexFixingDate(Currency&amp;"ibor"&amp;Tenor,BB1165,Trigger)</f>
        <v>47519</v>
      </c>
      <c r="BB1165" s="101">
        <f>_xll.qlCalendarAdvance(Calendar,BB1164,AZ1165,"f",,Trigger)</f>
        <v>47521</v>
      </c>
      <c r="BC1165" s="101">
        <f>_xll.qlInterestRateIndexMaturity(Currency&amp;"ibor"&amp;Tenor,BB1165,Trigger)</f>
        <v>47702</v>
      </c>
      <c r="BD1165" s="246">
        <f>_xll.qlIndexFixing($AD$5,BA1165,TRUE,_xll.ohTrigger(Trigger,Trigger6M))</f>
        <v>2.270302711113556E-2</v>
      </c>
      <c r="BE1165" s="246" t="e">
        <f>IFERROR(_xll.qlIndexFixing($BF$1,BA1165,,_xll.ohTrigger(Trigger,Trigger6M)),#N/A)</f>
        <v>#N/A</v>
      </c>
    </row>
    <row r="1166" spans="52:57" ht="11.25" customHeight="1" x14ac:dyDescent="0.25">
      <c r="AZ1166" s="102" t="s">
        <v>83</v>
      </c>
      <c r="BA1166" s="101">
        <f>_xll.qlInterestRateIndexFixingDate(Currency&amp;"ibor"&amp;Tenor,BB1166,Trigger)</f>
        <v>47526</v>
      </c>
      <c r="BB1166" s="101">
        <f>_xll.qlCalendarAdvance(Calendar,BB1165,AZ1166,"f",,Trigger)</f>
        <v>47528</v>
      </c>
      <c r="BC1166" s="101">
        <f>_xll.qlInterestRateIndexMaturity(Currency&amp;"ibor"&amp;Tenor,BB1166,Trigger)</f>
        <v>47709</v>
      </c>
      <c r="BD1166" s="246">
        <f>_xll.qlIndexFixing($AD$5,BA1166,TRUE,_xll.ohTrigger(Trigger,Trigger6M))</f>
        <v>2.2675527265565345E-2</v>
      </c>
      <c r="BE1166" s="246" t="e">
        <f>IFERROR(_xll.qlIndexFixing($BF$1,BA1166,,_xll.ohTrigger(Trigger,Trigger6M)),#N/A)</f>
        <v>#N/A</v>
      </c>
    </row>
    <row r="1167" spans="52:57" ht="11.25" customHeight="1" x14ac:dyDescent="0.25">
      <c r="AZ1167" s="102" t="s">
        <v>83</v>
      </c>
      <c r="BA1167" s="101">
        <f>_xll.qlInterestRateIndexFixingDate(Currency&amp;"ibor"&amp;Tenor,BB1167,Trigger)</f>
        <v>47533</v>
      </c>
      <c r="BB1167" s="101">
        <f>_xll.qlCalendarAdvance(Calendar,BB1166,AZ1167,"f",,Trigger)</f>
        <v>47535</v>
      </c>
      <c r="BC1167" s="101">
        <f>_xll.qlInterestRateIndexMaturity(Currency&amp;"ibor"&amp;Tenor,BB1167,Trigger)</f>
        <v>47716</v>
      </c>
      <c r="BD1167" s="246">
        <f>_xll.qlIndexFixing($AD$5,BA1167,TRUE,_xll.ohTrigger(Trigger,Trigger6M))</f>
        <v>2.2647904129509688E-2</v>
      </c>
      <c r="BE1167" s="246" t="e">
        <f>IFERROR(_xll.qlIndexFixing($BF$1,BA1167,,_xll.ohTrigger(Trigger,Trigger6M)),#N/A)</f>
        <v>#N/A</v>
      </c>
    </row>
    <row r="1168" spans="52:57" ht="11.25" customHeight="1" x14ac:dyDescent="0.25">
      <c r="AZ1168" s="102" t="s">
        <v>83</v>
      </c>
      <c r="BA1168" s="101">
        <f>_xll.qlInterestRateIndexFixingDate(Currency&amp;"ibor"&amp;Tenor,BB1168,Trigger)</f>
        <v>47540</v>
      </c>
      <c r="BB1168" s="101">
        <f>_xll.qlCalendarAdvance(Calendar,BB1167,AZ1168,"f",,Trigger)</f>
        <v>47542</v>
      </c>
      <c r="BC1168" s="101">
        <f>_xll.qlInterestRateIndexMaturity(Currency&amp;"ibor"&amp;Tenor,BB1168,Trigger)</f>
        <v>47725</v>
      </c>
      <c r="BD1168" s="246">
        <f>_xll.qlIndexFixing($AD$5,BA1168,TRUE,_xll.ohTrigger(Trigger,Trigger6M))</f>
        <v>2.2613406036968164E-2</v>
      </c>
      <c r="BE1168" s="246" t="e">
        <f>IFERROR(_xll.qlIndexFixing($BF$1,BA1168,,_xll.ohTrigger(Trigger,Trigger6M)),#N/A)</f>
        <v>#N/A</v>
      </c>
    </row>
    <row r="1169" spans="52:57" ht="11.25" customHeight="1" x14ac:dyDescent="0.25">
      <c r="AZ1169" s="102" t="s">
        <v>83</v>
      </c>
      <c r="BA1169" s="101">
        <f>_xll.qlInterestRateIndexFixingDate(Currency&amp;"ibor"&amp;Tenor,BB1169,Trigger)</f>
        <v>47547</v>
      </c>
      <c r="BB1169" s="101">
        <f>_xll.qlCalendarAdvance(Calendar,BB1168,AZ1169,"f",,Trigger)</f>
        <v>47549</v>
      </c>
      <c r="BC1169" s="101">
        <f>_xll.qlInterestRateIndexMaturity(Currency&amp;"ibor"&amp;Tenor,BB1169,Trigger)</f>
        <v>47735</v>
      </c>
      <c r="BD1169" s="246">
        <f>_xll.qlIndexFixing($AD$5,BA1169,TRUE,_xll.ohTrigger(Trigger,Trigger6M))</f>
        <v>2.2577064299213016E-2</v>
      </c>
      <c r="BE1169" s="246" t="e">
        <f>IFERROR(_xll.qlIndexFixing($BF$1,BA1169,,_xll.ohTrigger(Trigger,Trigger6M)),#N/A)</f>
        <v>#N/A</v>
      </c>
    </row>
    <row r="1170" spans="52:57" ht="11.25" customHeight="1" x14ac:dyDescent="0.25">
      <c r="AZ1170" s="102" t="s">
        <v>83</v>
      </c>
      <c r="BA1170" s="101">
        <f>_xll.qlInterestRateIndexFixingDate(Currency&amp;"ibor"&amp;Tenor,BB1170,Trigger)</f>
        <v>47554</v>
      </c>
      <c r="BB1170" s="101">
        <f>_xll.qlCalendarAdvance(Calendar,BB1169,AZ1170,"f",,Trigger)</f>
        <v>47556</v>
      </c>
      <c r="BC1170" s="101">
        <f>_xll.qlInterestRateIndexMaturity(Currency&amp;"ibor"&amp;Tenor,BB1170,Trigger)</f>
        <v>47742</v>
      </c>
      <c r="BD1170" s="246">
        <f>_xll.qlIndexFixing($AD$5,BA1170,TRUE,_xll.ohTrigger(Trigger,Trigger6M))</f>
        <v>2.2550300322102344E-2</v>
      </c>
      <c r="BE1170" s="246" t="e">
        <f>IFERROR(_xll.qlIndexFixing($BF$1,BA1170,,_xll.ohTrigger(Trigger,Trigger6M)),#N/A)</f>
        <v>#N/A</v>
      </c>
    </row>
    <row r="1171" spans="52:57" ht="11.25" customHeight="1" x14ac:dyDescent="0.25">
      <c r="AZ1171" s="102" t="s">
        <v>83</v>
      </c>
      <c r="BA1171" s="101">
        <f>_xll.qlInterestRateIndexFixingDate(Currency&amp;"ibor"&amp;Tenor,BB1171,Trigger)</f>
        <v>47561</v>
      </c>
      <c r="BB1171" s="101">
        <f>_xll.qlCalendarAdvance(Calendar,BB1170,AZ1171,"f",,Trigger)</f>
        <v>47563</v>
      </c>
      <c r="BC1171" s="101">
        <f>_xll.qlInterestRateIndexMaturity(Currency&amp;"ibor"&amp;Tenor,BB1171,Trigger)</f>
        <v>47749</v>
      </c>
      <c r="BD1171" s="246">
        <f>_xll.qlIndexFixing($AD$5,BA1171,TRUE,_xll.ohTrigger(Trigger,Trigger6M))</f>
        <v>2.2523416338993414E-2</v>
      </c>
      <c r="BE1171" s="246" t="e">
        <f>IFERROR(_xll.qlIndexFixing($BF$1,BA1171,,_xll.ohTrigger(Trigger,Trigger6M)),#N/A)</f>
        <v>#N/A</v>
      </c>
    </row>
    <row r="1172" spans="52:57" ht="11.25" customHeight="1" x14ac:dyDescent="0.25">
      <c r="AZ1172" s="102" t="s">
        <v>83</v>
      </c>
      <c r="BA1172" s="101">
        <f>_xll.qlInterestRateIndexFixingDate(Currency&amp;"ibor"&amp;Tenor,BB1172,Trigger)</f>
        <v>47568</v>
      </c>
      <c r="BB1172" s="101">
        <f>_xll.qlCalendarAdvance(Calendar,BB1171,AZ1172,"f",,Trigger)</f>
        <v>47570</v>
      </c>
      <c r="BC1172" s="101">
        <f>_xll.qlInterestRateIndexMaturity(Currency&amp;"ibor"&amp;Tenor,BB1172,Trigger)</f>
        <v>47756</v>
      </c>
      <c r="BD1172" s="246">
        <f>_xll.qlIndexFixing($AD$5,BA1172,TRUE,_xll.ohTrigger(Trigger,Trigger6M))</f>
        <v>2.2496412354840113E-2</v>
      </c>
      <c r="BE1172" s="246" t="e">
        <f>IFERROR(_xll.qlIndexFixing($BF$1,BA1172,,_xll.ohTrigger(Trigger,Trigger6M)),#N/A)</f>
        <v>#N/A</v>
      </c>
    </row>
    <row r="1173" spans="52:57" ht="11.25" customHeight="1" x14ac:dyDescent="0.25">
      <c r="AZ1173" s="102" t="s">
        <v>83</v>
      </c>
      <c r="BA1173" s="101">
        <f>_xll.qlInterestRateIndexFixingDate(Currency&amp;"ibor"&amp;Tenor,BB1173,Trigger)</f>
        <v>47575</v>
      </c>
      <c r="BB1173" s="101">
        <f>_xll.qlCalendarAdvance(Calendar,BB1172,AZ1173,"f",,Trigger)</f>
        <v>47577</v>
      </c>
      <c r="BC1173" s="101">
        <f>_xll.qlInterestRateIndexMaturity(Currency&amp;"ibor"&amp;Tenor,BB1173,Trigger)</f>
        <v>47760</v>
      </c>
      <c r="BD1173" s="246">
        <f>_xll.qlIndexFixing($AD$5,BA1173,TRUE,_xll.ohTrigger(Trigger,Trigger6M))</f>
        <v>2.2475329583102867E-2</v>
      </c>
      <c r="BE1173" s="246" t="e">
        <f>IFERROR(_xll.qlIndexFixing($BF$1,BA1173,,_xll.ohTrigger(Trigger,Trigger6M)),#N/A)</f>
        <v>#N/A</v>
      </c>
    </row>
    <row r="1174" spans="52:57" ht="11.25" customHeight="1" x14ac:dyDescent="0.25">
      <c r="AZ1174" s="102" t="s">
        <v>83</v>
      </c>
      <c r="BA1174" s="101">
        <f>_xll.qlInterestRateIndexFixingDate(Currency&amp;"ibor"&amp;Tenor,BB1174,Trigger)</f>
        <v>47582</v>
      </c>
      <c r="BB1174" s="101">
        <f>_xll.qlCalendarAdvance(Calendar,BB1173,AZ1174,"f",,Trigger)</f>
        <v>47584</v>
      </c>
      <c r="BC1174" s="101">
        <f>_xll.qlInterestRateIndexMaturity(Currency&amp;"ibor"&amp;Tenor,BB1174,Trigger)</f>
        <v>47767</v>
      </c>
      <c r="BD1174" s="246">
        <f>_xll.qlIndexFixing($AD$5,BA1174,TRUE,_xll.ohTrigger(Trigger,Trigger6M))</f>
        <v>2.2447348488811882E-2</v>
      </c>
      <c r="BE1174" s="246" t="e">
        <f>IFERROR(_xll.qlIndexFixing($BF$1,BA1174,,_xll.ohTrigger(Trigger,Trigger6M)),#N/A)</f>
        <v>#N/A</v>
      </c>
    </row>
    <row r="1175" spans="52:57" ht="11.25" customHeight="1" x14ac:dyDescent="0.25">
      <c r="AZ1175" s="102" t="s">
        <v>83</v>
      </c>
      <c r="BA1175" s="101">
        <f>_xll.qlInterestRateIndexFixingDate(Currency&amp;"ibor"&amp;Tenor,BB1175,Trigger)</f>
        <v>47589</v>
      </c>
      <c r="BB1175" s="101">
        <f>_xll.qlCalendarAdvance(Calendar,BB1174,AZ1175,"f",,Trigger)</f>
        <v>47591</v>
      </c>
      <c r="BC1175" s="101">
        <f>_xll.qlInterestRateIndexMaturity(Currency&amp;"ibor"&amp;Tenor,BB1175,Trigger)</f>
        <v>47774</v>
      </c>
      <c r="BD1175" s="246">
        <f>_xll.qlIndexFixing($AD$5,BA1175,TRUE,_xll.ohTrigger(Trigger,Trigger6M))</f>
        <v>2.2419245471991558E-2</v>
      </c>
      <c r="BE1175" s="246" t="e">
        <f>IFERROR(_xll.qlIndexFixing($BF$1,BA1175,,_xll.ohTrigger(Trigger,Trigger6M)),#N/A)</f>
        <v>#N/A</v>
      </c>
    </row>
    <row r="1176" spans="52:57" ht="11.25" customHeight="1" x14ac:dyDescent="0.25">
      <c r="AZ1176" s="102" t="s">
        <v>83</v>
      </c>
      <c r="BA1176" s="101">
        <f>_xll.qlInterestRateIndexFixingDate(Currency&amp;"ibor"&amp;Tenor,BB1176,Trigger)</f>
        <v>47596</v>
      </c>
      <c r="BB1176" s="101">
        <f>_xll.qlCalendarAdvance(Calendar,BB1175,AZ1176,"f",,Trigger)</f>
        <v>47598</v>
      </c>
      <c r="BC1176" s="101">
        <f>_xll.qlInterestRateIndexMaturity(Currency&amp;"ibor"&amp;Tenor,BB1176,Trigger)</f>
        <v>47781</v>
      </c>
      <c r="BD1176" s="246">
        <f>_xll.qlIndexFixing($AD$5,BA1176,TRUE,_xll.ohTrigger(Trigger,Trigger6M))</f>
        <v>2.2391020537818516E-2</v>
      </c>
      <c r="BE1176" s="246" t="e">
        <f>IFERROR(_xll.qlIndexFixing($BF$1,BA1176,,_xll.ohTrigger(Trigger,Trigger6M)),#N/A)</f>
        <v>#N/A</v>
      </c>
    </row>
    <row r="1177" spans="52:57" ht="11.25" customHeight="1" x14ac:dyDescent="0.25">
      <c r="AZ1177" s="102" t="s">
        <v>83</v>
      </c>
      <c r="BA1177" s="101">
        <f>_xll.qlInterestRateIndexFixingDate(Currency&amp;"ibor"&amp;Tenor,BB1177,Trigger)</f>
        <v>47602</v>
      </c>
      <c r="BB1177" s="101">
        <f>_xll.qlCalendarAdvance(Calendar,BB1176,AZ1177,"f",,Trigger)</f>
        <v>47605</v>
      </c>
      <c r="BC1177" s="101">
        <f>_xll.qlInterestRateIndexMaturity(Currency&amp;"ibor"&amp;Tenor,BB1177,Trigger)</f>
        <v>47791</v>
      </c>
      <c r="BD1177" s="246">
        <f>_xll.qlIndexFixing($AD$5,BA1177,TRUE,_xll.ohTrigger(Trigger,Trigger6M))</f>
        <v>2.2359592593306433E-2</v>
      </c>
      <c r="BE1177" s="246" t="e">
        <f>IFERROR(_xll.qlIndexFixing($BF$1,BA1177,,_xll.ohTrigger(Trigger,Trigger6M)),#N/A)</f>
        <v>#N/A</v>
      </c>
    </row>
    <row r="1178" spans="52:57" ht="11.25" customHeight="1" x14ac:dyDescent="0.25">
      <c r="AZ1178" s="102" t="s">
        <v>83</v>
      </c>
      <c r="BA1178" s="101">
        <f>_xll.qlInterestRateIndexFixingDate(Currency&amp;"ibor"&amp;Tenor,BB1178,Trigger)</f>
        <v>47610</v>
      </c>
      <c r="BB1178" s="101">
        <f>_xll.qlCalendarAdvance(Calendar,BB1177,AZ1178,"f",,Trigger)</f>
        <v>47612</v>
      </c>
      <c r="BC1178" s="101">
        <f>_xll.qlInterestRateIndexMaturity(Currency&amp;"ibor"&amp;Tenor,BB1178,Trigger)</f>
        <v>47798</v>
      </c>
      <c r="BD1178" s="246">
        <f>_xll.qlIndexFixing($AD$5,BA1178,TRUE,_xll.ohTrigger(Trigger,Trigger6M))</f>
        <v>2.2331868708136055E-2</v>
      </c>
      <c r="BE1178" s="246" t="e">
        <f>IFERROR(_xll.qlIndexFixing($BF$1,BA1178,,_xll.ohTrigger(Trigger,Trigger6M)),#N/A)</f>
        <v>#N/A</v>
      </c>
    </row>
    <row r="1179" spans="52:57" ht="11.25" customHeight="1" x14ac:dyDescent="0.25">
      <c r="AZ1179" s="102" t="s">
        <v>83</v>
      </c>
      <c r="BA1179" s="101">
        <f>_xll.qlInterestRateIndexFixingDate(Currency&amp;"ibor"&amp;Tenor,BB1179,Trigger)</f>
        <v>47617</v>
      </c>
      <c r="BB1179" s="101">
        <f>_xll.qlCalendarAdvance(Calendar,BB1178,AZ1179,"f",,Trigger)</f>
        <v>47619</v>
      </c>
      <c r="BC1179" s="101">
        <f>_xll.qlInterestRateIndexMaturity(Currency&amp;"ibor"&amp;Tenor,BB1179,Trigger)</f>
        <v>47805</v>
      </c>
      <c r="BD1179" s="246">
        <f>_xll.qlIndexFixing($AD$5,BA1179,TRUE,_xll.ohTrigger(Trigger,Trigger6M))</f>
        <v>2.2304024857210926E-2</v>
      </c>
      <c r="BE1179" s="246" t="e">
        <f>IFERROR(_xll.qlIndexFixing($BF$1,BA1179,,_xll.ohTrigger(Trigger,Trigger6M)),#N/A)</f>
        <v>#N/A</v>
      </c>
    </row>
    <row r="1180" spans="52:57" ht="11.25" customHeight="1" x14ac:dyDescent="0.25">
      <c r="AZ1180" s="102" t="s">
        <v>83</v>
      </c>
      <c r="BA1180" s="101">
        <f>_xll.qlInterestRateIndexFixingDate(Currency&amp;"ibor"&amp;Tenor,BB1180,Trigger)</f>
        <v>47624</v>
      </c>
      <c r="BB1180" s="101">
        <f>_xll.qlCalendarAdvance(Calendar,BB1179,AZ1180,"f",,Trigger)</f>
        <v>47626</v>
      </c>
      <c r="BC1180" s="101">
        <f>_xll.qlInterestRateIndexMaturity(Currency&amp;"ibor"&amp;Tenor,BB1180,Trigger)</f>
        <v>47812</v>
      </c>
      <c r="BD1180" s="246">
        <f>_xll.qlIndexFixing($AD$5,BA1180,TRUE,_xll.ohTrigger(Trigger,Trigger6M))</f>
        <v>2.2276061045659851E-2</v>
      </c>
      <c r="BE1180" s="246" t="e">
        <f>IFERROR(_xll.qlIndexFixing($BF$1,BA1180,,_xll.ohTrigger(Trigger,Trigger6M)),#N/A)</f>
        <v>#N/A</v>
      </c>
    </row>
    <row r="1181" spans="52:57" ht="11.25" customHeight="1" x14ac:dyDescent="0.25">
      <c r="AZ1181" s="102" t="s">
        <v>83</v>
      </c>
      <c r="BA1181" s="101">
        <f>_xll.qlInterestRateIndexFixingDate(Currency&amp;"ibor"&amp;Tenor,BB1181,Trigger)</f>
        <v>47631</v>
      </c>
      <c r="BB1181" s="101">
        <f>_xll.qlCalendarAdvance(Calendar,BB1180,AZ1181,"f",,Trigger)</f>
        <v>47633</v>
      </c>
      <c r="BC1181" s="101">
        <f>_xll.qlInterestRateIndexMaturity(Currency&amp;"ibor"&amp;Tenor,BB1181,Trigger)</f>
        <v>47816</v>
      </c>
      <c r="BD1181" s="246">
        <f>_xll.qlIndexFixing($AD$5,BA1181,TRUE,_xll.ohTrigger(Trigger,Trigger6M))</f>
        <v>2.2248067289447507E-2</v>
      </c>
      <c r="BE1181" s="246" t="e">
        <f>IFERROR(_xll.qlIndexFixing($BF$1,BA1181,,_xll.ohTrigger(Trigger,Trigger6M)),#N/A)</f>
        <v>#N/A</v>
      </c>
    </row>
    <row r="1182" spans="52:57" ht="11.25" customHeight="1" x14ac:dyDescent="0.25">
      <c r="AZ1182" s="102" t="s">
        <v>83</v>
      </c>
      <c r="BA1182" s="101">
        <f>_xll.qlInterestRateIndexFixingDate(Currency&amp;"ibor"&amp;Tenor,BB1182,Trigger)</f>
        <v>47638</v>
      </c>
      <c r="BB1182" s="101">
        <f>_xll.qlCalendarAdvance(Calendar,BB1181,AZ1182,"f",,Trigger)</f>
        <v>47640</v>
      </c>
      <c r="BC1182" s="101">
        <f>_xll.qlInterestRateIndexMaturity(Currency&amp;"ibor"&amp;Tenor,BB1182,Trigger)</f>
        <v>47823</v>
      </c>
      <c r="BD1182" s="246">
        <f>_xll.qlIndexFixing($AD$5,BA1182,TRUE,_xll.ohTrigger(Trigger,Trigger6M))</f>
        <v>2.2219110961141448E-2</v>
      </c>
      <c r="BE1182" s="246" t="e">
        <f>IFERROR(_xll.qlIndexFixing($BF$1,BA1182,,_xll.ohTrigger(Trigger,Trigger6M)),#N/A)</f>
        <v>#N/A</v>
      </c>
    </row>
    <row r="1183" spans="52:57" ht="11.25" customHeight="1" x14ac:dyDescent="0.25">
      <c r="AZ1183" s="102" t="s">
        <v>83</v>
      </c>
      <c r="BA1183" s="101">
        <f>_xll.qlInterestRateIndexFixingDate(Currency&amp;"ibor"&amp;Tenor,BB1183,Trigger)</f>
        <v>47645</v>
      </c>
      <c r="BB1183" s="101">
        <f>_xll.qlCalendarAdvance(Calendar,BB1182,AZ1183,"f",,Trigger)</f>
        <v>47647</v>
      </c>
      <c r="BC1183" s="101">
        <f>_xll.qlInterestRateIndexMaturity(Currency&amp;"ibor"&amp;Tenor,BB1183,Trigger)</f>
        <v>47830</v>
      </c>
      <c r="BD1183" s="246">
        <f>_xll.qlIndexFixing($AD$5,BA1183,TRUE,_xll.ohTrigger(Trigger,Trigger6M))</f>
        <v>2.2190032752352418E-2</v>
      </c>
      <c r="BE1183" s="246" t="e">
        <f>IFERROR(_xll.qlIndexFixing($BF$1,BA1183,,_xll.ohTrigger(Trigger,Trigger6M)),#N/A)</f>
        <v>#N/A</v>
      </c>
    </row>
    <row r="1184" spans="52:57" ht="11.25" customHeight="1" x14ac:dyDescent="0.25">
      <c r="AZ1184" s="102" t="s">
        <v>83</v>
      </c>
      <c r="BA1184" s="101">
        <f>_xll.qlInterestRateIndexFixingDate(Currency&amp;"ibor"&amp;Tenor,BB1184,Trigger)</f>
        <v>47652</v>
      </c>
      <c r="BB1184" s="101">
        <f>_xll.qlCalendarAdvance(Calendar,BB1183,AZ1184,"f",,Trigger)</f>
        <v>47654</v>
      </c>
      <c r="BC1184" s="101">
        <f>_xll.qlInterestRateIndexMaturity(Currency&amp;"ibor"&amp;Tenor,BB1184,Trigger)</f>
        <v>47837</v>
      </c>
      <c r="BD1184" s="246">
        <f>_xll.qlIndexFixing($AD$5,BA1184,TRUE,_xll.ohTrigger(Trigger,Trigger6M))</f>
        <v>2.2160832668437439E-2</v>
      </c>
      <c r="BE1184" s="246" t="e">
        <f>IFERROR(_xll.qlIndexFixing($BF$1,BA1184,,_xll.ohTrigger(Trigger,Trigger6M)),#N/A)</f>
        <v>#N/A</v>
      </c>
    </row>
    <row r="1185" spans="52:57" ht="11.25" customHeight="1" x14ac:dyDescent="0.25">
      <c r="AZ1185" s="102" t="s">
        <v>83</v>
      </c>
      <c r="BA1185" s="101">
        <f>_xll.qlInterestRateIndexFixingDate(Currency&amp;"ibor"&amp;Tenor,BB1185,Trigger)</f>
        <v>47659</v>
      </c>
      <c r="BB1185" s="101">
        <f>_xll.qlCalendarAdvance(Calendar,BB1184,AZ1185,"f",,Trigger)</f>
        <v>47661</v>
      </c>
      <c r="BC1185" s="101">
        <f>_xll.qlInterestRateIndexMaturity(Currency&amp;"ibor"&amp;Tenor,BB1185,Trigger)</f>
        <v>47844</v>
      </c>
      <c r="BD1185" s="246">
        <f>_xll.qlIndexFixing($AD$5,BA1185,TRUE,_xll.ohTrigger(Trigger,Trigger6M))</f>
        <v>2.2131510714774941E-2</v>
      </c>
      <c r="BE1185" s="246" t="e">
        <f>IFERROR(_xll.qlIndexFixing($BF$1,BA1185,,_xll.ohTrigger(Trigger,Trigger6M)),#N/A)</f>
        <v>#N/A</v>
      </c>
    </row>
    <row r="1186" spans="52:57" ht="11.25" customHeight="1" x14ac:dyDescent="0.25">
      <c r="AZ1186" s="102" t="s">
        <v>83</v>
      </c>
      <c r="BA1186" s="101">
        <f>_xll.qlInterestRateIndexFixingDate(Currency&amp;"ibor"&amp;Tenor,BB1186,Trigger)</f>
        <v>47666</v>
      </c>
      <c r="BB1186" s="101">
        <f>_xll.qlCalendarAdvance(Calendar,BB1185,AZ1186,"f",,Trigger)</f>
        <v>47668</v>
      </c>
      <c r="BC1186" s="101">
        <f>_xll.qlInterestRateIndexMaturity(Currency&amp;"ibor"&amp;Tenor,BB1186,Trigger)</f>
        <v>47854</v>
      </c>
      <c r="BD1186" s="246">
        <f>_xll.qlIndexFixing($AD$5,BA1186,TRUE,_xll.ohTrigger(Trigger,Trigger6M))</f>
        <v>2.2105759293257733E-2</v>
      </c>
      <c r="BE1186" s="246" t="e">
        <f>IFERROR(_xll.qlIndexFixing($BF$1,BA1186,,_xll.ohTrigger(Trigger,Trigger6M)),#N/A)</f>
        <v>#N/A</v>
      </c>
    </row>
    <row r="1187" spans="52:57" ht="11.25" customHeight="1" x14ac:dyDescent="0.25">
      <c r="AZ1187" s="102" t="s">
        <v>83</v>
      </c>
      <c r="BA1187" s="101">
        <f>_xll.qlInterestRateIndexFixingDate(Currency&amp;"ibor"&amp;Tenor,BB1187,Trigger)</f>
        <v>47673</v>
      </c>
      <c r="BB1187" s="101">
        <f>_xll.qlCalendarAdvance(Calendar,BB1186,AZ1187,"f",,Trigger)</f>
        <v>47675</v>
      </c>
      <c r="BC1187" s="101">
        <f>_xll.qlInterestRateIndexMaturity(Currency&amp;"ibor"&amp;Tenor,BB1187,Trigger)</f>
        <v>47861</v>
      </c>
      <c r="BD1187" s="246">
        <f>_xll.qlIndexFixing($AD$5,BA1187,TRUE,_xll.ohTrigger(Trigger,Trigger6M))</f>
        <v>2.207695590281036E-2</v>
      </c>
      <c r="BE1187" s="246" t="e">
        <f>IFERROR(_xll.qlIndexFixing($BF$1,BA1187,,_xll.ohTrigger(Trigger,Trigger6M)),#N/A)</f>
        <v>#N/A</v>
      </c>
    </row>
    <row r="1188" spans="52:57" ht="11.25" customHeight="1" x14ac:dyDescent="0.25">
      <c r="AZ1188" s="102" t="s">
        <v>83</v>
      </c>
      <c r="BA1188" s="101">
        <f>_xll.qlInterestRateIndexFixingDate(Currency&amp;"ibor"&amp;Tenor,BB1188,Trigger)</f>
        <v>47680</v>
      </c>
      <c r="BB1188" s="101">
        <f>_xll.qlCalendarAdvance(Calendar,BB1187,AZ1188,"f",,Trigger)</f>
        <v>47682</v>
      </c>
      <c r="BC1188" s="101">
        <f>_xll.qlInterestRateIndexMaturity(Currency&amp;"ibor"&amp;Tenor,BB1188,Trigger)</f>
        <v>47868</v>
      </c>
      <c r="BD1188" s="246">
        <f>_xll.qlIndexFixing($AD$5,BA1188,TRUE,_xll.ohTrigger(Trigger,Trigger6M))</f>
        <v>2.2048032593568089E-2</v>
      </c>
      <c r="BE1188" s="246" t="e">
        <f>IFERROR(_xll.qlIndexFixing($BF$1,BA1188,,_xll.ohTrigger(Trigger,Trigger6M)),#N/A)</f>
        <v>#N/A</v>
      </c>
    </row>
    <row r="1189" spans="52:57" ht="11.25" customHeight="1" x14ac:dyDescent="0.25">
      <c r="AZ1189" s="102" t="s">
        <v>83</v>
      </c>
      <c r="BA1189" s="101">
        <f>_xll.qlInterestRateIndexFixingDate(Currency&amp;"ibor"&amp;Tenor,BB1189,Trigger)</f>
        <v>47687</v>
      </c>
      <c r="BB1189" s="101">
        <f>_xll.qlCalendarAdvance(Calendar,BB1188,AZ1189,"f",,Trigger)</f>
        <v>47689</v>
      </c>
      <c r="BC1189" s="101">
        <f>_xll.qlInterestRateIndexMaturity(Currency&amp;"ibor"&amp;Tenor,BB1189,Trigger)</f>
        <v>47875</v>
      </c>
      <c r="BD1189" s="246">
        <f>_xll.qlIndexFixing($AD$5,BA1189,TRUE,_xll.ohTrigger(Trigger,Trigger6M))</f>
        <v>2.2025721099997127E-2</v>
      </c>
      <c r="BE1189" s="246" t="e">
        <f>IFERROR(_xll.qlIndexFixing($BF$1,BA1189,,_xll.ohTrigger(Trigger,Trigger6M)),#N/A)</f>
        <v>#N/A</v>
      </c>
    </row>
    <row r="1190" spans="52:57" ht="11.25" customHeight="1" x14ac:dyDescent="0.25">
      <c r="AZ1190" s="102" t="s">
        <v>83</v>
      </c>
      <c r="BA1190" s="101">
        <f>_xll.qlInterestRateIndexFixingDate(Currency&amp;"ibor"&amp;Tenor,BB1190,Trigger)</f>
        <v>47694</v>
      </c>
      <c r="BB1190" s="101">
        <f>_xll.qlCalendarAdvance(Calendar,BB1189,AZ1190,"f",,Trigger)</f>
        <v>47696</v>
      </c>
      <c r="BC1190" s="101">
        <f>_xll.qlInterestRateIndexMaturity(Currency&amp;"ibor"&amp;Tenor,BB1190,Trigger)</f>
        <v>47882</v>
      </c>
      <c r="BD1190" s="246">
        <f>_xll.qlIndexFixing($AD$5,BA1190,TRUE,_xll.ohTrigger(Trigger,Trigger6M))</f>
        <v>2.2043748686055492E-2</v>
      </c>
      <c r="BE1190" s="246" t="e">
        <f>IFERROR(_xll.qlIndexFixing($BF$1,BA1190,,_xll.ohTrigger(Trigger,Trigger6M)),#N/A)</f>
        <v>#N/A</v>
      </c>
    </row>
    <row r="1191" spans="52:57" ht="11.25" customHeight="1" x14ac:dyDescent="0.25">
      <c r="AZ1191" s="102" t="s">
        <v>83</v>
      </c>
      <c r="BA1191" s="101">
        <f>_xll.qlInterestRateIndexFixingDate(Currency&amp;"ibor"&amp;Tenor,BB1191,Trigger)</f>
        <v>47701</v>
      </c>
      <c r="BB1191" s="101">
        <f>_xll.qlCalendarAdvance(Calendar,BB1190,AZ1191,"f",,Trigger)</f>
        <v>47703</v>
      </c>
      <c r="BC1191" s="101">
        <f>_xll.qlInterestRateIndexMaturity(Currency&amp;"ibor"&amp;Tenor,BB1191,Trigger)</f>
        <v>47889</v>
      </c>
      <c r="BD1191" s="246">
        <f>_xll.qlIndexFixing($AD$5,BA1191,TRUE,_xll.ohTrigger(Trigger,Trigger6M))</f>
        <v>2.2061776438138472E-2</v>
      </c>
      <c r="BE1191" s="246" t="e">
        <f>IFERROR(_xll.qlIndexFixing($BF$1,BA1191,,_xll.ohTrigger(Trigger,Trigger6M)),#N/A)</f>
        <v>#N/A</v>
      </c>
    </row>
    <row r="1192" spans="52:57" ht="11.25" customHeight="1" x14ac:dyDescent="0.25">
      <c r="AZ1192" s="102" t="s">
        <v>83</v>
      </c>
      <c r="BA1192" s="101">
        <f>_xll.qlInterestRateIndexFixingDate(Currency&amp;"ibor"&amp;Tenor,BB1192,Trigger)</f>
        <v>47708</v>
      </c>
      <c r="BB1192" s="101">
        <f>_xll.qlCalendarAdvance(Calendar,BB1191,AZ1192,"f",,Trigger)</f>
        <v>47710</v>
      </c>
      <c r="BC1192" s="101">
        <f>_xll.qlInterestRateIndexMaturity(Currency&amp;"ibor"&amp;Tenor,BB1192,Trigger)</f>
        <v>47896</v>
      </c>
      <c r="BD1192" s="246">
        <f>_xll.qlIndexFixing($AD$5,BA1192,TRUE,_xll.ohTrigger(Trigger,Trigger6M))</f>
        <v>2.2079804356246922E-2</v>
      </c>
      <c r="BE1192" s="246" t="e">
        <f>IFERROR(_xll.qlIndexFixing($BF$1,BA1192,,_xll.ohTrigger(Trigger,Trigger6M)),#N/A)</f>
        <v>#N/A</v>
      </c>
    </row>
    <row r="1193" spans="52:57" ht="11.25" customHeight="1" x14ac:dyDescent="0.25">
      <c r="AZ1193" s="102" t="s">
        <v>83</v>
      </c>
      <c r="BA1193" s="101">
        <f>_xll.qlInterestRateIndexFixingDate(Currency&amp;"ibor"&amp;Tenor,BB1193,Trigger)</f>
        <v>47715</v>
      </c>
      <c r="BB1193" s="101">
        <f>_xll.qlCalendarAdvance(Calendar,BB1192,AZ1193,"f",,Trigger)</f>
        <v>47717</v>
      </c>
      <c r="BC1193" s="101">
        <f>_xll.qlInterestRateIndexMaturity(Currency&amp;"ibor"&amp;Tenor,BB1193,Trigger)</f>
        <v>47903</v>
      </c>
      <c r="BD1193" s="246">
        <f>_xll.qlIndexFixing($AD$5,BA1193,TRUE,_xll.ohTrigger(Trigger,Trigger6M))</f>
        <v>2.2097832440382135E-2</v>
      </c>
      <c r="BE1193" s="246" t="e">
        <f>IFERROR(_xll.qlIndexFixing($BF$1,BA1193,,_xll.ohTrigger(Trigger,Trigger6M)),#N/A)</f>
        <v>#N/A</v>
      </c>
    </row>
    <row r="1194" spans="52:57" ht="11.25" customHeight="1" x14ac:dyDescent="0.25">
      <c r="AZ1194" s="102" t="s">
        <v>83</v>
      </c>
      <c r="BA1194" s="101">
        <f>_xll.qlInterestRateIndexFixingDate(Currency&amp;"ibor"&amp;Tenor,BB1194,Trigger)</f>
        <v>47722</v>
      </c>
      <c r="BB1194" s="101">
        <f>_xll.qlCalendarAdvance(Calendar,BB1193,AZ1194,"f",,Trigger)</f>
        <v>47724</v>
      </c>
      <c r="BC1194" s="101">
        <f>_xll.qlInterestRateIndexMaturity(Currency&amp;"ibor"&amp;Tenor,BB1194,Trigger)</f>
        <v>47907</v>
      </c>
      <c r="BD1194" s="246">
        <f>_xll.qlIndexFixing($AD$5,BA1194,TRUE,_xll.ohTrigger(Trigger,Trigger6M))</f>
        <v>2.2109968066567995E-2</v>
      </c>
      <c r="BE1194" s="246" t="e">
        <f>IFERROR(_xll.qlIndexFixing($BF$1,BA1194,,_xll.ohTrigger(Trigger,Trigger6M)),#N/A)</f>
        <v>#N/A</v>
      </c>
    </row>
    <row r="1195" spans="52:57" ht="11.25" customHeight="1" x14ac:dyDescent="0.25">
      <c r="AZ1195" s="102" t="s">
        <v>83</v>
      </c>
      <c r="BA1195" s="101">
        <f>_xll.qlInterestRateIndexFixingDate(Currency&amp;"ibor"&amp;Tenor,BB1195,Trigger)</f>
        <v>47729</v>
      </c>
      <c r="BB1195" s="101">
        <f>_xll.qlCalendarAdvance(Calendar,BB1194,AZ1195,"f",,Trigger)</f>
        <v>47731</v>
      </c>
      <c r="BC1195" s="101">
        <f>_xll.qlInterestRateIndexMaturity(Currency&amp;"ibor"&amp;Tenor,BB1195,Trigger)</f>
        <v>47912</v>
      </c>
      <c r="BD1195" s="246">
        <f>_xll.qlIndexFixing($AD$5,BA1195,TRUE,_xll.ohTrigger(Trigger,Trigger6M))</f>
        <v>2.2124063429785946E-2</v>
      </c>
      <c r="BE1195" s="246" t="e">
        <f>IFERROR(_xll.qlIndexFixing($BF$1,BA1195,,_xll.ohTrigger(Trigger,Trigger6M)),#N/A)</f>
        <v>#N/A</v>
      </c>
    </row>
    <row r="1196" spans="52:57" ht="11.25" customHeight="1" x14ac:dyDescent="0.25">
      <c r="AZ1196" s="102" t="s">
        <v>83</v>
      </c>
      <c r="BA1196" s="101">
        <f>_xll.qlInterestRateIndexFixingDate(Currency&amp;"ibor"&amp;Tenor,BB1196,Trigger)</f>
        <v>47736</v>
      </c>
      <c r="BB1196" s="101">
        <f>_xll.qlCalendarAdvance(Calendar,BB1195,AZ1196,"f",,Trigger)</f>
        <v>47738</v>
      </c>
      <c r="BC1196" s="101">
        <f>_xll.qlInterestRateIndexMaturity(Currency&amp;"ibor"&amp;Tenor,BB1196,Trigger)</f>
        <v>47919</v>
      </c>
      <c r="BD1196" s="246">
        <f>_xll.qlIndexFixing($AD$5,BA1196,TRUE,_xll.ohTrigger(Trigger,Trigger6M))</f>
        <v>2.2142086442129928E-2</v>
      </c>
      <c r="BE1196" s="246" t="e">
        <f>IFERROR(_xll.qlIndexFixing($BF$1,BA1196,,_xll.ohTrigger(Trigger,Trigger6M)),#N/A)</f>
        <v>#N/A</v>
      </c>
    </row>
    <row r="1197" spans="52:57" ht="11.25" customHeight="1" x14ac:dyDescent="0.25">
      <c r="AZ1197" s="102" t="s">
        <v>83</v>
      </c>
      <c r="BA1197" s="101">
        <f>_xll.qlInterestRateIndexFixingDate(Currency&amp;"ibor"&amp;Tenor,BB1197,Trigger)</f>
        <v>47743</v>
      </c>
      <c r="BB1197" s="101">
        <f>_xll.qlCalendarAdvance(Calendar,BB1196,AZ1197,"f",,Trigger)</f>
        <v>47745</v>
      </c>
      <c r="BC1197" s="101">
        <f>_xll.qlInterestRateIndexMaturity(Currency&amp;"ibor"&amp;Tenor,BB1197,Trigger)</f>
        <v>47926</v>
      </c>
      <c r="BD1197" s="246">
        <f>_xll.qlIndexFixing($AD$5,BA1197,TRUE,_xll.ohTrigger(Trigger,Trigger6M))</f>
        <v>2.2160109615993771E-2</v>
      </c>
      <c r="BE1197" s="246" t="e">
        <f>IFERROR(_xll.qlIndexFixing($BF$1,BA1197,,_xll.ohTrigger(Trigger,Trigger6M)),#N/A)</f>
        <v>#N/A</v>
      </c>
    </row>
    <row r="1198" spans="52:57" ht="11.25" customHeight="1" x14ac:dyDescent="0.25">
      <c r="AZ1198" s="102" t="s">
        <v>83</v>
      </c>
      <c r="BA1198" s="101">
        <f>_xll.qlInterestRateIndexFixingDate(Currency&amp;"ibor"&amp;Tenor,BB1198,Trigger)</f>
        <v>47750</v>
      </c>
      <c r="BB1198" s="101">
        <f>_xll.qlCalendarAdvance(Calendar,BB1197,AZ1198,"f",,Trigger)</f>
        <v>47752</v>
      </c>
      <c r="BC1198" s="101">
        <f>_xll.qlInterestRateIndexMaturity(Currency&amp;"ibor"&amp;Tenor,BB1198,Trigger)</f>
        <v>47933</v>
      </c>
      <c r="BD1198" s="246">
        <f>_xll.qlIndexFixing($AD$5,BA1198,TRUE,_xll.ohTrigger(Trigger,Trigger6M))</f>
        <v>2.2178132951379239E-2</v>
      </c>
      <c r="BE1198" s="246" t="e">
        <f>IFERROR(_xll.qlIndexFixing($BF$1,BA1198,,_xll.ohTrigger(Trigger,Trigger6M)),#N/A)</f>
        <v>#N/A</v>
      </c>
    </row>
    <row r="1199" spans="52:57" ht="11.25" customHeight="1" x14ac:dyDescent="0.25">
      <c r="AZ1199" s="102" t="s">
        <v>83</v>
      </c>
      <c r="BA1199" s="101">
        <f>_xll.qlInterestRateIndexFixingDate(Currency&amp;"ibor"&amp;Tenor,BB1199,Trigger)</f>
        <v>47757</v>
      </c>
      <c r="BB1199" s="101">
        <f>_xll.qlCalendarAdvance(Calendar,BB1198,AZ1199,"f",,Trigger)</f>
        <v>47759</v>
      </c>
      <c r="BC1199" s="101">
        <f>_xll.qlInterestRateIndexMaturity(Currency&amp;"ibor"&amp;Tenor,BB1199,Trigger)</f>
        <v>47941</v>
      </c>
      <c r="BD1199" s="246">
        <f>_xll.qlIndexFixing($AD$5,BA1199,TRUE,_xll.ohTrigger(Trigger,Trigger6M))</f>
        <v>2.2198125671704413E-2</v>
      </c>
      <c r="BE1199" s="246" t="e">
        <f>IFERROR(_xll.qlIndexFixing($BF$1,BA1199,,_xll.ohTrigger(Trigger,Trigger6M)),#N/A)</f>
        <v>#N/A</v>
      </c>
    </row>
    <row r="1200" spans="52:57" ht="11.25" customHeight="1" x14ac:dyDescent="0.25">
      <c r="AZ1200" s="102" t="s">
        <v>83</v>
      </c>
      <c r="BA1200" s="101">
        <f>_xll.qlInterestRateIndexFixingDate(Currency&amp;"ibor"&amp;Tenor,BB1200,Trigger)</f>
        <v>47764</v>
      </c>
      <c r="BB1200" s="101">
        <f>_xll.qlCalendarAdvance(Calendar,BB1199,AZ1200,"f",,Trigger)</f>
        <v>47766</v>
      </c>
      <c r="BC1200" s="101">
        <f>_xll.qlInterestRateIndexMaturity(Currency&amp;"ibor"&amp;Tenor,BB1200,Trigger)</f>
        <v>47948</v>
      </c>
      <c r="BD1200" s="246">
        <f>_xll.qlIndexFixing($AD$5,BA1200,TRUE,_xll.ohTrigger(Trigger,Trigger6M))</f>
        <v>2.2216150447331207E-2</v>
      </c>
      <c r="BE1200" s="246" t="e">
        <f>IFERROR(_xll.qlIndexFixing($BF$1,BA1200,,_xll.ohTrigger(Trigger,Trigger6M)),#N/A)</f>
        <v>#N/A</v>
      </c>
    </row>
    <row r="1201" spans="52:57" ht="11.25" customHeight="1" x14ac:dyDescent="0.25">
      <c r="AZ1201" s="102" t="s">
        <v>83</v>
      </c>
      <c r="BA1201" s="101">
        <f>_xll.qlInterestRateIndexFixingDate(Currency&amp;"ibor"&amp;Tenor,BB1201,Trigger)</f>
        <v>47771</v>
      </c>
      <c r="BB1201" s="101">
        <f>_xll.qlCalendarAdvance(Calendar,BB1200,AZ1201,"f",,Trigger)</f>
        <v>47773</v>
      </c>
      <c r="BC1201" s="101">
        <f>_xll.qlInterestRateIndexMaturity(Currency&amp;"ibor"&amp;Tenor,BB1201,Trigger)</f>
        <v>47955</v>
      </c>
      <c r="BD1201" s="246">
        <f>_xll.qlIndexFixing($AD$5,BA1201,TRUE,_xll.ohTrigger(Trigger,Trigger6M))</f>
        <v>2.2234175385386312E-2</v>
      </c>
      <c r="BE1201" s="246" t="e">
        <f>IFERROR(_xll.qlIndexFixing($BF$1,BA1201,,_xll.ohTrigger(Trigger,Trigger6M)),#N/A)</f>
        <v>#N/A</v>
      </c>
    </row>
    <row r="1202" spans="52:57" ht="11.25" customHeight="1" x14ac:dyDescent="0.25">
      <c r="AZ1202" s="102" t="s">
        <v>83</v>
      </c>
      <c r="BA1202" s="101">
        <f>_xll.qlInterestRateIndexFixingDate(Currency&amp;"ibor"&amp;Tenor,BB1202,Trigger)</f>
        <v>47778</v>
      </c>
      <c r="BB1202" s="101">
        <f>_xll.qlCalendarAdvance(Calendar,BB1201,AZ1202,"f",,Trigger)</f>
        <v>47780</v>
      </c>
      <c r="BC1202" s="101">
        <f>_xll.qlInterestRateIndexMaturity(Currency&amp;"ibor"&amp;Tenor,BB1202,Trigger)</f>
        <v>47962</v>
      </c>
      <c r="BD1202" s="246">
        <f>_xll.qlIndexFixing($AD$5,BA1202,TRUE,_xll.ohTrigger(Trigger,Trigger6M))</f>
        <v>2.2252200485871489E-2</v>
      </c>
      <c r="BE1202" s="246" t="e">
        <f>IFERROR(_xll.qlIndexFixing($BF$1,BA1202,,_xll.ohTrigger(Trigger,Trigger6M)),#N/A)</f>
        <v>#N/A</v>
      </c>
    </row>
    <row r="1203" spans="52:57" ht="11.25" customHeight="1" x14ac:dyDescent="0.25">
      <c r="AZ1203" s="102" t="s">
        <v>83</v>
      </c>
      <c r="BA1203" s="101">
        <f>_xll.qlInterestRateIndexFixingDate(Currency&amp;"ibor"&amp;Tenor,BB1203,Trigger)</f>
        <v>47785</v>
      </c>
      <c r="BB1203" s="101">
        <f>_xll.qlCalendarAdvance(Calendar,BB1202,AZ1203,"f",,Trigger)</f>
        <v>47787</v>
      </c>
      <c r="BC1203" s="101">
        <f>_xll.qlInterestRateIndexMaturity(Currency&amp;"ibor"&amp;Tenor,BB1203,Trigger)</f>
        <v>47968</v>
      </c>
      <c r="BD1203" s="246">
        <f>_xll.qlIndexFixing($AD$5,BA1203,TRUE,_xll.ohTrigger(Trigger,Trigger6M))</f>
        <v>2.2268252051181298E-2</v>
      </c>
      <c r="BE1203" s="246" t="e">
        <f>IFERROR(_xll.qlIndexFixing($BF$1,BA1203,,_xll.ohTrigger(Trigger,Trigger6M)),#N/A)</f>
        <v>#N/A</v>
      </c>
    </row>
    <row r="1204" spans="52:57" ht="11.25" customHeight="1" x14ac:dyDescent="0.25">
      <c r="AZ1204" s="102" t="s">
        <v>83</v>
      </c>
      <c r="BA1204" s="101">
        <f>_xll.qlInterestRateIndexFixingDate(Currency&amp;"ibor"&amp;Tenor,BB1204,Trigger)</f>
        <v>47792</v>
      </c>
      <c r="BB1204" s="101">
        <f>_xll.qlCalendarAdvance(Calendar,BB1203,AZ1204,"f",,Trigger)</f>
        <v>47794</v>
      </c>
      <c r="BC1204" s="101">
        <f>_xll.qlInterestRateIndexMaturity(Currency&amp;"ibor"&amp;Tenor,BB1204,Trigger)</f>
        <v>47975</v>
      </c>
      <c r="BD1204" s="246">
        <f>_xll.qlIndexFixing($AD$5,BA1204,TRUE,_xll.ohTrigger(Trigger,Trigger6M))</f>
        <v>2.2286276355726546E-2</v>
      </c>
      <c r="BE1204" s="246" t="e">
        <f>IFERROR(_xll.qlIndexFixing($BF$1,BA1204,,_xll.ohTrigger(Trigger,Trigger6M)),#N/A)</f>
        <v>#N/A</v>
      </c>
    </row>
    <row r="1205" spans="52:57" ht="11.25" customHeight="1" x14ac:dyDescent="0.25">
      <c r="AZ1205" s="102" t="s">
        <v>83</v>
      </c>
      <c r="BA1205" s="101">
        <f>_xll.qlInterestRateIndexFixingDate(Currency&amp;"ibor"&amp;Tenor,BB1205,Trigger)</f>
        <v>47799</v>
      </c>
      <c r="BB1205" s="101">
        <f>_xll.qlCalendarAdvance(Calendar,BB1204,AZ1205,"f",,Trigger)</f>
        <v>47801</v>
      </c>
      <c r="BC1205" s="101">
        <f>_xll.qlInterestRateIndexMaturity(Currency&amp;"ibor"&amp;Tenor,BB1205,Trigger)</f>
        <v>47982</v>
      </c>
      <c r="BD1205" s="246">
        <f>_xll.qlIndexFixing($AD$5,BA1205,TRUE,_xll.ohTrigger(Trigger,Trigger6M))</f>
        <v>2.2304300821803576E-2</v>
      </c>
      <c r="BE1205" s="246" t="e">
        <f>IFERROR(_xll.qlIndexFixing($BF$1,BA1205,,_xll.ohTrigger(Trigger,Trigger6M)),#N/A)</f>
        <v>#N/A</v>
      </c>
    </row>
    <row r="1206" spans="52:57" ht="11.25" customHeight="1" x14ac:dyDescent="0.25">
      <c r="AZ1206" s="102" t="s">
        <v>83</v>
      </c>
      <c r="BA1206" s="101">
        <f>_xll.qlInterestRateIndexFixingDate(Currency&amp;"ibor"&amp;Tenor,BB1206,Trigger)</f>
        <v>47806</v>
      </c>
      <c r="BB1206" s="101">
        <f>_xll.qlCalendarAdvance(Calendar,BB1205,AZ1206,"f",,Trigger)</f>
        <v>47808</v>
      </c>
      <c r="BC1206" s="101">
        <f>_xll.qlInterestRateIndexMaturity(Currency&amp;"ibor"&amp;Tenor,BB1206,Trigger)</f>
        <v>47989</v>
      </c>
      <c r="BD1206" s="246">
        <f>_xll.qlIndexFixing($AD$5,BA1206,TRUE,_xll.ohTrigger(Trigger,Trigger6M))</f>
        <v>2.2322325449413715E-2</v>
      </c>
      <c r="BE1206" s="246" t="e">
        <f>IFERROR(_xll.qlIndexFixing($BF$1,BA1206,,_xll.ohTrigger(Trigger,Trigger6M)),#N/A)</f>
        <v>#N/A</v>
      </c>
    </row>
    <row r="1207" spans="52:57" ht="11.25" customHeight="1" x14ac:dyDescent="0.25">
      <c r="AZ1207" s="102" t="s">
        <v>83</v>
      </c>
      <c r="BA1207" s="101">
        <f>_xll.qlInterestRateIndexFixingDate(Currency&amp;"ibor"&amp;Tenor,BB1207,Trigger)</f>
        <v>47813</v>
      </c>
      <c r="BB1207" s="101">
        <f>_xll.qlCalendarAdvance(Calendar,BB1206,AZ1207,"f",,Trigger)</f>
        <v>47815</v>
      </c>
      <c r="BC1207" s="101">
        <f>_xll.qlInterestRateIndexMaturity(Currency&amp;"ibor"&amp;Tenor,BB1207,Trigger)</f>
        <v>47996</v>
      </c>
      <c r="BD1207" s="246">
        <f>_xll.qlIndexFixing($AD$5,BA1207,TRUE,_xll.ohTrigger(Trigger,Trigger6M))</f>
        <v>2.2340350238558727E-2</v>
      </c>
      <c r="BE1207" s="246" t="e">
        <f>IFERROR(_xll.qlIndexFixing($BF$1,BA1207,,_xll.ohTrigger(Trigger,Trigger6M)),#N/A)</f>
        <v>#N/A</v>
      </c>
    </row>
    <row r="1208" spans="52:57" ht="11.25" customHeight="1" x14ac:dyDescent="0.25">
      <c r="AZ1208" s="102" t="s">
        <v>83</v>
      </c>
      <c r="BA1208" s="101">
        <f>_xll.qlInterestRateIndexFixingDate(Currency&amp;"ibor"&amp;Tenor,BB1208,Trigger)</f>
        <v>47820</v>
      </c>
      <c r="BB1208" s="101">
        <f>_xll.qlCalendarAdvance(Calendar,BB1207,AZ1208,"f",,Trigger)</f>
        <v>47822</v>
      </c>
      <c r="BC1208" s="101">
        <f>_xll.qlInterestRateIndexMaturity(Currency&amp;"ibor"&amp;Tenor,BB1208,Trigger)</f>
        <v>48004</v>
      </c>
      <c r="BD1208" s="246">
        <f>_xll.qlIndexFixing($AD$5,BA1208,TRUE,_xll.ohTrigger(Trigger,Trigger6M))</f>
        <v>2.2360354499889542E-2</v>
      </c>
      <c r="BE1208" s="246" t="e">
        <f>IFERROR(_xll.qlIndexFixing($BF$1,BA1208,,_xll.ohTrigger(Trigger,Trigger6M)),#N/A)</f>
        <v>#N/A</v>
      </c>
    </row>
    <row r="1209" spans="52:57" ht="11.25" customHeight="1" x14ac:dyDescent="0.25">
      <c r="AZ1209" s="102" t="s">
        <v>83</v>
      </c>
      <c r="BA1209" s="101">
        <f>_xll.qlInterestRateIndexFixingDate(Currency&amp;"ibor"&amp;Tenor,BB1209,Trigger)</f>
        <v>47827</v>
      </c>
      <c r="BB1209" s="101">
        <f>_xll.qlCalendarAdvance(Calendar,BB1208,AZ1209,"f",,Trigger)</f>
        <v>47829</v>
      </c>
      <c r="BC1209" s="101">
        <f>_xll.qlInterestRateIndexMaturity(Currency&amp;"ibor"&amp;Tenor,BB1209,Trigger)</f>
        <v>48011</v>
      </c>
      <c r="BD1209" s="246">
        <f>_xll.qlIndexFixing($AD$5,BA1209,TRUE,_xll.ohTrigger(Trigger,Trigger6M))</f>
        <v>2.2378380737424292E-2</v>
      </c>
      <c r="BE1209" s="246" t="e">
        <f>IFERROR(_xll.qlIndexFixing($BF$1,BA1209,,_xll.ohTrigger(Trigger,Trigger6M)),#N/A)</f>
        <v>#N/A</v>
      </c>
    </row>
    <row r="1210" spans="52:57" ht="11.25" customHeight="1" x14ac:dyDescent="0.25">
      <c r="AZ1210" s="102" t="s">
        <v>83</v>
      </c>
      <c r="BA1210" s="101">
        <f>_xll.qlInterestRateIndexFixingDate(Currency&amp;"ibor"&amp;Tenor,BB1210,Trigger)</f>
        <v>47834</v>
      </c>
      <c r="BB1210" s="101">
        <f>_xll.qlCalendarAdvance(Calendar,BB1209,AZ1210,"f",,Trigger)</f>
        <v>47836</v>
      </c>
      <c r="BC1210" s="101">
        <f>_xll.qlInterestRateIndexMaturity(Currency&amp;"ibor"&amp;Tenor,BB1210,Trigger)</f>
        <v>48018</v>
      </c>
      <c r="BD1210" s="246">
        <f>_xll.qlIndexFixing($AD$5,BA1210,TRUE,_xll.ohTrigger(Trigger,Trigger6M))</f>
        <v>2.2396407137400532E-2</v>
      </c>
      <c r="BE1210" s="246" t="e">
        <f>IFERROR(_xll.qlIndexFixing($BF$1,BA1210,,_xll.ohTrigger(Trigger,Trigger6M)),#N/A)</f>
        <v>#N/A</v>
      </c>
    </row>
    <row r="1211" spans="52:57" ht="11.25" customHeight="1" x14ac:dyDescent="0.25">
      <c r="AZ1211" s="102" t="s">
        <v>83</v>
      </c>
      <c r="BA1211" s="101">
        <f>_xll.qlInterestRateIndexFixingDate(Currency&amp;"ibor"&amp;Tenor,BB1211,Trigger)</f>
        <v>47840</v>
      </c>
      <c r="BB1211" s="101">
        <f>_xll.qlCalendarAdvance(Calendar,BB1210,AZ1211,"f",,Trigger)</f>
        <v>47844</v>
      </c>
      <c r="BC1211" s="101">
        <f>_xll.qlInterestRateIndexMaturity(Currency&amp;"ibor"&amp;Tenor,BB1211,Trigger)</f>
        <v>48026</v>
      </c>
      <c r="BD1211" s="246">
        <f>_xll.qlIndexFixing($AD$5,BA1211,TRUE,_xll.ohTrigger(Trigger,Trigger6M))</f>
        <v>2.2417008936283653E-2</v>
      </c>
      <c r="BE1211" s="246" t="e">
        <f>IFERROR(_xll.qlIndexFixing($BF$1,BA1211,,_xll.ohTrigger(Trigger,Trigger6M)),#N/A)</f>
        <v>#N/A</v>
      </c>
    </row>
    <row r="1212" spans="52:57" ht="11.25" customHeight="1" x14ac:dyDescent="0.25">
      <c r="AZ1212" s="102" t="s">
        <v>83</v>
      </c>
      <c r="BA1212" s="101">
        <f>_xll.qlInterestRateIndexFixingDate(Currency&amp;"ibor"&amp;Tenor,BB1212,Trigger)</f>
        <v>47848</v>
      </c>
      <c r="BB1212" s="101">
        <f>_xll.qlCalendarAdvance(Calendar,BB1211,AZ1212,"f",,Trigger)</f>
        <v>47851</v>
      </c>
      <c r="BC1212" s="101">
        <f>_xll.qlInterestRateIndexMaturity(Currency&amp;"ibor"&amp;Tenor,BB1212,Trigger)</f>
        <v>48032</v>
      </c>
      <c r="BD1212" s="246">
        <f>_xll.qlIndexFixing($AD$5,BA1212,TRUE,_xll.ohTrigger(Trigger,Trigger6M))</f>
        <v>2.2433051705801996E-2</v>
      </c>
      <c r="BE1212" s="246" t="e">
        <f>IFERROR(_xll.qlIndexFixing($BF$1,BA1212,,_xll.ohTrigger(Trigger,Trigger6M)),#N/A)</f>
        <v>#N/A</v>
      </c>
    </row>
    <row r="1213" spans="52:57" ht="11.25" customHeight="1" x14ac:dyDescent="0.25">
      <c r="AZ1213" s="102" t="s">
        <v>83</v>
      </c>
      <c r="BA1213" s="101">
        <f>_xll.qlInterestRateIndexFixingDate(Currency&amp;"ibor"&amp;Tenor,BB1213,Trigger)</f>
        <v>47856</v>
      </c>
      <c r="BB1213" s="101">
        <f>_xll.qlCalendarAdvance(Calendar,BB1212,AZ1213,"f",,Trigger)</f>
        <v>47858</v>
      </c>
      <c r="BC1213" s="101">
        <f>_xll.qlInterestRateIndexMaturity(Currency&amp;"ibor"&amp;Tenor,BB1213,Trigger)</f>
        <v>48039</v>
      </c>
      <c r="BD1213" s="246">
        <f>_xll.qlIndexFixing($AD$5,BA1213,TRUE,_xll.ohTrigger(Trigger,Trigger6M))</f>
        <v>2.2451077487262185E-2</v>
      </c>
      <c r="BE1213" s="246" t="e">
        <f>IFERROR(_xll.qlIndexFixing($BF$1,BA1213,,_xll.ohTrigger(Trigger,Trigger6M)),#N/A)</f>
        <v>#N/A</v>
      </c>
    </row>
    <row r="1214" spans="52:57" ht="11.25" customHeight="1" x14ac:dyDescent="0.25">
      <c r="AZ1214" s="102" t="s">
        <v>83</v>
      </c>
      <c r="BA1214" s="101">
        <f>_xll.qlInterestRateIndexFixingDate(Currency&amp;"ibor"&amp;Tenor,BB1214,Trigger)</f>
        <v>47863</v>
      </c>
      <c r="BB1214" s="101">
        <f>_xll.qlCalendarAdvance(Calendar,BB1213,AZ1214,"f",,Trigger)</f>
        <v>47865</v>
      </c>
      <c r="BC1214" s="101">
        <f>_xll.qlInterestRateIndexMaturity(Currency&amp;"ibor"&amp;Tenor,BB1214,Trigger)</f>
        <v>48046</v>
      </c>
      <c r="BD1214" s="246">
        <f>_xll.qlIndexFixing($AD$5,BA1214,TRUE,_xll.ohTrigger(Trigger,Trigger6M))</f>
        <v>2.2469103430268294E-2</v>
      </c>
      <c r="BE1214" s="246" t="e">
        <f>IFERROR(_xll.qlIndexFixing($BF$1,BA1214,,_xll.ohTrigger(Trigger,Trigger6M)),#N/A)</f>
        <v>#N/A</v>
      </c>
    </row>
    <row r="1215" spans="52:57" ht="11.25" customHeight="1" x14ac:dyDescent="0.25">
      <c r="AZ1215" s="102" t="s">
        <v>83</v>
      </c>
      <c r="BA1215" s="101">
        <f>_xll.qlInterestRateIndexFixingDate(Currency&amp;"ibor"&amp;Tenor,BB1215,Trigger)</f>
        <v>47870</v>
      </c>
      <c r="BB1215" s="101">
        <f>_xll.qlCalendarAdvance(Calendar,BB1214,AZ1215,"f",,Trigger)</f>
        <v>47872</v>
      </c>
      <c r="BC1215" s="101">
        <f>_xll.qlInterestRateIndexMaturity(Currency&amp;"ibor"&amp;Tenor,BB1215,Trigger)</f>
        <v>48053</v>
      </c>
      <c r="BD1215" s="246">
        <f>_xll.qlIndexFixing($AD$5,BA1215,TRUE,_xll.ohTrigger(Trigger,Trigger6M))</f>
        <v>2.2487129534819874E-2</v>
      </c>
      <c r="BE1215" s="246" t="e">
        <f>IFERROR(_xll.qlIndexFixing($BF$1,BA1215,,_xll.ohTrigger(Trigger,Trigger6M)),#N/A)</f>
        <v>#N/A</v>
      </c>
    </row>
    <row r="1216" spans="52:57" ht="11.25" customHeight="1" x14ac:dyDescent="0.25">
      <c r="AZ1216" s="102" t="s">
        <v>83</v>
      </c>
      <c r="BA1216" s="101">
        <f>_xll.qlInterestRateIndexFixingDate(Currency&amp;"ibor"&amp;Tenor,BB1216,Trigger)</f>
        <v>47877</v>
      </c>
      <c r="BB1216" s="101">
        <f>_xll.qlCalendarAdvance(Calendar,BB1215,AZ1216,"f",,Trigger)</f>
        <v>47879</v>
      </c>
      <c r="BC1216" s="101">
        <f>_xll.qlInterestRateIndexMaturity(Currency&amp;"ibor"&amp;Tenor,BB1216,Trigger)</f>
        <v>48060</v>
      </c>
      <c r="BD1216" s="246">
        <f>_xll.qlIndexFixing($AD$5,BA1216,TRUE,_xll.ohTrigger(Trigger,Trigger6M))</f>
        <v>2.2457747801004423E-2</v>
      </c>
      <c r="BE1216" s="246" t="e">
        <f>IFERROR(_xll.qlIndexFixing($BF$1,BA1216,,_xll.ohTrigger(Trigger,Trigger6M)),#N/A)</f>
        <v>#N/A</v>
      </c>
    </row>
    <row r="1217" spans="52:57" ht="11.25" customHeight="1" x14ac:dyDescent="0.25">
      <c r="AZ1217" s="102" t="s">
        <v>83</v>
      </c>
      <c r="BA1217" s="101">
        <f>_xll.qlInterestRateIndexFixingDate(Currency&amp;"ibor"&amp;Tenor,BB1217,Trigger)</f>
        <v>47884</v>
      </c>
      <c r="BB1217" s="101">
        <f>_xll.qlCalendarAdvance(Calendar,BB1216,AZ1217,"f",,Trigger)</f>
        <v>47886</v>
      </c>
      <c r="BC1217" s="101">
        <f>_xll.qlInterestRateIndexMaturity(Currency&amp;"ibor"&amp;Tenor,BB1217,Trigger)</f>
        <v>48067</v>
      </c>
      <c r="BD1217" s="246">
        <f>_xll.qlIndexFixing($AD$5,BA1217,TRUE,_xll.ohTrigger(Trigger,Trigger6M))</f>
        <v>2.2428253102482653E-2</v>
      </c>
      <c r="BE1217" s="246" t="e">
        <f>IFERROR(_xll.qlIndexFixing($BF$1,BA1217,,_xll.ohTrigger(Trigger,Trigger6M)),#N/A)</f>
        <v>#N/A</v>
      </c>
    </row>
    <row r="1218" spans="52:57" ht="11.25" customHeight="1" x14ac:dyDescent="0.25">
      <c r="AZ1218" s="102" t="s">
        <v>83</v>
      </c>
      <c r="BA1218" s="101">
        <f>_xll.qlInterestRateIndexFixingDate(Currency&amp;"ibor"&amp;Tenor,BB1218,Trigger)</f>
        <v>47891</v>
      </c>
      <c r="BB1218" s="101">
        <f>_xll.qlCalendarAdvance(Calendar,BB1217,AZ1218,"f",,Trigger)</f>
        <v>47893</v>
      </c>
      <c r="BC1218" s="101">
        <f>_xll.qlInterestRateIndexMaturity(Currency&amp;"ibor"&amp;Tenor,BB1218,Trigger)</f>
        <v>48074</v>
      </c>
      <c r="BD1218" s="246">
        <f>_xll.qlIndexFixing($AD$5,BA1218,TRUE,_xll.ohTrigger(Trigger,Trigger6M))</f>
        <v>2.2398645444238426E-2</v>
      </c>
      <c r="BE1218" s="246" t="e">
        <f>IFERROR(_xll.qlIndexFixing($BF$1,BA1218,,_xll.ohTrigger(Trigger,Trigger6M)),#N/A)</f>
        <v>#N/A</v>
      </c>
    </row>
    <row r="1219" spans="52:57" ht="11.25" customHeight="1" x14ac:dyDescent="0.25">
      <c r="AZ1219" s="102" t="s">
        <v>83</v>
      </c>
      <c r="BA1219" s="101">
        <f>_xll.qlInterestRateIndexFixingDate(Currency&amp;"ibor"&amp;Tenor,BB1219,Trigger)</f>
        <v>47898</v>
      </c>
      <c r="BB1219" s="101">
        <f>_xll.qlCalendarAdvance(Calendar,BB1218,AZ1219,"f",,Trigger)</f>
        <v>47900</v>
      </c>
      <c r="BC1219" s="101">
        <f>_xll.qlInterestRateIndexMaturity(Currency&amp;"ibor"&amp;Tenor,BB1219,Trigger)</f>
        <v>48081</v>
      </c>
      <c r="BD1219" s="246">
        <f>_xll.qlIndexFixing($AD$5,BA1219,TRUE,_xll.ohTrigger(Trigger,Trigger6M))</f>
        <v>2.236892483127105E-2</v>
      </c>
      <c r="BE1219" s="246" t="e">
        <f>IFERROR(_xll.qlIndexFixing($BF$1,BA1219,,_xll.ohTrigger(Trigger,Trigger6M)),#N/A)</f>
        <v>#N/A</v>
      </c>
    </row>
    <row r="1220" spans="52:57" ht="11.25" customHeight="1" x14ac:dyDescent="0.25">
      <c r="AZ1220" s="102" t="s">
        <v>83</v>
      </c>
      <c r="BA1220" s="101">
        <f>_xll.qlInterestRateIndexFixingDate(Currency&amp;"ibor"&amp;Tenor,BB1220,Trigger)</f>
        <v>47905</v>
      </c>
      <c r="BB1220" s="101">
        <f>_xll.qlCalendarAdvance(Calendar,BB1219,AZ1220,"f",,Trigger)</f>
        <v>47907</v>
      </c>
      <c r="BC1220" s="101">
        <f>_xll.qlInterestRateIndexMaturity(Currency&amp;"ibor"&amp;Tenor,BB1220,Trigger)</f>
        <v>48089</v>
      </c>
      <c r="BD1220" s="246">
        <f>_xll.qlIndexFixing($AD$5,BA1220,TRUE,_xll.ohTrigger(Trigger,Trigger6M))</f>
        <v>2.2335569070727288E-2</v>
      </c>
      <c r="BE1220" s="246" t="e">
        <f>IFERROR(_xll.qlIndexFixing($BF$1,BA1220,,_xll.ohTrigger(Trigger,Trigger6M)),#N/A)</f>
        <v>#N/A</v>
      </c>
    </row>
    <row r="1221" spans="52:57" ht="11.25" customHeight="1" x14ac:dyDescent="0.25">
      <c r="AZ1221" s="102" t="s">
        <v>83</v>
      </c>
      <c r="BA1221" s="101">
        <f>_xll.qlInterestRateIndexFixingDate(Currency&amp;"ibor"&amp;Tenor,BB1221,Trigger)</f>
        <v>47912</v>
      </c>
      <c r="BB1221" s="101">
        <f>_xll.qlCalendarAdvance(Calendar,BB1220,AZ1221,"f",,Trigger)</f>
        <v>47914</v>
      </c>
      <c r="BC1221" s="101">
        <f>_xll.qlInterestRateIndexMaturity(Currency&amp;"ibor"&amp;Tenor,BB1221,Trigger)</f>
        <v>48099</v>
      </c>
      <c r="BD1221" s="246">
        <f>_xll.qlIndexFixing($AD$5,BA1221,TRUE,_xll.ohTrigger(Trigger,Trigger6M))</f>
        <v>2.2296363239643187E-2</v>
      </c>
      <c r="BE1221" s="246" t="e">
        <f>IFERROR(_xll.qlIndexFixing($BF$1,BA1221,,_xll.ohTrigger(Trigger,Trigger6M)),#N/A)</f>
        <v>#N/A</v>
      </c>
    </row>
    <row r="1222" spans="52:57" ht="11.25" customHeight="1" x14ac:dyDescent="0.25">
      <c r="AZ1222" s="102" t="s">
        <v>83</v>
      </c>
      <c r="BA1222" s="101">
        <f>_xll.qlInterestRateIndexFixingDate(Currency&amp;"ibor"&amp;Tenor,BB1222,Trigger)</f>
        <v>47919</v>
      </c>
      <c r="BB1222" s="101">
        <f>_xll.qlCalendarAdvance(Calendar,BB1221,AZ1222,"f",,Trigger)</f>
        <v>47921</v>
      </c>
      <c r="BC1222" s="101">
        <f>_xll.qlInterestRateIndexMaturity(Currency&amp;"ibor"&amp;Tenor,BB1222,Trigger)</f>
        <v>48106</v>
      </c>
      <c r="BD1222" s="246">
        <f>_xll.qlIndexFixing($AD$5,BA1222,TRUE,_xll.ohTrigger(Trigger,Trigger6M))</f>
        <v>2.2267273110713477E-2</v>
      </c>
      <c r="BE1222" s="246" t="e">
        <f>IFERROR(_xll.qlIndexFixing($BF$1,BA1222,,_xll.ohTrigger(Trigger,Trigger6M)),#N/A)</f>
        <v>#N/A</v>
      </c>
    </row>
    <row r="1223" spans="52:57" ht="11.25" customHeight="1" x14ac:dyDescent="0.25">
      <c r="AZ1223" s="102" t="s">
        <v>83</v>
      </c>
      <c r="BA1223" s="101">
        <f>_xll.qlInterestRateIndexFixingDate(Currency&amp;"ibor"&amp;Tenor,BB1223,Trigger)</f>
        <v>47926</v>
      </c>
      <c r="BB1223" s="101">
        <f>_xll.qlCalendarAdvance(Calendar,BB1222,AZ1223,"f",,Trigger)</f>
        <v>47928</v>
      </c>
      <c r="BC1223" s="101">
        <f>_xll.qlInterestRateIndexMaturity(Currency&amp;"ibor"&amp;Tenor,BB1223,Trigger)</f>
        <v>48113</v>
      </c>
      <c r="BD1223" s="246">
        <f>_xll.qlIndexFixing($AD$5,BA1223,TRUE,_xll.ohTrigger(Trigger,Trigger6M))</f>
        <v>2.223807245297647E-2</v>
      </c>
      <c r="BE1223" s="246" t="e">
        <f>IFERROR(_xll.qlIndexFixing($BF$1,BA1223,,_xll.ohTrigger(Trigger,Trigger6M)),#N/A)</f>
        <v>#N/A</v>
      </c>
    </row>
    <row r="1224" spans="52:57" ht="11.25" customHeight="1" x14ac:dyDescent="0.25">
      <c r="AZ1224" s="102" t="s">
        <v>83</v>
      </c>
      <c r="BA1224" s="101">
        <f>_xll.qlInterestRateIndexFixingDate(Currency&amp;"ibor"&amp;Tenor,BB1224,Trigger)</f>
        <v>47933</v>
      </c>
      <c r="BB1224" s="101">
        <f>_xll.qlCalendarAdvance(Calendar,BB1223,AZ1224,"f",,Trigger)</f>
        <v>47935</v>
      </c>
      <c r="BC1224" s="101">
        <f>_xll.qlInterestRateIndexMaturity(Currency&amp;"ibor"&amp;Tenor,BB1224,Trigger)</f>
        <v>48120</v>
      </c>
      <c r="BD1224" s="246">
        <f>_xll.qlIndexFixing($AD$5,BA1224,TRUE,_xll.ohTrigger(Trigger,Trigger6M))</f>
        <v>2.2208761271365306E-2</v>
      </c>
      <c r="BE1224" s="246" t="e">
        <f>IFERROR(_xll.qlIndexFixing($BF$1,BA1224,,_xll.ohTrigger(Trigger,Trigger6M)),#N/A)</f>
        <v>#N/A</v>
      </c>
    </row>
    <row r="1225" spans="52:57" ht="11.25" customHeight="1" x14ac:dyDescent="0.25">
      <c r="AZ1225" s="102" t="s">
        <v>83</v>
      </c>
      <c r="BA1225" s="101">
        <f>_xll.qlInterestRateIndexFixingDate(Currency&amp;"ibor"&amp;Tenor,BB1225,Trigger)</f>
        <v>47940</v>
      </c>
      <c r="BB1225" s="101">
        <f>_xll.qlCalendarAdvance(Calendar,BB1224,AZ1225,"f",,Trigger)</f>
        <v>47942</v>
      </c>
      <c r="BC1225" s="101">
        <f>_xll.qlInterestRateIndexMaturity(Currency&amp;"ibor"&amp;Tenor,BB1225,Trigger)</f>
        <v>48127</v>
      </c>
      <c r="BD1225" s="246">
        <f>_xll.qlIndexFixing($AD$5,BA1225,TRUE,_xll.ohTrigger(Trigger,Trigger6M))</f>
        <v>2.2179339570829962E-2</v>
      </c>
      <c r="BE1225" s="246" t="e">
        <f>IFERROR(_xll.qlIndexFixing($BF$1,BA1225,,_xll.ohTrigger(Trigger,Trigger6M)),#N/A)</f>
        <v>#N/A</v>
      </c>
    </row>
    <row r="1226" spans="52:57" ht="11.25" customHeight="1" x14ac:dyDescent="0.25">
      <c r="AZ1226" s="102" t="s">
        <v>83</v>
      </c>
      <c r="BA1226" s="101">
        <f>_xll.qlInterestRateIndexFixingDate(Currency&amp;"ibor"&amp;Tenor,BB1226,Trigger)</f>
        <v>47947</v>
      </c>
      <c r="BB1226" s="101">
        <f>_xll.qlCalendarAdvance(Calendar,BB1225,AZ1226,"f",,Trigger)</f>
        <v>47953</v>
      </c>
      <c r="BC1226" s="101">
        <f>_xll.qlInterestRateIndexMaturity(Currency&amp;"ibor"&amp;Tenor,BB1226,Trigger)</f>
        <v>48136</v>
      </c>
      <c r="BD1226" s="246">
        <f>_xll.qlIndexFixing($AD$5,BA1226,TRUE,_xll.ohTrigger(Trigger,Trigger6M))</f>
        <v>2.2136479391381268E-2</v>
      </c>
      <c r="BE1226" s="246" t="e">
        <f>IFERROR(_xll.qlIndexFixing($BF$1,BA1226,,_xll.ohTrigger(Trigger,Trigger6M)),#N/A)</f>
        <v>#N/A</v>
      </c>
    </row>
    <row r="1227" spans="52:57" ht="11.25" customHeight="1" x14ac:dyDescent="0.25">
      <c r="AZ1227" s="102" t="s">
        <v>83</v>
      </c>
      <c r="BA1227" s="101">
        <f>_xll.qlInterestRateIndexFixingDate(Currency&amp;"ibor"&amp;Tenor,BB1227,Trigger)</f>
        <v>47956</v>
      </c>
      <c r="BB1227" s="101">
        <f>_xll.qlCalendarAdvance(Calendar,BB1226,AZ1227,"f",,Trigger)</f>
        <v>47960</v>
      </c>
      <c r="BC1227" s="101">
        <f>_xll.qlInterestRateIndexMaturity(Currency&amp;"ibor"&amp;Tenor,BB1227,Trigger)</f>
        <v>48143</v>
      </c>
      <c r="BD1227" s="246">
        <f>_xll.qlIndexFixing($AD$5,BA1227,TRUE,_xll.ohTrigger(Trigger,Trigger6M))</f>
        <v>2.2106287513446263E-2</v>
      </c>
      <c r="BE1227" s="246" t="e">
        <f>IFERROR(_xll.qlIndexFixing($BF$1,BA1227,,_xll.ohTrigger(Trigger,Trigger6M)),#N/A)</f>
        <v>#N/A</v>
      </c>
    </row>
    <row r="1228" spans="52:57" ht="11.25" customHeight="1" x14ac:dyDescent="0.25">
      <c r="AZ1228" s="102" t="s">
        <v>83</v>
      </c>
      <c r="BA1228" s="101">
        <f>_xll.qlInterestRateIndexFixingDate(Currency&amp;"ibor"&amp;Tenor,BB1228,Trigger)</f>
        <v>47963</v>
      </c>
      <c r="BB1228" s="101">
        <f>_xll.qlCalendarAdvance(Calendar,BB1227,AZ1228,"f",,Trigger)</f>
        <v>47967</v>
      </c>
      <c r="BC1228" s="101">
        <f>_xll.qlInterestRateIndexMaturity(Currency&amp;"ibor"&amp;Tenor,BB1228,Trigger)</f>
        <v>48150</v>
      </c>
      <c r="BD1228" s="246">
        <f>_xll.qlIndexFixing($AD$5,BA1228,TRUE,_xll.ohTrigger(Trigger,Trigger6M))</f>
        <v>2.207598394514982E-2</v>
      </c>
      <c r="BE1228" s="246" t="e">
        <f>IFERROR(_xll.qlIndexFixing($BF$1,BA1228,,_xll.ohTrigger(Trigger,Trigger6M)),#N/A)</f>
        <v>#N/A</v>
      </c>
    </row>
    <row r="1229" spans="52:57" ht="11.25" customHeight="1" x14ac:dyDescent="0.25">
      <c r="AZ1229" s="102" t="s">
        <v>83</v>
      </c>
      <c r="BA1229" s="101">
        <f>_xll.qlInterestRateIndexFixingDate(Currency&amp;"ibor"&amp;Tenor,BB1229,Trigger)</f>
        <v>47970</v>
      </c>
      <c r="BB1229" s="101">
        <f>_xll.qlCalendarAdvance(Calendar,BB1228,AZ1229,"f",,Trigger)</f>
        <v>47974</v>
      </c>
      <c r="BC1229" s="101">
        <f>_xll.qlInterestRateIndexMaturity(Currency&amp;"ibor"&amp;Tenor,BB1229,Trigger)</f>
        <v>48158</v>
      </c>
      <c r="BD1229" s="246">
        <f>_xll.qlIndexFixing($AD$5,BA1229,TRUE,_xll.ohTrigger(Trigger,Trigger6M))</f>
        <v>2.2044485661719009E-2</v>
      </c>
      <c r="BE1229" s="246" t="e">
        <f>IFERROR(_xll.qlIndexFixing($BF$1,BA1229,,_xll.ohTrigger(Trigger,Trigger6M)),#N/A)</f>
        <v>#N/A</v>
      </c>
    </row>
    <row r="1230" spans="52:57" ht="11.25" customHeight="1" x14ac:dyDescent="0.25">
      <c r="AZ1230" s="102" t="s">
        <v>83</v>
      </c>
      <c r="BA1230" s="101">
        <f>_xll.qlInterestRateIndexFixingDate(Currency&amp;"ibor"&amp;Tenor,BB1230,Trigger)</f>
        <v>47977</v>
      </c>
      <c r="BB1230" s="101">
        <f>_xll.qlCalendarAdvance(Calendar,BB1229,AZ1230,"f",,Trigger)</f>
        <v>47981</v>
      </c>
      <c r="BC1230" s="101">
        <f>_xll.qlInterestRateIndexMaturity(Currency&amp;"ibor"&amp;Tenor,BB1230,Trigger)</f>
        <v>48165</v>
      </c>
      <c r="BD1230" s="246">
        <f>_xll.qlIndexFixing($AD$5,BA1230,TRUE,_xll.ohTrigger(Trigger,Trigger6M))</f>
        <v>2.2014204841820085E-2</v>
      </c>
      <c r="BE1230" s="246" t="e">
        <f>IFERROR(_xll.qlIndexFixing($BF$1,BA1230,,_xll.ohTrigger(Trigger,Trigger6M)),#N/A)</f>
        <v>#N/A</v>
      </c>
    </row>
    <row r="1231" spans="52:57" ht="11.25" customHeight="1" x14ac:dyDescent="0.25">
      <c r="AZ1231" s="102" t="s">
        <v>83</v>
      </c>
      <c r="BA1231" s="101">
        <f>_xll.qlInterestRateIndexFixingDate(Currency&amp;"ibor"&amp;Tenor,BB1231,Trigger)</f>
        <v>47984</v>
      </c>
      <c r="BB1231" s="101">
        <f>_xll.qlCalendarAdvance(Calendar,BB1230,AZ1231,"f",,Trigger)</f>
        <v>47988</v>
      </c>
      <c r="BC1231" s="101">
        <f>_xll.qlInterestRateIndexMaturity(Currency&amp;"ibor"&amp;Tenor,BB1231,Trigger)</f>
        <v>48172</v>
      </c>
      <c r="BD1231" s="246">
        <f>_xll.qlIndexFixing($AD$5,BA1231,TRUE,_xll.ohTrigger(Trigger,Trigger6M))</f>
        <v>2.1983812944711557E-2</v>
      </c>
      <c r="BE1231" s="246" t="e">
        <f>IFERROR(_xll.qlIndexFixing($BF$1,BA1231,,_xll.ohTrigger(Trigger,Trigger6M)),#N/A)</f>
        <v>#N/A</v>
      </c>
    </row>
    <row r="1232" spans="52:57" ht="11.25" customHeight="1" x14ac:dyDescent="0.25">
      <c r="AZ1232" s="102" t="s">
        <v>83</v>
      </c>
      <c r="BA1232" s="101">
        <f>_xll.qlInterestRateIndexFixingDate(Currency&amp;"ibor"&amp;Tenor,BB1232,Trigger)</f>
        <v>47991</v>
      </c>
      <c r="BB1232" s="101">
        <f>_xll.qlCalendarAdvance(Calendar,BB1231,AZ1232,"f",,Trigger)</f>
        <v>47995</v>
      </c>
      <c r="BC1232" s="101">
        <f>_xll.qlInterestRateIndexMaturity(Currency&amp;"ibor"&amp;Tenor,BB1232,Trigger)</f>
        <v>48179</v>
      </c>
      <c r="BD1232" s="246">
        <f>_xll.qlIndexFixing($AD$5,BA1232,TRUE,_xll.ohTrigger(Trigger,Trigger6M))</f>
        <v>2.1953309975525408E-2</v>
      </c>
      <c r="BE1232" s="246" t="e">
        <f>IFERROR(_xll.qlIndexFixing($BF$1,BA1232,,_xll.ohTrigger(Trigger,Trigger6M)),#N/A)</f>
        <v>#N/A</v>
      </c>
    </row>
    <row r="1233" spans="52:57" ht="11.25" customHeight="1" x14ac:dyDescent="0.25">
      <c r="AZ1233" s="102" t="s">
        <v>83</v>
      </c>
      <c r="BA1233" s="101">
        <f>_xll.qlInterestRateIndexFixingDate(Currency&amp;"ibor"&amp;Tenor,BB1233,Trigger)</f>
        <v>47998</v>
      </c>
      <c r="BB1233" s="101">
        <f>_xll.qlCalendarAdvance(Calendar,BB1232,AZ1233,"f",,Trigger)</f>
        <v>48002</v>
      </c>
      <c r="BC1233" s="101">
        <f>_xll.qlInterestRateIndexMaturity(Currency&amp;"ibor"&amp;Tenor,BB1233,Trigger)</f>
        <v>48185</v>
      </c>
      <c r="BD1233" s="246">
        <f>_xll.qlIndexFixing($AD$5,BA1233,TRUE,_xll.ohTrigger(Trigger,Trigger6M))</f>
        <v>2.1922790928044892E-2</v>
      </c>
      <c r="BE1233" s="246" t="e">
        <f>IFERROR(_xll.qlIndexFixing($BF$1,BA1233,,_xll.ohTrigger(Trigger,Trigger6M)),#N/A)</f>
        <v>#N/A</v>
      </c>
    </row>
    <row r="1234" spans="52:57" ht="11.25" customHeight="1" x14ac:dyDescent="0.25">
      <c r="AZ1234" s="102" t="s">
        <v>83</v>
      </c>
      <c r="BA1234" s="101">
        <f>_xll.qlInterestRateIndexFixingDate(Currency&amp;"ibor"&amp;Tenor,BB1234,Trigger)</f>
        <v>48005</v>
      </c>
      <c r="BB1234" s="101">
        <f>_xll.qlCalendarAdvance(Calendar,BB1233,AZ1234,"f",,Trigger)</f>
        <v>48009</v>
      </c>
      <c r="BC1234" s="101">
        <f>_xll.qlInterestRateIndexMaturity(Currency&amp;"ibor"&amp;Tenor,BB1234,Trigger)</f>
        <v>48192</v>
      </c>
      <c r="BD1234" s="246">
        <f>_xll.qlIndexFixing($AD$5,BA1234,TRUE,_xll.ohTrigger(Trigger,Trigger6M))</f>
        <v>2.1891817325721059E-2</v>
      </c>
      <c r="BE1234" s="246" t="e">
        <f>IFERROR(_xll.qlIndexFixing($BF$1,BA1234,,_xll.ohTrigger(Trigger,Trigger6M)),#N/A)</f>
        <v>#N/A</v>
      </c>
    </row>
    <row r="1235" spans="52:57" ht="11.25" customHeight="1" x14ac:dyDescent="0.25">
      <c r="AZ1235" s="102" t="s">
        <v>83</v>
      </c>
      <c r="BA1235" s="101">
        <f>_xll.qlInterestRateIndexFixingDate(Currency&amp;"ibor"&amp;Tenor,BB1235,Trigger)</f>
        <v>48012</v>
      </c>
      <c r="BB1235" s="101">
        <f>_xll.qlCalendarAdvance(Calendar,BB1234,AZ1235,"f",,Trigger)</f>
        <v>48016</v>
      </c>
      <c r="BC1235" s="101">
        <f>_xll.qlInterestRateIndexMaturity(Currency&amp;"ibor"&amp;Tenor,BB1235,Trigger)</f>
        <v>48199</v>
      </c>
      <c r="BD1235" s="246">
        <f>_xll.qlIndexFixing($AD$5,BA1235,TRUE,_xll.ohTrigger(Trigger,Trigger6M))</f>
        <v>2.1860732069258176E-2</v>
      </c>
      <c r="BE1235" s="246" t="e">
        <f>IFERROR(_xll.qlIndexFixing($BF$1,BA1235,,_xll.ohTrigger(Trigger,Trigger6M)),#N/A)</f>
        <v>#N/A</v>
      </c>
    </row>
    <row r="1236" spans="52:57" ht="11.25" customHeight="1" x14ac:dyDescent="0.25">
      <c r="AZ1236" s="102" t="s">
        <v>83</v>
      </c>
      <c r="BA1236" s="101">
        <f>_xll.qlInterestRateIndexFixingDate(Currency&amp;"ibor"&amp;Tenor,BB1236,Trigger)</f>
        <v>48019</v>
      </c>
      <c r="BB1236" s="101">
        <f>_xll.qlCalendarAdvance(Calendar,BB1235,AZ1236,"f",,Trigger)</f>
        <v>48023</v>
      </c>
      <c r="BC1236" s="101">
        <f>_xll.qlInterestRateIndexMaturity(Currency&amp;"ibor"&amp;Tenor,BB1236,Trigger)</f>
        <v>48206</v>
      </c>
      <c r="BD1236" s="246">
        <f>_xll.qlIndexFixing($AD$5,BA1236,TRUE,_xll.ohTrigger(Trigger,Trigger6M))</f>
        <v>2.1829535163906691E-2</v>
      </c>
      <c r="BE1236" s="246" t="e">
        <f>IFERROR(_xll.qlIndexFixing($BF$1,BA1236,,_xll.ohTrigger(Trigger,Trigger6M)),#N/A)</f>
        <v>#N/A</v>
      </c>
    </row>
    <row r="1237" spans="52:57" ht="11.25" customHeight="1" x14ac:dyDescent="0.25">
      <c r="AZ1237" s="102" t="s">
        <v>83</v>
      </c>
      <c r="BA1237" s="101">
        <f>_xll.qlInterestRateIndexFixingDate(Currency&amp;"ibor"&amp;Tenor,BB1237,Trigger)</f>
        <v>48026</v>
      </c>
      <c r="BB1237" s="101">
        <f>_xll.qlCalendarAdvance(Calendar,BB1236,AZ1237,"f",,Trigger)</f>
        <v>48030</v>
      </c>
      <c r="BC1237" s="101">
        <f>_xll.qlInterestRateIndexMaturity(Currency&amp;"ibor"&amp;Tenor,BB1237,Trigger)</f>
        <v>48215</v>
      </c>
      <c r="BD1237" s="246">
        <f>_xll.qlIndexFixing($AD$5,BA1237,TRUE,_xll.ohTrigger(Trigger,Trigger6M))</f>
        <v>2.1800040904650275E-2</v>
      </c>
      <c r="BE1237" s="246" t="e">
        <f>IFERROR(_xll.qlIndexFixing($BF$1,BA1237,,_xll.ohTrigger(Trigger,Trigger6M)),#N/A)</f>
        <v>#N/A</v>
      </c>
    </row>
    <row r="1238" spans="52:57" ht="11.25" customHeight="1" x14ac:dyDescent="0.25">
      <c r="AZ1238" s="102" t="s">
        <v>83</v>
      </c>
      <c r="BA1238" s="101">
        <f>_xll.qlInterestRateIndexFixingDate(Currency&amp;"ibor"&amp;Tenor,BB1238,Trigger)</f>
        <v>48033</v>
      </c>
      <c r="BB1238" s="101">
        <f>_xll.qlCalendarAdvance(Calendar,BB1237,AZ1238,"f",,Trigger)</f>
        <v>48037</v>
      </c>
      <c r="BC1238" s="101">
        <f>_xll.qlInterestRateIndexMaturity(Currency&amp;"ibor"&amp;Tenor,BB1238,Trigger)</f>
        <v>48221</v>
      </c>
      <c r="BD1238" s="246">
        <f>_xll.qlIndexFixing($AD$5,BA1238,TRUE,_xll.ohTrigger(Trigger,Trigger6M))</f>
        <v>2.1767959936594441E-2</v>
      </c>
      <c r="BE1238" s="246" t="e">
        <f>IFERROR(_xll.qlIndexFixing($BF$1,BA1238,,_xll.ohTrigger(Trigger,Trigger6M)),#N/A)</f>
        <v>#N/A</v>
      </c>
    </row>
    <row r="1239" spans="52:57" ht="11.25" customHeight="1" x14ac:dyDescent="0.25">
      <c r="AZ1239" s="102" t="s">
        <v>83</v>
      </c>
      <c r="BA1239" s="101">
        <f>_xll.qlInterestRateIndexFixingDate(Currency&amp;"ibor"&amp;Tenor,BB1239,Trigger)</f>
        <v>48040</v>
      </c>
      <c r="BB1239" s="101">
        <f>_xll.qlCalendarAdvance(Calendar,BB1238,AZ1239,"f",,Trigger)</f>
        <v>48044</v>
      </c>
      <c r="BC1239" s="101">
        <f>_xll.qlInterestRateIndexMaturity(Currency&amp;"ibor"&amp;Tenor,BB1239,Trigger)</f>
        <v>48228</v>
      </c>
      <c r="BD1239" s="246">
        <f>_xll.qlIndexFixing($AD$5,BA1239,TRUE,_xll.ohTrigger(Trigger,Trigger6M))</f>
        <v>2.1736679608163927E-2</v>
      </c>
      <c r="BE1239" s="246" t="e">
        <f>IFERROR(_xll.qlIndexFixing($BF$1,BA1239,,_xll.ohTrigger(Trigger,Trigger6M)),#N/A)</f>
        <v>#N/A</v>
      </c>
    </row>
    <row r="1240" spans="52:57" ht="11.25" customHeight="1" x14ac:dyDescent="0.25">
      <c r="AZ1240" s="102" t="s">
        <v>83</v>
      </c>
      <c r="BA1240" s="101">
        <f>_xll.qlInterestRateIndexFixingDate(Currency&amp;"ibor"&amp;Tenor,BB1240,Trigger)</f>
        <v>48047</v>
      </c>
      <c r="BB1240" s="101">
        <f>_xll.qlCalendarAdvance(Calendar,BB1239,AZ1240,"f",,Trigger)</f>
        <v>48051</v>
      </c>
      <c r="BC1240" s="101">
        <f>_xll.qlInterestRateIndexMaturity(Currency&amp;"ibor"&amp;Tenor,BB1240,Trigger)</f>
        <v>48235</v>
      </c>
      <c r="BD1240" s="246">
        <f>_xll.qlIndexFixing($AD$5,BA1240,TRUE,_xll.ohTrigger(Trigger,Trigger6M))</f>
        <v>2.1705288249392839E-2</v>
      </c>
      <c r="BE1240" s="246" t="e">
        <f>IFERROR(_xll.qlIndexFixing($BF$1,BA1240,,_xll.ohTrigger(Trigger,Trigger6M)),#N/A)</f>
        <v>#N/A</v>
      </c>
    </row>
    <row r="1241" spans="52:57" ht="11.25" customHeight="1" x14ac:dyDescent="0.25">
      <c r="AZ1241" s="102" t="s">
        <v>83</v>
      </c>
      <c r="BA1241" s="101">
        <f>_xll.qlInterestRateIndexFixingDate(Currency&amp;"ibor"&amp;Tenor,BB1241,Trigger)</f>
        <v>48054</v>
      </c>
      <c r="BB1241" s="101">
        <f>_xll.qlCalendarAdvance(Calendar,BB1240,AZ1241,"f",,Trigger)</f>
        <v>48058</v>
      </c>
      <c r="BC1241" s="101">
        <f>_xll.qlInterestRateIndexMaturity(Currency&amp;"ibor"&amp;Tenor,BB1241,Trigger)</f>
        <v>48242</v>
      </c>
      <c r="BD1241" s="246">
        <f>_xll.qlIndexFixing($AD$5,BA1241,TRUE,_xll.ohTrigger(Trigger,Trigger6M))</f>
        <v>2.1707078084744504E-2</v>
      </c>
      <c r="BE1241" s="246" t="e">
        <f>IFERROR(_xll.qlIndexFixing($BF$1,BA1241,,_xll.ohTrigger(Trigger,Trigger6M)),#N/A)</f>
        <v>#N/A</v>
      </c>
    </row>
    <row r="1242" spans="52:57" ht="11.25" customHeight="1" x14ac:dyDescent="0.25">
      <c r="AZ1242" s="102" t="s">
        <v>83</v>
      </c>
      <c r="BA1242" s="101">
        <f>_xll.qlInterestRateIndexFixingDate(Currency&amp;"ibor"&amp;Tenor,BB1242,Trigger)</f>
        <v>48061</v>
      </c>
      <c r="BB1242" s="101">
        <f>_xll.qlCalendarAdvance(Calendar,BB1241,AZ1242,"f",,Trigger)</f>
        <v>48065</v>
      </c>
      <c r="BC1242" s="101">
        <f>_xll.qlInterestRateIndexMaturity(Currency&amp;"ibor"&amp;Tenor,BB1242,Trigger)</f>
        <v>48249</v>
      </c>
      <c r="BD1242" s="246">
        <f>_xll.qlIndexFixing($AD$5,BA1242,TRUE,_xll.ohTrigger(Trigger,Trigger6M))</f>
        <v>2.1722169046040751E-2</v>
      </c>
      <c r="BE1242" s="246" t="e">
        <f>IFERROR(_xll.qlIndexFixing($BF$1,BA1242,,_xll.ohTrigger(Trigger,Trigger6M)),#N/A)</f>
        <v>#N/A</v>
      </c>
    </row>
    <row r="1243" spans="52:57" ht="11.25" customHeight="1" x14ac:dyDescent="0.25">
      <c r="AZ1243" s="102" t="s">
        <v>83</v>
      </c>
      <c r="BA1243" s="101">
        <f>_xll.qlInterestRateIndexFixingDate(Currency&amp;"ibor"&amp;Tenor,BB1243,Trigger)</f>
        <v>48068</v>
      </c>
      <c r="BB1243" s="101">
        <f>_xll.qlCalendarAdvance(Calendar,BB1242,AZ1243,"f",,Trigger)</f>
        <v>48072</v>
      </c>
      <c r="BC1243" s="101">
        <f>_xll.qlInterestRateIndexMaturity(Currency&amp;"ibor"&amp;Tenor,BB1243,Trigger)</f>
        <v>48256</v>
      </c>
      <c r="BD1243" s="246">
        <f>_xll.qlIndexFixing($AD$5,BA1243,TRUE,_xll.ohTrigger(Trigger,Trigger6M))</f>
        <v>2.1737260122458822E-2</v>
      </c>
      <c r="BE1243" s="246" t="e">
        <f>IFERROR(_xll.qlIndexFixing($BF$1,BA1243,,_xll.ohTrigger(Trigger,Trigger6M)),#N/A)</f>
        <v>#N/A</v>
      </c>
    </row>
    <row r="1244" spans="52:57" ht="11.25" customHeight="1" x14ac:dyDescent="0.25">
      <c r="AZ1244" s="102" t="s">
        <v>83</v>
      </c>
      <c r="BA1244" s="101">
        <f>_xll.qlInterestRateIndexFixingDate(Currency&amp;"ibor"&amp;Tenor,BB1244,Trigger)</f>
        <v>48075</v>
      </c>
      <c r="BB1244" s="101">
        <f>_xll.qlCalendarAdvance(Calendar,BB1243,AZ1244,"f",,Trigger)</f>
        <v>48079</v>
      </c>
      <c r="BC1244" s="101">
        <f>_xll.qlInterestRateIndexMaturity(Currency&amp;"ibor"&amp;Tenor,BB1244,Trigger)</f>
        <v>48263</v>
      </c>
      <c r="BD1244" s="246">
        <f>_xll.qlIndexFixing($AD$5,BA1244,TRUE,_xll.ohTrigger(Trigger,Trigger6M))</f>
        <v>2.1752351313999153E-2</v>
      </c>
      <c r="BE1244" s="246" t="e">
        <f>IFERROR(_xll.qlIndexFixing($BF$1,BA1244,,_xll.ohTrigger(Trigger,Trigger6M)),#N/A)</f>
        <v>#N/A</v>
      </c>
    </row>
    <row r="1245" spans="52:57" ht="11.25" customHeight="1" x14ac:dyDescent="0.25">
      <c r="AZ1245" s="102" t="s">
        <v>83</v>
      </c>
      <c r="BA1245" s="101">
        <f>_xll.qlInterestRateIndexFixingDate(Currency&amp;"ibor"&amp;Tenor,BB1245,Trigger)</f>
        <v>48082</v>
      </c>
      <c r="BB1245" s="101">
        <f>_xll.qlCalendarAdvance(Calendar,BB1244,AZ1245,"f",,Trigger)</f>
        <v>48086</v>
      </c>
      <c r="BC1245" s="101">
        <f>_xll.qlInterestRateIndexMaturity(Currency&amp;"ibor"&amp;Tenor,BB1245,Trigger)</f>
        <v>48270</v>
      </c>
      <c r="BD1245" s="246">
        <f>_xll.qlIndexFixing($AD$5,BA1245,TRUE,_xll.ohTrigger(Trigger,Trigger6M))</f>
        <v>2.1767442620663047E-2</v>
      </c>
      <c r="BE1245" s="246" t="e">
        <f>IFERROR(_xll.qlIndexFixing($BF$1,BA1245,,_xll.ohTrigger(Trigger,Trigger6M)),#N/A)</f>
        <v>#N/A</v>
      </c>
    </row>
    <row r="1246" spans="52:57" ht="11.25" customHeight="1" x14ac:dyDescent="0.25">
      <c r="AZ1246" s="102" t="s">
        <v>83</v>
      </c>
      <c r="BA1246" s="101">
        <f>_xll.qlInterestRateIndexFixingDate(Currency&amp;"ibor"&amp;Tenor,BB1246,Trigger)</f>
        <v>48089</v>
      </c>
      <c r="BB1246" s="101">
        <f>_xll.qlCalendarAdvance(Calendar,BB1245,AZ1246,"f",,Trigger)</f>
        <v>48093</v>
      </c>
      <c r="BC1246" s="101">
        <f>_xll.qlInterestRateIndexMaturity(Currency&amp;"ibor"&amp;Tenor,BB1246,Trigger)</f>
        <v>48275</v>
      </c>
      <c r="BD1246" s="246">
        <f>_xll.qlIndexFixing($AD$5,BA1246,TRUE,_xll.ohTrigger(Trigger,Trigger6M))</f>
        <v>2.1779065297686855E-2</v>
      </c>
      <c r="BE1246" s="246" t="e">
        <f>IFERROR(_xll.qlIndexFixing($BF$1,BA1246,,_xll.ohTrigger(Trigger,Trigger6M)),#N/A)</f>
        <v>#N/A</v>
      </c>
    </row>
    <row r="1247" spans="52:57" ht="11.25" customHeight="1" x14ac:dyDescent="0.25">
      <c r="AZ1247" s="102" t="s">
        <v>83</v>
      </c>
      <c r="BA1247" s="101">
        <f>_xll.qlInterestRateIndexFixingDate(Currency&amp;"ibor"&amp;Tenor,BB1247,Trigger)</f>
        <v>48096</v>
      </c>
      <c r="BB1247" s="101">
        <f>_xll.qlCalendarAdvance(Calendar,BB1246,AZ1247,"f",,Trigger)</f>
        <v>48100</v>
      </c>
      <c r="BC1247" s="101">
        <f>_xll.qlInterestRateIndexMaturity(Currency&amp;"ibor"&amp;Tenor,BB1247,Trigger)</f>
        <v>48282</v>
      </c>
      <c r="BD1247" s="246">
        <f>_xll.qlIndexFixing($AD$5,BA1247,TRUE,_xll.ohTrigger(Trigger,Trigger6M))</f>
        <v>2.1794155001621587E-2</v>
      </c>
      <c r="BE1247" s="246" t="e">
        <f>IFERROR(_xll.qlIndexFixing($BF$1,BA1247,,_xll.ohTrigger(Trigger,Trigger6M)),#N/A)</f>
        <v>#N/A</v>
      </c>
    </row>
    <row r="1248" spans="52:57" ht="11.25" customHeight="1" x14ac:dyDescent="0.25">
      <c r="AZ1248" s="102" t="s">
        <v>83</v>
      </c>
      <c r="BA1248" s="101">
        <f>_xll.qlInterestRateIndexFixingDate(Currency&amp;"ibor"&amp;Tenor,BB1248,Trigger)</f>
        <v>48103</v>
      </c>
      <c r="BB1248" s="101">
        <f>_xll.qlCalendarAdvance(Calendar,BB1247,AZ1248,"f",,Trigger)</f>
        <v>48107</v>
      </c>
      <c r="BC1248" s="101">
        <f>_xll.qlInterestRateIndexMaturity(Currency&amp;"ibor"&amp;Tenor,BB1248,Trigger)</f>
        <v>48289</v>
      </c>
      <c r="BD1248" s="246">
        <f>_xll.qlIndexFixing($AD$5,BA1248,TRUE,_xll.ohTrigger(Trigger,Trigger6M))</f>
        <v>2.1809244819416887E-2</v>
      </c>
      <c r="BE1248" s="246" t="e">
        <f>IFERROR(_xll.qlIndexFixing($BF$1,BA1248,,_xll.ohTrigger(Trigger,Trigger6M)),#N/A)</f>
        <v>#N/A</v>
      </c>
    </row>
    <row r="1249" spans="52:57" ht="11.25" customHeight="1" x14ac:dyDescent="0.25">
      <c r="AZ1249" s="102" t="s">
        <v>83</v>
      </c>
      <c r="BA1249" s="101">
        <f>_xll.qlInterestRateIndexFixingDate(Currency&amp;"ibor"&amp;Tenor,BB1249,Trigger)</f>
        <v>48110</v>
      </c>
      <c r="BB1249" s="101">
        <f>_xll.qlCalendarAdvance(Calendar,BB1248,AZ1249,"f",,Trigger)</f>
        <v>48114</v>
      </c>
      <c r="BC1249" s="101">
        <f>_xll.qlInterestRateIndexMaturity(Currency&amp;"ibor"&amp;Tenor,BB1249,Trigger)</f>
        <v>48296</v>
      </c>
      <c r="BD1249" s="246">
        <f>_xll.qlIndexFixing($AD$5,BA1249,TRUE,_xll.ohTrigger(Trigger,Trigger6M))</f>
        <v>2.1824334751074072E-2</v>
      </c>
      <c r="BE1249" s="246" t="e">
        <f>IFERROR(_xll.qlIndexFixing($BF$1,BA1249,,_xll.ohTrigger(Trigger,Trigger6M)),#N/A)</f>
        <v>#N/A</v>
      </c>
    </row>
    <row r="1250" spans="52:57" ht="11.25" customHeight="1" x14ac:dyDescent="0.25">
      <c r="AZ1250" s="102" t="s">
        <v>83</v>
      </c>
      <c r="BA1250" s="101">
        <f>_xll.qlInterestRateIndexFixingDate(Currency&amp;"ibor"&amp;Tenor,BB1250,Trigger)</f>
        <v>48117</v>
      </c>
      <c r="BB1250" s="101">
        <f>_xll.qlCalendarAdvance(Calendar,BB1249,AZ1250,"f",,Trigger)</f>
        <v>48121</v>
      </c>
      <c r="BC1250" s="101">
        <f>_xll.qlInterestRateIndexMaturity(Currency&amp;"ibor"&amp;Tenor,BB1250,Trigger)</f>
        <v>48304</v>
      </c>
      <c r="BD1250" s="246">
        <f>_xll.qlIndexFixing($AD$5,BA1250,TRUE,_xll.ohTrigger(Trigger,Trigger6M))</f>
        <v>2.1841162760112786E-2</v>
      </c>
      <c r="BE1250" s="246" t="e">
        <f>IFERROR(_xll.qlIndexFixing($BF$1,BA1250,,_xll.ohTrigger(Trigger,Trigger6M)),#N/A)</f>
        <v>#N/A</v>
      </c>
    </row>
    <row r="1251" spans="52:57" ht="11.25" customHeight="1" x14ac:dyDescent="0.25">
      <c r="AZ1251" s="102" t="s">
        <v>83</v>
      </c>
      <c r="BA1251" s="101">
        <f>_xll.qlInterestRateIndexFixingDate(Currency&amp;"ibor"&amp;Tenor,BB1251,Trigger)</f>
        <v>48124</v>
      </c>
      <c r="BB1251" s="101">
        <f>_xll.qlCalendarAdvance(Calendar,BB1250,AZ1251,"f",,Trigger)</f>
        <v>48128</v>
      </c>
      <c r="BC1251" s="101">
        <f>_xll.qlInterestRateIndexMaturity(Currency&amp;"ibor"&amp;Tenor,BB1251,Trigger)</f>
        <v>48311</v>
      </c>
      <c r="BD1251" s="246">
        <f>_xll.qlIndexFixing($AD$5,BA1251,TRUE,_xll.ohTrigger(Trigger,Trigger6M))</f>
        <v>2.1856253838442932E-2</v>
      </c>
      <c r="BE1251" s="246" t="e">
        <f>IFERROR(_xll.qlIndexFixing($BF$1,BA1251,,_xll.ohTrigger(Trigger,Trigger6M)),#N/A)</f>
        <v>#N/A</v>
      </c>
    </row>
    <row r="1252" spans="52:57" ht="11.25" customHeight="1" x14ac:dyDescent="0.25">
      <c r="AZ1252" s="102" t="s">
        <v>83</v>
      </c>
      <c r="BA1252" s="101">
        <f>_xll.qlInterestRateIndexFixingDate(Currency&amp;"ibor"&amp;Tenor,BB1252,Trigger)</f>
        <v>48131</v>
      </c>
      <c r="BB1252" s="101">
        <f>_xll.qlCalendarAdvance(Calendar,BB1251,AZ1252,"f",,Trigger)</f>
        <v>48135</v>
      </c>
      <c r="BC1252" s="101">
        <f>_xll.qlInterestRateIndexMaturity(Currency&amp;"ibor"&amp;Tenor,BB1252,Trigger)</f>
        <v>48318</v>
      </c>
      <c r="BD1252" s="246">
        <f>_xll.qlIndexFixing($AD$5,BA1252,TRUE,_xll.ohTrigger(Trigger,Trigger6M))</f>
        <v>2.1871345031270778E-2</v>
      </c>
      <c r="BE1252" s="246" t="e">
        <f>IFERROR(_xll.qlIndexFixing($BF$1,BA1252,,_xll.ohTrigger(Trigger,Trigger6M)),#N/A)</f>
        <v>#N/A</v>
      </c>
    </row>
    <row r="1253" spans="52:57" ht="11.25" customHeight="1" x14ac:dyDescent="0.25">
      <c r="AZ1253" s="102" t="s">
        <v>83</v>
      </c>
      <c r="BA1253" s="101">
        <f>_xll.qlInterestRateIndexFixingDate(Currency&amp;"ibor"&amp;Tenor,BB1253,Trigger)</f>
        <v>48138</v>
      </c>
      <c r="BB1253" s="101">
        <f>_xll.qlCalendarAdvance(Calendar,BB1252,AZ1253,"f",,Trigger)</f>
        <v>48142</v>
      </c>
      <c r="BC1253" s="101">
        <f>_xll.qlInterestRateIndexMaturity(Currency&amp;"ibor"&amp;Tenor,BB1253,Trigger)</f>
        <v>48325</v>
      </c>
      <c r="BD1253" s="246">
        <f>_xll.qlIndexFixing($AD$5,BA1253,TRUE,_xll.ohTrigger(Trigger,Trigger6M))</f>
        <v>2.1886436338596764E-2</v>
      </c>
      <c r="BE1253" s="246" t="e">
        <f>IFERROR(_xll.qlIndexFixing($BF$1,BA1253,,_xll.ohTrigger(Trigger,Trigger6M)),#N/A)</f>
        <v>#N/A</v>
      </c>
    </row>
    <row r="1254" spans="52:57" ht="11.25" customHeight="1" x14ac:dyDescent="0.25">
      <c r="AZ1254" s="102" t="s">
        <v>83</v>
      </c>
      <c r="BA1254" s="101">
        <f>_xll.qlInterestRateIndexFixingDate(Currency&amp;"ibor"&amp;Tenor,BB1254,Trigger)</f>
        <v>48145</v>
      </c>
      <c r="BB1254" s="101">
        <f>_xll.qlCalendarAdvance(Calendar,BB1253,AZ1254,"f",,Trigger)</f>
        <v>48149</v>
      </c>
      <c r="BC1254" s="101">
        <f>_xll.qlInterestRateIndexMaturity(Currency&amp;"ibor"&amp;Tenor,BB1254,Trigger)</f>
        <v>48332</v>
      </c>
      <c r="BD1254" s="246">
        <f>_xll.qlIndexFixing($AD$5,BA1254,TRUE,_xll.ohTrigger(Trigger,Trigger6M))</f>
        <v>2.1901527760420449E-2</v>
      </c>
      <c r="BE1254" s="246" t="e">
        <f>IFERROR(_xll.qlIndexFixing($BF$1,BA1254,,_xll.ohTrigger(Trigger,Trigger6M)),#N/A)</f>
        <v>#N/A</v>
      </c>
    </row>
    <row r="1255" spans="52:57" ht="11.25" customHeight="1" x14ac:dyDescent="0.25">
      <c r="AZ1255" s="102" t="s">
        <v>83</v>
      </c>
      <c r="BA1255" s="101">
        <f>_xll.qlInterestRateIndexFixingDate(Currency&amp;"ibor"&amp;Tenor,BB1255,Trigger)</f>
        <v>48152</v>
      </c>
      <c r="BB1255" s="101">
        <f>_xll.qlCalendarAdvance(Calendar,BB1254,AZ1255,"f",,Trigger)</f>
        <v>48156</v>
      </c>
      <c r="BC1255" s="101">
        <f>_xll.qlInterestRateIndexMaturity(Currency&amp;"ibor"&amp;Tenor,BB1255,Trigger)</f>
        <v>48338</v>
      </c>
      <c r="BD1255" s="246">
        <f>_xll.qlIndexFixing($AD$5,BA1255,TRUE,_xll.ohTrigger(Trigger,Trigger6M))</f>
        <v>2.1914876732162934E-2</v>
      </c>
      <c r="BE1255" s="246" t="e">
        <f>IFERROR(_xll.qlIndexFixing($BF$1,BA1255,,_xll.ohTrigger(Trigger,Trigger6M)),#N/A)</f>
        <v>#N/A</v>
      </c>
    </row>
    <row r="1256" spans="52:57" ht="11.25" customHeight="1" x14ac:dyDescent="0.25">
      <c r="AZ1256" s="102" t="s">
        <v>83</v>
      </c>
      <c r="BA1256" s="101">
        <f>_xll.qlInterestRateIndexFixingDate(Currency&amp;"ibor"&amp;Tenor,BB1256,Trigger)</f>
        <v>48159</v>
      </c>
      <c r="BB1256" s="101">
        <f>_xll.qlCalendarAdvance(Calendar,BB1255,AZ1256,"f",,Trigger)</f>
        <v>48163</v>
      </c>
      <c r="BC1256" s="101">
        <f>_xll.qlInterestRateIndexMaturity(Currency&amp;"ibor"&amp;Tenor,BB1256,Trigger)</f>
        <v>48345</v>
      </c>
      <c r="BD1256" s="246">
        <f>_xll.qlIndexFixing($AD$5,BA1256,TRUE,_xll.ohTrigger(Trigger,Trigger6M))</f>
        <v>2.1929967460876609E-2</v>
      </c>
      <c r="BE1256" s="246" t="e">
        <f>IFERROR(_xll.qlIndexFixing($BF$1,BA1256,,_xll.ohTrigger(Trigger,Trigger6M)),#N/A)</f>
        <v>#N/A</v>
      </c>
    </row>
    <row r="1257" spans="52:57" ht="11.25" customHeight="1" x14ac:dyDescent="0.25">
      <c r="AZ1257" s="102" t="s">
        <v>83</v>
      </c>
      <c r="BA1257" s="101">
        <f>_xll.qlInterestRateIndexFixingDate(Currency&amp;"ibor"&amp;Tenor,BB1257,Trigger)</f>
        <v>48166</v>
      </c>
      <c r="BB1257" s="101">
        <f>_xll.qlCalendarAdvance(Calendar,BB1256,AZ1257,"f",,Trigger)</f>
        <v>48170</v>
      </c>
      <c r="BC1257" s="101">
        <f>_xll.qlInterestRateIndexMaturity(Currency&amp;"ibor"&amp;Tenor,BB1257,Trigger)</f>
        <v>48352</v>
      </c>
      <c r="BD1257" s="246">
        <f>_xll.qlIndexFixing($AD$5,BA1257,TRUE,_xll.ohTrigger(Trigger,Trigger6M))</f>
        <v>2.1945058303458755E-2</v>
      </c>
      <c r="BE1257" s="246" t="e">
        <f>IFERROR(_xll.qlIndexFixing($BF$1,BA1257,,_xll.ohTrigger(Trigger,Trigger6M)),#N/A)</f>
        <v>#N/A</v>
      </c>
    </row>
    <row r="1258" spans="52:57" ht="11.25" customHeight="1" x14ac:dyDescent="0.25">
      <c r="AZ1258" s="102" t="s">
        <v>83</v>
      </c>
      <c r="BA1258" s="101">
        <f>_xll.qlInterestRateIndexFixingDate(Currency&amp;"ibor"&amp;Tenor,BB1258,Trigger)</f>
        <v>48173</v>
      </c>
      <c r="BB1258" s="101">
        <f>_xll.qlCalendarAdvance(Calendar,BB1257,AZ1258,"f",,Trigger)</f>
        <v>48177</v>
      </c>
      <c r="BC1258" s="101">
        <f>_xll.qlInterestRateIndexMaturity(Currency&amp;"ibor"&amp;Tenor,BB1258,Trigger)</f>
        <v>48359</v>
      </c>
      <c r="BD1258" s="246">
        <f>_xll.qlIndexFixing($AD$5,BA1258,TRUE,_xll.ohTrigger(Trigger,Trigger6M))</f>
        <v>2.1960149259910699E-2</v>
      </c>
      <c r="BE1258" s="246" t="e">
        <f>IFERROR(_xll.qlIndexFixing($BF$1,BA1258,,_xll.ohTrigger(Trigger,Trigger6M)),#N/A)</f>
        <v>#N/A</v>
      </c>
    </row>
    <row r="1259" spans="52:57" ht="11.25" customHeight="1" x14ac:dyDescent="0.25">
      <c r="AZ1259" s="102" t="s">
        <v>83</v>
      </c>
      <c r="BA1259" s="101">
        <f>_xll.qlInterestRateIndexFixingDate(Currency&amp;"ibor"&amp;Tenor,BB1259,Trigger)</f>
        <v>48180</v>
      </c>
      <c r="BB1259" s="101">
        <f>_xll.qlCalendarAdvance(Calendar,BB1258,AZ1259,"f",,Trigger)</f>
        <v>48184</v>
      </c>
      <c r="BC1259" s="101">
        <f>_xll.qlInterestRateIndexMaturity(Currency&amp;"ibor"&amp;Tenor,BB1259,Trigger)</f>
        <v>48367</v>
      </c>
      <c r="BD1259" s="246">
        <f>_xll.qlIndexFixing($AD$5,BA1259,TRUE,_xll.ohTrigger(Trigger,Trigger6M))</f>
        <v>2.1976986587052001E-2</v>
      </c>
      <c r="BE1259" s="246" t="e">
        <f>IFERROR(_xll.qlIndexFixing($BF$1,BA1259,,_xll.ohTrigger(Trigger,Trigger6M)),#N/A)</f>
        <v>#N/A</v>
      </c>
    </row>
    <row r="1260" spans="52:57" ht="11.25" customHeight="1" x14ac:dyDescent="0.25">
      <c r="AZ1260" s="102" t="s">
        <v>83</v>
      </c>
      <c r="BA1260" s="101">
        <f>_xll.qlInterestRateIndexFixingDate(Currency&amp;"ibor"&amp;Tenor,BB1260,Trigger)</f>
        <v>48187</v>
      </c>
      <c r="BB1260" s="101">
        <f>_xll.qlCalendarAdvance(Calendar,BB1259,AZ1260,"f",,Trigger)</f>
        <v>48191</v>
      </c>
      <c r="BC1260" s="101">
        <f>_xll.qlInterestRateIndexMaturity(Currency&amp;"ibor"&amp;Tenor,BB1260,Trigger)</f>
        <v>48374</v>
      </c>
      <c r="BD1260" s="246">
        <f>_xll.qlIndexFixing($AD$5,BA1260,TRUE,_xll.ohTrigger(Trigger,Trigger6M))</f>
        <v>2.1992078695886787E-2</v>
      </c>
      <c r="BE1260" s="246" t="e">
        <f>IFERROR(_xll.qlIndexFixing($BF$1,BA1260,,_xll.ohTrigger(Trigger,Trigger6M)),#N/A)</f>
        <v>#N/A</v>
      </c>
    </row>
    <row r="1261" spans="52:57" ht="11.25" customHeight="1" x14ac:dyDescent="0.25">
      <c r="AZ1261" s="102" t="s">
        <v>83</v>
      </c>
      <c r="BA1261" s="101">
        <f>_xll.qlInterestRateIndexFixingDate(Currency&amp;"ibor"&amp;Tenor,BB1261,Trigger)</f>
        <v>48194</v>
      </c>
      <c r="BB1261" s="101">
        <f>_xll.qlCalendarAdvance(Calendar,BB1260,AZ1261,"f",,Trigger)</f>
        <v>48198</v>
      </c>
      <c r="BC1261" s="101">
        <f>_xll.qlInterestRateIndexMaturity(Currency&amp;"ibor"&amp;Tenor,BB1261,Trigger)</f>
        <v>48381</v>
      </c>
      <c r="BD1261" s="246">
        <f>_xll.qlIndexFixing($AD$5,BA1261,TRUE,_xll.ohTrigger(Trigger,Trigger6M))</f>
        <v>2.200717091922583E-2</v>
      </c>
      <c r="BE1261" s="246" t="e">
        <f>IFERROR(_xll.qlIndexFixing($BF$1,BA1261,,_xll.ohTrigger(Trigger,Trigger6M)),#N/A)</f>
        <v>#N/A</v>
      </c>
    </row>
    <row r="1262" spans="52:57" ht="11.25" customHeight="1" x14ac:dyDescent="0.25">
      <c r="AZ1262" s="102" t="s">
        <v>83</v>
      </c>
      <c r="BA1262" s="101">
        <f>_xll.qlInterestRateIndexFixingDate(Currency&amp;"ibor"&amp;Tenor,BB1262,Trigger)</f>
        <v>48201</v>
      </c>
      <c r="BB1262" s="101">
        <f>_xll.qlCalendarAdvance(Calendar,BB1261,AZ1262,"f",,Trigger)</f>
        <v>48205</v>
      </c>
      <c r="BC1262" s="101">
        <f>_xll.qlInterestRateIndexMaturity(Currency&amp;"ibor"&amp;Tenor,BB1262,Trigger)</f>
        <v>48388</v>
      </c>
      <c r="BD1262" s="246">
        <f>_xll.qlIndexFixing($AD$5,BA1262,TRUE,_xll.ohTrigger(Trigger,Trigger6M))</f>
        <v>2.2022263257070872E-2</v>
      </c>
      <c r="BE1262" s="246" t="e">
        <f>IFERROR(_xll.qlIndexFixing($BF$1,BA1262,,_xll.ohTrigger(Trigger,Trigger6M)),#N/A)</f>
        <v>#N/A</v>
      </c>
    </row>
    <row r="1263" spans="52:57" ht="11.25" customHeight="1" x14ac:dyDescent="0.25">
      <c r="AZ1263" s="102" t="s">
        <v>83</v>
      </c>
      <c r="BA1263" s="101">
        <f>_xll.qlInterestRateIndexFixingDate(Currency&amp;"ibor"&amp;Tenor,BB1263,Trigger)</f>
        <v>48206</v>
      </c>
      <c r="BB1263" s="101">
        <f>_xll.qlCalendarAdvance(Calendar,BB1262,AZ1263,"f",,Trigger)</f>
        <v>48212</v>
      </c>
      <c r="BC1263" s="101">
        <f>_xll.qlInterestRateIndexMaturity(Currency&amp;"ibor"&amp;Tenor,BB1263,Trigger)</f>
        <v>48395</v>
      </c>
      <c r="BD1263" s="246">
        <f>_xll.qlIndexFixing($AD$5,BA1263,TRUE,_xll.ohTrigger(Trigger,Trigger6M))</f>
        <v>2.2037355709421915E-2</v>
      </c>
      <c r="BE1263" s="246" t="e">
        <f>IFERROR(_xll.qlIndexFixing($BF$1,BA1263,,_xll.ohTrigger(Trigger,Trigger6M)),#N/A)</f>
        <v>#N/A</v>
      </c>
    </row>
    <row r="1264" spans="52:57" ht="11.25" customHeight="1" x14ac:dyDescent="0.25">
      <c r="AZ1264" s="102" t="s">
        <v>83</v>
      </c>
      <c r="BA1264" s="101">
        <f>_xll.qlInterestRateIndexFixingDate(Currency&amp;"ibor"&amp;Tenor,BB1264,Trigger)</f>
        <v>48215</v>
      </c>
      <c r="BB1264" s="101">
        <f>_xll.qlCalendarAdvance(Calendar,BB1263,AZ1264,"f",,Trigger)</f>
        <v>48219</v>
      </c>
      <c r="BC1264" s="101">
        <f>_xll.qlInterestRateIndexMaturity(Currency&amp;"ibor"&amp;Tenor,BB1264,Trigger)</f>
        <v>48401</v>
      </c>
      <c r="BD1264" s="246">
        <f>_xll.qlIndexFixing($AD$5,BA1264,TRUE,_xll.ohTrigger(Trigger,Trigger6M))</f>
        <v>2.2050697389929715E-2</v>
      </c>
      <c r="BE1264" s="246" t="e">
        <f>IFERROR(_xll.qlIndexFixing($BF$1,BA1264,,_xll.ohTrigger(Trigger,Trigger6M)),#N/A)</f>
        <v>#N/A</v>
      </c>
    </row>
    <row r="1265" spans="52:57" ht="11.25" customHeight="1" x14ac:dyDescent="0.25">
      <c r="AZ1265" s="102" t="s">
        <v>83</v>
      </c>
      <c r="BA1265" s="101">
        <f>_xll.qlInterestRateIndexFixingDate(Currency&amp;"ibor"&amp;Tenor,BB1265,Trigger)</f>
        <v>48222</v>
      </c>
      <c r="BB1265" s="101">
        <f>_xll.qlCalendarAdvance(Calendar,BB1264,AZ1265,"f",,Trigger)</f>
        <v>48226</v>
      </c>
      <c r="BC1265" s="101">
        <f>_xll.qlInterestRateIndexMaturity(Currency&amp;"ibor"&amp;Tenor,BB1265,Trigger)</f>
        <v>48408</v>
      </c>
      <c r="BD1265" s="246">
        <f>_xll.qlIndexFixing($AD$5,BA1265,TRUE,_xll.ohTrigger(Trigger,Trigger6M))</f>
        <v>2.2065789143491728E-2</v>
      </c>
      <c r="BE1265" s="246" t="e">
        <f>IFERROR(_xll.qlIndexFixing($BF$1,BA1265,,_xll.ohTrigger(Trigger,Trigger6M)),#N/A)</f>
        <v>#N/A</v>
      </c>
    </row>
    <row r="1266" spans="52:57" ht="11.25" customHeight="1" x14ac:dyDescent="0.25">
      <c r="AZ1266" s="102" t="s">
        <v>83</v>
      </c>
      <c r="BA1266" s="101">
        <f>_xll.qlInterestRateIndexFixingDate(Currency&amp;"ibor"&amp;Tenor,BB1266,Trigger)</f>
        <v>48229</v>
      </c>
      <c r="BB1266" s="101">
        <f>_xll.qlCalendarAdvance(Calendar,BB1265,AZ1266,"f",,Trigger)</f>
        <v>48233</v>
      </c>
      <c r="BC1266" s="101">
        <f>_xll.qlInterestRateIndexMaturity(Currency&amp;"ibor"&amp;Tenor,BB1266,Trigger)</f>
        <v>48415</v>
      </c>
      <c r="BD1266" s="246">
        <f>_xll.qlIndexFixing($AD$5,BA1266,TRUE,_xll.ohTrigger(Trigger,Trigger6M))</f>
        <v>2.2080881010930999E-2</v>
      </c>
      <c r="BE1266" s="246" t="e">
        <f>IFERROR(_xll.qlIndexFixing($BF$1,BA1266,,_xll.ohTrigger(Trigger,Trigger6M)),#N/A)</f>
        <v>#N/A</v>
      </c>
    </row>
    <row r="1267" spans="52:57" ht="11.25" customHeight="1" x14ac:dyDescent="0.25">
      <c r="AZ1267" s="102" t="s">
        <v>83</v>
      </c>
      <c r="BA1267" s="101">
        <f>_xll.qlInterestRateIndexFixingDate(Currency&amp;"ibor"&amp;Tenor,BB1267,Trigger)</f>
        <v>48236</v>
      </c>
      <c r="BB1267" s="101">
        <f>_xll.qlCalendarAdvance(Calendar,BB1266,AZ1267,"f",,Trigger)</f>
        <v>48240</v>
      </c>
      <c r="BC1267" s="101">
        <f>_xll.qlInterestRateIndexMaturity(Currency&amp;"ibor"&amp;Tenor,BB1267,Trigger)</f>
        <v>48422</v>
      </c>
      <c r="BD1267" s="246">
        <f>_xll.qlIndexFixing($AD$5,BA1267,TRUE,_xll.ohTrigger(Trigger,Trigger6M))</f>
        <v>2.2089322122265744E-2</v>
      </c>
      <c r="BE1267" s="246" t="e">
        <f>IFERROR(_xll.qlIndexFixing($BF$1,BA1267,,_xll.ohTrigger(Trigger,Trigger6M)),#N/A)</f>
        <v>#N/A</v>
      </c>
    </row>
    <row r="1268" spans="52:57" ht="11.25" customHeight="1" x14ac:dyDescent="0.25">
      <c r="AZ1268" s="102" t="s">
        <v>83</v>
      </c>
      <c r="BA1268" s="101">
        <f>_xll.qlInterestRateIndexFixingDate(Currency&amp;"ibor"&amp;Tenor,BB1268,Trigger)</f>
        <v>48243</v>
      </c>
      <c r="BB1268" s="101">
        <f>_xll.qlCalendarAdvance(Calendar,BB1267,AZ1268,"f",,Trigger)</f>
        <v>48247</v>
      </c>
      <c r="BC1268" s="101">
        <f>_xll.qlInterestRateIndexMaturity(Currency&amp;"ibor"&amp;Tenor,BB1268,Trigger)</f>
        <v>48429</v>
      </c>
      <c r="BD1268" s="246">
        <f>_xll.qlIndexFixing($AD$5,BA1268,TRUE,_xll.ohTrigger(Trigger,Trigger6M))</f>
        <v>2.205779841900787E-2</v>
      </c>
      <c r="BE1268" s="246" t="e">
        <f>IFERROR(_xll.qlIndexFixing($BF$1,BA1268,,_xll.ohTrigger(Trigger,Trigger6M)),#N/A)</f>
        <v>#N/A</v>
      </c>
    </row>
    <row r="1269" spans="52:57" ht="11.25" customHeight="1" x14ac:dyDescent="0.25">
      <c r="AZ1269" s="102" t="s">
        <v>83</v>
      </c>
      <c r="BA1269" s="101">
        <f>_xll.qlInterestRateIndexFixingDate(Currency&amp;"ibor"&amp;Tenor,BB1269,Trigger)</f>
        <v>48250</v>
      </c>
      <c r="BB1269" s="101">
        <f>_xll.qlCalendarAdvance(Calendar,BB1268,AZ1269,"f",,Trigger)</f>
        <v>48254</v>
      </c>
      <c r="BC1269" s="101">
        <f>_xll.qlInterestRateIndexMaturity(Currency&amp;"ibor"&amp;Tenor,BB1269,Trigger)</f>
        <v>48436</v>
      </c>
      <c r="BD1269" s="246">
        <f>_xll.qlIndexFixing($AD$5,BA1269,TRUE,_xll.ohTrigger(Trigger,Trigger6M))</f>
        <v>2.202617034314713E-2</v>
      </c>
      <c r="BE1269" s="246" t="e">
        <f>IFERROR(_xll.qlIndexFixing($BF$1,BA1269,,_xll.ohTrigger(Trigger,Trigger6M)),#N/A)</f>
        <v>#N/A</v>
      </c>
    </row>
    <row r="1270" spans="52:57" ht="11.25" customHeight="1" x14ac:dyDescent="0.25">
      <c r="AZ1270" s="102" t="s">
        <v>83</v>
      </c>
      <c r="BA1270" s="101">
        <f>_xll.qlInterestRateIndexFixingDate(Currency&amp;"ibor"&amp;Tenor,BB1270,Trigger)</f>
        <v>48257</v>
      </c>
      <c r="BB1270" s="101">
        <f>_xll.qlCalendarAdvance(Calendar,BB1269,AZ1270,"f",,Trigger)</f>
        <v>48261</v>
      </c>
      <c r="BC1270" s="101">
        <f>_xll.qlInterestRateIndexMaturity(Currency&amp;"ibor"&amp;Tenor,BB1270,Trigger)</f>
        <v>48443</v>
      </c>
      <c r="BD1270" s="246">
        <f>_xll.qlIndexFixing($AD$5,BA1270,TRUE,_xll.ohTrigger(Trigger,Trigger6M))</f>
        <v>2.1994437899650977E-2</v>
      </c>
      <c r="BE1270" s="246" t="e">
        <f>IFERROR(_xll.qlIndexFixing($BF$1,BA1270,,_xll.ohTrigger(Trigger,Trigger6M)),#N/A)</f>
        <v>#N/A</v>
      </c>
    </row>
    <row r="1271" spans="52:57" ht="11.25" customHeight="1" x14ac:dyDescent="0.25">
      <c r="AZ1271" s="102" t="s">
        <v>83</v>
      </c>
      <c r="BA1271" s="101">
        <f>_xll.qlInterestRateIndexFixingDate(Currency&amp;"ibor"&amp;Tenor,BB1271,Trigger)</f>
        <v>48264</v>
      </c>
      <c r="BB1271" s="101">
        <f>_xll.qlCalendarAdvance(Calendar,BB1270,AZ1271,"f",,Trigger)</f>
        <v>48268</v>
      </c>
      <c r="BC1271" s="101">
        <f>_xll.qlInterestRateIndexMaturity(Currency&amp;"ibor"&amp;Tenor,BB1271,Trigger)</f>
        <v>48450</v>
      </c>
      <c r="BD1271" s="246">
        <f>_xll.qlIndexFixing($AD$5,BA1271,TRUE,_xll.ohTrigger(Trigger,Trigger6M))</f>
        <v>2.1962601093503113E-2</v>
      </c>
      <c r="BE1271" s="246" t="e">
        <f>IFERROR(_xll.qlIndexFixing($BF$1,BA1271,,_xll.ohTrigger(Trigger,Trigger6M)),#N/A)</f>
        <v>#N/A</v>
      </c>
    </row>
    <row r="1272" spans="52:57" ht="11.25" customHeight="1" x14ac:dyDescent="0.25">
      <c r="AZ1272" s="102" t="s">
        <v>83</v>
      </c>
      <c r="BA1272" s="101">
        <f>_xll.qlInterestRateIndexFixingDate(Currency&amp;"ibor"&amp;Tenor,BB1272,Trigger)</f>
        <v>48271</v>
      </c>
      <c r="BB1272" s="101">
        <f>_xll.qlCalendarAdvance(Calendar,BB1271,AZ1272,"f",,Trigger)</f>
        <v>48275</v>
      </c>
      <c r="BC1272" s="101">
        <f>_xll.qlInterestRateIndexMaturity(Currency&amp;"ibor"&amp;Tenor,BB1272,Trigger)</f>
        <v>48459</v>
      </c>
      <c r="BD1272" s="246">
        <f>_xll.qlIndexFixing($AD$5,BA1272,TRUE,_xll.ohTrigger(Trigger,Trigger6M))</f>
        <v>2.1923452207111633E-2</v>
      </c>
      <c r="BE1272" s="246" t="e">
        <f>IFERROR(_xll.qlIndexFixing($BF$1,BA1272,,_xll.ohTrigger(Trigger,Trigger6M)),#N/A)</f>
        <v>#N/A</v>
      </c>
    </row>
    <row r="1273" spans="52:57" ht="11.25" customHeight="1" x14ac:dyDescent="0.25">
      <c r="AZ1273" s="102" t="s">
        <v>83</v>
      </c>
      <c r="BA1273" s="101">
        <f>_xll.qlInterestRateIndexFixingDate(Currency&amp;"ibor"&amp;Tenor,BB1273,Trigger)</f>
        <v>48278</v>
      </c>
      <c r="BB1273" s="101">
        <f>_xll.qlCalendarAdvance(Calendar,BB1272,AZ1273,"f",,Trigger)</f>
        <v>48282</v>
      </c>
      <c r="BC1273" s="101">
        <f>_xll.qlInterestRateIndexMaturity(Currency&amp;"ibor"&amp;Tenor,BB1273,Trigger)</f>
        <v>48466</v>
      </c>
      <c r="BD1273" s="246">
        <f>_xll.qlIndexFixing($AD$5,BA1273,TRUE,_xll.ohTrigger(Trigger,Trigger6M))</f>
        <v>2.1891885715744294E-2</v>
      </c>
      <c r="BE1273" s="246" t="e">
        <f>IFERROR(_xll.qlIndexFixing($BF$1,BA1273,,_xll.ohTrigger(Trigger,Trigger6M)),#N/A)</f>
        <v>#N/A</v>
      </c>
    </row>
    <row r="1274" spans="52:57" ht="11.25" customHeight="1" x14ac:dyDescent="0.25">
      <c r="AZ1274" s="102" t="s">
        <v>83</v>
      </c>
      <c r="BA1274" s="101">
        <f>_xll.qlInterestRateIndexFixingDate(Currency&amp;"ibor"&amp;Tenor,BB1274,Trigger)</f>
        <v>48285</v>
      </c>
      <c r="BB1274" s="101">
        <f>_xll.qlCalendarAdvance(Calendar,BB1273,AZ1274,"f",,Trigger)</f>
        <v>48289</v>
      </c>
      <c r="BC1274" s="101">
        <f>_xll.qlInterestRateIndexMaturity(Currency&amp;"ibor"&amp;Tenor,BB1274,Trigger)</f>
        <v>48473</v>
      </c>
      <c r="BD1274" s="246">
        <f>_xll.qlIndexFixing($AD$5,BA1274,TRUE,_xll.ohTrigger(Trigger,Trigger6M))</f>
        <v>2.1860215994613085E-2</v>
      </c>
      <c r="BE1274" s="246" t="e">
        <f>IFERROR(_xll.qlIndexFixing($BF$1,BA1274,,_xll.ohTrigger(Trigger,Trigger6M)),#N/A)</f>
        <v>#N/A</v>
      </c>
    </row>
    <row r="1275" spans="52:57" ht="11.25" customHeight="1" x14ac:dyDescent="0.25">
      <c r="AZ1275" s="102" t="s">
        <v>83</v>
      </c>
      <c r="BA1275" s="101">
        <f>_xll.qlInterestRateIndexFixingDate(Currency&amp;"ibor"&amp;Tenor,BB1275,Trigger)</f>
        <v>48292</v>
      </c>
      <c r="BB1275" s="101">
        <f>_xll.qlCalendarAdvance(Calendar,BB1274,AZ1275,"f",,Trigger)</f>
        <v>48296</v>
      </c>
      <c r="BC1275" s="101">
        <f>_xll.qlInterestRateIndexMaturity(Currency&amp;"ibor"&amp;Tenor,BB1275,Trigger)</f>
        <v>48480</v>
      </c>
      <c r="BD1275" s="246">
        <f>_xll.qlIndexFixing($AD$5,BA1275,TRUE,_xll.ohTrigger(Trigger,Trigger6M))</f>
        <v>2.1828443048691859E-2</v>
      </c>
      <c r="BE1275" s="246" t="e">
        <f>IFERROR(_xll.qlIndexFixing($BF$1,BA1275,,_xll.ohTrigger(Trigger,Trigger6M)),#N/A)</f>
        <v>#N/A</v>
      </c>
    </row>
    <row r="1276" spans="52:57" ht="11.25" customHeight="1" x14ac:dyDescent="0.25">
      <c r="AZ1276" s="102" t="s">
        <v>83</v>
      </c>
      <c r="BA1276" s="101">
        <f>_xll.qlInterestRateIndexFixingDate(Currency&amp;"ibor"&amp;Tenor,BB1276,Trigger)</f>
        <v>48297</v>
      </c>
      <c r="BB1276" s="101">
        <f>_xll.qlCalendarAdvance(Calendar,BB1275,AZ1276,"f",,Trigger)</f>
        <v>48303</v>
      </c>
      <c r="BC1276" s="101">
        <f>_xll.qlInterestRateIndexMaturity(Currency&amp;"ibor"&amp;Tenor,BB1276,Trigger)</f>
        <v>48487</v>
      </c>
      <c r="BD1276" s="246">
        <f>_xll.qlIndexFixing($AD$5,BA1276,TRUE,_xll.ohTrigger(Trigger,Trigger6M))</f>
        <v>2.1796566882970533E-2</v>
      </c>
      <c r="BE1276" s="246" t="e">
        <f>IFERROR(_xll.qlIndexFixing($BF$1,BA1276,,_xll.ohTrigger(Trigger,Trigger6M)),#N/A)</f>
        <v>#N/A</v>
      </c>
    </row>
    <row r="1277" spans="52:57" ht="11.25" customHeight="1" x14ac:dyDescent="0.25">
      <c r="AZ1277" s="102" t="s">
        <v>83</v>
      </c>
      <c r="BA1277" s="101">
        <f>_xll.qlInterestRateIndexFixingDate(Currency&amp;"ibor"&amp;Tenor,BB1277,Trigger)</f>
        <v>48306</v>
      </c>
      <c r="BB1277" s="101">
        <f>_xll.qlCalendarAdvance(Calendar,BB1276,AZ1277,"f",,Trigger)</f>
        <v>48310</v>
      </c>
      <c r="BC1277" s="101">
        <f>_xll.qlInterestRateIndexMaturity(Currency&amp;"ibor"&amp;Tenor,BB1277,Trigger)</f>
        <v>48493</v>
      </c>
      <c r="BD1277" s="246">
        <f>_xll.qlIndexFixing($AD$5,BA1277,TRUE,_xll.ohTrigger(Trigger,Trigger6M))</f>
        <v>2.1766966853219858E-2</v>
      </c>
      <c r="BE1277" s="246" t="e">
        <f>IFERROR(_xll.qlIndexFixing($BF$1,BA1277,,_xll.ohTrigger(Trigger,Trigger6M)),#N/A)</f>
        <v>#N/A</v>
      </c>
    </row>
    <row r="1278" spans="52:57" ht="11.25" customHeight="1" x14ac:dyDescent="0.25">
      <c r="AZ1278" s="102" t="s">
        <v>83</v>
      </c>
      <c r="BA1278" s="101">
        <f>_xll.qlInterestRateIndexFixingDate(Currency&amp;"ibor"&amp;Tenor,BB1278,Trigger)</f>
        <v>48313</v>
      </c>
      <c r="BB1278" s="101">
        <f>_xll.qlCalendarAdvance(Calendar,BB1277,AZ1278,"f",,Trigger)</f>
        <v>48317</v>
      </c>
      <c r="BC1278" s="101">
        <f>_xll.qlInterestRateIndexMaturity(Currency&amp;"ibor"&amp;Tenor,BB1278,Trigger)</f>
        <v>48500</v>
      </c>
      <c r="BD1278" s="246">
        <f>_xll.qlIndexFixing($AD$5,BA1278,TRUE,_xll.ohTrigger(Trigger,Trigger6M))</f>
        <v>2.1734643276430259E-2</v>
      </c>
      <c r="BE1278" s="246" t="e">
        <f>IFERROR(_xll.qlIndexFixing($BF$1,BA1278,,_xll.ohTrigger(Trigger,Trigger6M)),#N/A)</f>
        <v>#N/A</v>
      </c>
    </row>
    <row r="1279" spans="52:57" ht="11.25" customHeight="1" x14ac:dyDescent="0.25">
      <c r="AZ1279" s="102" t="s">
        <v>83</v>
      </c>
      <c r="BA1279" s="101">
        <f>_xll.qlInterestRateIndexFixingDate(Currency&amp;"ibor"&amp;Tenor,BB1279,Trigger)</f>
        <v>48320</v>
      </c>
      <c r="BB1279" s="101">
        <f>_xll.qlCalendarAdvance(Calendar,BB1278,AZ1279,"f",,Trigger)</f>
        <v>48324</v>
      </c>
      <c r="BC1279" s="101">
        <f>_xll.qlInterestRateIndexMaturity(Currency&amp;"ibor"&amp;Tenor,BB1279,Trigger)</f>
        <v>48507</v>
      </c>
      <c r="BD1279" s="246">
        <f>_xll.qlIndexFixing($AD$5,BA1279,TRUE,_xll.ohTrigger(Trigger,Trigger6M))</f>
        <v>2.1702215939227502E-2</v>
      </c>
      <c r="BE1279" s="246" t="e">
        <f>IFERROR(_xll.qlIndexFixing($BF$1,BA1279,,_xll.ohTrigger(Trigger,Trigger6M)),#N/A)</f>
        <v>#N/A</v>
      </c>
    </row>
    <row r="1280" spans="52:57" ht="11.25" customHeight="1" x14ac:dyDescent="0.25">
      <c r="AZ1280" s="102" t="s">
        <v>83</v>
      </c>
      <c r="BA1280" s="101">
        <f>_xll.qlInterestRateIndexFixingDate(Currency&amp;"ibor"&amp;Tenor,BB1280,Trigger)</f>
        <v>48327</v>
      </c>
      <c r="BB1280" s="101">
        <f>_xll.qlCalendarAdvance(Calendar,BB1279,AZ1280,"f",,Trigger)</f>
        <v>48331</v>
      </c>
      <c r="BC1280" s="101">
        <f>_xll.qlInterestRateIndexMaturity(Currency&amp;"ibor"&amp;Tenor,BB1280,Trigger)</f>
        <v>48514</v>
      </c>
      <c r="BD1280" s="246">
        <f>_xll.qlIndexFixing($AD$5,BA1280,TRUE,_xll.ohTrigger(Trigger,Trigger6M))</f>
        <v>2.1669684846703473E-2</v>
      </c>
      <c r="BE1280" s="246" t="e">
        <f>IFERROR(_xll.qlIndexFixing($BF$1,BA1280,,_xll.ohTrigger(Trigger,Trigger6M)),#N/A)</f>
        <v>#N/A</v>
      </c>
    </row>
    <row r="1281" spans="52:57" ht="11.25" customHeight="1" x14ac:dyDescent="0.25">
      <c r="AZ1281" s="102" t="s">
        <v>83</v>
      </c>
      <c r="BA1281" s="101">
        <f>_xll.qlInterestRateIndexFixingDate(Currency&amp;"ibor"&amp;Tenor,BB1281,Trigger)</f>
        <v>48334</v>
      </c>
      <c r="BB1281" s="101">
        <f>_xll.qlCalendarAdvance(Calendar,BB1280,AZ1281,"f",,Trigger)</f>
        <v>48338</v>
      </c>
      <c r="BC1281" s="101">
        <f>_xll.qlInterestRateIndexMaturity(Currency&amp;"ibor"&amp;Tenor,BB1281,Trigger)</f>
        <v>48522</v>
      </c>
      <c r="BD1281" s="246">
        <f>_xll.qlIndexFixing($AD$5,BA1281,TRUE,_xll.ohTrigger(Trigger,Trigger6M))</f>
        <v>2.1635637933127477E-2</v>
      </c>
      <c r="BE1281" s="246" t="e">
        <f>IFERROR(_xll.qlIndexFixing($BF$1,BA1281,,_xll.ohTrigger(Trigger,Trigger6M)),#N/A)</f>
        <v>#N/A</v>
      </c>
    </row>
    <row r="1282" spans="52:57" ht="11.25" customHeight="1" x14ac:dyDescent="0.25">
      <c r="AZ1282" s="102" t="s">
        <v>83</v>
      </c>
      <c r="BA1282" s="101">
        <f>_xll.qlInterestRateIndexFixingDate(Currency&amp;"ibor"&amp;Tenor,BB1282,Trigger)</f>
        <v>48341</v>
      </c>
      <c r="BB1282" s="101">
        <f>_xll.qlCalendarAdvance(Calendar,BB1281,AZ1282,"f",,Trigger)</f>
        <v>48345</v>
      </c>
      <c r="BC1282" s="101">
        <f>_xll.qlInterestRateIndexMaturity(Currency&amp;"ibor"&amp;Tenor,BB1282,Trigger)</f>
        <v>48529</v>
      </c>
      <c r="BD1282" s="246">
        <f>_xll.qlIndexFixing($AD$5,BA1282,TRUE,_xll.ohTrigger(Trigger,Trigger6M))</f>
        <v>2.1603142554292323E-2</v>
      </c>
      <c r="BE1282" s="246" t="e">
        <f>IFERROR(_xll.qlIndexFixing($BF$1,BA1282,,_xll.ohTrigger(Trigger,Trigger6M)),#N/A)</f>
        <v>#N/A</v>
      </c>
    </row>
    <row r="1283" spans="52:57" ht="11.25" customHeight="1" x14ac:dyDescent="0.25">
      <c r="AZ1283" s="102" t="s">
        <v>83</v>
      </c>
      <c r="BA1283" s="101">
        <f>_xll.qlInterestRateIndexFixingDate(Currency&amp;"ibor"&amp;Tenor,BB1283,Trigger)</f>
        <v>48348</v>
      </c>
      <c r="BB1283" s="101">
        <f>_xll.qlCalendarAdvance(Calendar,BB1282,AZ1283,"f",,Trigger)</f>
        <v>48352</v>
      </c>
      <c r="BC1283" s="101">
        <f>_xll.qlInterestRateIndexMaturity(Currency&amp;"ibor"&amp;Tenor,BB1283,Trigger)</f>
        <v>48536</v>
      </c>
      <c r="BD1283" s="246">
        <f>_xll.qlIndexFixing($AD$5,BA1283,TRUE,_xll.ohTrigger(Trigger,Trigger6M))</f>
        <v>2.1570543991037031E-2</v>
      </c>
      <c r="BE1283" s="246" t="e">
        <f>IFERROR(_xll.qlIndexFixing($BF$1,BA1283,,_xll.ohTrigger(Trigger,Trigger6M)),#N/A)</f>
        <v>#N/A</v>
      </c>
    </row>
    <row r="1284" spans="52:57" ht="11.25" customHeight="1" x14ac:dyDescent="0.25">
      <c r="AZ1284" s="102" t="s">
        <v>83</v>
      </c>
      <c r="BA1284" s="101">
        <f>_xll.qlInterestRateIndexFixingDate(Currency&amp;"ibor"&amp;Tenor,BB1284,Trigger)</f>
        <v>48355</v>
      </c>
      <c r="BB1284" s="101">
        <f>_xll.qlCalendarAdvance(Calendar,BB1283,AZ1284,"f",,Trigger)</f>
        <v>48359</v>
      </c>
      <c r="BC1284" s="101">
        <f>_xll.qlInterestRateIndexMaturity(Currency&amp;"ibor"&amp;Tenor,BB1284,Trigger)</f>
        <v>48543</v>
      </c>
      <c r="BD1284" s="246">
        <f>_xll.qlIndexFixing($AD$5,BA1284,TRUE,_xll.ohTrigger(Trigger,Trigger6M))</f>
        <v>2.1537842248479679E-2</v>
      </c>
      <c r="BE1284" s="246" t="e">
        <f>IFERROR(_xll.qlIndexFixing($BF$1,BA1284,,_xll.ohTrigger(Trigger,Trigger6M)),#N/A)</f>
        <v>#N/A</v>
      </c>
    </row>
    <row r="1285" spans="52:57" ht="11.25" customHeight="1" x14ac:dyDescent="0.25">
      <c r="AZ1285" s="102" t="s">
        <v>83</v>
      </c>
      <c r="BA1285" s="101">
        <f>_xll.qlInterestRateIndexFixingDate(Currency&amp;"ibor"&amp;Tenor,BB1285,Trigger)</f>
        <v>48362</v>
      </c>
      <c r="BB1285" s="101">
        <f>_xll.qlCalendarAdvance(Calendar,BB1284,AZ1285,"f",,Trigger)</f>
        <v>48366</v>
      </c>
      <c r="BC1285" s="101">
        <f>_xll.qlInterestRateIndexMaturity(Currency&amp;"ibor"&amp;Tenor,BB1285,Trigger)</f>
        <v>48549</v>
      </c>
      <c r="BD1285" s="246">
        <f>_xll.qlIndexFixing($AD$5,BA1285,TRUE,_xll.ohTrigger(Trigger,Trigger6M))</f>
        <v>2.1505473233628485E-2</v>
      </c>
      <c r="BE1285" s="246" t="e">
        <f>IFERROR(_xll.qlIndexFixing($BF$1,BA1285,,_xll.ohTrigger(Trigger,Trigger6M)),#N/A)</f>
        <v>#N/A</v>
      </c>
    </row>
    <row r="1286" spans="52:57" ht="11.25" customHeight="1" x14ac:dyDescent="0.25">
      <c r="AZ1286" s="102" t="s">
        <v>83</v>
      </c>
      <c r="BA1286" s="101">
        <f>_xll.qlInterestRateIndexFixingDate(Currency&amp;"ibor"&amp;Tenor,BB1286,Trigger)</f>
        <v>48369</v>
      </c>
      <c r="BB1286" s="101">
        <f>_xll.qlCalendarAdvance(Calendar,BB1285,AZ1286,"f",,Trigger)</f>
        <v>48373</v>
      </c>
      <c r="BC1286" s="101">
        <f>_xll.qlInterestRateIndexMaturity(Currency&amp;"ibor"&amp;Tenor,BB1286,Trigger)</f>
        <v>48556</v>
      </c>
      <c r="BD1286" s="246">
        <f>_xll.qlIndexFixing($AD$5,BA1286,TRUE,_xll.ohTrigger(Trigger,Trigger6M))</f>
        <v>2.1472319717022778E-2</v>
      </c>
      <c r="BE1286" s="246" t="e">
        <f>IFERROR(_xll.qlIndexFixing($BF$1,BA1286,,_xll.ohTrigger(Trigger,Trigger6M)),#N/A)</f>
        <v>#N/A</v>
      </c>
    </row>
    <row r="1287" spans="52:57" ht="11.25" customHeight="1" x14ac:dyDescent="0.25">
      <c r="AZ1287" s="102" t="s">
        <v>83</v>
      </c>
      <c r="BA1287" s="101">
        <f>_xll.qlInterestRateIndexFixingDate(Currency&amp;"ibor"&amp;Tenor,BB1287,Trigger)</f>
        <v>48376</v>
      </c>
      <c r="BB1287" s="101">
        <f>_xll.qlCalendarAdvance(Calendar,BB1286,AZ1287,"f",,Trigger)</f>
        <v>48380</v>
      </c>
      <c r="BC1287" s="101">
        <f>_xll.qlInterestRateIndexMaturity(Currency&amp;"ibor"&amp;Tenor,BB1287,Trigger)</f>
        <v>48563</v>
      </c>
      <c r="BD1287" s="246">
        <f>_xll.qlIndexFixing($AD$5,BA1287,TRUE,_xll.ohTrigger(Trigger,Trigger6M))</f>
        <v>2.1439062481195446E-2</v>
      </c>
      <c r="BE1287" s="246" t="e">
        <f>IFERROR(_xll.qlIndexFixing($BF$1,BA1287,,_xll.ohTrigger(Trigger,Trigger6M)),#N/A)</f>
        <v>#N/A</v>
      </c>
    </row>
    <row r="1288" spans="52:57" ht="11.25" customHeight="1" x14ac:dyDescent="0.25">
      <c r="AZ1288" s="102" t="s">
        <v>83</v>
      </c>
      <c r="BA1288" s="101">
        <f>_xll.qlInterestRateIndexFixingDate(Currency&amp;"ibor"&amp;Tenor,BB1288,Trigger)</f>
        <v>48383</v>
      </c>
      <c r="BB1288" s="101">
        <f>_xll.qlCalendarAdvance(Calendar,BB1287,AZ1288,"f",,Trigger)</f>
        <v>48387</v>
      </c>
      <c r="BC1288" s="101">
        <f>_xll.qlInterestRateIndexMaturity(Currency&amp;"ibor"&amp;Tenor,BB1288,Trigger)</f>
        <v>48570</v>
      </c>
      <c r="BD1288" s="246">
        <f>_xll.qlIndexFixing($AD$5,BA1288,TRUE,_xll.ohTrigger(Trigger,Trigger6M))</f>
        <v>2.1405701531369413E-2</v>
      </c>
      <c r="BE1288" s="246" t="e">
        <f>IFERROR(_xll.qlIndexFixing($BF$1,BA1288,,_xll.ohTrigger(Trigger,Trigger6M)),#N/A)</f>
        <v>#N/A</v>
      </c>
    </row>
    <row r="1289" spans="52:57" ht="11.25" customHeight="1" x14ac:dyDescent="0.25">
      <c r="AZ1289" s="102" t="s">
        <v>83</v>
      </c>
      <c r="BA1289" s="101">
        <f>_xll.qlInterestRateIndexFixingDate(Currency&amp;"ibor"&amp;Tenor,BB1289,Trigger)</f>
        <v>48390</v>
      </c>
      <c r="BB1289" s="101">
        <f>_xll.qlCalendarAdvance(Calendar,BB1288,AZ1289,"f",,Trigger)</f>
        <v>48394</v>
      </c>
      <c r="BC1289" s="101">
        <f>_xll.qlInterestRateIndexMaturity(Currency&amp;"ibor"&amp;Tenor,BB1289,Trigger)</f>
        <v>48577</v>
      </c>
      <c r="BD1289" s="246">
        <f>_xll.qlIndexFixing($AD$5,BA1289,TRUE,_xll.ohTrigger(Trigger,Trigger6M))</f>
        <v>2.1372236872782023E-2</v>
      </c>
      <c r="BE1289" s="246" t="e">
        <f>IFERROR(_xll.qlIndexFixing($BF$1,BA1289,,_xll.ohTrigger(Trigger,Trigger6M)),#N/A)</f>
        <v>#N/A</v>
      </c>
    </row>
    <row r="1290" spans="52:57" ht="11.25" customHeight="1" x14ac:dyDescent="0.25">
      <c r="AZ1290" s="102" t="s">
        <v>83</v>
      </c>
      <c r="BA1290" s="101">
        <f>_xll.qlInterestRateIndexFixingDate(Currency&amp;"ibor"&amp;Tenor,BB1290,Trigger)</f>
        <v>48397</v>
      </c>
      <c r="BB1290" s="101">
        <f>_xll.qlCalendarAdvance(Calendar,BB1289,AZ1290,"f",,Trigger)</f>
        <v>48401</v>
      </c>
      <c r="BC1290" s="101">
        <f>_xll.qlInterestRateIndexMaturity(Currency&amp;"ibor"&amp;Tenor,BB1290,Trigger)</f>
        <v>48585</v>
      </c>
      <c r="BD1290" s="246">
        <f>_xll.qlIndexFixing($AD$5,BA1290,TRUE,_xll.ohTrigger(Trigger,Trigger6M))</f>
        <v>2.1339465316506611E-2</v>
      </c>
      <c r="BE1290" s="246" t="e">
        <f>IFERROR(_xll.qlIndexFixing($BF$1,BA1290,,_xll.ohTrigger(Trigger,Trigger6M)),#N/A)</f>
        <v>#N/A</v>
      </c>
    </row>
    <row r="1291" spans="52:57" ht="11.25" customHeight="1" x14ac:dyDescent="0.25">
      <c r="AZ1291" s="102" t="s">
        <v>83</v>
      </c>
      <c r="BA1291" s="101">
        <f>_xll.qlInterestRateIndexFixingDate(Currency&amp;"ibor"&amp;Tenor,BB1291,Trigger)</f>
        <v>48404</v>
      </c>
      <c r="BB1291" s="101">
        <f>_xll.qlCalendarAdvance(Calendar,BB1290,AZ1291,"f",,Trigger)</f>
        <v>48408</v>
      </c>
      <c r="BC1291" s="101">
        <f>_xll.qlInterestRateIndexMaturity(Currency&amp;"ibor"&amp;Tenor,BB1291,Trigger)</f>
        <v>48592</v>
      </c>
      <c r="BD1291" s="246">
        <f>_xll.qlIndexFixing($AD$5,BA1291,TRUE,_xll.ohTrigger(Trigger,Trigger6M))</f>
        <v>2.130604146352693E-2</v>
      </c>
      <c r="BE1291" s="246" t="e">
        <f>IFERROR(_xll.qlIndexFixing($BF$1,BA1291,,_xll.ohTrigger(Trigger,Trigger6M)),#N/A)</f>
        <v>#N/A</v>
      </c>
    </row>
    <row r="1292" spans="52:57" ht="11.25" customHeight="1" x14ac:dyDescent="0.25">
      <c r="AZ1292" s="102" t="s">
        <v>83</v>
      </c>
      <c r="BA1292" s="101">
        <f>_xll.qlInterestRateIndexFixingDate(Currency&amp;"ibor"&amp;Tenor,BB1292,Trigger)</f>
        <v>48411</v>
      </c>
      <c r="BB1292" s="101">
        <f>_xll.qlCalendarAdvance(Calendar,BB1291,AZ1292,"f",,Trigger)</f>
        <v>48415</v>
      </c>
      <c r="BC1292" s="101">
        <f>_xll.qlInterestRateIndexMaturity(Currency&amp;"ibor"&amp;Tenor,BB1292,Trigger)</f>
        <v>48599</v>
      </c>
      <c r="BD1292" s="246">
        <f>_xll.qlIndexFixing($AD$5,BA1292,TRUE,_xll.ohTrigger(Trigger,Trigger6M))</f>
        <v>2.1272514472777625E-2</v>
      </c>
      <c r="BE1292" s="246" t="e">
        <f>IFERROR(_xll.qlIndexFixing($BF$1,BA1292,,_xll.ohTrigger(Trigger,Trigger6M)),#N/A)</f>
        <v>#N/A</v>
      </c>
    </row>
    <row r="1293" spans="52:57" ht="11.25" customHeight="1" x14ac:dyDescent="0.25">
      <c r="AZ1293" s="102" t="s">
        <v>83</v>
      </c>
      <c r="BA1293" s="101">
        <f>_xll.qlInterestRateIndexFixingDate(Currency&amp;"ibor"&amp;Tenor,BB1293,Trigger)</f>
        <v>48418</v>
      </c>
      <c r="BB1293" s="101">
        <f>_xll.qlCalendarAdvance(Calendar,BB1292,AZ1293,"f",,Trigger)</f>
        <v>48422</v>
      </c>
      <c r="BC1293" s="101">
        <f>_xll.qlInterestRateIndexMaturity(Currency&amp;"ibor"&amp;Tenor,BB1293,Trigger)</f>
        <v>48606</v>
      </c>
      <c r="BD1293" s="246">
        <f>_xll.qlIndexFixing($AD$5,BA1293,TRUE,_xll.ohTrigger(Trigger,Trigger6M))</f>
        <v>2.1245460897919906E-2</v>
      </c>
      <c r="BE1293" s="246" t="e">
        <f>IFERROR(_xll.qlIndexFixing($BF$1,BA1293,,_xll.ohTrigger(Trigger,Trigger6M)),#N/A)</f>
        <v>#N/A</v>
      </c>
    </row>
    <row r="1294" spans="52:57" ht="11.25" customHeight="1" x14ac:dyDescent="0.25">
      <c r="AZ1294" s="102" t="s">
        <v>83</v>
      </c>
      <c r="BA1294" s="101">
        <f>_xll.qlInterestRateIndexFixingDate(Currency&amp;"ibor"&amp;Tenor,BB1294,Trigger)</f>
        <v>48425</v>
      </c>
      <c r="BB1294" s="101">
        <f>_xll.qlCalendarAdvance(Calendar,BB1293,AZ1294,"f",,Trigger)</f>
        <v>48429</v>
      </c>
      <c r="BC1294" s="101">
        <f>_xll.qlInterestRateIndexMaturity(Currency&amp;"ibor"&amp;Tenor,BB1294,Trigger)</f>
        <v>48613</v>
      </c>
      <c r="BD1294" s="246">
        <f>_xll.qlIndexFixing($AD$5,BA1294,TRUE,_xll.ohTrigger(Trigger,Trigger6M))</f>
        <v>2.1257822459336998E-2</v>
      </c>
      <c r="BE1294" s="246" t="e">
        <f>IFERROR(_xll.qlIndexFixing($BF$1,BA1294,,_xll.ohTrigger(Trigger,Trigger6M)),#N/A)</f>
        <v>#N/A</v>
      </c>
    </row>
    <row r="1295" spans="52:57" ht="11.25" customHeight="1" x14ac:dyDescent="0.25">
      <c r="AZ1295" s="102" t="s">
        <v>83</v>
      </c>
      <c r="BA1295" s="101">
        <f>_xll.qlInterestRateIndexFixingDate(Currency&amp;"ibor"&amp;Tenor,BB1295,Trigger)</f>
        <v>48432</v>
      </c>
      <c r="BB1295" s="101">
        <f>_xll.qlCalendarAdvance(Calendar,BB1294,AZ1295,"f",,Trigger)</f>
        <v>48436</v>
      </c>
      <c r="BC1295" s="101">
        <f>_xll.qlInterestRateIndexMaturity(Currency&amp;"ibor"&amp;Tenor,BB1295,Trigger)</f>
        <v>48620</v>
      </c>
      <c r="BD1295" s="246">
        <f>_xll.qlIndexFixing($AD$5,BA1295,TRUE,_xll.ohTrigger(Trigger,Trigger6M))</f>
        <v>2.1270184098017505E-2</v>
      </c>
      <c r="BE1295" s="246" t="e">
        <f>IFERROR(_xll.qlIndexFixing($BF$1,BA1295,,_xll.ohTrigger(Trigger,Trigger6M)),#N/A)</f>
        <v>#N/A</v>
      </c>
    </row>
    <row r="1296" spans="52:57" ht="11.25" customHeight="1" x14ac:dyDescent="0.25">
      <c r="AZ1296" s="102" t="s">
        <v>83</v>
      </c>
      <c r="BA1296" s="101">
        <f>_xll.qlInterestRateIndexFixingDate(Currency&amp;"ibor"&amp;Tenor,BB1296,Trigger)</f>
        <v>48439</v>
      </c>
      <c r="BB1296" s="101">
        <f>_xll.qlCalendarAdvance(Calendar,BB1295,AZ1296,"f",,Trigger)</f>
        <v>48443</v>
      </c>
      <c r="BC1296" s="101">
        <f>_xll.qlInterestRateIndexMaturity(Currency&amp;"ibor"&amp;Tenor,BB1296,Trigger)</f>
        <v>48627</v>
      </c>
      <c r="BD1296" s="246">
        <f>_xll.qlIndexFixing($AD$5,BA1296,TRUE,_xll.ohTrigger(Trigger,Trigger6M))</f>
        <v>2.1282545813961426E-2</v>
      </c>
      <c r="BE1296" s="246" t="e">
        <f>IFERROR(_xll.qlIndexFixing($BF$1,BA1296,,_xll.ohTrigger(Trigger,Trigger6M)),#N/A)</f>
        <v>#N/A</v>
      </c>
    </row>
    <row r="1297" spans="52:57" ht="11.25" customHeight="1" x14ac:dyDescent="0.25">
      <c r="AZ1297" s="102" t="s">
        <v>83</v>
      </c>
      <c r="BA1297" s="101">
        <f>_xll.qlInterestRateIndexFixingDate(Currency&amp;"ibor"&amp;Tenor,BB1297,Trigger)</f>
        <v>48446</v>
      </c>
      <c r="BB1297" s="101">
        <f>_xll.qlCalendarAdvance(Calendar,BB1296,AZ1297,"f",,Trigger)</f>
        <v>48450</v>
      </c>
      <c r="BC1297" s="101">
        <f>_xll.qlInterestRateIndexMaturity(Currency&amp;"ibor"&amp;Tenor,BB1297,Trigger)</f>
        <v>48634</v>
      </c>
      <c r="BD1297" s="246">
        <f>_xll.qlIndexFixing($AD$5,BA1297,TRUE,_xll.ohTrigger(Trigger,Trigger6M))</f>
        <v>2.1294907607169192E-2</v>
      </c>
      <c r="BE1297" s="246" t="e">
        <f>IFERROR(_xll.qlIndexFixing($BF$1,BA1297,,_xll.ohTrigger(Trigger,Trigger6M)),#N/A)</f>
        <v>#N/A</v>
      </c>
    </row>
    <row r="1298" spans="52:57" ht="11.25" customHeight="1" x14ac:dyDescent="0.25">
      <c r="AZ1298" s="102" t="s">
        <v>83</v>
      </c>
      <c r="BA1298" s="101">
        <f>_xll.qlInterestRateIndexFixingDate(Currency&amp;"ibor"&amp;Tenor,BB1298,Trigger)</f>
        <v>48453</v>
      </c>
      <c r="BB1298" s="101">
        <f>_xll.qlCalendarAdvance(Calendar,BB1297,AZ1298,"f",,Trigger)</f>
        <v>48457</v>
      </c>
      <c r="BC1298" s="101">
        <f>_xll.qlInterestRateIndexMaturity(Currency&amp;"ibor"&amp;Tenor,BB1298,Trigger)</f>
        <v>48638</v>
      </c>
      <c r="BD1298" s="246">
        <f>_xll.qlIndexFixing($AD$5,BA1298,TRUE,_xll.ohTrigger(Trigger,Trigger6M))</f>
        <v>2.1302736241968677E-2</v>
      </c>
      <c r="BE1298" s="246" t="e">
        <f>IFERROR(_xll.qlIndexFixing($BF$1,BA1298,,_xll.ohTrigger(Trigger,Trigger6M)),#N/A)</f>
        <v>#N/A</v>
      </c>
    </row>
    <row r="1299" spans="52:57" ht="11.25" customHeight="1" x14ac:dyDescent="0.25">
      <c r="AZ1299" s="102" t="s">
        <v>83</v>
      </c>
      <c r="BA1299" s="101">
        <f>_xll.qlInterestRateIndexFixingDate(Currency&amp;"ibor"&amp;Tenor,BB1299,Trigger)</f>
        <v>48460</v>
      </c>
      <c r="BB1299" s="101">
        <f>_xll.qlCalendarAdvance(Calendar,BB1298,AZ1299,"f",,Trigger)</f>
        <v>48464</v>
      </c>
      <c r="BC1299" s="101">
        <f>_xll.qlInterestRateIndexMaturity(Currency&amp;"ibor"&amp;Tenor,BB1299,Trigger)</f>
        <v>48645</v>
      </c>
      <c r="BD1299" s="246">
        <f>_xll.qlIndexFixing($AD$5,BA1299,TRUE,_xll.ohTrigger(Trigger,Trigger6M))</f>
        <v>2.1315095989855936E-2</v>
      </c>
      <c r="BE1299" s="246" t="e">
        <f>IFERROR(_xll.qlIndexFixing($BF$1,BA1299,,_xll.ohTrigger(Trigger,Trigger6M)),#N/A)</f>
        <v>#N/A</v>
      </c>
    </row>
    <row r="1300" spans="52:57" ht="11.25" customHeight="1" x14ac:dyDescent="0.25">
      <c r="AZ1300" s="102" t="s">
        <v>83</v>
      </c>
      <c r="BA1300" s="101">
        <f>_xll.qlInterestRateIndexFixingDate(Currency&amp;"ibor"&amp;Tenor,BB1300,Trigger)</f>
        <v>48467</v>
      </c>
      <c r="BB1300" s="101">
        <f>_xll.qlCalendarAdvance(Calendar,BB1299,AZ1300,"f",,Trigger)</f>
        <v>48471</v>
      </c>
      <c r="BC1300" s="101">
        <f>_xll.qlInterestRateIndexMaturity(Currency&amp;"ibor"&amp;Tenor,BB1300,Trigger)</f>
        <v>48652</v>
      </c>
      <c r="BD1300" s="246">
        <f>_xll.qlIndexFixing($AD$5,BA1300,TRUE,_xll.ohTrigger(Trigger,Trigger6M))</f>
        <v>2.1327455813735446E-2</v>
      </c>
      <c r="BE1300" s="246" t="e">
        <f>IFERROR(_xll.qlIndexFixing($BF$1,BA1300,,_xll.ohTrigger(Trigger,Trigger6M)),#N/A)</f>
        <v>#N/A</v>
      </c>
    </row>
    <row r="1301" spans="52:57" ht="11.25" customHeight="1" x14ac:dyDescent="0.25">
      <c r="AZ1301" s="102" t="s">
        <v>83</v>
      </c>
      <c r="BA1301" s="101">
        <f>_xll.qlInterestRateIndexFixingDate(Currency&amp;"ibor"&amp;Tenor,BB1301,Trigger)</f>
        <v>48474</v>
      </c>
      <c r="BB1301" s="101">
        <f>_xll.qlCalendarAdvance(Calendar,BB1300,AZ1301,"f",,Trigger)</f>
        <v>48478</v>
      </c>
      <c r="BC1301" s="101">
        <f>_xll.qlInterestRateIndexMaturity(Currency&amp;"ibor"&amp;Tenor,BB1301,Trigger)</f>
        <v>48659</v>
      </c>
      <c r="BD1301" s="246">
        <f>_xll.qlIndexFixing($AD$5,BA1301,TRUE,_xll.ohTrigger(Trigger,Trigger6M))</f>
        <v>2.1339815713608087E-2</v>
      </c>
      <c r="BE1301" s="246" t="e">
        <f>IFERROR(_xll.qlIndexFixing($BF$1,BA1301,,_xll.ohTrigger(Trigger,Trigger6M)),#N/A)</f>
        <v>#N/A</v>
      </c>
    </row>
    <row r="1302" spans="52:57" ht="11.25" customHeight="1" x14ac:dyDescent="0.25">
      <c r="AZ1302" s="102" t="s">
        <v>83</v>
      </c>
      <c r="BA1302" s="101">
        <f>_xll.qlInterestRateIndexFixingDate(Currency&amp;"ibor"&amp;Tenor,BB1302,Trigger)</f>
        <v>48481</v>
      </c>
      <c r="BB1302" s="101">
        <f>_xll.qlCalendarAdvance(Calendar,BB1301,AZ1302,"f",,Trigger)</f>
        <v>48485</v>
      </c>
      <c r="BC1302" s="101">
        <f>_xll.qlInterestRateIndexMaturity(Currency&amp;"ibor"&amp;Tenor,BB1302,Trigger)</f>
        <v>48666</v>
      </c>
      <c r="BD1302" s="246">
        <f>_xll.qlIndexFixing($AD$5,BA1302,TRUE,_xll.ohTrigger(Trigger,Trigger6M))</f>
        <v>2.1352175689473424E-2</v>
      </c>
      <c r="BE1302" s="246" t="e">
        <f>IFERROR(_xll.qlIndexFixing($BF$1,BA1302,,_xll.ohTrigger(Trigger,Trigger6M)),#N/A)</f>
        <v>#N/A</v>
      </c>
    </row>
    <row r="1303" spans="52:57" ht="11.25" customHeight="1" x14ac:dyDescent="0.25">
      <c r="AZ1303" s="102" t="s">
        <v>83</v>
      </c>
      <c r="BA1303" s="101">
        <f>_xll.qlInterestRateIndexFixingDate(Currency&amp;"ibor"&amp;Tenor,BB1303,Trigger)</f>
        <v>48488</v>
      </c>
      <c r="BB1303" s="101">
        <f>_xll.qlCalendarAdvance(Calendar,BB1302,AZ1303,"f",,Trigger)</f>
        <v>48492</v>
      </c>
      <c r="BC1303" s="101">
        <f>_xll.qlInterestRateIndexMaturity(Currency&amp;"ibor"&amp;Tenor,BB1303,Trigger)</f>
        <v>48674</v>
      </c>
      <c r="BD1303" s="246">
        <f>_xll.qlIndexFixing($AD$5,BA1303,TRUE,_xll.ohTrigger(Trigger,Trigger6M))</f>
        <v>2.1366050361028805E-2</v>
      </c>
      <c r="BE1303" s="246" t="e">
        <f>IFERROR(_xll.qlIndexFixing($BF$1,BA1303,,_xll.ohTrigger(Trigger,Trigger6M)),#N/A)</f>
        <v>#N/A</v>
      </c>
    </row>
    <row r="1304" spans="52:57" ht="11.25" customHeight="1" x14ac:dyDescent="0.25">
      <c r="AZ1304" s="102" t="s">
        <v>83</v>
      </c>
      <c r="BA1304" s="101">
        <f>_xll.qlInterestRateIndexFixingDate(Currency&amp;"ibor"&amp;Tenor,BB1304,Trigger)</f>
        <v>48495</v>
      </c>
      <c r="BB1304" s="101">
        <f>_xll.qlCalendarAdvance(Calendar,BB1303,AZ1304,"f",,Trigger)</f>
        <v>48499</v>
      </c>
      <c r="BC1304" s="101">
        <f>_xll.qlInterestRateIndexMaturity(Currency&amp;"ibor"&amp;Tenor,BB1304,Trigger)</f>
        <v>48681</v>
      </c>
      <c r="BD1304" s="246">
        <f>_xll.qlIndexFixing($AD$5,BA1304,TRUE,_xll.ohTrigger(Trigger,Trigger6M))</f>
        <v>2.137841122418338E-2</v>
      </c>
      <c r="BE1304" s="246" t="e">
        <f>IFERROR(_xll.qlIndexFixing($BF$1,BA1304,,_xll.ohTrigger(Trigger,Trigger6M)),#N/A)</f>
        <v>#N/A</v>
      </c>
    </row>
    <row r="1305" spans="52:57" ht="11.25" customHeight="1" x14ac:dyDescent="0.25">
      <c r="AZ1305" s="102" t="s">
        <v>83</v>
      </c>
      <c r="BA1305" s="101">
        <f>_xll.qlInterestRateIndexFixingDate(Currency&amp;"ibor"&amp;Tenor,BB1305,Trigger)</f>
        <v>48502</v>
      </c>
      <c r="BB1305" s="101">
        <f>_xll.qlCalendarAdvance(Calendar,BB1304,AZ1305,"f",,Trigger)</f>
        <v>48506</v>
      </c>
      <c r="BC1305" s="101">
        <f>_xll.qlInterestRateIndexMaturity(Currency&amp;"ibor"&amp;Tenor,BB1305,Trigger)</f>
        <v>48688</v>
      </c>
      <c r="BD1305" s="246">
        <f>_xll.qlIndexFixing($AD$5,BA1305,TRUE,_xll.ohTrigger(Trigger,Trigger6M))</f>
        <v>2.1390772163756386E-2</v>
      </c>
      <c r="BE1305" s="246" t="e">
        <f>IFERROR(_xll.qlIndexFixing($BF$1,BA1305,,_xll.ohTrigger(Trigger,Trigger6M)),#N/A)</f>
        <v>#N/A</v>
      </c>
    </row>
    <row r="1306" spans="52:57" ht="11.25" customHeight="1" x14ac:dyDescent="0.25">
      <c r="AZ1306" s="102" t="s">
        <v>83</v>
      </c>
      <c r="BA1306" s="101">
        <f>_xll.qlInterestRateIndexFixingDate(Currency&amp;"ibor"&amp;Tenor,BB1306,Trigger)</f>
        <v>48509</v>
      </c>
      <c r="BB1306" s="101">
        <f>_xll.qlCalendarAdvance(Calendar,BB1305,AZ1306,"f",,Trigger)</f>
        <v>48513</v>
      </c>
      <c r="BC1306" s="101">
        <f>_xll.qlInterestRateIndexMaturity(Currency&amp;"ibor"&amp;Tenor,BB1306,Trigger)</f>
        <v>48695</v>
      </c>
      <c r="BD1306" s="246">
        <f>_xll.qlIndexFixing($AD$5,BA1306,TRUE,_xll.ohTrigger(Trigger,Trigger6M))</f>
        <v>2.1403133179749144E-2</v>
      </c>
      <c r="BE1306" s="246" t="e">
        <f>IFERROR(_xll.qlIndexFixing($BF$1,BA1306,,_xll.ohTrigger(Trigger,Trigger6M)),#N/A)</f>
        <v>#N/A</v>
      </c>
    </row>
    <row r="1307" spans="52:57" ht="11.25" customHeight="1" x14ac:dyDescent="0.25">
      <c r="AZ1307" s="102" t="s">
        <v>83</v>
      </c>
      <c r="BA1307" s="101">
        <f>_xll.qlInterestRateIndexFixingDate(Currency&amp;"ibor"&amp;Tenor,BB1307,Trigger)</f>
        <v>48516</v>
      </c>
      <c r="BB1307" s="101">
        <f>_xll.qlCalendarAdvance(Calendar,BB1306,AZ1307,"f",,Trigger)</f>
        <v>48520</v>
      </c>
      <c r="BC1307" s="101">
        <f>_xll.qlInterestRateIndexMaturity(Currency&amp;"ibor"&amp;Tenor,BB1307,Trigger)</f>
        <v>48701</v>
      </c>
      <c r="BD1307" s="246">
        <f>_xll.qlIndexFixing($AD$5,BA1307,TRUE,_xll.ohTrigger(Trigger,Trigger6M))</f>
        <v>2.1413976708711698E-2</v>
      </c>
      <c r="BE1307" s="246" t="e">
        <f>IFERROR(_xll.qlIndexFixing($BF$1,BA1307,,_xll.ohTrigger(Trigger,Trigger6M)),#N/A)</f>
        <v>#N/A</v>
      </c>
    </row>
    <row r="1308" spans="52:57" ht="11.25" customHeight="1" x14ac:dyDescent="0.25">
      <c r="AZ1308" s="102" t="s">
        <v>83</v>
      </c>
      <c r="BA1308" s="101">
        <f>_xll.qlInterestRateIndexFixingDate(Currency&amp;"ibor"&amp;Tenor,BB1308,Trigger)</f>
        <v>48523</v>
      </c>
      <c r="BB1308" s="101">
        <f>_xll.qlCalendarAdvance(Calendar,BB1307,AZ1308,"f",,Trigger)</f>
        <v>48527</v>
      </c>
      <c r="BC1308" s="101">
        <f>_xll.qlInterestRateIndexMaturity(Currency&amp;"ibor"&amp;Tenor,BB1308,Trigger)</f>
        <v>48708</v>
      </c>
      <c r="BD1308" s="246">
        <f>_xll.qlIndexFixing($AD$5,BA1308,TRUE,_xll.ohTrigger(Trigger,Trigger6M))</f>
        <v>2.1426337140545114E-2</v>
      </c>
      <c r="BE1308" s="246" t="e">
        <f>IFERROR(_xll.qlIndexFixing($BF$1,BA1308,,_xll.ohTrigger(Trigger,Trigger6M)),#N/A)</f>
        <v>#N/A</v>
      </c>
    </row>
    <row r="1309" spans="52:57" ht="11.25" customHeight="1" x14ac:dyDescent="0.25">
      <c r="AZ1309" s="102" t="s">
        <v>83</v>
      </c>
      <c r="BA1309" s="101">
        <f>_xll.qlInterestRateIndexFixingDate(Currency&amp;"ibor"&amp;Tenor,BB1309,Trigger)</f>
        <v>48530</v>
      </c>
      <c r="BB1309" s="101">
        <f>_xll.qlCalendarAdvance(Calendar,BB1308,AZ1309,"f",,Trigger)</f>
        <v>48534</v>
      </c>
      <c r="BC1309" s="101">
        <f>_xll.qlInterestRateIndexMaturity(Currency&amp;"ibor"&amp;Tenor,BB1309,Trigger)</f>
        <v>48715</v>
      </c>
      <c r="BD1309" s="246">
        <f>_xll.qlIndexFixing($AD$5,BA1309,TRUE,_xll.ohTrigger(Trigger,Trigger6M))</f>
        <v>2.1438697648374756E-2</v>
      </c>
      <c r="BE1309" s="246" t="e">
        <f>IFERROR(_xll.qlIndexFixing($BF$1,BA1309,,_xll.ohTrigger(Trigger,Trigger6M)),#N/A)</f>
        <v>#N/A</v>
      </c>
    </row>
    <row r="1310" spans="52:57" ht="11.25" customHeight="1" x14ac:dyDescent="0.25">
      <c r="AZ1310" s="102" t="s">
        <v>83</v>
      </c>
      <c r="BA1310" s="101">
        <f>_xll.qlInterestRateIndexFixingDate(Currency&amp;"ibor"&amp;Tenor,BB1310,Trigger)</f>
        <v>48537</v>
      </c>
      <c r="BB1310" s="101">
        <f>_xll.qlCalendarAdvance(Calendar,BB1309,AZ1310,"f",,Trigger)</f>
        <v>48541</v>
      </c>
      <c r="BC1310" s="101">
        <f>_xll.qlInterestRateIndexMaturity(Currency&amp;"ibor"&amp;Tenor,BB1310,Trigger)</f>
        <v>48722</v>
      </c>
      <c r="BD1310" s="246">
        <f>_xll.qlIndexFixing($AD$5,BA1310,TRUE,_xll.ohTrigger(Trigger,Trigger6M))</f>
        <v>2.145105823220151E-2</v>
      </c>
      <c r="BE1310" s="246" t="e">
        <f>IFERROR(_xll.qlIndexFixing($BF$1,BA1310,,_xll.ohTrigger(Trigger,Trigger6M)),#N/A)</f>
        <v>#N/A</v>
      </c>
    </row>
    <row r="1311" spans="52:57" ht="11.25" customHeight="1" x14ac:dyDescent="0.25">
      <c r="AZ1311" s="102" t="s">
        <v>83</v>
      </c>
      <c r="BA1311" s="101">
        <f>_xll.qlInterestRateIndexFixingDate(Currency&amp;"ibor"&amp;Tenor,BB1311,Trigger)</f>
        <v>48544</v>
      </c>
      <c r="BB1311" s="101">
        <f>_xll.qlCalendarAdvance(Calendar,BB1310,AZ1311,"f",,Trigger)</f>
        <v>48548</v>
      </c>
      <c r="BC1311" s="101">
        <f>_xll.qlInterestRateIndexMaturity(Currency&amp;"ibor"&amp;Tenor,BB1311,Trigger)</f>
        <v>48730</v>
      </c>
      <c r="BD1311" s="246">
        <f>_xll.qlIndexFixing($AD$5,BA1311,TRUE,_xll.ohTrigger(Trigger,Trigger6M))</f>
        <v>2.1464939406018835E-2</v>
      </c>
      <c r="BE1311" s="246" t="e">
        <f>IFERROR(_xll.qlIndexFixing($BF$1,BA1311,,_xll.ohTrigger(Trigger,Trigger6M)),#N/A)</f>
        <v>#N/A</v>
      </c>
    </row>
    <row r="1312" spans="52:57" ht="11.25" customHeight="1" x14ac:dyDescent="0.25">
      <c r="AZ1312" s="102" t="s">
        <v>83</v>
      </c>
      <c r="BA1312" s="101">
        <f>_xll.qlInterestRateIndexFixingDate(Currency&amp;"ibor"&amp;Tenor,BB1312,Trigger)</f>
        <v>48551</v>
      </c>
      <c r="BB1312" s="101">
        <f>_xll.qlCalendarAdvance(Calendar,BB1311,AZ1312,"f",,Trigger)</f>
        <v>48555</v>
      </c>
      <c r="BC1312" s="101">
        <f>_xll.qlInterestRateIndexMaturity(Currency&amp;"ibor"&amp;Tenor,BB1312,Trigger)</f>
        <v>48737</v>
      </c>
      <c r="BD1312" s="246">
        <f>_xll.qlIndexFixing($AD$5,BA1312,TRUE,_xll.ohTrigger(Trigger,Trigger6M))</f>
        <v>2.147730088053668E-2</v>
      </c>
      <c r="BE1312" s="246" t="e">
        <f>IFERROR(_xll.qlIndexFixing($BF$1,BA1312,,_xll.ohTrigger(Trigger,Trigger6M)),#N/A)</f>
        <v>#N/A</v>
      </c>
    </row>
    <row r="1313" spans="52:57" ht="11.25" customHeight="1" x14ac:dyDescent="0.25">
      <c r="AZ1313" s="102" t="s">
        <v>83</v>
      </c>
      <c r="BA1313" s="101">
        <f>_xll.qlInterestRateIndexFixingDate(Currency&amp;"ibor"&amp;Tenor,BB1313,Trigger)</f>
        <v>48558</v>
      </c>
      <c r="BB1313" s="101">
        <f>_xll.qlCalendarAdvance(Calendar,BB1312,AZ1313,"f",,Trigger)</f>
        <v>48562</v>
      </c>
      <c r="BC1313" s="101">
        <f>_xll.qlInterestRateIndexMaturity(Currency&amp;"ibor"&amp;Tenor,BB1313,Trigger)</f>
        <v>48744</v>
      </c>
      <c r="BD1313" s="246">
        <f>_xll.qlIndexFixing($AD$5,BA1313,TRUE,_xll.ohTrigger(Trigger,Trigger6M))</f>
        <v>2.1489662431477787E-2</v>
      </c>
      <c r="BE1313" s="246" t="e">
        <f>IFERROR(_xll.qlIndexFixing($BF$1,BA1313,,_xll.ohTrigger(Trigger,Trigger6M)),#N/A)</f>
        <v>#N/A</v>
      </c>
    </row>
    <row r="1314" spans="52:57" ht="11.25" customHeight="1" x14ac:dyDescent="0.25">
      <c r="AZ1314" s="102" t="s">
        <v>83</v>
      </c>
      <c r="BA1314" s="101">
        <f>_xll.qlInterestRateIndexFixingDate(Currency&amp;"ibor"&amp;Tenor,BB1314,Trigger)</f>
        <v>48565</v>
      </c>
      <c r="BB1314" s="101">
        <f>_xll.qlCalendarAdvance(Calendar,BB1313,AZ1314,"f",,Trigger)</f>
        <v>48569</v>
      </c>
      <c r="BC1314" s="101">
        <f>_xll.qlInterestRateIndexMaturity(Currency&amp;"ibor"&amp;Tenor,BB1314,Trigger)</f>
        <v>48751</v>
      </c>
      <c r="BD1314" s="246">
        <f>_xll.qlIndexFixing($AD$5,BA1314,TRUE,_xll.ohTrigger(Trigger,Trigger6M))</f>
        <v>2.1502024058842155E-2</v>
      </c>
      <c r="BE1314" s="246" t="e">
        <f>IFERROR(_xll.qlIndexFixing($BF$1,BA1314,,_xll.ohTrigger(Trigger,Trigger6M)),#N/A)</f>
        <v>#N/A</v>
      </c>
    </row>
    <row r="1315" spans="52:57" ht="11.25" customHeight="1" x14ac:dyDescent="0.25">
      <c r="AZ1315" s="102" t="s">
        <v>83</v>
      </c>
      <c r="BA1315" s="101">
        <f>_xll.qlInterestRateIndexFixingDate(Currency&amp;"ibor"&amp;Tenor,BB1315,Trigger)</f>
        <v>48572</v>
      </c>
      <c r="BB1315" s="101">
        <f>_xll.qlCalendarAdvance(Calendar,BB1314,AZ1315,"f",,Trigger)</f>
        <v>48576</v>
      </c>
      <c r="BC1315" s="101">
        <f>_xll.qlInterestRateIndexMaturity(Currency&amp;"ibor"&amp;Tenor,BB1315,Trigger)</f>
        <v>48758</v>
      </c>
      <c r="BD1315" s="246">
        <f>_xll.qlIndexFixing($AD$5,BA1315,TRUE,_xll.ohTrigger(Trigger,Trigger6M))</f>
        <v>2.1514385762630667E-2</v>
      </c>
      <c r="BE1315" s="246" t="e">
        <f>IFERROR(_xll.qlIndexFixing($BF$1,BA1315,,_xll.ohTrigger(Trigger,Trigger6M)),#N/A)</f>
        <v>#N/A</v>
      </c>
    </row>
    <row r="1316" spans="52:57" ht="11.25" customHeight="1" x14ac:dyDescent="0.25">
      <c r="AZ1316" s="102" t="s">
        <v>83</v>
      </c>
      <c r="BA1316" s="101">
        <f>_xll.qlInterestRateIndexFixingDate(Currency&amp;"ibor"&amp;Tenor,BB1316,Trigger)</f>
        <v>48579</v>
      </c>
      <c r="BB1316" s="101">
        <f>_xll.qlCalendarAdvance(Calendar,BB1315,AZ1316,"f",,Trigger)</f>
        <v>48583</v>
      </c>
      <c r="BC1316" s="101">
        <f>_xll.qlInterestRateIndexMaturity(Currency&amp;"ibor"&amp;Tenor,BB1316,Trigger)</f>
        <v>48764</v>
      </c>
      <c r="BD1316" s="246">
        <f>_xll.qlIndexFixing($AD$5,BA1316,TRUE,_xll.ohTrigger(Trigger,Trigger6M))</f>
        <v>2.1525223331118979E-2</v>
      </c>
      <c r="BE1316" s="246" t="e">
        <f>IFERROR(_xll.qlIndexFixing($BF$1,BA1316,,_xll.ohTrigger(Trigger,Trigger6M)),#N/A)</f>
        <v>#N/A</v>
      </c>
    </row>
    <row r="1317" spans="52:57" ht="11.25" customHeight="1" x14ac:dyDescent="0.25">
      <c r="AZ1317" s="102" t="s">
        <v>83</v>
      </c>
      <c r="BA1317" s="101">
        <f>_xll.qlInterestRateIndexFixingDate(Currency&amp;"ibor"&amp;Tenor,BB1317,Trigger)</f>
        <v>48586</v>
      </c>
      <c r="BB1317" s="101">
        <f>_xll.qlCalendarAdvance(Calendar,BB1316,AZ1317,"f",,Trigger)</f>
        <v>48590</v>
      </c>
      <c r="BC1317" s="101">
        <f>_xll.qlInterestRateIndexMaturity(Currency&amp;"ibor"&amp;Tenor,BB1317,Trigger)</f>
        <v>48771</v>
      </c>
      <c r="BD1317" s="246">
        <f>_xll.qlIndexFixing($AD$5,BA1317,TRUE,_xll.ohTrigger(Trigger,Trigger6M))</f>
        <v>2.1537584446936094E-2</v>
      </c>
      <c r="BE1317" s="246" t="e">
        <f>IFERROR(_xll.qlIndexFixing($BF$1,BA1317,,_xll.ohTrigger(Trigger,Trigger6M)),#N/A)</f>
        <v>#N/A</v>
      </c>
    </row>
    <row r="1318" spans="52:57" ht="11.25" customHeight="1" x14ac:dyDescent="0.25">
      <c r="AZ1318" s="102" t="s">
        <v>83</v>
      </c>
      <c r="BA1318" s="101">
        <f>_xll.qlInterestRateIndexFixingDate(Currency&amp;"ibor"&amp;Tenor,BB1318,Trigger)</f>
        <v>48593</v>
      </c>
      <c r="BB1318" s="101">
        <f>_xll.qlCalendarAdvance(Calendar,BB1317,AZ1318,"f",,Trigger)</f>
        <v>48597</v>
      </c>
      <c r="BC1318" s="101">
        <f>_xll.qlInterestRateIndexMaturity(Currency&amp;"ibor"&amp;Tenor,BB1318,Trigger)</f>
        <v>48778</v>
      </c>
      <c r="BD1318" s="246">
        <f>_xll.qlIndexFixing($AD$5,BA1318,TRUE,_xll.ohTrigger(Trigger,Trigger6M))</f>
        <v>2.1549945638753853E-2</v>
      </c>
      <c r="BE1318" s="246" t="e">
        <f>IFERROR(_xll.qlIndexFixing($BF$1,BA1318,,_xll.ohTrigger(Trigger,Trigger6M)),#N/A)</f>
        <v>#N/A</v>
      </c>
    </row>
    <row r="1319" spans="52:57" ht="11.25" customHeight="1" x14ac:dyDescent="0.25">
      <c r="AZ1319" s="102" t="s">
        <v>83</v>
      </c>
      <c r="BA1319" s="101">
        <f>_xll.qlInterestRateIndexFixingDate(Currency&amp;"ibor"&amp;Tenor,BB1319,Trigger)</f>
        <v>48600</v>
      </c>
      <c r="BB1319" s="101">
        <f>_xll.qlCalendarAdvance(Calendar,BB1318,AZ1319,"f",,Trigger)</f>
        <v>48604</v>
      </c>
      <c r="BC1319" s="101">
        <f>_xll.qlInterestRateIndexMaturity(Currency&amp;"ibor"&amp;Tenor,BB1319,Trigger)</f>
        <v>48785</v>
      </c>
      <c r="BD1319" s="246">
        <f>_xll.qlIndexFixing($AD$5,BA1319,TRUE,_xll.ohTrigger(Trigger,Trigger6M))</f>
        <v>2.1562306906572255E-2</v>
      </c>
      <c r="BE1319" s="246" t="e">
        <f>IFERROR(_xll.qlIndexFixing($BF$1,BA1319,,_xll.ohTrigger(Trigger,Trigger6M)),#N/A)</f>
        <v>#N/A</v>
      </c>
    </row>
    <row r="1320" spans="52:57" ht="11.25" customHeight="1" x14ac:dyDescent="0.25">
      <c r="AZ1320" s="102" t="s">
        <v>83</v>
      </c>
      <c r="BA1320" s="101">
        <f>_xll.qlInterestRateIndexFixingDate(Currency&amp;"ibor"&amp;Tenor,BB1320,Trigger)</f>
        <v>48607</v>
      </c>
      <c r="BB1320" s="101">
        <f>_xll.qlCalendarAdvance(Calendar,BB1319,AZ1320,"f",,Trigger)</f>
        <v>48611</v>
      </c>
      <c r="BC1320" s="101">
        <f>_xll.qlInterestRateIndexMaturity(Currency&amp;"ibor"&amp;Tenor,BB1320,Trigger)</f>
        <v>48792</v>
      </c>
      <c r="BD1320" s="246">
        <f>_xll.qlIndexFixing($AD$5,BA1320,TRUE,_xll.ohTrigger(Trigger,Trigger6M))</f>
        <v>2.1528288264863131E-2</v>
      </c>
      <c r="BE1320" s="246" t="e">
        <f>IFERROR(_xll.qlIndexFixing($BF$1,BA1320,,_xll.ohTrigger(Trigger,Trigger6M)),#N/A)</f>
        <v>#N/A</v>
      </c>
    </row>
    <row r="1321" spans="52:57" ht="11.25" customHeight="1" x14ac:dyDescent="0.25">
      <c r="AZ1321" s="102" t="s">
        <v>83</v>
      </c>
      <c r="BA1321" s="101">
        <f>_xll.qlInterestRateIndexFixingDate(Currency&amp;"ibor"&amp;Tenor,BB1321,Trigger)</f>
        <v>48614</v>
      </c>
      <c r="BB1321" s="101">
        <f>_xll.qlCalendarAdvance(Calendar,BB1320,AZ1321,"f",,Trigger)</f>
        <v>48618</v>
      </c>
      <c r="BC1321" s="101">
        <f>_xll.qlInterestRateIndexMaturity(Currency&amp;"ibor"&amp;Tenor,BB1321,Trigger)</f>
        <v>48799</v>
      </c>
      <c r="BD1321" s="246">
        <f>_xll.qlIndexFixing($AD$5,BA1321,TRUE,_xll.ohTrigger(Trigger,Trigger6M))</f>
        <v>2.1494171595679248E-2</v>
      </c>
      <c r="BE1321" s="246" t="e">
        <f>IFERROR(_xll.qlIndexFixing($BF$1,BA1321,,_xll.ohTrigger(Trigger,Trigger6M)),#N/A)</f>
        <v>#N/A</v>
      </c>
    </row>
    <row r="1322" spans="52:57" ht="11.25" customHeight="1" x14ac:dyDescent="0.25">
      <c r="AZ1322" s="102" t="s">
        <v>83</v>
      </c>
      <c r="BA1322" s="101">
        <f>_xll.qlInterestRateIndexFixingDate(Currency&amp;"ibor"&amp;Tenor,BB1322,Trigger)</f>
        <v>48621</v>
      </c>
      <c r="BB1322" s="101">
        <f>_xll.qlCalendarAdvance(Calendar,BB1321,AZ1322,"f",,Trigger)</f>
        <v>48625</v>
      </c>
      <c r="BC1322" s="101">
        <f>_xll.qlInterestRateIndexMaturity(Currency&amp;"ibor"&amp;Tenor,BB1322,Trigger)</f>
        <v>48806</v>
      </c>
      <c r="BD1322" s="246">
        <f>_xll.qlIndexFixing($AD$5,BA1322,TRUE,_xll.ohTrigger(Trigger,Trigger6M))</f>
        <v>2.1459956904030086E-2</v>
      </c>
      <c r="BE1322" s="246" t="e">
        <f>IFERROR(_xll.qlIndexFixing($BF$1,BA1322,,_xll.ohTrigger(Trigger,Trigger6M)),#N/A)</f>
        <v>#N/A</v>
      </c>
    </row>
    <row r="1323" spans="52:57" ht="11.25" customHeight="1" x14ac:dyDescent="0.25">
      <c r="AZ1323" s="102" t="s">
        <v>83</v>
      </c>
      <c r="BA1323" s="101">
        <f>_xll.qlInterestRateIndexFixingDate(Currency&amp;"ibor"&amp;Tenor,BB1323,Trigger)</f>
        <v>48628</v>
      </c>
      <c r="BB1323" s="101">
        <f>_xll.qlCalendarAdvance(Calendar,BB1322,AZ1323,"f",,Trigger)</f>
        <v>48632</v>
      </c>
      <c r="BC1323" s="101">
        <f>_xll.qlInterestRateIndexMaturity(Currency&amp;"ibor"&amp;Tenor,BB1323,Trigger)</f>
        <v>48813</v>
      </c>
      <c r="BD1323" s="246">
        <f>_xll.qlIndexFixing($AD$5,BA1323,TRUE,_xll.ohTrigger(Trigger,Trigger6M))</f>
        <v>2.1425644194939246E-2</v>
      </c>
      <c r="BE1323" s="246" t="e">
        <f>IFERROR(_xll.qlIndexFixing($BF$1,BA1323,,_xll.ohTrigger(Trigger,Trigger6M)),#N/A)</f>
        <v>#N/A</v>
      </c>
    </row>
    <row r="1324" spans="52:57" ht="11.25" customHeight="1" x14ac:dyDescent="0.25">
      <c r="AZ1324" s="102" t="s">
        <v>83</v>
      </c>
      <c r="BA1324" s="101">
        <f>_xll.qlInterestRateIndexFixingDate(Currency&amp;"ibor"&amp;Tenor,BB1324,Trigger)</f>
        <v>48635</v>
      </c>
      <c r="BB1324" s="101">
        <f>_xll.qlCalendarAdvance(Calendar,BB1323,AZ1324,"f",,Trigger)</f>
        <v>48639</v>
      </c>
      <c r="BC1324" s="101">
        <f>_xll.qlInterestRateIndexMaturity(Currency&amp;"ibor"&amp;Tenor,BB1324,Trigger)</f>
        <v>48823</v>
      </c>
      <c r="BD1324" s="246">
        <f>_xll.qlIndexFixing($AD$5,BA1324,TRUE,_xll.ohTrigger(Trigger,Trigger6M))</f>
        <v>2.1379828999333595E-2</v>
      </c>
      <c r="BE1324" s="246" t="e">
        <f>IFERROR(_xll.qlIndexFixing($BF$1,BA1324,,_xll.ohTrigger(Trigger,Trigger6M)),#N/A)</f>
        <v>#N/A</v>
      </c>
    </row>
    <row r="1325" spans="52:57" ht="11.25" customHeight="1" x14ac:dyDescent="0.25">
      <c r="AZ1325" s="102" t="s">
        <v>83</v>
      </c>
      <c r="BA1325" s="101">
        <f>_xll.qlInterestRateIndexFixingDate(Currency&amp;"ibor"&amp;Tenor,BB1325,Trigger)</f>
        <v>48642</v>
      </c>
      <c r="BB1325" s="101">
        <f>_xll.qlCalendarAdvance(Calendar,BB1324,AZ1325,"f",,Trigger)</f>
        <v>48646</v>
      </c>
      <c r="BC1325" s="101">
        <f>_xll.qlInterestRateIndexMaturity(Currency&amp;"ibor"&amp;Tenor,BB1325,Trigger)</f>
        <v>48830</v>
      </c>
      <c r="BD1325" s="246">
        <f>_xll.qlIndexFixing($AD$5,BA1325,TRUE,_xll.ohTrigger(Trigger,Trigger6M))</f>
        <v>2.1346037104815366E-2</v>
      </c>
      <c r="BE1325" s="246" t="e">
        <f>IFERROR(_xll.qlIndexFixing($BF$1,BA1325,,_xll.ohTrigger(Trigger,Trigger6M)),#N/A)</f>
        <v>#N/A</v>
      </c>
    </row>
    <row r="1326" spans="52:57" ht="11.25" customHeight="1" x14ac:dyDescent="0.25">
      <c r="AZ1326" s="102" t="s">
        <v>83</v>
      </c>
      <c r="BA1326" s="101">
        <f>_xll.qlInterestRateIndexFixingDate(Currency&amp;"ibor"&amp;Tenor,BB1326,Trigger)</f>
        <v>48649</v>
      </c>
      <c r="BB1326" s="101">
        <f>_xll.qlCalendarAdvance(Calendar,BB1325,AZ1326,"f",,Trigger)</f>
        <v>48653</v>
      </c>
      <c r="BC1326" s="101">
        <f>_xll.qlInterestRateIndexMaturity(Currency&amp;"ibor"&amp;Tenor,BB1326,Trigger)</f>
        <v>48837</v>
      </c>
      <c r="BD1326" s="246">
        <f>_xll.qlIndexFixing($AD$5,BA1326,TRUE,_xll.ohTrigger(Trigger,Trigger6M))</f>
        <v>2.1312148783937199E-2</v>
      </c>
      <c r="BE1326" s="246" t="e">
        <f>IFERROR(_xll.qlIndexFixing($BF$1,BA1326,,_xll.ohTrigger(Trigger,Trigger6M)),#N/A)</f>
        <v>#N/A</v>
      </c>
    </row>
    <row r="1327" spans="52:57" ht="11.25" customHeight="1" x14ac:dyDescent="0.25">
      <c r="AZ1327" s="102" t="s">
        <v>83</v>
      </c>
      <c r="BA1327" s="101">
        <f>_xll.qlInterestRateIndexFixingDate(Currency&amp;"ibor"&amp;Tenor,BB1327,Trigger)</f>
        <v>48656</v>
      </c>
      <c r="BB1327" s="101">
        <f>_xll.qlCalendarAdvance(Calendar,BB1326,AZ1327,"f",,Trigger)</f>
        <v>48660</v>
      </c>
      <c r="BC1327" s="101">
        <f>_xll.qlInterestRateIndexMaturity(Currency&amp;"ibor"&amp;Tenor,BB1327,Trigger)</f>
        <v>48844</v>
      </c>
      <c r="BD1327" s="246">
        <f>_xll.qlIndexFixing($AD$5,BA1327,TRUE,_xll.ohTrigger(Trigger,Trigger6M))</f>
        <v>2.1278164041675544E-2</v>
      </c>
      <c r="BE1327" s="246" t="e">
        <f>IFERROR(_xll.qlIndexFixing($BF$1,BA1327,,_xll.ohTrigger(Trigger,Trigger6M)),#N/A)</f>
        <v>#N/A</v>
      </c>
    </row>
    <row r="1328" spans="52:57" ht="11.25" customHeight="1" x14ac:dyDescent="0.25">
      <c r="AZ1328" s="102" t="s">
        <v>83</v>
      </c>
      <c r="BA1328" s="101">
        <f>_xll.qlInterestRateIndexFixingDate(Currency&amp;"ibor"&amp;Tenor,BB1328,Trigger)</f>
        <v>48663</v>
      </c>
      <c r="BB1328" s="101">
        <f>_xll.qlCalendarAdvance(Calendar,BB1327,AZ1328,"f",,Trigger)</f>
        <v>48667</v>
      </c>
      <c r="BC1328" s="101">
        <f>_xll.qlInterestRateIndexMaturity(Currency&amp;"ibor"&amp;Tenor,BB1328,Trigger)</f>
        <v>48851</v>
      </c>
      <c r="BD1328" s="246">
        <f>_xll.qlIndexFixing($AD$5,BA1328,TRUE,_xll.ohTrigger(Trigger,Trigger6M))</f>
        <v>2.1244082883019891E-2</v>
      </c>
      <c r="BE1328" s="246" t="e">
        <f>IFERROR(_xll.qlIndexFixing($BF$1,BA1328,,_xll.ohTrigger(Trigger,Trigger6M)),#N/A)</f>
        <v>#N/A</v>
      </c>
    </row>
    <row r="1329" spans="52:57" ht="11.25" customHeight="1" x14ac:dyDescent="0.25">
      <c r="AZ1329" s="102" t="s">
        <v>83</v>
      </c>
      <c r="BA1329" s="101">
        <f>_xll.qlInterestRateIndexFixingDate(Currency&amp;"ibor"&amp;Tenor,BB1329,Trigger)</f>
        <v>48670</v>
      </c>
      <c r="BB1329" s="101">
        <f>_xll.qlCalendarAdvance(Calendar,BB1328,AZ1329,"f",,Trigger)</f>
        <v>48674</v>
      </c>
      <c r="BC1329" s="101">
        <f>_xll.qlInterestRateIndexMaturity(Currency&amp;"ibor"&amp;Tenor,BB1329,Trigger)</f>
        <v>48857</v>
      </c>
      <c r="BD1329" s="246">
        <f>_xll.qlIndexFixing($AD$5,BA1329,TRUE,_xll.ohTrigger(Trigger,Trigger6M))</f>
        <v>2.1212464277741497E-2</v>
      </c>
      <c r="BE1329" s="246" t="e">
        <f>IFERROR(_xll.qlIndexFixing($BF$1,BA1329,,_xll.ohTrigger(Trigger,Trigger6M)),#N/A)</f>
        <v>#N/A</v>
      </c>
    </row>
    <row r="1330" spans="52:57" ht="11.25" customHeight="1" x14ac:dyDescent="0.25">
      <c r="AZ1330" s="102" t="s">
        <v>83</v>
      </c>
      <c r="BA1330" s="101">
        <f>_xll.qlInterestRateIndexFixingDate(Currency&amp;"ibor"&amp;Tenor,BB1330,Trigger)</f>
        <v>48677</v>
      </c>
      <c r="BB1330" s="101">
        <f>_xll.qlCalendarAdvance(Calendar,BB1329,AZ1330,"f",,Trigger)</f>
        <v>48681</v>
      </c>
      <c r="BC1330" s="101">
        <f>_xll.qlInterestRateIndexMaturity(Currency&amp;"ibor"&amp;Tenor,BB1330,Trigger)</f>
        <v>48864</v>
      </c>
      <c r="BD1330" s="246">
        <f>_xll.qlIndexFixing($AD$5,BA1330,TRUE,_xll.ohTrigger(Trigger,Trigger6M))</f>
        <v>2.1177951364620001E-2</v>
      </c>
      <c r="BE1330" s="246" t="e">
        <f>IFERROR(_xll.qlIndexFixing($BF$1,BA1330,,_xll.ohTrigger(Trigger,Trigger6M)),#N/A)</f>
        <v>#N/A</v>
      </c>
    </row>
    <row r="1331" spans="52:57" ht="11.25" customHeight="1" x14ac:dyDescent="0.25">
      <c r="AZ1331" s="102" t="s">
        <v>83</v>
      </c>
      <c r="BA1331" s="101">
        <f>_xll.qlInterestRateIndexFixingDate(Currency&amp;"ibor"&amp;Tenor,BB1331,Trigger)</f>
        <v>48682</v>
      </c>
      <c r="BB1331" s="101">
        <f>_xll.qlCalendarAdvance(Calendar,BB1330,AZ1331,"f",,Trigger)</f>
        <v>48688</v>
      </c>
      <c r="BC1331" s="101">
        <f>_xll.qlInterestRateIndexMaturity(Currency&amp;"ibor"&amp;Tenor,BB1331,Trigger)</f>
        <v>48871</v>
      </c>
      <c r="BD1331" s="246">
        <f>_xll.qlIndexFixing($AD$5,BA1331,TRUE,_xll.ohTrigger(Trigger,Trigger6M))</f>
        <v>2.1143341530767391E-2</v>
      </c>
      <c r="BE1331" s="246" t="e">
        <f>IFERROR(_xll.qlIndexFixing($BF$1,BA1331,,_xll.ohTrigger(Trigger,Trigger6M)),#N/A)</f>
        <v>#N/A</v>
      </c>
    </row>
    <row r="1332" spans="52:57" ht="11.25" customHeight="1" x14ac:dyDescent="0.25">
      <c r="AZ1332" s="102" t="s">
        <v>83</v>
      </c>
      <c r="BA1332" s="101">
        <f>_xll.qlInterestRateIndexFixingDate(Currency&amp;"ibor"&amp;Tenor,BB1332,Trigger)</f>
        <v>48691</v>
      </c>
      <c r="BB1332" s="101">
        <f>_xll.qlCalendarAdvance(Calendar,BB1331,AZ1332,"f",,Trigger)</f>
        <v>48695</v>
      </c>
      <c r="BC1332" s="101">
        <f>_xll.qlInterestRateIndexMaturity(Currency&amp;"ibor"&amp;Tenor,BB1332,Trigger)</f>
        <v>48878</v>
      </c>
      <c r="BD1332" s="246">
        <f>_xll.qlIndexFixing($AD$5,BA1332,TRUE,_xll.ohTrigger(Trigger,Trigger6M))</f>
        <v>2.110863478126463E-2</v>
      </c>
      <c r="BE1332" s="246" t="e">
        <f>IFERROR(_xll.qlIndexFixing($BF$1,BA1332,,_xll.ohTrigger(Trigger,Trigger6M)),#N/A)</f>
        <v>#N/A</v>
      </c>
    </row>
    <row r="1333" spans="52:57" ht="11.25" customHeight="1" x14ac:dyDescent="0.25">
      <c r="AZ1333" s="102" t="s">
        <v>83</v>
      </c>
      <c r="BA1333" s="101">
        <f>_xll.qlInterestRateIndexFixingDate(Currency&amp;"ibor"&amp;Tenor,BB1333,Trigger)</f>
        <v>48698</v>
      </c>
      <c r="BB1333" s="101">
        <f>_xll.qlCalendarAdvance(Calendar,BB1332,AZ1333,"f",,Trigger)</f>
        <v>48702</v>
      </c>
      <c r="BC1333" s="101">
        <f>_xll.qlInterestRateIndexMaturity(Currency&amp;"ibor"&amp;Tenor,BB1333,Trigger)</f>
        <v>48886</v>
      </c>
      <c r="BD1333" s="246">
        <f>_xll.qlIndexFixing($AD$5,BA1333,TRUE,_xll.ohTrigger(Trigger,Trigger6M))</f>
        <v>2.1072231019490253E-2</v>
      </c>
      <c r="BE1333" s="246" t="e">
        <f>IFERROR(_xll.qlIndexFixing($BF$1,BA1333,,_xll.ohTrigger(Trigger,Trigger6M)),#N/A)</f>
        <v>#N/A</v>
      </c>
    </row>
    <row r="1334" spans="52:57" ht="11.25" customHeight="1" x14ac:dyDescent="0.25">
      <c r="AZ1334" s="102" t="s">
        <v>83</v>
      </c>
      <c r="BA1334" s="101">
        <f>_xll.qlInterestRateIndexFixingDate(Currency&amp;"ibor"&amp;Tenor,BB1334,Trigger)</f>
        <v>48705</v>
      </c>
      <c r="BB1334" s="101">
        <f>_xll.qlCalendarAdvance(Calendar,BB1333,AZ1334,"f",,Trigger)</f>
        <v>48709</v>
      </c>
      <c r="BC1334" s="101">
        <f>_xll.qlInterestRateIndexMaturity(Currency&amp;"ibor"&amp;Tenor,BB1334,Trigger)</f>
        <v>48893</v>
      </c>
      <c r="BD1334" s="246">
        <f>_xll.qlIndexFixing($AD$5,BA1334,TRUE,_xll.ohTrigger(Trigger,Trigger6M))</f>
        <v>2.1037571468060925E-2</v>
      </c>
      <c r="BE1334" s="246" t="e">
        <f>IFERROR(_xll.qlIndexFixing($BF$1,BA1334,,_xll.ohTrigger(Trigger,Trigger6M)),#N/A)</f>
        <v>#N/A</v>
      </c>
    </row>
    <row r="1335" spans="52:57" ht="11.25" customHeight="1" x14ac:dyDescent="0.25">
      <c r="AZ1335" s="102" t="s">
        <v>83</v>
      </c>
      <c r="BA1335" s="101">
        <f>_xll.qlInterestRateIndexFixingDate(Currency&amp;"ibor"&amp;Tenor,BB1335,Trigger)</f>
        <v>48712</v>
      </c>
      <c r="BB1335" s="101">
        <f>_xll.qlCalendarAdvance(Calendar,BB1334,AZ1335,"f",,Trigger)</f>
        <v>48716</v>
      </c>
      <c r="BC1335" s="101">
        <f>_xll.qlInterestRateIndexMaturity(Currency&amp;"ibor"&amp;Tenor,BB1335,Trigger)</f>
        <v>48900</v>
      </c>
      <c r="BD1335" s="246">
        <f>_xll.qlIndexFixing($AD$5,BA1335,TRUE,_xll.ohTrigger(Trigger,Trigger6M))</f>
        <v>2.1002815535565857E-2</v>
      </c>
      <c r="BE1335" s="246" t="e">
        <f>IFERROR(_xll.qlIndexFixing($BF$1,BA1335,,_xll.ohTrigger(Trigger,Trigger6M)),#N/A)</f>
        <v>#N/A</v>
      </c>
    </row>
    <row r="1336" spans="52:57" ht="11.25" customHeight="1" x14ac:dyDescent="0.25">
      <c r="AZ1336" s="102" t="s">
        <v>83</v>
      </c>
      <c r="BA1336" s="101">
        <f>_xll.qlInterestRateIndexFixingDate(Currency&amp;"ibor"&amp;Tenor,BB1336,Trigger)</f>
        <v>48719</v>
      </c>
      <c r="BB1336" s="101">
        <f>_xll.qlCalendarAdvance(Calendar,BB1335,AZ1336,"f",,Trigger)</f>
        <v>48723</v>
      </c>
      <c r="BC1336" s="101">
        <f>_xll.qlInterestRateIndexMaturity(Currency&amp;"ibor"&amp;Tenor,BB1336,Trigger)</f>
        <v>48907</v>
      </c>
      <c r="BD1336" s="246">
        <f>_xll.qlIndexFixing($AD$5,BA1336,TRUE,_xll.ohTrigger(Trigger,Trigger6M))</f>
        <v>2.0967963227107495E-2</v>
      </c>
      <c r="BE1336" s="246" t="e">
        <f>IFERROR(_xll.qlIndexFixing($BF$1,BA1336,,_xll.ohTrigger(Trigger,Trigger6M)),#N/A)</f>
        <v>#N/A</v>
      </c>
    </row>
    <row r="1337" spans="52:57" ht="11.25" customHeight="1" x14ac:dyDescent="0.25">
      <c r="AZ1337" s="102" t="s">
        <v>83</v>
      </c>
      <c r="BA1337" s="101">
        <f>_xll.qlInterestRateIndexFixingDate(Currency&amp;"ibor"&amp;Tenor,BB1337,Trigger)</f>
        <v>48726</v>
      </c>
      <c r="BB1337" s="101">
        <f>_xll.qlCalendarAdvance(Calendar,BB1336,AZ1337,"f",,Trigger)</f>
        <v>48730</v>
      </c>
      <c r="BC1337" s="101">
        <f>_xll.qlInterestRateIndexMaturity(Currency&amp;"ibor"&amp;Tenor,BB1337,Trigger)</f>
        <v>48913</v>
      </c>
      <c r="BD1337" s="246">
        <f>_xll.qlIndexFixing($AD$5,BA1337,TRUE,_xll.ohTrigger(Trigger,Trigger6M))</f>
        <v>2.0933647477864904E-2</v>
      </c>
      <c r="BE1337" s="246" t="e">
        <f>IFERROR(_xll.qlIndexFixing($BF$1,BA1337,,_xll.ohTrigger(Trigger,Trigger6M)),#N/A)</f>
        <v>#N/A</v>
      </c>
    </row>
    <row r="1338" spans="52:57" ht="11.25" customHeight="1" x14ac:dyDescent="0.25">
      <c r="AZ1338" s="102" t="s">
        <v>83</v>
      </c>
      <c r="BA1338" s="101">
        <f>_xll.qlInterestRateIndexFixingDate(Currency&amp;"ibor"&amp;Tenor,BB1338,Trigger)</f>
        <v>48733</v>
      </c>
      <c r="BB1338" s="101">
        <f>_xll.qlCalendarAdvance(Calendar,BB1337,AZ1338,"f",,Trigger)</f>
        <v>48737</v>
      </c>
      <c r="BC1338" s="101">
        <f>_xll.qlInterestRateIndexMaturity(Currency&amp;"ibor"&amp;Tenor,BB1338,Trigger)</f>
        <v>48920</v>
      </c>
      <c r="BD1338" s="246">
        <f>_xll.qlIndexFixing($AD$5,BA1338,TRUE,_xll.ohTrigger(Trigger,Trigger6M))</f>
        <v>2.0898359341977864E-2</v>
      </c>
      <c r="BE1338" s="246" t="e">
        <f>IFERROR(_xll.qlIndexFixing($BF$1,BA1338,,_xll.ohTrigger(Trigger,Trigger6M)),#N/A)</f>
        <v>#N/A</v>
      </c>
    </row>
    <row r="1339" spans="52:57" ht="11.25" customHeight="1" x14ac:dyDescent="0.25">
      <c r="AZ1339" s="102" t="s">
        <v>83</v>
      </c>
      <c r="BA1339" s="101">
        <f>_xll.qlInterestRateIndexFixingDate(Currency&amp;"ibor"&amp;Tenor,BB1339,Trigger)</f>
        <v>48740</v>
      </c>
      <c r="BB1339" s="101">
        <f>_xll.qlCalendarAdvance(Calendar,BB1338,AZ1339,"f",,Trigger)</f>
        <v>48744</v>
      </c>
      <c r="BC1339" s="101">
        <f>_xll.qlInterestRateIndexMaturity(Currency&amp;"ibor"&amp;Tenor,BB1339,Trigger)</f>
        <v>48927</v>
      </c>
      <c r="BD1339" s="246">
        <f>_xll.qlIndexFixing($AD$5,BA1339,TRUE,_xll.ohTrigger(Trigger,Trigger6M))</f>
        <v>2.0862974326410589E-2</v>
      </c>
      <c r="BE1339" s="246" t="e">
        <f>IFERROR(_xll.qlIndexFixing($BF$1,BA1339,,_xll.ohTrigger(Trigger,Trigger6M)),#N/A)</f>
        <v>#N/A</v>
      </c>
    </row>
    <row r="1340" spans="52:57" ht="11.25" customHeight="1" x14ac:dyDescent="0.25">
      <c r="AZ1340" s="102" t="s">
        <v>83</v>
      </c>
      <c r="BA1340" s="101">
        <f>_xll.qlInterestRateIndexFixingDate(Currency&amp;"ibor"&amp;Tenor,BB1340,Trigger)</f>
        <v>48747</v>
      </c>
      <c r="BB1340" s="101">
        <f>_xll.qlCalendarAdvance(Calendar,BB1339,AZ1340,"f",,Trigger)</f>
        <v>48751</v>
      </c>
      <c r="BC1340" s="101">
        <f>_xll.qlInterestRateIndexMaturity(Currency&amp;"ibor"&amp;Tenor,BB1340,Trigger)</f>
        <v>48934</v>
      </c>
      <c r="BD1340" s="246">
        <f>_xll.qlIndexFixing($AD$5,BA1340,TRUE,_xll.ohTrigger(Trigger,Trigger6M))</f>
        <v>2.0827492436358487E-2</v>
      </c>
      <c r="BE1340" s="246" t="e">
        <f>IFERROR(_xll.qlIndexFixing($BF$1,BA1340,,_xll.ohTrigger(Trigger,Trigger6M)),#N/A)</f>
        <v>#N/A</v>
      </c>
    </row>
    <row r="1341" spans="52:57" ht="11.25" customHeight="1" x14ac:dyDescent="0.25">
      <c r="AZ1341" s="102" t="s">
        <v>83</v>
      </c>
      <c r="BA1341" s="101">
        <f>_xll.qlInterestRateIndexFixingDate(Currency&amp;"ibor"&amp;Tenor,BB1341,Trigger)</f>
        <v>48754</v>
      </c>
      <c r="BB1341" s="101">
        <f>_xll.qlCalendarAdvance(Calendar,BB1340,AZ1341,"f",,Trigger)</f>
        <v>48758</v>
      </c>
      <c r="BC1341" s="101">
        <f>_xll.qlInterestRateIndexMaturity(Currency&amp;"ibor"&amp;Tenor,BB1341,Trigger)</f>
        <v>48941</v>
      </c>
      <c r="BD1341" s="246">
        <f>_xll.qlIndexFixing($AD$5,BA1341,TRUE,_xll.ohTrigger(Trigger,Trigger6M))</f>
        <v>2.0791913677031378E-2</v>
      </c>
      <c r="BE1341" s="246" t="e">
        <f>IFERROR(_xll.qlIndexFixing($BF$1,BA1341,,_xll.ohTrigger(Trigger,Trigger6M)),#N/A)</f>
        <v>#N/A</v>
      </c>
    </row>
    <row r="1342" spans="52:57" ht="11.25" customHeight="1" x14ac:dyDescent="0.25">
      <c r="AZ1342" s="102" t="s">
        <v>83</v>
      </c>
      <c r="BA1342" s="101">
        <f>_xll.qlInterestRateIndexFixingDate(Currency&amp;"ibor"&amp;Tenor,BB1342,Trigger)</f>
        <v>48761</v>
      </c>
      <c r="BB1342" s="101">
        <f>_xll.qlCalendarAdvance(Calendar,BB1341,AZ1342,"f",,Trigger)</f>
        <v>48765</v>
      </c>
      <c r="BC1342" s="101">
        <f>_xll.qlInterestRateIndexMaturity(Currency&amp;"ibor"&amp;Tenor,BB1342,Trigger)</f>
        <v>48949</v>
      </c>
      <c r="BD1342" s="246">
        <f>_xll.qlIndexFixing($AD$5,BA1342,TRUE,_xll.ohTrigger(Trigger,Trigger6M))</f>
        <v>2.0756825768680671E-2</v>
      </c>
      <c r="BE1342" s="246" t="e">
        <f>IFERROR(_xll.qlIndexFixing($BF$1,BA1342,,_xll.ohTrigger(Trigger,Trigger6M)),#N/A)</f>
        <v>#N/A</v>
      </c>
    </row>
    <row r="1343" spans="52:57" ht="11.25" customHeight="1" x14ac:dyDescent="0.25">
      <c r="AZ1343" s="102" t="s">
        <v>83</v>
      </c>
      <c r="BA1343" s="101">
        <f>_xll.qlInterestRateIndexFixingDate(Currency&amp;"ibor"&amp;Tenor,BB1343,Trigger)</f>
        <v>48768</v>
      </c>
      <c r="BB1343" s="101">
        <f>_xll.qlCalendarAdvance(Calendar,BB1342,AZ1343,"f",,Trigger)</f>
        <v>48772</v>
      </c>
      <c r="BC1343" s="101">
        <f>_xll.qlInterestRateIndexMaturity(Currency&amp;"ibor"&amp;Tenor,BB1343,Trigger)</f>
        <v>48956</v>
      </c>
      <c r="BD1343" s="246">
        <f>_xll.qlIndexFixing($AD$5,BA1343,TRUE,_xll.ohTrigger(Trigger,Trigger6M))</f>
        <v>2.0721298972551372E-2</v>
      </c>
      <c r="BE1343" s="246" t="e">
        <f>IFERROR(_xll.qlIndexFixing($BF$1,BA1343,,_xll.ohTrigger(Trigger,Trigger6M)),#N/A)</f>
        <v>#N/A</v>
      </c>
    </row>
    <row r="1344" spans="52:57" ht="11.25" customHeight="1" x14ac:dyDescent="0.25">
      <c r="AZ1344" s="102" t="s">
        <v>83</v>
      </c>
      <c r="BA1344" s="101">
        <f>_xll.qlInterestRateIndexFixingDate(Currency&amp;"ibor"&amp;Tenor,BB1344,Trigger)</f>
        <v>48775</v>
      </c>
      <c r="BB1344" s="101">
        <f>_xll.qlCalendarAdvance(Calendar,BB1343,AZ1344,"f",,Trigger)</f>
        <v>48779</v>
      </c>
      <c r="BC1344" s="101">
        <f>_xll.qlInterestRateIndexMaturity(Currency&amp;"ibor"&amp;Tenor,BB1344,Trigger)</f>
        <v>48963</v>
      </c>
      <c r="BD1344" s="246">
        <f>_xll.qlIndexFixing($AD$5,BA1344,TRUE,_xll.ohTrigger(Trigger,Trigger6M))</f>
        <v>2.0685675841790936E-2</v>
      </c>
      <c r="BE1344" s="246" t="e">
        <f>IFERROR(_xll.qlIndexFixing($BF$1,BA1344,,_xll.ohTrigger(Trigger,Trigger6M)),#N/A)</f>
        <v>#N/A</v>
      </c>
    </row>
    <row r="1345" spans="52:57" ht="11.25" customHeight="1" x14ac:dyDescent="0.25">
      <c r="AZ1345" s="102" t="s">
        <v>83</v>
      </c>
      <c r="BA1345" s="101">
        <f>_xll.qlInterestRateIndexFixingDate(Currency&amp;"ibor"&amp;Tenor,BB1345,Trigger)</f>
        <v>48782</v>
      </c>
      <c r="BB1345" s="101">
        <f>_xll.qlCalendarAdvance(Calendar,BB1344,AZ1345,"f",,Trigger)</f>
        <v>48786</v>
      </c>
      <c r="BC1345" s="101">
        <f>_xll.qlInterestRateIndexMaturity(Currency&amp;"ibor"&amp;Tenor,BB1345,Trigger)</f>
        <v>48970</v>
      </c>
      <c r="BD1345" s="246">
        <f>_xll.qlIndexFixing($AD$5,BA1345,TRUE,_xll.ohTrigger(Trigger,Trigger6M))</f>
        <v>2.065646632662433E-2</v>
      </c>
      <c r="BE1345" s="246" t="e">
        <f>IFERROR(_xll.qlIndexFixing($BF$1,BA1345,,_xll.ohTrigger(Trigger,Trigger6M)),#N/A)</f>
        <v>#N/A</v>
      </c>
    </row>
    <row r="1346" spans="52:57" ht="11.25" customHeight="1" x14ac:dyDescent="0.25">
      <c r="AZ1346" s="102" t="s">
        <v>83</v>
      </c>
      <c r="BA1346" s="101">
        <f>_xll.qlInterestRateIndexFixingDate(Currency&amp;"ibor"&amp;Tenor,BB1346,Trigger)</f>
        <v>48789</v>
      </c>
      <c r="BB1346" s="101">
        <f>_xll.qlCalendarAdvance(Calendar,BB1345,AZ1346,"f",,Trigger)</f>
        <v>48793</v>
      </c>
      <c r="BC1346" s="101">
        <f>_xll.qlInterestRateIndexMaturity(Currency&amp;"ibor"&amp;Tenor,BB1346,Trigger)</f>
        <v>48977</v>
      </c>
      <c r="BD1346" s="246">
        <f>_xll.qlIndexFixing($AD$5,BA1346,TRUE,_xll.ohTrigger(Trigger,Trigger6M))</f>
        <v>2.0666275226595723E-2</v>
      </c>
      <c r="BE1346" s="246" t="e">
        <f>IFERROR(_xll.qlIndexFixing($BF$1,BA1346,,_xll.ohTrigger(Trigger,Trigger6M)),#N/A)</f>
        <v>#N/A</v>
      </c>
    </row>
    <row r="1347" spans="52:57" ht="11.25" customHeight="1" x14ac:dyDescent="0.25">
      <c r="AZ1347" s="102" t="s">
        <v>83</v>
      </c>
      <c r="BA1347" s="101">
        <f>_xll.qlInterestRateIndexFixingDate(Currency&amp;"ibor"&amp;Tenor,BB1347,Trigger)</f>
        <v>48796</v>
      </c>
      <c r="BB1347" s="101">
        <f>_xll.qlCalendarAdvance(Calendar,BB1346,AZ1347,"f",,Trigger)</f>
        <v>48800</v>
      </c>
      <c r="BC1347" s="101">
        <f>_xll.qlInterestRateIndexMaturity(Currency&amp;"ibor"&amp;Tenor,BB1347,Trigger)</f>
        <v>48984</v>
      </c>
      <c r="BD1347" s="246">
        <f>_xll.qlIndexFixing($AD$5,BA1347,TRUE,_xll.ohTrigger(Trigger,Trigger6M))</f>
        <v>2.0676084175229932E-2</v>
      </c>
      <c r="BE1347" s="246" t="e">
        <f>IFERROR(_xll.qlIndexFixing($BF$1,BA1347,,_xll.ohTrigger(Trigger,Trigger6M)),#N/A)</f>
        <v>#N/A</v>
      </c>
    </row>
    <row r="1348" spans="52:57" ht="11.25" customHeight="1" x14ac:dyDescent="0.25">
      <c r="AZ1348" s="102" t="s">
        <v>83</v>
      </c>
      <c r="BA1348" s="101">
        <f>_xll.qlInterestRateIndexFixingDate(Currency&amp;"ibor"&amp;Tenor,BB1348,Trigger)</f>
        <v>48803</v>
      </c>
      <c r="BB1348" s="101">
        <f>_xll.qlCalendarAdvance(Calendar,BB1347,AZ1348,"f",,Trigger)</f>
        <v>48807</v>
      </c>
      <c r="BC1348" s="101">
        <f>_xll.qlInterestRateIndexMaturity(Currency&amp;"ibor"&amp;Tenor,BB1348,Trigger)</f>
        <v>48991</v>
      </c>
      <c r="BD1348" s="246">
        <f>_xll.qlIndexFixing($AD$5,BA1348,TRUE,_xll.ohTrigger(Trigger,Trigger6M))</f>
        <v>2.0685893172526518E-2</v>
      </c>
      <c r="BE1348" s="246" t="e">
        <f>IFERROR(_xll.qlIndexFixing($BF$1,BA1348,,_xll.ohTrigger(Trigger,Trigger6M)),#N/A)</f>
        <v>#N/A</v>
      </c>
    </row>
    <row r="1349" spans="52:57" ht="11.25" customHeight="1" x14ac:dyDescent="0.25">
      <c r="AZ1349" s="102" t="s">
        <v>83</v>
      </c>
      <c r="BA1349" s="101">
        <f>_xll.qlInterestRateIndexFixingDate(Currency&amp;"ibor"&amp;Tenor,BB1349,Trigger)</f>
        <v>48810</v>
      </c>
      <c r="BB1349" s="101">
        <f>_xll.qlCalendarAdvance(Calendar,BB1348,AZ1349,"f",,Trigger)</f>
        <v>48814</v>
      </c>
      <c r="BC1349" s="101">
        <f>_xll.qlInterestRateIndexMaturity(Currency&amp;"ibor"&amp;Tenor,BB1349,Trigger)</f>
        <v>48998</v>
      </c>
      <c r="BD1349" s="246">
        <f>_xll.qlIndexFixing($AD$5,BA1349,TRUE,_xll.ohTrigger(Trigger,Trigger6M))</f>
        <v>2.0695702218486784E-2</v>
      </c>
      <c r="BE1349" s="246" t="e">
        <f>IFERROR(_xll.qlIndexFixing($BF$1,BA1349,,_xll.ohTrigger(Trigger,Trigger6M)),#N/A)</f>
        <v>#N/A</v>
      </c>
    </row>
    <row r="1350" spans="52:57" ht="11.25" customHeight="1" x14ac:dyDescent="0.25">
      <c r="AZ1350" s="102" t="s">
        <v>83</v>
      </c>
      <c r="BA1350" s="101">
        <f>_xll.qlInterestRateIndexFixingDate(Currency&amp;"ibor"&amp;Tenor,BB1350,Trigger)</f>
        <v>48817</v>
      </c>
      <c r="BB1350" s="101">
        <f>_xll.qlCalendarAdvance(Calendar,BB1349,AZ1350,"f",,Trigger)</f>
        <v>48821</v>
      </c>
      <c r="BC1350" s="101">
        <f>_xll.qlInterestRateIndexMaturity(Currency&amp;"ibor"&amp;Tenor,BB1350,Trigger)</f>
        <v>49003</v>
      </c>
      <c r="BD1350" s="246">
        <f>_xll.qlIndexFixing($AD$5,BA1350,TRUE,_xll.ohTrigger(Trigger,Trigger6M))</f>
        <v>2.0702923511525508E-2</v>
      </c>
      <c r="BE1350" s="246" t="e">
        <f>IFERROR(_xll.qlIndexFixing($BF$1,BA1350,,_xll.ohTrigger(Trigger,Trigger6M)),#N/A)</f>
        <v>#N/A</v>
      </c>
    </row>
    <row r="1351" spans="52:57" ht="11.25" customHeight="1" x14ac:dyDescent="0.25">
      <c r="AZ1351" s="102" t="s">
        <v>83</v>
      </c>
      <c r="BA1351" s="101">
        <f>_xll.qlInterestRateIndexFixingDate(Currency&amp;"ibor"&amp;Tenor,BB1351,Trigger)</f>
        <v>48824</v>
      </c>
      <c r="BB1351" s="101">
        <f>_xll.qlCalendarAdvance(Calendar,BB1350,AZ1351,"f",,Trigger)</f>
        <v>48828</v>
      </c>
      <c r="BC1351" s="101">
        <f>_xll.qlInterestRateIndexMaturity(Currency&amp;"ibor"&amp;Tenor,BB1351,Trigger)</f>
        <v>49009</v>
      </c>
      <c r="BD1351" s="246">
        <f>_xll.qlIndexFixing($AD$5,BA1351,TRUE,_xll.ohTrigger(Trigger,Trigger6M))</f>
        <v>2.0711437214457087E-2</v>
      </c>
      <c r="BE1351" s="246" t="e">
        <f>IFERROR(_xll.qlIndexFixing($BF$1,BA1351,,_xll.ohTrigger(Trigger,Trigger6M)),#N/A)</f>
        <v>#N/A</v>
      </c>
    </row>
    <row r="1352" spans="52:57" ht="11.25" customHeight="1" x14ac:dyDescent="0.25">
      <c r="AZ1352" s="102" t="s">
        <v>83</v>
      </c>
      <c r="BA1352" s="101">
        <f>_xll.qlInterestRateIndexFixingDate(Currency&amp;"ibor"&amp;Tenor,BB1352,Trigger)</f>
        <v>48831</v>
      </c>
      <c r="BB1352" s="101">
        <f>_xll.qlCalendarAdvance(Calendar,BB1351,AZ1352,"f",,Trigger)</f>
        <v>48835</v>
      </c>
      <c r="BC1352" s="101">
        <f>_xll.qlInterestRateIndexMaturity(Currency&amp;"ibor"&amp;Tenor,BB1352,Trigger)</f>
        <v>49016</v>
      </c>
      <c r="BD1352" s="246">
        <f>_xll.qlIndexFixing($AD$5,BA1352,TRUE,_xll.ohTrigger(Trigger,Trigger6M))</f>
        <v>2.0721244711462545E-2</v>
      </c>
      <c r="BE1352" s="246" t="e">
        <f>IFERROR(_xll.qlIndexFixing($BF$1,BA1352,,_xll.ohTrigger(Trigger,Trigger6M)),#N/A)</f>
        <v>#N/A</v>
      </c>
    </row>
    <row r="1353" spans="52:57" ht="11.25" customHeight="1" x14ac:dyDescent="0.25">
      <c r="AZ1353" s="102" t="s">
        <v>83</v>
      </c>
      <c r="BA1353" s="101">
        <f>_xll.qlInterestRateIndexFixingDate(Currency&amp;"ibor"&amp;Tenor,BB1353,Trigger)</f>
        <v>48838</v>
      </c>
      <c r="BB1353" s="101">
        <f>_xll.qlCalendarAdvance(Calendar,BB1352,AZ1353,"f",,Trigger)</f>
        <v>48842</v>
      </c>
      <c r="BC1353" s="101">
        <f>_xll.qlInterestRateIndexMaturity(Currency&amp;"ibor"&amp;Tenor,BB1353,Trigger)</f>
        <v>49023</v>
      </c>
      <c r="BD1353" s="246">
        <f>_xll.qlIndexFixing($AD$5,BA1353,TRUE,_xll.ohTrigger(Trigger,Trigger6M))</f>
        <v>2.0731052256330713E-2</v>
      </c>
      <c r="BE1353" s="246" t="e">
        <f>IFERROR(_xll.qlIndexFixing($BF$1,BA1353,,_xll.ohTrigger(Trigger,Trigger6M)),#N/A)</f>
        <v>#N/A</v>
      </c>
    </row>
    <row r="1354" spans="52:57" ht="11.25" customHeight="1" x14ac:dyDescent="0.25">
      <c r="AZ1354" s="102" t="s">
        <v>83</v>
      </c>
      <c r="BA1354" s="101">
        <f>_xll.qlInterestRateIndexFixingDate(Currency&amp;"ibor"&amp;Tenor,BB1354,Trigger)</f>
        <v>48845</v>
      </c>
      <c r="BB1354" s="101">
        <f>_xll.qlCalendarAdvance(Calendar,BB1353,AZ1354,"f",,Trigger)</f>
        <v>48849</v>
      </c>
      <c r="BC1354" s="101">
        <f>_xll.qlInterestRateIndexMaturity(Currency&amp;"ibor"&amp;Tenor,BB1354,Trigger)</f>
        <v>49030</v>
      </c>
      <c r="BD1354" s="246">
        <f>_xll.qlIndexFixing($AD$5,BA1354,TRUE,_xll.ohTrigger(Trigger,Trigger6M))</f>
        <v>2.0740859849061589E-2</v>
      </c>
      <c r="BE1354" s="246" t="e">
        <f>IFERROR(_xll.qlIndexFixing($BF$1,BA1354,,_xll.ohTrigger(Trigger,Trigger6M)),#N/A)</f>
        <v>#N/A</v>
      </c>
    </row>
    <row r="1355" spans="52:57" ht="11.25" customHeight="1" x14ac:dyDescent="0.25">
      <c r="AZ1355" s="102" t="s">
        <v>83</v>
      </c>
      <c r="BA1355" s="101">
        <f>_xll.qlInterestRateIndexFixingDate(Currency&amp;"ibor"&amp;Tenor,BB1355,Trigger)</f>
        <v>48852</v>
      </c>
      <c r="BB1355" s="101">
        <f>_xll.qlCalendarAdvance(Calendar,BB1354,AZ1355,"f",,Trigger)</f>
        <v>48856</v>
      </c>
      <c r="BC1355" s="101">
        <f>_xll.qlInterestRateIndexMaturity(Currency&amp;"ibor"&amp;Tenor,BB1355,Trigger)</f>
        <v>49038</v>
      </c>
      <c r="BD1355" s="246">
        <f>_xll.qlIndexFixing($AD$5,BA1355,TRUE,_xll.ohTrigger(Trigger,Trigger6M))</f>
        <v>2.0751964061759824E-2</v>
      </c>
      <c r="BE1355" s="246" t="e">
        <f>IFERROR(_xll.qlIndexFixing($BF$1,BA1355,,_xll.ohTrigger(Trigger,Trigger6M)),#N/A)</f>
        <v>#N/A</v>
      </c>
    </row>
    <row r="1356" spans="52:57" ht="11.25" customHeight="1" x14ac:dyDescent="0.25">
      <c r="AZ1356" s="102" t="s">
        <v>83</v>
      </c>
      <c r="BA1356" s="101">
        <f>_xll.qlInterestRateIndexFixingDate(Currency&amp;"ibor"&amp;Tenor,BB1356,Trigger)</f>
        <v>48859</v>
      </c>
      <c r="BB1356" s="101">
        <f>_xll.qlCalendarAdvance(Calendar,BB1355,AZ1356,"f",,Trigger)</f>
        <v>48863</v>
      </c>
      <c r="BC1356" s="101">
        <f>_xll.qlInterestRateIndexMaturity(Currency&amp;"ibor"&amp;Tenor,BB1356,Trigger)</f>
        <v>49045</v>
      </c>
      <c r="BD1356" s="246">
        <f>_xll.qlIndexFixing($AD$5,BA1356,TRUE,_xll.ohTrigger(Trigger,Trigger6M))</f>
        <v>2.0761772316196157E-2</v>
      </c>
      <c r="BE1356" s="246" t="e">
        <f>IFERROR(_xll.qlIndexFixing($BF$1,BA1356,,_xll.ohTrigger(Trigger,Trigger6M)),#N/A)</f>
        <v>#N/A</v>
      </c>
    </row>
    <row r="1357" spans="52:57" ht="11.25" customHeight="1" x14ac:dyDescent="0.25">
      <c r="AZ1357" s="102" t="s">
        <v>83</v>
      </c>
      <c r="BA1357" s="101">
        <f>_xll.qlInterestRateIndexFixingDate(Currency&amp;"ibor"&amp;Tenor,BB1357,Trigger)</f>
        <v>48866</v>
      </c>
      <c r="BB1357" s="101">
        <f>_xll.qlCalendarAdvance(Calendar,BB1356,AZ1357,"f",,Trigger)</f>
        <v>48870</v>
      </c>
      <c r="BC1357" s="101">
        <f>_xll.qlInterestRateIndexMaturity(Currency&amp;"ibor"&amp;Tenor,BB1357,Trigger)</f>
        <v>49052</v>
      </c>
      <c r="BD1357" s="246">
        <f>_xll.qlIndexFixing($AD$5,BA1357,TRUE,_xll.ohTrigger(Trigger,Trigger6M))</f>
        <v>2.0771580618762778E-2</v>
      </c>
      <c r="BE1357" s="246" t="e">
        <f>IFERROR(_xll.qlIndexFixing($BF$1,BA1357,,_xll.ohTrigger(Trigger,Trigger6M)),#N/A)</f>
        <v>#N/A</v>
      </c>
    </row>
    <row r="1358" spans="52:57" ht="11.25" customHeight="1" x14ac:dyDescent="0.25">
      <c r="AZ1358" s="102" t="s">
        <v>83</v>
      </c>
      <c r="BA1358" s="101">
        <f>_xll.qlInterestRateIndexFixingDate(Currency&amp;"ibor"&amp;Tenor,BB1358,Trigger)</f>
        <v>48873</v>
      </c>
      <c r="BB1358" s="101">
        <f>_xll.qlCalendarAdvance(Calendar,BB1357,AZ1358,"f",,Trigger)</f>
        <v>48877</v>
      </c>
      <c r="BC1358" s="101">
        <f>_xll.qlInterestRateIndexMaturity(Currency&amp;"ibor"&amp;Tenor,BB1358,Trigger)</f>
        <v>49059</v>
      </c>
      <c r="BD1358" s="246">
        <f>_xll.qlIndexFixing($AD$5,BA1358,TRUE,_xll.ohTrigger(Trigger,Trigger6M))</f>
        <v>2.0781388969460569E-2</v>
      </c>
      <c r="BE1358" s="246" t="e">
        <f>IFERROR(_xll.qlIndexFixing($BF$1,BA1358,,_xll.ohTrigger(Trigger,Trigger6M)),#N/A)</f>
        <v>#N/A</v>
      </c>
    </row>
    <row r="1359" spans="52:57" ht="11.25" customHeight="1" x14ac:dyDescent="0.25">
      <c r="AZ1359" s="102" t="s">
        <v>83</v>
      </c>
      <c r="BA1359" s="101">
        <f>_xll.qlInterestRateIndexFixingDate(Currency&amp;"ibor"&amp;Tenor,BB1359,Trigger)</f>
        <v>48880</v>
      </c>
      <c r="BB1359" s="101">
        <f>_xll.qlCalendarAdvance(Calendar,BB1358,AZ1359,"f",,Trigger)</f>
        <v>48884</v>
      </c>
      <c r="BC1359" s="101">
        <f>_xll.qlInterestRateIndexMaturity(Currency&amp;"ibor"&amp;Tenor,BB1359,Trigger)</f>
        <v>49066</v>
      </c>
      <c r="BD1359" s="246">
        <f>_xll.qlIndexFixing($AD$5,BA1359,TRUE,_xll.ohTrigger(Trigger,Trigger6M))</f>
        <v>2.0791197368289091E-2</v>
      </c>
      <c r="BE1359" s="246" t="e">
        <f>IFERROR(_xll.qlIndexFixing($BF$1,BA1359,,_xll.ohTrigger(Trigger,Trigger6M)),#N/A)</f>
        <v>#N/A</v>
      </c>
    </row>
    <row r="1360" spans="52:57" ht="11.25" customHeight="1" x14ac:dyDescent="0.25">
      <c r="AZ1360" s="102" t="s">
        <v>83</v>
      </c>
      <c r="BA1360" s="101">
        <f>_xll.qlInterestRateIndexFixingDate(Currency&amp;"ibor"&amp;Tenor,BB1360,Trigger)</f>
        <v>48887</v>
      </c>
      <c r="BB1360" s="101">
        <f>_xll.qlCalendarAdvance(Calendar,BB1359,AZ1360,"f",,Trigger)</f>
        <v>48891</v>
      </c>
      <c r="BC1360" s="101">
        <f>_xll.qlInterestRateIndexMaturity(Currency&amp;"ibor"&amp;Tenor,BB1360,Trigger)</f>
        <v>49072</v>
      </c>
      <c r="BD1360" s="246">
        <f>_xll.qlIndexFixing($AD$5,BA1360,TRUE,_xll.ohTrigger(Trigger,Trigger6M))</f>
        <v>2.0799706410571231E-2</v>
      </c>
      <c r="BE1360" s="246" t="e">
        <f>IFERROR(_xll.qlIndexFixing($BF$1,BA1360,,_xll.ohTrigger(Trigger,Trigger6M)),#N/A)</f>
        <v>#N/A</v>
      </c>
    </row>
    <row r="1361" spans="52:57" ht="11.25" customHeight="1" x14ac:dyDescent="0.25">
      <c r="AZ1361" s="102" t="s">
        <v>83</v>
      </c>
      <c r="BA1361" s="101">
        <f>_xll.qlInterestRateIndexFixingDate(Currency&amp;"ibor"&amp;Tenor,BB1361,Trigger)</f>
        <v>48894</v>
      </c>
      <c r="BB1361" s="101">
        <f>_xll.qlCalendarAdvance(Calendar,BB1360,AZ1361,"f",,Trigger)</f>
        <v>48898</v>
      </c>
      <c r="BC1361" s="101">
        <f>_xll.qlInterestRateIndexMaturity(Currency&amp;"ibor"&amp;Tenor,BB1361,Trigger)</f>
        <v>49079</v>
      </c>
      <c r="BD1361" s="246">
        <f>_xll.qlIndexFixing($AD$5,BA1361,TRUE,_xll.ohTrigger(Trigger,Trigger6M))</f>
        <v>2.0809514338345922E-2</v>
      </c>
      <c r="BE1361" s="246" t="e">
        <f>IFERROR(_xll.qlIndexFixing($BF$1,BA1361,,_xll.ohTrigger(Trigger,Trigger6M)),#N/A)</f>
        <v>#N/A</v>
      </c>
    </row>
    <row r="1362" spans="52:57" ht="11.25" customHeight="1" x14ac:dyDescent="0.25">
      <c r="AZ1362" s="102" t="s">
        <v>83</v>
      </c>
      <c r="BA1362" s="101">
        <f>_xll.qlInterestRateIndexFixingDate(Currency&amp;"ibor"&amp;Tenor,BB1362,Trigger)</f>
        <v>48901</v>
      </c>
      <c r="BB1362" s="101">
        <f>_xll.qlCalendarAdvance(Calendar,BB1361,AZ1362,"f",,Trigger)</f>
        <v>48905</v>
      </c>
      <c r="BC1362" s="101">
        <f>_xll.qlInterestRateIndexMaturity(Currency&amp;"ibor"&amp;Tenor,BB1362,Trigger)</f>
        <v>49086</v>
      </c>
      <c r="BD1362" s="246">
        <f>_xll.qlIndexFixing($AD$5,BA1362,TRUE,_xll.ohTrigger(Trigger,Trigger6M))</f>
        <v>2.0819322313985533E-2</v>
      </c>
      <c r="BE1362" s="246" t="e">
        <f>IFERROR(_xll.qlIndexFixing($BF$1,BA1362,,_xll.ohTrigger(Trigger,Trigger6M)),#N/A)</f>
        <v>#N/A</v>
      </c>
    </row>
    <row r="1363" spans="52:57" ht="11.25" customHeight="1" x14ac:dyDescent="0.25">
      <c r="AZ1363" s="102" t="s">
        <v>83</v>
      </c>
      <c r="BA1363" s="101">
        <f>_xll.qlInterestRateIndexFixingDate(Currency&amp;"ibor"&amp;Tenor,BB1363,Trigger)</f>
        <v>48908</v>
      </c>
      <c r="BB1363" s="101">
        <f>_xll.qlCalendarAdvance(Calendar,BB1362,AZ1363,"f",,Trigger)</f>
        <v>48912</v>
      </c>
      <c r="BC1363" s="101">
        <f>_xll.qlInterestRateIndexMaturity(Currency&amp;"ibor"&amp;Tenor,BB1363,Trigger)</f>
        <v>49093</v>
      </c>
      <c r="BD1363" s="246">
        <f>_xll.qlIndexFixing($AD$5,BA1363,TRUE,_xll.ohTrigger(Trigger,Trigger6M))</f>
        <v>2.0829130337488733E-2</v>
      </c>
      <c r="BE1363" s="246" t="e">
        <f>IFERROR(_xll.qlIndexFixing($BF$1,BA1363,,_xll.ohTrigger(Trigger,Trigger6M)),#N/A)</f>
        <v>#N/A</v>
      </c>
    </row>
    <row r="1364" spans="52:57" ht="11.25" customHeight="1" x14ac:dyDescent="0.25">
      <c r="AZ1364" s="102" t="s">
        <v>83</v>
      </c>
      <c r="BA1364" s="101">
        <f>_xll.qlInterestRateIndexFixingDate(Currency&amp;"ibor"&amp;Tenor,BB1364,Trigger)</f>
        <v>48915</v>
      </c>
      <c r="BB1364" s="101">
        <f>_xll.qlCalendarAdvance(Calendar,BB1363,AZ1364,"f",,Trigger)</f>
        <v>48919</v>
      </c>
      <c r="BC1364" s="101">
        <f>_xll.qlInterestRateIndexMaturity(Currency&amp;"ibor"&amp;Tenor,BB1364,Trigger)</f>
        <v>49101</v>
      </c>
      <c r="BD1364" s="246">
        <f>_xll.qlIndexFixing($AD$5,BA1364,TRUE,_xll.ohTrigger(Trigger,Trigger6M))</f>
        <v>2.0840240084402755E-2</v>
      </c>
      <c r="BE1364" s="246" t="e">
        <f>IFERROR(_xll.qlIndexFixing($BF$1,BA1364,,_xll.ohTrigger(Trigger,Trigger6M)),#N/A)</f>
        <v>#N/A</v>
      </c>
    </row>
    <row r="1365" spans="52:57" ht="11.25" customHeight="1" x14ac:dyDescent="0.25">
      <c r="AZ1365" s="102" t="s">
        <v>83</v>
      </c>
      <c r="BA1365" s="101">
        <f>_xll.qlInterestRateIndexFixingDate(Currency&amp;"ibor"&amp;Tenor,BB1365,Trigger)</f>
        <v>48922</v>
      </c>
      <c r="BB1365" s="101">
        <f>_xll.qlCalendarAdvance(Calendar,BB1364,AZ1365,"f",,Trigger)</f>
        <v>48926</v>
      </c>
      <c r="BC1365" s="101">
        <f>_xll.qlInterestRateIndexMaturity(Currency&amp;"ibor"&amp;Tenor,BB1365,Trigger)</f>
        <v>49108</v>
      </c>
      <c r="BD1365" s="246">
        <f>_xll.qlIndexFixing($AD$5,BA1365,TRUE,_xll.ohTrigger(Trigger,Trigger6M))</f>
        <v>2.0850048772021804E-2</v>
      </c>
      <c r="BE1365" s="246" t="e">
        <f>IFERROR(_xll.qlIndexFixing($BF$1,BA1365,,_xll.ohTrigger(Trigger,Trigger6M)),#N/A)</f>
        <v>#N/A</v>
      </c>
    </row>
    <row r="1366" spans="52:57" ht="11.25" customHeight="1" x14ac:dyDescent="0.25">
      <c r="AZ1366" s="102" t="s">
        <v>83</v>
      </c>
      <c r="BA1366" s="101">
        <f>_xll.qlInterestRateIndexFixingDate(Currency&amp;"ibor"&amp;Tenor,BB1366,Trigger)</f>
        <v>48929</v>
      </c>
      <c r="BB1366" s="101">
        <f>_xll.qlCalendarAdvance(Calendar,BB1365,AZ1366,"f",,Trigger)</f>
        <v>48933</v>
      </c>
      <c r="BC1366" s="101">
        <f>_xll.qlInterestRateIndexMaturity(Currency&amp;"ibor"&amp;Tenor,BB1366,Trigger)</f>
        <v>49115</v>
      </c>
      <c r="BD1366" s="246">
        <f>_xll.qlIndexFixing($AD$5,BA1366,TRUE,_xll.ohTrigger(Trigger,Trigger6M))</f>
        <v>2.0859857507773343E-2</v>
      </c>
      <c r="BE1366" s="246" t="e">
        <f>IFERROR(_xll.qlIndexFixing($BF$1,BA1366,,_xll.ohTrigger(Trigger,Trigger6M)),#N/A)</f>
        <v>#N/A</v>
      </c>
    </row>
    <row r="1367" spans="52:57" ht="11.25" customHeight="1" x14ac:dyDescent="0.25">
      <c r="AZ1367" s="102" t="s">
        <v>83</v>
      </c>
      <c r="BA1367" s="101">
        <f>_xll.qlInterestRateIndexFixingDate(Currency&amp;"ibor"&amp;Tenor,BB1367,Trigger)</f>
        <v>48935</v>
      </c>
      <c r="BB1367" s="101">
        <f>_xll.qlCalendarAdvance(Calendar,BB1366,AZ1367,"f",,Trigger)</f>
        <v>48940</v>
      </c>
      <c r="BC1367" s="101">
        <f>_xll.qlInterestRateIndexMaturity(Currency&amp;"ibor"&amp;Tenor,BB1367,Trigger)</f>
        <v>49122</v>
      </c>
      <c r="BD1367" s="246">
        <f>_xll.qlIndexFixing($AD$5,BA1367,TRUE,_xll.ohTrigger(Trigger,Trigger6M))</f>
        <v>2.086966629165737E-2</v>
      </c>
      <c r="BE1367" s="246" t="e">
        <f>IFERROR(_xll.qlIndexFixing($BF$1,BA1367,,_xll.ohTrigger(Trigger,Trigger6M)),#N/A)</f>
        <v>#N/A</v>
      </c>
    </row>
    <row r="1368" spans="52:57" ht="11.25" customHeight="1" x14ac:dyDescent="0.25">
      <c r="AZ1368" s="102" t="s">
        <v>83</v>
      </c>
      <c r="BA1368" s="101">
        <f>_xll.qlInterestRateIndexFixingDate(Currency&amp;"ibor"&amp;Tenor,BB1368,Trigger)</f>
        <v>48943</v>
      </c>
      <c r="BB1368" s="101">
        <f>_xll.qlCalendarAdvance(Calendar,BB1367,AZ1368,"f",,Trigger)</f>
        <v>48947</v>
      </c>
      <c r="BC1368" s="101">
        <f>_xll.qlInterestRateIndexMaturity(Currency&amp;"ibor"&amp;Tenor,BB1368,Trigger)</f>
        <v>49128</v>
      </c>
      <c r="BD1368" s="246">
        <f>_xll.qlIndexFixing($AD$5,BA1368,TRUE,_xll.ohTrigger(Trigger,Trigger6M))</f>
        <v>2.0878171172985547E-2</v>
      </c>
      <c r="BE1368" s="246" t="e">
        <f>IFERROR(_xll.qlIndexFixing($BF$1,BA1368,,_xll.ohTrigger(Trigger,Trigger6M)),#N/A)</f>
        <v>#N/A</v>
      </c>
    </row>
    <row r="1369" spans="52:57" ht="11.25" customHeight="1" x14ac:dyDescent="0.25">
      <c r="AZ1369" s="102" t="s">
        <v>83</v>
      </c>
      <c r="BA1369" s="101">
        <f>_xll.qlInterestRateIndexFixingDate(Currency&amp;"ibor"&amp;Tenor,BB1369,Trigger)</f>
        <v>48950</v>
      </c>
      <c r="BB1369" s="101">
        <f>_xll.qlCalendarAdvance(Calendar,BB1368,AZ1369,"f",,Trigger)</f>
        <v>48954</v>
      </c>
      <c r="BC1369" s="101">
        <f>_xll.qlInterestRateIndexMaturity(Currency&amp;"ibor"&amp;Tenor,BB1369,Trigger)</f>
        <v>49135</v>
      </c>
      <c r="BD1369" s="246">
        <f>_xll.qlIndexFixing($AD$5,BA1369,TRUE,_xll.ohTrigger(Trigger,Trigger6M))</f>
        <v>2.088797948368178E-2</v>
      </c>
      <c r="BE1369" s="246" t="e">
        <f>IFERROR(_xll.qlIndexFixing($BF$1,BA1369,,_xll.ohTrigger(Trigger,Trigger6M)),#N/A)</f>
        <v>#N/A</v>
      </c>
    </row>
    <row r="1370" spans="52:57" ht="11.25" customHeight="1" x14ac:dyDescent="0.25">
      <c r="AZ1370" s="102" t="s">
        <v>83</v>
      </c>
      <c r="BA1370" s="101">
        <f>_xll.qlInterestRateIndexFixingDate(Currency&amp;"ibor"&amp;Tenor,BB1370,Trigger)</f>
        <v>48957</v>
      </c>
      <c r="BB1370" s="101">
        <f>_xll.qlCalendarAdvance(Calendar,BB1369,AZ1370,"f",,Trigger)</f>
        <v>48961</v>
      </c>
      <c r="BC1370" s="101">
        <f>_xll.qlInterestRateIndexMaturity(Currency&amp;"ibor"&amp;Tenor,BB1370,Trigger)</f>
        <v>49142</v>
      </c>
      <c r="BD1370" s="246">
        <f>_xll.qlIndexFixing($AD$5,BA1370,TRUE,_xll.ohTrigger(Trigger,Trigger6M))</f>
        <v>2.0897787842244695E-2</v>
      </c>
      <c r="BE1370" s="246" t="e">
        <f>IFERROR(_xll.qlIndexFixing($BF$1,BA1370,,_xll.ohTrigger(Trigger,Trigger6M)),#N/A)</f>
        <v>#N/A</v>
      </c>
    </row>
    <row r="1371" spans="52:57" ht="11.25" customHeight="1" x14ac:dyDescent="0.25">
      <c r="AZ1371" s="102" t="s">
        <v>83</v>
      </c>
      <c r="BA1371" s="101">
        <f>_xll.qlInterestRateIndexFixingDate(Currency&amp;"ibor"&amp;Tenor,BB1371,Trigger)</f>
        <v>48964</v>
      </c>
      <c r="BB1371" s="101">
        <f>_xll.qlCalendarAdvance(Calendar,BB1370,AZ1371,"f",,Trigger)</f>
        <v>48968</v>
      </c>
      <c r="BC1371" s="101">
        <f>_xll.qlInterestRateIndexMaturity(Currency&amp;"ibor"&amp;Tenor,BB1371,Trigger)</f>
        <v>49149</v>
      </c>
      <c r="BD1371" s="246">
        <f>_xll.qlIndexFixing($AD$5,BA1371,TRUE,_xll.ohTrigger(Trigger,Trigger6M))</f>
        <v>2.0907596248673849E-2</v>
      </c>
      <c r="BE1371" s="246" t="e">
        <f>IFERROR(_xll.qlIndexFixing($BF$1,BA1371,,_xll.ohTrigger(Trigger,Trigger6M)),#N/A)</f>
        <v>#N/A</v>
      </c>
    </row>
    <row r="1372" spans="52:57" ht="11.25" customHeight="1" x14ac:dyDescent="0.25">
      <c r="AZ1372" s="102" t="s">
        <v>83</v>
      </c>
      <c r="BA1372" s="101">
        <f>_xll.qlInterestRateIndexFixingDate(Currency&amp;"ibor"&amp;Tenor,BB1372,Trigger)</f>
        <v>48971</v>
      </c>
      <c r="BB1372" s="101">
        <f>_xll.qlCalendarAdvance(Calendar,BB1371,AZ1372,"f",,Trigger)</f>
        <v>48975</v>
      </c>
      <c r="BC1372" s="101">
        <f>_xll.qlInterestRateIndexMaturity(Currency&amp;"ibor"&amp;Tenor,BB1372,Trigger)</f>
        <v>49156</v>
      </c>
      <c r="BD1372" s="246">
        <f>_xll.qlIndexFixing($AD$5,BA1372,TRUE,_xll.ohTrigger(Trigger,Trigger6M))</f>
        <v>2.0870789174634606E-2</v>
      </c>
      <c r="BE1372" s="246" t="e">
        <f>IFERROR(_xll.qlIndexFixing($BF$1,BA1372,,_xll.ohTrigger(Trigger,Trigger6M)),#N/A)</f>
        <v>#N/A</v>
      </c>
    </row>
    <row r="1373" spans="52:57" ht="11.25" customHeight="1" x14ac:dyDescent="0.25">
      <c r="AZ1373" s="102" t="s">
        <v>83</v>
      </c>
      <c r="BA1373" s="101">
        <f>_xll.qlInterestRateIndexFixingDate(Currency&amp;"ibor"&amp;Tenor,BB1373,Trigger)</f>
        <v>48978</v>
      </c>
      <c r="BB1373" s="101">
        <f>_xll.qlCalendarAdvance(Calendar,BB1372,AZ1373,"f",,Trigger)</f>
        <v>48982</v>
      </c>
      <c r="BC1373" s="101">
        <f>_xll.qlInterestRateIndexMaturity(Currency&amp;"ibor"&amp;Tenor,BB1373,Trigger)</f>
        <v>49163</v>
      </c>
      <c r="BD1373" s="246">
        <f>_xll.qlIndexFixing($AD$5,BA1373,TRUE,_xll.ohTrigger(Trigger,Trigger6M))</f>
        <v>2.0833888862168439E-2</v>
      </c>
      <c r="BE1373" s="246" t="e">
        <f>IFERROR(_xll.qlIndexFixing($BF$1,BA1373,,_xll.ohTrigger(Trigger,Trigger6M)),#N/A)</f>
        <v>#N/A</v>
      </c>
    </row>
    <row r="1374" spans="52:57" ht="11.25" customHeight="1" x14ac:dyDescent="0.25">
      <c r="AZ1374" s="102" t="s">
        <v>83</v>
      </c>
      <c r="BA1374" s="101">
        <f>_xll.qlInterestRateIndexFixingDate(Currency&amp;"ibor"&amp;Tenor,BB1374,Trigger)</f>
        <v>48985</v>
      </c>
      <c r="BB1374" s="101">
        <f>_xll.qlCalendarAdvance(Calendar,BB1373,AZ1374,"f",,Trigger)</f>
        <v>48989</v>
      </c>
      <c r="BC1374" s="101">
        <f>_xll.qlInterestRateIndexMaturity(Currency&amp;"ibor"&amp;Tenor,BB1374,Trigger)</f>
        <v>49170</v>
      </c>
      <c r="BD1374" s="246">
        <f>_xll.qlIndexFixing($AD$5,BA1374,TRUE,_xll.ohTrigger(Trigger,Trigger6M))</f>
        <v>2.0796895316434538E-2</v>
      </c>
      <c r="BE1374" s="246" t="e">
        <f>IFERROR(_xll.qlIndexFixing($BF$1,BA1374,,_xll.ohTrigger(Trigger,Trigger6M)),#N/A)</f>
        <v>#N/A</v>
      </c>
    </row>
    <row r="1375" spans="52:57" ht="11.25" customHeight="1" x14ac:dyDescent="0.25">
      <c r="AZ1375" s="102" t="s">
        <v>83</v>
      </c>
      <c r="BA1375" s="101">
        <f>_xll.qlInterestRateIndexFixingDate(Currency&amp;"ibor"&amp;Tenor,BB1375,Trigger)</f>
        <v>48992</v>
      </c>
      <c r="BB1375" s="101">
        <f>_xll.qlCalendarAdvance(Calendar,BB1374,AZ1375,"f",,Trigger)</f>
        <v>48996</v>
      </c>
      <c r="BC1375" s="101">
        <f>_xll.qlInterestRateIndexMaturity(Currency&amp;"ibor"&amp;Tenor,BB1375,Trigger)</f>
        <v>49177</v>
      </c>
      <c r="BD1375" s="246">
        <f>_xll.qlIndexFixing($AD$5,BA1375,TRUE,_xll.ohTrigger(Trigger,Trigger6M))</f>
        <v>2.0759808542607099E-2</v>
      </c>
      <c r="BE1375" s="246" t="e">
        <f>IFERROR(_xll.qlIndexFixing($BF$1,BA1375,,_xll.ohTrigger(Trigger,Trigger6M)),#N/A)</f>
        <v>#N/A</v>
      </c>
    </row>
    <row r="1376" spans="52:57" ht="11.25" customHeight="1" x14ac:dyDescent="0.25">
      <c r="AZ1376" s="102" t="s">
        <v>83</v>
      </c>
      <c r="BA1376" s="101">
        <f>_xll.qlInterestRateIndexFixingDate(Currency&amp;"ibor"&amp;Tenor,BB1376,Trigger)</f>
        <v>48999</v>
      </c>
      <c r="BB1376" s="101">
        <f>_xll.qlCalendarAdvance(Calendar,BB1375,AZ1376,"f",,Trigger)</f>
        <v>49003</v>
      </c>
      <c r="BC1376" s="101">
        <f>_xll.qlInterestRateIndexMaturity(Currency&amp;"ibor"&amp;Tenor,BB1376,Trigger)</f>
        <v>49187</v>
      </c>
      <c r="BD1376" s="246">
        <f>_xll.qlIndexFixing($AD$5,BA1376,TRUE,_xll.ohTrigger(Trigger,Trigger6M))</f>
        <v>2.071048886788952E-2</v>
      </c>
      <c r="BE1376" s="246" t="e">
        <f>IFERROR(_xll.qlIndexFixing($BF$1,BA1376,,_xll.ohTrigger(Trigger,Trigger6M)),#N/A)</f>
        <v>#N/A</v>
      </c>
    </row>
    <row r="1377" spans="52:57" ht="11.25" customHeight="1" x14ac:dyDescent="0.25">
      <c r="AZ1377" s="102" t="s">
        <v>83</v>
      </c>
      <c r="BA1377" s="101">
        <f>_xll.qlInterestRateIndexFixingDate(Currency&amp;"ibor"&amp;Tenor,BB1377,Trigger)</f>
        <v>49006</v>
      </c>
      <c r="BB1377" s="101">
        <f>_xll.qlCalendarAdvance(Calendar,BB1376,AZ1377,"f",,Trigger)</f>
        <v>49010</v>
      </c>
      <c r="BC1377" s="101">
        <f>_xll.qlInterestRateIndexMaturity(Currency&amp;"ibor"&amp;Tenor,BB1377,Trigger)</f>
        <v>49194</v>
      </c>
      <c r="BD1377" s="246">
        <f>_xll.qlIndexFixing($AD$5,BA1377,TRUE,_xll.ohTrigger(Trigger,Trigger6M))</f>
        <v>2.0673937660772881E-2</v>
      </c>
      <c r="BE1377" s="246" t="e">
        <f>IFERROR(_xll.qlIndexFixing($BF$1,BA1377,,_xll.ohTrigger(Trigger,Trigger6M)),#N/A)</f>
        <v>#N/A</v>
      </c>
    </row>
    <row r="1378" spans="52:57" ht="11.25" customHeight="1" x14ac:dyDescent="0.25">
      <c r="AZ1378" s="102" t="s">
        <v>83</v>
      </c>
      <c r="BA1378" s="101">
        <f>_xll.qlInterestRateIndexFixingDate(Currency&amp;"ibor"&amp;Tenor,BB1378,Trigger)</f>
        <v>49013</v>
      </c>
      <c r="BB1378" s="101">
        <f>_xll.qlCalendarAdvance(Calendar,BB1377,AZ1378,"f",,Trigger)</f>
        <v>49017</v>
      </c>
      <c r="BC1378" s="101">
        <f>_xll.qlInterestRateIndexMaturity(Currency&amp;"ibor"&amp;Tenor,BB1378,Trigger)</f>
        <v>49201</v>
      </c>
      <c r="BD1378" s="246">
        <f>_xll.qlIndexFixing($AD$5,BA1378,TRUE,_xll.ohTrigger(Trigger,Trigger6M))</f>
        <v>2.0637294741353708E-2</v>
      </c>
      <c r="BE1378" s="246" t="e">
        <f>IFERROR(_xll.qlIndexFixing($BF$1,BA1378,,_xll.ohTrigger(Trigger,Trigger6M)),#N/A)</f>
        <v>#N/A</v>
      </c>
    </row>
    <row r="1379" spans="52:57" ht="11.25" customHeight="1" x14ac:dyDescent="0.25">
      <c r="AZ1379" s="102" t="s">
        <v>83</v>
      </c>
      <c r="BA1379" s="101">
        <f>_xll.qlInterestRateIndexFixingDate(Currency&amp;"ibor"&amp;Tenor,BB1379,Trigger)</f>
        <v>49020</v>
      </c>
      <c r="BB1379" s="101">
        <f>_xll.qlCalendarAdvance(Calendar,BB1378,AZ1379,"f",,Trigger)</f>
        <v>49024</v>
      </c>
      <c r="BC1379" s="101">
        <f>_xll.qlInterestRateIndexMaturity(Currency&amp;"ibor"&amp;Tenor,BB1379,Trigger)</f>
        <v>49208</v>
      </c>
      <c r="BD1379" s="246">
        <f>_xll.qlIndexFixing($AD$5,BA1379,TRUE,_xll.ohTrigger(Trigger,Trigger6M))</f>
        <v>2.0600560114756163E-2</v>
      </c>
      <c r="BE1379" s="246" t="e">
        <f>IFERROR(_xll.qlIndexFixing($BF$1,BA1379,,_xll.ohTrigger(Trigger,Trigger6M)),#N/A)</f>
        <v>#N/A</v>
      </c>
    </row>
    <row r="1380" spans="52:57" ht="11.25" customHeight="1" x14ac:dyDescent="0.25">
      <c r="AZ1380" s="102" t="s">
        <v>83</v>
      </c>
      <c r="BA1380" s="101">
        <f>_xll.qlInterestRateIndexFixingDate(Currency&amp;"ibor"&amp;Tenor,BB1380,Trigger)</f>
        <v>49027</v>
      </c>
      <c r="BB1380" s="101">
        <f>_xll.qlCalendarAdvance(Calendar,BB1379,AZ1380,"f",,Trigger)</f>
        <v>49031</v>
      </c>
      <c r="BC1380" s="101">
        <f>_xll.qlInterestRateIndexMaturity(Currency&amp;"ibor"&amp;Tenor,BB1380,Trigger)</f>
        <v>49215</v>
      </c>
      <c r="BD1380" s="246">
        <f>_xll.qlIndexFixing($AD$5,BA1380,TRUE,_xll.ohTrigger(Trigger,Trigger6M))</f>
        <v>2.0563733786117002E-2</v>
      </c>
      <c r="BE1380" s="246" t="e">
        <f>IFERROR(_xll.qlIndexFixing($BF$1,BA1380,,_xll.ohTrigger(Trigger,Trigger6M)),#N/A)</f>
        <v>#N/A</v>
      </c>
    </row>
    <row r="1381" spans="52:57" ht="11.25" customHeight="1" x14ac:dyDescent="0.25">
      <c r="AZ1381" s="102" t="s">
        <v>83</v>
      </c>
      <c r="BA1381" s="101">
        <f>_xll.qlInterestRateIndexFixingDate(Currency&amp;"ibor"&amp;Tenor,BB1381,Trigger)</f>
        <v>49034</v>
      </c>
      <c r="BB1381" s="101">
        <f>_xll.qlCalendarAdvance(Calendar,BB1380,AZ1381,"f",,Trigger)</f>
        <v>49038</v>
      </c>
      <c r="BC1381" s="101">
        <f>_xll.qlInterestRateIndexMaturity(Currency&amp;"ibor"&amp;Tenor,BB1381,Trigger)</f>
        <v>49221</v>
      </c>
      <c r="BD1381" s="246">
        <f>_xll.qlIndexFixing($AD$5,BA1381,TRUE,_xll.ohTrigger(Trigger,Trigger6M))</f>
        <v>2.0529611177586851E-2</v>
      </c>
      <c r="BE1381" s="246" t="e">
        <f>IFERROR(_xll.qlIndexFixing($BF$1,BA1381,,_xll.ohTrigger(Trigger,Trigger6M)),#N/A)</f>
        <v>#N/A</v>
      </c>
    </row>
    <row r="1382" spans="52:57" ht="11.25" customHeight="1" x14ac:dyDescent="0.25">
      <c r="AZ1382" s="102" t="s">
        <v>83</v>
      </c>
      <c r="BA1382" s="101">
        <f>_xll.qlInterestRateIndexFixingDate(Currency&amp;"ibor"&amp;Tenor,BB1382,Trigger)</f>
        <v>49039</v>
      </c>
      <c r="BB1382" s="101">
        <f>_xll.qlCalendarAdvance(Calendar,BB1381,AZ1382,"f",,Trigger)</f>
        <v>49045</v>
      </c>
      <c r="BC1382" s="101">
        <f>_xll.qlInterestRateIndexMaturity(Currency&amp;"ibor"&amp;Tenor,BB1382,Trigger)</f>
        <v>49228</v>
      </c>
      <c r="BD1382" s="246">
        <f>_xll.qlIndexFixing($AD$5,BA1382,TRUE,_xll.ohTrigger(Trigger,Trigger6M))</f>
        <v>2.0492360944600808E-2</v>
      </c>
      <c r="BE1382" s="246" t="e">
        <f>IFERROR(_xll.qlIndexFixing($BF$1,BA1382,,_xll.ohTrigger(Trigger,Trigger6M)),#N/A)</f>
        <v>#N/A</v>
      </c>
    </row>
    <row r="1383" spans="52:57" ht="11.25" customHeight="1" x14ac:dyDescent="0.25">
      <c r="AZ1383" s="102" t="s">
        <v>83</v>
      </c>
      <c r="BA1383" s="101">
        <f>_xll.qlInterestRateIndexFixingDate(Currency&amp;"ibor"&amp;Tenor,BB1383,Trigger)</f>
        <v>49048</v>
      </c>
      <c r="BB1383" s="101">
        <f>_xll.qlCalendarAdvance(Calendar,BB1382,AZ1383,"f",,Trigger)</f>
        <v>49052</v>
      </c>
      <c r="BC1383" s="101">
        <f>_xll.qlInterestRateIndexMaturity(Currency&amp;"ibor"&amp;Tenor,BB1383,Trigger)</f>
        <v>49235</v>
      </c>
      <c r="BD1383" s="246">
        <f>_xll.qlIndexFixing($AD$5,BA1383,TRUE,_xll.ohTrigger(Trigger,Trigger6M))</f>
        <v>2.0455018530627988E-2</v>
      </c>
      <c r="BE1383" s="246" t="e">
        <f>IFERROR(_xll.qlIndexFixing($BF$1,BA1383,,_xll.ohTrigger(Trigger,Trigger6M)),#N/A)</f>
        <v>#N/A</v>
      </c>
    </row>
    <row r="1384" spans="52:57" ht="11.25" customHeight="1" x14ac:dyDescent="0.25">
      <c r="AZ1384" s="102" t="s">
        <v>83</v>
      </c>
      <c r="BA1384" s="101">
        <f>_xll.qlInterestRateIndexFixingDate(Currency&amp;"ibor"&amp;Tenor,BB1384,Trigger)</f>
        <v>49055</v>
      </c>
      <c r="BB1384" s="101">
        <f>_xll.qlCalendarAdvance(Calendar,BB1383,AZ1384,"f",,Trigger)</f>
        <v>49059</v>
      </c>
      <c r="BC1384" s="101">
        <f>_xll.qlInterestRateIndexMaturity(Currency&amp;"ibor"&amp;Tenor,BB1384,Trigger)</f>
        <v>49242</v>
      </c>
      <c r="BD1384" s="246">
        <f>_xll.qlIndexFixing($AD$5,BA1384,TRUE,_xll.ohTrigger(Trigger,Trigger6M))</f>
        <v>2.0417583940889567E-2</v>
      </c>
      <c r="BE1384" s="246" t="e">
        <f>IFERROR(_xll.qlIndexFixing($BF$1,BA1384,,_xll.ohTrigger(Trigger,Trigger6M)),#N/A)</f>
        <v>#N/A</v>
      </c>
    </row>
    <row r="1385" spans="52:57" ht="11.25" customHeight="1" x14ac:dyDescent="0.25">
      <c r="AZ1385" s="102" t="s">
        <v>83</v>
      </c>
      <c r="BA1385" s="101">
        <f>_xll.qlInterestRateIndexFixingDate(Currency&amp;"ibor"&amp;Tenor,BB1385,Trigger)</f>
        <v>49061</v>
      </c>
      <c r="BB1385" s="101">
        <f>_xll.qlCalendarAdvance(Calendar,BB1384,AZ1385,"f",,Trigger)</f>
        <v>49066</v>
      </c>
      <c r="BC1385" s="101">
        <f>_xll.qlInterestRateIndexMaturity(Currency&amp;"ibor"&amp;Tenor,BB1385,Trigger)</f>
        <v>49250</v>
      </c>
      <c r="BD1385" s="246">
        <f>_xll.qlIndexFixing($AD$5,BA1385,TRUE,_xll.ohTrigger(Trigger,Trigger6M))</f>
        <v>2.0378226792982488E-2</v>
      </c>
      <c r="BE1385" s="246" t="e">
        <f>IFERROR(_xll.qlIndexFixing($BF$1,BA1385,,_xll.ohTrigger(Trigger,Trigger6M)),#N/A)</f>
        <v>#N/A</v>
      </c>
    </row>
    <row r="1386" spans="52:57" ht="11.25" customHeight="1" x14ac:dyDescent="0.25">
      <c r="AZ1386" s="102" t="s">
        <v>83</v>
      </c>
      <c r="BA1386" s="101">
        <f>_xll.qlInterestRateIndexFixingDate(Currency&amp;"ibor"&amp;Tenor,BB1386,Trigger)</f>
        <v>49069</v>
      </c>
      <c r="BB1386" s="101">
        <f>_xll.qlCalendarAdvance(Calendar,BB1385,AZ1386,"f",,Trigger)</f>
        <v>49073</v>
      </c>
      <c r="BC1386" s="101">
        <f>_xll.qlInterestRateIndexMaturity(Currency&amp;"ibor"&amp;Tenor,BB1386,Trigger)</f>
        <v>49257</v>
      </c>
      <c r="BD1386" s="246">
        <f>_xll.qlIndexFixing($AD$5,BA1386,TRUE,_xll.ohTrigger(Trigger,Trigger6M))</f>
        <v>2.0340850360683314E-2</v>
      </c>
      <c r="BE1386" s="246" t="e">
        <f>IFERROR(_xll.qlIndexFixing($BF$1,BA1386,,_xll.ohTrigger(Trigger,Trigger6M)),#N/A)</f>
        <v>#N/A</v>
      </c>
    </row>
    <row r="1387" spans="52:57" ht="11.25" customHeight="1" x14ac:dyDescent="0.25">
      <c r="AZ1387" s="102" t="s">
        <v>83</v>
      </c>
      <c r="BA1387" s="101">
        <f>_xll.qlInterestRateIndexFixingDate(Currency&amp;"ibor"&amp;Tenor,BB1387,Trigger)</f>
        <v>49076</v>
      </c>
      <c r="BB1387" s="101">
        <f>_xll.qlCalendarAdvance(Calendar,BB1386,AZ1387,"f",,Trigger)</f>
        <v>49080</v>
      </c>
      <c r="BC1387" s="101">
        <f>_xll.qlInterestRateIndexMaturity(Currency&amp;"ibor"&amp;Tenor,BB1387,Trigger)</f>
        <v>49264</v>
      </c>
      <c r="BD1387" s="246">
        <f>_xll.qlIndexFixing($AD$5,BA1387,TRUE,_xll.ohTrigger(Trigger,Trigger6M))</f>
        <v>2.0303382262657828E-2</v>
      </c>
      <c r="BE1387" s="246" t="e">
        <f>IFERROR(_xll.qlIndexFixing($BF$1,BA1387,,_xll.ohTrigger(Trigger,Trigger6M)),#N/A)</f>
        <v>#N/A</v>
      </c>
    </row>
    <row r="1388" spans="52:57" ht="11.25" customHeight="1" x14ac:dyDescent="0.25">
      <c r="AZ1388" s="102" t="s">
        <v>83</v>
      </c>
      <c r="BA1388" s="101">
        <f>_xll.qlInterestRateIndexFixingDate(Currency&amp;"ibor"&amp;Tenor,BB1388,Trigger)</f>
        <v>49083</v>
      </c>
      <c r="BB1388" s="101">
        <f>_xll.qlCalendarAdvance(Calendar,BB1387,AZ1388,"f",,Trigger)</f>
        <v>49087</v>
      </c>
      <c r="BC1388" s="101">
        <f>_xll.qlInterestRateIndexMaturity(Currency&amp;"ibor"&amp;Tenor,BB1388,Trigger)</f>
        <v>49271</v>
      </c>
      <c r="BD1388" s="246">
        <f>_xll.qlIndexFixing($AD$5,BA1388,TRUE,_xll.ohTrigger(Trigger,Trigger6M))</f>
        <v>2.0265822504144878E-2</v>
      </c>
      <c r="BE1388" s="246" t="e">
        <f>IFERROR(_xll.qlIndexFixing($BF$1,BA1388,,_xll.ohTrigger(Trigger,Trigger6M)),#N/A)</f>
        <v>#N/A</v>
      </c>
    </row>
    <row r="1389" spans="52:57" ht="11.25" customHeight="1" x14ac:dyDescent="0.25">
      <c r="AZ1389" s="102" t="s">
        <v>83</v>
      </c>
      <c r="BA1389" s="101">
        <f>_xll.qlInterestRateIndexFixingDate(Currency&amp;"ibor"&amp;Tenor,BB1389,Trigger)</f>
        <v>49090</v>
      </c>
      <c r="BB1389" s="101">
        <f>_xll.qlCalendarAdvance(Calendar,BB1388,AZ1389,"f",,Trigger)</f>
        <v>49094</v>
      </c>
      <c r="BC1389" s="101">
        <f>_xll.qlInterestRateIndexMaturity(Currency&amp;"ibor"&amp;Tenor,BB1389,Trigger)</f>
        <v>49278</v>
      </c>
      <c r="BD1389" s="246">
        <f>_xll.qlIndexFixing($AD$5,BA1389,TRUE,_xll.ohTrigger(Trigger,Trigger6M))</f>
        <v>2.0228171090396787E-2</v>
      </c>
      <c r="BE1389" s="246" t="e">
        <f>IFERROR(_xll.qlIndexFixing($BF$1,BA1389,,_xll.ohTrigger(Trigger,Trigger6M)),#N/A)</f>
        <v>#N/A</v>
      </c>
    </row>
    <row r="1390" spans="52:57" ht="11.25" customHeight="1" x14ac:dyDescent="0.25">
      <c r="AZ1390" s="102" t="s">
        <v>83</v>
      </c>
      <c r="BA1390" s="101">
        <f>_xll.qlInterestRateIndexFixingDate(Currency&amp;"ibor"&amp;Tenor,BB1390,Trigger)</f>
        <v>49097</v>
      </c>
      <c r="BB1390" s="101">
        <f>_xll.qlCalendarAdvance(Calendar,BB1389,AZ1390,"f",,Trigger)</f>
        <v>49101</v>
      </c>
      <c r="BC1390" s="101">
        <f>_xll.qlInterestRateIndexMaturity(Currency&amp;"ibor"&amp;Tenor,BB1390,Trigger)</f>
        <v>49284</v>
      </c>
      <c r="BD1390" s="246">
        <f>_xll.qlIndexFixing($AD$5,BA1390,TRUE,_xll.ohTrigger(Trigger,Trigger6M))</f>
        <v>2.019104100540374E-2</v>
      </c>
      <c r="BE1390" s="246" t="e">
        <f>IFERROR(_xll.qlIndexFixing($BF$1,BA1390,,_xll.ohTrigger(Trigger,Trigger6M)),#N/A)</f>
        <v>#N/A</v>
      </c>
    </row>
    <row r="1391" spans="52:57" ht="11.25" customHeight="1" x14ac:dyDescent="0.25">
      <c r="AZ1391" s="102" t="s">
        <v>83</v>
      </c>
      <c r="BA1391" s="101">
        <f>_xll.qlInterestRateIndexFixingDate(Currency&amp;"ibor"&amp;Tenor,BB1391,Trigger)</f>
        <v>49104</v>
      </c>
      <c r="BB1391" s="101">
        <f>_xll.qlCalendarAdvance(Calendar,BB1390,AZ1391,"f",,Trigger)</f>
        <v>49108</v>
      </c>
      <c r="BC1391" s="101">
        <f>_xll.qlInterestRateIndexMaturity(Currency&amp;"ibor"&amp;Tenor,BB1391,Trigger)</f>
        <v>49291</v>
      </c>
      <c r="BD1391" s="246">
        <f>_xll.qlIndexFixing($AD$5,BA1391,TRUE,_xll.ohTrigger(Trigger,Trigger6M))</f>
        <v>2.0152961332587219E-2</v>
      </c>
      <c r="BE1391" s="246" t="e">
        <f>IFERROR(_xll.qlIndexFixing($BF$1,BA1391,,_xll.ohTrigger(Trigger,Trigger6M)),#N/A)</f>
        <v>#N/A</v>
      </c>
    </row>
    <row r="1392" spans="52:57" ht="11.25" customHeight="1" x14ac:dyDescent="0.25">
      <c r="AZ1392" s="102" t="s">
        <v>83</v>
      </c>
      <c r="BA1392" s="101">
        <f>_xll.qlInterestRateIndexFixingDate(Currency&amp;"ibor"&amp;Tenor,BB1392,Trigger)</f>
        <v>49111</v>
      </c>
      <c r="BB1392" s="101">
        <f>_xll.qlCalendarAdvance(Calendar,BB1391,AZ1392,"f",,Trigger)</f>
        <v>49115</v>
      </c>
      <c r="BC1392" s="101">
        <f>_xll.qlInterestRateIndexMaturity(Currency&amp;"ibor"&amp;Tenor,BB1392,Trigger)</f>
        <v>49298</v>
      </c>
      <c r="BD1392" s="246">
        <f>_xll.qlIndexFixing($AD$5,BA1392,TRUE,_xll.ohTrigger(Trigger,Trigger6M))</f>
        <v>2.0114789526238852E-2</v>
      </c>
      <c r="BE1392" s="246" t="e">
        <f>IFERROR(_xll.qlIndexFixing($BF$1,BA1392,,_xll.ohTrigger(Trigger,Trigger6M)),#N/A)</f>
        <v>#N/A</v>
      </c>
    </row>
    <row r="1393" spans="52:57" ht="11.25" customHeight="1" x14ac:dyDescent="0.25">
      <c r="AZ1393" s="102" t="s">
        <v>83</v>
      </c>
      <c r="BA1393" s="101">
        <f>_xll.qlInterestRateIndexFixingDate(Currency&amp;"ibor"&amp;Tenor,BB1393,Trigger)</f>
        <v>49118</v>
      </c>
      <c r="BB1393" s="101">
        <f>_xll.qlCalendarAdvance(Calendar,BB1392,AZ1393,"f",,Trigger)</f>
        <v>49122</v>
      </c>
      <c r="BC1393" s="101">
        <f>_xll.qlInterestRateIndexMaturity(Currency&amp;"ibor"&amp;Tenor,BB1393,Trigger)</f>
        <v>49305</v>
      </c>
      <c r="BD1393" s="246">
        <f>_xll.qlIndexFixing($AD$5,BA1393,TRUE,_xll.ohTrigger(Trigger,Trigger6M))</f>
        <v>2.007652559169645E-2</v>
      </c>
      <c r="BE1393" s="246" t="e">
        <f>IFERROR(_xll.qlIndexFixing($BF$1,BA1393,,_xll.ohTrigger(Trigger,Trigger6M)),#N/A)</f>
        <v>#N/A</v>
      </c>
    </row>
    <row r="1394" spans="52:57" ht="11.25" customHeight="1" x14ac:dyDescent="0.25">
      <c r="AZ1394" s="102" t="s">
        <v>83</v>
      </c>
      <c r="BA1394" s="101">
        <f>_xll.qlInterestRateIndexFixingDate(Currency&amp;"ibor"&amp;Tenor,BB1394,Trigger)</f>
        <v>49125</v>
      </c>
      <c r="BB1394" s="101">
        <f>_xll.qlCalendarAdvance(Calendar,BB1393,AZ1394,"f",,Trigger)</f>
        <v>49129</v>
      </c>
      <c r="BC1394" s="101">
        <f>_xll.qlInterestRateIndexMaturity(Currency&amp;"ibor"&amp;Tenor,BB1394,Trigger)</f>
        <v>49313</v>
      </c>
      <c r="BD1394" s="246">
        <f>_xll.qlIndexFixing($AD$5,BA1394,TRUE,_xll.ohTrigger(Trigger,Trigger6M))</f>
        <v>2.0038539377823229E-2</v>
      </c>
      <c r="BE1394" s="246" t="e">
        <f>IFERROR(_xll.qlIndexFixing($BF$1,BA1394,,_xll.ohTrigger(Trigger,Trigger6M)),#N/A)</f>
        <v>#N/A</v>
      </c>
    </row>
    <row r="1395" spans="52:57" ht="11.25" customHeight="1" x14ac:dyDescent="0.25">
      <c r="AZ1395" s="102" t="s">
        <v>83</v>
      </c>
      <c r="BA1395" s="101">
        <f>_xll.qlInterestRateIndexFixingDate(Currency&amp;"ibor"&amp;Tenor,BB1395,Trigger)</f>
        <v>49132</v>
      </c>
      <c r="BB1395" s="101">
        <f>_xll.qlCalendarAdvance(Calendar,BB1394,AZ1395,"f",,Trigger)</f>
        <v>49136</v>
      </c>
      <c r="BC1395" s="101">
        <f>_xll.qlInterestRateIndexMaturity(Currency&amp;"ibor"&amp;Tenor,BB1395,Trigger)</f>
        <v>49320</v>
      </c>
      <c r="BD1395" s="246">
        <f>_xll.qlIndexFixing($AD$5,BA1395,TRUE,_xll.ohTrigger(Trigger,Trigger6M))</f>
        <v>2.0000338143660725E-2</v>
      </c>
      <c r="BE1395" s="246" t="e">
        <f>IFERROR(_xll.qlIndexFixing($BF$1,BA1395,,_xll.ohTrigger(Trigger,Trigger6M)),#N/A)</f>
        <v>#N/A</v>
      </c>
    </row>
    <row r="1396" spans="52:57" ht="11.25" customHeight="1" x14ac:dyDescent="0.25">
      <c r="AZ1396" s="102" t="s">
        <v>83</v>
      </c>
      <c r="BA1396" s="101">
        <f>_xll.qlInterestRateIndexFixingDate(Currency&amp;"ibor"&amp;Tenor,BB1396,Trigger)</f>
        <v>49139</v>
      </c>
      <c r="BB1396" s="101">
        <f>_xll.qlCalendarAdvance(Calendar,BB1395,AZ1396,"f",,Trigger)</f>
        <v>49143</v>
      </c>
      <c r="BC1396" s="101">
        <f>_xll.qlInterestRateIndexMaturity(Currency&amp;"ibor"&amp;Tenor,BB1396,Trigger)</f>
        <v>49327</v>
      </c>
      <c r="BD1396" s="246">
        <f>_xll.qlIndexFixing($AD$5,BA1396,TRUE,_xll.ohTrigger(Trigger,Trigger6M))</f>
        <v>1.9962045291381649E-2</v>
      </c>
      <c r="BE1396" s="246" t="e">
        <f>IFERROR(_xll.qlIndexFixing($BF$1,BA1396,,_xll.ohTrigger(Trigger,Trigger6M)),#N/A)</f>
        <v>#N/A</v>
      </c>
    </row>
    <row r="1397" spans="52:57" ht="11.25" customHeight="1" x14ac:dyDescent="0.25">
      <c r="AZ1397" s="102" t="s">
        <v>83</v>
      </c>
      <c r="BA1397" s="101">
        <f>_xll.qlInterestRateIndexFixingDate(Currency&amp;"ibor"&amp;Tenor,BB1397,Trigger)</f>
        <v>49146</v>
      </c>
      <c r="BB1397" s="101">
        <f>_xll.qlCalendarAdvance(Calendar,BB1396,AZ1397,"f",,Trigger)</f>
        <v>49150</v>
      </c>
      <c r="BC1397" s="101">
        <f>_xll.qlInterestRateIndexMaturity(Currency&amp;"ibor"&amp;Tenor,BB1397,Trigger)</f>
        <v>49334</v>
      </c>
      <c r="BD1397" s="246">
        <f>_xll.qlIndexFixing($AD$5,BA1397,TRUE,_xll.ohTrigger(Trigger,Trigger6M))</f>
        <v>1.9930203880786923E-2</v>
      </c>
      <c r="BE1397" s="246" t="e">
        <f>IFERROR(_xll.qlIndexFixing($BF$1,BA1397,,_xll.ohTrigger(Trigger,Trigger6M)),#N/A)</f>
        <v>#N/A</v>
      </c>
    </row>
    <row r="1398" spans="52:57" ht="11.25" customHeight="1" x14ac:dyDescent="0.25">
      <c r="AZ1398" s="102" t="s">
        <v>83</v>
      </c>
      <c r="BA1398" s="101">
        <f>_xll.qlInterestRateIndexFixingDate(Currency&amp;"ibor"&amp;Tenor,BB1398,Trigger)</f>
        <v>49153</v>
      </c>
      <c r="BB1398" s="101">
        <f>_xll.qlCalendarAdvance(Calendar,BB1397,AZ1398,"f",,Trigger)</f>
        <v>49157</v>
      </c>
      <c r="BC1398" s="101">
        <f>_xll.qlInterestRateIndexMaturity(Currency&amp;"ibor"&amp;Tenor,BB1398,Trigger)</f>
        <v>49341</v>
      </c>
      <c r="BD1398" s="246">
        <f>_xll.qlIndexFixing($AD$5,BA1398,TRUE,_xll.ohTrigger(Trigger,Trigger6M))</f>
        <v>1.9937581551423073E-2</v>
      </c>
      <c r="BE1398" s="246" t="e">
        <f>IFERROR(_xll.qlIndexFixing($BF$1,BA1398,,_xll.ohTrigger(Trigger,Trigger6M)),#N/A)</f>
        <v>#N/A</v>
      </c>
    </row>
    <row r="1399" spans="52:57" ht="11.25" customHeight="1" x14ac:dyDescent="0.25">
      <c r="AZ1399" s="102" t="s">
        <v>83</v>
      </c>
      <c r="BA1399" s="101">
        <f>_xll.qlInterestRateIndexFixingDate(Currency&amp;"ibor"&amp;Tenor,BB1399,Trigger)</f>
        <v>49160</v>
      </c>
      <c r="BB1399" s="101">
        <f>_xll.qlCalendarAdvance(Calendar,BB1398,AZ1399,"f",,Trigger)</f>
        <v>49164</v>
      </c>
      <c r="BC1399" s="101">
        <f>_xll.qlInterestRateIndexMaturity(Currency&amp;"ibor"&amp;Tenor,BB1399,Trigger)</f>
        <v>49348</v>
      </c>
      <c r="BD1399" s="246">
        <f>_xll.qlIndexFixing($AD$5,BA1399,TRUE,_xll.ohTrigger(Trigger,Trigger6M))</f>
        <v>1.9944959249599367E-2</v>
      </c>
      <c r="BE1399" s="246" t="e">
        <f>IFERROR(_xll.qlIndexFixing($BF$1,BA1399,,_xll.ohTrigger(Trigger,Trigger6M)),#N/A)</f>
        <v>#N/A</v>
      </c>
    </row>
    <row r="1400" spans="52:57" ht="11.25" customHeight="1" x14ac:dyDescent="0.25">
      <c r="AZ1400" s="102" t="s">
        <v>83</v>
      </c>
      <c r="BA1400" s="101">
        <f>_xll.qlInterestRateIndexFixingDate(Currency&amp;"ibor"&amp;Tenor,BB1400,Trigger)</f>
        <v>49167</v>
      </c>
      <c r="BB1400" s="101">
        <f>_xll.qlCalendarAdvance(Calendar,BB1399,AZ1400,"f",,Trigger)</f>
        <v>49171</v>
      </c>
      <c r="BC1400" s="101">
        <f>_xll.qlInterestRateIndexMaturity(Currency&amp;"ibor"&amp;Tenor,BB1400,Trigger)</f>
        <v>49355</v>
      </c>
      <c r="BD1400" s="246">
        <f>_xll.qlIndexFixing($AD$5,BA1400,TRUE,_xll.ohTrigger(Trigger,Trigger6M))</f>
        <v>1.9952336975314067E-2</v>
      </c>
      <c r="BE1400" s="246" t="e">
        <f>IFERROR(_xll.qlIndexFixing($BF$1,BA1400,,_xll.ohTrigger(Trigger,Trigger6M)),#N/A)</f>
        <v>#N/A</v>
      </c>
    </row>
    <row r="1401" spans="52:57" ht="11.25" customHeight="1" x14ac:dyDescent="0.25">
      <c r="AZ1401" s="102" t="s">
        <v>83</v>
      </c>
      <c r="BA1401" s="101">
        <f>_xll.qlInterestRateIndexFixingDate(Currency&amp;"ibor"&amp;Tenor,BB1401,Trigger)</f>
        <v>49174</v>
      </c>
      <c r="BB1401" s="101">
        <f>_xll.qlCalendarAdvance(Calendar,BB1400,AZ1401,"f",,Trigger)</f>
        <v>49178</v>
      </c>
      <c r="BC1401" s="101">
        <f>_xll.qlInterestRateIndexMaturity(Currency&amp;"ibor"&amp;Tenor,BB1401,Trigger)</f>
        <v>49362</v>
      </c>
      <c r="BD1401" s="246">
        <f>_xll.qlIndexFixing($AD$5,BA1401,TRUE,_xll.ohTrigger(Trigger,Trigger6M))</f>
        <v>1.9959714728569347E-2</v>
      </c>
      <c r="BE1401" s="246" t="e">
        <f>IFERROR(_xll.qlIndexFixing($BF$1,BA1401,,_xll.ohTrigger(Trigger,Trigger6M)),#N/A)</f>
        <v>#N/A</v>
      </c>
    </row>
    <row r="1402" spans="52:57" ht="11.25" customHeight="1" x14ac:dyDescent="0.25">
      <c r="AZ1402" s="102" t="s">
        <v>83</v>
      </c>
      <c r="BA1402" s="101">
        <f>_xll.qlInterestRateIndexFixingDate(Currency&amp;"ibor"&amp;Tenor,BB1402,Trigger)</f>
        <v>49181</v>
      </c>
      <c r="BB1402" s="101">
        <f>_xll.qlCalendarAdvance(Calendar,BB1401,AZ1402,"f",,Trigger)</f>
        <v>49185</v>
      </c>
      <c r="BC1402" s="101">
        <f>_xll.qlInterestRateIndexMaturity(Currency&amp;"ibor"&amp;Tenor,BB1402,Trigger)</f>
        <v>49368</v>
      </c>
      <c r="BD1402" s="246">
        <f>_xll.qlIndexFixing($AD$5,BA1402,TRUE,_xll.ohTrigger(Trigger,Trigger6M))</f>
        <v>1.9966013708603073E-2</v>
      </c>
      <c r="BE1402" s="246" t="e">
        <f>IFERROR(_xll.qlIndexFixing($BF$1,BA1402,,_xll.ohTrigger(Trigger,Trigger6M)),#N/A)</f>
        <v>#N/A</v>
      </c>
    </row>
    <row r="1403" spans="52:57" ht="11.25" customHeight="1" x14ac:dyDescent="0.25">
      <c r="AZ1403" s="102" t="s">
        <v>83</v>
      </c>
      <c r="BA1403" s="101">
        <f>_xll.qlInterestRateIndexFixingDate(Currency&amp;"ibor"&amp;Tenor,BB1403,Trigger)</f>
        <v>49188</v>
      </c>
      <c r="BB1403" s="101">
        <f>_xll.qlCalendarAdvance(Calendar,BB1402,AZ1403,"f",,Trigger)</f>
        <v>49192</v>
      </c>
      <c r="BC1403" s="101">
        <f>_xll.qlInterestRateIndexMaturity(Currency&amp;"ibor"&amp;Tenor,BB1403,Trigger)</f>
        <v>49373</v>
      </c>
      <c r="BD1403" s="246">
        <f>_xll.qlIndexFixing($AD$5,BA1403,TRUE,_xll.ohTrigger(Trigger,Trigger6M))</f>
        <v>1.9971232923930105E-2</v>
      </c>
      <c r="BE1403" s="246" t="e">
        <f>IFERROR(_xll.qlIndexFixing($BF$1,BA1403,,_xll.ohTrigger(Trigger,Trigger6M)),#N/A)</f>
        <v>#N/A</v>
      </c>
    </row>
    <row r="1404" spans="52:57" ht="11.25" customHeight="1" x14ac:dyDescent="0.25">
      <c r="AZ1404" s="102" t="s">
        <v>83</v>
      </c>
      <c r="BA1404" s="101">
        <f>_xll.qlInterestRateIndexFixingDate(Currency&amp;"ibor"&amp;Tenor,BB1404,Trigger)</f>
        <v>49195</v>
      </c>
      <c r="BB1404" s="101">
        <f>_xll.qlCalendarAdvance(Calendar,BB1403,AZ1404,"f",,Trigger)</f>
        <v>49199</v>
      </c>
      <c r="BC1404" s="101">
        <f>_xll.qlInterestRateIndexMaturity(Currency&amp;"ibor"&amp;Tenor,BB1404,Trigger)</f>
        <v>49380</v>
      </c>
      <c r="BD1404" s="246">
        <f>_xll.qlIndexFixing($AD$5,BA1404,TRUE,_xll.ohTrigger(Trigger,Trigger6M))</f>
        <v>1.9978609532032794E-2</v>
      </c>
      <c r="BE1404" s="246" t="e">
        <f>IFERROR(_xll.qlIndexFixing($BF$1,BA1404,,_xll.ohTrigger(Trigger,Trigger6M)),#N/A)</f>
        <v>#N/A</v>
      </c>
    </row>
    <row r="1405" spans="52:57" ht="11.25" customHeight="1" x14ac:dyDescent="0.25">
      <c r="AZ1405" s="102" t="s">
        <v>83</v>
      </c>
      <c r="BA1405" s="101">
        <f>_xll.qlInterestRateIndexFixingDate(Currency&amp;"ibor"&amp;Tenor,BB1405,Trigger)</f>
        <v>49202</v>
      </c>
      <c r="BB1405" s="101">
        <f>_xll.qlCalendarAdvance(Calendar,BB1404,AZ1405,"f",,Trigger)</f>
        <v>49206</v>
      </c>
      <c r="BC1405" s="101">
        <f>_xll.qlInterestRateIndexMaturity(Currency&amp;"ibor"&amp;Tenor,BB1405,Trigger)</f>
        <v>49387</v>
      </c>
      <c r="BD1405" s="246">
        <f>_xll.qlIndexFixing($AD$5,BA1405,TRUE,_xll.ohTrigger(Trigger,Trigger6M))</f>
        <v>1.9985986167222327E-2</v>
      </c>
      <c r="BE1405" s="246" t="e">
        <f>IFERROR(_xll.qlIndexFixing($BF$1,BA1405,,_xll.ohTrigger(Trigger,Trigger6M)),#N/A)</f>
        <v>#N/A</v>
      </c>
    </row>
    <row r="1406" spans="52:57" ht="11.25" customHeight="1" x14ac:dyDescent="0.25">
      <c r="AZ1406" s="102" t="s">
        <v>83</v>
      </c>
      <c r="BA1406" s="101">
        <f>_xll.qlInterestRateIndexFixingDate(Currency&amp;"ibor"&amp;Tenor,BB1406,Trigger)</f>
        <v>49209</v>
      </c>
      <c r="BB1406" s="101">
        <f>_xll.qlCalendarAdvance(Calendar,BB1405,AZ1406,"f",,Trigger)</f>
        <v>49213</v>
      </c>
      <c r="BC1406" s="101">
        <f>_xll.qlInterestRateIndexMaturity(Currency&amp;"ibor"&amp;Tenor,BB1406,Trigger)</f>
        <v>49395</v>
      </c>
      <c r="BD1406" s="246">
        <f>_xll.qlIndexFixing($AD$5,BA1406,TRUE,_xll.ohTrigger(Trigger,Trigger6M))</f>
        <v>1.9994443110194257E-2</v>
      </c>
      <c r="BE1406" s="246" t="e">
        <f>IFERROR(_xll.qlIndexFixing($BF$1,BA1406,,_xll.ohTrigger(Trigger,Trigger6M)),#N/A)</f>
        <v>#N/A</v>
      </c>
    </row>
    <row r="1407" spans="52:57" ht="11.25" customHeight="1" x14ac:dyDescent="0.25">
      <c r="AZ1407" s="102" t="s">
        <v>83</v>
      </c>
      <c r="BA1407" s="101">
        <f>_xll.qlInterestRateIndexFixingDate(Currency&amp;"ibor"&amp;Tenor,BB1407,Trigger)</f>
        <v>49216</v>
      </c>
      <c r="BB1407" s="101">
        <f>_xll.qlCalendarAdvance(Calendar,BB1406,AZ1407,"f",,Trigger)</f>
        <v>49220</v>
      </c>
      <c r="BC1407" s="101">
        <f>_xll.qlInterestRateIndexMaturity(Currency&amp;"ibor"&amp;Tenor,BB1407,Trigger)</f>
        <v>49402</v>
      </c>
      <c r="BD1407" s="246">
        <f>_xll.qlIndexFixing($AD$5,BA1407,TRUE,_xll.ohTrigger(Trigger,Trigger6M))</f>
        <v>2.0001820209223049E-2</v>
      </c>
      <c r="BE1407" s="246" t="e">
        <f>IFERROR(_xll.qlIndexFixing($BF$1,BA1407,,_xll.ohTrigger(Trigger,Trigger6M)),#N/A)</f>
        <v>#N/A</v>
      </c>
    </row>
    <row r="1408" spans="52:57" ht="11.25" customHeight="1" x14ac:dyDescent="0.25">
      <c r="AZ1408" s="102" t="s">
        <v>83</v>
      </c>
      <c r="BA1408" s="101">
        <f>_xll.qlInterestRateIndexFixingDate(Currency&amp;"ibor"&amp;Tenor,BB1408,Trigger)</f>
        <v>49223</v>
      </c>
      <c r="BB1408" s="101">
        <f>_xll.qlCalendarAdvance(Calendar,BB1407,AZ1408,"f",,Trigger)</f>
        <v>49227</v>
      </c>
      <c r="BC1408" s="101">
        <f>_xll.qlInterestRateIndexMaturity(Currency&amp;"ibor"&amp;Tenor,BB1408,Trigger)</f>
        <v>49409</v>
      </c>
      <c r="BD1408" s="246">
        <f>_xll.qlIndexFixing($AD$5,BA1408,TRUE,_xll.ohTrigger(Trigger,Trigger6M))</f>
        <v>2.0009197335489393E-2</v>
      </c>
      <c r="BE1408" s="246" t="e">
        <f>IFERROR(_xll.qlIndexFixing($BF$1,BA1408,,_xll.ohTrigger(Trigger,Trigger6M)),#N/A)</f>
        <v>#N/A</v>
      </c>
    </row>
    <row r="1409" spans="52:57" ht="11.25" customHeight="1" x14ac:dyDescent="0.25">
      <c r="AZ1409" s="102" t="s">
        <v>83</v>
      </c>
      <c r="BA1409" s="101">
        <f>_xll.qlInterestRateIndexFixingDate(Currency&amp;"ibor"&amp;Tenor,BB1409,Trigger)</f>
        <v>49230</v>
      </c>
      <c r="BB1409" s="101">
        <f>_xll.qlCalendarAdvance(Calendar,BB1408,AZ1409,"f",,Trigger)</f>
        <v>49234</v>
      </c>
      <c r="BC1409" s="101">
        <f>_xll.qlInterestRateIndexMaturity(Currency&amp;"ibor"&amp;Tenor,BB1409,Trigger)</f>
        <v>49416</v>
      </c>
      <c r="BD1409" s="246">
        <f>_xll.qlIndexFixing($AD$5,BA1409,TRUE,_xll.ohTrigger(Trigger,Trigger6M))</f>
        <v>2.001657448899373E-2</v>
      </c>
      <c r="BE1409" s="246" t="e">
        <f>IFERROR(_xll.qlIndexFixing($BF$1,BA1409,,_xll.ohTrigger(Trigger,Trigger6M)),#N/A)</f>
        <v>#N/A</v>
      </c>
    </row>
    <row r="1410" spans="52:57" ht="11.25" customHeight="1" x14ac:dyDescent="0.25">
      <c r="AZ1410" s="102" t="s">
        <v>83</v>
      </c>
      <c r="BA1410" s="101">
        <f>_xll.qlInterestRateIndexFixingDate(Currency&amp;"ibor"&amp;Tenor,BB1410,Trigger)</f>
        <v>49237</v>
      </c>
      <c r="BB1410" s="101">
        <f>_xll.qlCalendarAdvance(Calendar,BB1409,AZ1410,"f",,Trigger)</f>
        <v>49241</v>
      </c>
      <c r="BC1410" s="101">
        <f>_xll.qlInterestRateIndexMaturity(Currency&amp;"ibor"&amp;Tenor,BB1410,Trigger)</f>
        <v>49423</v>
      </c>
      <c r="BD1410" s="246">
        <f>_xll.qlIndexFixing($AD$5,BA1410,TRUE,_xll.ohTrigger(Trigger,Trigger6M))</f>
        <v>2.002395166973606E-2</v>
      </c>
      <c r="BE1410" s="246" t="e">
        <f>IFERROR(_xll.qlIndexFixing($BF$1,BA1410,,_xll.ohTrigger(Trigger,Trigger6M)),#N/A)</f>
        <v>#N/A</v>
      </c>
    </row>
    <row r="1411" spans="52:57" ht="11.25" customHeight="1" x14ac:dyDescent="0.25">
      <c r="AZ1411" s="102" t="s">
        <v>83</v>
      </c>
      <c r="BA1411" s="101">
        <f>_xll.qlInterestRateIndexFixingDate(Currency&amp;"ibor"&amp;Tenor,BB1411,Trigger)</f>
        <v>49244</v>
      </c>
      <c r="BB1411" s="101">
        <f>_xll.qlCalendarAdvance(Calendar,BB1410,AZ1411,"f",,Trigger)</f>
        <v>49248</v>
      </c>
      <c r="BC1411" s="101">
        <f>_xll.qlInterestRateIndexMaturity(Currency&amp;"ibor"&amp;Tenor,BB1411,Trigger)</f>
        <v>49429</v>
      </c>
      <c r="BD1411" s="246">
        <f>_xll.qlIndexFixing($AD$5,BA1411,TRUE,_xll.ohTrigger(Trigger,Trigger6M))</f>
        <v>2.0030246547177007E-2</v>
      </c>
      <c r="BE1411" s="246" t="e">
        <f>IFERROR(_xll.qlIndexFixing($BF$1,BA1411,,_xll.ohTrigger(Trigger,Trigger6M)),#N/A)</f>
        <v>#N/A</v>
      </c>
    </row>
    <row r="1412" spans="52:57" ht="11.25" customHeight="1" x14ac:dyDescent="0.25">
      <c r="AZ1412" s="102" t="s">
        <v>83</v>
      </c>
      <c r="BA1412" s="101">
        <f>_xll.qlInterestRateIndexFixingDate(Currency&amp;"ibor"&amp;Tenor,BB1412,Trigger)</f>
        <v>49251</v>
      </c>
      <c r="BB1412" s="101">
        <f>_xll.qlCalendarAdvance(Calendar,BB1411,AZ1412,"f",,Trigger)</f>
        <v>49255</v>
      </c>
      <c r="BC1412" s="101">
        <f>_xll.qlInterestRateIndexMaturity(Currency&amp;"ibor"&amp;Tenor,BB1412,Trigger)</f>
        <v>49436</v>
      </c>
      <c r="BD1412" s="246">
        <f>_xll.qlIndexFixing($AD$5,BA1412,TRUE,_xll.ohTrigger(Trigger,Trigger6M))</f>
        <v>2.0037623371973984E-2</v>
      </c>
      <c r="BE1412" s="246" t="e">
        <f>IFERROR(_xll.qlIndexFixing($BF$1,BA1412,,_xll.ohTrigger(Trigger,Trigger6M)),#N/A)</f>
        <v>#N/A</v>
      </c>
    </row>
    <row r="1413" spans="52:57" ht="11.25" customHeight="1" x14ac:dyDescent="0.25">
      <c r="AZ1413" s="102" t="s">
        <v>83</v>
      </c>
      <c r="BA1413" s="101">
        <f>_xll.qlInterestRateIndexFixingDate(Currency&amp;"ibor"&amp;Tenor,BB1413,Trigger)</f>
        <v>49258</v>
      </c>
      <c r="BB1413" s="101">
        <f>_xll.qlCalendarAdvance(Calendar,BB1412,AZ1413,"f",,Trigger)</f>
        <v>49262</v>
      </c>
      <c r="BC1413" s="101">
        <f>_xll.qlInterestRateIndexMaturity(Currency&amp;"ibor"&amp;Tenor,BB1413,Trigger)</f>
        <v>49443</v>
      </c>
      <c r="BD1413" s="246">
        <f>_xll.qlIndexFixing($AD$5,BA1413,TRUE,_xll.ohTrigger(Trigger,Trigger6M))</f>
        <v>2.0045000223857364E-2</v>
      </c>
      <c r="BE1413" s="246" t="e">
        <f>IFERROR(_xll.qlIndexFixing($BF$1,BA1413,,_xll.ohTrigger(Trigger,Trigger6M)),#N/A)</f>
        <v>#N/A</v>
      </c>
    </row>
    <row r="1414" spans="52:57" ht="11.25" customHeight="1" x14ac:dyDescent="0.25">
      <c r="AZ1414" s="102" t="s">
        <v>83</v>
      </c>
      <c r="BA1414" s="101">
        <f>_xll.qlInterestRateIndexFixingDate(Currency&amp;"ibor"&amp;Tenor,BB1414,Trigger)</f>
        <v>49265</v>
      </c>
      <c r="BB1414" s="101">
        <f>_xll.qlCalendarAdvance(Calendar,BB1413,AZ1414,"f",,Trigger)</f>
        <v>49269</v>
      </c>
      <c r="BC1414" s="101">
        <f>_xll.qlInterestRateIndexMaturity(Currency&amp;"ibor"&amp;Tenor,BB1414,Trigger)</f>
        <v>49450</v>
      </c>
      <c r="BD1414" s="246">
        <f>_xll.qlIndexFixing($AD$5,BA1414,TRUE,_xll.ohTrigger(Trigger,Trigger6M))</f>
        <v>2.0052377102828464E-2</v>
      </c>
      <c r="BE1414" s="246" t="e">
        <f>IFERROR(_xll.qlIndexFixing($BF$1,BA1414,,_xll.ohTrigger(Trigger,Trigger6M)),#N/A)</f>
        <v>#N/A</v>
      </c>
    </row>
    <row r="1415" spans="52:57" ht="11.25" customHeight="1" x14ac:dyDescent="0.25">
      <c r="AZ1415" s="102" t="s">
        <v>83</v>
      </c>
      <c r="BA1415" s="101">
        <f>_xll.qlInterestRateIndexFixingDate(Currency&amp;"ibor"&amp;Tenor,BB1415,Trigger)</f>
        <v>49272</v>
      </c>
      <c r="BB1415" s="101">
        <f>_xll.qlCalendarAdvance(Calendar,BB1414,AZ1415,"f",,Trigger)</f>
        <v>49276</v>
      </c>
      <c r="BC1415" s="101">
        <f>_xll.qlInterestRateIndexMaturity(Currency&amp;"ibor"&amp;Tenor,BB1415,Trigger)</f>
        <v>49457</v>
      </c>
      <c r="BD1415" s="246">
        <f>_xll.qlIndexFixing($AD$5,BA1415,TRUE,_xll.ohTrigger(Trigger,Trigger6M))</f>
        <v>2.0059754008886849E-2</v>
      </c>
      <c r="BE1415" s="246" t="e">
        <f>IFERROR(_xll.qlIndexFixing($BF$1,BA1415,,_xll.ohTrigger(Trigger,Trigger6M)),#N/A)</f>
        <v>#N/A</v>
      </c>
    </row>
    <row r="1416" spans="52:57" ht="11.25" customHeight="1" x14ac:dyDescent="0.25">
      <c r="AZ1416" s="102" t="s">
        <v>83</v>
      </c>
      <c r="BA1416" s="101">
        <f>_xll.qlInterestRateIndexFixingDate(Currency&amp;"ibor"&amp;Tenor,BB1416,Trigger)</f>
        <v>49279</v>
      </c>
      <c r="BB1416" s="101">
        <f>_xll.qlCalendarAdvance(Calendar,BB1415,AZ1416,"f",,Trigger)</f>
        <v>49283</v>
      </c>
      <c r="BC1416" s="101">
        <f>_xll.qlInterestRateIndexMaturity(Currency&amp;"ibor"&amp;Tenor,BB1416,Trigger)</f>
        <v>49465</v>
      </c>
      <c r="BD1416" s="246">
        <f>_xll.qlIndexFixing($AD$5,BA1416,TRUE,_xll.ohTrigger(Trigger,Trigger6M))</f>
        <v>2.0068215326194454E-2</v>
      </c>
      <c r="BE1416" s="246" t="e">
        <f>IFERROR(_xll.qlIndexFixing($BF$1,BA1416,,_xll.ohTrigger(Trigger,Trigger6M)),#N/A)</f>
        <v>#N/A</v>
      </c>
    </row>
    <row r="1417" spans="52:57" ht="11.25" customHeight="1" x14ac:dyDescent="0.25">
      <c r="AZ1417" s="102" t="s">
        <v>83</v>
      </c>
      <c r="BA1417" s="101">
        <f>_xll.qlInterestRateIndexFixingDate(Currency&amp;"ibor"&amp;Tenor,BB1417,Trigger)</f>
        <v>49286</v>
      </c>
      <c r="BB1417" s="101">
        <f>_xll.qlCalendarAdvance(Calendar,BB1416,AZ1417,"f",,Trigger)</f>
        <v>49290</v>
      </c>
      <c r="BC1417" s="101">
        <f>_xll.qlInterestRateIndexMaturity(Currency&amp;"ibor"&amp;Tenor,BB1417,Trigger)</f>
        <v>49472</v>
      </c>
      <c r="BD1417" s="246">
        <f>_xll.qlIndexFixing($AD$5,BA1417,TRUE,_xll.ohTrigger(Trigger,Trigger6M))</f>
        <v>2.0075592697605362E-2</v>
      </c>
      <c r="BE1417" s="246" t="e">
        <f>IFERROR(_xll.qlIndexFixing($BF$1,BA1417,,_xll.ohTrigger(Trigger,Trigger6M)),#N/A)</f>
        <v>#N/A</v>
      </c>
    </row>
    <row r="1418" spans="52:57" ht="11.25" customHeight="1" x14ac:dyDescent="0.25">
      <c r="AZ1418" s="102" t="s">
        <v>83</v>
      </c>
      <c r="BA1418" s="101">
        <f>_xll.qlInterestRateIndexFixingDate(Currency&amp;"ibor"&amp;Tenor,BB1418,Trigger)</f>
        <v>49293</v>
      </c>
      <c r="BB1418" s="101">
        <f>_xll.qlCalendarAdvance(Calendar,BB1417,AZ1418,"f",,Trigger)</f>
        <v>49297</v>
      </c>
      <c r="BC1418" s="101">
        <f>_xll.qlInterestRateIndexMaturity(Currency&amp;"ibor"&amp;Tenor,BB1418,Trigger)</f>
        <v>49479</v>
      </c>
      <c r="BD1418" s="246">
        <f>_xll.qlIndexFixing($AD$5,BA1418,TRUE,_xll.ohTrigger(Trigger,Trigger6M))</f>
        <v>2.0082970096255582E-2</v>
      </c>
      <c r="BE1418" s="246" t="e">
        <f>IFERROR(_xll.qlIndexFixing($BF$1,BA1418,,_xll.ohTrigger(Trigger,Trigger6M)),#N/A)</f>
        <v>#N/A</v>
      </c>
    </row>
    <row r="1419" spans="52:57" ht="11.25" customHeight="1" x14ac:dyDescent="0.25">
      <c r="AZ1419" s="102" t="s">
        <v>83</v>
      </c>
      <c r="BA1419" s="101">
        <f>_xll.qlInterestRateIndexFixingDate(Currency&amp;"ibor"&amp;Tenor,BB1419,Trigger)</f>
        <v>49299</v>
      </c>
      <c r="BB1419" s="101">
        <f>_xll.qlCalendarAdvance(Calendar,BB1418,AZ1419,"f",,Trigger)</f>
        <v>49305</v>
      </c>
      <c r="BC1419" s="101">
        <f>_xll.qlInterestRateIndexMaturity(Currency&amp;"ibor"&amp;Tenor,BB1419,Trigger)</f>
        <v>49487</v>
      </c>
      <c r="BD1419" s="246">
        <f>_xll.qlIndexFixing($AD$5,BA1419,TRUE,_xll.ohTrigger(Trigger,Trigger6M))</f>
        <v>2.0091401442352479E-2</v>
      </c>
      <c r="BE1419" s="246" t="e">
        <f>IFERROR(_xll.qlIndexFixing($BF$1,BA1419,,_xll.ohTrigger(Trigger,Trigger6M)),#N/A)</f>
        <v>#N/A</v>
      </c>
    </row>
    <row r="1420" spans="52:57" ht="11.25" customHeight="1" x14ac:dyDescent="0.25">
      <c r="AZ1420" s="102" t="s">
        <v>83</v>
      </c>
      <c r="BA1420" s="101">
        <f>_xll.qlInterestRateIndexFixingDate(Currency&amp;"ibor"&amp;Tenor,BB1420,Trigger)</f>
        <v>49307</v>
      </c>
      <c r="BB1420" s="101">
        <f>_xll.qlCalendarAdvance(Calendar,BB1419,AZ1420,"f",,Trigger)</f>
        <v>49312</v>
      </c>
      <c r="BC1420" s="101">
        <f>_xll.qlInterestRateIndexMaturity(Currency&amp;"ibor"&amp;Tenor,BB1420,Trigger)</f>
        <v>49493</v>
      </c>
      <c r="BD1420" s="246">
        <f>_xll.qlIndexFixing($AD$5,BA1420,TRUE,_xll.ohTrigger(Trigger,Trigger6M))</f>
        <v>2.0097692810774326E-2</v>
      </c>
      <c r="BE1420" s="246" t="e">
        <f>IFERROR(_xll.qlIndexFixing($BF$1,BA1420,,_xll.ohTrigger(Trigger,Trigger6M)),#N/A)</f>
        <v>#N/A</v>
      </c>
    </row>
    <row r="1421" spans="52:57" ht="11.25" customHeight="1" x14ac:dyDescent="0.25">
      <c r="AZ1421" s="102" t="s">
        <v>83</v>
      </c>
      <c r="BA1421" s="101">
        <f>_xll.qlInterestRateIndexFixingDate(Currency&amp;"ibor"&amp;Tenor,BB1421,Trigger)</f>
        <v>49317</v>
      </c>
      <c r="BB1421" s="101">
        <f>_xll.qlCalendarAdvance(Calendar,BB1420,AZ1421,"f",,Trigger)</f>
        <v>49319</v>
      </c>
      <c r="BC1421" s="101">
        <f>_xll.qlInterestRateIndexMaturity(Currency&amp;"ibor"&amp;Tenor,BB1421,Trigger)</f>
        <v>49500</v>
      </c>
      <c r="BD1421" s="246">
        <f>_xll.qlIndexFixing($AD$5,BA1421,TRUE,_xll.ohTrigger(Trigger,Trigger6M))</f>
        <v>2.0105069883228226E-2</v>
      </c>
      <c r="BE1421" s="246" t="e">
        <f>IFERROR(_xll.qlIndexFixing($BF$1,BA1421,,_xll.ohTrigger(Trigger,Trigger6M)),#N/A)</f>
        <v>#N/A</v>
      </c>
    </row>
    <row r="1422" spans="52:57" ht="11.25" customHeight="1" x14ac:dyDescent="0.25">
      <c r="AZ1422" s="102" t="s">
        <v>83</v>
      </c>
      <c r="BA1422" s="101">
        <f>_xll.qlInterestRateIndexFixingDate(Currency&amp;"ibor"&amp;Tenor,BB1422,Trigger)</f>
        <v>49324</v>
      </c>
      <c r="BB1422" s="101">
        <f>_xll.qlCalendarAdvance(Calendar,BB1421,AZ1422,"f",,Trigger)</f>
        <v>49326</v>
      </c>
      <c r="BC1422" s="101">
        <f>_xll.qlInterestRateIndexMaturity(Currency&amp;"ibor"&amp;Tenor,BB1422,Trigger)</f>
        <v>49507</v>
      </c>
      <c r="BD1422" s="246">
        <f>_xll.qlIndexFixing($AD$5,BA1422,TRUE,_xll.ohTrigger(Trigger,Trigger6M))</f>
        <v>2.0112446982770735E-2</v>
      </c>
      <c r="BE1422" s="246" t="e">
        <f>IFERROR(_xll.qlIndexFixing($BF$1,BA1422,,_xll.ohTrigger(Trigger,Trigger6M)),#N/A)</f>
        <v>#N/A</v>
      </c>
    </row>
    <row r="1423" spans="52:57" ht="11.25" customHeight="1" x14ac:dyDescent="0.25">
      <c r="AZ1423" s="102" t="s">
        <v>83</v>
      </c>
      <c r="BA1423" s="101">
        <f>_xll.qlInterestRateIndexFixingDate(Currency&amp;"ibor"&amp;Tenor,BB1423,Trigger)</f>
        <v>49331</v>
      </c>
      <c r="BB1423" s="101">
        <f>_xll.qlCalendarAdvance(Calendar,BB1422,AZ1423,"f",,Trigger)</f>
        <v>49333</v>
      </c>
      <c r="BC1423" s="101">
        <f>_xll.qlInterestRateIndexMaturity(Currency&amp;"ibor"&amp;Tenor,BB1423,Trigger)</f>
        <v>49514</v>
      </c>
      <c r="BD1423" s="246">
        <f>_xll.qlIndexFixing($AD$5,BA1423,TRUE,_xll.ohTrigger(Trigger,Trigger6M))</f>
        <v>2.0119824109400969E-2</v>
      </c>
      <c r="BE1423" s="246" t="e">
        <f>IFERROR(_xll.qlIndexFixing($BF$1,BA1423,,_xll.ohTrigger(Trigger,Trigger6M)),#N/A)</f>
        <v>#N/A</v>
      </c>
    </row>
    <row r="1424" spans="52:57" ht="11.25" customHeight="1" x14ac:dyDescent="0.25">
      <c r="AZ1424" s="102" t="s">
        <v>83</v>
      </c>
      <c r="BA1424" s="101">
        <f>_xll.qlInterestRateIndexFixingDate(Currency&amp;"ibor"&amp;Tenor,BB1424,Trigger)</f>
        <v>49338</v>
      </c>
      <c r="BB1424" s="101">
        <f>_xll.qlCalendarAdvance(Calendar,BB1423,AZ1424,"f",,Trigger)</f>
        <v>49340</v>
      </c>
      <c r="BC1424" s="101">
        <f>_xll.qlInterestRateIndexMaturity(Currency&amp;"ibor"&amp;Tenor,BB1424,Trigger)</f>
        <v>49521</v>
      </c>
      <c r="BD1424" s="246">
        <f>_xll.qlIndexFixing($AD$5,BA1424,TRUE,_xll.ohTrigger(Trigger,Trigger6M))</f>
        <v>2.0081942232611942E-2</v>
      </c>
      <c r="BE1424" s="246" t="e">
        <f>IFERROR(_xll.qlIndexFixing($BF$1,BA1424,,_xll.ohTrigger(Trigger,Trigger6M)),#N/A)</f>
        <v>#N/A</v>
      </c>
    </row>
    <row r="1425" spans="52:57" ht="11.25" customHeight="1" x14ac:dyDescent="0.25">
      <c r="AZ1425" s="102" t="s">
        <v>83</v>
      </c>
      <c r="BA1425" s="101">
        <f>_xll.qlInterestRateIndexFixingDate(Currency&amp;"ibor"&amp;Tenor,BB1425,Trigger)</f>
        <v>49345</v>
      </c>
      <c r="BB1425" s="101">
        <f>_xll.qlCalendarAdvance(Calendar,BB1424,AZ1425,"f",,Trigger)</f>
        <v>49347</v>
      </c>
      <c r="BC1425" s="101">
        <f>_xll.qlInterestRateIndexMaturity(Currency&amp;"ibor"&amp;Tenor,BB1425,Trigger)</f>
        <v>49528</v>
      </c>
      <c r="BD1425" s="246">
        <f>_xll.qlIndexFixing($AD$5,BA1425,TRUE,_xll.ohTrigger(Trigger,Trigger6M))</f>
        <v>2.0043974440715397E-2</v>
      </c>
      <c r="BE1425" s="246" t="e">
        <f>IFERROR(_xll.qlIndexFixing($BF$1,BA1425,,_xll.ohTrigger(Trigger,Trigger6M)),#N/A)</f>
        <v>#N/A</v>
      </c>
    </row>
    <row r="1426" spans="52:57" ht="11.25" customHeight="1" x14ac:dyDescent="0.25">
      <c r="AZ1426" s="102" t="s">
        <v>83</v>
      </c>
      <c r="BA1426" s="101">
        <f>_xll.qlInterestRateIndexFixingDate(Currency&amp;"ibor"&amp;Tenor,BB1426,Trigger)</f>
        <v>49352</v>
      </c>
      <c r="BB1426" s="101">
        <f>_xll.qlCalendarAdvance(Calendar,BB1425,AZ1426,"f",,Trigger)</f>
        <v>49354</v>
      </c>
      <c r="BC1426" s="101">
        <f>_xll.qlInterestRateIndexMaturity(Currency&amp;"ibor"&amp;Tenor,BB1426,Trigger)</f>
        <v>49535</v>
      </c>
      <c r="BD1426" s="246">
        <f>_xll.qlIndexFixing($AD$5,BA1426,TRUE,_xll.ohTrigger(Trigger,Trigger6M))</f>
        <v>2.0005920738610405E-2</v>
      </c>
      <c r="BE1426" s="246" t="e">
        <f>IFERROR(_xll.qlIndexFixing($BF$1,BA1426,,_xll.ohTrigger(Trigger,Trigger6M)),#N/A)</f>
        <v>#N/A</v>
      </c>
    </row>
    <row r="1427" spans="52:57" ht="11.25" customHeight="1" x14ac:dyDescent="0.25">
      <c r="AZ1427" s="102" t="s">
        <v>83</v>
      </c>
      <c r="BA1427" s="101">
        <f>_xll.qlInterestRateIndexFixingDate(Currency&amp;"ibor"&amp;Tenor,BB1427,Trigger)</f>
        <v>49359</v>
      </c>
      <c r="BB1427" s="101">
        <f>_xll.qlCalendarAdvance(Calendar,BB1426,AZ1427,"f",,Trigger)</f>
        <v>49361</v>
      </c>
      <c r="BC1427" s="101">
        <f>_xll.qlInterestRateIndexMaturity(Currency&amp;"ibor"&amp;Tenor,BB1427,Trigger)</f>
        <v>49542</v>
      </c>
      <c r="BD1427" s="246">
        <f>_xll.qlIndexFixing($AD$5,BA1427,TRUE,_xll.ohTrigger(Trigger,Trigger6M))</f>
        <v>1.9967781131205304E-2</v>
      </c>
      <c r="BE1427" s="246" t="e">
        <f>IFERROR(_xll.qlIndexFixing($BF$1,BA1427,,_xll.ohTrigger(Trigger,Trigger6M)),#N/A)</f>
        <v>#N/A</v>
      </c>
    </row>
    <row r="1428" spans="52:57" ht="11.25" customHeight="1" x14ac:dyDescent="0.25">
      <c r="AZ1428" s="102" t="s">
        <v>83</v>
      </c>
      <c r="BA1428" s="101">
        <f>_xll.qlInterestRateIndexFixingDate(Currency&amp;"ibor"&amp;Tenor,BB1428,Trigger)</f>
        <v>49366</v>
      </c>
      <c r="BB1428" s="101">
        <f>_xll.qlCalendarAdvance(Calendar,BB1427,AZ1428,"f",,Trigger)</f>
        <v>49368</v>
      </c>
      <c r="BC1428" s="101">
        <f>_xll.qlInterestRateIndexMaturity(Currency&amp;"ibor"&amp;Tenor,BB1428,Trigger)</f>
        <v>49552</v>
      </c>
      <c r="BD1428" s="246">
        <f>_xll.qlIndexFixing($AD$5,BA1428,TRUE,_xll.ohTrigger(Trigger,Trigger6M))</f>
        <v>1.9917235987645002E-2</v>
      </c>
      <c r="BE1428" s="246" t="e">
        <f>IFERROR(_xll.qlIndexFixing($BF$1,BA1428,,_xll.ohTrigger(Trigger,Trigger6M)),#N/A)</f>
        <v>#N/A</v>
      </c>
    </row>
    <row r="1429" spans="52:57" ht="11.25" customHeight="1" x14ac:dyDescent="0.25">
      <c r="AZ1429" s="102" t="s">
        <v>83</v>
      </c>
      <c r="BA1429" s="101">
        <f>_xll.qlInterestRateIndexFixingDate(Currency&amp;"ibor"&amp;Tenor,BB1429,Trigger)</f>
        <v>49373</v>
      </c>
      <c r="BB1429" s="101">
        <f>_xll.qlCalendarAdvance(Calendar,BB1428,AZ1429,"f",,Trigger)</f>
        <v>49375</v>
      </c>
      <c r="BC1429" s="101">
        <f>_xll.qlInterestRateIndexMaturity(Currency&amp;"ibor"&amp;Tenor,BB1429,Trigger)</f>
        <v>49559</v>
      </c>
      <c r="BD1429" s="246">
        <f>_xll.qlIndexFixing($AD$5,BA1429,TRUE,_xll.ohTrigger(Trigger,Trigger6M))</f>
        <v>1.9879627025145952E-2</v>
      </c>
      <c r="BE1429" s="246" t="e">
        <f>IFERROR(_xll.qlIndexFixing($BF$1,BA1429,,_xll.ohTrigger(Trigger,Trigger6M)),#N/A)</f>
        <v>#N/A</v>
      </c>
    </row>
    <row r="1430" spans="52:57" ht="11.25" customHeight="1" x14ac:dyDescent="0.25">
      <c r="AZ1430" s="102" t="s">
        <v>83</v>
      </c>
      <c r="BA1430" s="101">
        <f>_xll.qlInterestRateIndexFixingDate(Currency&amp;"ibor"&amp;Tenor,BB1430,Trigger)</f>
        <v>49380</v>
      </c>
      <c r="BB1430" s="101">
        <f>_xll.qlCalendarAdvance(Calendar,BB1429,AZ1430,"f",,Trigger)</f>
        <v>49382</v>
      </c>
      <c r="BC1430" s="101">
        <f>_xll.qlInterestRateIndexMaturity(Currency&amp;"ibor"&amp;Tenor,BB1430,Trigger)</f>
        <v>49566</v>
      </c>
      <c r="BD1430" s="246">
        <f>_xll.qlIndexFixing($AD$5,BA1430,TRUE,_xll.ohTrigger(Trigger,Trigger6M))</f>
        <v>1.9841933555964811E-2</v>
      </c>
      <c r="BE1430" s="246" t="e">
        <f>IFERROR(_xll.qlIndexFixing($BF$1,BA1430,,_xll.ohTrigger(Trigger,Trigger6M)),#N/A)</f>
        <v>#N/A</v>
      </c>
    </row>
    <row r="1431" spans="52:57" ht="11.25" customHeight="1" x14ac:dyDescent="0.25">
      <c r="AZ1431" s="102" t="s">
        <v>83</v>
      </c>
      <c r="BA1431" s="101">
        <f>_xll.qlInterestRateIndexFixingDate(Currency&amp;"ibor"&amp;Tenor,BB1431,Trigger)</f>
        <v>49387</v>
      </c>
      <c r="BB1431" s="101">
        <f>_xll.qlCalendarAdvance(Calendar,BB1430,AZ1431,"f",,Trigger)</f>
        <v>49389</v>
      </c>
      <c r="BC1431" s="101">
        <f>_xll.qlInterestRateIndexMaturity(Currency&amp;"ibor"&amp;Tenor,BB1431,Trigger)</f>
        <v>49573</v>
      </c>
      <c r="BD1431" s="246">
        <f>_xll.qlIndexFixing($AD$5,BA1431,TRUE,_xll.ohTrigger(Trigger,Trigger6M))</f>
        <v>1.9804155584963349E-2</v>
      </c>
      <c r="BE1431" s="246" t="e">
        <f>IFERROR(_xll.qlIndexFixing($BF$1,BA1431,,_xll.ohTrigger(Trigger,Trigger6M)),#N/A)</f>
        <v>#N/A</v>
      </c>
    </row>
    <row r="1432" spans="52:57" ht="11.25" customHeight="1" x14ac:dyDescent="0.25">
      <c r="AZ1432" s="102" t="s">
        <v>83</v>
      </c>
      <c r="BA1432" s="101">
        <f>_xll.qlInterestRateIndexFixingDate(Currency&amp;"ibor"&amp;Tenor,BB1432,Trigger)</f>
        <v>49390</v>
      </c>
      <c r="BB1432" s="101">
        <f>_xll.qlCalendarAdvance(Calendar,BB1431,AZ1432,"f",,Trigger)</f>
        <v>49396</v>
      </c>
      <c r="BC1432" s="101">
        <f>_xll.qlInterestRateIndexMaturity(Currency&amp;"ibor"&amp;Tenor,BB1432,Trigger)</f>
        <v>49580</v>
      </c>
      <c r="BD1432" s="246">
        <f>_xll.qlIndexFixing($AD$5,BA1432,TRUE,_xll.ohTrigger(Trigger,Trigger6M))</f>
        <v>1.9766293117015055E-2</v>
      </c>
      <c r="BE1432" s="246" t="e">
        <f>IFERROR(_xll.qlIndexFixing($BF$1,BA1432,,_xll.ohTrigger(Trigger,Trigger6M)),#N/A)</f>
        <v>#N/A</v>
      </c>
    </row>
    <row r="1433" spans="52:57" ht="11.25" customHeight="1" x14ac:dyDescent="0.25">
      <c r="AZ1433" s="102" t="s">
        <v>83</v>
      </c>
      <c r="BA1433" s="101">
        <f>_xll.qlInterestRateIndexFixingDate(Currency&amp;"ibor"&amp;Tenor,BB1433,Trigger)</f>
        <v>49401</v>
      </c>
      <c r="BB1433" s="101">
        <f>_xll.qlCalendarAdvance(Calendar,BB1432,AZ1433,"f",,Trigger)</f>
        <v>49403</v>
      </c>
      <c r="BC1433" s="101">
        <f>_xll.qlInterestRateIndexMaturity(Currency&amp;"ibor"&amp;Tenor,BB1433,Trigger)</f>
        <v>49586</v>
      </c>
      <c r="BD1433" s="246">
        <f>_xll.qlIndexFixing($AD$5,BA1433,TRUE,_xll.ohTrigger(Trigger,Trigger6M))</f>
        <v>1.9731235771459615E-2</v>
      </c>
      <c r="BE1433" s="246" t="e">
        <f>IFERROR(_xll.qlIndexFixing($BF$1,BA1433,,_xll.ohTrigger(Trigger,Trigger6M)),#N/A)</f>
        <v>#N/A</v>
      </c>
    </row>
    <row r="1434" spans="52:57" ht="11.25" customHeight="1" x14ac:dyDescent="0.25">
      <c r="AZ1434" s="102" t="s">
        <v>83</v>
      </c>
      <c r="BA1434" s="101">
        <f>_xll.qlInterestRateIndexFixingDate(Currency&amp;"ibor"&amp;Tenor,BB1434,Trigger)</f>
        <v>49408</v>
      </c>
      <c r="BB1434" s="101">
        <f>_xll.qlCalendarAdvance(Calendar,BB1433,AZ1434,"f",,Trigger)</f>
        <v>49410</v>
      </c>
      <c r="BC1434" s="101">
        <f>_xll.qlInterestRateIndexMaturity(Currency&amp;"ibor"&amp;Tenor,BB1434,Trigger)</f>
        <v>49593</v>
      </c>
      <c r="BD1434" s="246">
        <f>_xll.qlIndexFixing($AD$5,BA1434,TRUE,_xll.ohTrigger(Trigger,Trigger6M))</f>
        <v>1.9692970452703816E-2</v>
      </c>
      <c r="BE1434" s="246" t="e">
        <f>IFERROR(_xll.qlIndexFixing($BF$1,BA1434,,_xll.ohTrigger(Trigger,Trigger6M)),#N/A)</f>
        <v>#N/A</v>
      </c>
    </row>
    <row r="1435" spans="52:57" ht="11.25" customHeight="1" x14ac:dyDescent="0.25">
      <c r="AZ1435" s="102" t="s">
        <v>83</v>
      </c>
      <c r="BA1435" s="101">
        <f>_xll.qlInterestRateIndexFixingDate(Currency&amp;"ibor"&amp;Tenor,BB1435,Trigger)</f>
        <v>49415</v>
      </c>
      <c r="BB1435" s="101">
        <f>_xll.qlCalendarAdvance(Calendar,BB1434,AZ1435,"f",,Trigger)</f>
        <v>49417</v>
      </c>
      <c r="BC1435" s="101">
        <f>_xll.qlInterestRateIndexMaturity(Currency&amp;"ibor"&amp;Tenor,BB1435,Trigger)</f>
        <v>49600</v>
      </c>
      <c r="BD1435" s="246">
        <f>_xll.qlIndexFixing($AD$5,BA1435,TRUE,_xll.ohTrigger(Trigger,Trigger6M))</f>
        <v>1.9654620195601821E-2</v>
      </c>
      <c r="BE1435" s="246" t="e">
        <f>IFERROR(_xll.qlIndexFixing($BF$1,BA1435,,_xll.ohTrigger(Trigger,Trigger6M)),#N/A)</f>
        <v>#N/A</v>
      </c>
    </row>
    <row r="1436" spans="52:57" ht="11.25" customHeight="1" x14ac:dyDescent="0.25">
      <c r="AZ1436" s="102" t="s">
        <v>83</v>
      </c>
      <c r="BA1436" s="101">
        <f>_xll.qlInterestRateIndexFixingDate(Currency&amp;"ibor"&amp;Tenor,BB1436,Trigger)</f>
        <v>49422</v>
      </c>
      <c r="BB1436" s="101">
        <f>_xll.qlCalendarAdvance(Calendar,BB1435,AZ1436,"f",,Trigger)</f>
        <v>49424</v>
      </c>
      <c r="BC1436" s="101">
        <f>_xll.qlInterestRateIndexMaturity(Currency&amp;"ibor"&amp;Tenor,BB1436,Trigger)</f>
        <v>49607</v>
      </c>
      <c r="BD1436" s="246">
        <f>_xll.qlIndexFixing($AD$5,BA1436,TRUE,_xll.ohTrigger(Trigger,Trigger6M))</f>
        <v>1.9616185005101372E-2</v>
      </c>
      <c r="BE1436" s="246" t="e">
        <f>IFERROR(_xll.qlIndexFixing($BF$1,BA1436,,_xll.ohTrigger(Trigger,Trigger6M)),#N/A)</f>
        <v>#N/A</v>
      </c>
    </row>
    <row r="1437" spans="52:57" ht="11.25" customHeight="1" x14ac:dyDescent="0.25">
      <c r="AZ1437" s="102" t="s">
        <v>83</v>
      </c>
      <c r="BA1437" s="101">
        <f>_xll.qlInterestRateIndexFixingDate(Currency&amp;"ibor"&amp;Tenor,BB1437,Trigger)</f>
        <v>49426</v>
      </c>
      <c r="BB1437" s="101">
        <f>_xll.qlCalendarAdvance(Calendar,BB1436,AZ1437,"f",,Trigger)</f>
        <v>49431</v>
      </c>
      <c r="BC1437" s="101">
        <f>_xll.qlInterestRateIndexMaturity(Currency&amp;"ibor"&amp;Tenor,BB1437,Trigger)</f>
        <v>49615</v>
      </c>
      <c r="BD1437" s="246">
        <f>_xll.qlIndexFixing($AD$5,BA1437,TRUE,_xll.ohTrigger(Trigger,Trigger6M))</f>
        <v>1.9575713494391911E-2</v>
      </c>
      <c r="BE1437" s="246" t="e">
        <f>IFERROR(_xll.qlIndexFixing($BF$1,BA1437,,_xll.ohTrigger(Trigger,Trigger6M)),#N/A)</f>
        <v>#N/A</v>
      </c>
    </row>
    <row r="1438" spans="52:57" ht="11.25" customHeight="1" x14ac:dyDescent="0.25">
      <c r="AZ1438" s="102" t="s">
        <v>83</v>
      </c>
      <c r="BA1438" s="101">
        <f>_xll.qlInterestRateIndexFixingDate(Currency&amp;"ibor"&amp;Tenor,BB1438,Trigger)</f>
        <v>49436</v>
      </c>
      <c r="BB1438" s="101">
        <f>_xll.qlCalendarAdvance(Calendar,BB1437,AZ1438,"f",,Trigger)</f>
        <v>49438</v>
      </c>
      <c r="BC1438" s="101">
        <f>_xll.qlInterestRateIndexMaturity(Currency&amp;"ibor"&amp;Tenor,BB1438,Trigger)</f>
        <v>49622</v>
      </c>
      <c r="BD1438" s="246">
        <f>_xll.qlIndexFixing($AD$5,BA1438,TRUE,_xll.ohTrigger(Trigger,Trigger6M))</f>
        <v>1.9537344147707244E-2</v>
      </c>
      <c r="BE1438" s="246" t="e">
        <f>IFERROR(_xll.qlIndexFixing($BF$1,BA1438,,_xll.ohTrigger(Trigger,Trigger6M)),#N/A)</f>
        <v>#N/A</v>
      </c>
    </row>
    <row r="1439" spans="52:57" ht="11.25" customHeight="1" x14ac:dyDescent="0.25">
      <c r="AZ1439" s="102" t="s">
        <v>83</v>
      </c>
      <c r="BA1439" s="101">
        <f>_xll.qlInterestRateIndexFixingDate(Currency&amp;"ibor"&amp;Tenor,BB1439,Trigger)</f>
        <v>49443</v>
      </c>
      <c r="BB1439" s="101">
        <f>_xll.qlCalendarAdvance(Calendar,BB1438,AZ1439,"f",,Trigger)</f>
        <v>49445</v>
      </c>
      <c r="BC1439" s="101">
        <f>_xll.qlInterestRateIndexMaturity(Currency&amp;"ibor"&amp;Tenor,BB1439,Trigger)</f>
        <v>49629</v>
      </c>
      <c r="BD1439" s="246">
        <f>_xll.qlIndexFixing($AD$5,BA1439,TRUE,_xll.ohTrigger(Trigger,Trigger6M))</f>
        <v>1.9498890338492128E-2</v>
      </c>
      <c r="BE1439" s="246" t="e">
        <f>IFERROR(_xll.qlIndexFixing($BF$1,BA1439,,_xll.ohTrigger(Trigger,Trigger6M)),#N/A)</f>
        <v>#N/A</v>
      </c>
    </row>
    <row r="1440" spans="52:57" ht="11.25" customHeight="1" x14ac:dyDescent="0.25">
      <c r="AZ1440" s="102" t="s">
        <v>83</v>
      </c>
      <c r="BA1440" s="101">
        <f>_xll.qlInterestRateIndexFixingDate(Currency&amp;"ibor"&amp;Tenor,BB1440,Trigger)</f>
        <v>49450</v>
      </c>
      <c r="BB1440" s="101">
        <f>_xll.qlCalendarAdvance(Calendar,BB1439,AZ1440,"f",,Trigger)</f>
        <v>49452</v>
      </c>
      <c r="BC1440" s="101">
        <f>_xll.qlInterestRateIndexMaturity(Currency&amp;"ibor"&amp;Tenor,BB1440,Trigger)</f>
        <v>49636</v>
      </c>
      <c r="BD1440" s="246">
        <f>_xll.qlIndexFixing($AD$5,BA1440,TRUE,_xll.ohTrigger(Trigger,Trigger6M))</f>
        <v>1.9460352071705642E-2</v>
      </c>
      <c r="BE1440" s="246" t="e">
        <f>IFERROR(_xll.qlIndexFixing($BF$1,BA1440,,_xll.ohTrigger(Trigger,Trigger6M)),#N/A)</f>
        <v>#N/A</v>
      </c>
    </row>
    <row r="1441" spans="52:57" ht="11.25" customHeight="1" x14ac:dyDescent="0.25">
      <c r="AZ1441" s="102" t="s">
        <v>83</v>
      </c>
      <c r="BA1441" s="101">
        <f>_xll.qlInterestRateIndexFixingDate(Currency&amp;"ibor"&amp;Tenor,BB1441,Trigger)</f>
        <v>49457</v>
      </c>
      <c r="BB1441" s="101">
        <f>_xll.qlCalendarAdvance(Calendar,BB1440,AZ1441,"f",,Trigger)</f>
        <v>49459</v>
      </c>
      <c r="BC1441" s="101">
        <f>_xll.qlInterestRateIndexMaturity(Currency&amp;"ibor"&amp;Tenor,BB1441,Trigger)</f>
        <v>49643</v>
      </c>
      <c r="BD1441" s="246">
        <f>_xll.qlIndexFixing($AD$5,BA1441,TRUE,_xll.ohTrigger(Trigger,Trigger6M))</f>
        <v>1.9421729352319023E-2</v>
      </c>
      <c r="BE1441" s="246" t="e">
        <f>IFERROR(_xll.qlIndexFixing($BF$1,BA1441,,_xll.ohTrigger(Trigger,Trigger6M)),#N/A)</f>
        <v>#N/A</v>
      </c>
    </row>
    <row r="1442" spans="52:57" ht="11.25" customHeight="1" x14ac:dyDescent="0.25">
      <c r="AZ1442" s="102" t="s">
        <v>83</v>
      </c>
      <c r="BA1442" s="101">
        <f>_xll.qlInterestRateIndexFixingDate(Currency&amp;"ibor"&amp;Tenor,BB1442,Trigger)</f>
        <v>49464</v>
      </c>
      <c r="BB1442" s="101">
        <f>_xll.qlCalendarAdvance(Calendar,BB1441,AZ1442,"f",,Trigger)</f>
        <v>49466</v>
      </c>
      <c r="BC1442" s="101">
        <f>_xll.qlInterestRateIndexMaturity(Currency&amp;"ibor"&amp;Tenor,BB1442,Trigger)</f>
        <v>49649</v>
      </c>
      <c r="BD1442" s="246">
        <f>_xll.qlIndexFixing($AD$5,BA1442,TRUE,_xll.ohTrigger(Trigger,Trigger6M))</f>
        <v>1.9383790539113873E-2</v>
      </c>
      <c r="BE1442" s="246" t="e">
        <f>IFERROR(_xll.qlIndexFixing($BF$1,BA1442,,_xll.ohTrigger(Trigger,Trigger6M)),#N/A)</f>
        <v>#N/A</v>
      </c>
    </row>
    <row r="1443" spans="52:57" ht="11.25" customHeight="1" x14ac:dyDescent="0.25">
      <c r="AZ1443" s="102" t="s">
        <v>83</v>
      </c>
      <c r="BA1443" s="101">
        <f>_xll.qlInterestRateIndexFixingDate(Currency&amp;"ibor"&amp;Tenor,BB1443,Trigger)</f>
        <v>49471</v>
      </c>
      <c r="BB1443" s="101">
        <f>_xll.qlCalendarAdvance(Calendar,BB1442,AZ1443,"f",,Trigger)</f>
        <v>49473</v>
      </c>
      <c r="BC1443" s="101">
        <f>_xll.qlInterestRateIndexMaturity(Currency&amp;"ibor"&amp;Tenor,BB1443,Trigger)</f>
        <v>49656</v>
      </c>
      <c r="BD1443" s="246">
        <f>_xll.qlIndexFixing($AD$5,BA1443,TRUE,_xll.ohTrigger(Trigger,Trigger6M))</f>
        <v>1.9344760954246257E-2</v>
      </c>
      <c r="BE1443" s="246" t="e">
        <f>IFERROR(_xll.qlIndexFixing($BF$1,BA1443,,_xll.ohTrigger(Trigger,Trigger6M)),#N/A)</f>
        <v>#N/A</v>
      </c>
    </row>
    <row r="1444" spans="52:57" ht="11.25" customHeight="1" x14ac:dyDescent="0.25">
      <c r="AZ1444" s="102" t="s">
        <v>83</v>
      </c>
      <c r="BA1444" s="101">
        <f>_xll.qlInterestRateIndexFixingDate(Currency&amp;"ibor"&amp;Tenor,BB1444,Trigger)</f>
        <v>49478</v>
      </c>
      <c r="BB1444" s="101">
        <f>_xll.qlCalendarAdvance(Calendar,BB1443,AZ1444,"f",,Trigger)</f>
        <v>49480</v>
      </c>
      <c r="BC1444" s="101">
        <f>_xll.qlInterestRateIndexMaturity(Currency&amp;"ibor"&amp;Tenor,BB1444,Trigger)</f>
        <v>49663</v>
      </c>
      <c r="BD1444" s="246">
        <f>_xll.qlIndexFixing($AD$5,BA1444,TRUE,_xll.ohTrigger(Trigger,Trigger6M))</f>
        <v>1.9305646475946025E-2</v>
      </c>
      <c r="BE1444" s="246" t="e">
        <f>IFERROR(_xll.qlIndexFixing($BF$1,BA1444,,_xll.ohTrigger(Trigger,Trigger6M)),#N/A)</f>
        <v>#N/A</v>
      </c>
    </row>
    <row r="1445" spans="52:57" ht="11.25" customHeight="1" x14ac:dyDescent="0.25">
      <c r="AZ1445" s="102" t="s">
        <v>83</v>
      </c>
      <c r="BA1445" s="101">
        <f>_xll.qlInterestRateIndexFixingDate(Currency&amp;"ibor"&amp;Tenor,BB1445,Trigger)</f>
        <v>49485</v>
      </c>
      <c r="BB1445" s="101">
        <f>_xll.qlCalendarAdvance(Calendar,BB1444,AZ1445,"f",,Trigger)</f>
        <v>49487</v>
      </c>
      <c r="BC1445" s="101">
        <f>_xll.qlInterestRateIndexMaturity(Currency&amp;"ibor"&amp;Tenor,BB1445,Trigger)</f>
        <v>49670</v>
      </c>
      <c r="BD1445" s="246">
        <f>_xll.qlIndexFixing($AD$5,BA1445,TRUE,_xll.ohTrigger(Trigger,Trigger6M))</f>
        <v>1.9266447109257019E-2</v>
      </c>
      <c r="BE1445" s="246" t="e">
        <f>IFERROR(_xll.qlIndexFixing($BF$1,BA1445,,_xll.ohTrigger(Trigger,Trigger6M)),#N/A)</f>
        <v>#N/A</v>
      </c>
    </row>
    <row r="1446" spans="52:57" ht="11.25" customHeight="1" x14ac:dyDescent="0.25">
      <c r="AZ1446" s="102" t="s">
        <v>83</v>
      </c>
      <c r="BA1446" s="101">
        <f>_xll.qlInterestRateIndexFixingDate(Currency&amp;"ibor"&amp;Tenor,BB1446,Trigger)</f>
        <v>49492</v>
      </c>
      <c r="BB1446" s="101">
        <f>_xll.qlCalendarAdvance(Calendar,BB1445,AZ1446,"f",,Trigger)</f>
        <v>49494</v>
      </c>
      <c r="BC1446" s="101">
        <f>_xll.qlInterestRateIndexMaturity(Currency&amp;"ibor"&amp;Tenor,BB1446,Trigger)</f>
        <v>49678</v>
      </c>
      <c r="BD1446" s="246">
        <f>_xll.qlIndexFixing($AD$5,BA1446,TRUE,_xll.ohTrigger(Trigger,Trigger6M))</f>
        <v>1.9227349141118549E-2</v>
      </c>
      <c r="BE1446" s="246" t="e">
        <f>IFERROR(_xll.qlIndexFixing($BF$1,BA1446,,_xll.ohTrigger(Trigger,Trigger6M)),#N/A)</f>
        <v>#N/A</v>
      </c>
    </row>
    <row r="1447" spans="52:57" ht="11.25" customHeight="1" x14ac:dyDescent="0.25">
      <c r="AZ1447" s="102" t="s">
        <v>83</v>
      </c>
      <c r="BA1447" s="101">
        <f>_xll.qlInterestRateIndexFixingDate(Currency&amp;"ibor"&amp;Tenor,BB1447,Trigger)</f>
        <v>49499</v>
      </c>
      <c r="BB1447" s="101">
        <f>_xll.qlCalendarAdvance(Calendar,BB1446,AZ1447,"f",,Trigger)</f>
        <v>49501</v>
      </c>
      <c r="BC1447" s="101">
        <f>_xll.qlInterestRateIndexMaturity(Currency&amp;"ibor"&amp;Tenor,BB1447,Trigger)</f>
        <v>49685</v>
      </c>
      <c r="BD1447" s="246">
        <f>_xll.qlIndexFixing($AD$5,BA1447,TRUE,_xll.ohTrigger(Trigger,Trigger6M))</f>
        <v>1.9188219811122814E-2</v>
      </c>
      <c r="BE1447" s="246" t="e">
        <f>IFERROR(_xll.qlIndexFixing($BF$1,BA1447,,_xll.ohTrigger(Trigger,Trigger6M)),#N/A)</f>
        <v>#N/A</v>
      </c>
    </row>
    <row r="1448" spans="52:57" ht="11.25" customHeight="1" x14ac:dyDescent="0.25">
      <c r="AZ1448" s="102" t="s">
        <v>83</v>
      </c>
      <c r="BA1448" s="101">
        <f>_xll.qlInterestRateIndexFixingDate(Currency&amp;"ibor"&amp;Tenor,BB1448,Trigger)</f>
        <v>49506</v>
      </c>
      <c r="BB1448" s="101">
        <f>_xll.qlCalendarAdvance(Calendar,BB1447,AZ1448,"f",,Trigger)</f>
        <v>49508</v>
      </c>
      <c r="BC1448" s="101">
        <f>_xll.qlInterestRateIndexMaturity(Currency&amp;"ibor"&amp;Tenor,BB1448,Trigger)</f>
        <v>49692</v>
      </c>
      <c r="BD1448" s="246">
        <f>_xll.qlIndexFixing($AD$5,BA1448,TRUE,_xll.ohTrigger(Trigger,Trigger6M))</f>
        <v>1.9149006063625396E-2</v>
      </c>
      <c r="BE1448" s="246" t="e">
        <f>IFERROR(_xll.qlIndexFixing($BF$1,BA1448,,_xll.ohTrigger(Trigger,Trigger6M)),#N/A)</f>
        <v>#N/A</v>
      </c>
    </row>
    <row r="1449" spans="52:57" ht="11.25" customHeight="1" x14ac:dyDescent="0.25">
      <c r="AZ1449" s="102" t="s">
        <v>83</v>
      </c>
      <c r="BA1449" s="101">
        <f>_xll.qlInterestRateIndexFixingDate(Currency&amp;"ibor"&amp;Tenor,BB1449,Trigger)</f>
        <v>49513</v>
      </c>
      <c r="BB1449" s="101">
        <f>_xll.qlCalendarAdvance(Calendar,BB1448,AZ1449,"f",,Trigger)</f>
        <v>49515</v>
      </c>
      <c r="BC1449" s="101">
        <f>_xll.qlInterestRateIndexMaturity(Currency&amp;"ibor"&amp;Tenor,BB1449,Trigger)</f>
        <v>49699</v>
      </c>
      <c r="BD1449" s="246">
        <f>_xll.qlIndexFixing($AD$5,BA1449,TRUE,_xll.ohTrigger(Trigger,Trigger6M))</f>
        <v>1.9116060710145308E-2</v>
      </c>
      <c r="BE1449" s="246" t="e">
        <f>IFERROR(_xll.qlIndexFixing($BF$1,BA1449,,_xll.ohTrigger(Trigger,Trigger6M)),#N/A)</f>
        <v>#N/A</v>
      </c>
    </row>
    <row r="1450" spans="52:57" ht="11.25" customHeight="1" x14ac:dyDescent="0.25">
      <c r="AZ1450" s="102" t="s">
        <v>83</v>
      </c>
      <c r="BA1450" s="101">
        <f>_xll.qlInterestRateIndexFixingDate(Currency&amp;"ibor"&amp;Tenor,BB1450,Trigger)</f>
        <v>49520</v>
      </c>
      <c r="BB1450" s="101">
        <f>_xll.qlCalendarAdvance(Calendar,BB1449,AZ1450,"f",,Trigger)</f>
        <v>49522</v>
      </c>
      <c r="BC1450" s="101">
        <f>_xll.qlInterestRateIndexMaturity(Currency&amp;"ibor"&amp;Tenor,BB1450,Trigger)</f>
        <v>49706</v>
      </c>
      <c r="BD1450" s="246">
        <f>_xll.qlIndexFixing($AD$5,BA1450,TRUE,_xll.ohTrigger(Trigger,Trigger6M))</f>
        <v>1.9121196027642635E-2</v>
      </c>
      <c r="BE1450" s="246" t="e">
        <f>IFERROR(_xll.qlIndexFixing($BF$1,BA1450,,_xll.ohTrigger(Trigger,Trigger6M)),#N/A)</f>
        <v>#N/A</v>
      </c>
    </row>
    <row r="1451" spans="52:57" ht="11.25" customHeight="1" x14ac:dyDescent="0.25">
      <c r="AZ1451" s="102" t="s">
        <v>83</v>
      </c>
      <c r="BA1451" s="101">
        <f>_xll.qlInterestRateIndexFixingDate(Currency&amp;"ibor"&amp;Tenor,BB1451,Trigger)</f>
        <v>49527</v>
      </c>
      <c r="BB1451" s="101">
        <f>_xll.qlCalendarAdvance(Calendar,BB1450,AZ1451,"f",,Trigger)</f>
        <v>49529</v>
      </c>
      <c r="BC1451" s="101">
        <f>_xll.qlInterestRateIndexMaturity(Currency&amp;"ibor"&amp;Tenor,BB1451,Trigger)</f>
        <v>49713</v>
      </c>
      <c r="BD1451" s="246">
        <f>_xll.qlIndexFixing($AD$5,BA1451,TRUE,_xll.ohTrigger(Trigger,Trigger6M))</f>
        <v>1.9126331358489283E-2</v>
      </c>
      <c r="BE1451" s="246" t="e">
        <f>IFERROR(_xll.qlIndexFixing($BF$1,BA1451,,_xll.ohTrigger(Trigger,Trigger6M)),#N/A)</f>
        <v>#N/A</v>
      </c>
    </row>
    <row r="1452" spans="52:57" ht="11.25" customHeight="1" x14ac:dyDescent="0.25">
      <c r="AZ1452" s="102" t="s">
        <v>83</v>
      </c>
      <c r="BA1452" s="101">
        <f>_xll.qlInterestRateIndexFixingDate(Currency&amp;"ibor"&amp;Tenor,BB1452,Trigger)</f>
        <v>49534</v>
      </c>
      <c r="BB1452" s="101">
        <f>_xll.qlCalendarAdvance(Calendar,BB1451,AZ1452,"f",,Trigger)</f>
        <v>49536</v>
      </c>
      <c r="BC1452" s="101">
        <f>_xll.qlInterestRateIndexMaturity(Currency&amp;"ibor"&amp;Tenor,BB1452,Trigger)</f>
        <v>49720</v>
      </c>
      <c r="BD1452" s="246">
        <f>_xll.qlIndexFixing($AD$5,BA1452,TRUE,_xll.ohTrigger(Trigger,Trigger6M))</f>
        <v>1.9131466702683949E-2</v>
      </c>
      <c r="BE1452" s="246" t="e">
        <f>IFERROR(_xll.qlIndexFixing($BF$1,BA1452,,_xll.ohTrigger(Trigger,Trigger6M)),#N/A)</f>
        <v>#N/A</v>
      </c>
    </row>
    <row r="1453" spans="52:57" ht="11.25" customHeight="1" x14ac:dyDescent="0.25">
      <c r="AZ1453" s="102" t="s">
        <v>83</v>
      </c>
      <c r="BA1453" s="101">
        <f>_xll.qlInterestRateIndexFixingDate(Currency&amp;"ibor"&amp;Tenor,BB1453,Trigger)</f>
        <v>49541</v>
      </c>
      <c r="BB1453" s="101">
        <f>_xll.qlCalendarAdvance(Calendar,BB1452,AZ1453,"f",,Trigger)</f>
        <v>49543</v>
      </c>
      <c r="BC1453" s="101">
        <f>_xll.qlInterestRateIndexMaturity(Currency&amp;"ibor"&amp;Tenor,BB1453,Trigger)</f>
        <v>49727</v>
      </c>
      <c r="BD1453" s="246">
        <f>_xll.qlIndexFixing($AD$5,BA1453,TRUE,_xll.ohTrigger(Trigger,Trigger6M))</f>
        <v>1.9136602060226635E-2</v>
      </c>
      <c r="BE1453" s="246" t="e">
        <f>IFERROR(_xll.qlIndexFixing($BF$1,BA1453,,_xll.ohTrigger(Trigger,Trigger6M)),#N/A)</f>
        <v>#N/A</v>
      </c>
    </row>
    <row r="1454" spans="52:57" ht="11.25" customHeight="1" x14ac:dyDescent="0.25">
      <c r="AZ1454" s="102" t="s">
        <v>83</v>
      </c>
      <c r="BA1454" s="101">
        <f>_xll.qlInterestRateIndexFixingDate(Currency&amp;"ibor"&amp;Tenor,BB1454,Trigger)</f>
        <v>49548</v>
      </c>
      <c r="BB1454" s="101">
        <f>_xll.qlCalendarAdvance(Calendar,BB1453,AZ1454,"f",,Trigger)</f>
        <v>49550</v>
      </c>
      <c r="BC1454" s="101">
        <f>_xll.qlInterestRateIndexMaturity(Currency&amp;"ibor"&amp;Tenor,BB1454,Trigger)</f>
        <v>49734</v>
      </c>
      <c r="BD1454" s="246">
        <f>_xll.qlIndexFixing($AD$5,BA1454,TRUE,_xll.ohTrigger(Trigger,Trigger6M))</f>
        <v>1.9141737431118206E-2</v>
      </c>
      <c r="BE1454" s="246" t="e">
        <f>IFERROR(_xll.qlIndexFixing($BF$1,BA1454,,_xll.ohTrigger(Trigger,Trigger6M)),#N/A)</f>
        <v>#N/A</v>
      </c>
    </row>
    <row r="1455" spans="52:57" ht="11.25" customHeight="1" x14ac:dyDescent="0.25">
      <c r="AZ1455" s="102" t="s">
        <v>83</v>
      </c>
      <c r="BA1455" s="101">
        <f>_xll.qlInterestRateIndexFixingDate(Currency&amp;"ibor"&amp;Tenor,BB1455,Trigger)</f>
        <v>49555</v>
      </c>
      <c r="BB1455" s="101">
        <f>_xll.qlCalendarAdvance(Calendar,BB1454,AZ1455,"f",,Trigger)</f>
        <v>49557</v>
      </c>
      <c r="BC1455" s="101">
        <f>_xll.qlInterestRateIndexMaturity(Currency&amp;"ibor"&amp;Tenor,BB1455,Trigger)</f>
        <v>49739</v>
      </c>
      <c r="BD1455" s="246">
        <f>_xll.qlIndexFixing($AD$5,BA1455,TRUE,_xll.ohTrigger(Trigger,Trigger6M))</f>
        <v>1.9145124266505314E-2</v>
      </c>
      <c r="BE1455" s="246" t="e">
        <f>IFERROR(_xll.qlIndexFixing($BF$1,BA1455,,_xll.ohTrigger(Trigger,Trigger6M)),#N/A)</f>
        <v>#N/A</v>
      </c>
    </row>
    <row r="1456" spans="52:57" ht="11.25" customHeight="1" x14ac:dyDescent="0.25">
      <c r="AZ1456" s="102" t="s">
        <v>83</v>
      </c>
      <c r="BA1456" s="101">
        <f>_xll.qlInterestRateIndexFixingDate(Currency&amp;"ibor"&amp;Tenor,BB1456,Trigger)</f>
        <v>49562</v>
      </c>
      <c r="BB1456" s="101">
        <f>_xll.qlCalendarAdvance(Calendar,BB1455,AZ1456,"f",,Trigger)</f>
        <v>49564</v>
      </c>
      <c r="BC1456" s="101">
        <f>_xll.qlInterestRateIndexMaturity(Currency&amp;"ibor"&amp;Tenor,BB1456,Trigger)</f>
        <v>49746</v>
      </c>
      <c r="BD1456" s="246">
        <f>_xll.qlIndexFixing($AD$5,BA1456,TRUE,_xll.ohTrigger(Trigger,Trigger6M))</f>
        <v>1.9150259118560078E-2</v>
      </c>
      <c r="BE1456" s="246" t="e">
        <f>IFERROR(_xll.qlIndexFixing($BF$1,BA1456,,_xll.ohTrigger(Trigger,Trigger6M)),#N/A)</f>
        <v>#N/A</v>
      </c>
    </row>
    <row r="1457" spans="52:57" ht="11.25" customHeight="1" x14ac:dyDescent="0.25">
      <c r="AZ1457" s="102" t="s">
        <v>83</v>
      </c>
      <c r="BA1457" s="101">
        <f>_xll.qlInterestRateIndexFixingDate(Currency&amp;"ibor"&amp;Tenor,BB1457,Trigger)</f>
        <v>49569</v>
      </c>
      <c r="BB1457" s="101">
        <f>_xll.qlCalendarAdvance(Calendar,BB1456,AZ1457,"f",,Trigger)</f>
        <v>49571</v>
      </c>
      <c r="BC1457" s="101">
        <f>_xll.qlInterestRateIndexMaturity(Currency&amp;"ibor"&amp;Tenor,BB1457,Trigger)</f>
        <v>49753</v>
      </c>
      <c r="BD1457" s="246">
        <f>_xll.qlIndexFixing($AD$5,BA1457,TRUE,_xll.ohTrigger(Trigger,Trigger6M))</f>
        <v>1.915539398381615E-2</v>
      </c>
      <c r="BE1457" s="246" t="e">
        <f>IFERROR(_xll.qlIndexFixing($BF$1,BA1457,,_xll.ohTrigger(Trigger,Trigger6M)),#N/A)</f>
        <v>#N/A</v>
      </c>
    </row>
    <row r="1458" spans="52:57" ht="11.25" customHeight="1" x14ac:dyDescent="0.25">
      <c r="AZ1458" s="102" t="s">
        <v>83</v>
      </c>
      <c r="BA1458" s="101">
        <f>_xll.qlInterestRateIndexFixingDate(Currency&amp;"ibor"&amp;Tenor,BB1458,Trigger)</f>
        <v>49576</v>
      </c>
      <c r="BB1458" s="101">
        <f>_xll.qlCalendarAdvance(Calendar,BB1457,AZ1458,"f",,Trigger)</f>
        <v>49578</v>
      </c>
      <c r="BC1458" s="101">
        <f>_xll.qlInterestRateIndexMaturity(Currency&amp;"ibor"&amp;Tenor,BB1458,Trigger)</f>
        <v>49760</v>
      </c>
      <c r="BD1458" s="246">
        <f>_xll.qlIndexFixing($AD$5,BA1458,TRUE,_xll.ohTrigger(Trigger,Trigger6M))</f>
        <v>1.9160528862274408E-2</v>
      </c>
      <c r="BE1458" s="246" t="e">
        <f>IFERROR(_xll.qlIndexFixing($BF$1,BA1458,,_xll.ohTrigger(Trigger,Trigger6M)),#N/A)</f>
        <v>#N/A</v>
      </c>
    </row>
    <row r="1459" spans="52:57" ht="11.25" customHeight="1" x14ac:dyDescent="0.25">
      <c r="AZ1459" s="102" t="s">
        <v>83</v>
      </c>
      <c r="BA1459" s="101">
        <f>_xll.qlInterestRateIndexFixingDate(Currency&amp;"ibor"&amp;Tenor,BB1459,Trigger)</f>
        <v>49583</v>
      </c>
      <c r="BB1459" s="101">
        <f>_xll.qlCalendarAdvance(Calendar,BB1458,AZ1459,"f",,Trigger)</f>
        <v>49585</v>
      </c>
      <c r="BC1459" s="101">
        <f>_xll.qlInterestRateIndexMaturity(Currency&amp;"ibor"&amp;Tenor,BB1459,Trigger)</f>
        <v>49768</v>
      </c>
      <c r="BD1459" s="246">
        <f>_xll.qlIndexFixing($AD$5,BA1459,TRUE,_xll.ohTrigger(Trigger,Trigger6M))</f>
        <v>1.9166539091412683E-2</v>
      </c>
      <c r="BE1459" s="246" t="e">
        <f>IFERROR(_xll.qlIndexFixing($BF$1,BA1459,,_xll.ohTrigger(Trigger,Trigger6M)),#N/A)</f>
        <v>#N/A</v>
      </c>
    </row>
    <row r="1460" spans="52:57" ht="11.25" customHeight="1" x14ac:dyDescent="0.25">
      <c r="AZ1460" s="102" t="s">
        <v>83</v>
      </c>
      <c r="BA1460" s="101">
        <f>_xll.qlInterestRateIndexFixingDate(Currency&amp;"ibor"&amp;Tenor,BB1460,Trigger)</f>
        <v>49590</v>
      </c>
      <c r="BB1460" s="101">
        <f>_xll.qlCalendarAdvance(Calendar,BB1459,AZ1460,"f",,Trigger)</f>
        <v>49592</v>
      </c>
      <c r="BC1460" s="101">
        <f>_xll.qlInterestRateIndexMaturity(Currency&amp;"ibor"&amp;Tenor,BB1460,Trigger)</f>
        <v>49775</v>
      </c>
      <c r="BD1460" s="246">
        <f>_xll.qlIndexFixing($AD$5,BA1460,TRUE,_xll.ohTrigger(Trigger,Trigger6M))</f>
        <v>1.9171674269322685E-2</v>
      </c>
      <c r="BE1460" s="246" t="e">
        <f>IFERROR(_xll.qlIndexFixing($BF$1,BA1460,,_xll.ohTrigger(Trigger,Trigger6M)),#N/A)</f>
        <v>#N/A</v>
      </c>
    </row>
    <row r="1461" spans="52:57" ht="11.25" customHeight="1" x14ac:dyDescent="0.25">
      <c r="AZ1461" s="102" t="s">
        <v>83</v>
      </c>
      <c r="BA1461" s="101">
        <f>_xll.qlInterestRateIndexFixingDate(Currency&amp;"ibor"&amp;Tenor,BB1461,Trigger)</f>
        <v>49597</v>
      </c>
      <c r="BB1461" s="101">
        <f>_xll.qlCalendarAdvance(Calendar,BB1460,AZ1461,"f",,Trigger)</f>
        <v>49599</v>
      </c>
      <c r="BC1461" s="101">
        <f>_xll.qlInterestRateIndexMaturity(Currency&amp;"ibor"&amp;Tenor,BB1461,Trigger)</f>
        <v>49782</v>
      </c>
      <c r="BD1461" s="246">
        <f>_xll.qlIndexFixing($AD$5,BA1461,TRUE,_xll.ohTrigger(Trigger,Trigger6M))</f>
        <v>1.9176809460509061E-2</v>
      </c>
      <c r="BE1461" s="246" t="e">
        <f>IFERROR(_xll.qlIndexFixing($BF$1,BA1461,,_xll.ohTrigger(Trigger,Trigger6M)),#N/A)</f>
        <v>#N/A</v>
      </c>
    </row>
    <row r="1462" spans="52:57" ht="11.25" customHeight="1" x14ac:dyDescent="0.25">
      <c r="AZ1462" s="102" t="s">
        <v>83</v>
      </c>
      <c r="BA1462" s="101">
        <f>_xll.qlInterestRateIndexFixingDate(Currency&amp;"ibor"&amp;Tenor,BB1462,Trigger)</f>
        <v>49604</v>
      </c>
      <c r="BB1462" s="101">
        <f>_xll.qlCalendarAdvance(Calendar,BB1461,AZ1462,"f",,Trigger)</f>
        <v>49606</v>
      </c>
      <c r="BC1462" s="101">
        <f>_xll.qlInterestRateIndexMaturity(Currency&amp;"ibor"&amp;Tenor,BB1462,Trigger)</f>
        <v>49789</v>
      </c>
      <c r="BD1462" s="246">
        <f>_xll.qlIndexFixing($AD$5,BA1462,TRUE,_xll.ohTrigger(Trigger,Trigger6M))</f>
        <v>1.9181944664970065E-2</v>
      </c>
      <c r="BE1462" s="246" t="e">
        <f>IFERROR(_xll.qlIndexFixing($BF$1,BA1462,,_xll.ohTrigger(Trigger,Trigger6M)),#N/A)</f>
        <v>#N/A</v>
      </c>
    </row>
    <row r="1463" spans="52:57" ht="11.25" customHeight="1" x14ac:dyDescent="0.25">
      <c r="AZ1463" s="102" t="s">
        <v>83</v>
      </c>
      <c r="BA1463" s="101">
        <f>_xll.qlInterestRateIndexFixingDate(Currency&amp;"ibor"&amp;Tenor,BB1463,Trigger)</f>
        <v>49611</v>
      </c>
      <c r="BB1463" s="101">
        <f>_xll.qlCalendarAdvance(Calendar,BB1462,AZ1463,"f",,Trigger)</f>
        <v>49613</v>
      </c>
      <c r="BC1463" s="101">
        <f>_xll.qlInterestRateIndexMaturity(Currency&amp;"ibor"&amp;Tenor,BB1463,Trigger)</f>
        <v>49795</v>
      </c>
      <c r="BD1463" s="246">
        <f>_xll.qlIndexFixing($AD$5,BA1463,TRUE,_xll.ohTrigger(Trigger,Trigger6M))</f>
        <v>1.9186203452599384E-2</v>
      </c>
      <c r="BE1463" s="246" t="e">
        <f>IFERROR(_xll.qlIndexFixing($BF$1,BA1463,,_xll.ohTrigger(Trigger,Trigger6M)),#N/A)</f>
        <v>#N/A</v>
      </c>
    </row>
    <row r="1464" spans="52:57" ht="11.25" customHeight="1" x14ac:dyDescent="0.25">
      <c r="AZ1464" s="102" t="s">
        <v>83</v>
      </c>
      <c r="BA1464" s="101">
        <f>_xll.qlInterestRateIndexFixingDate(Currency&amp;"ibor"&amp;Tenor,BB1464,Trigger)</f>
        <v>49618</v>
      </c>
      <c r="BB1464" s="101">
        <f>_xll.qlCalendarAdvance(Calendar,BB1463,AZ1464,"f",,Trigger)</f>
        <v>49620</v>
      </c>
      <c r="BC1464" s="101">
        <f>_xll.qlInterestRateIndexMaturity(Currency&amp;"ibor"&amp;Tenor,BB1464,Trigger)</f>
        <v>49802</v>
      </c>
      <c r="BD1464" s="246">
        <f>_xll.qlIndexFixing($AD$5,BA1464,TRUE,_xll.ohTrigger(Trigger,Trigger6M))</f>
        <v>1.9191338410270761E-2</v>
      </c>
      <c r="BE1464" s="246" t="e">
        <f>IFERROR(_xll.qlIndexFixing($BF$1,BA1464,,_xll.ohTrigger(Trigger,Trigger6M)),#N/A)</f>
        <v>#N/A</v>
      </c>
    </row>
    <row r="1465" spans="52:57" ht="11.25" customHeight="1" x14ac:dyDescent="0.25">
      <c r="AZ1465" s="102" t="s">
        <v>83</v>
      </c>
      <c r="BA1465" s="101">
        <f>_xll.qlInterestRateIndexFixingDate(Currency&amp;"ibor"&amp;Tenor,BB1465,Trigger)</f>
        <v>49625</v>
      </c>
      <c r="BB1465" s="101">
        <f>_xll.qlCalendarAdvance(Calendar,BB1464,AZ1465,"f",,Trigger)</f>
        <v>49627</v>
      </c>
      <c r="BC1465" s="101">
        <f>_xll.qlInterestRateIndexMaturity(Currency&amp;"ibor"&amp;Tenor,BB1465,Trigger)</f>
        <v>49809</v>
      </c>
      <c r="BD1465" s="246">
        <f>_xll.qlIndexFixing($AD$5,BA1465,TRUE,_xll.ohTrigger(Trigger,Trigger6M))</f>
        <v>1.9196473381144767E-2</v>
      </c>
      <c r="BE1465" s="246" t="e">
        <f>IFERROR(_xll.qlIndexFixing($BF$1,BA1465,,_xll.ohTrigger(Trigger,Trigger6M)),#N/A)</f>
        <v>#N/A</v>
      </c>
    </row>
    <row r="1466" spans="52:57" ht="11.25" customHeight="1" x14ac:dyDescent="0.25">
      <c r="AZ1466" s="102" t="s">
        <v>83</v>
      </c>
      <c r="BA1466" s="101">
        <f>_xll.qlInterestRateIndexFixingDate(Currency&amp;"ibor"&amp;Tenor,BB1466,Trigger)</f>
        <v>49632</v>
      </c>
      <c r="BB1466" s="101">
        <f>_xll.qlCalendarAdvance(Calendar,BB1465,AZ1466,"f",,Trigger)</f>
        <v>49634</v>
      </c>
      <c r="BC1466" s="101">
        <f>_xll.qlInterestRateIndexMaturity(Currency&amp;"ibor"&amp;Tenor,BB1466,Trigger)</f>
        <v>49816</v>
      </c>
      <c r="BD1466" s="246">
        <f>_xll.qlIndexFixing($AD$5,BA1466,TRUE,_xll.ohTrigger(Trigger,Trigger6M))</f>
        <v>1.9201608365221397E-2</v>
      </c>
      <c r="BE1466" s="246" t="e">
        <f>IFERROR(_xll.qlIndexFixing($BF$1,BA1466,,_xll.ohTrigger(Trigger,Trigger6M)),#N/A)</f>
        <v>#N/A</v>
      </c>
    </row>
    <row r="1467" spans="52:57" ht="11.25" customHeight="1" x14ac:dyDescent="0.25">
      <c r="AZ1467" s="102" t="s">
        <v>83</v>
      </c>
      <c r="BA1467" s="101">
        <f>_xll.qlInterestRateIndexFixingDate(Currency&amp;"ibor"&amp;Tenor,BB1467,Trigger)</f>
        <v>49639</v>
      </c>
      <c r="BB1467" s="101">
        <f>_xll.qlCalendarAdvance(Calendar,BB1466,AZ1467,"f",,Trigger)</f>
        <v>49641</v>
      </c>
      <c r="BC1467" s="101">
        <f>_xll.qlInterestRateIndexMaturity(Currency&amp;"ibor"&amp;Tenor,BB1467,Trigger)</f>
        <v>49823</v>
      </c>
      <c r="BD1467" s="246">
        <f>_xll.qlIndexFixing($AD$5,BA1467,TRUE,_xll.ohTrigger(Trigger,Trigger6M))</f>
        <v>1.9206743362499775E-2</v>
      </c>
      <c r="BE1467" s="246" t="e">
        <f>IFERROR(_xll.qlIndexFixing($BF$1,BA1467,,_xll.ohTrigger(Trigger,Trigger6M)),#N/A)</f>
        <v>#N/A</v>
      </c>
    </row>
    <row r="1468" spans="52:57" ht="11.25" customHeight="1" x14ac:dyDescent="0.25">
      <c r="AZ1468" s="102" t="s">
        <v>83</v>
      </c>
      <c r="BA1468" s="101">
        <f>_xll.qlInterestRateIndexFixingDate(Currency&amp;"ibor"&amp;Tenor,BB1468,Trigger)</f>
        <v>49646</v>
      </c>
      <c r="BB1468" s="101">
        <f>_xll.qlCalendarAdvance(Calendar,BB1467,AZ1468,"f",,Trigger)</f>
        <v>49648</v>
      </c>
      <c r="BC1468" s="101">
        <f>_xll.qlInterestRateIndexMaturity(Currency&amp;"ibor"&amp;Tenor,BB1468,Trigger)</f>
        <v>49831</v>
      </c>
      <c r="BD1468" s="246">
        <f>_xll.qlIndexFixing($AD$5,BA1468,TRUE,_xll.ohTrigger(Trigger,Trigger6M))</f>
        <v>1.9212756170524231E-2</v>
      </c>
      <c r="BE1468" s="246" t="e">
        <f>IFERROR(_xll.qlIndexFixing($BF$1,BA1468,,_xll.ohTrigger(Trigger,Trigger6M)),#N/A)</f>
        <v>#N/A</v>
      </c>
    </row>
    <row r="1469" spans="52:57" ht="11.25" customHeight="1" x14ac:dyDescent="0.25">
      <c r="AZ1469" s="102" t="s">
        <v>83</v>
      </c>
      <c r="BA1469" s="101">
        <f>_xll.qlInterestRateIndexFixingDate(Currency&amp;"ibor"&amp;Tenor,BB1469,Trigger)</f>
        <v>49653</v>
      </c>
      <c r="BB1469" s="101">
        <f>_xll.qlCalendarAdvance(Calendar,BB1468,AZ1469,"f",,Trigger)</f>
        <v>49655</v>
      </c>
      <c r="BC1469" s="101">
        <f>_xll.qlInterestRateIndexMaturity(Currency&amp;"ibor"&amp;Tenor,BB1469,Trigger)</f>
        <v>49838</v>
      </c>
      <c r="BD1469" s="246">
        <f>_xll.qlIndexFixing($AD$5,BA1469,TRUE,_xll.ohTrigger(Trigger,Trigger6M))</f>
        <v>1.9217891467914614E-2</v>
      </c>
      <c r="BE1469" s="246" t="e">
        <f>IFERROR(_xll.qlIndexFixing($BF$1,BA1469,,_xll.ohTrigger(Trigger,Trigger6M)),#N/A)</f>
        <v>#N/A</v>
      </c>
    </row>
    <row r="1470" spans="52:57" ht="11.25" customHeight="1" x14ac:dyDescent="0.25">
      <c r="AZ1470" s="102" t="s">
        <v>83</v>
      </c>
      <c r="BA1470" s="101">
        <f>_xll.qlInterestRateIndexFixingDate(Currency&amp;"ibor"&amp;Tenor,BB1470,Trigger)</f>
        <v>49660</v>
      </c>
      <c r="BB1470" s="101">
        <f>_xll.qlCalendarAdvance(Calendar,BB1469,AZ1470,"f",,Trigger)</f>
        <v>49662</v>
      </c>
      <c r="BC1470" s="101">
        <f>_xll.qlInterestRateIndexMaturity(Currency&amp;"ibor"&amp;Tenor,BB1470,Trigger)</f>
        <v>49845</v>
      </c>
      <c r="BD1470" s="246">
        <f>_xll.qlIndexFixing($AD$5,BA1470,TRUE,_xll.ohTrigger(Trigger,Trigger6M))</f>
        <v>1.9223026778581374E-2</v>
      </c>
      <c r="BE1470" s="246" t="e">
        <f>IFERROR(_xll.qlIndexFixing($BF$1,BA1470,,_xll.ohTrigger(Trigger,Trigger6M)),#N/A)</f>
        <v>#N/A</v>
      </c>
    </row>
    <row r="1471" spans="52:57" ht="11.25" customHeight="1" x14ac:dyDescent="0.25">
      <c r="AZ1471" s="102" t="s">
        <v>83</v>
      </c>
      <c r="BA1471" s="101">
        <f>_xll.qlInterestRateIndexFixingDate(Currency&amp;"ibor"&amp;Tenor,BB1471,Trigger)</f>
        <v>49664</v>
      </c>
      <c r="BB1471" s="101">
        <f>_xll.qlCalendarAdvance(Calendar,BB1470,AZ1471,"f",,Trigger)</f>
        <v>49670</v>
      </c>
      <c r="BC1471" s="101">
        <f>_xll.qlInterestRateIndexMaturity(Currency&amp;"ibor"&amp;Tenor,BB1471,Trigger)</f>
        <v>49853</v>
      </c>
      <c r="BD1471" s="246">
        <f>_xll.qlIndexFixing($AD$5,BA1471,TRUE,_xll.ohTrigger(Trigger,Trigger6M))</f>
        <v>1.9228895721313394E-2</v>
      </c>
      <c r="BE1471" s="246" t="e">
        <f>IFERROR(_xll.qlIndexFixing($BF$1,BA1471,,_xll.ohTrigger(Trigger,Trigger6M)),#N/A)</f>
        <v>#N/A</v>
      </c>
    </row>
    <row r="1472" spans="52:57" ht="11.25" customHeight="1" x14ac:dyDescent="0.25">
      <c r="AZ1472" s="102" t="s">
        <v>83</v>
      </c>
      <c r="BA1472" s="101">
        <f>_xll.qlInterestRateIndexFixingDate(Currency&amp;"ibor"&amp;Tenor,BB1472,Trigger)</f>
        <v>49674</v>
      </c>
      <c r="BB1472" s="101">
        <f>_xll.qlCalendarAdvance(Calendar,BB1471,AZ1472,"f",,Trigger)</f>
        <v>49677</v>
      </c>
      <c r="BC1472" s="101">
        <f>_xll.qlInterestRateIndexMaturity(Currency&amp;"ibor"&amp;Tenor,BB1472,Trigger)</f>
        <v>49859</v>
      </c>
      <c r="BD1472" s="246">
        <f>_xll.qlIndexFixing($AD$5,BA1472,TRUE,_xll.ohTrigger(Trigger,Trigger6M))</f>
        <v>1.9233152128478644E-2</v>
      </c>
      <c r="BE1472" s="246" t="e">
        <f>IFERROR(_xll.qlIndexFixing($BF$1,BA1472,,_xll.ohTrigger(Trigger,Trigger6M)),#N/A)</f>
        <v>#N/A</v>
      </c>
    </row>
    <row r="1473" spans="52:57" ht="11.25" customHeight="1" x14ac:dyDescent="0.25">
      <c r="AZ1473" s="102" t="s">
        <v>83</v>
      </c>
      <c r="BA1473" s="101">
        <f>_xll.qlInterestRateIndexFixingDate(Currency&amp;"ibor"&amp;Tenor,BB1473,Trigger)</f>
        <v>49682</v>
      </c>
      <c r="BB1473" s="101">
        <f>_xll.qlCalendarAdvance(Calendar,BB1472,AZ1473,"f",,Trigger)</f>
        <v>49684</v>
      </c>
      <c r="BC1473" s="101">
        <f>_xll.qlInterestRateIndexMaturity(Currency&amp;"ibor"&amp;Tenor,BB1473,Trigger)</f>
        <v>49866</v>
      </c>
      <c r="BD1473" s="246">
        <f>_xll.qlIndexFixing($AD$5,BA1473,TRUE,_xll.ohTrigger(Trigger,Trigger6M))</f>
        <v>1.9238287206858742E-2</v>
      </c>
      <c r="BE1473" s="246" t="e">
        <f>IFERROR(_xll.qlIndexFixing($BF$1,BA1473,,_xll.ohTrigger(Trigger,Trigger6M)),#N/A)</f>
        <v>#N/A</v>
      </c>
    </row>
    <row r="1474" spans="52:57" ht="11.25" customHeight="1" x14ac:dyDescent="0.25">
      <c r="AZ1474" s="102" t="s">
        <v>83</v>
      </c>
      <c r="BA1474" s="101">
        <f>_xll.qlInterestRateIndexFixingDate(Currency&amp;"ibor"&amp;Tenor,BB1474,Trigger)</f>
        <v>49689</v>
      </c>
      <c r="BB1474" s="101">
        <f>_xll.qlCalendarAdvance(Calendar,BB1473,AZ1474,"f",,Trigger)</f>
        <v>49691</v>
      </c>
      <c r="BC1474" s="101">
        <f>_xll.qlInterestRateIndexMaturity(Currency&amp;"ibor"&amp;Tenor,BB1474,Trigger)</f>
        <v>49873</v>
      </c>
      <c r="BD1474" s="246">
        <f>_xll.qlIndexFixing($AD$5,BA1474,TRUE,_xll.ohTrigger(Trigger,Trigger6M))</f>
        <v>1.9243422298441025E-2</v>
      </c>
      <c r="BE1474" s="246" t="e">
        <f>IFERROR(_xll.qlIndexFixing($BF$1,BA1474,,_xll.ohTrigger(Trigger,Trigger6M)),#N/A)</f>
        <v>#N/A</v>
      </c>
    </row>
    <row r="1475" spans="52:57" ht="11.25" customHeight="1" x14ac:dyDescent="0.25">
      <c r="AZ1475" s="102" t="s">
        <v>83</v>
      </c>
      <c r="BA1475" s="101">
        <f>_xll.qlInterestRateIndexFixingDate(Currency&amp;"ibor"&amp;Tenor,BB1475,Trigger)</f>
        <v>49696</v>
      </c>
      <c r="BB1475" s="101">
        <f>_xll.qlCalendarAdvance(Calendar,BB1474,AZ1475,"f",,Trigger)</f>
        <v>49698</v>
      </c>
      <c r="BC1475" s="101">
        <f>_xll.qlInterestRateIndexMaturity(Currency&amp;"ibor"&amp;Tenor,BB1475,Trigger)</f>
        <v>49880</v>
      </c>
      <c r="BD1475" s="246">
        <f>_xll.qlIndexFixing($AD$5,BA1475,TRUE,_xll.ohTrigger(Trigger,Trigger6M))</f>
        <v>1.9248557403226372E-2</v>
      </c>
      <c r="BE1475" s="246" t="e">
        <f>IFERROR(_xll.qlIndexFixing($BF$1,BA1475,,_xll.ohTrigger(Trigger,Trigger6M)),#N/A)</f>
        <v>#N/A</v>
      </c>
    </row>
    <row r="1476" spans="52:57" ht="11.25" customHeight="1" x14ac:dyDescent="0.25">
      <c r="AZ1476" s="102" t="s">
        <v>83</v>
      </c>
      <c r="BA1476" s="101">
        <f>_xll.qlInterestRateIndexFixingDate(Currency&amp;"ibor"&amp;Tenor,BB1476,Trigger)</f>
        <v>49703</v>
      </c>
      <c r="BB1476" s="101">
        <f>_xll.qlCalendarAdvance(Calendar,BB1475,AZ1476,"f",,Trigger)</f>
        <v>49705</v>
      </c>
      <c r="BC1476" s="101">
        <f>_xll.qlInterestRateIndexMaturity(Currency&amp;"ibor"&amp;Tenor,BB1476,Trigger)</f>
        <v>49887</v>
      </c>
      <c r="BD1476" s="246">
        <f>_xll.qlIndexFixing($AD$5,BA1476,TRUE,_xll.ohTrigger(Trigger,Trigger6M))</f>
        <v>1.9217188279505363E-2</v>
      </c>
      <c r="BE1476" s="246" t="e">
        <f>IFERROR(_xll.qlIndexFixing($BF$1,BA1476,,_xll.ohTrigger(Trigger,Trigger6M)),#N/A)</f>
        <v>#N/A</v>
      </c>
    </row>
    <row r="1477" spans="52:57" ht="11.25" customHeight="1" x14ac:dyDescent="0.25">
      <c r="AZ1477" s="102" t="s">
        <v>83</v>
      </c>
      <c r="BA1477" s="101">
        <f>_xll.qlInterestRateIndexFixingDate(Currency&amp;"ibor"&amp;Tenor,BB1477,Trigger)</f>
        <v>49710</v>
      </c>
      <c r="BB1477" s="101">
        <f>_xll.qlCalendarAdvance(Calendar,BB1476,AZ1477,"f",,Trigger)</f>
        <v>49712</v>
      </c>
      <c r="BC1477" s="101">
        <f>_xll.qlInterestRateIndexMaturity(Currency&amp;"ibor"&amp;Tenor,BB1477,Trigger)</f>
        <v>49894</v>
      </c>
      <c r="BD1477" s="246">
        <f>_xll.qlIndexFixing($AD$5,BA1477,TRUE,_xll.ohTrigger(Trigger,Trigger6M))</f>
        <v>1.9185753105931732E-2</v>
      </c>
      <c r="BE1477" s="246" t="e">
        <f>IFERROR(_xll.qlIndexFixing($BF$1,BA1477,,_xll.ohTrigger(Trigger,Trigger6M)),#N/A)</f>
        <v>#N/A</v>
      </c>
    </row>
    <row r="1478" spans="52:57" ht="11.25" customHeight="1" x14ac:dyDescent="0.25">
      <c r="AZ1478" s="102" t="s">
        <v>83</v>
      </c>
      <c r="BA1478" s="101">
        <f>_xll.qlInterestRateIndexFixingDate(Currency&amp;"ibor"&amp;Tenor,BB1478,Trigger)</f>
        <v>49717</v>
      </c>
      <c r="BB1478" s="101">
        <f>_xll.qlCalendarAdvance(Calendar,BB1477,AZ1478,"f",,Trigger)</f>
        <v>49719</v>
      </c>
      <c r="BC1478" s="101">
        <f>_xll.qlInterestRateIndexMaturity(Currency&amp;"ibor"&amp;Tenor,BB1478,Trigger)</f>
        <v>49901</v>
      </c>
      <c r="BD1478" s="246">
        <f>_xll.qlIndexFixing($AD$5,BA1478,TRUE,_xll.ohTrigger(Trigger,Trigger6M))</f>
        <v>1.915425188563924E-2</v>
      </c>
      <c r="BE1478" s="246" t="e">
        <f>IFERROR(_xll.qlIndexFixing($BF$1,BA1478,,_xll.ohTrigger(Trigger,Trigger6M)),#N/A)</f>
        <v>#N/A</v>
      </c>
    </row>
    <row r="1479" spans="52:57" ht="11.25" customHeight="1" x14ac:dyDescent="0.25">
      <c r="AZ1479" s="102" t="s">
        <v>83</v>
      </c>
      <c r="BA1479" s="101">
        <f>_xll.qlInterestRateIndexFixingDate(Currency&amp;"ibor"&amp;Tenor,BB1479,Trigger)</f>
        <v>49724</v>
      </c>
      <c r="BB1479" s="101">
        <f>_xll.qlCalendarAdvance(Calendar,BB1478,AZ1479,"f",,Trigger)</f>
        <v>49726</v>
      </c>
      <c r="BC1479" s="101">
        <f>_xll.qlInterestRateIndexMaturity(Currency&amp;"ibor"&amp;Tenor,BB1479,Trigger)</f>
        <v>49908</v>
      </c>
      <c r="BD1479" s="246">
        <f>_xll.qlIndexFixing($AD$5,BA1479,TRUE,_xll.ohTrigger(Trigger,Trigger6M))</f>
        <v>1.9122684621769106E-2</v>
      </c>
      <c r="BE1479" s="246" t="e">
        <f>IFERROR(_xll.qlIndexFixing($BF$1,BA1479,,_xll.ohTrigger(Trigger,Trigger6M)),#N/A)</f>
        <v>#N/A</v>
      </c>
    </row>
    <row r="1480" spans="52:57" ht="11.25" customHeight="1" x14ac:dyDescent="0.25">
      <c r="AZ1480" s="102" t="s">
        <v>83</v>
      </c>
      <c r="BA1480" s="101">
        <f>_xll.qlInterestRateIndexFixingDate(Currency&amp;"ibor"&amp;Tenor,BB1480,Trigger)</f>
        <v>49731</v>
      </c>
      <c r="BB1480" s="101">
        <f>_xll.qlCalendarAdvance(Calendar,BB1479,AZ1480,"f",,Trigger)</f>
        <v>49733</v>
      </c>
      <c r="BC1480" s="101">
        <f>_xll.qlInterestRateIndexMaturity(Currency&amp;"ibor"&amp;Tenor,BB1480,Trigger)</f>
        <v>49915</v>
      </c>
      <c r="BD1480" s="246">
        <f>_xll.qlIndexFixing($AD$5,BA1480,TRUE,_xll.ohTrigger(Trigger,Trigger6M))</f>
        <v>1.9091051317469146E-2</v>
      </c>
      <c r="BE1480" s="246" t="e">
        <f>IFERROR(_xll.qlIndexFixing($BF$1,BA1480,,_xll.ohTrigger(Trigger,Trigger6M)),#N/A)</f>
        <v>#N/A</v>
      </c>
    </row>
    <row r="1481" spans="52:57" ht="11.25" customHeight="1" x14ac:dyDescent="0.25">
      <c r="AZ1481" s="102" t="s">
        <v>83</v>
      </c>
      <c r="BA1481" s="101">
        <f>_xll.qlInterestRateIndexFixingDate(Currency&amp;"ibor"&amp;Tenor,BB1481,Trigger)</f>
        <v>49738</v>
      </c>
      <c r="BB1481" s="101">
        <f>_xll.qlCalendarAdvance(Calendar,BB1480,AZ1481,"f",,Trigger)</f>
        <v>49740</v>
      </c>
      <c r="BC1481" s="101">
        <f>_xll.qlInterestRateIndexMaturity(Currency&amp;"ibor"&amp;Tenor,BB1481,Trigger)</f>
        <v>49926</v>
      </c>
      <c r="BD1481" s="246">
        <f>_xll.qlIndexFixing($AD$5,BA1481,TRUE,_xll.ohTrigger(Trigger,Trigger6M))</f>
        <v>1.9046934665844846E-2</v>
      </c>
      <c r="BE1481" s="246" t="e">
        <f>IFERROR(_xll.qlIndexFixing($BF$1,BA1481,,_xll.ohTrigger(Trigger,Trigger6M)),#N/A)</f>
        <v>#N/A</v>
      </c>
    </row>
    <row r="1482" spans="52:57" ht="11.25" customHeight="1" x14ac:dyDescent="0.25">
      <c r="AZ1482" s="102" t="s">
        <v>83</v>
      </c>
      <c r="BA1482" s="101">
        <f>_xll.qlInterestRateIndexFixingDate(Currency&amp;"ibor"&amp;Tenor,BB1482,Trigger)</f>
        <v>49745</v>
      </c>
      <c r="BB1482" s="101">
        <f>_xll.qlCalendarAdvance(Calendar,BB1481,AZ1482,"f",,Trigger)</f>
        <v>49747</v>
      </c>
      <c r="BC1482" s="101">
        <f>_xll.qlInterestRateIndexMaturity(Currency&amp;"ibor"&amp;Tenor,BB1482,Trigger)</f>
        <v>49933</v>
      </c>
      <c r="BD1482" s="246">
        <f>_xll.qlIndexFixing($AD$5,BA1482,TRUE,_xll.ohTrigger(Trigger,Trigger6M))</f>
        <v>1.9015919326078278E-2</v>
      </c>
      <c r="BE1482" s="246" t="e">
        <f>IFERROR(_xll.qlIndexFixing($BF$1,BA1482,,_xll.ohTrigger(Trigger,Trigger6M)),#N/A)</f>
        <v>#N/A</v>
      </c>
    </row>
    <row r="1483" spans="52:57" ht="11.25" customHeight="1" x14ac:dyDescent="0.25">
      <c r="AZ1483" s="102" t="s">
        <v>83</v>
      </c>
      <c r="BA1483" s="101">
        <f>_xll.qlInterestRateIndexFixingDate(Currency&amp;"ibor"&amp;Tenor,BB1483,Trigger)</f>
        <v>49752</v>
      </c>
      <c r="BB1483" s="101">
        <f>_xll.qlCalendarAdvance(Calendar,BB1482,AZ1483,"f",,Trigger)</f>
        <v>49754</v>
      </c>
      <c r="BC1483" s="101">
        <f>_xll.qlInterestRateIndexMaturity(Currency&amp;"ibor"&amp;Tenor,BB1483,Trigger)</f>
        <v>49940</v>
      </c>
      <c r="BD1483" s="246">
        <f>_xll.qlIndexFixing($AD$5,BA1483,TRUE,_xll.ohTrigger(Trigger,Trigger6M))</f>
        <v>1.8984839359909415E-2</v>
      </c>
      <c r="BE1483" s="246" t="e">
        <f>IFERROR(_xll.qlIndexFixing($BF$1,BA1483,,_xll.ohTrigger(Trigger,Trigger6M)),#N/A)</f>
        <v>#N/A</v>
      </c>
    </row>
    <row r="1484" spans="52:57" ht="11.25" customHeight="1" x14ac:dyDescent="0.25">
      <c r="AZ1484" s="102" t="s">
        <v>83</v>
      </c>
      <c r="BA1484" s="101">
        <f>_xll.qlInterestRateIndexFixingDate(Currency&amp;"ibor"&amp;Tenor,BB1484,Trigger)</f>
        <v>49759</v>
      </c>
      <c r="BB1484" s="101">
        <f>_xll.qlCalendarAdvance(Calendar,BB1483,AZ1484,"f",,Trigger)</f>
        <v>49761</v>
      </c>
      <c r="BC1484" s="101">
        <f>_xll.qlInterestRateIndexMaturity(Currency&amp;"ibor"&amp;Tenor,BB1484,Trigger)</f>
        <v>49947</v>
      </c>
      <c r="BD1484" s="246">
        <f>_xll.qlIndexFixing($AD$5,BA1484,TRUE,_xll.ohTrigger(Trigger,Trigger6M))</f>
        <v>1.8953694770437714E-2</v>
      </c>
      <c r="BE1484" s="246" t="e">
        <f>IFERROR(_xll.qlIndexFixing($BF$1,BA1484,,_xll.ohTrigger(Trigger,Trigger6M)),#N/A)</f>
        <v>#N/A</v>
      </c>
    </row>
    <row r="1485" spans="52:57" ht="11.25" customHeight="1" x14ac:dyDescent="0.25">
      <c r="AZ1485" s="102" t="s">
        <v>83</v>
      </c>
      <c r="BA1485" s="101">
        <f>_xll.qlInterestRateIndexFixingDate(Currency&amp;"ibor"&amp;Tenor,BB1485,Trigger)</f>
        <v>49766</v>
      </c>
      <c r="BB1485" s="101">
        <f>_xll.qlCalendarAdvance(Calendar,BB1484,AZ1485,"f",,Trigger)</f>
        <v>49768</v>
      </c>
      <c r="BC1485" s="101">
        <f>_xll.qlInterestRateIndexMaturity(Currency&amp;"ibor"&amp;Tenor,BB1485,Trigger)</f>
        <v>49951</v>
      </c>
      <c r="BD1485" s="246">
        <f>_xll.qlIndexFixing($AD$5,BA1485,TRUE,_xll.ohTrigger(Trigger,Trigger6M))</f>
        <v>1.8929491855142908E-2</v>
      </c>
      <c r="BE1485" s="246" t="e">
        <f>IFERROR(_xll.qlIndexFixing($BF$1,BA1485,,_xll.ohTrigger(Trigger,Trigger6M)),#N/A)</f>
        <v>#N/A</v>
      </c>
    </row>
    <row r="1486" spans="52:57" ht="11.25" customHeight="1" x14ac:dyDescent="0.25">
      <c r="AZ1486" s="102" t="s">
        <v>83</v>
      </c>
      <c r="BA1486" s="101">
        <f>_xll.qlInterestRateIndexFixingDate(Currency&amp;"ibor"&amp;Tenor,BB1486,Trigger)</f>
        <v>49773</v>
      </c>
      <c r="BB1486" s="101">
        <f>_xll.qlCalendarAdvance(Calendar,BB1485,AZ1486,"f",,Trigger)</f>
        <v>49775</v>
      </c>
      <c r="BC1486" s="101">
        <f>_xll.qlInterestRateIndexMaturity(Currency&amp;"ibor"&amp;Tenor,BB1486,Trigger)</f>
        <v>49958</v>
      </c>
      <c r="BD1486" s="246">
        <f>_xll.qlIndexFixing($AD$5,BA1486,TRUE,_xll.ohTrigger(Trigger,Trigger6M))</f>
        <v>1.8897654382425712E-2</v>
      </c>
      <c r="BE1486" s="246" t="e">
        <f>IFERROR(_xll.qlIndexFixing($BF$1,BA1486,,_xll.ohTrigger(Trigger,Trigger6M)),#N/A)</f>
        <v>#N/A</v>
      </c>
    </row>
    <row r="1487" spans="52:57" ht="11.25" customHeight="1" x14ac:dyDescent="0.25">
      <c r="AZ1487" s="102" t="s">
        <v>83</v>
      </c>
      <c r="BA1487" s="101">
        <f>_xll.qlInterestRateIndexFixingDate(Currency&amp;"ibor"&amp;Tenor,BB1487,Trigger)</f>
        <v>49780</v>
      </c>
      <c r="BB1487" s="101">
        <f>_xll.qlCalendarAdvance(Calendar,BB1486,AZ1487,"f",,Trigger)</f>
        <v>49782</v>
      </c>
      <c r="BC1487" s="101">
        <f>_xll.qlInterestRateIndexMaturity(Currency&amp;"ibor"&amp;Tenor,BB1487,Trigger)</f>
        <v>49965</v>
      </c>
      <c r="BD1487" s="246">
        <f>_xll.qlIndexFixing($AD$5,BA1487,TRUE,_xll.ohTrigger(Trigger,Trigger6M))</f>
        <v>1.8865751248310015E-2</v>
      </c>
      <c r="BE1487" s="246" t="e">
        <f>IFERROR(_xll.qlIndexFixing($BF$1,BA1487,,_xll.ohTrigger(Trigger,Trigger6M)),#N/A)</f>
        <v>#N/A</v>
      </c>
    </row>
    <row r="1488" spans="52:57" ht="11.25" customHeight="1" x14ac:dyDescent="0.25">
      <c r="AZ1488" s="102" t="s">
        <v>83</v>
      </c>
      <c r="BA1488" s="101">
        <f>_xll.qlInterestRateIndexFixingDate(Currency&amp;"ibor"&amp;Tenor,BB1488,Trigger)</f>
        <v>49787</v>
      </c>
      <c r="BB1488" s="101">
        <f>_xll.qlCalendarAdvance(Calendar,BB1487,AZ1488,"f",,Trigger)</f>
        <v>49789</v>
      </c>
      <c r="BC1488" s="101">
        <f>_xll.qlInterestRateIndexMaturity(Currency&amp;"ibor"&amp;Tenor,BB1488,Trigger)</f>
        <v>49972</v>
      </c>
      <c r="BD1488" s="246">
        <f>_xll.qlIndexFixing($AD$5,BA1488,TRUE,_xll.ohTrigger(Trigger,Trigger6M))</f>
        <v>1.8833782455975782E-2</v>
      </c>
      <c r="BE1488" s="246" t="e">
        <f>IFERROR(_xll.qlIndexFixing($BF$1,BA1488,,_xll.ohTrigger(Trigger,Trigger6M)),#N/A)</f>
        <v>#N/A</v>
      </c>
    </row>
    <row r="1489" spans="52:57" ht="11.25" customHeight="1" x14ac:dyDescent="0.25">
      <c r="AZ1489" s="102" t="s">
        <v>83</v>
      </c>
      <c r="BA1489" s="101">
        <f>_xll.qlInterestRateIndexFixingDate(Currency&amp;"ibor"&amp;Tenor,BB1489,Trigger)</f>
        <v>49794</v>
      </c>
      <c r="BB1489" s="101">
        <f>_xll.qlCalendarAdvance(Calendar,BB1488,AZ1489,"f",,Trigger)</f>
        <v>49797</v>
      </c>
      <c r="BC1489" s="101">
        <f>_xll.qlInterestRateIndexMaturity(Currency&amp;"ibor"&amp;Tenor,BB1489,Trigger)</f>
        <v>49982</v>
      </c>
      <c r="BD1489" s="246">
        <f>_xll.qlIndexFixing($AD$5,BA1489,TRUE,_xll.ohTrigger(Trigger,Trigger6M))</f>
        <v>1.8794032186984798E-2</v>
      </c>
      <c r="BE1489" s="246" t="e">
        <f>IFERROR(_xll.qlIndexFixing($BF$1,BA1489,,_xll.ohTrigger(Trigger,Trigger6M)),#N/A)</f>
        <v>#N/A</v>
      </c>
    </row>
    <row r="1490" spans="52:57" ht="11.25" customHeight="1" x14ac:dyDescent="0.25">
      <c r="AZ1490" s="102" t="s">
        <v>83</v>
      </c>
      <c r="BA1490" s="101">
        <f>_xll.qlInterestRateIndexFixingDate(Currency&amp;"ibor"&amp;Tenor,BB1490,Trigger)</f>
        <v>49802</v>
      </c>
      <c r="BB1490" s="101">
        <f>_xll.qlCalendarAdvance(Calendar,BB1489,AZ1490,"f",,Trigger)</f>
        <v>49804</v>
      </c>
      <c r="BC1490" s="101">
        <f>_xll.qlInterestRateIndexMaturity(Currency&amp;"ibor"&amp;Tenor,BB1490,Trigger)</f>
        <v>49989</v>
      </c>
      <c r="BD1490" s="246">
        <f>_xll.qlIndexFixing($AD$5,BA1490,TRUE,_xll.ohTrigger(Trigger,Trigger6M))</f>
        <v>1.8762303410883627E-2</v>
      </c>
      <c r="BE1490" s="246" t="e">
        <f>IFERROR(_xll.qlIndexFixing($BF$1,BA1490,,_xll.ohTrigger(Trigger,Trigger6M)),#N/A)</f>
        <v>#N/A</v>
      </c>
    </row>
    <row r="1491" spans="52:57" ht="11.25" customHeight="1" x14ac:dyDescent="0.25">
      <c r="AZ1491" s="102" t="s">
        <v>83</v>
      </c>
      <c r="BA1491" s="101">
        <f>_xll.qlInterestRateIndexFixingDate(Currency&amp;"ibor"&amp;Tenor,BB1491,Trigger)</f>
        <v>49809</v>
      </c>
      <c r="BB1491" s="101">
        <f>_xll.qlCalendarAdvance(Calendar,BB1490,AZ1491,"f",,Trigger)</f>
        <v>49811</v>
      </c>
      <c r="BC1491" s="101">
        <f>_xll.qlInterestRateIndexMaturity(Currency&amp;"ibor"&amp;Tenor,BB1491,Trigger)</f>
        <v>49996</v>
      </c>
      <c r="BD1491" s="246">
        <f>_xll.qlIndexFixing($AD$5,BA1491,TRUE,_xll.ohTrigger(Trigger,Trigger6M))</f>
        <v>1.873050968850707E-2</v>
      </c>
      <c r="BE1491" s="246" t="e">
        <f>IFERROR(_xll.qlIndexFixing($BF$1,BA1491,,_xll.ohTrigger(Trigger,Trigger6M)),#N/A)</f>
        <v>#N/A</v>
      </c>
    </row>
    <row r="1492" spans="52:57" ht="11.25" customHeight="1" x14ac:dyDescent="0.25">
      <c r="AZ1492" s="102" t="s">
        <v>83</v>
      </c>
      <c r="BA1492" s="101">
        <f>_xll.qlInterestRateIndexFixingDate(Currency&amp;"ibor"&amp;Tenor,BB1492,Trigger)</f>
        <v>49816</v>
      </c>
      <c r="BB1492" s="101">
        <f>_xll.qlCalendarAdvance(Calendar,BB1491,AZ1492,"f",,Trigger)</f>
        <v>49818</v>
      </c>
      <c r="BC1492" s="101">
        <f>_xll.qlInterestRateIndexMaturity(Currency&amp;"ibor"&amp;Tenor,BB1492,Trigger)</f>
        <v>50003</v>
      </c>
      <c r="BD1492" s="246">
        <f>_xll.qlIndexFixing($AD$5,BA1492,TRUE,_xll.ohTrigger(Trigger,Trigger6M))</f>
        <v>1.8698651023024485E-2</v>
      </c>
      <c r="BE1492" s="246" t="e">
        <f>IFERROR(_xll.qlIndexFixing($BF$1,BA1492,,_xll.ohTrigger(Trigger,Trigger6M)),#N/A)</f>
        <v>#N/A</v>
      </c>
    </row>
    <row r="1493" spans="52:57" ht="11.25" customHeight="1" x14ac:dyDescent="0.25">
      <c r="AZ1493" s="102" t="s">
        <v>83</v>
      </c>
      <c r="BA1493" s="101">
        <f>_xll.qlInterestRateIndexFixingDate(Currency&amp;"ibor"&amp;Tenor,BB1493,Trigger)</f>
        <v>49823</v>
      </c>
      <c r="BB1493" s="101">
        <f>_xll.qlCalendarAdvance(Calendar,BB1492,AZ1493,"f",,Trigger)</f>
        <v>49825</v>
      </c>
      <c r="BC1493" s="101">
        <f>_xll.qlInterestRateIndexMaturity(Currency&amp;"ibor"&amp;Tenor,BB1493,Trigger)</f>
        <v>50007</v>
      </c>
      <c r="BD1493" s="246">
        <f>_xll.qlIndexFixing($AD$5,BA1493,TRUE,_xll.ohTrigger(Trigger,Trigger6M))</f>
        <v>1.8669163090238895E-2</v>
      </c>
      <c r="BE1493" s="246" t="e">
        <f>IFERROR(_xll.qlIndexFixing($BF$1,BA1493,,_xll.ohTrigger(Trigger,Trigger6M)),#N/A)</f>
        <v>#N/A</v>
      </c>
    </row>
    <row r="1494" spans="52:57" ht="11.25" customHeight="1" x14ac:dyDescent="0.25">
      <c r="AZ1494" s="102" t="s">
        <v>83</v>
      </c>
      <c r="BA1494" s="101">
        <f>_xll.qlInterestRateIndexFixingDate(Currency&amp;"ibor"&amp;Tenor,BB1494,Trigger)</f>
        <v>49830</v>
      </c>
      <c r="BB1494" s="101">
        <f>_xll.qlCalendarAdvance(Calendar,BB1493,AZ1494,"f",,Trigger)</f>
        <v>49832</v>
      </c>
      <c r="BC1494" s="101">
        <f>_xll.qlInterestRateIndexMaturity(Currency&amp;"ibor"&amp;Tenor,BB1494,Trigger)</f>
        <v>50017</v>
      </c>
      <c r="BD1494" s="246">
        <f>_xll.qlIndexFixing($AD$5,BA1494,TRUE,_xll.ohTrigger(Trigger,Trigger6M))</f>
        <v>1.8634738875453655E-2</v>
      </c>
      <c r="BE1494" s="246" t="e">
        <f>IFERROR(_xll.qlIndexFixing($BF$1,BA1494,,_xll.ohTrigger(Trigger,Trigger6M)),#N/A)</f>
        <v>#N/A</v>
      </c>
    </row>
    <row r="1495" spans="52:57" ht="11.25" customHeight="1" x14ac:dyDescent="0.25">
      <c r="AZ1495" s="102" t="s">
        <v>83</v>
      </c>
      <c r="BA1495" s="101">
        <f>_xll.qlInterestRateIndexFixingDate(Currency&amp;"ibor"&amp;Tenor,BB1495,Trigger)</f>
        <v>49837</v>
      </c>
      <c r="BB1495" s="101">
        <f>_xll.qlCalendarAdvance(Calendar,BB1494,AZ1495,"f",,Trigger)</f>
        <v>49839</v>
      </c>
      <c r="BC1495" s="101">
        <f>_xll.qlInterestRateIndexMaturity(Currency&amp;"ibor"&amp;Tenor,BB1495,Trigger)</f>
        <v>50024</v>
      </c>
      <c r="BD1495" s="246">
        <f>_xll.qlIndexFixing($AD$5,BA1495,TRUE,_xll.ohTrigger(Trigger,Trigger6M))</f>
        <v>1.8602685399736963E-2</v>
      </c>
      <c r="BE1495" s="246" t="e">
        <f>IFERROR(_xll.qlIndexFixing($BF$1,BA1495,,_xll.ohTrigger(Trigger,Trigger6M)),#N/A)</f>
        <v>#N/A</v>
      </c>
    </row>
    <row r="1496" spans="52:57" ht="11.25" customHeight="1" x14ac:dyDescent="0.25">
      <c r="AZ1496" s="102" t="s">
        <v>83</v>
      </c>
      <c r="BA1496" s="101">
        <f>_xll.qlInterestRateIndexFixingDate(Currency&amp;"ibor"&amp;Tenor,BB1496,Trigger)</f>
        <v>49844</v>
      </c>
      <c r="BB1496" s="101">
        <f>_xll.qlCalendarAdvance(Calendar,BB1495,AZ1496,"f",,Trigger)</f>
        <v>49846</v>
      </c>
      <c r="BC1496" s="101">
        <f>_xll.qlInterestRateIndexMaturity(Currency&amp;"ibor"&amp;Tenor,BB1496,Trigger)</f>
        <v>50031</v>
      </c>
      <c r="BD1496" s="246">
        <f>_xll.qlIndexFixing($AD$5,BA1496,TRUE,_xll.ohTrigger(Trigger,Trigger6M))</f>
        <v>1.8570566993656484E-2</v>
      </c>
      <c r="BE1496" s="246" t="e">
        <f>IFERROR(_xll.qlIndexFixing($BF$1,BA1496,,_xll.ohTrigger(Trigger,Trigger6M)),#N/A)</f>
        <v>#N/A</v>
      </c>
    </row>
    <row r="1497" spans="52:57" ht="11.25" customHeight="1" x14ac:dyDescent="0.25">
      <c r="AZ1497" s="102" t="s">
        <v>83</v>
      </c>
      <c r="BA1497" s="101">
        <f>_xll.qlInterestRateIndexFixingDate(Currency&amp;"ibor"&amp;Tenor,BB1497,Trigger)</f>
        <v>49851</v>
      </c>
      <c r="BB1497" s="101">
        <f>_xll.qlCalendarAdvance(Calendar,BB1496,AZ1497,"f",,Trigger)</f>
        <v>49853</v>
      </c>
      <c r="BC1497" s="101">
        <f>_xll.qlInterestRateIndexMaturity(Currency&amp;"ibor"&amp;Tenor,BB1497,Trigger)</f>
        <v>50038</v>
      </c>
      <c r="BD1497" s="246">
        <f>_xll.qlIndexFixing($AD$5,BA1497,TRUE,_xll.ohTrigger(Trigger,Trigger6M))</f>
        <v>1.8538383660415273E-2</v>
      </c>
      <c r="BE1497" s="246" t="e">
        <f>IFERROR(_xll.qlIndexFixing($BF$1,BA1497,,_xll.ohTrigger(Trigger,Trigger6M)),#N/A)</f>
        <v>#N/A</v>
      </c>
    </row>
    <row r="1498" spans="52:57" ht="11.25" customHeight="1" x14ac:dyDescent="0.25">
      <c r="AZ1498" s="102" t="s">
        <v>83</v>
      </c>
      <c r="BA1498" s="101">
        <f>_xll.qlInterestRateIndexFixingDate(Currency&amp;"ibor"&amp;Tenor,BB1498,Trigger)</f>
        <v>49858</v>
      </c>
      <c r="BB1498" s="101">
        <f>_xll.qlCalendarAdvance(Calendar,BB1497,AZ1498,"f",,Trigger)</f>
        <v>49860</v>
      </c>
      <c r="BC1498" s="101">
        <f>_xll.qlInterestRateIndexMaturity(Currency&amp;"ibor"&amp;Tenor,BB1498,Trigger)</f>
        <v>50045</v>
      </c>
      <c r="BD1498" s="246">
        <f>_xll.qlIndexFixing($AD$5,BA1498,TRUE,_xll.ohTrigger(Trigger,Trigger6M))</f>
        <v>1.8506135403221147E-2</v>
      </c>
      <c r="BE1498" s="246" t="e">
        <f>IFERROR(_xll.qlIndexFixing($BF$1,BA1498,,_xll.ohTrigger(Trigger,Trigger6M)),#N/A)</f>
        <v>#N/A</v>
      </c>
    </row>
    <row r="1499" spans="52:57" ht="11.25" customHeight="1" x14ac:dyDescent="0.25">
      <c r="AZ1499" s="102" t="s">
        <v>83</v>
      </c>
      <c r="BA1499" s="101">
        <f>_xll.qlInterestRateIndexFixingDate(Currency&amp;"ibor"&amp;Tenor,BB1499,Trigger)</f>
        <v>49865</v>
      </c>
      <c r="BB1499" s="101">
        <f>_xll.qlCalendarAdvance(Calendar,BB1498,AZ1499,"f",,Trigger)</f>
        <v>49867</v>
      </c>
      <c r="BC1499" s="101">
        <f>_xll.qlInterestRateIndexMaturity(Currency&amp;"ibor"&amp;Tenor,BB1499,Trigger)</f>
        <v>50052</v>
      </c>
      <c r="BD1499" s="246">
        <f>_xll.qlIndexFixing($AD$5,BA1499,TRUE,_xll.ohTrigger(Trigger,Trigger6M))</f>
        <v>1.84738222252884E-2</v>
      </c>
      <c r="BE1499" s="246" t="e">
        <f>IFERROR(_xll.qlIndexFixing($BF$1,BA1499,,_xll.ohTrigger(Trigger,Trigger6M)),#N/A)</f>
        <v>#N/A</v>
      </c>
    </row>
    <row r="1500" spans="52:57" ht="11.25" customHeight="1" x14ac:dyDescent="0.25">
      <c r="AZ1500" s="102" t="s">
        <v>83</v>
      </c>
      <c r="BA1500" s="101">
        <f>_xll.qlInterestRateIndexFixingDate(Currency&amp;"ibor"&amp;Tenor,BB1500,Trigger)</f>
        <v>49872</v>
      </c>
      <c r="BB1500" s="101">
        <f>_xll.qlCalendarAdvance(Calendar,BB1499,AZ1500,"f",,Trigger)</f>
        <v>49874</v>
      </c>
      <c r="BC1500" s="101">
        <f>_xll.qlInterestRateIndexMaturity(Currency&amp;"ibor"&amp;Tenor,BB1500,Trigger)</f>
        <v>50059</v>
      </c>
      <c r="BD1500" s="246">
        <f>_xll.qlIndexFixing($AD$5,BA1500,TRUE,_xll.ohTrigger(Trigger,Trigger6M))</f>
        <v>1.8441444129838239E-2</v>
      </c>
      <c r="BE1500" s="246" t="e">
        <f>IFERROR(_xll.qlIndexFixing($BF$1,BA1500,,_xll.ohTrigger(Trigger,Trigger6M)),#N/A)</f>
        <v>#N/A</v>
      </c>
    </row>
    <row r="1501" spans="52:57" ht="11.25" customHeight="1" x14ac:dyDescent="0.25">
      <c r="AZ1501" s="102" t="s">
        <v>83</v>
      </c>
      <c r="BA1501" s="101">
        <f>_xll.qlInterestRateIndexFixingDate(Currency&amp;"ibor"&amp;Tenor,BB1501,Trigger)</f>
        <v>49879</v>
      </c>
      <c r="BB1501" s="101">
        <f>_xll.qlCalendarAdvance(Calendar,BB1500,AZ1501,"f",,Trigger)</f>
        <v>49881</v>
      </c>
      <c r="BC1501" s="101">
        <f>_xll.qlInterestRateIndexMaturity(Currency&amp;"ibor"&amp;Tenor,BB1501,Trigger)</f>
        <v>50066</v>
      </c>
      <c r="BD1501" s="246">
        <f>_xll.qlIndexFixing($AD$5,BA1501,TRUE,_xll.ohTrigger(Trigger,Trigger6M))</f>
        <v>1.8414126102220922E-2</v>
      </c>
      <c r="BE1501" s="246" t="e">
        <f>IFERROR(_xll.qlIndexFixing($BF$1,BA1501,,_xll.ohTrigger(Trigger,Trigger6M)),#N/A)</f>
        <v>#N/A</v>
      </c>
    </row>
    <row r="1502" spans="52:57" ht="11.25" customHeight="1" x14ac:dyDescent="0.25">
      <c r="AZ1502" s="102" t="s">
        <v>83</v>
      </c>
      <c r="BA1502" s="101">
        <f>_xll.qlInterestRateIndexFixingDate(Currency&amp;"ibor"&amp;Tenor,BB1502,Trigger)</f>
        <v>49886</v>
      </c>
      <c r="BB1502" s="101">
        <f>_xll.qlCalendarAdvance(Calendar,BB1501,AZ1502,"f",,Trigger)</f>
        <v>49888</v>
      </c>
      <c r="BC1502" s="101">
        <f>_xll.qlInterestRateIndexMaturity(Currency&amp;"ibor"&amp;Tenor,BB1502,Trigger)</f>
        <v>50073</v>
      </c>
      <c r="BD1502" s="246">
        <f>_xll.qlIndexFixing($AD$5,BA1502,TRUE,_xll.ohTrigger(Trigger,Trigger6M))</f>
        <v>1.8417530151155544E-2</v>
      </c>
      <c r="BE1502" s="246" t="e">
        <f>IFERROR(_xll.qlIndexFixing($BF$1,BA1502,,_xll.ohTrigger(Trigger,Trigger6M)),#N/A)</f>
        <v>#N/A</v>
      </c>
    </row>
    <row r="1503" spans="52:57" ht="11.25" customHeight="1" x14ac:dyDescent="0.25">
      <c r="AZ1503" s="102" t="s">
        <v>83</v>
      </c>
      <c r="BA1503" s="101">
        <f>_xll.qlInterestRateIndexFixingDate(Currency&amp;"ibor"&amp;Tenor,BB1503,Trigger)</f>
        <v>49893</v>
      </c>
      <c r="BB1503" s="101">
        <f>_xll.qlCalendarAdvance(Calendar,BB1502,AZ1503,"f",,Trigger)</f>
        <v>49895</v>
      </c>
      <c r="BC1503" s="101">
        <f>_xll.qlInterestRateIndexMaturity(Currency&amp;"ibor"&amp;Tenor,BB1503,Trigger)</f>
        <v>50080</v>
      </c>
      <c r="BD1503" s="246">
        <f>_xll.qlIndexFixing($AD$5,BA1503,TRUE,_xll.ohTrigger(Trigger,Trigger6M))</f>
        <v>1.8420934205989014E-2</v>
      </c>
      <c r="BE1503" s="246" t="e">
        <f>IFERROR(_xll.qlIndexFixing($BF$1,BA1503,,_xll.ohTrigger(Trigger,Trigger6M)),#N/A)</f>
        <v>#N/A</v>
      </c>
    </row>
    <row r="1504" spans="52:57" ht="11.25" customHeight="1" x14ac:dyDescent="0.25">
      <c r="AZ1504" s="102" t="s">
        <v>83</v>
      </c>
      <c r="BA1504" s="101">
        <f>_xll.qlInterestRateIndexFixingDate(Currency&amp;"ibor"&amp;Tenor,BB1504,Trigger)</f>
        <v>49900</v>
      </c>
      <c r="BB1504" s="101">
        <f>_xll.qlCalendarAdvance(Calendar,BB1503,AZ1504,"f",,Trigger)</f>
        <v>49902</v>
      </c>
      <c r="BC1504" s="101">
        <f>_xll.qlInterestRateIndexMaturity(Currency&amp;"ibor"&amp;Tenor,BB1504,Trigger)</f>
        <v>50087</v>
      </c>
      <c r="BD1504" s="246">
        <f>_xll.qlIndexFixing($AD$5,BA1504,TRUE,_xll.ohTrigger(Trigger,Trigger6M))</f>
        <v>1.8424338266721765E-2</v>
      </c>
      <c r="BE1504" s="246" t="e">
        <f>IFERROR(_xll.qlIndexFixing($BF$1,BA1504,,_xll.ohTrigger(Trigger,Trigger6M)),#N/A)</f>
        <v>#N/A</v>
      </c>
    </row>
    <row r="1505" spans="52:57" ht="11.25" customHeight="1" x14ac:dyDescent="0.25">
      <c r="AZ1505" s="102" t="s">
        <v>83</v>
      </c>
      <c r="BA1505" s="101">
        <f>_xll.qlInterestRateIndexFixingDate(Currency&amp;"ibor"&amp;Tenor,BB1505,Trigger)</f>
        <v>49907</v>
      </c>
      <c r="BB1505" s="101">
        <f>_xll.qlCalendarAdvance(Calendar,BB1504,AZ1505,"f",,Trigger)</f>
        <v>49909</v>
      </c>
      <c r="BC1505" s="101">
        <f>_xll.qlInterestRateIndexMaturity(Currency&amp;"ibor"&amp;Tenor,BB1505,Trigger)</f>
        <v>50094</v>
      </c>
      <c r="BD1505" s="246">
        <f>_xll.qlIndexFixing($AD$5,BA1505,TRUE,_xll.ohTrigger(Trigger,Trigger6M))</f>
        <v>1.8427742333353366E-2</v>
      </c>
      <c r="BE1505" s="246" t="e">
        <f>IFERROR(_xll.qlIndexFixing($BF$1,BA1505,,_xll.ohTrigger(Trigger,Trigger6M)),#N/A)</f>
        <v>#N/A</v>
      </c>
    </row>
    <row r="1506" spans="52:57" ht="11.25" customHeight="1" x14ac:dyDescent="0.25">
      <c r="AZ1506" s="102" t="s">
        <v>83</v>
      </c>
      <c r="BA1506" s="101">
        <f>_xll.qlInterestRateIndexFixingDate(Currency&amp;"ibor"&amp;Tenor,BB1506,Trigger)</f>
        <v>49914</v>
      </c>
      <c r="BB1506" s="101">
        <f>_xll.qlCalendarAdvance(Calendar,BB1505,AZ1506,"f",,Trigger)</f>
        <v>49916</v>
      </c>
      <c r="BC1506" s="101">
        <f>_xll.qlInterestRateIndexMaturity(Currency&amp;"ibor"&amp;Tenor,BB1506,Trigger)</f>
        <v>50098</v>
      </c>
      <c r="BD1506" s="246">
        <f>_xll.qlIndexFixing($AD$5,BA1506,TRUE,_xll.ohTrigger(Trigger,Trigger6M))</f>
        <v>1.8429006146021106E-2</v>
      </c>
      <c r="BE1506" s="246" t="e">
        <f>IFERROR(_xll.qlIndexFixing($BF$1,BA1506,,_xll.ohTrigger(Trigger,Trigger6M)),#N/A)</f>
        <v>#N/A</v>
      </c>
    </row>
    <row r="1507" spans="52:57" ht="11.25" customHeight="1" x14ac:dyDescent="0.25">
      <c r="AZ1507" s="102" t="s">
        <v>83</v>
      </c>
      <c r="BA1507" s="101">
        <f>_xll.qlInterestRateIndexFixingDate(Currency&amp;"ibor"&amp;Tenor,BB1507,Trigger)</f>
        <v>49921</v>
      </c>
      <c r="BB1507" s="101">
        <f>_xll.qlCalendarAdvance(Calendar,BB1506,AZ1507,"f",,Trigger)</f>
        <v>49923</v>
      </c>
      <c r="BC1507" s="101">
        <f>_xll.qlInterestRateIndexMaturity(Currency&amp;"ibor"&amp;Tenor,BB1507,Trigger)</f>
        <v>50104</v>
      </c>
      <c r="BD1507" s="246">
        <f>_xll.qlIndexFixing($AD$5,BA1507,TRUE,_xll.ohTrigger(Trigger,Trigger6M))</f>
        <v>1.8431696190598999E-2</v>
      </c>
      <c r="BE1507" s="246" t="e">
        <f>IFERROR(_xll.qlIndexFixing($BF$1,BA1507,,_xll.ohTrigger(Trigger,Trigger6M)),#N/A)</f>
        <v>#N/A</v>
      </c>
    </row>
    <row r="1508" spans="52:57" ht="11.25" customHeight="1" x14ac:dyDescent="0.25">
      <c r="AZ1508" s="102" t="s">
        <v>83</v>
      </c>
      <c r="BA1508" s="101">
        <f>_xll.qlInterestRateIndexFixingDate(Currency&amp;"ibor"&amp;Tenor,BB1508,Trigger)</f>
        <v>49928</v>
      </c>
      <c r="BB1508" s="101">
        <f>_xll.qlCalendarAdvance(Calendar,BB1507,AZ1508,"f",,Trigger)</f>
        <v>49930</v>
      </c>
      <c r="BC1508" s="101">
        <f>_xll.qlInterestRateIndexMaturity(Currency&amp;"ibor"&amp;Tenor,BB1508,Trigger)</f>
        <v>50111</v>
      </c>
      <c r="BD1508" s="246">
        <f>_xll.qlIndexFixing($AD$5,BA1508,TRUE,_xll.ohTrigger(Trigger,Trigger6M))</f>
        <v>1.8435099579314603E-2</v>
      </c>
      <c r="BE1508" s="246" t="e">
        <f>IFERROR(_xll.qlIndexFixing($BF$1,BA1508,,_xll.ohTrigger(Trigger,Trigger6M)),#N/A)</f>
        <v>#N/A</v>
      </c>
    </row>
    <row r="1509" spans="52:57" ht="11.25" customHeight="1" x14ac:dyDescent="0.25">
      <c r="AZ1509" s="102" t="s">
        <v>83</v>
      </c>
      <c r="BA1509" s="101">
        <f>_xll.qlInterestRateIndexFixingDate(Currency&amp;"ibor"&amp;Tenor,BB1509,Trigger)</f>
        <v>49935</v>
      </c>
      <c r="BB1509" s="101">
        <f>_xll.qlCalendarAdvance(Calendar,BB1508,AZ1509,"f",,Trigger)</f>
        <v>49937</v>
      </c>
      <c r="BC1509" s="101">
        <f>_xll.qlInterestRateIndexMaturity(Currency&amp;"ibor"&amp;Tenor,BB1509,Trigger)</f>
        <v>50118</v>
      </c>
      <c r="BD1509" s="246">
        <f>_xll.qlIndexFixing($AD$5,BA1509,TRUE,_xll.ohTrigger(Trigger,Trigger6M))</f>
        <v>1.8438502973800616E-2</v>
      </c>
      <c r="BE1509" s="246" t="e">
        <f>IFERROR(_xll.qlIndexFixing($BF$1,BA1509,,_xll.ohTrigger(Trigger,Trigger6M)),#N/A)</f>
        <v>#N/A</v>
      </c>
    </row>
    <row r="1510" spans="52:57" ht="11.25" customHeight="1" x14ac:dyDescent="0.25">
      <c r="AZ1510" s="102" t="s">
        <v>83</v>
      </c>
      <c r="BA1510" s="101">
        <f>_xll.qlInterestRateIndexFixingDate(Currency&amp;"ibor"&amp;Tenor,BB1510,Trigger)</f>
        <v>49942</v>
      </c>
      <c r="BB1510" s="101">
        <f>_xll.qlCalendarAdvance(Calendar,BB1509,AZ1510,"f",,Trigger)</f>
        <v>49944</v>
      </c>
      <c r="BC1510" s="101">
        <f>_xll.qlInterestRateIndexMaturity(Currency&amp;"ibor"&amp;Tenor,BB1510,Trigger)</f>
        <v>50125</v>
      </c>
      <c r="BD1510" s="246">
        <f>_xll.qlIndexFixing($AD$5,BA1510,TRUE,_xll.ohTrigger(Trigger,Trigger6M))</f>
        <v>1.8441906374056599E-2</v>
      </c>
      <c r="BE1510" s="246" t="e">
        <f>IFERROR(_xll.qlIndexFixing($BF$1,BA1510,,_xll.ohTrigger(Trigger,Trigger6M)),#N/A)</f>
        <v>#N/A</v>
      </c>
    </row>
    <row r="1511" spans="52:57" ht="11.25" customHeight="1" x14ac:dyDescent="0.25">
      <c r="AZ1511" s="102" t="s">
        <v>83</v>
      </c>
      <c r="BA1511" s="101">
        <f>_xll.qlInterestRateIndexFixingDate(Currency&amp;"ibor"&amp;Tenor,BB1511,Trigger)</f>
        <v>49949</v>
      </c>
      <c r="BB1511" s="101">
        <f>_xll.qlCalendarAdvance(Calendar,BB1510,AZ1511,"f",,Trigger)</f>
        <v>49951</v>
      </c>
      <c r="BC1511" s="101">
        <f>_xll.qlInterestRateIndexMaturity(Currency&amp;"ibor"&amp;Tenor,BB1511,Trigger)</f>
        <v>50137</v>
      </c>
      <c r="BD1511" s="246">
        <f>_xll.qlIndexFixing($AD$5,BA1511,TRUE,_xll.ohTrigger(Trigger,Trigger6M))</f>
        <v>1.844888122841527E-2</v>
      </c>
      <c r="BE1511" s="246" t="e">
        <f>IFERROR(_xll.qlIndexFixing($BF$1,BA1511,,_xll.ohTrigger(Trigger,Trigger6M)),#N/A)</f>
        <v>#N/A</v>
      </c>
    </row>
    <row r="1512" spans="52:57" ht="11.25" customHeight="1" x14ac:dyDescent="0.25">
      <c r="AZ1512" s="102" t="s">
        <v>83</v>
      </c>
      <c r="BA1512" s="101">
        <f>_xll.qlInterestRateIndexFixingDate(Currency&amp;"ibor"&amp;Tenor,BB1512,Trigger)</f>
        <v>49956</v>
      </c>
      <c r="BB1512" s="101">
        <f>_xll.qlCalendarAdvance(Calendar,BB1511,AZ1512,"f",,Trigger)</f>
        <v>49958</v>
      </c>
      <c r="BC1512" s="101">
        <f>_xll.qlInterestRateIndexMaturity(Currency&amp;"ibor"&amp;Tenor,BB1512,Trigger)</f>
        <v>50140</v>
      </c>
      <c r="BD1512" s="246">
        <f>_xll.qlIndexFixing($AD$5,BA1512,TRUE,_xll.ohTrigger(Trigger,Trigger6M))</f>
        <v>1.8449427573834498E-2</v>
      </c>
      <c r="BE1512" s="246" t="e">
        <f>IFERROR(_xll.qlIndexFixing($BF$1,BA1512,,_xll.ohTrigger(Trigger,Trigger6M)),#N/A)</f>
        <v>#N/A</v>
      </c>
    </row>
    <row r="1513" spans="52:57" ht="11.25" customHeight="1" x14ac:dyDescent="0.25">
      <c r="AZ1513" s="102" t="s">
        <v>83</v>
      </c>
      <c r="BA1513" s="101">
        <f>_xll.qlInterestRateIndexFixingDate(Currency&amp;"ibor"&amp;Tenor,BB1513,Trigger)</f>
        <v>49963</v>
      </c>
      <c r="BB1513" s="101">
        <f>_xll.qlCalendarAdvance(Calendar,BB1512,AZ1513,"f",,Trigger)</f>
        <v>49965</v>
      </c>
      <c r="BC1513" s="101">
        <f>_xll.qlInterestRateIndexMaturity(Currency&amp;"ibor"&amp;Tenor,BB1513,Trigger)</f>
        <v>50147</v>
      </c>
      <c r="BD1513" s="246">
        <f>_xll.qlIndexFixing($AD$5,BA1513,TRUE,_xll.ohTrigger(Trigger,Trigger6M))</f>
        <v>1.845283116544481E-2</v>
      </c>
      <c r="BE1513" s="246" t="e">
        <f>IFERROR(_xll.qlIndexFixing($BF$1,BA1513,,_xll.ohTrigger(Trigger,Trigger6M)),#N/A)</f>
        <v>#N/A</v>
      </c>
    </row>
    <row r="1514" spans="52:57" ht="11.25" customHeight="1" x14ac:dyDescent="0.25">
      <c r="AZ1514" s="102" t="s">
        <v>83</v>
      </c>
      <c r="BA1514" s="101">
        <f>_xll.qlInterestRateIndexFixingDate(Currency&amp;"ibor"&amp;Tenor,BB1514,Trigger)</f>
        <v>49970</v>
      </c>
      <c r="BB1514" s="101">
        <f>_xll.qlCalendarAdvance(Calendar,BB1513,AZ1514,"f",,Trigger)</f>
        <v>49972</v>
      </c>
      <c r="BC1514" s="101">
        <f>_xll.qlInterestRateIndexMaturity(Currency&amp;"ibor"&amp;Tenor,BB1514,Trigger)</f>
        <v>50154</v>
      </c>
      <c r="BD1514" s="246">
        <f>_xll.qlIndexFixing($AD$5,BA1514,TRUE,_xll.ohTrigger(Trigger,Trigger6M))</f>
        <v>1.8456234762858389E-2</v>
      </c>
      <c r="BE1514" s="246" t="e">
        <f>IFERROR(_xll.qlIndexFixing($BF$1,BA1514,,_xll.ohTrigger(Trigger,Trigger6M)),#N/A)</f>
        <v>#N/A</v>
      </c>
    </row>
    <row r="1515" spans="52:57" ht="11.25" customHeight="1" x14ac:dyDescent="0.25">
      <c r="AZ1515" s="102" t="s">
        <v>83</v>
      </c>
      <c r="BA1515" s="101">
        <f>_xll.qlInterestRateIndexFixingDate(Currency&amp;"ibor"&amp;Tenor,BB1515,Trigger)</f>
        <v>49977</v>
      </c>
      <c r="BB1515" s="101">
        <f>_xll.qlCalendarAdvance(Calendar,BB1514,AZ1515,"f",,Trigger)</f>
        <v>49979</v>
      </c>
      <c r="BC1515" s="101">
        <f>_xll.qlInterestRateIndexMaturity(Currency&amp;"ibor"&amp;Tenor,BB1515,Trigger)</f>
        <v>50160</v>
      </c>
      <c r="BD1515" s="246">
        <f>_xll.qlIndexFixing($AD$5,BA1515,TRUE,_xll.ohTrigger(Trigger,Trigger6M))</f>
        <v>1.8458923461890486E-2</v>
      </c>
      <c r="BE1515" s="246" t="e">
        <f>IFERROR(_xll.qlIndexFixing($BF$1,BA1515,,_xll.ohTrigger(Trigger,Trigger6M)),#N/A)</f>
        <v>#N/A</v>
      </c>
    </row>
    <row r="1516" spans="52:57" ht="11.25" customHeight="1" x14ac:dyDescent="0.25">
      <c r="AZ1516" s="102" t="s">
        <v>83</v>
      </c>
      <c r="BA1516" s="101">
        <f>_xll.qlInterestRateIndexFixingDate(Currency&amp;"ibor"&amp;Tenor,BB1516,Trigger)</f>
        <v>49984</v>
      </c>
      <c r="BB1516" s="101">
        <f>_xll.qlCalendarAdvance(Calendar,BB1515,AZ1516,"f",,Trigger)</f>
        <v>49986</v>
      </c>
      <c r="BC1516" s="101">
        <f>_xll.qlInterestRateIndexMaturity(Currency&amp;"ibor"&amp;Tenor,BB1516,Trigger)</f>
        <v>50167</v>
      </c>
      <c r="BD1516" s="246">
        <f>_xll.qlIndexFixing($AD$5,BA1516,TRUE,_xll.ohTrigger(Trigger,Trigger6M))</f>
        <v>1.8462326896768497E-2</v>
      </c>
      <c r="BE1516" s="246" t="e">
        <f>IFERROR(_xll.qlIndexFixing($BF$1,BA1516,,_xll.ohTrigger(Trigger,Trigger6M)),#N/A)</f>
        <v>#N/A</v>
      </c>
    </row>
    <row r="1517" spans="52:57" ht="11.25" customHeight="1" x14ac:dyDescent="0.25">
      <c r="AZ1517" s="102" t="s">
        <v>83</v>
      </c>
      <c r="BA1517" s="101">
        <f>_xll.qlInterestRateIndexFixingDate(Currency&amp;"ibor"&amp;Tenor,BB1517,Trigger)</f>
        <v>49991</v>
      </c>
      <c r="BB1517" s="101">
        <f>_xll.qlCalendarAdvance(Calendar,BB1516,AZ1517,"f",,Trigger)</f>
        <v>49993</v>
      </c>
      <c r="BC1517" s="101">
        <f>_xll.qlInterestRateIndexMaturity(Currency&amp;"ibor"&amp;Tenor,BB1517,Trigger)</f>
        <v>50174</v>
      </c>
      <c r="BD1517" s="246">
        <f>_xll.qlIndexFixing($AD$5,BA1517,TRUE,_xll.ohTrigger(Trigger,Trigger6M))</f>
        <v>1.8465730337416483E-2</v>
      </c>
      <c r="BE1517" s="246" t="e">
        <f>IFERROR(_xll.qlIndexFixing($BF$1,BA1517,,_xll.ohTrigger(Trigger,Trigger6M)),#N/A)</f>
        <v>#N/A</v>
      </c>
    </row>
    <row r="1518" spans="52:57" ht="11.25" customHeight="1" x14ac:dyDescent="0.25">
      <c r="AZ1518" s="102" t="s">
        <v>83</v>
      </c>
      <c r="BA1518" s="101">
        <f>_xll.qlInterestRateIndexFixingDate(Currency&amp;"ibor"&amp;Tenor,BB1518,Trigger)</f>
        <v>49998</v>
      </c>
      <c r="BB1518" s="101">
        <f>_xll.qlCalendarAdvance(Calendar,BB1517,AZ1518,"f",,Trigger)</f>
        <v>50000</v>
      </c>
      <c r="BC1518" s="101">
        <f>_xll.qlInterestRateIndexMaturity(Currency&amp;"ibor"&amp;Tenor,BB1518,Trigger)</f>
        <v>50181</v>
      </c>
      <c r="BD1518" s="246">
        <f>_xll.qlIndexFixing($AD$5,BA1518,TRUE,_xll.ohTrigger(Trigger,Trigger6M))</f>
        <v>1.8469133783834878E-2</v>
      </c>
      <c r="BE1518" s="246" t="e">
        <f>IFERROR(_xll.qlIndexFixing($BF$1,BA1518,,_xll.ohTrigger(Trigger,Trigger6M)),#N/A)</f>
        <v>#N/A</v>
      </c>
    </row>
    <row r="1519" spans="52:57" ht="11.25" customHeight="1" x14ac:dyDescent="0.25">
      <c r="AZ1519" s="102" t="s">
        <v>83</v>
      </c>
      <c r="BA1519" s="101">
        <f>_xll.qlInterestRateIndexFixingDate(Currency&amp;"ibor"&amp;Tenor,BB1519,Trigger)</f>
        <v>50005</v>
      </c>
      <c r="BB1519" s="101">
        <f>_xll.qlCalendarAdvance(Calendar,BB1518,AZ1519,"f",,Trigger)</f>
        <v>50007</v>
      </c>
      <c r="BC1519" s="101">
        <f>_xll.qlInterestRateIndexMaturity(Currency&amp;"ibor"&amp;Tenor,BB1519,Trigger)</f>
        <v>50189</v>
      </c>
      <c r="BD1519" s="246">
        <f>_xll.qlIndexFixing($AD$5,BA1519,TRUE,_xll.ohTrigger(Trigger,Trigger6M))</f>
        <v>1.8473252836960843E-2</v>
      </c>
      <c r="BE1519" s="246" t="e">
        <f>IFERROR(_xll.qlIndexFixing($BF$1,BA1519,,_xll.ohTrigger(Trigger,Trigger6M)),#N/A)</f>
        <v>#N/A</v>
      </c>
    </row>
    <row r="1520" spans="52:57" ht="11.25" customHeight="1" x14ac:dyDescent="0.25">
      <c r="AZ1520" s="102" t="s">
        <v>83</v>
      </c>
      <c r="BA1520" s="101">
        <f>_xll.qlInterestRateIndexFixingDate(Currency&amp;"ibor"&amp;Tenor,BB1520,Trigger)</f>
        <v>50012</v>
      </c>
      <c r="BB1520" s="101">
        <f>_xll.qlCalendarAdvance(Calendar,BB1519,AZ1520,"f",,Trigger)</f>
        <v>50014</v>
      </c>
      <c r="BC1520" s="101">
        <f>_xll.qlInterestRateIndexMaturity(Currency&amp;"ibor"&amp;Tenor,BB1520,Trigger)</f>
        <v>50196</v>
      </c>
      <c r="BD1520" s="246">
        <f>_xll.qlIndexFixing($AD$5,BA1520,TRUE,_xll.ohTrigger(Trigger,Trigger6M))</f>
        <v>1.8476656469189209E-2</v>
      </c>
      <c r="BE1520" s="246" t="e">
        <f>IFERROR(_xll.qlIndexFixing($BF$1,BA1520,,_xll.ohTrigger(Trigger,Trigger6M)),#N/A)</f>
        <v>#N/A</v>
      </c>
    </row>
    <row r="1521" spans="52:57" ht="11.25" customHeight="1" x14ac:dyDescent="0.25">
      <c r="AZ1521" s="102" t="s">
        <v>83</v>
      </c>
      <c r="BA1521" s="101">
        <f>_xll.qlInterestRateIndexFixingDate(Currency&amp;"ibor"&amp;Tenor,BB1521,Trigger)</f>
        <v>50019</v>
      </c>
      <c r="BB1521" s="101">
        <f>_xll.qlCalendarAdvance(Calendar,BB1520,AZ1521,"f",,Trigger)</f>
        <v>50021</v>
      </c>
      <c r="BC1521" s="101">
        <f>_xll.qlInterestRateIndexMaturity(Currency&amp;"ibor"&amp;Tenor,BB1521,Trigger)</f>
        <v>50203</v>
      </c>
      <c r="BD1521" s="246">
        <f>_xll.qlIndexFixing($AD$5,BA1521,TRUE,_xll.ohTrigger(Trigger,Trigger6M))</f>
        <v>1.8480060107219969E-2</v>
      </c>
      <c r="BE1521" s="246" t="e">
        <f>IFERROR(_xll.qlIndexFixing($BF$1,BA1521,,_xll.ohTrigger(Trigger,Trigger6M)),#N/A)</f>
        <v>#N/A</v>
      </c>
    </row>
    <row r="1522" spans="52:57" ht="11.25" customHeight="1" x14ac:dyDescent="0.25">
      <c r="AZ1522" s="102" t="s">
        <v>83</v>
      </c>
      <c r="BA1522" s="101">
        <f>_xll.qlInterestRateIndexFixingDate(Currency&amp;"ibor"&amp;Tenor,BB1522,Trigger)</f>
        <v>50026</v>
      </c>
      <c r="BB1522" s="101">
        <f>_xll.qlCalendarAdvance(Calendar,BB1521,AZ1522,"f",,Trigger)</f>
        <v>50028</v>
      </c>
      <c r="BC1522" s="101">
        <f>_xll.qlInterestRateIndexMaturity(Currency&amp;"ibor"&amp;Tenor,BB1522,Trigger)</f>
        <v>50210</v>
      </c>
      <c r="BD1522" s="246">
        <f>_xll.qlIndexFixing($AD$5,BA1522,TRUE,_xll.ohTrigger(Trigger,Trigger6M))</f>
        <v>1.8483463751053121E-2</v>
      </c>
      <c r="BE1522" s="246" t="e">
        <f>IFERROR(_xll.qlIndexFixing($BF$1,BA1522,,_xll.ohTrigger(Trigger,Trigger6M)),#N/A)</f>
        <v>#N/A</v>
      </c>
    </row>
    <row r="1523" spans="52:57" ht="11.25" customHeight="1" x14ac:dyDescent="0.25">
      <c r="AZ1523" s="102" t="s">
        <v>83</v>
      </c>
      <c r="BA1523" s="101">
        <f>_xll.qlInterestRateIndexFixingDate(Currency&amp;"ibor"&amp;Tenor,BB1523,Trigger)</f>
        <v>50032</v>
      </c>
      <c r="BB1523" s="101">
        <f>_xll.qlCalendarAdvance(Calendar,BB1522,AZ1523,"f",,Trigger)</f>
        <v>50038</v>
      </c>
      <c r="BC1523" s="101">
        <f>_xll.qlInterestRateIndexMaturity(Currency&amp;"ibor"&amp;Tenor,BB1523,Trigger)</f>
        <v>50220</v>
      </c>
      <c r="BD1523" s="246">
        <f>_xll.qlIndexFixing($AD$5,BA1523,TRUE,_xll.ohTrigger(Trigger,Trigger6M))</f>
        <v>1.8488326109451673E-2</v>
      </c>
      <c r="BE1523" s="246" t="e">
        <f>IFERROR(_xll.qlIndexFixing($BF$1,BA1523,,_xll.ohTrigger(Trigger,Trigger6M)),#N/A)</f>
        <v>#N/A</v>
      </c>
    </row>
    <row r="1524" spans="52:57" ht="11.25" customHeight="1" x14ac:dyDescent="0.25">
      <c r="AZ1524" s="102" t="s">
        <v>83</v>
      </c>
      <c r="BA1524" s="101">
        <f>_xll.qlInterestRateIndexFixingDate(Currency&amp;"ibor"&amp;Tenor,BB1524,Trigger)</f>
        <v>50040</v>
      </c>
      <c r="BB1524" s="101">
        <f>_xll.qlCalendarAdvance(Calendar,BB1523,AZ1524,"f",,Trigger)</f>
        <v>50045</v>
      </c>
      <c r="BC1524" s="101">
        <f>_xll.qlInterestRateIndexMaturity(Currency&amp;"ibor"&amp;Tenor,BB1524,Trigger)</f>
        <v>50227</v>
      </c>
      <c r="BD1524" s="246">
        <f>_xll.qlIndexFixing($AD$5,BA1524,TRUE,_xll.ohTrigger(Trigger,Trigger6M))</f>
        <v>1.8491729767376848E-2</v>
      </c>
      <c r="BE1524" s="246" t="e">
        <f>IFERROR(_xll.qlIndexFixing($BF$1,BA1524,,_xll.ohTrigger(Trigger,Trigger6M)),#N/A)</f>
        <v>#N/A</v>
      </c>
    </row>
    <row r="1525" spans="52:57" ht="11.25" customHeight="1" x14ac:dyDescent="0.25">
      <c r="AZ1525" s="102" t="s">
        <v>83</v>
      </c>
      <c r="BA1525" s="101">
        <f>_xll.qlInterestRateIndexFixingDate(Currency&amp;"ibor"&amp;Tenor,BB1525,Trigger)</f>
        <v>50048</v>
      </c>
      <c r="BB1525" s="101">
        <f>_xll.qlCalendarAdvance(Calendar,BB1524,AZ1525,"f",,Trigger)</f>
        <v>50052</v>
      </c>
      <c r="BC1525" s="101">
        <f>_xll.qlInterestRateIndexMaturity(Currency&amp;"ibor"&amp;Tenor,BB1525,Trigger)</f>
        <v>50234</v>
      </c>
      <c r="BD1525" s="246">
        <f>_xll.qlIndexFixing($AD$5,BA1525,TRUE,_xll.ohTrigger(Trigger,Trigger6M))</f>
        <v>1.8495133431104416E-2</v>
      </c>
      <c r="BE1525" s="246" t="e">
        <f>IFERROR(_xll.qlIndexFixing($BF$1,BA1525,,_xll.ohTrigger(Trigger,Trigger6M)),#N/A)</f>
        <v>#N/A</v>
      </c>
    </row>
    <row r="1526" spans="52:57" ht="11.25" customHeight="1" x14ac:dyDescent="0.25">
      <c r="AZ1526" s="102" t="s">
        <v>83</v>
      </c>
      <c r="BA1526" s="101">
        <f>_xll.qlInterestRateIndexFixingDate(Currency&amp;"ibor"&amp;Tenor,BB1526,Trigger)</f>
        <v>50055</v>
      </c>
      <c r="BB1526" s="101">
        <f>_xll.qlCalendarAdvance(Calendar,BB1525,AZ1526,"f",,Trigger)</f>
        <v>50059</v>
      </c>
      <c r="BC1526" s="101">
        <f>_xll.qlInterestRateIndexMaturity(Currency&amp;"ibor"&amp;Tenor,BB1526,Trigger)</f>
        <v>50241</v>
      </c>
      <c r="BD1526" s="246">
        <f>_xll.qlIndexFixing($AD$5,BA1526,TRUE,_xll.ohTrigger(Trigger,Trigger6M))</f>
        <v>1.8498537100635253E-2</v>
      </c>
      <c r="BE1526" s="246" t="e">
        <f>IFERROR(_xll.qlIndexFixing($BF$1,BA1526,,_xll.ohTrigger(Trigger,Trigger6M)),#N/A)</f>
        <v>#N/A</v>
      </c>
    </row>
    <row r="1527" spans="52:57" ht="11.25" customHeight="1" x14ac:dyDescent="0.25">
      <c r="AZ1527" s="102" t="s">
        <v>83</v>
      </c>
      <c r="BA1527" s="101">
        <f>_xll.qlInterestRateIndexFixingDate(Currency&amp;"ibor"&amp;Tenor,BB1527,Trigger)</f>
        <v>50062</v>
      </c>
      <c r="BB1527" s="101">
        <f>_xll.qlCalendarAdvance(Calendar,BB1526,AZ1527,"f",,Trigger)</f>
        <v>50066</v>
      </c>
      <c r="BC1527" s="101">
        <f>_xll.qlInterestRateIndexMaturity(Currency&amp;"ibor"&amp;Tenor,BB1527,Trigger)</f>
        <v>50248</v>
      </c>
      <c r="BD1527" s="246">
        <f>_xll.qlIndexFixing($AD$5,BA1527,TRUE,_xll.ohTrigger(Trigger,Trigger6M))</f>
        <v>1.8490329483406755E-2</v>
      </c>
      <c r="BE1527" s="246" t="e">
        <f>IFERROR(_xll.qlIndexFixing($BF$1,BA1527,,_xll.ohTrigger(Trigger,Trigger6M)),#N/A)</f>
        <v>#N/A</v>
      </c>
    </row>
    <row r="1528" spans="52:57" ht="11.25" customHeight="1" x14ac:dyDescent="0.25">
      <c r="AZ1528" s="102" t="s">
        <v>83</v>
      </c>
      <c r="BA1528" s="101">
        <f>_xll.qlInterestRateIndexFixingDate(Currency&amp;"ibor"&amp;Tenor,BB1528,Trigger)</f>
        <v>50069</v>
      </c>
      <c r="BB1528" s="101">
        <f>_xll.qlCalendarAdvance(Calendar,BB1527,AZ1528,"f",,Trigger)</f>
        <v>50073</v>
      </c>
      <c r="BC1528" s="101">
        <f>_xll.qlInterestRateIndexMaturity(Currency&amp;"ibor"&amp;Tenor,BB1528,Trigger)</f>
        <v>50255</v>
      </c>
      <c r="BD1528" s="246">
        <f>_xll.qlIndexFixing($AD$5,BA1528,TRUE,_xll.ohTrigger(Trigger,Trigger6M))</f>
        <v>1.8466606652101678E-2</v>
      </c>
      <c r="BE1528" s="246" t="e">
        <f>IFERROR(_xll.qlIndexFixing($BF$1,BA1528,,_xll.ohTrigger(Trigger,Trigger6M)),#N/A)</f>
        <v>#N/A</v>
      </c>
    </row>
    <row r="1529" spans="52:57" ht="11.25" customHeight="1" x14ac:dyDescent="0.25">
      <c r="AZ1529" s="102" t="s">
        <v>83</v>
      </c>
      <c r="BA1529" s="101">
        <f>_xll.qlInterestRateIndexFixingDate(Currency&amp;"ibor"&amp;Tenor,BB1529,Trigger)</f>
        <v>50076</v>
      </c>
      <c r="BB1529" s="101">
        <f>_xll.qlCalendarAdvance(Calendar,BB1528,AZ1529,"f",,Trigger)</f>
        <v>50080</v>
      </c>
      <c r="BC1529" s="101">
        <f>_xll.qlInterestRateIndexMaturity(Currency&amp;"ibor"&amp;Tenor,BB1529,Trigger)</f>
        <v>50262</v>
      </c>
      <c r="BD1529" s="246">
        <f>_xll.qlIndexFixing($AD$5,BA1529,TRUE,_xll.ohTrigger(Trigger,Trigger6M))</f>
        <v>1.8442836932907866E-2</v>
      </c>
      <c r="BE1529" s="246" t="e">
        <f>IFERROR(_xll.qlIndexFixing($BF$1,BA1529,,_xll.ohTrigger(Trigger,Trigger6M)),#N/A)</f>
        <v>#N/A</v>
      </c>
    </row>
    <row r="1530" spans="52:57" ht="11.25" customHeight="1" x14ac:dyDescent="0.25">
      <c r="AZ1530" s="102" t="s">
        <v>83</v>
      </c>
      <c r="BA1530" s="101">
        <f>_xll.qlInterestRateIndexFixingDate(Currency&amp;"ibor"&amp;Tenor,BB1530,Trigger)</f>
        <v>50083</v>
      </c>
      <c r="BB1530" s="101">
        <f>_xll.qlCalendarAdvance(Calendar,BB1529,AZ1530,"f",,Trigger)</f>
        <v>50087</v>
      </c>
      <c r="BC1530" s="101">
        <f>_xll.qlInterestRateIndexMaturity(Currency&amp;"ibor"&amp;Tenor,BB1530,Trigger)</f>
        <v>50269</v>
      </c>
      <c r="BD1530" s="246">
        <f>_xll.qlIndexFixing($AD$5,BA1530,TRUE,_xll.ohTrigger(Trigger,Trigger6M))</f>
        <v>1.8419020327504414E-2</v>
      </c>
      <c r="BE1530" s="246" t="e">
        <f>IFERROR(_xll.qlIndexFixing($BF$1,BA1530,,_xll.ohTrigger(Trigger,Trigger6M)),#N/A)</f>
        <v>#N/A</v>
      </c>
    </row>
    <row r="1531" spans="52:57" ht="11.25" customHeight="1" x14ac:dyDescent="0.25">
      <c r="AZ1531" s="102" t="s">
        <v>83</v>
      </c>
      <c r="BA1531" s="101">
        <f>_xll.qlInterestRateIndexFixingDate(Currency&amp;"ibor"&amp;Tenor,BB1531,Trigger)</f>
        <v>50090</v>
      </c>
      <c r="BB1531" s="101">
        <f>_xll.qlCalendarAdvance(Calendar,BB1530,AZ1531,"f",,Trigger)</f>
        <v>50094</v>
      </c>
      <c r="BC1531" s="101">
        <f>_xll.qlInterestRateIndexMaturity(Currency&amp;"ibor"&amp;Tenor,BB1531,Trigger)</f>
        <v>50276</v>
      </c>
      <c r="BD1531" s="246">
        <f>_xll.qlIndexFixing($AD$5,BA1531,TRUE,_xll.ohTrigger(Trigger,Trigger6M))</f>
        <v>1.8395156837577444E-2</v>
      </c>
      <c r="BE1531" s="246" t="e">
        <f>IFERROR(_xll.qlIndexFixing($BF$1,BA1531,,_xll.ohTrigger(Trigger,Trigger6M)),#N/A)</f>
        <v>#N/A</v>
      </c>
    </row>
    <row r="1532" spans="52:57" ht="11.25" customHeight="1" x14ac:dyDescent="0.25">
      <c r="AZ1532" s="102" t="s">
        <v>83</v>
      </c>
      <c r="BA1532" s="101">
        <f>_xll.qlInterestRateIndexFixingDate(Currency&amp;"ibor"&amp;Tenor,BB1532,Trigger)</f>
        <v>50097</v>
      </c>
      <c r="BB1532" s="101">
        <f>_xll.qlCalendarAdvance(Calendar,BB1531,AZ1532,"f",,Trigger)</f>
        <v>50101</v>
      </c>
      <c r="BC1532" s="101">
        <f>_xll.qlInterestRateIndexMaturity(Currency&amp;"ibor"&amp;Tenor,BB1532,Trigger)</f>
        <v>50285</v>
      </c>
      <c r="BD1532" s="246">
        <f>_xll.qlIndexFixing($AD$5,BA1532,TRUE,_xll.ohTrigger(Trigger,Trigger6M))</f>
        <v>1.8366544618326524E-2</v>
      </c>
      <c r="BE1532" s="246" t="e">
        <f>IFERROR(_xll.qlIndexFixing($BF$1,BA1532,,_xll.ohTrigger(Trigger,Trigger6M)),#N/A)</f>
        <v>#N/A</v>
      </c>
    </row>
    <row r="1533" spans="52:57" ht="11.25" customHeight="1" x14ac:dyDescent="0.25">
      <c r="AZ1533" s="102" t="s">
        <v>83</v>
      </c>
      <c r="BA1533" s="101">
        <f>_xll.qlInterestRateIndexFixingDate(Currency&amp;"ibor"&amp;Tenor,BB1533,Trigger)</f>
        <v>50104</v>
      </c>
      <c r="BB1533" s="101">
        <f>_xll.qlCalendarAdvance(Calendar,BB1532,AZ1533,"f",,Trigger)</f>
        <v>50108</v>
      </c>
      <c r="BC1533" s="101">
        <f>_xll.qlInterestRateIndexMaturity(Currency&amp;"ibor"&amp;Tenor,BB1533,Trigger)</f>
        <v>50292</v>
      </c>
      <c r="BD1533" s="246">
        <f>_xll.qlIndexFixing($AD$5,BA1533,TRUE,_xll.ohTrigger(Trigger,Trigger6M))</f>
        <v>1.8342869095499079E-2</v>
      </c>
      <c r="BE1533" s="246" t="e">
        <f>IFERROR(_xll.qlIndexFixing($BF$1,BA1533,,_xll.ohTrigger(Trigger,Trigger6M)),#N/A)</f>
        <v>#N/A</v>
      </c>
    </row>
    <row r="1534" spans="52:57" ht="11.25" customHeight="1" x14ac:dyDescent="0.25">
      <c r="AZ1534" s="102" t="s">
        <v>83</v>
      </c>
      <c r="BA1534" s="101">
        <f>_xll.qlInterestRateIndexFixingDate(Currency&amp;"ibor"&amp;Tenor,BB1534,Trigger)</f>
        <v>50111</v>
      </c>
      <c r="BB1534" s="101">
        <f>_xll.qlCalendarAdvance(Calendar,BB1533,AZ1534,"f",,Trigger)</f>
        <v>50115</v>
      </c>
      <c r="BC1534" s="101">
        <f>_xll.qlInterestRateIndexMaturity(Currency&amp;"ibor"&amp;Tenor,BB1534,Trigger)</f>
        <v>50299</v>
      </c>
      <c r="BD1534" s="246">
        <f>_xll.qlIndexFixing($AD$5,BA1534,TRUE,_xll.ohTrigger(Trigger,Trigger6M))</f>
        <v>1.8319147197633476E-2</v>
      </c>
      <c r="BE1534" s="246" t="e">
        <f>IFERROR(_xll.qlIndexFixing($BF$1,BA1534,,_xll.ohTrigger(Trigger,Trigger6M)),#N/A)</f>
        <v>#N/A</v>
      </c>
    </row>
    <row r="1535" spans="52:57" ht="11.25" customHeight="1" x14ac:dyDescent="0.25">
      <c r="AZ1535" s="102" t="s">
        <v>83</v>
      </c>
      <c r="BA1535" s="101">
        <f>_xll.qlInterestRateIndexFixingDate(Currency&amp;"ibor"&amp;Tenor,BB1535,Trigger)</f>
        <v>50118</v>
      </c>
      <c r="BB1535" s="101">
        <f>_xll.qlCalendarAdvance(Calendar,BB1534,AZ1535,"f",,Trigger)</f>
        <v>50122</v>
      </c>
      <c r="BC1535" s="101">
        <f>_xll.qlInterestRateIndexMaturity(Currency&amp;"ibor"&amp;Tenor,BB1535,Trigger)</f>
        <v>50306</v>
      </c>
      <c r="BD1535" s="246">
        <f>_xll.qlIndexFixing($AD$5,BA1535,TRUE,_xll.ohTrigger(Trigger,Trigger6M))</f>
        <v>1.8295378926408375E-2</v>
      </c>
      <c r="BE1535" s="246" t="e">
        <f>IFERROR(_xll.qlIndexFixing($BF$1,BA1535,,_xll.ohTrigger(Trigger,Trigger6M)),#N/A)</f>
        <v>#N/A</v>
      </c>
    </row>
    <row r="1536" spans="52:57" ht="11.25" customHeight="1" x14ac:dyDescent="0.25">
      <c r="AZ1536" s="102" t="s">
        <v>83</v>
      </c>
      <c r="BA1536" s="101">
        <f>_xll.qlInterestRateIndexFixingDate(Currency&amp;"ibor"&amp;Tenor,BB1536,Trigger)</f>
        <v>50125</v>
      </c>
      <c r="BB1536" s="101">
        <f>_xll.qlCalendarAdvance(Calendar,BB1535,AZ1536,"f",,Trigger)</f>
        <v>50129</v>
      </c>
      <c r="BC1536" s="101">
        <f>_xll.qlInterestRateIndexMaturity(Currency&amp;"ibor"&amp;Tenor,BB1536,Trigger)</f>
        <v>50313</v>
      </c>
      <c r="BD1536" s="246">
        <f>_xll.qlIndexFixing($AD$5,BA1536,TRUE,_xll.ohTrigger(Trigger,Trigger6M))</f>
        <v>1.8271564283504169E-2</v>
      </c>
      <c r="BE1536" s="246" t="e">
        <f>IFERROR(_xll.qlIndexFixing($BF$1,BA1536,,_xll.ohTrigger(Trigger,Trigger6M)),#N/A)</f>
        <v>#N/A</v>
      </c>
    </row>
    <row r="1537" spans="52:57" ht="11.25" customHeight="1" x14ac:dyDescent="0.25">
      <c r="AZ1537" s="102" t="s">
        <v>83</v>
      </c>
      <c r="BA1537" s="101">
        <f>_xll.qlInterestRateIndexFixingDate(Currency&amp;"ibor"&amp;Tenor,BB1537,Trigger)</f>
        <v>50131</v>
      </c>
      <c r="BB1537" s="101">
        <f>_xll.qlCalendarAdvance(Calendar,BB1536,AZ1537,"f",,Trigger)</f>
        <v>50137</v>
      </c>
      <c r="BC1537" s="101">
        <f>_xll.qlInterestRateIndexMaturity(Currency&amp;"ibor"&amp;Tenor,BB1537,Trigger)</f>
        <v>50320</v>
      </c>
      <c r="BD1537" s="246">
        <f>_xll.qlIndexFixing($AD$5,BA1537,TRUE,_xll.ohTrigger(Trigger,Trigger6M))</f>
        <v>1.8245902409054524E-2</v>
      </c>
      <c r="BE1537" s="246" t="e">
        <f>IFERROR(_xll.qlIndexFixing($BF$1,BA1537,,_xll.ohTrigger(Trigger,Trigger6M)),#N/A)</f>
        <v>#N/A</v>
      </c>
    </row>
    <row r="1538" spans="52:57" ht="11.25" customHeight="1" x14ac:dyDescent="0.25">
      <c r="AZ1538" s="102" t="s">
        <v>83</v>
      </c>
      <c r="BA1538" s="101">
        <f>_xll.qlInterestRateIndexFixingDate(Currency&amp;"ibor"&amp;Tenor,BB1538,Trigger)</f>
        <v>50140</v>
      </c>
      <c r="BB1538" s="101">
        <f>_xll.qlCalendarAdvance(Calendar,BB1537,AZ1538,"f",,Trigger)</f>
        <v>50144</v>
      </c>
      <c r="BC1538" s="101">
        <f>_xll.qlInterestRateIndexMaturity(Currency&amp;"ibor"&amp;Tenor,BB1538,Trigger)</f>
        <v>50327</v>
      </c>
      <c r="BD1538" s="246">
        <f>_xll.qlIndexFixing($AD$5,BA1538,TRUE,_xll.ohTrigger(Trigger,Trigger6M))</f>
        <v>1.8221847017748524E-2</v>
      </c>
      <c r="BE1538" s="246" t="e">
        <f>IFERROR(_xll.qlIndexFixing($BF$1,BA1538,,_xll.ohTrigger(Trigger,Trigger6M)),#N/A)</f>
        <v>#N/A</v>
      </c>
    </row>
    <row r="1539" spans="52:57" ht="11.25" customHeight="1" x14ac:dyDescent="0.25">
      <c r="AZ1539" s="102" t="s">
        <v>83</v>
      </c>
      <c r="BA1539" s="101">
        <f>_xll.qlInterestRateIndexFixingDate(Currency&amp;"ibor"&amp;Tenor,BB1539,Trigger)</f>
        <v>50147</v>
      </c>
      <c r="BB1539" s="101">
        <f>_xll.qlCalendarAdvance(Calendar,BB1538,AZ1539,"f",,Trigger)</f>
        <v>50151</v>
      </c>
      <c r="BC1539" s="101">
        <f>_xll.qlInterestRateIndexMaturity(Currency&amp;"ibor"&amp;Tenor,BB1539,Trigger)</f>
        <v>50334</v>
      </c>
      <c r="BD1539" s="246">
        <f>_xll.qlIndexFixing($AD$5,BA1539,TRUE,_xll.ohTrigger(Trigger,Trigger6M))</f>
        <v>1.8197745009292599E-2</v>
      </c>
      <c r="BE1539" s="246" t="e">
        <f>IFERROR(_xll.qlIndexFixing($BF$1,BA1539,,_xll.ohTrigger(Trigger,Trigger6M)),#N/A)</f>
        <v>#N/A</v>
      </c>
    </row>
    <row r="1540" spans="52:57" ht="11.25" customHeight="1" x14ac:dyDescent="0.25">
      <c r="AZ1540" s="102" t="s">
        <v>83</v>
      </c>
      <c r="BA1540" s="101">
        <f>_xll.qlInterestRateIndexFixingDate(Currency&amp;"ibor"&amp;Tenor,BB1540,Trigger)</f>
        <v>50154</v>
      </c>
      <c r="BB1540" s="101">
        <f>_xll.qlCalendarAdvance(Calendar,BB1539,AZ1540,"f",,Trigger)</f>
        <v>50158</v>
      </c>
      <c r="BC1540" s="101">
        <f>_xll.qlInterestRateIndexMaturity(Currency&amp;"ibor"&amp;Tenor,BB1540,Trigger)</f>
        <v>50341</v>
      </c>
      <c r="BD1540" s="246">
        <f>_xll.qlIndexFixing($AD$5,BA1540,TRUE,_xll.ohTrigger(Trigger,Trigger6M))</f>
        <v>1.8173596385391181E-2</v>
      </c>
      <c r="BE1540" s="246" t="e">
        <f>IFERROR(_xll.qlIndexFixing($BF$1,BA1540,,_xll.ohTrigger(Trigger,Trigger6M)),#N/A)</f>
        <v>#N/A</v>
      </c>
    </row>
    <row r="1541" spans="52:57" ht="11.25" customHeight="1" x14ac:dyDescent="0.25">
      <c r="AZ1541" s="102" t="s">
        <v>83</v>
      </c>
      <c r="BA1541" s="101">
        <f>_xll.qlInterestRateIndexFixingDate(Currency&amp;"ibor"&amp;Tenor,BB1541,Trigger)</f>
        <v>50160</v>
      </c>
      <c r="BB1541" s="101">
        <f>_xll.qlCalendarAdvance(Calendar,BB1540,AZ1541,"f",,Trigger)</f>
        <v>50165</v>
      </c>
      <c r="BC1541" s="101">
        <f>_xll.qlInterestRateIndexMaturity(Currency&amp;"ibor"&amp;Tenor,BB1541,Trigger)</f>
        <v>50349</v>
      </c>
      <c r="BD1541" s="246">
        <f>_xll.qlIndexFixing($AD$5,BA1541,TRUE,_xll.ohTrigger(Trigger,Trigger6M))</f>
        <v>1.8148356557370061E-2</v>
      </c>
      <c r="BE1541" s="246" t="e">
        <f>IFERROR(_xll.qlIndexFixing($BF$1,BA1541,,_xll.ohTrigger(Trigger,Trigger6M)),#N/A)</f>
        <v>#N/A</v>
      </c>
    </row>
    <row r="1542" spans="52:57" ht="11.25" customHeight="1" x14ac:dyDescent="0.25">
      <c r="AZ1542" s="102" t="s">
        <v>83</v>
      </c>
      <c r="BA1542" s="101">
        <f>_xll.qlInterestRateIndexFixingDate(Currency&amp;"ibor"&amp;Tenor,BB1542,Trigger)</f>
        <v>50168</v>
      </c>
      <c r="BB1542" s="101">
        <f>_xll.qlCalendarAdvance(Calendar,BB1541,AZ1542,"f",,Trigger)</f>
        <v>50172</v>
      </c>
      <c r="BC1542" s="101">
        <f>_xll.qlInterestRateIndexMaturity(Currency&amp;"ibor"&amp;Tenor,BB1542,Trigger)</f>
        <v>50356</v>
      </c>
      <c r="BD1542" s="246">
        <f>_xll.qlIndexFixing($AD$5,BA1542,TRUE,_xll.ohTrigger(Trigger,Trigger6M))</f>
        <v>1.8124257096947587E-2</v>
      </c>
      <c r="BE1542" s="246" t="e">
        <f>IFERROR(_xll.qlIndexFixing($BF$1,BA1542,,_xll.ohTrigger(Trigger,Trigger6M)),#N/A)</f>
        <v>#N/A</v>
      </c>
    </row>
    <row r="1543" spans="52:57" ht="11.25" customHeight="1" x14ac:dyDescent="0.25">
      <c r="AZ1543" s="102" t="s">
        <v>83</v>
      </c>
      <c r="BA1543" s="101">
        <f>_xll.qlInterestRateIndexFixingDate(Currency&amp;"ibor"&amp;Tenor,BB1543,Trigger)</f>
        <v>50175</v>
      </c>
      <c r="BB1543" s="101">
        <f>_xll.qlCalendarAdvance(Calendar,BB1542,AZ1543,"f",,Trigger)</f>
        <v>50179</v>
      </c>
      <c r="BC1543" s="101">
        <f>_xll.qlInterestRateIndexMaturity(Currency&amp;"ibor"&amp;Tenor,BB1543,Trigger)</f>
        <v>50363</v>
      </c>
      <c r="BD1543" s="246">
        <f>_xll.qlIndexFixing($AD$5,BA1543,TRUE,_xll.ohTrigger(Trigger,Trigger6M))</f>
        <v>1.8100111276950239E-2</v>
      </c>
      <c r="BE1543" s="246" t="e">
        <f>IFERROR(_xll.qlIndexFixing($BF$1,BA1543,,_xll.ohTrigger(Trigger,Trigger6M)),#N/A)</f>
        <v>#N/A</v>
      </c>
    </row>
    <row r="1544" spans="52:57" ht="11.25" customHeight="1" x14ac:dyDescent="0.25">
      <c r="AZ1544" s="102" t="s">
        <v>83</v>
      </c>
      <c r="BA1544" s="101">
        <f>_xll.qlInterestRateIndexFixingDate(Currency&amp;"ibor"&amp;Tenor,BB1544,Trigger)</f>
        <v>50182</v>
      </c>
      <c r="BB1544" s="101">
        <f>_xll.qlCalendarAdvance(Calendar,BB1543,AZ1544,"f",,Trigger)</f>
        <v>50186</v>
      </c>
      <c r="BC1544" s="101">
        <f>_xll.qlInterestRateIndexMaturity(Currency&amp;"ibor"&amp;Tenor,BB1544,Trigger)</f>
        <v>50370</v>
      </c>
      <c r="BD1544" s="246">
        <f>_xll.qlIndexFixing($AD$5,BA1544,TRUE,_xll.ohTrigger(Trigger,Trigger6M))</f>
        <v>1.8075919099086218E-2</v>
      </c>
      <c r="BE1544" s="246" t="e">
        <f>IFERROR(_xll.qlIndexFixing($BF$1,BA1544,,_xll.ohTrigger(Trigger,Trigger6M)),#N/A)</f>
        <v>#N/A</v>
      </c>
    </row>
    <row r="1545" spans="52:57" ht="11.25" customHeight="1" x14ac:dyDescent="0.25">
      <c r="AZ1545" s="102" t="s">
        <v>83</v>
      </c>
      <c r="BA1545" s="101">
        <f>_xll.qlInterestRateIndexFixingDate(Currency&amp;"ibor"&amp;Tenor,BB1545,Trigger)</f>
        <v>50189</v>
      </c>
      <c r="BB1545" s="101">
        <f>_xll.qlCalendarAdvance(Calendar,BB1544,AZ1545,"f",,Trigger)</f>
        <v>50193</v>
      </c>
      <c r="BC1545" s="101">
        <f>_xll.qlInterestRateIndexMaturity(Currency&amp;"ibor"&amp;Tenor,BB1545,Trigger)</f>
        <v>50376</v>
      </c>
      <c r="BD1545" s="246">
        <f>_xll.qlIndexFixing($AD$5,BA1545,TRUE,_xll.ohTrigger(Trigger,Trigger6M))</f>
        <v>1.8052154094105696E-2</v>
      </c>
      <c r="BE1545" s="246" t="e">
        <f>IFERROR(_xll.qlIndexFixing($BF$1,BA1545,,_xll.ohTrigger(Trigger,Trigger6M)),#N/A)</f>
        <v>#N/A</v>
      </c>
    </row>
    <row r="1546" spans="52:57" ht="11.25" customHeight="1" x14ac:dyDescent="0.25">
      <c r="AZ1546" s="102" t="s">
        <v>83</v>
      </c>
      <c r="BA1546" s="101">
        <f>_xll.qlInterestRateIndexFixingDate(Currency&amp;"ibor"&amp;Tenor,BB1546,Trigger)</f>
        <v>50196</v>
      </c>
      <c r="BB1546" s="101">
        <f>_xll.qlCalendarAdvance(Calendar,BB1545,AZ1546,"f",,Trigger)</f>
        <v>50200</v>
      </c>
      <c r="BC1546" s="101">
        <f>_xll.qlInterestRateIndexMaturity(Currency&amp;"ibor"&amp;Tenor,BB1546,Trigger)</f>
        <v>50383</v>
      </c>
      <c r="BD1546" s="246">
        <f>_xll.qlIndexFixing($AD$5,BA1546,TRUE,_xll.ohTrigger(Trigger,Trigger6M))</f>
        <v>1.8027725813518271E-2</v>
      </c>
      <c r="BE1546" s="246" t="e">
        <f>IFERROR(_xll.qlIndexFixing($BF$1,BA1546,,_xll.ohTrigger(Trigger,Trigger6M)),#N/A)</f>
        <v>#N/A</v>
      </c>
    </row>
    <row r="1547" spans="52:57" ht="11.25" customHeight="1" x14ac:dyDescent="0.25">
      <c r="AZ1547" s="102" t="s">
        <v>83</v>
      </c>
      <c r="BA1547" s="101">
        <f>_xll.qlInterestRateIndexFixingDate(Currency&amp;"ibor"&amp;Tenor,BB1547,Trigger)</f>
        <v>50203</v>
      </c>
      <c r="BB1547" s="101">
        <f>_xll.qlCalendarAdvance(Calendar,BB1546,AZ1547,"f",,Trigger)</f>
        <v>50207</v>
      </c>
      <c r="BC1547" s="101">
        <f>_xll.qlInterestRateIndexMaturity(Currency&amp;"ibor"&amp;Tenor,BB1547,Trigger)</f>
        <v>50390</v>
      </c>
      <c r="BD1547" s="246">
        <f>_xll.qlIndexFixing($AD$5,BA1547,TRUE,_xll.ohTrigger(Trigger,Trigger6M))</f>
        <v>1.8003250929511147E-2</v>
      </c>
      <c r="BE1547" s="246" t="e">
        <f>IFERROR(_xll.qlIndexFixing($BF$1,BA1547,,_xll.ohTrigger(Trigger,Trigger6M)),#N/A)</f>
        <v>#N/A</v>
      </c>
    </row>
    <row r="1548" spans="52:57" ht="11.25" customHeight="1" x14ac:dyDescent="0.25">
      <c r="AZ1548" s="102" t="s">
        <v>83</v>
      </c>
      <c r="BA1548" s="101">
        <f>_xll.qlInterestRateIndexFixingDate(Currency&amp;"ibor"&amp;Tenor,BB1548,Trigger)</f>
        <v>50210</v>
      </c>
      <c r="BB1548" s="101">
        <f>_xll.qlCalendarAdvance(Calendar,BB1547,AZ1548,"f",,Trigger)</f>
        <v>50214</v>
      </c>
      <c r="BC1548" s="101">
        <f>_xll.qlInterestRateIndexMaturity(Currency&amp;"ibor"&amp;Tenor,BB1548,Trigger)</f>
        <v>50397</v>
      </c>
      <c r="BD1548" s="246">
        <f>_xll.qlIndexFixing($AD$5,BA1548,TRUE,_xll.ohTrigger(Trigger,Trigger6M))</f>
        <v>1.7978729443815393E-2</v>
      </c>
      <c r="BE1548" s="246" t="e">
        <f>IFERROR(_xll.qlIndexFixing($BF$1,BA1548,,_xll.ohTrigger(Trigger,Trigger6M)),#N/A)</f>
        <v>#N/A</v>
      </c>
    </row>
    <row r="1549" spans="52:57" ht="11.25" customHeight="1" x14ac:dyDescent="0.25">
      <c r="AZ1549" s="102" t="s">
        <v>83</v>
      </c>
      <c r="BA1549" s="101">
        <f>_xll.qlInterestRateIndexFixingDate(Currency&amp;"ibor"&amp;Tenor,BB1549,Trigger)</f>
        <v>50217</v>
      </c>
      <c r="BB1549" s="101">
        <f>_xll.qlCalendarAdvance(Calendar,BB1548,AZ1549,"f",,Trigger)</f>
        <v>50221</v>
      </c>
      <c r="BC1549" s="101">
        <f>_xll.qlInterestRateIndexMaturity(Currency&amp;"ibor"&amp;Tenor,BB1549,Trigger)</f>
        <v>50405</v>
      </c>
      <c r="BD1549" s="246">
        <f>_xll.qlIndexFixing($AD$5,BA1549,TRUE,_xll.ohTrigger(Trigger,Trigger6M))</f>
        <v>1.7954262901763187E-2</v>
      </c>
      <c r="BE1549" s="246" t="e">
        <f>IFERROR(_xll.qlIndexFixing($BF$1,BA1549,,_xll.ohTrigger(Trigger,Trigger6M)),#N/A)</f>
        <v>#N/A</v>
      </c>
    </row>
    <row r="1550" spans="52:57" ht="11.25" customHeight="1" x14ac:dyDescent="0.25">
      <c r="AZ1550" s="102" t="s">
        <v>83</v>
      </c>
      <c r="BA1550" s="101">
        <f>_xll.qlInterestRateIndexFixingDate(Currency&amp;"ibor"&amp;Tenor,BB1550,Trigger)</f>
        <v>50224</v>
      </c>
      <c r="BB1550" s="101">
        <f>_xll.qlCalendarAdvance(Calendar,BB1549,AZ1550,"f",,Trigger)</f>
        <v>50228</v>
      </c>
      <c r="BC1550" s="101">
        <f>_xll.qlInterestRateIndexMaturity(Currency&amp;"ibor"&amp;Tenor,BB1550,Trigger)</f>
        <v>50412</v>
      </c>
      <c r="BD1550" s="246">
        <f>_xll.qlIndexFixing($AD$5,BA1550,TRUE,_xll.ohTrigger(Trigger,Trigger6M))</f>
        <v>1.7929792612744626E-2</v>
      </c>
      <c r="BE1550" s="246" t="e">
        <f>IFERROR(_xll.qlIndexFixing($BF$1,BA1550,,_xll.ohTrigger(Trigger,Trigger6M)),#N/A)</f>
        <v>#N/A</v>
      </c>
    </row>
    <row r="1551" spans="52:57" ht="11.25" customHeight="1" x14ac:dyDescent="0.25">
      <c r="AZ1551" s="102" t="s">
        <v>83</v>
      </c>
      <c r="BA1551" s="101">
        <f>_xll.qlInterestRateIndexFixingDate(Currency&amp;"ibor"&amp;Tenor,BB1551,Trigger)</f>
        <v>50231</v>
      </c>
      <c r="BB1551" s="101">
        <f>_xll.qlCalendarAdvance(Calendar,BB1550,AZ1551,"f",,Trigger)</f>
        <v>50235</v>
      </c>
      <c r="BC1551" s="101">
        <f>_xll.qlInterestRateIndexMaturity(Currency&amp;"ibor"&amp;Tenor,BB1551,Trigger)</f>
        <v>50419</v>
      </c>
      <c r="BD1551" s="246">
        <f>_xll.qlIndexFixing($AD$5,BA1551,TRUE,_xll.ohTrigger(Trigger,Trigger6M))</f>
        <v>1.7905275977905834E-2</v>
      </c>
      <c r="BE1551" s="246" t="e">
        <f>IFERROR(_xll.qlIndexFixing($BF$1,BA1551,,_xll.ohTrigger(Trigger,Trigger6M)),#N/A)</f>
        <v>#N/A</v>
      </c>
    </row>
    <row r="1552" spans="52:57" ht="11.25" customHeight="1" x14ac:dyDescent="0.25">
      <c r="AZ1552" s="102" t="s">
        <v>83</v>
      </c>
      <c r="BA1552" s="101">
        <f>_xll.qlInterestRateIndexFixingDate(Currency&amp;"ibor"&amp;Tenor,BB1552,Trigger)</f>
        <v>50238</v>
      </c>
      <c r="BB1552" s="101">
        <f>_xll.qlCalendarAdvance(Calendar,BB1551,AZ1552,"f",,Trigger)</f>
        <v>50242</v>
      </c>
      <c r="BC1552" s="101">
        <f>_xll.qlInterestRateIndexMaturity(Currency&amp;"ibor"&amp;Tenor,BB1552,Trigger)</f>
        <v>50426</v>
      </c>
      <c r="BD1552" s="246">
        <f>_xll.qlIndexFixing($AD$5,BA1552,TRUE,_xll.ohTrigger(Trigger,Trigger6M))</f>
        <v>1.7880712998980218E-2</v>
      </c>
      <c r="BE1552" s="246" t="e">
        <f>IFERROR(_xll.qlIndexFixing($BF$1,BA1552,,_xll.ohTrigger(Trigger,Trigger6M)),#N/A)</f>
        <v>#N/A</v>
      </c>
    </row>
    <row r="1553" spans="52:57" ht="11.25" customHeight="1" x14ac:dyDescent="0.25">
      <c r="AZ1553" s="102" t="s">
        <v>83</v>
      </c>
      <c r="BA1553" s="101">
        <f>_xll.qlInterestRateIndexFixingDate(Currency&amp;"ibor"&amp;Tenor,BB1553,Trigger)</f>
        <v>50245</v>
      </c>
      <c r="BB1553" s="101">
        <f>_xll.qlCalendarAdvance(Calendar,BB1552,AZ1553,"f",,Trigger)</f>
        <v>50249</v>
      </c>
      <c r="BC1553" s="101">
        <f>_xll.qlInterestRateIndexMaturity(Currency&amp;"ibor"&amp;Tenor,BB1553,Trigger)</f>
        <v>50433</v>
      </c>
      <c r="BD1553" s="246">
        <f>_xll.qlIndexFixing($AD$5,BA1553,TRUE,_xll.ohTrigger(Trigger,Trigger6M))</f>
        <v>1.787141568082834E-2</v>
      </c>
      <c r="BE1553" s="246" t="e">
        <f>IFERROR(_xll.qlIndexFixing($BF$1,BA1553,,_xll.ohTrigger(Trigger,Trigger6M)),#N/A)</f>
        <v>#N/A</v>
      </c>
    </row>
    <row r="1554" spans="52:57" ht="11.25" customHeight="1" x14ac:dyDescent="0.25">
      <c r="AZ1554" s="102" t="s">
        <v>83</v>
      </c>
      <c r="BA1554" s="101">
        <f>_xll.qlInterestRateIndexFixingDate(Currency&amp;"ibor"&amp;Tenor,BB1554,Trigger)</f>
        <v>50252</v>
      </c>
      <c r="BB1554" s="101">
        <f>_xll.qlCalendarAdvance(Calendar,BB1553,AZ1554,"f",,Trigger)</f>
        <v>50256</v>
      </c>
      <c r="BC1554" s="101">
        <f>_xll.qlInterestRateIndexMaturity(Currency&amp;"ibor"&amp;Tenor,BB1554,Trigger)</f>
        <v>50440</v>
      </c>
      <c r="BD1554" s="246">
        <f>_xll.qlIndexFixing($AD$5,BA1554,TRUE,_xll.ohTrigger(Trigger,Trigger6M))</f>
        <v>1.7873592436579204E-2</v>
      </c>
      <c r="BE1554" s="246" t="e">
        <f>IFERROR(_xll.qlIndexFixing($BF$1,BA1554,,_xll.ohTrigger(Trigger,Trigger6M)),#N/A)</f>
        <v>#N/A</v>
      </c>
    </row>
    <row r="1555" spans="52:57" ht="11.25" customHeight="1" x14ac:dyDescent="0.25">
      <c r="AZ1555" s="102" t="s">
        <v>83</v>
      </c>
      <c r="BA1555" s="101">
        <f>_xll.qlInterestRateIndexFixingDate(Currency&amp;"ibor"&amp;Tenor,BB1555,Trigger)</f>
        <v>50259</v>
      </c>
      <c r="BB1555" s="101">
        <f>_xll.qlCalendarAdvance(Calendar,BB1554,AZ1555,"f",,Trigger)</f>
        <v>50263</v>
      </c>
      <c r="BC1555" s="101">
        <f>_xll.qlInterestRateIndexMaturity(Currency&amp;"ibor"&amp;Tenor,BB1555,Trigger)</f>
        <v>50447</v>
      </c>
      <c r="BD1555" s="246">
        <f>_xll.qlIndexFixing($AD$5,BA1555,TRUE,_xll.ohTrigger(Trigger,Trigger6M))</f>
        <v>1.7875769194729892E-2</v>
      </c>
      <c r="BE1555" s="246" t="e">
        <f>IFERROR(_xll.qlIndexFixing($BF$1,BA1555,,_xll.ohTrigger(Trigger,Trigger6M)),#N/A)</f>
        <v>#N/A</v>
      </c>
    </row>
    <row r="1556" spans="52:57" ht="11.25" customHeight="1" x14ac:dyDescent="0.25">
      <c r="AZ1556" s="102" t="s">
        <v>83</v>
      </c>
      <c r="BA1556" s="101">
        <f>_xll.qlInterestRateIndexFixingDate(Currency&amp;"ibor"&amp;Tenor,BB1556,Trigger)</f>
        <v>50266</v>
      </c>
      <c r="BB1556" s="101">
        <f>_xll.qlCalendarAdvance(Calendar,BB1555,AZ1556,"f",,Trigger)</f>
        <v>50270</v>
      </c>
      <c r="BC1556" s="101">
        <f>_xll.qlInterestRateIndexMaturity(Currency&amp;"ibor"&amp;Tenor,BB1556,Trigger)</f>
        <v>50454</v>
      </c>
      <c r="BD1556" s="246">
        <f>_xll.qlIndexFixing($AD$5,BA1556,TRUE,_xll.ohTrigger(Trigger,Trigger6M))</f>
        <v>1.7877945955280829E-2</v>
      </c>
      <c r="BE1556" s="246" t="e">
        <f>IFERROR(_xll.qlIndexFixing($BF$1,BA1556,,_xll.ohTrigger(Trigger,Trigger6M)),#N/A)</f>
        <v>#N/A</v>
      </c>
    </row>
    <row r="1557" spans="52:57" ht="11.25" customHeight="1" x14ac:dyDescent="0.25">
      <c r="AZ1557" s="102" t="s">
        <v>83</v>
      </c>
      <c r="BA1557" s="101">
        <f>_xll.qlInterestRateIndexFixingDate(Currency&amp;"ibor"&amp;Tenor,BB1557,Trigger)</f>
        <v>50273</v>
      </c>
      <c r="BB1557" s="101">
        <f>_xll.qlCalendarAdvance(Calendar,BB1556,AZ1557,"f",,Trigger)</f>
        <v>50277</v>
      </c>
      <c r="BC1557" s="101">
        <f>_xll.qlInterestRateIndexMaturity(Currency&amp;"ibor"&amp;Tenor,BB1557,Trigger)</f>
        <v>50461</v>
      </c>
      <c r="BD1557" s="246">
        <f>_xll.qlIndexFixing($AD$5,BA1557,TRUE,_xll.ohTrigger(Trigger,Trigger6M))</f>
        <v>1.788012271823072E-2</v>
      </c>
      <c r="BE1557" s="246" t="e">
        <f>IFERROR(_xll.qlIndexFixing($BF$1,BA1557,,_xll.ohTrigger(Trigger,Trigger6M)),#N/A)</f>
        <v>#N/A</v>
      </c>
    </row>
    <row r="1558" spans="52:57" ht="11.25" customHeight="1" x14ac:dyDescent="0.25">
      <c r="AZ1558" s="102" t="s">
        <v>83</v>
      </c>
      <c r="BA1558" s="101">
        <f>_xll.qlInterestRateIndexFixingDate(Currency&amp;"ibor"&amp;Tenor,BB1558,Trigger)</f>
        <v>50280</v>
      </c>
      <c r="BB1558" s="101">
        <f>_xll.qlCalendarAdvance(Calendar,BB1557,AZ1558,"f",,Trigger)</f>
        <v>50284</v>
      </c>
      <c r="BC1558" s="101">
        <f>_xll.qlInterestRateIndexMaturity(Currency&amp;"ibor"&amp;Tenor,BB1558,Trigger)</f>
        <v>50465</v>
      </c>
      <c r="BD1558" s="246">
        <f>_xll.qlIndexFixing($AD$5,BA1558,TRUE,_xll.ohTrigger(Trigger,Trigger6M))</f>
        <v>1.7880504806802783E-2</v>
      </c>
      <c r="BE1558" s="246" t="e">
        <f>IFERROR(_xll.qlIndexFixing($BF$1,BA1558,,_xll.ohTrigger(Trigger,Trigger6M)),#N/A)</f>
        <v>#N/A</v>
      </c>
    </row>
    <row r="1559" spans="52:57" ht="11.25" customHeight="1" x14ac:dyDescent="0.25">
      <c r="AZ1559" s="102" t="s">
        <v>83</v>
      </c>
      <c r="BA1559" s="101">
        <f>_xll.qlInterestRateIndexFixingDate(Currency&amp;"ibor"&amp;Tenor,BB1559,Trigger)</f>
        <v>50287</v>
      </c>
      <c r="BB1559" s="101">
        <f>_xll.qlCalendarAdvance(Calendar,BB1558,AZ1559,"f",,Trigger)</f>
        <v>50291</v>
      </c>
      <c r="BC1559" s="101">
        <f>_xll.qlInterestRateIndexMaturity(Currency&amp;"ibor"&amp;Tenor,BB1559,Trigger)</f>
        <v>50472</v>
      </c>
      <c r="BD1559" s="246">
        <f>_xll.qlIndexFixing($AD$5,BA1559,TRUE,_xll.ohTrigger(Trigger,Trigger6M))</f>
        <v>1.7882681251144658E-2</v>
      </c>
      <c r="BE1559" s="246" t="e">
        <f>IFERROR(_xll.qlIndexFixing($BF$1,BA1559,,_xll.ohTrigger(Trigger,Trigger6M)),#N/A)</f>
        <v>#N/A</v>
      </c>
    </row>
    <row r="1560" spans="52:57" ht="11.25" customHeight="1" x14ac:dyDescent="0.25">
      <c r="AZ1560" s="102" t="s">
        <v>83</v>
      </c>
      <c r="BA1560" s="101">
        <f>_xll.qlInterestRateIndexFixingDate(Currency&amp;"ibor"&amp;Tenor,BB1560,Trigger)</f>
        <v>50294</v>
      </c>
      <c r="BB1560" s="101">
        <f>_xll.qlCalendarAdvance(Calendar,BB1559,AZ1560,"f",,Trigger)</f>
        <v>50298</v>
      </c>
      <c r="BC1560" s="101">
        <f>_xll.qlInterestRateIndexMaturity(Currency&amp;"ibor"&amp;Tenor,BB1560,Trigger)</f>
        <v>50479</v>
      </c>
      <c r="BD1560" s="246">
        <f>_xll.qlIndexFixing($AD$5,BA1560,TRUE,_xll.ohTrigger(Trigger,Trigger6M))</f>
        <v>1.788485769784752E-2</v>
      </c>
      <c r="BE1560" s="246" t="e">
        <f>IFERROR(_xll.qlIndexFixing($BF$1,BA1560,,_xll.ohTrigger(Trigger,Trigger6M)),#N/A)</f>
        <v>#N/A</v>
      </c>
    </row>
    <row r="1561" spans="52:57" ht="11.25" customHeight="1" x14ac:dyDescent="0.25">
      <c r="AZ1561" s="102" t="s">
        <v>83</v>
      </c>
      <c r="BA1561" s="101">
        <f>_xll.qlInterestRateIndexFixingDate(Currency&amp;"ibor"&amp;Tenor,BB1561,Trigger)</f>
        <v>50301</v>
      </c>
      <c r="BB1561" s="101">
        <f>_xll.qlCalendarAdvance(Calendar,BB1560,AZ1561,"f",,Trigger)</f>
        <v>50305</v>
      </c>
      <c r="BC1561" s="101">
        <f>_xll.qlInterestRateIndexMaturity(Currency&amp;"ibor"&amp;Tenor,BB1561,Trigger)</f>
        <v>50486</v>
      </c>
      <c r="BD1561" s="246">
        <f>_xll.qlIndexFixing($AD$5,BA1561,TRUE,_xll.ohTrigger(Trigger,Trigger6M))</f>
        <v>1.7887034146910043E-2</v>
      </c>
      <c r="BE1561" s="246" t="e">
        <f>IFERROR(_xll.qlIndexFixing($BF$1,BA1561,,_xll.ohTrigger(Trigger,Trigger6M)),#N/A)</f>
        <v>#N/A</v>
      </c>
    </row>
    <row r="1562" spans="52:57" ht="11.25" customHeight="1" x14ac:dyDescent="0.25">
      <c r="AZ1562" s="102" t="s">
        <v>83</v>
      </c>
      <c r="BA1562" s="101">
        <f>_xll.qlInterestRateIndexFixingDate(Currency&amp;"ibor"&amp;Tenor,BB1562,Trigger)</f>
        <v>50308</v>
      </c>
      <c r="BB1562" s="101">
        <f>_xll.qlCalendarAdvance(Calendar,BB1561,AZ1562,"f",,Trigger)</f>
        <v>50312</v>
      </c>
      <c r="BC1562" s="101">
        <f>_xll.qlInterestRateIndexMaturity(Currency&amp;"ibor"&amp;Tenor,BB1562,Trigger)</f>
        <v>50493</v>
      </c>
      <c r="BD1562" s="246">
        <f>_xll.qlIndexFixing($AD$5,BA1562,TRUE,_xll.ohTrigger(Trigger,Trigger6M))</f>
        <v>1.7889210598333549E-2</v>
      </c>
      <c r="BE1562" s="246" t="e">
        <f>IFERROR(_xll.qlIndexFixing($BF$1,BA1562,,_xll.ohTrigger(Trigger,Trigger6M)),#N/A)</f>
        <v>#N/A</v>
      </c>
    </row>
    <row r="1563" spans="52:57" ht="11.25" customHeight="1" x14ac:dyDescent="0.25">
      <c r="AZ1563" s="102" t="s">
        <v>83</v>
      </c>
      <c r="BA1563" s="101">
        <f>_xll.qlInterestRateIndexFixingDate(Currency&amp;"ibor"&amp;Tenor,BB1563,Trigger)</f>
        <v>50315</v>
      </c>
      <c r="BB1563" s="101">
        <f>_xll.qlCalendarAdvance(Calendar,BB1562,AZ1563,"f",,Trigger)</f>
        <v>50319</v>
      </c>
      <c r="BC1563" s="101">
        <f>_xll.qlInterestRateIndexMaturity(Currency&amp;"ibor"&amp;Tenor,BB1563,Trigger)</f>
        <v>50501</v>
      </c>
      <c r="BD1563" s="246">
        <f>_xll.qlIndexFixing($AD$5,BA1563,TRUE,_xll.ohTrigger(Trigger,Trigger6M))</f>
        <v>1.789198578682559E-2</v>
      </c>
      <c r="BE1563" s="246" t="e">
        <f>IFERROR(_xll.qlIndexFixing($BF$1,BA1563,,_xll.ohTrigger(Trigger,Trigger6M)),#N/A)</f>
        <v>#N/A</v>
      </c>
    </row>
    <row r="1564" spans="52:57" ht="11.25" customHeight="1" x14ac:dyDescent="0.25">
      <c r="AZ1564" s="102" t="s">
        <v>83</v>
      </c>
      <c r="BA1564" s="101">
        <f>_xll.qlInterestRateIndexFixingDate(Currency&amp;"ibor"&amp;Tenor,BB1564,Trigger)</f>
        <v>50322</v>
      </c>
      <c r="BB1564" s="101">
        <f>_xll.qlCalendarAdvance(Calendar,BB1563,AZ1564,"f",,Trigger)</f>
        <v>50326</v>
      </c>
      <c r="BC1564" s="101">
        <f>_xll.qlInterestRateIndexMaturity(Currency&amp;"ibor"&amp;Tenor,BB1564,Trigger)</f>
        <v>50508</v>
      </c>
      <c r="BD1564" s="246">
        <f>_xll.qlIndexFixing($AD$5,BA1564,TRUE,_xll.ohTrigger(Trigger,Trigger6M))</f>
        <v>1.7894162350831102E-2</v>
      </c>
      <c r="BE1564" s="246" t="e">
        <f>IFERROR(_xll.qlIndexFixing($BF$1,BA1564,,_xll.ohTrigger(Trigger,Trigger6M)),#N/A)</f>
        <v>#N/A</v>
      </c>
    </row>
    <row r="1565" spans="52:57" ht="11.25" customHeight="1" x14ac:dyDescent="0.25">
      <c r="AZ1565" s="102" t="s">
        <v>83</v>
      </c>
      <c r="BA1565" s="101">
        <f>_xll.qlInterestRateIndexFixingDate(Currency&amp;"ibor"&amp;Tenor,BB1565,Trigger)</f>
        <v>50329</v>
      </c>
      <c r="BB1565" s="101">
        <f>_xll.qlCalendarAdvance(Calendar,BB1564,AZ1565,"f",,Trigger)</f>
        <v>50333</v>
      </c>
      <c r="BC1565" s="101">
        <f>_xll.qlInterestRateIndexMaturity(Currency&amp;"ibor"&amp;Tenor,BB1565,Trigger)</f>
        <v>50515</v>
      </c>
      <c r="BD1565" s="246">
        <f>_xll.qlIndexFixing($AD$5,BA1565,TRUE,_xll.ohTrigger(Trigger,Trigger6M))</f>
        <v>1.7896338917210101E-2</v>
      </c>
      <c r="BE1565" s="246" t="e">
        <f>IFERROR(_xll.qlIndexFixing($BF$1,BA1565,,_xll.ohTrigger(Trigger,Trigger6M)),#N/A)</f>
        <v>#N/A</v>
      </c>
    </row>
    <row r="1566" spans="52:57" ht="11.25" customHeight="1" x14ac:dyDescent="0.25">
      <c r="AZ1566" s="102" t="s">
        <v>83</v>
      </c>
      <c r="BA1566" s="101">
        <f>_xll.qlInterestRateIndexFixingDate(Currency&amp;"ibor"&amp;Tenor,BB1566,Trigger)</f>
        <v>50336</v>
      </c>
      <c r="BB1566" s="101">
        <f>_xll.qlCalendarAdvance(Calendar,BB1565,AZ1566,"f",,Trigger)</f>
        <v>50340</v>
      </c>
      <c r="BC1566" s="101">
        <f>_xll.qlInterestRateIndexMaturity(Currency&amp;"ibor"&amp;Tenor,BB1566,Trigger)</f>
        <v>50522</v>
      </c>
      <c r="BD1566" s="246">
        <f>_xll.qlIndexFixing($AD$5,BA1566,TRUE,_xll.ohTrigger(Trigger,Trigger6M))</f>
        <v>1.7898515485962146E-2</v>
      </c>
      <c r="BE1566" s="246" t="e">
        <f>IFERROR(_xll.qlIndexFixing($BF$1,BA1566,,_xll.ohTrigger(Trigger,Trigger6M)),#N/A)</f>
        <v>#N/A</v>
      </c>
    </row>
    <row r="1567" spans="52:57" ht="11.25" customHeight="1" x14ac:dyDescent="0.25">
      <c r="AZ1567" s="102" t="s">
        <v>83</v>
      </c>
      <c r="BA1567" s="101">
        <f>_xll.qlInterestRateIndexFixingDate(Currency&amp;"ibor"&amp;Tenor,BB1567,Trigger)</f>
        <v>50343</v>
      </c>
      <c r="BB1567" s="101">
        <f>_xll.qlCalendarAdvance(Calendar,BB1566,AZ1567,"f",,Trigger)</f>
        <v>50347</v>
      </c>
      <c r="BC1567" s="101">
        <f>_xll.qlInterestRateIndexMaturity(Currency&amp;"ibor"&amp;Tenor,BB1567,Trigger)</f>
        <v>50528</v>
      </c>
      <c r="BD1567" s="246">
        <f>_xll.qlIndexFixing($AD$5,BA1567,TRUE,_xll.ohTrigger(Trigger,Trigger6M))</f>
        <v>1.7900092890855684E-2</v>
      </c>
      <c r="BE1567" s="246" t="e">
        <f>IFERROR(_xll.qlIndexFixing($BF$1,BA1567,,_xll.ohTrigger(Trigger,Trigger6M)),#N/A)</f>
        <v>#N/A</v>
      </c>
    </row>
    <row r="1568" spans="52:57" ht="11.25" customHeight="1" x14ac:dyDescent="0.25">
      <c r="AZ1568" s="102" t="s">
        <v>83</v>
      </c>
      <c r="BA1568" s="101">
        <f>_xll.qlInterestRateIndexFixingDate(Currency&amp;"ibor"&amp;Tenor,BB1568,Trigger)</f>
        <v>50350</v>
      </c>
      <c r="BB1568" s="101">
        <f>_xll.qlCalendarAdvance(Calendar,BB1567,AZ1568,"f",,Trigger)</f>
        <v>50354</v>
      </c>
      <c r="BC1568" s="101">
        <f>_xll.qlInterestRateIndexMaturity(Currency&amp;"ibor"&amp;Tenor,BB1568,Trigger)</f>
        <v>50535</v>
      </c>
      <c r="BD1568" s="246">
        <f>_xll.qlIndexFixing($AD$5,BA1568,TRUE,_xll.ohTrigger(Trigger,Trigger6M))</f>
        <v>1.7902269356441122E-2</v>
      </c>
      <c r="BE1568" s="246" t="e">
        <f>IFERROR(_xll.qlIndexFixing($BF$1,BA1568,,_xll.ohTrigger(Trigger,Trigger6M)),#N/A)</f>
        <v>#N/A</v>
      </c>
    </row>
    <row r="1569" spans="52:57" ht="11.25" customHeight="1" x14ac:dyDescent="0.25">
      <c r="AZ1569" s="102" t="s">
        <v>83</v>
      </c>
      <c r="BA1569" s="101">
        <f>_xll.qlInterestRateIndexFixingDate(Currency&amp;"ibor"&amp;Tenor,BB1569,Trigger)</f>
        <v>50357</v>
      </c>
      <c r="BB1569" s="101">
        <f>_xll.qlCalendarAdvance(Calendar,BB1568,AZ1569,"f",,Trigger)</f>
        <v>50361</v>
      </c>
      <c r="BC1569" s="101">
        <f>_xll.qlInterestRateIndexMaturity(Currency&amp;"ibor"&amp;Tenor,BB1569,Trigger)</f>
        <v>50542</v>
      </c>
      <c r="BD1569" s="246">
        <f>_xll.qlIndexFixing($AD$5,BA1569,TRUE,_xll.ohTrigger(Trigger,Trigger6M))</f>
        <v>1.7904445824387098E-2</v>
      </c>
      <c r="BE1569" s="246" t="e">
        <f>IFERROR(_xll.qlIndexFixing($BF$1,BA1569,,_xll.ohTrigger(Trigger,Trigger6M)),#N/A)</f>
        <v>#N/A</v>
      </c>
    </row>
    <row r="1570" spans="52:57" ht="11.25" customHeight="1" x14ac:dyDescent="0.25">
      <c r="AZ1570" s="102" t="s">
        <v>83</v>
      </c>
      <c r="BA1570" s="101">
        <f>_xll.qlInterestRateIndexFixingDate(Currency&amp;"ibor"&amp;Tenor,BB1570,Trigger)</f>
        <v>50364</v>
      </c>
      <c r="BB1570" s="101">
        <f>_xll.qlCalendarAdvance(Calendar,BB1569,AZ1570,"f",,Trigger)</f>
        <v>50368</v>
      </c>
      <c r="BC1570" s="101">
        <f>_xll.qlInterestRateIndexMaturity(Currency&amp;"ibor"&amp;Tenor,BB1570,Trigger)</f>
        <v>50549</v>
      </c>
      <c r="BD1570" s="246">
        <f>_xll.qlIndexFixing($AD$5,BA1570,TRUE,_xll.ohTrigger(Trigger,Trigger6M))</f>
        <v>1.7906622294693621E-2</v>
      </c>
      <c r="BE1570" s="246" t="e">
        <f>IFERROR(_xll.qlIndexFixing($BF$1,BA1570,,_xll.ohTrigger(Trigger,Trigger6M)),#N/A)</f>
        <v>#N/A</v>
      </c>
    </row>
    <row r="1571" spans="52:57" ht="11.25" customHeight="1" x14ac:dyDescent="0.25">
      <c r="AZ1571" s="102" t="s">
        <v>83</v>
      </c>
      <c r="BA1571" s="101">
        <f>_xll.qlInterestRateIndexFixingDate(Currency&amp;"ibor"&amp;Tenor,BB1571,Trigger)</f>
        <v>50371</v>
      </c>
      <c r="BB1571" s="101">
        <f>_xll.qlCalendarAdvance(Calendar,BB1570,AZ1571,"f",,Trigger)</f>
        <v>50375</v>
      </c>
      <c r="BC1571" s="101">
        <f>_xll.qlInterestRateIndexMaturity(Currency&amp;"ibor"&amp;Tenor,BB1571,Trigger)</f>
        <v>50557</v>
      </c>
      <c r="BD1571" s="246">
        <f>_xll.qlIndexFixing($AD$5,BA1571,TRUE,_xll.ohTrigger(Trigger,Trigger6M))</f>
        <v>1.7909398365328181E-2</v>
      </c>
      <c r="BE1571" s="246" t="e">
        <f>IFERROR(_xll.qlIndexFixing($BF$1,BA1571,,_xll.ohTrigger(Trigger,Trigger6M)),#N/A)</f>
        <v>#N/A</v>
      </c>
    </row>
    <row r="1572" spans="52:57" ht="11.25" customHeight="1" x14ac:dyDescent="0.25">
      <c r="AZ1572" s="102" t="s">
        <v>83</v>
      </c>
      <c r="BA1572" s="101">
        <f>_xll.qlInterestRateIndexFixingDate(Currency&amp;"ibor"&amp;Tenor,BB1572,Trigger)</f>
        <v>50378</v>
      </c>
      <c r="BB1572" s="101">
        <f>_xll.qlCalendarAdvance(Calendar,BB1571,AZ1572,"f",,Trigger)</f>
        <v>50382</v>
      </c>
      <c r="BC1572" s="101">
        <f>_xll.qlInterestRateIndexMaturity(Currency&amp;"ibor"&amp;Tenor,BB1572,Trigger)</f>
        <v>50564</v>
      </c>
      <c r="BD1572" s="246">
        <f>_xll.qlIndexFixing($AD$5,BA1572,TRUE,_xll.ohTrigger(Trigger,Trigger6M))</f>
        <v>1.7911574948322458E-2</v>
      </c>
      <c r="BE1572" s="246" t="e">
        <f>IFERROR(_xll.qlIndexFixing($BF$1,BA1572,,_xll.ohTrigger(Trigger,Trigger6M)),#N/A)</f>
        <v>#N/A</v>
      </c>
    </row>
    <row r="1573" spans="52:57" ht="11.25" customHeight="1" x14ac:dyDescent="0.25">
      <c r="AZ1573" s="102" t="s">
        <v>83</v>
      </c>
      <c r="BA1573" s="101">
        <f>_xll.qlInterestRateIndexFixingDate(Currency&amp;"ibor"&amp;Tenor,BB1573,Trigger)</f>
        <v>50385</v>
      </c>
      <c r="BB1573" s="101">
        <f>_xll.qlCalendarAdvance(Calendar,BB1572,AZ1573,"f",,Trigger)</f>
        <v>50389</v>
      </c>
      <c r="BC1573" s="101">
        <f>_xll.qlInterestRateIndexMaturity(Currency&amp;"ibor"&amp;Tenor,BB1573,Trigger)</f>
        <v>50571</v>
      </c>
      <c r="BD1573" s="246">
        <f>_xll.qlIndexFixing($AD$5,BA1573,TRUE,_xll.ohTrigger(Trigger,Trigger6M))</f>
        <v>1.7913751533689345E-2</v>
      </c>
      <c r="BE1573" s="246" t="e">
        <f>IFERROR(_xll.qlIndexFixing($BF$1,BA1573,,_xll.ohTrigger(Trigger,Trigger6M)),#N/A)</f>
        <v>#N/A</v>
      </c>
    </row>
    <row r="1574" spans="52:57" ht="11.25" customHeight="1" x14ac:dyDescent="0.25">
      <c r="AZ1574" s="102" t="s">
        <v>83</v>
      </c>
      <c r="BA1574" s="101">
        <f>_xll.qlInterestRateIndexFixingDate(Currency&amp;"ibor"&amp;Tenor,BB1574,Trigger)</f>
        <v>50392</v>
      </c>
      <c r="BB1574" s="101">
        <f>_xll.qlCalendarAdvance(Calendar,BB1573,AZ1574,"f",,Trigger)</f>
        <v>50396</v>
      </c>
      <c r="BC1574" s="101">
        <f>_xll.qlInterestRateIndexMaturity(Currency&amp;"ibor"&amp;Tenor,BB1574,Trigger)</f>
        <v>50578</v>
      </c>
      <c r="BD1574" s="246">
        <f>_xll.qlIndexFixing($AD$5,BA1574,TRUE,_xll.ohTrigger(Trigger,Trigger6M))</f>
        <v>1.7915928121431036E-2</v>
      </c>
      <c r="BE1574" s="246" t="e">
        <f>IFERROR(_xll.qlIndexFixing($BF$1,BA1574,,_xll.ohTrigger(Trigger,Trigger6M)),#N/A)</f>
        <v>#N/A</v>
      </c>
    </row>
    <row r="1575" spans="52:57" ht="11.25" customHeight="1" x14ac:dyDescent="0.25">
      <c r="AZ1575" s="102" t="s">
        <v>83</v>
      </c>
      <c r="BA1575" s="101">
        <f>_xll.qlInterestRateIndexFixingDate(Currency&amp;"ibor"&amp;Tenor,BB1575,Trigger)</f>
        <v>50398</v>
      </c>
      <c r="BB1575" s="101">
        <f>_xll.qlCalendarAdvance(Calendar,BB1574,AZ1575,"f",,Trigger)</f>
        <v>50403</v>
      </c>
      <c r="BC1575" s="101">
        <f>_xll.qlInterestRateIndexMaturity(Currency&amp;"ibor"&amp;Tenor,BB1575,Trigger)</f>
        <v>50585</v>
      </c>
      <c r="BD1575" s="246">
        <f>_xll.qlIndexFixing($AD$5,BA1575,TRUE,_xll.ohTrigger(Trigger,Trigger6M))</f>
        <v>1.7918104711545337E-2</v>
      </c>
      <c r="BE1575" s="246" t="e">
        <f>IFERROR(_xll.qlIndexFixing($BF$1,BA1575,,_xll.ohTrigger(Trigger,Trigger6M)),#N/A)</f>
        <v>#N/A</v>
      </c>
    </row>
    <row r="1576" spans="52:57" ht="11.25" customHeight="1" x14ac:dyDescent="0.25">
      <c r="AZ1576" s="102" t="s">
        <v>83</v>
      </c>
      <c r="BA1576" s="101">
        <f>_xll.qlInterestRateIndexFixingDate(Currency&amp;"ibor"&amp;Tenor,BB1576,Trigger)</f>
        <v>50405</v>
      </c>
      <c r="BB1576" s="101">
        <f>_xll.qlCalendarAdvance(Calendar,BB1575,AZ1576,"f",,Trigger)</f>
        <v>50410</v>
      </c>
      <c r="BC1576" s="101">
        <f>_xll.qlInterestRateIndexMaturity(Currency&amp;"ibor"&amp;Tenor,BB1576,Trigger)</f>
        <v>50591</v>
      </c>
      <c r="BD1576" s="246">
        <f>_xll.qlIndexFixing($AD$5,BA1576,TRUE,_xll.ohTrigger(Trigger,Trigger6M))</f>
        <v>1.7919681166101945E-2</v>
      </c>
      <c r="BE1576" s="246" t="e">
        <f>IFERROR(_xll.qlIndexFixing($BF$1,BA1576,,_xll.ohTrigger(Trigger,Trigger6M)),#N/A)</f>
        <v>#N/A</v>
      </c>
    </row>
    <row r="1577" spans="52:57" ht="11.25" customHeight="1" x14ac:dyDescent="0.25">
      <c r="AZ1577" s="102" t="s">
        <v>83</v>
      </c>
      <c r="BA1577" s="101">
        <f>_xll.qlInterestRateIndexFixingDate(Currency&amp;"ibor"&amp;Tenor,BB1577,Trigger)</f>
        <v>50413</v>
      </c>
      <c r="BB1577" s="101">
        <f>_xll.qlCalendarAdvance(Calendar,BB1576,AZ1577,"f",,Trigger)</f>
        <v>50417</v>
      </c>
      <c r="BC1577" s="101">
        <f>_xll.qlInterestRateIndexMaturity(Currency&amp;"ibor"&amp;Tenor,BB1577,Trigger)</f>
        <v>50598</v>
      </c>
      <c r="BD1577" s="246">
        <f>_xll.qlIndexFixing($AD$5,BA1577,TRUE,_xll.ohTrigger(Trigger,Trigger6M))</f>
        <v>1.7921857652930941E-2</v>
      </c>
      <c r="BE1577" s="246" t="e">
        <f>IFERROR(_xll.qlIndexFixing($BF$1,BA1577,,_xll.ohTrigger(Trigger,Trigger6M)),#N/A)</f>
        <v>#N/A</v>
      </c>
    </row>
    <row r="1578" spans="52:57" ht="11.25" customHeight="1" x14ac:dyDescent="0.25">
      <c r="AZ1578" s="102" t="s">
        <v>83</v>
      </c>
      <c r="BA1578" s="101">
        <f>_xll.qlInterestRateIndexFixingDate(Currency&amp;"ibor"&amp;Tenor,BB1578,Trigger)</f>
        <v>50420</v>
      </c>
      <c r="BB1578" s="101">
        <f>_xll.qlCalendarAdvance(Calendar,BB1577,AZ1578,"f",,Trigger)</f>
        <v>50424</v>
      </c>
      <c r="BC1578" s="101">
        <f>_xll.qlInterestRateIndexMaturity(Currency&amp;"ibor"&amp;Tenor,BB1578,Trigger)</f>
        <v>50605</v>
      </c>
      <c r="BD1578" s="246">
        <f>_xll.qlIndexFixing($AD$5,BA1578,TRUE,_xll.ohTrigger(Trigger,Trigger6M))</f>
        <v>1.7924034142121802E-2</v>
      </c>
      <c r="BE1578" s="246" t="e">
        <f>IFERROR(_xll.qlIndexFixing($BF$1,BA1578,,_xll.ohTrigger(Trigger,Trigger6M)),#N/A)</f>
        <v>#N/A</v>
      </c>
    </row>
    <row r="1579" spans="52:57" ht="11.25" customHeight="1" x14ac:dyDescent="0.25">
      <c r="AZ1579" s="102" t="s">
        <v>83</v>
      </c>
      <c r="BA1579" s="101">
        <f>_xll.qlInterestRateIndexFixingDate(Currency&amp;"ibor"&amp;Tenor,BB1579,Trigger)</f>
        <v>50427</v>
      </c>
      <c r="BB1579" s="101">
        <f>_xll.qlCalendarAdvance(Calendar,BB1578,AZ1579,"f",,Trigger)</f>
        <v>50431</v>
      </c>
      <c r="BC1579" s="101">
        <f>_xll.qlInterestRateIndexMaturity(Currency&amp;"ibor"&amp;Tenor,BB1579,Trigger)</f>
        <v>50612</v>
      </c>
      <c r="BD1579" s="246">
        <f>_xll.qlIndexFixing($AD$5,BA1579,TRUE,_xll.ohTrigger(Trigger,Trigger6M))</f>
        <v>1.7926210633671884E-2</v>
      </c>
      <c r="BE1579" s="246" t="e">
        <f>IFERROR(_xll.qlIndexFixing($BF$1,BA1579,,_xll.ohTrigger(Trigger,Trigger6M)),#N/A)</f>
        <v>#N/A</v>
      </c>
    </row>
    <row r="1580" spans="52:57" ht="11.25" customHeight="1" x14ac:dyDescent="0.25">
      <c r="AZ1580" s="102" t="s">
        <v>83</v>
      </c>
      <c r="BA1580" s="101">
        <f>_xll.qlInterestRateIndexFixingDate(Currency&amp;"ibor"&amp;Tenor,BB1580,Trigger)</f>
        <v>50434</v>
      </c>
      <c r="BB1580" s="101">
        <f>_xll.qlCalendarAdvance(Calendar,BB1579,AZ1580,"f",,Trigger)</f>
        <v>50438</v>
      </c>
      <c r="BC1580" s="101">
        <f>_xll.qlInterestRateIndexMaturity(Currency&amp;"ibor"&amp;Tenor,BB1580,Trigger)</f>
        <v>50619</v>
      </c>
      <c r="BD1580" s="246">
        <f>_xll.qlIndexFixing($AD$5,BA1580,TRUE,_xll.ohTrigger(Trigger,Trigger6M))</f>
        <v>1.7909693855294624E-2</v>
      </c>
      <c r="BE1580" s="246" t="e">
        <f>IFERROR(_xll.qlIndexFixing($BF$1,BA1580,,_xll.ohTrigger(Trigger,Trigger6M)),#N/A)</f>
        <v>#N/A</v>
      </c>
    </row>
    <row r="1581" spans="52:57" ht="11.25" customHeight="1" x14ac:dyDescent="0.25">
      <c r="AZ1581" s="102" t="s">
        <v>83</v>
      </c>
      <c r="BA1581" s="101">
        <f>_xll.qlInterestRateIndexFixingDate(Currency&amp;"ibor"&amp;Tenor,BB1581,Trigger)</f>
        <v>50441</v>
      </c>
      <c r="BB1581" s="101">
        <f>_xll.qlCalendarAdvance(Calendar,BB1580,AZ1581,"f",,Trigger)</f>
        <v>50445</v>
      </c>
      <c r="BC1581" s="101">
        <f>_xll.qlInterestRateIndexMaturity(Currency&amp;"ibor"&amp;Tenor,BB1581,Trigger)</f>
        <v>50626</v>
      </c>
      <c r="BD1581" s="246">
        <f>_xll.qlIndexFixing($AD$5,BA1581,TRUE,_xll.ohTrigger(Trigger,Trigger6M))</f>
        <v>1.7893146102243046E-2</v>
      </c>
      <c r="BE1581" s="246" t="e">
        <f>IFERROR(_xll.qlIndexFixing($BF$1,BA1581,,_xll.ohTrigger(Trigger,Trigger6M)),#N/A)</f>
        <v>#N/A</v>
      </c>
    </row>
    <row r="1582" spans="52:57" ht="11.25" customHeight="1" x14ac:dyDescent="0.25">
      <c r="AZ1582" s="102" t="s">
        <v>83</v>
      </c>
      <c r="BA1582" s="101">
        <f>_xll.qlInterestRateIndexFixingDate(Currency&amp;"ibor"&amp;Tenor,BB1582,Trigger)</f>
        <v>50448</v>
      </c>
      <c r="BB1582" s="101">
        <f>_xll.qlCalendarAdvance(Calendar,BB1581,AZ1582,"f",,Trigger)</f>
        <v>50452</v>
      </c>
      <c r="BC1582" s="101">
        <f>_xll.qlInterestRateIndexMaturity(Currency&amp;"ibor"&amp;Tenor,BB1582,Trigger)</f>
        <v>50633</v>
      </c>
      <c r="BD1582" s="246">
        <f>_xll.qlIndexFixing($AD$5,BA1582,TRUE,_xll.ohTrigger(Trigger,Trigger6M))</f>
        <v>1.7876567375286923E-2</v>
      </c>
      <c r="BE1582" s="246" t="e">
        <f>IFERROR(_xll.qlIndexFixing($BF$1,BA1582,,_xll.ohTrigger(Trigger,Trigger6M)),#N/A)</f>
        <v>#N/A</v>
      </c>
    </row>
    <row r="1583" spans="52:57" ht="11.25" customHeight="1" x14ac:dyDescent="0.25">
      <c r="AZ1583" s="102" t="s">
        <v>83</v>
      </c>
      <c r="BA1583" s="101">
        <f>_xll.qlInterestRateIndexFixingDate(Currency&amp;"ibor"&amp;Tenor,BB1583,Trigger)</f>
        <v>50455</v>
      </c>
      <c r="BB1583" s="101">
        <f>_xll.qlCalendarAdvance(Calendar,BB1582,AZ1583,"f",,Trigger)</f>
        <v>50459</v>
      </c>
      <c r="BC1583" s="101">
        <f>_xll.qlInterestRateIndexMaturity(Currency&amp;"ibor"&amp;Tenor,BB1583,Trigger)</f>
        <v>50640</v>
      </c>
      <c r="BD1583" s="246">
        <f>_xll.qlIndexFixing($AD$5,BA1583,TRUE,_xll.ohTrigger(Trigger,Trigger6M))</f>
        <v>1.7859957675195579E-2</v>
      </c>
      <c r="BE1583" s="246" t="e">
        <f>IFERROR(_xll.qlIndexFixing($BF$1,BA1583,,_xll.ohTrigger(Trigger,Trigger6M)),#N/A)</f>
        <v>#N/A</v>
      </c>
    </row>
    <row r="1584" spans="52:57" ht="11.25" customHeight="1" x14ac:dyDescent="0.25">
      <c r="AZ1584" s="102" t="s">
        <v>83</v>
      </c>
      <c r="BA1584" s="101">
        <f>_xll.qlInterestRateIndexFixingDate(Currency&amp;"ibor"&amp;Tenor,BB1584,Trigger)</f>
        <v>50462</v>
      </c>
      <c r="BB1584" s="101">
        <f>_xll.qlCalendarAdvance(Calendar,BB1583,AZ1584,"f",,Trigger)</f>
        <v>50466</v>
      </c>
      <c r="BC1584" s="101">
        <f>_xll.qlInterestRateIndexMaturity(Currency&amp;"ibor"&amp;Tenor,BB1584,Trigger)</f>
        <v>50650</v>
      </c>
      <c r="BD1584" s="246">
        <f>_xll.qlIndexFixing($AD$5,BA1584,TRUE,_xll.ohTrigger(Trigger,Trigger6M))</f>
        <v>1.7838691827805356E-2</v>
      </c>
      <c r="BE1584" s="246" t="e">
        <f>IFERROR(_xll.qlIndexFixing($BF$1,BA1584,,_xll.ohTrigger(Trigger,Trigger6M)),#N/A)</f>
        <v>#N/A</v>
      </c>
    </row>
    <row r="1585" spans="52:57" ht="11.25" customHeight="1" x14ac:dyDescent="0.25">
      <c r="AZ1585" s="102" t="s">
        <v>83</v>
      </c>
      <c r="BA1585" s="101">
        <f>_xll.qlInterestRateIndexFixingDate(Currency&amp;"ibor"&amp;Tenor,BB1585,Trigger)</f>
        <v>50469</v>
      </c>
      <c r="BB1585" s="101">
        <f>_xll.qlCalendarAdvance(Calendar,BB1584,AZ1585,"f",,Trigger)</f>
        <v>50473</v>
      </c>
      <c r="BC1585" s="101">
        <f>_xll.qlInterestRateIndexMaturity(Currency&amp;"ibor"&amp;Tenor,BB1585,Trigger)</f>
        <v>50657</v>
      </c>
      <c r="BD1585" s="246">
        <f>_xll.qlIndexFixing($AD$5,BA1585,TRUE,_xll.ohTrigger(Trigger,Trigger6M))</f>
        <v>1.7822311998071046E-2</v>
      </c>
      <c r="BE1585" s="246" t="e">
        <f>IFERROR(_xll.qlIndexFixing($BF$1,BA1585,,_xll.ohTrigger(Trigger,Trigger6M)),#N/A)</f>
        <v>#N/A</v>
      </c>
    </row>
    <row r="1586" spans="52:57" ht="11.25" customHeight="1" x14ac:dyDescent="0.25">
      <c r="AZ1586" s="102" t="s">
        <v>83</v>
      </c>
      <c r="BA1586" s="101">
        <f>_xll.qlInterestRateIndexFixingDate(Currency&amp;"ibor"&amp;Tenor,BB1586,Trigger)</f>
        <v>50476</v>
      </c>
      <c r="BB1586" s="101">
        <f>_xll.qlCalendarAdvance(Calendar,BB1585,AZ1586,"f",,Trigger)</f>
        <v>50480</v>
      </c>
      <c r="BC1586" s="101">
        <f>_xll.qlInterestRateIndexMaturity(Currency&amp;"ibor"&amp;Tenor,BB1586,Trigger)</f>
        <v>50664</v>
      </c>
      <c r="BD1586" s="246">
        <f>_xll.qlIndexFixing($AD$5,BA1586,TRUE,_xll.ohTrigger(Trigger,Trigger6M))</f>
        <v>1.7805901697687691E-2</v>
      </c>
      <c r="BE1586" s="246" t="e">
        <f>IFERROR(_xll.qlIndexFixing($BF$1,BA1586,,_xll.ohTrigger(Trigger,Trigger6M)),#N/A)</f>
        <v>#N/A</v>
      </c>
    </row>
    <row r="1587" spans="52:57" ht="11.25" customHeight="1" x14ac:dyDescent="0.25">
      <c r="AZ1587" s="102" t="s">
        <v>83</v>
      </c>
      <c r="BA1587" s="101">
        <f>_xll.qlInterestRateIndexFixingDate(Currency&amp;"ibor"&amp;Tenor,BB1587,Trigger)</f>
        <v>50483</v>
      </c>
      <c r="BB1587" s="101">
        <f>_xll.qlCalendarAdvance(Calendar,BB1586,AZ1587,"f",,Trigger)</f>
        <v>50487</v>
      </c>
      <c r="BC1587" s="101">
        <f>_xll.qlInterestRateIndexMaturity(Currency&amp;"ibor"&amp;Tenor,BB1587,Trigger)</f>
        <v>50671</v>
      </c>
      <c r="BD1587" s="246">
        <f>_xll.qlIndexFixing($AD$5,BA1587,TRUE,_xll.ohTrigger(Trigger,Trigger6M))</f>
        <v>1.7789460927417719E-2</v>
      </c>
      <c r="BE1587" s="246" t="e">
        <f>IFERROR(_xll.qlIndexFixing($BF$1,BA1587,,_xll.ohTrigger(Trigger,Trigger6M)),#N/A)</f>
        <v>#N/A</v>
      </c>
    </row>
    <row r="1588" spans="52:57" ht="11.25" customHeight="1" x14ac:dyDescent="0.25">
      <c r="AZ1588" s="102" t="s">
        <v>83</v>
      </c>
      <c r="BA1588" s="101">
        <f>_xll.qlInterestRateIndexFixingDate(Currency&amp;"ibor"&amp;Tenor,BB1588,Trigger)</f>
        <v>50490</v>
      </c>
      <c r="BB1588" s="101">
        <f>_xll.qlCalendarAdvance(Calendar,BB1587,AZ1588,"f",,Trigger)</f>
        <v>50494</v>
      </c>
      <c r="BC1588" s="101">
        <f>_xll.qlInterestRateIndexMaturity(Currency&amp;"ibor"&amp;Tenor,BB1588,Trigger)</f>
        <v>50678</v>
      </c>
      <c r="BD1588" s="246">
        <f>_xll.qlIndexFixing($AD$5,BA1588,TRUE,_xll.ohTrigger(Trigger,Trigger6M))</f>
        <v>1.7772989688024439E-2</v>
      </c>
      <c r="BE1588" s="246" t="e">
        <f>IFERROR(_xll.qlIndexFixing($BF$1,BA1588,,_xll.ohTrigger(Trigger,Trigger6M)),#N/A)</f>
        <v>#N/A</v>
      </c>
    </row>
    <row r="1589" spans="52:57" ht="11.25" customHeight="1" x14ac:dyDescent="0.25">
      <c r="AZ1589" s="102" t="s">
        <v>83</v>
      </c>
      <c r="BA1589" s="101">
        <f>_xll.qlInterestRateIndexFixingDate(Currency&amp;"ibor"&amp;Tenor,BB1589,Trigger)</f>
        <v>50497</v>
      </c>
      <c r="BB1589" s="101">
        <f>_xll.qlCalendarAdvance(Calendar,BB1588,AZ1589,"f",,Trigger)</f>
        <v>50501</v>
      </c>
      <c r="BC1589" s="101">
        <f>_xll.qlInterestRateIndexMaturity(Currency&amp;"ibor"&amp;Tenor,BB1589,Trigger)</f>
        <v>50684</v>
      </c>
      <c r="BD1589" s="246">
        <f>_xll.qlIndexFixing($AD$5,BA1589,TRUE,_xll.ohTrigger(Trigger,Trigger6M))</f>
        <v>1.7757524452076914E-2</v>
      </c>
      <c r="BE1589" s="246" t="e">
        <f>IFERROR(_xll.qlIndexFixing($BF$1,BA1589,,_xll.ohTrigger(Trigger,Trigger6M)),#N/A)</f>
        <v>#N/A</v>
      </c>
    </row>
    <row r="1590" spans="52:57" ht="11.25" customHeight="1" x14ac:dyDescent="0.25">
      <c r="AZ1590" s="102" t="s">
        <v>83</v>
      </c>
      <c r="BA1590" s="101">
        <f>_xll.qlInterestRateIndexFixingDate(Currency&amp;"ibor"&amp;Tenor,BB1590,Trigger)</f>
        <v>50504</v>
      </c>
      <c r="BB1590" s="101">
        <f>_xll.qlCalendarAdvance(Calendar,BB1589,AZ1590,"f",,Trigger)</f>
        <v>50508</v>
      </c>
      <c r="BC1590" s="101">
        <f>_xll.qlInterestRateIndexMaturity(Currency&amp;"ibor"&amp;Tenor,BB1590,Trigger)</f>
        <v>50691</v>
      </c>
      <c r="BD1590" s="246">
        <f>_xll.qlIndexFixing($AD$5,BA1590,TRUE,_xll.ohTrigger(Trigger,Trigger6M))</f>
        <v>1.7740895243235508E-2</v>
      </c>
      <c r="BE1590" s="246" t="e">
        <f>IFERROR(_xll.qlIndexFixing($BF$1,BA1590,,_xll.ohTrigger(Trigger,Trigger6M)),#N/A)</f>
        <v>#N/A</v>
      </c>
    </row>
    <row r="1591" spans="52:57" ht="11.25" customHeight="1" x14ac:dyDescent="0.25">
      <c r="AZ1591" s="102" t="s">
        <v>83</v>
      </c>
      <c r="BA1591" s="101">
        <f>_xll.qlInterestRateIndexFixingDate(Currency&amp;"ibor"&amp;Tenor,BB1591,Trigger)</f>
        <v>50511</v>
      </c>
      <c r="BB1591" s="101">
        <f>_xll.qlCalendarAdvance(Calendar,BB1590,AZ1591,"f",,Trigger)</f>
        <v>50515</v>
      </c>
      <c r="BC1591" s="101">
        <f>_xll.qlInterestRateIndexMaturity(Currency&amp;"ibor"&amp;Tenor,BB1591,Trigger)</f>
        <v>50698</v>
      </c>
      <c r="BD1591" s="246">
        <f>_xll.qlIndexFixing($AD$5,BA1591,TRUE,_xll.ohTrigger(Trigger,Trigger6M))</f>
        <v>1.7724235402692332E-2</v>
      </c>
      <c r="BE1591" s="246" t="e">
        <f>IFERROR(_xll.qlIndexFixing($BF$1,BA1591,,_xll.ohTrigger(Trigger,Trigger6M)),#N/A)</f>
        <v>#N/A</v>
      </c>
    </row>
    <row r="1592" spans="52:57" ht="11.25" customHeight="1" x14ac:dyDescent="0.25">
      <c r="AZ1592" s="102" t="s">
        <v>83</v>
      </c>
      <c r="BA1592" s="101">
        <f>_xll.qlInterestRateIndexFixingDate(Currency&amp;"ibor"&amp;Tenor,BB1592,Trigger)</f>
        <v>50516</v>
      </c>
      <c r="BB1592" s="101">
        <f>_xll.qlCalendarAdvance(Calendar,BB1591,AZ1592,"f",,Trigger)</f>
        <v>50522</v>
      </c>
      <c r="BC1592" s="101">
        <f>_xll.qlInterestRateIndexMaturity(Currency&amp;"ibor"&amp;Tenor,BB1592,Trigger)</f>
        <v>50705</v>
      </c>
      <c r="BD1592" s="246">
        <f>_xll.qlIndexFixing($AD$5,BA1592,TRUE,_xll.ohTrigger(Trigger,Trigger6M))</f>
        <v>1.7707544931219669E-2</v>
      </c>
      <c r="BE1592" s="246" t="e">
        <f>IFERROR(_xll.qlIndexFixing($BF$1,BA1592,,_xll.ohTrigger(Trigger,Trigger6M)),#N/A)</f>
        <v>#N/A</v>
      </c>
    </row>
    <row r="1593" spans="52:57" ht="11.25" customHeight="1" x14ac:dyDescent="0.25">
      <c r="AZ1593" s="102" t="s">
        <v>83</v>
      </c>
      <c r="BA1593" s="101">
        <f>_xll.qlInterestRateIndexFixingDate(Currency&amp;"ibor"&amp;Tenor,BB1593,Trigger)</f>
        <v>50525</v>
      </c>
      <c r="BB1593" s="101">
        <f>_xll.qlCalendarAdvance(Calendar,BB1592,AZ1593,"f",,Trigger)</f>
        <v>50529</v>
      </c>
      <c r="BC1593" s="101">
        <f>_xll.qlInterestRateIndexMaturity(Currency&amp;"ibor"&amp;Tenor,BB1593,Trigger)</f>
        <v>50713</v>
      </c>
      <c r="BD1593" s="246">
        <f>_xll.qlIndexFixing($AD$5,BA1593,TRUE,_xll.ohTrigger(Trigger,Trigger6M))</f>
        <v>1.7690176481029947E-2</v>
      </c>
      <c r="BE1593" s="246" t="e">
        <f>IFERROR(_xll.qlIndexFixing($BF$1,BA1593,,_xll.ohTrigger(Trigger,Trigger6M)),#N/A)</f>
        <v>#N/A</v>
      </c>
    </row>
    <row r="1594" spans="52:57" ht="11.25" customHeight="1" x14ac:dyDescent="0.25">
      <c r="AZ1594" s="102" t="s">
        <v>83</v>
      </c>
      <c r="BA1594" s="101">
        <f>_xll.qlInterestRateIndexFixingDate(Currency&amp;"ibor"&amp;Tenor,BB1594,Trigger)</f>
        <v>50532</v>
      </c>
      <c r="BB1594" s="101">
        <f>_xll.qlCalendarAdvance(Calendar,BB1593,AZ1594,"f",,Trigger)</f>
        <v>50536</v>
      </c>
      <c r="BC1594" s="101">
        <f>_xll.qlInterestRateIndexMaturity(Currency&amp;"ibor"&amp;Tenor,BB1594,Trigger)</f>
        <v>50720</v>
      </c>
      <c r="BD1594" s="246">
        <f>_xll.qlIndexFixing($AD$5,BA1594,TRUE,_xll.ohTrigger(Trigger,Trigger6M))</f>
        <v>1.7673522443009564E-2</v>
      </c>
      <c r="BE1594" s="246" t="e">
        <f>IFERROR(_xll.qlIndexFixing($BF$1,BA1594,,_xll.ohTrigger(Trigger,Trigger6M)),#N/A)</f>
        <v>#N/A</v>
      </c>
    </row>
    <row r="1595" spans="52:57" ht="11.25" customHeight="1" x14ac:dyDescent="0.25">
      <c r="AZ1595" s="102" t="s">
        <v>83</v>
      </c>
      <c r="BA1595" s="101">
        <f>_xll.qlInterestRateIndexFixingDate(Currency&amp;"ibor"&amp;Tenor,BB1595,Trigger)</f>
        <v>50539</v>
      </c>
      <c r="BB1595" s="101">
        <f>_xll.qlCalendarAdvance(Calendar,BB1594,AZ1595,"f",,Trigger)</f>
        <v>50543</v>
      </c>
      <c r="BC1595" s="101">
        <f>_xll.qlInterestRateIndexMaturity(Currency&amp;"ibor"&amp;Tenor,BB1595,Trigger)</f>
        <v>50727</v>
      </c>
      <c r="BD1595" s="246">
        <f>_xll.qlIndexFixing($AD$5,BA1595,TRUE,_xll.ohTrigger(Trigger,Trigger6M))</f>
        <v>1.7656837941249386E-2</v>
      </c>
      <c r="BE1595" s="246" t="e">
        <f>IFERROR(_xll.qlIndexFixing($BF$1,BA1595,,_xll.ohTrigger(Trigger,Trigger6M)),#N/A)</f>
        <v>#N/A</v>
      </c>
    </row>
    <row r="1596" spans="52:57" ht="11.25" customHeight="1" x14ac:dyDescent="0.25">
      <c r="AZ1596" s="102" t="s">
        <v>83</v>
      </c>
      <c r="BA1596" s="101">
        <f>_xll.qlInterestRateIndexFixingDate(Currency&amp;"ibor"&amp;Tenor,BB1596,Trigger)</f>
        <v>50546</v>
      </c>
      <c r="BB1596" s="101">
        <f>_xll.qlCalendarAdvance(Calendar,BB1595,AZ1596,"f",,Trigger)</f>
        <v>50550</v>
      </c>
      <c r="BC1596" s="101">
        <f>_xll.qlInterestRateIndexMaturity(Currency&amp;"ibor"&amp;Tenor,BB1596,Trigger)</f>
        <v>50734</v>
      </c>
      <c r="BD1596" s="246">
        <f>_xll.qlIndexFixing($AD$5,BA1596,TRUE,_xll.ohTrigger(Trigger,Trigger6M))</f>
        <v>1.7640122976524446E-2</v>
      </c>
      <c r="BE1596" s="246" t="e">
        <f>IFERROR(_xll.qlIndexFixing($BF$1,BA1596,,_xll.ohTrigger(Trigger,Trigger6M)),#N/A)</f>
        <v>#N/A</v>
      </c>
    </row>
    <row r="1597" spans="52:57" ht="11.25" customHeight="1" x14ac:dyDescent="0.25">
      <c r="AZ1597" s="102" t="s">
        <v>83</v>
      </c>
      <c r="BA1597" s="101">
        <f>_xll.qlInterestRateIndexFixingDate(Currency&amp;"ibor"&amp;Tenor,BB1597,Trigger)</f>
        <v>50553</v>
      </c>
      <c r="BB1597" s="101">
        <f>_xll.qlCalendarAdvance(Calendar,BB1596,AZ1597,"f",,Trigger)</f>
        <v>50557</v>
      </c>
      <c r="BC1597" s="101">
        <f>_xll.qlInterestRateIndexMaturity(Currency&amp;"ibor"&amp;Tenor,BB1597,Trigger)</f>
        <v>50740</v>
      </c>
      <c r="BD1597" s="246">
        <f>_xll.qlIndexFixing($AD$5,BA1597,TRUE,_xll.ohTrigger(Trigger,Trigger6M))</f>
        <v>1.7623633137099307E-2</v>
      </c>
      <c r="BE1597" s="246" t="e">
        <f>IFERROR(_xll.qlIndexFixing($BF$1,BA1597,,_xll.ohTrigger(Trigger,Trigger6M)),#N/A)</f>
        <v>#N/A</v>
      </c>
    </row>
    <row r="1598" spans="52:57" ht="11.25" customHeight="1" x14ac:dyDescent="0.25">
      <c r="AZ1598" s="102" t="s">
        <v>83</v>
      </c>
      <c r="BA1598" s="101">
        <f>_xll.qlInterestRateIndexFixingDate(Currency&amp;"ibor"&amp;Tenor,BB1598,Trigger)</f>
        <v>50560</v>
      </c>
      <c r="BB1598" s="101">
        <f>_xll.qlCalendarAdvance(Calendar,BB1597,AZ1598,"f",,Trigger)</f>
        <v>50564</v>
      </c>
      <c r="BC1598" s="101">
        <f>_xll.qlInterestRateIndexMaturity(Currency&amp;"ibor"&amp;Tenor,BB1598,Trigger)</f>
        <v>50747</v>
      </c>
      <c r="BD1598" s="246">
        <f>_xll.qlIndexFixing($AD$5,BA1598,TRUE,_xll.ohTrigger(Trigger,Trigger6M))</f>
        <v>1.760675889637852E-2</v>
      </c>
      <c r="BE1598" s="246" t="e">
        <f>IFERROR(_xll.qlIndexFixing($BF$1,BA1598,,_xll.ohTrigger(Trigger,Trigger6M)),#N/A)</f>
        <v>#N/A</v>
      </c>
    </row>
    <row r="1599" spans="52:57" ht="11.25" customHeight="1" x14ac:dyDescent="0.25">
      <c r="AZ1599" s="102" t="s">
        <v>83</v>
      </c>
      <c r="BA1599" s="101">
        <f>_xll.qlInterestRateIndexFixingDate(Currency&amp;"ibor"&amp;Tenor,BB1599,Trigger)</f>
        <v>50567</v>
      </c>
      <c r="BB1599" s="101">
        <f>_xll.qlCalendarAdvance(Calendar,BB1598,AZ1599,"f",,Trigger)</f>
        <v>50571</v>
      </c>
      <c r="BC1599" s="101">
        <f>_xll.qlInterestRateIndexMaturity(Currency&amp;"ibor"&amp;Tenor,BB1599,Trigger)</f>
        <v>50754</v>
      </c>
      <c r="BD1599" s="246">
        <f>_xll.qlIndexFixing($AD$5,BA1599,TRUE,_xll.ohTrigger(Trigger,Trigger6M))</f>
        <v>1.7589854030184426E-2</v>
      </c>
      <c r="BE1599" s="246" t="e">
        <f>IFERROR(_xll.qlIndexFixing($BF$1,BA1599,,_xll.ohTrigger(Trigger,Trigger6M)),#N/A)</f>
        <v>#N/A</v>
      </c>
    </row>
    <row r="1600" spans="52:57" ht="11.25" customHeight="1" x14ac:dyDescent="0.25">
      <c r="AZ1600" s="102" t="s">
        <v>83</v>
      </c>
      <c r="BA1600" s="101">
        <f>_xll.qlInterestRateIndexFixingDate(Currency&amp;"ibor"&amp;Tenor,BB1600,Trigger)</f>
        <v>50574</v>
      </c>
      <c r="BB1600" s="101">
        <f>_xll.qlCalendarAdvance(Calendar,BB1599,AZ1600,"f",,Trigger)</f>
        <v>50578</v>
      </c>
      <c r="BC1600" s="101">
        <f>_xll.qlInterestRateIndexMaturity(Currency&amp;"ibor"&amp;Tenor,BB1600,Trigger)</f>
        <v>50761</v>
      </c>
      <c r="BD1600" s="246">
        <f>_xll.qlIndexFixing($AD$5,BA1600,TRUE,_xll.ohTrigger(Trigger,Trigger6M))</f>
        <v>1.7572918539301104E-2</v>
      </c>
      <c r="BE1600" s="246" t="e">
        <f>IFERROR(_xll.qlIndexFixing($BF$1,BA1600,,_xll.ohTrigger(Trigger,Trigger6M)),#N/A)</f>
        <v>#N/A</v>
      </c>
    </row>
    <row r="1601" spans="52:57" ht="11.25" customHeight="1" x14ac:dyDescent="0.25">
      <c r="AZ1601" s="102" t="s">
        <v>83</v>
      </c>
      <c r="BA1601" s="101">
        <f>_xll.qlInterestRateIndexFixingDate(Currency&amp;"ibor"&amp;Tenor,BB1601,Trigger)</f>
        <v>50581</v>
      </c>
      <c r="BB1601" s="101">
        <f>_xll.qlCalendarAdvance(Calendar,BB1600,AZ1601,"f",,Trigger)</f>
        <v>50585</v>
      </c>
      <c r="BC1601" s="101">
        <f>_xll.qlInterestRateIndexMaturity(Currency&amp;"ibor"&amp;Tenor,BB1601,Trigger)</f>
        <v>50768</v>
      </c>
      <c r="BD1601" s="246">
        <f>_xll.qlIndexFixing($AD$5,BA1601,TRUE,_xll.ohTrigger(Trigger,Trigger6M))</f>
        <v>1.7555952424515239E-2</v>
      </c>
      <c r="BE1601" s="246" t="e">
        <f>IFERROR(_xll.qlIndexFixing($BF$1,BA1601,,_xll.ohTrigger(Trigger,Trigger6M)),#N/A)</f>
        <v>#N/A</v>
      </c>
    </row>
    <row r="1602" spans="52:57" ht="11.25" customHeight="1" x14ac:dyDescent="0.25">
      <c r="AZ1602" s="102" t="s">
        <v>83</v>
      </c>
      <c r="BA1602" s="101">
        <f>_xll.qlInterestRateIndexFixingDate(Currency&amp;"ibor"&amp;Tenor,BB1602,Trigger)</f>
        <v>50588</v>
      </c>
      <c r="BB1602" s="101">
        <f>_xll.qlCalendarAdvance(Calendar,BB1601,AZ1602,"f",,Trigger)</f>
        <v>50592</v>
      </c>
      <c r="BC1602" s="101">
        <f>_xll.qlInterestRateIndexMaturity(Currency&amp;"ibor"&amp;Tenor,BB1602,Trigger)</f>
        <v>50776</v>
      </c>
      <c r="BD1602" s="246">
        <f>_xll.qlIndexFixing($AD$5,BA1602,TRUE,_xll.ohTrigger(Trigger,Trigger6M))</f>
        <v>1.753919350948133E-2</v>
      </c>
      <c r="BE1602" s="246" t="e">
        <f>IFERROR(_xll.qlIndexFixing($BF$1,BA1602,,_xll.ohTrigger(Trigger,Trigger6M)),#N/A)</f>
        <v>#N/A</v>
      </c>
    </row>
    <row r="1603" spans="52:57" ht="11.25" customHeight="1" x14ac:dyDescent="0.25">
      <c r="AZ1603" s="102" t="s">
        <v>83</v>
      </c>
      <c r="BA1603" s="101">
        <f>_xll.qlInterestRateIndexFixingDate(Currency&amp;"ibor"&amp;Tenor,BB1603,Trigger)</f>
        <v>50595</v>
      </c>
      <c r="BB1603" s="101">
        <f>_xll.qlCalendarAdvance(Calendar,BB1602,AZ1603,"f",,Trigger)</f>
        <v>50599</v>
      </c>
      <c r="BC1603" s="101">
        <f>_xll.qlInterestRateIndexMaturity(Currency&amp;"ibor"&amp;Tenor,BB1603,Trigger)</f>
        <v>50783</v>
      </c>
      <c r="BD1603" s="246">
        <f>_xll.qlIndexFixing($AD$5,BA1603,TRUE,_xll.ohTrigger(Trigger,Trigger6M))</f>
        <v>1.7522265325814759E-2</v>
      </c>
      <c r="BE1603" s="246" t="e">
        <f>IFERROR(_xll.qlIndexFixing($BF$1,BA1603,,_xll.ohTrigger(Trigger,Trigger6M)),#N/A)</f>
        <v>#N/A</v>
      </c>
    </row>
    <row r="1604" spans="52:57" ht="11.25" customHeight="1" x14ac:dyDescent="0.25">
      <c r="AZ1604" s="102" t="s">
        <v>83</v>
      </c>
      <c r="BA1604" s="101">
        <f>_xll.qlInterestRateIndexFixingDate(Currency&amp;"ibor"&amp;Tenor,BB1604,Trigger)</f>
        <v>50602</v>
      </c>
      <c r="BB1604" s="101">
        <f>_xll.qlCalendarAdvance(Calendar,BB1603,AZ1604,"f",,Trigger)</f>
        <v>50606</v>
      </c>
      <c r="BC1604" s="101">
        <f>_xll.qlInterestRateIndexMaturity(Currency&amp;"ibor"&amp;Tenor,BB1604,Trigger)</f>
        <v>50790</v>
      </c>
      <c r="BD1604" s="246">
        <f>_xll.qlIndexFixing($AD$5,BA1604,TRUE,_xll.ohTrigger(Trigger,Trigger6M))</f>
        <v>1.7505306685432778E-2</v>
      </c>
      <c r="BE1604" s="246" t="e">
        <f>IFERROR(_xll.qlIndexFixing($BF$1,BA1604,,_xll.ohTrigger(Trigger,Trigger6M)),#N/A)</f>
        <v>#N/A</v>
      </c>
    </row>
    <row r="1605" spans="52:57" ht="11.25" customHeight="1" x14ac:dyDescent="0.25">
      <c r="AZ1605" s="102" t="s">
        <v>83</v>
      </c>
      <c r="BA1605" s="101">
        <f>_xll.qlInterestRateIndexFixingDate(Currency&amp;"ibor"&amp;Tenor,BB1605,Trigger)</f>
        <v>50609</v>
      </c>
      <c r="BB1605" s="101">
        <f>_xll.qlCalendarAdvance(Calendar,BB1604,AZ1605,"f",,Trigger)</f>
        <v>50613</v>
      </c>
      <c r="BC1605" s="101">
        <f>_xll.qlInterestRateIndexMaturity(Currency&amp;"ibor"&amp;Tenor,BB1605,Trigger)</f>
        <v>50797</v>
      </c>
      <c r="BD1605" s="246">
        <f>_xll.qlIndexFixing($AD$5,BA1605,TRUE,_xll.ohTrigger(Trigger,Trigger6M))</f>
        <v>1.7490942460155721E-2</v>
      </c>
      <c r="BE1605" s="246" t="e">
        <f>IFERROR(_xll.qlIndexFixing($BF$1,BA1605,,_xll.ohTrigger(Trigger,Trigger6M)),#N/A)</f>
        <v>#N/A</v>
      </c>
    </row>
    <row r="1606" spans="52:57" ht="11.25" customHeight="1" x14ac:dyDescent="0.25">
      <c r="AZ1606" s="102" t="s">
        <v>83</v>
      </c>
      <c r="BA1606" s="101">
        <f>_xll.qlInterestRateIndexFixingDate(Currency&amp;"ibor"&amp;Tenor,BB1606,Trigger)</f>
        <v>50616</v>
      </c>
      <c r="BB1606" s="101">
        <f>_xll.qlCalendarAdvance(Calendar,BB1605,AZ1606,"f",,Trigger)</f>
        <v>50620</v>
      </c>
      <c r="BC1606" s="101">
        <f>_xll.qlInterestRateIndexMaturity(Currency&amp;"ibor"&amp;Tenor,BB1606,Trigger)</f>
        <v>50804</v>
      </c>
      <c r="BD1606" s="246">
        <f>_xll.qlIndexFixing($AD$5,BA1606,TRUE,_xll.ohTrigger(Trigger,Trigger6M))</f>
        <v>1.7492314409290454E-2</v>
      </c>
      <c r="BE1606" s="246" t="e">
        <f>IFERROR(_xll.qlIndexFixing($BF$1,BA1606,,_xll.ohTrigger(Trigger,Trigger6M)),#N/A)</f>
        <v>#N/A</v>
      </c>
    </row>
    <row r="1607" spans="52:57" ht="11.25" customHeight="1" x14ac:dyDescent="0.25">
      <c r="AZ1607" s="102" t="s">
        <v>83</v>
      </c>
      <c r="BA1607" s="101">
        <f>_xll.qlInterestRateIndexFixingDate(Currency&amp;"ibor"&amp;Tenor,BB1607,Trigger)</f>
        <v>50623</v>
      </c>
      <c r="BB1607" s="101">
        <f>_xll.qlCalendarAdvance(Calendar,BB1606,AZ1607,"f",,Trigger)</f>
        <v>50627</v>
      </c>
      <c r="BC1607" s="101">
        <f>_xll.qlInterestRateIndexMaturity(Currency&amp;"ibor"&amp;Tenor,BB1607,Trigger)</f>
        <v>50811</v>
      </c>
      <c r="BD1607" s="246">
        <f>_xll.qlIndexFixing($AD$5,BA1607,TRUE,_xll.ohTrigger(Trigger,Trigger6M))</f>
        <v>1.7493686359378775E-2</v>
      </c>
      <c r="BE1607" s="246" t="e">
        <f>IFERROR(_xll.qlIndexFixing($BF$1,BA1607,,_xll.ohTrigger(Trigger,Trigger6M)),#N/A)</f>
        <v>#N/A</v>
      </c>
    </row>
    <row r="1608" spans="52:57" ht="11.25" customHeight="1" x14ac:dyDescent="0.25">
      <c r="AZ1608" s="102" t="s">
        <v>83</v>
      </c>
      <c r="BA1608" s="101">
        <f>_xll.qlInterestRateIndexFixingDate(Currency&amp;"ibor"&amp;Tenor,BB1608,Trigger)</f>
        <v>50630</v>
      </c>
      <c r="BB1608" s="101">
        <f>_xll.qlCalendarAdvance(Calendar,BB1607,AZ1608,"f",,Trigger)</f>
        <v>50634</v>
      </c>
      <c r="BC1608" s="101">
        <f>_xll.qlInterestRateIndexMaturity(Currency&amp;"ibor"&amp;Tenor,BB1608,Trigger)</f>
        <v>50818</v>
      </c>
      <c r="BD1608" s="246">
        <f>_xll.qlIndexFixing($AD$5,BA1608,TRUE,_xll.ohTrigger(Trigger,Trigger6M))</f>
        <v>1.749505831042111E-2</v>
      </c>
      <c r="BE1608" s="246" t="e">
        <f>IFERROR(_xll.qlIndexFixing($BF$1,BA1608,,_xll.ohTrigger(Trigger,Trigger6M)),#N/A)</f>
        <v>#N/A</v>
      </c>
    </row>
    <row r="1609" spans="52:57" ht="11.25" customHeight="1" x14ac:dyDescent="0.25">
      <c r="AZ1609" s="102" t="s">
        <v>83</v>
      </c>
      <c r="BA1609" s="101">
        <f>_xll.qlInterestRateIndexFixingDate(Currency&amp;"ibor"&amp;Tenor,BB1609,Trigger)</f>
        <v>50637</v>
      </c>
      <c r="BB1609" s="101">
        <f>_xll.qlCalendarAdvance(Calendar,BB1608,AZ1609,"f",,Trigger)</f>
        <v>50641</v>
      </c>
      <c r="BC1609" s="101">
        <f>_xll.qlInterestRateIndexMaturity(Currency&amp;"ibor"&amp;Tenor,BB1609,Trigger)</f>
        <v>50825</v>
      </c>
      <c r="BD1609" s="246">
        <f>_xll.qlIndexFixing($AD$5,BA1609,TRUE,_xll.ohTrigger(Trigger,Trigger6M))</f>
        <v>1.7496430262416599E-2</v>
      </c>
      <c r="BE1609" s="246" t="e">
        <f>IFERROR(_xll.qlIndexFixing($BF$1,BA1609,,_xll.ohTrigger(Trigger,Trigger6M)),#N/A)</f>
        <v>#N/A</v>
      </c>
    </row>
    <row r="1610" spans="52:57" ht="11.25" customHeight="1" x14ac:dyDescent="0.25">
      <c r="AZ1610" s="102" t="s">
        <v>83</v>
      </c>
      <c r="BA1610" s="101">
        <f>_xll.qlInterestRateIndexFixingDate(Currency&amp;"ibor"&amp;Tenor,BB1610,Trigger)</f>
        <v>50644</v>
      </c>
      <c r="BB1610" s="101">
        <f>_xll.qlCalendarAdvance(Calendar,BB1609,AZ1610,"f",,Trigger)</f>
        <v>50648</v>
      </c>
      <c r="BC1610" s="101">
        <f>_xll.qlInterestRateIndexMaturity(Currency&amp;"ibor"&amp;Tenor,BB1610,Trigger)</f>
        <v>50829</v>
      </c>
      <c r="BD1610" s="246">
        <f>_xll.qlIndexFixing($AD$5,BA1610,TRUE,_xll.ohTrigger(Trigger,Trigger6M))</f>
        <v>1.7496236394602321E-2</v>
      </c>
      <c r="BE1610" s="246" t="e">
        <f>IFERROR(_xll.qlIndexFixing($BF$1,BA1610,,_xll.ohTrigger(Trigger,Trigger6M)),#N/A)</f>
        <v>#N/A</v>
      </c>
    </row>
    <row r="1611" spans="52:57" ht="11.25" customHeight="1" x14ac:dyDescent="0.25">
      <c r="AZ1611" s="102" t="s">
        <v>83</v>
      </c>
      <c r="BA1611" s="101">
        <f>_xll.qlInterestRateIndexFixingDate(Currency&amp;"ibor"&amp;Tenor,BB1611,Trigger)</f>
        <v>50651</v>
      </c>
      <c r="BB1611" s="101">
        <f>_xll.qlCalendarAdvance(Calendar,BB1610,AZ1611,"f",,Trigger)</f>
        <v>50655</v>
      </c>
      <c r="BC1611" s="101">
        <f>_xll.qlInterestRateIndexMaturity(Currency&amp;"ibor"&amp;Tenor,BB1611,Trigger)</f>
        <v>50836</v>
      </c>
      <c r="BD1611" s="246">
        <f>_xll.qlIndexFixing($AD$5,BA1611,TRUE,_xll.ohTrigger(Trigger,Trigger6M))</f>
        <v>1.7497608149148299E-2</v>
      </c>
      <c r="BE1611" s="246" t="e">
        <f>IFERROR(_xll.qlIndexFixing($BF$1,BA1611,,_xll.ohTrigger(Trigger,Trigger6M)),#N/A)</f>
        <v>#N/A</v>
      </c>
    </row>
    <row r="1612" spans="52:57" ht="11.25" customHeight="1" x14ac:dyDescent="0.25">
      <c r="AZ1612" s="102" t="s">
        <v>83</v>
      </c>
      <c r="BA1612" s="101">
        <f>_xll.qlInterestRateIndexFixingDate(Currency&amp;"ibor"&amp;Tenor,BB1612,Trigger)</f>
        <v>50658</v>
      </c>
      <c r="BB1612" s="101">
        <f>_xll.qlCalendarAdvance(Calendar,BB1611,AZ1612,"f",,Trigger)</f>
        <v>50662</v>
      </c>
      <c r="BC1612" s="101">
        <f>_xll.qlInterestRateIndexMaturity(Currency&amp;"ibor"&amp;Tenor,BB1612,Trigger)</f>
        <v>50843</v>
      </c>
      <c r="BD1612" s="246">
        <f>_xll.qlIndexFixing($AD$5,BA1612,TRUE,_xll.ohTrigger(Trigger,Trigger6M))</f>
        <v>1.7498979904632308E-2</v>
      </c>
      <c r="BE1612" s="246" t="e">
        <f>IFERROR(_xll.qlIndexFixing($BF$1,BA1612,,_xll.ohTrigger(Trigger,Trigger6M)),#N/A)</f>
        <v>#N/A</v>
      </c>
    </row>
    <row r="1613" spans="52:57" ht="11.25" customHeight="1" x14ac:dyDescent="0.25">
      <c r="AZ1613" s="102" t="s">
        <v>83</v>
      </c>
      <c r="BA1613" s="101">
        <f>_xll.qlInterestRateIndexFixingDate(Currency&amp;"ibor"&amp;Tenor,BB1613,Trigger)</f>
        <v>50665</v>
      </c>
      <c r="BB1613" s="101">
        <f>_xll.qlCalendarAdvance(Calendar,BB1612,AZ1613,"f",,Trigger)</f>
        <v>50669</v>
      </c>
      <c r="BC1613" s="101">
        <f>_xll.qlInterestRateIndexMaturity(Currency&amp;"ibor"&amp;Tenor,BB1613,Trigger)</f>
        <v>50850</v>
      </c>
      <c r="BD1613" s="246">
        <f>_xll.qlIndexFixing($AD$5,BA1613,TRUE,_xll.ohTrigger(Trigger,Trigger6M))</f>
        <v>1.7500351661054351E-2</v>
      </c>
      <c r="BE1613" s="246" t="e">
        <f>IFERROR(_xll.qlIndexFixing($BF$1,BA1613,,_xll.ohTrigger(Trigger,Trigger6M)),#N/A)</f>
        <v>#N/A</v>
      </c>
    </row>
    <row r="1614" spans="52:57" ht="11.25" customHeight="1" x14ac:dyDescent="0.25">
      <c r="AZ1614" s="102" t="s">
        <v>83</v>
      </c>
      <c r="BA1614" s="101">
        <f>_xll.qlInterestRateIndexFixingDate(Currency&amp;"ibor"&amp;Tenor,BB1614,Trigger)</f>
        <v>50672</v>
      </c>
      <c r="BB1614" s="101">
        <f>_xll.qlCalendarAdvance(Calendar,BB1613,AZ1614,"f",,Trigger)</f>
        <v>50676</v>
      </c>
      <c r="BC1614" s="101">
        <f>_xll.qlInterestRateIndexMaturity(Currency&amp;"ibor"&amp;Tenor,BB1614,Trigger)</f>
        <v>50857</v>
      </c>
      <c r="BD1614" s="246">
        <f>_xll.qlIndexFixing($AD$5,BA1614,TRUE,_xll.ohTrigger(Trigger,Trigger6M))</f>
        <v>1.7501723418413547E-2</v>
      </c>
      <c r="BE1614" s="246" t="e">
        <f>IFERROR(_xll.qlIndexFixing($BF$1,BA1614,,_xll.ohTrigger(Trigger,Trigger6M)),#N/A)</f>
        <v>#N/A</v>
      </c>
    </row>
    <row r="1615" spans="52:57" ht="11.25" customHeight="1" x14ac:dyDescent="0.25">
      <c r="AZ1615" s="102" t="s">
        <v>83</v>
      </c>
      <c r="BA1615" s="101">
        <f>_xll.qlInterestRateIndexFixingDate(Currency&amp;"ibor"&amp;Tenor,BB1615,Trigger)</f>
        <v>50679</v>
      </c>
      <c r="BB1615" s="101">
        <f>_xll.qlCalendarAdvance(Calendar,BB1614,AZ1615,"f",,Trigger)</f>
        <v>50683</v>
      </c>
      <c r="BC1615" s="101">
        <f>_xll.qlInterestRateIndexMaturity(Currency&amp;"ibor"&amp;Tenor,BB1615,Trigger)</f>
        <v>50865</v>
      </c>
      <c r="BD1615" s="246">
        <f>_xll.qlIndexFixing($AD$5,BA1615,TRUE,_xll.ohTrigger(Trigger,Trigger6M))</f>
        <v>1.7503617426084406E-2</v>
      </c>
      <c r="BE1615" s="246" t="e">
        <f>IFERROR(_xll.qlIndexFixing($BF$1,BA1615,,_xll.ohTrigger(Trigger,Trigger6M)),#N/A)</f>
        <v>#N/A</v>
      </c>
    </row>
    <row r="1616" spans="52:57" ht="11.25" customHeight="1" x14ac:dyDescent="0.25">
      <c r="AZ1616" s="102" t="s">
        <v>83</v>
      </c>
      <c r="BA1616" s="101">
        <f>_xll.qlInterestRateIndexFixingDate(Currency&amp;"ibor"&amp;Tenor,BB1616,Trigger)</f>
        <v>50686</v>
      </c>
      <c r="BB1616" s="101">
        <f>_xll.qlCalendarAdvance(Calendar,BB1615,AZ1616,"f",,Trigger)</f>
        <v>50690</v>
      </c>
      <c r="BC1616" s="101">
        <f>_xll.qlInterestRateIndexMaturity(Currency&amp;"ibor"&amp;Tenor,BB1616,Trigger)</f>
        <v>50872</v>
      </c>
      <c r="BD1616" s="246">
        <f>_xll.qlIndexFixing($AD$5,BA1616,TRUE,_xll.ohTrigger(Trigger,Trigger6M))</f>
        <v>1.750498925179414E-2</v>
      </c>
      <c r="BE1616" s="246" t="e">
        <f>IFERROR(_xll.qlIndexFixing($BF$1,BA1616,,_xll.ohTrigger(Trigger,Trigger6M)),#N/A)</f>
        <v>#N/A</v>
      </c>
    </row>
    <row r="1617" spans="52:57" ht="11.25" customHeight="1" x14ac:dyDescent="0.25">
      <c r="AZ1617" s="102" t="s">
        <v>83</v>
      </c>
      <c r="BA1617" s="101">
        <f>_xll.qlInterestRateIndexFixingDate(Currency&amp;"ibor"&amp;Tenor,BB1617,Trigger)</f>
        <v>50693</v>
      </c>
      <c r="BB1617" s="101">
        <f>_xll.qlCalendarAdvance(Calendar,BB1616,AZ1617,"f",,Trigger)</f>
        <v>50697</v>
      </c>
      <c r="BC1617" s="101">
        <f>_xll.qlInterestRateIndexMaturity(Currency&amp;"ibor"&amp;Tenor,BB1617,Trigger)</f>
        <v>50879</v>
      </c>
      <c r="BD1617" s="246">
        <f>_xll.qlIndexFixing($AD$5,BA1617,TRUE,_xll.ohTrigger(Trigger,Trigger6M))</f>
        <v>1.7506361078446851E-2</v>
      </c>
      <c r="BE1617" s="246" t="e">
        <f>IFERROR(_xll.qlIndexFixing($BF$1,BA1617,,_xll.ohTrigger(Trigger,Trigger6M)),#N/A)</f>
        <v>#N/A</v>
      </c>
    </row>
    <row r="1618" spans="52:57" ht="11.25" customHeight="1" x14ac:dyDescent="0.25">
      <c r="AZ1618" s="102" t="s">
        <v>83</v>
      </c>
      <c r="BA1618" s="101">
        <f>_xll.qlInterestRateIndexFixingDate(Currency&amp;"ibor"&amp;Tenor,BB1618,Trigger)</f>
        <v>50700</v>
      </c>
      <c r="BB1618" s="101">
        <f>_xll.qlCalendarAdvance(Calendar,BB1617,AZ1618,"f",,Trigger)</f>
        <v>50704</v>
      </c>
      <c r="BC1618" s="101">
        <f>_xll.qlInterestRateIndexMaturity(Currency&amp;"ibor"&amp;Tenor,BB1618,Trigger)</f>
        <v>50886</v>
      </c>
      <c r="BD1618" s="246">
        <f>_xll.qlIndexFixing($AD$5,BA1618,TRUE,_xll.ohTrigger(Trigger,Trigger6M))</f>
        <v>1.7507732906042548E-2</v>
      </c>
      <c r="BE1618" s="246" t="e">
        <f>IFERROR(_xll.qlIndexFixing($BF$1,BA1618,,_xll.ohTrigger(Trigger,Trigger6M)),#N/A)</f>
        <v>#N/A</v>
      </c>
    </row>
    <row r="1619" spans="52:57" ht="11.25" customHeight="1" x14ac:dyDescent="0.25">
      <c r="AZ1619" s="102" t="s">
        <v>83</v>
      </c>
      <c r="BA1619" s="101">
        <f>_xll.qlInterestRateIndexFixingDate(Currency&amp;"ibor"&amp;Tenor,BB1619,Trigger)</f>
        <v>50707</v>
      </c>
      <c r="BB1619" s="101">
        <f>_xll.qlCalendarAdvance(Calendar,BB1618,AZ1619,"f",,Trigger)</f>
        <v>50711</v>
      </c>
      <c r="BC1619" s="101">
        <f>_xll.qlInterestRateIndexMaturity(Currency&amp;"ibor"&amp;Tenor,BB1619,Trigger)</f>
        <v>50892</v>
      </c>
      <c r="BD1619" s="246">
        <f>_xll.qlIndexFixing($AD$5,BA1619,TRUE,_xll.ohTrigger(Trigger,Trigger6M))</f>
        <v>1.7508582219278708E-2</v>
      </c>
      <c r="BE1619" s="246" t="e">
        <f>IFERROR(_xll.qlIndexFixing($BF$1,BA1619,,_xll.ohTrigger(Trigger,Trigger6M)),#N/A)</f>
        <v>#N/A</v>
      </c>
    </row>
    <row r="1620" spans="52:57" ht="11.25" customHeight="1" x14ac:dyDescent="0.25">
      <c r="AZ1620" s="102" t="s">
        <v>83</v>
      </c>
      <c r="BA1620" s="101">
        <f>_xll.qlInterestRateIndexFixingDate(Currency&amp;"ibor"&amp;Tenor,BB1620,Trigger)</f>
        <v>50714</v>
      </c>
      <c r="BB1620" s="101">
        <f>_xll.qlCalendarAdvance(Calendar,BB1619,AZ1620,"f",,Trigger)</f>
        <v>50718</v>
      </c>
      <c r="BC1620" s="101">
        <f>_xll.qlInterestRateIndexMaturity(Currency&amp;"ibor"&amp;Tenor,BB1620,Trigger)</f>
        <v>50899</v>
      </c>
      <c r="BD1620" s="246">
        <f>_xll.qlIndexFixing($AD$5,BA1620,TRUE,_xll.ohTrigger(Trigger,Trigger6M))</f>
        <v>1.7509953982265666E-2</v>
      </c>
      <c r="BE1620" s="246" t="e">
        <f>IFERROR(_xll.qlIndexFixing($BF$1,BA1620,,_xll.ohTrigger(Trigger,Trigger6M)),#N/A)</f>
        <v>#N/A</v>
      </c>
    </row>
    <row r="1621" spans="52:57" ht="11.25" customHeight="1" x14ac:dyDescent="0.25">
      <c r="AZ1621" s="102" t="s">
        <v>83</v>
      </c>
      <c r="BA1621" s="101">
        <f>_xll.qlInterestRateIndexFixingDate(Currency&amp;"ibor"&amp;Tenor,BB1621,Trigger)</f>
        <v>50721</v>
      </c>
      <c r="BB1621" s="101">
        <f>_xll.qlCalendarAdvance(Calendar,BB1620,AZ1621,"f",,Trigger)</f>
        <v>50725</v>
      </c>
      <c r="BC1621" s="101">
        <f>_xll.qlInterestRateIndexMaturity(Currency&amp;"ibor"&amp;Tenor,BB1621,Trigger)</f>
        <v>50906</v>
      </c>
      <c r="BD1621" s="246">
        <f>_xll.qlIndexFixing($AD$5,BA1621,TRUE,_xll.ohTrigger(Trigger,Trigger6M))</f>
        <v>1.7511325746190218E-2</v>
      </c>
      <c r="BE1621" s="246" t="e">
        <f>IFERROR(_xll.qlIndexFixing($BF$1,BA1621,,_xll.ohTrigger(Trigger,Trigger6M)),#N/A)</f>
        <v>#N/A</v>
      </c>
    </row>
    <row r="1622" spans="52:57" ht="11.25" customHeight="1" x14ac:dyDescent="0.25">
      <c r="AZ1622" s="102" t="s">
        <v>83</v>
      </c>
      <c r="BA1622" s="101">
        <f>_xll.qlInterestRateIndexFixingDate(Currency&amp;"ibor"&amp;Tenor,BB1622,Trigger)</f>
        <v>50728</v>
      </c>
      <c r="BB1622" s="101">
        <f>_xll.qlCalendarAdvance(Calendar,BB1621,AZ1622,"f",,Trigger)</f>
        <v>50732</v>
      </c>
      <c r="BC1622" s="101">
        <f>_xll.qlInterestRateIndexMaturity(Currency&amp;"ibor"&amp;Tenor,BB1622,Trigger)</f>
        <v>50913</v>
      </c>
      <c r="BD1622" s="246">
        <f>_xll.qlIndexFixing($AD$5,BA1622,TRUE,_xll.ohTrigger(Trigger,Trigger6M))</f>
        <v>1.751269751105192E-2</v>
      </c>
      <c r="BE1622" s="246" t="e">
        <f>IFERROR(_xll.qlIndexFixing($BF$1,BA1622,,_xll.ohTrigger(Trigger,Trigger6M)),#N/A)</f>
        <v>#N/A</v>
      </c>
    </row>
    <row r="1623" spans="52:57" ht="11.25" customHeight="1" x14ac:dyDescent="0.25">
      <c r="AZ1623" s="102" t="s">
        <v>83</v>
      </c>
      <c r="BA1623" s="101">
        <f>_xll.qlInterestRateIndexFixingDate(Currency&amp;"ibor"&amp;Tenor,BB1623,Trigger)</f>
        <v>50735</v>
      </c>
      <c r="BB1623" s="101">
        <f>_xll.qlCalendarAdvance(Calendar,BB1622,AZ1623,"f",,Trigger)</f>
        <v>50739</v>
      </c>
      <c r="BC1623" s="101">
        <f>_xll.qlInterestRateIndexMaturity(Currency&amp;"ibor"&amp;Tenor,BB1623,Trigger)</f>
        <v>50921</v>
      </c>
      <c r="BD1623" s="246">
        <f>_xll.qlIndexFixing($AD$5,BA1623,TRUE,_xll.ohTrigger(Trigger,Trigger6M))</f>
        <v>1.7514592058166634E-2</v>
      </c>
      <c r="BE1623" s="246" t="e">
        <f>IFERROR(_xll.qlIndexFixing($BF$1,BA1623,,_xll.ohTrigger(Trigger,Trigger6M)),#N/A)</f>
        <v>#N/A</v>
      </c>
    </row>
    <row r="1624" spans="52:57" ht="11.25" customHeight="1" x14ac:dyDescent="0.25">
      <c r="AZ1624" s="102" t="s">
        <v>83</v>
      </c>
      <c r="BA1624" s="101">
        <f>_xll.qlInterestRateIndexFixingDate(Currency&amp;"ibor"&amp;Tenor,BB1624,Trigger)</f>
        <v>50742</v>
      </c>
      <c r="BB1624" s="101">
        <f>_xll.qlCalendarAdvance(Calendar,BB1623,AZ1624,"f",,Trigger)</f>
        <v>50746</v>
      </c>
      <c r="BC1624" s="101">
        <f>_xll.qlInterestRateIndexMaturity(Currency&amp;"ibor"&amp;Tenor,BB1624,Trigger)</f>
        <v>50928</v>
      </c>
      <c r="BD1624" s="246">
        <f>_xll.qlIndexFixing($AD$5,BA1624,TRUE,_xll.ohTrigger(Trigger,Trigger6M))</f>
        <v>1.7515963891420658E-2</v>
      </c>
      <c r="BE1624" s="246" t="e">
        <f>IFERROR(_xll.qlIndexFixing($BF$1,BA1624,,_xll.ohTrigger(Trigger,Trigger6M)),#N/A)</f>
        <v>#N/A</v>
      </c>
    </row>
    <row r="1625" spans="52:57" ht="11.25" customHeight="1" x14ac:dyDescent="0.25">
      <c r="AZ1625" s="102" t="s">
        <v>83</v>
      </c>
      <c r="BA1625" s="101">
        <f>_xll.qlInterestRateIndexFixingDate(Currency&amp;"ibor"&amp;Tenor,BB1625,Trigger)</f>
        <v>50749</v>
      </c>
      <c r="BB1625" s="101">
        <f>_xll.qlCalendarAdvance(Calendar,BB1624,AZ1625,"f",,Trigger)</f>
        <v>50753</v>
      </c>
      <c r="BC1625" s="101">
        <f>_xll.qlInterestRateIndexMaturity(Currency&amp;"ibor"&amp;Tenor,BB1625,Trigger)</f>
        <v>50935</v>
      </c>
      <c r="BD1625" s="246">
        <f>_xll.qlIndexFixing($AD$5,BA1625,TRUE,_xll.ohTrigger(Trigger,Trigger6M))</f>
        <v>1.7517335725617669E-2</v>
      </c>
      <c r="BE1625" s="246" t="e">
        <f>IFERROR(_xll.qlIndexFixing($BF$1,BA1625,,_xll.ohTrigger(Trigger,Trigger6M)),#N/A)</f>
        <v>#N/A</v>
      </c>
    </row>
    <row r="1626" spans="52:57" ht="11.25" customHeight="1" x14ac:dyDescent="0.25">
      <c r="AZ1626" s="102" t="s">
        <v>83</v>
      </c>
      <c r="BA1626" s="101">
        <f>_xll.qlInterestRateIndexFixingDate(Currency&amp;"ibor"&amp;Tenor,BB1626,Trigger)</f>
        <v>50756</v>
      </c>
      <c r="BB1626" s="101">
        <f>_xll.qlCalendarAdvance(Calendar,BB1625,AZ1626,"f",,Trigger)</f>
        <v>50760</v>
      </c>
      <c r="BC1626" s="101">
        <f>_xll.qlInterestRateIndexMaturity(Currency&amp;"ibor"&amp;Tenor,BB1626,Trigger)</f>
        <v>50942</v>
      </c>
      <c r="BD1626" s="246">
        <f>_xll.qlIndexFixing($AD$5,BA1626,TRUE,_xll.ohTrigger(Trigger,Trigger6M))</f>
        <v>1.7518707560758538E-2</v>
      </c>
      <c r="BE1626" s="246" t="e">
        <f>IFERROR(_xll.qlIndexFixing($BF$1,BA1626,,_xll.ohTrigger(Trigger,Trigger6M)),#N/A)</f>
        <v>#N/A</v>
      </c>
    </row>
    <row r="1627" spans="52:57" ht="11.25" customHeight="1" x14ac:dyDescent="0.25">
      <c r="AZ1627" s="102" t="s">
        <v>83</v>
      </c>
      <c r="BA1627" s="101">
        <f>_xll.qlInterestRateIndexFixingDate(Currency&amp;"ibor"&amp;Tenor,BB1627,Trigger)</f>
        <v>50763</v>
      </c>
      <c r="BB1627" s="101">
        <f>_xll.qlCalendarAdvance(Calendar,BB1626,AZ1627,"f",,Trigger)</f>
        <v>50767</v>
      </c>
      <c r="BC1627" s="101">
        <f>_xll.qlInterestRateIndexMaturity(Currency&amp;"ibor"&amp;Tenor,BB1627,Trigger)</f>
        <v>50949</v>
      </c>
      <c r="BD1627" s="246">
        <f>_xll.qlIndexFixing($AD$5,BA1627,TRUE,_xll.ohTrigger(Trigger,Trigger6M))</f>
        <v>1.7520079396841508E-2</v>
      </c>
      <c r="BE1627" s="246" t="e">
        <f>IFERROR(_xll.qlIndexFixing($BF$1,BA1627,,_xll.ohTrigger(Trigger,Trigger6M)),#N/A)</f>
        <v>#N/A</v>
      </c>
    </row>
    <row r="1628" spans="52:57" ht="11.25" customHeight="1" x14ac:dyDescent="0.25">
      <c r="AZ1628" s="102" t="s">
        <v>83</v>
      </c>
      <c r="BA1628" s="101">
        <f>_xll.qlInterestRateIndexFixingDate(Currency&amp;"ibor"&amp;Tenor,BB1628,Trigger)</f>
        <v>50770</v>
      </c>
      <c r="BB1628" s="101">
        <f>_xll.qlCalendarAdvance(Calendar,BB1627,AZ1628,"f",,Trigger)</f>
        <v>50774</v>
      </c>
      <c r="BC1628" s="101">
        <f>_xll.qlInterestRateIndexMaturity(Currency&amp;"ibor"&amp;Tenor,BB1628,Trigger)</f>
        <v>50955</v>
      </c>
      <c r="BD1628" s="246">
        <f>_xll.qlIndexFixing($AD$5,BA1628,TRUE,_xll.ohTrigger(Trigger,Trigger6M))</f>
        <v>1.7520928119919964E-2</v>
      </c>
      <c r="BE1628" s="246" t="e">
        <f>IFERROR(_xll.qlIndexFixing($BF$1,BA1628,,_xll.ohTrigger(Trigger,Trigger6M)),#N/A)</f>
        <v>#N/A</v>
      </c>
    </row>
    <row r="1629" spans="52:57" ht="11.25" customHeight="1" x14ac:dyDescent="0.25">
      <c r="AZ1629" s="102" t="s">
        <v>83</v>
      </c>
      <c r="BA1629" s="101">
        <f>_xll.qlInterestRateIndexFixingDate(Currency&amp;"ibor"&amp;Tenor,BB1629,Trigger)</f>
        <v>50777</v>
      </c>
      <c r="BB1629" s="101">
        <f>_xll.qlCalendarAdvance(Calendar,BB1628,AZ1629,"f",,Trigger)</f>
        <v>50781</v>
      </c>
      <c r="BC1629" s="101">
        <f>_xll.qlInterestRateIndexMaturity(Currency&amp;"ibor"&amp;Tenor,BB1629,Trigger)</f>
        <v>50962</v>
      </c>
      <c r="BD1629" s="246">
        <f>_xll.qlIndexFixing($AD$5,BA1629,TRUE,_xll.ohTrigger(Trigger,Trigger6M))</f>
        <v>1.7522299891347463E-2</v>
      </c>
      <c r="BE1629" s="246" t="e">
        <f>IFERROR(_xll.qlIndexFixing($BF$1,BA1629,,_xll.ohTrigger(Trigger,Trigger6M)),#N/A)</f>
        <v>#N/A</v>
      </c>
    </row>
    <row r="1630" spans="52:57" ht="11.25" customHeight="1" x14ac:dyDescent="0.25">
      <c r="AZ1630" s="102" t="s">
        <v>83</v>
      </c>
      <c r="BA1630" s="101">
        <f>_xll.qlInterestRateIndexFixingDate(Currency&amp;"ibor"&amp;Tenor,BB1630,Trigger)</f>
        <v>50784</v>
      </c>
      <c r="BB1630" s="101">
        <f>_xll.qlCalendarAdvance(Calendar,BB1629,AZ1630,"f",,Trigger)</f>
        <v>50788</v>
      </c>
      <c r="BC1630" s="101">
        <f>_xll.qlInterestRateIndexMaturity(Currency&amp;"ibor"&amp;Tenor,BB1630,Trigger)</f>
        <v>50969</v>
      </c>
      <c r="BD1630" s="246">
        <f>_xll.qlIndexFixing($AD$5,BA1630,TRUE,_xll.ohTrigger(Trigger,Trigger6M))</f>
        <v>1.7523671663712114E-2</v>
      </c>
      <c r="BE1630" s="246" t="e">
        <f>IFERROR(_xll.qlIndexFixing($BF$1,BA1630,,_xll.ohTrigger(Trigger,Trigger6M)),#N/A)</f>
        <v>#N/A</v>
      </c>
    </row>
    <row r="1631" spans="52:57" ht="11.25" customHeight="1" x14ac:dyDescent="0.25">
      <c r="AZ1631" s="102" t="s">
        <v>83</v>
      </c>
      <c r="BA1631" s="101">
        <f>_xll.qlInterestRateIndexFixingDate(Currency&amp;"ibor"&amp;Tenor,BB1631,Trigger)</f>
        <v>50791</v>
      </c>
      <c r="BB1631" s="101">
        <f>_xll.qlCalendarAdvance(Calendar,BB1630,AZ1631,"f",,Trigger)</f>
        <v>50795</v>
      </c>
      <c r="BC1631" s="101">
        <f>_xll.qlInterestRateIndexMaturity(Currency&amp;"ibor"&amp;Tenor,BB1631,Trigger)</f>
        <v>50976</v>
      </c>
      <c r="BD1631" s="246">
        <f>_xll.qlIndexFixing($AD$5,BA1631,TRUE,_xll.ohTrigger(Trigger,Trigger6M))</f>
        <v>1.75250434370148E-2</v>
      </c>
      <c r="BE1631" s="246" t="e">
        <f>IFERROR(_xll.qlIndexFixing($BF$1,BA1631,,_xll.ohTrigger(Trigger,Trigger6M)),#N/A)</f>
        <v>#N/A</v>
      </c>
    </row>
    <row r="1632" spans="52:57" ht="11.25" customHeight="1" x14ac:dyDescent="0.25">
      <c r="AZ1632" s="102" t="s">
        <v>83</v>
      </c>
      <c r="BA1632" s="101">
        <f>_xll.qlInterestRateIndexFixingDate(Currency&amp;"ibor"&amp;Tenor,BB1632,Trigger)</f>
        <v>50798</v>
      </c>
      <c r="BB1632" s="101">
        <f>_xll.qlCalendarAdvance(Calendar,BB1631,AZ1632,"f",,Trigger)</f>
        <v>50802</v>
      </c>
      <c r="BC1632" s="101">
        <f>_xll.qlInterestRateIndexMaturity(Currency&amp;"ibor"&amp;Tenor,BB1632,Trigger)</f>
        <v>50983</v>
      </c>
      <c r="BD1632" s="246">
        <f>_xll.qlIndexFixing($AD$5,BA1632,TRUE,_xll.ohTrigger(Trigger,Trigger6M))</f>
        <v>1.7515436015462561E-2</v>
      </c>
      <c r="BE1632" s="246" t="e">
        <f>IFERROR(_xll.qlIndexFixing($BF$1,BA1632,,_xll.ohTrigger(Trigger,Trigger6M)),#N/A)</f>
        <v>#N/A</v>
      </c>
    </row>
    <row r="1633" spans="52:57" ht="11.25" customHeight="1" x14ac:dyDescent="0.25">
      <c r="AZ1633" s="102" t="s">
        <v>83</v>
      </c>
      <c r="BA1633" s="101">
        <f>_xll.qlInterestRateIndexFixingDate(Currency&amp;"ibor"&amp;Tenor,BB1633,Trigger)</f>
        <v>50805</v>
      </c>
      <c r="BB1633" s="101">
        <f>_xll.qlCalendarAdvance(Calendar,BB1632,AZ1633,"f",,Trigger)</f>
        <v>50809</v>
      </c>
      <c r="BC1633" s="101">
        <f>_xll.qlInterestRateIndexMaturity(Currency&amp;"ibor"&amp;Tenor,BB1633,Trigger)</f>
        <v>50990</v>
      </c>
      <c r="BD1633" s="246">
        <f>_xll.qlIndexFixing($AD$5,BA1633,TRUE,_xll.ohTrigger(Trigger,Trigger6M))</f>
        <v>1.7505811125374974E-2</v>
      </c>
      <c r="BE1633" s="246" t="e">
        <f>IFERROR(_xll.qlIndexFixing($BF$1,BA1633,,_xll.ohTrigger(Trigger,Trigger6M)),#N/A)</f>
        <v>#N/A</v>
      </c>
    </row>
    <row r="1634" spans="52:57" ht="11.25" customHeight="1" x14ac:dyDescent="0.25">
      <c r="AZ1634" s="102" t="s">
        <v>83</v>
      </c>
      <c r="BA1634" s="101">
        <f>_xll.qlInterestRateIndexFixingDate(Currency&amp;"ibor"&amp;Tenor,BB1634,Trigger)</f>
        <v>50812</v>
      </c>
      <c r="BB1634" s="101">
        <f>_xll.qlCalendarAdvance(Calendar,BB1633,AZ1634,"f",,Trigger)</f>
        <v>50816</v>
      </c>
      <c r="BC1634" s="101">
        <f>_xll.qlInterestRateIndexMaturity(Currency&amp;"ibor"&amp;Tenor,BB1634,Trigger)</f>
        <v>50997</v>
      </c>
      <c r="BD1634" s="246">
        <f>_xll.qlIndexFixing($AD$5,BA1634,TRUE,_xll.ohTrigger(Trigger,Trigger6M))</f>
        <v>1.7496168767003332E-2</v>
      </c>
      <c r="BE1634" s="246" t="e">
        <f>IFERROR(_xll.qlIndexFixing($BF$1,BA1634,,_xll.ohTrigger(Trigger,Trigger6M)),#N/A)</f>
        <v>#N/A</v>
      </c>
    </row>
    <row r="1635" spans="52:57" ht="11.25" customHeight="1" x14ac:dyDescent="0.25">
      <c r="AZ1635" s="102" t="s">
        <v>83</v>
      </c>
      <c r="BA1635" s="101">
        <f>_xll.qlInterestRateIndexFixingDate(Currency&amp;"ibor"&amp;Tenor,BB1635,Trigger)</f>
        <v>50819</v>
      </c>
      <c r="BB1635" s="101">
        <f>_xll.qlCalendarAdvance(Calendar,BB1634,AZ1635,"f",,Trigger)</f>
        <v>50823</v>
      </c>
      <c r="BC1635" s="101">
        <f>_xll.qlInterestRateIndexMaturity(Currency&amp;"ibor"&amp;Tenor,BB1635,Trigger)</f>
        <v>51004</v>
      </c>
      <c r="BD1635" s="246">
        <f>_xll.qlIndexFixing($AD$5,BA1635,TRUE,_xll.ohTrigger(Trigger,Trigger6M))</f>
        <v>1.7486508940600248E-2</v>
      </c>
      <c r="BE1635" s="246" t="e">
        <f>IFERROR(_xll.qlIndexFixing($BF$1,BA1635,,_xll.ohTrigger(Trigger,Trigger6M)),#N/A)</f>
        <v>#N/A</v>
      </c>
    </row>
    <row r="1636" spans="52:57" ht="11.25" customHeight="1" x14ac:dyDescent="0.25">
      <c r="AZ1636" s="102" t="s">
        <v>83</v>
      </c>
      <c r="BA1636" s="101">
        <f>_xll.qlInterestRateIndexFixingDate(Currency&amp;"ibor"&amp;Tenor,BB1636,Trigger)</f>
        <v>50826</v>
      </c>
      <c r="BB1636" s="101">
        <f>_xll.qlCalendarAdvance(Calendar,BB1635,AZ1636,"f",,Trigger)</f>
        <v>50830</v>
      </c>
      <c r="BC1636" s="101">
        <f>_xll.qlInterestRateIndexMaturity(Currency&amp;"ibor"&amp;Tenor,BB1636,Trigger)</f>
        <v>51014</v>
      </c>
      <c r="BD1636" s="246">
        <f>_xll.qlIndexFixing($AD$5,BA1636,TRUE,_xll.ohTrigger(Trigger,Trigger6M))</f>
        <v>1.7474628625819253E-2</v>
      </c>
      <c r="BE1636" s="246" t="e">
        <f>IFERROR(_xll.qlIndexFixing($BF$1,BA1636,,_xll.ohTrigger(Trigger,Trigger6M)),#N/A)</f>
        <v>#N/A</v>
      </c>
    </row>
    <row r="1637" spans="52:57" ht="11.25" customHeight="1" x14ac:dyDescent="0.25">
      <c r="AZ1637" s="102" t="s">
        <v>83</v>
      </c>
      <c r="BA1637" s="101">
        <f>_xll.qlInterestRateIndexFixingDate(Currency&amp;"ibor"&amp;Tenor,BB1637,Trigger)</f>
        <v>50833</v>
      </c>
      <c r="BB1637" s="101">
        <f>_xll.qlCalendarAdvance(Calendar,BB1636,AZ1637,"f",,Trigger)</f>
        <v>50837</v>
      </c>
      <c r="BC1637" s="101">
        <f>_xll.qlInterestRateIndexMaturity(Currency&amp;"ibor"&amp;Tenor,BB1637,Trigger)</f>
        <v>51021</v>
      </c>
      <c r="BD1637" s="246">
        <f>_xll.qlIndexFixing($AD$5,BA1637,TRUE,_xll.ohTrigger(Trigger,Trigger6M))</f>
        <v>1.7465105548369164E-2</v>
      </c>
      <c r="BE1637" s="246" t="e">
        <f>IFERROR(_xll.qlIndexFixing($BF$1,BA1637,,_xll.ohTrigger(Trigger,Trigger6M)),#N/A)</f>
        <v>#N/A</v>
      </c>
    </row>
    <row r="1638" spans="52:57" ht="11.25" customHeight="1" x14ac:dyDescent="0.25">
      <c r="AZ1638" s="102" t="s">
        <v>83</v>
      </c>
      <c r="BA1638" s="101">
        <f>_xll.qlInterestRateIndexFixingDate(Currency&amp;"ibor"&amp;Tenor,BB1638,Trigger)</f>
        <v>50840</v>
      </c>
      <c r="BB1638" s="101">
        <f>_xll.qlCalendarAdvance(Calendar,BB1637,AZ1638,"f",,Trigger)</f>
        <v>50844</v>
      </c>
      <c r="BC1638" s="101">
        <f>_xll.qlInterestRateIndexMaturity(Currency&amp;"ibor"&amp;Tenor,BB1638,Trigger)</f>
        <v>51028</v>
      </c>
      <c r="BD1638" s="246">
        <f>_xll.qlIndexFixing($AD$5,BA1638,TRUE,_xll.ohTrigger(Trigger,Trigger6M))</f>
        <v>1.745556528583311E-2</v>
      </c>
      <c r="BE1638" s="246" t="e">
        <f>IFERROR(_xll.qlIndexFixing($BF$1,BA1638,,_xll.ohTrigger(Trigger,Trigger6M)),#N/A)</f>
        <v>#N/A</v>
      </c>
    </row>
    <row r="1639" spans="52:57" ht="11.25" customHeight="1" x14ac:dyDescent="0.25">
      <c r="AZ1639" s="102" t="s">
        <v>83</v>
      </c>
      <c r="BA1639" s="101">
        <f>_xll.qlInterestRateIndexFixingDate(Currency&amp;"ibor"&amp;Tenor,BB1639,Trigger)</f>
        <v>50847</v>
      </c>
      <c r="BB1639" s="101">
        <f>_xll.qlCalendarAdvance(Calendar,BB1638,AZ1639,"f",,Trigger)</f>
        <v>50851</v>
      </c>
      <c r="BC1639" s="101">
        <f>_xll.qlInterestRateIndexMaturity(Currency&amp;"ibor"&amp;Tenor,BB1639,Trigger)</f>
        <v>51035</v>
      </c>
      <c r="BD1639" s="246">
        <f>_xll.qlIndexFixing($AD$5,BA1639,TRUE,_xll.ohTrigger(Trigger,Trigger6M))</f>
        <v>1.744600783846089E-2</v>
      </c>
      <c r="BE1639" s="246" t="e">
        <f>IFERROR(_xll.qlIndexFixing($BF$1,BA1639,,_xll.ohTrigger(Trigger,Trigger6M)),#N/A)</f>
        <v>#N/A</v>
      </c>
    </row>
    <row r="1640" spans="52:57" ht="11.25" customHeight="1" x14ac:dyDescent="0.25">
      <c r="AZ1640" s="102" t="s">
        <v>83</v>
      </c>
      <c r="BA1640" s="101">
        <f>_xll.qlInterestRateIndexFixingDate(Currency&amp;"ibor"&amp;Tenor,BB1640,Trigger)</f>
        <v>50854</v>
      </c>
      <c r="BB1640" s="101">
        <f>_xll.qlCalendarAdvance(Calendar,BB1639,AZ1640,"f",,Trigger)</f>
        <v>50858</v>
      </c>
      <c r="BC1640" s="101">
        <f>_xll.qlInterestRateIndexMaturity(Currency&amp;"ibor"&amp;Tenor,BB1640,Trigger)</f>
        <v>51042</v>
      </c>
      <c r="BD1640" s="246">
        <f>_xll.qlIndexFixing($AD$5,BA1640,TRUE,_xll.ohTrigger(Trigger,Trigger6M))</f>
        <v>1.7436433206502747E-2</v>
      </c>
      <c r="BE1640" s="246" t="e">
        <f>IFERROR(_xll.qlIndexFixing($BF$1,BA1640,,_xll.ohTrigger(Trigger,Trigger6M)),#N/A)</f>
        <v>#N/A</v>
      </c>
    </row>
    <row r="1641" spans="52:57" ht="11.25" customHeight="1" x14ac:dyDescent="0.25">
      <c r="AZ1641" s="102" t="s">
        <v>83</v>
      </c>
      <c r="BA1641" s="101">
        <f>_xll.qlInterestRateIndexFixingDate(Currency&amp;"ibor"&amp;Tenor,BB1641,Trigger)</f>
        <v>50861</v>
      </c>
      <c r="BB1641" s="101">
        <f>_xll.qlCalendarAdvance(Calendar,BB1640,AZ1641,"f",,Trigger)</f>
        <v>50865</v>
      </c>
      <c r="BC1641" s="101">
        <f>_xll.qlInterestRateIndexMaturity(Currency&amp;"ibor"&amp;Tenor,BB1641,Trigger)</f>
        <v>51048</v>
      </c>
      <c r="BD1641" s="246">
        <f>_xll.qlIndexFixing($AD$5,BA1641,TRUE,_xll.ohTrigger(Trigger,Trigger6M))</f>
        <v>1.7427278516809749E-2</v>
      </c>
      <c r="BE1641" s="246" t="e">
        <f>IFERROR(_xll.qlIndexFixing($BF$1,BA1641,,_xll.ohTrigger(Trigger,Trigger6M)),#N/A)</f>
        <v>#N/A</v>
      </c>
    </row>
    <row r="1642" spans="52:57" ht="11.25" customHeight="1" x14ac:dyDescent="0.25">
      <c r="AZ1642" s="102" t="s">
        <v>83</v>
      </c>
      <c r="BA1642" s="101">
        <f>_xll.qlInterestRateIndexFixingDate(Currency&amp;"ibor"&amp;Tenor,BB1642,Trigger)</f>
        <v>50866</v>
      </c>
      <c r="BB1642" s="101">
        <f>_xll.qlCalendarAdvance(Calendar,BB1641,AZ1642,"f",,Trigger)</f>
        <v>50872</v>
      </c>
      <c r="BC1642" s="101">
        <f>_xll.qlInterestRateIndexMaturity(Currency&amp;"ibor"&amp;Tenor,BB1642,Trigger)</f>
        <v>51055</v>
      </c>
      <c r="BD1642" s="246">
        <f>_xll.qlIndexFixing($AD$5,BA1642,TRUE,_xll.ohTrigger(Trigger,Trigger6M))</f>
        <v>1.7417612448179649E-2</v>
      </c>
      <c r="BE1642" s="246" t="e">
        <f>IFERROR(_xll.qlIndexFixing($BF$1,BA1642,,_xll.ohTrigger(Trigger,Trigger6M)),#N/A)</f>
        <v>#N/A</v>
      </c>
    </row>
    <row r="1643" spans="52:57" ht="11.25" customHeight="1" x14ac:dyDescent="0.25">
      <c r="AZ1643" s="102" t="s">
        <v>83</v>
      </c>
      <c r="BA1643" s="101">
        <f>_xll.qlInterestRateIndexFixingDate(Currency&amp;"ibor"&amp;Tenor,BB1643,Trigger)</f>
        <v>50875</v>
      </c>
      <c r="BB1643" s="101">
        <f>_xll.qlCalendarAdvance(Calendar,BB1642,AZ1643,"f",,Trigger)</f>
        <v>50879</v>
      </c>
      <c r="BC1643" s="101">
        <f>_xll.qlInterestRateIndexMaturity(Currency&amp;"ibor"&amp;Tenor,BB1643,Trigger)</f>
        <v>51062</v>
      </c>
      <c r="BD1643" s="246">
        <f>_xll.qlIndexFixing($AD$5,BA1643,TRUE,_xll.ohTrigger(Trigger,Trigger6M))</f>
        <v>1.7407929102689824E-2</v>
      </c>
      <c r="BE1643" s="246" t="e">
        <f>IFERROR(_xll.qlIndexFixing($BF$1,BA1643,,_xll.ohTrigger(Trigger,Trigger6M)),#N/A)</f>
        <v>#N/A</v>
      </c>
    </row>
    <row r="1644" spans="52:57" ht="11.25" customHeight="1" x14ac:dyDescent="0.25">
      <c r="AZ1644" s="102" t="s">
        <v>83</v>
      </c>
      <c r="BA1644" s="101">
        <f>_xll.qlInterestRateIndexFixingDate(Currency&amp;"ibor"&amp;Tenor,BB1644,Trigger)</f>
        <v>50882</v>
      </c>
      <c r="BB1644" s="101">
        <f>_xll.qlCalendarAdvance(Calendar,BB1643,AZ1644,"f",,Trigger)</f>
        <v>50886</v>
      </c>
      <c r="BC1644" s="101">
        <f>_xll.qlInterestRateIndexMaturity(Currency&amp;"ibor"&amp;Tenor,BB1644,Trigger)</f>
        <v>51069</v>
      </c>
      <c r="BD1644" s="246">
        <f>_xll.qlIndexFixing($AD$5,BA1644,TRUE,_xll.ohTrigger(Trigger,Trigger6M))</f>
        <v>1.73982284805945E-2</v>
      </c>
      <c r="BE1644" s="246" t="e">
        <f>IFERROR(_xll.qlIndexFixing($BF$1,BA1644,,_xll.ohTrigger(Trigger,Trigger6M)),#N/A)</f>
        <v>#N/A</v>
      </c>
    </row>
    <row r="1645" spans="52:57" ht="11.25" customHeight="1" x14ac:dyDescent="0.25">
      <c r="AZ1645" s="102" t="s">
        <v>83</v>
      </c>
      <c r="BA1645" s="101">
        <f>_xll.qlInterestRateIndexFixingDate(Currency&amp;"ibor"&amp;Tenor,BB1645,Trigger)</f>
        <v>50889</v>
      </c>
      <c r="BB1645" s="101">
        <f>_xll.qlCalendarAdvance(Calendar,BB1644,AZ1645,"f",,Trigger)</f>
        <v>50893</v>
      </c>
      <c r="BC1645" s="101">
        <f>_xll.qlInterestRateIndexMaturity(Currency&amp;"ibor"&amp;Tenor,BB1645,Trigger)</f>
        <v>51077</v>
      </c>
      <c r="BD1645" s="246">
        <f>_xll.qlIndexFixing($AD$5,BA1645,TRUE,_xll.ohTrigger(Trigger,Trigger6M))</f>
        <v>1.7388302286703464E-2</v>
      </c>
      <c r="BE1645" s="246" t="e">
        <f>IFERROR(_xll.qlIndexFixing($BF$1,BA1645,,_xll.ohTrigger(Trigger,Trigger6M)),#N/A)</f>
        <v>#N/A</v>
      </c>
    </row>
    <row r="1646" spans="52:57" ht="11.25" customHeight="1" x14ac:dyDescent="0.25">
      <c r="AZ1646" s="102" t="s">
        <v>83</v>
      </c>
      <c r="BA1646" s="101">
        <f>_xll.qlInterestRateIndexFixingDate(Currency&amp;"ibor"&amp;Tenor,BB1646,Trigger)</f>
        <v>50896</v>
      </c>
      <c r="BB1646" s="101">
        <f>_xll.qlCalendarAdvance(Calendar,BB1645,AZ1646,"f",,Trigger)</f>
        <v>50900</v>
      </c>
      <c r="BC1646" s="101">
        <f>_xll.qlInterestRateIndexMaturity(Currency&amp;"ibor"&amp;Tenor,BB1646,Trigger)</f>
        <v>51084</v>
      </c>
      <c r="BD1646" s="246">
        <f>_xll.qlIndexFixing($AD$5,BA1646,TRUE,_xll.ohTrigger(Trigger,Trigger6M))</f>
        <v>1.7378624552505096E-2</v>
      </c>
      <c r="BE1646" s="246" t="e">
        <f>IFERROR(_xll.qlIndexFixing($BF$1,BA1646,,_xll.ohTrigger(Trigger,Trigger6M)),#N/A)</f>
        <v>#N/A</v>
      </c>
    </row>
    <row r="1647" spans="52:57" ht="11.25" customHeight="1" x14ac:dyDescent="0.25">
      <c r="AZ1647" s="102" t="s">
        <v>83</v>
      </c>
      <c r="BA1647" s="101">
        <f>_xll.qlInterestRateIndexFixingDate(Currency&amp;"ibor"&amp;Tenor,BB1647,Trigger)</f>
        <v>50903</v>
      </c>
      <c r="BB1647" s="101">
        <f>_xll.qlCalendarAdvance(Calendar,BB1646,AZ1647,"f",,Trigger)</f>
        <v>50907</v>
      </c>
      <c r="BC1647" s="101">
        <f>_xll.qlInterestRateIndexMaturity(Currency&amp;"ibor"&amp;Tenor,BB1647,Trigger)</f>
        <v>51091</v>
      </c>
      <c r="BD1647" s="246">
        <f>_xll.qlIndexFixing($AD$5,BA1647,TRUE,_xll.ohTrigger(Trigger,Trigger6M))</f>
        <v>1.7368929635483737E-2</v>
      </c>
      <c r="BE1647" s="246" t="e">
        <f>IFERROR(_xll.qlIndexFixing($BF$1,BA1647,,_xll.ohTrigger(Trigger,Trigger6M)),#N/A)</f>
        <v>#N/A</v>
      </c>
    </row>
    <row r="1648" spans="52:57" ht="11.25" customHeight="1" x14ac:dyDescent="0.25">
      <c r="AZ1648" s="102" t="s">
        <v>83</v>
      </c>
      <c r="BA1648" s="101">
        <f>_xll.qlInterestRateIndexFixingDate(Currency&amp;"ibor"&amp;Tenor,BB1648,Trigger)</f>
        <v>50910</v>
      </c>
      <c r="BB1648" s="101">
        <f>_xll.qlCalendarAdvance(Calendar,BB1647,AZ1648,"f",,Trigger)</f>
        <v>50914</v>
      </c>
      <c r="BC1648" s="101">
        <f>_xll.qlInterestRateIndexMaturity(Currency&amp;"ibor"&amp;Tenor,BB1648,Trigger)</f>
        <v>51098</v>
      </c>
      <c r="BD1648" s="246">
        <f>_xll.qlIndexFixing($AD$5,BA1648,TRUE,_xll.ohTrigger(Trigger,Trigger6M))</f>
        <v>1.7359217535893097E-2</v>
      </c>
      <c r="BE1648" s="246" t="e">
        <f>IFERROR(_xll.qlIndexFixing($BF$1,BA1648,,_xll.ohTrigger(Trigger,Trigger6M)),#N/A)</f>
        <v>#N/A</v>
      </c>
    </row>
    <row r="1649" spans="52:57" ht="11.25" customHeight="1" x14ac:dyDescent="0.25">
      <c r="AZ1649" s="102" t="s">
        <v>83</v>
      </c>
      <c r="BA1649" s="101">
        <f>_xll.qlInterestRateIndexFixingDate(Currency&amp;"ibor"&amp;Tenor,BB1649,Trigger)</f>
        <v>50917</v>
      </c>
      <c r="BB1649" s="101">
        <f>_xll.qlCalendarAdvance(Calendar,BB1648,AZ1649,"f",,Trigger)</f>
        <v>50921</v>
      </c>
      <c r="BC1649" s="101">
        <f>_xll.qlInterestRateIndexMaturity(Currency&amp;"ibor"&amp;Tenor,BB1649,Trigger)</f>
        <v>51104</v>
      </c>
      <c r="BD1649" s="246">
        <f>_xll.qlIndexFixing($AD$5,BA1649,TRUE,_xll.ohTrigger(Trigger,Trigger6M))</f>
        <v>1.7349466229917426E-2</v>
      </c>
      <c r="BE1649" s="246" t="e">
        <f>IFERROR(_xll.qlIndexFixing($BF$1,BA1649,,_xll.ohTrigger(Trigger,Trigger6M)),#N/A)</f>
        <v>#N/A</v>
      </c>
    </row>
    <row r="1650" spans="52:57" ht="11.25" customHeight="1" x14ac:dyDescent="0.25">
      <c r="AZ1650" s="102" t="s">
        <v>83</v>
      </c>
      <c r="BA1650" s="101">
        <f>_xll.qlInterestRateIndexFixingDate(Currency&amp;"ibor"&amp;Tenor,BB1650,Trigger)</f>
        <v>50924</v>
      </c>
      <c r="BB1650" s="101">
        <f>_xll.qlCalendarAdvance(Calendar,BB1649,AZ1650,"f",,Trigger)</f>
        <v>50928</v>
      </c>
      <c r="BC1650" s="101">
        <f>_xll.qlInterestRateIndexMaturity(Currency&amp;"ibor"&amp;Tenor,BB1650,Trigger)</f>
        <v>51111</v>
      </c>
      <c r="BD1650" s="246">
        <f>_xll.qlIndexFixing($AD$5,BA1650,TRUE,_xll.ohTrigger(Trigger,Trigger6M))</f>
        <v>1.7339661953529081E-2</v>
      </c>
      <c r="BE1650" s="246" t="e">
        <f>IFERROR(_xll.qlIndexFixing($BF$1,BA1650,,_xll.ohTrigger(Trigger,Trigger6M)),#N/A)</f>
        <v>#N/A</v>
      </c>
    </row>
    <row r="1651" spans="52:57" ht="11.25" customHeight="1" x14ac:dyDescent="0.25">
      <c r="AZ1651" s="102" t="s">
        <v>83</v>
      </c>
      <c r="BA1651" s="101">
        <f>_xll.qlInterestRateIndexFixingDate(Currency&amp;"ibor"&amp;Tenor,BB1651,Trigger)</f>
        <v>50931</v>
      </c>
      <c r="BB1651" s="101">
        <f>_xll.qlCalendarAdvance(Calendar,BB1650,AZ1651,"f",,Trigger)</f>
        <v>50935</v>
      </c>
      <c r="BC1651" s="101">
        <f>_xll.qlInterestRateIndexMaturity(Currency&amp;"ibor"&amp;Tenor,BB1651,Trigger)</f>
        <v>51118</v>
      </c>
      <c r="BD1651" s="246">
        <f>_xll.qlIndexFixing($AD$5,BA1651,TRUE,_xll.ohTrigger(Trigger,Trigger6M))</f>
        <v>1.7329840402320475E-2</v>
      </c>
      <c r="BE1651" s="246" t="e">
        <f>IFERROR(_xll.qlIndexFixing($BF$1,BA1651,,_xll.ohTrigger(Trigger,Trigger6M)),#N/A)</f>
        <v>#N/A</v>
      </c>
    </row>
    <row r="1652" spans="52:57" ht="11.25" customHeight="1" x14ac:dyDescent="0.25">
      <c r="AZ1652" s="102" t="s">
        <v>83</v>
      </c>
      <c r="BA1652" s="101">
        <f>_xll.qlInterestRateIndexFixingDate(Currency&amp;"ibor"&amp;Tenor,BB1652,Trigger)</f>
        <v>50938</v>
      </c>
      <c r="BB1652" s="101">
        <f>_xll.qlCalendarAdvance(Calendar,BB1651,AZ1652,"f",,Trigger)</f>
        <v>50942</v>
      </c>
      <c r="BC1652" s="101">
        <f>_xll.qlInterestRateIndexMaturity(Currency&amp;"ibor"&amp;Tenor,BB1652,Trigger)</f>
        <v>51125</v>
      </c>
      <c r="BD1652" s="246">
        <f>_xll.qlIndexFixing($AD$5,BA1652,TRUE,_xll.ohTrigger(Trigger,Trigger6M))</f>
        <v>1.7320001576547575E-2</v>
      </c>
      <c r="BE1652" s="246" t="e">
        <f>IFERROR(_xll.qlIndexFixing($BF$1,BA1652,,_xll.ohTrigger(Trigger,Trigger6M)),#N/A)</f>
        <v>#N/A</v>
      </c>
    </row>
    <row r="1653" spans="52:57" ht="11.25" customHeight="1" x14ac:dyDescent="0.25">
      <c r="AZ1653" s="102" t="s">
        <v>83</v>
      </c>
      <c r="BA1653" s="101">
        <f>_xll.qlInterestRateIndexFixingDate(Currency&amp;"ibor"&amp;Tenor,BB1653,Trigger)</f>
        <v>50945</v>
      </c>
      <c r="BB1653" s="101">
        <f>_xll.qlCalendarAdvance(Calendar,BB1652,AZ1653,"f",,Trigger)</f>
        <v>50949</v>
      </c>
      <c r="BC1653" s="101">
        <f>_xll.qlInterestRateIndexMaturity(Currency&amp;"ibor"&amp;Tenor,BB1653,Trigger)</f>
        <v>51132</v>
      </c>
      <c r="BD1653" s="246">
        <f>_xll.qlIndexFixing($AD$5,BA1653,TRUE,_xll.ohTrigger(Trigger,Trigger6M))</f>
        <v>1.7310145476469412E-2</v>
      </c>
      <c r="BE1653" s="246" t="e">
        <f>IFERROR(_xll.qlIndexFixing($BF$1,BA1653,,_xll.ohTrigger(Trigger,Trigger6M)),#N/A)</f>
        <v>#N/A</v>
      </c>
    </row>
    <row r="1654" spans="52:57" ht="11.25" customHeight="1" x14ac:dyDescent="0.25">
      <c r="AZ1654" s="102" t="s">
        <v>83</v>
      </c>
      <c r="BA1654" s="101">
        <f>_xll.qlInterestRateIndexFixingDate(Currency&amp;"ibor"&amp;Tenor,BB1654,Trigger)</f>
        <v>50952</v>
      </c>
      <c r="BB1654" s="101">
        <f>_xll.qlCalendarAdvance(Calendar,BB1653,AZ1654,"f",,Trigger)</f>
        <v>50956</v>
      </c>
      <c r="BC1654" s="101">
        <f>_xll.qlInterestRateIndexMaturity(Currency&amp;"ibor"&amp;Tenor,BB1654,Trigger)</f>
        <v>51140</v>
      </c>
      <c r="BD1654" s="246">
        <f>_xll.qlIndexFixing($AD$5,BA1654,TRUE,_xll.ohTrigger(Trigger,Trigger6M))</f>
        <v>1.7300584118650788E-2</v>
      </c>
      <c r="BE1654" s="246" t="e">
        <f>IFERROR(_xll.qlIndexFixing($BF$1,BA1654,,_xll.ohTrigger(Trigger,Trigger6M)),#N/A)</f>
        <v>#N/A</v>
      </c>
    </row>
    <row r="1655" spans="52:57" ht="11.25" customHeight="1" x14ac:dyDescent="0.25">
      <c r="AZ1655" s="102" t="s">
        <v>83</v>
      </c>
      <c r="BA1655" s="101">
        <f>_xll.qlInterestRateIndexFixingDate(Currency&amp;"ibor"&amp;Tenor,BB1655,Trigger)</f>
        <v>50959</v>
      </c>
      <c r="BB1655" s="101">
        <f>_xll.qlCalendarAdvance(Calendar,BB1654,AZ1655,"f",,Trigger)</f>
        <v>50963</v>
      </c>
      <c r="BC1655" s="101">
        <f>_xll.qlInterestRateIndexMaturity(Currency&amp;"ibor"&amp;Tenor,BB1655,Trigger)</f>
        <v>51147</v>
      </c>
      <c r="BD1655" s="246">
        <f>_xll.qlIndexFixing($AD$5,BA1655,TRUE,_xll.ohTrigger(Trigger,Trigger6M))</f>
        <v>1.7290751748213824E-2</v>
      </c>
      <c r="BE1655" s="246" t="e">
        <f>IFERROR(_xll.qlIndexFixing($BF$1,BA1655,,_xll.ohTrigger(Trigger,Trigger6M)),#N/A)</f>
        <v>#N/A</v>
      </c>
    </row>
    <row r="1656" spans="52:57" ht="11.25" customHeight="1" x14ac:dyDescent="0.25">
      <c r="AZ1656" s="102" t="s">
        <v>83</v>
      </c>
      <c r="BA1656" s="101">
        <f>_xll.qlInterestRateIndexFixingDate(Currency&amp;"ibor"&amp;Tenor,BB1656,Trigger)</f>
        <v>50966</v>
      </c>
      <c r="BB1656" s="101">
        <f>_xll.qlCalendarAdvance(Calendar,BB1655,AZ1656,"f",,Trigger)</f>
        <v>50970</v>
      </c>
      <c r="BC1656" s="101">
        <f>_xll.qlInterestRateIndexMaturity(Currency&amp;"ibor"&amp;Tenor,BB1656,Trigger)</f>
        <v>51154</v>
      </c>
      <c r="BD1656" s="246">
        <f>_xll.qlIndexFixing($AD$5,BA1656,TRUE,_xll.ohTrigger(Trigger,Trigger6M))</f>
        <v>1.7280902197252465E-2</v>
      </c>
      <c r="BE1656" s="246" t="e">
        <f>IFERROR(_xll.qlIndexFixing($BF$1,BA1656,,_xll.ohTrigger(Trigger,Trigger6M)),#N/A)</f>
        <v>#N/A</v>
      </c>
    </row>
    <row r="1657" spans="52:57" ht="11.25" customHeight="1" x14ac:dyDescent="0.25">
      <c r="AZ1657" s="102" t="s">
        <v>83</v>
      </c>
      <c r="BA1657" s="101">
        <f>_xll.qlInterestRateIndexFixingDate(Currency&amp;"ibor"&amp;Tenor,BB1657,Trigger)</f>
        <v>50973</v>
      </c>
      <c r="BB1657" s="101">
        <f>_xll.qlCalendarAdvance(Calendar,BB1656,AZ1657,"f",,Trigger)</f>
        <v>50977</v>
      </c>
      <c r="BC1657" s="101">
        <f>_xll.qlInterestRateIndexMaturity(Currency&amp;"ibor"&amp;Tenor,BB1657,Trigger)</f>
        <v>51161</v>
      </c>
      <c r="BD1657" s="246">
        <f>_xll.qlIndexFixing($AD$5,BA1657,TRUE,_xll.ohTrigger(Trigger,Trigger6M))</f>
        <v>1.7272577323612457E-2</v>
      </c>
      <c r="BE1657" s="246" t="e">
        <f>IFERROR(_xll.qlIndexFixing($BF$1,BA1657,,_xll.ohTrigger(Trigger,Trigger6M)),#N/A)</f>
        <v>#N/A</v>
      </c>
    </row>
    <row r="1658" spans="52:57" ht="11.25" customHeight="1" x14ac:dyDescent="0.25">
      <c r="AZ1658" s="102" t="s">
        <v>83</v>
      </c>
      <c r="BA1658" s="101">
        <f>_xll.qlInterestRateIndexFixingDate(Currency&amp;"ibor"&amp;Tenor,BB1658,Trigger)</f>
        <v>50980</v>
      </c>
      <c r="BB1658" s="101">
        <f>_xll.qlCalendarAdvance(Calendar,BB1657,AZ1658,"f",,Trigger)</f>
        <v>50984</v>
      </c>
      <c r="BC1658" s="101">
        <f>_xll.qlInterestRateIndexMaturity(Currency&amp;"ibor"&amp;Tenor,BB1658,Trigger)</f>
        <v>51168</v>
      </c>
      <c r="BD1658" s="246">
        <f>_xll.qlIndexFixing($AD$5,BA1658,TRUE,_xll.ohTrigger(Trigger,Trigger6M))</f>
        <v>1.7273496232841599E-2</v>
      </c>
      <c r="BE1658" s="246" t="e">
        <f>IFERROR(_xll.qlIndexFixing($BF$1,BA1658,,_xll.ohTrigger(Trigger,Trigger6M)),#N/A)</f>
        <v>#N/A</v>
      </c>
    </row>
    <row r="1659" spans="52:57" ht="11.25" customHeight="1" x14ac:dyDescent="0.25">
      <c r="AZ1659" s="102" t="s">
        <v>83</v>
      </c>
      <c r="BA1659" s="101">
        <f>_xll.qlInterestRateIndexFixingDate(Currency&amp;"ibor"&amp;Tenor,BB1659,Trigger)</f>
        <v>50987</v>
      </c>
      <c r="BB1659" s="101">
        <f>_xll.qlCalendarAdvance(Calendar,BB1658,AZ1659,"f",,Trigger)</f>
        <v>50991</v>
      </c>
      <c r="BC1659" s="101">
        <f>_xll.qlInterestRateIndexMaturity(Currency&amp;"ibor"&amp;Tenor,BB1659,Trigger)</f>
        <v>51175</v>
      </c>
      <c r="BD1659" s="246">
        <f>_xll.qlIndexFixing($AD$5,BA1659,TRUE,_xll.ohTrigger(Trigger,Trigger6M))</f>
        <v>1.7274415142497359E-2</v>
      </c>
      <c r="BE1659" s="246" t="e">
        <f>IFERROR(_xll.qlIndexFixing($BF$1,BA1659,,_xll.ohTrigger(Trigger,Trigger6M)),#N/A)</f>
        <v>#N/A</v>
      </c>
    </row>
    <row r="1660" spans="52:57" ht="11.25" customHeight="1" x14ac:dyDescent="0.25">
      <c r="AZ1660" s="102" t="s">
        <v>83</v>
      </c>
      <c r="BA1660" s="101">
        <f>_xll.qlInterestRateIndexFixingDate(Currency&amp;"ibor"&amp;Tenor,BB1660,Trigger)</f>
        <v>50994</v>
      </c>
      <c r="BB1660" s="101">
        <f>_xll.qlCalendarAdvance(Calendar,BB1659,AZ1660,"f",,Trigger)</f>
        <v>50998</v>
      </c>
      <c r="BC1660" s="101">
        <f>_xll.qlInterestRateIndexMaturity(Currency&amp;"ibor"&amp;Tenor,BB1660,Trigger)</f>
        <v>51182</v>
      </c>
      <c r="BD1660" s="246">
        <f>_xll.qlIndexFixing($AD$5,BA1660,TRUE,_xll.ohTrigger(Trigger,Trigger6M))</f>
        <v>1.7275334052581033E-2</v>
      </c>
      <c r="BE1660" s="246" t="e">
        <f>IFERROR(_xll.qlIndexFixing($BF$1,BA1660,,_xll.ohTrigger(Trigger,Trigger6M)),#N/A)</f>
        <v>#N/A</v>
      </c>
    </row>
    <row r="1661" spans="52:57" ht="11.25" customHeight="1" x14ac:dyDescent="0.25">
      <c r="AZ1661" s="102" t="s">
        <v>83</v>
      </c>
      <c r="BA1661" s="101">
        <f>_xll.qlInterestRateIndexFixingDate(Currency&amp;"ibor"&amp;Tenor,BB1661,Trigger)</f>
        <v>51001</v>
      </c>
      <c r="BB1661" s="101">
        <f>_xll.qlCalendarAdvance(Calendar,BB1660,AZ1661,"f",,Trigger)</f>
        <v>51005</v>
      </c>
      <c r="BC1661" s="101">
        <f>_xll.qlInterestRateIndexMaturity(Currency&amp;"ibor"&amp;Tenor,BB1661,Trigger)</f>
        <v>51189</v>
      </c>
      <c r="BD1661" s="246">
        <f>_xll.qlIndexFixing($AD$5,BA1661,TRUE,_xll.ohTrigger(Trigger,Trigger6M))</f>
        <v>1.7276252963093066E-2</v>
      </c>
      <c r="BE1661" s="246" t="e">
        <f>IFERROR(_xll.qlIndexFixing($BF$1,BA1661,,_xll.ohTrigger(Trigger,Trigger6M)),#N/A)</f>
        <v>#N/A</v>
      </c>
    </row>
    <row r="1662" spans="52:57" ht="11.25" customHeight="1" x14ac:dyDescent="0.25">
      <c r="AZ1662" s="102" t="s">
        <v>83</v>
      </c>
      <c r="BA1662" s="101">
        <f>_xll.qlInterestRateIndexFixingDate(Currency&amp;"ibor"&amp;Tenor,BB1662,Trigger)</f>
        <v>51008</v>
      </c>
      <c r="BB1662" s="101">
        <f>_xll.qlCalendarAdvance(Calendar,BB1661,AZ1662,"f",,Trigger)</f>
        <v>51012</v>
      </c>
      <c r="BC1662" s="101">
        <f>_xll.qlInterestRateIndexMaturity(Currency&amp;"ibor"&amp;Tenor,BB1662,Trigger)</f>
        <v>51195</v>
      </c>
      <c r="BD1662" s="246">
        <f>_xll.qlIndexFixing($AD$5,BA1662,TRUE,_xll.ohTrigger(Trigger,Trigger6M))</f>
        <v>1.7276692877963479E-2</v>
      </c>
      <c r="BE1662" s="246" t="e">
        <f>IFERROR(_xll.qlIndexFixing($BF$1,BA1662,,_xll.ohTrigger(Trigger,Trigger6M)),#N/A)</f>
        <v>#N/A</v>
      </c>
    </row>
    <row r="1663" spans="52:57" ht="11.25" customHeight="1" x14ac:dyDescent="0.25">
      <c r="AZ1663" s="102" t="s">
        <v>83</v>
      </c>
      <c r="BA1663" s="101">
        <f>_xll.qlInterestRateIndexFixingDate(Currency&amp;"ibor"&amp;Tenor,BB1663,Trigger)</f>
        <v>51015</v>
      </c>
      <c r="BB1663" s="101">
        <f>_xll.qlCalendarAdvance(Calendar,BB1662,AZ1663,"f",,Trigger)</f>
        <v>51019</v>
      </c>
      <c r="BC1663" s="101">
        <f>_xll.qlInterestRateIndexMaturity(Currency&amp;"ibor"&amp;Tenor,BB1663,Trigger)</f>
        <v>51201</v>
      </c>
      <c r="BD1663" s="246">
        <f>_xll.qlIndexFixing($AD$5,BA1663,TRUE,_xll.ohTrigger(Trigger,Trigger6M))</f>
        <v>1.7277132724839116E-2</v>
      </c>
      <c r="BE1663" s="246" t="e">
        <f>IFERROR(_xll.qlIndexFixing($BF$1,BA1663,,_xll.ohTrigger(Trigger,Trigger6M)),#N/A)</f>
        <v>#N/A</v>
      </c>
    </row>
    <row r="1664" spans="52:57" ht="11.25" customHeight="1" x14ac:dyDescent="0.25">
      <c r="AZ1664" s="102" t="s">
        <v>83</v>
      </c>
      <c r="BA1664" s="101">
        <f>_xll.qlInterestRateIndexFixingDate(Currency&amp;"ibor"&amp;Tenor,BB1664,Trigger)</f>
        <v>51022</v>
      </c>
      <c r="BB1664" s="101">
        <f>_xll.qlCalendarAdvance(Calendar,BB1663,AZ1664,"f",,Trigger)</f>
        <v>51026</v>
      </c>
      <c r="BC1664" s="101">
        <f>_xll.qlInterestRateIndexMaturity(Currency&amp;"ibor"&amp;Tenor,BB1664,Trigger)</f>
        <v>51208</v>
      </c>
      <c r="BD1664" s="246">
        <f>_xll.qlIndexFixing($AD$5,BA1664,TRUE,_xll.ohTrigger(Trigger,Trigger6M))</f>
        <v>1.7278051548757604E-2</v>
      </c>
      <c r="BE1664" s="246" t="e">
        <f>IFERROR(_xll.qlIndexFixing($BF$1,BA1664,,_xll.ohTrigger(Trigger,Trigger6M)),#N/A)</f>
        <v>#N/A</v>
      </c>
    </row>
    <row r="1665" spans="52:57" ht="11.25" customHeight="1" x14ac:dyDescent="0.25">
      <c r="AZ1665" s="102" t="s">
        <v>83</v>
      </c>
      <c r="BA1665" s="101">
        <f>_xll.qlInterestRateIndexFixingDate(Currency&amp;"ibor"&amp;Tenor,BB1665,Trigger)</f>
        <v>51029</v>
      </c>
      <c r="BB1665" s="101">
        <f>_xll.qlCalendarAdvance(Calendar,BB1664,AZ1665,"f",,Trigger)</f>
        <v>51033</v>
      </c>
      <c r="BC1665" s="101">
        <f>_xll.qlInterestRateIndexMaturity(Currency&amp;"ibor"&amp;Tenor,BB1665,Trigger)</f>
        <v>51215</v>
      </c>
      <c r="BD1665" s="246">
        <f>_xll.qlIndexFixing($AD$5,BA1665,TRUE,_xll.ohTrigger(Trigger,Trigger6M))</f>
        <v>1.7278970373098612E-2</v>
      </c>
      <c r="BE1665" s="246" t="e">
        <f>IFERROR(_xll.qlIndexFixing($BF$1,BA1665,,_xll.ohTrigger(Trigger,Trigger6M)),#N/A)</f>
        <v>#N/A</v>
      </c>
    </row>
    <row r="1666" spans="52:57" ht="11.25" customHeight="1" x14ac:dyDescent="0.25">
      <c r="AZ1666" s="102" t="s">
        <v>83</v>
      </c>
      <c r="BA1666" s="101">
        <f>_xll.qlInterestRateIndexFixingDate(Currency&amp;"ibor"&amp;Tenor,BB1666,Trigger)</f>
        <v>51036</v>
      </c>
      <c r="BB1666" s="101">
        <f>_xll.qlCalendarAdvance(Calendar,BB1665,AZ1666,"f",,Trigger)</f>
        <v>51040</v>
      </c>
      <c r="BC1666" s="101">
        <f>_xll.qlInterestRateIndexMaturity(Currency&amp;"ibor"&amp;Tenor,BB1666,Trigger)</f>
        <v>51222</v>
      </c>
      <c r="BD1666" s="246">
        <f>_xll.qlIndexFixing($AD$5,BA1666,TRUE,_xll.ohTrigger(Trigger,Trigger6M))</f>
        <v>1.7279889197863017E-2</v>
      </c>
      <c r="BE1666" s="246" t="e">
        <f>IFERROR(_xll.qlIndexFixing($BF$1,BA1666,,_xll.ohTrigger(Trigger,Trigger6M)),#N/A)</f>
        <v>#N/A</v>
      </c>
    </row>
    <row r="1667" spans="52:57" ht="11.25" customHeight="1" x14ac:dyDescent="0.25">
      <c r="AZ1667" s="102" t="s">
        <v>83</v>
      </c>
      <c r="BA1667" s="101">
        <f>_xll.qlInterestRateIndexFixingDate(Currency&amp;"ibor"&amp;Tenor,BB1667,Trigger)</f>
        <v>51043</v>
      </c>
      <c r="BB1667" s="101">
        <f>_xll.qlCalendarAdvance(Calendar,BB1666,AZ1667,"f",,Trigger)</f>
        <v>51047</v>
      </c>
      <c r="BC1667" s="101">
        <f>_xll.qlInterestRateIndexMaturity(Currency&amp;"ibor"&amp;Tenor,BB1667,Trigger)</f>
        <v>51230</v>
      </c>
      <c r="BD1667" s="246">
        <f>_xll.qlIndexFixing($AD$5,BA1667,TRUE,_xll.ohTrigger(Trigger,Trigger6M))</f>
        <v>1.7281287219367846E-2</v>
      </c>
      <c r="BE1667" s="246" t="e">
        <f>IFERROR(_xll.qlIndexFixing($BF$1,BA1667,,_xll.ohTrigger(Trigger,Trigger6M)),#N/A)</f>
        <v>#N/A</v>
      </c>
    </row>
    <row r="1668" spans="52:57" ht="11.25" customHeight="1" x14ac:dyDescent="0.25">
      <c r="AZ1668" s="102" t="s">
        <v>83</v>
      </c>
      <c r="BA1668" s="101">
        <f>_xll.qlInterestRateIndexFixingDate(Currency&amp;"ibor"&amp;Tenor,BB1668,Trigger)</f>
        <v>51050</v>
      </c>
      <c r="BB1668" s="101">
        <f>_xll.qlCalendarAdvance(Calendar,BB1667,AZ1668,"f",,Trigger)</f>
        <v>51054</v>
      </c>
      <c r="BC1668" s="101">
        <f>_xll.qlInterestRateIndexMaturity(Currency&amp;"ibor"&amp;Tenor,BB1668,Trigger)</f>
        <v>51237</v>
      </c>
      <c r="BD1668" s="246">
        <f>_xll.qlIndexFixing($AD$5,BA1668,TRUE,_xll.ohTrigger(Trigger,Trigger6M))</f>
        <v>1.72822060889249E-2</v>
      </c>
      <c r="BE1668" s="246" t="e">
        <f>IFERROR(_xll.qlIndexFixing($BF$1,BA1668,,_xll.ohTrigger(Trigger,Trigger6M)),#N/A)</f>
        <v>#N/A</v>
      </c>
    </row>
    <row r="1669" spans="52:57" ht="11.25" customHeight="1" x14ac:dyDescent="0.25">
      <c r="AZ1669" s="102" t="s">
        <v>83</v>
      </c>
      <c r="BA1669" s="101">
        <f>_xll.qlInterestRateIndexFixingDate(Currency&amp;"ibor"&amp;Tenor,BB1669,Trigger)</f>
        <v>51057</v>
      </c>
      <c r="BB1669" s="101">
        <f>_xll.qlCalendarAdvance(Calendar,BB1668,AZ1669,"f",,Trigger)</f>
        <v>51061</v>
      </c>
      <c r="BC1669" s="101">
        <f>_xll.qlInterestRateIndexMaturity(Currency&amp;"ibor"&amp;Tenor,BB1669,Trigger)</f>
        <v>51244</v>
      </c>
      <c r="BD1669" s="246">
        <f>_xll.qlIndexFixing($AD$5,BA1669,TRUE,_xll.ohTrigger(Trigger,Trigger6M))</f>
        <v>1.7283124958907409E-2</v>
      </c>
      <c r="BE1669" s="246" t="e">
        <f>IFERROR(_xll.qlIndexFixing($BF$1,BA1669,,_xll.ohTrigger(Trigger,Trigger6M)),#N/A)</f>
        <v>#N/A</v>
      </c>
    </row>
    <row r="1670" spans="52:57" ht="11.25" customHeight="1" x14ac:dyDescent="0.25">
      <c r="AZ1670" s="102" t="s">
        <v>83</v>
      </c>
      <c r="BA1670" s="101">
        <f>_xll.qlInterestRateIndexFixingDate(Currency&amp;"ibor"&amp;Tenor,BB1670,Trigger)</f>
        <v>51064</v>
      </c>
      <c r="BB1670" s="101">
        <f>_xll.qlCalendarAdvance(Calendar,BB1669,AZ1670,"f",,Trigger)</f>
        <v>51068</v>
      </c>
      <c r="BC1670" s="101">
        <f>_xll.qlInterestRateIndexMaturity(Currency&amp;"ibor"&amp;Tenor,BB1670,Trigger)</f>
        <v>51251</v>
      </c>
      <c r="BD1670" s="246">
        <f>_xll.qlIndexFixing($AD$5,BA1670,TRUE,_xll.ohTrigger(Trigger,Trigger6M))</f>
        <v>1.7284043829315802E-2</v>
      </c>
      <c r="BE1670" s="246" t="e">
        <f>IFERROR(_xll.qlIndexFixing($BF$1,BA1670,,_xll.ohTrigger(Trigger,Trigger6M)),#N/A)</f>
        <v>#N/A</v>
      </c>
    </row>
    <row r="1671" spans="52:57" ht="11.25" customHeight="1" x14ac:dyDescent="0.25">
      <c r="AZ1671" s="102" t="s">
        <v>83</v>
      </c>
      <c r="BA1671" s="101">
        <f>_xll.qlInterestRateIndexFixingDate(Currency&amp;"ibor"&amp;Tenor,BB1671,Trigger)</f>
        <v>51071</v>
      </c>
      <c r="BB1671" s="101">
        <f>_xll.qlCalendarAdvance(Calendar,BB1670,AZ1671,"f",,Trigger)</f>
        <v>51075</v>
      </c>
      <c r="BC1671" s="101">
        <f>_xll.qlInterestRateIndexMaturity(Currency&amp;"ibor"&amp;Tenor,BB1671,Trigger)</f>
        <v>51258</v>
      </c>
      <c r="BD1671" s="246">
        <f>_xll.qlIndexFixing($AD$5,BA1671,TRUE,_xll.ohTrigger(Trigger,Trigger6M))</f>
        <v>1.7284962700149651E-2</v>
      </c>
      <c r="BE1671" s="246" t="e">
        <f>IFERROR(_xll.qlIndexFixing($BF$1,BA1671,,_xll.ohTrigger(Trigger,Trigger6M)),#N/A)</f>
        <v>#N/A</v>
      </c>
    </row>
    <row r="1672" spans="52:57" ht="11.25" customHeight="1" x14ac:dyDescent="0.25">
      <c r="AZ1672" s="102" t="s">
        <v>83</v>
      </c>
      <c r="BA1672" s="101">
        <f>_xll.qlInterestRateIndexFixingDate(Currency&amp;"ibor"&amp;Tenor,BB1672,Trigger)</f>
        <v>51078</v>
      </c>
      <c r="BB1672" s="101">
        <f>_xll.qlCalendarAdvance(Calendar,BB1671,AZ1672,"f",,Trigger)</f>
        <v>51082</v>
      </c>
      <c r="BC1672" s="101">
        <f>_xll.qlInterestRateIndexMaturity(Currency&amp;"ibor"&amp;Tenor,BB1672,Trigger)</f>
        <v>51264</v>
      </c>
      <c r="BD1672" s="246">
        <f>_xll.qlIndexFixing($AD$5,BA1672,TRUE,_xll.ohTrigger(Trigger,Trigger6M))</f>
        <v>1.7285402155334209E-2</v>
      </c>
      <c r="BE1672" s="246" t="e">
        <f>IFERROR(_xll.qlIndexFixing($BF$1,BA1672,,_xll.ohTrigger(Trigger,Trigger6M)),#N/A)</f>
        <v>#N/A</v>
      </c>
    </row>
    <row r="1673" spans="52:57" ht="11.25" customHeight="1" x14ac:dyDescent="0.25">
      <c r="AZ1673" s="102" t="s">
        <v>83</v>
      </c>
      <c r="BA1673" s="101">
        <f>_xll.qlInterestRateIndexFixingDate(Currency&amp;"ibor"&amp;Tenor,BB1673,Trigger)</f>
        <v>51085</v>
      </c>
      <c r="BB1673" s="101">
        <f>_xll.qlCalendarAdvance(Calendar,BB1672,AZ1673,"f",,Trigger)</f>
        <v>51089</v>
      </c>
      <c r="BC1673" s="101">
        <f>_xll.qlInterestRateIndexMaturity(Currency&amp;"ibor"&amp;Tenor,BB1673,Trigger)</f>
        <v>51271</v>
      </c>
      <c r="BD1673" s="246">
        <f>_xll.qlIndexFixing($AD$5,BA1673,TRUE,_xll.ohTrigger(Trigger,Trigger6M))</f>
        <v>1.72863209830602E-2</v>
      </c>
      <c r="BE1673" s="246" t="e">
        <f>IFERROR(_xll.qlIndexFixing($BF$1,BA1673,,_xll.ohTrigger(Trigger,Trigger6M)),#N/A)</f>
        <v>#N/A</v>
      </c>
    </row>
    <row r="1674" spans="52:57" ht="11.25" customHeight="1" x14ac:dyDescent="0.25">
      <c r="AZ1674" s="102" t="s">
        <v>83</v>
      </c>
      <c r="BA1674" s="101">
        <f>_xll.qlInterestRateIndexFixingDate(Currency&amp;"ibor"&amp;Tenor,BB1674,Trigger)</f>
        <v>51092</v>
      </c>
      <c r="BB1674" s="101">
        <f>_xll.qlCalendarAdvance(Calendar,BB1673,AZ1674,"f",,Trigger)</f>
        <v>51096</v>
      </c>
      <c r="BC1674" s="101">
        <f>_xll.qlInterestRateIndexMaturity(Currency&amp;"ibor"&amp;Tenor,BB1674,Trigger)</f>
        <v>51278</v>
      </c>
      <c r="BD1674" s="246">
        <f>_xll.qlIndexFixing($AD$5,BA1674,TRUE,_xll.ohTrigger(Trigger,Trigger6M))</f>
        <v>1.7287239811209592E-2</v>
      </c>
      <c r="BE1674" s="246" t="e">
        <f>IFERROR(_xll.qlIndexFixing($BF$1,BA1674,,_xll.ohTrigger(Trigger,Trigger6M)),#N/A)</f>
        <v>#N/A</v>
      </c>
    </row>
    <row r="1675" spans="52:57" ht="11.25" customHeight="1" x14ac:dyDescent="0.25">
      <c r="AZ1675" s="102" t="s">
        <v>83</v>
      </c>
      <c r="BA1675" s="101">
        <f>_xll.qlInterestRateIndexFixingDate(Currency&amp;"ibor"&amp;Tenor,BB1675,Trigger)</f>
        <v>51099</v>
      </c>
      <c r="BB1675" s="101">
        <f>_xll.qlCalendarAdvance(Calendar,BB1674,AZ1675,"f",,Trigger)</f>
        <v>51103</v>
      </c>
      <c r="BC1675" s="101">
        <f>_xll.qlInterestRateIndexMaturity(Currency&amp;"ibor"&amp;Tenor,BB1675,Trigger)</f>
        <v>51285</v>
      </c>
      <c r="BD1675" s="246">
        <f>_xll.qlIndexFixing($AD$5,BA1675,TRUE,_xll.ohTrigger(Trigger,Trigger6M))</f>
        <v>1.7288158639781937E-2</v>
      </c>
      <c r="BE1675" s="246" t="e">
        <f>IFERROR(_xll.qlIndexFixing($BF$1,BA1675,,_xll.ohTrigger(Trigger,Trigger6M)),#N/A)</f>
        <v>#N/A</v>
      </c>
    </row>
    <row r="1676" spans="52:57" ht="11.25" customHeight="1" x14ac:dyDescent="0.25">
      <c r="AZ1676" s="102" t="s">
        <v>83</v>
      </c>
      <c r="BA1676" s="101">
        <f>_xll.qlInterestRateIndexFixingDate(Currency&amp;"ibor"&amp;Tenor,BB1676,Trigger)</f>
        <v>51106</v>
      </c>
      <c r="BB1676" s="101">
        <f>_xll.qlCalendarAdvance(Calendar,BB1675,AZ1676,"f",,Trigger)</f>
        <v>51110</v>
      </c>
      <c r="BC1676" s="101">
        <f>_xll.qlInterestRateIndexMaturity(Currency&amp;"ibor"&amp;Tenor,BB1676,Trigger)</f>
        <v>51293</v>
      </c>
      <c r="BD1676" s="246">
        <f>_xll.qlIndexFixing($AD$5,BA1676,TRUE,_xll.ohTrigger(Trigger,Trigger6M))</f>
        <v>1.7289557060699796E-2</v>
      </c>
      <c r="BE1676" s="246" t="e">
        <f>IFERROR(_xll.qlIndexFixing($BF$1,BA1676,,_xll.ohTrigger(Trigger,Trigger6M)),#N/A)</f>
        <v>#N/A</v>
      </c>
    </row>
    <row r="1677" spans="52:57" ht="11.25" customHeight="1" x14ac:dyDescent="0.25">
      <c r="AZ1677" s="102" t="s">
        <v>83</v>
      </c>
      <c r="BA1677" s="101">
        <f>_xll.qlInterestRateIndexFixingDate(Currency&amp;"ibor"&amp;Tenor,BB1677,Trigger)</f>
        <v>51113</v>
      </c>
      <c r="BB1677" s="101">
        <f>_xll.qlCalendarAdvance(Calendar,BB1676,AZ1677,"f",,Trigger)</f>
        <v>51117</v>
      </c>
      <c r="BC1677" s="101">
        <f>_xll.qlInterestRateIndexMaturity(Currency&amp;"ibor"&amp;Tenor,BB1677,Trigger)</f>
        <v>51300</v>
      </c>
      <c r="BD1677" s="246">
        <f>_xll.qlIndexFixing($AD$5,BA1677,TRUE,_xll.ohTrigger(Trigger,Trigger6M))</f>
        <v>1.7290475934086356E-2</v>
      </c>
      <c r="BE1677" s="246" t="e">
        <f>IFERROR(_xll.qlIndexFixing($BF$1,BA1677,,_xll.ohTrigger(Trigger,Trigger6M)),#N/A)</f>
        <v>#N/A</v>
      </c>
    </row>
    <row r="1678" spans="52:57" ht="11.25" customHeight="1" x14ac:dyDescent="0.25">
      <c r="AZ1678" s="102" t="s">
        <v>83</v>
      </c>
      <c r="BA1678" s="101">
        <f>_xll.qlInterestRateIndexFixingDate(Currency&amp;"ibor"&amp;Tenor,BB1678,Trigger)</f>
        <v>51120</v>
      </c>
      <c r="BB1678" s="101">
        <f>_xll.qlCalendarAdvance(Calendar,BB1677,AZ1678,"f",,Trigger)</f>
        <v>51124</v>
      </c>
      <c r="BC1678" s="101">
        <f>_xll.qlInterestRateIndexMaturity(Currency&amp;"ibor"&amp;Tenor,BB1678,Trigger)</f>
        <v>51307</v>
      </c>
      <c r="BD1678" s="246">
        <f>_xll.qlIndexFixing($AD$5,BA1678,TRUE,_xll.ohTrigger(Trigger,Trigger6M))</f>
        <v>1.7291394807897931E-2</v>
      </c>
      <c r="BE1678" s="246" t="e">
        <f>IFERROR(_xll.qlIndexFixing($BF$1,BA1678,,_xll.ohTrigger(Trigger,Trigger6M)),#N/A)</f>
        <v>#N/A</v>
      </c>
    </row>
    <row r="1679" spans="52:57" ht="11.25" customHeight="1" x14ac:dyDescent="0.25">
      <c r="AZ1679" s="102" t="s">
        <v>83</v>
      </c>
      <c r="BA1679" s="101">
        <f>_xll.qlInterestRateIndexFixingDate(Currency&amp;"ibor"&amp;Tenor,BB1679,Trigger)</f>
        <v>51126</v>
      </c>
      <c r="BB1679" s="101">
        <f>_xll.qlCalendarAdvance(Calendar,BB1678,AZ1679,"f",,Trigger)</f>
        <v>51131</v>
      </c>
      <c r="BC1679" s="101">
        <f>_xll.qlInterestRateIndexMaturity(Currency&amp;"ibor"&amp;Tenor,BB1679,Trigger)</f>
        <v>51314</v>
      </c>
      <c r="BD1679" s="246">
        <f>_xll.qlIndexFixing($AD$5,BA1679,TRUE,_xll.ohTrigger(Trigger,Trigger6M))</f>
        <v>1.7292313682135393E-2</v>
      </c>
      <c r="BE1679" s="246" t="e">
        <f>IFERROR(_xll.qlIndexFixing($BF$1,BA1679,,_xll.ohTrigger(Trigger,Trigger6M)),#N/A)</f>
        <v>#N/A</v>
      </c>
    </row>
    <row r="1680" spans="52:57" ht="11.25" customHeight="1" x14ac:dyDescent="0.25">
      <c r="AZ1680" s="102" t="s">
        <v>83</v>
      </c>
      <c r="BA1680" s="101">
        <f>_xll.qlInterestRateIndexFixingDate(Currency&amp;"ibor"&amp;Tenor,BB1680,Trigger)</f>
        <v>51134</v>
      </c>
      <c r="BB1680" s="101">
        <f>_xll.qlCalendarAdvance(Calendar,BB1679,AZ1680,"f",,Trigger)</f>
        <v>51138</v>
      </c>
      <c r="BC1680" s="101">
        <f>_xll.qlInterestRateIndexMaturity(Currency&amp;"ibor"&amp;Tenor,BB1680,Trigger)</f>
        <v>51320</v>
      </c>
      <c r="BD1680" s="246">
        <f>_xll.qlIndexFixing($AD$5,BA1680,TRUE,_xll.ohTrigger(Trigger,Trigger6M))</f>
        <v>1.729275278899025E-2</v>
      </c>
      <c r="BE1680" s="246" t="e">
        <f>IFERROR(_xll.qlIndexFixing($BF$1,BA1680,,_xll.ohTrigger(Trigger,Trigger6M)),#N/A)</f>
        <v>#N/A</v>
      </c>
    </row>
    <row r="1681" spans="52:57" ht="11.25" customHeight="1" x14ac:dyDescent="0.25">
      <c r="AZ1681" s="102" t="s">
        <v>83</v>
      </c>
      <c r="BA1681" s="101">
        <f>_xll.qlInterestRateIndexFixingDate(Currency&amp;"ibor"&amp;Tenor,BB1681,Trigger)</f>
        <v>51141</v>
      </c>
      <c r="BB1681" s="101">
        <f>_xll.qlCalendarAdvance(Calendar,BB1680,AZ1681,"f",,Trigger)</f>
        <v>51145</v>
      </c>
      <c r="BC1681" s="101">
        <f>_xll.qlInterestRateIndexMaturity(Currency&amp;"ibor"&amp;Tenor,BB1681,Trigger)</f>
        <v>51327</v>
      </c>
      <c r="BD1681" s="246">
        <f>_xll.qlIndexFixing($AD$5,BA1681,TRUE,_xll.ohTrigger(Trigger,Trigger6M))</f>
        <v>1.7293671620100787E-2</v>
      </c>
      <c r="BE1681" s="246" t="e">
        <f>IFERROR(_xll.qlIndexFixing($BF$1,BA1681,,_xll.ohTrigger(Trigger,Trigger6M)),#N/A)</f>
        <v>#N/A</v>
      </c>
    </row>
    <row r="1682" spans="52:57" ht="11.25" customHeight="1" x14ac:dyDescent="0.25">
      <c r="AZ1682" s="102" t="s">
        <v>83</v>
      </c>
      <c r="BA1682" s="101">
        <f>_xll.qlInterestRateIndexFixingDate(Currency&amp;"ibor"&amp;Tenor,BB1682,Trigger)</f>
        <v>51148</v>
      </c>
      <c r="BB1682" s="101">
        <f>_xll.qlCalendarAdvance(Calendar,BB1681,AZ1682,"f",,Trigger)</f>
        <v>51152</v>
      </c>
      <c r="BC1682" s="101">
        <f>_xll.qlInterestRateIndexMaturity(Currency&amp;"ibor"&amp;Tenor,BB1682,Trigger)</f>
        <v>51334</v>
      </c>
      <c r="BD1682" s="246">
        <f>_xll.qlIndexFixing($AD$5,BA1682,TRUE,_xll.ohTrigger(Trigger,Trigger6M))</f>
        <v>1.7294590451635602E-2</v>
      </c>
      <c r="BE1682" s="246" t="e">
        <f>IFERROR(_xll.qlIndexFixing($BF$1,BA1682,,_xll.ohTrigger(Trigger,Trigger6M)),#N/A)</f>
        <v>#N/A</v>
      </c>
    </row>
    <row r="1683" spans="52:57" ht="11.25" customHeight="1" x14ac:dyDescent="0.25">
      <c r="AZ1683" s="102" t="s">
        <v>83</v>
      </c>
      <c r="BA1683" s="101">
        <f>_xll.qlInterestRateIndexFixingDate(Currency&amp;"ibor"&amp;Tenor,BB1683,Trigger)</f>
        <v>51155</v>
      </c>
      <c r="BB1683" s="101">
        <f>_xll.qlCalendarAdvance(Calendar,BB1682,AZ1683,"f",,Trigger)</f>
        <v>51159</v>
      </c>
      <c r="BC1683" s="101">
        <f>_xll.qlInterestRateIndexMaturity(Currency&amp;"ibor"&amp;Tenor,BB1683,Trigger)</f>
        <v>51341</v>
      </c>
      <c r="BD1683" s="246">
        <f>_xll.qlIndexFixing($AD$5,BA1683,TRUE,_xll.ohTrigger(Trigger,Trigger6M))</f>
        <v>1.7295509283592494E-2</v>
      </c>
      <c r="BE1683" s="246" t="e">
        <f>IFERROR(_xll.qlIndexFixing($BF$1,BA1683,,_xll.ohTrigger(Trigger,Trigger6M)),#N/A)</f>
        <v>#N/A</v>
      </c>
    </row>
    <row r="1684" spans="52:57" ht="11.25" customHeight="1" x14ac:dyDescent="0.25">
      <c r="AZ1684" s="102" t="s">
        <v>83</v>
      </c>
      <c r="BA1684" s="101">
        <f>_xll.qlInterestRateIndexFixingDate(Currency&amp;"ibor"&amp;Tenor,BB1684,Trigger)</f>
        <v>51162</v>
      </c>
      <c r="BB1684" s="101">
        <f>_xll.qlCalendarAdvance(Calendar,BB1683,AZ1684,"f",,Trigger)</f>
        <v>51166</v>
      </c>
      <c r="BC1684" s="101">
        <f>_xll.qlInterestRateIndexMaturity(Currency&amp;"ibor"&amp;Tenor,BB1684,Trigger)</f>
        <v>51348</v>
      </c>
      <c r="BD1684" s="246">
        <f>_xll.qlIndexFixing($AD$5,BA1684,TRUE,_xll.ohTrigger(Trigger,Trigger6M))</f>
        <v>1.7291746614438223E-2</v>
      </c>
      <c r="BE1684" s="246" t="e">
        <f>IFERROR(_xll.qlIndexFixing($BF$1,BA1684,,_xll.ohTrigger(Trigger,Trigger6M)),#N/A)</f>
        <v>#N/A</v>
      </c>
    </row>
    <row r="1685" spans="52:57" ht="11.25" customHeight="1" x14ac:dyDescent="0.25">
      <c r="AZ1685" s="102" t="s">
        <v>83</v>
      </c>
      <c r="BA1685" s="101">
        <f>_xll.qlInterestRateIndexFixingDate(Currency&amp;"ibor"&amp;Tenor,BB1685,Trigger)</f>
        <v>51169</v>
      </c>
      <c r="BB1685" s="101">
        <f>_xll.qlCalendarAdvance(Calendar,BB1684,AZ1685,"f",,Trigger)</f>
        <v>51173</v>
      </c>
      <c r="BC1685" s="101">
        <f>_xll.qlInterestRateIndexMaturity(Currency&amp;"ibor"&amp;Tenor,BB1685,Trigger)</f>
        <v>51355</v>
      </c>
      <c r="BD1685" s="246">
        <f>_xll.qlIndexFixing($AD$5,BA1685,TRUE,_xll.ohTrigger(Trigger,Trigger6M))</f>
        <v>1.7287976782395208E-2</v>
      </c>
      <c r="BE1685" s="246" t="e">
        <f>IFERROR(_xll.qlIndexFixing($BF$1,BA1685,,_xll.ohTrigger(Trigger,Trigger6M)),#N/A)</f>
        <v>#N/A</v>
      </c>
    </row>
    <row r="1686" spans="52:57" ht="11.25" customHeight="1" x14ac:dyDescent="0.25">
      <c r="AZ1686" s="102" t="s">
        <v>83</v>
      </c>
      <c r="BA1686" s="101">
        <f>_xll.qlInterestRateIndexFixingDate(Currency&amp;"ibor"&amp;Tenor,BB1686,Trigger)</f>
        <v>51176</v>
      </c>
      <c r="BB1686" s="101">
        <f>_xll.qlCalendarAdvance(Calendar,BB1685,AZ1686,"f",,Trigger)</f>
        <v>51180</v>
      </c>
      <c r="BC1686" s="101">
        <f>_xll.qlInterestRateIndexMaturity(Currency&amp;"ibor"&amp;Tenor,BB1686,Trigger)</f>
        <v>51362</v>
      </c>
      <c r="BD1686" s="246">
        <f>_xll.qlIndexFixing($AD$5,BA1686,TRUE,_xll.ohTrigger(Trigger,Trigger6M))</f>
        <v>1.7284199787505172E-2</v>
      </c>
      <c r="BE1686" s="246" t="e">
        <f>IFERROR(_xll.qlIndexFixing($BF$1,BA1686,,_xll.ohTrigger(Trigger,Trigger6M)),#N/A)</f>
        <v>#N/A</v>
      </c>
    </row>
    <row r="1687" spans="52:57" ht="11.25" customHeight="1" x14ac:dyDescent="0.25">
      <c r="AZ1687" s="102" t="s">
        <v>83</v>
      </c>
      <c r="BA1687" s="101">
        <f>_xll.qlInterestRateIndexFixingDate(Currency&amp;"ibor"&amp;Tenor,BB1687,Trigger)</f>
        <v>51183</v>
      </c>
      <c r="BB1687" s="101">
        <f>_xll.qlCalendarAdvance(Calendar,BB1686,AZ1687,"f",,Trigger)</f>
        <v>51187</v>
      </c>
      <c r="BC1687" s="101">
        <f>_xll.qlInterestRateIndexMaturity(Currency&amp;"ibor"&amp;Tenor,BB1687,Trigger)</f>
        <v>51369</v>
      </c>
      <c r="BD1687" s="246">
        <f>_xll.qlIndexFixing($AD$5,BA1687,TRUE,_xll.ohTrigger(Trigger,Trigger6M))</f>
        <v>1.7280415629808525E-2</v>
      </c>
      <c r="BE1687" s="246" t="e">
        <f>IFERROR(_xll.qlIndexFixing($BF$1,BA1687,,_xll.ohTrigger(Trigger,Trigger6M)),#N/A)</f>
        <v>#N/A</v>
      </c>
    </row>
    <row r="1688" spans="52:57" ht="11.25" customHeight="1" x14ac:dyDescent="0.25">
      <c r="AZ1688" s="102" t="s">
        <v>83</v>
      </c>
      <c r="BA1688" s="101">
        <f>_xll.qlInterestRateIndexFixingDate(Currency&amp;"ibor"&amp;Tenor,BB1688,Trigger)</f>
        <v>51190</v>
      </c>
      <c r="BB1688" s="101">
        <f>_xll.qlCalendarAdvance(Calendar,BB1687,AZ1688,"f",,Trigger)</f>
        <v>51194</v>
      </c>
      <c r="BC1688" s="101">
        <f>_xll.qlInterestRateIndexMaturity(Currency&amp;"ibor"&amp;Tenor,BB1688,Trigger)</f>
        <v>51376</v>
      </c>
      <c r="BD1688" s="246">
        <f>_xll.qlIndexFixing($AD$5,BA1688,TRUE,_xll.ohTrigger(Trigger,Trigger6M))</f>
        <v>1.7276624309344797E-2</v>
      </c>
      <c r="BE1688" s="246" t="e">
        <f>IFERROR(_xll.qlIndexFixing($BF$1,BA1688,,_xll.ohTrigger(Trigger,Trigger6M)),#N/A)</f>
        <v>#N/A</v>
      </c>
    </row>
    <row r="1689" spans="52:57" ht="11.25" customHeight="1" x14ac:dyDescent="0.25">
      <c r="AZ1689" s="102" t="s">
        <v>83</v>
      </c>
      <c r="BA1689" s="101">
        <f>_xll.qlInterestRateIndexFixingDate(Currency&amp;"ibor"&amp;Tenor,BB1689,Trigger)</f>
        <v>51197</v>
      </c>
      <c r="BB1689" s="101">
        <f>_xll.qlCalendarAdvance(Calendar,BB1688,AZ1689,"f",,Trigger)</f>
        <v>51201</v>
      </c>
      <c r="BC1689" s="101">
        <f>_xll.qlInterestRateIndexMaturity(Currency&amp;"ibor"&amp;Tenor,BB1689,Trigger)</f>
        <v>51385</v>
      </c>
      <c r="BD1689" s="246">
        <f>_xll.qlIndexFixing($AD$5,BA1689,TRUE,_xll.ohTrigger(Trigger,Trigger6M))</f>
        <v>1.7272755404938663E-2</v>
      </c>
      <c r="BE1689" s="246" t="e">
        <f>IFERROR(_xll.qlIndexFixing($BF$1,BA1689,,_xll.ohTrigger(Trigger,Trigger6M)),#N/A)</f>
        <v>#N/A</v>
      </c>
    </row>
    <row r="1690" spans="52:57" ht="11.25" customHeight="1" x14ac:dyDescent="0.25">
      <c r="AZ1690" s="102" t="s">
        <v>83</v>
      </c>
      <c r="BA1690" s="101">
        <f>_xll.qlInterestRateIndexFixingDate(Currency&amp;"ibor"&amp;Tenor,BB1690,Trigger)</f>
        <v>51204</v>
      </c>
      <c r="BB1690" s="101">
        <f>_xll.qlCalendarAdvance(Calendar,BB1689,AZ1690,"f",,Trigger)</f>
        <v>51208</v>
      </c>
      <c r="BC1690" s="101">
        <f>_xll.qlInterestRateIndexMaturity(Currency&amp;"ibor"&amp;Tenor,BB1690,Trigger)</f>
        <v>51392</v>
      </c>
      <c r="BD1690" s="246">
        <f>_xll.qlIndexFixing($AD$5,BA1690,TRUE,_xll.ohTrigger(Trigger,Trigger6M))</f>
        <v>1.7268998728472238E-2</v>
      </c>
      <c r="BE1690" s="246" t="e">
        <f>IFERROR(_xll.qlIndexFixing($BF$1,BA1690,,_xll.ohTrigger(Trigger,Trigger6M)),#N/A)</f>
        <v>#N/A</v>
      </c>
    </row>
    <row r="1691" spans="52:57" ht="11.25" customHeight="1" x14ac:dyDescent="0.25">
      <c r="AZ1691" s="102" t="s">
        <v>83</v>
      </c>
      <c r="BA1691" s="101">
        <f>_xll.qlInterestRateIndexFixingDate(Currency&amp;"ibor"&amp;Tenor,BB1691,Trigger)</f>
        <v>51211</v>
      </c>
      <c r="BB1691" s="101">
        <f>_xll.qlCalendarAdvance(Calendar,BB1690,AZ1691,"f",,Trigger)</f>
        <v>51215</v>
      </c>
      <c r="BC1691" s="101">
        <f>_xll.qlInterestRateIndexMaturity(Currency&amp;"ibor"&amp;Tenor,BB1691,Trigger)</f>
        <v>51399</v>
      </c>
      <c r="BD1691" s="246">
        <f>_xll.qlIndexFixing($AD$5,BA1691,TRUE,_xll.ohTrigger(Trigger,Trigger6M))</f>
        <v>1.7265234966513616E-2</v>
      </c>
      <c r="BE1691" s="246" t="e">
        <f>IFERROR(_xll.qlIndexFixing($BF$1,BA1691,,_xll.ohTrigger(Trigger,Trigger6M)),#N/A)</f>
        <v>#N/A</v>
      </c>
    </row>
    <row r="1692" spans="52:57" ht="11.25" customHeight="1" x14ac:dyDescent="0.25">
      <c r="AZ1692" s="102" t="s">
        <v>83</v>
      </c>
      <c r="BA1692" s="101">
        <f>_xll.qlInterestRateIndexFixingDate(Currency&amp;"ibor"&amp;Tenor,BB1692,Trigger)</f>
        <v>51218</v>
      </c>
      <c r="BB1692" s="101">
        <f>_xll.qlCalendarAdvance(Calendar,BB1691,AZ1692,"f",,Trigger)</f>
        <v>51222</v>
      </c>
      <c r="BC1692" s="101">
        <f>_xll.qlInterestRateIndexMaturity(Currency&amp;"ibor"&amp;Tenor,BB1692,Trigger)</f>
        <v>51406</v>
      </c>
      <c r="BD1692" s="246">
        <f>_xll.qlIndexFixing($AD$5,BA1692,TRUE,_xll.ohTrigger(Trigger,Trigger6M))</f>
        <v>1.7261464119102773E-2</v>
      </c>
      <c r="BE1692" s="246" t="e">
        <f>IFERROR(_xll.qlIndexFixing($BF$1,BA1692,,_xll.ohTrigger(Trigger,Trigger6M)),#N/A)</f>
        <v>#N/A</v>
      </c>
    </row>
    <row r="1693" spans="52:57" ht="11.25" customHeight="1" x14ac:dyDescent="0.25">
      <c r="AZ1693" s="102" t="s">
        <v>83</v>
      </c>
      <c r="BA1693" s="101">
        <f>_xll.qlInterestRateIndexFixingDate(Currency&amp;"ibor"&amp;Tenor,BB1693,Trigger)</f>
        <v>51223</v>
      </c>
      <c r="BB1693" s="101">
        <f>_xll.qlCalendarAdvance(Calendar,BB1692,AZ1693,"f",,Trigger)</f>
        <v>51229</v>
      </c>
      <c r="BC1693" s="101">
        <f>_xll.qlInterestRateIndexMaturity(Currency&amp;"ibor"&amp;Tenor,BB1693,Trigger)</f>
        <v>51412</v>
      </c>
      <c r="BD1693" s="246">
        <f>_xll.qlIndexFixing($AD$5,BA1693,TRUE,_xll.ohTrigger(Trigger,Trigger6M))</f>
        <v>1.7257621041083436E-2</v>
      </c>
      <c r="BE1693" s="246" t="e">
        <f>IFERROR(_xll.qlIndexFixing($BF$1,BA1693,,_xll.ohTrigger(Trigger,Trigger6M)),#N/A)</f>
        <v>#N/A</v>
      </c>
    </row>
    <row r="1694" spans="52:57" ht="11.25" customHeight="1" x14ac:dyDescent="0.25">
      <c r="AZ1694" s="102" t="s">
        <v>83</v>
      </c>
      <c r="BA1694" s="101">
        <f>_xll.qlInterestRateIndexFixingDate(Currency&amp;"ibor"&amp;Tenor,BB1694,Trigger)</f>
        <v>51232</v>
      </c>
      <c r="BB1694" s="101">
        <f>_xll.qlCalendarAdvance(Calendar,BB1693,AZ1694,"f",,Trigger)</f>
        <v>51236</v>
      </c>
      <c r="BC1694" s="101">
        <f>_xll.qlInterestRateIndexMaturity(Currency&amp;"ibor"&amp;Tenor,BB1694,Trigger)</f>
        <v>51419</v>
      </c>
      <c r="BD1694" s="246">
        <f>_xll.qlIndexFixing($AD$5,BA1694,TRUE,_xll.ohTrigger(Trigger,Trigger6M))</f>
        <v>1.7253811518341149E-2</v>
      </c>
      <c r="BE1694" s="246" t="e">
        <f>IFERROR(_xll.qlIndexFixing($BF$1,BA1694,,_xll.ohTrigger(Trigger,Trigger6M)),#N/A)</f>
        <v>#N/A</v>
      </c>
    </row>
    <row r="1695" spans="52:57" ht="11.25" customHeight="1" x14ac:dyDescent="0.25">
      <c r="AZ1695" s="102" t="s">
        <v>83</v>
      </c>
      <c r="BA1695" s="101">
        <f>_xll.qlInterestRateIndexFixingDate(Currency&amp;"ibor"&amp;Tenor,BB1695,Trigger)</f>
        <v>51239</v>
      </c>
      <c r="BB1695" s="101">
        <f>_xll.qlCalendarAdvance(Calendar,BB1694,AZ1695,"f",,Trigger)</f>
        <v>51243</v>
      </c>
      <c r="BC1695" s="101">
        <f>_xll.qlInterestRateIndexMaturity(Currency&amp;"ibor"&amp;Tenor,BB1695,Trigger)</f>
        <v>51426</v>
      </c>
      <c r="BD1695" s="246">
        <f>_xll.qlIndexFixing($AD$5,BA1695,TRUE,_xll.ohTrigger(Trigger,Trigger6M))</f>
        <v>1.7249994871905316E-2</v>
      </c>
      <c r="BE1695" s="246" t="e">
        <f>IFERROR(_xll.qlIndexFixing($BF$1,BA1695,,_xll.ohTrigger(Trigger,Trigger6M)),#N/A)</f>
        <v>#N/A</v>
      </c>
    </row>
    <row r="1696" spans="52:57" ht="11.25" customHeight="1" x14ac:dyDescent="0.25">
      <c r="AZ1696" s="102" t="s">
        <v>83</v>
      </c>
      <c r="BA1696" s="101">
        <f>_xll.qlInterestRateIndexFixingDate(Currency&amp;"ibor"&amp;Tenor,BB1696,Trigger)</f>
        <v>51246</v>
      </c>
      <c r="BB1696" s="101">
        <f>_xll.qlCalendarAdvance(Calendar,BB1695,AZ1696,"f",,Trigger)</f>
        <v>51250</v>
      </c>
      <c r="BC1696" s="101">
        <f>_xll.qlInterestRateIndexMaturity(Currency&amp;"ibor"&amp;Tenor,BB1696,Trigger)</f>
        <v>51433</v>
      </c>
      <c r="BD1696" s="246">
        <f>_xll.qlIndexFixing($AD$5,BA1696,TRUE,_xll.ohTrigger(Trigger,Trigger6M))</f>
        <v>1.7246171101817431E-2</v>
      </c>
      <c r="BE1696" s="246" t="e">
        <f>IFERROR(_xll.qlIndexFixing($BF$1,BA1696,,_xll.ohTrigger(Trigger,Trigger6M)),#N/A)</f>
        <v>#N/A</v>
      </c>
    </row>
    <row r="1697" spans="52:57" ht="11.25" customHeight="1" x14ac:dyDescent="0.25">
      <c r="AZ1697" s="102" t="s">
        <v>83</v>
      </c>
      <c r="BA1697" s="101">
        <f>_xll.qlInterestRateIndexFixingDate(Currency&amp;"ibor"&amp;Tenor,BB1697,Trigger)</f>
        <v>51253</v>
      </c>
      <c r="BB1697" s="101">
        <f>_xll.qlCalendarAdvance(Calendar,BB1696,AZ1697,"f",,Trigger)</f>
        <v>51258</v>
      </c>
      <c r="BC1697" s="101">
        <f>_xll.qlInterestRateIndexMaturity(Currency&amp;"ibor"&amp;Tenor,BB1697,Trigger)</f>
        <v>51442</v>
      </c>
      <c r="BD1697" s="246">
        <f>_xll.qlIndexFixing($AD$5,BA1697,TRUE,_xll.ohTrigger(Trigger,Trigger6M))</f>
        <v>1.7241959269869642E-2</v>
      </c>
      <c r="BE1697" s="246" t="e">
        <f>IFERROR(_xll.qlIndexFixing($BF$1,BA1697,,_xll.ohTrigger(Trigger,Trigger6M)),#N/A)</f>
        <v>#N/A</v>
      </c>
    </row>
    <row r="1698" spans="52:57" ht="11.25" customHeight="1" x14ac:dyDescent="0.25">
      <c r="AZ1698" s="102" t="s">
        <v>83</v>
      </c>
      <c r="BA1698" s="101">
        <f>_xll.qlInterestRateIndexFixingDate(Currency&amp;"ibor"&amp;Tenor,BB1698,Trigger)</f>
        <v>51263</v>
      </c>
      <c r="BB1698" s="101">
        <f>_xll.qlCalendarAdvance(Calendar,BB1697,AZ1698,"f",,Trigger)</f>
        <v>51265</v>
      </c>
      <c r="BC1698" s="101">
        <f>_xll.qlInterestRateIndexMaturity(Currency&amp;"ibor"&amp;Tenor,BB1698,Trigger)</f>
        <v>51449</v>
      </c>
      <c r="BD1698" s="246">
        <f>_xll.qlIndexFixing($AD$5,BA1698,TRUE,_xll.ohTrigger(Trigger,Trigger6M))</f>
        <v>1.7238144898433543E-2</v>
      </c>
      <c r="BE1698" s="246" t="e">
        <f>IFERROR(_xll.qlIndexFixing($BF$1,BA1698,,_xll.ohTrigger(Trigger,Trigger6M)),#N/A)</f>
        <v>#N/A</v>
      </c>
    </row>
    <row r="1699" spans="52:57" ht="11.25" customHeight="1" x14ac:dyDescent="0.25">
      <c r="AZ1699" s="102" t="s">
        <v>83</v>
      </c>
      <c r="BA1699" s="101">
        <f>_xll.qlInterestRateIndexFixingDate(Currency&amp;"ibor"&amp;Tenor,BB1699,Trigger)</f>
        <v>51270</v>
      </c>
      <c r="BB1699" s="101">
        <f>_xll.qlCalendarAdvance(Calendar,BB1698,AZ1699,"f",,Trigger)</f>
        <v>51272</v>
      </c>
      <c r="BC1699" s="101">
        <f>_xll.qlInterestRateIndexMaturity(Currency&amp;"ibor"&amp;Tenor,BB1699,Trigger)</f>
        <v>51456</v>
      </c>
      <c r="BD1699" s="246">
        <f>_xll.qlIndexFixing($AD$5,BA1699,TRUE,_xll.ohTrigger(Trigger,Trigger6M))</f>
        <v>1.723432344183716E-2</v>
      </c>
      <c r="BE1699" s="246" t="e">
        <f>IFERROR(_xll.qlIndexFixing($BF$1,BA1699,,_xll.ohTrigger(Trigger,Trigger6M)),#N/A)</f>
        <v>#N/A</v>
      </c>
    </row>
    <row r="1700" spans="52:57" ht="11.25" customHeight="1" x14ac:dyDescent="0.25">
      <c r="AZ1700" s="102" t="s">
        <v>83</v>
      </c>
      <c r="BA1700" s="101">
        <f>_xll.qlInterestRateIndexFixingDate(Currency&amp;"ibor"&amp;Tenor,BB1700,Trigger)</f>
        <v>51277</v>
      </c>
      <c r="BB1700" s="101">
        <f>_xll.qlCalendarAdvance(Calendar,BB1699,AZ1700,"f",,Trigger)</f>
        <v>51279</v>
      </c>
      <c r="BC1700" s="101">
        <f>_xll.qlInterestRateIndexMaturity(Currency&amp;"ibor"&amp;Tenor,BB1700,Trigger)</f>
        <v>51463</v>
      </c>
      <c r="BD1700" s="246">
        <f>_xll.qlIndexFixing($AD$5,BA1700,TRUE,_xll.ohTrigger(Trigger,Trigger6M))</f>
        <v>1.7230494900121764E-2</v>
      </c>
      <c r="BE1700" s="246" t="e">
        <f>IFERROR(_xll.qlIndexFixing($BF$1,BA1700,,_xll.ohTrigger(Trigger,Trigger6M)),#N/A)</f>
        <v>#N/A</v>
      </c>
    </row>
    <row r="1701" spans="52:57" ht="11.25" customHeight="1" x14ac:dyDescent="0.25">
      <c r="AZ1701" s="102" t="s">
        <v>83</v>
      </c>
      <c r="BA1701" s="101">
        <f>_xll.qlInterestRateIndexFixingDate(Currency&amp;"ibor"&amp;Tenor,BB1701,Trigger)</f>
        <v>51284</v>
      </c>
      <c r="BB1701" s="101">
        <f>_xll.qlCalendarAdvance(Calendar,BB1700,AZ1701,"f",,Trigger)</f>
        <v>51286</v>
      </c>
      <c r="BC1701" s="101">
        <f>_xll.qlInterestRateIndexMaturity(Currency&amp;"ibor"&amp;Tenor,BB1701,Trigger)</f>
        <v>51470</v>
      </c>
      <c r="BD1701" s="246">
        <f>_xll.qlIndexFixing($AD$5,BA1701,TRUE,_xll.ohTrigger(Trigger,Trigger6M))</f>
        <v>1.7226659273328629E-2</v>
      </c>
      <c r="BE1701" s="246" t="e">
        <f>IFERROR(_xll.qlIndexFixing($BF$1,BA1701,,_xll.ohTrigger(Trigger,Trigger6M)),#N/A)</f>
        <v>#N/A</v>
      </c>
    </row>
    <row r="1702" spans="52:57" ht="11.25" customHeight="1" x14ac:dyDescent="0.25">
      <c r="AZ1702" s="102" t="s">
        <v>83</v>
      </c>
      <c r="BA1702" s="101">
        <f>_xll.qlInterestRateIndexFixingDate(Currency&amp;"ibor"&amp;Tenor,BB1702,Trigger)</f>
        <v>51291</v>
      </c>
      <c r="BB1702" s="101">
        <f>_xll.qlCalendarAdvance(Calendar,BB1701,AZ1702,"f",,Trigger)</f>
        <v>51293</v>
      </c>
      <c r="BC1702" s="101">
        <f>_xll.qlInterestRateIndexMaturity(Currency&amp;"ibor"&amp;Tenor,BB1702,Trigger)</f>
        <v>51476</v>
      </c>
      <c r="BD1702" s="246">
        <f>_xll.qlIndexFixing($AD$5,BA1702,TRUE,_xll.ohTrigger(Trigger,Trigger6M))</f>
        <v>1.7222525946670786E-2</v>
      </c>
      <c r="BE1702" s="246" t="e">
        <f>IFERROR(_xll.qlIndexFixing($BF$1,BA1702,,_xll.ohTrigger(Trigger,Trigger6M)),#N/A)</f>
        <v>#N/A</v>
      </c>
    </row>
    <row r="1703" spans="52:57" ht="11.25" customHeight="1" x14ac:dyDescent="0.25">
      <c r="AZ1703" s="102" t="s">
        <v>83</v>
      </c>
      <c r="BA1703" s="101">
        <f>_xll.qlInterestRateIndexFixingDate(Currency&amp;"ibor"&amp;Tenor,BB1703,Trigger)</f>
        <v>51298</v>
      </c>
      <c r="BB1703" s="101">
        <f>_xll.qlCalendarAdvance(Calendar,BB1702,AZ1703,"f",,Trigger)</f>
        <v>51300</v>
      </c>
      <c r="BC1703" s="101">
        <f>_xll.qlInterestRateIndexMaturity(Currency&amp;"ibor"&amp;Tenor,BB1703,Trigger)</f>
        <v>51483</v>
      </c>
      <c r="BD1703" s="246">
        <f>_xll.qlIndexFixing($AD$5,BA1703,TRUE,_xll.ohTrigger(Trigger,Trigger6M))</f>
        <v>1.7218651294555128E-2</v>
      </c>
      <c r="BE1703" s="246" t="e">
        <f>IFERROR(_xll.qlIndexFixing($BF$1,BA1703,,_xll.ohTrigger(Trigger,Trigger6M)),#N/A)</f>
        <v>#N/A</v>
      </c>
    </row>
    <row r="1704" spans="52:57" ht="11.25" customHeight="1" x14ac:dyDescent="0.25">
      <c r="AZ1704" s="102" t="s">
        <v>83</v>
      </c>
      <c r="BA1704" s="101">
        <f>_xll.qlInterestRateIndexFixingDate(Currency&amp;"ibor"&amp;Tenor,BB1704,Trigger)</f>
        <v>51305</v>
      </c>
      <c r="BB1704" s="101">
        <f>_xll.qlCalendarAdvance(Calendar,BB1703,AZ1704,"f",,Trigger)</f>
        <v>51307</v>
      </c>
      <c r="BC1704" s="101">
        <f>_xll.qlInterestRateIndexMaturity(Currency&amp;"ibor"&amp;Tenor,BB1704,Trigger)</f>
        <v>51490</v>
      </c>
      <c r="BD1704" s="246">
        <f>_xll.qlIndexFixing($AD$5,BA1704,TRUE,_xll.ohTrigger(Trigger,Trigger6M))</f>
        <v>1.7214769519125074E-2</v>
      </c>
      <c r="BE1704" s="246" t="e">
        <f>IFERROR(_xll.qlIndexFixing($BF$1,BA1704,,_xll.ohTrigger(Trigger,Trigger6M)),#N/A)</f>
        <v>#N/A</v>
      </c>
    </row>
    <row r="1705" spans="52:57" ht="11.25" customHeight="1" x14ac:dyDescent="0.25">
      <c r="AZ1705" s="102" t="s">
        <v>83</v>
      </c>
      <c r="BA1705" s="101">
        <f>_xll.qlInterestRateIndexFixingDate(Currency&amp;"ibor"&amp;Tenor,BB1705,Trigger)</f>
        <v>51312</v>
      </c>
      <c r="BB1705" s="101">
        <f>_xll.qlCalendarAdvance(Calendar,BB1704,AZ1705,"f",,Trigger)</f>
        <v>51314</v>
      </c>
      <c r="BC1705" s="101">
        <f>_xll.qlInterestRateIndexMaturity(Currency&amp;"ibor"&amp;Tenor,BB1705,Trigger)</f>
        <v>51497</v>
      </c>
      <c r="BD1705" s="246">
        <f>_xll.qlIndexFixing($AD$5,BA1705,TRUE,_xll.ohTrigger(Trigger,Trigger6M))</f>
        <v>1.7210880620422121E-2</v>
      </c>
      <c r="BE1705" s="246" t="e">
        <f>IFERROR(_xll.qlIndexFixing($BF$1,BA1705,,_xll.ohTrigger(Trigger,Trigger6M)),#N/A)</f>
        <v>#N/A</v>
      </c>
    </row>
    <row r="1706" spans="52:57" ht="11.25" customHeight="1" x14ac:dyDescent="0.25">
      <c r="AZ1706" s="102" t="s">
        <v>83</v>
      </c>
      <c r="BA1706" s="101">
        <f>_xll.qlInterestRateIndexFixingDate(Currency&amp;"ibor"&amp;Tenor,BB1706,Trigger)</f>
        <v>51319</v>
      </c>
      <c r="BB1706" s="101">
        <f>_xll.qlCalendarAdvance(Calendar,BB1705,AZ1706,"f",,Trigger)</f>
        <v>51321</v>
      </c>
      <c r="BC1706" s="101">
        <f>_xll.qlInterestRateIndexMaturity(Currency&amp;"ibor"&amp;Tenor,BB1706,Trigger)</f>
        <v>51505</v>
      </c>
      <c r="BD1706" s="246">
        <f>_xll.qlIndexFixing($AD$5,BA1706,TRUE,_xll.ohTrigger(Trigger,Trigger6M))</f>
        <v>1.7207374864646959E-2</v>
      </c>
      <c r="BE1706" s="246" t="e">
        <f>IFERROR(_xll.qlIndexFixing($BF$1,BA1706,,_xll.ohTrigger(Trigger,Trigger6M)),#N/A)</f>
        <v>#N/A</v>
      </c>
    </row>
    <row r="1707" spans="52:57" ht="11.25" customHeight="1" x14ac:dyDescent="0.25">
      <c r="AZ1707" s="102" t="s">
        <v>83</v>
      </c>
      <c r="BA1707" s="101">
        <f>_xll.qlInterestRateIndexFixingDate(Currency&amp;"ibor"&amp;Tenor,BB1707,Trigger)</f>
        <v>51326</v>
      </c>
      <c r="BB1707" s="101">
        <f>_xll.qlCalendarAdvance(Calendar,BB1706,AZ1707,"f",,Trigger)</f>
        <v>51328</v>
      </c>
      <c r="BC1707" s="101">
        <f>_xll.qlInterestRateIndexMaturity(Currency&amp;"ibor"&amp;Tenor,BB1707,Trigger)</f>
        <v>51512</v>
      </c>
      <c r="BD1707" s="246">
        <f>_xll.qlIndexFixing($AD$5,BA1707,TRUE,_xll.ohTrigger(Trigger,Trigger6M))</f>
        <v>1.7203496728259281E-2</v>
      </c>
      <c r="BE1707" s="246" t="e">
        <f>IFERROR(_xll.qlIndexFixing($BF$1,BA1707,,_xll.ohTrigger(Trigger,Trigger6M)),#N/A)</f>
        <v>#N/A</v>
      </c>
    </row>
    <row r="1708" spans="52:57" ht="11.25" customHeight="1" x14ac:dyDescent="0.25">
      <c r="AZ1708" s="102" t="s">
        <v>83</v>
      </c>
      <c r="BA1708" s="101">
        <f>_xll.qlInterestRateIndexFixingDate(Currency&amp;"ibor"&amp;Tenor,BB1708,Trigger)</f>
        <v>51333</v>
      </c>
      <c r="BB1708" s="101">
        <f>_xll.qlCalendarAdvance(Calendar,BB1707,AZ1708,"f",,Trigger)</f>
        <v>51335</v>
      </c>
      <c r="BC1708" s="101">
        <f>_xll.qlInterestRateIndexMaturity(Currency&amp;"ibor"&amp;Tenor,BB1708,Trigger)</f>
        <v>51519</v>
      </c>
      <c r="BD1708" s="246">
        <f>_xll.qlIndexFixing($AD$5,BA1708,TRUE,_xll.ohTrigger(Trigger,Trigger6M))</f>
        <v>1.7199611507084066E-2</v>
      </c>
      <c r="BE1708" s="246" t="e">
        <f>IFERROR(_xll.qlIndexFixing($BF$1,BA1708,,_xll.ohTrigger(Trigger,Trigger6M)),#N/A)</f>
        <v>#N/A</v>
      </c>
    </row>
    <row r="1709" spans="52:57" ht="11.25" customHeight="1" x14ac:dyDescent="0.25">
      <c r="AZ1709" s="102" t="s">
        <v>83</v>
      </c>
      <c r="BA1709" s="101">
        <f>_xll.qlInterestRateIndexFixingDate(Currency&amp;"ibor"&amp;Tenor,BB1709,Trigger)</f>
        <v>51340</v>
      </c>
      <c r="BB1709" s="101">
        <f>_xll.qlCalendarAdvance(Calendar,BB1708,AZ1709,"f",,Trigger)</f>
        <v>51342</v>
      </c>
      <c r="BC1709" s="101">
        <f>_xll.qlInterestRateIndexMaturity(Currency&amp;"ibor"&amp;Tenor,BB1709,Trigger)</f>
        <v>51526</v>
      </c>
      <c r="BD1709" s="246">
        <f>_xll.qlIndexFixing($AD$5,BA1709,TRUE,_xll.ohTrigger(Trigger,Trigger6M))</f>
        <v>1.719638031360346E-2</v>
      </c>
      <c r="BE1709" s="246" t="e">
        <f>IFERROR(_xll.qlIndexFixing($BF$1,BA1709,,_xll.ohTrigger(Trigger,Trigger6M)),#N/A)</f>
        <v>#N/A</v>
      </c>
    </row>
    <row r="1710" spans="52:57" ht="11.25" customHeight="1" x14ac:dyDescent="0.25">
      <c r="AZ1710" s="102" t="s">
        <v>83</v>
      </c>
      <c r="BA1710" s="101">
        <f>_xll.qlInterestRateIndexFixingDate(Currency&amp;"ibor"&amp;Tenor,BB1710,Trigger)</f>
        <v>51347</v>
      </c>
      <c r="BB1710" s="101">
        <f>_xll.qlCalendarAdvance(Calendar,BB1709,AZ1710,"f",,Trigger)</f>
        <v>51349</v>
      </c>
      <c r="BC1710" s="101">
        <f>_xll.qlInterestRateIndexMaturity(Currency&amp;"ibor"&amp;Tenor,BB1710,Trigger)</f>
        <v>51533</v>
      </c>
      <c r="BD1710" s="246">
        <f>_xll.qlIndexFixing($AD$5,BA1710,TRUE,_xll.ohTrigger(Trigger,Trigger6M))</f>
        <v>1.7197112758606803E-2</v>
      </c>
      <c r="BE1710" s="246" t="e">
        <f>IFERROR(_xll.qlIndexFixing($BF$1,BA1710,,_xll.ohTrigger(Trigger,Trigger6M)),#N/A)</f>
        <v>#N/A</v>
      </c>
    </row>
    <row r="1711" spans="52:57" ht="11.25" customHeight="1" x14ac:dyDescent="0.25">
      <c r="AZ1711" s="102" t="s">
        <v>83</v>
      </c>
      <c r="BA1711" s="101">
        <f>_xll.qlInterestRateIndexFixingDate(Currency&amp;"ibor"&amp;Tenor,BB1711,Trigger)</f>
        <v>51354</v>
      </c>
      <c r="BB1711" s="101">
        <f>_xll.qlCalendarAdvance(Calendar,BB1710,AZ1711,"f",,Trigger)</f>
        <v>51356</v>
      </c>
      <c r="BC1711" s="101">
        <f>_xll.qlInterestRateIndexMaturity(Currency&amp;"ibor"&amp;Tenor,BB1711,Trigger)</f>
        <v>51540</v>
      </c>
      <c r="BD1711" s="246">
        <f>_xll.qlIndexFixing($AD$5,BA1711,TRUE,_xll.ohTrigger(Trigger,Trigger6M))</f>
        <v>1.7197845203882105E-2</v>
      </c>
      <c r="BE1711" s="246" t="e">
        <f>IFERROR(_xll.qlIndexFixing($BF$1,BA1711,,_xll.ohTrigger(Trigger,Trigger6M)),#N/A)</f>
        <v>#N/A</v>
      </c>
    </row>
    <row r="1712" spans="52:57" ht="11.25" customHeight="1" x14ac:dyDescent="0.25">
      <c r="AZ1712" s="102" t="s">
        <v>83</v>
      </c>
      <c r="BA1712" s="101">
        <f>_xll.qlInterestRateIndexFixingDate(Currency&amp;"ibor"&amp;Tenor,BB1712,Trigger)</f>
        <v>51361</v>
      </c>
      <c r="BB1712" s="101">
        <f>_xll.qlCalendarAdvance(Calendar,BB1711,AZ1712,"f",,Trigger)</f>
        <v>51363</v>
      </c>
      <c r="BC1712" s="101">
        <f>_xll.qlInterestRateIndexMaturity(Currency&amp;"ibor"&amp;Tenor,BB1712,Trigger)</f>
        <v>51547</v>
      </c>
      <c r="BD1712" s="246">
        <f>_xll.qlIndexFixing($AD$5,BA1712,TRUE,_xll.ohTrigger(Trigger,Trigger6M))</f>
        <v>1.7198577649428927E-2</v>
      </c>
      <c r="BE1712" s="246" t="e">
        <f>IFERROR(_xll.qlIndexFixing($BF$1,BA1712,,_xll.ohTrigger(Trigger,Trigger6M)),#N/A)</f>
        <v>#N/A</v>
      </c>
    </row>
    <row r="1713" spans="52:57" ht="11.25" customHeight="1" x14ac:dyDescent="0.25">
      <c r="AZ1713" s="102" t="s">
        <v>83</v>
      </c>
      <c r="BA1713" s="101">
        <f>_xll.qlInterestRateIndexFixingDate(Currency&amp;"ibor"&amp;Tenor,BB1713,Trigger)</f>
        <v>51368</v>
      </c>
      <c r="BB1713" s="101">
        <f>_xll.qlCalendarAdvance(Calendar,BB1712,AZ1713,"f",,Trigger)</f>
        <v>51370</v>
      </c>
      <c r="BC1713" s="101">
        <f>_xll.qlInterestRateIndexMaturity(Currency&amp;"ibor"&amp;Tenor,BB1713,Trigger)</f>
        <v>51554</v>
      </c>
      <c r="BD1713" s="246">
        <f>_xll.qlIndexFixing($AD$5,BA1713,TRUE,_xll.ohTrigger(Trigger,Trigger6M))</f>
        <v>1.7199310095247708E-2</v>
      </c>
      <c r="BE1713" s="246" t="e">
        <f>IFERROR(_xll.qlIndexFixing($BF$1,BA1713,,_xll.ohTrigger(Trigger,Trigger6M)),#N/A)</f>
        <v>#N/A</v>
      </c>
    </row>
    <row r="1714" spans="52:57" ht="11.25" customHeight="1" x14ac:dyDescent="0.25">
      <c r="AZ1714" s="102" t="s">
        <v>83</v>
      </c>
      <c r="BA1714" s="101">
        <f>_xll.qlInterestRateIndexFixingDate(Currency&amp;"ibor"&amp;Tenor,BB1714,Trigger)</f>
        <v>51375</v>
      </c>
      <c r="BB1714" s="101">
        <f>_xll.qlCalendarAdvance(Calendar,BB1713,AZ1714,"f",,Trigger)</f>
        <v>51377</v>
      </c>
      <c r="BC1714" s="101">
        <f>_xll.qlInterestRateIndexMaturity(Currency&amp;"ibor"&amp;Tenor,BB1714,Trigger)</f>
        <v>51560</v>
      </c>
      <c r="BD1714" s="246">
        <f>_xll.qlIndexFixing($AD$5,BA1714,TRUE,_xll.ohTrigger(Trigger,Trigger6M))</f>
        <v>1.7199580540620405E-2</v>
      </c>
      <c r="BE1714" s="246" t="e">
        <f>IFERROR(_xll.qlIndexFixing($BF$1,BA1714,,_xll.ohTrigger(Trigger,Trigger6M)),#N/A)</f>
        <v>#N/A</v>
      </c>
    </row>
    <row r="1715" spans="52:57" ht="11.25" customHeight="1" x14ac:dyDescent="0.25">
      <c r="AZ1715" s="102" t="s">
        <v>83</v>
      </c>
      <c r="BA1715" s="101">
        <f>_xll.qlInterestRateIndexFixingDate(Currency&amp;"ibor"&amp;Tenor,BB1715,Trigger)</f>
        <v>51382</v>
      </c>
      <c r="BB1715" s="101">
        <f>_xll.qlCalendarAdvance(Calendar,BB1714,AZ1715,"f",,Trigger)</f>
        <v>51384</v>
      </c>
      <c r="BC1715" s="101">
        <f>_xll.qlInterestRateIndexMaturity(Currency&amp;"ibor"&amp;Tenor,BB1715,Trigger)</f>
        <v>51565</v>
      </c>
      <c r="BD1715" s="246">
        <f>_xll.qlIndexFixing($AD$5,BA1715,TRUE,_xll.ohTrigger(Trigger,Trigger6M))</f>
        <v>1.7199388934908057E-2</v>
      </c>
      <c r="BE1715" s="246" t="e">
        <f>IFERROR(_xll.qlIndexFixing($BF$1,BA1715,,_xll.ohTrigger(Trigger,Trigger6M)),#N/A)</f>
        <v>#N/A</v>
      </c>
    </row>
    <row r="1716" spans="52:57" ht="11.25" customHeight="1" x14ac:dyDescent="0.25">
      <c r="AZ1716" s="102" t="s">
        <v>83</v>
      </c>
      <c r="BA1716" s="101">
        <f>_xll.qlInterestRateIndexFixingDate(Currency&amp;"ibor"&amp;Tenor,BB1716,Trigger)</f>
        <v>51389</v>
      </c>
      <c r="BB1716" s="101">
        <f>_xll.qlCalendarAdvance(Calendar,BB1715,AZ1716,"f",,Trigger)</f>
        <v>51391</v>
      </c>
      <c r="BC1716" s="101">
        <f>_xll.qlInterestRateIndexMaturity(Currency&amp;"ibor"&amp;Tenor,BB1716,Trigger)</f>
        <v>51572</v>
      </c>
      <c r="BD1716" s="246">
        <f>_xll.qlIndexFixing($AD$5,BA1716,TRUE,_xll.ohTrigger(Trigger,Trigger6M))</f>
        <v>1.7200121276960252E-2</v>
      </c>
      <c r="BE1716" s="246" t="e">
        <f>IFERROR(_xll.qlIndexFixing($BF$1,BA1716,,_xll.ohTrigger(Trigger,Trigger6M)),#N/A)</f>
        <v>#N/A</v>
      </c>
    </row>
    <row r="1717" spans="52:57" ht="11.25" customHeight="1" x14ac:dyDescent="0.25">
      <c r="AZ1717" s="102" t="s">
        <v>83</v>
      </c>
      <c r="BA1717" s="101">
        <f>_xll.qlInterestRateIndexFixingDate(Currency&amp;"ibor"&amp;Tenor,BB1717,Trigger)</f>
        <v>51396</v>
      </c>
      <c r="BB1717" s="101">
        <f>_xll.qlCalendarAdvance(Calendar,BB1716,AZ1717,"f",,Trigger)</f>
        <v>51398</v>
      </c>
      <c r="BC1717" s="101">
        <f>_xll.qlInterestRateIndexMaturity(Currency&amp;"ibor"&amp;Tenor,BB1717,Trigger)</f>
        <v>51579</v>
      </c>
      <c r="BD1717" s="246">
        <f>_xll.qlIndexFixing($AD$5,BA1717,TRUE,_xll.ohTrigger(Trigger,Trigger6M))</f>
        <v>1.7200853619280077E-2</v>
      </c>
      <c r="BE1717" s="246" t="e">
        <f>IFERROR(_xll.qlIndexFixing($BF$1,BA1717,,_xll.ohTrigger(Trigger,Trigger6M)),#N/A)</f>
        <v>#N/A</v>
      </c>
    </row>
    <row r="1718" spans="52:57" ht="11.25" customHeight="1" x14ac:dyDescent="0.25">
      <c r="AZ1718" s="102" t="s">
        <v>83</v>
      </c>
      <c r="BA1718" s="101">
        <f>_xll.qlInterestRateIndexFixingDate(Currency&amp;"ibor"&amp;Tenor,BB1718,Trigger)</f>
        <v>51403</v>
      </c>
      <c r="BB1718" s="101">
        <f>_xll.qlCalendarAdvance(Calendar,BB1717,AZ1718,"f",,Trigger)</f>
        <v>51405</v>
      </c>
      <c r="BC1718" s="101">
        <f>_xll.qlInterestRateIndexMaturity(Currency&amp;"ibor"&amp;Tenor,BB1718,Trigger)</f>
        <v>51586</v>
      </c>
      <c r="BD1718" s="246">
        <f>_xll.qlIndexFixing($AD$5,BA1718,TRUE,_xll.ohTrigger(Trigger,Trigger6M))</f>
        <v>1.7201585961866651E-2</v>
      </c>
      <c r="BE1718" s="246" t="e">
        <f>IFERROR(_xll.qlIndexFixing($BF$1,BA1718,,_xll.ohTrigger(Trigger,Trigger6M)),#N/A)</f>
        <v>#N/A</v>
      </c>
    </row>
    <row r="1719" spans="52:57" ht="11.25" customHeight="1" x14ac:dyDescent="0.25">
      <c r="AZ1719" s="102" t="s">
        <v>83</v>
      </c>
      <c r="BA1719" s="101">
        <f>_xll.qlInterestRateIndexFixingDate(Currency&amp;"ibor"&amp;Tenor,BB1719,Trigger)</f>
        <v>51410</v>
      </c>
      <c r="BB1719" s="101">
        <f>_xll.qlCalendarAdvance(Calendar,BB1718,AZ1719,"f",,Trigger)</f>
        <v>51412</v>
      </c>
      <c r="BC1719" s="101">
        <f>_xll.qlInterestRateIndexMaturity(Currency&amp;"ibor"&amp;Tenor,BB1719,Trigger)</f>
        <v>51594</v>
      </c>
      <c r="BD1719" s="246">
        <f>_xll.qlIndexFixing($AD$5,BA1719,TRUE,_xll.ohTrigger(Trigger,Trigger6M))</f>
        <v>1.7202780443781832E-2</v>
      </c>
      <c r="BE1719" s="246" t="e">
        <f>IFERROR(_xll.qlIndexFixing($BF$1,BA1719,,_xll.ohTrigger(Trigger,Trigger6M)),#N/A)</f>
        <v>#N/A</v>
      </c>
    </row>
    <row r="1720" spans="52:57" ht="11.25" customHeight="1" x14ac:dyDescent="0.25">
      <c r="AZ1720" s="102" t="s">
        <v>83</v>
      </c>
      <c r="BA1720" s="101">
        <f>_xll.qlInterestRateIndexFixingDate(Currency&amp;"ibor"&amp;Tenor,BB1720,Trigger)</f>
        <v>51417</v>
      </c>
      <c r="BB1720" s="101">
        <f>_xll.qlCalendarAdvance(Calendar,BB1719,AZ1720,"f",,Trigger)</f>
        <v>51419</v>
      </c>
      <c r="BC1720" s="101">
        <f>_xll.qlInterestRateIndexMaturity(Currency&amp;"ibor"&amp;Tenor,BB1720,Trigger)</f>
        <v>51601</v>
      </c>
      <c r="BD1720" s="246">
        <f>_xll.qlIndexFixing($AD$5,BA1720,TRUE,_xll.ohTrigger(Trigger,Trigger6M))</f>
        <v>1.720351282176822E-2</v>
      </c>
      <c r="BE1720" s="246" t="e">
        <f>IFERROR(_xll.qlIndexFixing($BF$1,BA1720,,_xll.ohTrigger(Trigger,Trigger6M)),#N/A)</f>
        <v>#N/A</v>
      </c>
    </row>
    <row r="1721" spans="52:57" ht="11.25" customHeight="1" x14ac:dyDescent="0.25">
      <c r="AZ1721" s="102" t="s">
        <v>83</v>
      </c>
      <c r="BA1721" s="101">
        <f>_xll.qlInterestRateIndexFixingDate(Currency&amp;"ibor"&amp;Tenor,BB1721,Trigger)</f>
        <v>51424</v>
      </c>
      <c r="BB1721" s="101">
        <f>_xll.qlCalendarAdvance(Calendar,BB1720,AZ1721,"f",,Trigger)</f>
        <v>51426</v>
      </c>
      <c r="BC1721" s="101">
        <f>_xll.qlInterestRateIndexMaturity(Currency&amp;"ibor"&amp;Tenor,BB1721,Trigger)</f>
        <v>51608</v>
      </c>
      <c r="BD1721" s="246">
        <f>_xll.qlIndexFixing($AD$5,BA1721,TRUE,_xll.ohTrigger(Trigger,Trigger6M))</f>
        <v>1.7204245200023404E-2</v>
      </c>
      <c r="BE1721" s="246" t="e">
        <f>IFERROR(_xll.qlIndexFixing($BF$1,BA1721,,_xll.ohTrigger(Trigger,Trigger6M)),#N/A)</f>
        <v>#N/A</v>
      </c>
    </row>
    <row r="1722" spans="52:57" ht="11.25" customHeight="1" x14ac:dyDescent="0.25">
      <c r="AZ1722" s="102" t="s">
        <v>83</v>
      </c>
      <c r="BA1722" s="101">
        <f>_xll.qlInterestRateIndexFixingDate(Currency&amp;"ibor"&amp;Tenor,BB1722,Trigger)</f>
        <v>51431</v>
      </c>
      <c r="BB1722" s="101">
        <f>_xll.qlCalendarAdvance(Calendar,BB1721,AZ1722,"f",,Trigger)</f>
        <v>51433</v>
      </c>
      <c r="BC1722" s="101">
        <f>_xll.qlInterestRateIndexMaturity(Currency&amp;"ibor"&amp;Tenor,BB1722,Trigger)</f>
        <v>51615</v>
      </c>
      <c r="BD1722" s="246">
        <f>_xll.qlIndexFixing($AD$5,BA1722,TRUE,_xll.ohTrigger(Trigger,Trigger6M))</f>
        <v>1.7204977578547383E-2</v>
      </c>
      <c r="BE1722" s="246" t="e">
        <f>IFERROR(_xll.qlIndexFixing($BF$1,BA1722,,_xll.ohTrigger(Trigger,Trigger6M)),#N/A)</f>
        <v>#N/A</v>
      </c>
    </row>
    <row r="1723" spans="52:57" ht="11.25" customHeight="1" x14ac:dyDescent="0.25">
      <c r="AZ1723" s="102" t="s">
        <v>83</v>
      </c>
      <c r="BA1723" s="101">
        <f>_xll.qlInterestRateIndexFixingDate(Currency&amp;"ibor"&amp;Tenor,BB1723,Trigger)</f>
        <v>51438</v>
      </c>
      <c r="BB1723" s="101">
        <f>_xll.qlCalendarAdvance(Calendar,BB1722,AZ1723,"f",,Trigger)</f>
        <v>51440</v>
      </c>
      <c r="BC1723" s="101">
        <f>_xll.qlInterestRateIndexMaturity(Currency&amp;"ibor"&amp;Tenor,BB1723,Trigger)</f>
        <v>51621</v>
      </c>
      <c r="BD1723" s="246">
        <f>_xll.qlIndexFixing($AD$5,BA1723,TRUE,_xll.ohTrigger(Trigger,Trigger6M))</f>
        <v>1.7205247678811778E-2</v>
      </c>
      <c r="BE1723" s="246" t="e">
        <f>IFERROR(_xll.qlIndexFixing($BF$1,BA1723,,_xll.ohTrigger(Trigger,Trigger6M)),#N/A)</f>
        <v>#N/A</v>
      </c>
    </row>
    <row r="1724" spans="52:57" ht="11.25" customHeight="1" x14ac:dyDescent="0.25">
      <c r="AZ1724" s="102" t="s">
        <v>83</v>
      </c>
      <c r="BA1724" s="101">
        <f>_xll.qlInterestRateIndexFixingDate(Currency&amp;"ibor"&amp;Tenor,BB1724,Trigger)</f>
        <v>51445</v>
      </c>
      <c r="BB1724" s="101">
        <f>_xll.qlCalendarAdvance(Calendar,BB1723,AZ1724,"f",,Trigger)</f>
        <v>51447</v>
      </c>
      <c r="BC1724" s="101">
        <f>_xll.qlInterestRateIndexMaturity(Currency&amp;"ibor"&amp;Tenor,BB1724,Trigger)</f>
        <v>51628</v>
      </c>
      <c r="BD1724" s="246">
        <f>_xll.qlIndexFixing($AD$5,BA1724,TRUE,_xll.ohTrigger(Trigger,Trigger6M))</f>
        <v>1.7205980023002814E-2</v>
      </c>
      <c r="BE1724" s="246" t="e">
        <f>IFERROR(_xll.qlIndexFixing($BF$1,BA1724,,_xll.ohTrigger(Trigger,Trigger6M)),#N/A)</f>
        <v>#N/A</v>
      </c>
    </row>
    <row r="1725" spans="52:57" ht="11.25" customHeight="1" x14ac:dyDescent="0.25">
      <c r="AZ1725" s="102" t="s">
        <v>83</v>
      </c>
      <c r="BA1725" s="101">
        <f>_xll.qlInterestRateIndexFixingDate(Currency&amp;"ibor"&amp;Tenor,BB1725,Trigger)</f>
        <v>51452</v>
      </c>
      <c r="BB1725" s="101">
        <f>_xll.qlCalendarAdvance(Calendar,BB1724,AZ1725,"f",,Trigger)</f>
        <v>51454</v>
      </c>
      <c r="BC1725" s="101">
        <f>_xll.qlInterestRateIndexMaturity(Currency&amp;"ibor"&amp;Tenor,BB1725,Trigger)</f>
        <v>51635</v>
      </c>
      <c r="BD1725" s="246">
        <f>_xll.qlIndexFixing($AD$5,BA1725,TRUE,_xll.ohTrigger(Trigger,Trigger6M))</f>
        <v>1.720671236746148E-2</v>
      </c>
      <c r="BE1725" s="246" t="e">
        <f>IFERROR(_xll.qlIndexFixing($BF$1,BA1725,,_xll.ohTrigger(Trigger,Trigger6M)),#N/A)</f>
        <v>#N/A</v>
      </c>
    </row>
    <row r="1726" spans="52:57" ht="11.25" customHeight="1" x14ac:dyDescent="0.25">
      <c r="AZ1726" s="102" t="s">
        <v>83</v>
      </c>
      <c r="BA1726" s="101">
        <f>_xll.qlInterestRateIndexFixingDate(Currency&amp;"ibor"&amp;Tenor,BB1726,Trigger)</f>
        <v>51459</v>
      </c>
      <c r="BB1726" s="101">
        <f>_xll.qlCalendarAdvance(Calendar,BB1725,AZ1726,"f",,Trigger)</f>
        <v>51461</v>
      </c>
      <c r="BC1726" s="101">
        <f>_xll.qlInterestRateIndexMaturity(Currency&amp;"ibor"&amp;Tenor,BB1726,Trigger)</f>
        <v>51642</v>
      </c>
      <c r="BD1726" s="246">
        <f>_xll.qlIndexFixing($AD$5,BA1726,TRUE,_xll.ohTrigger(Trigger,Trigger6M))</f>
        <v>1.7207444712186895E-2</v>
      </c>
      <c r="BE1726" s="246" t="e">
        <f>IFERROR(_xll.qlIndexFixing($BF$1,BA1726,,_xll.ohTrigger(Trigger,Trigger6M)),#N/A)</f>
        <v>#N/A</v>
      </c>
    </row>
    <row r="1727" spans="52:57" ht="11.25" customHeight="1" x14ac:dyDescent="0.25">
      <c r="AZ1727" s="102" t="s">
        <v>83</v>
      </c>
      <c r="BA1727" s="101">
        <f>_xll.qlInterestRateIndexFixingDate(Currency&amp;"ibor"&amp;Tenor,BB1727,Trigger)</f>
        <v>51466</v>
      </c>
      <c r="BB1727" s="101">
        <f>_xll.qlCalendarAdvance(Calendar,BB1726,AZ1727,"f",,Trigger)</f>
        <v>51468</v>
      </c>
      <c r="BC1727" s="101">
        <f>_xll.qlInterestRateIndexMaturity(Currency&amp;"ibor"&amp;Tenor,BB1727,Trigger)</f>
        <v>51649</v>
      </c>
      <c r="BD1727" s="246">
        <f>_xll.qlIndexFixing($AD$5,BA1727,TRUE,_xll.ohTrigger(Trigger,Trigger6M))</f>
        <v>1.7208177057179943E-2</v>
      </c>
      <c r="BE1727" s="246" t="e">
        <f>IFERROR(_xll.qlIndexFixing($BF$1,BA1727,,_xll.ohTrigger(Trigger,Trigger6M)),#N/A)</f>
        <v>#N/A</v>
      </c>
    </row>
    <row r="1728" spans="52:57" ht="11.25" customHeight="1" x14ac:dyDescent="0.25">
      <c r="AZ1728" s="102" t="s">
        <v>83</v>
      </c>
      <c r="BA1728" s="101">
        <f>_xll.qlInterestRateIndexFixingDate(Currency&amp;"ibor"&amp;Tenor,BB1728,Trigger)</f>
        <v>51473</v>
      </c>
      <c r="BB1728" s="101">
        <f>_xll.qlCalendarAdvance(Calendar,BB1727,AZ1728,"f",,Trigger)</f>
        <v>51475</v>
      </c>
      <c r="BC1728" s="101">
        <f>_xll.qlInterestRateIndexMaturity(Currency&amp;"ibor"&amp;Tenor,BB1728,Trigger)</f>
        <v>51657</v>
      </c>
      <c r="BD1728" s="246">
        <f>_xll.qlIndexFixing($AD$5,BA1728,TRUE,_xll.ohTrigger(Trigger,Trigger6M))</f>
        <v>1.7209371855336861E-2</v>
      </c>
      <c r="BE1728" s="246" t="e">
        <f>IFERROR(_xll.qlIndexFixing($BF$1,BA1728,,_xll.ohTrigger(Trigger,Trigger6M)),#N/A)</f>
        <v>#N/A</v>
      </c>
    </row>
    <row r="1729" spans="52:57" ht="11.25" customHeight="1" x14ac:dyDescent="0.25">
      <c r="AZ1729" s="102" t="s">
        <v>83</v>
      </c>
      <c r="BA1729" s="101">
        <f>_xll.qlInterestRateIndexFixingDate(Currency&amp;"ibor"&amp;Tenor,BB1729,Trigger)</f>
        <v>51480</v>
      </c>
      <c r="BB1729" s="101">
        <f>_xll.qlCalendarAdvance(Calendar,BB1728,AZ1729,"f",,Trigger)</f>
        <v>51482</v>
      </c>
      <c r="BC1729" s="101">
        <f>_xll.qlInterestRateIndexMaturity(Currency&amp;"ibor"&amp;Tenor,BB1729,Trigger)</f>
        <v>51664</v>
      </c>
      <c r="BD1729" s="246">
        <f>_xll.qlIndexFixing($AD$5,BA1729,TRUE,_xll.ohTrigger(Trigger,Trigger6M))</f>
        <v>1.721010423574329E-2</v>
      </c>
      <c r="BE1729" s="246" t="e">
        <f>IFERROR(_xll.qlIndexFixing($BF$1,BA1729,,_xll.ohTrigger(Trigger,Trigger6M)),#N/A)</f>
        <v>#N/A</v>
      </c>
    </row>
    <row r="1730" spans="52:57" ht="11.25" customHeight="1" x14ac:dyDescent="0.25">
      <c r="AZ1730" s="102" t="s">
        <v>83</v>
      </c>
      <c r="BA1730" s="101">
        <f>_xll.qlInterestRateIndexFixingDate(Currency&amp;"ibor"&amp;Tenor,BB1730,Trigger)</f>
        <v>51487</v>
      </c>
      <c r="BB1730" s="101">
        <f>_xll.qlCalendarAdvance(Calendar,BB1729,AZ1730,"f",,Trigger)</f>
        <v>51489</v>
      </c>
      <c r="BC1730" s="101">
        <f>_xll.qlInterestRateIndexMaturity(Currency&amp;"ibor"&amp;Tenor,BB1730,Trigger)</f>
        <v>51671</v>
      </c>
      <c r="BD1730" s="246">
        <f>_xll.qlIndexFixing($AD$5,BA1730,TRUE,_xll.ohTrigger(Trigger,Trigger6M))</f>
        <v>1.721083661641808E-2</v>
      </c>
      <c r="BE1730" s="246" t="e">
        <f>IFERROR(_xll.qlIndexFixing($BF$1,BA1730,,_xll.ohTrigger(Trigger,Trigger6M)),#N/A)</f>
        <v>#N/A</v>
      </c>
    </row>
    <row r="1731" spans="52:57" ht="11.25" customHeight="1" x14ac:dyDescent="0.25">
      <c r="AZ1731" s="102" t="s">
        <v>83</v>
      </c>
      <c r="BA1731" s="101">
        <f>_xll.qlInterestRateIndexFixingDate(Currency&amp;"ibor"&amp;Tenor,BB1731,Trigger)</f>
        <v>51491</v>
      </c>
      <c r="BB1731" s="101">
        <f>_xll.qlCalendarAdvance(Calendar,BB1730,AZ1731,"f",,Trigger)</f>
        <v>51497</v>
      </c>
      <c r="BC1731" s="101">
        <f>_xll.qlInterestRateIndexMaturity(Currency&amp;"ibor"&amp;Tenor,BB1731,Trigger)</f>
        <v>51679</v>
      </c>
      <c r="BD1731" s="246">
        <f>_xll.qlIndexFixing($AD$5,BA1731,TRUE,_xll.ohTrigger(Trigger,Trigger6M))</f>
        <v>1.7211673623232705E-2</v>
      </c>
      <c r="BE1731" s="246" t="e">
        <f>IFERROR(_xll.qlIndexFixing($BF$1,BA1731,,_xll.ohTrigger(Trigger,Trigger6M)),#N/A)</f>
        <v>#N/A</v>
      </c>
    </row>
    <row r="1732" spans="52:57" ht="11.25" customHeight="1" x14ac:dyDescent="0.25">
      <c r="AZ1732" s="102" t="s">
        <v>83</v>
      </c>
      <c r="BA1732" s="101">
        <f>_xll.qlInterestRateIndexFixingDate(Currency&amp;"ibor"&amp;Tenor,BB1732,Trigger)</f>
        <v>51501</v>
      </c>
      <c r="BB1732" s="101">
        <f>_xll.qlCalendarAdvance(Calendar,BB1731,AZ1732,"f",,Trigger)</f>
        <v>51504</v>
      </c>
      <c r="BC1732" s="101">
        <f>_xll.qlInterestRateIndexMaturity(Currency&amp;"ibor"&amp;Tenor,BB1732,Trigger)</f>
        <v>51685</v>
      </c>
      <c r="BD1732" s="246">
        <f>_xll.qlIndexFixing($AD$5,BA1732,TRUE,_xll.ohTrigger(Trigger,Trigger6M))</f>
        <v>1.7211943407081955E-2</v>
      </c>
      <c r="BE1732" s="246" t="e">
        <f>IFERROR(_xll.qlIndexFixing($BF$1,BA1732,,_xll.ohTrigger(Trigger,Trigger6M)),#N/A)</f>
        <v>#N/A</v>
      </c>
    </row>
    <row r="1733" spans="52:57" ht="11.25" customHeight="1" x14ac:dyDescent="0.25">
      <c r="AZ1733" s="102" t="s">
        <v>83</v>
      </c>
      <c r="BA1733" s="101">
        <f>_xll.qlInterestRateIndexFixingDate(Currency&amp;"ibor"&amp;Tenor,BB1733,Trigger)</f>
        <v>51509</v>
      </c>
      <c r="BB1733" s="101">
        <f>_xll.qlCalendarAdvance(Calendar,BB1732,AZ1733,"f",,Trigger)</f>
        <v>51511</v>
      </c>
      <c r="BC1733" s="101">
        <f>_xll.qlInterestRateIndexMaturity(Currency&amp;"ibor"&amp;Tenor,BB1733,Trigger)</f>
        <v>51692</v>
      </c>
      <c r="BD1733" s="246">
        <f>_xll.qlIndexFixing($AD$5,BA1733,TRUE,_xll.ohTrigger(Trigger,Trigger6M))</f>
        <v>1.7212675753717002E-2</v>
      </c>
      <c r="BE1733" s="246" t="e">
        <f>IFERROR(_xll.qlIndexFixing($BF$1,BA1733,,_xll.ohTrigger(Trigger,Trigger6M)),#N/A)</f>
        <v>#N/A</v>
      </c>
    </row>
    <row r="1734" spans="52:57" ht="11.25" customHeight="1" x14ac:dyDescent="0.25">
      <c r="AZ1734" s="102" t="s">
        <v>83</v>
      </c>
      <c r="BA1734" s="101">
        <f>_xll.qlInterestRateIndexFixingDate(Currency&amp;"ibor"&amp;Tenor,BB1734,Trigger)</f>
        <v>51516</v>
      </c>
      <c r="BB1734" s="101">
        <f>_xll.qlCalendarAdvance(Calendar,BB1733,AZ1734,"f",,Trigger)</f>
        <v>51518</v>
      </c>
      <c r="BC1734" s="101">
        <f>_xll.qlInterestRateIndexMaturity(Currency&amp;"ibor"&amp;Tenor,BB1734,Trigger)</f>
        <v>51699</v>
      </c>
      <c r="BD1734" s="246">
        <f>_xll.qlIndexFixing($AD$5,BA1734,TRUE,_xll.ohTrigger(Trigger,Trigger6M))</f>
        <v>1.7213408100619238E-2</v>
      </c>
      <c r="BE1734" s="246" t="e">
        <f>IFERROR(_xll.qlIndexFixing($BF$1,BA1734,,_xll.ohTrigger(Trigger,Trigger6M)),#N/A)</f>
        <v>#N/A</v>
      </c>
    </row>
    <row r="1735" spans="52:57" ht="11.25" customHeight="1" x14ac:dyDescent="0.25">
      <c r="AZ1735" s="102" t="s">
        <v>83</v>
      </c>
      <c r="BA1735" s="101">
        <f>_xll.qlInterestRateIndexFixingDate(Currency&amp;"ibor"&amp;Tenor,BB1735,Trigger)</f>
        <v>51523</v>
      </c>
      <c r="BB1735" s="101">
        <f>_xll.qlCalendarAdvance(Calendar,BB1734,AZ1735,"f",,Trigger)</f>
        <v>51525</v>
      </c>
      <c r="BC1735" s="101">
        <f>_xll.qlInterestRateIndexMaturity(Currency&amp;"ibor"&amp;Tenor,BB1735,Trigger)</f>
        <v>51706</v>
      </c>
      <c r="BD1735" s="246">
        <f>_xll.qlIndexFixing($AD$5,BA1735,TRUE,_xll.ohTrigger(Trigger,Trigger6M))</f>
        <v>1.7214140447789551E-2</v>
      </c>
      <c r="BE1735" s="246" t="e">
        <f>IFERROR(_xll.qlIndexFixing($BF$1,BA1735,,_xll.ohTrigger(Trigger,Trigger6M)),#N/A)</f>
        <v>#N/A</v>
      </c>
    </row>
    <row r="1736" spans="52:57" ht="11.25" customHeight="1" x14ac:dyDescent="0.25">
      <c r="AZ1736" s="102" t="s">
        <v>83</v>
      </c>
      <c r="BA1736" s="101">
        <f>_xll.qlInterestRateIndexFixingDate(Currency&amp;"ibor"&amp;Tenor,BB1736,Trigger)</f>
        <v>51530</v>
      </c>
      <c r="BB1736" s="101">
        <f>_xll.qlCalendarAdvance(Calendar,BB1735,AZ1736,"f",,Trigger)</f>
        <v>51532</v>
      </c>
      <c r="BC1736" s="101">
        <f>_xll.qlInterestRateIndexMaturity(Currency&amp;"ibor"&amp;Tenor,BB1736,Trigger)</f>
        <v>51713</v>
      </c>
      <c r="BD1736" s="246">
        <f>_xll.qlIndexFixing($AD$5,BA1736,TRUE,_xll.ohTrigger(Trigger,Trigger6M))</f>
        <v>1.7212741475017668E-2</v>
      </c>
      <c r="BE1736" s="246" t="e">
        <f>IFERROR(_xll.qlIndexFixing($BF$1,BA1736,,_xll.ohTrigger(Trigger,Trigger6M)),#N/A)</f>
        <v>#N/A</v>
      </c>
    </row>
    <row r="1737" spans="52:57" ht="11.25" customHeight="1" x14ac:dyDescent="0.25">
      <c r="AZ1737" s="102" t="s">
        <v>83</v>
      </c>
      <c r="BA1737" s="101">
        <f>_xll.qlInterestRateIndexFixingDate(Currency&amp;"ibor"&amp;Tenor,BB1737,Trigger)</f>
        <v>51537</v>
      </c>
      <c r="BB1737" s="101">
        <f>_xll.qlCalendarAdvance(Calendar,BB1736,AZ1737,"f",,Trigger)</f>
        <v>51539</v>
      </c>
      <c r="BC1737" s="101">
        <f>_xll.qlInterestRateIndexMaturity(Currency&amp;"ibor"&amp;Tenor,BB1737,Trigger)</f>
        <v>51720</v>
      </c>
      <c r="BD1737" s="246">
        <f>_xll.qlIndexFixing($AD$5,BA1737,TRUE,_xll.ohTrigger(Trigger,Trigger6M))</f>
        <v>1.7211339364314328E-2</v>
      </c>
      <c r="BE1737" s="246" t="e">
        <f>IFERROR(_xll.qlIndexFixing($BF$1,BA1737,,_xll.ohTrigger(Trigger,Trigger6M)),#N/A)</f>
        <v>#N/A</v>
      </c>
    </row>
    <row r="1738" spans="52:57" ht="11.25" customHeight="1" x14ac:dyDescent="0.25">
      <c r="AZ1738" s="102" t="s">
        <v>83</v>
      </c>
      <c r="BA1738" s="101">
        <f>_xll.qlInterestRateIndexFixingDate(Currency&amp;"ibor"&amp;Tenor,BB1738,Trigger)</f>
        <v>51544</v>
      </c>
      <c r="BB1738" s="101">
        <f>_xll.qlCalendarAdvance(Calendar,BB1737,AZ1738,"f",,Trigger)</f>
        <v>51546</v>
      </c>
      <c r="BC1738" s="101">
        <f>_xll.qlInterestRateIndexMaturity(Currency&amp;"ibor"&amp;Tenor,BB1738,Trigger)</f>
        <v>51727</v>
      </c>
      <c r="BD1738" s="246">
        <f>_xll.qlIndexFixing($AD$5,BA1738,TRUE,_xll.ohTrigger(Trigger,Trigger6M))</f>
        <v>1.7209934115687029E-2</v>
      </c>
      <c r="BE1738" s="246" t="e">
        <f>IFERROR(_xll.qlIndexFixing($BF$1,BA1738,,_xll.ohTrigger(Trigger,Trigger6M)),#N/A)</f>
        <v>#N/A</v>
      </c>
    </row>
    <row r="1739" spans="52:57" ht="11.25" customHeight="1" x14ac:dyDescent="0.25">
      <c r="AZ1739" s="102" t="s">
        <v>83</v>
      </c>
      <c r="BA1739" s="101">
        <f>_xll.qlInterestRateIndexFixingDate(Currency&amp;"ibor"&amp;Tenor,BB1739,Trigger)</f>
        <v>51551</v>
      </c>
      <c r="BB1739" s="101">
        <f>_xll.qlCalendarAdvance(Calendar,BB1738,AZ1739,"f",,Trigger)</f>
        <v>51553</v>
      </c>
      <c r="BC1739" s="101">
        <f>_xll.qlInterestRateIndexMaturity(Currency&amp;"ibor"&amp;Tenor,BB1739,Trigger)</f>
        <v>51734</v>
      </c>
      <c r="BD1739" s="246">
        <f>_xll.qlIndexFixing($AD$5,BA1739,TRUE,_xll.ohTrigger(Trigger,Trigger6M))</f>
        <v>1.7208525729141964E-2</v>
      </c>
      <c r="BE1739" s="246" t="e">
        <f>IFERROR(_xll.qlIndexFixing($BF$1,BA1739,,_xll.ohTrigger(Trigger,Trigger6M)),#N/A)</f>
        <v>#N/A</v>
      </c>
    </row>
    <row r="1740" spans="52:57" ht="11.25" customHeight="1" x14ac:dyDescent="0.25">
      <c r="AZ1740" s="102" t="s">
        <v>83</v>
      </c>
      <c r="BA1740" s="101">
        <f>_xll.qlInterestRateIndexFixingDate(Currency&amp;"ibor"&amp;Tenor,BB1740,Trigger)</f>
        <v>51558</v>
      </c>
      <c r="BB1740" s="101">
        <f>_xll.qlCalendarAdvance(Calendar,BB1739,AZ1740,"f",,Trigger)</f>
        <v>51560</v>
      </c>
      <c r="BC1740" s="101">
        <f>_xll.qlInterestRateIndexMaturity(Currency&amp;"ibor"&amp;Tenor,BB1740,Trigger)</f>
        <v>51743</v>
      </c>
      <c r="BD1740" s="246">
        <f>_xll.qlIndexFixing($AD$5,BA1740,TRUE,_xll.ohTrigger(Trigger,Trigger6M))</f>
        <v>1.7207549309388753E-2</v>
      </c>
      <c r="BE1740" s="246" t="e">
        <f>IFERROR(_xll.qlIndexFixing($BF$1,BA1740,,_xll.ohTrigger(Trigger,Trigger6M)),#N/A)</f>
        <v>#N/A</v>
      </c>
    </row>
    <row r="1741" spans="52:57" ht="11.25" customHeight="1" x14ac:dyDescent="0.25">
      <c r="AZ1741" s="102" t="s">
        <v>83</v>
      </c>
      <c r="BA1741" s="101">
        <f>_xll.qlInterestRateIndexFixingDate(Currency&amp;"ibor"&amp;Tenor,BB1741,Trigger)</f>
        <v>51565</v>
      </c>
      <c r="BB1741" s="101">
        <f>_xll.qlCalendarAdvance(Calendar,BB1740,AZ1741,"f",,Trigger)</f>
        <v>51567</v>
      </c>
      <c r="BC1741" s="101">
        <f>_xll.qlInterestRateIndexMaturity(Currency&amp;"ibor"&amp;Tenor,BB1741,Trigger)</f>
        <v>51753</v>
      </c>
      <c r="BD1741" s="246">
        <f>_xll.qlIndexFixing($AD$5,BA1741,TRUE,_xll.ohTrigger(Trigger,Trigger6M))</f>
        <v>1.7206861754120253E-2</v>
      </c>
      <c r="BE1741" s="246" t="e">
        <f>IFERROR(_xll.qlIndexFixing($BF$1,BA1741,,_xll.ohTrigger(Trigger,Trigger6M)),#N/A)</f>
        <v>#N/A</v>
      </c>
    </row>
    <row r="1742" spans="52:57" ht="11.25" customHeight="1" x14ac:dyDescent="0.25">
      <c r="AZ1742" s="102" t="s">
        <v>83</v>
      </c>
      <c r="BA1742" s="101">
        <f>_xll.qlInterestRateIndexFixingDate(Currency&amp;"ibor"&amp;Tenor,BB1742,Trigger)</f>
        <v>51572</v>
      </c>
      <c r="BB1742" s="101">
        <f>_xll.qlCalendarAdvance(Calendar,BB1741,AZ1742,"f",,Trigger)</f>
        <v>51574</v>
      </c>
      <c r="BC1742" s="101">
        <f>_xll.qlInterestRateIndexMaturity(Currency&amp;"ibor"&amp;Tenor,BB1742,Trigger)</f>
        <v>51760</v>
      </c>
      <c r="BD1742" s="246">
        <f>_xll.qlIndexFixing($AD$5,BA1742,TRUE,_xll.ohTrigger(Trigger,Trigger6M))</f>
        <v>1.7205499248095259E-2</v>
      </c>
      <c r="BE1742" s="246" t="e">
        <f>IFERROR(_xll.qlIndexFixing($BF$1,BA1742,,_xll.ohTrigger(Trigger,Trigger6M)),#N/A)</f>
        <v>#N/A</v>
      </c>
    </row>
    <row r="1743" spans="52:57" ht="11.25" customHeight="1" x14ac:dyDescent="0.25">
      <c r="AZ1743" s="102" t="s">
        <v>83</v>
      </c>
      <c r="BA1743" s="101">
        <f>_xll.qlInterestRateIndexFixingDate(Currency&amp;"ibor"&amp;Tenor,BB1743,Trigger)</f>
        <v>51579</v>
      </c>
      <c r="BB1743" s="101">
        <f>_xll.qlCalendarAdvance(Calendar,BB1742,AZ1743,"f",,Trigger)</f>
        <v>51581</v>
      </c>
      <c r="BC1743" s="101">
        <f>_xll.qlInterestRateIndexMaturity(Currency&amp;"ibor"&amp;Tenor,BB1743,Trigger)</f>
        <v>51767</v>
      </c>
      <c r="BD1743" s="246">
        <f>_xll.qlIndexFixing($AD$5,BA1743,TRUE,_xll.ohTrigger(Trigger,Trigger6M))</f>
        <v>1.7204133687780971E-2</v>
      </c>
      <c r="BE1743" s="246" t="e">
        <f>IFERROR(_xll.qlIndexFixing($BF$1,BA1743,,_xll.ohTrigger(Trigger,Trigger6M)),#N/A)</f>
        <v>#N/A</v>
      </c>
    </row>
    <row r="1744" spans="52:57" ht="11.25" customHeight="1" x14ac:dyDescent="0.25">
      <c r="AZ1744" s="102" t="s">
        <v>83</v>
      </c>
      <c r="BA1744" s="101">
        <f>_xll.qlInterestRateIndexFixingDate(Currency&amp;"ibor"&amp;Tenor,BB1744,Trigger)</f>
        <v>51586</v>
      </c>
      <c r="BB1744" s="101">
        <f>_xll.qlCalendarAdvance(Calendar,BB1743,AZ1744,"f",,Trigger)</f>
        <v>51588</v>
      </c>
      <c r="BC1744" s="101">
        <f>_xll.qlInterestRateIndexMaturity(Currency&amp;"ibor"&amp;Tenor,BB1744,Trigger)</f>
        <v>51774</v>
      </c>
      <c r="BD1744" s="246">
        <f>_xll.qlIndexFixing($AD$5,BA1744,TRUE,_xll.ohTrigger(Trigger,Trigger6M))</f>
        <v>1.7202765073183402E-2</v>
      </c>
      <c r="BE1744" s="246" t="e">
        <f>IFERROR(_xll.qlIndexFixing($BF$1,BA1744,,_xll.ohTrigger(Trigger,Trigger6M)),#N/A)</f>
        <v>#N/A</v>
      </c>
    </row>
    <row r="1745" spans="52:57" ht="11.25" customHeight="1" x14ac:dyDescent="0.25">
      <c r="AZ1745" s="102" t="s">
        <v>83</v>
      </c>
      <c r="BA1745" s="101">
        <f>_xll.qlInterestRateIndexFixingDate(Currency&amp;"ibor"&amp;Tenor,BB1745,Trigger)</f>
        <v>51593</v>
      </c>
      <c r="BB1745" s="101">
        <f>_xll.qlCalendarAdvance(Calendar,BB1744,AZ1745,"f",,Trigger)</f>
        <v>51595</v>
      </c>
      <c r="BC1745" s="101">
        <f>_xll.qlInterestRateIndexMaturity(Currency&amp;"ibor"&amp;Tenor,BB1745,Trigger)</f>
        <v>51778</v>
      </c>
      <c r="BD1745" s="246">
        <f>_xll.qlIndexFixing($AD$5,BA1745,TRUE,_xll.ohTrigger(Trigger,Trigger6M))</f>
        <v>1.7200557184990153E-2</v>
      </c>
      <c r="BE1745" s="246" t="e">
        <f>IFERROR(_xll.qlIndexFixing($BF$1,BA1745,,_xll.ohTrigger(Trigger,Trigger6M)),#N/A)</f>
        <v>#N/A</v>
      </c>
    </row>
    <row r="1746" spans="52:57" ht="11.25" customHeight="1" x14ac:dyDescent="0.25">
      <c r="AZ1746" s="102" t="s">
        <v>83</v>
      </c>
      <c r="BA1746" s="101">
        <f>_xll.qlInterestRateIndexFixingDate(Currency&amp;"ibor"&amp;Tenor,BB1746,Trigger)</f>
        <v>51600</v>
      </c>
      <c r="BB1746" s="101">
        <f>_xll.qlCalendarAdvance(Calendar,BB1745,AZ1746,"f",,Trigger)</f>
        <v>51602</v>
      </c>
      <c r="BC1746" s="101">
        <f>_xll.qlInterestRateIndexMaturity(Currency&amp;"ibor"&amp;Tenor,BB1746,Trigger)</f>
        <v>51785</v>
      </c>
      <c r="BD1746" s="246">
        <f>_xll.qlIndexFixing($AD$5,BA1746,TRUE,_xll.ohTrigger(Trigger,Trigger6M))</f>
        <v>1.7199149448435504E-2</v>
      </c>
      <c r="BE1746" s="246" t="e">
        <f>IFERROR(_xll.qlIndexFixing($BF$1,BA1746,,_xll.ohTrigger(Trigger,Trigger6M)),#N/A)</f>
        <v>#N/A</v>
      </c>
    </row>
    <row r="1747" spans="52:57" ht="11.25" customHeight="1" x14ac:dyDescent="0.25">
      <c r="AZ1747" s="102" t="s">
        <v>83</v>
      </c>
      <c r="BA1747" s="101">
        <f>_xll.qlInterestRateIndexFixingDate(Currency&amp;"ibor"&amp;Tenor,BB1747,Trigger)</f>
        <v>51607</v>
      </c>
      <c r="BB1747" s="101">
        <f>_xll.qlCalendarAdvance(Calendar,BB1746,AZ1747,"f",,Trigger)</f>
        <v>51609</v>
      </c>
      <c r="BC1747" s="101">
        <f>_xll.qlInterestRateIndexMaturity(Currency&amp;"ibor"&amp;Tenor,BB1747,Trigger)</f>
        <v>51792</v>
      </c>
      <c r="BD1747" s="246">
        <f>_xll.qlIndexFixing($AD$5,BA1747,TRUE,_xll.ohTrigger(Trigger,Trigger6M))</f>
        <v>1.7197738608005667E-2</v>
      </c>
      <c r="BE1747" s="246" t="e">
        <f>IFERROR(_xll.qlIndexFixing($BF$1,BA1747,,_xll.ohTrigger(Trigger,Trigger6M)),#N/A)</f>
        <v>#N/A</v>
      </c>
    </row>
    <row r="1748" spans="52:57" ht="11.25" customHeight="1" x14ac:dyDescent="0.25">
      <c r="AZ1748" s="102" t="s">
        <v>83</v>
      </c>
      <c r="BA1748" s="101">
        <f>_xll.qlInterestRateIndexFixingDate(Currency&amp;"ibor"&amp;Tenor,BB1748,Trigger)</f>
        <v>51614</v>
      </c>
      <c r="BB1748" s="101">
        <f>_xll.qlCalendarAdvance(Calendar,BB1747,AZ1748,"f",,Trigger)</f>
        <v>51616</v>
      </c>
      <c r="BC1748" s="101">
        <f>_xll.qlInterestRateIndexMaturity(Currency&amp;"ibor"&amp;Tenor,BB1748,Trigger)</f>
        <v>51799</v>
      </c>
      <c r="BD1748" s="246">
        <f>_xll.qlIndexFixing($AD$5,BA1748,TRUE,_xll.ohTrigger(Trigger,Trigger6M))</f>
        <v>1.7196324663706318E-2</v>
      </c>
      <c r="BE1748" s="246" t="e">
        <f>IFERROR(_xll.qlIndexFixing($BF$1,BA1748,,_xll.ohTrigger(Trigger,Trigger6M)),#N/A)</f>
        <v>#N/A</v>
      </c>
    </row>
    <row r="1749" spans="52:57" ht="11.25" customHeight="1" x14ac:dyDescent="0.25">
      <c r="AZ1749" s="102" t="s">
        <v>83</v>
      </c>
      <c r="BA1749" s="101">
        <f>_xll.qlInterestRateIndexFixingDate(Currency&amp;"ibor"&amp;Tenor,BB1749,Trigger)</f>
        <v>51620</v>
      </c>
      <c r="BB1749" s="101">
        <f>_xll.qlCalendarAdvance(Calendar,BB1748,AZ1749,"f",,Trigger)</f>
        <v>51623</v>
      </c>
      <c r="BC1749" s="101">
        <f>_xll.qlInterestRateIndexMaturity(Currency&amp;"ibor"&amp;Tenor,BB1749,Trigger)</f>
        <v>51809</v>
      </c>
      <c r="BD1749" s="246">
        <f>_xll.qlIndexFixing($AD$5,BA1749,TRUE,_xll.ohTrigger(Trigger,Trigger6M))</f>
        <v>1.7195876186178908E-2</v>
      </c>
      <c r="BE1749" s="246" t="e">
        <f>IFERROR(_xll.qlIndexFixing($BF$1,BA1749,,_xll.ohTrigger(Trigger,Trigger6M)),#N/A)</f>
        <v>#N/A</v>
      </c>
    </row>
    <row r="1750" spans="52:57" ht="11.25" customHeight="1" x14ac:dyDescent="0.25">
      <c r="AZ1750" s="102" t="s">
        <v>83</v>
      </c>
      <c r="BA1750" s="101">
        <f>_xll.qlInterestRateIndexFixingDate(Currency&amp;"ibor"&amp;Tenor,BB1750,Trigger)</f>
        <v>51628</v>
      </c>
      <c r="BB1750" s="101">
        <f>_xll.qlCalendarAdvance(Calendar,BB1749,AZ1750,"f",,Trigger)</f>
        <v>51630</v>
      </c>
      <c r="BC1750" s="101">
        <f>_xll.qlInterestRateIndexMaturity(Currency&amp;"ibor"&amp;Tenor,BB1750,Trigger)</f>
        <v>51816</v>
      </c>
      <c r="BD1750" s="246">
        <f>_xll.qlIndexFixing($AD$5,BA1750,TRUE,_xll.ohTrigger(Trigger,Trigger6M))</f>
        <v>1.7194489246019198E-2</v>
      </c>
      <c r="BE1750" s="246" t="e">
        <f>IFERROR(_xll.qlIndexFixing($BF$1,BA1750,,_xll.ohTrigger(Trigger,Trigger6M)),#N/A)</f>
        <v>#N/A</v>
      </c>
    </row>
    <row r="1751" spans="52:57" ht="11.25" customHeight="1" x14ac:dyDescent="0.25">
      <c r="AZ1751" s="102" t="s">
        <v>83</v>
      </c>
      <c r="BA1751" s="101">
        <f>_xll.qlInterestRateIndexFixingDate(Currency&amp;"ibor"&amp;Tenor,BB1751,Trigger)</f>
        <v>51635</v>
      </c>
      <c r="BB1751" s="101">
        <f>_xll.qlCalendarAdvance(Calendar,BB1750,AZ1751,"f",,Trigger)</f>
        <v>51637</v>
      </c>
      <c r="BC1751" s="101">
        <f>_xll.qlInterestRateIndexMaturity(Currency&amp;"ibor"&amp;Tenor,BB1751,Trigger)</f>
        <v>51823</v>
      </c>
      <c r="BD1751" s="246">
        <f>_xll.qlIndexFixing($AD$5,BA1751,TRUE,_xll.ohTrigger(Trigger,Trigger6M))</f>
        <v>1.7193099251622625E-2</v>
      </c>
      <c r="BE1751" s="246" t="e">
        <f>IFERROR(_xll.qlIndexFixing($BF$1,BA1751,,_xll.ohTrigger(Trigger,Trigger6M)),#N/A)</f>
        <v>#N/A</v>
      </c>
    </row>
    <row r="1752" spans="52:57" ht="11.25" customHeight="1" x14ac:dyDescent="0.25">
      <c r="AZ1752" s="102" t="s">
        <v>83</v>
      </c>
      <c r="BA1752" s="101">
        <f>_xll.qlInterestRateIndexFixingDate(Currency&amp;"ibor"&amp;Tenor,BB1752,Trigger)</f>
        <v>51642</v>
      </c>
      <c r="BB1752" s="101">
        <f>_xll.qlCalendarAdvance(Calendar,BB1751,AZ1752,"f",,Trigger)</f>
        <v>51644</v>
      </c>
      <c r="BC1752" s="101">
        <f>_xll.qlInterestRateIndexMaturity(Currency&amp;"ibor"&amp;Tenor,BB1752,Trigger)</f>
        <v>51830</v>
      </c>
      <c r="BD1752" s="246">
        <f>_xll.qlIndexFixing($AD$5,BA1752,TRUE,_xll.ohTrigger(Trigger,Trigger6M))</f>
        <v>1.7191706202993914E-2</v>
      </c>
      <c r="BE1752" s="246" t="e">
        <f>IFERROR(_xll.qlIndexFixing($BF$1,BA1752,,_xll.ohTrigger(Trigger,Trigger6M)),#N/A)</f>
        <v>#N/A</v>
      </c>
    </row>
    <row r="1753" spans="52:57" ht="11.25" customHeight="1" x14ac:dyDescent="0.25">
      <c r="AZ1753" s="102" t="s">
        <v>83</v>
      </c>
      <c r="BA1753" s="101">
        <f>_xll.qlInterestRateIndexFixingDate(Currency&amp;"ibor"&amp;Tenor,BB1753,Trigger)</f>
        <v>51649</v>
      </c>
      <c r="BB1753" s="101">
        <f>_xll.qlCalendarAdvance(Calendar,BB1752,AZ1753,"f",,Trigger)</f>
        <v>51651</v>
      </c>
      <c r="BC1753" s="101">
        <f>_xll.qlInterestRateIndexMaturity(Currency&amp;"ibor"&amp;Tenor,BB1753,Trigger)</f>
        <v>51834</v>
      </c>
      <c r="BD1753" s="246">
        <f>_xll.qlIndexFixing($AD$5,BA1753,TRUE,_xll.ohTrigger(Trigger,Trigger6M))</f>
        <v>1.7189208384401033E-2</v>
      </c>
      <c r="BE1753" s="246" t="e">
        <f>IFERROR(_xll.qlIndexFixing($BF$1,BA1753,,_xll.ohTrigger(Trigger,Trigger6M)),#N/A)</f>
        <v>#N/A</v>
      </c>
    </row>
    <row r="1754" spans="52:57" ht="11.25" customHeight="1" x14ac:dyDescent="0.25">
      <c r="AZ1754" s="102" t="s">
        <v>83</v>
      </c>
      <c r="BA1754" s="101">
        <f>_xll.qlInterestRateIndexFixingDate(Currency&amp;"ibor"&amp;Tenor,BB1754,Trigger)</f>
        <v>51656</v>
      </c>
      <c r="BB1754" s="101">
        <f>_xll.qlCalendarAdvance(Calendar,BB1753,AZ1754,"f",,Trigger)</f>
        <v>51658</v>
      </c>
      <c r="BC1754" s="101">
        <f>_xll.qlInterestRateIndexMaturity(Currency&amp;"ibor"&amp;Tenor,BB1754,Trigger)</f>
        <v>51841</v>
      </c>
      <c r="BD1754" s="246">
        <f>_xll.qlIndexFixing($AD$5,BA1754,TRUE,_xll.ohTrigger(Trigger,Trigger6M))</f>
        <v>1.7187775817025269E-2</v>
      </c>
      <c r="BE1754" s="246" t="e">
        <f>IFERROR(_xll.qlIndexFixing($BF$1,BA1754,,_xll.ohTrigger(Trigger,Trigger6M)),#N/A)</f>
        <v>#N/A</v>
      </c>
    </row>
    <row r="1755" spans="52:57" ht="11.25" customHeight="1" x14ac:dyDescent="0.25">
      <c r="AZ1755" s="102" t="s">
        <v>83</v>
      </c>
      <c r="BA1755" s="101">
        <f>_xll.qlInterestRateIndexFixingDate(Currency&amp;"ibor"&amp;Tenor,BB1755,Trigger)</f>
        <v>51663</v>
      </c>
      <c r="BB1755" s="101">
        <f>_xll.qlCalendarAdvance(Calendar,BB1754,AZ1755,"f",,Trigger)</f>
        <v>51665</v>
      </c>
      <c r="BC1755" s="101">
        <f>_xll.qlInterestRateIndexMaturity(Currency&amp;"ibor"&amp;Tenor,BB1755,Trigger)</f>
        <v>51848</v>
      </c>
      <c r="BD1755" s="246">
        <f>_xll.qlIndexFixing($AD$5,BA1755,TRUE,_xll.ohTrigger(Trigger,Trigger6M))</f>
        <v>1.7186340145826734E-2</v>
      </c>
      <c r="BE1755" s="246" t="e">
        <f>IFERROR(_xll.qlIndexFixing($BF$1,BA1755,,_xll.ohTrigger(Trigger,Trigger6M)),#N/A)</f>
        <v>#N/A</v>
      </c>
    </row>
    <row r="1756" spans="52:57" ht="11.25" customHeight="1" x14ac:dyDescent="0.25">
      <c r="AZ1756" s="102" t="s">
        <v>83</v>
      </c>
      <c r="BA1756" s="101">
        <f>_xll.qlInterestRateIndexFixingDate(Currency&amp;"ibor"&amp;Tenor,BB1756,Trigger)</f>
        <v>51670</v>
      </c>
      <c r="BB1756" s="101">
        <f>_xll.qlCalendarAdvance(Calendar,BB1755,AZ1756,"f",,Trigger)</f>
        <v>51672</v>
      </c>
      <c r="BC1756" s="101">
        <f>_xll.qlInterestRateIndexMaturity(Currency&amp;"ibor"&amp;Tenor,BB1756,Trigger)</f>
        <v>51855</v>
      </c>
      <c r="BD1756" s="246">
        <f>_xll.qlIndexFixing($AD$5,BA1756,TRUE,_xll.ohTrigger(Trigger,Trigger6M))</f>
        <v>1.7184901370812414E-2</v>
      </c>
      <c r="BE1756" s="246" t="e">
        <f>IFERROR(_xll.qlIndexFixing($BF$1,BA1756,,_xll.ohTrigger(Trigger,Trigger6M)),#N/A)</f>
        <v>#N/A</v>
      </c>
    </row>
    <row r="1757" spans="52:57" ht="11.25" customHeight="1" x14ac:dyDescent="0.25">
      <c r="AZ1757" s="102" t="s">
        <v>83</v>
      </c>
      <c r="BA1757" s="101">
        <f>_xll.qlInterestRateIndexFixingDate(Currency&amp;"ibor"&amp;Tenor,BB1757,Trigger)</f>
        <v>51677</v>
      </c>
      <c r="BB1757" s="101">
        <f>_xll.qlCalendarAdvance(Calendar,BB1756,AZ1757,"f",,Trigger)</f>
        <v>51679</v>
      </c>
      <c r="BC1757" s="101">
        <f>_xll.qlInterestRateIndexMaturity(Currency&amp;"ibor"&amp;Tenor,BB1757,Trigger)</f>
        <v>51862</v>
      </c>
      <c r="BD1757" s="246">
        <f>_xll.qlIndexFixing($AD$5,BA1757,TRUE,_xll.ohTrigger(Trigger,Trigger6M))</f>
        <v>1.7183459491988427E-2</v>
      </c>
      <c r="BE1757" s="246" t="e">
        <f>IFERROR(_xll.qlIndexFixing($BF$1,BA1757,,_xll.ohTrigger(Trigger,Trigger6M)),#N/A)</f>
        <v>#N/A</v>
      </c>
    </row>
    <row r="1758" spans="52:57" ht="11.25" customHeight="1" x14ac:dyDescent="0.25">
      <c r="AZ1758" s="102" t="s">
        <v>83</v>
      </c>
      <c r="BA1758" s="101">
        <f>_xll.qlInterestRateIndexFixingDate(Currency&amp;"ibor"&amp;Tenor,BB1758,Trigger)</f>
        <v>51684</v>
      </c>
      <c r="BB1758" s="101">
        <f>_xll.qlCalendarAdvance(Calendar,BB1757,AZ1758,"f",,Trigger)</f>
        <v>51686</v>
      </c>
      <c r="BC1758" s="101">
        <f>_xll.qlInterestRateIndexMaturity(Currency&amp;"ibor"&amp;Tenor,BB1758,Trigger)</f>
        <v>51872</v>
      </c>
      <c r="BD1758" s="246">
        <f>_xll.qlIndexFixing($AD$5,BA1758,TRUE,_xll.ohTrigger(Trigger,Trigger6M))</f>
        <v>1.7183283772737892E-2</v>
      </c>
      <c r="BE1758" s="246" t="e">
        <f>IFERROR(_xll.qlIndexFixing($BF$1,BA1758,,_xll.ohTrigger(Trigger,Trigger6M)),#N/A)</f>
        <v>#N/A</v>
      </c>
    </row>
    <row r="1759" spans="52:57" ht="11.25" customHeight="1" x14ac:dyDescent="0.25">
      <c r="AZ1759" s="102" t="s">
        <v>83</v>
      </c>
      <c r="BA1759" s="101">
        <f>_xll.qlInterestRateIndexFixingDate(Currency&amp;"ibor"&amp;Tenor,BB1759,Trigger)</f>
        <v>51691</v>
      </c>
      <c r="BB1759" s="101">
        <f>_xll.qlCalendarAdvance(Calendar,BB1758,AZ1759,"f",,Trigger)</f>
        <v>51693</v>
      </c>
      <c r="BC1759" s="101">
        <f>_xll.qlInterestRateIndexMaturity(Currency&amp;"ibor"&amp;Tenor,BB1759,Trigger)</f>
        <v>51879</v>
      </c>
      <c r="BD1759" s="246">
        <f>_xll.qlIndexFixing($AD$5,BA1759,TRUE,_xll.ohTrigger(Trigger,Trigger6M))</f>
        <v>1.7181869344675478E-2</v>
      </c>
      <c r="BE1759" s="246" t="e">
        <f>IFERROR(_xll.qlIndexFixing($BF$1,BA1759,,_xll.ohTrigger(Trigger,Trigger6M)),#N/A)</f>
        <v>#N/A</v>
      </c>
    </row>
    <row r="1760" spans="52:57" ht="11.25" customHeight="1" x14ac:dyDescent="0.25">
      <c r="AZ1760" s="102" t="s">
        <v>83</v>
      </c>
      <c r="BA1760" s="101">
        <f>_xll.qlInterestRateIndexFixingDate(Currency&amp;"ibor"&amp;Tenor,BB1760,Trigger)</f>
        <v>51698</v>
      </c>
      <c r="BB1760" s="101">
        <f>_xll.qlCalendarAdvance(Calendar,BB1759,AZ1760,"f",,Trigger)</f>
        <v>51700</v>
      </c>
      <c r="BC1760" s="101">
        <f>_xll.qlInterestRateIndexMaturity(Currency&amp;"ibor"&amp;Tenor,BB1760,Trigger)</f>
        <v>51886</v>
      </c>
      <c r="BD1760" s="246">
        <f>_xll.qlIndexFixing($AD$5,BA1760,TRUE,_xll.ohTrigger(Trigger,Trigger6M))</f>
        <v>1.7180451862434644E-2</v>
      </c>
      <c r="BE1760" s="246" t="e">
        <f>IFERROR(_xll.qlIndexFixing($BF$1,BA1760,,_xll.ohTrigger(Trigger,Trigger6M)),#N/A)</f>
        <v>#N/A</v>
      </c>
    </row>
    <row r="1761" spans="52:57" ht="11.25" customHeight="1" x14ac:dyDescent="0.25">
      <c r="AZ1761" s="102" t="s">
        <v>83</v>
      </c>
      <c r="BA1761" s="101">
        <f>_xll.qlInterestRateIndexFixingDate(Currency&amp;"ibor"&amp;Tenor,BB1761,Trigger)</f>
        <v>51705</v>
      </c>
      <c r="BB1761" s="101">
        <f>_xll.qlCalendarAdvance(Calendar,BB1760,AZ1761,"f",,Trigger)</f>
        <v>51707</v>
      </c>
      <c r="BC1761" s="101">
        <f>_xll.qlInterestRateIndexMaturity(Currency&amp;"ibor"&amp;Tenor,BB1761,Trigger)</f>
        <v>51893</v>
      </c>
      <c r="BD1761" s="246">
        <f>_xll.qlIndexFixing($AD$5,BA1761,TRUE,_xll.ohTrigger(Trigger,Trigger6M))</f>
        <v>1.7179327493465103E-2</v>
      </c>
      <c r="BE1761" s="246" t="e">
        <f>IFERROR(_xll.qlIndexFixing($BF$1,BA1761,,_xll.ohTrigger(Trigger,Trigger6M)),#N/A)</f>
        <v>#N/A</v>
      </c>
    </row>
    <row r="1762" spans="52:57" ht="11.25" customHeight="1" x14ac:dyDescent="0.25">
      <c r="AZ1762" s="102" t="s">
        <v>83</v>
      </c>
      <c r="BA1762" s="101">
        <f>_xll.qlInterestRateIndexFixingDate(Currency&amp;"ibor"&amp;Tenor,BB1762,Trigger)</f>
        <v>51712</v>
      </c>
      <c r="BB1762" s="101">
        <f>_xll.qlCalendarAdvance(Calendar,BB1761,AZ1762,"f",,Trigger)</f>
        <v>51714</v>
      </c>
      <c r="BC1762" s="101">
        <f>_xll.qlInterestRateIndexMaturity(Currency&amp;"ibor"&amp;Tenor,BB1762,Trigger)</f>
        <v>51900</v>
      </c>
      <c r="BD1762" s="246">
        <f>_xll.qlIndexFixing($AD$5,BA1762,TRUE,_xll.ohTrigger(Trigger,Trigger6M))</f>
        <v>1.7179978820347424E-2</v>
      </c>
      <c r="BE1762" s="246" t="e">
        <f>IFERROR(_xll.qlIndexFixing($BF$1,BA1762,,_xll.ohTrigger(Trigger,Trigger6M)),#N/A)</f>
        <v>#N/A</v>
      </c>
    </row>
    <row r="1763" spans="52:57" ht="11.25" customHeight="1" x14ac:dyDescent="0.25">
      <c r="AZ1763" s="102" t="s">
        <v>83</v>
      </c>
      <c r="BA1763" s="101">
        <f>_xll.qlInterestRateIndexFixingDate(Currency&amp;"ibor"&amp;Tenor,BB1763,Trigger)</f>
        <v>51719</v>
      </c>
      <c r="BB1763" s="101">
        <f>_xll.qlCalendarAdvance(Calendar,BB1762,AZ1763,"f",,Trigger)</f>
        <v>51721</v>
      </c>
      <c r="BC1763" s="101">
        <f>_xll.qlInterestRateIndexMaturity(Currency&amp;"ibor"&amp;Tenor,BB1763,Trigger)</f>
        <v>51907</v>
      </c>
      <c r="BD1763" s="246">
        <f>_xll.qlIndexFixing($AD$5,BA1763,TRUE,_xll.ohTrigger(Trigger,Trigger6M))</f>
        <v>1.7180630147447633E-2</v>
      </c>
      <c r="BE1763" s="246" t="e">
        <f>IFERROR(_xll.qlIndexFixing($BF$1,BA1763,,_xll.ohTrigger(Trigger,Trigger6M)),#N/A)</f>
        <v>#N/A</v>
      </c>
    </row>
    <row r="1764" spans="52:57" ht="11.25" customHeight="1" x14ac:dyDescent="0.25">
      <c r="AZ1764" s="102" t="s">
        <v>83</v>
      </c>
      <c r="BA1764" s="101">
        <f>_xll.qlInterestRateIndexFixingDate(Currency&amp;"ibor"&amp;Tenor,BB1764,Trigger)</f>
        <v>51726</v>
      </c>
      <c r="BB1764" s="101">
        <f>_xll.qlCalendarAdvance(Calendar,BB1763,AZ1764,"f",,Trigger)</f>
        <v>51728</v>
      </c>
      <c r="BC1764" s="101">
        <f>_xll.qlInterestRateIndexMaturity(Currency&amp;"ibor"&amp;Tenor,BB1764,Trigger)</f>
        <v>51914</v>
      </c>
      <c r="BD1764" s="246">
        <f>_xll.qlIndexFixing($AD$5,BA1764,TRUE,_xll.ohTrigger(Trigger,Trigger6M))</f>
        <v>1.7181281474764876E-2</v>
      </c>
      <c r="BE1764" s="246" t="e">
        <f>IFERROR(_xll.qlIndexFixing($BF$1,BA1764,,_xll.ohTrigger(Trigger,Trigger6M)),#N/A)</f>
        <v>#N/A</v>
      </c>
    </row>
    <row r="1765" spans="52:57" ht="11.25" customHeight="1" x14ac:dyDescent="0.25">
      <c r="AZ1765" s="102" t="s">
        <v>83</v>
      </c>
      <c r="BA1765" s="101">
        <f>_xll.qlInterestRateIndexFixingDate(Currency&amp;"ibor"&amp;Tenor,BB1765,Trigger)</f>
        <v>51733</v>
      </c>
      <c r="BB1765" s="101">
        <f>_xll.qlCalendarAdvance(Calendar,BB1764,AZ1765,"f",,Trigger)</f>
        <v>51735</v>
      </c>
      <c r="BC1765" s="101">
        <f>_xll.qlInterestRateIndexMaturity(Currency&amp;"ibor"&amp;Tenor,BB1765,Trigger)</f>
        <v>51921</v>
      </c>
      <c r="BD1765" s="246">
        <f>_xll.qlIndexFixing($AD$5,BA1765,TRUE,_xll.ohTrigger(Trigger,Trigger6M))</f>
        <v>1.7181932802299578E-2</v>
      </c>
      <c r="BE1765" s="246" t="e">
        <f>IFERROR(_xll.qlIndexFixing($BF$1,BA1765,,_xll.ohTrigger(Trigger,Trigger6M)),#N/A)</f>
        <v>#N/A</v>
      </c>
    </row>
    <row r="1766" spans="52:57" ht="11.25" customHeight="1" x14ac:dyDescent="0.25">
      <c r="AZ1766" s="102" t="s">
        <v>83</v>
      </c>
      <c r="BA1766" s="101">
        <f>_xll.qlInterestRateIndexFixingDate(Currency&amp;"ibor"&amp;Tenor,BB1766,Trigger)</f>
        <v>51740</v>
      </c>
      <c r="BB1766" s="101">
        <f>_xll.qlCalendarAdvance(Calendar,BB1765,AZ1766,"f",,Trigger)</f>
        <v>51742</v>
      </c>
      <c r="BC1766" s="101">
        <f>_xll.qlInterestRateIndexMaturity(Currency&amp;"ibor"&amp;Tenor,BB1766,Trigger)</f>
        <v>51925</v>
      </c>
      <c r="BD1766" s="246">
        <f>_xll.qlIndexFixing($AD$5,BA1766,TRUE,_xll.ohTrigger(Trigger,Trigger6M))</f>
        <v>1.7181218090643244E-2</v>
      </c>
      <c r="BE1766" s="246" t="e">
        <f>IFERROR(_xll.qlIndexFixing($BF$1,BA1766,,_xll.ohTrigger(Trigger,Trigger6M)),#N/A)</f>
        <v>#N/A</v>
      </c>
    </row>
    <row r="1767" spans="52:57" ht="11.25" customHeight="1" x14ac:dyDescent="0.25">
      <c r="AZ1767" s="102" t="s">
        <v>83</v>
      </c>
      <c r="BA1767" s="101">
        <f>_xll.qlInterestRateIndexFixingDate(Currency&amp;"ibor"&amp;Tenor,BB1767,Trigger)</f>
        <v>51747</v>
      </c>
      <c r="BB1767" s="101">
        <f>_xll.qlCalendarAdvance(Calendar,BB1766,AZ1767,"f",,Trigger)</f>
        <v>51749</v>
      </c>
      <c r="BC1767" s="101">
        <f>_xll.qlInterestRateIndexMaturity(Currency&amp;"ibor"&amp;Tenor,BB1767,Trigger)</f>
        <v>51930</v>
      </c>
      <c r="BD1767" s="246">
        <f>_xll.qlIndexFixing($AD$5,BA1767,TRUE,_xll.ohTrigger(Trigger,Trigger6M))</f>
        <v>1.7180958657772458E-2</v>
      </c>
      <c r="BE1767" s="246" t="e">
        <f>IFERROR(_xll.qlIndexFixing($BF$1,BA1767,,_xll.ohTrigger(Trigger,Trigger6M)),#N/A)</f>
        <v>#N/A</v>
      </c>
    </row>
    <row r="1768" spans="52:57" ht="11.25" customHeight="1" x14ac:dyDescent="0.25">
      <c r="AZ1768" s="102" t="s">
        <v>83</v>
      </c>
      <c r="BA1768" s="101">
        <f>_xll.qlInterestRateIndexFixingDate(Currency&amp;"ibor"&amp;Tenor,BB1768,Trigger)</f>
        <v>51754</v>
      </c>
      <c r="BB1768" s="101">
        <f>_xll.qlCalendarAdvance(Calendar,BB1767,AZ1768,"f",,Trigger)</f>
        <v>51756</v>
      </c>
      <c r="BC1768" s="101">
        <f>_xll.qlInterestRateIndexMaturity(Currency&amp;"ibor"&amp;Tenor,BB1768,Trigger)</f>
        <v>51937</v>
      </c>
      <c r="BD1768" s="246">
        <f>_xll.qlIndexFixing($AD$5,BA1768,TRUE,_xll.ohTrigger(Trigger,Trigger6M))</f>
        <v>1.7181609831141385E-2</v>
      </c>
      <c r="BE1768" s="246" t="e">
        <f>IFERROR(_xll.qlIndexFixing($BF$1,BA1768,,_xll.ohTrigger(Trigger,Trigger6M)),#N/A)</f>
        <v>#N/A</v>
      </c>
    </row>
    <row r="1769" spans="52:57" ht="11.25" customHeight="1" x14ac:dyDescent="0.25">
      <c r="AZ1769" s="102" t="s">
        <v>83</v>
      </c>
      <c r="BA1769" s="101">
        <f>_xll.qlInterestRateIndexFixingDate(Currency&amp;"ibor"&amp;Tenor,BB1769,Trigger)</f>
        <v>51761</v>
      </c>
      <c r="BB1769" s="101">
        <f>_xll.qlCalendarAdvance(Calendar,BB1768,AZ1769,"f",,Trigger)</f>
        <v>51763</v>
      </c>
      <c r="BC1769" s="101">
        <f>_xll.qlInterestRateIndexMaturity(Currency&amp;"ibor"&amp;Tenor,BB1769,Trigger)</f>
        <v>51944</v>
      </c>
      <c r="BD1769" s="246">
        <f>_xll.qlIndexFixing($AD$5,BA1769,TRUE,_xll.ohTrigger(Trigger,Trigger6M))</f>
        <v>1.7182261004721415E-2</v>
      </c>
      <c r="BE1769" s="246" t="e">
        <f>IFERROR(_xll.qlIndexFixing($BF$1,BA1769,,_xll.ohTrigger(Trigger,Trigger6M)),#N/A)</f>
        <v>#N/A</v>
      </c>
    </row>
    <row r="1770" spans="52:57" ht="11.25" customHeight="1" x14ac:dyDescent="0.25">
      <c r="AZ1770" s="102" t="s">
        <v>83</v>
      </c>
      <c r="BA1770" s="101">
        <f>_xll.qlInterestRateIndexFixingDate(Currency&amp;"ibor"&amp;Tenor,BB1770,Trigger)</f>
        <v>51768</v>
      </c>
      <c r="BB1770" s="101">
        <f>_xll.qlCalendarAdvance(Calendar,BB1769,AZ1770,"f",,Trigger)</f>
        <v>51770</v>
      </c>
      <c r="BC1770" s="101">
        <f>_xll.qlInterestRateIndexMaturity(Currency&amp;"ibor"&amp;Tenor,BB1770,Trigger)</f>
        <v>51951</v>
      </c>
      <c r="BD1770" s="246">
        <f>_xll.qlIndexFixing($AD$5,BA1770,TRUE,_xll.ohTrigger(Trigger,Trigger6M))</f>
        <v>1.7182912178512987E-2</v>
      </c>
      <c r="BE1770" s="246" t="e">
        <f>IFERROR(_xll.qlIndexFixing($BF$1,BA1770,,_xll.ohTrigger(Trigger,Trigger6M)),#N/A)</f>
        <v>#N/A</v>
      </c>
    </row>
    <row r="1771" spans="52:57" ht="11.25" customHeight="1" x14ac:dyDescent="0.25">
      <c r="AZ1771" s="102" t="s">
        <v>83</v>
      </c>
      <c r="BA1771" s="101">
        <f>_xll.qlInterestRateIndexFixingDate(Currency&amp;"ibor"&amp;Tenor,BB1771,Trigger)</f>
        <v>51775</v>
      </c>
      <c r="BB1771" s="101">
        <f>_xll.qlCalendarAdvance(Calendar,BB1770,AZ1771,"f",,Trigger)</f>
        <v>51777</v>
      </c>
      <c r="BC1771" s="101">
        <f>_xll.qlInterestRateIndexMaturity(Currency&amp;"ibor"&amp;Tenor,BB1771,Trigger)</f>
        <v>51959</v>
      </c>
      <c r="BD1771" s="246">
        <f>_xll.qlIndexFixing($AD$5,BA1771,TRUE,_xll.ohTrigger(Trigger,Trigger6M))</f>
        <v>1.7184018801647008E-2</v>
      </c>
      <c r="BE1771" s="246" t="e">
        <f>IFERROR(_xll.qlIndexFixing($BF$1,BA1771,,_xll.ohTrigger(Trigger,Trigger6M)),#N/A)</f>
        <v>#N/A</v>
      </c>
    </row>
    <row r="1772" spans="52:57" ht="11.25" customHeight="1" x14ac:dyDescent="0.25">
      <c r="AZ1772" s="102" t="s">
        <v>83</v>
      </c>
      <c r="BA1772" s="101">
        <f>_xll.qlInterestRateIndexFixingDate(Currency&amp;"ibor"&amp;Tenor,BB1772,Trigger)</f>
        <v>51782</v>
      </c>
      <c r="BB1772" s="101">
        <f>_xll.qlCalendarAdvance(Calendar,BB1771,AZ1772,"f",,Trigger)</f>
        <v>51784</v>
      </c>
      <c r="BC1772" s="101">
        <f>_xll.qlInterestRateIndexMaturity(Currency&amp;"ibor"&amp;Tenor,BB1772,Trigger)</f>
        <v>51966</v>
      </c>
      <c r="BD1772" s="246">
        <f>_xll.qlIndexFixing($AD$5,BA1772,TRUE,_xll.ohTrigger(Trigger,Trigger6M))</f>
        <v>1.7184670006826018E-2</v>
      </c>
      <c r="BE1772" s="246" t="e">
        <f>IFERROR(_xll.qlIndexFixing($BF$1,BA1772,,_xll.ohTrigger(Trigger,Trigger6M)),#N/A)</f>
        <v>#N/A</v>
      </c>
    </row>
    <row r="1773" spans="52:57" ht="11.25" customHeight="1" x14ac:dyDescent="0.25">
      <c r="AZ1773" s="102" t="s">
        <v>83</v>
      </c>
      <c r="BA1773" s="101">
        <f>_xll.qlInterestRateIndexFixingDate(Currency&amp;"ibor"&amp;Tenor,BB1773,Trigger)</f>
        <v>51789</v>
      </c>
      <c r="BB1773" s="101">
        <f>_xll.qlCalendarAdvance(Calendar,BB1772,AZ1773,"f",,Trigger)</f>
        <v>51791</v>
      </c>
      <c r="BC1773" s="101">
        <f>_xll.qlInterestRateIndexMaturity(Currency&amp;"ibor"&amp;Tenor,BB1773,Trigger)</f>
        <v>51973</v>
      </c>
      <c r="BD1773" s="246">
        <f>_xll.qlIndexFixing($AD$5,BA1773,TRUE,_xll.ohTrigger(Trigger,Trigger6M))</f>
        <v>1.7185321212218045E-2</v>
      </c>
      <c r="BE1773" s="246" t="e">
        <f>IFERROR(_xll.qlIndexFixing($BF$1,BA1773,,_xll.ohTrigger(Trigger,Trigger6M)),#N/A)</f>
        <v>#N/A</v>
      </c>
    </row>
    <row r="1774" spans="52:57" ht="11.25" customHeight="1" x14ac:dyDescent="0.25">
      <c r="AZ1774" s="102" t="s">
        <v>83</v>
      </c>
      <c r="BA1774" s="101">
        <f>_xll.qlInterestRateIndexFixingDate(Currency&amp;"ibor"&amp;Tenor,BB1774,Trigger)</f>
        <v>51796</v>
      </c>
      <c r="BB1774" s="101">
        <f>_xll.qlCalendarAdvance(Calendar,BB1773,AZ1774,"f",,Trigger)</f>
        <v>51798</v>
      </c>
      <c r="BC1774" s="101">
        <f>_xll.qlInterestRateIndexMaturity(Currency&amp;"ibor"&amp;Tenor,BB1774,Trigger)</f>
        <v>51980</v>
      </c>
      <c r="BD1774" s="246">
        <f>_xll.qlIndexFixing($AD$5,BA1774,TRUE,_xll.ohTrigger(Trigger,Trigger6M))</f>
        <v>1.7185972417822212E-2</v>
      </c>
      <c r="BE1774" s="246" t="e">
        <f>IFERROR(_xll.qlIndexFixing($BF$1,BA1774,,_xll.ohTrigger(Trigger,Trigger6M)),#N/A)</f>
        <v>#N/A</v>
      </c>
    </row>
    <row r="1775" spans="52:57" ht="11.25" customHeight="1" x14ac:dyDescent="0.25">
      <c r="AZ1775" s="102" t="s">
        <v>83</v>
      </c>
      <c r="BA1775" s="101">
        <f>_xll.qlInterestRateIndexFixingDate(Currency&amp;"ibor"&amp;Tenor,BB1775,Trigger)</f>
        <v>51803</v>
      </c>
      <c r="BB1775" s="101">
        <f>_xll.qlCalendarAdvance(Calendar,BB1774,AZ1775,"f",,Trigger)</f>
        <v>51805</v>
      </c>
      <c r="BC1775" s="101">
        <f>_xll.qlInterestRateIndexMaturity(Currency&amp;"ibor"&amp;Tenor,BB1775,Trigger)</f>
        <v>51986</v>
      </c>
      <c r="BD1775" s="246">
        <f>_xll.qlIndexFixing($AD$5,BA1775,TRUE,_xll.ohTrigger(Trigger,Trigger6M))</f>
        <v>1.7186168050641357E-2</v>
      </c>
      <c r="BE1775" s="246" t="e">
        <f>IFERROR(_xll.qlIndexFixing($BF$1,BA1775,,_xll.ohTrigger(Trigger,Trigger6M)),#N/A)</f>
        <v>#N/A</v>
      </c>
    </row>
    <row r="1776" spans="52:57" ht="11.25" customHeight="1" x14ac:dyDescent="0.25">
      <c r="AZ1776" s="102" t="s">
        <v>83</v>
      </c>
      <c r="BA1776" s="101">
        <f>_xll.qlInterestRateIndexFixingDate(Currency&amp;"ibor"&amp;Tenor,BB1776,Trigger)</f>
        <v>51810</v>
      </c>
      <c r="BB1776" s="101">
        <f>_xll.qlCalendarAdvance(Calendar,BB1775,AZ1776,"f",,Trigger)</f>
        <v>51812</v>
      </c>
      <c r="BC1776" s="101">
        <f>_xll.qlInterestRateIndexMaturity(Currency&amp;"ibor"&amp;Tenor,BB1776,Trigger)</f>
        <v>51993</v>
      </c>
      <c r="BD1776" s="246">
        <f>_xll.qlIndexFixing($AD$5,BA1776,TRUE,_xll.ohTrigger(Trigger,Trigger6M))</f>
        <v>1.7186819225701307E-2</v>
      </c>
      <c r="BE1776" s="246" t="e">
        <f>IFERROR(_xll.qlIndexFixing($BF$1,BA1776,,_xll.ohTrigger(Trigger,Trigger6M)),#N/A)</f>
        <v>#N/A</v>
      </c>
    </row>
    <row r="1777" spans="52:57" ht="11.25" customHeight="1" x14ac:dyDescent="0.25">
      <c r="AZ1777" s="102" t="s">
        <v>83</v>
      </c>
      <c r="BA1777" s="101">
        <f>_xll.qlInterestRateIndexFixingDate(Currency&amp;"ibor"&amp;Tenor,BB1777,Trigger)</f>
        <v>51817</v>
      </c>
      <c r="BB1777" s="101">
        <f>_xll.qlCalendarAdvance(Calendar,BB1776,AZ1777,"f",,Trigger)</f>
        <v>51819</v>
      </c>
      <c r="BC1777" s="101">
        <f>_xll.qlInterestRateIndexMaturity(Currency&amp;"ibor"&amp;Tenor,BB1777,Trigger)</f>
        <v>52000</v>
      </c>
      <c r="BD1777" s="246">
        <f>_xll.qlIndexFixing($AD$5,BA1777,TRUE,_xll.ohTrigger(Trigger,Trigger6M))</f>
        <v>1.7187470400972359E-2</v>
      </c>
      <c r="BE1777" s="246" t="e">
        <f>IFERROR(_xll.qlIndexFixing($BF$1,BA1777,,_xll.ohTrigger(Trigger,Trigger6M)),#N/A)</f>
        <v>#N/A</v>
      </c>
    </row>
    <row r="1778" spans="52:57" ht="11.25" customHeight="1" x14ac:dyDescent="0.25">
      <c r="AZ1778" s="102" t="s">
        <v>83</v>
      </c>
      <c r="BA1778" s="101">
        <f>_xll.qlInterestRateIndexFixingDate(Currency&amp;"ibor"&amp;Tenor,BB1778,Trigger)</f>
        <v>51824</v>
      </c>
      <c r="BB1778" s="101">
        <f>_xll.qlCalendarAdvance(Calendar,BB1777,AZ1778,"f",,Trigger)</f>
        <v>51826</v>
      </c>
      <c r="BC1778" s="101">
        <f>_xll.qlInterestRateIndexMaturity(Currency&amp;"ibor"&amp;Tenor,BB1778,Trigger)</f>
        <v>52007</v>
      </c>
      <c r="BD1778" s="246">
        <f>_xll.qlIndexFixing($AD$5,BA1778,TRUE,_xll.ohTrigger(Trigger,Trigger6M))</f>
        <v>1.7188121576454957E-2</v>
      </c>
      <c r="BE1778" s="246" t="e">
        <f>IFERROR(_xll.qlIndexFixing($BF$1,BA1778,,_xll.ohTrigger(Trigger,Trigger6M)),#N/A)</f>
        <v>#N/A</v>
      </c>
    </row>
    <row r="1779" spans="52:57" ht="11.25" customHeight="1" x14ac:dyDescent="0.25">
      <c r="AZ1779" s="102" t="s">
        <v>83</v>
      </c>
      <c r="BA1779" s="101">
        <f>_xll.qlInterestRateIndexFixingDate(Currency&amp;"ibor"&amp;Tenor,BB1779,Trigger)</f>
        <v>51831</v>
      </c>
      <c r="BB1779" s="101">
        <f>_xll.qlCalendarAdvance(Calendar,BB1778,AZ1779,"f",,Trigger)</f>
        <v>51833</v>
      </c>
      <c r="BC1779" s="101">
        <f>_xll.qlInterestRateIndexMaturity(Currency&amp;"ibor"&amp;Tenor,BB1779,Trigger)</f>
        <v>52014</v>
      </c>
      <c r="BD1779" s="246">
        <f>_xll.qlIndexFixing($AD$5,BA1779,TRUE,_xll.ohTrigger(Trigger,Trigger6M))</f>
        <v>1.7188772752149098E-2</v>
      </c>
      <c r="BE1779" s="246" t="e">
        <f>IFERROR(_xll.qlIndexFixing($BF$1,BA1779,,_xll.ohTrigger(Trigger,Trigger6M)),#N/A)</f>
        <v>#N/A</v>
      </c>
    </row>
    <row r="1780" spans="52:57" ht="11.25" customHeight="1" x14ac:dyDescent="0.25">
      <c r="AZ1780" s="102" t="s">
        <v>83</v>
      </c>
      <c r="BA1780" s="101">
        <f>_xll.qlInterestRateIndexFixingDate(Currency&amp;"ibor"&amp;Tenor,BB1780,Trigger)</f>
        <v>51838</v>
      </c>
      <c r="BB1780" s="101">
        <f>_xll.qlCalendarAdvance(Calendar,BB1779,AZ1780,"f",,Trigger)</f>
        <v>51840</v>
      </c>
      <c r="BC1780" s="101">
        <f>_xll.qlInterestRateIndexMaturity(Currency&amp;"ibor"&amp;Tenor,BB1780,Trigger)</f>
        <v>52022</v>
      </c>
      <c r="BD1780" s="246">
        <f>_xll.qlIndexFixing($AD$5,BA1780,TRUE,_xll.ohTrigger(Trigger,Trigger6M))</f>
        <v>1.7189879655911771E-2</v>
      </c>
      <c r="BE1780" s="246" t="e">
        <f>IFERROR(_xll.qlIndexFixing($BF$1,BA1780,,_xll.ohTrigger(Trigger,Trigger6M)),#N/A)</f>
        <v>#N/A</v>
      </c>
    </row>
    <row r="1781" spans="52:57" ht="11.25" customHeight="1" x14ac:dyDescent="0.25">
      <c r="AZ1781" s="102" t="s">
        <v>83</v>
      </c>
      <c r="BA1781" s="101">
        <f>_xll.qlInterestRateIndexFixingDate(Currency&amp;"ibor"&amp;Tenor,BB1781,Trigger)</f>
        <v>51845</v>
      </c>
      <c r="BB1781" s="101">
        <f>_xll.qlCalendarAdvance(Calendar,BB1780,AZ1781,"f",,Trigger)</f>
        <v>51847</v>
      </c>
      <c r="BC1781" s="101">
        <f>_xll.qlInterestRateIndexMaturity(Currency&amp;"ibor"&amp;Tenor,BB1781,Trigger)</f>
        <v>52029</v>
      </c>
      <c r="BD1781" s="246">
        <f>_xll.qlIndexFixing($AD$5,BA1781,TRUE,_xll.ohTrigger(Trigger,Trigger6M))</f>
        <v>1.7190530863004417E-2</v>
      </c>
      <c r="BE1781" s="246" t="e">
        <f>IFERROR(_xll.qlIndexFixing($BF$1,BA1781,,_xll.ohTrigger(Trigger,Trigger6M)),#N/A)</f>
        <v>#N/A</v>
      </c>
    </row>
    <row r="1782" spans="52:57" ht="11.25" customHeight="1" x14ac:dyDescent="0.25">
      <c r="AZ1782" s="102" t="s">
        <v>83</v>
      </c>
      <c r="BA1782" s="101">
        <f>_xll.qlInterestRateIndexFixingDate(Currency&amp;"ibor"&amp;Tenor,BB1782,Trigger)</f>
        <v>51852</v>
      </c>
      <c r="BB1782" s="101">
        <f>_xll.qlCalendarAdvance(Calendar,BB1781,AZ1782,"f",,Trigger)</f>
        <v>51854</v>
      </c>
      <c r="BC1782" s="101">
        <f>_xll.qlInterestRateIndexMaturity(Currency&amp;"ibor"&amp;Tenor,BB1782,Trigger)</f>
        <v>52036</v>
      </c>
      <c r="BD1782" s="246">
        <f>_xll.qlIndexFixing($AD$5,BA1782,TRUE,_xll.ohTrigger(Trigger,Trigger6M))</f>
        <v>1.7191182070308321E-2</v>
      </c>
      <c r="BE1782" s="246" t="e">
        <f>IFERROR(_xll.qlIndexFixing($BF$1,BA1782,,_xll.ohTrigger(Trigger,Trigger6M)),#N/A)</f>
        <v>#N/A</v>
      </c>
    </row>
    <row r="1783" spans="52:57" ht="11.25" customHeight="1" x14ac:dyDescent="0.25">
      <c r="AZ1783" s="102" t="s">
        <v>83</v>
      </c>
      <c r="BA1783" s="101">
        <f>_xll.qlInterestRateIndexFixingDate(Currency&amp;"ibor"&amp;Tenor,BB1783,Trigger)</f>
        <v>51858</v>
      </c>
      <c r="BB1783" s="101">
        <f>_xll.qlCalendarAdvance(Calendar,BB1782,AZ1783,"f",,Trigger)</f>
        <v>51862</v>
      </c>
      <c r="BC1783" s="101">
        <f>_xll.qlInterestRateIndexMaturity(Currency&amp;"ibor"&amp;Tenor,BB1783,Trigger)</f>
        <v>52044</v>
      </c>
      <c r="BD1783" s="246">
        <f>_xll.qlIndexFixing($AD$5,BA1783,TRUE,_xll.ohTrigger(Trigger,Trigger6M))</f>
        <v>1.7191926307488337E-2</v>
      </c>
      <c r="BE1783" s="246" t="e">
        <f>IFERROR(_xll.qlIndexFixing($BF$1,BA1783,,_xll.ohTrigger(Trigger,Trigger6M)),#N/A)</f>
        <v>#N/A</v>
      </c>
    </row>
    <row r="1784" spans="52:57" ht="11.25" customHeight="1" x14ac:dyDescent="0.25">
      <c r="AZ1784" s="102" t="s">
        <v>83</v>
      </c>
      <c r="BA1784" s="101">
        <f>_xll.qlInterestRateIndexFixingDate(Currency&amp;"ibor"&amp;Tenor,BB1784,Trigger)</f>
        <v>51866</v>
      </c>
      <c r="BB1784" s="101">
        <f>_xll.qlCalendarAdvance(Calendar,BB1783,AZ1784,"f",,Trigger)</f>
        <v>51869</v>
      </c>
      <c r="BC1784" s="101">
        <f>_xll.qlInterestRateIndexMaturity(Currency&amp;"ibor"&amp;Tenor,BB1784,Trigger)</f>
        <v>52050</v>
      </c>
      <c r="BD1784" s="246">
        <f>_xll.qlIndexFixing($AD$5,BA1784,TRUE,_xll.ohTrigger(Trigger,Trigger6M))</f>
        <v>1.7192121659056023E-2</v>
      </c>
      <c r="BE1784" s="246" t="e">
        <f>IFERROR(_xll.qlIndexFixing($BF$1,BA1784,,_xll.ohTrigger(Trigger,Trigger6M)),#N/A)</f>
        <v>#N/A</v>
      </c>
    </row>
    <row r="1785" spans="52:57" ht="11.25" customHeight="1" x14ac:dyDescent="0.25">
      <c r="AZ1785" s="102" t="s">
        <v>83</v>
      </c>
      <c r="BA1785" s="101">
        <f>_xll.qlInterestRateIndexFixingDate(Currency&amp;"ibor"&amp;Tenor,BB1785,Trigger)</f>
        <v>51874</v>
      </c>
      <c r="BB1785" s="101">
        <f>_xll.qlCalendarAdvance(Calendar,BB1784,AZ1785,"f",,Trigger)</f>
        <v>51876</v>
      </c>
      <c r="BC1785" s="101">
        <f>_xll.qlInterestRateIndexMaturity(Currency&amp;"ibor"&amp;Tenor,BB1785,Trigger)</f>
        <v>52057</v>
      </c>
      <c r="BD1785" s="246">
        <f>_xll.qlIndexFixing($AD$5,BA1785,TRUE,_xll.ohTrigger(Trigger,Trigger6M))</f>
        <v>1.7192772836048569E-2</v>
      </c>
      <c r="BE1785" s="246" t="e">
        <f>IFERROR(_xll.qlIndexFixing($BF$1,BA1785,,_xll.ohTrigger(Trigger,Trigger6M)),#N/A)</f>
        <v>#N/A</v>
      </c>
    </row>
    <row r="1786" spans="52:57" ht="11.25" customHeight="1" x14ac:dyDescent="0.25">
      <c r="AZ1786" s="102" t="s">
        <v>83</v>
      </c>
      <c r="BA1786" s="101">
        <f>_xll.qlInterestRateIndexFixingDate(Currency&amp;"ibor"&amp;Tenor,BB1786,Trigger)</f>
        <v>51881</v>
      </c>
      <c r="BB1786" s="101">
        <f>_xll.qlCalendarAdvance(Calendar,BB1785,AZ1786,"f",,Trigger)</f>
        <v>51883</v>
      </c>
      <c r="BC1786" s="101">
        <f>_xll.qlInterestRateIndexMaturity(Currency&amp;"ibor"&amp;Tenor,BB1786,Trigger)</f>
        <v>52064</v>
      </c>
      <c r="BD1786" s="246">
        <f>_xll.qlIndexFixing($AD$5,BA1786,TRUE,_xll.ohTrigger(Trigger,Trigger6M))</f>
        <v>1.7193424013252221E-2</v>
      </c>
      <c r="BE1786" s="246" t="e">
        <f>IFERROR(_xll.qlIndexFixing($BF$1,BA1786,,_xll.ohTrigger(Trigger,Trigger6M)),#N/A)</f>
        <v>#N/A</v>
      </c>
    </row>
    <row r="1787" spans="52:57" ht="11.25" customHeight="1" x14ac:dyDescent="0.25">
      <c r="AZ1787" s="102" t="s">
        <v>83</v>
      </c>
      <c r="BA1787" s="101">
        <f>_xll.qlInterestRateIndexFixingDate(Currency&amp;"ibor"&amp;Tenor,BB1787,Trigger)</f>
        <v>51888</v>
      </c>
      <c r="BB1787" s="101">
        <f>_xll.qlCalendarAdvance(Calendar,BB1786,AZ1787,"f",,Trigger)</f>
        <v>51890</v>
      </c>
      <c r="BC1787" s="101">
        <f>_xll.qlInterestRateIndexMaturity(Currency&amp;"ibor"&amp;Tenor,BB1787,Trigger)</f>
        <v>52071</v>
      </c>
      <c r="BD1787" s="246">
        <f>_xll.qlIndexFixing($AD$5,BA1787,TRUE,_xll.ohTrigger(Trigger,Trigger6M))</f>
        <v>1.7194075190666971E-2</v>
      </c>
      <c r="BE1787" s="246" t="e">
        <f>IFERROR(_xll.qlIndexFixing($BF$1,BA1787,,_xll.ohTrigger(Trigger,Trigger6M)),#N/A)</f>
        <v>#N/A</v>
      </c>
    </row>
    <row r="1788" spans="52:57" ht="11.25" customHeight="1" x14ac:dyDescent="0.25">
      <c r="AZ1788" s="102" t="s">
        <v>83</v>
      </c>
      <c r="BA1788" s="101">
        <f>_xll.qlInterestRateIndexFixingDate(Currency&amp;"ibor"&amp;Tenor,BB1788,Trigger)</f>
        <v>51895</v>
      </c>
      <c r="BB1788" s="101">
        <f>_xll.qlCalendarAdvance(Calendar,BB1787,AZ1788,"f",,Trigger)</f>
        <v>51897</v>
      </c>
      <c r="BC1788" s="101">
        <f>_xll.qlInterestRateIndexMaturity(Currency&amp;"ibor"&amp;Tenor,BB1788,Trigger)</f>
        <v>52078</v>
      </c>
      <c r="BD1788" s="246">
        <f>_xll.qlIndexFixing($AD$5,BA1788,TRUE,_xll.ohTrigger(Trigger,Trigger6M))</f>
        <v>1.719423373936203E-2</v>
      </c>
      <c r="BE1788" s="246" t="e">
        <f>IFERROR(_xll.qlIndexFixing($BF$1,BA1788,,_xll.ohTrigger(Trigger,Trigger6M)),#N/A)</f>
        <v>#N/A</v>
      </c>
    </row>
    <row r="1789" spans="52:57" ht="11.25" customHeight="1" x14ac:dyDescent="0.25">
      <c r="AZ1789" s="102" t="s">
        <v>83</v>
      </c>
      <c r="BA1789" s="101">
        <f>_xll.qlInterestRateIndexFixingDate(Currency&amp;"ibor"&amp;Tenor,BB1789,Trigger)</f>
        <v>51902</v>
      </c>
      <c r="BB1789" s="101">
        <f>_xll.qlCalendarAdvance(Calendar,BB1788,AZ1789,"f",,Trigger)</f>
        <v>51904</v>
      </c>
      <c r="BC1789" s="101">
        <f>_xll.qlInterestRateIndexMaturity(Currency&amp;"ibor"&amp;Tenor,BB1789,Trigger)</f>
        <v>52085</v>
      </c>
      <c r="BD1789" s="246">
        <f>_xll.qlIndexFixing($AD$5,BA1789,TRUE,_xll.ohTrigger(Trigger,Trigger6M))</f>
        <v>1.7194391589376194E-2</v>
      </c>
      <c r="BE1789" s="246" t="e">
        <f>IFERROR(_xll.qlIndexFixing($BF$1,BA1789,,_xll.ohTrigger(Trigger,Trigger6M)),#N/A)</f>
        <v>#N/A</v>
      </c>
    </row>
    <row r="1790" spans="52:57" ht="11.25" customHeight="1" x14ac:dyDescent="0.25">
      <c r="AZ1790" s="102" t="s">
        <v>83</v>
      </c>
      <c r="BA1790" s="101">
        <f>_xll.qlInterestRateIndexFixingDate(Currency&amp;"ibor"&amp;Tenor,BB1790,Trigger)</f>
        <v>51909</v>
      </c>
      <c r="BB1790" s="101">
        <f>_xll.qlCalendarAdvance(Calendar,BB1789,AZ1790,"f",,Trigger)</f>
        <v>51911</v>
      </c>
      <c r="BC1790" s="101">
        <f>_xll.qlInterestRateIndexMaturity(Currency&amp;"ibor"&amp;Tenor,BB1790,Trigger)</f>
        <v>52092</v>
      </c>
      <c r="BD1790" s="246">
        <f>_xll.qlIndexFixing($AD$5,BA1790,TRUE,_xll.ohTrigger(Trigger,Trigger6M))</f>
        <v>1.7194548740708582E-2</v>
      </c>
      <c r="BE1790" s="246" t="e">
        <f>IFERROR(_xll.qlIndexFixing($BF$1,BA1790,,_xll.ohTrigger(Trigger,Trigger6M)),#N/A)</f>
        <v>#N/A</v>
      </c>
    </row>
    <row r="1791" spans="52:57" ht="11.25" customHeight="1" x14ac:dyDescent="0.25">
      <c r="AZ1791" s="102" t="s">
        <v>83</v>
      </c>
      <c r="BA1791" s="101">
        <f>_xll.qlInterestRateIndexFixingDate(Currency&amp;"ibor"&amp;Tenor,BB1791,Trigger)</f>
        <v>51916</v>
      </c>
      <c r="BB1791" s="101">
        <f>_xll.qlCalendarAdvance(Calendar,BB1790,AZ1791,"f",,Trigger)</f>
        <v>51918</v>
      </c>
      <c r="BC1791" s="101">
        <f>_xll.qlInterestRateIndexMaturity(Currency&amp;"ibor"&amp;Tenor,BB1791,Trigger)</f>
        <v>52099</v>
      </c>
      <c r="BD1791" s="246">
        <f>_xll.qlIndexFixing($AD$5,BA1791,TRUE,_xll.ohTrigger(Trigger,Trigger6M))</f>
        <v>1.7194705193359198E-2</v>
      </c>
      <c r="BE1791" s="246" t="e">
        <f>IFERROR(_xll.qlIndexFixing($BF$1,BA1791,,_xll.ohTrigger(Trigger,Trigger6M)),#N/A)</f>
        <v>#N/A</v>
      </c>
    </row>
    <row r="1792" spans="52:57" ht="11.25" customHeight="1" x14ac:dyDescent="0.25">
      <c r="AZ1792" s="102" t="s">
        <v>83</v>
      </c>
      <c r="BA1792" s="101">
        <f>_xll.qlInterestRateIndexFixingDate(Currency&amp;"ibor"&amp;Tenor,BB1792,Trigger)</f>
        <v>51923</v>
      </c>
      <c r="BB1792" s="101">
        <f>_xll.qlCalendarAdvance(Calendar,BB1791,AZ1792,"f",,Trigger)</f>
        <v>51925</v>
      </c>
      <c r="BC1792" s="101">
        <f>_xll.qlInterestRateIndexMaturity(Currency&amp;"ibor"&amp;Tenor,BB1792,Trigger)</f>
        <v>52107</v>
      </c>
      <c r="BD1792" s="246">
        <f>_xll.qlIndexFixing($AD$5,BA1792,TRUE,_xll.ohTrigger(Trigger,Trigger6M))</f>
        <v>1.7195260060623864E-2</v>
      </c>
      <c r="BE1792" s="246" t="e">
        <f>IFERROR(_xll.qlIndexFixing($BF$1,BA1792,,_xll.ohTrigger(Trigger,Trigger6M)),#N/A)</f>
        <v>#N/A</v>
      </c>
    </row>
    <row r="1793" spans="52:57" ht="11.25" customHeight="1" x14ac:dyDescent="0.25">
      <c r="AZ1793" s="102" t="s">
        <v>83</v>
      </c>
      <c r="BA1793" s="101">
        <f>_xll.qlInterestRateIndexFixingDate(Currency&amp;"ibor"&amp;Tenor,BB1793,Trigger)</f>
        <v>51930</v>
      </c>
      <c r="BB1793" s="101">
        <f>_xll.qlCalendarAdvance(Calendar,BB1792,AZ1793,"f",,Trigger)</f>
        <v>51932</v>
      </c>
      <c r="BC1793" s="101">
        <f>_xll.qlInterestRateIndexMaturity(Currency&amp;"ibor"&amp;Tenor,BB1793,Trigger)</f>
        <v>52117</v>
      </c>
      <c r="BD1793" s="246">
        <f>_xll.qlIndexFixing($AD$5,BA1793,TRUE,_xll.ohTrigger(Trigger,Trigger6M))</f>
        <v>1.7196626501534685E-2</v>
      </c>
      <c r="BE1793" s="246" t="e">
        <f>IFERROR(_xll.qlIndexFixing($BF$1,BA1793,,_xll.ohTrigger(Trigger,Trigger6M)),#N/A)</f>
        <v>#N/A</v>
      </c>
    </row>
    <row r="1794" spans="52:57" ht="11.25" customHeight="1" x14ac:dyDescent="0.25">
      <c r="AZ1794" s="102" t="s">
        <v>83</v>
      </c>
      <c r="BA1794" s="101">
        <f>_xll.qlInterestRateIndexFixingDate(Currency&amp;"ibor"&amp;Tenor,BB1794,Trigger)</f>
        <v>51937</v>
      </c>
      <c r="BB1794" s="101">
        <f>_xll.qlCalendarAdvance(Calendar,BB1793,AZ1794,"f",,Trigger)</f>
        <v>51939</v>
      </c>
      <c r="BC1794" s="101">
        <f>_xll.qlInterestRateIndexMaturity(Currency&amp;"ibor"&amp;Tenor,BB1794,Trigger)</f>
        <v>52124</v>
      </c>
      <c r="BD1794" s="246">
        <f>_xll.qlIndexFixing($AD$5,BA1794,TRUE,_xll.ohTrigger(Trigger,Trigger6M))</f>
        <v>1.7196791240935184E-2</v>
      </c>
      <c r="BE1794" s="246" t="e">
        <f>IFERROR(_xll.qlIndexFixing($BF$1,BA1794,,_xll.ohTrigger(Trigger,Trigger6M)),#N/A)</f>
        <v>#N/A</v>
      </c>
    </row>
    <row r="1795" spans="52:57" ht="11.25" customHeight="1" x14ac:dyDescent="0.25">
      <c r="AZ1795" s="102" t="s">
        <v>83</v>
      </c>
      <c r="BA1795" s="101">
        <f>_xll.qlInterestRateIndexFixingDate(Currency&amp;"ibor"&amp;Tenor,BB1795,Trigger)</f>
        <v>51944</v>
      </c>
      <c r="BB1795" s="101">
        <f>_xll.qlCalendarAdvance(Calendar,BB1794,AZ1795,"f",,Trigger)</f>
        <v>51946</v>
      </c>
      <c r="BC1795" s="101">
        <f>_xll.qlInterestRateIndexMaturity(Currency&amp;"ibor"&amp;Tenor,BB1795,Trigger)</f>
        <v>52131</v>
      </c>
      <c r="BD1795" s="246">
        <f>_xll.qlIndexFixing($AD$5,BA1795,TRUE,_xll.ohTrigger(Trigger,Trigger6M))</f>
        <v>1.7196955296632212E-2</v>
      </c>
      <c r="BE1795" s="246" t="e">
        <f>IFERROR(_xll.qlIndexFixing($BF$1,BA1795,,_xll.ohTrigger(Trigger,Trigger6M)),#N/A)</f>
        <v>#N/A</v>
      </c>
    </row>
    <row r="1796" spans="52:57" ht="11.25" customHeight="1" x14ac:dyDescent="0.25">
      <c r="AZ1796" s="102" t="s">
        <v>83</v>
      </c>
      <c r="BA1796" s="101">
        <f>_xll.qlInterestRateIndexFixingDate(Currency&amp;"ibor"&amp;Tenor,BB1796,Trigger)</f>
        <v>51951</v>
      </c>
      <c r="BB1796" s="101">
        <f>_xll.qlCalendarAdvance(Calendar,BB1795,AZ1796,"f",,Trigger)</f>
        <v>51953</v>
      </c>
      <c r="BC1796" s="101">
        <f>_xll.qlInterestRateIndexMaturity(Currency&amp;"ibor"&amp;Tenor,BB1796,Trigger)</f>
        <v>52138</v>
      </c>
      <c r="BD1796" s="246">
        <f>_xll.qlIndexFixing($AD$5,BA1796,TRUE,_xll.ohTrigger(Trigger,Trigger6M))</f>
        <v>1.7197118668625333E-2</v>
      </c>
      <c r="BE1796" s="246" t="e">
        <f>IFERROR(_xll.qlIndexFixing($BF$1,BA1796,,_xll.ohTrigger(Trigger,Trigger6M)),#N/A)</f>
        <v>#N/A</v>
      </c>
    </row>
    <row r="1797" spans="52:57" ht="11.25" customHeight="1" x14ac:dyDescent="0.25">
      <c r="AZ1797" s="102" t="s">
        <v>83</v>
      </c>
      <c r="BA1797" s="101">
        <f>_xll.qlInterestRateIndexFixingDate(Currency&amp;"ibor"&amp;Tenor,BB1797,Trigger)</f>
        <v>51958</v>
      </c>
      <c r="BB1797" s="101">
        <f>_xll.qlCalendarAdvance(Calendar,BB1796,AZ1797,"f",,Trigger)</f>
        <v>51964</v>
      </c>
      <c r="BC1797" s="101">
        <f>_xll.qlInterestRateIndexMaturity(Currency&amp;"ibor"&amp;Tenor,BB1797,Trigger)</f>
        <v>52147</v>
      </c>
      <c r="BD1797" s="246">
        <f>_xll.qlIndexFixing($AD$5,BA1797,TRUE,_xll.ohTrigger(Trigger,Trigger6M))</f>
        <v>1.7196544065539412E-2</v>
      </c>
      <c r="BE1797" s="246" t="e">
        <f>IFERROR(_xll.qlIndexFixing($BF$1,BA1797,,_xll.ohTrigger(Trigger,Trigger6M)),#N/A)</f>
        <v>#N/A</v>
      </c>
    </row>
    <row r="1798" spans="52:57" ht="11.25" customHeight="1" x14ac:dyDescent="0.25">
      <c r="AZ1798" s="102" t="s">
        <v>83</v>
      </c>
      <c r="BA1798" s="101">
        <f>_xll.qlInterestRateIndexFixingDate(Currency&amp;"ibor"&amp;Tenor,BB1798,Trigger)</f>
        <v>51967</v>
      </c>
      <c r="BB1798" s="101">
        <f>_xll.qlCalendarAdvance(Calendar,BB1797,AZ1798,"f",,Trigger)</f>
        <v>51971</v>
      </c>
      <c r="BC1798" s="101">
        <f>_xll.qlInterestRateIndexMaturity(Currency&amp;"ibor"&amp;Tenor,BB1798,Trigger)</f>
        <v>52154</v>
      </c>
      <c r="BD1798" s="246">
        <f>_xll.qlIndexFixing($AD$5,BA1798,TRUE,_xll.ohTrigger(Trigger,Trigger6M))</f>
        <v>1.7196700510254955E-2</v>
      </c>
      <c r="BE1798" s="246" t="e">
        <f>IFERROR(_xll.qlIndexFixing($BF$1,BA1798,,_xll.ohTrigger(Trigger,Trigger6M)),#N/A)</f>
        <v>#N/A</v>
      </c>
    </row>
    <row r="1799" spans="52:57" ht="11.25" customHeight="1" x14ac:dyDescent="0.25">
      <c r="AZ1799" s="102" t="s">
        <v>83</v>
      </c>
      <c r="BA1799" s="101">
        <f>_xll.qlInterestRateIndexFixingDate(Currency&amp;"ibor"&amp;Tenor,BB1799,Trigger)</f>
        <v>51974</v>
      </c>
      <c r="BB1799" s="101">
        <f>_xll.qlCalendarAdvance(Calendar,BB1798,AZ1799,"f",,Trigger)</f>
        <v>51978</v>
      </c>
      <c r="BC1799" s="101">
        <f>_xll.qlInterestRateIndexMaturity(Currency&amp;"ibor"&amp;Tenor,BB1799,Trigger)</f>
        <v>52161</v>
      </c>
      <c r="BD1799" s="246">
        <f>_xll.qlIndexFixing($AD$5,BA1799,TRUE,_xll.ohTrigger(Trigger,Trigger6M))</f>
        <v>1.7196856263859066E-2</v>
      </c>
      <c r="BE1799" s="246" t="e">
        <f>IFERROR(_xll.qlIndexFixing($BF$1,BA1799,,_xll.ohTrigger(Trigger,Trigger6M)),#N/A)</f>
        <v>#N/A</v>
      </c>
    </row>
    <row r="1800" spans="52:57" ht="11.25" customHeight="1" x14ac:dyDescent="0.25">
      <c r="AZ1800" s="102" t="s">
        <v>83</v>
      </c>
      <c r="BA1800" s="101">
        <f>_xll.qlInterestRateIndexFixingDate(Currency&amp;"ibor"&amp;Tenor,BB1800,Trigger)</f>
        <v>51981</v>
      </c>
      <c r="BB1800" s="101">
        <f>_xll.qlCalendarAdvance(Calendar,BB1799,AZ1800,"f",,Trigger)</f>
        <v>51985</v>
      </c>
      <c r="BC1800" s="101">
        <f>_xll.qlInterestRateIndexMaturity(Currency&amp;"ibor"&amp;Tenor,BB1800,Trigger)</f>
        <v>52168</v>
      </c>
      <c r="BD1800" s="246">
        <f>_xll.qlIndexFixing($AD$5,BA1800,TRUE,_xll.ohTrigger(Trigger,Trigger6M))</f>
        <v>1.7197011326350875E-2</v>
      </c>
      <c r="BE1800" s="246" t="e">
        <f>IFERROR(_xll.qlIndexFixing($BF$1,BA1800,,_xll.ohTrigger(Trigger,Trigger6M)),#N/A)</f>
        <v>#N/A</v>
      </c>
    </row>
    <row r="1801" spans="52:57" ht="11.25" customHeight="1" x14ac:dyDescent="0.25">
      <c r="AZ1801" s="102" t="s">
        <v>83</v>
      </c>
      <c r="BA1801" s="101">
        <f>_xll.qlInterestRateIndexFixingDate(Currency&amp;"ibor"&amp;Tenor,BB1801,Trigger)</f>
        <v>51988</v>
      </c>
      <c r="BB1801" s="101">
        <f>_xll.qlCalendarAdvance(Calendar,BB1800,AZ1801,"f",,Trigger)</f>
        <v>51992</v>
      </c>
      <c r="BC1801" s="101">
        <f>_xll.qlInterestRateIndexMaturity(Currency&amp;"ibor"&amp;Tenor,BB1801,Trigger)</f>
        <v>52176</v>
      </c>
      <c r="BD1801" s="246">
        <f>_xll.qlIndexFixing($AD$5,BA1801,TRUE,_xll.ohTrigger(Trigger,Trigger6M))</f>
        <v>1.7197590865484804E-2</v>
      </c>
      <c r="BE1801" s="246" t="e">
        <f>IFERROR(_xll.qlIndexFixing($BF$1,BA1801,,_xll.ohTrigger(Trigger,Trigger6M)),#N/A)</f>
        <v>#N/A</v>
      </c>
    </row>
    <row r="1802" spans="52:57" ht="11.25" customHeight="1" x14ac:dyDescent="0.25">
      <c r="AZ1802" s="102" t="s">
        <v>83</v>
      </c>
      <c r="BA1802" s="101">
        <f>_xll.qlInterestRateIndexFixingDate(Currency&amp;"ibor"&amp;Tenor,BB1802,Trigger)</f>
        <v>51995</v>
      </c>
      <c r="BB1802" s="101">
        <f>_xll.qlCalendarAdvance(Calendar,BB1801,AZ1802,"f",,Trigger)</f>
        <v>51999</v>
      </c>
      <c r="BC1802" s="101">
        <f>_xll.qlInterestRateIndexMaturity(Currency&amp;"ibor"&amp;Tenor,BB1802,Trigger)</f>
        <v>52183</v>
      </c>
      <c r="BD1802" s="246">
        <f>_xll.qlIndexFixing($AD$5,BA1802,TRUE,_xll.ohTrigger(Trigger,Trigger6M))</f>
        <v>1.7197747159122402E-2</v>
      </c>
      <c r="BE1802" s="246" t="e">
        <f>IFERROR(_xll.qlIndexFixing($BF$1,BA1802,,_xll.ohTrigger(Trigger,Trigger6M)),#N/A)</f>
        <v>#N/A</v>
      </c>
    </row>
    <row r="1803" spans="52:57" ht="11.25" customHeight="1" x14ac:dyDescent="0.25">
      <c r="AZ1803" s="102" t="s">
        <v>83</v>
      </c>
      <c r="BA1803" s="101">
        <f>_xll.qlInterestRateIndexFixingDate(Currency&amp;"ibor"&amp;Tenor,BB1803,Trigger)</f>
        <v>52002</v>
      </c>
      <c r="BB1803" s="101">
        <f>_xll.qlCalendarAdvance(Calendar,BB1802,AZ1803,"f",,Trigger)</f>
        <v>52006</v>
      </c>
      <c r="BC1803" s="101">
        <f>_xll.qlInterestRateIndexMaturity(Currency&amp;"ibor"&amp;Tenor,BB1803,Trigger)</f>
        <v>52190</v>
      </c>
      <c r="BD1803" s="246">
        <f>_xll.qlIndexFixing($AD$5,BA1803,TRUE,_xll.ohTrigger(Trigger,Trigger6M))</f>
        <v>1.7197902765372027E-2</v>
      </c>
      <c r="BE1803" s="246" t="e">
        <f>IFERROR(_xll.qlIndexFixing($BF$1,BA1803,,_xll.ohTrigger(Trigger,Trigger6M)),#N/A)</f>
        <v>#N/A</v>
      </c>
    </row>
    <row r="1804" spans="52:57" ht="11.25" customHeight="1" x14ac:dyDescent="0.25">
      <c r="AZ1804" s="102" t="s">
        <v>83</v>
      </c>
      <c r="BA1804" s="101">
        <f>_xll.qlInterestRateIndexFixingDate(Currency&amp;"ibor"&amp;Tenor,BB1804,Trigger)</f>
        <v>52009</v>
      </c>
      <c r="BB1804" s="101">
        <f>_xll.qlCalendarAdvance(Calendar,BB1803,AZ1804,"f",,Trigger)</f>
        <v>52013</v>
      </c>
      <c r="BC1804" s="101">
        <f>_xll.qlInterestRateIndexMaturity(Currency&amp;"ibor"&amp;Tenor,BB1804,Trigger)</f>
        <v>52197</v>
      </c>
      <c r="BD1804" s="246">
        <f>_xll.qlIndexFixing($AD$5,BA1804,TRUE,_xll.ohTrigger(Trigger,Trigger6M))</f>
        <v>1.7198057684232812E-2</v>
      </c>
      <c r="BE1804" s="246" t="e">
        <f>IFERROR(_xll.qlIndexFixing($BF$1,BA1804,,_xll.ohTrigger(Trigger,Trigger6M)),#N/A)</f>
        <v>#N/A</v>
      </c>
    </row>
    <row r="1805" spans="52:57" ht="11.25" customHeight="1" x14ac:dyDescent="0.25">
      <c r="AZ1805" s="102" t="s">
        <v>83</v>
      </c>
      <c r="BA1805" s="101">
        <f>_xll.qlInterestRateIndexFixingDate(Currency&amp;"ibor"&amp;Tenor,BB1805,Trigger)</f>
        <v>52016</v>
      </c>
      <c r="BB1805" s="101">
        <f>_xll.qlCalendarAdvance(Calendar,BB1804,AZ1805,"f",,Trigger)</f>
        <v>52020</v>
      </c>
      <c r="BC1805" s="101">
        <f>_xll.qlInterestRateIndexMaturity(Currency&amp;"ibor"&amp;Tenor,BB1805,Trigger)</f>
        <v>52203</v>
      </c>
      <c r="BD1805" s="246">
        <f>_xll.qlIndexFixing($AD$5,BA1805,TRUE,_xll.ohTrigger(Trigger,Trigger6M))</f>
        <v>1.7197776272128852E-2</v>
      </c>
      <c r="BE1805" s="246" t="e">
        <f>IFERROR(_xll.qlIndexFixing($BF$1,BA1805,,_xll.ohTrigger(Trigger,Trigger6M)),#N/A)</f>
        <v>#N/A</v>
      </c>
    </row>
    <row r="1806" spans="52:57" ht="11.25" customHeight="1" x14ac:dyDescent="0.25">
      <c r="AZ1806" s="102" t="s">
        <v>83</v>
      </c>
      <c r="BA1806" s="101">
        <f>_xll.qlInterestRateIndexFixingDate(Currency&amp;"ibor"&amp;Tenor,BB1806,Trigger)</f>
        <v>52023</v>
      </c>
      <c r="BB1806" s="101">
        <f>_xll.qlCalendarAdvance(Calendar,BB1805,AZ1806,"f",,Trigger)</f>
        <v>52027</v>
      </c>
      <c r="BC1806" s="101">
        <f>_xll.qlInterestRateIndexMaturity(Currency&amp;"ibor"&amp;Tenor,BB1806,Trigger)</f>
        <v>52210</v>
      </c>
      <c r="BD1806" s="246">
        <f>_xll.qlIndexFixing($AD$5,BA1806,TRUE,_xll.ohTrigger(Trigger,Trigger6M))</f>
        <v>1.7197927187947274E-2</v>
      </c>
      <c r="BE1806" s="246" t="e">
        <f>IFERROR(_xll.qlIndexFixing($BF$1,BA1806,,_xll.ohTrigger(Trigger,Trigger6M)),#N/A)</f>
        <v>#N/A</v>
      </c>
    </row>
    <row r="1807" spans="52:57" ht="11.25" customHeight="1" x14ac:dyDescent="0.25">
      <c r="AZ1807" s="102" t="s">
        <v>83</v>
      </c>
      <c r="BA1807" s="101">
        <f>_xll.qlInterestRateIndexFixingDate(Currency&amp;"ibor"&amp;Tenor,BB1807,Trigger)</f>
        <v>52030</v>
      </c>
      <c r="BB1807" s="101">
        <f>_xll.qlCalendarAdvance(Calendar,BB1806,AZ1807,"f",,Trigger)</f>
        <v>52034</v>
      </c>
      <c r="BC1807" s="101">
        <f>_xll.qlInterestRateIndexMaturity(Currency&amp;"ibor"&amp;Tenor,BB1807,Trigger)</f>
        <v>52217</v>
      </c>
      <c r="BD1807" s="246">
        <f>_xll.qlIndexFixing($AD$5,BA1807,TRUE,_xll.ohTrigger(Trigger,Trigger6M))</f>
        <v>1.7198077412652519E-2</v>
      </c>
      <c r="BE1807" s="246" t="e">
        <f>IFERROR(_xll.qlIndexFixing($BF$1,BA1807,,_xll.ohTrigger(Trigger,Trigger6M)),#N/A)</f>
        <v>#N/A</v>
      </c>
    </row>
    <row r="1808" spans="52:57" ht="11.25" customHeight="1" x14ac:dyDescent="0.25">
      <c r="AZ1808" s="102" t="s">
        <v>83</v>
      </c>
      <c r="BA1808" s="101">
        <f>_xll.qlInterestRateIndexFixingDate(Currency&amp;"ibor"&amp;Tenor,BB1808,Trigger)</f>
        <v>52037</v>
      </c>
      <c r="BB1808" s="101">
        <f>_xll.qlCalendarAdvance(Calendar,BB1807,AZ1808,"f",,Trigger)</f>
        <v>52041</v>
      </c>
      <c r="BC1808" s="101">
        <f>_xll.qlInterestRateIndexMaturity(Currency&amp;"ibor"&amp;Tenor,BB1808,Trigger)</f>
        <v>52224</v>
      </c>
      <c r="BD1808" s="246">
        <f>_xll.qlIndexFixing($AD$5,BA1808,TRUE,_xll.ohTrigger(Trigger,Trigger6M))</f>
        <v>1.7198226946244583E-2</v>
      </c>
      <c r="BE1808" s="246" t="e">
        <f>IFERROR(_xll.qlIndexFixing($BF$1,BA1808,,_xll.ohTrigger(Trigger,Trigger6M)),#N/A)</f>
        <v>#N/A</v>
      </c>
    </row>
    <row r="1809" spans="52:57" ht="11.25" customHeight="1" x14ac:dyDescent="0.25">
      <c r="AZ1809" s="102" t="s">
        <v>83</v>
      </c>
      <c r="BA1809" s="101">
        <f>_xll.qlInterestRateIndexFixingDate(Currency&amp;"ibor"&amp;Tenor,BB1809,Trigger)</f>
        <v>52044</v>
      </c>
      <c r="BB1809" s="101">
        <f>_xll.qlCalendarAdvance(Calendar,BB1808,AZ1809,"f",,Trigger)</f>
        <v>52048</v>
      </c>
      <c r="BC1809" s="101">
        <f>_xll.qlInterestRateIndexMaturity(Currency&amp;"ibor"&amp;Tenor,BB1809,Trigger)</f>
        <v>52233</v>
      </c>
      <c r="BD1809" s="246">
        <f>_xll.qlIndexFixing($AD$5,BA1809,TRUE,_xll.ohTrigger(Trigger,Trigger6M))</f>
        <v>1.719926825695537E-2</v>
      </c>
      <c r="BE1809" s="246" t="e">
        <f>IFERROR(_xll.qlIndexFixing($BF$1,BA1809,,_xll.ohTrigger(Trigger,Trigger6M)),#N/A)</f>
        <v>#N/A</v>
      </c>
    </row>
    <row r="1810" spans="52:57" ht="11.25" customHeight="1" x14ac:dyDescent="0.25">
      <c r="AZ1810" s="102" t="s">
        <v>83</v>
      </c>
      <c r="BA1810" s="101">
        <f>_xll.qlInterestRateIndexFixingDate(Currency&amp;"ibor"&amp;Tenor,BB1810,Trigger)</f>
        <v>52051</v>
      </c>
      <c r="BB1810" s="101">
        <f>_xll.qlCalendarAdvance(Calendar,BB1809,AZ1810,"f",,Trigger)</f>
        <v>52055</v>
      </c>
      <c r="BC1810" s="101">
        <f>_xll.qlInterestRateIndexMaturity(Currency&amp;"ibor"&amp;Tenor,BB1810,Trigger)</f>
        <v>52239</v>
      </c>
      <c r="BD1810" s="246">
        <f>_xll.qlIndexFixing($AD$5,BA1810,TRUE,_xll.ohTrigger(Trigger,Trigger6M))</f>
        <v>1.7198972762230098E-2</v>
      </c>
      <c r="BE1810" s="246" t="e">
        <f>IFERROR(_xll.qlIndexFixing($BF$1,BA1810,,_xll.ohTrigger(Trigger,Trigger6M)),#N/A)</f>
        <v>#N/A</v>
      </c>
    </row>
    <row r="1811" spans="52:57" ht="11.25" customHeight="1" x14ac:dyDescent="0.25">
      <c r="AZ1811" s="102" t="s">
        <v>83</v>
      </c>
      <c r="BA1811" s="101">
        <f>_xll.qlInterestRateIndexFixingDate(Currency&amp;"ibor"&amp;Tenor,BB1811,Trigger)</f>
        <v>52058</v>
      </c>
      <c r="BB1811" s="101">
        <f>_xll.qlCalendarAdvance(Calendar,BB1810,AZ1811,"f",,Trigger)</f>
        <v>52062</v>
      </c>
      <c r="BC1811" s="101">
        <f>_xll.qlInterestRateIndexMaturity(Currency&amp;"ibor"&amp;Tenor,BB1811,Trigger)</f>
        <v>52246</v>
      </c>
      <c r="BD1811" s="246">
        <f>_xll.qlIndexFixing($AD$5,BA1811,TRUE,_xll.ohTrigger(Trigger,Trigger6M))</f>
        <v>1.7199122869366819E-2</v>
      </c>
      <c r="BE1811" s="246" t="e">
        <f>IFERROR(_xll.qlIndexFixing($BF$1,BA1811,,_xll.ohTrigger(Trigger,Trigger6M)),#N/A)</f>
        <v>#N/A</v>
      </c>
    </row>
    <row r="1812" spans="52:57" ht="11.25" customHeight="1" x14ac:dyDescent="0.25">
      <c r="AZ1812" s="102" t="s">
        <v>83</v>
      </c>
      <c r="BA1812" s="101">
        <f>_xll.qlInterestRateIndexFixingDate(Currency&amp;"ibor"&amp;Tenor,BB1812,Trigger)</f>
        <v>52065</v>
      </c>
      <c r="BB1812" s="101">
        <f>_xll.qlCalendarAdvance(Calendar,BB1811,AZ1812,"f",,Trigger)</f>
        <v>52069</v>
      </c>
      <c r="BC1812" s="101">
        <f>_xll.qlInterestRateIndexMaturity(Currency&amp;"ibor"&amp;Tenor,BB1812,Trigger)</f>
        <v>52253</v>
      </c>
      <c r="BD1812" s="246">
        <f>_xll.qlIndexFixing($AD$5,BA1812,TRUE,_xll.ohTrigger(Trigger,Trigger6M))</f>
        <v>1.7199272289113395E-2</v>
      </c>
      <c r="BE1812" s="246" t="e">
        <f>IFERROR(_xll.qlIndexFixing($BF$1,BA1812,,_xll.ohTrigger(Trigger,Trigger6M)),#N/A)</f>
        <v>#N/A</v>
      </c>
    </row>
    <row r="1813" spans="52:57" ht="11.25" customHeight="1" x14ac:dyDescent="0.25">
      <c r="AZ1813" s="102" t="s">
        <v>83</v>
      </c>
      <c r="BA1813" s="101">
        <f>_xll.qlInterestRateIndexFixingDate(Currency&amp;"ibor"&amp;Tenor,BB1813,Trigger)</f>
        <v>52072</v>
      </c>
      <c r="BB1813" s="101">
        <f>_xll.qlCalendarAdvance(Calendar,BB1812,AZ1813,"f",,Trigger)</f>
        <v>52076</v>
      </c>
      <c r="BC1813" s="101">
        <f>_xll.qlInterestRateIndexMaturity(Currency&amp;"ibor"&amp;Tenor,BB1813,Trigger)</f>
        <v>52260</v>
      </c>
      <c r="BD1813" s="246">
        <f>_xll.qlIndexFixing($AD$5,BA1813,TRUE,_xll.ohTrigger(Trigger,Trigger6M))</f>
        <v>1.7199767142067227E-2</v>
      </c>
      <c r="BE1813" s="246" t="e">
        <f>IFERROR(_xll.qlIndexFixing($BF$1,BA1813,,_xll.ohTrigger(Trigger,Trigger6M)),#N/A)</f>
        <v>#N/A</v>
      </c>
    </row>
    <row r="1814" spans="52:57" ht="11.25" customHeight="1" x14ac:dyDescent="0.25">
      <c r="AZ1814" s="102" t="s">
        <v>83</v>
      </c>
      <c r="BA1814" s="101">
        <f>_xll.qlInterestRateIndexFixingDate(Currency&amp;"ibor"&amp;Tenor,BB1814,Trigger)</f>
        <v>52079</v>
      </c>
      <c r="BB1814" s="101">
        <f>_xll.qlCalendarAdvance(Calendar,BB1813,AZ1814,"f",,Trigger)</f>
        <v>52083</v>
      </c>
      <c r="BC1814" s="101">
        <f>_xll.qlInterestRateIndexMaturity(Currency&amp;"ibor"&amp;Tenor,BB1814,Trigger)</f>
        <v>52267</v>
      </c>
      <c r="BD1814" s="246">
        <f>_xll.qlIndexFixing($AD$5,BA1814,TRUE,_xll.ohTrigger(Trigger,Trigger6M))</f>
        <v>1.7200400345234519E-2</v>
      </c>
      <c r="BE1814" s="246" t="e">
        <f>IFERROR(_xll.qlIndexFixing($BF$1,BA1814,,_xll.ohTrigger(Trigger,Trigger6M)),#N/A)</f>
        <v>#N/A</v>
      </c>
    </row>
    <row r="1815" spans="52:57" ht="11.25" customHeight="1" x14ac:dyDescent="0.25">
      <c r="AZ1815" s="102" t="s">
        <v>83</v>
      </c>
      <c r="BA1815" s="101">
        <f>_xll.qlInterestRateIndexFixingDate(Currency&amp;"ibor"&amp;Tenor,BB1815,Trigger)</f>
        <v>52086</v>
      </c>
      <c r="BB1815" s="101">
        <f>_xll.qlCalendarAdvance(Calendar,BB1814,AZ1815,"f",,Trigger)</f>
        <v>52090</v>
      </c>
      <c r="BC1815" s="101">
        <f>_xll.qlInterestRateIndexMaturity(Currency&amp;"ibor"&amp;Tenor,BB1815,Trigger)</f>
        <v>52274</v>
      </c>
      <c r="BD1815" s="246">
        <f>_xll.qlIndexFixing($AD$5,BA1815,TRUE,_xll.ohTrigger(Trigger,Trigger6M))</f>
        <v>1.7201033548605558E-2</v>
      </c>
      <c r="BE1815" s="246" t="e">
        <f>IFERROR(_xll.qlIndexFixing($BF$1,BA1815,,_xll.ohTrigger(Trigger,Trigger6M)),#N/A)</f>
        <v>#N/A</v>
      </c>
    </row>
    <row r="1816" spans="52:57" ht="11.25" customHeight="1" x14ac:dyDescent="0.25">
      <c r="AZ1816" s="102" t="s">
        <v>83</v>
      </c>
      <c r="BA1816" s="101">
        <f>_xll.qlInterestRateIndexFixingDate(Currency&amp;"ibor"&amp;Tenor,BB1816,Trigger)</f>
        <v>52093</v>
      </c>
      <c r="BB1816" s="101">
        <f>_xll.qlCalendarAdvance(Calendar,BB1815,AZ1816,"f",,Trigger)</f>
        <v>52097</v>
      </c>
      <c r="BC1816" s="101">
        <f>_xll.qlInterestRateIndexMaturity(Currency&amp;"ibor"&amp;Tenor,BB1816,Trigger)</f>
        <v>52281</v>
      </c>
      <c r="BD1816" s="246">
        <f>_xll.qlIndexFixing($AD$5,BA1816,TRUE,_xll.ohTrigger(Trigger,Trigger6M))</f>
        <v>1.7201666752179046E-2</v>
      </c>
      <c r="BE1816" s="246" t="e">
        <f>IFERROR(_xll.qlIndexFixing($BF$1,BA1816,,_xll.ohTrigger(Trigger,Trigger6M)),#N/A)</f>
        <v>#N/A</v>
      </c>
    </row>
    <row r="1817" spans="52:57" ht="11.25" customHeight="1" x14ac:dyDescent="0.25">
      <c r="AZ1817" s="102" t="s">
        <v>83</v>
      </c>
      <c r="BA1817" s="101">
        <f>_xll.qlInterestRateIndexFixingDate(Currency&amp;"ibor"&amp;Tenor,BB1817,Trigger)</f>
        <v>52100</v>
      </c>
      <c r="BB1817" s="101">
        <f>_xll.qlCalendarAdvance(Calendar,BB1816,AZ1817,"f",,Trigger)</f>
        <v>52104</v>
      </c>
      <c r="BC1817" s="101">
        <f>_xll.qlInterestRateIndexMaturity(Currency&amp;"ibor"&amp;Tenor,BB1817,Trigger)</f>
        <v>52288</v>
      </c>
      <c r="BD1817" s="246">
        <f>_xll.qlIndexFixing($AD$5,BA1817,TRUE,_xll.ohTrigger(Trigger,Trigger6M))</f>
        <v>1.7202299955956284E-2</v>
      </c>
      <c r="BE1817" s="246" t="e">
        <f>IFERROR(_xll.qlIndexFixing($BF$1,BA1817,,_xll.ohTrigger(Trigger,Trigger6M)),#N/A)</f>
        <v>#N/A</v>
      </c>
    </row>
    <row r="1818" spans="52:57" ht="11.25" customHeight="1" x14ac:dyDescent="0.25">
      <c r="AZ1818" s="102" t="s">
        <v>83</v>
      </c>
      <c r="BA1818" s="101">
        <f>_xll.qlInterestRateIndexFixingDate(Currency&amp;"ibor"&amp;Tenor,BB1818,Trigger)</f>
        <v>52107</v>
      </c>
      <c r="BB1818" s="101">
        <f>_xll.qlCalendarAdvance(Calendar,BB1817,AZ1818,"f",,Trigger)</f>
        <v>52111</v>
      </c>
      <c r="BC1818" s="101">
        <f>_xll.qlInterestRateIndexMaturity(Currency&amp;"ibor"&amp;Tenor,BB1818,Trigger)</f>
        <v>52292</v>
      </c>
      <c r="BD1818" s="246">
        <f>_xll.qlIndexFixing($AD$5,BA1818,TRUE,_xll.ohTrigger(Trigger,Trigger6M))</f>
        <v>1.7201568062344345E-2</v>
      </c>
      <c r="BE1818" s="246" t="e">
        <f>IFERROR(_xll.qlIndexFixing($BF$1,BA1818,,_xll.ohTrigger(Trigger,Trigger6M)),#N/A)</f>
        <v>#N/A</v>
      </c>
    </row>
    <row r="1819" spans="52:57" ht="11.25" customHeight="1" x14ac:dyDescent="0.25">
      <c r="AZ1819" s="102" t="s">
        <v>83</v>
      </c>
      <c r="BA1819" s="101">
        <f>_xll.qlInterestRateIndexFixingDate(Currency&amp;"ibor"&amp;Tenor,BB1819,Trigger)</f>
        <v>52114</v>
      </c>
      <c r="BB1819" s="101">
        <f>_xll.qlCalendarAdvance(Calendar,BB1818,AZ1819,"f",,Trigger)</f>
        <v>52118</v>
      </c>
      <c r="BC1819" s="101">
        <f>_xll.qlInterestRateIndexMaturity(Currency&amp;"ibor"&amp;Tenor,BB1819,Trigger)</f>
        <v>52299</v>
      </c>
      <c r="BD1819" s="246">
        <f>_xll.qlIndexFixing($AD$5,BA1819,TRUE,_xll.ohTrigger(Trigger,Trigger6M))</f>
        <v>1.7202201176111723E-2</v>
      </c>
      <c r="BE1819" s="246" t="e">
        <f>IFERROR(_xll.qlIndexFixing($BF$1,BA1819,,_xll.ohTrigger(Trigger,Trigger6M)),#N/A)</f>
        <v>#N/A</v>
      </c>
    </row>
    <row r="1820" spans="52:57" ht="11.25" customHeight="1" x14ac:dyDescent="0.25">
      <c r="AZ1820" s="102" t="s">
        <v>83</v>
      </c>
      <c r="BA1820" s="101">
        <f>_xll.qlInterestRateIndexFixingDate(Currency&amp;"ibor"&amp;Tenor,BB1820,Trigger)</f>
        <v>52121</v>
      </c>
      <c r="BB1820" s="101">
        <f>_xll.qlCalendarAdvance(Calendar,BB1819,AZ1820,"f",,Trigger)</f>
        <v>52125</v>
      </c>
      <c r="BC1820" s="101">
        <f>_xll.qlInterestRateIndexMaturity(Currency&amp;"ibor"&amp;Tenor,BB1820,Trigger)</f>
        <v>52306</v>
      </c>
      <c r="BD1820" s="246">
        <f>_xll.qlIndexFixing($AD$5,BA1820,TRUE,_xll.ohTrigger(Trigger,Trigger6M))</f>
        <v>1.7202834290079162E-2</v>
      </c>
      <c r="BE1820" s="246" t="e">
        <f>IFERROR(_xll.qlIndexFixing($BF$1,BA1820,,_xll.ohTrigger(Trigger,Trigger6M)),#N/A)</f>
        <v>#N/A</v>
      </c>
    </row>
    <row r="1821" spans="52:57" ht="11.25" customHeight="1" x14ac:dyDescent="0.25">
      <c r="AZ1821" s="102" t="s">
        <v>83</v>
      </c>
      <c r="BA1821" s="101">
        <f>_xll.qlInterestRateIndexFixingDate(Currency&amp;"ibor"&amp;Tenor,BB1821,Trigger)</f>
        <v>52128</v>
      </c>
      <c r="BB1821" s="101">
        <f>_xll.qlCalendarAdvance(Calendar,BB1820,AZ1821,"f",,Trigger)</f>
        <v>52132</v>
      </c>
      <c r="BC1821" s="101">
        <f>_xll.qlInterestRateIndexMaturity(Currency&amp;"ibor"&amp;Tenor,BB1821,Trigger)</f>
        <v>52313</v>
      </c>
      <c r="BD1821" s="246">
        <f>_xll.qlIndexFixing($AD$5,BA1821,TRUE,_xll.ohTrigger(Trigger,Trigger6M))</f>
        <v>1.7203467404245779E-2</v>
      </c>
      <c r="BE1821" s="246" t="e">
        <f>IFERROR(_xll.qlIndexFixing($BF$1,BA1821,,_xll.ohTrigger(Trigger,Trigger6M)),#N/A)</f>
        <v>#N/A</v>
      </c>
    </row>
    <row r="1822" spans="52:57" ht="11.25" customHeight="1" x14ac:dyDescent="0.25">
      <c r="AZ1822" s="102" t="s">
        <v>83</v>
      </c>
      <c r="BA1822" s="101">
        <f>_xll.qlInterestRateIndexFixingDate(Currency&amp;"ibor"&amp;Tenor,BB1822,Trigger)</f>
        <v>52135</v>
      </c>
      <c r="BB1822" s="101">
        <f>_xll.qlCalendarAdvance(Calendar,BB1821,AZ1822,"f",,Trigger)</f>
        <v>52139</v>
      </c>
      <c r="BC1822" s="101">
        <f>_xll.qlInterestRateIndexMaturity(Currency&amp;"ibor"&amp;Tenor,BB1822,Trigger)</f>
        <v>52321</v>
      </c>
      <c r="BD1822" s="246">
        <f>_xll.qlIndexFixing($AD$5,BA1822,TRUE,_xll.ohTrigger(Trigger,Trigger6M))</f>
        <v>1.7204555654386281E-2</v>
      </c>
      <c r="BE1822" s="246" t="e">
        <f>IFERROR(_xll.qlIndexFixing($BF$1,BA1822,,_xll.ohTrigger(Trigger,Trigger6M)),#N/A)</f>
        <v>#N/A</v>
      </c>
    </row>
    <row r="1823" spans="52:57" ht="11.25" customHeight="1" x14ac:dyDescent="0.25">
      <c r="AZ1823" s="102" t="s">
        <v>83</v>
      </c>
      <c r="BA1823" s="101">
        <f>_xll.qlInterestRateIndexFixingDate(Currency&amp;"ibor"&amp;Tenor,BB1823,Trigger)</f>
        <v>52142</v>
      </c>
      <c r="BB1823" s="101">
        <f>_xll.qlCalendarAdvance(Calendar,BB1822,AZ1823,"f",,Trigger)</f>
        <v>52146</v>
      </c>
      <c r="BC1823" s="101">
        <f>_xll.qlInterestRateIndexMaturity(Currency&amp;"ibor"&amp;Tenor,BB1823,Trigger)</f>
        <v>52328</v>
      </c>
      <c r="BD1823" s="246">
        <f>_xll.qlIndexFixing($AD$5,BA1823,TRUE,_xll.ohTrigger(Trigger,Trigger6M))</f>
        <v>1.720518879909437E-2</v>
      </c>
      <c r="BE1823" s="246" t="e">
        <f>IFERROR(_xll.qlIndexFixing($BF$1,BA1823,,_xll.ohTrigger(Trigger,Trigger6M)),#N/A)</f>
        <v>#N/A</v>
      </c>
    </row>
    <row r="1824" spans="52:57" ht="11.25" customHeight="1" x14ac:dyDescent="0.25">
      <c r="AZ1824" s="102" t="s">
        <v>83</v>
      </c>
      <c r="BA1824" s="101">
        <f>_xll.qlInterestRateIndexFixingDate(Currency&amp;"ibor"&amp;Tenor,BB1824,Trigger)</f>
        <v>52149</v>
      </c>
      <c r="BB1824" s="101">
        <f>_xll.qlCalendarAdvance(Calendar,BB1823,AZ1824,"f",,Trigger)</f>
        <v>52153</v>
      </c>
      <c r="BC1824" s="101">
        <f>_xll.qlInterestRateIndexMaturity(Currency&amp;"ibor"&amp;Tenor,BB1824,Trigger)</f>
        <v>52335</v>
      </c>
      <c r="BD1824" s="246">
        <f>_xll.qlIndexFixing($AD$5,BA1824,TRUE,_xll.ohTrigger(Trigger,Trigger6M))</f>
        <v>1.7205821944003621E-2</v>
      </c>
      <c r="BE1824" s="246" t="e">
        <f>IFERROR(_xll.qlIndexFixing($BF$1,BA1824,,_xll.ohTrigger(Trigger,Trigger6M)),#N/A)</f>
        <v>#N/A</v>
      </c>
    </row>
    <row r="1825" spans="52:57" ht="11.25" customHeight="1" x14ac:dyDescent="0.25">
      <c r="AZ1825" s="102" t="s">
        <v>83</v>
      </c>
      <c r="BA1825" s="101">
        <f>_xll.qlInterestRateIndexFixingDate(Currency&amp;"ibor"&amp;Tenor,BB1825,Trigger)</f>
        <v>52156</v>
      </c>
      <c r="BB1825" s="101">
        <f>_xll.qlCalendarAdvance(Calendar,BB1824,AZ1825,"f",,Trigger)</f>
        <v>52160</v>
      </c>
      <c r="BC1825" s="101">
        <f>_xll.qlInterestRateIndexMaturity(Currency&amp;"ibor"&amp;Tenor,BB1825,Trigger)</f>
        <v>52342</v>
      </c>
      <c r="BD1825" s="246">
        <f>_xll.qlIndexFixing($AD$5,BA1825,TRUE,_xll.ohTrigger(Trigger,Trigger6M))</f>
        <v>1.7206455089113146E-2</v>
      </c>
      <c r="BE1825" s="246" t="e">
        <f>IFERROR(_xll.qlIndexFixing($BF$1,BA1825,,_xll.ohTrigger(Trigger,Trigger6M)),#N/A)</f>
        <v>#N/A</v>
      </c>
    </row>
    <row r="1826" spans="52:57" ht="11.25" customHeight="1" x14ac:dyDescent="0.25">
      <c r="AZ1826" s="102" t="s">
        <v>83</v>
      </c>
      <c r="BA1826" s="101">
        <f>_xll.qlInterestRateIndexFixingDate(Currency&amp;"ibor"&amp;Tenor,BB1826,Trigger)</f>
        <v>52163</v>
      </c>
      <c r="BB1826" s="101">
        <f>_xll.qlCalendarAdvance(Calendar,BB1825,AZ1826,"f",,Trigger)</f>
        <v>52167</v>
      </c>
      <c r="BC1826" s="101">
        <f>_xll.qlInterestRateIndexMaturity(Currency&amp;"ibor"&amp;Tenor,BB1826,Trigger)</f>
        <v>52349</v>
      </c>
      <c r="BD1826" s="246">
        <f>_xll.qlIndexFixing($AD$5,BA1826,TRUE,_xll.ohTrigger(Trigger,Trigger6M))</f>
        <v>1.7207088234424274E-2</v>
      </c>
      <c r="BE1826" s="246" t="e">
        <f>IFERROR(_xll.qlIndexFixing($BF$1,BA1826,,_xll.ohTrigger(Trigger,Trigger6M)),#N/A)</f>
        <v>#N/A</v>
      </c>
    </row>
    <row r="1827" spans="52:57" ht="11.25" customHeight="1" x14ac:dyDescent="0.25">
      <c r="AZ1827" s="102" t="s">
        <v>83</v>
      </c>
      <c r="BA1827" s="101">
        <f>_xll.qlInterestRateIndexFixingDate(Currency&amp;"ibor"&amp;Tenor,BB1827,Trigger)</f>
        <v>52170</v>
      </c>
      <c r="BB1827" s="101">
        <f>_xll.qlCalendarAdvance(Calendar,BB1826,AZ1827,"f",,Trigger)</f>
        <v>52174</v>
      </c>
      <c r="BC1827" s="101">
        <f>_xll.qlInterestRateIndexMaturity(Currency&amp;"ibor"&amp;Tenor,BB1827,Trigger)</f>
        <v>52355</v>
      </c>
      <c r="BD1827" s="246">
        <f>_xll.qlIndexFixing($AD$5,BA1827,TRUE,_xll.ohTrigger(Trigger,Trigger6M))</f>
        <v>1.7207266093443231E-2</v>
      </c>
      <c r="BE1827" s="246" t="e">
        <f>IFERROR(_xll.qlIndexFixing($BF$1,BA1827,,_xll.ohTrigger(Trigger,Trigger6M)),#N/A)</f>
        <v>#N/A</v>
      </c>
    </row>
    <row r="1828" spans="52:57" ht="11.25" customHeight="1" x14ac:dyDescent="0.25">
      <c r="AZ1828" s="102" t="s">
        <v>83</v>
      </c>
      <c r="BA1828" s="101">
        <f>_xll.qlInterestRateIndexFixingDate(Currency&amp;"ibor"&amp;Tenor,BB1828,Trigger)</f>
        <v>52177</v>
      </c>
      <c r="BB1828" s="101">
        <f>_xll.qlCalendarAdvance(Calendar,BB1827,AZ1828,"f",,Trigger)</f>
        <v>52181</v>
      </c>
      <c r="BC1828" s="101">
        <f>_xll.qlInterestRateIndexMaturity(Currency&amp;"ibor"&amp;Tenor,BB1828,Trigger)</f>
        <v>52362</v>
      </c>
      <c r="BD1828" s="246">
        <f>_xll.qlIndexFixing($AD$5,BA1828,TRUE,_xll.ohTrigger(Trigger,Trigger6M))</f>
        <v>1.7207899209008951E-2</v>
      </c>
      <c r="BE1828" s="246" t="e">
        <f>IFERROR(_xll.qlIndexFixing($BF$1,BA1828,,_xll.ohTrigger(Trigger,Trigger6M)),#N/A)</f>
        <v>#N/A</v>
      </c>
    </row>
    <row r="1829" spans="52:57" ht="11.25" customHeight="1" x14ac:dyDescent="0.25">
      <c r="AZ1829" s="102" t="s">
        <v>83</v>
      </c>
      <c r="BA1829" s="101">
        <f>_xll.qlInterestRateIndexFixingDate(Currency&amp;"ibor"&amp;Tenor,BB1829,Trigger)</f>
        <v>52184</v>
      </c>
      <c r="BB1829" s="101">
        <f>_xll.qlCalendarAdvance(Calendar,BB1828,AZ1829,"f",,Trigger)</f>
        <v>52188</v>
      </c>
      <c r="BC1829" s="101">
        <f>_xll.qlInterestRateIndexMaturity(Currency&amp;"ibor"&amp;Tenor,BB1829,Trigger)</f>
        <v>52369</v>
      </c>
      <c r="BD1829" s="246">
        <f>_xll.qlIndexFixing($AD$5,BA1829,TRUE,_xll.ohTrigger(Trigger,Trigger6M))</f>
        <v>1.7208532324773849E-2</v>
      </c>
      <c r="BE1829" s="246" t="e">
        <f>IFERROR(_xll.qlIndexFixing($BF$1,BA1829,,_xll.ohTrigger(Trigger,Trigger6M)),#N/A)</f>
        <v>#N/A</v>
      </c>
    </row>
    <row r="1830" spans="52:57" ht="11.25" customHeight="1" x14ac:dyDescent="0.25">
      <c r="AZ1830" s="102" t="s">
        <v>83</v>
      </c>
      <c r="BA1830" s="101">
        <f>_xll.qlInterestRateIndexFixingDate(Currency&amp;"ibor"&amp;Tenor,BB1830,Trigger)</f>
        <v>52191</v>
      </c>
      <c r="BB1830" s="101">
        <f>_xll.qlCalendarAdvance(Calendar,BB1829,AZ1830,"f",,Trigger)</f>
        <v>52195</v>
      </c>
      <c r="BC1830" s="101">
        <f>_xll.qlInterestRateIndexMaturity(Currency&amp;"ibor"&amp;Tenor,BB1830,Trigger)</f>
        <v>52376</v>
      </c>
      <c r="BD1830" s="246">
        <f>_xll.qlIndexFixing($AD$5,BA1830,TRUE,_xll.ohTrigger(Trigger,Trigger6M))</f>
        <v>1.7209165440739249E-2</v>
      </c>
      <c r="BE1830" s="246" t="e">
        <f>IFERROR(_xll.qlIndexFixing($BF$1,BA1830,,_xll.ohTrigger(Trigger,Trigger6M)),#N/A)</f>
        <v>#N/A</v>
      </c>
    </row>
    <row r="1831" spans="52:57" ht="11.25" customHeight="1" x14ac:dyDescent="0.25">
      <c r="AZ1831" s="102" t="s">
        <v>83</v>
      </c>
      <c r="BA1831" s="101">
        <f>_xll.qlInterestRateIndexFixingDate(Currency&amp;"ibor"&amp;Tenor,BB1831,Trigger)</f>
        <v>52198</v>
      </c>
      <c r="BB1831" s="101">
        <f>_xll.qlCalendarAdvance(Calendar,BB1830,AZ1831,"f",,Trigger)</f>
        <v>52202</v>
      </c>
      <c r="BC1831" s="101">
        <f>_xll.qlInterestRateIndexMaturity(Currency&amp;"ibor"&amp;Tenor,BB1831,Trigger)</f>
        <v>52384</v>
      </c>
      <c r="BD1831" s="246">
        <f>_xll.qlIndexFixing($AD$5,BA1831,TRUE,_xll.ohTrigger(Trigger,Trigger6M))</f>
        <v>1.7210253963991552E-2</v>
      </c>
      <c r="BE1831" s="246" t="e">
        <f>IFERROR(_xll.qlIndexFixing($BF$1,BA1831,,_xll.ohTrigger(Trigger,Trigger6M)),#N/A)</f>
        <v>#N/A</v>
      </c>
    </row>
    <row r="1832" spans="52:57" ht="11.25" customHeight="1" x14ac:dyDescent="0.25">
      <c r="AZ1832" s="102" t="s">
        <v>83</v>
      </c>
      <c r="BA1832" s="101">
        <f>_xll.qlInterestRateIndexFixingDate(Currency&amp;"ibor"&amp;Tenor,BB1832,Trigger)</f>
        <v>52205</v>
      </c>
      <c r="BB1832" s="101">
        <f>_xll.qlCalendarAdvance(Calendar,BB1831,AZ1832,"f",,Trigger)</f>
        <v>52209</v>
      </c>
      <c r="BC1832" s="101">
        <f>_xll.qlInterestRateIndexMaturity(Currency&amp;"ibor"&amp;Tenor,BB1832,Trigger)</f>
        <v>52391</v>
      </c>
      <c r="BD1832" s="246">
        <f>_xll.qlIndexFixing($AD$5,BA1832,TRUE,_xll.ohTrigger(Trigger,Trigger6M))</f>
        <v>1.7210887110507868E-2</v>
      </c>
      <c r="BE1832" s="246" t="e">
        <f>IFERROR(_xll.qlIndexFixing($BF$1,BA1832,,_xll.ohTrigger(Trigger,Trigger6M)),#N/A)</f>
        <v>#N/A</v>
      </c>
    </row>
    <row r="1833" spans="52:57" ht="11.25" customHeight="1" x14ac:dyDescent="0.25">
      <c r="AZ1833" s="102" t="s">
        <v>83</v>
      </c>
      <c r="BA1833" s="101">
        <f>_xll.qlInterestRateIndexFixingDate(Currency&amp;"ibor"&amp;Tenor,BB1833,Trigger)</f>
        <v>52212</v>
      </c>
      <c r="BB1833" s="101">
        <f>_xll.qlCalendarAdvance(Calendar,BB1832,AZ1833,"f",,Trigger)</f>
        <v>52216</v>
      </c>
      <c r="BC1833" s="101">
        <f>_xll.qlInterestRateIndexMaturity(Currency&amp;"ibor"&amp;Tenor,BB1833,Trigger)</f>
        <v>52398</v>
      </c>
      <c r="BD1833" s="246">
        <f>_xll.qlIndexFixing($AD$5,BA1833,TRUE,_xll.ohTrigger(Trigger,Trigger6M))</f>
        <v>1.7211520257225339E-2</v>
      </c>
      <c r="BE1833" s="246" t="e">
        <f>IFERROR(_xll.qlIndexFixing($BF$1,BA1833,,_xll.ohTrigger(Trigger,Trigger6M)),#N/A)</f>
        <v>#N/A</v>
      </c>
    </row>
    <row r="1834" spans="52:57" ht="11.25" customHeight="1" x14ac:dyDescent="0.25">
      <c r="AZ1834" s="102" t="s">
        <v>83</v>
      </c>
      <c r="BA1834" s="101">
        <f>_xll.qlInterestRateIndexFixingDate(Currency&amp;"ibor"&amp;Tenor,BB1834,Trigger)</f>
        <v>52219</v>
      </c>
      <c r="BB1834" s="101">
        <f>_xll.qlCalendarAdvance(Calendar,BB1833,AZ1834,"f",,Trigger)</f>
        <v>52223</v>
      </c>
      <c r="BC1834" s="101">
        <f>_xll.qlInterestRateIndexMaturity(Currency&amp;"ibor"&amp;Tenor,BB1834,Trigger)</f>
        <v>52405</v>
      </c>
      <c r="BD1834" s="246">
        <f>_xll.qlIndexFixing($AD$5,BA1834,TRUE,_xll.ohTrigger(Trigger,Trigger6M))</f>
        <v>1.7212153404143091E-2</v>
      </c>
      <c r="BE1834" s="246" t="e">
        <f>IFERROR(_xll.qlIndexFixing($BF$1,BA1834,,_xll.ohTrigger(Trigger,Trigger6M)),#N/A)</f>
        <v>#N/A</v>
      </c>
    </row>
    <row r="1835" spans="52:57" ht="11.25" customHeight="1" x14ac:dyDescent="0.25">
      <c r="AZ1835" s="102" t="s">
        <v>83</v>
      </c>
      <c r="BA1835" s="101">
        <f>_xll.qlInterestRateIndexFixingDate(Currency&amp;"ibor"&amp;Tenor,BB1835,Trigger)</f>
        <v>52224</v>
      </c>
      <c r="BB1835" s="101">
        <f>_xll.qlCalendarAdvance(Calendar,BB1834,AZ1835,"f",,Trigger)</f>
        <v>52230</v>
      </c>
      <c r="BC1835" s="101">
        <f>_xll.qlInterestRateIndexMaturity(Currency&amp;"ibor"&amp;Tenor,BB1835,Trigger)</f>
        <v>52412</v>
      </c>
      <c r="BD1835" s="246">
        <f>_xll.qlIndexFixing($AD$5,BA1835,TRUE,_xll.ohTrigger(Trigger,Trigger6M))</f>
        <v>1.7212786551262439E-2</v>
      </c>
      <c r="BE1835" s="246" t="e">
        <f>IFERROR(_xll.qlIndexFixing($BF$1,BA1835,,_xll.ohTrigger(Trigger,Trigger6M)),#N/A)</f>
        <v>#N/A</v>
      </c>
    </row>
    <row r="1836" spans="52:57" ht="11.25" customHeight="1" x14ac:dyDescent="0.25">
      <c r="AZ1836" s="102" t="s">
        <v>83</v>
      </c>
      <c r="BA1836" s="101">
        <f>_xll.qlInterestRateIndexFixingDate(Currency&amp;"ibor"&amp;Tenor,BB1836,Trigger)</f>
        <v>52233</v>
      </c>
      <c r="BB1836" s="101">
        <f>_xll.qlCalendarAdvance(Calendar,BB1835,AZ1836,"f",,Trigger)</f>
        <v>52237</v>
      </c>
      <c r="BC1836" s="101">
        <f>_xll.qlInterestRateIndexMaturity(Currency&amp;"ibor"&amp;Tenor,BB1836,Trigger)</f>
        <v>52418</v>
      </c>
      <c r="BD1836" s="246">
        <f>_xll.qlIndexFixing($AD$5,BA1836,TRUE,_xll.ohTrigger(Trigger,Trigger6M))</f>
        <v>1.7212964140725862E-2</v>
      </c>
      <c r="BE1836" s="246" t="e">
        <f>IFERROR(_xll.qlIndexFixing($BF$1,BA1836,,_xll.ohTrigger(Trigger,Trigger6M)),#N/A)</f>
        <v>#N/A</v>
      </c>
    </row>
    <row r="1837" spans="52:57" ht="11.25" customHeight="1" x14ac:dyDescent="0.25">
      <c r="AZ1837" s="102" t="s">
        <v>83</v>
      </c>
      <c r="BA1837" s="101">
        <f>_xll.qlInterestRateIndexFixingDate(Currency&amp;"ibor"&amp;Tenor,BB1837,Trigger)</f>
        <v>52240</v>
      </c>
      <c r="BB1837" s="101">
        <f>_xll.qlCalendarAdvance(Calendar,BB1836,AZ1837,"f",,Trigger)</f>
        <v>52244</v>
      </c>
      <c r="BC1837" s="101">
        <f>_xll.qlInterestRateIndexMaturity(Currency&amp;"ibor"&amp;Tenor,BB1837,Trigger)</f>
        <v>52425</v>
      </c>
      <c r="BD1837" s="246">
        <f>_xll.qlIndexFixing($AD$5,BA1837,TRUE,_xll.ohTrigger(Trigger,Trigger6M))</f>
        <v>1.7213597258089481E-2</v>
      </c>
      <c r="BE1837" s="246" t="e">
        <f>IFERROR(_xll.qlIndexFixing($BF$1,BA1837,,_xll.ohTrigger(Trigger,Trigger6M)),#N/A)</f>
        <v>#N/A</v>
      </c>
    </row>
    <row r="1838" spans="52:57" ht="11.25" customHeight="1" x14ac:dyDescent="0.25">
      <c r="AZ1838" s="102" t="s">
        <v>83</v>
      </c>
      <c r="BA1838" s="101">
        <f>_xll.qlInterestRateIndexFixingDate(Currency&amp;"ibor"&amp;Tenor,BB1838,Trigger)</f>
        <v>52247</v>
      </c>
      <c r="BB1838" s="101">
        <f>_xll.qlCalendarAdvance(Calendar,BB1837,AZ1838,"f",,Trigger)</f>
        <v>52251</v>
      </c>
      <c r="BC1838" s="101">
        <f>_xll.qlInterestRateIndexMaturity(Currency&amp;"ibor"&amp;Tenor,BB1838,Trigger)</f>
        <v>52432</v>
      </c>
      <c r="BD1838" s="246">
        <f>_xll.qlIndexFixing($AD$5,BA1838,TRUE,_xll.ohTrigger(Trigger,Trigger6M))</f>
        <v>1.7214230375653599E-2</v>
      </c>
      <c r="BE1838" s="246" t="e">
        <f>IFERROR(_xll.qlIndexFixing($BF$1,BA1838,,_xll.ohTrigger(Trigger,Trigger6M)),#N/A)</f>
        <v>#N/A</v>
      </c>
    </row>
    <row r="1839" spans="52:57" ht="11.25" customHeight="1" x14ac:dyDescent="0.25">
      <c r="AZ1839" s="102" t="s">
        <v>83</v>
      </c>
      <c r="BA1839" s="101">
        <f>_xll.qlInterestRateIndexFixingDate(Currency&amp;"ibor"&amp;Tenor,BB1839,Trigger)</f>
        <v>52254</v>
      </c>
      <c r="BB1839" s="101">
        <f>_xll.qlCalendarAdvance(Calendar,BB1838,AZ1839,"f",,Trigger)</f>
        <v>52258</v>
      </c>
      <c r="BC1839" s="101">
        <f>_xll.qlInterestRateIndexMaturity(Currency&amp;"ibor"&amp;Tenor,BB1839,Trigger)</f>
        <v>52439</v>
      </c>
      <c r="BD1839" s="246">
        <f>_xll.qlIndexFixing($AD$5,BA1839,TRUE,_xll.ohTrigger(Trigger,Trigger6M))</f>
        <v>1.7215306626033908E-2</v>
      </c>
      <c r="BE1839" s="246" t="e">
        <f>IFERROR(_xll.qlIndexFixing($BF$1,BA1839,,_xll.ohTrigger(Trigger,Trigger6M)),#N/A)</f>
        <v>#N/A</v>
      </c>
    </row>
    <row r="1840" spans="52:57" ht="11.25" customHeight="1" x14ac:dyDescent="0.25">
      <c r="AZ1840" s="102" t="s">
        <v>83</v>
      </c>
      <c r="BA1840" s="101">
        <f>_xll.qlInterestRateIndexFixingDate(Currency&amp;"ibor"&amp;Tenor,BB1840,Trigger)</f>
        <v>52261</v>
      </c>
      <c r="BB1840" s="101">
        <f>_xll.qlCalendarAdvance(Calendar,BB1839,AZ1840,"f",,Trigger)</f>
        <v>52265</v>
      </c>
      <c r="BC1840" s="101">
        <f>_xll.qlInterestRateIndexMaturity(Currency&amp;"ibor"&amp;Tenor,BB1840,Trigger)</f>
        <v>52446</v>
      </c>
      <c r="BD1840" s="246">
        <f>_xll.qlIndexFixing($AD$5,BA1840,TRUE,_xll.ohTrigger(Trigger,Trigger6M))</f>
        <v>1.7216974731483922E-2</v>
      </c>
      <c r="BE1840" s="246" t="e">
        <f>IFERROR(_xll.qlIndexFixing($BF$1,BA1840,,_xll.ohTrigger(Trigger,Trigger6M)),#N/A)</f>
        <v>#N/A</v>
      </c>
    </row>
    <row r="1841" spans="52:57" ht="11.25" customHeight="1" x14ac:dyDescent="0.25">
      <c r="AZ1841" s="102" t="s">
        <v>83</v>
      </c>
      <c r="BA1841" s="101">
        <f>_xll.qlInterestRateIndexFixingDate(Currency&amp;"ibor"&amp;Tenor,BB1841,Trigger)</f>
        <v>52268</v>
      </c>
      <c r="BB1841" s="101">
        <f>_xll.qlCalendarAdvance(Calendar,BB1840,AZ1841,"f",,Trigger)</f>
        <v>52272</v>
      </c>
      <c r="BC1841" s="101">
        <f>_xll.qlInterestRateIndexMaturity(Currency&amp;"ibor"&amp;Tenor,BB1841,Trigger)</f>
        <v>52453</v>
      </c>
      <c r="BD1841" s="246">
        <f>_xll.qlIndexFixing($AD$5,BA1841,TRUE,_xll.ohTrigger(Trigger,Trigger6M))</f>
        <v>1.7218644253067444E-2</v>
      </c>
      <c r="BE1841" s="246" t="e">
        <f>IFERROR(_xll.qlIndexFixing($BF$1,BA1841,,_xll.ohTrigger(Trigger,Trigger6M)),#N/A)</f>
        <v>#N/A</v>
      </c>
    </row>
    <row r="1842" spans="52:57" ht="11.25" customHeight="1" x14ac:dyDescent="0.25">
      <c r="AZ1842" s="102" t="s">
        <v>83</v>
      </c>
      <c r="BA1842" s="101">
        <f>_xll.qlInterestRateIndexFixingDate(Currency&amp;"ibor"&amp;Tenor,BB1842,Trigger)</f>
        <v>52275</v>
      </c>
      <c r="BB1842" s="101">
        <f>_xll.qlCalendarAdvance(Calendar,BB1841,AZ1842,"f",,Trigger)</f>
        <v>52279</v>
      </c>
      <c r="BC1842" s="101">
        <f>_xll.qlInterestRateIndexMaturity(Currency&amp;"ibor"&amp;Tenor,BB1842,Trigger)</f>
        <v>52460</v>
      </c>
      <c r="BD1842" s="246">
        <f>_xll.qlIndexFixing($AD$5,BA1842,TRUE,_xll.ohTrigger(Trigger,Trigger6M))</f>
        <v>1.7220315190788892E-2</v>
      </c>
      <c r="BE1842" s="246" t="e">
        <f>IFERROR(_xll.qlIndexFixing($BF$1,BA1842,,_xll.ohTrigger(Trigger,Trigger6M)),#N/A)</f>
        <v>#N/A</v>
      </c>
    </row>
    <row r="1843" spans="52:57" ht="11.25" customHeight="1" x14ac:dyDescent="0.25">
      <c r="AZ1843" s="102" t="s">
        <v>83</v>
      </c>
      <c r="BA1843" s="101">
        <f>_xll.qlInterestRateIndexFixingDate(Currency&amp;"ibor"&amp;Tenor,BB1843,Trigger)</f>
        <v>52282</v>
      </c>
      <c r="BB1843" s="101">
        <f>_xll.qlCalendarAdvance(Calendar,BB1842,AZ1843,"f",,Trigger)</f>
        <v>52286</v>
      </c>
      <c r="BC1843" s="101">
        <f>_xll.qlInterestRateIndexMaturity(Currency&amp;"ibor"&amp;Tenor,BB1843,Trigger)</f>
        <v>52467</v>
      </c>
      <c r="BD1843" s="246">
        <f>_xll.qlIndexFixing($AD$5,BA1843,TRUE,_xll.ohTrigger(Trigger,Trigger6M))</f>
        <v>1.7221987544650912E-2</v>
      </c>
      <c r="BE1843" s="246" t="e">
        <f>IFERROR(_xll.qlIndexFixing($BF$1,BA1843,,_xll.ohTrigger(Trigger,Trigger6M)),#N/A)</f>
        <v>#N/A</v>
      </c>
    </row>
    <row r="1844" spans="52:57" ht="11.25" customHeight="1" x14ac:dyDescent="0.25">
      <c r="AZ1844" s="102" t="s">
        <v>83</v>
      </c>
      <c r="BA1844" s="101">
        <f>_xll.qlInterestRateIndexFixingDate(Currency&amp;"ibor"&amp;Tenor,BB1844,Trigger)</f>
        <v>52289</v>
      </c>
      <c r="BB1844" s="101">
        <f>_xll.qlCalendarAdvance(Calendar,BB1843,AZ1844,"f",,Trigger)</f>
        <v>52293</v>
      </c>
      <c r="BC1844" s="101">
        <f>_xll.qlInterestRateIndexMaturity(Currency&amp;"ibor"&amp;Tenor,BB1844,Trigger)</f>
        <v>52477</v>
      </c>
      <c r="BD1844" s="246">
        <f>_xll.qlIndexFixing($AD$5,BA1844,TRUE,_xll.ohTrigger(Trigger,Trigger6M))</f>
        <v>1.7225376936407633E-2</v>
      </c>
      <c r="BE1844" s="246" t="e">
        <f>IFERROR(_xll.qlIndexFixing($BF$1,BA1844,,_xll.ohTrigger(Trigger,Trigger6M)),#N/A)</f>
        <v>#N/A</v>
      </c>
    </row>
    <row r="1845" spans="52:57" ht="11.25" customHeight="1" x14ac:dyDescent="0.25">
      <c r="AZ1845" s="102" t="s">
        <v>83</v>
      </c>
      <c r="BA1845" s="101">
        <f>_xll.qlInterestRateIndexFixingDate(Currency&amp;"ibor"&amp;Tenor,BB1845,Trigger)</f>
        <v>52296</v>
      </c>
      <c r="BB1845" s="101">
        <f>_xll.qlCalendarAdvance(Calendar,BB1844,AZ1845,"f",,Trigger)</f>
        <v>52300</v>
      </c>
      <c r="BC1845" s="101">
        <f>_xll.qlInterestRateIndexMaturity(Currency&amp;"ibor"&amp;Tenor,BB1845,Trigger)</f>
        <v>52484</v>
      </c>
      <c r="BD1845" s="246">
        <f>_xll.qlIndexFixing($AD$5,BA1845,TRUE,_xll.ohTrigger(Trigger,Trigger6M))</f>
        <v>1.7227035966294577E-2</v>
      </c>
      <c r="BE1845" s="246" t="e">
        <f>IFERROR(_xll.qlIndexFixing($BF$1,BA1845,,_xll.ohTrigger(Trigger,Trigger6M)),#N/A)</f>
        <v>#N/A</v>
      </c>
    </row>
    <row r="1846" spans="52:57" ht="11.25" customHeight="1" x14ac:dyDescent="0.25">
      <c r="AZ1846" s="102" t="s">
        <v>83</v>
      </c>
      <c r="BA1846" s="101">
        <f>_xll.qlInterestRateIndexFixingDate(Currency&amp;"ibor"&amp;Tenor,BB1846,Trigger)</f>
        <v>52303</v>
      </c>
      <c r="BB1846" s="101">
        <f>_xll.qlCalendarAdvance(Calendar,BB1845,AZ1846,"f",,Trigger)</f>
        <v>52307</v>
      </c>
      <c r="BC1846" s="101">
        <f>_xll.qlInterestRateIndexMaturity(Currency&amp;"ibor"&amp;Tenor,BB1846,Trigger)</f>
        <v>52491</v>
      </c>
      <c r="BD1846" s="246">
        <f>_xll.qlIndexFixing($AD$5,BA1846,TRUE,_xll.ohTrigger(Trigger,Trigger6M))</f>
        <v>1.7228696389461364E-2</v>
      </c>
      <c r="BE1846" s="246" t="e">
        <f>IFERROR(_xll.qlIndexFixing($BF$1,BA1846,,_xll.ohTrigger(Trigger,Trigger6M)),#N/A)</f>
        <v>#N/A</v>
      </c>
    </row>
    <row r="1847" spans="52:57" ht="11.25" customHeight="1" x14ac:dyDescent="0.25">
      <c r="AZ1847" s="102" t="s">
        <v>83</v>
      </c>
      <c r="BA1847" s="101">
        <f>_xll.qlInterestRateIndexFixingDate(Currency&amp;"ibor"&amp;Tenor,BB1847,Trigger)</f>
        <v>52310</v>
      </c>
      <c r="BB1847" s="101">
        <f>_xll.qlCalendarAdvance(Calendar,BB1846,AZ1847,"f",,Trigger)</f>
        <v>52314</v>
      </c>
      <c r="BC1847" s="101">
        <f>_xll.qlInterestRateIndexMaturity(Currency&amp;"ibor"&amp;Tenor,BB1847,Trigger)</f>
        <v>52498</v>
      </c>
      <c r="BD1847" s="246">
        <f>_xll.qlIndexFixing($AD$5,BA1847,TRUE,_xll.ohTrigger(Trigger,Trigger6M))</f>
        <v>1.7230358205912337E-2</v>
      </c>
      <c r="BE1847" s="246" t="e">
        <f>IFERROR(_xll.qlIndexFixing($BF$1,BA1847,,_xll.ohTrigger(Trigger,Trigger6M)),#N/A)</f>
        <v>#N/A</v>
      </c>
    </row>
    <row r="1848" spans="52:57" ht="11.25" customHeight="1" x14ac:dyDescent="0.25">
      <c r="AZ1848" s="102" t="s">
        <v>83</v>
      </c>
      <c r="BA1848" s="101">
        <f>_xll.qlInterestRateIndexFixingDate(Currency&amp;"ibor"&amp;Tenor,BB1848,Trigger)</f>
        <v>52315</v>
      </c>
      <c r="BB1848" s="101">
        <f>_xll.qlCalendarAdvance(Calendar,BB1847,AZ1848,"f",,Trigger)</f>
        <v>52321</v>
      </c>
      <c r="BC1848" s="101">
        <f>_xll.qlInterestRateIndexMaturity(Currency&amp;"ibor"&amp;Tenor,BB1848,Trigger)</f>
        <v>52504</v>
      </c>
      <c r="BD1848" s="246">
        <f>_xll.qlIndexFixing($AD$5,BA1848,TRUE,_xll.ohTrigger(Trigger,Trigger6M))</f>
        <v>1.7231472100247412E-2</v>
      </c>
      <c r="BE1848" s="246" t="e">
        <f>IFERROR(_xll.qlIndexFixing($BF$1,BA1848,,_xll.ohTrigger(Trigger,Trigger6M)),#N/A)</f>
        <v>#N/A</v>
      </c>
    </row>
    <row r="1849" spans="52:57" ht="11.25" customHeight="1" x14ac:dyDescent="0.25">
      <c r="AZ1849" s="102" t="s">
        <v>83</v>
      </c>
      <c r="BA1849" s="101">
        <f>_xll.qlInterestRateIndexFixingDate(Currency&amp;"ibor"&amp;Tenor,BB1849,Trigger)</f>
        <v>52324</v>
      </c>
      <c r="BB1849" s="101">
        <f>_xll.qlCalendarAdvance(Calendar,BB1848,AZ1849,"f",,Trigger)</f>
        <v>52328</v>
      </c>
      <c r="BC1849" s="101">
        <f>_xll.qlInterestRateIndexMaturity(Currency&amp;"ibor"&amp;Tenor,BB1849,Trigger)</f>
        <v>52511</v>
      </c>
      <c r="BD1849" s="246">
        <f>_xll.qlIndexFixing($AD$5,BA1849,TRUE,_xll.ohTrigger(Trigger,Trigger6M))</f>
        <v>1.7233142059650087E-2</v>
      </c>
      <c r="BE1849" s="246" t="e">
        <f>IFERROR(_xll.qlIndexFixing($BF$1,BA1849,,_xll.ohTrigger(Trigger,Trigger6M)),#N/A)</f>
        <v>#N/A</v>
      </c>
    </row>
    <row r="1850" spans="52:57" ht="11.25" customHeight="1" x14ac:dyDescent="0.25">
      <c r="AZ1850" s="102" t="s">
        <v>83</v>
      </c>
      <c r="BA1850" s="101">
        <f>_xll.qlInterestRateIndexFixingDate(Currency&amp;"ibor"&amp;Tenor,BB1850,Trigger)</f>
        <v>52331</v>
      </c>
      <c r="BB1850" s="101">
        <f>_xll.qlCalendarAdvance(Calendar,BB1849,AZ1850,"f",,Trigger)</f>
        <v>52335</v>
      </c>
      <c r="BC1850" s="101">
        <f>_xll.qlInterestRateIndexMaturity(Currency&amp;"ibor"&amp;Tenor,BB1850,Trigger)</f>
        <v>52518</v>
      </c>
      <c r="BD1850" s="246">
        <f>_xll.qlIndexFixing($AD$5,BA1850,TRUE,_xll.ohTrigger(Trigger,Trigger6M))</f>
        <v>1.7234813419886745E-2</v>
      </c>
      <c r="BE1850" s="246" t="e">
        <f>IFERROR(_xll.qlIndexFixing($BF$1,BA1850,,_xll.ohTrigger(Trigger,Trigger6M)),#N/A)</f>
        <v>#N/A</v>
      </c>
    </row>
    <row r="1851" spans="52:57" ht="11.25" customHeight="1" x14ac:dyDescent="0.25">
      <c r="AZ1851" s="102" t="s">
        <v>83</v>
      </c>
      <c r="BA1851" s="101">
        <f>_xll.qlInterestRateIndexFixingDate(Currency&amp;"ibor"&amp;Tenor,BB1851,Trigger)</f>
        <v>52338</v>
      </c>
      <c r="BB1851" s="101">
        <f>_xll.qlCalendarAdvance(Calendar,BB1850,AZ1851,"f",,Trigger)</f>
        <v>52342</v>
      </c>
      <c r="BC1851" s="101">
        <f>_xll.qlInterestRateIndexMaturity(Currency&amp;"ibor"&amp;Tenor,BB1851,Trigger)</f>
        <v>52525</v>
      </c>
      <c r="BD1851" s="246">
        <f>_xll.qlIndexFixing($AD$5,BA1851,TRUE,_xll.ohTrigger(Trigger,Trigger6M))</f>
        <v>1.7236486180962629E-2</v>
      </c>
      <c r="BE1851" s="246" t="e">
        <f>IFERROR(_xll.qlIndexFixing($BF$1,BA1851,,_xll.ohTrigger(Trigger,Trigger6M)),#N/A)</f>
        <v>#N/A</v>
      </c>
    </row>
    <row r="1852" spans="52:57" ht="11.25" customHeight="1" x14ac:dyDescent="0.25">
      <c r="AZ1852" s="102" t="s">
        <v>83</v>
      </c>
      <c r="BA1852" s="101">
        <f>_xll.qlInterestRateIndexFixingDate(Currency&amp;"ibor"&amp;Tenor,BB1852,Trigger)</f>
        <v>52345</v>
      </c>
      <c r="BB1852" s="101">
        <f>_xll.qlCalendarAdvance(Calendar,BB1851,AZ1852,"f",,Trigger)</f>
        <v>52349</v>
      </c>
      <c r="BC1852" s="101">
        <f>_xll.qlInterestRateIndexMaturity(Currency&amp;"ibor"&amp;Tenor,BB1852,Trigger)</f>
        <v>52532</v>
      </c>
      <c r="BD1852" s="246">
        <f>_xll.qlIndexFixing($AD$5,BA1852,TRUE,_xll.ohTrigger(Trigger,Trigger6M))</f>
        <v>1.7238160342879488E-2</v>
      </c>
      <c r="BE1852" s="246" t="e">
        <f>IFERROR(_xll.qlIndexFixing($BF$1,BA1852,,_xll.ohTrigger(Trigger,Trigger6M)),#N/A)</f>
        <v>#N/A</v>
      </c>
    </row>
    <row r="1853" spans="52:57" ht="11.25" customHeight="1" x14ac:dyDescent="0.25">
      <c r="AZ1853" s="102" t="s">
        <v>83</v>
      </c>
      <c r="BA1853" s="101">
        <f>_xll.qlInterestRateIndexFixingDate(Currency&amp;"ibor"&amp;Tenor,BB1853,Trigger)</f>
        <v>52351</v>
      </c>
      <c r="BB1853" s="101">
        <f>_xll.qlCalendarAdvance(Calendar,BB1852,AZ1853,"f",,Trigger)</f>
        <v>52356</v>
      </c>
      <c r="BC1853" s="101">
        <f>_xll.qlInterestRateIndexMaturity(Currency&amp;"ibor"&amp;Tenor,BB1853,Trigger)</f>
        <v>52540</v>
      </c>
      <c r="BD1853" s="246">
        <f>_xll.qlIndexFixing($AD$5,BA1853,TRUE,_xll.ohTrigger(Trigger,Trigger6M))</f>
        <v>1.724035836376674E-2</v>
      </c>
      <c r="BE1853" s="246" t="e">
        <f>IFERROR(_xll.qlIndexFixing($BF$1,BA1853,,_xll.ohTrigger(Trigger,Trigger6M)),#N/A)</f>
        <v>#N/A</v>
      </c>
    </row>
    <row r="1854" spans="52:57" ht="11.25" customHeight="1" x14ac:dyDescent="0.25">
      <c r="AZ1854" s="102" t="s">
        <v>83</v>
      </c>
      <c r="BA1854" s="101">
        <f>_xll.qlInterestRateIndexFixingDate(Currency&amp;"ibor"&amp;Tenor,BB1854,Trigger)</f>
        <v>52359</v>
      </c>
      <c r="BB1854" s="101">
        <f>_xll.qlCalendarAdvance(Calendar,BB1853,AZ1854,"f",,Trigger)</f>
        <v>52363</v>
      </c>
      <c r="BC1854" s="101">
        <f>_xll.qlInterestRateIndexMaturity(Currency&amp;"ibor"&amp;Tenor,BB1854,Trigger)</f>
        <v>52547</v>
      </c>
      <c r="BD1854" s="246">
        <f>_xll.qlIndexFixing($AD$5,BA1854,TRUE,_xll.ohTrigger(Trigger,Trigger6M))</f>
        <v>1.7242029933300398E-2</v>
      </c>
      <c r="BE1854" s="246" t="e">
        <f>IFERROR(_xll.qlIndexFixing($BF$1,BA1854,,_xll.ohTrigger(Trigger,Trigger6M)),#N/A)</f>
        <v>#N/A</v>
      </c>
    </row>
    <row r="1855" spans="52:57" ht="11.25" customHeight="1" x14ac:dyDescent="0.25">
      <c r="AZ1855" s="102" t="s">
        <v>83</v>
      </c>
      <c r="BA1855" s="101">
        <f>_xll.qlInterestRateIndexFixingDate(Currency&amp;"ibor"&amp;Tenor,BB1855,Trigger)</f>
        <v>52366</v>
      </c>
      <c r="BB1855" s="101">
        <f>_xll.qlCalendarAdvance(Calendar,BB1854,AZ1855,"f",,Trigger)</f>
        <v>52370</v>
      </c>
      <c r="BC1855" s="101">
        <f>_xll.qlInterestRateIndexMaturity(Currency&amp;"ibor"&amp;Tenor,BB1855,Trigger)</f>
        <v>52554</v>
      </c>
      <c r="BD1855" s="246">
        <f>_xll.qlIndexFixing($AD$5,BA1855,TRUE,_xll.ohTrigger(Trigger,Trigger6M))</f>
        <v>1.724370289614648E-2</v>
      </c>
      <c r="BE1855" s="246" t="e">
        <f>IFERROR(_xll.qlIndexFixing($BF$1,BA1855,,_xll.ohTrigger(Trigger,Trigger6M)),#N/A)</f>
        <v>#N/A</v>
      </c>
    </row>
    <row r="1856" spans="52:57" ht="11.25" customHeight="1" x14ac:dyDescent="0.25">
      <c r="AZ1856" s="102" t="s">
        <v>83</v>
      </c>
      <c r="BA1856" s="101">
        <f>_xll.qlInterestRateIndexFixingDate(Currency&amp;"ibor"&amp;Tenor,BB1856,Trigger)</f>
        <v>52373</v>
      </c>
      <c r="BB1856" s="101">
        <f>_xll.qlCalendarAdvance(Calendar,BB1855,AZ1856,"f",,Trigger)</f>
        <v>52377</v>
      </c>
      <c r="BC1856" s="101">
        <f>_xll.qlInterestRateIndexMaturity(Currency&amp;"ibor"&amp;Tenor,BB1856,Trigger)</f>
        <v>52561</v>
      </c>
      <c r="BD1856" s="246">
        <f>_xll.qlIndexFixing($AD$5,BA1856,TRUE,_xll.ohTrigger(Trigger,Trigger6M))</f>
        <v>1.7245377252307157E-2</v>
      </c>
      <c r="BE1856" s="246" t="e">
        <f>IFERROR(_xll.qlIndexFixing($BF$1,BA1856,,_xll.ohTrigger(Trigger,Trigger6M)),#N/A)</f>
        <v>#N/A</v>
      </c>
    </row>
    <row r="1857" spans="52:57" ht="11.25" customHeight="1" x14ac:dyDescent="0.25">
      <c r="AZ1857" s="102" t="s">
        <v>83</v>
      </c>
      <c r="BA1857" s="101">
        <f>_xll.qlInterestRateIndexFixingDate(Currency&amp;"ibor"&amp;Tenor,BB1857,Trigger)</f>
        <v>52380</v>
      </c>
      <c r="BB1857" s="101">
        <f>_xll.qlCalendarAdvance(Calendar,BB1856,AZ1857,"f",,Trigger)</f>
        <v>52384</v>
      </c>
      <c r="BC1857" s="101">
        <f>_xll.qlInterestRateIndexMaturity(Currency&amp;"ibor"&amp;Tenor,BB1857,Trigger)</f>
        <v>52567</v>
      </c>
      <c r="BD1857" s="246">
        <f>_xll.qlIndexFixing($AD$5,BA1857,TRUE,_xll.ohTrigger(Trigger,Trigger6M))</f>
        <v>1.7246552165216408E-2</v>
      </c>
      <c r="BE1857" s="246" t="e">
        <f>IFERROR(_xll.qlIndexFixing($BF$1,BA1857,,_xll.ohTrigger(Trigger,Trigger6M)),#N/A)</f>
        <v>#N/A</v>
      </c>
    </row>
    <row r="1858" spans="52:57" ht="11.25" customHeight="1" x14ac:dyDescent="0.25">
      <c r="AZ1858" s="102" t="s">
        <v>83</v>
      </c>
      <c r="BA1858" s="101">
        <f>_xll.qlInterestRateIndexFixingDate(Currency&amp;"ibor"&amp;Tenor,BB1858,Trigger)</f>
        <v>52387</v>
      </c>
      <c r="BB1858" s="101">
        <f>_xll.qlCalendarAdvance(Calendar,BB1857,AZ1858,"f",,Trigger)</f>
        <v>52391</v>
      </c>
      <c r="BC1858" s="101">
        <f>_xll.qlInterestRateIndexMaturity(Currency&amp;"ibor"&amp;Tenor,BB1858,Trigger)</f>
        <v>52574</v>
      </c>
      <c r="BD1858" s="246">
        <f>_xll.qlIndexFixing($AD$5,BA1858,TRUE,_xll.ohTrigger(Trigger,Trigger6M))</f>
        <v>1.7248234732259039E-2</v>
      </c>
      <c r="BE1858" s="246" t="e">
        <f>IFERROR(_xll.qlIndexFixing($BF$1,BA1858,,_xll.ohTrigger(Trigger,Trigger6M)),#N/A)</f>
        <v>#N/A</v>
      </c>
    </row>
    <row r="1859" spans="52:57" ht="11.25" customHeight="1" x14ac:dyDescent="0.25">
      <c r="AZ1859" s="102" t="s">
        <v>83</v>
      </c>
      <c r="BA1859" s="101">
        <f>_xll.qlInterestRateIndexFixingDate(Currency&amp;"ibor"&amp;Tenor,BB1859,Trigger)</f>
        <v>52394</v>
      </c>
      <c r="BB1859" s="101">
        <f>_xll.qlCalendarAdvance(Calendar,BB1858,AZ1859,"f",,Trigger)</f>
        <v>52398</v>
      </c>
      <c r="BC1859" s="101">
        <f>_xll.qlInterestRateIndexMaturity(Currency&amp;"ibor"&amp;Tenor,BB1859,Trigger)</f>
        <v>52581</v>
      </c>
      <c r="BD1859" s="246">
        <f>_xll.qlIndexFixing($AD$5,BA1859,TRUE,_xll.ohTrigger(Trigger,Trigger6M))</f>
        <v>1.7249918700167982E-2</v>
      </c>
      <c r="BE1859" s="246" t="e">
        <f>IFERROR(_xll.qlIndexFixing($BF$1,BA1859,,_xll.ohTrigger(Trigger,Trigger6M)),#N/A)</f>
        <v>#N/A</v>
      </c>
    </row>
    <row r="1860" spans="52:57" ht="11.25" customHeight="1" x14ac:dyDescent="0.25">
      <c r="AZ1860" s="102" t="s">
        <v>83</v>
      </c>
      <c r="BA1860" s="101">
        <f>_xll.qlInterestRateIndexFixingDate(Currency&amp;"ibor"&amp;Tenor,BB1860,Trigger)</f>
        <v>52401</v>
      </c>
      <c r="BB1860" s="101">
        <f>_xll.qlCalendarAdvance(Calendar,BB1859,AZ1860,"f",,Trigger)</f>
        <v>52405</v>
      </c>
      <c r="BC1860" s="101">
        <f>_xll.qlInterestRateIndexMaturity(Currency&amp;"ibor"&amp;Tenor,BB1860,Trigger)</f>
        <v>52588</v>
      </c>
      <c r="BD1860" s="246">
        <f>_xll.qlIndexFixing($AD$5,BA1860,TRUE,_xll.ohTrigger(Trigger,Trigger6M))</f>
        <v>1.7251604068947164E-2</v>
      </c>
      <c r="BE1860" s="246" t="e">
        <f>IFERROR(_xll.qlIndexFixing($BF$1,BA1860,,_xll.ohTrigger(Trigger,Trigger6M)),#N/A)</f>
        <v>#N/A</v>
      </c>
    </row>
    <row r="1861" spans="52:57" ht="11.25" customHeight="1" x14ac:dyDescent="0.25">
      <c r="AZ1861" s="102" t="s">
        <v>83</v>
      </c>
      <c r="BA1861" s="101">
        <f>_xll.qlInterestRateIndexFixingDate(Currency&amp;"ibor"&amp;Tenor,BB1861,Trigger)</f>
        <v>52408</v>
      </c>
      <c r="BB1861" s="101">
        <f>_xll.qlCalendarAdvance(Calendar,BB1860,AZ1861,"f",,Trigger)</f>
        <v>52412</v>
      </c>
      <c r="BC1861" s="101">
        <f>_xll.qlInterestRateIndexMaturity(Currency&amp;"ibor"&amp;Tenor,BB1861,Trigger)</f>
        <v>52596</v>
      </c>
      <c r="BD1861" s="246">
        <f>_xll.qlIndexFixing($AD$5,BA1861,TRUE,_xll.ohTrigger(Trigger,Trigger6M))</f>
        <v>1.7253769932965426E-2</v>
      </c>
      <c r="BE1861" s="246" t="e">
        <f>IFERROR(_xll.qlIndexFixing($BF$1,BA1861,,_xll.ohTrigger(Trigger,Trigger6M)),#N/A)</f>
        <v>#N/A</v>
      </c>
    </row>
    <row r="1862" spans="52:57" ht="11.25" customHeight="1" x14ac:dyDescent="0.25">
      <c r="AZ1862" s="102" t="s">
        <v>83</v>
      </c>
      <c r="BA1862" s="101">
        <f>_xll.qlInterestRateIndexFixingDate(Currency&amp;"ibor"&amp;Tenor,BB1862,Trigger)</f>
        <v>52415</v>
      </c>
      <c r="BB1862" s="101">
        <f>_xll.qlCalendarAdvance(Calendar,BB1861,AZ1862,"f",,Trigger)</f>
        <v>52419</v>
      </c>
      <c r="BC1862" s="101">
        <f>_xll.qlInterestRateIndexMaturity(Currency&amp;"ibor"&amp;Tenor,BB1862,Trigger)</f>
        <v>52603</v>
      </c>
      <c r="BD1862" s="246">
        <f>_xll.qlIndexFixing($AD$5,BA1862,TRUE,_xll.ohTrigger(Trigger,Trigger6M))</f>
        <v>1.7255452649092732E-2</v>
      </c>
      <c r="BE1862" s="246" t="e">
        <f>IFERROR(_xll.qlIndexFixing($BF$1,BA1862,,_xll.ohTrigger(Trigger,Trigger6M)),#N/A)</f>
        <v>#N/A</v>
      </c>
    </row>
    <row r="1863" spans="52:57" ht="11.25" customHeight="1" x14ac:dyDescent="0.25">
      <c r="AZ1863" s="102" t="s">
        <v>83</v>
      </c>
      <c r="BA1863" s="101">
        <f>_xll.qlInterestRateIndexFixingDate(Currency&amp;"ibor"&amp;Tenor,BB1863,Trigger)</f>
        <v>52422</v>
      </c>
      <c r="BB1863" s="101">
        <f>_xll.qlCalendarAdvance(Calendar,BB1862,AZ1863,"f",,Trigger)</f>
        <v>52426</v>
      </c>
      <c r="BC1863" s="101">
        <f>_xll.qlInterestRateIndexMaturity(Currency&amp;"ibor"&amp;Tenor,BB1863,Trigger)</f>
        <v>52610</v>
      </c>
      <c r="BD1863" s="246">
        <f>_xll.qlIndexFixing($AD$5,BA1863,TRUE,_xll.ohTrigger(Trigger,Trigger6M))</f>
        <v>1.7257136758560266E-2</v>
      </c>
      <c r="BE1863" s="246" t="e">
        <f>IFERROR(_xll.qlIndexFixing($BF$1,BA1863,,_xll.ohTrigger(Trigger,Trigger6M)),#N/A)</f>
        <v>#N/A</v>
      </c>
    </row>
    <row r="1864" spans="52:57" ht="11.25" customHeight="1" x14ac:dyDescent="0.25">
      <c r="AZ1864" s="102" t="s">
        <v>83</v>
      </c>
      <c r="BA1864" s="101">
        <f>_xll.qlInterestRateIndexFixingDate(Currency&amp;"ibor"&amp;Tenor,BB1864,Trigger)</f>
        <v>52429</v>
      </c>
      <c r="BB1864" s="101">
        <f>_xll.qlCalendarAdvance(Calendar,BB1863,AZ1864,"f",,Trigger)</f>
        <v>52433</v>
      </c>
      <c r="BC1864" s="101">
        <f>_xll.qlInterestRateIndexMaturity(Currency&amp;"ibor"&amp;Tenor,BB1864,Trigger)</f>
        <v>52617</v>
      </c>
      <c r="BD1864" s="246">
        <f>_xll.qlIndexFixing($AD$5,BA1864,TRUE,_xll.ohTrigger(Trigger,Trigger6M))</f>
        <v>1.7258822261371501E-2</v>
      </c>
      <c r="BE1864" s="246" t="e">
        <f>IFERROR(_xll.qlIndexFixing($BF$1,BA1864,,_xll.ohTrigger(Trigger,Trigger6M)),#N/A)</f>
        <v>#N/A</v>
      </c>
    </row>
    <row r="1865" spans="52:57" ht="11.25" customHeight="1" x14ac:dyDescent="0.25">
      <c r="AZ1865" s="102" t="s">
        <v>83</v>
      </c>
      <c r="BA1865" s="101">
        <f>_xll.qlInterestRateIndexFixingDate(Currency&amp;"ibor"&amp;Tenor,BB1865,Trigger)</f>
        <v>52436</v>
      </c>
      <c r="BB1865" s="101">
        <f>_xll.qlCalendarAdvance(Calendar,BB1864,AZ1865,"f",,Trigger)</f>
        <v>52440</v>
      </c>
      <c r="BC1865" s="101">
        <f>_xll.qlInterestRateIndexMaturity(Currency&amp;"ibor"&amp;Tenor,BB1865,Trigger)</f>
        <v>52624</v>
      </c>
      <c r="BD1865" s="246">
        <f>_xll.qlIndexFixing($AD$5,BA1865,TRUE,_xll.ohTrigger(Trigger,Trigger6M))</f>
        <v>1.7259927794588212E-2</v>
      </c>
      <c r="BE1865" s="246" t="e">
        <f>IFERROR(_xll.qlIndexFixing($BF$1,BA1865,,_xll.ohTrigger(Trigger,Trigger6M)),#N/A)</f>
        <v>#N/A</v>
      </c>
    </row>
    <row r="1866" spans="52:57" ht="11.25" customHeight="1" x14ac:dyDescent="0.25">
      <c r="AZ1866" s="102" t="s">
        <v>83</v>
      </c>
      <c r="BA1866" s="101">
        <f>_xll.qlInterestRateIndexFixingDate(Currency&amp;"ibor"&amp;Tenor,BB1866,Trigger)</f>
        <v>52443</v>
      </c>
      <c r="BB1866" s="101">
        <f>_xll.qlCalendarAdvance(Calendar,BB1865,AZ1866,"f",,Trigger)</f>
        <v>52447</v>
      </c>
      <c r="BC1866" s="101">
        <f>_xll.qlInterestRateIndexMaturity(Currency&amp;"ibor"&amp;Tenor,BB1866,Trigger)</f>
        <v>52631</v>
      </c>
      <c r="BD1866" s="246">
        <f>_xll.qlIndexFixing($AD$5,BA1866,TRUE,_xll.ohTrigger(Trigger,Trigger6M))</f>
        <v>1.7260597604352387E-2</v>
      </c>
      <c r="BE1866" s="246" t="e">
        <f>IFERROR(_xll.qlIndexFixing($BF$1,BA1866,,_xll.ohTrigger(Trigger,Trigger6M)),#N/A)</f>
        <v>#N/A</v>
      </c>
    </row>
    <row r="1867" spans="52:57" ht="11.25" customHeight="1" x14ac:dyDescent="0.25">
      <c r="AZ1867" s="102" t="s">
        <v>83</v>
      </c>
      <c r="BA1867" s="101">
        <f>_xll.qlInterestRateIndexFixingDate(Currency&amp;"ibor"&amp;Tenor,BB1867,Trigger)</f>
        <v>52450</v>
      </c>
      <c r="BB1867" s="101">
        <f>_xll.qlCalendarAdvance(Calendar,BB1866,AZ1867,"f",,Trigger)</f>
        <v>52454</v>
      </c>
      <c r="BC1867" s="101">
        <f>_xll.qlInterestRateIndexMaturity(Currency&amp;"ibor"&amp;Tenor,BB1867,Trigger)</f>
        <v>52638</v>
      </c>
      <c r="BD1867" s="246">
        <f>_xll.qlIndexFixing($AD$5,BA1867,TRUE,_xll.ohTrigger(Trigger,Trigger6M))</f>
        <v>1.7261267414344639E-2</v>
      </c>
      <c r="BE1867" s="246" t="e">
        <f>IFERROR(_xll.qlIndexFixing($BF$1,BA1867,,_xll.ohTrigger(Trigger,Trigger6M)),#N/A)</f>
        <v>#N/A</v>
      </c>
    </row>
    <row r="1868" spans="52:57" ht="11.25" customHeight="1" x14ac:dyDescent="0.25">
      <c r="AZ1868" s="102" t="s">
        <v>83</v>
      </c>
      <c r="BA1868" s="101">
        <f>_xll.qlInterestRateIndexFixingDate(Currency&amp;"ibor"&amp;Tenor,BB1868,Trigger)</f>
        <v>52457</v>
      </c>
      <c r="BB1868" s="101">
        <f>_xll.qlCalendarAdvance(Calendar,BB1867,AZ1868,"f",,Trigger)</f>
        <v>52461</v>
      </c>
      <c r="BC1868" s="101">
        <f>_xll.qlInterestRateIndexMaturity(Currency&amp;"ibor"&amp;Tenor,BB1868,Trigger)</f>
        <v>52645</v>
      </c>
      <c r="BD1868" s="246">
        <f>_xll.qlIndexFixing($AD$5,BA1868,TRUE,_xll.ohTrigger(Trigger,Trigger6M))</f>
        <v>1.7261937224563668E-2</v>
      </c>
      <c r="BE1868" s="246" t="e">
        <f>IFERROR(_xll.qlIndexFixing($BF$1,BA1868,,_xll.ohTrigger(Trigger,Trigger6M)),#N/A)</f>
        <v>#N/A</v>
      </c>
    </row>
    <row r="1869" spans="52:57" ht="11.25" customHeight="1" x14ac:dyDescent="0.25">
      <c r="AZ1869" s="102" t="s">
        <v>83</v>
      </c>
      <c r="BA1869" s="101">
        <f>_xll.qlInterestRateIndexFixingDate(Currency&amp;"ibor"&amp;Tenor,BB1869,Trigger)</f>
        <v>52464</v>
      </c>
      <c r="BB1869" s="101">
        <f>_xll.qlCalendarAdvance(Calendar,BB1868,AZ1869,"f",,Trigger)</f>
        <v>52468</v>
      </c>
      <c r="BC1869" s="101">
        <f>_xll.qlInterestRateIndexMaturity(Currency&amp;"ibor"&amp;Tenor,BB1869,Trigger)</f>
        <v>52652</v>
      </c>
      <c r="BD1869" s="246">
        <f>_xll.qlIndexFixing($AD$5,BA1869,TRUE,_xll.ohTrigger(Trigger,Trigger6M))</f>
        <v>1.7262607035009474E-2</v>
      </c>
      <c r="BE1869" s="246" t="e">
        <f>IFERROR(_xll.qlIndexFixing($BF$1,BA1869,,_xll.ohTrigger(Trigger,Trigger6M)),#N/A)</f>
        <v>#N/A</v>
      </c>
    </row>
    <row r="1870" spans="52:57" ht="11.25" customHeight="1" x14ac:dyDescent="0.25">
      <c r="AZ1870" s="102" t="s">
        <v>83</v>
      </c>
      <c r="BA1870" s="101">
        <f>_xll.qlInterestRateIndexFixingDate(Currency&amp;"ibor"&amp;Tenor,BB1870,Trigger)</f>
        <v>52471</v>
      </c>
      <c r="BB1870" s="101">
        <f>_xll.qlCalendarAdvance(Calendar,BB1869,AZ1870,"f",,Trigger)</f>
        <v>52475</v>
      </c>
      <c r="BC1870" s="101">
        <f>_xll.qlInterestRateIndexMaturity(Currency&amp;"ibor"&amp;Tenor,BB1870,Trigger)</f>
        <v>52657</v>
      </c>
      <c r="BD1870" s="246">
        <f>_xll.qlIndexFixing($AD$5,BA1870,TRUE,_xll.ohTrigger(Trigger,Trigger6M))</f>
        <v>1.7262355782606636E-2</v>
      </c>
      <c r="BE1870" s="246" t="e">
        <f>IFERROR(_xll.qlIndexFixing($BF$1,BA1870,,_xll.ohTrigger(Trigger,Trigger6M)),#N/A)</f>
        <v>#N/A</v>
      </c>
    </row>
    <row r="1871" spans="52:57" ht="11.25" customHeight="1" x14ac:dyDescent="0.25">
      <c r="AZ1871" s="102" t="s">
        <v>83</v>
      </c>
      <c r="BA1871" s="101">
        <f>_xll.qlInterestRateIndexFixingDate(Currency&amp;"ibor"&amp;Tenor,BB1871,Trigger)</f>
        <v>52478</v>
      </c>
      <c r="BB1871" s="101">
        <f>_xll.qlCalendarAdvance(Calendar,BB1870,AZ1871,"f",,Trigger)</f>
        <v>52482</v>
      </c>
      <c r="BC1871" s="101">
        <f>_xll.qlInterestRateIndexMaturity(Currency&amp;"ibor"&amp;Tenor,BB1871,Trigger)</f>
        <v>52664</v>
      </c>
      <c r="BD1871" s="246">
        <f>_xll.qlIndexFixing($AD$5,BA1871,TRUE,_xll.ohTrigger(Trigger,Trigger6M))</f>
        <v>1.7263025529519513E-2</v>
      </c>
      <c r="BE1871" s="246" t="e">
        <f>IFERROR(_xll.qlIndexFixing($BF$1,BA1871,,_xll.ohTrigger(Trigger,Trigger6M)),#N/A)</f>
        <v>#N/A</v>
      </c>
    </row>
    <row r="1872" spans="52:57" ht="11.25" customHeight="1" x14ac:dyDescent="0.25">
      <c r="AZ1872" s="102" t="s">
        <v>83</v>
      </c>
      <c r="BA1872" s="101">
        <f>_xll.qlInterestRateIndexFixingDate(Currency&amp;"ibor"&amp;Tenor,BB1872,Trigger)</f>
        <v>52485</v>
      </c>
      <c r="BB1872" s="101">
        <f>_xll.qlCalendarAdvance(Calendar,BB1871,AZ1872,"f",,Trigger)</f>
        <v>52489</v>
      </c>
      <c r="BC1872" s="101">
        <f>_xll.qlInterestRateIndexMaturity(Currency&amp;"ibor"&amp;Tenor,BB1872,Trigger)</f>
        <v>52671</v>
      </c>
      <c r="BD1872" s="246">
        <f>_xll.qlIndexFixing($AD$5,BA1872,TRUE,_xll.ohTrigger(Trigger,Trigger6M))</f>
        <v>1.7263695276656821E-2</v>
      </c>
      <c r="BE1872" s="246" t="e">
        <f>IFERROR(_xll.qlIndexFixing($BF$1,BA1872,,_xll.ohTrigger(Trigger,Trigger6M)),#N/A)</f>
        <v>#N/A</v>
      </c>
    </row>
    <row r="1873" spans="52:57" ht="11.25" customHeight="1" x14ac:dyDescent="0.25">
      <c r="AZ1873" s="102" t="s">
        <v>83</v>
      </c>
      <c r="BA1873" s="101">
        <f>_xll.qlInterestRateIndexFixingDate(Currency&amp;"ibor"&amp;Tenor,BB1873,Trigger)</f>
        <v>52492</v>
      </c>
      <c r="BB1873" s="101">
        <f>_xll.qlCalendarAdvance(Calendar,BB1872,AZ1873,"f",,Trigger)</f>
        <v>52496</v>
      </c>
      <c r="BC1873" s="101">
        <f>_xll.qlInterestRateIndexMaturity(Currency&amp;"ibor"&amp;Tenor,BB1873,Trigger)</f>
        <v>52678</v>
      </c>
      <c r="BD1873" s="246">
        <f>_xll.qlIndexFixing($AD$5,BA1873,TRUE,_xll.ohTrigger(Trigger,Trigger6M))</f>
        <v>1.7264365024019446E-2</v>
      </c>
      <c r="BE1873" s="246" t="e">
        <f>IFERROR(_xll.qlIndexFixing($BF$1,BA1873,,_xll.ohTrigger(Trigger,Trigger6M)),#N/A)</f>
        <v>#N/A</v>
      </c>
    </row>
    <row r="1874" spans="52:57" ht="11.25" customHeight="1" x14ac:dyDescent="0.25">
      <c r="AZ1874" s="102" t="s">
        <v>83</v>
      </c>
      <c r="BA1874" s="101">
        <f>_xll.qlInterestRateIndexFixingDate(Currency&amp;"ibor"&amp;Tenor,BB1874,Trigger)</f>
        <v>52499</v>
      </c>
      <c r="BB1874" s="101">
        <f>_xll.qlCalendarAdvance(Calendar,BB1873,AZ1874,"f",,Trigger)</f>
        <v>52503</v>
      </c>
      <c r="BC1874" s="101">
        <f>_xll.qlInterestRateIndexMaturity(Currency&amp;"ibor"&amp;Tenor,BB1874,Trigger)</f>
        <v>52685</v>
      </c>
      <c r="BD1874" s="246">
        <f>_xll.qlIndexFixing($AD$5,BA1874,TRUE,_xll.ohTrigger(Trigger,Trigger6M))</f>
        <v>1.7265034771606947E-2</v>
      </c>
      <c r="BE1874" s="246" t="e">
        <f>IFERROR(_xll.qlIndexFixing($BF$1,BA1874,,_xll.ohTrigger(Trigger,Trigger6M)),#N/A)</f>
        <v>#N/A</v>
      </c>
    </row>
    <row r="1875" spans="52:57" ht="11.25" customHeight="1" x14ac:dyDescent="0.25">
      <c r="AZ1875" s="102" t="s">
        <v>83</v>
      </c>
      <c r="BA1875" s="101">
        <f>_xll.qlInterestRateIndexFixingDate(Currency&amp;"ibor"&amp;Tenor,BB1875,Trigger)</f>
        <v>52506</v>
      </c>
      <c r="BB1875" s="101">
        <f>_xll.qlCalendarAdvance(Calendar,BB1874,AZ1875,"f",,Trigger)</f>
        <v>52510</v>
      </c>
      <c r="BC1875" s="101">
        <f>_xll.qlInterestRateIndexMaturity(Currency&amp;"ibor"&amp;Tenor,BB1875,Trigger)</f>
        <v>52693</v>
      </c>
      <c r="BD1875" s="246">
        <f>_xll.qlIndexFixing($AD$5,BA1875,TRUE,_xll.ohTrigger(Trigger,Trigger6M))</f>
        <v>1.7266165202078326E-2</v>
      </c>
      <c r="BE1875" s="246" t="e">
        <f>IFERROR(_xll.qlIndexFixing($BF$1,BA1875,,_xll.ohTrigger(Trigger,Trigger6M)),#N/A)</f>
        <v>#N/A</v>
      </c>
    </row>
    <row r="1876" spans="52:57" ht="11.25" customHeight="1" x14ac:dyDescent="0.25">
      <c r="AZ1876" s="102" t="s">
        <v>83</v>
      </c>
      <c r="BA1876" s="101">
        <f>_xll.qlInterestRateIndexFixingDate(Currency&amp;"ibor"&amp;Tenor,BB1876,Trigger)</f>
        <v>52513</v>
      </c>
      <c r="BB1876" s="101">
        <f>_xll.qlCalendarAdvance(Calendar,BB1875,AZ1876,"f",,Trigger)</f>
        <v>52517</v>
      </c>
      <c r="BC1876" s="101">
        <f>_xll.qlInterestRateIndexMaturity(Currency&amp;"ibor"&amp;Tenor,BB1876,Trigger)</f>
        <v>52700</v>
      </c>
      <c r="BD1876" s="246">
        <f>_xll.qlIndexFixing($AD$5,BA1876,TRUE,_xll.ohTrigger(Trigger,Trigger6M))</f>
        <v>1.7266834982114787E-2</v>
      </c>
      <c r="BE1876" s="246" t="e">
        <f>IFERROR(_xll.qlIndexFixing($BF$1,BA1876,,_xll.ohTrigger(Trigger,Trigger6M)),#N/A)</f>
        <v>#N/A</v>
      </c>
    </row>
    <row r="1877" spans="52:57" ht="11.25" customHeight="1" x14ac:dyDescent="0.25">
      <c r="AZ1877" s="102" t="s">
        <v>83</v>
      </c>
      <c r="BA1877" s="101">
        <f>_xll.qlInterestRateIndexFixingDate(Currency&amp;"ibor"&amp;Tenor,BB1877,Trigger)</f>
        <v>52520</v>
      </c>
      <c r="BB1877" s="101">
        <f>_xll.qlCalendarAdvance(Calendar,BB1876,AZ1877,"f",,Trigger)</f>
        <v>52524</v>
      </c>
      <c r="BC1877" s="101">
        <f>_xll.qlInterestRateIndexMaturity(Currency&amp;"ibor"&amp;Tenor,BB1877,Trigger)</f>
        <v>52707</v>
      </c>
      <c r="BD1877" s="246">
        <f>_xll.qlIndexFixing($AD$5,BA1877,TRUE,_xll.ohTrigger(Trigger,Trigger6M))</f>
        <v>1.7267504762377078E-2</v>
      </c>
      <c r="BE1877" s="246" t="e">
        <f>IFERROR(_xll.qlIndexFixing($BF$1,BA1877,,_xll.ohTrigger(Trigger,Trigger6M)),#N/A)</f>
        <v>#N/A</v>
      </c>
    </row>
    <row r="1878" spans="52:57" ht="11.25" customHeight="1" x14ac:dyDescent="0.25">
      <c r="AZ1878" s="102" t="s">
        <v>83</v>
      </c>
      <c r="BA1878" s="101">
        <f>_xll.qlInterestRateIndexFixingDate(Currency&amp;"ibor"&amp;Tenor,BB1878,Trigger)</f>
        <v>52527</v>
      </c>
      <c r="BB1878" s="101">
        <f>_xll.qlCalendarAdvance(Calendar,BB1877,AZ1878,"f",,Trigger)</f>
        <v>52531</v>
      </c>
      <c r="BC1878" s="101">
        <f>_xll.qlInterestRateIndexMaturity(Currency&amp;"ibor"&amp;Tenor,BB1878,Trigger)</f>
        <v>52714</v>
      </c>
      <c r="BD1878" s="246">
        <f>_xll.qlIndexFixing($AD$5,BA1878,TRUE,_xll.ohTrigger(Trigger,Trigger6M))</f>
        <v>1.7268174542865198E-2</v>
      </c>
      <c r="BE1878" s="246" t="e">
        <f>IFERROR(_xll.qlIndexFixing($BF$1,BA1878,,_xll.ohTrigger(Trigger,Trigger6M)),#N/A)</f>
        <v>#N/A</v>
      </c>
    </row>
    <row r="1879" spans="52:57" ht="11.25" customHeight="1" x14ac:dyDescent="0.25">
      <c r="AZ1879" s="102" t="s">
        <v>83</v>
      </c>
      <c r="BA1879" s="101">
        <f>_xll.qlInterestRateIndexFixingDate(Currency&amp;"ibor"&amp;Tenor,BB1879,Trigger)</f>
        <v>52534</v>
      </c>
      <c r="BB1879" s="101">
        <f>_xll.qlCalendarAdvance(Calendar,BB1878,AZ1879,"f",,Trigger)</f>
        <v>52538</v>
      </c>
      <c r="BC1879" s="101">
        <f>_xll.qlInterestRateIndexMaturity(Currency&amp;"ibor"&amp;Tenor,BB1879,Trigger)</f>
        <v>52720</v>
      </c>
      <c r="BD1879" s="246">
        <f>_xll.qlIndexFixing($AD$5,BA1879,TRUE,_xll.ohTrigger(Trigger,Trigger6M))</f>
        <v>1.7268383512914934E-2</v>
      </c>
      <c r="BE1879" s="246" t="e">
        <f>IFERROR(_xll.qlIndexFixing($BF$1,BA1879,,_xll.ohTrigger(Trigger,Trigger6M)),#N/A)</f>
        <v>#N/A</v>
      </c>
    </row>
    <row r="1880" spans="52:57" ht="11.25" customHeight="1" x14ac:dyDescent="0.25">
      <c r="AZ1880" s="102" t="s">
        <v>83</v>
      </c>
      <c r="BA1880" s="101">
        <f>_xll.qlInterestRateIndexFixingDate(Currency&amp;"ibor"&amp;Tenor,BB1880,Trigger)</f>
        <v>52541</v>
      </c>
      <c r="BB1880" s="101">
        <f>_xll.qlCalendarAdvance(Calendar,BB1879,AZ1880,"f",,Trigger)</f>
        <v>52545</v>
      </c>
      <c r="BC1880" s="101">
        <f>_xll.qlInterestRateIndexMaturity(Currency&amp;"ibor"&amp;Tenor,BB1880,Trigger)</f>
        <v>52727</v>
      </c>
      <c r="BD1880" s="246">
        <f>_xll.qlIndexFixing($AD$5,BA1880,TRUE,_xll.ohTrigger(Trigger,Trigger6M))</f>
        <v>1.7269053261851245E-2</v>
      </c>
      <c r="BE1880" s="246" t="e">
        <f>IFERROR(_xll.qlIndexFixing($BF$1,BA1880,,_xll.ohTrigger(Trigger,Trigger6M)),#N/A)</f>
        <v>#N/A</v>
      </c>
    </row>
    <row r="1881" spans="52:57" ht="11.25" customHeight="1" x14ac:dyDescent="0.25">
      <c r="AZ1881" s="102" t="s">
        <v>83</v>
      </c>
      <c r="BA1881" s="101">
        <f>_xll.qlInterestRateIndexFixingDate(Currency&amp;"ibor"&amp;Tenor,BB1881,Trigger)</f>
        <v>52548</v>
      </c>
      <c r="BB1881" s="101">
        <f>_xll.qlCalendarAdvance(Calendar,BB1880,AZ1881,"f",,Trigger)</f>
        <v>52552</v>
      </c>
      <c r="BC1881" s="101">
        <f>_xll.qlInterestRateIndexMaturity(Currency&amp;"ibor"&amp;Tenor,BB1881,Trigger)</f>
        <v>52734</v>
      </c>
      <c r="BD1881" s="246">
        <f>_xll.qlIndexFixing($AD$5,BA1881,TRUE,_xll.ohTrigger(Trigger,Trigger6M))</f>
        <v>1.726972301101155E-2</v>
      </c>
      <c r="BE1881" s="246" t="e">
        <f>IFERROR(_xll.qlIndexFixing($BF$1,BA1881,,_xll.ohTrigger(Trigger,Trigger6M)),#N/A)</f>
        <v>#N/A</v>
      </c>
    </row>
    <row r="1882" spans="52:57" ht="11.25" customHeight="1" x14ac:dyDescent="0.25">
      <c r="AZ1882" s="102" t="s">
        <v>83</v>
      </c>
      <c r="BA1882" s="101">
        <f>_xll.qlInterestRateIndexFixingDate(Currency&amp;"ibor"&amp;Tenor,BB1882,Trigger)</f>
        <v>52555</v>
      </c>
      <c r="BB1882" s="101">
        <f>_xll.qlCalendarAdvance(Calendar,BB1881,AZ1882,"f",,Trigger)</f>
        <v>52559</v>
      </c>
      <c r="BC1882" s="101">
        <f>_xll.qlInterestRateIndexMaturity(Currency&amp;"ibor"&amp;Tenor,BB1882,Trigger)</f>
        <v>52741</v>
      </c>
      <c r="BD1882" s="246">
        <f>_xll.qlIndexFixing($AD$5,BA1882,TRUE,_xll.ohTrigger(Trigger,Trigger6M))</f>
        <v>1.7270392760397612E-2</v>
      </c>
      <c r="BE1882" s="246" t="e">
        <f>IFERROR(_xll.qlIndexFixing($BF$1,BA1882,,_xll.ohTrigger(Trigger,Trigger6M)),#N/A)</f>
        <v>#N/A</v>
      </c>
    </row>
    <row r="1883" spans="52:57" ht="11.25" customHeight="1" x14ac:dyDescent="0.25">
      <c r="AZ1883" s="102" t="s">
        <v>83</v>
      </c>
      <c r="BA1883" s="101">
        <f>_xll.qlInterestRateIndexFixingDate(Currency&amp;"ibor"&amp;Tenor,BB1883,Trigger)</f>
        <v>52562</v>
      </c>
      <c r="BB1883" s="101">
        <f>_xll.qlCalendarAdvance(Calendar,BB1882,AZ1883,"f",,Trigger)</f>
        <v>52566</v>
      </c>
      <c r="BC1883" s="101">
        <f>_xll.qlInterestRateIndexMaturity(Currency&amp;"ibor"&amp;Tenor,BB1883,Trigger)</f>
        <v>52749</v>
      </c>
      <c r="BD1883" s="246">
        <f>_xll.qlIndexFixing($AD$5,BA1883,TRUE,_xll.ohTrigger(Trigger,Trigger6M))</f>
        <v>1.7271523448698499E-2</v>
      </c>
      <c r="BE1883" s="246" t="e">
        <f>IFERROR(_xll.qlIndexFixing($BF$1,BA1883,,_xll.ohTrigger(Trigger,Trigger6M)),#N/A)</f>
        <v>#N/A</v>
      </c>
    </row>
    <row r="1884" spans="52:57" ht="11.25" customHeight="1" x14ac:dyDescent="0.25">
      <c r="AZ1884" s="102" t="s">
        <v>83</v>
      </c>
      <c r="BA1884" s="101">
        <f>_xll.qlInterestRateIndexFixingDate(Currency&amp;"ibor"&amp;Tenor,BB1884,Trigger)</f>
        <v>52569</v>
      </c>
      <c r="BB1884" s="101">
        <f>_xll.qlCalendarAdvance(Calendar,BB1883,AZ1884,"f",,Trigger)</f>
        <v>52573</v>
      </c>
      <c r="BC1884" s="101">
        <f>_xll.qlInterestRateIndexMaturity(Currency&amp;"ibor"&amp;Tenor,BB1884,Trigger)</f>
        <v>52756</v>
      </c>
      <c r="BD1884" s="246">
        <f>_xll.qlIndexFixing($AD$5,BA1884,TRUE,_xll.ohTrigger(Trigger,Trigger6M))</f>
        <v>1.7272193230542913E-2</v>
      </c>
      <c r="BE1884" s="246" t="e">
        <f>IFERROR(_xll.qlIndexFixing($BF$1,BA1884,,_xll.ohTrigger(Trigger,Trigger6M)),#N/A)</f>
        <v>#N/A</v>
      </c>
    </row>
    <row r="1885" spans="52:57" ht="11.25" customHeight="1" x14ac:dyDescent="0.25">
      <c r="AZ1885" s="102" t="s">
        <v>83</v>
      </c>
      <c r="BA1885" s="101">
        <f>_xll.qlInterestRateIndexFixingDate(Currency&amp;"ibor"&amp;Tenor,BB1885,Trigger)</f>
        <v>52576</v>
      </c>
      <c r="BB1885" s="101">
        <f>_xll.qlCalendarAdvance(Calendar,BB1884,AZ1885,"f",,Trigger)</f>
        <v>52580</v>
      </c>
      <c r="BC1885" s="101">
        <f>_xll.qlInterestRateIndexMaturity(Currency&amp;"ibor"&amp;Tenor,BB1885,Trigger)</f>
        <v>52763</v>
      </c>
      <c r="BD1885" s="246">
        <f>_xll.qlIndexFixing($AD$5,BA1885,TRUE,_xll.ohTrigger(Trigger,Trigger6M))</f>
        <v>1.7272863012614031E-2</v>
      </c>
      <c r="BE1885" s="246" t="e">
        <f>IFERROR(_xll.qlIndexFixing($BF$1,BA1885,,_xll.ohTrigger(Trigger,Trigger6M)),#N/A)</f>
        <v>#N/A</v>
      </c>
    </row>
    <row r="1886" spans="52:57" ht="11.25" customHeight="1" x14ac:dyDescent="0.25">
      <c r="AZ1886" s="102" t="s">
        <v>83</v>
      </c>
      <c r="BA1886" s="101">
        <f>_xll.qlInterestRateIndexFixingDate(Currency&amp;"ibor"&amp;Tenor,BB1886,Trigger)</f>
        <v>52583</v>
      </c>
      <c r="BB1886" s="101">
        <f>_xll.qlCalendarAdvance(Calendar,BB1885,AZ1886,"f",,Trigger)</f>
        <v>52587</v>
      </c>
      <c r="BC1886" s="101">
        <f>_xll.qlInterestRateIndexMaturity(Currency&amp;"ibor"&amp;Tenor,BB1886,Trigger)</f>
        <v>52770</v>
      </c>
      <c r="BD1886" s="246">
        <f>_xll.qlIndexFixing($AD$5,BA1886,TRUE,_xll.ohTrigger(Trigger,Trigger6M))</f>
        <v>1.7273532794910541E-2</v>
      </c>
      <c r="BE1886" s="246" t="e">
        <f>IFERROR(_xll.qlIndexFixing($BF$1,BA1886,,_xll.ohTrigger(Trigger,Trigger6M)),#N/A)</f>
        <v>#N/A</v>
      </c>
    </row>
    <row r="1887" spans="52:57" ht="11.25" customHeight="1" x14ac:dyDescent="0.25">
      <c r="AZ1887" s="102" t="s">
        <v>83</v>
      </c>
      <c r="BA1887" s="101">
        <f>_xll.qlInterestRateIndexFixingDate(Currency&amp;"ibor"&amp;Tenor,BB1887,Trigger)</f>
        <v>52589</v>
      </c>
      <c r="BB1887" s="101">
        <f>_xll.qlCalendarAdvance(Calendar,BB1886,AZ1887,"f",,Trigger)</f>
        <v>52594</v>
      </c>
      <c r="BC1887" s="101">
        <f>_xll.qlInterestRateIndexMaturity(Currency&amp;"ibor"&amp;Tenor,BB1887,Trigger)</f>
        <v>52777</v>
      </c>
      <c r="BD1887" s="246">
        <f>_xll.qlIndexFixing($AD$5,BA1887,TRUE,_xll.ohTrigger(Trigger,Trigger6M))</f>
        <v>1.7274202577433756E-2</v>
      </c>
      <c r="BE1887" s="246" t="e">
        <f>IFERROR(_xll.qlIndexFixing($BF$1,BA1887,,_xll.ohTrigger(Trigger,Trigger6M)),#N/A)</f>
        <v>#N/A</v>
      </c>
    </row>
    <row r="1888" spans="52:57" ht="11.25" customHeight="1" x14ac:dyDescent="0.25">
      <c r="AZ1888" s="102" t="s">
        <v>83</v>
      </c>
      <c r="BA1888" s="101">
        <f>_xll.qlInterestRateIndexFixingDate(Currency&amp;"ibor"&amp;Tenor,BB1888,Trigger)</f>
        <v>52596</v>
      </c>
      <c r="BB1888" s="101">
        <f>_xll.qlCalendarAdvance(Calendar,BB1887,AZ1888,"f",,Trigger)</f>
        <v>52601</v>
      </c>
      <c r="BC1888" s="101">
        <f>_xll.qlInterestRateIndexMaturity(Currency&amp;"ibor"&amp;Tenor,BB1888,Trigger)</f>
        <v>52783</v>
      </c>
      <c r="BD1888" s="246">
        <f>_xll.qlIndexFixing($AD$5,BA1888,TRUE,_xll.ohTrigger(Trigger,Trigger6M))</f>
        <v>1.7274411261432837E-2</v>
      </c>
      <c r="BE1888" s="246" t="e">
        <f>IFERROR(_xll.qlIndexFixing($BF$1,BA1888,,_xll.ohTrigger(Trigger,Trigger6M)),#N/A)</f>
        <v>#N/A</v>
      </c>
    </row>
    <row r="1889" spans="52:57" ht="11.25" customHeight="1" x14ac:dyDescent="0.25">
      <c r="AZ1889" s="102" t="s">
        <v>83</v>
      </c>
      <c r="BA1889" s="101">
        <f>_xll.qlInterestRateIndexFixingDate(Currency&amp;"ibor"&amp;Tenor,BB1889,Trigger)</f>
        <v>52604</v>
      </c>
      <c r="BB1889" s="101">
        <f>_xll.qlCalendarAdvance(Calendar,BB1888,AZ1889,"f",,Trigger)</f>
        <v>52608</v>
      </c>
      <c r="BC1889" s="101">
        <f>_xll.qlInterestRateIndexMaturity(Currency&amp;"ibor"&amp;Tenor,BB1889,Trigger)</f>
        <v>52790</v>
      </c>
      <c r="BD1889" s="246">
        <f>_xll.qlIndexFixing($AD$5,BA1889,TRUE,_xll.ohTrigger(Trigger,Trigger6M))</f>
        <v>1.7275081012392147E-2</v>
      </c>
      <c r="BE1889" s="246" t="e">
        <f>IFERROR(_xll.qlIndexFixing($BF$1,BA1889,,_xll.ohTrigger(Trigger,Trigger6M)),#N/A)</f>
        <v>#N/A</v>
      </c>
    </row>
    <row r="1890" spans="52:57" ht="11.25" customHeight="1" x14ac:dyDescent="0.25">
      <c r="AZ1890" s="102" t="s">
        <v>83</v>
      </c>
      <c r="BA1890" s="101">
        <f>_xll.qlInterestRateIndexFixingDate(Currency&amp;"ibor"&amp;Tenor,BB1890,Trigger)</f>
        <v>52611</v>
      </c>
      <c r="BB1890" s="101">
        <f>_xll.qlCalendarAdvance(Calendar,BB1889,AZ1890,"f",,Trigger)</f>
        <v>52615</v>
      </c>
      <c r="BC1890" s="101">
        <f>_xll.qlInterestRateIndexMaturity(Currency&amp;"ibor"&amp;Tenor,BB1890,Trigger)</f>
        <v>52797</v>
      </c>
      <c r="BD1890" s="246">
        <f>_xll.qlIndexFixing($AD$5,BA1890,TRUE,_xll.ohTrigger(Trigger,Trigger6M))</f>
        <v>1.727575076357633E-2</v>
      </c>
      <c r="BE1890" s="246" t="e">
        <f>IFERROR(_xll.qlIndexFixing($BF$1,BA1890,,_xll.ohTrigger(Trigger,Trigger6M)),#N/A)</f>
        <v>#N/A</v>
      </c>
    </row>
    <row r="1891" spans="52:57" ht="11.25" customHeight="1" x14ac:dyDescent="0.25">
      <c r="AZ1891" s="102" t="s">
        <v>83</v>
      </c>
      <c r="BA1891" s="101">
        <f>_xll.qlInterestRateIndexFixingDate(Currency&amp;"ibor"&amp;Tenor,BB1891,Trigger)</f>
        <v>52618</v>
      </c>
      <c r="BB1891" s="101">
        <f>_xll.qlCalendarAdvance(Calendar,BB1890,AZ1891,"f",,Trigger)</f>
        <v>52622</v>
      </c>
      <c r="BC1891" s="101">
        <f>_xll.qlInterestRateIndexMaturity(Currency&amp;"ibor"&amp;Tenor,BB1891,Trigger)</f>
        <v>52804</v>
      </c>
      <c r="BD1891" s="246">
        <f>_xll.qlIndexFixing($AD$5,BA1891,TRUE,_xll.ohTrigger(Trigger,Trigger6M))</f>
        <v>1.7276772487873585E-2</v>
      </c>
      <c r="BE1891" s="246" t="e">
        <f>IFERROR(_xll.qlIndexFixing($BF$1,BA1891,,_xll.ohTrigger(Trigger,Trigger6M)),#N/A)</f>
        <v>#N/A</v>
      </c>
    </row>
    <row r="1892" spans="52:57" ht="11.25" customHeight="1" x14ac:dyDescent="0.25">
      <c r="AZ1892" s="102" t="s">
        <v>83</v>
      </c>
      <c r="BA1892" s="101">
        <f>_xll.qlInterestRateIndexFixingDate(Currency&amp;"ibor"&amp;Tenor,BB1892,Trigger)</f>
        <v>52625</v>
      </c>
      <c r="BB1892" s="101">
        <f>_xll.qlCalendarAdvance(Calendar,BB1891,AZ1892,"f",,Trigger)</f>
        <v>52629</v>
      </c>
      <c r="BC1892" s="101">
        <f>_xll.qlInterestRateIndexMaturity(Currency&amp;"ibor"&amp;Tenor,BB1892,Trigger)</f>
        <v>52811</v>
      </c>
      <c r="BD1892" s="246">
        <f>_xll.qlIndexFixing($AD$5,BA1892,TRUE,_xll.ohTrigger(Trigger,Trigger6M))</f>
        <v>1.7279907912418638E-2</v>
      </c>
      <c r="BE1892" s="246" t="e">
        <f>IFERROR(_xll.qlIndexFixing($BF$1,BA1892,,_xll.ohTrigger(Trigger,Trigger6M)),#N/A)</f>
        <v>#N/A</v>
      </c>
    </row>
    <row r="1893" spans="52:57" ht="11.25" customHeight="1" x14ac:dyDescent="0.25">
      <c r="AZ1893" s="102" t="s">
        <v>83</v>
      </c>
      <c r="BA1893" s="101">
        <f>_xll.qlInterestRateIndexFixingDate(Currency&amp;"ibor"&amp;Tenor,BB1893,Trigger)</f>
        <v>52632</v>
      </c>
      <c r="BB1893" s="101">
        <f>_xll.qlCalendarAdvance(Calendar,BB1892,AZ1893,"f",,Trigger)</f>
        <v>52636</v>
      </c>
      <c r="BC1893" s="101">
        <f>_xll.qlInterestRateIndexMaturity(Currency&amp;"ibor"&amp;Tenor,BB1893,Trigger)</f>
        <v>52818</v>
      </c>
      <c r="BD1893" s="246">
        <f>_xll.qlIndexFixing($AD$5,BA1893,TRUE,_xll.ohTrigger(Trigger,Trigger6M))</f>
        <v>1.7283046596912044E-2</v>
      </c>
      <c r="BE1893" s="246" t="e">
        <f>IFERROR(_xll.qlIndexFixing($BF$1,BA1893,,_xll.ohTrigger(Trigger,Trigger6M)),#N/A)</f>
        <v>#N/A</v>
      </c>
    </row>
    <row r="1894" spans="52:57" ht="11.25" customHeight="1" x14ac:dyDescent="0.25">
      <c r="AZ1894" s="102" t="s">
        <v>83</v>
      </c>
      <c r="BA1894" s="101">
        <f>_xll.qlInterestRateIndexFixingDate(Currency&amp;"ibor"&amp;Tenor,BB1894,Trigger)</f>
        <v>52639</v>
      </c>
      <c r="BB1894" s="101">
        <f>_xll.qlCalendarAdvance(Calendar,BB1893,AZ1894,"f",,Trigger)</f>
        <v>52643</v>
      </c>
      <c r="BC1894" s="101">
        <f>_xll.qlInterestRateIndexMaturity(Currency&amp;"ibor"&amp;Tenor,BB1894,Trigger)</f>
        <v>52825</v>
      </c>
      <c r="BD1894" s="246">
        <f>_xll.qlIndexFixing($AD$5,BA1894,TRUE,_xll.ohTrigger(Trigger,Trigger6M))</f>
        <v>1.7286188541368302E-2</v>
      </c>
      <c r="BE1894" s="246" t="e">
        <f>IFERROR(_xll.qlIndexFixing($BF$1,BA1894,,_xll.ohTrigger(Trigger,Trigger6M)),#N/A)</f>
        <v>#N/A</v>
      </c>
    </row>
    <row r="1895" spans="52:57" ht="11.25" customHeight="1" x14ac:dyDescent="0.25">
      <c r="AZ1895" s="102" t="s">
        <v>83</v>
      </c>
      <c r="BA1895" s="101">
        <f>_xll.qlInterestRateIndexFixingDate(Currency&amp;"ibor"&amp;Tenor,BB1895,Trigger)</f>
        <v>52646</v>
      </c>
      <c r="BB1895" s="101">
        <f>_xll.qlCalendarAdvance(Calendar,BB1894,AZ1895,"f",,Trigger)</f>
        <v>52650</v>
      </c>
      <c r="BC1895" s="101">
        <f>_xll.qlInterestRateIndexMaturity(Currency&amp;"ibor"&amp;Tenor,BB1895,Trigger)</f>
        <v>52832</v>
      </c>
      <c r="BD1895" s="246">
        <f>_xll.qlIndexFixing($AD$5,BA1895,TRUE,_xll.ohTrigger(Trigger,Trigger6M))</f>
        <v>1.7289333745802781E-2</v>
      </c>
      <c r="BE1895" s="246" t="e">
        <f>IFERROR(_xll.qlIndexFixing($BF$1,BA1895,,_xll.ohTrigger(Trigger,Trigger6M)),#N/A)</f>
        <v>#N/A</v>
      </c>
    </row>
    <row r="1896" spans="52:57" ht="11.25" customHeight="1" x14ac:dyDescent="0.25">
      <c r="AZ1896" s="102" t="s">
        <v>83</v>
      </c>
      <c r="BA1896" s="101">
        <f>_xll.qlInterestRateIndexFixingDate(Currency&amp;"ibor"&amp;Tenor,BB1896,Trigger)</f>
        <v>52653</v>
      </c>
      <c r="BB1896" s="101">
        <f>_xll.qlCalendarAdvance(Calendar,BB1895,AZ1896,"f",,Trigger)</f>
        <v>52657</v>
      </c>
      <c r="BC1896" s="101">
        <f>_xll.qlInterestRateIndexMaturity(Currency&amp;"ibor"&amp;Tenor,BB1896,Trigger)</f>
        <v>52841</v>
      </c>
      <c r="BD1896" s="246">
        <f>_xll.qlIndexFixing($AD$5,BA1896,TRUE,_xll.ohTrigger(Trigger,Trigger6M))</f>
        <v>1.7293969119859882E-2</v>
      </c>
      <c r="BE1896" s="246" t="e">
        <f>IFERROR(_xll.qlIndexFixing($BF$1,BA1896,,_xll.ohTrigger(Trigger,Trigger6M)),#N/A)</f>
        <v>#N/A</v>
      </c>
    </row>
    <row r="1897" spans="52:57" ht="11.25" customHeight="1" x14ac:dyDescent="0.25">
      <c r="AZ1897" s="102" t="s">
        <v>83</v>
      </c>
      <c r="BA1897" s="101">
        <f>_xll.qlInterestRateIndexFixingDate(Currency&amp;"ibor"&amp;Tenor,BB1897,Trigger)</f>
        <v>52660</v>
      </c>
      <c r="BB1897" s="101">
        <f>_xll.qlCalendarAdvance(Calendar,BB1896,AZ1897,"f",,Trigger)</f>
        <v>52664</v>
      </c>
      <c r="BC1897" s="101">
        <f>_xll.qlInterestRateIndexMaturity(Currency&amp;"ibor"&amp;Tenor,BB1897,Trigger)</f>
        <v>52848</v>
      </c>
      <c r="BD1897" s="246">
        <f>_xll.qlIndexFixing($AD$5,BA1897,TRUE,_xll.ohTrigger(Trigger,Trigger6M))</f>
        <v>1.7297095086336856E-2</v>
      </c>
      <c r="BE1897" s="246" t="e">
        <f>IFERROR(_xll.qlIndexFixing($BF$1,BA1897,,_xll.ohTrigger(Trigger,Trigger6M)),#N/A)</f>
        <v>#N/A</v>
      </c>
    </row>
    <row r="1898" spans="52:57" ht="11.25" customHeight="1" x14ac:dyDescent="0.25">
      <c r="AZ1898" s="102" t="s">
        <v>83</v>
      </c>
      <c r="BA1898" s="101">
        <f>_xll.qlInterestRateIndexFixingDate(Currency&amp;"ibor"&amp;Tenor,BB1898,Trigger)</f>
        <v>52667</v>
      </c>
      <c r="BB1898" s="101">
        <f>_xll.qlCalendarAdvance(Calendar,BB1897,AZ1898,"f",,Trigger)</f>
        <v>52671</v>
      </c>
      <c r="BC1898" s="101">
        <f>_xll.qlInterestRateIndexMaturity(Currency&amp;"ibor"&amp;Tenor,BB1898,Trigger)</f>
        <v>52855</v>
      </c>
      <c r="BD1898" s="246">
        <f>_xll.qlIndexFixing($AD$5,BA1898,TRUE,_xll.ohTrigger(Trigger,Trigger6M))</f>
        <v>1.7300224277739806E-2</v>
      </c>
      <c r="BE1898" s="246" t="e">
        <f>IFERROR(_xll.qlIndexFixing($BF$1,BA1898,,_xll.ohTrigger(Trigger,Trigger6M)),#N/A)</f>
        <v>#N/A</v>
      </c>
    </row>
    <row r="1899" spans="52:57" ht="11.25" customHeight="1" x14ac:dyDescent="0.25">
      <c r="AZ1899" s="102" t="s">
        <v>83</v>
      </c>
      <c r="BA1899" s="101">
        <f>_xll.qlInterestRateIndexFixingDate(Currency&amp;"ibor"&amp;Tenor,BB1899,Trigger)</f>
        <v>52674</v>
      </c>
      <c r="BB1899" s="101">
        <f>_xll.qlCalendarAdvance(Calendar,BB1898,AZ1899,"f",,Trigger)</f>
        <v>52678</v>
      </c>
      <c r="BC1899" s="101">
        <f>_xll.qlInterestRateIndexMaturity(Currency&amp;"ibor"&amp;Tenor,BB1899,Trigger)</f>
        <v>52862</v>
      </c>
      <c r="BD1899" s="246">
        <f>_xll.qlIndexFixing($AD$5,BA1899,TRUE,_xll.ohTrigger(Trigger,Trigger6M))</f>
        <v>1.7303356694083075E-2</v>
      </c>
      <c r="BE1899" s="246" t="e">
        <f>IFERROR(_xll.qlIndexFixing($BF$1,BA1899,,_xll.ohTrigger(Trigger,Trigger6M)),#N/A)</f>
        <v>#N/A</v>
      </c>
    </row>
    <row r="1900" spans="52:57" ht="11.25" customHeight="1" x14ac:dyDescent="0.25">
      <c r="AZ1900" s="102" t="s">
        <v>83</v>
      </c>
      <c r="BA1900" s="101">
        <f>_xll.qlInterestRateIndexFixingDate(Currency&amp;"ibor"&amp;Tenor,BB1900,Trigger)</f>
        <v>52681</v>
      </c>
      <c r="BB1900" s="101">
        <f>_xll.qlCalendarAdvance(Calendar,BB1899,AZ1900,"f",,Trigger)</f>
        <v>52685</v>
      </c>
      <c r="BC1900" s="101">
        <f>_xll.qlInterestRateIndexMaturity(Currency&amp;"ibor"&amp;Tenor,BB1900,Trigger)</f>
        <v>52869</v>
      </c>
      <c r="BD1900" s="246">
        <f>_xll.qlIndexFixing($AD$5,BA1900,TRUE,_xll.ohTrigger(Trigger,Trigger6M))</f>
        <v>1.7306492335381861E-2</v>
      </c>
      <c r="BE1900" s="246" t="e">
        <f>IFERROR(_xll.qlIndexFixing($BF$1,BA1900,,_xll.ohTrigger(Trigger,Trigger6M)),#N/A)</f>
        <v>#N/A</v>
      </c>
    </row>
    <row r="1901" spans="52:57" ht="11.25" customHeight="1" x14ac:dyDescent="0.25">
      <c r="AZ1901" s="102" t="s">
        <v>83</v>
      </c>
      <c r="BA1901" s="101">
        <f>_xll.qlInterestRateIndexFixingDate(Currency&amp;"ibor"&amp;Tenor,BB1901,Trigger)</f>
        <v>52688</v>
      </c>
      <c r="BB1901" s="101">
        <f>_xll.qlCalendarAdvance(Calendar,BB1900,AZ1901,"f",,Trigger)</f>
        <v>52692</v>
      </c>
      <c r="BC1901" s="101">
        <f>_xll.qlInterestRateIndexMaturity(Currency&amp;"ibor"&amp;Tenor,BB1901,Trigger)</f>
        <v>52875</v>
      </c>
      <c r="BD1901" s="246">
        <f>_xll.qlIndexFixing($AD$5,BA1901,TRUE,_xll.ohTrigger(Trigger,Trigger6M))</f>
        <v>1.7308953446048811E-2</v>
      </c>
      <c r="BE1901" s="246" t="e">
        <f>IFERROR(_xll.qlIndexFixing($BF$1,BA1901,,_xll.ohTrigger(Trigger,Trigger6M)),#N/A)</f>
        <v>#N/A</v>
      </c>
    </row>
    <row r="1902" spans="52:57" ht="11.25" customHeight="1" x14ac:dyDescent="0.25">
      <c r="AZ1902" s="102" t="s">
        <v>83</v>
      </c>
      <c r="BA1902" s="101">
        <f>_xll.qlInterestRateIndexFixingDate(Currency&amp;"ibor"&amp;Tenor,BB1902,Trigger)</f>
        <v>52695</v>
      </c>
      <c r="BB1902" s="101">
        <f>_xll.qlCalendarAdvance(Calendar,BB1901,AZ1902,"f",,Trigger)</f>
        <v>52699</v>
      </c>
      <c r="BC1902" s="101">
        <f>_xll.qlInterestRateIndexMaturity(Currency&amp;"ibor"&amp;Tenor,BB1902,Trigger)</f>
        <v>52882</v>
      </c>
      <c r="BD1902" s="246">
        <f>_xll.qlIndexFixing($AD$5,BA1902,TRUE,_xll.ohTrigger(Trigger,Trigger6M))</f>
        <v>1.7312108432977574E-2</v>
      </c>
      <c r="BE1902" s="246" t="e">
        <f>IFERROR(_xll.qlIndexFixing($BF$1,BA1902,,_xll.ohTrigger(Trigger,Trigger6M)),#N/A)</f>
        <v>#N/A</v>
      </c>
    </row>
    <row r="1903" spans="52:57" ht="11.25" customHeight="1" x14ac:dyDescent="0.25">
      <c r="AZ1903" s="102" t="s">
        <v>83</v>
      </c>
      <c r="BA1903" s="101">
        <f>_xll.qlInterestRateIndexFixingDate(Currency&amp;"ibor"&amp;Tenor,BB1903,Trigger)</f>
        <v>52700</v>
      </c>
      <c r="BB1903" s="101">
        <f>_xll.qlCalendarAdvance(Calendar,BB1902,AZ1903,"f",,Trigger)</f>
        <v>52706</v>
      </c>
      <c r="BC1903" s="101">
        <f>_xll.qlInterestRateIndexMaturity(Currency&amp;"ibor"&amp;Tenor,BB1903,Trigger)</f>
        <v>52889</v>
      </c>
      <c r="BD1903" s="246">
        <f>_xll.qlIndexFixing($AD$5,BA1903,TRUE,_xll.ohTrigger(Trigger,Trigger6M))</f>
        <v>1.7315266662360943E-2</v>
      </c>
      <c r="BE1903" s="246" t="e">
        <f>IFERROR(_xll.qlIndexFixing($BF$1,BA1903,,_xll.ohTrigger(Trigger,Trigger6M)),#N/A)</f>
        <v>#N/A</v>
      </c>
    </row>
    <row r="1904" spans="52:57" ht="11.25" customHeight="1" x14ac:dyDescent="0.25">
      <c r="AZ1904" s="102" t="s">
        <v>83</v>
      </c>
      <c r="BA1904" s="101">
        <f>_xll.qlInterestRateIndexFixingDate(Currency&amp;"ibor"&amp;Tenor,BB1904,Trigger)</f>
        <v>52709</v>
      </c>
      <c r="BB1904" s="101">
        <f>_xll.qlCalendarAdvance(Calendar,BB1903,AZ1904,"f",,Trigger)</f>
        <v>52713</v>
      </c>
      <c r="BC1904" s="101">
        <f>_xll.qlInterestRateIndexMaturity(Currency&amp;"ibor"&amp;Tenor,BB1904,Trigger)</f>
        <v>52896</v>
      </c>
      <c r="BD1904" s="246">
        <f>_xll.qlIndexFixing($AD$5,BA1904,TRUE,_xll.ohTrigger(Trigger,Trigger6M))</f>
        <v>1.731842813421727E-2</v>
      </c>
      <c r="BE1904" s="246" t="e">
        <f>IFERROR(_xll.qlIndexFixing($BF$1,BA1904,,_xll.ohTrigger(Trigger,Trigger6M)),#N/A)</f>
        <v>#N/A</v>
      </c>
    </row>
    <row r="1905" spans="52:57" ht="11.25" customHeight="1" x14ac:dyDescent="0.25">
      <c r="AZ1905" s="102" t="s">
        <v>83</v>
      </c>
      <c r="BA1905" s="101">
        <f>_xll.qlInterestRateIndexFixingDate(Currency&amp;"ibor"&amp;Tenor,BB1905,Trigger)</f>
        <v>52716</v>
      </c>
      <c r="BB1905" s="101">
        <f>_xll.qlCalendarAdvance(Calendar,BB1904,AZ1905,"f",,Trigger)</f>
        <v>52720</v>
      </c>
      <c r="BC1905" s="101">
        <f>_xll.qlInterestRateIndexMaturity(Currency&amp;"ibor"&amp;Tenor,BB1905,Trigger)</f>
        <v>52904</v>
      </c>
      <c r="BD1905" s="246">
        <f>_xll.qlIndexFixing($AD$5,BA1905,TRUE,_xll.ohTrigger(Trigger,Trigger6M))</f>
        <v>1.7322218916753375E-2</v>
      </c>
      <c r="BE1905" s="246" t="e">
        <f>IFERROR(_xll.qlIndexFixing($BF$1,BA1905,,_xll.ohTrigger(Trigger,Trigger6M)),#N/A)</f>
        <v>#N/A</v>
      </c>
    </row>
    <row r="1906" spans="52:57" ht="11.25" customHeight="1" x14ac:dyDescent="0.25">
      <c r="AZ1906" s="102" t="s">
        <v>83</v>
      </c>
      <c r="BA1906" s="101">
        <f>_xll.qlInterestRateIndexFixingDate(Currency&amp;"ibor"&amp;Tenor,BB1906,Trigger)</f>
        <v>52723</v>
      </c>
      <c r="BB1906" s="101">
        <f>_xll.qlCalendarAdvance(Calendar,BB1905,AZ1906,"f",,Trigger)</f>
        <v>52727</v>
      </c>
      <c r="BC1906" s="101">
        <f>_xll.qlInterestRateIndexMaturity(Currency&amp;"ibor"&amp;Tenor,BB1906,Trigger)</f>
        <v>52911</v>
      </c>
      <c r="BD1906" s="246">
        <f>_xll.qlIndexFixing($AD$5,BA1906,TRUE,_xll.ohTrigger(Trigger,Trigger6M))</f>
        <v>1.7325373908111109E-2</v>
      </c>
      <c r="BE1906" s="246" t="e">
        <f>IFERROR(_xll.qlIndexFixing($BF$1,BA1906,,_xll.ohTrigger(Trigger,Trigger6M)),#N/A)</f>
        <v>#N/A</v>
      </c>
    </row>
    <row r="1907" spans="52:57" ht="11.25" customHeight="1" x14ac:dyDescent="0.25">
      <c r="AZ1907" s="102" t="s">
        <v>83</v>
      </c>
      <c r="BA1907" s="101">
        <f>_xll.qlInterestRateIndexFixingDate(Currency&amp;"ibor"&amp;Tenor,BB1907,Trigger)</f>
        <v>52730</v>
      </c>
      <c r="BB1907" s="101">
        <f>_xll.qlCalendarAdvance(Calendar,BB1906,AZ1907,"f",,Trigger)</f>
        <v>52734</v>
      </c>
      <c r="BC1907" s="101">
        <f>_xll.qlInterestRateIndexMaturity(Currency&amp;"ibor"&amp;Tenor,BB1907,Trigger)</f>
        <v>52918</v>
      </c>
      <c r="BD1907" s="246">
        <f>_xll.qlIndexFixing($AD$5,BA1907,TRUE,_xll.ohTrigger(Trigger,Trigger6M))</f>
        <v>1.7328532124532101E-2</v>
      </c>
      <c r="BE1907" s="246" t="e">
        <f>IFERROR(_xll.qlIndexFixing($BF$1,BA1907,,_xll.ohTrigger(Trigger,Trigger6M)),#N/A)</f>
        <v>#N/A</v>
      </c>
    </row>
    <row r="1908" spans="52:57" ht="11.25" customHeight="1" x14ac:dyDescent="0.25">
      <c r="AZ1908" s="102" t="s">
        <v>83</v>
      </c>
      <c r="BA1908" s="101">
        <f>_xll.qlInterestRateIndexFixingDate(Currency&amp;"ibor"&amp;Tenor,BB1908,Trigger)</f>
        <v>52737</v>
      </c>
      <c r="BB1908" s="101">
        <f>_xll.qlCalendarAdvance(Calendar,BB1907,AZ1908,"f",,Trigger)</f>
        <v>52741</v>
      </c>
      <c r="BC1908" s="101">
        <f>_xll.qlInterestRateIndexMaturity(Currency&amp;"ibor"&amp;Tenor,BB1908,Trigger)</f>
        <v>52925</v>
      </c>
      <c r="BD1908" s="246">
        <f>_xll.qlIndexFixing($AD$5,BA1908,TRUE,_xll.ohTrigger(Trigger,Trigger6M))</f>
        <v>1.7331693566031561E-2</v>
      </c>
      <c r="BE1908" s="246" t="e">
        <f>IFERROR(_xll.qlIndexFixing($BF$1,BA1908,,_xll.ohTrigger(Trigger,Trigger6M)),#N/A)</f>
        <v>#N/A</v>
      </c>
    </row>
    <row r="1909" spans="52:57" ht="11.25" customHeight="1" x14ac:dyDescent="0.25">
      <c r="AZ1909" s="102" t="s">
        <v>83</v>
      </c>
      <c r="BA1909" s="101">
        <f>_xll.qlInterestRateIndexFixingDate(Currency&amp;"ibor"&amp;Tenor,BB1909,Trigger)</f>
        <v>52744</v>
      </c>
      <c r="BB1909" s="101">
        <f>_xll.qlCalendarAdvance(Calendar,BB1908,AZ1909,"f",,Trigger)</f>
        <v>52748</v>
      </c>
      <c r="BC1909" s="101">
        <f>_xll.qlInterestRateIndexMaturity(Currency&amp;"ibor"&amp;Tenor,BB1909,Trigger)</f>
        <v>52931</v>
      </c>
      <c r="BD1909" s="246">
        <f>_xll.qlIndexFixing($AD$5,BA1909,TRUE,_xll.ohTrigger(Trigger,Trigger6M))</f>
        <v>1.7334284131112626E-2</v>
      </c>
      <c r="BE1909" s="246" t="e">
        <f>IFERROR(_xll.qlIndexFixing($BF$1,BA1909,,_xll.ohTrigger(Trigger,Trigger6M)),#N/A)</f>
        <v>#N/A</v>
      </c>
    </row>
    <row r="1910" spans="52:57" ht="11.25" customHeight="1" x14ac:dyDescent="0.25">
      <c r="AZ1910" s="102" t="s">
        <v>83</v>
      </c>
      <c r="BA1910" s="101">
        <f>_xll.qlInterestRateIndexFixingDate(Currency&amp;"ibor"&amp;Tenor,BB1910,Trigger)</f>
        <v>52751</v>
      </c>
      <c r="BB1910" s="101">
        <f>_xll.qlCalendarAdvance(Calendar,BB1909,AZ1910,"f",,Trigger)</f>
        <v>52755</v>
      </c>
      <c r="BC1910" s="101">
        <f>_xll.qlInterestRateIndexMaturity(Currency&amp;"ibor"&amp;Tenor,BB1910,Trigger)</f>
        <v>52938</v>
      </c>
      <c r="BD1910" s="246">
        <f>_xll.qlIndexFixing($AD$5,BA1910,TRUE,_xll.ohTrigger(Trigger,Trigger6M))</f>
        <v>1.7337465058123381E-2</v>
      </c>
      <c r="BE1910" s="246" t="e">
        <f>IFERROR(_xll.qlIndexFixing($BF$1,BA1910,,_xll.ohTrigger(Trigger,Trigger6M)),#N/A)</f>
        <v>#N/A</v>
      </c>
    </row>
    <row r="1911" spans="52:57" ht="11.25" customHeight="1" x14ac:dyDescent="0.25">
      <c r="AZ1911" s="102" t="s">
        <v>83</v>
      </c>
      <c r="BA1911" s="101">
        <f>_xll.qlInterestRateIndexFixingDate(Currency&amp;"ibor"&amp;Tenor,BB1911,Trigger)</f>
        <v>52758</v>
      </c>
      <c r="BB1911" s="101">
        <f>_xll.qlCalendarAdvance(Calendar,BB1910,AZ1911,"f",,Trigger)</f>
        <v>52762</v>
      </c>
      <c r="BC1911" s="101">
        <f>_xll.qlInterestRateIndexMaturity(Currency&amp;"ibor"&amp;Tenor,BB1911,Trigger)</f>
        <v>52945</v>
      </c>
      <c r="BD1911" s="246">
        <f>_xll.qlIndexFixing($AD$5,BA1911,TRUE,_xll.ohTrigger(Trigger,Trigger6M))</f>
        <v>1.7340649227714982E-2</v>
      </c>
      <c r="BE1911" s="246" t="e">
        <f>IFERROR(_xll.qlIndexFixing($BF$1,BA1911,,_xll.ohTrigger(Trigger,Trigger6M)),#N/A)</f>
        <v>#N/A</v>
      </c>
    </row>
    <row r="1912" spans="52:57" ht="11.25" customHeight="1" x14ac:dyDescent="0.25">
      <c r="AZ1912" s="102" t="s">
        <v>83</v>
      </c>
      <c r="BA1912" s="101">
        <f>_xll.qlInterestRateIndexFixingDate(Currency&amp;"ibor"&amp;Tenor,BB1912,Trigger)</f>
        <v>52765</v>
      </c>
      <c r="BB1912" s="101">
        <f>_xll.qlCalendarAdvance(Calendar,BB1911,AZ1912,"f",,Trigger)</f>
        <v>52769</v>
      </c>
      <c r="BC1912" s="101">
        <f>_xll.qlInterestRateIndexMaturity(Currency&amp;"ibor"&amp;Tenor,BB1912,Trigger)</f>
        <v>52952</v>
      </c>
      <c r="BD1912" s="246">
        <f>_xll.qlIndexFixing($AD$5,BA1912,TRUE,_xll.ohTrigger(Trigger,Trigger6M))</f>
        <v>1.7343836639902285E-2</v>
      </c>
      <c r="BE1912" s="246" t="e">
        <f>IFERROR(_xll.qlIndexFixing($BF$1,BA1912,,_xll.ohTrigger(Trigger,Trigger6M)),#N/A)</f>
        <v>#N/A</v>
      </c>
    </row>
    <row r="1913" spans="52:57" ht="11.25" customHeight="1" x14ac:dyDescent="0.25">
      <c r="AZ1913" s="102" t="s">
        <v>83</v>
      </c>
      <c r="BA1913" s="101">
        <f>_xll.qlInterestRateIndexFixingDate(Currency&amp;"ibor"&amp;Tenor,BB1913,Trigger)</f>
        <v>52772</v>
      </c>
      <c r="BB1913" s="101">
        <f>_xll.qlCalendarAdvance(Calendar,BB1912,AZ1913,"f",,Trigger)</f>
        <v>52776</v>
      </c>
      <c r="BC1913" s="101">
        <f>_xll.qlInterestRateIndexMaturity(Currency&amp;"ibor"&amp;Tenor,BB1913,Trigger)</f>
        <v>52959</v>
      </c>
      <c r="BD1913" s="246">
        <f>_xll.qlIndexFixing($AD$5,BA1913,TRUE,_xll.ohTrigger(Trigger,Trigger6M))</f>
        <v>1.7347027294701015E-2</v>
      </c>
      <c r="BE1913" s="246" t="e">
        <f>IFERROR(_xll.qlIndexFixing($BF$1,BA1913,,_xll.ohTrigger(Trigger,Trigger6M)),#N/A)</f>
        <v>#N/A</v>
      </c>
    </row>
    <row r="1914" spans="52:57" ht="11.25" customHeight="1" x14ac:dyDescent="0.25">
      <c r="AZ1914" s="102" t="s">
        <v>83</v>
      </c>
      <c r="BA1914" s="101">
        <f>_xll.qlInterestRateIndexFixingDate(Currency&amp;"ibor"&amp;Tenor,BB1914,Trigger)</f>
        <v>52779</v>
      </c>
      <c r="BB1914" s="101">
        <f>_xll.qlCalendarAdvance(Calendar,BB1913,AZ1914,"f",,Trigger)</f>
        <v>52783</v>
      </c>
      <c r="BC1914" s="101">
        <f>_xll.qlInterestRateIndexMaturity(Currency&amp;"ibor"&amp;Tenor,BB1914,Trigger)</f>
        <v>52967</v>
      </c>
      <c r="BD1914" s="246">
        <f>_xll.qlIndexFixing($AD$5,BA1914,TRUE,_xll.ohTrigger(Trigger,Trigger6M))</f>
        <v>1.7350729942561021E-2</v>
      </c>
      <c r="BE1914" s="246" t="e">
        <f>IFERROR(_xll.qlIndexFixing($BF$1,BA1914,,_xll.ohTrigger(Trigger,Trigger6M)),#N/A)</f>
        <v>#N/A</v>
      </c>
    </row>
    <row r="1915" spans="52:57" ht="11.25" customHeight="1" x14ac:dyDescent="0.25">
      <c r="AZ1915" s="102" t="s">
        <v>83</v>
      </c>
      <c r="BA1915" s="101">
        <f>_xll.qlInterestRateIndexFixingDate(Currency&amp;"ibor"&amp;Tenor,BB1915,Trigger)</f>
        <v>52786</v>
      </c>
      <c r="BB1915" s="101">
        <f>_xll.qlCalendarAdvance(Calendar,BB1914,AZ1915,"f",,Trigger)</f>
        <v>52790</v>
      </c>
      <c r="BC1915" s="101">
        <f>_xll.qlInterestRateIndexMaturity(Currency&amp;"ibor"&amp;Tenor,BB1915,Trigger)</f>
        <v>52974</v>
      </c>
      <c r="BD1915" s="246">
        <f>_xll.qlIndexFixing($AD$5,BA1915,TRUE,_xll.ohTrigger(Trigger,Trigger6M))</f>
        <v>1.7353913960049382E-2</v>
      </c>
      <c r="BE1915" s="246" t="e">
        <f>IFERROR(_xll.qlIndexFixing($BF$1,BA1915,,_xll.ohTrigger(Trigger,Trigger6M)),#N/A)</f>
        <v>#N/A</v>
      </c>
    </row>
    <row r="1916" spans="52:57" ht="11.25" customHeight="1" x14ac:dyDescent="0.25">
      <c r="AZ1916" s="102" t="s">
        <v>83</v>
      </c>
      <c r="BA1916" s="101">
        <f>_xll.qlInterestRateIndexFixingDate(Currency&amp;"ibor"&amp;Tenor,BB1916,Trigger)</f>
        <v>52793</v>
      </c>
      <c r="BB1916" s="101">
        <f>_xll.qlCalendarAdvance(Calendar,BB1915,AZ1916,"f",,Trigger)</f>
        <v>52797</v>
      </c>
      <c r="BC1916" s="101">
        <f>_xll.qlInterestRateIndexMaturity(Currency&amp;"ibor"&amp;Tenor,BB1916,Trigger)</f>
        <v>52981</v>
      </c>
      <c r="BD1916" s="246">
        <f>_xll.qlIndexFixing($AD$5,BA1916,TRUE,_xll.ohTrigger(Trigger,Trigger6M))</f>
        <v>1.7357101202740893E-2</v>
      </c>
      <c r="BE1916" s="246" t="e">
        <f>IFERROR(_xll.qlIndexFixing($BF$1,BA1916,,_xll.ohTrigger(Trigger,Trigger6M)),#N/A)</f>
        <v>#N/A</v>
      </c>
    </row>
    <row r="1917" spans="52:57" ht="11.25" customHeight="1" x14ac:dyDescent="0.25">
      <c r="AZ1917" s="102" t="s">
        <v>83</v>
      </c>
      <c r="BA1917" s="101">
        <f>_xll.qlInterestRateIndexFixingDate(Currency&amp;"ibor"&amp;Tenor,BB1917,Trigger)</f>
        <v>52800</v>
      </c>
      <c r="BB1917" s="101">
        <f>_xll.qlCalendarAdvance(Calendar,BB1916,AZ1917,"f",,Trigger)</f>
        <v>52804</v>
      </c>
      <c r="BC1917" s="101">
        <f>_xll.qlInterestRateIndexMaturity(Currency&amp;"ibor"&amp;Tenor,BB1917,Trigger)</f>
        <v>52988</v>
      </c>
      <c r="BD1917" s="246">
        <f>_xll.qlIndexFixing($AD$5,BA1917,TRUE,_xll.ohTrigger(Trigger,Trigger6M))</f>
        <v>1.7359943475696148E-2</v>
      </c>
      <c r="BE1917" s="246" t="e">
        <f>IFERROR(_xll.qlIndexFixing($BF$1,BA1917,,_xll.ohTrigger(Trigger,Trigger6M)),#N/A)</f>
        <v>#N/A</v>
      </c>
    </row>
    <row r="1918" spans="52:57" ht="11.25" customHeight="1" x14ac:dyDescent="0.25">
      <c r="AZ1918" s="102" t="s">
        <v>83</v>
      </c>
      <c r="BA1918" s="101">
        <f>_xll.qlInterestRateIndexFixingDate(Currency&amp;"ibor"&amp;Tenor,BB1918,Trigger)</f>
        <v>52807</v>
      </c>
      <c r="BB1918" s="101">
        <f>_xll.qlCalendarAdvance(Calendar,BB1917,AZ1918,"f",,Trigger)</f>
        <v>52811</v>
      </c>
      <c r="BC1918" s="101">
        <f>_xll.qlInterestRateIndexMaturity(Currency&amp;"ibor"&amp;Tenor,BB1918,Trigger)</f>
        <v>52995</v>
      </c>
      <c r="BD1918" s="246">
        <f>_xll.qlIndexFixing($AD$5,BA1918,TRUE,_xll.ohTrigger(Trigger,Trigger6M))</f>
        <v>1.7360697961323602E-2</v>
      </c>
      <c r="BE1918" s="246" t="e">
        <f>IFERROR(_xll.qlIndexFixing($BF$1,BA1918,,_xll.ohTrigger(Trigger,Trigger6M)),#N/A)</f>
        <v>#N/A</v>
      </c>
    </row>
    <row r="1919" spans="52:57" ht="11.25" customHeight="1" x14ac:dyDescent="0.25">
      <c r="AZ1919" s="102" t="s">
        <v>83</v>
      </c>
      <c r="BA1919" s="101">
        <f>_xll.qlInterestRateIndexFixingDate(Currency&amp;"ibor"&amp;Tenor,BB1919,Trigger)</f>
        <v>52814</v>
      </c>
      <c r="BB1919" s="101">
        <f>_xll.qlCalendarAdvance(Calendar,BB1918,AZ1919,"f",,Trigger)</f>
        <v>52818</v>
      </c>
      <c r="BC1919" s="101">
        <f>_xll.qlInterestRateIndexMaturity(Currency&amp;"ibor"&amp;Tenor,BB1919,Trigger)</f>
        <v>53002</v>
      </c>
      <c r="BD1919" s="246">
        <f>_xll.qlIndexFixing($AD$5,BA1919,TRUE,_xll.ohTrigger(Trigger,Trigger6M))</f>
        <v>1.7361452447239085E-2</v>
      </c>
      <c r="BE1919" s="246" t="e">
        <f>IFERROR(_xll.qlIndexFixing($BF$1,BA1919,,_xll.ohTrigger(Trigger,Trigger6M)),#N/A)</f>
        <v>#N/A</v>
      </c>
    </row>
    <row r="1920" spans="52:57" ht="11.25" customHeight="1" x14ac:dyDescent="0.25">
      <c r="AZ1920" s="102" t="s">
        <v>83</v>
      </c>
      <c r="BA1920" s="101">
        <f>_xll.qlInterestRateIndexFixingDate(Currency&amp;"ibor"&amp;Tenor,BB1920,Trigger)</f>
        <v>52821</v>
      </c>
      <c r="BB1920" s="101">
        <f>_xll.qlCalendarAdvance(Calendar,BB1919,AZ1920,"f",,Trigger)</f>
        <v>52825</v>
      </c>
      <c r="BC1920" s="101">
        <f>_xll.qlInterestRateIndexMaturity(Currency&amp;"ibor"&amp;Tenor,BB1920,Trigger)</f>
        <v>53009</v>
      </c>
      <c r="BD1920" s="246">
        <f>_xll.qlIndexFixing($AD$5,BA1920,TRUE,_xll.ohTrigger(Trigger,Trigger6M))</f>
        <v>1.7362206933443033E-2</v>
      </c>
      <c r="BE1920" s="246" t="e">
        <f>IFERROR(_xll.qlIndexFixing($BF$1,BA1920,,_xll.ohTrigger(Trigger,Trigger6M)),#N/A)</f>
        <v>#N/A</v>
      </c>
    </row>
    <row r="1921" spans="52:57" ht="11.25" customHeight="1" x14ac:dyDescent="0.25">
      <c r="AZ1921" s="102" t="s">
        <v>83</v>
      </c>
      <c r="BA1921" s="101">
        <f>_xll.qlInterestRateIndexFixingDate(Currency&amp;"ibor"&amp;Tenor,BB1921,Trigger)</f>
        <v>52828</v>
      </c>
      <c r="BB1921" s="101">
        <f>_xll.qlCalendarAdvance(Calendar,BB1920,AZ1921,"f",,Trigger)</f>
        <v>52832</v>
      </c>
      <c r="BC1921" s="101">
        <f>_xll.qlInterestRateIndexMaturity(Currency&amp;"ibor"&amp;Tenor,BB1921,Trigger)</f>
        <v>53016</v>
      </c>
      <c r="BD1921" s="246">
        <f>_xll.qlIndexFixing($AD$5,BA1921,TRUE,_xll.ohTrigger(Trigger,Trigger6M))</f>
        <v>1.7362961419935447E-2</v>
      </c>
      <c r="BE1921" s="246" t="e">
        <f>IFERROR(_xll.qlIndexFixing($BF$1,BA1921,,_xll.ohTrigger(Trigger,Trigger6M)),#N/A)</f>
        <v>#N/A</v>
      </c>
    </row>
    <row r="1922" spans="52:57" ht="11.25" customHeight="1" x14ac:dyDescent="0.25">
      <c r="AZ1922" s="102" t="s">
        <v>83</v>
      </c>
      <c r="BA1922" s="101">
        <f>_xll.qlInterestRateIndexFixingDate(Currency&amp;"ibor"&amp;Tenor,BB1922,Trigger)</f>
        <v>52835</v>
      </c>
      <c r="BB1922" s="101">
        <f>_xll.qlCalendarAdvance(Calendar,BB1921,AZ1922,"f",,Trigger)</f>
        <v>52839</v>
      </c>
      <c r="BC1922" s="101">
        <f>_xll.qlInterestRateIndexMaturity(Currency&amp;"ibor"&amp;Tenor,BB1922,Trigger)</f>
        <v>53021</v>
      </c>
      <c r="BD1922" s="246">
        <f>_xll.qlIndexFixing($AD$5,BA1922,TRUE,_xll.ohTrigger(Trigger,Trigger6M))</f>
        <v>1.7362773130379018E-2</v>
      </c>
      <c r="BE1922" s="246" t="e">
        <f>IFERROR(_xll.qlIndexFixing($BF$1,BA1922,,_xll.ohTrigger(Trigger,Trigger6M)),#N/A)</f>
        <v>#N/A</v>
      </c>
    </row>
    <row r="1923" spans="52:57" ht="11.25" customHeight="1" x14ac:dyDescent="0.25">
      <c r="AZ1923" s="102" t="s">
        <v>83</v>
      </c>
      <c r="BA1923" s="101">
        <f>_xll.qlInterestRateIndexFixingDate(Currency&amp;"ibor"&amp;Tenor,BB1923,Trigger)</f>
        <v>52842</v>
      </c>
      <c r="BB1923" s="101">
        <f>_xll.qlCalendarAdvance(Calendar,BB1922,AZ1923,"f",,Trigger)</f>
        <v>52846</v>
      </c>
      <c r="BC1923" s="101">
        <f>_xll.qlInterestRateIndexMaturity(Currency&amp;"ibor"&amp;Tenor,BB1923,Trigger)</f>
        <v>53027</v>
      </c>
      <c r="BD1923" s="246">
        <f>_xll.qlIndexFixing($AD$5,BA1923,TRUE,_xll.ohTrigger(Trigger,Trigger6M))</f>
        <v>1.7363056148360291E-2</v>
      </c>
      <c r="BE1923" s="246" t="e">
        <f>IFERROR(_xll.qlIndexFixing($BF$1,BA1923,,_xll.ohTrigger(Trigger,Trigger6M)),#N/A)</f>
        <v>#N/A</v>
      </c>
    </row>
    <row r="1924" spans="52:57" ht="11.25" customHeight="1" x14ac:dyDescent="0.25">
      <c r="AZ1924" s="102" t="s">
        <v>83</v>
      </c>
      <c r="BA1924" s="101">
        <f>_xll.qlInterestRateIndexFixingDate(Currency&amp;"ibor"&amp;Tenor,BB1924,Trigger)</f>
        <v>52849</v>
      </c>
      <c r="BB1924" s="101">
        <f>_xll.qlCalendarAdvance(Calendar,BB1923,AZ1924,"f",,Trigger)</f>
        <v>52853</v>
      </c>
      <c r="BC1924" s="101">
        <f>_xll.qlInterestRateIndexMaturity(Currency&amp;"ibor"&amp;Tenor,BB1924,Trigger)</f>
        <v>53034</v>
      </c>
      <c r="BD1924" s="246">
        <f>_xll.qlIndexFixing($AD$5,BA1924,TRUE,_xll.ohTrigger(Trigger,Trigger6M))</f>
        <v>1.7363810526966724E-2</v>
      </c>
      <c r="BE1924" s="246" t="e">
        <f>IFERROR(_xll.qlIndexFixing($BF$1,BA1924,,_xll.ohTrigger(Trigger,Trigger6M)),#N/A)</f>
        <v>#N/A</v>
      </c>
    </row>
    <row r="1925" spans="52:57" ht="11.25" customHeight="1" x14ac:dyDescent="0.25">
      <c r="AZ1925" s="102" t="s">
        <v>83</v>
      </c>
      <c r="BA1925" s="101">
        <f>_xll.qlInterestRateIndexFixingDate(Currency&amp;"ibor"&amp;Tenor,BB1925,Trigger)</f>
        <v>52856</v>
      </c>
      <c r="BB1925" s="101">
        <f>_xll.qlCalendarAdvance(Calendar,BB1924,AZ1925,"f",,Trigger)</f>
        <v>52860</v>
      </c>
      <c r="BC1925" s="101">
        <f>_xll.qlInterestRateIndexMaturity(Currency&amp;"ibor"&amp;Tenor,BB1925,Trigger)</f>
        <v>53041</v>
      </c>
      <c r="BD1925" s="246">
        <f>_xll.qlIndexFixing($AD$5,BA1925,TRUE,_xll.ohTrigger(Trigger,Trigger6M))</f>
        <v>1.7364564905857128E-2</v>
      </c>
      <c r="BE1925" s="246" t="e">
        <f>IFERROR(_xll.qlIndexFixing($BF$1,BA1925,,_xll.ohTrigger(Trigger,Trigger6M)),#N/A)</f>
        <v>#N/A</v>
      </c>
    </row>
    <row r="1926" spans="52:57" ht="11.25" customHeight="1" x14ac:dyDescent="0.25">
      <c r="AZ1926" s="102" t="s">
        <v>83</v>
      </c>
      <c r="BA1926" s="101">
        <f>_xll.qlInterestRateIndexFixingDate(Currency&amp;"ibor"&amp;Tenor,BB1926,Trigger)</f>
        <v>52863</v>
      </c>
      <c r="BB1926" s="101">
        <f>_xll.qlCalendarAdvance(Calendar,BB1925,AZ1926,"f",,Trigger)</f>
        <v>52867</v>
      </c>
      <c r="BC1926" s="101">
        <f>_xll.qlInterestRateIndexMaturity(Currency&amp;"ibor"&amp;Tenor,BB1926,Trigger)</f>
        <v>53048</v>
      </c>
      <c r="BD1926" s="246">
        <f>_xll.qlIndexFixing($AD$5,BA1926,TRUE,_xll.ohTrigger(Trigger,Trigger6M))</f>
        <v>1.7365319285031506E-2</v>
      </c>
      <c r="BE1926" s="246" t="e">
        <f>IFERROR(_xll.qlIndexFixing($BF$1,BA1926,,_xll.ohTrigger(Trigger,Trigger6M)),#N/A)</f>
        <v>#N/A</v>
      </c>
    </row>
    <row r="1927" spans="52:57" ht="11.25" customHeight="1" x14ac:dyDescent="0.25">
      <c r="AZ1927" s="102" t="s">
        <v>83</v>
      </c>
      <c r="BA1927" s="101">
        <f>_xll.qlInterestRateIndexFixingDate(Currency&amp;"ibor"&amp;Tenor,BB1927,Trigger)</f>
        <v>52870</v>
      </c>
      <c r="BB1927" s="101">
        <f>_xll.qlCalendarAdvance(Calendar,BB1926,AZ1927,"f",,Trigger)</f>
        <v>52874</v>
      </c>
      <c r="BC1927" s="101">
        <f>_xll.qlInterestRateIndexMaturity(Currency&amp;"ibor"&amp;Tenor,BB1927,Trigger)</f>
        <v>53056</v>
      </c>
      <c r="BD1927" s="246">
        <f>_xll.qlIndexFixing($AD$5,BA1927,TRUE,_xll.ohTrigger(Trigger,Trigger6M))</f>
        <v>1.736654520608048E-2</v>
      </c>
      <c r="BE1927" s="246" t="e">
        <f>IFERROR(_xll.qlIndexFixing($BF$1,BA1927,,_xll.ohTrigger(Trigger,Trigger6M)),#N/A)</f>
        <v>#N/A</v>
      </c>
    </row>
    <row r="1928" spans="52:57" ht="11.25" customHeight="1" x14ac:dyDescent="0.25">
      <c r="AZ1928" s="102" t="s">
        <v>83</v>
      </c>
      <c r="BA1928" s="101">
        <f>_xll.qlInterestRateIndexFixingDate(Currency&amp;"ibor"&amp;Tenor,BB1928,Trigger)</f>
        <v>52877</v>
      </c>
      <c r="BB1928" s="101">
        <f>_xll.qlCalendarAdvance(Calendar,BB1927,AZ1928,"f",,Trigger)</f>
        <v>52881</v>
      </c>
      <c r="BC1928" s="101">
        <f>_xll.qlInterestRateIndexMaturity(Currency&amp;"ibor"&amp;Tenor,BB1928,Trigger)</f>
        <v>53063</v>
      </c>
      <c r="BD1928" s="246">
        <f>_xll.qlIndexFixing($AD$5,BA1928,TRUE,_xll.ohTrigger(Trigger,Trigger6M))</f>
        <v>1.7367299622076088E-2</v>
      </c>
      <c r="BE1928" s="246" t="e">
        <f>IFERROR(_xll.qlIndexFixing($BF$1,BA1928,,_xll.ohTrigger(Trigger,Trigger6M)),#N/A)</f>
        <v>#N/A</v>
      </c>
    </row>
    <row r="1929" spans="52:57" ht="11.25" customHeight="1" x14ac:dyDescent="0.25">
      <c r="AZ1929" s="102" t="s">
        <v>83</v>
      </c>
      <c r="BA1929" s="101">
        <f>_xll.qlInterestRateIndexFixingDate(Currency&amp;"ibor"&amp;Tenor,BB1929,Trigger)</f>
        <v>52884</v>
      </c>
      <c r="BB1929" s="101">
        <f>_xll.qlCalendarAdvance(Calendar,BB1928,AZ1929,"f",,Trigger)</f>
        <v>52888</v>
      </c>
      <c r="BC1929" s="101">
        <f>_xll.qlInterestRateIndexMaturity(Currency&amp;"ibor"&amp;Tenor,BB1929,Trigger)</f>
        <v>53070</v>
      </c>
      <c r="BD1929" s="246">
        <f>_xll.qlIndexFixing($AD$5,BA1929,TRUE,_xll.ohTrigger(Trigger,Trigger6M))</f>
        <v>1.7368054038357623E-2</v>
      </c>
      <c r="BE1929" s="246" t="e">
        <f>IFERROR(_xll.qlIndexFixing($BF$1,BA1929,,_xll.ohTrigger(Trigger,Trigger6M)),#N/A)</f>
        <v>#N/A</v>
      </c>
    </row>
    <row r="1930" spans="52:57" ht="11.25" customHeight="1" x14ac:dyDescent="0.25">
      <c r="AZ1930" s="102" t="s">
        <v>83</v>
      </c>
      <c r="BA1930" s="101">
        <f>_xll.qlInterestRateIndexFixingDate(Currency&amp;"ibor"&amp;Tenor,BB1930,Trigger)</f>
        <v>52891</v>
      </c>
      <c r="BB1930" s="101">
        <f>_xll.qlCalendarAdvance(Calendar,BB1929,AZ1930,"f",,Trigger)</f>
        <v>52895</v>
      </c>
      <c r="BC1930" s="101">
        <f>_xll.qlInterestRateIndexMaturity(Currency&amp;"ibor"&amp;Tenor,BB1930,Trigger)</f>
        <v>53077</v>
      </c>
      <c r="BD1930" s="246">
        <f>_xll.qlIndexFixing($AD$5,BA1930,TRUE,_xll.ohTrigger(Trigger,Trigger6M))</f>
        <v>1.7368808454924202E-2</v>
      </c>
      <c r="BE1930" s="246" t="e">
        <f>IFERROR(_xll.qlIndexFixing($BF$1,BA1930,,_xll.ohTrigger(Trigger,Trigger6M)),#N/A)</f>
        <v>#N/A</v>
      </c>
    </row>
    <row r="1931" spans="52:57" ht="11.25" customHeight="1" x14ac:dyDescent="0.25">
      <c r="AZ1931" s="102" t="s">
        <v>83</v>
      </c>
      <c r="BA1931" s="101">
        <f>_xll.qlInterestRateIndexFixingDate(Currency&amp;"ibor"&amp;Tenor,BB1931,Trigger)</f>
        <v>52898</v>
      </c>
      <c r="BB1931" s="101">
        <f>_xll.qlCalendarAdvance(Calendar,BB1930,AZ1931,"f",,Trigger)</f>
        <v>52902</v>
      </c>
      <c r="BC1931" s="101">
        <f>_xll.qlInterestRateIndexMaturity(Currency&amp;"ibor"&amp;Tenor,BB1931,Trigger)</f>
        <v>53084</v>
      </c>
      <c r="BD1931" s="246">
        <f>_xll.qlIndexFixing($AD$5,BA1931,TRUE,_xll.ohTrigger(Trigger,Trigger6M))</f>
        <v>1.736956287177583E-2</v>
      </c>
      <c r="BE1931" s="246" t="e">
        <f>IFERROR(_xll.qlIndexFixing($BF$1,BA1931,,_xll.ohTrigger(Trigger,Trigger6M)),#N/A)</f>
        <v>#N/A</v>
      </c>
    </row>
    <row r="1932" spans="52:57" ht="11.25" customHeight="1" x14ac:dyDescent="0.25">
      <c r="AZ1932" s="102" t="s">
        <v>83</v>
      </c>
      <c r="BA1932" s="101">
        <f>_xll.qlInterestRateIndexFixingDate(Currency&amp;"ibor"&amp;Tenor,BB1932,Trigger)</f>
        <v>52905</v>
      </c>
      <c r="BB1932" s="101">
        <f>_xll.qlCalendarAdvance(Calendar,BB1931,AZ1932,"f",,Trigger)</f>
        <v>52909</v>
      </c>
      <c r="BC1932" s="101">
        <f>_xll.qlInterestRateIndexMaturity(Currency&amp;"ibor"&amp;Tenor,BB1932,Trigger)</f>
        <v>53090</v>
      </c>
      <c r="BD1932" s="246">
        <f>_xll.qlIndexFixing($AD$5,BA1932,TRUE,_xll.ohTrigger(Trigger,Trigger6M))</f>
        <v>1.7369845566032337E-2</v>
      </c>
      <c r="BE1932" s="246" t="e">
        <f>IFERROR(_xll.qlIndexFixing($BF$1,BA1932,,_xll.ohTrigger(Trigger,Trigger6M)),#N/A)</f>
        <v>#N/A</v>
      </c>
    </row>
    <row r="1933" spans="52:57" ht="11.25" customHeight="1" x14ac:dyDescent="0.25">
      <c r="AZ1933" s="102" t="s">
        <v>83</v>
      </c>
      <c r="BA1933" s="101">
        <f>_xll.qlInterestRateIndexFixingDate(Currency&amp;"ibor"&amp;Tenor,BB1933,Trigger)</f>
        <v>52912</v>
      </c>
      <c r="BB1933" s="101">
        <f>_xll.qlCalendarAdvance(Calendar,BB1932,AZ1933,"f",,Trigger)</f>
        <v>52916</v>
      </c>
      <c r="BC1933" s="101">
        <f>_xll.qlInterestRateIndexMaturity(Currency&amp;"ibor"&amp;Tenor,BB1933,Trigger)</f>
        <v>53097</v>
      </c>
      <c r="BD1933" s="246">
        <f>_xll.qlIndexFixing($AD$5,BA1933,TRUE,_xll.ohTrigger(Trigger,Trigger6M))</f>
        <v>1.7370599947191867E-2</v>
      </c>
      <c r="BE1933" s="246" t="e">
        <f>IFERROR(_xll.qlIndexFixing($BF$1,BA1933,,_xll.ohTrigger(Trigger,Trigger6M)),#N/A)</f>
        <v>#N/A</v>
      </c>
    </row>
    <row r="1934" spans="52:57" ht="11.25" customHeight="1" x14ac:dyDescent="0.25">
      <c r="AZ1934" s="102" t="s">
        <v>83</v>
      </c>
      <c r="BA1934" s="101">
        <f>_xll.qlInterestRateIndexFixingDate(Currency&amp;"ibor"&amp;Tenor,BB1934,Trigger)</f>
        <v>52919</v>
      </c>
      <c r="BB1934" s="101">
        <f>_xll.qlCalendarAdvance(Calendar,BB1933,AZ1934,"f",,Trigger)</f>
        <v>52923</v>
      </c>
      <c r="BC1934" s="101">
        <f>_xll.qlInterestRateIndexMaturity(Currency&amp;"ibor"&amp;Tenor,BB1934,Trigger)</f>
        <v>53104</v>
      </c>
      <c r="BD1934" s="246">
        <f>_xll.qlIndexFixing($AD$5,BA1934,TRUE,_xll.ohTrigger(Trigger,Trigger6M))</f>
        <v>1.7371354328634486E-2</v>
      </c>
      <c r="BE1934" s="246" t="e">
        <f>IFERROR(_xll.qlIndexFixing($BF$1,BA1934,,_xll.ohTrigger(Trigger,Trigger6M)),#N/A)</f>
        <v>#N/A</v>
      </c>
    </row>
    <row r="1935" spans="52:57" ht="11.25" customHeight="1" x14ac:dyDescent="0.25">
      <c r="AZ1935" s="102" t="s">
        <v>83</v>
      </c>
      <c r="BA1935" s="101">
        <f>_xll.qlInterestRateIndexFixingDate(Currency&amp;"ibor"&amp;Tenor,BB1935,Trigger)</f>
        <v>52926</v>
      </c>
      <c r="BB1935" s="101">
        <f>_xll.qlCalendarAdvance(Calendar,BB1934,AZ1935,"f",,Trigger)</f>
        <v>52930</v>
      </c>
      <c r="BC1935" s="101">
        <f>_xll.qlInterestRateIndexMaturity(Currency&amp;"ibor"&amp;Tenor,BB1935,Trigger)</f>
        <v>53111</v>
      </c>
      <c r="BD1935" s="246">
        <f>_xll.qlIndexFixing($AD$5,BA1935,TRUE,_xll.ohTrigger(Trigger,Trigger6M))</f>
        <v>1.7372108710361517E-2</v>
      </c>
      <c r="BE1935" s="246" t="e">
        <f>IFERROR(_xll.qlIndexFixing($BF$1,BA1935,,_xll.ohTrigger(Trigger,Trigger6M)),#N/A)</f>
        <v>#N/A</v>
      </c>
    </row>
    <row r="1936" spans="52:57" ht="11.25" customHeight="1" x14ac:dyDescent="0.25">
      <c r="AZ1936" s="102" t="s">
        <v>83</v>
      </c>
      <c r="BA1936" s="101">
        <f>_xll.qlInterestRateIndexFixingDate(Currency&amp;"ibor"&amp;Tenor,BB1936,Trigger)</f>
        <v>52933</v>
      </c>
      <c r="BB1936" s="101">
        <f>_xll.qlCalendarAdvance(Calendar,BB1935,AZ1936,"f",,Trigger)</f>
        <v>52937</v>
      </c>
      <c r="BC1936" s="101">
        <f>_xll.qlInterestRateIndexMaturity(Currency&amp;"ibor"&amp;Tenor,BB1936,Trigger)</f>
        <v>53119</v>
      </c>
      <c r="BD1936" s="246">
        <f>_xll.qlIndexFixing($AD$5,BA1936,TRUE,_xll.ohTrigger(Trigger,Trigger6M))</f>
        <v>1.7373334960313177E-2</v>
      </c>
      <c r="BE1936" s="246" t="e">
        <f>IFERROR(_xll.qlIndexFixing($BF$1,BA1936,,_xll.ohTrigger(Trigger,Trigger6M)),#N/A)</f>
        <v>#N/A</v>
      </c>
    </row>
    <row r="1937" spans="52:57" ht="11.25" customHeight="1" x14ac:dyDescent="0.25">
      <c r="AZ1937" s="102" t="s">
        <v>83</v>
      </c>
      <c r="BA1937" s="101">
        <f>_xll.qlInterestRateIndexFixingDate(Currency&amp;"ibor"&amp;Tenor,BB1937,Trigger)</f>
        <v>52940</v>
      </c>
      <c r="BB1937" s="101">
        <f>_xll.qlCalendarAdvance(Calendar,BB1936,AZ1937,"f",,Trigger)</f>
        <v>52944</v>
      </c>
      <c r="BC1937" s="101">
        <f>_xll.qlInterestRateIndexMaturity(Currency&amp;"ibor"&amp;Tenor,BB1937,Trigger)</f>
        <v>53126</v>
      </c>
      <c r="BD1937" s="246">
        <f>_xll.qlIndexFixing($AD$5,BA1937,TRUE,_xll.ohTrigger(Trigger,Trigger6M))</f>
        <v>1.7374089378875083E-2</v>
      </c>
      <c r="BE1937" s="246" t="e">
        <f>IFERROR(_xll.qlIndexFixing($BF$1,BA1937,,_xll.ohTrigger(Trigger,Trigger6M)),#N/A)</f>
        <v>#N/A</v>
      </c>
    </row>
    <row r="1938" spans="52:57" ht="11.25" customHeight="1" x14ac:dyDescent="0.25">
      <c r="AZ1938" s="102" t="s">
        <v>83</v>
      </c>
      <c r="BA1938" s="101">
        <f>_xll.qlInterestRateIndexFixingDate(Currency&amp;"ibor"&amp;Tenor,BB1938,Trigger)</f>
        <v>52947</v>
      </c>
      <c r="BB1938" s="101">
        <f>_xll.qlCalendarAdvance(Calendar,BB1937,AZ1938,"f",,Trigger)</f>
        <v>52951</v>
      </c>
      <c r="BC1938" s="101">
        <f>_xll.qlInterestRateIndexMaturity(Currency&amp;"ibor"&amp;Tenor,BB1938,Trigger)</f>
        <v>53133</v>
      </c>
      <c r="BD1938" s="246">
        <f>_xll.qlIndexFixing($AD$5,BA1938,TRUE,_xll.ohTrigger(Trigger,Trigger6M))</f>
        <v>1.7374843797723794E-2</v>
      </c>
      <c r="BE1938" s="246" t="e">
        <f>IFERROR(_xll.qlIndexFixing($BF$1,BA1938,,_xll.ohTrigger(Trigger,Trigger6M)),#N/A)</f>
        <v>#N/A</v>
      </c>
    </row>
    <row r="1939" spans="52:57" ht="11.25" customHeight="1" x14ac:dyDescent="0.25">
      <c r="AZ1939" s="102" t="s">
        <v>83</v>
      </c>
      <c r="BA1939" s="101">
        <f>_xll.qlInterestRateIndexFixingDate(Currency&amp;"ibor"&amp;Tenor,BB1939,Trigger)</f>
        <v>52953</v>
      </c>
      <c r="BB1939" s="101">
        <f>_xll.qlCalendarAdvance(Calendar,BB1938,AZ1939,"f",,Trigger)</f>
        <v>52958</v>
      </c>
      <c r="BC1939" s="101">
        <f>_xll.qlInterestRateIndexMaturity(Currency&amp;"ibor"&amp;Tenor,BB1939,Trigger)</f>
        <v>53140</v>
      </c>
      <c r="BD1939" s="246">
        <f>_xll.qlIndexFixing($AD$5,BA1939,TRUE,_xll.ohTrigger(Trigger,Trigger6M))</f>
        <v>1.7375598216857552E-2</v>
      </c>
      <c r="BE1939" s="246" t="e">
        <f>IFERROR(_xll.qlIndexFixing($BF$1,BA1939,,_xll.ohTrigger(Trigger,Trigger6M)),#N/A)</f>
        <v>#N/A</v>
      </c>
    </row>
    <row r="1940" spans="52:57" ht="11.25" customHeight="1" x14ac:dyDescent="0.25">
      <c r="AZ1940" s="102" t="s">
        <v>83</v>
      </c>
      <c r="BA1940" s="101">
        <f>_xll.qlInterestRateIndexFixingDate(Currency&amp;"ibor"&amp;Tenor,BB1940,Trigger)</f>
        <v>52961</v>
      </c>
      <c r="BB1940" s="101">
        <f>_xll.qlCalendarAdvance(Calendar,BB1939,AZ1940,"f",,Trigger)</f>
        <v>52965</v>
      </c>
      <c r="BC1940" s="101">
        <f>_xll.qlInterestRateIndexMaturity(Currency&amp;"ibor"&amp;Tenor,BB1940,Trigger)</f>
        <v>53146</v>
      </c>
      <c r="BD1940" s="246">
        <f>_xll.qlIndexFixing($AD$5,BA1940,TRUE,_xll.ohTrigger(Trigger,Trigger6M))</f>
        <v>1.7375880623250947E-2</v>
      </c>
      <c r="BE1940" s="246" t="e">
        <f>IFERROR(_xll.qlIndexFixing($BF$1,BA1940,,_xll.ohTrigger(Trigger,Trigger6M)),#N/A)</f>
        <v>#N/A</v>
      </c>
    </row>
    <row r="1941" spans="52:57" ht="11.25" customHeight="1" x14ac:dyDescent="0.25">
      <c r="AZ1941" s="102" t="s">
        <v>83</v>
      </c>
      <c r="BA1941" s="101">
        <f>_xll.qlInterestRateIndexFixingDate(Currency&amp;"ibor"&amp;Tenor,BB1941,Trigger)</f>
        <v>52968</v>
      </c>
      <c r="BB1941" s="101">
        <f>_xll.qlCalendarAdvance(Calendar,BB1940,AZ1941,"f",,Trigger)</f>
        <v>52972</v>
      </c>
      <c r="BC1941" s="101">
        <f>_xll.qlInterestRateIndexMaturity(Currency&amp;"ibor"&amp;Tenor,BB1941,Trigger)</f>
        <v>53153</v>
      </c>
      <c r="BD1941" s="246">
        <f>_xll.qlIndexFixing($AD$5,BA1941,TRUE,_xll.ohTrigger(Trigger,Trigger6M))</f>
        <v>1.7376635006679599E-2</v>
      </c>
      <c r="BE1941" s="246" t="e">
        <f>IFERROR(_xll.qlIndexFixing($BF$1,BA1941,,_xll.ohTrigger(Trigger,Trigger6M)),#N/A)</f>
        <v>#N/A</v>
      </c>
    </row>
    <row r="1942" spans="52:57" ht="11.25" customHeight="1" x14ac:dyDescent="0.25">
      <c r="AZ1942" s="102" t="s">
        <v>83</v>
      </c>
      <c r="BA1942" s="101">
        <f>_xll.qlInterestRateIndexFixingDate(Currency&amp;"ibor"&amp;Tenor,BB1942,Trigger)</f>
        <v>52975</v>
      </c>
      <c r="BB1942" s="101">
        <f>_xll.qlCalendarAdvance(Calendar,BB1941,AZ1942,"f",,Trigger)</f>
        <v>52979</v>
      </c>
      <c r="BC1942" s="101">
        <f>_xll.qlInterestRateIndexMaturity(Currency&amp;"ibor"&amp;Tenor,BB1942,Trigger)</f>
        <v>53160</v>
      </c>
      <c r="BD1942" s="246">
        <f>_xll.qlIndexFixing($AD$5,BA1942,TRUE,_xll.ohTrigger(Trigger,Trigger6M))</f>
        <v>1.7377389390392226E-2</v>
      </c>
      <c r="BE1942" s="246" t="e">
        <f>IFERROR(_xll.qlIndexFixing($BF$1,BA1942,,_xll.ohTrigger(Trigger,Trigger6M)),#N/A)</f>
        <v>#N/A</v>
      </c>
    </row>
    <row r="1943" spans="52:57" ht="11.25" customHeight="1" x14ac:dyDescent="0.25">
      <c r="AZ1943" s="102" t="s">
        <v>83</v>
      </c>
      <c r="BA1943" s="101">
        <f>_xll.qlInterestRateIndexFixingDate(Currency&amp;"ibor"&amp;Tenor,BB1943,Trigger)</f>
        <v>52982</v>
      </c>
      <c r="BB1943" s="101">
        <f>_xll.qlCalendarAdvance(Calendar,BB1942,AZ1943,"f",,Trigger)</f>
        <v>52986</v>
      </c>
      <c r="BC1943" s="101">
        <f>_xll.qlInterestRateIndexMaturity(Currency&amp;"ibor"&amp;Tenor,BB1943,Trigger)</f>
        <v>53167</v>
      </c>
      <c r="BD1943" s="246">
        <f>_xll.qlIndexFixing($AD$5,BA1943,TRUE,_xll.ohTrigger(Trigger,Trigger6M))</f>
        <v>1.7378143774388378E-2</v>
      </c>
      <c r="BE1943" s="246" t="e">
        <f>IFERROR(_xll.qlIndexFixing($BF$1,BA1943,,_xll.ohTrigger(Trigger,Trigger6M)),#N/A)</f>
        <v>#N/A</v>
      </c>
    </row>
    <row r="1944" spans="52:57" ht="11.25" customHeight="1" x14ac:dyDescent="0.25">
      <c r="AZ1944" s="102" t="s">
        <v>83</v>
      </c>
      <c r="BA1944" s="101">
        <f>_xll.qlInterestRateIndexFixingDate(Currency&amp;"ibor"&amp;Tenor,BB1944,Trigger)</f>
        <v>52989</v>
      </c>
      <c r="BB1944" s="101">
        <f>_xll.qlCalendarAdvance(Calendar,BB1943,AZ1944,"f",,Trigger)</f>
        <v>52993</v>
      </c>
      <c r="BC1944" s="101">
        <f>_xll.qlInterestRateIndexMaturity(Currency&amp;"ibor"&amp;Tenor,BB1944,Trigger)</f>
        <v>53174</v>
      </c>
      <c r="BD1944" s="246">
        <f>_xll.qlIndexFixing($AD$5,BA1944,TRUE,_xll.ohTrigger(Trigger,Trigger6M))</f>
        <v>1.7381830957681654E-2</v>
      </c>
      <c r="BE1944" s="246" t="e">
        <f>IFERROR(_xll.qlIndexFixing($BF$1,BA1944,,_xll.ohTrigger(Trigger,Trigger6M)),#N/A)</f>
        <v>#N/A</v>
      </c>
    </row>
    <row r="1945" spans="52:57" ht="11.25" customHeight="1" x14ac:dyDescent="0.25">
      <c r="AZ1945" s="102" t="s">
        <v>83</v>
      </c>
      <c r="BA1945" s="101">
        <f>_xll.qlInterestRateIndexFixingDate(Currency&amp;"ibor"&amp;Tenor,BB1945,Trigger)</f>
        <v>52996</v>
      </c>
      <c r="BB1945" s="101">
        <f>_xll.qlCalendarAdvance(Calendar,BB1944,AZ1945,"f",,Trigger)</f>
        <v>53000</v>
      </c>
      <c r="BC1945" s="101">
        <f>_xll.qlInterestRateIndexMaturity(Currency&amp;"ibor"&amp;Tenor,BB1945,Trigger)</f>
        <v>53181</v>
      </c>
      <c r="BD1945" s="246">
        <f>_xll.qlIndexFixing($AD$5,BA1945,TRUE,_xll.ohTrigger(Trigger,Trigger6M))</f>
        <v>1.7385521891645862E-2</v>
      </c>
      <c r="BE1945" s="246" t="e">
        <f>IFERROR(_xll.qlIndexFixing($BF$1,BA1945,,_xll.ohTrigger(Trigger,Trigger6M)),#N/A)</f>
        <v>#N/A</v>
      </c>
    </row>
    <row r="1946" spans="52:57" ht="11.25" customHeight="1" x14ac:dyDescent="0.25">
      <c r="AZ1946" s="102" t="s">
        <v>83</v>
      </c>
      <c r="BA1946" s="101">
        <f>_xll.qlInterestRateIndexFixingDate(Currency&amp;"ibor"&amp;Tenor,BB1946,Trigger)</f>
        <v>53003</v>
      </c>
      <c r="BB1946" s="101">
        <f>_xll.qlCalendarAdvance(Calendar,BB1945,AZ1946,"f",,Trigger)</f>
        <v>53007</v>
      </c>
      <c r="BC1946" s="101">
        <f>_xll.qlInterestRateIndexMaturity(Currency&amp;"ibor"&amp;Tenor,BB1946,Trigger)</f>
        <v>53188</v>
      </c>
      <c r="BD1946" s="246">
        <f>_xll.qlIndexFixing($AD$5,BA1946,TRUE,_xll.ohTrigger(Trigger,Trigger6M))</f>
        <v>1.7389216576301759E-2</v>
      </c>
      <c r="BE1946" s="246" t="e">
        <f>IFERROR(_xll.qlIndexFixing($BF$1,BA1946,,_xll.ohTrigger(Trigger,Trigger6M)),#N/A)</f>
        <v>#N/A</v>
      </c>
    </row>
    <row r="1947" spans="52:57" ht="11.25" customHeight="1" x14ac:dyDescent="0.25">
      <c r="AZ1947" s="102" t="s">
        <v>83</v>
      </c>
      <c r="BA1947" s="101">
        <f>_xll.qlInterestRateIndexFixingDate(Currency&amp;"ibor"&amp;Tenor,BB1947,Trigger)</f>
        <v>53010</v>
      </c>
      <c r="BB1947" s="101">
        <f>_xll.qlCalendarAdvance(Calendar,BB1946,AZ1947,"f",,Trigger)</f>
        <v>53014</v>
      </c>
      <c r="BC1947" s="101">
        <f>_xll.qlInterestRateIndexMaturity(Currency&amp;"ibor"&amp;Tenor,BB1947,Trigger)</f>
        <v>53195</v>
      </c>
      <c r="BD1947" s="246">
        <f>_xll.qlIndexFixing($AD$5,BA1947,TRUE,_xll.ohTrigger(Trigger,Trigger6M))</f>
        <v>1.7392915011669667E-2</v>
      </c>
      <c r="BE1947" s="246" t="e">
        <f>IFERROR(_xll.qlIndexFixing($BF$1,BA1947,,_xll.ohTrigger(Trigger,Trigger6M)),#N/A)</f>
        <v>#N/A</v>
      </c>
    </row>
    <row r="1948" spans="52:57" ht="11.25" customHeight="1" x14ac:dyDescent="0.25">
      <c r="AZ1948" s="102" t="s">
        <v>83</v>
      </c>
      <c r="BA1948" s="101">
        <f>_xll.qlInterestRateIndexFixingDate(Currency&amp;"ibor"&amp;Tenor,BB1948,Trigger)</f>
        <v>53017</v>
      </c>
      <c r="BB1948" s="101">
        <f>_xll.qlCalendarAdvance(Calendar,BB1947,AZ1948,"f",,Trigger)</f>
        <v>53021</v>
      </c>
      <c r="BC1948" s="101">
        <f>_xll.qlInterestRateIndexMaturity(Currency&amp;"ibor"&amp;Tenor,BB1948,Trigger)</f>
        <v>53205</v>
      </c>
      <c r="BD1948" s="246">
        <f>_xll.qlIndexFixing($AD$5,BA1948,TRUE,_xll.ohTrigger(Trigger,Trigger6M))</f>
        <v>1.7399040603576561E-2</v>
      </c>
      <c r="BE1948" s="246" t="e">
        <f>IFERROR(_xll.qlIndexFixing($BF$1,BA1948,,_xll.ohTrigger(Trigger,Trigger6M)),#N/A)</f>
        <v>#N/A</v>
      </c>
    </row>
    <row r="1949" spans="52:57" ht="11.25" customHeight="1" x14ac:dyDescent="0.25">
      <c r="AZ1949" s="102" t="s">
        <v>83</v>
      </c>
      <c r="BA1949" s="101">
        <f>_xll.qlInterestRateIndexFixingDate(Currency&amp;"ibor"&amp;Tenor,BB1949,Trigger)</f>
        <v>53024</v>
      </c>
      <c r="BB1949" s="101">
        <f>_xll.qlCalendarAdvance(Calendar,BB1948,AZ1949,"f",,Trigger)</f>
        <v>53028</v>
      </c>
      <c r="BC1949" s="101">
        <f>_xll.qlInterestRateIndexMaturity(Currency&amp;"ibor"&amp;Tenor,BB1949,Trigger)</f>
        <v>53212</v>
      </c>
      <c r="BD1949" s="246">
        <f>_xll.qlIndexFixing($AD$5,BA1949,TRUE,_xll.ohTrigger(Trigger,Trigger6M))</f>
        <v>1.7402700526203699E-2</v>
      </c>
      <c r="BE1949" s="246" t="e">
        <f>IFERROR(_xll.qlIndexFixing($BF$1,BA1949,,_xll.ohTrigger(Trigger,Trigger6M)),#N/A)</f>
        <v>#N/A</v>
      </c>
    </row>
    <row r="1950" spans="52:57" ht="11.25" customHeight="1" x14ac:dyDescent="0.25">
      <c r="AZ1950" s="102" t="s">
        <v>83</v>
      </c>
      <c r="BA1950" s="101">
        <f>_xll.qlInterestRateIndexFixingDate(Currency&amp;"ibor"&amp;Tenor,BB1950,Trigger)</f>
        <v>53031</v>
      </c>
      <c r="BB1950" s="101">
        <f>_xll.qlCalendarAdvance(Calendar,BB1949,AZ1950,"f",,Trigger)</f>
        <v>53035</v>
      </c>
      <c r="BC1950" s="101">
        <f>_xll.qlInterestRateIndexMaturity(Currency&amp;"ibor"&amp;Tenor,BB1950,Trigger)</f>
        <v>53219</v>
      </c>
      <c r="BD1950" s="246">
        <f>_xll.qlIndexFixing($AD$5,BA1950,TRUE,_xll.ohTrigger(Trigger,Trigger6M))</f>
        <v>1.7406364139038108E-2</v>
      </c>
      <c r="BE1950" s="246" t="e">
        <f>IFERROR(_xll.qlIndexFixing($BF$1,BA1950,,_xll.ohTrigger(Trigger,Trigger6M)),#N/A)</f>
        <v>#N/A</v>
      </c>
    </row>
    <row r="1951" spans="52:57" ht="11.25" customHeight="1" x14ac:dyDescent="0.25">
      <c r="AZ1951" s="102" t="s">
        <v>83</v>
      </c>
      <c r="BA1951" s="101">
        <f>_xll.qlInterestRateIndexFixingDate(Currency&amp;"ibor"&amp;Tenor,BB1951,Trigger)</f>
        <v>53038</v>
      </c>
      <c r="BB1951" s="101">
        <f>_xll.qlCalendarAdvance(Calendar,BB1950,AZ1951,"f",,Trigger)</f>
        <v>53042</v>
      </c>
      <c r="BC1951" s="101">
        <f>_xll.qlInterestRateIndexMaturity(Currency&amp;"ibor"&amp;Tenor,BB1951,Trigger)</f>
        <v>53226</v>
      </c>
      <c r="BD1951" s="246">
        <f>_xll.qlIndexFixing($AD$5,BA1951,TRUE,_xll.ohTrigger(Trigger,Trigger6M))</f>
        <v>1.7410031442099769E-2</v>
      </c>
      <c r="BE1951" s="246" t="e">
        <f>IFERROR(_xll.qlIndexFixing($BF$1,BA1951,,_xll.ohTrigger(Trigger,Trigger6M)),#N/A)</f>
        <v>#N/A</v>
      </c>
    </row>
    <row r="1952" spans="52:57" ht="11.25" customHeight="1" x14ac:dyDescent="0.25">
      <c r="AZ1952" s="102" t="s">
        <v>83</v>
      </c>
      <c r="BA1952" s="101">
        <f>_xll.qlInterestRateIndexFixingDate(Currency&amp;"ibor"&amp;Tenor,BB1952,Trigger)</f>
        <v>53045</v>
      </c>
      <c r="BB1952" s="101">
        <f>_xll.qlCalendarAdvance(Calendar,BB1951,AZ1952,"f",,Trigger)</f>
        <v>53049</v>
      </c>
      <c r="BC1952" s="101">
        <f>_xll.qlInterestRateIndexMaturity(Currency&amp;"ibor"&amp;Tenor,BB1952,Trigger)</f>
        <v>53233</v>
      </c>
      <c r="BD1952" s="246">
        <f>_xll.qlIndexFixing($AD$5,BA1952,TRUE,_xll.ohTrigger(Trigger,Trigger6M))</f>
        <v>1.7413702435408671E-2</v>
      </c>
      <c r="BE1952" s="246" t="e">
        <f>IFERROR(_xll.qlIndexFixing($BF$1,BA1952,,_xll.ohTrigger(Trigger,Trigger6M)),#N/A)</f>
        <v>#N/A</v>
      </c>
    </row>
    <row r="1953" spans="52:57" ht="11.25" customHeight="1" x14ac:dyDescent="0.25">
      <c r="AZ1953" s="102" t="s">
        <v>83</v>
      </c>
      <c r="BA1953" s="101">
        <f>_xll.qlInterestRateIndexFixingDate(Currency&amp;"ibor"&amp;Tenor,BB1953,Trigger)</f>
        <v>53052</v>
      </c>
      <c r="BB1953" s="101">
        <f>_xll.qlCalendarAdvance(Calendar,BB1952,AZ1953,"f",,Trigger)</f>
        <v>53056</v>
      </c>
      <c r="BC1953" s="101">
        <f>_xll.qlInterestRateIndexMaturity(Currency&amp;"ibor"&amp;Tenor,BB1953,Trigger)</f>
        <v>53239</v>
      </c>
      <c r="BD1953" s="246">
        <f>_xll.qlIndexFixing($AD$5,BA1953,TRUE,_xll.ohTrigger(Trigger,Trigger6M))</f>
        <v>1.7416648898703375E-2</v>
      </c>
      <c r="BE1953" s="246" t="e">
        <f>IFERROR(_xll.qlIndexFixing($BF$1,BA1953,,_xll.ohTrigger(Trigger,Trigger6M)),#N/A)</f>
        <v>#N/A</v>
      </c>
    </row>
    <row r="1954" spans="52:57" ht="11.25" customHeight="1" x14ac:dyDescent="0.25">
      <c r="AZ1954" s="102" t="s">
        <v>83</v>
      </c>
      <c r="BA1954" s="101">
        <f>_xll.qlInterestRateIndexFixingDate(Currency&amp;"ibor"&amp;Tenor,BB1954,Trigger)</f>
        <v>53057</v>
      </c>
      <c r="BB1954" s="101">
        <f>_xll.qlCalendarAdvance(Calendar,BB1953,AZ1954,"f",,Trigger)</f>
        <v>53063</v>
      </c>
      <c r="BC1954" s="101">
        <f>_xll.qlInterestRateIndexMaturity(Currency&amp;"ibor"&amp;Tenor,BB1954,Trigger)</f>
        <v>53246</v>
      </c>
      <c r="BD1954" s="246">
        <f>_xll.qlIndexFixing($AD$5,BA1954,TRUE,_xll.ohTrigger(Trigger,Trigger6M))</f>
        <v>1.7420342542400286E-2</v>
      </c>
      <c r="BE1954" s="246" t="e">
        <f>IFERROR(_xll.qlIndexFixing($BF$1,BA1954,,_xll.ohTrigger(Trigger,Trigger6M)),#N/A)</f>
        <v>#N/A</v>
      </c>
    </row>
    <row r="1955" spans="52:57" ht="11.25" customHeight="1" x14ac:dyDescent="0.25">
      <c r="AZ1955" s="102" t="s">
        <v>83</v>
      </c>
      <c r="BA1955" s="101">
        <f>_xll.qlInterestRateIndexFixingDate(Currency&amp;"ibor"&amp;Tenor,BB1955,Trigger)</f>
        <v>53066</v>
      </c>
      <c r="BB1955" s="101">
        <f>_xll.qlCalendarAdvance(Calendar,BB1954,AZ1955,"f",,Trigger)</f>
        <v>53070</v>
      </c>
      <c r="BC1955" s="101">
        <f>_xll.qlInterestRateIndexMaturity(Currency&amp;"ibor"&amp;Tenor,BB1955,Trigger)</f>
        <v>53253</v>
      </c>
      <c r="BD1955" s="246">
        <f>_xll.qlIndexFixing($AD$5,BA1955,TRUE,_xll.ohTrigger(Trigger,Trigger6M))</f>
        <v>1.7424039896375622E-2</v>
      </c>
      <c r="BE1955" s="246" t="e">
        <f>IFERROR(_xll.qlIndexFixing($BF$1,BA1955,,_xll.ohTrigger(Trigger,Trigger6M)),#N/A)</f>
        <v>#N/A</v>
      </c>
    </row>
    <row r="1956" spans="52:57" ht="11.25" customHeight="1" x14ac:dyDescent="0.25">
      <c r="AZ1956" s="102" t="s">
        <v>83</v>
      </c>
      <c r="BA1956" s="101">
        <f>_xll.qlInterestRateIndexFixingDate(Currency&amp;"ibor"&amp;Tenor,BB1956,Trigger)</f>
        <v>53073</v>
      </c>
      <c r="BB1956" s="101">
        <f>_xll.qlCalendarAdvance(Calendar,BB1955,AZ1956,"f",,Trigger)</f>
        <v>53077</v>
      </c>
      <c r="BC1956" s="101">
        <f>_xll.qlInterestRateIndexMaturity(Currency&amp;"ibor"&amp;Tenor,BB1956,Trigger)</f>
        <v>53260</v>
      </c>
      <c r="BD1956" s="246">
        <f>_xll.qlIndexFixing($AD$5,BA1956,TRUE,_xll.ohTrigger(Trigger,Trigger6M))</f>
        <v>1.7427740960650348E-2</v>
      </c>
      <c r="BE1956" s="246" t="e">
        <f>IFERROR(_xll.qlIndexFixing($BF$1,BA1956,,_xll.ohTrigger(Trigger,Trigger6M)),#N/A)</f>
        <v>#N/A</v>
      </c>
    </row>
    <row r="1957" spans="52:57" ht="11.25" customHeight="1" x14ac:dyDescent="0.25">
      <c r="AZ1957" s="102" t="s">
        <v>83</v>
      </c>
      <c r="BA1957" s="101">
        <f>_xll.qlInterestRateIndexFixingDate(Currency&amp;"ibor"&amp;Tenor,BB1957,Trigger)</f>
        <v>53079</v>
      </c>
      <c r="BB1957" s="101">
        <f>_xll.qlCalendarAdvance(Calendar,BB1956,AZ1957,"f",,Trigger)</f>
        <v>53084</v>
      </c>
      <c r="BC1957" s="101">
        <f>_xll.qlInterestRateIndexMaturity(Currency&amp;"ibor"&amp;Tenor,BB1957,Trigger)</f>
        <v>53268</v>
      </c>
      <c r="BD1957" s="246">
        <f>_xll.qlIndexFixing($AD$5,BA1957,TRUE,_xll.ohTrigger(Trigger,Trigger6M))</f>
        <v>1.7432112756389857E-2</v>
      </c>
      <c r="BE1957" s="246" t="e">
        <f>IFERROR(_xll.qlIndexFixing($BF$1,BA1957,,_xll.ohTrigger(Trigger,Trigger6M)),#N/A)</f>
        <v>#N/A</v>
      </c>
    </row>
    <row r="1958" spans="52:57" ht="11.25" customHeight="1" x14ac:dyDescent="0.25">
      <c r="AZ1958" s="102" t="s">
        <v>83</v>
      </c>
      <c r="BA1958" s="101">
        <f>_xll.qlInterestRateIndexFixingDate(Currency&amp;"ibor"&amp;Tenor,BB1958,Trigger)</f>
        <v>53087</v>
      </c>
      <c r="BB1958" s="101">
        <f>_xll.qlCalendarAdvance(Calendar,BB1957,AZ1958,"f",,Trigger)</f>
        <v>53091</v>
      </c>
      <c r="BC1958" s="101">
        <f>_xll.qlInterestRateIndexMaturity(Currency&amp;"ibor"&amp;Tenor,BB1958,Trigger)</f>
        <v>53275</v>
      </c>
      <c r="BD1958" s="246">
        <f>_xll.qlIndexFixing($AD$5,BA1958,TRUE,_xll.ohTrigger(Trigger,Trigger6M))</f>
        <v>1.743580589161749E-2</v>
      </c>
      <c r="BE1958" s="246" t="e">
        <f>IFERROR(_xll.qlIndexFixing($BF$1,BA1958,,_xll.ohTrigger(Trigger,Trigger6M)),#N/A)</f>
        <v>#N/A</v>
      </c>
    </row>
    <row r="1959" spans="52:57" ht="11.25" customHeight="1" x14ac:dyDescent="0.25">
      <c r="AZ1959" s="102" t="s">
        <v>83</v>
      </c>
      <c r="BA1959" s="101">
        <f>_xll.qlInterestRateIndexFixingDate(Currency&amp;"ibor"&amp;Tenor,BB1959,Trigger)</f>
        <v>53094</v>
      </c>
      <c r="BB1959" s="101">
        <f>_xll.qlCalendarAdvance(Calendar,BB1958,AZ1959,"f",,Trigger)</f>
        <v>53098</v>
      </c>
      <c r="BC1959" s="101">
        <f>_xll.qlInterestRateIndexMaturity(Currency&amp;"ibor"&amp;Tenor,BB1959,Trigger)</f>
        <v>53282</v>
      </c>
      <c r="BD1959" s="246">
        <f>_xll.qlIndexFixing($AD$5,BA1959,TRUE,_xll.ohTrigger(Trigger,Trigger6M))</f>
        <v>1.7439502717237463E-2</v>
      </c>
      <c r="BE1959" s="246" t="e">
        <f>IFERROR(_xll.qlIndexFixing($BF$1,BA1959,,_xll.ohTrigger(Trigger,Trigger6M)),#N/A)</f>
        <v>#N/A</v>
      </c>
    </row>
    <row r="1960" spans="52:57" ht="11.25" customHeight="1" x14ac:dyDescent="0.25">
      <c r="AZ1960" s="102" t="s">
        <v>83</v>
      </c>
      <c r="BA1960" s="101">
        <f>_xll.qlInterestRateIndexFixingDate(Currency&amp;"ibor"&amp;Tenor,BB1960,Trigger)</f>
        <v>53101</v>
      </c>
      <c r="BB1960" s="101">
        <f>_xll.qlCalendarAdvance(Calendar,BB1959,AZ1960,"f",,Trigger)</f>
        <v>53105</v>
      </c>
      <c r="BC1960" s="101">
        <f>_xll.qlInterestRateIndexMaturity(Currency&amp;"ibor"&amp;Tenor,BB1960,Trigger)</f>
        <v>53289</v>
      </c>
      <c r="BD1960" s="246">
        <f>_xll.qlIndexFixing($AD$5,BA1960,TRUE,_xll.ohTrigger(Trigger,Trigger6M))</f>
        <v>1.7443203233270196E-2</v>
      </c>
      <c r="BE1960" s="246" t="e">
        <f>IFERROR(_xll.qlIndexFixing($BF$1,BA1960,,_xll.ohTrigger(Trigger,Trigger6M)),#N/A)</f>
        <v>#N/A</v>
      </c>
    </row>
    <row r="1961" spans="52:57" ht="11.25" customHeight="1" x14ac:dyDescent="0.25">
      <c r="AZ1961" s="102" t="s">
        <v>83</v>
      </c>
      <c r="BA1961" s="101">
        <f>_xll.qlInterestRateIndexFixingDate(Currency&amp;"ibor"&amp;Tenor,BB1961,Trigger)</f>
        <v>53108</v>
      </c>
      <c r="BB1961" s="101">
        <f>_xll.qlCalendarAdvance(Calendar,BB1960,AZ1961,"f",,Trigger)</f>
        <v>53112</v>
      </c>
      <c r="BC1961" s="101">
        <f>_xll.qlInterestRateIndexMaturity(Currency&amp;"ibor"&amp;Tenor,BB1961,Trigger)</f>
        <v>53296</v>
      </c>
      <c r="BD1961" s="246">
        <f>_xll.qlIndexFixing($AD$5,BA1961,TRUE,_xll.ohTrigger(Trigger,Trigger6M))</f>
        <v>1.7446907439736536E-2</v>
      </c>
      <c r="BE1961" s="246" t="e">
        <f>IFERROR(_xll.qlIndexFixing($BF$1,BA1961,,_xll.ohTrigger(Trigger,Trigger6M)),#N/A)</f>
        <v>#N/A</v>
      </c>
    </row>
    <row r="1962" spans="52:57" ht="11.25" customHeight="1" x14ac:dyDescent="0.25">
      <c r="AZ1962" s="102" t="s">
        <v>83</v>
      </c>
      <c r="BA1962" s="101">
        <f>_xll.qlInterestRateIndexFixingDate(Currency&amp;"ibor"&amp;Tenor,BB1962,Trigger)</f>
        <v>53115</v>
      </c>
      <c r="BB1962" s="101">
        <f>_xll.qlCalendarAdvance(Calendar,BB1961,AZ1962,"f",,Trigger)</f>
        <v>53119</v>
      </c>
      <c r="BC1962" s="101">
        <f>_xll.qlInterestRateIndexMaturity(Currency&amp;"ibor"&amp;Tenor,BB1962,Trigger)</f>
        <v>53302</v>
      </c>
      <c r="BD1962" s="246">
        <f>_xll.qlIndexFixing($AD$5,BA1962,TRUE,_xll.ohTrigger(Trigger,Trigger6M))</f>
        <v>1.7450025263741686E-2</v>
      </c>
      <c r="BE1962" s="246" t="e">
        <f>IFERROR(_xll.qlIndexFixing($BF$1,BA1962,,_xll.ohTrigger(Trigger,Trigger6M)),#N/A)</f>
        <v>#N/A</v>
      </c>
    </row>
    <row r="1963" spans="52:57" ht="11.25" customHeight="1" x14ac:dyDescent="0.25">
      <c r="AZ1963" s="102" t="s">
        <v>83</v>
      </c>
      <c r="BA1963" s="101">
        <f>_xll.qlInterestRateIndexFixingDate(Currency&amp;"ibor"&amp;Tenor,BB1963,Trigger)</f>
        <v>53122</v>
      </c>
      <c r="BB1963" s="101">
        <f>_xll.qlCalendarAdvance(Calendar,BB1962,AZ1963,"f",,Trigger)</f>
        <v>53126</v>
      </c>
      <c r="BC1963" s="101">
        <f>_xll.qlInterestRateIndexMaturity(Currency&amp;"ibor"&amp;Tenor,BB1963,Trigger)</f>
        <v>53309</v>
      </c>
      <c r="BD1963" s="246">
        <f>_xll.qlIndexFixing($AD$5,BA1963,TRUE,_xll.ohTrigger(Trigger,Trigger6M))</f>
        <v>1.7453752300692658E-2</v>
      </c>
      <c r="BE1963" s="246" t="e">
        <f>IFERROR(_xll.qlIndexFixing($BF$1,BA1963,,_xll.ohTrigger(Trigger,Trigger6M)),#N/A)</f>
        <v>#N/A</v>
      </c>
    </row>
    <row r="1964" spans="52:57" ht="11.25" customHeight="1" x14ac:dyDescent="0.25">
      <c r="AZ1964" s="102" t="s">
        <v>83</v>
      </c>
      <c r="BA1964" s="101">
        <f>_xll.qlInterestRateIndexFixingDate(Currency&amp;"ibor"&amp;Tenor,BB1964,Trigger)</f>
        <v>53129</v>
      </c>
      <c r="BB1964" s="101">
        <f>_xll.qlCalendarAdvance(Calendar,BB1963,AZ1964,"f",,Trigger)</f>
        <v>53133</v>
      </c>
      <c r="BC1964" s="101">
        <f>_xll.qlInterestRateIndexMaturity(Currency&amp;"ibor"&amp;Tenor,BB1964,Trigger)</f>
        <v>53316</v>
      </c>
      <c r="BD1964" s="246">
        <f>_xll.qlIndexFixing($AD$5,BA1964,TRUE,_xll.ohTrigger(Trigger,Trigger6M))</f>
        <v>1.7457483048108575E-2</v>
      </c>
      <c r="BE1964" s="246" t="e">
        <f>IFERROR(_xll.qlIndexFixing($BF$1,BA1964,,_xll.ohTrigger(Trigger,Trigger6M)),#N/A)</f>
        <v>#N/A</v>
      </c>
    </row>
    <row r="1965" spans="52:57" ht="11.25" customHeight="1" x14ac:dyDescent="0.25">
      <c r="AZ1965" s="102" t="s">
        <v>83</v>
      </c>
      <c r="BA1965" s="101">
        <f>_xll.qlInterestRateIndexFixingDate(Currency&amp;"ibor"&amp;Tenor,BB1965,Trigger)</f>
        <v>53136</v>
      </c>
      <c r="BB1965" s="101">
        <f>_xll.qlCalendarAdvance(Calendar,BB1964,AZ1965,"f",,Trigger)</f>
        <v>53140</v>
      </c>
      <c r="BC1965" s="101">
        <f>_xll.qlInterestRateIndexMaturity(Currency&amp;"ibor"&amp;Tenor,BB1965,Trigger)</f>
        <v>53323</v>
      </c>
      <c r="BD1965" s="246">
        <f>_xll.qlIndexFixing($AD$5,BA1965,TRUE,_xll.ohTrigger(Trigger,Trigger6M))</f>
        <v>1.7461217506010398E-2</v>
      </c>
      <c r="BE1965" s="246" t="e">
        <f>IFERROR(_xll.qlIndexFixing($BF$1,BA1965,,_xll.ohTrigger(Trigger,Trigger6M)),#N/A)</f>
        <v>#N/A</v>
      </c>
    </row>
    <row r="1966" spans="52:57" ht="11.25" customHeight="1" x14ac:dyDescent="0.25">
      <c r="AZ1966" s="102" t="s">
        <v>83</v>
      </c>
      <c r="BA1966" s="101">
        <f>_xll.qlInterestRateIndexFixingDate(Currency&amp;"ibor"&amp;Tenor,BB1966,Trigger)</f>
        <v>53143</v>
      </c>
      <c r="BB1966" s="101">
        <f>_xll.qlCalendarAdvance(Calendar,BB1965,AZ1966,"f",,Trigger)</f>
        <v>53147</v>
      </c>
      <c r="BC1966" s="101">
        <f>_xll.qlInterestRateIndexMaturity(Currency&amp;"ibor"&amp;Tenor,BB1966,Trigger)</f>
        <v>53331</v>
      </c>
      <c r="BD1966" s="246">
        <f>_xll.qlIndexFixing($AD$5,BA1966,TRUE,_xll.ohTrigger(Trigger,Trigger6M))</f>
        <v>1.7465483829297919E-2</v>
      </c>
      <c r="BE1966" s="246" t="e">
        <f>IFERROR(_xll.qlIndexFixing($BF$1,BA1966,,_xll.ohTrigger(Trigger,Trigger6M)),#N/A)</f>
        <v>#N/A</v>
      </c>
    </row>
    <row r="1967" spans="52:57" ht="11.25" customHeight="1" x14ac:dyDescent="0.25">
      <c r="AZ1967" s="102" t="s">
        <v>83</v>
      </c>
      <c r="BA1967" s="101">
        <f>_xll.qlInterestRateIndexFixingDate(Currency&amp;"ibor"&amp;Tenor,BB1967,Trigger)</f>
        <v>53150</v>
      </c>
      <c r="BB1967" s="101">
        <f>_xll.qlCalendarAdvance(Calendar,BB1966,AZ1967,"f",,Trigger)</f>
        <v>53154</v>
      </c>
      <c r="BC1967" s="101">
        <f>_xll.qlInterestRateIndexMaturity(Currency&amp;"ibor"&amp;Tenor,BB1967,Trigger)</f>
        <v>53338</v>
      </c>
      <c r="BD1967" s="246">
        <f>_xll.qlIndexFixing($AD$5,BA1967,TRUE,_xll.ohTrigger(Trigger,Trigger6M))</f>
        <v>1.7469210178801663E-2</v>
      </c>
      <c r="BE1967" s="246" t="e">
        <f>IFERROR(_xll.qlIndexFixing($BF$1,BA1967,,_xll.ohTrigger(Trigger,Trigger6M)),#N/A)</f>
        <v>#N/A</v>
      </c>
    </row>
    <row r="1968" spans="52:57" ht="11.25" customHeight="1" x14ac:dyDescent="0.25">
      <c r="AZ1968" s="102" t="s">
        <v>83</v>
      </c>
      <c r="BA1968" s="101">
        <f>_xll.qlInterestRateIndexFixingDate(Currency&amp;"ibor"&amp;Tenor,BB1968,Trigger)</f>
        <v>53157</v>
      </c>
      <c r="BB1968" s="101">
        <f>_xll.qlCalendarAdvance(Calendar,BB1967,AZ1968,"f",,Trigger)</f>
        <v>53161</v>
      </c>
      <c r="BC1968" s="101">
        <f>_xll.qlInterestRateIndexMaturity(Currency&amp;"ibor"&amp;Tenor,BB1968,Trigger)</f>
        <v>53345</v>
      </c>
      <c r="BD1968" s="246">
        <f>_xll.qlIndexFixing($AD$5,BA1968,TRUE,_xll.ohTrigger(Trigger,Trigger6M))</f>
        <v>1.7472940218884556E-2</v>
      </c>
      <c r="BE1968" s="246" t="e">
        <f>IFERROR(_xll.qlIndexFixing($BF$1,BA1968,,_xll.ohTrigger(Trigger,Trigger6M)),#N/A)</f>
        <v>#N/A</v>
      </c>
    </row>
    <row r="1969" spans="52:57" ht="11.25" customHeight="1" x14ac:dyDescent="0.25">
      <c r="AZ1969" s="102" t="s">
        <v>83</v>
      </c>
      <c r="BA1969" s="101">
        <f>_xll.qlInterestRateIndexFixingDate(Currency&amp;"ibor"&amp;Tenor,BB1969,Trigger)</f>
        <v>53164</v>
      </c>
      <c r="BB1969" s="101">
        <f>_xll.qlCalendarAdvance(Calendar,BB1968,AZ1969,"f",,Trigger)</f>
        <v>53168</v>
      </c>
      <c r="BC1969" s="101">
        <f>_xll.qlInterestRateIndexMaturity(Currency&amp;"ibor"&amp;Tenor,BB1969,Trigger)</f>
        <v>53352</v>
      </c>
      <c r="BD1969" s="246">
        <f>_xll.qlIndexFixing($AD$5,BA1969,TRUE,_xll.ohTrigger(Trigger,Trigger6M))</f>
        <v>1.7476261955612846E-2</v>
      </c>
      <c r="BE1969" s="246" t="e">
        <f>IFERROR(_xll.qlIndexFixing($BF$1,BA1969,,_xll.ohTrigger(Trigger,Trigger6M)),#N/A)</f>
        <v>#N/A</v>
      </c>
    </row>
    <row r="1970" spans="52:57" ht="11.25" customHeight="1" x14ac:dyDescent="0.25">
      <c r="AZ1970" s="102" t="s">
        <v>83</v>
      </c>
      <c r="BA1970" s="101">
        <f>_xll.qlInterestRateIndexFixingDate(Currency&amp;"ibor"&amp;Tenor,BB1970,Trigger)</f>
        <v>53171</v>
      </c>
      <c r="BB1970" s="101">
        <f>_xll.qlCalendarAdvance(Calendar,BB1969,AZ1970,"f",,Trigger)</f>
        <v>53175</v>
      </c>
      <c r="BC1970" s="101">
        <f>_xll.qlInterestRateIndexMaturity(Currency&amp;"ibor"&amp;Tenor,BB1970,Trigger)</f>
        <v>53359</v>
      </c>
      <c r="BD1970" s="246">
        <f>_xll.qlIndexFixing($AD$5,BA1970,TRUE,_xll.ohTrigger(Trigger,Trigger6M))</f>
        <v>1.7477113310512032E-2</v>
      </c>
      <c r="BE1970" s="246" t="e">
        <f>IFERROR(_xll.qlIndexFixing($BF$1,BA1970,,_xll.ohTrigger(Trigger,Trigger6M)),#N/A)</f>
        <v>#N/A</v>
      </c>
    </row>
    <row r="1971" spans="52:57" ht="11.25" customHeight="1" x14ac:dyDescent="0.25">
      <c r="AZ1971" s="102" t="s">
        <v>83</v>
      </c>
      <c r="BA1971" s="101">
        <f>_xll.qlInterestRateIndexFixingDate(Currency&amp;"ibor"&amp;Tenor,BB1971,Trigger)</f>
        <v>53178</v>
      </c>
      <c r="BB1971" s="101">
        <f>_xll.qlCalendarAdvance(Calendar,BB1970,AZ1971,"f",,Trigger)</f>
        <v>53182</v>
      </c>
      <c r="BC1971" s="101">
        <f>_xll.qlInterestRateIndexMaturity(Currency&amp;"ibor"&amp;Tenor,BB1971,Trigger)</f>
        <v>53366</v>
      </c>
      <c r="BD1971" s="246">
        <f>_xll.qlIndexFixing($AD$5,BA1971,TRUE,_xll.ohTrigger(Trigger,Trigger6M))</f>
        <v>1.7477964665777883E-2</v>
      </c>
      <c r="BE1971" s="246" t="e">
        <f>IFERROR(_xll.qlIndexFixing($BF$1,BA1971,,_xll.ohTrigger(Trigger,Trigger6M)),#N/A)</f>
        <v>#N/A</v>
      </c>
    </row>
    <row r="1972" spans="52:57" ht="11.25" customHeight="1" x14ac:dyDescent="0.25">
      <c r="AZ1972" s="102" t="s">
        <v>83</v>
      </c>
      <c r="BA1972" s="101">
        <f>_xll.qlInterestRateIndexFixingDate(Currency&amp;"ibor"&amp;Tenor,BB1972,Trigger)</f>
        <v>53185</v>
      </c>
      <c r="BB1972" s="101">
        <f>_xll.qlCalendarAdvance(Calendar,BB1971,AZ1972,"f",,Trigger)</f>
        <v>53189</v>
      </c>
      <c r="BC1972" s="101">
        <f>_xll.qlInterestRateIndexMaturity(Currency&amp;"ibor"&amp;Tenor,BB1972,Trigger)</f>
        <v>53373</v>
      </c>
      <c r="BD1972" s="246">
        <f>_xll.qlIndexFixing($AD$5,BA1972,TRUE,_xll.ohTrigger(Trigger,Trigger6M))</f>
        <v>1.7478816021410829E-2</v>
      </c>
      <c r="BE1972" s="246" t="e">
        <f>IFERROR(_xll.qlIndexFixing($BF$1,BA1972,,_xll.ohTrigger(Trigger,Trigger6M)),#N/A)</f>
        <v>#N/A</v>
      </c>
    </row>
    <row r="1973" spans="52:57" ht="11.25" customHeight="1" x14ac:dyDescent="0.25">
      <c r="AZ1973" s="102" t="s">
        <v>83</v>
      </c>
      <c r="BA1973" s="101">
        <f>_xll.qlInterestRateIndexFixingDate(Currency&amp;"ibor"&amp;Tenor,BB1973,Trigger)</f>
        <v>53192</v>
      </c>
      <c r="BB1973" s="101">
        <f>_xll.qlCalendarAdvance(Calendar,BB1972,AZ1973,"f",,Trigger)</f>
        <v>53196</v>
      </c>
      <c r="BC1973" s="101">
        <f>_xll.qlInterestRateIndexMaturity(Currency&amp;"ibor"&amp;Tenor,BB1973,Trigger)</f>
        <v>53380</v>
      </c>
      <c r="BD1973" s="246">
        <f>_xll.qlIndexFixing($AD$5,BA1973,TRUE,_xll.ohTrigger(Trigger,Trigger6M))</f>
        <v>1.7479667377410874E-2</v>
      </c>
      <c r="BE1973" s="246" t="e">
        <f>IFERROR(_xll.qlIndexFixing($BF$1,BA1973,,_xll.ohTrigger(Trigger,Trigger6M)),#N/A)</f>
        <v>#N/A</v>
      </c>
    </row>
    <row r="1974" spans="52:57" ht="11.25" customHeight="1" x14ac:dyDescent="0.25">
      <c r="AZ1974" s="102" t="s">
        <v>83</v>
      </c>
      <c r="BA1974" s="101">
        <f>_xll.qlInterestRateIndexFixingDate(Currency&amp;"ibor"&amp;Tenor,BB1974,Trigger)</f>
        <v>53199</v>
      </c>
      <c r="BB1974" s="101">
        <f>_xll.qlCalendarAdvance(Calendar,BB1973,AZ1974,"f",,Trigger)</f>
        <v>53203</v>
      </c>
      <c r="BC1974" s="101">
        <f>_xll.qlInterestRateIndexMaturity(Currency&amp;"ibor"&amp;Tenor,BB1974,Trigger)</f>
        <v>53386</v>
      </c>
      <c r="BD1974" s="246">
        <f>_xll.qlIndexFixing($AD$5,BA1974,TRUE,_xll.ohTrigger(Trigger,Trigger6M))</f>
        <v>1.7480034789935549E-2</v>
      </c>
      <c r="BE1974" s="246" t="e">
        <f>IFERROR(_xll.qlIndexFixing($BF$1,BA1974,,_xll.ohTrigger(Trigger,Trigger6M)),#N/A)</f>
        <v>#N/A</v>
      </c>
    </row>
    <row r="1975" spans="52:57" ht="11.25" customHeight="1" x14ac:dyDescent="0.25">
      <c r="AZ1975" s="102" t="s">
        <v>83</v>
      </c>
      <c r="BA1975" s="101">
        <f>_xll.qlInterestRateIndexFixingDate(Currency&amp;"ibor"&amp;Tenor,BB1975,Trigger)</f>
        <v>53206</v>
      </c>
      <c r="BB1975" s="101">
        <f>_xll.qlCalendarAdvance(Calendar,BB1974,AZ1975,"f",,Trigger)</f>
        <v>53210</v>
      </c>
      <c r="BC1975" s="101">
        <f>_xll.qlInterestRateIndexMaturity(Currency&amp;"ibor"&amp;Tenor,BB1975,Trigger)</f>
        <v>53391</v>
      </c>
      <c r="BD1975" s="246">
        <f>_xll.qlIndexFixing($AD$5,BA1975,TRUE,_xll.ohTrigger(Trigger,Trigger6M))</f>
        <v>1.7479918194025452E-2</v>
      </c>
      <c r="BE1975" s="246" t="e">
        <f>IFERROR(_xll.qlIndexFixing($BF$1,BA1975,,_xll.ohTrigger(Trigger,Trigger6M)),#N/A)</f>
        <v>#N/A</v>
      </c>
    </row>
    <row r="1976" spans="52:57" ht="11.25" customHeight="1" x14ac:dyDescent="0.25">
      <c r="AZ1976" s="102" t="s">
        <v>83</v>
      </c>
      <c r="BA1976" s="101">
        <f>_xll.qlInterestRateIndexFixingDate(Currency&amp;"ibor"&amp;Tenor,BB1976,Trigger)</f>
        <v>53213</v>
      </c>
      <c r="BB1976" s="101">
        <f>_xll.qlCalendarAdvance(Calendar,BB1975,AZ1976,"f",,Trigger)</f>
        <v>53217</v>
      </c>
      <c r="BC1976" s="101">
        <f>_xll.qlInterestRateIndexMaturity(Currency&amp;"ibor"&amp;Tenor,BB1976,Trigger)</f>
        <v>53398</v>
      </c>
      <c r="BD1976" s="246">
        <f>_xll.qlIndexFixing($AD$5,BA1976,TRUE,_xll.ohTrigger(Trigger,Trigger6M))</f>
        <v>1.7480769427582907E-2</v>
      </c>
      <c r="BE1976" s="246" t="e">
        <f>IFERROR(_xll.qlIndexFixing($BF$1,BA1976,,_xll.ohTrigger(Trigger,Trigger6M)),#N/A)</f>
        <v>#N/A</v>
      </c>
    </row>
    <row r="1977" spans="52:57" ht="11.25" customHeight="1" x14ac:dyDescent="0.25">
      <c r="AZ1977" s="102" t="s">
        <v>83</v>
      </c>
      <c r="BA1977" s="101">
        <f>_xll.qlInterestRateIndexFixingDate(Currency&amp;"ibor"&amp;Tenor,BB1977,Trigger)</f>
        <v>53220</v>
      </c>
      <c r="BB1977" s="101">
        <f>_xll.qlCalendarAdvance(Calendar,BB1976,AZ1977,"f",,Trigger)</f>
        <v>53224</v>
      </c>
      <c r="BC1977" s="101">
        <f>_xll.qlInterestRateIndexMaturity(Currency&amp;"ibor"&amp;Tenor,BB1977,Trigger)</f>
        <v>53405</v>
      </c>
      <c r="BD1977" s="246">
        <f>_xll.qlIndexFixing($AD$5,BA1977,TRUE,_xll.ohTrigger(Trigger,Trigger6M))</f>
        <v>1.7481620661501177E-2</v>
      </c>
      <c r="BE1977" s="246" t="e">
        <f>IFERROR(_xll.qlIndexFixing($BF$1,BA1977,,_xll.ohTrigger(Trigger,Trigger6M)),#N/A)</f>
        <v>#N/A</v>
      </c>
    </row>
    <row r="1978" spans="52:57" ht="11.25" customHeight="1" x14ac:dyDescent="0.25">
      <c r="AZ1978" s="102" t="s">
        <v>83</v>
      </c>
      <c r="BA1978" s="101">
        <f>_xll.qlInterestRateIndexFixingDate(Currency&amp;"ibor"&amp;Tenor,BB1978,Trigger)</f>
        <v>53227</v>
      </c>
      <c r="BB1978" s="101">
        <f>_xll.qlCalendarAdvance(Calendar,BB1977,AZ1978,"f",,Trigger)</f>
        <v>53231</v>
      </c>
      <c r="BC1978" s="101">
        <f>_xll.qlInterestRateIndexMaturity(Currency&amp;"ibor"&amp;Tenor,BB1978,Trigger)</f>
        <v>53413</v>
      </c>
      <c r="BD1978" s="246">
        <f>_xll.qlIndexFixing($AD$5,BA1978,TRUE,_xll.ohTrigger(Trigger,Trigger6M))</f>
        <v>1.7482955965292025E-2</v>
      </c>
      <c r="BE1978" s="246" t="e">
        <f>IFERROR(_xll.qlIndexFixing($BF$1,BA1978,,_xll.ohTrigger(Trigger,Trigger6M)),#N/A)</f>
        <v>#N/A</v>
      </c>
    </row>
    <row r="1979" spans="52:57" ht="11.25" customHeight="1" x14ac:dyDescent="0.25">
      <c r="AZ1979" s="102" t="s">
        <v>83</v>
      </c>
      <c r="BA1979" s="101">
        <f>_xll.qlInterestRateIndexFixingDate(Currency&amp;"ibor"&amp;Tenor,BB1979,Trigger)</f>
        <v>53234</v>
      </c>
      <c r="BB1979" s="101">
        <f>_xll.qlCalendarAdvance(Calendar,BB1978,AZ1979,"f",,Trigger)</f>
        <v>53238</v>
      </c>
      <c r="BC1979" s="101">
        <f>_xll.qlInterestRateIndexMaturity(Currency&amp;"ibor"&amp;Tenor,BB1979,Trigger)</f>
        <v>53420</v>
      </c>
      <c r="BD1979" s="246">
        <f>_xll.qlIndexFixing($AD$5,BA1979,TRUE,_xll.ohTrigger(Trigger,Trigger6M))</f>
        <v>1.7483807241117682E-2</v>
      </c>
      <c r="BE1979" s="246" t="e">
        <f>IFERROR(_xll.qlIndexFixing($BF$1,BA1979,,_xll.ohTrigger(Trigger,Trigger6M)),#N/A)</f>
        <v>#N/A</v>
      </c>
    </row>
    <row r="1980" spans="52:57" ht="11.25" customHeight="1" x14ac:dyDescent="0.25">
      <c r="AZ1980" s="102" t="s">
        <v>83</v>
      </c>
      <c r="BA1980" s="101">
        <f>_xll.qlInterestRateIndexFixingDate(Currency&amp;"ibor"&amp;Tenor,BB1980,Trigger)</f>
        <v>53241</v>
      </c>
      <c r="BB1980" s="101">
        <f>_xll.qlCalendarAdvance(Calendar,BB1979,AZ1980,"f",,Trigger)</f>
        <v>53245</v>
      </c>
      <c r="BC1980" s="101">
        <f>_xll.qlInterestRateIndexMaturity(Currency&amp;"ibor"&amp;Tenor,BB1980,Trigger)</f>
        <v>53427</v>
      </c>
      <c r="BD1980" s="246">
        <f>_xll.qlIndexFixing($AD$5,BA1980,TRUE,_xll.ohTrigger(Trigger,Trigger6M))</f>
        <v>1.7484658517306999E-2</v>
      </c>
      <c r="BE1980" s="246" t="e">
        <f>IFERROR(_xll.qlIndexFixing($BF$1,BA1980,,_xll.ohTrigger(Trigger,Trigger6M)),#N/A)</f>
        <v>#N/A</v>
      </c>
    </row>
    <row r="1981" spans="52:57" ht="11.25" customHeight="1" x14ac:dyDescent="0.25">
      <c r="AZ1981" s="102" t="s">
        <v>83</v>
      </c>
      <c r="BA1981" s="101">
        <f>_xll.qlInterestRateIndexFixingDate(Currency&amp;"ibor"&amp;Tenor,BB1981,Trigger)</f>
        <v>53248</v>
      </c>
      <c r="BB1981" s="101">
        <f>_xll.qlCalendarAdvance(Calendar,BB1980,AZ1981,"f",,Trigger)</f>
        <v>53252</v>
      </c>
      <c r="BC1981" s="101">
        <f>_xll.qlInterestRateIndexMaturity(Currency&amp;"ibor"&amp;Tenor,BB1981,Trigger)</f>
        <v>53434</v>
      </c>
      <c r="BD1981" s="246">
        <f>_xll.qlIndexFixing($AD$5,BA1981,TRUE,_xll.ohTrigger(Trigger,Trigger6M))</f>
        <v>1.7485509793859107E-2</v>
      </c>
      <c r="BE1981" s="246" t="e">
        <f>IFERROR(_xll.qlIndexFixing($BF$1,BA1981,,_xll.ohTrigger(Trigger,Trigger6M)),#N/A)</f>
        <v>#N/A</v>
      </c>
    </row>
    <row r="1982" spans="52:57" ht="11.25" customHeight="1" x14ac:dyDescent="0.25">
      <c r="AZ1982" s="102" t="s">
        <v>83</v>
      </c>
      <c r="BA1982" s="101">
        <f>_xll.qlInterestRateIndexFixingDate(Currency&amp;"ibor"&amp;Tenor,BB1982,Trigger)</f>
        <v>53255</v>
      </c>
      <c r="BB1982" s="101">
        <f>_xll.qlCalendarAdvance(Calendar,BB1981,AZ1982,"f",,Trigger)</f>
        <v>53259</v>
      </c>
      <c r="BC1982" s="101">
        <f>_xll.qlInterestRateIndexMaturity(Currency&amp;"ibor"&amp;Tenor,BB1982,Trigger)</f>
        <v>53441</v>
      </c>
      <c r="BD1982" s="246">
        <f>_xll.qlIndexFixing($AD$5,BA1982,TRUE,_xll.ohTrigger(Trigger,Trigger6M))</f>
        <v>1.7486361070774441E-2</v>
      </c>
      <c r="BE1982" s="246" t="e">
        <f>IFERROR(_xll.qlIndexFixing($BF$1,BA1982,,_xll.ohTrigger(Trigger,Trigger6M)),#N/A)</f>
        <v>#N/A</v>
      </c>
    </row>
    <row r="1983" spans="52:57" ht="11.25" customHeight="1" x14ac:dyDescent="0.25">
      <c r="AZ1983" s="102" t="s">
        <v>83</v>
      </c>
      <c r="BA1983" s="101">
        <f>_xll.qlInterestRateIndexFixingDate(Currency&amp;"ibor"&amp;Tenor,BB1983,Trigger)</f>
        <v>53262</v>
      </c>
      <c r="BB1983" s="101">
        <f>_xll.qlCalendarAdvance(Calendar,BB1982,AZ1983,"f",,Trigger)</f>
        <v>53266</v>
      </c>
      <c r="BC1983" s="101">
        <f>_xll.qlInterestRateIndexMaturity(Currency&amp;"ibor"&amp;Tenor,BB1983,Trigger)</f>
        <v>53447</v>
      </c>
      <c r="BD1983" s="246">
        <f>_xll.qlIndexFixing($AD$5,BA1983,TRUE,_xll.ohTrigger(Trigger,Trigger6M))</f>
        <v>1.748672807259545E-2</v>
      </c>
      <c r="BE1983" s="246" t="e">
        <f>IFERROR(_xll.qlIndexFixing($BF$1,BA1983,,_xll.ohTrigger(Trigger,Trigger6M)),#N/A)</f>
        <v>#N/A</v>
      </c>
    </row>
    <row r="1984" spans="52:57" ht="11.25" customHeight="1" x14ac:dyDescent="0.25">
      <c r="AZ1984" s="102" t="s">
        <v>83</v>
      </c>
      <c r="BA1984" s="101">
        <f>_xll.qlInterestRateIndexFixingDate(Currency&amp;"ibor"&amp;Tenor,BB1984,Trigger)</f>
        <v>53269</v>
      </c>
      <c r="BB1984" s="101">
        <f>_xll.qlCalendarAdvance(Calendar,BB1983,AZ1984,"f",,Trigger)</f>
        <v>53273</v>
      </c>
      <c r="BC1984" s="101">
        <f>_xll.qlInterestRateIndexMaturity(Currency&amp;"ibor"&amp;Tenor,BB1984,Trigger)</f>
        <v>53454</v>
      </c>
      <c r="BD1984" s="246">
        <f>_xll.qlIndexFixing($AD$5,BA1984,TRUE,_xll.ohTrigger(Trigger,Trigger6M))</f>
        <v>1.7487579309042083E-2</v>
      </c>
      <c r="BE1984" s="246" t="e">
        <f>IFERROR(_xll.qlIndexFixing($BF$1,BA1984,,_xll.ohTrigger(Trigger,Trigger6M)),#N/A)</f>
        <v>#N/A</v>
      </c>
    </row>
    <row r="1985" spans="52:57" ht="11.25" customHeight="1" x14ac:dyDescent="0.25">
      <c r="AZ1985" s="102" t="s">
        <v>83</v>
      </c>
      <c r="BA1985" s="101">
        <f>_xll.qlInterestRateIndexFixingDate(Currency&amp;"ibor"&amp;Tenor,BB1985,Trigger)</f>
        <v>53276</v>
      </c>
      <c r="BB1985" s="101">
        <f>_xll.qlCalendarAdvance(Calendar,BB1984,AZ1985,"f",,Trigger)</f>
        <v>53280</v>
      </c>
      <c r="BC1985" s="101">
        <f>_xll.qlInterestRateIndexMaturity(Currency&amp;"ibor"&amp;Tenor,BB1985,Trigger)</f>
        <v>53461</v>
      </c>
      <c r="BD1985" s="246">
        <f>_xll.qlIndexFixing($AD$5,BA1985,TRUE,_xll.ohTrigger(Trigger,Trigger6M))</f>
        <v>1.7488430545849094E-2</v>
      </c>
      <c r="BE1985" s="246" t="e">
        <f>IFERROR(_xll.qlIndexFixing($BF$1,BA1985,,_xll.ohTrigger(Trigger,Trigger6M)),#N/A)</f>
        <v>#N/A</v>
      </c>
    </row>
    <row r="1986" spans="52:57" ht="11.25" customHeight="1" x14ac:dyDescent="0.25">
      <c r="AZ1986" s="102" t="s">
        <v>83</v>
      </c>
      <c r="BA1986" s="101">
        <f>_xll.qlInterestRateIndexFixingDate(Currency&amp;"ibor"&amp;Tenor,BB1986,Trigger)</f>
        <v>53283</v>
      </c>
      <c r="BB1986" s="101">
        <f>_xll.qlCalendarAdvance(Calendar,BB1985,AZ1986,"f",,Trigger)</f>
        <v>53287</v>
      </c>
      <c r="BC1986" s="101">
        <f>_xll.qlInterestRateIndexMaturity(Currency&amp;"ibor"&amp;Tenor,BB1986,Trigger)</f>
        <v>53468</v>
      </c>
      <c r="BD1986" s="246">
        <f>_xll.qlIndexFixing($AD$5,BA1986,TRUE,_xll.ohTrigger(Trigger,Trigger6M))</f>
        <v>1.7489281783017802E-2</v>
      </c>
      <c r="BE1986" s="246" t="e">
        <f>IFERROR(_xll.qlIndexFixing($BF$1,BA1986,,_xll.ohTrigger(Trigger,Trigger6M)),#N/A)</f>
        <v>#N/A</v>
      </c>
    </row>
    <row r="1987" spans="52:57" ht="11.25" customHeight="1" x14ac:dyDescent="0.25">
      <c r="AZ1987" s="102" t="s">
        <v>83</v>
      </c>
      <c r="BA1987" s="101">
        <f>_xll.qlInterestRateIndexFixingDate(Currency&amp;"ibor"&amp;Tenor,BB1987,Trigger)</f>
        <v>53290</v>
      </c>
      <c r="BB1987" s="101">
        <f>_xll.qlCalendarAdvance(Calendar,BB1986,AZ1987,"f",,Trigger)</f>
        <v>53294</v>
      </c>
      <c r="BC1987" s="101">
        <f>_xll.qlInterestRateIndexMaturity(Currency&amp;"ibor"&amp;Tenor,BB1987,Trigger)</f>
        <v>53475</v>
      </c>
      <c r="BD1987" s="246">
        <f>_xll.qlIndexFixing($AD$5,BA1987,TRUE,_xll.ohTrigger(Trigger,Trigger6M))</f>
        <v>1.749013302054821E-2</v>
      </c>
      <c r="BE1987" s="246" t="e">
        <f>IFERROR(_xll.qlIndexFixing($BF$1,BA1987,,_xll.ohTrigger(Trigger,Trigger6M)),#N/A)</f>
        <v>#N/A</v>
      </c>
    </row>
    <row r="1988" spans="52:57" ht="11.25" customHeight="1" x14ac:dyDescent="0.25">
      <c r="AZ1988" s="102" t="s">
        <v>83</v>
      </c>
      <c r="BA1988" s="101">
        <f>_xll.qlInterestRateIndexFixingDate(Currency&amp;"ibor"&amp;Tenor,BB1988,Trigger)</f>
        <v>53297</v>
      </c>
      <c r="BB1988" s="101">
        <f>_xll.qlCalendarAdvance(Calendar,BB1987,AZ1988,"f",,Trigger)</f>
        <v>53301</v>
      </c>
      <c r="BC1988" s="101">
        <f>_xll.qlInterestRateIndexMaturity(Currency&amp;"ibor"&amp;Tenor,BB1988,Trigger)</f>
        <v>53483</v>
      </c>
      <c r="BD1988" s="246">
        <f>_xll.qlIndexFixing($AD$5,BA1988,TRUE,_xll.ohTrigger(Trigger,Trigger6M))</f>
        <v>1.7491468739893743E-2</v>
      </c>
      <c r="BE1988" s="246" t="e">
        <f>IFERROR(_xll.qlIndexFixing($BF$1,BA1988,,_xll.ohTrigger(Trigger,Trigger6M)),#N/A)</f>
        <v>#N/A</v>
      </c>
    </row>
    <row r="1989" spans="52:57" ht="11.25" customHeight="1" x14ac:dyDescent="0.25">
      <c r="AZ1989" s="102" t="s">
        <v>83</v>
      </c>
      <c r="BA1989" s="101">
        <f>_xll.qlInterestRateIndexFixingDate(Currency&amp;"ibor"&amp;Tenor,BB1989,Trigger)</f>
        <v>53304</v>
      </c>
      <c r="BB1989" s="101">
        <f>_xll.qlCalendarAdvance(Calendar,BB1988,AZ1989,"f",,Trigger)</f>
        <v>53308</v>
      </c>
      <c r="BC1989" s="101">
        <f>_xll.qlInterestRateIndexMaturity(Currency&amp;"ibor"&amp;Tenor,BB1989,Trigger)</f>
        <v>53490</v>
      </c>
      <c r="BD1989" s="246">
        <f>_xll.qlIndexFixing($AD$5,BA1989,TRUE,_xll.ohTrigger(Trigger,Trigger6M))</f>
        <v>1.7492320019351217E-2</v>
      </c>
      <c r="BE1989" s="246" t="e">
        <f>IFERROR(_xll.qlIndexFixing($BF$1,BA1989,,_xll.ohTrigger(Trigger,Trigger6M)),#N/A)</f>
        <v>#N/A</v>
      </c>
    </row>
    <row r="1990" spans="52:57" ht="11.25" customHeight="1" x14ac:dyDescent="0.25">
      <c r="AZ1990" s="102" t="s">
        <v>83</v>
      </c>
      <c r="BA1990" s="101">
        <f>_xll.qlInterestRateIndexFixingDate(Currency&amp;"ibor"&amp;Tenor,BB1990,Trigger)</f>
        <v>53311</v>
      </c>
      <c r="BB1990" s="101">
        <f>_xll.qlCalendarAdvance(Calendar,BB1989,AZ1990,"f",,Trigger)</f>
        <v>53315</v>
      </c>
      <c r="BC1990" s="101">
        <f>_xll.qlInterestRateIndexMaturity(Currency&amp;"ibor"&amp;Tenor,BB1990,Trigger)</f>
        <v>53497</v>
      </c>
      <c r="BD1990" s="246">
        <f>_xll.qlIndexFixing($AD$5,BA1990,TRUE,_xll.ohTrigger(Trigger,Trigger6M))</f>
        <v>1.7493171299171918E-2</v>
      </c>
      <c r="BE1990" s="246" t="e">
        <f>IFERROR(_xll.qlIndexFixing($BF$1,BA1990,,_xll.ohTrigger(Trigger,Trigger6M)),#N/A)</f>
        <v>#N/A</v>
      </c>
    </row>
    <row r="1991" spans="52:57" ht="11.25" customHeight="1" x14ac:dyDescent="0.25">
      <c r="AZ1991" s="102" t="s">
        <v>83</v>
      </c>
      <c r="BA1991" s="101">
        <f>_xll.qlInterestRateIndexFixingDate(Currency&amp;"ibor"&amp;Tenor,BB1991,Trigger)</f>
        <v>53317</v>
      </c>
      <c r="BB1991" s="101">
        <f>_xll.qlCalendarAdvance(Calendar,BB1990,AZ1991,"f",,Trigger)</f>
        <v>53323</v>
      </c>
      <c r="BC1991" s="101">
        <f>_xll.qlInterestRateIndexMaturity(Currency&amp;"ibor"&amp;Tenor,BB1991,Trigger)</f>
        <v>53505</v>
      </c>
      <c r="BD1991" s="246">
        <f>_xll.qlIndexFixing($AD$5,BA1991,TRUE,_xll.ohTrigger(Trigger,Trigger6M))</f>
        <v>1.7494144190840243E-2</v>
      </c>
      <c r="BE1991" s="246" t="e">
        <f>IFERROR(_xll.qlIndexFixing($BF$1,BA1991,,_xll.ohTrigger(Trigger,Trigger6M)),#N/A)</f>
        <v>#N/A</v>
      </c>
    </row>
    <row r="1992" spans="52:57" ht="11.25" customHeight="1" x14ac:dyDescent="0.25">
      <c r="AZ1992" s="102" t="s">
        <v>83</v>
      </c>
      <c r="BA1992" s="101">
        <f>_xll.qlInterestRateIndexFixingDate(Currency&amp;"ibor"&amp;Tenor,BB1992,Trigger)</f>
        <v>53325</v>
      </c>
      <c r="BB1992" s="101">
        <f>_xll.qlCalendarAdvance(Calendar,BB1991,AZ1992,"f",,Trigger)</f>
        <v>53330</v>
      </c>
      <c r="BC1992" s="101">
        <f>_xll.qlInterestRateIndexMaturity(Currency&amp;"ibor"&amp;Tenor,BB1992,Trigger)</f>
        <v>53511</v>
      </c>
      <c r="BD1992" s="246">
        <f>_xll.qlIndexFixing($AD$5,BA1992,TRUE,_xll.ohTrigger(Trigger,Trigger6M))</f>
        <v>1.7494510819262687E-2</v>
      </c>
      <c r="BE1992" s="246" t="e">
        <f>IFERROR(_xll.qlIndexFixing($BF$1,BA1992,,_xll.ohTrigger(Trigger,Trigger6M)),#N/A)</f>
        <v>#N/A</v>
      </c>
    </row>
    <row r="1993" spans="52:57" ht="11.25" customHeight="1" x14ac:dyDescent="0.25">
      <c r="AZ1993" s="102" t="s">
        <v>83</v>
      </c>
      <c r="BA1993" s="101">
        <f>_xll.qlInterestRateIndexFixingDate(Currency&amp;"ibor"&amp;Tenor,BB1993,Trigger)</f>
        <v>53335</v>
      </c>
      <c r="BB1993" s="101">
        <f>_xll.qlCalendarAdvance(Calendar,BB1992,AZ1993,"f",,Trigger)</f>
        <v>53337</v>
      </c>
      <c r="BC1993" s="101">
        <f>_xll.qlInterestRateIndexMaturity(Currency&amp;"ibor"&amp;Tenor,BB1993,Trigger)</f>
        <v>53518</v>
      </c>
      <c r="BD1993" s="246">
        <f>_xll.qlIndexFixing($AD$5,BA1993,TRUE,_xll.ohTrigger(Trigger,Trigger6M))</f>
        <v>1.7495362059010991E-2</v>
      </c>
      <c r="BE1993" s="246" t="e">
        <f>IFERROR(_xll.qlIndexFixing($BF$1,BA1993,,_xll.ohTrigger(Trigger,Trigger6M)),#N/A)</f>
        <v>#N/A</v>
      </c>
    </row>
    <row r="1994" spans="52:57" ht="11.25" customHeight="1" x14ac:dyDescent="0.25">
      <c r="AZ1994" s="102" t="s">
        <v>83</v>
      </c>
      <c r="BA1994" s="101">
        <f>_xll.qlInterestRateIndexFixingDate(Currency&amp;"ibor"&amp;Tenor,BB1994,Trigger)</f>
        <v>53342</v>
      </c>
      <c r="BB1994" s="101">
        <f>_xll.qlCalendarAdvance(Calendar,BB1993,AZ1994,"f",,Trigger)</f>
        <v>53344</v>
      </c>
      <c r="BC1994" s="101">
        <f>_xll.qlInterestRateIndexMaturity(Currency&amp;"ibor"&amp;Tenor,BB1994,Trigger)</f>
        <v>53525</v>
      </c>
      <c r="BD1994" s="246">
        <f>_xll.qlIndexFixing($AD$5,BA1994,TRUE,_xll.ohTrigger(Trigger,Trigger6M))</f>
        <v>1.7496213299120551E-2</v>
      </c>
      <c r="BE1994" s="246" t="e">
        <f>IFERROR(_xll.qlIndexFixing($BF$1,BA1994,,_xll.ohTrigger(Trigger,Trigger6M)),#N/A)</f>
        <v>#N/A</v>
      </c>
    </row>
    <row r="1995" spans="52:57" ht="11.25" customHeight="1" x14ac:dyDescent="0.25">
      <c r="AZ1995" s="102" t="s">
        <v>83</v>
      </c>
      <c r="BA1995" s="101">
        <f>_xll.qlInterestRateIndexFixingDate(Currency&amp;"ibor"&amp;Tenor,BB1995,Trigger)</f>
        <v>53349</v>
      </c>
      <c r="BB1995" s="101">
        <f>_xll.qlCalendarAdvance(Calendar,BB1994,AZ1995,"f",,Trigger)</f>
        <v>53351</v>
      </c>
      <c r="BC1995" s="101">
        <f>_xll.qlInterestRateIndexMaturity(Currency&amp;"ibor"&amp;Tenor,BB1995,Trigger)</f>
        <v>53532</v>
      </c>
      <c r="BD1995" s="246">
        <f>_xll.qlIndexFixing($AD$5,BA1995,TRUE,_xll.ohTrigger(Trigger,Trigger6M))</f>
        <v>1.7497064539590487E-2</v>
      </c>
      <c r="BE1995" s="246" t="e">
        <f>IFERROR(_xll.qlIndexFixing($BF$1,BA1995,,_xll.ohTrigger(Trigger,Trigger6M)),#N/A)</f>
        <v>#N/A</v>
      </c>
    </row>
    <row r="1996" spans="52:57" ht="11.25" customHeight="1" x14ac:dyDescent="0.25">
      <c r="AZ1996" s="102" t="s">
        <v>83</v>
      </c>
      <c r="BA1996" s="101">
        <f>_xll.qlInterestRateIndexFixingDate(Currency&amp;"ibor"&amp;Tenor,BB1996,Trigger)</f>
        <v>53356</v>
      </c>
      <c r="BB1996" s="101">
        <f>_xll.qlCalendarAdvance(Calendar,BB1995,AZ1996,"f",,Trigger)</f>
        <v>53358</v>
      </c>
      <c r="BC1996" s="101">
        <f>_xll.qlInterestRateIndexMaturity(Currency&amp;"ibor"&amp;Tenor,BB1996,Trigger)</f>
        <v>53539</v>
      </c>
      <c r="BD1996" s="246">
        <f>_xll.qlIndexFixing($AD$5,BA1996,TRUE,_xll.ohTrigger(Trigger,Trigger6M))</f>
        <v>1.7498306042580181E-2</v>
      </c>
      <c r="BE1996" s="246" t="e">
        <f>IFERROR(_xll.qlIndexFixing($BF$1,BA1996,,_xll.ohTrigger(Trigger,Trigger6M)),#N/A)</f>
        <v>#N/A</v>
      </c>
    </row>
    <row r="1997" spans="52:57" ht="11.25" customHeight="1" x14ac:dyDescent="0.25">
      <c r="AZ1997" s="102" t="s">
        <v>83</v>
      </c>
      <c r="BA1997" s="101">
        <f>_xll.qlInterestRateIndexFixingDate(Currency&amp;"ibor"&amp;Tenor,BB1997,Trigger)</f>
        <v>53363</v>
      </c>
      <c r="BB1997" s="101">
        <f>_xll.qlCalendarAdvance(Calendar,BB1996,AZ1997,"f",,Trigger)</f>
        <v>53365</v>
      </c>
      <c r="BC1997" s="101">
        <f>_xll.qlInterestRateIndexMaturity(Currency&amp;"ibor"&amp;Tenor,BB1997,Trigger)</f>
        <v>53546</v>
      </c>
      <c r="BD1997" s="246">
        <f>_xll.qlIndexFixing($AD$5,BA1997,TRUE,_xll.ohTrigger(Trigger,Trigger6M))</f>
        <v>1.7499548028483032E-2</v>
      </c>
      <c r="BE1997" s="246" t="e">
        <f>IFERROR(_xll.qlIndexFixing($BF$1,BA1997,,_xll.ohTrigger(Trigger,Trigger6M)),#N/A)</f>
        <v>#N/A</v>
      </c>
    </row>
    <row r="1998" spans="52:57" ht="11.25" customHeight="1" x14ac:dyDescent="0.25">
      <c r="AZ1998" s="102" t="s">
        <v>83</v>
      </c>
      <c r="BA1998" s="101">
        <f>_xll.qlInterestRateIndexFixingDate(Currency&amp;"ibor"&amp;Tenor,BB1998,Trigger)</f>
        <v>53370</v>
      </c>
      <c r="BB1998" s="101">
        <f>_xll.qlCalendarAdvance(Calendar,BB1997,AZ1998,"f",,Trigger)</f>
        <v>53372</v>
      </c>
      <c r="BC1998" s="101">
        <f>_xll.qlInterestRateIndexMaturity(Currency&amp;"ibor"&amp;Tenor,BB1998,Trigger)</f>
        <v>53553</v>
      </c>
      <c r="BD1998" s="246">
        <f>_xll.qlIndexFixing($AD$5,BA1998,TRUE,_xll.ohTrigger(Trigger,Trigger6M))</f>
        <v>1.750079049730081E-2</v>
      </c>
      <c r="BE1998" s="246" t="e">
        <f>IFERROR(_xll.qlIndexFixing($BF$1,BA1998,,_xll.ohTrigger(Trigger,Trigger6M)),#N/A)</f>
        <v>#N/A</v>
      </c>
    </row>
    <row r="1999" spans="52:57" ht="11.25" customHeight="1" x14ac:dyDescent="0.25">
      <c r="AZ1999" s="102" t="s">
        <v>83</v>
      </c>
      <c r="BA1999" s="101">
        <f>_xll.qlInterestRateIndexFixingDate(Currency&amp;"ibor"&amp;Tenor,BB1999,Trigger)</f>
        <v>53377</v>
      </c>
      <c r="BB1999" s="101">
        <f>_xll.qlCalendarAdvance(Calendar,BB1998,AZ1999,"f",,Trigger)</f>
        <v>53379</v>
      </c>
      <c r="BC1999" s="101">
        <f>_xll.qlInterestRateIndexMaturity(Currency&amp;"ibor"&amp;Tenor,BB1999,Trigger)</f>
        <v>53560</v>
      </c>
      <c r="BD1999" s="246">
        <f>_xll.qlIndexFixing($AD$5,BA1999,TRUE,_xll.ohTrigger(Trigger,Trigger6M))</f>
        <v>1.7502033449034834E-2</v>
      </c>
      <c r="BE1999" s="246" t="e">
        <f>IFERROR(_xll.qlIndexFixing($BF$1,BA1999,,_xll.ohTrigger(Trigger,Trigger6M)),#N/A)</f>
        <v>#N/A</v>
      </c>
    </row>
    <row r="2000" spans="52:57" ht="11.25" customHeight="1" x14ac:dyDescent="0.25">
      <c r="AZ2000" s="102" t="s">
        <v>83</v>
      </c>
      <c r="BA2000" s="101">
        <f>_xll.qlInterestRateIndexFixingDate(Currency&amp;"ibor"&amp;Tenor,BB2000,Trigger)</f>
        <v>53384</v>
      </c>
      <c r="BB2000" s="101">
        <f>_xll.qlCalendarAdvance(Calendar,BB1999,AZ2000,"f",,Trigger)</f>
        <v>53386</v>
      </c>
      <c r="BC2000" s="101">
        <f>_xll.qlInterestRateIndexMaturity(Currency&amp;"ibor"&amp;Tenor,BB2000,Trigger)</f>
        <v>53570</v>
      </c>
      <c r="BD2000" s="246">
        <f>_xll.qlIndexFixing($AD$5,BA2000,TRUE,_xll.ohTrigger(Trigger,Trigger6M))</f>
        <v>1.750486578530637E-2</v>
      </c>
      <c r="BE2000" s="246" t="e">
        <f>IFERROR(_xll.qlIndexFixing($BF$1,BA2000,,_xll.ohTrigger(Trigger,Trigger6M)),#N/A)</f>
        <v>#N/A</v>
      </c>
    </row>
    <row r="2001" spans="52:57" ht="11.25" customHeight="1" x14ac:dyDescent="0.25">
      <c r="AZ2001" s="102" t="s">
        <v>83</v>
      </c>
      <c r="BA2001" s="101">
        <f>_xll.qlInterestRateIndexFixingDate(Currency&amp;"ibor"&amp;Tenor,BB2001,Trigger)</f>
        <v>53391</v>
      </c>
      <c r="BB2001" s="101">
        <f>_xll.qlCalendarAdvance(Calendar,BB2000,AZ2001,"f",,Trigger)</f>
        <v>53393</v>
      </c>
      <c r="BC2001" s="101">
        <f>_xll.qlInterestRateIndexMaturity(Currency&amp;"ibor"&amp;Tenor,BB2001,Trigger)</f>
        <v>53577</v>
      </c>
      <c r="BD2001" s="246">
        <f>_xll.qlIndexFixing($AD$5,BA2001,TRUE,_xll.ohTrigger(Trigger,Trigger6M))</f>
        <v>1.7506103683806163E-2</v>
      </c>
      <c r="BE2001" s="246" t="e">
        <f>IFERROR(_xll.qlIndexFixing($BF$1,BA2001,,_xll.ohTrigger(Trigger,Trigger6M)),#N/A)</f>
        <v>#N/A</v>
      </c>
    </row>
    <row r="2002" spans="52:57" ht="11.25" customHeight="1" x14ac:dyDescent="0.25">
      <c r="AZ2002" s="102" t="s">
        <v>83</v>
      </c>
      <c r="BA2002" s="101">
        <f>_xll.qlInterestRateIndexFixingDate(Currency&amp;"ibor"&amp;Tenor,BB2002,Trigger)</f>
        <v>53398</v>
      </c>
      <c r="BB2002" s="101">
        <f>_xll.qlCalendarAdvance(Calendar,BB2001,AZ2002,"f",,Trigger)</f>
        <v>53400</v>
      </c>
      <c r="BC2002" s="101">
        <f>_xll.qlInterestRateIndexMaturity(Currency&amp;"ibor"&amp;Tenor,BB2002,Trigger)</f>
        <v>53584</v>
      </c>
      <c r="BD2002" s="246">
        <f>_xll.qlIndexFixing($AD$5,BA2002,TRUE,_xll.ohTrigger(Trigger,Trigger6M))</f>
        <v>1.7507342057436759E-2</v>
      </c>
      <c r="BE2002" s="246" t="e">
        <f>IFERROR(_xll.qlIndexFixing($BF$1,BA2002,,_xll.ohTrigger(Trigger,Trigger6M)),#N/A)</f>
        <v>#N/A</v>
      </c>
    </row>
    <row r="2003" spans="52:57" ht="11.25" customHeight="1" x14ac:dyDescent="0.25">
      <c r="AZ2003" s="102" t="s">
        <v>83</v>
      </c>
      <c r="BA2003" s="101">
        <f>_xll.qlInterestRateIndexFixingDate(Currency&amp;"ibor"&amp;Tenor,BB2003,Trigger)</f>
        <v>53405</v>
      </c>
      <c r="BB2003" s="101">
        <f>_xll.qlCalendarAdvance(Calendar,BB2002,AZ2003,"f",,Trigger)</f>
        <v>53407</v>
      </c>
      <c r="BC2003" s="101">
        <f>_xll.qlInterestRateIndexMaturity(Currency&amp;"ibor"&amp;Tenor,BB2003,Trigger)</f>
        <v>53591</v>
      </c>
      <c r="BD2003" s="246">
        <f>_xll.qlIndexFixing($AD$5,BA2003,TRUE,_xll.ohTrigger(Trigger,Trigger6M))</f>
        <v>1.7508580906199032E-2</v>
      </c>
      <c r="BE2003" s="246" t="e">
        <f>IFERROR(_xll.qlIndexFixing($BF$1,BA2003,,_xll.ohTrigger(Trigger,Trigger6M)),#N/A)</f>
        <v>#N/A</v>
      </c>
    </row>
    <row r="2004" spans="52:57" ht="11.25" customHeight="1" x14ac:dyDescent="0.25">
      <c r="AZ2004" s="102" t="s">
        <v>83</v>
      </c>
      <c r="BA2004" s="101">
        <f>_xll.qlInterestRateIndexFixingDate(Currency&amp;"ibor"&amp;Tenor,BB2004,Trigger)</f>
        <v>53408</v>
      </c>
      <c r="BB2004" s="101">
        <f>_xll.qlCalendarAdvance(Calendar,BB2003,AZ2004,"f",,Trigger)</f>
        <v>53414</v>
      </c>
      <c r="BC2004" s="101">
        <f>_xll.qlInterestRateIndexMaturity(Currency&amp;"ibor"&amp;Tenor,BB2004,Trigger)</f>
        <v>53598</v>
      </c>
      <c r="BD2004" s="246">
        <f>_xll.qlIndexFixing($AD$5,BA2004,TRUE,_xll.ohTrigger(Trigger,Trigger6M))</f>
        <v>1.7509820230094713E-2</v>
      </c>
      <c r="BE2004" s="246" t="e">
        <f>IFERROR(_xll.qlIndexFixing($BF$1,BA2004,,_xll.ohTrigger(Trigger,Trigger6M)),#N/A)</f>
        <v>#N/A</v>
      </c>
    </row>
    <row r="2005" spans="52:57" ht="11.25" customHeight="1" x14ac:dyDescent="0.25">
      <c r="AZ2005" s="102" t="s">
        <v>83</v>
      </c>
      <c r="BA2005" s="101">
        <f>_xll.qlInterestRateIndexFixingDate(Currency&amp;"ibor"&amp;Tenor,BB2005,Trigger)</f>
        <v>53419</v>
      </c>
      <c r="BB2005" s="101">
        <f>_xll.qlCalendarAdvance(Calendar,BB2004,AZ2005,"f",,Trigger)</f>
        <v>53421</v>
      </c>
      <c r="BC2005" s="101">
        <f>_xll.qlInterestRateIndexMaturity(Currency&amp;"ibor"&amp;Tenor,BB2005,Trigger)</f>
        <v>53604</v>
      </c>
      <c r="BD2005" s="246">
        <f>_xll.qlIndexFixing($AD$5,BA2005,TRUE,_xll.ohTrigger(Trigger,Trigger6M))</f>
        <v>1.7510540793847371E-2</v>
      </c>
      <c r="BE2005" s="246" t="e">
        <f>IFERROR(_xll.qlIndexFixing($BF$1,BA2005,,_xll.ohTrigger(Trigger,Trigger6M)),#N/A)</f>
        <v>#N/A</v>
      </c>
    </row>
    <row r="2006" spans="52:57" ht="11.25" customHeight="1" x14ac:dyDescent="0.25">
      <c r="AZ2006" s="102" t="s">
        <v>83</v>
      </c>
      <c r="BA2006" s="101">
        <f>_xll.qlInterestRateIndexFixingDate(Currency&amp;"ibor"&amp;Tenor,BB2006,Trigger)</f>
        <v>53426</v>
      </c>
      <c r="BB2006" s="101">
        <f>_xll.qlCalendarAdvance(Calendar,BB2005,AZ2006,"f",,Trigger)</f>
        <v>53428</v>
      </c>
      <c r="BC2006" s="101">
        <f>_xll.qlInterestRateIndexMaturity(Currency&amp;"ibor"&amp;Tenor,BB2006,Trigger)</f>
        <v>53611</v>
      </c>
      <c r="BD2006" s="246">
        <f>_xll.qlIndexFixing($AD$5,BA2006,TRUE,_xll.ohTrigger(Trigger,Trigger6M))</f>
        <v>1.7511783064815867E-2</v>
      </c>
      <c r="BE2006" s="246" t="e">
        <f>IFERROR(_xll.qlIndexFixing($BF$1,BA2006,,_xll.ohTrigger(Trigger,Trigger6M)),#N/A)</f>
        <v>#N/A</v>
      </c>
    </row>
    <row r="2007" spans="52:57" ht="11.25" customHeight="1" x14ac:dyDescent="0.25">
      <c r="AZ2007" s="102" t="s">
        <v>83</v>
      </c>
      <c r="BA2007" s="101">
        <f>_xll.qlInterestRateIndexFixingDate(Currency&amp;"ibor"&amp;Tenor,BB2007,Trigger)</f>
        <v>53433</v>
      </c>
      <c r="BB2007" s="101">
        <f>_xll.qlCalendarAdvance(Calendar,BB2006,AZ2007,"f",,Trigger)</f>
        <v>53435</v>
      </c>
      <c r="BC2007" s="101">
        <f>_xll.qlInterestRateIndexMaturity(Currency&amp;"ibor"&amp;Tenor,BB2007,Trigger)</f>
        <v>53618</v>
      </c>
      <c r="BD2007" s="246">
        <f>_xll.qlIndexFixing($AD$5,BA2007,TRUE,_xll.ohTrigger(Trigger,Trigger6M))</f>
        <v>1.7513025813487491E-2</v>
      </c>
      <c r="BE2007" s="246" t="e">
        <f>IFERROR(_xll.qlIndexFixing($BF$1,BA2007,,_xll.ohTrigger(Trigger,Trigger6M)),#N/A)</f>
        <v>#N/A</v>
      </c>
    </row>
    <row r="2008" spans="52:57" ht="11.25" customHeight="1" x14ac:dyDescent="0.25">
      <c r="AZ2008" s="102" t="s">
        <v>83</v>
      </c>
      <c r="BA2008" s="101">
        <f>_xll.qlInterestRateIndexFixingDate(Currency&amp;"ibor"&amp;Tenor,BB2008,Trigger)</f>
        <v>53440</v>
      </c>
      <c r="BB2008" s="101">
        <f>_xll.qlCalendarAdvance(Calendar,BB2007,AZ2008,"f",,Trigger)</f>
        <v>53442</v>
      </c>
      <c r="BC2008" s="101">
        <f>_xll.qlInterestRateIndexMaturity(Currency&amp;"ibor"&amp;Tenor,BB2008,Trigger)</f>
        <v>53625</v>
      </c>
      <c r="BD2008" s="246">
        <f>_xll.qlIndexFixing($AD$5,BA2008,TRUE,_xll.ohTrigger(Trigger,Trigger6M))</f>
        <v>1.7514269039863542E-2</v>
      </c>
      <c r="BE2008" s="246" t="e">
        <f>IFERROR(_xll.qlIndexFixing($BF$1,BA2008,,_xll.ohTrigger(Trigger,Trigger6M)),#N/A)</f>
        <v>#N/A</v>
      </c>
    </row>
    <row r="2009" spans="52:57" ht="11.25" customHeight="1" x14ac:dyDescent="0.25">
      <c r="AZ2009" s="102" t="s">
        <v>83</v>
      </c>
      <c r="BA2009" s="101">
        <f>_xll.qlInterestRateIndexFixingDate(Currency&amp;"ibor"&amp;Tenor,BB2009,Trigger)</f>
        <v>53444</v>
      </c>
      <c r="BB2009" s="101">
        <f>_xll.qlCalendarAdvance(Calendar,BB2008,AZ2009,"f",,Trigger)</f>
        <v>53449</v>
      </c>
      <c r="BC2009" s="101">
        <f>_xll.qlInterestRateIndexMaturity(Currency&amp;"ibor"&amp;Tenor,BB2009,Trigger)</f>
        <v>53633</v>
      </c>
      <c r="BD2009" s="246">
        <f>_xll.qlIndexFixing($AD$5,BA2009,TRUE,_xll.ohTrigger(Trigger,Trigger6M))</f>
        <v>1.7516023976599914E-2</v>
      </c>
      <c r="BE2009" s="246" t="e">
        <f>IFERROR(_xll.qlIndexFixing($BF$1,BA2009,,_xll.ohTrigger(Trigger,Trigger6M)),#N/A)</f>
        <v>#N/A</v>
      </c>
    </row>
    <row r="2010" spans="52:57" ht="11.25" customHeight="1" x14ac:dyDescent="0.25">
      <c r="AZ2010" s="102" t="s">
        <v>83</v>
      </c>
      <c r="BA2010" s="101">
        <f>_xll.qlInterestRateIndexFixingDate(Currency&amp;"ibor"&amp;Tenor,BB2010,Trigger)</f>
        <v>53454</v>
      </c>
      <c r="BB2010" s="101">
        <f>_xll.qlCalendarAdvance(Calendar,BB2009,AZ2010,"f",,Trigger)</f>
        <v>53456</v>
      </c>
      <c r="BC2010" s="101">
        <f>_xll.qlInterestRateIndexMaturity(Currency&amp;"ibor"&amp;Tenor,BB2010,Trigger)</f>
        <v>53640</v>
      </c>
      <c r="BD2010" s="246">
        <f>_xll.qlIndexFixing($AD$5,BA2010,TRUE,_xll.ohTrigger(Trigger,Trigger6M))</f>
        <v>1.751726615131257E-2</v>
      </c>
      <c r="BE2010" s="246" t="e">
        <f>IFERROR(_xll.qlIndexFixing($BF$1,BA2010,,_xll.ohTrigger(Trigger,Trigger6M)),#N/A)</f>
        <v>#N/A</v>
      </c>
    </row>
    <row r="2011" spans="52:57" ht="11.25" customHeight="1" x14ac:dyDescent="0.25">
      <c r="AZ2011" s="102" t="s">
        <v>83</v>
      </c>
      <c r="BA2011" s="101">
        <f>_xll.qlInterestRateIndexFixingDate(Currency&amp;"ibor"&amp;Tenor,BB2011,Trigger)</f>
        <v>53461</v>
      </c>
      <c r="BB2011" s="101">
        <f>_xll.qlCalendarAdvance(Calendar,BB2010,AZ2011,"f",,Trigger)</f>
        <v>53463</v>
      </c>
      <c r="BC2011" s="101">
        <f>_xll.qlInterestRateIndexMaturity(Currency&amp;"ibor"&amp;Tenor,BB2011,Trigger)</f>
        <v>53647</v>
      </c>
      <c r="BD2011" s="246">
        <f>_xll.qlIndexFixing($AD$5,BA2011,TRUE,_xll.ohTrigger(Trigger,Trigger6M))</f>
        <v>1.7518508801164283E-2</v>
      </c>
      <c r="BE2011" s="246" t="e">
        <f>IFERROR(_xll.qlIndexFixing($BF$1,BA2011,,_xll.ohTrigger(Trigger,Trigger6M)),#N/A)</f>
        <v>#N/A</v>
      </c>
    </row>
    <row r="2012" spans="52:57" ht="11.25" customHeight="1" x14ac:dyDescent="0.25">
      <c r="AZ2012" s="102" t="s">
        <v>83</v>
      </c>
      <c r="BA2012" s="101">
        <f>_xll.qlInterestRateIndexFixingDate(Currency&amp;"ibor"&amp;Tenor,BB2012,Trigger)</f>
        <v>53468</v>
      </c>
      <c r="BB2012" s="101">
        <f>_xll.qlCalendarAdvance(Calendar,BB2011,AZ2012,"f",,Trigger)</f>
        <v>53470</v>
      </c>
      <c r="BC2012" s="101">
        <f>_xll.qlInterestRateIndexMaturity(Currency&amp;"ibor"&amp;Tenor,BB2012,Trigger)</f>
        <v>53654</v>
      </c>
      <c r="BD2012" s="246">
        <f>_xll.qlIndexFixing($AD$5,BA2012,TRUE,_xll.ohTrigger(Trigger,Trigger6M))</f>
        <v>1.751975192615636E-2</v>
      </c>
      <c r="BE2012" s="246" t="e">
        <f>IFERROR(_xll.qlIndexFixing($BF$1,BA2012,,_xll.ohTrigger(Trigger,Trigger6M)),#N/A)</f>
        <v>#N/A</v>
      </c>
    </row>
    <row r="2013" spans="52:57" ht="11.25" customHeight="1" x14ac:dyDescent="0.25">
      <c r="AZ2013" s="102" t="s">
        <v>83</v>
      </c>
      <c r="BA2013" s="101">
        <f>_xll.qlInterestRateIndexFixingDate(Currency&amp;"ibor"&amp;Tenor,BB2013,Trigger)</f>
        <v>53475</v>
      </c>
      <c r="BB2013" s="101">
        <f>_xll.qlCalendarAdvance(Calendar,BB2012,AZ2013,"f",,Trigger)</f>
        <v>53477</v>
      </c>
      <c r="BC2013" s="101">
        <f>_xll.qlInterestRateIndexMaturity(Currency&amp;"ibor"&amp;Tenor,BB2013,Trigger)</f>
        <v>53661</v>
      </c>
      <c r="BD2013" s="246">
        <f>_xll.qlIndexFixing($AD$5,BA2013,TRUE,_xll.ohTrigger(Trigger,Trigger6M))</f>
        <v>1.7520995526289666E-2</v>
      </c>
      <c r="BE2013" s="246" t="e">
        <f>IFERROR(_xll.qlIndexFixing($BF$1,BA2013,,_xll.ohTrigger(Trigger,Trigger6M)),#N/A)</f>
        <v>#N/A</v>
      </c>
    </row>
    <row r="2014" spans="52:57" ht="11.25" customHeight="1" x14ac:dyDescent="0.25">
      <c r="AZ2014" s="102" t="s">
        <v>83</v>
      </c>
      <c r="BA2014" s="101">
        <f>_xll.qlInterestRateIndexFixingDate(Currency&amp;"ibor"&amp;Tenor,BB2014,Trigger)</f>
        <v>53482</v>
      </c>
      <c r="BB2014" s="101">
        <f>_xll.qlCalendarAdvance(Calendar,BB2013,AZ2014,"f",,Trigger)</f>
        <v>53484</v>
      </c>
      <c r="BC2014" s="101">
        <f>_xll.qlInterestRateIndexMaturity(Currency&amp;"ibor"&amp;Tenor,BB2014,Trigger)</f>
        <v>53667</v>
      </c>
      <c r="BD2014" s="246">
        <f>_xll.qlIndexFixing($AD$5,BA2014,TRUE,_xll.ohTrigger(Trigger,Trigger6M))</f>
        <v>1.7521738429949661E-2</v>
      </c>
      <c r="BE2014" s="246" t="e">
        <f>IFERROR(_xll.qlIndexFixing($BF$1,BA2014,,_xll.ohTrigger(Trigger,Trigger6M)),#N/A)</f>
        <v>#N/A</v>
      </c>
    </row>
    <row r="2015" spans="52:57" ht="11.25" customHeight="1" x14ac:dyDescent="0.25">
      <c r="AZ2015" s="102" t="s">
        <v>83</v>
      </c>
      <c r="BA2015" s="101">
        <f>_xll.qlInterestRateIndexFixingDate(Currency&amp;"ibor"&amp;Tenor,BB2015,Trigger)</f>
        <v>53489</v>
      </c>
      <c r="BB2015" s="101">
        <f>_xll.qlCalendarAdvance(Calendar,BB2014,AZ2015,"f",,Trigger)</f>
        <v>53491</v>
      </c>
      <c r="BC2015" s="101">
        <f>_xll.qlInterestRateIndexMaturity(Currency&amp;"ibor"&amp;Tenor,BB2015,Trigger)</f>
        <v>53674</v>
      </c>
      <c r="BD2015" s="246">
        <f>_xll.qlIndexFixing($AD$5,BA2015,TRUE,_xll.ohTrigger(Trigger,Trigger6M))</f>
        <v>1.7522985000278154E-2</v>
      </c>
      <c r="BE2015" s="246" t="e">
        <f>IFERROR(_xll.qlIndexFixing($BF$1,BA2015,,_xll.ohTrigger(Trigger,Trigger6M)),#N/A)</f>
        <v>#N/A</v>
      </c>
    </row>
    <row r="2016" spans="52:57" ht="11.25" customHeight="1" x14ac:dyDescent="0.25">
      <c r="AZ2016" s="102" t="s">
        <v>83</v>
      </c>
      <c r="BA2016" s="101">
        <f>_xll.qlInterestRateIndexFixingDate(Currency&amp;"ibor"&amp;Tenor,BB2016,Trigger)</f>
        <v>53496</v>
      </c>
      <c r="BB2016" s="101">
        <f>_xll.qlCalendarAdvance(Calendar,BB2015,AZ2016,"f",,Trigger)</f>
        <v>53498</v>
      </c>
      <c r="BC2016" s="101">
        <f>_xll.qlInterestRateIndexMaturity(Currency&amp;"ibor"&amp;Tenor,BB2016,Trigger)</f>
        <v>53681</v>
      </c>
      <c r="BD2016" s="246">
        <f>_xll.qlIndexFixing($AD$5,BA2016,TRUE,_xll.ohTrigger(Trigger,Trigger6M))</f>
        <v>1.7524232048317195E-2</v>
      </c>
      <c r="BE2016" s="246" t="e">
        <f>IFERROR(_xll.qlIndexFixing($BF$1,BA2016,,_xll.ohTrigger(Trigger,Trigger6M)),#N/A)</f>
        <v>#N/A</v>
      </c>
    </row>
    <row r="2017" spans="52:57" ht="11.25" customHeight="1" x14ac:dyDescent="0.25">
      <c r="AZ2017" s="102" t="s">
        <v>83</v>
      </c>
      <c r="BA2017" s="101">
        <f>_xll.qlInterestRateIndexFixingDate(Currency&amp;"ibor"&amp;Tenor,BB2017,Trigger)</f>
        <v>53503</v>
      </c>
      <c r="BB2017" s="101">
        <f>_xll.qlCalendarAdvance(Calendar,BB2016,AZ2017,"f",,Trigger)</f>
        <v>53505</v>
      </c>
      <c r="BC2017" s="101">
        <f>_xll.qlInterestRateIndexMaturity(Currency&amp;"ibor"&amp;Tenor,BB2017,Trigger)</f>
        <v>53688</v>
      </c>
      <c r="BD2017" s="246">
        <f>_xll.qlIndexFixing($AD$5,BA2017,TRUE,_xll.ohTrigger(Trigger,Trigger6M))</f>
        <v>1.7525479574068529E-2</v>
      </c>
      <c r="BE2017" s="246" t="e">
        <f>IFERROR(_xll.qlIndexFixing($BF$1,BA2017,,_xll.ohTrigger(Trigger,Trigger6M)),#N/A)</f>
        <v>#N/A</v>
      </c>
    </row>
    <row r="2018" spans="52:57" ht="11.25" customHeight="1" x14ac:dyDescent="0.25">
      <c r="AZ2018" s="102" t="s">
        <v>83</v>
      </c>
      <c r="BA2018" s="101">
        <f>_xll.qlInterestRateIndexFixingDate(Currency&amp;"ibor"&amp;Tenor,BB2018,Trigger)</f>
        <v>53510</v>
      </c>
      <c r="BB2018" s="101">
        <f>_xll.qlCalendarAdvance(Calendar,BB2017,AZ2018,"f",,Trigger)</f>
        <v>53512</v>
      </c>
      <c r="BC2018" s="101">
        <f>_xll.qlInterestRateIndexMaturity(Currency&amp;"ibor"&amp;Tenor,BB2018,Trigger)</f>
        <v>53696</v>
      </c>
      <c r="BD2018" s="246">
        <f>_xll.qlIndexFixing($AD$5,BA2018,TRUE,_xll.ohTrigger(Trigger,Trigger6M))</f>
        <v>1.7527220654104201E-2</v>
      </c>
      <c r="BE2018" s="246" t="e">
        <f>IFERROR(_xll.qlIndexFixing($BF$1,BA2018,,_xll.ohTrigger(Trigger,Trigger6M)),#N/A)</f>
        <v>#N/A</v>
      </c>
    </row>
    <row r="2019" spans="52:57" ht="11.25" customHeight="1" x14ac:dyDescent="0.25">
      <c r="AZ2019" s="102" t="s">
        <v>83</v>
      </c>
      <c r="BA2019" s="101">
        <f>_xll.qlInterestRateIndexFixingDate(Currency&amp;"ibor"&amp;Tenor,BB2019,Trigger)</f>
        <v>53517</v>
      </c>
      <c r="BB2019" s="101">
        <f>_xll.qlCalendarAdvance(Calendar,BB2018,AZ2019,"f",,Trigger)</f>
        <v>53519</v>
      </c>
      <c r="BC2019" s="101">
        <f>_xll.qlInterestRateIndexMaturity(Currency&amp;"ibor"&amp;Tenor,BB2019,Trigger)</f>
        <v>53703</v>
      </c>
      <c r="BD2019" s="246">
        <f>_xll.qlIndexFixing($AD$5,BA2019,TRUE,_xll.ohTrigger(Trigger,Trigger6M))</f>
        <v>1.7528467105103137E-2</v>
      </c>
      <c r="BE2019" s="246" t="e">
        <f>IFERROR(_xll.qlIndexFixing($BF$1,BA2019,,_xll.ohTrigger(Trigger,Trigger6M)),#N/A)</f>
        <v>#N/A</v>
      </c>
    </row>
    <row r="2020" spans="52:57" ht="11.25" customHeight="1" x14ac:dyDescent="0.25">
      <c r="AZ2020" s="102" t="s">
        <v>83</v>
      </c>
      <c r="BA2020" s="101">
        <f>_xll.qlInterestRateIndexFixingDate(Currency&amp;"ibor"&amp;Tenor,BB2020,Trigger)</f>
        <v>53524</v>
      </c>
      <c r="BB2020" s="101">
        <f>_xll.qlCalendarAdvance(Calendar,BB2019,AZ2020,"f",,Trigger)</f>
        <v>53526</v>
      </c>
      <c r="BC2020" s="101">
        <f>_xll.qlInterestRateIndexMaturity(Currency&amp;"ibor"&amp;Tenor,BB2020,Trigger)</f>
        <v>53710</v>
      </c>
      <c r="BD2020" s="246">
        <f>_xll.qlIndexFixing($AD$5,BA2020,TRUE,_xll.ohTrigger(Trigger,Trigger6M))</f>
        <v>1.7529714031248953E-2</v>
      </c>
      <c r="BE2020" s="246" t="e">
        <f>IFERROR(_xll.qlIndexFixing($BF$1,BA2020,,_xll.ohTrigger(Trigger,Trigger6M)),#N/A)</f>
        <v>#N/A</v>
      </c>
    </row>
    <row r="2021" spans="52:57" ht="11.25" customHeight="1" x14ac:dyDescent="0.25">
      <c r="AZ2021" s="102" t="s">
        <v>83</v>
      </c>
      <c r="BA2021" s="101">
        <f>_xll.qlInterestRateIndexFixingDate(Currency&amp;"ibor"&amp;Tenor,BB2021,Trigger)</f>
        <v>53531</v>
      </c>
      <c r="BB2021" s="101">
        <f>_xll.qlCalendarAdvance(Calendar,BB2020,AZ2021,"f",,Trigger)</f>
        <v>53533</v>
      </c>
      <c r="BC2021" s="101">
        <f>_xll.qlInterestRateIndexMaturity(Currency&amp;"ibor"&amp;Tenor,BB2021,Trigger)</f>
        <v>53717</v>
      </c>
      <c r="BD2021" s="246">
        <f>_xll.qlIndexFixing($AD$5,BA2021,TRUE,_xll.ohTrigger(Trigger,Trigger6M))</f>
        <v>1.7530906610005569E-2</v>
      </c>
      <c r="BE2021" s="246" t="e">
        <f>IFERROR(_xll.qlIndexFixing($BF$1,BA2021,,_xll.ohTrigger(Trigger,Trigger6M)),#N/A)</f>
        <v>#N/A</v>
      </c>
    </row>
    <row r="2022" spans="52:57" ht="11.25" customHeight="1" x14ac:dyDescent="0.25">
      <c r="AZ2022" s="102" t="s">
        <v>83</v>
      </c>
      <c r="BA2022" s="101">
        <f>_xll.qlInterestRateIndexFixingDate(Currency&amp;"ibor"&amp;Tenor,BB2022,Trigger)</f>
        <v>53538</v>
      </c>
      <c r="BB2022" s="101">
        <f>_xll.qlCalendarAdvance(Calendar,BB2021,AZ2022,"f",,Trigger)</f>
        <v>53540</v>
      </c>
      <c r="BC2022" s="101">
        <f>_xll.qlInterestRateIndexMaturity(Currency&amp;"ibor"&amp;Tenor,BB2022,Trigger)</f>
        <v>53724</v>
      </c>
      <c r="BD2022" s="246">
        <f>_xll.qlIndexFixing($AD$5,BA2022,TRUE,_xll.ohTrigger(Trigger,Trigger6M))</f>
        <v>1.7531770457385285E-2</v>
      </c>
      <c r="BE2022" s="246" t="e">
        <f>IFERROR(_xll.qlIndexFixing($BF$1,BA2022,,_xll.ohTrigger(Trigger,Trigger6M)),#N/A)</f>
        <v>#N/A</v>
      </c>
    </row>
    <row r="2023" spans="52:57" ht="11.25" customHeight="1" x14ac:dyDescent="0.25">
      <c r="AZ2023" s="102" t="s">
        <v>83</v>
      </c>
      <c r="BA2023" s="101">
        <f>_xll.qlInterestRateIndexFixingDate(Currency&amp;"ibor"&amp;Tenor,BB2023,Trigger)</f>
        <v>53545</v>
      </c>
      <c r="BB2023" s="101">
        <f>_xll.qlCalendarAdvance(Calendar,BB2022,AZ2023,"f",,Trigger)</f>
        <v>53547</v>
      </c>
      <c r="BC2023" s="101">
        <f>_xll.qlInterestRateIndexMaturity(Currency&amp;"ibor"&amp;Tenor,BB2023,Trigger)</f>
        <v>53731</v>
      </c>
      <c r="BD2023" s="246">
        <f>_xll.qlIndexFixing($AD$5,BA2023,TRUE,_xll.ohTrigger(Trigger,Trigger6M))</f>
        <v>1.7532634305143395E-2</v>
      </c>
      <c r="BE2023" s="246" t="e">
        <f>IFERROR(_xll.qlIndexFixing($BF$1,BA2023,,_xll.ohTrigger(Trigger,Trigger6M)),#N/A)</f>
        <v>#N/A</v>
      </c>
    </row>
    <row r="2024" spans="52:57" ht="11.25" customHeight="1" x14ac:dyDescent="0.25">
      <c r="AZ2024" s="102" t="s">
        <v>83</v>
      </c>
      <c r="BA2024" s="101">
        <f>_xll.qlInterestRateIndexFixingDate(Currency&amp;"ibor"&amp;Tenor,BB2024,Trigger)</f>
        <v>53552</v>
      </c>
      <c r="BB2024" s="101">
        <f>_xll.qlCalendarAdvance(Calendar,BB2023,AZ2024,"f",,Trigger)</f>
        <v>53554</v>
      </c>
      <c r="BC2024" s="101">
        <f>_xll.qlInterestRateIndexMaturity(Currency&amp;"ibor"&amp;Tenor,BB2024,Trigger)</f>
        <v>53738</v>
      </c>
      <c r="BD2024" s="246">
        <f>_xll.qlIndexFixing($AD$5,BA2024,TRUE,_xll.ohTrigger(Trigger,Trigger6M))</f>
        <v>1.753349815327946E-2</v>
      </c>
      <c r="BE2024" s="246" t="e">
        <f>IFERROR(_xll.qlIndexFixing($BF$1,BA2024,,_xll.ohTrigger(Trigger,Trigger6M)),#N/A)</f>
        <v>#N/A</v>
      </c>
    </row>
    <row r="2025" spans="52:57" ht="11.25" customHeight="1" x14ac:dyDescent="0.25">
      <c r="AZ2025" s="102" t="s">
        <v>83</v>
      </c>
      <c r="BA2025" s="101">
        <f>_xll.qlInterestRateIndexFixingDate(Currency&amp;"ibor"&amp;Tenor,BB2025,Trigger)</f>
        <v>53559</v>
      </c>
      <c r="BB2025" s="101">
        <f>_xll.qlCalendarAdvance(Calendar,BB2024,AZ2025,"f",,Trigger)</f>
        <v>53561</v>
      </c>
      <c r="BC2025" s="101">
        <f>_xll.qlInterestRateIndexMaturity(Currency&amp;"ibor"&amp;Tenor,BB2025,Trigger)</f>
        <v>53745</v>
      </c>
      <c r="BD2025" s="246">
        <f>_xll.qlIndexFixing($AD$5,BA2025,TRUE,_xll.ohTrigger(Trigger,Trigger6M))</f>
        <v>1.753436200179392E-2</v>
      </c>
      <c r="BE2025" s="246" t="e">
        <f>IFERROR(_xll.qlIndexFixing($BF$1,BA2025,,_xll.ohTrigger(Trigger,Trigger6M)),#N/A)</f>
        <v>#N/A</v>
      </c>
    </row>
    <row r="2026" spans="52:57" ht="11.25" customHeight="1" x14ac:dyDescent="0.25">
      <c r="AZ2026" s="102" t="s">
        <v>83</v>
      </c>
      <c r="BA2026" s="101">
        <f>_xll.qlInterestRateIndexFixingDate(Currency&amp;"ibor"&amp;Tenor,BB2026,Trigger)</f>
        <v>53566</v>
      </c>
      <c r="BB2026" s="101">
        <f>_xll.qlCalendarAdvance(Calendar,BB2025,AZ2026,"f",,Trigger)</f>
        <v>53568</v>
      </c>
      <c r="BC2026" s="101">
        <f>_xll.qlInterestRateIndexMaturity(Currency&amp;"ibor"&amp;Tenor,BB2026,Trigger)</f>
        <v>53751</v>
      </c>
      <c r="BD2026" s="246">
        <f>_xll.qlIndexFixing($AD$5,BA2026,TRUE,_xll.ohTrigger(Trigger,Trigger6M))</f>
        <v>1.7534738365899239E-2</v>
      </c>
      <c r="BE2026" s="246" t="e">
        <f>IFERROR(_xll.qlIndexFixing($BF$1,BA2026,,_xll.ohTrigger(Trigger,Trigger6M)),#N/A)</f>
        <v>#N/A</v>
      </c>
    </row>
    <row r="2027" spans="52:57" ht="11.25" customHeight="1" x14ac:dyDescent="0.25">
      <c r="AZ2027" s="102" t="s">
        <v>83</v>
      </c>
      <c r="BA2027" s="101">
        <f>_xll.qlInterestRateIndexFixingDate(Currency&amp;"ibor"&amp;Tenor,BB2027,Trigger)</f>
        <v>53573</v>
      </c>
      <c r="BB2027" s="101">
        <f>_xll.qlCalendarAdvance(Calendar,BB2026,AZ2027,"f",,Trigger)</f>
        <v>53575</v>
      </c>
      <c r="BC2027" s="101">
        <f>_xll.qlInterestRateIndexMaturity(Currency&amp;"ibor"&amp;Tenor,BB2027,Trigger)</f>
        <v>53756</v>
      </c>
      <c r="BD2027" s="246">
        <f>_xll.qlIndexFixing($AD$5,BA2027,TRUE,_xll.ohTrigger(Trigger,Trigger6M))</f>
        <v>1.7534627179132491E-2</v>
      </c>
      <c r="BE2027" s="246" t="e">
        <f>IFERROR(_xll.qlIndexFixing($BF$1,BA2027,,_xll.ohTrigger(Trigger,Trigger6M)),#N/A)</f>
        <v>#N/A</v>
      </c>
    </row>
    <row r="2028" spans="52:57" ht="11.25" customHeight="1" x14ac:dyDescent="0.25">
      <c r="AZ2028" s="102" t="s">
        <v>83</v>
      </c>
      <c r="BA2028" s="101">
        <f>_xll.qlInterestRateIndexFixingDate(Currency&amp;"ibor"&amp;Tenor,BB2028,Trigger)</f>
        <v>53580</v>
      </c>
      <c r="BB2028" s="101">
        <f>_xll.qlCalendarAdvance(Calendar,BB2027,AZ2028,"f",,Trigger)</f>
        <v>53582</v>
      </c>
      <c r="BC2028" s="101">
        <f>_xll.qlInterestRateIndexMaturity(Currency&amp;"ibor"&amp;Tenor,BB2028,Trigger)</f>
        <v>53763</v>
      </c>
      <c r="BD2028" s="246">
        <f>_xll.qlIndexFixing($AD$5,BA2028,TRUE,_xll.ohTrigger(Trigger,Trigger6M))</f>
        <v>1.7535490903031525E-2</v>
      </c>
      <c r="BE2028" s="246" t="e">
        <f>IFERROR(_xll.qlIndexFixing($BF$1,BA2028,,_xll.ohTrigger(Trigger,Trigger6M)),#N/A)</f>
        <v>#N/A</v>
      </c>
    </row>
    <row r="2029" spans="52:57" ht="11.25" customHeight="1" x14ac:dyDescent="0.25">
      <c r="AZ2029" s="102" t="s">
        <v>83</v>
      </c>
      <c r="BA2029" s="101">
        <f>_xll.qlInterestRateIndexFixingDate(Currency&amp;"ibor"&amp;Tenor,BB2029,Trigger)</f>
        <v>53587</v>
      </c>
      <c r="BB2029" s="101">
        <f>_xll.qlCalendarAdvance(Calendar,BB2028,AZ2029,"f",,Trigger)</f>
        <v>53589</v>
      </c>
      <c r="BC2029" s="101">
        <f>_xll.qlInterestRateIndexMaturity(Currency&amp;"ibor"&amp;Tenor,BB2029,Trigger)</f>
        <v>53770</v>
      </c>
      <c r="BD2029" s="246">
        <f>_xll.qlIndexFixing($AD$5,BA2029,TRUE,_xll.ohTrigger(Trigger,Trigger6M))</f>
        <v>1.7536354627302415E-2</v>
      </c>
      <c r="BE2029" s="246" t="e">
        <f>IFERROR(_xll.qlIndexFixing($BF$1,BA2029,,_xll.ohTrigger(Trigger,Trigger6M)),#N/A)</f>
        <v>#N/A</v>
      </c>
    </row>
    <row r="2030" spans="52:57" ht="11.25" customHeight="1" x14ac:dyDescent="0.25">
      <c r="AZ2030" s="102" t="s">
        <v>83</v>
      </c>
      <c r="BA2030" s="101">
        <f>_xll.qlInterestRateIndexFixingDate(Currency&amp;"ibor"&amp;Tenor,BB2030,Trigger)</f>
        <v>53594</v>
      </c>
      <c r="BB2030" s="101">
        <f>_xll.qlCalendarAdvance(Calendar,BB2029,AZ2030,"f",,Trigger)</f>
        <v>53596</v>
      </c>
      <c r="BC2030" s="101">
        <f>_xll.qlInterestRateIndexMaturity(Currency&amp;"ibor"&amp;Tenor,BB2030,Trigger)</f>
        <v>53777</v>
      </c>
      <c r="BD2030" s="246">
        <f>_xll.qlIndexFixing($AD$5,BA2030,TRUE,_xll.ohTrigger(Trigger,Trigger6M))</f>
        <v>1.7537218351945161E-2</v>
      </c>
      <c r="BE2030" s="246" t="e">
        <f>IFERROR(_xll.qlIndexFixing($BF$1,BA2030,,_xll.ohTrigger(Trigger,Trigger6M)),#N/A)</f>
        <v>#N/A</v>
      </c>
    </row>
    <row r="2031" spans="52:57" ht="11.25" customHeight="1" x14ac:dyDescent="0.25">
      <c r="AZ2031" s="102" t="s">
        <v>83</v>
      </c>
      <c r="BA2031" s="101">
        <f>_xll.qlInterestRateIndexFixingDate(Currency&amp;"ibor"&amp;Tenor,BB2031,Trigger)</f>
        <v>53601</v>
      </c>
      <c r="BB2031" s="101">
        <f>_xll.qlCalendarAdvance(Calendar,BB2030,AZ2031,"f",,Trigger)</f>
        <v>53603</v>
      </c>
      <c r="BC2031" s="101">
        <f>_xll.qlInterestRateIndexMaturity(Currency&amp;"ibor"&amp;Tenor,BB2031,Trigger)</f>
        <v>53785</v>
      </c>
      <c r="BD2031" s="246">
        <f>_xll.qlIndexFixing($AD$5,BA2031,TRUE,_xll.ohTrigger(Trigger,Trigger6M))</f>
        <v>1.7538569731807077E-2</v>
      </c>
      <c r="BE2031" s="246" t="e">
        <f>IFERROR(_xll.qlIndexFixing($BF$1,BA2031,,_xll.ohTrigger(Trigger,Trigger6M)),#N/A)</f>
        <v>#N/A</v>
      </c>
    </row>
    <row r="2032" spans="52:57" ht="11.25" customHeight="1" x14ac:dyDescent="0.25">
      <c r="AZ2032" s="102" t="s">
        <v>83</v>
      </c>
      <c r="BA2032" s="101">
        <f>_xll.qlInterestRateIndexFixingDate(Currency&amp;"ibor"&amp;Tenor,BB2032,Trigger)</f>
        <v>53608</v>
      </c>
      <c r="BB2032" s="101">
        <f>_xll.qlCalendarAdvance(Calendar,BB2031,AZ2032,"f",,Trigger)</f>
        <v>53610</v>
      </c>
      <c r="BC2032" s="101">
        <f>_xll.qlInterestRateIndexMaturity(Currency&amp;"ibor"&amp;Tenor,BB2032,Trigger)</f>
        <v>53792</v>
      </c>
      <c r="BD2032" s="246">
        <f>_xll.qlIndexFixing($AD$5,BA2032,TRUE,_xll.ohTrigger(Trigger,Trigger6M))</f>
        <v>1.7539433499116183E-2</v>
      </c>
      <c r="BE2032" s="246" t="e">
        <f>IFERROR(_xll.qlIndexFixing($BF$1,BA2032,,_xll.ohTrigger(Trigger,Trigger6M)),#N/A)</f>
        <v>#N/A</v>
      </c>
    </row>
    <row r="2033" spans="52:57" ht="11.25" customHeight="1" x14ac:dyDescent="0.25">
      <c r="AZ2033" s="102" t="s">
        <v>83</v>
      </c>
      <c r="BA2033" s="101">
        <f>_xll.qlInterestRateIndexFixingDate(Currency&amp;"ibor"&amp;Tenor,BB2033,Trigger)</f>
        <v>53615</v>
      </c>
      <c r="BB2033" s="101">
        <f>_xll.qlCalendarAdvance(Calendar,BB2032,AZ2033,"f",,Trigger)</f>
        <v>53617</v>
      </c>
      <c r="BC2033" s="101">
        <f>_xll.qlInterestRateIndexMaturity(Currency&amp;"ibor"&amp;Tenor,BB2033,Trigger)</f>
        <v>53799</v>
      </c>
      <c r="BD2033" s="246">
        <f>_xll.qlIndexFixing($AD$5,BA2033,TRUE,_xll.ohTrigger(Trigger,Trigger6M))</f>
        <v>1.7540297266798177E-2</v>
      </c>
      <c r="BE2033" s="246" t="e">
        <f>IFERROR(_xll.qlIndexFixing($BF$1,BA2033,,_xll.ohTrigger(Trigger,Trigger6M)),#N/A)</f>
        <v>#N/A</v>
      </c>
    </row>
    <row r="2034" spans="52:57" ht="11.25" customHeight="1" x14ac:dyDescent="0.25">
      <c r="AZ2034" s="102" t="s">
        <v>83</v>
      </c>
      <c r="BA2034" s="101">
        <f>_xll.qlInterestRateIndexFixingDate(Currency&amp;"ibor"&amp;Tenor,BB2034,Trigger)</f>
        <v>53622</v>
      </c>
      <c r="BB2034" s="101">
        <f>_xll.qlCalendarAdvance(Calendar,BB2033,AZ2034,"f",,Trigger)</f>
        <v>53624</v>
      </c>
      <c r="BC2034" s="101">
        <f>_xll.qlInterestRateIndexMaturity(Currency&amp;"ibor"&amp;Tenor,BB2034,Trigger)</f>
        <v>53806</v>
      </c>
      <c r="BD2034" s="246">
        <f>_xll.qlIndexFixing($AD$5,BA2034,TRUE,_xll.ohTrigger(Trigger,Trigger6M))</f>
        <v>1.7541161034854379E-2</v>
      </c>
      <c r="BE2034" s="246" t="e">
        <f>IFERROR(_xll.qlIndexFixing($BF$1,BA2034,,_xll.ohTrigger(Trigger,Trigger6M)),#N/A)</f>
        <v>#N/A</v>
      </c>
    </row>
    <row r="2035" spans="52:57" ht="11.25" customHeight="1" x14ac:dyDescent="0.25">
      <c r="AZ2035" s="102" t="s">
        <v>83</v>
      </c>
      <c r="BA2035" s="101">
        <f>_xll.qlInterestRateIndexFixingDate(Currency&amp;"ibor"&amp;Tenor,BB2035,Trigger)</f>
        <v>53629</v>
      </c>
      <c r="BB2035" s="101">
        <f>_xll.qlCalendarAdvance(Calendar,BB2034,AZ2035,"f",,Trigger)</f>
        <v>53631</v>
      </c>
      <c r="BC2035" s="101">
        <f>_xll.qlInterestRateIndexMaturity(Currency&amp;"ibor"&amp;Tenor,BB2035,Trigger)</f>
        <v>53812</v>
      </c>
      <c r="BD2035" s="246">
        <f>_xll.qlIndexFixing($AD$5,BA2035,TRUE,_xll.ohTrigger(Trigger,Trigger6M))</f>
        <v>1.754153698073543E-2</v>
      </c>
      <c r="BE2035" s="246" t="e">
        <f>IFERROR(_xll.qlIndexFixing($BF$1,BA2035,,_xll.ohTrigger(Trigger,Trigger6M)),#N/A)</f>
        <v>#N/A</v>
      </c>
    </row>
    <row r="2036" spans="52:57" ht="11.25" customHeight="1" x14ac:dyDescent="0.25">
      <c r="AZ2036" s="102" t="s">
        <v>83</v>
      </c>
      <c r="BA2036" s="101">
        <f>_xll.qlInterestRateIndexFixingDate(Currency&amp;"ibor"&amp;Tenor,BB2036,Trigger)</f>
        <v>53636</v>
      </c>
      <c r="BB2036" s="101">
        <f>_xll.qlCalendarAdvance(Calendar,BB2035,AZ2036,"f",,Trigger)</f>
        <v>53638</v>
      </c>
      <c r="BC2036" s="101">
        <f>_xll.qlInterestRateIndexMaturity(Currency&amp;"ibor"&amp;Tenor,BB2036,Trigger)</f>
        <v>53819</v>
      </c>
      <c r="BD2036" s="246">
        <f>_xll.qlIndexFixing($AD$5,BA2036,TRUE,_xll.ohTrigger(Trigger,Trigger6M))</f>
        <v>1.7542400707609321E-2</v>
      </c>
      <c r="BE2036" s="246" t="e">
        <f>IFERROR(_xll.qlIndexFixing($BF$1,BA2036,,_xll.ohTrigger(Trigger,Trigger6M)),#N/A)</f>
        <v>#N/A</v>
      </c>
    </row>
    <row r="2037" spans="52:57" ht="11.25" customHeight="1" x14ac:dyDescent="0.25">
      <c r="AZ2037" s="102" t="s">
        <v>83</v>
      </c>
      <c r="BA2037" s="101">
        <f>_xll.qlInterestRateIndexFixingDate(Currency&amp;"ibor"&amp;Tenor,BB2037,Trigger)</f>
        <v>53643</v>
      </c>
      <c r="BB2037" s="101">
        <f>_xll.qlCalendarAdvance(Calendar,BB2036,AZ2037,"f",,Trigger)</f>
        <v>53645</v>
      </c>
      <c r="BC2037" s="101">
        <f>_xll.qlInterestRateIndexMaturity(Currency&amp;"ibor"&amp;Tenor,BB2037,Trigger)</f>
        <v>53826</v>
      </c>
      <c r="BD2037" s="246">
        <f>_xll.qlIndexFixing($AD$5,BA2037,TRUE,_xll.ohTrigger(Trigger,Trigger6M))</f>
        <v>1.7543264434854183E-2</v>
      </c>
      <c r="BE2037" s="246" t="e">
        <f>IFERROR(_xll.qlIndexFixing($BF$1,BA2037,,_xll.ohTrigger(Trigger,Trigger6M)),#N/A)</f>
        <v>#N/A</v>
      </c>
    </row>
    <row r="2038" spans="52:57" ht="11.25" customHeight="1" x14ac:dyDescent="0.25">
      <c r="AZ2038" s="102" t="s">
        <v>83</v>
      </c>
      <c r="BA2038" s="101">
        <f>_xll.qlInterestRateIndexFixingDate(Currency&amp;"ibor"&amp;Tenor,BB2038,Trigger)</f>
        <v>53650</v>
      </c>
      <c r="BB2038" s="101">
        <f>_xll.qlCalendarAdvance(Calendar,BB2037,AZ2038,"f",,Trigger)</f>
        <v>53652</v>
      </c>
      <c r="BC2038" s="101">
        <f>_xll.qlInterestRateIndexMaturity(Currency&amp;"ibor"&amp;Tenor,BB2038,Trigger)</f>
        <v>53833</v>
      </c>
      <c r="BD2038" s="246">
        <f>_xll.qlIndexFixing($AD$5,BA2038,TRUE,_xll.ohTrigger(Trigger,Trigger6M))</f>
        <v>1.7544128162471348E-2</v>
      </c>
      <c r="BE2038" s="246" t="e">
        <f>IFERROR(_xll.qlIndexFixing($BF$1,BA2038,,_xll.ohTrigger(Trigger,Trigger6M)),#N/A)</f>
        <v>#N/A</v>
      </c>
    </row>
    <row r="2039" spans="52:57" ht="11.25" customHeight="1" x14ac:dyDescent="0.25">
      <c r="AZ2039" s="102" t="s">
        <v>83</v>
      </c>
      <c r="BA2039" s="101">
        <f>_xll.qlInterestRateIndexFixingDate(Currency&amp;"ibor"&amp;Tenor,BB2039,Trigger)</f>
        <v>53657</v>
      </c>
      <c r="BB2039" s="101">
        <f>_xll.qlCalendarAdvance(Calendar,BB2038,AZ2039,"f",,Trigger)</f>
        <v>53659</v>
      </c>
      <c r="BC2039" s="101">
        <f>_xll.qlInterestRateIndexMaturity(Currency&amp;"ibor"&amp;Tenor,BB2039,Trigger)</f>
        <v>53840</v>
      </c>
      <c r="BD2039" s="246">
        <f>_xll.qlIndexFixing($AD$5,BA2039,TRUE,_xll.ohTrigger(Trigger,Trigger6M))</f>
        <v>1.7544991890460368E-2</v>
      </c>
      <c r="BE2039" s="246" t="e">
        <f>IFERROR(_xll.qlIndexFixing($BF$1,BA2039,,_xll.ohTrigger(Trigger,Trigger6M)),#N/A)</f>
        <v>#N/A</v>
      </c>
    </row>
    <row r="2040" spans="52:57" ht="11.25" customHeight="1" x14ac:dyDescent="0.25">
      <c r="AZ2040" s="102" t="s">
        <v>83</v>
      </c>
      <c r="BA2040" s="101">
        <f>_xll.qlInterestRateIndexFixingDate(Currency&amp;"ibor"&amp;Tenor,BB2040,Trigger)</f>
        <v>53664</v>
      </c>
      <c r="BB2040" s="101">
        <f>_xll.qlCalendarAdvance(Calendar,BB2039,AZ2040,"f",,Trigger)</f>
        <v>53666</v>
      </c>
      <c r="BC2040" s="101">
        <f>_xll.qlInterestRateIndexMaturity(Currency&amp;"ibor"&amp;Tenor,BB2040,Trigger)</f>
        <v>53848</v>
      </c>
      <c r="BD2040" s="246">
        <f>_xll.qlIndexFixing($AD$5,BA2040,TRUE,_xll.ohTrigger(Trigger,Trigger6M))</f>
        <v>1.7546343651044648E-2</v>
      </c>
      <c r="BE2040" s="246" t="e">
        <f>IFERROR(_xll.qlIndexFixing($BF$1,BA2040,,_xll.ohTrigger(Trigger,Trigger6M)),#N/A)</f>
        <v>#N/A</v>
      </c>
    </row>
    <row r="2041" spans="52:57" ht="11.25" customHeight="1" x14ac:dyDescent="0.25">
      <c r="AZ2041" s="102" t="s">
        <v>83</v>
      </c>
      <c r="BA2041" s="101">
        <f>_xll.qlInterestRateIndexFixingDate(Currency&amp;"ibor"&amp;Tenor,BB2041,Trigger)</f>
        <v>53671</v>
      </c>
      <c r="BB2041" s="101">
        <f>_xll.qlCalendarAdvance(Calendar,BB2040,AZ2041,"f",,Trigger)</f>
        <v>53673</v>
      </c>
      <c r="BC2041" s="101">
        <f>_xll.qlInterestRateIndexMaturity(Currency&amp;"ibor"&amp;Tenor,BB2041,Trigger)</f>
        <v>53855</v>
      </c>
      <c r="BD2041" s="246">
        <f>_xll.qlIndexFixing($AD$5,BA2041,TRUE,_xll.ohTrigger(Trigger,Trigger6M))</f>
        <v>1.7547207421717656E-2</v>
      </c>
      <c r="BE2041" s="246" t="e">
        <f>IFERROR(_xll.qlIndexFixing($BF$1,BA2041,,_xll.ohTrigger(Trigger,Trigger6M)),#N/A)</f>
        <v>#N/A</v>
      </c>
    </row>
    <row r="2042" spans="52:57" ht="11.25" customHeight="1" x14ac:dyDescent="0.25">
      <c r="AZ2042" s="102" t="s">
        <v>83</v>
      </c>
      <c r="BA2042" s="101">
        <f>_xll.qlInterestRateIndexFixingDate(Currency&amp;"ibor"&amp;Tenor,BB2042,Trigger)</f>
        <v>53678</v>
      </c>
      <c r="BB2042" s="101">
        <f>_xll.qlCalendarAdvance(Calendar,BB2041,AZ2042,"f",,Trigger)</f>
        <v>53680</v>
      </c>
      <c r="BC2042" s="101">
        <f>_xll.qlInterestRateIndexMaturity(Currency&amp;"ibor"&amp;Tenor,BB2042,Trigger)</f>
        <v>53862</v>
      </c>
      <c r="BD2042" s="246">
        <f>_xll.qlIndexFixing($AD$5,BA2042,TRUE,_xll.ohTrigger(Trigger,Trigger6M))</f>
        <v>1.7548071192764872E-2</v>
      </c>
      <c r="BE2042" s="246" t="e">
        <f>IFERROR(_xll.qlIndexFixing($BF$1,BA2042,,_xll.ohTrigger(Trigger,Trigger6M)),#N/A)</f>
        <v>#N/A</v>
      </c>
    </row>
    <row r="2043" spans="52:57" ht="11.25" customHeight="1" x14ac:dyDescent="0.25">
      <c r="AZ2043" s="102" t="s">
        <v>83</v>
      </c>
      <c r="BA2043" s="101">
        <f>_xll.qlInterestRateIndexFixingDate(Currency&amp;"ibor"&amp;Tenor,BB2043,Trigger)</f>
        <v>53682</v>
      </c>
      <c r="BB2043" s="101">
        <f>_xll.qlCalendarAdvance(Calendar,BB2042,AZ2043,"f",,Trigger)</f>
        <v>53688</v>
      </c>
      <c r="BC2043" s="101">
        <f>_xll.qlInterestRateIndexMaturity(Currency&amp;"ibor"&amp;Tenor,BB2043,Trigger)</f>
        <v>53870</v>
      </c>
      <c r="BD2043" s="246">
        <f>_xll.qlIndexFixing($AD$5,BA2043,TRUE,_xll.ohTrigger(Trigger,Trigger6M))</f>
        <v>1.7549058360134259E-2</v>
      </c>
      <c r="BE2043" s="246" t="e">
        <f>IFERROR(_xll.qlIndexFixing($BF$1,BA2043,,_xll.ohTrigger(Trigger,Trigger6M)),#N/A)</f>
        <v>#N/A</v>
      </c>
    </row>
    <row r="2044" spans="52:57" ht="11.25" customHeight="1" x14ac:dyDescent="0.25">
      <c r="AZ2044" s="102" t="s">
        <v>83</v>
      </c>
      <c r="BA2044" s="101">
        <f>_xll.qlInterestRateIndexFixingDate(Currency&amp;"ibor"&amp;Tenor,BB2044,Trigger)</f>
        <v>53692</v>
      </c>
      <c r="BB2044" s="101">
        <f>_xll.qlCalendarAdvance(Calendar,BB2043,AZ2044,"f",,Trigger)</f>
        <v>53695</v>
      </c>
      <c r="BC2044" s="101">
        <f>_xll.qlInterestRateIndexMaturity(Currency&amp;"ibor"&amp;Tenor,BB2044,Trigger)</f>
        <v>53876</v>
      </c>
      <c r="BD2044" s="246">
        <f>_xll.qlIndexFixing($AD$5,BA2044,TRUE,_xll.ohTrigger(Trigger,Trigger6M))</f>
        <v>1.7549433925990933E-2</v>
      </c>
      <c r="BE2044" s="246" t="e">
        <f>IFERROR(_xll.qlIndexFixing($BF$1,BA2044,,_xll.ohTrigger(Trigger,Trigger6M)),#N/A)</f>
        <v>#N/A</v>
      </c>
    </row>
    <row r="2045" spans="52:57" ht="11.25" customHeight="1" x14ac:dyDescent="0.25">
      <c r="AZ2045" s="102" t="s">
        <v>83</v>
      </c>
      <c r="BA2045" s="101">
        <f>_xll.qlInterestRateIndexFixingDate(Currency&amp;"ibor"&amp;Tenor,BB2045,Trigger)</f>
        <v>53700</v>
      </c>
      <c r="BB2045" s="101">
        <f>_xll.qlCalendarAdvance(Calendar,BB2044,AZ2045,"f",,Trigger)</f>
        <v>53702</v>
      </c>
      <c r="BC2045" s="101">
        <f>_xll.qlInterestRateIndexMaturity(Currency&amp;"ibor"&amp;Tenor,BB2045,Trigger)</f>
        <v>53883</v>
      </c>
      <c r="BD2045" s="246">
        <f>_xll.qlIndexFixing($AD$5,BA2045,TRUE,_xll.ohTrigger(Trigger,Trigger6M))</f>
        <v>1.7550297656262769E-2</v>
      </c>
      <c r="BE2045" s="246" t="e">
        <f>IFERROR(_xll.qlIndexFixing($BF$1,BA2045,,_xll.ohTrigger(Trigger,Trigger6M)),#N/A)</f>
        <v>#N/A</v>
      </c>
    </row>
    <row r="2046" spans="52:57" ht="11.25" customHeight="1" x14ac:dyDescent="0.25">
      <c r="AZ2046" s="102" t="s">
        <v>83</v>
      </c>
      <c r="BA2046" s="101">
        <f>_xll.qlInterestRateIndexFixingDate(Currency&amp;"ibor"&amp;Tenor,BB2046,Trigger)</f>
        <v>53707</v>
      </c>
      <c r="BB2046" s="101">
        <f>_xll.qlCalendarAdvance(Calendar,BB2045,AZ2046,"f",,Trigger)</f>
        <v>53709</v>
      </c>
      <c r="BC2046" s="101">
        <f>_xll.qlInterestRateIndexMaturity(Currency&amp;"ibor"&amp;Tenor,BB2046,Trigger)</f>
        <v>53890</v>
      </c>
      <c r="BD2046" s="246">
        <f>_xll.qlIndexFixing($AD$5,BA2046,TRUE,_xll.ohTrigger(Trigger,Trigger6M))</f>
        <v>1.755116138690823E-2</v>
      </c>
      <c r="BE2046" s="246" t="e">
        <f>IFERROR(_xll.qlIndexFixing($BF$1,BA2046,,_xll.ohTrigger(Trigger,Trigger6M)),#N/A)</f>
        <v>#N/A</v>
      </c>
    </row>
    <row r="2047" spans="52:57" ht="11.25" customHeight="1" x14ac:dyDescent="0.25">
      <c r="AZ2047" s="102" t="s">
        <v>83</v>
      </c>
      <c r="BA2047" s="101">
        <f>_xll.qlInterestRateIndexFixingDate(Currency&amp;"ibor"&amp;Tenor,BB2047,Trigger)</f>
        <v>53714</v>
      </c>
      <c r="BB2047" s="101">
        <f>_xll.qlCalendarAdvance(Calendar,BB2046,AZ2047,"f",,Trigger)</f>
        <v>53716</v>
      </c>
      <c r="BC2047" s="101">
        <f>_xll.qlInterestRateIndexMaturity(Currency&amp;"ibor"&amp;Tenor,BB2047,Trigger)</f>
        <v>53897</v>
      </c>
      <c r="BD2047" s="246">
        <f>_xll.qlIndexFixing($AD$5,BA2047,TRUE,_xll.ohTrigger(Trigger,Trigger6M))</f>
        <v>1.7552025117924662E-2</v>
      </c>
      <c r="BE2047" s="246" t="e">
        <f>IFERROR(_xll.qlIndexFixing($BF$1,BA2047,,_xll.ohTrigger(Trigger,Trigger6M)),#N/A)</f>
        <v>#N/A</v>
      </c>
    </row>
    <row r="2048" spans="52:57" ht="11.25" customHeight="1" x14ac:dyDescent="0.25">
      <c r="AZ2048" s="102" t="s">
        <v>83</v>
      </c>
      <c r="BA2048" s="101">
        <f>_xll.qlInterestRateIndexFixingDate(Currency&amp;"ibor"&amp;Tenor,BB2048,Trigger)</f>
        <v>53721</v>
      </c>
      <c r="BB2048" s="101">
        <f>_xll.qlCalendarAdvance(Calendar,BB2047,AZ2048,"f",,Trigger)</f>
        <v>53723</v>
      </c>
      <c r="BC2048" s="101">
        <f>_xll.qlInterestRateIndexMaturity(Currency&amp;"ibor"&amp;Tenor,BB2048,Trigger)</f>
        <v>53904</v>
      </c>
      <c r="BD2048" s="246">
        <f>_xll.qlIndexFixing($AD$5,BA2048,TRUE,_xll.ohTrigger(Trigger,Trigger6M))</f>
        <v>1.7550098566836279E-2</v>
      </c>
      <c r="BE2048" s="246" t="e">
        <f>IFERROR(_xll.qlIndexFixing($BF$1,BA2048,,_xll.ohTrigger(Trigger,Trigger6M)),#N/A)</f>
        <v>#N/A</v>
      </c>
    </row>
    <row r="2049" spans="52:57" ht="11.25" customHeight="1" x14ac:dyDescent="0.25">
      <c r="AZ2049" s="102" t="s">
        <v>83</v>
      </c>
      <c r="BA2049" s="101">
        <f>_xll.qlInterestRateIndexFixingDate(Currency&amp;"ibor"&amp;Tenor,BB2049,Trigger)</f>
        <v>53728</v>
      </c>
      <c r="BB2049" s="101">
        <f>_xll.qlCalendarAdvance(Calendar,BB2048,AZ2049,"f",,Trigger)</f>
        <v>53730</v>
      </c>
      <c r="BC2049" s="101">
        <f>_xll.qlInterestRateIndexMaturity(Currency&amp;"ibor"&amp;Tenor,BB2049,Trigger)</f>
        <v>53911</v>
      </c>
      <c r="BD2049" s="246">
        <f>_xll.qlIndexFixing($AD$5,BA2049,TRUE,_xll.ohTrigger(Trigger,Trigger6M))</f>
        <v>1.7548168677948024E-2</v>
      </c>
      <c r="BE2049" s="246" t="e">
        <f>IFERROR(_xll.qlIndexFixing($BF$1,BA2049,,_xll.ohTrigger(Trigger,Trigger6M)),#N/A)</f>
        <v>#N/A</v>
      </c>
    </row>
    <row r="2050" spans="52:57" ht="11.25" customHeight="1" x14ac:dyDescent="0.25">
      <c r="AZ2050" s="102" t="s">
        <v>83</v>
      </c>
      <c r="BA2050" s="101">
        <f>_xll.qlInterestRateIndexFixingDate(Currency&amp;"ibor"&amp;Tenor,BB2050,Trigger)</f>
        <v>53735</v>
      </c>
      <c r="BB2050" s="101">
        <f>_xll.qlCalendarAdvance(Calendar,BB2049,AZ2050,"f",,Trigger)</f>
        <v>53737</v>
      </c>
      <c r="BC2050" s="101">
        <f>_xll.qlInterestRateIndexMaturity(Currency&amp;"ibor"&amp;Tenor,BB2050,Trigger)</f>
        <v>53918</v>
      </c>
      <c r="BD2050" s="246">
        <f>_xll.qlIndexFixing($AD$5,BA2050,TRUE,_xll.ohTrigger(Trigger,Trigger6M))</f>
        <v>1.7546235451268731E-2</v>
      </c>
      <c r="BE2050" s="246" t="e">
        <f>IFERROR(_xll.qlIndexFixing($BF$1,BA2050,,_xll.ohTrigger(Trigger,Trigger6M)),#N/A)</f>
        <v>#N/A</v>
      </c>
    </row>
    <row r="2051" spans="52:57" ht="11.25" customHeight="1" x14ac:dyDescent="0.25">
      <c r="AZ2051" s="102" t="s">
        <v>83</v>
      </c>
      <c r="BA2051" s="101">
        <f>_xll.qlInterestRateIndexFixingDate(Currency&amp;"ibor"&amp;Tenor,BB2051,Trigger)</f>
        <v>53742</v>
      </c>
      <c r="BB2051" s="101">
        <f>_xll.qlCalendarAdvance(Calendar,BB2050,AZ2051,"f",,Trigger)</f>
        <v>53744</v>
      </c>
      <c r="BC2051" s="101">
        <f>_xll.qlInterestRateIndexMaturity(Currency&amp;"ibor"&amp;Tenor,BB2051,Trigger)</f>
        <v>53925</v>
      </c>
      <c r="BD2051" s="246">
        <f>_xll.qlIndexFixing($AD$5,BA2051,TRUE,_xll.ohTrigger(Trigger,Trigger6M))</f>
        <v>1.7544298886807672E-2</v>
      </c>
      <c r="BE2051" s="246" t="e">
        <f>IFERROR(_xll.qlIndexFixing($BF$1,BA2051,,_xll.ohTrigger(Trigger,Trigger6M)),#N/A)</f>
        <v>#N/A</v>
      </c>
    </row>
    <row r="2052" spans="52:57" ht="11.25" customHeight="1" x14ac:dyDescent="0.25">
      <c r="AZ2052" s="102" t="s">
        <v>83</v>
      </c>
      <c r="BA2052" s="101">
        <f>_xll.qlInterestRateIndexFixingDate(Currency&amp;"ibor"&amp;Tenor,BB2052,Trigger)</f>
        <v>53749</v>
      </c>
      <c r="BB2052" s="101">
        <f>_xll.qlCalendarAdvance(Calendar,BB2051,AZ2052,"f",,Trigger)</f>
        <v>53751</v>
      </c>
      <c r="BC2052" s="101">
        <f>_xll.qlInterestRateIndexMaturity(Currency&amp;"ibor"&amp;Tenor,BB2052,Trigger)</f>
        <v>53934</v>
      </c>
      <c r="BD2052" s="246">
        <f>_xll.qlIndexFixing($AD$5,BA2052,TRUE,_xll.ohTrigger(Trigger,Trigger6M))</f>
        <v>1.7542694617102027E-2</v>
      </c>
      <c r="BE2052" s="246" t="e">
        <f>IFERROR(_xll.qlIndexFixing($BF$1,BA2052,,_xll.ohTrigger(Trigger,Trigger6M)),#N/A)</f>
        <v>#N/A</v>
      </c>
    </row>
    <row r="2053" spans="52:57" ht="11.25" customHeight="1" x14ac:dyDescent="0.25">
      <c r="AZ2053" s="102" t="s">
        <v>83</v>
      </c>
      <c r="BA2053" s="101">
        <f>_xll.qlInterestRateIndexFixingDate(Currency&amp;"ibor"&amp;Tenor,BB2053,Trigger)</f>
        <v>53756</v>
      </c>
      <c r="BB2053" s="101">
        <f>_xll.qlCalendarAdvance(Calendar,BB2052,AZ2053,"f",,Trigger)</f>
        <v>53758</v>
      </c>
      <c r="BC2053" s="101">
        <f>_xll.qlInterestRateIndexMaturity(Currency&amp;"ibor"&amp;Tenor,BB2053,Trigger)</f>
        <v>53944</v>
      </c>
      <c r="BD2053" s="246">
        <f>_xll.qlIndexFixing($AD$5,BA2053,TRUE,_xll.ohTrigger(Trigger,Trigger6M))</f>
        <v>1.7541352741025334E-2</v>
      </c>
      <c r="BE2053" s="246" t="e">
        <f>IFERROR(_xll.qlIndexFixing($BF$1,BA2053,,_xll.ohTrigger(Trigger,Trigger6M)),#N/A)</f>
        <v>#N/A</v>
      </c>
    </row>
    <row r="2054" spans="52:57" ht="11.25" customHeight="1" x14ac:dyDescent="0.25">
      <c r="AZ2054" s="102" t="s">
        <v>83</v>
      </c>
      <c r="BA2054" s="101">
        <f>_xll.qlInterestRateIndexFixingDate(Currency&amp;"ibor"&amp;Tenor,BB2054,Trigger)</f>
        <v>53763</v>
      </c>
      <c r="BB2054" s="101">
        <f>_xll.qlCalendarAdvance(Calendar,BB2053,AZ2054,"f",,Trigger)</f>
        <v>53765</v>
      </c>
      <c r="BC2054" s="101">
        <f>_xll.qlInterestRateIndexMaturity(Currency&amp;"ibor"&amp;Tenor,BB2054,Trigger)</f>
        <v>53951</v>
      </c>
      <c r="BD2054" s="246">
        <f>_xll.qlIndexFixing($AD$5,BA2054,TRUE,_xll.ohTrigger(Trigger,Trigger6M))</f>
        <v>1.7539478934444037E-2</v>
      </c>
      <c r="BE2054" s="246" t="e">
        <f>IFERROR(_xll.qlIndexFixing($BF$1,BA2054,,_xll.ohTrigger(Trigger,Trigger6M)),#N/A)</f>
        <v>#N/A</v>
      </c>
    </row>
    <row r="2055" spans="52:57" ht="11.25" customHeight="1" x14ac:dyDescent="0.25">
      <c r="AZ2055" s="102" t="s">
        <v>83</v>
      </c>
      <c r="BA2055" s="101">
        <f>_xll.qlInterestRateIndexFixingDate(Currency&amp;"ibor"&amp;Tenor,BB2055,Trigger)</f>
        <v>53770</v>
      </c>
      <c r="BB2055" s="101">
        <f>_xll.qlCalendarAdvance(Calendar,BB2054,AZ2055,"f",,Trigger)</f>
        <v>53772</v>
      </c>
      <c r="BC2055" s="101">
        <f>_xll.qlInterestRateIndexMaturity(Currency&amp;"ibor"&amp;Tenor,BB2055,Trigger)</f>
        <v>53958</v>
      </c>
      <c r="BD2055" s="246">
        <f>_xll.qlIndexFixing($AD$5,BA2055,TRUE,_xll.ohTrigger(Trigger,Trigger6M))</f>
        <v>1.7537601879017678E-2</v>
      </c>
      <c r="BE2055" s="246" t="e">
        <f>IFERROR(_xll.qlIndexFixing($BF$1,BA2055,,_xll.ohTrigger(Trigger,Trigger6M)),#N/A)</f>
        <v>#N/A</v>
      </c>
    </row>
    <row r="2056" spans="52:57" ht="11.25" customHeight="1" x14ac:dyDescent="0.25">
      <c r="AZ2056" s="102" t="s">
        <v>83</v>
      </c>
      <c r="BA2056" s="101">
        <f>_xll.qlInterestRateIndexFixingDate(Currency&amp;"ibor"&amp;Tenor,BB2056,Trigger)</f>
        <v>53777</v>
      </c>
      <c r="BB2056" s="101">
        <f>_xll.qlCalendarAdvance(Calendar,BB2055,AZ2056,"f",,Trigger)</f>
        <v>53779</v>
      </c>
      <c r="BC2056" s="101">
        <f>_xll.qlInterestRateIndexMaturity(Currency&amp;"ibor"&amp;Tenor,BB2056,Trigger)</f>
        <v>53965</v>
      </c>
      <c r="BD2056" s="246">
        <f>_xll.qlIndexFixing($AD$5,BA2056,TRUE,_xll.ohTrigger(Trigger,Trigger6M))</f>
        <v>1.7535721574756996E-2</v>
      </c>
      <c r="BE2056" s="246" t="e">
        <f>IFERROR(_xll.qlIndexFixing($BF$1,BA2056,,_xll.ohTrigger(Trigger,Trigger6M)),#N/A)</f>
        <v>#N/A</v>
      </c>
    </row>
    <row r="2057" spans="52:57" ht="11.25" customHeight="1" x14ac:dyDescent="0.25">
      <c r="AZ2057" s="102" t="s">
        <v>83</v>
      </c>
      <c r="BA2057" s="101">
        <f>_xll.qlInterestRateIndexFixingDate(Currency&amp;"ibor"&amp;Tenor,BB2057,Trigger)</f>
        <v>53784</v>
      </c>
      <c r="BB2057" s="101">
        <f>_xll.qlCalendarAdvance(Calendar,BB2056,AZ2057,"f",,Trigger)</f>
        <v>53786</v>
      </c>
      <c r="BC2057" s="101">
        <f>_xll.qlInterestRateIndexMaturity(Currency&amp;"ibor"&amp;Tenor,BB2057,Trigger)</f>
        <v>53969</v>
      </c>
      <c r="BD2057" s="246">
        <f>_xll.qlIndexFixing($AD$5,BA2057,TRUE,_xll.ohTrigger(Trigger,Trigger6M))</f>
        <v>1.7533093142593888E-2</v>
      </c>
      <c r="BE2057" s="246" t="e">
        <f>IFERROR(_xll.qlIndexFixing($BF$1,BA2057,,_xll.ohTrigger(Trigger,Trigger6M)),#N/A)</f>
        <v>#N/A</v>
      </c>
    </row>
    <row r="2058" spans="52:57" ht="11.25" customHeight="1" x14ac:dyDescent="0.25">
      <c r="AZ2058" s="102" t="s">
        <v>83</v>
      </c>
      <c r="BA2058" s="101">
        <f>_xll.qlInterestRateIndexFixingDate(Currency&amp;"ibor"&amp;Tenor,BB2058,Trigger)</f>
        <v>53791</v>
      </c>
      <c r="BB2058" s="101">
        <f>_xll.qlCalendarAdvance(Calendar,BB2057,AZ2058,"f",,Trigger)</f>
        <v>53793</v>
      </c>
      <c r="BC2058" s="101">
        <f>_xll.qlInterestRateIndexMaturity(Currency&amp;"ibor"&amp;Tenor,BB2058,Trigger)</f>
        <v>53976</v>
      </c>
      <c r="BD2058" s="246">
        <f>_xll.qlIndexFixing($AD$5,BA2058,TRUE,_xll.ohTrigger(Trigger,Trigger6M))</f>
        <v>1.7531162942939573E-2</v>
      </c>
      <c r="BE2058" s="246" t="e">
        <f>IFERROR(_xll.qlIndexFixing($BF$1,BA2058,,_xll.ohTrigger(Trigger,Trigger6M)),#N/A)</f>
        <v>#N/A</v>
      </c>
    </row>
    <row r="2059" spans="52:57" ht="11.25" customHeight="1" x14ac:dyDescent="0.25">
      <c r="AZ2059" s="102" t="s">
        <v>83</v>
      </c>
      <c r="BA2059" s="101">
        <f>_xll.qlInterestRateIndexFixingDate(Currency&amp;"ibor"&amp;Tenor,BB2059,Trigger)</f>
        <v>53798</v>
      </c>
      <c r="BB2059" s="101">
        <f>_xll.qlCalendarAdvance(Calendar,BB2058,AZ2059,"f",,Trigger)</f>
        <v>53800</v>
      </c>
      <c r="BC2059" s="101">
        <f>_xll.qlInterestRateIndexMaturity(Currency&amp;"ibor"&amp;Tenor,BB2059,Trigger)</f>
        <v>53983</v>
      </c>
      <c r="BD2059" s="246">
        <f>_xll.qlIndexFixing($AD$5,BA2059,TRUE,_xll.ohTrigger(Trigger,Trigger6M))</f>
        <v>1.7529229441722954E-2</v>
      </c>
      <c r="BE2059" s="246" t="e">
        <f>IFERROR(_xll.qlIndexFixing($BF$1,BA2059,,_xll.ohTrigger(Trigger,Trigger6M)),#N/A)</f>
        <v>#N/A</v>
      </c>
    </row>
    <row r="2060" spans="52:57" ht="11.25" customHeight="1" x14ac:dyDescent="0.25">
      <c r="AZ2060" s="102" t="s">
        <v>83</v>
      </c>
      <c r="BA2060" s="101">
        <f>_xll.qlInterestRateIndexFixingDate(Currency&amp;"ibor"&amp;Tenor,BB2060,Trigger)</f>
        <v>53805</v>
      </c>
      <c r="BB2060" s="101">
        <f>_xll.qlCalendarAdvance(Calendar,BB2059,AZ2060,"f",,Trigger)</f>
        <v>53807</v>
      </c>
      <c r="BC2060" s="101">
        <f>_xll.qlInterestRateIndexMaturity(Currency&amp;"ibor"&amp;Tenor,BB2060,Trigger)</f>
        <v>53990</v>
      </c>
      <c r="BD2060" s="246">
        <f>_xll.qlIndexFixing($AD$5,BA2060,TRUE,_xll.ohTrigger(Trigger,Trigger6M))</f>
        <v>1.7527292638954077E-2</v>
      </c>
      <c r="BE2060" s="246" t="e">
        <f>IFERROR(_xll.qlIndexFixing($BF$1,BA2060,,_xll.ohTrigger(Trigger,Trigger6M)),#N/A)</f>
        <v>#N/A</v>
      </c>
    </row>
    <row r="2061" spans="52:57" ht="11.25" customHeight="1" x14ac:dyDescent="0.25">
      <c r="AZ2061" s="102" t="s">
        <v>83</v>
      </c>
      <c r="BA2061" s="101">
        <f>_xll.qlInterestRateIndexFixingDate(Currency&amp;"ibor"&amp;Tenor,BB2061,Trigger)</f>
        <v>53811</v>
      </c>
      <c r="BB2061" s="101">
        <f>_xll.qlCalendarAdvance(Calendar,BB2060,AZ2061,"f",,Trigger)</f>
        <v>53814</v>
      </c>
      <c r="BC2061" s="101">
        <f>_xll.qlInterestRateIndexMaturity(Currency&amp;"ibor"&amp;Tenor,BB2061,Trigger)</f>
        <v>54000</v>
      </c>
      <c r="BD2061" s="246">
        <f>_xll.qlIndexFixing($AD$5,BA2061,TRUE,_xll.ohTrigger(Trigger,Trigger6M))</f>
        <v>1.7526271321252097E-2</v>
      </c>
      <c r="BE2061" s="246" t="e">
        <f>IFERROR(_xll.qlIndexFixing($BF$1,BA2061,,_xll.ohTrigger(Trigger,Trigger6M)),#N/A)</f>
        <v>#N/A</v>
      </c>
    </row>
    <row r="2062" spans="52:57" ht="11.25" customHeight="1" x14ac:dyDescent="0.25">
      <c r="AZ2062" s="102" t="s">
        <v>83</v>
      </c>
      <c r="BA2062" s="101">
        <f>_xll.qlInterestRateIndexFixingDate(Currency&amp;"ibor"&amp;Tenor,BB2062,Trigger)</f>
        <v>53819</v>
      </c>
      <c r="BB2062" s="101">
        <f>_xll.qlCalendarAdvance(Calendar,BB2061,AZ2062,"f",,Trigger)</f>
        <v>53821</v>
      </c>
      <c r="BC2062" s="101">
        <f>_xll.qlInterestRateIndexMaturity(Currency&amp;"ibor"&amp;Tenor,BB2062,Trigger)</f>
        <v>54007</v>
      </c>
      <c r="BD2062" s="246">
        <f>_xll.qlIndexFixing($AD$5,BA2062,TRUE,_xll.ohTrigger(Trigger,Trigger6M))</f>
        <v>1.7524371524177601E-2</v>
      </c>
      <c r="BE2062" s="246" t="e">
        <f>IFERROR(_xll.qlIndexFixing($BF$1,BA2062,,_xll.ohTrigger(Trigger,Trigger6M)),#N/A)</f>
        <v>#N/A</v>
      </c>
    </row>
    <row r="2063" spans="52:57" ht="11.25" customHeight="1" x14ac:dyDescent="0.25">
      <c r="AZ2063" s="102" t="s">
        <v>83</v>
      </c>
      <c r="BA2063" s="101">
        <f>_xll.qlInterestRateIndexFixingDate(Currency&amp;"ibor"&amp;Tenor,BB2063,Trigger)</f>
        <v>53826</v>
      </c>
      <c r="BB2063" s="101">
        <f>_xll.qlCalendarAdvance(Calendar,BB2062,AZ2063,"f",,Trigger)</f>
        <v>53828</v>
      </c>
      <c r="BC2063" s="101">
        <f>_xll.qlInterestRateIndexMaturity(Currency&amp;"ibor"&amp;Tenor,BB2063,Trigger)</f>
        <v>54014</v>
      </c>
      <c r="BD2063" s="246">
        <f>_xll.qlIndexFixing($AD$5,BA2063,TRUE,_xll.ohTrigger(Trigger,Trigger6M))</f>
        <v>1.7522468478334541E-2</v>
      </c>
      <c r="BE2063" s="246" t="e">
        <f>IFERROR(_xll.qlIndexFixing($BF$1,BA2063,,_xll.ohTrigger(Trigger,Trigger6M)),#N/A)</f>
        <v>#N/A</v>
      </c>
    </row>
    <row r="2064" spans="52:57" ht="11.25" customHeight="1" x14ac:dyDescent="0.25">
      <c r="AZ2064" s="102" t="s">
        <v>83</v>
      </c>
      <c r="BA2064" s="101">
        <f>_xll.qlInterestRateIndexFixingDate(Currency&amp;"ibor"&amp;Tenor,BB2064,Trigger)</f>
        <v>53833</v>
      </c>
      <c r="BB2064" s="101">
        <f>_xll.qlCalendarAdvance(Calendar,BB2063,AZ2064,"f",,Trigger)</f>
        <v>53835</v>
      </c>
      <c r="BC2064" s="101">
        <f>_xll.qlInterestRateIndexMaturity(Currency&amp;"ibor"&amp;Tenor,BB2064,Trigger)</f>
        <v>54021</v>
      </c>
      <c r="BD2064" s="246">
        <f>_xll.qlIndexFixing($AD$5,BA2064,TRUE,_xll.ohTrigger(Trigger,Trigger6M))</f>
        <v>1.7520562183730649E-2</v>
      </c>
      <c r="BE2064" s="246" t="e">
        <f>IFERROR(_xll.qlIndexFixing($BF$1,BA2064,,_xll.ohTrigger(Trigger,Trigger6M)),#N/A)</f>
        <v>#N/A</v>
      </c>
    </row>
    <row r="2065" spans="52:57" ht="11.25" customHeight="1" x14ac:dyDescent="0.25">
      <c r="AZ2065" s="102" t="s">
        <v>83</v>
      </c>
      <c r="BA2065" s="101">
        <f>_xll.qlInterestRateIndexFixingDate(Currency&amp;"ibor"&amp;Tenor,BB2065,Trigger)</f>
        <v>53840</v>
      </c>
      <c r="BB2065" s="101">
        <f>_xll.qlCalendarAdvance(Calendar,BB2064,AZ2065,"f",,Trigger)</f>
        <v>53842</v>
      </c>
      <c r="BC2065" s="101">
        <f>_xll.qlInterestRateIndexMaturity(Currency&amp;"ibor"&amp;Tenor,BB2065,Trigger)</f>
        <v>54025</v>
      </c>
      <c r="BD2065" s="246">
        <f>_xll.qlIndexFixing($AD$5,BA2065,TRUE,_xll.ohTrigger(Trigger,Trigger6M))</f>
        <v>1.7517559102163519E-2</v>
      </c>
      <c r="BE2065" s="246" t="e">
        <f>IFERROR(_xll.qlIndexFixing($BF$1,BA2065,,_xll.ohTrigger(Trigger,Trigger6M)),#N/A)</f>
        <v>#N/A</v>
      </c>
    </row>
    <row r="2066" spans="52:57" ht="11.25" customHeight="1" x14ac:dyDescent="0.25">
      <c r="AZ2066" s="102" t="s">
        <v>83</v>
      </c>
      <c r="BA2066" s="101">
        <f>_xll.qlInterestRateIndexFixingDate(Currency&amp;"ibor"&amp;Tenor,BB2066,Trigger)</f>
        <v>53847</v>
      </c>
      <c r="BB2066" s="101">
        <f>_xll.qlCalendarAdvance(Calendar,BB2065,AZ2066,"f",,Trigger)</f>
        <v>53849</v>
      </c>
      <c r="BC2066" s="101">
        <f>_xll.qlInterestRateIndexMaturity(Currency&amp;"ibor"&amp;Tenor,BB2066,Trigger)</f>
        <v>54032</v>
      </c>
      <c r="BD2066" s="246">
        <f>_xll.qlIndexFixing($AD$5,BA2066,TRUE,_xll.ohTrigger(Trigger,Trigger6M))</f>
        <v>1.7515602490284228E-2</v>
      </c>
      <c r="BE2066" s="246" t="e">
        <f>IFERROR(_xll.qlIndexFixing($BF$1,BA2066,,_xll.ohTrigger(Trigger,Trigger6M)),#N/A)</f>
        <v>#N/A</v>
      </c>
    </row>
    <row r="2067" spans="52:57" ht="11.25" customHeight="1" x14ac:dyDescent="0.25">
      <c r="AZ2067" s="102" t="s">
        <v>83</v>
      </c>
      <c r="BA2067" s="101">
        <f>_xll.qlInterestRateIndexFixingDate(Currency&amp;"ibor"&amp;Tenor,BB2067,Trigger)</f>
        <v>53854</v>
      </c>
      <c r="BB2067" s="101">
        <f>_xll.qlCalendarAdvance(Calendar,BB2066,AZ2067,"f",,Trigger)</f>
        <v>53856</v>
      </c>
      <c r="BC2067" s="101">
        <f>_xll.qlInterestRateIndexMaturity(Currency&amp;"ibor"&amp;Tenor,BB2067,Trigger)</f>
        <v>54039</v>
      </c>
      <c r="BD2067" s="246">
        <f>_xll.qlIndexFixing($AD$5,BA2067,TRUE,_xll.ohTrigger(Trigger,Trigger6M))</f>
        <v>1.751364257692082E-2</v>
      </c>
      <c r="BE2067" s="246" t="e">
        <f>IFERROR(_xll.qlIndexFixing($BF$1,BA2067,,_xll.ohTrigger(Trigger,Trigger6M)),#N/A)</f>
        <v>#N/A</v>
      </c>
    </row>
    <row r="2068" spans="52:57" ht="11.25" customHeight="1" x14ac:dyDescent="0.25">
      <c r="AZ2068" s="102" t="s">
        <v>83</v>
      </c>
      <c r="BA2068" s="101">
        <f>_xll.qlInterestRateIndexFixingDate(Currency&amp;"ibor"&amp;Tenor,BB2068,Trigger)</f>
        <v>53861</v>
      </c>
      <c r="BB2068" s="101">
        <f>_xll.qlCalendarAdvance(Calendar,BB2067,AZ2068,"f",,Trigger)</f>
        <v>53863</v>
      </c>
      <c r="BC2068" s="101">
        <f>_xll.qlInterestRateIndexMaturity(Currency&amp;"ibor"&amp;Tenor,BB2068,Trigger)</f>
        <v>54046</v>
      </c>
      <c r="BD2068" s="246">
        <f>_xll.qlIndexFixing($AD$5,BA2068,TRUE,_xll.ohTrigger(Trigger,Trigger6M))</f>
        <v>1.7511679362082911E-2</v>
      </c>
      <c r="BE2068" s="246" t="e">
        <f>IFERROR(_xll.qlIndexFixing($BF$1,BA2068,,_xll.ohTrigger(Trigger,Trigger6M)),#N/A)</f>
        <v>#N/A</v>
      </c>
    </row>
    <row r="2069" spans="52:57" ht="11.25" customHeight="1" x14ac:dyDescent="0.25">
      <c r="AZ2069" s="102" t="s">
        <v>83</v>
      </c>
      <c r="BA2069" s="101">
        <f>_xll.qlInterestRateIndexFixingDate(Currency&amp;"ibor"&amp;Tenor,BB2069,Trigger)</f>
        <v>53868</v>
      </c>
      <c r="BB2069" s="101">
        <f>_xll.qlCalendarAdvance(Calendar,BB2068,AZ2069,"f",,Trigger)</f>
        <v>53870</v>
      </c>
      <c r="BC2069" s="101">
        <f>_xll.qlInterestRateIndexMaturity(Currency&amp;"ibor"&amp;Tenor,BB2069,Trigger)</f>
        <v>54053</v>
      </c>
      <c r="BD2069" s="246">
        <f>_xll.qlIndexFixing($AD$5,BA2069,TRUE,_xll.ohTrigger(Trigger,Trigger6M))</f>
        <v>1.7509712845780106E-2</v>
      </c>
      <c r="BE2069" s="246" t="e">
        <f>IFERROR(_xll.qlIndexFixing($BF$1,BA2069,,_xll.ohTrigger(Trigger,Trigger6M)),#N/A)</f>
        <v>#N/A</v>
      </c>
    </row>
    <row r="2070" spans="52:57" ht="11.25" customHeight="1" x14ac:dyDescent="0.25">
      <c r="AZ2070" s="102" t="s">
        <v>83</v>
      </c>
      <c r="BA2070" s="101">
        <f>_xll.qlInterestRateIndexFixingDate(Currency&amp;"ibor"&amp;Tenor,BB2070,Trigger)</f>
        <v>53875</v>
      </c>
      <c r="BB2070" s="101">
        <f>_xll.qlCalendarAdvance(Calendar,BB2069,AZ2070,"f",,Trigger)</f>
        <v>53877</v>
      </c>
      <c r="BC2070" s="101">
        <f>_xll.qlInterestRateIndexMaturity(Currency&amp;"ibor"&amp;Tenor,BB2070,Trigger)</f>
        <v>54063</v>
      </c>
      <c r="BD2070" s="246">
        <f>_xll.qlIndexFixing($AD$5,BA2070,TRUE,_xll.ohTrigger(Trigger,Trigger6M))</f>
        <v>1.750905619269329E-2</v>
      </c>
      <c r="BE2070" s="246" t="e">
        <f>IFERROR(_xll.qlIndexFixing($BF$1,BA2070,,_xll.ohTrigger(Trigger,Trigger6M)),#N/A)</f>
        <v>#N/A</v>
      </c>
    </row>
    <row r="2071" spans="52:57" ht="11.25" customHeight="1" x14ac:dyDescent="0.25">
      <c r="AZ2071" s="102" t="s">
        <v>83</v>
      </c>
      <c r="BA2071" s="101">
        <f>_xll.qlInterestRateIndexFixingDate(Currency&amp;"ibor"&amp;Tenor,BB2071,Trigger)</f>
        <v>53882</v>
      </c>
      <c r="BB2071" s="101">
        <f>_xll.qlCalendarAdvance(Calendar,BB2070,AZ2071,"f",,Trigger)</f>
        <v>53884</v>
      </c>
      <c r="BC2071" s="101">
        <f>_xll.qlInterestRateIndexMaturity(Currency&amp;"ibor"&amp;Tenor,BB2071,Trigger)</f>
        <v>54070</v>
      </c>
      <c r="BD2071" s="246">
        <f>_xll.qlIndexFixing($AD$5,BA2071,TRUE,_xll.ohTrigger(Trigger,Trigger6M))</f>
        <v>1.7507127157039924E-2</v>
      </c>
      <c r="BE2071" s="246" t="e">
        <f>IFERROR(_xll.qlIndexFixing($BF$1,BA2071,,_xll.ohTrigger(Trigger,Trigger6M)),#N/A)</f>
        <v>#N/A</v>
      </c>
    </row>
    <row r="2072" spans="52:57" ht="11.25" customHeight="1" x14ac:dyDescent="0.25">
      <c r="AZ2072" s="102" t="s">
        <v>83</v>
      </c>
      <c r="BA2072" s="101">
        <f>_xll.qlInterestRateIndexFixingDate(Currency&amp;"ibor"&amp;Tenor,BB2072,Trigger)</f>
        <v>53889</v>
      </c>
      <c r="BB2072" s="101">
        <f>_xll.qlCalendarAdvance(Calendar,BB2071,AZ2072,"f",,Trigger)</f>
        <v>53891</v>
      </c>
      <c r="BC2072" s="101">
        <f>_xll.qlInterestRateIndexMaturity(Currency&amp;"ibor"&amp;Tenor,BB2072,Trigger)</f>
        <v>54077</v>
      </c>
      <c r="BD2072" s="246">
        <f>_xll.qlIndexFixing($AD$5,BA2072,TRUE,_xll.ohTrigger(Trigger,Trigger6M))</f>
        <v>1.7505194872703515E-2</v>
      </c>
      <c r="BE2072" s="246" t="e">
        <f>IFERROR(_xll.qlIndexFixing($BF$1,BA2072,,_xll.ohTrigger(Trigger,Trigger6M)),#N/A)</f>
        <v>#N/A</v>
      </c>
    </row>
    <row r="2073" spans="52:57" ht="11.25" customHeight="1" x14ac:dyDescent="0.25">
      <c r="AZ2073" s="102" t="s">
        <v>83</v>
      </c>
      <c r="BA2073" s="101">
        <f>_xll.qlInterestRateIndexFixingDate(Currency&amp;"ibor"&amp;Tenor,BB2073,Trigger)</f>
        <v>53896</v>
      </c>
      <c r="BB2073" s="101">
        <f>_xll.qlCalendarAdvance(Calendar,BB2072,AZ2073,"f",,Trigger)</f>
        <v>53898</v>
      </c>
      <c r="BC2073" s="101">
        <f>_xll.qlInterestRateIndexMaturity(Currency&amp;"ibor"&amp;Tenor,BB2073,Trigger)</f>
        <v>54084</v>
      </c>
      <c r="BD2073" s="246">
        <f>_xll.qlIndexFixing($AD$5,BA2073,TRUE,_xll.ohTrigger(Trigger,Trigger6M))</f>
        <v>1.7503647121276281E-2</v>
      </c>
      <c r="BE2073" s="246" t="e">
        <f>IFERROR(_xll.qlIndexFixing($BF$1,BA2073,,_xll.ohTrigger(Trigger,Trigger6M)),#N/A)</f>
        <v>#N/A</v>
      </c>
    </row>
    <row r="2074" spans="52:57" ht="11.25" customHeight="1" x14ac:dyDescent="0.25">
      <c r="AZ2074" s="102" t="s">
        <v>83</v>
      </c>
      <c r="BA2074" s="101">
        <f>_xll.qlInterestRateIndexFixingDate(Currency&amp;"ibor"&amp;Tenor,BB2074,Trigger)</f>
        <v>53903</v>
      </c>
      <c r="BB2074" s="101">
        <f>_xll.qlCalendarAdvance(Calendar,BB2073,AZ2074,"f",,Trigger)</f>
        <v>53905</v>
      </c>
      <c r="BC2074" s="101">
        <f>_xll.qlInterestRateIndexMaturity(Currency&amp;"ibor"&amp;Tenor,BB2074,Trigger)</f>
        <v>54091</v>
      </c>
      <c r="BD2074" s="246">
        <f>_xll.qlIndexFixing($AD$5,BA2074,TRUE,_xll.ohTrigger(Trigger,Trigger6M))</f>
        <v>1.7504424667241097E-2</v>
      </c>
      <c r="BE2074" s="246" t="e">
        <f>IFERROR(_xll.qlIndexFixing($BF$1,BA2074,,_xll.ohTrigger(Trigger,Trigger6M)),#N/A)</f>
        <v>#N/A</v>
      </c>
    </row>
    <row r="2075" spans="52:57" ht="11.25" customHeight="1" x14ac:dyDescent="0.25">
      <c r="AZ2075" s="102" t="s">
        <v>83</v>
      </c>
      <c r="BA2075" s="101">
        <f>_xll.qlInterestRateIndexFixingDate(Currency&amp;"ibor"&amp;Tenor,BB2075,Trigger)</f>
        <v>53910</v>
      </c>
      <c r="BB2075" s="101">
        <f>_xll.qlCalendarAdvance(Calendar,BB2074,AZ2075,"f",,Trigger)</f>
        <v>53912</v>
      </c>
      <c r="BC2075" s="101">
        <f>_xll.qlInterestRateIndexMaturity(Currency&amp;"ibor"&amp;Tenor,BB2075,Trigger)</f>
        <v>54098</v>
      </c>
      <c r="BD2075" s="246">
        <f>_xll.qlIndexFixing($AD$5,BA2075,TRUE,_xll.ohTrigger(Trigger,Trigger6M))</f>
        <v>1.7505202213515775E-2</v>
      </c>
      <c r="BE2075" s="246" t="e">
        <f>IFERROR(_xll.qlIndexFixing($BF$1,BA2075,,_xll.ohTrigger(Trigger,Trigger6M)),#N/A)</f>
        <v>#N/A</v>
      </c>
    </row>
    <row r="2076" spans="52:57" ht="11.25" customHeight="1" x14ac:dyDescent="0.25">
      <c r="AZ2076" s="102" t="s">
        <v>83</v>
      </c>
      <c r="BA2076" s="101">
        <f>_xll.qlInterestRateIndexFixingDate(Currency&amp;"ibor"&amp;Tenor,BB2076,Trigger)</f>
        <v>53917</v>
      </c>
      <c r="BB2076" s="101">
        <f>_xll.qlCalendarAdvance(Calendar,BB2075,AZ2076,"f",,Trigger)</f>
        <v>53919</v>
      </c>
      <c r="BC2076" s="101">
        <f>_xll.qlInterestRateIndexMaturity(Currency&amp;"ibor"&amp;Tenor,BB2076,Trigger)</f>
        <v>54105</v>
      </c>
      <c r="BD2076" s="246">
        <f>_xll.qlIndexFixing($AD$5,BA2076,TRUE,_xll.ohTrigger(Trigger,Trigger6M))</f>
        <v>1.7505979760098593E-2</v>
      </c>
      <c r="BE2076" s="246" t="e">
        <f>IFERROR(_xll.qlIndexFixing($BF$1,BA2076,,_xll.ohTrigger(Trigger,Trigger6M)),#N/A)</f>
        <v>#N/A</v>
      </c>
    </row>
    <row r="2077" spans="52:57" ht="11.25" customHeight="1" x14ac:dyDescent="0.25">
      <c r="AZ2077" s="102" t="s">
        <v>83</v>
      </c>
      <c r="BA2077" s="101">
        <f>_xll.qlInterestRateIndexFixingDate(Currency&amp;"ibor"&amp;Tenor,BB2077,Trigger)</f>
        <v>53924</v>
      </c>
      <c r="BB2077" s="101">
        <f>_xll.qlCalendarAdvance(Calendar,BB2076,AZ2077,"f",,Trigger)</f>
        <v>53926</v>
      </c>
      <c r="BC2077" s="101">
        <f>_xll.qlInterestRateIndexMaturity(Currency&amp;"ibor"&amp;Tenor,BB2077,Trigger)</f>
        <v>54112</v>
      </c>
      <c r="BD2077" s="246">
        <f>_xll.qlIndexFixing($AD$5,BA2077,TRUE,_xll.ohTrigger(Trigger,Trigger6M))</f>
        <v>1.7506757306992131E-2</v>
      </c>
      <c r="BE2077" s="246" t="e">
        <f>IFERROR(_xll.qlIndexFixing($BF$1,BA2077,,_xll.ohTrigger(Trigger,Trigger6M)),#N/A)</f>
        <v>#N/A</v>
      </c>
    </row>
    <row r="2078" spans="52:57" ht="11.25" customHeight="1" x14ac:dyDescent="0.25">
      <c r="AZ2078" s="102" t="s">
        <v>83</v>
      </c>
      <c r="BA2078" s="101">
        <f>_xll.qlInterestRateIndexFixingDate(Currency&amp;"ibor"&amp;Tenor,BB2078,Trigger)</f>
        <v>53931</v>
      </c>
      <c r="BB2078" s="101">
        <f>_xll.qlCalendarAdvance(Calendar,BB2077,AZ2078,"f",,Trigger)</f>
        <v>53933</v>
      </c>
      <c r="BC2078" s="101">
        <f>_xll.qlInterestRateIndexMaturity(Currency&amp;"ibor"&amp;Tenor,BB2078,Trigger)</f>
        <v>54116</v>
      </c>
      <c r="BD2078" s="246">
        <f>_xll.qlIndexFixing($AD$5,BA2078,TRUE,_xll.ohTrigger(Trigger,Trigger6M))</f>
        <v>1.7506095015557166E-2</v>
      </c>
      <c r="BE2078" s="246" t="e">
        <f>IFERROR(_xll.qlIndexFixing($BF$1,BA2078,,_xll.ohTrigger(Trigger,Trigger6M)),#N/A)</f>
        <v>#N/A</v>
      </c>
    </row>
    <row r="2079" spans="52:57" ht="11.25" customHeight="1" x14ac:dyDescent="0.25">
      <c r="AZ2079" s="102" t="s">
        <v>83</v>
      </c>
      <c r="BA2079" s="101">
        <f>_xll.qlInterestRateIndexFixingDate(Currency&amp;"ibor"&amp;Tenor,BB2079,Trigger)</f>
        <v>53938</v>
      </c>
      <c r="BB2079" s="101">
        <f>_xll.qlCalendarAdvance(Calendar,BB2078,AZ2079,"f",,Trigger)</f>
        <v>53940</v>
      </c>
      <c r="BC2079" s="101">
        <f>_xll.qlInterestRateIndexMaturity(Currency&amp;"ibor"&amp;Tenor,BB2079,Trigger)</f>
        <v>54122</v>
      </c>
      <c r="BD2079" s="246">
        <f>_xll.qlIndexFixing($AD$5,BA2079,TRUE,_xll.ohTrigger(Trigger,Trigger6M))</f>
        <v>1.7506392504379915E-2</v>
      </c>
      <c r="BE2079" s="246" t="e">
        <f>IFERROR(_xll.qlIndexFixing($BF$1,BA2079,,_xll.ohTrigger(Trigger,Trigger6M)),#N/A)</f>
        <v>#N/A</v>
      </c>
    </row>
    <row r="2080" spans="52:57" ht="11.25" customHeight="1" x14ac:dyDescent="0.25">
      <c r="AZ2080" s="102" t="s">
        <v>83</v>
      </c>
      <c r="BA2080" s="101">
        <f>_xll.qlInterestRateIndexFixingDate(Currency&amp;"ibor"&amp;Tenor,BB2080,Trigger)</f>
        <v>53945</v>
      </c>
      <c r="BB2080" s="101">
        <f>_xll.qlCalendarAdvance(Calendar,BB2079,AZ2080,"f",,Trigger)</f>
        <v>53947</v>
      </c>
      <c r="BC2080" s="101">
        <f>_xll.qlInterestRateIndexMaturity(Currency&amp;"ibor"&amp;Tenor,BB2080,Trigger)</f>
        <v>54129</v>
      </c>
      <c r="BD2080" s="246">
        <f>_xll.qlIndexFixing($AD$5,BA2080,TRUE,_xll.ohTrigger(Trigger,Trigger6M))</f>
        <v>1.7507169901544141E-2</v>
      </c>
      <c r="BE2080" s="246" t="e">
        <f>IFERROR(_xll.qlIndexFixing($BF$1,BA2080,,_xll.ohTrigger(Trigger,Trigger6M)),#N/A)</f>
        <v>#N/A</v>
      </c>
    </row>
    <row r="2081" spans="52:57" ht="11.25" customHeight="1" x14ac:dyDescent="0.25">
      <c r="AZ2081" s="102" t="s">
        <v>83</v>
      </c>
      <c r="BA2081" s="101">
        <f>_xll.qlInterestRateIndexFixingDate(Currency&amp;"ibor"&amp;Tenor,BB2081,Trigger)</f>
        <v>53952</v>
      </c>
      <c r="BB2081" s="101">
        <f>_xll.qlCalendarAdvance(Calendar,BB2080,AZ2081,"f",,Trigger)</f>
        <v>53954</v>
      </c>
      <c r="BC2081" s="101">
        <f>_xll.qlInterestRateIndexMaturity(Currency&amp;"ibor"&amp;Tenor,BB2081,Trigger)</f>
        <v>54136</v>
      </c>
      <c r="BD2081" s="246">
        <f>_xll.qlIndexFixing($AD$5,BA2081,TRUE,_xll.ohTrigger(Trigger,Trigger6M))</f>
        <v>1.7507947299012297E-2</v>
      </c>
      <c r="BE2081" s="246" t="e">
        <f>IFERROR(_xll.qlIndexFixing($BF$1,BA2081,,_xll.ohTrigger(Trigger,Trigger6M)),#N/A)</f>
        <v>#N/A</v>
      </c>
    </row>
    <row r="2082" spans="52:57" ht="11.25" customHeight="1" x14ac:dyDescent="0.25">
      <c r="AZ2082" s="102" t="s">
        <v>83</v>
      </c>
      <c r="BA2082" s="101">
        <f>_xll.qlInterestRateIndexFixingDate(Currency&amp;"ibor"&amp;Tenor,BB2082,Trigger)</f>
        <v>53959</v>
      </c>
      <c r="BB2082" s="101">
        <f>_xll.qlCalendarAdvance(Calendar,BB2081,AZ2082,"f",,Trigger)</f>
        <v>53961</v>
      </c>
      <c r="BC2082" s="101">
        <f>_xll.qlInterestRateIndexMaturity(Currency&amp;"ibor"&amp;Tenor,BB2082,Trigger)</f>
        <v>54143</v>
      </c>
      <c r="BD2082" s="246">
        <f>_xll.qlIndexFixing($AD$5,BA2082,TRUE,_xll.ohTrigger(Trigger,Trigger6M))</f>
        <v>1.7508724696783072E-2</v>
      </c>
      <c r="BE2082" s="246" t="e">
        <f>IFERROR(_xll.qlIndexFixing($BF$1,BA2082,,_xll.ohTrigger(Trigger,Trigger6M)),#N/A)</f>
        <v>#N/A</v>
      </c>
    </row>
    <row r="2083" spans="52:57" ht="11.25" customHeight="1" x14ac:dyDescent="0.25">
      <c r="AZ2083" s="102" t="s">
        <v>83</v>
      </c>
      <c r="BA2083" s="101">
        <f>_xll.qlInterestRateIndexFixingDate(Currency&amp;"ibor"&amp;Tenor,BB2083,Trigger)</f>
        <v>53966</v>
      </c>
      <c r="BB2083" s="101">
        <f>_xll.qlCalendarAdvance(Calendar,BB2082,AZ2083,"f",,Trigger)</f>
        <v>53968</v>
      </c>
      <c r="BC2083" s="101">
        <f>_xll.qlInterestRateIndexMaturity(Currency&amp;"ibor"&amp;Tenor,BB2083,Trigger)</f>
        <v>54155</v>
      </c>
      <c r="BD2083" s="246">
        <f>_xll.qlIndexFixing($AD$5,BA2083,TRUE,_xll.ohTrigger(Trigger,Trigger6M))</f>
        <v>1.7511902767596232E-2</v>
      </c>
      <c r="BE2083" s="246" t="e">
        <f>IFERROR(_xll.qlIndexFixing($BF$1,BA2083,,_xll.ohTrigger(Trigger,Trigger6M)),#N/A)</f>
        <v>#N/A</v>
      </c>
    </row>
    <row r="2084" spans="52:57" ht="11.25" customHeight="1" x14ac:dyDescent="0.25">
      <c r="AZ2084" s="102" t="s">
        <v>83</v>
      </c>
      <c r="BA2084" s="101">
        <f>_xll.qlInterestRateIndexFixingDate(Currency&amp;"ibor"&amp;Tenor,BB2084,Trigger)</f>
        <v>53973</v>
      </c>
      <c r="BB2084" s="101">
        <f>_xll.qlCalendarAdvance(Calendar,BB2083,AZ2084,"f",,Trigger)</f>
        <v>53975</v>
      </c>
      <c r="BC2084" s="101">
        <f>_xll.qlInterestRateIndexMaturity(Currency&amp;"ibor"&amp;Tenor,BB2084,Trigger)</f>
        <v>54158</v>
      </c>
      <c r="BD2084" s="246">
        <f>_xll.qlIndexFixing($AD$5,BA2084,TRUE,_xll.ohTrigger(Trigger,Trigger6M))</f>
        <v>1.7510759627254721E-2</v>
      </c>
      <c r="BE2084" s="246" t="e">
        <f>IFERROR(_xll.qlIndexFixing($BF$1,BA2084,,_xll.ohTrigger(Trigger,Trigger6M)),#N/A)</f>
        <v>#N/A</v>
      </c>
    </row>
    <row r="2085" spans="52:57" ht="11.25" customHeight="1" x14ac:dyDescent="0.25">
      <c r="AZ2085" s="102" t="s">
        <v>83</v>
      </c>
      <c r="BA2085" s="101">
        <f>_xll.qlInterestRateIndexFixingDate(Currency&amp;"ibor"&amp;Tenor,BB2085,Trigger)</f>
        <v>53980</v>
      </c>
      <c r="BB2085" s="101">
        <f>_xll.qlCalendarAdvance(Calendar,BB2084,AZ2085,"f",,Trigger)</f>
        <v>53982</v>
      </c>
      <c r="BC2085" s="101">
        <f>_xll.qlInterestRateIndexMaturity(Currency&amp;"ibor"&amp;Tenor,BB2085,Trigger)</f>
        <v>54165</v>
      </c>
      <c r="BD2085" s="246">
        <f>_xll.qlIndexFixing($AD$5,BA2085,TRUE,_xll.ohTrigger(Trigger,Trigger6M))</f>
        <v>1.7511537063603463E-2</v>
      </c>
      <c r="BE2085" s="246" t="e">
        <f>IFERROR(_xll.qlIndexFixing($BF$1,BA2085,,_xll.ohTrigger(Trigger,Trigger6M)),#N/A)</f>
        <v>#N/A</v>
      </c>
    </row>
    <row r="2086" spans="52:57" ht="11.25" customHeight="1" x14ac:dyDescent="0.25">
      <c r="AZ2086" s="102" t="s">
        <v>83</v>
      </c>
      <c r="BA2086" s="101">
        <f>_xll.qlInterestRateIndexFixingDate(Currency&amp;"ibor"&amp;Tenor,BB2086,Trigger)</f>
        <v>53987</v>
      </c>
      <c r="BB2086" s="101">
        <f>_xll.qlCalendarAdvance(Calendar,BB2085,AZ2086,"f",,Trigger)</f>
        <v>53989</v>
      </c>
      <c r="BC2086" s="101">
        <f>_xll.qlInterestRateIndexMaturity(Currency&amp;"ibor"&amp;Tenor,BB2086,Trigger)</f>
        <v>54172</v>
      </c>
      <c r="BD2086" s="246">
        <f>_xll.qlIndexFixing($AD$5,BA2086,TRUE,_xll.ohTrigger(Trigger,Trigger6M))</f>
        <v>1.751231450025666E-2</v>
      </c>
      <c r="BE2086" s="246" t="e">
        <f>IFERROR(_xll.qlIndexFixing($BF$1,BA2086,,_xll.ohTrigger(Trigger,Trigger6M)),#N/A)</f>
        <v>#N/A</v>
      </c>
    </row>
    <row r="2087" spans="52:57" ht="11.25" customHeight="1" x14ac:dyDescent="0.25">
      <c r="AZ2087" s="102" t="s">
        <v>83</v>
      </c>
      <c r="BA2087" s="101">
        <f>_xll.qlInterestRateIndexFixingDate(Currency&amp;"ibor"&amp;Tenor,BB2087,Trigger)</f>
        <v>53994</v>
      </c>
      <c r="BB2087" s="101">
        <f>_xll.qlCalendarAdvance(Calendar,BB2086,AZ2087,"f",,Trigger)</f>
        <v>53996</v>
      </c>
      <c r="BC2087" s="101">
        <f>_xll.qlInterestRateIndexMaturity(Currency&amp;"ibor"&amp;Tenor,BB2087,Trigger)</f>
        <v>54178</v>
      </c>
      <c r="BD2087" s="246">
        <f>_xll.qlIndexFixing($AD$5,BA2087,TRUE,_xll.ohTrigger(Trigger,Trigger6M))</f>
        <v>1.7512611690178793E-2</v>
      </c>
      <c r="BE2087" s="246" t="e">
        <f>IFERROR(_xll.qlIndexFixing($BF$1,BA2087,,_xll.ohTrigger(Trigger,Trigger6M)),#N/A)</f>
        <v>#N/A</v>
      </c>
    </row>
    <row r="2088" spans="52:57" ht="11.25" customHeight="1" x14ac:dyDescent="0.25">
      <c r="AZ2088" s="102" t="s">
        <v>83</v>
      </c>
      <c r="BA2088" s="101">
        <f>_xll.qlInterestRateIndexFixingDate(Currency&amp;"ibor"&amp;Tenor,BB2088,Trigger)</f>
        <v>54001</v>
      </c>
      <c r="BB2088" s="101">
        <f>_xll.qlCalendarAdvance(Calendar,BB2087,AZ2088,"f",,Trigger)</f>
        <v>54003</v>
      </c>
      <c r="BC2088" s="101">
        <f>_xll.qlInterestRateIndexMaturity(Currency&amp;"ibor"&amp;Tenor,BB2088,Trigger)</f>
        <v>54185</v>
      </c>
      <c r="BD2088" s="246">
        <f>_xll.qlIndexFixing($AD$5,BA2088,TRUE,_xll.ohTrigger(Trigger,Trigger6M))</f>
        <v>1.7513389089767014E-2</v>
      </c>
      <c r="BE2088" s="246" t="e">
        <f>IFERROR(_xll.qlIndexFixing($BF$1,BA2088,,_xll.ohTrigger(Trigger,Trigger6M)),#N/A)</f>
        <v>#N/A</v>
      </c>
    </row>
    <row r="2089" spans="52:57" ht="11.25" customHeight="1" x14ac:dyDescent="0.25">
      <c r="AZ2089" s="102" t="s">
        <v>83</v>
      </c>
      <c r="BA2089" s="101">
        <f>_xll.qlInterestRateIndexFixingDate(Currency&amp;"ibor"&amp;Tenor,BB2089,Trigger)</f>
        <v>54008</v>
      </c>
      <c r="BB2089" s="101">
        <f>_xll.qlCalendarAdvance(Calendar,BB2088,AZ2089,"f",,Trigger)</f>
        <v>54010</v>
      </c>
      <c r="BC2089" s="101">
        <f>_xll.qlInterestRateIndexMaturity(Currency&amp;"ibor"&amp;Tenor,BB2089,Trigger)</f>
        <v>54192</v>
      </c>
      <c r="BD2089" s="246">
        <f>_xll.qlIndexFixing($AD$5,BA2089,TRUE,_xll.ohTrigger(Trigger,Trigger6M))</f>
        <v>1.751416648965741E-2</v>
      </c>
      <c r="BE2089" s="246" t="e">
        <f>IFERROR(_xll.qlIndexFixing($BF$1,BA2089,,_xll.ohTrigger(Trigger,Trigger6M)),#N/A)</f>
        <v>#N/A</v>
      </c>
    </row>
    <row r="2090" spans="52:57" ht="11.25" customHeight="1" x14ac:dyDescent="0.25">
      <c r="AZ2090" s="102" t="s">
        <v>83</v>
      </c>
      <c r="BA2090" s="101">
        <f>_xll.qlInterestRateIndexFixingDate(Currency&amp;"ibor"&amp;Tenor,BB2090,Trigger)</f>
        <v>54015</v>
      </c>
      <c r="BB2090" s="101">
        <f>_xll.qlCalendarAdvance(Calendar,BB2089,AZ2090,"f",,Trigger)</f>
        <v>54017</v>
      </c>
      <c r="BC2090" s="101">
        <f>_xll.qlInterestRateIndexMaturity(Currency&amp;"ibor"&amp;Tenor,BB2090,Trigger)</f>
        <v>54199</v>
      </c>
      <c r="BD2090" s="246">
        <f>_xll.qlIndexFixing($AD$5,BA2090,TRUE,_xll.ohTrigger(Trigger,Trigger6M))</f>
        <v>1.7514943889850858E-2</v>
      </c>
      <c r="BE2090" s="246" t="e">
        <f>IFERROR(_xll.qlIndexFixing($BF$1,BA2090,,_xll.ohTrigger(Trigger,Trigger6M)),#N/A)</f>
        <v>#N/A</v>
      </c>
    </row>
    <row r="2091" spans="52:57" ht="11.25" customHeight="1" x14ac:dyDescent="0.25">
      <c r="AZ2091" s="102" t="s">
        <v>83</v>
      </c>
      <c r="BA2091" s="101">
        <f>_xll.qlInterestRateIndexFixingDate(Currency&amp;"ibor"&amp;Tenor,BB2091,Trigger)</f>
        <v>54022</v>
      </c>
      <c r="BB2091" s="101">
        <f>_xll.qlCalendarAdvance(Calendar,BB2090,AZ2091,"f",,Trigger)</f>
        <v>54024</v>
      </c>
      <c r="BC2091" s="101">
        <f>_xll.qlInterestRateIndexMaturity(Currency&amp;"ibor"&amp;Tenor,BB2091,Trigger)</f>
        <v>54206</v>
      </c>
      <c r="BD2091" s="246">
        <f>_xll.qlIndexFixing($AD$5,BA2091,TRUE,_xll.ohTrigger(Trigger,Trigger6M))</f>
        <v>1.7515721290346925E-2</v>
      </c>
      <c r="BE2091" s="246" t="e">
        <f>IFERROR(_xll.qlIndexFixing($BF$1,BA2091,,_xll.ohTrigger(Trigger,Trigger6M)),#N/A)</f>
        <v>#N/A</v>
      </c>
    </row>
    <row r="2092" spans="52:57" ht="11.25" customHeight="1" x14ac:dyDescent="0.25">
      <c r="AZ2092" s="102" t="s">
        <v>83</v>
      </c>
      <c r="BA2092" s="101">
        <f>_xll.qlInterestRateIndexFixingDate(Currency&amp;"ibor"&amp;Tenor,BB2092,Trigger)</f>
        <v>54029</v>
      </c>
      <c r="BB2092" s="101">
        <f>_xll.qlCalendarAdvance(Calendar,BB2091,AZ2092,"f",,Trigger)</f>
        <v>54031</v>
      </c>
      <c r="BC2092" s="101">
        <f>_xll.qlInterestRateIndexMaturity(Currency&amp;"ibor"&amp;Tenor,BB2092,Trigger)</f>
        <v>54214</v>
      </c>
      <c r="BD2092" s="246">
        <f>_xll.qlIndexFixing($AD$5,BA2092,TRUE,_xll.ohTrigger(Trigger,Trigger6M))</f>
        <v>1.7516979126571595E-2</v>
      </c>
      <c r="BE2092" s="246" t="e">
        <f>IFERROR(_xll.qlIndexFixing($BF$1,BA2092,,_xll.ohTrigger(Trigger,Trigger6M)),#N/A)</f>
        <v>#N/A</v>
      </c>
    </row>
    <row r="2093" spans="52:57" ht="11.25" customHeight="1" x14ac:dyDescent="0.25">
      <c r="AZ2093" s="102" t="s">
        <v>83</v>
      </c>
      <c r="BA2093" s="101">
        <f>_xll.qlInterestRateIndexFixingDate(Currency&amp;"ibor"&amp;Tenor,BB2093,Trigger)</f>
        <v>54036</v>
      </c>
      <c r="BB2093" s="101">
        <f>_xll.qlCalendarAdvance(Calendar,BB2092,AZ2093,"f",,Trigger)</f>
        <v>54038</v>
      </c>
      <c r="BC2093" s="101">
        <f>_xll.qlInterestRateIndexMaturity(Currency&amp;"ibor"&amp;Tenor,BB2093,Trigger)</f>
        <v>54221</v>
      </c>
      <c r="BD2093" s="246">
        <f>_xll.qlIndexFixing($AD$5,BA2093,TRUE,_xll.ohTrigger(Trigger,Trigger6M))</f>
        <v>1.751775656535642E-2</v>
      </c>
      <c r="BE2093" s="246" t="e">
        <f>IFERROR(_xll.qlIndexFixing($BF$1,BA2093,,_xll.ohTrigger(Trigger,Trigger6M)),#N/A)</f>
        <v>#N/A</v>
      </c>
    </row>
    <row r="2094" spans="52:57" ht="11.25" customHeight="1" x14ac:dyDescent="0.25">
      <c r="AZ2094" s="102" t="s">
        <v>83</v>
      </c>
      <c r="BA2094" s="101">
        <f>_xll.qlInterestRateIndexFixingDate(Currency&amp;"ibor"&amp;Tenor,BB2094,Trigger)</f>
        <v>54043</v>
      </c>
      <c r="BB2094" s="101">
        <f>_xll.qlCalendarAdvance(Calendar,BB2093,AZ2094,"f",,Trigger)</f>
        <v>54045</v>
      </c>
      <c r="BC2094" s="101">
        <f>_xll.qlInterestRateIndexMaturity(Currency&amp;"ibor"&amp;Tenor,BB2094,Trigger)</f>
        <v>54228</v>
      </c>
      <c r="BD2094" s="246">
        <f>_xll.qlIndexFixing($AD$5,BA2094,TRUE,_xll.ohTrigger(Trigger,Trigger6M))</f>
        <v>1.7518534004446137E-2</v>
      </c>
      <c r="BE2094" s="246" t="e">
        <f>IFERROR(_xll.qlIndexFixing($BF$1,BA2094,,_xll.ohTrigger(Trigger,Trigger6M)),#N/A)</f>
        <v>#N/A</v>
      </c>
    </row>
    <row r="2095" spans="52:57" ht="11.25" customHeight="1" x14ac:dyDescent="0.25">
      <c r="AZ2095" s="102" t="s">
        <v>83</v>
      </c>
      <c r="BA2095" s="101">
        <f>_xll.qlInterestRateIndexFixingDate(Currency&amp;"ibor"&amp;Tenor,BB2095,Trigger)</f>
        <v>54049</v>
      </c>
      <c r="BB2095" s="101">
        <f>_xll.qlCalendarAdvance(Calendar,BB2094,AZ2095,"f",,Trigger)</f>
        <v>54053</v>
      </c>
      <c r="BC2095" s="101">
        <f>_xll.qlInterestRateIndexMaturity(Currency&amp;"ibor"&amp;Tenor,BB2095,Trigger)</f>
        <v>54238</v>
      </c>
      <c r="BD2095" s="246">
        <f>_xll.qlIndexFixing($AD$5,BA2095,TRUE,_xll.ohTrigger(Trigger,Trigger6M))</f>
        <v>1.7520383671726016E-2</v>
      </c>
      <c r="BE2095" s="246" t="e">
        <f>IFERROR(_xll.qlIndexFixing($BF$1,BA2095,,_xll.ohTrigger(Trigger,Trigger6M)),#N/A)</f>
        <v>#N/A</v>
      </c>
    </row>
    <row r="2096" spans="52:57" ht="11.25" customHeight="1" x14ac:dyDescent="0.25">
      <c r="AZ2096" s="102" t="s">
        <v>83</v>
      </c>
      <c r="BA2096" s="101">
        <f>_xll.qlInterestRateIndexFixingDate(Currency&amp;"ibor"&amp;Tenor,BB2096,Trigger)</f>
        <v>54057</v>
      </c>
      <c r="BB2096" s="101">
        <f>_xll.qlCalendarAdvance(Calendar,BB2095,AZ2096,"f",,Trigger)</f>
        <v>54060</v>
      </c>
      <c r="BC2096" s="101">
        <f>_xll.qlInterestRateIndexMaturity(Currency&amp;"ibor"&amp;Tenor,BB2096,Trigger)</f>
        <v>54242</v>
      </c>
      <c r="BD2096" s="246">
        <f>_xll.qlIndexFixing($AD$5,BA2096,TRUE,_xll.ohTrigger(Trigger,Trigger6M))</f>
        <v>1.7519719354826407E-2</v>
      </c>
      <c r="BE2096" s="246" t="e">
        <f>IFERROR(_xll.qlIndexFixing($BF$1,BA2096,,_xll.ohTrigger(Trigger,Trigger6M)),#N/A)</f>
        <v>#N/A</v>
      </c>
    </row>
    <row r="2097" spans="52:57" ht="11.25" customHeight="1" x14ac:dyDescent="0.25">
      <c r="AZ2097" s="102" t="s">
        <v>83</v>
      </c>
      <c r="BA2097" s="101">
        <f>_xll.qlInterestRateIndexFixingDate(Currency&amp;"ibor"&amp;Tenor,BB2097,Trigger)</f>
        <v>54065</v>
      </c>
      <c r="BB2097" s="101">
        <f>_xll.qlCalendarAdvance(Calendar,BB2096,AZ2097,"f",,Trigger)</f>
        <v>54067</v>
      </c>
      <c r="BC2097" s="101">
        <f>_xll.qlInterestRateIndexMaturity(Currency&amp;"ibor"&amp;Tenor,BB2097,Trigger)</f>
        <v>54249</v>
      </c>
      <c r="BD2097" s="246">
        <f>_xll.qlIndexFixing($AD$5,BA2097,TRUE,_xll.ohTrigger(Trigger,Trigger6M))</f>
        <v>1.7520496757183399E-2</v>
      </c>
      <c r="BE2097" s="246" t="e">
        <f>IFERROR(_xll.qlIndexFixing($BF$1,BA2097,,_xll.ohTrigger(Trigger,Trigger6M)),#N/A)</f>
        <v>#N/A</v>
      </c>
    </row>
    <row r="2098" spans="52:57" ht="11.25" customHeight="1" x14ac:dyDescent="0.25">
      <c r="AZ2098" s="102" t="s">
        <v>83</v>
      </c>
      <c r="BA2098" s="101">
        <f>_xll.qlInterestRateIndexFixingDate(Currency&amp;"ibor"&amp;Tenor,BB2098,Trigger)</f>
        <v>54072</v>
      </c>
      <c r="BB2098" s="101">
        <f>_xll.qlCalendarAdvance(Calendar,BB2097,AZ2098,"f",,Trigger)</f>
        <v>54074</v>
      </c>
      <c r="BC2098" s="101">
        <f>_xll.qlInterestRateIndexMaturity(Currency&amp;"ibor"&amp;Tenor,BB2098,Trigger)</f>
        <v>54256</v>
      </c>
      <c r="BD2098" s="246">
        <f>_xll.qlIndexFixing($AD$5,BA2098,TRUE,_xll.ohTrigger(Trigger,Trigger6M))</f>
        <v>1.752127415984301E-2</v>
      </c>
      <c r="BE2098" s="246" t="e">
        <f>IFERROR(_xll.qlIndexFixing($BF$1,BA2098,,_xll.ohTrigger(Trigger,Trigger6M)),#N/A)</f>
        <v>#N/A</v>
      </c>
    </row>
    <row r="2099" spans="52:57" ht="11.25" customHeight="1" x14ac:dyDescent="0.25">
      <c r="AZ2099" s="102" t="s">
        <v>83</v>
      </c>
      <c r="BA2099" s="101">
        <f>_xll.qlInterestRateIndexFixingDate(Currency&amp;"ibor"&amp;Tenor,BB2099,Trigger)</f>
        <v>54079</v>
      </c>
      <c r="BB2099" s="101">
        <f>_xll.qlCalendarAdvance(Calendar,BB2098,AZ2099,"f",,Trigger)</f>
        <v>54081</v>
      </c>
      <c r="BC2099" s="101">
        <f>_xll.qlInterestRateIndexMaturity(Currency&amp;"ibor"&amp;Tenor,BB2099,Trigger)</f>
        <v>54263</v>
      </c>
      <c r="BD2099" s="246">
        <f>_xll.qlIndexFixing($AD$5,BA2099,TRUE,_xll.ohTrigger(Trigger,Trigger6M))</f>
        <v>1.7522051562805674E-2</v>
      </c>
      <c r="BE2099" s="246" t="e">
        <f>IFERROR(_xll.qlIndexFixing($BF$1,BA2099,,_xll.ohTrigger(Trigger,Trigger6M)),#N/A)</f>
        <v>#N/A</v>
      </c>
    </row>
    <row r="2100" spans="52:57" ht="11.25" customHeight="1" x14ac:dyDescent="0.25">
      <c r="AZ2100" s="102" t="s">
        <v>83</v>
      </c>
      <c r="BA2100" s="101">
        <f>_xll.qlInterestRateIndexFixingDate(Currency&amp;"ibor"&amp;Tenor,BB2100,Trigger)</f>
        <v>54086</v>
      </c>
      <c r="BB2100" s="101">
        <f>_xll.qlCalendarAdvance(Calendar,BB2099,AZ2100,"f",,Trigger)</f>
        <v>54088</v>
      </c>
      <c r="BC2100" s="101">
        <f>_xll.qlInterestRateIndexMaturity(Currency&amp;"ibor"&amp;Tenor,BB2100,Trigger)</f>
        <v>54270</v>
      </c>
      <c r="BD2100" s="246">
        <f>_xll.qlIndexFixing($AD$5,BA2100,TRUE,_xll.ohTrigger(Trigger,Trigger6M))</f>
        <v>1.7517054947519314E-2</v>
      </c>
      <c r="BE2100" s="246" t="e">
        <f>IFERROR(_xll.qlIndexFixing($BF$1,BA2100,,_xll.ohTrigger(Trigger,Trigger6M)),#N/A)</f>
        <v>#N/A</v>
      </c>
    </row>
    <row r="2101" spans="52:57" ht="11.25" customHeight="1" x14ac:dyDescent="0.25">
      <c r="AZ2101" s="102" t="s">
        <v>83</v>
      </c>
      <c r="BA2101" s="101">
        <f>_xll.qlInterestRateIndexFixingDate(Currency&amp;"ibor"&amp;Tenor,BB2101,Trigger)</f>
        <v>54093</v>
      </c>
      <c r="BB2101" s="101">
        <f>_xll.qlCalendarAdvance(Calendar,BB2100,AZ2101,"f",,Trigger)</f>
        <v>54095</v>
      </c>
      <c r="BC2101" s="101">
        <f>_xll.qlInterestRateIndexMaturity(Currency&amp;"ibor"&amp;Tenor,BB2101,Trigger)</f>
        <v>54277</v>
      </c>
      <c r="BD2101" s="246">
        <f>_xll.qlIndexFixing($AD$5,BA2101,TRUE,_xll.ohTrigger(Trigger,Trigger6M))</f>
        <v>1.7512051643596937E-2</v>
      </c>
      <c r="BE2101" s="246" t="e">
        <f>IFERROR(_xll.qlIndexFixing($BF$1,BA2101,,_xll.ohTrigger(Trigger,Trigger6M)),#N/A)</f>
        <v>#N/A</v>
      </c>
    </row>
    <row r="2102" spans="52:57" ht="11.25" customHeight="1" x14ac:dyDescent="0.25">
      <c r="AZ2102" s="102" t="s">
        <v>83</v>
      </c>
      <c r="BA2102" s="101">
        <f>_xll.qlInterestRateIndexFixingDate(Currency&amp;"ibor"&amp;Tenor,BB2102,Trigger)</f>
        <v>54100</v>
      </c>
      <c r="BB2102" s="101">
        <f>_xll.qlCalendarAdvance(Calendar,BB2101,AZ2102,"f",,Trigger)</f>
        <v>54102</v>
      </c>
      <c r="BC2102" s="101">
        <f>_xll.qlInterestRateIndexMaturity(Currency&amp;"ibor"&amp;Tenor,BB2102,Trigger)</f>
        <v>54284</v>
      </c>
      <c r="BD2102" s="246">
        <f>_xll.qlIndexFixing($AD$5,BA2102,TRUE,_xll.ohTrigger(Trigger,Trigger6M))</f>
        <v>1.7507041651089052E-2</v>
      </c>
      <c r="BE2102" s="246" t="e">
        <f>IFERROR(_xll.qlIndexFixing($BF$1,BA2102,,_xll.ohTrigger(Trigger,Trigger6M)),#N/A)</f>
        <v>#N/A</v>
      </c>
    </row>
    <row r="2103" spans="52:57" ht="11.25" customHeight="1" x14ac:dyDescent="0.25">
      <c r="AZ2103" s="102" t="s">
        <v>83</v>
      </c>
      <c r="BA2103" s="101">
        <f>_xll.qlInterestRateIndexFixingDate(Currency&amp;"ibor"&amp;Tenor,BB2103,Trigger)</f>
        <v>54107</v>
      </c>
      <c r="BB2103" s="101">
        <f>_xll.qlCalendarAdvance(Calendar,BB2102,AZ2103,"f",,Trigger)</f>
        <v>54109</v>
      </c>
      <c r="BC2103" s="101">
        <f>_xll.qlInterestRateIndexMaturity(Currency&amp;"ibor"&amp;Tenor,BB2103,Trigger)</f>
        <v>54291</v>
      </c>
      <c r="BD2103" s="246">
        <f>_xll.qlIndexFixing($AD$5,BA2103,TRUE,_xll.ohTrigger(Trigger,Trigger6M))</f>
        <v>1.7502024970044845E-2</v>
      </c>
      <c r="BE2103" s="246" t="e">
        <f>IFERROR(_xll.qlIndexFixing($BF$1,BA2103,,_xll.ohTrigger(Trigger,Trigger6M)),#N/A)</f>
        <v>#N/A</v>
      </c>
    </row>
    <row r="2104" spans="52:57" ht="11.25" customHeight="1" x14ac:dyDescent="0.25">
      <c r="AZ2104" s="102" t="s">
        <v>83</v>
      </c>
      <c r="BA2104" s="101">
        <f>_xll.qlInterestRateIndexFixingDate(Currency&amp;"ibor"&amp;Tenor,BB2104,Trigger)</f>
        <v>54114</v>
      </c>
      <c r="BB2104" s="101">
        <f>_xll.qlCalendarAdvance(Calendar,BB2103,AZ2104,"f",,Trigger)</f>
        <v>54116</v>
      </c>
      <c r="BC2104" s="101">
        <f>_xll.qlInterestRateIndexMaturity(Currency&amp;"ibor"&amp;Tenor,BB2104,Trigger)</f>
        <v>54301</v>
      </c>
      <c r="BD2104" s="246">
        <f>_xll.qlIndexFixing($AD$5,BA2104,TRUE,_xll.ohTrigger(Trigger,Trigger6M))</f>
        <v>1.7496461346432138E-2</v>
      </c>
      <c r="BE2104" s="246" t="e">
        <f>IFERROR(_xll.qlIndexFixing($BF$1,BA2104,,_xll.ohTrigger(Trigger,Trigger6M)),#N/A)</f>
        <v>#N/A</v>
      </c>
    </row>
    <row r="2105" spans="52:57" ht="11.25" customHeight="1" x14ac:dyDescent="0.25">
      <c r="AZ2105" s="102" t="s">
        <v>83</v>
      </c>
      <c r="BA2105" s="101">
        <f>_xll.qlInterestRateIndexFixingDate(Currency&amp;"ibor"&amp;Tenor,BB2105,Trigger)</f>
        <v>54121</v>
      </c>
      <c r="BB2105" s="101">
        <f>_xll.qlCalendarAdvance(Calendar,BB2104,AZ2105,"f",,Trigger)</f>
        <v>54123</v>
      </c>
      <c r="BC2105" s="101">
        <f>_xll.qlInterestRateIndexMaturity(Currency&amp;"ibor"&amp;Tenor,BB2105,Trigger)</f>
        <v>54308</v>
      </c>
      <c r="BD2105" s="246">
        <f>_xll.qlIndexFixing($AD$5,BA2105,TRUE,_xll.ohTrigger(Trigger,Trigger6M))</f>
        <v>1.749152192557062E-2</v>
      </c>
      <c r="BE2105" s="246" t="e">
        <f>IFERROR(_xll.qlIndexFixing($BF$1,BA2105,,_xll.ohTrigger(Trigger,Trigger6M)),#N/A)</f>
        <v>#N/A</v>
      </c>
    </row>
    <row r="2106" spans="52:57" ht="11.25" customHeight="1" x14ac:dyDescent="0.25">
      <c r="AZ2106" s="102" t="s">
        <v>83</v>
      </c>
      <c r="BA2106" s="101">
        <f>_xll.qlInterestRateIndexFixingDate(Currency&amp;"ibor"&amp;Tenor,BB2106,Trigger)</f>
        <v>54128</v>
      </c>
      <c r="BB2106" s="101">
        <f>_xll.qlCalendarAdvance(Calendar,BB2105,AZ2106,"f",,Trigger)</f>
        <v>54130</v>
      </c>
      <c r="BC2106" s="101">
        <f>_xll.qlInterestRateIndexMaturity(Currency&amp;"ibor"&amp;Tenor,BB2106,Trigger)</f>
        <v>54315</v>
      </c>
      <c r="BD2106" s="246">
        <f>_xll.qlIndexFixing($AD$5,BA2106,TRUE,_xll.ohTrigger(Trigger,Trigger6M))</f>
        <v>1.7486575923787783E-2</v>
      </c>
      <c r="BE2106" s="246" t="e">
        <f>IFERROR(_xll.qlIndexFixing($BF$1,BA2106,,_xll.ohTrigger(Trigger,Trigger6M)),#N/A)</f>
        <v>#N/A</v>
      </c>
    </row>
    <row r="2107" spans="52:57" ht="11.25" customHeight="1" x14ac:dyDescent="0.25">
      <c r="AZ2107" s="102" t="s">
        <v>83</v>
      </c>
      <c r="BA2107" s="101">
        <f>_xll.qlInterestRateIndexFixingDate(Currency&amp;"ibor"&amp;Tenor,BB2107,Trigger)</f>
        <v>54135</v>
      </c>
      <c r="BB2107" s="101">
        <f>_xll.qlCalendarAdvance(Calendar,BB2106,AZ2107,"f",,Trigger)</f>
        <v>54137</v>
      </c>
      <c r="BC2107" s="101">
        <f>_xll.qlInterestRateIndexMaturity(Currency&amp;"ibor"&amp;Tenor,BB2107,Trigger)</f>
        <v>54322</v>
      </c>
      <c r="BD2107" s="246">
        <f>_xll.qlIndexFixing($AD$5,BA2107,TRUE,_xll.ohTrigger(Trigger,Trigger6M))</f>
        <v>1.748162334113245E-2</v>
      </c>
      <c r="BE2107" s="246" t="e">
        <f>IFERROR(_xll.qlIndexFixing($BF$1,BA2107,,_xll.ohTrigger(Trigger,Trigger6M)),#N/A)</f>
        <v>#N/A</v>
      </c>
    </row>
    <row r="2108" spans="52:57" ht="11.25" customHeight="1" x14ac:dyDescent="0.25">
      <c r="AZ2108" s="102" t="s">
        <v>83</v>
      </c>
      <c r="BA2108" s="101">
        <f>_xll.qlInterestRateIndexFixingDate(Currency&amp;"ibor"&amp;Tenor,BB2108,Trigger)</f>
        <v>54142</v>
      </c>
      <c r="BB2108" s="101">
        <f>_xll.qlCalendarAdvance(Calendar,BB2107,AZ2108,"f",,Trigger)</f>
        <v>54144</v>
      </c>
      <c r="BC2108" s="101">
        <f>_xll.qlInterestRateIndexMaturity(Currency&amp;"ibor"&amp;Tenor,BB2108,Trigger)</f>
        <v>54329</v>
      </c>
      <c r="BD2108" s="246">
        <f>_xll.qlIndexFixing($AD$5,BA2108,TRUE,_xll.ohTrigger(Trigger,Trigger6M))</f>
        <v>1.7476664177654744E-2</v>
      </c>
      <c r="BE2108" s="246" t="e">
        <f>IFERROR(_xll.qlIndexFixing($BF$1,BA2108,,_xll.ohTrigger(Trigger,Trigger6M)),#N/A)</f>
        <v>#N/A</v>
      </c>
    </row>
    <row r="2109" spans="52:57" ht="11.25" customHeight="1" x14ac:dyDescent="0.25">
      <c r="AZ2109" s="102" t="s">
        <v>83</v>
      </c>
      <c r="BA2109" s="101">
        <f>_xll.qlInterestRateIndexFixingDate(Currency&amp;"ibor"&amp;Tenor,BB2109,Trigger)</f>
        <v>54149</v>
      </c>
      <c r="BB2109" s="101">
        <f>_xll.qlCalendarAdvance(Calendar,BB2108,AZ2109,"f",,Trigger)</f>
        <v>54155</v>
      </c>
      <c r="BC2109" s="101">
        <f>_xll.qlInterestRateIndexMaturity(Currency&amp;"ibor"&amp;Tenor,BB2109,Trigger)</f>
        <v>54338</v>
      </c>
      <c r="BD2109" s="246">
        <f>_xll.qlIndexFixing($AD$5,BA2109,TRUE,_xll.ohTrigger(Trigger,Trigger6M))</f>
        <v>1.7468875331153801E-2</v>
      </c>
      <c r="BE2109" s="246" t="e">
        <f>IFERROR(_xll.qlIndexFixing($BF$1,BA2109,,_xll.ohTrigger(Trigger,Trigger6M)),#N/A)</f>
        <v>#N/A</v>
      </c>
    </row>
    <row r="2110" spans="52:57" ht="11.25" customHeight="1" x14ac:dyDescent="0.25">
      <c r="AZ2110" s="102" t="s">
        <v>83</v>
      </c>
      <c r="BA2110" s="101">
        <f>_xll.qlInterestRateIndexFixingDate(Currency&amp;"ibor"&amp;Tenor,BB2110,Trigger)</f>
        <v>54158</v>
      </c>
      <c r="BB2110" s="101">
        <f>_xll.qlCalendarAdvance(Calendar,BB2109,AZ2110,"f",,Trigger)</f>
        <v>54162</v>
      </c>
      <c r="BC2110" s="101">
        <f>_xll.qlInterestRateIndexMaturity(Currency&amp;"ibor"&amp;Tenor,BB2110,Trigger)</f>
        <v>54345</v>
      </c>
      <c r="BD2110" s="246">
        <f>_xll.qlIndexFixing($AD$5,BA2110,TRUE,_xll.ohTrigger(Trigger,Trigger6M))</f>
        <v>1.7463838753987108E-2</v>
      </c>
      <c r="BE2110" s="246" t="e">
        <f>IFERROR(_xll.qlIndexFixing($BF$1,BA2110,,_xll.ohTrigger(Trigger,Trigger6M)),#N/A)</f>
        <v>#N/A</v>
      </c>
    </row>
    <row r="2111" spans="52:57" ht="11.25" customHeight="1" x14ac:dyDescent="0.25">
      <c r="AZ2111" s="102" t="s">
        <v>83</v>
      </c>
      <c r="BA2111" s="101">
        <f>_xll.qlInterestRateIndexFixingDate(Currency&amp;"ibor"&amp;Tenor,BB2111,Trigger)</f>
        <v>54165</v>
      </c>
      <c r="BB2111" s="101">
        <f>_xll.qlCalendarAdvance(Calendar,BB2110,AZ2111,"f",,Trigger)</f>
        <v>54169</v>
      </c>
      <c r="BC2111" s="101">
        <f>_xll.qlInterestRateIndexMaturity(Currency&amp;"ibor"&amp;Tenor,BB2111,Trigger)</f>
        <v>54352</v>
      </c>
      <c r="BD2111" s="246">
        <f>_xll.qlIndexFixing($AD$5,BA2111,TRUE,_xll.ohTrigger(Trigger,Trigger6M))</f>
        <v>1.7458795524929571E-2</v>
      </c>
      <c r="BE2111" s="246" t="e">
        <f>IFERROR(_xll.qlIndexFixing($BF$1,BA2111,,_xll.ohTrigger(Trigger,Trigger6M)),#N/A)</f>
        <v>#N/A</v>
      </c>
    </row>
    <row r="2112" spans="52:57" ht="11.25" customHeight="1" x14ac:dyDescent="0.25">
      <c r="AZ2112" s="102" t="s">
        <v>83</v>
      </c>
      <c r="BA2112" s="101">
        <f>_xll.qlInterestRateIndexFixingDate(Currency&amp;"ibor"&amp;Tenor,BB2112,Trigger)</f>
        <v>54172</v>
      </c>
      <c r="BB2112" s="101">
        <f>_xll.qlCalendarAdvance(Calendar,BB2111,AZ2112,"f",,Trigger)</f>
        <v>54176</v>
      </c>
      <c r="BC2112" s="101">
        <f>_xll.qlInterestRateIndexMaturity(Currency&amp;"ibor"&amp;Tenor,BB2112,Trigger)</f>
        <v>54359</v>
      </c>
      <c r="BD2112" s="246">
        <f>_xll.qlIndexFixing($AD$5,BA2112,TRUE,_xll.ohTrigger(Trigger,Trigger6M))</f>
        <v>1.7453745644032737E-2</v>
      </c>
      <c r="BE2112" s="246" t="e">
        <f>IFERROR(_xll.qlIndexFixing($BF$1,BA2112,,_xll.ohTrigger(Trigger,Trigger6M)),#N/A)</f>
        <v>#N/A</v>
      </c>
    </row>
    <row r="2113" spans="52:57" ht="11.25" customHeight="1" x14ac:dyDescent="0.25">
      <c r="AZ2113" s="102" t="s">
        <v>83</v>
      </c>
      <c r="BA2113" s="101">
        <f>_xll.qlInterestRateIndexFixingDate(Currency&amp;"ibor"&amp;Tenor,BB2113,Trigger)</f>
        <v>54178</v>
      </c>
      <c r="BB2113" s="101">
        <f>_xll.qlCalendarAdvance(Calendar,BB2112,AZ2113,"f",,Trigger)</f>
        <v>54183</v>
      </c>
      <c r="BC2113" s="101">
        <f>_xll.qlInterestRateIndexMaturity(Currency&amp;"ibor"&amp;Tenor,BB2113,Trigger)</f>
        <v>54367</v>
      </c>
      <c r="BD2113" s="246">
        <f>_xll.qlIndexFixing($AD$5,BA2113,TRUE,_xll.ohTrigger(Trigger,Trigger6M))</f>
        <v>1.7448799692362866E-2</v>
      </c>
      <c r="BE2113" s="246" t="e">
        <f>IFERROR(_xll.qlIndexFixing($BF$1,BA2113,,_xll.ohTrigger(Trigger,Trigger6M)),#N/A)</f>
        <v>#N/A</v>
      </c>
    </row>
    <row r="2114" spans="52:57" ht="11.25" customHeight="1" x14ac:dyDescent="0.25">
      <c r="AZ2114" s="102" t="s">
        <v>83</v>
      </c>
      <c r="BA2114" s="101">
        <f>_xll.qlInterestRateIndexFixingDate(Currency&amp;"ibor"&amp;Tenor,BB2114,Trigger)</f>
        <v>54186</v>
      </c>
      <c r="BB2114" s="101">
        <f>_xll.qlCalendarAdvance(Calendar,BB2113,AZ2114,"f",,Trigger)</f>
        <v>54190</v>
      </c>
      <c r="BC2114" s="101">
        <f>_xll.qlInterestRateIndexMaturity(Currency&amp;"ibor"&amp;Tenor,BB2114,Trigger)</f>
        <v>54374</v>
      </c>
      <c r="BD2114" s="246">
        <f>_xll.qlIndexFixing($AD$5,BA2114,TRUE,_xll.ohTrigger(Trigger,Trigger6M))</f>
        <v>1.7443767061336171E-2</v>
      </c>
      <c r="BE2114" s="246" t="e">
        <f>IFERROR(_xll.qlIndexFixing($BF$1,BA2114,,_xll.ohTrigger(Trigger,Trigger6M)),#N/A)</f>
        <v>#N/A</v>
      </c>
    </row>
    <row r="2115" spans="52:57" ht="11.25" customHeight="1" x14ac:dyDescent="0.25">
      <c r="AZ2115" s="102" t="s">
        <v>83</v>
      </c>
      <c r="BA2115" s="101">
        <f>_xll.qlInterestRateIndexFixingDate(Currency&amp;"ibor"&amp;Tenor,BB2115,Trigger)</f>
        <v>54193</v>
      </c>
      <c r="BB2115" s="101">
        <f>_xll.qlCalendarAdvance(Calendar,BB2114,AZ2115,"f",,Trigger)</f>
        <v>54197</v>
      </c>
      <c r="BC2115" s="101">
        <f>_xll.qlInterestRateIndexMaturity(Currency&amp;"ibor"&amp;Tenor,BB2115,Trigger)</f>
        <v>54381</v>
      </c>
      <c r="BD2115" s="246">
        <f>_xll.qlIndexFixing($AD$5,BA2115,TRUE,_xll.ohTrigger(Trigger,Trigger6M))</f>
        <v>1.7438727814438146E-2</v>
      </c>
      <c r="BE2115" s="246" t="e">
        <f>IFERROR(_xll.qlIndexFixing($BF$1,BA2115,,_xll.ohTrigger(Trigger,Trigger6M)),#N/A)</f>
        <v>#N/A</v>
      </c>
    </row>
    <row r="2116" spans="52:57" ht="11.25" customHeight="1" x14ac:dyDescent="0.25">
      <c r="AZ2116" s="102" t="s">
        <v>83</v>
      </c>
      <c r="BA2116" s="101">
        <f>_xll.qlInterestRateIndexFixingDate(Currency&amp;"ibor"&amp;Tenor,BB2116,Trigger)</f>
        <v>54200</v>
      </c>
      <c r="BB2116" s="101">
        <f>_xll.qlCalendarAdvance(Calendar,BB2115,AZ2116,"f",,Trigger)</f>
        <v>54204</v>
      </c>
      <c r="BC2116" s="101">
        <f>_xll.qlInterestRateIndexMaturity(Currency&amp;"ibor"&amp;Tenor,BB2116,Trigger)</f>
        <v>54388</v>
      </c>
      <c r="BD2116" s="246">
        <f>_xll.qlIndexFixing($AD$5,BA2116,TRUE,_xll.ohTrigger(Trigger,Trigger6M))</f>
        <v>1.7433681951719186E-2</v>
      </c>
      <c r="BE2116" s="246" t="e">
        <f>IFERROR(_xll.qlIndexFixing($BF$1,BA2116,,_xll.ohTrigger(Trigger,Trigger6M)),#N/A)</f>
        <v>#N/A</v>
      </c>
    </row>
    <row r="2117" spans="52:57" ht="11.25" customHeight="1" x14ac:dyDescent="0.25">
      <c r="AZ2117" s="102" t="s">
        <v>83</v>
      </c>
      <c r="BA2117" s="101">
        <f>_xll.qlInterestRateIndexFixingDate(Currency&amp;"ibor"&amp;Tenor,BB2117,Trigger)</f>
        <v>54207</v>
      </c>
      <c r="BB2117" s="101">
        <f>_xll.qlCalendarAdvance(Calendar,BB2116,AZ2117,"f",,Trigger)</f>
        <v>54211</v>
      </c>
      <c r="BC2117" s="101">
        <f>_xll.qlInterestRateIndexMaturity(Currency&amp;"ibor"&amp;Tenor,BB2117,Trigger)</f>
        <v>54394</v>
      </c>
      <c r="BD2117" s="246">
        <f>_xll.qlIndexFixing($AD$5,BA2117,TRUE,_xll.ohTrigger(Trigger,Trigger6M))</f>
        <v>1.7428396463740843E-2</v>
      </c>
      <c r="BE2117" s="246" t="e">
        <f>IFERROR(_xll.qlIndexFixing($BF$1,BA2117,,_xll.ohTrigger(Trigger,Trigger6M)),#N/A)</f>
        <v>#N/A</v>
      </c>
    </row>
    <row r="2118" spans="52:57" ht="11.25" customHeight="1" x14ac:dyDescent="0.25">
      <c r="AZ2118" s="102" t="s">
        <v>83</v>
      </c>
      <c r="BA2118" s="101">
        <f>_xll.qlInterestRateIndexFixingDate(Currency&amp;"ibor"&amp;Tenor,BB2118,Trigger)</f>
        <v>54214</v>
      </c>
      <c r="BB2118" s="101">
        <f>_xll.qlCalendarAdvance(Calendar,BB2117,AZ2118,"f",,Trigger)</f>
        <v>54218</v>
      </c>
      <c r="BC2118" s="101">
        <f>_xll.qlInterestRateIndexMaturity(Currency&amp;"ibor"&amp;Tenor,BB2118,Trigger)</f>
        <v>54401</v>
      </c>
      <c r="BD2118" s="246">
        <f>_xll.qlIndexFixing($AD$5,BA2118,TRUE,_xll.ohTrigger(Trigger,Trigger6M))</f>
        <v>1.7423306672877968E-2</v>
      </c>
      <c r="BE2118" s="246" t="e">
        <f>IFERROR(_xll.qlIndexFixing($BF$1,BA2118,,_xll.ohTrigger(Trigger,Trigger6M)),#N/A)</f>
        <v>#N/A</v>
      </c>
    </row>
    <row r="2119" spans="52:57" ht="11.25" customHeight="1" x14ac:dyDescent="0.25">
      <c r="AZ2119" s="102" t="s">
        <v>83</v>
      </c>
      <c r="BA2119" s="101">
        <f>_xll.qlInterestRateIndexFixingDate(Currency&amp;"ibor"&amp;Tenor,BB2119,Trigger)</f>
        <v>54221</v>
      </c>
      <c r="BB2119" s="101">
        <f>_xll.qlCalendarAdvance(Calendar,BB2118,AZ2119,"f",,Trigger)</f>
        <v>54225</v>
      </c>
      <c r="BC2119" s="101">
        <f>_xll.qlInterestRateIndexMaturity(Currency&amp;"ibor"&amp;Tenor,BB2119,Trigger)</f>
        <v>54408</v>
      </c>
      <c r="BD2119" s="246">
        <f>_xll.qlIndexFixing($AD$5,BA2119,TRUE,_xll.ohTrigger(Trigger,Trigger6M))</f>
        <v>1.7418210230533103E-2</v>
      </c>
      <c r="BE2119" s="246" t="e">
        <f>IFERROR(_xll.qlIndexFixing($BF$1,BA2119,,_xll.ohTrigger(Trigger,Trigger6M)),#N/A)</f>
        <v>#N/A</v>
      </c>
    </row>
    <row r="2120" spans="52:57" ht="11.25" customHeight="1" x14ac:dyDescent="0.25">
      <c r="AZ2120" s="102" t="s">
        <v>83</v>
      </c>
      <c r="BA2120" s="101">
        <f>_xll.qlInterestRateIndexFixingDate(Currency&amp;"ibor"&amp;Tenor,BB2120,Trigger)</f>
        <v>54228</v>
      </c>
      <c r="BB2120" s="101">
        <f>_xll.qlCalendarAdvance(Calendar,BB2119,AZ2120,"f",,Trigger)</f>
        <v>54232</v>
      </c>
      <c r="BC2120" s="101">
        <f>_xll.qlInterestRateIndexMaturity(Currency&amp;"ibor"&amp;Tenor,BB2120,Trigger)</f>
        <v>54415</v>
      </c>
      <c r="BD2120" s="246">
        <f>_xll.qlIndexFixing($AD$5,BA2120,TRUE,_xll.ohTrigger(Trigger,Trigger6M))</f>
        <v>1.7413107136757793E-2</v>
      </c>
      <c r="BE2120" s="246" t="e">
        <f>IFERROR(_xll.qlIndexFixing($BF$1,BA2120,,_xll.ohTrigger(Trigger,Trigger6M)),#N/A)</f>
        <v>#N/A</v>
      </c>
    </row>
    <row r="2121" spans="52:57" ht="11.25" customHeight="1" x14ac:dyDescent="0.25">
      <c r="AZ2121" s="102" t="s">
        <v>83</v>
      </c>
      <c r="BA2121" s="101">
        <f>_xll.qlInterestRateIndexFixingDate(Currency&amp;"ibor"&amp;Tenor,BB2121,Trigger)</f>
        <v>54235</v>
      </c>
      <c r="BB2121" s="101">
        <f>_xll.qlCalendarAdvance(Calendar,BB2120,AZ2121,"f",,Trigger)</f>
        <v>54239</v>
      </c>
      <c r="BC2121" s="101">
        <f>_xll.qlInterestRateIndexMaturity(Currency&amp;"ibor"&amp;Tenor,BB2121,Trigger)</f>
        <v>54423</v>
      </c>
      <c r="BD2121" s="246">
        <f>_xll.qlIndexFixing($AD$5,BA2121,TRUE,_xll.ohTrigger(Trigger,Trigger6M))</f>
        <v>1.7408353402603282E-2</v>
      </c>
      <c r="BE2121" s="246" t="e">
        <f>IFERROR(_xll.qlIndexFixing($BF$1,BA2121,,_xll.ohTrigger(Trigger,Trigger6M)),#N/A)</f>
        <v>#N/A</v>
      </c>
    </row>
    <row r="2122" spans="52:57" ht="11.25" customHeight="1" x14ac:dyDescent="0.25">
      <c r="AZ2122" s="102" t="s">
        <v>83</v>
      </c>
      <c r="BA2122" s="101">
        <f>_xll.qlInterestRateIndexFixingDate(Currency&amp;"ibor"&amp;Tenor,BB2122,Trigger)</f>
        <v>54242</v>
      </c>
      <c r="BB2122" s="101">
        <f>_xll.qlCalendarAdvance(Calendar,BB2121,AZ2122,"f",,Trigger)</f>
        <v>54246</v>
      </c>
      <c r="BC2122" s="101">
        <f>_xll.qlInterestRateIndexMaturity(Currency&amp;"ibor"&amp;Tenor,BB2122,Trigger)</f>
        <v>54430</v>
      </c>
      <c r="BD2122" s="246">
        <f>_xll.qlIndexFixing($AD$5,BA2122,TRUE,_xll.ohTrigger(Trigger,Trigger6M))</f>
        <v>1.740326784603264E-2</v>
      </c>
      <c r="BE2122" s="246" t="e">
        <f>IFERROR(_xll.qlIndexFixing($BF$1,BA2122,,_xll.ohTrigger(Trigger,Trigger6M)),#N/A)</f>
        <v>#N/A</v>
      </c>
    </row>
    <row r="2123" spans="52:57" ht="11.25" customHeight="1" x14ac:dyDescent="0.25">
      <c r="AZ2123" s="102" t="s">
        <v>83</v>
      </c>
      <c r="BA2123" s="101">
        <f>_xll.qlInterestRateIndexFixingDate(Currency&amp;"ibor"&amp;Tenor,BB2123,Trigger)</f>
        <v>54249</v>
      </c>
      <c r="BB2123" s="101">
        <f>_xll.qlCalendarAdvance(Calendar,BB2122,AZ2123,"f",,Trigger)</f>
        <v>54253</v>
      </c>
      <c r="BC2123" s="101">
        <f>_xll.qlInterestRateIndexMaturity(Currency&amp;"ibor"&amp;Tenor,BB2123,Trigger)</f>
        <v>54437</v>
      </c>
      <c r="BD2123" s="246">
        <f>_xll.qlIndexFixing($AD$5,BA2123,TRUE,_xll.ohTrigger(Trigger,Trigger6M))</f>
        <v>1.7398175673998168E-2</v>
      </c>
      <c r="BE2123" s="246" t="e">
        <f>IFERROR(_xll.qlIndexFixing($BF$1,BA2123,,_xll.ohTrigger(Trigger,Trigger6M)),#N/A)</f>
        <v>#N/A</v>
      </c>
    </row>
    <row r="2124" spans="52:57" ht="11.25" customHeight="1" x14ac:dyDescent="0.25">
      <c r="AZ2124" s="102" t="s">
        <v>83</v>
      </c>
      <c r="BA2124" s="101">
        <f>_xll.qlInterestRateIndexFixingDate(Currency&amp;"ibor"&amp;Tenor,BB2124,Trigger)</f>
        <v>54256</v>
      </c>
      <c r="BB2124" s="101">
        <f>_xll.qlCalendarAdvance(Calendar,BB2123,AZ2124,"f",,Trigger)</f>
        <v>54260</v>
      </c>
      <c r="BC2124" s="101">
        <f>_xll.qlInterestRateIndexMaturity(Currency&amp;"ibor"&amp;Tenor,BB2124,Trigger)</f>
        <v>54444</v>
      </c>
      <c r="BD2124" s="246">
        <f>_xll.qlIndexFixing($AD$5,BA2124,TRUE,_xll.ohTrigger(Trigger,Trigger6M))</f>
        <v>1.7393076886551562E-2</v>
      </c>
      <c r="BE2124" s="246" t="e">
        <f>IFERROR(_xll.qlIndexFixing($BF$1,BA2124,,_xll.ohTrigger(Trigger,Trigger6M)),#N/A)</f>
        <v>#N/A</v>
      </c>
    </row>
    <row r="2125" spans="52:57" ht="11.25" customHeight="1" x14ac:dyDescent="0.25">
      <c r="AZ2125" s="102" t="s">
        <v>83</v>
      </c>
      <c r="BA2125" s="101">
        <f>_xll.qlInterestRateIndexFixingDate(Currency&amp;"ibor"&amp;Tenor,BB2125,Trigger)</f>
        <v>54263</v>
      </c>
      <c r="BB2125" s="101">
        <f>_xll.qlCalendarAdvance(Calendar,BB2124,AZ2125,"f",,Trigger)</f>
        <v>54267</v>
      </c>
      <c r="BC2125" s="101">
        <f>_xll.qlInterestRateIndexMaturity(Currency&amp;"ibor"&amp;Tenor,BB2125,Trigger)</f>
        <v>54451</v>
      </c>
      <c r="BD2125" s="246">
        <f>_xll.qlIndexFixing($AD$5,BA2125,TRUE,_xll.ohTrigger(Trigger,Trigger6M))</f>
        <v>1.7391234347151379E-2</v>
      </c>
      <c r="BE2125" s="246" t="e">
        <f>IFERROR(_xll.qlIndexFixing($BF$1,BA2125,,_xll.ohTrigger(Trigger,Trigger6M)),#N/A)</f>
        <v>#N/A</v>
      </c>
    </row>
    <row r="2126" spans="52:57" ht="11.25" customHeight="1" x14ac:dyDescent="0.25">
      <c r="AZ2126" s="102" t="s">
        <v>83</v>
      </c>
      <c r="BA2126" s="101">
        <f>_xll.qlInterestRateIndexFixingDate(Currency&amp;"ibor"&amp;Tenor,BB2126,Trigger)</f>
        <v>54270</v>
      </c>
      <c r="BB2126" s="101">
        <f>_xll.qlCalendarAdvance(Calendar,BB2125,AZ2126,"f",,Trigger)</f>
        <v>54274</v>
      </c>
      <c r="BC2126" s="101">
        <f>_xll.qlInterestRateIndexMaturity(Currency&amp;"ibor"&amp;Tenor,BB2126,Trigger)</f>
        <v>54458</v>
      </c>
      <c r="BD2126" s="246">
        <f>_xll.qlIndexFixing($AD$5,BA2126,TRUE,_xll.ohTrigger(Trigger,Trigger6M))</f>
        <v>1.7391837537878312E-2</v>
      </c>
      <c r="BE2126" s="246" t="e">
        <f>IFERROR(_xll.qlIndexFixing($BF$1,BA2126,,_xll.ohTrigger(Trigger,Trigger6M)),#N/A)</f>
        <v>#N/A</v>
      </c>
    </row>
    <row r="2127" spans="52:57" ht="11.25" customHeight="1" x14ac:dyDescent="0.25">
      <c r="AZ2127" s="102" t="s">
        <v>83</v>
      </c>
      <c r="BA2127" s="101">
        <f>_xll.qlInterestRateIndexFixingDate(Currency&amp;"ibor"&amp;Tenor,BB2127,Trigger)</f>
        <v>54277</v>
      </c>
      <c r="BB2127" s="101">
        <f>_xll.qlCalendarAdvance(Calendar,BB2126,AZ2127,"f",,Trigger)</f>
        <v>54281</v>
      </c>
      <c r="BC2127" s="101">
        <f>_xll.qlInterestRateIndexMaturity(Currency&amp;"ibor"&amp;Tenor,BB2127,Trigger)</f>
        <v>54465</v>
      </c>
      <c r="BD2127" s="246">
        <f>_xll.qlIndexFixing($AD$5,BA2127,TRUE,_xll.ohTrigger(Trigger,Trigger6M))</f>
        <v>1.7392440728790311E-2</v>
      </c>
      <c r="BE2127" s="246" t="e">
        <f>IFERROR(_xll.qlIndexFixing($BF$1,BA2127,,_xll.ohTrigger(Trigger,Trigger6M)),#N/A)</f>
        <v>#N/A</v>
      </c>
    </row>
    <row r="2128" spans="52:57" ht="11.25" customHeight="1" x14ac:dyDescent="0.25">
      <c r="AZ2128" s="102" t="s">
        <v>83</v>
      </c>
      <c r="BA2128" s="101">
        <f>_xll.qlInterestRateIndexFixingDate(Currency&amp;"ibor"&amp;Tenor,BB2128,Trigger)</f>
        <v>54284</v>
      </c>
      <c r="BB2128" s="101">
        <f>_xll.qlCalendarAdvance(Calendar,BB2127,AZ2128,"f",,Trigger)</f>
        <v>54288</v>
      </c>
      <c r="BC2128" s="101">
        <f>_xll.qlInterestRateIndexMaturity(Currency&amp;"ibor"&amp;Tenor,BB2128,Trigger)</f>
        <v>54472</v>
      </c>
      <c r="BD2128" s="246">
        <f>_xll.qlIndexFixing($AD$5,BA2128,TRUE,_xll.ohTrigger(Trigger,Trigger6M))</f>
        <v>1.7393043919886515E-2</v>
      </c>
      <c r="BE2128" s="246" t="e">
        <f>IFERROR(_xll.qlIndexFixing($BF$1,BA2128,,_xll.ohTrigger(Trigger,Trigger6M)),#N/A)</f>
        <v>#N/A</v>
      </c>
    </row>
    <row r="2129" spans="52:57" ht="11.25" customHeight="1" x14ac:dyDescent="0.25">
      <c r="AZ2129" s="102" t="s">
        <v>83</v>
      </c>
      <c r="BA2129" s="101">
        <f>_xll.qlInterestRateIndexFixingDate(Currency&amp;"ibor"&amp;Tenor,BB2129,Trigger)</f>
        <v>54291</v>
      </c>
      <c r="BB2129" s="101">
        <f>_xll.qlCalendarAdvance(Calendar,BB2128,AZ2129,"f",,Trigger)</f>
        <v>54295</v>
      </c>
      <c r="BC2129" s="101">
        <f>_xll.qlInterestRateIndexMaturity(Currency&amp;"ibor"&amp;Tenor,BB2129,Trigger)</f>
        <v>54479</v>
      </c>
      <c r="BD2129" s="246">
        <f>_xll.qlIndexFixing($AD$5,BA2129,TRUE,_xll.ohTrigger(Trigger,Trigger6M))</f>
        <v>1.7393647111166914E-2</v>
      </c>
      <c r="BE2129" s="246" t="e">
        <f>IFERROR(_xll.qlIndexFixing($BF$1,BA2129,,_xll.ohTrigger(Trigger,Trigger6M)),#N/A)</f>
        <v>#N/A</v>
      </c>
    </row>
    <row r="2130" spans="52:57" ht="11.25" customHeight="1" x14ac:dyDescent="0.25">
      <c r="AZ2130" s="102" t="s">
        <v>83</v>
      </c>
      <c r="BA2130" s="101">
        <f>_xll.qlInterestRateIndexFixingDate(Currency&amp;"ibor"&amp;Tenor,BB2130,Trigger)</f>
        <v>54298</v>
      </c>
      <c r="BB2130" s="101">
        <f>_xll.qlCalendarAdvance(Calendar,BB2129,AZ2130,"f",,Trigger)</f>
        <v>54302</v>
      </c>
      <c r="BC2130" s="101">
        <f>_xll.qlInterestRateIndexMaturity(Currency&amp;"ibor"&amp;Tenor,BB2130,Trigger)</f>
        <v>54483</v>
      </c>
      <c r="BD2130" s="246">
        <f>_xll.qlIndexFixing($AD$5,BA2130,TRUE,_xll.ohTrigger(Trigger,Trigger6M))</f>
        <v>1.7392864179449907E-2</v>
      </c>
      <c r="BE2130" s="246" t="e">
        <f>IFERROR(_xll.qlIndexFixing($BF$1,BA2130,,_xll.ohTrigger(Trigger,Trigger6M)),#N/A)</f>
        <v>#N/A</v>
      </c>
    </row>
    <row r="2131" spans="52:57" ht="11.25" customHeight="1" x14ac:dyDescent="0.25">
      <c r="AZ2131" s="102" t="s">
        <v>83</v>
      </c>
      <c r="BA2131" s="101">
        <f>_xll.qlInterestRateIndexFixingDate(Currency&amp;"ibor"&amp;Tenor,BB2131,Trigger)</f>
        <v>54305</v>
      </c>
      <c r="BB2131" s="101">
        <f>_xll.qlCalendarAdvance(Calendar,BB2130,AZ2131,"f",,Trigger)</f>
        <v>54309</v>
      </c>
      <c r="BC2131" s="101">
        <f>_xll.qlInterestRateIndexMaturity(Currency&amp;"ibor"&amp;Tenor,BB2131,Trigger)</f>
        <v>54490</v>
      </c>
      <c r="BD2131" s="246">
        <f>_xll.qlIndexFixing($AD$5,BA2131,TRUE,_xll.ohTrigger(Trigger,Trigger6M))</f>
        <v>1.7393467284017299E-2</v>
      </c>
      <c r="BE2131" s="246" t="e">
        <f>IFERROR(_xll.qlIndexFixing($BF$1,BA2131,,_xll.ohTrigger(Trigger,Trigger6M)),#N/A)</f>
        <v>#N/A</v>
      </c>
    </row>
    <row r="2132" spans="52:57" ht="11.25" customHeight="1" x14ac:dyDescent="0.25">
      <c r="AZ2132" s="102" t="s">
        <v>83</v>
      </c>
      <c r="BA2132" s="101">
        <f>_xll.qlInterestRateIndexFixingDate(Currency&amp;"ibor"&amp;Tenor,BB2132,Trigger)</f>
        <v>54312</v>
      </c>
      <c r="BB2132" s="101">
        <f>_xll.qlCalendarAdvance(Calendar,BB2131,AZ2132,"f",,Trigger)</f>
        <v>54316</v>
      </c>
      <c r="BC2132" s="101">
        <f>_xll.qlInterestRateIndexMaturity(Currency&amp;"ibor"&amp;Tenor,BB2132,Trigger)</f>
        <v>54497</v>
      </c>
      <c r="BD2132" s="246">
        <f>_xll.qlIndexFixing($AD$5,BA2132,TRUE,_xll.ohTrigger(Trigger,Trigger6M))</f>
        <v>1.7394070388766645E-2</v>
      </c>
      <c r="BE2132" s="246" t="e">
        <f>IFERROR(_xll.qlIndexFixing($BF$1,BA2132,,_xll.ohTrigger(Trigger,Trigger6M)),#N/A)</f>
        <v>#N/A</v>
      </c>
    </row>
    <row r="2133" spans="52:57" ht="11.25" customHeight="1" x14ac:dyDescent="0.25">
      <c r="AZ2133" s="102" t="s">
        <v>83</v>
      </c>
      <c r="BA2133" s="101">
        <f>_xll.qlInterestRateIndexFixingDate(Currency&amp;"ibor"&amp;Tenor,BB2133,Trigger)</f>
        <v>54319</v>
      </c>
      <c r="BB2133" s="101">
        <f>_xll.qlCalendarAdvance(Calendar,BB2132,AZ2133,"f",,Trigger)</f>
        <v>54323</v>
      </c>
      <c r="BC2133" s="101">
        <f>_xll.qlInterestRateIndexMaturity(Currency&amp;"ibor"&amp;Tenor,BB2133,Trigger)</f>
        <v>54504</v>
      </c>
      <c r="BD2133" s="246">
        <f>_xll.qlIndexFixing($AD$5,BA2133,TRUE,_xll.ohTrigger(Trigger,Trigger6M))</f>
        <v>1.7394673493696618E-2</v>
      </c>
      <c r="BE2133" s="246" t="e">
        <f>IFERROR(_xll.qlIndexFixing($BF$1,BA2133,,_xll.ohTrigger(Trigger,Trigger6M)),#N/A)</f>
        <v>#N/A</v>
      </c>
    </row>
    <row r="2134" spans="52:57" ht="11.25" customHeight="1" x14ac:dyDescent="0.25">
      <c r="AZ2134" s="102" t="s">
        <v>83</v>
      </c>
      <c r="BA2134" s="101">
        <f>_xll.qlInterestRateIndexFixingDate(Currency&amp;"ibor"&amp;Tenor,BB2134,Trigger)</f>
        <v>54326</v>
      </c>
      <c r="BB2134" s="101">
        <f>_xll.qlCalendarAdvance(Calendar,BB2133,AZ2134,"f",,Trigger)</f>
        <v>54330</v>
      </c>
      <c r="BC2134" s="101">
        <f>_xll.qlInterestRateIndexMaturity(Currency&amp;"ibor"&amp;Tenor,BB2134,Trigger)</f>
        <v>54511</v>
      </c>
      <c r="BD2134" s="246">
        <f>_xll.qlIndexFixing($AD$5,BA2134,TRUE,_xll.ohTrigger(Trigger,Trigger6M))</f>
        <v>1.7395276598808105E-2</v>
      </c>
      <c r="BE2134" s="246" t="e">
        <f>IFERROR(_xll.qlIndexFixing($BF$1,BA2134,,_xll.ohTrigger(Trigger,Trigger6M)),#N/A)</f>
        <v>#N/A</v>
      </c>
    </row>
    <row r="2135" spans="52:57" ht="11.25" customHeight="1" x14ac:dyDescent="0.25">
      <c r="AZ2135" s="102" t="s">
        <v>83</v>
      </c>
      <c r="BA2135" s="101">
        <f>_xll.qlInterestRateIndexFixingDate(Currency&amp;"ibor"&amp;Tenor,BB2135,Trigger)</f>
        <v>54333</v>
      </c>
      <c r="BB2135" s="101">
        <f>_xll.qlCalendarAdvance(Calendar,BB2134,AZ2135,"f",,Trigger)</f>
        <v>54337</v>
      </c>
      <c r="BC2135" s="101">
        <f>_xll.qlInterestRateIndexMaturity(Currency&amp;"ibor"&amp;Tenor,BB2135,Trigger)</f>
        <v>54519</v>
      </c>
      <c r="BD2135" s="246">
        <f>_xll.qlIndexFixing($AD$5,BA2135,TRUE,_xll.ohTrigger(Trigger,Trigger6M))</f>
        <v>1.7396341872708602E-2</v>
      </c>
      <c r="BE2135" s="246" t="e">
        <f>IFERROR(_xll.qlIndexFixing($BF$1,BA2135,,_xll.ohTrigger(Trigger,Trigger6M)),#N/A)</f>
        <v>#N/A</v>
      </c>
    </row>
    <row r="2136" spans="52:57" ht="11.25" customHeight="1" x14ac:dyDescent="0.25">
      <c r="AZ2136" s="102" t="s">
        <v>83</v>
      </c>
      <c r="BA2136" s="101">
        <f>_xll.qlInterestRateIndexFixingDate(Currency&amp;"ibor"&amp;Tenor,BB2136,Trigger)</f>
        <v>54340</v>
      </c>
      <c r="BB2136" s="101">
        <f>_xll.qlCalendarAdvance(Calendar,BB2135,AZ2136,"f",,Trigger)</f>
        <v>54344</v>
      </c>
      <c r="BC2136" s="101">
        <f>_xll.qlInterestRateIndexMaturity(Currency&amp;"ibor"&amp;Tenor,BB2136,Trigger)</f>
        <v>54526</v>
      </c>
      <c r="BD2136" s="246">
        <f>_xll.qlIndexFixing($AD$5,BA2136,TRUE,_xll.ohTrigger(Trigger,Trigger6M))</f>
        <v>1.7396945007213581E-2</v>
      </c>
      <c r="BE2136" s="246" t="e">
        <f>IFERROR(_xll.qlIndexFixing($BF$1,BA2136,,_xll.ohTrigger(Trigger,Trigger6M)),#N/A)</f>
        <v>#N/A</v>
      </c>
    </row>
    <row r="2137" spans="52:57" ht="11.25" customHeight="1" x14ac:dyDescent="0.25">
      <c r="AZ2137" s="102" t="s">
        <v>83</v>
      </c>
      <c r="BA2137" s="101">
        <f>_xll.qlInterestRateIndexFixingDate(Currency&amp;"ibor"&amp;Tenor,BB2137,Trigger)</f>
        <v>54347</v>
      </c>
      <c r="BB2137" s="101">
        <f>_xll.qlCalendarAdvance(Calendar,BB2136,AZ2137,"f",,Trigger)</f>
        <v>54351</v>
      </c>
      <c r="BC2137" s="101">
        <f>_xll.qlInterestRateIndexMaturity(Currency&amp;"ibor"&amp;Tenor,BB2137,Trigger)</f>
        <v>54533</v>
      </c>
      <c r="BD2137" s="246">
        <f>_xll.qlIndexFixing($AD$5,BA2137,TRUE,_xll.ohTrigger(Trigger,Trigger6M))</f>
        <v>1.739754814190083E-2</v>
      </c>
      <c r="BE2137" s="246" t="e">
        <f>IFERROR(_xll.qlIndexFixing($BF$1,BA2137,,_xll.ohTrigger(Trigger,Trigger6M)),#N/A)</f>
        <v>#N/A</v>
      </c>
    </row>
    <row r="2138" spans="52:57" ht="11.25" customHeight="1" x14ac:dyDescent="0.25">
      <c r="AZ2138" s="102" t="s">
        <v>83</v>
      </c>
      <c r="BA2138" s="101">
        <f>_xll.qlInterestRateIndexFixingDate(Currency&amp;"ibor"&amp;Tenor,BB2138,Trigger)</f>
        <v>54354</v>
      </c>
      <c r="BB2138" s="101">
        <f>_xll.qlCalendarAdvance(Calendar,BB2137,AZ2138,"f",,Trigger)</f>
        <v>54358</v>
      </c>
      <c r="BC2138" s="101">
        <f>_xll.qlInterestRateIndexMaturity(Currency&amp;"ibor"&amp;Tenor,BB2138,Trigger)</f>
        <v>54540</v>
      </c>
      <c r="BD2138" s="246">
        <f>_xll.qlIndexFixing($AD$5,BA2138,TRUE,_xll.ohTrigger(Trigger,Trigger6M))</f>
        <v>1.739815127676991E-2</v>
      </c>
      <c r="BE2138" s="246" t="e">
        <f>IFERROR(_xll.qlIndexFixing($BF$1,BA2138,,_xll.ohTrigger(Trigger,Trigger6M)),#N/A)</f>
        <v>#N/A</v>
      </c>
    </row>
    <row r="2139" spans="52:57" ht="11.25" customHeight="1" x14ac:dyDescent="0.25">
      <c r="AZ2139" s="102" t="s">
        <v>83</v>
      </c>
      <c r="BA2139" s="101">
        <f>_xll.qlInterestRateIndexFixingDate(Currency&amp;"ibor"&amp;Tenor,BB2139,Trigger)</f>
        <v>54361</v>
      </c>
      <c r="BB2139" s="101">
        <f>_xll.qlCalendarAdvance(Calendar,BB2138,AZ2139,"f",,Trigger)</f>
        <v>54365</v>
      </c>
      <c r="BC2139" s="101">
        <f>_xll.qlInterestRateIndexMaturity(Currency&amp;"ibor"&amp;Tenor,BB2139,Trigger)</f>
        <v>54546</v>
      </c>
      <c r="BD2139" s="246">
        <f>_xll.qlIndexFixing($AD$5,BA2139,TRUE,_xll.ohTrigger(Trigger,Trigger6M))</f>
        <v>1.7398292127084693E-2</v>
      </c>
      <c r="BE2139" s="246" t="e">
        <f>IFERROR(_xll.qlIndexFixing($BF$1,BA2139,,_xll.ohTrigger(Trigger,Trigger6M)),#N/A)</f>
        <v>#N/A</v>
      </c>
    </row>
    <row r="2140" spans="52:57" ht="11.25" customHeight="1" x14ac:dyDescent="0.25">
      <c r="AZ2140" s="102" t="s">
        <v>83</v>
      </c>
      <c r="BA2140" s="101">
        <f>_xll.qlInterestRateIndexFixingDate(Currency&amp;"ibor"&amp;Tenor,BB2140,Trigger)</f>
        <v>54368</v>
      </c>
      <c r="BB2140" s="101">
        <f>_xll.qlCalendarAdvance(Calendar,BB2139,AZ2140,"f",,Trigger)</f>
        <v>54372</v>
      </c>
      <c r="BC2140" s="101">
        <f>_xll.qlInterestRateIndexMaturity(Currency&amp;"ibor"&amp;Tenor,BB2140,Trigger)</f>
        <v>54553</v>
      </c>
      <c r="BD2140" s="246">
        <f>_xll.qlIndexFixing($AD$5,BA2140,TRUE,_xll.ohTrigger(Trigger,Trigger6M))</f>
        <v>1.7398895233283928E-2</v>
      </c>
      <c r="BE2140" s="246" t="e">
        <f>IFERROR(_xll.qlIndexFixing($BF$1,BA2140,,_xll.ohTrigger(Trigger,Trigger6M)),#N/A)</f>
        <v>#N/A</v>
      </c>
    </row>
    <row r="2141" spans="52:57" ht="11.25" customHeight="1" x14ac:dyDescent="0.25">
      <c r="AZ2141" s="102" t="s">
        <v>83</v>
      </c>
      <c r="BA2141" s="101">
        <f>_xll.qlInterestRateIndexFixingDate(Currency&amp;"ibor"&amp;Tenor,BB2141,Trigger)</f>
        <v>54375</v>
      </c>
      <c r="BB2141" s="101">
        <f>_xll.qlCalendarAdvance(Calendar,BB2140,AZ2141,"f",,Trigger)</f>
        <v>54379</v>
      </c>
      <c r="BC2141" s="101">
        <f>_xll.qlInterestRateIndexMaturity(Currency&amp;"ibor"&amp;Tenor,BB2141,Trigger)</f>
        <v>54560</v>
      </c>
      <c r="BD2141" s="246">
        <f>_xll.qlIndexFixing($AD$5,BA2141,TRUE,_xll.ohTrigger(Trigger,Trigger6M))</f>
        <v>1.7399498339664237E-2</v>
      </c>
      <c r="BE2141" s="246" t="e">
        <f>IFERROR(_xll.qlIndexFixing($BF$1,BA2141,,_xll.ohTrigger(Trigger,Trigger6M)),#N/A)</f>
        <v>#N/A</v>
      </c>
    </row>
    <row r="2142" spans="52:57" ht="11.25" customHeight="1" x14ac:dyDescent="0.25">
      <c r="AZ2142" s="102" t="s">
        <v>83</v>
      </c>
      <c r="BA2142" s="101">
        <f>_xll.qlInterestRateIndexFixingDate(Currency&amp;"ibor"&amp;Tenor,BB2142,Trigger)</f>
        <v>54382</v>
      </c>
      <c r="BB2142" s="101">
        <f>_xll.qlCalendarAdvance(Calendar,BB2141,AZ2142,"f",,Trigger)</f>
        <v>54386</v>
      </c>
      <c r="BC2142" s="101">
        <f>_xll.qlInterestRateIndexMaturity(Currency&amp;"ibor"&amp;Tenor,BB2142,Trigger)</f>
        <v>54567</v>
      </c>
      <c r="BD2142" s="246">
        <f>_xll.qlIndexFixing($AD$5,BA2142,TRUE,_xll.ohTrigger(Trigger,Trigger6M))</f>
        <v>1.7400101446226054E-2</v>
      </c>
      <c r="BE2142" s="246" t="e">
        <f>IFERROR(_xll.qlIndexFixing($BF$1,BA2142,,_xll.ohTrigger(Trigger,Trigger6M)),#N/A)</f>
        <v>#N/A</v>
      </c>
    </row>
    <row r="2143" spans="52:57" ht="11.25" customHeight="1" x14ac:dyDescent="0.25">
      <c r="AZ2143" s="102" t="s">
        <v>83</v>
      </c>
      <c r="BA2143" s="101">
        <f>_xll.qlInterestRateIndexFixingDate(Currency&amp;"ibor"&amp;Tenor,BB2143,Trigger)</f>
        <v>54389</v>
      </c>
      <c r="BB2143" s="101">
        <f>_xll.qlCalendarAdvance(Calendar,BB2142,AZ2143,"f",,Trigger)</f>
        <v>54393</v>
      </c>
      <c r="BC2143" s="101">
        <f>_xll.qlInterestRateIndexMaturity(Currency&amp;"ibor"&amp;Tenor,BB2143,Trigger)</f>
        <v>54575</v>
      </c>
      <c r="BD2143" s="246">
        <f>_xll.qlIndexFixing($AD$5,BA2143,TRUE,_xll.ohTrigger(Trigger,Trigger6M))</f>
        <v>1.740116695385115E-2</v>
      </c>
      <c r="BE2143" s="246" t="e">
        <f>IFERROR(_xll.qlIndexFixing($BF$1,BA2143,,_xll.ohTrigger(Trigger,Trigger6M)),#N/A)</f>
        <v>#N/A</v>
      </c>
    </row>
    <row r="2144" spans="52:57" ht="11.25" customHeight="1" x14ac:dyDescent="0.25">
      <c r="AZ2144" s="102" t="s">
        <v>83</v>
      </c>
      <c r="BA2144" s="101">
        <f>_xll.qlInterestRateIndexFixingDate(Currency&amp;"ibor"&amp;Tenor,BB2144,Trigger)</f>
        <v>54396</v>
      </c>
      <c r="BB2144" s="101">
        <f>_xll.qlCalendarAdvance(Calendar,BB2143,AZ2144,"f",,Trigger)</f>
        <v>54400</v>
      </c>
      <c r="BC2144" s="101">
        <f>_xll.qlInterestRateIndexMaturity(Currency&amp;"ibor"&amp;Tenor,BB2144,Trigger)</f>
        <v>54582</v>
      </c>
      <c r="BD2144" s="246">
        <f>_xll.qlIndexFixing($AD$5,BA2144,TRUE,_xll.ohTrigger(Trigger,Trigger6M))</f>
        <v>1.7401770089813862E-2</v>
      </c>
      <c r="BE2144" s="246" t="e">
        <f>IFERROR(_xll.qlIndexFixing($BF$1,BA2144,,_xll.ohTrigger(Trigger,Trigger6M)),#N/A)</f>
        <v>#N/A</v>
      </c>
    </row>
    <row r="2145" spans="52:57" ht="11.25" customHeight="1" x14ac:dyDescent="0.25">
      <c r="AZ2145" s="102" t="s">
        <v>83</v>
      </c>
      <c r="BA2145" s="101">
        <f>_xll.qlInterestRateIndexFixingDate(Currency&amp;"ibor"&amp;Tenor,BB2145,Trigger)</f>
        <v>54403</v>
      </c>
      <c r="BB2145" s="101">
        <f>_xll.qlCalendarAdvance(Calendar,BB2144,AZ2145,"f",,Trigger)</f>
        <v>54407</v>
      </c>
      <c r="BC2145" s="101">
        <f>_xll.qlInterestRateIndexMaturity(Currency&amp;"ibor"&amp;Tenor,BB2145,Trigger)</f>
        <v>54589</v>
      </c>
      <c r="BD2145" s="246">
        <f>_xll.qlIndexFixing($AD$5,BA2145,TRUE,_xll.ohTrigger(Trigger,Trigger6M))</f>
        <v>1.7402373225959285E-2</v>
      </c>
      <c r="BE2145" s="246" t="e">
        <f>IFERROR(_xll.qlIndexFixing($BF$1,BA2145,,_xll.ohTrigger(Trigger,Trigger6M)),#N/A)</f>
        <v>#N/A</v>
      </c>
    </row>
    <row r="2146" spans="52:57" ht="11.25" customHeight="1" x14ac:dyDescent="0.25">
      <c r="AZ2146" s="102" t="s">
        <v>83</v>
      </c>
      <c r="BA2146" s="101">
        <f>_xll.qlInterestRateIndexFixingDate(Currency&amp;"ibor"&amp;Tenor,BB2146,Trigger)</f>
        <v>54410</v>
      </c>
      <c r="BB2146" s="101">
        <f>_xll.qlCalendarAdvance(Calendar,BB2145,AZ2146,"f",,Trigger)</f>
        <v>54414</v>
      </c>
      <c r="BC2146" s="101">
        <f>_xll.qlInterestRateIndexMaturity(Currency&amp;"ibor"&amp;Tenor,BB2146,Trigger)</f>
        <v>54596</v>
      </c>
      <c r="BD2146" s="246">
        <f>_xll.qlIndexFixing($AD$5,BA2146,TRUE,_xll.ohTrigger(Trigger,Trigger6M))</f>
        <v>1.7402976362286542E-2</v>
      </c>
      <c r="BE2146" s="246" t="e">
        <f>IFERROR(_xll.qlIndexFixing($BF$1,BA2146,,_xll.ohTrigger(Trigger,Trigger6M)),#N/A)</f>
        <v>#N/A</v>
      </c>
    </row>
    <row r="2147" spans="52:57" ht="11.25" customHeight="1" x14ac:dyDescent="0.25">
      <c r="AZ2147" s="102" t="s">
        <v>83</v>
      </c>
      <c r="BA2147" s="101">
        <f>_xll.qlInterestRateIndexFixingDate(Currency&amp;"ibor"&amp;Tenor,BB2147,Trigger)</f>
        <v>54416</v>
      </c>
      <c r="BB2147" s="101">
        <f>_xll.qlCalendarAdvance(Calendar,BB2146,AZ2147,"f",,Trigger)</f>
        <v>54421</v>
      </c>
      <c r="BC2147" s="101">
        <f>_xll.qlInterestRateIndexMaturity(Currency&amp;"ibor"&amp;Tenor,BB2147,Trigger)</f>
        <v>54603</v>
      </c>
      <c r="BD2147" s="246">
        <f>_xll.qlIndexFixing($AD$5,BA2147,TRUE,_xll.ohTrigger(Trigger,Trigger6M))</f>
        <v>1.7403579498796947E-2</v>
      </c>
      <c r="BE2147" s="246" t="e">
        <f>IFERROR(_xll.qlIndexFixing($BF$1,BA2147,,_xll.ohTrigger(Trigger,Trigger6M)),#N/A)</f>
        <v>#N/A</v>
      </c>
    </row>
    <row r="2148" spans="52:57" ht="11.25" customHeight="1" x14ac:dyDescent="0.25">
      <c r="AZ2148" s="102" t="s">
        <v>83</v>
      </c>
      <c r="BA2148" s="101">
        <f>_xll.qlInterestRateIndexFixingDate(Currency&amp;"ibor"&amp;Tenor,BB2148,Trigger)</f>
        <v>54423</v>
      </c>
      <c r="BB2148" s="101">
        <f>_xll.qlCalendarAdvance(Calendar,BB2147,AZ2148,"f",,Trigger)</f>
        <v>54428</v>
      </c>
      <c r="BC2148" s="101">
        <f>_xll.qlInterestRateIndexMaturity(Currency&amp;"ibor"&amp;Tenor,BB2148,Trigger)</f>
        <v>54609</v>
      </c>
      <c r="BD2148" s="246">
        <f>_xll.qlIndexFixing($AD$5,BA2148,TRUE,_xll.ohTrigger(Trigger,Trigger6M))</f>
        <v>1.7403720089403427E-2</v>
      </c>
      <c r="BE2148" s="246" t="e">
        <f>IFERROR(_xll.qlIndexFixing($BF$1,BA2148,,_xll.ohTrigger(Trigger,Trigger6M)),#N/A)</f>
        <v>#N/A</v>
      </c>
    </row>
    <row r="2149" spans="52:57" ht="11.25" customHeight="1" x14ac:dyDescent="0.25">
      <c r="AZ2149" s="102" t="s">
        <v>83</v>
      </c>
      <c r="BA2149" s="101">
        <f>_xll.qlInterestRateIndexFixingDate(Currency&amp;"ibor"&amp;Tenor,BB2149,Trigger)</f>
        <v>54431</v>
      </c>
      <c r="BB2149" s="101">
        <f>_xll.qlCalendarAdvance(Calendar,BB2148,AZ2149,"f",,Trigger)</f>
        <v>54435</v>
      </c>
      <c r="BC2149" s="101">
        <f>_xll.qlInterestRateIndexMaturity(Currency&amp;"ibor"&amp;Tenor,BB2149,Trigger)</f>
        <v>54616</v>
      </c>
      <c r="BD2149" s="246">
        <f>_xll.qlIndexFixing($AD$5,BA2149,TRUE,_xll.ohTrigger(Trigger,Trigger6M))</f>
        <v>1.7404323197234062E-2</v>
      </c>
      <c r="BE2149" s="246" t="e">
        <f>IFERROR(_xll.qlIndexFixing($BF$1,BA2149,,_xll.ohTrigger(Trigger,Trigger6M)),#N/A)</f>
        <v>#N/A</v>
      </c>
    </row>
    <row r="2150" spans="52:57" ht="11.25" customHeight="1" x14ac:dyDescent="0.25">
      <c r="AZ2150" s="102" t="s">
        <v>83</v>
      </c>
      <c r="BA2150" s="101">
        <f>_xll.qlInterestRateIndexFixingDate(Currency&amp;"ibor"&amp;Tenor,BB2150,Trigger)</f>
        <v>54438</v>
      </c>
      <c r="BB2150" s="101">
        <f>_xll.qlCalendarAdvance(Calendar,BB2149,AZ2150,"f",,Trigger)</f>
        <v>54442</v>
      </c>
      <c r="BC2150" s="101">
        <f>_xll.qlInterestRateIndexMaturity(Currency&amp;"ibor"&amp;Tenor,BB2150,Trigger)</f>
        <v>54623</v>
      </c>
      <c r="BD2150" s="246">
        <f>_xll.qlIndexFixing($AD$5,BA2150,TRUE,_xll.ohTrigger(Trigger,Trigger6M))</f>
        <v>1.7404926305246655E-2</v>
      </c>
      <c r="BE2150" s="246" t="e">
        <f>IFERROR(_xll.qlIndexFixing($BF$1,BA2150,,_xll.ohTrigger(Trigger,Trigger6M)),#N/A)</f>
        <v>#N/A</v>
      </c>
    </row>
    <row r="2151" spans="52:57" ht="11.25" customHeight="1" x14ac:dyDescent="0.25">
      <c r="AZ2151" s="102" t="s">
        <v>83</v>
      </c>
      <c r="BA2151" s="101">
        <f>_xll.qlInterestRateIndexFixingDate(Currency&amp;"ibor"&amp;Tenor,BB2151,Trigger)</f>
        <v>54445</v>
      </c>
      <c r="BB2151" s="101">
        <f>_xll.qlCalendarAdvance(Calendar,BB2150,AZ2151,"f",,Trigger)</f>
        <v>54449</v>
      </c>
      <c r="BC2151" s="101">
        <f>_xll.qlInterestRateIndexMaturity(Currency&amp;"ibor"&amp;Tenor,BB2151,Trigger)</f>
        <v>54630</v>
      </c>
      <c r="BD2151" s="246">
        <f>_xll.qlIndexFixing($AD$5,BA2151,TRUE,_xll.ohTrigger(Trigger,Trigger6M))</f>
        <v>1.7405529413439876E-2</v>
      </c>
      <c r="BE2151" s="246" t="e">
        <f>IFERROR(_xll.qlIndexFixing($BF$1,BA2151,,_xll.ohTrigger(Trigger,Trigger6M)),#N/A)</f>
        <v>#N/A</v>
      </c>
    </row>
    <row r="2152" spans="52:57" ht="11.25" customHeight="1" x14ac:dyDescent="0.25">
      <c r="AZ2152" s="102" t="s">
        <v>83</v>
      </c>
      <c r="BA2152" s="101">
        <f>_xll.qlInterestRateIndexFixingDate(Currency&amp;"ibor"&amp;Tenor,BB2152,Trigger)</f>
        <v>54452</v>
      </c>
      <c r="BB2152" s="101">
        <f>_xll.qlCalendarAdvance(Calendar,BB2151,AZ2152,"f",,Trigger)</f>
        <v>54456</v>
      </c>
      <c r="BC2152" s="101">
        <f>_xll.qlInterestRateIndexMaturity(Currency&amp;"ibor"&amp;Tenor,BB2152,Trigger)</f>
        <v>54637</v>
      </c>
      <c r="BD2152" s="246">
        <f>_xll.qlIndexFixing($AD$5,BA2152,TRUE,_xll.ohTrigger(Trigger,Trigger6M))</f>
        <v>1.7397510099919015E-2</v>
      </c>
      <c r="BE2152" s="246" t="e">
        <f>IFERROR(_xll.qlIndexFixing($BF$1,BA2152,,_xll.ohTrigger(Trigger,Trigger6M)),#N/A)</f>
        <v>#N/A</v>
      </c>
    </row>
    <row r="2153" spans="52:57" ht="11.25" customHeight="1" x14ac:dyDescent="0.25">
      <c r="AZ2153" s="102" t="s">
        <v>83</v>
      </c>
      <c r="BA2153" s="101">
        <f>_xll.qlInterestRateIndexFixingDate(Currency&amp;"ibor"&amp;Tenor,BB2153,Trigger)</f>
        <v>54459</v>
      </c>
      <c r="BB2153" s="101">
        <f>_xll.qlCalendarAdvance(Calendar,BB2152,AZ2153,"f",,Trigger)</f>
        <v>54463</v>
      </c>
      <c r="BC2153" s="101">
        <f>_xll.qlInterestRateIndexMaturity(Currency&amp;"ibor"&amp;Tenor,BB2153,Trigger)</f>
        <v>54644</v>
      </c>
      <c r="BD2153" s="246">
        <f>_xll.qlIndexFixing($AD$5,BA2153,TRUE,_xll.ohTrigger(Trigger,Trigger6M))</f>
        <v>1.7389481107012907E-2</v>
      </c>
      <c r="BE2153" s="246" t="e">
        <f>IFERROR(_xll.qlIndexFixing($BF$1,BA2153,,_xll.ohTrigger(Trigger,Trigger6M)),#N/A)</f>
        <v>#N/A</v>
      </c>
    </row>
    <row r="2154" spans="52:57" ht="11.25" customHeight="1" x14ac:dyDescent="0.25">
      <c r="AZ2154" s="102" t="s">
        <v>83</v>
      </c>
      <c r="BA2154" s="101">
        <f>_xll.qlInterestRateIndexFixingDate(Currency&amp;"ibor"&amp;Tenor,BB2154,Trigger)</f>
        <v>54466</v>
      </c>
      <c r="BB2154" s="101">
        <f>_xll.qlCalendarAdvance(Calendar,BB2153,AZ2154,"f",,Trigger)</f>
        <v>54470</v>
      </c>
      <c r="BC2154" s="101">
        <f>_xll.qlInterestRateIndexMaturity(Currency&amp;"ibor"&amp;Tenor,BB2154,Trigger)</f>
        <v>54651</v>
      </c>
      <c r="BD2154" s="246">
        <f>_xll.qlIndexFixing($AD$5,BA2154,TRUE,_xll.ohTrigger(Trigger,Trigger6M))</f>
        <v>1.7381442434839908E-2</v>
      </c>
      <c r="BE2154" s="246" t="e">
        <f>IFERROR(_xll.qlIndexFixing($BF$1,BA2154,,_xll.ohTrigger(Trigger,Trigger6M)),#N/A)</f>
        <v>#N/A</v>
      </c>
    </row>
    <row r="2155" spans="52:57" ht="11.25" customHeight="1" x14ac:dyDescent="0.25">
      <c r="AZ2155" s="102" t="s">
        <v>83</v>
      </c>
      <c r="BA2155" s="101">
        <f>_xll.qlInterestRateIndexFixingDate(Currency&amp;"ibor"&amp;Tenor,BB2155,Trigger)</f>
        <v>54473</v>
      </c>
      <c r="BB2155" s="101">
        <f>_xll.qlCalendarAdvance(Calendar,BB2154,AZ2155,"f",,Trigger)</f>
        <v>54477</v>
      </c>
      <c r="BC2155" s="101">
        <f>_xll.qlInterestRateIndexMaturity(Currency&amp;"ibor"&amp;Tenor,BB2155,Trigger)</f>
        <v>54658</v>
      </c>
      <c r="BD2155" s="246">
        <f>_xll.qlIndexFixing($AD$5,BA2155,TRUE,_xll.ohTrigger(Trigger,Trigger6M))</f>
        <v>1.7373394083515285E-2</v>
      </c>
      <c r="BE2155" s="246" t="e">
        <f>IFERROR(_xll.qlIndexFixing($BF$1,BA2155,,_xll.ohTrigger(Trigger,Trigger6M)),#N/A)</f>
        <v>#N/A</v>
      </c>
    </row>
    <row r="2156" spans="52:57" ht="11.25" customHeight="1" x14ac:dyDescent="0.25">
      <c r="AZ2156" s="102" t="s">
        <v>83</v>
      </c>
      <c r="BA2156" s="101">
        <f>_xll.qlInterestRateIndexFixingDate(Currency&amp;"ibor"&amp;Tenor,BB2156,Trigger)</f>
        <v>54480</v>
      </c>
      <c r="BB2156" s="101">
        <f>_xll.qlCalendarAdvance(Calendar,BB2155,AZ2156,"f",,Trigger)</f>
        <v>54484</v>
      </c>
      <c r="BC2156" s="101">
        <f>_xll.qlInterestRateIndexMaturity(Currency&amp;"ibor"&amp;Tenor,BB2156,Trigger)</f>
        <v>54668</v>
      </c>
      <c r="BD2156" s="246">
        <f>_xll.qlIndexFixing($AD$5,BA2156,TRUE,_xll.ohTrigger(Trigger,Trigger6M))</f>
        <v>1.7363767958506592E-2</v>
      </c>
      <c r="BE2156" s="246" t="e">
        <f>IFERROR(_xll.qlIndexFixing($BF$1,BA2156,,_xll.ohTrigger(Trigger,Trigger6M)),#N/A)</f>
        <v>#N/A</v>
      </c>
    </row>
    <row r="2157" spans="52:57" ht="11.25" customHeight="1" x14ac:dyDescent="0.25">
      <c r="AZ2157" s="102" t="s">
        <v>83</v>
      </c>
      <c r="BA2157" s="101">
        <f>_xll.qlInterestRateIndexFixingDate(Currency&amp;"ibor"&amp;Tenor,BB2157,Trigger)</f>
        <v>54487</v>
      </c>
      <c r="BB2157" s="101">
        <f>_xll.qlCalendarAdvance(Calendar,BB2156,AZ2157,"f",,Trigger)</f>
        <v>54491</v>
      </c>
      <c r="BC2157" s="101">
        <f>_xll.qlInterestRateIndexMaturity(Currency&amp;"ibor"&amp;Tenor,BB2157,Trigger)</f>
        <v>54675</v>
      </c>
      <c r="BD2157" s="246">
        <f>_xll.qlIndexFixing($AD$5,BA2157,TRUE,_xll.ohTrigger(Trigger,Trigger6M))</f>
        <v>1.7355836395511508E-2</v>
      </c>
      <c r="BE2157" s="246" t="e">
        <f>IFERROR(_xll.qlIndexFixing($BF$1,BA2157,,_xll.ohTrigger(Trigger,Trigger6M)),#N/A)</f>
        <v>#N/A</v>
      </c>
    </row>
    <row r="2158" spans="52:57" ht="11.25" customHeight="1" x14ac:dyDescent="0.25">
      <c r="AZ2158" s="102" t="s">
        <v>83</v>
      </c>
      <c r="BA2158" s="101">
        <f>_xll.qlInterestRateIndexFixingDate(Currency&amp;"ibor"&amp;Tenor,BB2158,Trigger)</f>
        <v>54494</v>
      </c>
      <c r="BB2158" s="101">
        <f>_xll.qlCalendarAdvance(Calendar,BB2157,AZ2158,"f",,Trigger)</f>
        <v>54498</v>
      </c>
      <c r="BC2158" s="101">
        <f>_xll.qlInterestRateIndexMaturity(Currency&amp;"ibor"&amp;Tenor,BB2158,Trigger)</f>
        <v>54682</v>
      </c>
      <c r="BD2158" s="246">
        <f>_xll.qlIndexFixing($AD$5,BA2158,TRUE,_xll.ohTrigger(Trigger,Trigger6M))</f>
        <v>1.7347895310117902E-2</v>
      </c>
      <c r="BE2158" s="246" t="e">
        <f>IFERROR(_xll.qlIndexFixing($BF$1,BA2158,,_xll.ohTrigger(Trigger,Trigger6M)),#N/A)</f>
        <v>#N/A</v>
      </c>
    </row>
    <row r="2159" spans="52:57" ht="11.25" customHeight="1" x14ac:dyDescent="0.25">
      <c r="AZ2159" s="102" t="s">
        <v>83</v>
      </c>
      <c r="BA2159" s="101">
        <f>_xll.qlInterestRateIndexFixingDate(Currency&amp;"ibor"&amp;Tenor,BB2159,Trigger)</f>
        <v>54501</v>
      </c>
      <c r="BB2159" s="101">
        <f>_xll.qlCalendarAdvance(Calendar,BB2158,AZ2159,"f",,Trigger)</f>
        <v>54505</v>
      </c>
      <c r="BC2159" s="101">
        <f>_xll.qlInterestRateIndexMaturity(Currency&amp;"ibor"&amp;Tenor,BB2159,Trigger)</f>
        <v>54689</v>
      </c>
      <c r="BD2159" s="246">
        <f>_xll.qlIndexFixing($AD$5,BA2159,TRUE,_xll.ohTrigger(Trigger,Trigger6M))</f>
        <v>1.7339944702440029E-2</v>
      </c>
      <c r="BE2159" s="246" t="e">
        <f>IFERROR(_xll.qlIndexFixing($BF$1,BA2159,,_xll.ohTrigger(Trigger,Trigger6M)),#N/A)</f>
        <v>#N/A</v>
      </c>
    </row>
    <row r="2160" spans="52:57" ht="11.25" customHeight="1" x14ac:dyDescent="0.25">
      <c r="AZ2160" s="102" t="s">
        <v>83</v>
      </c>
      <c r="BA2160" s="101">
        <f>_xll.qlInterestRateIndexFixingDate(Currency&amp;"ibor"&amp;Tenor,BB2160,Trigger)</f>
        <v>54508</v>
      </c>
      <c r="BB2160" s="101">
        <f>_xll.qlCalendarAdvance(Calendar,BB2159,AZ2160,"f",,Trigger)</f>
        <v>54512</v>
      </c>
      <c r="BC2160" s="101">
        <f>_xll.qlInterestRateIndexMaturity(Currency&amp;"ibor"&amp;Tenor,BB2160,Trigger)</f>
        <v>54696</v>
      </c>
      <c r="BD2160" s="246">
        <f>_xll.qlIndexFixing($AD$5,BA2160,TRUE,_xll.ohTrigger(Trigger,Trigger6M))</f>
        <v>1.7331984572594755E-2</v>
      </c>
      <c r="BE2160" s="246" t="e">
        <f>IFERROR(_xll.qlIndexFixing($BF$1,BA2160,,_xll.ohTrigger(Trigger,Trigger6M)),#N/A)</f>
        <v>#N/A</v>
      </c>
    </row>
    <row r="2161" spans="52:57" ht="11.25" customHeight="1" x14ac:dyDescent="0.25">
      <c r="AZ2161" s="102" t="s">
        <v>83</v>
      </c>
      <c r="BA2161" s="101">
        <f>_xll.qlInterestRateIndexFixingDate(Currency&amp;"ibor"&amp;Tenor,BB2161,Trigger)</f>
        <v>54515</v>
      </c>
      <c r="BB2161" s="101">
        <f>_xll.qlCalendarAdvance(Calendar,BB2160,AZ2161,"f",,Trigger)</f>
        <v>54519</v>
      </c>
      <c r="BC2161" s="101">
        <f>_xll.qlInterestRateIndexMaturity(Currency&amp;"ibor"&amp;Tenor,BB2161,Trigger)</f>
        <v>54702</v>
      </c>
      <c r="BD2161" s="246">
        <f>_xll.qlIndexFixing($AD$5,BA2161,TRUE,_xll.ohTrigger(Trigger,Trigger6M))</f>
        <v>1.7324302197224643E-2</v>
      </c>
      <c r="BE2161" s="246" t="e">
        <f>IFERROR(_xll.qlIndexFixing($BF$1,BA2161,,_xll.ohTrigger(Trigger,Trigger6M)),#N/A)</f>
        <v>#N/A</v>
      </c>
    </row>
    <row r="2162" spans="52:57" ht="11.25" customHeight="1" x14ac:dyDescent="0.25">
      <c r="AZ2162" s="102" t="s">
        <v>83</v>
      </c>
      <c r="BA2162" s="101">
        <f>_xll.qlInterestRateIndexFixingDate(Currency&amp;"ibor"&amp;Tenor,BB2162,Trigger)</f>
        <v>54522</v>
      </c>
      <c r="BB2162" s="101">
        <f>_xll.qlCalendarAdvance(Calendar,BB2161,AZ2162,"f",,Trigger)</f>
        <v>54526</v>
      </c>
      <c r="BC2162" s="101">
        <f>_xll.qlInterestRateIndexMaturity(Currency&amp;"ibor"&amp;Tenor,BB2162,Trigger)</f>
        <v>54709</v>
      </c>
      <c r="BD2162" s="246">
        <f>_xll.qlIndexFixing($AD$5,BA2162,TRUE,_xll.ohTrigger(Trigger,Trigger6M))</f>
        <v>1.7316277879296266E-2</v>
      </c>
      <c r="BE2162" s="246" t="e">
        <f>IFERROR(_xll.qlIndexFixing($BF$1,BA2162,,_xll.ohTrigger(Trigger,Trigger6M)),#N/A)</f>
        <v>#N/A</v>
      </c>
    </row>
    <row r="2163" spans="52:57" ht="11.25" customHeight="1" x14ac:dyDescent="0.25">
      <c r="AZ2163" s="102" t="s">
        <v>83</v>
      </c>
      <c r="BA2163" s="101">
        <f>_xll.qlInterestRateIndexFixingDate(Currency&amp;"ibor"&amp;Tenor,BB2163,Trigger)</f>
        <v>54527</v>
      </c>
      <c r="BB2163" s="101">
        <f>_xll.qlCalendarAdvance(Calendar,BB2162,AZ2163,"f",,Trigger)</f>
        <v>54533</v>
      </c>
      <c r="BC2163" s="101">
        <f>_xll.qlInterestRateIndexMaturity(Currency&amp;"ibor"&amp;Tenor,BB2163,Trigger)</f>
        <v>54716</v>
      </c>
      <c r="BD2163" s="246">
        <f>_xll.qlIndexFixing($AD$5,BA2163,TRUE,_xll.ohTrigger(Trigger,Trigger6M))</f>
        <v>1.7308243987985805E-2</v>
      </c>
      <c r="BE2163" s="246" t="e">
        <f>IFERROR(_xll.qlIndexFixing($BF$1,BA2163,,_xll.ohTrigger(Trigger,Trigger6M)),#N/A)</f>
        <v>#N/A</v>
      </c>
    </row>
    <row r="2164" spans="52:57" ht="11.25" customHeight="1" x14ac:dyDescent="0.25">
      <c r="AZ2164" s="102" t="s">
        <v>83</v>
      </c>
      <c r="BA2164" s="101">
        <f>_xll.qlInterestRateIndexFixingDate(Currency&amp;"ibor"&amp;Tenor,BB2164,Trigger)</f>
        <v>54536</v>
      </c>
      <c r="BB2164" s="101">
        <f>_xll.qlCalendarAdvance(Calendar,BB2163,AZ2164,"f",,Trigger)</f>
        <v>54540</v>
      </c>
      <c r="BC2164" s="101">
        <f>_xll.qlInterestRateIndexMaturity(Currency&amp;"ibor"&amp;Tenor,BB2164,Trigger)</f>
        <v>54723</v>
      </c>
      <c r="BD2164" s="246">
        <f>_xll.qlIndexFixing($AD$5,BA2164,TRUE,_xll.ohTrigger(Trigger,Trigger6M))</f>
        <v>1.7300200523409883E-2</v>
      </c>
      <c r="BE2164" s="246" t="e">
        <f>IFERROR(_xll.qlIndexFixing($BF$1,BA2164,,_xll.ohTrigger(Trigger,Trigger6M)),#N/A)</f>
        <v>#N/A</v>
      </c>
    </row>
    <row r="2165" spans="52:57" ht="11.25" customHeight="1" x14ac:dyDescent="0.25">
      <c r="AZ2165" s="102" t="s">
        <v>83</v>
      </c>
      <c r="BA2165" s="101">
        <f>_xll.qlInterestRateIndexFixingDate(Currency&amp;"ibor"&amp;Tenor,BB2165,Trigger)</f>
        <v>54543</v>
      </c>
      <c r="BB2165" s="101">
        <f>_xll.qlCalendarAdvance(Calendar,BB2164,AZ2165,"f",,Trigger)</f>
        <v>54547</v>
      </c>
      <c r="BC2165" s="101">
        <f>_xll.qlInterestRateIndexMaturity(Currency&amp;"ibor"&amp;Tenor,BB2165,Trigger)</f>
        <v>54731</v>
      </c>
      <c r="BD2165" s="246">
        <f>_xll.qlIndexFixing($AD$5,BA2165,TRUE,_xll.ohTrigger(Trigger,Trigger6M))</f>
        <v>1.7292041094893247E-2</v>
      </c>
      <c r="BE2165" s="246" t="e">
        <f>IFERROR(_xll.qlIndexFixing($BF$1,BA2165,,_xll.ohTrigger(Trigger,Trigger6M)),#N/A)</f>
        <v>#N/A</v>
      </c>
    </row>
    <row r="2166" spans="52:57" ht="11.25" customHeight="1" x14ac:dyDescent="0.25">
      <c r="AZ2166" s="102" t="s">
        <v>83</v>
      </c>
      <c r="BA2166" s="101">
        <f>_xll.qlInterestRateIndexFixingDate(Currency&amp;"ibor"&amp;Tenor,BB2166,Trigger)</f>
        <v>54550</v>
      </c>
      <c r="BB2166" s="101">
        <f>_xll.qlCalendarAdvance(Calendar,BB2165,AZ2166,"f",,Trigger)</f>
        <v>54554</v>
      </c>
      <c r="BC2166" s="101">
        <f>_xll.qlInterestRateIndexMaturity(Currency&amp;"ibor"&amp;Tenor,BB2166,Trigger)</f>
        <v>54738</v>
      </c>
      <c r="BD2166" s="246">
        <f>_xll.qlIndexFixing($AD$5,BA2166,TRUE,_xll.ohTrigger(Trigger,Trigger6M))</f>
        <v>1.7284023834468573E-2</v>
      </c>
      <c r="BE2166" s="246" t="e">
        <f>IFERROR(_xll.qlIndexFixing($BF$1,BA2166,,_xll.ohTrigger(Trigger,Trigger6M)),#N/A)</f>
        <v>#N/A</v>
      </c>
    </row>
    <row r="2167" spans="52:57" ht="11.25" customHeight="1" x14ac:dyDescent="0.25">
      <c r="AZ2167" s="102" t="s">
        <v>83</v>
      </c>
      <c r="BA2167" s="101">
        <f>_xll.qlInterestRateIndexFixingDate(Currency&amp;"ibor"&amp;Tenor,BB2167,Trigger)</f>
        <v>54557</v>
      </c>
      <c r="BB2167" s="101">
        <f>_xll.qlCalendarAdvance(Calendar,BB2166,AZ2167,"f",,Trigger)</f>
        <v>54561</v>
      </c>
      <c r="BC2167" s="101">
        <f>_xll.qlInterestRateIndexMaturity(Currency&amp;"ibor"&amp;Tenor,BB2167,Trigger)</f>
        <v>54745</v>
      </c>
      <c r="BD2167" s="246">
        <f>_xll.qlIndexFixing($AD$5,BA2167,TRUE,_xll.ohTrigger(Trigger,Trigger6M))</f>
        <v>1.7275997052686721E-2</v>
      </c>
      <c r="BE2167" s="246" t="e">
        <f>IFERROR(_xll.qlIndexFixing($BF$1,BA2167,,_xll.ohTrigger(Trigger,Trigger6M)),#N/A)</f>
        <v>#N/A</v>
      </c>
    </row>
    <row r="2168" spans="52:57" ht="11.25" customHeight="1" x14ac:dyDescent="0.25">
      <c r="AZ2168" s="102" t="s">
        <v>83</v>
      </c>
      <c r="BA2168" s="101">
        <f>_xll.qlInterestRateIndexFixingDate(Currency&amp;"ibor"&amp;Tenor,BB2168,Trigger)</f>
        <v>54564</v>
      </c>
      <c r="BB2168" s="101">
        <f>_xll.qlCalendarAdvance(Calendar,BB2167,AZ2168,"f",,Trigger)</f>
        <v>54568</v>
      </c>
      <c r="BC2168" s="101">
        <f>_xll.qlInterestRateIndexMaturity(Currency&amp;"ibor"&amp;Tenor,BB2168,Trigger)</f>
        <v>54752</v>
      </c>
      <c r="BD2168" s="246">
        <f>_xll.qlIndexFixing($AD$5,BA2168,TRUE,_xll.ohTrigger(Trigger,Trigger6M))</f>
        <v>1.7267960749664548E-2</v>
      </c>
      <c r="BE2168" s="246" t="e">
        <f>IFERROR(_xll.qlIndexFixing($BF$1,BA2168,,_xll.ohTrigger(Trigger,Trigger6M)),#N/A)</f>
        <v>#N/A</v>
      </c>
    </row>
    <row r="2169" spans="52:57" ht="11.25" customHeight="1" x14ac:dyDescent="0.25">
      <c r="AZ2169" s="102" t="s">
        <v>83</v>
      </c>
      <c r="BA2169" s="101">
        <f>_xll.qlInterestRateIndexFixingDate(Currency&amp;"ibor"&amp;Tenor,BB2169,Trigger)</f>
        <v>54571</v>
      </c>
      <c r="BB2169" s="101">
        <f>_xll.qlCalendarAdvance(Calendar,BB2168,AZ2169,"f",,Trigger)</f>
        <v>54575</v>
      </c>
      <c r="BC2169" s="101">
        <f>_xll.qlInterestRateIndexMaturity(Currency&amp;"ibor"&amp;Tenor,BB2169,Trigger)</f>
        <v>54758</v>
      </c>
      <c r="BD2169" s="246">
        <f>_xll.qlIndexFixing($AD$5,BA2169,TRUE,_xll.ohTrigger(Trigger,Trigger6M))</f>
        <v>1.7259839605630812E-2</v>
      </c>
      <c r="BE2169" s="246" t="e">
        <f>IFERROR(_xll.qlIndexFixing($BF$1,BA2169,,_xll.ohTrigger(Trigger,Trigger6M)),#N/A)</f>
        <v>#N/A</v>
      </c>
    </row>
    <row r="2170" spans="52:57" ht="11.25" customHeight="1" x14ac:dyDescent="0.25">
      <c r="AZ2170" s="102" t="s">
        <v>83</v>
      </c>
      <c r="BA2170" s="101">
        <f>_xll.qlInterestRateIndexFixingDate(Currency&amp;"ibor"&amp;Tenor,BB2170,Trigger)</f>
        <v>54578</v>
      </c>
      <c r="BB2170" s="101">
        <f>_xll.qlCalendarAdvance(Calendar,BB2169,AZ2170,"f",,Trigger)</f>
        <v>54582</v>
      </c>
      <c r="BC2170" s="101">
        <f>_xll.qlInterestRateIndexMaturity(Currency&amp;"ibor"&amp;Tenor,BB2170,Trigger)</f>
        <v>54765</v>
      </c>
      <c r="BD2170" s="246">
        <f>_xll.qlIndexFixing($AD$5,BA2170,TRUE,_xll.ohTrigger(Trigger,Trigger6M))</f>
        <v>1.7251738703915255E-2</v>
      </c>
      <c r="BE2170" s="246" t="e">
        <f>IFERROR(_xll.qlIndexFixing($BF$1,BA2170,,_xll.ohTrigger(Trigger,Trigger6M)),#N/A)</f>
        <v>#N/A</v>
      </c>
    </row>
    <row r="2171" spans="52:57" ht="11.25" customHeight="1" x14ac:dyDescent="0.25">
      <c r="AZ2171" s="102" t="s">
        <v>83</v>
      </c>
      <c r="BA2171" s="101">
        <f>_xll.qlInterestRateIndexFixingDate(Currency&amp;"ibor"&amp;Tenor,BB2171,Trigger)</f>
        <v>54585</v>
      </c>
      <c r="BB2171" s="101">
        <f>_xll.qlCalendarAdvance(Calendar,BB2170,AZ2171,"f",,Trigger)</f>
        <v>54589</v>
      </c>
      <c r="BC2171" s="101">
        <f>_xll.qlInterestRateIndexMaturity(Currency&amp;"ibor"&amp;Tenor,BB2171,Trigger)</f>
        <v>54772</v>
      </c>
      <c r="BD2171" s="246">
        <f>_xll.qlIndexFixing($AD$5,BA2171,TRUE,_xll.ohTrigger(Trigger,Trigger6M))</f>
        <v>1.7243628229752821E-2</v>
      </c>
      <c r="BE2171" s="246" t="e">
        <f>IFERROR(_xll.qlIndexFixing($BF$1,BA2171,,_xll.ohTrigger(Trigger,Trigger6M)),#N/A)</f>
        <v>#N/A</v>
      </c>
    </row>
    <row r="2172" spans="52:57" ht="11.25" customHeight="1" x14ac:dyDescent="0.25">
      <c r="AZ2172" s="102" t="s">
        <v>83</v>
      </c>
      <c r="BA2172" s="101">
        <f>_xll.qlInterestRateIndexFixingDate(Currency&amp;"ibor"&amp;Tenor,BB2172,Trigger)</f>
        <v>54592</v>
      </c>
      <c r="BB2172" s="101">
        <f>_xll.qlCalendarAdvance(Calendar,BB2171,AZ2172,"f",,Trigger)</f>
        <v>54596</v>
      </c>
      <c r="BC2172" s="101">
        <f>_xll.qlInterestRateIndexMaturity(Currency&amp;"ibor"&amp;Tenor,BB2172,Trigger)</f>
        <v>54779</v>
      </c>
      <c r="BD2172" s="246">
        <f>_xll.qlIndexFixing($AD$5,BA2172,TRUE,_xll.ohTrigger(Trigger,Trigger6M))</f>
        <v>1.7235508183262756E-2</v>
      </c>
      <c r="BE2172" s="246" t="e">
        <f>IFERROR(_xll.qlIndexFixing($BF$1,BA2172,,_xll.ohTrigger(Trigger,Trigger6M)),#N/A)</f>
        <v>#N/A</v>
      </c>
    </row>
    <row r="2173" spans="52:57" ht="11.25" customHeight="1" x14ac:dyDescent="0.25">
      <c r="AZ2173" s="102" t="s">
        <v>83</v>
      </c>
      <c r="BA2173" s="101">
        <f>_xll.qlInterestRateIndexFixingDate(Currency&amp;"ibor"&amp;Tenor,BB2173,Trigger)</f>
        <v>54599</v>
      </c>
      <c r="BB2173" s="101">
        <f>_xll.qlCalendarAdvance(Calendar,BB2172,AZ2173,"f",,Trigger)</f>
        <v>54603</v>
      </c>
      <c r="BC2173" s="101">
        <f>_xll.qlInterestRateIndexMaturity(Currency&amp;"ibor"&amp;Tenor,BB2173,Trigger)</f>
        <v>54786</v>
      </c>
      <c r="BD2173" s="246">
        <f>_xll.qlIndexFixing($AD$5,BA2173,TRUE,_xll.ohTrigger(Trigger,Trigger6M))</f>
        <v>1.7227378564561691E-2</v>
      </c>
      <c r="BE2173" s="246" t="e">
        <f>IFERROR(_xll.qlIndexFixing($BF$1,BA2173,,_xll.ohTrigger(Trigger,Trigger6M)),#N/A)</f>
        <v>#N/A</v>
      </c>
    </row>
    <row r="2174" spans="52:57" ht="11.25" customHeight="1" x14ac:dyDescent="0.25">
      <c r="AZ2174" s="102" t="s">
        <v>83</v>
      </c>
      <c r="BA2174" s="101">
        <f>_xll.qlInterestRateIndexFixingDate(Currency&amp;"ibor"&amp;Tenor,BB2174,Trigger)</f>
        <v>54606</v>
      </c>
      <c r="BB2174" s="101">
        <f>_xll.qlCalendarAdvance(Calendar,BB2173,AZ2174,"f",,Trigger)</f>
        <v>54610</v>
      </c>
      <c r="BC2174" s="101">
        <f>_xll.qlInterestRateIndexMaturity(Currency&amp;"ibor"&amp;Tenor,BB2174,Trigger)</f>
        <v>54794</v>
      </c>
      <c r="BD2174" s="246">
        <f>_xll.qlIndexFixing($AD$5,BA2174,TRUE,_xll.ohTrigger(Trigger,Trigger6M))</f>
        <v>1.7219542992017011E-2</v>
      </c>
      <c r="BE2174" s="246" t="e">
        <f>IFERROR(_xll.qlIndexFixing($BF$1,BA2174,,_xll.ohTrigger(Trigger,Trigger6M)),#N/A)</f>
        <v>#N/A</v>
      </c>
    </row>
    <row r="2175" spans="52:57" ht="11.25" customHeight="1" x14ac:dyDescent="0.25">
      <c r="AZ2175" s="102" t="s">
        <v>83</v>
      </c>
      <c r="BA2175" s="101">
        <f>_xll.qlInterestRateIndexFixingDate(Currency&amp;"ibor"&amp;Tenor,BB2175,Trigger)</f>
        <v>54613</v>
      </c>
      <c r="BB2175" s="101">
        <f>_xll.qlCalendarAdvance(Calendar,BB2174,AZ2175,"f",,Trigger)</f>
        <v>54617</v>
      </c>
      <c r="BC2175" s="101">
        <f>_xll.qlInterestRateIndexMaturity(Currency&amp;"ibor"&amp;Tenor,BB2175,Trigger)</f>
        <v>54801</v>
      </c>
      <c r="BD2175" s="246">
        <f>_xll.qlIndexFixing($AD$5,BA2175,TRUE,_xll.ohTrigger(Trigger,Trigger6M))</f>
        <v>1.7211440043582608E-2</v>
      </c>
      <c r="BE2175" s="246" t="e">
        <f>IFERROR(_xll.qlIndexFixing($BF$1,BA2175,,_xll.ohTrigger(Trigger,Trigger6M)),#N/A)</f>
        <v>#N/A</v>
      </c>
    </row>
    <row r="2176" spans="52:57" ht="11.25" customHeight="1" x14ac:dyDescent="0.25">
      <c r="AZ2176" s="102" t="s">
        <v>83</v>
      </c>
      <c r="BA2176" s="101">
        <f>_xll.qlInterestRateIndexFixingDate(Currency&amp;"ibor"&amp;Tenor,BB2176,Trigger)</f>
        <v>54620</v>
      </c>
      <c r="BB2176" s="101">
        <f>_xll.qlCalendarAdvance(Calendar,BB2175,AZ2176,"f",,Trigger)</f>
        <v>54624</v>
      </c>
      <c r="BC2176" s="101">
        <f>_xll.qlInterestRateIndexMaturity(Currency&amp;"ibor"&amp;Tenor,BB2176,Trigger)</f>
        <v>54808</v>
      </c>
      <c r="BD2176" s="246">
        <f>_xll.qlIndexFixing($AD$5,BA2176,TRUE,_xll.ohTrigger(Trigger,Trigger6M))</f>
        <v>1.720332757484366E-2</v>
      </c>
      <c r="BE2176" s="246" t="e">
        <f>IFERROR(_xll.qlIndexFixing($BF$1,BA2176,,_xll.ohTrigger(Trigger,Trigger6M)),#N/A)</f>
        <v>#N/A</v>
      </c>
    </row>
    <row r="2177" spans="52:57" ht="11.25" customHeight="1" x14ac:dyDescent="0.25">
      <c r="AZ2177" s="102" t="s">
        <v>83</v>
      </c>
      <c r="BA2177" s="101">
        <f>_xll.qlInterestRateIndexFixingDate(Currency&amp;"ibor"&amp;Tenor,BB2177,Trigger)</f>
        <v>54627</v>
      </c>
      <c r="BB2177" s="101">
        <f>_xll.qlCalendarAdvance(Calendar,BB2176,AZ2177,"f",,Trigger)</f>
        <v>54631</v>
      </c>
      <c r="BC2177" s="101">
        <f>_xll.qlInterestRateIndexMaturity(Currency&amp;"ibor"&amp;Tenor,BB2177,Trigger)</f>
        <v>54815</v>
      </c>
      <c r="BD2177" s="246">
        <f>_xll.qlIndexFixing($AD$5,BA2177,TRUE,_xll.ohTrigger(Trigger,Trigger6M))</f>
        <v>1.719641673999623E-2</v>
      </c>
      <c r="BE2177" s="246" t="e">
        <f>IFERROR(_xll.qlIndexFixing($BF$1,BA2177,,_xll.ohTrigger(Trigger,Trigger6M)),#N/A)</f>
        <v>#N/A</v>
      </c>
    </row>
    <row r="2178" spans="52:57" ht="11.25" customHeight="1" x14ac:dyDescent="0.25">
      <c r="AZ2178" s="102" t="s">
        <v>83</v>
      </c>
      <c r="BA2178" s="101">
        <f>_xll.qlInterestRateIndexFixingDate(Currency&amp;"ibor"&amp;Tenor,BB2178,Trigger)</f>
        <v>54634</v>
      </c>
      <c r="BB2178" s="101">
        <f>_xll.qlCalendarAdvance(Calendar,BB2177,AZ2178,"f",,Trigger)</f>
        <v>54638</v>
      </c>
      <c r="BC2178" s="101">
        <f>_xll.qlInterestRateIndexMaturity(Currency&amp;"ibor"&amp;Tenor,BB2178,Trigger)</f>
        <v>54822</v>
      </c>
      <c r="BD2178" s="246">
        <f>_xll.qlIndexFixing($AD$5,BA2178,TRUE,_xll.ohTrigger(Trigger,Trigger6M))</f>
        <v>1.7196768749602478E-2</v>
      </c>
      <c r="BE2178" s="246" t="e">
        <f>IFERROR(_xll.qlIndexFixing($BF$1,BA2178,,_xll.ohTrigger(Trigger,Trigger6M)),#N/A)</f>
        <v>#N/A</v>
      </c>
    </row>
    <row r="2179" spans="52:57" ht="11.25" customHeight="1" x14ac:dyDescent="0.25">
      <c r="AZ2179" s="102" t="s">
        <v>83</v>
      </c>
      <c r="BA2179" s="101">
        <f>_xll.qlInterestRateIndexFixingDate(Currency&amp;"ibor"&amp;Tenor,BB2179,Trigger)</f>
        <v>54641</v>
      </c>
      <c r="BB2179" s="101">
        <f>_xll.qlCalendarAdvance(Calendar,BB2178,AZ2179,"f",,Trigger)</f>
        <v>54645</v>
      </c>
      <c r="BC2179" s="101">
        <f>_xll.qlInterestRateIndexMaturity(Currency&amp;"ibor"&amp;Tenor,BB2179,Trigger)</f>
        <v>54829</v>
      </c>
      <c r="BD2179" s="246">
        <f>_xll.qlIndexFixing($AD$5,BA2179,TRUE,_xll.ohTrigger(Trigger,Trigger6M))</f>
        <v>1.7197120759272152E-2</v>
      </c>
      <c r="BE2179" s="246" t="e">
        <f>IFERROR(_xll.qlIndexFixing($BF$1,BA2179,,_xll.ohTrigger(Trigger,Trigger6M)),#N/A)</f>
        <v>#N/A</v>
      </c>
    </row>
    <row r="2180" spans="52:57" ht="11.25" customHeight="1" x14ac:dyDescent="0.25">
      <c r="AZ2180" s="102" t="s">
        <v>83</v>
      </c>
      <c r="BA2180" s="101">
        <f>_xll.qlInterestRateIndexFixingDate(Currency&amp;"ibor"&amp;Tenor,BB2180,Trigger)</f>
        <v>54648</v>
      </c>
      <c r="BB2180" s="101">
        <f>_xll.qlCalendarAdvance(Calendar,BB2179,AZ2180,"f",,Trigger)</f>
        <v>54652</v>
      </c>
      <c r="BC2180" s="101">
        <f>_xll.qlInterestRateIndexMaturity(Currency&amp;"ibor"&amp;Tenor,BB2180,Trigger)</f>
        <v>54836</v>
      </c>
      <c r="BD2180" s="246">
        <f>_xll.qlIndexFixing($AD$5,BA2180,TRUE,_xll.ohTrigger(Trigger,Trigger6M))</f>
        <v>1.7197472769003515E-2</v>
      </c>
      <c r="BE2180" s="246" t="e">
        <f>IFERROR(_xll.qlIndexFixing($BF$1,BA2180,,_xll.ohTrigger(Trigger,Trigger6M)),#N/A)</f>
        <v>#N/A</v>
      </c>
    </row>
    <row r="2181" spans="52:57" ht="11.25" customHeight="1" x14ac:dyDescent="0.25">
      <c r="AZ2181" s="102" t="s">
        <v>83</v>
      </c>
      <c r="BA2181" s="101">
        <f>_xll.qlInterestRateIndexFixingDate(Currency&amp;"ibor"&amp;Tenor,BB2181,Trigger)</f>
        <v>54655</v>
      </c>
      <c r="BB2181" s="101">
        <f>_xll.qlCalendarAdvance(Calendar,BB2180,AZ2181,"f",,Trigger)</f>
        <v>54659</v>
      </c>
      <c r="BC2181" s="101">
        <f>_xll.qlInterestRateIndexMaturity(Currency&amp;"ibor"&amp;Tenor,BB2181,Trigger)</f>
        <v>54843</v>
      </c>
      <c r="BD2181" s="246">
        <f>_xll.qlIndexFixing($AD$5,BA2181,TRUE,_xll.ohTrigger(Trigger,Trigger6M))</f>
        <v>1.7197824778797874E-2</v>
      </c>
      <c r="BE2181" s="246" t="e">
        <f>IFERROR(_xll.qlIndexFixing($BF$1,BA2181,,_xll.ohTrigger(Trigger,Trigger6M)),#N/A)</f>
        <v>#N/A</v>
      </c>
    </row>
    <row r="2182" spans="52:57" ht="11.25" customHeight="1" x14ac:dyDescent="0.25">
      <c r="AZ2182" s="102" t="s">
        <v>83</v>
      </c>
      <c r="BA2182" s="101">
        <f>_xll.qlInterestRateIndexFixingDate(Currency&amp;"ibor"&amp;Tenor,BB2182,Trigger)</f>
        <v>54662</v>
      </c>
      <c r="BB2182" s="101">
        <f>_xll.qlCalendarAdvance(Calendar,BB2181,AZ2182,"f",,Trigger)</f>
        <v>54666</v>
      </c>
      <c r="BC2182" s="101">
        <f>_xll.qlInterestRateIndexMaturity(Currency&amp;"ibor"&amp;Tenor,BB2182,Trigger)</f>
        <v>54847</v>
      </c>
      <c r="BD2182" s="246">
        <f>_xll.qlIndexFixing($AD$5,BA2182,TRUE,_xll.ohTrigger(Trigger,Trigger6M))</f>
        <v>1.7196872617096702E-2</v>
      </c>
      <c r="BE2182" s="246" t="e">
        <f>IFERROR(_xll.qlIndexFixing($BF$1,BA2182,,_xll.ohTrigger(Trigger,Trigger6M)),#N/A)</f>
        <v>#N/A</v>
      </c>
    </row>
    <row r="2183" spans="52:57" ht="11.25" customHeight="1" x14ac:dyDescent="0.25">
      <c r="AZ2183" s="102" t="s">
        <v>83</v>
      </c>
      <c r="BA2183" s="101">
        <f>_xll.qlInterestRateIndexFixingDate(Currency&amp;"ibor"&amp;Tenor,BB2183,Trigger)</f>
        <v>54669</v>
      </c>
      <c r="BB2183" s="101">
        <f>_xll.qlCalendarAdvance(Calendar,BB2182,AZ2183,"f",,Trigger)</f>
        <v>54673</v>
      </c>
      <c r="BC2183" s="101">
        <f>_xll.qlInterestRateIndexMaturity(Currency&amp;"ibor"&amp;Tenor,BB2183,Trigger)</f>
        <v>54854</v>
      </c>
      <c r="BD2183" s="246">
        <f>_xll.qlIndexFixing($AD$5,BA2183,TRUE,_xll.ohTrigger(Trigger,Trigger6M))</f>
        <v>1.7197224576778431E-2</v>
      </c>
      <c r="BE2183" s="246" t="e">
        <f>IFERROR(_xll.qlIndexFixing($BF$1,BA2183,,_xll.ohTrigger(Trigger,Trigger6M)),#N/A)</f>
        <v>#N/A</v>
      </c>
    </row>
    <row r="2184" spans="52:57" ht="11.25" customHeight="1" x14ac:dyDescent="0.25">
      <c r="AZ2184" s="102" t="s">
        <v>83</v>
      </c>
      <c r="BA2184" s="101">
        <f>_xll.qlInterestRateIndexFixingDate(Currency&amp;"ibor"&amp;Tenor,BB2184,Trigger)</f>
        <v>54676</v>
      </c>
      <c r="BB2184" s="101">
        <f>_xll.qlCalendarAdvance(Calendar,BB2183,AZ2184,"f",,Trigger)</f>
        <v>54680</v>
      </c>
      <c r="BC2184" s="101">
        <f>_xll.qlInterestRateIndexMaturity(Currency&amp;"ibor"&amp;Tenor,BB2184,Trigger)</f>
        <v>54861</v>
      </c>
      <c r="BD2184" s="246">
        <f>_xll.qlIndexFixing($AD$5,BA2184,TRUE,_xll.ohTrigger(Trigger,Trigger6M))</f>
        <v>1.7197576536521108E-2</v>
      </c>
      <c r="BE2184" s="246" t="e">
        <f>IFERROR(_xll.qlIndexFixing($BF$1,BA2184,,_xll.ohTrigger(Trigger,Trigger6M)),#N/A)</f>
        <v>#N/A</v>
      </c>
    </row>
    <row r="2185" spans="52:57" ht="11.25" customHeight="1" x14ac:dyDescent="0.25">
      <c r="AZ2185" s="102" t="s">
        <v>83</v>
      </c>
      <c r="BA2185" s="101">
        <f>_xll.qlInterestRateIndexFixingDate(Currency&amp;"ibor"&amp;Tenor,BB2185,Trigger)</f>
        <v>54683</v>
      </c>
      <c r="BB2185" s="101">
        <f>_xll.qlCalendarAdvance(Calendar,BB2184,AZ2185,"f",,Trigger)</f>
        <v>54687</v>
      </c>
      <c r="BC2185" s="101">
        <f>_xll.qlInterestRateIndexMaturity(Currency&amp;"ibor"&amp;Tenor,BB2185,Trigger)</f>
        <v>54868</v>
      </c>
      <c r="BD2185" s="246">
        <f>_xll.qlIndexFixing($AD$5,BA2185,TRUE,_xll.ohTrigger(Trigger,Trigger6M))</f>
        <v>1.7197928496325173E-2</v>
      </c>
      <c r="BE2185" s="246" t="e">
        <f>IFERROR(_xll.qlIndexFixing($BF$1,BA2185,,_xll.ohTrigger(Trigger,Trigger6M)),#N/A)</f>
        <v>#N/A</v>
      </c>
    </row>
    <row r="2186" spans="52:57" ht="11.25" customHeight="1" x14ac:dyDescent="0.25">
      <c r="AZ2186" s="102" t="s">
        <v>83</v>
      </c>
      <c r="BA2186" s="101">
        <f>_xll.qlInterestRateIndexFixingDate(Currency&amp;"ibor"&amp;Tenor,BB2186,Trigger)</f>
        <v>54690</v>
      </c>
      <c r="BB2186" s="101">
        <f>_xll.qlCalendarAdvance(Calendar,BB2185,AZ2186,"f",,Trigger)</f>
        <v>54694</v>
      </c>
      <c r="BC2186" s="101">
        <f>_xll.qlInterestRateIndexMaturity(Currency&amp;"ibor"&amp;Tenor,BB2186,Trigger)</f>
        <v>54875</v>
      </c>
      <c r="BD2186" s="246">
        <f>_xll.qlIndexFixing($AD$5,BA2186,TRUE,_xll.ohTrigger(Trigger,Trigger6M))</f>
        <v>1.7198280456191505E-2</v>
      </c>
      <c r="BE2186" s="246" t="e">
        <f>IFERROR(_xll.qlIndexFixing($BF$1,BA2186,,_xll.ohTrigger(Trigger,Trigger6M)),#N/A)</f>
        <v>#N/A</v>
      </c>
    </row>
    <row r="2187" spans="52:57" ht="11.25" customHeight="1" x14ac:dyDescent="0.25">
      <c r="AZ2187" s="102" t="s">
        <v>83</v>
      </c>
      <c r="BA2187" s="101">
        <f>_xll.qlInterestRateIndexFixingDate(Currency&amp;"ibor"&amp;Tenor,BB2187,Trigger)</f>
        <v>54697</v>
      </c>
      <c r="BB2187" s="101">
        <f>_xll.qlCalendarAdvance(Calendar,BB2186,AZ2187,"f",,Trigger)</f>
        <v>54701</v>
      </c>
      <c r="BC2187" s="101">
        <f>_xll.qlInterestRateIndexMaturity(Currency&amp;"ibor"&amp;Tenor,BB2187,Trigger)</f>
        <v>54883</v>
      </c>
      <c r="BD2187" s="246">
        <f>_xll.qlIndexFixing($AD$5,BA2187,TRUE,_xll.ohTrigger(Trigger,Trigger6M))</f>
        <v>1.7199067208315471E-2</v>
      </c>
      <c r="BE2187" s="246" t="e">
        <f>IFERROR(_xll.qlIndexFixing($BF$1,BA2187,,_xll.ohTrigger(Trigger,Trigger6M)),#N/A)</f>
        <v>#N/A</v>
      </c>
    </row>
    <row r="2188" spans="52:57" ht="11.25" customHeight="1" x14ac:dyDescent="0.25">
      <c r="AZ2188" s="102" t="s">
        <v>83</v>
      </c>
      <c r="BA2188" s="101">
        <f>_xll.qlInterestRateIndexFixingDate(Currency&amp;"ibor"&amp;Tenor,BB2188,Trigger)</f>
        <v>54704</v>
      </c>
      <c r="BB2188" s="101">
        <f>_xll.qlCalendarAdvance(Calendar,BB2187,AZ2188,"f",,Trigger)</f>
        <v>54708</v>
      </c>
      <c r="BC2188" s="101">
        <f>_xll.qlInterestRateIndexMaturity(Currency&amp;"ibor"&amp;Tenor,BB2188,Trigger)</f>
        <v>54890</v>
      </c>
      <c r="BD2188" s="246">
        <f>_xll.qlIndexFixing($AD$5,BA2188,TRUE,_xll.ohTrigger(Trigger,Trigger6M))</f>
        <v>1.7199419185052019E-2</v>
      </c>
      <c r="BE2188" s="246" t="e">
        <f>IFERROR(_xll.qlIndexFixing($BF$1,BA2188,,_xll.ohTrigger(Trigger,Trigger6M)),#N/A)</f>
        <v>#N/A</v>
      </c>
    </row>
    <row r="2189" spans="52:57" ht="11.25" customHeight="1" x14ac:dyDescent="0.25">
      <c r="AZ2189" s="102" t="s">
        <v>83</v>
      </c>
      <c r="BA2189" s="101">
        <f>_xll.qlInterestRateIndexFixingDate(Currency&amp;"ibor"&amp;Tenor,BB2189,Trigger)</f>
        <v>54711</v>
      </c>
      <c r="BB2189" s="101">
        <f>_xll.qlCalendarAdvance(Calendar,BB2188,AZ2189,"f",,Trigger)</f>
        <v>54715</v>
      </c>
      <c r="BC2189" s="101">
        <f>_xll.qlInterestRateIndexMaturity(Currency&amp;"ibor"&amp;Tenor,BB2189,Trigger)</f>
        <v>54897</v>
      </c>
      <c r="BD2189" s="246">
        <f>_xll.qlIndexFixing($AD$5,BA2189,TRUE,_xll.ohTrigger(Trigger,Trigger6M))</f>
        <v>1.7199771161851375E-2</v>
      </c>
      <c r="BE2189" s="246" t="e">
        <f>IFERROR(_xll.qlIndexFixing($BF$1,BA2189,,_xll.ohTrigger(Trigger,Trigger6M)),#N/A)</f>
        <v>#N/A</v>
      </c>
    </row>
    <row r="2190" spans="52:57" ht="11.25" customHeight="1" x14ac:dyDescent="0.25">
      <c r="AZ2190" s="102" t="s">
        <v>83</v>
      </c>
      <c r="BA2190" s="101">
        <f>_xll.qlInterestRateIndexFixingDate(Currency&amp;"ibor"&amp;Tenor,BB2190,Trigger)</f>
        <v>54718</v>
      </c>
      <c r="BB2190" s="101">
        <f>_xll.qlCalendarAdvance(Calendar,BB2189,AZ2190,"f",,Trigger)</f>
        <v>54722</v>
      </c>
      <c r="BC2190" s="101">
        <f>_xll.qlInterestRateIndexMaturity(Currency&amp;"ibor"&amp;Tenor,BB2190,Trigger)</f>
        <v>54904</v>
      </c>
      <c r="BD2190" s="246">
        <f>_xll.qlIndexFixing($AD$5,BA2190,TRUE,_xll.ohTrigger(Trigger,Trigger6M))</f>
        <v>1.7200123138712657E-2</v>
      </c>
      <c r="BE2190" s="246" t="e">
        <f>IFERROR(_xll.qlIndexFixing($BF$1,BA2190,,_xll.ohTrigger(Trigger,Trigger6M)),#N/A)</f>
        <v>#N/A</v>
      </c>
    </row>
    <row r="2191" spans="52:57" ht="11.25" customHeight="1" x14ac:dyDescent="0.25">
      <c r="AZ2191" s="102" t="s">
        <v>83</v>
      </c>
      <c r="BA2191" s="101">
        <f>_xll.qlInterestRateIndexFixingDate(Currency&amp;"ibor"&amp;Tenor,BB2191,Trigger)</f>
        <v>54725</v>
      </c>
      <c r="BB2191" s="101">
        <f>_xll.qlCalendarAdvance(Calendar,BB2190,AZ2191,"f",,Trigger)</f>
        <v>54729</v>
      </c>
      <c r="BC2191" s="101">
        <f>_xll.qlInterestRateIndexMaturity(Currency&amp;"ibor"&amp;Tenor,BB2191,Trigger)</f>
        <v>54910</v>
      </c>
      <c r="BD2191" s="246">
        <f>_xll.qlIndexFixing($AD$5,BA2191,TRUE,_xll.ohTrigger(Trigger,Trigger6M))</f>
        <v>1.7200040256449729E-2</v>
      </c>
      <c r="BE2191" s="246" t="e">
        <f>IFERROR(_xll.qlIndexFixing($BF$1,BA2191,,_xll.ohTrigger(Trigger,Trigger6M)),#N/A)</f>
        <v>#N/A</v>
      </c>
    </row>
    <row r="2192" spans="52:57" ht="11.25" customHeight="1" x14ac:dyDescent="0.25">
      <c r="AZ2192" s="102" t="s">
        <v>83</v>
      </c>
      <c r="BA2192" s="101">
        <f>_xll.qlInterestRateIndexFixingDate(Currency&amp;"ibor"&amp;Tenor,BB2192,Trigger)</f>
        <v>54732</v>
      </c>
      <c r="BB2192" s="101">
        <f>_xll.qlCalendarAdvance(Calendar,BB2191,AZ2192,"f",,Trigger)</f>
        <v>54736</v>
      </c>
      <c r="BC2192" s="101">
        <f>_xll.qlInterestRateIndexMaturity(Currency&amp;"ibor"&amp;Tenor,BB2192,Trigger)</f>
        <v>54917</v>
      </c>
      <c r="BD2192" s="246">
        <f>_xll.qlIndexFixing($AD$5,BA2192,TRUE,_xll.ohTrigger(Trigger,Trigger6M))</f>
        <v>1.7200392216686154E-2</v>
      </c>
      <c r="BE2192" s="246" t="e">
        <f>IFERROR(_xll.qlIndexFixing($BF$1,BA2192,,_xll.ohTrigger(Trigger,Trigger6M)),#N/A)</f>
        <v>#N/A</v>
      </c>
    </row>
    <row r="2193" spans="52:57" ht="11.25" customHeight="1" x14ac:dyDescent="0.25">
      <c r="AZ2193" s="102" t="s">
        <v>83</v>
      </c>
      <c r="BA2193" s="101">
        <f>_xll.qlInterestRateIndexFixingDate(Currency&amp;"ibor"&amp;Tenor,BB2193,Trigger)</f>
        <v>54739</v>
      </c>
      <c r="BB2193" s="101">
        <f>_xll.qlCalendarAdvance(Calendar,BB2192,AZ2193,"f",,Trigger)</f>
        <v>54743</v>
      </c>
      <c r="BC2193" s="101">
        <f>_xll.qlInterestRateIndexMaturity(Currency&amp;"ibor"&amp;Tenor,BB2193,Trigger)</f>
        <v>54924</v>
      </c>
      <c r="BD2193" s="246">
        <f>_xll.qlIndexFixing($AD$5,BA2193,TRUE,_xll.ohTrigger(Trigger,Trigger6M))</f>
        <v>1.7200744176985291E-2</v>
      </c>
      <c r="BE2193" s="246" t="e">
        <f>IFERROR(_xll.qlIndexFixing($BF$1,BA2193,,_xll.ohTrigger(Trigger,Trigger6M)),#N/A)</f>
        <v>#N/A</v>
      </c>
    </row>
    <row r="2194" spans="52:57" ht="11.25" customHeight="1" x14ac:dyDescent="0.25">
      <c r="AZ2194" s="102" t="s">
        <v>83</v>
      </c>
      <c r="BA2194" s="101">
        <f>_xll.qlInterestRateIndexFixingDate(Currency&amp;"ibor"&amp;Tenor,BB2194,Trigger)</f>
        <v>54746</v>
      </c>
      <c r="BB2194" s="101">
        <f>_xll.qlCalendarAdvance(Calendar,BB2193,AZ2194,"f",,Trigger)</f>
        <v>54750</v>
      </c>
      <c r="BC2194" s="101">
        <f>_xll.qlInterestRateIndexMaturity(Currency&amp;"ibor"&amp;Tenor,BB2194,Trigger)</f>
        <v>54931</v>
      </c>
      <c r="BD2194" s="246">
        <f>_xll.qlIndexFixing($AD$5,BA2194,TRUE,_xll.ohTrigger(Trigger,Trigger6M))</f>
        <v>1.7201096137345374E-2</v>
      </c>
      <c r="BE2194" s="246" t="e">
        <f>IFERROR(_xll.qlIndexFixing($BF$1,BA2194,,_xll.ohTrigger(Trigger,Trigger6M)),#N/A)</f>
        <v>#N/A</v>
      </c>
    </row>
    <row r="2195" spans="52:57" ht="11.25" customHeight="1" x14ac:dyDescent="0.25">
      <c r="AZ2195" s="102" t="s">
        <v>83</v>
      </c>
      <c r="BA2195" s="101">
        <f>_xll.qlInterestRateIndexFixingDate(Currency&amp;"ibor"&amp;Tenor,BB2195,Trigger)</f>
        <v>54753</v>
      </c>
      <c r="BB2195" s="101">
        <f>_xll.qlCalendarAdvance(Calendar,BB2194,AZ2195,"f",,Trigger)</f>
        <v>54757</v>
      </c>
      <c r="BC2195" s="101">
        <f>_xll.qlInterestRateIndexMaturity(Currency&amp;"ibor"&amp;Tenor,BB2195,Trigger)</f>
        <v>54939</v>
      </c>
      <c r="BD2195" s="246">
        <f>_xll.qlIndexFixing($AD$5,BA2195,TRUE,_xll.ohTrigger(Trigger,Trigger6M))</f>
        <v>1.7201883023950638E-2</v>
      </c>
      <c r="BE2195" s="246" t="e">
        <f>IFERROR(_xll.qlIndexFixing($BF$1,BA2195,,_xll.ohTrigger(Trigger,Trigger6M)),#N/A)</f>
        <v>#N/A</v>
      </c>
    </row>
    <row r="2196" spans="52:57" ht="11.25" customHeight="1" x14ac:dyDescent="0.25">
      <c r="AZ2196" s="102" t="s">
        <v>83</v>
      </c>
      <c r="BA2196" s="101">
        <f>_xll.qlInterestRateIndexFixingDate(Currency&amp;"ibor"&amp;Tenor,BB2196,Trigger)</f>
        <v>54760</v>
      </c>
      <c r="BB2196" s="101">
        <f>_xll.qlCalendarAdvance(Calendar,BB2195,AZ2196,"f",,Trigger)</f>
        <v>54764</v>
      </c>
      <c r="BC2196" s="101">
        <f>_xll.qlInterestRateIndexMaturity(Currency&amp;"ibor"&amp;Tenor,BB2196,Trigger)</f>
        <v>54946</v>
      </c>
      <c r="BD2196" s="246">
        <f>_xll.qlIndexFixing($AD$5,BA2196,TRUE,_xll.ohTrigger(Trigger,Trigger6M))</f>
        <v>1.7202235001184368E-2</v>
      </c>
      <c r="BE2196" s="246" t="e">
        <f>IFERROR(_xll.qlIndexFixing($BF$1,BA2196,,_xll.ohTrigger(Trigger,Trigger6M)),#N/A)</f>
        <v>#N/A</v>
      </c>
    </row>
    <row r="2197" spans="52:57" ht="11.25" customHeight="1" x14ac:dyDescent="0.25">
      <c r="AZ2197" s="102" t="s">
        <v>83</v>
      </c>
      <c r="BA2197" s="101">
        <f>_xll.qlInterestRateIndexFixingDate(Currency&amp;"ibor"&amp;Tenor,BB2197,Trigger)</f>
        <v>54767</v>
      </c>
      <c r="BB2197" s="101">
        <f>_xll.qlCalendarAdvance(Calendar,BB2196,AZ2197,"f",,Trigger)</f>
        <v>54771</v>
      </c>
      <c r="BC2197" s="101">
        <f>_xll.qlInterestRateIndexMaturity(Currency&amp;"ibor"&amp;Tenor,BB2197,Trigger)</f>
        <v>54953</v>
      </c>
      <c r="BD2197" s="246">
        <f>_xll.qlIndexFixing($AD$5,BA2197,TRUE,_xll.ohTrigger(Trigger,Trigger6M))</f>
        <v>1.7202586978480032E-2</v>
      </c>
      <c r="BE2197" s="246" t="e">
        <f>IFERROR(_xll.qlIndexFixing($BF$1,BA2197,,_xll.ohTrigger(Trigger,Trigger6M)),#N/A)</f>
        <v>#N/A</v>
      </c>
    </row>
    <row r="2198" spans="52:57" ht="11.25" customHeight="1" x14ac:dyDescent="0.25">
      <c r="AZ2198" s="102" t="s">
        <v>83</v>
      </c>
      <c r="BA2198" s="101">
        <f>_xll.qlInterestRateIndexFixingDate(Currency&amp;"ibor"&amp;Tenor,BB2198,Trigger)</f>
        <v>54774</v>
      </c>
      <c r="BB2198" s="101">
        <f>_xll.qlCalendarAdvance(Calendar,BB2197,AZ2198,"f",,Trigger)</f>
        <v>54778</v>
      </c>
      <c r="BC2198" s="101">
        <f>_xll.qlInterestRateIndexMaturity(Currency&amp;"ibor"&amp;Tenor,BB2198,Trigger)</f>
        <v>54960</v>
      </c>
      <c r="BD2198" s="246">
        <f>_xll.qlIndexFixing($AD$5,BA2198,TRUE,_xll.ohTrigger(Trigger,Trigger6M))</f>
        <v>1.7202938955838059E-2</v>
      </c>
      <c r="BE2198" s="246" t="e">
        <f>IFERROR(_xll.qlIndexFixing($BF$1,BA2198,,_xll.ohTrigger(Trigger,Trigger6M)),#N/A)</f>
        <v>#N/A</v>
      </c>
    </row>
    <row r="2199" spans="52:57" ht="11.25" customHeight="1" x14ac:dyDescent="0.25">
      <c r="AZ2199" s="102" t="s">
        <v>83</v>
      </c>
      <c r="BA2199" s="101">
        <f>_xll.qlInterestRateIndexFixingDate(Currency&amp;"ibor"&amp;Tenor,BB2199,Trigger)</f>
        <v>54781</v>
      </c>
      <c r="BB2199" s="101">
        <f>_xll.qlCalendarAdvance(Calendar,BB2198,AZ2199,"f",,Trigger)</f>
        <v>54785</v>
      </c>
      <c r="BC2199" s="101">
        <f>_xll.qlInterestRateIndexMaturity(Currency&amp;"ibor"&amp;Tenor,BB2199,Trigger)</f>
        <v>54967</v>
      </c>
      <c r="BD2199" s="246">
        <f>_xll.qlIndexFixing($AD$5,BA2199,TRUE,_xll.ohTrigger(Trigger,Trigger6M))</f>
        <v>1.7203290933258016E-2</v>
      </c>
      <c r="BE2199" s="246" t="e">
        <f>IFERROR(_xll.qlIndexFixing($BF$1,BA2199,,_xll.ohTrigger(Trigger,Trigger6M)),#N/A)</f>
        <v>#N/A</v>
      </c>
    </row>
    <row r="2200" spans="52:57" ht="11.25" customHeight="1" x14ac:dyDescent="0.25">
      <c r="AZ2200" s="102" t="s">
        <v>83</v>
      </c>
      <c r="BA2200" s="101">
        <f>_xll.qlInterestRateIndexFixingDate(Currency&amp;"ibor"&amp;Tenor,BB2200,Trigger)</f>
        <v>54788</v>
      </c>
      <c r="BB2200" s="101">
        <f>_xll.qlCalendarAdvance(Calendar,BB2199,AZ2200,"f",,Trigger)</f>
        <v>54792</v>
      </c>
      <c r="BC2200" s="101">
        <f>_xll.qlInterestRateIndexMaturity(Currency&amp;"ibor"&amp;Tenor,BB2200,Trigger)</f>
        <v>54973</v>
      </c>
      <c r="BD2200" s="246">
        <f>_xll.qlIndexFixing($AD$5,BA2200,TRUE,_xll.ohTrigger(Trigger,Trigger6M))</f>
        <v>1.7203207900803839E-2</v>
      </c>
      <c r="BE2200" s="246" t="e">
        <f>IFERROR(_xll.qlIndexFixing($BF$1,BA2200,,_xll.ohTrigger(Trigger,Trigger6M)),#N/A)</f>
        <v>#N/A</v>
      </c>
    </row>
    <row r="2201" spans="52:57" ht="11.25" customHeight="1" x14ac:dyDescent="0.25">
      <c r="AZ2201" s="102" t="s">
        <v>83</v>
      </c>
      <c r="BA2201" s="101">
        <f>_xll.qlInterestRateIndexFixingDate(Currency&amp;"ibor"&amp;Tenor,BB2201,Trigger)</f>
        <v>54795</v>
      </c>
      <c r="BB2201" s="101">
        <f>_xll.qlCalendarAdvance(Calendar,BB2200,AZ2201,"f",,Trigger)</f>
        <v>54799</v>
      </c>
      <c r="BC2201" s="101">
        <f>_xll.qlInterestRateIndexMaturity(Currency&amp;"ibor"&amp;Tenor,BB2201,Trigger)</f>
        <v>54980</v>
      </c>
      <c r="BD2201" s="246">
        <f>_xll.qlIndexFixing($AD$5,BA2201,TRUE,_xll.ohTrigger(Trigger,Trigger6M))</f>
        <v>1.7203559861596728E-2</v>
      </c>
      <c r="BE2201" s="246" t="e">
        <f>IFERROR(_xll.qlIndexFixing($BF$1,BA2201,,_xll.ohTrigger(Trigger,Trigger6M)),#N/A)</f>
        <v>#N/A</v>
      </c>
    </row>
    <row r="2202" spans="52:57" ht="11.25" customHeight="1" x14ac:dyDescent="0.25">
      <c r="AZ2202" s="102" t="s">
        <v>83</v>
      </c>
      <c r="BA2202" s="101">
        <f>_xll.qlInterestRateIndexFixingDate(Currency&amp;"ibor"&amp;Tenor,BB2202,Trigger)</f>
        <v>54802</v>
      </c>
      <c r="BB2202" s="101">
        <f>_xll.qlCalendarAdvance(Calendar,BB2201,AZ2202,"f",,Trigger)</f>
        <v>54806</v>
      </c>
      <c r="BC2202" s="101">
        <f>_xll.qlInterestRateIndexMaturity(Currency&amp;"ibor"&amp;Tenor,BB2202,Trigger)</f>
        <v>54987</v>
      </c>
      <c r="BD2202" s="246">
        <f>_xll.qlIndexFixing($AD$5,BA2202,TRUE,_xll.ohTrigger(Trigger,Trigger6M))</f>
        <v>1.7203911822450558E-2</v>
      </c>
      <c r="BE2202" s="246" t="e">
        <f>IFERROR(_xll.qlIndexFixing($BF$1,BA2202,,_xll.ohTrigger(Trigger,Trigger6M)),#N/A)</f>
        <v>#N/A</v>
      </c>
    </row>
    <row r="2203" spans="52:57" ht="11.25" customHeight="1" x14ac:dyDescent="0.25">
      <c r="AZ2203" s="102" t="s">
        <v>83</v>
      </c>
      <c r="BA2203" s="101">
        <f>_xll.qlInterestRateIndexFixingDate(Currency&amp;"ibor"&amp;Tenor,BB2203,Trigger)</f>
        <v>54809</v>
      </c>
      <c r="BB2203" s="101">
        <f>_xll.qlCalendarAdvance(Calendar,BB2202,AZ2203,"f",,Trigger)</f>
        <v>54813</v>
      </c>
      <c r="BC2203" s="101">
        <f>_xll.qlInterestRateIndexMaturity(Currency&amp;"ibor"&amp;Tenor,BB2203,Trigger)</f>
        <v>54994</v>
      </c>
      <c r="BD2203" s="246">
        <f>_xll.qlIndexFixing($AD$5,BA2203,TRUE,_xll.ohTrigger(Trigger,Trigger6M))</f>
        <v>1.7204263783366661E-2</v>
      </c>
      <c r="BE2203" s="246" t="e">
        <f>IFERROR(_xll.qlIndexFixing($BF$1,BA2203,,_xll.ohTrigger(Trigger,Trigger6M)),#N/A)</f>
        <v>#N/A</v>
      </c>
    </row>
    <row r="2204" spans="52:57" ht="11.25" customHeight="1" x14ac:dyDescent="0.25">
      <c r="AZ2204" s="102" t="s">
        <v>83</v>
      </c>
      <c r="BA2204" s="101">
        <f>_xll.qlInterestRateIndexFixingDate(Currency&amp;"ibor"&amp;Tenor,BB2204,Trigger)</f>
        <v>54816</v>
      </c>
      <c r="BB2204" s="101">
        <f>_xll.qlCalendarAdvance(Calendar,BB2203,AZ2204,"f",,Trigger)</f>
        <v>54820</v>
      </c>
      <c r="BC2204" s="101">
        <f>_xll.qlInterestRateIndexMaturity(Currency&amp;"ibor"&amp;Tenor,BB2204,Trigger)</f>
        <v>55001</v>
      </c>
      <c r="BD2204" s="246">
        <f>_xll.qlIndexFixing($AD$5,BA2204,TRUE,_xll.ohTrigger(Trigger,Trigger6M))</f>
        <v>1.719426936494628E-2</v>
      </c>
      <c r="BE2204" s="246" t="e">
        <f>IFERROR(_xll.qlIndexFixing($BF$1,BA2204,,_xll.ohTrigger(Trigger,Trigger6M)),#N/A)</f>
        <v>#N/A</v>
      </c>
    </row>
    <row r="2205" spans="52:57" ht="11.25" customHeight="1" x14ac:dyDescent="0.25">
      <c r="AZ2205" s="102" t="s">
        <v>83</v>
      </c>
      <c r="BA2205" s="101">
        <f>_xll.qlInterestRateIndexFixingDate(Currency&amp;"ibor"&amp;Tenor,BB2205,Trigger)</f>
        <v>54823</v>
      </c>
      <c r="BB2205" s="101">
        <f>_xll.qlCalendarAdvance(Calendar,BB2204,AZ2205,"f",,Trigger)</f>
        <v>54827</v>
      </c>
      <c r="BC2205" s="101">
        <f>_xll.qlInterestRateIndexMaturity(Currency&amp;"ibor"&amp;Tenor,BB2205,Trigger)</f>
        <v>55008</v>
      </c>
      <c r="BD2205" s="246">
        <f>_xll.qlIndexFixing($AD$5,BA2205,TRUE,_xll.ohTrigger(Trigger,Trigger6M))</f>
        <v>1.7184263674742392E-2</v>
      </c>
      <c r="BE2205" s="246" t="e">
        <f>IFERROR(_xll.qlIndexFixing($BF$1,BA2205,,_xll.ohTrigger(Trigger,Trigger6M)),#N/A)</f>
        <v>#N/A</v>
      </c>
    </row>
    <row r="2206" spans="52:57" ht="11.25" customHeight="1" x14ac:dyDescent="0.25">
      <c r="AZ2206" s="102" t="s">
        <v>83</v>
      </c>
      <c r="BA2206" s="101">
        <f>_xll.qlInterestRateIndexFixingDate(Currency&amp;"ibor"&amp;Tenor,BB2206,Trigger)</f>
        <v>54830</v>
      </c>
      <c r="BB2206" s="101">
        <f>_xll.qlCalendarAdvance(Calendar,BB2205,AZ2206,"f",,Trigger)</f>
        <v>54834</v>
      </c>
      <c r="BC2206" s="101">
        <f>_xll.qlInterestRateIndexMaturity(Currency&amp;"ibor"&amp;Tenor,BB2206,Trigger)</f>
        <v>55015</v>
      </c>
      <c r="BD2206" s="246">
        <f>_xll.qlIndexFixing($AD$5,BA2206,TRUE,_xll.ohTrigger(Trigger,Trigger6M))</f>
        <v>1.7174246712924588E-2</v>
      </c>
      <c r="BE2206" s="246" t="e">
        <f>IFERROR(_xll.qlIndexFixing($BF$1,BA2206,,_xll.ohTrigger(Trigger,Trigger6M)),#N/A)</f>
        <v>#N/A</v>
      </c>
    </row>
    <row r="2207" spans="52:57" ht="11.25" customHeight="1" x14ac:dyDescent="0.25">
      <c r="AZ2207" s="102" t="s">
        <v>83</v>
      </c>
      <c r="BA2207" s="101">
        <f>_xll.qlInterestRateIndexFixingDate(Currency&amp;"ibor"&amp;Tenor,BB2207,Trigger)</f>
        <v>54837</v>
      </c>
      <c r="BB2207" s="101">
        <f>_xll.qlCalendarAdvance(Calendar,BB2206,AZ2207,"f",,Trigger)</f>
        <v>54841</v>
      </c>
      <c r="BC2207" s="101">
        <f>_xll.qlInterestRateIndexMaturity(Currency&amp;"ibor"&amp;Tenor,BB2207,Trigger)</f>
        <v>55022</v>
      </c>
      <c r="BD2207" s="246">
        <f>_xll.qlIndexFixing($AD$5,BA2207,TRUE,_xll.ohTrigger(Trigger,Trigger6M))</f>
        <v>1.7164218479662891E-2</v>
      </c>
      <c r="BE2207" s="246" t="e">
        <f>IFERROR(_xll.qlIndexFixing($BF$1,BA2207,,_xll.ohTrigger(Trigger,Trigger6M)),#N/A)</f>
        <v>#N/A</v>
      </c>
    </row>
    <row r="2208" spans="52:57" ht="11.25" customHeight="1" x14ac:dyDescent="0.25">
      <c r="AZ2208" s="102" t="s">
        <v>83</v>
      </c>
      <c r="BA2208" s="101">
        <f>_xll.qlInterestRateIndexFixingDate(Currency&amp;"ibor"&amp;Tenor,BB2208,Trigger)</f>
        <v>54844</v>
      </c>
      <c r="BB2208" s="101">
        <f>_xll.qlCalendarAdvance(Calendar,BB2207,AZ2208,"f",,Trigger)</f>
        <v>54848</v>
      </c>
      <c r="BC2208" s="101">
        <f>_xll.qlInterestRateIndexMaturity(Currency&amp;"ibor"&amp;Tenor,BB2208,Trigger)</f>
        <v>55032</v>
      </c>
      <c r="BD2208" s="246">
        <f>_xll.qlIndexFixing($AD$5,BA2208,TRUE,_xll.ohTrigger(Trigger,Trigger6M))</f>
        <v>1.7151937572130835E-2</v>
      </c>
      <c r="BE2208" s="246" t="e">
        <f>IFERROR(_xll.qlIndexFixing($BF$1,BA2208,,_xll.ohTrigger(Trigger,Trigger6M)),#N/A)</f>
        <v>#N/A</v>
      </c>
    </row>
    <row r="2209" spans="52:57" ht="11.25" customHeight="1" x14ac:dyDescent="0.25">
      <c r="AZ2209" s="102" t="s">
        <v>83</v>
      </c>
      <c r="BA2209" s="101">
        <f>_xll.qlInterestRateIndexFixingDate(Currency&amp;"ibor"&amp;Tenor,BB2209,Trigger)</f>
        <v>54851</v>
      </c>
      <c r="BB2209" s="101">
        <f>_xll.qlCalendarAdvance(Calendar,BB2208,AZ2209,"f",,Trigger)</f>
        <v>54855</v>
      </c>
      <c r="BC2209" s="101">
        <f>_xll.qlInterestRateIndexMaturity(Currency&amp;"ibor"&amp;Tenor,BB2209,Trigger)</f>
        <v>55039</v>
      </c>
      <c r="BD2209" s="246">
        <f>_xll.qlIndexFixing($AD$5,BA2209,TRUE,_xll.ohTrigger(Trigger,Trigger6M))</f>
        <v>1.7142050243358596E-2</v>
      </c>
      <c r="BE2209" s="246" t="e">
        <f>IFERROR(_xll.qlIndexFixing($BF$1,BA2209,,_xll.ohTrigger(Trigger,Trigger6M)),#N/A)</f>
        <v>#N/A</v>
      </c>
    </row>
    <row r="2210" spans="52:57" ht="11.25" customHeight="1" x14ac:dyDescent="0.25">
      <c r="AZ2210" s="102" t="s">
        <v>83</v>
      </c>
      <c r="BA2210" s="101">
        <f>_xll.qlInterestRateIndexFixingDate(Currency&amp;"ibor"&amp;Tenor,BB2210,Trigger)</f>
        <v>54858</v>
      </c>
      <c r="BB2210" s="101">
        <f>_xll.qlCalendarAdvance(Calendar,BB2209,AZ2210,"f",,Trigger)</f>
        <v>54862</v>
      </c>
      <c r="BC2210" s="101">
        <f>_xll.qlInterestRateIndexMaturity(Currency&amp;"ibor"&amp;Tenor,BB2210,Trigger)</f>
        <v>55046</v>
      </c>
      <c r="BD2210" s="246">
        <f>_xll.qlIndexFixing($AD$5,BA2210,TRUE,_xll.ohTrigger(Trigger,Trigger6M))</f>
        <v>1.7132151825846865E-2</v>
      </c>
      <c r="BE2210" s="246" t="e">
        <f>IFERROR(_xll.qlIndexFixing($BF$1,BA2210,,_xll.ohTrigger(Trigger,Trigger6M)),#N/A)</f>
        <v>#N/A</v>
      </c>
    </row>
    <row r="2211" spans="52:57" ht="11.25" customHeight="1" x14ac:dyDescent="0.25">
      <c r="AZ2211" s="102" t="s">
        <v>83</v>
      </c>
      <c r="BA2211" s="101">
        <f>_xll.qlInterestRateIndexFixingDate(Currency&amp;"ibor"&amp;Tenor,BB2211,Trigger)</f>
        <v>54865</v>
      </c>
      <c r="BB2211" s="101">
        <f>_xll.qlCalendarAdvance(Calendar,BB2210,AZ2211,"f",,Trigger)</f>
        <v>54869</v>
      </c>
      <c r="BC2211" s="101">
        <f>_xll.qlInterestRateIndexMaturity(Currency&amp;"ibor"&amp;Tenor,BB2211,Trigger)</f>
        <v>55053</v>
      </c>
      <c r="BD2211" s="246">
        <f>_xll.qlIndexFixing($AD$5,BA2211,TRUE,_xll.ohTrigger(Trigger,Trigger6M))</f>
        <v>1.7122242319765939E-2</v>
      </c>
      <c r="BE2211" s="246" t="e">
        <f>IFERROR(_xll.qlIndexFixing($BF$1,BA2211,,_xll.ohTrigger(Trigger,Trigger6M)),#N/A)</f>
        <v>#N/A</v>
      </c>
    </row>
    <row r="2212" spans="52:57" ht="11.25" customHeight="1" x14ac:dyDescent="0.25">
      <c r="AZ2212" s="102" t="s">
        <v>83</v>
      </c>
      <c r="BA2212" s="101">
        <f>_xll.qlInterestRateIndexFixingDate(Currency&amp;"ibor"&amp;Tenor,BB2212,Trigger)</f>
        <v>54872</v>
      </c>
      <c r="BB2212" s="101">
        <f>_xll.qlCalendarAdvance(Calendar,BB2211,AZ2212,"f",,Trigger)</f>
        <v>54876</v>
      </c>
      <c r="BC2212" s="101">
        <f>_xll.qlInterestRateIndexMaturity(Currency&amp;"ibor"&amp;Tenor,BB2212,Trigger)</f>
        <v>55060</v>
      </c>
      <c r="BD2212" s="246">
        <f>_xll.qlIndexFixing($AD$5,BA2212,TRUE,_xll.ohTrigger(Trigger,Trigger6M))</f>
        <v>1.7112321725280908E-2</v>
      </c>
      <c r="BE2212" s="246" t="e">
        <f>IFERROR(_xll.qlIndexFixing($BF$1,BA2212,,_xll.ohTrigger(Trigger,Trigger6M)),#N/A)</f>
        <v>#N/A</v>
      </c>
    </row>
    <row r="2213" spans="52:57" ht="11.25" customHeight="1" x14ac:dyDescent="0.25">
      <c r="AZ2213" s="102" t="s">
        <v>83</v>
      </c>
      <c r="BA2213" s="101">
        <f>_xll.qlInterestRateIndexFixingDate(Currency&amp;"ibor"&amp;Tenor,BB2213,Trigger)</f>
        <v>54879</v>
      </c>
      <c r="BB2213" s="101">
        <f>_xll.qlCalendarAdvance(Calendar,BB2212,AZ2213,"f",,Trigger)</f>
        <v>54883</v>
      </c>
      <c r="BC2213" s="101">
        <f>_xll.qlInterestRateIndexMaturity(Currency&amp;"ibor"&amp;Tenor,BB2213,Trigger)</f>
        <v>55066</v>
      </c>
      <c r="BD2213" s="246">
        <f>_xll.qlIndexFixing($AD$5,BA2213,TRUE,_xll.ohTrigger(Trigger,Trigger6M))</f>
        <v>1.7102854572735551E-2</v>
      </c>
      <c r="BE2213" s="246" t="e">
        <f>IFERROR(_xll.qlIndexFixing($BF$1,BA2213,,_xll.ohTrigger(Trigger,Trigger6M)),#N/A)</f>
        <v>#N/A</v>
      </c>
    </row>
    <row r="2214" spans="52:57" ht="11.25" customHeight="1" x14ac:dyDescent="0.25">
      <c r="AZ2214" s="102" t="s">
        <v>83</v>
      </c>
      <c r="BA2214" s="101">
        <f>_xll.qlInterestRateIndexFixingDate(Currency&amp;"ibor"&amp;Tenor,BB2214,Trigger)</f>
        <v>54884</v>
      </c>
      <c r="BB2214" s="101">
        <f>_xll.qlCalendarAdvance(Calendar,BB2213,AZ2214,"f",,Trigger)</f>
        <v>54890</v>
      </c>
      <c r="BC2214" s="101">
        <f>_xll.qlInterestRateIndexMaturity(Currency&amp;"ibor"&amp;Tenor,BB2214,Trigger)</f>
        <v>55073</v>
      </c>
      <c r="BD2214" s="246">
        <f>_xll.qlIndexFixing($AD$5,BA2214,TRUE,_xll.ohTrigger(Trigger,Trigger6M))</f>
        <v>1.7092857614749754E-2</v>
      </c>
      <c r="BE2214" s="246" t="e">
        <f>IFERROR(_xll.qlIndexFixing($BF$1,BA2214,,_xll.ohTrigger(Trigger,Trigger6M)),#N/A)</f>
        <v>#N/A</v>
      </c>
    </row>
    <row r="2215" spans="52:57" ht="11.25" customHeight="1" x14ac:dyDescent="0.25">
      <c r="AZ2215" s="102" t="s">
        <v>83</v>
      </c>
      <c r="BA2215" s="101">
        <f>_xll.qlInterestRateIndexFixingDate(Currency&amp;"ibor"&amp;Tenor,BB2215,Trigger)</f>
        <v>54893</v>
      </c>
      <c r="BB2215" s="101">
        <f>_xll.qlCalendarAdvance(Calendar,BB2214,AZ2215,"f",,Trigger)</f>
        <v>54897</v>
      </c>
      <c r="BC2215" s="101">
        <f>_xll.qlInterestRateIndexMaturity(Currency&amp;"ibor"&amp;Tenor,BB2215,Trigger)</f>
        <v>55080</v>
      </c>
      <c r="BD2215" s="246">
        <f>_xll.qlIndexFixing($AD$5,BA2215,TRUE,_xll.ohTrigger(Trigger,Trigger6M))</f>
        <v>1.708284950880053E-2</v>
      </c>
      <c r="BE2215" s="246" t="e">
        <f>IFERROR(_xll.qlIndexFixing($BF$1,BA2215,,_xll.ohTrigger(Trigger,Trigger6M)),#N/A)</f>
        <v>#N/A</v>
      </c>
    </row>
    <row r="2216" spans="52:57" ht="11.25" customHeight="1" x14ac:dyDescent="0.25">
      <c r="AZ2216" s="102" t="s">
        <v>83</v>
      </c>
      <c r="BA2216" s="101">
        <f>_xll.qlInterestRateIndexFixingDate(Currency&amp;"ibor"&amp;Tenor,BB2216,Trigger)</f>
        <v>54900</v>
      </c>
      <c r="BB2216" s="101">
        <f>_xll.qlCalendarAdvance(Calendar,BB2215,AZ2216,"f",,Trigger)</f>
        <v>54904</v>
      </c>
      <c r="BC2216" s="101">
        <f>_xll.qlInterestRateIndexMaturity(Currency&amp;"ibor"&amp;Tenor,BB2216,Trigger)</f>
        <v>55087</v>
      </c>
      <c r="BD2216" s="246">
        <f>_xll.qlIndexFixing($AD$5,BA2216,TRUE,_xll.ohTrigger(Trigger,Trigger6M))</f>
        <v>1.7072830255056053E-2</v>
      </c>
      <c r="BE2216" s="246" t="e">
        <f>IFERROR(_xll.qlIndexFixing($BF$1,BA2216,,_xll.ohTrigger(Trigger,Trigger6M)),#N/A)</f>
        <v>#N/A</v>
      </c>
    </row>
    <row r="2217" spans="52:57" ht="11.25" customHeight="1" x14ac:dyDescent="0.25">
      <c r="AZ2217" s="102" t="s">
        <v>83</v>
      </c>
      <c r="BA2217" s="101">
        <f>_xll.qlInterestRateIndexFixingDate(Currency&amp;"ibor"&amp;Tenor,BB2217,Trigger)</f>
        <v>54907</v>
      </c>
      <c r="BB2217" s="101">
        <f>_xll.qlCalendarAdvance(Calendar,BB2216,AZ2217,"f",,Trigger)</f>
        <v>54911</v>
      </c>
      <c r="BC2217" s="101">
        <f>_xll.qlInterestRateIndexMaturity(Currency&amp;"ibor"&amp;Tenor,BB2217,Trigger)</f>
        <v>55095</v>
      </c>
      <c r="BD2217" s="246">
        <f>_xll.qlIndexFixing($AD$5,BA2217,TRUE,_xll.ohTrigger(Trigger,Trigger6M))</f>
        <v>1.7062552432676809E-2</v>
      </c>
      <c r="BE2217" s="246" t="e">
        <f>IFERROR(_xll.qlIndexFixing($BF$1,BA2217,,_xll.ohTrigger(Trigger,Trigger6M)),#N/A)</f>
        <v>#N/A</v>
      </c>
    </row>
    <row r="2218" spans="52:57" ht="11.25" customHeight="1" x14ac:dyDescent="0.25">
      <c r="AZ2218" s="102" t="s">
        <v>83</v>
      </c>
      <c r="BA2218" s="101">
        <f>_xll.qlInterestRateIndexFixingDate(Currency&amp;"ibor"&amp;Tenor,BB2218,Trigger)</f>
        <v>54914</v>
      </c>
      <c r="BB2218" s="101">
        <f>_xll.qlCalendarAdvance(Calendar,BB2217,AZ2218,"f",,Trigger)</f>
        <v>54918</v>
      </c>
      <c r="BC2218" s="101">
        <f>_xll.qlInterestRateIndexMaturity(Currency&amp;"ibor"&amp;Tenor,BB2218,Trigger)</f>
        <v>55102</v>
      </c>
      <c r="BD2218" s="246">
        <f>_xll.qlIndexFixing($AD$5,BA2218,TRUE,_xll.ohTrigger(Trigger,Trigger6M))</f>
        <v>1.7052565311298219E-2</v>
      </c>
      <c r="BE2218" s="246" t="e">
        <f>IFERROR(_xll.qlIndexFixing($BF$1,BA2218,,_xll.ohTrigger(Trigger,Trigger6M)),#N/A)</f>
        <v>#N/A</v>
      </c>
    </row>
    <row r="2219" spans="52:57" ht="11.25" customHeight="1" x14ac:dyDescent="0.25">
      <c r="AZ2219" s="102" t="s">
        <v>83</v>
      </c>
      <c r="BA2219" s="101">
        <f>_xll.qlInterestRateIndexFixingDate(Currency&amp;"ibor"&amp;Tenor,BB2219,Trigger)</f>
        <v>54921</v>
      </c>
      <c r="BB2219" s="101">
        <f>_xll.qlCalendarAdvance(Calendar,BB2218,AZ2219,"f",,Trigger)</f>
        <v>54925</v>
      </c>
      <c r="BC2219" s="101">
        <f>_xll.qlInterestRateIndexMaturity(Currency&amp;"ibor"&amp;Tenor,BB2219,Trigger)</f>
        <v>55109</v>
      </c>
      <c r="BD2219" s="246">
        <f>_xll.qlIndexFixing($AD$5,BA2219,TRUE,_xll.ohTrigger(Trigger,Trigger6M))</f>
        <v>1.7042567102694577E-2</v>
      </c>
      <c r="BE2219" s="246" t="e">
        <f>IFERROR(_xll.qlIndexFixing($BF$1,BA2219,,_xll.ohTrigger(Trigger,Trigger6M)),#N/A)</f>
        <v>#N/A</v>
      </c>
    </row>
    <row r="2220" spans="52:57" ht="11.25" customHeight="1" x14ac:dyDescent="0.25">
      <c r="AZ2220" s="102" t="s">
        <v>83</v>
      </c>
      <c r="BA2220" s="101">
        <f>_xll.qlInterestRateIndexFixingDate(Currency&amp;"ibor"&amp;Tenor,BB2220,Trigger)</f>
        <v>54928</v>
      </c>
      <c r="BB2220" s="101">
        <f>_xll.qlCalendarAdvance(Calendar,BB2219,AZ2220,"f",,Trigger)</f>
        <v>54932</v>
      </c>
      <c r="BC2220" s="101">
        <f>_xll.qlInterestRateIndexMaturity(Currency&amp;"ibor"&amp;Tenor,BB2220,Trigger)</f>
        <v>55116</v>
      </c>
      <c r="BD2220" s="246">
        <f>_xll.qlIndexFixing($AD$5,BA2220,TRUE,_xll.ohTrigger(Trigger,Trigger6M))</f>
        <v>1.7032557807033572E-2</v>
      </c>
      <c r="BE2220" s="246" t="e">
        <f>IFERROR(_xll.qlIndexFixing($BF$1,BA2220,,_xll.ohTrigger(Trigger,Trigger6M)),#N/A)</f>
        <v>#N/A</v>
      </c>
    </row>
    <row r="2221" spans="52:57" ht="11.25" customHeight="1" x14ac:dyDescent="0.25">
      <c r="AZ2221" s="102" t="s">
        <v>83</v>
      </c>
      <c r="BA2221" s="101">
        <f>_xll.qlInterestRateIndexFixingDate(Currency&amp;"ibor"&amp;Tenor,BB2221,Trigger)</f>
        <v>54935</v>
      </c>
      <c r="BB2221" s="101">
        <f>_xll.qlCalendarAdvance(Calendar,BB2220,AZ2221,"f",,Trigger)</f>
        <v>54939</v>
      </c>
      <c r="BC2221" s="101">
        <f>_xll.qlInterestRateIndexMaturity(Currency&amp;"ibor"&amp;Tenor,BB2221,Trigger)</f>
        <v>55122</v>
      </c>
      <c r="BD2221" s="246">
        <f>_xll.qlIndexFixing($AD$5,BA2221,TRUE,_xll.ohTrigger(Trigger,Trigger6M))</f>
        <v>1.7022566775349367E-2</v>
      </c>
      <c r="BE2221" s="246" t="e">
        <f>IFERROR(_xll.qlIndexFixing($BF$1,BA2221,,_xll.ohTrigger(Trigger,Trigger6M)),#N/A)</f>
        <v>#N/A</v>
      </c>
    </row>
    <row r="2222" spans="52:57" ht="11.25" customHeight="1" x14ac:dyDescent="0.25">
      <c r="AZ2222" s="102" t="s">
        <v>83</v>
      </c>
      <c r="BA2222" s="101">
        <f>_xll.qlInterestRateIndexFixingDate(Currency&amp;"ibor"&amp;Tenor,BB2222,Trigger)</f>
        <v>54942</v>
      </c>
      <c r="BB2222" s="101">
        <f>_xll.qlCalendarAdvance(Calendar,BB2221,AZ2222,"f",,Trigger)</f>
        <v>54946</v>
      </c>
      <c r="BC2222" s="101">
        <f>_xll.qlInterestRateIndexMaturity(Currency&amp;"ibor"&amp;Tenor,BB2222,Trigger)</f>
        <v>55129</v>
      </c>
      <c r="BD2222" s="246">
        <f>_xll.qlIndexFixing($AD$5,BA2222,TRUE,_xll.ohTrigger(Trigger,Trigger6M))</f>
        <v>1.7012480638401214E-2</v>
      </c>
      <c r="BE2222" s="246" t="e">
        <f>IFERROR(_xll.qlIndexFixing($BF$1,BA2222,,_xll.ohTrigger(Trigger,Trigger6M)),#N/A)</f>
        <v>#N/A</v>
      </c>
    </row>
    <row r="2223" spans="52:57" ht="11.25" customHeight="1" x14ac:dyDescent="0.25">
      <c r="AZ2223" s="102" t="s">
        <v>83</v>
      </c>
      <c r="BA2223" s="101">
        <f>_xll.qlInterestRateIndexFixingDate(Currency&amp;"ibor"&amp;Tenor,BB2223,Trigger)</f>
        <v>54949</v>
      </c>
      <c r="BB2223" s="101">
        <f>_xll.qlCalendarAdvance(Calendar,BB2222,AZ2223,"f",,Trigger)</f>
        <v>54953</v>
      </c>
      <c r="BC2223" s="101">
        <f>_xll.qlInterestRateIndexMaturity(Currency&amp;"ibor"&amp;Tenor,BB2223,Trigger)</f>
        <v>55136</v>
      </c>
      <c r="BD2223" s="246">
        <f>_xll.qlIndexFixing($AD$5,BA2223,TRUE,_xll.ohTrigger(Trigger,Trigger6M))</f>
        <v>1.7002383354847671E-2</v>
      </c>
      <c r="BE2223" s="246" t="e">
        <f>IFERROR(_xll.qlIndexFixing($BF$1,BA2223,,_xll.ohTrigger(Trigger,Trigger6M)),#N/A)</f>
        <v>#N/A</v>
      </c>
    </row>
    <row r="2224" spans="52:57" ht="11.25" customHeight="1" x14ac:dyDescent="0.25">
      <c r="AZ2224" s="102" t="s">
        <v>83</v>
      </c>
      <c r="BA2224" s="101">
        <f>_xll.qlInterestRateIndexFixingDate(Currency&amp;"ibor"&amp;Tenor,BB2224,Trigger)</f>
        <v>54956</v>
      </c>
      <c r="BB2224" s="101">
        <f>_xll.qlCalendarAdvance(Calendar,BB2223,AZ2224,"f",,Trigger)</f>
        <v>54960</v>
      </c>
      <c r="BC2224" s="101">
        <f>_xll.qlInterestRateIndexMaturity(Currency&amp;"ibor"&amp;Tenor,BB2224,Trigger)</f>
        <v>55143</v>
      </c>
      <c r="BD2224" s="246">
        <f>_xll.qlIndexFixing($AD$5,BA2224,TRUE,_xll.ohTrigger(Trigger,Trigger6M))</f>
        <v>1.6992274924859538E-2</v>
      </c>
      <c r="BE2224" s="246" t="e">
        <f>IFERROR(_xll.qlIndexFixing($BF$1,BA2224,,_xll.ohTrigger(Trigger,Trigger6M)),#N/A)</f>
        <v>#N/A</v>
      </c>
    </row>
    <row r="2225" spans="52:57" ht="11.25" customHeight="1" x14ac:dyDescent="0.25">
      <c r="AZ2225" s="102" t="s">
        <v>83</v>
      </c>
      <c r="BA2225" s="101">
        <f>_xll.qlInterestRateIndexFixingDate(Currency&amp;"ibor"&amp;Tenor,BB2225,Trigger)</f>
        <v>54963</v>
      </c>
      <c r="BB2225" s="101">
        <f>_xll.qlCalendarAdvance(Calendar,BB2224,AZ2225,"f",,Trigger)</f>
        <v>54967</v>
      </c>
      <c r="BC2225" s="101">
        <f>_xll.qlInterestRateIndexMaturity(Currency&amp;"ibor"&amp;Tenor,BB2225,Trigger)</f>
        <v>55150</v>
      </c>
      <c r="BD2225" s="246">
        <f>_xll.qlIndexFixing($AD$5,BA2225,TRUE,_xll.ohTrigger(Trigger,Trigger6M))</f>
        <v>1.6982155348608034E-2</v>
      </c>
      <c r="BE2225" s="246" t="e">
        <f>IFERROR(_xll.qlIndexFixing($BF$1,BA2225,,_xll.ohTrigger(Trigger,Trigger6M)),#N/A)</f>
        <v>#N/A</v>
      </c>
    </row>
    <row r="2226" spans="52:57" ht="11.25" customHeight="1" x14ac:dyDescent="0.25">
      <c r="AZ2226" s="102" t="s">
        <v>83</v>
      </c>
      <c r="BA2226" s="101">
        <f>_xll.qlInterestRateIndexFixingDate(Currency&amp;"ibor"&amp;Tenor,BB2226,Trigger)</f>
        <v>54970</v>
      </c>
      <c r="BB2226" s="101">
        <f>_xll.qlCalendarAdvance(Calendar,BB2225,AZ2226,"f",,Trigger)</f>
        <v>54974</v>
      </c>
      <c r="BC2226" s="101">
        <f>_xll.qlInterestRateIndexMaturity(Currency&amp;"ibor"&amp;Tenor,BB2226,Trigger)</f>
        <v>55158</v>
      </c>
      <c r="BD2226" s="246">
        <f>_xll.qlIndexFixing($AD$5,BA2226,TRUE,_xll.ohTrigger(Trigger,Trigger6M))</f>
        <v>1.6972269214367154E-2</v>
      </c>
      <c r="BE2226" s="246" t="e">
        <f>IFERROR(_xll.qlIndexFixing($BF$1,BA2226,,_xll.ohTrigger(Trigger,Trigger6M)),#N/A)</f>
        <v>#N/A</v>
      </c>
    </row>
    <row r="2227" spans="52:57" ht="11.25" customHeight="1" x14ac:dyDescent="0.25">
      <c r="AZ2227" s="102" t="s">
        <v>83</v>
      </c>
      <c r="BA2227" s="101">
        <f>_xll.qlInterestRateIndexFixingDate(Currency&amp;"ibor"&amp;Tenor,BB2227,Trigger)</f>
        <v>54977</v>
      </c>
      <c r="BB2227" s="101">
        <f>_xll.qlCalendarAdvance(Calendar,BB2226,AZ2227,"f",,Trigger)</f>
        <v>54981</v>
      </c>
      <c r="BC2227" s="101">
        <f>_xll.qlInterestRateIndexMaturity(Currency&amp;"ibor"&amp;Tenor,BB2227,Trigger)</f>
        <v>55165</v>
      </c>
      <c r="BD2227" s="246">
        <f>_xll.qlIndexFixing($AD$5,BA2227,TRUE,_xll.ohTrigger(Trigger,Trigger6M))</f>
        <v>1.6962182314057793E-2</v>
      </c>
      <c r="BE2227" s="246" t="e">
        <f>IFERROR(_xll.qlIndexFixing($BF$1,BA2227,,_xll.ohTrigger(Trigger,Trigger6M)),#N/A)</f>
        <v>#N/A</v>
      </c>
    </row>
    <row r="2228" spans="52:57" ht="11.25" customHeight="1" x14ac:dyDescent="0.25">
      <c r="AZ2228" s="102" t="s">
        <v>83</v>
      </c>
      <c r="BA2228" s="101">
        <f>_xll.qlInterestRateIndexFixingDate(Currency&amp;"ibor"&amp;Tenor,BB2228,Trigger)</f>
        <v>54984</v>
      </c>
      <c r="BB2228" s="101">
        <f>_xll.qlCalendarAdvance(Calendar,BB2227,AZ2228,"f",,Trigger)</f>
        <v>54988</v>
      </c>
      <c r="BC2228" s="101">
        <f>_xll.qlInterestRateIndexMaturity(Currency&amp;"ibor"&amp;Tenor,BB2228,Trigger)</f>
        <v>55172</v>
      </c>
      <c r="BD2228" s="246">
        <f>_xll.qlIndexFixing($AD$5,BA2228,TRUE,_xll.ohTrigger(Trigger,Trigger6M))</f>
        <v>1.6952084328050419E-2</v>
      </c>
      <c r="BE2228" s="246" t="e">
        <f>IFERROR(_xll.qlIndexFixing($BF$1,BA2228,,_xll.ohTrigger(Trigger,Trigger6M)),#N/A)</f>
        <v>#N/A</v>
      </c>
    </row>
    <row r="2229" spans="52:57" ht="11.25" customHeight="1" x14ac:dyDescent="0.25">
      <c r="AZ2229" s="102" t="s">
        <v>83</v>
      </c>
      <c r="BA2229" s="101">
        <f>_xll.qlInterestRateIndexFixingDate(Currency&amp;"ibor"&amp;Tenor,BB2229,Trigger)</f>
        <v>54991</v>
      </c>
      <c r="BB2229" s="101">
        <f>_xll.qlCalendarAdvance(Calendar,BB2228,AZ2229,"f",,Trigger)</f>
        <v>54995</v>
      </c>
      <c r="BC2229" s="101">
        <f>_xll.qlInterestRateIndexMaturity(Currency&amp;"ibor"&amp;Tenor,BB2229,Trigger)</f>
        <v>55179</v>
      </c>
      <c r="BD2229" s="246">
        <f>_xll.qlIndexFixing($AD$5,BA2229,TRUE,_xll.ohTrigger(Trigger,Trigger6M))</f>
        <v>1.6943428547587167E-2</v>
      </c>
      <c r="BE2229" s="246" t="e">
        <f>IFERROR(_xll.qlIndexFixing($BF$1,BA2229,,_xll.ohTrigger(Trigger,Trigger6M)),#N/A)</f>
        <v>#N/A</v>
      </c>
    </row>
    <row r="2230" spans="52:57" ht="11.25" customHeight="1" x14ac:dyDescent="0.25">
      <c r="AZ2230" s="102" t="s">
        <v>83</v>
      </c>
      <c r="BA2230" s="101">
        <f>_xll.qlInterestRateIndexFixingDate(Currency&amp;"ibor"&amp;Tenor,BB2230,Trigger)</f>
        <v>54998</v>
      </c>
      <c r="BB2230" s="101">
        <f>_xll.qlCalendarAdvance(Calendar,BB2229,AZ2230,"f",,Trigger)</f>
        <v>55002</v>
      </c>
      <c r="BC2230" s="101">
        <f>_xll.qlInterestRateIndexMaturity(Currency&amp;"ibor"&amp;Tenor,BB2230,Trigger)</f>
        <v>55186</v>
      </c>
      <c r="BD2230" s="246">
        <f>_xll.qlIndexFixing($AD$5,BA2230,TRUE,_xll.ohTrigger(Trigger,Trigger6M))</f>
        <v>1.6943487762655231E-2</v>
      </c>
      <c r="BE2230" s="246" t="e">
        <f>IFERROR(_xll.qlIndexFixing($BF$1,BA2230,,_xll.ohTrigger(Trigger,Trigger6M)),#N/A)</f>
        <v>#N/A</v>
      </c>
    </row>
    <row r="2231" spans="52:57" ht="11.25" customHeight="1" x14ac:dyDescent="0.25">
      <c r="AZ2231" s="102" t="s">
        <v>83</v>
      </c>
      <c r="BA2231" s="101">
        <f>_xll.qlInterestRateIndexFixingDate(Currency&amp;"ibor"&amp;Tenor,BB2231,Trigger)</f>
        <v>55005</v>
      </c>
      <c r="BB2231" s="101">
        <f>_xll.qlCalendarAdvance(Calendar,BB2230,AZ2231,"f",,Trigger)</f>
        <v>55009</v>
      </c>
      <c r="BC2231" s="101">
        <f>_xll.qlInterestRateIndexMaturity(Currency&amp;"ibor"&amp;Tenor,BB2231,Trigger)</f>
        <v>55193</v>
      </c>
      <c r="BD2231" s="246">
        <f>_xll.qlIndexFixing($AD$5,BA2231,TRUE,_xll.ohTrigger(Trigger,Trigger6M))</f>
        <v>1.6943546977724166E-2</v>
      </c>
      <c r="BE2231" s="246" t="e">
        <f>IFERROR(_xll.qlIndexFixing($BF$1,BA2231,,_xll.ohTrigger(Trigger,Trigger6M)),#N/A)</f>
        <v>#N/A</v>
      </c>
    </row>
    <row r="2232" spans="52:57" ht="11.25" customHeight="1" x14ac:dyDescent="0.25">
      <c r="AZ2232" s="102" t="s">
        <v>83</v>
      </c>
      <c r="BA2232" s="101">
        <f>_xll.qlInterestRateIndexFixingDate(Currency&amp;"ibor"&amp;Tenor,BB2232,Trigger)</f>
        <v>55012</v>
      </c>
      <c r="BB2232" s="101">
        <f>_xll.qlCalendarAdvance(Calendar,BB2231,AZ2232,"f",,Trigger)</f>
        <v>55016</v>
      </c>
      <c r="BC2232" s="101">
        <f>_xll.qlInterestRateIndexMaturity(Currency&amp;"ibor"&amp;Tenor,BB2232,Trigger)</f>
        <v>55200</v>
      </c>
      <c r="BD2232" s="246">
        <f>_xll.qlIndexFixing($AD$5,BA2232,TRUE,_xll.ohTrigger(Trigger,Trigger6M))</f>
        <v>1.6943606192794839E-2</v>
      </c>
      <c r="BE2232" s="246" t="e">
        <f>IFERROR(_xll.qlIndexFixing($BF$1,BA2232,,_xll.ohTrigger(Trigger,Trigger6M)),#N/A)</f>
        <v>#N/A</v>
      </c>
    </row>
    <row r="2233" spans="52:57" ht="11.25" customHeight="1" x14ac:dyDescent="0.25">
      <c r="AZ2233" s="102" t="s">
        <v>83</v>
      </c>
      <c r="BA2233" s="101">
        <f>_xll.qlInterestRateIndexFixingDate(Currency&amp;"ibor"&amp;Tenor,BB2233,Trigger)</f>
        <v>55019</v>
      </c>
      <c r="BB2233" s="101">
        <f>_xll.qlCalendarAdvance(Calendar,BB2232,AZ2233,"f",,Trigger)</f>
        <v>55023</v>
      </c>
      <c r="BC2233" s="101">
        <f>_xll.qlInterestRateIndexMaturity(Currency&amp;"ibor"&amp;Tenor,BB2233,Trigger)</f>
        <v>55207</v>
      </c>
      <c r="BD2233" s="246">
        <f>_xll.qlIndexFixing($AD$5,BA2233,TRUE,_xll.ohTrigger(Trigger,Trigger6M))</f>
        <v>1.6943665407867684E-2</v>
      </c>
      <c r="BE2233" s="246" t="e">
        <f>IFERROR(_xll.qlIndexFixing($BF$1,BA2233,,_xll.ohTrigger(Trigger,Trigger6M)),#N/A)</f>
        <v>#N/A</v>
      </c>
    </row>
    <row r="2234" spans="52:57" ht="11.25" customHeight="1" x14ac:dyDescent="0.25">
      <c r="AZ2234" s="102" t="s">
        <v>83</v>
      </c>
      <c r="BA2234" s="101">
        <f>_xll.qlInterestRateIndexFixingDate(Currency&amp;"ibor"&amp;Tenor,BB2234,Trigger)</f>
        <v>55026</v>
      </c>
      <c r="BB2234" s="101">
        <f>_xll.qlCalendarAdvance(Calendar,BB2233,AZ2234,"f",,Trigger)</f>
        <v>55030</v>
      </c>
      <c r="BC2234" s="101">
        <f>_xll.qlInterestRateIndexMaturity(Currency&amp;"ibor"&amp;Tenor,BB2234,Trigger)</f>
        <v>55212</v>
      </c>
      <c r="BD2234" s="246">
        <f>_xll.qlIndexFixing($AD$5,BA2234,TRUE,_xll.ohTrigger(Trigger,Trigger6M))</f>
        <v>1.6942921009773172E-2</v>
      </c>
      <c r="BE2234" s="246" t="e">
        <f>IFERROR(_xll.qlIndexFixing($BF$1,BA2234,,_xll.ohTrigger(Trigger,Trigger6M)),#N/A)</f>
        <v>#N/A</v>
      </c>
    </row>
    <row r="2235" spans="52:57" ht="11.25" customHeight="1" x14ac:dyDescent="0.25">
      <c r="AZ2235" s="102" t="s">
        <v>83</v>
      </c>
      <c r="BA2235" s="101">
        <f>_xll.qlInterestRateIndexFixingDate(Currency&amp;"ibor"&amp;Tenor,BB2235,Trigger)</f>
        <v>55033</v>
      </c>
      <c r="BB2235" s="101">
        <f>_xll.qlCalendarAdvance(Calendar,BB2234,AZ2235,"f",,Trigger)</f>
        <v>55037</v>
      </c>
      <c r="BC2235" s="101">
        <f>_xll.qlInterestRateIndexMaturity(Currency&amp;"ibor"&amp;Tenor,BB2235,Trigger)</f>
        <v>55218</v>
      </c>
      <c r="BD2235" s="246">
        <f>_xll.qlIndexFixing($AD$5,BA2235,TRUE,_xll.ohTrigger(Trigger,Trigger6M))</f>
        <v>1.694257842917898E-2</v>
      </c>
      <c r="BE2235" s="246" t="e">
        <f>IFERROR(_xll.qlIndexFixing($BF$1,BA2235,,_xll.ohTrigger(Trigger,Trigger6M)),#N/A)</f>
        <v>#N/A</v>
      </c>
    </row>
    <row r="2236" spans="52:57" ht="11.25" customHeight="1" x14ac:dyDescent="0.25">
      <c r="AZ2236" s="102" t="s">
        <v>83</v>
      </c>
      <c r="BA2236" s="101">
        <f>_xll.qlInterestRateIndexFixingDate(Currency&amp;"ibor"&amp;Tenor,BB2236,Trigger)</f>
        <v>55040</v>
      </c>
      <c r="BB2236" s="101">
        <f>_xll.qlCalendarAdvance(Calendar,BB2235,AZ2236,"f",,Trigger)</f>
        <v>55044</v>
      </c>
      <c r="BC2236" s="101">
        <f>_xll.qlInterestRateIndexMaturity(Currency&amp;"ibor"&amp;Tenor,BB2236,Trigger)</f>
        <v>55225</v>
      </c>
      <c r="BD2236" s="246">
        <f>_xll.qlIndexFixing($AD$5,BA2236,TRUE,_xll.ohTrigger(Trigger,Trigger6M))</f>
        <v>1.6942637635932071E-2</v>
      </c>
      <c r="BE2236" s="246" t="e">
        <f>IFERROR(_xll.qlIndexFixing($BF$1,BA2236,,_xll.ohTrigger(Trigger,Trigger6M)),#N/A)</f>
        <v>#N/A</v>
      </c>
    </row>
    <row r="2237" spans="52:57" ht="11.25" customHeight="1" x14ac:dyDescent="0.25">
      <c r="AZ2237" s="102" t="s">
        <v>83</v>
      </c>
      <c r="BA2237" s="101">
        <f>_xll.qlInterestRateIndexFixingDate(Currency&amp;"ibor"&amp;Tenor,BB2237,Trigger)</f>
        <v>55047</v>
      </c>
      <c r="BB2237" s="101">
        <f>_xll.qlCalendarAdvance(Calendar,BB2236,AZ2237,"f",,Trigger)</f>
        <v>55051</v>
      </c>
      <c r="BC2237" s="101">
        <f>_xll.qlInterestRateIndexMaturity(Currency&amp;"ibor"&amp;Tenor,BB2237,Trigger)</f>
        <v>55232</v>
      </c>
      <c r="BD2237" s="246">
        <f>_xll.qlIndexFixing($AD$5,BA2237,TRUE,_xll.ohTrigger(Trigger,Trigger6M))</f>
        <v>1.6942696842687371E-2</v>
      </c>
      <c r="BE2237" s="246" t="e">
        <f>IFERROR(_xll.qlIndexFixing($BF$1,BA2237,,_xll.ohTrigger(Trigger,Trigger6M)),#N/A)</f>
        <v>#N/A</v>
      </c>
    </row>
    <row r="2238" spans="52:57" ht="11.25" customHeight="1" x14ac:dyDescent="0.25">
      <c r="AZ2238" s="102" t="s">
        <v>83</v>
      </c>
      <c r="BA2238" s="101">
        <f>_xll.qlInterestRateIndexFixingDate(Currency&amp;"ibor"&amp;Tenor,BB2238,Trigger)</f>
        <v>55054</v>
      </c>
      <c r="BB2238" s="101">
        <f>_xll.qlCalendarAdvance(Calendar,BB2237,AZ2238,"f",,Trigger)</f>
        <v>55058</v>
      </c>
      <c r="BC2238" s="101">
        <f>_xll.qlInterestRateIndexMaturity(Currency&amp;"ibor"&amp;Tenor,BB2238,Trigger)</f>
        <v>55239</v>
      </c>
      <c r="BD2238" s="246">
        <f>_xll.qlIndexFixing($AD$5,BA2238,TRUE,_xll.ohTrigger(Trigger,Trigger6M))</f>
        <v>1.6942756049444438E-2</v>
      </c>
      <c r="BE2238" s="246" t="e">
        <f>IFERROR(_xll.qlIndexFixing($BF$1,BA2238,,_xll.ohTrigger(Trigger,Trigger6M)),#N/A)</f>
        <v>#N/A</v>
      </c>
    </row>
    <row r="2239" spans="52:57" ht="11.25" customHeight="1" x14ac:dyDescent="0.25">
      <c r="AZ2239" s="102" t="s">
        <v>83</v>
      </c>
      <c r="BA2239" s="101">
        <f>_xll.qlInterestRateIndexFixingDate(Currency&amp;"ibor"&amp;Tenor,BB2239,Trigger)</f>
        <v>55061</v>
      </c>
      <c r="BB2239" s="101">
        <f>_xll.qlCalendarAdvance(Calendar,BB2238,AZ2239,"f",,Trigger)</f>
        <v>55065</v>
      </c>
      <c r="BC2239" s="101">
        <f>_xll.qlInterestRateIndexMaturity(Currency&amp;"ibor"&amp;Tenor,BB2239,Trigger)</f>
        <v>55247</v>
      </c>
      <c r="BD2239" s="246">
        <f>_xll.qlIndexFixing($AD$5,BA2239,TRUE,_xll.ohTrigger(Trigger,Trigger6M))</f>
        <v>1.6943217057422424E-2</v>
      </c>
      <c r="BE2239" s="246" t="e">
        <f>IFERROR(_xll.qlIndexFixing($BF$1,BA2239,,_xll.ohTrigger(Trigger,Trigger6M)),#N/A)</f>
        <v>#N/A</v>
      </c>
    </row>
    <row r="2240" spans="52:57" ht="11.25" customHeight="1" x14ac:dyDescent="0.25">
      <c r="AZ2240" s="102" t="s">
        <v>83</v>
      </c>
      <c r="BA2240" s="101">
        <f>_xll.qlInterestRateIndexFixingDate(Currency&amp;"ibor"&amp;Tenor,BB2240,Trigger)</f>
        <v>55068</v>
      </c>
      <c r="BB2240" s="101">
        <f>_xll.qlCalendarAdvance(Calendar,BB2239,AZ2240,"f",,Trigger)</f>
        <v>55072</v>
      </c>
      <c r="BC2240" s="101">
        <f>_xll.qlInterestRateIndexMaturity(Currency&amp;"ibor"&amp;Tenor,BB2240,Trigger)</f>
        <v>55254</v>
      </c>
      <c r="BD2240" s="246">
        <f>_xll.qlIndexFixing($AD$5,BA2240,TRUE,_xll.ohTrigger(Trigger,Trigger6M))</f>
        <v>1.694327626695772E-2</v>
      </c>
      <c r="BE2240" s="246" t="e">
        <f>IFERROR(_xll.qlIndexFixing($BF$1,BA2240,,_xll.ohTrigger(Trigger,Trigger6M)),#N/A)</f>
        <v>#N/A</v>
      </c>
    </row>
    <row r="2241" spans="52:57" ht="11.25" customHeight="1" x14ac:dyDescent="0.25">
      <c r="AZ2241" s="102" t="s">
        <v>83</v>
      </c>
      <c r="BA2241" s="101">
        <f>_xll.qlInterestRateIndexFixingDate(Currency&amp;"ibor"&amp;Tenor,BB2241,Trigger)</f>
        <v>55075</v>
      </c>
      <c r="BB2241" s="101">
        <f>_xll.qlCalendarAdvance(Calendar,BB2240,AZ2241,"f",,Trigger)</f>
        <v>55079</v>
      </c>
      <c r="BC2241" s="101">
        <f>_xll.qlInterestRateIndexMaturity(Currency&amp;"ibor"&amp;Tenor,BB2241,Trigger)</f>
        <v>55261</v>
      </c>
      <c r="BD2241" s="246">
        <f>_xll.qlIndexFixing($AD$5,BA2241,TRUE,_xll.ohTrigger(Trigger,Trigger6M))</f>
        <v>1.6943335476494334E-2</v>
      </c>
      <c r="BE2241" s="246" t="e">
        <f>IFERROR(_xll.qlIndexFixing($BF$1,BA2241,,_xll.ohTrigger(Trigger,Trigger6M)),#N/A)</f>
        <v>#N/A</v>
      </c>
    </row>
    <row r="2242" spans="52:57" ht="11.25" customHeight="1" x14ac:dyDescent="0.25">
      <c r="AZ2242" s="102" t="s">
        <v>83</v>
      </c>
      <c r="BA2242" s="101">
        <f>_xll.qlInterestRateIndexFixingDate(Currency&amp;"ibor"&amp;Tenor,BB2242,Trigger)</f>
        <v>55082</v>
      </c>
      <c r="BB2242" s="101">
        <f>_xll.qlCalendarAdvance(Calendar,BB2241,AZ2242,"f",,Trigger)</f>
        <v>55086</v>
      </c>
      <c r="BC2242" s="101">
        <f>_xll.qlInterestRateIndexMaturity(Currency&amp;"ibor"&amp;Tenor,BB2242,Trigger)</f>
        <v>55268</v>
      </c>
      <c r="BD2242" s="246">
        <f>_xll.qlIndexFixing($AD$5,BA2242,TRUE,_xll.ohTrigger(Trigger,Trigger6M))</f>
        <v>1.6943394686032707E-2</v>
      </c>
      <c r="BE2242" s="246" t="e">
        <f>IFERROR(_xll.qlIndexFixing($BF$1,BA2242,,_xll.ohTrigger(Trigger,Trigger6M)),#N/A)</f>
        <v>#N/A</v>
      </c>
    </row>
    <row r="2243" spans="52:57" ht="11.25" customHeight="1" x14ac:dyDescent="0.25">
      <c r="AZ2243" s="102" t="s">
        <v>83</v>
      </c>
      <c r="BA2243" s="101">
        <f>_xll.qlInterestRateIndexFixingDate(Currency&amp;"ibor"&amp;Tenor,BB2243,Trigger)</f>
        <v>55089</v>
      </c>
      <c r="BB2243" s="101">
        <f>_xll.qlCalendarAdvance(Calendar,BB2242,AZ2243,"f",,Trigger)</f>
        <v>55093</v>
      </c>
      <c r="BC2243" s="101">
        <f>_xll.qlInterestRateIndexMaturity(Currency&amp;"ibor"&amp;Tenor,BB2243,Trigger)</f>
        <v>55275</v>
      </c>
      <c r="BD2243" s="246">
        <f>_xll.qlIndexFixing($AD$5,BA2243,TRUE,_xll.ohTrigger(Trigger,Trigger6M))</f>
        <v>1.6943453895573272E-2</v>
      </c>
      <c r="BE2243" s="246" t="e">
        <f>IFERROR(_xll.qlIndexFixing($BF$1,BA2243,,_xll.ohTrigger(Trigger,Trigger6M)),#N/A)</f>
        <v>#N/A</v>
      </c>
    </row>
    <row r="2244" spans="52:57" ht="11.25" customHeight="1" x14ac:dyDescent="0.25">
      <c r="AZ2244" s="102" t="s">
        <v>83</v>
      </c>
      <c r="BA2244" s="101">
        <f>_xll.qlInterestRateIndexFixingDate(Currency&amp;"ibor"&amp;Tenor,BB2244,Trigger)</f>
        <v>55096</v>
      </c>
      <c r="BB2244" s="101">
        <f>_xll.qlCalendarAdvance(Calendar,BB2243,AZ2244,"f",,Trigger)</f>
        <v>55100</v>
      </c>
      <c r="BC2244" s="101">
        <f>_xll.qlInterestRateIndexMaturity(Currency&amp;"ibor"&amp;Tenor,BB2244,Trigger)</f>
        <v>55281</v>
      </c>
      <c r="BD2244" s="246">
        <f>_xll.qlIndexFixing($AD$5,BA2244,TRUE,_xll.ohTrigger(Trigger,Trigger6M))</f>
        <v>1.6943111290021722E-2</v>
      </c>
      <c r="BE2244" s="246" t="e">
        <f>IFERROR(_xll.qlIndexFixing($BF$1,BA2244,,_xll.ohTrigger(Trigger,Trigger6M)),#N/A)</f>
        <v>#N/A</v>
      </c>
    </row>
    <row r="2245" spans="52:57" ht="11.25" customHeight="1" x14ac:dyDescent="0.25">
      <c r="AZ2245" s="102" t="s">
        <v>83</v>
      </c>
      <c r="BA2245" s="101">
        <f>_xll.qlInterestRateIndexFixingDate(Currency&amp;"ibor"&amp;Tenor,BB2245,Trigger)</f>
        <v>55103</v>
      </c>
      <c r="BB2245" s="101">
        <f>_xll.qlCalendarAdvance(Calendar,BB2244,AZ2245,"f",,Trigger)</f>
        <v>55107</v>
      </c>
      <c r="BC2245" s="101">
        <f>_xll.qlInterestRateIndexMaturity(Currency&amp;"ibor"&amp;Tenor,BB2245,Trigger)</f>
        <v>55288</v>
      </c>
      <c r="BD2245" s="246">
        <f>_xll.qlIndexFixing($AD$5,BA2245,TRUE,_xll.ohTrigger(Trigger,Trigger6M))</f>
        <v>1.6943170496791154E-2</v>
      </c>
      <c r="BE2245" s="246" t="e">
        <f>IFERROR(_xll.qlIndexFixing($BF$1,BA2245,,_xll.ohTrigger(Trigger,Trigger6M)),#N/A)</f>
        <v>#N/A</v>
      </c>
    </row>
    <row r="2246" spans="52:57" ht="11.25" customHeight="1" x14ac:dyDescent="0.25">
      <c r="AZ2246" s="102" t="s">
        <v>83</v>
      </c>
      <c r="BA2246" s="101">
        <f>_xll.qlInterestRateIndexFixingDate(Currency&amp;"ibor"&amp;Tenor,BB2246,Trigger)</f>
        <v>55110</v>
      </c>
      <c r="BB2246" s="101">
        <f>_xll.qlCalendarAdvance(Calendar,BB2245,AZ2246,"f",,Trigger)</f>
        <v>55114</v>
      </c>
      <c r="BC2246" s="101">
        <f>_xll.qlInterestRateIndexMaturity(Currency&amp;"ibor"&amp;Tenor,BB2246,Trigger)</f>
        <v>55295</v>
      </c>
      <c r="BD2246" s="246">
        <f>_xll.qlIndexFixing($AD$5,BA2246,TRUE,_xll.ohTrigger(Trigger,Trigger6M))</f>
        <v>1.694322970356147E-2</v>
      </c>
      <c r="BE2246" s="246" t="e">
        <f>IFERROR(_xll.qlIndexFixing($BF$1,BA2246,,_xll.ohTrigger(Trigger,Trigger6M)),#N/A)</f>
        <v>#N/A</v>
      </c>
    </row>
    <row r="2247" spans="52:57" ht="11.25" customHeight="1" x14ac:dyDescent="0.25">
      <c r="AZ2247" s="102" t="s">
        <v>83</v>
      </c>
      <c r="BA2247" s="101">
        <f>_xll.qlInterestRateIndexFixingDate(Currency&amp;"ibor"&amp;Tenor,BB2247,Trigger)</f>
        <v>55117</v>
      </c>
      <c r="BB2247" s="101">
        <f>_xll.qlCalendarAdvance(Calendar,BB2246,AZ2247,"f",,Trigger)</f>
        <v>55121</v>
      </c>
      <c r="BC2247" s="101">
        <f>_xll.qlInterestRateIndexMaturity(Currency&amp;"ibor"&amp;Tenor,BB2247,Trigger)</f>
        <v>55302</v>
      </c>
      <c r="BD2247" s="246">
        <f>_xll.qlIndexFixing($AD$5,BA2247,TRUE,_xll.ohTrigger(Trigger,Trigger6M))</f>
        <v>1.6943288910333993E-2</v>
      </c>
      <c r="BE2247" s="246" t="e">
        <f>IFERROR(_xll.qlIndexFixing($BF$1,BA2247,,_xll.ohTrigger(Trigger,Trigger6M)),#N/A)</f>
        <v>#N/A</v>
      </c>
    </row>
    <row r="2248" spans="52:57" ht="11.25" customHeight="1" x14ac:dyDescent="0.25">
      <c r="AZ2248" s="102" t="s">
        <v>83</v>
      </c>
      <c r="BA2248" s="101">
        <f>_xll.qlInterestRateIndexFixingDate(Currency&amp;"ibor"&amp;Tenor,BB2248,Trigger)</f>
        <v>55124</v>
      </c>
      <c r="BB2248" s="101">
        <f>_xll.qlCalendarAdvance(Calendar,BB2247,AZ2248,"f",,Trigger)</f>
        <v>55128</v>
      </c>
      <c r="BC2248" s="101">
        <f>_xll.qlInterestRateIndexMaturity(Currency&amp;"ibor"&amp;Tenor,BB2248,Trigger)</f>
        <v>55310</v>
      </c>
      <c r="BD2248" s="246">
        <f>_xll.qlIndexFixing($AD$5,BA2248,TRUE,_xll.ohTrigger(Trigger,Trigger6M))</f>
        <v>1.6943749943302021E-2</v>
      </c>
      <c r="BE2248" s="246" t="e">
        <f>IFERROR(_xll.qlIndexFixing($BF$1,BA2248,,_xll.ohTrigger(Trigger,Trigger6M)),#N/A)</f>
        <v>#N/A</v>
      </c>
    </row>
    <row r="2249" spans="52:57" ht="11.25" customHeight="1" x14ac:dyDescent="0.25">
      <c r="AZ2249" s="102" t="s">
        <v>83</v>
      </c>
      <c r="BA2249" s="101">
        <f>_xll.qlInterestRateIndexFixingDate(Currency&amp;"ibor"&amp;Tenor,BB2249,Trigger)</f>
        <v>55131</v>
      </c>
      <c r="BB2249" s="101">
        <f>_xll.qlCalendarAdvance(Calendar,BB2248,AZ2249,"f",,Trigger)</f>
        <v>55135</v>
      </c>
      <c r="BC2249" s="101">
        <f>_xll.qlInterestRateIndexMaturity(Currency&amp;"ibor"&amp;Tenor,BB2249,Trigger)</f>
        <v>55317</v>
      </c>
      <c r="BD2249" s="246">
        <f>_xll.qlIndexFixing($AD$5,BA2249,TRUE,_xll.ohTrigger(Trigger,Trigger6M))</f>
        <v>1.694380915285313E-2</v>
      </c>
      <c r="BE2249" s="246" t="e">
        <f>IFERROR(_xll.qlIndexFixing($BF$1,BA2249,,_xll.ohTrigger(Trigger,Trigger6M)),#N/A)</f>
        <v>#N/A</v>
      </c>
    </row>
    <row r="2250" spans="52:57" ht="11.25" customHeight="1" x14ac:dyDescent="0.25">
      <c r="AZ2250" s="102" t="s">
        <v>83</v>
      </c>
      <c r="BA2250" s="101">
        <f>_xll.qlInterestRateIndexFixingDate(Currency&amp;"ibor"&amp;Tenor,BB2250,Trigger)</f>
        <v>55138</v>
      </c>
      <c r="BB2250" s="101">
        <f>_xll.qlCalendarAdvance(Calendar,BB2249,AZ2250,"f",,Trigger)</f>
        <v>55142</v>
      </c>
      <c r="BC2250" s="101">
        <f>_xll.qlInterestRateIndexMaturity(Currency&amp;"ibor"&amp;Tenor,BB2250,Trigger)</f>
        <v>55324</v>
      </c>
      <c r="BD2250" s="246">
        <f>_xll.qlIndexFixing($AD$5,BA2250,TRUE,_xll.ohTrigger(Trigger,Trigger6M))</f>
        <v>1.6943868362405558E-2</v>
      </c>
      <c r="BE2250" s="246" t="e">
        <f>IFERROR(_xll.qlIndexFixing($BF$1,BA2250,,_xll.ohTrigger(Trigger,Trigger6M)),#N/A)</f>
        <v>#N/A</v>
      </c>
    </row>
    <row r="2251" spans="52:57" ht="11.25" customHeight="1" x14ac:dyDescent="0.25">
      <c r="AZ2251" s="102" t="s">
        <v>83</v>
      </c>
      <c r="BA2251" s="101">
        <f>_xll.qlInterestRateIndexFixingDate(Currency&amp;"ibor"&amp;Tenor,BB2251,Trigger)</f>
        <v>55144</v>
      </c>
      <c r="BB2251" s="101">
        <f>_xll.qlCalendarAdvance(Calendar,BB2250,AZ2251,"f",,Trigger)</f>
        <v>55149</v>
      </c>
      <c r="BC2251" s="101">
        <f>_xll.qlInterestRateIndexMaturity(Currency&amp;"ibor"&amp;Tenor,BB2251,Trigger)</f>
        <v>55331</v>
      </c>
      <c r="BD2251" s="246">
        <f>_xll.qlIndexFixing($AD$5,BA2251,TRUE,_xll.ohTrigger(Trigger,Trigger6M))</f>
        <v>1.6943927571960619E-2</v>
      </c>
      <c r="BE2251" s="246" t="e">
        <f>IFERROR(_xll.qlIndexFixing($BF$1,BA2251,,_xll.ohTrigger(Trigger,Trigger6M)),#N/A)</f>
        <v>#N/A</v>
      </c>
    </row>
    <row r="2252" spans="52:57" ht="11.25" customHeight="1" x14ac:dyDescent="0.25">
      <c r="AZ2252" s="102" t="s">
        <v>83</v>
      </c>
      <c r="BA2252" s="101">
        <f>_xll.qlInterestRateIndexFixingDate(Currency&amp;"ibor"&amp;Tenor,BB2252,Trigger)</f>
        <v>55152</v>
      </c>
      <c r="BB2252" s="101">
        <f>_xll.qlCalendarAdvance(Calendar,BB2251,AZ2252,"f",,Trigger)</f>
        <v>55156</v>
      </c>
      <c r="BC2252" s="101">
        <f>_xll.qlInterestRateIndexMaturity(Currency&amp;"ibor"&amp;Tenor,BB2252,Trigger)</f>
        <v>55337</v>
      </c>
      <c r="BD2252" s="246">
        <f>_xll.qlIndexFixing($AD$5,BA2252,TRUE,_xll.ohTrigger(Trigger,Trigger6M))</f>
        <v>1.6943584944223107E-2</v>
      </c>
      <c r="BE2252" s="246" t="e">
        <f>IFERROR(_xll.qlIndexFixing($BF$1,BA2252,,_xll.ohTrigger(Trigger,Trigger6M)),#N/A)</f>
        <v>#N/A</v>
      </c>
    </row>
    <row r="2253" spans="52:57" ht="11.25" customHeight="1" x14ac:dyDescent="0.25">
      <c r="AZ2253" s="102" t="s">
        <v>83</v>
      </c>
      <c r="BA2253" s="101">
        <f>_xll.qlInterestRateIndexFixingDate(Currency&amp;"ibor"&amp;Tenor,BB2253,Trigger)</f>
        <v>55159</v>
      </c>
      <c r="BB2253" s="101">
        <f>_xll.qlCalendarAdvance(Calendar,BB2252,AZ2253,"f",,Trigger)</f>
        <v>55163</v>
      </c>
      <c r="BC2253" s="101">
        <f>_xll.qlInterestRateIndexMaturity(Currency&amp;"ibor"&amp;Tenor,BB2253,Trigger)</f>
        <v>55344</v>
      </c>
      <c r="BD2253" s="246">
        <f>_xll.qlIndexFixing($AD$5,BA2253,TRUE,_xll.ohTrigger(Trigger,Trigger6M))</f>
        <v>1.6943644151005788E-2</v>
      </c>
      <c r="BE2253" s="246" t="e">
        <f>IFERROR(_xll.qlIndexFixing($BF$1,BA2253,,_xll.ohTrigger(Trigger,Trigger6M)),#N/A)</f>
        <v>#N/A</v>
      </c>
    </row>
    <row r="2254" spans="52:57" ht="11.25" customHeight="1" x14ac:dyDescent="0.25">
      <c r="AZ2254" s="102" t="s">
        <v>83</v>
      </c>
      <c r="BA2254" s="101">
        <f>_xll.qlInterestRateIndexFixingDate(Currency&amp;"ibor"&amp;Tenor,BB2254,Trigger)</f>
        <v>55166</v>
      </c>
      <c r="BB2254" s="101">
        <f>_xll.qlCalendarAdvance(Calendar,BB2253,AZ2254,"f",,Trigger)</f>
        <v>55170</v>
      </c>
      <c r="BC2254" s="101">
        <f>_xll.qlInterestRateIndexMaturity(Currency&amp;"ibor"&amp;Tenor,BB2254,Trigger)</f>
        <v>55351</v>
      </c>
      <c r="BD2254" s="246">
        <f>_xll.qlIndexFixing($AD$5,BA2254,TRUE,_xll.ohTrigger(Trigger,Trigger6M))</f>
        <v>1.6943703357790236E-2</v>
      </c>
      <c r="BE2254" s="246" t="e">
        <f>IFERROR(_xll.qlIndexFixing($BF$1,BA2254,,_xll.ohTrigger(Trigger,Trigger6M)),#N/A)</f>
        <v>#N/A</v>
      </c>
    </row>
    <row r="2255" spans="52:57" ht="11.25" customHeight="1" x14ac:dyDescent="0.25">
      <c r="AZ2255" s="102" t="s">
        <v>83</v>
      </c>
      <c r="BA2255" s="101">
        <f>_xll.qlInterestRateIndexFixingDate(Currency&amp;"ibor"&amp;Tenor,BB2255,Trigger)</f>
        <v>55173</v>
      </c>
      <c r="BB2255" s="101">
        <f>_xll.qlCalendarAdvance(Calendar,BB2254,AZ2255,"f",,Trigger)</f>
        <v>55177</v>
      </c>
      <c r="BC2255" s="101">
        <f>_xll.qlInterestRateIndexMaturity(Currency&amp;"ibor"&amp;Tenor,BB2255,Trigger)</f>
        <v>55358</v>
      </c>
      <c r="BD2255" s="246">
        <f>_xll.qlIndexFixing($AD$5,BA2255,TRUE,_xll.ohTrigger(Trigger,Trigger6M))</f>
        <v>1.6943762564576893E-2</v>
      </c>
      <c r="BE2255" s="246" t="e">
        <f>IFERROR(_xll.qlIndexFixing($BF$1,BA2255,,_xll.ohTrigger(Trigger,Trigger6M)),#N/A)</f>
        <v>#N/A</v>
      </c>
    </row>
    <row r="2256" spans="52:57" ht="11.25" customHeight="1" x14ac:dyDescent="0.25">
      <c r="AZ2256" s="102" t="s">
        <v>83</v>
      </c>
      <c r="BA2256" s="101">
        <f>_xll.qlInterestRateIndexFixingDate(Currency&amp;"ibor"&amp;Tenor,BB2256,Trigger)</f>
        <v>55180</v>
      </c>
      <c r="BB2256" s="101">
        <f>_xll.qlCalendarAdvance(Calendar,BB2255,AZ2256,"f",,Trigger)</f>
        <v>55184</v>
      </c>
      <c r="BC2256" s="101">
        <f>_xll.qlInterestRateIndexMaturity(Currency&amp;"ibor"&amp;Tenor,BB2256,Trigger)</f>
        <v>55365</v>
      </c>
      <c r="BD2256" s="246">
        <f>_xll.qlIndexFixing($AD$5,BA2256,TRUE,_xll.ohTrigger(Trigger,Trigger6M))</f>
        <v>1.6935775166704057E-2</v>
      </c>
      <c r="BE2256" s="246" t="e">
        <f>IFERROR(_xll.qlIndexFixing($BF$1,BA2256,,_xll.ohTrigger(Trigger,Trigger6M)),#N/A)</f>
        <v>#N/A</v>
      </c>
    </row>
    <row r="2257" spans="52:57" ht="11.25" customHeight="1" x14ac:dyDescent="0.25">
      <c r="AZ2257" s="102" t="s">
        <v>83</v>
      </c>
      <c r="BA2257" s="101">
        <f>_xll.qlInterestRateIndexFixingDate(Currency&amp;"ibor"&amp;Tenor,BB2257,Trigger)</f>
        <v>55187</v>
      </c>
      <c r="BB2257" s="101">
        <f>_xll.qlCalendarAdvance(Calendar,BB2256,AZ2257,"f",,Trigger)</f>
        <v>55191</v>
      </c>
      <c r="BC2257" s="101">
        <f>_xll.qlInterestRateIndexMaturity(Currency&amp;"ibor"&amp;Tenor,BB2257,Trigger)</f>
        <v>55372</v>
      </c>
      <c r="BD2257" s="246">
        <f>_xll.qlIndexFixing($AD$5,BA2257,TRUE,_xll.ohTrigger(Trigger,Trigger6M))</f>
        <v>1.6927779239168061E-2</v>
      </c>
      <c r="BE2257" s="246" t="e">
        <f>IFERROR(_xll.qlIndexFixing($BF$1,BA2257,,_xll.ohTrigger(Trigger,Trigger6M)),#N/A)</f>
        <v>#N/A</v>
      </c>
    </row>
    <row r="2258" spans="52:57" ht="11.25" customHeight="1" x14ac:dyDescent="0.25">
      <c r="AZ2258" s="102" t="s">
        <v>83</v>
      </c>
      <c r="BA2258" s="101">
        <f>_xll.qlInterestRateIndexFixingDate(Currency&amp;"ibor"&amp;Tenor,BB2258,Trigger)</f>
        <v>55194</v>
      </c>
      <c r="BB2258" s="101">
        <f>_xll.qlCalendarAdvance(Calendar,BB2257,AZ2258,"f",,Trigger)</f>
        <v>55198</v>
      </c>
      <c r="BC2258" s="101">
        <f>_xll.qlInterestRateIndexMaturity(Currency&amp;"ibor"&amp;Tenor,BB2258,Trigger)</f>
        <v>55379</v>
      </c>
      <c r="BD2258" s="246">
        <f>_xll.qlIndexFixing($AD$5,BA2258,TRUE,_xll.ohTrigger(Trigger,Trigger6M))</f>
        <v>1.6919774782072683E-2</v>
      </c>
      <c r="BE2258" s="246" t="e">
        <f>IFERROR(_xll.qlIndexFixing($BF$1,BA2258,,_xll.ohTrigger(Trigger,Trigger6M)),#N/A)</f>
        <v>#N/A</v>
      </c>
    </row>
    <row r="2259" spans="52:57" ht="11.25" customHeight="1" x14ac:dyDescent="0.25">
      <c r="AZ2259" s="102" t="s">
        <v>83</v>
      </c>
      <c r="BA2259" s="101">
        <f>_xll.qlInterestRateIndexFixingDate(Currency&amp;"ibor"&amp;Tenor,BB2259,Trigger)</f>
        <v>55201</v>
      </c>
      <c r="BB2259" s="101">
        <f>_xll.qlCalendarAdvance(Calendar,BB2258,AZ2259,"f",,Trigger)</f>
        <v>55205</v>
      </c>
      <c r="BC2259" s="101">
        <f>_xll.qlInterestRateIndexMaturity(Currency&amp;"ibor"&amp;Tenor,BB2259,Trigger)</f>
        <v>55386</v>
      </c>
      <c r="BD2259" s="246">
        <f>_xll.qlIndexFixing($AD$5,BA2259,TRUE,_xll.ohTrigger(Trigger,Trigger6M))</f>
        <v>1.6911761795520387E-2</v>
      </c>
      <c r="BE2259" s="246" t="e">
        <f>IFERROR(_xll.qlIndexFixing($BF$1,BA2259,,_xll.ohTrigger(Trigger,Trigger6M)),#N/A)</f>
        <v>#N/A</v>
      </c>
    </row>
    <row r="2260" spans="52:57" ht="11.25" customHeight="1" x14ac:dyDescent="0.25">
      <c r="AZ2260" s="102" t="s">
        <v>83</v>
      </c>
      <c r="BA2260" s="101">
        <f>_xll.qlInterestRateIndexFixingDate(Currency&amp;"ibor"&amp;Tenor,BB2260,Trigger)</f>
        <v>55208</v>
      </c>
      <c r="BB2260" s="101">
        <f>_xll.qlCalendarAdvance(Calendar,BB2259,AZ2260,"f",,Trigger)</f>
        <v>55212</v>
      </c>
      <c r="BC2260" s="101">
        <f>_xll.qlInterestRateIndexMaturity(Currency&amp;"ibor"&amp;Tenor,BB2260,Trigger)</f>
        <v>55396</v>
      </c>
      <c r="BD2260" s="246">
        <f>_xll.qlIndexFixing($AD$5,BA2260,TRUE,_xll.ohTrigger(Trigger,Trigger6M))</f>
        <v>1.6902187933914847E-2</v>
      </c>
      <c r="BE2260" s="246" t="e">
        <f>IFERROR(_xll.qlIndexFixing($BF$1,BA2260,,_xll.ohTrigger(Trigger,Trigger6M)),#N/A)</f>
        <v>#N/A</v>
      </c>
    </row>
    <row r="2261" spans="52:57" ht="11.25" customHeight="1" x14ac:dyDescent="0.25">
      <c r="AZ2261" s="102" t="s">
        <v>83</v>
      </c>
      <c r="BA2261" s="101">
        <f>_xll.qlInterestRateIndexFixingDate(Currency&amp;"ibor"&amp;Tenor,BB2261,Trigger)</f>
        <v>55215</v>
      </c>
      <c r="BB2261" s="101">
        <f>_xll.qlCalendarAdvance(Calendar,BB2260,AZ2261,"f",,Trigger)</f>
        <v>55219</v>
      </c>
      <c r="BC2261" s="101">
        <f>_xll.qlInterestRateIndexMaturity(Currency&amp;"ibor"&amp;Tenor,BB2261,Trigger)</f>
        <v>55403</v>
      </c>
      <c r="BD2261" s="246">
        <f>_xll.qlIndexFixing($AD$5,BA2261,TRUE,_xll.ohTrigger(Trigger,Trigger6M))</f>
        <v>1.6894285071908741E-2</v>
      </c>
      <c r="BE2261" s="246" t="e">
        <f>IFERROR(_xll.qlIndexFixing($BF$1,BA2261,,_xll.ohTrigger(Trigger,Trigger6M)),#N/A)</f>
        <v>#N/A</v>
      </c>
    </row>
    <row r="2262" spans="52:57" ht="11.25" customHeight="1" x14ac:dyDescent="0.25">
      <c r="AZ2262" s="102" t="s">
        <v>83</v>
      </c>
      <c r="BA2262" s="101">
        <f>_xll.qlInterestRateIndexFixingDate(Currency&amp;"ibor"&amp;Tenor,BB2262,Trigger)</f>
        <v>55222</v>
      </c>
      <c r="BB2262" s="101">
        <f>_xll.qlCalendarAdvance(Calendar,BB2261,AZ2262,"f",,Trigger)</f>
        <v>55226</v>
      </c>
      <c r="BC2262" s="101">
        <f>_xll.qlInterestRateIndexMaturity(Currency&amp;"ibor"&amp;Tenor,BB2262,Trigger)</f>
        <v>55410</v>
      </c>
      <c r="BD2262" s="246">
        <f>_xll.qlIndexFixing($AD$5,BA2262,TRUE,_xll.ohTrigger(Trigger,Trigger6M))</f>
        <v>1.6886373818671443E-2</v>
      </c>
      <c r="BE2262" s="246" t="e">
        <f>IFERROR(_xll.qlIndexFixing($BF$1,BA2262,,_xll.ohTrigger(Trigger,Trigger6M)),#N/A)</f>
        <v>#N/A</v>
      </c>
    </row>
    <row r="2263" spans="52:57" ht="11.25" customHeight="1" x14ac:dyDescent="0.25">
      <c r="AZ2263" s="102" t="s">
        <v>83</v>
      </c>
      <c r="BA2263" s="101">
        <f>_xll.qlInterestRateIndexFixingDate(Currency&amp;"ibor"&amp;Tenor,BB2263,Trigger)</f>
        <v>55229</v>
      </c>
      <c r="BB2263" s="101">
        <f>_xll.qlCalendarAdvance(Calendar,BB2262,AZ2263,"f",,Trigger)</f>
        <v>55233</v>
      </c>
      <c r="BC2263" s="101">
        <f>_xll.qlInterestRateIndexMaturity(Currency&amp;"ibor"&amp;Tenor,BB2263,Trigger)</f>
        <v>55417</v>
      </c>
      <c r="BD2263" s="246">
        <f>_xll.qlIndexFixing($AD$5,BA2263,TRUE,_xll.ohTrigger(Trigger,Trigger6M))</f>
        <v>1.687845417430375E-2</v>
      </c>
      <c r="BE2263" s="246" t="e">
        <f>IFERROR(_xll.qlIndexFixing($BF$1,BA2263,,_xll.ohTrigger(Trigger,Trigger6M)),#N/A)</f>
        <v>#N/A</v>
      </c>
    </row>
    <row r="2264" spans="52:57" ht="11.25" customHeight="1" x14ac:dyDescent="0.25">
      <c r="AZ2264" s="102" t="s">
        <v>83</v>
      </c>
      <c r="BA2264" s="101">
        <f>_xll.qlInterestRateIndexFixingDate(Currency&amp;"ibor"&amp;Tenor,BB2264,Trigger)</f>
        <v>55236</v>
      </c>
      <c r="BB2264" s="101">
        <f>_xll.qlCalendarAdvance(Calendar,BB2263,AZ2264,"f",,Trigger)</f>
        <v>55240</v>
      </c>
      <c r="BC2264" s="101">
        <f>_xll.qlInterestRateIndexMaturity(Currency&amp;"ibor"&amp;Tenor,BB2264,Trigger)</f>
        <v>55424</v>
      </c>
      <c r="BD2264" s="246">
        <f>_xll.qlIndexFixing($AD$5,BA2264,TRUE,_xll.ohTrigger(Trigger,Trigger6M))</f>
        <v>1.6870526138906442E-2</v>
      </c>
      <c r="BE2264" s="246" t="e">
        <f>IFERROR(_xll.qlIndexFixing($BF$1,BA2264,,_xll.ohTrigger(Trigger,Trigger6M)),#N/A)</f>
        <v>#N/A</v>
      </c>
    </row>
    <row r="2265" spans="52:57" ht="11.25" customHeight="1" x14ac:dyDescent="0.25">
      <c r="AZ2265" s="102" t="s">
        <v>83</v>
      </c>
      <c r="BA2265" s="101">
        <f>_xll.qlInterestRateIndexFixingDate(Currency&amp;"ibor"&amp;Tenor,BB2265,Trigger)</f>
        <v>55241</v>
      </c>
      <c r="BB2265" s="101">
        <f>_xll.qlCalendarAdvance(Calendar,BB2264,AZ2265,"f",,Trigger)</f>
        <v>55247</v>
      </c>
      <c r="BC2265" s="101">
        <f>_xll.qlInterestRateIndexMaturity(Currency&amp;"ibor"&amp;Tenor,BB2265,Trigger)</f>
        <v>55430</v>
      </c>
      <c r="BD2265" s="246">
        <f>_xll.qlIndexFixing($AD$5,BA2265,TRUE,_xll.ohTrigger(Trigger,Trigger6M))</f>
        <v>1.6862887270981061E-2</v>
      </c>
      <c r="BE2265" s="246" t="e">
        <f>IFERROR(_xll.qlIndexFixing($BF$1,BA2265,,_xll.ohTrigger(Trigger,Trigger6M)),#N/A)</f>
        <v>#N/A</v>
      </c>
    </row>
    <row r="2266" spans="52:57" ht="11.25" customHeight="1" x14ac:dyDescent="0.25">
      <c r="AZ2266" s="102" t="s">
        <v>83</v>
      </c>
      <c r="BA2266" s="101">
        <f>_xll.qlInterestRateIndexFixingDate(Currency&amp;"ibor"&amp;Tenor,BB2266,Trigger)</f>
        <v>55250</v>
      </c>
      <c r="BB2266" s="101">
        <f>_xll.qlCalendarAdvance(Calendar,BB2265,AZ2266,"f",,Trigger)</f>
        <v>55254</v>
      </c>
      <c r="BC2266" s="101">
        <f>_xll.qlInterestRateIndexMaturity(Currency&amp;"ibor"&amp;Tenor,BB2266,Trigger)</f>
        <v>55437</v>
      </c>
      <c r="BD2266" s="246">
        <f>_xll.qlIndexFixing($AD$5,BA2266,TRUE,_xll.ohTrigger(Trigger,Trigger6M))</f>
        <v>1.6854900295524972E-2</v>
      </c>
      <c r="BE2266" s="246" t="e">
        <f>IFERROR(_xll.qlIndexFixing($BF$1,BA2266,,_xll.ohTrigger(Trigger,Trigger6M)),#N/A)</f>
        <v>#N/A</v>
      </c>
    </row>
    <row r="2267" spans="52:57" ht="11.25" customHeight="1" x14ac:dyDescent="0.25">
      <c r="AZ2267" s="102" t="s">
        <v>83</v>
      </c>
      <c r="BA2267" s="101">
        <f>_xll.qlInterestRateIndexFixingDate(Currency&amp;"ibor"&amp;Tenor,BB2267,Trigger)</f>
        <v>55257</v>
      </c>
      <c r="BB2267" s="101">
        <f>_xll.qlCalendarAdvance(Calendar,BB2266,AZ2267,"f",,Trigger)</f>
        <v>55261</v>
      </c>
      <c r="BC2267" s="101">
        <f>_xll.qlInterestRateIndexMaturity(Currency&amp;"ibor"&amp;Tenor,BB2267,Trigger)</f>
        <v>55444</v>
      </c>
      <c r="BD2267" s="246">
        <f>_xll.qlIndexFixing($AD$5,BA2267,TRUE,_xll.ohTrigger(Trigger,Trigger6M))</f>
        <v>1.6846904883876371E-2</v>
      </c>
      <c r="BE2267" s="246" t="e">
        <f>IFERROR(_xll.qlIndexFixing($BF$1,BA2267,,_xll.ohTrigger(Trigger,Trigger6M)),#N/A)</f>
        <v>#N/A</v>
      </c>
    </row>
    <row r="2268" spans="52:57" ht="11.25" customHeight="1" x14ac:dyDescent="0.25">
      <c r="AZ2268" s="102" t="s">
        <v>83</v>
      </c>
      <c r="BA2268" s="101">
        <f>_xll.qlInterestRateIndexFixingDate(Currency&amp;"ibor"&amp;Tenor,BB2268,Trigger)</f>
        <v>55264</v>
      </c>
      <c r="BB2268" s="101">
        <f>_xll.qlCalendarAdvance(Calendar,BB2267,AZ2268,"f",,Trigger)</f>
        <v>55268</v>
      </c>
      <c r="BC2268" s="101">
        <f>_xll.qlInterestRateIndexMaturity(Currency&amp;"ibor"&amp;Tenor,BB2268,Trigger)</f>
        <v>55451</v>
      </c>
      <c r="BD2268" s="246">
        <f>_xll.qlIndexFixing($AD$5,BA2268,TRUE,_xll.ohTrigger(Trigger,Trigger6M))</f>
        <v>1.6838901036138346E-2</v>
      </c>
      <c r="BE2268" s="246" t="e">
        <f>IFERROR(_xll.qlIndexFixing($BF$1,BA2268,,_xll.ohTrigger(Trigger,Trigger6M)),#N/A)</f>
        <v>#N/A</v>
      </c>
    </row>
    <row r="2269" spans="52:57" ht="11.25" customHeight="1" x14ac:dyDescent="0.25">
      <c r="AZ2269" s="102" t="s">
        <v>83</v>
      </c>
      <c r="BA2269" s="101">
        <f>_xll.qlInterestRateIndexFixingDate(Currency&amp;"ibor"&amp;Tenor,BB2269,Trigger)</f>
        <v>55270</v>
      </c>
      <c r="BB2269" s="101">
        <f>_xll.qlCalendarAdvance(Calendar,BB2268,AZ2269,"f",,Trigger)</f>
        <v>55275</v>
      </c>
      <c r="BC2269" s="101">
        <f>_xll.qlInterestRateIndexMaturity(Currency&amp;"ibor"&amp;Tenor,BB2269,Trigger)</f>
        <v>55459</v>
      </c>
      <c r="BD2269" s="246">
        <f>_xll.qlIndexFixing($AD$5,BA2269,TRUE,_xll.ohTrigger(Trigger,Trigger6M))</f>
        <v>1.6830760100037256E-2</v>
      </c>
      <c r="BE2269" s="246" t="e">
        <f>IFERROR(_xll.qlIndexFixing($BF$1,BA2269,,_xll.ohTrigger(Trigger,Trigger6M)),#N/A)</f>
        <v>#N/A</v>
      </c>
    </row>
    <row r="2270" spans="52:57" ht="11.25" customHeight="1" x14ac:dyDescent="0.25">
      <c r="AZ2270" s="102" t="s">
        <v>83</v>
      </c>
      <c r="BA2270" s="101">
        <f>_xll.qlInterestRateIndexFixingDate(Currency&amp;"ibor"&amp;Tenor,BB2270,Trigger)</f>
        <v>55278</v>
      </c>
      <c r="BB2270" s="101">
        <f>_xll.qlCalendarAdvance(Calendar,BB2269,AZ2270,"f",,Trigger)</f>
        <v>55282</v>
      </c>
      <c r="BC2270" s="101">
        <f>_xll.qlInterestRateIndexMaturity(Currency&amp;"ibor"&amp;Tenor,BB2270,Trigger)</f>
        <v>55466</v>
      </c>
      <c r="BD2270" s="246">
        <f>_xll.qlIndexFixing($AD$5,BA2270,TRUE,_xll.ohTrigger(Trigger,Trigger6M))</f>
        <v>1.6822781720598843E-2</v>
      </c>
      <c r="BE2270" s="246" t="e">
        <f>IFERROR(_xll.qlIndexFixing($BF$1,BA2270,,_xll.ohTrigger(Trigger,Trigger6M)),#N/A)</f>
        <v>#N/A</v>
      </c>
    </row>
    <row r="2271" spans="52:57" ht="11.25" customHeight="1" x14ac:dyDescent="0.25">
      <c r="AZ2271" s="102" t="s">
        <v>83</v>
      </c>
      <c r="BA2271" s="101">
        <f>_xll.qlInterestRateIndexFixingDate(Currency&amp;"ibor"&amp;Tenor,BB2271,Trigger)</f>
        <v>55285</v>
      </c>
      <c r="BB2271" s="101">
        <f>_xll.qlCalendarAdvance(Calendar,BB2270,AZ2271,"f",,Trigger)</f>
        <v>55289</v>
      </c>
      <c r="BC2271" s="101">
        <f>_xll.qlInterestRateIndexMaturity(Currency&amp;"ibor"&amp;Tenor,BB2271,Trigger)</f>
        <v>55473</v>
      </c>
      <c r="BD2271" s="246">
        <f>_xll.qlIndexFixing($AD$5,BA2271,TRUE,_xll.ohTrigger(Trigger,Trigger6M))</f>
        <v>1.681479495084242E-2</v>
      </c>
      <c r="BE2271" s="246" t="e">
        <f>IFERROR(_xll.qlIndexFixing($BF$1,BA2271,,_xll.ohTrigger(Trigger,Trigger6M)),#N/A)</f>
        <v>#N/A</v>
      </c>
    </row>
    <row r="2272" spans="52:57" ht="11.25" customHeight="1" x14ac:dyDescent="0.25">
      <c r="AZ2272" s="102" t="s">
        <v>83</v>
      </c>
      <c r="BA2272" s="101">
        <f>_xll.qlInterestRateIndexFixingDate(Currency&amp;"ibor"&amp;Tenor,BB2272,Trigger)</f>
        <v>55292</v>
      </c>
      <c r="BB2272" s="101">
        <f>_xll.qlCalendarAdvance(Calendar,BB2271,AZ2272,"f",,Trigger)</f>
        <v>55296</v>
      </c>
      <c r="BC2272" s="101">
        <f>_xll.qlInterestRateIndexMaturity(Currency&amp;"ibor"&amp;Tenor,BB2272,Trigger)</f>
        <v>55480</v>
      </c>
      <c r="BD2272" s="246">
        <f>_xll.qlIndexFixing($AD$5,BA2272,TRUE,_xll.ohTrigger(Trigger,Trigger6M))</f>
        <v>1.680679979087139E-2</v>
      </c>
      <c r="BE2272" s="246" t="e">
        <f>IFERROR(_xll.qlIndexFixing($BF$1,BA2272,,_xll.ohTrigger(Trigger,Trigger6M)),#N/A)</f>
        <v>#N/A</v>
      </c>
    </row>
    <row r="2273" spans="52:57" ht="11.25" customHeight="1" x14ac:dyDescent="0.25">
      <c r="AZ2273" s="102" t="s">
        <v>83</v>
      </c>
      <c r="BA2273" s="101">
        <f>_xll.qlInterestRateIndexFixingDate(Currency&amp;"ibor"&amp;Tenor,BB2273,Trigger)</f>
        <v>55299</v>
      </c>
      <c r="BB2273" s="101">
        <f>_xll.qlCalendarAdvance(Calendar,BB2272,AZ2273,"f",,Trigger)</f>
        <v>55303</v>
      </c>
      <c r="BC2273" s="101">
        <f>_xll.qlInterestRateIndexMaturity(Currency&amp;"ibor"&amp;Tenor,BB2273,Trigger)</f>
        <v>55487</v>
      </c>
      <c r="BD2273" s="246">
        <f>_xll.qlIndexFixing($AD$5,BA2273,TRUE,_xll.ohTrigger(Trigger,Trigger6M))</f>
        <v>1.6798796240787839E-2</v>
      </c>
      <c r="BE2273" s="246" t="e">
        <f>IFERROR(_xll.qlIndexFixing($BF$1,BA2273,,_xll.ohTrigger(Trigger,Trigger6M)),#N/A)</f>
        <v>#N/A</v>
      </c>
    </row>
    <row r="2274" spans="52:57" ht="11.25" customHeight="1" x14ac:dyDescent="0.25">
      <c r="AZ2274" s="102" t="s">
        <v>83</v>
      </c>
      <c r="BA2274" s="101">
        <f>_xll.qlInterestRateIndexFixingDate(Currency&amp;"ibor"&amp;Tenor,BB2274,Trigger)</f>
        <v>55306</v>
      </c>
      <c r="BB2274" s="101">
        <f>_xll.qlCalendarAdvance(Calendar,BB2273,AZ2274,"f",,Trigger)</f>
        <v>55310</v>
      </c>
      <c r="BC2274" s="101">
        <f>_xll.qlInterestRateIndexMaturity(Currency&amp;"ibor"&amp;Tenor,BB2274,Trigger)</f>
        <v>55493</v>
      </c>
      <c r="BD2274" s="246">
        <f>_xll.qlIndexFixing($AD$5,BA2274,TRUE,_xll.ohTrigger(Trigger,Trigger6M))</f>
        <v>1.6790700797557151E-2</v>
      </c>
      <c r="BE2274" s="246" t="e">
        <f>IFERROR(_xll.qlIndexFixing($BF$1,BA2274,,_xll.ohTrigger(Trigger,Trigger6M)),#N/A)</f>
        <v>#N/A</v>
      </c>
    </row>
    <row r="2275" spans="52:57" ht="11.25" customHeight="1" x14ac:dyDescent="0.25">
      <c r="AZ2275" s="102" t="s">
        <v>83</v>
      </c>
      <c r="BA2275" s="101">
        <f>_xll.qlInterestRateIndexFixingDate(Currency&amp;"ibor"&amp;Tenor,BB2275,Trigger)</f>
        <v>55313</v>
      </c>
      <c r="BB2275" s="101">
        <f>_xll.qlCalendarAdvance(Calendar,BB2274,AZ2275,"f",,Trigger)</f>
        <v>55317</v>
      </c>
      <c r="BC2275" s="101">
        <f>_xll.qlInterestRateIndexMaturity(Currency&amp;"ibor"&amp;Tenor,BB2275,Trigger)</f>
        <v>55500</v>
      </c>
      <c r="BD2275" s="246">
        <f>_xll.qlIndexFixing($AD$5,BA2275,TRUE,_xll.ohTrigger(Trigger,Trigger6M))</f>
        <v>1.6782637900060821E-2</v>
      </c>
      <c r="BE2275" s="246" t="e">
        <f>IFERROR(_xll.qlIndexFixing($BF$1,BA2275,,_xll.ohTrigger(Trigger,Trigger6M)),#N/A)</f>
        <v>#N/A</v>
      </c>
    </row>
    <row r="2276" spans="52:57" ht="11.25" customHeight="1" x14ac:dyDescent="0.25">
      <c r="AZ2276" s="102" t="s">
        <v>83</v>
      </c>
      <c r="BA2276" s="101">
        <f>_xll.qlInterestRateIndexFixingDate(Currency&amp;"ibor"&amp;Tenor,BB2276,Trigger)</f>
        <v>55320</v>
      </c>
      <c r="BB2276" s="101">
        <f>_xll.qlCalendarAdvance(Calendar,BB2275,AZ2276,"f",,Trigger)</f>
        <v>55324</v>
      </c>
      <c r="BC2276" s="101">
        <f>_xll.qlInterestRateIndexMaturity(Currency&amp;"ibor"&amp;Tenor,BB2276,Trigger)</f>
        <v>55507</v>
      </c>
      <c r="BD2276" s="246">
        <f>_xll.qlIndexFixing($AD$5,BA2276,TRUE,_xll.ohTrigger(Trigger,Trigger6M))</f>
        <v>1.6774566567296704E-2</v>
      </c>
      <c r="BE2276" s="246" t="e">
        <f>IFERROR(_xll.qlIndexFixing($BF$1,BA2276,,_xll.ohTrigger(Trigger,Trigger6M)),#N/A)</f>
        <v>#N/A</v>
      </c>
    </row>
    <row r="2277" spans="52:57" ht="11.25" customHeight="1" x14ac:dyDescent="0.25">
      <c r="AZ2277" s="102" t="s">
        <v>83</v>
      </c>
      <c r="BA2277" s="101">
        <f>_xll.qlInterestRateIndexFixingDate(Currency&amp;"ibor"&amp;Tenor,BB2277,Trigger)</f>
        <v>55327</v>
      </c>
      <c r="BB2277" s="101">
        <f>_xll.qlCalendarAdvance(Calendar,BB2276,AZ2277,"f",,Trigger)</f>
        <v>55331</v>
      </c>
      <c r="BC2277" s="101">
        <f>_xll.qlInterestRateIndexMaturity(Currency&amp;"ibor"&amp;Tenor,BB2277,Trigger)</f>
        <v>55514</v>
      </c>
      <c r="BD2277" s="246">
        <f>_xll.qlIndexFixing($AD$5,BA2277,TRUE,_xll.ohTrigger(Trigger,Trigger6M))</f>
        <v>1.6766486799367455E-2</v>
      </c>
      <c r="BE2277" s="246" t="e">
        <f>IFERROR(_xll.qlIndexFixing($BF$1,BA2277,,_xll.ohTrigger(Trigger,Trigger6M)),#N/A)</f>
        <v>#N/A</v>
      </c>
    </row>
    <row r="2278" spans="52:57" ht="11.25" customHeight="1" x14ac:dyDescent="0.25">
      <c r="AZ2278" s="102" t="s">
        <v>83</v>
      </c>
      <c r="BA2278" s="101">
        <f>_xll.qlInterestRateIndexFixingDate(Currency&amp;"ibor"&amp;Tenor,BB2278,Trigger)</f>
        <v>55334</v>
      </c>
      <c r="BB2278" s="101">
        <f>_xll.qlCalendarAdvance(Calendar,BB2277,AZ2278,"f",,Trigger)</f>
        <v>55338</v>
      </c>
      <c r="BC2278" s="101">
        <f>_xll.qlInterestRateIndexMaturity(Currency&amp;"ibor"&amp;Tenor,BB2278,Trigger)</f>
        <v>55522</v>
      </c>
      <c r="BD2278" s="246">
        <f>_xll.qlIndexFixing($AD$5,BA2278,TRUE,_xll.ohTrigger(Trigger,Trigger6M))</f>
        <v>1.6758652642262943E-2</v>
      </c>
      <c r="BE2278" s="246" t="e">
        <f>IFERROR(_xll.qlIndexFixing($BF$1,BA2278,,_xll.ohTrigger(Trigger,Trigger6M)),#N/A)</f>
        <v>#N/A</v>
      </c>
    </row>
    <row r="2279" spans="52:57" ht="11.25" customHeight="1" x14ac:dyDescent="0.25">
      <c r="AZ2279" s="102" t="s">
        <v>83</v>
      </c>
      <c r="BA2279" s="101">
        <f>_xll.qlInterestRateIndexFixingDate(Currency&amp;"ibor"&amp;Tenor,BB2279,Trigger)</f>
        <v>55341</v>
      </c>
      <c r="BB2279" s="101">
        <f>_xll.qlCalendarAdvance(Calendar,BB2278,AZ2279,"f",,Trigger)</f>
        <v>55345</v>
      </c>
      <c r="BC2279" s="101">
        <f>_xll.qlInterestRateIndexMaturity(Currency&amp;"ibor"&amp;Tenor,BB2279,Trigger)</f>
        <v>55529</v>
      </c>
      <c r="BD2279" s="246">
        <f>_xll.qlIndexFixing($AD$5,BA2279,TRUE,_xll.ohTrigger(Trigger,Trigger6M))</f>
        <v>1.6750598753656476E-2</v>
      </c>
      <c r="BE2279" s="246" t="e">
        <f>IFERROR(_xll.qlIndexFixing($BF$1,BA2279,,_xll.ohTrigger(Trigger,Trigger6M)),#N/A)</f>
        <v>#N/A</v>
      </c>
    </row>
    <row r="2280" spans="52:57" ht="11.25" customHeight="1" x14ac:dyDescent="0.25">
      <c r="AZ2280" s="102" t="s">
        <v>83</v>
      </c>
      <c r="BA2280" s="101">
        <f>_xll.qlInterestRateIndexFixingDate(Currency&amp;"ibor"&amp;Tenor,BB2280,Trigger)</f>
        <v>55348</v>
      </c>
      <c r="BB2280" s="101">
        <f>_xll.qlCalendarAdvance(Calendar,BB2279,AZ2280,"f",,Trigger)</f>
        <v>55352</v>
      </c>
      <c r="BC2280" s="101">
        <f>_xll.qlInterestRateIndexMaturity(Currency&amp;"ibor"&amp;Tenor,BB2280,Trigger)</f>
        <v>55536</v>
      </c>
      <c r="BD2280" s="246">
        <f>_xll.qlIndexFixing($AD$5,BA2280,TRUE,_xll.ohTrigger(Trigger,Trigger6M))</f>
        <v>1.6742536475654747E-2</v>
      </c>
      <c r="BE2280" s="246" t="e">
        <f>IFERROR(_xll.qlIndexFixing($BF$1,BA2280,,_xll.ohTrigger(Trigger,Trigger6M)),#N/A)</f>
        <v>#N/A</v>
      </c>
    </row>
    <row r="2281" spans="52:57" ht="11.25" customHeight="1" x14ac:dyDescent="0.25">
      <c r="AZ2281" s="102" t="s">
        <v>83</v>
      </c>
      <c r="BA2281" s="101">
        <f>_xll.qlInterestRateIndexFixingDate(Currency&amp;"ibor"&amp;Tenor,BB2281,Trigger)</f>
        <v>55355</v>
      </c>
      <c r="BB2281" s="101">
        <f>_xll.qlCalendarAdvance(Calendar,BB2280,AZ2281,"f",,Trigger)</f>
        <v>55359</v>
      </c>
      <c r="BC2281" s="101">
        <f>_xll.qlInterestRateIndexMaturity(Currency&amp;"ibor"&amp;Tenor,BB2281,Trigger)</f>
        <v>55543</v>
      </c>
      <c r="BD2281" s="246">
        <f>_xll.qlIndexFixing($AD$5,BA2281,TRUE,_xll.ohTrigger(Trigger,Trigger6M))</f>
        <v>1.673559610650753E-2</v>
      </c>
      <c r="BE2281" s="246" t="e">
        <f>IFERROR(_xll.qlIndexFixing($BF$1,BA2281,,_xll.ohTrigger(Trigger,Trigger6M)),#N/A)</f>
        <v>#N/A</v>
      </c>
    </row>
    <row r="2282" spans="52:57" ht="11.25" customHeight="1" x14ac:dyDescent="0.25">
      <c r="AZ2282" s="102" t="s">
        <v>83</v>
      </c>
      <c r="BA2282" s="101">
        <f>_xll.qlInterestRateIndexFixingDate(Currency&amp;"ibor"&amp;Tenor,BB2282,Trigger)</f>
        <v>55362</v>
      </c>
      <c r="BB2282" s="101">
        <f>_xll.qlCalendarAdvance(Calendar,BB2281,AZ2282,"f",,Trigger)</f>
        <v>55366</v>
      </c>
      <c r="BC2282" s="101">
        <f>_xll.qlInterestRateIndexMaturity(Currency&amp;"ibor"&amp;Tenor,BB2282,Trigger)</f>
        <v>55550</v>
      </c>
      <c r="BD2282" s="246">
        <f>_xll.qlIndexFixing($AD$5,BA2282,TRUE,_xll.ohTrigger(Trigger,Trigger6M))</f>
        <v>1.6735433930851147E-2</v>
      </c>
      <c r="BE2282" s="246" t="e">
        <f>IFERROR(_xll.qlIndexFixing($BF$1,BA2282,,_xll.ohTrigger(Trigger,Trigger6M)),#N/A)</f>
        <v>#N/A</v>
      </c>
    </row>
    <row r="2283" spans="52:57" ht="11.25" customHeight="1" x14ac:dyDescent="0.25">
      <c r="AZ2283" s="102" t="s">
        <v>83</v>
      </c>
      <c r="BA2283" s="101">
        <f>_xll.qlInterestRateIndexFixingDate(Currency&amp;"ibor"&amp;Tenor,BB2283,Trigger)</f>
        <v>55369</v>
      </c>
      <c r="BB2283" s="101">
        <f>_xll.qlCalendarAdvance(Calendar,BB2282,AZ2283,"f",,Trigger)</f>
        <v>55373</v>
      </c>
      <c r="BC2283" s="101">
        <f>_xll.qlInterestRateIndexMaturity(Currency&amp;"ibor"&amp;Tenor,BB2283,Trigger)</f>
        <v>55557</v>
      </c>
      <c r="BD2283" s="246">
        <f>_xll.qlIndexFixing($AD$5,BA2283,TRUE,_xll.ohTrigger(Trigger,Trigger6M))</f>
        <v>1.6735271755208669E-2</v>
      </c>
      <c r="BE2283" s="246" t="e">
        <f>IFERROR(_xll.qlIndexFixing($BF$1,BA2283,,_xll.ohTrigger(Trigger,Trigger6M)),#N/A)</f>
        <v>#N/A</v>
      </c>
    </row>
    <row r="2284" spans="52:57" ht="11.25" customHeight="1" x14ac:dyDescent="0.25">
      <c r="AZ2284" s="102" t="s">
        <v>83</v>
      </c>
      <c r="BA2284" s="101">
        <f>_xll.qlInterestRateIndexFixingDate(Currency&amp;"ibor"&amp;Tenor,BB2284,Trigger)</f>
        <v>55376</v>
      </c>
      <c r="BB2284" s="101">
        <f>_xll.qlCalendarAdvance(Calendar,BB2283,AZ2284,"f",,Trigger)</f>
        <v>55380</v>
      </c>
      <c r="BC2284" s="101">
        <f>_xll.qlInterestRateIndexMaturity(Currency&amp;"ibor"&amp;Tenor,BB2284,Trigger)</f>
        <v>55564</v>
      </c>
      <c r="BD2284" s="246">
        <f>_xll.qlIndexFixing($AD$5,BA2284,TRUE,_xll.ohTrigger(Trigger,Trigger6M))</f>
        <v>1.6735109579579657E-2</v>
      </c>
      <c r="BE2284" s="246" t="e">
        <f>IFERROR(_xll.qlIndexFixing($BF$1,BA2284,,_xll.ohTrigger(Trigger,Trigger6M)),#N/A)</f>
        <v>#N/A</v>
      </c>
    </row>
    <row r="2285" spans="52:57" ht="11.25" customHeight="1" x14ac:dyDescent="0.25">
      <c r="AZ2285" s="102" t="s">
        <v>83</v>
      </c>
      <c r="BA2285" s="101">
        <f>_xll.qlInterestRateIndexFixingDate(Currency&amp;"ibor"&amp;Tenor,BB2285,Trigger)</f>
        <v>55383</v>
      </c>
      <c r="BB2285" s="101">
        <f>_xll.qlCalendarAdvance(Calendar,BB2284,AZ2285,"f",,Trigger)</f>
        <v>55387</v>
      </c>
      <c r="BC2285" s="101">
        <f>_xll.qlInterestRateIndexMaturity(Currency&amp;"ibor"&amp;Tenor,BB2285,Trigger)</f>
        <v>55571</v>
      </c>
      <c r="BD2285" s="246">
        <f>_xll.qlIndexFixing($AD$5,BA2285,TRUE,_xll.ohTrigger(Trigger,Trigger6M))</f>
        <v>1.6734947403963241E-2</v>
      </c>
      <c r="BE2285" s="246" t="e">
        <f>IFERROR(_xll.qlIndexFixing($BF$1,BA2285,,_xll.ohTrigger(Trigger,Trigger6M)),#N/A)</f>
        <v>#N/A</v>
      </c>
    </row>
    <row r="2286" spans="52:57" ht="11.25" customHeight="1" x14ac:dyDescent="0.25">
      <c r="AZ2286" s="102" t="s">
        <v>83</v>
      </c>
      <c r="BA2286" s="101">
        <f>_xll.qlInterestRateIndexFixingDate(Currency&amp;"ibor"&amp;Tenor,BB2286,Trigger)</f>
        <v>55390</v>
      </c>
      <c r="BB2286" s="101">
        <f>_xll.qlCalendarAdvance(Calendar,BB2285,AZ2286,"f",,Trigger)</f>
        <v>55394</v>
      </c>
      <c r="BC2286" s="101">
        <f>_xll.qlInterestRateIndexMaturity(Currency&amp;"ibor"&amp;Tenor,BB2286,Trigger)</f>
        <v>55578</v>
      </c>
      <c r="BD2286" s="246">
        <f>_xll.qlIndexFixing($AD$5,BA2286,TRUE,_xll.ohTrigger(Trigger,Trigger6M))</f>
        <v>1.6734785228359861E-2</v>
      </c>
      <c r="BE2286" s="246" t="e">
        <f>IFERROR(_xll.qlIndexFixing($BF$1,BA2286,,_xll.ohTrigger(Trigger,Trigger6M)),#N/A)</f>
        <v>#N/A</v>
      </c>
    </row>
    <row r="2287" spans="52:57" ht="11.25" customHeight="1" x14ac:dyDescent="0.25">
      <c r="AZ2287" s="102" t="s">
        <v>83</v>
      </c>
      <c r="BA2287" s="101">
        <f>_xll.qlInterestRateIndexFixingDate(Currency&amp;"ibor"&amp;Tenor,BB2287,Trigger)</f>
        <v>55397</v>
      </c>
      <c r="BB2287" s="101">
        <f>_xll.qlCalendarAdvance(Calendar,BB2286,AZ2287,"f",,Trigger)</f>
        <v>55401</v>
      </c>
      <c r="BC2287" s="101">
        <f>_xll.qlInterestRateIndexMaturity(Currency&amp;"ibor"&amp;Tenor,BB2287,Trigger)</f>
        <v>55583</v>
      </c>
      <c r="BD2287" s="246">
        <f>_xll.qlIndexFixing($AD$5,BA2287,TRUE,_xll.ohTrigger(Trigger,Trigger6M))</f>
        <v>1.6733870540945616E-2</v>
      </c>
      <c r="BE2287" s="246" t="e">
        <f>IFERROR(_xll.qlIndexFixing($BF$1,BA2287,,_xll.ohTrigger(Trigger,Trigger6M)),#N/A)</f>
        <v>#N/A</v>
      </c>
    </row>
    <row r="2288" spans="52:57" ht="11.25" customHeight="1" x14ac:dyDescent="0.25">
      <c r="AZ2288" s="102" t="s">
        <v>83</v>
      </c>
      <c r="BA2288" s="101">
        <f>_xll.qlInterestRateIndexFixingDate(Currency&amp;"ibor"&amp;Tenor,BB2288,Trigger)</f>
        <v>55404</v>
      </c>
      <c r="BB2288" s="101">
        <f>_xll.qlCalendarAdvance(Calendar,BB2287,AZ2288,"f",,Trigger)</f>
        <v>55408</v>
      </c>
      <c r="BC2288" s="101">
        <f>_xll.qlInterestRateIndexMaturity(Currency&amp;"ibor"&amp;Tenor,BB2288,Trigger)</f>
        <v>55590</v>
      </c>
      <c r="BD2288" s="246">
        <f>_xll.qlIndexFixing($AD$5,BA2288,TRUE,_xll.ohTrigger(Trigger,Trigger6M))</f>
        <v>1.673370838038064E-2</v>
      </c>
      <c r="BE2288" s="246" t="e">
        <f>IFERROR(_xll.qlIndexFixing($BF$1,BA2288,,_xll.ohTrigger(Trigger,Trigger6M)),#N/A)</f>
        <v>#N/A</v>
      </c>
    </row>
    <row r="2289" spans="52:57" ht="11.25" customHeight="1" x14ac:dyDescent="0.25">
      <c r="AZ2289" s="102" t="s">
        <v>83</v>
      </c>
      <c r="BA2289" s="101">
        <f>_xll.qlInterestRateIndexFixingDate(Currency&amp;"ibor"&amp;Tenor,BB2289,Trigger)</f>
        <v>55411</v>
      </c>
      <c r="BB2289" s="101">
        <f>_xll.qlCalendarAdvance(Calendar,BB2288,AZ2289,"f",,Trigger)</f>
        <v>55415</v>
      </c>
      <c r="BC2289" s="101">
        <f>_xll.qlInterestRateIndexMaturity(Currency&amp;"ibor"&amp;Tenor,BB2289,Trigger)</f>
        <v>55597</v>
      </c>
      <c r="BD2289" s="246">
        <f>_xll.qlIndexFixing($AD$5,BA2289,TRUE,_xll.ohTrigger(Trigger,Trigger6M))</f>
        <v>1.673354621982796E-2</v>
      </c>
      <c r="BE2289" s="246" t="e">
        <f>IFERROR(_xll.qlIndexFixing($BF$1,BA2289,,_xll.ohTrigger(Trigger,Trigger6M)),#N/A)</f>
        <v>#N/A</v>
      </c>
    </row>
    <row r="2290" spans="52:57" ht="11.25" customHeight="1" x14ac:dyDescent="0.25">
      <c r="AZ2290" s="102" t="s">
        <v>83</v>
      </c>
      <c r="BA2290" s="101">
        <f>_xll.qlInterestRateIndexFixingDate(Currency&amp;"ibor"&amp;Tenor,BB2290,Trigger)</f>
        <v>55418</v>
      </c>
      <c r="BB2290" s="101">
        <f>_xll.qlCalendarAdvance(Calendar,BB2289,AZ2290,"f",,Trigger)</f>
        <v>55422</v>
      </c>
      <c r="BC2290" s="101">
        <f>_xll.qlInterestRateIndexMaturity(Currency&amp;"ibor"&amp;Tenor,BB2290,Trigger)</f>
        <v>55604</v>
      </c>
      <c r="BD2290" s="246">
        <f>_xll.qlIndexFixing($AD$5,BA2290,TRUE,_xll.ohTrigger(Trigger,Trigger6M))</f>
        <v>1.6733384059289338E-2</v>
      </c>
      <c r="BE2290" s="246" t="e">
        <f>IFERROR(_xll.qlIndexFixing($BF$1,BA2290,,_xll.ohTrigger(Trigger,Trigger6M)),#N/A)</f>
        <v>#N/A</v>
      </c>
    </row>
    <row r="2291" spans="52:57" ht="11.25" customHeight="1" x14ac:dyDescent="0.25">
      <c r="AZ2291" s="102" t="s">
        <v>83</v>
      </c>
      <c r="BA2291" s="101">
        <f>_xll.qlInterestRateIndexFixingDate(Currency&amp;"ibor"&amp;Tenor,BB2291,Trigger)</f>
        <v>55425</v>
      </c>
      <c r="BB2291" s="101">
        <f>_xll.qlCalendarAdvance(Calendar,BB2290,AZ2291,"f",,Trigger)</f>
        <v>55429</v>
      </c>
      <c r="BC2291" s="101">
        <f>_xll.qlInterestRateIndexMaturity(Currency&amp;"ibor"&amp;Tenor,BB2291,Trigger)</f>
        <v>55612</v>
      </c>
      <c r="BD2291" s="246">
        <f>_xll.qlIndexFixing($AD$5,BA2291,TRUE,_xll.ohTrigger(Trigger,Trigger6M))</f>
        <v>1.6733598119203927E-2</v>
      </c>
      <c r="BE2291" s="246" t="e">
        <f>IFERROR(_xll.qlIndexFixing($BF$1,BA2291,,_xll.ohTrigger(Trigger,Trigger6M)),#N/A)</f>
        <v>#N/A</v>
      </c>
    </row>
    <row r="2292" spans="52:57" ht="11.25" customHeight="1" x14ac:dyDescent="0.25">
      <c r="AZ2292" s="102" t="s">
        <v>83</v>
      </c>
      <c r="BA2292" s="101">
        <f>_xll.qlInterestRateIndexFixingDate(Currency&amp;"ibor"&amp;Tenor,BB2292,Trigger)</f>
        <v>55432</v>
      </c>
      <c r="BB2292" s="101">
        <f>_xll.qlCalendarAdvance(Calendar,BB2291,AZ2292,"f",,Trigger)</f>
        <v>55436</v>
      </c>
      <c r="BC2292" s="101">
        <f>_xll.qlInterestRateIndexMaturity(Currency&amp;"ibor"&amp;Tenor,BB2292,Trigger)</f>
        <v>55619</v>
      </c>
      <c r="BD2292" s="246">
        <f>_xll.qlIndexFixing($AD$5,BA2292,TRUE,_xll.ohTrigger(Trigger,Trigger6M))</f>
        <v>1.6733435951185895E-2</v>
      </c>
      <c r="BE2292" s="246" t="e">
        <f>IFERROR(_xll.qlIndexFixing($BF$1,BA2292,,_xll.ohTrigger(Trigger,Trigger6M)),#N/A)</f>
        <v>#N/A</v>
      </c>
    </row>
    <row r="2293" spans="52:57" ht="11.25" customHeight="1" x14ac:dyDescent="0.25">
      <c r="AZ2293" s="102" t="s">
        <v>83</v>
      </c>
      <c r="BA2293" s="101">
        <f>_xll.qlInterestRateIndexFixingDate(Currency&amp;"ibor"&amp;Tenor,BB2293,Trigger)</f>
        <v>55439</v>
      </c>
      <c r="BB2293" s="101">
        <f>_xll.qlCalendarAdvance(Calendar,BB2292,AZ2293,"f",,Trigger)</f>
        <v>55443</v>
      </c>
      <c r="BC2293" s="101">
        <f>_xll.qlInterestRateIndexMaturity(Currency&amp;"ibor"&amp;Tenor,BB2293,Trigger)</f>
        <v>55626</v>
      </c>
      <c r="BD2293" s="246">
        <f>_xll.qlIndexFixing($AD$5,BA2293,TRUE,_xll.ohTrigger(Trigger,Trigger6M))</f>
        <v>1.6733273783181842E-2</v>
      </c>
      <c r="BE2293" s="246" t="e">
        <f>IFERROR(_xll.qlIndexFixing($BF$1,BA2293,,_xll.ohTrigger(Trigger,Trigger6M)),#N/A)</f>
        <v>#N/A</v>
      </c>
    </row>
    <row r="2294" spans="52:57" ht="11.25" customHeight="1" x14ac:dyDescent="0.25">
      <c r="AZ2294" s="102" t="s">
        <v>83</v>
      </c>
      <c r="BA2294" s="101">
        <f>_xll.qlInterestRateIndexFixingDate(Currency&amp;"ibor"&amp;Tenor,BB2294,Trigger)</f>
        <v>55446</v>
      </c>
      <c r="BB2294" s="101">
        <f>_xll.qlCalendarAdvance(Calendar,BB2293,AZ2294,"f",,Trigger)</f>
        <v>55450</v>
      </c>
      <c r="BC2294" s="101">
        <f>_xll.qlInterestRateIndexMaturity(Currency&amp;"ibor"&amp;Tenor,BB2294,Trigger)</f>
        <v>55633</v>
      </c>
      <c r="BD2294" s="246">
        <f>_xll.qlIndexFixing($AD$5,BA2294,TRUE,_xll.ohTrigger(Trigger,Trigger6M))</f>
        <v>1.673311161519133E-2</v>
      </c>
      <c r="BE2294" s="246" t="e">
        <f>IFERROR(_xll.qlIndexFixing($BF$1,BA2294,,_xll.ohTrigger(Trigger,Trigger6M)),#N/A)</f>
        <v>#N/A</v>
      </c>
    </row>
    <row r="2295" spans="52:57" ht="11.25" customHeight="1" x14ac:dyDescent="0.25">
      <c r="AZ2295" s="102" t="s">
        <v>83</v>
      </c>
      <c r="BA2295" s="101">
        <f>_xll.qlInterestRateIndexFixingDate(Currency&amp;"ibor"&amp;Tenor,BB2295,Trigger)</f>
        <v>55453</v>
      </c>
      <c r="BB2295" s="101">
        <f>_xll.qlCalendarAdvance(Calendar,BB2294,AZ2295,"f",,Trigger)</f>
        <v>55457</v>
      </c>
      <c r="BC2295" s="101">
        <f>_xll.qlInterestRateIndexMaturity(Currency&amp;"ibor"&amp;Tenor,BB2295,Trigger)</f>
        <v>55639</v>
      </c>
      <c r="BD2295" s="246">
        <f>_xll.qlIndexFixing($AD$5,BA2295,TRUE,_xll.ohTrigger(Trigger,Trigger6M))</f>
        <v>1.6732573256791668E-2</v>
      </c>
      <c r="BE2295" s="246" t="e">
        <f>IFERROR(_xll.qlIndexFixing($BF$1,BA2295,,_xll.ohTrigger(Trigger,Trigger6M)),#N/A)</f>
        <v>#N/A</v>
      </c>
    </row>
    <row r="2296" spans="52:57" ht="11.25" customHeight="1" x14ac:dyDescent="0.25">
      <c r="AZ2296" s="102" t="s">
        <v>83</v>
      </c>
      <c r="BA2296" s="101">
        <f>_xll.qlInterestRateIndexFixingDate(Currency&amp;"ibor"&amp;Tenor,BB2296,Trigger)</f>
        <v>55460</v>
      </c>
      <c r="BB2296" s="101">
        <f>_xll.qlCalendarAdvance(Calendar,BB2295,AZ2296,"f",,Trigger)</f>
        <v>55464</v>
      </c>
      <c r="BC2296" s="101">
        <f>_xll.qlInterestRateIndexMaturity(Currency&amp;"ibor"&amp;Tenor,BB2296,Trigger)</f>
        <v>55646</v>
      </c>
      <c r="BD2296" s="246">
        <f>_xll.qlIndexFixing($AD$5,BA2296,TRUE,_xll.ohTrigger(Trigger,Trigger6M))</f>
        <v>1.6732411096332542E-2</v>
      </c>
      <c r="BE2296" s="246" t="e">
        <f>IFERROR(_xll.qlIndexFixing($BF$1,BA2296,,_xll.ohTrigger(Trigger,Trigger6M)),#N/A)</f>
        <v>#N/A</v>
      </c>
    </row>
    <row r="2297" spans="52:57" ht="11.25" customHeight="1" x14ac:dyDescent="0.25">
      <c r="AZ2297" s="102" t="s">
        <v>83</v>
      </c>
      <c r="BA2297" s="101">
        <f>_xll.qlInterestRateIndexFixingDate(Currency&amp;"ibor"&amp;Tenor,BB2297,Trigger)</f>
        <v>55467</v>
      </c>
      <c r="BB2297" s="101">
        <f>_xll.qlCalendarAdvance(Calendar,BB2296,AZ2297,"f",,Trigger)</f>
        <v>55471</v>
      </c>
      <c r="BC2297" s="101">
        <f>_xll.qlInterestRateIndexMaturity(Currency&amp;"ibor"&amp;Tenor,BB2297,Trigger)</f>
        <v>55653</v>
      </c>
      <c r="BD2297" s="246">
        <f>_xll.qlIndexFixing($AD$5,BA2297,TRUE,_xll.ohTrigger(Trigger,Trigger6M))</f>
        <v>1.6732248935885714E-2</v>
      </c>
      <c r="BE2297" s="246" t="e">
        <f>IFERROR(_xll.qlIndexFixing($BF$1,BA2297,,_xll.ohTrigger(Trigger,Trigger6M)),#N/A)</f>
        <v>#N/A</v>
      </c>
    </row>
    <row r="2298" spans="52:57" ht="11.25" customHeight="1" x14ac:dyDescent="0.25">
      <c r="AZ2298" s="102" t="s">
        <v>83</v>
      </c>
      <c r="BA2298" s="101">
        <f>_xll.qlInterestRateIndexFixingDate(Currency&amp;"ibor"&amp;Tenor,BB2298,Trigger)</f>
        <v>55474</v>
      </c>
      <c r="BB2298" s="101">
        <f>_xll.qlCalendarAdvance(Calendar,BB2297,AZ2298,"f",,Trigger)</f>
        <v>55478</v>
      </c>
      <c r="BC2298" s="101">
        <f>_xll.qlInterestRateIndexMaturity(Currency&amp;"ibor"&amp;Tenor,BB2298,Trigger)</f>
        <v>55660</v>
      </c>
      <c r="BD2298" s="246">
        <f>_xll.qlIndexFixing($AD$5,BA2298,TRUE,_xll.ohTrigger(Trigger,Trigger6M))</f>
        <v>1.6732086775451623E-2</v>
      </c>
      <c r="BE2298" s="246" t="e">
        <f>IFERROR(_xll.qlIndexFixing($BF$1,BA2298,,_xll.ohTrigger(Trigger,Trigger6M)),#N/A)</f>
        <v>#N/A</v>
      </c>
    </row>
    <row r="2299" spans="52:57" ht="11.25" customHeight="1" x14ac:dyDescent="0.25">
      <c r="AZ2299" s="102" t="s">
        <v>83</v>
      </c>
      <c r="BA2299" s="101">
        <f>_xll.qlInterestRateIndexFixingDate(Currency&amp;"ibor"&amp;Tenor,BB2299,Trigger)</f>
        <v>55481</v>
      </c>
      <c r="BB2299" s="101">
        <f>_xll.qlCalendarAdvance(Calendar,BB2298,AZ2299,"f",,Trigger)</f>
        <v>55485</v>
      </c>
      <c r="BC2299" s="101">
        <f>_xll.qlInterestRateIndexMaturity(Currency&amp;"ibor"&amp;Tenor,BB2299,Trigger)</f>
        <v>55667</v>
      </c>
      <c r="BD2299" s="246">
        <f>_xll.qlIndexFixing($AD$5,BA2299,TRUE,_xll.ohTrigger(Trigger,Trigger6M))</f>
        <v>1.6731924615032465E-2</v>
      </c>
      <c r="BE2299" s="246" t="e">
        <f>IFERROR(_xll.qlIndexFixing($BF$1,BA2299,,_xll.ohTrigger(Trigger,Trigger6M)),#N/A)</f>
        <v>#N/A</v>
      </c>
    </row>
    <row r="2300" spans="52:57" ht="11.25" customHeight="1" x14ac:dyDescent="0.25">
      <c r="AZ2300" s="102" t="s">
        <v>83</v>
      </c>
      <c r="BA2300" s="101">
        <f>_xll.qlInterestRateIndexFixingDate(Currency&amp;"ibor"&amp;Tenor,BB2300,Trigger)</f>
        <v>55488</v>
      </c>
      <c r="BB2300" s="101">
        <f>_xll.qlCalendarAdvance(Calendar,BB2299,AZ2300,"f",,Trigger)</f>
        <v>55492</v>
      </c>
      <c r="BC2300" s="101">
        <f>_xll.qlInterestRateIndexMaturity(Currency&amp;"ibor"&amp;Tenor,BB2300,Trigger)</f>
        <v>55675</v>
      </c>
      <c r="BD2300" s="246">
        <f>_xll.qlIndexFixing($AD$5,BA2300,TRUE,_xll.ohTrigger(Trigger,Trigger6M))</f>
        <v>1.6732138607522578E-2</v>
      </c>
      <c r="BE2300" s="246" t="e">
        <f>IFERROR(_xll.qlIndexFixing($BF$1,BA2300,,_xll.ohTrigger(Trigger,Trigger6M)),#N/A)</f>
        <v>#N/A</v>
      </c>
    </row>
    <row r="2301" spans="52:57" ht="11.25" customHeight="1" x14ac:dyDescent="0.25">
      <c r="AZ2301" s="102" t="s">
        <v>83</v>
      </c>
      <c r="BA2301" s="101">
        <f>_xll.qlInterestRateIndexFixingDate(Currency&amp;"ibor"&amp;Tenor,BB2301,Trigger)</f>
        <v>55495</v>
      </c>
      <c r="BB2301" s="101">
        <f>_xll.qlCalendarAdvance(Calendar,BB2300,AZ2301,"f",,Trigger)</f>
        <v>55499</v>
      </c>
      <c r="BC2301" s="101">
        <f>_xll.qlInterestRateIndexMaturity(Currency&amp;"ibor"&amp;Tenor,BB2301,Trigger)</f>
        <v>55682</v>
      </c>
      <c r="BD2301" s="246">
        <f>_xll.qlIndexFixing($AD$5,BA2301,TRUE,_xll.ohTrigger(Trigger,Trigger6M))</f>
        <v>1.6731976439625106E-2</v>
      </c>
      <c r="BE2301" s="246" t="e">
        <f>IFERROR(_xll.qlIndexFixing($BF$1,BA2301,,_xll.ohTrigger(Trigger,Trigger6M)),#N/A)</f>
        <v>#N/A</v>
      </c>
    </row>
    <row r="2302" spans="52:57" ht="11.25" customHeight="1" x14ac:dyDescent="0.25">
      <c r="AZ2302" s="102" t="s">
        <v>83</v>
      </c>
      <c r="BA2302" s="101">
        <f>_xll.qlInterestRateIndexFixingDate(Currency&amp;"ibor"&amp;Tenor,BB2302,Trigger)</f>
        <v>55502</v>
      </c>
      <c r="BB2302" s="101">
        <f>_xll.qlCalendarAdvance(Calendar,BB2301,AZ2302,"f",,Trigger)</f>
        <v>55506</v>
      </c>
      <c r="BC2302" s="101">
        <f>_xll.qlInterestRateIndexMaturity(Currency&amp;"ibor"&amp;Tenor,BB2302,Trigger)</f>
        <v>55689</v>
      </c>
      <c r="BD2302" s="246">
        <f>_xll.qlIndexFixing($AD$5,BA2302,TRUE,_xll.ohTrigger(Trigger,Trigger6M))</f>
        <v>1.6731814271739864E-2</v>
      </c>
      <c r="BE2302" s="246" t="e">
        <f>IFERROR(_xll.qlIndexFixing($BF$1,BA2302,,_xll.ohTrigger(Trigger,Trigger6M)),#N/A)</f>
        <v>#N/A</v>
      </c>
    </row>
    <row r="2303" spans="52:57" ht="11.25" customHeight="1" x14ac:dyDescent="0.25">
      <c r="AZ2303" s="102" t="s">
        <v>83</v>
      </c>
      <c r="BA2303" s="101">
        <f>_xll.qlInterestRateIndexFixingDate(Currency&amp;"ibor"&amp;Tenor,BB2303,Trigger)</f>
        <v>55508</v>
      </c>
      <c r="BB2303" s="101">
        <f>_xll.qlCalendarAdvance(Calendar,BB2302,AZ2303,"f",,Trigger)</f>
        <v>55514</v>
      </c>
      <c r="BC2303" s="101">
        <f>_xll.qlInterestRateIndexMaturity(Currency&amp;"ibor"&amp;Tenor,BB2303,Trigger)</f>
        <v>55697</v>
      </c>
      <c r="BD2303" s="246">
        <f>_xll.qlIndexFixing($AD$5,BA2303,TRUE,_xll.ohTrigger(Trigger,Trigger6M))</f>
        <v>1.6731628937030538E-2</v>
      </c>
      <c r="BE2303" s="246" t="e">
        <f>IFERROR(_xll.qlIndexFixing($BF$1,BA2303,,_xll.ohTrigger(Trigger,Trigger6M)),#N/A)</f>
        <v>#N/A</v>
      </c>
    </row>
    <row r="2304" spans="52:57" ht="11.25" customHeight="1" x14ac:dyDescent="0.25">
      <c r="AZ2304" s="102" t="s">
        <v>83</v>
      </c>
      <c r="BA2304" s="101">
        <f>_xll.qlInterestRateIndexFixingDate(Currency&amp;"ibor"&amp;Tenor,BB2304,Trigger)</f>
        <v>55516</v>
      </c>
      <c r="BB2304" s="101">
        <f>_xll.qlCalendarAdvance(Calendar,BB2303,AZ2304,"f",,Trigger)</f>
        <v>55521</v>
      </c>
      <c r="BC2304" s="101">
        <f>_xll.qlInterestRateIndexMaturity(Currency&amp;"ibor"&amp;Tenor,BB2304,Trigger)</f>
        <v>55703</v>
      </c>
      <c r="BD2304" s="246">
        <f>_xll.qlIndexFixing($AD$5,BA2304,TRUE,_xll.ohTrigger(Trigger,Trigger6M))</f>
        <v>1.6731090647364791E-2</v>
      </c>
      <c r="BE2304" s="246" t="e">
        <f>IFERROR(_xll.qlIndexFixing($BF$1,BA2304,,_xll.ohTrigger(Trigger,Trigger6M)),#N/A)</f>
        <v>#N/A</v>
      </c>
    </row>
    <row r="2305" spans="52:57" ht="11.25" customHeight="1" x14ac:dyDescent="0.25">
      <c r="AZ2305" s="102" t="s">
        <v>83</v>
      </c>
      <c r="BA2305" s="101">
        <f>_xll.qlInterestRateIndexFixingDate(Currency&amp;"ibor"&amp;Tenor,BB2305,Trigger)</f>
        <v>55526</v>
      </c>
      <c r="BB2305" s="101">
        <f>_xll.qlCalendarAdvance(Calendar,BB2304,AZ2305,"f",,Trigger)</f>
        <v>55528</v>
      </c>
      <c r="BC2305" s="101">
        <f>_xll.qlInterestRateIndexMaturity(Currency&amp;"ibor"&amp;Tenor,BB2305,Trigger)</f>
        <v>55710</v>
      </c>
      <c r="BD2305" s="246">
        <f>_xll.qlIndexFixing($AD$5,BA2305,TRUE,_xll.ohTrigger(Trigger,Trigger6M))</f>
        <v>1.673092848702469E-2</v>
      </c>
      <c r="BE2305" s="246" t="e">
        <f>IFERROR(_xll.qlIndexFixing($BF$1,BA2305,,_xll.ohTrigger(Trigger,Trigger6M)),#N/A)</f>
        <v>#N/A</v>
      </c>
    </row>
    <row r="2306" spans="52:57" ht="11.25" customHeight="1" x14ac:dyDescent="0.25">
      <c r="AZ2306" s="102" t="s">
        <v>83</v>
      </c>
      <c r="BA2306" s="101">
        <f>_xll.qlInterestRateIndexFixingDate(Currency&amp;"ibor"&amp;Tenor,BB2306,Trigger)</f>
        <v>55533</v>
      </c>
      <c r="BB2306" s="101">
        <f>_xll.qlCalendarAdvance(Calendar,BB2305,AZ2306,"f",,Trigger)</f>
        <v>55535</v>
      </c>
      <c r="BC2306" s="101">
        <f>_xll.qlInterestRateIndexMaturity(Currency&amp;"ibor"&amp;Tenor,BB2306,Trigger)</f>
        <v>55717</v>
      </c>
      <c r="BD2306" s="246">
        <f>_xll.qlIndexFixing($AD$5,BA2306,TRUE,_xll.ohTrigger(Trigger,Trigger6M))</f>
        <v>1.6730766326698645E-2</v>
      </c>
      <c r="BE2306" s="246" t="e">
        <f>IFERROR(_xll.qlIndexFixing($BF$1,BA2306,,_xll.ohTrigger(Trigger,Trigger6M)),#N/A)</f>
        <v>#N/A</v>
      </c>
    </row>
    <row r="2307" spans="52:57" ht="11.25" customHeight="1" x14ac:dyDescent="0.25">
      <c r="AZ2307" s="102" t="s">
        <v>83</v>
      </c>
      <c r="BA2307" s="101">
        <f>_xll.qlInterestRateIndexFixingDate(Currency&amp;"ibor"&amp;Tenor,BB2307,Trigger)</f>
        <v>55540</v>
      </c>
      <c r="BB2307" s="101">
        <f>_xll.qlCalendarAdvance(Calendar,BB2306,AZ2307,"f",,Trigger)</f>
        <v>55542</v>
      </c>
      <c r="BC2307" s="101">
        <f>_xll.qlInterestRateIndexMaturity(Currency&amp;"ibor"&amp;Tenor,BB2307,Trigger)</f>
        <v>55724</v>
      </c>
      <c r="BD2307" s="246">
        <f>_xll.qlIndexFixing($AD$5,BA2307,TRUE,_xll.ohTrigger(Trigger,Trigger6M))</f>
        <v>1.6730604166385336E-2</v>
      </c>
      <c r="BE2307" s="246" t="e">
        <f>IFERROR(_xll.qlIndexFixing($BF$1,BA2307,,_xll.ohTrigger(Trigger,Trigger6M)),#N/A)</f>
        <v>#N/A</v>
      </c>
    </row>
    <row r="2308" spans="52:57" ht="11.25" customHeight="1" x14ac:dyDescent="0.25">
      <c r="AZ2308" s="102" t="s">
        <v>83</v>
      </c>
      <c r="BA2308" s="101">
        <f>_xll.qlInterestRateIndexFixingDate(Currency&amp;"ibor"&amp;Tenor,BB2308,Trigger)</f>
        <v>55547</v>
      </c>
      <c r="BB2308" s="101">
        <f>_xll.qlCalendarAdvance(Calendar,BB2307,AZ2308,"f",,Trigger)</f>
        <v>55549</v>
      </c>
      <c r="BC2308" s="101">
        <f>_xll.qlInterestRateIndexMaturity(Currency&amp;"ibor"&amp;Tenor,BB2308,Trigger)</f>
        <v>55731</v>
      </c>
      <c r="BD2308" s="246">
        <f>_xll.qlIndexFixing($AD$5,BA2308,TRUE,_xll.ohTrigger(Trigger,Trigger6M))</f>
        <v>1.6725616349540954E-2</v>
      </c>
      <c r="BE2308" s="246" t="e">
        <f>IFERROR(_xll.qlIndexFixing($BF$1,BA2308,,_xll.ohTrigger(Trigger,Trigger6M)),#N/A)</f>
        <v>#N/A</v>
      </c>
    </row>
    <row r="2309" spans="52:57" ht="11.25" customHeight="1" x14ac:dyDescent="0.25">
      <c r="AZ2309" s="102" t="s">
        <v>83</v>
      </c>
      <c r="BA2309" s="101">
        <f>_xll.qlInterestRateIndexFixingDate(Currency&amp;"ibor"&amp;Tenor,BB2309,Trigger)</f>
        <v>55554</v>
      </c>
      <c r="BB2309" s="101">
        <f>_xll.qlCalendarAdvance(Calendar,BB2308,AZ2309,"f",,Trigger)</f>
        <v>55556</v>
      </c>
      <c r="BC2309" s="101">
        <f>_xll.qlInterestRateIndexMaturity(Currency&amp;"ibor"&amp;Tenor,BB2309,Trigger)</f>
        <v>55738</v>
      </c>
      <c r="BD2309" s="246">
        <f>_xll.qlIndexFixing($AD$5,BA2309,TRUE,_xll.ohTrigger(Trigger,Trigger6M))</f>
        <v>1.6720623549682567E-2</v>
      </c>
      <c r="BE2309" s="246" t="e">
        <f>IFERROR(_xll.qlIndexFixing($BF$1,BA2309,,_xll.ohTrigger(Trigger,Trigger6M)),#N/A)</f>
        <v>#N/A</v>
      </c>
    </row>
    <row r="2310" spans="52:57" ht="11.25" customHeight="1" x14ac:dyDescent="0.25">
      <c r="AZ2310" s="102" t="s">
        <v>83</v>
      </c>
      <c r="BA2310" s="101">
        <f>_xll.qlInterestRateIndexFixingDate(Currency&amp;"ibor"&amp;Tenor,BB2310,Trigger)</f>
        <v>55561</v>
      </c>
      <c r="BB2310" s="101">
        <f>_xll.qlCalendarAdvance(Calendar,BB2309,AZ2310,"f",,Trigger)</f>
        <v>55563</v>
      </c>
      <c r="BC2310" s="101">
        <f>_xll.qlInterestRateIndexMaturity(Currency&amp;"ibor"&amp;Tenor,BB2310,Trigger)</f>
        <v>55745</v>
      </c>
      <c r="BD2310" s="246">
        <f>_xll.qlIndexFixing($AD$5,BA2310,TRUE,_xll.ohTrigger(Trigger,Trigger6M))</f>
        <v>1.6715625766848832E-2</v>
      </c>
      <c r="BE2310" s="246" t="e">
        <f>IFERROR(_xll.qlIndexFixing($BF$1,BA2310,,_xll.ohTrigger(Trigger,Trigger6M)),#N/A)</f>
        <v>#N/A</v>
      </c>
    </row>
    <row r="2311" spans="52:57" ht="11.25" customHeight="1" x14ac:dyDescent="0.25">
      <c r="AZ2311" s="102" t="s">
        <v>83</v>
      </c>
      <c r="BA2311" s="101">
        <f>_xll.qlInterestRateIndexFixingDate(Currency&amp;"ibor"&amp;Tenor,BB2311,Trigger)</f>
        <v>55568</v>
      </c>
      <c r="BB2311" s="101">
        <f>_xll.qlCalendarAdvance(Calendar,BB2310,AZ2311,"f",,Trigger)</f>
        <v>55570</v>
      </c>
      <c r="BC2311" s="101">
        <f>_xll.qlInterestRateIndexMaturity(Currency&amp;"ibor"&amp;Tenor,BB2311,Trigger)</f>
        <v>55752</v>
      </c>
      <c r="BD2311" s="246">
        <f>_xll.qlIndexFixing($AD$5,BA2311,TRUE,_xll.ohTrigger(Trigger,Trigger6M))</f>
        <v>1.6710623001076636E-2</v>
      </c>
      <c r="BE2311" s="246" t="e">
        <f>IFERROR(_xll.qlIndexFixing($BF$1,BA2311,,_xll.ohTrigger(Trigger,Trigger6M)),#N/A)</f>
        <v>#N/A</v>
      </c>
    </row>
    <row r="2312" spans="52:57" ht="11.25" customHeight="1" x14ac:dyDescent="0.25">
      <c r="AZ2312" s="102" t="s">
        <v>83</v>
      </c>
      <c r="BA2312" s="101">
        <f>_xll.qlInterestRateIndexFixingDate(Currency&amp;"ibor"&amp;Tenor,BB2312,Trigger)</f>
        <v>55575</v>
      </c>
      <c r="BB2312" s="101">
        <f>_xll.qlCalendarAdvance(Calendar,BB2311,AZ2312,"f",,Trigger)</f>
        <v>55577</v>
      </c>
      <c r="BC2312" s="101">
        <f>_xll.qlInterestRateIndexMaturity(Currency&amp;"ibor"&amp;Tenor,BB2312,Trigger)</f>
        <v>55759</v>
      </c>
      <c r="BD2312" s="246">
        <f>_xll.qlIndexFixing($AD$5,BA2312,TRUE,_xll.ohTrigger(Trigger,Trigger6M))</f>
        <v>1.6705615252404198E-2</v>
      </c>
      <c r="BE2312" s="246" t="e">
        <f>IFERROR(_xll.qlIndexFixing($BF$1,BA2312,,_xll.ohTrigger(Trigger,Trigger6M)),#N/A)</f>
        <v>#N/A</v>
      </c>
    </row>
    <row r="2313" spans="52:57" ht="11.25" customHeight="1" x14ac:dyDescent="0.25">
      <c r="AZ2313" s="102" t="s">
        <v>83</v>
      </c>
      <c r="BA2313" s="101">
        <f>_xll.qlInterestRateIndexFixingDate(Currency&amp;"ibor"&amp;Tenor,BB2313,Trigger)</f>
        <v>55582</v>
      </c>
      <c r="BB2313" s="101">
        <f>_xll.qlCalendarAdvance(Calendar,BB2312,AZ2313,"f",,Trigger)</f>
        <v>55584</v>
      </c>
      <c r="BC2313" s="101">
        <f>_xll.qlInterestRateIndexMaturity(Currency&amp;"ibor"&amp;Tenor,BB2313,Trigger)</f>
        <v>55768</v>
      </c>
      <c r="BD2313" s="246">
        <f>_xll.qlIndexFixing($AD$5,BA2313,TRUE,_xll.ohTrigger(Trigger,Trigger6M))</f>
        <v>1.6700295665717055E-2</v>
      </c>
      <c r="BE2313" s="246" t="e">
        <f>IFERROR(_xll.qlIndexFixing($BF$1,BA2313,,_xll.ohTrigger(Trigger,Trigger6M)),#N/A)</f>
        <v>#N/A</v>
      </c>
    </row>
    <row r="2314" spans="52:57" ht="11.25" customHeight="1" x14ac:dyDescent="0.25">
      <c r="AZ2314" s="102" t="s">
        <v>83</v>
      </c>
      <c r="BA2314" s="101">
        <f>_xll.qlInterestRateIndexFixingDate(Currency&amp;"ibor"&amp;Tenor,BB2314,Trigger)</f>
        <v>55589</v>
      </c>
      <c r="BB2314" s="101">
        <f>_xll.qlCalendarAdvance(Calendar,BB2313,AZ2314,"f",,Trigger)</f>
        <v>55591</v>
      </c>
      <c r="BC2314" s="101">
        <f>_xll.qlInterestRateIndexMaturity(Currency&amp;"ibor"&amp;Tenor,BB2314,Trigger)</f>
        <v>55775</v>
      </c>
      <c r="BD2314" s="246">
        <f>_xll.qlIndexFixing($AD$5,BA2314,TRUE,_xll.ohTrigger(Trigger,Trigger6M))</f>
        <v>1.6695328861245435E-2</v>
      </c>
      <c r="BE2314" s="246" t="e">
        <f>IFERROR(_xll.qlIndexFixing($BF$1,BA2314,,_xll.ohTrigger(Trigger,Trigger6M)),#N/A)</f>
        <v>#N/A</v>
      </c>
    </row>
    <row r="2315" spans="52:57" ht="11.25" customHeight="1" x14ac:dyDescent="0.25">
      <c r="AZ2315" s="102" t="s">
        <v>83</v>
      </c>
      <c r="BA2315" s="101">
        <f>_xll.qlInterestRateIndexFixingDate(Currency&amp;"ibor"&amp;Tenor,BB2315,Trigger)</f>
        <v>55596</v>
      </c>
      <c r="BB2315" s="101">
        <f>_xll.qlCalendarAdvance(Calendar,BB2314,AZ2315,"f",,Trigger)</f>
        <v>55598</v>
      </c>
      <c r="BC2315" s="101">
        <f>_xll.qlInterestRateIndexMaturity(Currency&amp;"ibor"&amp;Tenor,BB2315,Trigger)</f>
        <v>55782</v>
      </c>
      <c r="BD2315" s="246">
        <f>_xll.qlIndexFixing($AD$5,BA2315,TRUE,_xll.ohTrigger(Trigger,Trigger6M))</f>
        <v>1.6690357127709703E-2</v>
      </c>
      <c r="BE2315" s="246" t="e">
        <f>IFERROR(_xll.qlIndexFixing($BF$1,BA2315,,_xll.ohTrigger(Trigger,Trigger6M)),#N/A)</f>
        <v>#N/A</v>
      </c>
    </row>
    <row r="2316" spans="52:57" ht="11.25" customHeight="1" x14ac:dyDescent="0.25">
      <c r="AZ2316" s="102" t="s">
        <v>83</v>
      </c>
      <c r="BA2316" s="101">
        <f>_xll.qlInterestRateIndexFixingDate(Currency&amp;"ibor"&amp;Tenor,BB2316,Trigger)</f>
        <v>55603</v>
      </c>
      <c r="BB2316" s="101">
        <f>_xll.qlCalendarAdvance(Calendar,BB2315,AZ2316,"f",,Trigger)</f>
        <v>55605</v>
      </c>
      <c r="BC2316" s="101">
        <f>_xll.qlInterestRateIndexMaturity(Currency&amp;"ibor"&amp;Tenor,BB2316,Trigger)</f>
        <v>55789</v>
      </c>
      <c r="BD2316" s="246">
        <f>_xll.qlIndexFixing($AD$5,BA2316,TRUE,_xll.ohTrigger(Trigger,Trigger6M))</f>
        <v>1.6685380465147219E-2</v>
      </c>
      <c r="BE2316" s="246" t="e">
        <f>IFERROR(_xll.qlIndexFixing($BF$1,BA2316,,_xll.ohTrigger(Trigger,Trigger6M)),#N/A)</f>
        <v>#N/A</v>
      </c>
    </row>
    <row r="2317" spans="52:57" ht="11.25" customHeight="1" x14ac:dyDescent="0.25">
      <c r="AZ2317" s="102" t="s">
        <v>83</v>
      </c>
      <c r="BA2317" s="101">
        <f>_xll.qlInterestRateIndexFixingDate(Currency&amp;"ibor"&amp;Tenor,BB2317,Trigger)</f>
        <v>55610</v>
      </c>
      <c r="BB2317" s="101">
        <f>_xll.qlCalendarAdvance(Calendar,BB2316,AZ2317,"f",,Trigger)</f>
        <v>55612</v>
      </c>
      <c r="BC2317" s="101">
        <f>_xll.qlInterestRateIndexMaturity(Currency&amp;"ibor"&amp;Tenor,BB2317,Trigger)</f>
        <v>55795</v>
      </c>
      <c r="BD2317" s="246">
        <f>_xll.qlIndexFixing($AD$5,BA2317,TRUE,_xll.ohTrigger(Trigger,Trigger6M))</f>
        <v>1.6680448061504649E-2</v>
      </c>
      <c r="BE2317" s="246" t="e">
        <f>IFERROR(_xll.qlIndexFixing($BF$1,BA2317,,_xll.ohTrigger(Trigger,Trigger6M)),#N/A)</f>
        <v>#N/A</v>
      </c>
    </row>
    <row r="2318" spans="52:57" ht="11.25" customHeight="1" x14ac:dyDescent="0.25">
      <c r="AZ2318" s="102" t="s">
        <v>83</v>
      </c>
      <c r="BA2318" s="101">
        <f>_xll.qlInterestRateIndexFixingDate(Currency&amp;"ibor"&amp;Tenor,BB2318,Trigger)</f>
        <v>55617</v>
      </c>
      <c r="BB2318" s="101">
        <f>_xll.qlCalendarAdvance(Calendar,BB2317,AZ2318,"f",,Trigger)</f>
        <v>55619</v>
      </c>
      <c r="BC2318" s="101">
        <f>_xll.qlInterestRateIndexMaturity(Currency&amp;"ibor"&amp;Tenor,BB2318,Trigger)</f>
        <v>55802</v>
      </c>
      <c r="BD2318" s="246">
        <f>_xll.qlIndexFixing($AD$5,BA2318,TRUE,_xll.ohTrigger(Trigger,Trigger6M))</f>
        <v>1.6675436118373532E-2</v>
      </c>
      <c r="BE2318" s="246" t="e">
        <f>IFERROR(_xll.qlIndexFixing($BF$1,BA2318,,_xll.ohTrigger(Trigger,Trigger6M)),#N/A)</f>
        <v>#N/A</v>
      </c>
    </row>
    <row r="2319" spans="52:57" ht="11.25" customHeight="1" x14ac:dyDescent="0.25">
      <c r="AZ2319" s="102" t="s">
        <v>83</v>
      </c>
      <c r="BA2319" s="101">
        <f>_xll.qlInterestRateIndexFixingDate(Currency&amp;"ibor"&amp;Tenor,BB2319,Trigger)</f>
        <v>55624</v>
      </c>
      <c r="BB2319" s="101">
        <f>_xll.qlCalendarAdvance(Calendar,BB2318,AZ2319,"f",,Trigger)</f>
        <v>55626</v>
      </c>
      <c r="BC2319" s="101">
        <f>_xll.qlInterestRateIndexMaturity(Currency&amp;"ibor"&amp;Tenor,BB2319,Trigger)</f>
        <v>55809</v>
      </c>
      <c r="BD2319" s="246">
        <f>_xll.qlIndexFixing($AD$5,BA2319,TRUE,_xll.ohTrigger(Trigger,Trigger6M))</f>
        <v>1.6670419219613937E-2</v>
      </c>
      <c r="BE2319" s="246" t="e">
        <f>IFERROR(_xll.qlIndexFixing($BF$1,BA2319,,_xll.ohTrigger(Trigger,Trigger6M)),#N/A)</f>
        <v>#N/A</v>
      </c>
    </row>
    <row r="2320" spans="52:57" ht="11.25" customHeight="1" x14ac:dyDescent="0.25">
      <c r="AZ2320" s="102" t="s">
        <v>83</v>
      </c>
      <c r="BA2320" s="101">
        <f>_xll.qlInterestRateIndexFixingDate(Currency&amp;"ibor"&amp;Tenor,BB2320,Trigger)</f>
        <v>55627</v>
      </c>
      <c r="BB2320" s="101">
        <f>_xll.qlCalendarAdvance(Calendar,BB2319,AZ2320,"f",,Trigger)</f>
        <v>55633</v>
      </c>
      <c r="BC2320" s="101">
        <f>_xll.qlInterestRateIndexMaturity(Currency&amp;"ibor"&amp;Tenor,BB2320,Trigger)</f>
        <v>55816</v>
      </c>
      <c r="BD2320" s="246">
        <f>_xll.qlIndexFixing($AD$5,BA2320,TRUE,_xll.ohTrigger(Trigger,Trigger6M))</f>
        <v>1.6665397365262995E-2</v>
      </c>
      <c r="BE2320" s="246" t="e">
        <f>IFERROR(_xll.qlIndexFixing($BF$1,BA2320,,_xll.ohTrigger(Trigger,Trigger6M)),#N/A)</f>
        <v>#N/A</v>
      </c>
    </row>
    <row r="2321" spans="52:57" ht="11.25" customHeight="1" x14ac:dyDescent="0.25">
      <c r="AZ2321" s="102" t="s">
        <v>83</v>
      </c>
      <c r="BA2321" s="101">
        <f>_xll.qlInterestRateIndexFixingDate(Currency&amp;"ibor"&amp;Tenor,BB2321,Trigger)</f>
        <v>55638</v>
      </c>
      <c r="BB2321" s="101">
        <f>_xll.qlCalendarAdvance(Calendar,BB2320,AZ2321,"f",,Trigger)</f>
        <v>55641</v>
      </c>
      <c r="BC2321" s="101">
        <f>_xll.qlInterestRateIndexMaturity(Currency&amp;"ibor"&amp;Tenor,BB2321,Trigger)</f>
        <v>55827</v>
      </c>
      <c r="BD2321" s="246">
        <f>_xll.qlIndexFixing($AD$5,BA2321,TRUE,_xll.ohTrigger(Trigger,Trigger6M))</f>
        <v>1.6659830816565666E-2</v>
      </c>
      <c r="BE2321" s="246" t="e">
        <f>IFERROR(_xll.qlIndexFixing($BF$1,BA2321,,_xll.ohTrigger(Trigger,Trigger6M)),#N/A)</f>
        <v>#N/A</v>
      </c>
    </row>
    <row r="2322" spans="52:57" ht="11.25" customHeight="1" x14ac:dyDescent="0.25">
      <c r="AZ2322" s="102" t="s">
        <v>83</v>
      </c>
      <c r="BA2322" s="101">
        <f>_xll.qlInterestRateIndexFixingDate(Currency&amp;"ibor"&amp;Tenor,BB2322,Trigger)</f>
        <v>55646</v>
      </c>
      <c r="BB2322" s="101">
        <f>_xll.qlCalendarAdvance(Calendar,BB2321,AZ2322,"f",,Trigger)</f>
        <v>55648</v>
      </c>
      <c r="BC2322" s="101">
        <f>_xll.qlInterestRateIndexMaturity(Currency&amp;"ibor"&amp;Tenor,BB2322,Trigger)</f>
        <v>55834</v>
      </c>
      <c r="BD2322" s="246">
        <f>_xll.qlIndexFixing($AD$5,BA2322,TRUE,_xll.ohTrigger(Trigger,Trigger6M))</f>
        <v>1.6654874119004449E-2</v>
      </c>
      <c r="BE2322" s="246" t="e">
        <f>IFERROR(_xll.qlIndexFixing($BF$1,BA2322,,_xll.ohTrigger(Trigger,Trigger6M)),#N/A)</f>
        <v>#N/A</v>
      </c>
    </row>
    <row r="2323" spans="52:57" ht="11.25" customHeight="1" x14ac:dyDescent="0.25">
      <c r="AZ2323" s="102" t="s">
        <v>83</v>
      </c>
      <c r="BA2323" s="101">
        <f>_xll.qlInterestRateIndexFixingDate(Currency&amp;"ibor"&amp;Tenor,BB2323,Trigger)</f>
        <v>55653</v>
      </c>
      <c r="BB2323" s="101">
        <f>_xll.qlCalendarAdvance(Calendar,BB2322,AZ2323,"f",,Trigger)</f>
        <v>55655</v>
      </c>
      <c r="BC2323" s="101">
        <f>_xll.qlInterestRateIndexMaturity(Currency&amp;"ibor"&amp;Tenor,BB2323,Trigger)</f>
        <v>55841</v>
      </c>
      <c r="BD2323" s="246">
        <f>_xll.qlIndexFixing($AD$5,BA2323,TRUE,_xll.ohTrigger(Trigger,Trigger6M))</f>
        <v>1.6649912545250022E-2</v>
      </c>
      <c r="BE2323" s="246" t="e">
        <f>IFERROR(_xll.qlIndexFixing($BF$1,BA2323,,_xll.ohTrigger(Trigger,Trigger6M)),#N/A)</f>
        <v>#N/A</v>
      </c>
    </row>
    <row r="2324" spans="52:57" ht="11.25" customHeight="1" x14ac:dyDescent="0.25">
      <c r="AZ2324" s="102" t="s">
        <v>83</v>
      </c>
      <c r="BA2324" s="101">
        <f>_xll.qlInterestRateIndexFixingDate(Currency&amp;"ibor"&amp;Tenor,BB2324,Trigger)</f>
        <v>55660</v>
      </c>
      <c r="BB2324" s="101">
        <f>_xll.qlCalendarAdvance(Calendar,BB2323,AZ2324,"f",,Trigger)</f>
        <v>55662</v>
      </c>
      <c r="BC2324" s="101">
        <f>_xll.qlInterestRateIndexMaturity(Currency&amp;"ibor"&amp;Tenor,BB2324,Trigger)</f>
        <v>55848</v>
      </c>
      <c r="BD2324" s="246">
        <f>_xll.qlIndexFixing($AD$5,BA2324,TRUE,_xll.ohTrigger(Trigger,Trigger6M))</f>
        <v>1.6644946095339341E-2</v>
      </c>
      <c r="BE2324" s="246" t="e">
        <f>IFERROR(_xll.qlIndexFixing($BF$1,BA2324,,_xll.ohTrigger(Trigger,Trigger6M)),#N/A)</f>
        <v>#N/A</v>
      </c>
    </row>
    <row r="2325" spans="52:57" ht="11.25" customHeight="1" x14ac:dyDescent="0.25">
      <c r="AZ2325" s="102" t="s">
        <v>83</v>
      </c>
      <c r="BA2325" s="101">
        <f>_xll.qlInterestRateIndexFixingDate(Currency&amp;"ibor"&amp;Tenor,BB2325,Trigger)</f>
        <v>55667</v>
      </c>
      <c r="BB2325" s="101">
        <f>_xll.qlCalendarAdvance(Calendar,BB2324,AZ2325,"f",,Trigger)</f>
        <v>55669</v>
      </c>
      <c r="BC2325" s="101">
        <f>_xll.qlInterestRateIndexMaturity(Currency&amp;"ibor"&amp;Tenor,BB2325,Trigger)</f>
        <v>55852</v>
      </c>
      <c r="BD2325" s="246">
        <f>_xll.qlIndexFixing($AD$5,BA2325,TRUE,_xll.ohTrigger(Trigger,Trigger6M))</f>
        <v>1.6639492409051826E-2</v>
      </c>
      <c r="BE2325" s="246" t="e">
        <f>IFERROR(_xll.qlIndexFixing($BF$1,BA2325,,_xll.ohTrigger(Trigger,Trigger6M)),#N/A)</f>
        <v>#N/A</v>
      </c>
    </row>
    <row r="2326" spans="52:57" ht="11.25" customHeight="1" x14ac:dyDescent="0.25">
      <c r="AZ2326" s="102" t="s">
        <v>83</v>
      </c>
      <c r="BA2326" s="101">
        <f>_xll.qlInterestRateIndexFixingDate(Currency&amp;"ibor"&amp;Tenor,BB2326,Trigger)</f>
        <v>55674</v>
      </c>
      <c r="BB2326" s="101">
        <f>_xll.qlCalendarAdvance(Calendar,BB2325,AZ2326,"f",,Trigger)</f>
        <v>55676</v>
      </c>
      <c r="BC2326" s="101">
        <f>_xll.qlInterestRateIndexMaturity(Currency&amp;"ibor"&amp;Tenor,BB2326,Trigger)</f>
        <v>55859</v>
      </c>
      <c r="BD2326" s="246">
        <f>_xll.qlIndexFixing($AD$5,BA2326,TRUE,_xll.ohTrigger(Trigger,Trigger6M))</f>
        <v>1.6634440114041058E-2</v>
      </c>
      <c r="BE2326" s="246" t="e">
        <f>IFERROR(_xll.qlIndexFixing($BF$1,BA2326,,_xll.ohTrigger(Trigger,Trigger6M)),#N/A)</f>
        <v>#N/A</v>
      </c>
    </row>
    <row r="2327" spans="52:57" ht="11.25" customHeight="1" x14ac:dyDescent="0.25">
      <c r="AZ2327" s="102" t="s">
        <v>83</v>
      </c>
      <c r="BA2327" s="101">
        <f>_xll.qlInterestRateIndexFixingDate(Currency&amp;"ibor"&amp;Tenor,BB2327,Trigger)</f>
        <v>55681</v>
      </c>
      <c r="BB2327" s="101">
        <f>_xll.qlCalendarAdvance(Calendar,BB2326,AZ2327,"f",,Trigger)</f>
        <v>55683</v>
      </c>
      <c r="BC2327" s="101">
        <f>_xll.qlInterestRateIndexMaturity(Currency&amp;"ibor"&amp;Tenor,BB2327,Trigger)</f>
        <v>55866</v>
      </c>
      <c r="BD2327" s="246">
        <f>_xll.qlIndexFixing($AD$5,BA2327,TRUE,_xll.ohTrigger(Trigger,Trigger6M))</f>
        <v>1.6629382863709324E-2</v>
      </c>
      <c r="BE2327" s="246" t="e">
        <f>IFERROR(_xll.qlIndexFixing($BF$1,BA2327,,_xll.ohTrigger(Trigger,Trigger6M)),#N/A)</f>
        <v>#N/A</v>
      </c>
    </row>
    <row r="2328" spans="52:57" ht="11.25" customHeight="1" x14ac:dyDescent="0.25">
      <c r="AZ2328" s="102" t="s">
        <v>83</v>
      </c>
      <c r="BA2328" s="101">
        <f>_xll.qlInterestRateIndexFixingDate(Currency&amp;"ibor"&amp;Tenor,BB2328,Trigger)</f>
        <v>55688</v>
      </c>
      <c r="BB2328" s="101">
        <f>_xll.qlCalendarAdvance(Calendar,BB2327,AZ2328,"f",,Trigger)</f>
        <v>55690</v>
      </c>
      <c r="BC2328" s="101">
        <f>_xll.qlInterestRateIndexMaturity(Currency&amp;"ibor"&amp;Tenor,BB2328,Trigger)</f>
        <v>55873</v>
      </c>
      <c r="BD2328" s="246">
        <f>_xll.qlIndexFixing($AD$5,BA2328,TRUE,_xll.ohTrigger(Trigger,Trigger6M))</f>
        <v>1.6624320658094632E-2</v>
      </c>
      <c r="BE2328" s="246" t="e">
        <f>IFERROR(_xll.qlIndexFixing($BF$1,BA2328,,_xll.ohTrigger(Trigger,Trigger6M)),#N/A)</f>
        <v>#N/A</v>
      </c>
    </row>
    <row r="2329" spans="52:57" ht="11.25" customHeight="1" x14ac:dyDescent="0.25">
      <c r="AZ2329" s="102" t="s">
        <v>83</v>
      </c>
      <c r="BA2329" s="101">
        <f>_xll.qlInterestRateIndexFixingDate(Currency&amp;"ibor"&amp;Tenor,BB2329,Trigger)</f>
        <v>55695</v>
      </c>
      <c r="BB2329" s="101">
        <f>_xll.qlCalendarAdvance(Calendar,BB2328,AZ2329,"f",,Trigger)</f>
        <v>55697</v>
      </c>
      <c r="BC2329" s="101">
        <f>_xll.qlInterestRateIndexMaturity(Currency&amp;"ibor"&amp;Tenor,BB2329,Trigger)</f>
        <v>55880</v>
      </c>
      <c r="BD2329" s="246">
        <f>_xll.qlIndexFixing($AD$5,BA2329,TRUE,_xll.ohTrigger(Trigger,Trigger6M))</f>
        <v>1.6619253497234983E-2</v>
      </c>
      <c r="BE2329" s="246" t="e">
        <f>IFERROR(_xll.qlIndexFixing($BF$1,BA2329,,_xll.ohTrigger(Trigger,Trigger6M)),#N/A)</f>
        <v>#N/A</v>
      </c>
    </row>
    <row r="2330" spans="52:57" ht="11.25" customHeight="1" x14ac:dyDescent="0.25">
      <c r="AZ2330" s="102" t="s">
        <v>83</v>
      </c>
      <c r="BA2330" s="101">
        <f>_xll.qlInterestRateIndexFixingDate(Currency&amp;"ibor"&amp;Tenor,BB2330,Trigger)</f>
        <v>55702</v>
      </c>
      <c r="BB2330" s="101">
        <f>_xll.qlCalendarAdvance(Calendar,BB2329,AZ2330,"f",,Trigger)</f>
        <v>55704</v>
      </c>
      <c r="BC2330" s="101">
        <f>_xll.qlInterestRateIndexMaturity(Currency&amp;"ibor"&amp;Tenor,BB2330,Trigger)</f>
        <v>55890</v>
      </c>
      <c r="BD2330" s="246">
        <f>_xll.qlIndexFixing($AD$5,BA2330,TRUE,_xll.ohTrigger(Trigger,Trigger6M))</f>
        <v>1.6615044998692909E-2</v>
      </c>
      <c r="BE2330" s="246" t="e">
        <f>IFERROR(_xll.qlIndexFixing($BF$1,BA2330,,_xll.ohTrigger(Trigger,Trigger6M)),#N/A)</f>
        <v>#N/A</v>
      </c>
    </row>
    <row r="2331" spans="52:57" ht="11.25" customHeight="1" x14ac:dyDescent="0.25">
      <c r="AZ2331" s="102" t="s">
        <v>83</v>
      </c>
      <c r="BA2331" s="101">
        <f>_xll.qlInterestRateIndexFixingDate(Currency&amp;"ibor"&amp;Tenor,BB2331,Trigger)</f>
        <v>55709</v>
      </c>
      <c r="BB2331" s="101">
        <f>_xll.qlCalendarAdvance(Calendar,BB2330,AZ2331,"f",,Trigger)</f>
        <v>55711</v>
      </c>
      <c r="BC2331" s="101">
        <f>_xll.qlInterestRateIndexMaturity(Currency&amp;"ibor"&amp;Tenor,BB2331,Trigger)</f>
        <v>55897</v>
      </c>
      <c r="BD2331" s="246">
        <f>_xll.qlIndexFixing($AD$5,BA2331,TRUE,_xll.ohTrigger(Trigger,Trigger6M))</f>
        <v>1.6610044416737083E-2</v>
      </c>
      <c r="BE2331" s="246" t="e">
        <f>IFERROR(_xll.qlIndexFixing($BF$1,BA2331,,_xll.ohTrigger(Trigger,Trigger6M)),#N/A)</f>
        <v>#N/A</v>
      </c>
    </row>
    <row r="2332" spans="52:57" ht="11.25" customHeight="1" x14ac:dyDescent="0.25">
      <c r="AZ2332" s="102" t="s">
        <v>83</v>
      </c>
      <c r="BA2332" s="101">
        <f>_xll.qlInterestRateIndexFixingDate(Currency&amp;"ibor"&amp;Tenor,BB2332,Trigger)</f>
        <v>55716</v>
      </c>
      <c r="BB2332" s="101">
        <f>_xll.qlCalendarAdvance(Calendar,BB2331,AZ2332,"f",,Trigger)</f>
        <v>55718</v>
      </c>
      <c r="BC2332" s="101">
        <f>_xll.qlInterestRateIndexMaturity(Currency&amp;"ibor"&amp;Tenor,BB2332,Trigger)</f>
        <v>55904</v>
      </c>
      <c r="BD2332" s="246">
        <f>_xll.qlIndexFixing($AD$5,BA2332,TRUE,_xll.ohTrigger(Trigger,Trigger6M))</f>
        <v>1.6605038958923686E-2</v>
      </c>
      <c r="BE2332" s="246" t="e">
        <f>IFERROR(_xll.qlIndexFixing($BF$1,BA2332,,_xll.ohTrigger(Trigger,Trigger6M)),#N/A)</f>
        <v>#N/A</v>
      </c>
    </row>
    <row r="2333" spans="52:57" ht="11.25" customHeight="1" x14ac:dyDescent="0.25">
      <c r="AZ2333" s="102" t="s">
        <v>83</v>
      </c>
      <c r="BA2333" s="101">
        <f>_xll.qlInterestRateIndexFixingDate(Currency&amp;"ibor"&amp;Tenor,BB2333,Trigger)</f>
        <v>55723</v>
      </c>
      <c r="BB2333" s="101">
        <f>_xll.qlCalendarAdvance(Calendar,BB2332,AZ2333,"f",,Trigger)</f>
        <v>55725</v>
      </c>
      <c r="BC2333" s="101">
        <f>_xll.qlInterestRateIndexMaturity(Currency&amp;"ibor"&amp;Tenor,BB2333,Trigger)</f>
        <v>55911</v>
      </c>
      <c r="BD2333" s="246">
        <f>_xll.qlIndexFixing($AD$5,BA2333,TRUE,_xll.ohTrigger(Trigger,Trigger6M))</f>
        <v>1.6600702960333402E-2</v>
      </c>
      <c r="BE2333" s="246" t="e">
        <f>IFERROR(_xll.qlIndexFixing($BF$1,BA2333,,_xll.ohTrigger(Trigger,Trigger6M)),#N/A)</f>
        <v>#N/A</v>
      </c>
    </row>
    <row r="2334" spans="52:57" ht="11.25" customHeight="1" x14ac:dyDescent="0.25">
      <c r="AZ2334" s="102" t="s">
        <v>83</v>
      </c>
      <c r="BA2334" s="101">
        <f>_xll.qlInterestRateIndexFixingDate(Currency&amp;"ibor"&amp;Tenor,BB2334,Trigger)</f>
        <v>55730</v>
      </c>
      <c r="BB2334" s="101">
        <f>_xll.qlCalendarAdvance(Calendar,BB2333,AZ2334,"f",,Trigger)</f>
        <v>55732</v>
      </c>
      <c r="BC2334" s="101">
        <f>_xll.qlInterestRateIndexMaturity(Currency&amp;"ibor"&amp;Tenor,BB2334,Trigger)</f>
        <v>55918</v>
      </c>
      <c r="BD2334" s="246">
        <f>_xll.qlIndexFixing($AD$5,BA2334,TRUE,_xll.ohTrigger(Trigger,Trigger6M))</f>
        <v>1.6600410882387916E-2</v>
      </c>
      <c r="BE2334" s="246" t="e">
        <f>IFERROR(_xll.qlIndexFixing($BF$1,BA2334,,_xll.ohTrigger(Trigger,Trigger6M)),#N/A)</f>
        <v>#N/A</v>
      </c>
    </row>
    <row r="2335" spans="52:57" ht="11.25" customHeight="1" x14ac:dyDescent="0.25">
      <c r="AZ2335" s="102" t="s">
        <v>83</v>
      </c>
      <c r="BA2335" s="101">
        <f>_xll.qlInterestRateIndexFixingDate(Currency&amp;"ibor"&amp;Tenor,BB2335,Trigger)</f>
        <v>55737</v>
      </c>
      <c r="BB2335" s="101">
        <f>_xll.qlCalendarAdvance(Calendar,BB2334,AZ2335,"f",,Trigger)</f>
        <v>55739</v>
      </c>
      <c r="BC2335" s="101">
        <f>_xll.qlInterestRateIndexMaturity(Currency&amp;"ibor"&amp;Tenor,BB2335,Trigger)</f>
        <v>55925</v>
      </c>
      <c r="BD2335" s="246">
        <f>_xll.qlIndexFixing($AD$5,BA2335,TRUE,_xll.ohTrigger(Trigger,Trigger6M))</f>
        <v>1.6600118804485836E-2</v>
      </c>
      <c r="BE2335" s="246" t="e">
        <f>IFERROR(_xll.qlIndexFixing($BF$1,BA2335,,_xll.ohTrigger(Trigger,Trigger6M)),#N/A)</f>
        <v>#N/A</v>
      </c>
    </row>
    <row r="2336" spans="52:57" ht="11.25" customHeight="1" x14ac:dyDescent="0.25">
      <c r="AZ2336" s="102" t="s">
        <v>83</v>
      </c>
      <c r="BA2336" s="101">
        <f>_xll.qlInterestRateIndexFixingDate(Currency&amp;"ibor"&amp;Tenor,BB2336,Trigger)</f>
        <v>55744</v>
      </c>
      <c r="BB2336" s="101">
        <f>_xll.qlCalendarAdvance(Calendar,BB2335,AZ2336,"f",,Trigger)</f>
        <v>55746</v>
      </c>
      <c r="BC2336" s="101">
        <f>_xll.qlInterestRateIndexMaturity(Currency&amp;"ibor"&amp;Tenor,BB2336,Trigger)</f>
        <v>55932</v>
      </c>
      <c r="BD2336" s="246">
        <f>_xll.qlIndexFixing($AD$5,BA2336,TRUE,_xll.ohTrigger(Trigger,Trigger6M))</f>
        <v>1.6599826726627163E-2</v>
      </c>
      <c r="BE2336" s="246" t="e">
        <f>IFERROR(_xll.qlIndexFixing($BF$1,BA2336,,_xll.ohTrigger(Trigger,Trigger6M)),#N/A)</f>
        <v>#N/A</v>
      </c>
    </row>
    <row r="2337" spans="52:57" ht="11.25" customHeight="1" x14ac:dyDescent="0.25">
      <c r="AZ2337" s="102" t="s">
        <v>83</v>
      </c>
      <c r="BA2337" s="101">
        <f>_xll.qlInterestRateIndexFixingDate(Currency&amp;"ibor"&amp;Tenor,BB2337,Trigger)</f>
        <v>55751</v>
      </c>
      <c r="BB2337" s="101">
        <f>_xll.qlCalendarAdvance(Calendar,BB2336,AZ2337,"f",,Trigger)</f>
        <v>55753</v>
      </c>
      <c r="BC2337" s="101">
        <f>_xll.qlInterestRateIndexMaturity(Currency&amp;"ibor"&amp;Tenor,BB2337,Trigger)</f>
        <v>55939</v>
      </c>
      <c r="BD2337" s="246">
        <f>_xll.qlIndexFixing($AD$5,BA2337,TRUE,_xll.ohTrigger(Trigger,Trigger6M))</f>
        <v>1.6599534648812326E-2</v>
      </c>
      <c r="BE2337" s="246" t="e">
        <f>IFERROR(_xll.qlIndexFixing($BF$1,BA2337,,_xll.ohTrigger(Trigger,Trigger6M)),#N/A)</f>
        <v>#N/A</v>
      </c>
    </row>
    <row r="2338" spans="52:57" ht="11.25" customHeight="1" x14ac:dyDescent="0.25">
      <c r="AZ2338" s="102" t="s">
        <v>83</v>
      </c>
      <c r="BA2338" s="101">
        <f>_xll.qlInterestRateIndexFixingDate(Currency&amp;"ibor"&amp;Tenor,BB2338,Trigger)</f>
        <v>55758</v>
      </c>
      <c r="BB2338" s="101">
        <f>_xll.qlCalendarAdvance(Calendar,BB2337,AZ2338,"f",,Trigger)</f>
        <v>55760</v>
      </c>
      <c r="BC2338" s="101">
        <f>_xll.qlInterestRateIndexMaturity(Currency&amp;"ibor"&amp;Tenor,BB2338,Trigger)</f>
        <v>55943</v>
      </c>
      <c r="BD2338" s="246">
        <f>_xll.qlIndexFixing($AD$5,BA2338,TRUE,_xll.ohTrigger(Trigger,Trigger6M))</f>
        <v>1.6598160409246158E-2</v>
      </c>
      <c r="BE2338" s="246" t="e">
        <f>IFERROR(_xll.qlIndexFixing($BF$1,BA2338,,_xll.ohTrigger(Trigger,Trigger6M)),#N/A)</f>
        <v>#N/A</v>
      </c>
    </row>
    <row r="2339" spans="52:57" ht="11.25" customHeight="1" x14ac:dyDescent="0.25">
      <c r="AZ2339" s="102" t="s">
        <v>83</v>
      </c>
      <c r="BA2339" s="101">
        <f>_xll.qlInterestRateIndexFixingDate(Currency&amp;"ibor"&amp;Tenor,BB2339,Trigger)</f>
        <v>55765</v>
      </c>
      <c r="BB2339" s="101">
        <f>_xll.qlCalendarAdvance(Calendar,BB2338,AZ2339,"f",,Trigger)</f>
        <v>55767</v>
      </c>
      <c r="BC2339" s="101">
        <f>_xll.qlInterestRateIndexMaturity(Currency&amp;"ibor"&amp;Tenor,BB2339,Trigger)</f>
        <v>55948</v>
      </c>
      <c r="BD2339" s="246">
        <f>_xll.qlIndexFixing($AD$5,BA2339,TRUE,_xll.ohTrigger(Trigger,Trigger6M))</f>
        <v>1.6597147006208839E-2</v>
      </c>
      <c r="BE2339" s="246" t="e">
        <f>IFERROR(_xll.qlIndexFixing($BF$1,BA2339,,_xll.ohTrigger(Trigger,Trigger6M)),#N/A)</f>
        <v>#N/A</v>
      </c>
    </row>
    <row r="2340" spans="52:57" ht="11.25" customHeight="1" x14ac:dyDescent="0.25">
      <c r="AZ2340" s="102" t="s">
        <v>83</v>
      </c>
      <c r="BA2340" s="101">
        <f>_xll.qlInterestRateIndexFixingDate(Currency&amp;"ibor"&amp;Tenor,BB2340,Trigger)</f>
        <v>55772</v>
      </c>
      <c r="BB2340" s="101">
        <f>_xll.qlCalendarAdvance(Calendar,BB2339,AZ2340,"f",,Trigger)</f>
        <v>55774</v>
      </c>
      <c r="BC2340" s="101">
        <f>_xll.qlInterestRateIndexMaturity(Currency&amp;"ibor"&amp;Tenor,BB2340,Trigger)</f>
        <v>55955</v>
      </c>
      <c r="BD2340" s="246">
        <f>_xll.qlIndexFixing($AD$5,BA2340,TRUE,_xll.ohTrigger(Trigger,Trigger6M))</f>
        <v>1.6596854995550976E-2</v>
      </c>
      <c r="BE2340" s="246" t="e">
        <f>IFERROR(_xll.qlIndexFixing($BF$1,BA2340,,_xll.ohTrigger(Trigger,Trigger6M)),#N/A)</f>
        <v>#N/A</v>
      </c>
    </row>
    <row r="2341" spans="52:57" ht="11.25" customHeight="1" x14ac:dyDescent="0.25">
      <c r="AZ2341" s="102" t="s">
        <v>83</v>
      </c>
      <c r="BA2341" s="101">
        <f>_xll.qlInterestRateIndexFixingDate(Currency&amp;"ibor"&amp;Tenor,BB2341,Trigger)</f>
        <v>55779</v>
      </c>
      <c r="BB2341" s="101">
        <f>_xll.qlCalendarAdvance(Calendar,BB2340,AZ2341,"f",,Trigger)</f>
        <v>55781</v>
      </c>
      <c r="BC2341" s="101">
        <f>_xll.qlInterestRateIndexMaturity(Currency&amp;"ibor"&amp;Tenor,BB2341,Trigger)</f>
        <v>55962</v>
      </c>
      <c r="BD2341" s="246">
        <f>_xll.qlIndexFixing($AD$5,BA2341,TRUE,_xll.ohTrigger(Trigger,Trigger6M))</f>
        <v>1.6596562984935951E-2</v>
      </c>
      <c r="BE2341" s="246" t="e">
        <f>IFERROR(_xll.qlIndexFixing($BF$1,BA2341,,_xll.ohTrigger(Trigger,Trigger6M)),#N/A)</f>
        <v>#N/A</v>
      </c>
    </row>
    <row r="2342" spans="52:57" ht="11.25" customHeight="1" x14ac:dyDescent="0.25">
      <c r="AZ2342" s="102" t="s">
        <v>83</v>
      </c>
      <c r="BA2342" s="101">
        <f>_xll.qlInterestRateIndexFixingDate(Currency&amp;"ibor"&amp;Tenor,BB2342,Trigger)</f>
        <v>55786</v>
      </c>
      <c r="BB2342" s="101">
        <f>_xll.qlCalendarAdvance(Calendar,BB2341,AZ2342,"f",,Trigger)</f>
        <v>55788</v>
      </c>
      <c r="BC2342" s="101">
        <f>_xll.qlInterestRateIndexMaturity(Currency&amp;"ibor"&amp;Tenor,BB2342,Trigger)</f>
        <v>55969</v>
      </c>
      <c r="BD2342" s="246">
        <f>_xll.qlIndexFixing($AD$5,BA2342,TRUE,_xll.ohTrigger(Trigger,Trigger6M))</f>
        <v>1.6596270974362438E-2</v>
      </c>
      <c r="BE2342" s="246" t="e">
        <f>IFERROR(_xll.qlIndexFixing($BF$1,BA2342,,_xll.ohTrigger(Trigger,Trigger6M)),#N/A)</f>
        <v>#N/A</v>
      </c>
    </row>
    <row r="2343" spans="52:57" ht="11.25" customHeight="1" x14ac:dyDescent="0.25">
      <c r="AZ2343" s="102" t="s">
        <v>83</v>
      </c>
      <c r="BA2343" s="101">
        <f>_xll.qlInterestRateIndexFixingDate(Currency&amp;"ibor"&amp;Tenor,BB2343,Trigger)</f>
        <v>55793</v>
      </c>
      <c r="BB2343" s="101">
        <f>_xll.qlCalendarAdvance(Calendar,BB2342,AZ2343,"f",,Trigger)</f>
        <v>55795</v>
      </c>
      <c r="BC2343" s="101">
        <f>_xll.qlInterestRateIndexMaturity(Currency&amp;"ibor"&amp;Tenor,BB2343,Trigger)</f>
        <v>55977</v>
      </c>
      <c r="BD2343" s="246">
        <f>_xll.qlIndexFixing($AD$5,BA2343,TRUE,_xll.ohTrigger(Trigger,Trigger6M))</f>
        <v>1.6596339588096132E-2</v>
      </c>
      <c r="BE2343" s="246" t="e">
        <f>IFERROR(_xll.qlIndexFixing($BF$1,BA2343,,_xll.ohTrigger(Trigger,Trigger6M)),#N/A)</f>
        <v>#N/A</v>
      </c>
    </row>
    <row r="2344" spans="52:57" ht="11.25" customHeight="1" x14ac:dyDescent="0.25">
      <c r="AZ2344" s="102" t="s">
        <v>83</v>
      </c>
      <c r="BA2344" s="101">
        <f>_xll.qlInterestRateIndexFixingDate(Currency&amp;"ibor"&amp;Tenor,BB2344,Trigger)</f>
        <v>55800</v>
      </c>
      <c r="BB2344" s="101">
        <f>_xll.qlCalendarAdvance(Calendar,BB2343,AZ2344,"f",,Trigger)</f>
        <v>55802</v>
      </c>
      <c r="BC2344" s="101">
        <f>_xll.qlInterestRateIndexMaturity(Currency&amp;"ibor"&amp;Tenor,BB2344,Trigger)</f>
        <v>55984</v>
      </c>
      <c r="BD2344" s="246">
        <f>_xll.qlIndexFixing($AD$5,BA2344,TRUE,_xll.ohTrigger(Trigger,Trigger6M))</f>
        <v>1.6596047564204911E-2</v>
      </c>
      <c r="BE2344" s="246" t="e">
        <f>IFERROR(_xll.qlIndexFixing($BF$1,BA2344,,_xll.ohTrigger(Trigger,Trigger6M)),#N/A)</f>
        <v>#N/A</v>
      </c>
    </row>
    <row r="2345" spans="52:57" ht="11.25" customHeight="1" x14ac:dyDescent="0.25">
      <c r="AZ2345" s="102" t="s">
        <v>83</v>
      </c>
      <c r="BA2345" s="101">
        <f>_xll.qlInterestRateIndexFixingDate(Currency&amp;"ibor"&amp;Tenor,BB2345,Trigger)</f>
        <v>55807</v>
      </c>
      <c r="BB2345" s="101">
        <f>_xll.qlCalendarAdvance(Calendar,BB2344,AZ2345,"f",,Trigger)</f>
        <v>55809</v>
      </c>
      <c r="BC2345" s="101">
        <f>_xll.qlInterestRateIndexMaturity(Currency&amp;"ibor"&amp;Tenor,BB2345,Trigger)</f>
        <v>55991</v>
      </c>
      <c r="BD2345" s="246">
        <f>_xll.qlIndexFixing($AD$5,BA2345,TRUE,_xll.ohTrigger(Trigger,Trigger6M))</f>
        <v>1.6595755540356732E-2</v>
      </c>
      <c r="BE2345" s="246" t="e">
        <f>IFERROR(_xll.qlIndexFixing($BF$1,BA2345,,_xll.ohTrigger(Trigger,Trigger6M)),#N/A)</f>
        <v>#N/A</v>
      </c>
    </row>
    <row r="2346" spans="52:57" ht="11.25" customHeight="1" x14ac:dyDescent="0.25">
      <c r="AZ2346" s="102" t="s">
        <v>83</v>
      </c>
      <c r="BA2346" s="101">
        <f>_xll.qlInterestRateIndexFixingDate(Currency&amp;"ibor"&amp;Tenor,BB2346,Trigger)</f>
        <v>55814</v>
      </c>
      <c r="BB2346" s="101">
        <f>_xll.qlCalendarAdvance(Calendar,BB2345,AZ2346,"f",,Trigger)</f>
        <v>55816</v>
      </c>
      <c r="BC2346" s="101">
        <f>_xll.qlInterestRateIndexMaturity(Currency&amp;"ibor"&amp;Tenor,BB2346,Trigger)</f>
        <v>55998</v>
      </c>
      <c r="BD2346" s="246">
        <f>_xll.qlIndexFixing($AD$5,BA2346,TRUE,_xll.ohTrigger(Trigger,Trigger6M))</f>
        <v>1.6595463516551154E-2</v>
      </c>
      <c r="BE2346" s="246" t="e">
        <f>IFERROR(_xll.qlIndexFixing($BF$1,BA2346,,_xll.ohTrigger(Trigger,Trigger6M)),#N/A)</f>
        <v>#N/A</v>
      </c>
    </row>
    <row r="2347" spans="52:57" ht="11.25" customHeight="1" x14ac:dyDescent="0.25">
      <c r="AZ2347" s="102" t="s">
        <v>83</v>
      </c>
      <c r="BA2347" s="101">
        <f>_xll.qlInterestRateIndexFixingDate(Currency&amp;"ibor"&amp;Tenor,BB2347,Trigger)</f>
        <v>55821</v>
      </c>
      <c r="BB2347" s="101">
        <f>_xll.qlCalendarAdvance(Calendar,BB2346,AZ2347,"f",,Trigger)</f>
        <v>55823</v>
      </c>
      <c r="BC2347" s="101">
        <f>_xll.qlInterestRateIndexMaturity(Currency&amp;"ibor"&amp;Tenor,BB2347,Trigger)</f>
        <v>56004</v>
      </c>
      <c r="BD2347" s="246">
        <f>_xll.qlIndexFixing($AD$5,BA2347,TRUE,_xll.ohTrigger(Trigger,Trigger6M))</f>
        <v>1.6594810922134367E-2</v>
      </c>
      <c r="BE2347" s="246" t="e">
        <f>IFERROR(_xll.qlIndexFixing($BF$1,BA2347,,_xll.ohTrigger(Trigger,Trigger6M)),#N/A)</f>
        <v>#N/A</v>
      </c>
    </row>
    <row r="2348" spans="52:57" ht="11.25" customHeight="1" x14ac:dyDescent="0.25">
      <c r="AZ2348" s="102" t="s">
        <v>83</v>
      </c>
      <c r="BA2348" s="101">
        <f>_xll.qlInterestRateIndexFixingDate(Currency&amp;"ibor"&amp;Tenor,BB2348,Trigger)</f>
        <v>55828</v>
      </c>
      <c r="BB2348" s="101">
        <f>_xll.qlCalendarAdvance(Calendar,BB2347,AZ2348,"f",,Trigger)</f>
        <v>55830</v>
      </c>
      <c r="BC2348" s="101">
        <f>_xll.qlInterestRateIndexMaturity(Currency&amp;"ibor"&amp;Tenor,BB2348,Trigger)</f>
        <v>56011</v>
      </c>
      <c r="BD2348" s="246">
        <f>_xll.qlIndexFixing($AD$5,BA2348,TRUE,_xll.ohTrigger(Trigger,Trigger6M))</f>
        <v>1.6594518911816562E-2</v>
      </c>
      <c r="BE2348" s="246" t="e">
        <f>IFERROR(_xll.qlIndexFixing($BF$1,BA2348,,_xll.ohTrigger(Trigger,Trigger6M)),#N/A)</f>
        <v>#N/A</v>
      </c>
    </row>
    <row r="2349" spans="52:57" ht="11.25" customHeight="1" x14ac:dyDescent="0.25">
      <c r="AZ2349" s="102" t="s">
        <v>83</v>
      </c>
      <c r="BA2349" s="101">
        <f>_xll.qlInterestRateIndexFixingDate(Currency&amp;"ibor"&amp;Tenor,BB2349,Trigger)</f>
        <v>55835</v>
      </c>
      <c r="BB2349" s="101">
        <f>_xll.qlCalendarAdvance(Calendar,BB2348,AZ2349,"f",,Trigger)</f>
        <v>55837</v>
      </c>
      <c r="BC2349" s="101">
        <f>_xll.qlInterestRateIndexMaturity(Currency&amp;"ibor"&amp;Tenor,BB2349,Trigger)</f>
        <v>56018</v>
      </c>
      <c r="BD2349" s="246">
        <f>_xll.qlIndexFixing($AD$5,BA2349,TRUE,_xll.ohTrigger(Trigger,Trigger6M))</f>
        <v>1.6594226901541598E-2</v>
      </c>
      <c r="BE2349" s="246" t="e">
        <f>IFERROR(_xll.qlIndexFixing($BF$1,BA2349,,_xll.ohTrigger(Trigger,Trigger6M)),#N/A)</f>
        <v>#N/A</v>
      </c>
    </row>
    <row r="2350" spans="52:57" ht="11.25" customHeight="1" x14ac:dyDescent="0.25">
      <c r="AZ2350" s="102" t="s">
        <v>83</v>
      </c>
      <c r="BA2350" s="101">
        <f>_xll.qlInterestRateIndexFixingDate(Currency&amp;"ibor"&amp;Tenor,BB2350,Trigger)</f>
        <v>55842</v>
      </c>
      <c r="BB2350" s="101">
        <f>_xll.qlCalendarAdvance(Calendar,BB2349,AZ2350,"f",,Trigger)</f>
        <v>55844</v>
      </c>
      <c r="BC2350" s="101">
        <f>_xll.qlInterestRateIndexMaturity(Currency&amp;"ibor"&amp;Tenor,BB2350,Trigger)</f>
        <v>56025</v>
      </c>
      <c r="BD2350" s="246">
        <f>_xll.qlIndexFixing($AD$5,BA2350,TRUE,_xll.ohTrigger(Trigger,Trigger6M))</f>
        <v>1.6593934891308147E-2</v>
      </c>
      <c r="BE2350" s="246" t="e">
        <f>IFERROR(_xll.qlIndexFixing($BF$1,BA2350,,_xll.ohTrigger(Trigger,Trigger6M)),#N/A)</f>
        <v>#N/A</v>
      </c>
    </row>
    <row r="2351" spans="52:57" ht="11.25" customHeight="1" x14ac:dyDescent="0.25">
      <c r="AZ2351" s="102" t="s">
        <v>83</v>
      </c>
      <c r="BA2351" s="101">
        <f>_xll.qlInterestRateIndexFixingDate(Currency&amp;"ibor"&amp;Tenor,BB2351,Trigger)</f>
        <v>55849</v>
      </c>
      <c r="BB2351" s="101">
        <f>_xll.qlCalendarAdvance(Calendar,BB2350,AZ2351,"f",,Trigger)</f>
        <v>55851</v>
      </c>
      <c r="BC2351" s="101">
        <f>_xll.qlInterestRateIndexMaturity(Currency&amp;"ibor"&amp;Tenor,BB2351,Trigger)</f>
        <v>56032</v>
      </c>
      <c r="BD2351" s="246">
        <f>_xll.qlIndexFixing($AD$5,BA2351,TRUE,_xll.ohTrigger(Trigger,Trigger6M))</f>
        <v>1.6593642881118417E-2</v>
      </c>
      <c r="BE2351" s="246" t="e">
        <f>IFERROR(_xll.qlIndexFixing($BF$1,BA2351,,_xll.ohTrigger(Trigger,Trigger6M)),#N/A)</f>
        <v>#N/A</v>
      </c>
    </row>
    <row r="2352" spans="52:57" ht="11.25" customHeight="1" x14ac:dyDescent="0.25">
      <c r="AZ2352" s="102" t="s">
        <v>83</v>
      </c>
      <c r="BA2352" s="101">
        <f>_xll.qlInterestRateIndexFixingDate(Currency&amp;"ibor"&amp;Tenor,BB2352,Trigger)</f>
        <v>55856</v>
      </c>
      <c r="BB2352" s="101">
        <f>_xll.qlCalendarAdvance(Calendar,BB2351,AZ2352,"f",,Trigger)</f>
        <v>55858</v>
      </c>
      <c r="BC2352" s="101">
        <f>_xll.qlInterestRateIndexMaturity(Currency&amp;"ibor"&amp;Tenor,BB2352,Trigger)</f>
        <v>56040</v>
      </c>
      <c r="BD2352" s="246">
        <f>_xll.qlIndexFixing($AD$5,BA2352,TRUE,_xll.ohTrigger(Trigger,Trigger6M))</f>
        <v>1.6593711374616318E-2</v>
      </c>
      <c r="BE2352" s="246" t="e">
        <f>IFERROR(_xll.qlIndexFixing($BF$1,BA2352,,_xll.ohTrigger(Trigger,Trigger6M)),#N/A)</f>
        <v>#N/A</v>
      </c>
    </row>
    <row r="2353" spans="52:57" ht="11.25" customHeight="1" x14ac:dyDescent="0.25">
      <c r="AZ2353" s="102" t="s">
        <v>83</v>
      </c>
      <c r="BA2353" s="101">
        <f>_xll.qlInterestRateIndexFixingDate(Currency&amp;"ibor"&amp;Tenor,BB2353,Trigger)</f>
        <v>55863</v>
      </c>
      <c r="BB2353" s="101">
        <f>_xll.qlCalendarAdvance(Calendar,BB2352,AZ2353,"f",,Trigger)</f>
        <v>55865</v>
      </c>
      <c r="BC2353" s="101">
        <f>_xll.qlInterestRateIndexMaturity(Currency&amp;"ibor"&amp;Tenor,BB2353,Trigger)</f>
        <v>56047</v>
      </c>
      <c r="BD2353" s="246">
        <f>_xll.qlIndexFixing($AD$5,BA2353,TRUE,_xll.ohTrigger(Trigger,Trigger6M))</f>
        <v>1.6593419351109841E-2</v>
      </c>
      <c r="BE2353" s="246" t="e">
        <f>IFERROR(_xll.qlIndexFixing($BF$1,BA2353,,_xll.ohTrigger(Trigger,Trigger6M)),#N/A)</f>
        <v>#N/A</v>
      </c>
    </row>
    <row r="2354" spans="52:57" ht="11.25" customHeight="1" x14ac:dyDescent="0.25">
      <c r="AZ2354" s="102" t="s">
        <v>83</v>
      </c>
      <c r="BA2354" s="101">
        <f>_xll.qlInterestRateIndexFixingDate(Currency&amp;"ibor"&amp;Tenor,BB2354,Trigger)</f>
        <v>55870</v>
      </c>
      <c r="BB2354" s="101">
        <f>_xll.qlCalendarAdvance(Calendar,BB2353,AZ2354,"f",,Trigger)</f>
        <v>55872</v>
      </c>
      <c r="BC2354" s="101">
        <f>_xll.qlInterestRateIndexMaturity(Currency&amp;"ibor"&amp;Tenor,BB2354,Trigger)</f>
        <v>56054</v>
      </c>
      <c r="BD2354" s="246">
        <f>_xll.qlIndexFixing($AD$5,BA2354,TRUE,_xll.ohTrigger(Trigger,Trigger6M))</f>
        <v>1.659312732764685E-2</v>
      </c>
      <c r="BE2354" s="246" t="e">
        <f>IFERROR(_xll.qlIndexFixing($BF$1,BA2354,,_xll.ohTrigger(Trigger,Trigger6M)),#N/A)</f>
        <v>#N/A</v>
      </c>
    </row>
    <row r="2355" spans="52:57" ht="11.25" customHeight="1" x14ac:dyDescent="0.25">
      <c r="AZ2355" s="102" t="s">
        <v>83</v>
      </c>
      <c r="BA2355" s="101">
        <f>_xll.qlInterestRateIndexFixingDate(Currency&amp;"ibor"&amp;Tenor,BB2355,Trigger)</f>
        <v>55876</v>
      </c>
      <c r="BB2355" s="101">
        <f>_xll.qlCalendarAdvance(Calendar,BB2354,AZ2355,"f",,Trigger)</f>
        <v>55880</v>
      </c>
      <c r="BC2355" s="101">
        <f>_xll.qlInterestRateIndexMaturity(Currency&amp;"ibor"&amp;Tenor,BB2355,Trigger)</f>
        <v>56062</v>
      </c>
      <c r="BD2355" s="246">
        <f>_xll.qlIndexFixing($AD$5,BA2355,TRUE,_xll.ohTrigger(Trigger,Trigger6M))</f>
        <v>1.6592793586598424E-2</v>
      </c>
      <c r="BE2355" s="246" t="e">
        <f>IFERROR(_xll.qlIndexFixing($BF$1,BA2355,,_xll.ohTrigger(Trigger,Trigger6M)),#N/A)</f>
        <v>#N/A</v>
      </c>
    </row>
    <row r="2356" spans="52:57" ht="11.25" customHeight="1" x14ac:dyDescent="0.25">
      <c r="AZ2356" s="102" t="s">
        <v>83</v>
      </c>
      <c r="BA2356" s="101">
        <f>_xll.qlInterestRateIndexFixingDate(Currency&amp;"ibor"&amp;Tenor,BB2356,Trigger)</f>
        <v>55884</v>
      </c>
      <c r="BB2356" s="101">
        <f>_xll.qlCalendarAdvance(Calendar,BB2355,AZ2356,"f",,Trigger)</f>
        <v>55887</v>
      </c>
      <c r="BC2356" s="101">
        <f>_xll.qlInterestRateIndexMaturity(Currency&amp;"ibor"&amp;Tenor,BB2356,Trigger)</f>
        <v>56068</v>
      </c>
      <c r="BD2356" s="246">
        <f>_xll.qlIndexFixing($AD$5,BA2356,TRUE,_xll.ohTrigger(Trigger,Trigger6M))</f>
        <v>1.6592141115096378E-2</v>
      </c>
      <c r="BE2356" s="246" t="e">
        <f>IFERROR(_xll.qlIndexFixing($BF$1,BA2356,,_xll.ohTrigger(Trigger,Trigger6M)),#N/A)</f>
        <v>#N/A</v>
      </c>
    </row>
    <row r="2357" spans="52:57" ht="11.25" customHeight="1" x14ac:dyDescent="0.25">
      <c r="AZ2357" s="102" t="s">
        <v>83</v>
      </c>
      <c r="BA2357" s="101">
        <f>_xll.qlInterestRateIndexFixingDate(Currency&amp;"ibor"&amp;Tenor,BB2357,Trigger)</f>
        <v>55892</v>
      </c>
      <c r="BB2357" s="101">
        <f>_xll.qlCalendarAdvance(Calendar,BB2356,AZ2357,"f",,Trigger)</f>
        <v>55894</v>
      </c>
      <c r="BC2357" s="101">
        <f>_xll.qlInterestRateIndexMaturity(Currency&amp;"ibor"&amp;Tenor,BB2357,Trigger)</f>
        <v>56075</v>
      </c>
      <c r="BD2357" s="246">
        <f>_xll.qlIndexFixing($AD$5,BA2357,TRUE,_xll.ohTrigger(Trigger,Trigger6M))</f>
        <v>1.6591849105167214E-2</v>
      </c>
      <c r="BE2357" s="246" t="e">
        <f>IFERROR(_xll.qlIndexFixing($BF$1,BA2357,,_xll.ohTrigger(Trigger,Trigger6M)),#N/A)</f>
        <v>#N/A</v>
      </c>
    </row>
    <row r="2358" spans="52:57" ht="11.25" customHeight="1" x14ac:dyDescent="0.25">
      <c r="AZ2358" s="102" t="s">
        <v>83</v>
      </c>
      <c r="BA2358" s="101">
        <f>_xll.qlInterestRateIndexFixingDate(Currency&amp;"ibor"&amp;Tenor,BB2358,Trigger)</f>
        <v>55899</v>
      </c>
      <c r="BB2358" s="101">
        <f>_xll.qlCalendarAdvance(Calendar,BB2357,AZ2358,"f",,Trigger)</f>
        <v>55901</v>
      </c>
      <c r="BC2358" s="101">
        <f>_xll.qlInterestRateIndexMaturity(Currency&amp;"ibor"&amp;Tenor,BB2358,Trigger)</f>
        <v>56082</v>
      </c>
      <c r="BD2358" s="246">
        <f>_xll.qlIndexFixing($AD$5,BA2358,TRUE,_xll.ohTrigger(Trigger,Trigger6M))</f>
        <v>1.6591557095280887E-2</v>
      </c>
      <c r="BE2358" s="246" t="e">
        <f>IFERROR(_xll.qlIndexFixing($BF$1,BA2358,,_xll.ohTrigger(Trigger,Trigger6M)),#N/A)</f>
        <v>#N/A</v>
      </c>
    </row>
    <row r="2359" spans="52:57" ht="11.25" customHeight="1" x14ac:dyDescent="0.25">
      <c r="AZ2359" s="102" t="s">
        <v>83</v>
      </c>
      <c r="BA2359" s="101">
        <f>_xll.qlInterestRateIndexFixingDate(Currency&amp;"ibor"&amp;Tenor,BB2359,Trigger)</f>
        <v>55906</v>
      </c>
      <c r="BB2359" s="101">
        <f>_xll.qlCalendarAdvance(Calendar,BB2358,AZ2359,"f",,Trigger)</f>
        <v>55908</v>
      </c>
      <c r="BC2359" s="101">
        <f>_xll.qlInterestRateIndexMaturity(Currency&amp;"ibor"&amp;Tenor,BB2359,Trigger)</f>
        <v>56089</v>
      </c>
      <c r="BD2359" s="246">
        <f>_xll.qlIndexFixing($AD$5,BA2359,TRUE,_xll.ohTrigger(Trigger,Trigger6M))</f>
        <v>1.6591265085436076E-2</v>
      </c>
      <c r="BE2359" s="246" t="e">
        <f>IFERROR(_xll.qlIndexFixing($BF$1,BA2359,,_xll.ohTrigger(Trigger,Trigger6M)),#N/A)</f>
        <v>#N/A</v>
      </c>
    </row>
    <row r="2360" spans="52:57" ht="11.25" customHeight="1" x14ac:dyDescent="0.25">
      <c r="AZ2360" s="102" t="s">
        <v>83</v>
      </c>
      <c r="BA2360" s="101">
        <f>_xll.qlInterestRateIndexFixingDate(Currency&amp;"ibor"&amp;Tenor,BB2360,Trigger)</f>
        <v>55913</v>
      </c>
      <c r="BB2360" s="101">
        <f>_xll.qlCalendarAdvance(Calendar,BB2359,AZ2360,"f",,Trigger)</f>
        <v>55915</v>
      </c>
      <c r="BC2360" s="101">
        <f>_xll.qlInterestRateIndexMaturity(Currency&amp;"ibor"&amp;Tenor,BB2360,Trigger)</f>
        <v>56096</v>
      </c>
      <c r="BD2360" s="246">
        <f>_xll.qlIndexFixing($AD$5,BA2360,TRUE,_xll.ohTrigger(Trigger,Trigger6M))</f>
        <v>1.6589153247241369E-2</v>
      </c>
      <c r="BE2360" s="246" t="e">
        <f>IFERROR(_xll.qlIndexFixing($BF$1,BA2360,,_xll.ohTrigger(Trigger,Trigger6M)),#N/A)</f>
        <v>#N/A</v>
      </c>
    </row>
    <row r="2361" spans="52:57" ht="11.25" customHeight="1" x14ac:dyDescent="0.25">
      <c r="AZ2361" s="102" t="s">
        <v>83</v>
      </c>
      <c r="BA2361" s="101">
        <f>_xll.qlInterestRateIndexFixingDate(Currency&amp;"ibor"&amp;Tenor,BB2361,Trigger)</f>
        <v>55920</v>
      </c>
      <c r="BB2361" s="101">
        <f>_xll.qlCalendarAdvance(Calendar,BB2360,AZ2361,"f",,Trigger)</f>
        <v>55922</v>
      </c>
      <c r="BC2361" s="101">
        <f>_xll.qlInterestRateIndexMaturity(Currency&amp;"ibor"&amp;Tenor,BB2361,Trigger)</f>
        <v>56103</v>
      </c>
      <c r="BD2361" s="246">
        <f>_xll.qlIndexFixing($AD$5,BA2361,TRUE,_xll.ohTrigger(Trigger,Trigger6M))</f>
        <v>1.6587039576901181E-2</v>
      </c>
      <c r="BE2361" s="246" t="e">
        <f>IFERROR(_xll.qlIndexFixing($BF$1,BA2361,,_xll.ohTrigger(Trigger,Trigger6M)),#N/A)</f>
        <v>#N/A</v>
      </c>
    </row>
    <row r="2362" spans="52:57" ht="11.25" customHeight="1" x14ac:dyDescent="0.25">
      <c r="AZ2362" s="102" t="s">
        <v>83</v>
      </c>
      <c r="BA2362" s="101">
        <f>_xll.qlInterestRateIndexFixingDate(Currency&amp;"ibor"&amp;Tenor,BB2362,Trigger)</f>
        <v>55927</v>
      </c>
      <c r="BB2362" s="101">
        <f>_xll.qlCalendarAdvance(Calendar,BB2361,AZ2362,"f",,Trigger)</f>
        <v>55929</v>
      </c>
      <c r="BC2362" s="101">
        <f>_xll.qlInterestRateIndexMaturity(Currency&amp;"ibor"&amp;Tenor,BB2362,Trigger)</f>
        <v>56110</v>
      </c>
      <c r="BD2362" s="246">
        <f>_xll.qlIndexFixing($AD$5,BA2362,TRUE,_xll.ohTrigger(Trigger,Trigger6M))</f>
        <v>1.6584924074419923E-2</v>
      </c>
      <c r="BE2362" s="246" t="e">
        <f>IFERROR(_xll.qlIndexFixing($BF$1,BA2362,,_xll.ohTrigger(Trigger,Trigger6M)),#N/A)</f>
        <v>#N/A</v>
      </c>
    </row>
    <row r="2363" spans="52:57" ht="11.25" customHeight="1" x14ac:dyDescent="0.25">
      <c r="AZ2363" s="102" t="s">
        <v>83</v>
      </c>
      <c r="BA2363" s="101">
        <f>_xll.qlInterestRateIndexFixingDate(Currency&amp;"ibor"&amp;Tenor,BB2363,Trigger)</f>
        <v>55934</v>
      </c>
      <c r="BB2363" s="101">
        <f>_xll.qlCalendarAdvance(Calendar,BB2362,AZ2363,"f",,Trigger)</f>
        <v>55936</v>
      </c>
      <c r="BC2363" s="101">
        <f>_xll.qlInterestRateIndexMaturity(Currency&amp;"ibor"&amp;Tenor,BB2363,Trigger)</f>
        <v>56117</v>
      </c>
      <c r="BD2363" s="246">
        <f>_xll.qlIndexFixing($AD$5,BA2363,TRUE,_xll.ohTrigger(Trigger,Trigger6M))</f>
        <v>1.6582806739805101E-2</v>
      </c>
      <c r="BE2363" s="246" t="e">
        <f>IFERROR(_xll.qlIndexFixing($BF$1,BA2363,,_xll.ohTrigger(Trigger,Trigger6M)),#N/A)</f>
        <v>#N/A</v>
      </c>
    </row>
    <row r="2364" spans="52:57" ht="11.25" customHeight="1" x14ac:dyDescent="0.25">
      <c r="AZ2364" s="102" t="s">
        <v>83</v>
      </c>
      <c r="BA2364" s="101">
        <f>_xll.qlInterestRateIndexFixingDate(Currency&amp;"ibor"&amp;Tenor,BB2364,Trigger)</f>
        <v>55941</v>
      </c>
      <c r="BB2364" s="101">
        <f>_xll.qlCalendarAdvance(Calendar,BB2363,AZ2364,"f",,Trigger)</f>
        <v>55943</v>
      </c>
      <c r="BC2364" s="101">
        <f>_xll.qlInterestRateIndexMaturity(Currency&amp;"ibor"&amp;Tenor,BB2364,Trigger)</f>
        <v>56125</v>
      </c>
      <c r="BD2364" s="246">
        <f>_xll.qlIndexFixing($AD$5,BA2364,TRUE,_xll.ohTrigger(Trigger,Trigger6M))</f>
        <v>1.6580837844814147E-2</v>
      </c>
      <c r="BE2364" s="246" t="e">
        <f>IFERROR(_xll.qlIndexFixing($BF$1,BA2364,,_xll.ohTrigger(Trigger,Trigger6M)),#N/A)</f>
        <v>#N/A</v>
      </c>
    </row>
    <row r="2365" spans="52:57" ht="11.25" customHeight="1" x14ac:dyDescent="0.25">
      <c r="AZ2365" s="102" t="s">
        <v>83</v>
      </c>
      <c r="BA2365" s="101">
        <f>_xll.qlInterestRateIndexFixingDate(Currency&amp;"ibor"&amp;Tenor,BB2365,Trigger)</f>
        <v>55948</v>
      </c>
      <c r="BB2365" s="101">
        <f>_xll.qlCalendarAdvance(Calendar,BB2364,AZ2365,"f",,Trigger)</f>
        <v>55950</v>
      </c>
      <c r="BC2365" s="101">
        <f>_xll.qlInterestRateIndexMaturity(Currency&amp;"ibor"&amp;Tenor,BB2365,Trigger)</f>
        <v>56135</v>
      </c>
      <c r="BD2365" s="246">
        <f>_xll.qlIndexFixing($AD$5,BA2365,TRUE,_xll.ohTrigger(Trigger,Trigger6M))</f>
        <v>1.6579219124517187E-2</v>
      </c>
      <c r="BE2365" s="246" t="e">
        <f>IFERROR(_xll.qlIndexFixing($BF$1,BA2365,,_xll.ohTrigger(Trigger,Trigger6M)),#N/A)</f>
        <v>#N/A</v>
      </c>
    </row>
    <row r="2366" spans="52:57" ht="11.25" customHeight="1" x14ac:dyDescent="0.25">
      <c r="AZ2366" s="103" t="s">
        <v>83</v>
      </c>
      <c r="BA2366" s="104">
        <f>_xll.qlInterestRateIndexFixingDate(Currency&amp;"ibor"&amp;Tenor,BB2366,Trigger)</f>
        <v>55955</v>
      </c>
      <c r="BB2366" s="104">
        <f>_xll.qlCalendarAdvance(Calendar,BB2365,AZ2366,"f",,Trigger)</f>
        <v>55957</v>
      </c>
      <c r="BC2366" s="104">
        <f>_xll.qlInterestRateIndexMaturity(Currency&amp;"ibor"&amp;Tenor,BB2366,Trigger)</f>
        <v>56142</v>
      </c>
      <c r="BD2366" s="248">
        <f>_xll.qlIndexFixing($AD$5,BA2366,TRUE,_xll.ohTrigger(Trigger,Trigger6M))</f>
        <v>1.6577134471906653E-2</v>
      </c>
      <c r="BE2366" s="248" t="e">
        <f>IFERROR(_xll.qlIndexFixing($BF$1,BA2366,,_xll.ohTrigger(Trigger,Trigger6M)),#N/A)</f>
        <v>#N/A</v>
      </c>
    </row>
    <row r="2367" spans="52:57" ht="11.25" customHeight="1" x14ac:dyDescent="0.25">
      <c r="BE2367" s="272"/>
    </row>
    <row r="2368" spans="52:57" ht="11.25" customHeight="1" x14ac:dyDescent="0.25">
      <c r="BE2368" s="272"/>
    </row>
    <row r="2369" spans="57:57" ht="11.25" customHeight="1" x14ac:dyDescent="0.25">
      <c r="BE2369" s="272"/>
    </row>
    <row r="2370" spans="57:57" ht="11.25" customHeight="1" x14ac:dyDescent="0.25">
      <c r="BE2370" s="272"/>
    </row>
    <row r="2371" spans="57:57" ht="11.25" customHeight="1" x14ac:dyDescent="0.25">
      <c r="BE2371" s="272"/>
    </row>
    <row r="2372" spans="57:57" ht="11.25" customHeight="1" x14ac:dyDescent="0.25">
      <c r="BE2372" s="272"/>
    </row>
    <row r="2373" spans="57:57" ht="11.25" customHeight="1" x14ac:dyDescent="0.25">
      <c r="BE2373" s="272"/>
    </row>
    <row r="2374" spans="57:57" ht="11.25" customHeight="1" x14ac:dyDescent="0.25">
      <c r="BE2374" s="272"/>
    </row>
    <row r="2375" spans="57:57" ht="11.25" customHeight="1" x14ac:dyDescent="0.25">
      <c r="BE2375" s="272"/>
    </row>
    <row r="2376" spans="57:57" ht="11.25" customHeight="1" x14ac:dyDescent="0.25">
      <c r="BE2376" s="272"/>
    </row>
    <row r="2377" spans="57:57" ht="11.25" customHeight="1" x14ac:dyDescent="0.25">
      <c r="BE2377" s="272"/>
    </row>
    <row r="2378" spans="57:57" ht="11.25" customHeight="1" x14ac:dyDescent="0.25">
      <c r="BE2378" s="272"/>
    </row>
    <row r="2379" spans="57:57" ht="11.25" customHeight="1" x14ac:dyDescent="0.25">
      <c r="BE2379" s="272"/>
    </row>
    <row r="2380" spans="57:57" ht="11.25" customHeight="1" x14ac:dyDescent="0.25">
      <c r="BE2380" s="272"/>
    </row>
    <row r="2381" spans="57:57" ht="11.25" customHeight="1" x14ac:dyDescent="0.25">
      <c r="BE2381" s="272"/>
    </row>
    <row r="2382" spans="57:57" ht="11.25" customHeight="1" x14ac:dyDescent="0.25">
      <c r="BE2382" s="272"/>
    </row>
    <row r="2383" spans="57:57" ht="11.25" customHeight="1" x14ac:dyDescent="0.25">
      <c r="BE2383" s="272"/>
    </row>
    <row r="2384" spans="57:57" ht="11.25" customHeight="1" x14ac:dyDescent="0.25">
      <c r="BE2384" s="272"/>
    </row>
    <row r="2385" spans="57:57" x14ac:dyDescent="0.25">
      <c r="BE2385" s="272"/>
    </row>
    <row r="2386" spans="57:57" x14ac:dyDescent="0.25">
      <c r="BE2386" s="272"/>
    </row>
    <row r="2387" spans="57:57" x14ac:dyDescent="0.25">
      <c r="BE2387" s="272"/>
    </row>
    <row r="2388" spans="57:57" x14ac:dyDescent="0.25">
      <c r="BE2388" s="272"/>
    </row>
    <row r="2389" spans="57:57" x14ac:dyDescent="0.25">
      <c r="BE2389" s="272"/>
    </row>
    <row r="2390" spans="57:57" x14ac:dyDescent="0.25">
      <c r="BE2390" s="272"/>
    </row>
    <row r="2391" spans="57:57" x14ac:dyDescent="0.25">
      <c r="BE2391" s="272"/>
    </row>
    <row r="2392" spans="57:57" x14ac:dyDescent="0.25">
      <c r="BE2392" s="272"/>
    </row>
    <row r="2393" spans="57:57" x14ac:dyDescent="0.25">
      <c r="BE2393" s="272"/>
    </row>
    <row r="2394" spans="57:57" x14ac:dyDescent="0.25">
      <c r="BE2394" s="272"/>
    </row>
    <row r="2395" spans="57:57" x14ac:dyDescent="0.25">
      <c r="BE2395" s="272"/>
    </row>
    <row r="2396" spans="57:57" x14ac:dyDescent="0.25">
      <c r="BE2396" s="272"/>
    </row>
    <row r="2397" spans="57:57" x14ac:dyDescent="0.25">
      <c r="BE2397" s="272"/>
    </row>
    <row r="2398" spans="57:57" x14ac:dyDescent="0.25">
      <c r="BE2398" s="272"/>
    </row>
    <row r="2399" spans="57:57" x14ac:dyDescent="0.25">
      <c r="BE2399" s="272"/>
    </row>
    <row r="2400" spans="57:57" x14ac:dyDescent="0.25">
      <c r="BE2400" s="272"/>
    </row>
    <row r="2401" spans="57:57" x14ac:dyDescent="0.25">
      <c r="BE2401" s="272"/>
    </row>
    <row r="2402" spans="57:57" x14ac:dyDescent="0.25">
      <c r="BE2402" s="272"/>
    </row>
    <row r="2403" spans="57:57" x14ac:dyDescent="0.25">
      <c r="BE2403" s="272"/>
    </row>
    <row r="2404" spans="57:57" x14ac:dyDescent="0.25">
      <c r="BE2404" s="272"/>
    </row>
    <row r="2405" spans="57:57" x14ac:dyDescent="0.25">
      <c r="BE2405" s="272"/>
    </row>
    <row r="2406" spans="57:57" x14ac:dyDescent="0.25">
      <c r="BE2406" s="272"/>
    </row>
    <row r="2407" spans="57:57" x14ac:dyDescent="0.25">
      <c r="BE2407" s="272"/>
    </row>
    <row r="2408" spans="57:57" x14ac:dyDescent="0.25">
      <c r="BE2408" s="272"/>
    </row>
    <row r="2409" spans="57:57" x14ac:dyDescent="0.25">
      <c r="BE2409" s="272"/>
    </row>
    <row r="2410" spans="57:57" x14ac:dyDescent="0.25">
      <c r="BE2410" s="272"/>
    </row>
    <row r="2411" spans="57:57" x14ac:dyDescent="0.25">
      <c r="BE2411" s="272"/>
    </row>
    <row r="2412" spans="57:57" x14ac:dyDescent="0.25">
      <c r="BE2412" s="272"/>
    </row>
    <row r="2413" spans="57:57" x14ac:dyDescent="0.25">
      <c r="BE2413" s="272"/>
    </row>
    <row r="2414" spans="57:57" x14ac:dyDescent="0.25">
      <c r="BE2414" s="272"/>
    </row>
    <row r="2415" spans="57:57" x14ac:dyDescent="0.25">
      <c r="BE2415" s="272"/>
    </row>
    <row r="2416" spans="57:57" x14ac:dyDescent="0.25">
      <c r="BE2416" s="272"/>
    </row>
    <row r="2417" spans="57:57" x14ac:dyDescent="0.25">
      <c r="BE2417" s="272"/>
    </row>
    <row r="2418" spans="57:57" x14ac:dyDescent="0.25">
      <c r="BE2418" s="272"/>
    </row>
    <row r="2419" spans="57:57" x14ac:dyDescent="0.25">
      <c r="BE2419" s="272"/>
    </row>
    <row r="2420" spans="57:57" x14ac:dyDescent="0.25">
      <c r="BE2420" s="272"/>
    </row>
    <row r="2421" spans="57:57" x14ac:dyDescent="0.25">
      <c r="BE2421" s="272"/>
    </row>
    <row r="2422" spans="57:57" x14ac:dyDescent="0.25">
      <c r="BE2422" s="272"/>
    </row>
    <row r="2423" spans="57:57" x14ac:dyDescent="0.25">
      <c r="BE2423" s="272"/>
    </row>
    <row r="2424" spans="57:57" x14ac:dyDescent="0.25">
      <c r="BE2424" s="272"/>
    </row>
    <row r="2425" spans="57:57" x14ac:dyDescent="0.25">
      <c r="BE2425" s="272"/>
    </row>
    <row r="2426" spans="57:57" x14ac:dyDescent="0.25">
      <c r="BE2426" s="272"/>
    </row>
    <row r="2427" spans="57:57" x14ac:dyDescent="0.25">
      <c r="BE2427" s="272"/>
    </row>
    <row r="2428" spans="57:57" x14ac:dyDescent="0.25">
      <c r="BE2428" s="272"/>
    </row>
    <row r="2429" spans="57:57" x14ac:dyDescent="0.25">
      <c r="BE2429" s="272"/>
    </row>
    <row r="2430" spans="57:57" x14ac:dyDescent="0.25">
      <c r="BE2430" s="272"/>
    </row>
    <row r="2431" spans="57:57" x14ac:dyDescent="0.25">
      <c r="BE2431" s="272"/>
    </row>
    <row r="2432" spans="57:57" x14ac:dyDescent="0.25">
      <c r="BE2432" s="272"/>
    </row>
    <row r="2433" spans="57:57" x14ac:dyDescent="0.25">
      <c r="BE2433" s="272"/>
    </row>
    <row r="2434" spans="57:57" x14ac:dyDescent="0.25">
      <c r="BE2434" s="272"/>
    </row>
    <row r="2435" spans="57:57" x14ac:dyDescent="0.25">
      <c r="BE2435" s="272"/>
    </row>
    <row r="2436" spans="57:57" x14ac:dyDescent="0.25">
      <c r="BE2436" s="272"/>
    </row>
    <row r="2437" spans="57:57" x14ac:dyDescent="0.25">
      <c r="BE2437" s="272"/>
    </row>
    <row r="2438" spans="57:57" x14ac:dyDescent="0.25">
      <c r="BE2438" s="272"/>
    </row>
    <row r="2439" spans="57:57" x14ac:dyDescent="0.25">
      <c r="BE2439" s="272"/>
    </row>
    <row r="2440" spans="57:57" x14ac:dyDescent="0.25">
      <c r="BE2440" s="272"/>
    </row>
    <row r="2441" spans="57:57" x14ac:dyDescent="0.25">
      <c r="BE2441" s="272"/>
    </row>
    <row r="2442" spans="57:57" x14ac:dyDescent="0.25">
      <c r="BE2442" s="272"/>
    </row>
    <row r="2443" spans="57:57" x14ac:dyDescent="0.25">
      <c r="BE2443" s="272"/>
    </row>
    <row r="2444" spans="57:57" x14ac:dyDescent="0.25">
      <c r="BE2444" s="272"/>
    </row>
    <row r="2445" spans="57:57" x14ac:dyDescent="0.25">
      <c r="BE2445" s="272"/>
    </row>
    <row r="2446" spans="57:57" x14ac:dyDescent="0.25">
      <c r="BE2446" s="272"/>
    </row>
    <row r="2447" spans="57:57" x14ac:dyDescent="0.25">
      <c r="BE2447" s="272"/>
    </row>
    <row r="2448" spans="57:57" x14ac:dyDescent="0.25">
      <c r="BE2448" s="272"/>
    </row>
    <row r="2449" spans="57:57" x14ac:dyDescent="0.25">
      <c r="BE2449" s="272"/>
    </row>
    <row r="2450" spans="57:57" x14ac:dyDescent="0.25">
      <c r="BE2450" s="272"/>
    </row>
    <row r="2451" spans="57:57" x14ac:dyDescent="0.25">
      <c r="BE2451" s="272"/>
    </row>
    <row r="2452" spans="57:57" x14ac:dyDescent="0.25">
      <c r="BE2452" s="272"/>
    </row>
    <row r="2453" spans="57:57" x14ac:dyDescent="0.25">
      <c r="BE2453" s="272"/>
    </row>
    <row r="2454" spans="57:57" x14ac:dyDescent="0.25">
      <c r="BE2454" s="272"/>
    </row>
    <row r="2455" spans="57:57" x14ac:dyDescent="0.25">
      <c r="BE2455" s="272"/>
    </row>
    <row r="2456" spans="57:57" x14ac:dyDescent="0.25">
      <c r="BE2456" s="272"/>
    </row>
    <row r="2457" spans="57:57" x14ac:dyDescent="0.25">
      <c r="BE2457" s="272"/>
    </row>
    <row r="2458" spans="57:57" x14ac:dyDescent="0.25">
      <c r="BE2458" s="272"/>
    </row>
    <row r="2459" spans="57:57" x14ac:dyDescent="0.25">
      <c r="BE2459" s="272"/>
    </row>
    <row r="2460" spans="57:57" x14ac:dyDescent="0.25">
      <c r="BE2460" s="272"/>
    </row>
    <row r="2461" spans="57:57" x14ac:dyDescent="0.25">
      <c r="BE2461" s="272"/>
    </row>
    <row r="2462" spans="57:57" x14ac:dyDescent="0.25">
      <c r="BE2462" s="272"/>
    </row>
    <row r="2463" spans="57:57" x14ac:dyDescent="0.25">
      <c r="BE2463" s="272"/>
    </row>
    <row r="2464" spans="57:57" x14ac:dyDescent="0.25">
      <c r="BE2464" s="272"/>
    </row>
    <row r="2465" spans="57:57" x14ac:dyDescent="0.25">
      <c r="BE2465" s="272"/>
    </row>
    <row r="2466" spans="57:57" x14ac:dyDescent="0.25">
      <c r="BE2466" s="272"/>
    </row>
    <row r="2467" spans="57:57" x14ac:dyDescent="0.25">
      <c r="BE2467" s="272"/>
    </row>
    <row r="2468" spans="57:57" x14ac:dyDescent="0.25">
      <c r="BE2468" s="272"/>
    </row>
    <row r="2469" spans="57:57" x14ac:dyDescent="0.25">
      <c r="BE2469" s="272"/>
    </row>
    <row r="2470" spans="57:57" x14ac:dyDescent="0.25">
      <c r="BE2470" s="272"/>
    </row>
    <row r="2471" spans="57:57" x14ac:dyDescent="0.25">
      <c r="BE2471" s="272"/>
    </row>
    <row r="2472" spans="57:57" x14ac:dyDescent="0.25">
      <c r="BE2472" s="272"/>
    </row>
    <row r="2473" spans="57:57" x14ac:dyDescent="0.25">
      <c r="BE2473" s="272"/>
    </row>
    <row r="2474" spans="57:57" x14ac:dyDescent="0.25">
      <c r="BE2474" s="272"/>
    </row>
    <row r="2475" spans="57:57" x14ac:dyDescent="0.25">
      <c r="BE2475" s="272"/>
    </row>
    <row r="2476" spans="57:57" x14ac:dyDescent="0.25">
      <c r="BE2476" s="272"/>
    </row>
    <row r="2477" spans="57:57" x14ac:dyDescent="0.25">
      <c r="BE2477" s="272"/>
    </row>
    <row r="2478" spans="57:57" x14ac:dyDescent="0.25">
      <c r="BE2478" s="272"/>
    </row>
    <row r="2479" spans="57:57" x14ac:dyDescent="0.25">
      <c r="BE2479" s="272"/>
    </row>
    <row r="2480" spans="57:57" x14ac:dyDescent="0.25">
      <c r="BE2480" s="272"/>
    </row>
    <row r="2481" spans="57:57" x14ac:dyDescent="0.25">
      <c r="BE2481" s="272"/>
    </row>
    <row r="2482" spans="57:57" x14ac:dyDescent="0.25">
      <c r="BE2482" s="272"/>
    </row>
    <row r="2483" spans="57:57" x14ac:dyDescent="0.25">
      <c r="BE2483" s="272"/>
    </row>
    <row r="2484" spans="57:57" x14ac:dyDescent="0.25">
      <c r="BE2484" s="272"/>
    </row>
    <row r="2485" spans="57:57" x14ac:dyDescent="0.25">
      <c r="BE2485" s="272"/>
    </row>
    <row r="2486" spans="57:57" x14ac:dyDescent="0.25">
      <c r="BE2486" s="272"/>
    </row>
    <row r="2487" spans="57:57" x14ac:dyDescent="0.25">
      <c r="BE2487" s="272"/>
    </row>
    <row r="2488" spans="57:57" x14ac:dyDescent="0.25">
      <c r="BE2488" s="272"/>
    </row>
    <row r="2489" spans="57:57" x14ac:dyDescent="0.25">
      <c r="BE2489" s="272"/>
    </row>
    <row r="2490" spans="57:57" x14ac:dyDescent="0.25">
      <c r="BE2490" s="272"/>
    </row>
    <row r="2491" spans="57:57" x14ac:dyDescent="0.25">
      <c r="BE2491" s="272"/>
    </row>
    <row r="2492" spans="57:57" x14ac:dyDescent="0.25">
      <c r="BE2492" s="272"/>
    </row>
    <row r="2493" spans="57:57" x14ac:dyDescent="0.25">
      <c r="BE2493" s="272"/>
    </row>
    <row r="2494" spans="57:57" x14ac:dyDescent="0.25">
      <c r="BE2494" s="272"/>
    </row>
    <row r="2495" spans="57:57" x14ac:dyDescent="0.25">
      <c r="BE2495" s="272"/>
    </row>
    <row r="2496" spans="57:57" x14ac:dyDescent="0.25">
      <c r="BE2496" s="272"/>
    </row>
    <row r="2497" spans="57:57" x14ac:dyDescent="0.25">
      <c r="BE2497" s="272"/>
    </row>
    <row r="2498" spans="57:57" x14ac:dyDescent="0.25">
      <c r="BE2498" s="272"/>
    </row>
    <row r="2499" spans="57:57" x14ac:dyDescent="0.25">
      <c r="BE2499" s="272"/>
    </row>
    <row r="2500" spans="57:57" x14ac:dyDescent="0.25">
      <c r="BE2500" s="272"/>
    </row>
    <row r="2501" spans="57:57" x14ac:dyDescent="0.25">
      <c r="BE2501" s="272"/>
    </row>
    <row r="2502" spans="57:57" x14ac:dyDescent="0.25">
      <c r="BE2502" s="272"/>
    </row>
    <row r="2503" spans="57:57" x14ac:dyDescent="0.25">
      <c r="BE2503" s="272"/>
    </row>
    <row r="2504" spans="57:57" x14ac:dyDescent="0.25">
      <c r="BE2504" s="272"/>
    </row>
    <row r="2505" spans="57:57" x14ac:dyDescent="0.25">
      <c r="BE2505" s="272"/>
    </row>
    <row r="2506" spans="57:57" x14ac:dyDescent="0.25">
      <c r="BE2506" s="272"/>
    </row>
    <row r="2507" spans="57:57" x14ac:dyDescent="0.25">
      <c r="BE2507" s="272"/>
    </row>
    <row r="2508" spans="57:57" x14ac:dyDescent="0.25">
      <c r="BE2508" s="272"/>
    </row>
    <row r="2509" spans="57:57" x14ac:dyDescent="0.25">
      <c r="BE2509" s="272"/>
    </row>
    <row r="2510" spans="57:57" x14ac:dyDescent="0.25">
      <c r="BE2510" s="272"/>
    </row>
    <row r="2511" spans="57:57" x14ac:dyDescent="0.25">
      <c r="BE2511" s="272"/>
    </row>
    <row r="2512" spans="57:57" x14ac:dyDescent="0.25">
      <c r="BE2512" s="272"/>
    </row>
    <row r="2513" spans="57:57" x14ac:dyDescent="0.25">
      <c r="BE2513" s="272"/>
    </row>
    <row r="2514" spans="57:57" x14ac:dyDescent="0.25">
      <c r="BE2514" s="272"/>
    </row>
    <row r="2515" spans="57:57" x14ac:dyDescent="0.25">
      <c r="BE2515" s="272"/>
    </row>
    <row r="2516" spans="57:57" x14ac:dyDescent="0.25">
      <c r="BE2516" s="272"/>
    </row>
    <row r="2517" spans="57:57" x14ac:dyDescent="0.25">
      <c r="BE2517" s="272"/>
    </row>
    <row r="2518" spans="57:57" x14ac:dyDescent="0.25">
      <c r="BE2518" s="272"/>
    </row>
    <row r="2519" spans="57:57" x14ac:dyDescent="0.25">
      <c r="BE2519" s="272"/>
    </row>
    <row r="2520" spans="57:57" x14ac:dyDescent="0.25">
      <c r="BE2520" s="272"/>
    </row>
    <row r="2521" spans="57:57" x14ac:dyDescent="0.25">
      <c r="BE2521" s="272"/>
    </row>
    <row r="2522" spans="57:57" x14ac:dyDescent="0.25">
      <c r="BE2522" s="272"/>
    </row>
    <row r="2523" spans="57:57" x14ac:dyDescent="0.25">
      <c r="BE2523" s="272"/>
    </row>
    <row r="2524" spans="57:57" x14ac:dyDescent="0.25">
      <c r="BE2524" s="272"/>
    </row>
    <row r="2525" spans="57:57" x14ac:dyDescent="0.25">
      <c r="BE2525" s="272"/>
    </row>
    <row r="2526" spans="57:57" x14ac:dyDescent="0.25">
      <c r="BE2526" s="272"/>
    </row>
    <row r="2527" spans="57:57" x14ac:dyDescent="0.25">
      <c r="BE2527" s="272"/>
    </row>
    <row r="2528" spans="57:57" x14ac:dyDescent="0.25">
      <c r="BE2528" s="272"/>
    </row>
    <row r="2529" spans="57:57" x14ac:dyDescent="0.25">
      <c r="BE2529" s="272"/>
    </row>
    <row r="2530" spans="57:57" x14ac:dyDescent="0.25">
      <c r="BE2530" s="272"/>
    </row>
    <row r="2531" spans="57:57" x14ac:dyDescent="0.25">
      <c r="BE2531" s="272"/>
    </row>
    <row r="2532" spans="57:57" x14ac:dyDescent="0.25">
      <c r="BE2532" s="272"/>
    </row>
    <row r="2533" spans="57:57" x14ac:dyDescent="0.25">
      <c r="BE2533" s="272"/>
    </row>
    <row r="2534" spans="57:57" x14ac:dyDescent="0.25">
      <c r="BE2534" s="272"/>
    </row>
    <row r="2535" spans="57:57" x14ac:dyDescent="0.25">
      <c r="BE2535" s="272"/>
    </row>
    <row r="2536" spans="57:57" x14ac:dyDescent="0.25">
      <c r="BE2536" s="272"/>
    </row>
    <row r="2537" spans="57:57" x14ac:dyDescent="0.25">
      <c r="BE2537" s="272"/>
    </row>
    <row r="2538" spans="57:57" x14ac:dyDescent="0.25">
      <c r="BE2538" s="272"/>
    </row>
    <row r="2539" spans="57:57" x14ac:dyDescent="0.25">
      <c r="BE2539" s="272"/>
    </row>
    <row r="2540" spans="57:57" x14ac:dyDescent="0.25">
      <c r="BE2540" s="272"/>
    </row>
    <row r="2541" spans="57:57" x14ac:dyDescent="0.25">
      <c r="BE2541" s="272"/>
    </row>
    <row r="2542" spans="57:57" x14ac:dyDescent="0.25">
      <c r="BE2542" s="272"/>
    </row>
    <row r="2543" spans="57:57" x14ac:dyDescent="0.25">
      <c r="BE2543" s="272"/>
    </row>
    <row r="2544" spans="57:57" x14ac:dyDescent="0.25">
      <c r="BE2544" s="272"/>
    </row>
    <row r="2545" spans="57:57" x14ac:dyDescent="0.25">
      <c r="BE2545" s="272"/>
    </row>
    <row r="2546" spans="57:57" x14ac:dyDescent="0.25">
      <c r="BE2546" s="272"/>
    </row>
    <row r="2547" spans="57:57" x14ac:dyDescent="0.25">
      <c r="BE2547" s="272"/>
    </row>
    <row r="2548" spans="57:57" x14ac:dyDescent="0.25">
      <c r="BE2548" s="272"/>
    </row>
    <row r="2549" spans="57:57" x14ac:dyDescent="0.25">
      <c r="BE2549" s="272"/>
    </row>
    <row r="2550" spans="57:57" x14ac:dyDescent="0.25">
      <c r="BE2550" s="272"/>
    </row>
    <row r="2551" spans="57:57" x14ac:dyDescent="0.25">
      <c r="BE2551" s="272"/>
    </row>
    <row r="2552" spans="57:57" x14ac:dyDescent="0.25">
      <c r="BE2552" s="272"/>
    </row>
    <row r="2553" spans="57:57" x14ac:dyDescent="0.25">
      <c r="BE2553" s="272"/>
    </row>
    <row r="2554" spans="57:57" x14ac:dyDescent="0.25">
      <c r="BE2554" s="272"/>
    </row>
    <row r="2555" spans="57:57" x14ac:dyDescent="0.25">
      <c r="BE2555" s="272"/>
    </row>
    <row r="2556" spans="57:57" x14ac:dyDescent="0.25">
      <c r="BE2556" s="272"/>
    </row>
    <row r="2557" spans="57:57" x14ac:dyDescent="0.25">
      <c r="BE2557" s="272"/>
    </row>
    <row r="2558" spans="57:57" x14ac:dyDescent="0.25">
      <c r="BE2558" s="272"/>
    </row>
    <row r="2559" spans="57:57" x14ac:dyDescent="0.25">
      <c r="BE2559" s="272"/>
    </row>
    <row r="2560" spans="57:57" x14ac:dyDescent="0.25">
      <c r="BE2560" s="272"/>
    </row>
    <row r="2561" spans="57:57" x14ac:dyDescent="0.25">
      <c r="BE2561" s="272"/>
    </row>
    <row r="2562" spans="57:57" x14ac:dyDescent="0.25">
      <c r="BE2562" s="272"/>
    </row>
    <row r="2563" spans="57:57" x14ac:dyDescent="0.25">
      <c r="BE2563" s="272"/>
    </row>
    <row r="2564" spans="57:57" x14ac:dyDescent="0.25">
      <c r="BE2564" s="272"/>
    </row>
    <row r="2565" spans="57:57" x14ac:dyDescent="0.25">
      <c r="BE2565" s="272"/>
    </row>
    <row r="2566" spans="57:57" x14ac:dyDescent="0.25">
      <c r="BE2566" s="272"/>
    </row>
    <row r="2567" spans="57:57" x14ac:dyDescent="0.25">
      <c r="BE2567" s="272"/>
    </row>
    <row r="2568" spans="57:57" x14ac:dyDescent="0.25">
      <c r="BE2568" s="272"/>
    </row>
    <row r="2569" spans="57:57" x14ac:dyDescent="0.25">
      <c r="BE2569" s="272"/>
    </row>
    <row r="2570" spans="57:57" x14ac:dyDescent="0.25">
      <c r="BE2570" s="272"/>
    </row>
    <row r="2571" spans="57:57" x14ac:dyDescent="0.25">
      <c r="BE2571" s="272"/>
    </row>
    <row r="2572" spans="57:57" x14ac:dyDescent="0.25">
      <c r="BE2572" s="272"/>
    </row>
    <row r="2573" spans="57:57" x14ac:dyDescent="0.25">
      <c r="BE2573" s="272"/>
    </row>
    <row r="2574" spans="57:57" x14ac:dyDescent="0.25">
      <c r="BE2574" s="272"/>
    </row>
    <row r="2575" spans="57:57" x14ac:dyDescent="0.25">
      <c r="BE2575" s="272"/>
    </row>
    <row r="2576" spans="57:57" x14ac:dyDescent="0.25">
      <c r="BE2576" s="272"/>
    </row>
    <row r="2577" spans="57:57" x14ac:dyDescent="0.25">
      <c r="BE2577" s="272"/>
    </row>
    <row r="2578" spans="57:57" x14ac:dyDescent="0.25">
      <c r="BE2578" s="272"/>
    </row>
    <row r="2579" spans="57:57" x14ac:dyDescent="0.25">
      <c r="BE2579" s="272"/>
    </row>
    <row r="2580" spans="57:57" x14ac:dyDescent="0.25">
      <c r="BE2580" s="272"/>
    </row>
    <row r="2581" spans="57:57" x14ac:dyDescent="0.25">
      <c r="BE2581" s="272"/>
    </row>
    <row r="2582" spans="57:57" x14ac:dyDescent="0.25">
      <c r="BE2582" s="272"/>
    </row>
    <row r="2583" spans="57:57" x14ac:dyDescent="0.25">
      <c r="BE2583" s="272"/>
    </row>
    <row r="2584" spans="57:57" x14ac:dyDescent="0.25">
      <c r="BE2584" s="272"/>
    </row>
    <row r="2585" spans="57:57" x14ac:dyDescent="0.25">
      <c r="BE2585" s="272"/>
    </row>
    <row r="2586" spans="57:57" x14ac:dyDescent="0.25">
      <c r="BE2586" s="272"/>
    </row>
    <row r="2587" spans="57:57" x14ac:dyDescent="0.25">
      <c r="BE2587" s="272"/>
    </row>
    <row r="2588" spans="57:57" x14ac:dyDescent="0.25">
      <c r="BE2588" s="272"/>
    </row>
    <row r="2589" spans="57:57" x14ac:dyDescent="0.25">
      <c r="BE2589" s="272"/>
    </row>
    <row r="2590" spans="57:57" x14ac:dyDescent="0.25">
      <c r="BE2590" s="272"/>
    </row>
    <row r="2591" spans="57:57" x14ac:dyDescent="0.25">
      <c r="BE2591" s="272"/>
    </row>
    <row r="2592" spans="57:57" x14ac:dyDescent="0.25">
      <c r="BE2592" s="272"/>
    </row>
    <row r="2593" spans="57:57" x14ac:dyDescent="0.25">
      <c r="BE2593" s="272"/>
    </row>
    <row r="2594" spans="57:57" x14ac:dyDescent="0.25">
      <c r="BE2594" s="272"/>
    </row>
    <row r="2595" spans="57:57" x14ac:dyDescent="0.25">
      <c r="BE2595" s="272"/>
    </row>
    <row r="2596" spans="57:57" x14ac:dyDescent="0.25">
      <c r="BE2596" s="272"/>
    </row>
    <row r="2597" spans="57:57" x14ac:dyDescent="0.25">
      <c r="BE2597" s="272"/>
    </row>
    <row r="2598" spans="57:57" x14ac:dyDescent="0.25">
      <c r="BE2598" s="272"/>
    </row>
    <row r="2599" spans="57:57" x14ac:dyDescent="0.25">
      <c r="BE2599" s="272"/>
    </row>
    <row r="2600" spans="57:57" x14ac:dyDescent="0.25">
      <c r="BE2600" s="272"/>
    </row>
    <row r="2601" spans="57:57" x14ac:dyDescent="0.25">
      <c r="BE2601" s="272"/>
    </row>
    <row r="2602" spans="57:57" x14ac:dyDescent="0.25">
      <c r="BE2602" s="272"/>
    </row>
    <row r="2603" spans="57:57" x14ac:dyDescent="0.25">
      <c r="BE2603" s="272"/>
    </row>
    <row r="2604" spans="57:57" x14ac:dyDescent="0.25">
      <c r="BE2604" s="272"/>
    </row>
    <row r="2605" spans="57:57" x14ac:dyDescent="0.25">
      <c r="BE2605" s="272"/>
    </row>
    <row r="2606" spans="57:57" x14ac:dyDescent="0.25">
      <c r="BE2606" s="272"/>
    </row>
    <row r="2607" spans="57:57" x14ac:dyDescent="0.25">
      <c r="BE2607" s="272"/>
    </row>
    <row r="2608" spans="57:57" x14ac:dyDescent="0.25">
      <c r="BE2608" s="272"/>
    </row>
    <row r="2609" spans="57:57" x14ac:dyDescent="0.25">
      <c r="BE2609" s="272"/>
    </row>
    <row r="2610" spans="57:57" x14ac:dyDescent="0.25">
      <c r="BE2610" s="272"/>
    </row>
    <row r="2611" spans="57:57" x14ac:dyDescent="0.25">
      <c r="BE2611" s="272"/>
    </row>
    <row r="2612" spans="57:57" x14ac:dyDescent="0.25">
      <c r="BE2612" s="272"/>
    </row>
    <row r="2613" spans="57:57" x14ac:dyDescent="0.25">
      <c r="BE2613" s="272"/>
    </row>
    <row r="2614" spans="57:57" x14ac:dyDescent="0.25">
      <c r="BE2614" s="272"/>
    </row>
    <row r="2615" spans="57:57" x14ac:dyDescent="0.25">
      <c r="BE2615" s="272"/>
    </row>
    <row r="2616" spans="57:57" x14ac:dyDescent="0.25">
      <c r="BE2616" s="272"/>
    </row>
    <row r="2617" spans="57:57" x14ac:dyDescent="0.25">
      <c r="BE2617" s="272"/>
    </row>
    <row r="2618" spans="57:57" x14ac:dyDescent="0.25">
      <c r="BE2618" s="272"/>
    </row>
    <row r="2619" spans="57:57" x14ac:dyDescent="0.25">
      <c r="BE2619" s="272"/>
    </row>
    <row r="2620" spans="57:57" x14ac:dyDescent="0.25">
      <c r="BE2620" s="272"/>
    </row>
    <row r="2621" spans="57:57" x14ac:dyDescent="0.25">
      <c r="BE2621" s="272"/>
    </row>
    <row r="2622" spans="57:57" x14ac:dyDescent="0.25">
      <c r="BE2622" s="272"/>
    </row>
    <row r="2623" spans="57:57" x14ac:dyDescent="0.25">
      <c r="BE2623" s="272"/>
    </row>
    <row r="2624" spans="57:57" x14ac:dyDescent="0.25">
      <c r="BE2624" s="272"/>
    </row>
    <row r="2625" spans="57:57" x14ac:dyDescent="0.25">
      <c r="BE2625" s="272"/>
    </row>
    <row r="2626" spans="57:57" x14ac:dyDescent="0.25">
      <c r="BE2626" s="272"/>
    </row>
    <row r="2627" spans="57:57" x14ac:dyDescent="0.25">
      <c r="BE2627" s="272"/>
    </row>
    <row r="2628" spans="57:57" x14ac:dyDescent="0.25">
      <c r="BE2628" s="272"/>
    </row>
    <row r="2629" spans="57:57" x14ac:dyDescent="0.25">
      <c r="BE2629" s="272"/>
    </row>
    <row r="2630" spans="57:57" x14ac:dyDescent="0.25">
      <c r="BE2630" s="272"/>
    </row>
    <row r="2631" spans="57:57" x14ac:dyDescent="0.25">
      <c r="BE2631" s="272"/>
    </row>
    <row r="2632" spans="57:57" x14ac:dyDescent="0.25">
      <c r="BE2632" s="272"/>
    </row>
    <row r="2633" spans="57:57" x14ac:dyDescent="0.25">
      <c r="BE2633" s="272"/>
    </row>
    <row r="2634" spans="57:57" x14ac:dyDescent="0.25">
      <c r="BE2634" s="272"/>
    </row>
    <row r="2635" spans="57:57" x14ac:dyDescent="0.25">
      <c r="BE2635" s="272"/>
    </row>
    <row r="2636" spans="57:57" x14ac:dyDescent="0.25">
      <c r="BE2636" s="272"/>
    </row>
    <row r="2637" spans="57:57" x14ac:dyDescent="0.25">
      <c r="BE2637" s="272"/>
    </row>
    <row r="2638" spans="57:57" x14ac:dyDescent="0.25">
      <c r="BE2638" s="272"/>
    </row>
    <row r="2639" spans="57:57" x14ac:dyDescent="0.25">
      <c r="BE2639" s="272"/>
    </row>
    <row r="2640" spans="57:57" x14ac:dyDescent="0.25">
      <c r="BE2640" s="272"/>
    </row>
    <row r="2641" spans="57:57" x14ac:dyDescent="0.25">
      <c r="BE2641" s="272"/>
    </row>
    <row r="2642" spans="57:57" x14ac:dyDescent="0.25">
      <c r="BE2642" s="272"/>
    </row>
    <row r="2643" spans="57:57" x14ac:dyDescent="0.25">
      <c r="BE2643" s="272"/>
    </row>
    <row r="2644" spans="57:57" x14ac:dyDescent="0.25">
      <c r="BE2644" s="272"/>
    </row>
    <row r="2645" spans="57:57" x14ac:dyDescent="0.25">
      <c r="BE2645" s="272"/>
    </row>
    <row r="2646" spans="57:57" x14ac:dyDescent="0.25">
      <c r="BE2646" s="272"/>
    </row>
    <row r="2647" spans="57:57" x14ac:dyDescent="0.25">
      <c r="BE2647" s="272"/>
    </row>
    <row r="2648" spans="57:57" x14ac:dyDescent="0.25">
      <c r="BE2648" s="272"/>
    </row>
    <row r="2649" spans="57:57" x14ac:dyDescent="0.25">
      <c r="BE2649" s="272"/>
    </row>
    <row r="2650" spans="57:57" x14ac:dyDescent="0.25">
      <c r="BE2650" s="272"/>
    </row>
    <row r="2651" spans="57:57" x14ac:dyDescent="0.25">
      <c r="BE2651" s="272"/>
    </row>
    <row r="2652" spans="57:57" x14ac:dyDescent="0.25">
      <c r="BE2652" s="272"/>
    </row>
    <row r="2653" spans="57:57" x14ac:dyDescent="0.25">
      <c r="BE2653" s="272"/>
    </row>
    <row r="2654" spans="57:57" x14ac:dyDescent="0.25">
      <c r="BE2654" s="272"/>
    </row>
    <row r="2655" spans="57:57" x14ac:dyDescent="0.25">
      <c r="BE2655" s="272"/>
    </row>
    <row r="2656" spans="57:57" x14ac:dyDescent="0.25">
      <c r="BE2656" s="272"/>
    </row>
    <row r="2657" spans="57:57" x14ac:dyDescent="0.25">
      <c r="BE2657" s="272"/>
    </row>
    <row r="2658" spans="57:57" x14ac:dyDescent="0.25">
      <c r="BE2658" s="272"/>
    </row>
    <row r="2659" spans="57:57" x14ac:dyDescent="0.25">
      <c r="BE2659" s="272"/>
    </row>
    <row r="2660" spans="57:57" x14ac:dyDescent="0.25">
      <c r="BE2660" s="272"/>
    </row>
    <row r="2661" spans="57:57" x14ac:dyDescent="0.25">
      <c r="BE2661" s="272"/>
    </row>
    <row r="2662" spans="57:57" x14ac:dyDescent="0.25">
      <c r="BE2662" s="272"/>
    </row>
    <row r="2663" spans="57:57" x14ac:dyDescent="0.25">
      <c r="BE2663" s="272"/>
    </row>
    <row r="2664" spans="57:57" x14ac:dyDescent="0.25">
      <c r="BE2664" s="272"/>
    </row>
    <row r="2665" spans="57:57" x14ac:dyDescent="0.25">
      <c r="BE2665" s="272"/>
    </row>
    <row r="2666" spans="57:57" x14ac:dyDescent="0.25">
      <c r="BE2666" s="272"/>
    </row>
    <row r="2667" spans="57:57" x14ac:dyDescent="0.25">
      <c r="BE2667" s="272"/>
    </row>
    <row r="2668" spans="57:57" x14ac:dyDescent="0.25">
      <c r="BE2668" s="272"/>
    </row>
    <row r="2669" spans="57:57" x14ac:dyDescent="0.25">
      <c r="BE2669" s="272"/>
    </row>
    <row r="2670" spans="57:57" x14ac:dyDescent="0.25">
      <c r="BE2670" s="272"/>
    </row>
    <row r="2671" spans="57:57" x14ac:dyDescent="0.25">
      <c r="BE2671" s="272"/>
    </row>
    <row r="2672" spans="57:57" x14ac:dyDescent="0.25">
      <c r="BE2672" s="272"/>
    </row>
    <row r="2673" spans="57:57" x14ac:dyDescent="0.25">
      <c r="BE2673" s="272"/>
    </row>
    <row r="2674" spans="57:57" x14ac:dyDescent="0.25">
      <c r="BE2674" s="272"/>
    </row>
    <row r="2675" spans="57:57" x14ac:dyDescent="0.25">
      <c r="BE2675" s="272"/>
    </row>
    <row r="2676" spans="57:57" x14ac:dyDescent="0.25">
      <c r="BE2676" s="272"/>
    </row>
    <row r="2677" spans="57:57" x14ac:dyDescent="0.25">
      <c r="BE2677" s="272"/>
    </row>
    <row r="2678" spans="57:57" x14ac:dyDescent="0.25">
      <c r="BE2678" s="272"/>
    </row>
    <row r="2679" spans="57:57" x14ac:dyDescent="0.25">
      <c r="BE2679" s="272"/>
    </row>
    <row r="2680" spans="57:57" x14ac:dyDescent="0.25">
      <c r="BE2680" s="272"/>
    </row>
    <row r="2681" spans="57:57" x14ac:dyDescent="0.25">
      <c r="BE2681" s="272"/>
    </row>
    <row r="2682" spans="57:57" x14ac:dyDescent="0.25">
      <c r="BE2682" s="272"/>
    </row>
    <row r="2683" spans="57:57" x14ac:dyDescent="0.25">
      <c r="BE2683" s="272"/>
    </row>
    <row r="2684" spans="57:57" x14ac:dyDescent="0.25">
      <c r="BE2684" s="272"/>
    </row>
    <row r="2685" spans="57:57" x14ac:dyDescent="0.25">
      <c r="BE2685" s="272"/>
    </row>
    <row r="2686" spans="57:57" x14ac:dyDescent="0.25">
      <c r="BE2686" s="272"/>
    </row>
    <row r="2687" spans="57:57" x14ac:dyDescent="0.25">
      <c r="BE2687" s="272"/>
    </row>
    <row r="2688" spans="57:57" x14ac:dyDescent="0.25">
      <c r="BE2688" s="272"/>
    </row>
    <row r="2689" spans="57:57" x14ac:dyDescent="0.25">
      <c r="BE2689" s="272"/>
    </row>
    <row r="2690" spans="57:57" x14ac:dyDescent="0.25">
      <c r="BE2690" s="272"/>
    </row>
    <row r="2691" spans="57:57" x14ac:dyDescent="0.25">
      <c r="BE2691" s="272"/>
    </row>
    <row r="2692" spans="57:57" x14ac:dyDescent="0.25">
      <c r="BE2692" s="272"/>
    </row>
    <row r="2693" spans="57:57" x14ac:dyDescent="0.25">
      <c r="BE2693" s="272"/>
    </row>
    <row r="2694" spans="57:57" x14ac:dyDescent="0.25">
      <c r="BE2694" s="272"/>
    </row>
    <row r="2695" spans="57:57" x14ac:dyDescent="0.25">
      <c r="BE2695" s="272"/>
    </row>
    <row r="2696" spans="57:57" x14ac:dyDescent="0.25">
      <c r="BE2696" s="272"/>
    </row>
    <row r="2697" spans="57:57" x14ac:dyDescent="0.25">
      <c r="BE2697" s="272"/>
    </row>
    <row r="2698" spans="57:57" x14ac:dyDescent="0.25">
      <c r="BE2698" s="272"/>
    </row>
    <row r="2699" spans="57:57" x14ac:dyDescent="0.25">
      <c r="BE2699" s="272"/>
    </row>
    <row r="2700" spans="57:57" x14ac:dyDescent="0.25">
      <c r="BE2700" s="272"/>
    </row>
    <row r="2701" spans="57:57" x14ac:dyDescent="0.25">
      <c r="BE2701" s="272"/>
    </row>
    <row r="2702" spans="57:57" x14ac:dyDescent="0.25">
      <c r="BE2702" s="272"/>
    </row>
    <row r="2703" spans="57:57" x14ac:dyDescent="0.25">
      <c r="BE2703" s="272"/>
    </row>
    <row r="2704" spans="57:57" x14ac:dyDescent="0.25">
      <c r="BE2704" s="272"/>
    </row>
    <row r="2705" spans="57:57" x14ac:dyDescent="0.25">
      <c r="BE2705" s="272"/>
    </row>
    <row r="2706" spans="57:57" x14ac:dyDescent="0.25">
      <c r="BE2706" s="272"/>
    </row>
    <row r="2707" spans="57:57" x14ac:dyDescent="0.25">
      <c r="BE2707" s="272"/>
    </row>
    <row r="2708" spans="57:57" x14ac:dyDescent="0.25">
      <c r="BE2708" s="272"/>
    </row>
    <row r="2709" spans="57:57" x14ac:dyDescent="0.25">
      <c r="BE2709" s="272"/>
    </row>
    <row r="2710" spans="57:57" x14ac:dyDescent="0.25">
      <c r="BE2710" s="272"/>
    </row>
    <row r="2711" spans="57:57" x14ac:dyDescent="0.25">
      <c r="BE2711" s="272"/>
    </row>
    <row r="2712" spans="57:57" x14ac:dyDescent="0.25">
      <c r="BE2712" s="272"/>
    </row>
    <row r="2713" spans="57:57" x14ac:dyDescent="0.25">
      <c r="BE2713" s="272"/>
    </row>
    <row r="2714" spans="57:57" x14ac:dyDescent="0.25">
      <c r="BE2714" s="272"/>
    </row>
    <row r="2715" spans="57:57" x14ac:dyDescent="0.25">
      <c r="BE2715" s="272"/>
    </row>
    <row r="2716" spans="57:57" x14ac:dyDescent="0.25">
      <c r="BE2716" s="272"/>
    </row>
    <row r="2717" spans="57:57" x14ac:dyDescent="0.25">
      <c r="BE2717" s="272"/>
    </row>
    <row r="2718" spans="57:57" x14ac:dyDescent="0.25">
      <c r="BE2718" s="272"/>
    </row>
    <row r="2719" spans="57:57" x14ac:dyDescent="0.25">
      <c r="BE2719" s="272"/>
    </row>
    <row r="2720" spans="57:57" x14ac:dyDescent="0.25">
      <c r="BE2720" s="272"/>
    </row>
    <row r="2721" spans="57:57" x14ac:dyDescent="0.25">
      <c r="BE2721" s="272"/>
    </row>
    <row r="2722" spans="57:57" x14ac:dyDescent="0.25">
      <c r="BE2722" s="272"/>
    </row>
    <row r="2723" spans="57:57" x14ac:dyDescent="0.25">
      <c r="BE2723" s="272"/>
    </row>
    <row r="2724" spans="57:57" x14ac:dyDescent="0.25">
      <c r="BE2724" s="272"/>
    </row>
    <row r="2725" spans="57:57" x14ac:dyDescent="0.25">
      <c r="BE2725" s="272"/>
    </row>
    <row r="2726" spans="57:57" x14ac:dyDescent="0.25">
      <c r="BE2726" s="272"/>
    </row>
    <row r="2727" spans="57:57" x14ac:dyDescent="0.25">
      <c r="BE2727" s="272"/>
    </row>
    <row r="2728" spans="57:57" x14ac:dyDescent="0.25">
      <c r="BE2728" s="272"/>
    </row>
    <row r="2729" spans="57:57" x14ac:dyDescent="0.25">
      <c r="BE2729" s="272"/>
    </row>
    <row r="2730" spans="57:57" x14ac:dyDescent="0.25">
      <c r="BE2730" s="272"/>
    </row>
    <row r="2731" spans="57:57" x14ac:dyDescent="0.25">
      <c r="BE2731" s="272"/>
    </row>
    <row r="2732" spans="57:57" x14ac:dyDescent="0.25">
      <c r="BE2732" s="272"/>
    </row>
    <row r="2733" spans="57:57" x14ac:dyDescent="0.25">
      <c r="BE2733" s="272"/>
    </row>
    <row r="2734" spans="57:57" x14ac:dyDescent="0.25">
      <c r="BE2734" s="272"/>
    </row>
    <row r="2735" spans="57:57" x14ac:dyDescent="0.25">
      <c r="BE2735" s="272"/>
    </row>
    <row r="2736" spans="57:57" x14ac:dyDescent="0.25">
      <c r="BE2736" s="272"/>
    </row>
    <row r="2737" spans="57:57" x14ac:dyDescent="0.25">
      <c r="BE2737" s="272"/>
    </row>
    <row r="2738" spans="57:57" x14ac:dyDescent="0.25">
      <c r="BE2738" s="272"/>
    </row>
    <row r="2739" spans="57:57" x14ac:dyDescent="0.25">
      <c r="BE2739" s="272"/>
    </row>
    <row r="2740" spans="57:57" x14ac:dyDescent="0.25">
      <c r="BE2740" s="272"/>
    </row>
    <row r="2741" spans="57:57" x14ac:dyDescent="0.25">
      <c r="BE2741" s="272"/>
    </row>
    <row r="2742" spans="57:57" x14ac:dyDescent="0.25">
      <c r="BE2742" s="272"/>
    </row>
    <row r="2743" spans="57:57" x14ac:dyDescent="0.25">
      <c r="BE2743" s="272"/>
    </row>
    <row r="2744" spans="57:57" x14ac:dyDescent="0.25">
      <c r="BE2744" s="272"/>
    </row>
    <row r="2745" spans="57:57" x14ac:dyDescent="0.25">
      <c r="BE2745" s="272"/>
    </row>
    <row r="2746" spans="57:57" x14ac:dyDescent="0.25">
      <c r="BE2746" s="272"/>
    </row>
    <row r="2747" spans="57:57" x14ac:dyDescent="0.25">
      <c r="BE2747" s="272"/>
    </row>
    <row r="2748" spans="57:57" x14ac:dyDescent="0.25">
      <c r="BE2748" s="272"/>
    </row>
    <row r="2749" spans="57:57" x14ac:dyDescent="0.25">
      <c r="BE2749" s="272"/>
    </row>
    <row r="2750" spans="57:57" x14ac:dyDescent="0.25">
      <c r="BE2750" s="272"/>
    </row>
    <row r="2751" spans="57:57" x14ac:dyDescent="0.25">
      <c r="BE2751" s="272"/>
    </row>
    <row r="2752" spans="57:57" x14ac:dyDescent="0.25">
      <c r="BE2752" s="272"/>
    </row>
    <row r="2753" spans="57:57" x14ac:dyDescent="0.25">
      <c r="BE2753" s="272"/>
    </row>
    <row r="2754" spans="57:57" x14ac:dyDescent="0.25">
      <c r="BE2754" s="272"/>
    </row>
    <row r="2755" spans="57:57" x14ac:dyDescent="0.25">
      <c r="BE2755" s="272"/>
    </row>
    <row r="2756" spans="57:57" x14ac:dyDescent="0.25">
      <c r="BE2756" s="272"/>
    </row>
    <row r="2757" spans="57:57" x14ac:dyDescent="0.25">
      <c r="BE2757" s="272"/>
    </row>
    <row r="2758" spans="57:57" x14ac:dyDescent="0.25">
      <c r="BE2758" s="272"/>
    </row>
    <row r="2759" spans="57:57" x14ac:dyDescent="0.25">
      <c r="BE2759" s="272"/>
    </row>
    <row r="2760" spans="57:57" x14ac:dyDescent="0.25">
      <c r="BE2760" s="272"/>
    </row>
    <row r="2761" spans="57:57" x14ac:dyDescent="0.25">
      <c r="BE2761" s="272"/>
    </row>
    <row r="2762" spans="57:57" x14ac:dyDescent="0.25">
      <c r="BE2762" s="272"/>
    </row>
    <row r="2763" spans="57:57" x14ac:dyDescent="0.25">
      <c r="BE2763" s="272"/>
    </row>
    <row r="2764" spans="57:57" x14ac:dyDescent="0.25">
      <c r="BE2764" s="272"/>
    </row>
    <row r="2765" spans="57:57" x14ac:dyDescent="0.25">
      <c r="BE2765" s="272"/>
    </row>
    <row r="2766" spans="57:57" x14ac:dyDescent="0.25">
      <c r="BE2766" s="272"/>
    </row>
    <row r="2767" spans="57:57" x14ac:dyDescent="0.25">
      <c r="BE2767" s="272"/>
    </row>
    <row r="2768" spans="57:57" x14ac:dyDescent="0.25">
      <c r="BE2768" s="272"/>
    </row>
    <row r="2769" spans="57:57" x14ac:dyDescent="0.25">
      <c r="BE2769" s="272"/>
    </row>
    <row r="2770" spans="57:57" x14ac:dyDescent="0.25">
      <c r="BE2770" s="272"/>
    </row>
    <row r="2771" spans="57:57" x14ac:dyDescent="0.25">
      <c r="BE2771" s="272"/>
    </row>
    <row r="2772" spans="57:57" x14ac:dyDescent="0.25">
      <c r="BE2772" s="272"/>
    </row>
    <row r="2773" spans="57:57" x14ac:dyDescent="0.25">
      <c r="BE2773" s="272"/>
    </row>
    <row r="2774" spans="57:57" x14ac:dyDescent="0.25">
      <c r="BE2774" s="272"/>
    </row>
    <row r="2775" spans="57:57" x14ac:dyDescent="0.25">
      <c r="BE2775" s="272"/>
    </row>
    <row r="2776" spans="57:57" x14ac:dyDescent="0.25">
      <c r="BE2776" s="272"/>
    </row>
    <row r="2777" spans="57:57" x14ac:dyDescent="0.25">
      <c r="BE2777" s="272"/>
    </row>
    <row r="2778" spans="57:57" x14ac:dyDescent="0.25">
      <c r="BE2778" s="272"/>
    </row>
    <row r="2779" spans="57:57" x14ac:dyDescent="0.25">
      <c r="BE2779" s="272"/>
    </row>
    <row r="2780" spans="57:57" x14ac:dyDescent="0.25">
      <c r="BE2780" s="272"/>
    </row>
    <row r="2781" spans="57:57" x14ac:dyDescent="0.25">
      <c r="BE2781" s="272"/>
    </row>
    <row r="2782" spans="57:57" x14ac:dyDescent="0.25">
      <c r="BE2782" s="272"/>
    </row>
    <row r="2783" spans="57:57" x14ac:dyDescent="0.25">
      <c r="BE2783" s="272"/>
    </row>
    <row r="2784" spans="57:57" x14ac:dyDescent="0.25">
      <c r="BE2784" s="272"/>
    </row>
    <row r="2785" spans="57:57" x14ac:dyDescent="0.25">
      <c r="BE2785" s="272"/>
    </row>
    <row r="2786" spans="57:57" x14ac:dyDescent="0.25">
      <c r="BE2786" s="272"/>
    </row>
    <row r="2787" spans="57:57" x14ac:dyDescent="0.25">
      <c r="BE2787" s="272"/>
    </row>
    <row r="2788" spans="57:57" x14ac:dyDescent="0.25">
      <c r="BE2788" s="272"/>
    </row>
    <row r="2789" spans="57:57" x14ac:dyDescent="0.25">
      <c r="BE2789" s="272"/>
    </row>
    <row r="2790" spans="57:57" x14ac:dyDescent="0.25">
      <c r="BE2790" s="272"/>
    </row>
    <row r="2791" spans="57:57" x14ac:dyDescent="0.25">
      <c r="BE2791" s="272"/>
    </row>
    <row r="2792" spans="57:57" x14ac:dyDescent="0.25">
      <c r="BE2792" s="272"/>
    </row>
    <row r="2793" spans="57:57" x14ac:dyDescent="0.25">
      <c r="BE2793" s="272"/>
    </row>
    <row r="2794" spans="57:57" x14ac:dyDescent="0.25">
      <c r="BE2794" s="272"/>
    </row>
    <row r="2795" spans="57:57" x14ac:dyDescent="0.25">
      <c r="BE2795" s="272"/>
    </row>
    <row r="2796" spans="57:57" x14ac:dyDescent="0.25">
      <c r="BE2796" s="272"/>
    </row>
    <row r="2797" spans="57:57" x14ac:dyDescent="0.25">
      <c r="BE2797" s="272"/>
    </row>
    <row r="2798" spans="57:57" x14ac:dyDescent="0.25">
      <c r="BE2798" s="272"/>
    </row>
    <row r="2799" spans="57:57" x14ac:dyDescent="0.25">
      <c r="BE2799" s="272"/>
    </row>
    <row r="2800" spans="57:57" x14ac:dyDescent="0.25">
      <c r="BE2800" s="272"/>
    </row>
    <row r="2801" spans="57:57" x14ac:dyDescent="0.25">
      <c r="BE2801" s="272"/>
    </row>
    <row r="2802" spans="57:57" x14ac:dyDescent="0.25">
      <c r="BE2802" s="272"/>
    </row>
    <row r="2803" spans="57:57" x14ac:dyDescent="0.25">
      <c r="BE2803" s="272"/>
    </row>
    <row r="2804" spans="57:57" x14ac:dyDescent="0.25">
      <c r="BE2804" s="272"/>
    </row>
    <row r="2805" spans="57:57" x14ac:dyDescent="0.25">
      <c r="BE2805" s="272"/>
    </row>
    <row r="2806" spans="57:57" x14ac:dyDescent="0.25">
      <c r="BE2806" s="272"/>
    </row>
    <row r="2807" spans="57:57" x14ac:dyDescent="0.25">
      <c r="BE2807" s="272"/>
    </row>
    <row r="2808" spans="57:57" x14ac:dyDescent="0.25">
      <c r="BE2808" s="272"/>
    </row>
    <row r="2809" spans="57:57" x14ac:dyDescent="0.25">
      <c r="BE2809" s="272"/>
    </row>
    <row r="2810" spans="57:57" x14ac:dyDescent="0.25">
      <c r="BE2810" s="272"/>
    </row>
    <row r="2811" spans="57:57" x14ac:dyDescent="0.25">
      <c r="BE2811" s="272"/>
    </row>
    <row r="2812" spans="57:57" x14ac:dyDescent="0.25">
      <c r="BE2812" s="272"/>
    </row>
    <row r="2813" spans="57:57" x14ac:dyDescent="0.25">
      <c r="BE2813" s="272"/>
    </row>
    <row r="2814" spans="57:57" x14ac:dyDescent="0.25">
      <c r="BE2814" s="272"/>
    </row>
    <row r="2815" spans="57:57" x14ac:dyDescent="0.25">
      <c r="BE2815" s="272"/>
    </row>
    <row r="2816" spans="57:57" x14ac:dyDescent="0.25">
      <c r="BE2816" s="272"/>
    </row>
    <row r="2817" spans="57:57" x14ac:dyDescent="0.25">
      <c r="BE2817" s="272"/>
    </row>
    <row r="2818" spans="57:57" x14ac:dyDescent="0.25">
      <c r="BE2818" s="272"/>
    </row>
    <row r="2819" spans="57:57" x14ac:dyDescent="0.25">
      <c r="BE2819" s="272"/>
    </row>
    <row r="2820" spans="57:57" x14ac:dyDescent="0.25">
      <c r="BE2820" s="272"/>
    </row>
    <row r="2821" spans="57:57" x14ac:dyDescent="0.25">
      <c r="BE2821" s="272"/>
    </row>
    <row r="2822" spans="57:57" x14ac:dyDescent="0.25">
      <c r="BE2822" s="272"/>
    </row>
    <row r="2823" spans="57:57" x14ac:dyDescent="0.25">
      <c r="BE2823" s="272"/>
    </row>
    <row r="2824" spans="57:57" x14ac:dyDescent="0.25">
      <c r="BE2824" s="272"/>
    </row>
    <row r="2825" spans="57:57" x14ac:dyDescent="0.25">
      <c r="BE2825" s="272"/>
    </row>
    <row r="2826" spans="57:57" x14ac:dyDescent="0.25">
      <c r="BE2826" s="272"/>
    </row>
    <row r="2827" spans="57:57" x14ac:dyDescent="0.25">
      <c r="BE2827" s="272"/>
    </row>
    <row r="2828" spans="57:57" x14ac:dyDescent="0.25">
      <c r="BE2828" s="272"/>
    </row>
    <row r="2829" spans="57:57" x14ac:dyDescent="0.25">
      <c r="BE2829" s="272"/>
    </row>
    <row r="2830" spans="57:57" x14ac:dyDescent="0.25">
      <c r="BE2830" s="272"/>
    </row>
    <row r="2831" spans="57:57" x14ac:dyDescent="0.25">
      <c r="BE2831" s="272"/>
    </row>
    <row r="2832" spans="57:57" x14ac:dyDescent="0.25">
      <c r="BE2832" s="272"/>
    </row>
    <row r="2833" spans="57:57" x14ac:dyDescent="0.25">
      <c r="BE2833" s="272"/>
    </row>
    <row r="2834" spans="57:57" x14ac:dyDescent="0.25">
      <c r="BE2834" s="272"/>
    </row>
    <row r="2835" spans="57:57" x14ac:dyDescent="0.25">
      <c r="BE2835" s="272"/>
    </row>
    <row r="2836" spans="57:57" x14ac:dyDescent="0.25">
      <c r="BE2836" s="272"/>
    </row>
    <row r="2837" spans="57:57" x14ac:dyDescent="0.25">
      <c r="BE2837" s="272"/>
    </row>
    <row r="2838" spans="57:57" x14ac:dyDescent="0.25">
      <c r="BE2838" s="272"/>
    </row>
    <row r="2839" spans="57:57" x14ac:dyDescent="0.25">
      <c r="BE2839" s="272"/>
    </row>
    <row r="2840" spans="57:57" x14ac:dyDescent="0.25">
      <c r="BE2840" s="272"/>
    </row>
    <row r="2841" spans="57:57" x14ac:dyDescent="0.25">
      <c r="BE2841" s="272"/>
    </row>
    <row r="2842" spans="57:57" x14ac:dyDescent="0.25">
      <c r="BE2842" s="272"/>
    </row>
    <row r="2843" spans="57:57" x14ac:dyDescent="0.25">
      <c r="BE2843" s="272"/>
    </row>
    <row r="2844" spans="57:57" x14ac:dyDescent="0.25">
      <c r="BE2844" s="272"/>
    </row>
    <row r="2845" spans="57:57" x14ac:dyDescent="0.25">
      <c r="BE2845" s="272"/>
    </row>
    <row r="2846" spans="57:57" x14ac:dyDescent="0.25">
      <c r="BE2846" s="272"/>
    </row>
    <row r="2847" spans="57:57" x14ac:dyDescent="0.25">
      <c r="BE2847" s="272"/>
    </row>
    <row r="2848" spans="57:57" x14ac:dyDescent="0.25">
      <c r="BE2848" s="272"/>
    </row>
    <row r="2849" spans="57:57" x14ac:dyDescent="0.25">
      <c r="BE2849" s="272"/>
    </row>
    <row r="2850" spans="57:57" x14ac:dyDescent="0.25">
      <c r="BE2850" s="272"/>
    </row>
    <row r="2851" spans="57:57" x14ac:dyDescent="0.25">
      <c r="BE2851" s="272"/>
    </row>
    <row r="2852" spans="57:57" x14ac:dyDescent="0.25">
      <c r="BE2852" s="272"/>
    </row>
    <row r="2853" spans="57:57" x14ac:dyDescent="0.25">
      <c r="BE2853" s="272"/>
    </row>
    <row r="2854" spans="57:57" x14ac:dyDescent="0.25">
      <c r="BE2854" s="272"/>
    </row>
    <row r="2855" spans="57:57" x14ac:dyDescent="0.25">
      <c r="BE2855" s="272"/>
    </row>
    <row r="2856" spans="57:57" x14ac:dyDescent="0.25">
      <c r="BE2856" s="272"/>
    </row>
    <row r="2857" spans="57:57" x14ac:dyDescent="0.25">
      <c r="BE2857" s="272"/>
    </row>
    <row r="2858" spans="57:57" x14ac:dyDescent="0.25">
      <c r="BE2858" s="272"/>
    </row>
    <row r="2859" spans="57:57" x14ac:dyDescent="0.25">
      <c r="BE2859" s="272"/>
    </row>
    <row r="2860" spans="57:57" x14ac:dyDescent="0.25">
      <c r="BE2860" s="272"/>
    </row>
    <row r="2861" spans="57:57" x14ac:dyDescent="0.25">
      <c r="BE2861" s="272"/>
    </row>
    <row r="2862" spans="57:57" x14ac:dyDescent="0.25">
      <c r="BE2862" s="272"/>
    </row>
    <row r="2863" spans="57:57" x14ac:dyDescent="0.25">
      <c r="BE2863" s="272"/>
    </row>
    <row r="2864" spans="57:57" x14ac:dyDescent="0.25">
      <c r="BE2864" s="272"/>
    </row>
    <row r="2865" spans="57:57" x14ac:dyDescent="0.25">
      <c r="BE2865" s="272"/>
    </row>
    <row r="2866" spans="57:57" x14ac:dyDescent="0.25">
      <c r="BE2866" s="272"/>
    </row>
    <row r="2867" spans="57:57" x14ac:dyDescent="0.25">
      <c r="BE2867" s="272"/>
    </row>
    <row r="2868" spans="57:57" x14ac:dyDescent="0.25">
      <c r="BE2868" s="272"/>
    </row>
    <row r="2869" spans="57:57" x14ac:dyDescent="0.25">
      <c r="BE2869" s="272"/>
    </row>
    <row r="2870" spans="57:57" x14ac:dyDescent="0.25">
      <c r="BE2870" s="272"/>
    </row>
    <row r="2871" spans="57:57" x14ac:dyDescent="0.25">
      <c r="BE2871" s="272"/>
    </row>
    <row r="2872" spans="57:57" x14ac:dyDescent="0.25">
      <c r="BE2872" s="272"/>
    </row>
    <row r="2873" spans="57:57" x14ac:dyDescent="0.25">
      <c r="BE2873" s="272"/>
    </row>
    <row r="2874" spans="57:57" x14ac:dyDescent="0.25">
      <c r="BE2874" s="272"/>
    </row>
    <row r="2875" spans="57:57" x14ac:dyDescent="0.25">
      <c r="BE2875" s="272"/>
    </row>
    <row r="2876" spans="57:57" x14ac:dyDescent="0.25">
      <c r="BE2876" s="272"/>
    </row>
    <row r="2877" spans="57:57" x14ac:dyDescent="0.25">
      <c r="BE2877" s="272"/>
    </row>
    <row r="2878" spans="57:57" x14ac:dyDescent="0.25">
      <c r="BE2878" s="272"/>
    </row>
    <row r="2879" spans="57:57" x14ac:dyDescent="0.25">
      <c r="BE2879" s="272"/>
    </row>
    <row r="2880" spans="57:57" x14ac:dyDescent="0.25">
      <c r="BE2880" s="272"/>
    </row>
    <row r="2881" spans="57:57" x14ac:dyDescent="0.25">
      <c r="BE2881" s="272"/>
    </row>
    <row r="2882" spans="57:57" x14ac:dyDescent="0.25">
      <c r="BE2882" s="272"/>
    </row>
    <row r="2883" spans="57:57" x14ac:dyDescent="0.25">
      <c r="BE2883" s="272"/>
    </row>
    <row r="2884" spans="57:57" x14ac:dyDescent="0.25">
      <c r="BE2884" s="272"/>
    </row>
    <row r="2885" spans="57:57" x14ac:dyDescent="0.25">
      <c r="BE2885" s="272"/>
    </row>
    <row r="2886" spans="57:57" x14ac:dyDescent="0.25">
      <c r="BE2886" s="272"/>
    </row>
    <row r="2887" spans="57:57" x14ac:dyDescent="0.25">
      <c r="BE2887" s="272"/>
    </row>
    <row r="2888" spans="57:57" x14ac:dyDescent="0.25">
      <c r="BE2888" s="272"/>
    </row>
    <row r="2889" spans="57:57" x14ac:dyDescent="0.25">
      <c r="BE2889" s="272"/>
    </row>
    <row r="2890" spans="57:57" x14ac:dyDescent="0.25">
      <c r="BE2890" s="272"/>
    </row>
    <row r="2891" spans="57:57" x14ac:dyDescent="0.25">
      <c r="BE2891" s="272"/>
    </row>
    <row r="2892" spans="57:57" x14ac:dyDescent="0.25">
      <c r="BE2892" s="272"/>
    </row>
    <row r="2893" spans="57:57" x14ac:dyDescent="0.25">
      <c r="BE2893" s="272"/>
    </row>
    <row r="2894" spans="57:57" x14ac:dyDescent="0.25">
      <c r="BE2894" s="272"/>
    </row>
    <row r="2895" spans="57:57" x14ac:dyDescent="0.25">
      <c r="BE2895" s="272"/>
    </row>
    <row r="2896" spans="57:57" x14ac:dyDescent="0.25">
      <c r="BE2896" s="272"/>
    </row>
    <row r="2897" spans="57:57" x14ac:dyDescent="0.25">
      <c r="BE2897" s="272"/>
    </row>
    <row r="2898" spans="57:57" x14ac:dyDescent="0.25">
      <c r="BE2898" s="272"/>
    </row>
    <row r="2899" spans="57:57" x14ac:dyDescent="0.25">
      <c r="BE2899" s="272"/>
    </row>
    <row r="2900" spans="57:57" x14ac:dyDescent="0.25">
      <c r="BE2900" s="272"/>
    </row>
    <row r="2901" spans="57:57" x14ac:dyDescent="0.25">
      <c r="BE2901" s="272"/>
    </row>
    <row r="2902" spans="57:57" x14ac:dyDescent="0.25">
      <c r="BE2902" s="272"/>
    </row>
    <row r="2903" spans="57:57" x14ac:dyDescent="0.25">
      <c r="BE2903" s="272"/>
    </row>
    <row r="2904" spans="57:57" x14ac:dyDescent="0.25">
      <c r="BE2904" s="272"/>
    </row>
    <row r="2905" spans="57:57" x14ac:dyDescent="0.25">
      <c r="BE2905" s="272"/>
    </row>
    <row r="2906" spans="57:57" x14ac:dyDescent="0.25">
      <c r="BE2906" s="272"/>
    </row>
    <row r="2907" spans="57:57" x14ac:dyDescent="0.25">
      <c r="BE2907" s="272"/>
    </row>
    <row r="2908" spans="57:57" x14ac:dyDescent="0.25">
      <c r="BE2908" s="272"/>
    </row>
    <row r="2909" spans="57:57" x14ac:dyDescent="0.25">
      <c r="BE2909" s="272"/>
    </row>
    <row r="2910" spans="57:57" x14ac:dyDescent="0.25">
      <c r="BE2910" s="272"/>
    </row>
    <row r="2911" spans="57:57" x14ac:dyDescent="0.25">
      <c r="BE2911" s="272"/>
    </row>
    <row r="2912" spans="57:57" x14ac:dyDescent="0.25">
      <c r="BE2912" s="272"/>
    </row>
    <row r="2913" spans="57:57" x14ac:dyDescent="0.25">
      <c r="BE2913" s="272"/>
    </row>
    <row r="2914" spans="57:57" x14ac:dyDescent="0.25">
      <c r="BE2914" s="272"/>
    </row>
    <row r="2915" spans="57:57" x14ac:dyDescent="0.25">
      <c r="BE2915" s="272"/>
    </row>
    <row r="2916" spans="57:57" x14ac:dyDescent="0.25">
      <c r="BE2916" s="272"/>
    </row>
    <row r="2917" spans="57:57" x14ac:dyDescent="0.25">
      <c r="BE2917" s="272"/>
    </row>
    <row r="2918" spans="57:57" x14ac:dyDescent="0.25">
      <c r="BE2918" s="272"/>
    </row>
    <row r="2919" spans="57:57" x14ac:dyDescent="0.25">
      <c r="BE2919" s="272"/>
    </row>
    <row r="2920" spans="57:57" x14ac:dyDescent="0.25">
      <c r="BE2920" s="272"/>
    </row>
    <row r="2921" spans="57:57" x14ac:dyDescent="0.25">
      <c r="BE2921" s="272"/>
    </row>
    <row r="2922" spans="57:57" x14ac:dyDescent="0.25">
      <c r="BE2922" s="272"/>
    </row>
    <row r="2923" spans="57:57" x14ac:dyDescent="0.25">
      <c r="BE2923" s="272"/>
    </row>
    <row r="2924" spans="57:57" x14ac:dyDescent="0.25">
      <c r="BE2924" s="272"/>
    </row>
    <row r="2925" spans="57:57" x14ac:dyDescent="0.25">
      <c r="BE2925" s="272"/>
    </row>
    <row r="2926" spans="57:57" x14ac:dyDescent="0.25">
      <c r="BE2926" s="272"/>
    </row>
    <row r="2927" spans="57:57" x14ac:dyDescent="0.25">
      <c r="BE2927" s="272"/>
    </row>
    <row r="2928" spans="57:57" x14ac:dyDescent="0.25">
      <c r="BE2928" s="272"/>
    </row>
    <row r="2929" spans="57:57" x14ac:dyDescent="0.25">
      <c r="BE2929" s="272"/>
    </row>
    <row r="2930" spans="57:57" x14ac:dyDescent="0.25">
      <c r="BE2930" s="272"/>
    </row>
    <row r="2931" spans="57:57" x14ac:dyDescent="0.25">
      <c r="BE2931" s="272"/>
    </row>
    <row r="2932" spans="57:57" x14ac:dyDescent="0.25">
      <c r="BE2932" s="272"/>
    </row>
    <row r="2933" spans="57:57" x14ac:dyDescent="0.25">
      <c r="BE2933" s="272"/>
    </row>
    <row r="2934" spans="57:57" x14ac:dyDescent="0.25">
      <c r="BE2934" s="272"/>
    </row>
    <row r="2935" spans="57:57" x14ac:dyDescent="0.25">
      <c r="BE2935" s="272"/>
    </row>
    <row r="2936" spans="57:57" x14ac:dyDescent="0.25">
      <c r="BE2936" s="272"/>
    </row>
    <row r="2937" spans="57:57" x14ac:dyDescent="0.25">
      <c r="BE2937" s="272"/>
    </row>
    <row r="2938" spans="57:57" x14ac:dyDescent="0.25">
      <c r="BE2938" s="272"/>
    </row>
    <row r="2939" spans="57:57" x14ac:dyDescent="0.25">
      <c r="BE2939" s="272"/>
    </row>
    <row r="2940" spans="57:57" x14ac:dyDescent="0.25">
      <c r="BE2940" s="272"/>
    </row>
    <row r="2941" spans="57:57" x14ac:dyDescent="0.25">
      <c r="BE2941" s="272"/>
    </row>
    <row r="2942" spans="57:57" x14ac:dyDescent="0.25">
      <c r="BE2942" s="272"/>
    </row>
    <row r="2943" spans="57:57" x14ac:dyDescent="0.25">
      <c r="BE2943" s="272"/>
    </row>
    <row r="2944" spans="57:57" x14ac:dyDescent="0.25">
      <c r="BE2944" s="272"/>
    </row>
    <row r="2945" spans="57:57" x14ac:dyDescent="0.25">
      <c r="BE2945" s="272"/>
    </row>
    <row r="2946" spans="57:57" x14ac:dyDescent="0.25">
      <c r="BE2946" s="272"/>
    </row>
    <row r="2947" spans="57:57" x14ac:dyDescent="0.25">
      <c r="BE2947" s="272"/>
    </row>
    <row r="2948" spans="57:57" x14ac:dyDescent="0.25">
      <c r="BE2948" s="272"/>
    </row>
    <row r="2949" spans="57:57" x14ac:dyDescent="0.25">
      <c r="BE2949" s="272"/>
    </row>
    <row r="2950" spans="57:57" x14ac:dyDescent="0.25">
      <c r="BE2950" s="272"/>
    </row>
    <row r="2951" spans="57:57" x14ac:dyDescent="0.25">
      <c r="BE2951" s="272"/>
    </row>
    <row r="2952" spans="57:57" x14ac:dyDescent="0.25">
      <c r="BE2952" s="272"/>
    </row>
    <row r="2953" spans="57:57" x14ac:dyDescent="0.25">
      <c r="BE2953" s="272"/>
    </row>
    <row r="2954" spans="57:57" x14ac:dyDescent="0.25">
      <c r="BE2954" s="272"/>
    </row>
    <row r="2955" spans="57:57" x14ac:dyDescent="0.25">
      <c r="BE2955" s="272"/>
    </row>
    <row r="2956" spans="57:57" x14ac:dyDescent="0.25">
      <c r="BE2956" s="272"/>
    </row>
    <row r="2957" spans="57:57" x14ac:dyDescent="0.25">
      <c r="BE2957" s="272"/>
    </row>
    <row r="2958" spans="57:57" x14ac:dyDescent="0.25">
      <c r="BE2958" s="272"/>
    </row>
    <row r="2959" spans="57:57" x14ac:dyDescent="0.25">
      <c r="BE2959" s="272"/>
    </row>
    <row r="2960" spans="57:57" x14ac:dyDescent="0.25">
      <c r="BE2960" s="272"/>
    </row>
    <row r="2961" spans="57:57" x14ac:dyDescent="0.25">
      <c r="BE2961" s="272"/>
    </row>
    <row r="2962" spans="57:57" x14ac:dyDescent="0.25">
      <c r="BE2962" s="272"/>
    </row>
    <row r="2963" spans="57:57" x14ac:dyDescent="0.25">
      <c r="BE2963" s="272"/>
    </row>
    <row r="2964" spans="57:57" x14ac:dyDescent="0.25">
      <c r="BE2964" s="272"/>
    </row>
    <row r="2965" spans="57:57" x14ac:dyDescent="0.25">
      <c r="BE2965" s="272"/>
    </row>
    <row r="2966" spans="57:57" x14ac:dyDescent="0.25">
      <c r="BE2966" s="272"/>
    </row>
    <row r="2967" spans="57:57" x14ac:dyDescent="0.25">
      <c r="BE2967" s="272"/>
    </row>
    <row r="2968" spans="57:57" x14ac:dyDescent="0.25">
      <c r="BE2968" s="272"/>
    </row>
    <row r="2969" spans="57:57" x14ac:dyDescent="0.25">
      <c r="BE2969" s="272"/>
    </row>
    <row r="2970" spans="57:57" x14ac:dyDescent="0.25">
      <c r="BE2970" s="272"/>
    </row>
    <row r="2971" spans="57:57" x14ac:dyDescent="0.25">
      <c r="BE2971" s="272"/>
    </row>
    <row r="2972" spans="57:57" x14ac:dyDescent="0.25">
      <c r="BE2972" s="272"/>
    </row>
    <row r="2973" spans="57:57" x14ac:dyDescent="0.25">
      <c r="BE2973" s="272"/>
    </row>
    <row r="2974" spans="57:57" x14ac:dyDescent="0.25">
      <c r="BE2974" s="272"/>
    </row>
    <row r="2975" spans="57:57" x14ac:dyDescent="0.25">
      <c r="BE2975" s="272"/>
    </row>
    <row r="2976" spans="57:57" x14ac:dyDescent="0.25">
      <c r="BE2976" s="272"/>
    </row>
    <row r="2977" spans="57:57" x14ac:dyDescent="0.25">
      <c r="BE2977" s="272"/>
    </row>
    <row r="2978" spans="57:57" x14ac:dyDescent="0.25">
      <c r="BE2978" s="272"/>
    </row>
    <row r="2979" spans="57:57" x14ac:dyDescent="0.25">
      <c r="BE2979" s="272"/>
    </row>
    <row r="2980" spans="57:57" x14ac:dyDescent="0.25">
      <c r="BE2980" s="272"/>
    </row>
    <row r="2981" spans="57:57" x14ac:dyDescent="0.25">
      <c r="BE2981" s="272"/>
    </row>
    <row r="2982" spans="57:57" x14ac:dyDescent="0.25">
      <c r="BE2982" s="272"/>
    </row>
    <row r="2983" spans="57:57" x14ac:dyDescent="0.25">
      <c r="BE2983" s="272"/>
    </row>
    <row r="2984" spans="57:57" x14ac:dyDescent="0.25">
      <c r="BE2984" s="272"/>
    </row>
    <row r="2985" spans="57:57" x14ac:dyDescent="0.25">
      <c r="BE2985" s="272"/>
    </row>
    <row r="2986" spans="57:57" x14ac:dyDescent="0.25">
      <c r="BE2986" s="272"/>
    </row>
    <row r="2987" spans="57:57" x14ac:dyDescent="0.25">
      <c r="BE2987" s="272"/>
    </row>
    <row r="2988" spans="57:57" x14ac:dyDescent="0.25">
      <c r="BE2988" s="272"/>
    </row>
    <row r="2989" spans="57:57" x14ac:dyDescent="0.25">
      <c r="BE2989" s="272"/>
    </row>
    <row r="2990" spans="57:57" x14ac:dyDescent="0.25">
      <c r="BE2990" s="272"/>
    </row>
    <row r="2991" spans="57:57" x14ac:dyDescent="0.25">
      <c r="BE2991" s="272"/>
    </row>
    <row r="2992" spans="57:57" x14ac:dyDescent="0.25">
      <c r="BE2992" s="272"/>
    </row>
    <row r="2993" spans="57:57" x14ac:dyDescent="0.25">
      <c r="BE2993" s="272"/>
    </row>
    <row r="2994" spans="57:57" x14ac:dyDescent="0.25">
      <c r="BE2994" s="272"/>
    </row>
    <row r="2995" spans="57:57" x14ac:dyDescent="0.25">
      <c r="BE2995" s="272"/>
    </row>
    <row r="2996" spans="57:57" x14ac:dyDescent="0.25">
      <c r="BE2996" s="272"/>
    </row>
    <row r="2997" spans="57:57" x14ac:dyDescent="0.25">
      <c r="BE2997" s="272"/>
    </row>
    <row r="2998" spans="57:57" x14ac:dyDescent="0.25">
      <c r="BE2998" s="272"/>
    </row>
    <row r="2999" spans="57:57" x14ac:dyDescent="0.25">
      <c r="BE2999" s="272"/>
    </row>
    <row r="3000" spans="57:57" x14ac:dyDescent="0.25">
      <c r="BE3000" s="272"/>
    </row>
    <row r="3001" spans="57:57" x14ac:dyDescent="0.25">
      <c r="BE3001" s="272"/>
    </row>
    <row r="3002" spans="57:57" x14ac:dyDescent="0.25">
      <c r="BE3002" s="272"/>
    </row>
    <row r="3003" spans="57:57" x14ac:dyDescent="0.25">
      <c r="BE3003" s="272"/>
    </row>
    <row r="3004" spans="57:57" x14ac:dyDescent="0.25">
      <c r="BE3004" s="272"/>
    </row>
    <row r="3005" spans="57:57" x14ac:dyDescent="0.25">
      <c r="BE3005" s="272"/>
    </row>
    <row r="3006" spans="57:57" x14ac:dyDescent="0.25">
      <c r="BE3006" s="272"/>
    </row>
    <row r="3007" spans="57:57" x14ac:dyDescent="0.25">
      <c r="BE3007" s="272"/>
    </row>
    <row r="3008" spans="57:57" x14ac:dyDescent="0.25">
      <c r="BE3008" s="272"/>
    </row>
    <row r="3009" spans="57:57" x14ac:dyDescent="0.25">
      <c r="BE3009" s="272"/>
    </row>
    <row r="3010" spans="57:57" x14ac:dyDescent="0.25">
      <c r="BE3010" s="272"/>
    </row>
    <row r="3011" spans="57:57" x14ac:dyDescent="0.25">
      <c r="BE3011" s="272"/>
    </row>
    <row r="3012" spans="57:57" x14ac:dyDescent="0.25">
      <c r="BE3012" s="272"/>
    </row>
    <row r="3013" spans="57:57" x14ac:dyDescent="0.25">
      <c r="BE3013" s="272"/>
    </row>
    <row r="3014" spans="57:57" x14ac:dyDescent="0.25">
      <c r="BE3014" s="272"/>
    </row>
    <row r="3015" spans="57:57" x14ac:dyDescent="0.25">
      <c r="BE3015" s="272"/>
    </row>
    <row r="3016" spans="57:57" x14ac:dyDescent="0.25">
      <c r="BE3016" s="272"/>
    </row>
    <row r="3017" spans="57:57" x14ac:dyDescent="0.25">
      <c r="BE3017" s="272"/>
    </row>
    <row r="3018" spans="57:57" x14ac:dyDescent="0.25">
      <c r="BE3018" s="272"/>
    </row>
    <row r="3019" spans="57:57" x14ac:dyDescent="0.25">
      <c r="BE3019" s="272"/>
    </row>
    <row r="3020" spans="57:57" x14ac:dyDescent="0.25">
      <c r="BE3020" s="272"/>
    </row>
    <row r="3021" spans="57:57" x14ac:dyDescent="0.25">
      <c r="BE3021" s="272"/>
    </row>
    <row r="3022" spans="57:57" x14ac:dyDescent="0.25">
      <c r="BE3022" s="272"/>
    </row>
    <row r="3023" spans="57:57" x14ac:dyDescent="0.25">
      <c r="BE3023" s="272"/>
    </row>
    <row r="3024" spans="57:57" x14ac:dyDescent="0.25">
      <c r="BE3024" s="272"/>
    </row>
    <row r="3025" spans="57:57" x14ac:dyDescent="0.25">
      <c r="BE3025" s="272"/>
    </row>
    <row r="3026" spans="57:57" x14ac:dyDescent="0.25">
      <c r="BE3026" s="272"/>
    </row>
    <row r="3027" spans="57:57" x14ac:dyDescent="0.25">
      <c r="BE3027" s="272"/>
    </row>
    <row r="3028" spans="57:57" x14ac:dyDescent="0.25">
      <c r="BE3028" s="272"/>
    </row>
    <row r="3029" spans="57:57" x14ac:dyDescent="0.25">
      <c r="BE3029" s="272"/>
    </row>
    <row r="3030" spans="57:57" x14ac:dyDescent="0.25">
      <c r="BE3030" s="272"/>
    </row>
    <row r="3031" spans="57:57" x14ac:dyDescent="0.25">
      <c r="BE3031" s="272"/>
    </row>
    <row r="3032" spans="57:57" x14ac:dyDescent="0.25">
      <c r="BE3032" s="272"/>
    </row>
    <row r="3033" spans="57:57" x14ac:dyDescent="0.25">
      <c r="BE3033" s="272"/>
    </row>
    <row r="3034" spans="57:57" x14ac:dyDescent="0.25">
      <c r="BE3034" s="272"/>
    </row>
    <row r="3035" spans="57:57" x14ac:dyDescent="0.25">
      <c r="BE3035" s="272"/>
    </row>
    <row r="3036" spans="57:57" x14ac:dyDescent="0.25">
      <c r="BE3036" s="272"/>
    </row>
    <row r="3037" spans="57:57" x14ac:dyDescent="0.25">
      <c r="BE3037" s="272"/>
    </row>
    <row r="3038" spans="57:57" x14ac:dyDescent="0.25">
      <c r="BE3038" s="272"/>
    </row>
    <row r="3039" spans="57:57" x14ac:dyDescent="0.25">
      <c r="BE3039" s="272"/>
    </row>
    <row r="3040" spans="57:57" x14ac:dyDescent="0.25">
      <c r="BE3040" s="272"/>
    </row>
    <row r="3041" spans="57:57" x14ac:dyDescent="0.25">
      <c r="BE3041" s="272"/>
    </row>
    <row r="3042" spans="57:57" x14ac:dyDescent="0.25">
      <c r="BE3042" s="272"/>
    </row>
    <row r="3043" spans="57:57" x14ac:dyDescent="0.25">
      <c r="BE3043" s="272"/>
    </row>
    <row r="3044" spans="57:57" x14ac:dyDescent="0.25">
      <c r="BE3044" s="272"/>
    </row>
    <row r="3045" spans="57:57" x14ac:dyDescent="0.25">
      <c r="BE3045" s="272"/>
    </row>
    <row r="3046" spans="57:57" x14ac:dyDescent="0.25">
      <c r="BE3046" s="272"/>
    </row>
    <row r="3047" spans="57:57" x14ac:dyDescent="0.25">
      <c r="BE3047" s="272"/>
    </row>
    <row r="3048" spans="57:57" x14ac:dyDescent="0.25">
      <c r="BE3048" s="272"/>
    </row>
    <row r="3049" spans="57:57" x14ac:dyDescent="0.25">
      <c r="BE3049" s="272"/>
    </row>
    <row r="3050" spans="57:57" x14ac:dyDescent="0.25">
      <c r="BE3050" s="272"/>
    </row>
    <row r="3051" spans="57:57" x14ac:dyDescent="0.25">
      <c r="BE3051" s="272"/>
    </row>
    <row r="3052" spans="57:57" x14ac:dyDescent="0.25">
      <c r="BE3052" s="272"/>
    </row>
    <row r="3053" spans="57:57" x14ac:dyDescent="0.25">
      <c r="BE3053" s="272"/>
    </row>
    <row r="3054" spans="57:57" x14ac:dyDescent="0.25">
      <c r="BE3054" s="272"/>
    </row>
    <row r="3055" spans="57:57" x14ac:dyDescent="0.25">
      <c r="BE3055" s="272"/>
    </row>
    <row r="3056" spans="57:57" x14ac:dyDescent="0.25">
      <c r="BE3056" s="272"/>
    </row>
    <row r="3057" spans="57:57" x14ac:dyDescent="0.25">
      <c r="BE3057" s="272"/>
    </row>
    <row r="3058" spans="57:57" x14ac:dyDescent="0.25">
      <c r="BE3058" s="272"/>
    </row>
    <row r="3059" spans="57:57" x14ac:dyDescent="0.25">
      <c r="BE3059" s="272"/>
    </row>
    <row r="3060" spans="57:57" x14ac:dyDescent="0.25">
      <c r="BE3060" s="272"/>
    </row>
    <row r="3061" spans="57:57" x14ac:dyDescent="0.25">
      <c r="BE3061" s="272"/>
    </row>
    <row r="3062" spans="57:57" x14ac:dyDescent="0.25">
      <c r="BE3062" s="272"/>
    </row>
    <row r="3063" spans="57:57" x14ac:dyDescent="0.25">
      <c r="BE3063" s="272"/>
    </row>
    <row r="3064" spans="57:57" x14ac:dyDescent="0.25">
      <c r="BE3064" s="272"/>
    </row>
    <row r="3065" spans="57:57" x14ac:dyDescent="0.25">
      <c r="BE3065" s="272"/>
    </row>
    <row r="3066" spans="57:57" x14ac:dyDescent="0.25">
      <c r="BE3066" s="272"/>
    </row>
    <row r="3067" spans="57:57" x14ac:dyDescent="0.25">
      <c r="BE3067" s="272"/>
    </row>
    <row r="3068" spans="57:57" x14ac:dyDescent="0.25">
      <c r="BE3068" s="272"/>
    </row>
    <row r="3069" spans="57:57" x14ac:dyDescent="0.25">
      <c r="BE3069" s="272"/>
    </row>
    <row r="3070" spans="57:57" x14ac:dyDescent="0.25">
      <c r="BE3070" s="272"/>
    </row>
    <row r="3071" spans="57:57" x14ac:dyDescent="0.25">
      <c r="BE3071" s="272"/>
    </row>
    <row r="3072" spans="57:57" x14ac:dyDescent="0.25">
      <c r="BE3072" s="272"/>
    </row>
    <row r="3073" spans="57:57" x14ac:dyDescent="0.25">
      <c r="BE3073" s="272"/>
    </row>
    <row r="3074" spans="57:57" x14ac:dyDescent="0.25">
      <c r="BE3074" s="272"/>
    </row>
    <row r="3075" spans="57:57" x14ac:dyDescent="0.25">
      <c r="BE3075" s="272"/>
    </row>
    <row r="3076" spans="57:57" x14ac:dyDescent="0.25">
      <c r="BE3076" s="272"/>
    </row>
    <row r="3077" spans="57:57" x14ac:dyDescent="0.25">
      <c r="BE3077" s="272"/>
    </row>
    <row r="3078" spans="57:57" x14ac:dyDescent="0.25">
      <c r="BE3078" s="272"/>
    </row>
    <row r="3079" spans="57:57" x14ac:dyDescent="0.25">
      <c r="BE3079" s="272"/>
    </row>
    <row r="3080" spans="57:57" x14ac:dyDescent="0.25">
      <c r="BE3080" s="272"/>
    </row>
    <row r="3081" spans="57:57" x14ac:dyDescent="0.25">
      <c r="BE3081" s="272"/>
    </row>
    <row r="3082" spans="57:57" x14ac:dyDescent="0.25">
      <c r="BE3082" s="272"/>
    </row>
    <row r="3083" spans="57:57" x14ac:dyDescent="0.25">
      <c r="BE3083" s="272"/>
    </row>
    <row r="3084" spans="57:57" x14ac:dyDescent="0.25">
      <c r="BE3084" s="272"/>
    </row>
    <row r="3085" spans="57:57" x14ac:dyDescent="0.25">
      <c r="BE3085" s="272"/>
    </row>
    <row r="3086" spans="57:57" x14ac:dyDescent="0.25">
      <c r="BE3086" s="272"/>
    </row>
    <row r="3087" spans="57:57" x14ac:dyDescent="0.25">
      <c r="BE3087" s="272"/>
    </row>
    <row r="3088" spans="57:57" x14ac:dyDescent="0.25">
      <c r="BE3088" s="272"/>
    </row>
    <row r="3089" spans="57:57" x14ac:dyDescent="0.25">
      <c r="BE3089" s="272"/>
    </row>
    <row r="3090" spans="57:57" x14ac:dyDescent="0.25">
      <c r="BE3090" s="272"/>
    </row>
    <row r="3091" spans="57:57" x14ac:dyDescent="0.25">
      <c r="BE3091" s="272"/>
    </row>
    <row r="3092" spans="57:57" x14ac:dyDescent="0.25">
      <c r="BE3092" s="272"/>
    </row>
    <row r="3093" spans="57:57" x14ac:dyDescent="0.25">
      <c r="BE3093" s="272"/>
    </row>
    <row r="3094" spans="57:57" x14ac:dyDescent="0.25">
      <c r="BE3094" s="272"/>
    </row>
    <row r="3095" spans="57:57" x14ac:dyDescent="0.25">
      <c r="BE3095" s="272"/>
    </row>
    <row r="3096" spans="57:57" x14ac:dyDescent="0.25">
      <c r="BE3096" s="272"/>
    </row>
    <row r="3097" spans="57:57" x14ac:dyDescent="0.25">
      <c r="BE3097" s="272"/>
    </row>
    <row r="3098" spans="57:57" x14ac:dyDescent="0.25">
      <c r="BE3098" s="272"/>
    </row>
    <row r="3099" spans="57:57" x14ac:dyDescent="0.25">
      <c r="BE3099" s="272"/>
    </row>
    <row r="3100" spans="57:57" x14ac:dyDescent="0.25">
      <c r="BE3100" s="272"/>
    </row>
    <row r="3101" spans="57:57" x14ac:dyDescent="0.25">
      <c r="BE3101" s="272"/>
    </row>
    <row r="3102" spans="57:57" x14ac:dyDescent="0.25">
      <c r="BE3102" s="272"/>
    </row>
    <row r="3103" spans="57:57" x14ac:dyDescent="0.25">
      <c r="BE3103" s="272"/>
    </row>
    <row r="3104" spans="57:57" x14ac:dyDescent="0.25">
      <c r="BE3104" s="272"/>
    </row>
    <row r="3105" spans="57:57" x14ac:dyDescent="0.25">
      <c r="BE3105" s="272"/>
    </row>
    <row r="3106" spans="57:57" x14ac:dyDescent="0.25">
      <c r="BE3106" s="272"/>
    </row>
    <row r="3107" spans="57:57" x14ac:dyDescent="0.25">
      <c r="BE3107" s="272"/>
    </row>
    <row r="3108" spans="57:57" x14ac:dyDescent="0.25">
      <c r="BE3108" s="272"/>
    </row>
    <row r="3109" spans="57:57" x14ac:dyDescent="0.25">
      <c r="BE3109" s="272"/>
    </row>
    <row r="3110" spans="57:57" x14ac:dyDescent="0.25">
      <c r="BE3110" s="272"/>
    </row>
    <row r="3111" spans="57:57" x14ac:dyDescent="0.25">
      <c r="BE3111" s="272"/>
    </row>
    <row r="3112" spans="57:57" x14ac:dyDescent="0.25">
      <c r="BE3112" s="272"/>
    </row>
    <row r="3113" spans="57:57" x14ac:dyDescent="0.25">
      <c r="BE3113" s="272"/>
    </row>
    <row r="3114" spans="57:57" x14ac:dyDescent="0.25">
      <c r="BE3114" s="272"/>
    </row>
    <row r="3115" spans="57:57" x14ac:dyDescent="0.25">
      <c r="BE3115" s="272"/>
    </row>
    <row r="3116" spans="57:57" x14ac:dyDescent="0.25">
      <c r="BE3116" s="272"/>
    </row>
    <row r="3117" spans="57:57" x14ac:dyDescent="0.25">
      <c r="BE3117" s="272"/>
    </row>
    <row r="3118" spans="57:57" x14ac:dyDescent="0.25">
      <c r="BE3118" s="272"/>
    </row>
    <row r="3119" spans="57:57" x14ac:dyDescent="0.25">
      <c r="BE3119" s="272"/>
    </row>
    <row r="3120" spans="57:57" x14ac:dyDescent="0.25">
      <c r="BE3120" s="272"/>
    </row>
    <row r="3121" spans="57:57" x14ac:dyDescent="0.25">
      <c r="BE3121" s="272"/>
    </row>
    <row r="3122" spans="57:57" x14ac:dyDescent="0.25">
      <c r="BE3122" s="272"/>
    </row>
    <row r="3123" spans="57:57" x14ac:dyDescent="0.25">
      <c r="BE3123" s="272"/>
    </row>
    <row r="3124" spans="57:57" x14ac:dyDescent="0.25">
      <c r="BE3124" s="272"/>
    </row>
    <row r="3125" spans="57:57" x14ac:dyDescent="0.25">
      <c r="BE3125" s="272"/>
    </row>
    <row r="3126" spans="57:57" x14ac:dyDescent="0.25">
      <c r="BE3126" s="272"/>
    </row>
    <row r="3127" spans="57:57" x14ac:dyDescent="0.25">
      <c r="BE3127" s="272"/>
    </row>
    <row r="3128" spans="57:57" x14ac:dyDescent="0.25">
      <c r="BE3128" s="272"/>
    </row>
    <row r="3129" spans="57:57" x14ac:dyDescent="0.25">
      <c r="BE3129" s="272"/>
    </row>
    <row r="3130" spans="57:57" x14ac:dyDescent="0.25">
      <c r="BE3130" s="272"/>
    </row>
    <row r="3131" spans="57:57" x14ac:dyDescent="0.25">
      <c r="BE3131" s="272"/>
    </row>
    <row r="3132" spans="57:57" x14ac:dyDescent="0.25">
      <c r="BE3132" s="272"/>
    </row>
    <row r="3133" spans="57:57" x14ac:dyDescent="0.25">
      <c r="BE3133" s="272"/>
    </row>
    <row r="3134" spans="57:57" x14ac:dyDescent="0.25">
      <c r="BE3134" s="272"/>
    </row>
    <row r="3135" spans="57:57" x14ac:dyDescent="0.25">
      <c r="BE3135" s="272"/>
    </row>
    <row r="3136" spans="57:57" x14ac:dyDescent="0.25">
      <c r="BE3136" s="272"/>
    </row>
    <row r="3137" spans="57:57" x14ac:dyDescent="0.25">
      <c r="BE3137" s="272"/>
    </row>
    <row r="3138" spans="57:57" x14ac:dyDescent="0.25">
      <c r="BE3138" s="272"/>
    </row>
    <row r="3139" spans="57:57" x14ac:dyDescent="0.25">
      <c r="BE3139" s="272"/>
    </row>
    <row r="3140" spans="57:57" x14ac:dyDescent="0.25">
      <c r="BE3140" s="272"/>
    </row>
    <row r="3141" spans="57:57" x14ac:dyDescent="0.25">
      <c r="BE3141" s="272"/>
    </row>
    <row r="3142" spans="57:57" x14ac:dyDescent="0.25">
      <c r="BE3142" s="272"/>
    </row>
    <row r="3143" spans="57:57" x14ac:dyDescent="0.25">
      <c r="BE3143" s="272"/>
    </row>
    <row r="3144" spans="57:57" x14ac:dyDescent="0.25">
      <c r="BE3144" s="272"/>
    </row>
    <row r="3145" spans="57:57" x14ac:dyDescent="0.25">
      <c r="BE3145" s="272"/>
    </row>
    <row r="3146" spans="57:57" x14ac:dyDescent="0.25">
      <c r="BE3146" s="272"/>
    </row>
    <row r="3147" spans="57:57" x14ac:dyDescent="0.25">
      <c r="BE3147" s="272"/>
    </row>
    <row r="3148" spans="57:57" x14ac:dyDescent="0.25">
      <c r="BE3148" s="272"/>
    </row>
    <row r="3149" spans="57:57" x14ac:dyDescent="0.25">
      <c r="BE3149" s="272"/>
    </row>
    <row r="3150" spans="57:57" x14ac:dyDescent="0.25">
      <c r="BE3150" s="272"/>
    </row>
    <row r="3151" spans="57:57" x14ac:dyDescent="0.25">
      <c r="BE3151" s="272"/>
    </row>
    <row r="3152" spans="57:57" x14ac:dyDescent="0.25">
      <c r="BE3152" s="272"/>
    </row>
    <row r="3153" spans="57:57" x14ac:dyDescent="0.25">
      <c r="BE3153" s="272"/>
    </row>
    <row r="3154" spans="57:57" x14ac:dyDescent="0.25">
      <c r="BE3154" s="272"/>
    </row>
    <row r="3155" spans="57:57" x14ac:dyDescent="0.25">
      <c r="BE3155" s="272"/>
    </row>
    <row r="3156" spans="57:57" x14ac:dyDescent="0.25">
      <c r="BE3156" s="272"/>
    </row>
    <row r="3157" spans="57:57" x14ac:dyDescent="0.25">
      <c r="BE3157" s="272"/>
    </row>
    <row r="3158" spans="57:57" x14ac:dyDescent="0.25">
      <c r="BE3158" s="272"/>
    </row>
    <row r="3159" spans="57:57" x14ac:dyDescent="0.25">
      <c r="BE3159" s="272"/>
    </row>
    <row r="3160" spans="57:57" x14ac:dyDescent="0.25">
      <c r="BE3160" s="272"/>
    </row>
    <row r="3161" spans="57:57" x14ac:dyDescent="0.25">
      <c r="BE3161" s="272"/>
    </row>
    <row r="3162" spans="57:57" x14ac:dyDescent="0.25">
      <c r="BE3162" s="272"/>
    </row>
    <row r="3163" spans="57:57" x14ac:dyDescent="0.25">
      <c r="BE3163" s="272"/>
    </row>
    <row r="3164" spans="57:57" x14ac:dyDescent="0.25">
      <c r="BE3164" s="272"/>
    </row>
    <row r="3165" spans="57:57" x14ac:dyDescent="0.25">
      <c r="BE3165" s="272"/>
    </row>
    <row r="3166" spans="57:57" x14ac:dyDescent="0.25">
      <c r="BE3166" s="272"/>
    </row>
    <row r="3167" spans="57:57" x14ac:dyDescent="0.25">
      <c r="BE3167" s="272"/>
    </row>
    <row r="3168" spans="57:57" x14ac:dyDescent="0.25">
      <c r="BE3168" s="272"/>
    </row>
    <row r="3169" spans="57:57" x14ac:dyDescent="0.25">
      <c r="BE3169" s="272"/>
    </row>
    <row r="3170" spans="57:57" x14ac:dyDescent="0.25">
      <c r="BE3170" s="272"/>
    </row>
    <row r="3171" spans="57:57" x14ac:dyDescent="0.25">
      <c r="BE3171" s="272"/>
    </row>
    <row r="3172" spans="57:57" x14ac:dyDescent="0.25">
      <c r="BE3172" s="272"/>
    </row>
    <row r="3173" spans="57:57" x14ac:dyDescent="0.25">
      <c r="BE3173" s="272"/>
    </row>
    <row r="3174" spans="57:57" x14ac:dyDescent="0.25">
      <c r="BE3174" s="272"/>
    </row>
    <row r="3175" spans="57:57" x14ac:dyDescent="0.25">
      <c r="BE3175" s="272"/>
    </row>
    <row r="3176" spans="57:57" x14ac:dyDescent="0.25">
      <c r="BE3176" s="272"/>
    </row>
    <row r="3177" spans="57:57" x14ac:dyDescent="0.25">
      <c r="BE3177" s="272"/>
    </row>
    <row r="3178" spans="57:57" x14ac:dyDescent="0.25">
      <c r="BE3178" s="272"/>
    </row>
    <row r="3179" spans="57:57" x14ac:dyDescent="0.25">
      <c r="BE3179" s="272"/>
    </row>
    <row r="3180" spans="57:57" x14ac:dyDescent="0.25">
      <c r="BE3180" s="272"/>
    </row>
    <row r="3181" spans="57:57" x14ac:dyDescent="0.25">
      <c r="BE3181" s="272"/>
    </row>
    <row r="3182" spans="57:57" x14ac:dyDescent="0.25">
      <c r="BE3182" s="272"/>
    </row>
    <row r="3183" spans="57:57" x14ac:dyDescent="0.25">
      <c r="BE3183" s="272"/>
    </row>
    <row r="3184" spans="57:57" x14ac:dyDescent="0.25">
      <c r="BE3184" s="272"/>
    </row>
    <row r="3185" spans="57:57" x14ac:dyDescent="0.25">
      <c r="BE3185" s="272"/>
    </row>
    <row r="3186" spans="57:57" x14ac:dyDescent="0.25">
      <c r="BE3186" s="272"/>
    </row>
    <row r="3187" spans="57:57" x14ac:dyDescent="0.25">
      <c r="BE3187" s="272"/>
    </row>
    <row r="3188" spans="57:57" x14ac:dyDescent="0.25">
      <c r="BE3188" s="272"/>
    </row>
    <row r="3189" spans="57:57" x14ac:dyDescent="0.25">
      <c r="BE3189" s="272"/>
    </row>
    <row r="3190" spans="57:57" x14ac:dyDescent="0.25">
      <c r="BE3190" s="272"/>
    </row>
    <row r="3191" spans="57:57" x14ac:dyDescent="0.25">
      <c r="BE3191" s="272"/>
    </row>
    <row r="3192" spans="57:57" x14ac:dyDescent="0.25">
      <c r="BE3192" s="272"/>
    </row>
    <row r="3193" spans="57:57" x14ac:dyDescent="0.25">
      <c r="BE3193" s="272"/>
    </row>
    <row r="3194" spans="57:57" x14ac:dyDescent="0.25">
      <c r="BE3194" s="272"/>
    </row>
    <row r="3195" spans="57:57" x14ac:dyDescent="0.25">
      <c r="BE3195" s="272"/>
    </row>
    <row r="3196" spans="57:57" x14ac:dyDescent="0.25">
      <c r="BE3196" s="272"/>
    </row>
    <row r="3197" spans="57:57" x14ac:dyDescent="0.25">
      <c r="BE3197" s="272"/>
    </row>
    <row r="3198" spans="57:57" x14ac:dyDescent="0.25">
      <c r="BE3198" s="272"/>
    </row>
    <row r="3199" spans="57:57" x14ac:dyDescent="0.25">
      <c r="BE3199" s="272"/>
    </row>
    <row r="3200" spans="57:57" x14ac:dyDescent="0.25">
      <c r="BE3200" s="272"/>
    </row>
    <row r="3201" spans="57:57" x14ac:dyDescent="0.25">
      <c r="BE3201" s="272"/>
    </row>
    <row r="3202" spans="57:57" x14ac:dyDescent="0.25">
      <c r="BE3202" s="272"/>
    </row>
    <row r="3203" spans="57:57" x14ac:dyDescent="0.25">
      <c r="BE3203" s="272"/>
    </row>
    <row r="3204" spans="57:57" x14ac:dyDescent="0.25">
      <c r="BE3204" s="272"/>
    </row>
    <row r="3205" spans="57:57" x14ac:dyDescent="0.25">
      <c r="BE3205" s="272"/>
    </row>
    <row r="3206" spans="57:57" x14ac:dyDescent="0.25">
      <c r="BE3206" s="272"/>
    </row>
    <row r="3207" spans="57:57" x14ac:dyDescent="0.25">
      <c r="BE3207" s="272"/>
    </row>
    <row r="3208" spans="57:57" x14ac:dyDescent="0.25">
      <c r="BE3208" s="272"/>
    </row>
    <row r="3209" spans="57:57" x14ac:dyDescent="0.25">
      <c r="BE3209" s="272"/>
    </row>
    <row r="3210" spans="57:57" x14ac:dyDescent="0.25">
      <c r="BE3210" s="272"/>
    </row>
    <row r="3211" spans="57:57" x14ac:dyDescent="0.25">
      <c r="BE3211" s="272"/>
    </row>
    <row r="3212" spans="57:57" x14ac:dyDescent="0.25">
      <c r="BE3212" s="272"/>
    </row>
    <row r="3213" spans="57:57" x14ac:dyDescent="0.25">
      <c r="BE3213" s="272"/>
    </row>
    <row r="3214" spans="57:57" x14ac:dyDescent="0.25">
      <c r="BE3214" s="272"/>
    </row>
    <row r="3215" spans="57:57" x14ac:dyDescent="0.25">
      <c r="BE3215" s="272"/>
    </row>
    <row r="3216" spans="57:57" x14ac:dyDescent="0.25">
      <c r="BE3216" s="272"/>
    </row>
    <row r="3217" spans="57:57" x14ac:dyDescent="0.25">
      <c r="BE3217" s="272"/>
    </row>
    <row r="3218" spans="57:57" x14ac:dyDescent="0.25">
      <c r="BE3218" s="272"/>
    </row>
    <row r="3219" spans="57:57" x14ac:dyDescent="0.25">
      <c r="BE3219" s="272"/>
    </row>
    <row r="3220" spans="57:57" x14ac:dyDescent="0.25">
      <c r="BE3220" s="272"/>
    </row>
    <row r="3221" spans="57:57" x14ac:dyDescent="0.25">
      <c r="BE3221" s="272"/>
    </row>
    <row r="3222" spans="57:57" x14ac:dyDescent="0.25">
      <c r="BE3222" s="272"/>
    </row>
    <row r="3223" spans="57:57" x14ac:dyDescent="0.25">
      <c r="BE3223" s="272"/>
    </row>
    <row r="3224" spans="57:57" x14ac:dyDescent="0.25">
      <c r="BE3224" s="272"/>
    </row>
    <row r="3225" spans="57:57" x14ac:dyDescent="0.25">
      <c r="BE3225" s="272"/>
    </row>
    <row r="3226" spans="57:57" x14ac:dyDescent="0.25">
      <c r="BE3226" s="272"/>
    </row>
    <row r="3227" spans="57:57" x14ac:dyDescent="0.25">
      <c r="BE3227" s="272"/>
    </row>
    <row r="3228" spans="57:57" x14ac:dyDescent="0.25">
      <c r="BE3228" s="272"/>
    </row>
    <row r="3229" spans="57:57" x14ac:dyDescent="0.25">
      <c r="BE3229" s="272"/>
    </row>
    <row r="3230" spans="57:57" x14ac:dyDescent="0.25">
      <c r="BE3230" s="272"/>
    </row>
    <row r="3231" spans="57:57" x14ac:dyDescent="0.25">
      <c r="BE3231" s="272"/>
    </row>
    <row r="3232" spans="57:57" x14ac:dyDescent="0.25">
      <c r="BE3232" s="272"/>
    </row>
    <row r="3233" spans="57:57" x14ac:dyDescent="0.25">
      <c r="BE3233" s="272"/>
    </row>
    <row r="3234" spans="57:57" x14ac:dyDescent="0.25">
      <c r="BE3234" s="272"/>
    </row>
    <row r="3235" spans="57:57" x14ac:dyDescent="0.25">
      <c r="BE3235" s="272"/>
    </row>
    <row r="3236" spans="57:57" x14ac:dyDescent="0.25">
      <c r="BE3236" s="272"/>
    </row>
    <row r="3237" spans="57:57" x14ac:dyDescent="0.25">
      <c r="BE3237" s="272"/>
    </row>
    <row r="3238" spans="57:57" x14ac:dyDescent="0.25">
      <c r="BE3238" s="272"/>
    </row>
    <row r="3239" spans="57:57" x14ac:dyDescent="0.25">
      <c r="BE3239" s="272"/>
    </row>
    <row r="3240" spans="57:57" x14ac:dyDescent="0.25">
      <c r="BE3240" s="272"/>
    </row>
    <row r="3241" spans="57:57" x14ac:dyDescent="0.25">
      <c r="BE3241" s="272"/>
    </row>
    <row r="3242" spans="57:57" x14ac:dyDescent="0.25">
      <c r="BE3242" s="272"/>
    </row>
    <row r="3243" spans="57:57" x14ac:dyDescent="0.25">
      <c r="BE3243" s="272"/>
    </row>
    <row r="3244" spans="57:57" x14ac:dyDescent="0.25">
      <c r="BE3244" s="272"/>
    </row>
    <row r="3245" spans="57:57" x14ac:dyDescent="0.25">
      <c r="BE3245" s="272"/>
    </row>
    <row r="3246" spans="57:57" x14ac:dyDescent="0.25">
      <c r="BE3246" s="272"/>
    </row>
    <row r="3247" spans="57:57" x14ac:dyDescent="0.25">
      <c r="BE3247" s="272"/>
    </row>
    <row r="3248" spans="57:57" x14ac:dyDescent="0.25">
      <c r="BE3248" s="272"/>
    </row>
    <row r="3249" spans="57:57" x14ac:dyDescent="0.25">
      <c r="BE3249" s="272"/>
    </row>
    <row r="3250" spans="57:57" x14ac:dyDescent="0.25">
      <c r="BE3250" s="272"/>
    </row>
    <row r="3251" spans="57:57" x14ac:dyDescent="0.25">
      <c r="BE3251" s="272"/>
    </row>
    <row r="3252" spans="57:57" x14ac:dyDescent="0.25">
      <c r="BE3252" s="272"/>
    </row>
    <row r="3253" spans="57:57" x14ac:dyDescent="0.25">
      <c r="BE3253" s="272"/>
    </row>
    <row r="3254" spans="57:57" x14ac:dyDescent="0.25">
      <c r="BE3254" s="272"/>
    </row>
    <row r="3255" spans="57:57" x14ac:dyDescent="0.25">
      <c r="BE3255" s="272"/>
    </row>
    <row r="3256" spans="57:57" x14ac:dyDescent="0.25">
      <c r="BE3256" s="272"/>
    </row>
    <row r="3257" spans="57:57" x14ac:dyDescent="0.25">
      <c r="BE3257" s="272"/>
    </row>
    <row r="3258" spans="57:57" x14ac:dyDescent="0.25">
      <c r="BE3258" s="272"/>
    </row>
    <row r="3259" spans="57:57" x14ac:dyDescent="0.25">
      <c r="BE3259" s="272"/>
    </row>
    <row r="3260" spans="57:57" x14ac:dyDescent="0.25">
      <c r="BE3260" s="272"/>
    </row>
    <row r="3261" spans="57:57" x14ac:dyDescent="0.25">
      <c r="BE3261" s="272"/>
    </row>
    <row r="3262" spans="57:57" x14ac:dyDescent="0.25">
      <c r="BE3262" s="272"/>
    </row>
    <row r="3263" spans="57:57" x14ac:dyDescent="0.25">
      <c r="BE3263" s="272"/>
    </row>
    <row r="3264" spans="57:57" x14ac:dyDescent="0.25">
      <c r="BE3264" s="272"/>
    </row>
    <row r="3265" spans="57:57" x14ac:dyDescent="0.25">
      <c r="BE3265" s="272"/>
    </row>
    <row r="3266" spans="57:57" x14ac:dyDescent="0.25">
      <c r="BE3266" s="272"/>
    </row>
    <row r="3267" spans="57:57" x14ac:dyDescent="0.25">
      <c r="BE3267" s="272"/>
    </row>
    <row r="3268" spans="57:57" x14ac:dyDescent="0.25">
      <c r="BE3268" s="272"/>
    </row>
    <row r="3269" spans="57:57" x14ac:dyDescent="0.25">
      <c r="BE3269" s="272"/>
    </row>
    <row r="3270" spans="57:57" x14ac:dyDescent="0.25">
      <c r="BE3270" s="272"/>
    </row>
    <row r="3271" spans="57:57" x14ac:dyDescent="0.25">
      <c r="BE3271" s="272"/>
    </row>
    <row r="3272" spans="57:57" x14ac:dyDescent="0.25">
      <c r="BE3272" s="272"/>
    </row>
    <row r="3273" spans="57:57" x14ac:dyDescent="0.25">
      <c r="BE3273" s="272"/>
    </row>
    <row r="3274" spans="57:57" x14ac:dyDescent="0.25">
      <c r="BE3274" s="272"/>
    </row>
    <row r="3275" spans="57:57" x14ac:dyDescent="0.25">
      <c r="BE3275" s="272"/>
    </row>
    <row r="3276" spans="57:57" x14ac:dyDescent="0.25">
      <c r="BE3276" s="272"/>
    </row>
    <row r="3277" spans="57:57" x14ac:dyDescent="0.25">
      <c r="BE3277" s="272"/>
    </row>
    <row r="3278" spans="57:57" x14ac:dyDescent="0.25">
      <c r="BE3278" s="272"/>
    </row>
    <row r="3279" spans="57:57" x14ac:dyDescent="0.25">
      <c r="BE3279" s="272"/>
    </row>
    <row r="3280" spans="57:57" x14ac:dyDescent="0.25">
      <c r="BE3280" s="272"/>
    </row>
    <row r="3281" spans="57:57" x14ac:dyDescent="0.25">
      <c r="BE3281" s="272"/>
    </row>
    <row r="3282" spans="57:57" x14ac:dyDescent="0.25">
      <c r="BE3282" s="272"/>
    </row>
    <row r="3283" spans="57:57" x14ac:dyDescent="0.25">
      <c r="BE3283" s="272"/>
    </row>
    <row r="3284" spans="57:57" x14ac:dyDescent="0.25">
      <c r="BE3284" s="272"/>
    </row>
    <row r="3285" spans="57:57" x14ac:dyDescent="0.25">
      <c r="BE3285" s="272"/>
    </row>
    <row r="3286" spans="57:57" x14ac:dyDescent="0.25">
      <c r="BE3286" s="272"/>
    </row>
    <row r="3287" spans="57:57" x14ac:dyDescent="0.25">
      <c r="BE3287" s="272"/>
    </row>
    <row r="3288" spans="57:57" x14ac:dyDescent="0.25">
      <c r="BE3288" s="272"/>
    </row>
    <row r="3289" spans="57:57" x14ac:dyDescent="0.25">
      <c r="BE3289" s="272"/>
    </row>
    <row r="3290" spans="57:57" x14ac:dyDescent="0.25">
      <c r="BE3290" s="272"/>
    </row>
    <row r="3291" spans="57:57" x14ac:dyDescent="0.25">
      <c r="BE3291" s="272"/>
    </row>
    <row r="3292" spans="57:57" x14ac:dyDescent="0.25">
      <c r="BE3292" s="272"/>
    </row>
    <row r="3293" spans="57:57" x14ac:dyDescent="0.25">
      <c r="BE3293" s="272"/>
    </row>
    <row r="3294" spans="57:57" x14ac:dyDescent="0.25">
      <c r="BE3294" s="272"/>
    </row>
    <row r="3295" spans="57:57" x14ac:dyDescent="0.25">
      <c r="BE3295" s="272"/>
    </row>
    <row r="3296" spans="57:57" x14ac:dyDescent="0.25">
      <c r="BE3296" s="272"/>
    </row>
    <row r="3297" spans="57:57" x14ac:dyDescent="0.25">
      <c r="BE3297" s="272"/>
    </row>
    <row r="3298" spans="57:57" x14ac:dyDescent="0.25">
      <c r="BE3298" s="272"/>
    </row>
    <row r="3299" spans="57:57" x14ac:dyDescent="0.25">
      <c r="BE3299" s="272"/>
    </row>
    <row r="3300" spans="57:57" x14ac:dyDescent="0.25">
      <c r="BE3300" s="272"/>
    </row>
    <row r="3301" spans="57:57" x14ac:dyDescent="0.25">
      <c r="BE3301" s="272"/>
    </row>
    <row r="3302" spans="57:57" x14ac:dyDescent="0.25">
      <c r="BE3302" s="272"/>
    </row>
    <row r="3303" spans="57:57" x14ac:dyDescent="0.25">
      <c r="BE3303" s="272"/>
    </row>
    <row r="3304" spans="57:57" x14ac:dyDescent="0.25">
      <c r="BE3304" s="272"/>
    </row>
    <row r="3305" spans="57:57" x14ac:dyDescent="0.25">
      <c r="BE3305" s="272"/>
    </row>
    <row r="3306" spans="57:57" x14ac:dyDescent="0.25">
      <c r="BE3306" s="272"/>
    </row>
    <row r="3307" spans="57:57" x14ac:dyDescent="0.25">
      <c r="BE3307" s="272"/>
    </row>
    <row r="3308" spans="57:57" x14ac:dyDescent="0.25">
      <c r="BE3308" s="272"/>
    </row>
    <row r="3309" spans="57:57" x14ac:dyDescent="0.25">
      <c r="BE3309" s="272"/>
    </row>
    <row r="3310" spans="57:57" x14ac:dyDescent="0.25">
      <c r="BE3310" s="272"/>
    </row>
    <row r="3311" spans="57:57" x14ac:dyDescent="0.25">
      <c r="BE3311" s="272"/>
    </row>
    <row r="3312" spans="57:57" x14ac:dyDescent="0.25">
      <c r="BE3312" s="272"/>
    </row>
    <row r="3313" spans="57:57" x14ac:dyDescent="0.25">
      <c r="BE3313" s="272"/>
    </row>
    <row r="3314" spans="57:57" x14ac:dyDescent="0.25">
      <c r="BE3314" s="272"/>
    </row>
    <row r="3315" spans="57:57" x14ac:dyDescent="0.25">
      <c r="BE3315" s="272"/>
    </row>
    <row r="3316" spans="57:57" x14ac:dyDescent="0.25">
      <c r="BE3316" s="272"/>
    </row>
    <row r="3317" spans="57:57" x14ac:dyDescent="0.25">
      <c r="BE3317" s="272"/>
    </row>
    <row r="3318" spans="57:57" x14ac:dyDescent="0.25">
      <c r="BE3318" s="272"/>
    </row>
    <row r="3319" spans="57:57" x14ac:dyDescent="0.25">
      <c r="BE3319" s="272"/>
    </row>
    <row r="3320" spans="57:57" x14ac:dyDescent="0.25">
      <c r="BE3320" s="272"/>
    </row>
    <row r="3321" spans="57:57" x14ac:dyDescent="0.25">
      <c r="BE3321" s="272"/>
    </row>
    <row r="3322" spans="57:57" x14ac:dyDescent="0.25">
      <c r="BE3322" s="272"/>
    </row>
    <row r="3323" spans="57:57" x14ac:dyDescent="0.25">
      <c r="BE3323" s="272"/>
    </row>
    <row r="3324" spans="57:57" x14ac:dyDescent="0.25">
      <c r="BE3324" s="272"/>
    </row>
    <row r="3325" spans="57:57" x14ac:dyDescent="0.25">
      <c r="BE3325" s="272"/>
    </row>
    <row r="3326" spans="57:57" x14ac:dyDescent="0.25">
      <c r="BE3326" s="272"/>
    </row>
    <row r="3327" spans="57:57" x14ac:dyDescent="0.25">
      <c r="BE3327" s="272"/>
    </row>
    <row r="3328" spans="57:57" x14ac:dyDescent="0.25">
      <c r="BE3328" s="272"/>
    </row>
    <row r="3329" spans="57:57" x14ac:dyDescent="0.25">
      <c r="BE3329" s="272"/>
    </row>
    <row r="3330" spans="57:57" x14ac:dyDescent="0.25">
      <c r="BE3330" s="272"/>
    </row>
    <row r="3331" spans="57:57" x14ac:dyDescent="0.25">
      <c r="BE3331" s="272"/>
    </row>
    <row r="3332" spans="57:57" x14ac:dyDescent="0.25">
      <c r="BE3332" s="272"/>
    </row>
    <row r="3333" spans="57:57" x14ac:dyDescent="0.25">
      <c r="BE3333" s="272"/>
    </row>
    <row r="3334" spans="57:57" x14ac:dyDescent="0.25">
      <c r="BE3334" s="272"/>
    </row>
    <row r="3335" spans="57:57" x14ac:dyDescent="0.25">
      <c r="BE3335" s="272"/>
    </row>
    <row r="3336" spans="57:57" x14ac:dyDescent="0.25">
      <c r="BE3336" s="272"/>
    </row>
    <row r="3337" spans="57:57" x14ac:dyDescent="0.25">
      <c r="BE3337" s="272"/>
    </row>
    <row r="3338" spans="57:57" x14ac:dyDescent="0.25">
      <c r="BE3338" s="272"/>
    </row>
    <row r="3339" spans="57:57" x14ac:dyDescent="0.25">
      <c r="BE3339" s="272"/>
    </row>
    <row r="3340" spans="57:57" x14ac:dyDescent="0.25">
      <c r="BE3340" s="272"/>
    </row>
    <row r="3341" spans="57:57" x14ac:dyDescent="0.25">
      <c r="BE3341" s="272"/>
    </row>
    <row r="3342" spans="57:57" x14ac:dyDescent="0.25">
      <c r="BE3342" s="272"/>
    </row>
    <row r="3343" spans="57:57" x14ac:dyDescent="0.25">
      <c r="BE3343" s="272"/>
    </row>
    <row r="3344" spans="57:57" x14ac:dyDescent="0.25">
      <c r="BE3344" s="272"/>
    </row>
    <row r="3345" spans="57:57" x14ac:dyDescent="0.25">
      <c r="BE3345" s="272"/>
    </row>
    <row r="3346" spans="57:57" x14ac:dyDescent="0.25">
      <c r="BE3346" s="272"/>
    </row>
    <row r="3347" spans="57:57" x14ac:dyDescent="0.25">
      <c r="BE3347" s="272"/>
    </row>
    <row r="3348" spans="57:57" x14ac:dyDescent="0.25">
      <c r="BE3348" s="272"/>
    </row>
    <row r="3349" spans="57:57" x14ac:dyDescent="0.25">
      <c r="BE3349" s="272"/>
    </row>
    <row r="3350" spans="57:57" x14ac:dyDescent="0.25">
      <c r="BE3350" s="272"/>
    </row>
    <row r="3351" spans="57:57" x14ac:dyDescent="0.25">
      <c r="BE3351" s="272"/>
    </row>
    <row r="3352" spans="57:57" x14ac:dyDescent="0.25">
      <c r="BE3352" s="272"/>
    </row>
    <row r="3353" spans="57:57" x14ac:dyDescent="0.25">
      <c r="BE3353" s="272"/>
    </row>
    <row r="3354" spans="57:57" x14ac:dyDescent="0.25">
      <c r="BE3354" s="272"/>
    </row>
    <row r="3355" spans="57:57" x14ac:dyDescent="0.25">
      <c r="BE3355" s="272"/>
    </row>
    <row r="3356" spans="57:57" x14ac:dyDescent="0.25">
      <c r="BE3356" s="272"/>
    </row>
    <row r="3357" spans="57:57" x14ac:dyDescent="0.25">
      <c r="BE3357" s="272"/>
    </row>
    <row r="3358" spans="57:57" x14ac:dyDescent="0.25">
      <c r="BE3358" s="272"/>
    </row>
    <row r="3359" spans="57:57" x14ac:dyDescent="0.25">
      <c r="BE3359" s="272"/>
    </row>
    <row r="3360" spans="57:57" x14ac:dyDescent="0.25">
      <c r="BE3360" s="272"/>
    </row>
    <row r="3361" spans="57:57" x14ac:dyDescent="0.25">
      <c r="BE3361" s="272"/>
    </row>
    <row r="3362" spans="57:57" x14ac:dyDescent="0.25">
      <c r="BE3362" s="272"/>
    </row>
    <row r="3363" spans="57:57" x14ac:dyDescent="0.25">
      <c r="BE3363" s="272"/>
    </row>
    <row r="3364" spans="57:57" x14ac:dyDescent="0.25">
      <c r="BE3364" s="272"/>
    </row>
    <row r="3365" spans="57:57" x14ac:dyDescent="0.25">
      <c r="BE3365" s="272"/>
    </row>
    <row r="3366" spans="57:57" x14ac:dyDescent="0.25">
      <c r="BE3366" s="272"/>
    </row>
    <row r="3367" spans="57:57" x14ac:dyDescent="0.25">
      <c r="BE3367" s="272"/>
    </row>
    <row r="3368" spans="57:57" x14ac:dyDescent="0.25">
      <c r="BE3368" s="272"/>
    </row>
    <row r="3369" spans="57:57" x14ac:dyDescent="0.25">
      <c r="BE3369" s="272"/>
    </row>
    <row r="3370" spans="57:57" x14ac:dyDescent="0.25">
      <c r="BE3370" s="272"/>
    </row>
    <row r="3371" spans="57:57" x14ac:dyDescent="0.25">
      <c r="BE3371" s="272"/>
    </row>
    <row r="3372" spans="57:57" x14ac:dyDescent="0.25">
      <c r="BE3372" s="272"/>
    </row>
    <row r="3373" spans="57:57" x14ac:dyDescent="0.25">
      <c r="BE3373" s="272"/>
    </row>
    <row r="3374" spans="57:57" x14ac:dyDescent="0.25">
      <c r="BE3374" s="272"/>
    </row>
    <row r="3375" spans="57:57" x14ac:dyDescent="0.25">
      <c r="BE3375" s="272"/>
    </row>
    <row r="3376" spans="57:57" x14ac:dyDescent="0.25">
      <c r="BE3376" s="272"/>
    </row>
    <row r="3377" spans="57:57" x14ac:dyDescent="0.25">
      <c r="BE3377" s="272"/>
    </row>
    <row r="3378" spans="57:57" x14ac:dyDescent="0.25">
      <c r="BE3378" s="272"/>
    </row>
    <row r="3379" spans="57:57" x14ac:dyDescent="0.25">
      <c r="BE3379" s="272"/>
    </row>
    <row r="3380" spans="57:57" x14ac:dyDescent="0.25">
      <c r="BE3380" s="272"/>
    </row>
    <row r="3381" spans="57:57" x14ac:dyDescent="0.25">
      <c r="BE3381" s="272"/>
    </row>
    <row r="3382" spans="57:57" x14ac:dyDescent="0.25">
      <c r="BE3382" s="272"/>
    </row>
    <row r="3383" spans="57:57" x14ac:dyDescent="0.25">
      <c r="BE3383" s="272"/>
    </row>
    <row r="3384" spans="57:57" x14ac:dyDescent="0.25">
      <c r="BE3384" s="272"/>
    </row>
    <row r="3385" spans="57:57" x14ac:dyDescent="0.25">
      <c r="BE3385" s="272"/>
    </row>
    <row r="3386" spans="57:57" x14ac:dyDescent="0.25">
      <c r="BE3386" s="272"/>
    </row>
    <row r="3387" spans="57:57" x14ac:dyDescent="0.25">
      <c r="BE3387" s="272"/>
    </row>
    <row r="3388" spans="57:57" x14ac:dyDescent="0.25">
      <c r="BE3388" s="272"/>
    </row>
    <row r="3389" spans="57:57" x14ac:dyDescent="0.25">
      <c r="BE3389" s="272"/>
    </row>
    <row r="3390" spans="57:57" x14ac:dyDescent="0.25">
      <c r="BE3390" s="272"/>
    </row>
    <row r="3391" spans="57:57" x14ac:dyDescent="0.25">
      <c r="BE3391" s="272"/>
    </row>
    <row r="3392" spans="57:57" x14ac:dyDescent="0.25">
      <c r="BE3392" s="272"/>
    </row>
    <row r="3393" spans="57:57" x14ac:dyDescent="0.25">
      <c r="BE3393" s="272"/>
    </row>
    <row r="3394" spans="57:57" x14ac:dyDescent="0.25">
      <c r="BE3394" s="272"/>
    </row>
    <row r="3395" spans="57:57" x14ac:dyDescent="0.25">
      <c r="BE3395" s="272"/>
    </row>
    <row r="3396" spans="57:57" x14ac:dyDescent="0.25">
      <c r="BE3396" s="272"/>
    </row>
    <row r="3397" spans="57:57" x14ac:dyDescent="0.25">
      <c r="BE3397" s="272"/>
    </row>
    <row r="3398" spans="57:57" x14ac:dyDescent="0.25">
      <c r="BE3398" s="272"/>
    </row>
    <row r="3399" spans="57:57" x14ac:dyDescent="0.25">
      <c r="BE3399" s="272"/>
    </row>
    <row r="3400" spans="57:57" x14ac:dyDescent="0.25">
      <c r="BE3400" s="272"/>
    </row>
    <row r="3401" spans="57:57" x14ac:dyDescent="0.25">
      <c r="BE3401" s="272"/>
    </row>
    <row r="3402" spans="57:57" x14ac:dyDescent="0.25">
      <c r="BE3402" s="272"/>
    </row>
    <row r="3403" spans="57:57" x14ac:dyDescent="0.25">
      <c r="BE3403" s="272"/>
    </row>
    <row r="3404" spans="57:57" x14ac:dyDescent="0.25">
      <c r="BE3404" s="272"/>
    </row>
    <row r="3405" spans="57:57" x14ac:dyDescent="0.25">
      <c r="BE3405" s="272"/>
    </row>
    <row r="3406" spans="57:57" x14ac:dyDescent="0.25">
      <c r="BE3406" s="272"/>
    </row>
    <row r="3407" spans="57:57" x14ac:dyDescent="0.25">
      <c r="BE3407" s="272"/>
    </row>
    <row r="3408" spans="57:57" x14ac:dyDescent="0.25">
      <c r="BE3408" s="272"/>
    </row>
    <row r="3409" spans="57:57" x14ac:dyDescent="0.25">
      <c r="BE3409" s="272"/>
    </row>
    <row r="3410" spans="57:57" x14ac:dyDescent="0.25">
      <c r="BE3410" s="272"/>
    </row>
    <row r="3411" spans="57:57" x14ac:dyDescent="0.25">
      <c r="BE3411" s="272"/>
    </row>
    <row r="3412" spans="57:57" x14ac:dyDescent="0.25">
      <c r="BE3412" s="272"/>
    </row>
    <row r="3413" spans="57:57" x14ac:dyDescent="0.25">
      <c r="BE3413" s="272"/>
    </row>
    <row r="3414" spans="57:57" x14ac:dyDescent="0.25">
      <c r="BE3414" s="272"/>
    </row>
    <row r="3415" spans="57:57" x14ac:dyDescent="0.25">
      <c r="BE3415" s="272"/>
    </row>
    <row r="3416" spans="57:57" x14ac:dyDescent="0.25">
      <c r="BE3416" s="272"/>
    </row>
    <row r="3417" spans="57:57" x14ac:dyDescent="0.25">
      <c r="BE3417" s="272"/>
    </row>
    <row r="3418" spans="57:57" x14ac:dyDescent="0.25">
      <c r="BE3418" s="272"/>
    </row>
    <row r="3419" spans="57:57" x14ac:dyDescent="0.25">
      <c r="BE3419" s="272"/>
    </row>
    <row r="3420" spans="57:57" x14ac:dyDescent="0.25">
      <c r="BE3420" s="272"/>
    </row>
    <row r="3421" spans="57:57" x14ac:dyDescent="0.25">
      <c r="BE3421" s="272"/>
    </row>
    <row r="3422" spans="57:57" x14ac:dyDescent="0.25">
      <c r="BE3422" s="272"/>
    </row>
    <row r="3423" spans="57:57" x14ac:dyDescent="0.25">
      <c r="BE3423" s="272"/>
    </row>
    <row r="3424" spans="57:57" x14ac:dyDescent="0.25">
      <c r="BE3424" s="272"/>
    </row>
    <row r="3425" spans="57:57" x14ac:dyDescent="0.25">
      <c r="BE3425" s="272"/>
    </row>
    <row r="3426" spans="57:57" x14ac:dyDescent="0.25">
      <c r="BE3426" s="272"/>
    </row>
    <row r="3427" spans="57:57" x14ac:dyDescent="0.25">
      <c r="BE3427" s="272"/>
    </row>
    <row r="3428" spans="57:57" x14ac:dyDescent="0.25">
      <c r="BE3428" s="272"/>
    </row>
    <row r="3429" spans="57:57" x14ac:dyDescent="0.25">
      <c r="BE3429" s="272"/>
    </row>
    <row r="3430" spans="57:57" x14ac:dyDescent="0.25">
      <c r="BE3430" s="272"/>
    </row>
    <row r="3431" spans="57:57" x14ac:dyDescent="0.25">
      <c r="BE3431" s="272"/>
    </row>
    <row r="3432" spans="57:57" x14ac:dyDescent="0.25">
      <c r="BE3432" s="272"/>
    </row>
    <row r="3433" spans="57:57" x14ac:dyDescent="0.25">
      <c r="BE3433" s="272"/>
    </row>
    <row r="3434" spans="57:57" x14ac:dyDescent="0.25">
      <c r="BE3434" s="272"/>
    </row>
    <row r="3435" spans="57:57" x14ac:dyDescent="0.25">
      <c r="BE3435" s="272"/>
    </row>
    <row r="3436" spans="57:57" x14ac:dyDescent="0.25">
      <c r="BE3436" s="272"/>
    </row>
    <row r="3437" spans="57:57" x14ac:dyDescent="0.25">
      <c r="BE3437" s="272"/>
    </row>
    <row r="3438" spans="57:57" x14ac:dyDescent="0.25">
      <c r="BE3438" s="272"/>
    </row>
    <row r="3439" spans="57:57" x14ac:dyDescent="0.25">
      <c r="BE3439" s="272"/>
    </row>
    <row r="3440" spans="57:57" x14ac:dyDescent="0.25">
      <c r="BE3440" s="272"/>
    </row>
    <row r="3441" spans="57:57" x14ac:dyDescent="0.25">
      <c r="BE3441" s="272"/>
    </row>
    <row r="3442" spans="57:57" x14ac:dyDescent="0.25">
      <c r="BE3442" s="272"/>
    </row>
    <row r="3443" spans="57:57" x14ac:dyDescent="0.25">
      <c r="BE3443" s="272"/>
    </row>
    <row r="3444" spans="57:57" x14ac:dyDescent="0.25">
      <c r="BE3444" s="272"/>
    </row>
    <row r="3445" spans="57:57" x14ac:dyDescent="0.25">
      <c r="BE3445" s="272"/>
    </row>
    <row r="3446" spans="57:57" x14ac:dyDescent="0.25">
      <c r="BE3446" s="272"/>
    </row>
    <row r="3447" spans="57:57" x14ac:dyDescent="0.25">
      <c r="BE3447" s="272"/>
    </row>
    <row r="3448" spans="57:57" x14ac:dyDescent="0.25">
      <c r="BE3448" s="272"/>
    </row>
    <row r="3449" spans="57:57" x14ac:dyDescent="0.25">
      <c r="BE3449" s="272"/>
    </row>
    <row r="3450" spans="57:57" x14ac:dyDescent="0.25">
      <c r="BE3450" s="272"/>
    </row>
    <row r="3451" spans="57:57" x14ac:dyDescent="0.25">
      <c r="BE3451" s="272"/>
    </row>
    <row r="3452" spans="57:57" x14ac:dyDescent="0.25">
      <c r="BE3452" s="272"/>
    </row>
    <row r="3453" spans="57:57" x14ac:dyDescent="0.25">
      <c r="BE3453" s="272"/>
    </row>
    <row r="3454" spans="57:57" x14ac:dyDescent="0.25">
      <c r="BE3454" s="272"/>
    </row>
    <row r="3455" spans="57:57" x14ac:dyDescent="0.25">
      <c r="BE3455" s="272"/>
    </row>
    <row r="3456" spans="57:57" x14ac:dyDescent="0.25">
      <c r="BE3456" s="272"/>
    </row>
    <row r="3457" spans="57:57" x14ac:dyDescent="0.25">
      <c r="BE3457" s="272"/>
    </row>
    <row r="3458" spans="57:57" x14ac:dyDescent="0.25">
      <c r="BE3458" s="272"/>
    </row>
    <row r="3459" spans="57:57" x14ac:dyDescent="0.25">
      <c r="BE3459" s="272"/>
    </row>
    <row r="3460" spans="57:57" x14ac:dyDescent="0.25">
      <c r="BE3460" s="272"/>
    </row>
    <row r="3461" spans="57:57" x14ac:dyDescent="0.25">
      <c r="BE3461" s="272"/>
    </row>
    <row r="3462" spans="57:57" x14ac:dyDescent="0.25">
      <c r="BE3462" s="272"/>
    </row>
    <row r="3463" spans="57:57" x14ac:dyDescent="0.25">
      <c r="BE3463" s="272"/>
    </row>
    <row r="3464" spans="57:57" x14ac:dyDescent="0.25">
      <c r="BE3464" s="272"/>
    </row>
    <row r="3465" spans="57:57" x14ac:dyDescent="0.25">
      <c r="BE3465" s="272"/>
    </row>
    <row r="3466" spans="57:57" x14ac:dyDescent="0.25">
      <c r="BE3466" s="272"/>
    </row>
    <row r="3467" spans="57:57" x14ac:dyDescent="0.25">
      <c r="BE3467" s="272"/>
    </row>
    <row r="3468" spans="57:57" x14ac:dyDescent="0.25">
      <c r="BE3468" s="272"/>
    </row>
    <row r="3469" spans="57:57" x14ac:dyDescent="0.25">
      <c r="BE3469" s="272"/>
    </row>
    <row r="3470" spans="57:57" x14ac:dyDescent="0.25">
      <c r="BE3470" s="272"/>
    </row>
    <row r="3471" spans="57:57" x14ac:dyDescent="0.25">
      <c r="BE3471" s="272"/>
    </row>
    <row r="3472" spans="57:57" x14ac:dyDescent="0.25">
      <c r="BE3472" s="272"/>
    </row>
    <row r="3473" spans="57:57" x14ac:dyDescent="0.25">
      <c r="BE3473" s="272"/>
    </row>
    <row r="3474" spans="57:57" x14ac:dyDescent="0.25">
      <c r="BE3474" s="272"/>
    </row>
    <row r="3475" spans="57:57" x14ac:dyDescent="0.25">
      <c r="BE3475" s="272"/>
    </row>
    <row r="3476" spans="57:57" x14ac:dyDescent="0.25">
      <c r="BE3476" s="272"/>
    </row>
    <row r="3477" spans="57:57" x14ac:dyDescent="0.25">
      <c r="BE3477" s="272"/>
    </row>
    <row r="3478" spans="57:57" x14ac:dyDescent="0.25">
      <c r="BE3478" s="272"/>
    </row>
    <row r="3479" spans="57:57" x14ac:dyDescent="0.25">
      <c r="BE3479" s="272"/>
    </row>
    <row r="3480" spans="57:57" x14ac:dyDescent="0.25">
      <c r="BE3480" s="272"/>
    </row>
    <row r="3481" spans="57:57" x14ac:dyDescent="0.25">
      <c r="BE3481" s="272"/>
    </row>
    <row r="3482" spans="57:57" x14ac:dyDescent="0.25">
      <c r="BE3482" s="272"/>
    </row>
    <row r="3483" spans="57:57" x14ac:dyDescent="0.25">
      <c r="BE3483" s="272"/>
    </row>
    <row r="3484" spans="57:57" x14ac:dyDescent="0.25">
      <c r="BE3484" s="272"/>
    </row>
    <row r="3485" spans="57:57" x14ac:dyDescent="0.25">
      <c r="BE3485" s="272"/>
    </row>
    <row r="3486" spans="57:57" x14ac:dyDescent="0.25">
      <c r="BE3486" s="272"/>
    </row>
    <row r="3487" spans="57:57" x14ac:dyDescent="0.25">
      <c r="BE3487" s="272"/>
    </row>
    <row r="3488" spans="57:57" x14ac:dyDescent="0.25">
      <c r="BE3488" s="272"/>
    </row>
    <row r="3489" spans="57:57" x14ac:dyDescent="0.25">
      <c r="BE3489" s="272"/>
    </row>
    <row r="3490" spans="57:57" x14ac:dyDescent="0.25">
      <c r="BE3490" s="272"/>
    </row>
    <row r="3491" spans="57:57" x14ac:dyDescent="0.25">
      <c r="BE3491" s="272"/>
    </row>
    <row r="3492" spans="57:57" x14ac:dyDescent="0.25">
      <c r="BE3492" s="272"/>
    </row>
    <row r="3493" spans="57:57" x14ac:dyDescent="0.25">
      <c r="BE3493" s="272"/>
    </row>
    <row r="3494" spans="57:57" x14ac:dyDescent="0.25">
      <c r="BE3494" s="272"/>
    </row>
    <row r="3495" spans="57:57" x14ac:dyDescent="0.25">
      <c r="BE3495" s="272"/>
    </row>
    <row r="3496" spans="57:57" x14ac:dyDescent="0.25">
      <c r="BE3496" s="272"/>
    </row>
    <row r="3497" spans="57:57" x14ac:dyDescent="0.25">
      <c r="BE3497" s="272"/>
    </row>
    <row r="3498" spans="57:57" x14ac:dyDescent="0.25">
      <c r="BE3498" s="272"/>
    </row>
    <row r="3499" spans="57:57" x14ac:dyDescent="0.25">
      <c r="BE3499" s="272"/>
    </row>
    <row r="3500" spans="57:57" x14ac:dyDescent="0.25">
      <c r="BE3500" s="272"/>
    </row>
    <row r="3501" spans="57:57" x14ac:dyDescent="0.25">
      <c r="BE3501" s="272"/>
    </row>
    <row r="3502" spans="57:57" x14ac:dyDescent="0.25">
      <c r="BE3502" s="272"/>
    </row>
    <row r="3503" spans="57:57" x14ac:dyDescent="0.25">
      <c r="BE3503" s="272"/>
    </row>
    <row r="3504" spans="57:57" x14ac:dyDescent="0.25">
      <c r="BE3504" s="272"/>
    </row>
    <row r="3505" spans="57:57" x14ac:dyDescent="0.25">
      <c r="BE3505" s="272"/>
    </row>
    <row r="3506" spans="57:57" x14ac:dyDescent="0.25">
      <c r="BE3506" s="272"/>
    </row>
    <row r="3507" spans="57:57" x14ac:dyDescent="0.25">
      <c r="BE3507" s="272"/>
    </row>
    <row r="3508" spans="57:57" x14ac:dyDescent="0.25">
      <c r="BE3508" s="272"/>
    </row>
    <row r="3509" spans="57:57" x14ac:dyDescent="0.25">
      <c r="BE3509" s="272"/>
    </row>
    <row r="3510" spans="57:57" x14ac:dyDescent="0.25">
      <c r="BE3510" s="272"/>
    </row>
    <row r="3511" spans="57:57" x14ac:dyDescent="0.25">
      <c r="BE3511" s="272"/>
    </row>
    <row r="3512" spans="57:57" x14ac:dyDescent="0.25">
      <c r="BE3512" s="272"/>
    </row>
    <row r="3513" spans="57:57" x14ac:dyDescent="0.25">
      <c r="BE3513" s="272"/>
    </row>
    <row r="3514" spans="57:57" x14ac:dyDescent="0.25">
      <c r="BE3514" s="272"/>
    </row>
    <row r="3515" spans="57:57" x14ac:dyDescent="0.25">
      <c r="BE3515" s="272"/>
    </row>
    <row r="3516" spans="57:57" x14ac:dyDescent="0.25">
      <c r="BE3516" s="272"/>
    </row>
    <row r="3517" spans="57:57" x14ac:dyDescent="0.25">
      <c r="BE3517" s="272"/>
    </row>
    <row r="3518" spans="57:57" x14ac:dyDescent="0.25">
      <c r="BE3518" s="272"/>
    </row>
    <row r="3519" spans="57:57" x14ac:dyDescent="0.25">
      <c r="BE3519" s="272"/>
    </row>
    <row r="3520" spans="57:57" x14ac:dyDescent="0.25">
      <c r="BE3520" s="272"/>
    </row>
    <row r="3521" spans="57:57" x14ac:dyDescent="0.25">
      <c r="BE3521" s="272"/>
    </row>
    <row r="3522" spans="57:57" x14ac:dyDescent="0.25">
      <c r="BE3522" s="272"/>
    </row>
    <row r="3523" spans="57:57" x14ac:dyDescent="0.25">
      <c r="BE3523" s="272"/>
    </row>
    <row r="3524" spans="57:57" x14ac:dyDescent="0.25">
      <c r="BE3524" s="272"/>
    </row>
    <row r="3525" spans="57:57" x14ac:dyDescent="0.25">
      <c r="BE3525" s="272"/>
    </row>
    <row r="3526" spans="57:57" x14ac:dyDescent="0.25">
      <c r="BE3526" s="272"/>
    </row>
    <row r="3527" spans="57:57" x14ac:dyDescent="0.25">
      <c r="BE3527" s="272"/>
    </row>
    <row r="3528" spans="57:57" x14ac:dyDescent="0.25">
      <c r="BE3528" s="272"/>
    </row>
    <row r="3529" spans="57:57" x14ac:dyDescent="0.25">
      <c r="BE3529" s="272"/>
    </row>
    <row r="3530" spans="57:57" x14ac:dyDescent="0.25">
      <c r="BE3530" s="272"/>
    </row>
    <row r="3531" spans="57:57" x14ac:dyDescent="0.25">
      <c r="BE3531" s="272"/>
    </row>
    <row r="3532" spans="57:57" x14ac:dyDescent="0.25">
      <c r="BE3532" s="272"/>
    </row>
    <row r="3533" spans="57:57" x14ac:dyDescent="0.25">
      <c r="BE3533" s="272"/>
    </row>
    <row r="3534" spans="57:57" x14ac:dyDescent="0.25">
      <c r="BE3534" s="272"/>
    </row>
    <row r="3535" spans="57:57" ht="15.75" thickBot="1" x14ac:dyDescent="0.3">
      <c r="BE3535" s="273"/>
    </row>
  </sheetData>
  <dataValidations count="6">
    <dataValidation type="list" allowBlank="1" showInputMessage="1" showErrorMessage="1" sqref="AD2">
      <formula1>"AllDepos,DeposBeforeFirstFuturesStartDate,DeposBeforeFirstFuturesStartDatePlusOne,DeposBeforeFirstFuturesExpiryDate"</formula1>
    </dataValidation>
    <dataValidation type="list" allowBlank="1" showInputMessage="1" showErrorMessage="1" sqref="H3:H21 H35:H100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G35:G100">
      <formula1>"Annual,Semiannual,EveryFourthMonth,Quarterly,Bimonthly,Monthly,Biweekly,Weekly,Daily,Once,NoFrequency"</formula1>
    </dataValidation>
    <dataValidation type="list" allowBlank="1" showInputMessage="1" showErrorMessage="1" sqref="F35:F100">
      <formula1>"Following,Modified Following,Preceding,Modified Preceding,Month End Reference,Unadjusted Month End,Unadjusted"</formula1>
    </dataValidation>
    <dataValidation type="list" allowBlank="1" showInputMessage="1" showErrorMessage="1" sqref="F3:F21">
      <formula1>"Following,Modified Following,Preceding,Modified Preceding,Unadjusted,Half-Month Modified Following"</formula1>
    </dataValidation>
    <dataValidation type="list" allowBlank="1" showInputMessage="1" showErrorMessage="1" sqref="B24:B31">
      <formula1>"IMM,ASX"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BF3535"/>
  <sheetViews>
    <sheetView topLeftCell="N1" workbookViewId="0">
      <selection activeCell="AA1" sqref="AA1"/>
    </sheetView>
  </sheetViews>
  <sheetFormatPr defaultRowHeight="15" outlineLevelCol="1" x14ac:dyDescent="0.25"/>
  <cols>
    <col min="1" max="1" width="5" style="88" hidden="1" customWidth="1" outlineLevel="1"/>
    <col min="2" max="2" width="11" style="88" hidden="1" customWidth="1" outlineLevel="1"/>
    <col min="3" max="3" width="17.28515625" style="88" hidden="1" customWidth="1" outlineLevel="1"/>
    <col min="4" max="4" width="10" style="91" hidden="1" customWidth="1" outlineLevel="1"/>
    <col min="5" max="5" width="12" style="90" hidden="1" customWidth="1" outlineLevel="1"/>
    <col min="6" max="6" width="19.28515625" style="92" hidden="1" customWidth="1" outlineLevel="1"/>
    <col min="7" max="7" width="17.28515625" style="88" hidden="1" customWidth="1" outlineLevel="1"/>
    <col min="8" max="8" width="20.28515625" style="88" hidden="1" customWidth="1" outlineLevel="1"/>
    <col min="9" max="10" width="24.42578125" style="88" hidden="1" customWidth="1" outlineLevel="1"/>
    <col min="11" max="11" width="20.28515625" style="88" hidden="1" customWidth="1" outlineLevel="1"/>
    <col min="12" max="12" width="17.28515625" style="88" hidden="1" customWidth="1" outlineLevel="1"/>
    <col min="13" max="13" width="20.28515625" style="90" hidden="1" customWidth="1" outlineLevel="1"/>
    <col min="14" max="14" width="2.7109375" style="88" customWidth="1" collapsed="1"/>
    <col min="15" max="15" width="15.140625" style="88" hidden="1" customWidth="1" outlineLevel="1"/>
    <col min="16" max="16" width="10" style="88" hidden="1" customWidth="1" outlineLevel="1"/>
    <col min="17" max="17" width="15.140625" style="337" hidden="1" customWidth="1" outlineLevel="1"/>
    <col min="18" max="18" width="13.140625" style="88" hidden="1" customWidth="1" outlineLevel="1"/>
    <col min="19" max="19" width="9" style="337" hidden="1" customWidth="1" outlineLevel="1"/>
    <col min="20" max="20" width="5" style="337" hidden="1" customWidth="1" outlineLevel="1"/>
    <col min="21" max="21" width="13.140625" style="88" hidden="1" customWidth="1" outlineLevel="1"/>
    <col min="22" max="22" width="20.28515625" style="88" bestFit="1" customWidth="1" collapsed="1"/>
    <col min="23" max="23" width="16.140625" style="88" customWidth="1"/>
    <col min="24" max="24" width="9" style="88" bestFit="1" customWidth="1"/>
    <col min="25" max="26" width="17.28515625" style="88" bestFit="1" customWidth="1"/>
    <col min="27" max="27" width="10" style="88" bestFit="1" customWidth="1"/>
    <col min="28" max="28" width="2.7109375" style="88" customWidth="1"/>
    <col min="29" max="29" width="24.42578125" style="88" bestFit="1" customWidth="1"/>
    <col min="30" max="30" width="21.42578125" style="88" bestFit="1" customWidth="1"/>
    <col min="31" max="31" width="2.7109375" style="88" customWidth="1"/>
    <col min="32" max="32" width="3" style="263" bestFit="1" customWidth="1"/>
    <col min="33" max="33" width="5" style="263" bestFit="1" customWidth="1"/>
    <col min="34" max="34" width="15.140625" style="263" bestFit="1" customWidth="1"/>
    <col min="35" max="36" width="8" style="263" bestFit="1" customWidth="1"/>
    <col min="37" max="37" width="8" style="88" bestFit="1" customWidth="1"/>
    <col min="38" max="38" width="17.28515625" style="88" bestFit="1" customWidth="1"/>
    <col min="39" max="39" width="11.7109375" style="88" customWidth="1"/>
    <col min="40" max="40" width="2.7109375" style="88" customWidth="1"/>
    <col min="41" max="41" width="3" style="88" bestFit="1" customWidth="1"/>
    <col min="42" max="42" width="5" style="88" bestFit="1" customWidth="1"/>
    <col min="43" max="43" width="15.140625" style="88" bestFit="1" customWidth="1"/>
    <col min="44" max="44" width="9" style="88" bestFit="1" customWidth="1"/>
    <col min="45" max="45" width="8" style="88" bestFit="1" customWidth="1"/>
    <col min="46" max="46" width="9" style="88" bestFit="1" customWidth="1"/>
    <col min="47" max="47" width="17.28515625" style="88" hidden="1" customWidth="1" outlineLevel="1"/>
    <col min="48" max="48" width="17.28515625" style="88" customWidth="1" collapsed="1"/>
    <col min="49" max="49" width="10" style="88" bestFit="1" customWidth="1"/>
    <col min="50" max="50" width="9" style="88" bestFit="1" customWidth="1"/>
    <col min="51" max="51" width="2.7109375" style="88" customWidth="1"/>
    <col min="52" max="52" width="3" style="88" bestFit="1" customWidth="1"/>
    <col min="53" max="55" width="17.28515625" style="88" bestFit="1" customWidth="1"/>
    <col min="56" max="56" width="9" style="88" bestFit="1" customWidth="1"/>
    <col min="57" max="16384" width="9.140625" style="88"/>
  </cols>
  <sheetData>
    <row r="1" spans="1:58" s="80" customFormat="1" ht="21.75" customHeight="1" x14ac:dyDescent="0.2">
      <c r="B1" s="81"/>
      <c r="C1" s="81"/>
      <c r="D1" s="82"/>
      <c r="E1" s="83"/>
      <c r="F1" s="84"/>
      <c r="G1" s="85"/>
      <c r="H1" s="80" t="s">
        <v>1</v>
      </c>
      <c r="I1" s="80" t="s">
        <v>46</v>
      </c>
      <c r="M1" s="83"/>
      <c r="Q1" s="320"/>
      <c r="S1" s="320"/>
      <c r="T1" s="320"/>
      <c r="V1" s="221" t="str">
        <f>Currency&amp;" "&amp;Tenor</f>
        <v>EUR 1Y</v>
      </c>
      <c r="W1" s="222"/>
      <c r="X1" s="222"/>
      <c r="Y1" s="203"/>
      <c r="Z1" s="202"/>
      <c r="AA1" s="241" t="s">
        <v>217</v>
      </c>
      <c r="AC1" s="242" t="s">
        <v>210</v>
      </c>
      <c r="AD1" s="240">
        <v>6</v>
      </c>
      <c r="AO1" s="249"/>
      <c r="AP1" s="249"/>
      <c r="AQ1" s="249" t="s">
        <v>73</v>
      </c>
      <c r="AR1" s="249" t="s">
        <v>222</v>
      </c>
      <c r="AS1" s="249" t="s">
        <v>223</v>
      </c>
      <c r="AT1" s="249" t="s">
        <v>224</v>
      </c>
      <c r="AU1" s="249" t="s">
        <v>225</v>
      </c>
      <c r="AV1" s="249" t="s">
        <v>227</v>
      </c>
      <c r="AW1" s="249" t="s">
        <v>226</v>
      </c>
      <c r="AX1" s="271" t="s">
        <v>230</v>
      </c>
      <c r="AZ1" s="106"/>
      <c r="BA1" s="106" t="s">
        <v>251</v>
      </c>
      <c r="BB1" s="106" t="s">
        <v>227</v>
      </c>
      <c r="BC1" s="106" t="s">
        <v>252</v>
      </c>
      <c r="BD1" s="106" t="str">
        <f>"F "&amp;Tenor</f>
        <v>F 1Y</v>
      </c>
      <c r="BE1" s="106" t="str">
        <f>"F "&amp;Tenor&amp;" QL"</f>
        <v>F 1Y QL</v>
      </c>
      <c r="BF1" s="80" t="str">
        <f>_xll.qlEuribor(,"1Y",Currency&amp;"1Y",,Trigger)</f>
        <v>obj_0021a#0080</v>
      </c>
    </row>
    <row r="2" spans="1:58" s="80" customFormat="1" ht="22.5" customHeight="1" x14ac:dyDescent="0.2">
      <c r="A2" s="61" t="s">
        <v>12</v>
      </c>
      <c r="B2" s="61" t="s">
        <v>232</v>
      </c>
      <c r="C2" s="61" t="s">
        <v>233</v>
      </c>
      <c r="D2" s="61" t="s">
        <v>50</v>
      </c>
      <c r="E2" s="61" t="s">
        <v>234</v>
      </c>
      <c r="F2" s="61" t="s">
        <v>7</v>
      </c>
      <c r="G2" s="61" t="s">
        <v>235</v>
      </c>
      <c r="H2" s="61" t="s">
        <v>236</v>
      </c>
      <c r="I2" s="61" t="s">
        <v>246</v>
      </c>
      <c r="J2" s="358"/>
      <c r="K2" s="358" t="s">
        <v>247</v>
      </c>
      <c r="L2" s="61" t="s">
        <v>38</v>
      </c>
      <c r="M2" s="61" t="s">
        <v>42</v>
      </c>
      <c r="O2" s="157" t="s">
        <v>12</v>
      </c>
      <c r="P2" s="157"/>
      <c r="Q2" s="157" t="s">
        <v>38</v>
      </c>
      <c r="R2" s="157" t="s">
        <v>208</v>
      </c>
      <c r="S2" s="157" t="s">
        <v>216</v>
      </c>
      <c r="T2" s="157" t="s">
        <v>209</v>
      </c>
      <c r="U2" s="157" t="s">
        <v>38</v>
      </c>
      <c r="V2" s="157" t="s">
        <v>73</v>
      </c>
      <c r="W2" s="156" t="s">
        <v>34</v>
      </c>
      <c r="X2" s="156"/>
      <c r="Y2" s="157" t="s">
        <v>32</v>
      </c>
      <c r="Z2" s="157" t="s">
        <v>33</v>
      </c>
      <c r="AA2" s="245">
        <f t="array" ref="AA2:AA95">_xll.qlPiecewiseYieldCurveData(YieldCurve_1Y,Trigger)</f>
        <v>-1.1152784677836568E-3</v>
      </c>
      <c r="AC2" s="242" t="s">
        <v>211</v>
      </c>
      <c r="AD2" s="239" t="s">
        <v>220</v>
      </c>
      <c r="AO2" s="251">
        <v>1</v>
      </c>
      <c r="AP2" s="251" t="str">
        <f>"X"&amp;AO2+12&amp;"F"</f>
        <v>X13F</v>
      </c>
      <c r="AQ2" s="251" t="str">
        <f t="shared" ref="AQ2:AQ13" si="0">Currency&amp;AO2&amp;AP2&amp;"=ICAP"</f>
        <v>EUR1X13F=ICAP</v>
      </c>
      <c r="AR2" s="252">
        <f>_xll.RtGet("IDN",AQ2,$AR$1)/100</f>
        <v>1.49E-3</v>
      </c>
      <c r="AS2" s="252">
        <f>_xll.RtGet("IDN",AQ2,$AS$1)/100</f>
        <v>1.99E-3</v>
      </c>
      <c r="AT2" s="252">
        <f>AVERAGE(AR2:AS2)</f>
        <v>1.74E-3</v>
      </c>
      <c r="AU2" s="253">
        <f>_xll.qlInterestRateIndexFixingDate($AD$5,AV2)</f>
        <v>42236</v>
      </c>
      <c r="AV2" s="253">
        <f>_xll.qlCalendarAdvance(Calendar,Settlementdate,AO2&amp;"M","mf",TRUE,Trigger)</f>
        <v>42240</v>
      </c>
      <c r="AW2" s="252">
        <f>_xll.qlIndexFixing($AD$5,AU2,,_xll.ohTrigger(Trigger,Trigger12M))</f>
        <v>1.7355558682714983E-3</v>
      </c>
      <c r="AX2" s="268">
        <f>(AT2-AW2)*10000</f>
        <v>4.4441317285017365E-2</v>
      </c>
      <c r="AZ2" s="98" t="s">
        <v>201</v>
      </c>
      <c r="BA2" s="99">
        <f>Evaluationdate</f>
        <v>42207</v>
      </c>
      <c r="BB2" s="99">
        <f>Settlementdate</f>
        <v>42209</v>
      </c>
      <c r="BC2" s="99">
        <f>_xll.qlInterestRateIndexMaturity(Currency&amp;"ibor"&amp;Tenor,BB2,Trigger)</f>
        <v>42576</v>
      </c>
      <c r="BD2" s="245">
        <f>_xll.qlIndexFixing($AD$5,BA2,TRUE,_xll.ohTrigger(Trigger,Trigger12M))</f>
        <v>1.7121220365389415E-3</v>
      </c>
      <c r="BE2" s="245" t="e">
        <f>IFERROR(_xll.qlIndexFixing($BF$1,BA2,TRUE,_xll.ohTrigger(Trigger,Trigger12M)),#N/A)</f>
        <v>#N/A</v>
      </c>
    </row>
    <row r="3" spans="1:58" s="80" customFormat="1" ht="11.25" customHeight="1" x14ac:dyDescent="0.2">
      <c r="A3" s="274" t="s">
        <v>237</v>
      </c>
      <c r="B3" s="327" t="str">
        <f t="array" ref="B3:B20">_xll.ohFilter(Quote!AI4:AI102,Quote!AH4:AH102="DP")</f>
        <v>ON</v>
      </c>
      <c r="C3" s="277" t="str">
        <f t="array" ref="C3:C21">SUBSTITUTE(_xll.ohFilter(PastedValue!AS2:AS62,PastedValue!AO2:AO62="DP"),"/N","N")</f>
        <v>ON</v>
      </c>
      <c r="D3" s="276" t="str">
        <f>IF(DataSelect="Reference",IF(LEFT($C3,1)="#",(_xll.qlCalendarBusinessDaysBetween(Calendar,Settlementdate,DATE(RIGHT(LEFT(C3,5),4),LEFT(RIGHT(C3,4),2),RIGHT(C3,2)),,TRUE,Trigger)-1)&amp;"D",C3),$B3)</f>
        <v>ON</v>
      </c>
      <c r="E3" s="275">
        <f t="shared" ref="E3:E21" si="1">IF($D3="ON",0,IF($D3="TN",1,2))</f>
        <v>0</v>
      </c>
      <c r="F3" s="276" t="s">
        <v>240</v>
      </c>
      <c r="G3" s="277" t="b">
        <v>0</v>
      </c>
      <c r="H3" s="278" t="s">
        <v>45</v>
      </c>
      <c r="I3" s="67">
        <f t="array" ref="I3:I20">_xll.ohFilter(PastedValue!AV2:AV62,PastedValue!AO2:AO62="Dp")/100</f>
        <v>-1.0999989999999999E-3</v>
      </c>
      <c r="J3" s="67" t="str">
        <f>IFERROR(_xll.qlSimpleQuote(A3&amp;IF(LEFT(C3,1)="#","STUB",C3),I3,,Permanent,Trigger,TRUE),"--")</f>
        <v>DPON#0004</v>
      </c>
      <c r="K3" s="67" t="str">
        <f>Currency&amp;"X"&amp;B3&amp;"D=12M"</f>
        <v>EURXOND=12M</v>
      </c>
      <c r="L3" s="279" t="str">
        <f>IFERROR(_xll.qlDepositRateHelper2(,IF(DataSelect="Reference",$J3,$K3),IF(RIGHT($D3,1)="N","1D",$D3),$E3,Calendar,$F3,$G3,$H3,,_xll.ohTrigger(Trigger,DataSelect)),"--")</f>
        <v>obj_0024c#0017</v>
      </c>
      <c r="M3" s="275" t="b">
        <f>IF(L3="--",FALSE,TRUE)</f>
        <v>1</v>
      </c>
      <c r="N3" s="81"/>
      <c r="O3" s="342" t="str">
        <f t="shared" ref="O3:O19" si="2">A3</f>
        <v>DP</v>
      </c>
      <c r="P3" s="342" t="str">
        <f>D3</f>
        <v>ON</v>
      </c>
      <c r="Q3" s="327" t="str">
        <f>L3</f>
        <v>obj_0024c#0017</v>
      </c>
      <c r="R3" s="98" t="b">
        <f>M3</f>
        <v>1</v>
      </c>
      <c r="S3" s="327">
        <v>1</v>
      </c>
      <c r="T3" s="327">
        <v>1</v>
      </c>
      <c r="U3" s="98" t="str">
        <f t="array" ref="U3:U95">_xll.qlRateHelperSelection(_xll.ohFilter(Q3:Q95,R3:R95),_xll.ohFilter(T3:T95,R3:R95),$AD$1,$AD$3,$AD$4,$AD$2,_xll.ohFilter(S3:S95,R3:R95),Trigger)</f>
        <v>obj_0024c</v>
      </c>
      <c r="V3" s="98" t="str">
        <f>_xll.qlRateHelperQuoteName(U3)</f>
        <v>EURXOND=12M</v>
      </c>
      <c r="W3" s="339">
        <f>_xll.qlRateHelperRate(U3,_xll.ohTrigger(Trigger,Trigger12M))</f>
        <v>-1.0999989999999999E-3</v>
      </c>
      <c r="X3" s="339" t="str">
        <f>IFERROR(_xll.qlFuturesRateHelperConvexityAdjustment(U3,Trigger),"--")</f>
        <v>--</v>
      </c>
      <c r="Y3" s="99">
        <f>_xll.qlRateHelperEarliestDate(U3,Trigger)</f>
        <v>42207</v>
      </c>
      <c r="Z3" s="99">
        <f>_xll.qlRateHelperLatestDate(U3,Trigger)</f>
        <v>42208</v>
      </c>
      <c r="AA3" s="246">
        <v>-1.1152784677836568E-3</v>
      </c>
      <c r="AC3" s="242" t="s">
        <v>218</v>
      </c>
      <c r="AD3" s="247">
        <v>0</v>
      </c>
      <c r="AE3" s="250"/>
      <c r="AO3" s="228">
        <v>2</v>
      </c>
      <c r="AP3" s="228" t="str">
        <f t="shared" ref="AP3:AP13" si="3">"X"&amp;AO3+12&amp;"F"</f>
        <v>X14F</v>
      </c>
      <c r="AQ3" s="228" t="str">
        <f t="shared" si="0"/>
        <v>EUR2X14F=ICAP</v>
      </c>
      <c r="AR3" s="254">
        <f>_xll.RtGet("IDN",AQ3,$AR$1)/100</f>
        <v>1.5299999999999999E-3</v>
      </c>
      <c r="AS3" s="254">
        <f>_xll.RtGet("IDN",AQ3,$AS$1)/100</f>
        <v>2.0299999999999997E-3</v>
      </c>
      <c r="AT3" s="254">
        <f t="shared" ref="AT3:AT13" si="4">AVERAGE(AR3:AS3)</f>
        <v>1.7799999999999999E-3</v>
      </c>
      <c r="AU3" s="255">
        <f>_xll.qlInterestRateIndexFixingDate($AD$5,AV3)</f>
        <v>42269</v>
      </c>
      <c r="AV3" s="255">
        <f>_xll.qlCalendarAdvance(Calendar,Settlementdate,AO3&amp;"M","mf",TRUE,Trigger)</f>
        <v>42271</v>
      </c>
      <c r="AW3" s="254">
        <f>_xll.qlIndexFixing($AD$5,AU3,,_xll.ohTrigger(Trigger,Trigger12M))</f>
        <v>1.774184515469778E-3</v>
      </c>
      <c r="AX3" s="269">
        <f t="shared" ref="AX3:AX13" si="5">(AT3-AW3)*10000</f>
        <v>5.8154845302218774E-2</v>
      </c>
      <c r="AZ3" s="100" t="s">
        <v>201</v>
      </c>
      <c r="BA3" s="101">
        <f>_xll.qlInterestRateIndexFixingDate(Currency&amp;"ibor"&amp;Tenor,BB3,Trigger)</f>
        <v>42208</v>
      </c>
      <c r="BB3" s="101">
        <f>_xll.qlCalendarAdvance(Calendar,BB2,AZ3,"f",,Trigger)</f>
        <v>42212</v>
      </c>
      <c r="BC3" s="101">
        <f>_xll.qlInterestRateIndexMaturity(Currency&amp;"ibor"&amp;Tenor,BB3,Trigger)</f>
        <v>42578</v>
      </c>
      <c r="BD3" s="246">
        <f>_xll.qlIndexFixing($AD$5,BA3,TRUE,_xll.ohTrigger(Trigger,Trigger12M))</f>
        <v>1.7142069143592537E-3</v>
      </c>
      <c r="BE3" s="246" t="e">
        <f>IFERROR(_xll.qlIndexFixing($BF$1,BA3,TRUE,_xll.ohTrigger(Trigger,Trigger12M)),#N/A)</f>
        <v>#N/A</v>
      </c>
    </row>
    <row r="4" spans="1:58" s="80" customFormat="1" ht="11.25" customHeight="1" x14ac:dyDescent="0.2">
      <c r="A4" s="280" t="s">
        <v>237</v>
      </c>
      <c r="B4" s="341" t="str">
        <v>TN</v>
      </c>
      <c r="C4" s="283" t="str">
        <v>TN</v>
      </c>
      <c r="D4" s="282" t="str">
        <f>IF(DataSelect="Reference",IF(LEFT($C4,1)="#",(_xll.qlCalendarBusinessDaysBetween(Calendar,Settlementdate,DATE(RIGHT(LEFT(C4,5),4),LEFT(RIGHT(C4,4),2),RIGHT(C4,2)),,TRUE,Trigger)-1)&amp;"D",C4),$B4)</f>
        <v>TN</v>
      </c>
      <c r="E4" s="281">
        <f t="shared" si="1"/>
        <v>1</v>
      </c>
      <c r="F4" s="282" t="s">
        <v>240</v>
      </c>
      <c r="G4" s="283" t="b">
        <v>0</v>
      </c>
      <c r="H4" s="284" t="s">
        <v>45</v>
      </c>
      <c r="I4" s="75">
        <v>-1.1000000000000001E-3</v>
      </c>
      <c r="J4" s="75" t="str">
        <f>IFERROR(_xll.qlSimpleQuote(A4&amp;IF(LEFT(C4,1)="#","STUB",C4),I4,,Permanent,Trigger,TRUE),"--")</f>
        <v>DPTN#0004</v>
      </c>
      <c r="K4" s="75" t="str">
        <f>Currency&amp;"X"&amp;B4&amp;"D=12M"</f>
        <v>EURXTND=12M</v>
      </c>
      <c r="L4" s="285" t="str">
        <f>IFERROR(_xll.qlDepositRateHelper2(,IF(DataSelect="Reference",$J4,$K4),IF(RIGHT($D4,1)="N","1D",$D4),$E4,Calendar,$F4,$G4,$H4,,_xll.ohTrigger(Trigger,DataSelect)),"--")</f>
        <v>obj_00236#0017</v>
      </c>
      <c r="M4" s="281" t="b">
        <f t="shared" ref="M4:M21" si="6">IF(L4="--",FALSE,TRUE)</f>
        <v>1</v>
      </c>
      <c r="N4" s="87"/>
      <c r="O4" s="340" t="str">
        <f t="shared" si="2"/>
        <v>DP</v>
      </c>
      <c r="P4" s="340" t="str">
        <f t="shared" ref="P4:P19" si="7">D4</f>
        <v>TN</v>
      </c>
      <c r="Q4" s="341" t="str">
        <f t="shared" ref="Q4:R19" si="8">L4</f>
        <v>obj_00236#0017</v>
      </c>
      <c r="R4" s="100" t="b">
        <f t="shared" si="8"/>
        <v>1</v>
      </c>
      <c r="S4" s="341">
        <v>1</v>
      </c>
      <c r="T4" s="341">
        <v>1</v>
      </c>
      <c r="U4" s="100" t="str">
        <v>obj_00236</v>
      </c>
      <c r="V4" s="100" t="str">
        <f>_xll.qlRateHelperQuoteName(U4)</f>
        <v>EURXTND=12M</v>
      </c>
      <c r="W4" s="338">
        <f>_xll.qlRateHelperRate(U4,_xll.ohTrigger(Trigger,Trigger12M))</f>
        <v>-1.1000000000000001E-3</v>
      </c>
      <c r="X4" s="338" t="str">
        <f>IFERROR(_xll.qlFuturesRateHelperConvexityAdjustment(U4,Trigger),"--")</f>
        <v>--</v>
      </c>
      <c r="Y4" s="101">
        <f>_xll.qlRateHelperEarliestDate(U4,Trigger)</f>
        <v>42208</v>
      </c>
      <c r="Z4" s="101">
        <f>_xll.qlRateHelperLatestDate(U4,Trigger)</f>
        <v>42209</v>
      </c>
      <c r="AA4" s="246">
        <v>-1.1152789747393133E-3</v>
      </c>
      <c r="AC4" s="242" t="s">
        <v>219</v>
      </c>
      <c r="AD4" s="247">
        <v>4</v>
      </c>
      <c r="AE4" s="250"/>
      <c r="AO4" s="228">
        <v>3</v>
      </c>
      <c r="AP4" s="228" t="str">
        <f t="shared" si="3"/>
        <v>X15F</v>
      </c>
      <c r="AQ4" s="228" t="str">
        <f t="shared" si="0"/>
        <v>EUR3X15F=ICAP</v>
      </c>
      <c r="AR4" s="254">
        <f>_xll.RtGet("IDN",AQ4,$AR$1)/100</f>
        <v>1.57E-3</v>
      </c>
      <c r="AS4" s="254">
        <f>_xll.RtGet("IDN",AQ4,$AS$1)/100</f>
        <v>2.0699999999999998E-3</v>
      </c>
      <c r="AT4" s="254">
        <f t="shared" si="4"/>
        <v>1.82E-3</v>
      </c>
      <c r="AU4" s="255">
        <f>_xll.qlInterestRateIndexFixingDate($AD$5,AV4)</f>
        <v>42299</v>
      </c>
      <c r="AV4" s="255">
        <f>_xll.qlCalendarAdvance(Calendar,Settlementdate,AO4&amp;"M","mf",TRUE,Trigger)</f>
        <v>42303</v>
      </c>
      <c r="AW4" s="254">
        <f>_xll.qlIndexFixing($AD$5,AU4,,_xll.ohTrigger(Trigger,Trigger12M))</f>
        <v>1.8145504205750753E-3</v>
      </c>
      <c r="AX4" s="269">
        <f t="shared" si="5"/>
        <v>5.4495794249247428E-2</v>
      </c>
      <c r="AZ4" s="100" t="s">
        <v>201</v>
      </c>
      <c r="BA4" s="101">
        <f>_xll.qlInterestRateIndexFixingDate(Currency&amp;"ibor"&amp;Tenor,BB4,Trigger)</f>
        <v>42209</v>
      </c>
      <c r="BB4" s="101">
        <f>_xll.qlCalendarAdvance(Calendar,BB3,AZ4,"f",,Trigger)</f>
        <v>42213</v>
      </c>
      <c r="BC4" s="101">
        <f>_xll.qlInterestRateIndexMaturity(Currency&amp;"ibor"&amp;Tenor,BB4,Trigger)</f>
        <v>42579</v>
      </c>
      <c r="BD4" s="246">
        <f>_xll.qlIndexFixing($AD$5,BA4,TRUE,_xll.ohTrigger(Trigger,Trigger12M))</f>
        <v>1.7151915597815003E-3</v>
      </c>
      <c r="BE4" s="246" t="e">
        <f>IFERROR(_xll.qlIndexFixing($BF$1,BA4,TRUE,_xll.ohTrigger(Trigger,Trigger12M)),#N/A)</f>
        <v>#N/A</v>
      </c>
    </row>
    <row r="5" spans="1:58" s="80" customFormat="1" ht="11.25" customHeight="1" x14ac:dyDescent="0.2">
      <c r="A5" s="280" t="s">
        <v>237</v>
      </c>
      <c r="B5" s="341" t="str">
        <v>SN</v>
      </c>
      <c r="C5" s="283" t="str">
        <v>SN</v>
      </c>
      <c r="D5" s="282" t="str">
        <f>IF(DataSelect="Reference",IF(LEFT($C5,1)="#",(_xll.qlCalendarBusinessDaysBetween(Calendar,Settlementdate,DATE(RIGHT(LEFT(C5,5),4),LEFT(RIGHT(C5,4),2),RIGHT(C5,2)),,TRUE,Trigger)-1)&amp;"D",C5),$B5)</f>
        <v>SN</v>
      </c>
      <c r="E5" s="281">
        <f t="shared" si="1"/>
        <v>2</v>
      </c>
      <c r="F5" s="282" t="s">
        <v>240</v>
      </c>
      <c r="G5" s="283" t="b">
        <v>0</v>
      </c>
      <c r="H5" s="284" t="s">
        <v>45</v>
      </c>
      <c r="I5" s="75">
        <v>1.776E-3</v>
      </c>
      <c r="J5" s="75" t="str">
        <f>IFERROR(_xll.qlSimpleQuote(A5&amp;IF(LEFT(C5,1)="#","STUB",C5),I5,,Permanent,Trigger,TRUE),"--")</f>
        <v>DPSN#0004</v>
      </c>
      <c r="K5" s="75" t="str">
        <f t="shared" ref="K5:K20" si="9">IF(LEFT(B5,1)="#","STUB"&amp;Tenor,Currency&amp;"_CURVE_DEP12M_"&amp;B5)</f>
        <v>EUR_CURVE_DEP12M_SN</v>
      </c>
      <c r="L5" s="285" t="str">
        <f>IFERROR(_xll.qlDepositRateHelper2(,IF(DataSelect="Reference",$J5,$K5),IF(RIGHT($D5,1)="N","1D",$D5),$E5,Calendar,$F5,$G5,$H5,,_xll.ohTrigger(Trigger,DataSelect)),"--")</f>
        <v>obj_00240#0017</v>
      </c>
      <c r="M5" s="281" t="b">
        <f t="shared" si="6"/>
        <v>1</v>
      </c>
      <c r="N5" s="87"/>
      <c r="O5" s="340" t="str">
        <f t="shared" si="2"/>
        <v>DP</v>
      </c>
      <c r="P5" s="340" t="str">
        <f t="shared" si="7"/>
        <v>SN</v>
      </c>
      <c r="Q5" s="341" t="str">
        <f t="shared" si="8"/>
        <v>obj_00240#0017</v>
      </c>
      <c r="R5" s="100" t="b">
        <f t="shared" si="8"/>
        <v>1</v>
      </c>
      <c r="S5" s="341">
        <v>1</v>
      </c>
      <c r="T5" s="341">
        <v>1</v>
      </c>
      <c r="U5" s="100" t="str">
        <v>obj_00240</v>
      </c>
      <c r="V5" s="100" t="str">
        <f>_xll.qlRateHelperQuoteName(U5)</f>
        <v>EUR_CURVE_DEP12M_SN</v>
      </c>
      <c r="W5" s="338">
        <f>_xll.qlRateHelperRate(U5,_xll.ohTrigger(Trigger,Trigger12M))</f>
        <v>1.7780000000000001E-3</v>
      </c>
      <c r="X5" s="338" t="str">
        <f>IFERROR(_xll.qlFuturesRateHelperConvexityAdjustment(U5,Trigger),"--")</f>
        <v>--</v>
      </c>
      <c r="Y5" s="101">
        <f>_xll.qlRateHelperEarliestDate(U5,Trigger)</f>
        <v>42209</v>
      </c>
      <c r="Z5" s="101">
        <f>_xll.qlRateHelperLatestDate(U5,Trigger)</f>
        <v>42212</v>
      </c>
      <c r="AA5" s="246">
        <v>6.3549706387781922E-4</v>
      </c>
      <c r="AC5" s="242" t="s">
        <v>4</v>
      </c>
      <c r="AD5" s="247" t="str">
        <f>_xll.qlEuribor(,Tenor,YieldCurve_1Y,Permanent,YieldCurve_1Y,ObjectOverwrite)</f>
        <v>obj_0034a#0011</v>
      </c>
      <c r="AE5" s="250"/>
      <c r="AO5" s="228">
        <v>4</v>
      </c>
      <c r="AP5" s="228" t="str">
        <f t="shared" si="3"/>
        <v>X16F</v>
      </c>
      <c r="AQ5" s="228" t="str">
        <f t="shared" si="0"/>
        <v>EUR4X16F=ICAP</v>
      </c>
      <c r="AR5" s="254">
        <f>_xll.RtGet("IDN",AQ5,$AR$1)/100</f>
        <v>1.6200000000000001E-3</v>
      </c>
      <c r="AS5" s="254">
        <f>_xll.RtGet("IDN",AQ5,$AS$1)/100</f>
        <v>2.1200000000000004E-3</v>
      </c>
      <c r="AT5" s="254">
        <f t="shared" si="4"/>
        <v>1.8700000000000001E-3</v>
      </c>
      <c r="AU5" s="255">
        <f>_xll.qlInterestRateIndexFixingDate($AD$5,AV5)</f>
        <v>42328</v>
      </c>
      <c r="AV5" s="255">
        <f>_xll.qlCalendarAdvance(Calendar,Settlementdate,AO5&amp;"M","mf",TRUE,Trigger)</f>
        <v>42332</v>
      </c>
      <c r="AW5" s="254">
        <f>_xll.qlIndexFixing($AD$5,AU5,,_xll.ohTrigger(Trigger,Trigger12M))</f>
        <v>1.8634047341213897E-3</v>
      </c>
      <c r="AX5" s="269">
        <f t="shared" si="5"/>
        <v>6.5952658786104429E-2</v>
      </c>
      <c r="AZ5" s="100" t="s">
        <v>201</v>
      </c>
      <c r="BA5" s="101">
        <f>_xll.qlInterestRateIndexFixingDate(Currency&amp;"ibor"&amp;Tenor,BB5,Trigger)</f>
        <v>42212</v>
      </c>
      <c r="BB5" s="101">
        <f>_xll.qlCalendarAdvance(Calendar,BB4,AZ5,"f",,Trigger)</f>
        <v>42214</v>
      </c>
      <c r="BC5" s="101">
        <f>_xll.qlInterestRateIndexMaturity(Currency&amp;"ibor"&amp;Tenor,BB5,Trigger)</f>
        <v>42580</v>
      </c>
      <c r="BD5" s="246">
        <f>_xll.qlIndexFixing($AD$5,BA5,TRUE,_xll.ohTrigger(Trigger,Trigger12M))</f>
        <v>1.7150789337527783E-3</v>
      </c>
      <c r="BE5" s="246" t="e">
        <f>IFERROR(_xll.qlIndexFixing($BF$1,BA5,TRUE,_xll.ohTrigger(Trigger,Trigger12M)),#N/A)</f>
        <v>#N/A</v>
      </c>
    </row>
    <row r="6" spans="1:58" s="80" customFormat="1" ht="11.25" customHeight="1" x14ac:dyDescent="0.2">
      <c r="A6" s="280" t="s">
        <v>237</v>
      </c>
      <c r="B6" s="341" t="str">
        <v>1W</v>
      </c>
      <c r="C6" s="283" t="str">
        <v>1W</v>
      </c>
      <c r="D6" s="282" t="str">
        <f>IF(DataSelect="Reference",IF(LEFT($C6,1)="#",(_xll.qlCalendarBusinessDaysBetween(Calendar,Settlementdate,DATE(RIGHT(LEFT(C6,5),4),LEFT(RIGHT(C6,4),2),RIGHT(C6,2)),,TRUE,Trigger)-1)&amp;"D",C6),$B6)</f>
        <v>1W</v>
      </c>
      <c r="E6" s="281">
        <f t="shared" si="1"/>
        <v>2</v>
      </c>
      <c r="F6" s="282" t="s">
        <v>240</v>
      </c>
      <c r="G6" s="283" t="b">
        <v>0</v>
      </c>
      <c r="H6" s="284" t="s">
        <v>45</v>
      </c>
      <c r="I6" s="75">
        <v>1.6559999999999999E-3</v>
      </c>
      <c r="J6" s="75" t="str">
        <f>IFERROR(_xll.qlSimpleQuote(A6&amp;IF(LEFT(C6,1)="#","STUB",C6),I6,,Permanent,Trigger,TRUE),"--")</f>
        <v>DP1W#0004</v>
      </c>
      <c r="K6" s="75" t="str">
        <f t="shared" si="9"/>
        <v>EUR_CURVE_DEP12M_1W</v>
      </c>
      <c r="L6" s="285" t="str">
        <f>IFERROR(_xll.qlDepositRateHelper2(,IF(DataSelect="Reference",$J6,$K6),IF(RIGHT($D6,1)="N","1D",$D6),$E6,Calendar,$F6,$G6,$H6,,_xll.ohTrigger(Trigger,DataSelect)),"--")</f>
        <v>obj_00244#0017</v>
      </c>
      <c r="M6" s="281" t="b">
        <f t="shared" si="6"/>
        <v>1</v>
      </c>
      <c r="N6" s="87"/>
      <c r="O6" s="340" t="str">
        <f t="shared" si="2"/>
        <v>DP</v>
      </c>
      <c r="P6" s="340" t="str">
        <f t="shared" si="7"/>
        <v>1W</v>
      </c>
      <c r="Q6" s="341" t="str">
        <f t="shared" si="8"/>
        <v>obj_00244#0017</v>
      </c>
      <c r="R6" s="100" t="b">
        <f t="shared" si="8"/>
        <v>1</v>
      </c>
      <c r="S6" s="341">
        <v>1</v>
      </c>
      <c r="T6" s="341">
        <v>1</v>
      </c>
      <c r="U6" s="100" t="str">
        <v>obj_00244</v>
      </c>
      <c r="V6" s="100" t="str">
        <f>_xll.qlRateHelperQuoteName(U6)</f>
        <v>EUR_CURVE_DEP12M_1W</v>
      </c>
      <c r="W6" s="338">
        <f>_xll.qlRateHelperRate(U6,_xll.ohTrigger(Trigger,Trigger12M))</f>
        <v>2.1579999999999998E-3</v>
      </c>
      <c r="X6" s="338" t="str">
        <f>IFERROR(_xll.qlFuturesRateHelperConvexityAdjustment(U6,Trigger),"--")</f>
        <v>--</v>
      </c>
      <c r="Y6" s="101">
        <f>_xll.qlRateHelperEarliestDate(U6,Trigger)</f>
        <v>42209</v>
      </c>
      <c r="Z6" s="101">
        <f>_xll.qlRateHelperLatestDate(U6,Trigger)</f>
        <v>42216</v>
      </c>
      <c r="AA6" s="246">
        <v>1.4538806978829746E-3</v>
      </c>
      <c r="AE6" s="250"/>
      <c r="AO6" s="228">
        <v>5</v>
      </c>
      <c r="AP6" s="228" t="str">
        <f t="shared" si="3"/>
        <v>X17F</v>
      </c>
      <c r="AQ6" s="228" t="str">
        <f t="shared" si="0"/>
        <v>EUR5X17F=ICAP</v>
      </c>
      <c r="AR6" s="254">
        <f>_xll.RtGet("IDN",AQ6,$AR$1)/100</f>
        <v>1.6799999999999999E-3</v>
      </c>
      <c r="AS6" s="254">
        <f>_xll.RtGet("IDN",AQ6,$AS$1)/100</f>
        <v>2.1800000000000001E-3</v>
      </c>
      <c r="AT6" s="254">
        <f t="shared" si="4"/>
        <v>1.9299999999999999E-3</v>
      </c>
      <c r="AU6" s="255">
        <f>_xll.qlInterestRateIndexFixingDate($AD$5,AV6)</f>
        <v>42360</v>
      </c>
      <c r="AV6" s="255">
        <f>_xll.qlCalendarAdvance(Calendar,Settlementdate,AO6&amp;"M","mf",TRUE,Trigger)</f>
        <v>42362</v>
      </c>
      <c r="AW6" s="254">
        <f>_xll.qlIndexFixing($AD$5,AU6,,_xll.ohTrigger(Trigger,Trigger12M))</f>
        <v>1.9248464229515972E-3</v>
      </c>
      <c r="AX6" s="269">
        <f t="shared" si="5"/>
        <v>5.1535770484026966E-2</v>
      </c>
      <c r="AZ6" s="100" t="s">
        <v>201</v>
      </c>
      <c r="BA6" s="101">
        <f>_xll.qlInterestRateIndexFixingDate(Currency&amp;"ibor"&amp;Tenor,BB6,Trigger)</f>
        <v>42213</v>
      </c>
      <c r="BB6" s="101">
        <f>_xll.qlCalendarAdvance(Calendar,BB5,AZ6,"f",,Trigger)</f>
        <v>42215</v>
      </c>
      <c r="BC6" s="101">
        <f>_xll.qlInterestRateIndexMaturity(Currency&amp;"ibor"&amp;Tenor,BB6,Trigger)</f>
        <v>42580</v>
      </c>
      <c r="BD6" s="246">
        <f>_xll.qlIndexFixing($AD$5,BA6,TRUE,_xll.ohTrigger(Trigger,Trigger12M))</f>
        <v>1.7125193537083159E-3</v>
      </c>
      <c r="BE6" s="246" t="e">
        <f>IFERROR(_xll.qlIndexFixing($BF$1,BA6,TRUE,_xll.ohTrigger(Trigger,Trigger12M)),#N/A)</f>
        <v>#N/A</v>
      </c>
    </row>
    <row r="7" spans="1:58" s="80" customFormat="1" ht="11.25" customHeight="1" x14ac:dyDescent="0.2">
      <c r="A7" s="280" t="s">
        <v>237</v>
      </c>
      <c r="B7" s="341" t="str">
        <v>2W</v>
      </c>
      <c r="C7" s="283" t="str">
        <v>2W</v>
      </c>
      <c r="D7" s="282" t="str">
        <f>IF(DataSelect="Reference",IF(LEFT($C7,1)="#",(_xll.qlCalendarBusinessDaysBetween(Calendar,Settlementdate,DATE(RIGHT(LEFT(C7,5),4),LEFT(RIGHT(C7,4),2),RIGHT(C7,2)),,TRUE,Trigger)-1)&amp;"D",C7),$B7)</f>
        <v>2W</v>
      </c>
      <c r="E7" s="281">
        <f t="shared" si="1"/>
        <v>2</v>
      </c>
      <c r="F7" s="282" t="s">
        <v>240</v>
      </c>
      <c r="G7" s="283" t="b">
        <v>0</v>
      </c>
      <c r="H7" s="284" t="s">
        <v>45</v>
      </c>
      <c r="I7" s="75">
        <v>1.7360000000000001E-3</v>
      </c>
      <c r="J7" s="75" t="str">
        <f>IFERROR(_xll.qlSimpleQuote(A7&amp;IF(LEFT(C7,1)="#","STUB",C7),I7,,Permanent,Trigger,TRUE),"--")</f>
        <v>DP2W#0004</v>
      </c>
      <c r="K7" s="75" t="str">
        <f t="shared" si="9"/>
        <v>EUR_CURVE_DEP12M_2W</v>
      </c>
      <c r="L7" s="285" t="str">
        <f>IFERROR(_xll.qlDepositRateHelper2(,IF(DataSelect="Reference",$J7,$K7),IF(RIGHT($D7,1)="N","1D",$D7),$E7,Calendar,$F7,$G7,$H7,,_xll.ohTrigger(Trigger,DataSelect)),"--")</f>
        <v>obj_0022e#0017</v>
      </c>
      <c r="M7" s="281" t="b">
        <f t="shared" si="6"/>
        <v>1</v>
      </c>
      <c r="N7" s="87"/>
      <c r="O7" s="340" t="str">
        <f t="shared" si="2"/>
        <v>DP</v>
      </c>
      <c r="P7" s="340" t="str">
        <f t="shared" si="7"/>
        <v>2W</v>
      </c>
      <c r="Q7" s="341" t="str">
        <f t="shared" si="8"/>
        <v>obj_0022e#0017</v>
      </c>
      <c r="R7" s="100" t="b">
        <f t="shared" si="8"/>
        <v>1</v>
      </c>
      <c r="S7" s="341">
        <v>1</v>
      </c>
      <c r="T7" s="341">
        <v>1</v>
      </c>
      <c r="U7" s="100" t="str">
        <v>obj_0022e</v>
      </c>
      <c r="V7" s="100" t="str">
        <f>_xll.qlRateHelperQuoteName(U7)</f>
        <v>EUR_CURVE_DEP12M_2W</v>
      </c>
      <c r="W7" s="338">
        <f>_xll.qlRateHelperRate(U7,_xll.ohTrigger(Trigger,Trigger12M))</f>
        <v>2.2480000000000004E-3</v>
      </c>
      <c r="X7" s="338" t="str">
        <f>IFERROR(_xll.qlFuturesRateHelperConvexityAdjustment(U7,Trigger),"--")</f>
        <v>--</v>
      </c>
      <c r="Y7" s="101">
        <f>_xll.qlRateHelperEarliestDate(U7,Trigger)</f>
        <v>42209</v>
      </c>
      <c r="Z7" s="101">
        <f>_xll.qlRateHelperLatestDate(U7,Trigger)</f>
        <v>42223</v>
      </c>
      <c r="AA7" s="246">
        <v>1.854822403760456E-3</v>
      </c>
      <c r="AE7" s="250"/>
      <c r="AO7" s="228">
        <v>6</v>
      </c>
      <c r="AP7" s="228" t="str">
        <f t="shared" si="3"/>
        <v>X18F</v>
      </c>
      <c r="AQ7" s="228" t="str">
        <f t="shared" si="0"/>
        <v>EUR6X18F=ICAP</v>
      </c>
      <c r="AR7" s="254">
        <f>_xll.RtGet("IDN",AQ7,$AR$1)/100</f>
        <v>1.7499999999999998E-3</v>
      </c>
      <c r="AS7" s="254">
        <f>_xll.RtGet("IDN",AQ7,$AS$1)/100</f>
        <v>2.2500000000000003E-3</v>
      </c>
      <c r="AT7" s="254">
        <f t="shared" si="4"/>
        <v>2E-3</v>
      </c>
      <c r="AU7" s="255">
        <f>_xll.qlInterestRateIndexFixingDate($AD$5,AV7)</f>
        <v>42390</v>
      </c>
      <c r="AV7" s="255">
        <f>_xll.qlCalendarAdvance(Calendar,Settlementdate,AO7&amp;"M","mf",TRUE,Trigger)</f>
        <v>42394</v>
      </c>
      <c r="AW7" s="254">
        <f>_xll.qlIndexFixing($AD$5,AU7,,_xll.ohTrigger(Trigger,Trigger12M))</f>
        <v>1.9824457332679722E-3</v>
      </c>
      <c r="AX7" s="269">
        <f t="shared" si="5"/>
        <v>0.17554266732027879</v>
      </c>
      <c r="AZ7" s="100" t="s">
        <v>201</v>
      </c>
      <c r="BA7" s="101">
        <f>_xll.qlInterestRateIndexFixingDate(Currency&amp;"ibor"&amp;Tenor,BB7,Trigger)</f>
        <v>42214</v>
      </c>
      <c r="BB7" s="101">
        <f>_xll.qlCalendarAdvance(Calendar,BB6,AZ7,"f",,Trigger)</f>
        <v>42216</v>
      </c>
      <c r="BC7" s="101">
        <f>_xll.qlInterestRateIndexMaturity(Currency&amp;"ibor"&amp;Tenor,BB7,Trigger)</f>
        <v>42580</v>
      </c>
      <c r="BD7" s="246">
        <f>_xll.qlIndexFixing($AD$5,BA7,TRUE,_xll.ohTrigger(Trigger,Trigger12M))</f>
        <v>1.7088350931723877E-3</v>
      </c>
      <c r="BE7" s="246" t="e">
        <f>IFERROR(_xll.qlIndexFixing($BF$1,BA7,TRUE,_xll.ohTrigger(Trigger,Trigger12M)),#N/A)</f>
        <v>#N/A</v>
      </c>
    </row>
    <row r="8" spans="1:58" s="80" customFormat="1" ht="11.25" customHeight="1" x14ac:dyDescent="0.2">
      <c r="A8" s="280" t="s">
        <v>237</v>
      </c>
      <c r="B8" s="341" t="str">
        <v>3W</v>
      </c>
      <c r="C8" s="283" t="str">
        <v>3W</v>
      </c>
      <c r="D8" s="282" t="str">
        <f>IF(DataSelect="Reference",IF(LEFT($C8,1)="#",(_xll.qlCalendarBusinessDaysBetween(Calendar,Settlementdate,DATE(RIGHT(LEFT(C8,5),4),LEFT(RIGHT(C8,4),2),RIGHT(C8,2)),,TRUE,Trigger)-1)&amp;"D",C8),$B8)</f>
        <v>3W</v>
      </c>
      <c r="E8" s="281">
        <f t="shared" si="1"/>
        <v>2</v>
      </c>
      <c r="F8" s="282" t="s">
        <v>240</v>
      </c>
      <c r="G8" s="283" t="b">
        <v>0</v>
      </c>
      <c r="H8" s="284" t="s">
        <v>45</v>
      </c>
      <c r="I8" s="75">
        <v>1.7060000000000001E-3</v>
      </c>
      <c r="J8" s="75" t="str">
        <f>IFERROR(_xll.qlSimpleQuote(A8&amp;IF(LEFT(C8,1)="#","STUB",C8),I8,,Permanent,Trigger,TRUE),"--")</f>
        <v>DP3W#0004</v>
      </c>
      <c r="K8" s="75" t="str">
        <f t="shared" si="9"/>
        <v>EUR_CURVE_DEP12M_3W</v>
      </c>
      <c r="L8" s="285" t="str">
        <f>IFERROR(_xll.qlDepositRateHelper2(,IF(DataSelect="Reference",$J8,$K8),IF(RIGHT($D8,1)="N","1D",$D8),$E8,Calendar,$F8,$G8,$H8,,_xll.ohTrigger(Trigger,DataSelect)),"--")</f>
        <v>obj_0024d#0017</v>
      </c>
      <c r="M8" s="281" t="b">
        <f t="shared" si="6"/>
        <v>1</v>
      </c>
      <c r="N8" s="87"/>
      <c r="O8" s="340" t="str">
        <f t="shared" si="2"/>
        <v>DP</v>
      </c>
      <c r="P8" s="340" t="str">
        <f t="shared" si="7"/>
        <v>3W</v>
      </c>
      <c r="Q8" s="341" t="str">
        <f t="shared" si="8"/>
        <v>obj_0024d#0017</v>
      </c>
      <c r="R8" s="100" t="b">
        <f t="shared" si="8"/>
        <v>1</v>
      </c>
      <c r="S8" s="341">
        <v>1</v>
      </c>
      <c r="T8" s="341">
        <v>1</v>
      </c>
      <c r="U8" s="100" t="str">
        <v>obj_0024d</v>
      </c>
      <c r="V8" s="100" t="str">
        <f>_xll.qlRateHelperQuoteName(U8)</f>
        <v>EUR_CURVE_DEP12M_3W</v>
      </c>
      <c r="W8" s="338">
        <f>_xll.qlRateHelperRate(U8,_xll.ohTrigger(Trigger,Trigger12M))</f>
        <v>2.2179999999999999E-3</v>
      </c>
      <c r="X8" s="338" t="str">
        <f>IFERROR(_xll.qlFuturesRateHelperConvexityAdjustment(U8,Trigger),"--")</f>
        <v>--</v>
      </c>
      <c r="Y8" s="101">
        <f>_xll.qlRateHelperEarliestDate(U8,Trigger)</f>
        <v>42209</v>
      </c>
      <c r="Z8" s="101">
        <f>_xll.qlRateHelperLatestDate(U8,Trigger)</f>
        <v>42230</v>
      </c>
      <c r="AA8" s="246">
        <v>1.9561436487879383E-3</v>
      </c>
      <c r="AE8" s="250"/>
      <c r="AO8" s="228">
        <v>7</v>
      </c>
      <c r="AP8" s="228" t="str">
        <f t="shared" si="3"/>
        <v>X19F</v>
      </c>
      <c r="AQ8" s="228" t="str">
        <f t="shared" si="0"/>
        <v>EUR7X19F=ICAP</v>
      </c>
      <c r="AR8" s="254">
        <f>_xll.RtGet("IDN",AQ8,$AR$1)/100</f>
        <v>1.8400000000000001E-3</v>
      </c>
      <c r="AS8" s="254">
        <f>_xll.RtGet("IDN",AQ8,$AS$1)/100</f>
        <v>2.3400000000000001E-3</v>
      </c>
      <c r="AT8" s="254">
        <f t="shared" si="4"/>
        <v>2.0899999999999998E-3</v>
      </c>
      <c r="AU8" s="255">
        <f>_xll.qlInterestRateIndexFixingDate($AD$5,AV8)</f>
        <v>42422</v>
      </c>
      <c r="AV8" s="255">
        <f>_xll.qlCalendarAdvance(Calendar,Settlementdate,AO8&amp;"M","mf",TRUE,Trigger)</f>
        <v>42424</v>
      </c>
      <c r="AW8" s="254">
        <f>_xll.qlIndexFixing($AD$5,AU8,,_xll.ohTrigger(Trigger,Trigger12M))</f>
        <v>2.0530560938322047E-3</v>
      </c>
      <c r="AX8" s="269">
        <f t="shared" si="5"/>
        <v>0.36943906167795099</v>
      </c>
      <c r="AZ8" s="100" t="s">
        <v>201</v>
      </c>
      <c r="BA8" s="101">
        <f>_xll.qlInterestRateIndexFixingDate(Currency&amp;"ibor"&amp;Tenor,BB8,Trigger)</f>
        <v>42215</v>
      </c>
      <c r="BB8" s="101">
        <f>_xll.qlCalendarAdvance(Calendar,BB7,AZ8,"f",,Trigger)</f>
        <v>42219</v>
      </c>
      <c r="BC8" s="101">
        <f>_xll.qlInterestRateIndexMaturity(Currency&amp;"ibor"&amp;Tenor,BB8,Trigger)</f>
        <v>42585</v>
      </c>
      <c r="BD8" s="246">
        <f>_xll.qlIndexFixing($AD$5,BA8,TRUE,_xll.ohTrigger(Trigger,Trigger12M))</f>
        <v>1.7123734987034567E-3</v>
      </c>
      <c r="BE8" s="246" t="e">
        <f>IFERROR(_xll.qlIndexFixing($BF$1,BA8,TRUE,_xll.ohTrigger(Trigger,Trigger12M)),#N/A)</f>
        <v>#N/A</v>
      </c>
    </row>
    <row r="9" spans="1:58" s="80" customFormat="1" ht="11.25" customHeight="1" x14ac:dyDescent="0.2">
      <c r="A9" s="280" t="s">
        <v>237</v>
      </c>
      <c r="B9" s="341" t="str">
        <v>1M</v>
      </c>
      <c r="C9" s="283" t="str">
        <v>1M</v>
      </c>
      <c r="D9" s="282" t="str">
        <f>IF(DataSelect="Reference",IF(LEFT($C9,1)="#",(_xll.qlCalendarBusinessDaysBetween(Calendar,Settlementdate,DATE(RIGHT(LEFT(C9,5),4),LEFT(RIGHT(C9,4),2),RIGHT(C9,2)),,TRUE,Trigger)-1)&amp;"D",C9),$B9)</f>
        <v>1M</v>
      </c>
      <c r="E9" s="281">
        <f t="shared" si="1"/>
        <v>2</v>
      </c>
      <c r="F9" s="282" t="s">
        <v>9</v>
      </c>
      <c r="G9" s="283" t="b">
        <v>1</v>
      </c>
      <c r="H9" s="284" t="s">
        <v>45</v>
      </c>
      <c r="I9" s="75">
        <v>1.686E-3</v>
      </c>
      <c r="J9" s="75" t="str">
        <f>IFERROR(_xll.qlSimpleQuote(A9&amp;IF(LEFT(C9,1)="#","STUB",C9),I9,,Permanent,Trigger,TRUE),"--")</f>
        <v>DP1M#0004</v>
      </c>
      <c r="K9" s="75" t="str">
        <f t="shared" si="9"/>
        <v>EUR_CURVE_DEP12M_1M</v>
      </c>
      <c r="L9" s="285" t="str">
        <f>IFERROR(_xll.qlDepositRateHelper2(,IF(DataSelect="Reference",$J9,$K9),IF(RIGHT($D9,1)="N","1D",$D9),$E9,Calendar,$F9,$G9,$H9,,_xll.ohTrigger(Trigger,DataSelect)),"--")</f>
        <v>obj_00245#0017</v>
      </c>
      <c r="M9" s="281" t="b">
        <f t="shared" si="6"/>
        <v>1</v>
      </c>
      <c r="N9" s="87"/>
      <c r="O9" s="340" t="str">
        <f t="shared" si="2"/>
        <v>DP</v>
      </c>
      <c r="P9" s="340" t="str">
        <f t="shared" si="7"/>
        <v>1M</v>
      </c>
      <c r="Q9" s="341" t="str">
        <f t="shared" si="8"/>
        <v>obj_00245#0017</v>
      </c>
      <c r="R9" s="100" t="b">
        <f t="shared" si="8"/>
        <v>1</v>
      </c>
      <c r="S9" s="341">
        <v>1</v>
      </c>
      <c r="T9" s="341">
        <v>1</v>
      </c>
      <c r="U9" s="100" t="str">
        <v>obj_00245</v>
      </c>
      <c r="V9" s="100" t="str">
        <f>_xll.qlRateHelperQuoteName(U9)</f>
        <v>EUR_CURVE_DEP12M_1M</v>
      </c>
      <c r="W9" s="338">
        <f>_xll.qlRateHelperRate(U9,_xll.ohTrigger(Trigger,Trigger12M))</f>
        <v>1.9380000000000003E-3</v>
      </c>
      <c r="X9" s="338" t="str">
        <f>IFERROR(_xll.qlFuturesRateHelperConvexityAdjustment(U9,Trigger),"--")</f>
        <v>--</v>
      </c>
      <c r="Y9" s="101">
        <f>_xll.qlRateHelperEarliestDate(U9,Trigger)</f>
        <v>42209</v>
      </c>
      <c r="Z9" s="101">
        <f>_xll.qlRateHelperLatestDate(U9,Trigger)</f>
        <v>42240</v>
      </c>
      <c r="AA9" s="246">
        <v>1.7780841408784466E-3</v>
      </c>
      <c r="AE9" s="250"/>
      <c r="AO9" s="228">
        <v>8</v>
      </c>
      <c r="AP9" s="228" t="str">
        <f t="shared" si="3"/>
        <v>X20F</v>
      </c>
      <c r="AQ9" s="228" t="str">
        <f t="shared" si="0"/>
        <v>EUR8X20F=ICAP</v>
      </c>
      <c r="AR9" s="254">
        <f>_xll.RtGet("IDN",AQ9,$AR$1)/100</f>
        <v>1.9400000000000001E-3</v>
      </c>
      <c r="AS9" s="254">
        <f>_xll.RtGet("IDN",AQ9,$AS$1)/100</f>
        <v>2.4399999999999999E-3</v>
      </c>
      <c r="AT9" s="254">
        <f t="shared" si="4"/>
        <v>2.1900000000000001E-3</v>
      </c>
      <c r="AU9" s="255">
        <f>_xll.qlInterestRateIndexFixingDate($AD$5,AV9)</f>
        <v>42451</v>
      </c>
      <c r="AV9" s="255">
        <f>_xll.qlCalendarAdvance(Calendar,Settlementdate,AO9&amp;"M","mf",TRUE,Trigger)</f>
        <v>42453</v>
      </c>
      <c r="AW9" s="254">
        <f>_xll.qlIndexFixing($AD$5,AU9,,_xll.ohTrigger(Trigger,Trigger12M))</f>
        <v>2.3710537590954659E-3</v>
      </c>
      <c r="AX9" s="269">
        <f t="shared" si="5"/>
        <v>-1.8105375909546577</v>
      </c>
      <c r="AZ9" s="100" t="s">
        <v>201</v>
      </c>
      <c r="BA9" s="101">
        <f>_xll.qlInterestRateIndexFixingDate(Currency&amp;"ibor"&amp;Tenor,BB9,Trigger)</f>
        <v>42216</v>
      </c>
      <c r="BB9" s="101">
        <f>_xll.qlCalendarAdvance(Calendar,BB8,AZ9,"f",,Trigger)</f>
        <v>42220</v>
      </c>
      <c r="BC9" s="101">
        <f>_xll.qlInterestRateIndexMaturity(Currency&amp;"ibor"&amp;Tenor,BB9,Trigger)</f>
        <v>42586</v>
      </c>
      <c r="BD9" s="246">
        <f>_xll.qlIndexFixing($AD$5,BA9,TRUE,_xll.ohTrigger(Trigger,Trigger12M))</f>
        <v>1.7120402510226401E-3</v>
      </c>
      <c r="BE9" s="246" t="e">
        <f>IFERROR(_xll.qlIndexFixing($BF$1,BA9,TRUE,_xll.ohTrigger(Trigger,Trigger12M)),#N/A)</f>
        <v>#N/A</v>
      </c>
    </row>
    <row r="10" spans="1:58" s="80" customFormat="1" ht="11.25" customHeight="1" x14ac:dyDescent="0.2">
      <c r="A10" s="280" t="s">
        <v>237</v>
      </c>
      <c r="B10" s="341" t="str">
        <v>2M</v>
      </c>
      <c r="C10" s="283" t="str">
        <v>2M</v>
      </c>
      <c r="D10" s="282" t="str">
        <f>IF(DataSelect="Reference",IF(LEFT($C10,1)="#",(_xll.qlCalendarBusinessDaysBetween(Calendar,Settlementdate,DATE(RIGHT(LEFT(C10,5),4),LEFT(RIGHT(C10,4),2),RIGHT(C10,2)),,TRUE,Trigger)-1)&amp;"D",C10),$B10)</f>
        <v>2M</v>
      </c>
      <c r="E10" s="281">
        <f t="shared" si="1"/>
        <v>2</v>
      </c>
      <c r="F10" s="282" t="s">
        <v>9</v>
      </c>
      <c r="G10" s="283" t="b">
        <v>1</v>
      </c>
      <c r="H10" s="284" t="s">
        <v>45</v>
      </c>
      <c r="I10" s="75">
        <v>1.6559999999999999E-3</v>
      </c>
      <c r="J10" s="75" t="str">
        <f>IFERROR(_xll.qlSimpleQuote(A10&amp;IF(LEFT(C10,1)="#","STUB",C10),I10,,Permanent,Trigger,TRUE),"--")</f>
        <v>DP2M#0004</v>
      </c>
      <c r="K10" s="75" t="str">
        <f t="shared" si="9"/>
        <v>EUR_CURVE_DEP12M_2M</v>
      </c>
      <c r="L10" s="285" t="str">
        <f>IFERROR(_xll.qlDepositRateHelper2(,IF(DataSelect="Reference",$J10,$K10),IF(RIGHT($D10,1)="N","1D",$D10),$E10,Calendar,$F10,$G10,$H10,,_xll.ohTrigger(Trigger,DataSelect)),"--")</f>
        <v>obj_00237#0017</v>
      </c>
      <c r="M10" s="281" t="b">
        <f t="shared" si="6"/>
        <v>1</v>
      </c>
      <c r="N10" s="87"/>
      <c r="O10" s="340" t="str">
        <f t="shared" si="2"/>
        <v>DP</v>
      </c>
      <c r="P10" s="340" t="str">
        <f t="shared" si="7"/>
        <v>2M</v>
      </c>
      <c r="Q10" s="341" t="str">
        <f t="shared" si="8"/>
        <v>obj_00237#0017</v>
      </c>
      <c r="R10" s="100" t="b">
        <f t="shared" si="8"/>
        <v>1</v>
      </c>
      <c r="S10" s="341">
        <v>1</v>
      </c>
      <c r="T10" s="341">
        <v>1</v>
      </c>
      <c r="U10" s="100" t="str">
        <v>obj_00237</v>
      </c>
      <c r="V10" s="100" t="str">
        <f>_xll.qlRateHelperQuoteName(U10)</f>
        <v>EUR_CURVE_DEP12M_2M</v>
      </c>
      <c r="W10" s="338">
        <f>_xll.qlRateHelperRate(U10,_xll.ohTrigger(Trigger,Trigger12M))</f>
        <v>1.908E-3</v>
      </c>
      <c r="X10" s="338" t="str">
        <f>IFERROR(_xll.qlFuturesRateHelperConvexityAdjustment(U10,Trigger),"--")</f>
        <v>--</v>
      </c>
      <c r="Y10" s="101">
        <f>_xll.qlRateHelperEarliestDate(U10,Trigger)</f>
        <v>42209</v>
      </c>
      <c r="Z10" s="101">
        <f>_xll.qlRateHelperLatestDate(U10,Trigger)</f>
        <v>42271</v>
      </c>
      <c r="AA10" s="246">
        <v>1.8388865685718357E-3</v>
      </c>
      <c r="AE10" s="250"/>
      <c r="AO10" s="228">
        <v>9</v>
      </c>
      <c r="AP10" s="228" t="str">
        <f t="shared" si="3"/>
        <v>X21F</v>
      </c>
      <c r="AQ10" s="228" t="str">
        <f t="shared" si="0"/>
        <v>EUR9X21F=ICAP</v>
      </c>
      <c r="AR10" s="254">
        <f>_xll.RtGet("IDN",AQ10,$AR$1)/100</f>
        <v>2.0600000000000002E-3</v>
      </c>
      <c r="AS10" s="254">
        <f>_xll.RtGet("IDN",AQ10,$AS$1)/100</f>
        <v>2.5600000000000002E-3</v>
      </c>
      <c r="AT10" s="254">
        <f t="shared" si="4"/>
        <v>2.3100000000000004E-3</v>
      </c>
      <c r="AU10" s="255">
        <f>_xll.qlInterestRateIndexFixingDate($AD$5,AV10)</f>
        <v>42481</v>
      </c>
      <c r="AV10" s="255">
        <f>_xll.qlCalendarAdvance(Calendar,Settlementdate,AO10&amp;"M","mf",TRUE,Trigger)</f>
        <v>42485</v>
      </c>
      <c r="AW10" s="254">
        <f>_xll.qlIndexFixing($AD$5,AU10,,_xll.ohTrigger(Trigger,Trigger12M))</f>
        <v>2.4568309779860091E-3</v>
      </c>
      <c r="AX10" s="269">
        <f t="shared" si="5"/>
        <v>-1.4683097798600873</v>
      </c>
      <c r="AZ10" s="100" t="s">
        <v>201</v>
      </c>
      <c r="BA10" s="101">
        <f>_xll.qlInterestRateIndexFixingDate(Currency&amp;"ibor"&amp;Tenor,BB10,Trigger)</f>
        <v>42219</v>
      </c>
      <c r="BB10" s="101">
        <f>_xll.qlCalendarAdvance(Calendar,BB9,AZ10,"f",,Trigger)</f>
        <v>42221</v>
      </c>
      <c r="BC10" s="101">
        <f>_xll.qlInterestRateIndexMaturity(Currency&amp;"ibor"&amp;Tenor,BB10,Trigger)</f>
        <v>42587</v>
      </c>
      <c r="BD10" s="246">
        <f>_xll.qlIndexFixing($AD$5,BA10,TRUE,_xll.ohTrigger(Trigger,Trigger12M))</f>
        <v>1.7114051087492202E-3</v>
      </c>
      <c r="BE10" s="246" t="e">
        <f>IFERROR(_xll.qlIndexFixing($BF$1,BA10,TRUE,_xll.ohTrigger(Trigger,Trigger12M)),#N/A)</f>
        <v>#N/A</v>
      </c>
    </row>
    <row r="11" spans="1:58" s="80" customFormat="1" ht="11.25" customHeight="1" x14ac:dyDescent="0.2">
      <c r="A11" s="280" t="s">
        <v>237</v>
      </c>
      <c r="B11" s="341" t="str">
        <v>3M</v>
      </c>
      <c r="C11" s="283" t="str">
        <v>3M</v>
      </c>
      <c r="D11" s="282" t="str">
        <f>IF(DataSelect="Reference",IF(LEFT($C11,1)="#",(_xll.qlCalendarBusinessDaysBetween(Calendar,Settlementdate,DATE(RIGHT(LEFT(C11,5),4),LEFT(RIGHT(C11,4),2),RIGHT(C11,2)),,TRUE,Trigger)-1)&amp;"D",C11),$B11)</f>
        <v>3M</v>
      </c>
      <c r="E11" s="281">
        <f t="shared" si="1"/>
        <v>2</v>
      </c>
      <c r="F11" s="282" t="s">
        <v>9</v>
      </c>
      <c r="G11" s="283" t="b">
        <v>1</v>
      </c>
      <c r="H11" s="284" t="s">
        <v>45</v>
      </c>
      <c r="I11" s="75">
        <v>1.6350000000000002E-3</v>
      </c>
      <c r="J11" s="75" t="str">
        <f>IFERROR(_xll.qlSimpleQuote(A11&amp;IF(LEFT(C11,1)="#","STUB",C11),I11,,Permanent,Trigger,TRUE),"--")</f>
        <v>DP3M#0004</v>
      </c>
      <c r="K11" s="75" t="str">
        <f t="shared" si="9"/>
        <v>EUR_CURVE_DEP12M_3M</v>
      </c>
      <c r="L11" s="285" t="str">
        <f>IFERROR(_xll.qlDepositRateHelper2(,IF(DataSelect="Reference",$J11,$K11),IF(RIGHT($D11,1)="N","1D",$D11),$E11,Calendar,$F11,$G11,$H11,,_xll.ohTrigger(Trigger,DataSelect)),"--")</f>
        <v>obj_0023b#0017</v>
      </c>
      <c r="M11" s="281" t="b">
        <f t="shared" si="6"/>
        <v>1</v>
      </c>
      <c r="N11" s="87"/>
      <c r="O11" s="340" t="str">
        <f t="shared" si="2"/>
        <v>DP</v>
      </c>
      <c r="P11" s="340" t="str">
        <f t="shared" si="7"/>
        <v>3M</v>
      </c>
      <c r="Q11" s="341" t="str">
        <f t="shared" si="8"/>
        <v>obj_0023b#0017</v>
      </c>
      <c r="R11" s="100" t="b">
        <f t="shared" si="8"/>
        <v>1</v>
      </c>
      <c r="S11" s="341">
        <v>1</v>
      </c>
      <c r="T11" s="341">
        <v>1</v>
      </c>
      <c r="U11" s="100" t="str">
        <v>obj_0023b</v>
      </c>
      <c r="V11" s="100" t="str">
        <f>_xll.qlRateHelperQuoteName(U11)</f>
        <v>EUR_CURVE_DEP12M_3M</v>
      </c>
      <c r="W11" s="338">
        <f>_xll.qlRateHelperRate(U11,_xll.ohTrigger(Trigger,Trigger12M))</f>
        <v>1.8880000000000001E-3</v>
      </c>
      <c r="X11" s="338" t="str">
        <f>IFERROR(_xll.qlFuturesRateHelperConvexityAdjustment(U11,Trigger),"--")</f>
        <v>--</v>
      </c>
      <c r="Y11" s="101">
        <f>_xll.qlRateHelperEarliestDate(U11,Trigger)</f>
        <v>42209</v>
      </c>
      <c r="Z11" s="101">
        <f>_xll.qlRateHelperLatestDate(U11,Trigger)</f>
        <v>42303</v>
      </c>
      <c r="AA11" s="246">
        <v>1.8506457611121786E-3</v>
      </c>
      <c r="AE11" s="250"/>
      <c r="AO11" s="228">
        <v>10</v>
      </c>
      <c r="AP11" s="228" t="str">
        <f t="shared" si="3"/>
        <v>X22F</v>
      </c>
      <c r="AQ11" s="228" t="str">
        <f t="shared" si="0"/>
        <v>EUR10X22F=ICAP</v>
      </c>
      <c r="AR11" s="254">
        <f>_xll.RtGet("IDN",AQ11,$AR$1)/100</f>
        <v>2.1800000000000001E-3</v>
      </c>
      <c r="AS11" s="254">
        <f>_xll.RtGet("IDN",AQ11,$AS$1)/100</f>
        <v>2.6799999999999997E-3</v>
      </c>
      <c r="AT11" s="254">
        <f t="shared" si="4"/>
        <v>2.4299999999999999E-3</v>
      </c>
      <c r="AU11" s="255">
        <f>_xll.qlInterestRateIndexFixingDate($AD$5,AV11)</f>
        <v>42510</v>
      </c>
      <c r="AV11" s="255">
        <f>_xll.qlCalendarAdvance(Calendar,Settlementdate,AO11&amp;"M","mf",TRUE,Trigger)</f>
        <v>42514</v>
      </c>
      <c r="AW11" s="254">
        <f>_xll.qlIndexFixing($AD$5,AU11,,_xll.ohTrigger(Trigger,Trigger12M))</f>
        <v>2.5325533503113345E-3</v>
      </c>
      <c r="AX11" s="269">
        <f t="shared" si="5"/>
        <v>-1.0255335031133466</v>
      </c>
      <c r="AZ11" s="100" t="s">
        <v>201</v>
      </c>
      <c r="BA11" s="101">
        <f>_xll.qlInterestRateIndexFixingDate(Currency&amp;"ibor"&amp;Tenor,BB11,Trigger)</f>
        <v>42220</v>
      </c>
      <c r="BB11" s="101">
        <f>_xll.qlCalendarAdvance(Calendar,BB10,AZ11,"f",,Trigger)</f>
        <v>42222</v>
      </c>
      <c r="BC11" s="101">
        <f>_xll.qlInterestRateIndexMaturity(Currency&amp;"ibor"&amp;Tenor,BB11,Trigger)</f>
        <v>42590</v>
      </c>
      <c r="BD11" s="246">
        <f>_xll.qlIndexFixing($AD$5,BA11,TRUE,_xll.ohTrigger(Trigger,Trigger12M))</f>
        <v>1.7132881911474905E-3</v>
      </c>
      <c r="BE11" s="246" t="e">
        <f>IFERROR(_xll.qlIndexFixing($BF$1,BA11,TRUE,_xll.ohTrigger(Trigger,Trigger12M)),#N/A)</f>
        <v>#N/A</v>
      </c>
    </row>
    <row r="12" spans="1:58" s="80" customFormat="1" ht="11.25" customHeight="1" x14ac:dyDescent="0.2">
      <c r="A12" s="280" t="s">
        <v>237</v>
      </c>
      <c r="B12" s="341" t="str">
        <v>4M</v>
      </c>
      <c r="C12" s="283" t="str">
        <v>4M</v>
      </c>
      <c r="D12" s="282" t="str">
        <f>IF(DataSelect="Reference",IF(LEFT($C12,1)="#",(_xll.qlCalendarBusinessDaysBetween(Calendar,Settlementdate,DATE(RIGHT(LEFT(C12,5),4),LEFT(RIGHT(C12,4),2),RIGHT(C12,2)),,TRUE,Trigger)-1)&amp;"D",C12),$B12)</f>
        <v>4M</v>
      </c>
      <c r="E12" s="281">
        <f t="shared" si="1"/>
        <v>2</v>
      </c>
      <c r="F12" s="282" t="s">
        <v>9</v>
      </c>
      <c r="G12" s="283" t="b">
        <v>1</v>
      </c>
      <c r="H12" s="284" t="s">
        <v>45</v>
      </c>
      <c r="I12" s="75">
        <v>1.6050000000000001E-3</v>
      </c>
      <c r="J12" s="75" t="str">
        <f>IFERROR(_xll.qlSimpleQuote(A12&amp;IF(LEFT(C12,1)="#","STUB",C12),I12,,Permanent,Trigger,TRUE),"--")</f>
        <v>DP4M#0004</v>
      </c>
      <c r="K12" s="75" t="str">
        <f t="shared" si="9"/>
        <v>EUR_CURVE_DEP12M_4M</v>
      </c>
      <c r="L12" s="285" t="str">
        <f>IFERROR(_xll.qlDepositRateHelper2(,IF(DataSelect="Reference",$J12,$K12),IF(RIGHT($D12,1)="N","1D",$D12),$E12,Calendar,$F12,$G12,$H12,,_xll.ohTrigger(Trigger,DataSelect)),"--")</f>
        <v>obj_0023a#0017</v>
      </c>
      <c r="M12" s="281" t="b">
        <f t="shared" si="6"/>
        <v>1</v>
      </c>
      <c r="N12" s="87"/>
      <c r="O12" s="340" t="str">
        <f t="shared" si="2"/>
        <v>DP</v>
      </c>
      <c r="P12" s="340" t="str">
        <f t="shared" si="7"/>
        <v>4M</v>
      </c>
      <c r="Q12" s="341" t="str">
        <f t="shared" si="8"/>
        <v>obj_0023a#0017</v>
      </c>
      <c r="R12" s="100" t="b">
        <f t="shared" si="8"/>
        <v>1</v>
      </c>
      <c r="S12" s="341">
        <v>1</v>
      </c>
      <c r="T12" s="341">
        <v>1</v>
      </c>
      <c r="U12" s="100" t="str">
        <v>obj_0023a</v>
      </c>
      <c r="V12" s="100" t="str">
        <f>_xll.qlRateHelperQuoteName(U12)</f>
        <v>EUR_CURVE_DEP12M_4M</v>
      </c>
      <c r="W12" s="338">
        <f>_xll.qlRateHelperRate(U12,_xll.ohTrigger(Trigger,Trigger12M))</f>
        <v>1.8679999999999999E-3</v>
      </c>
      <c r="X12" s="338" t="str">
        <f>IFERROR(_xll.qlFuturesRateHelperConvexityAdjustment(U12,Trigger),"--")</f>
        <v>--</v>
      </c>
      <c r="Y12" s="101">
        <f>_xll.qlRateHelperEarliestDate(U12,Trigger)</f>
        <v>42209</v>
      </c>
      <c r="Z12" s="101">
        <f>_xll.qlRateHelperLatestDate(U12,Trigger)</f>
        <v>42332</v>
      </c>
      <c r="AA12" s="246">
        <v>1.8452024036528477E-3</v>
      </c>
      <c r="AE12" s="250"/>
      <c r="AO12" s="228">
        <v>11</v>
      </c>
      <c r="AP12" s="228" t="str">
        <f t="shared" si="3"/>
        <v>X23F</v>
      </c>
      <c r="AQ12" s="228" t="str">
        <f t="shared" si="0"/>
        <v>EUR11X23F=ICAP</v>
      </c>
      <c r="AR12" s="254">
        <f>_xll.RtGet("IDN",AQ12,$AR$1)/100</f>
        <v>2.32E-3</v>
      </c>
      <c r="AS12" s="254">
        <f>_xll.RtGet("IDN",AQ12,$AS$1)/100</f>
        <v>2.8199999999999996E-3</v>
      </c>
      <c r="AT12" s="254">
        <f t="shared" si="4"/>
        <v>2.5699999999999998E-3</v>
      </c>
      <c r="AU12" s="255">
        <f>_xll.qlInterestRateIndexFixingDate($AD$5,AV12)</f>
        <v>42543</v>
      </c>
      <c r="AV12" s="255">
        <f>_xll.qlCalendarAdvance(Calendar,Settlementdate,AO12&amp;"M","mf",TRUE,Trigger)</f>
        <v>42545</v>
      </c>
      <c r="AW12" s="254">
        <f>_xll.qlIndexFixing($AD$5,AU12,,_xll.ohTrigger(Trigger,Trigger12M))</f>
        <v>2.6212843544958253E-3</v>
      </c>
      <c r="AX12" s="269">
        <f t="shared" si="5"/>
        <v>-0.51284354495825457</v>
      </c>
      <c r="AZ12" s="100" t="s">
        <v>201</v>
      </c>
      <c r="BA12" s="101">
        <f>_xll.qlInterestRateIndexFixingDate(Currency&amp;"ibor"&amp;Tenor,BB12,Trigger)</f>
        <v>42221</v>
      </c>
      <c r="BB12" s="101">
        <f>_xll.qlCalendarAdvance(Calendar,BB11,AZ12,"f",,Trigger)</f>
        <v>42223</v>
      </c>
      <c r="BC12" s="101">
        <f>_xll.qlInterestRateIndexMaturity(Currency&amp;"ibor"&amp;Tenor,BB12,Trigger)</f>
        <v>42590</v>
      </c>
      <c r="BD12" s="246">
        <f>_xll.qlIndexFixing($AD$5,BA12,TRUE,_xll.ohTrigger(Trigger,Trigger12M))</f>
        <v>1.7106500569707339E-3</v>
      </c>
      <c r="BE12" s="246" t="e">
        <f>IFERROR(_xll.qlIndexFixing($BF$1,BA12,TRUE,_xll.ohTrigger(Trigger,Trigger12M)),#N/A)</f>
        <v>#N/A</v>
      </c>
    </row>
    <row r="13" spans="1:58" s="80" customFormat="1" ht="11.25" customHeight="1" x14ac:dyDescent="0.2">
      <c r="A13" s="280" t="s">
        <v>237</v>
      </c>
      <c r="B13" s="341" t="str">
        <v>5M</v>
      </c>
      <c r="C13" s="283" t="str">
        <v>5M</v>
      </c>
      <c r="D13" s="282" t="str">
        <f>IF(DataSelect="Reference",IF(LEFT($C13,1)="#",(_xll.qlCalendarBusinessDaysBetween(Calendar,Settlementdate,DATE(RIGHT(LEFT(C13,5),4),LEFT(RIGHT(C13,4),2),RIGHT(C13,2)),,TRUE,Trigger)-1)&amp;"D",C13),$B13)</f>
        <v>5M</v>
      </c>
      <c r="E13" s="281">
        <f t="shared" si="1"/>
        <v>2</v>
      </c>
      <c r="F13" s="282" t="s">
        <v>9</v>
      </c>
      <c r="G13" s="283" t="b">
        <v>1</v>
      </c>
      <c r="H13" s="284" t="s">
        <v>45</v>
      </c>
      <c r="I13" s="75">
        <v>1.5950000000000001E-3</v>
      </c>
      <c r="J13" s="75" t="str">
        <f>IFERROR(_xll.qlSimpleQuote(A13&amp;IF(LEFT(C13,1)="#","STUB",C13),I13,,Permanent,Trigger,TRUE),"--")</f>
        <v>DP5M#0004</v>
      </c>
      <c r="K13" s="75" t="str">
        <f t="shared" si="9"/>
        <v>EUR_CURVE_DEP12M_5M</v>
      </c>
      <c r="L13" s="285" t="str">
        <f>IFERROR(_xll.qlDepositRateHelper2(,IF(DataSelect="Reference",$J13,$K13),IF(RIGHT($D13,1)="N","1D",$D13),$E13,Calendar,$F13,$G13,$H13,,_xll.ohTrigger(Trigger,DataSelect)),"--")</f>
        <v>obj_0023f#0017</v>
      </c>
      <c r="M13" s="281" t="b">
        <f t="shared" si="6"/>
        <v>1</v>
      </c>
      <c r="N13" s="87"/>
      <c r="O13" s="340" t="str">
        <f t="shared" si="2"/>
        <v>DP</v>
      </c>
      <c r="P13" s="340" t="str">
        <f t="shared" si="7"/>
        <v>5M</v>
      </c>
      <c r="Q13" s="341" t="str">
        <f t="shared" si="8"/>
        <v>obj_0023f#0017</v>
      </c>
      <c r="R13" s="100" t="b">
        <f t="shared" si="8"/>
        <v>1</v>
      </c>
      <c r="S13" s="341">
        <v>1</v>
      </c>
      <c r="T13" s="341">
        <v>1</v>
      </c>
      <c r="U13" s="100" t="str">
        <v>obj_0023f</v>
      </c>
      <c r="V13" s="100" t="str">
        <f>_xll.qlRateHelperQuoteName(U13)</f>
        <v>EUR_CURVE_DEP12M_5M</v>
      </c>
      <c r="W13" s="338">
        <f>_xll.qlRateHelperRate(U13,_xll.ohTrigger(Trigger,Trigger12M))</f>
        <v>1.8580000000000003E-3</v>
      </c>
      <c r="X13" s="338" t="str">
        <f>IFERROR(_xll.qlFuturesRateHelperConvexityAdjustment(U13,Trigger),"--")</f>
        <v>--</v>
      </c>
      <c r="Y13" s="101">
        <f>_xll.qlRateHelperEarliestDate(U13,Trigger)</f>
        <v>42209</v>
      </c>
      <c r="Z13" s="101">
        <f>_xll.qlRateHelperLatestDate(U13,Trigger)</f>
        <v>42362</v>
      </c>
      <c r="AA13" s="246">
        <v>1.8443739007085935E-3</v>
      </c>
      <c r="AE13" s="250"/>
      <c r="AO13" s="256">
        <v>12</v>
      </c>
      <c r="AP13" s="256" t="str">
        <f t="shared" si="3"/>
        <v>X24F</v>
      </c>
      <c r="AQ13" s="256" t="str">
        <f t="shared" si="0"/>
        <v>EUR12X24F=ICAP</v>
      </c>
      <c r="AR13" s="257">
        <f>_xll.RtGet("IDN",AQ13,$AR$1)/100</f>
        <v>2.4599999999999999E-3</v>
      </c>
      <c r="AS13" s="257">
        <f>_xll.RtGet("IDN",AQ13,$AS$1)/100</f>
        <v>2.96E-3</v>
      </c>
      <c r="AT13" s="257">
        <f t="shared" si="4"/>
        <v>2.7099999999999997E-3</v>
      </c>
      <c r="AU13" s="258">
        <f>_xll.qlInterestRateIndexFixingDate($AD$5,AV13)</f>
        <v>42572</v>
      </c>
      <c r="AV13" s="258">
        <f>_xll.qlCalendarAdvance(Calendar,Settlementdate,AO13&amp;"M","mf",TRUE,Trigger)</f>
        <v>42576</v>
      </c>
      <c r="AW13" s="257">
        <f>_xll.qlIndexFixing($AD$5,AU13,,_xll.ohTrigger(Trigger,Trigger12M))</f>
        <v>2.7195774193170862E-3</v>
      </c>
      <c r="AX13" s="270">
        <f t="shared" si="5"/>
        <v>-9.577419317086458E-2</v>
      </c>
      <c r="AZ13" s="100" t="s">
        <v>201</v>
      </c>
      <c r="BA13" s="101">
        <f>_xll.qlInterestRateIndexFixingDate(Currency&amp;"ibor"&amp;Tenor,BB13,Trigger)</f>
        <v>42222</v>
      </c>
      <c r="BB13" s="101">
        <f>_xll.qlCalendarAdvance(Calendar,BB12,AZ13,"f",,Trigger)</f>
        <v>42226</v>
      </c>
      <c r="BC13" s="101">
        <f>_xll.qlInterestRateIndexMaturity(Currency&amp;"ibor"&amp;Tenor,BB13,Trigger)</f>
        <v>42592</v>
      </c>
      <c r="BD13" s="246">
        <f>_xll.qlIndexFixing($AD$5,BA13,TRUE,_xll.ohTrigger(Trigger,Trigger12M))</f>
        <v>1.7102871322092425E-3</v>
      </c>
      <c r="BE13" s="246" t="e">
        <f>IFERROR(_xll.qlIndexFixing($BF$1,BA13,TRUE,_xll.ohTrigger(Trigger,Trigger12M)),#N/A)</f>
        <v>#N/A</v>
      </c>
    </row>
    <row r="14" spans="1:58" s="80" customFormat="1" ht="11.25" customHeight="1" x14ac:dyDescent="0.2">
      <c r="A14" s="280" t="s">
        <v>237</v>
      </c>
      <c r="B14" s="341" t="str">
        <v>6M</v>
      </c>
      <c r="C14" s="283" t="str">
        <v>6M</v>
      </c>
      <c r="D14" s="282" t="str">
        <f>IF(DataSelect="Reference",IF(LEFT($C14,1)="#",(_xll.qlCalendarBusinessDaysBetween(Calendar,Settlementdate,DATE(RIGHT(LEFT(C14,5),4),LEFT(RIGHT(C14,4),2),RIGHT(C14,2)),,TRUE,Trigger)-1)&amp;"D",C14),$B14)</f>
        <v>6M</v>
      </c>
      <c r="E14" s="281">
        <f t="shared" si="1"/>
        <v>2</v>
      </c>
      <c r="F14" s="282" t="s">
        <v>9</v>
      </c>
      <c r="G14" s="283" t="b">
        <v>1</v>
      </c>
      <c r="H14" s="284" t="s">
        <v>45</v>
      </c>
      <c r="I14" s="75">
        <v>1.6050000000000001E-3</v>
      </c>
      <c r="J14" s="75" t="str">
        <f>IFERROR(_xll.qlSimpleQuote(A14&amp;IF(LEFT(C14,1)="#","STUB",C14),I14,,Permanent,Trigger,TRUE),"--")</f>
        <v>DP6M#0004</v>
      </c>
      <c r="K14" s="75" t="str">
        <f t="shared" si="9"/>
        <v>EUR_CURVE_DEP12M_6M</v>
      </c>
      <c r="L14" s="285" t="str">
        <f>IFERROR(_xll.qlDepositRateHelper2(,IF(DataSelect="Reference",$J14,$K14),IF(RIGHT($D14,1)="N","1D",$D14),$E14,Calendar,$F14,$G14,$H14,,_xll.ohTrigger(Trigger,DataSelect)),"--")</f>
        <v>obj_0024a#0017</v>
      </c>
      <c r="M14" s="281" t="b">
        <f t="shared" si="6"/>
        <v>1</v>
      </c>
      <c r="N14" s="87"/>
      <c r="O14" s="340" t="str">
        <f t="shared" si="2"/>
        <v>DP</v>
      </c>
      <c r="P14" s="340" t="str">
        <f t="shared" si="7"/>
        <v>6M</v>
      </c>
      <c r="Q14" s="341" t="str">
        <f t="shared" si="8"/>
        <v>obj_0024a#0017</v>
      </c>
      <c r="R14" s="100" t="b">
        <f t="shared" si="8"/>
        <v>1</v>
      </c>
      <c r="S14" s="341">
        <v>1</v>
      </c>
      <c r="T14" s="341">
        <v>1</v>
      </c>
      <c r="U14" s="100" t="str">
        <v>obj_0024a</v>
      </c>
      <c r="V14" s="100" t="str">
        <f>_xll.qlRateHelperQuoteName(U14)</f>
        <v>EUR_CURVE_DEP12M_6M</v>
      </c>
      <c r="W14" s="338">
        <f>_xll.qlRateHelperRate(U14,_xll.ohTrigger(Trigger,Trigger12M))</f>
        <v>1.8679999999999999E-3</v>
      </c>
      <c r="X14" s="338" t="str">
        <f>IFERROR(_xll.qlFuturesRateHelperConvexityAdjustment(U14,Trigger),"--")</f>
        <v>--</v>
      </c>
      <c r="Y14" s="101">
        <f>_xll.qlRateHelperEarliestDate(U14,Trigger)</f>
        <v>42209</v>
      </c>
      <c r="Z14" s="101">
        <f>_xll.qlRateHelperLatestDate(U14,Trigger)</f>
        <v>42394</v>
      </c>
      <c r="AA14" s="246">
        <v>1.860861493505773E-3</v>
      </c>
      <c r="AE14" s="250"/>
      <c r="AZ14" s="100" t="s">
        <v>201</v>
      </c>
      <c r="BA14" s="101">
        <f>_xll.qlInterestRateIndexFixingDate(Currency&amp;"ibor"&amp;Tenor,BB14,Trigger)</f>
        <v>42223</v>
      </c>
      <c r="BB14" s="101">
        <f>_xll.qlCalendarAdvance(Calendar,BB13,AZ14,"f",,Trigger)</f>
        <v>42227</v>
      </c>
      <c r="BC14" s="101">
        <f>_xll.qlInterestRateIndexMaturity(Currency&amp;"ibor"&amp;Tenor,BB14,Trigger)</f>
        <v>42593</v>
      </c>
      <c r="BD14" s="246">
        <f>_xll.qlIndexFixing($AD$5,BA14,TRUE,_xll.ohTrigger(Trigger,Trigger12M))</f>
        <v>1.7104981925002356E-3</v>
      </c>
      <c r="BE14" s="246" t="e">
        <f>IFERROR(_xll.qlIndexFixing($BF$1,BA14,TRUE,_xll.ohTrigger(Trigger,Trigger12M)),#N/A)</f>
        <v>#N/A</v>
      </c>
    </row>
    <row r="15" spans="1:58" s="80" customFormat="1" ht="11.25" customHeight="1" x14ac:dyDescent="0.2">
      <c r="A15" s="280" t="s">
        <v>237</v>
      </c>
      <c r="B15" s="341" t="str">
        <v>7M</v>
      </c>
      <c r="C15" s="283" t="str">
        <v>7M</v>
      </c>
      <c r="D15" s="282" t="str">
        <f>IF(DataSelect="Reference",IF(LEFT($C15,1)="#",(_xll.qlCalendarBusinessDaysBetween(Calendar,Settlementdate,DATE(RIGHT(LEFT(C15,5),4),LEFT(RIGHT(C15,4),2),RIGHT(C15,2)),,TRUE,Trigger)-1)&amp;"D",C15),$B15)</f>
        <v>7M</v>
      </c>
      <c r="E15" s="281">
        <f t="shared" si="1"/>
        <v>2</v>
      </c>
      <c r="F15" s="282" t="s">
        <v>9</v>
      </c>
      <c r="G15" s="283" t="b">
        <v>1</v>
      </c>
      <c r="H15" s="284" t="s">
        <v>45</v>
      </c>
      <c r="I15" s="75">
        <v>1.5950000000000001E-3</v>
      </c>
      <c r="J15" s="75" t="str">
        <f>IFERROR(_xll.qlSimpleQuote(A15&amp;IF(LEFT(C15,1)="#","STUB",C15),I15,,Permanent,Trigger,TRUE),"--")</f>
        <v>DP7M#0004</v>
      </c>
      <c r="K15" s="75" t="str">
        <f t="shared" si="9"/>
        <v>EUR_CURVE_DEP12M_7M</v>
      </c>
      <c r="L15" s="285" t="str">
        <f>IFERROR(_xll.qlDepositRateHelper2(,IF(DataSelect="Reference",$J15,$K15),IF(RIGHT($D15,1)="N","1D",$D15),$E15,Calendar,$F15,$G15,$H15,,_xll.ohTrigger(Trigger,DataSelect)),"--")</f>
        <v>obj_0024e#0017</v>
      </c>
      <c r="M15" s="281" t="b">
        <f t="shared" si="6"/>
        <v>1</v>
      </c>
      <c r="N15" s="87"/>
      <c r="O15" s="340" t="str">
        <f t="shared" si="2"/>
        <v>DP</v>
      </c>
      <c r="P15" s="340" t="str">
        <f t="shared" si="7"/>
        <v>7M</v>
      </c>
      <c r="Q15" s="341" t="str">
        <f t="shared" si="8"/>
        <v>obj_0024e#0017</v>
      </c>
      <c r="R15" s="100" t="b">
        <f t="shared" si="8"/>
        <v>1</v>
      </c>
      <c r="S15" s="341">
        <v>1</v>
      </c>
      <c r="T15" s="341">
        <v>1</v>
      </c>
      <c r="U15" s="100" t="str">
        <v>obj_0024e</v>
      </c>
      <c r="V15" s="100" t="str">
        <f>_xll.qlRateHelperQuoteName(U15)</f>
        <v>EUR_CURVE_DEP12M_7M</v>
      </c>
      <c r="W15" s="338">
        <f>_xll.qlRateHelperRate(U15,_xll.ohTrigger(Trigger,Trigger12M))</f>
        <v>1.867E-3</v>
      </c>
      <c r="X15" s="338" t="str">
        <f>IFERROR(_xll.qlFuturesRateHelperConvexityAdjustment(U15,Trigger),"--")</f>
        <v>--</v>
      </c>
      <c r="Y15" s="101">
        <f>_xll.qlRateHelperEarliestDate(U15,Trigger)</f>
        <v>42209</v>
      </c>
      <c r="Z15" s="101">
        <f>_xll.qlRateHelperLatestDate(U15,Trigger)</f>
        <v>42424</v>
      </c>
      <c r="AA15" s="246">
        <v>1.8641603032220678E-3</v>
      </c>
      <c r="AE15" s="250"/>
      <c r="AZ15" s="100" t="s">
        <v>201</v>
      </c>
      <c r="BA15" s="101">
        <f>_xll.qlInterestRateIndexFixingDate(Currency&amp;"ibor"&amp;Tenor,BB15,Trigger)</f>
        <v>42226</v>
      </c>
      <c r="BB15" s="101">
        <f>_xll.qlCalendarAdvance(Calendar,BB14,AZ15,"f",,Trigger)</f>
        <v>42228</v>
      </c>
      <c r="BC15" s="101">
        <f>_xll.qlInterestRateIndexMaturity(Currency&amp;"ibor"&amp;Tenor,BB15,Trigger)</f>
        <v>42594</v>
      </c>
      <c r="BD15" s="246">
        <f>_xll.qlIndexFixing($AD$5,BA15,TRUE,_xll.ohTrigger(Trigger,Trigger12M))</f>
        <v>1.7106384513198762E-3</v>
      </c>
      <c r="BE15" s="246" t="e">
        <f>IFERROR(_xll.qlIndexFixing($BF$1,BA15,TRUE,_xll.ohTrigger(Trigger,Trigger12M)),#N/A)</f>
        <v>#N/A</v>
      </c>
    </row>
    <row r="16" spans="1:58" s="80" customFormat="1" ht="11.25" customHeight="1" x14ac:dyDescent="0.2">
      <c r="A16" s="280" t="s">
        <v>237</v>
      </c>
      <c r="B16" s="341" t="str">
        <v>8M</v>
      </c>
      <c r="C16" s="283" t="str">
        <v>#20160316</v>
      </c>
      <c r="D16" s="282" t="str">
        <f>IF(DataSelect="Reference",IF(LEFT($C16,1)="#",(_xll.qlCalendarBusinessDaysBetween(Calendar,Settlementdate,DATE(RIGHT(LEFT(C16,5),4),LEFT(RIGHT(C16,4),2),RIGHT(C16,2)),,TRUE,Trigger)-1)&amp;"D",C16),$B16)</f>
        <v>8M</v>
      </c>
      <c r="E16" s="281">
        <f t="shared" si="1"/>
        <v>2</v>
      </c>
      <c r="F16" s="282" t="s">
        <v>9</v>
      </c>
      <c r="G16" s="283" t="b">
        <v>1</v>
      </c>
      <c r="H16" s="284" t="s">
        <v>45</v>
      </c>
      <c r="I16" s="75">
        <v>1.480414E-3</v>
      </c>
      <c r="J16" s="75" t="str">
        <f>IFERROR(_xll.qlSimpleQuote(A16&amp;IF(LEFT(C16,1)="#","STUB",C16),I16,,Permanent,Trigger,TRUE),"--")</f>
        <v>DPSTUB#0004</v>
      </c>
      <c r="K16" s="75" t="str">
        <f t="shared" si="9"/>
        <v>EUR_CURVE_DEP12M_8M</v>
      </c>
      <c r="L16" s="285" t="str">
        <f>IFERROR(_xll.qlDepositRateHelper2(,IF(DataSelect="Reference",$J16,$K16),IF(RIGHT($D16,1)="N","1D",$D16),$E16,Calendar,$F16,$G16,$H16,,_xll.ohTrigger(Trigger,DataSelect)),"--")</f>
        <v>obj_00233#0017</v>
      </c>
      <c r="M16" s="281" t="b">
        <f t="shared" si="6"/>
        <v>1</v>
      </c>
      <c r="N16" s="87"/>
      <c r="O16" s="340" t="str">
        <f t="shared" si="2"/>
        <v>DP</v>
      </c>
      <c r="P16" s="340" t="str">
        <f t="shared" si="7"/>
        <v>8M</v>
      </c>
      <c r="Q16" s="341" t="str">
        <f t="shared" si="8"/>
        <v>obj_00233#0017</v>
      </c>
      <c r="R16" s="100" t="b">
        <f t="shared" si="8"/>
        <v>1</v>
      </c>
      <c r="S16" s="341">
        <v>1</v>
      </c>
      <c r="T16" s="341">
        <v>1</v>
      </c>
      <c r="U16" s="100" t="str">
        <v>obj_00242</v>
      </c>
      <c r="V16" s="100" t="str">
        <f>_xll.qlRateHelperQuoteName(U16)</f>
        <v>STUB12M</v>
      </c>
      <c r="W16" s="338">
        <f>_xll.qlRateHelperRate(U16,_xll.ohTrigger(Trigger,Trigger12M))</f>
        <v>1.4860000000000001E-3</v>
      </c>
      <c r="X16" s="338" t="str">
        <f>IFERROR(_xll.qlFuturesRateHelperConvexityAdjustment(U16,Trigger),"--")</f>
        <v>--</v>
      </c>
      <c r="Y16" s="101">
        <f>_xll.qlRateHelperEarliestDate(U16,Trigger)</f>
        <v>42209</v>
      </c>
      <c r="Z16" s="101">
        <f>_xll.qlRateHelperLatestDate(U16,Trigger)</f>
        <v>42445</v>
      </c>
      <c r="AA16" s="246">
        <v>1.4838787543923844E-3</v>
      </c>
      <c r="AE16" s="250"/>
      <c r="AZ16" s="100" t="s">
        <v>201</v>
      </c>
      <c r="BA16" s="101">
        <f>_xll.qlInterestRateIndexFixingDate(Currency&amp;"ibor"&amp;Tenor,BB16,Trigger)</f>
        <v>42227</v>
      </c>
      <c r="BB16" s="101">
        <f>_xll.qlCalendarAdvance(Calendar,BB15,AZ16,"f",,Trigger)</f>
        <v>42229</v>
      </c>
      <c r="BC16" s="101">
        <f>_xll.qlInterestRateIndexMaturity(Currency&amp;"ibor"&amp;Tenor,BB16,Trigger)</f>
        <v>42597</v>
      </c>
      <c r="BD16" s="246">
        <f>_xll.qlIndexFixing($AD$5,BA16,TRUE,_xll.ohTrigger(Trigger,Trigger12M))</f>
        <v>1.7136290144107978E-3</v>
      </c>
      <c r="BE16" s="246" t="e">
        <f>IFERROR(_xll.qlIndexFixing($BF$1,BA16,TRUE,_xll.ohTrigger(Trigger,Trigger12M)),#N/A)</f>
        <v>#N/A</v>
      </c>
    </row>
    <row r="17" spans="1:57" s="80" customFormat="1" ht="11.25" customHeight="1" x14ac:dyDescent="0.2">
      <c r="A17" s="280" t="s">
        <v>237</v>
      </c>
      <c r="B17" s="341" t="str">
        <v>9M</v>
      </c>
      <c r="C17" s="283" t="e">
        <v>#N/A</v>
      </c>
      <c r="D17" s="282" t="str">
        <f>IF(DataSelect="Reference",IF(LEFT($C17,1)="#",(_xll.qlCalendarBusinessDaysBetween(Calendar,Settlementdate,DATE(RIGHT(LEFT(C17,5),4),LEFT(RIGHT(C17,4),2),RIGHT(C17,2)),,TRUE,Trigger)-1)&amp;"D",C17),$B17)</f>
        <v>9M</v>
      </c>
      <c r="E17" s="281">
        <f t="shared" si="1"/>
        <v>2</v>
      </c>
      <c r="F17" s="282" t="s">
        <v>9</v>
      </c>
      <c r="G17" s="283" t="b">
        <v>1</v>
      </c>
      <c r="H17" s="284" t="s">
        <v>45</v>
      </c>
      <c r="I17" s="75" t="e">
        <v>#N/A</v>
      </c>
      <c r="J17" s="75" t="str">
        <f>IFERROR(_xll.qlSimpleQuote(A17&amp;IF(LEFT(C17,1)="#","STUB",C17),I17,,Permanent,Trigger,TRUE),"--")</f>
        <v>--</v>
      </c>
      <c r="K17" s="75" t="str">
        <f t="shared" si="9"/>
        <v>EUR_CURVE_DEP12M_9M</v>
      </c>
      <c r="L17" s="285" t="str">
        <f>IFERROR(_xll.qlDepositRateHelper2(,IF(DataSelect="Reference",$J17,$K17),IF(RIGHT($D17,1)="N","1D",$D17),$E17,Calendar,$F17,$G17,$H17,,_xll.ohTrigger(Trigger,DataSelect)),"--")</f>
        <v>obj_00249#0009</v>
      </c>
      <c r="M17" s="281" t="b">
        <f t="shared" si="6"/>
        <v>1</v>
      </c>
      <c r="N17" s="87"/>
      <c r="O17" s="340" t="str">
        <f t="shared" si="2"/>
        <v>DP</v>
      </c>
      <c r="P17" s="340" t="str">
        <f t="shared" si="7"/>
        <v>9M</v>
      </c>
      <c r="Q17" s="341" t="str">
        <f t="shared" si="8"/>
        <v>obj_00249#0009</v>
      </c>
      <c r="R17" s="100" t="b">
        <f t="shared" si="8"/>
        <v>1</v>
      </c>
      <c r="S17" s="341">
        <v>1</v>
      </c>
      <c r="T17" s="341">
        <v>1</v>
      </c>
      <c r="U17" s="100" t="str">
        <v>obj_0021e</v>
      </c>
      <c r="V17" s="100" t="str">
        <f>_xll.qlRateHelperQuoteName(U17)</f>
        <v>EUR_CURVE_FUT12M_H6</v>
      </c>
      <c r="W17" s="338">
        <f>_xll.qlRateHelperRate(U17,_xll.ohTrigger(Trigger,Trigger12M))</f>
        <v>2.1080000000001098E-3</v>
      </c>
      <c r="X17" s="338">
        <f>IFERROR(_xll.qlFuturesRateHelperConvexityAdjustment(U17,Trigger),"--")</f>
        <v>0</v>
      </c>
      <c r="Y17" s="101">
        <f>_xll.qlRateHelperEarliestDate(U17,Trigger)</f>
        <v>42445</v>
      </c>
      <c r="Z17" s="101">
        <f>_xll.qlRateHelperLatestDate(U17,Trigger)</f>
        <v>42537</v>
      </c>
      <c r="AA17" s="246">
        <v>1.6658780450040762E-3</v>
      </c>
      <c r="AE17" s="250"/>
      <c r="AZ17" s="100" t="s">
        <v>201</v>
      </c>
      <c r="BA17" s="101">
        <f>_xll.qlInterestRateIndexFixingDate(Currency&amp;"ibor"&amp;Tenor,BB17,Trigger)</f>
        <v>42228</v>
      </c>
      <c r="BB17" s="101">
        <f>_xll.qlCalendarAdvance(Calendar,BB16,AZ17,"f",,Trigger)</f>
        <v>42230</v>
      </c>
      <c r="BC17" s="101">
        <f>_xll.qlInterestRateIndexMaturity(Currency&amp;"ibor"&amp;Tenor,BB17,Trigger)</f>
        <v>42597</v>
      </c>
      <c r="BD17" s="246">
        <f>_xll.qlIndexFixing($AD$5,BA17,TRUE,_xll.ohTrigger(Trigger,Trigger12M))</f>
        <v>1.7121747446525646E-3</v>
      </c>
      <c r="BE17" s="246" t="e">
        <f>IFERROR(_xll.qlIndexFixing($BF$1,BA17,TRUE,_xll.ohTrigger(Trigger,Trigger12M)),#N/A)</f>
        <v>#N/A</v>
      </c>
    </row>
    <row r="18" spans="1:57" s="80" customFormat="1" ht="11.25" customHeight="1" x14ac:dyDescent="0.2">
      <c r="A18" s="280" t="s">
        <v>237</v>
      </c>
      <c r="B18" s="341" t="str">
        <v>10M</v>
      </c>
      <c r="C18" s="283" t="e">
        <v>#N/A</v>
      </c>
      <c r="D18" s="282" t="str">
        <f>IF(DataSelect="Reference",IF(LEFT($C18,1)="#",(_xll.qlCalendarBusinessDaysBetween(Calendar,Settlementdate,DATE(RIGHT(LEFT(C18,5),4),LEFT(RIGHT(C18,4),2),RIGHT(C18,2)),,TRUE,Trigger)-1)&amp;"D",C18),$B18)</f>
        <v>10M</v>
      </c>
      <c r="E18" s="281">
        <f t="shared" si="1"/>
        <v>2</v>
      </c>
      <c r="F18" s="282" t="s">
        <v>9</v>
      </c>
      <c r="G18" s="283" t="b">
        <v>1</v>
      </c>
      <c r="H18" s="284" t="s">
        <v>45</v>
      </c>
      <c r="I18" s="75" t="e">
        <v>#N/A</v>
      </c>
      <c r="J18" s="75" t="str">
        <f>IFERROR(_xll.qlSimpleQuote(A18&amp;IF(LEFT(C18,1)="#","STUB",C18),I18,,Permanent,Trigger,TRUE),"--")</f>
        <v>--</v>
      </c>
      <c r="K18" s="75" t="str">
        <f t="shared" si="9"/>
        <v>EUR_CURVE_DEP12M_10M</v>
      </c>
      <c r="L18" s="285" t="str">
        <f>IFERROR(_xll.qlDepositRateHelper2(,IF(DataSelect="Reference",$J18,$K18),IF(RIGHT($D18,1)="N","1D",$D18),$E18,Calendar,$F18,$G18,$H18,,_xll.ohTrigger(Trigger,DataSelect)),"--")</f>
        <v>obj_0022f#0009</v>
      </c>
      <c r="M18" s="281" t="b">
        <f t="shared" si="6"/>
        <v>1</v>
      </c>
      <c r="N18" s="89"/>
      <c r="O18" s="340" t="str">
        <f t="shared" si="2"/>
        <v>DP</v>
      </c>
      <c r="P18" s="340" t="str">
        <f t="shared" si="7"/>
        <v>10M</v>
      </c>
      <c r="Q18" s="341" t="str">
        <f t="shared" si="8"/>
        <v>obj_0022f#0009</v>
      </c>
      <c r="R18" s="100" t="b">
        <f t="shared" si="8"/>
        <v>1</v>
      </c>
      <c r="S18" s="341">
        <v>1</v>
      </c>
      <c r="T18" s="341">
        <v>1</v>
      </c>
      <c r="U18" s="100" t="str">
        <v>obj_00225</v>
      </c>
      <c r="V18" s="100" t="str">
        <f>_xll.qlRateHelperQuoteName(U18)</f>
        <v>EUR_CURVE_FUT12M_M6</v>
      </c>
      <c r="W18" s="338">
        <f>_xll.qlRateHelperRate(U18,_xll.ohTrigger(Trigger,Trigger12M))</f>
        <v>2.2094999999999589E-3</v>
      </c>
      <c r="X18" s="338">
        <f>IFERROR(_xll.qlFuturesRateHelperConvexityAdjustment(U18,Trigger),"--")</f>
        <v>-2.5000000000000002E-6</v>
      </c>
      <c r="Y18" s="101">
        <f>_xll.qlRateHelperEarliestDate(U18,Trigger)</f>
        <v>42536</v>
      </c>
      <c r="Z18" s="101">
        <f>_xll.qlRateHelperLatestDate(U18,Trigger)</f>
        <v>42628</v>
      </c>
      <c r="AA18" s="246">
        <v>1.7896962399168877E-3</v>
      </c>
      <c r="AE18" s="259"/>
      <c r="AZ18" s="100" t="s">
        <v>201</v>
      </c>
      <c r="BA18" s="101">
        <f>_xll.qlInterestRateIndexFixingDate(Currency&amp;"ibor"&amp;Tenor,BB18,Trigger)</f>
        <v>42229</v>
      </c>
      <c r="BB18" s="101">
        <f>_xll.qlCalendarAdvance(Calendar,BB17,AZ18,"f",,Trigger)</f>
        <v>42233</v>
      </c>
      <c r="BC18" s="101">
        <f>_xll.qlInterestRateIndexMaturity(Currency&amp;"ibor"&amp;Tenor,BB18,Trigger)</f>
        <v>42599</v>
      </c>
      <c r="BD18" s="246">
        <f>_xll.qlIndexFixing($AD$5,BA18,TRUE,_xll.ohTrigger(Trigger,Trigger12M))</f>
        <v>1.7170747380049155E-3</v>
      </c>
      <c r="BE18" s="246" t="e">
        <f>IFERROR(_xll.qlIndexFixing($BF$1,BA18,TRUE,_xll.ohTrigger(Trigger,Trigger12M)),#N/A)</f>
        <v>#N/A</v>
      </c>
    </row>
    <row r="19" spans="1:57" s="80" customFormat="1" ht="11.25" customHeight="1" x14ac:dyDescent="0.2">
      <c r="A19" s="280" t="s">
        <v>237</v>
      </c>
      <c r="B19" s="341" t="str">
        <v>11M</v>
      </c>
      <c r="C19" s="283" t="e">
        <v>#N/A</v>
      </c>
      <c r="D19" s="282" t="str">
        <f>IF(DataSelect="Reference",IF(LEFT($C19,1)="#",(_xll.qlCalendarBusinessDaysBetween(Calendar,Settlementdate,DATE(RIGHT(LEFT(C19,5),4),LEFT(RIGHT(C19,4),2),RIGHT(C19,2)),,TRUE,Trigger)-1)&amp;"D",C19),$B19)</f>
        <v>11M</v>
      </c>
      <c r="E19" s="281">
        <f t="shared" si="1"/>
        <v>2</v>
      </c>
      <c r="F19" s="282" t="s">
        <v>9</v>
      </c>
      <c r="G19" s="283" t="b">
        <v>1</v>
      </c>
      <c r="H19" s="284" t="s">
        <v>45</v>
      </c>
      <c r="I19" s="75" t="e">
        <v>#N/A</v>
      </c>
      <c r="J19" s="75" t="str">
        <f>IFERROR(_xll.qlSimpleQuote(A19&amp;IF(LEFT(C19,1)="#","STUB",C19),I19,,Permanent,Trigger,TRUE),"--")</f>
        <v>--</v>
      </c>
      <c r="K19" s="75" t="str">
        <f t="shared" si="9"/>
        <v>EUR_CURVE_DEP12M_11M</v>
      </c>
      <c r="L19" s="285" t="str">
        <f>IFERROR(_xll.qlDepositRateHelper2(,IF(DataSelect="Reference",$J19,$K19),IF(RIGHT($D19,1)="N","1D",$D19),$E19,Calendar,$F19,$G19,$H19,,_xll.ohTrigger(Trigger,DataSelect)),"--")</f>
        <v>obj_00232#0009</v>
      </c>
      <c r="M19" s="281" t="b">
        <f t="shared" si="6"/>
        <v>1</v>
      </c>
      <c r="N19" s="87"/>
      <c r="O19" s="340" t="str">
        <f t="shared" si="2"/>
        <v>DP</v>
      </c>
      <c r="P19" s="340" t="str">
        <f t="shared" si="7"/>
        <v>11M</v>
      </c>
      <c r="Q19" s="341" t="str">
        <f t="shared" si="8"/>
        <v>obj_00232#0009</v>
      </c>
      <c r="R19" s="100" t="b">
        <f t="shared" si="8"/>
        <v>1</v>
      </c>
      <c r="S19" s="341">
        <v>1</v>
      </c>
      <c r="T19" s="341">
        <v>1</v>
      </c>
      <c r="U19" s="100" t="str">
        <v>obj_00221</v>
      </c>
      <c r="V19" s="100" t="str">
        <f>_xll.qlRateHelperQuoteName(U19)</f>
        <v>EUR_CURVE_FUT12M_U6</v>
      </c>
      <c r="W19" s="338">
        <f>_xll.qlRateHelperRate(U19,_xll.ohTrigger(Trigger,Trigger12M))</f>
        <v>2.4085000000000191E-3</v>
      </c>
      <c r="X19" s="338">
        <f>IFERROR(_xll.qlFuturesRateHelperConvexityAdjustment(U19,Trigger),"--")</f>
        <v>-2.5000000000000002E-6</v>
      </c>
      <c r="Y19" s="101">
        <f>_xll.qlRateHelperEarliestDate(U19,Trigger)</f>
        <v>42634</v>
      </c>
      <c r="Z19" s="101">
        <f>_xll.qlRateHelperLatestDate(U19,Trigger)</f>
        <v>42725</v>
      </c>
      <c r="AA19" s="246">
        <v>1.9103005793880247E-3</v>
      </c>
      <c r="AE19" s="259"/>
      <c r="AZ19" s="100" t="s">
        <v>201</v>
      </c>
      <c r="BA19" s="101">
        <f>_xll.qlInterestRateIndexFixingDate(Currency&amp;"ibor"&amp;Tenor,BB19,Trigger)</f>
        <v>42230</v>
      </c>
      <c r="BB19" s="101">
        <f>_xll.qlCalendarAdvance(Calendar,BB18,AZ19,"f",,Trigger)</f>
        <v>42234</v>
      </c>
      <c r="BC19" s="101">
        <f>_xll.qlInterestRateIndexMaturity(Currency&amp;"ibor"&amp;Tenor,BB19,Trigger)</f>
        <v>42600</v>
      </c>
      <c r="BD19" s="246">
        <f>_xll.qlIndexFixing($AD$5,BA19,TRUE,_xll.ohTrigger(Trigger,Trigger12M))</f>
        <v>1.7194044342709808E-3</v>
      </c>
      <c r="BE19" s="246" t="e">
        <f>IFERROR(_xll.qlIndexFixing($BF$1,BA19,TRUE,_xll.ohTrigger(Trigger,Trigger12M)),#N/A)</f>
        <v>#N/A</v>
      </c>
    </row>
    <row r="20" spans="1:57" s="80" customFormat="1" ht="11.25" customHeight="1" x14ac:dyDescent="0.2">
      <c r="A20" s="280" t="s">
        <v>237</v>
      </c>
      <c r="B20" s="341" t="str">
        <v>12M</v>
      </c>
      <c r="C20" s="283" t="e">
        <v>#N/A</v>
      </c>
      <c r="D20" s="282" t="str">
        <f>IF(DataSelect="Reference",IF(LEFT($C20,1)="#",(_xll.qlCalendarBusinessDaysBetween(Calendar,Settlementdate,DATE(RIGHT(LEFT(C20,5),4),LEFT(RIGHT(C20,4),2),RIGHT(C20,2)),,TRUE,Trigger)-1)&amp;"D",C20),$B20)</f>
        <v>12M</v>
      </c>
      <c r="E20" s="281">
        <f t="shared" si="1"/>
        <v>2</v>
      </c>
      <c r="F20" s="282" t="s">
        <v>9</v>
      </c>
      <c r="G20" s="283" t="b">
        <v>1</v>
      </c>
      <c r="H20" s="284" t="s">
        <v>45</v>
      </c>
      <c r="I20" s="75" t="e">
        <v>#N/A</v>
      </c>
      <c r="J20" s="75" t="str">
        <f>IFERROR(_xll.qlSimpleQuote(A20&amp;IF(LEFT(C20,1)="#","STUB",C20),I20,,Permanent,Trigger,TRUE),"--")</f>
        <v>--</v>
      </c>
      <c r="K20" s="75" t="str">
        <f t="shared" si="9"/>
        <v>EUR_CURVE_DEP12M_12M</v>
      </c>
      <c r="L20" s="285" t="str">
        <f>IFERROR(_xll.qlDepositRateHelper2(,IF(DataSelect="Reference",$J20,$K20),IF(RIGHT($D20,1)="N","1D",$D20),$E20,Calendar,$F20,$G20,$H20,,_xll.ohTrigger(Trigger,DataSelect)),"--")</f>
        <v>obj_0022a#0009</v>
      </c>
      <c r="M20" s="281" t="b">
        <f t="shared" si="6"/>
        <v>1</v>
      </c>
      <c r="N20" s="87"/>
      <c r="O20" s="340" t="str">
        <f t="shared" ref="O20:O21" si="10">A20</f>
        <v>DP</v>
      </c>
      <c r="P20" s="340" t="str">
        <f t="shared" ref="P20:P21" si="11">D20</f>
        <v>12M</v>
      </c>
      <c r="Q20" s="341" t="str">
        <f t="shared" ref="Q20:Q21" si="12">L20</f>
        <v>obj_0022a#0009</v>
      </c>
      <c r="R20" s="100" t="b">
        <f t="shared" ref="R20:R21" si="13">M20</f>
        <v>1</v>
      </c>
      <c r="S20" s="341">
        <v>1</v>
      </c>
      <c r="T20" s="341">
        <v>1</v>
      </c>
      <c r="U20" s="100" t="str">
        <v>obj_0021d</v>
      </c>
      <c r="V20" s="100" t="str">
        <f>_xll.qlRateHelperQuoteName(U20)</f>
        <v>EUR_CURVE_FUT12M_Z6</v>
      </c>
      <c r="W20" s="338">
        <f>_xll.qlRateHelperRate(U20,_xll.ohTrigger(Trigger,Trigger12M))</f>
        <v>2.7059999999999862E-3</v>
      </c>
      <c r="X20" s="338">
        <f>IFERROR(_xll.qlFuturesRateHelperConvexityAdjustment(U20,Trigger),"--")</f>
        <v>0</v>
      </c>
      <c r="Y20" s="101">
        <f>_xll.qlRateHelperEarliestDate(U20,Trigger)</f>
        <v>42725</v>
      </c>
      <c r="Z20" s="101">
        <f>_xll.qlRateHelperLatestDate(U20,Trigger)</f>
        <v>42815</v>
      </c>
      <c r="AA20" s="246">
        <v>2.0335110464412822E-3</v>
      </c>
      <c r="AE20" s="259"/>
      <c r="AZ20" s="100" t="s">
        <v>201</v>
      </c>
      <c r="BA20" s="101">
        <f>_xll.qlInterestRateIndexFixingDate(Currency&amp;"ibor"&amp;Tenor,BB20,Trigger)</f>
        <v>42233</v>
      </c>
      <c r="BB20" s="101">
        <f>_xll.qlCalendarAdvance(Calendar,BB19,AZ20,"f",,Trigger)</f>
        <v>42235</v>
      </c>
      <c r="BC20" s="101">
        <f>_xll.qlInterestRateIndexMaturity(Currency&amp;"ibor"&amp;Tenor,BB20,Trigger)</f>
        <v>42601</v>
      </c>
      <c r="BD20" s="246">
        <f>_xll.qlIndexFixing($AD$5,BA20,TRUE,_xll.ohTrigger(Trigger,Trigger12M))</f>
        <v>1.7218376176053596E-3</v>
      </c>
      <c r="BE20" s="246" t="e">
        <f>IFERROR(_xll.qlIndexFixing($BF$1,BA20,TRUE,_xll.ohTrigger(Trigger,Trigger12M)),#N/A)</f>
        <v>#N/A</v>
      </c>
    </row>
    <row r="21" spans="1:57" s="80" customFormat="1" ht="11.25" customHeight="1" x14ac:dyDescent="0.2">
      <c r="A21" s="286" t="s">
        <v>237</v>
      </c>
      <c r="B21" s="347" t="str">
        <f t="array" ref="B21">_xll.ohFilter(Quote!AI22:AI120,Quote!AH22:AH120="DP")</f>
        <v>#20160316</v>
      </c>
      <c r="C21" s="289" t="e">
        <v>#N/A</v>
      </c>
      <c r="D21" s="288" t="str">
        <f>_xll.qlCalendarBusinessDaysBetween(Calendar,Settlementdate,DATE(RIGHT(LEFT(B21,5),4),LEFT(RIGHT(B21,4),2),RIGHT(B21,2)),,TRUE,Trigger)-1&amp;"D"</f>
        <v>166D</v>
      </c>
      <c r="E21" s="287">
        <f t="shared" si="1"/>
        <v>2</v>
      </c>
      <c r="F21" s="288" t="s">
        <v>9</v>
      </c>
      <c r="G21" s="289" t="b">
        <v>1</v>
      </c>
      <c r="H21" s="290" t="s">
        <v>45</v>
      </c>
      <c r="I21" s="6">
        <f t="array" ref="I21">_xll.ohFilter(PastedValue!AV20:AV80,PastedValue!AO20:AO80="Dp")/100</f>
        <v>0</v>
      </c>
      <c r="J21" s="6" t="str">
        <f>IFERROR(_xll.qlSimpleQuote(A21&amp;IF(LEFT(C21,1)="#","STUB",C21),I21,,Permanent,Trigger,TRUE),"--")</f>
        <v>--</v>
      </c>
      <c r="K21" s="6" t="str">
        <f>IF(LEFT(B21,1)="#","STUB12M",Currency&amp;"_CURVE_DEP12M_"&amp;B21)</f>
        <v>STUB12M</v>
      </c>
      <c r="L21" s="380" t="str">
        <f>IFERROR(_xll.qlDepositRateHelper2(,IF(DataSelect="Reference",$J21,$K21),IF(RIGHT($D21,1)="N","1D",$D21),$E21,Calendar,$F21,$G21,$H21,,_xll.ohTrigger(Trigger,DataSelect)),"--")</f>
        <v>obj_00242#0013</v>
      </c>
      <c r="M21" s="287" t="b">
        <f t="shared" si="6"/>
        <v>1</v>
      </c>
      <c r="N21" s="87"/>
      <c r="O21" s="340" t="str">
        <f t="shared" si="10"/>
        <v>DP</v>
      </c>
      <c r="P21" s="340" t="str">
        <f t="shared" si="11"/>
        <v>166D</v>
      </c>
      <c r="Q21" s="341" t="str">
        <f t="shared" si="12"/>
        <v>obj_00242#0013</v>
      </c>
      <c r="R21" s="100" t="b">
        <f t="shared" si="13"/>
        <v>1</v>
      </c>
      <c r="S21" s="341">
        <v>1</v>
      </c>
      <c r="T21" s="341">
        <v>1</v>
      </c>
      <c r="U21" s="100" t="str">
        <v>obj_00223</v>
      </c>
      <c r="V21" s="100" t="str">
        <f>_xll.qlRateHelperQuoteName(U21)</f>
        <v>EUR_CURVE_FUT12M_H7</v>
      </c>
      <c r="W21" s="338">
        <f>_xll.qlRateHelperRate(U21,_xll.ohTrigger(Trigger,Trigger12M))</f>
        <v>3.0559999999999476E-3</v>
      </c>
      <c r="X21" s="338">
        <f>IFERROR(_xll.qlFuturesRateHelperConvexityAdjustment(U21,Trigger),"--")</f>
        <v>0</v>
      </c>
      <c r="Y21" s="101">
        <f>_xll.qlRateHelperEarliestDate(U21,Trigger)</f>
        <v>42809</v>
      </c>
      <c r="Z21" s="101">
        <f>_xll.qlRateHelperLatestDate(U21,Trigger)</f>
        <v>42901</v>
      </c>
      <c r="AA21" s="246">
        <v>2.1673983263314598E-3</v>
      </c>
      <c r="AE21" s="259"/>
      <c r="AZ21" s="100" t="s">
        <v>201</v>
      </c>
      <c r="BA21" s="101">
        <f>_xll.qlInterestRateIndexFixingDate(Currency&amp;"ibor"&amp;Tenor,BB21,Trigger)</f>
        <v>42234</v>
      </c>
      <c r="BB21" s="101">
        <f>_xll.qlCalendarAdvance(Calendar,BB20,AZ21,"f",,Trigger)</f>
        <v>42236</v>
      </c>
      <c r="BC21" s="101">
        <f>_xll.qlInterestRateIndexMaturity(Currency&amp;"ibor"&amp;Tenor,BB21,Trigger)</f>
        <v>42604</v>
      </c>
      <c r="BD21" s="246">
        <f>_xll.qlIndexFixing($AD$5,BA21,TRUE,_xll.ohTrigger(Trigger,Trigger12M))</f>
        <v>1.7273235792433664E-3</v>
      </c>
      <c r="BE21" s="246" t="e">
        <f>IFERROR(_xll.qlIndexFixing($BF$1,BA21,TRUE,_xll.ohTrigger(Trigger,Trigger12M)),#N/A)</f>
        <v>#N/A</v>
      </c>
    </row>
    <row r="22" spans="1:57" s="80" customFormat="1" ht="11.25" customHeight="1" x14ac:dyDescent="0.2">
      <c r="N22" s="87"/>
      <c r="O22" s="342" t="str">
        <f t="shared" ref="O22:O29" si="14">A24</f>
        <v>SF</v>
      </c>
      <c r="P22" s="342" t="str">
        <f t="shared" ref="P22:P29" si="15">E24</f>
        <v>H6</v>
      </c>
      <c r="Q22" s="343" t="str">
        <f t="shared" ref="Q22:R29" si="16">L24</f>
        <v>obj_0021e#0017</v>
      </c>
      <c r="R22" s="98" t="b">
        <f t="shared" si="16"/>
        <v>1</v>
      </c>
      <c r="S22" s="327">
        <v>1</v>
      </c>
      <c r="T22" s="327">
        <v>1</v>
      </c>
      <c r="U22" s="100" t="str">
        <v>obj_0021c</v>
      </c>
      <c r="V22" s="100" t="str">
        <f>_xll.qlRateHelperQuoteName(U22)</f>
        <v>EUR_CURVE_FUT12M_M7</v>
      </c>
      <c r="W22" s="338">
        <f>_xll.qlRateHelperRate(U22,_xll.ohTrigger(Trigger,Trigger12M))</f>
        <v>3.4385000000000145E-3</v>
      </c>
      <c r="X22" s="338">
        <f>IFERROR(_xll.qlFuturesRateHelperConvexityAdjustment(U22,Trigger),"--")</f>
        <v>1.7500000000000002E-5</v>
      </c>
      <c r="Y22" s="101">
        <f>_xll.qlRateHelperEarliestDate(U22,Trigger)</f>
        <v>42907</v>
      </c>
      <c r="Z22" s="101">
        <f>_xll.qlRateHelperLatestDate(U22,Trigger)</f>
        <v>42999</v>
      </c>
      <c r="AA22" s="246">
        <v>2.3291754220508653E-3</v>
      </c>
      <c r="AE22" s="259"/>
      <c r="AZ22" s="100" t="s">
        <v>201</v>
      </c>
      <c r="BA22" s="101">
        <f>_xll.qlInterestRateIndexFixingDate(Currency&amp;"ibor"&amp;Tenor,BB22,Trigger)</f>
        <v>42235</v>
      </c>
      <c r="BB22" s="101">
        <f>_xll.qlCalendarAdvance(Calendar,BB21,AZ22,"f",,Trigger)</f>
        <v>42237</v>
      </c>
      <c r="BC22" s="101">
        <f>_xll.qlInterestRateIndexMaturity(Currency&amp;"ibor"&amp;Tenor,BB22,Trigger)</f>
        <v>42604</v>
      </c>
      <c r="BD22" s="246">
        <f>_xll.qlIndexFixing($AD$5,BA22,TRUE,_xll.ohTrigger(Trigger,Trigger12M))</f>
        <v>1.7284895782794176E-3</v>
      </c>
      <c r="BE22" s="246" t="e">
        <f>IFERROR(_xll.qlIndexFixing($BF$1,BA22,TRUE,_xll.ohTrigger(Trigger,Trigger12M)),#N/A)</f>
        <v>#N/A</v>
      </c>
    </row>
    <row r="23" spans="1:57" s="80" customFormat="1" ht="11.25" customHeight="1" x14ac:dyDescent="0.2">
      <c r="A23" s="309" t="s">
        <v>12</v>
      </c>
      <c r="B23" s="309"/>
      <c r="C23" s="61" t="s">
        <v>241</v>
      </c>
      <c r="D23" s="61" t="s">
        <v>242</v>
      </c>
      <c r="E23" s="61" t="s">
        <v>243</v>
      </c>
      <c r="F23" s="61" t="s">
        <v>30</v>
      </c>
      <c r="G23" s="61" t="s">
        <v>4</v>
      </c>
      <c r="H23" s="61" t="s">
        <v>246</v>
      </c>
      <c r="I23" s="61" t="s">
        <v>5</v>
      </c>
      <c r="J23" s="61"/>
      <c r="K23" s="61" t="s">
        <v>247</v>
      </c>
      <c r="L23" s="61" t="s">
        <v>38</v>
      </c>
      <c r="M23" s="61" t="s">
        <v>42</v>
      </c>
      <c r="N23" s="87"/>
      <c r="O23" s="340" t="str">
        <f t="shared" si="14"/>
        <v>SF</v>
      </c>
      <c r="P23" s="340" t="str">
        <f t="shared" si="15"/>
        <v>M6</v>
      </c>
      <c r="Q23" s="344" t="str">
        <f t="shared" si="16"/>
        <v>obj_00225#0017</v>
      </c>
      <c r="R23" s="100" t="b">
        <f t="shared" si="16"/>
        <v>1</v>
      </c>
      <c r="S23" s="341">
        <v>1</v>
      </c>
      <c r="T23" s="341">
        <v>1</v>
      </c>
      <c r="U23" s="100" t="str">
        <v>obj_002cd</v>
      </c>
      <c r="V23" s="100" t="str">
        <f>_xll.qlRateHelperQuoteName(U23)</f>
        <v>EUR_CURVE_12M_3Y</v>
      </c>
      <c r="W23" s="338">
        <f>_xll.qlRateHelperRate(U23,_xll.ohTrigger(Trigger,Trigger12M))</f>
        <v>3.0899999999999999E-3</v>
      </c>
      <c r="X23" s="338" t="str">
        <f>IFERROR(_xll.qlFuturesRateHelperConvexityAdjustment(U23,Trigger),"--")</f>
        <v>--</v>
      </c>
      <c r="Y23" s="101">
        <f>_xll.qlRateHelperEarliestDate(U23,Trigger)</f>
        <v>42209</v>
      </c>
      <c r="Z23" s="101">
        <f>_xll.qlRateHelperLatestDate(U23,Trigger)</f>
        <v>43305</v>
      </c>
      <c r="AA23" s="246">
        <v>3.0740167617802207E-3</v>
      </c>
      <c r="AE23" s="259"/>
      <c r="AZ23" s="100" t="s">
        <v>201</v>
      </c>
      <c r="BA23" s="101">
        <f>_xll.qlInterestRateIndexFixingDate(Currency&amp;"ibor"&amp;Tenor,BB23,Trigger)</f>
        <v>42236</v>
      </c>
      <c r="BB23" s="101">
        <f>_xll.qlCalendarAdvance(Calendar,BB22,AZ23,"f",,Trigger)</f>
        <v>42240</v>
      </c>
      <c r="BC23" s="101">
        <f>_xll.qlInterestRateIndexMaturity(Currency&amp;"ibor"&amp;Tenor,BB23,Trigger)</f>
        <v>42606</v>
      </c>
      <c r="BD23" s="246">
        <f>_xll.qlIndexFixing($AD$5,BA23,TRUE,_xll.ohTrigger(Trigger,Trigger12M))</f>
        <v>1.7355558682714983E-3</v>
      </c>
      <c r="BE23" s="246" t="e">
        <f>IFERROR(_xll.qlIndexFixing($BF$1,BA23,TRUE,_xll.ohTrigger(Trigger,Trigger12M)),#N/A)</f>
        <v>#N/A</v>
      </c>
    </row>
    <row r="24" spans="1:57" s="80" customFormat="1" ht="11.25" customHeight="1" x14ac:dyDescent="0.2">
      <c r="A24" s="294" t="s">
        <v>238</v>
      </c>
      <c r="B24" s="98" t="s">
        <v>244</v>
      </c>
      <c r="C24" s="295" t="str">
        <f t="array" ref="C24:C31">_xll.ohFilter(Quote!AI4:AI102,Quote!AH4:AH102="SF")</f>
        <v>H6</v>
      </c>
      <c r="D24" s="296" t="str">
        <f t="array" ref="D24:D31">_xll.qlIMMcode(_xll.ohFilter(PastedValue!AP2:AP62,PastedValue!AO2:AO62="Sf"),Trigger)</f>
        <v>H6</v>
      </c>
      <c r="E24" s="297" t="str">
        <f t="shared" ref="E24:E31" si="17">IF(DataSelect="Mx_Live",$C24,$D24)</f>
        <v>H6</v>
      </c>
      <c r="F24" s="334">
        <f>_xll.qlIMMdate(E24,Evaluationdate,Trigger)</f>
        <v>42445</v>
      </c>
      <c r="G24" s="276" t="str">
        <f t="shared" ref="G24:G31" si="18">PROPER(Currency)&amp;FamilyName&amp;"3M"</f>
        <v>Euribor3M</v>
      </c>
      <c r="H24" s="364">
        <f t="array" ref="H24:H31">_xll.ohFilter(PastedValue!AV2:AV74,PastedValue!AO2:AO74="Sf")</f>
        <v>99.790599999999998</v>
      </c>
      <c r="I24" s="310">
        <f>Quote!AY23/100</f>
        <v>0</v>
      </c>
      <c r="J24" s="310" t="str">
        <f>IFERROR(_xll.qlSimpleQuote(A24&amp;D24,H24,,Permanent,Trigger,TRUE),"--")</f>
        <v>SFH6#0005</v>
      </c>
      <c r="K24" s="311" t="str">
        <f t="shared" ref="K24:K31" si="19">Currency&amp;"_CURVE_FUT12M_"&amp;$C24</f>
        <v>EUR_CURVE_FUT12M_H6</v>
      </c>
      <c r="L24" s="298" t="str">
        <f>_xll.qlFuturesRateHelper(,IF(DataSelect="Reference",$J24,$K24),B24,$E24,$G24,$I24,Permanent,Trigger,ObjectOverwrite)</f>
        <v>obj_0021e#0017</v>
      </c>
      <c r="M24" s="275" t="b">
        <v>1</v>
      </c>
      <c r="N24" s="87"/>
      <c r="O24" s="340" t="str">
        <f t="shared" si="14"/>
        <v>SF</v>
      </c>
      <c r="P24" s="340" t="str">
        <f t="shared" si="15"/>
        <v>U6</v>
      </c>
      <c r="Q24" s="344" t="str">
        <f t="shared" si="16"/>
        <v>obj_00221#0017</v>
      </c>
      <c r="R24" s="100" t="b">
        <f t="shared" si="16"/>
        <v>1</v>
      </c>
      <c r="S24" s="341">
        <v>1</v>
      </c>
      <c r="T24" s="341">
        <v>1</v>
      </c>
      <c r="U24" s="100" t="str">
        <v>obj_002c4</v>
      </c>
      <c r="V24" s="100" t="str">
        <f>_xll.qlRateHelperQuoteName(U24)</f>
        <v>EUR_CURVE_12M_4Y</v>
      </c>
      <c r="W24" s="338">
        <f>_xll.qlRateHelperRate(U24,_xll.ohTrigger(Trigger,Trigger12M))</f>
        <v>4.2899999999999995E-3</v>
      </c>
      <c r="X24" s="338" t="str">
        <f>IFERROR(_xll.qlFuturesRateHelperConvexityAdjustment(U24,Trigger),"--")</f>
        <v>--</v>
      </c>
      <c r="Y24" s="101">
        <f>_xll.qlRateHelperEarliestDate(U24,Trigger)</f>
        <v>42209</v>
      </c>
      <c r="Z24" s="101">
        <f>_xll.qlRateHelperLatestDate(U24,Trigger)</f>
        <v>43670</v>
      </c>
      <c r="AA24" s="246">
        <v>4.2813653091977547E-3</v>
      </c>
      <c r="AE24" s="250"/>
      <c r="AZ24" s="100" t="s">
        <v>201</v>
      </c>
      <c r="BA24" s="101">
        <f>_xll.qlInterestRateIndexFixingDate(Currency&amp;"ibor"&amp;Tenor,BB24,Trigger)</f>
        <v>42237</v>
      </c>
      <c r="BB24" s="101">
        <f>_xll.qlCalendarAdvance(Calendar,BB23,AZ24,"f",,Trigger)</f>
        <v>42241</v>
      </c>
      <c r="BC24" s="101">
        <f>_xll.qlInterestRateIndexMaturity(Currency&amp;"ibor"&amp;Tenor,BB24,Trigger)</f>
        <v>42607</v>
      </c>
      <c r="BD24" s="246">
        <f>_xll.qlIndexFixing($AD$5,BA24,TRUE,_xll.ohTrigger(Trigger,Trigger12M))</f>
        <v>1.7367956381016832E-3</v>
      </c>
      <c r="BE24" s="246" t="e">
        <f>IFERROR(_xll.qlIndexFixing($BF$1,BA24,TRUE,_xll.ohTrigger(Trigger,Trigger12M)),#N/A)</f>
        <v>#N/A</v>
      </c>
    </row>
    <row r="25" spans="1:57" s="80" customFormat="1" ht="11.25" customHeight="1" x14ac:dyDescent="0.2">
      <c r="A25" s="299" t="s">
        <v>238</v>
      </c>
      <c r="B25" s="100" t="s">
        <v>244</v>
      </c>
      <c r="C25" s="300" t="str">
        <v>M6</v>
      </c>
      <c r="D25" s="301" t="str">
        <v>M6</v>
      </c>
      <c r="E25" s="302" t="str">
        <f t="shared" si="17"/>
        <v>M6</v>
      </c>
      <c r="F25" s="335">
        <f>_xll.qlIMMdate(E25,Evaluationdate,Trigger)</f>
        <v>42536</v>
      </c>
      <c r="G25" s="282" t="str">
        <f t="shared" si="18"/>
        <v>Euribor3M</v>
      </c>
      <c r="H25" s="365">
        <v>99.780699999999996</v>
      </c>
      <c r="I25" s="312">
        <f>Quote!AY24/100</f>
        <v>-2.5000000000000002E-6</v>
      </c>
      <c r="J25" s="312" t="str">
        <f>IFERROR(_xll.qlSimpleQuote(A25&amp;D25,H25,,Permanent,Trigger,TRUE),"--")</f>
        <v>SFM6#0004</v>
      </c>
      <c r="K25" s="313" t="str">
        <f t="shared" si="19"/>
        <v>EUR_CURVE_FUT12M_M6</v>
      </c>
      <c r="L25" s="303" t="str">
        <f>_xll.qlFuturesRateHelper(,IF(DataSelect="Reference",$J25,$K25),B25,$E25,$G25,$I25,Permanent,Trigger,ObjectOverwrite)</f>
        <v>obj_00225#0017</v>
      </c>
      <c r="M25" s="303" t="b">
        <v>1</v>
      </c>
      <c r="N25" s="87"/>
      <c r="O25" s="340" t="str">
        <f t="shared" si="14"/>
        <v>SF</v>
      </c>
      <c r="P25" s="340" t="str">
        <f t="shared" si="15"/>
        <v>Z6</v>
      </c>
      <c r="Q25" s="344" t="str">
        <f t="shared" si="16"/>
        <v>obj_0021d#0017</v>
      </c>
      <c r="R25" s="100" t="b">
        <f t="shared" si="16"/>
        <v>1</v>
      </c>
      <c r="S25" s="341">
        <v>1</v>
      </c>
      <c r="T25" s="341">
        <v>1</v>
      </c>
      <c r="U25" s="100" t="str">
        <v>obj_00307</v>
      </c>
      <c r="V25" s="100" t="str">
        <f>_xll.qlRateHelperQuoteName(U25)</f>
        <v>EUR_CURVE_12M_5Y</v>
      </c>
      <c r="W25" s="338">
        <f>_xll.qlRateHelperRate(U25,_xll.ohTrigger(Trigger,Trigger12M))</f>
        <v>5.6900000000000006E-3</v>
      </c>
      <c r="X25" s="338" t="str">
        <f>IFERROR(_xll.qlFuturesRateHelperConvexityAdjustment(U25,Trigger),"--")</f>
        <v>--</v>
      </c>
      <c r="Y25" s="101">
        <f>_xll.qlRateHelperEarliestDate(U25,Trigger)</f>
        <v>42209</v>
      </c>
      <c r="Z25" s="101">
        <f>_xll.qlRateHelperLatestDate(U25,Trigger)</f>
        <v>44036</v>
      </c>
      <c r="AA25" s="246">
        <v>5.6884405653625332E-3</v>
      </c>
      <c r="AE25" s="250"/>
      <c r="AZ25" s="100" t="s">
        <v>201</v>
      </c>
      <c r="BA25" s="101">
        <f>_xll.qlInterestRateIndexFixingDate(Currency&amp;"ibor"&amp;Tenor,BB25,Trigger)</f>
        <v>42240</v>
      </c>
      <c r="BB25" s="101">
        <f>_xll.qlCalendarAdvance(Calendar,BB24,AZ25,"f",,Trigger)</f>
        <v>42242</v>
      </c>
      <c r="BC25" s="101">
        <f>_xll.qlInterestRateIndexMaturity(Currency&amp;"ibor"&amp;Tenor,BB25,Trigger)</f>
        <v>42608</v>
      </c>
      <c r="BD25" s="246">
        <f>_xll.qlIndexFixing($AD$5,BA25,TRUE,_xll.ohTrigger(Trigger,Trigger12M))</f>
        <v>1.7380321660658575E-3</v>
      </c>
      <c r="BE25" s="246" t="e">
        <f>IFERROR(_xll.qlIndexFixing($BF$1,BA25,TRUE,_xll.ohTrigger(Trigger,Trigger12M)),#N/A)</f>
        <v>#N/A</v>
      </c>
    </row>
    <row r="26" spans="1:57" s="80" customFormat="1" ht="11.25" customHeight="1" x14ac:dyDescent="0.2">
      <c r="A26" s="299" t="s">
        <v>238</v>
      </c>
      <c r="B26" s="100" t="s">
        <v>244</v>
      </c>
      <c r="C26" s="300" t="str">
        <v>U6</v>
      </c>
      <c r="D26" s="301" t="str">
        <v>U6</v>
      </c>
      <c r="E26" s="302" t="str">
        <f t="shared" si="17"/>
        <v>U6</v>
      </c>
      <c r="F26" s="335">
        <f>_xll.qlIMMdate(E26,Evaluationdate,Trigger)</f>
        <v>42634</v>
      </c>
      <c r="G26" s="282" t="str">
        <f t="shared" si="18"/>
        <v>Euribor3M</v>
      </c>
      <c r="H26" s="365">
        <v>99.7607</v>
      </c>
      <c r="I26" s="312">
        <f>Quote!AY25/100</f>
        <v>-2.5000000000000002E-6</v>
      </c>
      <c r="J26" s="312" t="str">
        <f>IFERROR(_xll.qlSimpleQuote(A26&amp;D26,H26,,Permanent,Trigger,TRUE),"--")</f>
        <v>SFU6#0004</v>
      </c>
      <c r="K26" s="313" t="str">
        <f t="shared" si="19"/>
        <v>EUR_CURVE_FUT12M_U6</v>
      </c>
      <c r="L26" s="303" t="str">
        <f>_xll.qlFuturesRateHelper(,IF(DataSelect="Reference",$J26,$K26),B26,$E26,$G26,$I26,Permanent,Trigger,ObjectOverwrite)</f>
        <v>obj_00221#0017</v>
      </c>
      <c r="M26" s="303" t="b">
        <v>1</v>
      </c>
      <c r="N26" s="87"/>
      <c r="O26" s="340" t="str">
        <f t="shared" si="14"/>
        <v>SF</v>
      </c>
      <c r="P26" s="340" t="str">
        <f t="shared" si="15"/>
        <v>H7</v>
      </c>
      <c r="Q26" s="344" t="str">
        <f t="shared" si="16"/>
        <v>obj_00223#0017</v>
      </c>
      <c r="R26" s="100" t="b">
        <f t="shared" si="16"/>
        <v>1</v>
      </c>
      <c r="S26" s="341">
        <v>1</v>
      </c>
      <c r="T26" s="341">
        <v>1</v>
      </c>
      <c r="U26" s="100" t="str">
        <v>obj_00300</v>
      </c>
      <c r="V26" s="100" t="str">
        <f>_xll.qlRateHelperQuoteName(U26)</f>
        <v>EUR_CURVE_12M_6Y</v>
      </c>
      <c r="W26" s="338">
        <f>_xll.qlRateHelperRate(U26,_xll.ohTrigger(Trigger,Trigger12M))</f>
        <v>7.1300000000000001E-3</v>
      </c>
      <c r="X26" s="338" t="str">
        <f>IFERROR(_xll.qlFuturesRateHelperConvexityAdjustment(U26,Trigger),"--")</f>
        <v>--</v>
      </c>
      <c r="Y26" s="101">
        <f>_xll.qlRateHelperEarliestDate(U26,Trigger)</f>
        <v>42209</v>
      </c>
      <c r="Z26" s="101">
        <f>_xll.qlRateHelperLatestDate(U26,Trigger)</f>
        <v>44403</v>
      </c>
      <c r="AA26" s="246">
        <v>7.1350866596445201E-3</v>
      </c>
      <c r="AE26" s="250"/>
      <c r="AZ26" s="100" t="s">
        <v>201</v>
      </c>
      <c r="BA26" s="101">
        <f>_xll.qlInterestRateIndexFixingDate(Currency&amp;"ibor"&amp;Tenor,BB26,Trigger)</f>
        <v>42241</v>
      </c>
      <c r="BB26" s="101">
        <f>_xll.qlCalendarAdvance(Calendar,BB25,AZ26,"f",,Trigger)</f>
        <v>42243</v>
      </c>
      <c r="BC26" s="101">
        <f>_xll.qlInterestRateIndexMaturity(Currency&amp;"ibor"&amp;Tenor,BB26,Trigger)</f>
        <v>42611</v>
      </c>
      <c r="BD26" s="246">
        <f>_xll.qlIndexFixing($AD$5,BA26,TRUE,_xll.ohTrigger(Trigger,Trigger12M))</f>
        <v>1.7422362891763772E-3</v>
      </c>
      <c r="BE26" s="246" t="e">
        <f>IFERROR(_xll.qlIndexFixing($BF$1,BA26,TRUE,_xll.ohTrigger(Trigger,Trigger12M)),#N/A)</f>
        <v>#N/A</v>
      </c>
    </row>
    <row r="27" spans="1:57" s="80" customFormat="1" ht="11.25" customHeight="1" x14ac:dyDescent="0.2">
      <c r="A27" s="299" t="s">
        <v>238</v>
      </c>
      <c r="B27" s="100" t="s">
        <v>244</v>
      </c>
      <c r="C27" s="300" t="str">
        <v>Z6</v>
      </c>
      <c r="D27" s="301" t="str">
        <v>Z6</v>
      </c>
      <c r="E27" s="302" t="str">
        <f t="shared" si="17"/>
        <v>Z6</v>
      </c>
      <c r="F27" s="335">
        <f>_xll.qlIMMdate(E27,Evaluationdate,Trigger)</f>
        <v>42725</v>
      </c>
      <c r="G27" s="282" t="str">
        <f t="shared" si="18"/>
        <v>Euribor3M</v>
      </c>
      <c r="H27" s="365">
        <v>99.731049999999996</v>
      </c>
      <c r="I27" s="312">
        <f>Quote!AY26/100</f>
        <v>0</v>
      </c>
      <c r="J27" s="312" t="str">
        <f>IFERROR(_xll.qlSimpleQuote(A27&amp;D27,H27,,Permanent,Trigger,TRUE),"--")</f>
        <v>SFZ6#0004</v>
      </c>
      <c r="K27" s="313" t="str">
        <f t="shared" si="19"/>
        <v>EUR_CURVE_FUT12M_Z6</v>
      </c>
      <c r="L27" s="303" t="str">
        <f>_xll.qlFuturesRateHelper(,IF(DataSelect="Reference",$J27,$K27),B27,$E27,$G27,$I27,Permanent,Trigger,ObjectOverwrite)</f>
        <v>obj_0021d#0017</v>
      </c>
      <c r="M27" s="303" t="b">
        <v>1</v>
      </c>
      <c r="N27" s="87"/>
      <c r="O27" s="340" t="str">
        <f t="shared" si="14"/>
        <v>SF</v>
      </c>
      <c r="P27" s="340" t="str">
        <f t="shared" si="15"/>
        <v>M7</v>
      </c>
      <c r="Q27" s="344" t="str">
        <f t="shared" si="16"/>
        <v>obj_0021c#0017</v>
      </c>
      <c r="R27" s="100" t="b">
        <f t="shared" si="16"/>
        <v>1</v>
      </c>
      <c r="S27" s="341">
        <v>1</v>
      </c>
      <c r="T27" s="341">
        <v>1</v>
      </c>
      <c r="U27" s="100" t="str">
        <v>obj_002ec</v>
      </c>
      <c r="V27" s="100" t="str">
        <f>_xll.qlRateHelperQuoteName(U27)</f>
        <v>EUR_CURVE_12M_7Y</v>
      </c>
      <c r="W27" s="338">
        <f>_xll.qlRateHelperRate(U27,_xll.ohTrigger(Trigger,Trigger12M))</f>
        <v>8.5199999999999998E-3</v>
      </c>
      <c r="X27" s="338" t="str">
        <f>IFERROR(_xll.qlFuturesRateHelperConvexityAdjustment(U27,Trigger),"--")</f>
        <v>--</v>
      </c>
      <c r="Y27" s="101">
        <f>_xll.qlRateHelperEarliestDate(U27,Trigger)</f>
        <v>42209</v>
      </c>
      <c r="Z27" s="101">
        <f>_xll.qlRateHelperLatestDate(U27,Trigger)</f>
        <v>44767</v>
      </c>
      <c r="AA27" s="246">
        <v>8.5399465888028516E-3</v>
      </c>
      <c r="AE27" s="250"/>
      <c r="AZ27" s="100" t="s">
        <v>201</v>
      </c>
      <c r="BA27" s="101">
        <f>_xll.qlInterestRateIndexFixingDate(Currency&amp;"ibor"&amp;Tenor,BB27,Trigger)</f>
        <v>42242</v>
      </c>
      <c r="BB27" s="101">
        <f>_xll.qlCalendarAdvance(Calendar,BB26,AZ27,"f",,Trigger)</f>
        <v>42244</v>
      </c>
      <c r="BC27" s="101">
        <f>_xll.qlInterestRateIndexMaturity(Currency&amp;"ibor"&amp;Tenor,BB27,Trigger)</f>
        <v>42611</v>
      </c>
      <c r="BD27" s="246">
        <f>_xll.qlIndexFixing($AD$5,BA27,TRUE,_xll.ohTrigger(Trigger,Trigger12M))</f>
        <v>1.7419852619092273E-3</v>
      </c>
      <c r="BE27" s="246" t="e">
        <f>IFERROR(_xll.qlIndexFixing($BF$1,BA27,TRUE,_xll.ohTrigger(Trigger,Trigger12M)),#N/A)</f>
        <v>#N/A</v>
      </c>
    </row>
    <row r="28" spans="1:57" s="80" customFormat="1" ht="11.25" customHeight="1" x14ac:dyDescent="0.2">
      <c r="A28" s="299" t="s">
        <v>238</v>
      </c>
      <c r="B28" s="100" t="s">
        <v>244</v>
      </c>
      <c r="C28" s="300" t="str">
        <v>H7</v>
      </c>
      <c r="D28" s="301" t="str">
        <v>H7</v>
      </c>
      <c r="E28" s="302" t="str">
        <f t="shared" si="17"/>
        <v>H7</v>
      </c>
      <c r="F28" s="335">
        <f>_xll.qlIMMdate(E28,Evaluationdate,Trigger)</f>
        <v>42809</v>
      </c>
      <c r="G28" s="282" t="str">
        <f t="shared" si="18"/>
        <v>Euribor3M</v>
      </c>
      <c r="H28" s="365">
        <v>99.6922</v>
      </c>
      <c r="I28" s="312">
        <f>Quote!AY27/100</f>
        <v>0</v>
      </c>
      <c r="J28" s="312" t="str">
        <f>IFERROR(_xll.qlSimpleQuote(A28&amp;D28,H28,,Permanent,Trigger,TRUE),"--")</f>
        <v>SFH7#0004</v>
      </c>
      <c r="K28" s="313" t="str">
        <f t="shared" si="19"/>
        <v>EUR_CURVE_FUT12M_H7</v>
      </c>
      <c r="L28" s="303" t="str">
        <f>_xll.qlFuturesRateHelper(,IF(DataSelect="Reference",$J28,$K28),B28,$E28,$G28,$I28,Permanent,Trigger,ObjectOverwrite)</f>
        <v>obj_00223#0017</v>
      </c>
      <c r="M28" s="303" t="b">
        <v>1</v>
      </c>
      <c r="N28" s="87"/>
      <c r="O28" s="340" t="str">
        <f t="shared" si="14"/>
        <v>SF</v>
      </c>
      <c r="P28" s="340" t="e">
        <f t="shared" si="15"/>
        <v>#N/A</v>
      </c>
      <c r="Q28" s="344" t="e">
        <f t="shared" si="16"/>
        <v>#NUM!</v>
      </c>
      <c r="R28" s="100" t="b">
        <f t="shared" si="16"/>
        <v>0</v>
      </c>
      <c r="S28" s="341">
        <v>1</v>
      </c>
      <c r="T28" s="341">
        <v>1</v>
      </c>
      <c r="U28" s="100" t="str">
        <v>obj_00308</v>
      </c>
      <c r="V28" s="100" t="str">
        <f>_xll.qlRateHelperQuoteName(U28)</f>
        <v>EUR_CURVE_12M_8Y</v>
      </c>
      <c r="W28" s="338">
        <f>_xll.qlRateHelperRate(U28,_xll.ohTrigger(Trigger,Trigger12M))</f>
        <v>9.8399999999999998E-3</v>
      </c>
      <c r="X28" s="338" t="str">
        <f>IFERROR(_xll.qlFuturesRateHelperConvexityAdjustment(U28,Trigger),"--")</f>
        <v>--</v>
      </c>
      <c r="Y28" s="101">
        <f>_xll.qlRateHelperEarliestDate(U28,Trigger)</f>
        <v>42209</v>
      </c>
      <c r="Z28" s="101">
        <f>_xll.qlRateHelperLatestDate(U28,Trigger)</f>
        <v>45131</v>
      </c>
      <c r="AA28" s="246">
        <v>9.8834758977034247E-3</v>
      </c>
      <c r="AE28" s="250"/>
      <c r="AZ28" s="100" t="s">
        <v>201</v>
      </c>
      <c r="BA28" s="101">
        <f>_xll.qlInterestRateIndexFixingDate(Currency&amp;"ibor"&amp;Tenor,BB28,Trigger)</f>
        <v>42243</v>
      </c>
      <c r="BB28" s="101">
        <f>_xll.qlCalendarAdvance(Calendar,BB27,AZ28,"f",,Trigger)</f>
        <v>42247</v>
      </c>
      <c r="BC28" s="101">
        <f>_xll.qlInterestRateIndexMaturity(Currency&amp;"ibor"&amp;Tenor,BB28,Trigger)</f>
        <v>42613</v>
      </c>
      <c r="BD28" s="246">
        <f>_xll.qlIndexFixing($AD$5,BA28,TRUE,_xll.ohTrigger(Trigger,Trigger12M))</f>
        <v>1.7441661774724281E-3</v>
      </c>
      <c r="BE28" s="246" t="e">
        <f>IFERROR(_xll.qlIndexFixing($BF$1,BA28,TRUE,_xll.ohTrigger(Trigger,Trigger12M)),#N/A)</f>
        <v>#N/A</v>
      </c>
    </row>
    <row r="29" spans="1:57" s="80" customFormat="1" ht="11.25" customHeight="1" x14ac:dyDescent="0.2">
      <c r="A29" s="299" t="s">
        <v>238</v>
      </c>
      <c r="B29" s="100" t="s">
        <v>244</v>
      </c>
      <c r="C29" s="300" t="str">
        <v>M7</v>
      </c>
      <c r="D29" s="301" t="str">
        <v>M7</v>
      </c>
      <c r="E29" s="302" t="str">
        <f t="shared" si="17"/>
        <v>M7</v>
      </c>
      <c r="F29" s="335">
        <f>_xll.qlIMMdate(E29,Evaluationdate,Trigger)</f>
        <v>42907</v>
      </c>
      <c r="G29" s="282" t="str">
        <f t="shared" si="18"/>
        <v>Euribor3M</v>
      </c>
      <c r="H29" s="365">
        <v>99.651200000000003</v>
      </c>
      <c r="I29" s="312">
        <f>Quote!AY28/100</f>
        <v>1.7500000000000002E-5</v>
      </c>
      <c r="J29" s="312" t="str">
        <f>IFERROR(_xll.qlSimpleQuote(A29&amp;D29,H29,,Permanent,Trigger,TRUE),"--")</f>
        <v>SFM7#0004</v>
      </c>
      <c r="K29" s="313" t="str">
        <f t="shared" si="19"/>
        <v>EUR_CURVE_FUT12M_M7</v>
      </c>
      <c r="L29" s="303" t="str">
        <f>_xll.qlFuturesRateHelper(,IF(DataSelect="Reference",$J29,$K29),B29,$E29,$G29,$I29,Permanent,Trigger,ObjectOverwrite)</f>
        <v>obj_0021c#0017</v>
      </c>
      <c r="M29" s="303" t="b">
        <v>1</v>
      </c>
      <c r="N29" s="87"/>
      <c r="O29" s="345" t="str">
        <f t="shared" si="14"/>
        <v>SF</v>
      </c>
      <c r="P29" s="345" t="e">
        <f t="shared" si="15"/>
        <v>#N/A</v>
      </c>
      <c r="Q29" s="346" t="e">
        <f t="shared" si="16"/>
        <v>#NUM!</v>
      </c>
      <c r="R29" s="110" t="b">
        <f t="shared" si="16"/>
        <v>0</v>
      </c>
      <c r="S29" s="347">
        <v>1</v>
      </c>
      <c r="T29" s="347">
        <v>1</v>
      </c>
      <c r="U29" s="100" t="str">
        <v>obj_002b9</v>
      </c>
      <c r="V29" s="100" t="str">
        <f>_xll.qlRateHelperQuoteName(U29)</f>
        <v>EUR_CURVE_12M_9Y</v>
      </c>
      <c r="W29" s="338">
        <f>_xll.qlRateHelperRate(U29,_xll.ohTrigger(Trigger,Trigger12M))</f>
        <v>1.103E-2</v>
      </c>
      <c r="X29" s="338" t="str">
        <f>IFERROR(_xll.qlFuturesRateHelperConvexityAdjustment(U29,Trigger),"--")</f>
        <v>--</v>
      </c>
      <c r="Y29" s="101">
        <f>_xll.qlRateHelperEarliestDate(U29,Trigger)</f>
        <v>42209</v>
      </c>
      <c r="Z29" s="101">
        <f>_xll.qlRateHelperLatestDate(U29,Trigger)</f>
        <v>45497</v>
      </c>
      <c r="AA29" s="246">
        <v>1.1100547698326916E-2</v>
      </c>
      <c r="AE29" s="250"/>
      <c r="AZ29" s="100" t="s">
        <v>201</v>
      </c>
      <c r="BA29" s="101">
        <f>_xll.qlInterestRateIndexFixingDate(Currency&amp;"ibor"&amp;Tenor,BB29,Trigger)</f>
        <v>42244</v>
      </c>
      <c r="BB29" s="101">
        <f>_xll.qlCalendarAdvance(Calendar,BB28,AZ29,"f",,Trigger)</f>
        <v>42248</v>
      </c>
      <c r="BC29" s="101">
        <f>_xll.qlInterestRateIndexMaturity(Currency&amp;"ibor"&amp;Tenor,BB29,Trigger)</f>
        <v>42614</v>
      </c>
      <c r="BD29" s="246">
        <f>_xll.qlIndexFixing($AD$5,BA29,TRUE,_xll.ohTrigger(Trigger,Trigger12M))</f>
        <v>1.7453832539860974E-3</v>
      </c>
      <c r="BE29" s="246" t="e">
        <f>IFERROR(_xll.qlIndexFixing($BF$1,BA29,TRUE,_xll.ohTrigger(Trigger,Trigger12M)),#N/A)</f>
        <v>#N/A</v>
      </c>
    </row>
    <row r="30" spans="1:57" s="80" customFormat="1" ht="11.25" customHeight="1" x14ac:dyDescent="0.2">
      <c r="A30" s="299" t="s">
        <v>238</v>
      </c>
      <c r="B30" s="100" t="s">
        <v>244</v>
      </c>
      <c r="C30" s="300" t="e">
        <v>#N/A</v>
      </c>
      <c r="D30" s="301" t="e">
        <v>#N/A</v>
      </c>
      <c r="E30" s="302" t="e">
        <f t="shared" si="17"/>
        <v>#N/A</v>
      </c>
      <c r="F30" s="335" t="e">
        <f>_xll.qlIMMdate(E30,Evaluationdate,Trigger)</f>
        <v>#NUM!</v>
      </c>
      <c r="G30" s="282" t="str">
        <f t="shared" si="18"/>
        <v>Euribor3M</v>
      </c>
      <c r="H30" s="365" t="e">
        <v>#N/A</v>
      </c>
      <c r="I30" s="312">
        <f>Quote!AY29/100</f>
        <v>0</v>
      </c>
      <c r="J30" s="312" t="str">
        <f>IFERROR(_xll.qlSimpleQuote(A30&amp;D30,H30,,Permanent,Trigger,TRUE),"--")</f>
        <v>--</v>
      </c>
      <c r="K30" s="313" t="e">
        <f t="shared" si="19"/>
        <v>#N/A</v>
      </c>
      <c r="L30" s="303" t="e">
        <f>_xll.qlFuturesRateHelper(,IF(DataSelect="Reference",$J30,$K30),B30,$E30,$G30,$I30,Permanent,Trigger,ObjectOverwrite)</f>
        <v>#NUM!</v>
      </c>
      <c r="M30" s="303" t="b">
        <v>0</v>
      </c>
      <c r="N30" s="87"/>
      <c r="O30" s="340" t="str">
        <f t="shared" ref="O30:O61" si="20">A35</f>
        <v>SW</v>
      </c>
      <c r="P30" s="340" t="str">
        <f t="shared" ref="P30:P61" si="21">D35</f>
        <v>3Y</v>
      </c>
      <c r="Q30" s="344" t="str">
        <f t="shared" ref="Q30:Q61" si="22">L35</f>
        <v>obj_002cd#0012</v>
      </c>
      <c r="R30" s="340" t="b">
        <f t="shared" ref="R30:R61" si="23">M35</f>
        <v>1</v>
      </c>
      <c r="S30" s="348">
        <v>1</v>
      </c>
      <c r="T30" s="348">
        <v>1</v>
      </c>
      <c r="U30" s="100" t="str">
        <v>obj_002d5</v>
      </c>
      <c r="V30" s="100" t="str">
        <f>_xll.qlRateHelperQuoteName(U30)</f>
        <v>EUR_CURVE_12M_10Y</v>
      </c>
      <c r="W30" s="338">
        <f>_xll.qlRateHelperRate(U30,_xll.ohTrigger(Trigger,Trigger12M))</f>
        <v>1.2070000000000001E-2</v>
      </c>
      <c r="X30" s="338" t="str">
        <f>IFERROR(_xll.qlFuturesRateHelperConvexityAdjustment(U30,Trigger),"--")</f>
        <v>--</v>
      </c>
      <c r="Y30" s="101">
        <f>_xll.qlRateHelperEarliestDate(U30,Trigger)</f>
        <v>42209</v>
      </c>
      <c r="Z30" s="101">
        <f>_xll.qlRateHelperLatestDate(U30,Trigger)</f>
        <v>45862</v>
      </c>
      <c r="AA30" s="246">
        <v>1.2164985186033053E-2</v>
      </c>
      <c r="AE30" s="250"/>
      <c r="AZ30" s="100" t="s">
        <v>201</v>
      </c>
      <c r="BA30" s="101">
        <f>_xll.qlInterestRateIndexFixingDate(Currency&amp;"ibor"&amp;Tenor,BB30,Trigger)</f>
        <v>42247</v>
      </c>
      <c r="BB30" s="101">
        <f>_xll.qlCalendarAdvance(Calendar,BB29,AZ30,"f",,Trigger)</f>
        <v>42249</v>
      </c>
      <c r="BC30" s="101">
        <f>_xll.qlInterestRateIndexMaturity(Currency&amp;"ibor"&amp;Tenor,BB30,Trigger)</f>
        <v>42615</v>
      </c>
      <c r="BD30" s="246">
        <f>_xll.qlIndexFixing($AD$5,BA30,TRUE,_xll.ohTrigger(Trigger,Trigger12M))</f>
        <v>1.7465970885490152E-3</v>
      </c>
      <c r="BE30" s="246" t="e">
        <f>IFERROR(_xll.qlIndexFixing($BF$1,BA30,TRUE,_xll.ohTrigger(Trigger,Trigger12M)),#N/A)</f>
        <v>#N/A</v>
      </c>
    </row>
    <row r="31" spans="1:57" s="80" customFormat="1" ht="11.25" customHeight="1" x14ac:dyDescent="0.2">
      <c r="A31" s="304" t="s">
        <v>238</v>
      </c>
      <c r="B31" s="110" t="s">
        <v>244</v>
      </c>
      <c r="C31" s="305" t="e">
        <v>#N/A</v>
      </c>
      <c r="D31" s="306" t="e">
        <v>#N/A</v>
      </c>
      <c r="E31" s="307" t="e">
        <f t="shared" si="17"/>
        <v>#N/A</v>
      </c>
      <c r="F31" s="336" t="e">
        <f>_xll.qlIMMdate(E31,Evaluationdate,Trigger)</f>
        <v>#NUM!</v>
      </c>
      <c r="G31" s="288" t="str">
        <f t="shared" si="18"/>
        <v>Euribor3M</v>
      </c>
      <c r="H31" s="366" t="e">
        <v>#N/A</v>
      </c>
      <c r="I31" s="314">
        <f>Quote!AY30/100</f>
        <v>0</v>
      </c>
      <c r="J31" s="314" t="str">
        <f>IFERROR(_xll.qlSimpleQuote(A31&amp;D31,H31,,Permanent,Trigger,TRUE),"--")</f>
        <v>--</v>
      </c>
      <c r="K31" s="315" t="e">
        <f t="shared" si="19"/>
        <v>#N/A</v>
      </c>
      <c r="L31" s="308" t="e">
        <f>_xll.qlFuturesRateHelper(,IF(DataSelect="Reference",$J31,$K31),B31,$E31,$G31,$I31,Permanent,Trigger,ObjectOverwrite)</f>
        <v>#NUM!</v>
      </c>
      <c r="M31" s="308" t="b">
        <v>0</v>
      </c>
      <c r="N31" s="87"/>
      <c r="O31" s="340" t="str">
        <f t="shared" si="20"/>
        <v>SW</v>
      </c>
      <c r="P31" s="340" t="str">
        <f t="shared" si="21"/>
        <v>4Y</v>
      </c>
      <c r="Q31" s="344" t="str">
        <f t="shared" si="22"/>
        <v>obj_002c4#0012</v>
      </c>
      <c r="R31" s="340" t="b">
        <f t="shared" si="23"/>
        <v>1</v>
      </c>
      <c r="S31" s="348">
        <v>1</v>
      </c>
      <c r="T31" s="348">
        <v>1</v>
      </c>
      <c r="U31" s="100" t="str">
        <v>obj_002fb</v>
      </c>
      <c r="V31" s="100" t="str">
        <f>_xll.qlRateHelperQuoteName(U31)</f>
        <v>EUR_CURVE_12M_11Y</v>
      </c>
      <c r="W31" s="338">
        <f>_xll.qlRateHelperRate(U31,_xll.ohTrigger(Trigger,Trigger12M))</f>
        <v>1.299382992E-2</v>
      </c>
      <c r="X31" s="338" t="str">
        <f>IFERROR(_xll.qlFuturesRateHelperConvexityAdjustment(U31,Trigger),"--")</f>
        <v>--</v>
      </c>
      <c r="Y31" s="101">
        <f>_xll.qlRateHelperEarliestDate(U31,Trigger)</f>
        <v>42209</v>
      </c>
      <c r="Z31" s="101">
        <f>_xll.qlRateHelperLatestDate(U31,Trigger)</f>
        <v>46227</v>
      </c>
      <c r="AA31" s="246">
        <v>1.3125023539414653E-2</v>
      </c>
      <c r="AE31" s="250"/>
      <c r="AZ31" s="100" t="s">
        <v>201</v>
      </c>
      <c r="BA31" s="101">
        <f>_xll.qlInterestRateIndexFixingDate(Currency&amp;"ibor"&amp;Tenor,BB31,Trigger)</f>
        <v>42248</v>
      </c>
      <c r="BB31" s="101">
        <f>_xll.qlCalendarAdvance(Calendar,BB30,AZ31,"f",,Trigger)</f>
        <v>42250</v>
      </c>
      <c r="BC31" s="101">
        <f>_xll.qlInterestRateIndexMaturity(Currency&amp;"ibor"&amp;Tenor,BB31,Trigger)</f>
        <v>42618</v>
      </c>
      <c r="BD31" s="246">
        <f>_xll.qlIndexFixing($AD$5,BA31,TRUE,_xll.ohTrigger(Trigger,Trigger12M))</f>
        <v>1.7508344922028999E-3</v>
      </c>
      <c r="BE31" s="246" t="e">
        <f>IFERROR(_xll.qlIndexFixing($BF$1,BA31,TRUE,_xll.ohTrigger(Trigger,Trigger12M)),#N/A)</f>
        <v>#N/A</v>
      </c>
    </row>
    <row r="32" spans="1:57" s="80" customFormat="1" ht="11.25" customHeight="1" x14ac:dyDescent="0.2">
      <c r="A32" s="88"/>
      <c r="B32" s="88"/>
      <c r="C32" s="88"/>
      <c r="D32" s="91"/>
      <c r="E32" s="90"/>
      <c r="F32" s="92"/>
      <c r="G32" s="88"/>
      <c r="H32" s="88"/>
      <c r="I32" s="88"/>
      <c r="J32" s="88"/>
      <c r="K32" s="88"/>
      <c r="L32" s="88"/>
      <c r="M32" s="90"/>
      <c r="N32" s="87"/>
      <c r="O32" s="340" t="str">
        <f t="shared" si="20"/>
        <v>SW</v>
      </c>
      <c r="P32" s="340" t="str">
        <f t="shared" si="21"/>
        <v>5Y</v>
      </c>
      <c r="Q32" s="344" t="str">
        <f t="shared" si="22"/>
        <v>obj_00307#0012</v>
      </c>
      <c r="R32" s="340" t="b">
        <f t="shared" si="23"/>
        <v>1</v>
      </c>
      <c r="S32" s="348">
        <v>1</v>
      </c>
      <c r="T32" s="348">
        <v>1</v>
      </c>
      <c r="U32" s="100" t="str">
        <v>obj_002c3</v>
      </c>
      <c r="V32" s="100" t="str">
        <f>_xll.qlRateHelperQuoteName(U32)</f>
        <v>EUR_CURVE_12M_12Y</v>
      </c>
      <c r="W32" s="338">
        <f>_xll.qlRateHelperRate(U32,_xll.ohTrigger(Trigger,Trigger12M))</f>
        <v>1.38E-2</v>
      </c>
      <c r="X32" s="338" t="str">
        <f>IFERROR(_xll.qlFuturesRateHelperConvexityAdjustment(U32,Trigger),"--")</f>
        <v>--</v>
      </c>
      <c r="Y32" s="101">
        <f>_xll.qlRateHelperEarliestDate(U32,Trigger)</f>
        <v>42209</v>
      </c>
      <c r="Z32" s="101">
        <f>_xll.qlRateHelperLatestDate(U32,Trigger)</f>
        <v>46594</v>
      </c>
      <c r="AA32" s="246">
        <v>1.3973953190602195E-2</v>
      </c>
      <c r="AE32" s="250"/>
      <c r="AZ32" s="100" t="s">
        <v>201</v>
      </c>
      <c r="BA32" s="101">
        <f>_xll.qlInterestRateIndexFixingDate(Currency&amp;"ibor"&amp;Tenor,BB32,Trigger)</f>
        <v>42249</v>
      </c>
      <c r="BB32" s="101">
        <f>_xll.qlCalendarAdvance(Calendar,BB31,AZ32,"f",,Trigger)</f>
        <v>42251</v>
      </c>
      <c r="BC32" s="101">
        <f>_xll.qlInterestRateIndexMaturity(Currency&amp;"ibor"&amp;Tenor,BB32,Trigger)</f>
        <v>42618</v>
      </c>
      <c r="BD32" s="246">
        <f>_xll.qlIndexFixing($AD$5,BA32,TRUE,_xll.ohTrigger(Trigger,Trigger12M))</f>
        <v>1.7505329220703721E-3</v>
      </c>
      <c r="BE32" s="246" t="e">
        <f>IFERROR(_xll.qlIndexFixing($BF$1,BA32,TRUE,_xll.ohTrigger(Trigger,Trigger12M)),#N/A)</f>
        <v>#N/A</v>
      </c>
    </row>
    <row r="33" spans="1:57" s="80" customFormat="1" ht="11.25" customHeight="1" x14ac:dyDescent="0.2">
      <c r="A33" s="88"/>
      <c r="B33" s="88"/>
      <c r="C33" s="88"/>
      <c r="D33" s="88"/>
      <c r="E33" s="88"/>
      <c r="F33" s="88"/>
      <c r="G33" s="88"/>
      <c r="H33" s="86"/>
      <c r="I33" s="61" t="s">
        <v>4</v>
      </c>
      <c r="J33" s="61"/>
      <c r="K33" s="61"/>
      <c r="L33" s="2" t="str">
        <f>_xll.qlEuribor(,Tenor,,,Trigger)</f>
        <v>obj_00172#0011</v>
      </c>
      <c r="O33" s="340" t="str">
        <f t="shared" si="20"/>
        <v>SW</v>
      </c>
      <c r="P33" s="340" t="str">
        <f t="shared" si="21"/>
        <v>6Y</v>
      </c>
      <c r="Q33" s="344" t="str">
        <f t="shared" si="22"/>
        <v>obj_00300#0012</v>
      </c>
      <c r="R33" s="340" t="b">
        <f t="shared" si="23"/>
        <v>1</v>
      </c>
      <c r="S33" s="348">
        <v>1</v>
      </c>
      <c r="T33" s="348">
        <v>1</v>
      </c>
      <c r="U33" s="100" t="str">
        <v>obj_002e8</v>
      </c>
      <c r="V33" s="100" t="str">
        <f>_xll.qlRateHelperQuoteName(U33)</f>
        <v>EUR_CURVE_12M_13Y</v>
      </c>
      <c r="W33" s="338">
        <f>_xll.qlRateHelperRate(U33,_xll.ohTrigger(Trigger,Trigger12M))</f>
        <v>1.4476940380000001E-2</v>
      </c>
      <c r="X33" s="338" t="str">
        <f>IFERROR(_xll.qlFuturesRateHelperConvexityAdjustment(U33,Trigger),"--")</f>
        <v>--</v>
      </c>
      <c r="Y33" s="101">
        <f>_xll.qlRateHelperEarliestDate(U33,Trigger)</f>
        <v>42209</v>
      </c>
      <c r="Z33" s="101">
        <f>_xll.qlRateHelperLatestDate(U33,Trigger)</f>
        <v>46958</v>
      </c>
      <c r="AA33" s="246">
        <v>1.4687643603582967E-2</v>
      </c>
      <c r="AE33" s="250"/>
      <c r="AZ33" s="100" t="s">
        <v>201</v>
      </c>
      <c r="BA33" s="101">
        <f>_xll.qlInterestRateIndexFixingDate(Currency&amp;"ibor"&amp;Tenor,BB33,Trigger)</f>
        <v>42250</v>
      </c>
      <c r="BB33" s="101">
        <f>_xll.qlCalendarAdvance(Calendar,BB32,AZ33,"f",,Trigger)</f>
        <v>42254</v>
      </c>
      <c r="BC33" s="101">
        <f>_xll.qlInterestRateIndexMaturity(Currency&amp;"ibor"&amp;Tenor,BB33,Trigger)</f>
        <v>42620</v>
      </c>
      <c r="BD33" s="246">
        <f>_xll.qlIndexFixing($AD$5,BA33,TRUE,_xll.ohTrigger(Trigger,Trigger12M))</f>
        <v>1.7526176316864882E-3</v>
      </c>
      <c r="BE33" s="246" t="e">
        <f>IFERROR(_xll.qlIndexFixing($BF$1,BA33,TRUE,_xll.ohTrigger(Trigger,Trigger12M)),#N/A)</f>
        <v>#N/A</v>
      </c>
    </row>
    <row r="34" spans="1:57" s="80" customFormat="1" ht="11.25" customHeight="1" x14ac:dyDescent="0.2">
      <c r="A34" s="61" t="s">
        <v>12</v>
      </c>
      <c r="B34" s="61" t="s">
        <v>232</v>
      </c>
      <c r="C34" s="61" t="s">
        <v>233</v>
      </c>
      <c r="D34" s="61" t="s">
        <v>50</v>
      </c>
      <c r="E34" s="61" t="s">
        <v>245</v>
      </c>
      <c r="F34" s="61" t="s">
        <v>248</v>
      </c>
      <c r="G34" s="61" t="s">
        <v>6</v>
      </c>
      <c r="H34" s="61" t="s">
        <v>249</v>
      </c>
      <c r="I34" s="61" t="s">
        <v>246</v>
      </c>
      <c r="J34" s="61"/>
      <c r="K34" s="61" t="s">
        <v>247</v>
      </c>
      <c r="L34" s="61" t="s">
        <v>38</v>
      </c>
      <c r="M34" s="61" t="s">
        <v>42</v>
      </c>
      <c r="O34" s="340" t="str">
        <f t="shared" si="20"/>
        <v>SW</v>
      </c>
      <c r="P34" s="340" t="str">
        <f t="shared" si="21"/>
        <v>7Y</v>
      </c>
      <c r="Q34" s="344" t="str">
        <f t="shared" si="22"/>
        <v>obj_002ec#0012</v>
      </c>
      <c r="R34" s="340" t="b">
        <f t="shared" si="23"/>
        <v>1</v>
      </c>
      <c r="S34" s="348">
        <v>1</v>
      </c>
      <c r="T34" s="348">
        <v>1</v>
      </c>
      <c r="U34" s="100" t="str">
        <v>obj_002ff</v>
      </c>
      <c r="V34" s="100" t="str">
        <f>_xll.qlRateHelperQuoteName(U34)</f>
        <v>EUR_CURVE_12M_14Y</v>
      </c>
      <c r="W34" s="338">
        <f>_xll.qlRateHelperRate(U34,_xll.ohTrigger(Trigger,Trigger12M))</f>
        <v>1.504685874E-2</v>
      </c>
      <c r="X34" s="338" t="str">
        <f>IFERROR(_xll.qlFuturesRateHelperConvexityAdjustment(U34,Trigger),"--")</f>
        <v>--</v>
      </c>
      <c r="Y34" s="101">
        <f>_xll.qlRateHelperEarliestDate(U34,Trigger)</f>
        <v>42209</v>
      </c>
      <c r="Z34" s="101">
        <f>_xll.qlRateHelperLatestDate(U34,Trigger)</f>
        <v>47323</v>
      </c>
      <c r="AA34" s="246">
        <v>1.5292755862214125E-2</v>
      </c>
      <c r="AE34" s="250"/>
      <c r="AZ34" s="100" t="s">
        <v>201</v>
      </c>
      <c r="BA34" s="101">
        <f>_xll.qlInterestRateIndexFixingDate(Currency&amp;"ibor"&amp;Tenor,BB34,Trigger)</f>
        <v>42251</v>
      </c>
      <c r="BB34" s="101">
        <f>_xll.qlCalendarAdvance(Calendar,BB33,AZ34,"f",,Trigger)</f>
        <v>42255</v>
      </c>
      <c r="BC34" s="101">
        <f>_xll.qlInterestRateIndexMaturity(Currency&amp;"ibor"&amp;Tenor,BB34,Trigger)</f>
        <v>42621</v>
      </c>
      <c r="BD34" s="246">
        <f>_xll.qlIndexFixing($AD$5,BA34,TRUE,_xll.ohTrigger(Trigger,Trigger12M))</f>
        <v>1.7538120142950419E-3</v>
      </c>
      <c r="BE34" s="246" t="e">
        <f>IFERROR(_xll.qlIndexFixing($BF$1,BA34,TRUE,_xll.ohTrigger(Trigger,Trigger12M)),#N/A)</f>
        <v>#N/A</v>
      </c>
    </row>
    <row r="35" spans="1:57" s="80" customFormat="1" ht="11.25" customHeight="1" x14ac:dyDescent="0.2">
      <c r="A35" s="279" t="s">
        <v>239</v>
      </c>
      <c r="B35" s="317" t="str">
        <f t="array" ref="B35:B100">_xll.ohFilter(Quote!AI4:AI102,Quote!AH4:AH102="SW")</f>
        <v>3Y</v>
      </c>
      <c r="C35" s="278" t="str">
        <f t="array" ref="C35:C100">_xll.ohFilter(PastedValue!AS2:AS62,PastedValue!AO2:AO62="Sw")</f>
        <v>3Y</v>
      </c>
      <c r="D35" s="278" t="str">
        <f t="shared" ref="D35:D66" si="24">IF(DataSelect="Reference",$C35,$B35)</f>
        <v>3Y</v>
      </c>
      <c r="E35" s="327" t="s">
        <v>8</v>
      </c>
      <c r="F35" s="321" t="s">
        <v>9</v>
      </c>
      <c r="G35" s="278" t="s">
        <v>10</v>
      </c>
      <c r="H35" s="321" t="s">
        <v>11</v>
      </c>
      <c r="I35" s="322">
        <f t="array" ref="I35:I100">_xll.ohFilter(PastedValue!AV2:AV62,PastedValue!AO2:AO62="Sw")/100</f>
        <v>3.0799999999999998E-3</v>
      </c>
      <c r="J35" s="322" t="str">
        <f>IFERROR(_xll.qlSimpleQuote(A35&amp;C35,I35,,Permanent,Trigger,TRUE),"--")</f>
        <v>SW3Y#0004</v>
      </c>
      <c r="K35" s="322" t="str">
        <f t="shared" ref="K35:K66" si="25">Currency&amp;"_CURVE_12M_"&amp;$B35</f>
        <v>EUR_CURVE_12M_3Y</v>
      </c>
      <c r="L35" s="323" t="str">
        <f>IFERROR(_xll.qlSwapRateHelper2(,IF(DataSelect="Reference",$J35,K35),,$D35,Calendar,$G35,$F35,$H35,$L$33,0,E35,Discounting,Permanent,_xll.ohTrigger(Trigger,DataSelect),ObjectOverwrite),"--")</f>
        <v>obj_002cd#0012</v>
      </c>
      <c r="M35" s="275" t="b">
        <v>1</v>
      </c>
      <c r="O35" s="340" t="str">
        <f t="shared" si="20"/>
        <v>SW</v>
      </c>
      <c r="P35" s="340" t="str">
        <f t="shared" si="21"/>
        <v>8Y</v>
      </c>
      <c r="Q35" s="344" t="str">
        <f t="shared" si="22"/>
        <v>obj_00308#0012</v>
      </c>
      <c r="R35" s="340" t="b">
        <f t="shared" si="23"/>
        <v>1</v>
      </c>
      <c r="S35" s="348">
        <v>1</v>
      </c>
      <c r="T35" s="348">
        <v>1</v>
      </c>
      <c r="U35" s="100" t="str">
        <v>obj_002b5</v>
      </c>
      <c r="V35" s="100" t="str">
        <f>_xll.qlRateHelperQuoteName(U35)</f>
        <v>EUR_CURVE_12M_15Y</v>
      </c>
      <c r="W35" s="338">
        <f>_xll.qlRateHelperRate(U35,_xll.ohTrigger(Trigger,Trigger12M))</f>
        <v>1.5529999999999999E-2</v>
      </c>
      <c r="X35" s="338" t="str">
        <f>IFERROR(_xll.qlFuturesRateHelperConvexityAdjustment(U35,Trigger),"--")</f>
        <v>--</v>
      </c>
      <c r="Y35" s="101">
        <f>_xll.qlRateHelperEarliestDate(U35,Trigger)</f>
        <v>42209</v>
      </c>
      <c r="Z35" s="101">
        <f>_xll.qlRateHelperLatestDate(U35,Trigger)</f>
        <v>47688</v>
      </c>
      <c r="AA35" s="246">
        <v>1.5806605826389146E-2</v>
      </c>
      <c r="AE35" s="250"/>
      <c r="AZ35" s="100" t="s">
        <v>201</v>
      </c>
      <c r="BA35" s="101">
        <f>_xll.qlInterestRateIndexFixingDate(Currency&amp;"ibor"&amp;Tenor,BB35,Trigger)</f>
        <v>42254</v>
      </c>
      <c r="BB35" s="101">
        <f>_xll.qlCalendarAdvance(Calendar,BB34,AZ35,"f",,Trigger)</f>
        <v>42256</v>
      </c>
      <c r="BC35" s="101">
        <f>_xll.qlInterestRateIndexMaturity(Currency&amp;"ibor"&amp;Tenor,BB35,Trigger)</f>
        <v>42622</v>
      </c>
      <c r="BD35" s="246">
        <f>_xll.qlIndexFixing($AD$5,BA35,TRUE,_xll.ohTrigger(Trigger,Trigger12M))</f>
        <v>1.7550031548698502E-3</v>
      </c>
      <c r="BE35" s="246" t="e">
        <f>IFERROR(_xll.qlIndexFixing($BF$1,BA35,TRUE,_xll.ohTrigger(Trigger,Trigger12M)),#N/A)</f>
        <v>#N/A</v>
      </c>
    </row>
    <row r="36" spans="1:57" s="80" customFormat="1" ht="11.25" customHeight="1" x14ac:dyDescent="0.2">
      <c r="A36" s="285" t="s">
        <v>239</v>
      </c>
      <c r="B36" s="318" t="str">
        <v>4Y</v>
      </c>
      <c r="C36" s="284" t="str">
        <v>4Y</v>
      </c>
      <c r="D36" s="284" t="str">
        <f t="shared" si="24"/>
        <v>4Y</v>
      </c>
      <c r="E36" s="284" t="s">
        <v>8</v>
      </c>
      <c r="F36" s="324" t="s">
        <v>9</v>
      </c>
      <c r="G36" s="284" t="s">
        <v>10</v>
      </c>
      <c r="H36" s="324" t="s">
        <v>11</v>
      </c>
      <c r="I36" s="325">
        <v>4.28E-3</v>
      </c>
      <c r="J36" s="325" t="str">
        <f>IFERROR(_xll.qlSimpleQuote(A36&amp;C36,I36,,Permanent,Trigger,TRUE),"--")</f>
        <v>SW4Y#0004</v>
      </c>
      <c r="K36" s="325" t="str">
        <f t="shared" si="25"/>
        <v>EUR_CURVE_12M_4Y</v>
      </c>
      <c r="L36" s="326" t="str">
        <f>IFERROR(_xll.qlSwapRateHelper2(,IF(DataSelect="Reference",$J36,K36),,$D36,Calendar,$G36,$F36,$H36,$L$33,0,E36,Discounting,Permanent,_xll.ohTrigger(Trigger,DataSelect),ObjectOverwrite),"--")</f>
        <v>obj_002c4#0012</v>
      </c>
      <c r="M36" s="281" t="b">
        <v>1</v>
      </c>
      <c r="O36" s="340" t="str">
        <f t="shared" si="20"/>
        <v>SW</v>
      </c>
      <c r="P36" s="340" t="str">
        <f t="shared" si="21"/>
        <v>9Y</v>
      </c>
      <c r="Q36" s="344" t="str">
        <f t="shared" si="22"/>
        <v>obj_002b9#0012</v>
      </c>
      <c r="R36" s="340" t="b">
        <f t="shared" si="23"/>
        <v>1</v>
      </c>
      <c r="S36" s="348">
        <v>1</v>
      </c>
      <c r="T36" s="348">
        <v>1</v>
      </c>
      <c r="U36" s="100" t="str">
        <v>obj_00340</v>
      </c>
      <c r="V36" s="100" t="str">
        <f>_xll.qlRateHelperQuoteName(U36)</f>
        <v>EUR_CURVE_12M_16Y</v>
      </c>
      <c r="W36" s="338">
        <f>_xll.qlRateHelperRate(U36,_xll.ohTrigger(Trigger,Trigger12M))</f>
        <v>1.5939946739999999E-2</v>
      </c>
      <c r="X36" s="338" t="str">
        <f>IFERROR(_xll.qlFuturesRateHelperConvexityAdjustment(U36,Trigger),"--")</f>
        <v>--</v>
      </c>
      <c r="Y36" s="101">
        <f>_xll.qlRateHelperEarliestDate(U36,Trigger)</f>
        <v>42209</v>
      </c>
      <c r="Z36" s="101">
        <f>_xll.qlRateHelperLatestDate(U36,Trigger)</f>
        <v>48053</v>
      </c>
      <c r="AA36" s="246">
        <v>1.624291308343746E-2</v>
      </c>
      <c r="AE36" s="250"/>
      <c r="AZ36" s="100" t="s">
        <v>201</v>
      </c>
      <c r="BA36" s="101">
        <f>_xll.qlInterestRateIndexFixingDate(Currency&amp;"ibor"&amp;Tenor,BB36,Trigger)</f>
        <v>42255</v>
      </c>
      <c r="BB36" s="101">
        <f>_xll.qlCalendarAdvance(Calendar,BB35,AZ36,"f",,Trigger)</f>
        <v>42257</v>
      </c>
      <c r="BC36" s="101">
        <f>_xll.qlInterestRateIndexMaturity(Currency&amp;"ibor"&amp;Tenor,BB36,Trigger)</f>
        <v>42625</v>
      </c>
      <c r="BD36" s="246">
        <f>_xll.qlIndexFixing($AD$5,BA36,TRUE,_xll.ohTrigger(Trigger,Trigger12M))</f>
        <v>1.7592747015812585E-3</v>
      </c>
      <c r="BE36" s="246" t="e">
        <f>IFERROR(_xll.qlIndexFixing($BF$1,BA36,TRUE,_xll.ohTrigger(Trigger,Trigger12M)),#N/A)</f>
        <v>#N/A</v>
      </c>
    </row>
    <row r="37" spans="1:57" s="80" customFormat="1" ht="11.25" customHeight="1" x14ac:dyDescent="0.2">
      <c r="A37" s="285" t="s">
        <v>239</v>
      </c>
      <c r="B37" s="318" t="str">
        <v>5Y</v>
      </c>
      <c r="C37" s="284" t="str">
        <v>5Y</v>
      </c>
      <c r="D37" s="284" t="str">
        <f t="shared" si="24"/>
        <v>5Y</v>
      </c>
      <c r="E37" s="284" t="s">
        <v>8</v>
      </c>
      <c r="F37" s="324" t="s">
        <v>9</v>
      </c>
      <c r="G37" s="284" t="s">
        <v>10</v>
      </c>
      <c r="H37" s="324" t="s">
        <v>11</v>
      </c>
      <c r="I37" s="325">
        <v>5.6999999999999993E-3</v>
      </c>
      <c r="J37" s="325" t="str">
        <f>IFERROR(_xll.qlSimpleQuote(A37&amp;C37,I37,,Permanent,Trigger,TRUE),"--")</f>
        <v>SW5Y#0004</v>
      </c>
      <c r="K37" s="325" t="str">
        <f t="shared" si="25"/>
        <v>EUR_CURVE_12M_5Y</v>
      </c>
      <c r="L37" s="326" t="str">
        <f>IFERROR(_xll.qlSwapRateHelper2(,IF(DataSelect="Reference",$J37,K37),,$D37,Calendar,$G37,$F37,$H37,$L$33,0,E37,Discounting,Permanent,_xll.ohTrigger(Trigger,DataSelect),ObjectOverwrite),"--")</f>
        <v>obj_00307#0012</v>
      </c>
      <c r="M37" s="281" t="b">
        <v>1</v>
      </c>
      <c r="O37" s="340" t="str">
        <f t="shared" si="20"/>
        <v>SW</v>
      </c>
      <c r="P37" s="340" t="str">
        <f t="shared" si="21"/>
        <v>10Y</v>
      </c>
      <c r="Q37" s="344" t="str">
        <f t="shared" si="22"/>
        <v>obj_002d5#0012</v>
      </c>
      <c r="R37" s="340" t="b">
        <f t="shared" si="23"/>
        <v>1</v>
      </c>
      <c r="S37" s="348">
        <v>1</v>
      </c>
      <c r="T37" s="348">
        <v>1</v>
      </c>
      <c r="U37" s="100" t="str">
        <v>obj_002e5</v>
      </c>
      <c r="V37" s="100" t="str">
        <f>_xll.qlRateHelperQuoteName(U37)</f>
        <v>EUR_CURVE_12M_17Y</v>
      </c>
      <c r="W37" s="338">
        <f>_xll.qlRateHelperRate(U37,_xll.ohTrigger(Trigger,Trigger12M))</f>
        <v>1.6288329020000002E-2</v>
      </c>
      <c r="X37" s="338" t="str">
        <f>IFERROR(_xll.qlFuturesRateHelperConvexityAdjustment(U37,Trigger),"--")</f>
        <v>--</v>
      </c>
      <c r="Y37" s="101">
        <f>_xll.qlRateHelperEarliestDate(U37,Trigger)</f>
        <v>42209</v>
      </c>
      <c r="Z37" s="101">
        <f>_xll.qlRateHelperLatestDate(U37,Trigger)</f>
        <v>48421</v>
      </c>
      <c r="AA37" s="246">
        <v>1.6610812969787576E-2</v>
      </c>
      <c r="AE37" s="250"/>
      <c r="AZ37" s="100" t="s">
        <v>201</v>
      </c>
      <c r="BA37" s="101">
        <f>_xll.qlInterestRateIndexFixingDate(Currency&amp;"ibor"&amp;Tenor,BB37,Trigger)</f>
        <v>42256</v>
      </c>
      <c r="BB37" s="101">
        <f>_xll.qlCalendarAdvance(Calendar,BB36,AZ37,"f",,Trigger)</f>
        <v>42258</v>
      </c>
      <c r="BC37" s="101">
        <f>_xll.qlInterestRateIndexMaturity(Currency&amp;"ibor"&amp;Tenor,BB37,Trigger)</f>
        <v>42625</v>
      </c>
      <c r="BD37" s="246">
        <f>_xll.qlIndexFixing($AD$5,BA37,TRUE,_xll.ohTrigger(Trigger,Trigger12M))</f>
        <v>1.7589221576209751E-3</v>
      </c>
      <c r="BE37" s="246" t="e">
        <f>IFERROR(_xll.qlIndexFixing($BF$1,BA37,TRUE,_xll.ohTrigger(Trigger,Trigger12M)),#N/A)</f>
        <v>#N/A</v>
      </c>
    </row>
    <row r="38" spans="1:57" s="80" customFormat="1" ht="11.25" customHeight="1" x14ac:dyDescent="0.2">
      <c r="A38" s="285" t="s">
        <v>239</v>
      </c>
      <c r="B38" s="318" t="str">
        <v>6Y</v>
      </c>
      <c r="C38" s="284" t="str">
        <v>6Y</v>
      </c>
      <c r="D38" s="284" t="str">
        <f t="shared" si="24"/>
        <v>6Y</v>
      </c>
      <c r="E38" s="284" t="s">
        <v>8</v>
      </c>
      <c r="F38" s="324" t="s">
        <v>9</v>
      </c>
      <c r="G38" s="284" t="s">
        <v>10</v>
      </c>
      <c r="H38" s="324" t="s">
        <v>11</v>
      </c>
      <c r="I38" s="325">
        <v>7.1399999999999996E-3</v>
      </c>
      <c r="J38" s="325" t="str">
        <f>IFERROR(_xll.qlSimpleQuote(A38&amp;C38,I38,,Permanent,Trigger,TRUE),"--")</f>
        <v>SW6Y#0004</v>
      </c>
      <c r="K38" s="325" t="str">
        <f t="shared" si="25"/>
        <v>EUR_CURVE_12M_6Y</v>
      </c>
      <c r="L38" s="326" t="str">
        <f>IFERROR(_xll.qlSwapRateHelper2(,IF(DataSelect="Reference",$J38,K38),,$D38,Calendar,$G38,$F38,$H38,$L$33,0,E38,Discounting,Permanent,_xll.ohTrigger(Trigger,DataSelect),ObjectOverwrite),"--")</f>
        <v>obj_00300#0012</v>
      </c>
      <c r="M38" s="281" t="b">
        <v>1</v>
      </c>
      <c r="O38" s="340" t="str">
        <f t="shared" si="20"/>
        <v>SW</v>
      </c>
      <c r="P38" s="340" t="str">
        <f t="shared" si="21"/>
        <v>11Y</v>
      </c>
      <c r="Q38" s="344" t="str">
        <f t="shared" si="22"/>
        <v>obj_002fb#0012</v>
      </c>
      <c r="R38" s="340" t="b">
        <f t="shared" si="23"/>
        <v>1</v>
      </c>
      <c r="S38" s="348">
        <v>1</v>
      </c>
      <c r="T38" s="348">
        <v>1</v>
      </c>
      <c r="U38" s="100" t="str">
        <v>obj_002ee</v>
      </c>
      <c r="V38" s="100" t="str">
        <f>_xll.qlRateHelperQuoteName(U38)</f>
        <v>EUR_CURVE_12M_18Y</v>
      </c>
      <c r="W38" s="338">
        <f>_xll.qlRateHelperRate(U38,_xll.ohTrigger(Trigger,Trigger12M))</f>
        <v>1.6568820620000001E-2</v>
      </c>
      <c r="X38" s="338" t="str">
        <f>IFERROR(_xll.qlFuturesRateHelperConvexityAdjustment(U38,Trigger),"--")</f>
        <v>--</v>
      </c>
      <c r="Y38" s="101">
        <f>_xll.qlRateHelperEarliestDate(U38,Trigger)</f>
        <v>42209</v>
      </c>
      <c r="Z38" s="101">
        <f>_xll.qlRateHelperLatestDate(U38,Trigger)</f>
        <v>48785</v>
      </c>
      <c r="AA38" s="246">
        <v>1.6907763062306777E-2</v>
      </c>
      <c r="AE38" s="250"/>
      <c r="AZ38" s="100" t="s">
        <v>201</v>
      </c>
      <c r="BA38" s="101">
        <f>_xll.qlInterestRateIndexFixingDate(Currency&amp;"ibor"&amp;Tenor,BB38,Trigger)</f>
        <v>42257</v>
      </c>
      <c r="BB38" s="101">
        <f>_xll.qlCalendarAdvance(Calendar,BB37,AZ38,"f",,Trigger)</f>
        <v>42261</v>
      </c>
      <c r="BC38" s="101">
        <f>_xll.qlInterestRateIndexMaturity(Currency&amp;"ibor"&amp;Tenor,BB38,Trigger)</f>
        <v>42627</v>
      </c>
      <c r="BD38" s="246">
        <f>_xll.qlIndexFixing($AD$5,BA38,TRUE,_xll.ohTrigger(Trigger,Trigger12M))</f>
        <v>1.760910226825146E-3</v>
      </c>
      <c r="BE38" s="246" t="e">
        <f>IFERROR(_xll.qlIndexFixing($BF$1,BA38,TRUE,_xll.ohTrigger(Trigger,Trigger12M)),#N/A)</f>
        <v>#N/A</v>
      </c>
    </row>
    <row r="39" spans="1:57" s="80" customFormat="1" ht="11.25" customHeight="1" x14ac:dyDescent="0.2">
      <c r="A39" s="285" t="s">
        <v>239</v>
      </c>
      <c r="B39" s="318" t="str">
        <v>7Y</v>
      </c>
      <c r="C39" s="284" t="str">
        <v>7Y</v>
      </c>
      <c r="D39" s="284" t="str">
        <f t="shared" si="24"/>
        <v>7Y</v>
      </c>
      <c r="E39" s="284" t="s">
        <v>8</v>
      </c>
      <c r="F39" s="324" t="s">
        <v>9</v>
      </c>
      <c r="G39" s="284" t="s">
        <v>10</v>
      </c>
      <c r="H39" s="324" t="s">
        <v>11</v>
      </c>
      <c r="I39" s="325">
        <v>8.5500000000000003E-3</v>
      </c>
      <c r="J39" s="325" t="str">
        <f>IFERROR(_xll.qlSimpleQuote(A39&amp;C39,I39,,Permanent,Trigger,TRUE),"--")</f>
        <v>SW7Y#0004</v>
      </c>
      <c r="K39" s="325" t="str">
        <f t="shared" si="25"/>
        <v>EUR_CURVE_12M_7Y</v>
      </c>
      <c r="L39" s="326" t="str">
        <f>IFERROR(_xll.qlSwapRateHelper2(,IF(DataSelect="Reference",$J39,K39),,$D39,Calendar,$G39,$F39,$H39,$L$33,0,E39,Discounting,Permanent,_xll.ohTrigger(Trigger,DataSelect),ObjectOverwrite),"--")</f>
        <v>obj_002ec#0012</v>
      </c>
      <c r="M39" s="281" t="b">
        <v>1</v>
      </c>
      <c r="O39" s="340" t="str">
        <f t="shared" si="20"/>
        <v>SW</v>
      </c>
      <c r="P39" s="340" t="str">
        <f t="shared" si="21"/>
        <v>12Y</v>
      </c>
      <c r="Q39" s="344" t="str">
        <f t="shared" si="22"/>
        <v>obj_002c3#0012</v>
      </c>
      <c r="R39" s="340" t="b">
        <f t="shared" si="23"/>
        <v>1</v>
      </c>
      <c r="S39" s="348">
        <v>1</v>
      </c>
      <c r="T39" s="348">
        <v>1</v>
      </c>
      <c r="U39" s="100" t="str">
        <v>obj_002e0</v>
      </c>
      <c r="V39" s="100" t="str">
        <f>_xll.qlRateHelperQuoteName(U39)</f>
        <v>EUR_CURVE_12M_19Y</v>
      </c>
      <c r="W39" s="338">
        <f>_xll.qlRateHelperRate(U39,_xll.ohTrigger(Trigger,Trigger12M))</f>
        <v>1.679156536E-2</v>
      </c>
      <c r="X39" s="338" t="str">
        <f>IFERROR(_xll.qlFuturesRateHelperConvexityAdjustment(U39,Trigger),"--")</f>
        <v>--</v>
      </c>
      <c r="Y39" s="101">
        <f>_xll.qlRateHelperEarliestDate(U39,Trigger)</f>
        <v>42209</v>
      </c>
      <c r="Z39" s="101">
        <f>_xll.qlRateHelperLatestDate(U39,Trigger)</f>
        <v>49149</v>
      </c>
      <c r="AA39" s="246">
        <v>1.7141447141570322E-2</v>
      </c>
      <c r="AE39" s="250"/>
      <c r="AZ39" s="100" t="s">
        <v>201</v>
      </c>
      <c r="BA39" s="101">
        <f>_xll.qlInterestRateIndexFixingDate(Currency&amp;"ibor"&amp;Tenor,BB39,Trigger)</f>
        <v>42258</v>
      </c>
      <c r="BB39" s="101">
        <f>_xll.qlCalendarAdvance(Calendar,BB38,AZ39,"f",,Trigger)</f>
        <v>42262</v>
      </c>
      <c r="BC39" s="101">
        <f>_xll.qlInterestRateIndexMaturity(Currency&amp;"ibor"&amp;Tenor,BB39,Trigger)</f>
        <v>42628</v>
      </c>
      <c r="BD39" s="246">
        <f>_xll.qlIndexFixing($AD$5,BA39,TRUE,_xll.ohTrigger(Trigger,Trigger12M))</f>
        <v>1.7620819149506855E-3</v>
      </c>
      <c r="BE39" s="246" t="e">
        <f>IFERROR(_xll.qlIndexFixing($BF$1,BA39,TRUE,_xll.ohTrigger(Trigger,Trigger12M)),#N/A)</f>
        <v>#N/A</v>
      </c>
    </row>
    <row r="40" spans="1:57" s="80" customFormat="1" ht="11.25" customHeight="1" x14ac:dyDescent="0.2">
      <c r="A40" s="285" t="s">
        <v>239</v>
      </c>
      <c r="B40" s="318" t="str">
        <v>8Y</v>
      </c>
      <c r="C40" s="284" t="str">
        <v>8Y</v>
      </c>
      <c r="D40" s="284" t="str">
        <f t="shared" si="24"/>
        <v>8Y</v>
      </c>
      <c r="E40" s="284" t="s">
        <v>8</v>
      </c>
      <c r="F40" s="324" t="s">
        <v>9</v>
      </c>
      <c r="G40" s="284" t="s">
        <v>10</v>
      </c>
      <c r="H40" s="324" t="s">
        <v>11</v>
      </c>
      <c r="I40" s="325">
        <v>9.8700000000000003E-3</v>
      </c>
      <c r="J40" s="325" t="str">
        <f>IFERROR(_xll.qlSimpleQuote(A40&amp;C40,I40,,Permanent,Trigger,TRUE),"--")</f>
        <v>SW8Y#0004</v>
      </c>
      <c r="K40" s="325" t="str">
        <f t="shared" si="25"/>
        <v>EUR_CURVE_12M_8Y</v>
      </c>
      <c r="L40" s="326" t="str">
        <f>IFERROR(_xll.qlSwapRateHelper2(,IF(DataSelect="Reference",$J40,K40),,$D40,Calendar,$G40,$F40,$H40,$L$33,0,E40,Discounting,Permanent,_xll.ohTrigger(Trigger,DataSelect),ObjectOverwrite),"--")</f>
        <v>obj_00308#0012</v>
      </c>
      <c r="M40" s="281" t="b">
        <v>1</v>
      </c>
      <c r="O40" s="340" t="str">
        <f t="shared" si="20"/>
        <v>SW</v>
      </c>
      <c r="P40" s="340" t="str">
        <f t="shared" si="21"/>
        <v>13Y</v>
      </c>
      <c r="Q40" s="344" t="str">
        <f t="shared" si="22"/>
        <v>obj_002e8#0012</v>
      </c>
      <c r="R40" s="340" t="b">
        <f t="shared" si="23"/>
        <v>1</v>
      </c>
      <c r="S40" s="348">
        <v>1</v>
      </c>
      <c r="T40" s="348">
        <v>1</v>
      </c>
      <c r="U40" s="100" t="str">
        <v>obj_00316</v>
      </c>
      <c r="V40" s="100" t="str">
        <f>_xll.qlRateHelperQuoteName(U40)</f>
        <v>EUR_CURVE_12M_20Y</v>
      </c>
      <c r="W40" s="338">
        <f>_xll.qlRateHelperRate(U40,_xll.ohTrigger(Trigger,Trigger12M))</f>
        <v>1.6959999999999999E-2</v>
      </c>
      <c r="X40" s="338" t="str">
        <f>IFERROR(_xll.qlFuturesRateHelperConvexityAdjustment(U40,Trigger),"--")</f>
        <v>--</v>
      </c>
      <c r="Y40" s="101">
        <f>_xll.qlRateHelperEarliestDate(U40,Trigger)</f>
        <v>42209</v>
      </c>
      <c r="Z40" s="101">
        <f>_xll.qlRateHelperLatestDate(U40,Trigger)</f>
        <v>49514</v>
      </c>
      <c r="AA40" s="246">
        <v>1.7314763139932254E-2</v>
      </c>
      <c r="AE40" s="250"/>
      <c r="AZ40" s="100" t="s">
        <v>201</v>
      </c>
      <c r="BA40" s="101">
        <f>_xll.qlInterestRateIndexFixingDate(Currency&amp;"ibor"&amp;Tenor,BB40,Trigger)</f>
        <v>42261</v>
      </c>
      <c r="BB40" s="101">
        <f>_xll.qlCalendarAdvance(Calendar,BB39,AZ40,"f",,Trigger)</f>
        <v>42263</v>
      </c>
      <c r="BC40" s="101">
        <f>_xll.qlInterestRateIndexMaturity(Currency&amp;"ibor"&amp;Tenor,BB40,Trigger)</f>
        <v>42629</v>
      </c>
      <c r="BD40" s="246">
        <f>_xll.qlIndexFixing($AD$5,BA40,TRUE,_xll.ohTrigger(Trigger,Trigger12M))</f>
        <v>1.7631167317927376E-3</v>
      </c>
      <c r="BE40" s="246" t="e">
        <f>IFERROR(_xll.qlIndexFixing($BF$1,BA40,TRUE,_xll.ohTrigger(Trigger,Trigger12M)),#N/A)</f>
        <v>#N/A</v>
      </c>
    </row>
    <row r="41" spans="1:57" s="80" customFormat="1" ht="11.25" customHeight="1" x14ac:dyDescent="0.2">
      <c r="A41" s="285" t="s">
        <v>239</v>
      </c>
      <c r="B41" s="318" t="str">
        <v>9Y</v>
      </c>
      <c r="C41" s="284" t="str">
        <v>9Y</v>
      </c>
      <c r="D41" s="284" t="str">
        <f t="shared" si="24"/>
        <v>9Y</v>
      </c>
      <c r="E41" s="284" t="s">
        <v>8</v>
      </c>
      <c r="F41" s="324" t="s">
        <v>9</v>
      </c>
      <c r="G41" s="284" t="s">
        <v>10</v>
      </c>
      <c r="H41" s="324" t="s">
        <v>11</v>
      </c>
      <c r="I41" s="325">
        <v>1.106E-2</v>
      </c>
      <c r="J41" s="325" t="str">
        <f>IFERROR(_xll.qlSimpleQuote(A41&amp;C41,I41,,Permanent,Trigger,TRUE),"--")</f>
        <v>SW9Y#0004</v>
      </c>
      <c r="K41" s="325" t="str">
        <f t="shared" si="25"/>
        <v>EUR_CURVE_12M_9Y</v>
      </c>
      <c r="L41" s="326" t="str">
        <f>IFERROR(_xll.qlSwapRateHelper2(,IF(DataSelect="Reference",$J41,K41),,$D41,Calendar,$G41,$F41,$H41,$L$33,0,E41,Discounting,Permanent,_xll.ohTrigger(Trigger,DataSelect),ObjectOverwrite),"--")</f>
        <v>obj_002b9#0012</v>
      </c>
      <c r="M41" s="281" t="b">
        <v>1</v>
      </c>
      <c r="O41" s="340" t="str">
        <f t="shared" si="20"/>
        <v>SW</v>
      </c>
      <c r="P41" s="340" t="str">
        <f t="shared" si="21"/>
        <v>14Y</v>
      </c>
      <c r="Q41" s="344" t="str">
        <f t="shared" si="22"/>
        <v>obj_002ff#0012</v>
      </c>
      <c r="R41" s="340" t="b">
        <f t="shared" si="23"/>
        <v>1</v>
      </c>
      <c r="S41" s="348">
        <v>1</v>
      </c>
      <c r="T41" s="348">
        <v>1</v>
      </c>
      <c r="U41" s="100" t="str">
        <v>obj_002cf</v>
      </c>
      <c r="V41" s="100" t="str">
        <f>_xll.qlRateHelperQuoteName(U41)</f>
        <v>EUR_CURVE_12M_21Y</v>
      </c>
      <c r="W41" s="338">
        <f>_xll.qlRateHelperRate(U41,_xll.ohTrigger(Trigger,Trigger12M))</f>
        <v>1.7080187399999999E-2</v>
      </c>
      <c r="X41" s="338" t="str">
        <f>IFERROR(_xll.qlFuturesRateHelperConvexityAdjustment(U41,Trigger),"--")</f>
        <v>--</v>
      </c>
      <c r="Y41" s="101">
        <f>_xll.qlRateHelperEarliestDate(U41,Trigger)</f>
        <v>42209</v>
      </c>
      <c r="Z41" s="101">
        <f>_xll.qlRateHelperLatestDate(U41,Trigger)</f>
        <v>49880</v>
      </c>
      <c r="AA41" s="246">
        <v>1.7431763127222891E-2</v>
      </c>
      <c r="AE41" s="250"/>
      <c r="AZ41" s="100" t="s">
        <v>201</v>
      </c>
      <c r="BA41" s="101">
        <f>_xll.qlInterestRateIndexFixingDate(Currency&amp;"ibor"&amp;Tenor,BB41,Trigger)</f>
        <v>42262</v>
      </c>
      <c r="BB41" s="101">
        <f>_xll.qlCalendarAdvance(Calendar,BB40,AZ41,"f",,Trigger)</f>
        <v>42264</v>
      </c>
      <c r="BC41" s="101">
        <f>_xll.qlInterestRateIndexMaturity(Currency&amp;"ibor"&amp;Tenor,BB41,Trigger)</f>
        <v>42632</v>
      </c>
      <c r="BD41" s="246">
        <f>_xll.qlIndexFixing($AD$5,BA41,TRUE,_xll.ohTrigger(Trigger,Trigger12M))</f>
        <v>1.7670215148295381E-3</v>
      </c>
      <c r="BE41" s="246" t="e">
        <f>IFERROR(_xll.qlIndexFixing($BF$1,BA41,TRUE,_xll.ohTrigger(Trigger,Trigger12M)),#N/A)</f>
        <v>#N/A</v>
      </c>
    </row>
    <row r="42" spans="1:57" s="80" customFormat="1" ht="11.25" customHeight="1" x14ac:dyDescent="0.2">
      <c r="A42" s="285" t="s">
        <v>239</v>
      </c>
      <c r="B42" s="318" t="str">
        <v>10Y</v>
      </c>
      <c r="C42" s="284" t="str">
        <v>10Y</v>
      </c>
      <c r="D42" s="284" t="str">
        <f t="shared" si="24"/>
        <v>10Y</v>
      </c>
      <c r="E42" s="284" t="s">
        <v>8</v>
      </c>
      <c r="F42" s="324" t="s">
        <v>9</v>
      </c>
      <c r="G42" s="284" t="s">
        <v>10</v>
      </c>
      <c r="H42" s="324" t="s">
        <v>11</v>
      </c>
      <c r="I42" s="325">
        <v>1.21E-2</v>
      </c>
      <c r="J42" s="325" t="str">
        <f>IFERROR(_xll.qlSimpleQuote(A42&amp;C42,I42,,Permanent,Trigger,TRUE),"--")</f>
        <v>SW10Y#0004</v>
      </c>
      <c r="K42" s="325" t="str">
        <f t="shared" si="25"/>
        <v>EUR_CURVE_12M_10Y</v>
      </c>
      <c r="L42" s="326" t="str">
        <f>IFERROR(_xll.qlSwapRateHelper2(,IF(DataSelect="Reference",$J42,K42),,$D42,Calendar,$G42,$F42,$H42,$L$33,0,E42,Discounting,Permanent,_xll.ohTrigger(Trigger,DataSelect),ObjectOverwrite),"--")</f>
        <v>obj_002d5#0012</v>
      </c>
      <c r="M42" s="281" t="b">
        <v>1</v>
      </c>
      <c r="O42" s="340" t="str">
        <f t="shared" si="20"/>
        <v>SW</v>
      </c>
      <c r="P42" s="340" t="str">
        <f t="shared" si="21"/>
        <v>15Y</v>
      </c>
      <c r="Q42" s="344" t="str">
        <f t="shared" si="22"/>
        <v>obj_002b5#0012</v>
      </c>
      <c r="R42" s="340" t="b">
        <f t="shared" si="23"/>
        <v>1</v>
      </c>
      <c r="S42" s="348">
        <v>1</v>
      </c>
      <c r="T42" s="348">
        <v>1</v>
      </c>
      <c r="U42" s="100" t="str">
        <v>obj_00317</v>
      </c>
      <c r="V42" s="100" t="str">
        <f>_xll.qlRateHelperQuoteName(U42)</f>
        <v>EUR_CURVE_12M_22Y</v>
      </c>
      <c r="W42" s="338">
        <f>_xll.qlRateHelperRate(U42,_xll.ohTrigger(Trigger,Trigger12M))</f>
        <v>1.7159397239999999E-2</v>
      </c>
      <c r="X42" s="338" t="str">
        <f>IFERROR(_xll.qlFuturesRateHelperConvexityAdjustment(U42,Trigger),"--")</f>
        <v>--</v>
      </c>
      <c r="Y42" s="101">
        <f>_xll.qlRateHelperEarliestDate(U42,Trigger)</f>
        <v>42209</v>
      </c>
      <c r="Z42" s="101">
        <f>_xll.qlRateHelperLatestDate(U42,Trigger)</f>
        <v>50245</v>
      </c>
      <c r="AA42" s="246">
        <v>1.7504687978529658E-2</v>
      </c>
      <c r="AE42" s="250"/>
      <c r="AZ42" s="100" t="s">
        <v>201</v>
      </c>
      <c r="BA42" s="101">
        <f>_xll.qlInterestRateIndexFixingDate(Currency&amp;"ibor"&amp;Tenor,BB42,Trigger)</f>
        <v>42263</v>
      </c>
      <c r="BB42" s="101">
        <f>_xll.qlCalendarAdvance(Calendar,BB41,AZ42,"f",,Trigger)</f>
        <v>42265</v>
      </c>
      <c r="BC42" s="101">
        <f>_xll.qlInterestRateIndexMaturity(Currency&amp;"ibor"&amp;Tenor,BB42,Trigger)</f>
        <v>42632</v>
      </c>
      <c r="BD42" s="246">
        <f>_xll.qlIndexFixing($AD$5,BA42,TRUE,_xll.ohTrigger(Trigger,Trigger12M))</f>
        <v>1.7666161101040547E-3</v>
      </c>
      <c r="BE42" s="246" t="e">
        <f>IFERROR(_xll.qlIndexFixing($BF$1,BA42,TRUE,_xll.ohTrigger(Trigger,Trigger12M)),#N/A)</f>
        <v>#N/A</v>
      </c>
    </row>
    <row r="43" spans="1:57" s="80" customFormat="1" ht="11.25" customHeight="1" x14ac:dyDescent="0.2">
      <c r="A43" s="285" t="s">
        <v>239</v>
      </c>
      <c r="B43" s="318" t="str">
        <v>11Y</v>
      </c>
      <c r="C43" s="284" t="str">
        <v>11Y</v>
      </c>
      <c r="D43" s="284" t="str">
        <f t="shared" si="24"/>
        <v>11Y</v>
      </c>
      <c r="E43" s="284" t="s">
        <v>8</v>
      </c>
      <c r="F43" s="324" t="s">
        <v>9</v>
      </c>
      <c r="G43" s="284" t="s">
        <v>10</v>
      </c>
      <c r="H43" s="324" t="s">
        <v>11</v>
      </c>
      <c r="I43" s="325">
        <v>1.302650916E-2</v>
      </c>
      <c r="J43" s="325" t="str">
        <f>IFERROR(_xll.qlSimpleQuote(A43&amp;C43,I43,,Permanent,Trigger,TRUE),"--")</f>
        <v>SW11Y#0004</v>
      </c>
      <c r="K43" s="325" t="str">
        <f t="shared" si="25"/>
        <v>EUR_CURVE_12M_11Y</v>
      </c>
      <c r="L43" s="326" t="str">
        <f>IFERROR(_xll.qlSwapRateHelper2(,IF(DataSelect="Reference",$J43,K43),,$D43,Calendar,$G43,$F43,$H43,$L$33,0,E43,Discounting,Permanent,_xll.ohTrigger(Trigger,DataSelect),ObjectOverwrite),"--")</f>
        <v>obj_002fb#0012</v>
      </c>
      <c r="M43" s="281" t="b">
        <v>1</v>
      </c>
      <c r="O43" s="340" t="str">
        <f t="shared" si="20"/>
        <v>SW</v>
      </c>
      <c r="P43" s="340" t="str">
        <f t="shared" si="21"/>
        <v>16Y</v>
      </c>
      <c r="Q43" s="344" t="str">
        <f t="shared" si="22"/>
        <v>obj_00340#0012</v>
      </c>
      <c r="R43" s="340" t="b">
        <f t="shared" si="23"/>
        <v>1</v>
      </c>
      <c r="S43" s="348">
        <v>1</v>
      </c>
      <c r="T43" s="348">
        <v>1</v>
      </c>
      <c r="U43" s="100" t="str">
        <v>obj_002f4</v>
      </c>
      <c r="V43" s="100" t="str">
        <f>_xll.qlRateHelperQuoteName(U43)</f>
        <v>EUR_CURVE_12M_23Y</v>
      </c>
      <c r="W43" s="338">
        <f>_xll.qlRateHelperRate(U43,_xll.ohTrigger(Trigger,Trigger12M))</f>
        <v>1.7211459070000001E-2</v>
      </c>
      <c r="X43" s="338" t="str">
        <f>IFERROR(_xll.qlFuturesRateHelperConvexityAdjustment(U43,Trigger),"--")</f>
        <v>--</v>
      </c>
      <c r="Y43" s="101">
        <f>_xll.qlRateHelperEarliestDate(U43,Trigger)</f>
        <v>42209</v>
      </c>
      <c r="Z43" s="101">
        <f>_xll.qlRateHelperLatestDate(U43,Trigger)</f>
        <v>50612</v>
      </c>
      <c r="AA43" s="246">
        <v>1.7546886389993927E-2</v>
      </c>
      <c r="AE43" s="250"/>
      <c r="AZ43" s="100" t="s">
        <v>201</v>
      </c>
      <c r="BA43" s="101">
        <f>_xll.qlInterestRateIndexFixingDate(Currency&amp;"ibor"&amp;Tenor,BB43,Trigger)</f>
        <v>42264</v>
      </c>
      <c r="BB43" s="101">
        <f>_xll.qlCalendarAdvance(Calendar,BB42,AZ43,"f",,Trigger)</f>
        <v>42268</v>
      </c>
      <c r="BC43" s="101">
        <f>_xll.qlInterestRateIndexMaturity(Currency&amp;"ibor"&amp;Tenor,BB43,Trigger)</f>
        <v>42634</v>
      </c>
      <c r="BD43" s="246">
        <f>_xll.qlIndexFixing($AD$5,BA43,TRUE,_xll.ohTrigger(Trigger,Trigger12M))</f>
        <v>1.7682326796727124E-3</v>
      </c>
      <c r="BE43" s="246" t="e">
        <f>IFERROR(_xll.qlIndexFixing($BF$1,BA43,TRUE,_xll.ohTrigger(Trigger,Trigger12M)),#N/A)</f>
        <v>#N/A</v>
      </c>
    </row>
    <row r="44" spans="1:57" s="80" customFormat="1" ht="11.25" customHeight="1" x14ac:dyDescent="0.2">
      <c r="A44" s="285" t="s">
        <v>239</v>
      </c>
      <c r="B44" s="318" t="str">
        <v>12Y</v>
      </c>
      <c r="C44" s="284" t="str">
        <v>12Y</v>
      </c>
      <c r="D44" s="284" t="str">
        <f t="shared" si="24"/>
        <v>12Y</v>
      </c>
      <c r="E44" s="284" t="s">
        <v>8</v>
      </c>
      <c r="F44" s="324" t="s">
        <v>9</v>
      </c>
      <c r="G44" s="284" t="s">
        <v>10</v>
      </c>
      <c r="H44" s="324" t="s">
        <v>11</v>
      </c>
      <c r="I44" s="325">
        <v>1.383E-2</v>
      </c>
      <c r="J44" s="325" t="str">
        <f>IFERROR(_xll.qlSimpleQuote(A44&amp;C44,I44,,Permanent,Trigger,TRUE),"--")</f>
        <v>SW12Y#0004</v>
      </c>
      <c r="K44" s="325" t="str">
        <f t="shared" si="25"/>
        <v>EUR_CURVE_12M_12Y</v>
      </c>
      <c r="L44" s="326" t="str">
        <f>IFERROR(_xll.qlSwapRateHelper2(,IF(DataSelect="Reference",$J44,K44),,$D44,Calendar,$G44,$F44,$H44,$L$33,0,E44,Discounting,Permanent,_xll.ohTrigger(Trigger,DataSelect),ObjectOverwrite),"--")</f>
        <v>obj_002c3#0012</v>
      </c>
      <c r="M44" s="281" t="b">
        <v>1</v>
      </c>
      <c r="O44" s="340" t="str">
        <f t="shared" si="20"/>
        <v>SW</v>
      </c>
      <c r="P44" s="340" t="str">
        <f t="shared" si="21"/>
        <v>17Y</v>
      </c>
      <c r="Q44" s="344" t="str">
        <f t="shared" si="22"/>
        <v>obj_002e5#0012</v>
      </c>
      <c r="R44" s="340" t="b">
        <f t="shared" si="23"/>
        <v>1</v>
      </c>
      <c r="S44" s="348">
        <v>1</v>
      </c>
      <c r="T44" s="348">
        <v>1</v>
      </c>
      <c r="U44" s="100" t="str">
        <v>obj_00342</v>
      </c>
      <c r="V44" s="100" t="str">
        <f>_xll.qlRateHelperQuoteName(U44)</f>
        <v>EUR_CURVE_12M_24Y</v>
      </c>
      <c r="W44" s="338">
        <f>_xll.qlRateHelperRate(U44,_xll.ohTrigger(Trigger,Trigger12M))</f>
        <v>1.724509665E-2</v>
      </c>
      <c r="X44" s="338" t="str">
        <f>IFERROR(_xll.qlFuturesRateHelperConvexityAdjustment(U44,Trigger),"--")</f>
        <v>--</v>
      </c>
      <c r="Y44" s="101">
        <f>_xll.qlRateHelperEarliestDate(U44,Trigger)</f>
        <v>42209</v>
      </c>
      <c r="Z44" s="101">
        <f>_xll.qlRateHelperLatestDate(U44,Trigger)</f>
        <v>50976</v>
      </c>
      <c r="AA44" s="246">
        <v>1.7568554131172275E-2</v>
      </c>
      <c r="AE44" s="250"/>
      <c r="AZ44" s="100" t="s">
        <v>201</v>
      </c>
      <c r="BA44" s="101">
        <f>_xll.qlInterestRateIndexFixingDate(Currency&amp;"ibor"&amp;Tenor,BB44,Trigger)</f>
        <v>42265</v>
      </c>
      <c r="BB44" s="101">
        <f>_xll.qlCalendarAdvance(Calendar,BB43,AZ44,"f",,Trigger)</f>
        <v>42269</v>
      </c>
      <c r="BC44" s="101">
        <f>_xll.qlInterestRateIndexMaturity(Currency&amp;"ibor"&amp;Tenor,BB44,Trigger)</f>
        <v>42635</v>
      </c>
      <c r="BD44" s="246">
        <f>_xll.qlIndexFixing($AD$5,BA44,TRUE,_xll.ohTrigger(Trigger,Trigger12M))</f>
        <v>1.769244241897953E-3</v>
      </c>
      <c r="BE44" s="246" t="e">
        <f>IFERROR(_xll.qlIndexFixing($BF$1,BA44,TRUE,_xll.ohTrigger(Trigger,Trigger12M)),#N/A)</f>
        <v>#N/A</v>
      </c>
    </row>
    <row r="45" spans="1:57" s="80" customFormat="1" ht="11.25" customHeight="1" x14ac:dyDescent="0.2">
      <c r="A45" s="285" t="s">
        <v>239</v>
      </c>
      <c r="B45" s="318" t="str">
        <v>13Y</v>
      </c>
      <c r="C45" s="284" t="str">
        <v>13Y</v>
      </c>
      <c r="D45" s="284" t="str">
        <f t="shared" si="24"/>
        <v>13Y</v>
      </c>
      <c r="E45" s="284" t="s">
        <v>8</v>
      </c>
      <c r="F45" s="324" t="s">
        <v>9</v>
      </c>
      <c r="G45" s="284" t="s">
        <v>10</v>
      </c>
      <c r="H45" s="324" t="s">
        <v>11</v>
      </c>
      <c r="I45" s="325">
        <v>1.4509053000000001E-2</v>
      </c>
      <c r="J45" s="325" t="str">
        <f>IFERROR(_xll.qlSimpleQuote(A45&amp;C45,I45,,Permanent,Trigger,TRUE),"--")</f>
        <v>SW13Y#0004</v>
      </c>
      <c r="K45" s="325" t="str">
        <f t="shared" si="25"/>
        <v>EUR_CURVE_12M_13Y</v>
      </c>
      <c r="L45" s="326" t="str">
        <f>IFERROR(_xll.qlSwapRateHelper2(,IF(DataSelect="Reference",$J45,K45),,$D45,Calendar,$G45,$F45,$H45,$L$33,0,E45,Discounting,Permanent,_xll.ohTrigger(Trigger,DataSelect),ObjectOverwrite),"--")</f>
        <v>obj_002e8#0012</v>
      </c>
      <c r="M45" s="281" t="b">
        <v>1</v>
      </c>
      <c r="O45" s="340" t="str">
        <f t="shared" si="20"/>
        <v>SW</v>
      </c>
      <c r="P45" s="340" t="str">
        <f t="shared" si="21"/>
        <v>18Y</v>
      </c>
      <c r="Q45" s="344" t="str">
        <f t="shared" si="22"/>
        <v>obj_002ee#0012</v>
      </c>
      <c r="R45" s="340" t="b">
        <f t="shared" si="23"/>
        <v>1</v>
      </c>
      <c r="S45" s="348">
        <v>1</v>
      </c>
      <c r="T45" s="348">
        <v>1</v>
      </c>
      <c r="U45" s="100" t="str">
        <v>obj_002ba</v>
      </c>
      <c r="V45" s="100" t="str">
        <f>_xll.qlRateHelperQuoteName(U45)</f>
        <v>EUR_CURVE_12M_25Y</v>
      </c>
      <c r="W45" s="338">
        <f>_xll.qlRateHelperRate(U45,_xll.ohTrigger(Trigger,Trigger12M))</f>
        <v>1.7269999999999997E-2</v>
      </c>
      <c r="X45" s="338" t="str">
        <f>IFERROR(_xll.qlFuturesRateHelperConvexityAdjustment(U45,Trigger),"--")</f>
        <v>--</v>
      </c>
      <c r="Y45" s="101">
        <f>_xll.qlRateHelperEarliestDate(U45,Trigger)</f>
        <v>42209</v>
      </c>
      <c r="Z45" s="101">
        <f>_xll.qlRateHelperLatestDate(U45,Trigger)</f>
        <v>51341</v>
      </c>
      <c r="AA45" s="246">
        <v>1.7579055099152682E-2</v>
      </c>
      <c r="AE45" s="250"/>
      <c r="AZ45" s="100" t="s">
        <v>201</v>
      </c>
      <c r="BA45" s="101">
        <f>_xll.qlInterestRateIndexFixingDate(Currency&amp;"ibor"&amp;Tenor,BB45,Trigger)</f>
        <v>42268</v>
      </c>
      <c r="BB45" s="101">
        <f>_xll.qlCalendarAdvance(Calendar,BB44,AZ45,"f",,Trigger)</f>
        <v>42270</v>
      </c>
      <c r="BC45" s="101">
        <f>_xll.qlInterestRateIndexMaturity(Currency&amp;"ibor"&amp;Tenor,BB45,Trigger)</f>
        <v>42636</v>
      </c>
      <c r="BD45" s="246">
        <f>_xll.qlIndexFixing($AD$5,BA45,TRUE,_xll.ohTrigger(Trigger,Trigger12M))</f>
        <v>1.7702519283118278E-3</v>
      </c>
      <c r="BE45" s="246" t="e">
        <f>IFERROR(_xll.qlIndexFixing($BF$1,BA45,TRUE,_xll.ohTrigger(Trigger,Trigger12M)),#N/A)</f>
        <v>#N/A</v>
      </c>
    </row>
    <row r="46" spans="1:57" s="80" customFormat="1" ht="11.25" customHeight="1" x14ac:dyDescent="0.2">
      <c r="A46" s="285" t="s">
        <v>239</v>
      </c>
      <c r="B46" s="318" t="str">
        <v>14Y</v>
      </c>
      <c r="C46" s="284" t="str">
        <v>14Y</v>
      </c>
      <c r="D46" s="284" t="str">
        <f t="shared" si="24"/>
        <v>14Y</v>
      </c>
      <c r="E46" s="284" t="s">
        <v>8</v>
      </c>
      <c r="F46" s="324" t="s">
        <v>9</v>
      </c>
      <c r="G46" s="284" t="s">
        <v>10</v>
      </c>
      <c r="H46" s="324" t="s">
        <v>11</v>
      </c>
      <c r="I46" s="325">
        <v>1.5071590050000002E-2</v>
      </c>
      <c r="J46" s="325" t="str">
        <f>IFERROR(_xll.qlSimpleQuote(A46&amp;C46,I46,,Permanent,Trigger,TRUE),"--")</f>
        <v>SW14Y#0004</v>
      </c>
      <c r="K46" s="325" t="str">
        <f t="shared" si="25"/>
        <v>EUR_CURVE_12M_14Y</v>
      </c>
      <c r="L46" s="326" t="str">
        <f>IFERROR(_xll.qlSwapRateHelper2(,IF(DataSelect="Reference",$J46,K46),,$D46,Calendar,$G46,$F46,$H46,$L$33,0,E46,Discounting,Permanent,_xll.ohTrigger(Trigger,DataSelect),ObjectOverwrite),"--")</f>
        <v>obj_002ff#0012</v>
      </c>
      <c r="M46" s="281" t="b">
        <v>1</v>
      </c>
      <c r="O46" s="340" t="str">
        <f t="shared" si="20"/>
        <v>SW</v>
      </c>
      <c r="P46" s="340" t="str">
        <f t="shared" si="21"/>
        <v>19Y</v>
      </c>
      <c r="Q46" s="344" t="str">
        <f t="shared" si="22"/>
        <v>obj_002e0#0012</v>
      </c>
      <c r="R46" s="340" t="b">
        <f t="shared" si="23"/>
        <v>1</v>
      </c>
      <c r="S46" s="348">
        <v>1</v>
      </c>
      <c r="T46" s="348">
        <v>1</v>
      </c>
      <c r="U46" s="100" t="str">
        <v>obj_0030e</v>
      </c>
      <c r="V46" s="100" t="str">
        <f>_xll.qlRateHelperQuoteName(U46)</f>
        <v>EUR_CURVE_12M_26Y</v>
      </c>
      <c r="W46" s="338">
        <f>_xll.qlRateHelperRate(U46,_xll.ohTrigger(Trigger,Trigger12M))</f>
        <v>1.7288782330000002E-2</v>
      </c>
      <c r="X46" s="338" t="str">
        <f>IFERROR(_xll.qlFuturesRateHelperConvexityAdjustment(U46,Trigger),"--")</f>
        <v>--</v>
      </c>
      <c r="Y46" s="101">
        <f>_xll.qlRateHelperEarliestDate(U46,Trigger)</f>
        <v>42209</v>
      </c>
      <c r="Z46" s="101">
        <f>_xll.qlRateHelperLatestDate(U46,Trigger)</f>
        <v>51706</v>
      </c>
      <c r="AA46" s="246">
        <v>1.7585159798096595E-2</v>
      </c>
      <c r="AE46" s="250"/>
      <c r="AZ46" s="100" t="s">
        <v>201</v>
      </c>
      <c r="BA46" s="101">
        <f>_xll.qlInterestRateIndexFixingDate(Currency&amp;"ibor"&amp;Tenor,BB46,Trigger)</f>
        <v>42269</v>
      </c>
      <c r="BB46" s="101">
        <f>_xll.qlCalendarAdvance(Calendar,BB45,AZ46,"f",,Trigger)</f>
        <v>42271</v>
      </c>
      <c r="BC46" s="101">
        <f>_xll.qlInterestRateIndexMaturity(Currency&amp;"ibor"&amp;Tenor,BB46,Trigger)</f>
        <v>42639</v>
      </c>
      <c r="BD46" s="246">
        <f>_xll.qlIndexFixing($AD$5,BA46,TRUE,_xll.ohTrigger(Trigger,Trigger12M))</f>
        <v>1.774184515469778E-3</v>
      </c>
      <c r="BE46" s="246" t="e">
        <f>IFERROR(_xll.qlIndexFixing($BF$1,BA46,TRUE,_xll.ohTrigger(Trigger,Trigger12M)),#N/A)</f>
        <v>#N/A</v>
      </c>
    </row>
    <row r="47" spans="1:57" s="80" customFormat="1" ht="11.25" customHeight="1" x14ac:dyDescent="0.2">
      <c r="A47" s="285" t="s">
        <v>239</v>
      </c>
      <c r="B47" s="318" t="str">
        <v>15Y</v>
      </c>
      <c r="C47" s="284" t="str">
        <v>15Y</v>
      </c>
      <c r="D47" s="284" t="str">
        <f t="shared" si="24"/>
        <v>15Y</v>
      </c>
      <c r="E47" s="284" t="s">
        <v>8</v>
      </c>
      <c r="F47" s="324" t="s">
        <v>9</v>
      </c>
      <c r="G47" s="284" t="s">
        <v>10</v>
      </c>
      <c r="H47" s="324" t="s">
        <v>11</v>
      </c>
      <c r="I47" s="325">
        <v>1.555E-2</v>
      </c>
      <c r="J47" s="325" t="str">
        <f>IFERROR(_xll.qlSimpleQuote(A47&amp;C47,I47,,Permanent,Trigger,TRUE),"--")</f>
        <v>SW15Y#0004</v>
      </c>
      <c r="K47" s="325" t="str">
        <f t="shared" si="25"/>
        <v>EUR_CURVE_12M_15Y</v>
      </c>
      <c r="L47" s="326" t="str">
        <f>IFERROR(_xll.qlSwapRateHelper2(,IF(DataSelect="Reference",$J47,K47),,$D47,Calendar,$G47,$F47,$H47,$L$33,0,E47,Discounting,Permanent,_xll.ohTrigger(Trigger,DataSelect),ObjectOverwrite),"--")</f>
        <v>obj_002b5#0012</v>
      </c>
      <c r="M47" s="281" t="b">
        <v>1</v>
      </c>
      <c r="O47" s="340" t="str">
        <f t="shared" si="20"/>
        <v>SW</v>
      </c>
      <c r="P47" s="340" t="str">
        <f t="shared" si="21"/>
        <v>20Y</v>
      </c>
      <c r="Q47" s="344" t="str">
        <f t="shared" si="22"/>
        <v>obj_00316#0012</v>
      </c>
      <c r="R47" s="340" t="b">
        <f t="shared" si="23"/>
        <v>1</v>
      </c>
      <c r="S47" s="348">
        <v>1</v>
      </c>
      <c r="T47" s="348">
        <v>1</v>
      </c>
      <c r="U47" s="100" t="str">
        <v>obj_0033d</v>
      </c>
      <c r="V47" s="100" t="str">
        <f>_xll.qlRateHelperQuoteName(U47)</f>
        <v>EUR_CURVE_12M_27Y</v>
      </c>
      <c r="W47" s="338">
        <f>_xll.qlRateHelperRate(U47,_xll.ohTrigger(Trigger,Trigger12M))</f>
        <v>1.7305562910000002E-2</v>
      </c>
      <c r="X47" s="338" t="str">
        <f>IFERROR(_xll.qlFuturesRateHelperConvexityAdjustment(U47,Trigger),"--")</f>
        <v>--</v>
      </c>
      <c r="Y47" s="101">
        <f>_xll.qlRateHelperEarliestDate(U47,Trigger)</f>
        <v>42209</v>
      </c>
      <c r="Z47" s="101">
        <f>_xll.qlRateHelperLatestDate(U47,Trigger)</f>
        <v>52071</v>
      </c>
      <c r="AA47" s="246">
        <v>1.7589919704646274E-2</v>
      </c>
      <c r="AE47" s="250"/>
      <c r="AZ47" s="100" t="s">
        <v>201</v>
      </c>
      <c r="BA47" s="101">
        <f>_xll.qlInterestRateIndexFixingDate(Currency&amp;"ibor"&amp;Tenor,BB47,Trigger)</f>
        <v>42270</v>
      </c>
      <c r="BB47" s="101">
        <f>_xll.qlCalendarAdvance(Calendar,BB46,AZ47,"f",,Trigger)</f>
        <v>42272</v>
      </c>
      <c r="BC47" s="101">
        <f>_xll.qlInterestRateIndexMaturity(Currency&amp;"ibor"&amp;Tenor,BB47,Trigger)</f>
        <v>42639</v>
      </c>
      <c r="BD47" s="246">
        <f>_xll.qlIndexFixing($AD$5,BA47,TRUE,_xll.ohTrigger(Trigger,Trigger12M))</f>
        <v>1.7740035948940584E-3</v>
      </c>
      <c r="BE47" s="246" t="e">
        <f>IFERROR(_xll.qlIndexFixing($BF$1,BA47,TRUE,_xll.ohTrigger(Trigger,Trigger12M)),#N/A)</f>
        <v>#N/A</v>
      </c>
    </row>
    <row r="48" spans="1:57" s="80" customFormat="1" ht="11.25" customHeight="1" x14ac:dyDescent="0.2">
      <c r="A48" s="285" t="s">
        <v>239</v>
      </c>
      <c r="B48" s="318" t="str">
        <v>16Y</v>
      </c>
      <c r="C48" s="284" t="str">
        <v>16Y</v>
      </c>
      <c r="D48" s="284" t="str">
        <f t="shared" si="24"/>
        <v>16Y</v>
      </c>
      <c r="E48" s="284" t="s">
        <v>8</v>
      </c>
      <c r="F48" s="324" t="s">
        <v>9</v>
      </c>
      <c r="G48" s="284" t="s">
        <v>10</v>
      </c>
      <c r="H48" s="324" t="s">
        <v>11</v>
      </c>
      <c r="I48" s="325">
        <v>1.5957862119999999E-2</v>
      </c>
      <c r="J48" s="325" t="str">
        <f>IFERROR(_xll.qlSimpleQuote(A48&amp;C48,I48,,Permanent,Trigger,TRUE),"--")</f>
        <v>SW16Y#0004</v>
      </c>
      <c r="K48" s="325" t="str">
        <f t="shared" si="25"/>
        <v>EUR_CURVE_12M_16Y</v>
      </c>
      <c r="L48" s="326" t="str">
        <f>IFERROR(_xll.qlSwapRateHelper2(,IF(DataSelect="Reference",$J48,K48),,$D48,Calendar,$G48,$F48,$H48,$L$33,0,E48,Discounting,Permanent,_xll.ohTrigger(Trigger,DataSelect),ObjectOverwrite),"--")</f>
        <v>obj_00340#0012</v>
      </c>
      <c r="M48" s="281" t="b">
        <v>1</v>
      </c>
      <c r="O48" s="340" t="str">
        <f t="shared" si="20"/>
        <v>SW</v>
      </c>
      <c r="P48" s="340" t="str">
        <f t="shared" si="21"/>
        <v>21Y</v>
      </c>
      <c r="Q48" s="344" t="str">
        <f t="shared" si="22"/>
        <v>obj_002cf#0012</v>
      </c>
      <c r="R48" s="340" t="b">
        <f t="shared" si="23"/>
        <v>1</v>
      </c>
      <c r="S48" s="348">
        <v>1</v>
      </c>
      <c r="T48" s="348">
        <v>1</v>
      </c>
      <c r="U48" s="100" t="str">
        <v>obj_002b0</v>
      </c>
      <c r="V48" s="100" t="str">
        <f>_xll.qlRateHelperQuoteName(U48)</f>
        <v>EUR_CURVE_12M_28Y</v>
      </c>
      <c r="W48" s="338">
        <f>_xll.qlRateHelperRate(U48,_xll.ohTrigger(Trigger,Trigger12M))</f>
        <v>1.7321941389999998E-2</v>
      </c>
      <c r="X48" s="338" t="str">
        <f>IFERROR(_xll.qlFuturesRateHelperConvexityAdjustment(U48,Trigger),"--")</f>
        <v>--</v>
      </c>
      <c r="Y48" s="101">
        <f>_xll.qlRateHelperEarliestDate(U48,Trigger)</f>
        <v>42209</v>
      </c>
      <c r="Z48" s="101">
        <f>_xll.qlRateHelperLatestDate(U48,Trigger)</f>
        <v>52436</v>
      </c>
      <c r="AA48" s="246">
        <v>1.7595276089533828E-2</v>
      </c>
      <c r="AE48" s="250"/>
      <c r="AZ48" s="100" t="s">
        <v>201</v>
      </c>
      <c r="BA48" s="101">
        <f>_xll.qlInterestRateIndexFixingDate(Currency&amp;"ibor"&amp;Tenor,BB48,Trigger)</f>
        <v>42271</v>
      </c>
      <c r="BB48" s="101">
        <f>_xll.qlCalendarAdvance(Calendar,BB47,AZ48,"f",,Trigger)</f>
        <v>42275</v>
      </c>
      <c r="BC48" s="101">
        <f>_xll.qlInterestRateIndexMaturity(Currency&amp;"ibor"&amp;Tenor,BB48,Trigger)</f>
        <v>42641</v>
      </c>
      <c r="BD48" s="246">
        <f>_xll.qlIndexFixing($AD$5,BA48,TRUE,_xll.ohTrigger(Trigger,Trigger12M))</f>
        <v>1.7764026387380519E-3</v>
      </c>
      <c r="BE48" s="246" t="e">
        <f>IFERROR(_xll.qlIndexFixing($BF$1,BA48,TRUE,_xll.ohTrigger(Trigger,Trigger12M)),#N/A)</f>
        <v>#N/A</v>
      </c>
    </row>
    <row r="49" spans="1:57" s="80" customFormat="1" ht="11.25" customHeight="1" x14ac:dyDescent="0.2">
      <c r="A49" s="285" t="s">
        <v>239</v>
      </c>
      <c r="B49" s="318" t="str">
        <v>17Y</v>
      </c>
      <c r="C49" s="284" t="str">
        <v>17Y</v>
      </c>
      <c r="D49" s="284" t="str">
        <f t="shared" si="24"/>
        <v>17Y</v>
      </c>
      <c r="E49" s="284" t="s">
        <v>8</v>
      </c>
      <c r="F49" s="324" t="s">
        <v>9</v>
      </c>
      <c r="G49" s="284" t="s">
        <v>10</v>
      </c>
      <c r="H49" s="324" t="s">
        <v>11</v>
      </c>
      <c r="I49" s="325">
        <v>1.6304392019999999E-2</v>
      </c>
      <c r="J49" s="325" t="str">
        <f>IFERROR(_xll.qlSimpleQuote(A49&amp;C49,I49,,Permanent,Trigger,TRUE),"--")</f>
        <v>SW17Y#0004</v>
      </c>
      <c r="K49" s="325" t="str">
        <f t="shared" si="25"/>
        <v>EUR_CURVE_12M_17Y</v>
      </c>
      <c r="L49" s="326" t="str">
        <f>IFERROR(_xll.qlSwapRateHelper2(,IF(DataSelect="Reference",$J49,K49),,$D49,Calendar,$G49,$F49,$H49,$L$33,0,E49,Discounting,Permanent,_xll.ohTrigger(Trigger,DataSelect),ObjectOverwrite),"--")</f>
        <v>obj_002e5#0012</v>
      </c>
      <c r="M49" s="281" t="b">
        <v>1</v>
      </c>
      <c r="O49" s="340" t="str">
        <f t="shared" si="20"/>
        <v>SW</v>
      </c>
      <c r="P49" s="340" t="str">
        <f t="shared" si="21"/>
        <v>22Y</v>
      </c>
      <c r="Q49" s="344" t="str">
        <f t="shared" si="22"/>
        <v>obj_00317#0012</v>
      </c>
      <c r="R49" s="340" t="b">
        <f t="shared" si="23"/>
        <v>1</v>
      </c>
      <c r="S49" s="348">
        <v>1</v>
      </c>
      <c r="T49" s="348">
        <v>1</v>
      </c>
      <c r="U49" s="100" t="str">
        <v>obj_002db</v>
      </c>
      <c r="V49" s="100" t="str">
        <f>_xll.qlRateHelperQuoteName(U49)</f>
        <v>EUR_CURVE_12M_29Y</v>
      </c>
      <c r="W49" s="338">
        <f>_xll.qlRateHelperRate(U49,_xll.ohTrigger(Trigger,Trigger12M))</f>
        <v>1.734063186E-2</v>
      </c>
      <c r="X49" s="338" t="str">
        <f>IFERROR(_xll.qlFuturesRateHelperConvexityAdjustment(U49,Trigger),"--")</f>
        <v>--</v>
      </c>
      <c r="Y49" s="101">
        <f>_xll.qlRateHelperEarliestDate(U49,Trigger)</f>
        <v>42209</v>
      </c>
      <c r="Z49" s="101">
        <f>_xll.qlRateHelperLatestDate(U49,Trigger)</f>
        <v>52803</v>
      </c>
      <c r="AA49" s="246">
        <v>1.7602953182402379E-2</v>
      </c>
      <c r="AE49" s="250"/>
      <c r="AZ49" s="100" t="s">
        <v>201</v>
      </c>
      <c r="BA49" s="101">
        <f>_xll.qlInterestRateIndexFixingDate(Currency&amp;"ibor"&amp;Tenor,BB49,Trigger)</f>
        <v>42272</v>
      </c>
      <c r="BB49" s="101">
        <f>_xll.qlCalendarAdvance(Calendar,BB48,AZ49,"f",,Trigger)</f>
        <v>42276</v>
      </c>
      <c r="BC49" s="101">
        <f>_xll.qlInterestRateIndexMaturity(Currency&amp;"ibor"&amp;Tenor,BB49,Trigger)</f>
        <v>42642</v>
      </c>
      <c r="BD49" s="246">
        <f>_xll.qlIndexFixing($AD$5,BA49,TRUE,_xll.ohTrigger(Trigger,Trigger12M))</f>
        <v>1.7777011907394984E-3</v>
      </c>
      <c r="BE49" s="246" t="e">
        <f>IFERROR(_xll.qlIndexFixing($BF$1,BA49,TRUE,_xll.ohTrigger(Trigger,Trigger12M)),#N/A)</f>
        <v>#N/A</v>
      </c>
    </row>
    <row r="50" spans="1:57" s="80" customFormat="1" ht="11.25" customHeight="1" x14ac:dyDescent="0.2">
      <c r="A50" s="285" t="s">
        <v>239</v>
      </c>
      <c r="B50" s="318" t="str">
        <v>18Y</v>
      </c>
      <c r="C50" s="284" t="str">
        <v>18Y</v>
      </c>
      <c r="D50" s="284" t="str">
        <f t="shared" si="24"/>
        <v>18Y</v>
      </c>
      <c r="E50" s="284" t="s">
        <v>8</v>
      </c>
      <c r="F50" s="324" t="s">
        <v>9</v>
      </c>
      <c r="G50" s="284" t="s">
        <v>10</v>
      </c>
      <c r="H50" s="324" t="s">
        <v>11</v>
      </c>
      <c r="I50" s="325">
        <v>1.6588038860000001E-2</v>
      </c>
      <c r="J50" s="325" t="str">
        <f>IFERROR(_xll.qlSimpleQuote(A50&amp;C50,I50,,Permanent,Trigger,TRUE),"--")</f>
        <v>SW18Y#0004</v>
      </c>
      <c r="K50" s="325" t="str">
        <f t="shared" si="25"/>
        <v>EUR_CURVE_12M_18Y</v>
      </c>
      <c r="L50" s="326" t="str">
        <f>IFERROR(_xll.qlSwapRateHelper2(,IF(DataSelect="Reference",$J50,K50),,$D50,Calendar,$G50,$F50,$H50,$L$33,0,E50,Discounting,Permanent,_xll.ohTrigger(Trigger,DataSelect),ObjectOverwrite),"--")</f>
        <v>obj_002ee#0012</v>
      </c>
      <c r="M50" s="281" t="b">
        <v>1</v>
      </c>
      <c r="O50" s="340" t="str">
        <f t="shared" si="20"/>
        <v>SW</v>
      </c>
      <c r="P50" s="340" t="str">
        <f t="shared" si="21"/>
        <v>23Y</v>
      </c>
      <c r="Q50" s="344" t="str">
        <f t="shared" si="22"/>
        <v>obj_002f4#0012</v>
      </c>
      <c r="R50" s="340" t="b">
        <f t="shared" si="23"/>
        <v>1</v>
      </c>
      <c r="S50" s="348">
        <v>1</v>
      </c>
      <c r="T50" s="348">
        <v>1</v>
      </c>
      <c r="U50" s="100" t="str">
        <v>obj_0032d</v>
      </c>
      <c r="V50" s="100" t="str">
        <f>_xll.qlRateHelperQuoteName(U50)</f>
        <v>EUR_CURVE_12M_30Y</v>
      </c>
      <c r="W50" s="338">
        <f>_xll.qlRateHelperRate(U50,_xll.ohTrigger(Trigger,Trigger12M))</f>
        <v>1.736E-2</v>
      </c>
      <c r="X50" s="338" t="str">
        <f>IFERROR(_xll.qlFuturesRateHelperConvexityAdjustment(U50,Trigger),"--")</f>
        <v>--</v>
      </c>
      <c r="Y50" s="101">
        <f>_xll.qlRateHelperEarliestDate(U50,Trigger)</f>
        <v>42209</v>
      </c>
      <c r="Z50" s="101">
        <f>_xll.qlRateHelperLatestDate(U50,Trigger)</f>
        <v>53167</v>
      </c>
      <c r="AA50" s="246">
        <v>1.7614276895611444E-2</v>
      </c>
      <c r="AE50" s="250"/>
      <c r="AZ50" s="100" t="s">
        <v>201</v>
      </c>
      <c r="BA50" s="101">
        <f>_xll.qlInterestRateIndexFixingDate(Currency&amp;"ibor"&amp;Tenor,BB50,Trigger)</f>
        <v>42275</v>
      </c>
      <c r="BB50" s="101">
        <f>_xll.qlCalendarAdvance(Calendar,BB49,AZ50,"f",,Trigger)</f>
        <v>42277</v>
      </c>
      <c r="BC50" s="101">
        <f>_xll.qlInterestRateIndexMaturity(Currency&amp;"ibor"&amp;Tenor,BB50,Trigger)</f>
        <v>42643</v>
      </c>
      <c r="BD50" s="246">
        <f>_xll.qlIndexFixing($AD$5,BA50,TRUE,_xll.ohTrigger(Trigger,Trigger12M))</f>
        <v>1.7790044735953418E-3</v>
      </c>
      <c r="BE50" s="246" t="e">
        <f>IFERROR(_xll.qlIndexFixing($BF$1,BA50,TRUE,_xll.ohTrigger(Trigger,Trigger12M)),#N/A)</f>
        <v>#N/A</v>
      </c>
    </row>
    <row r="51" spans="1:57" s="80" customFormat="1" ht="11.25" customHeight="1" x14ac:dyDescent="0.2">
      <c r="A51" s="285" t="s">
        <v>239</v>
      </c>
      <c r="B51" s="318" t="str">
        <v>19Y</v>
      </c>
      <c r="C51" s="284" t="str">
        <v>19Y</v>
      </c>
      <c r="D51" s="284" t="str">
        <f t="shared" si="24"/>
        <v>19Y</v>
      </c>
      <c r="E51" s="284" t="s">
        <v>8</v>
      </c>
      <c r="F51" s="324" t="s">
        <v>9</v>
      </c>
      <c r="G51" s="284" t="s">
        <v>10</v>
      </c>
      <c r="H51" s="324" t="s">
        <v>11</v>
      </c>
      <c r="I51" s="325">
        <v>1.6811567310000001E-2</v>
      </c>
      <c r="J51" s="325" t="str">
        <f>IFERROR(_xll.qlSimpleQuote(A51&amp;C51,I51,,Permanent,Trigger,TRUE),"--")</f>
        <v>SW19Y#0004</v>
      </c>
      <c r="K51" s="325" t="str">
        <f t="shared" si="25"/>
        <v>EUR_CURVE_12M_19Y</v>
      </c>
      <c r="L51" s="326" t="str">
        <f>IFERROR(_xll.qlSwapRateHelper2(,IF(DataSelect="Reference",$J51,K51),,$D51,Calendar,$G51,$F51,$H51,$L$33,0,E51,Discounting,Permanent,_xll.ohTrigger(Trigger,DataSelect),ObjectOverwrite),"--")</f>
        <v>obj_002e0#0012</v>
      </c>
      <c r="M51" s="281" t="b">
        <v>1</v>
      </c>
      <c r="O51" s="340" t="str">
        <f t="shared" si="20"/>
        <v>SW</v>
      </c>
      <c r="P51" s="340" t="str">
        <f t="shared" si="21"/>
        <v>24Y</v>
      </c>
      <c r="Q51" s="344" t="str">
        <f t="shared" si="22"/>
        <v>obj_00342#0012</v>
      </c>
      <c r="R51" s="340" t="b">
        <f t="shared" si="23"/>
        <v>1</v>
      </c>
      <c r="S51" s="348">
        <v>1</v>
      </c>
      <c r="T51" s="348">
        <v>1</v>
      </c>
      <c r="U51" s="100" t="str">
        <v>obj_00320</v>
      </c>
      <c r="V51" s="100" t="str">
        <f>_xll.qlRateHelperQuoteName(U51)</f>
        <v>EUR_CURVE_12M_31Y</v>
      </c>
      <c r="W51" s="338">
        <f>_xll.qlRateHelperRate(U51,_xll.ohTrigger(Trigger,Trigger12M))</f>
        <v>1.738195734E-2</v>
      </c>
      <c r="X51" s="338" t="str">
        <f>IFERROR(_xll.qlFuturesRateHelperConvexityAdjustment(U51,Trigger),"--")</f>
        <v>--</v>
      </c>
      <c r="Y51" s="101">
        <f>_xll.qlRateHelperEarliestDate(U51,Trigger)</f>
        <v>42209</v>
      </c>
      <c r="Z51" s="101">
        <f>_xll.qlRateHelperLatestDate(U51,Trigger)</f>
        <v>53532</v>
      </c>
      <c r="AA51" s="246">
        <v>1.7629892535778621E-2</v>
      </c>
      <c r="AE51" s="250"/>
      <c r="AZ51" s="100" t="s">
        <v>201</v>
      </c>
      <c r="BA51" s="101">
        <f>_xll.qlInterestRateIndexFixingDate(Currency&amp;"ibor"&amp;Tenor,BB51,Trigger)</f>
        <v>42276</v>
      </c>
      <c r="BB51" s="101">
        <f>_xll.qlCalendarAdvance(Calendar,BB50,AZ51,"f",,Trigger)</f>
        <v>42278</v>
      </c>
      <c r="BC51" s="101">
        <f>_xll.qlInterestRateIndexMaturity(Currency&amp;"ibor"&amp;Tenor,BB51,Trigger)</f>
        <v>42646</v>
      </c>
      <c r="BD51" s="246">
        <f>_xll.qlIndexFixing($AD$5,BA51,TRUE,_xll.ohTrigger(Trigger,Trigger12M))</f>
        <v>1.7832856342314444E-3</v>
      </c>
      <c r="BE51" s="246" t="e">
        <f>IFERROR(_xll.qlIndexFixing($BF$1,BA51,TRUE,_xll.ohTrigger(Trigger,Trigger12M)),#N/A)</f>
        <v>#N/A</v>
      </c>
    </row>
    <row r="52" spans="1:57" s="80" customFormat="1" ht="11.25" customHeight="1" x14ac:dyDescent="0.2">
      <c r="A52" s="285" t="s">
        <v>239</v>
      </c>
      <c r="B52" s="318" t="str">
        <v>20Y</v>
      </c>
      <c r="C52" s="284" t="str">
        <v>20Y</v>
      </c>
      <c r="D52" s="284" t="str">
        <f t="shared" si="24"/>
        <v>20Y</v>
      </c>
      <c r="E52" s="284" t="s">
        <v>8</v>
      </c>
      <c r="F52" s="324" t="s">
        <v>9</v>
      </c>
      <c r="G52" s="284" t="s">
        <v>10</v>
      </c>
      <c r="H52" s="324" t="s">
        <v>11</v>
      </c>
      <c r="I52" s="325">
        <v>1.6979999999999999E-2</v>
      </c>
      <c r="J52" s="325" t="str">
        <f>IFERROR(_xll.qlSimpleQuote(A52&amp;C52,I52,,Permanent,Trigger,TRUE),"--")</f>
        <v>SW20Y#0004</v>
      </c>
      <c r="K52" s="325" t="str">
        <f t="shared" si="25"/>
        <v>EUR_CURVE_12M_20Y</v>
      </c>
      <c r="L52" s="326" t="str">
        <f>IFERROR(_xll.qlSwapRateHelper2(,IF(DataSelect="Reference",$J52,K52),,$D52,Calendar,$G52,$F52,$H52,$L$33,0,E52,Discounting,Permanent,_xll.ohTrigger(Trigger,DataSelect),ObjectOverwrite),"--")</f>
        <v>obj_00316#0012</v>
      </c>
      <c r="M52" s="281" t="b">
        <v>1</v>
      </c>
      <c r="O52" s="340" t="str">
        <f t="shared" si="20"/>
        <v>SW</v>
      </c>
      <c r="P52" s="340" t="str">
        <f t="shared" si="21"/>
        <v>25Y</v>
      </c>
      <c r="Q52" s="344" t="str">
        <f t="shared" si="22"/>
        <v>obj_002ba#0012</v>
      </c>
      <c r="R52" s="340" t="b">
        <f t="shared" si="23"/>
        <v>1</v>
      </c>
      <c r="S52" s="348">
        <v>1</v>
      </c>
      <c r="T52" s="348">
        <v>1</v>
      </c>
      <c r="U52" s="100" t="str">
        <v>obj_002c8</v>
      </c>
      <c r="V52" s="100" t="str">
        <f>_xll.qlRateHelperQuoteName(U52)</f>
        <v>EUR_CURVE_12M_32Y</v>
      </c>
      <c r="W52" s="338">
        <f>_xll.qlRateHelperRate(U52,_xll.ohTrigger(Trigger,Trigger12M))</f>
        <v>1.7404752239999998E-2</v>
      </c>
      <c r="X52" s="338" t="str">
        <f>IFERROR(_xll.qlFuturesRateHelperConvexityAdjustment(U52,Trigger),"--")</f>
        <v>--</v>
      </c>
      <c r="Y52" s="101">
        <f>_xll.qlRateHelperEarliestDate(U52,Trigger)</f>
        <v>42209</v>
      </c>
      <c r="Z52" s="101">
        <f>_xll.qlRateHelperLatestDate(U52,Trigger)</f>
        <v>53897</v>
      </c>
      <c r="AA52" s="246">
        <v>1.7647496395795704E-2</v>
      </c>
      <c r="AE52" s="250"/>
      <c r="AZ52" s="100" t="s">
        <v>201</v>
      </c>
      <c r="BA52" s="101">
        <f>_xll.qlInterestRateIndexFixingDate(Currency&amp;"ibor"&amp;Tenor,BB52,Trigger)</f>
        <v>42277</v>
      </c>
      <c r="BB52" s="101">
        <f>_xll.qlCalendarAdvance(Calendar,BB51,AZ52,"f",,Trigger)</f>
        <v>42279</v>
      </c>
      <c r="BC52" s="101">
        <f>_xll.qlInterestRateIndexMaturity(Currency&amp;"ibor"&amp;Tenor,BB52,Trigger)</f>
        <v>42646</v>
      </c>
      <c r="BD52" s="246">
        <f>_xll.qlIndexFixing($AD$5,BA52,TRUE,_xll.ohTrigger(Trigger,Trigger12M))</f>
        <v>1.783115614555589E-3</v>
      </c>
      <c r="BE52" s="246" t="e">
        <f>IFERROR(_xll.qlIndexFixing($BF$1,BA52,TRUE,_xll.ohTrigger(Trigger,Trigger12M)),#N/A)</f>
        <v>#N/A</v>
      </c>
    </row>
    <row r="53" spans="1:57" s="80" customFormat="1" ht="11.25" customHeight="1" x14ac:dyDescent="0.2">
      <c r="A53" s="285" t="s">
        <v>239</v>
      </c>
      <c r="B53" s="318" t="str">
        <v>21Y</v>
      </c>
      <c r="C53" s="284" t="str">
        <v>21Y</v>
      </c>
      <c r="D53" s="284" t="str">
        <f t="shared" si="24"/>
        <v>21Y</v>
      </c>
      <c r="E53" s="284" t="s">
        <v>8</v>
      </c>
      <c r="F53" s="324" t="s">
        <v>9</v>
      </c>
      <c r="G53" s="284" t="s">
        <v>10</v>
      </c>
      <c r="H53" s="324" t="s">
        <v>11</v>
      </c>
      <c r="I53" s="325">
        <v>1.710001194E-2</v>
      </c>
      <c r="J53" s="325" t="str">
        <f>IFERROR(_xll.qlSimpleQuote(A53&amp;C53,I53,,Permanent,Trigger,TRUE),"--")</f>
        <v>SW21Y#0004</v>
      </c>
      <c r="K53" s="325" t="str">
        <f t="shared" si="25"/>
        <v>EUR_CURVE_12M_21Y</v>
      </c>
      <c r="L53" s="326" t="str">
        <f>IFERROR(_xll.qlSwapRateHelper2(,IF(DataSelect="Reference",$J53,K53),,$D53,Calendar,$G53,$F53,$H53,$L$33,0,E53,Discounting,Permanent,_xll.ohTrigger(Trigger,DataSelect),ObjectOverwrite),"--")</f>
        <v>obj_002cf#0012</v>
      </c>
      <c r="M53" s="281" t="b">
        <v>1</v>
      </c>
      <c r="O53" s="340" t="str">
        <f t="shared" si="20"/>
        <v>SW</v>
      </c>
      <c r="P53" s="340" t="str">
        <f t="shared" si="21"/>
        <v>26Y</v>
      </c>
      <c r="Q53" s="344" t="str">
        <f t="shared" si="22"/>
        <v>obj_0030e#0012</v>
      </c>
      <c r="R53" s="340" t="b">
        <f t="shared" si="23"/>
        <v>1</v>
      </c>
      <c r="S53" s="348">
        <v>1</v>
      </c>
      <c r="T53" s="348">
        <v>1</v>
      </c>
      <c r="U53" s="100" t="str">
        <v>obj_00328</v>
      </c>
      <c r="V53" s="100" t="str">
        <f>_xll.qlRateHelperQuoteName(U53)</f>
        <v>EUR_CURVE_12M_33Y</v>
      </c>
      <c r="W53" s="338">
        <f>_xll.qlRateHelperRate(U53,_xll.ohTrigger(Trigger,Trigger12M))</f>
        <v>1.7427546579999998E-2</v>
      </c>
      <c r="X53" s="338" t="str">
        <f>IFERROR(_xll.qlFuturesRateHelperConvexityAdjustment(U53,Trigger),"--")</f>
        <v>--</v>
      </c>
      <c r="Y53" s="101">
        <f>_xll.qlRateHelperEarliestDate(U53,Trigger)</f>
        <v>42209</v>
      </c>
      <c r="Z53" s="101">
        <f>_xll.qlRateHelperLatestDate(U53,Trigger)</f>
        <v>54263</v>
      </c>
      <c r="AA53" s="246">
        <v>1.7664458436373976E-2</v>
      </c>
      <c r="AE53" s="250"/>
      <c r="AZ53" s="100" t="s">
        <v>201</v>
      </c>
      <c r="BA53" s="101">
        <f>_xll.qlInterestRateIndexFixingDate(Currency&amp;"ibor"&amp;Tenor,BB53,Trigger)</f>
        <v>42278</v>
      </c>
      <c r="BB53" s="101">
        <f>_xll.qlCalendarAdvance(Calendar,BB52,AZ53,"f",,Trigger)</f>
        <v>42282</v>
      </c>
      <c r="BC53" s="101">
        <f>_xll.qlInterestRateIndexMaturity(Currency&amp;"ibor"&amp;Tenor,BB53,Trigger)</f>
        <v>42648</v>
      </c>
      <c r="BD53" s="246">
        <f>_xll.qlIndexFixing($AD$5,BA53,TRUE,_xll.ohTrigger(Trigger,Trigger12M))</f>
        <v>1.785591851347689E-3</v>
      </c>
      <c r="BE53" s="246" t="e">
        <f>IFERROR(_xll.qlIndexFixing($BF$1,BA53,TRUE,_xll.ohTrigger(Trigger,Trigger12M)),#N/A)</f>
        <v>#N/A</v>
      </c>
    </row>
    <row r="54" spans="1:57" s="80" customFormat="1" ht="11.25" customHeight="1" x14ac:dyDescent="0.2">
      <c r="A54" s="285" t="s">
        <v>239</v>
      </c>
      <c r="B54" s="318" t="str">
        <v>22Y</v>
      </c>
      <c r="C54" s="284" t="str">
        <v>22Y</v>
      </c>
      <c r="D54" s="284" t="str">
        <f t="shared" si="24"/>
        <v>22Y</v>
      </c>
      <c r="E54" s="284" t="s">
        <v>8</v>
      </c>
      <c r="F54" s="324" t="s">
        <v>9</v>
      </c>
      <c r="G54" s="284" t="s">
        <v>10</v>
      </c>
      <c r="H54" s="324" t="s">
        <v>11</v>
      </c>
      <c r="I54" s="325">
        <v>1.7178721880000001E-2</v>
      </c>
      <c r="J54" s="325" t="str">
        <f>IFERROR(_xll.qlSimpleQuote(A54&amp;C54,I54,,Permanent,Trigger,TRUE),"--")</f>
        <v>SW22Y#0004</v>
      </c>
      <c r="K54" s="325" t="str">
        <f t="shared" si="25"/>
        <v>EUR_CURVE_12M_22Y</v>
      </c>
      <c r="L54" s="326" t="str">
        <f>IFERROR(_xll.qlSwapRateHelper2(,IF(DataSelect="Reference",$J54,K54),,$D54,Calendar,$G54,$F54,$H54,$L$33,0,E54,Discounting,Permanent,_xll.ohTrigger(Trigger,DataSelect),ObjectOverwrite),"--")</f>
        <v>obj_00317#0012</v>
      </c>
      <c r="M54" s="281" t="b">
        <v>1</v>
      </c>
      <c r="O54" s="340" t="str">
        <f t="shared" si="20"/>
        <v>SW</v>
      </c>
      <c r="P54" s="340" t="str">
        <f t="shared" si="21"/>
        <v>27Y</v>
      </c>
      <c r="Q54" s="344" t="str">
        <f t="shared" si="22"/>
        <v>obj_0033d#0012</v>
      </c>
      <c r="R54" s="340" t="b">
        <f t="shared" si="23"/>
        <v>1</v>
      </c>
      <c r="S54" s="348">
        <v>1</v>
      </c>
      <c r="T54" s="348">
        <v>1</v>
      </c>
      <c r="U54" s="100" t="str">
        <v>obj_002ab</v>
      </c>
      <c r="V54" s="100" t="str">
        <f>_xll.qlRateHelperQuoteName(U54)</f>
        <v>EUR_CURVE_12M_34Y</v>
      </c>
      <c r="W54" s="338">
        <f>_xll.qlRateHelperRate(U54,_xll.ohTrigger(Trigger,Trigger12M))</f>
        <v>1.7446422690000001E-2</v>
      </c>
      <c r="X54" s="338" t="str">
        <f>IFERROR(_xll.qlFuturesRateHelperConvexityAdjustment(U54,Trigger),"--")</f>
        <v>--</v>
      </c>
      <c r="Y54" s="101">
        <f>_xll.qlRateHelperEarliestDate(U54,Trigger)</f>
        <v>42209</v>
      </c>
      <c r="Z54" s="101">
        <f>_xll.qlRateHelperLatestDate(U54,Trigger)</f>
        <v>54630</v>
      </c>
      <c r="AA54" s="246">
        <v>1.767838479576175E-2</v>
      </c>
      <c r="AE54" s="250"/>
      <c r="AZ54" s="100" t="s">
        <v>201</v>
      </c>
      <c r="BA54" s="101">
        <f>_xll.qlInterestRateIndexFixingDate(Currency&amp;"ibor"&amp;Tenor,BB54,Trigger)</f>
        <v>42279</v>
      </c>
      <c r="BB54" s="101">
        <f>_xll.qlCalendarAdvance(Calendar,BB53,AZ54,"f",,Trigger)</f>
        <v>42283</v>
      </c>
      <c r="BC54" s="101">
        <f>_xll.qlInterestRateIndexMaturity(Currency&amp;"ibor"&amp;Tenor,BB54,Trigger)</f>
        <v>42649</v>
      </c>
      <c r="BD54" s="246">
        <f>_xll.qlIndexFixing($AD$5,BA54,TRUE,_xll.ohTrigger(Trigger,Trigger12M))</f>
        <v>1.7869235197254434E-3</v>
      </c>
      <c r="BE54" s="246" t="e">
        <f>IFERROR(_xll.qlIndexFixing($BF$1,BA54,TRUE,_xll.ohTrigger(Trigger,Trigger12M)),#N/A)</f>
        <v>#N/A</v>
      </c>
    </row>
    <row r="55" spans="1:57" s="80" customFormat="1" ht="11.25" customHeight="1" x14ac:dyDescent="0.2">
      <c r="A55" s="285" t="s">
        <v>239</v>
      </c>
      <c r="B55" s="318" t="str">
        <v>23Y</v>
      </c>
      <c r="C55" s="284" t="str">
        <v>23Y</v>
      </c>
      <c r="D55" s="284" t="str">
        <f t="shared" si="24"/>
        <v>23Y</v>
      </c>
      <c r="E55" s="284" t="s">
        <v>8</v>
      </c>
      <c r="F55" s="324" t="s">
        <v>9</v>
      </c>
      <c r="G55" s="284" t="s">
        <v>10</v>
      </c>
      <c r="H55" s="324" t="s">
        <v>11</v>
      </c>
      <c r="I55" s="325">
        <v>1.7230200899999999E-2</v>
      </c>
      <c r="J55" s="325" t="str">
        <f>IFERROR(_xll.qlSimpleQuote(A55&amp;C55,I55,,Permanent,Trigger,TRUE),"--")</f>
        <v>SW23Y#0004</v>
      </c>
      <c r="K55" s="325" t="str">
        <f t="shared" si="25"/>
        <v>EUR_CURVE_12M_23Y</v>
      </c>
      <c r="L55" s="326" t="str">
        <f>IFERROR(_xll.qlSwapRateHelper2(,IF(DataSelect="Reference",$J55,K55),,$D55,Calendar,$G55,$F55,$H55,$L$33,0,E55,Discounting,Permanent,_xll.ohTrigger(Trigger,DataSelect),ObjectOverwrite),"--")</f>
        <v>obj_002f4#0012</v>
      </c>
      <c r="M55" s="281" t="b">
        <v>1</v>
      </c>
      <c r="O55" s="340" t="str">
        <f t="shared" si="20"/>
        <v>SW</v>
      </c>
      <c r="P55" s="340" t="str">
        <f t="shared" si="21"/>
        <v>28Y</v>
      </c>
      <c r="Q55" s="344" t="str">
        <f t="shared" si="22"/>
        <v>obj_002b0#0012</v>
      </c>
      <c r="R55" s="340" t="b">
        <f t="shared" si="23"/>
        <v>1</v>
      </c>
      <c r="S55" s="348">
        <v>1</v>
      </c>
      <c r="T55" s="348">
        <v>1</v>
      </c>
      <c r="U55" s="100" t="str">
        <v>obj_002bd</v>
      </c>
      <c r="V55" s="100" t="str">
        <f>_xll.qlRateHelperQuoteName(U55)</f>
        <v>EUR_CURVE_12M_35Y</v>
      </c>
      <c r="W55" s="338">
        <f>_xll.qlRateHelperRate(U55,_xll.ohTrigger(Trigger,Trigger12M))</f>
        <v>1.7460852159999998E-2</v>
      </c>
      <c r="X55" s="338" t="str">
        <f>IFERROR(_xll.qlFuturesRateHelperConvexityAdjustment(U55,Trigger),"--")</f>
        <v>--</v>
      </c>
      <c r="Y55" s="101">
        <f>_xll.qlRateHelperEarliestDate(U55,Trigger)</f>
        <v>42209</v>
      </c>
      <c r="Z55" s="101">
        <f>_xll.qlRateHelperLatestDate(U55,Trigger)</f>
        <v>54994</v>
      </c>
      <c r="AA55" s="246">
        <v>1.7687058182577042E-2</v>
      </c>
      <c r="AE55" s="250"/>
      <c r="AZ55" s="100" t="s">
        <v>201</v>
      </c>
      <c r="BA55" s="101">
        <f>_xll.qlInterestRateIndexFixingDate(Currency&amp;"ibor"&amp;Tenor,BB55,Trigger)</f>
        <v>42282</v>
      </c>
      <c r="BB55" s="101">
        <f>_xll.qlCalendarAdvance(Calendar,BB54,AZ55,"f",,Trigger)</f>
        <v>42284</v>
      </c>
      <c r="BC55" s="101">
        <f>_xll.qlInterestRateIndexMaturity(Currency&amp;"ibor"&amp;Tenor,BB55,Trigger)</f>
        <v>42650</v>
      </c>
      <c r="BD55" s="246">
        <f>_xll.qlIndexFixing($AD$5,BA55,TRUE,_xll.ohTrigger(Trigger,Trigger12M))</f>
        <v>1.788259919090603E-3</v>
      </c>
      <c r="BE55" s="246" t="e">
        <f>IFERROR(_xll.qlIndexFixing($BF$1,BA55,TRUE,_xll.ohTrigger(Trigger,Trigger12M)),#N/A)</f>
        <v>#N/A</v>
      </c>
    </row>
    <row r="56" spans="1:57" s="80" customFormat="1" ht="11.25" customHeight="1" x14ac:dyDescent="0.2">
      <c r="A56" s="285" t="s">
        <v>239</v>
      </c>
      <c r="B56" s="318" t="str">
        <v>24Y</v>
      </c>
      <c r="C56" s="284" t="str">
        <v>24Y</v>
      </c>
      <c r="D56" s="284" t="str">
        <f t="shared" si="24"/>
        <v>24Y</v>
      </c>
      <c r="E56" s="284" t="s">
        <v>8</v>
      </c>
      <c r="F56" s="324" t="s">
        <v>9</v>
      </c>
      <c r="G56" s="284" t="s">
        <v>10</v>
      </c>
      <c r="H56" s="324" t="s">
        <v>11</v>
      </c>
      <c r="I56" s="325">
        <v>1.7264243130000002E-2</v>
      </c>
      <c r="J56" s="325" t="str">
        <f>IFERROR(_xll.qlSimpleQuote(A56&amp;C56,I56,,Permanent,Trigger,TRUE),"--")</f>
        <v>SW24Y#0004</v>
      </c>
      <c r="K56" s="325" t="str">
        <f t="shared" si="25"/>
        <v>EUR_CURVE_12M_24Y</v>
      </c>
      <c r="L56" s="326" t="str">
        <f>IFERROR(_xll.qlSwapRateHelper2(,IF(DataSelect="Reference",$J56,K56),,$D56,Calendar,$G56,$F56,$H56,$L$33,0,E56,Discounting,Permanent,_xll.ohTrigger(Trigger,DataSelect),ObjectOverwrite),"--")</f>
        <v>obj_00342#0012</v>
      </c>
      <c r="M56" s="281" t="b">
        <v>1</v>
      </c>
      <c r="O56" s="340" t="str">
        <f t="shared" si="20"/>
        <v>SW</v>
      </c>
      <c r="P56" s="340" t="str">
        <f t="shared" si="21"/>
        <v>29Y</v>
      </c>
      <c r="Q56" s="344" t="str">
        <f t="shared" si="22"/>
        <v>obj_002db#0012</v>
      </c>
      <c r="R56" s="340" t="b">
        <f t="shared" si="23"/>
        <v>1</v>
      </c>
      <c r="S56" s="348">
        <v>1</v>
      </c>
      <c r="T56" s="348">
        <v>1</v>
      </c>
      <c r="U56" s="100" t="str">
        <v>obj_002e6</v>
      </c>
      <c r="V56" s="100" t="str">
        <f>_xll.qlRateHelperQuoteName(U56)</f>
        <v>EUR_CURVE_12M_36Y</v>
      </c>
      <c r="W56" s="338">
        <f>_xll.qlRateHelperRate(U56,_xll.ohTrigger(Trigger,Trigger12M))</f>
        <v>1.7469725660000001E-2</v>
      </c>
      <c r="X56" s="338" t="str">
        <f>IFERROR(_xll.qlFuturesRateHelperConvexityAdjustment(U56,Trigger),"--")</f>
        <v>--</v>
      </c>
      <c r="Y56" s="101">
        <f>_xll.qlRateHelperEarliestDate(U56,Trigger)</f>
        <v>42209</v>
      </c>
      <c r="Z56" s="101">
        <f>_xll.qlRateHelperLatestDate(U56,Trigger)</f>
        <v>55358</v>
      </c>
      <c r="AA56" s="246">
        <v>1.7688773037088441E-2</v>
      </c>
      <c r="AE56" s="250"/>
      <c r="AZ56" s="100" t="s">
        <v>201</v>
      </c>
      <c r="BA56" s="101">
        <f>_xll.qlInterestRateIndexFixingDate(Currency&amp;"ibor"&amp;Tenor,BB56,Trigger)</f>
        <v>42283</v>
      </c>
      <c r="BB56" s="101">
        <f>_xll.qlCalendarAdvance(Calendar,BB55,AZ56,"f",,Trigger)</f>
        <v>42285</v>
      </c>
      <c r="BC56" s="101">
        <f>_xll.qlInterestRateIndexMaturity(Currency&amp;"ibor"&amp;Tenor,BB56,Trigger)</f>
        <v>42653</v>
      </c>
      <c r="BD56" s="246">
        <f>_xll.qlIndexFixing($AD$5,BA56,TRUE,_xll.ohTrigger(Trigger,Trigger12M))</f>
        <v>1.7926173115770747E-3</v>
      </c>
      <c r="BE56" s="246" t="e">
        <f>IFERROR(_xll.qlIndexFixing($BF$1,BA56,TRUE,_xll.ohTrigger(Trigger,Trigger12M)),#N/A)</f>
        <v>#N/A</v>
      </c>
    </row>
    <row r="57" spans="1:57" s="80" customFormat="1" ht="11.25" customHeight="1" x14ac:dyDescent="0.2">
      <c r="A57" s="285" t="s">
        <v>239</v>
      </c>
      <c r="B57" s="318" t="str">
        <v>25Y</v>
      </c>
      <c r="C57" s="284" t="str">
        <v>25Y</v>
      </c>
      <c r="D57" s="284" t="str">
        <f t="shared" si="24"/>
        <v>25Y</v>
      </c>
      <c r="E57" s="284" t="s">
        <v>8</v>
      </c>
      <c r="F57" s="324" t="s">
        <v>9</v>
      </c>
      <c r="G57" s="284" t="s">
        <v>10</v>
      </c>
      <c r="H57" s="324" t="s">
        <v>11</v>
      </c>
      <c r="I57" s="325">
        <v>1.729E-2</v>
      </c>
      <c r="J57" s="325" t="str">
        <f>IFERROR(_xll.qlSimpleQuote(A57&amp;C57,I57,,Permanent,Trigger,TRUE),"--")</f>
        <v>SW25Y#0004</v>
      </c>
      <c r="K57" s="325" t="str">
        <f t="shared" si="25"/>
        <v>EUR_CURVE_12M_25Y</v>
      </c>
      <c r="L57" s="326" t="str">
        <f>IFERROR(_xll.qlSwapRateHelper2(,IF(DataSelect="Reference",$J57,K57),,$D57,Calendar,$G57,$F57,$H57,$L$33,0,E57,Discounting,Permanent,_xll.ohTrigger(Trigger,DataSelect),ObjectOverwrite),"--")</f>
        <v>obj_002ba#0012</v>
      </c>
      <c r="M57" s="281" t="b">
        <v>1</v>
      </c>
      <c r="O57" s="340" t="str">
        <f t="shared" si="20"/>
        <v>SW</v>
      </c>
      <c r="P57" s="340" t="str">
        <f t="shared" si="21"/>
        <v>30Y</v>
      </c>
      <c r="Q57" s="344" t="str">
        <f t="shared" si="22"/>
        <v>obj_0032d#0012</v>
      </c>
      <c r="R57" s="340" t="b">
        <f t="shared" si="23"/>
        <v>1</v>
      </c>
      <c r="S57" s="348">
        <v>1</v>
      </c>
      <c r="T57" s="348">
        <v>1</v>
      </c>
      <c r="U57" s="100" t="str">
        <v>obj_002f8</v>
      </c>
      <c r="V57" s="100" t="str">
        <f>_xll.qlRateHelperQuoteName(U57)</f>
        <v>EUR_CURVE_12M_37Y</v>
      </c>
      <c r="W57" s="338">
        <f>_xll.qlRateHelperRate(U57,_xll.ohTrigger(Trigger,Trigger12M))</f>
        <v>1.747286143E-2</v>
      </c>
      <c r="X57" s="338" t="str">
        <f>IFERROR(_xll.qlFuturesRateHelperConvexityAdjustment(U57,Trigger),"--")</f>
        <v>--</v>
      </c>
      <c r="Y57" s="101">
        <f>_xll.qlRateHelperEarliestDate(U57,Trigger)</f>
        <v>42209</v>
      </c>
      <c r="Z57" s="101">
        <f>_xll.qlRateHelperLatestDate(U57,Trigger)</f>
        <v>55724</v>
      </c>
      <c r="AA57" s="246">
        <v>1.7681825871200756E-2</v>
      </c>
      <c r="AE57" s="250"/>
      <c r="AZ57" s="100" t="s">
        <v>201</v>
      </c>
      <c r="BA57" s="101">
        <f>_xll.qlInterestRateIndexFixingDate(Currency&amp;"ibor"&amp;Tenor,BB57,Trigger)</f>
        <v>42284</v>
      </c>
      <c r="BB57" s="101">
        <f>_xll.qlCalendarAdvance(Calendar,BB56,AZ57,"f",,Trigger)</f>
        <v>42286</v>
      </c>
      <c r="BC57" s="101">
        <f>_xll.qlInterestRateIndexMaturity(Currency&amp;"ibor"&amp;Tenor,BB57,Trigger)</f>
        <v>42653</v>
      </c>
      <c r="BD57" s="246">
        <f>_xll.qlIndexFixing($AD$5,BA57,TRUE,_xll.ohTrigger(Trigger,Trigger12M))</f>
        <v>1.7924588195824668E-3</v>
      </c>
      <c r="BE57" s="246" t="e">
        <f>IFERROR(_xll.qlIndexFixing($BF$1,BA57,TRUE,_xll.ohTrigger(Trigger,Trigger12M)),#N/A)</f>
        <v>#N/A</v>
      </c>
    </row>
    <row r="58" spans="1:57" s="80" customFormat="1" ht="11.25" customHeight="1" x14ac:dyDescent="0.2">
      <c r="A58" s="285" t="s">
        <v>239</v>
      </c>
      <c r="B58" s="318" t="str">
        <v>26Y</v>
      </c>
      <c r="C58" s="284" t="str">
        <v>26Y</v>
      </c>
      <c r="D58" s="284" t="str">
        <f t="shared" si="24"/>
        <v>26Y</v>
      </c>
      <c r="E58" s="284" t="s">
        <v>8</v>
      </c>
      <c r="F58" s="324" t="s">
        <v>9</v>
      </c>
      <c r="G58" s="284" t="s">
        <v>10</v>
      </c>
      <c r="H58" s="324" t="s">
        <v>11</v>
      </c>
      <c r="I58" s="325">
        <v>1.7310615970000002E-2</v>
      </c>
      <c r="J58" s="325" t="str">
        <f>IFERROR(_xll.qlSimpleQuote(A58&amp;C58,I58,,Permanent,Trigger,TRUE),"--")</f>
        <v>SW26Y#0004</v>
      </c>
      <c r="K58" s="325" t="str">
        <f t="shared" si="25"/>
        <v>EUR_CURVE_12M_26Y</v>
      </c>
      <c r="L58" s="326" t="str">
        <f>IFERROR(_xll.qlSwapRateHelper2(,IF(DataSelect="Reference",$J58,K58),,$D58,Calendar,$G58,$F58,$H58,$L$33,0,E58,Discounting,Permanent,_xll.ohTrigger(Trigger,DataSelect),ObjectOverwrite),"--")</f>
        <v>obj_0030e#0012</v>
      </c>
      <c r="M58" s="281" t="b">
        <v>1</v>
      </c>
      <c r="O58" s="340" t="str">
        <f t="shared" si="20"/>
        <v>SW</v>
      </c>
      <c r="P58" s="340" t="str">
        <f t="shared" si="21"/>
        <v>31Y</v>
      </c>
      <c r="Q58" s="344" t="str">
        <f t="shared" si="22"/>
        <v>obj_00320#0012</v>
      </c>
      <c r="R58" s="340" t="b">
        <f t="shared" si="23"/>
        <v>1</v>
      </c>
      <c r="S58" s="348">
        <v>1</v>
      </c>
      <c r="T58" s="348">
        <v>1</v>
      </c>
      <c r="U58" s="100" t="str">
        <v>obj_00330</v>
      </c>
      <c r="V58" s="100" t="str">
        <f>_xll.qlRateHelperQuoteName(U58)</f>
        <v>EUR_CURVE_12M_38Y</v>
      </c>
      <c r="W58" s="338">
        <f>_xll.qlRateHelperRate(U58,_xll.ohTrigger(Trigger,Trigger12M))</f>
        <v>1.7467379290000001E-2</v>
      </c>
      <c r="X58" s="338" t="str">
        <f>IFERROR(_xll.qlFuturesRateHelperConvexityAdjustment(U58,Trigger),"--")</f>
        <v>--</v>
      </c>
      <c r="Y58" s="101">
        <f>_xll.qlRateHelperEarliestDate(U58,Trigger)</f>
        <v>42209</v>
      </c>
      <c r="Z58" s="101">
        <f>_xll.qlRateHelperLatestDate(U58,Trigger)</f>
        <v>56089</v>
      </c>
      <c r="AA58" s="246">
        <v>1.7664751310733071E-2</v>
      </c>
      <c r="AE58" s="250"/>
      <c r="AZ58" s="100" t="s">
        <v>201</v>
      </c>
      <c r="BA58" s="101">
        <f>_xll.qlInterestRateIndexFixingDate(Currency&amp;"ibor"&amp;Tenor,BB58,Trigger)</f>
        <v>42285</v>
      </c>
      <c r="BB58" s="101">
        <f>_xll.qlCalendarAdvance(Calendar,BB57,AZ58,"f",,Trigger)</f>
        <v>42289</v>
      </c>
      <c r="BC58" s="101">
        <f>_xll.qlInterestRateIndexMaturity(Currency&amp;"ibor"&amp;Tenor,BB58,Trigger)</f>
        <v>42655</v>
      </c>
      <c r="BD58" s="246">
        <f>_xll.qlIndexFixing($AD$5,BA58,TRUE,_xll.ohTrigger(Trigger,Trigger12M))</f>
        <v>1.7950128813979795E-3</v>
      </c>
      <c r="BE58" s="246" t="e">
        <f>IFERROR(_xll.qlIndexFixing($BF$1,BA58,TRUE,_xll.ohTrigger(Trigger,Trigger12M)),#N/A)</f>
        <v>#N/A</v>
      </c>
    </row>
    <row r="59" spans="1:57" s="80" customFormat="1" ht="11.25" customHeight="1" x14ac:dyDescent="0.2">
      <c r="A59" s="285" t="s">
        <v>239</v>
      </c>
      <c r="B59" s="318" t="str">
        <v>27Y</v>
      </c>
      <c r="C59" s="284" t="str">
        <v>27Y</v>
      </c>
      <c r="D59" s="284" t="str">
        <f t="shared" si="24"/>
        <v>27Y</v>
      </c>
      <c r="E59" s="284" t="s">
        <v>8</v>
      </c>
      <c r="F59" s="324" t="s">
        <v>9</v>
      </c>
      <c r="G59" s="284" t="s">
        <v>10</v>
      </c>
      <c r="H59" s="324" t="s">
        <v>11</v>
      </c>
      <c r="I59" s="325">
        <v>1.7329736509999999E-2</v>
      </c>
      <c r="J59" s="325" t="str">
        <f>IFERROR(_xll.qlSimpleQuote(A59&amp;C59,I59,,Permanent,Trigger,TRUE),"--")</f>
        <v>SW27Y#0004</v>
      </c>
      <c r="K59" s="325" t="str">
        <f t="shared" si="25"/>
        <v>EUR_CURVE_12M_27Y</v>
      </c>
      <c r="L59" s="326" t="str">
        <f>IFERROR(_xll.qlSwapRateHelper2(,IF(DataSelect="Reference",$J59,K59),,$D59,Calendar,$G59,$F59,$H59,$L$33,0,E59,Discounting,Permanent,_xll.ohTrigger(Trigger,DataSelect),ObjectOverwrite),"--")</f>
        <v>obj_0033d#0012</v>
      </c>
      <c r="M59" s="281" t="b">
        <v>1</v>
      </c>
      <c r="O59" s="340" t="str">
        <f t="shared" si="20"/>
        <v>SW</v>
      </c>
      <c r="P59" s="340" t="str">
        <f t="shared" si="21"/>
        <v>32Y</v>
      </c>
      <c r="Q59" s="344" t="str">
        <f t="shared" si="22"/>
        <v>obj_002c8#0012</v>
      </c>
      <c r="R59" s="340" t="b">
        <f t="shared" si="23"/>
        <v>1</v>
      </c>
      <c r="S59" s="348">
        <v>1</v>
      </c>
      <c r="T59" s="348">
        <v>1</v>
      </c>
      <c r="U59" s="100" t="str">
        <v>obj_002d0</v>
      </c>
      <c r="V59" s="100" t="str">
        <f>_xll.qlRateHelperQuoteName(U59)</f>
        <v>EUR_CURVE_12M_39Y</v>
      </c>
      <c r="W59" s="338">
        <f>_xll.qlRateHelperRate(U59,_xll.ohTrigger(Trigger,Trigger12M))</f>
        <v>1.745339563E-2</v>
      </c>
      <c r="X59" s="338" t="str">
        <f>IFERROR(_xll.qlFuturesRateHelperConvexityAdjustment(U59,Trigger),"--")</f>
        <v>--</v>
      </c>
      <c r="Y59" s="101">
        <f>_xll.qlRateHelperEarliestDate(U59,Trigger)</f>
        <v>42209</v>
      </c>
      <c r="Z59" s="101">
        <f>_xll.qlRateHelperLatestDate(U59,Trigger)</f>
        <v>56454</v>
      </c>
      <c r="AA59" s="246">
        <v>1.7636207434726676E-2</v>
      </c>
      <c r="AE59" s="250"/>
      <c r="AZ59" s="100" t="s">
        <v>201</v>
      </c>
      <c r="BA59" s="101">
        <f>_xll.qlInterestRateIndexFixingDate(Currency&amp;"ibor"&amp;Tenor,BB59,Trigger)</f>
        <v>42286</v>
      </c>
      <c r="BB59" s="101">
        <f>_xll.qlCalendarAdvance(Calendar,BB58,AZ59,"f",,Trigger)</f>
        <v>42290</v>
      </c>
      <c r="BC59" s="101">
        <f>_xll.qlInterestRateIndexMaturity(Currency&amp;"ibor"&amp;Tenor,BB59,Trigger)</f>
        <v>42656</v>
      </c>
      <c r="BD59" s="246">
        <f>_xll.qlIndexFixing($AD$5,BA59,TRUE,_xll.ohTrigger(Trigger,Trigger12M))</f>
        <v>1.796377667092055E-3</v>
      </c>
      <c r="BE59" s="246" t="e">
        <f>IFERROR(_xll.qlIndexFixing($BF$1,BA59,TRUE,_xll.ohTrigger(Trigger,Trigger12M)),#N/A)</f>
        <v>#N/A</v>
      </c>
    </row>
    <row r="60" spans="1:57" s="80" customFormat="1" ht="11.25" customHeight="1" x14ac:dyDescent="0.2">
      <c r="A60" s="285" t="s">
        <v>239</v>
      </c>
      <c r="B60" s="318" t="str">
        <v>28Y</v>
      </c>
      <c r="C60" s="284" t="str">
        <v>28Y</v>
      </c>
      <c r="D60" s="284" t="str">
        <f t="shared" si="24"/>
        <v>28Y</v>
      </c>
      <c r="E60" s="284" t="s">
        <v>8</v>
      </c>
      <c r="F60" s="324" t="s">
        <v>9</v>
      </c>
      <c r="G60" s="284" t="s">
        <v>10</v>
      </c>
      <c r="H60" s="324" t="s">
        <v>11</v>
      </c>
      <c r="I60" s="325">
        <v>1.7348498320000003E-2</v>
      </c>
      <c r="J60" s="325" t="str">
        <f>IFERROR(_xll.qlSimpleQuote(A60&amp;C60,I60,,Permanent,Trigger,TRUE),"--")</f>
        <v>SW28Y#0004</v>
      </c>
      <c r="K60" s="325" t="str">
        <f t="shared" si="25"/>
        <v>EUR_CURVE_12M_28Y</v>
      </c>
      <c r="L60" s="326" t="str">
        <f>IFERROR(_xll.qlSwapRateHelper2(,IF(DataSelect="Reference",$J60,K60),,$D60,Calendar,$G60,$F60,$H60,$L$33,0,E60,Discounting,Permanent,_xll.ohTrigger(Trigger,DataSelect),ObjectOverwrite),"--")</f>
        <v>obj_002b0#0012</v>
      </c>
      <c r="M60" s="281" t="b">
        <v>1</v>
      </c>
      <c r="O60" s="340" t="str">
        <f t="shared" si="20"/>
        <v>SW</v>
      </c>
      <c r="P60" s="340" t="str">
        <f t="shared" si="21"/>
        <v>33Y</v>
      </c>
      <c r="Q60" s="344" t="str">
        <f t="shared" si="22"/>
        <v>obj_00328#0012</v>
      </c>
      <c r="R60" s="340" t="b">
        <f t="shared" si="23"/>
        <v>1</v>
      </c>
      <c r="S60" s="348">
        <v>1</v>
      </c>
      <c r="T60" s="348">
        <v>1</v>
      </c>
      <c r="U60" s="100" t="str">
        <v>obj_00329</v>
      </c>
      <c r="V60" s="100" t="str">
        <f>_xll.qlRateHelperQuoteName(U60)</f>
        <v>EUR_CURVE_12M_40Y</v>
      </c>
      <c r="W60" s="338">
        <f>_xll.qlRateHelperRate(U60,_xll.ohTrigger(Trigger,Trigger12M))</f>
        <v>1.7429999999999998E-2</v>
      </c>
      <c r="X60" s="338" t="str">
        <f>IFERROR(_xll.qlFuturesRateHelperConvexityAdjustment(U60,Trigger),"--")</f>
        <v>--</v>
      </c>
      <c r="Y60" s="101">
        <f>_xll.qlRateHelperEarliestDate(U60,Trigger)</f>
        <v>42209</v>
      </c>
      <c r="Z60" s="101">
        <f>_xll.qlRateHelperLatestDate(U60,Trigger)</f>
        <v>56821</v>
      </c>
      <c r="AA60" s="246">
        <v>1.7594737775537286E-2</v>
      </c>
      <c r="AE60" s="250"/>
      <c r="AZ60" s="100" t="s">
        <v>201</v>
      </c>
      <c r="BA60" s="101">
        <f>_xll.qlInterestRateIndexFixingDate(Currency&amp;"ibor"&amp;Tenor,BB60,Trigger)</f>
        <v>42289</v>
      </c>
      <c r="BB60" s="101">
        <f>_xll.qlCalendarAdvance(Calendar,BB59,AZ60,"f",,Trigger)</f>
        <v>42291</v>
      </c>
      <c r="BC60" s="101">
        <f>_xll.qlInterestRateIndexMaturity(Currency&amp;"ibor"&amp;Tenor,BB60,Trigger)</f>
        <v>42657</v>
      </c>
      <c r="BD60" s="246">
        <f>_xll.qlIndexFixing($AD$5,BA60,TRUE,_xll.ohTrigger(Trigger,Trigger12M))</f>
        <v>1.7977471839093831E-3</v>
      </c>
      <c r="BE60" s="246" t="e">
        <f>IFERROR(_xll.qlIndexFixing($BF$1,BA60,TRUE,_xll.ohTrigger(Trigger,Trigger12M)),#N/A)</f>
        <v>#N/A</v>
      </c>
    </row>
    <row r="61" spans="1:57" s="80" customFormat="1" ht="11.25" customHeight="1" x14ac:dyDescent="0.2">
      <c r="A61" s="285" t="s">
        <v>239</v>
      </c>
      <c r="B61" s="318" t="str">
        <v>29Y</v>
      </c>
      <c r="C61" s="284" t="str">
        <v>29Y</v>
      </c>
      <c r="D61" s="284" t="str">
        <f t="shared" si="24"/>
        <v>29Y</v>
      </c>
      <c r="E61" s="284" t="s">
        <v>8</v>
      </c>
      <c r="F61" s="324" t="s">
        <v>9</v>
      </c>
      <c r="G61" s="284" t="s">
        <v>10</v>
      </c>
      <c r="H61" s="324" t="s">
        <v>11</v>
      </c>
      <c r="I61" s="325">
        <v>1.7369282360000002E-2</v>
      </c>
      <c r="J61" s="325" t="str">
        <f>IFERROR(_xll.qlSimpleQuote(A61&amp;C61,I61,,Permanent,Trigger,TRUE),"--")</f>
        <v>SW29Y#0004</v>
      </c>
      <c r="K61" s="325" t="str">
        <f t="shared" si="25"/>
        <v>EUR_CURVE_12M_29Y</v>
      </c>
      <c r="L61" s="326" t="str">
        <f>IFERROR(_xll.qlSwapRateHelper2(,IF(DataSelect="Reference",$J61,K61),,$D61,Calendar,$G61,$F61,$H61,$L$33,0,E61,Discounting,Permanent,_xll.ohTrigger(Trigger,DataSelect),ObjectOverwrite),"--")</f>
        <v>obj_002db#0012</v>
      </c>
      <c r="M61" s="281" t="b">
        <v>1</v>
      </c>
      <c r="O61" s="340" t="str">
        <f t="shared" si="20"/>
        <v>SW</v>
      </c>
      <c r="P61" s="340" t="str">
        <f t="shared" si="21"/>
        <v>34Y</v>
      </c>
      <c r="Q61" s="344" t="str">
        <f t="shared" si="22"/>
        <v>obj_002ab#0012</v>
      </c>
      <c r="R61" s="340" t="b">
        <f t="shared" si="23"/>
        <v>1</v>
      </c>
      <c r="S61" s="348">
        <v>1</v>
      </c>
      <c r="T61" s="348">
        <v>1</v>
      </c>
      <c r="U61" s="100" t="str">
        <v>obj_002b7</v>
      </c>
      <c r="V61" s="100" t="str">
        <f>_xll.qlRateHelperQuoteName(U61)</f>
        <v>EUR_CURVE_12M_50Y</v>
      </c>
      <c r="W61" s="338">
        <f>_xll.qlRateHelperRate(U61,_xll.ohTrigger(Trigger,Trigger12M))</f>
        <v>1.6979999999999999E-2</v>
      </c>
      <c r="X61" s="338" t="str">
        <f>IFERROR(_xll.qlFuturesRateHelperConvexityAdjustment(U61,Trigger),"--")</f>
        <v>--</v>
      </c>
      <c r="Y61" s="101">
        <f>_xll.qlRateHelperEarliestDate(U61,Trigger)</f>
        <v>42209</v>
      </c>
      <c r="Z61" s="101">
        <f>_xll.qlRateHelperLatestDate(U61,Trigger)</f>
        <v>60472</v>
      </c>
      <c r="AA61" s="246">
        <v>1.6887308445305574E-2</v>
      </c>
      <c r="AE61" s="250"/>
      <c r="AZ61" s="100" t="s">
        <v>201</v>
      </c>
      <c r="BA61" s="101">
        <f>_xll.qlInterestRateIndexFixingDate(Currency&amp;"ibor"&amp;Tenor,BB61,Trigger)</f>
        <v>42290</v>
      </c>
      <c r="BB61" s="101">
        <f>_xll.qlCalendarAdvance(Calendar,BB60,AZ61,"f",,Trigger)</f>
        <v>42292</v>
      </c>
      <c r="BC61" s="101">
        <f>_xll.qlInterestRateIndexMaturity(Currency&amp;"ibor"&amp;Tenor,BB61,Trigger)</f>
        <v>42660</v>
      </c>
      <c r="BD61" s="246">
        <f>_xll.qlIndexFixing($AD$5,BA61,TRUE,_xll.ohTrigger(Trigger,Trigger12M))</f>
        <v>1.8021795540905325E-3</v>
      </c>
      <c r="BE61" s="246" t="e">
        <f>IFERROR(_xll.qlIndexFixing($BF$1,BA61,TRUE,_xll.ohTrigger(Trigger,Trigger12M)),#N/A)</f>
        <v>#N/A</v>
      </c>
    </row>
    <row r="62" spans="1:57" s="80" customFormat="1" ht="11.25" customHeight="1" x14ac:dyDescent="0.2">
      <c r="A62" s="285" t="s">
        <v>239</v>
      </c>
      <c r="B62" s="318" t="str">
        <v>30Y</v>
      </c>
      <c r="C62" s="284" t="str">
        <v>30Y</v>
      </c>
      <c r="D62" s="284" t="str">
        <f t="shared" si="24"/>
        <v>30Y</v>
      </c>
      <c r="E62" s="284" t="s">
        <v>8</v>
      </c>
      <c r="F62" s="324" t="s">
        <v>9</v>
      </c>
      <c r="G62" s="284" t="s">
        <v>10</v>
      </c>
      <c r="H62" s="324" t="s">
        <v>11</v>
      </c>
      <c r="I62" s="325">
        <v>1.7390000000000003E-2</v>
      </c>
      <c r="J62" s="325" t="str">
        <f>IFERROR(_xll.qlSimpleQuote(A62&amp;C62,I62,,Permanent,Trigger,TRUE),"--")</f>
        <v>SW30Y#0004</v>
      </c>
      <c r="K62" s="325" t="str">
        <f t="shared" si="25"/>
        <v>EUR_CURVE_12M_30Y</v>
      </c>
      <c r="L62" s="326" t="str">
        <f>IFERROR(_xll.qlSwapRateHelper2(,IF(DataSelect="Reference",$J62,K62),,$D62,Calendar,$G62,$F62,$H62,$L$33,0,E62,Discounting,Permanent,_xll.ohTrigger(Trigger,DataSelect),ObjectOverwrite),"--")</f>
        <v>obj_0032d#0012</v>
      </c>
      <c r="M62" s="281" t="b">
        <v>1</v>
      </c>
      <c r="O62" s="340" t="str">
        <f t="shared" ref="O62:O93" si="26">A67</f>
        <v>SW</v>
      </c>
      <c r="P62" s="340" t="str">
        <f t="shared" ref="P62:P93" si="27">D67</f>
        <v>35Y</v>
      </c>
      <c r="Q62" s="344" t="str">
        <f t="shared" ref="Q62:Q93" si="28">L67</f>
        <v>obj_002bd#0012</v>
      </c>
      <c r="R62" s="340" t="b">
        <f t="shared" ref="R62:R93" si="29">M67</f>
        <v>1</v>
      </c>
      <c r="S62" s="348">
        <v>1</v>
      </c>
      <c r="T62" s="348">
        <v>1</v>
      </c>
      <c r="U62" s="100" t="str">
        <v>obj_002df</v>
      </c>
      <c r="V62" s="100" t="str">
        <f>_xll.qlRateHelperQuoteName(U62)</f>
        <v>EUR_CURVE_12M_60Y</v>
      </c>
      <c r="W62" s="338">
        <f>_xll.qlRateHelperRate(U62,_xll.ohTrigger(Trigger,Trigger12M))</f>
        <v>1.6789999999999999E-2</v>
      </c>
      <c r="X62" s="338" t="str">
        <f>IFERROR(_xll.qlFuturesRateHelperConvexityAdjustment(U62,Trigger),"--")</f>
        <v>--</v>
      </c>
      <c r="Y62" s="101">
        <f>_xll.qlRateHelperEarliestDate(U62,Trigger)</f>
        <v>42209</v>
      </c>
      <c r="Z62" s="101">
        <f>_xll.qlRateHelperLatestDate(U62,Trigger)</f>
        <v>64124</v>
      </c>
      <c r="AA62" s="246">
        <v>1.6586598124207215E-2</v>
      </c>
      <c r="AE62" s="250"/>
      <c r="AZ62" s="100" t="s">
        <v>201</v>
      </c>
      <c r="BA62" s="101">
        <f>_xll.qlInterestRateIndexFixingDate(Currency&amp;"ibor"&amp;Tenor,BB62,Trigger)</f>
        <v>42291</v>
      </c>
      <c r="BB62" s="101">
        <f>_xll.qlCalendarAdvance(Calendar,BB61,AZ62,"f",,Trigger)</f>
        <v>42293</v>
      </c>
      <c r="BC62" s="101">
        <f>_xll.qlInterestRateIndexMaturity(Currency&amp;"ibor"&amp;Tenor,BB62,Trigger)</f>
        <v>42660</v>
      </c>
      <c r="BD62" s="246">
        <f>_xll.qlIndexFixing($AD$5,BA62,TRUE,_xll.ohTrigger(Trigger,Trigger12M))</f>
        <v>1.8020332165669119E-3</v>
      </c>
      <c r="BE62" s="246" t="e">
        <f>IFERROR(_xll.qlIndexFixing($BF$1,BA62,TRUE,_xll.ohTrigger(Trigger,Trigger12M)),#N/A)</f>
        <v>#N/A</v>
      </c>
    </row>
    <row r="63" spans="1:57" s="80" customFormat="1" ht="11.25" customHeight="1" x14ac:dyDescent="0.2">
      <c r="A63" s="285" t="s">
        <v>239</v>
      </c>
      <c r="B63" s="318" t="str">
        <v>31Y</v>
      </c>
      <c r="C63" s="284" t="str">
        <v>31Y</v>
      </c>
      <c r="D63" s="284" t="str">
        <f t="shared" si="24"/>
        <v>31Y</v>
      </c>
      <c r="E63" s="284" t="s">
        <v>8</v>
      </c>
      <c r="F63" s="324" t="s">
        <v>9</v>
      </c>
      <c r="G63" s="284" t="s">
        <v>10</v>
      </c>
      <c r="H63" s="324" t="s">
        <v>11</v>
      </c>
      <c r="I63" s="325">
        <v>1.7412369840000001E-2</v>
      </c>
      <c r="J63" s="325" t="str">
        <f>IFERROR(_xll.qlSimpleQuote(A63&amp;C63,I63,,Permanent,Trigger,TRUE),"--")</f>
        <v>SW31Y#0004</v>
      </c>
      <c r="K63" s="325" t="str">
        <f t="shared" si="25"/>
        <v>EUR_CURVE_12M_31Y</v>
      </c>
      <c r="L63" s="326" t="str">
        <f>IFERROR(_xll.qlSwapRateHelper2(,IF(DataSelect="Reference",$J63,K63),,$D63,Calendar,$G63,$F63,$H63,$L$33,0,E63,Discounting,Permanent,_xll.ohTrigger(Trigger,DataSelect),ObjectOverwrite),"--")</f>
        <v>obj_00320#0012</v>
      </c>
      <c r="M63" s="281" t="b">
        <v>1</v>
      </c>
      <c r="O63" s="340" t="str">
        <f t="shared" si="26"/>
        <v>SW</v>
      </c>
      <c r="P63" s="340" t="str">
        <f t="shared" si="27"/>
        <v>36Y</v>
      </c>
      <c r="Q63" s="344" t="str">
        <f t="shared" si="28"/>
        <v>obj_002e6#0012</v>
      </c>
      <c r="R63" s="340" t="b">
        <f t="shared" si="29"/>
        <v>1</v>
      </c>
      <c r="S63" s="348">
        <v>1</v>
      </c>
      <c r="T63" s="348">
        <v>1</v>
      </c>
      <c r="U63" s="100" t="e">
        <v>#N/A</v>
      </c>
      <c r="V63" s="100" t="e">
        <f>_xll.qlRateHelperQuoteName(U63)</f>
        <v>#VALUE!</v>
      </c>
      <c r="W63" s="338" t="e">
        <f>_xll.qlRateHelperRate(U63,_xll.ohTrigger(Trigger,Trigger12M))</f>
        <v>#VALUE!</v>
      </c>
      <c r="X63" s="338" t="str">
        <f>IFERROR(_xll.qlFuturesRateHelperConvexityAdjustment(U63,Trigger),"--")</f>
        <v>--</v>
      </c>
      <c r="Y63" s="101" t="e">
        <f>_xll.qlRateHelperEarliestDate(U63,Trigger)</f>
        <v>#VALUE!</v>
      </c>
      <c r="Z63" s="101" t="e">
        <f>_xll.qlRateHelperLatestDate(U63,Trigger)</f>
        <v>#VALUE!</v>
      </c>
      <c r="AA63" s="246" t="e">
        <v>#N/A</v>
      </c>
      <c r="AE63" s="250"/>
      <c r="AZ63" s="100" t="s">
        <v>201</v>
      </c>
      <c r="BA63" s="101">
        <f>_xll.qlInterestRateIndexFixingDate(Currency&amp;"ibor"&amp;Tenor,BB63,Trigger)</f>
        <v>42292</v>
      </c>
      <c r="BB63" s="101">
        <f>_xll.qlCalendarAdvance(Calendar,BB62,AZ63,"f",,Trigger)</f>
        <v>42296</v>
      </c>
      <c r="BC63" s="101">
        <f>_xll.qlInterestRateIndexMaturity(Currency&amp;"ibor"&amp;Tenor,BB63,Trigger)</f>
        <v>42662</v>
      </c>
      <c r="BD63" s="246">
        <f>_xll.qlIndexFixing($AD$5,BA63,TRUE,_xll.ohTrigger(Trigger,Trigger12M))</f>
        <v>1.8046657355369389E-3</v>
      </c>
      <c r="BE63" s="246" t="e">
        <f>IFERROR(_xll.qlIndexFixing($BF$1,BA63,TRUE,_xll.ohTrigger(Trigger,Trigger12M)),#N/A)</f>
        <v>#N/A</v>
      </c>
    </row>
    <row r="64" spans="1:57" s="80" customFormat="1" ht="11.25" customHeight="1" x14ac:dyDescent="0.2">
      <c r="A64" s="285" t="s">
        <v>239</v>
      </c>
      <c r="B64" s="318" t="str">
        <v>32Y</v>
      </c>
      <c r="C64" s="284" t="str">
        <v>32Y</v>
      </c>
      <c r="D64" s="284" t="str">
        <f t="shared" si="24"/>
        <v>32Y</v>
      </c>
      <c r="E64" s="284" t="s">
        <v>8</v>
      </c>
      <c r="F64" s="324" t="s">
        <v>9</v>
      </c>
      <c r="G64" s="284" t="s">
        <v>10</v>
      </c>
      <c r="H64" s="324" t="s">
        <v>11</v>
      </c>
      <c r="I64" s="325">
        <v>1.7434888120000002E-2</v>
      </c>
      <c r="J64" s="325" t="str">
        <f>IFERROR(_xll.qlSimpleQuote(A64&amp;C64,I64,,Permanent,Trigger,TRUE),"--")</f>
        <v>SW32Y#0004</v>
      </c>
      <c r="K64" s="325" t="str">
        <f t="shared" si="25"/>
        <v>EUR_CURVE_12M_32Y</v>
      </c>
      <c r="L64" s="326" t="str">
        <f>IFERROR(_xll.qlSwapRateHelper2(,IF(DataSelect="Reference",$J64,K64),,$D64,Calendar,$G64,$F64,$H64,$L$33,0,E64,Discounting,Permanent,_xll.ohTrigger(Trigger,DataSelect),ObjectOverwrite),"--")</f>
        <v>obj_002c8#0012</v>
      </c>
      <c r="M64" s="281" t="b">
        <v>1</v>
      </c>
      <c r="O64" s="340" t="str">
        <f t="shared" si="26"/>
        <v>SW</v>
      </c>
      <c r="P64" s="340" t="str">
        <f t="shared" si="27"/>
        <v>37Y</v>
      </c>
      <c r="Q64" s="344" t="str">
        <f t="shared" si="28"/>
        <v>obj_002f8#0012</v>
      </c>
      <c r="R64" s="340" t="b">
        <f t="shared" si="29"/>
        <v>1</v>
      </c>
      <c r="S64" s="348">
        <v>1</v>
      </c>
      <c r="T64" s="348">
        <v>1</v>
      </c>
      <c r="U64" s="100" t="e">
        <v>#N/A</v>
      </c>
      <c r="V64" s="100" t="e">
        <f>_xll.qlRateHelperQuoteName(U64)</f>
        <v>#VALUE!</v>
      </c>
      <c r="W64" s="338" t="e">
        <f>_xll.qlRateHelperRate(U64,_xll.ohTrigger(Trigger,Trigger12M))</f>
        <v>#VALUE!</v>
      </c>
      <c r="X64" s="338" t="str">
        <f>IFERROR(_xll.qlFuturesRateHelperConvexityAdjustment(U64,Trigger),"--")</f>
        <v>--</v>
      </c>
      <c r="Y64" s="101" t="e">
        <f>_xll.qlRateHelperEarliestDate(U64,Trigger)</f>
        <v>#VALUE!</v>
      </c>
      <c r="Z64" s="101" t="e">
        <f>_xll.qlRateHelperLatestDate(U64,Trigger)</f>
        <v>#VALUE!</v>
      </c>
      <c r="AA64" s="100" t="e">
        <v>#N/A</v>
      </c>
      <c r="AZ64" s="100" t="s">
        <v>201</v>
      </c>
      <c r="BA64" s="101">
        <f>_xll.qlInterestRateIndexFixingDate(Currency&amp;"ibor"&amp;Tenor,BB64,Trigger)</f>
        <v>42293</v>
      </c>
      <c r="BB64" s="101">
        <f>_xll.qlCalendarAdvance(Calendar,BB63,AZ64,"f",,Trigger)</f>
        <v>42297</v>
      </c>
      <c r="BC64" s="101">
        <f>_xll.qlInterestRateIndexMaturity(Currency&amp;"ibor"&amp;Tenor,BB64,Trigger)</f>
        <v>42663</v>
      </c>
      <c r="BD64" s="246">
        <f>_xll.qlIndexFixing($AD$5,BA64,TRUE,_xll.ohTrigger(Trigger,Trigger12M))</f>
        <v>1.8060636395100624E-3</v>
      </c>
      <c r="BE64" s="246" t="e">
        <f>IFERROR(_xll.qlIndexFixing($BF$1,BA64,TRUE,_xll.ohTrigger(Trigger,Trigger12M)),#N/A)</f>
        <v>#N/A</v>
      </c>
    </row>
    <row r="65" spans="1:57" s="80" customFormat="1" ht="11.25" customHeight="1" x14ac:dyDescent="0.2">
      <c r="A65" s="285" t="s">
        <v>239</v>
      </c>
      <c r="B65" s="318" t="str">
        <v>33Y</v>
      </c>
      <c r="C65" s="284" t="str">
        <v>33Y</v>
      </c>
      <c r="D65" s="284" t="str">
        <f t="shared" si="24"/>
        <v>33Y</v>
      </c>
      <c r="E65" s="284" t="s">
        <v>8</v>
      </c>
      <c r="F65" s="324" t="s">
        <v>9</v>
      </c>
      <c r="G65" s="284" t="s">
        <v>10</v>
      </c>
      <c r="H65" s="324" t="s">
        <v>11</v>
      </c>
      <c r="I65" s="325">
        <v>1.7456854059999999E-2</v>
      </c>
      <c r="J65" s="325" t="str">
        <f>IFERROR(_xll.qlSimpleQuote(A65&amp;C65,I65,,Permanent,Trigger,TRUE),"--")</f>
        <v>SW33Y#0004</v>
      </c>
      <c r="K65" s="325" t="str">
        <f t="shared" si="25"/>
        <v>EUR_CURVE_12M_33Y</v>
      </c>
      <c r="L65" s="326" t="str">
        <f>IFERROR(_xll.qlSwapRateHelper2(,IF(DataSelect="Reference",$J65,K65),,$D65,Calendar,$G65,$F65,$H65,$L$33,0,E65,Discounting,Permanent,_xll.ohTrigger(Trigger,DataSelect),ObjectOverwrite),"--")</f>
        <v>obj_00328#0012</v>
      </c>
      <c r="M65" s="281" t="b">
        <v>1</v>
      </c>
      <c r="O65" s="340" t="str">
        <f t="shared" si="26"/>
        <v>SW</v>
      </c>
      <c r="P65" s="340" t="str">
        <f t="shared" si="27"/>
        <v>38Y</v>
      </c>
      <c r="Q65" s="344" t="str">
        <f t="shared" si="28"/>
        <v>obj_00330#0012</v>
      </c>
      <c r="R65" s="340" t="b">
        <f t="shared" si="29"/>
        <v>1</v>
      </c>
      <c r="S65" s="348">
        <v>1</v>
      </c>
      <c r="T65" s="348">
        <v>1</v>
      </c>
      <c r="U65" s="100" t="e">
        <v>#N/A</v>
      </c>
      <c r="V65" s="100" t="e">
        <f>_xll.qlRateHelperQuoteName(U65)</f>
        <v>#VALUE!</v>
      </c>
      <c r="W65" s="338" t="e">
        <f>_xll.qlRateHelperRate(U65,_xll.ohTrigger(Trigger,Trigger12M))</f>
        <v>#VALUE!</v>
      </c>
      <c r="X65" s="338" t="str">
        <f>IFERROR(_xll.qlFuturesRateHelperConvexityAdjustment(U65,Trigger),"--")</f>
        <v>--</v>
      </c>
      <c r="Y65" s="101" t="e">
        <f>_xll.qlRateHelperEarliestDate(U65,Trigger)</f>
        <v>#VALUE!</v>
      </c>
      <c r="Z65" s="101" t="e">
        <f>_xll.qlRateHelperLatestDate(U65,Trigger)</f>
        <v>#VALUE!</v>
      </c>
      <c r="AA65" s="100" t="e">
        <v>#N/A</v>
      </c>
      <c r="AZ65" s="100" t="s">
        <v>201</v>
      </c>
      <c r="BA65" s="101">
        <f>_xll.qlInterestRateIndexFixingDate(Currency&amp;"ibor"&amp;Tenor,BB65,Trigger)</f>
        <v>42296</v>
      </c>
      <c r="BB65" s="101">
        <f>_xll.qlCalendarAdvance(Calendar,BB64,AZ65,"f",,Trigger)</f>
        <v>42298</v>
      </c>
      <c r="BC65" s="101">
        <f>_xll.qlInterestRateIndexMaturity(Currency&amp;"ibor"&amp;Tenor,BB65,Trigger)</f>
        <v>42664</v>
      </c>
      <c r="BD65" s="246">
        <f>_xll.qlIndexFixing($AD$5,BA65,TRUE,_xll.ohTrigger(Trigger,Trigger12M))</f>
        <v>1.8074662747459991E-3</v>
      </c>
      <c r="BE65" s="246" t="e">
        <f>IFERROR(_xll.qlIndexFixing($BF$1,BA65,TRUE,_xll.ohTrigger(Trigger,Trigger12M)),#N/A)</f>
        <v>#N/A</v>
      </c>
    </row>
    <row r="66" spans="1:57" s="80" customFormat="1" ht="11.25" customHeight="1" x14ac:dyDescent="0.2">
      <c r="A66" s="285" t="s">
        <v>239</v>
      </c>
      <c r="B66" s="318" t="str">
        <v>34Y</v>
      </c>
      <c r="C66" s="284" t="str">
        <v>34Y</v>
      </c>
      <c r="D66" s="284" t="str">
        <f t="shared" si="24"/>
        <v>34Y</v>
      </c>
      <c r="E66" s="284" t="s">
        <v>8</v>
      </c>
      <c r="F66" s="324" t="s">
        <v>9</v>
      </c>
      <c r="G66" s="284" t="s">
        <v>10</v>
      </c>
      <c r="H66" s="324" t="s">
        <v>11</v>
      </c>
      <c r="I66" s="325">
        <v>1.7474437990000001E-2</v>
      </c>
      <c r="J66" s="325" t="str">
        <f>IFERROR(_xll.qlSimpleQuote(A66&amp;C66,I66,,Permanent,Trigger,TRUE),"--")</f>
        <v>SW34Y#0004</v>
      </c>
      <c r="K66" s="325" t="str">
        <f t="shared" si="25"/>
        <v>EUR_CURVE_12M_34Y</v>
      </c>
      <c r="L66" s="326" t="str">
        <f>IFERROR(_xll.qlSwapRateHelper2(,IF(DataSelect="Reference",$J66,K66),,$D66,Calendar,$G66,$F66,$H66,$L$33,0,E66,Discounting,Permanent,_xll.ohTrigger(Trigger,DataSelect),ObjectOverwrite),"--")</f>
        <v>obj_002ab#0012</v>
      </c>
      <c r="M66" s="281" t="b">
        <v>1</v>
      </c>
      <c r="O66" s="340" t="str">
        <f t="shared" si="26"/>
        <v>SW</v>
      </c>
      <c r="P66" s="340" t="str">
        <f t="shared" si="27"/>
        <v>39Y</v>
      </c>
      <c r="Q66" s="344" t="str">
        <f t="shared" si="28"/>
        <v>obj_002d0#0012</v>
      </c>
      <c r="R66" s="340" t="b">
        <f t="shared" si="29"/>
        <v>1</v>
      </c>
      <c r="S66" s="348">
        <v>1</v>
      </c>
      <c r="T66" s="348">
        <v>1</v>
      </c>
      <c r="U66" s="100" t="e">
        <v>#N/A</v>
      </c>
      <c r="V66" s="100" t="e">
        <f>_xll.qlRateHelperQuoteName(U66)</f>
        <v>#VALUE!</v>
      </c>
      <c r="W66" s="338" t="e">
        <f>_xll.qlRateHelperRate(U66,_xll.ohTrigger(Trigger,Trigger12M))</f>
        <v>#VALUE!</v>
      </c>
      <c r="X66" s="338" t="str">
        <f>IFERROR(_xll.qlFuturesRateHelperConvexityAdjustment(U66,Trigger),"--")</f>
        <v>--</v>
      </c>
      <c r="Y66" s="101" t="e">
        <f>_xll.qlRateHelperEarliestDate(U66,Trigger)</f>
        <v>#VALUE!</v>
      </c>
      <c r="Z66" s="101" t="e">
        <f>_xll.qlRateHelperLatestDate(U66,Trigger)</f>
        <v>#VALUE!</v>
      </c>
      <c r="AA66" s="100" t="e">
        <v>#N/A</v>
      </c>
      <c r="AO66" s="88"/>
      <c r="AP66" s="88"/>
      <c r="AQ66" s="88"/>
      <c r="AR66" s="88"/>
      <c r="AS66" s="88"/>
      <c r="AT66" s="88"/>
      <c r="AU66" s="88"/>
      <c r="AV66" s="88"/>
      <c r="AW66" s="88"/>
      <c r="AX66" s="88"/>
      <c r="AZ66" s="100" t="s">
        <v>201</v>
      </c>
      <c r="BA66" s="101">
        <f>_xll.qlInterestRateIndexFixingDate(Currency&amp;"ibor"&amp;Tenor,BB66,Trigger)</f>
        <v>42297</v>
      </c>
      <c r="BB66" s="101">
        <f>_xll.qlCalendarAdvance(Calendar,BB65,AZ66,"f",,Trigger)</f>
        <v>42299</v>
      </c>
      <c r="BC66" s="101">
        <f>_xll.qlInterestRateIndexMaturity(Currency&amp;"ibor"&amp;Tenor,BB66,Trigger)</f>
        <v>42667</v>
      </c>
      <c r="BD66" s="246">
        <f>_xll.qlIndexFixing($AD$5,BA66,TRUE,_xll.ohTrigger(Trigger,Trigger12M))</f>
        <v>1.8119723685188121E-3</v>
      </c>
      <c r="BE66" s="246" t="e">
        <f>IFERROR(_xll.qlIndexFixing($BF$1,BA66,TRUE,_xll.ohTrigger(Trigger,Trigger12M)),#N/A)</f>
        <v>#N/A</v>
      </c>
    </row>
    <row r="67" spans="1:57" s="80" customFormat="1" ht="11.25" customHeight="1" x14ac:dyDescent="0.2">
      <c r="A67" s="285" t="s">
        <v>239</v>
      </c>
      <c r="B67" s="318" t="str">
        <v>35Y</v>
      </c>
      <c r="C67" s="284" t="str">
        <v>35Y</v>
      </c>
      <c r="D67" s="284" t="str">
        <f t="shared" ref="D67:D100" si="30">IF(DataSelect="Reference",$C67,$B67)</f>
        <v>35Y</v>
      </c>
      <c r="E67" s="284" t="s">
        <v>8</v>
      </c>
      <c r="F67" s="324" t="s">
        <v>9</v>
      </c>
      <c r="G67" s="284" t="s">
        <v>10</v>
      </c>
      <c r="H67" s="324" t="s">
        <v>11</v>
      </c>
      <c r="I67" s="325">
        <v>1.7487524270000002E-2</v>
      </c>
      <c r="J67" s="325" t="str">
        <f>IFERROR(_xll.qlSimpleQuote(A67&amp;C67,I67,,Permanent,Trigger,TRUE),"--")</f>
        <v>SW35Y#0004</v>
      </c>
      <c r="K67" s="325" t="str">
        <f t="shared" ref="K67:K100" si="31">Currency&amp;"_CURVE_12M_"&amp;$B67</f>
        <v>EUR_CURVE_12M_35Y</v>
      </c>
      <c r="L67" s="326" t="str">
        <f>IFERROR(_xll.qlSwapRateHelper2(,IF(DataSelect="Reference",$J67,K67),,$D67,Calendar,$G67,$F67,$H67,$L$33,0,E67,Discounting,Permanent,_xll.ohTrigger(Trigger,DataSelect),ObjectOverwrite),"--")</f>
        <v>obj_002bd#0012</v>
      </c>
      <c r="M67" s="281" t="b">
        <v>1</v>
      </c>
      <c r="O67" s="340" t="str">
        <f t="shared" si="26"/>
        <v>SW</v>
      </c>
      <c r="P67" s="340" t="str">
        <f t="shared" si="27"/>
        <v>40Y</v>
      </c>
      <c r="Q67" s="344" t="str">
        <f t="shared" si="28"/>
        <v>obj_00329#0012</v>
      </c>
      <c r="R67" s="340" t="b">
        <f t="shared" si="29"/>
        <v>1</v>
      </c>
      <c r="S67" s="348">
        <v>1</v>
      </c>
      <c r="T67" s="348">
        <v>1</v>
      </c>
      <c r="U67" s="100" t="e">
        <v>#N/A</v>
      </c>
      <c r="V67" s="100" t="e">
        <f>_xll.qlRateHelperQuoteName(U67)</f>
        <v>#VALUE!</v>
      </c>
      <c r="W67" s="338" t="e">
        <f>_xll.qlRateHelperRate(U67,_xll.ohTrigger(Trigger,Trigger12M))</f>
        <v>#VALUE!</v>
      </c>
      <c r="X67" s="338" t="str">
        <f>IFERROR(_xll.qlFuturesRateHelperConvexityAdjustment(U67,Trigger),"--")</f>
        <v>--</v>
      </c>
      <c r="Y67" s="101" t="e">
        <f>_xll.qlRateHelperEarliestDate(U67,Trigger)</f>
        <v>#VALUE!</v>
      </c>
      <c r="Z67" s="101" t="e">
        <f>_xll.qlRateHelperLatestDate(U67,Trigger)</f>
        <v>#VALUE!</v>
      </c>
      <c r="AA67" s="100" t="e">
        <v>#N/A</v>
      </c>
      <c r="AO67" s="88"/>
      <c r="AP67" s="88"/>
      <c r="AQ67" s="88"/>
      <c r="AR67" s="88"/>
      <c r="AS67" s="88"/>
      <c r="AT67" s="88"/>
      <c r="AU67" s="88"/>
      <c r="AV67" s="88"/>
      <c r="AW67" s="88"/>
      <c r="AX67" s="88"/>
      <c r="AZ67" s="100" t="s">
        <v>201</v>
      </c>
      <c r="BA67" s="101">
        <f>_xll.qlInterestRateIndexFixingDate(Currency&amp;"ibor"&amp;Tenor,BB67,Trigger)</f>
        <v>42298</v>
      </c>
      <c r="BB67" s="101">
        <f>_xll.qlCalendarAdvance(Calendar,BB66,AZ67,"f",,Trigger)</f>
        <v>42300</v>
      </c>
      <c r="BC67" s="101">
        <f>_xll.qlInterestRateIndexMaturity(Currency&amp;"ibor"&amp;Tenor,BB67,Trigger)</f>
        <v>42667</v>
      </c>
      <c r="BD67" s="246">
        <f>_xll.qlIndexFixing($AD$5,BA67,TRUE,_xll.ohTrigger(Trigger,Trigger12M))</f>
        <v>1.8118388122647191E-3</v>
      </c>
      <c r="BE67" s="246" t="e">
        <f>IFERROR(_xll.qlIndexFixing($BF$1,BA67,TRUE,_xll.ohTrigger(Trigger,Trigger12M)),#N/A)</f>
        <v>#N/A</v>
      </c>
    </row>
    <row r="68" spans="1:57" s="80" customFormat="1" ht="11.25" customHeight="1" x14ac:dyDescent="0.2">
      <c r="A68" s="285" t="s">
        <v>239</v>
      </c>
      <c r="B68" s="318" t="str">
        <v>36Y</v>
      </c>
      <c r="C68" s="284" t="str">
        <v>36Y</v>
      </c>
      <c r="D68" s="284" t="str">
        <f t="shared" si="30"/>
        <v>36Y</v>
      </c>
      <c r="E68" s="284" t="s">
        <v>8</v>
      </c>
      <c r="F68" s="324" t="s">
        <v>9</v>
      </c>
      <c r="G68" s="284" t="s">
        <v>10</v>
      </c>
      <c r="H68" s="324" t="s">
        <v>11</v>
      </c>
      <c r="I68" s="325">
        <v>1.7494832039999998E-2</v>
      </c>
      <c r="J68" s="325" t="str">
        <f>IFERROR(_xll.qlSimpleQuote(A68&amp;C68,I68,,Permanent,Trigger,TRUE),"--")</f>
        <v>SW36Y#0004</v>
      </c>
      <c r="K68" s="325" t="str">
        <f t="shared" si="31"/>
        <v>EUR_CURVE_12M_36Y</v>
      </c>
      <c r="L68" s="326" t="str">
        <f>IFERROR(_xll.qlSwapRateHelper2(,IF(DataSelect="Reference",$J68,K68),,$D68,Calendar,$G68,$F68,$H68,$L$33,0,E68,Discounting,Permanent,_xll.ohTrigger(Trigger,DataSelect),ObjectOverwrite),"--")</f>
        <v>obj_002e6#0012</v>
      </c>
      <c r="M68" s="281" t="b">
        <v>1</v>
      </c>
      <c r="O68" s="340" t="str">
        <f t="shared" si="26"/>
        <v>SW</v>
      </c>
      <c r="P68" s="340" t="str">
        <f t="shared" si="27"/>
        <v>50Y</v>
      </c>
      <c r="Q68" s="344" t="str">
        <f t="shared" si="28"/>
        <v>obj_002b7#0012</v>
      </c>
      <c r="R68" s="340" t="b">
        <f t="shared" si="29"/>
        <v>1</v>
      </c>
      <c r="S68" s="348">
        <v>1</v>
      </c>
      <c r="T68" s="348">
        <v>1</v>
      </c>
      <c r="U68" s="100" t="e">
        <v>#N/A</v>
      </c>
      <c r="V68" s="100" t="e">
        <f>_xll.qlRateHelperQuoteName(U68)</f>
        <v>#VALUE!</v>
      </c>
      <c r="W68" s="338" t="e">
        <f>_xll.qlRateHelperRate(U68,_xll.ohTrigger(Trigger,Trigger12M))</f>
        <v>#VALUE!</v>
      </c>
      <c r="X68" s="338" t="str">
        <f>IFERROR(_xll.qlFuturesRateHelperConvexityAdjustment(U68,Trigger),"--")</f>
        <v>--</v>
      </c>
      <c r="Y68" s="101" t="e">
        <f>_xll.qlRateHelperEarliestDate(U68,Trigger)</f>
        <v>#VALUE!</v>
      </c>
      <c r="Z68" s="101" t="e">
        <f>_xll.qlRateHelperLatestDate(U68,Trigger)</f>
        <v>#VALUE!</v>
      </c>
      <c r="AA68" s="100" t="e">
        <v>#N/A</v>
      </c>
      <c r="AO68" s="88"/>
      <c r="AP68" s="88"/>
      <c r="AQ68" s="88"/>
      <c r="AR68" s="88"/>
      <c r="AS68" s="88"/>
      <c r="AT68" s="88"/>
      <c r="AU68" s="88"/>
      <c r="AV68" s="88"/>
      <c r="AW68" s="88"/>
      <c r="AX68" s="88"/>
      <c r="AZ68" s="100" t="s">
        <v>201</v>
      </c>
      <c r="BA68" s="101">
        <f>_xll.qlInterestRateIndexFixingDate(Currency&amp;"ibor"&amp;Tenor,BB68,Trigger)</f>
        <v>42299</v>
      </c>
      <c r="BB68" s="101">
        <f>_xll.qlCalendarAdvance(Calendar,BB67,AZ68,"f",,Trigger)</f>
        <v>42303</v>
      </c>
      <c r="BC68" s="101">
        <f>_xll.qlInterestRateIndexMaturity(Currency&amp;"ibor"&amp;Tenor,BB68,Trigger)</f>
        <v>42669</v>
      </c>
      <c r="BD68" s="246">
        <f>_xll.qlIndexFixing($AD$5,BA68,TRUE,_xll.ohTrigger(Trigger,Trigger12M))</f>
        <v>1.8145504205750753E-3</v>
      </c>
      <c r="BE68" s="246" t="e">
        <f>IFERROR(_xll.qlIndexFixing($BF$1,BA68,TRUE,_xll.ohTrigger(Trigger,Trigger12M)),#N/A)</f>
        <v>#N/A</v>
      </c>
    </row>
    <row r="69" spans="1:57" s="80" customFormat="1" ht="11.25" customHeight="1" x14ac:dyDescent="0.2">
      <c r="A69" s="285" t="s">
        <v>239</v>
      </c>
      <c r="B69" s="318" t="str">
        <v>37Y</v>
      </c>
      <c r="C69" s="284" t="str">
        <v>37Y</v>
      </c>
      <c r="D69" s="284" t="str">
        <f t="shared" si="30"/>
        <v>37Y</v>
      </c>
      <c r="E69" s="284" t="s">
        <v>8</v>
      </c>
      <c r="F69" s="324" t="s">
        <v>9</v>
      </c>
      <c r="G69" s="284" t="s">
        <v>10</v>
      </c>
      <c r="H69" s="324" t="s">
        <v>11</v>
      </c>
      <c r="I69" s="325">
        <v>1.749640819E-2</v>
      </c>
      <c r="J69" s="325" t="str">
        <f>IFERROR(_xll.qlSimpleQuote(A69&amp;C69,I69,,Permanent,Trigger,TRUE),"--")</f>
        <v>SW37Y#0004</v>
      </c>
      <c r="K69" s="325" t="str">
        <f t="shared" si="31"/>
        <v>EUR_CURVE_12M_37Y</v>
      </c>
      <c r="L69" s="326" t="str">
        <f>IFERROR(_xll.qlSwapRateHelper2(,IF(DataSelect="Reference",$J69,K69),,$D69,Calendar,$G69,$F69,$H69,$L$33,0,E69,Discounting,Permanent,_xll.ohTrigger(Trigger,DataSelect),ObjectOverwrite),"--")</f>
        <v>obj_002f8#0012</v>
      </c>
      <c r="M69" s="281" t="b">
        <v>1</v>
      </c>
      <c r="O69" s="340" t="str">
        <f t="shared" si="26"/>
        <v>SW</v>
      </c>
      <c r="P69" s="340" t="str">
        <f t="shared" si="27"/>
        <v>60Y</v>
      </c>
      <c r="Q69" s="344" t="str">
        <f t="shared" si="28"/>
        <v>obj_002df#0012</v>
      </c>
      <c r="R69" s="340" t="b">
        <f t="shared" si="29"/>
        <v>1</v>
      </c>
      <c r="S69" s="348">
        <v>1</v>
      </c>
      <c r="T69" s="348">
        <v>1</v>
      </c>
      <c r="U69" s="100" t="e">
        <v>#N/A</v>
      </c>
      <c r="V69" s="100" t="e">
        <f>_xll.qlRateHelperQuoteName(U69)</f>
        <v>#VALUE!</v>
      </c>
      <c r="W69" s="338" t="e">
        <f>_xll.qlRateHelperRate(U69,_xll.ohTrigger(Trigger,Trigger12M))</f>
        <v>#VALUE!</v>
      </c>
      <c r="X69" s="338" t="str">
        <f>IFERROR(_xll.qlFuturesRateHelperConvexityAdjustment(U69,Trigger),"--")</f>
        <v>--</v>
      </c>
      <c r="Y69" s="101" t="e">
        <f>_xll.qlRateHelperEarliestDate(U69,Trigger)</f>
        <v>#VALUE!</v>
      </c>
      <c r="Z69" s="101" t="e">
        <f>_xll.qlRateHelperLatestDate(U69,Trigger)</f>
        <v>#VALUE!</v>
      </c>
      <c r="AA69" s="100" t="e">
        <v>#N/A</v>
      </c>
      <c r="AE69" s="88"/>
      <c r="AO69" s="88"/>
      <c r="AP69" s="88"/>
      <c r="AQ69" s="88"/>
      <c r="AR69" s="88"/>
      <c r="AS69" s="88"/>
      <c r="AT69" s="88"/>
      <c r="AU69" s="88"/>
      <c r="AV69" s="88"/>
      <c r="AW69" s="88"/>
      <c r="AX69" s="88"/>
      <c r="AZ69" s="100" t="s">
        <v>201</v>
      </c>
      <c r="BA69" s="101">
        <f>_xll.qlInterestRateIndexFixingDate(Currency&amp;"ibor"&amp;Tenor,BB69,Trigger)</f>
        <v>42300</v>
      </c>
      <c r="BB69" s="101">
        <f>_xll.qlCalendarAdvance(Calendar,BB68,AZ69,"f",,Trigger)</f>
        <v>42304</v>
      </c>
      <c r="BC69" s="101">
        <f>_xll.qlInterestRateIndexMaturity(Currency&amp;"ibor"&amp;Tenor,BB69,Trigger)</f>
        <v>42670</v>
      </c>
      <c r="BD69" s="246">
        <f>_xll.qlIndexFixing($AD$5,BA69,TRUE,_xll.ohTrigger(Trigger,Trigger12M))</f>
        <v>1.8161268331862339E-3</v>
      </c>
      <c r="BE69" s="246" t="e">
        <f>IFERROR(_xll.qlIndexFixing($BF$1,BA69,TRUE,_xll.ohTrigger(Trigger,Trigger12M)),#N/A)</f>
        <v>#N/A</v>
      </c>
    </row>
    <row r="70" spans="1:57" s="80" customFormat="1" ht="11.25" customHeight="1" x14ac:dyDescent="0.2">
      <c r="A70" s="285" t="s">
        <v>239</v>
      </c>
      <c r="B70" s="318" t="str">
        <v>38Y</v>
      </c>
      <c r="C70" s="284" t="str">
        <v>38Y</v>
      </c>
      <c r="D70" s="284" t="str">
        <f t="shared" si="30"/>
        <v>38Y</v>
      </c>
      <c r="E70" s="284" t="s">
        <v>8</v>
      </c>
      <c r="F70" s="324" t="s">
        <v>9</v>
      </c>
      <c r="G70" s="284" t="s">
        <v>10</v>
      </c>
      <c r="H70" s="324" t="s">
        <v>11</v>
      </c>
      <c r="I70" s="325">
        <v>1.748947746E-2</v>
      </c>
      <c r="J70" s="325" t="str">
        <f>IFERROR(_xll.qlSimpleQuote(A70&amp;C70,I70,,Permanent,Trigger,TRUE),"--")</f>
        <v>SW38Y#0004</v>
      </c>
      <c r="K70" s="325" t="str">
        <f t="shared" si="31"/>
        <v>EUR_CURVE_12M_38Y</v>
      </c>
      <c r="L70" s="326" t="str">
        <f>IFERROR(_xll.qlSwapRateHelper2(,IF(DataSelect="Reference",$J70,K70),,$D70,Calendar,$G70,$F70,$H70,$L$33,0,E70,Discounting,Permanent,_xll.ohTrigger(Trigger,DataSelect),ObjectOverwrite),"--")</f>
        <v>obj_00330#0012</v>
      </c>
      <c r="M70" s="281" t="b">
        <v>1</v>
      </c>
      <c r="O70" s="340" t="str">
        <f t="shared" si="26"/>
        <v>SW</v>
      </c>
      <c r="P70" s="340" t="e">
        <f t="shared" si="27"/>
        <v>#N/A</v>
      </c>
      <c r="Q70" s="344" t="str">
        <f t="shared" si="28"/>
        <v>--</v>
      </c>
      <c r="R70" s="340" t="b">
        <f t="shared" si="29"/>
        <v>0</v>
      </c>
      <c r="S70" s="348">
        <v>1</v>
      </c>
      <c r="T70" s="348">
        <v>1</v>
      </c>
      <c r="U70" s="100" t="e">
        <v>#N/A</v>
      </c>
      <c r="V70" s="100" t="e">
        <f>_xll.qlRateHelperQuoteName(U70)</f>
        <v>#VALUE!</v>
      </c>
      <c r="W70" s="338" t="e">
        <f>_xll.qlRateHelperRate(U70,_xll.ohTrigger(Trigger,Trigger12M))</f>
        <v>#VALUE!</v>
      </c>
      <c r="X70" s="338" t="str">
        <f>IFERROR(_xll.qlFuturesRateHelperConvexityAdjustment(U70,Trigger),"--")</f>
        <v>--</v>
      </c>
      <c r="Y70" s="101" t="e">
        <f>_xll.qlRateHelperEarliestDate(U70,Trigger)</f>
        <v>#VALUE!</v>
      </c>
      <c r="Z70" s="101" t="e">
        <f>_xll.qlRateHelperLatestDate(U70,Trigger)</f>
        <v>#VALUE!</v>
      </c>
      <c r="AA70" s="100" t="e">
        <v>#N/A</v>
      </c>
      <c r="AE70" s="88"/>
      <c r="AO70" s="88"/>
      <c r="AP70" s="88"/>
      <c r="AQ70" s="88"/>
      <c r="AR70" s="88"/>
      <c r="AS70" s="88"/>
      <c r="AT70" s="88"/>
      <c r="AU70" s="88"/>
      <c r="AV70" s="88"/>
      <c r="AW70" s="88"/>
      <c r="AX70" s="88"/>
      <c r="AZ70" s="100" t="s">
        <v>201</v>
      </c>
      <c r="BA70" s="101">
        <f>_xll.qlInterestRateIndexFixingDate(Currency&amp;"ibor"&amp;Tenor,BB70,Trigger)</f>
        <v>42303</v>
      </c>
      <c r="BB70" s="101">
        <f>_xll.qlCalendarAdvance(Calendar,BB69,AZ70,"f",,Trigger)</f>
        <v>42305</v>
      </c>
      <c r="BC70" s="101">
        <f>_xll.qlInterestRateIndexMaturity(Currency&amp;"ibor"&amp;Tenor,BB70,Trigger)</f>
        <v>42671</v>
      </c>
      <c r="BD70" s="246">
        <f>_xll.qlIndexFixing($AD$5,BA70,TRUE,_xll.ohTrigger(Trigger,Trigger12M))</f>
        <v>1.8177109753719689E-3</v>
      </c>
      <c r="BE70" s="246" t="e">
        <f>IFERROR(_xll.qlIndexFixing($BF$1,BA70,TRUE,_xll.ohTrigger(Trigger,Trigger12M)),#N/A)</f>
        <v>#N/A</v>
      </c>
    </row>
    <row r="71" spans="1:57" s="80" customFormat="1" ht="11.25" customHeight="1" x14ac:dyDescent="0.2">
      <c r="A71" s="285" t="s">
        <v>239</v>
      </c>
      <c r="B71" s="318" t="str">
        <v>39Y</v>
      </c>
      <c r="C71" s="284" t="str">
        <v>39Y</v>
      </c>
      <c r="D71" s="284" t="str">
        <f t="shared" si="30"/>
        <v>39Y</v>
      </c>
      <c r="E71" s="284" t="s">
        <v>8</v>
      </c>
      <c r="F71" s="324" t="s">
        <v>9</v>
      </c>
      <c r="G71" s="284" t="s">
        <v>10</v>
      </c>
      <c r="H71" s="324" t="s">
        <v>11</v>
      </c>
      <c r="I71" s="325">
        <v>1.7474231770000001E-2</v>
      </c>
      <c r="J71" s="325" t="str">
        <f>IFERROR(_xll.qlSimpleQuote(A71&amp;C71,I71,,Permanent,Trigger,TRUE),"--")</f>
        <v>SW39Y#0004</v>
      </c>
      <c r="K71" s="325" t="str">
        <f t="shared" si="31"/>
        <v>EUR_CURVE_12M_39Y</v>
      </c>
      <c r="L71" s="326" t="str">
        <f>IFERROR(_xll.qlSwapRateHelper2(,IF(DataSelect="Reference",$J71,K71),,$D71,Calendar,$G71,$F71,$H71,$L$33,0,E71,Discounting,Permanent,_xll.ohTrigger(Trigger,DataSelect),ObjectOverwrite),"--")</f>
        <v>obj_002d0#0012</v>
      </c>
      <c r="M71" s="281" t="b">
        <v>1</v>
      </c>
      <c r="O71" s="340" t="str">
        <f t="shared" si="26"/>
        <v>SW</v>
      </c>
      <c r="P71" s="340" t="e">
        <f t="shared" si="27"/>
        <v>#N/A</v>
      </c>
      <c r="Q71" s="344" t="str">
        <f t="shared" si="28"/>
        <v>--</v>
      </c>
      <c r="R71" s="340" t="b">
        <f t="shared" si="29"/>
        <v>0</v>
      </c>
      <c r="S71" s="348">
        <v>1</v>
      </c>
      <c r="T71" s="348">
        <v>1</v>
      </c>
      <c r="U71" s="100" t="e">
        <v>#N/A</v>
      </c>
      <c r="V71" s="100" t="e">
        <f>_xll.qlRateHelperQuoteName(U71)</f>
        <v>#VALUE!</v>
      </c>
      <c r="W71" s="338" t="e">
        <f>_xll.qlRateHelperRate(U71,_xll.ohTrigger(Trigger,Trigger12M))</f>
        <v>#VALUE!</v>
      </c>
      <c r="X71" s="338" t="str">
        <f>IFERROR(_xll.qlFuturesRateHelperConvexityAdjustment(U71,Trigger),"--")</f>
        <v>--</v>
      </c>
      <c r="Y71" s="101" t="e">
        <f>_xll.qlRateHelperEarliestDate(U71,Trigger)</f>
        <v>#VALUE!</v>
      </c>
      <c r="Z71" s="101" t="e">
        <f>_xll.qlRateHelperLatestDate(U71,Trigger)</f>
        <v>#VALUE!</v>
      </c>
      <c r="AA71" s="100" t="e">
        <v>#N/A</v>
      </c>
      <c r="AE71" s="88"/>
      <c r="AO71" s="88"/>
      <c r="AP71" s="88"/>
      <c r="AQ71" s="88"/>
      <c r="AR71" s="88"/>
      <c r="AS71" s="88"/>
      <c r="AT71" s="88"/>
      <c r="AU71" s="88"/>
      <c r="AV71" s="88"/>
      <c r="AW71" s="88"/>
      <c r="AX71" s="88"/>
      <c r="AZ71" s="100" t="s">
        <v>201</v>
      </c>
      <c r="BA71" s="101">
        <f>_xll.qlInterestRateIndexFixingDate(Currency&amp;"ibor"&amp;Tenor,BB71,Trigger)</f>
        <v>42304</v>
      </c>
      <c r="BB71" s="101">
        <f>_xll.qlCalendarAdvance(Calendar,BB70,AZ71,"f",,Trigger)</f>
        <v>42306</v>
      </c>
      <c r="BC71" s="101">
        <f>_xll.qlInterestRateIndexMaturity(Currency&amp;"ibor"&amp;Tenor,BB71,Trigger)</f>
        <v>42674</v>
      </c>
      <c r="BD71" s="246">
        <f>_xll.qlIndexFixing($AD$5,BA71,TRUE,_xll.ohTrigger(Trigger,Trigger12M))</f>
        <v>1.822438510934371E-3</v>
      </c>
      <c r="BE71" s="246" t="e">
        <f>IFERROR(_xll.qlIndexFixing($BF$1,BA71,TRUE,_xll.ohTrigger(Trigger,Trigger12M)),#N/A)</f>
        <v>#N/A</v>
      </c>
    </row>
    <row r="72" spans="1:57" ht="11.25" customHeight="1" x14ac:dyDescent="0.25">
      <c r="A72" s="285" t="s">
        <v>239</v>
      </c>
      <c r="B72" s="318" t="str">
        <v>40Y</v>
      </c>
      <c r="C72" s="284" t="str">
        <v>40Y</v>
      </c>
      <c r="D72" s="284" t="str">
        <f t="shared" si="30"/>
        <v>40Y</v>
      </c>
      <c r="E72" s="284" t="s">
        <v>8</v>
      </c>
      <c r="F72" s="324" t="s">
        <v>9</v>
      </c>
      <c r="G72" s="284" t="s">
        <v>10</v>
      </c>
      <c r="H72" s="324" t="s">
        <v>11</v>
      </c>
      <c r="I72" s="325">
        <v>1.745E-2</v>
      </c>
      <c r="J72" s="325" t="str">
        <f>IFERROR(_xll.qlSimpleQuote(A72&amp;C72,I72,,Permanent,Trigger,TRUE),"--")</f>
        <v>SW40Y#0004</v>
      </c>
      <c r="K72" s="325" t="str">
        <f t="shared" si="31"/>
        <v>EUR_CURVE_12M_40Y</v>
      </c>
      <c r="L72" s="326" t="str">
        <f>IFERROR(_xll.qlSwapRateHelper2(,IF(DataSelect="Reference",$J72,K72),,$D72,Calendar,$G72,$F72,$H72,$L$33,0,E72,Discounting,Permanent,_xll.ohTrigger(Trigger,DataSelect),ObjectOverwrite),"--")</f>
        <v>obj_00329#0012</v>
      </c>
      <c r="M72" s="281" t="b">
        <v>1</v>
      </c>
      <c r="N72" s="80"/>
      <c r="O72" s="340" t="str">
        <f t="shared" si="26"/>
        <v>SW</v>
      </c>
      <c r="P72" s="340" t="e">
        <f t="shared" si="27"/>
        <v>#N/A</v>
      </c>
      <c r="Q72" s="344" t="str">
        <f t="shared" si="28"/>
        <v>--</v>
      </c>
      <c r="R72" s="340" t="b">
        <f t="shared" si="29"/>
        <v>0</v>
      </c>
      <c r="S72" s="348">
        <v>1</v>
      </c>
      <c r="T72" s="348">
        <v>1</v>
      </c>
      <c r="U72" s="102" t="e">
        <v>#N/A</v>
      </c>
      <c r="V72" s="100" t="e">
        <f>_xll.qlRateHelperQuoteName(U72)</f>
        <v>#VALUE!</v>
      </c>
      <c r="W72" s="350" t="e">
        <f>_xll.qlRateHelperRate(U72,_xll.ohTrigger(Trigger,Trigger12M))</f>
        <v>#VALUE!</v>
      </c>
      <c r="X72" s="333" t="str">
        <f>IFERROR(_xll.qlFuturesRateHelperConvexityAdjustment(U72,Trigger),"--")</f>
        <v>--</v>
      </c>
      <c r="Y72" s="102" t="e">
        <f>_xll.qlRateHelperEarliestDate(U72,Trigger)</f>
        <v>#VALUE!</v>
      </c>
      <c r="Z72" s="102" t="e">
        <f>_xll.qlRateHelperLatestDate(U72,Trigger)</f>
        <v>#VALUE!</v>
      </c>
      <c r="AA72" s="102" t="e">
        <v>#N/A</v>
      </c>
      <c r="AZ72" s="100" t="s">
        <v>201</v>
      </c>
      <c r="BA72" s="101">
        <f>_xll.qlInterestRateIndexFixingDate(Currency&amp;"ibor"&amp;Tenor,BB72,Trigger)</f>
        <v>42305</v>
      </c>
      <c r="BB72" s="101">
        <f>_xll.qlCalendarAdvance(Calendar,BB71,AZ72,"f",,Trigger)</f>
        <v>42307</v>
      </c>
      <c r="BC72" s="101">
        <f>_xll.qlInterestRateIndexMaturity(Currency&amp;"ibor"&amp;Tenor,BB72,Trigger)</f>
        <v>42674</v>
      </c>
      <c r="BD72" s="246">
        <f>_xll.qlIndexFixing($AD$5,BA72,TRUE,_xll.ohTrigger(Trigger,Trigger12M))</f>
        <v>1.8224735304986038E-3</v>
      </c>
      <c r="BE72" s="246" t="e">
        <f>IFERROR(_xll.qlIndexFixing($BF$1,BA72,TRUE,_xll.ohTrigger(Trigger,Trigger12M)),#N/A)</f>
        <v>#N/A</v>
      </c>
    </row>
    <row r="73" spans="1:57" ht="11.25" customHeight="1" x14ac:dyDescent="0.25">
      <c r="A73" s="285" t="s">
        <v>239</v>
      </c>
      <c r="B73" s="318" t="str">
        <v>50Y</v>
      </c>
      <c r="C73" s="284" t="str">
        <v>50Y</v>
      </c>
      <c r="D73" s="284" t="str">
        <f t="shared" si="30"/>
        <v>50Y</v>
      </c>
      <c r="E73" s="284" t="s">
        <v>8</v>
      </c>
      <c r="F73" s="324" t="s">
        <v>9</v>
      </c>
      <c r="G73" s="284" t="s">
        <v>10</v>
      </c>
      <c r="H73" s="324" t="s">
        <v>11</v>
      </c>
      <c r="I73" s="325">
        <v>1.7000000000000001E-2</v>
      </c>
      <c r="J73" s="325" t="str">
        <f>IFERROR(_xll.qlSimpleQuote(A73&amp;C73,I73,,Permanent,Trigger,TRUE),"--")</f>
        <v>SW50Y#0004</v>
      </c>
      <c r="K73" s="325" t="str">
        <f t="shared" si="31"/>
        <v>EUR_CURVE_12M_50Y</v>
      </c>
      <c r="L73" s="326" t="str">
        <f>IFERROR(_xll.qlSwapRateHelper2(,IF(DataSelect="Reference",$J73,K73),,$D73,Calendar,$G73,$F73,$H73,$L$33,0,E73,Discounting,Permanent,_xll.ohTrigger(Trigger,DataSelect),ObjectOverwrite),"--")</f>
        <v>obj_002b7#0012</v>
      </c>
      <c r="M73" s="281" t="b">
        <v>1</v>
      </c>
      <c r="N73" s="80"/>
      <c r="O73" s="340" t="str">
        <f t="shared" si="26"/>
        <v>SW</v>
      </c>
      <c r="P73" s="340" t="e">
        <f t="shared" si="27"/>
        <v>#N/A</v>
      </c>
      <c r="Q73" s="344" t="str">
        <f t="shared" si="28"/>
        <v>--</v>
      </c>
      <c r="R73" s="340" t="b">
        <f t="shared" si="29"/>
        <v>0</v>
      </c>
      <c r="S73" s="348">
        <v>1</v>
      </c>
      <c r="T73" s="348">
        <v>1</v>
      </c>
      <c r="U73" s="102" t="e">
        <v>#N/A</v>
      </c>
      <c r="V73" s="100" t="e">
        <f>_xll.qlRateHelperQuoteName(U73)</f>
        <v>#VALUE!</v>
      </c>
      <c r="W73" s="350" t="e">
        <f>_xll.qlRateHelperRate(U73,_xll.ohTrigger(Trigger,Trigger12M))</f>
        <v>#VALUE!</v>
      </c>
      <c r="X73" s="333" t="str">
        <f>IFERROR(_xll.qlFuturesRateHelperConvexityAdjustment(U73,Trigger),"--")</f>
        <v>--</v>
      </c>
      <c r="Y73" s="102" t="e">
        <f>_xll.qlRateHelperEarliestDate(U73,Trigger)</f>
        <v>#VALUE!</v>
      </c>
      <c r="Z73" s="102" t="e">
        <f>_xll.qlRateHelperLatestDate(U73,Trigger)</f>
        <v>#VALUE!</v>
      </c>
      <c r="AA73" s="102" t="e">
        <v>#N/A</v>
      </c>
      <c r="AZ73" s="100" t="s">
        <v>201</v>
      </c>
      <c r="BA73" s="101">
        <f>_xll.qlInterestRateIndexFixingDate(Currency&amp;"ibor"&amp;Tenor,BB73,Trigger)</f>
        <v>42306</v>
      </c>
      <c r="BB73" s="101">
        <f>_xll.qlCalendarAdvance(Calendar,BB72,AZ73,"f",,Trigger)</f>
        <v>42310</v>
      </c>
      <c r="BC73" s="101">
        <f>_xll.qlInterestRateIndexMaturity(Currency&amp;"ibor"&amp;Tenor,BB73,Trigger)</f>
        <v>42676</v>
      </c>
      <c r="BD73" s="246">
        <f>_xll.qlIndexFixing($AD$5,BA73,TRUE,_xll.ohTrigger(Trigger,Trigger12M))</f>
        <v>1.8257476312316758E-3</v>
      </c>
      <c r="BE73" s="246" t="e">
        <f>IFERROR(_xll.qlIndexFixing($BF$1,BA73,TRUE,_xll.ohTrigger(Trigger,Trigger12M)),#N/A)</f>
        <v>#N/A</v>
      </c>
    </row>
    <row r="74" spans="1:57" ht="11.25" customHeight="1" x14ac:dyDescent="0.25">
      <c r="A74" s="285" t="s">
        <v>239</v>
      </c>
      <c r="B74" s="318" t="str">
        <v>60Y</v>
      </c>
      <c r="C74" s="284" t="str">
        <v>60Y</v>
      </c>
      <c r="D74" s="284" t="str">
        <f t="shared" si="30"/>
        <v>60Y</v>
      </c>
      <c r="E74" s="284" t="s">
        <v>8</v>
      </c>
      <c r="F74" s="324" t="s">
        <v>9</v>
      </c>
      <c r="G74" s="284" t="s">
        <v>10</v>
      </c>
      <c r="H74" s="324" t="s">
        <v>11</v>
      </c>
      <c r="I74" s="325">
        <v>1.6810000000000002E-2</v>
      </c>
      <c r="J74" s="325" t="str">
        <f>IFERROR(_xll.qlSimpleQuote(A74&amp;C74,I74,,Permanent,Trigger,TRUE),"--")</f>
        <v>SW60Y#0004</v>
      </c>
      <c r="K74" s="325" t="str">
        <f t="shared" si="31"/>
        <v>EUR_CURVE_12M_60Y</v>
      </c>
      <c r="L74" s="326" t="str">
        <f>IFERROR(_xll.qlSwapRateHelper2(,IF(DataSelect="Reference",$J74,K74),,$D74,Calendar,$G74,$F74,$H74,$L$33,0,E74,Discounting,Permanent,_xll.ohTrigger(Trigger,DataSelect),ObjectOverwrite),"--")</f>
        <v>obj_002df#0012</v>
      </c>
      <c r="M74" s="281" t="b">
        <v>1</v>
      </c>
      <c r="N74" s="80"/>
      <c r="O74" s="340" t="str">
        <f t="shared" si="26"/>
        <v>SW</v>
      </c>
      <c r="P74" s="340" t="e">
        <f t="shared" si="27"/>
        <v>#N/A</v>
      </c>
      <c r="Q74" s="344" t="str">
        <f t="shared" si="28"/>
        <v>--</v>
      </c>
      <c r="R74" s="340" t="b">
        <f t="shared" si="29"/>
        <v>0</v>
      </c>
      <c r="S74" s="348">
        <v>1</v>
      </c>
      <c r="T74" s="348">
        <v>1</v>
      </c>
      <c r="U74" s="102" t="e">
        <v>#N/A</v>
      </c>
      <c r="V74" s="100" t="e">
        <f>_xll.qlRateHelperQuoteName(U74)</f>
        <v>#VALUE!</v>
      </c>
      <c r="W74" s="350" t="e">
        <f>_xll.qlRateHelperRate(U74,_xll.ohTrigger(Trigger,Trigger12M))</f>
        <v>#VALUE!</v>
      </c>
      <c r="X74" s="333" t="str">
        <f>IFERROR(_xll.qlFuturesRateHelperConvexityAdjustment(U74,Trigger),"--")</f>
        <v>--</v>
      </c>
      <c r="Y74" s="102" t="e">
        <f>_xll.qlRateHelperEarliestDate(U74,Trigger)</f>
        <v>#VALUE!</v>
      </c>
      <c r="Z74" s="102" t="e">
        <f>_xll.qlRateHelperLatestDate(U74,Trigger)</f>
        <v>#VALUE!</v>
      </c>
      <c r="AA74" s="102" t="e">
        <v>#N/A</v>
      </c>
      <c r="AZ74" s="100" t="s">
        <v>201</v>
      </c>
      <c r="BA74" s="101">
        <f>_xll.qlInterestRateIndexFixingDate(Currency&amp;"ibor"&amp;Tenor,BB74,Trigger)</f>
        <v>42307</v>
      </c>
      <c r="BB74" s="101">
        <f>_xll.qlCalendarAdvance(Calendar,BB73,AZ74,"f",,Trigger)</f>
        <v>42311</v>
      </c>
      <c r="BC74" s="101">
        <f>_xll.qlInterestRateIndexMaturity(Currency&amp;"ibor"&amp;Tenor,BB74,Trigger)</f>
        <v>42677</v>
      </c>
      <c r="BD74" s="246">
        <f>_xll.qlIndexFixing($AD$5,BA74,TRUE,_xll.ohTrigger(Trigger,Trigger12M))</f>
        <v>1.8273781516546176E-3</v>
      </c>
      <c r="BE74" s="246" t="e">
        <f>IFERROR(_xll.qlIndexFixing($BF$1,BA74,TRUE,_xll.ohTrigger(Trigger,Trigger12M)),#N/A)</f>
        <v>#N/A</v>
      </c>
    </row>
    <row r="75" spans="1:57" ht="11.25" customHeight="1" x14ac:dyDescent="0.25">
      <c r="A75" s="285" t="s">
        <v>239</v>
      </c>
      <c r="B75" s="318" t="e">
        <v>#N/A</v>
      </c>
      <c r="C75" s="284" t="e">
        <v>#N/A</v>
      </c>
      <c r="D75" s="284" t="e">
        <f t="shared" si="30"/>
        <v>#N/A</v>
      </c>
      <c r="E75" s="284" t="s">
        <v>8</v>
      </c>
      <c r="F75" s="324" t="s">
        <v>9</v>
      </c>
      <c r="G75" s="284" t="s">
        <v>10</v>
      </c>
      <c r="H75" s="324" t="s">
        <v>11</v>
      </c>
      <c r="I75" s="325" t="e">
        <v>#N/A</v>
      </c>
      <c r="J75" s="325" t="str">
        <f>IFERROR(_xll.qlSimpleQuote(A75&amp;C75,I75,,Permanent,Trigger,TRUE),"--")</f>
        <v>--</v>
      </c>
      <c r="K75" s="325" t="e">
        <f t="shared" si="31"/>
        <v>#N/A</v>
      </c>
      <c r="L75" s="326" t="str">
        <f>IFERROR(_xll.qlSwapRateHelper2(,IF(DataSelect="Reference",$J75,K75),,$D75,Calendar,$G75,$F75,$H75,$L$33,0,E75,Discounting,Permanent,_xll.ohTrigger(Trigger,DataSelect),ObjectOverwrite),"--")</f>
        <v>--</v>
      </c>
      <c r="M75" s="281" t="b">
        <v>0</v>
      </c>
      <c r="N75" s="80"/>
      <c r="O75" s="340" t="str">
        <f t="shared" si="26"/>
        <v>SW</v>
      </c>
      <c r="P75" s="340" t="e">
        <f t="shared" si="27"/>
        <v>#N/A</v>
      </c>
      <c r="Q75" s="344" t="str">
        <f t="shared" si="28"/>
        <v>--</v>
      </c>
      <c r="R75" s="340" t="b">
        <f t="shared" si="29"/>
        <v>0</v>
      </c>
      <c r="S75" s="348">
        <v>1</v>
      </c>
      <c r="T75" s="348">
        <v>1</v>
      </c>
      <c r="U75" s="102" t="e">
        <v>#N/A</v>
      </c>
      <c r="V75" s="100" t="e">
        <f>_xll.qlRateHelperQuoteName(U75)</f>
        <v>#VALUE!</v>
      </c>
      <c r="W75" s="350" t="e">
        <f>_xll.qlRateHelperRate(U75,_xll.ohTrigger(Trigger,Trigger12M))</f>
        <v>#VALUE!</v>
      </c>
      <c r="X75" s="333" t="str">
        <f>IFERROR(_xll.qlFuturesRateHelperConvexityAdjustment(U75,Trigger),"--")</f>
        <v>--</v>
      </c>
      <c r="Y75" s="102" t="e">
        <f>_xll.qlRateHelperEarliestDate(U75,Trigger)</f>
        <v>#VALUE!</v>
      </c>
      <c r="Z75" s="102" t="e">
        <f>_xll.qlRateHelperLatestDate(U75,Trigger)</f>
        <v>#VALUE!</v>
      </c>
      <c r="AA75" s="102" t="e">
        <v>#N/A</v>
      </c>
      <c r="AZ75" s="100" t="s">
        <v>201</v>
      </c>
      <c r="BA75" s="101">
        <f>_xll.qlInterestRateIndexFixingDate(Currency&amp;"ibor"&amp;Tenor,BB75,Trigger)</f>
        <v>42310</v>
      </c>
      <c r="BB75" s="101">
        <f>_xll.qlCalendarAdvance(Calendar,BB74,AZ75,"f",,Trigger)</f>
        <v>42312</v>
      </c>
      <c r="BC75" s="101">
        <f>_xll.qlInterestRateIndexMaturity(Currency&amp;"ibor"&amp;Tenor,BB75,Trigger)</f>
        <v>42678</v>
      </c>
      <c r="BD75" s="246">
        <f>_xll.qlIndexFixing($AD$5,BA75,TRUE,_xll.ohTrigger(Trigger,Trigger12M))</f>
        <v>1.8290164019168418E-3</v>
      </c>
      <c r="BE75" s="246" t="e">
        <f>IFERROR(_xll.qlIndexFixing($BF$1,BA75,TRUE,_xll.ohTrigger(Trigger,Trigger12M)),#N/A)</f>
        <v>#N/A</v>
      </c>
    </row>
    <row r="76" spans="1:57" ht="11.25" customHeight="1" x14ac:dyDescent="0.25">
      <c r="A76" s="285" t="s">
        <v>239</v>
      </c>
      <c r="B76" s="318" t="e">
        <v>#N/A</v>
      </c>
      <c r="C76" s="284" t="e">
        <v>#N/A</v>
      </c>
      <c r="D76" s="284" t="e">
        <f t="shared" si="30"/>
        <v>#N/A</v>
      </c>
      <c r="E76" s="284" t="s">
        <v>8</v>
      </c>
      <c r="F76" s="324" t="s">
        <v>9</v>
      </c>
      <c r="G76" s="284" t="s">
        <v>10</v>
      </c>
      <c r="H76" s="324" t="s">
        <v>11</v>
      </c>
      <c r="I76" s="325" t="e">
        <v>#N/A</v>
      </c>
      <c r="J76" s="325" t="str">
        <f>IFERROR(_xll.qlSimpleQuote(A76&amp;C76,I76,,Permanent,Trigger,TRUE),"--")</f>
        <v>--</v>
      </c>
      <c r="K76" s="325" t="e">
        <f t="shared" si="31"/>
        <v>#N/A</v>
      </c>
      <c r="L76" s="326" t="str">
        <f>IFERROR(_xll.qlSwapRateHelper2(,IF(DataSelect="Reference",$J76,K76),,$D76,Calendar,$G76,$F76,$H76,$L$33,0,E76,Discounting,Permanent,_xll.ohTrigger(Trigger,DataSelect),ObjectOverwrite),"--")</f>
        <v>--</v>
      </c>
      <c r="M76" s="281" t="b">
        <v>0</v>
      </c>
      <c r="N76" s="80"/>
      <c r="O76" s="340" t="str">
        <f t="shared" si="26"/>
        <v>SW</v>
      </c>
      <c r="P76" s="340" t="e">
        <f t="shared" si="27"/>
        <v>#N/A</v>
      </c>
      <c r="Q76" s="344" t="str">
        <f t="shared" si="28"/>
        <v>--</v>
      </c>
      <c r="R76" s="340" t="b">
        <f t="shared" si="29"/>
        <v>0</v>
      </c>
      <c r="S76" s="348">
        <v>1</v>
      </c>
      <c r="T76" s="348">
        <v>1</v>
      </c>
      <c r="U76" s="102" t="e">
        <v>#N/A</v>
      </c>
      <c r="V76" s="100" t="e">
        <f>_xll.qlRateHelperQuoteName(U76)</f>
        <v>#VALUE!</v>
      </c>
      <c r="W76" s="350" t="e">
        <f>_xll.qlRateHelperRate(U76,_xll.ohTrigger(Trigger,Trigger12M))</f>
        <v>#VALUE!</v>
      </c>
      <c r="X76" s="333" t="str">
        <f>IFERROR(_xll.qlFuturesRateHelperConvexityAdjustment(U76,Trigger),"--")</f>
        <v>--</v>
      </c>
      <c r="Y76" s="102" t="e">
        <f>_xll.qlRateHelperEarliestDate(U76,Trigger)</f>
        <v>#VALUE!</v>
      </c>
      <c r="Z76" s="102" t="e">
        <f>_xll.qlRateHelperLatestDate(U76,Trigger)</f>
        <v>#VALUE!</v>
      </c>
      <c r="AA76" s="102" t="e">
        <v>#N/A</v>
      </c>
      <c r="AZ76" s="100" t="s">
        <v>201</v>
      </c>
      <c r="BA76" s="101">
        <f>_xll.qlInterestRateIndexFixingDate(Currency&amp;"ibor"&amp;Tenor,BB76,Trigger)</f>
        <v>42311</v>
      </c>
      <c r="BB76" s="101">
        <f>_xll.qlCalendarAdvance(Calendar,BB75,AZ76,"f",,Trigger)</f>
        <v>42313</v>
      </c>
      <c r="BC76" s="101">
        <f>_xll.qlInterestRateIndexMaturity(Currency&amp;"ibor"&amp;Tenor,BB76,Trigger)</f>
        <v>42681</v>
      </c>
      <c r="BD76" s="246">
        <f>_xll.qlIndexFixing($AD$5,BA76,TRUE,_xll.ohTrigger(Trigger,Trigger12M))</f>
        <v>1.8338299405678622E-3</v>
      </c>
      <c r="BE76" s="246" t="e">
        <f>IFERROR(_xll.qlIndexFixing($BF$1,BA76,TRUE,_xll.ohTrigger(Trigger,Trigger12M)),#N/A)</f>
        <v>#N/A</v>
      </c>
    </row>
    <row r="77" spans="1:57" ht="11.25" customHeight="1" x14ac:dyDescent="0.25">
      <c r="A77" s="285" t="s">
        <v>239</v>
      </c>
      <c r="B77" s="318" t="e">
        <v>#N/A</v>
      </c>
      <c r="C77" s="284" t="e">
        <v>#N/A</v>
      </c>
      <c r="D77" s="284" t="e">
        <f t="shared" si="30"/>
        <v>#N/A</v>
      </c>
      <c r="E77" s="284" t="s">
        <v>8</v>
      </c>
      <c r="F77" s="324" t="s">
        <v>9</v>
      </c>
      <c r="G77" s="284" t="s">
        <v>10</v>
      </c>
      <c r="H77" s="324" t="s">
        <v>11</v>
      </c>
      <c r="I77" s="325" t="e">
        <v>#N/A</v>
      </c>
      <c r="J77" s="325" t="str">
        <f>IFERROR(_xll.qlSimpleQuote(A77&amp;C77,I77,,Permanent,Trigger,TRUE),"--")</f>
        <v>--</v>
      </c>
      <c r="K77" s="325" t="e">
        <f t="shared" si="31"/>
        <v>#N/A</v>
      </c>
      <c r="L77" s="326" t="str">
        <f>IFERROR(_xll.qlSwapRateHelper2(,IF(DataSelect="Reference",$J77,K77),,$D77,Calendar,$G77,$F77,$H77,$L$33,0,E77,Discounting,Permanent,_xll.ohTrigger(Trigger,DataSelect),ObjectOverwrite),"--")</f>
        <v>--</v>
      </c>
      <c r="M77" s="281" t="b">
        <v>0</v>
      </c>
      <c r="N77" s="80"/>
      <c r="O77" s="340" t="str">
        <f t="shared" si="26"/>
        <v>SW</v>
      </c>
      <c r="P77" s="340" t="e">
        <f t="shared" si="27"/>
        <v>#N/A</v>
      </c>
      <c r="Q77" s="344" t="str">
        <f t="shared" si="28"/>
        <v>--</v>
      </c>
      <c r="R77" s="340" t="b">
        <f t="shared" si="29"/>
        <v>0</v>
      </c>
      <c r="S77" s="348">
        <v>1</v>
      </c>
      <c r="T77" s="348">
        <v>1</v>
      </c>
      <c r="U77" s="102" t="e">
        <v>#N/A</v>
      </c>
      <c r="V77" s="100" t="e">
        <f>_xll.qlRateHelperQuoteName(U77)</f>
        <v>#VALUE!</v>
      </c>
      <c r="W77" s="350" t="e">
        <f>_xll.qlRateHelperRate(U77,_xll.ohTrigger(Trigger,Trigger12M))</f>
        <v>#VALUE!</v>
      </c>
      <c r="X77" s="333" t="str">
        <f>IFERROR(_xll.qlFuturesRateHelperConvexityAdjustment(U77,Trigger),"--")</f>
        <v>--</v>
      </c>
      <c r="Y77" s="102" t="e">
        <f>_xll.qlRateHelperEarliestDate(U77,Trigger)</f>
        <v>#VALUE!</v>
      </c>
      <c r="Z77" s="102" t="e">
        <f>_xll.qlRateHelperLatestDate(U77,Trigger)</f>
        <v>#VALUE!</v>
      </c>
      <c r="AA77" s="102" t="e">
        <v>#N/A</v>
      </c>
      <c r="AZ77" s="100" t="s">
        <v>201</v>
      </c>
      <c r="BA77" s="101">
        <f>_xll.qlInterestRateIndexFixingDate(Currency&amp;"ibor"&amp;Tenor,BB77,Trigger)</f>
        <v>42312</v>
      </c>
      <c r="BB77" s="101">
        <f>_xll.qlCalendarAdvance(Calendar,BB76,AZ77,"f",,Trigger)</f>
        <v>42314</v>
      </c>
      <c r="BC77" s="101">
        <f>_xll.qlInterestRateIndexMaturity(Currency&amp;"ibor"&amp;Tenor,BB77,Trigger)</f>
        <v>42681</v>
      </c>
      <c r="BD77" s="246">
        <f>_xll.qlIndexFixing($AD$5,BA77,TRUE,_xll.ohTrigger(Trigger,Trigger12M))</f>
        <v>1.8339030175506573E-3</v>
      </c>
      <c r="BE77" s="246" t="e">
        <f>IFERROR(_xll.qlIndexFixing($BF$1,BA77,TRUE,_xll.ohTrigger(Trigger,Trigger12M)),#N/A)</f>
        <v>#N/A</v>
      </c>
    </row>
    <row r="78" spans="1:57" ht="11.25" customHeight="1" x14ac:dyDescent="0.25">
      <c r="A78" s="285" t="s">
        <v>239</v>
      </c>
      <c r="B78" s="318" t="e">
        <v>#N/A</v>
      </c>
      <c r="C78" s="284" t="e">
        <v>#N/A</v>
      </c>
      <c r="D78" s="284" t="e">
        <f t="shared" si="30"/>
        <v>#N/A</v>
      </c>
      <c r="E78" s="284" t="s">
        <v>8</v>
      </c>
      <c r="F78" s="324" t="s">
        <v>9</v>
      </c>
      <c r="G78" s="284" t="s">
        <v>10</v>
      </c>
      <c r="H78" s="324" t="s">
        <v>11</v>
      </c>
      <c r="I78" s="325" t="e">
        <v>#N/A</v>
      </c>
      <c r="J78" s="325" t="str">
        <f>IFERROR(_xll.qlSimpleQuote(A78&amp;C78,I78,,Permanent,Trigger,TRUE),"--")</f>
        <v>--</v>
      </c>
      <c r="K78" s="325" t="e">
        <f t="shared" si="31"/>
        <v>#N/A</v>
      </c>
      <c r="L78" s="326" t="str">
        <f>IFERROR(_xll.qlSwapRateHelper2(,IF(DataSelect="Reference",$J78,K78),,$D78,Calendar,$G78,$F78,$H78,$L$33,0,E78,Discounting,Permanent,_xll.ohTrigger(Trigger,DataSelect),ObjectOverwrite),"--")</f>
        <v>--</v>
      </c>
      <c r="M78" s="281" t="b">
        <v>0</v>
      </c>
      <c r="N78" s="80"/>
      <c r="O78" s="340" t="str">
        <f t="shared" si="26"/>
        <v>SW</v>
      </c>
      <c r="P78" s="340" t="e">
        <f t="shared" si="27"/>
        <v>#N/A</v>
      </c>
      <c r="Q78" s="344" t="str">
        <f t="shared" si="28"/>
        <v>--</v>
      </c>
      <c r="R78" s="340" t="b">
        <f t="shared" si="29"/>
        <v>0</v>
      </c>
      <c r="S78" s="348">
        <v>1</v>
      </c>
      <c r="T78" s="348">
        <v>1</v>
      </c>
      <c r="U78" s="102" t="e">
        <v>#N/A</v>
      </c>
      <c r="V78" s="100" t="e">
        <f>_xll.qlRateHelperQuoteName(U78)</f>
        <v>#VALUE!</v>
      </c>
      <c r="W78" s="350" t="e">
        <f>_xll.qlRateHelperRate(U78,_xll.ohTrigger(Trigger,Trigger12M))</f>
        <v>#VALUE!</v>
      </c>
      <c r="X78" s="333" t="str">
        <f>IFERROR(_xll.qlFuturesRateHelperConvexityAdjustment(U78,Trigger),"--")</f>
        <v>--</v>
      </c>
      <c r="Y78" s="102" t="e">
        <f>_xll.qlRateHelperEarliestDate(U78,Trigger)</f>
        <v>#VALUE!</v>
      </c>
      <c r="Z78" s="102" t="e">
        <f>_xll.qlRateHelperLatestDate(U78,Trigger)</f>
        <v>#VALUE!</v>
      </c>
      <c r="AA78" s="102" t="e">
        <v>#N/A</v>
      </c>
      <c r="AZ78" s="100" t="s">
        <v>201</v>
      </c>
      <c r="BA78" s="101">
        <f>_xll.qlInterestRateIndexFixingDate(Currency&amp;"ibor"&amp;Tenor,BB78,Trigger)</f>
        <v>42313</v>
      </c>
      <c r="BB78" s="101">
        <f>_xll.qlCalendarAdvance(Calendar,BB77,AZ78,"f",,Trigger)</f>
        <v>42317</v>
      </c>
      <c r="BC78" s="101">
        <f>_xll.qlInterestRateIndexMaturity(Currency&amp;"ibor"&amp;Tenor,BB78,Trigger)</f>
        <v>42683</v>
      </c>
      <c r="BD78" s="246">
        <f>_xll.qlIndexFixing($AD$5,BA78,TRUE,_xll.ohTrigger(Trigger,Trigger12M))</f>
        <v>1.8373236021745809E-3</v>
      </c>
      <c r="BE78" s="246" t="e">
        <f>IFERROR(_xll.qlIndexFixing($BF$1,BA78,TRUE,_xll.ohTrigger(Trigger,Trigger12M)),#N/A)</f>
        <v>#N/A</v>
      </c>
    </row>
    <row r="79" spans="1:57" ht="11.25" customHeight="1" x14ac:dyDescent="0.25">
      <c r="A79" s="285" t="s">
        <v>239</v>
      </c>
      <c r="B79" s="318" t="e">
        <v>#N/A</v>
      </c>
      <c r="C79" s="284" t="e">
        <v>#N/A</v>
      </c>
      <c r="D79" s="284" t="e">
        <f t="shared" si="30"/>
        <v>#N/A</v>
      </c>
      <c r="E79" s="284" t="s">
        <v>8</v>
      </c>
      <c r="F79" s="324" t="s">
        <v>9</v>
      </c>
      <c r="G79" s="284" t="s">
        <v>10</v>
      </c>
      <c r="H79" s="324" t="s">
        <v>11</v>
      </c>
      <c r="I79" s="325" t="e">
        <v>#N/A</v>
      </c>
      <c r="J79" s="325" t="str">
        <f>IFERROR(_xll.qlSimpleQuote(A79&amp;C79,I79,,Permanent,Trigger,TRUE),"--")</f>
        <v>--</v>
      </c>
      <c r="K79" s="325" t="e">
        <f t="shared" si="31"/>
        <v>#N/A</v>
      </c>
      <c r="L79" s="326" t="str">
        <f>IFERROR(_xll.qlSwapRateHelper2(,IF(DataSelect="Reference",$J79,K79),,$D79,Calendar,$G79,$F79,$H79,$L$33,0,E79,Discounting,Permanent,_xll.ohTrigger(Trigger,DataSelect),ObjectOverwrite),"--")</f>
        <v>--</v>
      </c>
      <c r="M79" s="281" t="b">
        <v>0</v>
      </c>
      <c r="O79" s="340" t="str">
        <f t="shared" si="26"/>
        <v>SW</v>
      </c>
      <c r="P79" s="340" t="e">
        <f t="shared" si="27"/>
        <v>#N/A</v>
      </c>
      <c r="Q79" s="344" t="str">
        <f t="shared" si="28"/>
        <v>--</v>
      </c>
      <c r="R79" s="340" t="b">
        <f t="shared" si="29"/>
        <v>0</v>
      </c>
      <c r="S79" s="348">
        <v>1</v>
      </c>
      <c r="T79" s="348">
        <v>1</v>
      </c>
      <c r="U79" s="102" t="e">
        <v>#N/A</v>
      </c>
      <c r="V79" s="100" t="e">
        <f>_xll.qlRateHelperQuoteName(U79)</f>
        <v>#VALUE!</v>
      </c>
      <c r="W79" s="350" t="e">
        <f>_xll.qlRateHelperRate(U79,_xll.ohTrigger(Trigger,Trigger12M))</f>
        <v>#VALUE!</v>
      </c>
      <c r="X79" s="333" t="str">
        <f>IFERROR(_xll.qlFuturesRateHelperConvexityAdjustment(U79,Trigger),"--")</f>
        <v>--</v>
      </c>
      <c r="Y79" s="102" t="e">
        <f>_xll.qlRateHelperEarliestDate(U79,Trigger)</f>
        <v>#VALUE!</v>
      </c>
      <c r="Z79" s="102" t="e">
        <f>_xll.qlRateHelperLatestDate(U79,Trigger)</f>
        <v>#VALUE!</v>
      </c>
      <c r="AA79" s="102" t="e">
        <v>#N/A</v>
      </c>
      <c r="AZ79" s="100" t="s">
        <v>201</v>
      </c>
      <c r="BA79" s="101">
        <f>_xll.qlInterestRateIndexFixingDate(Currency&amp;"ibor"&amp;Tenor,BB79,Trigger)</f>
        <v>42314</v>
      </c>
      <c r="BB79" s="101">
        <f>_xll.qlCalendarAdvance(Calendar,BB78,AZ79,"f",,Trigger)</f>
        <v>42318</v>
      </c>
      <c r="BC79" s="101">
        <f>_xll.qlInterestRateIndexMaturity(Currency&amp;"ibor"&amp;Tenor,BB79,Trigger)</f>
        <v>42684</v>
      </c>
      <c r="BD79" s="246">
        <f>_xll.qlIndexFixing($AD$5,BA79,TRUE,_xll.ohTrigger(Trigger,Trigger12M))</f>
        <v>1.8390082322888948E-3</v>
      </c>
      <c r="BE79" s="246" t="e">
        <f>IFERROR(_xll.qlIndexFixing($BF$1,BA79,TRUE,_xll.ohTrigger(Trigger,Trigger12M)),#N/A)</f>
        <v>#N/A</v>
      </c>
    </row>
    <row r="80" spans="1:57" ht="11.25" customHeight="1" x14ac:dyDescent="0.25">
      <c r="A80" s="102" t="s">
        <v>239</v>
      </c>
      <c r="B80" s="333" t="e">
        <v>#N/A</v>
      </c>
      <c r="C80" s="102" t="e">
        <v>#N/A</v>
      </c>
      <c r="D80" s="328" t="e">
        <f t="shared" si="30"/>
        <v>#N/A</v>
      </c>
      <c r="E80" s="328" t="s">
        <v>8</v>
      </c>
      <c r="F80" s="324" t="s">
        <v>9</v>
      </c>
      <c r="G80" s="284" t="s">
        <v>10</v>
      </c>
      <c r="H80" s="324" t="s">
        <v>11</v>
      </c>
      <c r="I80" s="329" t="e">
        <v>#N/A</v>
      </c>
      <c r="J80" s="329" t="str">
        <f>IFERROR(_xll.qlSimpleQuote(A80&amp;C80,I80,,Permanent,Trigger,TRUE),"--")</f>
        <v>--</v>
      </c>
      <c r="K80" s="329" t="e">
        <f t="shared" si="31"/>
        <v>#N/A</v>
      </c>
      <c r="L80" s="102" t="str">
        <f>IFERROR(_xll.qlSwapRateHelper2(,IF(DataSelect="Reference",$J80,K80),,$D80,Calendar,$G80,$F80,$H80,$L$33,0,E80,Discounting,Permanent,_xll.ohTrigger(Trigger,DataSelect),ObjectOverwrite),"--")</f>
        <v>--</v>
      </c>
      <c r="M80" s="328" t="b">
        <v>0</v>
      </c>
      <c r="O80" s="340" t="str">
        <f t="shared" si="26"/>
        <v>SW</v>
      </c>
      <c r="P80" s="340" t="e">
        <f t="shared" si="27"/>
        <v>#N/A</v>
      </c>
      <c r="Q80" s="344" t="str">
        <f t="shared" si="28"/>
        <v>--</v>
      </c>
      <c r="R80" s="340" t="b">
        <f t="shared" si="29"/>
        <v>0</v>
      </c>
      <c r="S80" s="348">
        <v>1</v>
      </c>
      <c r="T80" s="348">
        <v>1</v>
      </c>
      <c r="U80" s="102" t="e">
        <v>#N/A</v>
      </c>
      <c r="V80" s="100" t="e">
        <f>_xll.qlRateHelperQuoteName(U80)</f>
        <v>#VALUE!</v>
      </c>
      <c r="W80" s="350" t="e">
        <f>_xll.qlRateHelperRate(U80,_xll.ohTrigger(Trigger,Trigger12M))</f>
        <v>#VALUE!</v>
      </c>
      <c r="X80" s="333" t="str">
        <f>IFERROR(_xll.qlFuturesRateHelperConvexityAdjustment(U80,Trigger),"--")</f>
        <v>--</v>
      </c>
      <c r="Y80" s="102" t="e">
        <f>_xll.qlRateHelperEarliestDate(U80,Trigger)</f>
        <v>#VALUE!</v>
      </c>
      <c r="Z80" s="102" t="e">
        <f>_xll.qlRateHelperLatestDate(U80,Trigger)</f>
        <v>#VALUE!</v>
      </c>
      <c r="AA80" s="102" t="e">
        <v>#N/A</v>
      </c>
      <c r="AZ80" s="100" t="s">
        <v>201</v>
      </c>
      <c r="BA80" s="101">
        <f>_xll.qlInterestRateIndexFixingDate(Currency&amp;"ibor"&amp;Tenor,BB80,Trigger)</f>
        <v>42317</v>
      </c>
      <c r="BB80" s="101">
        <f>_xll.qlCalendarAdvance(Calendar,BB79,AZ80,"f",,Trigger)</f>
        <v>42319</v>
      </c>
      <c r="BC80" s="101">
        <f>_xll.qlInterestRateIndexMaturity(Currency&amp;"ibor"&amp;Tenor,BB80,Trigger)</f>
        <v>42685</v>
      </c>
      <c r="BD80" s="246">
        <f>_xll.qlIndexFixing($AD$5,BA80,TRUE,_xll.ohTrigger(Trigger,Trigger12M))</f>
        <v>1.8407005925163706E-3</v>
      </c>
      <c r="BE80" s="246" t="e">
        <f>IFERROR(_xll.qlIndexFixing($BF$1,BA80,TRUE,_xll.ohTrigger(Trigger,Trigger12M)),#N/A)</f>
        <v>#N/A</v>
      </c>
    </row>
    <row r="81" spans="1:57" ht="11.25" customHeight="1" x14ac:dyDescent="0.25">
      <c r="A81" s="102" t="s">
        <v>239</v>
      </c>
      <c r="B81" s="333" t="e">
        <v>#N/A</v>
      </c>
      <c r="C81" s="102" t="e">
        <v>#N/A</v>
      </c>
      <c r="D81" s="328" t="e">
        <f t="shared" si="30"/>
        <v>#N/A</v>
      </c>
      <c r="E81" s="328" t="s">
        <v>8</v>
      </c>
      <c r="F81" s="324" t="s">
        <v>9</v>
      </c>
      <c r="G81" s="284" t="s">
        <v>10</v>
      </c>
      <c r="H81" s="324" t="s">
        <v>11</v>
      </c>
      <c r="I81" s="329" t="e">
        <v>#N/A</v>
      </c>
      <c r="J81" s="329" t="str">
        <f>IFERROR(_xll.qlSimpleQuote(A81&amp;C81,I81,,Permanent,Trigger,TRUE),"--")</f>
        <v>--</v>
      </c>
      <c r="K81" s="329" t="e">
        <f t="shared" si="31"/>
        <v>#N/A</v>
      </c>
      <c r="L81" s="102" t="str">
        <f>IFERROR(_xll.qlSwapRateHelper2(,IF(DataSelect="Reference",$J81,K81),,$D81,Calendar,$G81,$F81,$H81,$L$33,0,E81,Discounting,Permanent,_xll.ohTrigger(Trigger,DataSelect),ObjectOverwrite),"--")</f>
        <v>--</v>
      </c>
      <c r="M81" s="328" t="b">
        <v>0</v>
      </c>
      <c r="O81" s="340" t="str">
        <f t="shared" si="26"/>
        <v>SW</v>
      </c>
      <c r="P81" s="340" t="e">
        <f t="shared" si="27"/>
        <v>#N/A</v>
      </c>
      <c r="Q81" s="344" t="str">
        <f t="shared" si="28"/>
        <v>--</v>
      </c>
      <c r="R81" s="340" t="b">
        <f t="shared" si="29"/>
        <v>0</v>
      </c>
      <c r="S81" s="348">
        <v>1</v>
      </c>
      <c r="T81" s="348">
        <v>1</v>
      </c>
      <c r="U81" s="102" t="e">
        <v>#N/A</v>
      </c>
      <c r="V81" s="100" t="e">
        <f>_xll.qlRateHelperQuoteName(U81)</f>
        <v>#VALUE!</v>
      </c>
      <c r="W81" s="350" t="e">
        <f>_xll.qlRateHelperRate(U81,_xll.ohTrigger(Trigger,Trigger12M))</f>
        <v>#VALUE!</v>
      </c>
      <c r="X81" s="333" t="str">
        <f>IFERROR(_xll.qlFuturesRateHelperConvexityAdjustment(U81,Trigger),"--")</f>
        <v>--</v>
      </c>
      <c r="Y81" s="102" t="e">
        <f>_xll.qlRateHelperEarliestDate(U81,Trigger)</f>
        <v>#VALUE!</v>
      </c>
      <c r="Z81" s="102" t="e">
        <f>_xll.qlRateHelperLatestDate(U81,Trigger)</f>
        <v>#VALUE!</v>
      </c>
      <c r="AA81" s="102" t="e">
        <v>#N/A</v>
      </c>
      <c r="AZ81" s="100" t="s">
        <v>201</v>
      </c>
      <c r="BA81" s="101">
        <f>_xll.qlInterestRateIndexFixingDate(Currency&amp;"ibor"&amp;Tenor,BB81,Trigger)</f>
        <v>42318</v>
      </c>
      <c r="BB81" s="101">
        <f>_xll.qlCalendarAdvance(Calendar,BB80,AZ81,"f",,Trigger)</f>
        <v>42320</v>
      </c>
      <c r="BC81" s="101">
        <f>_xll.qlInterestRateIndexMaturity(Currency&amp;"ibor"&amp;Tenor,BB81,Trigger)</f>
        <v>42688</v>
      </c>
      <c r="BD81" s="246">
        <f>_xll.qlIndexFixing($AD$5,BA81,TRUE,_xll.ohTrigger(Trigger,Trigger12M))</f>
        <v>1.8455980848842799E-3</v>
      </c>
      <c r="BE81" s="246" t="e">
        <f>IFERROR(_xll.qlIndexFixing($BF$1,BA81,TRUE,_xll.ohTrigger(Trigger,Trigger12M)),#N/A)</f>
        <v>#N/A</v>
      </c>
    </row>
    <row r="82" spans="1:57" ht="11.25" customHeight="1" x14ac:dyDescent="0.25">
      <c r="A82" s="102" t="s">
        <v>239</v>
      </c>
      <c r="B82" s="333" t="e">
        <v>#N/A</v>
      </c>
      <c r="C82" s="102" t="e">
        <v>#N/A</v>
      </c>
      <c r="D82" s="328" t="e">
        <f t="shared" si="30"/>
        <v>#N/A</v>
      </c>
      <c r="E82" s="328" t="s">
        <v>8</v>
      </c>
      <c r="F82" s="324" t="s">
        <v>9</v>
      </c>
      <c r="G82" s="284" t="s">
        <v>10</v>
      </c>
      <c r="H82" s="324" t="s">
        <v>11</v>
      </c>
      <c r="I82" s="329" t="e">
        <v>#N/A</v>
      </c>
      <c r="J82" s="329" t="str">
        <f>IFERROR(_xll.qlSimpleQuote(A82&amp;C82,I82,,Permanent,Trigger,TRUE),"--")</f>
        <v>--</v>
      </c>
      <c r="K82" s="329" t="e">
        <f t="shared" si="31"/>
        <v>#N/A</v>
      </c>
      <c r="L82" s="102" t="str">
        <f>IFERROR(_xll.qlSwapRateHelper2(,IF(DataSelect="Reference",$J82,K82),,$D82,Calendar,$G82,$F82,$H82,$L$33,0,E82,Discounting,Permanent,_xll.ohTrigger(Trigger,DataSelect),ObjectOverwrite),"--")</f>
        <v>--</v>
      </c>
      <c r="M82" s="328" t="b">
        <v>0</v>
      </c>
      <c r="O82" s="340" t="str">
        <f t="shared" si="26"/>
        <v>SW</v>
      </c>
      <c r="P82" s="340" t="e">
        <f t="shared" si="27"/>
        <v>#N/A</v>
      </c>
      <c r="Q82" s="344" t="str">
        <f t="shared" si="28"/>
        <v>--</v>
      </c>
      <c r="R82" s="340" t="b">
        <f t="shared" si="29"/>
        <v>0</v>
      </c>
      <c r="S82" s="348">
        <v>1</v>
      </c>
      <c r="T82" s="348">
        <v>1</v>
      </c>
      <c r="U82" s="102" t="e">
        <v>#N/A</v>
      </c>
      <c r="V82" s="100" t="e">
        <f>_xll.qlRateHelperQuoteName(U82)</f>
        <v>#VALUE!</v>
      </c>
      <c r="W82" s="350" t="e">
        <f>_xll.qlRateHelperRate(U82,_xll.ohTrigger(Trigger,Trigger12M))</f>
        <v>#VALUE!</v>
      </c>
      <c r="X82" s="333" t="str">
        <f>IFERROR(_xll.qlFuturesRateHelperConvexityAdjustment(U82,Trigger),"--")</f>
        <v>--</v>
      </c>
      <c r="Y82" s="102" t="e">
        <f>_xll.qlRateHelperEarliestDate(U82,Trigger)</f>
        <v>#VALUE!</v>
      </c>
      <c r="Z82" s="102" t="e">
        <f>_xll.qlRateHelperLatestDate(U82,Trigger)</f>
        <v>#VALUE!</v>
      </c>
      <c r="AA82" s="102" t="e">
        <v>#N/A</v>
      </c>
      <c r="AZ82" s="100" t="s">
        <v>201</v>
      </c>
      <c r="BA82" s="101">
        <f>_xll.qlInterestRateIndexFixingDate(Currency&amp;"ibor"&amp;Tenor,BB82,Trigger)</f>
        <v>42319</v>
      </c>
      <c r="BB82" s="101">
        <f>_xll.qlCalendarAdvance(Calendar,BB81,AZ82,"f",,Trigger)</f>
        <v>42321</v>
      </c>
      <c r="BC82" s="101">
        <f>_xll.qlInterestRateIndexMaturity(Currency&amp;"ibor"&amp;Tenor,BB82,Trigger)</f>
        <v>42688</v>
      </c>
      <c r="BD82" s="246">
        <f>_xll.qlIndexFixing($AD$5,BA82,TRUE,_xll.ohTrigger(Trigger,Trigger12M))</f>
        <v>1.8457102440308946E-3</v>
      </c>
      <c r="BE82" s="246" t="e">
        <f>IFERROR(_xll.qlIndexFixing($BF$1,BA82,TRUE,_xll.ohTrigger(Trigger,Trigger12M)),#N/A)</f>
        <v>#N/A</v>
      </c>
    </row>
    <row r="83" spans="1:57" ht="11.25" customHeight="1" x14ac:dyDescent="0.25">
      <c r="A83" s="102" t="s">
        <v>239</v>
      </c>
      <c r="B83" s="333" t="e">
        <v>#N/A</v>
      </c>
      <c r="C83" s="102" t="e">
        <v>#N/A</v>
      </c>
      <c r="D83" s="328" t="e">
        <f t="shared" si="30"/>
        <v>#N/A</v>
      </c>
      <c r="E83" s="328" t="s">
        <v>8</v>
      </c>
      <c r="F83" s="324" t="s">
        <v>9</v>
      </c>
      <c r="G83" s="284" t="s">
        <v>10</v>
      </c>
      <c r="H83" s="324" t="s">
        <v>11</v>
      </c>
      <c r="I83" s="329" t="e">
        <v>#N/A</v>
      </c>
      <c r="J83" s="329" t="str">
        <f>IFERROR(_xll.qlSimpleQuote(A83&amp;C83,I83,,Permanent,Trigger,TRUE),"--")</f>
        <v>--</v>
      </c>
      <c r="K83" s="329" t="e">
        <f t="shared" si="31"/>
        <v>#N/A</v>
      </c>
      <c r="L83" s="102" t="str">
        <f>IFERROR(_xll.qlSwapRateHelper2(,IF(DataSelect="Reference",$J83,K83),,$D83,Calendar,$G83,$F83,$H83,$L$33,0,E83,Discounting,Permanent,_xll.ohTrigger(Trigger,DataSelect),ObjectOverwrite),"--")</f>
        <v>--</v>
      </c>
      <c r="M83" s="328" t="b">
        <v>0</v>
      </c>
      <c r="O83" s="340" t="str">
        <f t="shared" si="26"/>
        <v>SW</v>
      </c>
      <c r="P83" s="340" t="e">
        <f t="shared" si="27"/>
        <v>#N/A</v>
      </c>
      <c r="Q83" s="344" t="str">
        <f t="shared" si="28"/>
        <v>--</v>
      </c>
      <c r="R83" s="340" t="b">
        <f t="shared" si="29"/>
        <v>0</v>
      </c>
      <c r="S83" s="348">
        <v>1</v>
      </c>
      <c r="T83" s="348">
        <v>1</v>
      </c>
      <c r="U83" s="102" t="e">
        <v>#N/A</v>
      </c>
      <c r="V83" s="100" t="e">
        <f>_xll.qlRateHelperQuoteName(U83)</f>
        <v>#VALUE!</v>
      </c>
      <c r="W83" s="350" t="e">
        <f>_xll.qlRateHelperRate(U83,_xll.ohTrigger(Trigger,Trigger12M))</f>
        <v>#VALUE!</v>
      </c>
      <c r="X83" s="333" t="str">
        <f>IFERROR(_xll.qlFuturesRateHelperConvexityAdjustment(U83,Trigger),"--")</f>
        <v>--</v>
      </c>
      <c r="Y83" s="102" t="e">
        <f>_xll.qlRateHelperEarliestDate(U83,Trigger)</f>
        <v>#VALUE!</v>
      </c>
      <c r="Z83" s="102" t="e">
        <f>_xll.qlRateHelperLatestDate(U83,Trigger)</f>
        <v>#VALUE!</v>
      </c>
      <c r="AA83" s="102" t="e">
        <v>#N/A</v>
      </c>
      <c r="AZ83" s="100" t="s">
        <v>201</v>
      </c>
      <c r="BA83" s="101">
        <f>_xll.qlInterestRateIndexFixingDate(Currency&amp;"ibor"&amp;Tenor,BB83,Trigger)</f>
        <v>42320</v>
      </c>
      <c r="BB83" s="101">
        <f>_xll.qlCalendarAdvance(Calendar,BB82,AZ83,"f",,Trigger)</f>
        <v>42324</v>
      </c>
      <c r="BC83" s="101">
        <f>_xll.qlInterestRateIndexMaturity(Currency&amp;"ibor"&amp;Tenor,BB83,Trigger)</f>
        <v>42690</v>
      </c>
      <c r="BD83" s="246">
        <f>_xll.qlIndexFixing($AD$5,BA83,TRUE,_xll.ohTrigger(Trigger,Trigger12M))</f>
        <v>1.8492783467485251E-3</v>
      </c>
      <c r="BE83" s="246" t="e">
        <f>IFERROR(_xll.qlIndexFixing($BF$1,BA83,TRUE,_xll.ohTrigger(Trigger,Trigger12M)),#N/A)</f>
        <v>#N/A</v>
      </c>
    </row>
    <row r="84" spans="1:57" ht="11.25" customHeight="1" x14ac:dyDescent="0.25">
      <c r="A84" s="102" t="s">
        <v>239</v>
      </c>
      <c r="B84" s="333" t="e">
        <v>#N/A</v>
      </c>
      <c r="C84" s="102" t="e">
        <v>#N/A</v>
      </c>
      <c r="D84" s="328" t="e">
        <f t="shared" si="30"/>
        <v>#N/A</v>
      </c>
      <c r="E84" s="328" t="s">
        <v>8</v>
      </c>
      <c r="F84" s="324" t="s">
        <v>9</v>
      </c>
      <c r="G84" s="284" t="s">
        <v>10</v>
      </c>
      <c r="H84" s="324" t="s">
        <v>11</v>
      </c>
      <c r="I84" s="329" t="e">
        <v>#N/A</v>
      </c>
      <c r="J84" s="329" t="str">
        <f>IFERROR(_xll.qlSimpleQuote(A84&amp;C84,I84,,Permanent,Trigger,TRUE),"--")</f>
        <v>--</v>
      </c>
      <c r="K84" s="329" t="e">
        <f t="shared" si="31"/>
        <v>#N/A</v>
      </c>
      <c r="L84" s="102" t="str">
        <f>IFERROR(_xll.qlSwapRateHelper2(,IF(DataSelect="Reference",$J84,K84),,$D84,Calendar,$G84,$F84,$H84,$L$33,0,E84,Discounting,Permanent,_xll.ohTrigger(Trigger,DataSelect),ObjectOverwrite),"--")</f>
        <v>--</v>
      </c>
      <c r="M84" s="328" t="b">
        <v>0</v>
      </c>
      <c r="O84" s="340" t="str">
        <f t="shared" si="26"/>
        <v>SW</v>
      </c>
      <c r="P84" s="340" t="e">
        <f t="shared" si="27"/>
        <v>#N/A</v>
      </c>
      <c r="Q84" s="344" t="str">
        <f t="shared" si="28"/>
        <v>--</v>
      </c>
      <c r="R84" s="340" t="b">
        <f t="shared" si="29"/>
        <v>0</v>
      </c>
      <c r="S84" s="348">
        <v>1</v>
      </c>
      <c r="T84" s="348">
        <v>1</v>
      </c>
      <c r="U84" s="102" t="e">
        <v>#N/A</v>
      </c>
      <c r="V84" s="100" t="e">
        <f>_xll.qlRateHelperQuoteName(U84)</f>
        <v>#VALUE!</v>
      </c>
      <c r="W84" s="350" t="e">
        <f>_xll.qlRateHelperRate(U84,_xll.ohTrigger(Trigger,Trigger12M))</f>
        <v>#VALUE!</v>
      </c>
      <c r="X84" s="333" t="str">
        <f>IFERROR(_xll.qlFuturesRateHelperConvexityAdjustment(U84,Trigger),"--")</f>
        <v>--</v>
      </c>
      <c r="Y84" s="102" t="e">
        <f>_xll.qlRateHelperEarliestDate(U84,Trigger)</f>
        <v>#VALUE!</v>
      </c>
      <c r="Z84" s="102" t="e">
        <f>_xll.qlRateHelperLatestDate(U84,Trigger)</f>
        <v>#VALUE!</v>
      </c>
      <c r="AA84" s="102" t="e">
        <v>#N/A</v>
      </c>
      <c r="AZ84" s="100" t="s">
        <v>201</v>
      </c>
      <c r="BA84" s="101">
        <f>_xll.qlInterestRateIndexFixingDate(Currency&amp;"ibor"&amp;Tenor,BB84,Trigger)</f>
        <v>42321</v>
      </c>
      <c r="BB84" s="101">
        <f>_xll.qlCalendarAdvance(Calendar,BB83,AZ84,"f",,Trigger)</f>
        <v>42325</v>
      </c>
      <c r="BC84" s="101">
        <f>_xll.qlInterestRateIndexMaturity(Currency&amp;"ibor"&amp;Tenor,BB84,Trigger)</f>
        <v>42691</v>
      </c>
      <c r="BD84" s="246">
        <f>_xll.qlIndexFixing($AD$5,BA84,TRUE,_xll.ohTrigger(Trigger,Trigger12M))</f>
        <v>1.8510170884964829E-3</v>
      </c>
      <c r="BE84" s="246" t="e">
        <f>IFERROR(_xll.qlIndexFixing($BF$1,BA84,TRUE,_xll.ohTrigger(Trigger,Trigger12M)),#N/A)</f>
        <v>#N/A</v>
      </c>
    </row>
    <row r="85" spans="1:57" ht="11.25" customHeight="1" x14ac:dyDescent="0.25">
      <c r="A85" s="102" t="s">
        <v>239</v>
      </c>
      <c r="B85" s="333" t="e">
        <v>#N/A</v>
      </c>
      <c r="C85" s="102" t="e">
        <v>#N/A</v>
      </c>
      <c r="D85" s="328" t="e">
        <f t="shared" si="30"/>
        <v>#N/A</v>
      </c>
      <c r="E85" s="328" t="s">
        <v>8</v>
      </c>
      <c r="F85" s="324" t="s">
        <v>9</v>
      </c>
      <c r="G85" s="284" t="s">
        <v>10</v>
      </c>
      <c r="H85" s="324" t="s">
        <v>11</v>
      </c>
      <c r="I85" s="329" t="e">
        <v>#N/A</v>
      </c>
      <c r="J85" s="329" t="str">
        <f>IFERROR(_xll.qlSimpleQuote(A85&amp;C85,I85,,Permanent,Trigger,TRUE),"--")</f>
        <v>--</v>
      </c>
      <c r="K85" s="329" t="e">
        <f t="shared" si="31"/>
        <v>#N/A</v>
      </c>
      <c r="L85" s="102" t="str">
        <f>IFERROR(_xll.qlSwapRateHelper2(,IF(DataSelect="Reference",$J85,K85),,$D85,Calendar,$G85,$F85,$H85,$L$33,0,E85,Discounting,Permanent,_xll.ohTrigger(Trigger,DataSelect),ObjectOverwrite),"--")</f>
        <v>--</v>
      </c>
      <c r="M85" s="328" t="b">
        <v>0</v>
      </c>
      <c r="O85" s="340" t="str">
        <f t="shared" si="26"/>
        <v>SW</v>
      </c>
      <c r="P85" s="340" t="e">
        <f t="shared" si="27"/>
        <v>#N/A</v>
      </c>
      <c r="Q85" s="344" t="str">
        <f t="shared" si="28"/>
        <v>--</v>
      </c>
      <c r="R85" s="340" t="b">
        <f t="shared" si="29"/>
        <v>0</v>
      </c>
      <c r="S85" s="348">
        <v>1</v>
      </c>
      <c r="T85" s="348">
        <v>1</v>
      </c>
      <c r="U85" s="102" t="e">
        <v>#N/A</v>
      </c>
      <c r="V85" s="100" t="e">
        <f>_xll.qlRateHelperQuoteName(U85)</f>
        <v>#VALUE!</v>
      </c>
      <c r="W85" s="350" t="e">
        <f>_xll.qlRateHelperRate(U85,_xll.ohTrigger(Trigger,Trigger12M))</f>
        <v>#VALUE!</v>
      </c>
      <c r="X85" s="333" t="str">
        <f>IFERROR(_xll.qlFuturesRateHelperConvexityAdjustment(U85,Trigger),"--")</f>
        <v>--</v>
      </c>
      <c r="Y85" s="102" t="e">
        <f>_xll.qlRateHelperEarliestDate(U85,Trigger)</f>
        <v>#VALUE!</v>
      </c>
      <c r="Z85" s="102" t="e">
        <f>_xll.qlRateHelperLatestDate(U85,Trigger)</f>
        <v>#VALUE!</v>
      </c>
      <c r="AA85" s="102" t="e">
        <v>#N/A</v>
      </c>
      <c r="AZ85" s="100" t="s">
        <v>201</v>
      </c>
      <c r="BA85" s="101">
        <f>_xll.qlInterestRateIndexFixingDate(Currency&amp;"ibor"&amp;Tenor,BB85,Trigger)</f>
        <v>42324</v>
      </c>
      <c r="BB85" s="101">
        <f>_xll.qlCalendarAdvance(Calendar,BB84,AZ85,"f",,Trigger)</f>
        <v>42326</v>
      </c>
      <c r="BC85" s="101">
        <f>_xll.qlInterestRateIndexMaturity(Currency&amp;"ibor"&amp;Tenor,BB85,Trigger)</f>
        <v>42692</v>
      </c>
      <c r="BD85" s="246">
        <f>_xll.qlIndexFixing($AD$5,BA85,TRUE,_xll.ohTrigger(Trigger,Trigger12M))</f>
        <v>1.8527635606399994E-3</v>
      </c>
      <c r="BE85" s="246" t="e">
        <f>IFERROR(_xll.qlIndexFixing($BF$1,BA85,TRUE,_xll.ohTrigger(Trigger,Trigger12M)),#N/A)</f>
        <v>#N/A</v>
      </c>
    </row>
    <row r="86" spans="1:57" ht="11.25" customHeight="1" x14ac:dyDescent="0.25">
      <c r="A86" s="102" t="s">
        <v>239</v>
      </c>
      <c r="B86" s="333" t="e">
        <v>#N/A</v>
      </c>
      <c r="C86" s="102" t="e">
        <v>#N/A</v>
      </c>
      <c r="D86" s="328" t="e">
        <f t="shared" si="30"/>
        <v>#N/A</v>
      </c>
      <c r="E86" s="328" t="s">
        <v>8</v>
      </c>
      <c r="F86" s="324" t="s">
        <v>9</v>
      </c>
      <c r="G86" s="284" t="s">
        <v>10</v>
      </c>
      <c r="H86" s="324" t="s">
        <v>11</v>
      </c>
      <c r="I86" s="329" t="e">
        <v>#N/A</v>
      </c>
      <c r="J86" s="329" t="str">
        <f>IFERROR(_xll.qlSimpleQuote(A86&amp;C86,I86,,Permanent,Trigger,TRUE),"--")</f>
        <v>--</v>
      </c>
      <c r="K86" s="329" t="e">
        <f t="shared" si="31"/>
        <v>#N/A</v>
      </c>
      <c r="L86" s="102" t="str">
        <f>IFERROR(_xll.qlSwapRateHelper2(,IF(DataSelect="Reference",$J86,K86),,$D86,Calendar,$G86,$F86,$H86,$L$33,0,E86,Discounting,Permanent,_xll.ohTrigger(Trigger,DataSelect),ObjectOverwrite),"--")</f>
        <v>--</v>
      </c>
      <c r="M86" s="328" t="b">
        <v>0</v>
      </c>
      <c r="O86" s="340" t="str">
        <f t="shared" si="26"/>
        <v>SW</v>
      </c>
      <c r="P86" s="340" t="e">
        <f t="shared" si="27"/>
        <v>#N/A</v>
      </c>
      <c r="Q86" s="344" t="str">
        <f t="shared" si="28"/>
        <v>--</v>
      </c>
      <c r="R86" s="340" t="b">
        <f t="shared" si="29"/>
        <v>0</v>
      </c>
      <c r="S86" s="348">
        <v>1</v>
      </c>
      <c r="T86" s="348">
        <v>1</v>
      </c>
      <c r="U86" s="102" t="e">
        <v>#N/A</v>
      </c>
      <c r="V86" s="100" t="e">
        <f>_xll.qlRateHelperQuoteName(U86)</f>
        <v>#VALUE!</v>
      </c>
      <c r="W86" s="350" t="e">
        <f>_xll.qlRateHelperRate(U86,_xll.ohTrigger(Trigger,Trigger12M))</f>
        <v>#VALUE!</v>
      </c>
      <c r="X86" s="333" t="str">
        <f>IFERROR(_xll.qlFuturesRateHelperConvexityAdjustment(U86,Trigger),"--")</f>
        <v>--</v>
      </c>
      <c r="Y86" s="102" t="e">
        <f>_xll.qlRateHelperEarliestDate(U86,Trigger)</f>
        <v>#VALUE!</v>
      </c>
      <c r="Z86" s="102" t="e">
        <f>_xll.qlRateHelperLatestDate(U86,Trigger)</f>
        <v>#VALUE!</v>
      </c>
      <c r="AA86" s="102" t="e">
        <v>#N/A</v>
      </c>
      <c r="AZ86" s="100" t="s">
        <v>201</v>
      </c>
      <c r="BA86" s="101">
        <f>_xll.qlInterestRateIndexFixingDate(Currency&amp;"ibor"&amp;Tenor,BB86,Trigger)</f>
        <v>42325</v>
      </c>
      <c r="BB86" s="101">
        <f>_xll.qlCalendarAdvance(Calendar,BB85,AZ86,"f",,Trigger)</f>
        <v>42327</v>
      </c>
      <c r="BC86" s="101">
        <f>_xll.qlInterestRateIndexMaturity(Currency&amp;"ibor"&amp;Tenor,BB86,Trigger)</f>
        <v>42695</v>
      </c>
      <c r="BD86" s="246">
        <f>_xll.qlIndexFixing($AD$5,BA86,TRUE,_xll.ohTrigger(Trigger,Trigger12M))</f>
        <v>1.8577429574501631E-3</v>
      </c>
      <c r="BE86" s="246" t="e">
        <f>IFERROR(_xll.qlIndexFixing($BF$1,BA86,TRUE,_xll.ohTrigger(Trigger,Trigger12M)),#N/A)</f>
        <v>#N/A</v>
      </c>
    </row>
    <row r="87" spans="1:57" ht="11.25" customHeight="1" x14ac:dyDescent="0.25">
      <c r="A87" s="102" t="s">
        <v>239</v>
      </c>
      <c r="B87" s="333" t="e">
        <v>#N/A</v>
      </c>
      <c r="C87" s="102" t="e">
        <v>#N/A</v>
      </c>
      <c r="D87" s="328" t="e">
        <f t="shared" si="30"/>
        <v>#N/A</v>
      </c>
      <c r="E87" s="328" t="s">
        <v>8</v>
      </c>
      <c r="F87" s="324" t="s">
        <v>9</v>
      </c>
      <c r="G87" s="284" t="s">
        <v>10</v>
      </c>
      <c r="H87" s="324" t="s">
        <v>11</v>
      </c>
      <c r="I87" s="329" t="e">
        <v>#N/A</v>
      </c>
      <c r="J87" s="329" t="str">
        <f>IFERROR(_xll.qlSimpleQuote(A87&amp;C87,I87,,Permanent,Trigger,TRUE),"--")</f>
        <v>--</v>
      </c>
      <c r="K87" s="329" t="e">
        <f t="shared" si="31"/>
        <v>#N/A</v>
      </c>
      <c r="L87" s="102" t="str">
        <f>IFERROR(_xll.qlSwapRateHelper2(,IF(DataSelect="Reference",$J87,K87),,$D87,Calendar,$G87,$F87,$H87,$L$33,0,E87,Discounting,Permanent,_xll.ohTrigger(Trigger,DataSelect),ObjectOverwrite),"--")</f>
        <v>--</v>
      </c>
      <c r="M87" s="328" t="b">
        <v>0</v>
      </c>
      <c r="O87" s="340" t="str">
        <f t="shared" si="26"/>
        <v>SW</v>
      </c>
      <c r="P87" s="340" t="e">
        <f t="shared" si="27"/>
        <v>#N/A</v>
      </c>
      <c r="Q87" s="344" t="str">
        <f t="shared" si="28"/>
        <v>--</v>
      </c>
      <c r="R87" s="340" t="b">
        <f t="shared" si="29"/>
        <v>0</v>
      </c>
      <c r="S87" s="348">
        <v>1</v>
      </c>
      <c r="T87" s="348">
        <v>1</v>
      </c>
      <c r="U87" s="102" t="e">
        <v>#N/A</v>
      </c>
      <c r="V87" s="100" t="e">
        <f>_xll.qlRateHelperQuoteName(U87)</f>
        <v>#VALUE!</v>
      </c>
      <c r="W87" s="350" t="e">
        <f>_xll.qlRateHelperRate(U87,_xll.ohTrigger(Trigger,Trigger12M))</f>
        <v>#VALUE!</v>
      </c>
      <c r="X87" s="333" t="str">
        <f>IFERROR(_xll.qlFuturesRateHelperConvexityAdjustment(U87,Trigger),"--")</f>
        <v>--</v>
      </c>
      <c r="Y87" s="102" t="e">
        <f>_xll.qlRateHelperEarliestDate(U87,Trigger)</f>
        <v>#VALUE!</v>
      </c>
      <c r="Z87" s="102" t="e">
        <f>_xll.qlRateHelperLatestDate(U87,Trigger)</f>
        <v>#VALUE!</v>
      </c>
      <c r="AA87" s="102" t="e">
        <v>#N/A</v>
      </c>
      <c r="AZ87" s="100" t="s">
        <v>201</v>
      </c>
      <c r="BA87" s="101">
        <f>_xll.qlInterestRateIndexFixingDate(Currency&amp;"ibor"&amp;Tenor,BB87,Trigger)</f>
        <v>42326</v>
      </c>
      <c r="BB87" s="101">
        <f>_xll.qlCalendarAdvance(Calendar,BB86,AZ87,"f",,Trigger)</f>
        <v>42328</v>
      </c>
      <c r="BC87" s="101">
        <f>_xll.qlInterestRateIndexMaturity(Currency&amp;"ibor"&amp;Tenor,BB87,Trigger)</f>
        <v>42695</v>
      </c>
      <c r="BD87" s="246">
        <f>_xll.qlIndexFixing($AD$5,BA87,TRUE,_xll.ohTrigger(Trigger,Trigger12M))</f>
        <v>1.8578952235510976E-3</v>
      </c>
      <c r="BE87" s="246" t="e">
        <f>IFERROR(_xll.qlIndexFixing($BF$1,BA87,TRUE,_xll.ohTrigger(Trigger,Trigger12M)),#N/A)</f>
        <v>#N/A</v>
      </c>
    </row>
    <row r="88" spans="1:57" ht="11.25" customHeight="1" x14ac:dyDescent="0.25">
      <c r="A88" s="102" t="s">
        <v>239</v>
      </c>
      <c r="B88" s="333" t="e">
        <v>#N/A</v>
      </c>
      <c r="C88" s="102" t="e">
        <v>#N/A</v>
      </c>
      <c r="D88" s="328" t="e">
        <f t="shared" si="30"/>
        <v>#N/A</v>
      </c>
      <c r="E88" s="328" t="s">
        <v>8</v>
      </c>
      <c r="F88" s="324" t="s">
        <v>9</v>
      </c>
      <c r="G88" s="284" t="s">
        <v>10</v>
      </c>
      <c r="H88" s="324" t="s">
        <v>11</v>
      </c>
      <c r="I88" s="329" t="e">
        <v>#N/A</v>
      </c>
      <c r="J88" s="329" t="str">
        <f>IFERROR(_xll.qlSimpleQuote(A88&amp;C88,I88,,Permanent,Trigger,TRUE),"--")</f>
        <v>--</v>
      </c>
      <c r="K88" s="329" t="e">
        <f t="shared" si="31"/>
        <v>#N/A</v>
      </c>
      <c r="L88" s="102" t="str">
        <f>IFERROR(_xll.qlSwapRateHelper2(,IF(DataSelect="Reference",$J88,K88),,$D88,Calendar,$G88,$F88,$H88,$L$33,0,E88,Discounting,Permanent,_xll.ohTrigger(Trigger,DataSelect),ObjectOverwrite),"--")</f>
        <v>--</v>
      </c>
      <c r="M88" s="328" t="b">
        <v>0</v>
      </c>
      <c r="O88" s="340" t="str">
        <f t="shared" si="26"/>
        <v>SW</v>
      </c>
      <c r="P88" s="340" t="e">
        <f t="shared" si="27"/>
        <v>#N/A</v>
      </c>
      <c r="Q88" s="344" t="str">
        <f t="shared" si="28"/>
        <v>--</v>
      </c>
      <c r="R88" s="340" t="b">
        <f t="shared" si="29"/>
        <v>0</v>
      </c>
      <c r="S88" s="348">
        <v>1</v>
      </c>
      <c r="T88" s="348">
        <v>1</v>
      </c>
      <c r="U88" s="102" t="e">
        <v>#N/A</v>
      </c>
      <c r="V88" s="100" t="e">
        <f>_xll.qlRateHelperQuoteName(U88)</f>
        <v>#VALUE!</v>
      </c>
      <c r="W88" s="350" t="e">
        <f>_xll.qlRateHelperRate(U88,_xll.ohTrigger(Trigger,Trigger12M))</f>
        <v>#VALUE!</v>
      </c>
      <c r="X88" s="333" t="str">
        <f>IFERROR(_xll.qlFuturesRateHelperConvexityAdjustment(U88,Trigger),"--")</f>
        <v>--</v>
      </c>
      <c r="Y88" s="102" t="e">
        <f>_xll.qlRateHelperEarliestDate(U88,Trigger)</f>
        <v>#VALUE!</v>
      </c>
      <c r="Z88" s="102" t="e">
        <f>_xll.qlRateHelperLatestDate(U88,Trigger)</f>
        <v>#VALUE!</v>
      </c>
      <c r="AA88" s="102" t="e">
        <v>#N/A</v>
      </c>
      <c r="AZ88" s="100" t="s">
        <v>201</v>
      </c>
      <c r="BA88" s="101">
        <f>_xll.qlInterestRateIndexFixingDate(Currency&amp;"ibor"&amp;Tenor,BB88,Trigger)</f>
        <v>42327</v>
      </c>
      <c r="BB88" s="101">
        <f>_xll.qlCalendarAdvance(Calendar,BB87,AZ88,"f",,Trigger)</f>
        <v>42331</v>
      </c>
      <c r="BC88" s="101">
        <f>_xll.qlInterestRateIndexMaturity(Currency&amp;"ibor"&amp;Tenor,BB88,Trigger)</f>
        <v>42697</v>
      </c>
      <c r="BD88" s="246">
        <f>_xll.qlIndexFixing($AD$5,BA88,TRUE,_xll.ohTrigger(Trigger,Trigger12M))</f>
        <v>1.8616118787352712E-3</v>
      </c>
      <c r="BE88" s="246" t="e">
        <f>IFERROR(_xll.qlIndexFixing($BF$1,BA88,TRUE,_xll.ohTrigger(Trigger,Trigger12M)),#N/A)</f>
        <v>#N/A</v>
      </c>
    </row>
    <row r="89" spans="1:57" ht="11.25" customHeight="1" x14ac:dyDescent="0.25">
      <c r="A89" s="102" t="s">
        <v>239</v>
      </c>
      <c r="B89" s="333" t="e">
        <v>#N/A</v>
      </c>
      <c r="C89" s="102" t="e">
        <v>#N/A</v>
      </c>
      <c r="D89" s="328" t="e">
        <f t="shared" si="30"/>
        <v>#N/A</v>
      </c>
      <c r="E89" s="328" t="s">
        <v>8</v>
      </c>
      <c r="F89" s="324" t="s">
        <v>9</v>
      </c>
      <c r="G89" s="284" t="s">
        <v>10</v>
      </c>
      <c r="H89" s="324" t="s">
        <v>11</v>
      </c>
      <c r="I89" s="329" t="e">
        <v>#N/A</v>
      </c>
      <c r="J89" s="329" t="str">
        <f>IFERROR(_xll.qlSimpleQuote(A89&amp;C89,I89,,Permanent,Trigger,TRUE),"--")</f>
        <v>--</v>
      </c>
      <c r="K89" s="329" t="e">
        <f t="shared" si="31"/>
        <v>#N/A</v>
      </c>
      <c r="L89" s="102" t="str">
        <f>IFERROR(_xll.qlSwapRateHelper2(,IF(DataSelect="Reference",$J89,K89),,$D89,Calendar,$G89,$F89,$H89,$L$33,0,E89,Discounting,Permanent,_xll.ohTrigger(Trigger,DataSelect),ObjectOverwrite),"--")</f>
        <v>--</v>
      </c>
      <c r="M89" s="328" t="b">
        <v>0</v>
      </c>
      <c r="O89" s="340" t="str">
        <f t="shared" si="26"/>
        <v>SW</v>
      </c>
      <c r="P89" s="340" t="e">
        <f t="shared" si="27"/>
        <v>#N/A</v>
      </c>
      <c r="Q89" s="344" t="str">
        <f t="shared" si="28"/>
        <v>--</v>
      </c>
      <c r="R89" s="340" t="b">
        <f t="shared" si="29"/>
        <v>0</v>
      </c>
      <c r="S89" s="348">
        <v>1</v>
      </c>
      <c r="T89" s="348">
        <v>1</v>
      </c>
      <c r="U89" s="102" t="e">
        <v>#N/A</v>
      </c>
      <c r="V89" s="100" t="e">
        <f>_xll.qlRateHelperQuoteName(U89)</f>
        <v>#VALUE!</v>
      </c>
      <c r="W89" s="350" t="e">
        <f>_xll.qlRateHelperRate(U89,_xll.ohTrigger(Trigger,Trigger12M))</f>
        <v>#VALUE!</v>
      </c>
      <c r="X89" s="333" t="str">
        <f>IFERROR(_xll.qlFuturesRateHelperConvexityAdjustment(U89,Trigger),"--")</f>
        <v>--</v>
      </c>
      <c r="Y89" s="102" t="e">
        <f>_xll.qlRateHelperEarliestDate(U89,Trigger)</f>
        <v>#VALUE!</v>
      </c>
      <c r="Z89" s="102" t="e">
        <f>_xll.qlRateHelperLatestDate(U89,Trigger)</f>
        <v>#VALUE!</v>
      </c>
      <c r="AA89" s="102" t="e">
        <v>#N/A</v>
      </c>
      <c r="AZ89" s="100" t="s">
        <v>201</v>
      </c>
      <c r="BA89" s="101">
        <f>_xll.qlInterestRateIndexFixingDate(Currency&amp;"ibor"&amp;Tenor,BB89,Trigger)</f>
        <v>42328</v>
      </c>
      <c r="BB89" s="101">
        <f>_xll.qlCalendarAdvance(Calendar,BB88,AZ89,"f",,Trigger)</f>
        <v>42332</v>
      </c>
      <c r="BC89" s="101">
        <f>_xll.qlInterestRateIndexMaturity(Currency&amp;"ibor"&amp;Tenor,BB89,Trigger)</f>
        <v>42698</v>
      </c>
      <c r="BD89" s="246">
        <f>_xll.qlIndexFixing($AD$5,BA89,TRUE,_xll.ohTrigger(Trigger,Trigger12M))</f>
        <v>1.8634047341213897E-3</v>
      </c>
      <c r="BE89" s="246" t="e">
        <f>IFERROR(_xll.qlIndexFixing($BF$1,BA89,TRUE,_xll.ohTrigger(Trigger,Trigger12M)),#N/A)</f>
        <v>#N/A</v>
      </c>
    </row>
    <row r="90" spans="1:57" ht="11.25" customHeight="1" x14ac:dyDescent="0.25">
      <c r="A90" s="102" t="s">
        <v>239</v>
      </c>
      <c r="B90" s="333" t="e">
        <v>#N/A</v>
      </c>
      <c r="C90" s="102" t="e">
        <v>#N/A</v>
      </c>
      <c r="D90" s="328" t="e">
        <f t="shared" si="30"/>
        <v>#N/A</v>
      </c>
      <c r="E90" s="328" t="s">
        <v>8</v>
      </c>
      <c r="F90" s="324" t="s">
        <v>9</v>
      </c>
      <c r="G90" s="284" t="s">
        <v>10</v>
      </c>
      <c r="H90" s="324" t="s">
        <v>11</v>
      </c>
      <c r="I90" s="329" t="e">
        <v>#N/A</v>
      </c>
      <c r="J90" s="329" t="str">
        <f>IFERROR(_xll.qlSimpleQuote(A90&amp;C90,I90,,Permanent,Trigger,TRUE),"--")</f>
        <v>--</v>
      </c>
      <c r="K90" s="329" t="e">
        <f t="shared" si="31"/>
        <v>#N/A</v>
      </c>
      <c r="L90" s="102" t="str">
        <f>IFERROR(_xll.qlSwapRateHelper2(,IF(DataSelect="Reference",$J90,K90),,$D90,Calendar,$G90,$F90,$H90,$L$33,0,E90,Discounting,Permanent,_xll.ohTrigger(Trigger,DataSelect),ObjectOverwrite),"--")</f>
        <v>--</v>
      </c>
      <c r="M90" s="328" t="b">
        <v>0</v>
      </c>
      <c r="O90" s="340" t="str">
        <f t="shared" si="26"/>
        <v>SW</v>
      </c>
      <c r="P90" s="340" t="e">
        <f t="shared" si="27"/>
        <v>#N/A</v>
      </c>
      <c r="Q90" s="344" t="str">
        <f t="shared" si="28"/>
        <v>--</v>
      </c>
      <c r="R90" s="340" t="b">
        <f t="shared" si="29"/>
        <v>0</v>
      </c>
      <c r="S90" s="348">
        <v>1</v>
      </c>
      <c r="T90" s="348">
        <v>1</v>
      </c>
      <c r="U90" s="102" t="e">
        <v>#N/A</v>
      </c>
      <c r="V90" s="100" t="e">
        <f>_xll.qlRateHelperQuoteName(U90)</f>
        <v>#VALUE!</v>
      </c>
      <c r="W90" s="350" t="e">
        <f>_xll.qlRateHelperRate(U90,_xll.ohTrigger(Trigger,Trigger12M))</f>
        <v>#VALUE!</v>
      </c>
      <c r="X90" s="333" t="str">
        <f>IFERROR(_xll.qlFuturesRateHelperConvexityAdjustment(U90,Trigger),"--")</f>
        <v>--</v>
      </c>
      <c r="Y90" s="102" t="e">
        <f>_xll.qlRateHelperEarliestDate(U90,Trigger)</f>
        <v>#VALUE!</v>
      </c>
      <c r="Z90" s="102" t="e">
        <f>_xll.qlRateHelperLatestDate(U90,Trigger)</f>
        <v>#VALUE!</v>
      </c>
      <c r="AA90" s="102" t="e">
        <v>#N/A</v>
      </c>
      <c r="AZ90" s="100" t="s">
        <v>201</v>
      </c>
      <c r="BA90" s="101">
        <f>_xll.qlInterestRateIndexFixingDate(Currency&amp;"ibor"&amp;Tenor,BB90,Trigger)</f>
        <v>42331</v>
      </c>
      <c r="BB90" s="101">
        <f>_xll.qlCalendarAdvance(Calendar,BB89,AZ90,"f",,Trigger)</f>
        <v>42333</v>
      </c>
      <c r="BC90" s="101">
        <f>_xll.qlInterestRateIndexMaturity(Currency&amp;"ibor"&amp;Tenor,BB90,Trigger)</f>
        <v>42699</v>
      </c>
      <c r="BD90" s="246">
        <f>_xll.qlIndexFixing($AD$5,BA90,TRUE,_xll.ohTrigger(Trigger,Trigger12M))</f>
        <v>1.8651508607655395E-3</v>
      </c>
      <c r="BE90" s="246" t="e">
        <f>IFERROR(_xll.qlIndexFixing($BF$1,BA90,TRUE,_xll.ohTrigger(Trigger,Trigger12M)),#N/A)</f>
        <v>#N/A</v>
      </c>
    </row>
    <row r="91" spans="1:57" ht="11.25" customHeight="1" x14ac:dyDescent="0.25">
      <c r="A91" s="102" t="s">
        <v>239</v>
      </c>
      <c r="B91" s="333" t="e">
        <v>#N/A</v>
      </c>
      <c r="C91" s="102" t="e">
        <v>#N/A</v>
      </c>
      <c r="D91" s="328" t="e">
        <f t="shared" si="30"/>
        <v>#N/A</v>
      </c>
      <c r="E91" s="328" t="s">
        <v>8</v>
      </c>
      <c r="F91" s="324" t="s">
        <v>9</v>
      </c>
      <c r="G91" s="284" t="s">
        <v>10</v>
      </c>
      <c r="H91" s="324" t="s">
        <v>11</v>
      </c>
      <c r="I91" s="329" t="e">
        <v>#N/A</v>
      </c>
      <c r="J91" s="329" t="str">
        <f>IFERROR(_xll.qlSimpleQuote(A91&amp;C91,I91,,Permanent,Trigger,TRUE),"--")</f>
        <v>--</v>
      </c>
      <c r="K91" s="329" t="e">
        <f t="shared" si="31"/>
        <v>#N/A</v>
      </c>
      <c r="L91" s="102" t="str">
        <f>IFERROR(_xll.qlSwapRateHelper2(,IF(DataSelect="Reference",$J91,K91),,$D91,Calendar,$G91,$F91,$H91,$L$33,0,E91,Discounting,Permanent,_xll.ohTrigger(Trigger,DataSelect),ObjectOverwrite),"--")</f>
        <v>--</v>
      </c>
      <c r="M91" s="328" t="b">
        <v>0</v>
      </c>
      <c r="O91" s="340" t="str">
        <f t="shared" si="26"/>
        <v>SW</v>
      </c>
      <c r="P91" s="340" t="e">
        <f t="shared" si="27"/>
        <v>#N/A</v>
      </c>
      <c r="Q91" s="344" t="str">
        <f t="shared" si="28"/>
        <v>--</v>
      </c>
      <c r="R91" s="340" t="b">
        <f t="shared" si="29"/>
        <v>0</v>
      </c>
      <c r="S91" s="348">
        <v>1</v>
      </c>
      <c r="T91" s="348">
        <v>1</v>
      </c>
      <c r="U91" s="102" t="e">
        <v>#N/A</v>
      </c>
      <c r="V91" s="100" t="e">
        <f>_xll.qlRateHelperQuoteName(U91)</f>
        <v>#VALUE!</v>
      </c>
      <c r="W91" s="350" t="e">
        <f>_xll.qlRateHelperRate(U91,_xll.ohTrigger(Trigger,Trigger12M))</f>
        <v>#VALUE!</v>
      </c>
      <c r="X91" s="333" t="str">
        <f>IFERROR(_xll.qlFuturesRateHelperConvexityAdjustment(U91,Trigger),"--")</f>
        <v>--</v>
      </c>
      <c r="Y91" s="102" t="e">
        <f>_xll.qlRateHelperEarliestDate(U91,Trigger)</f>
        <v>#VALUE!</v>
      </c>
      <c r="Z91" s="102" t="e">
        <f>_xll.qlRateHelperLatestDate(U91,Trigger)</f>
        <v>#VALUE!</v>
      </c>
      <c r="AA91" s="102" t="e">
        <v>#N/A</v>
      </c>
      <c r="AZ91" s="100" t="s">
        <v>201</v>
      </c>
      <c r="BA91" s="101">
        <f>_xll.qlInterestRateIndexFixingDate(Currency&amp;"ibor"&amp;Tenor,BB91,Trigger)</f>
        <v>42332</v>
      </c>
      <c r="BB91" s="101">
        <f>_xll.qlCalendarAdvance(Calendar,BB90,AZ91,"f",,Trigger)</f>
        <v>42334</v>
      </c>
      <c r="BC91" s="101">
        <f>_xll.qlInterestRateIndexMaturity(Currency&amp;"ibor"&amp;Tenor,BB91,Trigger)</f>
        <v>42702</v>
      </c>
      <c r="BD91" s="246">
        <f>_xll.qlIndexFixing($AD$5,BA91,TRUE,_xll.ohTrigger(Trigger,Trigger12M))</f>
        <v>1.8701553839322426E-3</v>
      </c>
      <c r="BE91" s="246" t="e">
        <f>IFERROR(_xll.qlIndexFixing($BF$1,BA91,TRUE,_xll.ohTrigger(Trigger,Trigger12M)),#N/A)</f>
        <v>#N/A</v>
      </c>
    </row>
    <row r="92" spans="1:57" ht="11.25" customHeight="1" x14ac:dyDescent="0.25">
      <c r="A92" s="102" t="s">
        <v>239</v>
      </c>
      <c r="B92" s="333" t="e">
        <v>#N/A</v>
      </c>
      <c r="C92" s="102" t="e">
        <v>#N/A</v>
      </c>
      <c r="D92" s="328" t="e">
        <f t="shared" si="30"/>
        <v>#N/A</v>
      </c>
      <c r="E92" s="328" t="s">
        <v>8</v>
      </c>
      <c r="F92" s="324" t="s">
        <v>9</v>
      </c>
      <c r="G92" s="284" t="s">
        <v>10</v>
      </c>
      <c r="H92" s="324" t="s">
        <v>11</v>
      </c>
      <c r="I92" s="329" t="e">
        <v>#N/A</v>
      </c>
      <c r="J92" s="329" t="str">
        <f>IFERROR(_xll.qlSimpleQuote(A92&amp;C92,I92,,Permanent,Trigger,TRUE),"--")</f>
        <v>--</v>
      </c>
      <c r="K92" s="329" t="e">
        <f t="shared" si="31"/>
        <v>#N/A</v>
      </c>
      <c r="L92" s="102" t="str">
        <f>IFERROR(_xll.qlSwapRateHelper2(,IF(DataSelect="Reference",$J92,K92),,$D92,Calendar,$G92,$F92,$H92,$L$33,0,E92,Discounting,Permanent,_xll.ohTrigger(Trigger,DataSelect),ObjectOverwrite),"--")</f>
        <v>--</v>
      </c>
      <c r="M92" s="328" t="b">
        <v>0</v>
      </c>
      <c r="O92" s="340" t="str">
        <f t="shared" si="26"/>
        <v>SW</v>
      </c>
      <c r="P92" s="340" t="e">
        <f t="shared" si="27"/>
        <v>#N/A</v>
      </c>
      <c r="Q92" s="344" t="str">
        <f t="shared" si="28"/>
        <v>--</v>
      </c>
      <c r="R92" s="340" t="b">
        <f t="shared" si="29"/>
        <v>0</v>
      </c>
      <c r="S92" s="348">
        <v>1</v>
      </c>
      <c r="T92" s="348">
        <v>1</v>
      </c>
      <c r="U92" s="102" t="e">
        <v>#N/A</v>
      </c>
      <c r="V92" s="100" t="e">
        <f>_xll.qlRateHelperQuoteName(U92)</f>
        <v>#VALUE!</v>
      </c>
      <c r="W92" s="350" t="e">
        <f>_xll.qlRateHelperRate(U92,_xll.ohTrigger(Trigger,Trigger12M))</f>
        <v>#VALUE!</v>
      </c>
      <c r="X92" s="333" t="str">
        <f>IFERROR(_xll.qlFuturesRateHelperConvexityAdjustment(U92,Trigger),"--")</f>
        <v>--</v>
      </c>
      <c r="Y92" s="102" t="e">
        <f>_xll.qlRateHelperEarliestDate(U92,Trigger)</f>
        <v>#VALUE!</v>
      </c>
      <c r="Z92" s="102" t="e">
        <f>_xll.qlRateHelperLatestDate(U92,Trigger)</f>
        <v>#VALUE!</v>
      </c>
      <c r="AA92" s="102" t="e">
        <v>#N/A</v>
      </c>
      <c r="AZ92" s="100" t="s">
        <v>201</v>
      </c>
      <c r="BA92" s="101">
        <f>_xll.qlInterestRateIndexFixingDate(Currency&amp;"ibor"&amp;Tenor,BB92,Trigger)</f>
        <v>42333</v>
      </c>
      <c r="BB92" s="101">
        <f>_xll.qlCalendarAdvance(Calendar,BB91,AZ92,"f",,Trigger)</f>
        <v>42335</v>
      </c>
      <c r="BC92" s="101">
        <f>_xll.qlInterestRateIndexMaturity(Currency&amp;"ibor"&amp;Tenor,BB92,Trigger)</f>
        <v>42702</v>
      </c>
      <c r="BD92" s="246">
        <f>_xll.qlIndexFixing($AD$5,BA92,TRUE,_xll.ohTrigger(Trigger,Trigger12M))</f>
        <v>1.8702924490734366E-3</v>
      </c>
      <c r="BE92" s="246" t="e">
        <f>IFERROR(_xll.qlIndexFixing($BF$1,BA92,TRUE,_xll.ohTrigger(Trigger,Trigger12M)),#N/A)</f>
        <v>#N/A</v>
      </c>
    </row>
    <row r="93" spans="1:57" ht="11.25" customHeight="1" x14ac:dyDescent="0.25">
      <c r="A93" s="102" t="s">
        <v>239</v>
      </c>
      <c r="B93" s="333" t="e">
        <v>#N/A</v>
      </c>
      <c r="C93" s="102" t="e">
        <v>#N/A</v>
      </c>
      <c r="D93" s="328" t="e">
        <f t="shared" si="30"/>
        <v>#N/A</v>
      </c>
      <c r="E93" s="328" t="s">
        <v>8</v>
      </c>
      <c r="F93" s="324" t="s">
        <v>9</v>
      </c>
      <c r="G93" s="284" t="s">
        <v>10</v>
      </c>
      <c r="H93" s="324" t="s">
        <v>11</v>
      </c>
      <c r="I93" s="329" t="e">
        <v>#N/A</v>
      </c>
      <c r="J93" s="329" t="str">
        <f>IFERROR(_xll.qlSimpleQuote(A93&amp;C93,I93,,Permanent,Trigger,TRUE),"--")</f>
        <v>--</v>
      </c>
      <c r="K93" s="329" t="e">
        <f t="shared" si="31"/>
        <v>#N/A</v>
      </c>
      <c r="L93" s="102" t="str">
        <f>IFERROR(_xll.qlSwapRateHelper2(,IF(DataSelect="Reference",$J93,K93),,$D93,Calendar,$G93,$F93,$H93,$L$33,0,E93,Discounting,Permanent,_xll.ohTrigger(Trigger,DataSelect),ObjectOverwrite),"--")</f>
        <v>--</v>
      </c>
      <c r="M93" s="328" t="b">
        <v>0</v>
      </c>
      <c r="O93" s="340" t="str">
        <f t="shared" si="26"/>
        <v>SW</v>
      </c>
      <c r="P93" s="340" t="e">
        <f t="shared" si="27"/>
        <v>#N/A</v>
      </c>
      <c r="Q93" s="344" t="str">
        <f t="shared" si="28"/>
        <v>--</v>
      </c>
      <c r="R93" s="340" t="b">
        <f t="shared" si="29"/>
        <v>0</v>
      </c>
      <c r="S93" s="348">
        <v>1</v>
      </c>
      <c r="T93" s="348">
        <v>1</v>
      </c>
      <c r="U93" s="102" t="e">
        <v>#N/A</v>
      </c>
      <c r="V93" s="100" t="e">
        <f>_xll.qlRateHelperQuoteName(U93)</f>
        <v>#VALUE!</v>
      </c>
      <c r="W93" s="350" t="e">
        <f>_xll.qlRateHelperRate(U93,_xll.ohTrigger(Trigger,Trigger12M))</f>
        <v>#VALUE!</v>
      </c>
      <c r="X93" s="333" t="str">
        <f>IFERROR(_xll.qlFuturesRateHelperConvexityAdjustment(U93,Trigger),"--")</f>
        <v>--</v>
      </c>
      <c r="Y93" s="102" t="e">
        <f>_xll.qlRateHelperEarliestDate(U93,Trigger)</f>
        <v>#VALUE!</v>
      </c>
      <c r="Z93" s="102" t="e">
        <f>_xll.qlRateHelperLatestDate(U93,Trigger)</f>
        <v>#VALUE!</v>
      </c>
      <c r="AA93" s="102" t="e">
        <v>#N/A</v>
      </c>
      <c r="AZ93" s="100" t="s">
        <v>201</v>
      </c>
      <c r="BA93" s="101">
        <f>_xll.qlInterestRateIndexFixingDate(Currency&amp;"ibor"&amp;Tenor,BB93,Trigger)</f>
        <v>42334</v>
      </c>
      <c r="BB93" s="101">
        <f>_xll.qlCalendarAdvance(Calendar,BB92,AZ93,"f",,Trigger)</f>
        <v>42338</v>
      </c>
      <c r="BC93" s="101">
        <f>_xll.qlInterestRateIndexMaturity(Currency&amp;"ibor"&amp;Tenor,BB93,Trigger)</f>
        <v>42704</v>
      </c>
      <c r="BD93" s="246">
        <f>_xll.qlIndexFixing($AD$5,BA93,TRUE,_xll.ohTrigger(Trigger,Trigger12M))</f>
        <v>1.8739844861560533E-3</v>
      </c>
      <c r="BE93" s="246" t="e">
        <f>IFERROR(_xll.qlIndexFixing($BF$1,BA93,TRUE,_xll.ohTrigger(Trigger,Trigger12M)),#N/A)</f>
        <v>#N/A</v>
      </c>
    </row>
    <row r="94" spans="1:57" ht="11.25" customHeight="1" x14ac:dyDescent="0.25">
      <c r="A94" s="102" t="s">
        <v>239</v>
      </c>
      <c r="B94" s="333" t="e">
        <v>#N/A</v>
      </c>
      <c r="C94" s="102" t="e">
        <v>#N/A</v>
      </c>
      <c r="D94" s="328" t="e">
        <f t="shared" si="30"/>
        <v>#N/A</v>
      </c>
      <c r="E94" s="328" t="s">
        <v>8</v>
      </c>
      <c r="F94" s="324" t="s">
        <v>9</v>
      </c>
      <c r="G94" s="284" t="s">
        <v>10</v>
      </c>
      <c r="H94" s="324" t="s">
        <v>11</v>
      </c>
      <c r="I94" s="329" t="e">
        <v>#N/A</v>
      </c>
      <c r="J94" s="329" t="str">
        <f>IFERROR(_xll.qlSimpleQuote(A94&amp;C94,I94,,Permanent,Trigger,TRUE),"--")</f>
        <v>--</v>
      </c>
      <c r="K94" s="329" t="e">
        <f t="shared" si="31"/>
        <v>#N/A</v>
      </c>
      <c r="L94" s="102" t="str">
        <f>IFERROR(_xll.qlSwapRateHelper2(,IF(DataSelect="Reference",$J94,K94),,$D94,Calendar,$G94,$F94,$H94,$L$33,0,E94,Discounting,Permanent,_xll.ohTrigger(Trigger,DataSelect),ObjectOverwrite),"--")</f>
        <v>--</v>
      </c>
      <c r="M94" s="328" t="b">
        <v>0</v>
      </c>
      <c r="O94" s="340" t="str">
        <f t="shared" ref="O94:O95" si="32">A99</f>
        <v>SW</v>
      </c>
      <c r="P94" s="340" t="e">
        <f t="shared" ref="P94:P95" si="33">D99</f>
        <v>#N/A</v>
      </c>
      <c r="Q94" s="344" t="str">
        <f t="shared" ref="Q94:Q95" si="34">L99</f>
        <v>--</v>
      </c>
      <c r="R94" s="340" t="b">
        <f t="shared" ref="R94:R95" si="35">M99</f>
        <v>0</v>
      </c>
      <c r="S94" s="348">
        <v>1</v>
      </c>
      <c r="T94" s="348">
        <v>1</v>
      </c>
      <c r="U94" s="102" t="e">
        <v>#N/A</v>
      </c>
      <c r="V94" s="100" t="e">
        <f>_xll.qlRateHelperQuoteName(U94)</f>
        <v>#VALUE!</v>
      </c>
      <c r="W94" s="350" t="e">
        <f>_xll.qlRateHelperRate(U94,_xll.ohTrigger(Trigger,Trigger12M))</f>
        <v>#VALUE!</v>
      </c>
      <c r="X94" s="333" t="str">
        <f>IFERROR(_xll.qlFuturesRateHelperConvexityAdjustment(U94,Trigger),"--")</f>
        <v>--</v>
      </c>
      <c r="Y94" s="102" t="e">
        <f>_xll.qlRateHelperEarliestDate(U94,Trigger)</f>
        <v>#VALUE!</v>
      </c>
      <c r="Z94" s="102" t="e">
        <f>_xll.qlRateHelperLatestDate(U94,Trigger)</f>
        <v>#VALUE!</v>
      </c>
      <c r="AA94" s="102" t="e">
        <v>#N/A</v>
      </c>
      <c r="AZ94" s="100" t="s">
        <v>201</v>
      </c>
      <c r="BA94" s="101">
        <f>_xll.qlInterestRateIndexFixingDate(Currency&amp;"ibor"&amp;Tenor,BB94,Trigger)</f>
        <v>42335</v>
      </c>
      <c r="BB94" s="101">
        <f>_xll.qlCalendarAdvance(Calendar,BB93,AZ94,"f",,Trigger)</f>
        <v>42339</v>
      </c>
      <c r="BC94" s="101">
        <f>_xll.qlInterestRateIndexMaturity(Currency&amp;"ibor"&amp;Tenor,BB94,Trigger)</f>
        <v>42705</v>
      </c>
      <c r="BD94" s="246">
        <f>_xll.qlIndexFixing($AD$5,BA94,TRUE,_xll.ohTrigger(Trigger,Trigger12M))</f>
        <v>1.8757718099265692E-3</v>
      </c>
      <c r="BE94" s="246" t="e">
        <f>IFERROR(_xll.qlIndexFixing($BF$1,BA94,TRUE,_xll.ohTrigger(Trigger,Trigger12M)),#N/A)</f>
        <v>#N/A</v>
      </c>
    </row>
    <row r="95" spans="1:57" ht="11.25" customHeight="1" x14ac:dyDescent="0.25">
      <c r="A95" s="102" t="s">
        <v>239</v>
      </c>
      <c r="B95" s="333" t="e">
        <v>#N/A</v>
      </c>
      <c r="C95" s="102" t="e">
        <v>#N/A</v>
      </c>
      <c r="D95" s="328" t="e">
        <f t="shared" si="30"/>
        <v>#N/A</v>
      </c>
      <c r="E95" s="328" t="s">
        <v>8</v>
      </c>
      <c r="F95" s="324" t="s">
        <v>9</v>
      </c>
      <c r="G95" s="284" t="s">
        <v>10</v>
      </c>
      <c r="H95" s="324" t="s">
        <v>11</v>
      </c>
      <c r="I95" s="329" t="e">
        <v>#N/A</v>
      </c>
      <c r="J95" s="329" t="str">
        <f>IFERROR(_xll.qlSimpleQuote(A95&amp;C95,I95,,Permanent,Trigger,TRUE),"--")</f>
        <v>--</v>
      </c>
      <c r="K95" s="329" t="e">
        <f t="shared" si="31"/>
        <v>#N/A</v>
      </c>
      <c r="L95" s="102" t="str">
        <f>IFERROR(_xll.qlSwapRateHelper2(,IF(DataSelect="Reference",$J95,K95),,$D95,Calendar,$G95,$F95,$H95,$L$33,0,E95,Discounting,Permanent,_xll.ohTrigger(Trigger,DataSelect),ObjectOverwrite),"--")</f>
        <v>--</v>
      </c>
      <c r="M95" s="328" t="b">
        <v>0</v>
      </c>
      <c r="O95" s="345" t="str">
        <f t="shared" si="32"/>
        <v>SW</v>
      </c>
      <c r="P95" s="345" t="e">
        <f t="shared" si="33"/>
        <v>#N/A</v>
      </c>
      <c r="Q95" s="346" t="str">
        <f t="shared" si="34"/>
        <v>--</v>
      </c>
      <c r="R95" s="345" t="b">
        <f t="shared" si="35"/>
        <v>0</v>
      </c>
      <c r="S95" s="349">
        <v>1</v>
      </c>
      <c r="T95" s="349">
        <v>1</v>
      </c>
      <c r="U95" s="103" t="e">
        <v>#N/A</v>
      </c>
      <c r="V95" s="110" t="e">
        <f>_xll.qlRateHelperQuoteName(U95)</f>
        <v>#VALUE!</v>
      </c>
      <c r="W95" s="351" t="e">
        <f>_xll.qlRateHelperRate(U95,_xll.ohTrigger(Trigger,Trigger12M))</f>
        <v>#VALUE!</v>
      </c>
      <c r="X95" s="367" t="str">
        <f>IFERROR(_xll.qlFuturesRateHelperConvexityAdjustment(U95,Trigger),"--")</f>
        <v>--</v>
      </c>
      <c r="Y95" s="103" t="e">
        <f>_xll.qlRateHelperEarliestDate(U95,Trigger)</f>
        <v>#VALUE!</v>
      </c>
      <c r="Z95" s="103" t="e">
        <f>_xll.qlRateHelperLatestDate(U95,Trigger)</f>
        <v>#VALUE!</v>
      </c>
      <c r="AA95" s="103" t="e">
        <v>#N/A</v>
      </c>
      <c r="AZ95" s="100" t="s">
        <v>201</v>
      </c>
      <c r="BA95" s="101">
        <f>_xll.qlInterestRateIndexFixingDate(Currency&amp;"ibor"&amp;Tenor,BB95,Trigger)</f>
        <v>42338</v>
      </c>
      <c r="BB95" s="101">
        <f>_xll.qlCalendarAdvance(Calendar,BB94,AZ95,"f",,Trigger)</f>
        <v>42340</v>
      </c>
      <c r="BC95" s="101">
        <f>_xll.qlInterestRateIndexMaturity(Currency&amp;"ibor"&amp;Tenor,BB95,Trigger)</f>
        <v>42706</v>
      </c>
      <c r="BD95" s="246">
        <f>_xll.qlIndexFixing($AD$5,BA95,TRUE,_xll.ohTrigger(Trigger,Trigger12M))</f>
        <v>1.8775660000142171E-3</v>
      </c>
      <c r="BE95" s="246" t="e">
        <f>IFERROR(_xll.qlIndexFixing($BF$1,BA95,TRUE,_xll.ohTrigger(Trigger,Trigger12M)),#N/A)</f>
        <v>#N/A</v>
      </c>
    </row>
    <row r="96" spans="1:57" ht="11.25" customHeight="1" x14ac:dyDescent="0.25">
      <c r="A96" s="102" t="s">
        <v>239</v>
      </c>
      <c r="B96" s="333" t="e">
        <v>#N/A</v>
      </c>
      <c r="C96" s="102" t="e">
        <v>#N/A</v>
      </c>
      <c r="D96" s="328" t="e">
        <f t="shared" si="30"/>
        <v>#N/A</v>
      </c>
      <c r="E96" s="328" t="s">
        <v>8</v>
      </c>
      <c r="F96" s="324" t="s">
        <v>9</v>
      </c>
      <c r="G96" s="284" t="s">
        <v>10</v>
      </c>
      <c r="H96" s="324" t="s">
        <v>11</v>
      </c>
      <c r="I96" s="329" t="e">
        <v>#N/A</v>
      </c>
      <c r="J96" s="329" t="str">
        <f>IFERROR(_xll.qlSimpleQuote(A96&amp;C96,I96,,Permanent,Trigger,TRUE),"--")</f>
        <v>--</v>
      </c>
      <c r="K96" s="329" t="e">
        <f t="shared" si="31"/>
        <v>#N/A</v>
      </c>
      <c r="L96" s="102" t="str">
        <f>IFERROR(_xll.qlSwapRateHelper2(,IF(DataSelect="Reference",$J96,K96),,$D96,Calendar,$G96,$F96,$H96,$L$33,0,E96,Discounting,Permanent,_xll.ohTrigger(Trigger,DataSelect),ObjectOverwrite),"--")</f>
        <v>--</v>
      </c>
      <c r="M96" s="328" t="b">
        <v>0</v>
      </c>
      <c r="AZ96" s="100" t="s">
        <v>201</v>
      </c>
      <c r="BA96" s="101">
        <f>_xll.qlInterestRateIndexFixingDate(Currency&amp;"ibor"&amp;Tenor,BB96,Trigger)</f>
        <v>42339</v>
      </c>
      <c r="BB96" s="101">
        <f>_xll.qlCalendarAdvance(Calendar,BB95,AZ96,"f",,Trigger)</f>
        <v>42341</v>
      </c>
      <c r="BC96" s="101">
        <f>_xll.qlInterestRateIndexMaturity(Currency&amp;"ibor"&amp;Tenor,BB96,Trigger)</f>
        <v>42709</v>
      </c>
      <c r="BD96" s="246">
        <f>_xll.qlIndexFixing($AD$5,BA96,TRUE,_xll.ohTrigger(Trigger,Trigger12M))</f>
        <v>1.8826445074046024E-3</v>
      </c>
      <c r="BE96" s="246" t="e">
        <f>IFERROR(_xll.qlIndexFixing($BF$1,BA96,TRUE,_xll.ohTrigger(Trigger,Trigger12M)),#N/A)</f>
        <v>#N/A</v>
      </c>
    </row>
    <row r="97" spans="1:57" ht="11.25" customHeight="1" x14ac:dyDescent="0.25">
      <c r="A97" s="102" t="s">
        <v>239</v>
      </c>
      <c r="B97" s="333" t="e">
        <v>#N/A</v>
      </c>
      <c r="C97" s="102" t="e">
        <v>#N/A</v>
      </c>
      <c r="D97" s="328" t="e">
        <f t="shared" si="30"/>
        <v>#N/A</v>
      </c>
      <c r="E97" s="328" t="s">
        <v>8</v>
      </c>
      <c r="F97" s="324" t="s">
        <v>9</v>
      </c>
      <c r="G97" s="284" t="s">
        <v>10</v>
      </c>
      <c r="H97" s="324" t="s">
        <v>11</v>
      </c>
      <c r="I97" s="329" t="e">
        <v>#N/A</v>
      </c>
      <c r="J97" s="329" t="str">
        <f>IFERROR(_xll.qlSimpleQuote(A97&amp;C97,I97,,Permanent,Trigger,TRUE),"--")</f>
        <v>--</v>
      </c>
      <c r="K97" s="329" t="e">
        <f t="shared" si="31"/>
        <v>#N/A</v>
      </c>
      <c r="L97" s="102" t="str">
        <f>IFERROR(_xll.qlSwapRateHelper2(,IF(DataSelect="Reference",$J97,K97),,$D97,Calendar,$G97,$F97,$H97,$L$33,0,E97,Discounting,Permanent,_xll.ohTrigger(Trigger,DataSelect),ObjectOverwrite),"--")</f>
        <v>--</v>
      </c>
      <c r="M97" s="328" t="b">
        <v>0</v>
      </c>
      <c r="AZ97" s="100" t="s">
        <v>201</v>
      </c>
      <c r="BA97" s="101">
        <f>_xll.qlInterestRateIndexFixingDate(Currency&amp;"ibor"&amp;Tenor,BB97,Trigger)</f>
        <v>42340</v>
      </c>
      <c r="BB97" s="101">
        <f>_xll.qlCalendarAdvance(Calendar,BB96,AZ97,"f",,Trigger)</f>
        <v>42342</v>
      </c>
      <c r="BC97" s="101">
        <f>_xll.qlInterestRateIndexMaturity(Currency&amp;"ibor"&amp;Tenor,BB97,Trigger)</f>
        <v>42709</v>
      </c>
      <c r="BD97" s="246">
        <f>_xll.qlIndexFixing($AD$5,BA97,TRUE,_xll.ohTrigger(Trigger,Trigger12M))</f>
        <v>1.8828165807328187E-3</v>
      </c>
      <c r="BE97" s="246" t="e">
        <f>IFERROR(_xll.qlIndexFixing($BF$1,BA97,TRUE,_xll.ohTrigger(Trigger,Trigger12M)),#N/A)</f>
        <v>#N/A</v>
      </c>
    </row>
    <row r="98" spans="1:57" ht="11.25" customHeight="1" x14ac:dyDescent="0.25">
      <c r="A98" s="102" t="s">
        <v>239</v>
      </c>
      <c r="B98" s="333" t="e">
        <v>#N/A</v>
      </c>
      <c r="C98" s="102" t="e">
        <v>#N/A</v>
      </c>
      <c r="D98" s="328" t="e">
        <f t="shared" si="30"/>
        <v>#N/A</v>
      </c>
      <c r="E98" s="328" t="s">
        <v>8</v>
      </c>
      <c r="F98" s="324" t="s">
        <v>9</v>
      </c>
      <c r="G98" s="284" t="s">
        <v>10</v>
      </c>
      <c r="H98" s="324" t="s">
        <v>11</v>
      </c>
      <c r="I98" s="329" t="e">
        <v>#N/A</v>
      </c>
      <c r="J98" s="329" t="str">
        <f>IFERROR(_xll.qlSimpleQuote(A98&amp;C98,I98,,Permanent,Trigger,TRUE),"--")</f>
        <v>--</v>
      </c>
      <c r="K98" s="329" t="e">
        <f t="shared" si="31"/>
        <v>#N/A</v>
      </c>
      <c r="L98" s="102" t="str">
        <f>IFERROR(_xll.qlSwapRateHelper2(,IF(DataSelect="Reference",$J98,K98),,$D98,Calendar,$G98,$F98,$H98,$L$33,0,E98,Discounting,Permanent,_xll.ohTrigger(Trigger,DataSelect),ObjectOverwrite),"--")</f>
        <v>--</v>
      </c>
      <c r="M98" s="328" t="b">
        <v>0</v>
      </c>
      <c r="AZ98" s="100" t="s">
        <v>201</v>
      </c>
      <c r="BA98" s="101">
        <f>_xll.qlInterestRateIndexFixingDate(Currency&amp;"ibor"&amp;Tenor,BB98,Trigger)</f>
        <v>42341</v>
      </c>
      <c r="BB98" s="101">
        <f>_xll.qlCalendarAdvance(Calendar,BB97,AZ98,"f",,Trigger)</f>
        <v>42345</v>
      </c>
      <c r="BC98" s="101">
        <f>_xll.qlInterestRateIndexMaturity(Currency&amp;"ibor"&amp;Tenor,BB98,Trigger)</f>
        <v>42711</v>
      </c>
      <c r="BD98" s="246">
        <f>_xll.qlIndexFixing($AD$5,BA98,TRUE,_xll.ohTrigger(Trigger,Trigger12M))</f>
        <v>1.8866399465340667E-3</v>
      </c>
      <c r="BE98" s="246" t="e">
        <f>IFERROR(_xll.qlIndexFixing($BF$1,BA98,TRUE,_xll.ohTrigger(Trigger,Trigger12M)),#N/A)</f>
        <v>#N/A</v>
      </c>
    </row>
    <row r="99" spans="1:57" ht="11.25" customHeight="1" x14ac:dyDescent="0.25">
      <c r="A99" s="102" t="s">
        <v>239</v>
      </c>
      <c r="B99" s="333" t="e">
        <v>#N/A</v>
      </c>
      <c r="C99" s="102" t="e">
        <v>#N/A</v>
      </c>
      <c r="D99" s="328" t="e">
        <f t="shared" si="30"/>
        <v>#N/A</v>
      </c>
      <c r="E99" s="328" t="s">
        <v>8</v>
      </c>
      <c r="F99" s="324" t="s">
        <v>9</v>
      </c>
      <c r="G99" s="284" t="s">
        <v>10</v>
      </c>
      <c r="H99" s="324" t="s">
        <v>11</v>
      </c>
      <c r="I99" s="329" t="e">
        <v>#N/A</v>
      </c>
      <c r="J99" s="329" t="str">
        <f>IFERROR(_xll.qlSimpleQuote(A99&amp;C99,I99,,Permanent,Trigger,TRUE),"--")</f>
        <v>--</v>
      </c>
      <c r="K99" s="329" t="e">
        <f t="shared" si="31"/>
        <v>#N/A</v>
      </c>
      <c r="L99" s="102" t="str">
        <f>IFERROR(_xll.qlSwapRateHelper2(,IF(DataSelect="Reference",$J99,K99),,$D99,Calendar,$G99,$F99,$H99,$L$33,0,E99,Discounting,Permanent,_xll.ohTrigger(Trigger,DataSelect),ObjectOverwrite),"--")</f>
        <v>--</v>
      </c>
      <c r="M99" s="328" t="b">
        <v>0</v>
      </c>
      <c r="AZ99" s="100" t="s">
        <v>201</v>
      </c>
      <c r="BA99" s="101">
        <f>_xll.qlInterestRateIndexFixingDate(Currency&amp;"ibor"&amp;Tenor,BB99,Trigger)</f>
        <v>42342</v>
      </c>
      <c r="BB99" s="101">
        <f>_xll.qlCalendarAdvance(Calendar,BB98,AZ99,"f",,Trigger)</f>
        <v>42346</v>
      </c>
      <c r="BC99" s="101">
        <f>_xll.qlInterestRateIndexMaturity(Currency&amp;"ibor"&amp;Tenor,BB99,Trigger)</f>
        <v>42712</v>
      </c>
      <c r="BD99" s="246">
        <f>_xll.qlIndexFixing($AD$5,BA99,TRUE,_xll.ohTrigger(Trigger,Trigger12M))</f>
        <v>1.8884753353192831E-3</v>
      </c>
      <c r="BE99" s="246" t="e">
        <f>IFERROR(_xll.qlIndexFixing($BF$1,BA99,TRUE,_xll.ohTrigger(Trigger,Trigger12M)),#N/A)</f>
        <v>#N/A</v>
      </c>
    </row>
    <row r="100" spans="1:57" ht="11.25" customHeight="1" x14ac:dyDescent="0.25">
      <c r="A100" s="103" t="s">
        <v>239</v>
      </c>
      <c r="B100" s="319" t="e">
        <v>#N/A</v>
      </c>
      <c r="C100" s="103" t="e">
        <v>#N/A</v>
      </c>
      <c r="D100" s="330" t="e">
        <f t="shared" si="30"/>
        <v>#N/A</v>
      </c>
      <c r="E100" s="330" t="s">
        <v>8</v>
      </c>
      <c r="F100" s="331" t="s">
        <v>9</v>
      </c>
      <c r="G100" s="290" t="s">
        <v>10</v>
      </c>
      <c r="H100" s="331" t="s">
        <v>11</v>
      </c>
      <c r="I100" s="332" t="e">
        <v>#N/A</v>
      </c>
      <c r="J100" s="332" t="str">
        <f>IFERROR(_xll.qlSimpleQuote(A100&amp;C100,I100,,Permanent,Trigger,TRUE),"--")</f>
        <v>--</v>
      </c>
      <c r="K100" s="332" t="e">
        <f t="shared" si="31"/>
        <v>#N/A</v>
      </c>
      <c r="L100" s="103" t="str">
        <f>IFERROR(_xll.qlSwapRateHelper2(,IF(DataSelect="Reference",$J100,K100),,$D100,Calendar,$G100,$F100,$H100,$L$33,0,E100,Discounting,Permanent,_xll.ohTrigger(Trigger,DataSelect),ObjectOverwrite),"--")</f>
        <v>--</v>
      </c>
      <c r="M100" s="330" t="b">
        <v>0</v>
      </c>
      <c r="AZ100" s="100" t="s">
        <v>201</v>
      </c>
      <c r="BA100" s="101">
        <f>_xll.qlInterestRateIndexFixingDate(Currency&amp;"ibor"&amp;Tenor,BB100,Trigger)</f>
        <v>42345</v>
      </c>
      <c r="BB100" s="101">
        <f>_xll.qlCalendarAdvance(Calendar,BB99,AZ100,"f",,Trigger)</f>
        <v>42347</v>
      </c>
      <c r="BC100" s="101">
        <f>_xll.qlInterestRateIndexMaturity(Currency&amp;"ibor"&amp;Tenor,BB100,Trigger)</f>
        <v>42713</v>
      </c>
      <c r="BD100" s="246">
        <f>_xll.qlIndexFixing($AD$5,BA100,TRUE,_xll.ohTrigger(Trigger,Trigger12M))</f>
        <v>1.8903175906876484E-3</v>
      </c>
      <c r="BE100" s="246" t="e">
        <f>IFERROR(_xll.qlIndexFixing($BF$1,BA100,TRUE,_xll.ohTrigger(Trigger,Trigger12M)),#N/A)</f>
        <v>#N/A</v>
      </c>
    </row>
    <row r="101" spans="1:57" ht="11.25" customHeight="1" x14ac:dyDescent="0.25">
      <c r="AZ101" s="100" t="s">
        <v>201</v>
      </c>
      <c r="BA101" s="101">
        <f>_xll.qlInterestRateIndexFixingDate(Currency&amp;"ibor"&amp;Tenor,BB101,Trigger)</f>
        <v>42346</v>
      </c>
      <c r="BB101" s="101">
        <f>_xll.qlCalendarAdvance(Calendar,BB100,AZ101,"f",,Trigger)</f>
        <v>42348</v>
      </c>
      <c r="BC101" s="101">
        <f>_xll.qlInterestRateIndexMaturity(Currency&amp;"ibor"&amp;Tenor,BB101,Trigger)</f>
        <v>42716</v>
      </c>
      <c r="BD101" s="246">
        <f>_xll.qlIndexFixing($AD$5,BA101,TRUE,_xll.ohTrigger(Trigger,Trigger12M))</f>
        <v>1.8954682626071142E-3</v>
      </c>
      <c r="BE101" s="246" t="e">
        <f>IFERROR(_xll.qlIndexFixing($BF$1,BA101,TRUE,_xll.ohTrigger(Trigger,Trigger12M)),#N/A)</f>
        <v>#N/A</v>
      </c>
    </row>
    <row r="102" spans="1:57" ht="11.25" customHeight="1" x14ac:dyDescent="0.25">
      <c r="AZ102" s="100" t="s">
        <v>201</v>
      </c>
      <c r="BA102" s="101">
        <f>_xll.qlInterestRateIndexFixingDate(Currency&amp;"ibor"&amp;Tenor,BB102,Trigger)</f>
        <v>42347</v>
      </c>
      <c r="BB102" s="101">
        <f>_xll.qlCalendarAdvance(Calendar,BB101,AZ102,"f",,Trigger)</f>
        <v>42349</v>
      </c>
      <c r="BC102" s="101">
        <f>_xll.qlInterestRateIndexMaturity(Currency&amp;"ibor"&amp;Tenor,BB102,Trigger)</f>
        <v>42716</v>
      </c>
      <c r="BD102" s="246">
        <f>_xll.qlIndexFixing($AD$5,BA102,TRUE,_xll.ohTrigger(Trigger,Trigger12M))</f>
        <v>1.8956762542596255E-3</v>
      </c>
      <c r="BE102" s="246" t="e">
        <f>IFERROR(_xll.qlIndexFixing($BF$1,BA102,TRUE,_xll.ohTrigger(Trigger,Trigger12M)),#N/A)</f>
        <v>#N/A</v>
      </c>
    </row>
    <row r="103" spans="1:57" ht="11.25" customHeight="1" x14ac:dyDescent="0.25">
      <c r="AZ103" s="100" t="s">
        <v>201</v>
      </c>
      <c r="BA103" s="101">
        <f>_xll.qlInterestRateIndexFixingDate(Currency&amp;"ibor"&amp;Tenor,BB103,Trigger)</f>
        <v>42348</v>
      </c>
      <c r="BB103" s="101">
        <f>_xll.qlCalendarAdvance(Calendar,BB102,AZ103,"f",,Trigger)</f>
        <v>42352</v>
      </c>
      <c r="BC103" s="101">
        <f>_xll.qlInterestRateIndexMaturity(Currency&amp;"ibor"&amp;Tenor,BB103,Trigger)</f>
        <v>42718</v>
      </c>
      <c r="BD103" s="246">
        <f>_xll.qlIndexFixing($AD$5,BA103,TRUE,_xll.ohTrigger(Trigger,Trigger12M))</f>
        <v>1.8996318676273252E-3</v>
      </c>
      <c r="BE103" s="246" t="e">
        <f>IFERROR(_xll.qlIndexFixing($BF$1,BA103,TRUE,_xll.ohTrigger(Trigger,Trigger12M)),#N/A)</f>
        <v>#N/A</v>
      </c>
    </row>
    <row r="104" spans="1:57" ht="11.25" customHeight="1" x14ac:dyDescent="0.25">
      <c r="AZ104" s="100" t="s">
        <v>201</v>
      </c>
      <c r="BA104" s="101">
        <f>_xll.qlInterestRateIndexFixingDate(Currency&amp;"ibor"&amp;Tenor,BB104,Trigger)</f>
        <v>42349</v>
      </c>
      <c r="BB104" s="101">
        <f>_xll.qlCalendarAdvance(Calendar,BB103,AZ104,"f",,Trigger)</f>
        <v>42353</v>
      </c>
      <c r="BC104" s="101">
        <f>_xll.qlInterestRateIndexMaturity(Currency&amp;"ibor"&amp;Tenor,BB104,Trigger)</f>
        <v>42719</v>
      </c>
      <c r="BD104" s="246">
        <f>_xll.qlIndexFixing($AD$5,BA104,TRUE,_xll.ohTrigger(Trigger,Trigger12M))</f>
        <v>1.9015153233070501E-3</v>
      </c>
      <c r="BE104" s="246" t="e">
        <f>IFERROR(_xll.qlIndexFixing($BF$1,BA104,TRUE,_xll.ohTrigger(Trigger,Trigger12M)),#N/A)</f>
        <v>#N/A</v>
      </c>
    </row>
    <row r="105" spans="1:57" ht="11.25" customHeight="1" x14ac:dyDescent="0.25">
      <c r="C105" s="429"/>
      <c r="D105" s="429"/>
      <c r="E105" s="429"/>
      <c r="F105" s="429"/>
      <c r="G105" s="429"/>
      <c r="H105" s="429"/>
      <c r="I105" s="429"/>
      <c r="J105" s="429"/>
      <c r="K105" s="429"/>
      <c r="L105" s="429"/>
      <c r="M105" s="429"/>
      <c r="N105" s="429"/>
      <c r="O105" s="429"/>
      <c r="P105" s="429"/>
      <c r="Q105" s="429"/>
      <c r="R105" s="429"/>
      <c r="S105" s="429"/>
      <c r="T105" s="429"/>
      <c r="U105" s="429"/>
      <c r="V105" s="429"/>
      <c r="W105" s="429"/>
      <c r="AZ105" s="100" t="s">
        <v>201</v>
      </c>
      <c r="BA105" s="101">
        <f>_xll.qlInterestRateIndexFixingDate(Currency&amp;"ibor"&amp;Tenor,BB105,Trigger)</f>
        <v>42352</v>
      </c>
      <c r="BB105" s="101">
        <f>_xll.qlCalendarAdvance(Calendar,BB104,AZ105,"f",,Trigger)</f>
        <v>42354</v>
      </c>
      <c r="BC105" s="101">
        <f>_xll.qlInterestRateIndexMaturity(Currency&amp;"ibor"&amp;Tenor,BB105,Trigger)</f>
        <v>42720</v>
      </c>
      <c r="BD105" s="246">
        <f>_xll.qlIndexFixing($AD$5,BA105,TRUE,_xll.ohTrigger(Trigger,Trigger12M))</f>
        <v>1.9034056458424927E-3</v>
      </c>
      <c r="BE105" s="246" t="e">
        <f>IFERROR(_xll.qlIndexFixing($BF$1,BA105,TRUE,_xll.ohTrigger(Trigger,Trigger12M)),#N/A)</f>
        <v>#N/A</v>
      </c>
    </row>
    <row r="106" spans="1:57" ht="11.25" customHeight="1" x14ac:dyDescent="0.25">
      <c r="C106" s="430"/>
      <c r="D106" s="431"/>
      <c r="E106" s="431"/>
      <c r="F106" s="430"/>
      <c r="G106" s="430"/>
      <c r="H106" s="432"/>
      <c r="I106" s="433"/>
      <c r="J106" s="433"/>
      <c r="K106" s="432"/>
      <c r="L106" s="430"/>
      <c r="M106" s="432"/>
      <c r="N106" s="434"/>
      <c r="O106" s="435"/>
      <c r="P106" s="435"/>
      <c r="Q106" s="436"/>
      <c r="R106" s="435"/>
      <c r="S106" s="435"/>
      <c r="T106" s="435"/>
      <c r="U106" s="435"/>
      <c r="V106" s="435"/>
      <c r="W106" s="433"/>
      <c r="X106" s="423"/>
      <c r="Y106" s="423"/>
      <c r="Z106" s="423"/>
      <c r="AA106" s="423"/>
      <c r="AB106" s="423"/>
      <c r="AC106" s="423"/>
      <c r="AD106" s="423"/>
      <c r="AE106" s="423"/>
      <c r="AF106" s="428"/>
      <c r="AG106" s="428"/>
      <c r="AH106" s="428"/>
      <c r="AI106" s="428"/>
      <c r="AJ106" s="428"/>
      <c r="AK106" s="423"/>
      <c r="AZ106" s="100" t="s">
        <v>201</v>
      </c>
      <c r="BA106" s="101">
        <f>_xll.qlInterestRateIndexFixingDate(Currency&amp;"ibor"&amp;Tenor,BB106,Trigger)</f>
        <v>42353</v>
      </c>
      <c r="BB106" s="101">
        <f>_xll.qlCalendarAdvance(Calendar,BB105,AZ106,"f",,Trigger)</f>
        <v>42355</v>
      </c>
      <c r="BC106" s="101">
        <f>_xll.qlInterestRateIndexMaturity(Currency&amp;"ibor"&amp;Tenor,BB106,Trigger)</f>
        <v>42723</v>
      </c>
      <c r="BD106" s="246">
        <f>_xll.qlIndexFixing($AD$5,BA106,TRUE,_xll.ohTrigger(Trigger,Trigger12M))</f>
        <v>1.9086266626697093E-3</v>
      </c>
      <c r="BE106" s="246" t="e">
        <f>IFERROR(_xll.qlIndexFixing($BF$1,BA106,TRUE,_xll.ohTrigger(Trigger,Trigger12M)),#N/A)</f>
        <v>#N/A</v>
      </c>
    </row>
    <row r="107" spans="1:57" ht="11.25" customHeight="1" x14ac:dyDescent="0.25">
      <c r="C107" s="430"/>
      <c r="D107" s="431"/>
      <c r="E107" s="431"/>
      <c r="F107" s="430"/>
      <c r="G107" s="430"/>
      <c r="H107" s="432"/>
      <c r="I107" s="433"/>
      <c r="J107" s="433"/>
      <c r="K107" s="432"/>
      <c r="L107" s="430"/>
      <c r="M107" s="432"/>
      <c r="N107" s="434"/>
      <c r="O107" s="435"/>
      <c r="P107" s="435"/>
      <c r="Q107" s="436"/>
      <c r="R107" s="435"/>
      <c r="S107" s="435"/>
      <c r="T107" s="435"/>
      <c r="U107" s="435"/>
      <c r="V107" s="435"/>
      <c r="W107" s="433"/>
      <c r="X107" s="423"/>
      <c r="Y107" s="423"/>
      <c r="Z107" s="423"/>
      <c r="AA107" s="423"/>
      <c r="AB107" s="423"/>
      <c r="AC107" s="423"/>
      <c r="AD107" s="423"/>
      <c r="AE107" s="423"/>
      <c r="AF107" s="428"/>
      <c r="AG107" s="428"/>
      <c r="AH107" s="428"/>
      <c r="AI107" s="428"/>
      <c r="AJ107" s="428"/>
      <c r="AK107" s="423"/>
      <c r="AZ107" s="100" t="s">
        <v>201</v>
      </c>
      <c r="BA107" s="101">
        <f>_xll.qlInterestRateIndexFixingDate(Currency&amp;"ibor"&amp;Tenor,BB107,Trigger)</f>
        <v>42354</v>
      </c>
      <c r="BB107" s="101">
        <f>_xll.qlCalendarAdvance(Calendar,BB106,AZ107,"f",,Trigger)</f>
        <v>42356</v>
      </c>
      <c r="BC107" s="101">
        <f>_xll.qlInterestRateIndexMaturity(Currency&amp;"ibor"&amp;Tenor,BB107,Trigger)</f>
        <v>42723</v>
      </c>
      <c r="BD107" s="246">
        <f>_xll.qlIndexFixing($AD$5,BA107,TRUE,_xll.ohTrigger(Trigger,Trigger12M))</f>
        <v>1.9088714828208722E-3</v>
      </c>
      <c r="BE107" s="246" t="e">
        <f>IFERROR(_xll.qlIndexFixing($BF$1,BA107,TRUE,_xll.ohTrigger(Trigger,Trigger12M)),#N/A)</f>
        <v>#N/A</v>
      </c>
    </row>
    <row r="108" spans="1:57" ht="11.25" customHeight="1" x14ac:dyDescent="0.25">
      <c r="C108" s="430"/>
      <c r="D108" s="431"/>
      <c r="E108" s="431"/>
      <c r="F108" s="430"/>
      <c r="G108" s="430"/>
      <c r="H108" s="432"/>
      <c r="I108" s="433"/>
      <c r="J108" s="433"/>
      <c r="K108" s="432"/>
      <c r="L108" s="430"/>
      <c r="M108" s="432"/>
      <c r="N108" s="434"/>
      <c r="O108" s="435"/>
      <c r="P108" s="435"/>
      <c r="Q108" s="436"/>
      <c r="R108" s="435"/>
      <c r="S108" s="435"/>
      <c r="T108" s="435"/>
      <c r="U108" s="435"/>
      <c r="V108" s="435"/>
      <c r="W108" s="433"/>
      <c r="X108" s="423"/>
      <c r="Y108" s="423"/>
      <c r="Z108" s="423"/>
      <c r="AA108" s="423"/>
      <c r="AB108" s="423"/>
      <c r="AC108" s="423"/>
      <c r="AD108" s="423"/>
      <c r="AE108" s="423"/>
      <c r="AF108" s="428"/>
      <c r="AG108" s="428"/>
      <c r="AH108" s="428"/>
      <c r="AI108" s="428"/>
      <c r="AJ108" s="428"/>
      <c r="AK108" s="423"/>
      <c r="AZ108" s="100" t="s">
        <v>201</v>
      </c>
      <c r="BA108" s="101">
        <f>_xll.qlInterestRateIndexFixingDate(Currency&amp;"ibor"&amp;Tenor,BB108,Trigger)</f>
        <v>42355</v>
      </c>
      <c r="BB108" s="101">
        <f>_xll.qlCalendarAdvance(Calendar,BB107,AZ108,"f",,Trigger)</f>
        <v>42359</v>
      </c>
      <c r="BC108" s="101">
        <f>_xll.qlInterestRateIndexMaturity(Currency&amp;"ibor"&amp;Tenor,BB108,Trigger)</f>
        <v>42725</v>
      </c>
      <c r="BD108" s="246">
        <f>_xll.qlIndexFixing($AD$5,BA108,TRUE,_xll.ohTrigger(Trigger,Trigger12M))</f>
        <v>1.9129602627386306E-3</v>
      </c>
      <c r="BE108" s="246" t="e">
        <f>IFERROR(_xll.qlIndexFixing($BF$1,BA108,TRUE,_xll.ohTrigger(Trigger,Trigger12M)),#N/A)</f>
        <v>#N/A</v>
      </c>
    </row>
    <row r="109" spans="1:57" ht="11.25" customHeight="1" x14ac:dyDescent="0.25">
      <c r="C109" s="430"/>
      <c r="D109" s="431"/>
      <c r="E109" s="431"/>
      <c r="F109" s="430"/>
      <c r="G109" s="430"/>
      <c r="H109" s="432"/>
      <c r="I109" s="433"/>
      <c r="J109" s="433"/>
      <c r="K109" s="432"/>
      <c r="L109" s="430"/>
      <c r="M109" s="432"/>
      <c r="N109" s="434"/>
      <c r="O109" s="435"/>
      <c r="P109" s="435"/>
      <c r="Q109" s="436"/>
      <c r="R109" s="435"/>
      <c r="S109" s="435"/>
      <c r="T109" s="435"/>
      <c r="U109" s="435"/>
      <c r="V109" s="435"/>
      <c r="W109" s="433"/>
      <c r="X109" s="423"/>
      <c r="Y109" s="423"/>
      <c r="Z109" s="423"/>
      <c r="AA109" s="423"/>
      <c r="AB109" s="423"/>
      <c r="AC109" s="423"/>
      <c r="AD109" s="423"/>
      <c r="AE109" s="423"/>
      <c r="AF109" s="428"/>
      <c r="AG109" s="428"/>
      <c r="AH109" s="428"/>
      <c r="AI109" s="428"/>
      <c r="AJ109" s="428"/>
      <c r="AK109" s="423"/>
      <c r="AZ109" s="100" t="s">
        <v>201</v>
      </c>
      <c r="BA109" s="101">
        <f>_xll.qlInterestRateIndexFixingDate(Currency&amp;"ibor"&amp;Tenor,BB109,Trigger)</f>
        <v>42356</v>
      </c>
      <c r="BB109" s="101">
        <f>_xll.qlCalendarAdvance(Calendar,BB108,AZ109,"f",,Trigger)</f>
        <v>42360</v>
      </c>
      <c r="BC109" s="101">
        <f>_xll.qlInterestRateIndexMaturity(Currency&amp;"ibor"&amp;Tenor,BB109,Trigger)</f>
        <v>42726</v>
      </c>
      <c r="BD109" s="246">
        <f>_xll.qlIndexFixing($AD$5,BA109,TRUE,_xll.ohTrigger(Trigger,Trigger12M))</f>
        <v>1.9150678805266842E-3</v>
      </c>
      <c r="BE109" s="246" t="e">
        <f>IFERROR(_xll.qlIndexFixing($BF$1,BA109,TRUE,_xll.ohTrigger(Trigger,Trigger12M)),#N/A)</f>
        <v>#N/A</v>
      </c>
    </row>
    <row r="110" spans="1:57" ht="11.25" customHeight="1" x14ac:dyDescent="0.25">
      <c r="C110" s="430"/>
      <c r="D110" s="431"/>
      <c r="E110" s="431"/>
      <c r="F110" s="430"/>
      <c r="G110" s="430"/>
      <c r="H110" s="432"/>
      <c r="I110" s="433"/>
      <c r="J110" s="433"/>
      <c r="K110" s="432"/>
      <c r="L110" s="430"/>
      <c r="M110" s="432"/>
      <c r="N110" s="434"/>
      <c r="O110" s="435"/>
      <c r="P110" s="435"/>
      <c r="Q110" s="436"/>
      <c r="R110" s="435"/>
      <c r="S110" s="435"/>
      <c r="T110" s="435"/>
      <c r="U110" s="435"/>
      <c r="V110" s="435"/>
      <c r="W110" s="433"/>
      <c r="X110" s="423"/>
      <c r="Y110" s="423"/>
      <c r="Z110" s="423"/>
      <c r="AA110" s="423"/>
      <c r="AB110" s="423"/>
      <c r="AC110" s="423"/>
      <c r="AD110" s="423"/>
      <c r="AE110" s="423"/>
      <c r="AF110" s="428"/>
      <c r="AG110" s="428"/>
      <c r="AH110" s="428"/>
      <c r="AI110" s="428"/>
      <c r="AJ110" s="428"/>
      <c r="AK110" s="423"/>
      <c r="AZ110" s="100" t="s">
        <v>201</v>
      </c>
      <c r="BA110" s="101">
        <f>_xll.qlInterestRateIndexFixingDate(Currency&amp;"ibor"&amp;Tenor,BB110,Trigger)</f>
        <v>42359</v>
      </c>
      <c r="BB110" s="101">
        <f>_xll.qlCalendarAdvance(Calendar,BB109,AZ110,"f",,Trigger)</f>
        <v>42361</v>
      </c>
      <c r="BC110" s="101">
        <f>_xll.qlInterestRateIndexMaturity(Currency&amp;"ibor"&amp;Tenor,BB110,Trigger)</f>
        <v>42727</v>
      </c>
      <c r="BD110" s="246">
        <f>_xll.qlIndexFixing($AD$5,BA110,TRUE,_xll.ohTrigger(Trigger,Trigger12M))</f>
        <v>1.9171830447621393E-3</v>
      </c>
      <c r="BE110" s="246" t="e">
        <f>IFERROR(_xll.qlIndexFixing($BF$1,BA110,TRUE,_xll.ohTrigger(Trigger,Trigger12M)),#N/A)</f>
        <v>#N/A</v>
      </c>
    </row>
    <row r="111" spans="1:57" ht="11.25" customHeight="1" x14ac:dyDescent="0.25">
      <c r="C111" s="430"/>
      <c r="D111" s="431"/>
      <c r="E111" s="431"/>
      <c r="F111" s="430"/>
      <c r="G111" s="430"/>
      <c r="H111" s="432"/>
      <c r="I111" s="433"/>
      <c r="J111" s="433"/>
      <c r="K111" s="432"/>
      <c r="L111" s="430"/>
      <c r="M111" s="432"/>
      <c r="N111" s="434"/>
      <c r="O111" s="435"/>
      <c r="P111" s="435"/>
      <c r="Q111" s="436"/>
      <c r="R111" s="435"/>
      <c r="S111" s="435"/>
      <c r="T111" s="435"/>
      <c r="U111" s="435"/>
      <c r="V111" s="435"/>
      <c r="W111" s="433"/>
      <c r="X111" s="423"/>
      <c r="Y111" s="423"/>
      <c r="Z111" s="423"/>
      <c r="AA111" s="423"/>
      <c r="AB111" s="423"/>
      <c r="AC111" s="423"/>
      <c r="AD111" s="423"/>
      <c r="AE111" s="423"/>
      <c r="AF111" s="428"/>
      <c r="AG111" s="428"/>
      <c r="AH111" s="428"/>
      <c r="AI111" s="428"/>
      <c r="AJ111" s="428"/>
      <c r="AK111" s="423"/>
      <c r="AZ111" s="100" t="s">
        <v>201</v>
      </c>
      <c r="BA111" s="101">
        <f>_xll.qlInterestRateIndexFixingDate(Currency&amp;"ibor"&amp;Tenor,BB111,Trigger)</f>
        <v>42360</v>
      </c>
      <c r="BB111" s="101">
        <f>_xll.qlCalendarAdvance(Calendar,BB110,AZ111,"f",,Trigger)</f>
        <v>42362</v>
      </c>
      <c r="BC111" s="101">
        <f>_xll.qlInterestRateIndexMaturity(Currency&amp;"ibor"&amp;Tenor,BB111,Trigger)</f>
        <v>42731</v>
      </c>
      <c r="BD111" s="246">
        <f>_xll.qlIndexFixing($AD$5,BA111,TRUE,_xll.ohTrigger(Trigger,Trigger12M))</f>
        <v>1.9248464229515972E-3</v>
      </c>
      <c r="BE111" s="246" t="e">
        <f>IFERROR(_xll.qlIndexFixing($BF$1,BA111,TRUE,_xll.ohTrigger(Trigger,Trigger12M)),#N/A)</f>
        <v>#N/A</v>
      </c>
    </row>
    <row r="112" spans="1:57" ht="11.25" customHeight="1" x14ac:dyDescent="0.25">
      <c r="C112" s="430"/>
      <c r="D112" s="431"/>
      <c r="E112" s="431"/>
      <c r="F112" s="430"/>
      <c r="G112" s="430"/>
      <c r="H112" s="432"/>
      <c r="I112" s="433"/>
      <c r="J112" s="433"/>
      <c r="K112" s="432"/>
      <c r="L112" s="430"/>
      <c r="M112" s="432"/>
      <c r="N112" s="434"/>
      <c r="O112" s="435"/>
      <c r="P112" s="435"/>
      <c r="Q112" s="436"/>
      <c r="R112" s="435"/>
      <c r="S112" s="435"/>
      <c r="T112" s="435"/>
      <c r="U112" s="435"/>
      <c r="V112" s="435"/>
      <c r="W112" s="433"/>
      <c r="X112" s="423"/>
      <c r="Y112" s="423"/>
      <c r="Z112" s="423"/>
      <c r="AA112" s="423"/>
      <c r="AB112" s="423"/>
      <c r="AC112" s="423"/>
      <c r="AD112" s="423"/>
      <c r="AE112" s="423"/>
      <c r="AF112" s="428"/>
      <c r="AG112" s="428"/>
      <c r="AH112" s="428"/>
      <c r="AI112" s="428"/>
      <c r="AJ112" s="428"/>
      <c r="AK112" s="423"/>
      <c r="AZ112" s="100" t="s">
        <v>201</v>
      </c>
      <c r="BA112" s="101">
        <f>_xll.qlInterestRateIndexFixingDate(Currency&amp;"ibor"&amp;Tenor,BB112,Trigger)</f>
        <v>42361</v>
      </c>
      <c r="BB112" s="101">
        <f>_xll.qlCalendarAdvance(Calendar,BB111,AZ112,"f",,Trigger)</f>
        <v>42366</v>
      </c>
      <c r="BC112" s="101">
        <f>_xll.qlInterestRateIndexMaturity(Currency&amp;"ibor"&amp;Tenor,BB112,Trigger)</f>
        <v>42732</v>
      </c>
      <c r="BD112" s="246">
        <f>_xll.qlIndexFixing($AD$5,BA112,TRUE,_xll.ohTrigger(Trigger,Trigger12M))</f>
        <v>1.9269398432752995E-3</v>
      </c>
      <c r="BE112" s="246" t="e">
        <f>IFERROR(_xll.qlIndexFixing($BF$1,BA112,TRUE,_xll.ohTrigger(Trigger,Trigger12M)),#N/A)</f>
        <v>#N/A</v>
      </c>
    </row>
    <row r="113" spans="3:57" ht="11.25" customHeight="1" x14ac:dyDescent="0.25">
      <c r="C113" s="430"/>
      <c r="D113" s="431"/>
      <c r="E113" s="431"/>
      <c r="F113" s="430"/>
      <c r="G113" s="430"/>
      <c r="H113" s="432"/>
      <c r="I113" s="433"/>
      <c r="J113" s="433"/>
      <c r="K113" s="432"/>
      <c r="L113" s="430"/>
      <c r="M113" s="432"/>
      <c r="N113" s="434"/>
      <c r="O113" s="435"/>
      <c r="P113" s="435"/>
      <c r="Q113" s="436"/>
      <c r="R113" s="435"/>
      <c r="S113" s="435"/>
      <c r="T113" s="435"/>
      <c r="U113" s="435"/>
      <c r="V113" s="435"/>
      <c r="W113" s="433"/>
      <c r="X113" s="423"/>
      <c r="Y113" s="423"/>
      <c r="Z113" s="423"/>
      <c r="AA113" s="423"/>
      <c r="AB113" s="423"/>
      <c r="AC113" s="423"/>
      <c r="AD113" s="423"/>
      <c r="AE113" s="423"/>
      <c r="AF113" s="428"/>
      <c r="AG113" s="428"/>
      <c r="AH113" s="428"/>
      <c r="AI113" s="428"/>
      <c r="AJ113" s="428"/>
      <c r="AK113" s="423"/>
      <c r="AZ113" s="100" t="s">
        <v>201</v>
      </c>
      <c r="BA113" s="101">
        <f>_xll.qlInterestRateIndexFixingDate(Currency&amp;"ibor"&amp;Tenor,BB113,Trigger)</f>
        <v>42362</v>
      </c>
      <c r="BB113" s="101">
        <f>_xll.qlCalendarAdvance(Calendar,BB112,AZ113,"f",,Trigger)</f>
        <v>42367</v>
      </c>
      <c r="BC113" s="101">
        <f>_xll.qlInterestRateIndexMaturity(Currency&amp;"ibor"&amp;Tenor,BB113,Trigger)</f>
        <v>42733</v>
      </c>
      <c r="BD113" s="246">
        <f>_xll.qlIndexFixing($AD$5,BA113,TRUE,_xll.ohTrigger(Trigger,Trigger12M))</f>
        <v>1.9288599007415439E-3</v>
      </c>
      <c r="BE113" s="246" t="e">
        <f>IFERROR(_xll.qlIndexFixing($BF$1,BA113,TRUE,_xll.ohTrigger(Trigger,Trigger12M)),#N/A)</f>
        <v>#N/A</v>
      </c>
    </row>
    <row r="114" spans="3:57" ht="11.25" customHeight="1" x14ac:dyDescent="0.25">
      <c r="C114" s="430"/>
      <c r="D114" s="431"/>
      <c r="E114" s="431"/>
      <c r="F114" s="430"/>
      <c r="G114" s="430"/>
      <c r="H114" s="432"/>
      <c r="I114" s="433"/>
      <c r="J114" s="433"/>
      <c r="K114" s="432"/>
      <c r="L114" s="430"/>
      <c r="M114" s="432"/>
      <c r="N114" s="434"/>
      <c r="O114" s="435"/>
      <c r="P114" s="435"/>
      <c r="Q114" s="436"/>
      <c r="R114" s="435"/>
      <c r="S114" s="435"/>
      <c r="T114" s="435"/>
      <c r="U114" s="435"/>
      <c r="V114" s="435"/>
      <c r="W114" s="433"/>
      <c r="X114" s="423"/>
      <c r="Y114" s="423"/>
      <c r="Z114" s="423"/>
      <c r="AA114" s="423"/>
      <c r="AB114" s="423"/>
      <c r="AC114" s="423"/>
      <c r="AD114" s="423"/>
      <c r="AE114" s="423"/>
      <c r="AF114" s="428"/>
      <c r="AG114" s="428"/>
      <c r="AH114" s="428"/>
      <c r="AI114" s="428"/>
      <c r="AJ114" s="428"/>
      <c r="AK114" s="423"/>
      <c r="AZ114" s="100" t="s">
        <v>201</v>
      </c>
      <c r="BA114" s="101">
        <f>_xll.qlInterestRateIndexFixingDate(Currency&amp;"ibor"&amp;Tenor,BB114,Trigger)</f>
        <v>42366</v>
      </c>
      <c r="BB114" s="101">
        <f>_xll.qlCalendarAdvance(Calendar,BB113,AZ114,"f",,Trigger)</f>
        <v>42368</v>
      </c>
      <c r="BC114" s="101">
        <f>_xll.qlInterestRateIndexMaturity(Currency&amp;"ibor"&amp;Tenor,BB114,Trigger)</f>
        <v>42734</v>
      </c>
      <c r="BD114" s="246">
        <f>_xll.qlIndexFixing($AD$5,BA114,TRUE,_xll.ohTrigger(Trigger,Trigger12M))</f>
        <v>1.9307845724699847E-3</v>
      </c>
      <c r="BE114" s="246" t="e">
        <f>IFERROR(_xll.qlIndexFixing($BF$1,BA114,TRUE,_xll.ohTrigger(Trigger,Trigger12M)),#N/A)</f>
        <v>#N/A</v>
      </c>
    </row>
    <row r="115" spans="3:57" ht="11.25" customHeight="1" x14ac:dyDescent="0.25">
      <c r="C115" s="430"/>
      <c r="D115" s="431"/>
      <c r="E115" s="431"/>
      <c r="F115" s="430"/>
      <c r="G115" s="430"/>
      <c r="H115" s="432"/>
      <c r="I115" s="433"/>
      <c r="J115" s="433"/>
      <c r="K115" s="432"/>
      <c r="L115" s="430"/>
      <c r="M115" s="432"/>
      <c r="N115" s="434"/>
      <c r="O115" s="435"/>
      <c r="P115" s="435"/>
      <c r="Q115" s="436"/>
      <c r="R115" s="435"/>
      <c r="S115" s="435"/>
      <c r="T115" s="435"/>
      <c r="U115" s="435"/>
      <c r="V115" s="435"/>
      <c r="W115" s="433"/>
      <c r="X115" s="423"/>
      <c r="Y115" s="423"/>
      <c r="Z115" s="423"/>
      <c r="AA115" s="423"/>
      <c r="AB115" s="423"/>
      <c r="AC115" s="423"/>
      <c r="AD115" s="423"/>
      <c r="AE115" s="423"/>
      <c r="AF115" s="428"/>
      <c r="AG115" s="428"/>
      <c r="AH115" s="428"/>
      <c r="AI115" s="428"/>
      <c r="AJ115" s="428"/>
      <c r="AK115" s="423"/>
      <c r="AZ115" s="100" t="s">
        <v>201</v>
      </c>
      <c r="BA115" s="101">
        <f>_xll.qlInterestRateIndexFixingDate(Currency&amp;"ibor"&amp;Tenor,BB115,Trigger)</f>
        <v>42367</v>
      </c>
      <c r="BB115" s="101">
        <f>_xll.qlCalendarAdvance(Calendar,BB114,AZ115,"f",,Trigger)</f>
        <v>42369</v>
      </c>
      <c r="BC115" s="101">
        <f>_xll.qlInterestRateIndexMaturity(Currency&amp;"ibor"&amp;Tenor,BB115,Trigger)</f>
        <v>42734</v>
      </c>
      <c r="BD115" s="246">
        <f>_xll.qlIndexFixing($AD$5,BA115,TRUE,_xll.ohTrigger(Trigger,Trigger12M))</f>
        <v>1.9308464041770989E-3</v>
      </c>
      <c r="BE115" s="246" t="e">
        <f>IFERROR(_xll.qlIndexFixing($BF$1,BA115,TRUE,_xll.ohTrigger(Trigger,Trigger12M)),#N/A)</f>
        <v>#N/A</v>
      </c>
    </row>
    <row r="116" spans="3:57" ht="11.25" customHeight="1" x14ac:dyDescent="0.25">
      <c r="C116" s="430"/>
      <c r="D116" s="431"/>
      <c r="E116" s="431"/>
      <c r="F116" s="430"/>
      <c r="G116" s="430"/>
      <c r="H116" s="432"/>
      <c r="I116" s="433"/>
      <c r="J116" s="433"/>
      <c r="K116" s="432"/>
      <c r="L116" s="430"/>
      <c r="M116" s="432"/>
      <c r="N116" s="434"/>
      <c r="O116" s="435"/>
      <c r="P116" s="435"/>
      <c r="Q116" s="436"/>
      <c r="R116" s="435"/>
      <c r="S116" s="435"/>
      <c r="T116" s="435"/>
      <c r="U116" s="435"/>
      <c r="V116" s="435"/>
      <c r="W116" s="433"/>
      <c r="X116" s="423"/>
      <c r="Y116" s="423"/>
      <c r="Z116" s="423"/>
      <c r="AA116" s="423"/>
      <c r="AB116" s="423"/>
      <c r="AC116" s="423"/>
      <c r="AD116" s="423"/>
      <c r="AE116" s="423"/>
      <c r="AF116" s="428"/>
      <c r="AG116" s="428"/>
      <c r="AH116" s="428"/>
      <c r="AI116" s="428"/>
      <c r="AJ116" s="428"/>
      <c r="AK116" s="423"/>
      <c r="AZ116" s="100" t="s">
        <v>201</v>
      </c>
      <c r="BA116" s="101">
        <f>_xll.qlInterestRateIndexFixingDate(Currency&amp;"ibor"&amp;Tenor,BB116,Trigger)</f>
        <v>42368</v>
      </c>
      <c r="BB116" s="101">
        <f>_xll.qlCalendarAdvance(Calendar,BB115,AZ116,"f",,Trigger)</f>
        <v>42373</v>
      </c>
      <c r="BC116" s="101">
        <f>_xll.qlInterestRateIndexMaturity(Currency&amp;"ibor"&amp;Tenor,BB116,Trigger)</f>
        <v>42739</v>
      </c>
      <c r="BD116" s="246">
        <f>_xll.qlIndexFixing($AD$5,BA116,TRUE,_xll.ohTrigger(Trigger,Trigger12M))</f>
        <v>1.9404771459923546E-3</v>
      </c>
      <c r="BE116" s="246" t="e">
        <f>IFERROR(_xll.qlIndexFixing($BF$1,BA116,TRUE,_xll.ohTrigger(Trigger,Trigger12M)),#N/A)</f>
        <v>#N/A</v>
      </c>
    </row>
    <row r="117" spans="3:57" ht="11.25" customHeight="1" x14ac:dyDescent="0.25">
      <c r="C117" s="430"/>
      <c r="D117" s="431"/>
      <c r="E117" s="431"/>
      <c r="F117" s="430"/>
      <c r="G117" s="430"/>
      <c r="H117" s="432"/>
      <c r="I117" s="433"/>
      <c r="J117" s="433"/>
      <c r="K117" s="432"/>
      <c r="L117" s="430"/>
      <c r="M117" s="432"/>
      <c r="N117" s="434"/>
      <c r="O117" s="435"/>
      <c r="P117" s="435"/>
      <c r="Q117" s="436"/>
      <c r="R117" s="435"/>
      <c r="S117" s="435"/>
      <c r="T117" s="435"/>
      <c r="U117" s="435"/>
      <c r="V117" s="435"/>
      <c r="W117" s="433"/>
      <c r="X117" s="423"/>
      <c r="Y117" s="423"/>
      <c r="Z117" s="423"/>
      <c r="AA117" s="423"/>
      <c r="AB117" s="423"/>
      <c r="AC117" s="423"/>
      <c r="AD117" s="423"/>
      <c r="AE117" s="423"/>
      <c r="AF117" s="428"/>
      <c r="AG117" s="428"/>
      <c r="AH117" s="428"/>
      <c r="AI117" s="428"/>
      <c r="AJ117" s="428"/>
      <c r="AK117" s="423"/>
      <c r="AZ117" s="100" t="s">
        <v>201</v>
      </c>
      <c r="BA117" s="101">
        <f>_xll.qlInterestRateIndexFixingDate(Currency&amp;"ibor"&amp;Tenor,BB117,Trigger)</f>
        <v>42369</v>
      </c>
      <c r="BB117" s="101">
        <f>_xll.qlCalendarAdvance(Calendar,BB116,AZ117,"f",,Trigger)</f>
        <v>42374</v>
      </c>
      <c r="BC117" s="101">
        <f>_xll.qlInterestRateIndexMaturity(Currency&amp;"ibor"&amp;Tenor,BB117,Trigger)</f>
        <v>42740</v>
      </c>
      <c r="BD117" s="246">
        <f>_xll.qlIndexFixing($AD$5,BA117,TRUE,_xll.ohTrigger(Trigger,Trigger12M))</f>
        <v>1.9424295038633543E-3</v>
      </c>
      <c r="BE117" s="246" t="e">
        <f>IFERROR(_xll.qlIndexFixing($BF$1,BA117,TRUE,_xll.ohTrigger(Trigger,Trigger12M)),#N/A)</f>
        <v>#N/A</v>
      </c>
    </row>
    <row r="118" spans="3:57" ht="11.25" customHeight="1" x14ac:dyDescent="0.25">
      <c r="C118" s="430"/>
      <c r="D118" s="431"/>
      <c r="E118" s="431"/>
      <c r="F118" s="430"/>
      <c r="G118" s="430"/>
      <c r="H118" s="432"/>
      <c r="I118" s="433"/>
      <c r="J118" s="433"/>
      <c r="K118" s="432"/>
      <c r="L118" s="430"/>
      <c r="M118" s="432"/>
      <c r="N118" s="434"/>
      <c r="O118" s="435"/>
      <c r="P118" s="435"/>
      <c r="Q118" s="436"/>
      <c r="R118" s="435"/>
      <c r="S118" s="435"/>
      <c r="T118" s="435"/>
      <c r="U118" s="435"/>
      <c r="V118" s="435"/>
      <c r="W118" s="433"/>
      <c r="X118" s="423"/>
      <c r="Y118" s="423"/>
      <c r="Z118" s="423"/>
      <c r="AA118" s="423"/>
      <c r="AB118" s="423"/>
      <c r="AC118" s="423"/>
      <c r="AD118" s="423"/>
      <c r="AE118" s="423"/>
      <c r="AF118" s="428"/>
      <c r="AG118" s="428"/>
      <c r="AH118" s="428"/>
      <c r="AI118" s="428"/>
      <c r="AJ118" s="428"/>
      <c r="AK118" s="423"/>
      <c r="AZ118" s="100" t="s">
        <v>201</v>
      </c>
      <c r="BA118" s="101">
        <f>_xll.qlInterestRateIndexFixingDate(Currency&amp;"ibor"&amp;Tenor,BB118,Trigger)</f>
        <v>42373</v>
      </c>
      <c r="BB118" s="101">
        <f>_xll.qlCalendarAdvance(Calendar,BB117,AZ118,"f",,Trigger)</f>
        <v>42375</v>
      </c>
      <c r="BC118" s="101">
        <f>_xll.qlInterestRateIndexMaturity(Currency&amp;"ibor"&amp;Tenor,BB118,Trigger)</f>
        <v>42741</v>
      </c>
      <c r="BD118" s="246">
        <f>_xll.qlIndexFixing($AD$5,BA118,TRUE,_xll.ohTrigger(Trigger,Trigger12M))</f>
        <v>1.9443864761869991E-3</v>
      </c>
      <c r="BE118" s="246" t="e">
        <f>IFERROR(_xll.qlIndexFixing($BF$1,BA118,TRUE,_xll.ohTrigger(Trigger,Trigger12M)),#N/A)</f>
        <v>#N/A</v>
      </c>
    </row>
    <row r="119" spans="3:57" ht="11.25" customHeight="1" x14ac:dyDescent="0.25">
      <c r="C119" s="430"/>
      <c r="D119" s="431"/>
      <c r="E119" s="431"/>
      <c r="F119" s="430"/>
      <c r="G119" s="430"/>
      <c r="H119" s="432"/>
      <c r="I119" s="433"/>
      <c r="J119" s="433"/>
      <c r="K119" s="432"/>
      <c r="L119" s="430"/>
      <c r="M119" s="432"/>
      <c r="N119" s="434"/>
      <c r="O119" s="435"/>
      <c r="P119" s="435"/>
      <c r="Q119" s="436"/>
      <c r="R119" s="435"/>
      <c r="S119" s="435"/>
      <c r="T119" s="435"/>
      <c r="U119" s="435"/>
      <c r="V119" s="435"/>
      <c r="W119" s="433"/>
      <c r="X119" s="423"/>
      <c r="Y119" s="423"/>
      <c r="Z119" s="423"/>
      <c r="AA119" s="423"/>
      <c r="AB119" s="423"/>
      <c r="AC119" s="423"/>
      <c r="AD119" s="423"/>
      <c r="AE119" s="423"/>
      <c r="AF119" s="428"/>
      <c r="AG119" s="428"/>
      <c r="AH119" s="428"/>
      <c r="AI119" s="428"/>
      <c r="AJ119" s="428"/>
      <c r="AK119" s="423"/>
      <c r="AZ119" s="100" t="s">
        <v>201</v>
      </c>
      <c r="BA119" s="101">
        <f>_xll.qlInterestRateIndexFixingDate(Currency&amp;"ibor"&amp;Tenor,BB119,Trigger)</f>
        <v>42374</v>
      </c>
      <c r="BB119" s="101">
        <f>_xll.qlCalendarAdvance(Calendar,BB118,AZ119,"f",,Trigger)</f>
        <v>42376</v>
      </c>
      <c r="BC119" s="101">
        <f>_xll.qlInterestRateIndexMaturity(Currency&amp;"ibor"&amp;Tenor,BB119,Trigger)</f>
        <v>42744</v>
      </c>
      <c r="BD119" s="246">
        <f>_xll.qlIndexFixing($AD$5,BA119,TRUE,_xll.ohTrigger(Trigger,Trigger12M))</f>
        <v>1.95010377627601E-3</v>
      </c>
      <c r="BE119" s="246" t="e">
        <f>IFERROR(_xll.qlIndexFixing($BF$1,BA119,TRUE,_xll.ohTrigger(Trigger,Trigger12M)),#N/A)</f>
        <v>#N/A</v>
      </c>
    </row>
    <row r="120" spans="3:57" ht="11.25" customHeight="1" x14ac:dyDescent="0.25">
      <c r="C120" s="430"/>
      <c r="D120" s="431"/>
      <c r="E120" s="431"/>
      <c r="F120" s="430"/>
      <c r="G120" s="430"/>
      <c r="H120" s="432"/>
      <c r="I120" s="433"/>
      <c r="J120" s="433"/>
      <c r="K120" s="432"/>
      <c r="L120" s="430"/>
      <c r="M120" s="432"/>
      <c r="N120" s="434"/>
      <c r="O120" s="435"/>
      <c r="P120" s="435"/>
      <c r="Q120" s="436"/>
      <c r="R120" s="435"/>
      <c r="S120" s="435"/>
      <c r="T120" s="435"/>
      <c r="U120" s="435"/>
      <c r="V120" s="435"/>
      <c r="W120" s="433"/>
      <c r="X120" s="423"/>
      <c r="Y120" s="423"/>
      <c r="Z120" s="423"/>
      <c r="AA120" s="423"/>
      <c r="AB120" s="423"/>
      <c r="AC120" s="423"/>
      <c r="AD120" s="423"/>
      <c r="AE120" s="423"/>
      <c r="AF120" s="428"/>
      <c r="AG120" s="428"/>
      <c r="AH120" s="428"/>
      <c r="AI120" s="428"/>
      <c r="AJ120" s="428"/>
      <c r="AK120" s="423"/>
      <c r="AZ120" s="100" t="s">
        <v>201</v>
      </c>
      <c r="BA120" s="101">
        <f>_xll.qlInterestRateIndexFixingDate(Currency&amp;"ibor"&amp;Tenor,BB120,Trigger)</f>
        <v>42375</v>
      </c>
      <c r="BB120" s="101">
        <f>_xll.qlCalendarAdvance(Calendar,BB119,AZ120,"f",,Trigger)</f>
        <v>42377</v>
      </c>
      <c r="BC120" s="101">
        <f>_xll.qlInterestRateIndexMaturity(Currency&amp;"ibor"&amp;Tenor,BB120,Trigger)</f>
        <v>42744</v>
      </c>
      <c r="BD120" s="246">
        <f>_xll.qlIndexFixing($AD$5,BA120,TRUE,_xll.ohTrigger(Trigger,Trigger12M))</f>
        <v>1.9501955547635327E-3</v>
      </c>
      <c r="BE120" s="246" t="e">
        <f>IFERROR(_xll.qlIndexFixing($BF$1,BA120,TRUE,_xll.ohTrigger(Trigger,Trigger12M)),#N/A)</f>
        <v>#N/A</v>
      </c>
    </row>
    <row r="121" spans="3:57" ht="11.25" customHeight="1" x14ac:dyDescent="0.25">
      <c r="C121" s="430"/>
      <c r="D121" s="431"/>
      <c r="E121" s="431"/>
      <c r="F121" s="430"/>
      <c r="G121" s="430"/>
      <c r="H121" s="432"/>
      <c r="I121" s="433"/>
      <c r="J121" s="433"/>
      <c r="K121" s="432"/>
      <c r="L121" s="430"/>
      <c r="M121" s="432"/>
      <c r="N121" s="434"/>
      <c r="O121" s="435"/>
      <c r="P121" s="435"/>
      <c r="Q121" s="436"/>
      <c r="R121" s="435"/>
      <c r="S121" s="435"/>
      <c r="T121" s="435"/>
      <c r="U121" s="435"/>
      <c r="V121" s="435"/>
      <c r="W121" s="433"/>
      <c r="X121" s="423"/>
      <c r="Y121" s="423"/>
      <c r="Z121" s="423"/>
      <c r="AA121" s="423"/>
      <c r="AB121" s="423"/>
      <c r="AC121" s="423"/>
      <c r="AD121" s="423"/>
      <c r="AE121" s="423"/>
      <c r="AF121" s="428"/>
      <c r="AG121" s="428"/>
      <c r="AH121" s="428"/>
      <c r="AI121" s="428"/>
      <c r="AJ121" s="428"/>
      <c r="AK121" s="423"/>
      <c r="AZ121" s="100" t="s">
        <v>201</v>
      </c>
      <c r="BA121" s="101">
        <f>_xll.qlInterestRateIndexFixingDate(Currency&amp;"ibor"&amp;Tenor,BB121,Trigger)</f>
        <v>42376</v>
      </c>
      <c r="BB121" s="101">
        <f>_xll.qlCalendarAdvance(Calendar,BB120,AZ121,"f",,Trigger)</f>
        <v>42380</v>
      </c>
      <c r="BC121" s="101">
        <f>_xll.qlInterestRateIndexMaturity(Currency&amp;"ibor"&amp;Tenor,BB121,Trigger)</f>
        <v>42746</v>
      </c>
      <c r="BD121" s="246">
        <f>_xll.qlIndexFixing($AD$5,BA121,TRUE,_xll.ohTrigger(Trigger,Trigger12M))</f>
        <v>1.9542405555591559E-3</v>
      </c>
      <c r="BE121" s="246" t="e">
        <f>IFERROR(_xll.qlIndexFixing($BF$1,BA121,TRUE,_xll.ohTrigger(Trigger,Trigger12M)),#N/A)</f>
        <v>#N/A</v>
      </c>
    </row>
    <row r="122" spans="3:57" ht="11.25" customHeight="1" x14ac:dyDescent="0.25">
      <c r="C122" s="430"/>
      <c r="D122" s="431"/>
      <c r="E122" s="431"/>
      <c r="F122" s="430"/>
      <c r="G122" s="430"/>
      <c r="H122" s="432"/>
      <c r="I122" s="433"/>
      <c r="J122" s="433"/>
      <c r="K122" s="432"/>
      <c r="L122" s="430"/>
      <c r="M122" s="432"/>
      <c r="N122" s="434"/>
      <c r="O122" s="435"/>
      <c r="P122" s="435"/>
      <c r="Q122" s="436"/>
      <c r="R122" s="435"/>
      <c r="S122" s="435"/>
      <c r="T122" s="435"/>
      <c r="U122" s="435"/>
      <c r="V122" s="435"/>
      <c r="W122" s="433"/>
      <c r="X122" s="423"/>
      <c r="Y122" s="423"/>
      <c r="Z122" s="423"/>
      <c r="AA122" s="423"/>
      <c r="AB122" s="423"/>
      <c r="AC122" s="423"/>
      <c r="AD122" s="423"/>
      <c r="AE122" s="423"/>
      <c r="AF122" s="428"/>
      <c r="AG122" s="428"/>
      <c r="AH122" s="428"/>
      <c r="AI122" s="428"/>
      <c r="AJ122" s="428"/>
      <c r="AK122" s="423"/>
      <c r="AZ122" s="100" t="s">
        <v>201</v>
      </c>
      <c r="BA122" s="101">
        <f>_xll.qlInterestRateIndexFixingDate(Currency&amp;"ibor"&amp;Tenor,BB122,Trigger)</f>
        <v>42377</v>
      </c>
      <c r="BB122" s="101">
        <f>_xll.qlCalendarAdvance(Calendar,BB121,AZ122,"f",,Trigger)</f>
        <v>42381</v>
      </c>
      <c r="BC122" s="101">
        <f>_xll.qlInterestRateIndexMaturity(Currency&amp;"ibor"&amp;Tenor,BB122,Trigger)</f>
        <v>42747</v>
      </c>
      <c r="BD122" s="246">
        <f>_xll.qlIndexFixing($AD$5,BA122,TRUE,_xll.ohTrigger(Trigger,Trigger12M))</f>
        <v>1.9562252151778801E-3</v>
      </c>
      <c r="BE122" s="246" t="e">
        <f>IFERROR(_xll.qlIndexFixing($BF$1,BA122,TRUE,_xll.ohTrigger(Trigger,Trigger12M)),#N/A)</f>
        <v>#N/A</v>
      </c>
    </row>
    <row r="123" spans="3:57" ht="11.25" customHeight="1" x14ac:dyDescent="0.25">
      <c r="C123" s="430"/>
      <c r="D123" s="431"/>
      <c r="E123" s="431"/>
      <c r="F123" s="430"/>
      <c r="G123" s="430"/>
      <c r="H123" s="432"/>
      <c r="I123" s="433"/>
      <c r="J123" s="433"/>
      <c r="K123" s="432"/>
      <c r="L123" s="430"/>
      <c r="M123" s="432"/>
      <c r="N123" s="434"/>
      <c r="O123" s="435"/>
      <c r="P123" s="435"/>
      <c r="Q123" s="436"/>
      <c r="R123" s="435"/>
      <c r="S123" s="435"/>
      <c r="T123" s="435"/>
      <c r="U123" s="435"/>
      <c r="V123" s="435"/>
      <c r="W123" s="433"/>
      <c r="X123" s="423"/>
      <c r="Y123" s="423"/>
      <c r="Z123" s="423"/>
      <c r="AA123" s="423"/>
      <c r="AB123" s="423"/>
      <c r="AC123" s="423"/>
      <c r="AD123" s="423"/>
      <c r="AE123" s="423"/>
      <c r="AF123" s="428"/>
      <c r="AG123" s="428"/>
      <c r="AH123" s="428"/>
      <c r="AI123" s="428"/>
      <c r="AJ123" s="428"/>
      <c r="AK123" s="423"/>
      <c r="AZ123" s="100" t="s">
        <v>201</v>
      </c>
      <c r="BA123" s="101">
        <f>_xll.qlInterestRateIndexFixingDate(Currency&amp;"ibor"&amp;Tenor,BB123,Trigger)</f>
        <v>42380</v>
      </c>
      <c r="BB123" s="101">
        <f>_xll.qlCalendarAdvance(Calendar,BB122,AZ123,"f",,Trigger)</f>
        <v>42382</v>
      </c>
      <c r="BC123" s="101">
        <f>_xll.qlInterestRateIndexMaturity(Currency&amp;"ibor"&amp;Tenor,BB123,Trigger)</f>
        <v>42748</v>
      </c>
      <c r="BD123" s="246">
        <f>_xll.qlIndexFixing($AD$5,BA123,TRUE,_xll.ohTrigger(Trigger,Trigger12M))</f>
        <v>1.9582144894429747E-3</v>
      </c>
      <c r="BE123" s="246" t="e">
        <f>IFERROR(_xll.qlIndexFixing($BF$1,BA123,TRUE,_xll.ohTrigger(Trigger,Trigger12M)),#N/A)</f>
        <v>#N/A</v>
      </c>
    </row>
    <row r="124" spans="3:57" ht="11.25" customHeight="1" x14ac:dyDescent="0.25">
      <c r="C124" s="417"/>
      <c r="D124" s="419"/>
      <c r="E124" s="420"/>
      <c r="F124" s="418"/>
      <c r="G124" s="417"/>
      <c r="H124" s="421"/>
      <c r="I124" s="423"/>
      <c r="J124" s="423"/>
      <c r="K124" s="421"/>
      <c r="L124" s="417"/>
      <c r="M124" s="422"/>
      <c r="N124" s="424"/>
      <c r="O124" s="425"/>
      <c r="P124" s="425"/>
      <c r="Q124" s="427"/>
      <c r="R124" s="425"/>
      <c r="S124" s="426"/>
      <c r="T124" s="426"/>
      <c r="U124" s="425"/>
      <c r="V124" s="425"/>
      <c r="W124" s="423"/>
      <c r="X124" s="423"/>
      <c r="Y124" s="423"/>
      <c r="Z124" s="423"/>
      <c r="AA124" s="423"/>
      <c r="AB124" s="423"/>
      <c r="AC124" s="423"/>
      <c r="AD124" s="423"/>
      <c r="AE124" s="423"/>
      <c r="AF124" s="428"/>
      <c r="AG124" s="428"/>
      <c r="AH124" s="428"/>
      <c r="AI124" s="428"/>
      <c r="AJ124" s="428"/>
      <c r="AK124" s="423"/>
      <c r="AZ124" s="100" t="s">
        <v>201</v>
      </c>
      <c r="BA124" s="101">
        <f>_xll.qlInterestRateIndexFixingDate(Currency&amp;"ibor"&amp;Tenor,BB124,Trigger)</f>
        <v>42381</v>
      </c>
      <c r="BB124" s="101">
        <f>_xll.qlCalendarAdvance(Calendar,BB123,AZ124,"f",,Trigger)</f>
        <v>42383</v>
      </c>
      <c r="BC124" s="101">
        <f>_xll.qlInterestRateIndexMaturity(Currency&amp;"ibor"&amp;Tenor,BB124,Trigger)</f>
        <v>42751</v>
      </c>
      <c r="BD124" s="246">
        <f>_xll.qlIndexFixing($AD$5,BA124,TRUE,_xll.ohTrigger(Trigger,Trigger12M))</f>
        <v>1.9639919082424218E-3</v>
      </c>
      <c r="BE124" s="246" t="e">
        <f>IFERROR(_xll.qlIndexFixing($BF$1,BA124,TRUE,_xll.ohTrigger(Trigger,Trigger12M)),#N/A)</f>
        <v>#N/A</v>
      </c>
    </row>
    <row r="125" spans="3:57" ht="11.25" customHeight="1" x14ac:dyDescent="0.25">
      <c r="AZ125" s="100" t="s">
        <v>201</v>
      </c>
      <c r="BA125" s="101">
        <f>_xll.qlInterestRateIndexFixingDate(Currency&amp;"ibor"&amp;Tenor,BB125,Trigger)</f>
        <v>42382</v>
      </c>
      <c r="BB125" s="101">
        <f>_xll.qlCalendarAdvance(Calendar,BB124,AZ125,"f",,Trigger)</f>
        <v>42384</v>
      </c>
      <c r="BC125" s="101">
        <f>_xll.qlInterestRateIndexMaturity(Currency&amp;"ibor"&amp;Tenor,BB125,Trigger)</f>
        <v>42751</v>
      </c>
      <c r="BD125" s="246">
        <f>_xll.qlIndexFixing($AD$5,BA125,TRUE,_xll.ohTrigger(Trigger,Trigger12M))</f>
        <v>1.9641020306656936E-3</v>
      </c>
      <c r="BE125" s="246" t="e">
        <f>IFERROR(_xll.qlIndexFixing($BF$1,BA125,TRUE,_xll.ohTrigger(Trigger,Trigger12M)),#N/A)</f>
        <v>#N/A</v>
      </c>
    </row>
    <row r="126" spans="3:57" ht="11.25" customHeight="1" x14ac:dyDescent="0.25">
      <c r="AZ126" s="100" t="s">
        <v>201</v>
      </c>
      <c r="BA126" s="101">
        <f>_xll.qlInterestRateIndexFixingDate(Currency&amp;"ibor"&amp;Tenor,BB126,Trigger)</f>
        <v>42383</v>
      </c>
      <c r="BB126" s="101">
        <f>_xll.qlCalendarAdvance(Calendar,BB125,AZ126,"f",,Trigger)</f>
        <v>42387</v>
      </c>
      <c r="BC126" s="101">
        <f>_xll.qlInterestRateIndexMaturity(Currency&amp;"ibor"&amp;Tenor,BB126,Trigger)</f>
        <v>42753</v>
      </c>
      <c r="BD126" s="246">
        <f>_xll.qlIndexFixing($AD$5,BA126,TRUE,_xll.ohTrigger(Trigger,Trigger12M))</f>
        <v>1.9682300814433209E-3</v>
      </c>
      <c r="BE126" s="246" t="e">
        <f>IFERROR(_xll.qlIndexFixing($BF$1,BA126,TRUE,_xll.ohTrigger(Trigger,Trigger12M)),#N/A)</f>
        <v>#N/A</v>
      </c>
    </row>
    <row r="127" spans="3:57" ht="11.25" customHeight="1" x14ac:dyDescent="0.25">
      <c r="AZ127" s="100" t="s">
        <v>201</v>
      </c>
      <c r="BA127" s="101">
        <f>_xll.qlInterestRateIndexFixingDate(Currency&amp;"ibor"&amp;Tenor,BB127,Trigger)</f>
        <v>42384</v>
      </c>
      <c r="BB127" s="101">
        <f>_xll.qlCalendarAdvance(Calendar,BB126,AZ127,"f",,Trigger)</f>
        <v>42388</v>
      </c>
      <c r="BC127" s="101">
        <f>_xll.qlInterestRateIndexMaturity(Currency&amp;"ibor"&amp;Tenor,BB127,Trigger)</f>
        <v>42754</v>
      </c>
      <c r="BD127" s="246">
        <f>_xll.qlIndexFixing($AD$5,BA127,TRUE,_xll.ohTrigger(Trigger,Trigger12M))</f>
        <v>1.9702470441750166E-3</v>
      </c>
      <c r="BE127" s="246" t="e">
        <f>IFERROR(_xll.qlIndexFixing($BF$1,BA127,TRUE,_xll.ohTrigger(Trigger,Trigger12M)),#N/A)</f>
        <v>#N/A</v>
      </c>
    </row>
    <row r="128" spans="3:57" ht="11.25" customHeight="1" x14ac:dyDescent="0.25">
      <c r="AZ128" s="100" t="s">
        <v>201</v>
      </c>
      <c r="BA128" s="101">
        <f>_xll.qlInterestRateIndexFixingDate(Currency&amp;"ibor"&amp;Tenor,BB128,Trigger)</f>
        <v>42387</v>
      </c>
      <c r="BB128" s="101">
        <f>_xll.qlCalendarAdvance(Calendar,BB127,AZ128,"f",,Trigger)</f>
        <v>42389</v>
      </c>
      <c r="BC128" s="101">
        <f>_xll.qlInterestRateIndexMaturity(Currency&amp;"ibor"&amp;Tenor,BB128,Trigger)</f>
        <v>42755</v>
      </c>
      <c r="BD128" s="246">
        <f>_xll.qlIndexFixing($AD$5,BA128,TRUE,_xll.ohTrigger(Trigger,Trigger12M))</f>
        <v>1.9722686217500834E-3</v>
      </c>
      <c r="BE128" s="246" t="e">
        <f>IFERROR(_xll.qlIndexFixing($BF$1,BA128,TRUE,_xll.ohTrigger(Trigger,Trigger12M)),#N/A)</f>
        <v>#N/A</v>
      </c>
    </row>
    <row r="129" spans="52:57" ht="11.25" customHeight="1" x14ac:dyDescent="0.25">
      <c r="AZ129" s="100" t="s">
        <v>201</v>
      </c>
      <c r="BA129" s="101">
        <f>_xll.qlInterestRateIndexFixingDate(Currency&amp;"ibor"&amp;Tenor,BB129,Trigger)</f>
        <v>42388</v>
      </c>
      <c r="BB129" s="101">
        <f>_xll.qlCalendarAdvance(Calendar,BB128,AZ129,"f",,Trigger)</f>
        <v>42390</v>
      </c>
      <c r="BC129" s="101">
        <f>_xll.qlInterestRateIndexMaturity(Currency&amp;"ibor"&amp;Tenor,BB129,Trigger)</f>
        <v>42758</v>
      </c>
      <c r="BD129" s="246">
        <f>_xll.qlIndexFixing($AD$5,BA129,TRUE,_xll.ohTrigger(Trigger,Trigger12M))</f>
        <v>1.97810493795817E-3</v>
      </c>
      <c r="BE129" s="246" t="e">
        <f>IFERROR(_xll.qlIndexFixing($BF$1,BA129,TRUE,_xll.ohTrigger(Trigger,Trigger12M)),#N/A)</f>
        <v>#N/A</v>
      </c>
    </row>
    <row r="130" spans="52:57" ht="11.25" customHeight="1" x14ac:dyDescent="0.25">
      <c r="AZ130" s="100" t="s">
        <v>201</v>
      </c>
      <c r="BA130" s="101">
        <f>_xll.qlInterestRateIndexFixingDate(Currency&amp;"ibor"&amp;Tenor,BB130,Trigger)</f>
        <v>42389</v>
      </c>
      <c r="BB130" s="101">
        <f>_xll.qlCalendarAdvance(Calendar,BB129,AZ130,"f",,Trigger)</f>
        <v>42391</v>
      </c>
      <c r="BC130" s="101">
        <f>_xll.qlInterestRateIndexMaturity(Currency&amp;"ibor"&amp;Tenor,BB130,Trigger)</f>
        <v>42758</v>
      </c>
      <c r="BD130" s="246">
        <f>_xll.qlIndexFixing($AD$5,BA130,TRUE,_xll.ohTrigger(Trigger,Trigger12M))</f>
        <v>1.9782340153607471E-3</v>
      </c>
      <c r="BE130" s="246" t="e">
        <f>IFERROR(_xll.qlIndexFixing($BF$1,BA130,TRUE,_xll.ohTrigger(Trigger,Trigger12M)),#N/A)</f>
        <v>#N/A</v>
      </c>
    </row>
    <row r="131" spans="52:57" ht="11.25" customHeight="1" x14ac:dyDescent="0.25">
      <c r="AZ131" s="100" t="s">
        <v>201</v>
      </c>
      <c r="BA131" s="101">
        <f>_xll.qlInterestRateIndexFixingDate(Currency&amp;"ibor"&amp;Tenor,BB131,Trigger)</f>
        <v>42390</v>
      </c>
      <c r="BB131" s="101">
        <f>_xll.qlCalendarAdvance(Calendar,BB130,AZ131,"f",,Trigger)</f>
        <v>42394</v>
      </c>
      <c r="BC131" s="101">
        <f>_xll.qlInterestRateIndexMaturity(Currency&amp;"ibor"&amp;Tenor,BB131,Trigger)</f>
        <v>42760</v>
      </c>
      <c r="BD131" s="246">
        <f>_xll.qlIndexFixing($AD$5,BA131,TRUE,_xll.ohTrigger(Trigger,Trigger12M))</f>
        <v>1.9824457332679722E-3</v>
      </c>
      <c r="BE131" s="246" t="e">
        <f>IFERROR(_xll.qlIndexFixing($BF$1,BA131,TRUE,_xll.ohTrigger(Trigger,Trigger12M)),#N/A)</f>
        <v>#N/A</v>
      </c>
    </row>
    <row r="132" spans="52:57" ht="11.25" customHeight="1" x14ac:dyDescent="0.25">
      <c r="AZ132" s="100" t="s">
        <v>201</v>
      </c>
      <c r="BA132" s="101">
        <f>_xll.qlInterestRateIndexFixingDate(Currency&amp;"ibor"&amp;Tenor,BB132,Trigger)</f>
        <v>42391</v>
      </c>
      <c r="BB132" s="101">
        <f>_xll.qlCalendarAdvance(Calendar,BB131,AZ132,"f",,Trigger)</f>
        <v>42395</v>
      </c>
      <c r="BC132" s="101">
        <f>_xll.qlInterestRateIndexMaturity(Currency&amp;"ibor"&amp;Tenor,BB132,Trigger)</f>
        <v>42761</v>
      </c>
      <c r="BD132" s="246">
        <f>_xll.qlIndexFixing($AD$5,BA132,TRUE,_xll.ohTrigger(Trigger,Trigger12M))</f>
        <v>1.9847007381089705E-3</v>
      </c>
      <c r="BE132" s="246" t="e">
        <f>IFERROR(_xll.qlIndexFixing($BF$1,BA132,TRUE,_xll.ohTrigger(Trigger,Trigger12M)),#N/A)</f>
        <v>#N/A</v>
      </c>
    </row>
    <row r="133" spans="52:57" ht="11.25" customHeight="1" x14ac:dyDescent="0.25">
      <c r="AZ133" s="100" t="s">
        <v>201</v>
      </c>
      <c r="BA133" s="101">
        <f>_xll.qlInterestRateIndexFixingDate(Currency&amp;"ibor"&amp;Tenor,BB133,Trigger)</f>
        <v>42394</v>
      </c>
      <c r="BB133" s="101">
        <f>_xll.qlCalendarAdvance(Calendar,BB132,AZ133,"f",,Trigger)</f>
        <v>42396</v>
      </c>
      <c r="BC133" s="101">
        <f>_xll.qlInterestRateIndexMaturity(Currency&amp;"ibor"&amp;Tenor,BB133,Trigger)</f>
        <v>42762</v>
      </c>
      <c r="BD133" s="246">
        <f>_xll.qlIndexFixing($AD$5,BA133,TRUE,_xll.ohTrigger(Trigger,Trigger12M))</f>
        <v>1.9869625475964327E-3</v>
      </c>
      <c r="BE133" s="246" t="e">
        <f>IFERROR(_xll.qlIndexFixing($BF$1,BA133,TRUE,_xll.ohTrigger(Trigger,Trigger12M)),#N/A)</f>
        <v>#N/A</v>
      </c>
    </row>
    <row r="134" spans="52:57" ht="11.25" customHeight="1" x14ac:dyDescent="0.25">
      <c r="AZ134" s="100" t="s">
        <v>201</v>
      </c>
      <c r="BA134" s="101">
        <f>_xll.qlInterestRateIndexFixingDate(Currency&amp;"ibor"&amp;Tenor,BB134,Trigger)</f>
        <v>42395</v>
      </c>
      <c r="BB134" s="101">
        <f>_xll.qlCalendarAdvance(Calendar,BB133,AZ134,"f",,Trigger)</f>
        <v>42397</v>
      </c>
      <c r="BC134" s="101">
        <f>_xll.qlInterestRateIndexMaturity(Currency&amp;"ibor"&amp;Tenor,BB134,Trigger)</f>
        <v>42765</v>
      </c>
      <c r="BD134" s="246">
        <f>_xll.qlIndexFixing($AD$5,BA134,TRUE,_xll.ohTrigger(Trigger,Trigger12M))</f>
        <v>1.9930632759360017E-3</v>
      </c>
      <c r="BE134" s="246" t="e">
        <f>IFERROR(_xll.qlIndexFixing($BF$1,BA134,TRUE,_xll.ohTrigger(Trigger,Trigger12M)),#N/A)</f>
        <v>#N/A</v>
      </c>
    </row>
    <row r="135" spans="52:57" ht="11.25" customHeight="1" x14ac:dyDescent="0.25">
      <c r="AZ135" s="100" t="s">
        <v>201</v>
      </c>
      <c r="BA135" s="101">
        <f>_xll.qlInterestRateIndexFixingDate(Currency&amp;"ibor"&amp;Tenor,BB135,Trigger)</f>
        <v>42396</v>
      </c>
      <c r="BB135" s="101">
        <f>_xll.qlCalendarAdvance(Calendar,BB134,AZ135,"f",,Trigger)</f>
        <v>42398</v>
      </c>
      <c r="BC135" s="101">
        <f>_xll.qlInterestRateIndexMaturity(Currency&amp;"ibor"&amp;Tenor,BB135,Trigger)</f>
        <v>42766</v>
      </c>
      <c r="BD135" s="246">
        <f>_xll.qlIndexFixing($AD$5,BA135,TRUE,_xll.ohTrigger(Trigger,Trigger12M))</f>
        <v>1.9953410688415977E-3</v>
      </c>
      <c r="BE135" s="246" t="e">
        <f>IFERROR(_xll.qlIndexFixing($BF$1,BA135,TRUE,_xll.ohTrigger(Trigger,Trigger12M)),#N/A)</f>
        <v>#N/A</v>
      </c>
    </row>
    <row r="136" spans="52:57" ht="11.25" customHeight="1" x14ac:dyDescent="0.25">
      <c r="AZ136" s="100" t="s">
        <v>201</v>
      </c>
      <c r="BA136" s="101">
        <f>_xll.qlInterestRateIndexFixingDate(Currency&amp;"ibor"&amp;Tenor,BB136,Trigger)</f>
        <v>42397</v>
      </c>
      <c r="BB136" s="101">
        <f>_xll.qlCalendarAdvance(Calendar,BB135,AZ136,"f",,Trigger)</f>
        <v>42401</v>
      </c>
      <c r="BC136" s="101">
        <f>_xll.qlInterestRateIndexMaturity(Currency&amp;"ibor"&amp;Tenor,BB136,Trigger)</f>
        <v>42767</v>
      </c>
      <c r="BD136" s="246">
        <f>_xll.qlIndexFixing($AD$5,BA136,TRUE,_xll.ohTrigger(Trigger,Trigger12M))</f>
        <v>1.9983736663811841E-3</v>
      </c>
      <c r="BE136" s="246" t="e">
        <f>IFERROR(_xll.qlIndexFixing($BF$1,BA136,TRUE,_xll.ohTrigger(Trigger,Trigger12M)),#N/A)</f>
        <v>#N/A</v>
      </c>
    </row>
    <row r="137" spans="52:57" ht="11.25" customHeight="1" x14ac:dyDescent="0.25">
      <c r="AZ137" s="100" t="s">
        <v>201</v>
      </c>
      <c r="BA137" s="101">
        <f>_xll.qlInterestRateIndexFixingDate(Currency&amp;"ibor"&amp;Tenor,BB137,Trigger)</f>
        <v>42398</v>
      </c>
      <c r="BB137" s="101">
        <f>_xll.qlCalendarAdvance(Calendar,BB136,AZ137,"f",,Trigger)</f>
        <v>42402</v>
      </c>
      <c r="BC137" s="101">
        <f>_xll.qlInterestRateIndexMaturity(Currency&amp;"ibor"&amp;Tenor,BB137,Trigger)</f>
        <v>42768</v>
      </c>
      <c r="BD137" s="246">
        <f>_xll.qlIndexFixing($AD$5,BA137,TRUE,_xll.ohTrigger(Trigger,Trigger12M))</f>
        <v>2.0006763047378936E-3</v>
      </c>
      <c r="BE137" s="246" t="e">
        <f>IFERROR(_xll.qlIndexFixing($BF$1,BA137,TRUE,_xll.ohTrigger(Trigger,Trigger12M)),#N/A)</f>
        <v>#N/A</v>
      </c>
    </row>
    <row r="138" spans="52:57" ht="11.25" customHeight="1" x14ac:dyDescent="0.25">
      <c r="AZ138" s="100" t="s">
        <v>201</v>
      </c>
      <c r="BA138" s="101">
        <f>_xll.qlInterestRateIndexFixingDate(Currency&amp;"ibor"&amp;Tenor,BB138,Trigger)</f>
        <v>42401</v>
      </c>
      <c r="BB138" s="101">
        <f>_xll.qlCalendarAdvance(Calendar,BB137,AZ138,"f",,Trigger)</f>
        <v>42403</v>
      </c>
      <c r="BC138" s="101">
        <f>_xll.qlInterestRateIndexMaturity(Currency&amp;"ibor"&amp;Tenor,BB138,Trigger)</f>
        <v>42769</v>
      </c>
      <c r="BD138" s="246">
        <f>_xll.qlIndexFixing($AD$5,BA138,TRUE,_xll.ohTrigger(Trigger,Trigger12M))</f>
        <v>2.0029857480723862E-3</v>
      </c>
      <c r="BE138" s="246" t="e">
        <f>IFERROR(_xll.qlIndexFixing($BF$1,BA138,TRUE,_xll.ohTrigger(Trigger,Trigger12M)),#N/A)</f>
        <v>#N/A</v>
      </c>
    </row>
    <row r="139" spans="52:57" ht="11.25" customHeight="1" x14ac:dyDescent="0.25">
      <c r="AZ139" s="100" t="s">
        <v>201</v>
      </c>
      <c r="BA139" s="101">
        <f>_xll.qlInterestRateIndexFixingDate(Currency&amp;"ibor"&amp;Tenor,BB139,Trigger)</f>
        <v>42402</v>
      </c>
      <c r="BB139" s="101">
        <f>_xll.qlCalendarAdvance(Calendar,BB138,AZ139,"f",,Trigger)</f>
        <v>42404</v>
      </c>
      <c r="BC139" s="101">
        <f>_xll.qlInterestRateIndexMaturity(Currency&amp;"ibor"&amp;Tenor,BB139,Trigger)</f>
        <v>42772</v>
      </c>
      <c r="BD139" s="246">
        <f>_xll.qlIndexFixing($AD$5,BA139,TRUE,_xll.ohTrigger(Trigger,Trigger12M))</f>
        <v>2.0091499554012507E-3</v>
      </c>
      <c r="BE139" s="246" t="e">
        <f>IFERROR(_xll.qlIndexFixing($BF$1,BA139,TRUE,_xll.ohTrigger(Trigger,Trigger12M)),#N/A)</f>
        <v>#N/A</v>
      </c>
    </row>
    <row r="140" spans="52:57" ht="11.25" customHeight="1" x14ac:dyDescent="0.25">
      <c r="AZ140" s="100" t="s">
        <v>201</v>
      </c>
      <c r="BA140" s="101">
        <f>_xll.qlInterestRateIndexFixingDate(Currency&amp;"ibor"&amp;Tenor,BB140,Trigger)</f>
        <v>42403</v>
      </c>
      <c r="BB140" s="101">
        <f>_xll.qlCalendarAdvance(Calendar,BB139,AZ140,"f",,Trigger)</f>
        <v>42405</v>
      </c>
      <c r="BC140" s="101">
        <f>_xll.qlInterestRateIndexMaturity(Currency&amp;"ibor"&amp;Tenor,BB140,Trigger)</f>
        <v>42772</v>
      </c>
      <c r="BD140" s="246">
        <f>_xll.qlIndexFixing($AD$5,BA140,TRUE,_xll.ohTrigger(Trigger,Trigger12M))</f>
        <v>2.0095516182730279E-3</v>
      </c>
      <c r="BE140" s="246" t="e">
        <f>IFERROR(_xll.qlIndexFixing($BF$1,BA140,TRUE,_xll.ohTrigger(Trigger,Trigger12M)),#N/A)</f>
        <v>#N/A</v>
      </c>
    </row>
    <row r="141" spans="52:57" ht="11.25" customHeight="1" x14ac:dyDescent="0.25">
      <c r="AZ141" s="100" t="s">
        <v>201</v>
      </c>
      <c r="BA141" s="101">
        <f>_xll.qlInterestRateIndexFixingDate(Currency&amp;"ibor"&amp;Tenor,BB141,Trigger)</f>
        <v>42404</v>
      </c>
      <c r="BB141" s="101">
        <f>_xll.qlCalendarAdvance(Calendar,BB140,AZ141,"f",,Trigger)</f>
        <v>42408</v>
      </c>
      <c r="BC141" s="101">
        <f>_xll.qlInterestRateIndexMaturity(Currency&amp;"ibor"&amp;Tenor,BB141,Trigger)</f>
        <v>42774</v>
      </c>
      <c r="BD141" s="246">
        <f>_xll.qlIndexFixing($AD$5,BA141,TRUE,_xll.ohTrigger(Trigger,Trigger12M))</f>
        <v>2.0146350410863291E-3</v>
      </c>
      <c r="BE141" s="246" t="e">
        <f>IFERROR(_xll.qlIndexFixing($BF$1,BA141,TRUE,_xll.ohTrigger(Trigger,Trigger12M)),#N/A)</f>
        <v>#N/A</v>
      </c>
    </row>
    <row r="142" spans="52:57" ht="11.25" customHeight="1" x14ac:dyDescent="0.25">
      <c r="AZ142" s="100" t="s">
        <v>201</v>
      </c>
      <c r="BA142" s="101">
        <f>_xll.qlInterestRateIndexFixingDate(Currency&amp;"ibor"&amp;Tenor,BB142,Trigger)</f>
        <v>42405</v>
      </c>
      <c r="BB142" s="101">
        <f>_xll.qlCalendarAdvance(Calendar,BB141,AZ142,"f",,Trigger)</f>
        <v>42409</v>
      </c>
      <c r="BC142" s="101">
        <f>_xll.qlInterestRateIndexMaturity(Currency&amp;"ibor"&amp;Tenor,BB142,Trigger)</f>
        <v>42775</v>
      </c>
      <c r="BD142" s="246">
        <f>_xll.qlIndexFixing($AD$5,BA142,TRUE,_xll.ohTrigger(Trigger,Trigger12M))</f>
        <v>2.0169853152952411E-3</v>
      </c>
      <c r="BE142" s="246" t="e">
        <f>IFERROR(_xll.qlIndexFixing($BF$1,BA142,TRUE,_xll.ohTrigger(Trigger,Trigger12M)),#N/A)</f>
        <v>#N/A</v>
      </c>
    </row>
    <row r="143" spans="52:57" ht="11.25" customHeight="1" x14ac:dyDescent="0.25">
      <c r="AZ143" s="100" t="s">
        <v>201</v>
      </c>
      <c r="BA143" s="101">
        <f>_xll.qlInterestRateIndexFixingDate(Currency&amp;"ibor"&amp;Tenor,BB143,Trigger)</f>
        <v>42408</v>
      </c>
      <c r="BB143" s="101">
        <f>_xll.qlCalendarAdvance(Calendar,BB142,AZ143,"f",,Trigger)</f>
        <v>42410</v>
      </c>
      <c r="BC143" s="101">
        <f>_xll.qlInterestRateIndexMaturity(Currency&amp;"ibor"&amp;Tenor,BB143,Trigger)</f>
        <v>42776</v>
      </c>
      <c r="BD143" s="246">
        <f>_xll.qlIndexFixing($AD$5,BA143,TRUE,_xll.ohTrigger(Trigger,Trigger12M))</f>
        <v>2.0193423948189348E-3</v>
      </c>
      <c r="BE143" s="246" t="e">
        <f>IFERROR(_xll.qlIndexFixing($BF$1,BA143,TRUE,_xll.ohTrigger(Trigger,Trigger12M)),#N/A)</f>
        <v>#N/A</v>
      </c>
    </row>
    <row r="144" spans="52:57" ht="11.25" customHeight="1" x14ac:dyDescent="0.25">
      <c r="AZ144" s="100" t="s">
        <v>201</v>
      </c>
      <c r="BA144" s="101">
        <f>_xll.qlInterestRateIndexFixingDate(Currency&amp;"ibor"&amp;Tenor,BB144,Trigger)</f>
        <v>42409</v>
      </c>
      <c r="BB144" s="101">
        <f>_xll.qlCalendarAdvance(Calendar,BB143,AZ144,"f",,Trigger)</f>
        <v>42411</v>
      </c>
      <c r="BC144" s="101">
        <f>_xll.qlInterestRateIndexMaturity(Currency&amp;"ibor"&amp;Tenor,BB144,Trigger)</f>
        <v>42779</v>
      </c>
      <c r="BD144" s="246">
        <f>_xll.qlIndexFixing($AD$5,BA144,TRUE,_xll.ohTrigger(Trigger,Trigger12M))</f>
        <v>2.0255682796579124E-3</v>
      </c>
      <c r="BE144" s="246" t="e">
        <f>IFERROR(_xll.qlIndexFixing($BF$1,BA144,TRUE,_xll.ohTrigger(Trigger,Trigger12M)),#N/A)</f>
        <v>#N/A</v>
      </c>
    </row>
    <row r="145" spans="52:57" ht="11.25" customHeight="1" x14ac:dyDescent="0.25">
      <c r="AZ145" s="100" t="s">
        <v>201</v>
      </c>
      <c r="BA145" s="101">
        <f>_xll.qlInterestRateIndexFixingDate(Currency&amp;"ibor"&amp;Tenor,BB145,Trigger)</f>
        <v>42410</v>
      </c>
      <c r="BB145" s="101">
        <f>_xll.qlCalendarAdvance(Calendar,BB144,AZ145,"f",,Trigger)</f>
        <v>42412</v>
      </c>
      <c r="BC145" s="101">
        <f>_xll.qlInterestRateIndexMaturity(Currency&amp;"ibor"&amp;Tenor,BB145,Trigger)</f>
        <v>42779</v>
      </c>
      <c r="BD145" s="246">
        <f>_xll.qlIndexFixing($AD$5,BA145,TRUE,_xll.ohTrigger(Trigger,Trigger12M))</f>
        <v>2.0260104483882926E-3</v>
      </c>
      <c r="BE145" s="246" t="e">
        <f>IFERROR(_xll.qlIndexFixing($BF$1,BA145,TRUE,_xll.ohTrigger(Trigger,Trigger12M)),#N/A)</f>
        <v>#N/A</v>
      </c>
    </row>
    <row r="146" spans="52:57" ht="11.25" customHeight="1" x14ac:dyDescent="0.25">
      <c r="AZ146" s="100" t="s">
        <v>201</v>
      </c>
      <c r="BA146" s="101">
        <f>_xll.qlInterestRateIndexFixingDate(Currency&amp;"ibor"&amp;Tenor,BB146,Trigger)</f>
        <v>42411</v>
      </c>
      <c r="BB146" s="101">
        <f>_xll.qlCalendarAdvance(Calendar,BB145,AZ146,"f",,Trigger)</f>
        <v>42415</v>
      </c>
      <c r="BC146" s="101">
        <f>_xll.qlInterestRateIndexMaturity(Currency&amp;"ibor"&amp;Tenor,BB146,Trigger)</f>
        <v>42781</v>
      </c>
      <c r="BD146" s="246">
        <f>_xll.qlIndexFixing($AD$5,BA146,TRUE,_xll.ohTrigger(Trigger,Trigger12M))</f>
        <v>2.0312298738795012E-3</v>
      </c>
      <c r="BE146" s="246" t="e">
        <f>IFERROR(_xll.qlIndexFixing($BF$1,BA146,TRUE,_xll.ohTrigger(Trigger,Trigger12M)),#N/A)</f>
        <v>#N/A</v>
      </c>
    </row>
    <row r="147" spans="52:57" ht="11.25" customHeight="1" x14ac:dyDescent="0.25">
      <c r="AZ147" s="100" t="s">
        <v>201</v>
      </c>
      <c r="BA147" s="101">
        <f>_xll.qlInterestRateIndexFixingDate(Currency&amp;"ibor"&amp;Tenor,BB147,Trigger)</f>
        <v>42412</v>
      </c>
      <c r="BB147" s="101">
        <f>_xll.qlCalendarAdvance(Calendar,BB146,AZ147,"f",,Trigger)</f>
        <v>42416</v>
      </c>
      <c r="BC147" s="101">
        <f>_xll.qlInterestRateIndexMaturity(Currency&amp;"ibor"&amp;Tenor,BB147,Trigger)</f>
        <v>42782</v>
      </c>
      <c r="BD147" s="246">
        <f>_xll.qlIndexFixing($AD$5,BA147,TRUE,_xll.ohTrigger(Trigger,Trigger12M))</f>
        <v>2.033627786324065E-3</v>
      </c>
      <c r="BE147" s="246" t="e">
        <f>IFERROR(_xll.qlIndexFixing($BF$1,BA147,TRUE,_xll.ohTrigger(Trigger,Trigger12M)),#N/A)</f>
        <v>#N/A</v>
      </c>
    </row>
    <row r="148" spans="52:57" ht="11.25" customHeight="1" x14ac:dyDescent="0.25">
      <c r="AZ148" s="100" t="s">
        <v>201</v>
      </c>
      <c r="BA148" s="101">
        <f>_xll.qlInterestRateIndexFixingDate(Currency&amp;"ibor"&amp;Tenor,BB148,Trigger)</f>
        <v>42415</v>
      </c>
      <c r="BB148" s="101">
        <f>_xll.qlCalendarAdvance(Calendar,BB147,AZ148,"f",,Trigger)</f>
        <v>42417</v>
      </c>
      <c r="BC148" s="101">
        <f>_xll.qlInterestRateIndexMaturity(Currency&amp;"ibor"&amp;Tenor,BB148,Trigger)</f>
        <v>42783</v>
      </c>
      <c r="BD148" s="246">
        <f>_xll.qlIndexFixing($AD$5,BA148,TRUE,_xll.ohTrigger(Trigger,Trigger12M))</f>
        <v>2.0360325044284891E-3</v>
      </c>
      <c r="BE148" s="246" t="e">
        <f>IFERROR(_xll.qlIndexFixing($BF$1,BA148,TRUE,_xll.ohTrigger(Trigger,Trigger12M)),#N/A)</f>
        <v>#N/A</v>
      </c>
    </row>
    <row r="149" spans="52:57" ht="11.25" customHeight="1" x14ac:dyDescent="0.25">
      <c r="AZ149" s="100" t="s">
        <v>201</v>
      </c>
      <c r="BA149" s="101">
        <f>_xll.qlInterestRateIndexFixingDate(Currency&amp;"ibor"&amp;Tenor,BB149,Trigger)</f>
        <v>42416</v>
      </c>
      <c r="BB149" s="101">
        <f>_xll.qlCalendarAdvance(Calendar,BB148,AZ149,"f",,Trigger)</f>
        <v>42418</v>
      </c>
      <c r="BC149" s="101">
        <f>_xll.qlInterestRateIndexMaturity(Currency&amp;"ibor"&amp;Tenor,BB149,Trigger)</f>
        <v>42786</v>
      </c>
      <c r="BD149" s="246">
        <f>_xll.qlIndexFixing($AD$5,BA149,TRUE,_xll.ohTrigger(Trigger,Trigger12M))</f>
        <v>2.0423182653607065E-3</v>
      </c>
      <c r="BE149" s="246" t="e">
        <f>IFERROR(_xll.qlIndexFixing($BF$1,BA149,TRUE,_xll.ohTrigger(Trigger,Trigger12M)),#N/A)</f>
        <v>#N/A</v>
      </c>
    </row>
    <row r="150" spans="52:57" ht="11.25" customHeight="1" x14ac:dyDescent="0.25">
      <c r="AZ150" s="100" t="s">
        <v>201</v>
      </c>
      <c r="BA150" s="101">
        <f>_xll.qlInterestRateIndexFixingDate(Currency&amp;"ibor"&amp;Tenor,BB150,Trigger)</f>
        <v>42417</v>
      </c>
      <c r="BB150" s="101">
        <f>_xll.qlCalendarAdvance(Calendar,BB149,AZ150,"f",,Trigger)</f>
        <v>42419</v>
      </c>
      <c r="BC150" s="101">
        <f>_xll.qlInterestRateIndexMaturity(Currency&amp;"ibor"&amp;Tenor,BB150,Trigger)</f>
        <v>42786</v>
      </c>
      <c r="BD150" s="246">
        <f>_xll.qlIndexFixing($AD$5,BA150,TRUE,_xll.ohTrigger(Trigger,Trigger12M))</f>
        <v>2.0428018418014384E-3</v>
      </c>
      <c r="BE150" s="246" t="e">
        <f>IFERROR(_xll.qlIndexFixing($BF$1,BA150,TRUE,_xll.ohTrigger(Trigger,Trigger12M)),#N/A)</f>
        <v>#N/A</v>
      </c>
    </row>
    <row r="151" spans="52:57" ht="11.25" customHeight="1" x14ac:dyDescent="0.25">
      <c r="AZ151" s="100" t="s">
        <v>201</v>
      </c>
      <c r="BA151" s="101">
        <f>_xll.qlInterestRateIndexFixingDate(Currency&amp;"ibor"&amp;Tenor,BB151,Trigger)</f>
        <v>42418</v>
      </c>
      <c r="BB151" s="101">
        <f>_xll.qlCalendarAdvance(Calendar,BB150,AZ151,"f",,Trigger)</f>
        <v>42422</v>
      </c>
      <c r="BC151" s="101">
        <f>_xll.qlInterestRateIndexMaturity(Currency&amp;"ibor"&amp;Tenor,BB151,Trigger)</f>
        <v>42788</v>
      </c>
      <c r="BD151" s="246">
        <f>_xll.qlIndexFixing($AD$5,BA151,TRUE,_xll.ohTrigger(Trigger,Trigger12M))</f>
        <v>2.0481581815944483E-3</v>
      </c>
      <c r="BE151" s="246" t="e">
        <f>IFERROR(_xll.qlIndexFixing($BF$1,BA151,TRUE,_xll.ohTrigger(Trigger,Trigger12M)),#N/A)</f>
        <v>#N/A</v>
      </c>
    </row>
    <row r="152" spans="52:57" ht="11.25" customHeight="1" x14ac:dyDescent="0.25">
      <c r="AZ152" s="100" t="s">
        <v>201</v>
      </c>
      <c r="BA152" s="101">
        <f>_xll.qlInterestRateIndexFixingDate(Currency&amp;"ibor"&amp;Tenor,BB152,Trigger)</f>
        <v>42419</v>
      </c>
      <c r="BB152" s="101">
        <f>_xll.qlCalendarAdvance(Calendar,BB151,AZ152,"f",,Trigger)</f>
        <v>42423</v>
      </c>
      <c r="BC152" s="101">
        <f>_xll.qlInterestRateIndexMaturity(Currency&amp;"ibor"&amp;Tenor,BB152,Trigger)</f>
        <v>42789</v>
      </c>
      <c r="BD152" s="246">
        <f>_xll.qlIndexFixing($AD$5,BA152,TRUE,_xll.ohTrigger(Trigger,Trigger12M))</f>
        <v>2.0506037347076899E-3</v>
      </c>
      <c r="BE152" s="246" t="e">
        <f>IFERROR(_xll.qlIndexFixing($BF$1,BA152,TRUE,_xll.ohTrigger(Trigger,Trigger12M)),#N/A)</f>
        <v>#N/A</v>
      </c>
    </row>
    <row r="153" spans="52:57" ht="11.25" customHeight="1" x14ac:dyDescent="0.25">
      <c r="AZ153" s="100" t="s">
        <v>201</v>
      </c>
      <c r="BA153" s="101">
        <f>_xll.qlInterestRateIndexFixingDate(Currency&amp;"ibor"&amp;Tenor,BB153,Trigger)</f>
        <v>42422</v>
      </c>
      <c r="BB153" s="101">
        <f>_xll.qlCalendarAdvance(Calendar,BB152,AZ153,"f",,Trigger)</f>
        <v>42424</v>
      </c>
      <c r="BC153" s="101">
        <f>_xll.qlInterestRateIndexMaturity(Currency&amp;"ibor"&amp;Tenor,BB153,Trigger)</f>
        <v>42790</v>
      </c>
      <c r="BD153" s="246">
        <f>_xll.qlIndexFixing($AD$5,BA153,TRUE,_xll.ohTrigger(Trigger,Trigger12M))</f>
        <v>2.0530560938322047E-3</v>
      </c>
      <c r="BE153" s="246" t="e">
        <f>IFERROR(_xll.qlIndexFixing($BF$1,BA153,TRUE,_xll.ohTrigger(Trigger,Trigger12M)),#N/A)</f>
        <v>#N/A</v>
      </c>
    </row>
    <row r="154" spans="52:57" ht="11.25" customHeight="1" x14ac:dyDescent="0.25">
      <c r="AZ154" s="100" t="s">
        <v>201</v>
      </c>
      <c r="BA154" s="101">
        <f>_xll.qlInterestRateIndexFixingDate(Currency&amp;"ibor"&amp;Tenor,BB154,Trigger)</f>
        <v>42423</v>
      </c>
      <c r="BB154" s="101">
        <f>_xll.qlCalendarAdvance(Calendar,BB153,AZ154,"f",,Trigger)</f>
        <v>42425</v>
      </c>
      <c r="BC154" s="101">
        <f>_xll.qlInterestRateIndexMaturity(Currency&amp;"ibor"&amp;Tenor,BB154,Trigger)</f>
        <v>42793</v>
      </c>
      <c r="BD154" s="246">
        <f>_xll.qlIndexFixing($AD$5,BA154,TRUE,_xll.ohTrigger(Trigger,Trigger12M))</f>
        <v>2.0700670967994275E-3</v>
      </c>
      <c r="BE154" s="246" t="e">
        <f>IFERROR(_xll.qlIndexFixing($BF$1,BA154,TRUE,_xll.ohTrigger(Trigger,Trigger12M)),#N/A)</f>
        <v>#N/A</v>
      </c>
    </row>
    <row r="155" spans="52:57" ht="11.25" customHeight="1" x14ac:dyDescent="0.25">
      <c r="AZ155" s="100" t="s">
        <v>201</v>
      </c>
      <c r="BA155" s="101">
        <f>_xll.qlInterestRateIndexFixingDate(Currency&amp;"ibor"&amp;Tenor,BB155,Trigger)</f>
        <v>42424</v>
      </c>
      <c r="BB155" s="101">
        <f>_xll.qlCalendarAdvance(Calendar,BB154,AZ155,"f",,Trigger)</f>
        <v>42426</v>
      </c>
      <c r="BC155" s="101">
        <f>_xll.qlInterestRateIndexMaturity(Currency&amp;"ibor"&amp;Tenor,BB155,Trigger)</f>
        <v>42793</v>
      </c>
      <c r="BD155" s="246">
        <f>_xll.qlIndexFixing($AD$5,BA155,TRUE,_xll.ohTrigger(Trigger,Trigger12M))</f>
        <v>2.0814164192354506E-3</v>
      </c>
      <c r="BE155" s="246" t="e">
        <f>IFERROR(_xll.qlIndexFixing($BF$1,BA155,TRUE,_xll.ohTrigger(Trigger,Trigger12M)),#N/A)</f>
        <v>#N/A</v>
      </c>
    </row>
    <row r="156" spans="52:57" ht="11.25" customHeight="1" x14ac:dyDescent="0.25">
      <c r="AZ156" s="100" t="s">
        <v>201</v>
      </c>
      <c r="BA156" s="101">
        <f>_xll.qlInterestRateIndexFixingDate(Currency&amp;"ibor"&amp;Tenor,BB156,Trigger)</f>
        <v>42425</v>
      </c>
      <c r="BB156" s="101">
        <f>_xll.qlCalendarAdvance(Calendar,BB155,AZ156,"f",,Trigger)</f>
        <v>42429</v>
      </c>
      <c r="BC156" s="101">
        <f>_xll.qlInterestRateIndexMaturity(Currency&amp;"ibor"&amp;Tenor,BB156,Trigger)</f>
        <v>42794</v>
      </c>
      <c r="BD156" s="246">
        <f>_xll.qlIndexFixing($AD$5,BA156,TRUE,_xll.ohTrigger(Trigger,Trigger12M))</f>
        <v>2.1182316966646617E-3</v>
      </c>
      <c r="BE156" s="246" t="e">
        <f>IFERROR(_xll.qlIndexFixing($BF$1,BA156,TRUE,_xll.ohTrigger(Trigger,Trigger12M)),#N/A)</f>
        <v>#N/A</v>
      </c>
    </row>
    <row r="157" spans="52:57" ht="11.25" customHeight="1" x14ac:dyDescent="0.25">
      <c r="AZ157" s="100" t="s">
        <v>201</v>
      </c>
      <c r="BA157" s="101">
        <f>_xll.qlInterestRateIndexFixingDate(Currency&amp;"ibor"&amp;Tenor,BB157,Trigger)</f>
        <v>42426</v>
      </c>
      <c r="BB157" s="101">
        <f>_xll.qlCalendarAdvance(Calendar,BB156,AZ157,"f",,Trigger)</f>
        <v>42430</v>
      </c>
      <c r="BC157" s="101">
        <f>_xll.qlInterestRateIndexMaturity(Currency&amp;"ibor"&amp;Tenor,BB157,Trigger)</f>
        <v>42795</v>
      </c>
      <c r="BD157" s="246">
        <f>_xll.qlIndexFixing($AD$5,BA157,TRUE,_xll.ohTrigger(Trigger,Trigger12M))</f>
        <v>2.1319731204520048E-3</v>
      </c>
      <c r="BE157" s="246" t="e">
        <f>IFERROR(_xll.qlIndexFixing($BF$1,BA157,TRUE,_xll.ohTrigger(Trigger,Trigger12M)),#N/A)</f>
        <v>#N/A</v>
      </c>
    </row>
    <row r="158" spans="52:57" ht="11.25" customHeight="1" x14ac:dyDescent="0.25">
      <c r="AZ158" s="100" t="s">
        <v>201</v>
      </c>
      <c r="BA158" s="101">
        <f>_xll.qlInterestRateIndexFixingDate(Currency&amp;"ibor"&amp;Tenor,BB158,Trigger)</f>
        <v>42429</v>
      </c>
      <c r="BB158" s="101">
        <f>_xll.qlCalendarAdvance(Calendar,BB157,AZ158,"f",,Trigger)</f>
        <v>42431</v>
      </c>
      <c r="BC158" s="101">
        <f>_xll.qlInterestRateIndexMaturity(Currency&amp;"ibor"&amp;Tenor,BB158,Trigger)</f>
        <v>42796</v>
      </c>
      <c r="BD158" s="246">
        <f>_xll.qlIndexFixing($AD$5,BA158,TRUE,_xll.ohTrigger(Trigger,Trigger12M))</f>
        <v>2.1458202291290097E-3</v>
      </c>
      <c r="BE158" s="246" t="e">
        <f>IFERROR(_xll.qlIndexFixing($BF$1,BA158,TRUE,_xll.ohTrigger(Trigger,Trigger12M)),#N/A)</f>
        <v>#N/A</v>
      </c>
    </row>
    <row r="159" spans="52:57" ht="11.25" customHeight="1" x14ac:dyDescent="0.25">
      <c r="AZ159" s="100" t="s">
        <v>201</v>
      </c>
      <c r="BA159" s="101">
        <f>_xll.qlInterestRateIndexFixingDate(Currency&amp;"ibor"&amp;Tenor,BB159,Trigger)</f>
        <v>42430</v>
      </c>
      <c r="BB159" s="101">
        <f>_xll.qlCalendarAdvance(Calendar,BB158,AZ159,"f",,Trigger)</f>
        <v>42432</v>
      </c>
      <c r="BC159" s="101">
        <f>_xll.qlInterestRateIndexMaturity(Currency&amp;"ibor"&amp;Tenor,BB159,Trigger)</f>
        <v>42797</v>
      </c>
      <c r="BD159" s="246">
        <f>_xll.qlIndexFixing($AD$5,BA159,TRUE,_xll.ohTrigger(Trigger,Trigger12M))</f>
        <v>2.1597730271317988E-3</v>
      </c>
      <c r="BE159" s="246" t="e">
        <f>IFERROR(_xll.qlIndexFixing($BF$1,BA159,TRUE,_xll.ohTrigger(Trigger,Trigger12M)),#N/A)</f>
        <v>#N/A</v>
      </c>
    </row>
    <row r="160" spans="52:57" ht="11.25" customHeight="1" x14ac:dyDescent="0.25">
      <c r="AZ160" s="100" t="s">
        <v>201</v>
      </c>
      <c r="BA160" s="101">
        <f>_xll.qlInterestRateIndexFixingDate(Currency&amp;"ibor"&amp;Tenor,BB160,Trigger)</f>
        <v>42431</v>
      </c>
      <c r="BB160" s="101">
        <f>_xll.qlCalendarAdvance(Calendar,BB159,AZ160,"f",,Trigger)</f>
        <v>42433</v>
      </c>
      <c r="BC160" s="101">
        <f>_xll.qlInterestRateIndexMaturity(Currency&amp;"ibor"&amp;Tenor,BB160,Trigger)</f>
        <v>42800</v>
      </c>
      <c r="BD160" s="246">
        <f>_xll.qlIndexFixing($AD$5,BA160,TRUE,_xll.ohTrigger(Trigger,Trigger12M))</f>
        <v>2.1771869654378007E-3</v>
      </c>
      <c r="BE160" s="246" t="e">
        <f>IFERROR(_xll.qlIndexFixing($BF$1,BA160,TRUE,_xll.ohTrigger(Trigger,Trigger12M)),#N/A)</f>
        <v>#N/A</v>
      </c>
    </row>
    <row r="161" spans="52:57" ht="11.25" customHeight="1" x14ac:dyDescent="0.25">
      <c r="AZ161" s="100" t="s">
        <v>201</v>
      </c>
      <c r="BA161" s="101">
        <f>_xll.qlInterestRateIndexFixingDate(Currency&amp;"ibor"&amp;Tenor,BB161,Trigger)</f>
        <v>42432</v>
      </c>
      <c r="BB161" s="101">
        <f>_xll.qlCalendarAdvance(Calendar,BB160,AZ161,"f",,Trigger)</f>
        <v>42436</v>
      </c>
      <c r="BC161" s="101">
        <f>_xll.qlInterestRateIndexMaturity(Currency&amp;"ibor"&amp;Tenor,BB161,Trigger)</f>
        <v>42801</v>
      </c>
      <c r="BD161" s="246">
        <f>_xll.qlIndexFixing($AD$5,BA161,TRUE,_xll.ohTrigger(Trigger,Trigger12M))</f>
        <v>2.2166412023165989E-3</v>
      </c>
      <c r="BE161" s="246" t="e">
        <f>IFERROR(_xll.qlIndexFixing($BF$1,BA161,TRUE,_xll.ohTrigger(Trigger,Trigger12M)),#N/A)</f>
        <v>#N/A</v>
      </c>
    </row>
    <row r="162" spans="52:57" ht="11.25" customHeight="1" x14ac:dyDescent="0.25">
      <c r="AZ162" s="100" t="s">
        <v>201</v>
      </c>
      <c r="BA162" s="101">
        <f>_xll.qlInterestRateIndexFixingDate(Currency&amp;"ibor"&amp;Tenor,BB162,Trigger)</f>
        <v>42433</v>
      </c>
      <c r="BB162" s="101">
        <f>_xll.qlCalendarAdvance(Calendar,BB161,AZ162,"f",,Trigger)</f>
        <v>42437</v>
      </c>
      <c r="BC162" s="101">
        <f>_xll.qlInterestRateIndexMaturity(Currency&amp;"ibor"&amp;Tenor,BB162,Trigger)</f>
        <v>42802</v>
      </c>
      <c r="BD162" s="246">
        <f>_xll.qlIndexFixing($AD$5,BA162,TRUE,_xll.ohTrigger(Trigger,Trigger12M))</f>
        <v>2.23112251468065E-3</v>
      </c>
      <c r="BE162" s="246" t="e">
        <f>IFERROR(_xll.qlIndexFixing($BF$1,BA162,TRUE,_xll.ohTrigger(Trigger,Trigger12M)),#N/A)</f>
        <v>#N/A</v>
      </c>
    </row>
    <row r="163" spans="52:57" ht="11.25" customHeight="1" x14ac:dyDescent="0.25">
      <c r="AZ163" s="100" t="s">
        <v>201</v>
      </c>
      <c r="BA163" s="101">
        <f>_xll.qlInterestRateIndexFixingDate(Currency&amp;"ibor"&amp;Tenor,BB163,Trigger)</f>
        <v>42436</v>
      </c>
      <c r="BB163" s="101">
        <f>_xll.qlCalendarAdvance(Calendar,BB162,AZ163,"f",,Trigger)</f>
        <v>42438</v>
      </c>
      <c r="BC163" s="101">
        <f>_xll.qlInterestRateIndexMaturity(Currency&amp;"ibor"&amp;Tenor,BB163,Trigger)</f>
        <v>42803</v>
      </c>
      <c r="BD163" s="246">
        <f>_xll.qlIndexFixing($AD$5,BA163,TRUE,_xll.ohTrigger(Trigger,Trigger12M))</f>
        <v>2.2457095437007327E-3</v>
      </c>
      <c r="BE163" s="246" t="e">
        <f>IFERROR(_xll.qlIndexFixing($BF$1,BA163,TRUE,_xll.ohTrigger(Trigger,Trigger12M)),#N/A)</f>
        <v>#N/A</v>
      </c>
    </row>
    <row r="164" spans="52:57" ht="11.25" customHeight="1" x14ac:dyDescent="0.25">
      <c r="AZ164" s="100" t="s">
        <v>201</v>
      </c>
      <c r="BA164" s="101">
        <f>_xll.qlInterestRateIndexFixingDate(Currency&amp;"ibor"&amp;Tenor,BB164,Trigger)</f>
        <v>42437</v>
      </c>
      <c r="BB164" s="101">
        <f>_xll.qlCalendarAdvance(Calendar,BB163,AZ164,"f",,Trigger)</f>
        <v>42439</v>
      </c>
      <c r="BC164" s="101">
        <f>_xll.qlInterestRateIndexMaturity(Currency&amp;"ibor"&amp;Tenor,BB164,Trigger)</f>
        <v>42804</v>
      </c>
      <c r="BD164" s="246">
        <f>_xll.qlIndexFixing($AD$5,BA164,TRUE,_xll.ohTrigger(Trigger,Trigger12M))</f>
        <v>2.2604022940501504E-3</v>
      </c>
      <c r="BE164" s="246" t="e">
        <f>IFERROR(_xll.qlIndexFixing($BF$1,BA164,TRUE,_xll.ohTrigger(Trigger,Trigger12M)),#N/A)</f>
        <v>#N/A</v>
      </c>
    </row>
    <row r="165" spans="52:57" ht="11.25" customHeight="1" x14ac:dyDescent="0.25">
      <c r="AZ165" s="100" t="s">
        <v>201</v>
      </c>
      <c r="BA165" s="101">
        <f>_xll.qlInterestRateIndexFixingDate(Currency&amp;"ibor"&amp;Tenor,BB165,Trigger)</f>
        <v>42438</v>
      </c>
      <c r="BB165" s="101">
        <f>_xll.qlCalendarAdvance(Calendar,BB164,AZ165,"f",,Trigger)</f>
        <v>42440</v>
      </c>
      <c r="BC165" s="101">
        <f>_xll.qlInterestRateIndexMaturity(Currency&amp;"ibor"&amp;Tenor,BB165,Trigger)</f>
        <v>42807</v>
      </c>
      <c r="BD165" s="246">
        <f>_xll.qlIndexFixing($AD$5,BA165,TRUE,_xll.ohTrigger(Trigger,Trigger12M))</f>
        <v>2.2781086106488514E-3</v>
      </c>
      <c r="BE165" s="246" t="e">
        <f>IFERROR(_xll.qlIndexFixing($BF$1,BA165,TRUE,_xll.ohTrigger(Trigger,Trigger12M)),#N/A)</f>
        <v>#N/A</v>
      </c>
    </row>
    <row r="166" spans="52:57" ht="11.25" customHeight="1" x14ac:dyDescent="0.25">
      <c r="AZ166" s="100" t="s">
        <v>201</v>
      </c>
      <c r="BA166" s="101">
        <f>_xll.qlInterestRateIndexFixingDate(Currency&amp;"ibor"&amp;Tenor,BB166,Trigger)</f>
        <v>42439</v>
      </c>
      <c r="BB166" s="101">
        <f>_xll.qlCalendarAdvance(Calendar,BB165,AZ166,"f",,Trigger)</f>
        <v>42443</v>
      </c>
      <c r="BC166" s="101">
        <f>_xll.qlInterestRateIndexMaturity(Currency&amp;"ibor"&amp;Tenor,BB166,Trigger)</f>
        <v>42808</v>
      </c>
      <c r="BD166" s="246">
        <f>_xll.qlIndexFixing($AD$5,BA166,TRUE,_xll.ohTrigger(Trigger,Trigger12M))</f>
        <v>2.3202306034029816E-3</v>
      </c>
      <c r="BE166" s="246" t="e">
        <f>IFERROR(_xll.qlIndexFixing($BF$1,BA166,TRUE,_xll.ohTrigger(Trigger,Trigger12M)),#N/A)</f>
        <v>#N/A</v>
      </c>
    </row>
    <row r="167" spans="52:57" ht="11.25" customHeight="1" x14ac:dyDescent="0.25">
      <c r="AZ167" s="100" t="s">
        <v>201</v>
      </c>
      <c r="BA167" s="101">
        <f>_xll.qlInterestRateIndexFixingDate(Currency&amp;"ibor"&amp;Tenor,BB167,Trigger)</f>
        <v>42440</v>
      </c>
      <c r="BB167" s="101">
        <f>_xll.qlCalendarAdvance(Calendar,BB166,AZ167,"f",,Trigger)</f>
        <v>42444</v>
      </c>
      <c r="BC167" s="101">
        <f>_xll.qlInterestRateIndexMaturity(Currency&amp;"ibor"&amp;Tenor,BB167,Trigger)</f>
        <v>42809</v>
      </c>
      <c r="BD167" s="246">
        <f>_xll.qlIndexFixing($AD$5,BA167,TRUE,_xll.ohTrigger(Trigger,Trigger12M))</f>
        <v>2.3354520316919624E-3</v>
      </c>
      <c r="BE167" s="246" t="e">
        <f>IFERROR(_xll.qlIndexFixing($BF$1,BA167,TRUE,_xll.ohTrigger(Trigger,Trigger12M)),#N/A)</f>
        <v>#N/A</v>
      </c>
    </row>
    <row r="168" spans="52:57" ht="11.25" customHeight="1" x14ac:dyDescent="0.25">
      <c r="AZ168" s="100" t="s">
        <v>201</v>
      </c>
      <c r="BA168" s="101">
        <f>_xll.qlInterestRateIndexFixingDate(Currency&amp;"ibor"&amp;Tenor,BB168,Trigger)</f>
        <v>42443</v>
      </c>
      <c r="BB168" s="101">
        <f>_xll.qlCalendarAdvance(Calendar,BB167,AZ168,"f",,Trigger)</f>
        <v>42445</v>
      </c>
      <c r="BC168" s="101">
        <f>_xll.qlInterestRateIndexMaturity(Currency&amp;"ibor"&amp;Tenor,BB168,Trigger)</f>
        <v>42810</v>
      </c>
      <c r="BD168" s="246">
        <f>_xll.qlIndexFixing($AD$5,BA168,TRUE,_xll.ohTrigger(Trigger,Trigger12M))</f>
        <v>2.3507792100649206E-3</v>
      </c>
      <c r="BE168" s="246" t="e">
        <f>IFERROR(_xll.qlIndexFixing($BF$1,BA168,TRUE,_xll.ohTrigger(Trigger,Trigger12M)),#N/A)</f>
        <v>#N/A</v>
      </c>
    </row>
    <row r="169" spans="52:57" ht="11.25" customHeight="1" x14ac:dyDescent="0.25">
      <c r="AZ169" s="100" t="s">
        <v>201</v>
      </c>
      <c r="BA169" s="101">
        <f>_xll.qlInterestRateIndexFixingDate(Currency&amp;"ibor"&amp;Tenor,BB169,Trigger)</f>
        <v>42444</v>
      </c>
      <c r="BB169" s="101">
        <f>_xll.qlCalendarAdvance(Calendar,BB168,AZ169,"f",,Trigger)</f>
        <v>42446</v>
      </c>
      <c r="BC169" s="101">
        <f>_xll.qlInterestRateIndexMaturity(Currency&amp;"ibor"&amp;Tenor,BB169,Trigger)</f>
        <v>42811</v>
      </c>
      <c r="BD169" s="246">
        <f>_xll.qlIndexFixing($AD$5,BA169,TRUE,_xll.ohTrigger(Trigger,Trigger12M))</f>
        <v>2.3532084909065037E-3</v>
      </c>
      <c r="BE169" s="246" t="e">
        <f>IFERROR(_xll.qlIndexFixing($BF$1,BA169,TRUE,_xll.ohTrigger(Trigger,Trigger12M)),#N/A)</f>
        <v>#N/A</v>
      </c>
    </row>
    <row r="170" spans="52:57" ht="11.25" customHeight="1" x14ac:dyDescent="0.25">
      <c r="AZ170" s="100" t="s">
        <v>201</v>
      </c>
      <c r="BA170" s="101">
        <f>_xll.qlInterestRateIndexFixingDate(Currency&amp;"ibor"&amp;Tenor,BB170,Trigger)</f>
        <v>42445</v>
      </c>
      <c r="BB170" s="101">
        <f>_xll.qlCalendarAdvance(Calendar,BB169,AZ170,"f",,Trigger)</f>
        <v>42447</v>
      </c>
      <c r="BC170" s="101">
        <f>_xll.qlInterestRateIndexMaturity(Currency&amp;"ibor"&amp;Tenor,BB170,Trigger)</f>
        <v>42814</v>
      </c>
      <c r="BD170" s="246">
        <f>_xll.qlIndexFixing($AD$5,BA170,TRUE,_xll.ohTrigger(Trigger,Trigger12M))</f>
        <v>2.3582084961601586E-3</v>
      </c>
      <c r="BE170" s="246" t="e">
        <f>IFERROR(_xll.qlIndexFixing($BF$1,BA170,TRUE,_xll.ohTrigger(Trigger,Trigger12M)),#N/A)</f>
        <v>#N/A</v>
      </c>
    </row>
    <row r="171" spans="52:57" ht="11.25" customHeight="1" x14ac:dyDescent="0.25">
      <c r="AZ171" s="100" t="s">
        <v>201</v>
      </c>
      <c r="BA171" s="101">
        <f>_xll.qlInterestRateIndexFixingDate(Currency&amp;"ibor"&amp;Tenor,BB171,Trigger)</f>
        <v>42446</v>
      </c>
      <c r="BB171" s="101">
        <f>_xll.qlCalendarAdvance(Calendar,BB170,AZ171,"f",,Trigger)</f>
        <v>42450</v>
      </c>
      <c r="BC171" s="101">
        <f>_xll.qlInterestRateIndexMaturity(Currency&amp;"ibor"&amp;Tenor,BB171,Trigger)</f>
        <v>42815</v>
      </c>
      <c r="BD171" s="246">
        <f>_xll.qlIndexFixing($AD$5,BA171,TRUE,_xll.ohTrigger(Trigger,Trigger12M))</f>
        <v>2.3628926689393606E-3</v>
      </c>
      <c r="BE171" s="246" t="e">
        <f>IFERROR(_xll.qlIndexFixing($BF$1,BA171,TRUE,_xll.ohTrigger(Trigger,Trigger12M)),#N/A)</f>
        <v>#N/A</v>
      </c>
    </row>
    <row r="172" spans="52:57" ht="11.25" customHeight="1" x14ac:dyDescent="0.25">
      <c r="AZ172" s="100" t="s">
        <v>201</v>
      </c>
      <c r="BA172" s="101">
        <f>_xll.qlInterestRateIndexFixingDate(Currency&amp;"ibor"&amp;Tenor,BB172,Trigger)</f>
        <v>42447</v>
      </c>
      <c r="BB172" s="101">
        <f>_xll.qlCalendarAdvance(Calendar,BB171,AZ172,"f",,Trigger)</f>
        <v>42451</v>
      </c>
      <c r="BC172" s="101">
        <f>_xll.qlInterestRateIndexMaturity(Currency&amp;"ibor"&amp;Tenor,BB172,Trigger)</f>
        <v>42816</v>
      </c>
      <c r="BD172" s="246">
        <f>_xll.qlIndexFixing($AD$5,BA172,TRUE,_xll.ohTrigger(Trigger,Trigger12M))</f>
        <v>2.3656153078438266E-3</v>
      </c>
      <c r="BE172" s="246" t="e">
        <f>IFERROR(_xll.qlIndexFixing($BF$1,BA172,TRUE,_xll.ohTrigger(Trigger,Trigger12M)),#N/A)</f>
        <v>#N/A</v>
      </c>
    </row>
    <row r="173" spans="52:57" ht="11.25" customHeight="1" x14ac:dyDescent="0.25">
      <c r="AZ173" s="100" t="s">
        <v>201</v>
      </c>
      <c r="BA173" s="101">
        <f>_xll.qlInterestRateIndexFixingDate(Currency&amp;"ibor"&amp;Tenor,BB173,Trigger)</f>
        <v>42450</v>
      </c>
      <c r="BB173" s="101">
        <f>_xll.qlCalendarAdvance(Calendar,BB172,AZ173,"f",,Trigger)</f>
        <v>42452</v>
      </c>
      <c r="BC173" s="101">
        <f>_xll.qlInterestRateIndexMaturity(Currency&amp;"ibor"&amp;Tenor,BB173,Trigger)</f>
        <v>42817</v>
      </c>
      <c r="BD173" s="246">
        <f>_xll.qlIndexFixing($AD$5,BA173,TRUE,_xll.ohTrigger(Trigger,Trigger12M))</f>
        <v>2.3683356712356921E-3</v>
      </c>
      <c r="BE173" s="246" t="e">
        <f>IFERROR(_xll.qlIndexFixing($BF$1,BA173,TRUE,_xll.ohTrigger(Trigger,Trigger12M)),#N/A)</f>
        <v>#N/A</v>
      </c>
    </row>
    <row r="174" spans="52:57" ht="11.25" customHeight="1" x14ac:dyDescent="0.25">
      <c r="AZ174" s="100" t="s">
        <v>201</v>
      </c>
      <c r="BA174" s="101">
        <f>_xll.qlInterestRateIndexFixingDate(Currency&amp;"ibor"&amp;Tenor,BB174,Trigger)</f>
        <v>42451</v>
      </c>
      <c r="BB174" s="101">
        <f>_xll.qlCalendarAdvance(Calendar,BB173,AZ174,"f",,Trigger)</f>
        <v>42453</v>
      </c>
      <c r="BC174" s="101">
        <f>_xll.qlInterestRateIndexMaturity(Currency&amp;"ibor"&amp;Tenor,BB174,Trigger)</f>
        <v>42818</v>
      </c>
      <c r="BD174" s="246">
        <f>_xll.qlIndexFixing($AD$5,BA174,TRUE,_xll.ohTrigger(Trigger,Trigger12M))</f>
        <v>2.3710537590954659E-3</v>
      </c>
      <c r="BE174" s="246" t="e">
        <f>IFERROR(_xll.qlIndexFixing($BF$1,BA174,TRUE,_xll.ohTrigger(Trigger,Trigger12M)),#N/A)</f>
        <v>#N/A</v>
      </c>
    </row>
    <row r="175" spans="52:57" ht="11.25" customHeight="1" x14ac:dyDescent="0.25">
      <c r="AZ175" s="100" t="s">
        <v>201</v>
      </c>
      <c r="BA175" s="101">
        <f>_xll.qlInterestRateIndexFixingDate(Currency&amp;"ibor"&amp;Tenor,BB175,Trigger)</f>
        <v>42452</v>
      </c>
      <c r="BB175" s="101">
        <f>_xll.qlCalendarAdvance(Calendar,BB174,AZ175,"f",,Trigger)</f>
        <v>42458</v>
      </c>
      <c r="BC175" s="101">
        <f>_xll.qlInterestRateIndexMaturity(Currency&amp;"ibor"&amp;Tenor,BB175,Trigger)</f>
        <v>42823</v>
      </c>
      <c r="BD175" s="246">
        <f>_xll.qlIndexFixing($AD$5,BA175,TRUE,_xll.ohTrigger(Trigger,Trigger12M))</f>
        <v>2.3846100647596773E-3</v>
      </c>
      <c r="BE175" s="246" t="e">
        <f>IFERROR(_xll.qlIndexFixing($BF$1,BA175,TRUE,_xll.ohTrigger(Trigger,Trigger12M)),#N/A)</f>
        <v>#N/A</v>
      </c>
    </row>
    <row r="176" spans="52:57" ht="11.25" customHeight="1" x14ac:dyDescent="0.25">
      <c r="AZ176" s="100" t="s">
        <v>201</v>
      </c>
      <c r="BA176" s="101">
        <f>_xll.qlInterestRateIndexFixingDate(Currency&amp;"ibor"&amp;Tenor,BB176,Trigger)</f>
        <v>42453</v>
      </c>
      <c r="BB176" s="101">
        <f>_xll.qlCalendarAdvance(Calendar,BB175,AZ176,"f",,Trigger)</f>
        <v>42459</v>
      </c>
      <c r="BC176" s="101">
        <f>_xll.qlInterestRateIndexMaturity(Currency&amp;"ibor"&amp;Tenor,BB176,Trigger)</f>
        <v>42824</v>
      </c>
      <c r="BD176" s="246">
        <f>_xll.qlIndexFixing($AD$5,BA176,TRUE,_xll.ohTrigger(Trigger,Trigger12M))</f>
        <v>2.3873144990342299E-3</v>
      </c>
      <c r="BE176" s="246" t="e">
        <f>IFERROR(_xll.qlIndexFixing($BF$1,BA176,TRUE,_xll.ohTrigger(Trigger,Trigger12M)),#N/A)</f>
        <v>#N/A</v>
      </c>
    </row>
    <row r="177" spans="52:57" ht="11.25" customHeight="1" x14ac:dyDescent="0.25">
      <c r="AZ177" s="100" t="s">
        <v>201</v>
      </c>
      <c r="BA177" s="101">
        <f>_xll.qlInterestRateIndexFixingDate(Currency&amp;"ibor"&amp;Tenor,BB177,Trigger)</f>
        <v>42458</v>
      </c>
      <c r="BB177" s="101">
        <f>_xll.qlCalendarAdvance(Calendar,BB176,AZ177,"f",,Trigger)</f>
        <v>42460</v>
      </c>
      <c r="BC177" s="101">
        <f>_xll.qlInterestRateIndexMaturity(Currency&amp;"ibor"&amp;Tenor,BB177,Trigger)</f>
        <v>42825</v>
      </c>
      <c r="BD177" s="246">
        <f>_xll.qlIndexFixing($AD$5,BA177,TRUE,_xll.ohTrigger(Trigger,Trigger12M))</f>
        <v>2.3900166576455084E-3</v>
      </c>
      <c r="BE177" s="246" t="e">
        <f>IFERROR(_xll.qlIndexFixing($BF$1,BA177,TRUE,_xll.ohTrigger(Trigger,Trigger12M)),#N/A)</f>
        <v>#N/A</v>
      </c>
    </row>
    <row r="178" spans="52:57" ht="11.25" customHeight="1" x14ac:dyDescent="0.25">
      <c r="AZ178" s="100" t="s">
        <v>201</v>
      </c>
      <c r="BA178" s="101">
        <f>_xll.qlInterestRateIndexFixingDate(Currency&amp;"ibor"&amp;Tenor,BB178,Trigger)</f>
        <v>42459</v>
      </c>
      <c r="BB178" s="101">
        <f>_xll.qlCalendarAdvance(Calendar,BB177,AZ178,"f",,Trigger)</f>
        <v>42461</v>
      </c>
      <c r="BC178" s="101">
        <f>_xll.qlInterestRateIndexMaturity(Currency&amp;"ibor"&amp;Tenor,BB178,Trigger)</f>
        <v>42828</v>
      </c>
      <c r="BD178" s="246">
        <f>_xll.qlIndexFixing($AD$5,BA178,TRUE,_xll.ohTrigger(Trigger,Trigger12M))</f>
        <v>2.3959351794067881E-3</v>
      </c>
      <c r="BE178" s="246" t="e">
        <f>IFERROR(_xll.qlIndexFixing($BF$1,BA178,TRUE,_xll.ohTrigger(Trigger,Trigger12M)),#N/A)</f>
        <v>#N/A</v>
      </c>
    </row>
    <row r="179" spans="52:57" ht="11.25" customHeight="1" x14ac:dyDescent="0.25">
      <c r="AZ179" s="100" t="s">
        <v>201</v>
      </c>
      <c r="BA179" s="101">
        <f>_xll.qlInterestRateIndexFixingDate(Currency&amp;"ibor"&amp;Tenor,BB179,Trigger)</f>
        <v>42460</v>
      </c>
      <c r="BB179" s="101">
        <f>_xll.qlCalendarAdvance(Calendar,BB178,AZ179,"f",,Trigger)</f>
        <v>42464</v>
      </c>
      <c r="BC179" s="101">
        <f>_xll.qlInterestRateIndexMaturity(Currency&amp;"ibor"&amp;Tenor,BB179,Trigger)</f>
        <v>42829</v>
      </c>
      <c r="BD179" s="246">
        <f>_xll.qlIndexFixing($AD$5,BA179,TRUE,_xll.ohTrigger(Trigger,Trigger12M))</f>
        <v>2.4008025350855744E-3</v>
      </c>
      <c r="BE179" s="246" t="e">
        <f>IFERROR(_xll.qlIndexFixing($BF$1,BA179,TRUE,_xll.ohTrigger(Trigger,Trigger12M)),#N/A)</f>
        <v>#N/A</v>
      </c>
    </row>
    <row r="180" spans="52:57" ht="11.25" customHeight="1" x14ac:dyDescent="0.25">
      <c r="AZ180" s="100" t="s">
        <v>201</v>
      </c>
      <c r="BA180" s="101">
        <f>_xll.qlInterestRateIndexFixingDate(Currency&amp;"ibor"&amp;Tenor,BB180,Trigger)</f>
        <v>42461</v>
      </c>
      <c r="BB180" s="101">
        <f>_xll.qlCalendarAdvance(Calendar,BB179,AZ180,"f",,Trigger)</f>
        <v>42465</v>
      </c>
      <c r="BC180" s="101">
        <f>_xll.qlInterestRateIndexMaturity(Currency&amp;"ibor"&amp;Tenor,BB180,Trigger)</f>
        <v>42830</v>
      </c>
      <c r="BD180" s="246">
        <f>_xll.qlIndexFixing($AD$5,BA180,TRUE,_xll.ohTrigger(Trigger,Trigger12M))</f>
        <v>2.4034933151010338E-3</v>
      </c>
      <c r="BE180" s="246" t="e">
        <f>IFERROR(_xll.qlIndexFixing($BF$1,BA180,TRUE,_xll.ohTrigger(Trigger,Trigger12M)),#N/A)</f>
        <v>#N/A</v>
      </c>
    </row>
    <row r="181" spans="52:57" ht="11.25" customHeight="1" x14ac:dyDescent="0.25">
      <c r="AZ181" s="100" t="s">
        <v>201</v>
      </c>
      <c r="BA181" s="101">
        <f>_xll.qlInterestRateIndexFixingDate(Currency&amp;"ibor"&amp;Tenor,BB181,Trigger)</f>
        <v>42464</v>
      </c>
      <c r="BB181" s="101">
        <f>_xll.qlCalendarAdvance(Calendar,BB180,AZ181,"f",,Trigger)</f>
        <v>42466</v>
      </c>
      <c r="BC181" s="101">
        <f>_xll.qlInterestRateIndexMaturity(Currency&amp;"ibor"&amp;Tenor,BB181,Trigger)</f>
        <v>42831</v>
      </c>
      <c r="BD181" s="246">
        <f>_xll.qlIndexFixing($AD$5,BA181,TRUE,_xll.ohTrigger(Trigger,Trigger12M))</f>
        <v>2.4061818193415272E-3</v>
      </c>
      <c r="BE181" s="246" t="e">
        <f>IFERROR(_xll.qlIndexFixing($BF$1,BA181,TRUE,_xll.ohTrigger(Trigger,Trigger12M)),#N/A)</f>
        <v>#N/A</v>
      </c>
    </row>
    <row r="182" spans="52:57" ht="11.25" customHeight="1" x14ac:dyDescent="0.25">
      <c r="AZ182" s="100" t="s">
        <v>201</v>
      </c>
      <c r="BA182" s="101">
        <f>_xll.qlInterestRateIndexFixingDate(Currency&amp;"ibor"&amp;Tenor,BB182,Trigger)</f>
        <v>42465</v>
      </c>
      <c r="BB182" s="101">
        <f>_xll.qlCalendarAdvance(Calendar,BB181,AZ182,"f",,Trigger)</f>
        <v>42467</v>
      </c>
      <c r="BC182" s="101">
        <f>_xll.qlInterestRateIndexMaturity(Currency&amp;"ibor"&amp;Tenor,BB182,Trigger)</f>
        <v>42832</v>
      </c>
      <c r="BD182" s="246">
        <f>_xll.qlIndexFixing($AD$5,BA182,TRUE,_xll.ohTrigger(Trigger,Trigger12M))</f>
        <v>2.4088680477882211E-3</v>
      </c>
      <c r="BE182" s="246" t="e">
        <f>IFERROR(_xll.qlIndexFixing($BF$1,BA182,TRUE,_xll.ohTrigger(Trigger,Trigger12M)),#N/A)</f>
        <v>#N/A</v>
      </c>
    </row>
    <row r="183" spans="52:57" ht="11.25" customHeight="1" x14ac:dyDescent="0.25">
      <c r="AZ183" s="100" t="s">
        <v>201</v>
      </c>
      <c r="BA183" s="101">
        <f>_xll.qlInterestRateIndexFixingDate(Currency&amp;"ibor"&amp;Tenor,BB183,Trigger)</f>
        <v>42466</v>
      </c>
      <c r="BB183" s="101">
        <f>_xll.qlCalendarAdvance(Calendar,BB182,AZ183,"f",,Trigger)</f>
        <v>42468</v>
      </c>
      <c r="BC183" s="101">
        <f>_xll.qlInterestRateIndexMaturity(Currency&amp;"ibor"&amp;Tenor,BB183,Trigger)</f>
        <v>42835</v>
      </c>
      <c r="BD183" s="246">
        <f>_xll.qlIndexFixing($AD$5,BA183,TRUE,_xll.ohTrigger(Trigger,Trigger12M))</f>
        <v>2.4147857418583764E-3</v>
      </c>
      <c r="BE183" s="246" t="e">
        <f>IFERROR(_xll.qlIndexFixing($BF$1,BA183,TRUE,_xll.ohTrigger(Trigger,Trigger12M)),#N/A)</f>
        <v>#N/A</v>
      </c>
    </row>
    <row r="184" spans="52:57" ht="11.25" customHeight="1" x14ac:dyDescent="0.25">
      <c r="AZ184" s="100" t="s">
        <v>201</v>
      </c>
      <c r="BA184" s="101">
        <f>_xll.qlInterestRateIndexFixingDate(Currency&amp;"ibor"&amp;Tenor,BB184,Trigger)</f>
        <v>42467</v>
      </c>
      <c r="BB184" s="101">
        <f>_xll.qlCalendarAdvance(Calendar,BB183,AZ184,"f",,Trigger)</f>
        <v>42471</v>
      </c>
      <c r="BC184" s="101">
        <f>_xll.qlInterestRateIndexMaturity(Currency&amp;"ibor"&amp;Tenor,BB184,Trigger)</f>
        <v>42836</v>
      </c>
      <c r="BD184" s="246">
        <f>_xll.qlIndexFixing($AD$5,BA184,TRUE,_xll.ohTrigger(Trigger,Trigger12M))</f>
        <v>2.4195902032655668E-3</v>
      </c>
      <c r="BE184" s="246" t="e">
        <f>IFERROR(_xll.qlIndexFixing($BF$1,BA184,TRUE,_xll.ohTrigger(Trigger,Trigger12M)),#N/A)</f>
        <v>#N/A</v>
      </c>
    </row>
    <row r="185" spans="52:57" ht="11.25" customHeight="1" x14ac:dyDescent="0.25">
      <c r="AZ185" s="100" t="s">
        <v>201</v>
      </c>
      <c r="BA185" s="101">
        <f>_xll.qlInterestRateIndexFixingDate(Currency&amp;"ibor"&amp;Tenor,BB185,Trigger)</f>
        <v>42468</v>
      </c>
      <c r="BB185" s="101">
        <f>_xll.qlCalendarAdvance(Calendar,BB184,AZ185,"f",,Trigger)</f>
        <v>42472</v>
      </c>
      <c r="BC185" s="101">
        <f>_xll.qlInterestRateIndexMaturity(Currency&amp;"ibor"&amp;Tenor,BB185,Trigger)</f>
        <v>42837</v>
      </c>
      <c r="BD185" s="246">
        <f>_xll.qlIndexFixing($AD$5,BA185,TRUE,_xll.ohTrigger(Trigger,Trigger12M))</f>
        <v>2.4222650524651271E-3</v>
      </c>
      <c r="BE185" s="246" t="e">
        <f>IFERROR(_xll.qlIndexFixing($BF$1,BA185,TRUE,_xll.ohTrigger(Trigger,Trigger12M)),#N/A)</f>
        <v>#N/A</v>
      </c>
    </row>
    <row r="186" spans="52:57" ht="11.25" customHeight="1" x14ac:dyDescent="0.25">
      <c r="AZ186" s="100" t="s">
        <v>201</v>
      </c>
      <c r="BA186" s="101">
        <f>_xll.qlInterestRateIndexFixingDate(Currency&amp;"ibor"&amp;Tenor,BB186,Trigger)</f>
        <v>42471</v>
      </c>
      <c r="BB186" s="101">
        <f>_xll.qlCalendarAdvance(Calendar,BB185,AZ186,"f",,Trigger)</f>
        <v>42473</v>
      </c>
      <c r="BC186" s="101">
        <f>_xll.qlInterestRateIndexMaturity(Currency&amp;"ibor"&amp;Tenor,BB186,Trigger)</f>
        <v>42838</v>
      </c>
      <c r="BD186" s="246">
        <f>_xll.qlIndexFixing($AD$5,BA186,TRUE,_xll.ohTrigger(Trigger,Trigger12M))</f>
        <v>2.4249376257596336E-3</v>
      </c>
      <c r="BE186" s="246" t="e">
        <f>IFERROR(_xll.qlIndexFixing($BF$1,BA186,TRUE,_xll.ohTrigger(Trigger,Trigger12M)),#N/A)</f>
        <v>#N/A</v>
      </c>
    </row>
    <row r="187" spans="52:57" ht="11.25" customHeight="1" x14ac:dyDescent="0.25">
      <c r="AZ187" s="100" t="s">
        <v>201</v>
      </c>
      <c r="BA187" s="101">
        <f>_xll.qlInterestRateIndexFixingDate(Currency&amp;"ibor"&amp;Tenor,BB187,Trigger)</f>
        <v>42472</v>
      </c>
      <c r="BB187" s="101">
        <f>_xll.qlCalendarAdvance(Calendar,BB186,AZ187,"f",,Trigger)</f>
        <v>42474</v>
      </c>
      <c r="BC187" s="101">
        <f>_xll.qlInterestRateIndexMaturity(Currency&amp;"ibor"&amp;Tenor,BB187,Trigger)</f>
        <v>42843</v>
      </c>
      <c r="BD187" s="246">
        <f>_xll.qlIndexFixing($AD$5,BA187,TRUE,_xll.ohTrigger(Trigger,Trigger12M))</f>
        <v>2.4341007157127818E-3</v>
      </c>
      <c r="BE187" s="246" t="e">
        <f>IFERROR(_xll.qlIndexFixing($BF$1,BA187,TRUE,_xll.ohTrigger(Trigger,Trigger12M)),#N/A)</f>
        <v>#N/A</v>
      </c>
    </row>
    <row r="188" spans="52:57" ht="11.25" customHeight="1" x14ac:dyDescent="0.25">
      <c r="AZ188" s="100" t="s">
        <v>201</v>
      </c>
      <c r="BA188" s="101">
        <f>_xll.qlInterestRateIndexFixingDate(Currency&amp;"ibor"&amp;Tenor,BB188,Trigger)</f>
        <v>42473</v>
      </c>
      <c r="BB188" s="101">
        <f>_xll.qlCalendarAdvance(Calendar,BB187,AZ188,"f",,Trigger)</f>
        <v>42475</v>
      </c>
      <c r="BC188" s="101">
        <f>_xll.qlInterestRateIndexMaturity(Currency&amp;"ibor"&amp;Tenor,BB188,Trigger)</f>
        <v>42843</v>
      </c>
      <c r="BD188" s="246">
        <f>_xll.qlIndexFixing($AD$5,BA188,TRUE,_xll.ohTrigger(Trigger,Trigger12M))</f>
        <v>2.4351495333772544E-3</v>
      </c>
      <c r="BE188" s="246" t="e">
        <f>IFERROR(_xll.qlIndexFixing($BF$1,BA188,TRUE,_xll.ohTrigger(Trigger,Trigger12M)),#N/A)</f>
        <v>#N/A</v>
      </c>
    </row>
    <row r="189" spans="52:57" ht="11.25" customHeight="1" x14ac:dyDescent="0.25">
      <c r="AZ189" s="100" t="s">
        <v>201</v>
      </c>
      <c r="BA189" s="101">
        <f>_xll.qlInterestRateIndexFixingDate(Currency&amp;"ibor"&amp;Tenor,BB189,Trigger)</f>
        <v>42474</v>
      </c>
      <c r="BB189" s="101">
        <f>_xll.qlCalendarAdvance(Calendar,BB188,AZ189,"f",,Trigger)</f>
        <v>42478</v>
      </c>
      <c r="BC189" s="101">
        <f>_xll.qlInterestRateIndexMaturity(Currency&amp;"ibor"&amp;Tenor,BB189,Trigger)</f>
        <v>42843</v>
      </c>
      <c r="BD189" s="246">
        <f>_xll.qlIndexFixing($AD$5,BA189,TRUE,_xll.ohTrigger(Trigger,Trigger12M))</f>
        <v>2.4382663530100874E-3</v>
      </c>
      <c r="BE189" s="246" t="e">
        <f>IFERROR(_xll.qlIndexFixing($BF$1,BA189,TRUE,_xll.ohTrigger(Trigger,Trigger12M)),#N/A)</f>
        <v>#N/A</v>
      </c>
    </row>
    <row r="190" spans="52:57" ht="11.25" customHeight="1" x14ac:dyDescent="0.25">
      <c r="AZ190" s="100" t="s">
        <v>201</v>
      </c>
      <c r="BA190" s="101">
        <f>_xll.qlInterestRateIndexFixingDate(Currency&amp;"ibor"&amp;Tenor,BB190,Trigger)</f>
        <v>42475</v>
      </c>
      <c r="BB190" s="101">
        <f>_xll.qlCalendarAdvance(Calendar,BB189,AZ190,"f",,Trigger)</f>
        <v>42479</v>
      </c>
      <c r="BC190" s="101">
        <f>_xll.qlInterestRateIndexMaturity(Currency&amp;"ibor"&amp;Tenor,BB190,Trigger)</f>
        <v>42844</v>
      </c>
      <c r="BD190" s="246">
        <f>_xll.qlIndexFixing($AD$5,BA190,TRUE,_xll.ohTrigger(Trigger,Trigger12M))</f>
        <v>2.4409252704866379E-3</v>
      </c>
      <c r="BE190" s="246" t="e">
        <f>IFERROR(_xll.qlIndexFixing($BF$1,BA190,TRUE,_xll.ohTrigger(Trigger,Trigger12M)),#N/A)</f>
        <v>#N/A</v>
      </c>
    </row>
    <row r="191" spans="52:57" ht="11.25" customHeight="1" x14ac:dyDescent="0.25">
      <c r="AZ191" s="100" t="s">
        <v>201</v>
      </c>
      <c r="BA191" s="101">
        <f>_xll.qlInterestRateIndexFixingDate(Currency&amp;"ibor"&amp;Tenor,BB191,Trigger)</f>
        <v>42478</v>
      </c>
      <c r="BB191" s="101">
        <f>_xll.qlCalendarAdvance(Calendar,BB190,AZ191,"f",,Trigger)</f>
        <v>42480</v>
      </c>
      <c r="BC191" s="101">
        <f>_xll.qlInterestRateIndexMaturity(Currency&amp;"ibor"&amp;Tenor,BB191,Trigger)</f>
        <v>42845</v>
      </c>
      <c r="BD191" s="246">
        <f>_xll.qlIndexFixing($AD$5,BA191,TRUE,_xll.ohTrigger(Trigger,Trigger12M))</f>
        <v>2.4435819119289237E-3</v>
      </c>
      <c r="BE191" s="246" t="e">
        <f>IFERROR(_xll.qlIndexFixing($BF$1,BA191,TRUE,_xll.ohTrigger(Trigger,Trigger12M)),#N/A)</f>
        <v>#N/A</v>
      </c>
    </row>
    <row r="192" spans="52:57" ht="11.25" customHeight="1" x14ac:dyDescent="0.25">
      <c r="AZ192" s="100" t="s">
        <v>201</v>
      </c>
      <c r="BA192" s="101">
        <f>_xll.qlInterestRateIndexFixingDate(Currency&amp;"ibor"&amp;Tenor,BB192,Trigger)</f>
        <v>42479</v>
      </c>
      <c r="BB192" s="101">
        <f>_xll.qlCalendarAdvance(Calendar,BB191,AZ192,"f",,Trigger)</f>
        <v>42481</v>
      </c>
      <c r="BC192" s="101">
        <f>_xll.qlInterestRateIndexMaturity(Currency&amp;"ibor"&amp;Tenor,BB192,Trigger)</f>
        <v>42846</v>
      </c>
      <c r="BD192" s="246">
        <f>_xll.qlIndexFixing($AD$5,BA192,TRUE,_xll.ohTrigger(Trigger,Trigger12M))</f>
        <v>2.4462362773187665E-3</v>
      </c>
      <c r="BE192" s="246" t="e">
        <f>IFERROR(_xll.qlIndexFixing($BF$1,BA192,TRUE,_xll.ohTrigger(Trigger,Trigger12M)),#N/A)</f>
        <v>#N/A</v>
      </c>
    </row>
    <row r="193" spans="52:57" ht="11.25" customHeight="1" x14ac:dyDescent="0.25">
      <c r="AZ193" s="100" t="s">
        <v>201</v>
      </c>
      <c r="BA193" s="101">
        <f>_xll.qlInterestRateIndexFixingDate(Currency&amp;"ibor"&amp;Tenor,BB193,Trigger)</f>
        <v>42480</v>
      </c>
      <c r="BB193" s="101">
        <f>_xll.qlCalendarAdvance(Calendar,BB192,AZ193,"f",,Trigger)</f>
        <v>42482</v>
      </c>
      <c r="BC193" s="101">
        <f>_xll.qlInterestRateIndexMaturity(Currency&amp;"ibor"&amp;Tenor,BB193,Trigger)</f>
        <v>42849</v>
      </c>
      <c r="BD193" s="246">
        <f>_xll.qlIndexFixing($AD$5,BA193,TRUE,_xll.ohTrigger(Trigger,Trigger12M))</f>
        <v>2.4521541443068427E-3</v>
      </c>
      <c r="BE193" s="246" t="e">
        <f>IFERROR(_xll.qlIndexFixing($BF$1,BA193,TRUE,_xll.ohTrigger(Trigger,Trigger12M)),#N/A)</f>
        <v>#N/A</v>
      </c>
    </row>
    <row r="194" spans="52:57" ht="11.25" customHeight="1" x14ac:dyDescent="0.25">
      <c r="AZ194" s="100" t="s">
        <v>201</v>
      </c>
      <c r="BA194" s="101">
        <f>_xll.qlInterestRateIndexFixingDate(Currency&amp;"ibor"&amp;Tenor,BB194,Trigger)</f>
        <v>42481</v>
      </c>
      <c r="BB194" s="101">
        <f>_xll.qlCalendarAdvance(Calendar,BB193,AZ194,"f",,Trigger)</f>
        <v>42485</v>
      </c>
      <c r="BC194" s="101">
        <f>_xll.qlInterestRateIndexMaturity(Currency&amp;"ibor"&amp;Tenor,BB194,Trigger)</f>
        <v>42850</v>
      </c>
      <c r="BD194" s="246">
        <f>_xll.qlIndexFixing($AD$5,BA194,TRUE,_xll.ohTrigger(Trigger,Trigger12M))</f>
        <v>2.4568309779860091E-3</v>
      </c>
      <c r="BE194" s="246" t="e">
        <f>IFERROR(_xll.qlIndexFixing($BF$1,BA194,TRUE,_xll.ohTrigger(Trigger,Trigger12M)),#N/A)</f>
        <v>#N/A</v>
      </c>
    </row>
    <row r="195" spans="52:57" ht="11.25" customHeight="1" x14ac:dyDescent="0.25">
      <c r="AZ195" s="100" t="s">
        <v>201</v>
      </c>
      <c r="BA195" s="101">
        <f>_xll.qlInterestRateIndexFixingDate(Currency&amp;"ibor"&amp;Tenor,BB195,Trigger)</f>
        <v>42482</v>
      </c>
      <c r="BB195" s="101">
        <f>_xll.qlCalendarAdvance(Calendar,BB194,AZ195,"f",,Trigger)</f>
        <v>42486</v>
      </c>
      <c r="BC195" s="101">
        <f>_xll.qlInterestRateIndexMaturity(Currency&amp;"ibor"&amp;Tenor,BB195,Trigger)</f>
        <v>42851</v>
      </c>
      <c r="BD195" s="246">
        <f>_xll.qlIndexFixing($AD$5,BA195,TRUE,_xll.ohTrigger(Trigger,Trigger12M))</f>
        <v>2.4594739628379159E-3</v>
      </c>
      <c r="BE195" s="246" t="e">
        <f>IFERROR(_xll.qlIndexFixing($BF$1,BA195,TRUE,_xll.ohTrigger(Trigger,Trigger12M)),#N/A)</f>
        <v>#N/A</v>
      </c>
    </row>
    <row r="196" spans="52:57" ht="11.25" customHeight="1" x14ac:dyDescent="0.25">
      <c r="AZ196" s="100" t="s">
        <v>201</v>
      </c>
      <c r="BA196" s="101">
        <f>_xll.qlInterestRateIndexFixingDate(Currency&amp;"ibor"&amp;Tenor,BB196,Trigger)</f>
        <v>42485</v>
      </c>
      <c r="BB196" s="101">
        <f>_xll.qlCalendarAdvance(Calendar,BB195,AZ196,"f",,Trigger)</f>
        <v>42487</v>
      </c>
      <c r="BC196" s="101">
        <f>_xll.qlInterestRateIndexMaturity(Currency&amp;"ibor"&amp;Tenor,BB196,Trigger)</f>
        <v>42852</v>
      </c>
      <c r="BD196" s="246">
        <f>_xll.qlIndexFixing($AD$5,BA196,TRUE,_xll.ohTrigger(Trigger,Trigger12M))</f>
        <v>2.4621146715274405E-3</v>
      </c>
      <c r="BE196" s="246" t="e">
        <f>IFERROR(_xll.qlIndexFixing($BF$1,BA196,TRUE,_xll.ohTrigger(Trigger,Trigger12M)),#N/A)</f>
        <v>#N/A</v>
      </c>
    </row>
    <row r="197" spans="52:57" ht="11.25" customHeight="1" x14ac:dyDescent="0.25">
      <c r="AZ197" s="100" t="s">
        <v>201</v>
      </c>
      <c r="BA197" s="101">
        <f>_xll.qlInterestRateIndexFixingDate(Currency&amp;"ibor"&amp;Tenor,BB197,Trigger)</f>
        <v>42486</v>
      </c>
      <c r="BB197" s="101">
        <f>_xll.qlCalendarAdvance(Calendar,BB196,AZ197,"f",,Trigger)</f>
        <v>42488</v>
      </c>
      <c r="BC197" s="101">
        <f>_xll.qlInterestRateIndexMaturity(Currency&amp;"ibor"&amp;Tenor,BB197,Trigger)</f>
        <v>42853</v>
      </c>
      <c r="BD197" s="246">
        <f>_xll.qlIndexFixing($AD$5,BA197,TRUE,_xll.ohTrigger(Trigger,Trigger12M))</f>
        <v>2.4647531040361869E-3</v>
      </c>
      <c r="BE197" s="246" t="e">
        <f>IFERROR(_xll.qlIndexFixing($BF$1,BA197,TRUE,_xll.ohTrigger(Trigger,Trigger12M)),#N/A)</f>
        <v>#N/A</v>
      </c>
    </row>
    <row r="198" spans="52:57" ht="11.25" customHeight="1" x14ac:dyDescent="0.25">
      <c r="AZ198" s="100" t="s">
        <v>201</v>
      </c>
      <c r="BA198" s="101">
        <f>_xll.qlInterestRateIndexFixingDate(Currency&amp;"ibor"&amp;Tenor,BB198,Trigger)</f>
        <v>42487</v>
      </c>
      <c r="BB198" s="101">
        <f>_xll.qlCalendarAdvance(Calendar,BB197,AZ198,"f",,Trigger)</f>
        <v>42489</v>
      </c>
      <c r="BC198" s="101">
        <f>_xll.qlInterestRateIndexMaturity(Currency&amp;"ibor"&amp;Tenor,BB198,Trigger)</f>
        <v>42853</v>
      </c>
      <c r="BD198" s="246">
        <f>_xll.qlIndexFixing($AD$5,BA198,TRUE,_xll.ohTrigger(Trigger,Trigger12M))</f>
        <v>2.4657471714354118E-3</v>
      </c>
      <c r="BE198" s="246" t="e">
        <f>IFERROR(_xll.qlIndexFixing($BF$1,BA198,TRUE,_xll.ohTrigger(Trigger,Trigger12M)),#N/A)</f>
        <v>#N/A</v>
      </c>
    </row>
    <row r="199" spans="52:57" ht="11.25" customHeight="1" x14ac:dyDescent="0.25">
      <c r="AZ199" s="100" t="s">
        <v>201</v>
      </c>
      <c r="BA199" s="101">
        <f>_xll.qlInterestRateIndexFixingDate(Currency&amp;"ibor"&amp;Tenor,BB199,Trigger)</f>
        <v>42488</v>
      </c>
      <c r="BB199" s="101">
        <f>_xll.qlCalendarAdvance(Calendar,BB198,AZ199,"f",,Trigger)</f>
        <v>42492</v>
      </c>
      <c r="BC199" s="101">
        <f>_xll.qlInterestRateIndexMaturity(Currency&amp;"ibor"&amp;Tenor,BB199,Trigger)</f>
        <v>42857</v>
      </c>
      <c r="BD199" s="246">
        <f>_xll.qlIndexFixing($AD$5,BA199,TRUE,_xll.ohTrigger(Trigger,Trigger12M))</f>
        <v>2.475284071898095E-3</v>
      </c>
      <c r="BE199" s="246" t="e">
        <f>IFERROR(_xll.qlIndexFixing($BF$1,BA199,TRUE,_xll.ohTrigger(Trigger,Trigger12M)),#N/A)</f>
        <v>#N/A</v>
      </c>
    </row>
    <row r="200" spans="52:57" ht="11.25" customHeight="1" x14ac:dyDescent="0.25">
      <c r="AZ200" s="100" t="s">
        <v>201</v>
      </c>
      <c r="BA200" s="101">
        <f>_xll.qlInterestRateIndexFixingDate(Currency&amp;"ibor"&amp;Tenor,BB200,Trigger)</f>
        <v>42489</v>
      </c>
      <c r="BB200" s="101">
        <f>_xll.qlCalendarAdvance(Calendar,BB199,AZ200,"f",,Trigger)</f>
        <v>42493</v>
      </c>
      <c r="BC200" s="101">
        <f>_xll.qlInterestRateIndexMaturity(Currency&amp;"ibor"&amp;Tenor,BB200,Trigger)</f>
        <v>42858</v>
      </c>
      <c r="BD200" s="246">
        <f>_xll.qlIndexFixing($AD$5,BA200,TRUE,_xll.ohTrigger(Trigger,Trigger12M))</f>
        <v>2.477911123229197E-3</v>
      </c>
      <c r="BE200" s="246" t="e">
        <f>IFERROR(_xll.qlIndexFixing($BF$1,BA200,TRUE,_xll.ohTrigger(Trigger,Trigger12M)),#N/A)</f>
        <v>#N/A</v>
      </c>
    </row>
    <row r="201" spans="52:57" ht="11.25" customHeight="1" x14ac:dyDescent="0.25">
      <c r="AZ201" s="100" t="s">
        <v>201</v>
      </c>
      <c r="BA201" s="101">
        <f>_xll.qlInterestRateIndexFixingDate(Currency&amp;"ibor"&amp;Tenor,BB201,Trigger)</f>
        <v>42492</v>
      </c>
      <c r="BB201" s="101">
        <f>_xll.qlCalendarAdvance(Calendar,BB200,AZ201,"f",,Trigger)</f>
        <v>42494</v>
      </c>
      <c r="BC201" s="101">
        <f>_xll.qlInterestRateIndexMaturity(Currency&amp;"ibor"&amp;Tenor,BB201,Trigger)</f>
        <v>42859</v>
      </c>
      <c r="BD201" s="246">
        <f>_xll.qlIndexFixing($AD$5,BA201,TRUE,_xll.ohTrigger(Trigger,Trigger12M))</f>
        <v>2.4805358982702389E-3</v>
      </c>
      <c r="BE201" s="246" t="e">
        <f>IFERROR(_xll.qlIndexFixing($BF$1,BA201,TRUE,_xll.ohTrigger(Trigger,Trigger12M)),#N/A)</f>
        <v>#N/A</v>
      </c>
    </row>
    <row r="202" spans="52:57" ht="11.25" customHeight="1" x14ac:dyDescent="0.25">
      <c r="AZ202" s="100" t="s">
        <v>201</v>
      </c>
      <c r="BA202" s="101">
        <f>_xll.qlInterestRateIndexFixingDate(Currency&amp;"ibor"&amp;Tenor,BB202,Trigger)</f>
        <v>42493</v>
      </c>
      <c r="BB202" s="101">
        <f>_xll.qlCalendarAdvance(Calendar,BB201,AZ202,"f",,Trigger)</f>
        <v>42495</v>
      </c>
      <c r="BC202" s="101">
        <f>_xll.qlInterestRateIndexMaturity(Currency&amp;"ibor"&amp;Tenor,BB202,Trigger)</f>
        <v>42860</v>
      </c>
      <c r="BD202" s="246">
        <f>_xll.qlIndexFixing($AD$5,BA202,TRUE,_xll.ohTrigger(Trigger,Trigger12M))</f>
        <v>2.4831583970030429E-3</v>
      </c>
      <c r="BE202" s="246" t="e">
        <f>IFERROR(_xll.qlIndexFixing($BF$1,BA202,TRUE,_xll.ohTrigger(Trigger,Trigger12M)),#N/A)</f>
        <v>#N/A</v>
      </c>
    </row>
    <row r="203" spans="52:57" ht="11.25" customHeight="1" x14ac:dyDescent="0.25">
      <c r="AZ203" s="100" t="s">
        <v>201</v>
      </c>
      <c r="BA203" s="101">
        <f>_xll.qlInterestRateIndexFixingDate(Currency&amp;"ibor"&amp;Tenor,BB203,Trigger)</f>
        <v>42494</v>
      </c>
      <c r="BB203" s="101">
        <f>_xll.qlCalendarAdvance(Calendar,BB202,AZ203,"f",,Trigger)</f>
        <v>42496</v>
      </c>
      <c r="BC203" s="101">
        <f>_xll.qlInterestRateIndexMaturity(Currency&amp;"ibor"&amp;Tenor,BB203,Trigger)</f>
        <v>42863</v>
      </c>
      <c r="BD203" s="246">
        <f>_xll.qlIndexFixing($AD$5,BA203,TRUE,_xll.ohTrigger(Trigger,Trigger12M))</f>
        <v>2.4890788746417649E-3</v>
      </c>
      <c r="BE203" s="246" t="e">
        <f>IFERROR(_xll.qlIndexFixing($BF$1,BA203,TRUE,_xll.ohTrigger(Trigger,Trigger12M)),#N/A)</f>
        <v>#N/A</v>
      </c>
    </row>
    <row r="204" spans="52:57" ht="11.25" customHeight="1" x14ac:dyDescent="0.25">
      <c r="AZ204" s="100" t="s">
        <v>201</v>
      </c>
      <c r="BA204" s="101">
        <f>_xll.qlInterestRateIndexFixingDate(Currency&amp;"ibor"&amp;Tenor,BB204,Trigger)</f>
        <v>42495</v>
      </c>
      <c r="BB204" s="101">
        <f>_xll.qlCalendarAdvance(Calendar,BB203,AZ204,"f",,Trigger)</f>
        <v>42499</v>
      </c>
      <c r="BC204" s="101">
        <f>_xll.qlInterestRateIndexMaturity(Currency&amp;"ibor"&amp;Tenor,BB204,Trigger)</f>
        <v>42864</v>
      </c>
      <c r="BD204" s="246">
        <f>_xll.qlIndexFixing($AD$5,BA204,TRUE,_xll.ohTrigger(Trigger,Trigger12M))</f>
        <v>2.4936256284889932E-3</v>
      </c>
      <c r="BE204" s="246" t="e">
        <f>IFERROR(_xll.qlIndexFixing($BF$1,BA204,TRUE,_xll.ohTrigger(Trigger,Trigger12M)),#N/A)</f>
        <v>#N/A</v>
      </c>
    </row>
    <row r="205" spans="52:57" ht="11.25" customHeight="1" x14ac:dyDescent="0.25">
      <c r="AZ205" s="100" t="s">
        <v>201</v>
      </c>
      <c r="BA205" s="101">
        <f>_xll.qlInterestRateIndexFixingDate(Currency&amp;"ibor"&amp;Tenor,BB205,Trigger)</f>
        <v>42496</v>
      </c>
      <c r="BB205" s="101">
        <f>_xll.qlCalendarAdvance(Calendar,BB204,AZ205,"f",,Trigger)</f>
        <v>42500</v>
      </c>
      <c r="BC205" s="101">
        <f>_xll.qlInterestRateIndexMaturity(Currency&amp;"ibor"&amp;Tenor,BB205,Trigger)</f>
        <v>42865</v>
      </c>
      <c r="BD205" s="246">
        <f>_xll.qlIndexFixing($AD$5,BA205,TRUE,_xll.ohTrigger(Trigger,Trigger12M))</f>
        <v>2.4962367454083876E-3</v>
      </c>
      <c r="BE205" s="246" t="e">
        <f>IFERROR(_xll.qlIndexFixing($BF$1,BA205,TRUE,_xll.ohTrigger(Trigger,Trigger12M)),#N/A)</f>
        <v>#N/A</v>
      </c>
    </row>
    <row r="206" spans="52:57" ht="11.25" customHeight="1" x14ac:dyDescent="0.25">
      <c r="AZ206" s="100" t="s">
        <v>201</v>
      </c>
      <c r="BA206" s="101">
        <f>_xll.qlInterestRateIndexFixingDate(Currency&amp;"ibor"&amp;Tenor,BB206,Trigger)</f>
        <v>42499</v>
      </c>
      <c r="BB206" s="101">
        <f>_xll.qlCalendarAdvance(Calendar,BB205,AZ206,"f",,Trigger)</f>
        <v>42501</v>
      </c>
      <c r="BC206" s="101">
        <f>_xll.qlInterestRateIndexMaturity(Currency&amp;"ibor"&amp;Tenor,BB206,Trigger)</f>
        <v>42866</v>
      </c>
      <c r="BD206" s="246">
        <f>_xll.qlIndexFixing($AD$5,BA206,TRUE,_xll.ohTrigger(Trigger,Trigger12M))</f>
        <v>2.4988455859111377E-3</v>
      </c>
      <c r="BE206" s="246" t="e">
        <f>IFERROR(_xll.qlIndexFixing($BF$1,BA206,TRUE,_xll.ohTrigger(Trigger,Trigger12M)),#N/A)</f>
        <v>#N/A</v>
      </c>
    </row>
    <row r="207" spans="52:57" ht="11.25" customHeight="1" x14ac:dyDescent="0.25">
      <c r="AZ207" s="100" t="s">
        <v>201</v>
      </c>
      <c r="BA207" s="101">
        <f>_xll.qlInterestRateIndexFixingDate(Currency&amp;"ibor"&amp;Tenor,BB207,Trigger)</f>
        <v>42500</v>
      </c>
      <c r="BB207" s="101">
        <f>_xll.qlCalendarAdvance(Calendar,BB206,AZ207,"f",,Trigger)</f>
        <v>42502</v>
      </c>
      <c r="BC207" s="101">
        <f>_xll.qlInterestRateIndexMaturity(Currency&amp;"ibor"&amp;Tenor,BB207,Trigger)</f>
        <v>42867</v>
      </c>
      <c r="BD207" s="246">
        <f>_xll.qlIndexFixing($AD$5,BA207,TRUE,_xll.ohTrigger(Trigger,Trigger12M))</f>
        <v>2.5014521499786284E-3</v>
      </c>
      <c r="BE207" s="246" t="e">
        <f>IFERROR(_xll.qlIndexFixing($BF$1,BA207,TRUE,_xll.ohTrigger(Trigger,Trigger12M)),#N/A)</f>
        <v>#N/A</v>
      </c>
    </row>
    <row r="208" spans="52:57" ht="11.25" customHeight="1" x14ac:dyDescent="0.25">
      <c r="AZ208" s="100" t="s">
        <v>201</v>
      </c>
      <c r="BA208" s="101">
        <f>_xll.qlInterestRateIndexFixingDate(Currency&amp;"ibor"&amp;Tenor,BB208,Trigger)</f>
        <v>42501</v>
      </c>
      <c r="BB208" s="101">
        <f>_xll.qlCalendarAdvance(Calendar,BB207,AZ208,"f",,Trigger)</f>
        <v>42503</v>
      </c>
      <c r="BC208" s="101">
        <f>_xll.qlInterestRateIndexMaturity(Currency&amp;"ibor"&amp;Tenor,BB208,Trigger)</f>
        <v>42870</v>
      </c>
      <c r="BD208" s="246">
        <f>_xll.qlIndexFixing($AD$5,BA208,TRUE,_xll.ohTrigger(Trigger,Trigger12M))</f>
        <v>2.5073748470919649E-3</v>
      </c>
      <c r="BE208" s="246" t="e">
        <f>IFERROR(_xll.qlIndexFixing($BF$1,BA208,TRUE,_xll.ohTrigger(Trigger,Trigger12M)),#N/A)</f>
        <v>#N/A</v>
      </c>
    </row>
    <row r="209" spans="52:57" ht="11.25" customHeight="1" x14ac:dyDescent="0.25">
      <c r="AZ209" s="100" t="s">
        <v>201</v>
      </c>
      <c r="BA209" s="101">
        <f>_xll.qlInterestRateIndexFixingDate(Currency&amp;"ibor"&amp;Tenor,BB209,Trigger)</f>
        <v>42502</v>
      </c>
      <c r="BB209" s="101">
        <f>_xll.qlCalendarAdvance(Calendar,BB208,AZ209,"f",,Trigger)</f>
        <v>42506</v>
      </c>
      <c r="BC209" s="101">
        <f>_xll.qlInterestRateIndexMaturity(Currency&amp;"ibor"&amp;Tenor,BB209,Trigger)</f>
        <v>42871</v>
      </c>
      <c r="BD209" s="246">
        <f>_xll.qlIndexFixing($AD$5,BA209,TRUE,_xll.ohTrigger(Trigger,Trigger12M))</f>
        <v>2.5118556415388029E-3</v>
      </c>
      <c r="BE209" s="246" t="e">
        <f>IFERROR(_xll.qlIndexFixing($BF$1,BA209,TRUE,_xll.ohTrigger(Trigger,Trigger12M)),#N/A)</f>
        <v>#N/A</v>
      </c>
    </row>
    <row r="210" spans="52:57" ht="11.25" customHeight="1" x14ac:dyDescent="0.25">
      <c r="AZ210" s="100" t="s">
        <v>201</v>
      </c>
      <c r="BA210" s="101">
        <f>_xll.qlInterestRateIndexFixingDate(Currency&amp;"ibor"&amp;Tenor,BB210,Trigger)</f>
        <v>42503</v>
      </c>
      <c r="BB210" s="101">
        <f>_xll.qlCalendarAdvance(Calendar,BB209,AZ210,"f",,Trigger)</f>
        <v>42507</v>
      </c>
      <c r="BC210" s="101">
        <f>_xll.qlInterestRateIndexMaturity(Currency&amp;"ibor"&amp;Tenor,BB210,Trigger)</f>
        <v>42872</v>
      </c>
      <c r="BD210" s="246">
        <f>_xll.qlIndexFixing($AD$5,BA210,TRUE,_xll.ohTrigger(Trigger,Trigger12M))</f>
        <v>2.5144508231612797E-3</v>
      </c>
      <c r="BE210" s="246" t="e">
        <f>IFERROR(_xll.qlIndexFixing($BF$1,BA210,TRUE,_xll.ohTrigger(Trigger,Trigger12M)),#N/A)</f>
        <v>#N/A</v>
      </c>
    </row>
    <row r="211" spans="52:57" ht="11.25" customHeight="1" x14ac:dyDescent="0.25">
      <c r="AZ211" s="100" t="s">
        <v>201</v>
      </c>
      <c r="BA211" s="101">
        <f>_xll.qlInterestRateIndexFixingDate(Currency&amp;"ibor"&amp;Tenor,BB211,Trigger)</f>
        <v>42506</v>
      </c>
      <c r="BB211" s="101">
        <f>_xll.qlCalendarAdvance(Calendar,BB210,AZ211,"f",,Trigger)</f>
        <v>42508</v>
      </c>
      <c r="BC211" s="101">
        <f>_xll.qlInterestRateIndexMaturity(Currency&amp;"ibor"&amp;Tenor,BB211,Trigger)</f>
        <v>42873</v>
      </c>
      <c r="BD211" s="246">
        <f>_xll.qlIndexFixing($AD$5,BA211,TRUE,_xll.ohTrigger(Trigger,Trigger12M))</f>
        <v>2.5170437282409667E-3</v>
      </c>
      <c r="BE211" s="246" t="e">
        <f>IFERROR(_xll.qlIndexFixing($BF$1,BA211,TRUE,_xll.ohTrigger(Trigger,Trigger12M)),#N/A)</f>
        <v>#N/A</v>
      </c>
    </row>
    <row r="212" spans="52:57" ht="11.25" customHeight="1" x14ac:dyDescent="0.25">
      <c r="AZ212" s="100" t="s">
        <v>201</v>
      </c>
      <c r="BA212" s="101">
        <f>_xll.qlInterestRateIndexFixingDate(Currency&amp;"ibor"&amp;Tenor,BB212,Trigger)</f>
        <v>42507</v>
      </c>
      <c r="BB212" s="101">
        <f>_xll.qlCalendarAdvance(Calendar,BB211,AZ212,"f",,Trigger)</f>
        <v>42509</v>
      </c>
      <c r="BC212" s="101">
        <f>_xll.qlInterestRateIndexMaturity(Currency&amp;"ibor"&amp;Tenor,BB212,Trigger)</f>
        <v>42874</v>
      </c>
      <c r="BD212" s="246">
        <f>_xll.qlIndexFixing($AD$5,BA212,TRUE,_xll.ohTrigger(Trigger,Trigger12M))</f>
        <v>2.5196343567594672E-3</v>
      </c>
      <c r="BE212" s="246" t="e">
        <f>IFERROR(_xll.qlIndexFixing($BF$1,BA212,TRUE,_xll.ohTrigger(Trigger,Trigger12M)),#N/A)</f>
        <v>#N/A</v>
      </c>
    </row>
    <row r="213" spans="52:57" ht="11.25" customHeight="1" x14ac:dyDescent="0.25">
      <c r="AZ213" s="100" t="s">
        <v>201</v>
      </c>
      <c r="BA213" s="101">
        <f>_xll.qlInterestRateIndexFixingDate(Currency&amp;"ibor"&amp;Tenor,BB213,Trigger)</f>
        <v>42508</v>
      </c>
      <c r="BB213" s="101">
        <f>_xll.qlCalendarAdvance(Calendar,BB212,AZ213,"f",,Trigger)</f>
        <v>42510</v>
      </c>
      <c r="BC213" s="101">
        <f>_xll.qlInterestRateIndexMaturity(Currency&amp;"ibor"&amp;Tenor,BB213,Trigger)</f>
        <v>42877</v>
      </c>
      <c r="BD213" s="246">
        <f>_xll.qlIndexFixing($AD$5,BA213,TRUE,_xll.ohTrigger(Trigger,Trigger12M))</f>
        <v>2.5255598827791732E-3</v>
      </c>
      <c r="BE213" s="246" t="e">
        <f>IFERROR(_xll.qlIndexFixing($BF$1,BA213,TRUE,_xll.ohTrigger(Trigger,Trigger12M)),#N/A)</f>
        <v>#N/A</v>
      </c>
    </row>
    <row r="214" spans="52:57" ht="11.25" customHeight="1" x14ac:dyDescent="0.25">
      <c r="AZ214" s="100" t="s">
        <v>201</v>
      </c>
      <c r="BA214" s="101">
        <f>_xll.qlInterestRateIndexFixingDate(Currency&amp;"ibor"&amp;Tenor,BB214,Trigger)</f>
        <v>42509</v>
      </c>
      <c r="BB214" s="101">
        <f>_xll.qlCalendarAdvance(Calendar,BB213,AZ214,"f",,Trigger)</f>
        <v>42513</v>
      </c>
      <c r="BC214" s="101">
        <f>_xll.qlInterestRateIndexMaturity(Currency&amp;"ibor"&amp;Tenor,BB214,Trigger)</f>
        <v>42878</v>
      </c>
      <c r="BD214" s="246">
        <f>_xll.qlIndexFixing($AD$5,BA214,TRUE,_xll.ohTrigger(Trigger,Trigger12M))</f>
        <v>2.5299741048661673E-3</v>
      </c>
      <c r="BE214" s="246" t="e">
        <f>IFERROR(_xll.qlIndexFixing($BF$1,BA214,TRUE,_xll.ohTrigger(Trigger,Trigger12M)),#N/A)</f>
        <v>#N/A</v>
      </c>
    </row>
    <row r="215" spans="52:57" ht="11.25" customHeight="1" x14ac:dyDescent="0.25">
      <c r="AZ215" s="100" t="s">
        <v>201</v>
      </c>
      <c r="BA215" s="101">
        <f>_xll.qlInterestRateIndexFixingDate(Currency&amp;"ibor"&amp;Tenor,BB215,Trigger)</f>
        <v>42510</v>
      </c>
      <c r="BB215" s="101">
        <f>_xll.qlCalendarAdvance(Calendar,BB214,AZ215,"f",,Trigger)</f>
        <v>42514</v>
      </c>
      <c r="BC215" s="101">
        <f>_xll.qlInterestRateIndexMaturity(Currency&amp;"ibor"&amp;Tenor,BB215,Trigger)</f>
        <v>42879</v>
      </c>
      <c r="BD215" s="246">
        <f>_xll.qlIndexFixing($AD$5,BA215,TRUE,_xll.ohTrigger(Trigger,Trigger12M))</f>
        <v>2.5325533503113345E-3</v>
      </c>
      <c r="BE215" s="246" t="e">
        <f>IFERROR(_xll.qlIndexFixing($BF$1,BA215,TRUE,_xll.ohTrigger(Trigger,Trigger12M)),#N/A)</f>
        <v>#N/A</v>
      </c>
    </row>
    <row r="216" spans="52:57" ht="11.25" customHeight="1" x14ac:dyDescent="0.25">
      <c r="AZ216" s="100" t="s">
        <v>201</v>
      </c>
      <c r="BA216" s="101">
        <f>_xll.qlInterestRateIndexFixingDate(Currency&amp;"ibor"&amp;Tenor,BB216,Trigger)</f>
        <v>42513</v>
      </c>
      <c r="BB216" s="101">
        <f>_xll.qlCalendarAdvance(Calendar,BB215,AZ216,"f",,Trigger)</f>
        <v>42515</v>
      </c>
      <c r="BC216" s="101">
        <f>_xll.qlInterestRateIndexMaturity(Currency&amp;"ibor"&amp;Tenor,BB216,Trigger)</f>
        <v>42880</v>
      </c>
      <c r="BD216" s="246">
        <f>_xll.qlIndexFixing($AD$5,BA216,TRUE,_xll.ohTrigger(Trigger,Trigger12M))</f>
        <v>2.5351303190884428E-3</v>
      </c>
      <c r="BE216" s="246" t="e">
        <f>IFERROR(_xll.qlIndexFixing($BF$1,BA216,TRUE,_xll.ohTrigger(Trigger,Trigger12M)),#N/A)</f>
        <v>#N/A</v>
      </c>
    </row>
    <row r="217" spans="52:57" ht="11.25" customHeight="1" x14ac:dyDescent="0.25">
      <c r="AZ217" s="100" t="s">
        <v>201</v>
      </c>
      <c r="BA217" s="101">
        <f>_xll.qlInterestRateIndexFixingDate(Currency&amp;"ibor"&amp;Tenor,BB217,Trigger)</f>
        <v>42514</v>
      </c>
      <c r="BB217" s="101">
        <f>_xll.qlCalendarAdvance(Calendar,BB216,AZ217,"f",,Trigger)</f>
        <v>42516</v>
      </c>
      <c r="BC217" s="101">
        <f>_xll.qlInterestRateIndexMaturity(Currency&amp;"ibor"&amp;Tenor,BB217,Trigger)</f>
        <v>42881</v>
      </c>
      <c r="BD217" s="246">
        <f>_xll.qlIndexFixing($AD$5,BA217,TRUE,_xll.ohTrigger(Trigger,Trigger12M))</f>
        <v>2.5377050111795329E-3</v>
      </c>
      <c r="BE217" s="246" t="e">
        <f>IFERROR(_xll.qlIndexFixing($BF$1,BA217,TRUE,_xll.ohTrigger(Trigger,Trigger12M)),#N/A)</f>
        <v>#N/A</v>
      </c>
    </row>
    <row r="218" spans="52:57" ht="11.25" customHeight="1" x14ac:dyDescent="0.25">
      <c r="AZ218" s="100" t="s">
        <v>201</v>
      </c>
      <c r="BA218" s="101">
        <f>_xll.qlInterestRateIndexFixingDate(Currency&amp;"ibor"&amp;Tenor,BB218,Trigger)</f>
        <v>42515</v>
      </c>
      <c r="BB218" s="101">
        <f>_xll.qlCalendarAdvance(Calendar,BB217,AZ218,"f",,Trigger)</f>
        <v>42517</v>
      </c>
      <c r="BC218" s="101">
        <f>_xll.qlInterestRateIndexMaturity(Currency&amp;"ibor"&amp;Tenor,BB218,Trigger)</f>
        <v>42884</v>
      </c>
      <c r="BD218" s="246">
        <f>_xll.qlIndexFixing($AD$5,BA218,TRUE,_xll.ohTrigger(Trigger,Trigger12M))</f>
        <v>2.5436339755365526E-3</v>
      </c>
      <c r="BE218" s="246" t="e">
        <f>IFERROR(_xll.qlIndexFixing($BF$1,BA218,TRUE,_xll.ohTrigger(Trigger,Trigger12M)),#N/A)</f>
        <v>#N/A</v>
      </c>
    </row>
    <row r="219" spans="52:57" ht="11.25" customHeight="1" x14ac:dyDescent="0.25">
      <c r="AZ219" s="100" t="s">
        <v>201</v>
      </c>
      <c r="BA219" s="101">
        <f>_xll.qlInterestRateIndexFixingDate(Currency&amp;"ibor"&amp;Tenor,BB219,Trigger)</f>
        <v>42516</v>
      </c>
      <c r="BB219" s="101">
        <f>_xll.qlCalendarAdvance(Calendar,BB218,AZ219,"f",,Trigger)</f>
        <v>42520</v>
      </c>
      <c r="BC219" s="101">
        <f>_xll.qlInterestRateIndexMaturity(Currency&amp;"ibor"&amp;Tenor,BB219,Trigger)</f>
        <v>42885</v>
      </c>
      <c r="BD219" s="246">
        <f>_xll.qlIndexFixing($AD$5,BA219,TRUE,_xll.ohTrigger(Trigger,Trigger12M))</f>
        <v>2.5479810123263027E-3</v>
      </c>
      <c r="BE219" s="246" t="e">
        <f>IFERROR(_xll.qlIndexFixing($BF$1,BA219,TRUE,_xll.ohTrigger(Trigger,Trigger12M)),#N/A)</f>
        <v>#N/A</v>
      </c>
    </row>
    <row r="220" spans="52:57" ht="11.25" customHeight="1" x14ac:dyDescent="0.25">
      <c r="AZ220" s="100" t="s">
        <v>201</v>
      </c>
      <c r="BA220" s="101">
        <f>_xll.qlInterestRateIndexFixingDate(Currency&amp;"ibor"&amp;Tenor,BB220,Trigger)</f>
        <v>42517</v>
      </c>
      <c r="BB220" s="101">
        <f>_xll.qlCalendarAdvance(Calendar,BB219,AZ220,"f",,Trigger)</f>
        <v>42521</v>
      </c>
      <c r="BC220" s="101">
        <f>_xll.qlInterestRateIndexMaturity(Currency&amp;"ibor"&amp;Tenor,BB220,Trigger)</f>
        <v>42886</v>
      </c>
      <c r="BD220" s="246">
        <f>_xll.qlIndexFixing($AD$5,BA220,TRUE,_xll.ohTrigger(Trigger,Trigger12M))</f>
        <v>2.5505443207196822E-3</v>
      </c>
      <c r="BE220" s="246" t="e">
        <f>IFERROR(_xll.qlIndexFixing($BF$1,BA220,TRUE,_xll.ohTrigger(Trigger,Trigger12M)),#N/A)</f>
        <v>#N/A</v>
      </c>
    </row>
    <row r="221" spans="52:57" ht="11.25" customHeight="1" x14ac:dyDescent="0.25">
      <c r="AZ221" s="100" t="s">
        <v>201</v>
      </c>
      <c r="BA221" s="101">
        <f>_xll.qlInterestRateIndexFixingDate(Currency&amp;"ibor"&amp;Tenor,BB221,Trigger)</f>
        <v>42520</v>
      </c>
      <c r="BB221" s="101">
        <f>_xll.qlCalendarAdvance(Calendar,BB220,AZ221,"f",,Trigger)</f>
        <v>42522</v>
      </c>
      <c r="BC221" s="101">
        <f>_xll.qlInterestRateIndexMaturity(Currency&amp;"ibor"&amp;Tenor,BB221,Trigger)</f>
        <v>42887</v>
      </c>
      <c r="BD221" s="246">
        <f>_xll.qlIndexFixing($AD$5,BA221,TRUE,_xll.ohTrigger(Trigger,Trigger12M))</f>
        <v>2.5531053523203898E-3</v>
      </c>
      <c r="BE221" s="246" t="e">
        <f>IFERROR(_xll.qlIndexFixing($BF$1,BA221,TRUE,_xll.ohTrigger(Trigger,Trigger12M)),#N/A)</f>
        <v>#N/A</v>
      </c>
    </row>
    <row r="222" spans="52:57" ht="11.25" customHeight="1" x14ac:dyDescent="0.25">
      <c r="AZ222" s="100" t="s">
        <v>201</v>
      </c>
      <c r="BA222" s="101">
        <f>_xll.qlInterestRateIndexFixingDate(Currency&amp;"ibor"&amp;Tenor,BB222,Trigger)</f>
        <v>42521</v>
      </c>
      <c r="BB222" s="101">
        <f>_xll.qlCalendarAdvance(Calendar,BB221,AZ222,"f",,Trigger)</f>
        <v>42523</v>
      </c>
      <c r="BC222" s="101">
        <f>_xll.qlInterestRateIndexMaturity(Currency&amp;"ibor"&amp;Tenor,BB222,Trigger)</f>
        <v>42888</v>
      </c>
      <c r="BD222" s="246">
        <f>_xll.qlIndexFixing($AD$5,BA222,TRUE,_xll.ohTrigger(Trigger,Trigger12M))</f>
        <v>2.5556641071106858E-3</v>
      </c>
      <c r="BE222" s="246" t="e">
        <f>IFERROR(_xll.qlIndexFixing($BF$1,BA222,TRUE,_xll.ohTrigger(Trigger,Trigger12M)),#N/A)</f>
        <v>#N/A</v>
      </c>
    </row>
    <row r="223" spans="52:57" ht="11.25" customHeight="1" x14ac:dyDescent="0.25">
      <c r="AZ223" s="100" t="s">
        <v>201</v>
      </c>
      <c r="BA223" s="101">
        <f>_xll.qlInterestRateIndexFixingDate(Currency&amp;"ibor"&amp;Tenor,BB223,Trigger)</f>
        <v>42522</v>
      </c>
      <c r="BB223" s="101">
        <f>_xll.qlCalendarAdvance(Calendar,BB222,AZ223,"f",,Trigger)</f>
        <v>42524</v>
      </c>
      <c r="BC223" s="101">
        <f>_xll.qlInterestRateIndexMaturity(Currency&amp;"ibor"&amp;Tenor,BB223,Trigger)</f>
        <v>42891</v>
      </c>
      <c r="BD223" s="246">
        <f>_xll.qlIndexFixing($AD$5,BA223,TRUE,_xll.ohTrigger(Trigger,Trigger12M))</f>
        <v>2.5615971192351635E-3</v>
      </c>
      <c r="BE223" s="246" t="e">
        <f>IFERROR(_xll.qlIndexFixing($BF$1,BA223,TRUE,_xll.ohTrigger(Trigger,Trigger12M)),#N/A)</f>
        <v>#N/A</v>
      </c>
    </row>
    <row r="224" spans="52:57" ht="11.25" customHeight="1" x14ac:dyDescent="0.25">
      <c r="AZ224" s="100" t="s">
        <v>201</v>
      </c>
      <c r="BA224" s="101">
        <f>_xll.qlInterestRateIndexFixingDate(Currency&amp;"ibor"&amp;Tenor,BB224,Trigger)</f>
        <v>42523</v>
      </c>
      <c r="BB224" s="101">
        <f>_xll.qlCalendarAdvance(Calendar,BB223,AZ224,"f",,Trigger)</f>
        <v>42527</v>
      </c>
      <c r="BC224" s="101">
        <f>_xll.qlInterestRateIndexMaturity(Currency&amp;"ibor"&amp;Tenor,BB224,Trigger)</f>
        <v>42892</v>
      </c>
      <c r="BD224" s="246">
        <f>_xll.qlIndexFixing($AD$5,BA224,TRUE,_xll.ohTrigger(Trigger,Trigger12M))</f>
        <v>2.565876357812752E-3</v>
      </c>
      <c r="BE224" s="246" t="e">
        <f>IFERROR(_xll.qlIndexFixing($BF$1,BA224,TRUE,_xll.ohTrigger(Trigger,Trigger12M)),#N/A)</f>
        <v>#N/A</v>
      </c>
    </row>
    <row r="225" spans="52:57" ht="11.25" customHeight="1" x14ac:dyDescent="0.25">
      <c r="AZ225" s="100" t="s">
        <v>201</v>
      </c>
      <c r="BA225" s="101">
        <f>_xll.qlInterestRateIndexFixingDate(Currency&amp;"ibor"&amp;Tenor,BB225,Trigger)</f>
        <v>42524</v>
      </c>
      <c r="BB225" s="101">
        <f>_xll.qlCalendarAdvance(Calendar,BB224,AZ225,"f",,Trigger)</f>
        <v>42528</v>
      </c>
      <c r="BC225" s="101">
        <f>_xll.qlInterestRateIndexMaturity(Currency&amp;"ibor"&amp;Tenor,BB225,Trigger)</f>
        <v>42893</v>
      </c>
      <c r="BD225" s="246">
        <f>_xll.qlIndexFixing($AD$5,BA225,TRUE,_xll.ohTrigger(Trigger,Trigger12M))</f>
        <v>2.5684237282853403E-3</v>
      </c>
      <c r="BE225" s="246" t="e">
        <f>IFERROR(_xll.qlIndexFixing($BF$1,BA225,TRUE,_xll.ohTrigger(Trigger,Trigger12M)),#N/A)</f>
        <v>#N/A</v>
      </c>
    </row>
    <row r="226" spans="52:57" ht="11.25" customHeight="1" x14ac:dyDescent="0.25">
      <c r="AZ226" s="100" t="s">
        <v>201</v>
      </c>
      <c r="BA226" s="101">
        <f>_xll.qlInterestRateIndexFixingDate(Currency&amp;"ibor"&amp;Tenor,BB226,Trigger)</f>
        <v>42527</v>
      </c>
      <c r="BB226" s="101">
        <f>_xll.qlCalendarAdvance(Calendar,BB225,AZ226,"f",,Trigger)</f>
        <v>42529</v>
      </c>
      <c r="BC226" s="101">
        <f>_xll.qlInterestRateIndexMaturity(Currency&amp;"ibor"&amp;Tenor,BB226,Trigger)</f>
        <v>42894</v>
      </c>
      <c r="BD226" s="246">
        <f>_xll.qlIndexFixing($AD$5,BA226,TRUE,_xll.ohTrigger(Trigger,Trigger12M))</f>
        <v>2.5709688218413006E-3</v>
      </c>
      <c r="BE226" s="246" t="e">
        <f>IFERROR(_xll.qlIndexFixing($BF$1,BA226,TRUE,_xll.ohTrigger(Trigger,Trigger12M)),#N/A)</f>
        <v>#N/A</v>
      </c>
    </row>
    <row r="227" spans="52:57" ht="11.25" customHeight="1" x14ac:dyDescent="0.25">
      <c r="AZ227" s="100" t="s">
        <v>201</v>
      </c>
      <c r="BA227" s="101">
        <f>_xll.qlInterestRateIndexFixingDate(Currency&amp;"ibor"&amp;Tenor,BB227,Trigger)</f>
        <v>42528</v>
      </c>
      <c r="BB227" s="101">
        <f>_xll.qlCalendarAdvance(Calendar,BB226,AZ227,"f",,Trigger)</f>
        <v>42530</v>
      </c>
      <c r="BC227" s="101">
        <f>_xll.qlInterestRateIndexMaturity(Currency&amp;"ibor"&amp;Tenor,BB227,Trigger)</f>
        <v>42895</v>
      </c>
      <c r="BD227" s="246">
        <f>_xll.qlIndexFixing($AD$5,BA227,TRUE,_xll.ohTrigger(Trigger,Trigger12M))</f>
        <v>2.5735116384631128E-3</v>
      </c>
      <c r="BE227" s="246" t="e">
        <f>IFERROR(_xll.qlIndexFixing($BF$1,BA227,TRUE,_xll.ohTrigger(Trigger,Trigger12M)),#N/A)</f>
        <v>#N/A</v>
      </c>
    </row>
    <row r="228" spans="52:57" ht="11.25" customHeight="1" x14ac:dyDescent="0.25">
      <c r="AZ228" s="100" t="s">
        <v>201</v>
      </c>
      <c r="BA228" s="101">
        <f>_xll.qlInterestRateIndexFixingDate(Currency&amp;"ibor"&amp;Tenor,BB228,Trigger)</f>
        <v>42529</v>
      </c>
      <c r="BB228" s="101">
        <f>_xll.qlCalendarAdvance(Calendar,BB227,AZ228,"f",,Trigger)</f>
        <v>42531</v>
      </c>
      <c r="BC228" s="101">
        <f>_xll.qlInterestRateIndexMaturity(Currency&amp;"ibor"&amp;Tenor,BB228,Trigger)</f>
        <v>42898</v>
      </c>
      <c r="BD228" s="246">
        <f>_xll.qlIndexFixing($AD$5,BA228,TRUE,_xll.ohTrigger(Trigger,Trigger12M))</f>
        <v>2.5794493077835293E-3</v>
      </c>
      <c r="BE228" s="246" t="e">
        <f>IFERROR(_xll.qlIndexFixing($BF$1,BA228,TRUE,_xll.ohTrigger(Trigger,Trigger12M)),#N/A)</f>
        <v>#N/A</v>
      </c>
    </row>
    <row r="229" spans="52:57" ht="11.25" customHeight="1" x14ac:dyDescent="0.25">
      <c r="AZ229" s="100" t="s">
        <v>201</v>
      </c>
      <c r="BA229" s="101">
        <f>_xll.qlInterestRateIndexFixingDate(Currency&amp;"ibor"&amp;Tenor,BB229,Trigger)</f>
        <v>42530</v>
      </c>
      <c r="BB229" s="101">
        <f>_xll.qlCalendarAdvance(Calendar,BB228,AZ229,"f",,Trigger)</f>
        <v>42534</v>
      </c>
      <c r="BC229" s="101">
        <f>_xll.qlInterestRateIndexMaturity(Currency&amp;"ibor"&amp;Tenor,BB229,Trigger)</f>
        <v>42899</v>
      </c>
      <c r="BD229" s="246">
        <f>_xll.qlIndexFixing($AD$5,BA229,TRUE,_xll.ohTrigger(Trigger,Trigger12M))</f>
        <v>2.5836601352571629E-3</v>
      </c>
      <c r="BE229" s="246" t="e">
        <f>IFERROR(_xll.qlIndexFixing($BF$1,BA229,TRUE,_xll.ohTrigger(Trigger,Trigger12M)),#N/A)</f>
        <v>#N/A</v>
      </c>
    </row>
    <row r="230" spans="52:57" ht="11.25" customHeight="1" x14ac:dyDescent="0.25">
      <c r="AZ230" s="100" t="s">
        <v>201</v>
      </c>
      <c r="BA230" s="101">
        <f>_xll.qlInterestRateIndexFixingDate(Currency&amp;"ibor"&amp;Tenor,BB230,Trigger)</f>
        <v>42531</v>
      </c>
      <c r="BB230" s="101">
        <f>_xll.qlCalendarAdvance(Calendar,BB229,AZ230,"f",,Trigger)</f>
        <v>42535</v>
      </c>
      <c r="BC230" s="101">
        <f>_xll.qlInterestRateIndexMaturity(Currency&amp;"ibor"&amp;Tenor,BB230,Trigger)</f>
        <v>42900</v>
      </c>
      <c r="BD230" s="246">
        <f>_xll.qlIndexFixing($AD$5,BA230,TRUE,_xll.ohTrigger(Trigger,Trigger12M))</f>
        <v>2.5861915669447744E-3</v>
      </c>
      <c r="BE230" s="246" t="e">
        <f>IFERROR(_xll.qlIndexFixing($BF$1,BA230,TRUE,_xll.ohTrigger(Trigger,Trigger12M)),#N/A)</f>
        <v>#N/A</v>
      </c>
    </row>
    <row r="231" spans="52:57" ht="11.25" customHeight="1" x14ac:dyDescent="0.25">
      <c r="AZ231" s="100" t="s">
        <v>201</v>
      </c>
      <c r="BA231" s="101">
        <f>_xll.qlInterestRateIndexFixingDate(Currency&amp;"ibor"&amp;Tenor,BB231,Trigger)</f>
        <v>42534</v>
      </c>
      <c r="BB231" s="101">
        <f>_xll.qlCalendarAdvance(Calendar,BB230,AZ231,"f",,Trigger)</f>
        <v>42536</v>
      </c>
      <c r="BC231" s="101">
        <f>_xll.qlInterestRateIndexMaturity(Currency&amp;"ibor"&amp;Tenor,BB231,Trigger)</f>
        <v>42901</v>
      </c>
      <c r="BD231" s="246">
        <f>_xll.qlIndexFixing($AD$5,BA231,TRUE,_xll.ohTrigger(Trigger,Trigger12M))</f>
        <v>2.5887207215926785E-3</v>
      </c>
      <c r="BE231" s="246" t="e">
        <f>IFERROR(_xll.qlIndexFixing($BF$1,BA231,TRUE,_xll.ohTrigger(Trigger,Trigger12M)),#N/A)</f>
        <v>#N/A</v>
      </c>
    </row>
    <row r="232" spans="52:57" ht="11.25" customHeight="1" x14ac:dyDescent="0.25">
      <c r="AZ232" s="100" t="s">
        <v>201</v>
      </c>
      <c r="BA232" s="101">
        <f>_xll.qlInterestRateIndexFixingDate(Currency&amp;"ibor"&amp;Tenor,BB232,Trigger)</f>
        <v>42535</v>
      </c>
      <c r="BB232" s="101">
        <f>_xll.qlCalendarAdvance(Calendar,BB231,AZ232,"f",,Trigger)</f>
        <v>42537</v>
      </c>
      <c r="BC232" s="101">
        <f>_xll.qlInterestRateIndexMaturity(Currency&amp;"ibor"&amp;Tenor,BB232,Trigger)</f>
        <v>42902</v>
      </c>
      <c r="BD232" s="246">
        <f>_xll.qlIndexFixing($AD$5,BA232,TRUE,_xll.ohTrigger(Trigger,Trigger12M))</f>
        <v>2.5914245180745084E-3</v>
      </c>
      <c r="BE232" s="246" t="e">
        <f>IFERROR(_xll.qlIndexFixing($BF$1,BA232,TRUE,_xll.ohTrigger(Trigger,Trigger12M)),#N/A)</f>
        <v>#N/A</v>
      </c>
    </row>
    <row r="233" spans="52:57" ht="11.25" customHeight="1" x14ac:dyDescent="0.25">
      <c r="AZ233" s="100" t="s">
        <v>201</v>
      </c>
      <c r="BA233" s="101">
        <f>_xll.qlInterestRateIndexFixingDate(Currency&amp;"ibor"&amp;Tenor,BB233,Trigger)</f>
        <v>42536</v>
      </c>
      <c r="BB233" s="101">
        <f>_xll.qlCalendarAdvance(Calendar,BB232,AZ233,"f",,Trigger)</f>
        <v>42538</v>
      </c>
      <c r="BC233" s="101">
        <f>_xll.qlInterestRateIndexMaturity(Currency&amp;"ibor"&amp;Tenor,BB233,Trigger)</f>
        <v>42905</v>
      </c>
      <c r="BD233" s="246">
        <f>_xll.qlIndexFixing($AD$5,BA233,TRUE,_xll.ohTrigger(Trigger,Trigger12M))</f>
        <v>2.5984482617641552E-3</v>
      </c>
      <c r="BE233" s="246" t="e">
        <f>IFERROR(_xll.qlIndexFixing($BF$1,BA233,TRUE,_xll.ohTrigger(Trigger,Trigger12M)),#N/A)</f>
        <v>#N/A</v>
      </c>
    </row>
    <row r="234" spans="52:57" ht="11.25" customHeight="1" x14ac:dyDescent="0.25">
      <c r="AZ234" s="100" t="s">
        <v>201</v>
      </c>
      <c r="BA234" s="101">
        <f>_xll.qlInterestRateIndexFixingDate(Currency&amp;"ibor"&amp;Tenor,BB234,Trigger)</f>
        <v>42537</v>
      </c>
      <c r="BB234" s="101">
        <f>_xll.qlCalendarAdvance(Calendar,BB233,AZ234,"f",,Trigger)</f>
        <v>42541</v>
      </c>
      <c r="BC234" s="101">
        <f>_xll.qlInterestRateIndexMaturity(Currency&amp;"ibor"&amp;Tenor,BB234,Trigger)</f>
        <v>42906</v>
      </c>
      <c r="BD234" s="246">
        <f>_xll.qlIndexFixing($AD$5,BA234,TRUE,_xll.ohTrigger(Trigger,Trigger12M))</f>
        <v>2.6044575864469792E-3</v>
      </c>
      <c r="BE234" s="246" t="e">
        <f>IFERROR(_xll.qlIndexFixing($BF$1,BA234,TRUE,_xll.ohTrigger(Trigger,Trigger12M)),#N/A)</f>
        <v>#N/A</v>
      </c>
    </row>
    <row r="235" spans="52:57" ht="11.25" customHeight="1" x14ac:dyDescent="0.25">
      <c r="AZ235" s="100" t="s">
        <v>201</v>
      </c>
      <c r="BA235" s="101">
        <f>_xll.qlInterestRateIndexFixingDate(Currency&amp;"ibor"&amp;Tenor,BB235,Trigger)</f>
        <v>42538</v>
      </c>
      <c r="BB235" s="101">
        <f>_xll.qlCalendarAdvance(Calendar,BB234,AZ235,"f",,Trigger)</f>
        <v>42542</v>
      </c>
      <c r="BC235" s="101">
        <f>_xll.qlInterestRateIndexMaturity(Currency&amp;"ibor"&amp;Tenor,BB235,Trigger)</f>
        <v>42907</v>
      </c>
      <c r="BD235" s="246">
        <f>_xll.qlIndexFixing($AD$5,BA235,TRUE,_xll.ohTrigger(Trigger,Trigger12M))</f>
        <v>2.6077198109156203E-3</v>
      </c>
      <c r="BE235" s="246" t="e">
        <f>IFERROR(_xll.qlIndexFixing($BF$1,BA235,TRUE,_xll.ohTrigger(Trigger,Trigger12M)),#N/A)</f>
        <v>#N/A</v>
      </c>
    </row>
    <row r="236" spans="52:57" ht="11.25" customHeight="1" x14ac:dyDescent="0.25">
      <c r="AZ236" s="100" t="s">
        <v>201</v>
      </c>
      <c r="BA236" s="101">
        <f>_xll.qlInterestRateIndexFixingDate(Currency&amp;"ibor"&amp;Tenor,BB236,Trigger)</f>
        <v>42541</v>
      </c>
      <c r="BB236" s="101">
        <f>_xll.qlCalendarAdvance(Calendar,BB235,AZ236,"f",,Trigger)</f>
        <v>42543</v>
      </c>
      <c r="BC236" s="101">
        <f>_xll.qlInterestRateIndexMaturity(Currency&amp;"ibor"&amp;Tenor,BB236,Trigger)</f>
        <v>42908</v>
      </c>
      <c r="BD236" s="246">
        <f>_xll.qlIndexFixing($AD$5,BA236,TRUE,_xll.ohTrigger(Trigger,Trigger12M))</f>
        <v>2.610983618365897E-3</v>
      </c>
      <c r="BE236" s="246" t="e">
        <f>IFERROR(_xll.qlIndexFixing($BF$1,BA236,TRUE,_xll.ohTrigger(Trigger,Trigger12M)),#N/A)</f>
        <v>#N/A</v>
      </c>
    </row>
    <row r="237" spans="52:57" ht="11.25" customHeight="1" x14ac:dyDescent="0.25">
      <c r="AZ237" s="100" t="s">
        <v>201</v>
      </c>
      <c r="BA237" s="101">
        <f>_xll.qlInterestRateIndexFixingDate(Currency&amp;"ibor"&amp;Tenor,BB237,Trigger)</f>
        <v>42542</v>
      </c>
      <c r="BB237" s="101">
        <f>_xll.qlCalendarAdvance(Calendar,BB236,AZ237,"f",,Trigger)</f>
        <v>42544</v>
      </c>
      <c r="BC237" s="101">
        <f>_xll.qlInterestRateIndexMaturity(Currency&amp;"ibor"&amp;Tenor,BB237,Trigger)</f>
        <v>42909</v>
      </c>
      <c r="BD237" s="246">
        <f>_xll.qlIndexFixing($AD$5,BA237,TRUE,_xll.ohTrigger(Trigger,Trigger12M))</f>
        <v>2.6142490088131407E-3</v>
      </c>
      <c r="BE237" s="246" t="e">
        <f>IFERROR(_xll.qlIndexFixing($BF$1,BA237,TRUE,_xll.ohTrigger(Trigger,Trigger12M)),#N/A)</f>
        <v>#N/A</v>
      </c>
    </row>
    <row r="238" spans="52:57" ht="11.25" customHeight="1" x14ac:dyDescent="0.25">
      <c r="AZ238" s="100" t="s">
        <v>201</v>
      </c>
      <c r="BA238" s="101">
        <f>_xll.qlInterestRateIndexFixingDate(Currency&amp;"ibor"&amp;Tenor,BB238,Trigger)</f>
        <v>42543</v>
      </c>
      <c r="BB238" s="101">
        <f>_xll.qlCalendarAdvance(Calendar,BB237,AZ238,"f",,Trigger)</f>
        <v>42545</v>
      </c>
      <c r="BC238" s="101">
        <f>_xll.qlInterestRateIndexMaturity(Currency&amp;"ibor"&amp;Tenor,BB238,Trigger)</f>
        <v>42912</v>
      </c>
      <c r="BD238" s="246">
        <f>_xll.qlIndexFixing($AD$5,BA238,TRUE,_xll.ohTrigger(Trigger,Trigger12M))</f>
        <v>2.6212843544958253E-3</v>
      </c>
      <c r="BE238" s="246" t="e">
        <f>IFERROR(_xll.qlIndexFixing($BF$1,BA238,TRUE,_xll.ohTrigger(Trigger,Trigger12M)),#N/A)</f>
        <v>#N/A</v>
      </c>
    </row>
    <row r="239" spans="52:57" ht="11.25" customHeight="1" x14ac:dyDescent="0.25">
      <c r="AZ239" s="100" t="s">
        <v>201</v>
      </c>
      <c r="BA239" s="101">
        <f>_xll.qlInterestRateIndexFixingDate(Currency&amp;"ibor"&amp;Tenor,BB239,Trigger)</f>
        <v>42544</v>
      </c>
      <c r="BB239" s="101">
        <f>_xll.qlCalendarAdvance(Calendar,BB238,AZ239,"f",,Trigger)</f>
        <v>42548</v>
      </c>
      <c r="BC239" s="101">
        <f>_xll.qlInterestRateIndexMaturity(Currency&amp;"ibor"&amp;Tenor,BB239,Trigger)</f>
        <v>42913</v>
      </c>
      <c r="BD239" s="246">
        <f>_xll.qlIndexFixing($AD$5,BA239,TRUE,_xll.ohTrigger(Trigger,Trigger12M))</f>
        <v>2.6273264008842951E-3</v>
      </c>
      <c r="BE239" s="246" t="e">
        <f>IFERROR(_xll.qlIndexFixing($BF$1,BA239,TRUE,_xll.ohTrigger(Trigger,Trigger12M)),#N/A)</f>
        <v>#N/A</v>
      </c>
    </row>
    <row r="240" spans="52:57" ht="11.25" customHeight="1" x14ac:dyDescent="0.25">
      <c r="AZ240" s="100" t="s">
        <v>201</v>
      </c>
      <c r="BA240" s="101">
        <f>_xll.qlInterestRateIndexFixingDate(Currency&amp;"ibor"&amp;Tenor,BB240,Trigger)</f>
        <v>42545</v>
      </c>
      <c r="BB240" s="101">
        <f>_xll.qlCalendarAdvance(Calendar,BB239,AZ240,"f",,Trigger)</f>
        <v>42549</v>
      </c>
      <c r="BC240" s="101">
        <f>_xll.qlInterestRateIndexMaturity(Currency&amp;"ibor"&amp;Tenor,BB240,Trigger)</f>
        <v>42914</v>
      </c>
      <c r="BD240" s="246">
        <f>_xll.qlIndexFixing($AD$5,BA240,TRUE,_xll.ohTrigger(Trigger,Trigger12M))</f>
        <v>2.6305997065509228E-3</v>
      </c>
      <c r="BE240" s="246" t="e">
        <f>IFERROR(_xll.qlIndexFixing($BF$1,BA240,TRUE,_xll.ohTrigger(Trigger,Trigger12M)),#N/A)</f>
        <v>#N/A</v>
      </c>
    </row>
    <row r="241" spans="52:57" ht="11.25" customHeight="1" x14ac:dyDescent="0.25">
      <c r="AZ241" s="100" t="s">
        <v>201</v>
      </c>
      <c r="BA241" s="101">
        <f>_xll.qlInterestRateIndexFixingDate(Currency&amp;"ibor"&amp;Tenor,BB241,Trigger)</f>
        <v>42548</v>
      </c>
      <c r="BB241" s="101">
        <f>_xll.qlCalendarAdvance(Calendar,BB240,AZ241,"f",,Trigger)</f>
        <v>42550</v>
      </c>
      <c r="BC241" s="101">
        <f>_xll.qlInterestRateIndexMaturity(Currency&amp;"ibor"&amp;Tenor,BB241,Trigger)</f>
        <v>42915</v>
      </c>
      <c r="BD241" s="246">
        <f>_xll.qlIndexFixing($AD$5,BA241,TRUE,_xll.ohTrigger(Trigger,Trigger12M))</f>
        <v>2.6338745953084688E-3</v>
      </c>
      <c r="BE241" s="246" t="e">
        <f>IFERROR(_xll.qlIndexFixing($BF$1,BA241,TRUE,_xll.ohTrigger(Trigger,Trigger12M)),#N/A)</f>
        <v>#N/A</v>
      </c>
    </row>
    <row r="242" spans="52:57" ht="11.25" customHeight="1" x14ac:dyDescent="0.25">
      <c r="AZ242" s="100" t="s">
        <v>201</v>
      </c>
      <c r="BA242" s="101">
        <f>_xll.qlInterestRateIndexFixingDate(Currency&amp;"ibor"&amp;Tenor,BB242,Trigger)</f>
        <v>42549</v>
      </c>
      <c r="BB242" s="101">
        <f>_xll.qlCalendarAdvance(Calendar,BB241,AZ242,"f",,Trigger)</f>
        <v>42551</v>
      </c>
      <c r="BC242" s="101">
        <f>_xll.qlInterestRateIndexMaturity(Currency&amp;"ibor"&amp;Tenor,BB242,Trigger)</f>
        <v>42916</v>
      </c>
      <c r="BD242" s="246">
        <f>_xll.qlIndexFixing($AD$5,BA242,TRUE,_xll.ohTrigger(Trigger,Trigger12M))</f>
        <v>2.6371510671722637E-3</v>
      </c>
      <c r="BE242" s="246" t="e">
        <f>IFERROR(_xll.qlIndexFixing($BF$1,BA242,TRUE,_xll.ohTrigger(Trigger,Trigger12M)),#N/A)</f>
        <v>#N/A</v>
      </c>
    </row>
    <row r="243" spans="52:57" ht="11.25" customHeight="1" x14ac:dyDescent="0.25">
      <c r="AZ243" s="100" t="s">
        <v>201</v>
      </c>
      <c r="BA243" s="101">
        <f>_xll.qlInterestRateIndexFixingDate(Currency&amp;"ibor"&amp;Tenor,BB243,Trigger)</f>
        <v>42550</v>
      </c>
      <c r="BB243" s="101">
        <f>_xll.qlCalendarAdvance(Calendar,BB242,AZ243,"f",,Trigger)</f>
        <v>42552</v>
      </c>
      <c r="BC243" s="101">
        <f>_xll.qlInterestRateIndexMaturity(Currency&amp;"ibor"&amp;Tenor,BB243,Trigger)</f>
        <v>42919</v>
      </c>
      <c r="BD243" s="246">
        <f>_xll.qlIndexFixing($AD$5,BA243,TRUE,_xll.ohTrigger(Trigger,Trigger12M))</f>
        <v>2.6441976000899049E-3</v>
      </c>
      <c r="BE243" s="246" t="e">
        <f>IFERROR(_xll.qlIndexFixing($BF$1,BA243,TRUE,_xll.ohTrigger(Trigger,Trigger12M)),#N/A)</f>
        <v>#N/A</v>
      </c>
    </row>
    <row r="244" spans="52:57" ht="11.25" customHeight="1" x14ac:dyDescent="0.25">
      <c r="AZ244" s="100" t="s">
        <v>201</v>
      </c>
      <c r="BA244" s="101">
        <f>_xll.qlInterestRateIndexFixingDate(Currency&amp;"ibor"&amp;Tenor,BB244,Trigger)</f>
        <v>42551</v>
      </c>
      <c r="BB244" s="101">
        <f>_xll.qlCalendarAdvance(Calendar,BB243,AZ244,"f",,Trigger)</f>
        <v>42555</v>
      </c>
      <c r="BC244" s="101">
        <f>_xll.qlInterestRateIndexMaturity(Currency&amp;"ibor"&amp;Tenor,BB244,Trigger)</f>
        <v>42920</v>
      </c>
      <c r="BD244" s="246">
        <f>_xll.qlIndexFixing($AD$5,BA244,TRUE,_xll.ohTrigger(Trigger,Trigger12M))</f>
        <v>2.650272786005953E-3</v>
      </c>
      <c r="BE244" s="246" t="e">
        <f>IFERROR(_xll.qlIndexFixing($BF$1,BA244,TRUE,_xll.ohTrigger(Trigger,Trigger12M)),#N/A)</f>
        <v>#N/A</v>
      </c>
    </row>
    <row r="245" spans="52:57" ht="11.25" customHeight="1" x14ac:dyDescent="0.25">
      <c r="AZ245" s="100" t="s">
        <v>201</v>
      </c>
      <c r="BA245" s="101">
        <f>_xll.qlInterestRateIndexFixingDate(Currency&amp;"ibor"&amp;Tenor,BB245,Trigger)</f>
        <v>42552</v>
      </c>
      <c r="BB245" s="101">
        <f>_xll.qlCalendarAdvance(Calendar,BB244,AZ245,"f",,Trigger)</f>
        <v>42556</v>
      </c>
      <c r="BC245" s="101">
        <f>_xll.qlInterestRateIndexMaturity(Currency&amp;"ibor"&amp;Tenor,BB245,Trigger)</f>
        <v>42921</v>
      </c>
      <c r="BD245" s="246">
        <f>_xll.qlIndexFixing($AD$5,BA245,TRUE,_xll.ohTrigger(Trigger,Trigger12M))</f>
        <v>2.6535571736372963E-3</v>
      </c>
      <c r="BE245" s="246" t="e">
        <f>IFERROR(_xll.qlIndexFixing($BF$1,BA245,TRUE,_xll.ohTrigger(Trigger,Trigger12M)),#N/A)</f>
        <v>#N/A</v>
      </c>
    </row>
    <row r="246" spans="52:57" ht="11.25" customHeight="1" x14ac:dyDescent="0.25">
      <c r="AZ246" s="100" t="s">
        <v>201</v>
      </c>
      <c r="BA246" s="101">
        <f>_xll.qlInterestRateIndexFixingDate(Currency&amp;"ibor"&amp;Tenor,BB246,Trigger)</f>
        <v>42555</v>
      </c>
      <c r="BB246" s="101">
        <f>_xll.qlCalendarAdvance(Calendar,BB245,AZ246,"f",,Trigger)</f>
        <v>42557</v>
      </c>
      <c r="BC246" s="101">
        <f>_xll.qlInterestRateIndexMaturity(Currency&amp;"ibor"&amp;Tenor,BB246,Trigger)</f>
        <v>42922</v>
      </c>
      <c r="BD246" s="246">
        <f>_xll.qlIndexFixing($AD$5,BA246,TRUE,_xll.ohTrigger(Trigger,Trigger12M))</f>
        <v>2.6568431444690594E-3</v>
      </c>
      <c r="BE246" s="246" t="e">
        <f>IFERROR(_xll.qlIndexFixing($BF$1,BA246,TRUE,_xll.ohTrigger(Trigger,Trigger12M)),#N/A)</f>
        <v>#N/A</v>
      </c>
    </row>
    <row r="247" spans="52:57" ht="11.25" customHeight="1" x14ac:dyDescent="0.25">
      <c r="AZ247" s="100" t="s">
        <v>201</v>
      </c>
      <c r="BA247" s="101">
        <f>_xll.qlInterestRateIndexFixingDate(Currency&amp;"ibor"&amp;Tenor,BB247,Trigger)</f>
        <v>42556</v>
      </c>
      <c r="BB247" s="101">
        <f>_xll.qlCalendarAdvance(Calendar,BB246,AZ247,"f",,Trigger)</f>
        <v>42558</v>
      </c>
      <c r="BC247" s="101">
        <f>_xll.qlInterestRateIndexMaturity(Currency&amp;"ibor"&amp;Tenor,BB247,Trigger)</f>
        <v>42923</v>
      </c>
      <c r="BD247" s="246">
        <f>_xll.qlIndexFixing($AD$5,BA247,TRUE,_xll.ohTrigger(Trigger,Trigger12M))</f>
        <v>2.6601306985172299E-3</v>
      </c>
      <c r="BE247" s="246" t="e">
        <f>IFERROR(_xll.qlIndexFixing($BF$1,BA247,TRUE,_xll.ohTrigger(Trigger,Trigger12M)),#N/A)</f>
        <v>#N/A</v>
      </c>
    </row>
    <row r="248" spans="52:57" ht="11.25" customHeight="1" x14ac:dyDescent="0.25">
      <c r="AZ248" s="100" t="s">
        <v>201</v>
      </c>
      <c r="BA248" s="101">
        <f>_xll.qlInterestRateIndexFixingDate(Currency&amp;"ibor"&amp;Tenor,BB248,Trigger)</f>
        <v>42557</v>
      </c>
      <c r="BB248" s="101">
        <f>_xll.qlCalendarAdvance(Calendar,BB247,AZ248,"f",,Trigger)</f>
        <v>42559</v>
      </c>
      <c r="BC248" s="101">
        <f>_xll.qlInterestRateIndexMaturity(Currency&amp;"ibor"&amp;Tenor,BB248,Trigger)</f>
        <v>42926</v>
      </c>
      <c r="BD248" s="246">
        <f>_xll.qlIndexFixing($AD$5,BA248,TRUE,_xll.ohTrigger(Trigger,Trigger12M))</f>
        <v>2.6671880039134364E-3</v>
      </c>
      <c r="BE248" s="246" t="e">
        <f>IFERROR(_xll.qlIndexFixing($BF$1,BA248,TRUE,_xll.ohTrigger(Trigger,Trigger12M)),#N/A)</f>
        <v>#N/A</v>
      </c>
    </row>
    <row r="249" spans="52:57" ht="11.25" customHeight="1" x14ac:dyDescent="0.25">
      <c r="AZ249" s="100" t="s">
        <v>201</v>
      </c>
      <c r="BA249" s="101">
        <f>_xll.qlInterestRateIndexFixingDate(Currency&amp;"ibor"&amp;Tenor,BB249,Trigger)</f>
        <v>42558</v>
      </c>
      <c r="BB249" s="101">
        <f>_xll.qlCalendarAdvance(Calendar,BB248,AZ249,"f",,Trigger)</f>
        <v>42562</v>
      </c>
      <c r="BC249" s="101">
        <f>_xll.qlInterestRateIndexMaturity(Currency&amp;"ibor"&amp;Tenor,BB249,Trigger)</f>
        <v>42927</v>
      </c>
      <c r="BD249" s="246">
        <f>_xll.qlIndexFixing($AD$5,BA249,TRUE,_xll.ohTrigger(Trigger,Trigger12M))</f>
        <v>2.6732967471865023E-3</v>
      </c>
      <c r="BE249" s="246" t="e">
        <f>IFERROR(_xll.qlIndexFixing($BF$1,BA249,TRUE,_xll.ohTrigger(Trigger,Trigger12M)),#N/A)</f>
        <v>#N/A</v>
      </c>
    </row>
    <row r="250" spans="52:57" ht="11.25" customHeight="1" x14ac:dyDescent="0.25">
      <c r="AZ250" s="100" t="s">
        <v>201</v>
      </c>
      <c r="BA250" s="101">
        <f>_xll.qlInterestRateIndexFixingDate(Currency&amp;"ibor"&amp;Tenor,BB250,Trigger)</f>
        <v>42559</v>
      </c>
      <c r="BB250" s="101">
        <f>_xll.qlCalendarAdvance(Calendar,BB249,AZ250,"f",,Trigger)</f>
        <v>42563</v>
      </c>
      <c r="BC250" s="101">
        <f>_xll.qlInterestRateIndexMaturity(Currency&amp;"ibor"&amp;Tenor,BB250,Trigger)</f>
        <v>42928</v>
      </c>
      <c r="BD250" s="246">
        <f>_xll.qlIndexFixing($AD$5,BA250,TRUE,_xll.ohTrigger(Trigger,Trigger12M))</f>
        <v>2.6765922175519185E-3</v>
      </c>
      <c r="BE250" s="246" t="e">
        <f>IFERROR(_xll.qlIndexFixing($BF$1,BA250,TRUE,_xll.ohTrigger(Trigger,Trigger12M)),#N/A)</f>
        <v>#N/A</v>
      </c>
    </row>
    <row r="251" spans="52:57" ht="11.25" customHeight="1" x14ac:dyDescent="0.25">
      <c r="AZ251" s="100" t="s">
        <v>201</v>
      </c>
      <c r="BA251" s="101">
        <f>_xll.qlInterestRateIndexFixingDate(Currency&amp;"ibor"&amp;Tenor,BB251,Trigger)</f>
        <v>42562</v>
      </c>
      <c r="BB251" s="101">
        <f>_xll.qlCalendarAdvance(Calendar,BB250,AZ251,"f",,Trigger)</f>
        <v>42564</v>
      </c>
      <c r="BC251" s="101">
        <f>_xll.qlInterestRateIndexMaturity(Currency&amp;"ibor"&amp;Tenor,BB251,Trigger)</f>
        <v>42929</v>
      </c>
      <c r="BD251" s="246">
        <f>_xll.qlIndexFixing($AD$5,BA251,TRUE,_xll.ohTrigger(Trigger,Trigger12M))</f>
        <v>2.6798892712279134E-3</v>
      </c>
      <c r="BE251" s="246" t="e">
        <f>IFERROR(_xll.qlIndexFixing($BF$1,BA251,TRUE,_xll.ohTrigger(Trigger,Trigger12M)),#N/A)</f>
        <v>#N/A</v>
      </c>
    </row>
    <row r="252" spans="52:57" ht="11.25" customHeight="1" x14ac:dyDescent="0.25">
      <c r="AZ252" s="100" t="s">
        <v>201</v>
      </c>
      <c r="BA252" s="101">
        <f>_xll.qlInterestRateIndexFixingDate(Currency&amp;"ibor"&amp;Tenor,BB252,Trigger)</f>
        <v>42563</v>
      </c>
      <c r="BB252" s="101">
        <f>_xll.qlCalendarAdvance(Calendar,BB251,AZ252,"f",,Trigger)</f>
        <v>42565</v>
      </c>
      <c r="BC252" s="101">
        <f>_xll.qlInterestRateIndexMaturity(Currency&amp;"ibor"&amp;Tenor,BB252,Trigger)</f>
        <v>42930</v>
      </c>
      <c r="BD252" s="246">
        <f>_xll.qlIndexFixing($AD$5,BA252,TRUE,_xll.ohTrigger(Trigger,Trigger12M))</f>
        <v>2.6831879082302545E-3</v>
      </c>
      <c r="BE252" s="246" t="e">
        <f>IFERROR(_xll.qlIndexFixing($BF$1,BA252,TRUE,_xll.ohTrigger(Trigger,Trigger12M)),#N/A)</f>
        <v>#N/A</v>
      </c>
    </row>
    <row r="253" spans="52:57" ht="11.25" customHeight="1" x14ac:dyDescent="0.25">
      <c r="AZ253" s="100" t="s">
        <v>201</v>
      </c>
      <c r="BA253" s="101">
        <f>_xll.qlInterestRateIndexFixingDate(Currency&amp;"ibor"&amp;Tenor,BB253,Trigger)</f>
        <v>42564</v>
      </c>
      <c r="BB253" s="101">
        <f>_xll.qlCalendarAdvance(Calendar,BB252,AZ253,"f",,Trigger)</f>
        <v>42566</v>
      </c>
      <c r="BC253" s="101">
        <f>_xll.qlInterestRateIndexMaturity(Currency&amp;"ibor"&amp;Tenor,BB253,Trigger)</f>
        <v>42933</v>
      </c>
      <c r="BD253" s="246">
        <f>_xll.qlIndexFixing($AD$5,BA253,TRUE,_xll.ohTrigger(Trigger,Trigger12M))</f>
        <v>2.6902555713521925E-3</v>
      </c>
      <c r="BE253" s="246" t="e">
        <f>IFERROR(_xll.qlIndexFixing($BF$1,BA253,TRUE,_xll.ohTrigger(Trigger,Trigger12M)),#N/A)</f>
        <v>#N/A</v>
      </c>
    </row>
    <row r="254" spans="52:57" ht="11.25" customHeight="1" x14ac:dyDescent="0.25">
      <c r="AZ254" s="100" t="s">
        <v>201</v>
      </c>
      <c r="BA254" s="101">
        <f>_xll.qlInterestRateIndexFixingDate(Currency&amp;"ibor"&amp;Tenor,BB254,Trigger)</f>
        <v>42565</v>
      </c>
      <c r="BB254" s="101">
        <f>_xll.qlCalendarAdvance(Calendar,BB253,AZ254,"f",,Trigger)</f>
        <v>42569</v>
      </c>
      <c r="BC254" s="101">
        <f>_xll.qlInterestRateIndexMaturity(Currency&amp;"ibor"&amp;Tenor,BB254,Trigger)</f>
        <v>42934</v>
      </c>
      <c r="BD254" s="246">
        <f>_xll.qlIndexFixing($AD$5,BA254,TRUE,_xll.ohTrigger(Trigger,Trigger12M))</f>
        <v>2.6963982898197659E-3</v>
      </c>
      <c r="BE254" s="246" t="e">
        <f>IFERROR(_xll.qlIndexFixing($BF$1,BA254,TRUE,_xll.ohTrigger(Trigger,Trigger12M)),#N/A)</f>
        <v>#N/A</v>
      </c>
    </row>
    <row r="255" spans="52:57" ht="11.25" customHeight="1" x14ac:dyDescent="0.25">
      <c r="AZ255" s="100" t="s">
        <v>201</v>
      </c>
      <c r="BA255" s="101">
        <f>_xll.qlInterestRateIndexFixingDate(Currency&amp;"ibor"&amp;Tenor,BB255,Trigger)</f>
        <v>42566</v>
      </c>
      <c r="BB255" s="101">
        <f>_xll.qlCalendarAdvance(Calendar,BB254,AZ255,"f",,Trigger)</f>
        <v>42570</v>
      </c>
      <c r="BC255" s="101">
        <f>_xll.qlInterestRateIndexMaturity(Currency&amp;"ibor"&amp;Tenor,BB255,Trigger)</f>
        <v>42935</v>
      </c>
      <c r="BD255" s="246">
        <f>_xll.qlIndexFixing($AD$5,BA255,TRUE,_xll.ohTrigger(Trigger,Trigger12M))</f>
        <v>2.6997048436910214E-3</v>
      </c>
      <c r="BE255" s="246" t="e">
        <f>IFERROR(_xll.qlIndexFixing($BF$1,BA255,TRUE,_xll.ohTrigger(Trigger,Trigger12M)),#N/A)</f>
        <v>#N/A</v>
      </c>
    </row>
    <row r="256" spans="52:57" ht="11.25" customHeight="1" x14ac:dyDescent="0.25">
      <c r="AZ256" s="100" t="s">
        <v>201</v>
      </c>
      <c r="BA256" s="101">
        <f>_xll.qlInterestRateIndexFixingDate(Currency&amp;"ibor"&amp;Tenor,BB256,Trigger)</f>
        <v>42569</v>
      </c>
      <c r="BB256" s="101">
        <f>_xll.qlCalendarAdvance(Calendar,BB255,AZ256,"f",,Trigger)</f>
        <v>42571</v>
      </c>
      <c r="BC256" s="101">
        <f>_xll.qlInterestRateIndexMaturity(Currency&amp;"ibor"&amp;Tenor,BB256,Trigger)</f>
        <v>42936</v>
      </c>
      <c r="BD256" s="246">
        <f>_xll.qlIndexFixing($AD$5,BA256,TRUE,_xll.ohTrigger(Trigger,Trigger12M))</f>
        <v>2.7030129809836705E-3</v>
      </c>
      <c r="BE256" s="246" t="e">
        <f>IFERROR(_xll.qlIndexFixing($BF$1,BA256,TRUE,_xll.ohTrigger(Trigger,Trigger12M)),#N/A)</f>
        <v>#N/A</v>
      </c>
    </row>
    <row r="257" spans="52:57" ht="11.25" customHeight="1" x14ac:dyDescent="0.25">
      <c r="AZ257" s="100" t="s">
        <v>201</v>
      </c>
      <c r="BA257" s="101">
        <f>_xll.qlInterestRateIndexFixingDate(Currency&amp;"ibor"&amp;Tenor,BB257,Trigger)</f>
        <v>42570</v>
      </c>
      <c r="BB257" s="101">
        <f>_xll.qlCalendarAdvance(Calendar,BB256,AZ257,"f",,Trigger)</f>
        <v>42572</v>
      </c>
      <c r="BC257" s="101">
        <f>_xll.qlInterestRateIndexMaturity(Currency&amp;"ibor"&amp;Tenor,BB257,Trigger)</f>
        <v>42937</v>
      </c>
      <c r="BD257" s="246">
        <f>_xll.qlIndexFixing($AD$5,BA257,TRUE,_xll.ohTrigger(Trigger,Trigger12M))</f>
        <v>2.7063227017130437E-3</v>
      </c>
      <c r="BE257" s="246" t="e">
        <f>IFERROR(_xll.qlIndexFixing($BF$1,BA257,TRUE,_xll.ohTrigger(Trigger,Trigger12M)),#N/A)</f>
        <v>#N/A</v>
      </c>
    </row>
    <row r="258" spans="52:57" ht="11.25" customHeight="1" x14ac:dyDescent="0.25">
      <c r="AZ258" s="100" t="s">
        <v>201</v>
      </c>
      <c r="BA258" s="101">
        <f>_xll.qlInterestRateIndexFixingDate(Currency&amp;"ibor"&amp;Tenor,BB258,Trigger)</f>
        <v>42571</v>
      </c>
      <c r="BB258" s="101">
        <f>_xll.qlCalendarAdvance(Calendar,BB257,AZ258,"f",,Trigger)</f>
        <v>42573</v>
      </c>
      <c r="BC258" s="101">
        <f>_xll.qlInterestRateIndexMaturity(Currency&amp;"ibor"&amp;Tenor,BB258,Trigger)</f>
        <v>42940</v>
      </c>
      <c r="BD258" s="246">
        <f>_xll.qlIndexFixing($AD$5,BA258,TRUE,_xll.ohTrigger(Trigger,Trigger12M))</f>
        <v>2.7134003078100252E-3</v>
      </c>
      <c r="BE258" s="246" t="e">
        <f>IFERROR(_xll.qlIndexFixing($BF$1,BA258,TRUE,_xll.ohTrigger(Trigger,Trigger12M)),#N/A)</f>
        <v>#N/A</v>
      </c>
    </row>
    <row r="259" spans="52:57" ht="11.25" customHeight="1" x14ac:dyDescent="0.25">
      <c r="AZ259" s="100" t="s">
        <v>201</v>
      </c>
      <c r="BA259" s="101">
        <f>_xll.qlInterestRateIndexFixingDate(Currency&amp;"ibor"&amp;Tenor,BB259,Trigger)</f>
        <v>42572</v>
      </c>
      <c r="BB259" s="101">
        <f>_xll.qlCalendarAdvance(Calendar,BB258,AZ259,"f",,Trigger)</f>
        <v>42576</v>
      </c>
      <c r="BC259" s="101">
        <f>_xll.qlInterestRateIndexMaturity(Currency&amp;"ibor"&amp;Tenor,BB259,Trigger)</f>
        <v>42941</v>
      </c>
      <c r="BD259" s="246">
        <f>_xll.qlIndexFixing($AD$5,BA259,TRUE,_xll.ohTrigger(Trigger,Trigger12M))</f>
        <v>2.7195774193170862E-3</v>
      </c>
      <c r="BE259" s="246" t="e">
        <f>IFERROR(_xll.qlIndexFixing($BF$1,BA259,TRUE,_xll.ohTrigger(Trigger,Trigger12M)),#N/A)</f>
        <v>#N/A</v>
      </c>
    </row>
    <row r="260" spans="52:57" ht="11.25" customHeight="1" x14ac:dyDescent="0.25">
      <c r="AZ260" s="100" t="s">
        <v>201</v>
      </c>
      <c r="BA260" s="101">
        <f>_xll.qlInterestRateIndexFixingDate(Currency&amp;"ibor"&amp;Tenor,BB260,Trigger)</f>
        <v>42573</v>
      </c>
      <c r="BB260" s="101">
        <f>_xll.qlCalendarAdvance(Calendar,BB259,AZ260,"f",,Trigger)</f>
        <v>42577</v>
      </c>
      <c r="BC260" s="101">
        <f>_xll.qlInterestRateIndexMaturity(Currency&amp;"ibor"&amp;Tenor,BB260,Trigger)</f>
        <v>42942</v>
      </c>
      <c r="BD260" s="246">
        <f>_xll.qlIndexFixing($AD$5,BA260,TRUE,_xll.ohTrigger(Trigger,Trigger12M))</f>
        <v>2.722895057468794E-3</v>
      </c>
      <c r="BE260" s="246" t="e">
        <f>IFERROR(_xll.qlIndexFixing($BF$1,BA260,TRUE,_xll.ohTrigger(Trigger,Trigger12M)),#N/A)</f>
        <v>#N/A</v>
      </c>
    </row>
    <row r="261" spans="52:57" ht="11.25" customHeight="1" x14ac:dyDescent="0.25">
      <c r="AZ261" s="100" t="s">
        <v>201</v>
      </c>
      <c r="BA261" s="101">
        <f>_xll.qlInterestRateIndexFixingDate(Currency&amp;"ibor"&amp;Tenor,BB261,Trigger)</f>
        <v>42576</v>
      </c>
      <c r="BB261" s="101">
        <f>_xll.qlCalendarAdvance(Calendar,BB260,AZ261,"f",,Trigger)</f>
        <v>42578</v>
      </c>
      <c r="BC261" s="101">
        <f>_xll.qlInterestRateIndexMaturity(Currency&amp;"ibor"&amp;Tenor,BB261,Trigger)</f>
        <v>42943</v>
      </c>
      <c r="BD261" s="246">
        <f>_xll.qlIndexFixing($AD$5,BA261,TRUE,_xll.ohTrigger(Trigger,Trigger12M))</f>
        <v>2.7262142791529302E-3</v>
      </c>
      <c r="BE261" s="246" t="e">
        <f>IFERROR(_xll.qlIndexFixing($BF$1,BA261,TRUE,_xll.ohTrigger(Trigger,Trigger12M)),#N/A)</f>
        <v>#N/A</v>
      </c>
    </row>
    <row r="262" spans="52:57" ht="11.25" customHeight="1" x14ac:dyDescent="0.25">
      <c r="AZ262" s="100" t="s">
        <v>201</v>
      </c>
      <c r="BA262" s="101">
        <f>_xll.qlInterestRateIndexFixingDate(Currency&amp;"ibor"&amp;Tenor,BB262,Trigger)</f>
        <v>42577</v>
      </c>
      <c r="BB262" s="101">
        <f>_xll.qlCalendarAdvance(Calendar,BB261,AZ262,"f",,Trigger)</f>
        <v>42579</v>
      </c>
      <c r="BC262" s="101">
        <f>_xll.qlInterestRateIndexMaturity(Currency&amp;"ibor"&amp;Tenor,BB262,Trigger)</f>
        <v>42944</v>
      </c>
      <c r="BD262" s="246">
        <f>_xll.qlIndexFixing($AD$5,BA262,TRUE,_xll.ohTrigger(Trigger,Trigger12M))</f>
        <v>2.729535084384606E-3</v>
      </c>
      <c r="BE262" s="246" t="e">
        <f>IFERROR(_xll.qlIndexFixing($BF$1,BA262,TRUE,_xll.ohTrigger(Trigger,Trigger12M)),#N/A)</f>
        <v>#N/A</v>
      </c>
    </row>
    <row r="263" spans="52:57" ht="11.25" customHeight="1" x14ac:dyDescent="0.25">
      <c r="AZ263" s="100" t="s">
        <v>201</v>
      </c>
      <c r="BA263" s="101">
        <f>_xll.qlInterestRateIndexFixingDate(Currency&amp;"ibor"&amp;Tenor,BB263,Trigger)</f>
        <v>42578</v>
      </c>
      <c r="BB263" s="101">
        <f>_xll.qlCalendarAdvance(Calendar,BB262,AZ263,"f",,Trigger)</f>
        <v>42580</v>
      </c>
      <c r="BC263" s="101">
        <f>_xll.qlInterestRateIndexMaturity(Currency&amp;"ibor"&amp;Tenor,BB263,Trigger)</f>
        <v>42947</v>
      </c>
      <c r="BD263" s="246">
        <f>_xll.qlIndexFixing($AD$5,BA263,TRUE,_xll.ohTrigger(Trigger,Trigger12M))</f>
        <v>2.736622218708865E-3</v>
      </c>
      <c r="BE263" s="246" t="e">
        <f>IFERROR(_xll.qlIndexFixing($BF$1,BA263,TRUE,_xll.ohTrigger(Trigger,Trigger12M)),#N/A)</f>
        <v>#N/A</v>
      </c>
    </row>
    <row r="264" spans="52:57" ht="11.25" customHeight="1" x14ac:dyDescent="0.25">
      <c r="AZ264" s="100" t="s">
        <v>201</v>
      </c>
      <c r="BA264" s="101">
        <f>_xll.qlInterestRateIndexFixingDate(Currency&amp;"ibor"&amp;Tenor,BB264,Trigger)</f>
        <v>42579</v>
      </c>
      <c r="BB264" s="101">
        <f>_xll.qlCalendarAdvance(Calendar,BB263,AZ264,"f",,Trigger)</f>
        <v>42583</v>
      </c>
      <c r="BC264" s="101">
        <f>_xll.qlInterestRateIndexMaturity(Currency&amp;"ibor"&amp;Tenor,BB264,Trigger)</f>
        <v>42948</v>
      </c>
      <c r="BD264" s="246">
        <f>_xll.qlIndexFixing($AD$5,BA264,TRUE,_xll.ohTrigger(Trigger,Trigger12M))</f>
        <v>2.7428341411084209E-3</v>
      </c>
      <c r="BE264" s="246" t="e">
        <f>IFERROR(_xll.qlIndexFixing($BF$1,BA264,TRUE,_xll.ohTrigger(Trigger,Trigger12M)),#N/A)</f>
        <v>#N/A</v>
      </c>
    </row>
    <row r="265" spans="52:57" ht="11.25" customHeight="1" x14ac:dyDescent="0.25">
      <c r="AZ265" s="100" t="s">
        <v>201</v>
      </c>
      <c r="BA265" s="101">
        <f>_xll.qlInterestRateIndexFixingDate(Currency&amp;"ibor"&amp;Tenor,BB265,Trigger)</f>
        <v>42580</v>
      </c>
      <c r="BB265" s="101">
        <f>_xll.qlCalendarAdvance(Calendar,BB264,AZ265,"f",,Trigger)</f>
        <v>42584</v>
      </c>
      <c r="BC265" s="101">
        <f>_xll.qlInterestRateIndexMaturity(Currency&amp;"ibor"&amp;Tenor,BB265,Trigger)</f>
        <v>42949</v>
      </c>
      <c r="BD265" s="246">
        <f>_xll.qlIndexFixing($AD$5,BA265,TRUE,_xll.ohTrigger(Trigger,Trigger12M))</f>
        <v>2.7461628643180415E-3</v>
      </c>
      <c r="BE265" s="246" t="e">
        <f>IFERROR(_xll.qlIndexFixing($BF$1,BA265,TRUE,_xll.ohTrigger(Trigger,Trigger12M)),#N/A)</f>
        <v>#N/A</v>
      </c>
    </row>
    <row r="266" spans="52:57" ht="11.25" customHeight="1" x14ac:dyDescent="0.25">
      <c r="AZ266" s="100" t="s">
        <v>201</v>
      </c>
      <c r="BA266" s="101">
        <f>_xll.qlInterestRateIndexFixingDate(Currency&amp;"ibor"&amp;Tenor,BB266,Trigger)</f>
        <v>42583</v>
      </c>
      <c r="BB266" s="101">
        <f>_xll.qlCalendarAdvance(Calendar,BB265,AZ266,"f",,Trigger)</f>
        <v>42585</v>
      </c>
      <c r="BC266" s="101">
        <f>_xll.qlInterestRateIndexMaturity(Currency&amp;"ibor"&amp;Tenor,BB266,Trigger)</f>
        <v>42950</v>
      </c>
      <c r="BD266" s="246">
        <f>_xll.qlIndexFixing($AD$5,BA266,TRUE,_xll.ohTrigger(Trigger,Trigger12M))</f>
        <v>2.7494931711709056E-3</v>
      </c>
      <c r="BE266" s="246" t="e">
        <f>IFERROR(_xll.qlIndexFixing($BF$1,BA266,TRUE,_xll.ohTrigger(Trigger,Trigger12M)),#N/A)</f>
        <v>#N/A</v>
      </c>
    </row>
    <row r="267" spans="52:57" ht="11.25" customHeight="1" x14ac:dyDescent="0.25">
      <c r="AZ267" s="100" t="s">
        <v>201</v>
      </c>
      <c r="BA267" s="101">
        <f>_xll.qlInterestRateIndexFixingDate(Currency&amp;"ibor"&amp;Tenor,BB267,Trigger)</f>
        <v>42584</v>
      </c>
      <c r="BB267" s="101">
        <f>_xll.qlCalendarAdvance(Calendar,BB266,AZ267,"f",,Trigger)</f>
        <v>42586</v>
      </c>
      <c r="BC267" s="101">
        <f>_xll.qlInterestRateIndexMaturity(Currency&amp;"ibor"&amp;Tenor,BB267,Trigger)</f>
        <v>42951</v>
      </c>
      <c r="BD267" s="246">
        <f>_xll.qlIndexFixing($AD$5,BA267,TRUE,_xll.ohTrigger(Trigger,Trigger12M))</f>
        <v>2.7528250616830011E-3</v>
      </c>
      <c r="BE267" s="246" t="e">
        <f>IFERROR(_xll.qlIndexFixing($BF$1,BA267,TRUE,_xll.ohTrigger(Trigger,Trigger12M)),#N/A)</f>
        <v>#N/A</v>
      </c>
    </row>
    <row r="268" spans="52:57" ht="11.25" customHeight="1" x14ac:dyDescent="0.25">
      <c r="AZ268" s="100" t="s">
        <v>201</v>
      </c>
      <c r="BA268" s="101">
        <f>_xll.qlInterestRateIndexFixingDate(Currency&amp;"ibor"&amp;Tenor,BB268,Trigger)</f>
        <v>42585</v>
      </c>
      <c r="BB268" s="101">
        <f>_xll.qlCalendarAdvance(Calendar,BB267,AZ268,"f",,Trigger)</f>
        <v>42587</v>
      </c>
      <c r="BC268" s="101">
        <f>_xll.qlInterestRateIndexMaturity(Currency&amp;"ibor"&amp;Tenor,BB268,Trigger)</f>
        <v>42954</v>
      </c>
      <c r="BD268" s="246">
        <f>_xll.qlIndexFixing($AD$5,BA268,TRUE,_xll.ohTrigger(Trigger,Trigger12M))</f>
        <v>2.7599213094885015E-3</v>
      </c>
      <c r="BE268" s="246" t="e">
        <f>IFERROR(_xll.qlIndexFixing($BF$1,BA268,TRUE,_xll.ohTrigger(Trigger,Trigger12M)),#N/A)</f>
        <v>#N/A</v>
      </c>
    </row>
    <row r="269" spans="52:57" ht="11.25" customHeight="1" x14ac:dyDescent="0.25">
      <c r="AZ269" s="100" t="s">
        <v>201</v>
      </c>
      <c r="BA269" s="101">
        <f>_xll.qlInterestRateIndexFixingDate(Currency&amp;"ibor"&amp;Tenor,BB269,Trigger)</f>
        <v>42586</v>
      </c>
      <c r="BB269" s="101">
        <f>_xll.qlCalendarAdvance(Calendar,BB268,AZ269,"f",,Trigger)</f>
        <v>42590</v>
      </c>
      <c r="BC269" s="101">
        <f>_xll.qlInterestRateIndexMaturity(Currency&amp;"ibor"&amp;Tenor,BB269,Trigger)</f>
        <v>42955</v>
      </c>
      <c r="BD269" s="246">
        <f>_xll.qlIndexFixing($AD$5,BA269,TRUE,_xll.ohTrigger(Trigger,Trigger12M))</f>
        <v>2.7661684606419055E-3</v>
      </c>
      <c r="BE269" s="246" t="e">
        <f>IFERROR(_xll.qlIndexFixing($BF$1,BA269,TRUE,_xll.ohTrigger(Trigger,Trigger12M)),#N/A)</f>
        <v>#N/A</v>
      </c>
    </row>
    <row r="270" spans="52:57" ht="11.25" customHeight="1" x14ac:dyDescent="0.25">
      <c r="AZ270" s="100" t="s">
        <v>201</v>
      </c>
      <c r="BA270" s="101">
        <f>_xll.qlInterestRateIndexFixingDate(Currency&amp;"ibor"&amp;Tenor,BB270,Trigger)</f>
        <v>42587</v>
      </c>
      <c r="BB270" s="101">
        <f>_xll.qlCalendarAdvance(Calendar,BB269,AZ270,"f",,Trigger)</f>
        <v>42591</v>
      </c>
      <c r="BC270" s="101">
        <f>_xll.qlInterestRateIndexMaturity(Currency&amp;"ibor"&amp;Tenor,BB270,Trigger)</f>
        <v>42956</v>
      </c>
      <c r="BD270" s="246">
        <f>_xll.qlIndexFixing($AD$5,BA270,TRUE,_xll.ohTrigger(Trigger,Trigger12M))</f>
        <v>2.7695082696890892E-3</v>
      </c>
      <c r="BE270" s="246" t="e">
        <f>IFERROR(_xll.qlIndexFixing($BF$1,BA270,TRUE,_xll.ohTrigger(Trigger,Trigger12M)),#N/A)</f>
        <v>#N/A</v>
      </c>
    </row>
    <row r="271" spans="52:57" ht="11.25" customHeight="1" x14ac:dyDescent="0.25">
      <c r="AZ271" s="100" t="s">
        <v>201</v>
      </c>
      <c r="BA271" s="101">
        <f>_xll.qlInterestRateIndexFixingDate(Currency&amp;"ibor"&amp;Tenor,BB271,Trigger)</f>
        <v>42590</v>
      </c>
      <c r="BB271" s="101">
        <f>_xll.qlCalendarAdvance(Calendar,BB270,AZ271,"f",,Trigger)</f>
        <v>42592</v>
      </c>
      <c r="BC271" s="101">
        <f>_xll.qlInterestRateIndexMaturity(Currency&amp;"ibor"&amp;Tenor,BB271,Trigger)</f>
        <v>42957</v>
      </c>
      <c r="BD271" s="246">
        <f>_xll.qlIndexFixing($AD$5,BA271,TRUE,_xll.ohTrigger(Trigger,Trigger12M))</f>
        <v>2.7728496624909887E-3</v>
      </c>
      <c r="BE271" s="246" t="e">
        <f>IFERROR(_xll.qlIndexFixing($BF$1,BA271,TRUE,_xll.ohTrigger(Trigger,Trigger12M)),#N/A)</f>
        <v>#N/A</v>
      </c>
    </row>
    <row r="272" spans="52:57" ht="11.25" customHeight="1" x14ac:dyDescent="0.25">
      <c r="AZ272" s="100" t="s">
        <v>201</v>
      </c>
      <c r="BA272" s="101">
        <f>_xll.qlInterestRateIndexFixingDate(Currency&amp;"ibor"&amp;Tenor,BB272,Trigger)</f>
        <v>42591</v>
      </c>
      <c r="BB272" s="101">
        <f>_xll.qlCalendarAdvance(Calendar,BB271,AZ272,"f",,Trigger)</f>
        <v>42593</v>
      </c>
      <c r="BC272" s="101">
        <f>_xll.qlInterestRateIndexMaturity(Currency&amp;"ibor"&amp;Tenor,BB272,Trigger)</f>
        <v>42958</v>
      </c>
      <c r="BD272" s="246">
        <f>_xll.qlIndexFixing($AD$5,BA272,TRUE,_xll.ohTrigger(Trigger,Trigger12M))</f>
        <v>2.7761926390640302E-3</v>
      </c>
      <c r="BE272" s="246" t="e">
        <f>IFERROR(_xll.qlIndexFixing($BF$1,BA272,TRUE,_xll.ohTrigger(Trigger,Trigger12M)),#N/A)</f>
        <v>#N/A</v>
      </c>
    </row>
    <row r="273" spans="52:57" ht="11.25" customHeight="1" x14ac:dyDescent="0.25">
      <c r="AZ273" s="100" t="s">
        <v>201</v>
      </c>
      <c r="BA273" s="101">
        <f>_xll.qlInterestRateIndexFixingDate(Currency&amp;"ibor"&amp;Tenor,BB273,Trigger)</f>
        <v>42592</v>
      </c>
      <c r="BB273" s="101">
        <f>_xll.qlCalendarAdvance(Calendar,BB272,AZ273,"f",,Trigger)</f>
        <v>42594</v>
      </c>
      <c r="BC273" s="101">
        <f>_xll.qlInterestRateIndexMaturity(Currency&amp;"ibor"&amp;Tenor,BB273,Trigger)</f>
        <v>42961</v>
      </c>
      <c r="BD273" s="246">
        <f>_xll.qlIndexFixing($AD$5,BA273,TRUE,_xll.ohTrigger(Trigger,Trigger12M))</f>
        <v>2.7832975856074567E-3</v>
      </c>
      <c r="BE273" s="246" t="e">
        <f>IFERROR(_xll.qlIndexFixing($BF$1,BA273,TRUE,_xll.ohTrigger(Trigger,Trigger12M)),#N/A)</f>
        <v>#N/A</v>
      </c>
    </row>
    <row r="274" spans="52:57" ht="11.25" customHeight="1" x14ac:dyDescent="0.25">
      <c r="AZ274" s="100" t="s">
        <v>201</v>
      </c>
      <c r="BA274" s="101">
        <f>_xll.qlInterestRateIndexFixingDate(Currency&amp;"ibor"&amp;Tenor,BB274,Trigger)</f>
        <v>42593</v>
      </c>
      <c r="BB274" s="101">
        <f>_xll.qlCalendarAdvance(Calendar,BB273,AZ274,"f",,Trigger)</f>
        <v>42597</v>
      </c>
      <c r="BC274" s="101">
        <f>_xll.qlInterestRateIndexMaturity(Currency&amp;"ibor"&amp;Tenor,BB274,Trigger)</f>
        <v>42962</v>
      </c>
      <c r="BD274" s="246">
        <f>_xll.qlIndexFixing($AD$5,BA274,TRUE,_xll.ohTrigger(Trigger,Trigger12M))</f>
        <v>2.7895803833838523E-3</v>
      </c>
      <c r="BE274" s="246" t="e">
        <f>IFERROR(_xll.qlIndexFixing($BF$1,BA274,TRUE,_xll.ohTrigger(Trigger,Trigger12M)),#N/A)</f>
        <v>#N/A</v>
      </c>
    </row>
    <row r="275" spans="52:57" ht="11.25" customHeight="1" x14ac:dyDescent="0.25">
      <c r="AZ275" s="100" t="s">
        <v>201</v>
      </c>
      <c r="BA275" s="101">
        <f>_xll.qlInterestRateIndexFixingDate(Currency&amp;"ibor"&amp;Tenor,BB275,Trigger)</f>
        <v>42594</v>
      </c>
      <c r="BB275" s="101">
        <f>_xll.qlCalendarAdvance(Calendar,BB274,AZ275,"f",,Trigger)</f>
        <v>42598</v>
      </c>
      <c r="BC275" s="101">
        <f>_xll.qlInterestRateIndexMaturity(Currency&amp;"ibor"&amp;Tenor,BB275,Trigger)</f>
        <v>42963</v>
      </c>
      <c r="BD275" s="246">
        <f>_xll.qlIndexFixing($AD$5,BA275,TRUE,_xll.ohTrigger(Trigger,Trigger12M))</f>
        <v>2.7929312790508768E-3</v>
      </c>
      <c r="BE275" s="246" t="e">
        <f>IFERROR(_xll.qlIndexFixing($BF$1,BA275,TRUE,_xll.ohTrigger(Trigger,Trigger12M)),#N/A)</f>
        <v>#N/A</v>
      </c>
    </row>
    <row r="276" spans="52:57" ht="11.25" customHeight="1" x14ac:dyDescent="0.25">
      <c r="AZ276" s="100" t="s">
        <v>201</v>
      </c>
      <c r="BA276" s="101">
        <f>_xll.qlInterestRateIndexFixingDate(Currency&amp;"ibor"&amp;Tenor,BB276,Trigger)</f>
        <v>42597</v>
      </c>
      <c r="BB276" s="101">
        <f>_xll.qlCalendarAdvance(Calendar,BB275,AZ276,"f",,Trigger)</f>
        <v>42599</v>
      </c>
      <c r="BC276" s="101">
        <f>_xll.qlInterestRateIndexMaturity(Currency&amp;"ibor"&amp;Tenor,BB276,Trigger)</f>
        <v>42964</v>
      </c>
      <c r="BD276" s="246">
        <f>_xll.qlIndexFixing($AD$5,BA276,TRUE,_xll.ohTrigger(Trigger,Trigger12M))</f>
        <v>2.7962837585849666E-3</v>
      </c>
      <c r="BE276" s="246" t="e">
        <f>IFERROR(_xll.qlIndexFixing($BF$1,BA276,TRUE,_xll.ohTrigger(Trigger,Trigger12M)),#N/A)</f>
        <v>#N/A</v>
      </c>
    </row>
    <row r="277" spans="52:57" ht="11.25" customHeight="1" x14ac:dyDescent="0.25">
      <c r="AZ277" s="100" t="s">
        <v>201</v>
      </c>
      <c r="BA277" s="101">
        <f>_xll.qlInterestRateIndexFixingDate(Currency&amp;"ibor"&amp;Tenor,BB277,Trigger)</f>
        <v>42598</v>
      </c>
      <c r="BB277" s="101">
        <f>_xll.qlCalendarAdvance(Calendar,BB276,AZ277,"f",,Trigger)</f>
        <v>42600</v>
      </c>
      <c r="BC277" s="101">
        <f>_xll.qlInterestRateIndexMaturity(Currency&amp;"ibor"&amp;Tenor,BB277,Trigger)</f>
        <v>42965</v>
      </c>
      <c r="BD277" s="246">
        <f>_xll.qlIndexFixing($AD$5,BA277,TRUE,_xll.ohTrigger(Trigger,Trigger12M))</f>
        <v>2.7996378220018891E-3</v>
      </c>
      <c r="BE277" s="246" t="e">
        <f>IFERROR(_xll.qlIndexFixing($BF$1,BA277,TRUE,_xll.ohTrigger(Trigger,Trigger12M)),#N/A)</f>
        <v>#N/A</v>
      </c>
    </row>
    <row r="278" spans="52:57" ht="11.25" customHeight="1" x14ac:dyDescent="0.25">
      <c r="AZ278" s="100" t="s">
        <v>201</v>
      </c>
      <c r="BA278" s="101">
        <f>_xll.qlInterestRateIndexFixingDate(Currency&amp;"ibor"&amp;Tenor,BB278,Trigger)</f>
        <v>42599</v>
      </c>
      <c r="BB278" s="101">
        <f>_xll.qlCalendarAdvance(Calendar,BB277,AZ278,"f",,Trigger)</f>
        <v>42601</v>
      </c>
      <c r="BC278" s="101">
        <f>_xll.qlInterestRateIndexMaturity(Currency&amp;"ibor"&amp;Tenor,BB278,Trigger)</f>
        <v>42968</v>
      </c>
      <c r="BD278" s="246">
        <f>_xll.qlIndexFixing($AD$5,BA278,TRUE,_xll.ohTrigger(Trigger,Trigger12M))</f>
        <v>2.8067510525418954E-3</v>
      </c>
      <c r="BE278" s="246" t="e">
        <f>IFERROR(_xll.qlIndexFixing($BF$1,BA278,TRUE,_xll.ohTrigger(Trigger,Trigger12M)),#N/A)</f>
        <v>#N/A</v>
      </c>
    </row>
    <row r="279" spans="52:57" ht="11.25" customHeight="1" x14ac:dyDescent="0.25">
      <c r="AZ279" s="100" t="s">
        <v>201</v>
      </c>
      <c r="BA279" s="101">
        <f>_xll.qlInterestRateIndexFixingDate(Currency&amp;"ibor"&amp;Tenor,BB279,Trigger)</f>
        <v>42600</v>
      </c>
      <c r="BB279" s="101">
        <f>_xll.qlCalendarAdvance(Calendar,BB278,AZ279,"f",,Trigger)</f>
        <v>42604</v>
      </c>
      <c r="BC279" s="101">
        <f>_xll.qlInterestRateIndexMaturity(Currency&amp;"ibor"&amp;Tenor,BB279,Trigger)</f>
        <v>42969</v>
      </c>
      <c r="BD279" s="246">
        <f>_xll.qlIndexFixing($AD$5,BA279,TRUE,_xll.ohTrigger(Trigger,Trigger12M))</f>
        <v>2.8130699148191884E-3</v>
      </c>
      <c r="BE279" s="246" t="e">
        <f>IFERROR(_xll.qlIndexFixing($BF$1,BA279,TRUE,_xll.ohTrigger(Trigger,Trigger12M)),#N/A)</f>
        <v>#N/A</v>
      </c>
    </row>
    <row r="280" spans="52:57" ht="11.25" customHeight="1" x14ac:dyDescent="0.25">
      <c r="AZ280" s="100" t="s">
        <v>201</v>
      </c>
      <c r="BA280" s="101">
        <f>_xll.qlInterestRateIndexFixingDate(Currency&amp;"ibor"&amp;Tenor,BB280,Trigger)</f>
        <v>42601</v>
      </c>
      <c r="BB280" s="101">
        <f>_xll.qlCalendarAdvance(Calendar,BB279,AZ280,"f",,Trigger)</f>
        <v>42605</v>
      </c>
      <c r="BC280" s="101">
        <f>_xll.qlInterestRateIndexMaturity(Currency&amp;"ibor"&amp;Tenor,BB280,Trigger)</f>
        <v>42970</v>
      </c>
      <c r="BD280" s="246">
        <f>_xll.qlIndexFixing($AD$5,BA280,TRUE,_xll.ohTrigger(Trigger,Trigger12M))</f>
        <v>2.8164318978911797E-3</v>
      </c>
      <c r="BE280" s="246" t="e">
        <f>IFERROR(_xll.qlIndexFixing($BF$1,BA280,TRUE,_xll.ohTrigger(Trigger,Trigger12M)),#N/A)</f>
        <v>#N/A</v>
      </c>
    </row>
    <row r="281" spans="52:57" ht="11.25" customHeight="1" x14ac:dyDescent="0.25">
      <c r="AZ281" s="100" t="s">
        <v>201</v>
      </c>
      <c r="BA281" s="101">
        <f>_xll.qlInterestRateIndexFixingDate(Currency&amp;"ibor"&amp;Tenor,BB281,Trigger)</f>
        <v>42604</v>
      </c>
      <c r="BB281" s="101">
        <f>_xll.qlCalendarAdvance(Calendar,BB280,AZ281,"f",,Trigger)</f>
        <v>42606</v>
      </c>
      <c r="BC281" s="101">
        <f>_xll.qlInterestRateIndexMaturity(Currency&amp;"ibor"&amp;Tenor,BB281,Trigger)</f>
        <v>42971</v>
      </c>
      <c r="BD281" s="246">
        <f>_xll.qlIndexFixing($AD$5,BA281,TRUE,_xll.ohTrigger(Trigger,Trigger12M))</f>
        <v>2.8197954649423658E-3</v>
      </c>
      <c r="BE281" s="246" t="e">
        <f>IFERROR(_xll.qlIndexFixing($BF$1,BA281,TRUE,_xll.ohTrigger(Trigger,Trigger12M)),#N/A)</f>
        <v>#N/A</v>
      </c>
    </row>
    <row r="282" spans="52:57" ht="11.25" customHeight="1" x14ac:dyDescent="0.25">
      <c r="AZ282" s="100" t="s">
        <v>201</v>
      </c>
      <c r="BA282" s="101">
        <f>_xll.qlInterestRateIndexFixingDate(Currency&amp;"ibor"&amp;Tenor,BB282,Trigger)</f>
        <v>42605</v>
      </c>
      <c r="BB282" s="101">
        <f>_xll.qlCalendarAdvance(Calendar,BB281,AZ282,"f",,Trigger)</f>
        <v>42607</v>
      </c>
      <c r="BC282" s="101">
        <f>_xll.qlInterestRateIndexMaturity(Currency&amp;"ibor"&amp;Tenor,BB282,Trigger)</f>
        <v>42972</v>
      </c>
      <c r="BD282" s="246">
        <f>_xll.qlIndexFixing($AD$5,BA282,TRUE,_xll.ohTrigger(Trigger,Trigger12M))</f>
        <v>2.823160615988952E-3</v>
      </c>
      <c r="BE282" s="246" t="e">
        <f>IFERROR(_xll.qlIndexFixing($BF$1,BA282,TRUE,_xll.ohTrigger(Trigger,Trigger12M)),#N/A)</f>
        <v>#N/A</v>
      </c>
    </row>
    <row r="283" spans="52:57" ht="11.25" customHeight="1" x14ac:dyDescent="0.25">
      <c r="AZ283" s="100" t="s">
        <v>201</v>
      </c>
      <c r="BA283" s="101">
        <f>_xll.qlInterestRateIndexFixingDate(Currency&amp;"ibor"&amp;Tenor,BB283,Trigger)</f>
        <v>42606</v>
      </c>
      <c r="BB283" s="101">
        <f>_xll.qlCalendarAdvance(Calendar,BB282,AZ283,"f",,Trigger)</f>
        <v>42608</v>
      </c>
      <c r="BC283" s="101">
        <f>_xll.qlInterestRateIndexMaturity(Currency&amp;"ibor"&amp;Tenor,BB283,Trigger)</f>
        <v>42975</v>
      </c>
      <c r="BD283" s="246">
        <f>_xll.qlIndexFixing($AD$5,BA283,TRUE,_xll.ohTrigger(Trigger,Trigger12M))</f>
        <v>2.8302817157869319E-3</v>
      </c>
      <c r="BE283" s="246" t="e">
        <f>IFERROR(_xll.qlIndexFixing($BF$1,BA283,TRUE,_xll.ohTrigger(Trigger,Trigger12M)),#N/A)</f>
        <v>#N/A</v>
      </c>
    </row>
    <row r="284" spans="52:57" ht="11.25" customHeight="1" x14ac:dyDescent="0.25">
      <c r="AZ284" s="100" t="s">
        <v>201</v>
      </c>
      <c r="BA284" s="101">
        <f>_xll.qlInterestRateIndexFixingDate(Currency&amp;"ibor"&amp;Tenor,BB284,Trigger)</f>
        <v>42607</v>
      </c>
      <c r="BB284" s="101">
        <f>_xll.qlCalendarAdvance(Calendar,BB283,AZ284,"f",,Trigger)</f>
        <v>42611</v>
      </c>
      <c r="BC284" s="101">
        <f>_xll.qlInterestRateIndexMaturity(Currency&amp;"ibor"&amp;Tenor,BB284,Trigger)</f>
        <v>42976</v>
      </c>
      <c r="BD284" s="246">
        <f>_xll.qlIndexFixing($AD$5,BA284,TRUE,_xll.ohTrigger(Trigger,Trigger12M))</f>
        <v>2.8366370604505811E-3</v>
      </c>
      <c r="BE284" s="246" t="e">
        <f>IFERROR(_xll.qlIndexFixing($BF$1,BA284,TRUE,_xll.ohTrigger(Trigger,Trigger12M)),#N/A)</f>
        <v>#N/A</v>
      </c>
    </row>
    <row r="285" spans="52:57" ht="11.25" customHeight="1" x14ac:dyDescent="0.25">
      <c r="AZ285" s="100" t="s">
        <v>201</v>
      </c>
      <c r="BA285" s="101">
        <f>_xll.qlInterestRateIndexFixingDate(Currency&amp;"ibor"&amp;Tenor,BB285,Trigger)</f>
        <v>42608</v>
      </c>
      <c r="BB285" s="101">
        <f>_xll.qlCalendarAdvance(Calendar,BB284,AZ285,"f",,Trigger)</f>
        <v>42612</v>
      </c>
      <c r="BC285" s="101">
        <f>_xll.qlInterestRateIndexMaturity(Currency&amp;"ibor"&amp;Tenor,BB285,Trigger)</f>
        <v>42977</v>
      </c>
      <c r="BD285" s="246">
        <f>_xll.qlIndexFixing($AD$5,BA285,TRUE,_xll.ohTrigger(Trigger,Trigger12M))</f>
        <v>2.8400101317150738E-3</v>
      </c>
      <c r="BE285" s="246" t="e">
        <f>IFERROR(_xll.qlIndexFixing($BF$1,BA285,TRUE,_xll.ohTrigger(Trigger,Trigger12M)),#N/A)</f>
        <v>#N/A</v>
      </c>
    </row>
    <row r="286" spans="52:57" ht="11.25" customHeight="1" x14ac:dyDescent="0.25">
      <c r="AZ286" s="100" t="s">
        <v>201</v>
      </c>
      <c r="BA286" s="101">
        <f>_xll.qlInterestRateIndexFixingDate(Currency&amp;"ibor"&amp;Tenor,BB286,Trigger)</f>
        <v>42611</v>
      </c>
      <c r="BB286" s="101">
        <f>_xll.qlCalendarAdvance(Calendar,BB285,AZ286,"f",,Trigger)</f>
        <v>42613</v>
      </c>
      <c r="BC286" s="101">
        <f>_xll.qlInterestRateIndexMaturity(Currency&amp;"ibor"&amp;Tenor,BB286,Trigger)</f>
        <v>42978</v>
      </c>
      <c r="BD286" s="246">
        <f>_xll.qlIndexFixing($AD$5,BA286,TRUE,_xll.ohTrigger(Trigger,Trigger12M))</f>
        <v>2.8433847870717663E-3</v>
      </c>
      <c r="BE286" s="246" t="e">
        <f>IFERROR(_xll.qlIndexFixing($BF$1,BA286,TRUE,_xll.ohTrigger(Trigger,Trigger12M)),#N/A)</f>
        <v>#N/A</v>
      </c>
    </row>
    <row r="287" spans="52:57" ht="11.25" customHeight="1" x14ac:dyDescent="0.25">
      <c r="AZ287" s="100" t="s">
        <v>201</v>
      </c>
      <c r="BA287" s="101">
        <f>_xll.qlInterestRateIndexFixingDate(Currency&amp;"ibor"&amp;Tenor,BB287,Trigger)</f>
        <v>42612</v>
      </c>
      <c r="BB287" s="101">
        <f>_xll.qlCalendarAdvance(Calendar,BB286,AZ287,"f",,Trigger)</f>
        <v>42614</v>
      </c>
      <c r="BC287" s="101">
        <f>_xll.qlInterestRateIndexMaturity(Currency&amp;"ibor"&amp;Tenor,BB287,Trigger)</f>
        <v>42979</v>
      </c>
      <c r="BD287" s="246">
        <f>_xll.qlIndexFixing($AD$5,BA287,TRUE,_xll.ohTrigger(Trigger,Trigger12M))</f>
        <v>2.8467610265364269E-3</v>
      </c>
      <c r="BE287" s="246" t="e">
        <f>IFERROR(_xll.qlIndexFixing($BF$1,BA287,TRUE,_xll.ohTrigger(Trigger,Trigger12M)),#N/A)</f>
        <v>#N/A</v>
      </c>
    </row>
    <row r="288" spans="52:57" ht="11.25" customHeight="1" x14ac:dyDescent="0.25">
      <c r="AZ288" s="100" t="s">
        <v>201</v>
      </c>
      <c r="BA288" s="101">
        <f>_xll.qlInterestRateIndexFixingDate(Currency&amp;"ibor"&amp;Tenor,BB288,Trigger)</f>
        <v>42613</v>
      </c>
      <c r="BB288" s="101">
        <f>_xll.qlCalendarAdvance(Calendar,BB287,AZ288,"f",,Trigger)</f>
        <v>42615</v>
      </c>
      <c r="BC288" s="101">
        <f>_xll.qlInterestRateIndexMaturity(Currency&amp;"ibor"&amp;Tenor,BB288,Trigger)</f>
        <v>42982</v>
      </c>
      <c r="BD288" s="246">
        <f>_xll.qlIndexFixing($AD$5,BA288,TRUE,_xll.ohTrigger(Trigger,Trigger12M))</f>
        <v>2.853889580854886E-3</v>
      </c>
      <c r="BE288" s="246" t="e">
        <f>IFERROR(_xll.qlIndexFixing($BF$1,BA288,TRUE,_xll.ohTrigger(Trigger,Trigger12M)),#N/A)</f>
        <v>#N/A</v>
      </c>
    </row>
    <row r="289" spans="52:57" ht="11.25" customHeight="1" x14ac:dyDescent="0.25">
      <c r="AZ289" s="100" t="s">
        <v>201</v>
      </c>
      <c r="BA289" s="101">
        <f>_xll.qlInterestRateIndexFixingDate(Currency&amp;"ibor"&amp;Tenor,BB289,Trigger)</f>
        <v>42614</v>
      </c>
      <c r="BB289" s="101">
        <f>_xll.qlCalendarAdvance(Calendar,BB288,AZ289,"f",,Trigger)</f>
        <v>42618</v>
      </c>
      <c r="BC289" s="101">
        <f>_xll.qlInterestRateIndexMaturity(Currency&amp;"ibor"&amp;Tenor,BB289,Trigger)</f>
        <v>42983</v>
      </c>
      <c r="BD289" s="246">
        <f>_xll.qlIndexFixing($AD$5,BA289,TRUE,_xll.ohTrigger(Trigger,Trigger12M))</f>
        <v>2.8602818257990933E-3</v>
      </c>
      <c r="BE289" s="246" t="e">
        <f>IFERROR(_xll.qlIndexFixing($BF$1,BA289,TRUE,_xll.ohTrigger(Trigger,Trigger12M)),#N/A)</f>
        <v>#N/A</v>
      </c>
    </row>
    <row r="290" spans="52:57" ht="11.25" customHeight="1" x14ac:dyDescent="0.25">
      <c r="AZ290" s="100" t="s">
        <v>201</v>
      </c>
      <c r="BA290" s="101">
        <f>_xll.qlInterestRateIndexFixingDate(Currency&amp;"ibor"&amp;Tenor,BB290,Trigger)</f>
        <v>42615</v>
      </c>
      <c r="BB290" s="101">
        <f>_xll.qlCalendarAdvance(Calendar,BB289,AZ290,"f",,Trigger)</f>
        <v>42619</v>
      </c>
      <c r="BC290" s="101">
        <f>_xll.qlInterestRateIndexMaturity(Currency&amp;"ibor"&amp;Tenor,BB290,Trigger)</f>
        <v>42984</v>
      </c>
      <c r="BD290" s="246">
        <f>_xll.qlIndexFixing($AD$5,BA290,TRUE,_xll.ohTrigger(Trigger,Trigger12M))</f>
        <v>2.8636659860466875E-3</v>
      </c>
      <c r="BE290" s="246" t="e">
        <f>IFERROR(_xll.qlIndexFixing($BF$1,BA290,TRUE,_xll.ohTrigger(Trigger,Trigger12M)),#N/A)</f>
        <v>#N/A</v>
      </c>
    </row>
    <row r="291" spans="52:57" ht="11.25" customHeight="1" x14ac:dyDescent="0.25">
      <c r="AZ291" s="100" t="s">
        <v>201</v>
      </c>
      <c r="BA291" s="101">
        <f>_xll.qlInterestRateIndexFixingDate(Currency&amp;"ibor"&amp;Tenor,BB291,Trigger)</f>
        <v>42618</v>
      </c>
      <c r="BB291" s="101">
        <f>_xll.qlCalendarAdvance(Calendar,BB290,AZ291,"f",,Trigger)</f>
        <v>42620</v>
      </c>
      <c r="BC291" s="101">
        <f>_xll.qlInterestRateIndexMaturity(Currency&amp;"ibor"&amp;Tenor,BB291,Trigger)</f>
        <v>42985</v>
      </c>
      <c r="BD291" s="246">
        <f>_xll.qlIndexFixing($AD$5,BA291,TRUE,_xll.ohTrigger(Trigger,Trigger12M))</f>
        <v>2.8670517304990491E-3</v>
      </c>
      <c r="BE291" s="246" t="e">
        <f>IFERROR(_xll.qlIndexFixing($BF$1,BA291,TRUE,_xll.ohTrigger(Trigger,Trigger12M)),#N/A)</f>
        <v>#N/A</v>
      </c>
    </row>
    <row r="292" spans="52:57" ht="11.25" customHeight="1" x14ac:dyDescent="0.25">
      <c r="AZ292" s="100" t="s">
        <v>201</v>
      </c>
      <c r="BA292" s="101">
        <f>_xll.qlInterestRateIndexFixingDate(Currency&amp;"ibor"&amp;Tenor,BB292,Trigger)</f>
        <v>42619</v>
      </c>
      <c r="BB292" s="101">
        <f>_xll.qlCalendarAdvance(Calendar,BB291,AZ292,"f",,Trigger)</f>
        <v>42621</v>
      </c>
      <c r="BC292" s="101">
        <f>_xll.qlInterestRateIndexMaturity(Currency&amp;"ibor"&amp;Tenor,BB292,Trigger)</f>
        <v>42986</v>
      </c>
      <c r="BD292" s="246">
        <f>_xll.qlIndexFixing($AD$5,BA292,TRUE,_xll.ohTrigger(Trigger,Trigger12M))</f>
        <v>2.8704390591728223E-3</v>
      </c>
      <c r="BE292" s="246" t="e">
        <f>IFERROR(_xll.qlIndexFixing($BF$1,BA292,TRUE,_xll.ohTrigger(Trigger,Trigger12M)),#N/A)</f>
        <v>#N/A</v>
      </c>
    </row>
    <row r="293" spans="52:57" ht="11.25" customHeight="1" x14ac:dyDescent="0.25">
      <c r="AZ293" s="100" t="s">
        <v>201</v>
      </c>
      <c r="BA293" s="101">
        <f>_xll.qlInterestRateIndexFixingDate(Currency&amp;"ibor"&amp;Tenor,BB293,Trigger)</f>
        <v>42620</v>
      </c>
      <c r="BB293" s="101">
        <f>_xll.qlCalendarAdvance(Calendar,BB292,AZ293,"f",,Trigger)</f>
        <v>42622</v>
      </c>
      <c r="BC293" s="101">
        <f>_xll.qlInterestRateIndexMaturity(Currency&amp;"ibor"&amp;Tenor,BB293,Trigger)</f>
        <v>42989</v>
      </c>
      <c r="BD293" s="246">
        <f>_xll.qlIndexFixing($AD$5,BA293,TRUE,_xll.ohTrigger(Trigger,Trigger12M))</f>
        <v>2.8775746532765929E-3</v>
      </c>
      <c r="BE293" s="246" t="e">
        <f>IFERROR(_xll.qlIndexFixing($BF$1,BA293,TRUE,_xll.ohTrigger(Trigger,Trigger12M)),#N/A)</f>
        <v>#N/A</v>
      </c>
    </row>
    <row r="294" spans="52:57" ht="11.25" customHeight="1" x14ac:dyDescent="0.25">
      <c r="AZ294" s="100" t="s">
        <v>201</v>
      </c>
      <c r="BA294" s="101">
        <f>_xll.qlInterestRateIndexFixingDate(Currency&amp;"ibor"&amp;Tenor,BB294,Trigger)</f>
        <v>42621</v>
      </c>
      <c r="BB294" s="101">
        <f>_xll.qlCalendarAdvance(Calendar,BB293,AZ294,"f",,Trigger)</f>
        <v>42625</v>
      </c>
      <c r="BC294" s="101">
        <f>_xll.qlInterestRateIndexMaturity(Currency&amp;"ibor"&amp;Tenor,BB294,Trigger)</f>
        <v>42990</v>
      </c>
      <c r="BD294" s="246">
        <f>_xll.qlIndexFixing($AD$5,BA294,TRUE,_xll.ohTrigger(Trigger,Trigger12M))</f>
        <v>2.884004216404622E-3</v>
      </c>
      <c r="BE294" s="246" t="e">
        <f>IFERROR(_xll.qlIndexFixing($BF$1,BA294,TRUE,_xll.ohTrigger(Trigger,Trigger12M)),#N/A)</f>
        <v>#N/A</v>
      </c>
    </row>
    <row r="295" spans="52:57" ht="11.25" customHeight="1" x14ac:dyDescent="0.25">
      <c r="AZ295" s="100" t="s">
        <v>201</v>
      </c>
      <c r="BA295" s="101">
        <f>_xll.qlInterestRateIndexFixingDate(Currency&amp;"ibor"&amp;Tenor,BB295,Trigger)</f>
        <v>42622</v>
      </c>
      <c r="BB295" s="101">
        <f>_xll.qlCalendarAdvance(Calendar,BB294,AZ295,"f",,Trigger)</f>
        <v>42626</v>
      </c>
      <c r="BC295" s="101">
        <f>_xll.qlInterestRateIndexMaturity(Currency&amp;"ibor"&amp;Tenor,BB295,Trigger)</f>
        <v>42991</v>
      </c>
      <c r="BD295" s="246">
        <f>_xll.qlIndexFixing($AD$5,BA295,TRUE,_xll.ohTrigger(Trigger,Trigger12M))</f>
        <v>2.8873994664276705E-3</v>
      </c>
      <c r="BE295" s="246" t="e">
        <f>IFERROR(_xll.qlIndexFixing($BF$1,BA295,TRUE,_xll.ohTrigger(Trigger,Trigger12M)),#N/A)</f>
        <v>#N/A</v>
      </c>
    </row>
    <row r="296" spans="52:57" ht="11.25" customHeight="1" x14ac:dyDescent="0.25">
      <c r="AZ296" s="100" t="s">
        <v>201</v>
      </c>
      <c r="BA296" s="101">
        <f>_xll.qlInterestRateIndexFixingDate(Currency&amp;"ibor"&amp;Tenor,BB296,Trigger)</f>
        <v>42625</v>
      </c>
      <c r="BB296" s="101">
        <f>_xll.qlCalendarAdvance(Calendar,BB295,AZ296,"f",,Trigger)</f>
        <v>42627</v>
      </c>
      <c r="BC296" s="101">
        <f>_xll.qlInterestRateIndexMaturity(Currency&amp;"ibor"&amp;Tenor,BB296,Trigger)</f>
        <v>42992</v>
      </c>
      <c r="BD296" s="246">
        <f>_xll.qlIndexFixing($AD$5,BA296,TRUE,_xll.ohTrigger(Trigger,Trigger12M))</f>
        <v>2.8907963007693675E-3</v>
      </c>
      <c r="BE296" s="246" t="e">
        <f>IFERROR(_xll.qlIndexFixing($BF$1,BA296,TRUE,_xll.ohTrigger(Trigger,Trigger12M)),#N/A)</f>
        <v>#N/A</v>
      </c>
    </row>
    <row r="297" spans="52:57" ht="11.25" customHeight="1" x14ac:dyDescent="0.25">
      <c r="AZ297" s="100" t="s">
        <v>201</v>
      </c>
      <c r="BA297" s="101">
        <f>_xll.qlInterestRateIndexFixingDate(Currency&amp;"ibor"&amp;Tenor,BB297,Trigger)</f>
        <v>42626</v>
      </c>
      <c r="BB297" s="101">
        <f>_xll.qlCalendarAdvance(Calendar,BB296,AZ297,"f",,Trigger)</f>
        <v>42628</v>
      </c>
      <c r="BC297" s="101">
        <f>_xll.qlInterestRateIndexMaturity(Currency&amp;"ibor"&amp;Tenor,BB297,Trigger)</f>
        <v>42993</v>
      </c>
      <c r="BD297" s="246">
        <f>_xll.qlIndexFixing($AD$5,BA297,TRUE,_xll.ohTrigger(Trigger,Trigger12M))</f>
        <v>2.89419471944592E-3</v>
      </c>
      <c r="BE297" s="246" t="e">
        <f>IFERROR(_xll.qlIndexFixing($BF$1,BA297,TRUE,_xll.ohTrigger(Trigger,Trigger12M)),#N/A)</f>
        <v>#N/A</v>
      </c>
    </row>
    <row r="298" spans="52:57" ht="11.25" customHeight="1" x14ac:dyDescent="0.25">
      <c r="AZ298" s="100" t="s">
        <v>201</v>
      </c>
      <c r="BA298" s="101">
        <f>_xll.qlInterestRateIndexFixingDate(Currency&amp;"ibor"&amp;Tenor,BB298,Trigger)</f>
        <v>42627</v>
      </c>
      <c r="BB298" s="101">
        <f>_xll.qlCalendarAdvance(Calendar,BB297,AZ298,"f",,Trigger)</f>
        <v>42629</v>
      </c>
      <c r="BC298" s="101">
        <f>_xll.qlInterestRateIndexMaturity(Currency&amp;"ibor"&amp;Tenor,BB298,Trigger)</f>
        <v>42996</v>
      </c>
      <c r="BD298" s="246">
        <f>_xll.qlIndexFixing($AD$5,BA298,TRUE,_xll.ohTrigger(Trigger,Trigger12M))</f>
        <v>2.9014703586663702E-3</v>
      </c>
      <c r="BE298" s="246" t="e">
        <f>IFERROR(_xll.qlIndexFixing($BF$1,BA298,TRUE,_xll.ohTrigger(Trigger,Trigger12M)),#N/A)</f>
        <v>#N/A</v>
      </c>
    </row>
    <row r="299" spans="52:57" ht="11.25" customHeight="1" x14ac:dyDescent="0.25">
      <c r="AZ299" s="100" t="s">
        <v>201</v>
      </c>
      <c r="BA299" s="101">
        <f>_xll.qlInterestRateIndexFixingDate(Currency&amp;"ibor"&amp;Tenor,BB299,Trigger)</f>
        <v>42628</v>
      </c>
      <c r="BB299" s="101">
        <f>_xll.qlCalendarAdvance(Calendar,BB298,AZ299,"f",,Trigger)</f>
        <v>42632</v>
      </c>
      <c r="BC299" s="101">
        <f>_xll.qlInterestRateIndexMaturity(Currency&amp;"ibor"&amp;Tenor,BB299,Trigger)</f>
        <v>42997</v>
      </c>
      <c r="BD299" s="246">
        <f>_xll.qlIndexFixing($AD$5,BA299,TRUE,_xll.ohTrigger(Trigger,Trigger12M))</f>
        <v>2.9083446520438228E-3</v>
      </c>
      <c r="BE299" s="246" t="e">
        <f>IFERROR(_xll.qlIndexFixing($BF$1,BA299,TRUE,_xll.ohTrigger(Trigger,Trigger12M)),#N/A)</f>
        <v>#N/A</v>
      </c>
    </row>
    <row r="300" spans="52:57" ht="11.25" customHeight="1" x14ac:dyDescent="0.25">
      <c r="AZ300" s="100" t="s">
        <v>201</v>
      </c>
      <c r="BA300" s="101">
        <f>_xll.qlInterestRateIndexFixingDate(Currency&amp;"ibor"&amp;Tenor,BB300,Trigger)</f>
        <v>42629</v>
      </c>
      <c r="BB300" s="101">
        <f>_xll.qlCalendarAdvance(Calendar,BB299,AZ300,"f",,Trigger)</f>
        <v>42633</v>
      </c>
      <c r="BC300" s="101">
        <f>_xll.qlInterestRateIndexMaturity(Currency&amp;"ibor"&amp;Tenor,BB300,Trigger)</f>
        <v>42998</v>
      </c>
      <c r="BD300" s="246">
        <f>_xll.qlIndexFixing($AD$5,BA300,TRUE,_xll.ohTrigger(Trigger,Trigger12M))</f>
        <v>2.9118876880250273E-3</v>
      </c>
      <c r="BE300" s="246" t="e">
        <f>IFERROR(_xll.qlIndexFixing($BF$1,BA300,TRUE,_xll.ohTrigger(Trigger,Trigger12M)),#N/A)</f>
        <v>#N/A</v>
      </c>
    </row>
    <row r="301" spans="52:57" ht="11.25" customHeight="1" x14ac:dyDescent="0.25">
      <c r="AZ301" s="100" t="s">
        <v>201</v>
      </c>
      <c r="BA301" s="101">
        <f>_xll.qlInterestRateIndexFixingDate(Currency&amp;"ibor"&amp;Tenor,BB301,Trigger)</f>
        <v>42632</v>
      </c>
      <c r="BB301" s="101">
        <f>_xll.qlCalendarAdvance(Calendar,BB300,AZ301,"f",,Trigger)</f>
        <v>42634</v>
      </c>
      <c r="BC301" s="101">
        <f>_xll.qlInterestRateIndexMaturity(Currency&amp;"ibor"&amp;Tenor,BB301,Trigger)</f>
        <v>42999</v>
      </c>
      <c r="BD301" s="246">
        <f>_xll.qlIndexFixing($AD$5,BA301,TRUE,_xll.ohTrigger(Trigger,Trigger12M))</f>
        <v>2.9154329451861836E-3</v>
      </c>
      <c r="BE301" s="246" t="e">
        <f>IFERROR(_xll.qlIndexFixing($BF$1,BA301,TRUE,_xll.ohTrigger(Trigger,Trigger12M)),#N/A)</f>
        <v>#N/A</v>
      </c>
    </row>
    <row r="302" spans="52:57" ht="11.25" customHeight="1" x14ac:dyDescent="0.25">
      <c r="AZ302" s="100" t="s">
        <v>201</v>
      </c>
      <c r="BA302" s="101">
        <f>_xll.qlInterestRateIndexFixingDate(Currency&amp;"ibor"&amp;Tenor,BB302,Trigger)</f>
        <v>42633</v>
      </c>
      <c r="BB302" s="101">
        <f>_xll.qlCalendarAdvance(Calendar,BB301,AZ302,"f",,Trigger)</f>
        <v>42635</v>
      </c>
      <c r="BC302" s="101">
        <f>_xll.qlInterestRateIndexMaturity(Currency&amp;"ibor"&amp;Tenor,BB302,Trigger)</f>
        <v>43000</v>
      </c>
      <c r="BD302" s="246">
        <f>_xll.qlIndexFixing($AD$5,BA302,TRUE,_xll.ohTrigger(Trigger,Trigger12M))</f>
        <v>2.920663955844682E-3</v>
      </c>
      <c r="BE302" s="246" t="e">
        <f>IFERROR(_xll.qlIndexFixing($BF$1,BA302,TRUE,_xll.ohTrigger(Trigger,Trigger12M)),#N/A)</f>
        <v>#N/A</v>
      </c>
    </row>
    <row r="303" spans="52:57" ht="11.25" customHeight="1" x14ac:dyDescent="0.25">
      <c r="AZ303" s="100" t="s">
        <v>201</v>
      </c>
      <c r="BA303" s="101">
        <f>_xll.qlInterestRateIndexFixingDate(Currency&amp;"ibor"&amp;Tenor,BB303,Trigger)</f>
        <v>42634</v>
      </c>
      <c r="BB303" s="101">
        <f>_xll.qlCalendarAdvance(Calendar,BB302,AZ303,"f",,Trigger)</f>
        <v>42636</v>
      </c>
      <c r="BC303" s="101">
        <f>_xll.qlInterestRateIndexMaturity(Currency&amp;"ibor"&amp;Tenor,BB303,Trigger)</f>
        <v>43003</v>
      </c>
      <c r="BD303" s="246">
        <f>_xll.qlIndexFixing($AD$5,BA303,TRUE,_xll.ohTrigger(Trigger,Trigger12M))</f>
        <v>2.9329844784561905E-3</v>
      </c>
      <c r="BE303" s="246" t="e">
        <f>IFERROR(_xll.qlIndexFixing($BF$1,BA303,TRUE,_xll.ohTrigger(Trigger,Trigger12M)),#N/A)</f>
        <v>#N/A</v>
      </c>
    </row>
    <row r="304" spans="52:57" ht="11.25" customHeight="1" x14ac:dyDescent="0.25">
      <c r="AZ304" s="100" t="s">
        <v>201</v>
      </c>
      <c r="BA304" s="101">
        <f>_xll.qlInterestRateIndexFixingDate(Currency&amp;"ibor"&amp;Tenor,BB304,Trigger)</f>
        <v>42635</v>
      </c>
      <c r="BB304" s="101">
        <f>_xll.qlCalendarAdvance(Calendar,BB303,AZ304,"f",,Trigger)</f>
        <v>42639</v>
      </c>
      <c r="BC304" s="101">
        <f>_xll.qlInterestRateIndexMaturity(Currency&amp;"ibor"&amp;Tenor,BB304,Trigger)</f>
        <v>43004</v>
      </c>
      <c r="BD304" s="246">
        <f>_xll.qlIndexFixing($AD$5,BA304,TRUE,_xll.ohTrigger(Trigger,Trigger12M))</f>
        <v>2.9416528213505669E-3</v>
      </c>
      <c r="BE304" s="246" t="e">
        <f>IFERROR(_xll.qlIndexFixing($BF$1,BA304,TRUE,_xll.ohTrigger(Trigger,Trigger12M)),#N/A)</f>
        <v>#N/A</v>
      </c>
    </row>
    <row r="305" spans="52:57" ht="11.25" customHeight="1" x14ac:dyDescent="0.25">
      <c r="AZ305" s="100" t="s">
        <v>201</v>
      </c>
      <c r="BA305" s="101">
        <f>_xll.qlInterestRateIndexFixingDate(Currency&amp;"ibor"&amp;Tenor,BB305,Trigger)</f>
        <v>42636</v>
      </c>
      <c r="BB305" s="101">
        <f>_xll.qlCalendarAdvance(Calendar,BB304,AZ305,"f",,Trigger)</f>
        <v>42640</v>
      </c>
      <c r="BC305" s="101">
        <f>_xll.qlInterestRateIndexMaturity(Currency&amp;"ibor"&amp;Tenor,BB305,Trigger)</f>
        <v>43005</v>
      </c>
      <c r="BD305" s="246">
        <f>_xll.qlIndexFixing($AD$5,BA305,TRUE,_xll.ohTrigger(Trigger,Trigger12M))</f>
        <v>2.9469162439590109E-3</v>
      </c>
      <c r="BE305" s="246" t="e">
        <f>IFERROR(_xll.qlIndexFixing($BF$1,BA305,TRUE,_xll.ohTrigger(Trigger,Trigger12M)),#N/A)</f>
        <v>#N/A</v>
      </c>
    </row>
    <row r="306" spans="52:57" ht="11.25" customHeight="1" x14ac:dyDescent="0.25">
      <c r="AZ306" s="100" t="s">
        <v>201</v>
      </c>
      <c r="BA306" s="101">
        <f>_xll.qlInterestRateIndexFixingDate(Currency&amp;"ibor"&amp;Tenor,BB306,Trigger)</f>
        <v>42639</v>
      </c>
      <c r="BB306" s="101">
        <f>_xll.qlCalendarAdvance(Calendar,BB305,AZ306,"f",,Trigger)</f>
        <v>42641</v>
      </c>
      <c r="BC306" s="101">
        <f>_xll.qlInterestRateIndexMaturity(Currency&amp;"ibor"&amp;Tenor,BB306,Trigger)</f>
        <v>43006</v>
      </c>
      <c r="BD306" s="246">
        <f>_xll.qlIndexFixing($AD$5,BA306,TRUE,_xll.ohTrigger(Trigger,Trigger12M))</f>
        <v>2.9521861492667638E-3</v>
      </c>
      <c r="BE306" s="246" t="e">
        <f>IFERROR(_xll.qlIndexFixing($BF$1,BA306,TRUE,_xll.ohTrigger(Trigger,Trigger12M)),#N/A)</f>
        <v>#N/A</v>
      </c>
    </row>
    <row r="307" spans="52:57" ht="11.25" customHeight="1" x14ac:dyDescent="0.25">
      <c r="AZ307" s="100" t="s">
        <v>201</v>
      </c>
      <c r="BA307" s="101">
        <f>_xll.qlInterestRateIndexFixingDate(Currency&amp;"ibor"&amp;Tenor,BB307,Trigger)</f>
        <v>42640</v>
      </c>
      <c r="BB307" s="101">
        <f>_xll.qlCalendarAdvance(Calendar,BB306,AZ307,"f",,Trigger)</f>
        <v>42642</v>
      </c>
      <c r="BC307" s="101">
        <f>_xll.qlInterestRateIndexMaturity(Currency&amp;"ibor"&amp;Tenor,BB307,Trigger)</f>
        <v>43007</v>
      </c>
      <c r="BD307" s="246">
        <f>_xll.qlIndexFixing($AD$5,BA307,TRUE,_xll.ohTrigger(Trigger,Trigger12M))</f>
        <v>2.9574625373767569E-3</v>
      </c>
      <c r="BE307" s="246" t="e">
        <f>IFERROR(_xll.qlIndexFixing($BF$1,BA307,TRUE,_xll.ohTrigger(Trigger,Trigger12M)),#N/A)</f>
        <v>#N/A</v>
      </c>
    </row>
    <row r="308" spans="52:57" ht="11.25" customHeight="1" x14ac:dyDescent="0.25">
      <c r="AZ308" s="100" t="s">
        <v>201</v>
      </c>
      <c r="BA308" s="101">
        <f>_xll.qlInterestRateIndexFixingDate(Currency&amp;"ibor"&amp;Tenor,BB308,Trigger)</f>
        <v>42641</v>
      </c>
      <c r="BB308" s="101">
        <f>_xll.qlCalendarAdvance(Calendar,BB307,AZ308,"f",,Trigger)</f>
        <v>42643</v>
      </c>
      <c r="BC308" s="101">
        <f>_xll.qlInterestRateIndexMaturity(Currency&amp;"ibor"&amp;Tenor,BB308,Trigger)</f>
        <v>43007</v>
      </c>
      <c r="BD308" s="246">
        <f>_xll.qlIndexFixing($AD$5,BA308,TRUE,_xll.ohTrigger(Trigger,Trigger12M))</f>
        <v>2.9592029282260765E-3</v>
      </c>
      <c r="BE308" s="246" t="e">
        <f>IFERROR(_xll.qlIndexFixing($BF$1,BA308,TRUE,_xll.ohTrigger(Trigger,Trigger12M)),#N/A)</f>
        <v>#N/A</v>
      </c>
    </row>
    <row r="309" spans="52:57" ht="11.25" customHeight="1" x14ac:dyDescent="0.25">
      <c r="AZ309" s="100" t="s">
        <v>201</v>
      </c>
      <c r="BA309" s="101">
        <f>_xll.qlInterestRateIndexFixingDate(Currency&amp;"ibor"&amp;Tenor,BB309,Trigger)</f>
        <v>42642</v>
      </c>
      <c r="BB309" s="101">
        <f>_xll.qlCalendarAdvance(Calendar,BB308,AZ309,"f",,Trigger)</f>
        <v>42646</v>
      </c>
      <c r="BC309" s="101">
        <f>_xll.qlInterestRateIndexMaturity(Currency&amp;"ibor"&amp;Tenor,BB309,Trigger)</f>
        <v>43011</v>
      </c>
      <c r="BD309" s="246">
        <f>_xll.qlIndexFixing($AD$5,BA309,TRUE,_xll.ohTrigger(Trigger,Trigger12M))</f>
        <v>2.9786329199102428E-3</v>
      </c>
      <c r="BE309" s="246" t="e">
        <f>IFERROR(_xll.qlIndexFixing($BF$1,BA309,TRUE,_xll.ohTrigger(Trigger,Trigger12M)),#N/A)</f>
        <v>#N/A</v>
      </c>
    </row>
    <row r="310" spans="52:57" ht="11.25" customHeight="1" x14ac:dyDescent="0.25">
      <c r="AZ310" s="100" t="s">
        <v>201</v>
      </c>
      <c r="BA310" s="101">
        <f>_xll.qlInterestRateIndexFixingDate(Currency&amp;"ibor"&amp;Tenor,BB310,Trigger)</f>
        <v>42643</v>
      </c>
      <c r="BB310" s="101">
        <f>_xll.qlCalendarAdvance(Calendar,BB309,AZ310,"f",,Trigger)</f>
        <v>42647</v>
      </c>
      <c r="BC310" s="101">
        <f>_xll.qlInterestRateIndexMaturity(Currency&amp;"ibor"&amp;Tenor,BB310,Trigger)</f>
        <v>43012</v>
      </c>
      <c r="BD310" s="246">
        <f>_xll.qlIndexFixing($AD$5,BA310,TRUE,_xll.ohTrigger(Trigger,Trigger12M))</f>
        <v>2.9839417235857004E-3</v>
      </c>
      <c r="BE310" s="246" t="e">
        <f>IFERROR(_xll.qlIndexFixing($BF$1,BA310,TRUE,_xll.ohTrigger(Trigger,Trigger12M)),#N/A)</f>
        <v>#N/A</v>
      </c>
    </row>
    <row r="311" spans="52:57" ht="11.25" customHeight="1" x14ac:dyDescent="0.25">
      <c r="AZ311" s="100" t="s">
        <v>201</v>
      </c>
      <c r="BA311" s="101">
        <f>_xll.qlInterestRateIndexFixingDate(Currency&amp;"ibor"&amp;Tenor,BB311,Trigger)</f>
        <v>42646</v>
      </c>
      <c r="BB311" s="101">
        <f>_xll.qlCalendarAdvance(Calendar,BB310,AZ311,"f",,Trigger)</f>
        <v>42648</v>
      </c>
      <c r="BC311" s="101">
        <f>_xll.qlInterestRateIndexMaturity(Currency&amp;"ibor"&amp;Tenor,BB311,Trigger)</f>
        <v>43013</v>
      </c>
      <c r="BD311" s="246">
        <f>_xll.qlIndexFixing($AD$5,BA311,TRUE,_xll.ohTrigger(Trigger,Trigger12M))</f>
        <v>2.9892570106862431E-3</v>
      </c>
      <c r="BE311" s="246" t="e">
        <f>IFERROR(_xll.qlIndexFixing($BF$1,BA311,TRUE,_xll.ohTrigger(Trigger,Trigger12M)),#N/A)</f>
        <v>#N/A</v>
      </c>
    </row>
    <row r="312" spans="52:57" ht="11.25" customHeight="1" x14ac:dyDescent="0.25">
      <c r="AZ312" s="100" t="s">
        <v>201</v>
      </c>
      <c r="BA312" s="101">
        <f>_xll.qlInterestRateIndexFixingDate(Currency&amp;"ibor"&amp;Tenor,BB312,Trigger)</f>
        <v>42647</v>
      </c>
      <c r="BB312" s="101">
        <f>_xll.qlCalendarAdvance(Calendar,BB311,AZ312,"f",,Trigger)</f>
        <v>42649</v>
      </c>
      <c r="BC312" s="101">
        <f>_xll.qlInterestRateIndexMaturity(Currency&amp;"ibor"&amp;Tenor,BB312,Trigger)</f>
        <v>43014</v>
      </c>
      <c r="BD312" s="246">
        <f>_xll.qlIndexFixing($AD$5,BA312,TRUE,_xll.ohTrigger(Trigger,Trigger12M))</f>
        <v>2.994578781315458E-3</v>
      </c>
      <c r="BE312" s="246" t="e">
        <f>IFERROR(_xll.qlIndexFixing($BF$1,BA312,TRUE,_xll.ohTrigger(Trigger,Trigger12M)),#N/A)</f>
        <v>#N/A</v>
      </c>
    </row>
    <row r="313" spans="52:57" ht="11.25" customHeight="1" x14ac:dyDescent="0.25">
      <c r="AZ313" s="100" t="s">
        <v>201</v>
      </c>
      <c r="BA313" s="101">
        <f>_xll.qlInterestRateIndexFixingDate(Currency&amp;"ibor"&amp;Tenor,BB313,Trigger)</f>
        <v>42648</v>
      </c>
      <c r="BB313" s="101">
        <f>_xll.qlCalendarAdvance(Calendar,BB312,AZ313,"f",,Trigger)</f>
        <v>42650</v>
      </c>
      <c r="BC313" s="101">
        <f>_xll.qlInterestRateIndexMaturity(Currency&amp;"ibor"&amp;Tenor,BB313,Trigger)</f>
        <v>43017</v>
      </c>
      <c r="BD313" s="246">
        <f>_xll.qlIndexFixing($AD$5,BA313,TRUE,_xll.ohTrigger(Trigger,Trigger12M))</f>
        <v>3.0069559420279847E-3</v>
      </c>
      <c r="BE313" s="246" t="e">
        <f>IFERROR(_xll.qlIndexFixing($BF$1,BA313,TRUE,_xll.ohTrigger(Trigger,Trigger12M)),#N/A)</f>
        <v>#N/A</v>
      </c>
    </row>
    <row r="314" spans="52:57" ht="11.25" customHeight="1" x14ac:dyDescent="0.25">
      <c r="AZ314" s="100" t="s">
        <v>201</v>
      </c>
      <c r="BA314" s="101">
        <f>_xll.qlInterestRateIndexFixingDate(Currency&amp;"ibor"&amp;Tenor,BB314,Trigger)</f>
        <v>42649</v>
      </c>
      <c r="BB314" s="101">
        <f>_xll.qlCalendarAdvance(Calendar,BB313,AZ314,"f",,Trigger)</f>
        <v>42653</v>
      </c>
      <c r="BC314" s="101">
        <f>_xll.qlInterestRateIndexMaturity(Currency&amp;"ibor"&amp;Tenor,BB314,Trigger)</f>
        <v>43018</v>
      </c>
      <c r="BD314" s="246">
        <f>_xll.qlIndexFixing($AD$5,BA314,TRUE,_xll.ohTrigger(Trigger,Trigger12M))</f>
        <v>3.015930701212058E-3</v>
      </c>
      <c r="BE314" s="246" t="e">
        <f>IFERROR(_xll.qlIndexFixing($BF$1,BA314,TRUE,_xll.ohTrigger(Trigger,Trigger12M)),#N/A)</f>
        <v>#N/A</v>
      </c>
    </row>
    <row r="315" spans="52:57" ht="11.25" customHeight="1" x14ac:dyDescent="0.25">
      <c r="AZ315" s="100" t="s">
        <v>201</v>
      </c>
      <c r="BA315" s="101">
        <f>_xll.qlInterestRateIndexFixingDate(Currency&amp;"ibor"&amp;Tenor,BB315,Trigger)</f>
        <v>42650</v>
      </c>
      <c r="BB315" s="101">
        <f>_xll.qlCalendarAdvance(Calendar,BB314,AZ315,"f",,Trigger)</f>
        <v>42654</v>
      </c>
      <c r="BC315" s="101">
        <f>_xll.qlInterestRateIndexMaturity(Currency&amp;"ibor"&amp;Tenor,BB315,Trigger)</f>
        <v>43019</v>
      </c>
      <c r="BD315" s="246">
        <f>_xll.qlIndexFixing($AD$5,BA315,TRUE,_xll.ohTrigger(Trigger,Trigger12M))</f>
        <v>3.0212848910540122E-3</v>
      </c>
      <c r="BE315" s="246" t="e">
        <f>IFERROR(_xll.qlIndexFixing($BF$1,BA315,TRUE,_xll.ohTrigger(Trigger,Trigger12M)),#N/A)</f>
        <v>#N/A</v>
      </c>
    </row>
    <row r="316" spans="52:57" ht="11.25" customHeight="1" x14ac:dyDescent="0.25">
      <c r="AZ316" s="100" t="s">
        <v>201</v>
      </c>
      <c r="BA316" s="101">
        <f>_xll.qlInterestRateIndexFixingDate(Currency&amp;"ibor"&amp;Tenor,BB316,Trigger)</f>
        <v>42653</v>
      </c>
      <c r="BB316" s="101">
        <f>_xll.qlCalendarAdvance(Calendar,BB315,AZ316,"f",,Trigger)</f>
        <v>42655</v>
      </c>
      <c r="BC316" s="101">
        <f>_xll.qlInterestRateIndexMaturity(Currency&amp;"ibor"&amp;Tenor,BB316,Trigger)</f>
        <v>43020</v>
      </c>
      <c r="BD316" s="246">
        <f>_xll.qlIndexFixing($AD$5,BA316,TRUE,_xll.ohTrigger(Trigger,Trigger12M))</f>
        <v>3.0266455650529585E-3</v>
      </c>
      <c r="BE316" s="246" t="e">
        <f>IFERROR(_xll.qlIndexFixing($BF$1,BA316,TRUE,_xll.ohTrigger(Trigger,Trigger12M)),#N/A)</f>
        <v>#N/A</v>
      </c>
    </row>
    <row r="317" spans="52:57" ht="11.25" customHeight="1" x14ac:dyDescent="0.25">
      <c r="AZ317" s="100" t="s">
        <v>201</v>
      </c>
      <c r="BA317" s="101">
        <f>_xll.qlInterestRateIndexFixingDate(Currency&amp;"ibor"&amp;Tenor,BB317,Trigger)</f>
        <v>42654</v>
      </c>
      <c r="BB317" s="101">
        <f>_xll.qlCalendarAdvance(Calendar,BB316,AZ317,"f",,Trigger)</f>
        <v>42656</v>
      </c>
      <c r="BC317" s="101">
        <f>_xll.qlInterestRateIndexMaturity(Currency&amp;"ibor"&amp;Tenor,BB317,Trigger)</f>
        <v>43021</v>
      </c>
      <c r="BD317" s="246">
        <f>_xll.qlIndexFixing($AD$5,BA317,TRUE,_xll.ohTrigger(Trigger,Trigger12M))</f>
        <v>3.0320127233137996E-3</v>
      </c>
      <c r="BE317" s="246" t="e">
        <f>IFERROR(_xll.qlIndexFixing($BF$1,BA317,TRUE,_xll.ohTrigger(Trigger,Trigger12M)),#N/A)</f>
        <v>#N/A</v>
      </c>
    </row>
    <row r="318" spans="52:57" ht="11.25" customHeight="1" x14ac:dyDescent="0.25">
      <c r="AZ318" s="100" t="s">
        <v>201</v>
      </c>
      <c r="BA318" s="101">
        <f>_xll.qlInterestRateIndexFixingDate(Currency&amp;"ibor"&amp;Tenor,BB318,Trigger)</f>
        <v>42655</v>
      </c>
      <c r="BB318" s="101">
        <f>_xll.qlCalendarAdvance(Calendar,BB317,AZ318,"f",,Trigger)</f>
        <v>42657</v>
      </c>
      <c r="BC318" s="101">
        <f>_xll.qlInterestRateIndexMaturity(Currency&amp;"ibor"&amp;Tenor,BB318,Trigger)</f>
        <v>43024</v>
      </c>
      <c r="BD318" s="246">
        <f>_xll.qlIndexFixing($AD$5,BA318,TRUE,_xll.ohTrigger(Trigger,Trigger12M))</f>
        <v>3.0444156458265827E-3</v>
      </c>
      <c r="BE318" s="246" t="e">
        <f>IFERROR(_xll.qlIndexFixing($BF$1,BA318,TRUE,_xll.ohTrigger(Trigger,Trigger12M)),#N/A)</f>
        <v>#N/A</v>
      </c>
    </row>
    <row r="319" spans="52:57" ht="11.25" customHeight="1" x14ac:dyDescent="0.25">
      <c r="AZ319" s="100" t="s">
        <v>201</v>
      </c>
      <c r="BA319" s="101">
        <f>_xll.qlInterestRateIndexFixingDate(Currency&amp;"ibor"&amp;Tenor,BB319,Trigger)</f>
        <v>42656</v>
      </c>
      <c r="BB319" s="101">
        <f>_xll.qlCalendarAdvance(Calendar,BB318,AZ319,"f",,Trigger)</f>
        <v>42660</v>
      </c>
      <c r="BC319" s="101">
        <f>_xll.qlInterestRateIndexMaturity(Currency&amp;"ibor"&amp;Tenor,BB319,Trigger)</f>
        <v>43025</v>
      </c>
      <c r="BD319" s="246">
        <f>_xll.qlIndexFixing($AD$5,BA319,TRUE,_xll.ohTrigger(Trigger,Trigger12M))</f>
        <v>3.0535462010831357E-3</v>
      </c>
      <c r="BE319" s="246" t="e">
        <f>IFERROR(_xll.qlIndexFixing($BF$1,BA319,TRUE,_xll.ohTrigger(Trigger,Trigger12M)),#N/A)</f>
        <v>#N/A</v>
      </c>
    </row>
    <row r="320" spans="52:57" ht="11.25" customHeight="1" x14ac:dyDescent="0.25">
      <c r="AZ320" s="100" t="s">
        <v>201</v>
      </c>
      <c r="BA320" s="101">
        <f>_xll.qlInterestRateIndexFixingDate(Currency&amp;"ibor"&amp;Tenor,BB320,Trigger)</f>
        <v>42657</v>
      </c>
      <c r="BB320" s="101">
        <f>_xll.qlCalendarAdvance(Calendar,BB319,AZ320,"f",,Trigger)</f>
        <v>42661</v>
      </c>
      <c r="BC320" s="101">
        <f>_xll.qlInterestRateIndexMaturity(Currency&amp;"ibor"&amp;Tenor,BB320,Trigger)</f>
        <v>43026</v>
      </c>
      <c r="BD320" s="246">
        <f>_xll.qlIndexFixing($AD$5,BA320,TRUE,_xll.ohTrigger(Trigger,Trigger12M))</f>
        <v>3.0589457822346503E-3</v>
      </c>
      <c r="BE320" s="246" t="e">
        <f>IFERROR(_xll.qlIndexFixing($BF$1,BA320,TRUE,_xll.ohTrigger(Trigger,Trigger12M)),#N/A)</f>
        <v>#N/A</v>
      </c>
    </row>
    <row r="321" spans="52:57" ht="11.25" customHeight="1" x14ac:dyDescent="0.25">
      <c r="AZ321" s="100" t="s">
        <v>201</v>
      </c>
      <c r="BA321" s="101">
        <f>_xll.qlInterestRateIndexFixingDate(Currency&amp;"ibor"&amp;Tenor,BB321,Trigger)</f>
        <v>42660</v>
      </c>
      <c r="BB321" s="101">
        <f>_xll.qlCalendarAdvance(Calendar,BB320,AZ321,"f",,Trigger)</f>
        <v>42662</v>
      </c>
      <c r="BC321" s="101">
        <f>_xll.qlInterestRateIndexMaturity(Currency&amp;"ibor"&amp;Tenor,BB321,Trigger)</f>
        <v>43027</v>
      </c>
      <c r="BD321" s="246">
        <f>_xll.qlIndexFixing($AD$5,BA321,TRUE,_xll.ohTrigger(Trigger,Trigger12M))</f>
        <v>3.0643518482814159E-3</v>
      </c>
      <c r="BE321" s="246" t="e">
        <f>IFERROR(_xll.qlIndexFixing($BF$1,BA321,TRUE,_xll.ohTrigger(Trigger,Trigger12M)),#N/A)</f>
        <v>#N/A</v>
      </c>
    </row>
    <row r="322" spans="52:57" ht="11.25" customHeight="1" x14ac:dyDescent="0.25">
      <c r="AZ322" s="100" t="s">
        <v>201</v>
      </c>
      <c r="BA322" s="101">
        <f>_xll.qlInterestRateIndexFixingDate(Currency&amp;"ibor"&amp;Tenor,BB322,Trigger)</f>
        <v>42661</v>
      </c>
      <c r="BB322" s="101">
        <f>_xll.qlCalendarAdvance(Calendar,BB321,AZ322,"f",,Trigger)</f>
        <v>42663</v>
      </c>
      <c r="BC322" s="101">
        <f>_xll.qlInterestRateIndexMaturity(Currency&amp;"ibor"&amp;Tenor,BB322,Trigger)</f>
        <v>43028</v>
      </c>
      <c r="BD322" s="246">
        <f>_xll.qlIndexFixing($AD$5,BA322,TRUE,_xll.ohTrigger(Trigger,Trigger12M))</f>
        <v>3.0697643993294298E-3</v>
      </c>
      <c r="BE322" s="246" t="e">
        <f>IFERROR(_xll.qlIndexFixing($BF$1,BA322,TRUE,_xll.ohTrigger(Trigger,Trigger12M)),#N/A)</f>
        <v>#N/A</v>
      </c>
    </row>
    <row r="323" spans="52:57" ht="11.25" customHeight="1" x14ac:dyDescent="0.25">
      <c r="AZ323" s="100" t="s">
        <v>201</v>
      </c>
      <c r="BA323" s="101">
        <f>_xll.qlInterestRateIndexFixingDate(Currency&amp;"ibor"&amp;Tenor,BB323,Trigger)</f>
        <v>42662</v>
      </c>
      <c r="BB323" s="101">
        <f>_xll.qlCalendarAdvance(Calendar,BB322,AZ323,"f",,Trigger)</f>
        <v>42664</v>
      </c>
      <c r="BC323" s="101">
        <f>_xll.qlInterestRateIndexMaturity(Currency&amp;"ibor"&amp;Tenor,BB323,Trigger)</f>
        <v>43031</v>
      </c>
      <c r="BD323" s="246">
        <f>_xll.qlIndexFixing($AD$5,BA323,TRUE,_xll.ohTrigger(Trigger,Trigger12M))</f>
        <v>3.0821913788436697E-3</v>
      </c>
      <c r="BE323" s="246" t="e">
        <f>IFERROR(_xll.qlIndexFixing($BF$1,BA323,TRUE,_xll.ohTrigger(Trigger,Trigger12M)),#N/A)</f>
        <v>#N/A</v>
      </c>
    </row>
    <row r="324" spans="52:57" ht="11.25" customHeight="1" x14ac:dyDescent="0.25">
      <c r="AZ324" s="100" t="s">
        <v>201</v>
      </c>
      <c r="BA324" s="101">
        <f>_xll.qlInterestRateIndexFixingDate(Currency&amp;"ibor"&amp;Tenor,BB324,Trigger)</f>
        <v>42663</v>
      </c>
      <c r="BB324" s="101">
        <f>_xll.qlCalendarAdvance(Calendar,BB323,AZ324,"f",,Trigger)</f>
        <v>42667</v>
      </c>
      <c r="BC324" s="101">
        <f>_xll.qlInterestRateIndexMaturity(Currency&amp;"ibor"&amp;Tenor,BB324,Trigger)</f>
        <v>43032</v>
      </c>
      <c r="BD324" s="246">
        <f>_xll.qlIndexFixing($AD$5,BA324,TRUE,_xll.ohTrigger(Trigger,Trigger12M))</f>
        <v>3.0914794556569825E-3</v>
      </c>
      <c r="BE324" s="246" t="e">
        <f>IFERROR(_xll.qlIndexFixing($BF$1,BA324,TRUE,_xll.ohTrigger(Trigger,Trigger12M)),#N/A)</f>
        <v>#N/A</v>
      </c>
    </row>
    <row r="325" spans="52:57" ht="11.25" customHeight="1" x14ac:dyDescent="0.25">
      <c r="AZ325" s="100" t="s">
        <v>201</v>
      </c>
      <c r="BA325" s="101">
        <f>_xll.qlInterestRateIndexFixingDate(Currency&amp;"ibor"&amp;Tenor,BB325,Trigger)</f>
        <v>42664</v>
      </c>
      <c r="BB325" s="101">
        <f>_xll.qlCalendarAdvance(Calendar,BB324,AZ325,"f",,Trigger)</f>
        <v>42668</v>
      </c>
      <c r="BC325" s="101">
        <f>_xll.qlInterestRateIndexMaturity(Currency&amp;"ibor"&amp;Tenor,BB325,Trigger)</f>
        <v>43033</v>
      </c>
      <c r="BD325" s="246">
        <f>_xll.qlIndexFixing($AD$5,BA325,TRUE,_xll.ohTrigger(Trigger,Trigger12M))</f>
        <v>3.0969244333049219E-3</v>
      </c>
      <c r="BE325" s="246" t="e">
        <f>IFERROR(_xll.qlIndexFixing($BF$1,BA325,TRUE,_xll.ohTrigger(Trigger,Trigger12M)),#N/A)</f>
        <v>#N/A</v>
      </c>
    </row>
    <row r="326" spans="52:57" ht="11.25" customHeight="1" x14ac:dyDescent="0.25">
      <c r="AZ326" s="100" t="s">
        <v>201</v>
      </c>
      <c r="BA326" s="101">
        <f>_xll.qlInterestRateIndexFixingDate(Currency&amp;"ibor"&amp;Tenor,BB326,Trigger)</f>
        <v>42667</v>
      </c>
      <c r="BB326" s="101">
        <f>_xll.qlCalendarAdvance(Calendar,BB325,AZ326,"f",,Trigger)</f>
        <v>42669</v>
      </c>
      <c r="BC326" s="101">
        <f>_xll.qlInterestRateIndexMaturity(Currency&amp;"ibor"&amp;Tenor,BB326,Trigger)</f>
        <v>43034</v>
      </c>
      <c r="BD326" s="246">
        <f>_xll.qlIndexFixing($AD$5,BA326,TRUE,_xll.ohTrigger(Trigger,Trigger12M))</f>
        <v>3.1023758965925035E-3</v>
      </c>
      <c r="BE326" s="246" t="e">
        <f>IFERROR(_xll.qlIndexFixing($BF$1,BA326,TRUE,_xll.ohTrigger(Trigger,Trigger12M)),#N/A)</f>
        <v>#N/A</v>
      </c>
    </row>
    <row r="327" spans="52:57" ht="11.25" customHeight="1" x14ac:dyDescent="0.25">
      <c r="AZ327" s="100" t="s">
        <v>201</v>
      </c>
      <c r="BA327" s="101">
        <f>_xll.qlInterestRateIndexFixingDate(Currency&amp;"ibor"&amp;Tenor,BB327,Trigger)</f>
        <v>42668</v>
      </c>
      <c r="BB327" s="101">
        <f>_xll.qlCalendarAdvance(Calendar,BB326,AZ327,"f",,Trigger)</f>
        <v>42670</v>
      </c>
      <c r="BC327" s="101">
        <f>_xll.qlInterestRateIndexMaturity(Currency&amp;"ibor"&amp;Tenor,BB327,Trigger)</f>
        <v>43035</v>
      </c>
      <c r="BD327" s="246">
        <f>_xll.qlIndexFixing($AD$5,BA327,TRUE,_xll.ohTrigger(Trigger,Trigger12M))</f>
        <v>3.107833845627038E-3</v>
      </c>
      <c r="BE327" s="246" t="e">
        <f>IFERROR(_xll.qlIndexFixing($BF$1,BA327,TRUE,_xll.ohTrigger(Trigger,Trigger12M)),#N/A)</f>
        <v>#N/A</v>
      </c>
    </row>
    <row r="328" spans="52:57" ht="11.25" customHeight="1" x14ac:dyDescent="0.25">
      <c r="AZ328" s="100" t="s">
        <v>201</v>
      </c>
      <c r="BA328" s="101">
        <f>_xll.qlInterestRateIndexFixingDate(Currency&amp;"ibor"&amp;Tenor,BB328,Trigger)</f>
        <v>42669</v>
      </c>
      <c r="BB328" s="101">
        <f>_xll.qlCalendarAdvance(Calendar,BB327,AZ328,"f",,Trigger)</f>
        <v>42671</v>
      </c>
      <c r="BC328" s="101">
        <f>_xll.qlInterestRateIndexMaturity(Currency&amp;"ibor"&amp;Tenor,BB328,Trigger)</f>
        <v>43038</v>
      </c>
      <c r="BD328" s="246">
        <f>_xll.qlIndexFixing($AD$5,BA328,TRUE,_xll.ohTrigger(Trigger,Trigger12M))</f>
        <v>3.1202831773673848E-3</v>
      </c>
      <c r="BE328" s="246" t="e">
        <f>IFERROR(_xll.qlIndexFixing($BF$1,BA328,TRUE,_xll.ohTrigger(Trigger,Trigger12M)),#N/A)</f>
        <v>#N/A</v>
      </c>
    </row>
    <row r="329" spans="52:57" ht="11.25" customHeight="1" x14ac:dyDescent="0.25">
      <c r="AZ329" s="100" t="s">
        <v>201</v>
      </c>
      <c r="BA329" s="101">
        <f>_xll.qlInterestRateIndexFixingDate(Currency&amp;"ibor"&amp;Tenor,BB329,Trigger)</f>
        <v>42670</v>
      </c>
      <c r="BB329" s="101">
        <f>_xll.qlCalendarAdvance(Calendar,BB328,AZ329,"f",,Trigger)</f>
        <v>42674</v>
      </c>
      <c r="BC329" s="101">
        <f>_xll.qlInterestRateIndexMaturity(Currency&amp;"ibor"&amp;Tenor,BB329,Trigger)</f>
        <v>43039</v>
      </c>
      <c r="BD329" s="246">
        <f>_xll.qlIndexFixing($AD$5,BA329,TRUE,_xll.ohTrigger(Trigger,Trigger12M))</f>
        <v>3.1297305013723953E-3</v>
      </c>
      <c r="BE329" s="246" t="e">
        <f>IFERROR(_xll.qlIndexFixing($BF$1,BA329,TRUE,_xll.ohTrigger(Trigger,Trigger12M)),#N/A)</f>
        <v>#N/A</v>
      </c>
    </row>
    <row r="330" spans="52:57" ht="11.25" customHeight="1" x14ac:dyDescent="0.25">
      <c r="AZ330" s="100" t="s">
        <v>201</v>
      </c>
      <c r="BA330" s="101">
        <f>_xll.qlInterestRateIndexFixingDate(Currency&amp;"ibor"&amp;Tenor,BB330,Trigger)</f>
        <v>42671</v>
      </c>
      <c r="BB330" s="101">
        <f>_xll.qlCalendarAdvance(Calendar,BB329,AZ330,"f",,Trigger)</f>
        <v>42675</v>
      </c>
      <c r="BC330" s="101">
        <f>_xll.qlInterestRateIndexMaturity(Currency&amp;"ibor"&amp;Tenor,BB330,Trigger)</f>
        <v>43040</v>
      </c>
      <c r="BD330" s="246">
        <f>_xll.qlIndexFixing($AD$5,BA330,TRUE,_xll.ohTrigger(Trigger,Trigger12M))</f>
        <v>3.1352208807476443E-3</v>
      </c>
      <c r="BE330" s="246" t="e">
        <f>IFERROR(_xll.qlIndexFixing($BF$1,BA330,TRUE,_xll.ohTrigger(Trigger,Trigger12M)),#N/A)</f>
        <v>#N/A</v>
      </c>
    </row>
    <row r="331" spans="52:57" ht="11.25" customHeight="1" x14ac:dyDescent="0.25">
      <c r="AZ331" s="100" t="s">
        <v>201</v>
      </c>
      <c r="BA331" s="101">
        <f>_xll.qlInterestRateIndexFixingDate(Currency&amp;"ibor"&amp;Tenor,BB331,Trigger)</f>
        <v>42674</v>
      </c>
      <c r="BB331" s="101">
        <f>_xll.qlCalendarAdvance(Calendar,BB330,AZ331,"f",,Trigger)</f>
        <v>42676</v>
      </c>
      <c r="BC331" s="101">
        <f>_xll.qlInterestRateIndexMaturity(Currency&amp;"ibor"&amp;Tenor,BB331,Trigger)</f>
        <v>43041</v>
      </c>
      <c r="BD331" s="246">
        <f>_xll.qlIndexFixing($AD$5,BA331,TRUE,_xll.ohTrigger(Trigger,Trigger12M))</f>
        <v>3.1407177465130574E-3</v>
      </c>
      <c r="BE331" s="246" t="e">
        <f>IFERROR(_xll.qlIndexFixing($BF$1,BA331,TRUE,_xll.ohTrigger(Trigger,Trigger12M)),#N/A)</f>
        <v>#N/A</v>
      </c>
    </row>
    <row r="332" spans="52:57" ht="11.25" customHeight="1" x14ac:dyDescent="0.25">
      <c r="AZ332" s="100" t="s">
        <v>201</v>
      </c>
      <c r="BA332" s="101">
        <f>_xll.qlInterestRateIndexFixingDate(Currency&amp;"ibor"&amp;Tenor,BB332,Trigger)</f>
        <v>42675</v>
      </c>
      <c r="BB332" s="101">
        <f>_xll.qlCalendarAdvance(Calendar,BB331,AZ332,"f",,Trigger)</f>
        <v>42677</v>
      </c>
      <c r="BC332" s="101">
        <f>_xll.qlInterestRateIndexMaturity(Currency&amp;"ibor"&amp;Tenor,BB332,Trigger)</f>
        <v>43042</v>
      </c>
      <c r="BD332" s="246">
        <f>_xll.qlIndexFixing($AD$5,BA332,TRUE,_xll.ohTrigger(Trigger,Trigger12M))</f>
        <v>3.1462210987770424E-3</v>
      </c>
      <c r="BE332" s="246" t="e">
        <f>IFERROR(_xll.qlIndexFixing($BF$1,BA332,TRUE,_xll.ohTrigger(Trigger,Trigger12M)),#N/A)</f>
        <v>#N/A</v>
      </c>
    </row>
    <row r="333" spans="52:57" ht="11.25" customHeight="1" x14ac:dyDescent="0.25">
      <c r="AZ333" s="100" t="s">
        <v>201</v>
      </c>
      <c r="BA333" s="101">
        <f>_xll.qlInterestRateIndexFixingDate(Currency&amp;"ibor"&amp;Tenor,BB333,Trigger)</f>
        <v>42676</v>
      </c>
      <c r="BB333" s="101">
        <f>_xll.qlCalendarAdvance(Calendar,BB332,AZ333,"f",,Trigger)</f>
        <v>42678</v>
      </c>
      <c r="BC333" s="101">
        <f>_xll.qlInterestRateIndexMaturity(Currency&amp;"ibor"&amp;Tenor,BB333,Trigger)</f>
        <v>43045</v>
      </c>
      <c r="BD333" s="246">
        <f>_xll.qlIndexFixing($AD$5,BA333,TRUE,_xll.ohTrigger(Trigger,Trigger12M))</f>
        <v>3.1586910779905818E-3</v>
      </c>
      <c r="BE333" s="246" t="e">
        <f>IFERROR(_xll.qlIndexFixing($BF$1,BA333,TRUE,_xll.ohTrigger(Trigger,Trigger12M)),#N/A)</f>
        <v>#N/A</v>
      </c>
    </row>
    <row r="334" spans="52:57" ht="11.25" customHeight="1" x14ac:dyDescent="0.25">
      <c r="AZ334" s="100" t="s">
        <v>201</v>
      </c>
      <c r="BA334" s="101">
        <f>_xll.qlInterestRateIndexFixingDate(Currency&amp;"ibor"&amp;Tenor,BB334,Trigger)</f>
        <v>42677</v>
      </c>
      <c r="BB334" s="101">
        <f>_xll.qlCalendarAdvance(Calendar,BB333,AZ334,"f",,Trigger)</f>
        <v>42681</v>
      </c>
      <c r="BC334" s="101">
        <f>_xll.qlInterestRateIndexMaturity(Currency&amp;"ibor"&amp;Tenor,BB334,Trigger)</f>
        <v>43046</v>
      </c>
      <c r="BD334" s="246">
        <f>_xll.qlIndexFixing($AD$5,BA334,TRUE,_xll.ohTrigger(Trigger,Trigger12M))</f>
        <v>3.1682993749756519E-3</v>
      </c>
      <c r="BE334" s="246" t="e">
        <f>IFERROR(_xll.qlIndexFixing($BF$1,BA334,TRUE,_xll.ohTrigger(Trigger,Trigger12M)),#N/A)</f>
        <v>#N/A</v>
      </c>
    </row>
    <row r="335" spans="52:57" ht="11.25" customHeight="1" x14ac:dyDescent="0.25">
      <c r="AZ335" s="100" t="s">
        <v>201</v>
      </c>
      <c r="BA335" s="101">
        <f>_xll.qlInterestRateIndexFixingDate(Currency&amp;"ibor"&amp;Tenor,BB335,Trigger)</f>
        <v>42678</v>
      </c>
      <c r="BB335" s="101">
        <f>_xll.qlCalendarAdvance(Calendar,BB334,AZ335,"f",,Trigger)</f>
        <v>42682</v>
      </c>
      <c r="BC335" s="101">
        <f>_xll.qlInterestRateIndexMaturity(Currency&amp;"ibor"&amp;Tenor,BB335,Trigger)</f>
        <v>43047</v>
      </c>
      <c r="BD335" s="246">
        <f>_xll.qlIndexFixing($AD$5,BA335,TRUE,_xll.ohTrigger(Trigger,Trigger12M))</f>
        <v>3.1738351613520188E-3</v>
      </c>
      <c r="BE335" s="246" t="e">
        <f>IFERROR(_xll.qlIndexFixing($BF$1,BA335,TRUE,_xll.ohTrigger(Trigger,Trigger12M)),#N/A)</f>
        <v>#N/A</v>
      </c>
    </row>
    <row r="336" spans="52:57" ht="11.25" customHeight="1" x14ac:dyDescent="0.25">
      <c r="AZ336" s="100" t="s">
        <v>201</v>
      </c>
      <c r="BA336" s="101">
        <f>_xll.qlInterestRateIndexFixingDate(Currency&amp;"ibor"&amp;Tenor,BB336,Trigger)</f>
        <v>42681</v>
      </c>
      <c r="BB336" s="101">
        <f>_xll.qlCalendarAdvance(Calendar,BB335,AZ336,"f",,Trigger)</f>
        <v>42683</v>
      </c>
      <c r="BC336" s="101">
        <f>_xll.qlInterestRateIndexMaturity(Currency&amp;"ibor"&amp;Tenor,BB336,Trigger)</f>
        <v>43048</v>
      </c>
      <c r="BD336" s="246">
        <f>_xll.qlIndexFixing($AD$5,BA336,TRUE,_xll.ohTrigger(Trigger,Trigger12M))</f>
        <v>3.1793774348760811E-3</v>
      </c>
      <c r="BE336" s="246" t="e">
        <f>IFERROR(_xll.qlIndexFixing($BF$1,BA336,TRUE,_xll.ohTrigger(Trigger,Trigger12M)),#N/A)</f>
        <v>#N/A</v>
      </c>
    </row>
    <row r="337" spans="52:57" ht="11.25" customHeight="1" x14ac:dyDescent="0.25">
      <c r="AZ337" s="100" t="s">
        <v>201</v>
      </c>
      <c r="BA337" s="101">
        <f>_xll.qlInterestRateIndexFixingDate(Currency&amp;"ibor"&amp;Tenor,BB337,Trigger)</f>
        <v>42682</v>
      </c>
      <c r="BB337" s="101">
        <f>_xll.qlCalendarAdvance(Calendar,BB336,AZ337,"f",,Trigger)</f>
        <v>42684</v>
      </c>
      <c r="BC337" s="101">
        <f>_xll.qlInterestRateIndexMaturity(Currency&amp;"ibor"&amp;Tenor,BB337,Trigger)</f>
        <v>43049</v>
      </c>
      <c r="BD337" s="246">
        <f>_xll.qlIndexFixing($AD$5,BA337,TRUE,_xll.ohTrigger(Trigger,Trigger12M))</f>
        <v>3.1849261956564648E-3</v>
      </c>
      <c r="BE337" s="246" t="e">
        <f>IFERROR(_xll.qlIndexFixing($BF$1,BA337,TRUE,_xll.ohTrigger(Trigger,Trigger12M)),#N/A)</f>
        <v>#N/A</v>
      </c>
    </row>
    <row r="338" spans="52:57" ht="11.25" customHeight="1" x14ac:dyDescent="0.25">
      <c r="AZ338" s="100" t="s">
        <v>201</v>
      </c>
      <c r="BA338" s="101">
        <f>_xll.qlInterestRateIndexFixingDate(Currency&amp;"ibor"&amp;Tenor,BB338,Trigger)</f>
        <v>42683</v>
      </c>
      <c r="BB338" s="101">
        <f>_xll.qlCalendarAdvance(Calendar,BB337,AZ338,"f",,Trigger)</f>
        <v>42685</v>
      </c>
      <c r="BC338" s="101">
        <f>_xll.qlInterestRateIndexMaturity(Currency&amp;"ibor"&amp;Tenor,BB338,Trigger)</f>
        <v>43052</v>
      </c>
      <c r="BD338" s="246">
        <f>_xll.qlIndexFixing($AD$5,BA338,TRUE,_xll.ohTrigger(Trigger,Trigger12M))</f>
        <v>3.1974151176108307E-3</v>
      </c>
      <c r="BE338" s="246" t="e">
        <f>IFERROR(_xll.qlIndexFixing($BF$1,BA338,TRUE,_xll.ohTrigger(Trigger,Trigger12M)),#N/A)</f>
        <v>#N/A</v>
      </c>
    </row>
    <row r="339" spans="52:57" ht="11.25" customHeight="1" x14ac:dyDescent="0.25">
      <c r="AZ339" s="100" t="s">
        <v>201</v>
      </c>
      <c r="BA339" s="101">
        <f>_xll.qlInterestRateIndexFixingDate(Currency&amp;"ibor"&amp;Tenor,BB339,Trigger)</f>
        <v>42684</v>
      </c>
      <c r="BB339" s="101">
        <f>_xll.qlCalendarAdvance(Calendar,BB338,AZ339,"f",,Trigger)</f>
        <v>42688</v>
      </c>
      <c r="BC339" s="101">
        <f>_xll.qlInterestRateIndexMaturity(Currency&amp;"ibor"&amp;Tenor,BB339,Trigger)</f>
        <v>43053</v>
      </c>
      <c r="BD339" s="246">
        <f>_xll.qlIndexFixing($AD$5,BA339,TRUE,_xll.ohTrigger(Trigger,Trigger12M))</f>
        <v>3.2071861135178812E-3</v>
      </c>
      <c r="BE339" s="246" t="e">
        <f>IFERROR(_xll.qlIndexFixing($BF$1,BA339,TRUE,_xll.ohTrigger(Trigger,Trigger12M)),#N/A)</f>
        <v>#N/A</v>
      </c>
    </row>
    <row r="340" spans="52:57" ht="11.25" customHeight="1" x14ac:dyDescent="0.25">
      <c r="AZ340" s="100" t="s">
        <v>201</v>
      </c>
      <c r="BA340" s="101">
        <f>_xll.qlInterestRateIndexFixingDate(Currency&amp;"ibor"&amp;Tenor,BB340,Trigger)</f>
        <v>42685</v>
      </c>
      <c r="BB340" s="101">
        <f>_xll.qlCalendarAdvance(Calendar,BB339,AZ340,"f",,Trigger)</f>
        <v>42689</v>
      </c>
      <c r="BC340" s="101">
        <f>_xll.qlInterestRateIndexMaturity(Currency&amp;"ibor"&amp;Tenor,BB340,Trigger)</f>
        <v>43054</v>
      </c>
      <c r="BD340" s="246">
        <f>_xll.qlIndexFixing($AD$5,BA340,TRUE,_xll.ohTrigger(Trigger,Trigger12M))</f>
        <v>3.2127673122140706E-3</v>
      </c>
      <c r="BE340" s="246" t="e">
        <f>IFERROR(_xll.qlIndexFixing($BF$1,BA340,TRUE,_xll.ohTrigger(Trigger,Trigger12M)),#N/A)</f>
        <v>#N/A</v>
      </c>
    </row>
    <row r="341" spans="52:57" ht="11.25" customHeight="1" x14ac:dyDescent="0.25">
      <c r="AZ341" s="100" t="s">
        <v>201</v>
      </c>
      <c r="BA341" s="101">
        <f>_xll.qlInterestRateIndexFixingDate(Currency&amp;"ibor"&amp;Tenor,BB341,Trigger)</f>
        <v>42688</v>
      </c>
      <c r="BB341" s="101">
        <f>_xll.qlCalendarAdvance(Calendar,BB340,AZ341,"f",,Trigger)</f>
        <v>42690</v>
      </c>
      <c r="BC341" s="101">
        <f>_xll.qlInterestRateIndexMaturity(Currency&amp;"ibor"&amp;Tenor,BB341,Trigger)</f>
        <v>43055</v>
      </c>
      <c r="BD341" s="246">
        <f>_xll.qlIndexFixing($AD$5,BA341,TRUE,_xll.ohTrigger(Trigger,Trigger12M))</f>
        <v>3.2183549988207424E-3</v>
      </c>
      <c r="BE341" s="246" t="e">
        <f>IFERROR(_xll.qlIndexFixing($BF$1,BA341,TRUE,_xll.ohTrigger(Trigger,Trigger12M)),#N/A)</f>
        <v>#N/A</v>
      </c>
    </row>
    <row r="342" spans="52:57" ht="11.25" customHeight="1" x14ac:dyDescent="0.25">
      <c r="AZ342" s="100" t="s">
        <v>201</v>
      </c>
      <c r="BA342" s="101">
        <f>_xll.qlInterestRateIndexFixingDate(Currency&amp;"ibor"&amp;Tenor,BB342,Trigger)</f>
        <v>42689</v>
      </c>
      <c r="BB342" s="101">
        <f>_xll.qlCalendarAdvance(Calendar,BB341,AZ342,"f",,Trigger)</f>
        <v>42691</v>
      </c>
      <c r="BC342" s="101">
        <f>_xll.qlInterestRateIndexMaturity(Currency&amp;"ibor"&amp;Tenor,BB342,Trigger)</f>
        <v>43056</v>
      </c>
      <c r="BD342" s="246">
        <f>_xll.qlIndexFixing($AD$5,BA342,TRUE,_xll.ohTrigger(Trigger,Trigger12M))</f>
        <v>3.2239491734482747E-3</v>
      </c>
      <c r="BE342" s="246" t="e">
        <f>IFERROR(_xll.qlIndexFixing($BF$1,BA342,TRUE,_xll.ohTrigger(Trigger,Trigger12M)),#N/A)</f>
        <v>#N/A</v>
      </c>
    </row>
    <row r="343" spans="52:57" ht="11.25" customHeight="1" x14ac:dyDescent="0.25">
      <c r="AZ343" s="100" t="s">
        <v>201</v>
      </c>
      <c r="BA343" s="101">
        <f>_xll.qlInterestRateIndexFixingDate(Currency&amp;"ibor"&amp;Tenor,BB343,Trigger)</f>
        <v>42690</v>
      </c>
      <c r="BB343" s="101">
        <f>_xll.qlCalendarAdvance(Calendar,BB342,AZ343,"f",,Trigger)</f>
        <v>42692</v>
      </c>
      <c r="BC343" s="101">
        <f>_xll.qlInterestRateIndexMaturity(Currency&amp;"ibor"&amp;Tenor,BB343,Trigger)</f>
        <v>43059</v>
      </c>
      <c r="BD343" s="246">
        <f>_xll.qlIndexFixing($AD$5,BA343,TRUE,_xll.ohTrigger(Trigger,Trigger12M))</f>
        <v>3.2364553334295445E-3</v>
      </c>
      <c r="BE343" s="246" t="e">
        <f>IFERROR(_xll.qlIndexFixing($BF$1,BA343,TRUE,_xll.ohTrigger(Trigger,Trigger12M)),#N/A)</f>
        <v>#N/A</v>
      </c>
    </row>
    <row r="344" spans="52:57" ht="11.25" customHeight="1" x14ac:dyDescent="0.25">
      <c r="AZ344" s="100" t="s">
        <v>201</v>
      </c>
      <c r="BA344" s="101">
        <f>_xll.qlInterestRateIndexFixingDate(Currency&amp;"ibor"&amp;Tenor,BB344,Trigger)</f>
        <v>42691</v>
      </c>
      <c r="BB344" s="101">
        <f>_xll.qlCalendarAdvance(Calendar,BB343,AZ344,"f",,Trigger)</f>
        <v>42695</v>
      </c>
      <c r="BC344" s="101">
        <f>_xll.qlInterestRateIndexMaturity(Currency&amp;"ibor"&amp;Tenor,BB344,Trigger)</f>
        <v>43060</v>
      </c>
      <c r="BD344" s="246">
        <f>_xll.qlIndexFixing($AD$5,BA344,TRUE,_xll.ohTrigger(Trigger,Trigger12M))</f>
        <v>3.2463907543576931E-3</v>
      </c>
      <c r="BE344" s="246" t="e">
        <f>IFERROR(_xll.qlIndexFixing($BF$1,BA344,TRUE,_xll.ohTrigger(Trigger,Trigger12M)),#N/A)</f>
        <v>#N/A</v>
      </c>
    </row>
    <row r="345" spans="52:57" ht="11.25" customHeight="1" x14ac:dyDescent="0.25">
      <c r="AZ345" s="100" t="s">
        <v>201</v>
      </c>
      <c r="BA345" s="101">
        <f>_xll.qlInterestRateIndexFixingDate(Currency&amp;"ibor"&amp;Tenor,BB345,Trigger)</f>
        <v>42692</v>
      </c>
      <c r="BB345" s="101">
        <f>_xll.qlCalendarAdvance(Calendar,BB344,AZ345,"f",,Trigger)</f>
        <v>42696</v>
      </c>
      <c r="BC345" s="101">
        <f>_xll.qlInterestRateIndexMaturity(Currency&amp;"ibor"&amp;Tenor,BB345,Trigger)</f>
        <v>43061</v>
      </c>
      <c r="BD345" s="246">
        <f>_xll.qlIndexFixing($AD$5,BA345,TRUE,_xll.ohTrigger(Trigger,Trigger12M))</f>
        <v>3.2520173707353333E-3</v>
      </c>
      <c r="BE345" s="246" t="e">
        <f>IFERROR(_xll.qlIndexFixing($BF$1,BA345,TRUE,_xll.ohTrigger(Trigger,Trigger12M)),#N/A)</f>
        <v>#N/A</v>
      </c>
    </row>
    <row r="346" spans="52:57" ht="11.25" customHeight="1" x14ac:dyDescent="0.25">
      <c r="AZ346" s="100" t="s">
        <v>201</v>
      </c>
      <c r="BA346" s="101">
        <f>_xll.qlInterestRateIndexFixingDate(Currency&amp;"ibor"&amp;Tenor,BB346,Trigger)</f>
        <v>42695</v>
      </c>
      <c r="BB346" s="101">
        <f>_xll.qlCalendarAdvance(Calendar,BB345,AZ346,"f",,Trigger)</f>
        <v>42697</v>
      </c>
      <c r="BC346" s="101">
        <f>_xll.qlInterestRateIndexMaturity(Currency&amp;"ibor"&amp;Tenor,BB346,Trigger)</f>
        <v>43062</v>
      </c>
      <c r="BD346" s="246">
        <f>_xll.qlIndexFixing($AD$5,BA346,TRUE,_xll.ohTrigger(Trigger,Trigger12M))</f>
        <v>3.257650475793252E-3</v>
      </c>
      <c r="BE346" s="246" t="e">
        <f>IFERROR(_xll.qlIndexFixing($BF$1,BA346,TRUE,_xll.ohTrigger(Trigger,Trigger12M)),#N/A)</f>
        <v>#N/A</v>
      </c>
    </row>
    <row r="347" spans="52:57" ht="11.25" customHeight="1" x14ac:dyDescent="0.25">
      <c r="AZ347" s="100" t="s">
        <v>201</v>
      </c>
      <c r="BA347" s="101">
        <f>_xll.qlInterestRateIndexFixingDate(Currency&amp;"ibor"&amp;Tenor,BB347,Trigger)</f>
        <v>42696</v>
      </c>
      <c r="BB347" s="101">
        <f>_xll.qlCalendarAdvance(Calendar,BB346,AZ347,"f",,Trigger)</f>
        <v>42698</v>
      </c>
      <c r="BC347" s="101">
        <f>_xll.qlInterestRateIndexMaturity(Currency&amp;"ibor"&amp;Tenor,BB347,Trigger)</f>
        <v>43063</v>
      </c>
      <c r="BD347" s="246">
        <f>_xll.qlIndexFixing($AD$5,BA347,TRUE,_xll.ohTrigger(Trigger,Trigger12M))</f>
        <v>3.263290069641826E-3</v>
      </c>
      <c r="BE347" s="246" t="e">
        <f>IFERROR(_xll.qlIndexFixing($BF$1,BA347,TRUE,_xll.ohTrigger(Trigger,Trigger12M)),#N/A)</f>
        <v>#N/A</v>
      </c>
    </row>
    <row r="348" spans="52:57" ht="11.25" customHeight="1" x14ac:dyDescent="0.25">
      <c r="AZ348" s="100" t="s">
        <v>201</v>
      </c>
      <c r="BA348" s="101">
        <f>_xll.qlInterestRateIndexFixingDate(Currency&amp;"ibor"&amp;Tenor,BB348,Trigger)</f>
        <v>42697</v>
      </c>
      <c r="BB348" s="101">
        <f>_xll.qlCalendarAdvance(Calendar,BB347,AZ348,"f",,Trigger)</f>
        <v>42699</v>
      </c>
      <c r="BC348" s="101">
        <f>_xll.qlInterestRateIndexMaturity(Currency&amp;"ibor"&amp;Tenor,BB348,Trigger)</f>
        <v>43066</v>
      </c>
      <c r="BD348" s="246">
        <f>_xll.qlIndexFixing($AD$5,BA348,TRUE,_xll.ohTrigger(Trigger,Trigger12M))</f>
        <v>3.2758117629539418E-3</v>
      </c>
      <c r="BE348" s="246" t="e">
        <f>IFERROR(_xll.qlIndexFixing($BF$1,BA348,TRUE,_xll.ohTrigger(Trigger,Trigger12M)),#N/A)</f>
        <v>#N/A</v>
      </c>
    </row>
    <row r="349" spans="52:57" ht="11.25" customHeight="1" x14ac:dyDescent="0.25">
      <c r="AZ349" s="100" t="s">
        <v>201</v>
      </c>
      <c r="BA349" s="101">
        <f>_xll.qlInterestRateIndexFixingDate(Currency&amp;"ibor"&amp;Tenor,BB349,Trigger)</f>
        <v>42698</v>
      </c>
      <c r="BB349" s="101">
        <f>_xll.qlCalendarAdvance(Calendar,BB348,AZ349,"f",,Trigger)</f>
        <v>42702</v>
      </c>
      <c r="BC349" s="101">
        <f>_xll.qlInterestRateIndexMaturity(Currency&amp;"ibor"&amp;Tenor,BB349,Trigger)</f>
        <v>43067</v>
      </c>
      <c r="BD349" s="246">
        <f>_xll.qlIndexFixing($AD$5,BA349,TRUE,_xll.ohTrigger(Trigger,Trigger12M))</f>
        <v>3.2859133351596432E-3</v>
      </c>
      <c r="BE349" s="246" t="e">
        <f>IFERROR(_xll.qlIndexFixing($BF$1,BA349,TRUE,_xll.ohTrigger(Trigger,Trigger12M)),#N/A)</f>
        <v>#N/A</v>
      </c>
    </row>
    <row r="350" spans="52:57" ht="11.25" customHeight="1" x14ac:dyDescent="0.25">
      <c r="AZ350" s="100" t="s">
        <v>201</v>
      </c>
      <c r="BA350" s="101">
        <f>_xll.qlInterestRateIndexFixingDate(Currency&amp;"ibor"&amp;Tenor,BB350,Trigger)</f>
        <v>42699</v>
      </c>
      <c r="BB350" s="101">
        <f>_xll.qlCalendarAdvance(Calendar,BB349,AZ350,"f",,Trigger)</f>
        <v>42703</v>
      </c>
      <c r="BC350" s="101">
        <f>_xll.qlInterestRateIndexMaturity(Currency&amp;"ibor"&amp;Tenor,BB350,Trigger)</f>
        <v>43068</v>
      </c>
      <c r="BD350" s="246">
        <f>_xll.qlIndexFixing($AD$5,BA350,TRUE,_xll.ohTrigger(Trigger,Trigger12M))</f>
        <v>3.2915853746243837E-3</v>
      </c>
      <c r="BE350" s="246" t="e">
        <f>IFERROR(_xll.qlIndexFixing($BF$1,BA350,TRUE,_xll.ohTrigger(Trigger,Trigger12M)),#N/A)</f>
        <v>#N/A</v>
      </c>
    </row>
    <row r="351" spans="52:57" ht="11.25" customHeight="1" x14ac:dyDescent="0.25">
      <c r="AZ351" s="100" t="s">
        <v>201</v>
      </c>
      <c r="BA351" s="101">
        <f>_xll.qlInterestRateIndexFixingDate(Currency&amp;"ibor"&amp;Tenor,BB351,Trigger)</f>
        <v>42702</v>
      </c>
      <c r="BB351" s="101">
        <f>_xll.qlCalendarAdvance(Calendar,BB350,AZ351,"f",,Trigger)</f>
        <v>42704</v>
      </c>
      <c r="BC351" s="101">
        <f>_xll.qlInterestRateIndexMaturity(Currency&amp;"ibor"&amp;Tenor,BB351,Trigger)</f>
        <v>43069</v>
      </c>
      <c r="BD351" s="246">
        <f>_xll.qlIndexFixing($AD$5,BA351,TRUE,_xll.ohTrigger(Trigger,Trigger12M))</f>
        <v>3.2972639035451102E-3</v>
      </c>
      <c r="BE351" s="246" t="e">
        <f>IFERROR(_xll.qlIndexFixing($BF$1,BA351,TRUE,_xll.ohTrigger(Trigger,Trigger12M)),#N/A)</f>
        <v>#N/A</v>
      </c>
    </row>
    <row r="352" spans="52:57" ht="11.25" customHeight="1" x14ac:dyDescent="0.25">
      <c r="AZ352" s="100" t="s">
        <v>201</v>
      </c>
      <c r="BA352" s="101">
        <f>_xll.qlInterestRateIndexFixingDate(Currency&amp;"ibor"&amp;Tenor,BB352,Trigger)</f>
        <v>42703</v>
      </c>
      <c r="BB352" s="101">
        <f>_xll.qlCalendarAdvance(Calendar,BB351,AZ352,"f",,Trigger)</f>
        <v>42705</v>
      </c>
      <c r="BC352" s="101">
        <f>_xll.qlInterestRateIndexMaturity(Currency&amp;"ibor"&amp;Tenor,BB352,Trigger)</f>
        <v>43070</v>
      </c>
      <c r="BD352" s="246">
        <f>_xll.qlIndexFixing($AD$5,BA352,TRUE,_xll.ohTrigger(Trigger,Trigger12M))</f>
        <v>3.3029489220335146E-3</v>
      </c>
      <c r="BE352" s="246" t="e">
        <f>IFERROR(_xll.qlIndexFixing($BF$1,BA352,TRUE,_xll.ohTrigger(Trigger,Trigger12M)),#N/A)</f>
        <v>#N/A</v>
      </c>
    </row>
    <row r="353" spans="52:57" ht="11.25" customHeight="1" x14ac:dyDescent="0.25">
      <c r="AZ353" s="100" t="s">
        <v>201</v>
      </c>
      <c r="BA353" s="101">
        <f>_xll.qlInterestRateIndexFixingDate(Currency&amp;"ibor"&amp;Tenor,BB353,Trigger)</f>
        <v>42704</v>
      </c>
      <c r="BB353" s="101">
        <f>_xll.qlCalendarAdvance(Calendar,BB352,AZ353,"f",,Trigger)</f>
        <v>42706</v>
      </c>
      <c r="BC353" s="101">
        <f>_xll.qlInterestRateIndexMaturity(Currency&amp;"ibor"&amp;Tenor,BB353,Trigger)</f>
        <v>43073</v>
      </c>
      <c r="BD353" s="246">
        <f>_xll.qlIndexFixing($AD$5,BA353,TRUE,_xll.ohTrigger(Trigger,Trigger12M))</f>
        <v>3.3154844439955201E-3</v>
      </c>
      <c r="BE353" s="246" t="e">
        <f>IFERROR(_xll.qlIndexFixing($BF$1,BA353,TRUE,_xll.ohTrigger(Trigger,Trigger12M)),#N/A)</f>
        <v>#N/A</v>
      </c>
    </row>
    <row r="354" spans="52:57" ht="11.25" customHeight="1" x14ac:dyDescent="0.25">
      <c r="AZ354" s="100" t="s">
        <v>201</v>
      </c>
      <c r="BA354" s="101">
        <f>_xll.qlInterestRateIndexFixingDate(Currency&amp;"ibor"&amp;Tenor,BB354,Trigger)</f>
        <v>42705</v>
      </c>
      <c r="BB354" s="101">
        <f>_xll.qlCalendarAdvance(Calendar,BB353,AZ354,"f",,Trigger)</f>
        <v>42709</v>
      </c>
      <c r="BC354" s="101">
        <f>_xll.qlInterestRateIndexMaturity(Currency&amp;"ibor"&amp;Tenor,BB354,Trigger)</f>
        <v>43074</v>
      </c>
      <c r="BD354" s="246">
        <f>_xll.qlIndexFixing($AD$5,BA354,TRUE,_xll.ohTrigger(Trigger,Trigger12M))</f>
        <v>3.3257538938946734E-3</v>
      </c>
      <c r="BE354" s="246" t="e">
        <f>IFERROR(_xll.qlIndexFixing($BF$1,BA354,TRUE,_xll.ohTrigger(Trigger,Trigger12M)),#N/A)</f>
        <v>#N/A</v>
      </c>
    </row>
    <row r="355" spans="52:57" ht="11.25" customHeight="1" x14ac:dyDescent="0.25">
      <c r="AZ355" s="100" t="s">
        <v>201</v>
      </c>
      <c r="BA355" s="101">
        <f>_xll.qlInterestRateIndexFixingDate(Currency&amp;"ibor"&amp;Tenor,BB355,Trigger)</f>
        <v>42706</v>
      </c>
      <c r="BB355" s="101">
        <f>_xll.qlCalendarAdvance(Calendar,BB354,AZ355,"f",,Trigger)</f>
        <v>42710</v>
      </c>
      <c r="BC355" s="101">
        <f>_xll.qlInterestRateIndexMaturity(Currency&amp;"ibor"&amp;Tenor,BB355,Trigger)</f>
        <v>43075</v>
      </c>
      <c r="BD355" s="246">
        <f>_xll.qlIndexFixing($AD$5,BA355,TRUE,_xll.ohTrigger(Trigger,Trigger12M))</f>
        <v>3.3314713618957442E-3</v>
      </c>
      <c r="BE355" s="246" t="e">
        <f>IFERROR(_xll.qlIndexFixing($BF$1,BA355,TRUE,_xll.ohTrigger(Trigger,Trigger12M)),#N/A)</f>
        <v>#N/A</v>
      </c>
    </row>
    <row r="356" spans="52:57" ht="11.25" customHeight="1" x14ac:dyDescent="0.25">
      <c r="AZ356" s="100" t="s">
        <v>201</v>
      </c>
      <c r="BA356" s="101">
        <f>_xll.qlInterestRateIndexFixingDate(Currency&amp;"ibor"&amp;Tenor,BB356,Trigger)</f>
        <v>42709</v>
      </c>
      <c r="BB356" s="101">
        <f>_xll.qlCalendarAdvance(Calendar,BB355,AZ356,"f",,Trigger)</f>
        <v>42711</v>
      </c>
      <c r="BC356" s="101">
        <f>_xll.qlInterestRateIndexMaturity(Currency&amp;"ibor"&amp;Tenor,BB356,Trigger)</f>
        <v>43076</v>
      </c>
      <c r="BD356" s="246">
        <f>_xll.qlIndexFixing($AD$5,BA356,TRUE,_xll.ohTrigger(Trigger,Trigger12M))</f>
        <v>3.3371953201352979E-3</v>
      </c>
      <c r="BE356" s="246" t="e">
        <f>IFERROR(_xll.qlIndexFixing($BF$1,BA356,TRUE,_xll.ohTrigger(Trigger,Trigger12M)),#N/A)</f>
        <v>#N/A</v>
      </c>
    </row>
    <row r="357" spans="52:57" ht="11.25" customHeight="1" x14ac:dyDescent="0.25">
      <c r="AZ357" s="100" t="s">
        <v>201</v>
      </c>
      <c r="BA357" s="101">
        <f>_xll.qlInterestRateIndexFixingDate(Currency&amp;"ibor"&amp;Tenor,BB357,Trigger)</f>
        <v>42710</v>
      </c>
      <c r="BB357" s="101">
        <f>_xll.qlCalendarAdvance(Calendar,BB356,AZ357,"f",,Trigger)</f>
        <v>42712</v>
      </c>
      <c r="BC357" s="101">
        <f>_xll.qlInterestRateIndexMaturity(Currency&amp;"ibor"&amp;Tenor,BB357,Trigger)</f>
        <v>43077</v>
      </c>
      <c r="BD357" s="246">
        <f>_xll.qlIndexFixing($AD$5,BA357,TRUE,_xll.ohTrigger(Trigger,Trigger12M))</f>
        <v>3.3429257687252463E-3</v>
      </c>
      <c r="BE357" s="246" t="e">
        <f>IFERROR(_xll.qlIndexFixing($BF$1,BA357,TRUE,_xll.ohTrigger(Trigger,Trigger12M)),#N/A)</f>
        <v>#N/A</v>
      </c>
    </row>
    <row r="358" spans="52:57" ht="11.25" customHeight="1" x14ac:dyDescent="0.25">
      <c r="AZ358" s="100" t="s">
        <v>201</v>
      </c>
      <c r="BA358" s="101">
        <f>_xll.qlInterestRateIndexFixingDate(Currency&amp;"ibor"&amp;Tenor,BB358,Trigger)</f>
        <v>42711</v>
      </c>
      <c r="BB358" s="101">
        <f>_xll.qlCalendarAdvance(Calendar,BB357,AZ358,"f",,Trigger)</f>
        <v>42713</v>
      </c>
      <c r="BC358" s="101">
        <f>_xll.qlInterestRateIndexMaturity(Currency&amp;"ibor"&amp;Tenor,BB358,Trigger)</f>
        <v>43080</v>
      </c>
      <c r="BD358" s="246">
        <f>_xll.qlIndexFixing($AD$5,BA358,TRUE,_xll.ohTrigger(Trigger,Trigger12M))</f>
        <v>3.3554734146707104E-3</v>
      </c>
      <c r="BE358" s="246" t="e">
        <f>IFERROR(_xll.qlIndexFixing($BF$1,BA358,TRUE,_xll.ohTrigger(Trigger,Trigger12M)),#N/A)</f>
        <v>#N/A</v>
      </c>
    </row>
    <row r="359" spans="52:57" ht="11.25" customHeight="1" x14ac:dyDescent="0.25">
      <c r="AZ359" s="100" t="s">
        <v>201</v>
      </c>
      <c r="BA359" s="101">
        <f>_xll.qlInterestRateIndexFixingDate(Currency&amp;"ibor"&amp;Tenor,BB359,Trigger)</f>
        <v>42712</v>
      </c>
      <c r="BB359" s="101">
        <f>_xll.qlCalendarAdvance(Calendar,BB358,AZ359,"f",,Trigger)</f>
        <v>42716</v>
      </c>
      <c r="BC359" s="101">
        <f>_xll.qlInterestRateIndexMaturity(Currency&amp;"ibor"&amp;Tenor,BB359,Trigger)</f>
        <v>43081</v>
      </c>
      <c r="BD359" s="246">
        <f>_xll.qlIndexFixing($AD$5,BA359,TRUE,_xll.ohTrigger(Trigger,Trigger12M))</f>
        <v>3.3659124688405484E-3</v>
      </c>
      <c r="BE359" s="246" t="e">
        <f>IFERROR(_xll.qlIndexFixing($BF$1,BA359,TRUE,_xll.ohTrigger(Trigger,Trigger12M)),#N/A)</f>
        <v>#N/A</v>
      </c>
    </row>
    <row r="360" spans="52:57" ht="11.25" customHeight="1" x14ac:dyDescent="0.25">
      <c r="AZ360" s="100" t="s">
        <v>201</v>
      </c>
      <c r="BA360" s="101">
        <f>_xll.qlInterestRateIndexFixingDate(Currency&amp;"ibor"&amp;Tenor,BB360,Trigger)</f>
        <v>42713</v>
      </c>
      <c r="BB360" s="101">
        <f>_xll.qlCalendarAdvance(Calendar,BB359,AZ360,"f",,Trigger)</f>
        <v>42717</v>
      </c>
      <c r="BC360" s="101">
        <f>_xll.qlInterestRateIndexMaturity(Currency&amp;"ibor"&amp;Tenor,BB360,Trigger)</f>
        <v>43082</v>
      </c>
      <c r="BD360" s="246">
        <f>_xll.qlIndexFixing($AD$5,BA360,TRUE,_xll.ohTrigger(Trigger,Trigger12M))</f>
        <v>3.3716753708714175E-3</v>
      </c>
      <c r="BE360" s="246" t="e">
        <f>IFERROR(_xll.qlIndexFixing($BF$1,BA360,TRUE,_xll.ohTrigger(Trigger,Trigger12M)),#N/A)</f>
        <v>#N/A</v>
      </c>
    </row>
    <row r="361" spans="52:57" ht="11.25" customHeight="1" x14ac:dyDescent="0.25">
      <c r="AZ361" s="100" t="s">
        <v>201</v>
      </c>
      <c r="BA361" s="101">
        <f>_xll.qlInterestRateIndexFixingDate(Currency&amp;"ibor"&amp;Tenor,BB361,Trigger)</f>
        <v>42716</v>
      </c>
      <c r="BB361" s="101">
        <f>_xll.qlCalendarAdvance(Calendar,BB360,AZ361,"f",,Trigger)</f>
        <v>42718</v>
      </c>
      <c r="BC361" s="101">
        <f>_xll.qlInterestRateIndexMaturity(Currency&amp;"ibor"&amp;Tenor,BB361,Trigger)</f>
        <v>43083</v>
      </c>
      <c r="BD361" s="246">
        <f>_xll.qlIndexFixing($AD$5,BA361,TRUE,_xll.ohTrigger(Trigger,Trigger12M))</f>
        <v>3.3774447639289616E-3</v>
      </c>
      <c r="BE361" s="246" t="e">
        <f>IFERROR(_xll.qlIndexFixing($BF$1,BA361,TRUE,_xll.ohTrigger(Trigger,Trigger12M)),#N/A)</f>
        <v>#N/A</v>
      </c>
    </row>
    <row r="362" spans="52:57" ht="11.25" customHeight="1" x14ac:dyDescent="0.25">
      <c r="AZ362" s="100" t="s">
        <v>201</v>
      </c>
      <c r="BA362" s="101">
        <f>_xll.qlInterestRateIndexFixingDate(Currency&amp;"ibor"&amp;Tenor,BB362,Trigger)</f>
        <v>42717</v>
      </c>
      <c r="BB362" s="101">
        <f>_xll.qlCalendarAdvance(Calendar,BB361,AZ362,"f",,Trigger)</f>
        <v>42719</v>
      </c>
      <c r="BC362" s="101">
        <f>_xll.qlInterestRateIndexMaturity(Currency&amp;"ibor"&amp;Tenor,BB362,Trigger)</f>
        <v>43084</v>
      </c>
      <c r="BD362" s="246">
        <f>_xll.qlIndexFixing($AD$5,BA362,TRUE,_xll.ohTrigger(Trigger,Trigger12M))</f>
        <v>3.3832206481264056E-3</v>
      </c>
      <c r="BE362" s="246" t="e">
        <f>IFERROR(_xll.qlIndexFixing($BF$1,BA362,TRUE,_xll.ohTrigger(Trigger,Trigger12M)),#N/A)</f>
        <v>#N/A</v>
      </c>
    </row>
    <row r="363" spans="52:57" ht="11.25" customHeight="1" x14ac:dyDescent="0.25">
      <c r="AZ363" s="100" t="s">
        <v>201</v>
      </c>
      <c r="BA363" s="101">
        <f>_xll.qlInterestRateIndexFixingDate(Currency&amp;"ibor"&amp;Tenor,BB363,Trigger)</f>
        <v>42718</v>
      </c>
      <c r="BB363" s="101">
        <f>_xll.qlCalendarAdvance(Calendar,BB362,AZ363,"f",,Trigger)</f>
        <v>42720</v>
      </c>
      <c r="BC363" s="101">
        <f>_xll.qlInterestRateIndexMaturity(Currency&amp;"ibor"&amp;Tenor,BB363,Trigger)</f>
        <v>43087</v>
      </c>
      <c r="BD363" s="246">
        <f>_xll.qlIndexFixing($AD$5,BA363,TRUE,_xll.ohTrigger(Trigger,Trigger12M))</f>
        <v>3.3957787134008769E-3</v>
      </c>
      <c r="BE363" s="246" t="e">
        <f>IFERROR(_xll.qlIndexFixing($BF$1,BA363,TRUE,_xll.ohTrigger(Trigger,Trigger12M)),#N/A)</f>
        <v>#N/A</v>
      </c>
    </row>
    <row r="364" spans="52:57" ht="11.25" customHeight="1" x14ac:dyDescent="0.25">
      <c r="AZ364" s="100" t="s">
        <v>201</v>
      </c>
      <c r="BA364" s="101">
        <f>_xll.qlInterestRateIndexFixingDate(Currency&amp;"ibor"&amp;Tenor,BB364,Trigger)</f>
        <v>42719</v>
      </c>
      <c r="BB364" s="101">
        <f>_xll.qlCalendarAdvance(Calendar,BB363,AZ364,"f",,Trigger)</f>
        <v>42723</v>
      </c>
      <c r="BC364" s="101">
        <f>_xll.qlInterestRateIndexMaturity(Currency&amp;"ibor"&amp;Tenor,BB364,Trigger)</f>
        <v>43088</v>
      </c>
      <c r="BD364" s="246">
        <f>_xll.qlIndexFixing($AD$5,BA364,TRUE,_xll.ohTrigger(Trigger,Trigger12M))</f>
        <v>3.4063890985809799E-3</v>
      </c>
      <c r="BE364" s="246" t="e">
        <f>IFERROR(_xll.qlIndexFixing($BF$1,BA364,TRUE,_xll.ohTrigger(Trigger,Trigger12M)),#N/A)</f>
        <v>#N/A</v>
      </c>
    </row>
    <row r="365" spans="52:57" ht="11.25" customHeight="1" x14ac:dyDescent="0.25">
      <c r="AZ365" s="100" t="s">
        <v>201</v>
      </c>
      <c r="BA365" s="101">
        <f>_xll.qlInterestRateIndexFixingDate(Currency&amp;"ibor"&amp;Tenor,BB365,Trigger)</f>
        <v>42720</v>
      </c>
      <c r="BB365" s="101">
        <f>_xll.qlCalendarAdvance(Calendar,BB364,AZ365,"f",,Trigger)</f>
        <v>42724</v>
      </c>
      <c r="BC365" s="101">
        <f>_xll.qlInterestRateIndexMaturity(Currency&amp;"ibor"&amp;Tenor,BB365,Trigger)</f>
        <v>43089</v>
      </c>
      <c r="BD365" s="246">
        <f>_xll.qlIndexFixing($AD$5,BA365,TRUE,_xll.ohTrigger(Trigger,Trigger12M))</f>
        <v>3.4121974401786978E-3</v>
      </c>
      <c r="BE365" s="246" t="e">
        <f>IFERROR(_xll.qlIndexFixing($BF$1,BA365,TRUE,_xll.ohTrigger(Trigger,Trigger12M)),#N/A)</f>
        <v>#N/A</v>
      </c>
    </row>
    <row r="366" spans="52:57" ht="11.25" customHeight="1" x14ac:dyDescent="0.25">
      <c r="AZ366" s="100" t="s">
        <v>201</v>
      </c>
      <c r="BA366" s="101">
        <f>_xll.qlInterestRateIndexFixingDate(Currency&amp;"ibor"&amp;Tenor,BB366,Trigger)</f>
        <v>42723</v>
      </c>
      <c r="BB366" s="101">
        <f>_xll.qlCalendarAdvance(Calendar,BB365,AZ366,"f",,Trigger)</f>
        <v>42725</v>
      </c>
      <c r="BC366" s="101">
        <f>_xll.qlInterestRateIndexMaturity(Currency&amp;"ibor"&amp;Tenor,BB366,Trigger)</f>
        <v>43090</v>
      </c>
      <c r="BD366" s="246">
        <f>_xll.qlIndexFixing($AD$5,BA366,TRUE,_xll.ohTrigger(Trigger,Trigger12M))</f>
        <v>3.4180122735978521E-3</v>
      </c>
      <c r="BE366" s="246" t="e">
        <f>IFERROR(_xll.qlIndexFixing($BF$1,BA366,TRUE,_xll.ohTrigger(Trigger,Trigger12M)),#N/A)</f>
        <v>#N/A</v>
      </c>
    </row>
    <row r="367" spans="52:57" ht="11.25" customHeight="1" x14ac:dyDescent="0.25">
      <c r="AZ367" s="100" t="s">
        <v>201</v>
      </c>
      <c r="BA367" s="101">
        <f>_xll.qlInterestRateIndexFixingDate(Currency&amp;"ibor"&amp;Tenor,BB367,Trigger)</f>
        <v>42724</v>
      </c>
      <c r="BB367" s="101">
        <f>_xll.qlCalendarAdvance(Calendar,BB366,AZ367,"f",,Trigger)</f>
        <v>42726</v>
      </c>
      <c r="BC367" s="101">
        <f>_xll.qlInterestRateIndexMaturity(Currency&amp;"ibor"&amp;Tenor,BB367,Trigger)</f>
        <v>43091</v>
      </c>
      <c r="BD367" s="246">
        <f>_xll.qlIndexFixing($AD$5,BA367,TRUE,_xll.ohTrigger(Trigger,Trigger12M))</f>
        <v>3.4236567545703374E-3</v>
      </c>
      <c r="BE367" s="246" t="e">
        <f>IFERROR(_xll.qlIndexFixing($BF$1,BA367,TRUE,_xll.ohTrigger(Trigger,Trigger12M)),#N/A)</f>
        <v>#N/A</v>
      </c>
    </row>
    <row r="368" spans="52:57" ht="11.25" customHeight="1" x14ac:dyDescent="0.25">
      <c r="AZ368" s="100" t="s">
        <v>201</v>
      </c>
      <c r="BA368" s="101">
        <f>_xll.qlInterestRateIndexFixingDate(Currency&amp;"ibor"&amp;Tenor,BB368,Trigger)</f>
        <v>42725</v>
      </c>
      <c r="BB368" s="101">
        <f>_xll.qlCalendarAdvance(Calendar,BB367,AZ368,"f",,Trigger)</f>
        <v>42727</v>
      </c>
      <c r="BC368" s="101">
        <f>_xll.qlInterestRateIndexMaturity(Currency&amp;"ibor"&amp;Tenor,BB368,Trigger)</f>
        <v>43096</v>
      </c>
      <c r="BD368" s="246">
        <f>_xll.qlIndexFixing($AD$5,BA368,TRUE,_xll.ohTrigger(Trigger,Trigger12M))</f>
        <v>3.4427686278383465E-3</v>
      </c>
      <c r="BE368" s="246" t="e">
        <f>IFERROR(_xll.qlIndexFixing($BF$1,BA368,TRUE,_xll.ohTrigger(Trigger,Trigger12M)),#N/A)</f>
        <v>#N/A</v>
      </c>
    </row>
    <row r="369" spans="52:57" ht="11.25" customHeight="1" x14ac:dyDescent="0.25">
      <c r="AZ369" s="100" t="s">
        <v>201</v>
      </c>
      <c r="BA369" s="101">
        <f>_xll.qlInterestRateIndexFixingDate(Currency&amp;"ibor"&amp;Tenor,BB369,Trigger)</f>
        <v>42726</v>
      </c>
      <c r="BB369" s="101">
        <f>_xll.qlCalendarAdvance(Calendar,BB368,AZ369,"f",,Trigger)</f>
        <v>42731</v>
      </c>
      <c r="BC369" s="101">
        <f>_xll.qlInterestRateIndexMaturity(Currency&amp;"ibor"&amp;Tenor,BB369,Trigger)</f>
        <v>43096</v>
      </c>
      <c r="BD369" s="246">
        <f>_xll.qlIndexFixing($AD$5,BA369,TRUE,_xll.ohTrigger(Trigger,Trigger12M))</f>
        <v>3.4519662891163948E-3</v>
      </c>
      <c r="BE369" s="246" t="e">
        <f>IFERROR(_xll.qlIndexFixing($BF$1,BA369,TRUE,_xll.ohTrigger(Trigger,Trigger12M)),#N/A)</f>
        <v>#N/A</v>
      </c>
    </row>
    <row r="370" spans="52:57" ht="11.25" customHeight="1" x14ac:dyDescent="0.25">
      <c r="AZ370" s="100" t="s">
        <v>201</v>
      </c>
      <c r="BA370" s="101">
        <f>_xll.qlInterestRateIndexFixingDate(Currency&amp;"ibor"&amp;Tenor,BB370,Trigger)</f>
        <v>42727</v>
      </c>
      <c r="BB370" s="101">
        <f>_xll.qlCalendarAdvance(Calendar,BB369,AZ370,"f",,Trigger)</f>
        <v>42732</v>
      </c>
      <c r="BC370" s="101">
        <f>_xll.qlInterestRateIndexMaturity(Currency&amp;"ibor"&amp;Tenor,BB370,Trigger)</f>
        <v>43097</v>
      </c>
      <c r="BD370" s="246">
        <f>_xll.qlIndexFixing($AD$5,BA370,TRUE,_xll.ohTrigger(Trigger,Trigger12M))</f>
        <v>3.4576456226577111E-3</v>
      </c>
      <c r="BE370" s="246" t="e">
        <f>IFERROR(_xll.qlIndexFixing($BF$1,BA370,TRUE,_xll.ohTrigger(Trigger,Trigger12M)),#N/A)</f>
        <v>#N/A</v>
      </c>
    </row>
    <row r="371" spans="52:57" ht="11.25" customHeight="1" x14ac:dyDescent="0.25">
      <c r="AZ371" s="100" t="s">
        <v>201</v>
      </c>
      <c r="BA371" s="101">
        <f>_xll.qlInterestRateIndexFixingDate(Currency&amp;"ibor"&amp;Tenor,BB371,Trigger)</f>
        <v>42731</v>
      </c>
      <c r="BB371" s="101">
        <f>_xll.qlCalendarAdvance(Calendar,BB370,AZ371,"f",,Trigger)</f>
        <v>42733</v>
      </c>
      <c r="BC371" s="101">
        <f>_xll.qlInterestRateIndexMaturity(Currency&amp;"ibor"&amp;Tenor,BB371,Trigger)</f>
        <v>43098</v>
      </c>
      <c r="BD371" s="246">
        <f>_xll.qlIndexFixing($AD$5,BA371,TRUE,_xll.ohTrigger(Trigger,Trigger12M))</f>
        <v>3.4633307653082757E-3</v>
      </c>
      <c r="BE371" s="246" t="e">
        <f>IFERROR(_xll.qlIndexFixing($BF$1,BA371,TRUE,_xll.ohTrigger(Trigger,Trigger12M)),#N/A)</f>
        <v>#N/A</v>
      </c>
    </row>
    <row r="372" spans="52:57" ht="11.25" customHeight="1" x14ac:dyDescent="0.25">
      <c r="AZ372" s="100" t="s">
        <v>201</v>
      </c>
      <c r="BA372" s="101">
        <f>_xll.qlInterestRateIndexFixingDate(Currency&amp;"ibor"&amp;Tenor,BB372,Trigger)</f>
        <v>42732</v>
      </c>
      <c r="BB372" s="101">
        <f>_xll.qlCalendarAdvance(Calendar,BB371,AZ372,"f",,Trigger)</f>
        <v>42734</v>
      </c>
      <c r="BC372" s="101">
        <f>_xll.qlInterestRateIndexMaturity(Currency&amp;"ibor"&amp;Tenor,BB372,Trigger)</f>
        <v>43098</v>
      </c>
      <c r="BD372" s="246">
        <f>_xll.qlIndexFixing($AD$5,BA372,TRUE,_xll.ohTrigger(Trigger,Trigger12M))</f>
        <v>3.4656595314956737E-3</v>
      </c>
      <c r="BE372" s="246" t="e">
        <f>IFERROR(_xll.qlIndexFixing($BF$1,BA372,TRUE,_xll.ohTrigger(Trigger,Trigger12M)),#N/A)</f>
        <v>#N/A</v>
      </c>
    </row>
    <row r="373" spans="52:57" ht="11.25" customHeight="1" x14ac:dyDescent="0.25">
      <c r="AZ373" s="100" t="s">
        <v>201</v>
      </c>
      <c r="BA373" s="101">
        <f>_xll.qlInterestRateIndexFixingDate(Currency&amp;"ibor"&amp;Tenor,BB373,Trigger)</f>
        <v>42733</v>
      </c>
      <c r="BB373" s="101">
        <f>_xll.qlCalendarAdvance(Calendar,BB372,AZ373,"f",,Trigger)</f>
        <v>42737</v>
      </c>
      <c r="BC373" s="101">
        <f>_xll.qlInterestRateIndexMaturity(Currency&amp;"ibor"&amp;Tenor,BB373,Trigger)</f>
        <v>43102</v>
      </c>
      <c r="BD373" s="246">
        <f>_xll.qlIndexFixing($AD$5,BA373,TRUE,_xll.ohTrigger(Trigger,Trigger12M))</f>
        <v>3.4861294290027328E-3</v>
      </c>
      <c r="BE373" s="246" t="e">
        <f>IFERROR(_xll.qlIndexFixing($BF$1,BA373,TRUE,_xll.ohTrigger(Trigger,Trigger12M)),#N/A)</f>
        <v>#N/A</v>
      </c>
    </row>
    <row r="374" spans="52:57" ht="11.25" customHeight="1" x14ac:dyDescent="0.25">
      <c r="AZ374" s="100" t="s">
        <v>201</v>
      </c>
      <c r="BA374" s="101">
        <f>_xll.qlInterestRateIndexFixingDate(Currency&amp;"ibor"&amp;Tenor,BB374,Trigger)</f>
        <v>42734</v>
      </c>
      <c r="BB374" s="101">
        <f>_xll.qlCalendarAdvance(Calendar,BB373,AZ374,"f",,Trigger)</f>
        <v>42738</v>
      </c>
      <c r="BC374" s="101">
        <f>_xll.qlInterestRateIndexMaturity(Currency&amp;"ibor"&amp;Tenor,BB374,Trigger)</f>
        <v>43103</v>
      </c>
      <c r="BD374" s="246">
        <f>_xll.qlIndexFixing($AD$5,BA374,TRUE,_xll.ohTrigger(Trigger,Trigger12M))</f>
        <v>3.4918436186992712E-3</v>
      </c>
      <c r="BE374" s="246" t="e">
        <f>IFERROR(_xll.qlIndexFixing($BF$1,BA374,TRUE,_xll.ohTrigger(Trigger,Trigger12M)),#N/A)</f>
        <v>#N/A</v>
      </c>
    </row>
    <row r="375" spans="52:57" ht="11.25" customHeight="1" x14ac:dyDescent="0.25">
      <c r="AZ375" s="100" t="s">
        <v>201</v>
      </c>
      <c r="BA375" s="101">
        <f>_xll.qlInterestRateIndexFixingDate(Currency&amp;"ibor"&amp;Tenor,BB375,Trigger)</f>
        <v>42737</v>
      </c>
      <c r="BB375" s="101">
        <f>_xll.qlCalendarAdvance(Calendar,BB374,AZ375,"f",,Trigger)</f>
        <v>42739</v>
      </c>
      <c r="BC375" s="101">
        <f>_xll.qlInterestRateIndexMaturity(Currency&amp;"ibor"&amp;Tenor,BB375,Trigger)</f>
        <v>43104</v>
      </c>
      <c r="BD375" s="246">
        <f>_xll.qlIndexFixing($AD$5,BA375,TRUE,_xll.ohTrigger(Trigger,Trigger12M))</f>
        <v>3.4975636181051261E-3</v>
      </c>
      <c r="BE375" s="246" t="e">
        <f>IFERROR(_xll.qlIndexFixing($BF$1,BA375,TRUE,_xll.ohTrigger(Trigger,Trigger12M)),#N/A)</f>
        <v>#N/A</v>
      </c>
    </row>
    <row r="376" spans="52:57" ht="11.25" customHeight="1" x14ac:dyDescent="0.25">
      <c r="AZ376" s="100" t="s">
        <v>201</v>
      </c>
      <c r="BA376" s="101">
        <f>_xll.qlInterestRateIndexFixingDate(Currency&amp;"ibor"&amp;Tenor,BB376,Trigger)</f>
        <v>42738</v>
      </c>
      <c r="BB376" s="101">
        <f>_xll.qlCalendarAdvance(Calendar,BB375,AZ376,"f",,Trigger)</f>
        <v>42740</v>
      </c>
      <c r="BC376" s="101">
        <f>_xll.qlInterestRateIndexMaturity(Currency&amp;"ibor"&amp;Tenor,BB376,Trigger)</f>
        <v>43105</v>
      </c>
      <c r="BD376" s="246">
        <f>_xll.qlIndexFixing($AD$5,BA376,TRUE,_xll.ohTrigger(Trigger,Trigger12M))</f>
        <v>3.5032894273206005E-3</v>
      </c>
      <c r="BE376" s="246" t="e">
        <f>IFERROR(_xll.qlIndexFixing($BF$1,BA376,TRUE,_xll.ohTrigger(Trigger,Trigger12M)),#N/A)</f>
        <v>#N/A</v>
      </c>
    </row>
    <row r="377" spans="52:57" ht="11.25" customHeight="1" x14ac:dyDescent="0.25">
      <c r="AZ377" s="100" t="s">
        <v>201</v>
      </c>
      <c r="BA377" s="101">
        <f>_xll.qlInterestRateIndexFixingDate(Currency&amp;"ibor"&amp;Tenor,BB377,Trigger)</f>
        <v>42739</v>
      </c>
      <c r="BB377" s="101">
        <f>_xll.qlCalendarAdvance(Calendar,BB376,AZ377,"f",,Trigger)</f>
        <v>42741</v>
      </c>
      <c r="BC377" s="101">
        <f>_xll.qlInterestRateIndexMaturity(Currency&amp;"ibor"&amp;Tenor,BB377,Trigger)</f>
        <v>43108</v>
      </c>
      <c r="BD377" s="246">
        <f>_xll.qlIndexFixing($AD$5,BA377,TRUE,_xll.ohTrigger(Trigger,Trigger12M))</f>
        <v>3.5156972145607228E-3</v>
      </c>
      <c r="BE377" s="246" t="e">
        <f>IFERROR(_xll.qlIndexFixing($BF$1,BA377,TRUE,_xll.ohTrigger(Trigger,Trigger12M)),#N/A)</f>
        <v>#N/A</v>
      </c>
    </row>
    <row r="378" spans="52:57" ht="11.25" customHeight="1" x14ac:dyDescent="0.25">
      <c r="AZ378" s="100" t="s">
        <v>201</v>
      </c>
      <c r="BA378" s="101">
        <f>_xll.qlInterestRateIndexFixingDate(Currency&amp;"ibor"&amp;Tenor,BB378,Trigger)</f>
        <v>42740</v>
      </c>
      <c r="BB378" s="101">
        <f>_xll.qlCalendarAdvance(Calendar,BB377,AZ378,"f",,Trigger)</f>
        <v>42744</v>
      </c>
      <c r="BC378" s="101">
        <f>_xll.qlInterestRateIndexMaturity(Currency&amp;"ibor"&amp;Tenor,BB378,Trigger)</f>
        <v>43109</v>
      </c>
      <c r="BD378" s="246">
        <f>_xll.qlIndexFixing($AD$5,BA378,TRUE,_xll.ohTrigger(Trigger,Trigger12M))</f>
        <v>3.5262507642913323E-3</v>
      </c>
      <c r="BE378" s="246" t="e">
        <f>IFERROR(_xll.qlIndexFixing($BF$1,BA378,TRUE,_xll.ohTrigger(Trigger,Trigger12M)),#N/A)</f>
        <v>#N/A</v>
      </c>
    </row>
    <row r="379" spans="52:57" ht="11.25" customHeight="1" x14ac:dyDescent="0.25">
      <c r="AZ379" s="100" t="s">
        <v>201</v>
      </c>
      <c r="BA379" s="101">
        <f>_xll.qlInterestRateIndexFixingDate(Currency&amp;"ibor"&amp;Tenor,BB379,Trigger)</f>
        <v>42741</v>
      </c>
      <c r="BB379" s="101">
        <f>_xll.qlCalendarAdvance(Calendar,BB378,AZ379,"f",,Trigger)</f>
        <v>42745</v>
      </c>
      <c r="BC379" s="101">
        <f>_xll.qlInterestRateIndexMaturity(Currency&amp;"ibor"&amp;Tenor,BB379,Trigger)</f>
        <v>43110</v>
      </c>
      <c r="BD379" s="246">
        <f>_xll.qlIndexFixing($AD$5,BA379,TRUE,_xll.ohTrigger(Trigger,Trigger12M))</f>
        <v>3.5320056240644923E-3</v>
      </c>
      <c r="BE379" s="246" t="e">
        <f>IFERROR(_xll.qlIndexFixing($BF$1,BA379,TRUE,_xll.ohTrigger(Trigger,Trigger12M)),#N/A)</f>
        <v>#N/A</v>
      </c>
    </row>
    <row r="380" spans="52:57" ht="11.25" customHeight="1" x14ac:dyDescent="0.25">
      <c r="AZ380" s="100" t="s">
        <v>201</v>
      </c>
      <c r="BA380" s="101">
        <f>_xll.qlInterestRateIndexFixingDate(Currency&amp;"ibor"&amp;Tenor,BB380,Trigger)</f>
        <v>42744</v>
      </c>
      <c r="BB380" s="101">
        <f>_xll.qlCalendarAdvance(Calendar,BB379,AZ380,"f",,Trigger)</f>
        <v>42746</v>
      </c>
      <c r="BC380" s="101">
        <f>_xll.qlInterestRateIndexMaturity(Currency&amp;"ibor"&amp;Tenor,BB380,Trigger)</f>
        <v>43111</v>
      </c>
      <c r="BD380" s="246">
        <f>_xll.qlIndexFixing($AD$5,BA380,TRUE,_xll.ohTrigger(Trigger,Trigger12M))</f>
        <v>3.5377662942517197E-3</v>
      </c>
      <c r="BE380" s="246" t="e">
        <f>IFERROR(_xll.qlIndexFixing($BF$1,BA380,TRUE,_xll.ohTrigger(Trigger,Trigger12M)),#N/A)</f>
        <v>#N/A</v>
      </c>
    </row>
    <row r="381" spans="52:57" ht="11.25" customHeight="1" x14ac:dyDescent="0.25">
      <c r="AZ381" s="100" t="s">
        <v>201</v>
      </c>
      <c r="BA381" s="101">
        <f>_xll.qlInterestRateIndexFixingDate(Currency&amp;"ibor"&amp;Tenor,BB381,Trigger)</f>
        <v>42745</v>
      </c>
      <c r="BB381" s="101">
        <f>_xll.qlCalendarAdvance(Calendar,BB380,AZ381,"f",,Trigger)</f>
        <v>42747</v>
      </c>
      <c r="BC381" s="101">
        <f>_xll.qlInterestRateIndexMaturity(Currency&amp;"ibor"&amp;Tenor,BB381,Trigger)</f>
        <v>43112</v>
      </c>
      <c r="BD381" s="246">
        <f>_xll.qlIndexFixing($AD$5,BA381,TRUE,_xll.ohTrigger(Trigger,Trigger12M))</f>
        <v>3.5435327749539754E-3</v>
      </c>
      <c r="BE381" s="246" t="e">
        <f>IFERROR(_xll.qlIndexFixing($BF$1,BA381,TRUE,_xll.ohTrigger(Trigger,Trigger12M)),#N/A)</f>
        <v>#N/A</v>
      </c>
    </row>
    <row r="382" spans="52:57" ht="11.25" customHeight="1" x14ac:dyDescent="0.25">
      <c r="AZ382" s="100" t="s">
        <v>201</v>
      </c>
      <c r="BA382" s="101">
        <f>_xll.qlInterestRateIndexFixingDate(Currency&amp;"ibor"&amp;Tenor,BB382,Trigger)</f>
        <v>42746</v>
      </c>
      <c r="BB382" s="101">
        <f>_xll.qlCalendarAdvance(Calendar,BB381,AZ382,"f",,Trigger)</f>
        <v>42748</v>
      </c>
      <c r="BC382" s="101">
        <f>_xll.qlInterestRateIndexMaturity(Currency&amp;"ibor"&amp;Tenor,BB382,Trigger)</f>
        <v>43115</v>
      </c>
      <c r="BD382" s="246">
        <f>_xll.qlIndexFixing($AD$5,BA382,TRUE,_xll.ohTrigger(Trigger,Trigger12M))</f>
        <v>3.5559465825158914E-3</v>
      </c>
      <c r="BE382" s="246" t="e">
        <f>IFERROR(_xll.qlIndexFixing($BF$1,BA382,TRUE,_xll.ohTrigger(Trigger,Trigger12M)),#N/A)</f>
        <v>#N/A</v>
      </c>
    </row>
    <row r="383" spans="52:57" ht="11.25" customHeight="1" x14ac:dyDescent="0.25">
      <c r="AZ383" s="100" t="s">
        <v>201</v>
      </c>
      <c r="BA383" s="101">
        <f>_xll.qlInterestRateIndexFixingDate(Currency&amp;"ibor"&amp;Tenor,BB383,Trigger)</f>
        <v>42747</v>
      </c>
      <c r="BB383" s="101">
        <f>_xll.qlCalendarAdvance(Calendar,BB382,AZ383,"f",,Trigger)</f>
        <v>42751</v>
      </c>
      <c r="BC383" s="101">
        <f>_xll.qlInterestRateIndexMaturity(Currency&amp;"ibor"&amp;Tenor,BB383,Trigger)</f>
        <v>43116</v>
      </c>
      <c r="BD383" s="246">
        <f>_xll.qlIndexFixing($AD$5,BA383,TRUE,_xll.ohTrigger(Trigger,Trigger12M))</f>
        <v>3.5666568049377411E-3</v>
      </c>
      <c r="BE383" s="246" t="e">
        <f>IFERROR(_xll.qlIndexFixing($BF$1,BA383,TRUE,_xll.ohTrigger(Trigger,Trigger12M)),#N/A)</f>
        <v>#N/A</v>
      </c>
    </row>
    <row r="384" spans="52:57" ht="11.25" customHeight="1" x14ac:dyDescent="0.25">
      <c r="AZ384" s="100" t="s">
        <v>201</v>
      </c>
      <c r="BA384" s="101">
        <f>_xll.qlInterestRateIndexFixingDate(Currency&amp;"ibor"&amp;Tenor,BB384,Trigger)</f>
        <v>42748</v>
      </c>
      <c r="BB384" s="101">
        <f>_xll.qlCalendarAdvance(Calendar,BB383,AZ384,"f",,Trigger)</f>
        <v>42752</v>
      </c>
      <c r="BC384" s="101">
        <f>_xll.qlInterestRateIndexMaturity(Currency&amp;"ibor"&amp;Tenor,BB384,Trigger)</f>
        <v>43117</v>
      </c>
      <c r="BD384" s="246">
        <f>_xll.qlIndexFixing($AD$5,BA384,TRUE,_xll.ohTrigger(Trigger,Trigger12M))</f>
        <v>3.5724523397345793E-3</v>
      </c>
      <c r="BE384" s="246" t="e">
        <f>IFERROR(_xll.qlIndexFixing($BF$1,BA384,TRUE,_xll.ohTrigger(Trigger,Trigger12M)),#N/A)</f>
        <v>#N/A</v>
      </c>
    </row>
    <row r="385" spans="52:57" ht="11.25" customHeight="1" x14ac:dyDescent="0.25">
      <c r="AZ385" s="100" t="s">
        <v>201</v>
      </c>
      <c r="BA385" s="101">
        <f>_xll.qlInterestRateIndexFixingDate(Currency&amp;"ibor"&amp;Tenor,BB385,Trigger)</f>
        <v>42751</v>
      </c>
      <c r="BB385" s="101">
        <f>_xll.qlCalendarAdvance(Calendar,BB384,AZ385,"f",,Trigger)</f>
        <v>42753</v>
      </c>
      <c r="BC385" s="101">
        <f>_xll.qlInterestRateIndexMaturity(Currency&amp;"ibor"&amp;Tenor,BB385,Trigger)</f>
        <v>43118</v>
      </c>
      <c r="BD385" s="246">
        <f>_xll.qlIndexFixing($AD$5,BA385,TRUE,_xll.ohTrigger(Trigger,Trigger12M))</f>
        <v>3.5782536856550544E-3</v>
      </c>
      <c r="BE385" s="246" t="e">
        <f>IFERROR(_xll.qlIndexFixing($BF$1,BA385,TRUE,_xll.ohTrigger(Trigger,Trigger12M)),#N/A)</f>
        <v>#N/A</v>
      </c>
    </row>
    <row r="386" spans="52:57" ht="11.25" customHeight="1" x14ac:dyDescent="0.25">
      <c r="AZ386" s="100" t="s">
        <v>201</v>
      </c>
      <c r="BA386" s="101">
        <f>_xll.qlInterestRateIndexFixingDate(Currency&amp;"ibor"&amp;Tenor,BB386,Trigger)</f>
        <v>42752</v>
      </c>
      <c r="BB386" s="101">
        <f>_xll.qlCalendarAdvance(Calendar,BB385,AZ386,"f",,Trigger)</f>
        <v>42754</v>
      </c>
      <c r="BC386" s="101">
        <f>_xll.qlInterestRateIndexMaturity(Currency&amp;"ibor"&amp;Tenor,BB386,Trigger)</f>
        <v>43119</v>
      </c>
      <c r="BD386" s="246">
        <f>_xll.qlIndexFixing($AD$5,BA386,TRUE,_xll.ohTrigger(Trigger,Trigger12M))</f>
        <v>3.5840608428005646E-3</v>
      </c>
      <c r="BE386" s="246" t="e">
        <f>IFERROR(_xll.qlIndexFixing($BF$1,BA386,TRUE,_xll.ohTrigger(Trigger,Trigger12M)),#N/A)</f>
        <v>#N/A</v>
      </c>
    </row>
    <row r="387" spans="52:57" ht="11.25" customHeight="1" x14ac:dyDescent="0.25">
      <c r="AZ387" s="100" t="s">
        <v>201</v>
      </c>
      <c r="BA387" s="101">
        <f>_xll.qlInterestRateIndexFixingDate(Currency&amp;"ibor"&amp;Tenor,BB387,Trigger)</f>
        <v>42753</v>
      </c>
      <c r="BB387" s="101">
        <f>_xll.qlCalendarAdvance(Calendar,BB386,AZ387,"f",,Trigger)</f>
        <v>42755</v>
      </c>
      <c r="BC387" s="101">
        <f>_xll.qlInterestRateIndexMaturity(Currency&amp;"ibor"&amp;Tenor,BB387,Trigger)</f>
        <v>43122</v>
      </c>
      <c r="BD387" s="246">
        <f>_xll.qlIndexFixing($AD$5,BA387,TRUE,_xll.ohTrigger(Trigger,Trigger12M))</f>
        <v>3.5964791465340636E-3</v>
      </c>
      <c r="BE387" s="246" t="e">
        <f>IFERROR(_xll.qlIndexFixing($BF$1,BA387,TRUE,_xll.ohTrigger(Trigger,Trigger12M)),#N/A)</f>
        <v>#N/A</v>
      </c>
    </row>
    <row r="388" spans="52:57" ht="11.25" customHeight="1" x14ac:dyDescent="0.25">
      <c r="AZ388" s="100" t="s">
        <v>201</v>
      </c>
      <c r="BA388" s="101">
        <f>_xll.qlInterestRateIndexFixingDate(Currency&amp;"ibor"&amp;Tenor,BB388,Trigger)</f>
        <v>42754</v>
      </c>
      <c r="BB388" s="101">
        <f>_xll.qlCalendarAdvance(Calendar,BB387,AZ388,"f",,Trigger)</f>
        <v>42758</v>
      </c>
      <c r="BC388" s="101">
        <f>_xll.qlInterestRateIndexMaturity(Currency&amp;"ibor"&amp;Tenor,BB388,Trigger)</f>
        <v>43123</v>
      </c>
      <c r="BD388" s="246">
        <f>_xll.qlIndexFixing($AD$5,BA388,TRUE,_xll.ohTrigger(Trigger,Trigger12M))</f>
        <v>3.6073475856751628E-3</v>
      </c>
      <c r="BE388" s="246" t="e">
        <f>IFERROR(_xll.qlIndexFixing($BF$1,BA388,TRUE,_xll.ohTrigger(Trigger,Trigger12M)),#N/A)</f>
        <v>#N/A</v>
      </c>
    </row>
    <row r="389" spans="52:57" ht="11.25" customHeight="1" x14ac:dyDescent="0.25">
      <c r="AZ389" s="100" t="s">
        <v>201</v>
      </c>
      <c r="BA389" s="101">
        <f>_xll.qlInterestRateIndexFixingDate(Currency&amp;"ibor"&amp;Tenor,BB389,Trigger)</f>
        <v>42755</v>
      </c>
      <c r="BB389" s="101">
        <f>_xll.qlCalendarAdvance(Calendar,BB388,AZ389,"f",,Trigger)</f>
        <v>42759</v>
      </c>
      <c r="BC389" s="101">
        <f>_xll.qlInterestRateIndexMaturity(Currency&amp;"ibor"&amp;Tenor,BB389,Trigger)</f>
        <v>43124</v>
      </c>
      <c r="BD389" s="246">
        <f>_xll.qlIndexFixing($AD$5,BA389,TRUE,_xll.ohTrigger(Trigger,Trigger12M))</f>
        <v>3.6131838004775565E-3</v>
      </c>
      <c r="BE389" s="246" t="e">
        <f>IFERROR(_xll.qlIndexFixing($BF$1,BA389,TRUE,_xll.ohTrigger(Trigger,Trigger12M)),#N/A)</f>
        <v>#N/A</v>
      </c>
    </row>
    <row r="390" spans="52:57" ht="11.25" customHeight="1" x14ac:dyDescent="0.25">
      <c r="AZ390" s="100" t="s">
        <v>201</v>
      </c>
      <c r="BA390" s="101">
        <f>_xll.qlInterestRateIndexFixingDate(Currency&amp;"ibor"&amp;Tenor,BB390,Trigger)</f>
        <v>42758</v>
      </c>
      <c r="BB390" s="101">
        <f>_xll.qlCalendarAdvance(Calendar,BB389,AZ390,"f",,Trigger)</f>
        <v>42760</v>
      </c>
      <c r="BC390" s="101">
        <f>_xll.qlInterestRateIndexMaturity(Currency&amp;"ibor"&amp;Tenor,BB390,Trigger)</f>
        <v>43125</v>
      </c>
      <c r="BD390" s="246">
        <f>_xll.qlIndexFixing($AD$5,BA390,TRUE,_xll.ohTrigger(Trigger,Trigger12M))</f>
        <v>3.6190258271179749E-3</v>
      </c>
      <c r="BE390" s="246" t="e">
        <f>IFERROR(_xll.qlIndexFixing($BF$1,BA390,TRUE,_xll.ohTrigger(Trigger,Trigger12M)),#N/A)</f>
        <v>#N/A</v>
      </c>
    </row>
    <row r="391" spans="52:57" ht="11.25" customHeight="1" x14ac:dyDescent="0.25">
      <c r="AZ391" s="100" t="s">
        <v>201</v>
      </c>
      <c r="BA391" s="101">
        <f>_xll.qlInterestRateIndexFixingDate(Currency&amp;"ibor"&amp;Tenor,BB391,Trigger)</f>
        <v>42759</v>
      </c>
      <c r="BB391" s="101">
        <f>_xll.qlCalendarAdvance(Calendar,BB390,AZ391,"f",,Trigger)</f>
        <v>42761</v>
      </c>
      <c r="BC391" s="101">
        <f>_xll.qlInterestRateIndexMaturity(Currency&amp;"ibor"&amp;Tenor,BB391,Trigger)</f>
        <v>43126</v>
      </c>
      <c r="BD391" s="246">
        <f>_xll.qlIndexFixing($AD$5,BA391,TRUE,_xll.ohTrigger(Trigger,Trigger12M))</f>
        <v>3.6248736656989112E-3</v>
      </c>
      <c r="BE391" s="246" t="e">
        <f>IFERROR(_xll.qlIndexFixing($BF$1,BA391,TRUE,_xll.ohTrigger(Trigger,Trigger12M)),#N/A)</f>
        <v>#N/A</v>
      </c>
    </row>
    <row r="392" spans="52:57" ht="11.25" customHeight="1" x14ac:dyDescent="0.25">
      <c r="AZ392" s="100" t="s">
        <v>201</v>
      </c>
      <c r="BA392" s="101">
        <f>_xll.qlInterestRateIndexFixingDate(Currency&amp;"ibor"&amp;Tenor,BB392,Trigger)</f>
        <v>42760</v>
      </c>
      <c r="BB392" s="101">
        <f>_xll.qlCalendarAdvance(Calendar,BB391,AZ392,"f",,Trigger)</f>
        <v>42762</v>
      </c>
      <c r="BC392" s="101">
        <f>_xll.qlInterestRateIndexMaturity(Currency&amp;"ibor"&amp;Tenor,BB392,Trigger)</f>
        <v>43129</v>
      </c>
      <c r="BD392" s="246">
        <f>_xll.qlIndexFixing($AD$5,BA392,TRUE,_xll.ohTrigger(Trigger,Trigger12M))</f>
        <v>3.6372949414586477E-3</v>
      </c>
      <c r="BE392" s="246" t="e">
        <f>IFERROR(_xll.qlIndexFixing($BF$1,BA392,TRUE,_xll.ohTrigger(Trigger,Trigger12M)),#N/A)</f>
        <v>#N/A</v>
      </c>
    </row>
    <row r="393" spans="52:57" ht="11.25" customHeight="1" x14ac:dyDescent="0.25">
      <c r="AZ393" s="100" t="s">
        <v>201</v>
      </c>
      <c r="BA393" s="101">
        <f>_xll.qlInterestRateIndexFixingDate(Currency&amp;"ibor"&amp;Tenor,BB393,Trigger)</f>
        <v>42761</v>
      </c>
      <c r="BB393" s="101">
        <f>_xll.qlCalendarAdvance(Calendar,BB392,AZ393,"f",,Trigger)</f>
        <v>42765</v>
      </c>
      <c r="BC393" s="101">
        <f>_xll.qlInterestRateIndexMaturity(Currency&amp;"ibor"&amp;Tenor,BB393,Trigger)</f>
        <v>43130</v>
      </c>
      <c r="BD393" s="246">
        <f>_xll.qlIndexFixing($AD$5,BA393,TRUE,_xll.ohTrigger(Trigger,Trigger12M))</f>
        <v>3.6483231414820823E-3</v>
      </c>
      <c r="BE393" s="246" t="e">
        <f>IFERROR(_xll.qlIndexFixing($BF$1,BA393,TRUE,_xll.ohTrigger(Trigger,Trigger12M)),#N/A)</f>
        <v>#N/A</v>
      </c>
    </row>
    <row r="394" spans="52:57" ht="11.25" customHeight="1" x14ac:dyDescent="0.25">
      <c r="AZ394" s="100" t="s">
        <v>201</v>
      </c>
      <c r="BA394" s="101">
        <f>_xll.qlInterestRateIndexFixingDate(Currency&amp;"ibor"&amp;Tenor,BB394,Trigger)</f>
        <v>42762</v>
      </c>
      <c r="BB394" s="101">
        <f>_xll.qlCalendarAdvance(Calendar,BB393,AZ394,"f",,Trigger)</f>
        <v>42766</v>
      </c>
      <c r="BC394" s="101">
        <f>_xll.qlInterestRateIndexMaturity(Currency&amp;"ibor"&amp;Tenor,BB394,Trigger)</f>
        <v>43131</v>
      </c>
      <c r="BD394" s="246">
        <f>_xll.qlIndexFixing($AD$5,BA394,TRUE,_xll.ohTrigger(Trigger,Trigger12M))</f>
        <v>3.6542000413069507E-3</v>
      </c>
      <c r="BE394" s="246" t="e">
        <f>IFERROR(_xll.qlIndexFixing($BF$1,BA394,TRUE,_xll.ohTrigger(Trigger,Trigger12M)),#N/A)</f>
        <v>#N/A</v>
      </c>
    </row>
    <row r="395" spans="52:57" ht="11.25" customHeight="1" x14ac:dyDescent="0.25">
      <c r="AZ395" s="100" t="s">
        <v>201</v>
      </c>
      <c r="BA395" s="101">
        <f>_xll.qlInterestRateIndexFixingDate(Currency&amp;"ibor"&amp;Tenor,BB395,Trigger)</f>
        <v>42765</v>
      </c>
      <c r="BB395" s="101">
        <f>_xll.qlCalendarAdvance(Calendar,BB394,AZ395,"f",,Trigger)</f>
        <v>42767</v>
      </c>
      <c r="BC395" s="101">
        <f>_xll.qlInterestRateIndexMaturity(Currency&amp;"ibor"&amp;Tenor,BB395,Trigger)</f>
        <v>43132</v>
      </c>
      <c r="BD395" s="246">
        <f>_xll.qlIndexFixing($AD$5,BA395,TRUE,_xll.ohTrigger(Trigger,Trigger12M))</f>
        <v>3.660082753689487E-3</v>
      </c>
      <c r="BE395" s="246" t="e">
        <f>IFERROR(_xll.qlIndexFixing($BF$1,BA395,TRUE,_xll.ohTrigger(Trigger,Trigger12M)),#N/A)</f>
        <v>#N/A</v>
      </c>
    </row>
    <row r="396" spans="52:57" ht="11.25" customHeight="1" x14ac:dyDescent="0.25">
      <c r="AZ396" s="100" t="s">
        <v>201</v>
      </c>
      <c r="BA396" s="101">
        <f>_xll.qlInterestRateIndexFixingDate(Currency&amp;"ibor"&amp;Tenor,BB396,Trigger)</f>
        <v>42766</v>
      </c>
      <c r="BB396" s="101">
        <f>_xll.qlCalendarAdvance(Calendar,BB395,AZ396,"f",,Trigger)</f>
        <v>42768</v>
      </c>
      <c r="BC396" s="101">
        <f>_xll.qlInterestRateIndexMaturity(Currency&amp;"ibor"&amp;Tenor,BB396,Trigger)</f>
        <v>43133</v>
      </c>
      <c r="BD396" s="246">
        <f>_xll.qlIndexFixing($AD$5,BA396,TRUE,_xll.ohTrigger(Trigger,Trigger12M))</f>
        <v>3.6659712787328416E-3</v>
      </c>
      <c r="BE396" s="246" t="e">
        <f>IFERROR(_xll.qlIndexFixing($BF$1,BA396,TRUE,_xll.ohTrigger(Trigger,Trigger12M)),#N/A)</f>
        <v>#N/A</v>
      </c>
    </row>
    <row r="397" spans="52:57" ht="11.25" customHeight="1" x14ac:dyDescent="0.25">
      <c r="AZ397" s="100" t="s">
        <v>201</v>
      </c>
      <c r="BA397" s="101">
        <f>_xll.qlInterestRateIndexFixingDate(Currency&amp;"ibor"&amp;Tenor,BB397,Trigger)</f>
        <v>42767</v>
      </c>
      <c r="BB397" s="101">
        <f>_xll.qlCalendarAdvance(Calendar,BB396,AZ397,"f",,Trigger)</f>
        <v>42769</v>
      </c>
      <c r="BC397" s="101">
        <f>_xll.qlInterestRateIndexMaturity(Currency&amp;"ibor"&amp;Tenor,BB397,Trigger)</f>
        <v>43136</v>
      </c>
      <c r="BD397" s="246">
        <f>_xll.qlIndexFixing($AD$5,BA397,TRUE,_xll.ohTrigger(Trigger,Trigger12M))</f>
        <v>3.6783940023767817E-3</v>
      </c>
      <c r="BE397" s="246" t="e">
        <f>IFERROR(_xll.qlIndexFixing($BF$1,BA397,TRUE,_xll.ohTrigger(Trigger,Trigger12M)),#N/A)</f>
        <v>#N/A</v>
      </c>
    </row>
    <row r="398" spans="52:57" ht="11.25" customHeight="1" x14ac:dyDescent="0.25">
      <c r="AZ398" s="100" t="s">
        <v>201</v>
      </c>
      <c r="BA398" s="101">
        <f>_xll.qlInterestRateIndexFixingDate(Currency&amp;"ibor"&amp;Tenor,BB398,Trigger)</f>
        <v>42768</v>
      </c>
      <c r="BB398" s="101">
        <f>_xll.qlCalendarAdvance(Calendar,BB397,AZ398,"f",,Trigger)</f>
        <v>42772</v>
      </c>
      <c r="BC398" s="101">
        <f>_xll.qlInterestRateIndexMaturity(Currency&amp;"ibor"&amp;Tenor,BB398,Trigger)</f>
        <v>43137</v>
      </c>
      <c r="BD398" s="246">
        <f>_xll.qlIndexFixing($AD$5,BA398,TRUE,_xll.ohTrigger(Trigger,Trigger12M))</f>
        <v>3.6895835075829264E-3</v>
      </c>
      <c r="BE398" s="246" t="e">
        <f>IFERROR(_xll.qlIndexFixing($BF$1,BA398,TRUE,_xll.ohTrigger(Trigger,Trigger12M)),#N/A)</f>
        <v>#N/A</v>
      </c>
    </row>
    <row r="399" spans="52:57" ht="11.25" customHeight="1" x14ac:dyDescent="0.25">
      <c r="AZ399" s="100" t="s">
        <v>201</v>
      </c>
      <c r="BA399" s="101">
        <f>_xll.qlInterestRateIndexFixingDate(Currency&amp;"ibor"&amp;Tenor,BB399,Trigger)</f>
        <v>42769</v>
      </c>
      <c r="BB399" s="101">
        <f>_xll.qlCalendarAdvance(Calendar,BB398,AZ399,"f",,Trigger)</f>
        <v>42773</v>
      </c>
      <c r="BC399" s="101">
        <f>_xll.qlInterestRateIndexMaturity(Currency&amp;"ibor"&amp;Tenor,BB399,Trigger)</f>
        <v>43138</v>
      </c>
      <c r="BD399" s="246">
        <f>_xll.qlIndexFixing($AD$5,BA399,TRUE,_xll.ohTrigger(Trigger,Trigger12M))</f>
        <v>3.6955010974822279E-3</v>
      </c>
      <c r="BE399" s="246" t="e">
        <f>IFERROR(_xll.qlIndexFixing($BF$1,BA399,TRUE,_xll.ohTrigger(Trigger,Trigger12M)),#N/A)</f>
        <v>#N/A</v>
      </c>
    </row>
    <row r="400" spans="52:57" ht="11.25" customHeight="1" x14ac:dyDescent="0.25">
      <c r="AZ400" s="100" t="s">
        <v>201</v>
      </c>
      <c r="BA400" s="101">
        <f>_xll.qlInterestRateIndexFixingDate(Currency&amp;"ibor"&amp;Tenor,BB400,Trigger)</f>
        <v>42772</v>
      </c>
      <c r="BB400" s="101">
        <f>_xll.qlCalendarAdvance(Calendar,BB399,AZ400,"f",,Trigger)</f>
        <v>42774</v>
      </c>
      <c r="BC400" s="101">
        <f>_xll.qlInterestRateIndexMaturity(Currency&amp;"ibor"&amp;Tenor,BB400,Trigger)</f>
        <v>43139</v>
      </c>
      <c r="BD400" s="246">
        <f>_xll.qlIndexFixing($AD$5,BA400,TRUE,_xll.ohTrigger(Trigger,Trigger12M))</f>
        <v>3.7014245006638776E-3</v>
      </c>
      <c r="BE400" s="246" t="e">
        <f>IFERROR(_xll.qlIndexFixing($BF$1,BA400,TRUE,_xll.ohTrigger(Trigger,Trigger12M)),#N/A)</f>
        <v>#N/A</v>
      </c>
    </row>
    <row r="401" spans="52:57" ht="11.25" customHeight="1" x14ac:dyDescent="0.25">
      <c r="AZ401" s="100" t="s">
        <v>201</v>
      </c>
      <c r="BA401" s="101">
        <f>_xll.qlInterestRateIndexFixingDate(Currency&amp;"ibor"&amp;Tenor,BB401,Trigger)</f>
        <v>42773</v>
      </c>
      <c r="BB401" s="101">
        <f>_xll.qlCalendarAdvance(Calendar,BB400,AZ401,"f",,Trigger)</f>
        <v>42775</v>
      </c>
      <c r="BC401" s="101">
        <f>_xll.qlInterestRateIndexMaturity(Currency&amp;"ibor"&amp;Tenor,BB401,Trigger)</f>
        <v>43140</v>
      </c>
      <c r="BD401" s="246">
        <f>_xll.qlIndexFixing($AD$5,BA401,TRUE,_xll.ohTrigger(Trigger,Trigger12M))</f>
        <v>3.7073537172319028E-3</v>
      </c>
      <c r="BE401" s="246" t="e">
        <f>IFERROR(_xll.qlIndexFixing($BF$1,BA401,TRUE,_xll.ohTrigger(Trigger,Trigger12M)),#N/A)</f>
        <v>#N/A</v>
      </c>
    </row>
    <row r="402" spans="52:57" ht="11.25" customHeight="1" x14ac:dyDescent="0.25">
      <c r="AZ402" s="100" t="s">
        <v>201</v>
      </c>
      <c r="BA402" s="101">
        <f>_xll.qlInterestRateIndexFixingDate(Currency&amp;"ibor"&amp;Tenor,BB402,Trigger)</f>
        <v>42774</v>
      </c>
      <c r="BB402" s="101">
        <f>_xll.qlCalendarAdvance(Calendar,BB401,AZ402,"f",,Trigger)</f>
        <v>42776</v>
      </c>
      <c r="BC402" s="101">
        <f>_xll.qlInterestRateIndexMaturity(Currency&amp;"ibor"&amp;Tenor,BB402,Trigger)</f>
        <v>43143</v>
      </c>
      <c r="BD402" s="246">
        <f>_xll.qlIndexFixing($AD$5,BA402,TRUE,_xll.ohTrigger(Trigger,Trigger12M))</f>
        <v>3.719776364619985E-3</v>
      </c>
      <c r="BE402" s="246" t="e">
        <f>IFERROR(_xll.qlIndexFixing($BF$1,BA402,TRUE,_xll.ohTrigger(Trigger,Trigger12M)),#N/A)</f>
        <v>#N/A</v>
      </c>
    </row>
    <row r="403" spans="52:57" ht="11.25" customHeight="1" x14ac:dyDescent="0.25">
      <c r="AZ403" s="100" t="s">
        <v>201</v>
      </c>
      <c r="BA403" s="101">
        <f>_xll.qlInterestRateIndexFixingDate(Currency&amp;"ibor"&amp;Tenor,BB403,Trigger)</f>
        <v>42775</v>
      </c>
      <c r="BB403" s="101">
        <f>_xll.qlCalendarAdvance(Calendar,BB402,AZ403,"f",,Trigger)</f>
        <v>42779</v>
      </c>
      <c r="BC403" s="101">
        <f>_xll.qlInterestRateIndexMaturity(Currency&amp;"ibor"&amp;Tenor,BB403,Trigger)</f>
        <v>43144</v>
      </c>
      <c r="BD403" s="246">
        <f>_xll.qlIndexFixing($AD$5,BA403,TRUE,_xll.ohTrigger(Trigger,Trigger12M))</f>
        <v>3.7311287194476232E-3</v>
      </c>
      <c r="BE403" s="246" t="e">
        <f>IFERROR(_xll.qlIndexFixing($BF$1,BA403,TRUE,_xll.ohTrigger(Trigger,Trigger12M)),#N/A)</f>
        <v>#N/A</v>
      </c>
    </row>
    <row r="404" spans="52:57" ht="11.25" customHeight="1" x14ac:dyDescent="0.25">
      <c r="AZ404" s="100" t="s">
        <v>201</v>
      </c>
      <c r="BA404" s="101">
        <f>_xll.qlInterestRateIndexFixingDate(Currency&amp;"ibor"&amp;Tenor,BB404,Trigger)</f>
        <v>42776</v>
      </c>
      <c r="BB404" s="101">
        <f>_xll.qlCalendarAdvance(Calendar,BB403,AZ404,"f",,Trigger)</f>
        <v>42780</v>
      </c>
      <c r="BC404" s="101">
        <f>_xll.qlInterestRateIndexMaturity(Currency&amp;"ibor"&amp;Tenor,BB404,Trigger)</f>
        <v>43145</v>
      </c>
      <c r="BD404" s="246">
        <f>_xll.qlIndexFixing($AD$5,BA404,TRUE,_xll.ohTrigger(Trigger,Trigger12M))</f>
        <v>3.7370870045090139E-3</v>
      </c>
      <c r="BE404" s="246" t="e">
        <f>IFERROR(_xll.qlIndexFixing($BF$1,BA404,TRUE,_xll.ohTrigger(Trigger,Trigger12M)),#N/A)</f>
        <v>#N/A</v>
      </c>
    </row>
    <row r="405" spans="52:57" ht="11.25" customHeight="1" x14ac:dyDescent="0.25">
      <c r="AZ405" s="100" t="s">
        <v>201</v>
      </c>
      <c r="BA405" s="101">
        <f>_xll.qlInterestRateIndexFixingDate(Currency&amp;"ibor"&amp;Tenor,BB405,Trigger)</f>
        <v>42779</v>
      </c>
      <c r="BB405" s="101">
        <f>_xll.qlCalendarAdvance(Calendar,BB404,AZ405,"f",,Trigger)</f>
        <v>42781</v>
      </c>
      <c r="BC405" s="101">
        <f>_xll.qlInterestRateIndexMaturity(Currency&amp;"ibor"&amp;Tenor,BB405,Trigger)</f>
        <v>43146</v>
      </c>
      <c r="BD405" s="246">
        <f>_xll.qlIndexFixing($AD$5,BA405,TRUE,_xll.ohTrigger(Trigger,Trigger12M))</f>
        <v>3.743051103582252E-3</v>
      </c>
      <c r="BE405" s="246" t="e">
        <f>IFERROR(_xll.qlIndexFixing($BF$1,BA405,TRUE,_xll.ohTrigger(Trigger,Trigger12M)),#N/A)</f>
        <v>#N/A</v>
      </c>
    </row>
    <row r="406" spans="52:57" ht="11.25" customHeight="1" x14ac:dyDescent="0.25">
      <c r="AZ406" s="100" t="s">
        <v>201</v>
      </c>
      <c r="BA406" s="101">
        <f>_xll.qlInterestRateIndexFixingDate(Currency&amp;"ibor"&amp;Tenor,BB406,Trigger)</f>
        <v>42780</v>
      </c>
      <c r="BB406" s="101">
        <f>_xll.qlCalendarAdvance(Calendar,BB405,AZ406,"f",,Trigger)</f>
        <v>42782</v>
      </c>
      <c r="BC406" s="101">
        <f>_xll.qlInterestRateIndexMaturity(Currency&amp;"ibor"&amp;Tenor,BB406,Trigger)</f>
        <v>43147</v>
      </c>
      <c r="BD406" s="246">
        <f>_xll.qlIndexFixing($AD$5,BA406,TRUE,_xll.ohTrigger(Trigger,Trigger12M))</f>
        <v>3.7490210167718018E-3</v>
      </c>
      <c r="BE406" s="246" t="e">
        <f>IFERROR(_xll.qlIndexFixing($BF$1,BA406,TRUE,_xll.ohTrigger(Trigger,Trigger12M)),#N/A)</f>
        <v>#N/A</v>
      </c>
    </row>
    <row r="407" spans="52:57" ht="11.25" customHeight="1" x14ac:dyDescent="0.25">
      <c r="AZ407" s="100" t="s">
        <v>201</v>
      </c>
      <c r="BA407" s="101">
        <f>_xll.qlInterestRateIndexFixingDate(Currency&amp;"ibor"&amp;Tenor,BB407,Trigger)</f>
        <v>42781</v>
      </c>
      <c r="BB407" s="101">
        <f>_xll.qlCalendarAdvance(Calendar,BB406,AZ407,"f",,Trigger)</f>
        <v>42783</v>
      </c>
      <c r="BC407" s="101">
        <f>_xll.qlInterestRateIndexMaturity(Currency&amp;"ibor"&amp;Tenor,BB407,Trigger)</f>
        <v>43150</v>
      </c>
      <c r="BD407" s="246">
        <f>_xll.qlIndexFixing($AD$5,BA407,TRUE,_xll.ohTrigger(Trigger,Trigger12M))</f>
        <v>3.7614420637645954E-3</v>
      </c>
      <c r="BE407" s="246" t="e">
        <f>IFERROR(_xll.qlIndexFixing($BF$1,BA407,TRUE,_xll.ohTrigger(Trigger,Trigger12M)),#N/A)</f>
        <v>#N/A</v>
      </c>
    </row>
    <row r="408" spans="52:57" ht="11.25" customHeight="1" x14ac:dyDescent="0.25">
      <c r="AZ408" s="100" t="s">
        <v>201</v>
      </c>
      <c r="BA408" s="101">
        <f>_xll.qlInterestRateIndexFixingDate(Currency&amp;"ibor"&amp;Tenor,BB408,Trigger)</f>
        <v>42782</v>
      </c>
      <c r="BB408" s="101">
        <f>_xll.qlCalendarAdvance(Calendar,BB407,AZ408,"f",,Trigger)</f>
        <v>42786</v>
      </c>
      <c r="BC408" s="101">
        <f>_xll.qlInterestRateIndexMaturity(Currency&amp;"ibor"&amp;Tenor,BB408,Trigger)</f>
        <v>43151</v>
      </c>
      <c r="BD408" s="246">
        <f>_xll.qlIndexFixing($AD$5,BA408,TRUE,_xll.ohTrigger(Trigger,Trigger12M))</f>
        <v>3.7729588127924795E-3</v>
      </c>
      <c r="BE408" s="246" t="e">
        <f>IFERROR(_xll.qlIndexFixing($BF$1,BA408,TRUE,_xll.ohTrigger(Trigger,Trigger12M)),#N/A)</f>
        <v>#N/A</v>
      </c>
    </row>
    <row r="409" spans="52:57" ht="11.25" customHeight="1" x14ac:dyDescent="0.25">
      <c r="AZ409" s="100" t="s">
        <v>201</v>
      </c>
      <c r="BA409" s="101">
        <f>_xll.qlInterestRateIndexFixingDate(Currency&amp;"ibor"&amp;Tenor,BB409,Trigger)</f>
        <v>42783</v>
      </c>
      <c r="BB409" s="101">
        <f>_xll.qlCalendarAdvance(Calendar,BB408,AZ409,"f",,Trigger)</f>
        <v>42787</v>
      </c>
      <c r="BC409" s="101">
        <f>_xll.qlInterestRateIndexMaturity(Currency&amp;"ibor"&amp;Tenor,BB409,Trigger)</f>
        <v>43152</v>
      </c>
      <c r="BD409" s="246">
        <f>_xll.qlIndexFixing($AD$5,BA409,TRUE,_xll.ohTrigger(Trigger,Trigger12M))</f>
        <v>3.7789577981379996E-3</v>
      </c>
      <c r="BE409" s="246" t="e">
        <f>IFERROR(_xll.qlIndexFixing($BF$1,BA409,TRUE,_xll.ohTrigger(Trigger,Trigger12M)),#N/A)</f>
        <v>#N/A</v>
      </c>
    </row>
    <row r="410" spans="52:57" ht="11.25" customHeight="1" x14ac:dyDescent="0.25">
      <c r="AZ410" s="100" t="s">
        <v>201</v>
      </c>
      <c r="BA410" s="101">
        <f>_xll.qlInterestRateIndexFixingDate(Currency&amp;"ibor"&amp;Tenor,BB410,Trigger)</f>
        <v>42786</v>
      </c>
      <c r="BB410" s="101">
        <f>_xll.qlCalendarAdvance(Calendar,BB409,AZ410,"f",,Trigger)</f>
        <v>42788</v>
      </c>
      <c r="BC410" s="101">
        <f>_xll.qlInterestRateIndexMaturity(Currency&amp;"ibor"&amp;Tenor,BB410,Trigger)</f>
        <v>43153</v>
      </c>
      <c r="BD410" s="246">
        <f>_xll.qlIndexFixing($AD$5,BA410,TRUE,_xll.ohTrigger(Trigger,Trigger12M))</f>
        <v>3.7849625982301215E-3</v>
      </c>
      <c r="BE410" s="246" t="e">
        <f>IFERROR(_xll.qlIndexFixing($BF$1,BA410,TRUE,_xll.ohTrigger(Trigger,Trigger12M)),#N/A)</f>
        <v>#N/A</v>
      </c>
    </row>
    <row r="411" spans="52:57" ht="11.25" customHeight="1" x14ac:dyDescent="0.25">
      <c r="AZ411" s="100" t="s">
        <v>201</v>
      </c>
      <c r="BA411" s="101">
        <f>_xll.qlInterestRateIndexFixingDate(Currency&amp;"ibor"&amp;Tenor,BB411,Trigger)</f>
        <v>42787</v>
      </c>
      <c r="BB411" s="101">
        <f>_xll.qlCalendarAdvance(Calendar,BB410,AZ411,"f",,Trigger)</f>
        <v>42789</v>
      </c>
      <c r="BC411" s="101">
        <f>_xll.qlInterestRateIndexMaturity(Currency&amp;"ibor"&amp;Tenor,BB411,Trigger)</f>
        <v>43154</v>
      </c>
      <c r="BD411" s="246">
        <f>_xll.qlIndexFixing($AD$5,BA411,TRUE,_xll.ohTrigger(Trigger,Trigger12M))</f>
        <v>3.7909732131739668E-3</v>
      </c>
      <c r="BE411" s="246" t="e">
        <f>IFERROR(_xll.qlIndexFixing($BF$1,BA411,TRUE,_xll.ohTrigger(Trigger,Trigger12M)),#N/A)</f>
        <v>#N/A</v>
      </c>
    </row>
    <row r="412" spans="52:57" ht="11.25" customHeight="1" x14ac:dyDescent="0.25">
      <c r="AZ412" s="100" t="s">
        <v>201</v>
      </c>
      <c r="BA412" s="101">
        <f>_xll.qlInterestRateIndexFixingDate(Currency&amp;"ibor"&amp;Tenor,BB412,Trigger)</f>
        <v>42788</v>
      </c>
      <c r="BB412" s="101">
        <f>_xll.qlCalendarAdvance(Calendar,BB411,AZ412,"f",,Trigger)</f>
        <v>42790</v>
      </c>
      <c r="BC412" s="101">
        <f>_xll.qlInterestRateIndexMaturity(Currency&amp;"ibor"&amp;Tenor,BB412,Trigger)</f>
        <v>43157</v>
      </c>
      <c r="BD412" s="246">
        <f>_xll.qlIndexFixing($AD$5,BA412,TRUE,_xll.ohTrigger(Trigger,Trigger12M))</f>
        <v>3.8033911356315504E-3</v>
      </c>
      <c r="BE412" s="246" t="e">
        <f>IFERROR(_xll.qlIndexFixing($BF$1,BA412,TRUE,_xll.ohTrigger(Trigger,Trigger12M)),#N/A)</f>
        <v>#N/A</v>
      </c>
    </row>
    <row r="413" spans="52:57" ht="11.25" customHeight="1" x14ac:dyDescent="0.25">
      <c r="AZ413" s="100" t="s">
        <v>201</v>
      </c>
      <c r="BA413" s="101">
        <f>_xll.qlInterestRateIndexFixingDate(Currency&amp;"ibor"&amp;Tenor,BB413,Trigger)</f>
        <v>42789</v>
      </c>
      <c r="BB413" s="101">
        <f>_xll.qlCalendarAdvance(Calendar,BB412,AZ413,"f",,Trigger)</f>
        <v>42793</v>
      </c>
      <c r="BC413" s="101">
        <f>_xll.qlInterestRateIndexMaturity(Currency&amp;"ibor"&amp;Tenor,BB413,Trigger)</f>
        <v>43158</v>
      </c>
      <c r="BD413" s="246">
        <f>_xll.qlIndexFixing($AD$5,BA413,TRUE,_xll.ohTrigger(Trigger,Trigger12M))</f>
        <v>3.8150738235793037E-3</v>
      </c>
      <c r="BE413" s="246" t="e">
        <f>IFERROR(_xll.qlIndexFixing($BF$1,BA413,TRUE,_xll.ohTrigger(Trigger,Trigger12M)),#N/A)</f>
        <v>#N/A</v>
      </c>
    </row>
    <row r="414" spans="52:57" ht="11.25" customHeight="1" x14ac:dyDescent="0.25">
      <c r="AZ414" s="100" t="s">
        <v>201</v>
      </c>
      <c r="BA414" s="101">
        <f>_xll.qlInterestRateIndexFixingDate(Currency&amp;"ibor"&amp;Tenor,BB414,Trigger)</f>
        <v>42790</v>
      </c>
      <c r="BB414" s="101">
        <f>_xll.qlCalendarAdvance(Calendar,BB413,AZ414,"f",,Trigger)</f>
        <v>42794</v>
      </c>
      <c r="BC414" s="101">
        <f>_xll.qlInterestRateIndexMaturity(Currency&amp;"ibor"&amp;Tenor,BB414,Trigger)</f>
        <v>43159</v>
      </c>
      <c r="BD414" s="246">
        <f>_xll.qlIndexFixing($AD$5,BA414,TRUE,_xll.ohTrigger(Trigger,Trigger12M))</f>
        <v>3.8211135143666904E-3</v>
      </c>
      <c r="BE414" s="246" t="e">
        <f>IFERROR(_xll.qlIndexFixing($BF$1,BA414,TRUE,_xll.ohTrigger(Trigger,Trigger12M)),#N/A)</f>
        <v>#N/A</v>
      </c>
    </row>
    <row r="415" spans="52:57" ht="11.25" customHeight="1" x14ac:dyDescent="0.25">
      <c r="AZ415" s="100" t="s">
        <v>201</v>
      </c>
      <c r="BA415" s="101">
        <f>_xll.qlInterestRateIndexFixingDate(Currency&amp;"ibor"&amp;Tenor,BB415,Trigger)</f>
        <v>42793</v>
      </c>
      <c r="BB415" s="101">
        <f>_xll.qlCalendarAdvance(Calendar,BB414,AZ415,"f",,Trigger)</f>
        <v>42795</v>
      </c>
      <c r="BC415" s="101">
        <f>_xll.qlInterestRateIndexMaturity(Currency&amp;"ibor"&amp;Tenor,BB415,Trigger)</f>
        <v>43160</v>
      </c>
      <c r="BD415" s="246">
        <f>_xll.qlIndexFixing($AD$5,BA415,TRUE,_xll.ohTrigger(Trigger,Trigger12M))</f>
        <v>3.8271590206400328E-3</v>
      </c>
      <c r="BE415" s="246" t="e">
        <f>IFERROR(_xll.qlIndexFixing($BF$1,BA415,TRUE,_xll.ohTrigger(Trigger,Trigger12M)),#N/A)</f>
        <v>#N/A</v>
      </c>
    </row>
    <row r="416" spans="52:57" ht="11.25" customHeight="1" x14ac:dyDescent="0.25">
      <c r="AZ416" s="100" t="s">
        <v>201</v>
      </c>
      <c r="BA416" s="101">
        <f>_xll.qlInterestRateIndexFixingDate(Currency&amp;"ibor"&amp;Tenor,BB416,Trigger)</f>
        <v>42794</v>
      </c>
      <c r="BB416" s="101">
        <f>_xll.qlCalendarAdvance(Calendar,BB415,AZ416,"f",,Trigger)</f>
        <v>42796</v>
      </c>
      <c r="BC416" s="101">
        <f>_xll.qlInterestRateIndexMaturity(Currency&amp;"ibor"&amp;Tenor,BB416,Trigger)</f>
        <v>43161</v>
      </c>
      <c r="BD416" s="246">
        <f>_xll.qlIndexFixing($AD$5,BA416,TRUE,_xll.ohTrigger(Trigger,Trigger12M))</f>
        <v>3.833210342505766E-3</v>
      </c>
      <c r="BE416" s="246" t="e">
        <f>IFERROR(_xll.qlIndexFixing($BF$1,BA416,TRUE,_xll.ohTrigger(Trigger,Trigger12M)),#N/A)</f>
        <v>#N/A</v>
      </c>
    </row>
    <row r="417" spans="52:57" ht="11.25" customHeight="1" x14ac:dyDescent="0.25">
      <c r="AZ417" s="100" t="s">
        <v>201</v>
      </c>
      <c r="BA417" s="101">
        <f>_xll.qlInterestRateIndexFixingDate(Currency&amp;"ibor"&amp;Tenor,BB417,Trigger)</f>
        <v>42795</v>
      </c>
      <c r="BB417" s="101">
        <f>_xll.qlCalendarAdvance(Calendar,BB416,AZ417,"f",,Trigger)</f>
        <v>42797</v>
      </c>
      <c r="BC417" s="101">
        <f>_xll.qlInterestRateIndexMaturity(Currency&amp;"ibor"&amp;Tenor,BB417,Trigger)</f>
        <v>43164</v>
      </c>
      <c r="BD417" s="246">
        <f>_xll.qlIndexFixing($AD$5,BA417,TRUE,_xll.ohTrigger(Trigger,Trigger12M))</f>
        <v>3.8456236162863868E-3</v>
      </c>
      <c r="BE417" s="246" t="e">
        <f>IFERROR(_xll.qlIndexFixing($BF$1,BA417,TRUE,_xll.ohTrigger(Trigger,Trigger12M)),#N/A)</f>
        <v>#N/A</v>
      </c>
    </row>
    <row r="418" spans="52:57" ht="11.25" customHeight="1" x14ac:dyDescent="0.25">
      <c r="AZ418" s="100" t="s">
        <v>201</v>
      </c>
      <c r="BA418" s="101">
        <f>_xll.qlInterestRateIndexFixingDate(Currency&amp;"ibor"&amp;Tenor,BB418,Trigger)</f>
        <v>42796</v>
      </c>
      <c r="BB418" s="101">
        <f>_xll.qlCalendarAdvance(Calendar,BB417,AZ418,"f",,Trigger)</f>
        <v>42800</v>
      </c>
      <c r="BC418" s="101">
        <f>_xll.qlInterestRateIndexMaturity(Currency&amp;"ibor"&amp;Tenor,BB418,Trigger)</f>
        <v>43165</v>
      </c>
      <c r="BD418" s="246">
        <f>_xll.qlIndexFixing($AD$5,BA418,TRUE,_xll.ohTrigger(Trigger,Trigger12M))</f>
        <v>3.8574737880160644E-3</v>
      </c>
      <c r="BE418" s="246" t="e">
        <f>IFERROR(_xll.qlIndexFixing($BF$1,BA418,TRUE,_xll.ohTrigger(Trigger,Trigger12M)),#N/A)</f>
        <v>#N/A</v>
      </c>
    </row>
    <row r="419" spans="52:57" ht="11.25" customHeight="1" x14ac:dyDescent="0.25">
      <c r="AZ419" s="100" t="s">
        <v>201</v>
      </c>
      <c r="BA419" s="101">
        <f>_xll.qlInterestRateIndexFixingDate(Currency&amp;"ibor"&amp;Tenor,BB419,Trigger)</f>
        <v>42797</v>
      </c>
      <c r="BB419" s="101">
        <f>_xll.qlCalendarAdvance(Calendar,BB418,AZ419,"f",,Trigger)</f>
        <v>42801</v>
      </c>
      <c r="BC419" s="101">
        <f>_xll.qlInterestRateIndexMaturity(Currency&amp;"ibor"&amp;Tenor,BB419,Trigger)</f>
        <v>43166</v>
      </c>
      <c r="BD419" s="246">
        <f>_xll.qlIndexFixing($AD$5,BA419,TRUE,_xll.ohTrigger(Trigger,Trigger12M))</f>
        <v>3.8635541894376573E-3</v>
      </c>
      <c r="BE419" s="246" t="e">
        <f>IFERROR(_xll.qlIndexFixing($BF$1,BA419,TRUE,_xll.ohTrigger(Trigger,Trigger12M)),#N/A)</f>
        <v>#N/A</v>
      </c>
    </row>
    <row r="420" spans="52:57" ht="11.25" customHeight="1" x14ac:dyDescent="0.25">
      <c r="AZ420" s="100" t="s">
        <v>201</v>
      </c>
      <c r="BA420" s="101">
        <f>_xll.qlInterestRateIndexFixingDate(Currency&amp;"ibor"&amp;Tenor,BB420,Trigger)</f>
        <v>42800</v>
      </c>
      <c r="BB420" s="101">
        <f>_xll.qlCalendarAdvance(Calendar,BB419,AZ420,"f",,Trigger)</f>
        <v>42802</v>
      </c>
      <c r="BC420" s="101">
        <f>_xll.qlInterestRateIndexMaturity(Currency&amp;"ibor"&amp;Tenor,BB420,Trigger)</f>
        <v>43167</v>
      </c>
      <c r="BD420" s="246">
        <f>_xll.qlIndexFixing($AD$5,BA420,TRUE,_xll.ohTrigger(Trigger,Trigger12M))</f>
        <v>3.8696404070902536E-3</v>
      </c>
      <c r="BE420" s="246" t="e">
        <f>IFERROR(_xll.qlIndexFixing($BF$1,BA420,TRUE,_xll.ohTrigger(Trigger,Trigger12M)),#N/A)</f>
        <v>#N/A</v>
      </c>
    </row>
    <row r="421" spans="52:57" ht="11.25" customHeight="1" x14ac:dyDescent="0.25">
      <c r="AZ421" s="100" t="s">
        <v>201</v>
      </c>
      <c r="BA421" s="101">
        <f>_xll.qlInterestRateIndexFixingDate(Currency&amp;"ibor"&amp;Tenor,BB421,Trigger)</f>
        <v>42801</v>
      </c>
      <c r="BB421" s="101">
        <f>_xll.qlCalendarAdvance(Calendar,BB420,AZ421,"f",,Trigger)</f>
        <v>42803</v>
      </c>
      <c r="BC421" s="101">
        <f>_xll.qlInterestRateIndexMaturity(Currency&amp;"ibor"&amp;Tenor,BB421,Trigger)</f>
        <v>43168</v>
      </c>
      <c r="BD421" s="246">
        <f>_xll.qlIndexFixing($AD$5,BA421,TRUE,_xll.ohTrigger(Trigger,Trigger12M))</f>
        <v>3.8757324410802888E-3</v>
      </c>
      <c r="BE421" s="246" t="e">
        <f>IFERROR(_xll.qlIndexFixing($BF$1,BA421,TRUE,_xll.ohTrigger(Trigger,Trigger12M)),#N/A)</f>
        <v>#N/A</v>
      </c>
    </row>
    <row r="422" spans="52:57" ht="11.25" customHeight="1" x14ac:dyDescent="0.25">
      <c r="AZ422" s="100" t="s">
        <v>201</v>
      </c>
      <c r="BA422" s="101">
        <f>_xll.qlInterestRateIndexFixingDate(Currency&amp;"ibor"&amp;Tenor,BB422,Trigger)</f>
        <v>42802</v>
      </c>
      <c r="BB422" s="101">
        <f>_xll.qlCalendarAdvance(Calendar,BB421,AZ422,"f",,Trigger)</f>
        <v>42804</v>
      </c>
      <c r="BC422" s="101">
        <f>_xll.qlInterestRateIndexMaturity(Currency&amp;"ibor"&amp;Tenor,BB422,Trigger)</f>
        <v>43171</v>
      </c>
      <c r="BD422" s="246">
        <f>_xll.qlIndexFixing($AD$5,BA422,TRUE,_xll.ohTrigger(Trigger,Trigger12M))</f>
        <v>3.8881395420390253E-3</v>
      </c>
      <c r="BE422" s="246" t="e">
        <f>IFERROR(_xll.qlIndexFixing($BF$1,BA422,TRUE,_xll.ohTrigger(Trigger,Trigger12M)),#N/A)</f>
        <v>#N/A</v>
      </c>
    </row>
    <row r="423" spans="52:57" ht="11.25" customHeight="1" x14ac:dyDescent="0.25">
      <c r="AZ423" s="100" t="s">
        <v>201</v>
      </c>
      <c r="BA423" s="101">
        <f>_xll.qlInterestRateIndexFixingDate(Currency&amp;"ibor"&amp;Tenor,BB423,Trigger)</f>
        <v>42803</v>
      </c>
      <c r="BB423" s="101">
        <f>_xll.qlCalendarAdvance(Calendar,BB422,AZ423,"f",,Trigger)</f>
        <v>42807</v>
      </c>
      <c r="BC423" s="101">
        <f>_xll.qlInterestRateIndexMaturity(Currency&amp;"ibor"&amp;Tenor,BB423,Trigger)</f>
        <v>43172</v>
      </c>
      <c r="BD423" s="246">
        <f>_xll.qlIndexFixing($AD$5,BA423,TRUE,_xll.ohTrigger(Trigger,Trigger12M))</f>
        <v>3.9001587425566697E-3</v>
      </c>
      <c r="BE423" s="246" t="e">
        <f>IFERROR(_xll.qlIndexFixing($BF$1,BA423,TRUE,_xll.ohTrigger(Trigger,Trigger12M)),#N/A)</f>
        <v>#N/A</v>
      </c>
    </row>
    <row r="424" spans="52:57" ht="11.25" customHeight="1" x14ac:dyDescent="0.25">
      <c r="AZ424" s="100" t="s">
        <v>201</v>
      </c>
      <c r="BA424" s="101">
        <f>_xll.qlInterestRateIndexFixingDate(Currency&amp;"ibor"&amp;Tenor,BB424,Trigger)</f>
        <v>42804</v>
      </c>
      <c r="BB424" s="101">
        <f>_xll.qlCalendarAdvance(Calendar,BB423,AZ424,"f",,Trigger)</f>
        <v>42808</v>
      </c>
      <c r="BC424" s="101">
        <f>_xll.qlInterestRateIndexMaturity(Currency&amp;"ibor"&amp;Tenor,BB424,Trigger)</f>
        <v>43173</v>
      </c>
      <c r="BD424" s="246">
        <f>_xll.qlIndexFixing($AD$5,BA424,TRUE,_xll.ohTrigger(Trigger,Trigger12M))</f>
        <v>3.9062798598405064E-3</v>
      </c>
      <c r="BE424" s="246" t="e">
        <f>IFERROR(_xll.qlIndexFixing($BF$1,BA424,TRUE,_xll.ohTrigger(Trigger,Trigger12M)),#N/A)</f>
        <v>#N/A</v>
      </c>
    </row>
    <row r="425" spans="52:57" ht="11.25" customHeight="1" x14ac:dyDescent="0.25">
      <c r="AZ425" s="100" t="s">
        <v>201</v>
      </c>
      <c r="BA425" s="101">
        <f>_xll.qlInterestRateIndexFixingDate(Currency&amp;"ibor"&amp;Tenor,BB425,Trigger)</f>
        <v>42807</v>
      </c>
      <c r="BB425" s="101">
        <f>_xll.qlCalendarAdvance(Calendar,BB424,AZ425,"f",,Trigger)</f>
        <v>42809</v>
      </c>
      <c r="BC425" s="101">
        <f>_xll.qlInterestRateIndexMaturity(Currency&amp;"ibor"&amp;Tenor,BB425,Trigger)</f>
        <v>43174</v>
      </c>
      <c r="BD425" s="246">
        <f>_xll.qlIndexFixing($AD$5,BA425,TRUE,_xll.ohTrigger(Trigger,Trigger12M))</f>
        <v>3.9124067941049929E-3</v>
      </c>
      <c r="BE425" s="246" t="e">
        <f>IFERROR(_xll.qlIndexFixing($BF$1,BA425,TRUE,_xll.ohTrigger(Trigger,Trigger12M)),#N/A)</f>
        <v>#N/A</v>
      </c>
    </row>
    <row r="426" spans="52:57" ht="11.25" customHeight="1" x14ac:dyDescent="0.25">
      <c r="AZ426" s="100" t="s">
        <v>201</v>
      </c>
      <c r="BA426" s="101">
        <f>_xll.qlInterestRateIndexFixingDate(Currency&amp;"ibor"&amp;Tenor,BB426,Trigger)</f>
        <v>42808</v>
      </c>
      <c r="BB426" s="101">
        <f>_xll.qlCalendarAdvance(Calendar,BB425,AZ426,"f",,Trigger)</f>
        <v>42810</v>
      </c>
      <c r="BC426" s="101">
        <f>_xll.qlInterestRateIndexMaturity(Currency&amp;"ibor"&amp;Tenor,BB426,Trigger)</f>
        <v>43175</v>
      </c>
      <c r="BD426" s="246">
        <f>_xll.qlIndexFixing($AD$5,BA426,TRUE,_xll.ohTrigger(Trigger,Trigger12M))</f>
        <v>3.9185395454572223E-3</v>
      </c>
      <c r="BE426" s="246" t="e">
        <f>IFERROR(_xll.qlIndexFixing($BF$1,BA426,TRUE,_xll.ohTrigger(Trigger,Trigger12M)),#N/A)</f>
        <v>#N/A</v>
      </c>
    </row>
    <row r="427" spans="52:57" ht="11.25" customHeight="1" x14ac:dyDescent="0.25">
      <c r="AZ427" s="100" t="s">
        <v>201</v>
      </c>
      <c r="BA427" s="101">
        <f>_xll.qlInterestRateIndexFixingDate(Currency&amp;"ibor"&amp;Tenor,BB427,Trigger)</f>
        <v>42809</v>
      </c>
      <c r="BB427" s="101">
        <f>_xll.qlCalendarAdvance(Calendar,BB426,AZ427,"f",,Trigger)</f>
        <v>42811</v>
      </c>
      <c r="BC427" s="101">
        <f>_xll.qlInterestRateIndexMaturity(Currency&amp;"ibor"&amp;Tenor,BB427,Trigger)</f>
        <v>43178</v>
      </c>
      <c r="BD427" s="246">
        <f>_xll.qlIndexFixing($AD$5,BA427,TRUE,_xll.ohTrigger(Trigger,Trigger12M))</f>
        <v>3.9309389494446385E-3</v>
      </c>
      <c r="BE427" s="246" t="e">
        <f>IFERROR(_xll.qlIndexFixing($BF$1,BA427,TRUE,_xll.ohTrigger(Trigger,Trigger12M)),#N/A)</f>
        <v>#N/A</v>
      </c>
    </row>
    <row r="428" spans="52:57" ht="11.25" customHeight="1" x14ac:dyDescent="0.25">
      <c r="AZ428" s="100" t="s">
        <v>201</v>
      </c>
      <c r="BA428" s="101">
        <f>_xll.qlInterestRateIndexFixingDate(Currency&amp;"ibor"&amp;Tenor,BB428,Trigger)</f>
        <v>42810</v>
      </c>
      <c r="BB428" s="101">
        <f>_xll.qlCalendarAdvance(Calendar,BB427,AZ428,"f",,Trigger)</f>
        <v>42814</v>
      </c>
      <c r="BC428" s="101">
        <f>_xll.qlInterestRateIndexMaturity(Currency&amp;"ibor"&amp;Tenor,BB428,Trigger)</f>
        <v>43179</v>
      </c>
      <c r="BD428" s="246">
        <f>_xll.qlIndexFixing($AD$5,BA428,TRUE,_xll.ohTrigger(Trigger,Trigger12M))</f>
        <v>3.9431287239014064E-3</v>
      </c>
      <c r="BE428" s="246" t="e">
        <f>IFERROR(_xll.qlIndexFixing($BF$1,BA428,TRUE,_xll.ohTrigger(Trigger,Trigger12M)),#N/A)</f>
        <v>#N/A</v>
      </c>
    </row>
    <row r="429" spans="52:57" ht="11.25" customHeight="1" x14ac:dyDescent="0.25">
      <c r="AZ429" s="100" t="s">
        <v>201</v>
      </c>
      <c r="BA429" s="101">
        <f>_xll.qlInterestRateIndexFixingDate(Currency&amp;"ibor"&amp;Tenor,BB429,Trigger)</f>
        <v>42811</v>
      </c>
      <c r="BB429" s="101">
        <f>_xll.qlCalendarAdvance(Calendar,BB428,AZ429,"f",,Trigger)</f>
        <v>42815</v>
      </c>
      <c r="BC429" s="101">
        <f>_xll.qlInterestRateIndexMaturity(Currency&amp;"ibor"&amp;Tenor,BB429,Trigger)</f>
        <v>43180</v>
      </c>
      <c r="BD429" s="246">
        <f>_xll.qlIndexFixing($AD$5,BA429,TRUE,_xll.ohTrigger(Trigger,Trigger12M))</f>
        <v>3.9492905623101258E-3</v>
      </c>
      <c r="BE429" s="246" t="e">
        <f>IFERROR(_xll.qlIndexFixing($BF$1,BA429,TRUE,_xll.ohTrigger(Trigger,Trigger12M)),#N/A)</f>
        <v>#N/A</v>
      </c>
    </row>
    <row r="430" spans="52:57" ht="11.25" customHeight="1" x14ac:dyDescent="0.25">
      <c r="AZ430" s="100" t="s">
        <v>201</v>
      </c>
      <c r="BA430" s="101">
        <f>_xll.qlInterestRateIndexFixingDate(Currency&amp;"ibor"&amp;Tenor,BB430,Trigger)</f>
        <v>42814</v>
      </c>
      <c r="BB430" s="101">
        <f>_xll.qlCalendarAdvance(Calendar,BB429,AZ430,"f",,Trigger)</f>
        <v>42816</v>
      </c>
      <c r="BC430" s="101">
        <f>_xll.qlInterestRateIndexMaturity(Currency&amp;"ibor"&amp;Tenor,BB430,Trigger)</f>
        <v>43181</v>
      </c>
      <c r="BD430" s="246">
        <f>_xll.qlIndexFixing($AD$5,BA430,TRUE,_xll.ohTrigger(Trigger,Trigger12M))</f>
        <v>3.955147889374705E-3</v>
      </c>
      <c r="BE430" s="246" t="e">
        <f>IFERROR(_xll.qlIndexFixing($BF$1,BA430,TRUE,_xll.ohTrigger(Trigger,Trigger12M)),#N/A)</f>
        <v>#N/A</v>
      </c>
    </row>
    <row r="431" spans="52:57" ht="11.25" customHeight="1" x14ac:dyDescent="0.25">
      <c r="AZ431" s="100" t="s">
        <v>201</v>
      </c>
      <c r="BA431" s="101">
        <f>_xll.qlInterestRateIndexFixingDate(Currency&amp;"ibor"&amp;Tenor,BB431,Trigger)</f>
        <v>42815</v>
      </c>
      <c r="BB431" s="101">
        <f>_xll.qlCalendarAdvance(Calendar,BB430,AZ431,"f",,Trigger)</f>
        <v>42817</v>
      </c>
      <c r="BC431" s="101">
        <f>_xll.qlInterestRateIndexMaturity(Currency&amp;"ibor"&amp;Tenor,BB431,Trigger)</f>
        <v>43182</v>
      </c>
      <c r="BD431" s="246">
        <f>_xll.qlIndexFixing($AD$5,BA431,TRUE,_xll.ohTrigger(Trigger,Trigger12M))</f>
        <v>3.9610100113616608E-3</v>
      </c>
      <c r="BE431" s="246" t="e">
        <f>IFERROR(_xll.qlIndexFixing($BF$1,BA431,TRUE,_xll.ohTrigger(Trigger,Trigger12M)),#N/A)</f>
        <v>#N/A</v>
      </c>
    </row>
    <row r="432" spans="52:57" ht="11.25" customHeight="1" x14ac:dyDescent="0.25">
      <c r="AZ432" s="100" t="s">
        <v>201</v>
      </c>
      <c r="BA432" s="101">
        <f>_xll.qlInterestRateIndexFixingDate(Currency&amp;"ibor"&amp;Tenor,BB432,Trigger)</f>
        <v>42816</v>
      </c>
      <c r="BB432" s="101">
        <f>_xll.qlCalendarAdvance(Calendar,BB431,AZ432,"f",,Trigger)</f>
        <v>42818</v>
      </c>
      <c r="BC432" s="101">
        <f>_xll.qlInterestRateIndexMaturity(Currency&amp;"ibor"&amp;Tenor,BB432,Trigger)</f>
        <v>43185</v>
      </c>
      <c r="BD432" s="246">
        <f>_xll.qlIndexFixing($AD$5,BA432,TRUE,_xll.ohTrigger(Trigger,Trigger12M))</f>
        <v>3.9730928832463113E-3</v>
      </c>
      <c r="BE432" s="246" t="e">
        <f>IFERROR(_xll.qlIndexFixing($BF$1,BA432,TRUE,_xll.ohTrigger(Trigger,Trigger12M)),#N/A)</f>
        <v>#N/A</v>
      </c>
    </row>
    <row r="433" spans="52:57" ht="11.25" customHeight="1" x14ac:dyDescent="0.25">
      <c r="AZ433" s="100" t="s">
        <v>201</v>
      </c>
      <c r="BA433" s="101">
        <f>_xll.qlInterestRateIndexFixingDate(Currency&amp;"ibor"&amp;Tenor,BB433,Trigger)</f>
        <v>42817</v>
      </c>
      <c r="BB433" s="101">
        <f>_xll.qlCalendarAdvance(Calendar,BB432,AZ433,"f",,Trigger)</f>
        <v>42821</v>
      </c>
      <c r="BC433" s="101">
        <f>_xll.qlInterestRateIndexMaturity(Currency&amp;"ibor"&amp;Tenor,BB433,Trigger)</f>
        <v>43186</v>
      </c>
      <c r="BD433" s="246">
        <f>_xll.qlIndexFixing($AD$5,BA433,TRUE,_xll.ohTrigger(Trigger,Trigger12M))</f>
        <v>3.9845064502294315E-3</v>
      </c>
      <c r="BE433" s="246" t="e">
        <f>IFERROR(_xll.qlIndexFixing($BF$1,BA433,TRUE,_xll.ohTrigger(Trigger,Trigger12M)),#N/A)</f>
        <v>#N/A</v>
      </c>
    </row>
    <row r="434" spans="52:57" ht="11.25" customHeight="1" x14ac:dyDescent="0.25">
      <c r="AZ434" s="100" t="s">
        <v>201</v>
      </c>
      <c r="BA434" s="101">
        <f>_xll.qlInterestRateIndexFixingDate(Currency&amp;"ibor"&amp;Tenor,BB434,Trigger)</f>
        <v>42818</v>
      </c>
      <c r="BB434" s="101">
        <f>_xll.qlCalendarAdvance(Calendar,BB433,AZ434,"f",,Trigger)</f>
        <v>42822</v>
      </c>
      <c r="BC434" s="101">
        <f>_xll.qlInterestRateIndexMaturity(Currency&amp;"ibor"&amp;Tenor,BB434,Trigger)</f>
        <v>43187</v>
      </c>
      <c r="BD434" s="246">
        <f>_xll.qlIndexFixing($AD$5,BA434,TRUE,_xll.ohTrigger(Trigger,Trigger12M))</f>
        <v>3.9903925481011163E-3</v>
      </c>
      <c r="BE434" s="246" t="e">
        <f>IFERROR(_xll.qlIndexFixing($BF$1,BA434,TRUE,_xll.ohTrigger(Trigger,Trigger12M)),#N/A)</f>
        <v>#N/A</v>
      </c>
    </row>
    <row r="435" spans="52:57" ht="11.25" customHeight="1" x14ac:dyDescent="0.25">
      <c r="AZ435" s="100" t="s">
        <v>201</v>
      </c>
      <c r="BA435" s="101">
        <f>_xll.qlInterestRateIndexFixingDate(Currency&amp;"ibor"&amp;Tenor,BB435,Trigger)</f>
        <v>42821</v>
      </c>
      <c r="BB435" s="101">
        <f>_xll.qlCalendarAdvance(Calendar,BB434,AZ435,"f",,Trigger)</f>
        <v>42823</v>
      </c>
      <c r="BC435" s="101">
        <f>_xll.qlInterestRateIndexMaturity(Currency&amp;"ibor"&amp;Tenor,BB435,Trigger)</f>
        <v>43188</v>
      </c>
      <c r="BD435" s="246">
        <f>_xll.qlIndexFixing($AD$5,BA435,TRUE,_xll.ohTrigger(Trigger,Trigger12M))</f>
        <v>3.9962834414045793E-3</v>
      </c>
      <c r="BE435" s="246" t="e">
        <f>IFERROR(_xll.qlIndexFixing($BF$1,BA435,TRUE,_xll.ohTrigger(Trigger,Trigger12M)),#N/A)</f>
        <v>#N/A</v>
      </c>
    </row>
    <row r="436" spans="52:57" ht="11.25" customHeight="1" x14ac:dyDescent="0.25">
      <c r="AZ436" s="100" t="s">
        <v>201</v>
      </c>
      <c r="BA436" s="101">
        <f>_xll.qlInterestRateIndexFixingDate(Currency&amp;"ibor"&amp;Tenor,BB436,Trigger)</f>
        <v>42822</v>
      </c>
      <c r="BB436" s="101">
        <f>_xll.qlCalendarAdvance(Calendar,BB435,AZ436,"f",,Trigger)</f>
        <v>42824</v>
      </c>
      <c r="BC436" s="101">
        <f>_xll.qlInterestRateIndexMaturity(Currency&amp;"ibor"&amp;Tenor,BB436,Trigger)</f>
        <v>43188</v>
      </c>
      <c r="BD436" s="246">
        <f>_xll.qlIndexFixing($AD$5,BA436,TRUE,_xll.ohTrigger(Trigger,Trigger12M))</f>
        <v>3.9990827189381956E-3</v>
      </c>
      <c r="BE436" s="246" t="e">
        <f>IFERROR(_xll.qlIndexFixing($BF$1,BA436,TRUE,_xll.ohTrigger(Trigger,Trigger12M)),#N/A)</f>
        <v>#N/A</v>
      </c>
    </row>
    <row r="437" spans="52:57" ht="11.25" customHeight="1" x14ac:dyDescent="0.25">
      <c r="AZ437" s="100" t="s">
        <v>201</v>
      </c>
      <c r="BA437" s="101">
        <f>_xll.qlInterestRateIndexFixingDate(Currency&amp;"ibor"&amp;Tenor,BB437,Trigger)</f>
        <v>42823</v>
      </c>
      <c r="BB437" s="101">
        <f>_xll.qlCalendarAdvance(Calendar,BB436,AZ437,"f",,Trigger)</f>
        <v>42825</v>
      </c>
      <c r="BC437" s="101">
        <f>_xll.qlInterestRateIndexMaturity(Currency&amp;"ibor"&amp;Tenor,BB437,Trigger)</f>
        <v>43188</v>
      </c>
      <c r="BD437" s="246">
        <f>_xll.qlIndexFixing($AD$5,BA437,TRUE,_xll.ohTrigger(Trigger,Trigger12M))</f>
        <v>4.0018889928420372E-3</v>
      </c>
      <c r="BE437" s="246" t="e">
        <f>IFERROR(_xll.qlIndexFixing($BF$1,BA437,TRUE,_xll.ohTrigger(Trigger,Trigger12M)),#N/A)</f>
        <v>#N/A</v>
      </c>
    </row>
    <row r="438" spans="52:57" ht="11.25" customHeight="1" x14ac:dyDescent="0.25">
      <c r="AZ438" s="100" t="s">
        <v>201</v>
      </c>
      <c r="BA438" s="101">
        <f>_xll.qlInterestRateIndexFixingDate(Currency&amp;"ibor"&amp;Tenor,BB438,Trigger)</f>
        <v>42824</v>
      </c>
      <c r="BB438" s="101">
        <f>_xll.qlCalendarAdvance(Calendar,BB437,AZ438,"f",,Trigger)</f>
        <v>42828</v>
      </c>
      <c r="BC438" s="101">
        <f>_xll.qlInterestRateIndexMaturity(Currency&amp;"ibor"&amp;Tenor,BB438,Trigger)</f>
        <v>43193</v>
      </c>
      <c r="BD438" s="246">
        <f>_xll.qlIndexFixing($AD$5,BA438,TRUE,_xll.ohTrigger(Trigger,Trigger12M))</f>
        <v>4.0258098423848849E-3</v>
      </c>
      <c r="BE438" s="246" t="e">
        <f>IFERROR(_xll.qlIndexFixing($BF$1,BA438,TRUE,_xll.ohTrigger(Trigger,Trigger12M)),#N/A)</f>
        <v>#N/A</v>
      </c>
    </row>
    <row r="439" spans="52:57" ht="11.25" customHeight="1" x14ac:dyDescent="0.25">
      <c r="AZ439" s="100" t="s">
        <v>201</v>
      </c>
      <c r="BA439" s="101">
        <f>_xll.qlInterestRateIndexFixingDate(Currency&amp;"ibor"&amp;Tenor,BB439,Trigger)</f>
        <v>42825</v>
      </c>
      <c r="BB439" s="101">
        <f>_xll.qlCalendarAdvance(Calendar,BB438,AZ439,"f",,Trigger)</f>
        <v>42829</v>
      </c>
      <c r="BC439" s="101">
        <f>_xll.qlInterestRateIndexMaturity(Currency&amp;"ibor"&amp;Tenor,BB439,Trigger)</f>
        <v>43194</v>
      </c>
      <c r="BD439" s="246">
        <f>_xll.qlIndexFixing($AD$5,BA439,TRUE,_xll.ohTrigger(Trigger,Trigger12M))</f>
        <v>4.0317295100708956E-3</v>
      </c>
      <c r="BE439" s="246" t="e">
        <f>IFERROR(_xll.qlIndexFixing($BF$1,BA439,TRUE,_xll.ohTrigger(Trigger,Trigger12M)),#N/A)</f>
        <v>#N/A</v>
      </c>
    </row>
    <row r="440" spans="52:57" ht="11.25" customHeight="1" x14ac:dyDescent="0.25">
      <c r="AZ440" s="100" t="s">
        <v>201</v>
      </c>
      <c r="BA440" s="101">
        <f>_xll.qlInterestRateIndexFixingDate(Currency&amp;"ibor"&amp;Tenor,BB440,Trigger)</f>
        <v>42828</v>
      </c>
      <c r="BB440" s="101">
        <f>_xll.qlCalendarAdvance(Calendar,BB439,AZ440,"f",,Trigger)</f>
        <v>42830</v>
      </c>
      <c r="BC440" s="101">
        <f>_xll.qlInterestRateIndexMaturity(Currency&amp;"ibor"&amp;Tenor,BB440,Trigger)</f>
        <v>43195</v>
      </c>
      <c r="BD440" s="246">
        <f>_xll.qlIndexFixing($AD$5,BA440,TRUE,_xll.ohTrigger(Trigger,Trigger12M))</f>
        <v>4.0376539737865622E-3</v>
      </c>
      <c r="BE440" s="246" t="e">
        <f>IFERROR(_xll.qlIndexFixing($BF$1,BA440,TRUE,_xll.ohTrigger(Trigger,Trigger12M)),#N/A)</f>
        <v>#N/A</v>
      </c>
    </row>
    <row r="441" spans="52:57" ht="11.25" customHeight="1" x14ac:dyDescent="0.25">
      <c r="AZ441" s="100" t="s">
        <v>201</v>
      </c>
      <c r="BA441" s="101">
        <f>_xll.qlInterestRateIndexFixingDate(Currency&amp;"ibor"&amp;Tenor,BB441,Trigger)</f>
        <v>42829</v>
      </c>
      <c r="BB441" s="101">
        <f>_xll.qlCalendarAdvance(Calendar,BB440,AZ441,"f",,Trigger)</f>
        <v>42831</v>
      </c>
      <c r="BC441" s="101">
        <f>_xll.qlInterestRateIndexMaturity(Currency&amp;"ibor"&amp;Tenor,BB441,Trigger)</f>
        <v>43196</v>
      </c>
      <c r="BD441" s="246">
        <f>_xll.qlIndexFixing($AD$5,BA441,TRUE,_xll.ohTrigger(Trigger,Trigger12M))</f>
        <v>4.0435832336172955E-3</v>
      </c>
      <c r="BE441" s="246" t="e">
        <f>IFERROR(_xll.qlIndexFixing($BF$1,BA441,TRUE,_xll.ohTrigger(Trigger,Trigger12M)),#N/A)</f>
        <v>#N/A</v>
      </c>
    </row>
    <row r="442" spans="52:57" ht="11.25" customHeight="1" x14ac:dyDescent="0.25">
      <c r="AZ442" s="100" t="s">
        <v>201</v>
      </c>
      <c r="BA442" s="101">
        <f>_xll.qlInterestRateIndexFixingDate(Currency&amp;"ibor"&amp;Tenor,BB442,Trigger)</f>
        <v>42830</v>
      </c>
      <c r="BB442" s="101">
        <f>_xll.qlCalendarAdvance(Calendar,BB441,AZ442,"f",,Trigger)</f>
        <v>42832</v>
      </c>
      <c r="BC442" s="101">
        <f>_xll.qlInterestRateIndexMaturity(Currency&amp;"ibor"&amp;Tenor,BB442,Trigger)</f>
        <v>43199</v>
      </c>
      <c r="BD442" s="246">
        <f>_xll.qlIndexFixing($AD$5,BA442,TRUE,_xll.ohTrigger(Trigger,Trigger12M))</f>
        <v>4.0556530569124038E-3</v>
      </c>
      <c r="BE442" s="246" t="e">
        <f>IFERROR(_xll.qlIndexFixing($BF$1,BA442,TRUE,_xll.ohTrigger(Trigger,Trigger12M)),#N/A)</f>
        <v>#N/A</v>
      </c>
    </row>
    <row r="443" spans="52:57" ht="11.25" customHeight="1" x14ac:dyDescent="0.25">
      <c r="AZ443" s="100" t="s">
        <v>201</v>
      </c>
      <c r="BA443" s="101">
        <f>_xll.qlInterestRateIndexFixingDate(Currency&amp;"ibor"&amp;Tenor,BB443,Trigger)</f>
        <v>42831</v>
      </c>
      <c r="BB443" s="101">
        <f>_xll.qlCalendarAdvance(Calendar,BB442,AZ443,"f",,Trigger)</f>
        <v>42835</v>
      </c>
      <c r="BC443" s="101">
        <f>_xll.qlInterestRateIndexMaturity(Currency&amp;"ibor"&amp;Tenor,BB443,Trigger)</f>
        <v>43200</v>
      </c>
      <c r="BD443" s="246">
        <f>_xll.qlIndexFixing($AD$5,BA443,TRUE,_xll.ohTrigger(Trigger,Trigger12M))</f>
        <v>4.0673482358083175E-3</v>
      </c>
      <c r="BE443" s="246" t="e">
        <f>IFERROR(_xll.qlIndexFixing($BF$1,BA443,TRUE,_xll.ohTrigger(Trigger,Trigger12M)),#N/A)</f>
        <v>#N/A</v>
      </c>
    </row>
    <row r="444" spans="52:57" ht="11.25" customHeight="1" x14ac:dyDescent="0.25">
      <c r="AZ444" s="100" t="s">
        <v>201</v>
      </c>
      <c r="BA444" s="101">
        <f>_xll.qlInterestRateIndexFixingDate(Currency&amp;"ibor"&amp;Tenor,BB444,Trigger)</f>
        <v>42832</v>
      </c>
      <c r="BB444" s="101">
        <f>_xll.qlCalendarAdvance(Calendar,BB443,AZ444,"f",,Trigger)</f>
        <v>42836</v>
      </c>
      <c r="BC444" s="101">
        <f>_xll.qlInterestRateIndexMaturity(Currency&amp;"ibor"&amp;Tenor,BB444,Trigger)</f>
        <v>43201</v>
      </c>
      <c r="BD444" s="246">
        <f>_xll.qlIndexFixing($AD$5,BA444,TRUE,_xll.ohTrigger(Trigger,Trigger12M))</f>
        <v>4.0733014775025597E-3</v>
      </c>
      <c r="BE444" s="246" t="e">
        <f>IFERROR(_xll.qlIndexFixing($BF$1,BA444,TRUE,_xll.ohTrigger(Trigger,Trigger12M)),#N/A)</f>
        <v>#N/A</v>
      </c>
    </row>
    <row r="445" spans="52:57" ht="11.25" customHeight="1" x14ac:dyDescent="0.25">
      <c r="AZ445" s="100" t="s">
        <v>201</v>
      </c>
      <c r="BA445" s="101">
        <f>_xll.qlInterestRateIndexFixingDate(Currency&amp;"ibor"&amp;Tenor,BB445,Trigger)</f>
        <v>42835</v>
      </c>
      <c r="BB445" s="101">
        <f>_xll.qlCalendarAdvance(Calendar,BB444,AZ445,"f",,Trigger)</f>
        <v>42837</v>
      </c>
      <c r="BC445" s="101">
        <f>_xll.qlInterestRateIndexMaturity(Currency&amp;"ibor"&amp;Tenor,BB445,Trigger)</f>
        <v>43202</v>
      </c>
      <c r="BD445" s="246">
        <f>_xll.qlIndexFixing($AD$5,BA445,TRUE,_xll.ohTrigger(Trigger,Trigger12M))</f>
        <v>4.0792595158269636E-3</v>
      </c>
      <c r="BE445" s="246" t="e">
        <f>IFERROR(_xll.qlIndexFixing($BF$1,BA445,TRUE,_xll.ohTrigger(Trigger,Trigger12M)),#N/A)</f>
        <v>#N/A</v>
      </c>
    </row>
    <row r="446" spans="52:57" ht="11.25" customHeight="1" x14ac:dyDescent="0.25">
      <c r="AZ446" s="100" t="s">
        <v>201</v>
      </c>
      <c r="BA446" s="101">
        <f>_xll.qlInterestRateIndexFixingDate(Currency&amp;"ibor"&amp;Tenor,BB446,Trigger)</f>
        <v>42836</v>
      </c>
      <c r="BB446" s="101">
        <f>_xll.qlCalendarAdvance(Calendar,BB445,AZ446,"f",,Trigger)</f>
        <v>42838</v>
      </c>
      <c r="BC446" s="101">
        <f>_xll.qlInterestRateIndexMaturity(Currency&amp;"ibor"&amp;Tenor,BB446,Trigger)</f>
        <v>43203</v>
      </c>
      <c r="BD446" s="246">
        <f>_xll.qlIndexFixing($AD$5,BA446,TRUE,_xll.ohTrigger(Trigger,Trigger12M))</f>
        <v>4.0852223508684735E-3</v>
      </c>
      <c r="BE446" s="246" t="e">
        <f>IFERROR(_xll.qlIndexFixing($BF$1,BA446,TRUE,_xll.ohTrigger(Trigger,Trigger12M)),#N/A)</f>
        <v>#N/A</v>
      </c>
    </row>
    <row r="447" spans="52:57" ht="11.25" customHeight="1" x14ac:dyDescent="0.25">
      <c r="AZ447" s="100" t="s">
        <v>201</v>
      </c>
      <c r="BA447" s="101">
        <f>_xll.qlInterestRateIndexFixingDate(Currency&amp;"ibor"&amp;Tenor,BB447,Trigger)</f>
        <v>42837</v>
      </c>
      <c r="BB447" s="101">
        <f>_xll.qlCalendarAdvance(Calendar,BB446,AZ447,"f",,Trigger)</f>
        <v>42843</v>
      </c>
      <c r="BC447" s="101">
        <f>_xll.qlInterestRateIndexMaturity(Currency&amp;"ibor"&amp;Tenor,BB447,Trigger)</f>
        <v>43208</v>
      </c>
      <c r="BD447" s="246">
        <f>_xll.qlIndexFixing($AD$5,BA447,TRUE,_xll.ohTrigger(Trigger,Trigger12M))</f>
        <v>4.1151084798454291E-3</v>
      </c>
      <c r="BE447" s="246" t="e">
        <f>IFERROR(_xll.qlIndexFixing($BF$1,BA447,TRUE,_xll.ohTrigger(Trigger,Trigger12M)),#N/A)</f>
        <v>#N/A</v>
      </c>
    </row>
    <row r="448" spans="52:57" ht="11.25" customHeight="1" x14ac:dyDescent="0.25">
      <c r="AZ448" s="100" t="s">
        <v>201</v>
      </c>
      <c r="BA448" s="101">
        <f>_xll.qlInterestRateIndexFixingDate(Currency&amp;"ibor"&amp;Tenor,BB448,Trigger)</f>
        <v>42838</v>
      </c>
      <c r="BB448" s="101">
        <f>_xll.qlCalendarAdvance(Calendar,BB447,AZ448,"f",,Trigger)</f>
        <v>42844</v>
      </c>
      <c r="BC448" s="101">
        <f>_xll.qlInterestRateIndexMaturity(Currency&amp;"ibor"&amp;Tenor,BB448,Trigger)</f>
        <v>43209</v>
      </c>
      <c r="BD448" s="246">
        <f>_xll.qlIndexFixing($AD$5,BA448,TRUE,_xll.ohTrigger(Trigger,Trigger12M))</f>
        <v>4.1211000969996314E-3</v>
      </c>
      <c r="BE448" s="246" t="e">
        <f>IFERROR(_xll.qlIndexFixing($BF$1,BA448,TRUE,_xll.ohTrigger(Trigger,Trigger12M)),#N/A)</f>
        <v>#N/A</v>
      </c>
    </row>
    <row r="449" spans="52:57" ht="11.25" customHeight="1" x14ac:dyDescent="0.25">
      <c r="AZ449" s="100" t="s">
        <v>201</v>
      </c>
      <c r="BA449" s="101">
        <f>_xll.qlInterestRateIndexFixingDate(Currency&amp;"ibor"&amp;Tenor,BB449,Trigger)</f>
        <v>42843</v>
      </c>
      <c r="BB449" s="101">
        <f>_xll.qlCalendarAdvance(Calendar,BB448,AZ449,"f",,Trigger)</f>
        <v>42845</v>
      </c>
      <c r="BC449" s="101">
        <f>_xll.qlInterestRateIndexMaturity(Currency&amp;"ibor"&amp;Tenor,BB449,Trigger)</f>
        <v>43210</v>
      </c>
      <c r="BD449" s="246">
        <f>_xll.qlIndexFixing($AD$5,BA449,TRUE,_xll.ohTrigger(Trigger,Trigger12M))</f>
        <v>4.1270965114756069E-3</v>
      </c>
      <c r="BE449" s="246" t="e">
        <f>IFERROR(_xll.qlIndexFixing($BF$1,BA449,TRUE,_xll.ohTrigger(Trigger,Trigger12M)),#N/A)</f>
        <v>#N/A</v>
      </c>
    </row>
    <row r="450" spans="52:57" ht="11.25" customHeight="1" x14ac:dyDescent="0.25">
      <c r="AZ450" s="100" t="s">
        <v>201</v>
      </c>
      <c r="BA450" s="101">
        <f>_xll.qlInterestRateIndexFixingDate(Currency&amp;"ibor"&amp;Tenor,BB450,Trigger)</f>
        <v>42844</v>
      </c>
      <c r="BB450" s="101">
        <f>_xll.qlCalendarAdvance(Calendar,BB449,AZ450,"f",,Trigger)</f>
        <v>42846</v>
      </c>
      <c r="BC450" s="101">
        <f>_xll.qlInterestRateIndexMaturity(Currency&amp;"ibor"&amp;Tenor,BB450,Trigger)</f>
        <v>43213</v>
      </c>
      <c r="BD450" s="246">
        <f>_xll.qlIndexFixing($AD$5,BA450,TRUE,_xll.ohTrigger(Trigger,Trigger12M))</f>
        <v>4.1391482686337624E-3</v>
      </c>
      <c r="BE450" s="246" t="e">
        <f>IFERROR(_xll.qlIndexFixing($BF$1,BA450,TRUE,_xll.ohTrigger(Trigger,Trigger12M)),#N/A)</f>
        <v>#N/A</v>
      </c>
    </row>
    <row r="451" spans="52:57" ht="11.25" customHeight="1" x14ac:dyDescent="0.25">
      <c r="AZ451" s="100" t="s">
        <v>201</v>
      </c>
      <c r="BA451" s="101">
        <f>_xll.qlInterestRateIndexFixingDate(Currency&amp;"ibor"&amp;Tenor,BB451,Trigger)</f>
        <v>42845</v>
      </c>
      <c r="BB451" s="101">
        <f>_xll.qlCalendarAdvance(Calendar,BB450,AZ451,"f",,Trigger)</f>
        <v>42849</v>
      </c>
      <c r="BC451" s="101">
        <f>_xll.qlInterestRateIndexMaturity(Currency&amp;"ibor"&amp;Tenor,BB451,Trigger)</f>
        <v>43214</v>
      </c>
      <c r="BD451" s="246">
        <f>_xll.qlIndexFixing($AD$5,BA451,TRUE,_xll.ohTrigger(Trigger,Trigger12M))</f>
        <v>4.1511301443306432E-3</v>
      </c>
      <c r="BE451" s="246" t="e">
        <f>IFERROR(_xll.qlIndexFixing($BF$1,BA451,TRUE,_xll.ohTrigger(Trigger,Trigger12M)),#N/A)</f>
        <v>#N/A</v>
      </c>
    </row>
    <row r="452" spans="52:57" ht="11.25" customHeight="1" x14ac:dyDescent="0.25">
      <c r="AZ452" s="100" t="s">
        <v>201</v>
      </c>
      <c r="BA452" s="101">
        <f>_xll.qlInterestRateIndexFixingDate(Currency&amp;"ibor"&amp;Tenor,BB452,Trigger)</f>
        <v>42846</v>
      </c>
      <c r="BB452" s="101">
        <f>_xll.qlCalendarAdvance(Calendar,BB451,AZ452,"f",,Trigger)</f>
        <v>42850</v>
      </c>
      <c r="BC452" s="101">
        <f>_xll.qlInterestRateIndexMaturity(Currency&amp;"ibor"&amp;Tenor,BB452,Trigger)</f>
        <v>43215</v>
      </c>
      <c r="BD452" s="246">
        <f>_xll.qlIndexFixing($AD$5,BA452,TRUE,_xll.ohTrigger(Trigger,Trigger12M))</f>
        <v>4.1571505467165783E-3</v>
      </c>
      <c r="BE452" s="246" t="e">
        <f>IFERROR(_xll.qlIndexFixing($BF$1,BA452,TRUE,_xll.ohTrigger(Trigger,Trigger12M)),#N/A)</f>
        <v>#N/A</v>
      </c>
    </row>
    <row r="453" spans="52:57" ht="11.25" customHeight="1" x14ac:dyDescent="0.25">
      <c r="AZ453" s="100" t="s">
        <v>201</v>
      </c>
      <c r="BA453" s="101">
        <f>_xll.qlInterestRateIndexFixingDate(Currency&amp;"ibor"&amp;Tenor,BB453,Trigger)</f>
        <v>42849</v>
      </c>
      <c r="BB453" s="101">
        <f>_xll.qlCalendarAdvance(Calendar,BB452,AZ453,"f",,Trigger)</f>
        <v>42851</v>
      </c>
      <c r="BC453" s="101">
        <f>_xll.qlInterestRateIndexMaturity(Currency&amp;"ibor"&amp;Tenor,BB453,Trigger)</f>
        <v>43216</v>
      </c>
      <c r="BD453" s="246">
        <f>_xll.qlIndexFixing($AD$5,BA453,TRUE,_xll.ohTrigger(Trigger,Trigger12M))</f>
        <v>4.1631757469452945E-3</v>
      </c>
      <c r="BE453" s="246" t="e">
        <f>IFERROR(_xll.qlIndexFixing($BF$1,BA453,TRUE,_xll.ohTrigger(Trigger,Trigger12M)),#N/A)</f>
        <v>#N/A</v>
      </c>
    </row>
    <row r="454" spans="52:57" ht="11.25" customHeight="1" x14ac:dyDescent="0.25">
      <c r="AZ454" s="100" t="s">
        <v>201</v>
      </c>
      <c r="BA454" s="101">
        <f>_xll.qlInterestRateIndexFixingDate(Currency&amp;"ibor"&amp;Tenor,BB454,Trigger)</f>
        <v>42850</v>
      </c>
      <c r="BB454" s="101">
        <f>_xll.qlCalendarAdvance(Calendar,BB453,AZ454,"f",,Trigger)</f>
        <v>42852</v>
      </c>
      <c r="BC454" s="101">
        <f>_xll.qlInterestRateIndexMaturity(Currency&amp;"ibor"&amp;Tenor,BB454,Trigger)</f>
        <v>43217</v>
      </c>
      <c r="BD454" s="246">
        <f>_xll.qlIndexFixing($AD$5,BA454,TRUE,_xll.ohTrigger(Trigger,Trigger12M))</f>
        <v>4.1692057451041724E-3</v>
      </c>
      <c r="BE454" s="246" t="e">
        <f>IFERROR(_xll.qlIndexFixing($BF$1,BA454,TRUE,_xll.ohTrigger(Trigger,Trigger12M)),#N/A)</f>
        <v>#N/A</v>
      </c>
    </row>
    <row r="455" spans="52:57" ht="11.25" customHeight="1" x14ac:dyDescent="0.25">
      <c r="AZ455" s="100" t="s">
        <v>201</v>
      </c>
      <c r="BA455" s="101">
        <f>_xll.qlInterestRateIndexFixingDate(Currency&amp;"ibor"&amp;Tenor,BB455,Trigger)</f>
        <v>42851</v>
      </c>
      <c r="BB455" s="101">
        <f>_xll.qlCalendarAdvance(Calendar,BB454,AZ455,"f",,Trigger)</f>
        <v>42853</v>
      </c>
      <c r="BC455" s="101">
        <f>_xll.qlInterestRateIndexMaturity(Currency&amp;"ibor"&amp;Tenor,BB455,Trigger)</f>
        <v>43220</v>
      </c>
      <c r="BD455" s="246">
        <f>_xll.qlIndexFixing($AD$5,BA455,TRUE,_xll.ohTrigger(Trigger,Trigger12M))</f>
        <v>4.181246587600192E-3</v>
      </c>
      <c r="BE455" s="246" t="e">
        <f>IFERROR(_xll.qlIndexFixing($BF$1,BA455,TRUE,_xll.ohTrigger(Trigger,Trigger12M)),#N/A)</f>
        <v>#N/A</v>
      </c>
    </row>
    <row r="456" spans="52:57" ht="11.25" customHeight="1" x14ac:dyDescent="0.25">
      <c r="AZ456" s="100" t="s">
        <v>201</v>
      </c>
      <c r="BA456" s="101">
        <f>_xll.qlInterestRateIndexFixingDate(Currency&amp;"ibor"&amp;Tenor,BB456,Trigger)</f>
        <v>42852</v>
      </c>
      <c r="BB456" s="101">
        <f>_xll.qlCalendarAdvance(Calendar,BB455,AZ456,"f",,Trigger)</f>
        <v>42857</v>
      </c>
      <c r="BC456" s="101">
        <f>_xll.qlInterestRateIndexMaturity(Currency&amp;"ibor"&amp;Tenor,BB456,Trigger)</f>
        <v>43222</v>
      </c>
      <c r="BD456" s="246">
        <f>_xll.qlIndexFixing($AD$5,BA456,TRUE,_xll.ohTrigger(Trigger,Trigger12M))</f>
        <v>4.1994277079006222E-3</v>
      </c>
      <c r="BE456" s="246" t="e">
        <f>IFERROR(_xll.qlIndexFixing($BF$1,BA456,TRUE,_xll.ohTrigger(Trigger,Trigger12M)),#N/A)</f>
        <v>#N/A</v>
      </c>
    </row>
    <row r="457" spans="52:57" ht="11.25" customHeight="1" x14ac:dyDescent="0.25">
      <c r="AZ457" s="100" t="s">
        <v>201</v>
      </c>
      <c r="BA457" s="101">
        <f>_xll.qlInterestRateIndexFixingDate(Currency&amp;"ibor"&amp;Tenor,BB457,Trigger)</f>
        <v>42853</v>
      </c>
      <c r="BB457" s="101">
        <f>_xll.qlCalendarAdvance(Calendar,BB456,AZ457,"f",,Trigger)</f>
        <v>42858</v>
      </c>
      <c r="BC457" s="101">
        <f>_xll.qlInterestRateIndexMaturity(Currency&amp;"ibor"&amp;Tenor,BB457,Trigger)</f>
        <v>43223</v>
      </c>
      <c r="BD457" s="246">
        <f>_xll.qlIndexFixing($AD$5,BA457,TRUE,_xll.ohTrigger(Trigger,Trigger12M))</f>
        <v>4.2054864954726547E-3</v>
      </c>
      <c r="BE457" s="246" t="e">
        <f>IFERROR(_xll.qlIndexFixing($BF$1,BA457,TRUE,_xll.ohTrigger(Trigger,Trigger12M)),#N/A)</f>
        <v>#N/A</v>
      </c>
    </row>
    <row r="458" spans="52:57" ht="11.25" customHeight="1" x14ac:dyDescent="0.25">
      <c r="AZ458" s="100" t="s">
        <v>201</v>
      </c>
      <c r="BA458" s="101">
        <f>_xll.qlInterestRateIndexFixingDate(Currency&amp;"ibor"&amp;Tenor,BB458,Trigger)</f>
        <v>42857</v>
      </c>
      <c r="BB458" s="101">
        <f>_xll.qlCalendarAdvance(Calendar,BB457,AZ458,"f",,Trigger)</f>
        <v>42859</v>
      </c>
      <c r="BC458" s="101">
        <f>_xll.qlInterestRateIndexMaturity(Currency&amp;"ibor"&amp;Tenor,BB458,Trigger)</f>
        <v>43224</v>
      </c>
      <c r="BD458" s="246">
        <f>_xll.qlIndexFixing($AD$5,BA458,TRUE,_xll.ohTrigger(Trigger,Trigger12M))</f>
        <v>4.2115500815858688E-3</v>
      </c>
      <c r="BE458" s="246" t="e">
        <f>IFERROR(_xll.qlIndexFixing($BF$1,BA458,TRUE,_xll.ohTrigger(Trigger,Trigger12M)),#N/A)</f>
        <v>#N/A</v>
      </c>
    </row>
    <row r="459" spans="52:57" ht="11.25" customHeight="1" x14ac:dyDescent="0.25">
      <c r="AZ459" s="100" t="s">
        <v>201</v>
      </c>
      <c r="BA459" s="101">
        <f>_xll.qlInterestRateIndexFixingDate(Currency&amp;"ibor"&amp;Tenor,BB459,Trigger)</f>
        <v>42858</v>
      </c>
      <c r="BB459" s="101">
        <f>_xll.qlCalendarAdvance(Calendar,BB458,AZ459,"f",,Trigger)</f>
        <v>42860</v>
      </c>
      <c r="BC459" s="101">
        <f>_xll.qlInterestRateIndexMaturity(Currency&amp;"ibor"&amp;Tenor,BB459,Trigger)</f>
        <v>43227</v>
      </c>
      <c r="BD459" s="246">
        <f>_xll.qlIndexFixing($AD$5,BA459,TRUE,_xll.ohTrigger(Trigger,Trigger12M))</f>
        <v>4.2235787550154559E-3</v>
      </c>
      <c r="BE459" s="246" t="e">
        <f>IFERROR(_xll.qlIndexFixing($BF$1,BA459,TRUE,_xll.ohTrigger(Trigger,Trigger12M)),#N/A)</f>
        <v>#N/A</v>
      </c>
    </row>
    <row r="460" spans="52:57" ht="11.25" customHeight="1" x14ac:dyDescent="0.25">
      <c r="AZ460" s="100" t="s">
        <v>201</v>
      </c>
      <c r="BA460" s="101">
        <f>_xll.qlInterestRateIndexFixingDate(Currency&amp;"ibor"&amp;Tenor,BB460,Trigger)</f>
        <v>42859</v>
      </c>
      <c r="BB460" s="101">
        <f>_xll.qlCalendarAdvance(Calendar,BB459,AZ460,"f",,Trigger)</f>
        <v>42863</v>
      </c>
      <c r="BC460" s="101">
        <f>_xll.qlInterestRateIndexMaturity(Currency&amp;"ibor"&amp;Tenor,BB460,Trigger)</f>
        <v>43228</v>
      </c>
      <c r="BD460" s="246">
        <f>_xll.qlIndexFixing($AD$5,BA460,TRUE,_xll.ohTrigger(Trigger,Trigger12M))</f>
        <v>4.2358524132110982E-3</v>
      </c>
      <c r="BE460" s="246" t="e">
        <f>IFERROR(_xll.qlIndexFixing($BF$1,BA460,TRUE,_xll.ohTrigger(Trigger,Trigger12M)),#N/A)</f>
        <v>#N/A</v>
      </c>
    </row>
    <row r="461" spans="52:57" ht="11.25" customHeight="1" x14ac:dyDescent="0.25">
      <c r="AZ461" s="100" t="s">
        <v>201</v>
      </c>
      <c r="BA461" s="101">
        <f>_xll.qlInterestRateIndexFixingDate(Currency&amp;"ibor"&amp;Tenor,BB461,Trigger)</f>
        <v>42860</v>
      </c>
      <c r="BB461" s="101">
        <f>_xll.qlCalendarAdvance(Calendar,BB460,AZ461,"f",,Trigger)</f>
        <v>42864</v>
      </c>
      <c r="BC461" s="101">
        <f>_xll.qlInterestRateIndexMaturity(Currency&amp;"ibor"&amp;Tenor,BB461,Trigger)</f>
        <v>43229</v>
      </c>
      <c r="BD461" s="246">
        <f>_xll.qlIndexFixing($AD$5,BA461,TRUE,_xll.ohTrigger(Trigger,Trigger12M))</f>
        <v>4.2419399933494905E-3</v>
      </c>
      <c r="BE461" s="246" t="e">
        <f>IFERROR(_xll.qlIndexFixing($BF$1,BA461,TRUE,_xll.ohTrigger(Trigger,Trigger12M)),#N/A)</f>
        <v>#N/A</v>
      </c>
    </row>
    <row r="462" spans="52:57" ht="11.25" customHeight="1" x14ac:dyDescent="0.25">
      <c r="AZ462" s="100" t="s">
        <v>201</v>
      </c>
      <c r="BA462" s="101">
        <f>_xll.qlInterestRateIndexFixingDate(Currency&amp;"ibor"&amp;Tenor,BB462,Trigger)</f>
        <v>42863</v>
      </c>
      <c r="BB462" s="101">
        <f>_xll.qlCalendarAdvance(Calendar,BB461,AZ462,"f",,Trigger)</f>
        <v>42865</v>
      </c>
      <c r="BC462" s="101">
        <f>_xll.qlInterestRateIndexMaturity(Currency&amp;"ibor"&amp;Tenor,BB462,Trigger)</f>
        <v>43230</v>
      </c>
      <c r="BD462" s="246">
        <f>_xll.qlIndexFixing($AD$5,BA462,TRUE,_xll.ohTrigger(Trigger,Trigger12M))</f>
        <v>4.24803237255686E-3</v>
      </c>
      <c r="BE462" s="246" t="e">
        <f>IFERROR(_xll.qlIndexFixing($BF$1,BA462,TRUE,_xll.ohTrigger(Trigger,Trigger12M)),#N/A)</f>
        <v>#N/A</v>
      </c>
    </row>
    <row r="463" spans="52:57" ht="11.25" customHeight="1" x14ac:dyDescent="0.25">
      <c r="AZ463" s="100" t="s">
        <v>201</v>
      </c>
      <c r="BA463" s="101">
        <f>_xll.qlInterestRateIndexFixingDate(Currency&amp;"ibor"&amp;Tenor,BB463,Trigger)</f>
        <v>42864</v>
      </c>
      <c r="BB463" s="101">
        <f>_xll.qlCalendarAdvance(Calendar,BB462,AZ463,"f",,Trigger)</f>
        <v>42866</v>
      </c>
      <c r="BC463" s="101">
        <f>_xll.qlInterestRateIndexMaturity(Currency&amp;"ibor"&amp;Tenor,BB463,Trigger)</f>
        <v>43231</v>
      </c>
      <c r="BD463" s="246">
        <f>_xll.qlIndexFixing($AD$5,BA463,TRUE,_xll.ohTrigger(Trigger,Trigger12M))</f>
        <v>4.2541295509208087E-3</v>
      </c>
      <c r="BE463" s="246" t="e">
        <f>IFERROR(_xll.qlIndexFixing($BF$1,BA463,TRUE,_xll.ohTrigger(Trigger,Trigger12M)),#N/A)</f>
        <v>#N/A</v>
      </c>
    </row>
    <row r="464" spans="52:57" ht="11.25" customHeight="1" x14ac:dyDescent="0.25">
      <c r="AZ464" s="100" t="s">
        <v>201</v>
      </c>
      <c r="BA464" s="101">
        <f>_xll.qlInterestRateIndexFixingDate(Currency&amp;"ibor"&amp;Tenor,BB464,Trigger)</f>
        <v>42865</v>
      </c>
      <c r="BB464" s="101">
        <f>_xll.qlCalendarAdvance(Calendar,BB463,AZ464,"f",,Trigger)</f>
        <v>42867</v>
      </c>
      <c r="BC464" s="101">
        <f>_xll.qlInterestRateIndexMaturity(Currency&amp;"ibor"&amp;Tenor,BB464,Trigger)</f>
        <v>43234</v>
      </c>
      <c r="BD464" s="246">
        <f>_xll.qlIndexFixing($AD$5,BA464,TRUE,_xll.ohTrigger(Trigger,Trigger12M))</f>
        <v>4.2661448008712568E-3</v>
      </c>
      <c r="BE464" s="246" t="e">
        <f>IFERROR(_xll.qlIndexFixing($BF$1,BA464,TRUE,_xll.ohTrigger(Trigger,Trigger12M)),#N/A)</f>
        <v>#N/A</v>
      </c>
    </row>
    <row r="465" spans="52:57" ht="11.25" customHeight="1" x14ac:dyDescent="0.25">
      <c r="AZ465" s="100" t="s">
        <v>201</v>
      </c>
      <c r="BA465" s="101">
        <f>_xll.qlInterestRateIndexFixingDate(Currency&amp;"ibor"&amp;Tenor,BB465,Trigger)</f>
        <v>42866</v>
      </c>
      <c r="BB465" s="101">
        <f>_xll.qlCalendarAdvance(Calendar,BB464,AZ465,"f",,Trigger)</f>
        <v>42870</v>
      </c>
      <c r="BC465" s="101">
        <f>_xll.qlInterestRateIndexMaturity(Currency&amp;"ibor"&amp;Tenor,BB465,Trigger)</f>
        <v>43235</v>
      </c>
      <c r="BD465" s="246">
        <f>_xll.qlIndexFixing($AD$5,BA465,TRUE,_xll.ohTrigger(Trigger,Trigger12M))</f>
        <v>4.2785662577101841E-3</v>
      </c>
      <c r="BE465" s="246" t="e">
        <f>IFERROR(_xll.qlIndexFixing($BF$1,BA465,TRUE,_xll.ohTrigger(Trigger,Trigger12M)),#N/A)</f>
        <v>#N/A</v>
      </c>
    </row>
    <row r="466" spans="52:57" ht="11.25" customHeight="1" x14ac:dyDescent="0.25">
      <c r="AZ466" s="100" t="s">
        <v>201</v>
      </c>
      <c r="BA466" s="101">
        <f>_xll.qlInterestRateIndexFixingDate(Currency&amp;"ibor"&amp;Tenor,BB466,Trigger)</f>
        <v>42867</v>
      </c>
      <c r="BB466" s="101">
        <f>_xll.qlCalendarAdvance(Calendar,BB465,AZ466,"f",,Trigger)</f>
        <v>42871</v>
      </c>
      <c r="BC466" s="101">
        <f>_xll.qlInterestRateIndexMaturity(Currency&amp;"ibor"&amp;Tenor,BB466,Trigger)</f>
        <v>43236</v>
      </c>
      <c r="BD466" s="246">
        <f>_xll.qlIndexFixing($AD$5,BA466,TRUE,_xll.ohTrigger(Trigger,Trigger12M))</f>
        <v>4.2846874331824332E-3</v>
      </c>
      <c r="BE466" s="246" t="e">
        <f>IFERROR(_xll.qlIndexFixing($BF$1,BA466,TRUE,_xll.ohTrigger(Trigger,Trigger12M)),#N/A)</f>
        <v>#N/A</v>
      </c>
    </row>
    <row r="467" spans="52:57" ht="11.25" customHeight="1" x14ac:dyDescent="0.25">
      <c r="AZ467" s="100" t="s">
        <v>201</v>
      </c>
      <c r="BA467" s="101">
        <f>_xll.qlInterestRateIndexFixingDate(Currency&amp;"ibor"&amp;Tenor,BB467,Trigger)</f>
        <v>42870</v>
      </c>
      <c r="BB467" s="101">
        <f>_xll.qlCalendarAdvance(Calendar,BB466,AZ467,"f",,Trigger)</f>
        <v>42872</v>
      </c>
      <c r="BC467" s="101">
        <f>_xll.qlInterestRateIndexMaturity(Currency&amp;"ibor"&amp;Tenor,BB467,Trigger)</f>
        <v>43237</v>
      </c>
      <c r="BD467" s="246">
        <f>_xll.qlIndexFixing($AD$5,BA467,TRUE,_xll.ohTrigger(Trigger,Trigger12M))</f>
        <v>4.2908134083414675E-3</v>
      </c>
      <c r="BE467" s="246" t="e">
        <f>IFERROR(_xll.qlIndexFixing($BF$1,BA467,TRUE,_xll.ohTrigger(Trigger,Trigger12M)),#N/A)</f>
        <v>#N/A</v>
      </c>
    </row>
    <row r="468" spans="52:57" ht="11.25" customHeight="1" x14ac:dyDescent="0.25">
      <c r="AZ468" s="100" t="s">
        <v>201</v>
      </c>
      <c r="BA468" s="101">
        <f>_xll.qlInterestRateIndexFixingDate(Currency&amp;"ibor"&amp;Tenor,BB468,Trigger)</f>
        <v>42871</v>
      </c>
      <c r="BB468" s="101">
        <f>_xll.qlCalendarAdvance(Calendar,BB467,AZ468,"f",,Trigger)</f>
        <v>42873</v>
      </c>
      <c r="BC468" s="101">
        <f>_xll.qlInterestRateIndexMaturity(Currency&amp;"ibor"&amp;Tenor,BB468,Trigger)</f>
        <v>43238</v>
      </c>
      <c r="BD468" s="246">
        <f>_xll.qlIndexFixing($AD$5,BA468,TRUE,_xll.ohTrigger(Trigger,Trigger12M))</f>
        <v>4.2969441832759825E-3</v>
      </c>
      <c r="BE468" s="246" t="e">
        <f>IFERROR(_xll.qlIndexFixing($BF$1,BA468,TRUE,_xll.ohTrigger(Trigger,Trigger12M)),#N/A)</f>
        <v>#N/A</v>
      </c>
    </row>
    <row r="469" spans="52:57" ht="11.25" customHeight="1" x14ac:dyDescent="0.25">
      <c r="AZ469" s="100" t="s">
        <v>201</v>
      </c>
      <c r="BA469" s="101">
        <f>_xll.qlInterestRateIndexFixingDate(Currency&amp;"ibor"&amp;Tenor,BB469,Trigger)</f>
        <v>42872</v>
      </c>
      <c r="BB469" s="101">
        <f>_xll.qlCalendarAdvance(Calendar,BB468,AZ469,"f",,Trigger)</f>
        <v>42874</v>
      </c>
      <c r="BC469" s="101">
        <f>_xll.qlInterestRateIndexMaturity(Currency&amp;"ibor"&amp;Tenor,BB469,Trigger)</f>
        <v>43241</v>
      </c>
      <c r="BD469" s="246">
        <f>_xll.qlIndexFixing($AD$5,BA469,TRUE,_xll.ohTrigger(Trigger,Trigger12M))</f>
        <v>4.3089447553261422E-3</v>
      </c>
      <c r="BE469" s="246" t="e">
        <f>IFERROR(_xll.qlIndexFixing($BF$1,BA469,TRUE,_xll.ohTrigger(Trigger,Trigger12M)),#N/A)</f>
        <v>#N/A</v>
      </c>
    </row>
    <row r="470" spans="52:57" ht="11.25" customHeight="1" x14ac:dyDescent="0.25">
      <c r="AZ470" s="100" t="s">
        <v>201</v>
      </c>
      <c r="BA470" s="101">
        <f>_xll.qlInterestRateIndexFixingDate(Currency&amp;"ibor"&amp;Tenor,BB470,Trigger)</f>
        <v>42873</v>
      </c>
      <c r="BB470" s="101">
        <f>_xll.qlCalendarAdvance(Calendar,BB469,AZ470,"f",,Trigger)</f>
        <v>42877</v>
      </c>
      <c r="BC470" s="101">
        <f>_xll.qlInterestRateIndexMaturity(Currency&amp;"ibor"&amp;Tenor,BB470,Trigger)</f>
        <v>43242</v>
      </c>
      <c r="BD470" s="246">
        <f>_xll.qlIndexFixing($AD$5,BA470,TRUE,_xll.ohTrigger(Trigger,Trigger12M))</f>
        <v>4.3215152825427788E-3</v>
      </c>
      <c r="BE470" s="246" t="e">
        <f>IFERROR(_xll.qlIndexFixing($BF$1,BA470,TRUE,_xll.ohTrigger(Trigger,Trigger12M)),#N/A)</f>
        <v>#N/A</v>
      </c>
    </row>
    <row r="471" spans="52:57" ht="11.25" customHeight="1" x14ac:dyDescent="0.25">
      <c r="AZ471" s="100" t="s">
        <v>201</v>
      </c>
      <c r="BA471" s="101">
        <f>_xll.qlInterestRateIndexFixingDate(Currency&amp;"ibor"&amp;Tenor,BB471,Trigger)</f>
        <v>42874</v>
      </c>
      <c r="BB471" s="101">
        <f>_xll.qlCalendarAdvance(Calendar,BB470,AZ471,"f",,Trigger)</f>
        <v>42878</v>
      </c>
      <c r="BC471" s="101">
        <f>_xll.qlInterestRateIndexMaturity(Currency&amp;"ibor"&amp;Tenor,BB471,Trigger)</f>
        <v>43243</v>
      </c>
      <c r="BD471" s="246">
        <f>_xll.qlIndexFixing($AD$5,BA471,TRUE,_xll.ohTrigger(Trigger,Trigger12M))</f>
        <v>4.3276700576857993E-3</v>
      </c>
      <c r="BE471" s="246" t="e">
        <f>IFERROR(_xll.qlIndexFixing($BF$1,BA471,TRUE,_xll.ohTrigger(Trigger,Trigger12M)),#N/A)</f>
        <v>#N/A</v>
      </c>
    </row>
    <row r="472" spans="52:57" ht="11.25" customHeight="1" x14ac:dyDescent="0.25">
      <c r="AZ472" s="100" t="s">
        <v>201</v>
      </c>
      <c r="BA472" s="101">
        <f>_xll.qlInterestRateIndexFixingDate(Currency&amp;"ibor"&amp;Tenor,BB472,Trigger)</f>
        <v>42877</v>
      </c>
      <c r="BB472" s="101">
        <f>_xll.qlCalendarAdvance(Calendar,BB471,AZ472,"f",,Trigger)</f>
        <v>42879</v>
      </c>
      <c r="BC472" s="101">
        <f>_xll.qlInterestRateIndexMaturity(Currency&amp;"ibor"&amp;Tenor,BB472,Trigger)</f>
        <v>43244</v>
      </c>
      <c r="BD472" s="246">
        <f>_xll.qlIndexFixing($AD$5,BA472,TRUE,_xll.ohTrigger(Trigger,Trigger12M))</f>
        <v>4.333829633137355E-3</v>
      </c>
      <c r="BE472" s="246" t="e">
        <f>IFERROR(_xll.qlIndexFixing($BF$1,BA472,TRUE,_xll.ohTrigger(Trigger,Trigger12M)),#N/A)</f>
        <v>#N/A</v>
      </c>
    </row>
    <row r="473" spans="52:57" ht="11.25" customHeight="1" x14ac:dyDescent="0.25">
      <c r="AZ473" s="100" t="s">
        <v>201</v>
      </c>
      <c r="BA473" s="101">
        <f>_xll.qlInterestRateIndexFixingDate(Currency&amp;"ibor"&amp;Tenor,BB473,Trigger)</f>
        <v>42878</v>
      </c>
      <c r="BB473" s="101">
        <f>_xll.qlCalendarAdvance(Calendar,BB472,AZ473,"f",,Trigger)</f>
        <v>42880</v>
      </c>
      <c r="BC473" s="101">
        <f>_xll.qlInterestRateIndexMaturity(Currency&amp;"ibor"&amp;Tenor,BB473,Trigger)</f>
        <v>43245</v>
      </c>
      <c r="BD473" s="246">
        <f>_xll.qlIndexFixing($AD$5,BA473,TRUE,_xll.ohTrigger(Trigger,Trigger12M))</f>
        <v>4.3399940089859212E-3</v>
      </c>
      <c r="BE473" s="246" t="e">
        <f>IFERROR(_xll.qlIndexFixing($BF$1,BA473,TRUE,_xll.ohTrigger(Trigger,Trigger12M)),#N/A)</f>
        <v>#N/A</v>
      </c>
    </row>
    <row r="474" spans="52:57" ht="11.25" customHeight="1" x14ac:dyDescent="0.25">
      <c r="AZ474" s="100" t="s">
        <v>201</v>
      </c>
      <c r="BA474" s="101">
        <f>_xll.qlInterestRateIndexFixingDate(Currency&amp;"ibor"&amp;Tenor,BB474,Trigger)</f>
        <v>42879</v>
      </c>
      <c r="BB474" s="101">
        <f>_xll.qlCalendarAdvance(Calendar,BB473,AZ474,"f",,Trigger)</f>
        <v>42881</v>
      </c>
      <c r="BC474" s="101">
        <f>_xll.qlInterestRateIndexMaturity(Currency&amp;"ibor"&amp;Tenor,BB474,Trigger)</f>
        <v>43248</v>
      </c>
      <c r="BD474" s="246">
        <f>_xll.qlIndexFixing($AD$5,BA474,TRUE,_xll.ohTrigger(Trigger,Trigger12M))</f>
        <v>4.3519786487050639E-3</v>
      </c>
      <c r="BE474" s="246" t="e">
        <f>IFERROR(_xll.qlIndexFixing($BF$1,BA474,TRUE,_xll.ohTrigger(Trigger,Trigger12M)),#N/A)</f>
        <v>#N/A</v>
      </c>
    </row>
    <row r="475" spans="52:57" ht="11.25" customHeight="1" x14ac:dyDescent="0.25">
      <c r="AZ475" s="100" t="s">
        <v>201</v>
      </c>
      <c r="BA475" s="101">
        <f>_xll.qlInterestRateIndexFixingDate(Currency&amp;"ibor"&amp;Tenor,BB475,Trigger)</f>
        <v>42880</v>
      </c>
      <c r="BB475" s="101">
        <f>_xll.qlCalendarAdvance(Calendar,BB474,AZ475,"f",,Trigger)</f>
        <v>42884</v>
      </c>
      <c r="BC475" s="101">
        <f>_xll.qlInterestRateIndexMaturity(Currency&amp;"ibor"&amp;Tenor,BB475,Trigger)</f>
        <v>43249</v>
      </c>
      <c r="BD475" s="246">
        <f>_xll.qlIndexFixing($AD$5,BA475,TRUE,_xll.ohTrigger(Trigger,Trigger12M))</f>
        <v>4.3646995181397729E-3</v>
      </c>
      <c r="BE475" s="246" t="e">
        <f>IFERROR(_xll.qlIndexFixing($BF$1,BA475,TRUE,_xll.ohTrigger(Trigger,Trigger12M)),#N/A)</f>
        <v>#N/A</v>
      </c>
    </row>
    <row r="476" spans="52:57" ht="11.25" customHeight="1" x14ac:dyDescent="0.25">
      <c r="AZ476" s="100" t="s">
        <v>201</v>
      </c>
      <c r="BA476" s="101">
        <f>_xll.qlInterestRateIndexFixingDate(Currency&amp;"ibor"&amp;Tenor,BB476,Trigger)</f>
        <v>42881</v>
      </c>
      <c r="BB476" s="101">
        <f>_xll.qlCalendarAdvance(Calendar,BB475,AZ476,"f",,Trigger)</f>
        <v>42885</v>
      </c>
      <c r="BC476" s="101">
        <f>_xll.qlInterestRateIndexMaturity(Currency&amp;"ibor"&amp;Tenor,BB476,Trigger)</f>
        <v>43250</v>
      </c>
      <c r="BD476" s="246">
        <f>_xll.qlIndexFixing($AD$5,BA476,TRUE,_xll.ohTrigger(Trigger,Trigger12M))</f>
        <v>4.3708878973143517E-3</v>
      </c>
      <c r="BE476" s="246" t="e">
        <f>IFERROR(_xll.qlIndexFixing($BF$1,BA476,TRUE,_xll.ohTrigger(Trigger,Trigger12M)),#N/A)</f>
        <v>#N/A</v>
      </c>
    </row>
    <row r="477" spans="52:57" ht="11.25" customHeight="1" x14ac:dyDescent="0.25">
      <c r="AZ477" s="100" t="s">
        <v>201</v>
      </c>
      <c r="BA477" s="101">
        <f>_xll.qlInterestRateIndexFixingDate(Currency&amp;"ibor"&amp;Tenor,BB477,Trigger)</f>
        <v>42884</v>
      </c>
      <c r="BB477" s="101">
        <f>_xll.qlCalendarAdvance(Calendar,BB476,AZ477,"f",,Trigger)</f>
        <v>42886</v>
      </c>
      <c r="BC477" s="101">
        <f>_xll.qlInterestRateIndexMaturity(Currency&amp;"ibor"&amp;Tenor,BB477,Trigger)</f>
        <v>43251</v>
      </c>
      <c r="BD477" s="246">
        <f>_xll.qlIndexFixing($AD$5,BA477,TRUE,_xll.ohTrigger(Trigger,Trigger12M))</f>
        <v>4.3770810774222792E-3</v>
      </c>
      <c r="BE477" s="246" t="e">
        <f>IFERROR(_xll.qlIndexFixing($BF$1,BA477,TRUE,_xll.ohTrigger(Trigger,Trigger12M)),#N/A)</f>
        <v>#N/A</v>
      </c>
    </row>
    <row r="478" spans="52:57" ht="11.25" customHeight="1" x14ac:dyDescent="0.25">
      <c r="AZ478" s="100" t="s">
        <v>201</v>
      </c>
      <c r="BA478" s="101">
        <f>_xll.qlInterestRateIndexFixingDate(Currency&amp;"ibor"&amp;Tenor,BB478,Trigger)</f>
        <v>42885</v>
      </c>
      <c r="BB478" s="101">
        <f>_xll.qlCalendarAdvance(Calendar,BB477,AZ478,"f",,Trigger)</f>
        <v>42887</v>
      </c>
      <c r="BC478" s="101">
        <f>_xll.qlInterestRateIndexMaturity(Currency&amp;"ibor"&amp;Tenor,BB478,Trigger)</f>
        <v>43252</v>
      </c>
      <c r="BD478" s="246">
        <f>_xll.qlIndexFixing($AD$5,BA478,TRUE,_xll.ohTrigger(Trigger,Trigger12M))</f>
        <v>4.3832790585529094E-3</v>
      </c>
      <c r="BE478" s="246" t="e">
        <f>IFERROR(_xll.qlIndexFixing($BF$1,BA478,TRUE,_xll.ohTrigger(Trigger,Trigger12M)),#N/A)</f>
        <v>#N/A</v>
      </c>
    </row>
    <row r="479" spans="52:57" ht="11.25" customHeight="1" x14ac:dyDescent="0.25">
      <c r="AZ479" s="100" t="s">
        <v>201</v>
      </c>
      <c r="BA479" s="101">
        <f>_xll.qlInterestRateIndexFixingDate(Currency&amp;"ibor"&amp;Tenor,BB479,Trigger)</f>
        <v>42886</v>
      </c>
      <c r="BB479" s="101">
        <f>_xll.qlCalendarAdvance(Calendar,BB478,AZ479,"f",,Trigger)</f>
        <v>42888</v>
      </c>
      <c r="BC479" s="101">
        <f>_xll.qlInterestRateIndexMaturity(Currency&amp;"ibor"&amp;Tenor,BB479,Trigger)</f>
        <v>43255</v>
      </c>
      <c r="BD479" s="246">
        <f>_xll.qlIndexFixing($AD$5,BA479,TRUE,_xll.ohTrigger(Trigger,Trigger12M))</f>
        <v>4.3952465114995981E-3</v>
      </c>
      <c r="BE479" s="246" t="e">
        <f>IFERROR(_xll.qlIndexFixing($BF$1,BA479,TRUE,_xll.ohTrigger(Trigger,Trigger12M)),#N/A)</f>
        <v>#N/A</v>
      </c>
    </row>
    <row r="480" spans="52:57" ht="11.25" customHeight="1" x14ac:dyDescent="0.25">
      <c r="AZ480" s="100" t="s">
        <v>201</v>
      </c>
      <c r="BA480" s="101">
        <f>_xll.qlInterestRateIndexFixingDate(Currency&amp;"ibor"&amp;Tenor,BB480,Trigger)</f>
        <v>42887</v>
      </c>
      <c r="BB480" s="101">
        <f>_xll.qlCalendarAdvance(Calendar,BB479,AZ480,"f",,Trigger)</f>
        <v>42891</v>
      </c>
      <c r="BC480" s="101">
        <f>_xll.qlInterestRateIndexMaturity(Currency&amp;"ibor"&amp;Tenor,BB480,Trigger)</f>
        <v>43256</v>
      </c>
      <c r="BD480" s="246">
        <f>_xll.qlIndexFixing($AD$5,BA480,TRUE,_xll.ohTrigger(Trigger,Trigger12M))</f>
        <v>4.4081189950982815E-3</v>
      </c>
      <c r="BE480" s="246" t="e">
        <f>IFERROR(_xll.qlIndexFixing($BF$1,BA480,TRUE,_xll.ohTrigger(Trigger,Trigger12M)),#N/A)</f>
        <v>#N/A</v>
      </c>
    </row>
    <row r="481" spans="52:57" ht="11.25" customHeight="1" x14ac:dyDescent="0.25">
      <c r="AZ481" s="100" t="s">
        <v>201</v>
      </c>
      <c r="BA481" s="101">
        <f>_xll.qlInterestRateIndexFixingDate(Currency&amp;"ibor"&amp;Tenor,BB481,Trigger)</f>
        <v>42888</v>
      </c>
      <c r="BB481" s="101">
        <f>_xll.qlCalendarAdvance(Calendar,BB480,AZ481,"f",,Trigger)</f>
        <v>42892</v>
      </c>
      <c r="BC481" s="101">
        <f>_xll.qlInterestRateIndexMaturity(Currency&amp;"ibor"&amp;Tenor,BB481,Trigger)</f>
        <v>43257</v>
      </c>
      <c r="BD481" s="246">
        <f>_xll.qlIndexFixing($AD$5,BA481,TRUE,_xll.ohTrigger(Trigger,Trigger12M))</f>
        <v>4.4143409826892929E-3</v>
      </c>
      <c r="BE481" s="246" t="e">
        <f>IFERROR(_xll.qlIndexFixing($BF$1,BA481,TRUE,_xll.ohTrigger(Trigger,Trigger12M)),#N/A)</f>
        <v>#N/A</v>
      </c>
    </row>
    <row r="482" spans="52:57" ht="11.25" customHeight="1" x14ac:dyDescent="0.25">
      <c r="AZ482" s="100" t="s">
        <v>201</v>
      </c>
      <c r="BA482" s="101">
        <f>_xll.qlInterestRateIndexFixingDate(Currency&amp;"ibor"&amp;Tenor,BB482,Trigger)</f>
        <v>42891</v>
      </c>
      <c r="BB482" s="101">
        <f>_xll.qlCalendarAdvance(Calendar,BB481,AZ482,"f",,Trigger)</f>
        <v>42893</v>
      </c>
      <c r="BC482" s="101">
        <f>_xll.qlInterestRateIndexMaturity(Currency&amp;"ibor"&amp;Tenor,BB482,Trigger)</f>
        <v>43258</v>
      </c>
      <c r="BD482" s="246">
        <f>_xll.qlIndexFixing($AD$5,BA482,TRUE,_xll.ohTrigger(Trigger,Trigger12M))</f>
        <v>4.4205677718419734E-3</v>
      </c>
      <c r="BE482" s="246" t="e">
        <f>IFERROR(_xll.qlIndexFixing($BF$1,BA482,TRUE,_xll.ohTrigger(Trigger,Trigger12M)),#N/A)</f>
        <v>#N/A</v>
      </c>
    </row>
    <row r="483" spans="52:57" ht="11.25" customHeight="1" x14ac:dyDescent="0.25">
      <c r="AZ483" s="100" t="s">
        <v>201</v>
      </c>
      <c r="BA483" s="101">
        <f>_xll.qlInterestRateIndexFixingDate(Currency&amp;"ibor"&amp;Tenor,BB483,Trigger)</f>
        <v>42892</v>
      </c>
      <c r="BB483" s="101">
        <f>_xll.qlCalendarAdvance(Calendar,BB482,AZ483,"f",,Trigger)</f>
        <v>42894</v>
      </c>
      <c r="BC483" s="101">
        <f>_xll.qlInterestRateIndexMaturity(Currency&amp;"ibor"&amp;Tenor,BB483,Trigger)</f>
        <v>43259</v>
      </c>
      <c r="BD483" s="246">
        <f>_xll.qlIndexFixing($AD$5,BA483,TRUE,_xll.ohTrigger(Trigger,Trigger12M))</f>
        <v>4.4267993626463326E-3</v>
      </c>
      <c r="BE483" s="246" t="e">
        <f>IFERROR(_xll.qlIndexFixing($BF$1,BA483,TRUE,_xll.ohTrigger(Trigger,Trigger12M)),#N/A)</f>
        <v>#N/A</v>
      </c>
    </row>
    <row r="484" spans="52:57" ht="11.25" customHeight="1" x14ac:dyDescent="0.25">
      <c r="AZ484" s="100" t="s">
        <v>201</v>
      </c>
      <c r="BA484" s="101">
        <f>_xll.qlInterestRateIndexFixingDate(Currency&amp;"ibor"&amp;Tenor,BB484,Trigger)</f>
        <v>42893</v>
      </c>
      <c r="BB484" s="101">
        <f>_xll.qlCalendarAdvance(Calendar,BB483,AZ484,"f",,Trigger)</f>
        <v>42895</v>
      </c>
      <c r="BC484" s="101">
        <f>_xll.qlInterestRateIndexMaturity(Currency&amp;"ibor"&amp;Tenor,BB484,Trigger)</f>
        <v>43262</v>
      </c>
      <c r="BD484" s="246">
        <f>_xll.qlIndexFixing($AD$5,BA484,TRUE,_xll.ohTrigger(Trigger,Trigger12M))</f>
        <v>4.4387483743681642E-3</v>
      </c>
      <c r="BE484" s="246" t="e">
        <f>IFERROR(_xll.qlIndexFixing($BF$1,BA484,TRUE,_xll.ohTrigger(Trigger,Trigger12M)),#N/A)</f>
        <v>#N/A</v>
      </c>
    </row>
    <row r="485" spans="52:57" ht="11.25" customHeight="1" x14ac:dyDescent="0.25">
      <c r="AZ485" s="100" t="s">
        <v>201</v>
      </c>
      <c r="BA485" s="101">
        <f>_xll.qlInterestRateIndexFixingDate(Currency&amp;"ibor"&amp;Tenor,BB485,Trigger)</f>
        <v>42894</v>
      </c>
      <c r="BB485" s="101">
        <f>_xll.qlCalendarAdvance(Calendar,BB484,AZ485,"f",,Trigger)</f>
        <v>42898</v>
      </c>
      <c r="BC485" s="101">
        <f>_xll.qlInterestRateIndexMaturity(Currency&amp;"ibor"&amp;Tenor,BB485,Trigger)</f>
        <v>43263</v>
      </c>
      <c r="BD485" s="246">
        <f>_xll.qlIndexFixing($AD$5,BA485,TRUE,_xll.ohTrigger(Trigger,Trigger12M))</f>
        <v>4.4517737441844875E-3</v>
      </c>
      <c r="BE485" s="246" t="e">
        <f>IFERROR(_xll.qlIndexFixing($BF$1,BA485,TRUE,_xll.ohTrigger(Trigger,Trigger12M)),#N/A)</f>
        <v>#N/A</v>
      </c>
    </row>
    <row r="486" spans="52:57" ht="11.25" customHeight="1" x14ac:dyDescent="0.25">
      <c r="AZ486" s="100" t="s">
        <v>201</v>
      </c>
      <c r="BA486" s="101">
        <f>_xll.qlInterestRateIndexFixingDate(Currency&amp;"ibor"&amp;Tenor,BB486,Trigger)</f>
        <v>42895</v>
      </c>
      <c r="BB486" s="101">
        <f>_xll.qlCalendarAdvance(Calendar,BB485,AZ486,"f",,Trigger)</f>
        <v>42899</v>
      </c>
      <c r="BC486" s="101">
        <f>_xll.qlInterestRateIndexMaturity(Currency&amp;"ibor"&amp;Tenor,BB486,Trigger)</f>
        <v>43264</v>
      </c>
      <c r="BD486" s="246">
        <f>_xll.qlIndexFixing($AD$5,BA486,TRUE,_xll.ohTrigger(Trigger,Trigger12M))</f>
        <v>4.4580293446004607E-3</v>
      </c>
      <c r="BE486" s="246" t="e">
        <f>IFERROR(_xll.qlIndexFixing($BF$1,BA486,TRUE,_xll.ohTrigger(Trigger,Trigger12M)),#N/A)</f>
        <v>#N/A</v>
      </c>
    </row>
    <row r="487" spans="52:57" ht="11.25" customHeight="1" x14ac:dyDescent="0.25">
      <c r="AZ487" s="100" t="s">
        <v>201</v>
      </c>
      <c r="BA487" s="101">
        <f>_xll.qlInterestRateIndexFixingDate(Currency&amp;"ibor"&amp;Tenor,BB487,Trigger)</f>
        <v>42898</v>
      </c>
      <c r="BB487" s="101">
        <f>_xll.qlCalendarAdvance(Calendar,BB486,AZ487,"f",,Trigger)</f>
        <v>42900</v>
      </c>
      <c r="BC487" s="101">
        <f>_xll.qlInterestRateIndexMaturity(Currency&amp;"ibor"&amp;Tenor,BB487,Trigger)</f>
        <v>43265</v>
      </c>
      <c r="BD487" s="246">
        <f>_xll.qlIndexFixing($AD$5,BA487,TRUE,_xll.ohTrigger(Trigger,Trigger12M))</f>
        <v>4.4642897472099265E-3</v>
      </c>
      <c r="BE487" s="246" t="e">
        <f>IFERROR(_xll.qlIndexFixing($BF$1,BA487,TRUE,_xll.ohTrigger(Trigger,Trigger12M)),#N/A)</f>
        <v>#N/A</v>
      </c>
    </row>
    <row r="488" spans="52:57" ht="11.25" customHeight="1" x14ac:dyDescent="0.25">
      <c r="AZ488" s="100" t="s">
        <v>201</v>
      </c>
      <c r="BA488" s="101">
        <f>_xll.qlInterestRateIndexFixingDate(Currency&amp;"ibor"&amp;Tenor,BB488,Trigger)</f>
        <v>42899</v>
      </c>
      <c r="BB488" s="101">
        <f>_xll.qlCalendarAdvance(Calendar,BB487,AZ488,"f",,Trigger)</f>
        <v>42901</v>
      </c>
      <c r="BC488" s="101">
        <f>_xll.qlInterestRateIndexMaturity(Currency&amp;"ibor"&amp;Tenor,BB488,Trigger)</f>
        <v>43266</v>
      </c>
      <c r="BD488" s="246">
        <f>_xll.qlIndexFixing($AD$5,BA488,TRUE,_xll.ohTrigger(Trigger,Trigger12M))</f>
        <v>4.4705549521035512E-3</v>
      </c>
      <c r="BE488" s="246" t="e">
        <f>IFERROR(_xll.qlIndexFixing($BF$1,BA488,TRUE,_xll.ohTrigger(Trigger,Trigger12M)),#N/A)</f>
        <v>#N/A</v>
      </c>
    </row>
    <row r="489" spans="52:57" ht="11.25" customHeight="1" x14ac:dyDescent="0.25">
      <c r="AZ489" s="100" t="s">
        <v>201</v>
      </c>
      <c r="BA489" s="101">
        <f>_xll.qlInterestRateIndexFixingDate(Currency&amp;"ibor"&amp;Tenor,BB489,Trigger)</f>
        <v>42900</v>
      </c>
      <c r="BB489" s="101">
        <f>_xll.qlCalendarAdvance(Calendar,BB488,AZ489,"f",,Trigger)</f>
        <v>42902</v>
      </c>
      <c r="BC489" s="101">
        <f>_xll.qlInterestRateIndexMaturity(Currency&amp;"ibor"&amp;Tenor,BB489,Trigger)</f>
        <v>43269</v>
      </c>
      <c r="BD489" s="246">
        <f>_xll.qlIndexFixing($AD$5,BA489,TRUE,_xll.ohTrigger(Trigger,Trigger12M))</f>
        <v>4.4823079725320762E-3</v>
      </c>
      <c r="BE489" s="246" t="e">
        <f>IFERROR(_xll.qlIndexFixing($BF$1,BA489,TRUE,_xll.ohTrigger(Trigger,Trigger12M)),#N/A)</f>
        <v>#N/A</v>
      </c>
    </row>
    <row r="490" spans="52:57" ht="11.25" customHeight="1" x14ac:dyDescent="0.25">
      <c r="AZ490" s="100" t="s">
        <v>201</v>
      </c>
      <c r="BA490" s="101">
        <f>_xll.qlInterestRateIndexFixingDate(Currency&amp;"ibor"&amp;Tenor,BB490,Trigger)</f>
        <v>42901</v>
      </c>
      <c r="BB490" s="101">
        <f>_xll.qlCalendarAdvance(Calendar,BB489,AZ490,"f",,Trigger)</f>
        <v>42905</v>
      </c>
      <c r="BC490" s="101">
        <f>_xll.qlInterestRateIndexMaturity(Currency&amp;"ibor"&amp;Tenor,BB490,Trigger)</f>
        <v>43270</v>
      </c>
      <c r="BD490" s="246">
        <f>_xll.qlIndexFixing($AD$5,BA490,TRUE,_xll.ohTrigger(Trigger,Trigger12M))</f>
        <v>4.4949516976437133E-3</v>
      </c>
      <c r="BE490" s="246" t="e">
        <f>IFERROR(_xll.qlIndexFixing($BF$1,BA490,TRUE,_xll.ohTrigger(Trigger,Trigger12M)),#N/A)</f>
        <v>#N/A</v>
      </c>
    </row>
    <row r="491" spans="52:57" ht="11.25" customHeight="1" x14ac:dyDescent="0.25">
      <c r="AZ491" s="100" t="s">
        <v>201</v>
      </c>
      <c r="BA491" s="101">
        <f>_xll.qlInterestRateIndexFixingDate(Currency&amp;"ibor"&amp;Tenor,BB491,Trigger)</f>
        <v>42902</v>
      </c>
      <c r="BB491" s="101">
        <f>_xll.qlCalendarAdvance(Calendar,BB490,AZ491,"f",,Trigger)</f>
        <v>42906</v>
      </c>
      <c r="BC491" s="101">
        <f>_xll.qlInterestRateIndexMaturity(Currency&amp;"ibor"&amp;Tenor,BB491,Trigger)</f>
        <v>43271</v>
      </c>
      <c r="BD491" s="246">
        <f>_xll.qlIndexFixing($AD$5,BA491,TRUE,_xll.ohTrigger(Trigger,Trigger12M))</f>
        <v>4.5010616098199131E-3</v>
      </c>
      <c r="BE491" s="246" t="e">
        <f>IFERROR(_xll.qlIndexFixing($BF$1,BA491,TRUE,_xll.ohTrigger(Trigger,Trigger12M)),#N/A)</f>
        <v>#N/A</v>
      </c>
    </row>
    <row r="492" spans="52:57" ht="11.25" customHeight="1" x14ac:dyDescent="0.25">
      <c r="AZ492" s="100" t="s">
        <v>201</v>
      </c>
      <c r="BA492" s="101">
        <f>_xll.qlInterestRateIndexFixingDate(Currency&amp;"ibor"&amp;Tenor,BB492,Trigger)</f>
        <v>42905</v>
      </c>
      <c r="BB492" s="101">
        <f>_xll.qlCalendarAdvance(Calendar,BB491,AZ492,"f",,Trigger)</f>
        <v>42907</v>
      </c>
      <c r="BC492" s="101">
        <f>_xll.qlInterestRateIndexMaturity(Currency&amp;"ibor"&amp;Tenor,BB492,Trigger)</f>
        <v>43272</v>
      </c>
      <c r="BD492" s="246">
        <f>_xll.qlIndexFixing($AD$5,BA492,TRUE,_xll.ohTrigger(Trigger,Trigger12M))</f>
        <v>4.5071758124702798E-3</v>
      </c>
      <c r="BE492" s="246" t="e">
        <f>IFERROR(_xll.qlIndexFixing($BF$1,BA492,TRUE,_xll.ohTrigger(Trigger,Trigger12M)),#N/A)</f>
        <v>#N/A</v>
      </c>
    </row>
    <row r="493" spans="52:57" ht="11.25" customHeight="1" x14ac:dyDescent="0.25">
      <c r="AZ493" s="100" t="s">
        <v>201</v>
      </c>
      <c r="BA493" s="101">
        <f>_xll.qlInterestRateIndexFixingDate(Currency&amp;"ibor"&amp;Tenor,BB493,Trigger)</f>
        <v>42906</v>
      </c>
      <c r="BB493" s="101">
        <f>_xll.qlCalendarAdvance(Calendar,BB492,AZ493,"f",,Trigger)</f>
        <v>42908</v>
      </c>
      <c r="BC493" s="101">
        <f>_xll.qlInterestRateIndexMaturity(Currency&amp;"ibor"&amp;Tenor,BB493,Trigger)</f>
        <v>43273</v>
      </c>
      <c r="BD493" s="246">
        <f>_xll.qlIndexFixing($AD$5,BA493,TRUE,_xll.ohTrigger(Trigger,Trigger12M))</f>
        <v>4.5132943056736567E-3</v>
      </c>
      <c r="BE493" s="246" t="e">
        <f>IFERROR(_xll.qlIndexFixing($BF$1,BA493,TRUE,_xll.ohTrigger(Trigger,Trigger12M)),#N/A)</f>
        <v>#N/A</v>
      </c>
    </row>
    <row r="494" spans="52:57" ht="11.25" customHeight="1" x14ac:dyDescent="0.25">
      <c r="AZ494" s="100" t="s">
        <v>201</v>
      </c>
      <c r="BA494" s="101">
        <f>_xll.qlInterestRateIndexFixingDate(Currency&amp;"ibor"&amp;Tenor,BB494,Trigger)</f>
        <v>42907</v>
      </c>
      <c r="BB494" s="101">
        <f>_xll.qlCalendarAdvance(Calendar,BB493,AZ494,"f",,Trigger)</f>
        <v>42909</v>
      </c>
      <c r="BC494" s="101">
        <f>_xll.qlInterestRateIndexMaturity(Currency&amp;"ibor"&amp;Tenor,BB494,Trigger)</f>
        <v>43276</v>
      </c>
      <c r="BD494" s="246">
        <f>_xll.qlIndexFixing($AD$5,BA494,TRUE,_xll.ohTrigger(Trigger,Trigger12M))</f>
        <v>4.5250295911882961E-3</v>
      </c>
      <c r="BE494" s="246" t="e">
        <f>IFERROR(_xll.qlIndexFixing($BF$1,BA494,TRUE,_xll.ohTrigger(Trigger,Trigger12M)),#N/A)</f>
        <v>#N/A</v>
      </c>
    </row>
    <row r="495" spans="52:57" ht="11.25" customHeight="1" x14ac:dyDescent="0.25">
      <c r="AZ495" s="100" t="s">
        <v>201</v>
      </c>
      <c r="BA495" s="101">
        <f>_xll.qlInterestRateIndexFixingDate(Currency&amp;"ibor"&amp;Tenor,BB495,Trigger)</f>
        <v>42908</v>
      </c>
      <c r="BB495" s="101">
        <f>_xll.qlCalendarAdvance(Calendar,BB494,AZ495,"f",,Trigger)</f>
        <v>42912</v>
      </c>
      <c r="BC495" s="101">
        <f>_xll.qlInterestRateIndexMaturity(Currency&amp;"ibor"&amp;Tenor,BB495,Trigger)</f>
        <v>43277</v>
      </c>
      <c r="BD495" s="246">
        <f>_xll.qlIndexFixing($AD$5,BA495,TRUE,_xll.ohTrigger(Trigger,Trigger12M))</f>
        <v>4.5378111856006409E-3</v>
      </c>
      <c r="BE495" s="246" t="e">
        <f>IFERROR(_xll.qlIndexFixing($BF$1,BA495,TRUE,_xll.ohTrigger(Trigger,Trigger12M)),#N/A)</f>
        <v>#N/A</v>
      </c>
    </row>
    <row r="496" spans="52:57" ht="11.25" customHeight="1" x14ac:dyDescent="0.25">
      <c r="AZ496" s="100" t="s">
        <v>201</v>
      </c>
      <c r="BA496" s="101">
        <f>_xll.qlInterestRateIndexFixingDate(Currency&amp;"ibor"&amp;Tenor,BB496,Trigger)</f>
        <v>42909</v>
      </c>
      <c r="BB496" s="101">
        <f>_xll.qlCalendarAdvance(Calendar,BB495,AZ496,"f",,Trigger)</f>
        <v>42913</v>
      </c>
      <c r="BC496" s="101">
        <f>_xll.qlInterestRateIndexMaturity(Currency&amp;"ibor"&amp;Tenor,BB496,Trigger)</f>
        <v>43278</v>
      </c>
      <c r="BD496" s="246">
        <f>_xll.qlIndexFixing($AD$5,BA496,TRUE,_xll.ohTrigger(Trigger,Trigger12M))</f>
        <v>4.5439511327562757E-3</v>
      </c>
      <c r="BE496" s="246" t="e">
        <f>IFERROR(_xll.qlIndexFixing($BF$1,BA496,TRUE,_xll.ohTrigger(Trigger,Trigger12M)),#N/A)</f>
        <v>#N/A</v>
      </c>
    </row>
    <row r="497" spans="52:57" ht="11.25" customHeight="1" x14ac:dyDescent="0.25">
      <c r="AZ497" s="100" t="s">
        <v>201</v>
      </c>
      <c r="BA497" s="101">
        <f>_xll.qlInterestRateIndexFixingDate(Currency&amp;"ibor"&amp;Tenor,BB497,Trigger)</f>
        <v>42912</v>
      </c>
      <c r="BB497" s="101">
        <f>_xll.qlCalendarAdvance(Calendar,BB496,AZ497,"f",,Trigger)</f>
        <v>42914</v>
      </c>
      <c r="BC497" s="101">
        <f>_xll.qlInterestRateIndexMaturity(Currency&amp;"ibor"&amp;Tenor,BB497,Trigger)</f>
        <v>43279</v>
      </c>
      <c r="BD497" s="246">
        <f>_xll.qlIndexFixing($AD$5,BA497,TRUE,_xll.ohTrigger(Trigger,Trigger12M))</f>
        <v>4.5500953709403744E-3</v>
      </c>
      <c r="BE497" s="246" t="e">
        <f>IFERROR(_xll.qlIndexFixing($BF$1,BA497,TRUE,_xll.ohTrigger(Trigger,Trigger12M)),#N/A)</f>
        <v>#N/A</v>
      </c>
    </row>
    <row r="498" spans="52:57" ht="11.25" customHeight="1" x14ac:dyDescent="0.25">
      <c r="AZ498" s="100" t="s">
        <v>201</v>
      </c>
      <c r="BA498" s="101">
        <f>_xll.qlInterestRateIndexFixingDate(Currency&amp;"ibor"&amp;Tenor,BB498,Trigger)</f>
        <v>42913</v>
      </c>
      <c r="BB498" s="101">
        <f>_xll.qlCalendarAdvance(Calendar,BB497,AZ498,"f",,Trigger)</f>
        <v>42915</v>
      </c>
      <c r="BC498" s="101">
        <f>_xll.qlInterestRateIndexMaturity(Currency&amp;"ibor"&amp;Tenor,BB498,Trigger)</f>
        <v>43280</v>
      </c>
      <c r="BD498" s="246">
        <f>_xll.qlIndexFixing($AD$5,BA498,TRUE,_xll.ohTrigger(Trigger,Trigger12M))</f>
        <v>4.5562439002315592E-3</v>
      </c>
      <c r="BE498" s="246" t="e">
        <f>IFERROR(_xll.qlIndexFixing($BF$1,BA498,TRUE,_xll.ohTrigger(Trigger,Trigger12M)),#N/A)</f>
        <v>#N/A</v>
      </c>
    </row>
    <row r="499" spans="52:57" ht="11.25" customHeight="1" x14ac:dyDescent="0.25">
      <c r="AZ499" s="100" t="s">
        <v>201</v>
      </c>
      <c r="BA499" s="101">
        <f>_xll.qlInterestRateIndexFixingDate(Currency&amp;"ibor"&amp;Tenor,BB499,Trigger)</f>
        <v>42914</v>
      </c>
      <c r="BB499" s="101">
        <f>_xll.qlCalendarAdvance(Calendar,BB498,AZ499,"f",,Trigger)</f>
        <v>42916</v>
      </c>
      <c r="BC499" s="101">
        <f>_xll.qlInterestRateIndexMaturity(Currency&amp;"ibor"&amp;Tenor,BB499,Trigger)</f>
        <v>43280</v>
      </c>
      <c r="BD499" s="246">
        <f>_xll.qlIndexFixing($AD$5,BA499,TRUE,_xll.ohTrigger(Trigger,Trigger12M))</f>
        <v>4.5596122214699294E-3</v>
      </c>
      <c r="BE499" s="246" t="e">
        <f>IFERROR(_xll.qlIndexFixing($BF$1,BA499,TRUE,_xll.ohTrigger(Trigger,Trigger12M)),#N/A)</f>
        <v>#N/A</v>
      </c>
    </row>
    <row r="500" spans="52:57" ht="11.25" customHeight="1" x14ac:dyDescent="0.25">
      <c r="AZ500" s="100" t="s">
        <v>201</v>
      </c>
      <c r="BA500" s="101">
        <f>_xll.qlInterestRateIndexFixingDate(Currency&amp;"ibor"&amp;Tenor,BB500,Trigger)</f>
        <v>42915</v>
      </c>
      <c r="BB500" s="101">
        <f>_xll.qlCalendarAdvance(Calendar,BB499,AZ500,"f",,Trigger)</f>
        <v>42919</v>
      </c>
      <c r="BC500" s="101">
        <f>_xll.qlInterestRateIndexMaturity(Currency&amp;"ibor"&amp;Tenor,BB500,Trigger)</f>
        <v>43284</v>
      </c>
      <c r="BD500" s="246">
        <f>_xll.qlIndexFixing($AD$5,BA500,TRUE,_xll.ohTrigger(Trigger,Trigger12M))</f>
        <v>4.580880930060407E-3</v>
      </c>
      <c r="BE500" s="246" t="e">
        <f>IFERROR(_xll.qlIndexFixing($BF$1,BA500,TRUE,_xll.ohTrigger(Trigger,Trigger12M)),#N/A)</f>
        <v>#N/A</v>
      </c>
    </row>
    <row r="501" spans="52:57" ht="11.25" customHeight="1" x14ac:dyDescent="0.25">
      <c r="AZ501" s="100" t="s">
        <v>201</v>
      </c>
      <c r="BA501" s="101">
        <f>_xll.qlInterestRateIndexFixingDate(Currency&amp;"ibor"&amp;Tenor,BB501,Trigger)</f>
        <v>42916</v>
      </c>
      <c r="BB501" s="101">
        <f>_xll.qlCalendarAdvance(Calendar,BB500,AZ501,"f",,Trigger)</f>
        <v>42920</v>
      </c>
      <c r="BC501" s="101">
        <f>_xll.qlInterestRateIndexMaturity(Currency&amp;"ibor"&amp;Tenor,BB501,Trigger)</f>
        <v>43285</v>
      </c>
      <c r="BD501" s="246">
        <f>_xll.qlIndexFixing($AD$5,BA501,TRUE,_xll.ohTrigger(Trigger,Trigger12M))</f>
        <v>4.5870509160814638E-3</v>
      </c>
      <c r="BE501" s="246" t="e">
        <f>IFERROR(_xll.qlIndexFixing($BF$1,BA501,TRUE,_xll.ohTrigger(Trigger,Trigger12M)),#N/A)</f>
        <v>#N/A</v>
      </c>
    </row>
    <row r="502" spans="52:57" ht="11.25" customHeight="1" x14ac:dyDescent="0.25">
      <c r="AZ502" s="100" t="s">
        <v>201</v>
      </c>
      <c r="BA502" s="101">
        <f>_xll.qlInterestRateIndexFixingDate(Currency&amp;"ibor"&amp;Tenor,BB502,Trigger)</f>
        <v>42919</v>
      </c>
      <c r="BB502" s="101">
        <f>_xll.qlCalendarAdvance(Calendar,BB501,AZ502,"f",,Trigger)</f>
        <v>42921</v>
      </c>
      <c r="BC502" s="101">
        <f>_xll.qlInterestRateIndexMaturity(Currency&amp;"ibor"&amp;Tenor,BB502,Trigger)</f>
        <v>43286</v>
      </c>
      <c r="BD502" s="246">
        <f>_xll.qlIndexFixing($AD$5,BA502,TRUE,_xll.ohTrigger(Trigger,Trigger12M))</f>
        <v>4.5932251936870337E-3</v>
      </c>
      <c r="BE502" s="246" t="e">
        <f>IFERROR(_xll.qlIndexFixing($BF$1,BA502,TRUE,_xll.ohTrigger(Trigger,Trigger12M)),#N/A)</f>
        <v>#N/A</v>
      </c>
    </row>
    <row r="503" spans="52:57" ht="11.25" customHeight="1" x14ac:dyDescent="0.25">
      <c r="AZ503" s="100" t="s">
        <v>201</v>
      </c>
      <c r="BA503" s="101">
        <f>_xll.qlInterestRateIndexFixingDate(Currency&amp;"ibor"&amp;Tenor,BB503,Trigger)</f>
        <v>42920</v>
      </c>
      <c r="BB503" s="101">
        <f>_xll.qlCalendarAdvance(Calendar,BB502,AZ503,"f",,Trigger)</f>
        <v>42922</v>
      </c>
      <c r="BC503" s="101">
        <f>_xll.qlInterestRateIndexMaturity(Currency&amp;"ibor"&amp;Tenor,BB503,Trigger)</f>
        <v>43287</v>
      </c>
      <c r="BD503" s="246">
        <f>_xll.qlIndexFixing($AD$5,BA503,TRUE,_xll.ohTrigger(Trigger,Trigger12M))</f>
        <v>4.5994037629570519E-3</v>
      </c>
      <c r="BE503" s="246" t="e">
        <f>IFERROR(_xll.qlIndexFixing($BF$1,BA503,TRUE,_xll.ohTrigger(Trigger,Trigger12M)),#N/A)</f>
        <v>#N/A</v>
      </c>
    </row>
    <row r="504" spans="52:57" ht="11.25" customHeight="1" x14ac:dyDescent="0.25">
      <c r="AZ504" s="100" t="s">
        <v>201</v>
      </c>
      <c r="BA504" s="101">
        <f>_xll.qlInterestRateIndexFixingDate(Currency&amp;"ibor"&amp;Tenor,BB504,Trigger)</f>
        <v>42921</v>
      </c>
      <c r="BB504" s="101">
        <f>_xll.qlCalendarAdvance(Calendar,BB503,AZ504,"f",,Trigger)</f>
        <v>42923</v>
      </c>
      <c r="BC504" s="101">
        <f>_xll.qlInterestRateIndexMaturity(Currency&amp;"ibor"&amp;Tenor,BB504,Trigger)</f>
        <v>43290</v>
      </c>
      <c r="BD504" s="246">
        <f>_xll.qlIndexFixing($AD$5,BA504,TRUE,_xll.ohTrigger(Trigger,Trigger12M))</f>
        <v>4.6111002201399765E-3</v>
      </c>
      <c r="BE504" s="246" t="e">
        <f>IFERROR(_xll.qlIndexFixing($BF$1,BA504,TRUE,_xll.ohTrigger(Trigger,Trigger12M)),#N/A)</f>
        <v>#N/A</v>
      </c>
    </row>
    <row r="505" spans="52:57" ht="11.25" customHeight="1" x14ac:dyDescent="0.25">
      <c r="AZ505" s="100" t="s">
        <v>201</v>
      </c>
      <c r="BA505" s="101">
        <f>_xll.qlInterestRateIndexFixingDate(Currency&amp;"ibor"&amp;Tenor,BB505,Trigger)</f>
        <v>42922</v>
      </c>
      <c r="BB505" s="101">
        <f>_xll.qlCalendarAdvance(Calendar,BB504,AZ505,"f",,Trigger)</f>
        <v>42926</v>
      </c>
      <c r="BC505" s="101">
        <f>_xll.qlInterestRateIndexMaturity(Currency&amp;"ibor"&amp;Tenor,BB505,Trigger)</f>
        <v>43291</v>
      </c>
      <c r="BD505" s="246">
        <f>_xll.qlIndexFixing($AD$5,BA505,TRUE,_xll.ohTrigger(Trigger,Trigger12M))</f>
        <v>4.6241609582796739E-3</v>
      </c>
      <c r="BE505" s="246" t="e">
        <f>IFERROR(_xll.qlIndexFixing($BF$1,BA505,TRUE,_xll.ohTrigger(Trigger,Trigger12M)),#N/A)</f>
        <v>#N/A</v>
      </c>
    </row>
    <row r="506" spans="52:57" ht="11.25" customHeight="1" x14ac:dyDescent="0.25">
      <c r="AZ506" s="100" t="s">
        <v>201</v>
      </c>
      <c r="BA506" s="101">
        <f>_xll.qlInterestRateIndexFixingDate(Currency&amp;"ibor"&amp;Tenor,BB506,Trigger)</f>
        <v>42923</v>
      </c>
      <c r="BB506" s="101">
        <f>_xll.qlCalendarAdvance(Calendar,BB505,AZ506,"f",,Trigger)</f>
        <v>42927</v>
      </c>
      <c r="BC506" s="101">
        <f>_xll.qlInterestRateIndexMaturity(Currency&amp;"ibor"&amp;Tenor,BB506,Trigger)</f>
        <v>43292</v>
      </c>
      <c r="BD506" s="246">
        <f>_xll.qlIndexFixing($AD$5,BA506,TRUE,_xll.ohTrigger(Trigger,Trigger12M))</f>
        <v>4.6303609870703187E-3</v>
      </c>
      <c r="BE506" s="246" t="e">
        <f>IFERROR(_xll.qlIndexFixing($BF$1,BA506,TRUE,_xll.ohTrigger(Trigger,Trigger12M)),#N/A)</f>
        <v>#N/A</v>
      </c>
    </row>
    <row r="507" spans="52:57" ht="11.25" customHeight="1" x14ac:dyDescent="0.25">
      <c r="AZ507" s="100" t="s">
        <v>201</v>
      </c>
      <c r="BA507" s="101">
        <f>_xll.qlInterestRateIndexFixingDate(Currency&amp;"ibor"&amp;Tenor,BB507,Trigger)</f>
        <v>42926</v>
      </c>
      <c r="BB507" s="101">
        <f>_xll.qlCalendarAdvance(Calendar,BB506,AZ507,"f",,Trigger)</f>
        <v>42928</v>
      </c>
      <c r="BC507" s="101">
        <f>_xll.qlInterestRateIndexMaturity(Currency&amp;"ibor"&amp;Tenor,BB507,Trigger)</f>
        <v>43293</v>
      </c>
      <c r="BD507" s="246">
        <f>_xll.qlIndexFixing($AD$5,BA507,TRUE,_xll.ohTrigger(Trigger,Trigger12M))</f>
        <v>4.6365653080054654E-3</v>
      </c>
      <c r="BE507" s="246" t="e">
        <f>IFERROR(_xll.qlIndexFixing($BF$1,BA507,TRUE,_xll.ohTrigger(Trigger,Trigger12M)),#N/A)</f>
        <v>#N/A</v>
      </c>
    </row>
    <row r="508" spans="52:57" ht="11.25" customHeight="1" x14ac:dyDescent="0.25">
      <c r="AZ508" s="100" t="s">
        <v>201</v>
      </c>
      <c r="BA508" s="101">
        <f>_xll.qlInterestRateIndexFixingDate(Currency&amp;"ibor"&amp;Tenor,BB508,Trigger)</f>
        <v>42927</v>
      </c>
      <c r="BB508" s="101">
        <f>_xll.qlCalendarAdvance(Calendar,BB507,AZ508,"f",,Trigger)</f>
        <v>42929</v>
      </c>
      <c r="BC508" s="101">
        <f>_xll.qlInterestRateIndexMaturity(Currency&amp;"ibor"&amp;Tenor,BB508,Trigger)</f>
        <v>43294</v>
      </c>
      <c r="BD508" s="246">
        <f>_xll.qlIndexFixing($AD$5,BA508,TRUE,_xll.ohTrigger(Trigger,Trigger12M))</f>
        <v>4.6427739211646136E-3</v>
      </c>
      <c r="BE508" s="246" t="e">
        <f>IFERROR(_xll.qlIndexFixing($BF$1,BA508,TRUE,_xll.ohTrigger(Trigger,Trigger12M)),#N/A)</f>
        <v>#N/A</v>
      </c>
    </row>
    <row r="509" spans="52:57" ht="11.25" customHeight="1" x14ac:dyDescent="0.25">
      <c r="AZ509" s="100" t="s">
        <v>201</v>
      </c>
      <c r="BA509" s="101">
        <f>_xll.qlInterestRateIndexFixingDate(Currency&amp;"ibor"&amp;Tenor,BB509,Trigger)</f>
        <v>42928</v>
      </c>
      <c r="BB509" s="101">
        <f>_xll.qlCalendarAdvance(Calendar,BB508,AZ509,"f",,Trigger)</f>
        <v>42930</v>
      </c>
      <c r="BC509" s="101">
        <f>_xll.qlInterestRateIndexMaturity(Currency&amp;"ibor"&amp;Tenor,BB509,Trigger)</f>
        <v>43297</v>
      </c>
      <c r="BD509" s="246">
        <f>_xll.qlIndexFixing($AD$5,BA509,TRUE,_xll.ohTrigger(Trigger,Trigger12M))</f>
        <v>4.654449284906742E-3</v>
      </c>
      <c r="BE509" s="246" t="e">
        <f>IFERROR(_xll.qlIndexFixing($BF$1,BA509,TRUE,_xll.ohTrigger(Trigger,Trigger12M)),#N/A)</f>
        <v>#N/A</v>
      </c>
    </row>
    <row r="510" spans="52:57" ht="11.25" customHeight="1" x14ac:dyDescent="0.25">
      <c r="AZ510" s="100" t="s">
        <v>201</v>
      </c>
      <c r="BA510" s="101">
        <f>_xll.qlInterestRateIndexFixingDate(Currency&amp;"ibor"&amp;Tenor,BB510,Trigger)</f>
        <v>42929</v>
      </c>
      <c r="BB510" s="101">
        <f>_xll.qlCalendarAdvance(Calendar,BB509,AZ510,"f",,Trigger)</f>
        <v>42933</v>
      </c>
      <c r="BC510" s="101">
        <f>_xll.qlInterestRateIndexMaturity(Currency&amp;"ibor"&amp;Tenor,BB510,Trigger)</f>
        <v>43298</v>
      </c>
      <c r="BD510" s="246">
        <f>_xll.qlIndexFixing($AD$5,BA510,TRUE,_xll.ohTrigger(Trigger,Trigger12M))</f>
        <v>4.667651297648916E-3</v>
      </c>
      <c r="BE510" s="246" t="e">
        <f>IFERROR(_xll.qlIndexFixing($BF$1,BA510,TRUE,_xll.ohTrigger(Trigger,Trigger12M)),#N/A)</f>
        <v>#N/A</v>
      </c>
    </row>
    <row r="511" spans="52:57" ht="11.25" customHeight="1" x14ac:dyDescent="0.25">
      <c r="AZ511" s="100" t="s">
        <v>201</v>
      </c>
      <c r="BA511" s="101">
        <f>_xll.qlInterestRateIndexFixingDate(Currency&amp;"ibor"&amp;Tenor,BB511,Trigger)</f>
        <v>42930</v>
      </c>
      <c r="BB511" s="101">
        <f>_xll.qlCalendarAdvance(Calendar,BB510,AZ511,"f",,Trigger)</f>
        <v>42934</v>
      </c>
      <c r="BC511" s="101">
        <f>_xll.qlInterestRateIndexMaturity(Currency&amp;"ibor"&amp;Tenor,BB511,Trigger)</f>
        <v>43299</v>
      </c>
      <c r="BD511" s="246">
        <f>_xll.qlIndexFixing($AD$5,BA511,TRUE,_xll.ohTrigger(Trigger,Trigger12M))</f>
        <v>4.6738813731334603E-3</v>
      </c>
      <c r="BE511" s="246" t="e">
        <f>IFERROR(_xll.qlIndexFixing($BF$1,BA511,TRUE,_xll.ohTrigger(Trigger,Trigger12M)),#N/A)</f>
        <v>#N/A</v>
      </c>
    </row>
    <row r="512" spans="52:57" ht="11.25" customHeight="1" x14ac:dyDescent="0.25">
      <c r="AZ512" s="100" t="s">
        <v>201</v>
      </c>
      <c r="BA512" s="101">
        <f>_xll.qlInterestRateIndexFixingDate(Currency&amp;"ibor"&amp;Tenor,BB512,Trigger)</f>
        <v>42933</v>
      </c>
      <c r="BB512" s="101">
        <f>_xll.qlCalendarAdvance(Calendar,BB511,AZ512,"f",,Trigger)</f>
        <v>42935</v>
      </c>
      <c r="BC512" s="101">
        <f>_xll.qlInterestRateIndexMaturity(Currency&amp;"ibor"&amp;Tenor,BB512,Trigger)</f>
        <v>43300</v>
      </c>
      <c r="BD512" s="246">
        <f>_xll.qlIndexFixing($AD$5,BA512,TRUE,_xll.ohTrigger(Trigger,Trigger12M))</f>
        <v>4.6801157413244691E-3</v>
      </c>
      <c r="BE512" s="246" t="e">
        <f>IFERROR(_xll.qlIndexFixing($BF$1,BA512,TRUE,_xll.ohTrigger(Trigger,Trigger12M)),#N/A)</f>
        <v>#N/A</v>
      </c>
    </row>
    <row r="513" spans="52:57" ht="11.25" customHeight="1" x14ac:dyDescent="0.25">
      <c r="AZ513" s="102" t="s">
        <v>83</v>
      </c>
      <c r="BA513" s="101">
        <f>_xll.qlInterestRateIndexFixingDate(Currency&amp;"ibor"&amp;Tenor,BB513,Trigger)</f>
        <v>42940</v>
      </c>
      <c r="BB513" s="101">
        <f>_xll.qlCalendarAdvance(Calendar,BB512,AZ513,"f",,Trigger)</f>
        <v>42942</v>
      </c>
      <c r="BC513" s="101">
        <f>_xll.qlInterestRateIndexMaturity(Currency&amp;"ibor"&amp;Tenor,BB513,Trigger)</f>
        <v>43307</v>
      </c>
      <c r="BD513" s="246">
        <f>_xll.qlIndexFixing($AD$5,BA513,TRUE,_xll.ohTrigger(Trigger,Trigger12M))</f>
        <v>4.7289321813527409E-3</v>
      </c>
      <c r="BE513" s="246" t="e">
        <f>IFERROR(_xll.qlIndexFixing($BF$1,BA513,TRUE,_xll.ohTrigger(Trigger,Trigger12M)),#N/A)</f>
        <v>#N/A</v>
      </c>
    </row>
    <row r="514" spans="52:57" ht="11.25" customHeight="1" x14ac:dyDescent="0.25">
      <c r="AZ514" s="102" t="s">
        <v>83</v>
      </c>
      <c r="BA514" s="101">
        <f>_xll.qlInterestRateIndexFixingDate(Currency&amp;"ibor"&amp;Tenor,BB514,Trigger)</f>
        <v>42947</v>
      </c>
      <c r="BB514" s="101">
        <f>_xll.qlCalendarAdvance(Calendar,BB513,AZ514,"f",,Trigger)</f>
        <v>42949</v>
      </c>
      <c r="BC514" s="101">
        <f>_xll.qlInterestRateIndexMaturity(Currency&amp;"ibor"&amp;Tenor,BB514,Trigger)</f>
        <v>43314</v>
      </c>
      <c r="BD514" s="246">
        <f>_xll.qlIndexFixing($AD$5,BA514,TRUE,_xll.ohTrigger(Trigger,Trigger12M))</f>
        <v>4.7907441436564014E-3</v>
      </c>
      <c r="BE514" s="246" t="e">
        <f>IFERROR(_xll.qlIndexFixing($BF$1,BA514,TRUE,_xll.ohTrigger(Trigger,Trigger12M)),#N/A)</f>
        <v>#N/A</v>
      </c>
    </row>
    <row r="515" spans="52:57" ht="11.25" customHeight="1" x14ac:dyDescent="0.25">
      <c r="AZ515" s="102" t="s">
        <v>83</v>
      </c>
      <c r="BA515" s="101">
        <f>_xll.qlInterestRateIndexFixingDate(Currency&amp;"ibor"&amp;Tenor,BB515,Trigger)</f>
        <v>42954</v>
      </c>
      <c r="BB515" s="101">
        <f>_xll.qlCalendarAdvance(Calendar,BB514,AZ515,"f",,Trigger)</f>
        <v>42956</v>
      </c>
      <c r="BC515" s="101">
        <f>_xll.qlInterestRateIndexMaturity(Currency&amp;"ibor"&amp;Tenor,BB515,Trigger)</f>
        <v>43321</v>
      </c>
      <c r="BD515" s="246">
        <f>_xll.qlIndexFixing($AD$5,BA515,TRUE,_xll.ohTrigger(Trigger,Trigger12M))</f>
        <v>4.852993656367148E-3</v>
      </c>
      <c r="BE515" s="246" t="e">
        <f>IFERROR(_xll.qlIndexFixing($BF$1,BA515,TRUE,_xll.ohTrigger(Trigger,Trigger12M)),#N/A)</f>
        <v>#N/A</v>
      </c>
    </row>
    <row r="516" spans="52:57" ht="11.25" customHeight="1" x14ac:dyDescent="0.25">
      <c r="AZ516" s="102" t="s">
        <v>83</v>
      </c>
      <c r="BA516" s="101">
        <f>_xll.qlInterestRateIndexFixingDate(Currency&amp;"ibor"&amp;Tenor,BB516,Trigger)</f>
        <v>42961</v>
      </c>
      <c r="BB516" s="101">
        <f>_xll.qlCalendarAdvance(Calendar,BB515,AZ516,"f",,Trigger)</f>
        <v>42963</v>
      </c>
      <c r="BC516" s="101">
        <f>_xll.qlInterestRateIndexMaturity(Currency&amp;"ibor"&amp;Tenor,BB516,Trigger)</f>
        <v>43328</v>
      </c>
      <c r="BD516" s="246">
        <f>_xll.qlIndexFixing($AD$5,BA516,TRUE,_xll.ohTrigger(Trigger,Trigger12M))</f>
        <v>4.91568080144506E-3</v>
      </c>
      <c r="BE516" s="246" t="e">
        <f>IFERROR(_xll.qlIndexFixing($BF$1,BA516,TRUE,_xll.ohTrigger(Trigger,Trigger12M)),#N/A)</f>
        <v>#N/A</v>
      </c>
    </row>
    <row r="517" spans="52:57" ht="11.25" customHeight="1" x14ac:dyDescent="0.25">
      <c r="AZ517" s="102" t="s">
        <v>83</v>
      </c>
      <c r="BA517" s="101">
        <f>_xll.qlInterestRateIndexFixingDate(Currency&amp;"ibor"&amp;Tenor,BB517,Trigger)</f>
        <v>42968</v>
      </c>
      <c r="BB517" s="101">
        <f>_xll.qlCalendarAdvance(Calendar,BB516,AZ517,"f",,Trigger)</f>
        <v>42970</v>
      </c>
      <c r="BC517" s="101">
        <f>_xll.qlInterestRateIndexMaturity(Currency&amp;"ibor"&amp;Tenor,BB517,Trigger)</f>
        <v>43335</v>
      </c>
      <c r="BD517" s="246">
        <f>_xll.qlIndexFixing($AD$5,BA517,TRUE,_xll.ohTrigger(Trigger,Trigger12M))</f>
        <v>4.9788056614303612E-3</v>
      </c>
      <c r="BE517" s="246" t="e">
        <f>IFERROR(_xll.qlIndexFixing($BF$1,BA517,TRUE,_xll.ohTrigger(Trigger,Trigger12M)),#N/A)</f>
        <v>#N/A</v>
      </c>
    </row>
    <row r="518" spans="52:57" ht="11.25" customHeight="1" x14ac:dyDescent="0.25">
      <c r="AZ518" s="102" t="s">
        <v>83</v>
      </c>
      <c r="BA518" s="101">
        <f>_xll.qlInterestRateIndexFixingDate(Currency&amp;"ibor"&amp;Tenor,BB518,Trigger)</f>
        <v>42975</v>
      </c>
      <c r="BB518" s="101">
        <f>_xll.qlCalendarAdvance(Calendar,BB517,AZ518,"f",,Trigger)</f>
        <v>42977</v>
      </c>
      <c r="BC518" s="101">
        <f>_xll.qlInterestRateIndexMaturity(Currency&amp;"ibor"&amp;Tenor,BB518,Trigger)</f>
        <v>43342</v>
      </c>
      <c r="BD518" s="246">
        <f>_xll.qlIndexFixing($AD$5,BA518,TRUE,_xll.ohTrigger(Trigger,Trigger12M))</f>
        <v>5.0423683194427537E-3</v>
      </c>
      <c r="BE518" s="246" t="e">
        <f>IFERROR(_xll.qlIndexFixing($BF$1,BA518,TRUE,_xll.ohTrigger(Trigger,Trigger12M)),#N/A)</f>
        <v>#N/A</v>
      </c>
    </row>
    <row r="519" spans="52:57" ht="11.25" customHeight="1" x14ac:dyDescent="0.25">
      <c r="AZ519" s="102" t="s">
        <v>83</v>
      </c>
      <c r="BA519" s="101">
        <f>_xll.qlInterestRateIndexFixingDate(Currency&amp;"ibor"&amp;Tenor,BB519,Trigger)</f>
        <v>42982</v>
      </c>
      <c r="BB519" s="101">
        <f>_xll.qlCalendarAdvance(Calendar,BB518,AZ519,"f",,Trigger)</f>
        <v>42984</v>
      </c>
      <c r="BC519" s="101">
        <f>_xll.qlInterestRateIndexMaturity(Currency&amp;"ibor"&amp;Tenor,BB519,Trigger)</f>
        <v>43349</v>
      </c>
      <c r="BD519" s="246">
        <f>_xll.qlIndexFixing($AD$5,BA519,TRUE,_xll.ohTrigger(Trigger,Trigger12M))</f>
        <v>5.1063688591820788E-3</v>
      </c>
      <c r="BE519" s="246" t="e">
        <f>IFERROR(_xll.qlIndexFixing($BF$1,BA519,TRUE,_xll.ohTrigger(Trigger,Trigger12M)),#N/A)</f>
        <v>#N/A</v>
      </c>
    </row>
    <row r="520" spans="52:57" ht="11.25" customHeight="1" x14ac:dyDescent="0.25">
      <c r="AZ520" s="102" t="s">
        <v>83</v>
      </c>
      <c r="BA520" s="101">
        <f>_xll.qlInterestRateIndexFixingDate(Currency&amp;"ibor"&amp;Tenor,BB520,Trigger)</f>
        <v>42989</v>
      </c>
      <c r="BB520" s="101">
        <f>_xll.qlCalendarAdvance(Calendar,BB519,AZ520,"f",,Trigger)</f>
        <v>42991</v>
      </c>
      <c r="BC520" s="101">
        <f>_xll.qlInterestRateIndexMaturity(Currency&amp;"ibor"&amp;Tenor,BB520,Trigger)</f>
        <v>43356</v>
      </c>
      <c r="BD520" s="246">
        <f>_xll.qlIndexFixing($AD$5,BA520,TRUE,_xll.ohTrigger(Trigger,Trigger12M))</f>
        <v>5.1708073649285357E-3</v>
      </c>
      <c r="BE520" s="246" t="e">
        <f>IFERROR(_xll.qlIndexFixing($BF$1,BA520,TRUE,_xll.ohTrigger(Trigger,Trigger12M)),#N/A)</f>
        <v>#N/A</v>
      </c>
    </row>
    <row r="521" spans="52:57" ht="11.25" customHeight="1" x14ac:dyDescent="0.25">
      <c r="AZ521" s="102" t="s">
        <v>83</v>
      </c>
      <c r="BA521" s="101">
        <f>_xll.qlInterestRateIndexFixingDate(Currency&amp;"ibor"&amp;Tenor,BB521,Trigger)</f>
        <v>42996</v>
      </c>
      <c r="BB521" s="101">
        <f>_xll.qlCalendarAdvance(Calendar,BB520,AZ521,"f",,Trigger)</f>
        <v>42998</v>
      </c>
      <c r="BC521" s="101">
        <f>_xll.qlInterestRateIndexMaturity(Currency&amp;"ibor"&amp;Tenor,BB521,Trigger)</f>
        <v>43363</v>
      </c>
      <c r="BD521" s="246">
        <f>_xll.qlIndexFixing($AD$5,BA521,TRUE,_xll.ohTrigger(Trigger,Trigger12M))</f>
        <v>5.2356839215424618E-3</v>
      </c>
      <c r="BE521" s="246" t="e">
        <f>IFERROR(_xll.qlIndexFixing($BF$1,BA521,TRUE,_xll.ohTrigger(Trigger,Trigger12M)),#N/A)</f>
        <v>#N/A</v>
      </c>
    </row>
    <row r="522" spans="52:57" ht="11.25" customHeight="1" x14ac:dyDescent="0.25">
      <c r="AZ522" s="102" t="s">
        <v>83</v>
      </c>
      <c r="BA522" s="101">
        <f>_xll.qlInterestRateIndexFixingDate(Currency&amp;"ibor"&amp;Tenor,BB522,Trigger)</f>
        <v>43003</v>
      </c>
      <c r="BB522" s="101">
        <f>_xll.qlCalendarAdvance(Calendar,BB521,AZ522,"f",,Trigger)</f>
        <v>43005</v>
      </c>
      <c r="BC522" s="101">
        <f>_xll.qlInterestRateIndexMaturity(Currency&amp;"ibor"&amp;Tenor,BB522,Trigger)</f>
        <v>43370</v>
      </c>
      <c r="BD522" s="246">
        <f>_xll.qlIndexFixing($AD$5,BA522,TRUE,_xll.ohTrigger(Trigger,Trigger12M))</f>
        <v>5.2908093151908626E-3</v>
      </c>
      <c r="BE522" s="246" t="e">
        <f>IFERROR(_xll.qlIndexFixing($BF$1,BA522,TRUE,_xll.ohTrigger(Trigger,Trigger12M)),#N/A)</f>
        <v>#N/A</v>
      </c>
    </row>
    <row r="523" spans="52:57" ht="11.25" customHeight="1" x14ac:dyDescent="0.25">
      <c r="AZ523" s="102" t="s">
        <v>83</v>
      </c>
      <c r="BA523" s="101">
        <f>_xll.qlInterestRateIndexFixingDate(Currency&amp;"ibor"&amp;Tenor,BB523,Trigger)</f>
        <v>43010</v>
      </c>
      <c r="BB523" s="101">
        <f>_xll.qlCalendarAdvance(Calendar,BB522,AZ523,"f",,Trigger)</f>
        <v>43012</v>
      </c>
      <c r="BC523" s="101">
        <f>_xll.qlInterestRateIndexMaturity(Currency&amp;"ibor"&amp;Tenor,BB523,Trigger)</f>
        <v>43377</v>
      </c>
      <c r="BD523" s="246">
        <f>_xll.qlIndexFixing($AD$5,BA523,TRUE,_xll.ohTrigger(Trigger,Trigger12M))</f>
        <v>5.3444797172764145E-3</v>
      </c>
      <c r="BE523" s="246" t="e">
        <f>IFERROR(_xll.qlIndexFixing($BF$1,BA523,TRUE,_xll.ohTrigger(Trigger,Trigger12M)),#N/A)</f>
        <v>#N/A</v>
      </c>
    </row>
    <row r="524" spans="52:57" ht="11.25" customHeight="1" x14ac:dyDescent="0.25">
      <c r="AZ524" s="102" t="s">
        <v>83</v>
      </c>
      <c r="BA524" s="101">
        <f>_xll.qlInterestRateIndexFixingDate(Currency&amp;"ibor"&amp;Tenor,BB524,Trigger)</f>
        <v>43017</v>
      </c>
      <c r="BB524" s="101">
        <f>_xll.qlCalendarAdvance(Calendar,BB523,AZ524,"f",,Trigger)</f>
        <v>43019</v>
      </c>
      <c r="BC524" s="101">
        <f>_xll.qlInterestRateIndexMaturity(Currency&amp;"ibor"&amp;Tenor,BB524,Trigger)</f>
        <v>43384</v>
      </c>
      <c r="BD524" s="246">
        <f>_xll.qlIndexFixing($AD$5,BA524,TRUE,_xll.ohTrigger(Trigger,Trigger12M))</f>
        <v>5.3983783836551317E-3</v>
      </c>
      <c r="BE524" s="246" t="e">
        <f>IFERROR(_xll.qlIndexFixing($BF$1,BA524,TRUE,_xll.ohTrigger(Trigger,Trigger12M)),#N/A)</f>
        <v>#N/A</v>
      </c>
    </row>
    <row r="525" spans="52:57" ht="11.25" customHeight="1" x14ac:dyDescent="0.25">
      <c r="AZ525" s="102" t="s">
        <v>83</v>
      </c>
      <c r="BA525" s="101">
        <f>_xll.qlInterestRateIndexFixingDate(Currency&amp;"ibor"&amp;Tenor,BB525,Trigger)</f>
        <v>43024</v>
      </c>
      <c r="BB525" s="101">
        <f>_xll.qlCalendarAdvance(Calendar,BB524,AZ525,"f",,Trigger)</f>
        <v>43026</v>
      </c>
      <c r="BC525" s="101">
        <f>_xll.qlInterestRateIndexMaturity(Currency&amp;"ibor"&amp;Tenor,BB525,Trigger)</f>
        <v>43391</v>
      </c>
      <c r="BD525" s="246">
        <f>_xll.qlIndexFixing($AD$5,BA525,TRUE,_xll.ohTrigger(Trigger,Trigger12M))</f>
        <v>5.4525053512309747E-3</v>
      </c>
      <c r="BE525" s="246" t="e">
        <f>IFERROR(_xll.qlIndexFixing($BF$1,BA525,TRUE,_xll.ohTrigger(Trigger,Trigger12M)),#N/A)</f>
        <v>#N/A</v>
      </c>
    </row>
    <row r="526" spans="52:57" ht="11.25" customHeight="1" x14ac:dyDescent="0.25">
      <c r="AZ526" s="102" t="s">
        <v>83</v>
      </c>
      <c r="BA526" s="101">
        <f>_xll.qlInterestRateIndexFixingDate(Currency&amp;"ibor"&amp;Tenor,BB526,Trigger)</f>
        <v>43031</v>
      </c>
      <c r="BB526" s="101">
        <f>_xll.qlCalendarAdvance(Calendar,BB525,AZ526,"f",,Trigger)</f>
        <v>43033</v>
      </c>
      <c r="BC526" s="101">
        <f>_xll.qlInterestRateIndexMaturity(Currency&amp;"ibor"&amp;Tenor,BB526,Trigger)</f>
        <v>43398</v>
      </c>
      <c r="BD526" s="246">
        <f>_xll.qlIndexFixing($AD$5,BA526,TRUE,_xll.ohTrigger(Trigger,Trigger12M))</f>
        <v>5.5068606570649273E-3</v>
      </c>
      <c r="BE526" s="246" t="e">
        <f>IFERROR(_xll.qlIndexFixing($BF$1,BA526,TRUE,_xll.ohTrigger(Trigger,Trigger12M)),#N/A)</f>
        <v>#N/A</v>
      </c>
    </row>
    <row r="527" spans="52:57" ht="11.25" customHeight="1" x14ac:dyDescent="0.25">
      <c r="AZ527" s="102" t="s">
        <v>83</v>
      </c>
      <c r="BA527" s="101">
        <f>_xll.qlInterestRateIndexFixingDate(Currency&amp;"ibor"&amp;Tenor,BB527,Trigger)</f>
        <v>43038</v>
      </c>
      <c r="BB527" s="101">
        <f>_xll.qlCalendarAdvance(Calendar,BB526,AZ527,"f",,Trigger)</f>
        <v>43040</v>
      </c>
      <c r="BC527" s="101">
        <f>_xll.qlInterestRateIndexMaturity(Currency&amp;"ibor"&amp;Tenor,BB527,Trigger)</f>
        <v>43405</v>
      </c>
      <c r="BD527" s="246">
        <f>_xll.qlIndexFixing($AD$5,BA527,TRUE,_xll.ohTrigger(Trigger,Trigger12M))</f>
        <v>5.5614443383769693E-3</v>
      </c>
      <c r="BE527" s="246" t="e">
        <f>IFERROR(_xll.qlIndexFixing($BF$1,BA527,TRUE,_xll.ohTrigger(Trigger,Trigger12M)),#N/A)</f>
        <v>#N/A</v>
      </c>
    </row>
    <row r="528" spans="52:57" ht="11.25" customHeight="1" x14ac:dyDescent="0.25">
      <c r="AZ528" s="102" t="s">
        <v>83</v>
      </c>
      <c r="BA528" s="101">
        <f>_xll.qlInterestRateIndexFixingDate(Currency&amp;"ibor"&amp;Tenor,BB528,Trigger)</f>
        <v>43045</v>
      </c>
      <c r="BB528" s="101">
        <f>_xll.qlCalendarAdvance(Calendar,BB527,AZ528,"f",,Trigger)</f>
        <v>43047</v>
      </c>
      <c r="BC528" s="101">
        <f>_xll.qlInterestRateIndexMaturity(Currency&amp;"ibor"&amp;Tenor,BB528,Trigger)</f>
        <v>43412</v>
      </c>
      <c r="BD528" s="246">
        <f>_xll.qlIndexFixing($AD$5,BA528,TRUE,_xll.ohTrigger(Trigger,Trigger12M))</f>
        <v>5.6162564325436702E-3</v>
      </c>
      <c r="BE528" s="246" t="e">
        <f>IFERROR(_xll.qlIndexFixing($BF$1,BA528,TRUE,_xll.ohTrigger(Trigger,Trigger12M)),#N/A)</f>
        <v>#N/A</v>
      </c>
    </row>
    <row r="529" spans="52:57" ht="11.25" customHeight="1" x14ac:dyDescent="0.25">
      <c r="AZ529" s="102" t="s">
        <v>83</v>
      </c>
      <c r="BA529" s="101">
        <f>_xll.qlInterestRateIndexFixingDate(Currency&amp;"ibor"&amp;Tenor,BB529,Trigger)</f>
        <v>43052</v>
      </c>
      <c r="BB529" s="101">
        <f>_xll.qlCalendarAdvance(Calendar,BB528,AZ529,"f",,Trigger)</f>
        <v>43054</v>
      </c>
      <c r="BC529" s="101">
        <f>_xll.qlInterestRateIndexMaturity(Currency&amp;"ibor"&amp;Tenor,BB529,Trigger)</f>
        <v>43419</v>
      </c>
      <c r="BD529" s="246">
        <f>_xll.qlIndexFixing($AD$5,BA529,TRUE,_xll.ohTrigger(Trigger,Trigger12M))</f>
        <v>5.671296977099935E-3</v>
      </c>
      <c r="BE529" s="246" t="e">
        <f>IFERROR(_xll.qlIndexFixing($BF$1,BA529,TRUE,_xll.ohTrigger(Trigger,Trigger12M)),#N/A)</f>
        <v>#N/A</v>
      </c>
    </row>
    <row r="530" spans="52:57" ht="11.25" customHeight="1" x14ac:dyDescent="0.25">
      <c r="AZ530" s="102" t="s">
        <v>83</v>
      </c>
      <c r="BA530" s="101">
        <f>_xll.qlInterestRateIndexFixingDate(Currency&amp;"ibor"&amp;Tenor,BB530,Trigger)</f>
        <v>43059</v>
      </c>
      <c r="BB530" s="101">
        <f>_xll.qlCalendarAdvance(Calendar,BB529,AZ530,"f",,Trigger)</f>
        <v>43061</v>
      </c>
      <c r="BC530" s="101">
        <f>_xll.qlInterestRateIndexMaturity(Currency&amp;"ibor"&amp;Tenor,BB530,Trigger)</f>
        <v>43426</v>
      </c>
      <c r="BD530" s="246">
        <f>_xll.qlIndexFixing($AD$5,BA530,TRUE,_xll.ohTrigger(Trigger,Trigger12M))</f>
        <v>5.7265660097385717E-3</v>
      </c>
      <c r="BE530" s="246" t="e">
        <f>IFERROR(_xll.qlIndexFixing($BF$1,BA530,TRUE,_xll.ohTrigger(Trigger,Trigger12M)),#N/A)</f>
        <v>#N/A</v>
      </c>
    </row>
    <row r="531" spans="52:57" ht="11.25" customHeight="1" x14ac:dyDescent="0.25">
      <c r="AZ531" s="102" t="s">
        <v>83</v>
      </c>
      <c r="BA531" s="101">
        <f>_xll.qlInterestRateIndexFixingDate(Currency&amp;"ibor"&amp;Tenor,BB531,Trigger)</f>
        <v>43066</v>
      </c>
      <c r="BB531" s="101">
        <f>_xll.qlCalendarAdvance(Calendar,BB530,AZ531,"f",,Trigger)</f>
        <v>43068</v>
      </c>
      <c r="BC531" s="101">
        <f>_xll.qlInterestRateIndexMaturity(Currency&amp;"ibor"&amp;Tenor,BB531,Trigger)</f>
        <v>43433</v>
      </c>
      <c r="BD531" s="246">
        <f>_xll.qlIndexFixing($AD$5,BA531,TRUE,_xll.ohTrigger(Trigger,Trigger12M))</f>
        <v>5.7820635683098519E-3</v>
      </c>
      <c r="BE531" s="246" t="e">
        <f>IFERROR(_xll.qlIndexFixing($BF$1,BA531,TRUE,_xll.ohTrigger(Trigger,Trigger12M)),#N/A)</f>
        <v>#N/A</v>
      </c>
    </row>
    <row r="532" spans="52:57" ht="11.25" customHeight="1" x14ac:dyDescent="0.25">
      <c r="AZ532" s="102" t="s">
        <v>83</v>
      </c>
      <c r="BA532" s="101">
        <f>_xll.qlInterestRateIndexFixingDate(Currency&amp;"ibor"&amp;Tenor,BB532,Trigger)</f>
        <v>43073</v>
      </c>
      <c r="BB532" s="101">
        <f>_xll.qlCalendarAdvance(Calendar,BB531,AZ532,"f",,Trigger)</f>
        <v>43075</v>
      </c>
      <c r="BC532" s="101">
        <f>_xll.qlInterestRateIndexMaturity(Currency&amp;"ibor"&amp;Tenor,BB532,Trigger)</f>
        <v>43440</v>
      </c>
      <c r="BD532" s="246">
        <f>_xll.qlIndexFixing($AD$5,BA532,TRUE,_xll.ohTrigger(Trigger,Trigger12M))</f>
        <v>5.8377896908223849E-3</v>
      </c>
      <c r="BE532" s="246" t="e">
        <f>IFERROR(_xll.qlIndexFixing($BF$1,BA532,TRUE,_xll.ohTrigger(Trigger,Trigger12M)),#N/A)</f>
        <v>#N/A</v>
      </c>
    </row>
    <row r="533" spans="52:57" ht="11.25" customHeight="1" x14ac:dyDescent="0.25">
      <c r="AZ533" s="102" t="s">
        <v>83</v>
      </c>
      <c r="BA533" s="101">
        <f>_xll.qlInterestRateIndexFixingDate(Currency&amp;"ibor"&amp;Tenor,BB533,Trigger)</f>
        <v>43080</v>
      </c>
      <c r="BB533" s="101">
        <f>_xll.qlCalendarAdvance(Calendar,BB532,AZ533,"f",,Trigger)</f>
        <v>43082</v>
      </c>
      <c r="BC533" s="101">
        <f>_xll.qlInterestRateIndexMaturity(Currency&amp;"ibor"&amp;Tenor,BB533,Trigger)</f>
        <v>43447</v>
      </c>
      <c r="BD533" s="246">
        <f>_xll.qlIndexFixing($AD$5,BA533,TRUE,_xll.ohTrigger(Trigger,Trigger12M))</f>
        <v>5.8937444154424628E-3</v>
      </c>
      <c r="BE533" s="246" t="e">
        <f>IFERROR(_xll.qlIndexFixing($BF$1,BA533,TRUE,_xll.ohTrigger(Trigger,Trigger12M)),#N/A)</f>
        <v>#N/A</v>
      </c>
    </row>
    <row r="534" spans="52:57" ht="11.25" customHeight="1" x14ac:dyDescent="0.25">
      <c r="AZ534" s="102" t="s">
        <v>83</v>
      </c>
      <c r="BA534" s="101">
        <f>_xll.qlInterestRateIndexFixingDate(Currency&amp;"ibor"&amp;Tenor,BB534,Trigger)</f>
        <v>43087</v>
      </c>
      <c r="BB534" s="101">
        <f>_xll.qlCalendarAdvance(Calendar,BB533,AZ534,"f",,Trigger)</f>
        <v>43089</v>
      </c>
      <c r="BC534" s="101">
        <f>_xll.qlInterestRateIndexMaturity(Currency&amp;"ibor"&amp;Tenor,BB534,Trigger)</f>
        <v>43454</v>
      </c>
      <c r="BD534" s="246">
        <f>_xll.qlIndexFixing($AD$5,BA534,TRUE,_xll.ohTrigger(Trigger,Trigger12M))</f>
        <v>5.9499277804942793E-3</v>
      </c>
      <c r="BE534" s="246" t="e">
        <f>IFERROR(_xll.qlIndexFixing($BF$1,BA534,TRUE,_xll.ohTrigger(Trigger,Trigger12M)),#N/A)</f>
        <v>#N/A</v>
      </c>
    </row>
    <row r="535" spans="52:57" ht="11.25" customHeight="1" x14ac:dyDescent="0.25">
      <c r="AZ535" s="102" t="s">
        <v>83</v>
      </c>
      <c r="BA535" s="101">
        <f>_xll.qlInterestRateIndexFixingDate(Currency&amp;"ibor"&amp;Tenor,BB535,Trigger)</f>
        <v>43090</v>
      </c>
      <c r="BB535" s="101">
        <f>_xll.qlCalendarAdvance(Calendar,BB534,AZ535,"f",,Trigger)</f>
        <v>43096</v>
      </c>
      <c r="BC535" s="101">
        <f>_xll.qlInterestRateIndexMaturity(Currency&amp;"ibor"&amp;Tenor,BB535,Trigger)</f>
        <v>43461</v>
      </c>
      <c r="BD535" s="246">
        <f>_xll.qlIndexFixing($AD$5,BA535,TRUE,_xll.ohTrigger(Trigger,Trigger12M))</f>
        <v>6.0063398244603657E-3</v>
      </c>
      <c r="BE535" s="246" t="e">
        <f>IFERROR(_xll.qlIndexFixing($BF$1,BA535,TRUE,_xll.ohTrigger(Trigger,Trigger12M)),#N/A)</f>
        <v>#N/A</v>
      </c>
    </row>
    <row r="536" spans="52:57" ht="11.25" customHeight="1" x14ac:dyDescent="0.25">
      <c r="AZ536" s="102" t="s">
        <v>83</v>
      </c>
      <c r="BA536" s="101">
        <f>_xll.qlInterestRateIndexFixingDate(Currency&amp;"ibor"&amp;Tenor,BB536,Trigger)</f>
        <v>43098</v>
      </c>
      <c r="BB536" s="101">
        <f>_xll.qlCalendarAdvance(Calendar,BB535,AZ536,"f",,Trigger)</f>
        <v>43103</v>
      </c>
      <c r="BC536" s="101">
        <f>_xll.qlInterestRateIndexMaturity(Currency&amp;"ibor"&amp;Tenor,BB536,Trigger)</f>
        <v>43468</v>
      </c>
      <c r="BD536" s="246">
        <f>_xll.qlIndexFixing($AD$5,BA536,TRUE,_xll.ohTrigger(Trigger,Trigger12M))</f>
        <v>6.0629805859811568E-3</v>
      </c>
      <c r="BE536" s="246" t="e">
        <f>IFERROR(_xll.qlIndexFixing($BF$1,BA536,TRUE,_xll.ohTrigger(Trigger,Trigger12M)),#N/A)</f>
        <v>#N/A</v>
      </c>
    </row>
    <row r="537" spans="52:57" ht="11.25" customHeight="1" x14ac:dyDescent="0.25">
      <c r="AZ537" s="102" t="s">
        <v>83</v>
      </c>
      <c r="BA537" s="101">
        <f>_xll.qlInterestRateIndexFixingDate(Currency&amp;"ibor"&amp;Tenor,BB537,Trigger)</f>
        <v>43108</v>
      </c>
      <c r="BB537" s="101">
        <f>_xll.qlCalendarAdvance(Calendar,BB536,AZ537,"f",,Trigger)</f>
        <v>43110</v>
      </c>
      <c r="BC537" s="101">
        <f>_xll.qlInterestRateIndexMaturity(Currency&amp;"ibor"&amp;Tenor,BB537,Trigger)</f>
        <v>43475</v>
      </c>
      <c r="BD537" s="246">
        <f>_xll.qlIndexFixing($AD$5,BA537,TRUE,_xll.ohTrigger(Trigger,Trigger12M))</f>
        <v>6.1198501038556424E-3</v>
      </c>
      <c r="BE537" s="246" t="e">
        <f>IFERROR(_xll.qlIndexFixing($BF$1,BA537,TRUE,_xll.ohTrigger(Trigger,Trigger12M)),#N/A)</f>
        <v>#N/A</v>
      </c>
    </row>
    <row r="538" spans="52:57" ht="11.25" customHeight="1" x14ac:dyDescent="0.25">
      <c r="AZ538" s="102" t="s">
        <v>83</v>
      </c>
      <c r="BA538" s="101">
        <f>_xll.qlInterestRateIndexFixingDate(Currency&amp;"ibor"&amp;Tenor,BB538,Trigger)</f>
        <v>43115</v>
      </c>
      <c r="BB538" s="101">
        <f>_xll.qlCalendarAdvance(Calendar,BB537,AZ538,"f",,Trigger)</f>
        <v>43117</v>
      </c>
      <c r="BC538" s="101">
        <f>_xll.qlInterestRateIndexMaturity(Currency&amp;"ibor"&amp;Tenor,BB538,Trigger)</f>
        <v>43482</v>
      </c>
      <c r="BD538" s="246">
        <f>_xll.qlIndexFixing($AD$5,BA538,TRUE,_xll.ohTrigger(Trigger,Trigger12M))</f>
        <v>6.1769484170400594E-3</v>
      </c>
      <c r="BE538" s="246" t="e">
        <f>IFERROR(_xll.qlIndexFixing($BF$1,BA538,TRUE,_xll.ohTrigger(Trigger,Trigger12M)),#N/A)</f>
        <v>#N/A</v>
      </c>
    </row>
    <row r="539" spans="52:57" ht="11.25" customHeight="1" x14ac:dyDescent="0.25">
      <c r="AZ539" s="102" t="s">
        <v>83</v>
      </c>
      <c r="BA539" s="101">
        <f>_xll.qlInterestRateIndexFixingDate(Currency&amp;"ibor"&amp;Tenor,BB539,Trigger)</f>
        <v>43122</v>
      </c>
      <c r="BB539" s="101">
        <f>_xll.qlCalendarAdvance(Calendar,BB538,AZ539,"f",,Trigger)</f>
        <v>43124</v>
      </c>
      <c r="BC539" s="101">
        <f>_xll.qlInterestRateIndexMaturity(Currency&amp;"ibor"&amp;Tenor,BB539,Trigger)</f>
        <v>43489</v>
      </c>
      <c r="BD539" s="246">
        <f>_xll.qlIndexFixing($AD$5,BA539,TRUE,_xll.ohTrigger(Trigger,Trigger12M))</f>
        <v>6.2342755646498564E-3</v>
      </c>
      <c r="BE539" s="246" t="e">
        <f>IFERROR(_xll.qlIndexFixing($BF$1,BA539,TRUE,_xll.ohTrigger(Trigger,Trigger12M)),#N/A)</f>
        <v>#N/A</v>
      </c>
    </row>
    <row r="540" spans="52:57" ht="11.25" customHeight="1" x14ac:dyDescent="0.25">
      <c r="AZ540" s="102" t="s">
        <v>83</v>
      </c>
      <c r="BA540" s="101">
        <f>_xll.qlInterestRateIndexFixingDate(Currency&amp;"ibor"&amp;Tenor,BB540,Trigger)</f>
        <v>43129</v>
      </c>
      <c r="BB540" s="101">
        <f>_xll.qlCalendarAdvance(Calendar,BB539,AZ540,"f",,Trigger)</f>
        <v>43131</v>
      </c>
      <c r="BC540" s="101">
        <f>_xll.qlInterestRateIndexMaturity(Currency&amp;"ibor"&amp;Tenor,BB540,Trigger)</f>
        <v>43496</v>
      </c>
      <c r="BD540" s="246">
        <f>_xll.qlIndexFixing($AD$5,BA540,TRUE,_xll.ohTrigger(Trigger,Trigger12M))</f>
        <v>6.2918315859579492E-3</v>
      </c>
      <c r="BE540" s="246" t="e">
        <f>IFERROR(_xll.qlIndexFixing($BF$1,BA540,TRUE,_xll.ohTrigger(Trigger,Trigger12M)),#N/A)</f>
        <v>#N/A</v>
      </c>
    </row>
    <row r="541" spans="52:57" ht="11.25" customHeight="1" x14ac:dyDescent="0.25">
      <c r="AZ541" s="102" t="s">
        <v>83</v>
      </c>
      <c r="BA541" s="101">
        <f>_xll.qlInterestRateIndexFixingDate(Currency&amp;"ibor"&amp;Tenor,BB541,Trigger)</f>
        <v>43136</v>
      </c>
      <c r="BB541" s="101">
        <f>_xll.qlCalendarAdvance(Calendar,BB540,AZ541,"f",,Trigger)</f>
        <v>43138</v>
      </c>
      <c r="BC541" s="101">
        <f>_xll.qlInterestRateIndexMaturity(Currency&amp;"ibor"&amp;Tenor,BB541,Trigger)</f>
        <v>43503</v>
      </c>
      <c r="BD541" s="246">
        <f>_xll.qlIndexFixing($AD$5,BA541,TRUE,_xll.ohTrigger(Trigger,Trigger12M))</f>
        <v>6.3496165203962467E-3</v>
      </c>
      <c r="BE541" s="246" t="e">
        <f>IFERROR(_xll.qlIndexFixing($BF$1,BA541,TRUE,_xll.ohTrigger(Trigger,Trigger12M)),#N/A)</f>
        <v>#N/A</v>
      </c>
    </row>
    <row r="542" spans="52:57" ht="11.25" customHeight="1" x14ac:dyDescent="0.25">
      <c r="AZ542" s="102" t="s">
        <v>83</v>
      </c>
      <c r="BA542" s="101">
        <f>_xll.qlInterestRateIndexFixingDate(Currency&amp;"ibor"&amp;Tenor,BB542,Trigger)</f>
        <v>43143</v>
      </c>
      <c r="BB542" s="101">
        <f>_xll.qlCalendarAdvance(Calendar,BB541,AZ542,"f",,Trigger)</f>
        <v>43145</v>
      </c>
      <c r="BC542" s="101">
        <f>_xll.qlInterestRateIndexMaturity(Currency&amp;"ibor"&amp;Tenor,BB542,Trigger)</f>
        <v>43510</v>
      </c>
      <c r="BD542" s="246">
        <f>_xll.qlIndexFixing($AD$5,BA542,TRUE,_xll.ohTrigger(Trigger,Trigger12M))</f>
        <v>6.4076304075545605E-3</v>
      </c>
      <c r="BE542" s="246" t="e">
        <f>IFERROR(_xll.qlIndexFixing($BF$1,BA542,TRUE,_xll.ohTrigger(Trigger,Trigger12M)),#N/A)</f>
        <v>#N/A</v>
      </c>
    </row>
    <row r="543" spans="52:57" ht="11.25" customHeight="1" x14ac:dyDescent="0.25">
      <c r="AZ543" s="102" t="s">
        <v>83</v>
      </c>
      <c r="BA543" s="101">
        <f>_xll.qlInterestRateIndexFixingDate(Currency&amp;"ibor"&amp;Tenor,BB543,Trigger)</f>
        <v>43150</v>
      </c>
      <c r="BB543" s="101">
        <f>_xll.qlCalendarAdvance(Calendar,BB542,AZ543,"f",,Trigger)</f>
        <v>43152</v>
      </c>
      <c r="BC543" s="101">
        <f>_xll.qlInterestRateIndexMaturity(Currency&amp;"ibor"&amp;Tenor,BB543,Trigger)</f>
        <v>43517</v>
      </c>
      <c r="BD543" s="246">
        <f>_xll.qlIndexFixing($AD$5,BA543,TRUE,_xll.ohTrigger(Trigger,Trigger12M))</f>
        <v>6.465873287181039E-3</v>
      </c>
      <c r="BE543" s="246" t="e">
        <f>IFERROR(_xll.qlIndexFixing($BF$1,BA543,TRUE,_xll.ohTrigger(Trigger,Trigger12M)),#N/A)</f>
        <v>#N/A</v>
      </c>
    </row>
    <row r="544" spans="52:57" ht="11.25" customHeight="1" x14ac:dyDescent="0.25">
      <c r="AZ544" s="102" t="s">
        <v>83</v>
      </c>
      <c r="BA544" s="101">
        <f>_xll.qlInterestRateIndexFixingDate(Currency&amp;"ibor"&amp;Tenor,BB544,Trigger)</f>
        <v>43157</v>
      </c>
      <c r="BB544" s="101">
        <f>_xll.qlCalendarAdvance(Calendar,BB543,AZ544,"f",,Trigger)</f>
        <v>43159</v>
      </c>
      <c r="BC544" s="101">
        <f>_xll.qlInterestRateIndexMaturity(Currency&amp;"ibor"&amp;Tenor,BB544,Trigger)</f>
        <v>43524</v>
      </c>
      <c r="BD544" s="246">
        <f>_xll.qlIndexFixing($AD$5,BA544,TRUE,_xll.ohTrigger(Trigger,Trigger12M))</f>
        <v>6.5243451991828299E-3</v>
      </c>
      <c r="BE544" s="246" t="e">
        <f>IFERROR(_xll.qlIndexFixing($BF$1,BA544,TRUE,_xll.ohTrigger(Trigger,Trigger12M)),#N/A)</f>
        <v>#N/A</v>
      </c>
    </row>
    <row r="545" spans="52:57" ht="11.25" customHeight="1" x14ac:dyDescent="0.25">
      <c r="AZ545" s="102" t="s">
        <v>83</v>
      </c>
      <c r="BA545" s="101">
        <f>_xll.qlInterestRateIndexFixingDate(Currency&amp;"ibor"&amp;Tenor,BB545,Trigger)</f>
        <v>43164</v>
      </c>
      <c r="BB545" s="101">
        <f>_xll.qlCalendarAdvance(Calendar,BB544,AZ545,"f",,Trigger)</f>
        <v>43166</v>
      </c>
      <c r="BC545" s="101">
        <f>_xll.qlInterestRateIndexMaturity(Currency&amp;"ibor"&amp;Tenor,BB545,Trigger)</f>
        <v>43531</v>
      </c>
      <c r="BD545" s="246">
        <f>_xll.qlIndexFixing($AD$5,BA545,TRUE,_xll.ohTrigger(Trigger,Trigger12M))</f>
        <v>6.5830461836251979E-3</v>
      </c>
      <c r="BE545" s="246" t="e">
        <f>IFERROR(_xll.qlIndexFixing($BF$1,BA545,TRUE,_xll.ohTrigger(Trigger,Trigger12M)),#N/A)</f>
        <v>#N/A</v>
      </c>
    </row>
    <row r="546" spans="52:57" ht="11.25" customHeight="1" x14ac:dyDescent="0.25">
      <c r="AZ546" s="102" t="s">
        <v>83</v>
      </c>
      <c r="BA546" s="101">
        <f>_xll.qlInterestRateIndexFixingDate(Currency&amp;"ibor"&amp;Tenor,BB546,Trigger)</f>
        <v>43171</v>
      </c>
      <c r="BB546" s="101">
        <f>_xll.qlCalendarAdvance(Calendar,BB545,AZ546,"f",,Trigger)</f>
        <v>43173</v>
      </c>
      <c r="BC546" s="101">
        <f>_xll.qlInterestRateIndexMaturity(Currency&amp;"ibor"&amp;Tenor,BB546,Trigger)</f>
        <v>43538</v>
      </c>
      <c r="BD546" s="246">
        <f>_xll.qlIndexFixing($AD$5,BA546,TRUE,_xll.ohTrigger(Trigger,Trigger12M))</f>
        <v>6.6419762807317494E-3</v>
      </c>
      <c r="BE546" s="246" t="e">
        <f>IFERROR(_xll.qlIndexFixing($BF$1,BA546,TRUE,_xll.ohTrigger(Trigger,Trigger12M)),#N/A)</f>
        <v>#N/A</v>
      </c>
    </row>
    <row r="547" spans="52:57" ht="11.25" customHeight="1" x14ac:dyDescent="0.25">
      <c r="AZ547" s="102" t="s">
        <v>83</v>
      </c>
      <c r="BA547" s="101">
        <f>_xll.qlInterestRateIndexFixingDate(Currency&amp;"ibor"&amp;Tenor,BB547,Trigger)</f>
        <v>43178</v>
      </c>
      <c r="BB547" s="101">
        <f>_xll.qlCalendarAdvance(Calendar,BB546,AZ547,"f",,Trigger)</f>
        <v>43180</v>
      </c>
      <c r="BC547" s="101">
        <f>_xll.qlInterestRateIndexMaturity(Currency&amp;"ibor"&amp;Tenor,BB547,Trigger)</f>
        <v>43545</v>
      </c>
      <c r="BD547" s="246">
        <f>_xll.qlIndexFixing($AD$5,BA547,TRUE,_xll.ohTrigger(Trigger,Trigger12M))</f>
        <v>6.7011355308848669E-3</v>
      </c>
      <c r="BE547" s="246" t="e">
        <f>IFERROR(_xll.qlIndexFixing($BF$1,BA547,TRUE,_xll.ohTrigger(Trigger,Trigger12M)),#N/A)</f>
        <v>#N/A</v>
      </c>
    </row>
    <row r="548" spans="52:57" ht="11.25" customHeight="1" x14ac:dyDescent="0.25">
      <c r="AZ548" s="102" t="s">
        <v>83</v>
      </c>
      <c r="BA548" s="101">
        <f>_xll.qlInterestRateIndexFixingDate(Currency&amp;"ibor"&amp;Tenor,BB548,Trigger)</f>
        <v>43185</v>
      </c>
      <c r="BB548" s="101">
        <f>_xll.qlCalendarAdvance(Calendar,BB547,AZ548,"f",,Trigger)</f>
        <v>43187</v>
      </c>
      <c r="BC548" s="101">
        <f>_xll.qlInterestRateIndexMaturity(Currency&amp;"ibor"&amp;Tenor,BB548,Trigger)</f>
        <v>43552</v>
      </c>
      <c r="BD548" s="246">
        <f>_xll.qlIndexFixing($AD$5,BA548,TRUE,_xll.ohTrigger(Trigger,Trigger12M))</f>
        <v>6.7605239746257083E-3</v>
      </c>
      <c r="BE548" s="246" t="e">
        <f>IFERROR(_xll.qlIndexFixing($BF$1,BA548,TRUE,_xll.ohTrigger(Trigger,Trigger12M)),#N/A)</f>
        <v>#N/A</v>
      </c>
    </row>
    <row r="549" spans="52:57" ht="11.25" customHeight="1" x14ac:dyDescent="0.25">
      <c r="AZ549" s="102" t="s">
        <v>83</v>
      </c>
      <c r="BA549" s="101">
        <f>_xll.qlInterestRateIndexFixingDate(Currency&amp;"ibor"&amp;Tenor,BB549,Trigger)</f>
        <v>43188</v>
      </c>
      <c r="BB549" s="101">
        <f>_xll.qlCalendarAdvance(Calendar,BB548,AZ549,"f",,Trigger)</f>
        <v>43194</v>
      </c>
      <c r="BC549" s="101">
        <f>_xll.qlInterestRateIndexMaturity(Currency&amp;"ibor"&amp;Tenor,BB549,Trigger)</f>
        <v>43559</v>
      </c>
      <c r="BD549" s="246">
        <f>_xll.qlIndexFixing($AD$5,BA549,TRUE,_xll.ohTrigger(Trigger,Trigger12M))</f>
        <v>6.8201416526539934E-3</v>
      </c>
      <c r="BE549" s="246" t="e">
        <f>IFERROR(_xll.qlIndexFixing($BF$1,BA549,TRUE,_xll.ohTrigger(Trigger,Trigger12M)),#N/A)</f>
        <v>#N/A</v>
      </c>
    </row>
    <row r="550" spans="52:57" ht="11.25" customHeight="1" x14ac:dyDescent="0.25">
      <c r="AZ550" s="102" t="s">
        <v>83</v>
      </c>
      <c r="BA550" s="101">
        <f>_xll.qlInterestRateIndexFixingDate(Currency&amp;"ibor"&amp;Tenor,BB550,Trigger)</f>
        <v>43199</v>
      </c>
      <c r="BB550" s="101">
        <f>_xll.qlCalendarAdvance(Calendar,BB549,AZ550,"f",,Trigger)</f>
        <v>43201</v>
      </c>
      <c r="BC550" s="101">
        <f>_xll.qlInterestRateIndexMaturity(Currency&amp;"ibor"&amp;Tenor,BB550,Trigger)</f>
        <v>43566</v>
      </c>
      <c r="BD550" s="246">
        <f>_xll.qlIndexFixing($AD$5,BA550,TRUE,_xll.ohTrigger(Trigger,Trigger12M))</f>
        <v>6.8799886058279955E-3</v>
      </c>
      <c r="BE550" s="246" t="e">
        <f>IFERROR(_xll.qlIndexFixing($BF$1,BA550,TRUE,_xll.ohTrigger(Trigger,Trigger12M)),#N/A)</f>
        <v>#N/A</v>
      </c>
    </row>
    <row r="551" spans="52:57" ht="11.25" customHeight="1" x14ac:dyDescent="0.25">
      <c r="AZ551" s="102" t="s">
        <v>83</v>
      </c>
      <c r="BA551" s="101">
        <f>_xll.qlInterestRateIndexFixingDate(Currency&amp;"ibor"&amp;Tenor,BB551,Trigger)</f>
        <v>43206</v>
      </c>
      <c r="BB551" s="101">
        <f>_xll.qlCalendarAdvance(Calendar,BB550,AZ551,"f",,Trigger)</f>
        <v>43208</v>
      </c>
      <c r="BC551" s="101">
        <f>_xll.qlInterestRateIndexMaturity(Currency&amp;"ibor"&amp;Tenor,BB551,Trigger)</f>
        <v>43573</v>
      </c>
      <c r="BD551" s="246">
        <f>_xll.qlIndexFixing($AD$5,BA551,TRUE,_xll.ohTrigger(Trigger,Trigger12M))</f>
        <v>6.9400648751649884E-3</v>
      </c>
      <c r="BE551" s="246" t="e">
        <f>IFERROR(_xll.qlIndexFixing($BF$1,BA551,TRUE,_xll.ohTrigger(Trigger,Trigger12M)),#N/A)</f>
        <v>#N/A</v>
      </c>
    </row>
    <row r="552" spans="52:57" ht="11.25" customHeight="1" x14ac:dyDescent="0.25">
      <c r="AZ552" s="102" t="s">
        <v>83</v>
      </c>
      <c r="BA552" s="101">
        <f>_xll.qlInterestRateIndexFixingDate(Currency&amp;"ibor"&amp;Tenor,BB552,Trigger)</f>
        <v>43213</v>
      </c>
      <c r="BB552" s="101">
        <f>_xll.qlCalendarAdvance(Calendar,BB551,AZ552,"f",,Trigger)</f>
        <v>43215</v>
      </c>
      <c r="BC552" s="101">
        <f>_xll.qlInterestRateIndexMaturity(Currency&amp;"ibor"&amp;Tenor,BB552,Trigger)</f>
        <v>43580</v>
      </c>
      <c r="BD552" s="246">
        <f>_xll.qlIndexFixing($AD$5,BA552,TRUE,_xll.ohTrigger(Trigger,Trigger12M))</f>
        <v>7.0003705018410207E-3</v>
      </c>
      <c r="BE552" s="246" t="e">
        <f>IFERROR(_xll.qlIndexFixing($BF$1,BA552,TRUE,_xll.ohTrigger(Trigger,Trigger12M)),#N/A)</f>
        <v>#N/A</v>
      </c>
    </row>
    <row r="553" spans="52:57" ht="11.25" customHeight="1" x14ac:dyDescent="0.25">
      <c r="AZ553" s="102" t="s">
        <v>83</v>
      </c>
      <c r="BA553" s="101">
        <f>_xll.qlInterestRateIndexFixingDate(Currency&amp;"ibor"&amp;Tenor,BB553,Trigger)</f>
        <v>43217</v>
      </c>
      <c r="BB553" s="101">
        <f>_xll.qlCalendarAdvance(Calendar,BB552,AZ553,"f",,Trigger)</f>
        <v>43222</v>
      </c>
      <c r="BC553" s="101">
        <f>_xll.qlInterestRateIndexMaturity(Currency&amp;"ibor"&amp;Tenor,BB553,Trigger)</f>
        <v>43587</v>
      </c>
      <c r="BD553" s="246">
        <f>_xll.qlIndexFixing($AD$5,BA553,TRUE,_xll.ohTrigger(Trigger,Trigger12M))</f>
        <v>7.0609055271909169E-3</v>
      </c>
      <c r="BE553" s="246" t="e">
        <f>IFERROR(_xll.qlIndexFixing($BF$1,BA553,TRUE,_xll.ohTrigger(Trigger,Trigger12M)),#N/A)</f>
        <v>#N/A</v>
      </c>
    </row>
    <row r="554" spans="52:57" ht="11.25" customHeight="1" x14ac:dyDescent="0.25">
      <c r="AZ554" s="102" t="s">
        <v>83</v>
      </c>
      <c r="BA554" s="101">
        <f>_xll.qlInterestRateIndexFixingDate(Currency&amp;"ibor"&amp;Tenor,BB554,Trigger)</f>
        <v>43227</v>
      </c>
      <c r="BB554" s="101">
        <f>_xll.qlCalendarAdvance(Calendar,BB553,AZ554,"f",,Trigger)</f>
        <v>43229</v>
      </c>
      <c r="BC554" s="101">
        <f>_xll.qlInterestRateIndexMaturity(Currency&amp;"ibor"&amp;Tenor,BB554,Trigger)</f>
        <v>43594</v>
      </c>
      <c r="BD554" s="246">
        <f>_xll.qlIndexFixing($AD$5,BA554,TRUE,_xll.ohTrigger(Trigger,Trigger12M))</f>
        <v>7.1216699927085002E-3</v>
      </c>
      <c r="BE554" s="246" t="e">
        <f>IFERROR(_xll.qlIndexFixing($BF$1,BA554,TRUE,_xll.ohTrigger(Trigger,Trigger12M)),#N/A)</f>
        <v>#N/A</v>
      </c>
    </row>
    <row r="555" spans="52:57" ht="11.25" customHeight="1" x14ac:dyDescent="0.25">
      <c r="AZ555" s="102" t="s">
        <v>83</v>
      </c>
      <c r="BA555" s="101">
        <f>_xll.qlInterestRateIndexFixingDate(Currency&amp;"ibor"&amp;Tenor,BB555,Trigger)</f>
        <v>43234</v>
      </c>
      <c r="BB555" s="101">
        <f>_xll.qlCalendarAdvance(Calendar,BB554,AZ555,"f",,Trigger)</f>
        <v>43236</v>
      </c>
      <c r="BC555" s="101">
        <f>_xll.qlInterestRateIndexMaturity(Currency&amp;"ibor"&amp;Tenor,BB555,Trigger)</f>
        <v>43601</v>
      </c>
      <c r="BD555" s="246">
        <f>_xll.qlIndexFixing($AD$5,BA555,TRUE,_xll.ohTrigger(Trigger,Trigger12M))</f>
        <v>7.1826639400463703E-3</v>
      </c>
      <c r="BE555" s="246" t="e">
        <f>IFERROR(_xll.qlIndexFixing($BF$1,BA555,TRUE,_xll.ohTrigger(Trigger,Trigger12M)),#N/A)</f>
        <v>#N/A</v>
      </c>
    </row>
    <row r="556" spans="52:57" ht="11.25" customHeight="1" x14ac:dyDescent="0.25">
      <c r="AZ556" s="102" t="s">
        <v>83</v>
      </c>
      <c r="BA556" s="101">
        <f>_xll.qlInterestRateIndexFixingDate(Currency&amp;"ibor"&amp;Tenor,BB556,Trigger)</f>
        <v>43241</v>
      </c>
      <c r="BB556" s="101">
        <f>_xll.qlCalendarAdvance(Calendar,BB555,AZ556,"f",,Trigger)</f>
        <v>43243</v>
      </c>
      <c r="BC556" s="101">
        <f>_xll.qlInterestRateIndexMaturity(Currency&amp;"ibor"&amp;Tenor,BB556,Trigger)</f>
        <v>43608</v>
      </c>
      <c r="BD556" s="246">
        <f>_xll.qlIndexFixing($AD$5,BA556,TRUE,_xll.ohTrigger(Trigger,Trigger12M))</f>
        <v>7.24388741101634E-3</v>
      </c>
      <c r="BE556" s="246" t="e">
        <f>IFERROR(_xll.qlIndexFixing($BF$1,BA556,TRUE,_xll.ohTrigger(Trigger,Trigger12M)),#N/A)</f>
        <v>#N/A</v>
      </c>
    </row>
    <row r="557" spans="52:57" ht="11.25" customHeight="1" x14ac:dyDescent="0.25">
      <c r="AZ557" s="102" t="s">
        <v>83</v>
      </c>
      <c r="BA557" s="101">
        <f>_xll.qlInterestRateIndexFixingDate(Currency&amp;"ibor"&amp;Tenor,BB557,Trigger)</f>
        <v>43248</v>
      </c>
      <c r="BB557" s="101">
        <f>_xll.qlCalendarAdvance(Calendar,BB556,AZ557,"f",,Trigger)</f>
        <v>43250</v>
      </c>
      <c r="BC557" s="101">
        <f>_xll.qlInterestRateIndexMaturity(Currency&amp;"ibor"&amp;Tenor,BB557,Trigger)</f>
        <v>43615</v>
      </c>
      <c r="BD557" s="246">
        <f>_xll.qlIndexFixing($AD$5,BA557,TRUE,_xll.ohTrigger(Trigger,Trigger12M))</f>
        <v>7.3053404475892205E-3</v>
      </c>
      <c r="BE557" s="246" t="e">
        <f>IFERROR(_xll.qlIndexFixing($BF$1,BA557,TRUE,_xll.ohTrigger(Trigger,Trigger12M)),#N/A)</f>
        <v>#N/A</v>
      </c>
    </row>
    <row r="558" spans="52:57" ht="11.25" customHeight="1" x14ac:dyDescent="0.25">
      <c r="AZ558" s="102" t="s">
        <v>83</v>
      </c>
      <c r="BA558" s="101">
        <f>_xll.qlInterestRateIndexFixingDate(Currency&amp;"ibor"&amp;Tenor,BB558,Trigger)</f>
        <v>43255</v>
      </c>
      <c r="BB558" s="101">
        <f>_xll.qlCalendarAdvance(Calendar,BB557,AZ558,"f",,Trigger)</f>
        <v>43257</v>
      </c>
      <c r="BC558" s="101">
        <f>_xll.qlInterestRateIndexMaturity(Currency&amp;"ibor"&amp;Tenor,BB558,Trigger)</f>
        <v>43622</v>
      </c>
      <c r="BD558" s="246">
        <f>_xll.qlIndexFixing($AD$5,BA558,TRUE,_xll.ohTrigger(Trigger,Trigger12M))</f>
        <v>7.3670230918948185E-3</v>
      </c>
      <c r="BE558" s="246" t="e">
        <f>IFERROR(_xll.qlIndexFixing($BF$1,BA558,TRUE,_xll.ohTrigger(Trigger,Trigger12M)),#N/A)</f>
        <v>#N/A</v>
      </c>
    </row>
    <row r="559" spans="52:57" ht="11.25" customHeight="1" x14ac:dyDescent="0.25">
      <c r="AZ559" s="102" t="s">
        <v>83</v>
      </c>
      <c r="BA559" s="101">
        <f>_xll.qlInterestRateIndexFixingDate(Currency&amp;"ibor"&amp;Tenor,BB559,Trigger)</f>
        <v>43262</v>
      </c>
      <c r="BB559" s="101">
        <f>_xll.qlCalendarAdvance(Calendar,BB558,AZ559,"f",,Trigger)</f>
        <v>43264</v>
      </c>
      <c r="BC559" s="101">
        <f>_xll.qlInterestRateIndexMaturity(Currency&amp;"ibor"&amp;Tenor,BB559,Trigger)</f>
        <v>43629</v>
      </c>
      <c r="BD559" s="246">
        <f>_xll.qlIndexFixing($AD$5,BA559,TRUE,_xll.ohTrigger(Trigger,Trigger12M))</f>
        <v>7.4289353862221552E-3</v>
      </c>
      <c r="BE559" s="246" t="e">
        <f>IFERROR(_xll.qlIndexFixing($BF$1,BA559,TRUE,_xll.ohTrigger(Trigger,Trigger12M)),#N/A)</f>
        <v>#N/A</v>
      </c>
    </row>
    <row r="560" spans="52:57" ht="11.25" customHeight="1" x14ac:dyDescent="0.25">
      <c r="AZ560" s="102" t="s">
        <v>83</v>
      </c>
      <c r="BA560" s="101">
        <f>_xll.qlInterestRateIndexFixingDate(Currency&amp;"ibor"&amp;Tenor,BB560,Trigger)</f>
        <v>43269</v>
      </c>
      <c r="BB560" s="101">
        <f>_xll.qlCalendarAdvance(Calendar,BB559,AZ560,"f",,Trigger)</f>
        <v>43271</v>
      </c>
      <c r="BC560" s="101">
        <f>_xll.qlInterestRateIndexMaturity(Currency&amp;"ibor"&amp;Tenor,BB560,Trigger)</f>
        <v>43636</v>
      </c>
      <c r="BD560" s="246">
        <f>_xll.qlIndexFixing($AD$5,BA560,TRUE,_xll.ohTrigger(Trigger,Trigger12M))</f>
        <v>7.4910773730196868E-3</v>
      </c>
      <c r="BE560" s="246" t="e">
        <f>IFERROR(_xll.qlIndexFixing($BF$1,BA560,TRUE,_xll.ohTrigger(Trigger,Trigger12M)),#N/A)</f>
        <v>#N/A</v>
      </c>
    </row>
    <row r="561" spans="52:57" ht="11.25" customHeight="1" x14ac:dyDescent="0.25">
      <c r="AZ561" s="102" t="s">
        <v>83</v>
      </c>
      <c r="BA561" s="101">
        <f>_xll.qlInterestRateIndexFixingDate(Currency&amp;"ibor"&amp;Tenor,BB561,Trigger)</f>
        <v>43276</v>
      </c>
      <c r="BB561" s="101">
        <f>_xll.qlCalendarAdvance(Calendar,BB560,AZ561,"f",,Trigger)</f>
        <v>43278</v>
      </c>
      <c r="BC561" s="101">
        <f>_xll.qlInterestRateIndexMaturity(Currency&amp;"ibor"&amp;Tenor,BB561,Trigger)</f>
        <v>43643</v>
      </c>
      <c r="BD561" s="246">
        <f>_xll.qlIndexFixing($AD$5,BA561,TRUE,_xll.ohTrigger(Trigger,Trigger12M))</f>
        <v>7.5534490948946454E-3</v>
      </c>
      <c r="BE561" s="246" t="e">
        <f>IFERROR(_xll.qlIndexFixing($BF$1,BA561,TRUE,_xll.ohTrigger(Trigger,Trigger12M)),#N/A)</f>
        <v>#N/A</v>
      </c>
    </row>
    <row r="562" spans="52:57" ht="11.25" customHeight="1" x14ac:dyDescent="0.25">
      <c r="AZ562" s="102" t="s">
        <v>83</v>
      </c>
      <c r="BA562" s="101">
        <f>_xll.qlInterestRateIndexFixingDate(Currency&amp;"ibor"&amp;Tenor,BB562,Trigger)</f>
        <v>43283</v>
      </c>
      <c r="BB562" s="101">
        <f>_xll.qlCalendarAdvance(Calendar,BB561,AZ562,"f",,Trigger)</f>
        <v>43285</v>
      </c>
      <c r="BC562" s="101">
        <f>_xll.qlInterestRateIndexMaturity(Currency&amp;"ibor"&amp;Tenor,BB562,Trigger)</f>
        <v>43650</v>
      </c>
      <c r="BD562" s="246">
        <f>_xll.qlIndexFixing($AD$5,BA562,TRUE,_xll.ohTrigger(Trigger,Trigger12M))</f>
        <v>7.6160505946136986E-3</v>
      </c>
      <c r="BE562" s="246" t="e">
        <f>IFERROR(_xll.qlIndexFixing($BF$1,BA562,TRUE,_xll.ohTrigger(Trigger,Trigger12M)),#N/A)</f>
        <v>#N/A</v>
      </c>
    </row>
    <row r="563" spans="52:57" ht="11.25" customHeight="1" x14ac:dyDescent="0.25">
      <c r="AZ563" s="102" t="s">
        <v>83</v>
      </c>
      <c r="BA563" s="101">
        <f>_xll.qlInterestRateIndexFixingDate(Currency&amp;"ibor"&amp;Tenor,BB563,Trigger)</f>
        <v>43290</v>
      </c>
      <c r="BB563" s="101">
        <f>_xll.qlCalendarAdvance(Calendar,BB562,AZ563,"f",,Trigger)</f>
        <v>43292</v>
      </c>
      <c r="BC563" s="101">
        <f>_xll.qlInterestRateIndexMaturity(Currency&amp;"ibor"&amp;Tenor,BB563,Trigger)</f>
        <v>43657</v>
      </c>
      <c r="BD563" s="246">
        <f>_xll.qlIndexFixing($AD$5,BA563,TRUE,_xll.ohTrigger(Trigger,Trigger12M))</f>
        <v>7.6788819151033848E-3</v>
      </c>
      <c r="BE563" s="246" t="e">
        <f>IFERROR(_xll.qlIndexFixing($BF$1,BA563,TRUE,_xll.ohTrigger(Trigger,Trigger12M)),#N/A)</f>
        <v>#N/A</v>
      </c>
    </row>
    <row r="564" spans="52:57" ht="11.25" customHeight="1" x14ac:dyDescent="0.25">
      <c r="AZ564" s="102" t="s">
        <v>83</v>
      </c>
      <c r="BA564" s="101">
        <f>_xll.qlInterestRateIndexFixingDate(Currency&amp;"ibor"&amp;Tenor,BB564,Trigger)</f>
        <v>43297</v>
      </c>
      <c r="BB564" s="101">
        <f>_xll.qlCalendarAdvance(Calendar,BB563,AZ564,"f",,Trigger)</f>
        <v>43299</v>
      </c>
      <c r="BC564" s="101">
        <f>_xll.qlInterestRateIndexMaturity(Currency&amp;"ibor"&amp;Tenor,BB564,Trigger)</f>
        <v>43664</v>
      </c>
      <c r="BD564" s="246">
        <f>_xll.qlIndexFixing($AD$5,BA564,TRUE,_xll.ohTrigger(Trigger,Trigger12M))</f>
        <v>7.7419430994488019E-3</v>
      </c>
      <c r="BE564" s="246" t="e">
        <f>IFERROR(_xll.qlIndexFixing($BF$1,BA564,TRUE,_xll.ohTrigger(Trigger,Trigger12M)),#N/A)</f>
        <v>#N/A</v>
      </c>
    </row>
    <row r="565" spans="52:57" ht="11.25" customHeight="1" x14ac:dyDescent="0.25">
      <c r="AZ565" s="102" t="s">
        <v>83</v>
      </c>
      <c r="BA565" s="101">
        <f>_xll.qlInterestRateIndexFixingDate(Currency&amp;"ibor"&amp;Tenor,BB565,Trigger)</f>
        <v>43304</v>
      </c>
      <c r="BB565" s="101">
        <f>_xll.qlCalendarAdvance(Calendar,BB564,AZ565,"f",,Trigger)</f>
        <v>43306</v>
      </c>
      <c r="BC565" s="101">
        <f>_xll.qlInterestRateIndexMaturity(Currency&amp;"ibor"&amp;Tenor,BB565,Trigger)</f>
        <v>43671</v>
      </c>
      <c r="BD565" s="246">
        <f>_xll.qlIndexFixing($AD$5,BA565,TRUE,_xll.ohTrigger(Trigger,Trigger12M))</f>
        <v>7.8048402922081001E-3</v>
      </c>
      <c r="BE565" s="246" t="e">
        <f>IFERROR(_xll.qlIndexFixing($BF$1,BA565,TRUE,_xll.ohTrigger(Trigger,Trigger12M)),#N/A)</f>
        <v>#N/A</v>
      </c>
    </row>
    <row r="566" spans="52:57" ht="11.25" customHeight="1" x14ac:dyDescent="0.25">
      <c r="AZ566" s="102" t="s">
        <v>83</v>
      </c>
      <c r="BA566" s="101">
        <f>_xll.qlInterestRateIndexFixingDate(Currency&amp;"ibor"&amp;Tenor,BB566,Trigger)</f>
        <v>43311</v>
      </c>
      <c r="BB566" s="101">
        <f>_xll.qlCalendarAdvance(Calendar,BB565,AZ566,"f",,Trigger)</f>
        <v>43313</v>
      </c>
      <c r="BC566" s="101">
        <f>_xll.qlInterestRateIndexMaturity(Currency&amp;"ibor"&amp;Tenor,BB566,Trigger)</f>
        <v>43678</v>
      </c>
      <c r="BD566" s="246">
        <f>_xll.qlIndexFixing($AD$5,BA566,TRUE,_xll.ohTrigger(Trigger,Trigger12M))</f>
        <v>7.8655565921776395E-3</v>
      </c>
      <c r="BE566" s="246" t="e">
        <f>IFERROR(_xll.qlIndexFixing($BF$1,BA566,TRUE,_xll.ohTrigger(Trigger,Trigger12M)),#N/A)</f>
        <v>#N/A</v>
      </c>
    </row>
    <row r="567" spans="52:57" ht="11.25" customHeight="1" x14ac:dyDescent="0.25">
      <c r="AZ567" s="102" t="s">
        <v>83</v>
      </c>
      <c r="BA567" s="101">
        <f>_xll.qlInterestRateIndexFixingDate(Currency&amp;"ibor"&amp;Tenor,BB567,Trigger)</f>
        <v>43318</v>
      </c>
      <c r="BB567" s="101">
        <f>_xll.qlCalendarAdvance(Calendar,BB566,AZ567,"f",,Trigger)</f>
        <v>43320</v>
      </c>
      <c r="BC567" s="101">
        <f>_xll.qlInterestRateIndexMaturity(Currency&amp;"ibor"&amp;Tenor,BB567,Trigger)</f>
        <v>43685</v>
      </c>
      <c r="BD567" s="246">
        <f>_xll.qlIndexFixing($AD$5,BA567,TRUE,_xll.ohTrigger(Trigger,Trigger12M))</f>
        <v>7.9264198344352159E-3</v>
      </c>
      <c r="BE567" s="246" t="e">
        <f>IFERROR(_xll.qlIndexFixing($BF$1,BA567,TRUE,_xll.ohTrigger(Trigger,Trigger12M)),#N/A)</f>
        <v>#N/A</v>
      </c>
    </row>
    <row r="568" spans="52:57" ht="11.25" customHeight="1" x14ac:dyDescent="0.25">
      <c r="AZ568" s="102" t="s">
        <v>83</v>
      </c>
      <c r="BA568" s="101">
        <f>_xll.qlInterestRateIndexFixingDate(Currency&amp;"ibor"&amp;Tenor,BB568,Trigger)</f>
        <v>43325</v>
      </c>
      <c r="BB568" s="101">
        <f>_xll.qlCalendarAdvance(Calendar,BB567,AZ568,"f",,Trigger)</f>
        <v>43327</v>
      </c>
      <c r="BC568" s="101">
        <f>_xll.qlInterestRateIndexMaturity(Currency&amp;"ibor"&amp;Tenor,BB568,Trigger)</f>
        <v>43692</v>
      </c>
      <c r="BD568" s="246">
        <f>_xll.qlIndexFixing($AD$5,BA568,TRUE,_xll.ohTrigger(Trigger,Trigger12M))</f>
        <v>7.9874300455141257E-3</v>
      </c>
      <c r="BE568" s="246" t="e">
        <f>IFERROR(_xll.qlIndexFixing($BF$1,BA568,TRUE,_xll.ohTrigger(Trigger,Trigger12M)),#N/A)</f>
        <v>#N/A</v>
      </c>
    </row>
    <row r="569" spans="52:57" ht="11.25" customHeight="1" x14ac:dyDescent="0.25">
      <c r="AZ569" s="102" t="s">
        <v>83</v>
      </c>
      <c r="BA569" s="101">
        <f>_xll.qlInterestRateIndexFixingDate(Currency&amp;"ibor"&amp;Tenor,BB569,Trigger)</f>
        <v>43332</v>
      </c>
      <c r="BB569" s="101">
        <f>_xll.qlCalendarAdvance(Calendar,BB568,AZ569,"f",,Trigger)</f>
        <v>43334</v>
      </c>
      <c r="BC569" s="101">
        <f>_xll.qlInterestRateIndexMaturity(Currency&amp;"ibor"&amp;Tenor,BB569,Trigger)</f>
        <v>43699</v>
      </c>
      <c r="BD569" s="246">
        <f>_xll.qlIndexFixing($AD$5,BA569,TRUE,_xll.ohTrigger(Trigger,Trigger12M))</f>
        <v>8.0485872520120478E-3</v>
      </c>
      <c r="BE569" s="246" t="e">
        <f>IFERROR(_xll.qlIndexFixing($BF$1,BA569,TRUE,_xll.ohTrigger(Trigger,Trigger12M)),#N/A)</f>
        <v>#N/A</v>
      </c>
    </row>
    <row r="570" spans="52:57" ht="11.25" customHeight="1" x14ac:dyDescent="0.25">
      <c r="AZ570" s="102" t="s">
        <v>83</v>
      </c>
      <c r="BA570" s="101">
        <f>_xll.qlInterestRateIndexFixingDate(Currency&amp;"ibor"&amp;Tenor,BB570,Trigger)</f>
        <v>43339</v>
      </c>
      <c r="BB570" s="101">
        <f>_xll.qlCalendarAdvance(Calendar,BB569,AZ570,"f",,Trigger)</f>
        <v>43341</v>
      </c>
      <c r="BC570" s="101">
        <f>_xll.qlInterestRateIndexMaturity(Currency&amp;"ibor"&amp;Tenor,BB570,Trigger)</f>
        <v>43706</v>
      </c>
      <c r="BD570" s="246">
        <f>_xll.qlIndexFixing($AD$5,BA570,TRUE,_xll.ohTrigger(Trigger,Trigger12M))</f>
        <v>8.1098914805928079E-3</v>
      </c>
      <c r="BE570" s="246" t="e">
        <f>IFERROR(_xll.qlIndexFixing($BF$1,BA570,TRUE,_xll.ohTrigger(Trigger,Trigger12M)),#N/A)</f>
        <v>#N/A</v>
      </c>
    </row>
    <row r="571" spans="52:57" ht="11.25" customHeight="1" x14ac:dyDescent="0.25">
      <c r="AZ571" s="102" t="s">
        <v>83</v>
      </c>
      <c r="BA571" s="101">
        <f>_xll.qlInterestRateIndexFixingDate(Currency&amp;"ibor"&amp;Tenor,BB571,Trigger)</f>
        <v>43346</v>
      </c>
      <c r="BB571" s="101">
        <f>_xll.qlCalendarAdvance(Calendar,BB570,AZ571,"f",,Trigger)</f>
        <v>43348</v>
      </c>
      <c r="BC571" s="101">
        <f>_xll.qlInterestRateIndexMaturity(Currency&amp;"ibor"&amp;Tenor,BB571,Trigger)</f>
        <v>43713</v>
      </c>
      <c r="BD571" s="246">
        <f>_xll.qlIndexFixing($AD$5,BA571,TRUE,_xll.ohTrigger(Trigger,Trigger12M))</f>
        <v>8.1713427579843956E-3</v>
      </c>
      <c r="BE571" s="246" t="e">
        <f>IFERROR(_xll.qlIndexFixing($BF$1,BA571,TRUE,_xll.ohTrigger(Trigger,Trigger12M)),#N/A)</f>
        <v>#N/A</v>
      </c>
    </row>
    <row r="572" spans="52:57" ht="11.25" customHeight="1" x14ac:dyDescent="0.25">
      <c r="AZ572" s="102" t="s">
        <v>83</v>
      </c>
      <c r="BA572" s="101">
        <f>_xll.qlInterestRateIndexFixingDate(Currency&amp;"ibor"&amp;Tenor,BB572,Trigger)</f>
        <v>43353</v>
      </c>
      <c r="BB572" s="101">
        <f>_xll.qlCalendarAdvance(Calendar,BB571,AZ572,"f",,Trigger)</f>
        <v>43355</v>
      </c>
      <c r="BC572" s="101">
        <f>_xll.qlInterestRateIndexMaturity(Currency&amp;"ibor"&amp;Tenor,BB572,Trigger)</f>
        <v>43720</v>
      </c>
      <c r="BD572" s="246">
        <f>_xll.qlIndexFixing($AD$5,BA572,TRUE,_xll.ohTrigger(Trigger,Trigger12M))</f>
        <v>8.2329411109809368E-3</v>
      </c>
      <c r="BE572" s="246" t="e">
        <f>IFERROR(_xll.qlIndexFixing($BF$1,BA572,TRUE,_xll.ohTrigger(Trigger,Trigger12M)),#N/A)</f>
        <v>#N/A</v>
      </c>
    </row>
    <row r="573" spans="52:57" ht="11.25" customHeight="1" x14ac:dyDescent="0.25">
      <c r="AZ573" s="102" t="s">
        <v>83</v>
      </c>
      <c r="BA573" s="101">
        <f>_xll.qlInterestRateIndexFixingDate(Currency&amp;"ibor"&amp;Tenor,BB573,Trigger)</f>
        <v>43360</v>
      </c>
      <c r="BB573" s="101">
        <f>_xll.qlCalendarAdvance(Calendar,BB572,AZ573,"f",,Trigger)</f>
        <v>43362</v>
      </c>
      <c r="BC573" s="101">
        <f>_xll.qlInterestRateIndexMaturity(Currency&amp;"ibor"&amp;Tenor,BB573,Trigger)</f>
        <v>43727</v>
      </c>
      <c r="BD573" s="246">
        <f>_xll.qlIndexFixing($AD$5,BA573,TRUE,_xll.ohTrigger(Trigger,Trigger12M))</f>
        <v>8.2946865664409505E-3</v>
      </c>
      <c r="BE573" s="246" t="e">
        <f>IFERROR(_xll.qlIndexFixing($BF$1,BA573,TRUE,_xll.ohTrigger(Trigger,Trigger12M)),#N/A)</f>
        <v>#N/A</v>
      </c>
    </row>
    <row r="574" spans="52:57" ht="11.25" customHeight="1" x14ac:dyDescent="0.25">
      <c r="AZ574" s="102" t="s">
        <v>83</v>
      </c>
      <c r="BA574" s="101">
        <f>_xll.qlInterestRateIndexFixingDate(Currency&amp;"ibor"&amp;Tenor,BB574,Trigger)</f>
        <v>43367</v>
      </c>
      <c r="BB574" s="101">
        <f>_xll.qlCalendarAdvance(Calendar,BB573,AZ574,"f",,Trigger)</f>
        <v>43369</v>
      </c>
      <c r="BC574" s="101">
        <f>_xll.qlInterestRateIndexMaturity(Currency&amp;"ibor"&amp;Tenor,BB574,Trigger)</f>
        <v>43734</v>
      </c>
      <c r="BD574" s="246">
        <f>_xll.qlIndexFixing($AD$5,BA574,TRUE,_xll.ohTrigger(Trigger,Trigger12M))</f>
        <v>8.356579151288868E-3</v>
      </c>
      <c r="BE574" s="246" t="e">
        <f>IFERROR(_xll.qlIndexFixing($BF$1,BA574,TRUE,_xll.ohTrigger(Trigger,Trigger12M)),#N/A)</f>
        <v>#N/A</v>
      </c>
    </row>
    <row r="575" spans="52:57" ht="11.25" customHeight="1" x14ac:dyDescent="0.25">
      <c r="AZ575" s="102" t="s">
        <v>83</v>
      </c>
      <c r="BA575" s="101">
        <f>_xll.qlInterestRateIndexFixingDate(Currency&amp;"ibor"&amp;Tenor,BB575,Trigger)</f>
        <v>43374</v>
      </c>
      <c r="BB575" s="101">
        <f>_xll.qlCalendarAdvance(Calendar,BB574,AZ575,"f",,Trigger)</f>
        <v>43376</v>
      </c>
      <c r="BC575" s="101">
        <f>_xll.qlInterestRateIndexMaturity(Currency&amp;"ibor"&amp;Tenor,BB575,Trigger)</f>
        <v>43741</v>
      </c>
      <c r="BD575" s="246">
        <f>_xll.qlIndexFixing($AD$5,BA575,TRUE,_xll.ohTrigger(Trigger,Trigger12M))</f>
        <v>8.4186188925143915E-3</v>
      </c>
      <c r="BE575" s="246" t="e">
        <f>IFERROR(_xll.qlIndexFixing($BF$1,BA575,TRUE,_xll.ohTrigger(Trigger,Trigger12M)),#N/A)</f>
        <v>#N/A</v>
      </c>
    </row>
    <row r="576" spans="52:57" ht="11.25" customHeight="1" x14ac:dyDescent="0.25">
      <c r="AZ576" s="102" t="s">
        <v>83</v>
      </c>
      <c r="BA576" s="101">
        <f>_xll.qlInterestRateIndexFixingDate(Currency&amp;"ibor"&amp;Tenor,BB576,Trigger)</f>
        <v>43381</v>
      </c>
      <c r="BB576" s="101">
        <f>_xll.qlCalendarAdvance(Calendar,BB575,AZ576,"f",,Trigger)</f>
        <v>43383</v>
      </c>
      <c r="BC576" s="101">
        <f>_xll.qlInterestRateIndexMaturity(Currency&amp;"ibor"&amp;Tenor,BB576,Trigger)</f>
        <v>43748</v>
      </c>
      <c r="BD576" s="246">
        <f>_xll.qlIndexFixing($AD$5,BA576,TRUE,_xll.ohTrigger(Trigger,Trigger12M))</f>
        <v>8.4808058171713836E-3</v>
      </c>
      <c r="BE576" s="246" t="e">
        <f>IFERROR(_xll.qlIndexFixing($BF$1,BA576,TRUE,_xll.ohTrigger(Trigger,Trigger12M)),#N/A)</f>
        <v>#N/A</v>
      </c>
    </row>
    <row r="577" spans="52:57" ht="11.25" customHeight="1" x14ac:dyDescent="0.25">
      <c r="AZ577" s="102" t="s">
        <v>83</v>
      </c>
      <c r="BA577" s="101">
        <f>_xll.qlInterestRateIndexFixingDate(Currency&amp;"ibor"&amp;Tenor,BB577,Trigger)</f>
        <v>43388</v>
      </c>
      <c r="BB577" s="101">
        <f>_xll.qlCalendarAdvance(Calendar,BB576,AZ577,"f",,Trigger)</f>
        <v>43390</v>
      </c>
      <c r="BC577" s="101">
        <f>_xll.qlInterestRateIndexMaturity(Currency&amp;"ibor"&amp;Tenor,BB577,Trigger)</f>
        <v>43755</v>
      </c>
      <c r="BD577" s="246">
        <f>_xll.qlIndexFixing($AD$5,BA577,TRUE,_xll.ohTrigger(Trigger,Trigger12M))</f>
        <v>8.5431399523807263E-3</v>
      </c>
      <c r="BE577" s="246" t="e">
        <f>IFERROR(_xll.qlIndexFixing($BF$1,BA577,TRUE,_xll.ohTrigger(Trigger,Trigger12M)),#N/A)</f>
        <v>#N/A</v>
      </c>
    </row>
    <row r="578" spans="52:57" ht="11.25" customHeight="1" x14ac:dyDescent="0.25">
      <c r="AZ578" s="102" t="s">
        <v>83</v>
      </c>
      <c r="BA578" s="101">
        <f>_xll.qlInterestRateIndexFixingDate(Currency&amp;"ibor"&amp;Tenor,BB578,Trigger)</f>
        <v>43395</v>
      </c>
      <c r="BB578" s="101">
        <f>_xll.qlCalendarAdvance(Calendar,BB577,AZ578,"f",,Trigger)</f>
        <v>43397</v>
      </c>
      <c r="BC578" s="101">
        <f>_xll.qlInterestRateIndexMaturity(Currency&amp;"ibor"&amp;Tenor,BB578,Trigger)</f>
        <v>43762</v>
      </c>
      <c r="BD578" s="246">
        <f>_xll.qlIndexFixing($AD$5,BA578,TRUE,_xll.ohTrigger(Trigger,Trigger12M))</f>
        <v>8.6056213253272503E-3</v>
      </c>
      <c r="BE578" s="246" t="e">
        <f>IFERROR(_xll.qlIndexFixing($BF$1,BA578,TRUE,_xll.ohTrigger(Trigger,Trigger12M)),#N/A)</f>
        <v>#N/A</v>
      </c>
    </row>
    <row r="579" spans="52:57" ht="11.25" customHeight="1" x14ac:dyDescent="0.25">
      <c r="AZ579" s="102" t="s">
        <v>83</v>
      </c>
      <c r="BA579" s="101">
        <f>_xll.qlInterestRateIndexFixingDate(Currency&amp;"ibor"&amp;Tenor,BB579,Trigger)</f>
        <v>43402</v>
      </c>
      <c r="BB579" s="101">
        <f>_xll.qlCalendarAdvance(Calendar,BB578,AZ579,"f",,Trigger)</f>
        <v>43404</v>
      </c>
      <c r="BC579" s="101">
        <f>_xll.qlInterestRateIndexMaturity(Currency&amp;"ibor"&amp;Tenor,BB579,Trigger)</f>
        <v>43769</v>
      </c>
      <c r="BD579" s="246">
        <f>_xll.qlIndexFixing($AD$5,BA579,TRUE,_xll.ohTrigger(Trigger,Trigger12M))</f>
        <v>8.6682499632617042E-3</v>
      </c>
      <c r="BE579" s="246" t="e">
        <f>IFERROR(_xll.qlIndexFixing($BF$1,BA579,TRUE,_xll.ohTrigger(Trigger,Trigger12M)),#N/A)</f>
        <v>#N/A</v>
      </c>
    </row>
    <row r="580" spans="52:57" ht="11.25" customHeight="1" x14ac:dyDescent="0.25">
      <c r="AZ580" s="102" t="s">
        <v>83</v>
      </c>
      <c r="BA580" s="101">
        <f>_xll.qlInterestRateIndexFixingDate(Currency&amp;"ibor"&amp;Tenor,BB580,Trigger)</f>
        <v>43409</v>
      </c>
      <c r="BB580" s="101">
        <f>_xll.qlCalendarAdvance(Calendar,BB579,AZ580,"f",,Trigger)</f>
        <v>43411</v>
      </c>
      <c r="BC580" s="101">
        <f>_xll.qlInterestRateIndexMaturity(Currency&amp;"ibor"&amp;Tenor,BB580,Trigger)</f>
        <v>43776</v>
      </c>
      <c r="BD580" s="246">
        <f>_xll.qlIndexFixing($AD$5,BA580,TRUE,_xll.ohTrigger(Trigger,Trigger12M))</f>
        <v>8.7310258935005391E-3</v>
      </c>
      <c r="BE580" s="246" t="e">
        <f>IFERROR(_xll.qlIndexFixing($BF$1,BA580,TRUE,_xll.ohTrigger(Trigger,Trigger12M)),#N/A)</f>
        <v>#N/A</v>
      </c>
    </row>
    <row r="581" spans="52:57" ht="11.25" customHeight="1" x14ac:dyDescent="0.25">
      <c r="AZ581" s="102" t="s">
        <v>83</v>
      </c>
      <c r="BA581" s="101">
        <f>_xll.qlInterestRateIndexFixingDate(Currency&amp;"ibor"&amp;Tenor,BB581,Trigger)</f>
        <v>43416</v>
      </c>
      <c r="BB581" s="101">
        <f>_xll.qlCalendarAdvance(Calendar,BB580,AZ581,"f",,Trigger)</f>
        <v>43418</v>
      </c>
      <c r="BC581" s="101">
        <f>_xll.qlInterestRateIndexMaturity(Currency&amp;"ibor"&amp;Tenor,BB581,Trigger)</f>
        <v>43783</v>
      </c>
      <c r="BD581" s="246">
        <f>_xll.qlIndexFixing($AD$5,BA581,TRUE,_xll.ohTrigger(Trigger,Trigger12M))</f>
        <v>8.7939491434248108E-3</v>
      </c>
      <c r="BE581" s="246" t="e">
        <f>IFERROR(_xll.qlIndexFixing($BF$1,BA581,TRUE,_xll.ohTrigger(Trigger,Trigger12M)),#N/A)</f>
        <v>#N/A</v>
      </c>
    </row>
    <row r="582" spans="52:57" ht="11.25" customHeight="1" x14ac:dyDescent="0.25">
      <c r="AZ582" s="102" t="s">
        <v>83</v>
      </c>
      <c r="BA582" s="101">
        <f>_xll.qlInterestRateIndexFixingDate(Currency&amp;"ibor"&amp;Tenor,BB582,Trigger)</f>
        <v>43423</v>
      </c>
      <c r="BB582" s="101">
        <f>_xll.qlCalendarAdvance(Calendar,BB581,AZ582,"f",,Trigger)</f>
        <v>43425</v>
      </c>
      <c r="BC582" s="101">
        <f>_xll.qlInterestRateIndexMaturity(Currency&amp;"ibor"&amp;Tenor,BB582,Trigger)</f>
        <v>43790</v>
      </c>
      <c r="BD582" s="246">
        <f>_xll.qlIndexFixing($AD$5,BA582,TRUE,_xll.ohTrigger(Trigger,Trigger12M))</f>
        <v>8.857019740481276E-3</v>
      </c>
      <c r="BE582" s="246" t="e">
        <f>IFERROR(_xll.qlIndexFixing($BF$1,BA582,TRUE,_xll.ohTrigger(Trigger,Trigger12M)),#N/A)</f>
        <v>#N/A</v>
      </c>
    </row>
    <row r="583" spans="52:57" ht="11.25" customHeight="1" x14ac:dyDescent="0.25">
      <c r="AZ583" s="102" t="s">
        <v>83</v>
      </c>
      <c r="BA583" s="101">
        <f>_xll.qlInterestRateIndexFixingDate(Currency&amp;"ibor"&amp;Tenor,BB583,Trigger)</f>
        <v>43430</v>
      </c>
      <c r="BB583" s="101">
        <f>_xll.qlCalendarAdvance(Calendar,BB582,AZ583,"f",,Trigger)</f>
        <v>43432</v>
      </c>
      <c r="BC583" s="101">
        <f>_xll.qlInterestRateIndexMaturity(Currency&amp;"ibor"&amp;Tenor,BB583,Trigger)</f>
        <v>43797</v>
      </c>
      <c r="BD583" s="246">
        <f>_xll.qlIndexFixing($AD$5,BA583,TRUE,_xll.ohTrigger(Trigger,Trigger12M))</f>
        <v>8.9202377121821753E-3</v>
      </c>
      <c r="BE583" s="246" t="e">
        <f>IFERROR(_xll.qlIndexFixing($BF$1,BA583,TRUE,_xll.ohTrigger(Trigger,Trigger12M)),#N/A)</f>
        <v>#N/A</v>
      </c>
    </row>
    <row r="584" spans="52:57" ht="11.25" customHeight="1" x14ac:dyDescent="0.25">
      <c r="AZ584" s="102" t="s">
        <v>83</v>
      </c>
      <c r="BA584" s="101">
        <f>_xll.qlInterestRateIndexFixingDate(Currency&amp;"ibor"&amp;Tenor,BB584,Trigger)</f>
        <v>43437</v>
      </c>
      <c r="BB584" s="101">
        <f>_xll.qlCalendarAdvance(Calendar,BB583,AZ584,"f",,Trigger)</f>
        <v>43439</v>
      </c>
      <c r="BC584" s="101">
        <f>_xll.qlInterestRateIndexMaturity(Currency&amp;"ibor"&amp;Tenor,BB584,Trigger)</f>
        <v>43804</v>
      </c>
      <c r="BD584" s="246">
        <f>_xll.qlIndexFixing($AD$5,BA584,TRUE,_xll.ohTrigger(Trigger,Trigger12M))</f>
        <v>8.9836030861056675E-3</v>
      </c>
      <c r="BE584" s="246" t="e">
        <f>IFERROR(_xll.qlIndexFixing($BF$1,BA584,TRUE,_xll.ohTrigger(Trigger,Trigger12M)),#N/A)</f>
        <v>#N/A</v>
      </c>
    </row>
    <row r="585" spans="52:57" ht="11.25" customHeight="1" x14ac:dyDescent="0.25">
      <c r="AZ585" s="102" t="s">
        <v>83</v>
      </c>
      <c r="BA585" s="101">
        <f>_xll.qlInterestRateIndexFixingDate(Currency&amp;"ibor"&amp;Tenor,BB585,Trigger)</f>
        <v>43444</v>
      </c>
      <c r="BB585" s="101">
        <f>_xll.qlCalendarAdvance(Calendar,BB584,AZ585,"f",,Trigger)</f>
        <v>43446</v>
      </c>
      <c r="BC585" s="101">
        <f>_xll.qlInterestRateIndexMaturity(Currency&amp;"ibor"&amp;Tenor,BB585,Trigger)</f>
        <v>43811</v>
      </c>
      <c r="BD585" s="246">
        <f>_xll.qlIndexFixing($AD$5,BA585,TRUE,_xll.ohTrigger(Trigger,Trigger12M))</f>
        <v>9.0471158898945154E-3</v>
      </c>
      <c r="BE585" s="246" t="e">
        <f>IFERROR(_xll.qlIndexFixing($BF$1,BA585,TRUE,_xll.ohTrigger(Trigger,Trigger12M)),#N/A)</f>
        <v>#N/A</v>
      </c>
    </row>
    <row r="586" spans="52:57" ht="11.25" customHeight="1" x14ac:dyDescent="0.25">
      <c r="AZ586" s="102" t="s">
        <v>83</v>
      </c>
      <c r="BA586" s="101">
        <f>_xll.qlInterestRateIndexFixingDate(Currency&amp;"ibor"&amp;Tenor,BB586,Trigger)</f>
        <v>43451</v>
      </c>
      <c r="BB586" s="101">
        <f>_xll.qlCalendarAdvance(Calendar,BB585,AZ586,"f",,Trigger)</f>
        <v>43453</v>
      </c>
      <c r="BC586" s="101">
        <f>_xll.qlInterestRateIndexMaturity(Currency&amp;"ibor"&amp;Tenor,BB586,Trigger)</f>
        <v>43818</v>
      </c>
      <c r="BD586" s="246">
        <f>_xll.qlIndexFixing($AD$5,BA586,TRUE,_xll.ohTrigger(Trigger,Trigger12M))</f>
        <v>9.1107761512574052E-3</v>
      </c>
      <c r="BE586" s="246" t="e">
        <f>IFERROR(_xll.qlIndexFixing($BF$1,BA586,TRUE,_xll.ohTrigger(Trigger,Trigger12M)),#N/A)</f>
        <v>#N/A</v>
      </c>
    </row>
    <row r="587" spans="52:57" ht="11.25" customHeight="1" x14ac:dyDescent="0.25">
      <c r="AZ587" s="102" t="s">
        <v>83</v>
      </c>
      <c r="BA587" s="101">
        <f>_xll.qlInterestRateIndexFixingDate(Currency&amp;"ibor"&amp;Tenor,BB587,Trigger)</f>
        <v>43455</v>
      </c>
      <c r="BB587" s="101">
        <f>_xll.qlCalendarAdvance(Calendar,BB586,AZ587,"f",,Trigger)</f>
        <v>43461</v>
      </c>
      <c r="BC587" s="101">
        <f>_xll.qlInterestRateIndexMaturity(Currency&amp;"ibor"&amp;Tenor,BB587,Trigger)</f>
        <v>43826</v>
      </c>
      <c r="BD587" s="246">
        <f>_xll.qlIndexFixing($AD$5,BA587,TRUE,_xll.ohTrigger(Trigger,Trigger12M))</f>
        <v>9.183711331598671E-3</v>
      </c>
      <c r="BE587" s="246" t="e">
        <f>IFERROR(_xll.qlIndexFixing($BF$1,BA587,TRUE,_xll.ohTrigger(Trigger,Trigger12M)),#N/A)</f>
        <v>#N/A</v>
      </c>
    </row>
    <row r="588" spans="52:57" ht="11.25" customHeight="1" x14ac:dyDescent="0.25">
      <c r="AZ588" s="102" t="s">
        <v>83</v>
      </c>
      <c r="BA588" s="101">
        <f>_xll.qlInterestRateIndexFixingDate(Currency&amp;"ibor"&amp;Tenor,BB588,Trigger)</f>
        <v>43465</v>
      </c>
      <c r="BB588" s="101">
        <f>_xll.qlCalendarAdvance(Calendar,BB587,AZ588,"f",,Trigger)</f>
        <v>43468</v>
      </c>
      <c r="BC588" s="101">
        <f>_xll.qlInterestRateIndexMaturity(Currency&amp;"ibor"&amp;Tenor,BB588,Trigger)</f>
        <v>43833</v>
      </c>
      <c r="BD588" s="246">
        <f>_xll.qlIndexFixing($AD$5,BA588,TRUE,_xll.ohTrigger(Trigger,Trigger12M))</f>
        <v>9.2476876670866803E-3</v>
      </c>
      <c r="BE588" s="246" t="e">
        <f>IFERROR(_xll.qlIndexFixing($BF$1,BA588,TRUE,_xll.ohTrigger(Trigger,Trigger12M)),#N/A)</f>
        <v>#N/A</v>
      </c>
    </row>
    <row r="589" spans="52:57" ht="11.25" customHeight="1" x14ac:dyDescent="0.25">
      <c r="AZ589" s="102" t="s">
        <v>83</v>
      </c>
      <c r="BA589" s="101">
        <f>_xll.qlInterestRateIndexFixingDate(Currency&amp;"ibor"&amp;Tenor,BB589,Trigger)</f>
        <v>43473</v>
      </c>
      <c r="BB589" s="101">
        <f>_xll.qlCalendarAdvance(Calendar,BB588,AZ589,"f",,Trigger)</f>
        <v>43475</v>
      </c>
      <c r="BC589" s="101">
        <f>_xll.qlInterestRateIndexMaturity(Currency&amp;"ibor"&amp;Tenor,BB589,Trigger)</f>
        <v>43840</v>
      </c>
      <c r="BD589" s="246">
        <f>_xll.qlIndexFixing($AD$5,BA589,TRUE,_xll.ohTrigger(Trigger,Trigger12M))</f>
        <v>9.3118115476596604E-3</v>
      </c>
      <c r="BE589" s="246" t="e">
        <f>IFERROR(_xll.qlIndexFixing($BF$1,BA589,TRUE,_xll.ohTrigger(Trigger,Trigger12M)),#N/A)</f>
        <v>#N/A</v>
      </c>
    </row>
    <row r="590" spans="52:57" ht="11.25" customHeight="1" x14ac:dyDescent="0.25">
      <c r="AZ590" s="102" t="s">
        <v>83</v>
      </c>
      <c r="BA590" s="101">
        <f>_xll.qlInterestRateIndexFixingDate(Currency&amp;"ibor"&amp;Tenor,BB590,Trigger)</f>
        <v>43480</v>
      </c>
      <c r="BB590" s="101">
        <f>_xll.qlCalendarAdvance(Calendar,BB589,AZ590,"f",,Trigger)</f>
        <v>43482</v>
      </c>
      <c r="BC590" s="101">
        <f>_xll.qlInterestRateIndexMaturity(Currency&amp;"ibor"&amp;Tenor,BB590,Trigger)</f>
        <v>43847</v>
      </c>
      <c r="BD590" s="246">
        <f>_xll.qlIndexFixing($AD$5,BA590,TRUE,_xll.ohTrigger(Trigger,Trigger12M))</f>
        <v>9.3760830012978615E-3</v>
      </c>
      <c r="BE590" s="246" t="e">
        <f>IFERROR(_xll.qlIndexFixing($BF$1,BA590,TRUE,_xll.ohTrigger(Trigger,Trigger12M)),#N/A)</f>
        <v>#N/A</v>
      </c>
    </row>
    <row r="591" spans="52:57" ht="11.25" customHeight="1" x14ac:dyDescent="0.25">
      <c r="AZ591" s="102" t="s">
        <v>83</v>
      </c>
      <c r="BA591" s="101">
        <f>_xll.qlInterestRateIndexFixingDate(Currency&amp;"ibor"&amp;Tenor,BB591,Trigger)</f>
        <v>43487</v>
      </c>
      <c r="BB591" s="101">
        <f>_xll.qlCalendarAdvance(Calendar,BB590,AZ591,"f",,Trigger)</f>
        <v>43489</v>
      </c>
      <c r="BC591" s="101">
        <f>_xll.qlInterestRateIndexMaturity(Currency&amp;"ibor"&amp;Tenor,BB591,Trigger)</f>
        <v>43854</v>
      </c>
      <c r="BD591" s="246">
        <f>_xll.qlIndexFixing($AD$5,BA591,TRUE,_xll.ohTrigger(Trigger,Trigger12M))</f>
        <v>9.4405020560465753E-3</v>
      </c>
      <c r="BE591" s="246" t="e">
        <f>IFERROR(_xll.qlIndexFixing($BF$1,BA591,TRUE,_xll.ohTrigger(Trigger,Trigger12M)),#N/A)</f>
        <v>#N/A</v>
      </c>
    </row>
    <row r="592" spans="52:57" ht="11.25" customHeight="1" x14ac:dyDescent="0.25">
      <c r="AZ592" s="102" t="s">
        <v>83</v>
      </c>
      <c r="BA592" s="101">
        <f>_xll.qlInterestRateIndexFixingDate(Currency&amp;"ibor"&amp;Tenor,BB592,Trigger)</f>
        <v>43494</v>
      </c>
      <c r="BB592" s="101">
        <f>_xll.qlCalendarAdvance(Calendar,BB591,AZ592,"f",,Trigger)</f>
        <v>43496</v>
      </c>
      <c r="BC592" s="101">
        <f>_xll.qlInterestRateIndexMaturity(Currency&amp;"ibor"&amp;Tenor,BB592,Trigger)</f>
        <v>43861</v>
      </c>
      <c r="BD592" s="246">
        <f>_xll.qlIndexFixing($AD$5,BA592,TRUE,_xll.ohTrigger(Trigger,Trigger12M))</f>
        <v>9.5050687400176689E-3</v>
      </c>
      <c r="BE592" s="246" t="e">
        <f>IFERROR(_xll.qlIndexFixing($BF$1,BA592,TRUE,_xll.ohTrigger(Trigger,Trigger12M)),#N/A)</f>
        <v>#N/A</v>
      </c>
    </row>
    <row r="593" spans="52:57" ht="11.25" customHeight="1" x14ac:dyDescent="0.25">
      <c r="AZ593" s="102" t="s">
        <v>83</v>
      </c>
      <c r="BA593" s="101">
        <f>_xll.qlInterestRateIndexFixingDate(Currency&amp;"ibor"&amp;Tenor,BB593,Trigger)</f>
        <v>43501</v>
      </c>
      <c r="BB593" s="101">
        <f>_xll.qlCalendarAdvance(Calendar,BB592,AZ593,"f",,Trigger)</f>
        <v>43503</v>
      </c>
      <c r="BC593" s="101">
        <f>_xll.qlInterestRateIndexMaturity(Currency&amp;"ibor"&amp;Tenor,BB593,Trigger)</f>
        <v>43868</v>
      </c>
      <c r="BD593" s="246">
        <f>_xll.qlIndexFixing($AD$5,BA593,TRUE,_xll.ohTrigger(Trigger,Trigger12M))</f>
        <v>9.569783081387619E-3</v>
      </c>
      <c r="BE593" s="246" t="e">
        <f>IFERROR(_xll.qlIndexFixing($BF$1,BA593,TRUE,_xll.ohTrigger(Trigger,Trigger12M)),#N/A)</f>
        <v>#N/A</v>
      </c>
    </row>
    <row r="594" spans="52:57" ht="11.25" customHeight="1" x14ac:dyDescent="0.25">
      <c r="AZ594" s="102" t="s">
        <v>83</v>
      </c>
      <c r="BA594" s="101">
        <f>_xll.qlInterestRateIndexFixingDate(Currency&amp;"ibor"&amp;Tenor,BB594,Trigger)</f>
        <v>43508</v>
      </c>
      <c r="BB594" s="101">
        <f>_xll.qlCalendarAdvance(Calendar,BB593,AZ594,"f",,Trigger)</f>
        <v>43510</v>
      </c>
      <c r="BC594" s="101">
        <f>_xll.qlInterestRateIndexMaturity(Currency&amp;"ibor"&amp;Tenor,BB594,Trigger)</f>
        <v>43875</v>
      </c>
      <c r="BD594" s="246">
        <f>_xll.qlIndexFixing($AD$5,BA594,TRUE,_xll.ohTrigger(Trigger,Trigger12M))</f>
        <v>9.6346451083994759E-3</v>
      </c>
      <c r="BE594" s="246" t="e">
        <f>IFERROR(_xll.qlIndexFixing($BF$1,BA594,TRUE,_xll.ohTrigger(Trigger,Trigger12M)),#N/A)</f>
        <v>#N/A</v>
      </c>
    </row>
    <row r="595" spans="52:57" ht="11.25" customHeight="1" x14ac:dyDescent="0.25">
      <c r="AZ595" s="102" t="s">
        <v>83</v>
      </c>
      <c r="BA595" s="101">
        <f>_xll.qlInterestRateIndexFixingDate(Currency&amp;"ibor"&amp;Tenor,BB595,Trigger)</f>
        <v>43515</v>
      </c>
      <c r="BB595" s="101">
        <f>_xll.qlCalendarAdvance(Calendar,BB594,AZ595,"f",,Trigger)</f>
        <v>43517</v>
      </c>
      <c r="BC595" s="101">
        <f>_xll.qlInterestRateIndexMaturity(Currency&amp;"ibor"&amp;Tenor,BB595,Trigger)</f>
        <v>43882</v>
      </c>
      <c r="BD595" s="246">
        <f>_xll.qlIndexFixing($AD$5,BA595,TRUE,_xll.ohTrigger(Trigger,Trigger12M))</f>
        <v>9.6996548493613367E-3</v>
      </c>
      <c r="BE595" s="246" t="e">
        <f>IFERROR(_xll.qlIndexFixing($BF$1,BA595,TRUE,_xll.ohTrigger(Trigger,Trigger12M)),#N/A)</f>
        <v>#N/A</v>
      </c>
    </row>
    <row r="596" spans="52:57" ht="11.25" customHeight="1" x14ac:dyDescent="0.25">
      <c r="AZ596" s="102" t="s">
        <v>83</v>
      </c>
      <c r="BA596" s="101">
        <f>_xll.qlInterestRateIndexFixingDate(Currency&amp;"ibor"&amp;Tenor,BB596,Trigger)</f>
        <v>43522</v>
      </c>
      <c r="BB596" s="101">
        <f>_xll.qlCalendarAdvance(Calendar,BB595,AZ596,"f",,Trigger)</f>
        <v>43524</v>
      </c>
      <c r="BC596" s="101">
        <f>_xll.qlInterestRateIndexMaturity(Currency&amp;"ibor"&amp;Tenor,BB596,Trigger)</f>
        <v>43889</v>
      </c>
      <c r="BD596" s="246">
        <f>_xll.qlIndexFixing($AD$5,BA596,TRUE,_xll.ohTrigger(Trigger,Trigger12M))</f>
        <v>9.7648123326472148E-3</v>
      </c>
      <c r="BE596" s="246" t="e">
        <f>IFERROR(_xll.qlIndexFixing($BF$1,BA596,TRUE,_xll.ohTrigger(Trigger,Trigger12M)),#N/A)</f>
        <v>#N/A</v>
      </c>
    </row>
    <row r="597" spans="52:57" ht="11.25" customHeight="1" x14ac:dyDescent="0.25">
      <c r="AZ597" s="102" t="s">
        <v>83</v>
      </c>
      <c r="BA597" s="101">
        <f>_xll.qlInterestRateIndexFixingDate(Currency&amp;"ibor"&amp;Tenor,BB597,Trigger)</f>
        <v>43529</v>
      </c>
      <c r="BB597" s="101">
        <f>_xll.qlCalendarAdvance(Calendar,BB596,AZ597,"f",,Trigger)</f>
        <v>43531</v>
      </c>
      <c r="BC597" s="101">
        <f>_xll.qlInterestRateIndexMaturity(Currency&amp;"ibor"&amp;Tenor,BB597,Trigger)</f>
        <v>43899</v>
      </c>
      <c r="BD597" s="246">
        <f>_xll.qlIndexFixing($AD$5,BA597,TRUE,_xll.ohTrigger(Trigger,Trigger12M))</f>
        <v>9.8441239840477267E-3</v>
      </c>
      <c r="BE597" s="246" t="e">
        <f>IFERROR(_xll.qlIndexFixing($BF$1,BA597,TRUE,_xll.ohTrigger(Trigger,Trigger12M)),#N/A)</f>
        <v>#N/A</v>
      </c>
    </row>
    <row r="598" spans="52:57" ht="11.25" customHeight="1" x14ac:dyDescent="0.25">
      <c r="AZ598" s="102" t="s">
        <v>83</v>
      </c>
      <c r="BA598" s="101">
        <f>_xll.qlInterestRateIndexFixingDate(Currency&amp;"ibor"&amp;Tenor,BB598,Trigger)</f>
        <v>43536</v>
      </c>
      <c r="BB598" s="101">
        <f>_xll.qlCalendarAdvance(Calendar,BB597,AZ598,"f",,Trigger)</f>
        <v>43538</v>
      </c>
      <c r="BC598" s="101">
        <f>_xll.qlInterestRateIndexMaturity(Currency&amp;"ibor"&amp;Tenor,BB598,Trigger)</f>
        <v>43906</v>
      </c>
      <c r="BD598" s="246">
        <f>_xll.qlIndexFixing($AD$5,BA598,TRUE,_xll.ohTrigger(Trigger,Trigger12M))</f>
        <v>9.9094836667168451E-3</v>
      </c>
      <c r="BE598" s="246" t="e">
        <f>IFERROR(_xll.qlIndexFixing($BF$1,BA598,TRUE,_xll.ohTrigger(Trigger,Trigger12M)),#N/A)</f>
        <v>#N/A</v>
      </c>
    </row>
    <row r="599" spans="52:57" ht="11.25" customHeight="1" x14ac:dyDescent="0.25">
      <c r="AZ599" s="102" t="s">
        <v>83</v>
      </c>
      <c r="BA599" s="101">
        <f>_xll.qlInterestRateIndexFixingDate(Currency&amp;"ibor"&amp;Tenor,BB599,Trigger)</f>
        <v>43543</v>
      </c>
      <c r="BB599" s="101">
        <f>_xll.qlCalendarAdvance(Calendar,BB598,AZ599,"f",,Trigger)</f>
        <v>43545</v>
      </c>
      <c r="BC599" s="101">
        <f>_xll.qlInterestRateIndexMaturity(Currency&amp;"ibor"&amp;Tenor,BB599,Trigger)</f>
        <v>43913</v>
      </c>
      <c r="BD599" s="246">
        <f>_xll.qlIndexFixing($AD$5,BA599,TRUE,_xll.ohTrigger(Trigger,Trigger12M))</f>
        <v>9.9749900434326563E-3</v>
      </c>
      <c r="BE599" s="246" t="e">
        <f>IFERROR(_xll.qlIndexFixing($BF$1,BA599,TRUE,_xll.ohTrigger(Trigger,Trigger12M)),#N/A)</f>
        <v>#N/A</v>
      </c>
    </row>
    <row r="600" spans="52:57" ht="11.25" customHeight="1" x14ac:dyDescent="0.25">
      <c r="AZ600" s="102" t="s">
        <v>83</v>
      </c>
      <c r="BA600" s="101">
        <f>_xll.qlInterestRateIndexFixingDate(Currency&amp;"ibor"&amp;Tenor,BB600,Trigger)</f>
        <v>43550</v>
      </c>
      <c r="BB600" s="101">
        <f>_xll.qlCalendarAdvance(Calendar,BB599,AZ600,"f",,Trigger)</f>
        <v>43552</v>
      </c>
      <c r="BC600" s="101">
        <f>_xll.qlInterestRateIndexMaturity(Currency&amp;"ibor"&amp;Tenor,BB600,Trigger)</f>
        <v>43920</v>
      </c>
      <c r="BD600" s="246">
        <f>_xll.qlIndexFixing($AD$5,BA600,TRUE,_xll.ohTrigger(Trigger,Trigger12M))</f>
        <v>1.0040643142794023E-2</v>
      </c>
      <c r="BE600" s="246" t="e">
        <f>IFERROR(_xll.qlIndexFixing($BF$1,BA600,TRUE,_xll.ohTrigger(Trigger,Trigger12M)),#N/A)</f>
        <v>#N/A</v>
      </c>
    </row>
    <row r="601" spans="52:57" ht="11.25" customHeight="1" x14ac:dyDescent="0.25">
      <c r="AZ601" s="102" t="s">
        <v>83</v>
      </c>
      <c r="BA601" s="101">
        <f>_xll.qlInterestRateIndexFixingDate(Currency&amp;"ibor"&amp;Tenor,BB601,Trigger)</f>
        <v>43557</v>
      </c>
      <c r="BB601" s="101">
        <f>_xll.qlCalendarAdvance(Calendar,BB600,AZ601,"f",,Trigger)</f>
        <v>43559</v>
      </c>
      <c r="BC601" s="101">
        <f>_xll.qlInterestRateIndexMaturity(Currency&amp;"ibor"&amp;Tenor,BB601,Trigger)</f>
        <v>43927</v>
      </c>
      <c r="BD601" s="246">
        <f>_xll.qlIndexFixing($AD$5,BA601,TRUE,_xll.ohTrigger(Trigger,Trigger12M))</f>
        <v>1.0106442993466058E-2</v>
      </c>
      <c r="BE601" s="246" t="e">
        <f>IFERROR(_xll.qlIndexFixing($BF$1,BA601,TRUE,_xll.ohTrigger(Trigger,Trigger12M)),#N/A)</f>
        <v>#N/A</v>
      </c>
    </row>
    <row r="602" spans="52:57" ht="11.25" customHeight="1" x14ac:dyDescent="0.25">
      <c r="AZ602" s="102" t="s">
        <v>83</v>
      </c>
      <c r="BA602" s="101">
        <f>_xll.qlInterestRateIndexFixingDate(Currency&amp;"ibor"&amp;Tenor,BB602,Trigger)</f>
        <v>43564</v>
      </c>
      <c r="BB602" s="101">
        <f>_xll.qlCalendarAdvance(Calendar,BB601,AZ602,"f",,Trigger)</f>
        <v>43566</v>
      </c>
      <c r="BC602" s="101">
        <f>_xll.qlInterestRateIndexMaturity(Currency&amp;"ibor"&amp;Tenor,BB602,Trigger)</f>
        <v>43935</v>
      </c>
      <c r="BD602" s="246">
        <f>_xll.qlIndexFixing($AD$5,BA602,TRUE,_xll.ohTrigger(Trigger,Trigger12M))</f>
        <v>1.017689346139891E-2</v>
      </c>
      <c r="BE602" s="246" t="e">
        <f>IFERROR(_xll.qlIndexFixing($BF$1,BA602,TRUE,_xll.ohTrigger(Trigger,Trigger12M)),#N/A)</f>
        <v>#N/A</v>
      </c>
    </row>
    <row r="603" spans="52:57" ht="11.25" customHeight="1" x14ac:dyDescent="0.25">
      <c r="AZ603" s="102" t="s">
        <v>83</v>
      </c>
      <c r="BA603" s="101">
        <f>_xll.qlInterestRateIndexFixingDate(Currency&amp;"ibor"&amp;Tenor,BB603,Trigger)</f>
        <v>43571</v>
      </c>
      <c r="BB603" s="101">
        <f>_xll.qlCalendarAdvance(Calendar,BB602,AZ603,"f",,Trigger)</f>
        <v>43573</v>
      </c>
      <c r="BC603" s="101">
        <f>_xll.qlInterestRateIndexMaturity(Currency&amp;"ibor"&amp;Tenor,BB603,Trigger)</f>
        <v>43941</v>
      </c>
      <c r="BD603" s="246">
        <f>_xll.qlIndexFixing($AD$5,BA603,TRUE,_xll.ohTrigger(Trigger,Trigger12M))</f>
        <v>1.0238483063727544E-2</v>
      </c>
      <c r="BE603" s="246" t="e">
        <f>IFERROR(_xll.qlIndexFixing($BF$1,BA603,TRUE,_xll.ohTrigger(Trigger,Trigger12M)),#N/A)</f>
        <v>#N/A</v>
      </c>
    </row>
    <row r="604" spans="52:57" ht="11.25" customHeight="1" x14ac:dyDescent="0.25">
      <c r="AZ604" s="102" t="s">
        <v>83</v>
      </c>
      <c r="BA604" s="101">
        <f>_xll.qlInterestRateIndexFixingDate(Currency&amp;"ibor"&amp;Tenor,BB604,Trigger)</f>
        <v>43578</v>
      </c>
      <c r="BB604" s="101">
        <f>_xll.qlCalendarAdvance(Calendar,BB603,AZ604,"f",,Trigger)</f>
        <v>43580</v>
      </c>
      <c r="BC604" s="101">
        <f>_xll.qlInterestRateIndexMaturity(Currency&amp;"ibor"&amp;Tenor,BB604,Trigger)</f>
        <v>43948</v>
      </c>
      <c r="BD604" s="246">
        <f>_xll.qlIndexFixing($AD$5,BA604,TRUE,_xll.ohTrigger(Trigger,Trigger12M))</f>
        <v>1.0304723340973486E-2</v>
      </c>
      <c r="BE604" s="246" t="e">
        <f>IFERROR(_xll.qlIndexFixing($BF$1,BA604,TRUE,_xll.ohTrigger(Trigger,Trigger12M)),#N/A)</f>
        <v>#N/A</v>
      </c>
    </row>
    <row r="605" spans="52:57" ht="11.25" customHeight="1" x14ac:dyDescent="0.25">
      <c r="AZ605" s="102" t="s">
        <v>83</v>
      </c>
      <c r="BA605" s="101">
        <f>_xll.qlInterestRateIndexFixingDate(Currency&amp;"ibor"&amp;Tenor,BB605,Trigger)</f>
        <v>43584</v>
      </c>
      <c r="BB605" s="101">
        <f>_xll.qlCalendarAdvance(Calendar,BB604,AZ605,"f",,Trigger)</f>
        <v>43587</v>
      </c>
      <c r="BC605" s="101">
        <f>_xll.qlInterestRateIndexMaturity(Currency&amp;"ibor"&amp;Tenor,BB605,Trigger)</f>
        <v>43955</v>
      </c>
      <c r="BD605" s="246">
        <f>_xll.qlIndexFixing($AD$5,BA605,TRUE,_xll.ohTrigger(Trigger,Trigger12M))</f>
        <v>1.0371110484842854E-2</v>
      </c>
      <c r="BE605" s="246" t="e">
        <f>IFERROR(_xll.qlIndexFixing($BF$1,BA605,TRUE,_xll.ohTrigger(Trigger,Trigger12M)),#N/A)</f>
        <v>#N/A</v>
      </c>
    </row>
    <row r="606" spans="52:57" ht="11.25" customHeight="1" x14ac:dyDescent="0.25">
      <c r="AZ606" s="102" t="s">
        <v>83</v>
      </c>
      <c r="BA606" s="101">
        <f>_xll.qlInterestRateIndexFixingDate(Currency&amp;"ibor"&amp;Tenor,BB606,Trigger)</f>
        <v>43592</v>
      </c>
      <c r="BB606" s="101">
        <f>_xll.qlCalendarAdvance(Calendar,BB605,AZ606,"f",,Trigger)</f>
        <v>43594</v>
      </c>
      <c r="BC606" s="101">
        <f>_xll.qlInterestRateIndexMaturity(Currency&amp;"ibor"&amp;Tenor,BB606,Trigger)</f>
        <v>43962</v>
      </c>
      <c r="BD606" s="246">
        <f>_xll.qlIndexFixing($AD$5,BA606,TRUE,_xll.ohTrigger(Trigger,Trigger12M))</f>
        <v>1.0437644524327027E-2</v>
      </c>
      <c r="BE606" s="246" t="e">
        <f>IFERROR(_xll.qlIndexFixing($BF$1,BA606,TRUE,_xll.ohTrigger(Trigger,Trigger12M)),#N/A)</f>
        <v>#N/A</v>
      </c>
    </row>
    <row r="607" spans="52:57" ht="11.25" customHeight="1" x14ac:dyDescent="0.25">
      <c r="AZ607" s="102" t="s">
        <v>83</v>
      </c>
      <c r="BA607" s="101">
        <f>_xll.qlInterestRateIndexFixingDate(Currency&amp;"ibor"&amp;Tenor,BB607,Trigger)</f>
        <v>43599</v>
      </c>
      <c r="BB607" s="101">
        <f>_xll.qlCalendarAdvance(Calendar,BB606,AZ607,"f",,Trigger)</f>
        <v>43601</v>
      </c>
      <c r="BC607" s="101">
        <f>_xll.qlInterestRateIndexMaturity(Currency&amp;"ibor"&amp;Tenor,BB607,Trigger)</f>
        <v>43969</v>
      </c>
      <c r="BD607" s="246">
        <f>_xll.qlIndexFixing($AD$5,BA607,TRUE,_xll.ohTrigger(Trigger,Trigger12M))</f>
        <v>1.050432548848341E-2</v>
      </c>
      <c r="BE607" s="246" t="e">
        <f>IFERROR(_xll.qlIndexFixing($BF$1,BA607,TRUE,_xll.ohTrigger(Trigger,Trigger12M)),#N/A)</f>
        <v>#N/A</v>
      </c>
    </row>
    <row r="608" spans="52:57" ht="11.25" customHeight="1" x14ac:dyDescent="0.25">
      <c r="AZ608" s="102" t="s">
        <v>83</v>
      </c>
      <c r="BA608" s="101">
        <f>_xll.qlInterestRateIndexFixingDate(Currency&amp;"ibor"&amp;Tenor,BB608,Trigger)</f>
        <v>43606</v>
      </c>
      <c r="BB608" s="101">
        <f>_xll.qlCalendarAdvance(Calendar,BB607,AZ608,"f",,Trigger)</f>
        <v>43608</v>
      </c>
      <c r="BC608" s="101">
        <f>_xll.qlInterestRateIndexMaturity(Currency&amp;"ibor"&amp;Tenor,BB608,Trigger)</f>
        <v>43976</v>
      </c>
      <c r="BD608" s="246">
        <f>_xll.qlIndexFixing($AD$5,BA608,TRUE,_xll.ohTrigger(Trigger,Trigger12M))</f>
        <v>1.057115340643436E-2</v>
      </c>
      <c r="BE608" s="246" t="e">
        <f>IFERROR(_xll.qlIndexFixing($BF$1,BA608,TRUE,_xll.ohTrigger(Trigger,Trigger12M)),#N/A)</f>
        <v>#N/A</v>
      </c>
    </row>
    <row r="609" spans="52:57" ht="11.25" customHeight="1" x14ac:dyDescent="0.25">
      <c r="AZ609" s="102" t="s">
        <v>83</v>
      </c>
      <c r="BA609" s="101">
        <f>_xll.qlInterestRateIndexFixingDate(Currency&amp;"ibor"&amp;Tenor,BB609,Trigger)</f>
        <v>43613</v>
      </c>
      <c r="BB609" s="101">
        <f>_xll.qlCalendarAdvance(Calendar,BB608,AZ609,"f",,Trigger)</f>
        <v>43615</v>
      </c>
      <c r="BC609" s="101">
        <f>_xll.qlInterestRateIndexMaturity(Currency&amp;"ibor"&amp;Tenor,BB609,Trigger)</f>
        <v>43980</v>
      </c>
      <c r="BD609" s="246">
        <f>_xll.qlIndexFixing($AD$5,BA609,TRUE,_xll.ohTrigger(Trigger,Trigger12M))</f>
        <v>1.0625317196683651E-2</v>
      </c>
      <c r="BE609" s="246" t="e">
        <f>IFERROR(_xll.qlIndexFixing($BF$1,BA609,TRUE,_xll.ohTrigger(Trigger,Trigger12M)),#N/A)</f>
        <v>#N/A</v>
      </c>
    </row>
    <row r="610" spans="52:57" ht="11.25" customHeight="1" x14ac:dyDescent="0.25">
      <c r="AZ610" s="102" t="s">
        <v>83</v>
      </c>
      <c r="BA610" s="101">
        <f>_xll.qlInterestRateIndexFixingDate(Currency&amp;"ibor"&amp;Tenor,BB610,Trigger)</f>
        <v>43620</v>
      </c>
      <c r="BB610" s="101">
        <f>_xll.qlCalendarAdvance(Calendar,BB609,AZ610,"f",,Trigger)</f>
        <v>43622</v>
      </c>
      <c r="BC610" s="101">
        <f>_xll.qlInterestRateIndexMaturity(Currency&amp;"ibor"&amp;Tenor,BB610,Trigger)</f>
        <v>43990</v>
      </c>
      <c r="BD610" s="246">
        <f>_xll.qlIndexFixing($AD$5,BA610,TRUE,_xll.ohTrigger(Trigger,Trigger12M))</f>
        <v>1.0705250220538259E-2</v>
      </c>
      <c r="BE610" s="246" t="e">
        <f>IFERROR(_xll.qlIndexFixing($BF$1,BA610,TRUE,_xll.ohTrigger(Trigger,Trigger12M)),#N/A)</f>
        <v>#N/A</v>
      </c>
    </row>
    <row r="611" spans="52:57" ht="11.25" customHeight="1" x14ac:dyDescent="0.25">
      <c r="AZ611" s="102" t="s">
        <v>83</v>
      </c>
      <c r="BA611" s="101">
        <f>_xll.qlInterestRateIndexFixingDate(Currency&amp;"ibor"&amp;Tenor,BB611,Trigger)</f>
        <v>43627</v>
      </c>
      <c r="BB611" s="101">
        <f>_xll.qlCalendarAdvance(Calendar,BB610,AZ611,"f",,Trigger)</f>
        <v>43629</v>
      </c>
      <c r="BC611" s="101">
        <f>_xll.qlInterestRateIndexMaturity(Currency&amp;"ibor"&amp;Tenor,BB611,Trigger)</f>
        <v>43997</v>
      </c>
      <c r="BD611" s="246">
        <f>_xll.qlIndexFixing($AD$5,BA611,TRUE,_xll.ohTrigger(Trigger,Trigger12M))</f>
        <v>1.0772519175263702E-2</v>
      </c>
      <c r="BE611" s="246" t="e">
        <f>IFERROR(_xll.qlIndexFixing($BF$1,BA611,TRUE,_xll.ohTrigger(Trigger,Trigger12M)),#N/A)</f>
        <v>#N/A</v>
      </c>
    </row>
    <row r="612" spans="52:57" ht="11.25" customHeight="1" x14ac:dyDescent="0.25">
      <c r="AZ612" s="102" t="s">
        <v>83</v>
      </c>
      <c r="BA612" s="101">
        <f>_xll.qlInterestRateIndexFixingDate(Currency&amp;"ibor"&amp;Tenor,BB612,Trigger)</f>
        <v>43634</v>
      </c>
      <c r="BB612" s="101">
        <f>_xll.qlCalendarAdvance(Calendar,BB611,AZ612,"f",,Trigger)</f>
        <v>43636</v>
      </c>
      <c r="BC612" s="101">
        <f>_xll.qlInterestRateIndexMaturity(Currency&amp;"ibor"&amp;Tenor,BB612,Trigger)</f>
        <v>44004</v>
      </c>
      <c r="BD612" s="246">
        <f>_xll.qlIndexFixing($AD$5,BA612,TRUE,_xll.ohTrigger(Trigger,Trigger12M))</f>
        <v>1.0839935200929138E-2</v>
      </c>
      <c r="BE612" s="246" t="e">
        <f>IFERROR(_xll.qlIndexFixing($BF$1,BA612,TRUE,_xll.ohTrigger(Trigger,Trigger12M)),#N/A)</f>
        <v>#N/A</v>
      </c>
    </row>
    <row r="613" spans="52:57" ht="11.25" customHeight="1" x14ac:dyDescent="0.25">
      <c r="AZ613" s="102" t="s">
        <v>83</v>
      </c>
      <c r="BA613" s="101">
        <f>_xll.qlInterestRateIndexFixingDate(Currency&amp;"ibor"&amp;Tenor,BB613,Trigger)</f>
        <v>43641</v>
      </c>
      <c r="BB613" s="101">
        <f>_xll.qlCalendarAdvance(Calendar,BB612,AZ613,"f",,Trigger)</f>
        <v>43643</v>
      </c>
      <c r="BC613" s="101">
        <f>_xll.qlInterestRateIndexMaturity(Currency&amp;"ibor"&amp;Tenor,BB613,Trigger)</f>
        <v>44011</v>
      </c>
      <c r="BD613" s="246">
        <f>_xll.qlIndexFixing($AD$5,BA613,TRUE,_xll.ohTrigger(Trigger,Trigger12M))</f>
        <v>1.090749832698492E-2</v>
      </c>
      <c r="BE613" s="246" t="e">
        <f>IFERROR(_xll.qlIndexFixing($BF$1,BA613,TRUE,_xll.ohTrigger(Trigger,Trigger12M)),#N/A)</f>
        <v>#N/A</v>
      </c>
    </row>
    <row r="614" spans="52:57" ht="11.25" customHeight="1" x14ac:dyDescent="0.25">
      <c r="AZ614" s="102" t="s">
        <v>83</v>
      </c>
      <c r="BA614" s="101">
        <f>_xll.qlInterestRateIndexFixingDate(Currency&amp;"ibor"&amp;Tenor,BB614,Trigger)</f>
        <v>43648</v>
      </c>
      <c r="BB614" s="101">
        <f>_xll.qlCalendarAdvance(Calendar,BB613,AZ614,"f",,Trigger)</f>
        <v>43650</v>
      </c>
      <c r="BC614" s="101">
        <f>_xll.qlInterestRateIndexMaturity(Currency&amp;"ibor"&amp;Tenor,BB614,Trigger)</f>
        <v>44018</v>
      </c>
      <c r="BD614" s="246">
        <f>_xll.qlIndexFixing($AD$5,BA614,TRUE,_xll.ohTrigger(Trigger,Trigger12M))</f>
        <v>1.0975208582946568E-2</v>
      </c>
      <c r="BE614" s="246" t="e">
        <f>IFERROR(_xll.qlIndexFixing($BF$1,BA614,TRUE,_xll.ohTrigger(Trigger,Trigger12M)),#N/A)</f>
        <v>#N/A</v>
      </c>
    </row>
    <row r="615" spans="52:57" ht="11.25" customHeight="1" x14ac:dyDescent="0.25">
      <c r="AZ615" s="102" t="s">
        <v>83</v>
      </c>
      <c r="BA615" s="101">
        <f>_xll.qlInterestRateIndexFixingDate(Currency&amp;"ibor"&amp;Tenor,BB615,Trigger)</f>
        <v>43655</v>
      </c>
      <c r="BB615" s="101">
        <f>_xll.qlCalendarAdvance(Calendar,BB614,AZ615,"f",,Trigger)</f>
        <v>43657</v>
      </c>
      <c r="BC615" s="101">
        <f>_xll.qlInterestRateIndexMaturity(Currency&amp;"ibor"&amp;Tenor,BB615,Trigger)</f>
        <v>44025</v>
      </c>
      <c r="BD615" s="246">
        <f>_xll.qlIndexFixing($AD$5,BA615,TRUE,_xll.ohTrigger(Trigger,Trigger12M))</f>
        <v>1.1043065998395421E-2</v>
      </c>
      <c r="BE615" s="246" t="e">
        <f>IFERROR(_xll.qlIndexFixing($BF$1,BA615,TRUE,_xll.ohTrigger(Trigger,Trigger12M)),#N/A)</f>
        <v>#N/A</v>
      </c>
    </row>
    <row r="616" spans="52:57" ht="11.25" customHeight="1" x14ac:dyDescent="0.25">
      <c r="AZ616" s="102" t="s">
        <v>83</v>
      </c>
      <c r="BA616" s="101">
        <f>_xll.qlInterestRateIndexFixingDate(Currency&amp;"ibor"&amp;Tenor,BB616,Trigger)</f>
        <v>43662</v>
      </c>
      <c r="BB616" s="101">
        <f>_xll.qlCalendarAdvance(Calendar,BB615,AZ616,"f",,Trigger)</f>
        <v>43664</v>
      </c>
      <c r="BC616" s="101">
        <f>_xll.qlInterestRateIndexMaturity(Currency&amp;"ibor"&amp;Tenor,BB616,Trigger)</f>
        <v>44032</v>
      </c>
      <c r="BD616" s="246">
        <f>_xll.qlIndexFixing($AD$5,BA616,TRUE,_xll.ohTrigger(Trigger,Trigger12M))</f>
        <v>1.1111070602978852E-2</v>
      </c>
      <c r="BE616" s="246" t="e">
        <f>IFERROR(_xll.qlIndexFixing($BF$1,BA616,TRUE,_xll.ohTrigger(Trigger,Trigger12M)),#N/A)</f>
        <v>#N/A</v>
      </c>
    </row>
    <row r="617" spans="52:57" ht="11.25" customHeight="1" x14ac:dyDescent="0.25">
      <c r="AZ617" s="102" t="s">
        <v>83</v>
      </c>
      <c r="BA617" s="101">
        <f>_xll.qlInterestRateIndexFixingDate(Currency&amp;"ibor"&amp;Tenor,BB617,Trigger)</f>
        <v>43669</v>
      </c>
      <c r="BB617" s="101">
        <f>_xll.qlCalendarAdvance(Calendar,BB616,AZ617,"f",,Trigger)</f>
        <v>43671</v>
      </c>
      <c r="BC617" s="101">
        <f>_xll.qlInterestRateIndexMaturity(Currency&amp;"ibor"&amp;Tenor,BB617,Trigger)</f>
        <v>44039</v>
      </c>
      <c r="BD617" s="246">
        <f>_xll.qlIndexFixing($AD$5,BA617,TRUE,_xll.ohTrigger(Trigger,Trigger12M))</f>
        <v>1.1178948851462134E-2</v>
      </c>
      <c r="BE617" s="246" t="e">
        <f>IFERROR(_xll.qlIndexFixing($BF$1,BA617,TRUE,_xll.ohTrigger(Trigger,Trigger12M)),#N/A)</f>
        <v>#N/A</v>
      </c>
    </row>
    <row r="618" spans="52:57" ht="11.25" customHeight="1" x14ac:dyDescent="0.25">
      <c r="AZ618" s="102" t="s">
        <v>83</v>
      </c>
      <c r="BA618" s="101">
        <f>_xll.qlInterestRateIndexFixingDate(Currency&amp;"ibor"&amp;Tenor,BB618,Trigger)</f>
        <v>43676</v>
      </c>
      <c r="BB618" s="101">
        <f>_xll.qlCalendarAdvance(Calendar,BB617,AZ618,"f",,Trigger)</f>
        <v>43678</v>
      </c>
      <c r="BC618" s="101">
        <f>_xll.qlInterestRateIndexMaturity(Currency&amp;"ibor"&amp;Tenor,BB618,Trigger)</f>
        <v>44046</v>
      </c>
      <c r="BD618" s="246">
        <f>_xll.qlIndexFixing($AD$5,BA618,TRUE,_xll.ohTrigger(Trigger,Trigger12M))</f>
        <v>1.1236613703225533E-2</v>
      </c>
      <c r="BE618" s="246" t="e">
        <f>IFERROR(_xll.qlIndexFixing($BF$1,BA618,TRUE,_xll.ohTrigger(Trigger,Trigger12M)),#N/A)</f>
        <v>#N/A</v>
      </c>
    </row>
    <row r="619" spans="52:57" ht="11.25" customHeight="1" x14ac:dyDescent="0.25">
      <c r="AZ619" s="102" t="s">
        <v>83</v>
      </c>
      <c r="BA619" s="101">
        <f>_xll.qlInterestRateIndexFixingDate(Currency&amp;"ibor"&amp;Tenor,BB619,Trigger)</f>
        <v>43683</v>
      </c>
      <c r="BB619" s="101">
        <f>_xll.qlCalendarAdvance(Calendar,BB618,AZ619,"f",,Trigger)</f>
        <v>43685</v>
      </c>
      <c r="BC619" s="101">
        <f>_xll.qlInterestRateIndexMaturity(Currency&amp;"ibor"&amp;Tenor,BB619,Trigger)</f>
        <v>44053</v>
      </c>
      <c r="BD619" s="246">
        <f>_xll.qlIndexFixing($AD$5,BA619,TRUE,_xll.ohTrigger(Trigger,Trigger12M))</f>
        <v>1.1294315011703537E-2</v>
      </c>
      <c r="BE619" s="246" t="e">
        <f>IFERROR(_xll.qlIndexFixing($BF$1,BA619,TRUE,_xll.ohTrigger(Trigger,Trigger12M)),#N/A)</f>
        <v>#N/A</v>
      </c>
    </row>
    <row r="620" spans="52:57" ht="11.25" customHeight="1" x14ac:dyDescent="0.25">
      <c r="AZ620" s="102" t="s">
        <v>83</v>
      </c>
      <c r="BA620" s="101">
        <f>_xll.qlInterestRateIndexFixingDate(Currency&amp;"ibor"&amp;Tenor,BB620,Trigger)</f>
        <v>43690</v>
      </c>
      <c r="BB620" s="101">
        <f>_xll.qlCalendarAdvance(Calendar,BB619,AZ620,"f",,Trigger)</f>
        <v>43692</v>
      </c>
      <c r="BC620" s="101">
        <f>_xll.qlInterestRateIndexMaturity(Currency&amp;"ibor"&amp;Tenor,BB620,Trigger)</f>
        <v>44060</v>
      </c>
      <c r="BD620" s="246">
        <f>_xll.qlIndexFixing($AD$5,BA620,TRUE,_xll.ohTrigger(Trigger,Trigger12M))</f>
        <v>1.1352052782881573E-2</v>
      </c>
      <c r="BE620" s="246" t="e">
        <f>IFERROR(_xll.qlIndexFixing($BF$1,BA620,TRUE,_xll.ohTrigger(Trigger,Trigger12M)),#N/A)</f>
        <v>#N/A</v>
      </c>
    </row>
    <row r="621" spans="52:57" ht="11.25" customHeight="1" x14ac:dyDescent="0.25">
      <c r="AZ621" s="102" t="s">
        <v>83</v>
      </c>
      <c r="BA621" s="101">
        <f>_xll.qlInterestRateIndexFixingDate(Currency&amp;"ibor"&amp;Tenor,BB621,Trigger)</f>
        <v>43697</v>
      </c>
      <c r="BB621" s="101">
        <f>_xll.qlCalendarAdvance(Calendar,BB620,AZ621,"f",,Trigger)</f>
        <v>43699</v>
      </c>
      <c r="BC621" s="101">
        <f>_xll.qlInterestRateIndexMaturity(Currency&amp;"ibor"&amp;Tenor,BB621,Trigger)</f>
        <v>44067</v>
      </c>
      <c r="BD621" s="246">
        <f>_xll.qlIndexFixing($AD$5,BA621,TRUE,_xll.ohTrigger(Trigger,Trigger12M))</f>
        <v>1.1409827022749851E-2</v>
      </c>
      <c r="BE621" s="246" t="e">
        <f>IFERROR(_xll.qlIndexFixing($BF$1,BA621,TRUE,_xll.ohTrigger(Trigger,Trigger12M)),#N/A)</f>
        <v>#N/A</v>
      </c>
    </row>
    <row r="622" spans="52:57" ht="11.25" customHeight="1" x14ac:dyDescent="0.25">
      <c r="AZ622" s="102" t="s">
        <v>83</v>
      </c>
      <c r="BA622" s="101">
        <f>_xll.qlInterestRateIndexFixingDate(Currency&amp;"ibor"&amp;Tenor,BB622,Trigger)</f>
        <v>43704</v>
      </c>
      <c r="BB622" s="101">
        <f>_xll.qlCalendarAdvance(Calendar,BB621,AZ622,"f",,Trigger)</f>
        <v>43706</v>
      </c>
      <c r="BC622" s="101">
        <f>_xll.qlInterestRateIndexMaturity(Currency&amp;"ibor"&amp;Tenor,BB622,Trigger)</f>
        <v>44074</v>
      </c>
      <c r="BD622" s="246">
        <f>_xll.qlIndexFixing($AD$5,BA622,TRUE,_xll.ohTrigger(Trigger,Trigger12M))</f>
        <v>1.146763773730162E-2</v>
      </c>
      <c r="BE622" s="246" t="e">
        <f>IFERROR(_xll.qlIndexFixing($BF$1,BA622,TRUE,_xll.ohTrigger(Trigger,Trigger12M)),#N/A)</f>
        <v>#N/A</v>
      </c>
    </row>
    <row r="623" spans="52:57" ht="11.25" customHeight="1" x14ac:dyDescent="0.25">
      <c r="AZ623" s="102" t="s">
        <v>83</v>
      </c>
      <c r="BA623" s="101">
        <f>_xll.qlInterestRateIndexFixingDate(Currency&amp;"ibor"&amp;Tenor,BB623,Trigger)</f>
        <v>43711</v>
      </c>
      <c r="BB623" s="101">
        <f>_xll.qlCalendarAdvance(Calendar,BB622,AZ623,"f",,Trigger)</f>
        <v>43713</v>
      </c>
      <c r="BC623" s="101">
        <f>_xll.qlInterestRateIndexMaturity(Currency&amp;"ibor"&amp;Tenor,BB623,Trigger)</f>
        <v>44081</v>
      </c>
      <c r="BD623" s="246">
        <f>_xll.qlIndexFixing($AD$5,BA623,TRUE,_xll.ohTrigger(Trigger,Trigger12M))</f>
        <v>1.1525484932534909E-2</v>
      </c>
      <c r="BE623" s="246" t="e">
        <f>IFERROR(_xll.qlIndexFixing($BF$1,BA623,TRUE,_xll.ohTrigger(Trigger,Trigger12M)),#N/A)</f>
        <v>#N/A</v>
      </c>
    </row>
    <row r="624" spans="52:57" ht="11.25" customHeight="1" x14ac:dyDescent="0.25">
      <c r="AZ624" s="102" t="s">
        <v>83</v>
      </c>
      <c r="BA624" s="101">
        <f>_xll.qlInterestRateIndexFixingDate(Currency&amp;"ibor"&amp;Tenor,BB624,Trigger)</f>
        <v>43718</v>
      </c>
      <c r="BB624" s="101">
        <f>_xll.qlCalendarAdvance(Calendar,BB623,AZ624,"f",,Trigger)</f>
        <v>43720</v>
      </c>
      <c r="BC624" s="101">
        <f>_xll.qlInterestRateIndexMaturity(Currency&amp;"ibor"&amp;Tenor,BB624,Trigger)</f>
        <v>44088</v>
      </c>
      <c r="BD624" s="246">
        <f>_xll.qlIndexFixing($AD$5,BA624,TRUE,_xll.ohTrigger(Trigger,Trigger12M))</f>
        <v>1.1583368614451438E-2</v>
      </c>
      <c r="BE624" s="246" t="e">
        <f>IFERROR(_xll.qlIndexFixing($BF$1,BA624,TRUE,_xll.ohTrigger(Trigger,Trigger12M)),#N/A)</f>
        <v>#N/A</v>
      </c>
    </row>
    <row r="625" spans="52:57" ht="11.25" customHeight="1" x14ac:dyDescent="0.25">
      <c r="AZ625" s="102" t="s">
        <v>83</v>
      </c>
      <c r="BA625" s="101">
        <f>_xll.qlInterestRateIndexFixingDate(Currency&amp;"ibor"&amp;Tenor,BB625,Trigger)</f>
        <v>43725</v>
      </c>
      <c r="BB625" s="101">
        <f>_xll.qlCalendarAdvance(Calendar,BB624,AZ625,"f",,Trigger)</f>
        <v>43727</v>
      </c>
      <c r="BC625" s="101">
        <f>_xll.qlInterestRateIndexMaturity(Currency&amp;"ibor"&amp;Tenor,BB625,Trigger)</f>
        <v>44095</v>
      </c>
      <c r="BD625" s="246">
        <f>_xll.qlIndexFixing($AD$5,BA625,TRUE,_xll.ohTrigger(Trigger,Trigger12M))</f>
        <v>1.1641288789056837E-2</v>
      </c>
      <c r="BE625" s="246" t="e">
        <f>IFERROR(_xll.qlIndexFixing($BF$1,BA625,TRUE,_xll.ohTrigger(Trigger,Trigger12M)),#N/A)</f>
        <v>#N/A</v>
      </c>
    </row>
    <row r="626" spans="52:57" ht="11.25" customHeight="1" x14ac:dyDescent="0.25">
      <c r="AZ626" s="102" t="s">
        <v>83</v>
      </c>
      <c r="BA626" s="101">
        <f>_xll.qlInterestRateIndexFixingDate(Currency&amp;"ibor"&amp;Tenor,BB626,Trigger)</f>
        <v>43732</v>
      </c>
      <c r="BB626" s="101">
        <f>_xll.qlCalendarAdvance(Calendar,BB625,AZ626,"f",,Trigger)</f>
        <v>43734</v>
      </c>
      <c r="BC626" s="101">
        <f>_xll.qlInterestRateIndexMaturity(Currency&amp;"ibor"&amp;Tenor,BB626,Trigger)</f>
        <v>44102</v>
      </c>
      <c r="BD626" s="246">
        <f>_xll.qlIndexFixing($AD$5,BA626,TRUE,_xll.ohTrigger(Trigger,Trigger12M))</f>
        <v>1.1699245462360864E-2</v>
      </c>
      <c r="BE626" s="246" t="e">
        <f>IFERROR(_xll.qlIndexFixing($BF$1,BA626,TRUE,_xll.ohTrigger(Trigger,Trigger12M)),#N/A)</f>
        <v>#N/A</v>
      </c>
    </row>
    <row r="627" spans="52:57" ht="11.25" customHeight="1" x14ac:dyDescent="0.25">
      <c r="AZ627" s="102" t="s">
        <v>83</v>
      </c>
      <c r="BA627" s="101">
        <f>_xll.qlInterestRateIndexFixingDate(Currency&amp;"ibor"&amp;Tenor,BB627,Trigger)</f>
        <v>43739</v>
      </c>
      <c r="BB627" s="101">
        <f>_xll.qlCalendarAdvance(Calendar,BB626,AZ627,"f",,Trigger)</f>
        <v>43741</v>
      </c>
      <c r="BC627" s="101">
        <f>_xll.qlInterestRateIndexMaturity(Currency&amp;"ibor"&amp;Tenor,BB627,Trigger)</f>
        <v>44109</v>
      </c>
      <c r="BD627" s="246">
        <f>_xll.qlIndexFixing($AD$5,BA627,TRUE,_xll.ohTrigger(Trigger,Trigger12M))</f>
        <v>1.1757238640377622E-2</v>
      </c>
      <c r="BE627" s="246" t="e">
        <f>IFERROR(_xll.qlIndexFixing($BF$1,BA627,TRUE,_xll.ohTrigger(Trigger,Trigger12M)),#N/A)</f>
        <v>#N/A</v>
      </c>
    </row>
    <row r="628" spans="52:57" ht="11.25" customHeight="1" x14ac:dyDescent="0.25">
      <c r="AZ628" s="102" t="s">
        <v>83</v>
      </c>
      <c r="BA628" s="101">
        <f>_xll.qlInterestRateIndexFixingDate(Currency&amp;"ibor"&amp;Tenor,BB628,Trigger)</f>
        <v>43746</v>
      </c>
      <c r="BB628" s="101">
        <f>_xll.qlCalendarAdvance(Calendar,BB627,AZ628,"f",,Trigger)</f>
        <v>43748</v>
      </c>
      <c r="BC628" s="101">
        <f>_xll.qlInterestRateIndexMaturity(Currency&amp;"ibor"&amp;Tenor,BB628,Trigger)</f>
        <v>44116</v>
      </c>
      <c r="BD628" s="246">
        <f>_xll.qlIndexFixing($AD$5,BA628,TRUE,_xll.ohTrigger(Trigger,Trigger12M))</f>
        <v>1.181526832912469E-2</v>
      </c>
      <c r="BE628" s="246" t="e">
        <f>IFERROR(_xll.qlIndexFixing($BF$1,BA628,TRUE,_xll.ohTrigger(Trigger,Trigger12M)),#N/A)</f>
        <v>#N/A</v>
      </c>
    </row>
    <row r="629" spans="52:57" ht="11.25" customHeight="1" x14ac:dyDescent="0.25">
      <c r="AZ629" s="102" t="s">
        <v>83</v>
      </c>
      <c r="BA629" s="101">
        <f>_xll.qlInterestRateIndexFixingDate(Currency&amp;"ibor"&amp;Tenor,BB629,Trigger)</f>
        <v>43753</v>
      </c>
      <c r="BB629" s="101">
        <f>_xll.qlCalendarAdvance(Calendar,BB628,AZ629,"f",,Trigger)</f>
        <v>43755</v>
      </c>
      <c r="BC629" s="101">
        <f>_xll.qlInterestRateIndexMaturity(Currency&amp;"ibor"&amp;Tenor,BB629,Trigger)</f>
        <v>44123</v>
      </c>
      <c r="BD629" s="246">
        <f>_xll.qlIndexFixing($AD$5,BA629,TRUE,_xll.ohTrigger(Trigger,Trigger12M))</f>
        <v>1.187333453462377E-2</v>
      </c>
      <c r="BE629" s="246" t="e">
        <f>IFERROR(_xll.qlIndexFixing($BF$1,BA629,TRUE,_xll.ohTrigger(Trigger,Trigger12M)),#N/A)</f>
        <v>#N/A</v>
      </c>
    </row>
    <row r="630" spans="52:57" ht="11.25" customHeight="1" x14ac:dyDescent="0.25">
      <c r="AZ630" s="102" t="s">
        <v>83</v>
      </c>
      <c r="BA630" s="101">
        <f>_xll.qlInterestRateIndexFixingDate(Currency&amp;"ibor"&amp;Tenor,BB630,Trigger)</f>
        <v>43760</v>
      </c>
      <c r="BB630" s="101">
        <f>_xll.qlCalendarAdvance(Calendar,BB629,AZ630,"f",,Trigger)</f>
        <v>43762</v>
      </c>
      <c r="BC630" s="101">
        <f>_xll.qlInterestRateIndexMaturity(Currency&amp;"ibor"&amp;Tenor,BB630,Trigger)</f>
        <v>44130</v>
      </c>
      <c r="BD630" s="246">
        <f>_xll.qlIndexFixing($AD$5,BA630,TRUE,_xll.ohTrigger(Trigger,Trigger12M))</f>
        <v>1.1931437262900914E-2</v>
      </c>
      <c r="BE630" s="246" t="e">
        <f>IFERROR(_xll.qlIndexFixing($BF$1,BA630,TRUE,_xll.ohTrigger(Trigger,Trigger12M)),#N/A)</f>
        <v>#N/A</v>
      </c>
    </row>
    <row r="631" spans="52:57" ht="11.25" customHeight="1" x14ac:dyDescent="0.25">
      <c r="AZ631" s="102" t="s">
        <v>83</v>
      </c>
      <c r="BA631" s="101">
        <f>_xll.qlInterestRateIndexFixingDate(Currency&amp;"ibor"&amp;Tenor,BB631,Trigger)</f>
        <v>43767</v>
      </c>
      <c r="BB631" s="101">
        <f>_xll.qlCalendarAdvance(Calendar,BB630,AZ631,"f",,Trigger)</f>
        <v>43769</v>
      </c>
      <c r="BC631" s="101">
        <f>_xll.qlInterestRateIndexMaturity(Currency&amp;"ibor"&amp;Tenor,BB631,Trigger)</f>
        <v>44134</v>
      </c>
      <c r="BD631" s="246">
        <f>_xll.qlIndexFixing($AD$5,BA631,TRUE,_xll.ohTrigger(Trigger,Trigger12M))</f>
        <v>1.1976017085577589E-2</v>
      </c>
      <c r="BE631" s="246" t="e">
        <f>IFERROR(_xll.qlIndexFixing($BF$1,BA631,TRUE,_xll.ohTrigger(Trigger,Trigger12M)),#N/A)</f>
        <v>#N/A</v>
      </c>
    </row>
    <row r="632" spans="52:57" ht="11.25" customHeight="1" x14ac:dyDescent="0.25">
      <c r="AZ632" s="102" t="s">
        <v>83</v>
      </c>
      <c r="BA632" s="101">
        <f>_xll.qlInterestRateIndexFixingDate(Currency&amp;"ibor"&amp;Tenor,BB632,Trigger)</f>
        <v>43774</v>
      </c>
      <c r="BB632" s="101">
        <f>_xll.qlCalendarAdvance(Calendar,BB631,AZ632,"f",,Trigger)</f>
        <v>43776</v>
      </c>
      <c r="BC632" s="101">
        <f>_xll.qlInterestRateIndexMaturity(Currency&amp;"ibor"&amp;Tenor,BB632,Trigger)</f>
        <v>44144</v>
      </c>
      <c r="BD632" s="246">
        <f>_xll.qlIndexFixing($AD$5,BA632,TRUE,_xll.ohTrigger(Trigger,Trigger12M))</f>
        <v>1.2047752311912917E-2</v>
      </c>
      <c r="BE632" s="246" t="e">
        <f>IFERROR(_xll.qlIndexFixing($BF$1,BA632,TRUE,_xll.ohTrigger(Trigger,Trigger12M)),#N/A)</f>
        <v>#N/A</v>
      </c>
    </row>
    <row r="633" spans="52:57" ht="11.25" customHeight="1" x14ac:dyDescent="0.25">
      <c r="AZ633" s="102" t="s">
        <v>83</v>
      </c>
      <c r="BA633" s="101">
        <f>_xll.qlInterestRateIndexFixingDate(Currency&amp;"ibor"&amp;Tenor,BB633,Trigger)</f>
        <v>43781</v>
      </c>
      <c r="BB633" s="101">
        <f>_xll.qlCalendarAdvance(Calendar,BB632,AZ633,"f",,Trigger)</f>
        <v>43783</v>
      </c>
      <c r="BC633" s="101">
        <f>_xll.qlInterestRateIndexMaturity(Currency&amp;"ibor"&amp;Tenor,BB633,Trigger)</f>
        <v>44151</v>
      </c>
      <c r="BD633" s="246">
        <f>_xll.qlIndexFixing($AD$5,BA633,TRUE,_xll.ohTrigger(Trigger,Trigger12M))</f>
        <v>1.2105964644719209E-2</v>
      </c>
      <c r="BE633" s="246" t="e">
        <f>IFERROR(_xll.qlIndexFixing($BF$1,BA633,TRUE,_xll.ohTrigger(Trigger,Trigger12M)),#N/A)</f>
        <v>#N/A</v>
      </c>
    </row>
    <row r="634" spans="52:57" ht="11.25" customHeight="1" x14ac:dyDescent="0.25">
      <c r="AZ634" s="102" t="s">
        <v>83</v>
      </c>
      <c r="BA634" s="101">
        <f>_xll.qlInterestRateIndexFixingDate(Currency&amp;"ibor"&amp;Tenor,BB634,Trigger)</f>
        <v>43788</v>
      </c>
      <c r="BB634" s="101">
        <f>_xll.qlCalendarAdvance(Calendar,BB633,AZ634,"f",,Trigger)</f>
        <v>43790</v>
      </c>
      <c r="BC634" s="101">
        <f>_xll.qlInterestRateIndexMaturity(Currency&amp;"ibor"&amp;Tenor,BB634,Trigger)</f>
        <v>44158</v>
      </c>
      <c r="BD634" s="246">
        <f>_xll.qlIndexFixing($AD$5,BA634,TRUE,_xll.ohTrigger(Trigger,Trigger12M))</f>
        <v>1.2164213524447295E-2</v>
      </c>
      <c r="BE634" s="246" t="e">
        <f>IFERROR(_xll.qlIndexFixing($BF$1,BA634,TRUE,_xll.ohTrigger(Trigger,Trigger12M)),#N/A)</f>
        <v>#N/A</v>
      </c>
    </row>
    <row r="635" spans="52:57" ht="11.25" customHeight="1" x14ac:dyDescent="0.25">
      <c r="AZ635" s="102" t="s">
        <v>83</v>
      </c>
      <c r="BA635" s="101">
        <f>_xll.qlInterestRateIndexFixingDate(Currency&amp;"ibor"&amp;Tenor,BB635,Trigger)</f>
        <v>43795</v>
      </c>
      <c r="BB635" s="101">
        <f>_xll.qlCalendarAdvance(Calendar,BB634,AZ635,"f",,Trigger)</f>
        <v>43797</v>
      </c>
      <c r="BC635" s="101">
        <f>_xll.qlInterestRateIndexMaturity(Currency&amp;"ibor"&amp;Tenor,BB635,Trigger)</f>
        <v>44165</v>
      </c>
      <c r="BD635" s="246">
        <f>_xll.qlIndexFixing($AD$5,BA635,TRUE,_xll.ohTrigger(Trigger,Trigger12M))</f>
        <v>1.2222498957142988E-2</v>
      </c>
      <c r="BE635" s="246" t="e">
        <f>IFERROR(_xll.qlIndexFixing($BF$1,BA635,TRUE,_xll.ohTrigger(Trigger,Trigger12M)),#N/A)</f>
        <v>#N/A</v>
      </c>
    </row>
    <row r="636" spans="52:57" ht="11.25" customHeight="1" x14ac:dyDescent="0.25">
      <c r="AZ636" s="102" t="s">
        <v>83</v>
      </c>
      <c r="BA636" s="101">
        <f>_xll.qlInterestRateIndexFixingDate(Currency&amp;"ibor"&amp;Tenor,BB636,Trigger)</f>
        <v>43802</v>
      </c>
      <c r="BB636" s="101">
        <f>_xll.qlCalendarAdvance(Calendar,BB635,AZ636,"f",,Trigger)</f>
        <v>43804</v>
      </c>
      <c r="BC636" s="101">
        <f>_xll.qlInterestRateIndexMaturity(Currency&amp;"ibor"&amp;Tenor,BB636,Trigger)</f>
        <v>44172</v>
      </c>
      <c r="BD636" s="246">
        <f>_xll.qlIndexFixing($AD$5,BA636,TRUE,_xll.ohTrigger(Trigger,Trigger12M))</f>
        <v>1.2280820948855801E-2</v>
      </c>
      <c r="BE636" s="246" t="e">
        <f>IFERROR(_xll.qlIndexFixing($BF$1,BA636,TRUE,_xll.ohTrigger(Trigger,Trigger12M)),#N/A)</f>
        <v>#N/A</v>
      </c>
    </row>
    <row r="637" spans="52:57" ht="11.25" customHeight="1" x14ac:dyDescent="0.25">
      <c r="AZ637" s="102" t="s">
        <v>83</v>
      </c>
      <c r="BA637" s="101">
        <f>_xll.qlInterestRateIndexFixingDate(Currency&amp;"ibor"&amp;Tenor,BB637,Trigger)</f>
        <v>43809</v>
      </c>
      <c r="BB637" s="101">
        <f>_xll.qlCalendarAdvance(Calendar,BB636,AZ637,"f",,Trigger)</f>
        <v>43811</v>
      </c>
      <c r="BC637" s="101">
        <f>_xll.qlInterestRateIndexMaturity(Currency&amp;"ibor"&amp;Tenor,BB637,Trigger)</f>
        <v>44179</v>
      </c>
      <c r="BD637" s="246">
        <f>_xll.qlIndexFixing($AD$5,BA637,TRUE,_xll.ohTrigger(Trigger,Trigger12M))</f>
        <v>1.2339179505640454E-2</v>
      </c>
      <c r="BE637" s="246" t="e">
        <f>IFERROR(_xll.qlIndexFixing($BF$1,BA637,TRUE,_xll.ohTrigger(Trigger,Trigger12M)),#N/A)</f>
        <v>#N/A</v>
      </c>
    </row>
    <row r="638" spans="52:57" ht="11.25" customHeight="1" x14ac:dyDescent="0.25">
      <c r="AZ638" s="102" t="s">
        <v>83</v>
      </c>
      <c r="BA638" s="101">
        <f>_xll.qlInterestRateIndexFixingDate(Currency&amp;"ibor"&amp;Tenor,BB638,Trigger)</f>
        <v>43816</v>
      </c>
      <c r="BB638" s="101">
        <f>_xll.qlCalendarAdvance(Calendar,BB637,AZ638,"f",,Trigger)</f>
        <v>43818</v>
      </c>
      <c r="BC638" s="101">
        <f>_xll.qlInterestRateIndexMaturity(Currency&amp;"ibor"&amp;Tenor,BB638,Trigger)</f>
        <v>44186</v>
      </c>
      <c r="BD638" s="246">
        <f>_xll.qlIndexFixing($AD$5,BA638,TRUE,_xll.ohTrigger(Trigger,Trigger12M))</f>
        <v>1.239757463355449E-2</v>
      </c>
      <c r="BE638" s="246" t="e">
        <f>IFERROR(_xll.qlIndexFixing($BF$1,BA638,TRUE,_xll.ohTrigger(Trigger,Trigger12M)),#N/A)</f>
        <v>#N/A</v>
      </c>
    </row>
    <row r="639" spans="52:57" ht="11.25" customHeight="1" x14ac:dyDescent="0.25">
      <c r="AZ639" s="102" t="s">
        <v>83</v>
      </c>
      <c r="BA639" s="101">
        <f>_xll.qlInterestRateIndexFixingDate(Currency&amp;"ibor"&amp;Tenor,BB639,Trigger)</f>
        <v>43822</v>
      </c>
      <c r="BB639" s="101">
        <f>_xll.qlCalendarAdvance(Calendar,BB638,AZ639,"f",,Trigger)</f>
        <v>43826</v>
      </c>
      <c r="BC639" s="101">
        <f>_xll.qlInterestRateIndexMaturity(Currency&amp;"ibor"&amp;Tenor,BB639,Trigger)</f>
        <v>44193</v>
      </c>
      <c r="BD639" s="246">
        <f>_xll.qlIndexFixing($AD$5,BA639,TRUE,_xll.ohTrigger(Trigger,Trigger12M))</f>
        <v>1.2459891600253375E-2</v>
      </c>
      <c r="BE639" s="246" t="e">
        <f>IFERROR(_xll.qlIndexFixing($BF$1,BA639,TRUE,_xll.ohTrigger(Trigger,Trigger12M)),#N/A)</f>
        <v>#N/A</v>
      </c>
    </row>
    <row r="640" spans="52:57" ht="11.25" customHeight="1" x14ac:dyDescent="0.25">
      <c r="AZ640" s="102" t="s">
        <v>83</v>
      </c>
      <c r="BA640" s="101">
        <f>_xll.qlInterestRateIndexFixingDate(Currency&amp;"ibor"&amp;Tenor,BB640,Trigger)</f>
        <v>43830</v>
      </c>
      <c r="BB640" s="101">
        <f>_xll.qlCalendarAdvance(Calendar,BB639,AZ640,"f",,Trigger)</f>
        <v>43833</v>
      </c>
      <c r="BC640" s="101">
        <f>_xll.qlInterestRateIndexMaturity(Currency&amp;"ibor"&amp;Tenor,BB640,Trigger)</f>
        <v>44200</v>
      </c>
      <c r="BD640" s="246">
        <f>_xll.qlIndexFixing($AD$5,BA640,TRUE,_xll.ohTrigger(Trigger,Trigger12M))</f>
        <v>1.2518371980726162E-2</v>
      </c>
      <c r="BE640" s="246" t="e">
        <f>IFERROR(_xll.qlIndexFixing($BF$1,BA640,TRUE,_xll.ohTrigger(Trigger,Trigger12M)),#N/A)</f>
        <v>#N/A</v>
      </c>
    </row>
    <row r="641" spans="52:57" ht="11.25" customHeight="1" x14ac:dyDescent="0.25">
      <c r="AZ641" s="102" t="s">
        <v>83</v>
      </c>
      <c r="BA641" s="101">
        <f>_xll.qlInterestRateIndexFixingDate(Currency&amp;"ibor"&amp;Tenor,BB641,Trigger)</f>
        <v>43838</v>
      </c>
      <c r="BB641" s="101">
        <f>_xll.qlCalendarAdvance(Calendar,BB640,AZ641,"f",,Trigger)</f>
        <v>43840</v>
      </c>
      <c r="BC641" s="101">
        <f>_xll.qlInterestRateIndexMaturity(Currency&amp;"ibor"&amp;Tenor,BB641,Trigger)</f>
        <v>44207</v>
      </c>
      <c r="BD641" s="246">
        <f>_xll.qlIndexFixing($AD$5,BA641,TRUE,_xll.ohTrigger(Trigger,Trigger12M))</f>
        <v>1.2576889031959108E-2</v>
      </c>
      <c r="BE641" s="246" t="e">
        <f>IFERROR(_xll.qlIndexFixing($BF$1,BA641,TRUE,_xll.ohTrigger(Trigger,Trigger12M)),#N/A)</f>
        <v>#N/A</v>
      </c>
    </row>
    <row r="642" spans="52:57" ht="11.25" customHeight="1" x14ac:dyDescent="0.25">
      <c r="AZ642" s="102" t="s">
        <v>83</v>
      </c>
      <c r="BA642" s="101">
        <f>_xll.qlInterestRateIndexFixingDate(Currency&amp;"ibor"&amp;Tenor,BB642,Trigger)</f>
        <v>43845</v>
      </c>
      <c r="BB642" s="101">
        <f>_xll.qlCalendarAdvance(Calendar,BB641,AZ642,"f",,Trigger)</f>
        <v>43847</v>
      </c>
      <c r="BC642" s="101">
        <f>_xll.qlInterestRateIndexMaturity(Currency&amp;"ibor"&amp;Tenor,BB642,Trigger)</f>
        <v>44214</v>
      </c>
      <c r="BD642" s="246">
        <f>_xll.qlIndexFixing($AD$5,BA642,TRUE,_xll.ohTrigger(Trigger,Trigger12M))</f>
        <v>1.2635442760026922E-2</v>
      </c>
      <c r="BE642" s="246" t="e">
        <f>IFERROR(_xll.qlIndexFixing($BF$1,BA642,TRUE,_xll.ohTrigger(Trigger,Trigger12M)),#N/A)</f>
        <v>#N/A</v>
      </c>
    </row>
    <row r="643" spans="52:57" ht="11.25" customHeight="1" x14ac:dyDescent="0.25">
      <c r="AZ643" s="102" t="s">
        <v>83</v>
      </c>
      <c r="BA643" s="101">
        <f>_xll.qlInterestRateIndexFixingDate(Currency&amp;"ibor"&amp;Tenor,BB643,Trigger)</f>
        <v>43852</v>
      </c>
      <c r="BB643" s="101">
        <f>_xll.qlCalendarAdvance(Calendar,BB642,AZ643,"f",,Trigger)</f>
        <v>43854</v>
      </c>
      <c r="BC643" s="101">
        <f>_xll.qlInterestRateIndexMaturity(Currency&amp;"ibor"&amp;Tenor,BB643,Trigger)</f>
        <v>44221</v>
      </c>
      <c r="BD643" s="246">
        <f>_xll.qlIndexFixing($AD$5,BA643,TRUE,_xll.ohTrigger(Trigger,Trigger12M))</f>
        <v>1.2694033171007356E-2</v>
      </c>
      <c r="BE643" s="246" t="e">
        <f>IFERROR(_xll.qlIndexFixing($BF$1,BA643,TRUE,_xll.ohTrigger(Trigger,Trigger12M)),#N/A)</f>
        <v>#N/A</v>
      </c>
    </row>
    <row r="644" spans="52:57" ht="11.25" customHeight="1" x14ac:dyDescent="0.25">
      <c r="AZ644" s="102" t="s">
        <v>83</v>
      </c>
      <c r="BA644" s="101">
        <f>_xll.qlInterestRateIndexFixingDate(Currency&amp;"ibor"&amp;Tenor,BB644,Trigger)</f>
        <v>43859</v>
      </c>
      <c r="BB644" s="101">
        <f>_xll.qlCalendarAdvance(Calendar,BB643,AZ644,"f",,Trigger)</f>
        <v>43861</v>
      </c>
      <c r="BC644" s="101">
        <f>_xll.qlInterestRateIndexMaturity(Currency&amp;"ibor"&amp;Tenor,BB644,Trigger)</f>
        <v>44225</v>
      </c>
      <c r="BD644" s="246">
        <f>_xll.qlIndexFixing($AD$5,BA644,TRUE,_xll.ohTrigger(Trigger,Trigger12M))</f>
        <v>1.2739363457454439E-2</v>
      </c>
      <c r="BE644" s="246" t="e">
        <f>IFERROR(_xll.qlIndexFixing($BF$1,BA644,TRUE,_xll.ohTrigger(Trigger,Trigger12M)),#N/A)</f>
        <v>#N/A</v>
      </c>
    </row>
    <row r="645" spans="52:57" ht="11.25" customHeight="1" x14ac:dyDescent="0.25">
      <c r="AZ645" s="102" t="s">
        <v>83</v>
      </c>
      <c r="BA645" s="101">
        <f>_xll.qlInterestRateIndexFixingDate(Currency&amp;"ibor"&amp;Tenor,BB645,Trigger)</f>
        <v>43866</v>
      </c>
      <c r="BB645" s="101">
        <f>_xll.qlCalendarAdvance(Calendar,BB644,AZ645,"f",,Trigger)</f>
        <v>43868</v>
      </c>
      <c r="BC645" s="101">
        <f>_xll.qlInterestRateIndexMaturity(Currency&amp;"ibor"&amp;Tenor,BB645,Trigger)</f>
        <v>44235</v>
      </c>
      <c r="BD645" s="246">
        <f>_xll.qlIndexFixing($AD$5,BA645,TRUE,_xll.ohTrigger(Trigger,Trigger12M))</f>
        <v>1.2811324066041059E-2</v>
      </c>
      <c r="BE645" s="246" t="e">
        <f>IFERROR(_xll.qlIndexFixing($BF$1,BA645,TRUE,_xll.ohTrigger(Trigger,Trigger12M)),#N/A)</f>
        <v>#N/A</v>
      </c>
    </row>
    <row r="646" spans="52:57" ht="11.25" customHeight="1" x14ac:dyDescent="0.25">
      <c r="AZ646" s="102" t="s">
        <v>83</v>
      </c>
      <c r="BA646" s="101">
        <f>_xll.qlInterestRateIndexFixingDate(Currency&amp;"ibor"&amp;Tenor,BB646,Trigger)</f>
        <v>43873</v>
      </c>
      <c r="BB646" s="101">
        <f>_xll.qlCalendarAdvance(Calendar,BB645,AZ646,"f",,Trigger)</f>
        <v>43875</v>
      </c>
      <c r="BC646" s="101">
        <f>_xll.qlInterestRateIndexMaturity(Currency&amp;"ibor"&amp;Tenor,BB646,Trigger)</f>
        <v>44242</v>
      </c>
      <c r="BD646" s="246">
        <f>_xll.qlIndexFixing($AD$5,BA646,TRUE,_xll.ohTrigger(Trigger,Trigger12M))</f>
        <v>1.2870024562271182E-2</v>
      </c>
      <c r="BE646" s="246" t="e">
        <f>IFERROR(_xll.qlIndexFixing($BF$1,BA646,TRUE,_xll.ohTrigger(Trigger,Trigger12M)),#N/A)</f>
        <v>#N/A</v>
      </c>
    </row>
    <row r="647" spans="52:57" ht="11.25" customHeight="1" x14ac:dyDescent="0.25">
      <c r="AZ647" s="102" t="s">
        <v>83</v>
      </c>
      <c r="BA647" s="101">
        <f>_xll.qlInterestRateIndexFixingDate(Currency&amp;"ibor"&amp;Tenor,BB647,Trigger)</f>
        <v>43880</v>
      </c>
      <c r="BB647" s="101">
        <f>_xll.qlCalendarAdvance(Calendar,BB646,AZ647,"f",,Trigger)</f>
        <v>43882</v>
      </c>
      <c r="BC647" s="101">
        <f>_xll.qlInterestRateIndexMaturity(Currency&amp;"ibor"&amp;Tenor,BB647,Trigger)</f>
        <v>44249</v>
      </c>
      <c r="BD647" s="246">
        <f>_xll.qlIndexFixing($AD$5,BA647,TRUE,_xll.ohTrigger(Trigger,Trigger12M))</f>
        <v>1.2928761765768286E-2</v>
      </c>
      <c r="BE647" s="246" t="e">
        <f>IFERROR(_xll.qlIndexFixing($BF$1,BA647,TRUE,_xll.ohTrigger(Trigger,Trigger12M)),#N/A)</f>
        <v>#N/A</v>
      </c>
    </row>
    <row r="648" spans="52:57" ht="11.25" customHeight="1" x14ac:dyDescent="0.25">
      <c r="AZ648" s="102" t="s">
        <v>83</v>
      </c>
      <c r="BA648" s="101">
        <f>_xll.qlInterestRateIndexFixingDate(Currency&amp;"ibor"&amp;Tenor,BB648,Trigger)</f>
        <v>43887</v>
      </c>
      <c r="BB648" s="101">
        <f>_xll.qlCalendarAdvance(Calendar,BB647,AZ648,"f",,Trigger)</f>
        <v>43889</v>
      </c>
      <c r="BC648" s="101">
        <f>_xll.qlInterestRateIndexMaturity(Currency&amp;"ibor"&amp;Tenor,BB648,Trigger)</f>
        <v>44253</v>
      </c>
      <c r="BD648" s="246">
        <f>_xll.qlIndexFixing($AD$5,BA648,TRUE,_xll.ohTrigger(Trigger,Trigger12M))</f>
        <v>1.2974328834356404E-2</v>
      </c>
      <c r="BE648" s="246" t="e">
        <f>IFERROR(_xll.qlIndexFixing($BF$1,BA648,TRUE,_xll.ohTrigger(Trigger,Trigger12M)),#N/A)</f>
        <v>#N/A</v>
      </c>
    </row>
    <row r="649" spans="52:57" ht="11.25" customHeight="1" x14ac:dyDescent="0.25">
      <c r="AZ649" s="102" t="s">
        <v>83</v>
      </c>
      <c r="BA649" s="101">
        <f>_xll.qlInterestRateIndexFixingDate(Currency&amp;"ibor"&amp;Tenor,BB649,Trigger)</f>
        <v>43894</v>
      </c>
      <c r="BB649" s="101">
        <f>_xll.qlCalendarAdvance(Calendar,BB648,AZ649,"f",,Trigger)</f>
        <v>43896</v>
      </c>
      <c r="BC649" s="101">
        <f>_xll.qlInterestRateIndexMaturity(Currency&amp;"ibor"&amp;Tenor,BB649,Trigger)</f>
        <v>44263</v>
      </c>
      <c r="BD649" s="246">
        <f>_xll.qlIndexFixing($AD$5,BA649,TRUE,_xll.ohTrigger(Trigger,Trigger12M))</f>
        <v>1.3046346318962449E-2</v>
      </c>
      <c r="BE649" s="246" t="e">
        <f>IFERROR(_xll.qlIndexFixing($BF$1,BA649,TRUE,_xll.ohTrigger(Trigger,Trigger12M)),#N/A)</f>
        <v>#N/A</v>
      </c>
    </row>
    <row r="650" spans="52:57" ht="11.25" customHeight="1" x14ac:dyDescent="0.25">
      <c r="AZ650" s="102" t="s">
        <v>83</v>
      </c>
      <c r="BA650" s="101">
        <f>_xll.qlInterestRateIndexFixingDate(Currency&amp;"ibor"&amp;Tenor,BB650,Trigger)</f>
        <v>43901</v>
      </c>
      <c r="BB650" s="101">
        <f>_xll.qlCalendarAdvance(Calendar,BB649,AZ650,"f",,Trigger)</f>
        <v>43903</v>
      </c>
      <c r="BC650" s="101">
        <f>_xll.qlInterestRateIndexMaturity(Currency&amp;"ibor"&amp;Tenor,BB650,Trigger)</f>
        <v>44270</v>
      </c>
      <c r="BD650" s="246">
        <f>_xll.qlIndexFixing($AD$5,BA650,TRUE,_xll.ohTrigger(Trigger,Trigger12M))</f>
        <v>1.3105193680868595E-2</v>
      </c>
      <c r="BE650" s="246" t="e">
        <f>IFERROR(_xll.qlIndexFixing($BF$1,BA650,TRUE,_xll.ohTrigger(Trigger,Trigger12M)),#N/A)</f>
        <v>#N/A</v>
      </c>
    </row>
    <row r="651" spans="52:57" ht="11.25" customHeight="1" x14ac:dyDescent="0.25">
      <c r="AZ651" s="102" t="s">
        <v>83</v>
      </c>
      <c r="BA651" s="101">
        <f>_xll.qlInterestRateIndexFixingDate(Currency&amp;"ibor"&amp;Tenor,BB651,Trigger)</f>
        <v>43908</v>
      </c>
      <c r="BB651" s="101">
        <f>_xll.qlCalendarAdvance(Calendar,BB650,AZ651,"f",,Trigger)</f>
        <v>43910</v>
      </c>
      <c r="BC651" s="101">
        <f>_xll.qlInterestRateIndexMaturity(Currency&amp;"ibor"&amp;Tenor,BB651,Trigger)</f>
        <v>44277</v>
      </c>
      <c r="BD651" s="246">
        <f>_xll.qlIndexFixing($AD$5,BA651,TRUE,_xll.ohTrigger(Trigger,Trigger12M))</f>
        <v>1.3164077774460556E-2</v>
      </c>
      <c r="BE651" s="246" t="e">
        <f>IFERROR(_xll.qlIndexFixing($BF$1,BA651,TRUE,_xll.ohTrigger(Trigger,Trigger12M)),#N/A)</f>
        <v>#N/A</v>
      </c>
    </row>
    <row r="652" spans="52:57" ht="11.25" customHeight="1" x14ac:dyDescent="0.25">
      <c r="AZ652" s="102" t="s">
        <v>83</v>
      </c>
      <c r="BA652" s="101">
        <f>_xll.qlInterestRateIndexFixingDate(Currency&amp;"ibor"&amp;Tenor,BB652,Trigger)</f>
        <v>43915</v>
      </c>
      <c r="BB652" s="101">
        <f>_xll.qlCalendarAdvance(Calendar,BB651,AZ652,"f",,Trigger)</f>
        <v>43917</v>
      </c>
      <c r="BC652" s="101">
        <f>_xll.qlInterestRateIndexMaturity(Currency&amp;"ibor"&amp;Tenor,BB652,Trigger)</f>
        <v>44284</v>
      </c>
      <c r="BD652" s="246">
        <f>_xll.qlIndexFixing($AD$5,BA652,TRUE,_xll.ohTrigger(Trigger,Trigger12M))</f>
        <v>1.322299860585311E-2</v>
      </c>
      <c r="BE652" s="246" t="e">
        <f>IFERROR(_xll.qlIndexFixing($BF$1,BA652,TRUE,_xll.ohTrigger(Trigger,Trigger12M)),#N/A)</f>
        <v>#N/A</v>
      </c>
    </row>
    <row r="653" spans="52:57" ht="11.25" customHeight="1" x14ac:dyDescent="0.25">
      <c r="AZ653" s="102" t="s">
        <v>83</v>
      </c>
      <c r="BA653" s="101">
        <f>_xll.qlInterestRateIndexFixingDate(Currency&amp;"ibor"&amp;Tenor,BB653,Trigger)</f>
        <v>43922</v>
      </c>
      <c r="BB653" s="101">
        <f>_xll.qlCalendarAdvance(Calendar,BB652,AZ653,"f",,Trigger)</f>
        <v>43924</v>
      </c>
      <c r="BC653" s="101">
        <f>_xll.qlInterestRateIndexMaturity(Currency&amp;"ibor"&amp;Tenor,BB653,Trigger)</f>
        <v>44292</v>
      </c>
      <c r="BD653" s="246">
        <f>_xll.qlIndexFixing($AD$5,BA653,TRUE,_xll.ohTrigger(Trigger,Trigger12M))</f>
        <v>1.3286317844877023E-2</v>
      </c>
      <c r="BE653" s="246" t="e">
        <f>IFERROR(_xll.qlIndexFixing($BF$1,BA653,TRUE,_xll.ohTrigger(Trigger,Trigger12M)),#N/A)</f>
        <v>#N/A</v>
      </c>
    </row>
    <row r="654" spans="52:57" ht="11.25" customHeight="1" x14ac:dyDescent="0.25">
      <c r="AZ654" s="102" t="s">
        <v>83</v>
      </c>
      <c r="BA654" s="101">
        <f>_xll.qlInterestRateIndexFixingDate(Currency&amp;"ibor"&amp;Tenor,BB654,Trigger)</f>
        <v>43929</v>
      </c>
      <c r="BB654" s="101">
        <f>_xll.qlCalendarAdvance(Calendar,BB653,AZ654,"f",,Trigger)</f>
        <v>43935</v>
      </c>
      <c r="BC654" s="101">
        <f>_xll.qlInterestRateIndexMaturity(Currency&amp;"ibor"&amp;Tenor,BB654,Trigger)</f>
        <v>44300</v>
      </c>
      <c r="BD654" s="246">
        <f>_xll.qlIndexFixing($AD$5,BA654,TRUE,_xll.ohTrigger(Trigger,Trigger12M))</f>
        <v>1.336597825045854E-2</v>
      </c>
      <c r="BE654" s="246" t="e">
        <f>IFERROR(_xll.qlIndexFixing($BF$1,BA654,TRUE,_xll.ohTrigger(Trigger,Trigger12M)),#N/A)</f>
        <v>#N/A</v>
      </c>
    </row>
    <row r="655" spans="52:57" ht="11.25" customHeight="1" x14ac:dyDescent="0.25">
      <c r="AZ655" s="102" t="s">
        <v>83</v>
      </c>
      <c r="BA655" s="101">
        <f>_xll.qlInterestRateIndexFixingDate(Currency&amp;"ibor"&amp;Tenor,BB655,Trigger)</f>
        <v>43938</v>
      </c>
      <c r="BB655" s="101">
        <f>_xll.qlCalendarAdvance(Calendar,BB654,AZ655,"f",,Trigger)</f>
        <v>43942</v>
      </c>
      <c r="BC655" s="101">
        <f>_xll.qlInterestRateIndexMaturity(Currency&amp;"ibor"&amp;Tenor,BB655,Trigger)</f>
        <v>44307</v>
      </c>
      <c r="BD655" s="246">
        <f>_xll.qlIndexFixing($AD$5,BA655,TRUE,_xll.ohTrigger(Trigger,Trigger12M))</f>
        <v>1.3425046752977373E-2</v>
      </c>
      <c r="BE655" s="246" t="e">
        <f>IFERROR(_xll.qlIndexFixing($BF$1,BA655,TRUE,_xll.ohTrigger(Trigger,Trigger12M)),#N/A)</f>
        <v>#N/A</v>
      </c>
    </row>
    <row r="656" spans="52:57" ht="11.25" customHeight="1" x14ac:dyDescent="0.25">
      <c r="AZ656" s="102" t="s">
        <v>83</v>
      </c>
      <c r="BA656" s="101">
        <f>_xll.qlInterestRateIndexFixingDate(Currency&amp;"ibor"&amp;Tenor,BB656,Trigger)</f>
        <v>43945</v>
      </c>
      <c r="BB656" s="101">
        <f>_xll.qlCalendarAdvance(Calendar,BB655,AZ656,"f",,Trigger)</f>
        <v>43949</v>
      </c>
      <c r="BC656" s="101">
        <f>_xll.qlInterestRateIndexMaturity(Currency&amp;"ibor"&amp;Tenor,BB656,Trigger)</f>
        <v>44314</v>
      </c>
      <c r="BD656" s="246">
        <f>_xll.qlIndexFixing($AD$5,BA656,TRUE,_xll.ohTrigger(Trigger,Trigger12M))</f>
        <v>1.3484152183891672E-2</v>
      </c>
      <c r="BE656" s="246" t="e">
        <f>IFERROR(_xll.qlIndexFixing($BF$1,BA656,TRUE,_xll.ohTrigger(Trigger,Trigger12M)),#N/A)</f>
        <v>#N/A</v>
      </c>
    </row>
    <row r="657" spans="52:57" ht="11.25" customHeight="1" x14ac:dyDescent="0.25">
      <c r="AZ657" s="102" t="s">
        <v>83</v>
      </c>
      <c r="BA657" s="101">
        <f>_xll.qlInterestRateIndexFixingDate(Currency&amp;"ibor"&amp;Tenor,BB657,Trigger)</f>
        <v>43951</v>
      </c>
      <c r="BB657" s="101">
        <f>_xll.qlCalendarAdvance(Calendar,BB656,AZ657,"f",,Trigger)</f>
        <v>43956</v>
      </c>
      <c r="BC657" s="101">
        <f>_xll.qlInterestRateIndexMaturity(Currency&amp;"ibor"&amp;Tenor,BB657,Trigger)</f>
        <v>44321</v>
      </c>
      <c r="BD657" s="246">
        <f>_xll.qlIndexFixing($AD$5,BA657,TRUE,_xll.ohTrigger(Trigger,Trigger12M))</f>
        <v>1.3543294549338334E-2</v>
      </c>
      <c r="BE657" s="246" t="e">
        <f>IFERROR(_xll.qlIndexFixing($BF$1,BA657,TRUE,_xll.ohTrigger(Trigger,Trigger12M)),#N/A)</f>
        <v>#N/A</v>
      </c>
    </row>
    <row r="658" spans="52:57" ht="11.25" customHeight="1" x14ac:dyDescent="0.25">
      <c r="AZ658" s="102" t="s">
        <v>83</v>
      </c>
      <c r="BA658" s="101">
        <f>_xll.qlInterestRateIndexFixingDate(Currency&amp;"ibor"&amp;Tenor,BB658,Trigger)</f>
        <v>43959</v>
      </c>
      <c r="BB658" s="101">
        <f>_xll.qlCalendarAdvance(Calendar,BB657,AZ658,"f",,Trigger)</f>
        <v>43963</v>
      </c>
      <c r="BC658" s="101">
        <f>_xll.qlInterestRateIndexMaturity(Currency&amp;"ibor"&amp;Tenor,BB658,Trigger)</f>
        <v>44328</v>
      </c>
      <c r="BD658" s="246">
        <f>_xll.qlIndexFixing($AD$5,BA658,TRUE,_xll.ohTrigger(Trigger,Trigger12M))</f>
        <v>1.3602473855458638E-2</v>
      </c>
      <c r="BE658" s="246" t="e">
        <f>IFERROR(_xll.qlIndexFixing($BF$1,BA658,TRUE,_xll.ohTrigger(Trigger,Trigger12M)),#N/A)</f>
        <v>#N/A</v>
      </c>
    </row>
    <row r="659" spans="52:57" ht="11.25" customHeight="1" x14ac:dyDescent="0.25">
      <c r="AZ659" s="102" t="s">
        <v>83</v>
      </c>
      <c r="BA659" s="101">
        <f>_xll.qlInterestRateIndexFixingDate(Currency&amp;"ibor"&amp;Tenor,BB659,Trigger)</f>
        <v>43966</v>
      </c>
      <c r="BB659" s="101">
        <f>_xll.qlCalendarAdvance(Calendar,BB658,AZ659,"f",,Trigger)</f>
        <v>43970</v>
      </c>
      <c r="BC659" s="101">
        <f>_xll.qlInterestRateIndexMaturity(Currency&amp;"ibor"&amp;Tenor,BB659,Trigger)</f>
        <v>44335</v>
      </c>
      <c r="BD659" s="246">
        <f>_xll.qlIndexFixing($AD$5,BA659,TRUE,_xll.ohTrigger(Trigger,Trigger12M))</f>
        <v>1.366169010839759E-2</v>
      </c>
      <c r="BE659" s="246" t="e">
        <f>IFERROR(_xll.qlIndexFixing($BF$1,BA659,TRUE,_xll.ohTrigger(Trigger,Trigger12M)),#N/A)</f>
        <v>#N/A</v>
      </c>
    </row>
    <row r="660" spans="52:57" ht="11.25" customHeight="1" x14ac:dyDescent="0.25">
      <c r="AZ660" s="102" t="s">
        <v>83</v>
      </c>
      <c r="BA660" s="101">
        <f>_xll.qlInterestRateIndexFixingDate(Currency&amp;"ibor"&amp;Tenor,BB660,Trigger)</f>
        <v>43973</v>
      </c>
      <c r="BB660" s="101">
        <f>_xll.qlCalendarAdvance(Calendar,BB659,AZ660,"f",,Trigger)</f>
        <v>43977</v>
      </c>
      <c r="BC660" s="101">
        <f>_xll.qlInterestRateIndexMaturity(Currency&amp;"ibor"&amp;Tenor,BB660,Trigger)</f>
        <v>44342</v>
      </c>
      <c r="BD660" s="246">
        <f>_xll.qlIndexFixing($AD$5,BA660,TRUE,_xll.ohTrigger(Trigger,Trigger12M))</f>
        <v>1.3720943314304131E-2</v>
      </c>
      <c r="BE660" s="246" t="e">
        <f>IFERROR(_xll.qlIndexFixing($BF$1,BA660,TRUE,_xll.ohTrigger(Trigger,Trigger12M)),#N/A)</f>
        <v>#N/A</v>
      </c>
    </row>
    <row r="661" spans="52:57" ht="11.25" customHeight="1" x14ac:dyDescent="0.25">
      <c r="AZ661" s="102" t="s">
        <v>83</v>
      </c>
      <c r="BA661" s="101">
        <f>_xll.qlInterestRateIndexFixingDate(Currency&amp;"ibor"&amp;Tenor,BB661,Trigger)</f>
        <v>43980</v>
      </c>
      <c r="BB661" s="101">
        <f>_xll.qlCalendarAdvance(Calendar,BB660,AZ661,"f",,Trigger)</f>
        <v>43984</v>
      </c>
      <c r="BC661" s="101">
        <f>_xll.qlInterestRateIndexMaturity(Currency&amp;"ibor"&amp;Tenor,BB661,Trigger)</f>
        <v>44349</v>
      </c>
      <c r="BD661" s="246">
        <f>_xll.qlIndexFixing($AD$5,BA661,TRUE,_xll.ohTrigger(Trigger,Trigger12M))</f>
        <v>1.3780233479331806E-2</v>
      </c>
      <c r="BE661" s="246" t="e">
        <f>IFERROR(_xll.qlIndexFixing($BF$1,BA661,TRUE,_xll.ohTrigger(Trigger,Trigger12M)),#N/A)</f>
        <v>#N/A</v>
      </c>
    </row>
    <row r="662" spans="52:57" ht="11.25" customHeight="1" x14ac:dyDescent="0.25">
      <c r="AZ662" s="102" t="s">
        <v>83</v>
      </c>
      <c r="BA662" s="101">
        <f>_xll.qlInterestRateIndexFixingDate(Currency&amp;"ibor"&amp;Tenor,BB662,Trigger)</f>
        <v>43987</v>
      </c>
      <c r="BB662" s="101">
        <f>_xll.qlCalendarAdvance(Calendar,BB661,AZ662,"f",,Trigger)</f>
        <v>43991</v>
      </c>
      <c r="BC662" s="101">
        <f>_xll.qlInterestRateIndexMaturity(Currency&amp;"ibor"&amp;Tenor,BB662,Trigger)</f>
        <v>44356</v>
      </c>
      <c r="BD662" s="246">
        <f>_xll.qlIndexFixing($AD$5,BA662,TRUE,_xll.ohTrigger(Trigger,Trigger12M))</f>
        <v>1.3839560609637881E-2</v>
      </c>
      <c r="BE662" s="246" t="e">
        <f>IFERROR(_xll.qlIndexFixing($BF$1,BA662,TRUE,_xll.ohTrigger(Trigger,Trigger12M)),#N/A)</f>
        <v>#N/A</v>
      </c>
    </row>
    <row r="663" spans="52:57" ht="11.25" customHeight="1" x14ac:dyDescent="0.25">
      <c r="AZ663" s="102" t="s">
        <v>83</v>
      </c>
      <c r="BA663" s="101">
        <f>_xll.qlInterestRateIndexFixingDate(Currency&amp;"ibor"&amp;Tenor,BB663,Trigger)</f>
        <v>43994</v>
      </c>
      <c r="BB663" s="101">
        <f>_xll.qlCalendarAdvance(Calendar,BB662,AZ663,"f",,Trigger)</f>
        <v>43998</v>
      </c>
      <c r="BC663" s="101">
        <f>_xll.qlInterestRateIndexMaturity(Currency&amp;"ibor"&amp;Tenor,BB663,Trigger)</f>
        <v>44363</v>
      </c>
      <c r="BD663" s="246">
        <f>_xll.qlIndexFixing($AD$5,BA663,TRUE,_xll.ohTrigger(Trigger,Trigger12M))</f>
        <v>1.3898924711384E-2</v>
      </c>
      <c r="BE663" s="246" t="e">
        <f>IFERROR(_xll.qlIndexFixing($BF$1,BA663,TRUE,_xll.ohTrigger(Trigger,Trigger12M)),#N/A)</f>
        <v>#N/A</v>
      </c>
    </row>
    <row r="664" spans="52:57" ht="11.25" customHeight="1" x14ac:dyDescent="0.25">
      <c r="AZ664" s="102" t="s">
        <v>83</v>
      </c>
      <c r="BA664" s="101">
        <f>_xll.qlInterestRateIndexFixingDate(Currency&amp;"ibor"&amp;Tenor,BB664,Trigger)</f>
        <v>44001</v>
      </c>
      <c r="BB664" s="101">
        <f>_xll.qlCalendarAdvance(Calendar,BB663,AZ664,"f",,Trigger)</f>
        <v>44005</v>
      </c>
      <c r="BC664" s="101">
        <f>_xll.qlInterestRateIndexMaturity(Currency&amp;"ibor"&amp;Tenor,BB664,Trigger)</f>
        <v>44370</v>
      </c>
      <c r="BD664" s="246">
        <f>_xll.qlIndexFixing($AD$5,BA664,TRUE,_xll.ohTrigger(Trigger,Trigger12M))</f>
        <v>1.39583257907351E-2</v>
      </c>
      <c r="BE664" s="246" t="e">
        <f>IFERROR(_xll.qlIndexFixing($BF$1,BA664,TRUE,_xll.ohTrigger(Trigger,Trigger12M)),#N/A)</f>
        <v>#N/A</v>
      </c>
    </row>
    <row r="665" spans="52:57" ht="11.25" customHeight="1" x14ac:dyDescent="0.25">
      <c r="AZ665" s="102" t="s">
        <v>83</v>
      </c>
      <c r="BA665" s="101">
        <f>_xll.qlInterestRateIndexFixingDate(Currency&amp;"ibor"&amp;Tenor,BB665,Trigger)</f>
        <v>44008</v>
      </c>
      <c r="BB665" s="101">
        <f>_xll.qlCalendarAdvance(Calendar,BB664,AZ665,"f",,Trigger)</f>
        <v>44012</v>
      </c>
      <c r="BC665" s="101">
        <f>_xll.qlInterestRateIndexMaturity(Currency&amp;"ibor"&amp;Tenor,BB665,Trigger)</f>
        <v>44377</v>
      </c>
      <c r="BD665" s="246">
        <f>_xll.qlIndexFixing($AD$5,BA665,TRUE,_xll.ohTrigger(Trigger,Trigger12M))</f>
        <v>1.4017763853861364E-2</v>
      </c>
      <c r="BE665" s="246" t="e">
        <f>IFERROR(_xll.qlIndexFixing($BF$1,BA665,TRUE,_xll.ohTrigger(Trigger,Trigger12M)),#N/A)</f>
        <v>#N/A</v>
      </c>
    </row>
    <row r="666" spans="52:57" ht="11.25" customHeight="1" x14ac:dyDescent="0.25">
      <c r="AZ666" s="102" t="s">
        <v>83</v>
      </c>
      <c r="BA666" s="101">
        <f>_xll.qlInterestRateIndexFixingDate(Currency&amp;"ibor"&amp;Tenor,BB666,Trigger)</f>
        <v>44015</v>
      </c>
      <c r="BB666" s="101">
        <f>_xll.qlCalendarAdvance(Calendar,BB665,AZ666,"f",,Trigger)</f>
        <v>44019</v>
      </c>
      <c r="BC666" s="101">
        <f>_xll.qlInterestRateIndexMaturity(Currency&amp;"ibor"&amp;Tenor,BB666,Trigger)</f>
        <v>44384</v>
      </c>
      <c r="BD666" s="246">
        <f>_xll.qlIndexFixing($AD$5,BA666,TRUE,_xll.ohTrigger(Trigger,Trigger12M))</f>
        <v>1.4077238906935829E-2</v>
      </c>
      <c r="BE666" s="246" t="e">
        <f>IFERROR(_xll.qlIndexFixing($BF$1,BA666,TRUE,_xll.ohTrigger(Trigger,Trigger12M)),#N/A)</f>
        <v>#N/A</v>
      </c>
    </row>
    <row r="667" spans="52:57" ht="11.25" customHeight="1" x14ac:dyDescent="0.25">
      <c r="AZ667" s="102" t="s">
        <v>83</v>
      </c>
      <c r="BA667" s="101">
        <f>_xll.qlInterestRateIndexFixingDate(Currency&amp;"ibor"&amp;Tenor,BB667,Trigger)</f>
        <v>44022</v>
      </c>
      <c r="BB667" s="101">
        <f>_xll.qlCalendarAdvance(Calendar,BB666,AZ667,"f",,Trigger)</f>
        <v>44026</v>
      </c>
      <c r="BC667" s="101">
        <f>_xll.qlInterestRateIndexMaturity(Currency&amp;"ibor"&amp;Tenor,BB667,Trigger)</f>
        <v>44391</v>
      </c>
      <c r="BD667" s="246">
        <f>_xll.qlIndexFixing($AD$5,BA667,TRUE,_xll.ohTrigger(Trigger,Trigger12M))</f>
        <v>1.4136750956136784E-2</v>
      </c>
      <c r="BE667" s="246" t="e">
        <f>IFERROR(_xll.qlIndexFixing($BF$1,BA667,TRUE,_xll.ohTrigger(Trigger,Trigger12M)),#N/A)</f>
        <v>#N/A</v>
      </c>
    </row>
    <row r="668" spans="52:57" ht="11.25" customHeight="1" x14ac:dyDescent="0.25">
      <c r="AZ668" s="102" t="s">
        <v>83</v>
      </c>
      <c r="BA668" s="101">
        <f>_xll.qlInterestRateIndexFixingDate(Currency&amp;"ibor"&amp;Tenor,BB668,Trigger)</f>
        <v>44029</v>
      </c>
      <c r="BB668" s="101">
        <f>_xll.qlCalendarAdvance(Calendar,BB667,AZ668,"f",,Trigger)</f>
        <v>44033</v>
      </c>
      <c r="BC668" s="101">
        <f>_xll.qlInterestRateIndexMaturity(Currency&amp;"ibor"&amp;Tenor,BB668,Trigger)</f>
        <v>44398</v>
      </c>
      <c r="BD668" s="246">
        <f>_xll.qlIndexFixing($AD$5,BA668,TRUE,_xll.ohTrigger(Trigger,Trigger12M))</f>
        <v>1.4196300007645589E-2</v>
      </c>
      <c r="BE668" s="246" t="e">
        <f>IFERROR(_xll.qlIndexFixing($BF$1,BA668,TRUE,_xll.ohTrigger(Trigger,Trigger12M)),#N/A)</f>
        <v>#N/A</v>
      </c>
    </row>
    <row r="669" spans="52:57" ht="11.25" customHeight="1" x14ac:dyDescent="0.25">
      <c r="AZ669" s="102" t="s">
        <v>83</v>
      </c>
      <c r="BA669" s="101">
        <f>_xll.qlInterestRateIndexFixingDate(Currency&amp;"ibor"&amp;Tenor,BB669,Trigger)</f>
        <v>44036</v>
      </c>
      <c r="BB669" s="101">
        <f>_xll.qlCalendarAdvance(Calendar,BB668,AZ669,"f",,Trigger)</f>
        <v>44040</v>
      </c>
      <c r="BC669" s="101">
        <f>_xll.qlInterestRateIndexMaturity(Currency&amp;"ibor"&amp;Tenor,BB669,Trigger)</f>
        <v>44405</v>
      </c>
      <c r="BD669" s="246">
        <f>_xll.qlIndexFixing($AD$5,BA669,TRUE,_xll.ohTrigger(Trigger,Trigger12M))</f>
        <v>1.4252390638579814E-2</v>
      </c>
      <c r="BE669" s="246" t="e">
        <f>IFERROR(_xll.qlIndexFixing($BF$1,BA669,TRUE,_xll.ohTrigger(Trigger,Trigger12M)),#N/A)</f>
        <v>#N/A</v>
      </c>
    </row>
    <row r="670" spans="52:57" ht="11.25" customHeight="1" x14ac:dyDescent="0.25">
      <c r="AZ670" s="102" t="s">
        <v>83</v>
      </c>
      <c r="BA670" s="101">
        <f>_xll.qlInterestRateIndexFixingDate(Currency&amp;"ibor"&amp;Tenor,BB670,Trigger)</f>
        <v>44043</v>
      </c>
      <c r="BB670" s="101">
        <f>_xll.qlCalendarAdvance(Calendar,BB669,AZ670,"f",,Trigger)</f>
        <v>44047</v>
      </c>
      <c r="BC670" s="101">
        <f>_xll.qlInterestRateIndexMaturity(Currency&amp;"ibor"&amp;Tenor,BB670,Trigger)</f>
        <v>44412</v>
      </c>
      <c r="BD670" s="246">
        <f>_xll.qlIndexFixing($AD$5,BA670,TRUE,_xll.ohTrigger(Trigger,Trigger12M))</f>
        <v>1.4304119951837502E-2</v>
      </c>
      <c r="BE670" s="246" t="e">
        <f>IFERROR(_xll.qlIndexFixing($BF$1,BA670,TRUE,_xll.ohTrigger(Trigger,Trigger12M)),#N/A)</f>
        <v>#N/A</v>
      </c>
    </row>
    <row r="671" spans="52:57" ht="11.25" customHeight="1" x14ac:dyDescent="0.25">
      <c r="AZ671" s="102" t="s">
        <v>83</v>
      </c>
      <c r="BA671" s="101">
        <f>_xll.qlInterestRateIndexFixingDate(Currency&amp;"ibor"&amp;Tenor,BB671,Trigger)</f>
        <v>44050</v>
      </c>
      <c r="BB671" s="101">
        <f>_xll.qlCalendarAdvance(Calendar,BB670,AZ671,"f",,Trigger)</f>
        <v>44054</v>
      </c>
      <c r="BC671" s="101">
        <f>_xll.qlInterestRateIndexMaturity(Currency&amp;"ibor"&amp;Tenor,BB671,Trigger)</f>
        <v>44419</v>
      </c>
      <c r="BD671" s="246">
        <f>_xll.qlIndexFixing($AD$5,BA671,TRUE,_xll.ohTrigger(Trigger,Trigger12M))</f>
        <v>1.4355829827475675E-2</v>
      </c>
      <c r="BE671" s="246" t="e">
        <f>IFERROR(_xll.qlIndexFixing($BF$1,BA671,TRUE,_xll.ohTrigger(Trigger,Trigger12M)),#N/A)</f>
        <v>#N/A</v>
      </c>
    </row>
    <row r="672" spans="52:57" ht="11.25" customHeight="1" x14ac:dyDescent="0.25">
      <c r="AZ672" s="102" t="s">
        <v>83</v>
      </c>
      <c r="BA672" s="101">
        <f>_xll.qlInterestRateIndexFixingDate(Currency&amp;"ibor"&amp;Tenor,BB672,Trigger)</f>
        <v>44057</v>
      </c>
      <c r="BB672" s="101">
        <f>_xll.qlCalendarAdvance(Calendar,BB671,AZ672,"f",,Trigger)</f>
        <v>44061</v>
      </c>
      <c r="BC672" s="101">
        <f>_xll.qlInterestRateIndexMaturity(Currency&amp;"ibor"&amp;Tenor,BB672,Trigger)</f>
        <v>44426</v>
      </c>
      <c r="BD672" s="246">
        <f>_xll.qlIndexFixing($AD$5,BA672,TRUE,_xll.ohTrigger(Trigger,Trigger12M))</f>
        <v>1.4407520262204253E-2</v>
      </c>
      <c r="BE672" s="246" t="e">
        <f>IFERROR(_xll.qlIndexFixing($BF$1,BA672,TRUE,_xll.ohTrigger(Trigger,Trigger12M)),#N/A)</f>
        <v>#N/A</v>
      </c>
    </row>
    <row r="673" spans="52:57" ht="11.25" customHeight="1" x14ac:dyDescent="0.25">
      <c r="AZ673" s="102" t="s">
        <v>83</v>
      </c>
      <c r="BA673" s="101">
        <f>_xll.qlInterestRateIndexFixingDate(Currency&amp;"ibor"&amp;Tenor,BB673,Trigger)</f>
        <v>44064</v>
      </c>
      <c r="BB673" s="101">
        <f>_xll.qlCalendarAdvance(Calendar,BB672,AZ673,"f",,Trigger)</f>
        <v>44068</v>
      </c>
      <c r="BC673" s="101">
        <f>_xll.qlInterestRateIndexMaturity(Currency&amp;"ibor"&amp;Tenor,BB673,Trigger)</f>
        <v>44433</v>
      </c>
      <c r="BD673" s="246">
        <f>_xll.qlIndexFixing($AD$5,BA673,TRUE,_xll.ohTrigger(Trigger,Trigger12M))</f>
        <v>1.4459191252734472E-2</v>
      </c>
      <c r="BE673" s="246" t="e">
        <f>IFERROR(_xll.qlIndexFixing($BF$1,BA673,TRUE,_xll.ohTrigger(Trigger,Trigger12M)),#N/A)</f>
        <v>#N/A</v>
      </c>
    </row>
    <row r="674" spans="52:57" ht="11.25" customHeight="1" x14ac:dyDescent="0.25">
      <c r="AZ674" s="102" t="s">
        <v>83</v>
      </c>
      <c r="BA674" s="101">
        <f>_xll.qlInterestRateIndexFixingDate(Currency&amp;"ibor"&amp;Tenor,BB674,Trigger)</f>
        <v>44071</v>
      </c>
      <c r="BB674" s="101">
        <f>_xll.qlCalendarAdvance(Calendar,BB673,AZ674,"f",,Trigger)</f>
        <v>44075</v>
      </c>
      <c r="BC674" s="101">
        <f>_xll.qlInterestRateIndexMaturity(Currency&amp;"ibor"&amp;Tenor,BB674,Trigger)</f>
        <v>44440</v>
      </c>
      <c r="BD674" s="246">
        <f>_xll.qlIndexFixing($AD$5,BA674,TRUE,_xll.ohTrigger(Trigger,Trigger12M))</f>
        <v>1.4510842795779095E-2</v>
      </c>
      <c r="BE674" s="246" t="e">
        <f>IFERROR(_xll.qlIndexFixing($BF$1,BA674,TRUE,_xll.ohTrigger(Trigger,Trigger12M)),#N/A)</f>
        <v>#N/A</v>
      </c>
    </row>
    <row r="675" spans="52:57" ht="11.25" customHeight="1" x14ac:dyDescent="0.25">
      <c r="AZ675" s="102" t="s">
        <v>83</v>
      </c>
      <c r="BA675" s="101">
        <f>_xll.qlInterestRateIndexFixingDate(Currency&amp;"ibor"&amp;Tenor,BB675,Trigger)</f>
        <v>44078</v>
      </c>
      <c r="BB675" s="101">
        <f>_xll.qlCalendarAdvance(Calendar,BB674,AZ675,"f",,Trigger)</f>
        <v>44082</v>
      </c>
      <c r="BC675" s="101">
        <f>_xll.qlInterestRateIndexMaturity(Currency&amp;"ibor"&amp;Tenor,BB675,Trigger)</f>
        <v>44447</v>
      </c>
      <c r="BD675" s="246">
        <f>_xll.qlIndexFixing($AD$5,BA675,TRUE,_xll.ohTrigger(Trigger,Trigger12M))</f>
        <v>1.4562474888051109E-2</v>
      </c>
      <c r="BE675" s="246" t="e">
        <f>IFERROR(_xll.qlIndexFixing($BF$1,BA675,TRUE,_xll.ohTrigger(Trigger,Trigger12M)),#N/A)</f>
        <v>#N/A</v>
      </c>
    </row>
    <row r="676" spans="52:57" ht="11.25" customHeight="1" x14ac:dyDescent="0.25">
      <c r="AZ676" s="102" t="s">
        <v>83</v>
      </c>
      <c r="BA676" s="101">
        <f>_xll.qlInterestRateIndexFixingDate(Currency&amp;"ibor"&amp;Tenor,BB676,Trigger)</f>
        <v>44085</v>
      </c>
      <c r="BB676" s="101">
        <f>_xll.qlCalendarAdvance(Calendar,BB675,AZ676,"f",,Trigger)</f>
        <v>44089</v>
      </c>
      <c r="BC676" s="101">
        <f>_xll.qlInterestRateIndexMaturity(Currency&amp;"ibor"&amp;Tenor,BB676,Trigger)</f>
        <v>44454</v>
      </c>
      <c r="BD676" s="246">
        <f>_xll.qlIndexFixing($AD$5,BA676,TRUE,_xll.ohTrigger(Trigger,Trigger12M))</f>
        <v>1.4614087526265251E-2</v>
      </c>
      <c r="BE676" s="246" t="e">
        <f>IFERROR(_xll.qlIndexFixing($BF$1,BA676,TRUE,_xll.ohTrigger(Trigger,Trigger12M)),#N/A)</f>
        <v>#N/A</v>
      </c>
    </row>
    <row r="677" spans="52:57" ht="11.25" customHeight="1" x14ac:dyDescent="0.25">
      <c r="AZ677" s="102" t="s">
        <v>83</v>
      </c>
      <c r="BA677" s="101">
        <f>_xll.qlInterestRateIndexFixingDate(Currency&amp;"ibor"&amp;Tenor,BB677,Trigger)</f>
        <v>44092</v>
      </c>
      <c r="BB677" s="101">
        <f>_xll.qlCalendarAdvance(Calendar,BB676,AZ677,"f",,Trigger)</f>
        <v>44096</v>
      </c>
      <c r="BC677" s="101">
        <f>_xll.qlInterestRateIndexMaturity(Currency&amp;"ibor"&amp;Tenor,BB677,Trigger)</f>
        <v>44461</v>
      </c>
      <c r="BD677" s="246">
        <f>_xll.qlIndexFixing($AD$5,BA677,TRUE,_xll.ohTrigger(Trigger,Trigger12M))</f>
        <v>1.4665680707137575E-2</v>
      </c>
      <c r="BE677" s="246" t="e">
        <f>IFERROR(_xll.qlIndexFixing($BF$1,BA677,TRUE,_xll.ohTrigger(Trigger,Trigger12M)),#N/A)</f>
        <v>#N/A</v>
      </c>
    </row>
    <row r="678" spans="52:57" ht="11.25" customHeight="1" x14ac:dyDescent="0.25">
      <c r="AZ678" s="102" t="s">
        <v>83</v>
      </c>
      <c r="BA678" s="101">
        <f>_xll.qlInterestRateIndexFixingDate(Currency&amp;"ibor"&amp;Tenor,BB678,Trigger)</f>
        <v>44099</v>
      </c>
      <c r="BB678" s="101">
        <f>_xll.qlCalendarAdvance(Calendar,BB677,AZ678,"f",,Trigger)</f>
        <v>44103</v>
      </c>
      <c r="BC678" s="101">
        <f>_xll.qlInterestRateIndexMaturity(Currency&amp;"ibor"&amp;Tenor,BB678,Trigger)</f>
        <v>44468</v>
      </c>
      <c r="BD678" s="246">
        <f>_xll.qlIndexFixing($AD$5,BA678,TRUE,_xll.ohTrigger(Trigger,Trigger12M))</f>
        <v>1.4717254427384129E-2</v>
      </c>
      <c r="BE678" s="246" t="e">
        <f>IFERROR(_xll.qlIndexFixing($BF$1,BA678,TRUE,_xll.ohTrigger(Trigger,Trigger12M)),#N/A)</f>
        <v>#N/A</v>
      </c>
    </row>
    <row r="679" spans="52:57" ht="11.25" customHeight="1" x14ac:dyDescent="0.25">
      <c r="AZ679" s="102" t="s">
        <v>83</v>
      </c>
      <c r="BA679" s="101">
        <f>_xll.qlInterestRateIndexFixingDate(Currency&amp;"ibor"&amp;Tenor,BB679,Trigger)</f>
        <v>44106</v>
      </c>
      <c r="BB679" s="101">
        <f>_xll.qlCalendarAdvance(Calendar,BB678,AZ679,"f",,Trigger)</f>
        <v>44110</v>
      </c>
      <c r="BC679" s="101">
        <f>_xll.qlInterestRateIndexMaturity(Currency&amp;"ibor"&amp;Tenor,BB679,Trigger)</f>
        <v>44475</v>
      </c>
      <c r="BD679" s="246">
        <f>_xll.qlIndexFixing($AD$5,BA679,TRUE,_xll.ohTrigger(Trigger,Trigger12M))</f>
        <v>1.4768808683723815E-2</v>
      </c>
      <c r="BE679" s="246" t="e">
        <f>IFERROR(_xll.qlIndexFixing($BF$1,BA679,TRUE,_xll.ohTrigger(Trigger,Trigger12M)),#N/A)</f>
        <v>#N/A</v>
      </c>
    </row>
    <row r="680" spans="52:57" ht="11.25" customHeight="1" x14ac:dyDescent="0.25">
      <c r="AZ680" s="102" t="s">
        <v>83</v>
      </c>
      <c r="BA680" s="101">
        <f>_xll.qlInterestRateIndexFixingDate(Currency&amp;"ibor"&amp;Tenor,BB680,Trigger)</f>
        <v>44113</v>
      </c>
      <c r="BB680" s="101">
        <f>_xll.qlCalendarAdvance(Calendar,BB679,AZ680,"f",,Trigger)</f>
        <v>44117</v>
      </c>
      <c r="BC680" s="101">
        <f>_xll.qlInterestRateIndexMaturity(Currency&amp;"ibor"&amp;Tenor,BB680,Trigger)</f>
        <v>44482</v>
      </c>
      <c r="BD680" s="246">
        <f>_xll.qlIndexFixing($AD$5,BA680,TRUE,_xll.ohTrigger(Trigger,Trigger12M))</f>
        <v>1.4820343472874871E-2</v>
      </c>
      <c r="BE680" s="246" t="e">
        <f>IFERROR(_xll.qlIndexFixing($BF$1,BA680,TRUE,_xll.ohTrigger(Trigger,Trigger12M)),#N/A)</f>
        <v>#N/A</v>
      </c>
    </row>
    <row r="681" spans="52:57" ht="11.25" customHeight="1" x14ac:dyDescent="0.25">
      <c r="AZ681" s="102" t="s">
        <v>83</v>
      </c>
      <c r="BA681" s="101">
        <f>_xll.qlInterestRateIndexFixingDate(Currency&amp;"ibor"&amp;Tenor,BB681,Trigger)</f>
        <v>44120</v>
      </c>
      <c r="BB681" s="101">
        <f>_xll.qlCalendarAdvance(Calendar,BB680,AZ681,"f",,Trigger)</f>
        <v>44124</v>
      </c>
      <c r="BC681" s="101">
        <f>_xll.qlInterestRateIndexMaturity(Currency&amp;"ibor"&amp;Tenor,BB681,Trigger)</f>
        <v>44489</v>
      </c>
      <c r="BD681" s="246">
        <f>_xll.qlIndexFixing($AD$5,BA681,TRUE,_xll.ohTrigger(Trigger,Trigger12M))</f>
        <v>1.4871858791557949E-2</v>
      </c>
      <c r="BE681" s="246" t="e">
        <f>IFERROR(_xll.qlIndexFixing($BF$1,BA681,TRUE,_xll.ohTrigger(Trigger,Trigger12M)),#N/A)</f>
        <v>#N/A</v>
      </c>
    </row>
    <row r="682" spans="52:57" ht="11.25" customHeight="1" x14ac:dyDescent="0.25">
      <c r="AZ682" s="102" t="s">
        <v>83</v>
      </c>
      <c r="BA682" s="101">
        <f>_xll.qlInterestRateIndexFixingDate(Currency&amp;"ibor"&amp;Tenor,BB682,Trigger)</f>
        <v>44127</v>
      </c>
      <c r="BB682" s="101">
        <f>_xll.qlCalendarAdvance(Calendar,BB681,AZ682,"f",,Trigger)</f>
        <v>44131</v>
      </c>
      <c r="BC682" s="101">
        <f>_xll.qlInterestRateIndexMaturity(Currency&amp;"ibor"&amp;Tenor,BB682,Trigger)</f>
        <v>44496</v>
      </c>
      <c r="BD682" s="246">
        <f>_xll.qlIndexFixing($AD$5,BA682,TRUE,_xll.ohTrigger(Trigger,Trigger12M))</f>
        <v>1.4923354636494359E-2</v>
      </c>
      <c r="BE682" s="246" t="e">
        <f>IFERROR(_xll.qlIndexFixing($BF$1,BA682,TRUE,_xll.ohTrigger(Trigger,Trigger12M)),#N/A)</f>
        <v>#N/A</v>
      </c>
    </row>
    <row r="683" spans="52:57" ht="11.25" customHeight="1" x14ac:dyDescent="0.25">
      <c r="AZ683" s="102" t="s">
        <v>83</v>
      </c>
      <c r="BA683" s="101">
        <f>_xll.qlInterestRateIndexFixingDate(Currency&amp;"ibor"&amp;Tenor,BB683,Trigger)</f>
        <v>44134</v>
      </c>
      <c r="BB683" s="101">
        <f>_xll.qlCalendarAdvance(Calendar,BB682,AZ683,"f",,Trigger)</f>
        <v>44138</v>
      </c>
      <c r="BC683" s="101">
        <f>_xll.qlInterestRateIndexMaturity(Currency&amp;"ibor"&amp;Tenor,BB683,Trigger)</f>
        <v>44503</v>
      </c>
      <c r="BD683" s="246">
        <f>_xll.qlIndexFixing($AD$5,BA683,TRUE,_xll.ohTrigger(Trigger,Trigger12M))</f>
        <v>1.497483100440628E-2</v>
      </c>
      <c r="BE683" s="246" t="e">
        <f>IFERROR(_xll.qlIndexFixing($BF$1,BA683,TRUE,_xll.ohTrigger(Trigger,Trigger12M)),#N/A)</f>
        <v>#N/A</v>
      </c>
    </row>
    <row r="684" spans="52:57" ht="11.25" customHeight="1" x14ac:dyDescent="0.25">
      <c r="AZ684" s="102" t="s">
        <v>83</v>
      </c>
      <c r="BA684" s="101">
        <f>_xll.qlInterestRateIndexFixingDate(Currency&amp;"ibor"&amp;Tenor,BB684,Trigger)</f>
        <v>44141</v>
      </c>
      <c r="BB684" s="101">
        <f>_xll.qlCalendarAdvance(Calendar,BB683,AZ684,"f",,Trigger)</f>
        <v>44145</v>
      </c>
      <c r="BC684" s="101">
        <f>_xll.qlInterestRateIndexMaturity(Currency&amp;"ibor"&amp;Tenor,BB684,Trigger)</f>
        <v>44510</v>
      </c>
      <c r="BD684" s="246">
        <f>_xll.qlIndexFixing($AD$5,BA684,TRUE,_xll.ohTrigger(Trigger,Trigger12M))</f>
        <v>1.5026287892017653E-2</v>
      </c>
      <c r="BE684" s="246" t="e">
        <f>IFERROR(_xll.qlIndexFixing($BF$1,BA684,TRUE,_xll.ohTrigger(Trigger,Trigger12M)),#N/A)</f>
        <v>#N/A</v>
      </c>
    </row>
    <row r="685" spans="52:57" ht="11.25" customHeight="1" x14ac:dyDescent="0.25">
      <c r="AZ685" s="102" t="s">
        <v>83</v>
      </c>
      <c r="BA685" s="101">
        <f>_xll.qlInterestRateIndexFixingDate(Currency&amp;"ibor"&amp;Tenor,BB685,Trigger)</f>
        <v>44148</v>
      </c>
      <c r="BB685" s="101">
        <f>_xll.qlCalendarAdvance(Calendar,BB684,AZ685,"f",,Trigger)</f>
        <v>44152</v>
      </c>
      <c r="BC685" s="101">
        <f>_xll.qlInterestRateIndexMaturity(Currency&amp;"ibor"&amp;Tenor,BB685,Trigger)</f>
        <v>44517</v>
      </c>
      <c r="BD685" s="246">
        <f>_xll.qlIndexFixing($AD$5,BA685,TRUE,_xll.ohTrigger(Trigger,Trigger12M))</f>
        <v>1.5077725296052629E-2</v>
      </c>
      <c r="BE685" s="246" t="e">
        <f>IFERROR(_xll.qlIndexFixing($BF$1,BA685,TRUE,_xll.ohTrigger(Trigger,Trigger12M)),#N/A)</f>
        <v>#N/A</v>
      </c>
    </row>
    <row r="686" spans="52:57" ht="11.25" customHeight="1" x14ac:dyDescent="0.25">
      <c r="AZ686" s="102" t="s">
        <v>83</v>
      </c>
      <c r="BA686" s="101">
        <f>_xll.qlInterestRateIndexFixingDate(Currency&amp;"ibor"&amp;Tenor,BB686,Trigger)</f>
        <v>44155</v>
      </c>
      <c r="BB686" s="101">
        <f>_xll.qlCalendarAdvance(Calendar,BB685,AZ686,"f",,Trigger)</f>
        <v>44159</v>
      </c>
      <c r="BC686" s="101">
        <f>_xll.qlInterestRateIndexMaturity(Currency&amp;"ibor"&amp;Tenor,BB686,Trigger)</f>
        <v>44524</v>
      </c>
      <c r="BD686" s="246">
        <f>_xll.qlIndexFixing($AD$5,BA686,TRUE,_xll.ohTrigger(Trigger,Trigger12M))</f>
        <v>1.5129143213237552E-2</v>
      </c>
      <c r="BE686" s="246" t="e">
        <f>IFERROR(_xll.qlIndexFixing($BF$1,BA686,TRUE,_xll.ohTrigger(Trigger,Trigger12M)),#N/A)</f>
        <v>#N/A</v>
      </c>
    </row>
    <row r="687" spans="52:57" ht="11.25" customHeight="1" x14ac:dyDescent="0.25">
      <c r="AZ687" s="102" t="s">
        <v>83</v>
      </c>
      <c r="BA687" s="101">
        <f>_xll.qlInterestRateIndexFixingDate(Currency&amp;"ibor"&amp;Tenor,BB687,Trigger)</f>
        <v>44162</v>
      </c>
      <c r="BB687" s="101">
        <f>_xll.qlCalendarAdvance(Calendar,BB686,AZ687,"f",,Trigger)</f>
        <v>44166</v>
      </c>
      <c r="BC687" s="101">
        <f>_xll.qlInterestRateIndexMaturity(Currency&amp;"ibor"&amp;Tenor,BB687,Trigger)</f>
        <v>44531</v>
      </c>
      <c r="BD687" s="246">
        <f>_xll.qlIndexFixing($AD$5,BA687,TRUE,_xll.ohTrigger(Trigger,Trigger12M))</f>
        <v>1.5180541640299208E-2</v>
      </c>
      <c r="BE687" s="246" t="e">
        <f>IFERROR(_xll.qlIndexFixing($BF$1,BA687,TRUE,_xll.ohTrigger(Trigger,Trigger12M)),#N/A)</f>
        <v>#N/A</v>
      </c>
    </row>
    <row r="688" spans="52:57" ht="11.25" customHeight="1" x14ac:dyDescent="0.25">
      <c r="AZ688" s="102" t="s">
        <v>83</v>
      </c>
      <c r="BA688" s="101">
        <f>_xll.qlInterestRateIndexFixingDate(Currency&amp;"ibor"&amp;Tenor,BB688,Trigger)</f>
        <v>44169</v>
      </c>
      <c r="BB688" s="101">
        <f>_xll.qlCalendarAdvance(Calendar,BB687,AZ688,"f",,Trigger)</f>
        <v>44173</v>
      </c>
      <c r="BC688" s="101">
        <f>_xll.qlInterestRateIndexMaturity(Currency&amp;"ibor"&amp;Tenor,BB688,Trigger)</f>
        <v>44538</v>
      </c>
      <c r="BD688" s="246">
        <f>_xll.qlIndexFixing($AD$5,BA688,TRUE,_xll.ohTrigger(Trigger,Trigger12M))</f>
        <v>1.5231920573965253E-2</v>
      </c>
      <c r="BE688" s="246" t="e">
        <f>IFERROR(_xll.qlIndexFixing($BF$1,BA688,TRUE,_xll.ohTrigger(Trigger,Trigger12M)),#N/A)</f>
        <v>#N/A</v>
      </c>
    </row>
    <row r="689" spans="52:57" ht="11.25" customHeight="1" x14ac:dyDescent="0.25">
      <c r="AZ689" s="102" t="s">
        <v>83</v>
      </c>
      <c r="BA689" s="101">
        <f>_xll.qlInterestRateIndexFixingDate(Currency&amp;"ibor"&amp;Tenor,BB689,Trigger)</f>
        <v>44176</v>
      </c>
      <c r="BB689" s="101">
        <f>_xll.qlCalendarAdvance(Calendar,BB688,AZ689,"f",,Trigger)</f>
        <v>44180</v>
      </c>
      <c r="BC689" s="101">
        <f>_xll.qlInterestRateIndexMaturity(Currency&amp;"ibor"&amp;Tenor,BB689,Trigger)</f>
        <v>44545</v>
      </c>
      <c r="BD689" s="246">
        <f>_xll.qlIndexFixing($AD$5,BA689,TRUE,_xll.ohTrigger(Trigger,Trigger12M))</f>
        <v>1.5283280010965537E-2</v>
      </c>
      <c r="BE689" s="246" t="e">
        <f>IFERROR(_xll.qlIndexFixing($BF$1,BA689,TRUE,_xll.ohTrigger(Trigger,Trigger12M)),#N/A)</f>
        <v>#N/A</v>
      </c>
    </row>
    <row r="690" spans="52:57" ht="11.25" customHeight="1" x14ac:dyDescent="0.25">
      <c r="AZ690" s="102" t="s">
        <v>83</v>
      </c>
      <c r="BA690" s="101">
        <f>_xll.qlInterestRateIndexFixingDate(Currency&amp;"ibor"&amp;Tenor,BB690,Trigger)</f>
        <v>44183</v>
      </c>
      <c r="BB690" s="101">
        <f>_xll.qlCalendarAdvance(Calendar,BB689,AZ690,"f",,Trigger)</f>
        <v>44187</v>
      </c>
      <c r="BC690" s="101">
        <f>_xll.qlInterestRateIndexMaturity(Currency&amp;"ibor"&amp;Tenor,BB690,Trigger)</f>
        <v>44552</v>
      </c>
      <c r="BD690" s="246">
        <f>_xll.qlIndexFixing($AD$5,BA690,TRUE,_xll.ohTrigger(Trigger,Trigger12M))</f>
        <v>1.533461994802969E-2</v>
      </c>
      <c r="BE690" s="246" t="e">
        <f>IFERROR(_xll.qlIndexFixing($BF$1,BA690,TRUE,_xll.ohTrigger(Trigger,Trigger12M)),#N/A)</f>
        <v>#N/A</v>
      </c>
    </row>
    <row r="691" spans="52:57" ht="11.25" customHeight="1" x14ac:dyDescent="0.25">
      <c r="AZ691" s="102" t="s">
        <v>83</v>
      </c>
      <c r="BA691" s="101">
        <f>_xll.qlInterestRateIndexFixingDate(Currency&amp;"ibor"&amp;Tenor,BB691,Trigger)</f>
        <v>44189</v>
      </c>
      <c r="BB691" s="101">
        <f>_xll.qlCalendarAdvance(Calendar,BB690,AZ691,"f",,Trigger)</f>
        <v>44194</v>
      </c>
      <c r="BC691" s="101">
        <f>_xll.qlInterestRateIndexMaturity(Currency&amp;"ibor"&amp;Tenor,BB691,Trigger)</f>
        <v>44559</v>
      </c>
      <c r="BD691" s="246">
        <f>_xll.qlIndexFixing($AD$5,BA691,TRUE,_xll.ohTrigger(Trigger,Trigger12M))</f>
        <v>1.5385940381889531E-2</v>
      </c>
      <c r="BE691" s="246" t="e">
        <f>IFERROR(_xll.qlIndexFixing($BF$1,BA691,TRUE,_xll.ohTrigger(Trigger,Trigger12M)),#N/A)</f>
        <v>#N/A</v>
      </c>
    </row>
    <row r="692" spans="52:57" ht="11.25" customHeight="1" x14ac:dyDescent="0.25">
      <c r="AZ692" s="102" t="s">
        <v>83</v>
      </c>
      <c r="BA692" s="101">
        <f>_xll.qlInterestRateIndexFixingDate(Currency&amp;"ibor"&amp;Tenor,BB692,Trigger)</f>
        <v>44196</v>
      </c>
      <c r="BB692" s="101">
        <f>_xll.qlCalendarAdvance(Calendar,BB691,AZ692,"f",,Trigger)</f>
        <v>44201</v>
      </c>
      <c r="BC692" s="101">
        <f>_xll.qlInterestRateIndexMaturity(Currency&amp;"ibor"&amp;Tenor,BB692,Trigger)</f>
        <v>44566</v>
      </c>
      <c r="BD692" s="246">
        <f>_xll.qlIndexFixing($AD$5,BA692,TRUE,_xll.ohTrigger(Trigger,Trigger12M))</f>
        <v>1.5437241309277537E-2</v>
      </c>
      <c r="BE692" s="246" t="e">
        <f>IFERROR(_xll.qlIndexFixing($BF$1,BA692,TRUE,_xll.ohTrigger(Trigger,Trigger12M)),#N/A)</f>
        <v>#N/A</v>
      </c>
    </row>
    <row r="693" spans="52:57" ht="11.25" customHeight="1" x14ac:dyDescent="0.25">
      <c r="AZ693" s="102" t="s">
        <v>83</v>
      </c>
      <c r="BA693" s="101">
        <f>_xll.qlInterestRateIndexFixingDate(Currency&amp;"ibor"&amp;Tenor,BB693,Trigger)</f>
        <v>44204</v>
      </c>
      <c r="BB693" s="101">
        <f>_xll.qlCalendarAdvance(Calendar,BB692,AZ693,"f",,Trigger)</f>
        <v>44208</v>
      </c>
      <c r="BC693" s="101">
        <f>_xll.qlInterestRateIndexMaturity(Currency&amp;"ibor"&amp;Tenor,BB693,Trigger)</f>
        <v>44573</v>
      </c>
      <c r="BD693" s="246">
        <f>_xll.qlIndexFixing($AD$5,BA693,TRUE,_xll.ohTrigger(Trigger,Trigger12M))</f>
        <v>1.5488522726927498E-2</v>
      </c>
      <c r="BE693" s="246" t="e">
        <f>IFERROR(_xll.qlIndexFixing($BF$1,BA693,TRUE,_xll.ohTrigger(Trigger,Trigger12M)),#N/A)</f>
        <v>#N/A</v>
      </c>
    </row>
    <row r="694" spans="52:57" ht="11.25" customHeight="1" x14ac:dyDescent="0.25">
      <c r="AZ694" s="102" t="s">
        <v>83</v>
      </c>
      <c r="BA694" s="101">
        <f>_xll.qlInterestRateIndexFixingDate(Currency&amp;"ibor"&amp;Tenor,BB694,Trigger)</f>
        <v>44211</v>
      </c>
      <c r="BB694" s="101">
        <f>_xll.qlCalendarAdvance(Calendar,BB693,AZ694,"f",,Trigger)</f>
        <v>44215</v>
      </c>
      <c r="BC694" s="101">
        <f>_xll.qlInterestRateIndexMaturity(Currency&amp;"ibor"&amp;Tenor,BB694,Trigger)</f>
        <v>44580</v>
      </c>
      <c r="BD694" s="246">
        <f>_xll.qlIndexFixing($AD$5,BA694,TRUE,_xll.ohTrigger(Trigger,Trigger12M))</f>
        <v>1.5539784631574082E-2</v>
      </c>
      <c r="BE694" s="246" t="e">
        <f>IFERROR(_xll.qlIndexFixing($BF$1,BA694,TRUE,_xll.ohTrigger(Trigger,Trigger12M)),#N/A)</f>
        <v>#N/A</v>
      </c>
    </row>
    <row r="695" spans="52:57" ht="11.25" customHeight="1" x14ac:dyDescent="0.25">
      <c r="AZ695" s="102" t="s">
        <v>83</v>
      </c>
      <c r="BA695" s="101">
        <f>_xll.qlInterestRateIndexFixingDate(Currency&amp;"ibor"&amp;Tenor,BB695,Trigger)</f>
        <v>44218</v>
      </c>
      <c r="BB695" s="101">
        <f>_xll.qlCalendarAdvance(Calendar,BB694,AZ695,"f",,Trigger)</f>
        <v>44222</v>
      </c>
      <c r="BC695" s="101">
        <f>_xll.qlInterestRateIndexMaturity(Currency&amp;"ibor"&amp;Tenor,BB695,Trigger)</f>
        <v>44587</v>
      </c>
      <c r="BD695" s="246">
        <f>_xll.qlIndexFixing($AD$5,BA695,TRUE,_xll.ohTrigger(Trigger,Trigger12M))</f>
        <v>1.559102701995327E-2</v>
      </c>
      <c r="BE695" s="246" t="e">
        <f>IFERROR(_xll.qlIndexFixing($BF$1,BA695,TRUE,_xll.ohTrigger(Trigger,Trigger12M)),#N/A)</f>
        <v>#N/A</v>
      </c>
    </row>
    <row r="696" spans="52:57" ht="11.25" customHeight="1" x14ac:dyDescent="0.25">
      <c r="AZ696" s="102" t="s">
        <v>83</v>
      </c>
      <c r="BA696" s="101">
        <f>_xll.qlInterestRateIndexFixingDate(Currency&amp;"ibor"&amp;Tenor,BB696,Trigger)</f>
        <v>44225</v>
      </c>
      <c r="BB696" s="101">
        <f>_xll.qlCalendarAdvance(Calendar,BB695,AZ696,"f",,Trigger)</f>
        <v>44229</v>
      </c>
      <c r="BC696" s="101">
        <f>_xll.qlInterestRateIndexMaturity(Currency&amp;"ibor"&amp;Tenor,BB696,Trigger)</f>
        <v>44594</v>
      </c>
      <c r="BD696" s="246">
        <f>_xll.qlIndexFixing($AD$5,BA696,TRUE,_xll.ohTrigger(Trigger,Trigger12M))</f>
        <v>1.5642249888801918E-2</v>
      </c>
      <c r="BE696" s="246" t="e">
        <f>IFERROR(_xll.qlIndexFixing($BF$1,BA696,TRUE,_xll.ohTrigger(Trigger,Trigger12M)),#N/A)</f>
        <v>#N/A</v>
      </c>
    </row>
    <row r="697" spans="52:57" ht="11.25" customHeight="1" x14ac:dyDescent="0.25">
      <c r="AZ697" s="102" t="s">
        <v>83</v>
      </c>
      <c r="BA697" s="101">
        <f>_xll.qlInterestRateIndexFixingDate(Currency&amp;"ibor"&amp;Tenor,BB697,Trigger)</f>
        <v>44232</v>
      </c>
      <c r="BB697" s="101">
        <f>_xll.qlCalendarAdvance(Calendar,BB696,AZ697,"f",,Trigger)</f>
        <v>44236</v>
      </c>
      <c r="BC697" s="101">
        <f>_xll.qlInterestRateIndexMaturity(Currency&amp;"ibor"&amp;Tenor,BB697,Trigger)</f>
        <v>44601</v>
      </c>
      <c r="BD697" s="246">
        <f>_xll.qlIndexFixing($AD$5,BA697,TRUE,_xll.ohTrigger(Trigger,Trigger12M))</f>
        <v>1.5693453234858414E-2</v>
      </c>
      <c r="BE697" s="246" t="e">
        <f>IFERROR(_xll.qlIndexFixing($BF$1,BA697,TRUE,_xll.ohTrigger(Trigger,Trigger12M)),#N/A)</f>
        <v>#N/A</v>
      </c>
    </row>
    <row r="698" spans="52:57" ht="11.25" customHeight="1" x14ac:dyDescent="0.25">
      <c r="AZ698" s="102" t="s">
        <v>83</v>
      </c>
      <c r="BA698" s="101">
        <f>_xll.qlInterestRateIndexFixingDate(Currency&amp;"ibor"&amp;Tenor,BB698,Trigger)</f>
        <v>44239</v>
      </c>
      <c r="BB698" s="101">
        <f>_xll.qlCalendarAdvance(Calendar,BB697,AZ698,"f",,Trigger)</f>
        <v>44243</v>
      </c>
      <c r="BC698" s="101">
        <f>_xll.qlInterestRateIndexMaturity(Currency&amp;"ibor"&amp;Tenor,BB698,Trigger)</f>
        <v>44608</v>
      </c>
      <c r="BD698" s="246">
        <f>_xll.qlIndexFixing($AD$5,BA698,TRUE,_xll.ohTrigger(Trigger,Trigger12M))</f>
        <v>1.5744637054862027E-2</v>
      </c>
      <c r="BE698" s="246" t="e">
        <f>IFERROR(_xll.qlIndexFixing($BF$1,BA698,TRUE,_xll.ohTrigger(Trigger,Trigger12M)),#N/A)</f>
        <v>#N/A</v>
      </c>
    </row>
    <row r="699" spans="52:57" ht="11.25" customHeight="1" x14ac:dyDescent="0.25">
      <c r="AZ699" s="102" t="s">
        <v>83</v>
      </c>
      <c r="BA699" s="101">
        <f>_xll.qlInterestRateIndexFixingDate(Currency&amp;"ibor"&amp;Tenor,BB699,Trigger)</f>
        <v>44246</v>
      </c>
      <c r="BB699" s="101">
        <f>_xll.qlCalendarAdvance(Calendar,BB698,AZ699,"f",,Trigger)</f>
        <v>44250</v>
      </c>
      <c r="BC699" s="101">
        <f>_xll.qlInterestRateIndexMaturity(Currency&amp;"ibor"&amp;Tenor,BB699,Trigger)</f>
        <v>44615</v>
      </c>
      <c r="BD699" s="246">
        <f>_xll.qlIndexFixing($AD$5,BA699,TRUE,_xll.ohTrigger(Trigger,Trigger12M))</f>
        <v>1.5795801345553338E-2</v>
      </c>
      <c r="BE699" s="246" t="e">
        <f>IFERROR(_xll.qlIndexFixing($BF$1,BA699,TRUE,_xll.ohTrigger(Trigger,Trigger12M)),#N/A)</f>
        <v>#N/A</v>
      </c>
    </row>
    <row r="700" spans="52:57" ht="11.25" customHeight="1" x14ac:dyDescent="0.25">
      <c r="AZ700" s="102" t="s">
        <v>83</v>
      </c>
      <c r="BA700" s="101">
        <f>_xll.qlInterestRateIndexFixingDate(Currency&amp;"ibor"&amp;Tenor,BB700,Trigger)</f>
        <v>44253</v>
      </c>
      <c r="BB700" s="101">
        <f>_xll.qlCalendarAdvance(Calendar,BB699,AZ700,"f",,Trigger)</f>
        <v>44257</v>
      </c>
      <c r="BC700" s="101">
        <f>_xll.qlInterestRateIndexMaturity(Currency&amp;"ibor"&amp;Tenor,BB700,Trigger)</f>
        <v>44622</v>
      </c>
      <c r="BD700" s="246">
        <f>_xll.qlIndexFixing($AD$5,BA700,TRUE,_xll.ohTrigger(Trigger,Trigger12M))</f>
        <v>1.5846946103673796E-2</v>
      </c>
      <c r="BE700" s="246" t="e">
        <f>IFERROR(_xll.qlIndexFixing($BF$1,BA700,TRUE,_xll.ohTrigger(Trigger,Trigger12M)),#N/A)</f>
        <v>#N/A</v>
      </c>
    </row>
    <row r="701" spans="52:57" ht="11.25" customHeight="1" x14ac:dyDescent="0.25">
      <c r="AZ701" s="102" t="s">
        <v>83</v>
      </c>
      <c r="BA701" s="101">
        <f>_xll.qlInterestRateIndexFixingDate(Currency&amp;"ibor"&amp;Tenor,BB701,Trigger)</f>
        <v>44260</v>
      </c>
      <c r="BB701" s="101">
        <f>_xll.qlCalendarAdvance(Calendar,BB700,AZ701,"f",,Trigger)</f>
        <v>44264</v>
      </c>
      <c r="BC701" s="101">
        <f>_xll.qlInterestRateIndexMaturity(Currency&amp;"ibor"&amp;Tenor,BB701,Trigger)</f>
        <v>44629</v>
      </c>
      <c r="BD701" s="246">
        <f>_xll.qlIndexFixing($AD$5,BA701,TRUE,_xll.ohTrigger(Trigger,Trigger12M))</f>
        <v>1.5898071325966181E-2</v>
      </c>
      <c r="BE701" s="246" t="e">
        <f>IFERROR(_xll.qlIndexFixing($BF$1,BA701,TRUE,_xll.ohTrigger(Trigger,Trigger12M)),#N/A)</f>
        <v>#N/A</v>
      </c>
    </row>
    <row r="702" spans="52:57" ht="11.25" customHeight="1" x14ac:dyDescent="0.25">
      <c r="AZ702" s="102" t="s">
        <v>83</v>
      </c>
      <c r="BA702" s="101">
        <f>_xll.qlInterestRateIndexFixingDate(Currency&amp;"ibor"&amp;Tenor,BB702,Trigger)</f>
        <v>44267</v>
      </c>
      <c r="BB702" s="101">
        <f>_xll.qlCalendarAdvance(Calendar,BB701,AZ702,"f",,Trigger)</f>
        <v>44271</v>
      </c>
      <c r="BC702" s="101">
        <f>_xll.qlInterestRateIndexMaturity(Currency&amp;"ibor"&amp;Tenor,BB702,Trigger)</f>
        <v>44636</v>
      </c>
      <c r="BD702" s="246">
        <f>_xll.qlIndexFixing($AD$5,BA702,TRUE,_xll.ohTrigger(Trigger,Trigger12M))</f>
        <v>1.5949177009174129E-2</v>
      </c>
      <c r="BE702" s="246" t="e">
        <f>IFERROR(_xll.qlIndexFixing($BF$1,BA702,TRUE,_xll.ohTrigger(Trigger,Trigger12M)),#N/A)</f>
        <v>#N/A</v>
      </c>
    </row>
    <row r="703" spans="52:57" ht="11.25" customHeight="1" x14ac:dyDescent="0.25">
      <c r="AZ703" s="102" t="s">
        <v>83</v>
      </c>
      <c r="BA703" s="101">
        <f>_xll.qlInterestRateIndexFixingDate(Currency&amp;"ibor"&amp;Tenor,BB703,Trigger)</f>
        <v>44274</v>
      </c>
      <c r="BB703" s="101">
        <f>_xll.qlCalendarAdvance(Calendar,BB702,AZ703,"f",,Trigger)</f>
        <v>44278</v>
      </c>
      <c r="BC703" s="101">
        <f>_xll.qlInterestRateIndexMaturity(Currency&amp;"ibor"&amp;Tenor,BB703,Trigger)</f>
        <v>44643</v>
      </c>
      <c r="BD703" s="246">
        <f>_xll.qlIndexFixing($AD$5,BA703,TRUE,_xll.ohTrigger(Trigger,Trigger12M))</f>
        <v>1.6000263150042604E-2</v>
      </c>
      <c r="BE703" s="246" t="e">
        <f>IFERROR(_xll.qlIndexFixing($BF$1,BA703,TRUE,_xll.ohTrigger(Trigger,Trigger12M)),#N/A)</f>
        <v>#N/A</v>
      </c>
    </row>
    <row r="704" spans="52:57" ht="11.25" customHeight="1" x14ac:dyDescent="0.25">
      <c r="AZ704" s="102" t="s">
        <v>83</v>
      </c>
      <c r="BA704" s="101">
        <f>_xll.qlInterestRateIndexFixingDate(Currency&amp;"ibor"&amp;Tenor,BB704,Trigger)</f>
        <v>44281</v>
      </c>
      <c r="BB704" s="101">
        <f>_xll.qlCalendarAdvance(Calendar,BB703,AZ704,"f",,Trigger)</f>
        <v>44285</v>
      </c>
      <c r="BC704" s="101">
        <f>_xll.qlInterestRateIndexMaturity(Currency&amp;"ibor"&amp;Tenor,BB704,Trigger)</f>
        <v>44650</v>
      </c>
      <c r="BD704" s="246">
        <f>_xll.qlIndexFixing($AD$5,BA704,TRUE,_xll.ohTrigger(Trigger,Trigger12M))</f>
        <v>1.6051329745317883E-2</v>
      </c>
      <c r="BE704" s="246" t="e">
        <f>IFERROR(_xll.qlIndexFixing($BF$1,BA704,TRUE,_xll.ohTrigger(Trigger,Trigger12M)),#N/A)</f>
        <v>#N/A</v>
      </c>
    </row>
    <row r="705" spans="52:57" ht="11.25" customHeight="1" x14ac:dyDescent="0.25">
      <c r="AZ705" s="102" t="s">
        <v>83</v>
      </c>
      <c r="BA705" s="101">
        <f>_xll.qlInterestRateIndexFixingDate(Currency&amp;"ibor"&amp;Tenor,BB705,Trigger)</f>
        <v>44286</v>
      </c>
      <c r="BB705" s="101">
        <f>_xll.qlCalendarAdvance(Calendar,BB704,AZ705,"f",,Trigger)</f>
        <v>44292</v>
      </c>
      <c r="BC705" s="101">
        <f>_xll.qlInterestRateIndexMaturity(Currency&amp;"ibor"&amp;Tenor,BB705,Trigger)</f>
        <v>44657</v>
      </c>
      <c r="BD705" s="246">
        <f>_xll.qlIndexFixing($AD$5,BA705,TRUE,_xll.ohTrigger(Trigger,Trigger12M))</f>
        <v>1.6102376791747114E-2</v>
      </c>
      <c r="BE705" s="246" t="e">
        <f>IFERROR(_xll.qlIndexFixing($BF$1,BA705,TRUE,_xll.ohTrigger(Trigger,Trigger12M)),#N/A)</f>
        <v>#N/A</v>
      </c>
    </row>
    <row r="706" spans="52:57" ht="11.25" customHeight="1" x14ac:dyDescent="0.25">
      <c r="AZ706" s="102" t="s">
        <v>83</v>
      </c>
      <c r="BA706" s="101">
        <f>_xll.qlInterestRateIndexFixingDate(Currency&amp;"ibor"&amp;Tenor,BB706,Trigger)</f>
        <v>44295</v>
      </c>
      <c r="BB706" s="101">
        <f>_xll.qlCalendarAdvance(Calendar,BB705,AZ706,"f",,Trigger)</f>
        <v>44299</v>
      </c>
      <c r="BC706" s="101">
        <f>_xll.qlInterestRateIndexMaturity(Currency&amp;"ibor"&amp;Tenor,BB706,Trigger)</f>
        <v>44664</v>
      </c>
      <c r="BD706" s="246">
        <f>_xll.qlIndexFixing($AD$5,BA706,TRUE,_xll.ohTrigger(Trigger,Trigger12M))</f>
        <v>1.6153404286078758E-2</v>
      </c>
      <c r="BE706" s="246" t="e">
        <f>IFERROR(_xll.qlIndexFixing($BF$1,BA706,TRUE,_xll.ohTrigger(Trigger,Trigger12M)),#N/A)</f>
        <v>#N/A</v>
      </c>
    </row>
    <row r="707" spans="52:57" ht="11.25" customHeight="1" x14ac:dyDescent="0.25">
      <c r="AZ707" s="102" t="s">
        <v>83</v>
      </c>
      <c r="BA707" s="101">
        <f>_xll.qlInterestRateIndexFixingDate(Currency&amp;"ibor"&amp;Tenor,BB707,Trigger)</f>
        <v>44302</v>
      </c>
      <c r="BB707" s="101">
        <f>_xll.qlCalendarAdvance(Calendar,BB706,AZ707,"f",,Trigger)</f>
        <v>44306</v>
      </c>
      <c r="BC707" s="101">
        <f>_xll.qlInterestRateIndexMaturity(Currency&amp;"ibor"&amp;Tenor,BB707,Trigger)</f>
        <v>44671</v>
      </c>
      <c r="BD707" s="246">
        <f>_xll.qlIndexFixing($AD$5,BA707,TRUE,_xll.ohTrigger(Trigger,Trigger12M))</f>
        <v>1.6204412225061939E-2</v>
      </c>
      <c r="BE707" s="246" t="e">
        <f>IFERROR(_xll.qlIndexFixing($BF$1,BA707,TRUE,_xll.ohTrigger(Trigger,Trigger12M)),#N/A)</f>
        <v>#N/A</v>
      </c>
    </row>
    <row r="708" spans="52:57" ht="11.25" customHeight="1" x14ac:dyDescent="0.25">
      <c r="AZ708" s="102" t="s">
        <v>83</v>
      </c>
      <c r="BA708" s="101">
        <f>_xll.qlInterestRateIndexFixingDate(Currency&amp;"ibor"&amp;Tenor,BB708,Trigger)</f>
        <v>44309</v>
      </c>
      <c r="BB708" s="101">
        <f>_xll.qlCalendarAdvance(Calendar,BB707,AZ708,"f",,Trigger)</f>
        <v>44313</v>
      </c>
      <c r="BC708" s="101">
        <f>_xll.qlInterestRateIndexMaturity(Currency&amp;"ibor"&amp;Tenor,BB708,Trigger)</f>
        <v>44678</v>
      </c>
      <c r="BD708" s="246">
        <f>_xll.qlIndexFixing($AD$5,BA708,TRUE,_xll.ohTrigger(Trigger,Trigger12M))</f>
        <v>1.6255400605447529E-2</v>
      </c>
      <c r="BE708" s="246" t="e">
        <f>IFERROR(_xll.qlIndexFixing($BF$1,BA708,TRUE,_xll.ohTrigger(Trigger,Trigger12M)),#N/A)</f>
        <v>#N/A</v>
      </c>
    </row>
    <row r="709" spans="52:57" ht="11.25" customHeight="1" x14ac:dyDescent="0.25">
      <c r="AZ709" s="102" t="s">
        <v>83</v>
      </c>
      <c r="BA709" s="101">
        <f>_xll.qlInterestRateIndexFixingDate(Currency&amp;"ibor"&amp;Tenor,BB709,Trigger)</f>
        <v>44316</v>
      </c>
      <c r="BB709" s="101">
        <f>_xll.qlCalendarAdvance(Calendar,BB708,AZ709,"f",,Trigger)</f>
        <v>44320</v>
      </c>
      <c r="BC709" s="101">
        <f>_xll.qlInterestRateIndexMaturity(Currency&amp;"ibor"&amp;Tenor,BB709,Trigger)</f>
        <v>44685</v>
      </c>
      <c r="BD709" s="246">
        <f>_xll.qlIndexFixing($AD$5,BA709,TRUE,_xll.ohTrigger(Trigger,Trigger12M))</f>
        <v>1.6306369423987277E-2</v>
      </c>
      <c r="BE709" s="246" t="e">
        <f>IFERROR(_xll.qlIndexFixing($BF$1,BA709,TRUE,_xll.ohTrigger(Trigger,Trigger12M)),#N/A)</f>
        <v>#N/A</v>
      </c>
    </row>
    <row r="710" spans="52:57" ht="11.25" customHeight="1" x14ac:dyDescent="0.25">
      <c r="AZ710" s="102" t="s">
        <v>83</v>
      </c>
      <c r="BA710" s="101">
        <f>_xll.qlInterestRateIndexFixingDate(Currency&amp;"ibor"&amp;Tenor,BB710,Trigger)</f>
        <v>44323</v>
      </c>
      <c r="BB710" s="101">
        <f>_xll.qlCalendarAdvance(Calendar,BB709,AZ710,"f",,Trigger)</f>
        <v>44327</v>
      </c>
      <c r="BC710" s="101">
        <f>_xll.qlInterestRateIndexMaturity(Currency&amp;"ibor"&amp;Tenor,BB710,Trigger)</f>
        <v>44692</v>
      </c>
      <c r="BD710" s="246">
        <f>_xll.qlIndexFixing($AD$5,BA710,TRUE,_xll.ohTrigger(Trigger,Trigger12M))</f>
        <v>1.6357318677433806E-2</v>
      </c>
      <c r="BE710" s="246" t="e">
        <f>IFERROR(_xll.qlIndexFixing($BF$1,BA710,TRUE,_xll.ohTrigger(Trigger,Trigger12M)),#N/A)</f>
        <v>#N/A</v>
      </c>
    </row>
    <row r="711" spans="52:57" ht="11.25" customHeight="1" x14ac:dyDescent="0.25">
      <c r="AZ711" s="102" t="s">
        <v>83</v>
      </c>
      <c r="BA711" s="101">
        <f>_xll.qlInterestRateIndexFixingDate(Currency&amp;"ibor"&amp;Tenor,BB711,Trigger)</f>
        <v>44330</v>
      </c>
      <c r="BB711" s="101">
        <f>_xll.qlCalendarAdvance(Calendar,BB710,AZ711,"f",,Trigger)</f>
        <v>44334</v>
      </c>
      <c r="BC711" s="101">
        <f>_xll.qlInterestRateIndexMaturity(Currency&amp;"ibor"&amp;Tenor,BB711,Trigger)</f>
        <v>44699</v>
      </c>
      <c r="BD711" s="246">
        <f>_xll.qlIndexFixing($AD$5,BA711,TRUE,_xll.ohTrigger(Trigger,Trigger12M))</f>
        <v>1.6408248362541497E-2</v>
      </c>
      <c r="BE711" s="246" t="e">
        <f>IFERROR(_xll.qlIndexFixing($BF$1,BA711,TRUE,_xll.ohTrigger(Trigger,Trigger12M)),#N/A)</f>
        <v>#N/A</v>
      </c>
    </row>
    <row r="712" spans="52:57" ht="11.25" customHeight="1" x14ac:dyDescent="0.25">
      <c r="AZ712" s="102" t="s">
        <v>83</v>
      </c>
      <c r="BA712" s="101">
        <f>_xll.qlInterestRateIndexFixingDate(Currency&amp;"ibor"&amp;Tenor,BB712,Trigger)</f>
        <v>44337</v>
      </c>
      <c r="BB712" s="101">
        <f>_xll.qlCalendarAdvance(Calendar,BB711,AZ712,"f",,Trigger)</f>
        <v>44341</v>
      </c>
      <c r="BC712" s="101">
        <f>_xll.qlInterestRateIndexMaturity(Currency&amp;"ibor"&amp;Tenor,BB712,Trigger)</f>
        <v>44706</v>
      </c>
      <c r="BD712" s="246">
        <f>_xll.qlIndexFixing($AD$5,BA712,TRUE,_xll.ohTrigger(Trigger,Trigger12M))</f>
        <v>1.6459158476065383E-2</v>
      </c>
      <c r="BE712" s="246" t="e">
        <f>IFERROR(_xll.qlIndexFixing($BF$1,BA712,TRUE,_xll.ohTrigger(Trigger,Trigger12M)),#N/A)</f>
        <v>#N/A</v>
      </c>
    </row>
    <row r="713" spans="52:57" ht="11.25" customHeight="1" x14ac:dyDescent="0.25">
      <c r="AZ713" s="102" t="s">
        <v>83</v>
      </c>
      <c r="BA713" s="101">
        <f>_xll.qlInterestRateIndexFixingDate(Currency&amp;"ibor"&amp;Tenor,BB713,Trigger)</f>
        <v>44344</v>
      </c>
      <c r="BB713" s="101">
        <f>_xll.qlCalendarAdvance(Calendar,BB712,AZ713,"f",,Trigger)</f>
        <v>44348</v>
      </c>
      <c r="BC713" s="101">
        <f>_xll.qlInterestRateIndexMaturity(Currency&amp;"ibor"&amp;Tenor,BB713,Trigger)</f>
        <v>44713</v>
      </c>
      <c r="BD713" s="246">
        <f>_xll.qlIndexFixing($AD$5,BA713,TRUE,_xll.ohTrigger(Trigger,Trigger12M))</f>
        <v>1.6510049014761375E-2</v>
      </c>
      <c r="BE713" s="246" t="e">
        <f>IFERROR(_xll.qlIndexFixing($BF$1,BA713,TRUE,_xll.ohTrigger(Trigger,Trigger12M)),#N/A)</f>
        <v>#N/A</v>
      </c>
    </row>
    <row r="714" spans="52:57" ht="11.25" customHeight="1" x14ac:dyDescent="0.25">
      <c r="AZ714" s="102" t="s">
        <v>83</v>
      </c>
      <c r="BA714" s="101">
        <f>_xll.qlInterestRateIndexFixingDate(Currency&amp;"ibor"&amp;Tenor,BB714,Trigger)</f>
        <v>44351</v>
      </c>
      <c r="BB714" s="101">
        <f>_xll.qlCalendarAdvance(Calendar,BB713,AZ714,"f",,Trigger)</f>
        <v>44355</v>
      </c>
      <c r="BC714" s="101">
        <f>_xll.qlInterestRateIndexMaturity(Currency&amp;"ibor"&amp;Tenor,BB714,Trigger)</f>
        <v>44720</v>
      </c>
      <c r="BD714" s="246">
        <f>_xll.qlIndexFixing($AD$5,BA714,TRUE,_xll.ohTrigger(Trigger,Trigger12M))</f>
        <v>1.6560919975387351E-2</v>
      </c>
      <c r="BE714" s="246" t="e">
        <f>IFERROR(_xll.qlIndexFixing($BF$1,BA714,TRUE,_xll.ohTrigger(Trigger,Trigger12M)),#N/A)</f>
        <v>#N/A</v>
      </c>
    </row>
    <row r="715" spans="52:57" ht="11.25" customHeight="1" x14ac:dyDescent="0.25">
      <c r="AZ715" s="102" t="s">
        <v>83</v>
      </c>
      <c r="BA715" s="101">
        <f>_xll.qlInterestRateIndexFixingDate(Currency&amp;"ibor"&amp;Tenor,BB715,Trigger)</f>
        <v>44358</v>
      </c>
      <c r="BB715" s="101">
        <f>_xll.qlCalendarAdvance(Calendar,BB714,AZ715,"f",,Trigger)</f>
        <v>44362</v>
      </c>
      <c r="BC715" s="101">
        <f>_xll.qlInterestRateIndexMaturity(Currency&amp;"ibor"&amp;Tenor,BB715,Trigger)</f>
        <v>44727</v>
      </c>
      <c r="BD715" s="246">
        <f>_xll.qlIndexFixing($AD$5,BA715,TRUE,_xll.ohTrigger(Trigger,Trigger12M))</f>
        <v>1.6611771354701411E-2</v>
      </c>
      <c r="BE715" s="246" t="e">
        <f>IFERROR(_xll.qlIndexFixing($BF$1,BA715,TRUE,_xll.ohTrigger(Trigger,Trigger12M)),#N/A)</f>
        <v>#N/A</v>
      </c>
    </row>
    <row r="716" spans="52:57" ht="11.25" customHeight="1" x14ac:dyDescent="0.25">
      <c r="AZ716" s="102" t="s">
        <v>83</v>
      </c>
      <c r="BA716" s="101">
        <f>_xll.qlInterestRateIndexFixingDate(Currency&amp;"ibor"&amp;Tenor,BB716,Trigger)</f>
        <v>44365</v>
      </c>
      <c r="BB716" s="101">
        <f>_xll.qlCalendarAdvance(Calendar,BB715,AZ716,"f",,Trigger)</f>
        <v>44369</v>
      </c>
      <c r="BC716" s="101">
        <f>_xll.qlInterestRateIndexMaturity(Currency&amp;"ibor"&amp;Tenor,BB716,Trigger)</f>
        <v>44734</v>
      </c>
      <c r="BD716" s="246">
        <f>_xll.qlIndexFixing($AD$5,BA716,TRUE,_xll.ohTrigger(Trigger,Trigger12M))</f>
        <v>1.666260314946363E-2</v>
      </c>
      <c r="BE716" s="246" t="e">
        <f>IFERROR(_xll.qlIndexFixing($BF$1,BA716,TRUE,_xll.ohTrigger(Trigger,Trigger12M)),#N/A)</f>
        <v>#N/A</v>
      </c>
    </row>
    <row r="717" spans="52:57" ht="11.25" customHeight="1" x14ac:dyDescent="0.25">
      <c r="AZ717" s="102" t="s">
        <v>83</v>
      </c>
      <c r="BA717" s="101">
        <f>_xll.qlInterestRateIndexFixingDate(Currency&amp;"ibor"&amp;Tenor,BB717,Trigger)</f>
        <v>44372</v>
      </c>
      <c r="BB717" s="101">
        <f>_xll.qlCalendarAdvance(Calendar,BB716,AZ717,"f",,Trigger)</f>
        <v>44376</v>
      </c>
      <c r="BC717" s="101">
        <f>_xll.qlInterestRateIndexMaturity(Currency&amp;"ibor"&amp;Tenor,BB717,Trigger)</f>
        <v>44741</v>
      </c>
      <c r="BD717" s="246">
        <f>_xll.qlIndexFixing($AD$5,BA717,TRUE,_xll.ohTrigger(Trigger,Trigger12M))</f>
        <v>1.6713415356434731E-2</v>
      </c>
      <c r="BE717" s="246" t="e">
        <f>IFERROR(_xll.qlIndexFixing($BF$1,BA717,TRUE,_xll.ohTrigger(Trigger,Trigger12M)),#N/A)</f>
        <v>#N/A</v>
      </c>
    </row>
    <row r="718" spans="52:57" ht="11.25" customHeight="1" x14ac:dyDescent="0.25">
      <c r="AZ718" s="102" t="s">
        <v>83</v>
      </c>
      <c r="BA718" s="101">
        <f>_xll.qlInterestRateIndexFixingDate(Currency&amp;"ibor"&amp;Tenor,BB718,Trigger)</f>
        <v>44379</v>
      </c>
      <c r="BB718" s="101">
        <f>_xll.qlCalendarAdvance(Calendar,BB717,AZ718,"f",,Trigger)</f>
        <v>44383</v>
      </c>
      <c r="BC718" s="101">
        <f>_xll.qlInterestRateIndexMaturity(Currency&amp;"ibor"&amp;Tenor,BB718,Trigger)</f>
        <v>44748</v>
      </c>
      <c r="BD718" s="246">
        <f>_xll.qlIndexFixing($AD$5,BA718,TRUE,_xll.ohTrigger(Trigger,Trigger12M))</f>
        <v>1.6764207972376325E-2</v>
      </c>
      <c r="BE718" s="246" t="e">
        <f>IFERROR(_xll.qlIndexFixing($BF$1,BA718,TRUE,_xll.ohTrigger(Trigger,Trigger12M)),#N/A)</f>
        <v>#N/A</v>
      </c>
    </row>
    <row r="719" spans="52:57" ht="11.25" customHeight="1" x14ac:dyDescent="0.25">
      <c r="AZ719" s="102" t="s">
        <v>83</v>
      </c>
      <c r="BA719" s="101">
        <f>_xll.qlInterestRateIndexFixingDate(Currency&amp;"ibor"&amp;Tenor,BB719,Trigger)</f>
        <v>44386</v>
      </c>
      <c r="BB719" s="101">
        <f>_xll.qlCalendarAdvance(Calendar,BB718,AZ719,"f",,Trigger)</f>
        <v>44390</v>
      </c>
      <c r="BC719" s="101">
        <f>_xll.qlInterestRateIndexMaturity(Currency&amp;"ibor"&amp;Tenor,BB719,Trigger)</f>
        <v>44755</v>
      </c>
      <c r="BD719" s="246">
        <f>_xll.qlIndexFixing($AD$5,BA719,TRUE,_xll.ohTrigger(Trigger,Trigger12M))</f>
        <v>1.6814980994051543E-2</v>
      </c>
      <c r="BE719" s="246" t="e">
        <f>IFERROR(_xll.qlIndexFixing($BF$1,BA719,TRUE,_xll.ohTrigger(Trigger,Trigger12M)),#N/A)</f>
        <v>#N/A</v>
      </c>
    </row>
    <row r="720" spans="52:57" ht="11.25" customHeight="1" x14ac:dyDescent="0.25">
      <c r="AZ720" s="102" t="s">
        <v>83</v>
      </c>
      <c r="BA720" s="101">
        <f>_xll.qlInterestRateIndexFixingDate(Currency&amp;"ibor"&amp;Tenor,BB720,Trigger)</f>
        <v>44393</v>
      </c>
      <c r="BB720" s="101">
        <f>_xll.qlCalendarAdvance(Calendar,BB719,AZ720,"f",,Trigger)</f>
        <v>44397</v>
      </c>
      <c r="BC720" s="101">
        <f>_xll.qlInterestRateIndexMaturity(Currency&amp;"ibor"&amp;Tenor,BB720,Trigger)</f>
        <v>44762</v>
      </c>
      <c r="BD720" s="246">
        <f>_xll.qlIndexFixing($AD$5,BA720,TRUE,_xll.ohTrigger(Trigger,Trigger12M))</f>
        <v>1.6865734418225274E-2</v>
      </c>
      <c r="BE720" s="246" t="e">
        <f>IFERROR(_xll.qlIndexFixing($BF$1,BA720,TRUE,_xll.ohTrigger(Trigger,Trigger12M)),#N/A)</f>
        <v>#N/A</v>
      </c>
    </row>
    <row r="721" spans="52:57" ht="11.25" customHeight="1" x14ac:dyDescent="0.25">
      <c r="AZ721" s="102" t="s">
        <v>83</v>
      </c>
      <c r="BA721" s="101">
        <f>_xll.qlInterestRateIndexFixingDate(Currency&amp;"ibor"&amp;Tenor,BB721,Trigger)</f>
        <v>44400</v>
      </c>
      <c r="BB721" s="101">
        <f>_xll.qlCalendarAdvance(Calendar,BB720,AZ721,"f",,Trigger)</f>
        <v>44404</v>
      </c>
      <c r="BC721" s="101">
        <f>_xll.qlInterestRateIndexMaturity(Currency&amp;"ibor"&amp;Tenor,BB721,Trigger)</f>
        <v>44769</v>
      </c>
      <c r="BD721" s="246">
        <f>_xll.qlIndexFixing($AD$5,BA721,TRUE,_xll.ohTrigger(Trigger,Trigger12M))</f>
        <v>1.6914592308715021E-2</v>
      </c>
      <c r="BE721" s="246" t="e">
        <f>IFERROR(_xll.qlIndexFixing($BF$1,BA721,TRUE,_xll.ohTrigger(Trigger,Trigger12M)),#N/A)</f>
        <v>#N/A</v>
      </c>
    </row>
    <row r="722" spans="52:57" ht="11.25" customHeight="1" x14ac:dyDescent="0.25">
      <c r="AZ722" s="102" t="s">
        <v>83</v>
      </c>
      <c r="BA722" s="101">
        <f>_xll.qlInterestRateIndexFixingDate(Currency&amp;"ibor"&amp;Tenor,BB722,Trigger)</f>
        <v>44407</v>
      </c>
      <c r="BB722" s="101">
        <f>_xll.qlCalendarAdvance(Calendar,BB721,AZ722,"f",,Trigger)</f>
        <v>44411</v>
      </c>
      <c r="BC722" s="101">
        <f>_xll.qlInterestRateIndexMaturity(Currency&amp;"ibor"&amp;Tenor,BB722,Trigger)</f>
        <v>44776</v>
      </c>
      <c r="BD722" s="246">
        <f>_xll.qlIndexFixing($AD$5,BA722,TRUE,_xll.ohTrigger(Trigger,Trigger12M))</f>
        <v>1.6960463377203423E-2</v>
      </c>
      <c r="BE722" s="246" t="e">
        <f>IFERROR(_xll.qlIndexFixing($BF$1,BA722,TRUE,_xll.ohTrigger(Trigger,Trigger12M)),#N/A)</f>
        <v>#N/A</v>
      </c>
    </row>
    <row r="723" spans="52:57" ht="11.25" customHeight="1" x14ac:dyDescent="0.25">
      <c r="AZ723" s="102" t="s">
        <v>83</v>
      </c>
      <c r="BA723" s="101">
        <f>_xll.qlInterestRateIndexFixingDate(Currency&amp;"ibor"&amp;Tenor,BB723,Trigger)</f>
        <v>44414</v>
      </c>
      <c r="BB723" s="101">
        <f>_xll.qlCalendarAdvance(Calendar,BB722,AZ723,"f",,Trigger)</f>
        <v>44418</v>
      </c>
      <c r="BC723" s="101">
        <f>_xll.qlInterestRateIndexMaturity(Currency&amp;"ibor"&amp;Tenor,BB723,Trigger)</f>
        <v>44783</v>
      </c>
      <c r="BD723" s="246">
        <f>_xll.qlIndexFixing($AD$5,BA723,TRUE,_xll.ohTrigger(Trigger,Trigger12M))</f>
        <v>1.7006291155330065E-2</v>
      </c>
      <c r="BE723" s="246" t="e">
        <f>IFERROR(_xll.qlIndexFixing($BF$1,BA723,TRUE,_xll.ohTrigger(Trigger,Trigger12M)),#N/A)</f>
        <v>#N/A</v>
      </c>
    </row>
    <row r="724" spans="52:57" ht="11.25" customHeight="1" x14ac:dyDescent="0.25">
      <c r="AZ724" s="102" t="s">
        <v>83</v>
      </c>
      <c r="BA724" s="101">
        <f>_xll.qlInterestRateIndexFixingDate(Currency&amp;"ibor"&amp;Tenor,BB724,Trigger)</f>
        <v>44421</v>
      </c>
      <c r="BB724" s="101">
        <f>_xll.qlCalendarAdvance(Calendar,BB723,AZ724,"f",,Trigger)</f>
        <v>44425</v>
      </c>
      <c r="BC724" s="101">
        <f>_xll.qlInterestRateIndexMaturity(Currency&amp;"ibor"&amp;Tenor,BB724,Trigger)</f>
        <v>44790</v>
      </c>
      <c r="BD724" s="246">
        <f>_xll.qlIndexFixing($AD$5,BA724,TRUE,_xll.ohTrigger(Trigger,Trigger12M))</f>
        <v>1.7052075636972277E-2</v>
      </c>
      <c r="BE724" s="246" t="e">
        <f>IFERROR(_xll.qlIndexFixing($BF$1,BA724,TRUE,_xll.ohTrigger(Trigger,Trigger12M)),#N/A)</f>
        <v>#N/A</v>
      </c>
    </row>
    <row r="725" spans="52:57" ht="11.25" customHeight="1" x14ac:dyDescent="0.25">
      <c r="AZ725" s="102" t="s">
        <v>83</v>
      </c>
      <c r="BA725" s="101">
        <f>_xll.qlInterestRateIndexFixingDate(Currency&amp;"ibor"&amp;Tenor,BB725,Trigger)</f>
        <v>44428</v>
      </c>
      <c r="BB725" s="101">
        <f>_xll.qlCalendarAdvance(Calendar,BB724,AZ725,"f",,Trigger)</f>
        <v>44432</v>
      </c>
      <c r="BC725" s="101">
        <f>_xll.qlInterestRateIndexMaturity(Currency&amp;"ibor"&amp;Tenor,BB725,Trigger)</f>
        <v>44797</v>
      </c>
      <c r="BD725" s="246">
        <f>_xll.qlIndexFixing($AD$5,BA725,TRUE,_xll.ohTrigger(Trigger,Trigger12M))</f>
        <v>1.7097816816011129E-2</v>
      </c>
      <c r="BE725" s="246" t="e">
        <f>IFERROR(_xll.qlIndexFixing($BF$1,BA725,TRUE,_xll.ohTrigger(Trigger,Trigger12M)),#N/A)</f>
        <v>#N/A</v>
      </c>
    </row>
    <row r="726" spans="52:57" ht="11.25" customHeight="1" x14ac:dyDescent="0.25">
      <c r="AZ726" s="102" t="s">
        <v>83</v>
      </c>
      <c r="BA726" s="101">
        <f>_xll.qlInterestRateIndexFixingDate(Currency&amp;"ibor"&amp;Tenor,BB726,Trigger)</f>
        <v>44435</v>
      </c>
      <c r="BB726" s="101">
        <f>_xll.qlCalendarAdvance(Calendar,BB725,AZ726,"f",,Trigger)</f>
        <v>44439</v>
      </c>
      <c r="BC726" s="101">
        <f>_xll.qlInterestRateIndexMaturity(Currency&amp;"ibor"&amp;Tenor,BB726,Trigger)</f>
        <v>44804</v>
      </c>
      <c r="BD726" s="246">
        <f>_xll.qlIndexFixing($AD$5,BA726,TRUE,_xll.ohTrigger(Trigger,Trigger12M))</f>
        <v>1.7143514686333801E-2</v>
      </c>
      <c r="BE726" s="246" t="e">
        <f>IFERROR(_xll.qlIndexFixing($BF$1,BA726,TRUE,_xll.ohTrigger(Trigger,Trigger12M)),#N/A)</f>
        <v>#N/A</v>
      </c>
    </row>
    <row r="727" spans="52:57" ht="11.25" customHeight="1" x14ac:dyDescent="0.25">
      <c r="AZ727" s="102" t="s">
        <v>83</v>
      </c>
      <c r="BA727" s="101">
        <f>_xll.qlInterestRateIndexFixingDate(Currency&amp;"ibor"&amp;Tenor,BB727,Trigger)</f>
        <v>44442</v>
      </c>
      <c r="BB727" s="101">
        <f>_xll.qlCalendarAdvance(Calendar,BB726,AZ727,"f",,Trigger)</f>
        <v>44446</v>
      </c>
      <c r="BC727" s="101">
        <f>_xll.qlInterestRateIndexMaturity(Currency&amp;"ibor"&amp;Tenor,BB727,Trigger)</f>
        <v>44811</v>
      </c>
      <c r="BD727" s="246">
        <f>_xll.qlIndexFixing($AD$5,BA727,TRUE,_xll.ohTrigger(Trigger,Trigger12M))</f>
        <v>1.7189169241833627E-2</v>
      </c>
      <c r="BE727" s="246" t="e">
        <f>IFERROR(_xll.qlIndexFixing($BF$1,BA727,TRUE,_xll.ohTrigger(Trigger,Trigger12M)),#N/A)</f>
        <v>#N/A</v>
      </c>
    </row>
    <row r="728" spans="52:57" ht="11.25" customHeight="1" x14ac:dyDescent="0.25">
      <c r="AZ728" s="102" t="s">
        <v>83</v>
      </c>
      <c r="BA728" s="101">
        <f>_xll.qlInterestRateIndexFixingDate(Currency&amp;"ibor"&amp;Tenor,BB728,Trigger)</f>
        <v>44449</v>
      </c>
      <c r="BB728" s="101">
        <f>_xll.qlCalendarAdvance(Calendar,BB727,AZ728,"f",,Trigger)</f>
        <v>44453</v>
      </c>
      <c r="BC728" s="101">
        <f>_xll.qlInterestRateIndexMaturity(Currency&amp;"ibor"&amp;Tenor,BB728,Trigger)</f>
        <v>44818</v>
      </c>
      <c r="BD728" s="246">
        <f>_xll.qlIndexFixing($AD$5,BA728,TRUE,_xll.ohTrigger(Trigger,Trigger12M))</f>
        <v>1.7234780476408956E-2</v>
      </c>
      <c r="BE728" s="246" t="e">
        <f>IFERROR(_xll.qlIndexFixing($BF$1,BA728,TRUE,_xll.ohTrigger(Trigger,Trigger12M)),#N/A)</f>
        <v>#N/A</v>
      </c>
    </row>
    <row r="729" spans="52:57" ht="11.25" customHeight="1" x14ac:dyDescent="0.25">
      <c r="AZ729" s="102" t="s">
        <v>83</v>
      </c>
      <c r="BA729" s="101">
        <f>_xll.qlInterestRateIndexFixingDate(Currency&amp;"ibor"&amp;Tenor,BB729,Trigger)</f>
        <v>44456</v>
      </c>
      <c r="BB729" s="101">
        <f>_xll.qlCalendarAdvance(Calendar,BB728,AZ729,"f",,Trigger)</f>
        <v>44460</v>
      </c>
      <c r="BC729" s="101">
        <f>_xll.qlInterestRateIndexMaturity(Currency&amp;"ibor"&amp;Tenor,BB729,Trigger)</f>
        <v>44825</v>
      </c>
      <c r="BD729" s="246">
        <f>_xll.qlIndexFixing($AD$5,BA729,TRUE,_xll.ohTrigger(Trigger,Trigger12M))</f>
        <v>1.728034838396407E-2</v>
      </c>
      <c r="BE729" s="246" t="e">
        <f>IFERROR(_xll.qlIndexFixing($BF$1,BA729,TRUE,_xll.ohTrigger(Trigger,Trigger12M)),#N/A)</f>
        <v>#N/A</v>
      </c>
    </row>
    <row r="730" spans="52:57" ht="11.25" customHeight="1" x14ac:dyDescent="0.25">
      <c r="AZ730" s="102" t="s">
        <v>83</v>
      </c>
      <c r="BA730" s="101">
        <f>_xll.qlInterestRateIndexFixingDate(Currency&amp;"ibor"&amp;Tenor,BB730,Trigger)</f>
        <v>44463</v>
      </c>
      <c r="BB730" s="101">
        <f>_xll.qlCalendarAdvance(Calendar,BB729,AZ730,"f",,Trigger)</f>
        <v>44467</v>
      </c>
      <c r="BC730" s="101">
        <f>_xll.qlInterestRateIndexMaturity(Currency&amp;"ibor"&amp;Tenor,BB730,Trigger)</f>
        <v>44832</v>
      </c>
      <c r="BD730" s="246">
        <f>_xll.qlIndexFixing($AD$5,BA730,TRUE,_xll.ohTrigger(Trigger,Trigger12M))</f>
        <v>1.7325872958408494E-2</v>
      </c>
      <c r="BE730" s="246" t="e">
        <f>IFERROR(_xll.qlIndexFixing($BF$1,BA730,TRUE,_xll.ohTrigger(Trigger,Trigger12M)),#N/A)</f>
        <v>#N/A</v>
      </c>
    </row>
    <row r="731" spans="52:57" ht="11.25" customHeight="1" x14ac:dyDescent="0.25">
      <c r="AZ731" s="102" t="s">
        <v>83</v>
      </c>
      <c r="BA731" s="101">
        <f>_xll.qlInterestRateIndexFixingDate(Currency&amp;"ibor"&amp;Tenor,BB731,Trigger)</f>
        <v>44470</v>
      </c>
      <c r="BB731" s="101">
        <f>_xll.qlCalendarAdvance(Calendar,BB730,AZ731,"f",,Trigger)</f>
        <v>44474</v>
      </c>
      <c r="BC731" s="101">
        <f>_xll.qlInterestRateIndexMaturity(Currency&amp;"ibor"&amp;Tenor,BB731,Trigger)</f>
        <v>44839</v>
      </c>
      <c r="BD731" s="246">
        <f>_xll.qlIndexFixing($AD$5,BA731,TRUE,_xll.ohTrigger(Trigger,Trigger12M))</f>
        <v>1.7371354193657672E-2</v>
      </c>
      <c r="BE731" s="246" t="e">
        <f>IFERROR(_xll.qlIndexFixing($BF$1,BA731,TRUE,_xll.ohTrigger(Trigger,Trigger12M)),#N/A)</f>
        <v>#N/A</v>
      </c>
    </row>
    <row r="732" spans="52:57" ht="11.25" customHeight="1" x14ac:dyDescent="0.25">
      <c r="AZ732" s="102" t="s">
        <v>83</v>
      </c>
      <c r="BA732" s="101">
        <f>_xll.qlInterestRateIndexFixingDate(Currency&amp;"ibor"&amp;Tenor,BB732,Trigger)</f>
        <v>44477</v>
      </c>
      <c r="BB732" s="101">
        <f>_xll.qlCalendarAdvance(Calendar,BB731,AZ732,"f",,Trigger)</f>
        <v>44481</v>
      </c>
      <c r="BC732" s="101">
        <f>_xll.qlInterestRateIndexMaturity(Currency&amp;"ibor"&amp;Tenor,BB732,Trigger)</f>
        <v>44846</v>
      </c>
      <c r="BD732" s="246">
        <f>_xll.qlIndexFixing($AD$5,BA732,TRUE,_xll.ohTrigger(Trigger,Trigger12M))</f>
        <v>1.7416792083632303E-2</v>
      </c>
      <c r="BE732" s="246" t="e">
        <f>IFERROR(_xll.qlIndexFixing($BF$1,BA732,TRUE,_xll.ohTrigger(Trigger,Trigger12M)),#N/A)</f>
        <v>#N/A</v>
      </c>
    </row>
    <row r="733" spans="52:57" ht="11.25" customHeight="1" x14ac:dyDescent="0.25">
      <c r="AZ733" s="102" t="s">
        <v>83</v>
      </c>
      <c r="BA733" s="101">
        <f>_xll.qlInterestRateIndexFixingDate(Currency&amp;"ibor"&amp;Tenor,BB733,Trigger)</f>
        <v>44484</v>
      </c>
      <c r="BB733" s="101">
        <f>_xll.qlCalendarAdvance(Calendar,BB732,AZ733,"f",,Trigger)</f>
        <v>44488</v>
      </c>
      <c r="BC733" s="101">
        <f>_xll.qlInterestRateIndexMaturity(Currency&amp;"ibor"&amp;Tenor,BB733,Trigger)</f>
        <v>44853</v>
      </c>
      <c r="BD733" s="246">
        <f>_xll.qlIndexFixing($AD$5,BA733,TRUE,_xll.ohTrigger(Trigger,Trigger12M))</f>
        <v>1.7462186622259214E-2</v>
      </c>
      <c r="BE733" s="246" t="e">
        <f>IFERROR(_xll.qlIndexFixing($BF$1,BA733,TRUE,_xll.ohTrigger(Trigger,Trigger12M)),#N/A)</f>
        <v>#N/A</v>
      </c>
    </row>
    <row r="734" spans="52:57" ht="11.25" customHeight="1" x14ac:dyDescent="0.25">
      <c r="AZ734" s="102" t="s">
        <v>83</v>
      </c>
      <c r="BA734" s="101">
        <f>_xll.qlInterestRateIndexFixingDate(Currency&amp;"ibor"&amp;Tenor,BB734,Trigger)</f>
        <v>44491</v>
      </c>
      <c r="BB734" s="101">
        <f>_xll.qlCalendarAdvance(Calendar,BB733,AZ734,"f",,Trigger)</f>
        <v>44495</v>
      </c>
      <c r="BC734" s="101">
        <f>_xll.qlInterestRateIndexMaturity(Currency&amp;"ibor"&amp;Tenor,BB734,Trigger)</f>
        <v>44860</v>
      </c>
      <c r="BD734" s="246">
        <f>_xll.qlIndexFixing($AD$5,BA734,TRUE,_xll.ohTrigger(Trigger,Trigger12M))</f>
        <v>1.7507537803470499E-2</v>
      </c>
      <c r="BE734" s="246" t="e">
        <f>IFERROR(_xll.qlIndexFixing($BF$1,BA734,TRUE,_xll.ohTrigger(Trigger,Trigger12M)),#N/A)</f>
        <v>#N/A</v>
      </c>
    </row>
    <row r="735" spans="52:57" ht="11.25" customHeight="1" x14ac:dyDescent="0.25">
      <c r="AZ735" s="102" t="s">
        <v>83</v>
      </c>
      <c r="BA735" s="101">
        <f>_xll.qlInterestRateIndexFixingDate(Currency&amp;"ibor"&amp;Tenor,BB735,Trigger)</f>
        <v>44498</v>
      </c>
      <c r="BB735" s="101">
        <f>_xll.qlCalendarAdvance(Calendar,BB734,AZ735,"f",,Trigger)</f>
        <v>44502</v>
      </c>
      <c r="BC735" s="101">
        <f>_xll.qlInterestRateIndexMaturity(Currency&amp;"ibor"&amp;Tenor,BB735,Trigger)</f>
        <v>44867</v>
      </c>
      <c r="BD735" s="246">
        <f>_xll.qlIndexFixing($AD$5,BA735,TRUE,_xll.ohTrigger(Trigger,Trigger12M))</f>
        <v>1.755284562120393E-2</v>
      </c>
      <c r="BE735" s="246" t="e">
        <f>IFERROR(_xll.qlIndexFixing($BF$1,BA735,TRUE,_xll.ohTrigger(Trigger,Trigger12M)),#N/A)</f>
        <v>#N/A</v>
      </c>
    </row>
    <row r="736" spans="52:57" ht="11.25" customHeight="1" x14ac:dyDescent="0.25">
      <c r="AZ736" s="102" t="s">
        <v>83</v>
      </c>
      <c r="BA736" s="101">
        <f>_xll.qlInterestRateIndexFixingDate(Currency&amp;"ibor"&amp;Tenor,BB736,Trigger)</f>
        <v>44505</v>
      </c>
      <c r="BB736" s="101">
        <f>_xll.qlCalendarAdvance(Calendar,BB735,AZ736,"f",,Trigger)</f>
        <v>44509</v>
      </c>
      <c r="BC736" s="101">
        <f>_xll.qlInterestRateIndexMaturity(Currency&amp;"ibor"&amp;Tenor,BB736,Trigger)</f>
        <v>44874</v>
      </c>
      <c r="BD736" s="246">
        <f>_xll.qlIndexFixing($AD$5,BA736,TRUE,_xll.ohTrigger(Trigger,Trigger12M))</f>
        <v>1.7598110069402553E-2</v>
      </c>
      <c r="BE736" s="246" t="e">
        <f>IFERROR(_xll.qlIndexFixing($BF$1,BA736,TRUE,_xll.ohTrigger(Trigger,Trigger12M)),#N/A)</f>
        <v>#N/A</v>
      </c>
    </row>
    <row r="737" spans="52:57" ht="11.25" customHeight="1" x14ac:dyDescent="0.25">
      <c r="AZ737" s="102" t="s">
        <v>83</v>
      </c>
      <c r="BA737" s="101">
        <f>_xll.qlInterestRateIndexFixingDate(Currency&amp;"ibor"&amp;Tenor,BB737,Trigger)</f>
        <v>44512</v>
      </c>
      <c r="BB737" s="101">
        <f>_xll.qlCalendarAdvance(Calendar,BB736,AZ737,"f",,Trigger)</f>
        <v>44516</v>
      </c>
      <c r="BC737" s="101">
        <f>_xll.qlInterestRateIndexMaturity(Currency&amp;"ibor"&amp;Tenor,BB737,Trigger)</f>
        <v>44881</v>
      </c>
      <c r="BD737" s="246">
        <f>_xll.qlIndexFixing($AD$5,BA737,TRUE,_xll.ohTrigger(Trigger,Trigger12M))</f>
        <v>1.7643331142015967E-2</v>
      </c>
      <c r="BE737" s="246" t="e">
        <f>IFERROR(_xll.qlIndexFixing($BF$1,BA737,TRUE,_xll.ohTrigger(Trigger,Trigger12M)),#N/A)</f>
        <v>#N/A</v>
      </c>
    </row>
    <row r="738" spans="52:57" ht="11.25" customHeight="1" x14ac:dyDescent="0.25">
      <c r="AZ738" s="102" t="s">
        <v>83</v>
      </c>
      <c r="BA738" s="101">
        <f>_xll.qlInterestRateIndexFixingDate(Currency&amp;"ibor"&amp;Tenor,BB738,Trigger)</f>
        <v>44519</v>
      </c>
      <c r="BB738" s="101">
        <f>_xll.qlCalendarAdvance(Calendar,BB737,AZ738,"f",,Trigger)</f>
        <v>44523</v>
      </c>
      <c r="BC738" s="101">
        <f>_xll.qlInterestRateIndexMaturity(Currency&amp;"ibor"&amp;Tenor,BB738,Trigger)</f>
        <v>44888</v>
      </c>
      <c r="BD738" s="246">
        <f>_xll.qlIndexFixing($AD$5,BA738,TRUE,_xll.ohTrigger(Trigger,Trigger12M))</f>
        <v>1.7688508832998381E-2</v>
      </c>
      <c r="BE738" s="246" t="e">
        <f>IFERROR(_xll.qlIndexFixing($BF$1,BA738,TRUE,_xll.ohTrigger(Trigger,Trigger12M)),#N/A)</f>
        <v>#N/A</v>
      </c>
    </row>
    <row r="739" spans="52:57" ht="11.25" customHeight="1" x14ac:dyDescent="0.25">
      <c r="AZ739" s="102" t="s">
        <v>83</v>
      </c>
      <c r="BA739" s="101">
        <f>_xll.qlInterestRateIndexFixingDate(Currency&amp;"ibor"&amp;Tenor,BB739,Trigger)</f>
        <v>44526</v>
      </c>
      <c r="BB739" s="101">
        <f>_xll.qlCalendarAdvance(Calendar,BB738,AZ739,"f",,Trigger)</f>
        <v>44530</v>
      </c>
      <c r="BC739" s="101">
        <f>_xll.qlInterestRateIndexMaturity(Currency&amp;"ibor"&amp;Tenor,BB739,Trigger)</f>
        <v>44895</v>
      </c>
      <c r="BD739" s="246">
        <f>_xll.qlIndexFixing($AD$5,BA739,TRUE,_xll.ohTrigger(Trigger,Trigger12M))</f>
        <v>1.7733643136310134E-2</v>
      </c>
      <c r="BE739" s="246" t="e">
        <f>IFERROR(_xll.qlIndexFixing($BF$1,BA739,TRUE,_xll.ohTrigger(Trigger,Trigger12M)),#N/A)</f>
        <v>#N/A</v>
      </c>
    </row>
    <row r="740" spans="52:57" ht="11.25" customHeight="1" x14ac:dyDescent="0.25">
      <c r="AZ740" s="102" t="s">
        <v>83</v>
      </c>
      <c r="BA740" s="101">
        <f>_xll.qlInterestRateIndexFixingDate(Currency&amp;"ibor"&amp;Tenor,BB740,Trigger)</f>
        <v>44533</v>
      </c>
      <c r="BB740" s="101">
        <f>_xll.qlCalendarAdvance(Calendar,BB739,AZ740,"f",,Trigger)</f>
        <v>44537</v>
      </c>
      <c r="BC740" s="101">
        <f>_xll.qlInterestRateIndexMaturity(Currency&amp;"ibor"&amp;Tenor,BB740,Trigger)</f>
        <v>44902</v>
      </c>
      <c r="BD740" s="246">
        <f>_xll.qlIndexFixing($AD$5,BA740,TRUE,_xll.ohTrigger(Trigger,Trigger12M))</f>
        <v>1.7778734045917038E-2</v>
      </c>
      <c r="BE740" s="246" t="e">
        <f>IFERROR(_xll.qlIndexFixing($BF$1,BA740,TRUE,_xll.ohTrigger(Trigger,Trigger12M)),#N/A)</f>
        <v>#N/A</v>
      </c>
    </row>
    <row r="741" spans="52:57" ht="11.25" customHeight="1" x14ac:dyDescent="0.25">
      <c r="AZ741" s="102" t="s">
        <v>83</v>
      </c>
      <c r="BA741" s="101">
        <f>_xll.qlInterestRateIndexFixingDate(Currency&amp;"ibor"&amp;Tenor,BB741,Trigger)</f>
        <v>44540</v>
      </c>
      <c r="BB741" s="101">
        <f>_xll.qlCalendarAdvance(Calendar,BB740,AZ741,"f",,Trigger)</f>
        <v>44544</v>
      </c>
      <c r="BC741" s="101">
        <f>_xll.qlInterestRateIndexMaturity(Currency&amp;"ibor"&amp;Tenor,BB741,Trigger)</f>
        <v>44909</v>
      </c>
      <c r="BD741" s="246">
        <f>_xll.qlIndexFixing($AD$5,BA741,TRUE,_xll.ohTrigger(Trigger,Trigger12M))</f>
        <v>1.7823781555790383E-2</v>
      </c>
      <c r="BE741" s="246" t="e">
        <f>IFERROR(_xll.qlIndexFixing($BF$1,BA741,TRUE,_xll.ohTrigger(Trigger,Trigger12M)),#N/A)</f>
        <v>#N/A</v>
      </c>
    </row>
    <row r="742" spans="52:57" ht="11.25" customHeight="1" x14ac:dyDescent="0.25">
      <c r="AZ742" s="102" t="s">
        <v>83</v>
      </c>
      <c r="BA742" s="101">
        <f>_xll.qlInterestRateIndexFixingDate(Currency&amp;"ibor"&amp;Tenor,BB742,Trigger)</f>
        <v>44547</v>
      </c>
      <c r="BB742" s="101">
        <f>_xll.qlCalendarAdvance(Calendar,BB741,AZ742,"f",,Trigger)</f>
        <v>44551</v>
      </c>
      <c r="BC742" s="101">
        <f>_xll.qlInterestRateIndexMaturity(Currency&amp;"ibor"&amp;Tenor,BB742,Trigger)</f>
        <v>44916</v>
      </c>
      <c r="BD742" s="246">
        <f>_xll.qlIndexFixing($AD$5,BA742,TRUE,_xll.ohTrigger(Trigger,Trigger12M))</f>
        <v>1.7868785659907148E-2</v>
      </c>
      <c r="BE742" s="246" t="e">
        <f>IFERROR(_xll.qlIndexFixing($BF$1,BA742,TRUE,_xll.ohTrigger(Trigger,Trigger12M)),#N/A)</f>
        <v>#N/A</v>
      </c>
    </row>
    <row r="743" spans="52:57" ht="11.25" customHeight="1" x14ac:dyDescent="0.25">
      <c r="AZ743" s="102" t="s">
        <v>83</v>
      </c>
      <c r="BA743" s="101">
        <f>_xll.qlInterestRateIndexFixingDate(Currency&amp;"ibor"&amp;Tenor,BB743,Trigger)</f>
        <v>44554</v>
      </c>
      <c r="BB743" s="101">
        <f>_xll.qlCalendarAdvance(Calendar,BB742,AZ743,"f",,Trigger)</f>
        <v>44558</v>
      </c>
      <c r="BC743" s="101">
        <f>_xll.qlInterestRateIndexMaturity(Currency&amp;"ibor"&amp;Tenor,BB743,Trigger)</f>
        <v>44923</v>
      </c>
      <c r="BD743" s="246">
        <f>_xll.qlIndexFixing($AD$5,BA743,TRUE,_xll.ohTrigger(Trigger,Trigger12M))</f>
        <v>1.7913746352250671E-2</v>
      </c>
      <c r="BE743" s="246" t="e">
        <f>IFERROR(_xll.qlIndexFixing($BF$1,BA743,TRUE,_xll.ohTrigger(Trigger,Trigger12M)),#N/A)</f>
        <v>#N/A</v>
      </c>
    </row>
    <row r="744" spans="52:57" ht="11.25" customHeight="1" x14ac:dyDescent="0.25">
      <c r="AZ744" s="102" t="s">
        <v>83</v>
      </c>
      <c r="BA744" s="101">
        <f>_xll.qlInterestRateIndexFixingDate(Currency&amp;"ibor"&amp;Tenor,BB744,Trigger)</f>
        <v>44561</v>
      </c>
      <c r="BB744" s="101">
        <f>_xll.qlCalendarAdvance(Calendar,BB743,AZ744,"f",,Trigger)</f>
        <v>44565</v>
      </c>
      <c r="BC744" s="101">
        <f>_xll.qlInterestRateIndexMaturity(Currency&amp;"ibor"&amp;Tenor,BB744,Trigger)</f>
        <v>44930</v>
      </c>
      <c r="BD744" s="246">
        <f>_xll.qlIndexFixing($AD$5,BA744,TRUE,_xll.ohTrigger(Trigger,Trigger12M))</f>
        <v>1.795866362680866E-2</v>
      </c>
      <c r="BE744" s="246" t="e">
        <f>IFERROR(_xll.qlIndexFixing($BF$1,BA744,TRUE,_xll.ohTrigger(Trigger,Trigger12M)),#N/A)</f>
        <v>#N/A</v>
      </c>
    </row>
    <row r="745" spans="52:57" ht="11.25" customHeight="1" x14ac:dyDescent="0.25">
      <c r="AZ745" s="102" t="s">
        <v>83</v>
      </c>
      <c r="BA745" s="101">
        <f>_xll.qlInterestRateIndexFixingDate(Currency&amp;"ibor"&amp;Tenor,BB745,Trigger)</f>
        <v>44568</v>
      </c>
      <c r="BB745" s="101">
        <f>_xll.qlCalendarAdvance(Calendar,BB744,AZ745,"f",,Trigger)</f>
        <v>44572</v>
      </c>
      <c r="BC745" s="101">
        <f>_xll.qlInterestRateIndexMaturity(Currency&amp;"ibor"&amp;Tenor,BB745,Trigger)</f>
        <v>44937</v>
      </c>
      <c r="BD745" s="246">
        <f>_xll.qlIndexFixing($AD$5,BA745,TRUE,_xll.ohTrigger(Trigger,Trigger12M))</f>
        <v>1.8003537477575403E-2</v>
      </c>
      <c r="BE745" s="246" t="e">
        <f>IFERROR(_xll.qlIndexFixing($BF$1,BA745,TRUE,_xll.ohTrigger(Trigger,Trigger12M)),#N/A)</f>
        <v>#N/A</v>
      </c>
    </row>
    <row r="746" spans="52:57" ht="11.25" customHeight="1" x14ac:dyDescent="0.25">
      <c r="AZ746" s="102" t="s">
        <v>83</v>
      </c>
      <c r="BA746" s="101">
        <f>_xll.qlInterestRateIndexFixingDate(Currency&amp;"ibor"&amp;Tenor,BB746,Trigger)</f>
        <v>44575</v>
      </c>
      <c r="BB746" s="101">
        <f>_xll.qlCalendarAdvance(Calendar,BB745,AZ746,"f",,Trigger)</f>
        <v>44579</v>
      </c>
      <c r="BC746" s="101">
        <f>_xll.qlInterestRateIndexMaturity(Currency&amp;"ibor"&amp;Tenor,BB746,Trigger)</f>
        <v>44944</v>
      </c>
      <c r="BD746" s="246">
        <f>_xll.qlIndexFixing($AD$5,BA746,TRUE,_xll.ohTrigger(Trigger,Trigger12M))</f>
        <v>1.8048367898550001E-2</v>
      </c>
      <c r="BE746" s="246" t="e">
        <f>IFERROR(_xll.qlIndexFixing($BF$1,BA746,TRUE,_xll.ohTrigger(Trigger,Trigger12M)),#N/A)</f>
        <v>#N/A</v>
      </c>
    </row>
    <row r="747" spans="52:57" ht="11.25" customHeight="1" x14ac:dyDescent="0.25">
      <c r="AZ747" s="102" t="s">
        <v>83</v>
      </c>
      <c r="BA747" s="101">
        <f>_xll.qlInterestRateIndexFixingDate(Currency&amp;"ibor"&amp;Tenor,BB747,Trigger)</f>
        <v>44582</v>
      </c>
      <c r="BB747" s="101">
        <f>_xll.qlCalendarAdvance(Calendar,BB746,AZ747,"f",,Trigger)</f>
        <v>44586</v>
      </c>
      <c r="BC747" s="101">
        <f>_xll.qlInterestRateIndexMaturity(Currency&amp;"ibor"&amp;Tenor,BB747,Trigger)</f>
        <v>44951</v>
      </c>
      <c r="BD747" s="246">
        <f>_xll.qlIndexFixing($AD$5,BA747,TRUE,_xll.ohTrigger(Trigger,Trigger12M))</f>
        <v>1.8093154883738121E-2</v>
      </c>
      <c r="BE747" s="246" t="e">
        <f>IFERROR(_xll.qlIndexFixing($BF$1,BA747,TRUE,_xll.ohTrigger(Trigger,Trigger12M)),#N/A)</f>
        <v>#N/A</v>
      </c>
    </row>
    <row r="748" spans="52:57" ht="11.25" customHeight="1" x14ac:dyDescent="0.25">
      <c r="AZ748" s="102" t="s">
        <v>83</v>
      </c>
      <c r="BA748" s="101">
        <f>_xll.qlInterestRateIndexFixingDate(Currency&amp;"ibor"&amp;Tenor,BB748,Trigger)</f>
        <v>44589</v>
      </c>
      <c r="BB748" s="101">
        <f>_xll.qlCalendarAdvance(Calendar,BB747,AZ748,"f",,Trigger)</f>
        <v>44593</v>
      </c>
      <c r="BC748" s="101">
        <f>_xll.qlInterestRateIndexMaturity(Currency&amp;"ibor"&amp;Tenor,BB748,Trigger)</f>
        <v>44958</v>
      </c>
      <c r="BD748" s="246">
        <f>_xll.qlIndexFixing($AD$5,BA748,TRUE,_xll.ohTrigger(Trigger,Trigger12M))</f>
        <v>1.8137898427150478E-2</v>
      </c>
      <c r="BE748" s="246" t="e">
        <f>IFERROR(_xll.qlIndexFixing($BF$1,BA748,TRUE,_xll.ohTrigger(Trigger,Trigger12M)),#N/A)</f>
        <v>#N/A</v>
      </c>
    </row>
    <row r="749" spans="52:57" ht="11.25" customHeight="1" x14ac:dyDescent="0.25">
      <c r="AZ749" s="102" t="s">
        <v>83</v>
      </c>
      <c r="BA749" s="101">
        <f>_xll.qlInterestRateIndexFixingDate(Currency&amp;"ibor"&amp;Tenor,BB749,Trigger)</f>
        <v>44596</v>
      </c>
      <c r="BB749" s="101">
        <f>_xll.qlCalendarAdvance(Calendar,BB748,AZ749,"f",,Trigger)</f>
        <v>44600</v>
      </c>
      <c r="BC749" s="101">
        <f>_xll.qlInterestRateIndexMaturity(Currency&amp;"ibor"&amp;Tenor,BB749,Trigger)</f>
        <v>44965</v>
      </c>
      <c r="BD749" s="246">
        <f>_xll.qlIndexFixing($AD$5,BA749,TRUE,_xll.ohTrigger(Trigger,Trigger12M))</f>
        <v>1.8182598522803253E-2</v>
      </c>
      <c r="BE749" s="246" t="e">
        <f>IFERROR(_xll.qlIndexFixing($BF$1,BA749,TRUE,_xll.ohTrigger(Trigger,Trigger12M)),#N/A)</f>
        <v>#N/A</v>
      </c>
    </row>
    <row r="750" spans="52:57" ht="11.25" customHeight="1" x14ac:dyDescent="0.25">
      <c r="AZ750" s="102" t="s">
        <v>83</v>
      </c>
      <c r="BA750" s="101">
        <f>_xll.qlInterestRateIndexFixingDate(Currency&amp;"ibor"&amp;Tenor,BB750,Trigger)</f>
        <v>44603</v>
      </c>
      <c r="BB750" s="101">
        <f>_xll.qlCalendarAdvance(Calendar,BB749,AZ750,"f",,Trigger)</f>
        <v>44607</v>
      </c>
      <c r="BC750" s="101">
        <f>_xll.qlInterestRateIndexMaturity(Currency&amp;"ibor"&amp;Tenor,BB750,Trigger)</f>
        <v>44972</v>
      </c>
      <c r="BD750" s="246">
        <f>_xll.qlIndexFixing($AD$5,BA750,TRUE,_xll.ohTrigger(Trigger,Trigger12M))</f>
        <v>1.8227255164718979E-2</v>
      </c>
      <c r="BE750" s="246" t="e">
        <f>IFERROR(_xll.qlIndexFixing($BF$1,BA750,TRUE,_xll.ohTrigger(Trigger,Trigger12M)),#N/A)</f>
        <v>#N/A</v>
      </c>
    </row>
    <row r="751" spans="52:57" ht="11.25" customHeight="1" x14ac:dyDescent="0.25">
      <c r="AZ751" s="102" t="s">
        <v>83</v>
      </c>
      <c r="BA751" s="101">
        <f>_xll.qlInterestRateIndexFixingDate(Currency&amp;"ibor"&amp;Tenor,BB751,Trigger)</f>
        <v>44610</v>
      </c>
      <c r="BB751" s="101">
        <f>_xll.qlCalendarAdvance(Calendar,BB750,AZ751,"f",,Trigger)</f>
        <v>44614</v>
      </c>
      <c r="BC751" s="101">
        <f>_xll.qlInterestRateIndexMaturity(Currency&amp;"ibor"&amp;Tenor,BB751,Trigger)</f>
        <v>44979</v>
      </c>
      <c r="BD751" s="246">
        <f>_xll.qlIndexFixing($AD$5,BA751,TRUE,_xll.ohTrigger(Trigger,Trigger12M))</f>
        <v>1.8271868346924795E-2</v>
      </c>
      <c r="BE751" s="246" t="e">
        <f>IFERROR(_xll.qlIndexFixing($BF$1,BA751,TRUE,_xll.ohTrigger(Trigger,Trigger12M)),#N/A)</f>
        <v>#N/A</v>
      </c>
    </row>
    <row r="752" spans="52:57" ht="11.25" customHeight="1" x14ac:dyDescent="0.25">
      <c r="AZ752" s="102" t="s">
        <v>83</v>
      </c>
      <c r="BA752" s="101">
        <f>_xll.qlInterestRateIndexFixingDate(Currency&amp;"ibor"&amp;Tenor,BB752,Trigger)</f>
        <v>44617</v>
      </c>
      <c r="BB752" s="101">
        <f>_xll.qlCalendarAdvance(Calendar,BB751,AZ752,"f",,Trigger)</f>
        <v>44621</v>
      </c>
      <c r="BC752" s="101">
        <f>_xll.qlInterestRateIndexMaturity(Currency&amp;"ibor"&amp;Tenor,BB752,Trigger)</f>
        <v>44986</v>
      </c>
      <c r="BD752" s="246">
        <f>_xll.qlIndexFixing($AD$5,BA752,TRUE,_xll.ohTrigger(Trigger,Trigger12M))</f>
        <v>1.8316438063454399E-2</v>
      </c>
      <c r="BE752" s="246" t="e">
        <f>IFERROR(_xll.qlIndexFixing($BF$1,BA752,TRUE,_xll.ohTrigger(Trigger,Trigger12M)),#N/A)</f>
        <v>#N/A</v>
      </c>
    </row>
    <row r="753" spans="52:57" ht="11.25" customHeight="1" x14ac:dyDescent="0.25">
      <c r="AZ753" s="102" t="s">
        <v>83</v>
      </c>
      <c r="BA753" s="101">
        <f>_xll.qlInterestRateIndexFixingDate(Currency&amp;"ibor"&amp;Tenor,BB753,Trigger)</f>
        <v>44624</v>
      </c>
      <c r="BB753" s="101">
        <f>_xll.qlCalendarAdvance(Calendar,BB752,AZ753,"f",,Trigger)</f>
        <v>44628</v>
      </c>
      <c r="BC753" s="101">
        <f>_xll.qlInterestRateIndexMaturity(Currency&amp;"ibor"&amp;Tenor,BB753,Trigger)</f>
        <v>44993</v>
      </c>
      <c r="BD753" s="246">
        <f>_xll.qlIndexFixing($AD$5,BA753,TRUE,_xll.ohTrigger(Trigger,Trigger12M))</f>
        <v>1.8360964308346977E-2</v>
      </c>
      <c r="BE753" s="246" t="e">
        <f>IFERROR(_xll.qlIndexFixing($BF$1,BA753,TRUE,_xll.ohTrigger(Trigger,Trigger12M)),#N/A)</f>
        <v>#N/A</v>
      </c>
    </row>
    <row r="754" spans="52:57" ht="11.25" customHeight="1" x14ac:dyDescent="0.25">
      <c r="AZ754" s="102" t="s">
        <v>83</v>
      </c>
      <c r="BA754" s="101">
        <f>_xll.qlInterestRateIndexFixingDate(Currency&amp;"ibor"&amp;Tenor,BB754,Trigger)</f>
        <v>44631</v>
      </c>
      <c r="BB754" s="101">
        <f>_xll.qlCalendarAdvance(Calendar,BB753,AZ754,"f",,Trigger)</f>
        <v>44635</v>
      </c>
      <c r="BC754" s="101">
        <f>_xll.qlInterestRateIndexMaturity(Currency&amp;"ibor"&amp;Tenor,BB754,Trigger)</f>
        <v>45000</v>
      </c>
      <c r="BD754" s="246">
        <f>_xll.qlIndexFixing($AD$5,BA754,TRUE,_xll.ohTrigger(Trigger,Trigger12M))</f>
        <v>1.8405447075646737E-2</v>
      </c>
      <c r="BE754" s="246" t="e">
        <f>IFERROR(_xll.qlIndexFixing($BF$1,BA754,TRUE,_xll.ohTrigger(Trigger,Trigger12M)),#N/A)</f>
        <v>#N/A</v>
      </c>
    </row>
    <row r="755" spans="52:57" ht="11.25" customHeight="1" x14ac:dyDescent="0.25">
      <c r="AZ755" s="102" t="s">
        <v>83</v>
      </c>
      <c r="BA755" s="101">
        <f>_xll.qlInterestRateIndexFixingDate(Currency&amp;"ibor"&amp;Tenor,BB755,Trigger)</f>
        <v>44638</v>
      </c>
      <c r="BB755" s="101">
        <f>_xll.qlCalendarAdvance(Calendar,BB754,AZ755,"f",,Trigger)</f>
        <v>44642</v>
      </c>
      <c r="BC755" s="101">
        <f>_xll.qlInterestRateIndexMaturity(Currency&amp;"ibor"&amp;Tenor,BB755,Trigger)</f>
        <v>45007</v>
      </c>
      <c r="BD755" s="246">
        <f>_xll.qlIndexFixing($AD$5,BA755,TRUE,_xll.ohTrigger(Trigger,Trigger12M))</f>
        <v>1.8449886359404033E-2</v>
      </c>
      <c r="BE755" s="246" t="e">
        <f>IFERROR(_xll.qlIndexFixing($BF$1,BA755,TRUE,_xll.ohTrigger(Trigger,Trigger12M)),#N/A)</f>
        <v>#N/A</v>
      </c>
    </row>
    <row r="756" spans="52:57" ht="11.25" customHeight="1" x14ac:dyDescent="0.25">
      <c r="AZ756" s="102" t="s">
        <v>83</v>
      </c>
      <c r="BA756" s="101">
        <f>_xll.qlInterestRateIndexFixingDate(Currency&amp;"ibor"&amp;Tenor,BB756,Trigger)</f>
        <v>44645</v>
      </c>
      <c r="BB756" s="101">
        <f>_xll.qlCalendarAdvance(Calendar,BB755,AZ756,"f",,Trigger)</f>
        <v>44649</v>
      </c>
      <c r="BC756" s="101">
        <f>_xll.qlInterestRateIndexMaturity(Currency&amp;"ibor"&amp;Tenor,BB756,Trigger)</f>
        <v>45014</v>
      </c>
      <c r="BD756" s="246">
        <f>_xll.qlIndexFixing($AD$5,BA756,TRUE,_xll.ohTrigger(Trigger,Trigger12M))</f>
        <v>1.8494282153674907E-2</v>
      </c>
      <c r="BE756" s="246" t="e">
        <f>IFERROR(_xll.qlIndexFixing($BF$1,BA756,TRUE,_xll.ohTrigger(Trigger,Trigger12M)),#N/A)</f>
        <v>#N/A</v>
      </c>
    </row>
    <row r="757" spans="52:57" ht="11.25" customHeight="1" x14ac:dyDescent="0.25">
      <c r="AZ757" s="102" t="s">
        <v>83</v>
      </c>
      <c r="BA757" s="101">
        <f>_xll.qlInterestRateIndexFixingDate(Currency&amp;"ibor"&amp;Tenor,BB757,Trigger)</f>
        <v>44652</v>
      </c>
      <c r="BB757" s="101">
        <f>_xll.qlCalendarAdvance(Calendar,BB756,AZ757,"f",,Trigger)</f>
        <v>44656</v>
      </c>
      <c r="BC757" s="101">
        <f>_xll.qlInterestRateIndexMaturity(Currency&amp;"ibor"&amp;Tenor,BB757,Trigger)</f>
        <v>45021</v>
      </c>
      <c r="BD757" s="246">
        <f>_xll.qlIndexFixing($AD$5,BA757,TRUE,_xll.ohTrigger(Trigger,Trigger12M))</f>
        <v>1.8538634452520655E-2</v>
      </c>
      <c r="BE757" s="246" t="e">
        <f>IFERROR(_xll.qlIndexFixing($BF$1,BA757,TRUE,_xll.ohTrigger(Trigger,Trigger12M)),#N/A)</f>
        <v>#N/A</v>
      </c>
    </row>
    <row r="758" spans="52:57" ht="11.25" customHeight="1" x14ac:dyDescent="0.25">
      <c r="AZ758" s="102" t="s">
        <v>83</v>
      </c>
      <c r="BA758" s="101">
        <f>_xll.qlInterestRateIndexFixingDate(Currency&amp;"ibor"&amp;Tenor,BB758,Trigger)</f>
        <v>44659</v>
      </c>
      <c r="BB758" s="101">
        <f>_xll.qlCalendarAdvance(Calendar,BB757,AZ758,"f",,Trigger)</f>
        <v>44663</v>
      </c>
      <c r="BC758" s="101">
        <f>_xll.qlInterestRateIndexMaturity(Currency&amp;"ibor"&amp;Tenor,BB758,Trigger)</f>
        <v>45028</v>
      </c>
      <c r="BD758" s="246">
        <f>_xll.qlIndexFixing($AD$5,BA758,TRUE,_xll.ohTrigger(Trigger,Trigger12M))</f>
        <v>1.8582943250008491E-2</v>
      </c>
      <c r="BE758" s="246" t="e">
        <f>IFERROR(_xll.qlIndexFixing($BF$1,BA758,TRUE,_xll.ohTrigger(Trigger,Trigger12M)),#N/A)</f>
        <v>#N/A</v>
      </c>
    </row>
    <row r="759" spans="52:57" ht="11.25" customHeight="1" x14ac:dyDescent="0.25">
      <c r="AZ759" s="102" t="s">
        <v>83</v>
      </c>
      <c r="BA759" s="101">
        <f>_xll.qlInterestRateIndexFixingDate(Currency&amp;"ibor"&amp;Tenor,BB759,Trigger)</f>
        <v>44664</v>
      </c>
      <c r="BB759" s="101">
        <f>_xll.qlCalendarAdvance(Calendar,BB758,AZ759,"f",,Trigger)</f>
        <v>44670</v>
      </c>
      <c r="BC759" s="101">
        <f>_xll.qlInterestRateIndexMaturity(Currency&amp;"ibor"&amp;Tenor,BB759,Trigger)</f>
        <v>45035</v>
      </c>
      <c r="BD759" s="246">
        <f>_xll.qlIndexFixing($AD$5,BA759,TRUE,_xll.ohTrigger(Trigger,Trigger12M))</f>
        <v>1.8627208540211319E-2</v>
      </c>
      <c r="BE759" s="246" t="e">
        <f>IFERROR(_xll.qlIndexFixing($BF$1,BA759,TRUE,_xll.ohTrigger(Trigger,Trigger12M)),#N/A)</f>
        <v>#N/A</v>
      </c>
    </row>
    <row r="760" spans="52:57" ht="11.25" customHeight="1" x14ac:dyDescent="0.25">
      <c r="AZ760" s="102" t="s">
        <v>83</v>
      </c>
      <c r="BA760" s="101">
        <f>_xll.qlInterestRateIndexFixingDate(Currency&amp;"ibor"&amp;Tenor,BB760,Trigger)</f>
        <v>44673</v>
      </c>
      <c r="BB760" s="101">
        <f>_xll.qlCalendarAdvance(Calendar,BB759,AZ760,"f",,Trigger)</f>
        <v>44677</v>
      </c>
      <c r="BC760" s="101">
        <f>_xll.qlInterestRateIndexMaturity(Currency&amp;"ibor"&amp;Tenor,BB760,Trigger)</f>
        <v>45042</v>
      </c>
      <c r="BD760" s="246">
        <f>_xll.qlIndexFixing($AD$5,BA760,TRUE,_xll.ohTrigger(Trigger,Trigger12M))</f>
        <v>1.8671430317207523E-2</v>
      </c>
      <c r="BE760" s="246" t="e">
        <f>IFERROR(_xll.qlIndexFixing($BF$1,BA760,TRUE,_xll.ohTrigger(Trigger,Trigger12M)),#N/A)</f>
        <v>#N/A</v>
      </c>
    </row>
    <row r="761" spans="52:57" ht="11.25" customHeight="1" x14ac:dyDescent="0.25">
      <c r="AZ761" s="102" t="s">
        <v>83</v>
      </c>
      <c r="BA761" s="101">
        <f>_xll.qlInterestRateIndexFixingDate(Currency&amp;"ibor"&amp;Tenor,BB761,Trigger)</f>
        <v>44680</v>
      </c>
      <c r="BB761" s="101">
        <f>_xll.qlCalendarAdvance(Calendar,BB760,AZ761,"f",,Trigger)</f>
        <v>44684</v>
      </c>
      <c r="BC761" s="101">
        <f>_xll.qlInterestRateIndexMaturity(Currency&amp;"ibor"&amp;Tenor,BB761,Trigger)</f>
        <v>45049</v>
      </c>
      <c r="BD761" s="246">
        <f>_xll.qlIndexFixing($AD$5,BA761,TRUE,_xll.ohTrigger(Trigger,Trigger12M))</f>
        <v>1.8715608575081172E-2</v>
      </c>
      <c r="BE761" s="246" t="e">
        <f>IFERROR(_xll.qlIndexFixing($BF$1,BA761,TRUE,_xll.ohTrigger(Trigger,Trigger12M)),#N/A)</f>
        <v>#N/A</v>
      </c>
    </row>
    <row r="762" spans="52:57" ht="11.25" customHeight="1" x14ac:dyDescent="0.25">
      <c r="AZ762" s="102" t="s">
        <v>83</v>
      </c>
      <c r="BA762" s="101">
        <f>_xll.qlInterestRateIndexFixingDate(Currency&amp;"ibor"&amp;Tenor,BB762,Trigger)</f>
        <v>44687</v>
      </c>
      <c r="BB762" s="101">
        <f>_xll.qlCalendarAdvance(Calendar,BB761,AZ762,"f",,Trigger)</f>
        <v>44691</v>
      </c>
      <c r="BC762" s="101">
        <f>_xll.qlInterestRateIndexMaturity(Currency&amp;"ibor"&amp;Tenor,BB762,Trigger)</f>
        <v>45056</v>
      </c>
      <c r="BD762" s="246">
        <f>_xll.qlIndexFixing($AD$5,BA762,TRUE,_xll.ohTrigger(Trigger,Trigger12M))</f>
        <v>1.8759743307922256E-2</v>
      </c>
      <c r="BE762" s="246" t="e">
        <f>IFERROR(_xll.qlIndexFixing($BF$1,BA762,TRUE,_xll.ohTrigger(Trigger,Trigger12M)),#N/A)</f>
        <v>#N/A</v>
      </c>
    </row>
    <row r="763" spans="52:57" ht="11.25" customHeight="1" x14ac:dyDescent="0.25">
      <c r="AZ763" s="102" t="s">
        <v>83</v>
      </c>
      <c r="BA763" s="101">
        <f>_xll.qlInterestRateIndexFixingDate(Currency&amp;"ibor"&amp;Tenor,BB763,Trigger)</f>
        <v>44694</v>
      </c>
      <c r="BB763" s="101">
        <f>_xll.qlCalendarAdvance(Calendar,BB762,AZ763,"f",,Trigger)</f>
        <v>44698</v>
      </c>
      <c r="BC763" s="101">
        <f>_xll.qlInterestRateIndexMaturity(Currency&amp;"ibor"&amp;Tenor,BB763,Trigger)</f>
        <v>45063</v>
      </c>
      <c r="BD763" s="246">
        <f>_xll.qlIndexFixing($AD$5,BA763,TRUE,_xll.ohTrigger(Trigger,Trigger12M))</f>
        <v>1.880383450982602E-2</v>
      </c>
      <c r="BE763" s="246" t="e">
        <f>IFERROR(_xll.qlIndexFixing($BF$1,BA763,TRUE,_xll.ohTrigger(Trigger,Trigger12M)),#N/A)</f>
        <v>#N/A</v>
      </c>
    </row>
    <row r="764" spans="52:57" ht="11.25" customHeight="1" x14ac:dyDescent="0.25">
      <c r="AZ764" s="102" t="s">
        <v>83</v>
      </c>
      <c r="BA764" s="101">
        <f>_xll.qlInterestRateIndexFixingDate(Currency&amp;"ibor"&amp;Tenor,BB764,Trigger)</f>
        <v>44701</v>
      </c>
      <c r="BB764" s="101">
        <f>_xll.qlCalendarAdvance(Calendar,BB763,AZ764,"f",,Trigger)</f>
        <v>44705</v>
      </c>
      <c r="BC764" s="101">
        <f>_xll.qlInterestRateIndexMaturity(Currency&amp;"ibor"&amp;Tenor,BB764,Trigger)</f>
        <v>45070</v>
      </c>
      <c r="BD764" s="246">
        <f>_xll.qlIndexFixing($AD$5,BA764,TRUE,_xll.ohTrigger(Trigger,Trigger12M))</f>
        <v>1.8847882174893183E-2</v>
      </c>
      <c r="BE764" s="246" t="e">
        <f>IFERROR(_xll.qlIndexFixing($BF$1,BA764,TRUE,_xll.ohTrigger(Trigger,Trigger12M)),#N/A)</f>
        <v>#N/A</v>
      </c>
    </row>
    <row r="765" spans="52:57" ht="11.25" customHeight="1" x14ac:dyDescent="0.25">
      <c r="AZ765" s="102" t="s">
        <v>83</v>
      </c>
      <c r="BA765" s="101">
        <f>_xll.qlInterestRateIndexFixingDate(Currency&amp;"ibor"&amp;Tenor,BB765,Trigger)</f>
        <v>44708</v>
      </c>
      <c r="BB765" s="101">
        <f>_xll.qlCalendarAdvance(Calendar,BB764,AZ765,"f",,Trigger)</f>
        <v>44712</v>
      </c>
      <c r="BC765" s="101">
        <f>_xll.qlInterestRateIndexMaturity(Currency&amp;"ibor"&amp;Tenor,BB765,Trigger)</f>
        <v>45077</v>
      </c>
      <c r="BD765" s="246">
        <f>_xll.qlIndexFixing($AD$5,BA765,TRUE,_xll.ohTrigger(Trigger,Trigger12M))</f>
        <v>1.8891886297231032E-2</v>
      </c>
      <c r="BE765" s="246" t="e">
        <f>IFERROR(_xll.qlIndexFixing($BF$1,BA765,TRUE,_xll.ohTrigger(Trigger,Trigger12M)),#N/A)</f>
        <v>#N/A</v>
      </c>
    </row>
    <row r="766" spans="52:57" ht="11.25" customHeight="1" x14ac:dyDescent="0.25">
      <c r="AZ766" s="102" t="s">
        <v>83</v>
      </c>
      <c r="BA766" s="101">
        <f>_xll.qlInterestRateIndexFixingDate(Currency&amp;"ibor"&amp;Tenor,BB766,Trigger)</f>
        <v>44715</v>
      </c>
      <c r="BB766" s="101">
        <f>_xll.qlCalendarAdvance(Calendar,BB765,AZ766,"f",,Trigger)</f>
        <v>44719</v>
      </c>
      <c r="BC766" s="101">
        <f>_xll.qlInterestRateIndexMaturity(Currency&amp;"ibor"&amp;Tenor,BB766,Trigger)</f>
        <v>45084</v>
      </c>
      <c r="BD766" s="246">
        <f>_xll.qlIndexFixing($AD$5,BA766,TRUE,_xll.ohTrigger(Trigger,Trigger12M))</f>
        <v>1.8935846870951237E-2</v>
      </c>
      <c r="BE766" s="246" t="e">
        <f>IFERROR(_xll.qlIndexFixing($BF$1,BA766,TRUE,_xll.ohTrigger(Trigger,Trigger12M)),#N/A)</f>
        <v>#N/A</v>
      </c>
    </row>
    <row r="767" spans="52:57" ht="11.25" customHeight="1" x14ac:dyDescent="0.25">
      <c r="AZ767" s="102" t="s">
        <v>83</v>
      </c>
      <c r="BA767" s="101">
        <f>_xll.qlInterestRateIndexFixingDate(Currency&amp;"ibor"&amp;Tenor,BB767,Trigger)</f>
        <v>44722</v>
      </c>
      <c r="BB767" s="101">
        <f>_xll.qlCalendarAdvance(Calendar,BB766,AZ767,"f",,Trigger)</f>
        <v>44726</v>
      </c>
      <c r="BC767" s="101">
        <f>_xll.qlInterestRateIndexMaturity(Currency&amp;"ibor"&amp;Tenor,BB767,Trigger)</f>
        <v>45091</v>
      </c>
      <c r="BD767" s="246">
        <f>_xll.qlIndexFixing($AD$5,BA767,TRUE,_xll.ohTrigger(Trigger,Trigger12M))</f>
        <v>1.8979763890172478E-2</v>
      </c>
      <c r="BE767" s="246" t="e">
        <f>IFERROR(_xll.qlIndexFixing($BF$1,BA767,TRUE,_xll.ohTrigger(Trigger,Trigger12M)),#N/A)</f>
        <v>#N/A</v>
      </c>
    </row>
    <row r="768" spans="52:57" ht="11.25" customHeight="1" x14ac:dyDescent="0.25">
      <c r="AZ768" s="102" t="s">
        <v>83</v>
      </c>
      <c r="BA768" s="101">
        <f>_xll.qlInterestRateIndexFixingDate(Currency&amp;"ibor"&amp;Tenor,BB768,Trigger)</f>
        <v>44729</v>
      </c>
      <c r="BB768" s="101">
        <f>_xll.qlCalendarAdvance(Calendar,BB767,AZ768,"f",,Trigger)</f>
        <v>44733</v>
      </c>
      <c r="BC768" s="101">
        <f>_xll.qlInterestRateIndexMaturity(Currency&amp;"ibor"&amp;Tenor,BB768,Trigger)</f>
        <v>45098</v>
      </c>
      <c r="BD768" s="246">
        <f>_xll.qlIndexFixing($AD$5,BA768,TRUE,_xll.ohTrigger(Trigger,Trigger12M))</f>
        <v>1.9023637349017811E-2</v>
      </c>
      <c r="BE768" s="246" t="e">
        <f>IFERROR(_xll.qlIndexFixing($BF$1,BA768,TRUE,_xll.ohTrigger(Trigger,Trigger12M)),#N/A)</f>
        <v>#N/A</v>
      </c>
    </row>
    <row r="769" spans="52:57" ht="11.25" customHeight="1" x14ac:dyDescent="0.25">
      <c r="AZ769" s="102" t="s">
        <v>83</v>
      </c>
      <c r="BA769" s="101">
        <f>_xll.qlInterestRateIndexFixingDate(Currency&amp;"ibor"&amp;Tenor,BB769,Trigger)</f>
        <v>44736</v>
      </c>
      <c r="BB769" s="101">
        <f>_xll.qlCalendarAdvance(Calendar,BB768,AZ769,"f",,Trigger)</f>
        <v>44740</v>
      </c>
      <c r="BC769" s="101">
        <f>_xll.qlInterestRateIndexMaturity(Currency&amp;"ibor"&amp;Tenor,BB769,Trigger)</f>
        <v>45105</v>
      </c>
      <c r="BD769" s="246">
        <f>_xll.qlIndexFixing($AD$5,BA769,TRUE,_xll.ohTrigger(Trigger,Trigger12M))</f>
        <v>1.9067467241617078E-2</v>
      </c>
      <c r="BE769" s="246" t="e">
        <f>IFERROR(_xll.qlIndexFixing($BF$1,BA769,TRUE,_xll.ohTrigger(Trigger,Trigger12M)),#N/A)</f>
        <v>#N/A</v>
      </c>
    </row>
    <row r="770" spans="52:57" ht="11.25" customHeight="1" x14ac:dyDescent="0.25">
      <c r="AZ770" s="102" t="s">
        <v>83</v>
      </c>
      <c r="BA770" s="101">
        <f>_xll.qlInterestRateIndexFixingDate(Currency&amp;"ibor"&amp;Tenor,BB770,Trigger)</f>
        <v>44743</v>
      </c>
      <c r="BB770" s="101">
        <f>_xll.qlCalendarAdvance(Calendar,BB769,AZ770,"f",,Trigger)</f>
        <v>44747</v>
      </c>
      <c r="BC770" s="101">
        <f>_xll.qlInterestRateIndexMaturity(Currency&amp;"ibor"&amp;Tenor,BB770,Trigger)</f>
        <v>45112</v>
      </c>
      <c r="BD770" s="246">
        <f>_xll.qlIndexFixing($AD$5,BA770,TRUE,_xll.ohTrigger(Trigger,Trigger12M))</f>
        <v>1.9111253562104729E-2</v>
      </c>
      <c r="BE770" s="246" t="e">
        <f>IFERROR(_xll.qlIndexFixing($BF$1,BA770,TRUE,_xll.ohTrigger(Trigger,Trigger12M)),#N/A)</f>
        <v>#N/A</v>
      </c>
    </row>
    <row r="771" spans="52:57" ht="11.25" customHeight="1" x14ac:dyDescent="0.25">
      <c r="AZ771" s="102" t="s">
        <v>83</v>
      </c>
      <c r="BA771" s="101">
        <f>_xll.qlInterestRateIndexFixingDate(Currency&amp;"ibor"&amp;Tenor,BB771,Trigger)</f>
        <v>44750</v>
      </c>
      <c r="BB771" s="101">
        <f>_xll.qlCalendarAdvance(Calendar,BB770,AZ771,"f",,Trigger)</f>
        <v>44754</v>
      </c>
      <c r="BC771" s="101">
        <f>_xll.qlInterestRateIndexMaturity(Currency&amp;"ibor"&amp;Tenor,BB771,Trigger)</f>
        <v>45119</v>
      </c>
      <c r="BD771" s="246">
        <f>_xll.qlIndexFixing($AD$5,BA771,TRUE,_xll.ohTrigger(Trigger,Trigger12M))</f>
        <v>1.9154996304621339E-2</v>
      </c>
      <c r="BE771" s="246" t="e">
        <f>IFERROR(_xll.qlIndexFixing($BF$1,BA771,TRUE,_xll.ohTrigger(Trigger,Trigger12M)),#N/A)</f>
        <v>#N/A</v>
      </c>
    </row>
    <row r="772" spans="52:57" ht="11.25" customHeight="1" x14ac:dyDescent="0.25">
      <c r="AZ772" s="102" t="s">
        <v>83</v>
      </c>
      <c r="BA772" s="101">
        <f>_xll.qlInterestRateIndexFixingDate(Currency&amp;"ibor"&amp;Tenor,BB772,Trigger)</f>
        <v>44757</v>
      </c>
      <c r="BB772" s="101">
        <f>_xll.qlCalendarAdvance(Calendar,BB771,AZ772,"f",,Trigger)</f>
        <v>44761</v>
      </c>
      <c r="BC772" s="101">
        <f>_xll.qlInterestRateIndexMaturity(Currency&amp;"ibor"&amp;Tenor,BB772,Trigger)</f>
        <v>45126</v>
      </c>
      <c r="BD772" s="246">
        <f>_xll.qlIndexFixing($AD$5,BA772,TRUE,_xll.ohTrigger(Trigger,Trigger12M))</f>
        <v>1.919869546331384E-2</v>
      </c>
      <c r="BE772" s="246" t="e">
        <f>IFERROR(_xll.qlIndexFixing($BF$1,BA772,TRUE,_xll.ohTrigger(Trigger,Trigger12M)),#N/A)</f>
        <v>#N/A</v>
      </c>
    </row>
    <row r="773" spans="52:57" ht="11.25" customHeight="1" x14ac:dyDescent="0.25">
      <c r="AZ773" s="102" t="s">
        <v>83</v>
      </c>
      <c r="BA773" s="101">
        <f>_xll.qlInterestRateIndexFixingDate(Currency&amp;"ibor"&amp;Tenor,BB773,Trigger)</f>
        <v>44764</v>
      </c>
      <c r="BB773" s="101">
        <f>_xll.qlCalendarAdvance(Calendar,BB772,AZ773,"f",,Trigger)</f>
        <v>44768</v>
      </c>
      <c r="BC773" s="101">
        <f>_xll.qlInterestRateIndexMaturity(Currency&amp;"ibor"&amp;Tenor,BB773,Trigger)</f>
        <v>45133</v>
      </c>
      <c r="BD773" s="246">
        <f>_xll.qlIndexFixing($AD$5,BA773,TRUE,_xll.ohTrigger(Trigger,Trigger12M))</f>
        <v>1.9237644806485713E-2</v>
      </c>
      <c r="BE773" s="246" t="e">
        <f>IFERROR(_xll.qlIndexFixing($BF$1,BA773,TRUE,_xll.ohTrigger(Trigger,Trigger12M)),#N/A)</f>
        <v>#N/A</v>
      </c>
    </row>
    <row r="774" spans="52:57" ht="11.25" customHeight="1" x14ac:dyDescent="0.25">
      <c r="AZ774" s="102" t="s">
        <v>83</v>
      </c>
      <c r="BA774" s="101">
        <f>_xll.qlInterestRateIndexFixingDate(Currency&amp;"ibor"&amp;Tenor,BB774,Trigger)</f>
        <v>44771</v>
      </c>
      <c r="BB774" s="101">
        <f>_xll.qlCalendarAdvance(Calendar,BB773,AZ774,"f",,Trigger)</f>
        <v>44775</v>
      </c>
      <c r="BC774" s="101">
        <f>_xll.qlInterestRateIndexMaturity(Currency&amp;"ibor"&amp;Tenor,BB774,Trigger)</f>
        <v>45140</v>
      </c>
      <c r="BD774" s="246">
        <f>_xll.qlIndexFixing($AD$5,BA774,TRUE,_xll.ohTrigger(Trigger,Trigger12M))</f>
        <v>1.9268907487869854E-2</v>
      </c>
      <c r="BE774" s="246" t="e">
        <f>IFERROR(_xll.qlIndexFixing($BF$1,BA774,TRUE,_xll.ohTrigger(Trigger,Trigger12M)),#N/A)</f>
        <v>#N/A</v>
      </c>
    </row>
    <row r="775" spans="52:57" ht="11.25" customHeight="1" x14ac:dyDescent="0.25">
      <c r="AZ775" s="102" t="s">
        <v>83</v>
      </c>
      <c r="BA775" s="101">
        <f>_xll.qlInterestRateIndexFixingDate(Currency&amp;"ibor"&amp;Tenor,BB775,Trigger)</f>
        <v>44778</v>
      </c>
      <c r="BB775" s="101">
        <f>_xll.qlCalendarAdvance(Calendar,BB774,AZ775,"f",,Trigger)</f>
        <v>44782</v>
      </c>
      <c r="BC775" s="101">
        <f>_xll.qlInterestRateIndexMaturity(Currency&amp;"ibor"&amp;Tenor,BB775,Trigger)</f>
        <v>45147</v>
      </c>
      <c r="BD775" s="246">
        <f>_xll.qlIndexFixing($AD$5,BA775,TRUE,_xll.ohTrigger(Trigger,Trigger12M))</f>
        <v>1.9300072415740218E-2</v>
      </c>
      <c r="BE775" s="246" t="e">
        <f>IFERROR(_xll.qlIndexFixing($BF$1,BA775,TRUE,_xll.ohTrigger(Trigger,Trigger12M)),#N/A)</f>
        <v>#N/A</v>
      </c>
    </row>
    <row r="776" spans="52:57" ht="11.25" customHeight="1" x14ac:dyDescent="0.25">
      <c r="AZ776" s="102" t="s">
        <v>83</v>
      </c>
      <c r="BA776" s="101">
        <f>_xll.qlInterestRateIndexFixingDate(Currency&amp;"ibor"&amp;Tenor,BB776,Trigger)</f>
        <v>44785</v>
      </c>
      <c r="BB776" s="101">
        <f>_xll.qlCalendarAdvance(Calendar,BB775,AZ776,"f",,Trigger)</f>
        <v>44789</v>
      </c>
      <c r="BC776" s="101">
        <f>_xll.qlInterestRateIndexMaturity(Currency&amp;"ibor"&amp;Tenor,BB776,Trigger)</f>
        <v>45154</v>
      </c>
      <c r="BD776" s="246">
        <f>_xll.qlIndexFixing($AD$5,BA776,TRUE,_xll.ohTrigger(Trigger,Trigger12M))</f>
        <v>1.9331139580947742E-2</v>
      </c>
      <c r="BE776" s="246" t="e">
        <f>IFERROR(_xll.qlIndexFixing($BF$1,BA776,TRUE,_xll.ohTrigger(Trigger,Trigger12M)),#N/A)</f>
        <v>#N/A</v>
      </c>
    </row>
    <row r="777" spans="52:57" ht="11.25" customHeight="1" x14ac:dyDescent="0.25">
      <c r="AZ777" s="102" t="s">
        <v>83</v>
      </c>
      <c r="BA777" s="101">
        <f>_xll.qlInterestRateIndexFixingDate(Currency&amp;"ibor"&amp;Tenor,BB777,Trigger)</f>
        <v>44792</v>
      </c>
      <c r="BB777" s="101">
        <f>_xll.qlCalendarAdvance(Calendar,BB776,AZ777,"f",,Trigger)</f>
        <v>44796</v>
      </c>
      <c r="BC777" s="101">
        <f>_xll.qlInterestRateIndexMaturity(Currency&amp;"ibor"&amp;Tenor,BB777,Trigger)</f>
        <v>45161</v>
      </c>
      <c r="BD777" s="246">
        <f>_xll.qlIndexFixing($AD$5,BA777,TRUE,_xll.ohTrigger(Trigger,Trigger12M))</f>
        <v>1.9362108974372044E-2</v>
      </c>
      <c r="BE777" s="246" t="e">
        <f>IFERROR(_xll.qlIndexFixing($BF$1,BA777,TRUE,_xll.ohTrigger(Trigger,Trigger12M)),#N/A)</f>
        <v>#N/A</v>
      </c>
    </row>
    <row r="778" spans="52:57" ht="11.25" customHeight="1" x14ac:dyDescent="0.25">
      <c r="AZ778" s="102" t="s">
        <v>83</v>
      </c>
      <c r="BA778" s="101">
        <f>_xll.qlInterestRateIndexFixingDate(Currency&amp;"ibor"&amp;Tenor,BB778,Trigger)</f>
        <v>44799</v>
      </c>
      <c r="BB778" s="101">
        <f>_xll.qlCalendarAdvance(Calendar,BB777,AZ778,"f",,Trigger)</f>
        <v>44803</v>
      </c>
      <c r="BC778" s="101">
        <f>_xll.qlInterestRateIndexMaturity(Currency&amp;"ibor"&amp;Tenor,BB778,Trigger)</f>
        <v>45168</v>
      </c>
      <c r="BD778" s="246">
        <f>_xll.qlIndexFixing($AD$5,BA778,TRUE,_xll.ohTrigger(Trigger,Trigger12M))</f>
        <v>1.9392980586921228E-2</v>
      </c>
      <c r="BE778" s="246" t="e">
        <f>IFERROR(_xll.qlIndexFixing($BF$1,BA778,TRUE,_xll.ohTrigger(Trigger,Trigger12M)),#N/A)</f>
        <v>#N/A</v>
      </c>
    </row>
    <row r="779" spans="52:57" ht="11.25" customHeight="1" x14ac:dyDescent="0.25">
      <c r="AZ779" s="102" t="s">
        <v>83</v>
      </c>
      <c r="BA779" s="101">
        <f>_xll.qlInterestRateIndexFixingDate(Currency&amp;"ibor"&amp;Tenor,BB779,Trigger)</f>
        <v>44806</v>
      </c>
      <c r="BB779" s="101">
        <f>_xll.qlCalendarAdvance(Calendar,BB778,AZ779,"f",,Trigger)</f>
        <v>44810</v>
      </c>
      <c r="BC779" s="101">
        <f>_xll.qlInterestRateIndexMaturity(Currency&amp;"ibor"&amp;Tenor,BB779,Trigger)</f>
        <v>45175</v>
      </c>
      <c r="BD779" s="246">
        <f>_xll.qlIndexFixing($AD$5,BA779,TRUE,_xll.ohTrigger(Trigger,Trigger12M))</f>
        <v>1.9423754409531632E-2</v>
      </c>
      <c r="BE779" s="246" t="e">
        <f>IFERROR(_xll.qlIndexFixing($BF$1,BA779,TRUE,_xll.ohTrigger(Trigger,Trigger12M)),#N/A)</f>
        <v>#N/A</v>
      </c>
    </row>
    <row r="780" spans="52:57" ht="11.25" customHeight="1" x14ac:dyDescent="0.25">
      <c r="AZ780" s="102" t="s">
        <v>83</v>
      </c>
      <c r="BA780" s="101">
        <f>_xll.qlInterestRateIndexFixingDate(Currency&amp;"ibor"&amp;Tenor,BB780,Trigger)</f>
        <v>44813</v>
      </c>
      <c r="BB780" s="101">
        <f>_xll.qlCalendarAdvance(Calendar,BB779,AZ780,"f",,Trigger)</f>
        <v>44817</v>
      </c>
      <c r="BC780" s="101">
        <f>_xll.qlInterestRateIndexMaturity(Currency&amp;"ibor"&amp;Tenor,BB780,Trigger)</f>
        <v>45182</v>
      </c>
      <c r="BD780" s="246">
        <f>_xll.qlIndexFixing($AD$5,BA780,TRUE,_xll.ohTrigger(Trigger,Trigger12M))</f>
        <v>1.9454430433168735E-2</v>
      </c>
      <c r="BE780" s="246" t="e">
        <f>IFERROR(_xll.qlIndexFixing($BF$1,BA780,TRUE,_xll.ohTrigger(Trigger,Trigger12M)),#N/A)</f>
        <v>#N/A</v>
      </c>
    </row>
    <row r="781" spans="52:57" ht="11.25" customHeight="1" x14ac:dyDescent="0.25">
      <c r="AZ781" s="102" t="s">
        <v>83</v>
      </c>
      <c r="BA781" s="101">
        <f>_xll.qlInterestRateIndexFixingDate(Currency&amp;"ibor"&amp;Tenor,BB781,Trigger)</f>
        <v>44820</v>
      </c>
      <c r="BB781" s="101">
        <f>_xll.qlCalendarAdvance(Calendar,BB780,AZ781,"f",,Trigger)</f>
        <v>44824</v>
      </c>
      <c r="BC781" s="101">
        <f>_xll.qlInterestRateIndexMaturity(Currency&amp;"ibor"&amp;Tenor,BB781,Trigger)</f>
        <v>45189</v>
      </c>
      <c r="BD781" s="246">
        <f>_xll.qlIndexFixing($AD$5,BA781,TRUE,_xll.ohTrigger(Trigger,Trigger12M))</f>
        <v>1.9485008648825821E-2</v>
      </c>
      <c r="BE781" s="246" t="e">
        <f>IFERROR(_xll.qlIndexFixing($BF$1,BA781,TRUE,_xll.ohTrigger(Trigger,Trigger12M)),#N/A)</f>
        <v>#N/A</v>
      </c>
    </row>
    <row r="782" spans="52:57" ht="11.25" customHeight="1" x14ac:dyDescent="0.25">
      <c r="AZ782" s="102" t="s">
        <v>83</v>
      </c>
      <c r="BA782" s="101">
        <f>_xll.qlInterestRateIndexFixingDate(Currency&amp;"ibor"&amp;Tenor,BB782,Trigger)</f>
        <v>44827</v>
      </c>
      <c r="BB782" s="101">
        <f>_xll.qlCalendarAdvance(Calendar,BB781,AZ782,"f",,Trigger)</f>
        <v>44831</v>
      </c>
      <c r="BC782" s="101">
        <f>_xll.qlInterestRateIndexMaturity(Currency&amp;"ibor"&amp;Tenor,BB782,Trigger)</f>
        <v>45196</v>
      </c>
      <c r="BD782" s="246">
        <f>_xll.qlIndexFixing($AD$5,BA782,TRUE,_xll.ohTrigger(Trigger,Trigger12M))</f>
        <v>1.9515489047525304E-2</v>
      </c>
      <c r="BE782" s="246" t="e">
        <f>IFERROR(_xll.qlIndexFixing($BF$1,BA782,TRUE,_xll.ohTrigger(Trigger,Trigger12M)),#N/A)</f>
        <v>#N/A</v>
      </c>
    </row>
    <row r="783" spans="52:57" ht="11.25" customHeight="1" x14ac:dyDescent="0.25">
      <c r="AZ783" s="102" t="s">
        <v>83</v>
      </c>
      <c r="BA783" s="101">
        <f>_xll.qlInterestRateIndexFixingDate(Currency&amp;"ibor"&amp;Tenor,BB783,Trigger)</f>
        <v>44834</v>
      </c>
      <c r="BB783" s="101">
        <f>_xll.qlCalendarAdvance(Calendar,BB782,AZ783,"f",,Trigger)</f>
        <v>44838</v>
      </c>
      <c r="BC783" s="101">
        <f>_xll.qlInterestRateIndexMaturity(Currency&amp;"ibor"&amp;Tenor,BB783,Trigger)</f>
        <v>45203</v>
      </c>
      <c r="BD783" s="246">
        <f>_xll.qlIndexFixing($AD$5,BA783,TRUE,_xll.ohTrigger(Trigger,Trigger12M))</f>
        <v>1.9545871620317849E-2</v>
      </c>
      <c r="BE783" s="246" t="e">
        <f>IFERROR(_xll.qlIndexFixing($BF$1,BA783,TRUE,_xll.ohTrigger(Trigger,Trigger12M)),#N/A)</f>
        <v>#N/A</v>
      </c>
    </row>
    <row r="784" spans="52:57" ht="11.25" customHeight="1" x14ac:dyDescent="0.25">
      <c r="AZ784" s="102" t="s">
        <v>83</v>
      </c>
      <c r="BA784" s="101">
        <f>_xll.qlInterestRateIndexFixingDate(Currency&amp;"ibor"&amp;Tenor,BB784,Trigger)</f>
        <v>44841</v>
      </c>
      <c r="BB784" s="101">
        <f>_xll.qlCalendarAdvance(Calendar,BB783,AZ784,"f",,Trigger)</f>
        <v>44845</v>
      </c>
      <c r="BC784" s="101">
        <f>_xll.qlInterestRateIndexMaturity(Currency&amp;"ibor"&amp;Tenor,BB784,Trigger)</f>
        <v>45210</v>
      </c>
      <c r="BD784" s="246">
        <f>_xll.qlIndexFixing($AD$5,BA784,TRUE,_xll.ohTrigger(Trigger,Trigger12M))</f>
        <v>1.9576156358282595E-2</v>
      </c>
      <c r="BE784" s="246" t="e">
        <f>IFERROR(_xll.qlIndexFixing($BF$1,BA784,TRUE,_xll.ohTrigger(Trigger,Trigger12M)),#N/A)</f>
        <v>#N/A</v>
      </c>
    </row>
    <row r="785" spans="52:57" ht="11.25" customHeight="1" x14ac:dyDescent="0.25">
      <c r="AZ785" s="102" t="s">
        <v>83</v>
      </c>
      <c r="BA785" s="101">
        <f>_xll.qlInterestRateIndexFixingDate(Currency&amp;"ibor"&amp;Tenor,BB785,Trigger)</f>
        <v>44848</v>
      </c>
      <c r="BB785" s="101">
        <f>_xll.qlCalendarAdvance(Calendar,BB784,AZ785,"f",,Trigger)</f>
        <v>44852</v>
      </c>
      <c r="BC785" s="101">
        <f>_xll.qlInterestRateIndexMaturity(Currency&amp;"ibor"&amp;Tenor,BB785,Trigger)</f>
        <v>45217</v>
      </c>
      <c r="BD785" s="246">
        <f>_xll.qlIndexFixing($AD$5,BA785,TRUE,_xll.ohTrigger(Trigger,Trigger12M))</f>
        <v>1.9606343252527365E-2</v>
      </c>
      <c r="BE785" s="246" t="e">
        <f>IFERROR(_xll.qlIndexFixing($BF$1,BA785,TRUE,_xll.ohTrigger(Trigger,Trigger12M)),#N/A)</f>
        <v>#N/A</v>
      </c>
    </row>
    <row r="786" spans="52:57" ht="11.25" customHeight="1" x14ac:dyDescent="0.25">
      <c r="AZ786" s="102" t="s">
        <v>83</v>
      </c>
      <c r="BA786" s="101">
        <f>_xll.qlInterestRateIndexFixingDate(Currency&amp;"ibor"&amp;Tenor,BB786,Trigger)</f>
        <v>44855</v>
      </c>
      <c r="BB786" s="101">
        <f>_xll.qlCalendarAdvance(Calendar,BB785,AZ786,"f",,Trigger)</f>
        <v>44859</v>
      </c>
      <c r="BC786" s="101">
        <f>_xll.qlInterestRateIndexMaturity(Currency&amp;"ibor"&amp;Tenor,BB786,Trigger)</f>
        <v>45224</v>
      </c>
      <c r="BD786" s="246">
        <f>_xll.qlIndexFixing($AD$5,BA786,TRUE,_xll.ohTrigger(Trigger,Trigger12M))</f>
        <v>1.9636432294188454E-2</v>
      </c>
      <c r="BE786" s="246" t="e">
        <f>IFERROR(_xll.qlIndexFixing($BF$1,BA786,TRUE,_xll.ohTrigger(Trigger,Trigger12M)),#N/A)</f>
        <v>#N/A</v>
      </c>
    </row>
    <row r="787" spans="52:57" ht="11.25" customHeight="1" x14ac:dyDescent="0.25">
      <c r="AZ787" s="102" t="s">
        <v>83</v>
      </c>
      <c r="BA787" s="101">
        <f>_xll.qlInterestRateIndexFixingDate(Currency&amp;"ibor"&amp;Tenor,BB787,Trigger)</f>
        <v>44862</v>
      </c>
      <c r="BB787" s="101">
        <f>_xll.qlCalendarAdvance(Calendar,BB786,AZ787,"f",,Trigger)</f>
        <v>44866</v>
      </c>
      <c r="BC787" s="101">
        <f>_xll.qlInterestRateIndexMaturity(Currency&amp;"ibor"&amp;Tenor,BB787,Trigger)</f>
        <v>45231</v>
      </c>
      <c r="BD787" s="246">
        <f>_xll.qlIndexFixing($AD$5,BA787,TRUE,_xll.ohTrigger(Trigger,Trigger12M))</f>
        <v>1.9666423474430851E-2</v>
      </c>
      <c r="BE787" s="246" t="e">
        <f>IFERROR(_xll.qlIndexFixing($BF$1,BA787,TRUE,_xll.ohTrigger(Trigger,Trigger12M)),#N/A)</f>
        <v>#N/A</v>
      </c>
    </row>
    <row r="788" spans="52:57" ht="11.25" customHeight="1" x14ac:dyDescent="0.25">
      <c r="AZ788" s="102" t="s">
        <v>83</v>
      </c>
      <c r="BA788" s="101">
        <f>_xll.qlInterestRateIndexFixingDate(Currency&amp;"ibor"&amp;Tenor,BB788,Trigger)</f>
        <v>44869</v>
      </c>
      <c r="BB788" s="101">
        <f>_xll.qlCalendarAdvance(Calendar,BB787,AZ788,"f",,Trigger)</f>
        <v>44873</v>
      </c>
      <c r="BC788" s="101">
        <f>_xll.qlInterestRateIndexMaturity(Currency&amp;"ibor"&amp;Tenor,BB788,Trigger)</f>
        <v>45238</v>
      </c>
      <c r="BD788" s="246">
        <f>_xll.qlIndexFixing($AD$5,BA788,TRUE,_xll.ohTrigger(Trigger,Trigger12M))</f>
        <v>1.9696316784448008E-2</v>
      </c>
      <c r="BE788" s="246" t="e">
        <f>IFERROR(_xll.qlIndexFixing($BF$1,BA788,TRUE,_xll.ohTrigger(Trigger,Trigger12M)),#N/A)</f>
        <v>#N/A</v>
      </c>
    </row>
    <row r="789" spans="52:57" ht="11.25" customHeight="1" x14ac:dyDescent="0.25">
      <c r="AZ789" s="102" t="s">
        <v>83</v>
      </c>
      <c r="BA789" s="101">
        <f>_xll.qlInterestRateIndexFixingDate(Currency&amp;"ibor"&amp;Tenor,BB789,Trigger)</f>
        <v>44876</v>
      </c>
      <c r="BB789" s="101">
        <f>_xll.qlCalendarAdvance(Calendar,BB788,AZ789,"f",,Trigger)</f>
        <v>44880</v>
      </c>
      <c r="BC789" s="101">
        <f>_xll.qlInterestRateIndexMaturity(Currency&amp;"ibor"&amp;Tenor,BB789,Trigger)</f>
        <v>45245</v>
      </c>
      <c r="BD789" s="246">
        <f>_xll.qlIndexFixing($AD$5,BA789,TRUE,_xll.ohTrigger(Trigger,Trigger12M))</f>
        <v>1.972611221546185E-2</v>
      </c>
      <c r="BE789" s="246" t="e">
        <f>IFERROR(_xll.qlIndexFixing($BF$1,BA789,TRUE,_xll.ohTrigger(Trigger,Trigger12M)),#N/A)</f>
        <v>#N/A</v>
      </c>
    </row>
    <row r="790" spans="52:57" ht="11.25" customHeight="1" x14ac:dyDescent="0.25">
      <c r="AZ790" s="102" t="s">
        <v>83</v>
      </c>
      <c r="BA790" s="101">
        <f>_xll.qlInterestRateIndexFixingDate(Currency&amp;"ibor"&amp;Tenor,BB790,Trigger)</f>
        <v>44883</v>
      </c>
      <c r="BB790" s="101">
        <f>_xll.qlCalendarAdvance(Calendar,BB789,AZ790,"f",,Trigger)</f>
        <v>44887</v>
      </c>
      <c r="BC790" s="101">
        <f>_xll.qlInterestRateIndexMaturity(Currency&amp;"ibor"&amp;Tenor,BB790,Trigger)</f>
        <v>45252</v>
      </c>
      <c r="BD790" s="246">
        <f>_xll.qlIndexFixing($AD$5,BA790,TRUE,_xll.ohTrigger(Trigger,Trigger12M))</f>
        <v>1.9755809758723215E-2</v>
      </c>
      <c r="BE790" s="246" t="e">
        <f>IFERROR(_xll.qlIndexFixing($BF$1,BA790,TRUE,_xll.ohTrigger(Trigger,Trigger12M)),#N/A)</f>
        <v>#N/A</v>
      </c>
    </row>
    <row r="791" spans="52:57" ht="11.25" customHeight="1" x14ac:dyDescent="0.25">
      <c r="AZ791" s="102" t="s">
        <v>83</v>
      </c>
      <c r="BA791" s="101">
        <f>_xll.qlInterestRateIndexFixingDate(Currency&amp;"ibor"&amp;Tenor,BB791,Trigger)</f>
        <v>44890</v>
      </c>
      <c r="BB791" s="101">
        <f>_xll.qlCalendarAdvance(Calendar,BB790,AZ791,"f",,Trigger)</f>
        <v>44894</v>
      </c>
      <c r="BC791" s="101">
        <f>_xll.qlInterestRateIndexMaturity(Currency&amp;"ibor"&amp;Tenor,BB791,Trigger)</f>
        <v>45259</v>
      </c>
      <c r="BD791" s="246">
        <f>_xll.qlIndexFixing($AD$5,BA791,TRUE,_xll.ohTrigger(Trigger,Trigger12M))</f>
        <v>1.9785409405510965E-2</v>
      </c>
      <c r="BE791" s="246" t="e">
        <f>IFERROR(_xll.qlIndexFixing($BF$1,BA791,TRUE,_xll.ohTrigger(Trigger,Trigger12M)),#N/A)</f>
        <v>#N/A</v>
      </c>
    </row>
    <row r="792" spans="52:57" ht="11.25" customHeight="1" x14ac:dyDescent="0.25">
      <c r="AZ792" s="102" t="s">
        <v>83</v>
      </c>
      <c r="BA792" s="101">
        <f>_xll.qlInterestRateIndexFixingDate(Currency&amp;"ibor"&amp;Tenor,BB792,Trigger)</f>
        <v>44897</v>
      </c>
      <c r="BB792" s="101">
        <f>_xll.qlCalendarAdvance(Calendar,BB791,AZ792,"f",,Trigger)</f>
        <v>44901</v>
      </c>
      <c r="BC792" s="101">
        <f>_xll.qlInterestRateIndexMaturity(Currency&amp;"ibor"&amp;Tenor,BB792,Trigger)</f>
        <v>45266</v>
      </c>
      <c r="BD792" s="246">
        <f>_xll.qlIndexFixing($AD$5,BA792,TRUE,_xll.ohTrigger(Trigger,Trigger12M))</f>
        <v>1.9814911147133098E-2</v>
      </c>
      <c r="BE792" s="246" t="e">
        <f>IFERROR(_xll.qlIndexFixing($BF$1,BA792,TRUE,_xll.ohTrigger(Trigger,Trigger12M)),#N/A)</f>
        <v>#N/A</v>
      </c>
    </row>
    <row r="793" spans="52:57" ht="11.25" customHeight="1" x14ac:dyDescent="0.25">
      <c r="AZ793" s="102" t="s">
        <v>83</v>
      </c>
      <c r="BA793" s="101">
        <f>_xll.qlInterestRateIndexFixingDate(Currency&amp;"ibor"&amp;Tenor,BB793,Trigger)</f>
        <v>44904</v>
      </c>
      <c r="BB793" s="101">
        <f>_xll.qlCalendarAdvance(Calendar,BB792,AZ793,"f",,Trigger)</f>
        <v>44908</v>
      </c>
      <c r="BC793" s="101">
        <f>_xll.qlInterestRateIndexMaturity(Currency&amp;"ibor"&amp;Tenor,BB793,Trigger)</f>
        <v>45273</v>
      </c>
      <c r="BD793" s="246">
        <f>_xll.qlIndexFixing($AD$5,BA793,TRUE,_xll.ohTrigger(Trigger,Trigger12M))</f>
        <v>1.984431497492542E-2</v>
      </c>
      <c r="BE793" s="246" t="e">
        <f>IFERROR(_xll.qlIndexFixing($BF$1,BA793,TRUE,_xll.ohTrigger(Trigger,Trigger12M)),#N/A)</f>
        <v>#N/A</v>
      </c>
    </row>
    <row r="794" spans="52:57" ht="11.25" customHeight="1" x14ac:dyDescent="0.25">
      <c r="AZ794" s="102" t="s">
        <v>83</v>
      </c>
      <c r="BA794" s="101">
        <f>_xll.qlInterestRateIndexFixingDate(Currency&amp;"ibor"&amp;Tenor,BB794,Trigger)</f>
        <v>44911</v>
      </c>
      <c r="BB794" s="101">
        <f>_xll.qlCalendarAdvance(Calendar,BB793,AZ794,"f",,Trigger)</f>
        <v>44915</v>
      </c>
      <c r="BC794" s="101">
        <f>_xll.qlInterestRateIndexMaturity(Currency&amp;"ibor"&amp;Tenor,BB794,Trigger)</f>
        <v>45280</v>
      </c>
      <c r="BD794" s="246">
        <f>_xll.qlIndexFixing($AD$5,BA794,TRUE,_xll.ohTrigger(Trigger,Trigger12M))</f>
        <v>1.9873620880253306E-2</v>
      </c>
      <c r="BE794" s="246" t="e">
        <f>IFERROR(_xll.qlIndexFixing($BF$1,BA794,TRUE,_xll.ohTrigger(Trigger,Trigger12M)),#N/A)</f>
        <v>#N/A</v>
      </c>
    </row>
    <row r="795" spans="52:57" ht="11.25" customHeight="1" x14ac:dyDescent="0.25">
      <c r="AZ795" s="102" t="s">
        <v>83</v>
      </c>
      <c r="BA795" s="101">
        <f>_xll.qlInterestRateIndexFixingDate(Currency&amp;"ibor"&amp;Tenor,BB795,Trigger)</f>
        <v>44917</v>
      </c>
      <c r="BB795" s="101">
        <f>_xll.qlCalendarAdvance(Calendar,BB794,AZ795,"f",,Trigger)</f>
        <v>44922</v>
      </c>
      <c r="BC795" s="101">
        <f>_xll.qlInterestRateIndexMaturity(Currency&amp;"ibor"&amp;Tenor,BB795,Trigger)</f>
        <v>45287</v>
      </c>
      <c r="BD795" s="246">
        <f>_xll.qlIndexFixing($AD$5,BA795,TRUE,_xll.ohTrigger(Trigger,Trigger12M))</f>
        <v>1.9902828854510373E-2</v>
      </c>
      <c r="BE795" s="246" t="e">
        <f>IFERROR(_xll.qlIndexFixing($BF$1,BA795,TRUE,_xll.ohTrigger(Trigger,Trigger12M)),#N/A)</f>
        <v>#N/A</v>
      </c>
    </row>
    <row r="796" spans="52:57" ht="11.25" customHeight="1" x14ac:dyDescent="0.25">
      <c r="AZ796" s="102" t="s">
        <v>83</v>
      </c>
      <c r="BA796" s="101">
        <f>_xll.qlInterestRateIndexFixingDate(Currency&amp;"ibor"&amp;Tenor,BB796,Trigger)</f>
        <v>44925</v>
      </c>
      <c r="BB796" s="101">
        <f>_xll.qlCalendarAdvance(Calendar,BB795,AZ796,"f",,Trigger)</f>
        <v>44929</v>
      </c>
      <c r="BC796" s="101">
        <f>_xll.qlInterestRateIndexMaturity(Currency&amp;"ibor"&amp;Tenor,BB796,Trigger)</f>
        <v>45294</v>
      </c>
      <c r="BD796" s="246">
        <f>_xll.qlIndexFixing($AD$5,BA796,TRUE,_xll.ohTrigger(Trigger,Trigger12M))</f>
        <v>1.9931938889118286E-2</v>
      </c>
      <c r="BE796" s="246" t="e">
        <f>IFERROR(_xll.qlIndexFixing($BF$1,BA796,TRUE,_xll.ohTrigger(Trigger,Trigger12M)),#N/A)</f>
        <v>#N/A</v>
      </c>
    </row>
    <row r="797" spans="52:57" ht="11.25" customHeight="1" x14ac:dyDescent="0.25">
      <c r="AZ797" s="102" t="s">
        <v>83</v>
      </c>
      <c r="BA797" s="101">
        <f>_xll.qlInterestRateIndexFixingDate(Currency&amp;"ibor"&amp;Tenor,BB797,Trigger)</f>
        <v>44932</v>
      </c>
      <c r="BB797" s="101">
        <f>_xll.qlCalendarAdvance(Calendar,BB796,AZ797,"f",,Trigger)</f>
        <v>44936</v>
      </c>
      <c r="BC797" s="101">
        <f>_xll.qlInterestRateIndexMaturity(Currency&amp;"ibor"&amp;Tenor,BB797,Trigger)</f>
        <v>45301</v>
      </c>
      <c r="BD797" s="246">
        <f>_xll.qlIndexFixing($AD$5,BA797,TRUE,_xll.ohTrigger(Trigger,Trigger12M))</f>
        <v>1.9960950975528042E-2</v>
      </c>
      <c r="BE797" s="246" t="e">
        <f>IFERROR(_xll.qlIndexFixing($BF$1,BA797,TRUE,_xll.ohTrigger(Trigger,Trigger12M)),#N/A)</f>
        <v>#N/A</v>
      </c>
    </row>
    <row r="798" spans="52:57" ht="11.25" customHeight="1" x14ac:dyDescent="0.25">
      <c r="AZ798" s="102" t="s">
        <v>83</v>
      </c>
      <c r="BA798" s="101">
        <f>_xll.qlInterestRateIndexFixingDate(Currency&amp;"ibor"&amp;Tenor,BB798,Trigger)</f>
        <v>44939</v>
      </c>
      <c r="BB798" s="101">
        <f>_xll.qlCalendarAdvance(Calendar,BB797,AZ798,"f",,Trigger)</f>
        <v>44943</v>
      </c>
      <c r="BC798" s="101">
        <f>_xll.qlInterestRateIndexMaturity(Currency&amp;"ibor"&amp;Tenor,BB798,Trigger)</f>
        <v>45308</v>
      </c>
      <c r="BD798" s="246">
        <f>_xll.qlIndexFixing($AD$5,BA798,TRUE,_xll.ohTrigger(Trigger,Trigger12M))</f>
        <v>1.9989865105218677E-2</v>
      </c>
      <c r="BE798" s="246" t="e">
        <f>IFERROR(_xll.qlIndexFixing($BF$1,BA798,TRUE,_xll.ohTrigger(Trigger,Trigger12M)),#N/A)</f>
        <v>#N/A</v>
      </c>
    </row>
    <row r="799" spans="52:57" ht="11.25" customHeight="1" x14ac:dyDescent="0.25">
      <c r="AZ799" s="102" t="s">
        <v>83</v>
      </c>
      <c r="BA799" s="101">
        <f>_xll.qlInterestRateIndexFixingDate(Currency&amp;"ibor"&amp;Tenor,BB799,Trigger)</f>
        <v>44946</v>
      </c>
      <c r="BB799" s="101">
        <f>_xll.qlCalendarAdvance(Calendar,BB798,AZ799,"f",,Trigger)</f>
        <v>44950</v>
      </c>
      <c r="BC799" s="101">
        <f>_xll.qlInterestRateIndexMaturity(Currency&amp;"ibor"&amp;Tenor,BB799,Trigger)</f>
        <v>45315</v>
      </c>
      <c r="BD799" s="246">
        <f>_xll.qlIndexFixing($AD$5,BA799,TRUE,_xll.ohTrigger(Trigger,Trigger12M))</f>
        <v>2.0018681269698139E-2</v>
      </c>
      <c r="BE799" s="246" t="e">
        <f>IFERROR(_xll.qlIndexFixing($BF$1,BA799,TRUE,_xll.ohTrigger(Trigger,Trigger12M)),#N/A)</f>
        <v>#N/A</v>
      </c>
    </row>
    <row r="800" spans="52:57" ht="11.25" customHeight="1" x14ac:dyDescent="0.25">
      <c r="AZ800" s="102" t="s">
        <v>83</v>
      </c>
      <c r="BA800" s="101">
        <f>_xll.qlInterestRateIndexFixingDate(Currency&amp;"ibor"&amp;Tenor,BB800,Trigger)</f>
        <v>44953</v>
      </c>
      <c r="BB800" s="101">
        <f>_xll.qlCalendarAdvance(Calendar,BB799,AZ800,"f",,Trigger)</f>
        <v>44957</v>
      </c>
      <c r="BC800" s="101">
        <f>_xll.qlInterestRateIndexMaturity(Currency&amp;"ibor"&amp;Tenor,BB800,Trigger)</f>
        <v>45322</v>
      </c>
      <c r="BD800" s="246">
        <f>_xll.qlIndexFixing($AD$5,BA800,TRUE,_xll.ohTrigger(Trigger,Trigger12M))</f>
        <v>2.0047399460503275E-2</v>
      </c>
      <c r="BE800" s="246" t="e">
        <f>IFERROR(_xll.qlIndexFixing($BF$1,BA800,TRUE,_xll.ohTrigger(Trigger,Trigger12M)),#N/A)</f>
        <v>#N/A</v>
      </c>
    </row>
    <row r="801" spans="52:57" ht="11.25" customHeight="1" x14ac:dyDescent="0.25">
      <c r="AZ801" s="102" t="s">
        <v>83</v>
      </c>
      <c r="BA801" s="101">
        <f>_xll.qlInterestRateIndexFixingDate(Currency&amp;"ibor"&amp;Tenor,BB801,Trigger)</f>
        <v>44960</v>
      </c>
      <c r="BB801" s="101">
        <f>_xll.qlCalendarAdvance(Calendar,BB800,AZ801,"f",,Trigger)</f>
        <v>44964</v>
      </c>
      <c r="BC801" s="101">
        <f>_xll.qlInterestRateIndexMaturity(Currency&amp;"ibor"&amp;Tenor,BB801,Trigger)</f>
        <v>45329</v>
      </c>
      <c r="BD801" s="246">
        <f>_xll.qlIndexFixing($AD$5,BA801,TRUE,_xll.ohTrigger(Trigger,Trigger12M))</f>
        <v>2.0076019669198752E-2</v>
      </c>
      <c r="BE801" s="246" t="e">
        <f>IFERROR(_xll.qlIndexFixing($BF$1,BA801,TRUE,_xll.ohTrigger(Trigger,Trigger12M)),#N/A)</f>
        <v>#N/A</v>
      </c>
    </row>
    <row r="802" spans="52:57" ht="11.25" customHeight="1" x14ac:dyDescent="0.25">
      <c r="AZ802" s="102" t="s">
        <v>83</v>
      </c>
      <c r="BA802" s="101">
        <f>_xll.qlInterestRateIndexFixingDate(Currency&amp;"ibor"&amp;Tenor,BB802,Trigger)</f>
        <v>44967</v>
      </c>
      <c r="BB802" s="101">
        <f>_xll.qlCalendarAdvance(Calendar,BB801,AZ802,"f",,Trigger)</f>
        <v>44971</v>
      </c>
      <c r="BC802" s="101">
        <f>_xll.qlInterestRateIndexMaturity(Currency&amp;"ibor"&amp;Tenor,BB802,Trigger)</f>
        <v>45336</v>
      </c>
      <c r="BD802" s="246">
        <f>_xll.qlIndexFixing($AD$5,BA802,TRUE,_xll.ohTrigger(Trigger,Trigger12M))</f>
        <v>2.0104541887378365E-2</v>
      </c>
      <c r="BE802" s="246" t="e">
        <f>IFERROR(_xll.qlIndexFixing($BF$1,BA802,TRUE,_xll.ohTrigger(Trigger,Trigger12M)),#N/A)</f>
        <v>#N/A</v>
      </c>
    </row>
    <row r="803" spans="52:57" ht="11.25" customHeight="1" x14ac:dyDescent="0.25">
      <c r="AZ803" s="102" t="s">
        <v>83</v>
      </c>
      <c r="BA803" s="101">
        <f>_xll.qlInterestRateIndexFixingDate(Currency&amp;"ibor"&amp;Tenor,BB803,Trigger)</f>
        <v>44974</v>
      </c>
      <c r="BB803" s="101">
        <f>_xll.qlCalendarAdvance(Calendar,BB802,AZ803,"f",,Trigger)</f>
        <v>44978</v>
      </c>
      <c r="BC803" s="101">
        <f>_xll.qlInterestRateIndexMaturity(Currency&amp;"ibor"&amp;Tenor,BB803,Trigger)</f>
        <v>45343</v>
      </c>
      <c r="BD803" s="246">
        <f>_xll.qlIndexFixing($AD$5,BA803,TRUE,_xll.ohTrigger(Trigger,Trigger12M))</f>
        <v>2.0132966106664592E-2</v>
      </c>
      <c r="BE803" s="246" t="e">
        <f>IFERROR(_xll.qlIndexFixing($BF$1,BA803,TRUE,_xll.ohTrigger(Trigger,Trigger12M)),#N/A)</f>
        <v>#N/A</v>
      </c>
    </row>
    <row r="804" spans="52:57" ht="11.25" customHeight="1" x14ac:dyDescent="0.25">
      <c r="AZ804" s="102" t="s">
        <v>83</v>
      </c>
      <c r="BA804" s="101">
        <f>_xll.qlInterestRateIndexFixingDate(Currency&amp;"ibor"&amp;Tenor,BB804,Trigger)</f>
        <v>44981</v>
      </c>
      <c r="BB804" s="101">
        <f>_xll.qlCalendarAdvance(Calendar,BB803,AZ804,"f",,Trigger)</f>
        <v>44985</v>
      </c>
      <c r="BC804" s="101">
        <f>_xll.qlInterestRateIndexMaturity(Currency&amp;"ibor"&amp;Tenor,BB804,Trigger)</f>
        <v>45351</v>
      </c>
      <c r="BD804" s="246">
        <f>_xll.qlIndexFixing($AD$5,BA804,TRUE,_xll.ohTrigger(Trigger,Trigger12M))</f>
        <v>2.0164082554007059E-2</v>
      </c>
      <c r="BE804" s="246" t="e">
        <f>IFERROR(_xll.qlIndexFixing($BF$1,BA804,TRUE,_xll.ohTrigger(Trigger,Trigger12M)),#N/A)</f>
        <v>#N/A</v>
      </c>
    </row>
    <row r="805" spans="52:57" ht="11.25" customHeight="1" x14ac:dyDescent="0.25">
      <c r="AZ805" s="102" t="s">
        <v>83</v>
      </c>
      <c r="BA805" s="101">
        <f>_xll.qlInterestRateIndexFixingDate(Currency&amp;"ibor"&amp;Tenor,BB805,Trigger)</f>
        <v>44988</v>
      </c>
      <c r="BB805" s="101">
        <f>_xll.qlCalendarAdvance(Calendar,BB804,AZ805,"f",,Trigger)</f>
        <v>44992</v>
      </c>
      <c r="BC805" s="101">
        <f>_xll.qlInterestRateIndexMaturity(Currency&amp;"ibor"&amp;Tenor,BB805,Trigger)</f>
        <v>45358</v>
      </c>
      <c r="BD805" s="246">
        <f>_xll.qlIndexFixing($AD$5,BA805,TRUE,_xll.ohTrigger(Trigger,Trigger12M))</f>
        <v>2.0192363273489802E-2</v>
      </c>
      <c r="BE805" s="246" t="e">
        <f>IFERROR(_xll.qlIndexFixing($BF$1,BA805,TRUE,_xll.ohTrigger(Trigger,Trigger12M)),#N/A)</f>
        <v>#N/A</v>
      </c>
    </row>
    <row r="806" spans="52:57" ht="11.25" customHeight="1" x14ac:dyDescent="0.25">
      <c r="AZ806" s="102" t="s">
        <v>83</v>
      </c>
      <c r="BA806" s="101">
        <f>_xll.qlInterestRateIndexFixingDate(Currency&amp;"ibor"&amp;Tenor,BB806,Trigger)</f>
        <v>44995</v>
      </c>
      <c r="BB806" s="101">
        <f>_xll.qlCalendarAdvance(Calendar,BB805,AZ806,"f",,Trigger)</f>
        <v>44999</v>
      </c>
      <c r="BC806" s="101">
        <f>_xll.qlInterestRateIndexMaturity(Currency&amp;"ibor"&amp;Tenor,BB806,Trigger)</f>
        <v>45365</v>
      </c>
      <c r="BD806" s="246">
        <f>_xll.qlIndexFixing($AD$5,BA806,TRUE,_xll.ohTrigger(Trigger,Trigger12M))</f>
        <v>2.0220546238478649E-2</v>
      </c>
      <c r="BE806" s="246" t="e">
        <f>IFERROR(_xll.qlIndexFixing($BF$1,BA806,TRUE,_xll.ohTrigger(Trigger,Trigger12M)),#N/A)</f>
        <v>#N/A</v>
      </c>
    </row>
    <row r="807" spans="52:57" ht="11.25" customHeight="1" x14ac:dyDescent="0.25">
      <c r="AZ807" s="102" t="s">
        <v>83</v>
      </c>
      <c r="BA807" s="101">
        <f>_xll.qlInterestRateIndexFixingDate(Currency&amp;"ibor"&amp;Tenor,BB807,Trigger)</f>
        <v>45002</v>
      </c>
      <c r="BB807" s="101">
        <f>_xll.qlCalendarAdvance(Calendar,BB806,AZ807,"f",,Trigger)</f>
        <v>45006</v>
      </c>
      <c r="BC807" s="101">
        <f>_xll.qlInterestRateIndexMaturity(Currency&amp;"ibor"&amp;Tenor,BB807,Trigger)</f>
        <v>45372</v>
      </c>
      <c r="BD807" s="246">
        <f>_xll.qlIndexFixing($AD$5,BA807,TRUE,_xll.ohTrigger(Trigger,Trigger12M))</f>
        <v>2.0248631440695192E-2</v>
      </c>
      <c r="BE807" s="246" t="e">
        <f>IFERROR(_xll.qlIndexFixing($BF$1,BA807,TRUE,_xll.ohTrigger(Trigger,Trigger12M)),#N/A)</f>
        <v>#N/A</v>
      </c>
    </row>
    <row r="808" spans="52:57" ht="11.25" customHeight="1" x14ac:dyDescent="0.25">
      <c r="AZ808" s="102" t="s">
        <v>83</v>
      </c>
      <c r="BA808" s="101">
        <f>_xll.qlInterestRateIndexFixingDate(Currency&amp;"ibor"&amp;Tenor,BB808,Trigger)</f>
        <v>45009</v>
      </c>
      <c r="BB808" s="101">
        <f>_xll.qlCalendarAdvance(Calendar,BB807,AZ808,"f",,Trigger)</f>
        <v>45013</v>
      </c>
      <c r="BC808" s="101">
        <f>_xll.qlInterestRateIndexMaturity(Currency&amp;"ibor"&amp;Tenor,BB808,Trigger)</f>
        <v>45379</v>
      </c>
      <c r="BD808" s="246">
        <f>_xll.qlIndexFixing($AD$5,BA808,TRUE,_xll.ohTrigger(Trigger,Trigger12M))</f>
        <v>2.0276618871889421E-2</v>
      </c>
      <c r="BE808" s="246" t="e">
        <f>IFERROR(_xll.qlIndexFixing($BF$1,BA808,TRUE,_xll.ohTrigger(Trigger,Trigger12M)),#N/A)</f>
        <v>#N/A</v>
      </c>
    </row>
    <row r="809" spans="52:57" ht="11.25" customHeight="1" x14ac:dyDescent="0.25">
      <c r="AZ809" s="102" t="s">
        <v>83</v>
      </c>
      <c r="BA809" s="101">
        <f>_xll.qlInterestRateIndexFixingDate(Currency&amp;"ibor"&amp;Tenor,BB809,Trigger)</f>
        <v>45016</v>
      </c>
      <c r="BB809" s="101">
        <f>_xll.qlCalendarAdvance(Calendar,BB808,AZ809,"f",,Trigger)</f>
        <v>45020</v>
      </c>
      <c r="BC809" s="101">
        <f>_xll.qlInterestRateIndexMaturity(Currency&amp;"ibor"&amp;Tenor,BB809,Trigger)</f>
        <v>45386</v>
      </c>
      <c r="BD809" s="246">
        <f>_xll.qlIndexFixing($AD$5,BA809,TRUE,_xll.ohTrigger(Trigger,Trigger12M))</f>
        <v>2.0304508523840147E-2</v>
      </c>
      <c r="BE809" s="246" t="e">
        <f>IFERROR(_xll.qlIndexFixing($BF$1,BA809,TRUE,_xll.ohTrigger(Trigger,Trigger12M)),#N/A)</f>
        <v>#N/A</v>
      </c>
    </row>
    <row r="810" spans="52:57" ht="11.25" customHeight="1" x14ac:dyDescent="0.25">
      <c r="AZ810" s="102" t="s">
        <v>83</v>
      </c>
      <c r="BA810" s="101">
        <f>_xll.qlInterestRateIndexFixingDate(Currency&amp;"ibor"&amp;Tenor,BB810,Trigger)</f>
        <v>45021</v>
      </c>
      <c r="BB810" s="101">
        <f>_xll.qlCalendarAdvance(Calendar,BB809,AZ810,"f",,Trigger)</f>
        <v>45027</v>
      </c>
      <c r="BC810" s="101">
        <f>_xll.qlInterestRateIndexMaturity(Currency&amp;"ibor"&amp;Tenor,BB810,Trigger)</f>
        <v>45393</v>
      </c>
      <c r="BD810" s="246">
        <f>_xll.qlIndexFixing($AD$5,BA810,TRUE,_xll.ohTrigger(Trigger,Trigger12M))</f>
        <v>2.0332300388354801E-2</v>
      </c>
      <c r="BE810" s="246" t="e">
        <f>IFERROR(_xll.qlIndexFixing($BF$1,BA810,TRUE,_xll.ohTrigger(Trigger,Trigger12M)),#N/A)</f>
        <v>#N/A</v>
      </c>
    </row>
    <row r="811" spans="52:57" ht="11.25" customHeight="1" x14ac:dyDescent="0.25">
      <c r="AZ811" s="102" t="s">
        <v>83</v>
      </c>
      <c r="BA811" s="101">
        <f>_xll.qlInterestRateIndexFixingDate(Currency&amp;"ibor"&amp;Tenor,BB811,Trigger)</f>
        <v>45030</v>
      </c>
      <c r="BB811" s="101">
        <f>_xll.qlCalendarAdvance(Calendar,BB810,AZ811,"f",,Trigger)</f>
        <v>45034</v>
      </c>
      <c r="BC811" s="101">
        <f>_xll.qlInterestRateIndexMaturity(Currency&amp;"ibor"&amp;Tenor,BB811,Trigger)</f>
        <v>45400</v>
      </c>
      <c r="BD811" s="246">
        <f>_xll.qlIndexFixing($AD$5,BA811,TRUE,_xll.ohTrigger(Trigger,Trigger12M))</f>
        <v>2.0359994457268986E-2</v>
      </c>
      <c r="BE811" s="246" t="e">
        <f>IFERROR(_xll.qlIndexFixing($BF$1,BA811,TRUE,_xll.ohTrigger(Trigger,Trigger12M)),#N/A)</f>
        <v>#N/A</v>
      </c>
    </row>
    <row r="812" spans="52:57" ht="11.25" customHeight="1" x14ac:dyDescent="0.25">
      <c r="AZ812" s="102" t="s">
        <v>83</v>
      </c>
      <c r="BA812" s="101">
        <f>_xll.qlInterestRateIndexFixingDate(Currency&amp;"ibor"&amp;Tenor,BB812,Trigger)</f>
        <v>45037</v>
      </c>
      <c r="BB812" s="101">
        <f>_xll.qlCalendarAdvance(Calendar,BB811,AZ812,"f",,Trigger)</f>
        <v>45041</v>
      </c>
      <c r="BC812" s="101">
        <f>_xll.qlInterestRateIndexMaturity(Currency&amp;"ibor"&amp;Tenor,BB812,Trigger)</f>
        <v>45407</v>
      </c>
      <c r="BD812" s="246">
        <f>_xll.qlIndexFixing($AD$5,BA812,TRUE,_xll.ohTrigger(Trigger,Trigger12M))</f>
        <v>2.0387590722447353E-2</v>
      </c>
      <c r="BE812" s="246" t="e">
        <f>IFERROR(_xll.qlIndexFixing($BF$1,BA812,TRUE,_xll.ohTrigger(Trigger,Trigger12M)),#N/A)</f>
        <v>#N/A</v>
      </c>
    </row>
    <row r="813" spans="52:57" ht="11.25" customHeight="1" x14ac:dyDescent="0.25">
      <c r="AZ813" s="102" t="s">
        <v>83</v>
      </c>
      <c r="BA813" s="101">
        <f>_xll.qlInterestRateIndexFixingDate(Currency&amp;"ibor"&amp;Tenor,BB813,Trigger)</f>
        <v>45043</v>
      </c>
      <c r="BB813" s="101">
        <f>_xll.qlCalendarAdvance(Calendar,BB812,AZ813,"f",,Trigger)</f>
        <v>45048</v>
      </c>
      <c r="BC813" s="101">
        <f>_xll.qlInterestRateIndexMaturity(Currency&amp;"ibor"&amp;Tenor,BB813,Trigger)</f>
        <v>45414</v>
      </c>
      <c r="BD813" s="246">
        <f>_xll.qlIndexFixing($AD$5,BA813,TRUE,_xll.ohTrigger(Trigger,Trigger12M))</f>
        <v>2.0415089175782719E-2</v>
      </c>
      <c r="BE813" s="246" t="e">
        <f>IFERROR(_xll.qlIndexFixing($BF$1,BA813,TRUE,_xll.ohTrigger(Trigger,Trigger12M)),#N/A)</f>
        <v>#N/A</v>
      </c>
    </row>
    <row r="814" spans="52:57" ht="11.25" customHeight="1" x14ac:dyDescent="0.25">
      <c r="AZ814" s="102" t="s">
        <v>83</v>
      </c>
      <c r="BA814" s="101">
        <f>_xll.qlInterestRateIndexFixingDate(Currency&amp;"ibor"&amp;Tenor,BB814,Trigger)</f>
        <v>45051</v>
      </c>
      <c r="BB814" s="101">
        <f>_xll.qlCalendarAdvance(Calendar,BB813,AZ814,"f",,Trigger)</f>
        <v>45055</v>
      </c>
      <c r="BC814" s="101">
        <f>_xll.qlInterestRateIndexMaturity(Currency&amp;"ibor"&amp;Tenor,BB814,Trigger)</f>
        <v>45421</v>
      </c>
      <c r="BD814" s="246">
        <f>_xll.qlIndexFixing($AD$5,BA814,TRUE,_xll.ohTrigger(Trigger,Trigger12M))</f>
        <v>2.0442489809196742E-2</v>
      </c>
      <c r="BE814" s="246" t="e">
        <f>IFERROR(_xll.qlIndexFixing($BF$1,BA814,TRUE,_xll.ohTrigger(Trigger,Trigger12M)),#N/A)</f>
        <v>#N/A</v>
      </c>
    </row>
    <row r="815" spans="52:57" ht="11.25" customHeight="1" x14ac:dyDescent="0.25">
      <c r="AZ815" s="102" t="s">
        <v>83</v>
      </c>
      <c r="BA815" s="101">
        <f>_xll.qlInterestRateIndexFixingDate(Currency&amp;"ibor"&amp;Tenor,BB815,Trigger)</f>
        <v>45058</v>
      </c>
      <c r="BB815" s="101">
        <f>_xll.qlCalendarAdvance(Calendar,BB814,AZ815,"f",,Trigger)</f>
        <v>45062</v>
      </c>
      <c r="BC815" s="101">
        <f>_xll.qlInterestRateIndexMaturity(Currency&amp;"ibor"&amp;Tenor,BB815,Trigger)</f>
        <v>45428</v>
      </c>
      <c r="BD815" s="246">
        <f>_xll.qlIndexFixing($AD$5,BA815,TRUE,_xll.ohTrigger(Trigger,Trigger12M))</f>
        <v>2.0469792614639687E-2</v>
      </c>
      <c r="BE815" s="246" t="e">
        <f>IFERROR(_xll.qlIndexFixing($BF$1,BA815,TRUE,_xll.ohTrigger(Trigger,Trigger12M)),#N/A)</f>
        <v>#N/A</v>
      </c>
    </row>
    <row r="816" spans="52:57" ht="11.25" customHeight="1" x14ac:dyDescent="0.25">
      <c r="AZ816" s="102" t="s">
        <v>83</v>
      </c>
      <c r="BA816" s="101">
        <f>_xll.qlInterestRateIndexFixingDate(Currency&amp;"ibor"&amp;Tenor,BB816,Trigger)</f>
        <v>45065</v>
      </c>
      <c r="BB816" s="101">
        <f>_xll.qlCalendarAdvance(Calendar,BB815,AZ816,"f",,Trigger)</f>
        <v>45069</v>
      </c>
      <c r="BC816" s="101">
        <f>_xll.qlInterestRateIndexMaturity(Currency&amp;"ibor"&amp;Tenor,BB816,Trigger)</f>
        <v>45435</v>
      </c>
      <c r="BD816" s="246">
        <f>_xll.qlIndexFixing($AD$5,BA816,TRUE,_xll.ohTrigger(Trigger,Trigger12M))</f>
        <v>2.049699758409021E-2</v>
      </c>
      <c r="BE816" s="246" t="e">
        <f>IFERROR(_xll.qlIndexFixing($BF$1,BA816,TRUE,_xll.ohTrigger(Trigger,Trigger12M)),#N/A)</f>
        <v>#N/A</v>
      </c>
    </row>
    <row r="817" spans="52:57" ht="11.25" customHeight="1" x14ac:dyDescent="0.25">
      <c r="AZ817" s="102" t="s">
        <v>83</v>
      </c>
      <c r="BA817" s="101">
        <f>_xll.qlInterestRateIndexFixingDate(Currency&amp;"ibor"&amp;Tenor,BB817,Trigger)</f>
        <v>45072</v>
      </c>
      <c r="BB817" s="101">
        <f>_xll.qlCalendarAdvance(Calendar,BB816,AZ817,"f",,Trigger)</f>
        <v>45076</v>
      </c>
      <c r="BC817" s="101">
        <f>_xll.qlInterestRateIndexMaturity(Currency&amp;"ibor"&amp;Tenor,BB817,Trigger)</f>
        <v>45442</v>
      </c>
      <c r="BD817" s="246">
        <f>_xll.qlIndexFixing($AD$5,BA817,TRUE,_xll.ohTrigger(Trigger,Trigger12M))</f>
        <v>2.0524104709555797E-2</v>
      </c>
      <c r="BE817" s="246" t="e">
        <f>IFERROR(_xll.qlIndexFixing($BF$1,BA817,TRUE,_xll.ohTrigger(Trigger,Trigger12M)),#N/A)</f>
        <v>#N/A</v>
      </c>
    </row>
    <row r="818" spans="52:57" ht="11.25" customHeight="1" x14ac:dyDescent="0.25">
      <c r="AZ818" s="102" t="s">
        <v>83</v>
      </c>
      <c r="BA818" s="101">
        <f>_xll.qlInterestRateIndexFixingDate(Currency&amp;"ibor"&amp;Tenor,BB818,Trigger)</f>
        <v>45079</v>
      </c>
      <c r="BB818" s="101">
        <f>_xll.qlCalendarAdvance(Calendar,BB817,AZ818,"f",,Trigger)</f>
        <v>45083</v>
      </c>
      <c r="BC818" s="101">
        <f>_xll.qlInterestRateIndexMaturity(Currency&amp;"ibor"&amp;Tenor,BB818,Trigger)</f>
        <v>45449</v>
      </c>
      <c r="BD818" s="246">
        <f>_xll.qlIndexFixing($AD$5,BA818,TRUE,_xll.ohTrigger(Trigger,Trigger12M))</f>
        <v>2.0551113983072546E-2</v>
      </c>
      <c r="BE818" s="246" t="e">
        <f>IFERROR(_xll.qlIndexFixing($BF$1,BA818,TRUE,_xll.ohTrigger(Trigger,Trigger12M)),#N/A)</f>
        <v>#N/A</v>
      </c>
    </row>
    <row r="819" spans="52:57" ht="11.25" customHeight="1" x14ac:dyDescent="0.25">
      <c r="AZ819" s="102" t="s">
        <v>83</v>
      </c>
      <c r="BA819" s="101">
        <f>_xll.qlInterestRateIndexFixingDate(Currency&amp;"ibor"&amp;Tenor,BB819,Trigger)</f>
        <v>45086</v>
      </c>
      <c r="BB819" s="101">
        <f>_xll.qlCalendarAdvance(Calendar,BB818,AZ819,"f",,Trigger)</f>
        <v>45090</v>
      </c>
      <c r="BC819" s="101">
        <f>_xll.qlInterestRateIndexMaturity(Currency&amp;"ibor"&amp;Tenor,BB819,Trigger)</f>
        <v>45456</v>
      </c>
      <c r="BD819" s="246">
        <f>_xll.qlIndexFixing($AD$5,BA819,TRUE,_xll.ohTrigger(Trigger,Trigger12M))</f>
        <v>2.0578025396704724E-2</v>
      </c>
      <c r="BE819" s="246" t="e">
        <f>IFERROR(_xll.qlIndexFixing($BF$1,BA819,TRUE,_xll.ohTrigger(Trigger,Trigger12M)),#N/A)</f>
        <v>#N/A</v>
      </c>
    </row>
    <row r="820" spans="52:57" ht="11.25" customHeight="1" x14ac:dyDescent="0.25">
      <c r="AZ820" s="102" t="s">
        <v>83</v>
      </c>
      <c r="BA820" s="101">
        <f>_xll.qlInterestRateIndexFixingDate(Currency&amp;"ibor"&amp;Tenor,BB820,Trigger)</f>
        <v>45093</v>
      </c>
      <c r="BB820" s="101">
        <f>_xll.qlCalendarAdvance(Calendar,BB819,AZ820,"f",,Trigger)</f>
        <v>45097</v>
      </c>
      <c r="BC820" s="101">
        <f>_xll.qlInterestRateIndexMaturity(Currency&amp;"ibor"&amp;Tenor,BB820,Trigger)</f>
        <v>45463</v>
      </c>
      <c r="BD820" s="246">
        <f>_xll.qlIndexFixing($AD$5,BA820,TRUE,_xll.ohTrigger(Trigger,Trigger12M))</f>
        <v>2.0604838942545875E-2</v>
      </c>
      <c r="BE820" s="246" t="e">
        <f>IFERROR(_xll.qlIndexFixing($BF$1,BA820,TRUE,_xll.ohTrigger(Trigger,Trigger12M)),#N/A)</f>
        <v>#N/A</v>
      </c>
    </row>
    <row r="821" spans="52:57" ht="11.25" customHeight="1" x14ac:dyDescent="0.25">
      <c r="AZ821" s="102" t="s">
        <v>83</v>
      </c>
      <c r="BA821" s="101">
        <f>_xll.qlInterestRateIndexFixingDate(Currency&amp;"ibor"&amp;Tenor,BB821,Trigger)</f>
        <v>45100</v>
      </c>
      <c r="BB821" s="101">
        <f>_xll.qlCalendarAdvance(Calendar,BB820,AZ821,"f",,Trigger)</f>
        <v>45104</v>
      </c>
      <c r="BC821" s="101">
        <f>_xll.qlInterestRateIndexMaturity(Currency&amp;"ibor"&amp;Tenor,BB821,Trigger)</f>
        <v>45470</v>
      </c>
      <c r="BD821" s="246">
        <f>_xll.qlIndexFixing($AD$5,BA821,TRUE,_xll.ohTrigger(Trigger,Trigger12M))</f>
        <v>2.0631554612717491E-2</v>
      </c>
      <c r="BE821" s="246" t="e">
        <f>IFERROR(_xll.qlIndexFixing($BF$1,BA821,TRUE,_xll.ohTrigger(Trigger,Trigger12M)),#N/A)</f>
        <v>#N/A</v>
      </c>
    </row>
    <row r="822" spans="52:57" ht="11.25" customHeight="1" x14ac:dyDescent="0.25">
      <c r="AZ822" s="102" t="s">
        <v>83</v>
      </c>
      <c r="BA822" s="101">
        <f>_xll.qlInterestRateIndexFixingDate(Currency&amp;"ibor"&amp;Tenor,BB822,Trigger)</f>
        <v>45107</v>
      </c>
      <c r="BB822" s="101">
        <f>_xll.qlCalendarAdvance(Calendar,BB821,AZ822,"f",,Trigger)</f>
        <v>45111</v>
      </c>
      <c r="BC822" s="101">
        <f>_xll.qlInterestRateIndexMaturity(Currency&amp;"ibor"&amp;Tenor,BB822,Trigger)</f>
        <v>45477</v>
      </c>
      <c r="BD822" s="246">
        <f>_xll.qlIndexFixing($AD$5,BA822,TRUE,_xll.ohTrigger(Trigger,Trigger12M))</f>
        <v>2.0658172399370109E-2</v>
      </c>
      <c r="BE822" s="246" t="e">
        <f>IFERROR(_xll.qlIndexFixing($BF$1,BA822,TRUE,_xll.ohTrigger(Trigger,Trigger12M)),#N/A)</f>
        <v>#N/A</v>
      </c>
    </row>
    <row r="823" spans="52:57" ht="11.25" customHeight="1" x14ac:dyDescent="0.25">
      <c r="AZ823" s="102" t="s">
        <v>83</v>
      </c>
      <c r="BA823" s="101">
        <f>_xll.qlInterestRateIndexFixingDate(Currency&amp;"ibor"&amp;Tenor,BB823,Trigger)</f>
        <v>45114</v>
      </c>
      <c r="BB823" s="101">
        <f>_xll.qlCalendarAdvance(Calendar,BB822,AZ823,"f",,Trigger)</f>
        <v>45118</v>
      </c>
      <c r="BC823" s="101">
        <f>_xll.qlInterestRateIndexMaturity(Currency&amp;"ibor"&amp;Tenor,BB823,Trigger)</f>
        <v>45484</v>
      </c>
      <c r="BD823" s="246">
        <f>_xll.qlIndexFixing($AD$5,BA823,TRUE,_xll.ohTrigger(Trigger,Trigger12M))</f>
        <v>2.0684692294683105E-2</v>
      </c>
      <c r="BE823" s="246" t="e">
        <f>IFERROR(_xll.qlIndexFixing($BF$1,BA823,TRUE,_xll.ohTrigger(Trigger,Trigger12M)),#N/A)</f>
        <v>#N/A</v>
      </c>
    </row>
    <row r="824" spans="52:57" ht="11.25" customHeight="1" x14ac:dyDescent="0.25">
      <c r="AZ824" s="102" t="s">
        <v>83</v>
      </c>
      <c r="BA824" s="101">
        <f>_xll.qlInterestRateIndexFixingDate(Currency&amp;"ibor"&amp;Tenor,BB824,Trigger)</f>
        <v>45121</v>
      </c>
      <c r="BB824" s="101">
        <f>_xll.qlCalendarAdvance(Calendar,BB823,AZ824,"f",,Trigger)</f>
        <v>45125</v>
      </c>
      <c r="BC824" s="101">
        <f>_xll.qlInterestRateIndexMaturity(Currency&amp;"ibor"&amp;Tenor,BB824,Trigger)</f>
        <v>45491</v>
      </c>
      <c r="BD824" s="246">
        <f>_xll.qlIndexFixing($AD$5,BA824,TRUE,_xll.ohTrigger(Trigger,Trigger12M))</f>
        <v>2.0711114290863801E-2</v>
      </c>
      <c r="BE824" s="246" t="e">
        <f>IFERROR(_xll.qlIndexFixing($BF$1,BA824,TRUE,_xll.ohTrigger(Trigger,Trigger12M)),#N/A)</f>
        <v>#N/A</v>
      </c>
    </row>
    <row r="825" spans="52:57" ht="11.25" customHeight="1" x14ac:dyDescent="0.25">
      <c r="AZ825" s="102" t="s">
        <v>83</v>
      </c>
      <c r="BA825" s="101">
        <f>_xll.qlInterestRateIndexFixingDate(Currency&amp;"ibor"&amp;Tenor,BB825,Trigger)</f>
        <v>45128</v>
      </c>
      <c r="BB825" s="101">
        <f>_xll.qlCalendarAdvance(Calendar,BB824,AZ825,"f",,Trigger)</f>
        <v>45132</v>
      </c>
      <c r="BC825" s="101">
        <f>_xll.qlInterestRateIndexMaturity(Currency&amp;"ibor"&amp;Tenor,BB825,Trigger)</f>
        <v>45498</v>
      </c>
      <c r="BD825" s="246">
        <f>_xll.qlIndexFixing($AD$5,BA825,TRUE,_xll.ohTrigger(Trigger,Trigger12M))</f>
        <v>2.073693463832655E-2</v>
      </c>
      <c r="BE825" s="246" t="e">
        <f>IFERROR(_xll.qlIndexFixing($BF$1,BA825,TRUE,_xll.ohTrigger(Trigger,Trigger12M)),#N/A)</f>
        <v>#N/A</v>
      </c>
    </row>
    <row r="826" spans="52:57" ht="11.25" customHeight="1" x14ac:dyDescent="0.25">
      <c r="AZ826" s="102" t="s">
        <v>83</v>
      </c>
      <c r="BA826" s="101">
        <f>_xll.qlInterestRateIndexFixingDate(Currency&amp;"ibor"&amp;Tenor,BB826,Trigger)</f>
        <v>45135</v>
      </c>
      <c r="BB826" s="101">
        <f>_xll.qlCalendarAdvance(Calendar,BB825,AZ826,"f",,Trigger)</f>
        <v>45139</v>
      </c>
      <c r="BC826" s="101">
        <f>_xll.qlInterestRateIndexMaturity(Currency&amp;"ibor"&amp;Tenor,BB826,Trigger)</f>
        <v>45505</v>
      </c>
      <c r="BD826" s="246">
        <f>_xll.qlIndexFixing($AD$5,BA826,TRUE,_xll.ohTrigger(Trigger,Trigger12M))</f>
        <v>2.0759632216444765E-2</v>
      </c>
      <c r="BE826" s="246" t="e">
        <f>IFERROR(_xll.qlIndexFixing($BF$1,BA826,TRUE,_xll.ohTrigger(Trigger,Trigger12M)),#N/A)</f>
        <v>#N/A</v>
      </c>
    </row>
    <row r="827" spans="52:57" ht="11.25" customHeight="1" x14ac:dyDescent="0.25">
      <c r="AZ827" s="102" t="s">
        <v>83</v>
      </c>
      <c r="BA827" s="101">
        <f>_xll.qlInterestRateIndexFixingDate(Currency&amp;"ibor"&amp;Tenor,BB827,Trigger)</f>
        <v>45142</v>
      </c>
      <c r="BB827" s="101">
        <f>_xll.qlCalendarAdvance(Calendar,BB826,AZ827,"f",,Trigger)</f>
        <v>45146</v>
      </c>
      <c r="BC827" s="101">
        <f>_xll.qlInterestRateIndexMaturity(Currency&amp;"ibor"&amp;Tenor,BB827,Trigger)</f>
        <v>45512</v>
      </c>
      <c r="BD827" s="246">
        <f>_xll.qlIndexFixing($AD$5,BA827,TRUE,_xll.ohTrigger(Trigger,Trigger12M))</f>
        <v>2.0782227666151242E-2</v>
      </c>
      <c r="BE827" s="246" t="e">
        <f>IFERROR(_xll.qlIndexFixing($BF$1,BA827,TRUE,_xll.ohTrigger(Trigger,Trigger12M)),#N/A)</f>
        <v>#N/A</v>
      </c>
    </row>
    <row r="828" spans="52:57" ht="11.25" customHeight="1" x14ac:dyDescent="0.25">
      <c r="AZ828" s="102" t="s">
        <v>83</v>
      </c>
      <c r="BA828" s="101">
        <f>_xll.qlInterestRateIndexFixingDate(Currency&amp;"ibor"&amp;Tenor,BB828,Trigger)</f>
        <v>45149</v>
      </c>
      <c r="BB828" s="101">
        <f>_xll.qlCalendarAdvance(Calendar,BB827,AZ828,"f",,Trigger)</f>
        <v>45153</v>
      </c>
      <c r="BC828" s="101">
        <f>_xll.qlInterestRateIndexMaturity(Currency&amp;"ibor"&amp;Tenor,BB828,Trigger)</f>
        <v>45519</v>
      </c>
      <c r="BD828" s="246">
        <f>_xll.qlIndexFixing($AD$5,BA828,TRUE,_xll.ohTrigger(Trigger,Trigger12M))</f>
        <v>2.0804720980529764E-2</v>
      </c>
      <c r="BE828" s="246" t="e">
        <f>IFERROR(_xll.qlIndexFixing($BF$1,BA828,TRUE,_xll.ohTrigger(Trigger,Trigger12M)),#N/A)</f>
        <v>#N/A</v>
      </c>
    </row>
    <row r="829" spans="52:57" ht="11.25" customHeight="1" x14ac:dyDescent="0.25">
      <c r="AZ829" s="102" t="s">
        <v>83</v>
      </c>
      <c r="BA829" s="101">
        <f>_xll.qlInterestRateIndexFixingDate(Currency&amp;"ibor"&amp;Tenor,BB829,Trigger)</f>
        <v>45156</v>
      </c>
      <c r="BB829" s="101">
        <f>_xll.qlCalendarAdvance(Calendar,BB828,AZ829,"f",,Trigger)</f>
        <v>45160</v>
      </c>
      <c r="BC829" s="101">
        <f>_xll.qlInterestRateIndexMaturity(Currency&amp;"ibor"&amp;Tenor,BB829,Trigger)</f>
        <v>45526</v>
      </c>
      <c r="BD829" s="246">
        <f>_xll.qlIndexFixing($AD$5,BA829,TRUE,_xll.ohTrigger(Trigger,Trigger12M))</f>
        <v>2.0827112152695785E-2</v>
      </c>
      <c r="BE829" s="246" t="e">
        <f>IFERROR(_xll.qlIndexFixing($BF$1,BA829,TRUE,_xll.ohTrigger(Trigger,Trigger12M)),#N/A)</f>
        <v>#N/A</v>
      </c>
    </row>
    <row r="830" spans="52:57" ht="11.25" customHeight="1" x14ac:dyDescent="0.25">
      <c r="AZ830" s="102" t="s">
        <v>83</v>
      </c>
      <c r="BA830" s="101">
        <f>_xll.qlInterestRateIndexFixingDate(Currency&amp;"ibor"&amp;Tenor,BB830,Trigger)</f>
        <v>45163</v>
      </c>
      <c r="BB830" s="101">
        <f>_xll.qlCalendarAdvance(Calendar,BB829,AZ830,"f",,Trigger)</f>
        <v>45167</v>
      </c>
      <c r="BC830" s="101">
        <f>_xll.qlInterestRateIndexMaturity(Currency&amp;"ibor"&amp;Tenor,BB830,Trigger)</f>
        <v>45533</v>
      </c>
      <c r="BD830" s="246">
        <f>_xll.qlIndexFixing($AD$5,BA830,TRUE,_xll.ohTrigger(Trigger,Trigger12M))</f>
        <v>2.0849401175795552E-2</v>
      </c>
      <c r="BE830" s="246" t="e">
        <f>IFERROR(_xll.qlIndexFixing($BF$1,BA830,TRUE,_xll.ohTrigger(Trigger,Trigger12M)),#N/A)</f>
        <v>#N/A</v>
      </c>
    </row>
    <row r="831" spans="52:57" ht="11.25" customHeight="1" x14ac:dyDescent="0.25">
      <c r="AZ831" s="102" t="s">
        <v>83</v>
      </c>
      <c r="BA831" s="101">
        <f>_xll.qlInterestRateIndexFixingDate(Currency&amp;"ibor"&amp;Tenor,BB831,Trigger)</f>
        <v>45170</v>
      </c>
      <c r="BB831" s="101">
        <f>_xll.qlCalendarAdvance(Calendar,BB830,AZ831,"f",,Trigger)</f>
        <v>45174</v>
      </c>
      <c r="BC831" s="101">
        <f>_xll.qlInterestRateIndexMaturity(Currency&amp;"ibor"&amp;Tenor,BB831,Trigger)</f>
        <v>45540</v>
      </c>
      <c r="BD831" s="246">
        <f>_xll.qlIndexFixing($AD$5,BA831,TRUE,_xll.ohTrigger(Trigger,Trigger12M))</f>
        <v>2.087158804300698E-2</v>
      </c>
      <c r="BE831" s="246" t="e">
        <f>IFERROR(_xll.qlIndexFixing($BF$1,BA831,TRUE,_xll.ohTrigger(Trigger,Trigger12M)),#N/A)</f>
        <v>#N/A</v>
      </c>
    </row>
    <row r="832" spans="52:57" ht="11.25" customHeight="1" x14ac:dyDescent="0.25">
      <c r="AZ832" s="102" t="s">
        <v>83</v>
      </c>
      <c r="BA832" s="101">
        <f>_xll.qlInterestRateIndexFixingDate(Currency&amp;"ibor"&amp;Tenor,BB832,Trigger)</f>
        <v>45177</v>
      </c>
      <c r="BB832" s="101">
        <f>_xll.qlCalendarAdvance(Calendar,BB831,AZ832,"f",,Trigger)</f>
        <v>45181</v>
      </c>
      <c r="BC832" s="101">
        <f>_xll.qlInterestRateIndexMaturity(Currency&amp;"ibor"&amp;Tenor,BB832,Trigger)</f>
        <v>45547</v>
      </c>
      <c r="BD832" s="246">
        <f>_xll.qlIndexFixing($AD$5,BA832,TRUE,_xll.ohTrigger(Trigger,Trigger12M))</f>
        <v>2.0893672747538779E-2</v>
      </c>
      <c r="BE832" s="246" t="e">
        <f>IFERROR(_xll.qlIndexFixing($BF$1,BA832,TRUE,_xll.ohTrigger(Trigger,Trigger12M)),#N/A)</f>
        <v>#N/A</v>
      </c>
    </row>
    <row r="833" spans="52:57" ht="11.25" customHeight="1" x14ac:dyDescent="0.25">
      <c r="AZ833" s="102" t="s">
        <v>83</v>
      </c>
      <c r="BA833" s="101">
        <f>_xll.qlInterestRateIndexFixingDate(Currency&amp;"ibor"&amp;Tenor,BB833,Trigger)</f>
        <v>45184</v>
      </c>
      <c r="BB833" s="101">
        <f>_xll.qlCalendarAdvance(Calendar,BB832,AZ833,"f",,Trigger)</f>
        <v>45188</v>
      </c>
      <c r="BC833" s="101">
        <f>_xll.qlInterestRateIndexMaturity(Currency&amp;"ibor"&amp;Tenor,BB833,Trigger)</f>
        <v>45554</v>
      </c>
      <c r="BD833" s="246">
        <f>_xll.qlIndexFixing($AD$5,BA833,TRUE,_xll.ohTrigger(Trigger,Trigger12M))</f>
        <v>2.0915655282631111E-2</v>
      </c>
      <c r="BE833" s="246" t="e">
        <f>IFERROR(_xll.qlIndexFixing($BF$1,BA833,TRUE,_xll.ohTrigger(Trigger,Trigger12M)),#N/A)</f>
        <v>#N/A</v>
      </c>
    </row>
    <row r="834" spans="52:57" ht="11.25" customHeight="1" x14ac:dyDescent="0.25">
      <c r="AZ834" s="102" t="s">
        <v>83</v>
      </c>
      <c r="BA834" s="101">
        <f>_xll.qlInterestRateIndexFixingDate(Currency&amp;"ibor"&amp;Tenor,BB834,Trigger)</f>
        <v>45191</v>
      </c>
      <c r="BB834" s="101">
        <f>_xll.qlCalendarAdvance(Calendar,BB833,AZ834,"f",,Trigger)</f>
        <v>45195</v>
      </c>
      <c r="BC834" s="101">
        <f>_xll.qlInterestRateIndexMaturity(Currency&amp;"ibor"&amp;Tenor,BB834,Trigger)</f>
        <v>45561</v>
      </c>
      <c r="BD834" s="246">
        <f>_xll.qlIndexFixing($AD$5,BA834,TRUE,_xll.ohTrigger(Trigger,Trigger12M))</f>
        <v>2.0937535641554716E-2</v>
      </c>
      <c r="BE834" s="246" t="e">
        <f>IFERROR(_xll.qlIndexFixing($BF$1,BA834,TRUE,_xll.ohTrigger(Trigger,Trigger12M)),#N/A)</f>
        <v>#N/A</v>
      </c>
    </row>
    <row r="835" spans="52:57" ht="11.25" customHeight="1" x14ac:dyDescent="0.25">
      <c r="AZ835" s="102" t="s">
        <v>83</v>
      </c>
      <c r="BA835" s="101">
        <f>_xll.qlInterestRateIndexFixingDate(Currency&amp;"ibor"&amp;Tenor,BB835,Trigger)</f>
        <v>45198</v>
      </c>
      <c r="BB835" s="101">
        <f>_xll.qlCalendarAdvance(Calendar,BB834,AZ835,"f",,Trigger)</f>
        <v>45202</v>
      </c>
      <c r="BC835" s="101">
        <f>_xll.qlInterestRateIndexMaturity(Currency&amp;"ibor"&amp;Tenor,BB835,Trigger)</f>
        <v>45568</v>
      </c>
      <c r="BD835" s="246">
        <f>_xll.qlIndexFixing($AD$5,BA835,TRUE,_xll.ohTrigger(Trigger,Trigger12M))</f>
        <v>2.0959313817612218E-2</v>
      </c>
      <c r="BE835" s="246" t="e">
        <f>IFERROR(_xll.qlIndexFixing($BF$1,BA835,TRUE,_xll.ohTrigger(Trigger,Trigger12M)),#N/A)</f>
        <v>#N/A</v>
      </c>
    </row>
    <row r="836" spans="52:57" ht="11.25" customHeight="1" x14ac:dyDescent="0.25">
      <c r="AZ836" s="102" t="s">
        <v>83</v>
      </c>
      <c r="BA836" s="101">
        <f>_xll.qlInterestRateIndexFixingDate(Currency&amp;"ibor"&amp;Tenor,BB836,Trigger)</f>
        <v>45205</v>
      </c>
      <c r="BB836" s="101">
        <f>_xll.qlCalendarAdvance(Calendar,BB835,AZ836,"f",,Trigger)</f>
        <v>45209</v>
      </c>
      <c r="BC836" s="101">
        <f>_xll.qlInterestRateIndexMaturity(Currency&amp;"ibor"&amp;Tenor,BB836,Trigger)</f>
        <v>45575</v>
      </c>
      <c r="BD836" s="246">
        <f>_xll.qlIndexFixing($AD$5,BA836,TRUE,_xll.ohTrigger(Trigger,Trigger12M))</f>
        <v>2.0980989804137259E-2</v>
      </c>
      <c r="BE836" s="246" t="e">
        <f>IFERROR(_xll.qlIndexFixing($BF$1,BA836,TRUE,_xll.ohTrigger(Trigger,Trigger12M)),#N/A)</f>
        <v>#N/A</v>
      </c>
    </row>
    <row r="837" spans="52:57" ht="11.25" customHeight="1" x14ac:dyDescent="0.25">
      <c r="AZ837" s="102" t="s">
        <v>83</v>
      </c>
      <c r="BA837" s="101">
        <f>_xll.qlInterestRateIndexFixingDate(Currency&amp;"ibor"&amp;Tenor,BB837,Trigger)</f>
        <v>45212</v>
      </c>
      <c r="BB837" s="101">
        <f>_xll.qlCalendarAdvance(Calendar,BB836,AZ837,"f",,Trigger)</f>
        <v>45216</v>
      </c>
      <c r="BC837" s="101">
        <f>_xll.qlInterestRateIndexMaturity(Currency&amp;"ibor"&amp;Tenor,BB837,Trigger)</f>
        <v>45582</v>
      </c>
      <c r="BD837" s="246">
        <f>_xll.qlIndexFixing($AD$5,BA837,TRUE,_xll.ohTrigger(Trigger,Trigger12M))</f>
        <v>2.1002563594494046E-2</v>
      </c>
      <c r="BE837" s="246" t="e">
        <f>IFERROR(_xll.qlIndexFixing($BF$1,BA837,TRUE,_xll.ohTrigger(Trigger,Trigger12M)),#N/A)</f>
        <v>#N/A</v>
      </c>
    </row>
    <row r="838" spans="52:57" ht="11.25" customHeight="1" x14ac:dyDescent="0.25">
      <c r="AZ838" s="102" t="s">
        <v>83</v>
      </c>
      <c r="BA838" s="101">
        <f>_xll.qlInterestRateIndexFixingDate(Currency&amp;"ibor"&amp;Tenor,BB838,Trigger)</f>
        <v>45219</v>
      </c>
      <c r="BB838" s="101">
        <f>_xll.qlCalendarAdvance(Calendar,BB837,AZ838,"f",,Trigger)</f>
        <v>45223</v>
      </c>
      <c r="BC838" s="101">
        <f>_xll.qlInterestRateIndexMaturity(Currency&amp;"ibor"&amp;Tenor,BB838,Trigger)</f>
        <v>45589</v>
      </c>
      <c r="BD838" s="246">
        <f>_xll.qlIndexFixing($AD$5,BA838,TRUE,_xll.ohTrigger(Trigger,Trigger12M))</f>
        <v>2.1024035182078907E-2</v>
      </c>
      <c r="BE838" s="246" t="e">
        <f>IFERROR(_xll.qlIndexFixing($BF$1,BA838,TRUE,_xll.ohTrigger(Trigger,Trigger12M)),#N/A)</f>
        <v>#N/A</v>
      </c>
    </row>
    <row r="839" spans="52:57" ht="11.25" customHeight="1" x14ac:dyDescent="0.25">
      <c r="AZ839" s="102" t="s">
        <v>83</v>
      </c>
      <c r="BA839" s="101">
        <f>_xll.qlInterestRateIndexFixingDate(Currency&amp;"ibor"&amp;Tenor,BB839,Trigger)</f>
        <v>45226</v>
      </c>
      <c r="BB839" s="101">
        <f>_xll.qlCalendarAdvance(Calendar,BB838,AZ839,"f",,Trigger)</f>
        <v>45230</v>
      </c>
      <c r="BC839" s="101">
        <f>_xll.qlInterestRateIndexMaturity(Currency&amp;"ibor"&amp;Tenor,BB839,Trigger)</f>
        <v>45596</v>
      </c>
      <c r="BD839" s="246">
        <f>_xll.qlIndexFixing($AD$5,BA839,TRUE,_xll.ohTrigger(Trigger,Trigger12M))</f>
        <v>2.1045404560318736E-2</v>
      </c>
      <c r="BE839" s="246" t="e">
        <f>IFERROR(_xll.qlIndexFixing($BF$1,BA839,TRUE,_xll.ohTrigger(Trigger,Trigger12M)),#N/A)</f>
        <v>#N/A</v>
      </c>
    </row>
    <row r="840" spans="52:57" ht="11.25" customHeight="1" x14ac:dyDescent="0.25">
      <c r="AZ840" s="102" t="s">
        <v>83</v>
      </c>
      <c r="BA840" s="101">
        <f>_xll.qlInterestRateIndexFixingDate(Currency&amp;"ibor"&amp;Tenor,BB840,Trigger)</f>
        <v>45233</v>
      </c>
      <c r="BB840" s="101">
        <f>_xll.qlCalendarAdvance(Calendar,BB839,AZ840,"f",,Trigger)</f>
        <v>45237</v>
      </c>
      <c r="BC840" s="101">
        <f>_xll.qlInterestRateIndexMaturity(Currency&amp;"ibor"&amp;Tenor,BB840,Trigger)</f>
        <v>45603</v>
      </c>
      <c r="BD840" s="246">
        <f>_xll.qlIndexFixing($AD$5,BA840,TRUE,_xll.ohTrigger(Trigger,Trigger12M))</f>
        <v>2.1066671722671879E-2</v>
      </c>
      <c r="BE840" s="246" t="e">
        <f>IFERROR(_xll.qlIndexFixing($BF$1,BA840,TRUE,_xll.ohTrigger(Trigger,Trigger12M)),#N/A)</f>
        <v>#N/A</v>
      </c>
    </row>
    <row r="841" spans="52:57" ht="11.25" customHeight="1" x14ac:dyDescent="0.25">
      <c r="AZ841" s="102" t="s">
        <v>83</v>
      </c>
      <c r="BA841" s="101">
        <f>_xll.qlInterestRateIndexFixingDate(Currency&amp;"ibor"&amp;Tenor,BB841,Trigger)</f>
        <v>45240</v>
      </c>
      <c r="BB841" s="101">
        <f>_xll.qlCalendarAdvance(Calendar,BB840,AZ841,"f",,Trigger)</f>
        <v>45244</v>
      </c>
      <c r="BC841" s="101">
        <f>_xll.qlInterestRateIndexMaturity(Currency&amp;"ibor"&amp;Tenor,BB841,Trigger)</f>
        <v>45610</v>
      </c>
      <c r="BD841" s="246">
        <f>_xll.qlIndexFixing($AD$5,BA841,TRUE,_xll.ohTrigger(Trigger,Trigger12M))</f>
        <v>2.1087836662627701E-2</v>
      </c>
      <c r="BE841" s="246" t="e">
        <f>IFERROR(_xll.qlIndexFixing($BF$1,BA841,TRUE,_xll.ohTrigger(Trigger,Trigger12M)),#N/A)</f>
        <v>#N/A</v>
      </c>
    </row>
    <row r="842" spans="52:57" ht="11.25" customHeight="1" x14ac:dyDescent="0.25">
      <c r="AZ842" s="102" t="s">
        <v>83</v>
      </c>
      <c r="BA842" s="101">
        <f>_xll.qlInterestRateIndexFixingDate(Currency&amp;"ibor"&amp;Tenor,BB842,Trigger)</f>
        <v>45247</v>
      </c>
      <c r="BB842" s="101">
        <f>_xll.qlCalendarAdvance(Calendar,BB841,AZ842,"f",,Trigger)</f>
        <v>45251</v>
      </c>
      <c r="BC842" s="101">
        <f>_xll.qlInterestRateIndexMaturity(Currency&amp;"ibor"&amp;Tenor,BB842,Trigger)</f>
        <v>45617</v>
      </c>
      <c r="BD842" s="246">
        <f>_xll.qlIndexFixing($AD$5,BA842,TRUE,_xll.ohTrigger(Trigger,Trigger12M))</f>
        <v>2.1108899373707232E-2</v>
      </c>
      <c r="BE842" s="246" t="e">
        <f>IFERROR(_xll.qlIndexFixing($BF$1,BA842,TRUE,_xll.ohTrigger(Trigger,Trigger12M)),#N/A)</f>
        <v>#N/A</v>
      </c>
    </row>
    <row r="843" spans="52:57" ht="11.25" customHeight="1" x14ac:dyDescent="0.25">
      <c r="AZ843" s="102" t="s">
        <v>83</v>
      </c>
      <c r="BA843" s="101">
        <f>_xll.qlInterestRateIndexFixingDate(Currency&amp;"ibor"&amp;Tenor,BB843,Trigger)</f>
        <v>45254</v>
      </c>
      <c r="BB843" s="101">
        <f>_xll.qlCalendarAdvance(Calendar,BB842,AZ843,"f",,Trigger)</f>
        <v>45258</v>
      </c>
      <c r="BC843" s="101">
        <f>_xll.qlInterestRateIndexMaturity(Currency&amp;"ibor"&amp;Tenor,BB843,Trigger)</f>
        <v>45624</v>
      </c>
      <c r="BD843" s="246">
        <f>_xll.qlIndexFixing($AD$5,BA843,TRUE,_xll.ohTrigger(Trigger,Trigger12M))</f>
        <v>2.1129859849461856E-2</v>
      </c>
      <c r="BE843" s="246" t="e">
        <f>IFERROR(_xll.qlIndexFixing($BF$1,BA843,TRUE,_xll.ohTrigger(Trigger,Trigger12M)),#N/A)</f>
        <v>#N/A</v>
      </c>
    </row>
    <row r="844" spans="52:57" ht="11.25" customHeight="1" x14ac:dyDescent="0.25">
      <c r="AZ844" s="102" t="s">
        <v>83</v>
      </c>
      <c r="BA844" s="101">
        <f>_xll.qlInterestRateIndexFixingDate(Currency&amp;"ibor"&amp;Tenor,BB844,Trigger)</f>
        <v>45261</v>
      </c>
      <c r="BB844" s="101">
        <f>_xll.qlCalendarAdvance(Calendar,BB843,AZ844,"f",,Trigger)</f>
        <v>45265</v>
      </c>
      <c r="BC844" s="101">
        <f>_xll.qlInterestRateIndexMaturity(Currency&amp;"ibor"&amp;Tenor,BB844,Trigger)</f>
        <v>45631</v>
      </c>
      <c r="BD844" s="246">
        <f>_xll.qlIndexFixing($AD$5,BA844,TRUE,_xll.ohTrigger(Trigger,Trigger12M))</f>
        <v>2.1150718083474851E-2</v>
      </c>
      <c r="BE844" s="246" t="e">
        <f>IFERROR(_xll.qlIndexFixing($BF$1,BA844,TRUE,_xll.ohTrigger(Trigger,Trigger12M)),#N/A)</f>
        <v>#N/A</v>
      </c>
    </row>
    <row r="845" spans="52:57" ht="11.25" customHeight="1" x14ac:dyDescent="0.25">
      <c r="AZ845" s="102" t="s">
        <v>83</v>
      </c>
      <c r="BA845" s="101">
        <f>_xll.qlInterestRateIndexFixingDate(Currency&amp;"ibor"&amp;Tenor,BB845,Trigger)</f>
        <v>45268</v>
      </c>
      <c r="BB845" s="101">
        <f>_xll.qlCalendarAdvance(Calendar,BB844,AZ845,"f",,Trigger)</f>
        <v>45272</v>
      </c>
      <c r="BC845" s="101">
        <f>_xll.qlInterestRateIndexMaturity(Currency&amp;"ibor"&amp;Tenor,BB845,Trigger)</f>
        <v>45638</v>
      </c>
      <c r="BD845" s="246">
        <f>_xll.qlIndexFixing($AD$5,BA845,TRUE,_xll.ohTrigger(Trigger,Trigger12M))</f>
        <v>2.1171474069360721E-2</v>
      </c>
      <c r="BE845" s="246" t="e">
        <f>IFERROR(_xll.qlIndexFixing($BF$1,BA845,TRUE,_xll.ohTrigger(Trigger,Trigger12M)),#N/A)</f>
        <v>#N/A</v>
      </c>
    </row>
    <row r="846" spans="52:57" ht="11.25" customHeight="1" x14ac:dyDescent="0.25">
      <c r="AZ846" s="102" t="s">
        <v>83</v>
      </c>
      <c r="BA846" s="101">
        <f>_xll.qlInterestRateIndexFixingDate(Currency&amp;"ibor"&amp;Tenor,BB846,Trigger)</f>
        <v>45275</v>
      </c>
      <c r="BB846" s="101">
        <f>_xll.qlCalendarAdvance(Calendar,BB845,AZ846,"f",,Trigger)</f>
        <v>45279</v>
      </c>
      <c r="BC846" s="101">
        <f>_xll.qlInterestRateIndexMaturity(Currency&amp;"ibor"&amp;Tenor,BB846,Trigger)</f>
        <v>45645</v>
      </c>
      <c r="BD846" s="246">
        <f>_xll.qlIndexFixing($AD$5,BA846,TRUE,_xll.ohTrigger(Trigger,Trigger12M))</f>
        <v>2.1192127800764987E-2</v>
      </c>
      <c r="BE846" s="246" t="e">
        <f>IFERROR(_xll.qlIndexFixing($BF$1,BA846,TRUE,_xll.ohTrigger(Trigger,Trigger12M)),#N/A)</f>
        <v>#N/A</v>
      </c>
    </row>
    <row r="847" spans="52:57" ht="11.25" customHeight="1" x14ac:dyDescent="0.25">
      <c r="AZ847" s="102" t="s">
        <v>83</v>
      </c>
      <c r="BA847" s="101">
        <f>_xll.qlInterestRateIndexFixingDate(Currency&amp;"ibor"&amp;Tenor,BB847,Trigger)</f>
        <v>45281</v>
      </c>
      <c r="BB847" s="101">
        <f>_xll.qlCalendarAdvance(Calendar,BB846,AZ847,"f",,Trigger)</f>
        <v>45287</v>
      </c>
      <c r="BC847" s="101">
        <f>_xll.qlInterestRateIndexMaturity(Currency&amp;"ibor"&amp;Tenor,BB847,Trigger)</f>
        <v>45653</v>
      </c>
      <c r="BD847" s="246">
        <f>_xll.qlIndexFixing($AD$5,BA847,TRUE,_xll.ohTrigger(Trigger,Trigger12M))</f>
        <v>2.121560684754719E-2</v>
      </c>
      <c r="BE847" s="246" t="e">
        <f>IFERROR(_xll.qlIndexFixing($BF$1,BA847,TRUE,_xll.ohTrigger(Trigger,Trigger12M)),#N/A)</f>
        <v>#N/A</v>
      </c>
    </row>
    <row r="848" spans="52:57" ht="11.25" customHeight="1" x14ac:dyDescent="0.25">
      <c r="AZ848" s="102" t="s">
        <v>83</v>
      </c>
      <c r="BA848" s="101">
        <f>_xll.qlInterestRateIndexFixingDate(Currency&amp;"ibor"&amp;Tenor,BB848,Trigger)</f>
        <v>45289</v>
      </c>
      <c r="BB848" s="101">
        <f>_xll.qlCalendarAdvance(Calendar,BB847,AZ848,"f",,Trigger)</f>
        <v>45294</v>
      </c>
      <c r="BC848" s="101">
        <f>_xll.qlInterestRateIndexMaturity(Currency&amp;"ibor"&amp;Tenor,BB848,Trigger)</f>
        <v>45660</v>
      </c>
      <c r="BD848" s="246">
        <f>_xll.qlIndexFixing($AD$5,BA848,TRUE,_xll.ohTrigger(Trigger,Trigger12M))</f>
        <v>2.1236041440951908E-2</v>
      </c>
      <c r="BE848" s="246" t="e">
        <f>IFERROR(_xll.qlIndexFixing($BF$1,BA848,TRUE,_xll.ohTrigger(Trigger,Trigger12M)),#N/A)</f>
        <v>#N/A</v>
      </c>
    </row>
    <row r="849" spans="52:57" ht="11.25" customHeight="1" x14ac:dyDescent="0.25">
      <c r="AZ849" s="102" t="s">
        <v>83</v>
      </c>
      <c r="BA849" s="101">
        <f>_xll.qlInterestRateIndexFixingDate(Currency&amp;"ibor"&amp;Tenor,BB849,Trigger)</f>
        <v>45299</v>
      </c>
      <c r="BB849" s="101">
        <f>_xll.qlCalendarAdvance(Calendar,BB848,AZ849,"f",,Trigger)</f>
        <v>45301</v>
      </c>
      <c r="BC849" s="101">
        <f>_xll.qlInterestRateIndexMaturity(Currency&amp;"ibor"&amp;Tenor,BB849,Trigger)</f>
        <v>45667</v>
      </c>
      <c r="BD849" s="246">
        <f>_xll.qlIndexFixing($AD$5,BA849,TRUE,_xll.ohTrigger(Trigger,Trigger12M))</f>
        <v>2.1256373760107226E-2</v>
      </c>
      <c r="BE849" s="246" t="e">
        <f>IFERROR(_xll.qlIndexFixing($BF$1,BA849,TRUE,_xll.ohTrigger(Trigger,Trigger12M)),#N/A)</f>
        <v>#N/A</v>
      </c>
    </row>
    <row r="850" spans="52:57" ht="11.25" customHeight="1" x14ac:dyDescent="0.25">
      <c r="AZ850" s="102" t="s">
        <v>83</v>
      </c>
      <c r="BA850" s="101">
        <f>_xll.qlInterestRateIndexFixingDate(Currency&amp;"ibor"&amp;Tenor,BB850,Trigger)</f>
        <v>45306</v>
      </c>
      <c r="BB850" s="101">
        <f>_xll.qlCalendarAdvance(Calendar,BB849,AZ850,"f",,Trigger)</f>
        <v>45308</v>
      </c>
      <c r="BC850" s="101">
        <f>_xll.qlInterestRateIndexMaturity(Currency&amp;"ibor"&amp;Tenor,BB850,Trigger)</f>
        <v>45674</v>
      </c>
      <c r="BD850" s="246">
        <f>_xll.qlIndexFixing($AD$5,BA850,TRUE,_xll.ohTrigger(Trigger,Trigger12M))</f>
        <v>2.1276603798787309E-2</v>
      </c>
      <c r="BE850" s="246" t="e">
        <f>IFERROR(_xll.qlIndexFixing($BF$1,BA850,TRUE,_xll.ohTrigger(Trigger,Trigger12M)),#N/A)</f>
        <v>#N/A</v>
      </c>
    </row>
    <row r="851" spans="52:57" ht="11.25" customHeight="1" x14ac:dyDescent="0.25">
      <c r="AZ851" s="102" t="s">
        <v>83</v>
      </c>
      <c r="BA851" s="101">
        <f>_xll.qlInterestRateIndexFixingDate(Currency&amp;"ibor"&amp;Tenor,BB851,Trigger)</f>
        <v>45313</v>
      </c>
      <c r="BB851" s="101">
        <f>_xll.qlCalendarAdvance(Calendar,BB850,AZ851,"f",,Trigger)</f>
        <v>45315</v>
      </c>
      <c r="BC851" s="101">
        <f>_xll.qlInterestRateIndexMaturity(Currency&amp;"ibor"&amp;Tenor,BB851,Trigger)</f>
        <v>45681</v>
      </c>
      <c r="BD851" s="246">
        <f>_xll.qlIndexFixing($AD$5,BA851,TRUE,_xll.ohTrigger(Trigger,Trigger12M))</f>
        <v>2.1296731550798857E-2</v>
      </c>
      <c r="BE851" s="246" t="e">
        <f>IFERROR(_xll.qlIndexFixing($BF$1,BA851,TRUE,_xll.ohTrigger(Trigger,Trigger12M)),#N/A)</f>
        <v>#N/A</v>
      </c>
    </row>
    <row r="852" spans="52:57" ht="11.25" customHeight="1" x14ac:dyDescent="0.25">
      <c r="AZ852" s="102" t="s">
        <v>83</v>
      </c>
      <c r="BA852" s="101">
        <f>_xll.qlInterestRateIndexFixingDate(Currency&amp;"ibor"&amp;Tenor,BB852,Trigger)</f>
        <v>45320</v>
      </c>
      <c r="BB852" s="101">
        <f>_xll.qlCalendarAdvance(Calendar,BB851,AZ852,"f",,Trigger)</f>
        <v>45322</v>
      </c>
      <c r="BC852" s="101">
        <f>_xll.qlInterestRateIndexMaturity(Currency&amp;"ibor"&amp;Tenor,BB852,Trigger)</f>
        <v>45688</v>
      </c>
      <c r="BD852" s="246">
        <f>_xll.qlIndexFixing($AD$5,BA852,TRUE,_xll.ohTrigger(Trigger,Trigger12M))</f>
        <v>2.1316757009978714E-2</v>
      </c>
      <c r="BE852" s="246" t="e">
        <f>IFERROR(_xll.qlIndexFixing($BF$1,BA852,TRUE,_xll.ohTrigger(Trigger,Trigger12M)),#N/A)</f>
        <v>#N/A</v>
      </c>
    </row>
    <row r="853" spans="52:57" ht="11.25" customHeight="1" x14ac:dyDescent="0.25">
      <c r="AZ853" s="102" t="s">
        <v>83</v>
      </c>
      <c r="BA853" s="101">
        <f>_xll.qlInterestRateIndexFixingDate(Currency&amp;"ibor"&amp;Tenor,BB853,Trigger)</f>
        <v>45327</v>
      </c>
      <c r="BB853" s="101">
        <f>_xll.qlCalendarAdvance(Calendar,BB852,AZ853,"f",,Trigger)</f>
        <v>45329</v>
      </c>
      <c r="BC853" s="101">
        <f>_xll.qlInterestRateIndexMaturity(Currency&amp;"ibor"&amp;Tenor,BB853,Trigger)</f>
        <v>45695</v>
      </c>
      <c r="BD853" s="246">
        <f>_xll.qlIndexFixing($AD$5,BA853,TRUE,_xll.ohTrigger(Trigger,Trigger12M))</f>
        <v>2.1336680170195826E-2</v>
      </c>
      <c r="BE853" s="246" t="e">
        <f>IFERROR(_xll.qlIndexFixing($BF$1,BA853,TRUE,_xll.ohTrigger(Trigger,Trigger12M)),#N/A)</f>
        <v>#N/A</v>
      </c>
    </row>
    <row r="854" spans="52:57" ht="11.25" customHeight="1" x14ac:dyDescent="0.25">
      <c r="AZ854" s="102" t="s">
        <v>83</v>
      </c>
      <c r="BA854" s="101">
        <f>_xll.qlInterestRateIndexFixingDate(Currency&amp;"ibor"&amp;Tenor,BB854,Trigger)</f>
        <v>45334</v>
      </c>
      <c r="BB854" s="101">
        <f>_xll.qlCalendarAdvance(Calendar,BB853,AZ854,"f",,Trigger)</f>
        <v>45336</v>
      </c>
      <c r="BC854" s="101">
        <f>_xll.qlInterestRateIndexMaturity(Currency&amp;"ibor"&amp;Tenor,BB854,Trigger)</f>
        <v>45702</v>
      </c>
      <c r="BD854" s="246">
        <f>_xll.qlIndexFixing($AD$5,BA854,TRUE,_xll.ohTrigger(Trigger,Trigger12M))</f>
        <v>2.1356501025350159E-2</v>
      </c>
      <c r="BE854" s="246" t="e">
        <f>IFERROR(_xll.qlIndexFixing($BF$1,BA854,TRUE,_xll.ohTrigger(Trigger,Trigger12M)),#N/A)</f>
        <v>#N/A</v>
      </c>
    </row>
    <row r="855" spans="52:57" ht="11.25" customHeight="1" x14ac:dyDescent="0.25">
      <c r="AZ855" s="102" t="s">
        <v>83</v>
      </c>
      <c r="BA855" s="101">
        <f>_xll.qlInterestRateIndexFixingDate(Currency&amp;"ibor"&amp;Tenor,BB855,Trigger)</f>
        <v>45341</v>
      </c>
      <c r="BB855" s="101">
        <f>_xll.qlCalendarAdvance(Calendar,BB854,AZ855,"f",,Trigger)</f>
        <v>45343</v>
      </c>
      <c r="BC855" s="101">
        <f>_xll.qlInterestRateIndexMaturity(Currency&amp;"ibor"&amp;Tenor,BB855,Trigger)</f>
        <v>45709</v>
      </c>
      <c r="BD855" s="246">
        <f>_xll.qlIndexFixing($AD$5,BA855,TRUE,_xll.ohTrigger(Trigger,Trigger12M))</f>
        <v>2.1376219569372249E-2</v>
      </c>
      <c r="BE855" s="246" t="e">
        <f>IFERROR(_xll.qlIndexFixing($BF$1,BA855,TRUE,_xll.ohTrigger(Trigger,Trigger12M)),#N/A)</f>
        <v>#N/A</v>
      </c>
    </row>
    <row r="856" spans="52:57" ht="11.25" customHeight="1" x14ac:dyDescent="0.25">
      <c r="AZ856" s="102" t="s">
        <v>83</v>
      </c>
      <c r="BA856" s="101">
        <f>_xll.qlInterestRateIndexFixingDate(Currency&amp;"ibor"&amp;Tenor,BB856,Trigger)</f>
        <v>45348</v>
      </c>
      <c r="BB856" s="101">
        <f>_xll.qlCalendarAdvance(Calendar,BB855,AZ856,"f",,Trigger)</f>
        <v>45350</v>
      </c>
      <c r="BC856" s="101">
        <f>_xll.qlInterestRateIndexMaturity(Currency&amp;"ibor"&amp;Tenor,BB856,Trigger)</f>
        <v>45716</v>
      </c>
      <c r="BD856" s="246">
        <f>_xll.qlIndexFixing($AD$5,BA856,TRUE,_xll.ohTrigger(Trigger,Trigger12M))</f>
        <v>2.1395835796224734E-2</v>
      </c>
      <c r="BE856" s="246" t="e">
        <f>IFERROR(_xll.qlIndexFixing($BF$1,BA856,TRUE,_xll.ohTrigger(Trigger,Trigger12M)),#N/A)</f>
        <v>#N/A</v>
      </c>
    </row>
    <row r="857" spans="52:57" ht="11.25" customHeight="1" x14ac:dyDescent="0.25">
      <c r="AZ857" s="102" t="s">
        <v>83</v>
      </c>
      <c r="BA857" s="101">
        <f>_xll.qlInterestRateIndexFixingDate(Currency&amp;"ibor"&amp;Tenor,BB857,Trigger)</f>
        <v>45355</v>
      </c>
      <c r="BB857" s="101">
        <f>_xll.qlCalendarAdvance(Calendar,BB856,AZ857,"f",,Trigger)</f>
        <v>45357</v>
      </c>
      <c r="BC857" s="101">
        <f>_xll.qlInterestRateIndexMaturity(Currency&amp;"ibor"&amp;Tenor,BB857,Trigger)</f>
        <v>45722</v>
      </c>
      <c r="BD857" s="246">
        <f>_xll.qlIndexFixing($AD$5,BA857,TRUE,_xll.ohTrigger(Trigger,Trigger12M))</f>
        <v>2.1413016190353743E-2</v>
      </c>
      <c r="BE857" s="246" t="e">
        <f>IFERROR(_xll.qlIndexFixing($BF$1,BA857,TRUE,_xll.ohTrigger(Trigger,Trigger12M)),#N/A)</f>
        <v>#N/A</v>
      </c>
    </row>
    <row r="858" spans="52:57" ht="11.25" customHeight="1" x14ac:dyDescent="0.25">
      <c r="AZ858" s="102" t="s">
        <v>83</v>
      </c>
      <c r="BA858" s="101">
        <f>_xll.qlInterestRateIndexFixingDate(Currency&amp;"ibor"&amp;Tenor,BB858,Trigger)</f>
        <v>45362</v>
      </c>
      <c r="BB858" s="101">
        <f>_xll.qlCalendarAdvance(Calendar,BB857,AZ858,"f",,Trigger)</f>
        <v>45364</v>
      </c>
      <c r="BC858" s="101">
        <f>_xll.qlInterestRateIndexMaturity(Currency&amp;"ibor"&amp;Tenor,BB858,Trigger)</f>
        <v>45729</v>
      </c>
      <c r="BD858" s="246">
        <f>_xll.qlIndexFixing($AD$5,BA858,TRUE,_xll.ohTrigger(Trigger,Trigger12M))</f>
        <v>2.1432365953008372E-2</v>
      </c>
      <c r="BE858" s="246" t="e">
        <f>IFERROR(_xll.qlIndexFixing($BF$1,BA858,TRUE,_xll.ohTrigger(Trigger,Trigger12M)),#N/A)</f>
        <v>#N/A</v>
      </c>
    </row>
    <row r="859" spans="52:57" ht="11.25" customHeight="1" x14ac:dyDescent="0.25">
      <c r="AZ859" s="102" t="s">
        <v>83</v>
      </c>
      <c r="BA859" s="101">
        <f>_xll.qlInterestRateIndexFixingDate(Currency&amp;"ibor"&amp;Tenor,BB859,Trigger)</f>
        <v>45369</v>
      </c>
      <c r="BB859" s="101">
        <f>_xll.qlCalendarAdvance(Calendar,BB858,AZ859,"f",,Trigger)</f>
        <v>45371</v>
      </c>
      <c r="BC859" s="101">
        <f>_xll.qlInterestRateIndexMaturity(Currency&amp;"ibor"&amp;Tenor,BB859,Trigger)</f>
        <v>45736</v>
      </c>
      <c r="BD859" s="246">
        <f>_xll.qlIndexFixing($AD$5,BA859,TRUE,_xll.ohTrigger(Trigger,Trigger12M))</f>
        <v>2.1451613102048957E-2</v>
      </c>
      <c r="BE859" s="246" t="e">
        <f>IFERROR(_xll.qlIndexFixing($BF$1,BA859,TRUE,_xll.ohTrigger(Trigger,Trigger12M)),#N/A)</f>
        <v>#N/A</v>
      </c>
    </row>
    <row r="860" spans="52:57" ht="11.25" customHeight="1" x14ac:dyDescent="0.25">
      <c r="AZ860" s="102" t="s">
        <v>83</v>
      </c>
      <c r="BA860" s="101">
        <f>_xll.qlInterestRateIndexFixingDate(Currency&amp;"ibor"&amp;Tenor,BB860,Trigger)</f>
        <v>45376</v>
      </c>
      <c r="BB860" s="101">
        <f>_xll.qlCalendarAdvance(Calendar,BB859,AZ860,"f",,Trigger)</f>
        <v>45378</v>
      </c>
      <c r="BC860" s="101">
        <f>_xll.qlInterestRateIndexMaturity(Currency&amp;"ibor"&amp;Tenor,BB860,Trigger)</f>
        <v>45743</v>
      </c>
      <c r="BD860" s="246">
        <f>_xll.qlIndexFixing($AD$5,BA860,TRUE,_xll.ohTrigger(Trigger,Trigger12M))</f>
        <v>2.147075763158169E-2</v>
      </c>
      <c r="BE860" s="246" t="e">
        <f>IFERROR(_xll.qlIndexFixing($BF$1,BA860,TRUE,_xll.ohTrigger(Trigger,Trigger12M)),#N/A)</f>
        <v>#N/A</v>
      </c>
    </row>
    <row r="861" spans="52:57" ht="11.25" customHeight="1" x14ac:dyDescent="0.25">
      <c r="AZ861" s="102" t="s">
        <v>83</v>
      </c>
      <c r="BA861" s="101">
        <f>_xll.qlInterestRateIndexFixingDate(Currency&amp;"ibor"&amp;Tenor,BB861,Trigger)</f>
        <v>45379</v>
      </c>
      <c r="BB861" s="101">
        <f>_xll.qlCalendarAdvance(Calendar,BB860,AZ861,"f",,Trigger)</f>
        <v>45385</v>
      </c>
      <c r="BC861" s="101">
        <f>_xll.qlInterestRateIndexMaturity(Currency&amp;"ibor"&amp;Tenor,BB861,Trigger)</f>
        <v>45750</v>
      </c>
      <c r="BD861" s="246">
        <f>_xll.qlIndexFixing($AD$5,BA861,TRUE,_xll.ohTrigger(Trigger,Trigger12M))</f>
        <v>2.1489799535744307E-2</v>
      </c>
      <c r="BE861" s="246" t="e">
        <f>IFERROR(_xll.qlIndexFixing($BF$1,BA861,TRUE,_xll.ohTrigger(Trigger,Trigger12M)),#N/A)</f>
        <v>#N/A</v>
      </c>
    </row>
    <row r="862" spans="52:57" ht="11.25" customHeight="1" x14ac:dyDescent="0.25">
      <c r="AZ862" s="102" t="s">
        <v>83</v>
      </c>
      <c r="BA862" s="101">
        <f>_xll.qlInterestRateIndexFixingDate(Currency&amp;"ibor"&amp;Tenor,BB862,Trigger)</f>
        <v>45390</v>
      </c>
      <c r="BB862" s="101">
        <f>_xll.qlCalendarAdvance(Calendar,BB861,AZ862,"f",,Trigger)</f>
        <v>45392</v>
      </c>
      <c r="BC862" s="101">
        <f>_xll.qlInterestRateIndexMaturity(Currency&amp;"ibor"&amp;Tenor,BB862,Trigger)</f>
        <v>45757</v>
      </c>
      <c r="BD862" s="246">
        <f>_xll.qlIndexFixing($AD$5,BA862,TRUE,_xll.ohTrigger(Trigger,Trigger12M))</f>
        <v>2.150873880870563E-2</v>
      </c>
      <c r="BE862" s="246" t="e">
        <f>IFERROR(_xll.qlIndexFixing($BF$1,BA862,TRUE,_xll.ohTrigger(Trigger,Trigger12M)),#N/A)</f>
        <v>#N/A</v>
      </c>
    </row>
    <row r="863" spans="52:57" ht="11.25" customHeight="1" x14ac:dyDescent="0.25">
      <c r="AZ863" s="102" t="s">
        <v>83</v>
      </c>
      <c r="BA863" s="101">
        <f>_xll.qlInterestRateIndexFixingDate(Currency&amp;"ibor"&amp;Tenor,BB863,Trigger)</f>
        <v>45397</v>
      </c>
      <c r="BB863" s="101">
        <f>_xll.qlCalendarAdvance(Calendar,BB862,AZ863,"f",,Trigger)</f>
        <v>45399</v>
      </c>
      <c r="BC863" s="101">
        <f>_xll.qlInterestRateIndexMaturity(Currency&amp;"ibor"&amp;Tenor,BB863,Trigger)</f>
        <v>45764</v>
      </c>
      <c r="BD863" s="246">
        <f>_xll.qlIndexFixing($AD$5,BA863,TRUE,_xll.ohTrigger(Trigger,Trigger12M))</f>
        <v>2.1527575444666248E-2</v>
      </c>
      <c r="BE863" s="246" t="e">
        <f>IFERROR(_xll.qlIndexFixing($BF$1,BA863,TRUE,_xll.ohTrigger(Trigger,Trigger12M)),#N/A)</f>
        <v>#N/A</v>
      </c>
    </row>
    <row r="864" spans="52:57" ht="11.25" customHeight="1" x14ac:dyDescent="0.25">
      <c r="AZ864" s="102" t="s">
        <v>83</v>
      </c>
      <c r="BA864" s="101">
        <f>_xll.qlInterestRateIndexFixingDate(Currency&amp;"ibor"&amp;Tenor,BB864,Trigger)</f>
        <v>45404</v>
      </c>
      <c r="BB864" s="101">
        <f>_xll.qlCalendarAdvance(Calendar,BB863,AZ864,"f",,Trigger)</f>
        <v>45406</v>
      </c>
      <c r="BC864" s="101">
        <f>_xll.qlInterestRateIndexMaturity(Currency&amp;"ibor"&amp;Tenor,BB864,Trigger)</f>
        <v>45771</v>
      </c>
      <c r="BD864" s="246">
        <f>_xll.qlIndexFixing($AD$5,BA864,TRUE,_xll.ohTrigger(Trigger,Trigger12M))</f>
        <v>2.1546309437857621E-2</v>
      </c>
      <c r="BE864" s="246" t="e">
        <f>IFERROR(_xll.qlIndexFixing($BF$1,BA864,TRUE,_xll.ohTrigger(Trigger,Trigger12M)),#N/A)</f>
        <v>#N/A</v>
      </c>
    </row>
    <row r="865" spans="52:57" ht="11.25" customHeight="1" x14ac:dyDescent="0.25">
      <c r="AZ865" s="102" t="s">
        <v>83</v>
      </c>
      <c r="BA865" s="101">
        <f>_xll.qlInterestRateIndexFixingDate(Currency&amp;"ibor"&amp;Tenor,BB865,Trigger)</f>
        <v>45411</v>
      </c>
      <c r="BB865" s="101">
        <f>_xll.qlCalendarAdvance(Calendar,BB864,AZ865,"f",,Trigger)</f>
        <v>45414</v>
      </c>
      <c r="BC865" s="101">
        <f>_xll.qlInterestRateIndexMaturity(Currency&amp;"ibor"&amp;Tenor,BB865,Trigger)</f>
        <v>45779</v>
      </c>
      <c r="BD865" s="246">
        <f>_xll.qlIndexFixing($AD$5,BA865,TRUE,_xll.ohTrigger(Trigger,Trigger12M))</f>
        <v>2.1567594023408999E-2</v>
      </c>
      <c r="BE865" s="246" t="e">
        <f>IFERROR(_xll.qlIndexFixing($BF$1,BA865,TRUE,_xll.ohTrigger(Trigger,Trigger12M)),#N/A)</f>
        <v>#N/A</v>
      </c>
    </row>
    <row r="866" spans="52:57" ht="11.25" customHeight="1" x14ac:dyDescent="0.25">
      <c r="AZ866" s="102" t="s">
        <v>83</v>
      </c>
      <c r="BA866" s="101">
        <f>_xll.qlInterestRateIndexFixingDate(Currency&amp;"ibor"&amp;Tenor,BB866,Trigger)</f>
        <v>45419</v>
      </c>
      <c r="BB866" s="101">
        <f>_xll.qlCalendarAdvance(Calendar,BB865,AZ866,"f",,Trigger)</f>
        <v>45421</v>
      </c>
      <c r="BC866" s="101">
        <f>_xll.qlInterestRateIndexMaturity(Currency&amp;"ibor"&amp;Tenor,BB866,Trigger)</f>
        <v>45786</v>
      </c>
      <c r="BD866" s="246">
        <f>_xll.qlIndexFixing($AD$5,BA866,TRUE,_xll.ohTrigger(Trigger,Trigger12M))</f>
        <v>2.1586108048530971E-2</v>
      </c>
      <c r="BE866" s="246" t="e">
        <f>IFERROR(_xll.qlIndexFixing($BF$1,BA866,TRUE,_xll.ohTrigger(Trigger,Trigger12M)),#N/A)</f>
        <v>#N/A</v>
      </c>
    </row>
    <row r="867" spans="52:57" ht="11.25" customHeight="1" x14ac:dyDescent="0.25">
      <c r="AZ867" s="102" t="s">
        <v>83</v>
      </c>
      <c r="BA867" s="101">
        <f>_xll.qlInterestRateIndexFixingDate(Currency&amp;"ibor"&amp;Tenor,BB867,Trigger)</f>
        <v>45426</v>
      </c>
      <c r="BB867" s="101">
        <f>_xll.qlCalendarAdvance(Calendar,BB866,AZ867,"f",,Trigger)</f>
        <v>45428</v>
      </c>
      <c r="BC867" s="101">
        <f>_xll.qlInterestRateIndexMaturity(Currency&amp;"ibor"&amp;Tenor,BB867,Trigger)</f>
        <v>45793</v>
      </c>
      <c r="BD867" s="246">
        <f>_xll.qlIndexFixing($AD$5,BA867,TRUE,_xll.ohTrigger(Trigger,Trigger12M))</f>
        <v>2.1604519412958968E-2</v>
      </c>
      <c r="BE867" s="246" t="e">
        <f>IFERROR(_xll.qlIndexFixing($BF$1,BA867,TRUE,_xll.ohTrigger(Trigger,Trigger12M)),#N/A)</f>
        <v>#N/A</v>
      </c>
    </row>
    <row r="868" spans="52:57" ht="11.25" customHeight="1" x14ac:dyDescent="0.25">
      <c r="AZ868" s="102" t="s">
        <v>83</v>
      </c>
      <c r="BA868" s="101">
        <f>_xll.qlInterestRateIndexFixingDate(Currency&amp;"ibor"&amp;Tenor,BB868,Trigger)</f>
        <v>45433</v>
      </c>
      <c r="BB868" s="101">
        <f>_xll.qlCalendarAdvance(Calendar,BB867,AZ868,"f",,Trigger)</f>
        <v>45435</v>
      </c>
      <c r="BC868" s="101">
        <f>_xll.qlInterestRateIndexMaturity(Currency&amp;"ibor"&amp;Tenor,BB868,Trigger)</f>
        <v>45800</v>
      </c>
      <c r="BD868" s="246">
        <f>_xll.qlIndexFixing($AD$5,BA868,TRUE,_xll.ohTrigger(Trigger,Trigger12M))</f>
        <v>2.1622828111054544E-2</v>
      </c>
      <c r="BE868" s="246" t="e">
        <f>IFERROR(_xll.qlIndexFixing($BF$1,BA868,TRUE,_xll.ohTrigger(Trigger,Trigger12M)),#N/A)</f>
        <v>#N/A</v>
      </c>
    </row>
    <row r="869" spans="52:57" ht="11.25" customHeight="1" x14ac:dyDescent="0.25">
      <c r="AZ869" s="102" t="s">
        <v>83</v>
      </c>
      <c r="BA869" s="101">
        <f>_xll.qlInterestRateIndexFixingDate(Currency&amp;"ibor"&amp;Tenor,BB869,Trigger)</f>
        <v>45440</v>
      </c>
      <c r="BB869" s="101">
        <f>_xll.qlCalendarAdvance(Calendar,BB868,AZ869,"f",,Trigger)</f>
        <v>45442</v>
      </c>
      <c r="BC869" s="101">
        <f>_xll.qlInterestRateIndexMaturity(Currency&amp;"ibor"&amp;Tenor,BB869,Trigger)</f>
        <v>45807</v>
      </c>
      <c r="BD869" s="246">
        <f>_xll.qlIndexFixing($AD$5,BA869,TRUE,_xll.ohTrigger(Trigger,Trigger12M))</f>
        <v>2.1641034137210569E-2</v>
      </c>
      <c r="BE869" s="246" t="e">
        <f>IFERROR(_xll.qlIndexFixing($BF$1,BA869,TRUE,_xll.ohTrigger(Trigger,Trigger12M)),#N/A)</f>
        <v>#N/A</v>
      </c>
    </row>
    <row r="870" spans="52:57" ht="11.25" customHeight="1" x14ac:dyDescent="0.25">
      <c r="AZ870" s="102" t="s">
        <v>83</v>
      </c>
      <c r="BA870" s="101">
        <f>_xll.qlInterestRateIndexFixingDate(Currency&amp;"ibor"&amp;Tenor,BB870,Trigger)</f>
        <v>45447</v>
      </c>
      <c r="BB870" s="101">
        <f>_xll.qlCalendarAdvance(Calendar,BB869,AZ870,"f",,Trigger)</f>
        <v>45449</v>
      </c>
      <c r="BC870" s="101">
        <f>_xll.qlInterestRateIndexMaturity(Currency&amp;"ibor"&amp;Tenor,BB870,Trigger)</f>
        <v>45814</v>
      </c>
      <c r="BD870" s="246">
        <f>_xll.qlIndexFixing($AD$5,BA870,TRUE,_xll.ohTrigger(Trigger,Trigger12M))</f>
        <v>2.1659137485851444E-2</v>
      </c>
      <c r="BE870" s="246" t="e">
        <f>IFERROR(_xll.qlIndexFixing($BF$1,BA870,TRUE,_xll.ohTrigger(Trigger,Trigger12M)),#N/A)</f>
        <v>#N/A</v>
      </c>
    </row>
    <row r="871" spans="52:57" ht="11.25" customHeight="1" x14ac:dyDescent="0.25">
      <c r="AZ871" s="102" t="s">
        <v>83</v>
      </c>
      <c r="BA871" s="101">
        <f>_xll.qlInterestRateIndexFixingDate(Currency&amp;"ibor"&amp;Tenor,BB871,Trigger)</f>
        <v>45454</v>
      </c>
      <c r="BB871" s="101">
        <f>_xll.qlCalendarAdvance(Calendar,BB870,AZ871,"f",,Trigger)</f>
        <v>45456</v>
      </c>
      <c r="BC871" s="101">
        <f>_xll.qlInterestRateIndexMaturity(Currency&amp;"ibor"&amp;Tenor,BB871,Trigger)</f>
        <v>45821</v>
      </c>
      <c r="BD871" s="246">
        <f>_xll.qlIndexFixing($AD$5,BA871,TRUE,_xll.ohTrigger(Trigger,Trigger12M))</f>
        <v>2.1677138151433115E-2</v>
      </c>
      <c r="BE871" s="246" t="e">
        <f>IFERROR(_xll.qlIndexFixing($BF$1,BA871,TRUE,_xll.ohTrigger(Trigger,Trigger12M)),#N/A)</f>
        <v>#N/A</v>
      </c>
    </row>
    <row r="872" spans="52:57" ht="11.25" customHeight="1" x14ac:dyDescent="0.25">
      <c r="AZ872" s="102" t="s">
        <v>83</v>
      </c>
      <c r="BA872" s="101">
        <f>_xll.qlInterestRateIndexFixingDate(Currency&amp;"ibor"&amp;Tenor,BB872,Trigger)</f>
        <v>45461</v>
      </c>
      <c r="BB872" s="101">
        <f>_xll.qlCalendarAdvance(Calendar,BB871,AZ872,"f",,Trigger)</f>
        <v>45463</v>
      </c>
      <c r="BC872" s="101">
        <f>_xll.qlInterestRateIndexMaturity(Currency&amp;"ibor"&amp;Tenor,BB872,Trigger)</f>
        <v>45828</v>
      </c>
      <c r="BD872" s="246">
        <f>_xll.qlIndexFixing($AD$5,BA872,TRUE,_xll.ohTrigger(Trigger,Trigger12M))</f>
        <v>2.16950361284424E-2</v>
      </c>
      <c r="BE872" s="246" t="e">
        <f>IFERROR(_xll.qlIndexFixing($BF$1,BA872,TRUE,_xll.ohTrigger(Trigger,Trigger12M)),#N/A)</f>
        <v>#N/A</v>
      </c>
    </row>
    <row r="873" spans="52:57" ht="11.25" customHeight="1" x14ac:dyDescent="0.25">
      <c r="AZ873" s="102" t="s">
        <v>83</v>
      </c>
      <c r="BA873" s="101">
        <f>_xll.qlInterestRateIndexFixingDate(Currency&amp;"ibor"&amp;Tenor,BB873,Trigger)</f>
        <v>45468</v>
      </c>
      <c r="BB873" s="101">
        <f>_xll.qlCalendarAdvance(Calendar,BB872,AZ873,"f",,Trigger)</f>
        <v>45470</v>
      </c>
      <c r="BC873" s="101">
        <f>_xll.qlInterestRateIndexMaturity(Currency&amp;"ibor"&amp;Tenor,BB873,Trigger)</f>
        <v>45835</v>
      </c>
      <c r="BD873" s="246">
        <f>_xll.qlIndexFixing($AD$5,BA873,TRUE,_xll.ohTrigger(Trigger,Trigger12M))</f>
        <v>2.1712831411398095E-2</v>
      </c>
      <c r="BE873" s="246" t="e">
        <f>IFERROR(_xll.qlIndexFixing($BF$1,BA873,TRUE,_xll.ohTrigger(Trigger,Trigger12M)),#N/A)</f>
        <v>#N/A</v>
      </c>
    </row>
    <row r="874" spans="52:57" ht="11.25" customHeight="1" x14ac:dyDescent="0.25">
      <c r="AZ874" s="102" t="s">
        <v>83</v>
      </c>
      <c r="BA874" s="101">
        <f>_xll.qlInterestRateIndexFixingDate(Currency&amp;"ibor"&amp;Tenor,BB874,Trigger)</f>
        <v>45475</v>
      </c>
      <c r="BB874" s="101">
        <f>_xll.qlCalendarAdvance(Calendar,BB873,AZ874,"f",,Trigger)</f>
        <v>45477</v>
      </c>
      <c r="BC874" s="101">
        <f>_xll.qlInterestRateIndexMaturity(Currency&amp;"ibor"&amp;Tenor,BB874,Trigger)</f>
        <v>45842</v>
      </c>
      <c r="BD874" s="246">
        <f>_xll.qlIndexFixing($AD$5,BA874,TRUE,_xll.ohTrigger(Trigger,Trigger12M))</f>
        <v>2.1730523994849874E-2</v>
      </c>
      <c r="BE874" s="246" t="e">
        <f>IFERROR(_xll.qlIndexFixing($BF$1,BA874,TRUE,_xll.ohTrigger(Trigger,Trigger12M)),#N/A)</f>
        <v>#N/A</v>
      </c>
    </row>
    <row r="875" spans="52:57" ht="11.25" customHeight="1" x14ac:dyDescent="0.25">
      <c r="AZ875" s="102" t="s">
        <v>83</v>
      </c>
      <c r="BA875" s="101">
        <f>_xll.qlInterestRateIndexFixingDate(Currency&amp;"ibor"&amp;Tenor,BB875,Trigger)</f>
        <v>45482</v>
      </c>
      <c r="BB875" s="101">
        <f>_xll.qlCalendarAdvance(Calendar,BB874,AZ875,"f",,Trigger)</f>
        <v>45484</v>
      </c>
      <c r="BC875" s="101">
        <f>_xll.qlInterestRateIndexMaturity(Currency&amp;"ibor"&amp;Tenor,BB875,Trigger)</f>
        <v>45849</v>
      </c>
      <c r="BD875" s="246">
        <f>_xll.qlIndexFixing($AD$5,BA875,TRUE,_xll.ohTrigger(Trigger,Trigger12M))</f>
        <v>2.1748113873379167E-2</v>
      </c>
      <c r="BE875" s="246" t="e">
        <f>IFERROR(_xll.qlIndexFixing($BF$1,BA875,TRUE,_xll.ohTrigger(Trigger,Trigger12M)),#N/A)</f>
        <v>#N/A</v>
      </c>
    </row>
    <row r="876" spans="52:57" ht="11.25" customHeight="1" x14ac:dyDescent="0.25">
      <c r="AZ876" s="102" t="s">
        <v>83</v>
      </c>
      <c r="BA876" s="101">
        <f>_xll.qlInterestRateIndexFixingDate(Currency&amp;"ibor"&amp;Tenor,BB876,Trigger)</f>
        <v>45489</v>
      </c>
      <c r="BB876" s="101">
        <f>_xll.qlCalendarAdvance(Calendar,BB875,AZ876,"f",,Trigger)</f>
        <v>45491</v>
      </c>
      <c r="BC876" s="101">
        <f>_xll.qlInterestRateIndexMaturity(Currency&amp;"ibor"&amp;Tenor,BB876,Trigger)</f>
        <v>45856</v>
      </c>
      <c r="BD876" s="246">
        <f>_xll.qlIndexFixing($AD$5,BA876,TRUE,_xll.ohTrigger(Trigger,Trigger12M))</f>
        <v>2.176560104159829E-2</v>
      </c>
      <c r="BE876" s="246" t="e">
        <f>IFERROR(_xll.qlIndexFixing($BF$1,BA876,TRUE,_xll.ohTrigger(Trigger,Trigger12M)),#N/A)</f>
        <v>#N/A</v>
      </c>
    </row>
    <row r="877" spans="52:57" ht="11.25" customHeight="1" x14ac:dyDescent="0.25">
      <c r="AZ877" s="102" t="s">
        <v>83</v>
      </c>
      <c r="BA877" s="101">
        <f>_xll.qlInterestRateIndexFixingDate(Currency&amp;"ibor"&amp;Tenor,BB877,Trigger)</f>
        <v>45496</v>
      </c>
      <c r="BB877" s="101">
        <f>_xll.qlCalendarAdvance(Calendar,BB876,AZ877,"f",,Trigger)</f>
        <v>45498</v>
      </c>
      <c r="BC877" s="101">
        <f>_xll.qlInterestRateIndexMaturity(Currency&amp;"ibor"&amp;Tenor,BB877,Trigger)</f>
        <v>45863</v>
      </c>
      <c r="BD877" s="246">
        <f>_xll.qlIndexFixing($AD$5,BA877,TRUE,_xll.ohTrigger(Trigger,Trigger12M))</f>
        <v>2.1783338917392658E-2</v>
      </c>
      <c r="BE877" s="246" t="e">
        <f>IFERROR(_xll.qlIndexFixing($BF$1,BA877,TRUE,_xll.ohTrigger(Trigger,Trigger12M)),#N/A)</f>
        <v>#N/A</v>
      </c>
    </row>
    <row r="878" spans="52:57" ht="11.25" customHeight="1" x14ac:dyDescent="0.25">
      <c r="AZ878" s="102" t="s">
        <v>83</v>
      </c>
      <c r="BA878" s="101">
        <f>_xll.qlInterestRateIndexFixingDate(Currency&amp;"ibor"&amp;Tenor,BB878,Trigger)</f>
        <v>45503</v>
      </c>
      <c r="BB878" s="101">
        <f>_xll.qlCalendarAdvance(Calendar,BB877,AZ878,"f",,Trigger)</f>
        <v>45505</v>
      </c>
      <c r="BC878" s="101">
        <f>_xll.qlInterestRateIndexMaturity(Currency&amp;"ibor"&amp;Tenor,BB878,Trigger)</f>
        <v>45870</v>
      </c>
      <c r="BD878" s="246">
        <f>_xll.qlIndexFixing($AD$5,BA878,TRUE,_xll.ohTrigger(Trigger,Trigger12M))</f>
        <v>2.1803105954429348E-2</v>
      </c>
      <c r="BE878" s="246" t="e">
        <f>IFERROR(_xll.qlIndexFixing($BF$1,BA878,TRUE,_xll.ohTrigger(Trigger,Trigger12M)),#N/A)</f>
        <v>#N/A</v>
      </c>
    </row>
    <row r="879" spans="52:57" ht="11.25" customHeight="1" x14ac:dyDescent="0.25">
      <c r="AZ879" s="102" t="s">
        <v>83</v>
      </c>
      <c r="BA879" s="101">
        <f>_xll.qlInterestRateIndexFixingDate(Currency&amp;"ibor"&amp;Tenor,BB879,Trigger)</f>
        <v>45510</v>
      </c>
      <c r="BB879" s="101">
        <f>_xll.qlCalendarAdvance(Calendar,BB878,AZ879,"f",,Trigger)</f>
        <v>45512</v>
      </c>
      <c r="BC879" s="101">
        <f>_xll.qlInterestRateIndexMaturity(Currency&amp;"ibor"&amp;Tenor,BB879,Trigger)</f>
        <v>45877</v>
      </c>
      <c r="BD879" s="246">
        <f>_xll.qlIndexFixing($AD$5,BA879,TRUE,_xll.ohTrigger(Trigger,Trigger12M))</f>
        <v>2.1822790115349548E-2</v>
      </c>
      <c r="BE879" s="246" t="e">
        <f>IFERROR(_xll.qlIndexFixing($BF$1,BA879,TRUE,_xll.ohTrigger(Trigger,Trigger12M)),#N/A)</f>
        <v>#N/A</v>
      </c>
    </row>
    <row r="880" spans="52:57" ht="11.25" customHeight="1" x14ac:dyDescent="0.25">
      <c r="AZ880" s="102" t="s">
        <v>83</v>
      </c>
      <c r="BA880" s="101">
        <f>_xll.qlInterestRateIndexFixingDate(Currency&amp;"ibor"&amp;Tenor,BB880,Trigger)</f>
        <v>45517</v>
      </c>
      <c r="BB880" s="101">
        <f>_xll.qlCalendarAdvance(Calendar,BB879,AZ880,"f",,Trigger)</f>
        <v>45519</v>
      </c>
      <c r="BC880" s="101">
        <f>_xll.qlInterestRateIndexMaturity(Currency&amp;"ibor"&amp;Tenor,BB880,Trigger)</f>
        <v>45884</v>
      </c>
      <c r="BD880" s="246">
        <f>_xll.qlIndexFixing($AD$5,BA880,TRUE,_xll.ohTrigger(Trigger,Trigger12M))</f>
        <v>2.1842391395283947E-2</v>
      </c>
      <c r="BE880" s="246" t="e">
        <f>IFERROR(_xll.qlIndexFixing($BF$1,BA880,TRUE,_xll.ohTrigger(Trigger,Trigger12M)),#N/A)</f>
        <v>#N/A</v>
      </c>
    </row>
    <row r="881" spans="52:57" ht="11.25" customHeight="1" x14ac:dyDescent="0.25">
      <c r="AZ881" s="102" t="s">
        <v>83</v>
      </c>
      <c r="BA881" s="101">
        <f>_xll.qlInterestRateIndexFixingDate(Currency&amp;"ibor"&amp;Tenor,BB881,Trigger)</f>
        <v>45524</v>
      </c>
      <c r="BB881" s="101">
        <f>_xll.qlCalendarAdvance(Calendar,BB880,AZ881,"f",,Trigger)</f>
        <v>45526</v>
      </c>
      <c r="BC881" s="101">
        <f>_xll.qlInterestRateIndexMaturity(Currency&amp;"ibor"&amp;Tenor,BB881,Trigger)</f>
        <v>45891</v>
      </c>
      <c r="BD881" s="246">
        <f>_xll.qlIndexFixing($AD$5,BA881,TRUE,_xll.ohTrigger(Trigger,Trigger12M))</f>
        <v>2.1861909789382728E-2</v>
      </c>
      <c r="BE881" s="246" t="e">
        <f>IFERROR(_xll.qlIndexFixing($BF$1,BA881,TRUE,_xll.ohTrigger(Trigger,Trigger12M)),#N/A)</f>
        <v>#N/A</v>
      </c>
    </row>
    <row r="882" spans="52:57" ht="11.25" customHeight="1" x14ac:dyDescent="0.25">
      <c r="AZ882" s="102" t="s">
        <v>83</v>
      </c>
      <c r="BA882" s="101">
        <f>_xll.qlInterestRateIndexFixingDate(Currency&amp;"ibor"&amp;Tenor,BB882,Trigger)</f>
        <v>45531</v>
      </c>
      <c r="BB882" s="101">
        <f>_xll.qlCalendarAdvance(Calendar,BB881,AZ882,"f",,Trigger)</f>
        <v>45533</v>
      </c>
      <c r="BC882" s="101">
        <f>_xll.qlInterestRateIndexMaturity(Currency&amp;"ibor"&amp;Tenor,BB882,Trigger)</f>
        <v>45898</v>
      </c>
      <c r="BD882" s="246">
        <f>_xll.qlIndexFixing($AD$5,BA882,TRUE,_xll.ohTrigger(Trigger,Trigger12M))</f>
        <v>2.1881345292817312E-2</v>
      </c>
      <c r="BE882" s="246" t="e">
        <f>IFERROR(_xll.qlIndexFixing($BF$1,BA882,TRUE,_xll.ohTrigger(Trigger,Trigger12M)),#N/A)</f>
        <v>#N/A</v>
      </c>
    </row>
    <row r="883" spans="52:57" ht="11.25" customHeight="1" x14ac:dyDescent="0.25">
      <c r="AZ883" s="102" t="s">
        <v>83</v>
      </c>
      <c r="BA883" s="101">
        <f>_xll.qlInterestRateIndexFixingDate(Currency&amp;"ibor"&amp;Tenor,BB883,Trigger)</f>
        <v>45538</v>
      </c>
      <c r="BB883" s="101">
        <f>_xll.qlCalendarAdvance(Calendar,BB882,AZ883,"f",,Trigger)</f>
        <v>45540</v>
      </c>
      <c r="BC883" s="101">
        <f>_xll.qlInterestRateIndexMaturity(Currency&amp;"ibor"&amp;Tenor,BB883,Trigger)</f>
        <v>45905</v>
      </c>
      <c r="BD883" s="246">
        <f>_xll.qlIndexFixing($AD$5,BA883,TRUE,_xll.ohTrigger(Trigger,Trigger12M))</f>
        <v>2.1900697900779274E-2</v>
      </c>
      <c r="BE883" s="246" t="e">
        <f>IFERROR(_xll.qlIndexFixing($BF$1,BA883,TRUE,_xll.ohTrigger(Trigger,Trigger12M)),#N/A)</f>
        <v>#N/A</v>
      </c>
    </row>
    <row r="884" spans="52:57" ht="11.25" customHeight="1" x14ac:dyDescent="0.25">
      <c r="AZ884" s="102" t="s">
        <v>83</v>
      </c>
      <c r="BA884" s="101">
        <f>_xll.qlInterestRateIndexFixingDate(Currency&amp;"ibor"&amp;Tenor,BB884,Trigger)</f>
        <v>45545</v>
      </c>
      <c r="BB884" s="101">
        <f>_xll.qlCalendarAdvance(Calendar,BB883,AZ884,"f",,Trigger)</f>
        <v>45547</v>
      </c>
      <c r="BC884" s="101">
        <f>_xll.qlInterestRateIndexMaturity(Currency&amp;"ibor"&amp;Tenor,BB884,Trigger)</f>
        <v>45912</v>
      </c>
      <c r="BD884" s="246">
        <f>_xll.qlIndexFixing($AD$5,BA884,TRUE,_xll.ohTrigger(Trigger,Trigger12M))</f>
        <v>2.1919967608480116E-2</v>
      </c>
      <c r="BE884" s="246" t="e">
        <f>IFERROR(_xll.qlIndexFixing($BF$1,BA884,TRUE,_xll.ohTrigger(Trigger,Trigger12M)),#N/A)</f>
        <v>#N/A</v>
      </c>
    </row>
    <row r="885" spans="52:57" ht="11.25" customHeight="1" x14ac:dyDescent="0.25">
      <c r="AZ885" s="102" t="s">
        <v>83</v>
      </c>
      <c r="BA885" s="101">
        <f>_xll.qlInterestRateIndexFixingDate(Currency&amp;"ibor"&amp;Tenor,BB885,Trigger)</f>
        <v>45552</v>
      </c>
      <c r="BB885" s="101">
        <f>_xll.qlCalendarAdvance(Calendar,BB884,AZ885,"f",,Trigger)</f>
        <v>45554</v>
      </c>
      <c r="BC885" s="101">
        <f>_xll.qlInterestRateIndexMaturity(Currency&amp;"ibor"&amp;Tenor,BB885,Trigger)</f>
        <v>45919</v>
      </c>
      <c r="BD885" s="246">
        <f>_xll.qlIndexFixing($AD$5,BA885,TRUE,_xll.ohTrigger(Trigger,Trigger12M))</f>
        <v>2.1939154411152798E-2</v>
      </c>
      <c r="BE885" s="246" t="e">
        <f>IFERROR(_xll.qlIndexFixing($BF$1,BA885,TRUE,_xll.ohTrigger(Trigger,Trigger12M)),#N/A)</f>
        <v>#N/A</v>
      </c>
    </row>
    <row r="886" spans="52:57" ht="11.25" customHeight="1" x14ac:dyDescent="0.25">
      <c r="AZ886" s="102" t="s">
        <v>83</v>
      </c>
      <c r="BA886" s="101">
        <f>_xll.qlInterestRateIndexFixingDate(Currency&amp;"ibor"&amp;Tenor,BB886,Trigger)</f>
        <v>45559</v>
      </c>
      <c r="BB886" s="101">
        <f>_xll.qlCalendarAdvance(Calendar,BB885,AZ886,"f",,Trigger)</f>
        <v>45561</v>
      </c>
      <c r="BC886" s="101">
        <f>_xll.qlInterestRateIndexMaturity(Currency&amp;"ibor"&amp;Tenor,BB886,Trigger)</f>
        <v>45926</v>
      </c>
      <c r="BD886" s="246">
        <f>_xll.qlIndexFixing($AD$5,BA886,TRUE,_xll.ohTrigger(Trigger,Trigger12M))</f>
        <v>2.1958258304049776E-2</v>
      </c>
      <c r="BE886" s="246" t="e">
        <f>IFERROR(_xll.qlIndexFixing($BF$1,BA886,TRUE,_xll.ohTrigger(Trigger,Trigger12M)),#N/A)</f>
        <v>#N/A</v>
      </c>
    </row>
    <row r="887" spans="52:57" ht="11.25" customHeight="1" x14ac:dyDescent="0.25">
      <c r="AZ887" s="102" t="s">
        <v>83</v>
      </c>
      <c r="BA887" s="101">
        <f>_xll.qlInterestRateIndexFixingDate(Currency&amp;"ibor"&amp;Tenor,BB887,Trigger)</f>
        <v>45566</v>
      </c>
      <c r="BB887" s="101">
        <f>_xll.qlCalendarAdvance(Calendar,BB886,AZ887,"f",,Trigger)</f>
        <v>45568</v>
      </c>
      <c r="BC887" s="101">
        <f>_xll.qlInterestRateIndexMaturity(Currency&amp;"ibor"&amp;Tenor,BB887,Trigger)</f>
        <v>45933</v>
      </c>
      <c r="BD887" s="246">
        <f>_xll.qlIndexFixing($AD$5,BA887,TRUE,_xll.ohTrigger(Trigger,Trigger12M))</f>
        <v>2.1977279282444754E-2</v>
      </c>
      <c r="BE887" s="246" t="e">
        <f>IFERROR(_xll.qlIndexFixing($BF$1,BA887,TRUE,_xll.ohTrigger(Trigger,Trigger12M)),#N/A)</f>
        <v>#N/A</v>
      </c>
    </row>
    <row r="888" spans="52:57" ht="11.25" customHeight="1" x14ac:dyDescent="0.25">
      <c r="AZ888" s="102" t="s">
        <v>83</v>
      </c>
      <c r="BA888" s="101">
        <f>_xll.qlInterestRateIndexFixingDate(Currency&amp;"ibor"&amp;Tenor,BB888,Trigger)</f>
        <v>45573</v>
      </c>
      <c r="BB888" s="101">
        <f>_xll.qlCalendarAdvance(Calendar,BB887,AZ888,"f",,Trigger)</f>
        <v>45575</v>
      </c>
      <c r="BC888" s="101">
        <f>_xll.qlInterestRateIndexMaturity(Currency&amp;"ibor"&amp;Tenor,BB888,Trigger)</f>
        <v>45940</v>
      </c>
      <c r="BD888" s="246">
        <f>_xll.qlIndexFixing($AD$5,BA888,TRUE,_xll.ohTrigger(Trigger,Trigger12M))</f>
        <v>2.1996217341631135E-2</v>
      </c>
      <c r="BE888" s="246" t="e">
        <f>IFERROR(_xll.qlIndexFixing($BF$1,BA888,TRUE,_xll.ohTrigger(Trigger,Trigger12M)),#N/A)</f>
        <v>#N/A</v>
      </c>
    </row>
    <row r="889" spans="52:57" ht="11.25" customHeight="1" x14ac:dyDescent="0.25">
      <c r="AZ889" s="102" t="s">
        <v>83</v>
      </c>
      <c r="BA889" s="101">
        <f>_xll.qlInterestRateIndexFixingDate(Currency&amp;"ibor"&amp;Tenor,BB889,Trigger)</f>
        <v>45580</v>
      </c>
      <c r="BB889" s="101">
        <f>_xll.qlCalendarAdvance(Calendar,BB888,AZ889,"f",,Trigger)</f>
        <v>45582</v>
      </c>
      <c r="BC889" s="101">
        <f>_xll.qlInterestRateIndexMaturity(Currency&amp;"ibor"&amp;Tenor,BB889,Trigger)</f>
        <v>45947</v>
      </c>
      <c r="BD889" s="246">
        <f>_xll.qlIndexFixing($AD$5,BA889,TRUE,_xll.ohTrigger(Trigger,Trigger12M))</f>
        <v>2.201507247692357E-2</v>
      </c>
      <c r="BE889" s="246" t="e">
        <f>IFERROR(_xll.qlIndexFixing($BF$1,BA889,TRUE,_xll.ohTrigger(Trigger,Trigger12M)),#N/A)</f>
        <v>#N/A</v>
      </c>
    </row>
    <row r="890" spans="52:57" ht="11.25" customHeight="1" x14ac:dyDescent="0.25">
      <c r="AZ890" s="102" t="s">
        <v>83</v>
      </c>
      <c r="BA890" s="101">
        <f>_xll.qlInterestRateIndexFixingDate(Currency&amp;"ibor"&amp;Tenor,BB890,Trigger)</f>
        <v>45587</v>
      </c>
      <c r="BB890" s="101">
        <f>_xll.qlCalendarAdvance(Calendar,BB889,AZ890,"f",,Trigger)</f>
        <v>45589</v>
      </c>
      <c r="BC890" s="101">
        <f>_xll.qlInterestRateIndexMaturity(Currency&amp;"ibor"&amp;Tenor,BB890,Trigger)</f>
        <v>45954</v>
      </c>
      <c r="BD890" s="246">
        <f>_xll.qlIndexFixing($AD$5,BA890,TRUE,_xll.ohTrigger(Trigger,Trigger12M))</f>
        <v>2.2033844683656427E-2</v>
      </c>
      <c r="BE890" s="246" t="e">
        <f>IFERROR(_xll.qlIndexFixing($BF$1,BA890,TRUE,_xll.ohTrigger(Trigger,Trigger12M)),#N/A)</f>
        <v>#N/A</v>
      </c>
    </row>
    <row r="891" spans="52:57" ht="11.25" customHeight="1" x14ac:dyDescent="0.25">
      <c r="AZ891" s="102" t="s">
        <v>83</v>
      </c>
      <c r="BA891" s="101">
        <f>_xll.qlInterestRateIndexFixingDate(Currency&amp;"ibor"&amp;Tenor,BB891,Trigger)</f>
        <v>45594</v>
      </c>
      <c r="BB891" s="101">
        <f>_xll.qlCalendarAdvance(Calendar,BB890,AZ891,"f",,Trigger)</f>
        <v>45596</v>
      </c>
      <c r="BC891" s="101">
        <f>_xll.qlInterestRateIndexMaturity(Currency&amp;"ibor"&amp;Tenor,BB891,Trigger)</f>
        <v>45961</v>
      </c>
      <c r="BD891" s="246">
        <f>_xll.qlIndexFixing($AD$5,BA891,TRUE,_xll.ohTrigger(Trigger,Trigger12M))</f>
        <v>2.2052533957185091E-2</v>
      </c>
      <c r="BE891" s="246" t="e">
        <f>IFERROR(_xll.qlIndexFixing($BF$1,BA891,TRUE,_xll.ohTrigger(Trigger,Trigger12M)),#N/A)</f>
        <v>#N/A</v>
      </c>
    </row>
    <row r="892" spans="52:57" ht="11.25" customHeight="1" x14ac:dyDescent="0.25">
      <c r="AZ892" s="102" t="s">
        <v>83</v>
      </c>
      <c r="BA892" s="101">
        <f>_xll.qlInterestRateIndexFixingDate(Currency&amp;"ibor"&amp;Tenor,BB892,Trigger)</f>
        <v>45601</v>
      </c>
      <c r="BB892" s="101">
        <f>_xll.qlCalendarAdvance(Calendar,BB891,AZ892,"f",,Trigger)</f>
        <v>45603</v>
      </c>
      <c r="BC892" s="101">
        <f>_xll.qlInterestRateIndexMaturity(Currency&amp;"ibor"&amp;Tenor,BB892,Trigger)</f>
        <v>45968</v>
      </c>
      <c r="BD892" s="246">
        <f>_xll.qlIndexFixing($AD$5,BA892,TRUE,_xll.ohTrigger(Trigger,Trigger12M))</f>
        <v>2.2071140292885091E-2</v>
      </c>
      <c r="BE892" s="246" t="e">
        <f>IFERROR(_xll.qlIndexFixing($BF$1,BA892,TRUE,_xll.ohTrigger(Trigger,Trigger12M)),#N/A)</f>
        <v>#N/A</v>
      </c>
    </row>
    <row r="893" spans="52:57" ht="11.25" customHeight="1" x14ac:dyDescent="0.25">
      <c r="AZ893" s="102" t="s">
        <v>83</v>
      </c>
      <c r="BA893" s="101">
        <f>_xll.qlInterestRateIndexFixingDate(Currency&amp;"ibor"&amp;Tenor,BB893,Trigger)</f>
        <v>45608</v>
      </c>
      <c r="BB893" s="101">
        <f>_xll.qlCalendarAdvance(Calendar,BB892,AZ893,"f",,Trigger)</f>
        <v>45610</v>
      </c>
      <c r="BC893" s="101">
        <f>_xll.qlInterestRateIndexMaturity(Currency&amp;"ibor"&amp;Tenor,BB893,Trigger)</f>
        <v>45975</v>
      </c>
      <c r="BD893" s="246">
        <f>_xll.qlIndexFixing($AD$5,BA893,TRUE,_xll.ohTrigger(Trigger,Trigger12M))</f>
        <v>2.2089663686152554E-2</v>
      </c>
      <c r="BE893" s="246" t="e">
        <f>IFERROR(_xll.qlIndexFixing($BF$1,BA893,TRUE,_xll.ohTrigger(Trigger,Trigger12M)),#N/A)</f>
        <v>#N/A</v>
      </c>
    </row>
    <row r="894" spans="52:57" ht="11.25" customHeight="1" x14ac:dyDescent="0.25">
      <c r="AZ894" s="102" t="s">
        <v>83</v>
      </c>
      <c r="BA894" s="101">
        <f>_xll.qlInterestRateIndexFixingDate(Currency&amp;"ibor"&amp;Tenor,BB894,Trigger)</f>
        <v>45615</v>
      </c>
      <c r="BB894" s="101">
        <f>_xll.qlCalendarAdvance(Calendar,BB893,AZ894,"f",,Trigger)</f>
        <v>45617</v>
      </c>
      <c r="BC894" s="101">
        <f>_xll.qlInterestRateIndexMaturity(Currency&amp;"ibor"&amp;Tenor,BB894,Trigger)</f>
        <v>45982</v>
      </c>
      <c r="BD894" s="246">
        <f>_xll.qlIndexFixing($AD$5,BA894,TRUE,_xll.ohTrigger(Trigger,Trigger12M))</f>
        <v>2.210810413240397E-2</v>
      </c>
      <c r="BE894" s="246" t="e">
        <f>IFERROR(_xll.qlIndexFixing($BF$1,BA894,TRUE,_xll.ohTrigger(Trigger,Trigger12M)),#N/A)</f>
        <v>#N/A</v>
      </c>
    </row>
    <row r="895" spans="52:57" ht="11.25" customHeight="1" x14ac:dyDescent="0.25">
      <c r="AZ895" s="102" t="s">
        <v>83</v>
      </c>
      <c r="BA895" s="101">
        <f>_xll.qlInterestRateIndexFixingDate(Currency&amp;"ibor"&amp;Tenor,BB895,Trigger)</f>
        <v>45622</v>
      </c>
      <c r="BB895" s="101">
        <f>_xll.qlCalendarAdvance(Calendar,BB894,AZ895,"f",,Trigger)</f>
        <v>45624</v>
      </c>
      <c r="BC895" s="101">
        <f>_xll.qlInterestRateIndexMaturity(Currency&amp;"ibor"&amp;Tenor,BB895,Trigger)</f>
        <v>45989</v>
      </c>
      <c r="BD895" s="246">
        <f>_xll.qlIndexFixing($AD$5,BA895,TRUE,_xll.ohTrigger(Trigger,Trigger12M))</f>
        <v>2.2126461627076405E-2</v>
      </c>
      <c r="BE895" s="246" t="e">
        <f>IFERROR(_xll.qlIndexFixing($BF$1,BA895,TRUE,_xll.ohTrigger(Trigger,Trigger12M)),#N/A)</f>
        <v>#N/A</v>
      </c>
    </row>
    <row r="896" spans="52:57" ht="11.25" customHeight="1" x14ac:dyDescent="0.25">
      <c r="AZ896" s="102" t="s">
        <v>83</v>
      </c>
      <c r="BA896" s="101">
        <f>_xll.qlInterestRateIndexFixingDate(Currency&amp;"ibor"&amp;Tenor,BB896,Trigger)</f>
        <v>45629</v>
      </c>
      <c r="BB896" s="101">
        <f>_xll.qlCalendarAdvance(Calendar,BB895,AZ896,"f",,Trigger)</f>
        <v>45631</v>
      </c>
      <c r="BC896" s="101">
        <f>_xll.qlInterestRateIndexMaturity(Currency&amp;"ibor"&amp;Tenor,BB896,Trigger)</f>
        <v>45996</v>
      </c>
      <c r="BD896" s="246">
        <f>_xll.qlIndexFixing($AD$5,BA896,TRUE,_xll.ohTrigger(Trigger,Trigger12M))</f>
        <v>2.2144736165627531E-2</v>
      </c>
      <c r="BE896" s="246" t="e">
        <f>IFERROR(_xll.qlIndexFixing($BF$1,BA896,TRUE,_xll.ohTrigger(Trigger,Trigger12M)),#N/A)</f>
        <v>#N/A</v>
      </c>
    </row>
    <row r="897" spans="52:57" ht="11.25" customHeight="1" x14ac:dyDescent="0.25">
      <c r="AZ897" s="102" t="s">
        <v>83</v>
      </c>
      <c r="BA897" s="101">
        <f>_xll.qlInterestRateIndexFixingDate(Currency&amp;"ibor"&amp;Tenor,BB897,Trigger)</f>
        <v>45636</v>
      </c>
      <c r="BB897" s="101">
        <f>_xll.qlCalendarAdvance(Calendar,BB896,AZ897,"f",,Trigger)</f>
        <v>45638</v>
      </c>
      <c r="BC897" s="101">
        <f>_xll.qlInterestRateIndexMaturity(Currency&amp;"ibor"&amp;Tenor,BB897,Trigger)</f>
        <v>46003</v>
      </c>
      <c r="BD897" s="246">
        <f>_xll.qlIndexFixing($AD$5,BA897,TRUE,_xll.ohTrigger(Trigger,Trigger12M))</f>
        <v>2.2162927743534927E-2</v>
      </c>
      <c r="BE897" s="246" t="e">
        <f>IFERROR(_xll.qlIndexFixing($BF$1,BA897,TRUE,_xll.ohTrigger(Trigger,Trigger12M)),#N/A)</f>
        <v>#N/A</v>
      </c>
    </row>
    <row r="898" spans="52:57" ht="11.25" customHeight="1" x14ac:dyDescent="0.25">
      <c r="AZ898" s="102" t="s">
        <v>83</v>
      </c>
      <c r="BA898" s="101">
        <f>_xll.qlInterestRateIndexFixingDate(Currency&amp;"ibor"&amp;Tenor,BB898,Trigger)</f>
        <v>45643</v>
      </c>
      <c r="BB898" s="101">
        <f>_xll.qlCalendarAdvance(Calendar,BB897,AZ898,"f",,Trigger)</f>
        <v>45645</v>
      </c>
      <c r="BC898" s="101">
        <f>_xll.qlInterestRateIndexMaturity(Currency&amp;"ibor"&amp;Tenor,BB898,Trigger)</f>
        <v>46010</v>
      </c>
      <c r="BD898" s="246">
        <f>_xll.qlIndexFixing($AD$5,BA898,TRUE,_xll.ohTrigger(Trigger,Trigger12M))</f>
        <v>2.2181036356297215E-2</v>
      </c>
      <c r="BE898" s="246" t="e">
        <f>IFERROR(_xll.qlIndexFixing($BF$1,BA898,TRUE,_xll.ohTrigger(Trigger,Trigger12M)),#N/A)</f>
        <v>#N/A</v>
      </c>
    </row>
    <row r="899" spans="52:57" ht="11.25" customHeight="1" x14ac:dyDescent="0.25">
      <c r="AZ899" s="102" t="s">
        <v>83</v>
      </c>
      <c r="BA899" s="101">
        <f>_xll.qlInterestRateIndexFixingDate(Currency&amp;"ibor"&amp;Tenor,BB899,Trigger)</f>
        <v>45649</v>
      </c>
      <c r="BB899" s="101">
        <f>_xll.qlCalendarAdvance(Calendar,BB898,AZ899,"f",,Trigger)</f>
        <v>45653</v>
      </c>
      <c r="BC899" s="101">
        <f>_xll.qlInterestRateIndexMaturity(Currency&amp;"ibor"&amp;Tenor,BB899,Trigger)</f>
        <v>46020</v>
      </c>
      <c r="BD899" s="246">
        <f>_xll.qlIndexFixing($AD$5,BA899,TRUE,_xll.ohTrigger(Trigger,Trigger12M))</f>
        <v>2.2204972474639286E-2</v>
      </c>
      <c r="BE899" s="246" t="e">
        <f>IFERROR(_xll.qlIndexFixing($BF$1,BA899,TRUE,_xll.ohTrigger(Trigger,Trigger12M)),#N/A)</f>
        <v>#N/A</v>
      </c>
    </row>
    <row r="900" spans="52:57" ht="11.25" customHeight="1" x14ac:dyDescent="0.25">
      <c r="AZ900" s="102" t="s">
        <v>83</v>
      </c>
      <c r="BA900" s="101">
        <f>_xll.qlInterestRateIndexFixingDate(Currency&amp;"ibor"&amp;Tenor,BB900,Trigger)</f>
        <v>45657</v>
      </c>
      <c r="BB900" s="101">
        <f>_xll.qlCalendarAdvance(Calendar,BB899,AZ900,"f",,Trigger)</f>
        <v>45660</v>
      </c>
      <c r="BC900" s="101">
        <f>_xll.qlInterestRateIndexMaturity(Currency&amp;"ibor"&amp;Tenor,BB900,Trigger)</f>
        <v>46027</v>
      </c>
      <c r="BD900" s="246">
        <f>_xll.qlIndexFixing($AD$5,BA900,TRUE,_xll.ohTrigger(Trigger,Trigger12M))</f>
        <v>2.2223010708985056E-2</v>
      </c>
      <c r="BE900" s="246" t="e">
        <f>IFERROR(_xll.qlIndexFixing($BF$1,BA900,TRUE,_xll.ohTrigger(Trigger,Trigger12M)),#N/A)</f>
        <v>#N/A</v>
      </c>
    </row>
    <row r="901" spans="52:57" ht="11.25" customHeight="1" x14ac:dyDescent="0.25">
      <c r="AZ901" s="102" t="s">
        <v>83</v>
      </c>
      <c r="BA901" s="101">
        <f>_xll.qlInterestRateIndexFixingDate(Currency&amp;"ibor"&amp;Tenor,BB901,Trigger)</f>
        <v>45665</v>
      </c>
      <c r="BB901" s="101">
        <f>_xll.qlCalendarAdvance(Calendar,BB900,AZ901,"f",,Trigger)</f>
        <v>45667</v>
      </c>
      <c r="BC901" s="101">
        <f>_xll.qlInterestRateIndexMaturity(Currency&amp;"ibor"&amp;Tenor,BB901,Trigger)</f>
        <v>46034</v>
      </c>
      <c r="BD901" s="246">
        <f>_xll.qlIndexFixing($AD$5,BA901,TRUE,_xll.ohTrigger(Trigger,Trigger12M))</f>
        <v>2.2240966413367147E-2</v>
      </c>
      <c r="BE901" s="246" t="e">
        <f>IFERROR(_xll.qlIndexFixing($BF$1,BA901,TRUE,_xll.ohTrigger(Trigger,Trigger12M)),#N/A)</f>
        <v>#N/A</v>
      </c>
    </row>
    <row r="902" spans="52:57" ht="11.25" customHeight="1" x14ac:dyDescent="0.25">
      <c r="AZ902" s="102" t="s">
        <v>83</v>
      </c>
      <c r="BA902" s="101">
        <f>_xll.qlInterestRateIndexFixingDate(Currency&amp;"ibor"&amp;Tenor,BB902,Trigger)</f>
        <v>45672</v>
      </c>
      <c r="BB902" s="101">
        <f>_xll.qlCalendarAdvance(Calendar,BB901,AZ902,"f",,Trigger)</f>
        <v>45674</v>
      </c>
      <c r="BC902" s="101">
        <f>_xll.qlInterestRateIndexMaturity(Currency&amp;"ibor"&amp;Tenor,BB902,Trigger)</f>
        <v>46041</v>
      </c>
      <c r="BD902" s="246">
        <f>_xll.qlIndexFixing($AD$5,BA902,TRUE,_xll.ohTrigger(Trigger,Trigger12M))</f>
        <v>2.2258839583342682E-2</v>
      </c>
      <c r="BE902" s="246" t="e">
        <f>IFERROR(_xll.qlIndexFixing($BF$1,BA902,TRUE,_xll.ohTrigger(Trigger,Trigger12M)),#N/A)</f>
        <v>#N/A</v>
      </c>
    </row>
    <row r="903" spans="52:57" ht="11.25" customHeight="1" x14ac:dyDescent="0.25">
      <c r="AZ903" s="102" t="s">
        <v>83</v>
      </c>
      <c r="BA903" s="101">
        <f>_xll.qlInterestRateIndexFixingDate(Currency&amp;"ibor"&amp;Tenor,BB903,Trigger)</f>
        <v>45679</v>
      </c>
      <c r="BB903" s="101">
        <f>_xll.qlCalendarAdvance(Calendar,BB902,AZ903,"f",,Trigger)</f>
        <v>45681</v>
      </c>
      <c r="BC903" s="101">
        <f>_xll.qlInterestRateIndexMaturity(Currency&amp;"ibor"&amp;Tenor,BB903,Trigger)</f>
        <v>46048</v>
      </c>
      <c r="BD903" s="246">
        <f>_xll.qlIndexFixing($AD$5,BA903,TRUE,_xll.ohTrigger(Trigger,Trigger12M))</f>
        <v>2.2276630214488169E-2</v>
      </c>
      <c r="BE903" s="246" t="e">
        <f>IFERROR(_xll.qlIndexFixing($BF$1,BA903,TRUE,_xll.ohTrigger(Trigger,Trigger12M)),#N/A)</f>
        <v>#N/A</v>
      </c>
    </row>
    <row r="904" spans="52:57" ht="11.25" customHeight="1" x14ac:dyDescent="0.25">
      <c r="AZ904" s="102" t="s">
        <v>83</v>
      </c>
      <c r="BA904" s="101">
        <f>_xll.qlInterestRateIndexFixingDate(Currency&amp;"ibor"&amp;Tenor,BB904,Trigger)</f>
        <v>45686</v>
      </c>
      <c r="BB904" s="101">
        <f>_xll.qlCalendarAdvance(Calendar,BB903,AZ904,"f",,Trigger)</f>
        <v>45688</v>
      </c>
      <c r="BC904" s="101">
        <f>_xll.qlInterestRateIndexMaturity(Currency&amp;"ibor"&amp;Tenor,BB904,Trigger)</f>
        <v>46052</v>
      </c>
      <c r="BD904" s="246">
        <f>_xll.qlIndexFixing($AD$5,BA904,TRUE,_xll.ohTrigger(Trigger,Trigger12M))</f>
        <v>2.2288524523322802E-2</v>
      </c>
      <c r="BE904" s="246" t="e">
        <f>IFERROR(_xll.qlIndexFixing($BF$1,BA904,TRUE,_xll.ohTrigger(Trigger,Trigger12M)),#N/A)</f>
        <v>#N/A</v>
      </c>
    </row>
    <row r="905" spans="52:57" ht="11.25" customHeight="1" x14ac:dyDescent="0.25">
      <c r="AZ905" s="102" t="s">
        <v>83</v>
      </c>
      <c r="BA905" s="101">
        <f>_xll.qlInterestRateIndexFixingDate(Currency&amp;"ibor"&amp;Tenor,BB905,Trigger)</f>
        <v>45693</v>
      </c>
      <c r="BB905" s="101">
        <f>_xll.qlCalendarAdvance(Calendar,BB904,AZ905,"f",,Trigger)</f>
        <v>45695</v>
      </c>
      <c r="BC905" s="101">
        <f>_xll.qlInterestRateIndexMaturity(Currency&amp;"ibor"&amp;Tenor,BB905,Trigger)</f>
        <v>46062</v>
      </c>
      <c r="BD905" s="246">
        <f>_xll.qlIndexFixing($AD$5,BA905,TRUE,_xll.ohTrigger(Trigger,Trigger12M))</f>
        <v>2.2311963842700226E-2</v>
      </c>
      <c r="BE905" s="246" t="e">
        <f>IFERROR(_xll.qlIndexFixing($BF$1,BA905,TRUE,_xll.ohTrigger(Trigger,Trigger12M)),#N/A)</f>
        <v>#N/A</v>
      </c>
    </row>
    <row r="906" spans="52:57" ht="11.25" customHeight="1" x14ac:dyDescent="0.25">
      <c r="AZ906" s="102" t="s">
        <v>83</v>
      </c>
      <c r="BA906" s="101">
        <f>_xll.qlInterestRateIndexFixingDate(Currency&amp;"ibor"&amp;Tenor,BB906,Trigger)</f>
        <v>45700</v>
      </c>
      <c r="BB906" s="101">
        <f>_xll.qlCalendarAdvance(Calendar,BB905,AZ906,"f",,Trigger)</f>
        <v>45702</v>
      </c>
      <c r="BC906" s="101">
        <f>_xll.qlInterestRateIndexMaturity(Currency&amp;"ibor"&amp;Tenor,BB906,Trigger)</f>
        <v>46069</v>
      </c>
      <c r="BD906" s="246">
        <f>_xll.qlIndexFixing($AD$5,BA906,TRUE,_xll.ohTrigger(Trigger,Trigger12M))</f>
        <v>2.232950683102241E-2</v>
      </c>
      <c r="BE906" s="246" t="e">
        <f>IFERROR(_xll.qlIndexFixing($BF$1,BA906,TRUE,_xll.ohTrigger(Trigger,Trigger12M)),#N/A)</f>
        <v>#N/A</v>
      </c>
    </row>
    <row r="907" spans="52:57" ht="11.25" customHeight="1" x14ac:dyDescent="0.25">
      <c r="AZ907" s="102" t="s">
        <v>83</v>
      </c>
      <c r="BA907" s="101">
        <f>_xll.qlInterestRateIndexFixingDate(Currency&amp;"ibor"&amp;Tenor,BB907,Trigger)</f>
        <v>45707</v>
      </c>
      <c r="BB907" s="101">
        <f>_xll.qlCalendarAdvance(Calendar,BB906,AZ907,"f",,Trigger)</f>
        <v>45709</v>
      </c>
      <c r="BC907" s="101">
        <f>_xll.qlInterestRateIndexMaturity(Currency&amp;"ibor"&amp;Tenor,BB907,Trigger)</f>
        <v>46076</v>
      </c>
      <c r="BD907" s="246">
        <f>_xll.qlIndexFixing($AD$5,BA907,TRUE,_xll.ohTrigger(Trigger,Trigger12M))</f>
        <v>2.2346967263027276E-2</v>
      </c>
      <c r="BE907" s="246" t="e">
        <f>IFERROR(_xll.qlIndexFixing($BF$1,BA907,TRUE,_xll.ohTrigger(Trigger,Trigger12M)),#N/A)</f>
        <v>#N/A</v>
      </c>
    </row>
    <row r="908" spans="52:57" ht="11.25" customHeight="1" x14ac:dyDescent="0.25">
      <c r="AZ908" s="102" t="s">
        <v>83</v>
      </c>
      <c r="BA908" s="101">
        <f>_xll.qlInterestRateIndexFixingDate(Currency&amp;"ibor"&amp;Tenor,BB908,Trigger)</f>
        <v>45714</v>
      </c>
      <c r="BB908" s="101">
        <f>_xll.qlCalendarAdvance(Calendar,BB907,AZ908,"f",,Trigger)</f>
        <v>45716</v>
      </c>
      <c r="BC908" s="101">
        <f>_xll.qlInterestRateIndexMaturity(Currency&amp;"ibor"&amp;Tenor,BB908,Trigger)</f>
        <v>46080</v>
      </c>
      <c r="BD908" s="246">
        <f>_xll.qlIndexFixing($AD$5,BA908,TRUE,_xll.ohTrigger(Trigger,Trigger12M))</f>
        <v>2.2357867585142879E-2</v>
      </c>
      <c r="BE908" s="246" t="e">
        <f>IFERROR(_xll.qlIndexFixing($BF$1,BA908,TRUE,_xll.ohTrigger(Trigger,Trigger12M)),#N/A)</f>
        <v>#N/A</v>
      </c>
    </row>
    <row r="909" spans="52:57" ht="11.25" customHeight="1" x14ac:dyDescent="0.25">
      <c r="AZ909" s="102" t="s">
        <v>83</v>
      </c>
      <c r="BA909" s="101">
        <f>_xll.qlInterestRateIndexFixingDate(Currency&amp;"ibor"&amp;Tenor,BB909,Trigger)</f>
        <v>45721</v>
      </c>
      <c r="BB909" s="101">
        <f>_xll.qlCalendarAdvance(Calendar,BB908,AZ909,"f",,Trigger)</f>
        <v>45723</v>
      </c>
      <c r="BC909" s="101">
        <f>_xll.qlInterestRateIndexMaturity(Currency&amp;"ibor"&amp;Tenor,BB909,Trigger)</f>
        <v>46090</v>
      </c>
      <c r="BD909" s="246">
        <f>_xll.qlIndexFixing($AD$5,BA909,TRUE,_xll.ohTrigger(Trigger,Trigger12M))</f>
        <v>2.2381640440820184E-2</v>
      </c>
      <c r="BE909" s="246" t="e">
        <f>IFERROR(_xll.qlIndexFixing($BF$1,BA909,TRUE,_xll.ohTrigger(Trigger,Trigger12M)),#N/A)</f>
        <v>#N/A</v>
      </c>
    </row>
    <row r="910" spans="52:57" ht="11.25" customHeight="1" x14ac:dyDescent="0.25">
      <c r="AZ910" s="102" t="s">
        <v>83</v>
      </c>
      <c r="BA910" s="101">
        <f>_xll.qlInterestRateIndexFixingDate(Currency&amp;"ibor"&amp;Tenor,BB910,Trigger)</f>
        <v>45728</v>
      </c>
      <c r="BB910" s="101">
        <f>_xll.qlCalendarAdvance(Calendar,BB909,AZ910,"f",,Trigger)</f>
        <v>45730</v>
      </c>
      <c r="BC910" s="101">
        <f>_xll.qlInterestRateIndexMaturity(Currency&amp;"ibor"&amp;Tenor,BB910,Trigger)</f>
        <v>46097</v>
      </c>
      <c r="BD910" s="246">
        <f>_xll.qlIndexFixing($AD$5,BA910,TRUE,_xll.ohTrigger(Trigger,Trigger12M))</f>
        <v>2.239885317802719E-2</v>
      </c>
      <c r="BE910" s="246" t="e">
        <f>IFERROR(_xll.qlIndexFixing($BF$1,BA910,TRUE,_xll.ohTrigger(Trigger,Trigger12M)),#N/A)</f>
        <v>#N/A</v>
      </c>
    </row>
    <row r="911" spans="52:57" ht="11.25" customHeight="1" x14ac:dyDescent="0.25">
      <c r="AZ911" s="102" t="s">
        <v>83</v>
      </c>
      <c r="BA911" s="101">
        <f>_xll.qlInterestRateIndexFixingDate(Currency&amp;"ibor"&amp;Tenor,BB911,Trigger)</f>
        <v>45735</v>
      </c>
      <c r="BB911" s="101">
        <f>_xll.qlCalendarAdvance(Calendar,BB910,AZ911,"f",,Trigger)</f>
        <v>45737</v>
      </c>
      <c r="BC911" s="101">
        <f>_xll.qlInterestRateIndexMaturity(Currency&amp;"ibor"&amp;Tenor,BB911,Trigger)</f>
        <v>46104</v>
      </c>
      <c r="BD911" s="246">
        <f>_xll.qlIndexFixing($AD$5,BA911,TRUE,_xll.ohTrigger(Trigger,Trigger12M))</f>
        <v>2.241598334175459E-2</v>
      </c>
      <c r="BE911" s="246" t="e">
        <f>IFERROR(_xll.qlIndexFixing($BF$1,BA911,TRUE,_xll.ohTrigger(Trigger,Trigger12M)),#N/A)</f>
        <v>#N/A</v>
      </c>
    </row>
    <row r="912" spans="52:57" ht="11.25" customHeight="1" x14ac:dyDescent="0.25">
      <c r="AZ912" s="102" t="s">
        <v>83</v>
      </c>
      <c r="BA912" s="101">
        <f>_xll.qlInterestRateIndexFixingDate(Currency&amp;"ibor"&amp;Tenor,BB912,Trigger)</f>
        <v>45742</v>
      </c>
      <c r="BB912" s="101">
        <f>_xll.qlCalendarAdvance(Calendar,BB911,AZ912,"f",,Trigger)</f>
        <v>45744</v>
      </c>
      <c r="BC912" s="101">
        <f>_xll.qlInterestRateIndexMaturity(Currency&amp;"ibor"&amp;Tenor,BB912,Trigger)</f>
        <v>46111</v>
      </c>
      <c r="BD912" s="246">
        <f>_xll.qlIndexFixing($AD$5,BA912,TRUE,_xll.ohTrigger(Trigger,Trigger12M))</f>
        <v>2.2433030927763376E-2</v>
      </c>
      <c r="BE912" s="246" t="e">
        <f>IFERROR(_xll.qlIndexFixing($BF$1,BA912,TRUE,_xll.ohTrigger(Trigger,Trigger12M)),#N/A)</f>
        <v>#N/A</v>
      </c>
    </row>
    <row r="913" spans="52:57" ht="11.25" customHeight="1" x14ac:dyDescent="0.25">
      <c r="AZ913" s="102" t="s">
        <v>83</v>
      </c>
      <c r="BA913" s="101">
        <f>_xll.qlInterestRateIndexFixingDate(Currency&amp;"ibor"&amp;Tenor,BB913,Trigger)</f>
        <v>45749</v>
      </c>
      <c r="BB913" s="101">
        <f>_xll.qlCalendarAdvance(Calendar,BB912,AZ913,"f",,Trigger)</f>
        <v>45751</v>
      </c>
      <c r="BC913" s="101">
        <f>_xll.qlInterestRateIndexMaturity(Currency&amp;"ibor"&amp;Tenor,BB913,Trigger)</f>
        <v>46119</v>
      </c>
      <c r="BD913" s="246">
        <f>_xll.qlIndexFixing($AD$5,BA913,TRUE,_xll.ohTrigger(Trigger,Trigger12M))</f>
        <v>2.245244717861412E-2</v>
      </c>
      <c r="BE913" s="246" t="e">
        <f>IFERROR(_xll.qlIndexFixing($BF$1,BA913,TRUE,_xll.ohTrigger(Trigger,Trigger12M)),#N/A)</f>
        <v>#N/A</v>
      </c>
    </row>
    <row r="914" spans="52:57" ht="11.25" customHeight="1" x14ac:dyDescent="0.25">
      <c r="AZ914" s="102" t="s">
        <v>83</v>
      </c>
      <c r="BA914" s="101">
        <f>_xll.qlInterestRateIndexFixingDate(Currency&amp;"ibor"&amp;Tenor,BB914,Trigger)</f>
        <v>45756</v>
      </c>
      <c r="BB914" s="101">
        <f>_xll.qlCalendarAdvance(Calendar,BB913,AZ914,"f",,Trigger)</f>
        <v>45758</v>
      </c>
      <c r="BC914" s="101">
        <f>_xll.qlInterestRateIndexMaturity(Currency&amp;"ibor"&amp;Tenor,BB914,Trigger)</f>
        <v>46125</v>
      </c>
      <c r="BD914" s="246">
        <f>_xll.qlIndexFixing($AD$5,BA914,TRUE,_xll.ohTrigger(Trigger,Trigger12M))</f>
        <v>2.2466878349767742E-2</v>
      </c>
      <c r="BE914" s="246" t="e">
        <f>IFERROR(_xll.qlIndexFixing($BF$1,BA914,TRUE,_xll.ohTrigger(Trigger,Trigger12M)),#N/A)</f>
        <v>#N/A</v>
      </c>
    </row>
    <row r="915" spans="52:57" ht="11.25" customHeight="1" x14ac:dyDescent="0.25">
      <c r="AZ915" s="102" t="s">
        <v>83</v>
      </c>
      <c r="BA915" s="101">
        <f>_xll.qlInterestRateIndexFixingDate(Currency&amp;"ibor"&amp;Tenor,BB915,Trigger)</f>
        <v>45763</v>
      </c>
      <c r="BB915" s="101">
        <f>_xll.qlCalendarAdvance(Calendar,BB914,AZ915,"f",,Trigger)</f>
        <v>45769</v>
      </c>
      <c r="BC915" s="101">
        <f>_xll.qlInterestRateIndexMaturity(Currency&amp;"ibor"&amp;Tenor,BB915,Trigger)</f>
        <v>46134</v>
      </c>
      <c r="BD915" s="246">
        <f>_xll.qlIndexFixing($AD$5,BA915,TRUE,_xll.ohTrigger(Trigger,Trigger12M))</f>
        <v>2.2488060812799159E-2</v>
      </c>
      <c r="BE915" s="246" t="e">
        <f>IFERROR(_xll.qlIndexFixing($BF$1,BA915,TRUE,_xll.ohTrigger(Trigger,Trigger12M)),#N/A)</f>
        <v>#N/A</v>
      </c>
    </row>
    <row r="916" spans="52:57" ht="11.25" customHeight="1" x14ac:dyDescent="0.25">
      <c r="AZ916" s="102" t="s">
        <v>83</v>
      </c>
      <c r="BA916" s="101">
        <f>_xll.qlInterestRateIndexFixingDate(Currency&amp;"ibor"&amp;Tenor,BB916,Trigger)</f>
        <v>45772</v>
      </c>
      <c r="BB916" s="101">
        <f>_xll.qlCalendarAdvance(Calendar,BB915,AZ916,"f",,Trigger)</f>
        <v>45776</v>
      </c>
      <c r="BC916" s="101">
        <f>_xll.qlInterestRateIndexMaturity(Currency&amp;"ibor"&amp;Tenor,BB916,Trigger)</f>
        <v>46141</v>
      </c>
      <c r="BD916" s="246">
        <f>_xll.qlIndexFixing($AD$5,BA916,TRUE,_xll.ohTrigger(Trigger,Trigger12M))</f>
        <v>2.2504615987824206E-2</v>
      </c>
      <c r="BE916" s="246" t="e">
        <f>IFERROR(_xll.qlIndexFixing($BF$1,BA916,TRUE,_xll.ohTrigger(Trigger,Trigger12M)),#N/A)</f>
        <v>#N/A</v>
      </c>
    </row>
    <row r="917" spans="52:57" ht="11.25" customHeight="1" x14ac:dyDescent="0.25">
      <c r="AZ917" s="102" t="s">
        <v>83</v>
      </c>
      <c r="BA917" s="101">
        <f>_xll.qlInterestRateIndexFixingDate(Currency&amp;"ibor"&amp;Tenor,BB917,Trigger)</f>
        <v>45779</v>
      </c>
      <c r="BB917" s="101">
        <f>_xll.qlCalendarAdvance(Calendar,BB916,AZ917,"f",,Trigger)</f>
        <v>45783</v>
      </c>
      <c r="BC917" s="101">
        <f>_xll.qlInterestRateIndexMaturity(Currency&amp;"ibor"&amp;Tenor,BB917,Trigger)</f>
        <v>46148</v>
      </c>
      <c r="BD917" s="246">
        <f>_xll.qlIndexFixing($AD$5,BA917,TRUE,_xll.ohTrigger(Trigger,Trigger12M))</f>
        <v>2.2521088113142528E-2</v>
      </c>
      <c r="BE917" s="246" t="e">
        <f>IFERROR(_xll.qlIndexFixing($BF$1,BA917,TRUE,_xll.ohTrigger(Trigger,Trigger12M)),#N/A)</f>
        <v>#N/A</v>
      </c>
    </row>
    <row r="918" spans="52:57" ht="11.25" customHeight="1" x14ac:dyDescent="0.25">
      <c r="AZ918" s="102" t="s">
        <v>83</v>
      </c>
      <c r="BA918" s="101">
        <f>_xll.qlInterestRateIndexFixingDate(Currency&amp;"ibor"&amp;Tenor,BB918,Trigger)</f>
        <v>45786</v>
      </c>
      <c r="BB918" s="101">
        <f>_xll.qlCalendarAdvance(Calendar,BB917,AZ918,"f",,Trigger)</f>
        <v>45790</v>
      </c>
      <c r="BC918" s="101">
        <f>_xll.qlInterestRateIndexMaturity(Currency&amp;"ibor"&amp;Tenor,BB918,Trigger)</f>
        <v>46155</v>
      </c>
      <c r="BD918" s="246">
        <f>_xll.qlIndexFixing($AD$5,BA918,TRUE,_xll.ohTrigger(Trigger,Trigger12M))</f>
        <v>2.2537477184676944E-2</v>
      </c>
      <c r="BE918" s="246" t="e">
        <f>IFERROR(_xll.qlIndexFixing($BF$1,BA918,TRUE,_xll.ohTrigger(Trigger,Trigger12M)),#N/A)</f>
        <v>#N/A</v>
      </c>
    </row>
    <row r="919" spans="52:57" ht="11.25" customHeight="1" x14ac:dyDescent="0.25">
      <c r="AZ919" s="102" t="s">
        <v>83</v>
      </c>
      <c r="BA919" s="101">
        <f>_xll.qlInterestRateIndexFixingDate(Currency&amp;"ibor"&amp;Tenor,BB919,Trigger)</f>
        <v>45793</v>
      </c>
      <c r="BB919" s="101">
        <f>_xll.qlCalendarAdvance(Calendar,BB918,AZ919,"f",,Trigger)</f>
        <v>45797</v>
      </c>
      <c r="BC919" s="101">
        <f>_xll.qlInterestRateIndexMaturity(Currency&amp;"ibor"&amp;Tenor,BB919,Trigger)</f>
        <v>46162</v>
      </c>
      <c r="BD919" s="246">
        <f>_xll.qlIndexFixing($AD$5,BA919,TRUE,_xll.ohTrigger(Trigger,Trigger12M))</f>
        <v>2.2553783198371084E-2</v>
      </c>
      <c r="BE919" s="246" t="e">
        <f>IFERROR(_xll.qlIndexFixing($BF$1,BA919,TRUE,_xll.ohTrigger(Trigger,Trigger12M)),#N/A)</f>
        <v>#N/A</v>
      </c>
    </row>
    <row r="920" spans="52:57" ht="11.25" customHeight="1" x14ac:dyDescent="0.25">
      <c r="AZ920" s="102" t="s">
        <v>83</v>
      </c>
      <c r="BA920" s="101">
        <f>_xll.qlInterestRateIndexFixingDate(Currency&amp;"ibor"&amp;Tenor,BB920,Trigger)</f>
        <v>45800</v>
      </c>
      <c r="BB920" s="101">
        <f>_xll.qlCalendarAdvance(Calendar,BB919,AZ920,"f",,Trigger)</f>
        <v>45804</v>
      </c>
      <c r="BC920" s="101">
        <f>_xll.qlInterestRateIndexMaturity(Currency&amp;"ibor"&amp;Tenor,BB920,Trigger)</f>
        <v>46169</v>
      </c>
      <c r="BD920" s="246">
        <f>_xll.qlIndexFixing($AD$5,BA920,TRUE,_xll.ohTrigger(Trigger,Trigger12M))</f>
        <v>2.2570006150188723E-2</v>
      </c>
      <c r="BE920" s="246" t="e">
        <f>IFERROR(_xll.qlIndexFixing($BF$1,BA920,TRUE,_xll.ohTrigger(Trigger,Trigger12M)),#N/A)</f>
        <v>#N/A</v>
      </c>
    </row>
    <row r="921" spans="52:57" ht="11.25" customHeight="1" x14ac:dyDescent="0.25">
      <c r="AZ921" s="102" t="s">
        <v>83</v>
      </c>
      <c r="BA921" s="101">
        <f>_xll.qlInterestRateIndexFixingDate(Currency&amp;"ibor"&amp;Tenor,BB921,Trigger)</f>
        <v>45807</v>
      </c>
      <c r="BB921" s="101">
        <f>_xll.qlCalendarAdvance(Calendar,BB920,AZ921,"f",,Trigger)</f>
        <v>45811</v>
      </c>
      <c r="BC921" s="101">
        <f>_xll.qlInterestRateIndexMaturity(Currency&amp;"ibor"&amp;Tenor,BB921,Trigger)</f>
        <v>46176</v>
      </c>
      <c r="BD921" s="246">
        <f>_xll.qlIndexFixing($AD$5,BA921,TRUE,_xll.ohTrigger(Trigger,Trigger12M))</f>
        <v>2.2586146036114443E-2</v>
      </c>
      <c r="BE921" s="246" t="e">
        <f>IFERROR(_xll.qlIndexFixing($BF$1,BA921,TRUE,_xll.ohTrigger(Trigger,Trigger12M)),#N/A)</f>
        <v>#N/A</v>
      </c>
    </row>
    <row r="922" spans="52:57" ht="11.25" customHeight="1" x14ac:dyDescent="0.25">
      <c r="AZ922" s="102" t="s">
        <v>83</v>
      </c>
      <c r="BA922" s="101">
        <f>_xll.qlInterestRateIndexFixingDate(Currency&amp;"ibor"&amp;Tenor,BB922,Trigger)</f>
        <v>45814</v>
      </c>
      <c r="BB922" s="101">
        <f>_xll.qlCalendarAdvance(Calendar,BB921,AZ922,"f",,Trigger)</f>
        <v>45818</v>
      </c>
      <c r="BC922" s="101">
        <f>_xll.qlInterestRateIndexMaturity(Currency&amp;"ibor"&amp;Tenor,BB922,Trigger)</f>
        <v>46183</v>
      </c>
      <c r="BD922" s="246">
        <f>_xll.qlIndexFixing($AD$5,BA922,TRUE,_xll.ohTrigger(Trigger,Trigger12M))</f>
        <v>2.2602202852153412E-2</v>
      </c>
      <c r="BE922" s="246" t="e">
        <f>IFERROR(_xll.qlIndexFixing($BF$1,BA922,TRUE,_xll.ohTrigger(Trigger,Trigger12M)),#N/A)</f>
        <v>#N/A</v>
      </c>
    </row>
    <row r="923" spans="52:57" ht="11.25" customHeight="1" x14ac:dyDescent="0.25">
      <c r="AZ923" s="102" t="s">
        <v>83</v>
      </c>
      <c r="BA923" s="101">
        <f>_xll.qlInterestRateIndexFixingDate(Currency&amp;"ibor"&amp;Tenor,BB923,Trigger)</f>
        <v>45821</v>
      </c>
      <c r="BB923" s="101">
        <f>_xll.qlCalendarAdvance(Calendar,BB922,AZ923,"f",,Trigger)</f>
        <v>45825</v>
      </c>
      <c r="BC923" s="101">
        <f>_xll.qlInterestRateIndexMaturity(Currency&amp;"ibor"&amp;Tenor,BB923,Trigger)</f>
        <v>46190</v>
      </c>
      <c r="BD923" s="246">
        <f>_xll.qlIndexFixing($AD$5,BA923,TRUE,_xll.ohTrigger(Trigger,Trigger12M))</f>
        <v>2.2618176594330949E-2</v>
      </c>
      <c r="BE923" s="246" t="e">
        <f>IFERROR(_xll.qlIndexFixing($BF$1,BA923,TRUE,_xll.ohTrigger(Trigger,Trigger12M)),#N/A)</f>
        <v>#N/A</v>
      </c>
    </row>
    <row r="924" spans="52:57" ht="11.25" customHeight="1" x14ac:dyDescent="0.25">
      <c r="AZ924" s="102" t="s">
        <v>83</v>
      </c>
      <c r="BA924" s="101">
        <f>_xll.qlInterestRateIndexFixingDate(Currency&amp;"ibor"&amp;Tenor,BB924,Trigger)</f>
        <v>45828</v>
      </c>
      <c r="BB924" s="101">
        <f>_xll.qlCalendarAdvance(Calendar,BB923,AZ924,"f",,Trigger)</f>
        <v>45832</v>
      </c>
      <c r="BC924" s="101">
        <f>_xll.qlInterestRateIndexMaturity(Currency&amp;"ibor"&amp;Tenor,BB924,Trigger)</f>
        <v>46197</v>
      </c>
      <c r="BD924" s="246">
        <f>_xll.qlIndexFixing($AD$5,BA924,TRUE,_xll.ohTrigger(Trigger,Trigger12M))</f>
        <v>2.2634067258693172E-2</v>
      </c>
      <c r="BE924" s="246" t="e">
        <f>IFERROR(_xll.qlIndexFixing($BF$1,BA924,TRUE,_xll.ohTrigger(Trigger,Trigger12M)),#N/A)</f>
        <v>#N/A</v>
      </c>
    </row>
    <row r="925" spans="52:57" ht="11.25" customHeight="1" x14ac:dyDescent="0.25">
      <c r="AZ925" s="102" t="s">
        <v>83</v>
      </c>
      <c r="BA925" s="101">
        <f>_xll.qlInterestRateIndexFixingDate(Currency&amp;"ibor"&amp;Tenor,BB925,Trigger)</f>
        <v>45835</v>
      </c>
      <c r="BB925" s="101">
        <f>_xll.qlCalendarAdvance(Calendar,BB924,AZ925,"f",,Trigger)</f>
        <v>45839</v>
      </c>
      <c r="BC925" s="101">
        <f>_xll.qlInterestRateIndexMaturity(Currency&amp;"ibor"&amp;Tenor,BB925,Trigger)</f>
        <v>46204</v>
      </c>
      <c r="BD925" s="246">
        <f>_xll.qlIndexFixing($AD$5,BA925,TRUE,_xll.ohTrigger(Trigger,Trigger12M))</f>
        <v>2.2649874841306573E-2</v>
      </c>
      <c r="BE925" s="246" t="e">
        <f>IFERROR(_xll.qlIndexFixing($BF$1,BA925,TRUE,_xll.ohTrigger(Trigger,Trigger12M)),#N/A)</f>
        <v>#N/A</v>
      </c>
    </row>
    <row r="926" spans="52:57" ht="11.25" customHeight="1" x14ac:dyDescent="0.25">
      <c r="AZ926" s="102" t="s">
        <v>83</v>
      </c>
      <c r="BA926" s="101">
        <f>_xll.qlInterestRateIndexFixingDate(Currency&amp;"ibor"&amp;Tenor,BB926,Trigger)</f>
        <v>45842</v>
      </c>
      <c r="BB926" s="101">
        <f>_xll.qlCalendarAdvance(Calendar,BB925,AZ926,"f",,Trigger)</f>
        <v>45846</v>
      </c>
      <c r="BC926" s="101">
        <f>_xll.qlInterestRateIndexMaturity(Currency&amp;"ibor"&amp;Tenor,BB926,Trigger)</f>
        <v>46211</v>
      </c>
      <c r="BD926" s="246">
        <f>_xll.qlIndexFixing($AD$5,BA926,TRUE,_xll.ohTrigger(Trigger,Trigger12M))</f>
        <v>2.2665599338258447E-2</v>
      </c>
      <c r="BE926" s="246" t="e">
        <f>IFERROR(_xll.qlIndexFixing($BF$1,BA926,TRUE,_xll.ohTrigger(Trigger,Trigger12M)),#N/A)</f>
        <v>#N/A</v>
      </c>
    </row>
    <row r="927" spans="52:57" ht="11.25" customHeight="1" x14ac:dyDescent="0.25">
      <c r="AZ927" s="102" t="s">
        <v>83</v>
      </c>
      <c r="BA927" s="101">
        <f>_xll.qlInterestRateIndexFixingDate(Currency&amp;"ibor"&amp;Tenor,BB927,Trigger)</f>
        <v>45849</v>
      </c>
      <c r="BB927" s="101">
        <f>_xll.qlCalendarAdvance(Calendar,BB926,AZ927,"f",,Trigger)</f>
        <v>45853</v>
      </c>
      <c r="BC927" s="101">
        <f>_xll.qlInterestRateIndexMaturity(Currency&amp;"ibor"&amp;Tenor,BB927,Trigger)</f>
        <v>46218</v>
      </c>
      <c r="BD927" s="246">
        <f>_xll.qlIndexFixing($AD$5,BA927,TRUE,_xll.ohTrigger(Trigger,Trigger12M))</f>
        <v>2.2681240745656452E-2</v>
      </c>
      <c r="BE927" s="246" t="e">
        <f>IFERROR(_xll.qlIndexFixing($BF$1,BA927,TRUE,_xll.ohTrigger(Trigger,Trigger12M)),#N/A)</f>
        <v>#N/A</v>
      </c>
    </row>
    <row r="928" spans="52:57" ht="11.25" customHeight="1" x14ac:dyDescent="0.25">
      <c r="AZ928" s="102" t="s">
        <v>83</v>
      </c>
      <c r="BA928" s="101">
        <f>_xll.qlInterestRateIndexFixingDate(Currency&amp;"ibor"&amp;Tenor,BB928,Trigger)</f>
        <v>45856</v>
      </c>
      <c r="BB928" s="101">
        <f>_xll.qlCalendarAdvance(Calendar,BB927,AZ928,"f",,Trigger)</f>
        <v>45860</v>
      </c>
      <c r="BC928" s="101">
        <f>_xll.qlInterestRateIndexMaturity(Currency&amp;"ibor"&amp;Tenor,BB928,Trigger)</f>
        <v>46225</v>
      </c>
      <c r="BD928" s="246">
        <f>_xll.qlIndexFixing($AD$5,BA928,TRUE,_xll.ohTrigger(Trigger,Trigger12M))</f>
        <v>2.26967990596284E-2</v>
      </c>
      <c r="BE928" s="246" t="e">
        <f>IFERROR(_xll.qlIndexFixing($BF$1,BA928,TRUE,_xll.ohTrigger(Trigger,Trigger12M)),#N/A)</f>
        <v>#N/A</v>
      </c>
    </row>
    <row r="929" spans="52:57" ht="11.25" customHeight="1" x14ac:dyDescent="0.25">
      <c r="AZ929" s="102" t="s">
        <v>83</v>
      </c>
      <c r="BA929" s="101">
        <f>_xll.qlInterestRateIndexFixingDate(Currency&amp;"ibor"&amp;Tenor,BB929,Trigger)</f>
        <v>45863</v>
      </c>
      <c r="BB929" s="101">
        <f>_xll.qlCalendarAdvance(Calendar,BB928,AZ929,"f",,Trigger)</f>
        <v>45867</v>
      </c>
      <c r="BC929" s="101">
        <f>_xll.qlInterestRateIndexMaturity(Currency&amp;"ibor"&amp;Tenor,BB929,Trigger)</f>
        <v>46232</v>
      </c>
      <c r="BD929" s="246">
        <f>_xll.qlIndexFixing($AD$5,BA929,TRUE,_xll.ohTrigger(Trigger,Trigger12M))</f>
        <v>2.2709412797373443E-2</v>
      </c>
      <c r="BE929" s="246" t="e">
        <f>IFERROR(_xll.qlIndexFixing($BF$1,BA929,TRUE,_xll.ohTrigger(Trigger,Trigger12M)),#N/A)</f>
        <v>#N/A</v>
      </c>
    </row>
    <row r="930" spans="52:57" ht="11.25" customHeight="1" x14ac:dyDescent="0.25">
      <c r="AZ930" s="102" t="s">
        <v>83</v>
      </c>
      <c r="BA930" s="101">
        <f>_xll.qlInterestRateIndexFixingDate(Currency&amp;"ibor"&amp;Tenor,BB930,Trigger)</f>
        <v>45870</v>
      </c>
      <c r="BB930" s="101">
        <f>_xll.qlCalendarAdvance(Calendar,BB929,AZ930,"f",,Trigger)</f>
        <v>45874</v>
      </c>
      <c r="BC930" s="101">
        <f>_xll.qlInterestRateIndexMaturity(Currency&amp;"ibor"&amp;Tenor,BB930,Trigger)</f>
        <v>46239</v>
      </c>
      <c r="BD930" s="246">
        <f>_xll.qlIndexFixing($AD$5,BA930,TRUE,_xll.ohTrigger(Trigger,Trigger12M))</f>
        <v>2.2720793285346593E-2</v>
      </c>
      <c r="BE930" s="246" t="e">
        <f>IFERROR(_xll.qlIndexFixing($BF$1,BA930,TRUE,_xll.ohTrigger(Trigger,Trigger12M)),#N/A)</f>
        <v>#N/A</v>
      </c>
    </row>
    <row r="931" spans="52:57" ht="11.25" customHeight="1" x14ac:dyDescent="0.25">
      <c r="AZ931" s="102" t="s">
        <v>83</v>
      </c>
      <c r="BA931" s="101">
        <f>_xll.qlInterestRateIndexFixingDate(Currency&amp;"ibor"&amp;Tenor,BB931,Trigger)</f>
        <v>45877</v>
      </c>
      <c r="BB931" s="101">
        <f>_xll.qlCalendarAdvance(Calendar,BB930,AZ931,"f",,Trigger)</f>
        <v>45881</v>
      </c>
      <c r="BC931" s="101">
        <f>_xll.qlInterestRateIndexMaturity(Currency&amp;"ibor"&amp;Tenor,BB931,Trigger)</f>
        <v>46246</v>
      </c>
      <c r="BD931" s="246">
        <f>_xll.qlIndexFixing($AD$5,BA931,TRUE,_xll.ohTrigger(Trigger,Trigger12M))</f>
        <v>2.2732084185840173E-2</v>
      </c>
      <c r="BE931" s="246" t="e">
        <f>IFERROR(_xll.qlIndexFixing($BF$1,BA931,TRUE,_xll.ohTrigger(Trigger,Trigger12M)),#N/A)</f>
        <v>#N/A</v>
      </c>
    </row>
    <row r="932" spans="52:57" ht="11.25" customHeight="1" x14ac:dyDescent="0.25">
      <c r="AZ932" s="102" t="s">
        <v>83</v>
      </c>
      <c r="BA932" s="101">
        <f>_xll.qlInterestRateIndexFixingDate(Currency&amp;"ibor"&amp;Tenor,BB932,Trigger)</f>
        <v>45884</v>
      </c>
      <c r="BB932" s="101">
        <f>_xll.qlCalendarAdvance(Calendar,BB931,AZ932,"f",,Trigger)</f>
        <v>45888</v>
      </c>
      <c r="BC932" s="101">
        <f>_xll.qlInterestRateIndexMaturity(Currency&amp;"ibor"&amp;Tenor,BB932,Trigger)</f>
        <v>46253</v>
      </c>
      <c r="BD932" s="246">
        <f>_xll.qlIndexFixing($AD$5,BA932,TRUE,_xll.ohTrigger(Trigger,Trigger12M))</f>
        <v>2.2743285495843549E-2</v>
      </c>
      <c r="BE932" s="246" t="e">
        <f>IFERROR(_xll.qlIndexFixing($BF$1,BA932,TRUE,_xll.ohTrigger(Trigger,Trigger12M)),#N/A)</f>
        <v>#N/A</v>
      </c>
    </row>
    <row r="933" spans="52:57" ht="11.25" customHeight="1" x14ac:dyDescent="0.25">
      <c r="AZ933" s="102" t="s">
        <v>83</v>
      </c>
      <c r="BA933" s="101">
        <f>_xll.qlInterestRateIndexFixingDate(Currency&amp;"ibor"&amp;Tenor,BB933,Trigger)</f>
        <v>45891</v>
      </c>
      <c r="BB933" s="101">
        <f>_xll.qlCalendarAdvance(Calendar,BB932,AZ933,"f",,Trigger)</f>
        <v>45895</v>
      </c>
      <c r="BC933" s="101">
        <f>_xll.qlInterestRateIndexMaturity(Currency&amp;"ibor"&amp;Tenor,BB933,Trigger)</f>
        <v>46260</v>
      </c>
      <c r="BD933" s="246">
        <f>_xll.qlIndexFixing($AD$5,BA933,TRUE,_xll.ohTrigger(Trigger,Trigger12M))</f>
        <v>2.2754397212370613E-2</v>
      </c>
      <c r="BE933" s="246" t="e">
        <f>IFERROR(_xll.qlIndexFixing($BF$1,BA933,TRUE,_xll.ohTrigger(Trigger,Trigger12M)),#N/A)</f>
        <v>#N/A</v>
      </c>
    </row>
    <row r="934" spans="52:57" ht="11.25" customHeight="1" x14ac:dyDescent="0.25">
      <c r="AZ934" s="102" t="s">
        <v>83</v>
      </c>
      <c r="BA934" s="101">
        <f>_xll.qlInterestRateIndexFixingDate(Currency&amp;"ibor"&amp;Tenor,BB934,Trigger)</f>
        <v>45898</v>
      </c>
      <c r="BB934" s="101">
        <f>_xll.qlCalendarAdvance(Calendar,BB933,AZ934,"f",,Trigger)</f>
        <v>45902</v>
      </c>
      <c r="BC934" s="101">
        <f>_xll.qlInterestRateIndexMaturity(Currency&amp;"ibor"&amp;Tenor,BB934,Trigger)</f>
        <v>46267</v>
      </c>
      <c r="BD934" s="246">
        <f>_xll.qlIndexFixing($AD$5,BA934,TRUE,_xll.ohTrigger(Trigger,Trigger12M))</f>
        <v>2.2765419332458479E-2</v>
      </c>
      <c r="BE934" s="246" t="e">
        <f>IFERROR(_xll.qlIndexFixing($BF$1,BA934,TRUE,_xll.ohTrigger(Trigger,Trigger12M)),#N/A)</f>
        <v>#N/A</v>
      </c>
    </row>
    <row r="935" spans="52:57" ht="11.25" customHeight="1" x14ac:dyDescent="0.25">
      <c r="AZ935" s="102" t="s">
        <v>83</v>
      </c>
      <c r="BA935" s="101">
        <f>_xll.qlInterestRateIndexFixingDate(Currency&amp;"ibor"&amp;Tenor,BB935,Trigger)</f>
        <v>45905</v>
      </c>
      <c r="BB935" s="101">
        <f>_xll.qlCalendarAdvance(Calendar,BB934,AZ935,"f",,Trigger)</f>
        <v>45909</v>
      </c>
      <c r="BC935" s="101">
        <f>_xll.qlInterestRateIndexMaturity(Currency&amp;"ibor"&amp;Tenor,BB935,Trigger)</f>
        <v>46274</v>
      </c>
      <c r="BD935" s="246">
        <f>_xll.qlIndexFixing($AD$5,BA935,TRUE,_xll.ohTrigger(Trigger,Trigger12M))</f>
        <v>2.2776351853168786E-2</v>
      </c>
      <c r="BE935" s="246" t="e">
        <f>IFERROR(_xll.qlIndexFixing($BF$1,BA935,TRUE,_xll.ohTrigger(Trigger,Trigger12M)),#N/A)</f>
        <v>#N/A</v>
      </c>
    </row>
    <row r="936" spans="52:57" ht="11.25" customHeight="1" x14ac:dyDescent="0.25">
      <c r="AZ936" s="102" t="s">
        <v>83</v>
      </c>
      <c r="BA936" s="101">
        <f>_xll.qlInterestRateIndexFixingDate(Currency&amp;"ibor"&amp;Tenor,BB936,Trigger)</f>
        <v>45912</v>
      </c>
      <c r="BB936" s="101">
        <f>_xll.qlCalendarAdvance(Calendar,BB935,AZ936,"f",,Trigger)</f>
        <v>45916</v>
      </c>
      <c r="BC936" s="101">
        <f>_xll.qlInterestRateIndexMaturity(Currency&amp;"ibor"&amp;Tenor,BB936,Trigger)</f>
        <v>46281</v>
      </c>
      <c r="BD936" s="246">
        <f>_xll.qlIndexFixing($AD$5,BA936,TRUE,_xll.ohTrigger(Trigger,Trigger12M))</f>
        <v>2.2787194771585945E-2</v>
      </c>
      <c r="BE936" s="246" t="e">
        <f>IFERROR(_xll.qlIndexFixing($BF$1,BA936,TRUE,_xll.ohTrigger(Trigger,Trigger12M)),#N/A)</f>
        <v>#N/A</v>
      </c>
    </row>
    <row r="937" spans="52:57" ht="11.25" customHeight="1" x14ac:dyDescent="0.25">
      <c r="AZ937" s="102" t="s">
        <v>83</v>
      </c>
      <c r="BA937" s="101">
        <f>_xll.qlInterestRateIndexFixingDate(Currency&amp;"ibor"&amp;Tenor,BB937,Trigger)</f>
        <v>45919</v>
      </c>
      <c r="BB937" s="101">
        <f>_xll.qlCalendarAdvance(Calendar,BB936,AZ937,"f",,Trigger)</f>
        <v>45923</v>
      </c>
      <c r="BC937" s="101">
        <f>_xll.qlInterestRateIndexMaturity(Currency&amp;"ibor"&amp;Tenor,BB937,Trigger)</f>
        <v>46288</v>
      </c>
      <c r="BD937" s="246">
        <f>_xll.qlIndexFixing($AD$5,BA937,TRUE,_xll.ohTrigger(Trigger,Trigger12M))</f>
        <v>2.2797948084819993E-2</v>
      </c>
      <c r="BE937" s="246" t="e">
        <f>IFERROR(_xll.qlIndexFixing($BF$1,BA937,TRUE,_xll.ohTrigger(Trigger,Trigger12M)),#N/A)</f>
        <v>#N/A</v>
      </c>
    </row>
    <row r="938" spans="52:57" ht="11.25" customHeight="1" x14ac:dyDescent="0.25">
      <c r="AZ938" s="102" t="s">
        <v>83</v>
      </c>
      <c r="BA938" s="101">
        <f>_xll.qlInterestRateIndexFixingDate(Currency&amp;"ibor"&amp;Tenor,BB938,Trigger)</f>
        <v>45926</v>
      </c>
      <c r="BB938" s="101">
        <f>_xll.qlCalendarAdvance(Calendar,BB937,AZ938,"f",,Trigger)</f>
        <v>45930</v>
      </c>
      <c r="BC938" s="101">
        <f>_xll.qlInterestRateIndexMaturity(Currency&amp;"ibor"&amp;Tenor,BB938,Trigger)</f>
        <v>46295</v>
      </c>
      <c r="BD938" s="246">
        <f>_xll.qlIndexFixing($AD$5,BA938,TRUE,_xll.ohTrigger(Trigger,Trigger12M))</f>
        <v>2.2808611790003309E-2</v>
      </c>
      <c r="BE938" s="246" t="e">
        <f>IFERROR(_xll.qlIndexFixing($BF$1,BA938,TRUE,_xll.ohTrigger(Trigger,Trigger12M)),#N/A)</f>
        <v>#N/A</v>
      </c>
    </row>
    <row r="939" spans="52:57" ht="11.25" customHeight="1" x14ac:dyDescent="0.25">
      <c r="AZ939" s="102" t="s">
        <v>83</v>
      </c>
      <c r="BA939" s="101">
        <f>_xll.qlInterestRateIndexFixingDate(Currency&amp;"ibor"&amp;Tenor,BB939,Trigger)</f>
        <v>45933</v>
      </c>
      <c r="BB939" s="101">
        <f>_xll.qlCalendarAdvance(Calendar,BB938,AZ939,"f",,Trigger)</f>
        <v>45937</v>
      </c>
      <c r="BC939" s="101">
        <f>_xll.qlInterestRateIndexMaturity(Currency&amp;"ibor"&amp;Tenor,BB939,Trigger)</f>
        <v>46302</v>
      </c>
      <c r="BD939" s="246">
        <f>_xll.qlIndexFixing($AD$5,BA939,TRUE,_xll.ohTrigger(Trigger,Trigger12M))</f>
        <v>2.2819185884292797E-2</v>
      </c>
      <c r="BE939" s="246" t="e">
        <f>IFERROR(_xll.qlIndexFixing($BF$1,BA939,TRUE,_xll.ohTrigger(Trigger,Trigger12M)),#N/A)</f>
        <v>#N/A</v>
      </c>
    </row>
    <row r="940" spans="52:57" ht="11.25" customHeight="1" x14ac:dyDescent="0.25">
      <c r="AZ940" s="102" t="s">
        <v>83</v>
      </c>
      <c r="BA940" s="101">
        <f>_xll.qlInterestRateIndexFixingDate(Currency&amp;"ibor"&amp;Tenor,BB940,Trigger)</f>
        <v>45940</v>
      </c>
      <c r="BB940" s="101">
        <f>_xll.qlCalendarAdvance(Calendar,BB939,AZ940,"f",,Trigger)</f>
        <v>45944</v>
      </c>
      <c r="BC940" s="101">
        <f>_xll.qlInterestRateIndexMaturity(Currency&amp;"ibor"&amp;Tenor,BB940,Trigger)</f>
        <v>46309</v>
      </c>
      <c r="BD940" s="246">
        <f>_xll.qlIndexFixing($AD$5,BA940,TRUE,_xll.ohTrigger(Trigger,Trigger12M))</f>
        <v>2.2829670364869013E-2</v>
      </c>
      <c r="BE940" s="246" t="e">
        <f>IFERROR(_xll.qlIndexFixing($BF$1,BA940,TRUE,_xll.ohTrigger(Trigger,Trigger12M)),#N/A)</f>
        <v>#N/A</v>
      </c>
    </row>
    <row r="941" spans="52:57" ht="11.25" customHeight="1" x14ac:dyDescent="0.25">
      <c r="AZ941" s="102" t="s">
        <v>83</v>
      </c>
      <c r="BA941" s="101">
        <f>_xll.qlInterestRateIndexFixingDate(Currency&amp;"ibor"&amp;Tenor,BB941,Trigger)</f>
        <v>45947</v>
      </c>
      <c r="BB941" s="101">
        <f>_xll.qlCalendarAdvance(Calendar,BB940,AZ941,"f",,Trigger)</f>
        <v>45951</v>
      </c>
      <c r="BC941" s="101">
        <f>_xll.qlInterestRateIndexMaturity(Currency&amp;"ibor"&amp;Tenor,BB941,Trigger)</f>
        <v>46316</v>
      </c>
      <c r="BD941" s="246">
        <f>_xll.qlIndexFixing($AD$5,BA941,TRUE,_xll.ohTrigger(Trigger,Trigger12M))</f>
        <v>2.2840065228936168E-2</v>
      </c>
      <c r="BE941" s="246" t="e">
        <f>IFERROR(_xll.qlIndexFixing($BF$1,BA941,TRUE,_xll.ohTrigger(Trigger,Trigger12M)),#N/A)</f>
        <v>#N/A</v>
      </c>
    </row>
    <row r="942" spans="52:57" ht="11.25" customHeight="1" x14ac:dyDescent="0.25">
      <c r="AZ942" s="102" t="s">
        <v>83</v>
      </c>
      <c r="BA942" s="101">
        <f>_xll.qlInterestRateIndexFixingDate(Currency&amp;"ibor"&amp;Tenor,BB942,Trigger)</f>
        <v>45954</v>
      </c>
      <c r="BB942" s="101">
        <f>_xll.qlCalendarAdvance(Calendar,BB941,AZ942,"f",,Trigger)</f>
        <v>45958</v>
      </c>
      <c r="BC942" s="101">
        <f>_xll.qlInterestRateIndexMaturity(Currency&amp;"ibor"&amp;Tenor,BB942,Trigger)</f>
        <v>46323</v>
      </c>
      <c r="BD942" s="246">
        <f>_xll.qlIndexFixing($AD$5,BA942,TRUE,_xll.ohTrigger(Trigger,Trigger12M))</f>
        <v>2.2850370473723434E-2</v>
      </c>
      <c r="BE942" s="246" t="e">
        <f>IFERROR(_xll.qlIndexFixing($BF$1,BA942,TRUE,_xll.ohTrigger(Trigger,Trigger12M)),#N/A)</f>
        <v>#N/A</v>
      </c>
    </row>
    <row r="943" spans="52:57" ht="11.25" customHeight="1" x14ac:dyDescent="0.25">
      <c r="AZ943" s="102" t="s">
        <v>83</v>
      </c>
      <c r="BA943" s="101">
        <f>_xll.qlInterestRateIndexFixingDate(Currency&amp;"ibor"&amp;Tenor,BB943,Trigger)</f>
        <v>45961</v>
      </c>
      <c r="BB943" s="101">
        <f>_xll.qlCalendarAdvance(Calendar,BB942,AZ943,"f",,Trigger)</f>
        <v>45965</v>
      </c>
      <c r="BC943" s="101">
        <f>_xll.qlInterestRateIndexMaturity(Currency&amp;"ibor"&amp;Tenor,BB943,Trigger)</f>
        <v>46330</v>
      </c>
      <c r="BD943" s="246">
        <f>_xll.qlIndexFixing($AD$5,BA943,TRUE,_xll.ohTrigger(Trigger,Trigger12M))</f>
        <v>2.2860586096482543E-2</v>
      </c>
      <c r="BE943" s="246" t="e">
        <f>IFERROR(_xll.qlIndexFixing($BF$1,BA943,TRUE,_xll.ohTrigger(Trigger,Trigger12M)),#N/A)</f>
        <v>#N/A</v>
      </c>
    </row>
    <row r="944" spans="52:57" ht="11.25" customHeight="1" x14ac:dyDescent="0.25">
      <c r="AZ944" s="102" t="s">
        <v>83</v>
      </c>
      <c r="BA944" s="101">
        <f>_xll.qlInterestRateIndexFixingDate(Currency&amp;"ibor"&amp;Tenor,BB944,Trigger)</f>
        <v>45968</v>
      </c>
      <c r="BB944" s="101">
        <f>_xll.qlCalendarAdvance(Calendar,BB943,AZ944,"f",,Trigger)</f>
        <v>45972</v>
      </c>
      <c r="BC944" s="101">
        <f>_xll.qlInterestRateIndexMaturity(Currency&amp;"ibor"&amp;Tenor,BB944,Trigger)</f>
        <v>46337</v>
      </c>
      <c r="BD944" s="246">
        <f>_xll.qlIndexFixing($AD$5,BA944,TRUE,_xll.ohTrigger(Trigger,Trigger12M))</f>
        <v>2.2870712094489761E-2</v>
      </c>
      <c r="BE944" s="246" t="e">
        <f>IFERROR(_xll.qlIndexFixing($BF$1,BA944,TRUE,_xll.ohTrigger(Trigger,Trigger12M)),#N/A)</f>
        <v>#N/A</v>
      </c>
    </row>
    <row r="945" spans="52:57" ht="11.25" customHeight="1" x14ac:dyDescent="0.25">
      <c r="AZ945" s="102" t="s">
        <v>83</v>
      </c>
      <c r="BA945" s="101">
        <f>_xll.qlInterestRateIndexFixingDate(Currency&amp;"ibor"&amp;Tenor,BB945,Trigger)</f>
        <v>45975</v>
      </c>
      <c r="BB945" s="101">
        <f>_xll.qlCalendarAdvance(Calendar,BB944,AZ945,"f",,Trigger)</f>
        <v>45979</v>
      </c>
      <c r="BC945" s="101">
        <f>_xll.qlInterestRateIndexMaturity(Currency&amp;"ibor"&amp;Tenor,BB945,Trigger)</f>
        <v>46344</v>
      </c>
      <c r="BD945" s="246">
        <f>_xll.qlIndexFixing($AD$5,BA945,TRUE,_xll.ohTrigger(Trigger,Trigger12M))</f>
        <v>2.2880748465044995E-2</v>
      </c>
      <c r="BE945" s="246" t="e">
        <f>IFERROR(_xll.qlIndexFixing($BF$1,BA945,TRUE,_xll.ohTrigger(Trigger,Trigger12M)),#N/A)</f>
        <v>#N/A</v>
      </c>
    </row>
    <row r="946" spans="52:57" ht="11.25" customHeight="1" x14ac:dyDescent="0.25">
      <c r="AZ946" s="102" t="s">
        <v>83</v>
      </c>
      <c r="BA946" s="101">
        <f>_xll.qlInterestRateIndexFixingDate(Currency&amp;"ibor"&amp;Tenor,BB946,Trigger)</f>
        <v>45982</v>
      </c>
      <c r="BB946" s="101">
        <f>_xll.qlCalendarAdvance(Calendar,BB945,AZ946,"f",,Trigger)</f>
        <v>45986</v>
      </c>
      <c r="BC946" s="101">
        <f>_xll.qlInterestRateIndexMaturity(Currency&amp;"ibor"&amp;Tenor,BB946,Trigger)</f>
        <v>46351</v>
      </c>
      <c r="BD946" s="246">
        <f>_xll.qlIndexFixing($AD$5,BA946,TRUE,_xll.ohTrigger(Trigger,Trigger12M))</f>
        <v>2.2890695205472253E-2</v>
      </c>
      <c r="BE946" s="246" t="e">
        <f>IFERROR(_xll.qlIndexFixing($BF$1,BA946,TRUE,_xll.ohTrigger(Trigger,Trigger12M)),#N/A)</f>
        <v>#N/A</v>
      </c>
    </row>
    <row r="947" spans="52:57" ht="11.25" customHeight="1" x14ac:dyDescent="0.25">
      <c r="AZ947" s="102" t="s">
        <v>83</v>
      </c>
      <c r="BA947" s="101">
        <f>_xll.qlInterestRateIndexFixingDate(Currency&amp;"ibor"&amp;Tenor,BB947,Trigger)</f>
        <v>45989</v>
      </c>
      <c r="BB947" s="101">
        <f>_xll.qlCalendarAdvance(Calendar,BB946,AZ947,"f",,Trigger)</f>
        <v>45993</v>
      </c>
      <c r="BC947" s="101">
        <f>_xll.qlInterestRateIndexMaturity(Currency&amp;"ibor"&amp;Tenor,BB947,Trigger)</f>
        <v>46358</v>
      </c>
      <c r="BD947" s="246">
        <f>_xll.qlIndexFixing($AD$5,BA947,TRUE,_xll.ohTrigger(Trigger,Trigger12M))</f>
        <v>2.2900552313119629E-2</v>
      </c>
      <c r="BE947" s="246" t="e">
        <f>IFERROR(_xll.qlIndexFixing($BF$1,BA947,TRUE,_xll.ohTrigger(Trigger,Trigger12M)),#N/A)</f>
        <v>#N/A</v>
      </c>
    </row>
    <row r="948" spans="52:57" ht="11.25" customHeight="1" x14ac:dyDescent="0.25">
      <c r="AZ948" s="102" t="s">
        <v>83</v>
      </c>
      <c r="BA948" s="101">
        <f>_xll.qlInterestRateIndexFixingDate(Currency&amp;"ibor"&amp;Tenor,BB948,Trigger)</f>
        <v>45996</v>
      </c>
      <c r="BB948" s="101">
        <f>_xll.qlCalendarAdvance(Calendar,BB947,AZ948,"f",,Trigger)</f>
        <v>46000</v>
      </c>
      <c r="BC948" s="101">
        <f>_xll.qlInterestRateIndexMaturity(Currency&amp;"ibor"&amp;Tenor,BB948,Trigger)</f>
        <v>46365</v>
      </c>
      <c r="BD948" s="246">
        <f>_xll.qlIndexFixing($AD$5,BA948,TRUE,_xll.ohTrigger(Trigger,Trigger12M))</f>
        <v>2.2910319785358211E-2</v>
      </c>
      <c r="BE948" s="246" t="e">
        <f>IFERROR(_xll.qlIndexFixing($BF$1,BA948,TRUE,_xll.ohTrigger(Trigger,Trigger12M)),#N/A)</f>
        <v>#N/A</v>
      </c>
    </row>
    <row r="949" spans="52:57" ht="11.25" customHeight="1" x14ac:dyDescent="0.25">
      <c r="AZ949" s="102" t="s">
        <v>83</v>
      </c>
      <c r="BA949" s="101">
        <f>_xll.qlInterestRateIndexFixingDate(Currency&amp;"ibor"&amp;Tenor,BB949,Trigger)</f>
        <v>46003</v>
      </c>
      <c r="BB949" s="101">
        <f>_xll.qlCalendarAdvance(Calendar,BB948,AZ949,"f",,Trigger)</f>
        <v>46007</v>
      </c>
      <c r="BC949" s="101">
        <f>_xll.qlInterestRateIndexMaturity(Currency&amp;"ibor"&amp;Tenor,BB949,Trigger)</f>
        <v>46372</v>
      </c>
      <c r="BD949" s="246">
        <f>_xll.qlIndexFixing($AD$5,BA949,TRUE,_xll.ohTrigger(Trigger,Trigger12M))</f>
        <v>2.2919997619584055E-2</v>
      </c>
      <c r="BE949" s="246" t="e">
        <f>IFERROR(_xll.qlIndexFixing($BF$1,BA949,TRUE,_xll.ohTrigger(Trigger,Trigger12M)),#N/A)</f>
        <v>#N/A</v>
      </c>
    </row>
    <row r="950" spans="52:57" ht="11.25" customHeight="1" x14ac:dyDescent="0.25">
      <c r="AZ950" s="102" t="s">
        <v>83</v>
      </c>
      <c r="BA950" s="101">
        <f>_xll.qlInterestRateIndexFixingDate(Currency&amp;"ibor"&amp;Tenor,BB950,Trigger)</f>
        <v>46010</v>
      </c>
      <c r="BB950" s="101">
        <f>_xll.qlCalendarAdvance(Calendar,BB949,AZ950,"f",,Trigger)</f>
        <v>46014</v>
      </c>
      <c r="BC950" s="101">
        <f>_xll.qlInterestRateIndexMaturity(Currency&amp;"ibor"&amp;Tenor,BB950,Trigger)</f>
        <v>46379</v>
      </c>
      <c r="BD950" s="246">
        <f>_xll.qlIndexFixing($AD$5,BA950,TRUE,_xll.ohTrigger(Trigger,Trigger12M))</f>
        <v>2.2929585813216427E-2</v>
      </c>
      <c r="BE950" s="246" t="e">
        <f>IFERROR(_xll.qlIndexFixing($BF$1,BA950,TRUE,_xll.ohTrigger(Trigger,Trigger12M)),#N/A)</f>
        <v>#N/A</v>
      </c>
    </row>
    <row r="951" spans="52:57" ht="11.25" customHeight="1" x14ac:dyDescent="0.25">
      <c r="AZ951" s="102" t="s">
        <v>83</v>
      </c>
      <c r="BA951" s="101">
        <f>_xll.qlInterestRateIndexFixingDate(Currency&amp;"ibor"&amp;Tenor,BB951,Trigger)</f>
        <v>46015</v>
      </c>
      <c r="BB951" s="101">
        <f>_xll.qlCalendarAdvance(Calendar,BB950,AZ951,"f",,Trigger)</f>
        <v>46021</v>
      </c>
      <c r="BC951" s="101">
        <f>_xll.qlInterestRateIndexMaturity(Currency&amp;"ibor"&amp;Tenor,BB951,Trigger)</f>
        <v>46386</v>
      </c>
      <c r="BD951" s="246">
        <f>_xll.qlIndexFixing($AD$5,BA951,TRUE,_xll.ohTrigger(Trigger,Trigger12M))</f>
        <v>2.2939084363698695E-2</v>
      </c>
      <c r="BE951" s="246" t="e">
        <f>IFERROR(_xll.qlIndexFixing($BF$1,BA951,TRUE,_xll.ohTrigger(Trigger,Trigger12M)),#N/A)</f>
        <v>#N/A</v>
      </c>
    </row>
    <row r="952" spans="52:57" ht="11.25" customHeight="1" x14ac:dyDescent="0.25">
      <c r="AZ952" s="102" t="s">
        <v>83</v>
      </c>
      <c r="BA952" s="101">
        <f>_xll.qlInterestRateIndexFixingDate(Currency&amp;"ibor"&amp;Tenor,BB952,Trigger)</f>
        <v>46024</v>
      </c>
      <c r="BB952" s="101">
        <f>_xll.qlCalendarAdvance(Calendar,BB951,AZ952,"f",,Trigger)</f>
        <v>46028</v>
      </c>
      <c r="BC952" s="101">
        <f>_xll.qlInterestRateIndexMaturity(Currency&amp;"ibor"&amp;Tenor,BB952,Trigger)</f>
        <v>46393</v>
      </c>
      <c r="BD952" s="246">
        <f>_xll.qlIndexFixing($AD$5,BA952,TRUE,_xll.ohTrigger(Trigger,Trigger12M))</f>
        <v>2.2948493268497863E-2</v>
      </c>
      <c r="BE952" s="246" t="e">
        <f>IFERROR(_xll.qlIndexFixing($BF$1,BA952,TRUE,_xll.ohTrigger(Trigger,Trigger12M)),#N/A)</f>
        <v>#N/A</v>
      </c>
    </row>
    <row r="953" spans="52:57" ht="11.25" customHeight="1" x14ac:dyDescent="0.25">
      <c r="AZ953" s="102" t="s">
        <v>83</v>
      </c>
      <c r="BA953" s="101">
        <f>_xll.qlInterestRateIndexFixingDate(Currency&amp;"ibor"&amp;Tenor,BB953,Trigger)</f>
        <v>46031</v>
      </c>
      <c r="BB953" s="101">
        <f>_xll.qlCalendarAdvance(Calendar,BB952,AZ953,"f",,Trigger)</f>
        <v>46035</v>
      </c>
      <c r="BC953" s="101">
        <f>_xll.qlInterestRateIndexMaturity(Currency&amp;"ibor"&amp;Tenor,BB953,Trigger)</f>
        <v>46400</v>
      </c>
      <c r="BD953" s="246">
        <f>_xll.qlIndexFixing($AD$5,BA953,TRUE,_xll.ohTrigger(Trigger,Trigger12M))</f>
        <v>2.2957812525105262E-2</v>
      </c>
      <c r="BE953" s="246" t="e">
        <f>IFERROR(_xll.qlIndexFixing($BF$1,BA953,TRUE,_xll.ohTrigger(Trigger,Trigger12M)),#N/A)</f>
        <v>#N/A</v>
      </c>
    </row>
    <row r="954" spans="52:57" ht="11.25" customHeight="1" x14ac:dyDescent="0.25">
      <c r="AZ954" s="102" t="s">
        <v>83</v>
      </c>
      <c r="BA954" s="101">
        <f>_xll.qlInterestRateIndexFixingDate(Currency&amp;"ibor"&amp;Tenor,BB954,Trigger)</f>
        <v>46038</v>
      </c>
      <c r="BB954" s="101">
        <f>_xll.qlCalendarAdvance(Calendar,BB953,AZ954,"f",,Trigger)</f>
        <v>46042</v>
      </c>
      <c r="BC954" s="101">
        <f>_xll.qlInterestRateIndexMaturity(Currency&amp;"ibor"&amp;Tenor,BB954,Trigger)</f>
        <v>46407</v>
      </c>
      <c r="BD954" s="246">
        <f>_xll.qlIndexFixing($AD$5,BA954,TRUE,_xll.ohTrigger(Trigger,Trigger12M))</f>
        <v>2.2967042131035856E-2</v>
      </c>
      <c r="BE954" s="246" t="e">
        <f>IFERROR(_xll.qlIndexFixing($BF$1,BA954,TRUE,_xll.ohTrigger(Trigger,Trigger12M)),#N/A)</f>
        <v>#N/A</v>
      </c>
    </row>
    <row r="955" spans="52:57" ht="11.25" customHeight="1" x14ac:dyDescent="0.25">
      <c r="AZ955" s="102" t="s">
        <v>83</v>
      </c>
      <c r="BA955" s="101">
        <f>_xll.qlInterestRateIndexFixingDate(Currency&amp;"ibor"&amp;Tenor,BB955,Trigger)</f>
        <v>46045</v>
      </c>
      <c r="BB955" s="101">
        <f>_xll.qlCalendarAdvance(Calendar,BB954,AZ955,"f",,Trigger)</f>
        <v>46049</v>
      </c>
      <c r="BC955" s="101">
        <f>_xll.qlInterestRateIndexMaturity(Currency&amp;"ibor"&amp;Tenor,BB955,Trigger)</f>
        <v>46414</v>
      </c>
      <c r="BD955" s="246">
        <f>_xll.qlIndexFixing($AD$5,BA955,TRUE,_xll.ohTrigger(Trigger,Trigger12M))</f>
        <v>2.2976182083828716E-2</v>
      </c>
      <c r="BE955" s="246" t="e">
        <f>IFERROR(_xll.qlIndexFixing($BF$1,BA955,TRUE,_xll.ohTrigger(Trigger,Trigger12M)),#N/A)</f>
        <v>#N/A</v>
      </c>
    </row>
    <row r="956" spans="52:57" ht="11.25" customHeight="1" x14ac:dyDescent="0.25">
      <c r="AZ956" s="102" t="s">
        <v>83</v>
      </c>
      <c r="BA956" s="101">
        <f>_xll.qlInterestRateIndexFixingDate(Currency&amp;"ibor"&amp;Tenor,BB956,Trigger)</f>
        <v>46052</v>
      </c>
      <c r="BB956" s="101">
        <f>_xll.qlCalendarAdvance(Calendar,BB955,AZ956,"f",,Trigger)</f>
        <v>46056</v>
      </c>
      <c r="BC956" s="101">
        <f>_xll.qlInterestRateIndexMaturity(Currency&amp;"ibor"&amp;Tenor,BB956,Trigger)</f>
        <v>46421</v>
      </c>
      <c r="BD956" s="246">
        <f>_xll.qlIndexFixing($AD$5,BA956,TRUE,_xll.ohTrigger(Trigger,Trigger12M))</f>
        <v>2.298523238104612E-2</v>
      </c>
      <c r="BE956" s="246" t="e">
        <f>IFERROR(_xll.qlIndexFixing($BF$1,BA956,TRUE,_xll.ohTrigger(Trigger,Trigger12M)),#N/A)</f>
        <v>#N/A</v>
      </c>
    </row>
    <row r="957" spans="52:57" ht="11.25" customHeight="1" x14ac:dyDescent="0.25">
      <c r="AZ957" s="102" t="s">
        <v>83</v>
      </c>
      <c r="BA957" s="101">
        <f>_xll.qlInterestRateIndexFixingDate(Currency&amp;"ibor"&amp;Tenor,BB957,Trigger)</f>
        <v>46059</v>
      </c>
      <c r="BB957" s="101">
        <f>_xll.qlCalendarAdvance(Calendar,BB956,AZ957,"f",,Trigger)</f>
        <v>46063</v>
      </c>
      <c r="BC957" s="101">
        <f>_xll.qlInterestRateIndexMaturity(Currency&amp;"ibor"&amp;Tenor,BB957,Trigger)</f>
        <v>46428</v>
      </c>
      <c r="BD957" s="246">
        <f>_xll.qlIndexFixing($AD$5,BA957,TRUE,_xll.ohTrigger(Trigger,Trigger12M))</f>
        <v>2.2994193020275312E-2</v>
      </c>
      <c r="BE957" s="246" t="e">
        <f>IFERROR(_xll.qlIndexFixing($BF$1,BA957,TRUE,_xll.ohTrigger(Trigger,Trigger12M)),#N/A)</f>
        <v>#N/A</v>
      </c>
    </row>
    <row r="958" spans="52:57" ht="11.25" customHeight="1" x14ac:dyDescent="0.25">
      <c r="AZ958" s="102" t="s">
        <v>83</v>
      </c>
      <c r="BA958" s="101">
        <f>_xll.qlInterestRateIndexFixingDate(Currency&amp;"ibor"&amp;Tenor,BB958,Trigger)</f>
        <v>46066</v>
      </c>
      <c r="BB958" s="101">
        <f>_xll.qlCalendarAdvance(Calendar,BB957,AZ958,"f",,Trigger)</f>
        <v>46070</v>
      </c>
      <c r="BC958" s="101">
        <f>_xll.qlInterestRateIndexMaturity(Currency&amp;"ibor"&amp;Tenor,BB958,Trigger)</f>
        <v>46435</v>
      </c>
      <c r="BD958" s="246">
        <f>_xll.qlIndexFixing($AD$5,BA958,TRUE,_xll.ohTrigger(Trigger,Trigger12M))</f>
        <v>2.3003063999126314E-2</v>
      </c>
      <c r="BE958" s="246" t="e">
        <f>IFERROR(_xll.qlIndexFixing($BF$1,BA958,TRUE,_xll.ohTrigger(Trigger,Trigger12M)),#N/A)</f>
        <v>#N/A</v>
      </c>
    </row>
    <row r="959" spans="52:57" ht="11.25" customHeight="1" x14ac:dyDescent="0.25">
      <c r="AZ959" s="102" t="s">
        <v>83</v>
      </c>
      <c r="BA959" s="101">
        <f>_xll.qlInterestRateIndexFixingDate(Currency&amp;"ibor"&amp;Tenor,BB959,Trigger)</f>
        <v>46073</v>
      </c>
      <c r="BB959" s="101">
        <f>_xll.qlCalendarAdvance(Calendar,BB958,AZ959,"f",,Trigger)</f>
        <v>46077</v>
      </c>
      <c r="BC959" s="101">
        <f>_xll.qlInterestRateIndexMaturity(Currency&amp;"ibor"&amp;Tenor,BB959,Trigger)</f>
        <v>46442</v>
      </c>
      <c r="BD959" s="246">
        <f>_xll.qlIndexFixing($AD$5,BA959,TRUE,_xll.ohTrigger(Trigger,Trigger12M))</f>
        <v>2.3011845315234113E-2</v>
      </c>
      <c r="BE959" s="246" t="e">
        <f>IFERROR(_xll.qlIndexFixing($BF$1,BA959,TRUE,_xll.ohTrigger(Trigger,Trigger12M)),#N/A)</f>
        <v>#N/A</v>
      </c>
    </row>
    <row r="960" spans="52:57" ht="11.25" customHeight="1" x14ac:dyDescent="0.25">
      <c r="AZ960" s="102" t="s">
        <v>83</v>
      </c>
      <c r="BA960" s="101">
        <f>_xll.qlInterestRateIndexFixingDate(Currency&amp;"ibor"&amp;Tenor,BB960,Trigger)</f>
        <v>46080</v>
      </c>
      <c r="BB960" s="101">
        <f>_xll.qlCalendarAdvance(Calendar,BB959,AZ960,"f",,Trigger)</f>
        <v>46084</v>
      </c>
      <c r="BC960" s="101">
        <f>_xll.qlInterestRateIndexMaturity(Currency&amp;"ibor"&amp;Tenor,BB960,Trigger)</f>
        <v>46449</v>
      </c>
      <c r="BD960" s="246">
        <f>_xll.qlIndexFixing($AD$5,BA960,TRUE,_xll.ohTrigger(Trigger,Trigger12M))</f>
        <v>2.3020536966256472E-2</v>
      </c>
      <c r="BE960" s="246" t="e">
        <f>IFERROR(_xll.qlIndexFixing($BF$1,BA960,TRUE,_xll.ohTrigger(Trigger,Trigger12M)),#N/A)</f>
        <v>#N/A</v>
      </c>
    </row>
    <row r="961" spans="52:57" ht="11.25" customHeight="1" x14ac:dyDescent="0.25">
      <c r="AZ961" s="102" t="s">
        <v>83</v>
      </c>
      <c r="BA961" s="101">
        <f>_xll.qlInterestRateIndexFixingDate(Currency&amp;"ibor"&amp;Tenor,BB961,Trigger)</f>
        <v>46087</v>
      </c>
      <c r="BB961" s="101">
        <f>_xll.qlCalendarAdvance(Calendar,BB960,AZ961,"f",,Trigger)</f>
        <v>46091</v>
      </c>
      <c r="BC961" s="101">
        <f>_xll.qlInterestRateIndexMaturity(Currency&amp;"ibor"&amp;Tenor,BB961,Trigger)</f>
        <v>46456</v>
      </c>
      <c r="BD961" s="246">
        <f>_xll.qlIndexFixing($AD$5,BA961,TRUE,_xll.ohTrigger(Trigger,Trigger12M))</f>
        <v>2.3029138949876123E-2</v>
      </c>
      <c r="BE961" s="246" t="e">
        <f>IFERROR(_xll.qlIndexFixing($BF$1,BA961,TRUE,_xll.ohTrigger(Trigger,Trigger12M)),#N/A)</f>
        <v>#N/A</v>
      </c>
    </row>
    <row r="962" spans="52:57" ht="11.25" customHeight="1" x14ac:dyDescent="0.25">
      <c r="AZ962" s="102" t="s">
        <v>83</v>
      </c>
      <c r="BA962" s="101">
        <f>_xll.qlInterestRateIndexFixingDate(Currency&amp;"ibor"&amp;Tenor,BB962,Trigger)</f>
        <v>46094</v>
      </c>
      <c r="BB962" s="101">
        <f>_xll.qlCalendarAdvance(Calendar,BB961,AZ962,"f",,Trigger)</f>
        <v>46098</v>
      </c>
      <c r="BC962" s="101">
        <f>_xll.qlInterestRateIndexMaturity(Currency&amp;"ibor"&amp;Tenor,BB962,Trigger)</f>
        <v>46463</v>
      </c>
      <c r="BD962" s="246">
        <f>_xll.qlIndexFixing($AD$5,BA962,TRUE,_xll.ohTrigger(Trigger,Trigger12M))</f>
        <v>2.303765126379901E-2</v>
      </c>
      <c r="BE962" s="246" t="e">
        <f>IFERROR(_xll.qlIndexFixing($BF$1,BA962,TRUE,_xll.ohTrigger(Trigger,Trigger12M)),#N/A)</f>
        <v>#N/A</v>
      </c>
    </row>
    <row r="963" spans="52:57" ht="11.25" customHeight="1" x14ac:dyDescent="0.25">
      <c r="AZ963" s="102" t="s">
        <v>83</v>
      </c>
      <c r="BA963" s="101">
        <f>_xll.qlInterestRateIndexFixingDate(Currency&amp;"ibor"&amp;Tenor,BB963,Trigger)</f>
        <v>46101</v>
      </c>
      <c r="BB963" s="101">
        <f>_xll.qlCalendarAdvance(Calendar,BB962,AZ963,"f",,Trigger)</f>
        <v>46105</v>
      </c>
      <c r="BC963" s="101">
        <f>_xll.qlInterestRateIndexMaturity(Currency&amp;"ibor"&amp;Tenor,BB963,Trigger)</f>
        <v>46470</v>
      </c>
      <c r="BD963" s="246">
        <f>_xll.qlIndexFixing($AD$5,BA963,TRUE,_xll.ohTrigger(Trigger,Trigger12M))</f>
        <v>2.3046073905755388E-2</v>
      </c>
      <c r="BE963" s="246" t="e">
        <f>IFERROR(_xll.qlIndexFixing($BF$1,BA963,TRUE,_xll.ohTrigger(Trigger,Trigger12M)),#N/A)</f>
        <v>#N/A</v>
      </c>
    </row>
    <row r="964" spans="52:57" ht="11.25" customHeight="1" x14ac:dyDescent="0.25">
      <c r="AZ964" s="102" t="s">
        <v>83</v>
      </c>
      <c r="BA964" s="101">
        <f>_xll.qlInterestRateIndexFixingDate(Currency&amp;"ibor"&amp;Tenor,BB964,Trigger)</f>
        <v>46108</v>
      </c>
      <c r="BB964" s="101">
        <f>_xll.qlCalendarAdvance(Calendar,BB963,AZ964,"f",,Trigger)</f>
        <v>46112</v>
      </c>
      <c r="BC964" s="101">
        <f>_xll.qlInterestRateIndexMaturity(Currency&amp;"ibor"&amp;Tenor,BB964,Trigger)</f>
        <v>46477</v>
      </c>
      <c r="BD964" s="246">
        <f>_xll.qlIndexFixing($AD$5,BA964,TRUE,_xll.ohTrigger(Trigger,Trigger12M))</f>
        <v>2.3054406873498946E-2</v>
      </c>
      <c r="BE964" s="246" t="e">
        <f>IFERROR(_xll.qlIndexFixing($BF$1,BA964,TRUE,_xll.ohTrigger(Trigger,Trigger12M)),#N/A)</f>
        <v>#N/A</v>
      </c>
    </row>
    <row r="965" spans="52:57" ht="11.25" customHeight="1" x14ac:dyDescent="0.25">
      <c r="AZ965" s="102" t="s">
        <v>83</v>
      </c>
      <c r="BA965" s="101">
        <f>_xll.qlInterestRateIndexFixingDate(Currency&amp;"ibor"&amp;Tenor,BB965,Trigger)</f>
        <v>46113</v>
      </c>
      <c r="BB965" s="101">
        <f>_xll.qlCalendarAdvance(Calendar,BB964,AZ965,"f",,Trigger)</f>
        <v>46119</v>
      </c>
      <c r="BC965" s="101">
        <f>_xll.qlInterestRateIndexMaturity(Currency&amp;"ibor"&amp;Tenor,BB965,Trigger)</f>
        <v>46484</v>
      </c>
      <c r="BD965" s="246">
        <f>_xll.qlIndexFixing($AD$5,BA965,TRUE,_xll.ohTrigger(Trigger,Trigger12M))</f>
        <v>2.3062650164807675E-2</v>
      </c>
      <c r="BE965" s="246" t="e">
        <f>IFERROR(_xll.qlIndexFixing($BF$1,BA965,TRUE,_xll.ohTrigger(Trigger,Trigger12M)),#N/A)</f>
        <v>#N/A</v>
      </c>
    </row>
    <row r="966" spans="52:57" ht="11.25" customHeight="1" x14ac:dyDescent="0.25">
      <c r="AZ966" s="102" t="s">
        <v>83</v>
      </c>
      <c r="BA966" s="101">
        <f>_xll.qlInterestRateIndexFixingDate(Currency&amp;"ibor"&amp;Tenor,BB966,Trigger)</f>
        <v>46122</v>
      </c>
      <c r="BB966" s="101">
        <f>_xll.qlCalendarAdvance(Calendar,BB965,AZ966,"f",,Trigger)</f>
        <v>46126</v>
      </c>
      <c r="BC966" s="101">
        <f>_xll.qlInterestRateIndexMaturity(Currency&amp;"ibor"&amp;Tenor,BB966,Trigger)</f>
        <v>46491</v>
      </c>
      <c r="BD966" s="246">
        <f>_xll.qlIndexFixing($AD$5,BA966,TRUE,_xll.ohTrigger(Trigger,Trigger12M))</f>
        <v>2.3070803777483447E-2</v>
      </c>
      <c r="BE966" s="246" t="e">
        <f>IFERROR(_xll.qlIndexFixing($BF$1,BA966,TRUE,_xll.ohTrigger(Trigger,Trigger12M)),#N/A)</f>
        <v>#N/A</v>
      </c>
    </row>
    <row r="967" spans="52:57" ht="11.25" customHeight="1" x14ac:dyDescent="0.25">
      <c r="AZ967" s="102" t="s">
        <v>83</v>
      </c>
      <c r="BA967" s="101">
        <f>_xll.qlInterestRateIndexFixingDate(Currency&amp;"ibor"&amp;Tenor,BB967,Trigger)</f>
        <v>46129</v>
      </c>
      <c r="BB967" s="101">
        <f>_xll.qlCalendarAdvance(Calendar,BB966,AZ967,"f",,Trigger)</f>
        <v>46133</v>
      </c>
      <c r="BC967" s="101">
        <f>_xll.qlInterestRateIndexMaturity(Currency&amp;"ibor"&amp;Tenor,BB967,Trigger)</f>
        <v>46498</v>
      </c>
      <c r="BD967" s="246">
        <f>_xll.qlIndexFixing($AD$5,BA967,TRUE,_xll.ohTrigger(Trigger,Trigger12M))</f>
        <v>2.3078867709351341E-2</v>
      </c>
      <c r="BE967" s="246" t="e">
        <f>IFERROR(_xll.qlIndexFixing($BF$1,BA967,TRUE,_xll.ohTrigger(Trigger,Trigger12M)),#N/A)</f>
        <v>#N/A</v>
      </c>
    </row>
    <row r="968" spans="52:57" ht="11.25" customHeight="1" x14ac:dyDescent="0.25">
      <c r="AZ968" s="102" t="s">
        <v>83</v>
      </c>
      <c r="BA968" s="101">
        <f>_xll.qlInterestRateIndexFixingDate(Currency&amp;"ibor"&amp;Tenor,BB968,Trigger)</f>
        <v>46136</v>
      </c>
      <c r="BB968" s="101">
        <f>_xll.qlCalendarAdvance(Calendar,BB967,AZ968,"f",,Trigger)</f>
        <v>46140</v>
      </c>
      <c r="BC968" s="101">
        <f>_xll.qlInterestRateIndexMaturity(Currency&amp;"ibor"&amp;Tenor,BB968,Trigger)</f>
        <v>46505</v>
      </c>
      <c r="BD968" s="246">
        <f>_xll.qlIndexFixing($AD$5,BA968,TRUE,_xll.ohTrigger(Trigger,Trigger12M))</f>
        <v>2.3086841958261849E-2</v>
      </c>
      <c r="BE968" s="246" t="e">
        <f>IFERROR(_xll.qlIndexFixing($BF$1,BA968,TRUE,_xll.ohTrigger(Trigger,Trigger12M)),#N/A)</f>
        <v>#N/A</v>
      </c>
    </row>
    <row r="969" spans="52:57" ht="11.25" customHeight="1" x14ac:dyDescent="0.25">
      <c r="AZ969" s="102" t="s">
        <v>83</v>
      </c>
      <c r="BA969" s="101">
        <f>_xll.qlInterestRateIndexFixingDate(Currency&amp;"ibor"&amp;Tenor,BB969,Trigger)</f>
        <v>46142</v>
      </c>
      <c r="BB969" s="101">
        <f>_xll.qlCalendarAdvance(Calendar,BB968,AZ969,"f",,Trigger)</f>
        <v>46147</v>
      </c>
      <c r="BC969" s="101">
        <f>_xll.qlInterestRateIndexMaturity(Currency&amp;"ibor"&amp;Tenor,BB969,Trigger)</f>
        <v>46512</v>
      </c>
      <c r="BD969" s="246">
        <f>_xll.qlIndexFixing($AD$5,BA969,TRUE,_xll.ohTrigger(Trigger,Trigger12M))</f>
        <v>2.3094726522087571E-2</v>
      </c>
      <c r="BE969" s="246" t="e">
        <f>IFERROR(_xll.qlIndexFixing($BF$1,BA969,TRUE,_xll.ohTrigger(Trigger,Trigger12M)),#N/A)</f>
        <v>#N/A</v>
      </c>
    </row>
    <row r="970" spans="52:57" ht="11.25" customHeight="1" x14ac:dyDescent="0.25">
      <c r="AZ970" s="102" t="s">
        <v>83</v>
      </c>
      <c r="BA970" s="101">
        <f>_xll.qlInterestRateIndexFixingDate(Currency&amp;"ibor"&amp;Tenor,BB970,Trigger)</f>
        <v>46150</v>
      </c>
      <c r="BB970" s="101">
        <f>_xll.qlCalendarAdvance(Calendar,BB969,AZ970,"f",,Trigger)</f>
        <v>46154</v>
      </c>
      <c r="BC970" s="101">
        <f>_xll.qlInterestRateIndexMaturity(Currency&amp;"ibor"&amp;Tenor,BB970,Trigger)</f>
        <v>46519</v>
      </c>
      <c r="BD970" s="246">
        <f>_xll.qlIndexFixing($AD$5,BA970,TRUE,_xll.ohTrigger(Trigger,Trigger12M))</f>
        <v>2.3102521398726084E-2</v>
      </c>
      <c r="BE970" s="246" t="e">
        <f>IFERROR(_xll.qlIndexFixing($BF$1,BA970,TRUE,_xll.ohTrigger(Trigger,Trigger12M)),#N/A)</f>
        <v>#N/A</v>
      </c>
    </row>
    <row r="971" spans="52:57" ht="11.25" customHeight="1" x14ac:dyDescent="0.25">
      <c r="AZ971" s="102" t="s">
        <v>83</v>
      </c>
      <c r="BA971" s="101">
        <f>_xll.qlInterestRateIndexFixingDate(Currency&amp;"ibor"&amp;Tenor,BB971,Trigger)</f>
        <v>46157</v>
      </c>
      <c r="BB971" s="101">
        <f>_xll.qlCalendarAdvance(Calendar,BB970,AZ971,"f",,Trigger)</f>
        <v>46161</v>
      </c>
      <c r="BC971" s="101">
        <f>_xll.qlInterestRateIndexMaturity(Currency&amp;"ibor"&amp;Tenor,BB971,Trigger)</f>
        <v>46526</v>
      </c>
      <c r="BD971" s="246">
        <f>_xll.qlIndexFixing($AD$5,BA971,TRUE,_xll.ohTrigger(Trigger,Trigger12M))</f>
        <v>2.3110226586099049E-2</v>
      </c>
      <c r="BE971" s="246" t="e">
        <f>IFERROR(_xll.qlIndexFixing($BF$1,BA971,TRUE,_xll.ohTrigger(Trigger,Trigger12M)),#N/A)</f>
        <v>#N/A</v>
      </c>
    </row>
    <row r="972" spans="52:57" ht="11.25" customHeight="1" x14ac:dyDescent="0.25">
      <c r="AZ972" s="102" t="s">
        <v>83</v>
      </c>
      <c r="BA972" s="101">
        <f>_xll.qlInterestRateIndexFixingDate(Currency&amp;"ibor"&amp;Tenor,BB972,Trigger)</f>
        <v>46164</v>
      </c>
      <c r="BB972" s="101">
        <f>_xll.qlCalendarAdvance(Calendar,BB971,AZ972,"f",,Trigger)</f>
        <v>46168</v>
      </c>
      <c r="BC972" s="101">
        <f>_xll.qlInterestRateIndexMaturity(Currency&amp;"ibor"&amp;Tenor,BB972,Trigger)</f>
        <v>46533</v>
      </c>
      <c r="BD972" s="246">
        <f>_xll.qlIndexFixing($AD$5,BA972,TRUE,_xll.ohTrigger(Trigger,Trigger12M))</f>
        <v>2.3117842082151341E-2</v>
      </c>
      <c r="BE972" s="246" t="e">
        <f>IFERROR(_xll.qlIndexFixing($BF$1,BA972,TRUE,_xll.ohTrigger(Trigger,Trigger12M)),#N/A)</f>
        <v>#N/A</v>
      </c>
    </row>
    <row r="973" spans="52:57" ht="11.25" customHeight="1" x14ac:dyDescent="0.25">
      <c r="AZ973" s="102" t="s">
        <v>83</v>
      </c>
      <c r="BA973" s="101">
        <f>_xll.qlInterestRateIndexFixingDate(Currency&amp;"ibor"&amp;Tenor,BB973,Trigger)</f>
        <v>46171</v>
      </c>
      <c r="BB973" s="101">
        <f>_xll.qlCalendarAdvance(Calendar,BB972,AZ973,"f",,Trigger)</f>
        <v>46175</v>
      </c>
      <c r="BC973" s="101">
        <f>_xll.qlInterestRateIndexMaturity(Currency&amp;"ibor"&amp;Tenor,BB973,Trigger)</f>
        <v>46540</v>
      </c>
      <c r="BD973" s="246">
        <f>_xll.qlIndexFixing($AD$5,BA973,TRUE,_xll.ohTrigger(Trigger,Trigger12M))</f>
        <v>2.3125367884852147E-2</v>
      </c>
      <c r="BE973" s="246" t="e">
        <f>IFERROR(_xll.qlIndexFixing($BF$1,BA973,TRUE,_xll.ohTrigger(Trigger,Trigger12M)),#N/A)</f>
        <v>#N/A</v>
      </c>
    </row>
    <row r="974" spans="52:57" ht="11.25" customHeight="1" x14ac:dyDescent="0.25">
      <c r="AZ974" s="102" t="s">
        <v>83</v>
      </c>
      <c r="BA974" s="101">
        <f>_xll.qlInterestRateIndexFixingDate(Currency&amp;"ibor"&amp;Tenor,BB974,Trigger)</f>
        <v>46178</v>
      </c>
      <c r="BB974" s="101">
        <f>_xll.qlCalendarAdvance(Calendar,BB973,AZ974,"f",,Trigger)</f>
        <v>46182</v>
      </c>
      <c r="BC974" s="101">
        <f>_xll.qlInterestRateIndexMaturity(Currency&amp;"ibor"&amp;Tenor,BB974,Trigger)</f>
        <v>46547</v>
      </c>
      <c r="BD974" s="246">
        <f>_xll.qlIndexFixing($AD$5,BA974,TRUE,_xll.ohTrigger(Trigger,Trigger12M))</f>
        <v>2.3132803992194303E-2</v>
      </c>
      <c r="BE974" s="246" t="e">
        <f>IFERROR(_xll.qlIndexFixing($BF$1,BA974,TRUE,_xll.ohTrigger(Trigger,Trigger12M)),#N/A)</f>
        <v>#N/A</v>
      </c>
    </row>
    <row r="975" spans="52:57" ht="11.25" customHeight="1" x14ac:dyDescent="0.25">
      <c r="AZ975" s="102" t="s">
        <v>83</v>
      </c>
      <c r="BA975" s="101">
        <f>_xll.qlInterestRateIndexFixingDate(Currency&amp;"ibor"&amp;Tenor,BB975,Trigger)</f>
        <v>46185</v>
      </c>
      <c r="BB975" s="101">
        <f>_xll.qlCalendarAdvance(Calendar,BB974,AZ975,"f",,Trigger)</f>
        <v>46189</v>
      </c>
      <c r="BC975" s="101">
        <f>_xll.qlInterestRateIndexMaturity(Currency&amp;"ibor"&amp;Tenor,BB975,Trigger)</f>
        <v>46554</v>
      </c>
      <c r="BD975" s="246">
        <f>_xll.qlIndexFixing($AD$5,BA975,TRUE,_xll.ohTrigger(Trigger,Trigger12M))</f>
        <v>2.3140150402195182E-2</v>
      </c>
      <c r="BE975" s="246" t="e">
        <f>IFERROR(_xll.qlIndexFixing($BF$1,BA975,TRUE,_xll.ohTrigger(Trigger,Trigger12M)),#N/A)</f>
        <v>#N/A</v>
      </c>
    </row>
    <row r="976" spans="52:57" ht="11.25" customHeight="1" x14ac:dyDescent="0.25">
      <c r="AZ976" s="102" t="s">
        <v>83</v>
      </c>
      <c r="BA976" s="101">
        <f>_xll.qlInterestRateIndexFixingDate(Currency&amp;"ibor"&amp;Tenor,BB976,Trigger)</f>
        <v>46192</v>
      </c>
      <c r="BB976" s="101">
        <f>_xll.qlCalendarAdvance(Calendar,BB975,AZ976,"f",,Trigger)</f>
        <v>46196</v>
      </c>
      <c r="BC976" s="101">
        <f>_xll.qlInterestRateIndexMaturity(Currency&amp;"ibor"&amp;Tenor,BB976,Trigger)</f>
        <v>46561</v>
      </c>
      <c r="BD976" s="246">
        <f>_xll.qlIndexFixing($AD$5,BA976,TRUE,_xll.ohTrigger(Trigger,Trigger12M))</f>
        <v>2.3147407112894924E-2</v>
      </c>
      <c r="BE976" s="246" t="e">
        <f>IFERROR(_xll.qlIndexFixing($BF$1,BA976,TRUE,_xll.ohTrigger(Trigger,Trigger12M)),#N/A)</f>
        <v>#N/A</v>
      </c>
    </row>
    <row r="977" spans="52:57" ht="11.25" customHeight="1" x14ac:dyDescent="0.25">
      <c r="AZ977" s="102" t="s">
        <v>83</v>
      </c>
      <c r="BA977" s="101">
        <f>_xll.qlInterestRateIndexFixingDate(Currency&amp;"ibor"&amp;Tenor,BB977,Trigger)</f>
        <v>46199</v>
      </c>
      <c r="BB977" s="101">
        <f>_xll.qlCalendarAdvance(Calendar,BB976,AZ977,"f",,Trigger)</f>
        <v>46203</v>
      </c>
      <c r="BC977" s="101">
        <f>_xll.qlInterestRateIndexMaturity(Currency&amp;"ibor"&amp;Tenor,BB977,Trigger)</f>
        <v>46568</v>
      </c>
      <c r="BD977" s="246">
        <f>_xll.qlIndexFixing($AD$5,BA977,TRUE,_xll.ohTrigger(Trigger,Trigger12M))</f>
        <v>2.3154574122358856E-2</v>
      </c>
      <c r="BE977" s="246" t="e">
        <f>IFERROR(_xll.qlIndexFixing($BF$1,BA977,TRUE,_xll.ohTrigger(Trigger,Trigger12M)),#N/A)</f>
        <v>#N/A</v>
      </c>
    </row>
    <row r="978" spans="52:57" ht="11.25" customHeight="1" x14ac:dyDescent="0.25">
      <c r="AZ978" s="102" t="s">
        <v>83</v>
      </c>
      <c r="BA978" s="101">
        <f>_xll.qlInterestRateIndexFixingDate(Currency&amp;"ibor"&amp;Tenor,BB978,Trigger)</f>
        <v>46206</v>
      </c>
      <c r="BB978" s="101">
        <f>_xll.qlCalendarAdvance(Calendar,BB977,AZ978,"f",,Trigger)</f>
        <v>46210</v>
      </c>
      <c r="BC978" s="101">
        <f>_xll.qlInterestRateIndexMaturity(Currency&amp;"ibor"&amp;Tenor,BB978,Trigger)</f>
        <v>46575</v>
      </c>
      <c r="BD978" s="246">
        <f>_xll.qlIndexFixing($AD$5,BA978,TRUE,_xll.ohTrigger(Trigger,Trigger12M))</f>
        <v>2.3161651428675083E-2</v>
      </c>
      <c r="BE978" s="246" t="e">
        <f>IFERROR(_xll.qlIndexFixing($BF$1,BA978,TRUE,_xll.ohTrigger(Trigger,Trigger12M)),#N/A)</f>
        <v>#N/A</v>
      </c>
    </row>
    <row r="979" spans="52:57" ht="11.25" customHeight="1" x14ac:dyDescent="0.25">
      <c r="AZ979" s="102" t="s">
        <v>83</v>
      </c>
      <c r="BA979" s="101">
        <f>_xll.qlInterestRateIndexFixingDate(Currency&amp;"ibor"&amp;Tenor,BB979,Trigger)</f>
        <v>46213</v>
      </c>
      <c r="BB979" s="101">
        <f>_xll.qlCalendarAdvance(Calendar,BB978,AZ979,"f",,Trigger)</f>
        <v>46217</v>
      </c>
      <c r="BC979" s="101">
        <f>_xll.qlInterestRateIndexMaturity(Currency&amp;"ibor"&amp;Tenor,BB979,Trigger)</f>
        <v>46582</v>
      </c>
      <c r="BD979" s="246">
        <f>_xll.qlIndexFixing($AD$5,BA979,TRUE,_xll.ohTrigger(Trigger,Trigger12M))</f>
        <v>2.3168639029956896E-2</v>
      </c>
      <c r="BE979" s="246" t="e">
        <f>IFERROR(_xll.qlIndexFixing($BF$1,BA979,TRUE,_xll.ohTrigger(Trigger,Trigger12M)),#N/A)</f>
        <v>#N/A</v>
      </c>
    </row>
    <row r="980" spans="52:57" ht="11.25" customHeight="1" x14ac:dyDescent="0.25">
      <c r="AZ980" s="102" t="s">
        <v>83</v>
      </c>
      <c r="BA980" s="101">
        <f>_xll.qlInterestRateIndexFixingDate(Currency&amp;"ibor"&amp;Tenor,BB980,Trigger)</f>
        <v>46220</v>
      </c>
      <c r="BB980" s="101">
        <f>_xll.qlCalendarAdvance(Calendar,BB979,AZ980,"f",,Trigger)</f>
        <v>46224</v>
      </c>
      <c r="BC980" s="101">
        <f>_xll.qlInterestRateIndexMaturity(Currency&amp;"ibor"&amp;Tenor,BB980,Trigger)</f>
        <v>46589</v>
      </c>
      <c r="BD980" s="246">
        <f>_xll.qlIndexFixing($AD$5,BA980,TRUE,_xll.ohTrigger(Trigger,Trigger12M))</f>
        <v>2.3175536924339921E-2</v>
      </c>
      <c r="BE980" s="246" t="e">
        <f>IFERROR(_xll.qlIndexFixing($BF$1,BA980,TRUE,_xll.ohTrigger(Trigger,Trigger12M)),#N/A)</f>
        <v>#N/A</v>
      </c>
    </row>
    <row r="981" spans="52:57" ht="11.25" customHeight="1" x14ac:dyDescent="0.25">
      <c r="AZ981" s="102" t="s">
        <v>83</v>
      </c>
      <c r="BA981" s="101">
        <f>_xll.qlInterestRateIndexFixingDate(Currency&amp;"ibor"&amp;Tenor,BB981,Trigger)</f>
        <v>46227</v>
      </c>
      <c r="BB981" s="101">
        <f>_xll.qlCalendarAdvance(Calendar,BB980,AZ981,"f",,Trigger)</f>
        <v>46231</v>
      </c>
      <c r="BC981" s="101">
        <f>_xll.qlInterestRateIndexMaturity(Currency&amp;"ibor"&amp;Tenor,BB981,Trigger)</f>
        <v>46596</v>
      </c>
      <c r="BD981" s="246">
        <f>_xll.qlIndexFixing($AD$5,BA981,TRUE,_xll.ohTrigger(Trigger,Trigger12M))</f>
        <v>2.3188602392137124E-2</v>
      </c>
      <c r="BE981" s="246" t="e">
        <f>IFERROR(_xll.qlIndexFixing($BF$1,BA981,TRUE,_xll.ohTrigger(Trigger,Trigger12M)),#N/A)</f>
        <v>#N/A</v>
      </c>
    </row>
    <row r="982" spans="52:57" ht="11.25" customHeight="1" x14ac:dyDescent="0.25">
      <c r="AZ982" s="102" t="s">
        <v>83</v>
      </c>
      <c r="BA982" s="101">
        <f>_xll.qlInterestRateIndexFixingDate(Currency&amp;"ibor"&amp;Tenor,BB982,Trigger)</f>
        <v>46234</v>
      </c>
      <c r="BB982" s="101">
        <f>_xll.qlCalendarAdvance(Calendar,BB981,AZ982,"f",,Trigger)</f>
        <v>46238</v>
      </c>
      <c r="BC982" s="101">
        <f>_xll.qlInterestRateIndexMaturity(Currency&amp;"ibor"&amp;Tenor,BB982,Trigger)</f>
        <v>46603</v>
      </c>
      <c r="BD982" s="246">
        <f>_xll.qlIndexFixing($AD$5,BA982,TRUE,_xll.ohTrigger(Trigger,Trigger12M))</f>
        <v>2.3191432512590072E-2</v>
      </c>
      <c r="BE982" s="246" t="e">
        <f>IFERROR(_xll.qlIndexFixing($BF$1,BA982,TRUE,_xll.ohTrigger(Trigger,Trigger12M)),#N/A)</f>
        <v>#N/A</v>
      </c>
    </row>
    <row r="983" spans="52:57" ht="11.25" customHeight="1" x14ac:dyDescent="0.25">
      <c r="AZ983" s="102" t="s">
        <v>83</v>
      </c>
      <c r="BA983" s="101">
        <f>_xll.qlInterestRateIndexFixingDate(Currency&amp;"ibor"&amp;Tenor,BB983,Trigger)</f>
        <v>46241</v>
      </c>
      <c r="BB983" s="101">
        <f>_xll.qlCalendarAdvance(Calendar,BB982,AZ983,"f",,Trigger)</f>
        <v>46245</v>
      </c>
      <c r="BC983" s="101">
        <f>_xll.qlInterestRateIndexMaturity(Currency&amp;"ibor"&amp;Tenor,BB983,Trigger)</f>
        <v>46610</v>
      </c>
      <c r="BD983" s="246">
        <f>_xll.qlIndexFixing($AD$5,BA983,TRUE,_xll.ohTrigger(Trigger,Trigger12M))</f>
        <v>2.319416791456054E-2</v>
      </c>
      <c r="BE983" s="246" t="e">
        <f>IFERROR(_xll.qlIndexFixing($BF$1,BA983,TRUE,_xll.ohTrigger(Trigger,Trigger12M)),#N/A)</f>
        <v>#N/A</v>
      </c>
    </row>
    <row r="984" spans="52:57" ht="11.25" customHeight="1" x14ac:dyDescent="0.25">
      <c r="AZ984" s="102" t="s">
        <v>83</v>
      </c>
      <c r="BA984" s="101">
        <f>_xll.qlInterestRateIndexFixingDate(Currency&amp;"ibor"&amp;Tenor,BB984,Trigger)</f>
        <v>46248</v>
      </c>
      <c r="BB984" s="101">
        <f>_xll.qlCalendarAdvance(Calendar,BB983,AZ984,"f",,Trigger)</f>
        <v>46252</v>
      </c>
      <c r="BC984" s="101">
        <f>_xll.qlInterestRateIndexMaturity(Currency&amp;"ibor"&amp;Tenor,BB984,Trigger)</f>
        <v>46617</v>
      </c>
      <c r="BD984" s="246">
        <f>_xll.qlIndexFixing($AD$5,BA984,TRUE,_xll.ohTrigger(Trigger,Trigger12M))</f>
        <v>2.3196808597278292E-2</v>
      </c>
      <c r="BE984" s="246" t="e">
        <f>IFERROR(_xll.qlIndexFixing($BF$1,BA984,TRUE,_xll.ohTrigger(Trigger,Trigger12M)),#N/A)</f>
        <v>#N/A</v>
      </c>
    </row>
    <row r="985" spans="52:57" ht="11.25" customHeight="1" x14ac:dyDescent="0.25">
      <c r="AZ985" s="102" t="s">
        <v>83</v>
      </c>
      <c r="BA985" s="101">
        <f>_xll.qlInterestRateIndexFixingDate(Currency&amp;"ibor"&amp;Tenor,BB985,Trigger)</f>
        <v>46255</v>
      </c>
      <c r="BB985" s="101">
        <f>_xll.qlCalendarAdvance(Calendar,BB984,AZ985,"f",,Trigger)</f>
        <v>46259</v>
      </c>
      <c r="BC985" s="101">
        <f>_xll.qlInterestRateIndexMaturity(Currency&amp;"ibor"&amp;Tenor,BB985,Trigger)</f>
        <v>46624</v>
      </c>
      <c r="BD985" s="246">
        <f>_xll.qlIndexFixing($AD$5,BA985,TRUE,_xll.ohTrigger(Trigger,Trigger12M))</f>
        <v>2.3199354560000253E-2</v>
      </c>
      <c r="BE985" s="246" t="e">
        <f>IFERROR(_xll.qlIndexFixing($BF$1,BA985,TRUE,_xll.ohTrigger(Trigger,Trigger12M)),#N/A)</f>
        <v>#N/A</v>
      </c>
    </row>
    <row r="986" spans="52:57" ht="11.25" customHeight="1" x14ac:dyDescent="0.25">
      <c r="AZ986" s="102" t="s">
        <v>83</v>
      </c>
      <c r="BA986" s="101">
        <f>_xll.qlInterestRateIndexFixingDate(Currency&amp;"ibor"&amp;Tenor,BB986,Trigger)</f>
        <v>46262</v>
      </c>
      <c r="BB986" s="101">
        <f>_xll.qlCalendarAdvance(Calendar,BB985,AZ986,"f",,Trigger)</f>
        <v>46266</v>
      </c>
      <c r="BC986" s="101">
        <f>_xll.qlInterestRateIndexMaturity(Currency&amp;"ibor"&amp;Tenor,BB986,Trigger)</f>
        <v>46631</v>
      </c>
      <c r="BD986" s="246">
        <f>_xll.qlIndexFixing($AD$5,BA986,TRUE,_xll.ohTrigger(Trigger,Trigger12M))</f>
        <v>2.3201805802009624E-2</v>
      </c>
      <c r="BE986" s="246" t="e">
        <f>IFERROR(_xll.qlIndexFixing($BF$1,BA986,TRUE,_xll.ohTrigger(Trigger,Trigger12M)),#N/A)</f>
        <v>#N/A</v>
      </c>
    </row>
    <row r="987" spans="52:57" ht="11.25" customHeight="1" x14ac:dyDescent="0.25">
      <c r="AZ987" s="102" t="s">
        <v>83</v>
      </c>
      <c r="BA987" s="101">
        <f>_xll.qlInterestRateIndexFixingDate(Currency&amp;"ibor"&amp;Tenor,BB987,Trigger)</f>
        <v>46269</v>
      </c>
      <c r="BB987" s="101">
        <f>_xll.qlCalendarAdvance(Calendar,BB986,AZ987,"f",,Trigger)</f>
        <v>46273</v>
      </c>
      <c r="BC987" s="101">
        <f>_xll.qlInterestRateIndexMaturity(Currency&amp;"ibor"&amp;Tenor,BB987,Trigger)</f>
        <v>46638</v>
      </c>
      <c r="BD987" s="246">
        <f>_xll.qlIndexFixing($AD$5,BA987,TRUE,_xll.ohTrigger(Trigger,Trigger12M))</f>
        <v>2.3204162322616111E-2</v>
      </c>
      <c r="BE987" s="246" t="e">
        <f>IFERROR(_xll.qlIndexFixing($BF$1,BA987,TRUE,_xll.ohTrigger(Trigger,Trigger12M)),#N/A)</f>
        <v>#N/A</v>
      </c>
    </row>
    <row r="988" spans="52:57" ht="11.25" customHeight="1" x14ac:dyDescent="0.25">
      <c r="AZ988" s="102" t="s">
        <v>83</v>
      </c>
      <c r="BA988" s="101">
        <f>_xll.qlInterestRateIndexFixingDate(Currency&amp;"ibor"&amp;Tenor,BB988,Trigger)</f>
        <v>46276</v>
      </c>
      <c r="BB988" s="101">
        <f>_xll.qlCalendarAdvance(Calendar,BB987,AZ988,"f",,Trigger)</f>
        <v>46280</v>
      </c>
      <c r="BC988" s="101">
        <f>_xll.qlInterestRateIndexMaturity(Currency&amp;"ibor"&amp;Tenor,BB988,Trigger)</f>
        <v>46645</v>
      </c>
      <c r="BD988" s="246">
        <f>_xll.qlIndexFixing($AD$5,BA988,TRUE,_xll.ohTrigger(Trigger,Trigger12M))</f>
        <v>2.3206424121156789E-2</v>
      </c>
      <c r="BE988" s="246" t="e">
        <f>IFERROR(_xll.qlIndexFixing($BF$1,BA988,TRUE,_xll.ohTrigger(Trigger,Trigger12M)),#N/A)</f>
        <v>#N/A</v>
      </c>
    </row>
    <row r="989" spans="52:57" ht="11.25" customHeight="1" x14ac:dyDescent="0.25">
      <c r="AZ989" s="102" t="s">
        <v>83</v>
      </c>
      <c r="BA989" s="101">
        <f>_xll.qlInterestRateIndexFixingDate(Currency&amp;"ibor"&amp;Tenor,BB989,Trigger)</f>
        <v>46283</v>
      </c>
      <c r="BB989" s="101">
        <f>_xll.qlCalendarAdvance(Calendar,BB988,AZ989,"f",,Trigger)</f>
        <v>46287</v>
      </c>
      <c r="BC989" s="101">
        <f>_xll.qlInterestRateIndexMaturity(Currency&amp;"ibor"&amp;Tenor,BB989,Trigger)</f>
        <v>46652</v>
      </c>
      <c r="BD989" s="246">
        <f>_xll.qlIndexFixing($AD$5,BA989,TRUE,_xll.ohTrigger(Trigger,Trigger12M))</f>
        <v>2.3208591196994581E-2</v>
      </c>
      <c r="BE989" s="246" t="e">
        <f>IFERROR(_xll.qlIndexFixing($BF$1,BA989,TRUE,_xll.ohTrigger(Trigger,Trigger12M)),#N/A)</f>
        <v>#N/A</v>
      </c>
    </row>
    <row r="990" spans="52:57" ht="11.25" customHeight="1" x14ac:dyDescent="0.25">
      <c r="AZ990" s="102" t="s">
        <v>83</v>
      </c>
      <c r="BA990" s="101">
        <f>_xll.qlInterestRateIndexFixingDate(Currency&amp;"ibor"&amp;Tenor,BB990,Trigger)</f>
        <v>46290</v>
      </c>
      <c r="BB990" s="101">
        <f>_xll.qlCalendarAdvance(Calendar,BB989,AZ990,"f",,Trigger)</f>
        <v>46294</v>
      </c>
      <c r="BC990" s="101">
        <f>_xll.qlInterestRateIndexMaturity(Currency&amp;"ibor"&amp;Tenor,BB990,Trigger)</f>
        <v>46659</v>
      </c>
      <c r="BD990" s="246">
        <f>_xll.qlIndexFixing($AD$5,BA990,TRUE,_xll.ohTrigger(Trigger,Trigger12M))</f>
        <v>2.321066354951978E-2</v>
      </c>
      <c r="BE990" s="246" t="e">
        <f>IFERROR(_xll.qlIndexFixing($BF$1,BA990,TRUE,_xll.ohTrigger(Trigger,Trigger12M)),#N/A)</f>
        <v>#N/A</v>
      </c>
    </row>
    <row r="991" spans="52:57" ht="11.25" customHeight="1" x14ac:dyDescent="0.25">
      <c r="AZ991" s="102" t="s">
        <v>83</v>
      </c>
      <c r="BA991" s="101">
        <f>_xll.qlInterestRateIndexFixingDate(Currency&amp;"ibor"&amp;Tenor,BB991,Trigger)</f>
        <v>46297</v>
      </c>
      <c r="BB991" s="101">
        <f>_xll.qlCalendarAdvance(Calendar,BB990,AZ991,"f",,Trigger)</f>
        <v>46301</v>
      </c>
      <c r="BC991" s="101">
        <f>_xll.qlInterestRateIndexMaturity(Currency&amp;"ibor"&amp;Tenor,BB991,Trigger)</f>
        <v>46666</v>
      </c>
      <c r="BD991" s="246">
        <f>_xll.qlIndexFixing($AD$5,BA991,TRUE,_xll.ohTrigger(Trigger,Trigger12M))</f>
        <v>2.3212641178148748E-2</v>
      </c>
      <c r="BE991" s="246" t="e">
        <f>IFERROR(_xll.qlIndexFixing($BF$1,BA991,TRUE,_xll.ohTrigger(Trigger,Trigger12M)),#N/A)</f>
        <v>#N/A</v>
      </c>
    </row>
    <row r="992" spans="52:57" ht="11.25" customHeight="1" x14ac:dyDescent="0.25">
      <c r="AZ992" s="102" t="s">
        <v>83</v>
      </c>
      <c r="BA992" s="101">
        <f>_xll.qlInterestRateIndexFixingDate(Currency&amp;"ibor"&amp;Tenor,BB992,Trigger)</f>
        <v>46304</v>
      </c>
      <c r="BB992" s="101">
        <f>_xll.qlCalendarAdvance(Calendar,BB991,AZ992,"f",,Trigger)</f>
        <v>46308</v>
      </c>
      <c r="BC992" s="101">
        <f>_xll.qlInterestRateIndexMaturity(Currency&amp;"ibor"&amp;Tenor,BB992,Trigger)</f>
        <v>46673</v>
      </c>
      <c r="BD992" s="246">
        <f>_xll.qlIndexFixing($AD$5,BA992,TRUE,_xll.ohTrigger(Trigger,Trigger12M))</f>
        <v>2.3214524082324776E-2</v>
      </c>
      <c r="BE992" s="246" t="e">
        <f>IFERROR(_xll.qlIndexFixing($BF$1,BA992,TRUE,_xll.ohTrigger(Trigger,Trigger12M)),#N/A)</f>
        <v>#N/A</v>
      </c>
    </row>
    <row r="993" spans="52:57" ht="11.25" customHeight="1" x14ac:dyDescent="0.25">
      <c r="AZ993" s="102" t="s">
        <v>83</v>
      </c>
      <c r="BA993" s="101">
        <f>_xll.qlInterestRateIndexFixingDate(Currency&amp;"ibor"&amp;Tenor,BB993,Trigger)</f>
        <v>46311</v>
      </c>
      <c r="BB993" s="101">
        <f>_xll.qlCalendarAdvance(Calendar,BB992,AZ993,"f",,Trigger)</f>
        <v>46315</v>
      </c>
      <c r="BC993" s="101">
        <f>_xll.qlInterestRateIndexMaturity(Currency&amp;"ibor"&amp;Tenor,BB993,Trigger)</f>
        <v>46680</v>
      </c>
      <c r="BD993" s="246">
        <f>_xll.qlIndexFixing($AD$5,BA993,TRUE,_xll.ohTrigger(Trigger,Trigger12M))</f>
        <v>2.3216312261518098E-2</v>
      </c>
      <c r="BE993" s="246" t="e">
        <f>IFERROR(_xll.qlIndexFixing($BF$1,BA993,TRUE,_xll.ohTrigger(Trigger,Trigger12M)),#N/A)</f>
        <v>#N/A</v>
      </c>
    </row>
    <row r="994" spans="52:57" ht="11.25" customHeight="1" x14ac:dyDescent="0.25">
      <c r="AZ994" s="102" t="s">
        <v>83</v>
      </c>
      <c r="BA994" s="101">
        <f>_xll.qlInterestRateIndexFixingDate(Currency&amp;"ibor"&amp;Tenor,BB994,Trigger)</f>
        <v>46318</v>
      </c>
      <c r="BB994" s="101">
        <f>_xll.qlCalendarAdvance(Calendar,BB993,AZ994,"f",,Trigger)</f>
        <v>46322</v>
      </c>
      <c r="BC994" s="101">
        <f>_xll.qlInterestRateIndexMaturity(Currency&amp;"ibor"&amp;Tenor,BB994,Trigger)</f>
        <v>46687</v>
      </c>
      <c r="BD994" s="246">
        <f>_xll.qlIndexFixing($AD$5,BA994,TRUE,_xll.ohTrigger(Trigger,Trigger12M))</f>
        <v>2.3218005715225004E-2</v>
      </c>
      <c r="BE994" s="246" t="e">
        <f>IFERROR(_xll.qlIndexFixing($BF$1,BA994,TRUE,_xll.ohTrigger(Trigger,Trigger12M)),#N/A)</f>
        <v>#N/A</v>
      </c>
    </row>
    <row r="995" spans="52:57" ht="11.25" customHeight="1" x14ac:dyDescent="0.25">
      <c r="AZ995" s="102" t="s">
        <v>83</v>
      </c>
      <c r="BA995" s="101">
        <f>_xll.qlInterestRateIndexFixingDate(Currency&amp;"ibor"&amp;Tenor,BB995,Trigger)</f>
        <v>46325</v>
      </c>
      <c r="BB995" s="101">
        <f>_xll.qlCalendarAdvance(Calendar,BB994,AZ995,"f",,Trigger)</f>
        <v>46329</v>
      </c>
      <c r="BC995" s="101">
        <f>_xll.qlInterestRateIndexMaturity(Currency&amp;"ibor"&amp;Tenor,BB995,Trigger)</f>
        <v>46694</v>
      </c>
      <c r="BD995" s="246">
        <f>_xll.qlIndexFixing($AD$5,BA995,TRUE,_xll.ohTrigger(Trigger,Trigger12M))</f>
        <v>2.3219604442968948E-2</v>
      </c>
      <c r="BE995" s="246" t="e">
        <f>IFERROR(_xll.qlIndexFixing($BF$1,BA995,TRUE,_xll.ohTrigger(Trigger,Trigger12M)),#N/A)</f>
        <v>#N/A</v>
      </c>
    </row>
    <row r="996" spans="52:57" ht="11.25" customHeight="1" x14ac:dyDescent="0.25">
      <c r="AZ996" s="102" t="s">
        <v>83</v>
      </c>
      <c r="BA996" s="101">
        <f>_xll.qlInterestRateIndexFixingDate(Currency&amp;"ibor"&amp;Tenor,BB996,Trigger)</f>
        <v>46332</v>
      </c>
      <c r="BB996" s="101">
        <f>_xll.qlCalendarAdvance(Calendar,BB995,AZ996,"f",,Trigger)</f>
        <v>46336</v>
      </c>
      <c r="BC996" s="101">
        <f>_xll.qlInterestRateIndexMaturity(Currency&amp;"ibor"&amp;Tenor,BB996,Trigger)</f>
        <v>46701</v>
      </c>
      <c r="BD996" s="246">
        <f>_xll.qlIndexFixing($AD$5,BA996,TRUE,_xll.ohTrigger(Trigger,Trigger12M))</f>
        <v>2.3221108444299875E-2</v>
      </c>
      <c r="BE996" s="246" t="e">
        <f>IFERROR(_xll.qlIndexFixing($BF$1,BA996,TRUE,_xll.ohTrigger(Trigger,Trigger12M)),#N/A)</f>
        <v>#N/A</v>
      </c>
    </row>
    <row r="997" spans="52:57" ht="11.25" customHeight="1" x14ac:dyDescent="0.25">
      <c r="AZ997" s="102" t="s">
        <v>83</v>
      </c>
      <c r="BA997" s="101">
        <f>_xll.qlInterestRateIndexFixingDate(Currency&amp;"ibor"&amp;Tenor,BB997,Trigger)</f>
        <v>46339</v>
      </c>
      <c r="BB997" s="101">
        <f>_xll.qlCalendarAdvance(Calendar,BB996,AZ997,"f",,Trigger)</f>
        <v>46343</v>
      </c>
      <c r="BC997" s="101">
        <f>_xll.qlInterestRateIndexMaturity(Currency&amp;"ibor"&amp;Tenor,BB997,Trigger)</f>
        <v>46708</v>
      </c>
      <c r="BD997" s="246">
        <f>_xll.qlIndexFixing($AD$5,BA997,TRUE,_xll.ohTrigger(Trigger,Trigger12M))</f>
        <v>2.3222517718794675E-2</v>
      </c>
      <c r="BE997" s="246" t="e">
        <f>IFERROR(_xll.qlIndexFixing($BF$1,BA997,TRUE,_xll.ohTrigger(Trigger,Trigger12M)),#N/A)</f>
        <v>#N/A</v>
      </c>
    </row>
    <row r="998" spans="52:57" ht="11.25" customHeight="1" x14ac:dyDescent="0.25">
      <c r="AZ998" s="102" t="s">
        <v>83</v>
      </c>
      <c r="BA998" s="101">
        <f>_xll.qlInterestRateIndexFixingDate(Currency&amp;"ibor"&amp;Tenor,BB998,Trigger)</f>
        <v>46346</v>
      </c>
      <c r="BB998" s="101">
        <f>_xll.qlCalendarAdvance(Calendar,BB997,AZ998,"f",,Trigger)</f>
        <v>46350</v>
      </c>
      <c r="BC998" s="101">
        <f>_xll.qlInterestRateIndexMaturity(Currency&amp;"ibor"&amp;Tenor,BB998,Trigger)</f>
        <v>46715</v>
      </c>
      <c r="BD998" s="246">
        <f>_xll.qlIndexFixing($AD$5,BA998,TRUE,_xll.ohTrigger(Trigger,Trigger12M))</f>
        <v>2.3223832266056076E-2</v>
      </c>
      <c r="BE998" s="246" t="e">
        <f>IFERROR(_xll.qlIndexFixing($BF$1,BA998,TRUE,_xll.ohTrigger(Trigger,Trigger12M)),#N/A)</f>
        <v>#N/A</v>
      </c>
    </row>
    <row r="999" spans="52:57" ht="11.25" customHeight="1" x14ac:dyDescent="0.25">
      <c r="AZ999" s="102" t="s">
        <v>83</v>
      </c>
      <c r="BA999" s="101">
        <f>_xll.qlInterestRateIndexFixingDate(Currency&amp;"ibor"&amp;Tenor,BB999,Trigger)</f>
        <v>46353</v>
      </c>
      <c r="BB999" s="101">
        <f>_xll.qlCalendarAdvance(Calendar,BB998,AZ999,"f",,Trigger)</f>
        <v>46357</v>
      </c>
      <c r="BC999" s="101">
        <f>_xll.qlInterestRateIndexMaturity(Currency&amp;"ibor"&amp;Tenor,BB999,Trigger)</f>
        <v>46722</v>
      </c>
      <c r="BD999" s="246">
        <f>_xll.qlIndexFixing($AD$5,BA999,TRUE,_xll.ohTrigger(Trigger,Trigger12M))</f>
        <v>2.32250520857144E-2</v>
      </c>
      <c r="BE999" s="246" t="e">
        <f>IFERROR(_xll.qlIndexFixing($BF$1,BA999,TRUE,_xll.ohTrigger(Trigger,Trigger12M)),#N/A)</f>
        <v>#N/A</v>
      </c>
    </row>
    <row r="1000" spans="52:57" ht="11.25" customHeight="1" x14ac:dyDescent="0.25">
      <c r="AZ1000" s="102" t="s">
        <v>83</v>
      </c>
      <c r="BA1000" s="101">
        <f>_xll.qlInterestRateIndexFixingDate(Currency&amp;"ibor"&amp;Tenor,BB1000,Trigger)</f>
        <v>46360</v>
      </c>
      <c r="BB1000" s="101">
        <f>_xll.qlCalendarAdvance(Calendar,BB999,AZ1000,"f",,Trigger)</f>
        <v>46364</v>
      </c>
      <c r="BC1000" s="101">
        <f>_xll.qlInterestRateIndexMaturity(Currency&amp;"ibor"&amp;Tenor,BB1000,Trigger)</f>
        <v>46729</v>
      </c>
      <c r="BD1000" s="246">
        <f>_xll.qlIndexFixing($AD$5,BA1000,TRUE,_xll.ohTrigger(Trigger,Trigger12M))</f>
        <v>2.3226177177426251E-2</v>
      </c>
      <c r="BE1000" s="246" t="e">
        <f>IFERROR(_xll.qlIndexFixing($BF$1,BA1000,TRUE,_xll.ohTrigger(Trigger,Trigger12M)),#N/A)</f>
        <v>#N/A</v>
      </c>
    </row>
    <row r="1001" spans="52:57" ht="11.25" customHeight="1" x14ac:dyDescent="0.25">
      <c r="AZ1001" s="102" t="s">
        <v>83</v>
      </c>
      <c r="BA1001" s="101">
        <f>_xll.qlInterestRateIndexFixingDate(Currency&amp;"ibor"&amp;Tenor,BB1001,Trigger)</f>
        <v>46367</v>
      </c>
      <c r="BB1001" s="101">
        <f>_xll.qlCalendarAdvance(Calendar,BB1000,AZ1001,"f",,Trigger)</f>
        <v>46371</v>
      </c>
      <c r="BC1001" s="101">
        <f>_xll.qlInterestRateIndexMaturity(Currency&amp;"ibor"&amp;Tenor,BB1001,Trigger)</f>
        <v>46736</v>
      </c>
      <c r="BD1001" s="246">
        <f>_xll.qlIndexFixing($AD$5,BA1001,TRUE,_xll.ohTrigger(Trigger,Trigger12M))</f>
        <v>2.322720754087473E-2</v>
      </c>
      <c r="BE1001" s="246" t="e">
        <f>IFERROR(_xll.qlIndexFixing($BF$1,BA1001,TRUE,_xll.ohTrigger(Trigger,Trigger12M)),#N/A)</f>
        <v>#N/A</v>
      </c>
    </row>
    <row r="1002" spans="52:57" ht="11.25" customHeight="1" x14ac:dyDescent="0.25">
      <c r="AZ1002" s="102" t="s">
        <v>83</v>
      </c>
      <c r="BA1002" s="101">
        <f>_xll.qlInterestRateIndexFixingDate(Currency&amp;"ibor"&amp;Tenor,BB1002,Trigger)</f>
        <v>46374</v>
      </c>
      <c r="BB1002" s="101">
        <f>_xll.qlCalendarAdvance(Calendar,BB1001,AZ1002,"f",,Trigger)</f>
        <v>46378</v>
      </c>
      <c r="BC1002" s="101">
        <f>_xll.qlInterestRateIndexMaturity(Currency&amp;"ibor"&amp;Tenor,BB1002,Trigger)</f>
        <v>46743</v>
      </c>
      <c r="BD1002" s="246">
        <f>_xll.qlIndexFixing($AD$5,BA1002,TRUE,_xll.ohTrigger(Trigger,Trigger12M))</f>
        <v>2.3228143175769659E-2</v>
      </c>
      <c r="BE1002" s="246" t="e">
        <f>IFERROR(_xll.qlIndexFixing($BF$1,BA1002,TRUE,_xll.ohTrigger(Trigger,Trigger12M)),#N/A)</f>
        <v>#N/A</v>
      </c>
    </row>
    <row r="1003" spans="52:57" ht="11.25" customHeight="1" x14ac:dyDescent="0.25">
      <c r="AZ1003" s="102" t="s">
        <v>83</v>
      </c>
      <c r="BA1003" s="101">
        <f>_xll.qlInterestRateIndexFixingDate(Currency&amp;"ibor"&amp;Tenor,BB1003,Trigger)</f>
        <v>46380</v>
      </c>
      <c r="BB1003" s="101">
        <f>_xll.qlCalendarAdvance(Calendar,BB1002,AZ1003,"f",,Trigger)</f>
        <v>46385</v>
      </c>
      <c r="BC1003" s="101">
        <f>_xll.qlInterestRateIndexMaturity(Currency&amp;"ibor"&amp;Tenor,BB1003,Trigger)</f>
        <v>46750</v>
      </c>
      <c r="BD1003" s="246">
        <f>_xll.qlIndexFixing($AD$5,BA1003,TRUE,_xll.ohTrigger(Trigger,Trigger12M))</f>
        <v>2.3228984081848238E-2</v>
      </c>
      <c r="BE1003" s="246" t="e">
        <f>IFERROR(_xll.qlIndexFixing($BF$1,BA1003,TRUE,_xll.ohTrigger(Trigger,Trigger12M)),#N/A)</f>
        <v>#N/A</v>
      </c>
    </row>
    <row r="1004" spans="52:57" ht="11.25" customHeight="1" x14ac:dyDescent="0.25">
      <c r="AZ1004" s="102" t="s">
        <v>83</v>
      </c>
      <c r="BA1004" s="101">
        <f>_xll.qlInterestRateIndexFixingDate(Currency&amp;"ibor"&amp;Tenor,BB1004,Trigger)</f>
        <v>46387</v>
      </c>
      <c r="BB1004" s="101">
        <f>_xll.qlCalendarAdvance(Calendar,BB1003,AZ1004,"f",,Trigger)</f>
        <v>46392</v>
      </c>
      <c r="BC1004" s="101">
        <f>_xll.qlInterestRateIndexMaturity(Currency&amp;"ibor"&amp;Tenor,BB1004,Trigger)</f>
        <v>46757</v>
      </c>
      <c r="BD1004" s="246">
        <f>_xll.qlIndexFixing($AD$5,BA1004,TRUE,_xll.ohTrigger(Trigger,Trigger12M))</f>
        <v>2.3229730258873284E-2</v>
      </c>
      <c r="BE1004" s="246" t="e">
        <f>IFERROR(_xll.qlIndexFixing($BF$1,BA1004,TRUE,_xll.ohTrigger(Trigger,Trigger12M)),#N/A)</f>
        <v>#N/A</v>
      </c>
    </row>
    <row r="1005" spans="52:57" ht="11.25" customHeight="1" x14ac:dyDescent="0.25">
      <c r="AZ1005" s="102" t="s">
        <v>83</v>
      </c>
      <c r="BA1005" s="101">
        <f>_xll.qlInterestRateIndexFixingDate(Currency&amp;"ibor"&amp;Tenor,BB1005,Trigger)</f>
        <v>46395</v>
      </c>
      <c r="BB1005" s="101">
        <f>_xll.qlCalendarAdvance(Calendar,BB1004,AZ1005,"f",,Trigger)</f>
        <v>46399</v>
      </c>
      <c r="BC1005" s="101">
        <f>_xll.qlInterestRateIndexMaturity(Currency&amp;"ibor"&amp;Tenor,BB1005,Trigger)</f>
        <v>46764</v>
      </c>
      <c r="BD1005" s="246">
        <f>_xll.qlIndexFixing($AD$5,BA1005,TRUE,_xll.ohTrigger(Trigger,Trigger12M))</f>
        <v>2.3230381706634773E-2</v>
      </c>
      <c r="BE1005" s="246" t="e">
        <f>IFERROR(_xll.qlIndexFixing($BF$1,BA1005,TRUE,_xll.ohTrigger(Trigger,Trigger12M)),#N/A)</f>
        <v>#N/A</v>
      </c>
    </row>
    <row r="1006" spans="52:57" ht="11.25" customHeight="1" x14ac:dyDescent="0.25">
      <c r="AZ1006" s="102" t="s">
        <v>83</v>
      </c>
      <c r="BA1006" s="101">
        <f>_xll.qlInterestRateIndexFixingDate(Currency&amp;"ibor"&amp;Tenor,BB1006,Trigger)</f>
        <v>46402</v>
      </c>
      <c r="BB1006" s="101">
        <f>_xll.qlCalendarAdvance(Calendar,BB1005,AZ1006,"f",,Trigger)</f>
        <v>46406</v>
      </c>
      <c r="BC1006" s="101">
        <f>_xll.qlInterestRateIndexMaturity(Currency&amp;"ibor"&amp;Tenor,BB1006,Trigger)</f>
        <v>46771</v>
      </c>
      <c r="BD1006" s="246">
        <f>_xll.qlIndexFixing($AD$5,BA1006,TRUE,_xll.ohTrigger(Trigger,Trigger12M))</f>
        <v>2.3230938424949398E-2</v>
      </c>
      <c r="BE1006" s="246" t="e">
        <f>IFERROR(_xll.qlIndexFixing($BF$1,BA1006,TRUE,_xll.ohTrigger(Trigger,Trigger12M)),#N/A)</f>
        <v>#N/A</v>
      </c>
    </row>
    <row r="1007" spans="52:57" ht="11.25" customHeight="1" x14ac:dyDescent="0.25">
      <c r="AZ1007" s="102" t="s">
        <v>83</v>
      </c>
      <c r="BA1007" s="101">
        <f>_xll.qlInterestRateIndexFixingDate(Currency&amp;"ibor"&amp;Tenor,BB1007,Trigger)</f>
        <v>46409</v>
      </c>
      <c r="BB1007" s="101">
        <f>_xll.qlCalendarAdvance(Calendar,BB1006,AZ1007,"f",,Trigger)</f>
        <v>46413</v>
      </c>
      <c r="BC1007" s="101">
        <f>_xll.qlInterestRateIndexMaturity(Currency&amp;"ibor"&amp;Tenor,BB1007,Trigger)</f>
        <v>46778</v>
      </c>
      <c r="BD1007" s="246">
        <f>_xll.qlIndexFixing($AD$5,BA1007,TRUE,_xll.ohTrigger(Trigger,Trigger12M))</f>
        <v>2.3231400413660574E-2</v>
      </c>
      <c r="BE1007" s="246" t="e">
        <f>IFERROR(_xll.qlIndexFixing($BF$1,BA1007,TRUE,_xll.ohTrigger(Trigger,Trigger12M)),#N/A)</f>
        <v>#N/A</v>
      </c>
    </row>
    <row r="1008" spans="52:57" ht="11.25" customHeight="1" x14ac:dyDescent="0.25">
      <c r="AZ1008" s="102" t="s">
        <v>83</v>
      </c>
      <c r="BA1008" s="101">
        <f>_xll.qlInterestRateIndexFixingDate(Currency&amp;"ibor"&amp;Tenor,BB1008,Trigger)</f>
        <v>46416</v>
      </c>
      <c r="BB1008" s="101">
        <f>_xll.qlCalendarAdvance(Calendar,BB1007,AZ1008,"f",,Trigger)</f>
        <v>46420</v>
      </c>
      <c r="BC1008" s="101">
        <f>_xll.qlInterestRateIndexMaturity(Currency&amp;"ibor"&amp;Tenor,BB1008,Trigger)</f>
        <v>46785</v>
      </c>
      <c r="BD1008" s="246">
        <f>_xll.qlIndexFixing($AD$5,BA1008,TRUE,_xll.ohTrigger(Trigger,Trigger12M))</f>
        <v>2.3231767672637998E-2</v>
      </c>
      <c r="BE1008" s="246" t="e">
        <f>IFERROR(_xll.qlIndexFixing($BF$1,BA1008,TRUE,_xll.ohTrigger(Trigger,Trigger12M)),#N/A)</f>
        <v>#N/A</v>
      </c>
    </row>
    <row r="1009" spans="52:57" ht="11.25" customHeight="1" x14ac:dyDescent="0.25">
      <c r="AZ1009" s="102" t="s">
        <v>83</v>
      </c>
      <c r="BA1009" s="101">
        <f>_xll.qlInterestRateIndexFixingDate(Currency&amp;"ibor"&amp;Tenor,BB1009,Trigger)</f>
        <v>46423</v>
      </c>
      <c r="BB1009" s="101">
        <f>_xll.qlCalendarAdvance(Calendar,BB1008,AZ1009,"f",,Trigger)</f>
        <v>46427</v>
      </c>
      <c r="BC1009" s="101">
        <f>_xll.qlInterestRateIndexMaturity(Currency&amp;"ibor"&amp;Tenor,BB1009,Trigger)</f>
        <v>46792</v>
      </c>
      <c r="BD1009" s="246">
        <f>_xll.qlIndexFixing($AD$5,BA1009,TRUE,_xll.ohTrigger(Trigger,Trigger12M))</f>
        <v>2.3232040201778291E-2</v>
      </c>
      <c r="BE1009" s="246" t="e">
        <f>IFERROR(_xll.qlIndexFixing($BF$1,BA1009,TRUE,_xll.ohTrigger(Trigger,Trigger12M)),#N/A)</f>
        <v>#N/A</v>
      </c>
    </row>
    <row r="1010" spans="52:57" ht="11.25" customHeight="1" x14ac:dyDescent="0.25">
      <c r="AZ1010" s="102" t="s">
        <v>83</v>
      </c>
      <c r="BA1010" s="101">
        <f>_xll.qlInterestRateIndexFixingDate(Currency&amp;"ibor"&amp;Tenor,BB1010,Trigger)</f>
        <v>46430</v>
      </c>
      <c r="BB1010" s="101">
        <f>_xll.qlCalendarAdvance(Calendar,BB1009,AZ1010,"f",,Trigger)</f>
        <v>46434</v>
      </c>
      <c r="BC1010" s="101">
        <f>_xll.qlInterestRateIndexMaturity(Currency&amp;"ibor"&amp;Tenor,BB1010,Trigger)</f>
        <v>46799</v>
      </c>
      <c r="BD1010" s="246">
        <f>_xll.qlIndexFixing($AD$5,BA1010,TRUE,_xll.ohTrigger(Trigger,Trigger12M))</f>
        <v>2.3232218001005032E-2</v>
      </c>
      <c r="BE1010" s="246" t="e">
        <f>IFERROR(_xll.qlIndexFixing($BF$1,BA1010,TRUE,_xll.ohTrigger(Trigger,Trigger12M)),#N/A)</f>
        <v>#N/A</v>
      </c>
    </row>
    <row r="1011" spans="52:57" ht="11.25" customHeight="1" x14ac:dyDescent="0.25">
      <c r="AZ1011" s="102" t="s">
        <v>83</v>
      </c>
      <c r="BA1011" s="101">
        <f>_xll.qlInterestRateIndexFixingDate(Currency&amp;"ibor"&amp;Tenor,BB1011,Trigger)</f>
        <v>46437</v>
      </c>
      <c r="BB1011" s="101">
        <f>_xll.qlCalendarAdvance(Calendar,BB1010,AZ1011,"f",,Trigger)</f>
        <v>46441</v>
      </c>
      <c r="BC1011" s="101">
        <f>_xll.qlInterestRateIndexMaturity(Currency&amp;"ibor"&amp;Tenor,BB1011,Trigger)</f>
        <v>46806</v>
      </c>
      <c r="BD1011" s="246">
        <f>_xll.qlIndexFixing($AD$5,BA1011,TRUE,_xll.ohTrigger(Trigger,Trigger12M))</f>
        <v>2.3232301070267844E-2</v>
      </c>
      <c r="BE1011" s="246" t="e">
        <f>IFERROR(_xll.qlIndexFixing($BF$1,BA1011,TRUE,_xll.ohTrigger(Trigger,Trigger12M)),#N/A)</f>
        <v>#N/A</v>
      </c>
    </row>
    <row r="1012" spans="52:57" ht="11.25" customHeight="1" x14ac:dyDescent="0.25">
      <c r="AZ1012" s="102" t="s">
        <v>83</v>
      </c>
      <c r="BA1012" s="101">
        <f>_xll.qlInterestRateIndexFixingDate(Currency&amp;"ibor"&amp;Tenor,BB1012,Trigger)</f>
        <v>46444</v>
      </c>
      <c r="BB1012" s="101">
        <f>_xll.qlCalendarAdvance(Calendar,BB1011,AZ1012,"f",,Trigger)</f>
        <v>46448</v>
      </c>
      <c r="BC1012" s="101">
        <f>_xll.qlInterestRateIndexMaturity(Currency&amp;"ibor"&amp;Tenor,BB1012,Trigger)</f>
        <v>46814</v>
      </c>
      <c r="BD1012" s="246">
        <f>_xll.qlIndexFixing($AD$5,BA1012,TRUE,_xll.ohTrigger(Trigger,Trigger12M))</f>
        <v>2.3233372916328338E-2</v>
      </c>
      <c r="BE1012" s="246" t="e">
        <f>IFERROR(_xll.qlIndexFixing($BF$1,BA1012,TRUE,_xll.ohTrigger(Trigger,Trigger12M)),#N/A)</f>
        <v>#N/A</v>
      </c>
    </row>
    <row r="1013" spans="52:57" ht="11.25" customHeight="1" x14ac:dyDescent="0.25">
      <c r="AZ1013" s="102" t="s">
        <v>83</v>
      </c>
      <c r="BA1013" s="101">
        <f>_xll.qlInterestRateIndexFixingDate(Currency&amp;"ibor"&amp;Tenor,BB1013,Trigger)</f>
        <v>46451</v>
      </c>
      <c r="BB1013" s="101">
        <f>_xll.qlCalendarAdvance(Calendar,BB1012,AZ1013,"f",,Trigger)</f>
        <v>46455</v>
      </c>
      <c r="BC1013" s="101">
        <f>_xll.qlInterestRateIndexMaturity(Currency&amp;"ibor"&amp;Tenor,BB1013,Trigger)</f>
        <v>46821</v>
      </c>
      <c r="BD1013" s="246">
        <f>_xll.qlIndexFixing($AD$5,BA1013,TRUE,_xll.ohTrigger(Trigger,Trigger12M))</f>
        <v>2.3233342359412431E-2</v>
      </c>
      <c r="BE1013" s="246" t="e">
        <f>IFERROR(_xll.qlIndexFixing($BF$1,BA1013,TRUE,_xll.ohTrigger(Trigger,Trigger12M)),#N/A)</f>
        <v>#N/A</v>
      </c>
    </row>
    <row r="1014" spans="52:57" ht="11.25" customHeight="1" x14ac:dyDescent="0.25">
      <c r="AZ1014" s="102" t="s">
        <v>83</v>
      </c>
      <c r="BA1014" s="101">
        <f>_xll.qlInterestRateIndexFixingDate(Currency&amp;"ibor"&amp;Tenor,BB1014,Trigger)</f>
        <v>46458</v>
      </c>
      <c r="BB1014" s="101">
        <f>_xll.qlCalendarAdvance(Calendar,BB1013,AZ1014,"f",,Trigger)</f>
        <v>46462</v>
      </c>
      <c r="BC1014" s="101">
        <f>_xll.qlInterestRateIndexMaturity(Currency&amp;"ibor"&amp;Tenor,BB1014,Trigger)</f>
        <v>46828</v>
      </c>
      <c r="BD1014" s="246">
        <f>_xll.qlIndexFixing($AD$5,BA1014,TRUE,_xll.ohTrigger(Trigger,Trigger12M))</f>
        <v>2.32332173252849E-2</v>
      </c>
      <c r="BE1014" s="246" t="e">
        <f>IFERROR(_xll.qlIndexFixing($BF$1,BA1014,TRUE,_xll.ohTrigger(Trigger,Trigger12M)),#N/A)</f>
        <v>#N/A</v>
      </c>
    </row>
    <row r="1015" spans="52:57" ht="11.25" customHeight="1" x14ac:dyDescent="0.25">
      <c r="AZ1015" s="102" t="s">
        <v>83</v>
      </c>
      <c r="BA1015" s="101">
        <f>_xll.qlInterestRateIndexFixingDate(Currency&amp;"ibor"&amp;Tenor,BB1015,Trigger)</f>
        <v>46465</v>
      </c>
      <c r="BB1015" s="101">
        <f>_xll.qlCalendarAdvance(Calendar,BB1014,AZ1015,"f",,Trigger)</f>
        <v>46469</v>
      </c>
      <c r="BC1015" s="101">
        <f>_xll.qlInterestRateIndexMaturity(Currency&amp;"ibor"&amp;Tenor,BB1015,Trigger)</f>
        <v>46835</v>
      </c>
      <c r="BD1015" s="246">
        <f>_xll.qlIndexFixing($AD$5,BA1015,TRUE,_xll.ohTrigger(Trigger,Trigger12M))</f>
        <v>2.3232997813981558E-2</v>
      </c>
      <c r="BE1015" s="246" t="e">
        <f>IFERROR(_xll.qlIndexFixing($BF$1,BA1015,TRUE,_xll.ohTrigger(Trigger,Trigger12M)),#N/A)</f>
        <v>#N/A</v>
      </c>
    </row>
    <row r="1016" spans="52:57" ht="11.25" customHeight="1" x14ac:dyDescent="0.25">
      <c r="AZ1016" s="102" t="s">
        <v>83</v>
      </c>
      <c r="BA1016" s="101">
        <f>_xll.qlInterestRateIndexFixingDate(Currency&amp;"ibor"&amp;Tenor,BB1016,Trigger)</f>
        <v>46470</v>
      </c>
      <c r="BB1016" s="101">
        <f>_xll.qlCalendarAdvance(Calendar,BB1015,AZ1016,"f",,Trigger)</f>
        <v>46476</v>
      </c>
      <c r="BC1016" s="101">
        <f>_xll.qlInterestRateIndexMaturity(Currency&amp;"ibor"&amp;Tenor,BB1016,Trigger)</f>
        <v>46842</v>
      </c>
      <c r="BD1016" s="246">
        <f>_xll.qlIndexFixing($AD$5,BA1016,TRUE,_xll.ohTrigger(Trigger,Trigger12M))</f>
        <v>2.3232683825563559E-2</v>
      </c>
      <c r="BE1016" s="246" t="e">
        <f>IFERROR(_xll.qlIndexFixing($BF$1,BA1016,TRUE,_xll.ohTrigger(Trigger,Trigger12M)),#N/A)</f>
        <v>#N/A</v>
      </c>
    </row>
    <row r="1017" spans="52:57" ht="11.25" customHeight="1" x14ac:dyDescent="0.25">
      <c r="AZ1017" s="102" t="s">
        <v>83</v>
      </c>
      <c r="BA1017" s="101">
        <f>_xll.qlInterestRateIndexFixingDate(Currency&amp;"ibor"&amp;Tenor,BB1017,Trigger)</f>
        <v>46479</v>
      </c>
      <c r="BB1017" s="101">
        <f>_xll.qlCalendarAdvance(Calendar,BB1016,AZ1017,"f",,Trigger)</f>
        <v>46483</v>
      </c>
      <c r="BC1017" s="101">
        <f>_xll.qlInterestRateIndexMaturity(Currency&amp;"ibor"&amp;Tenor,BB1017,Trigger)</f>
        <v>46849</v>
      </c>
      <c r="BD1017" s="246">
        <f>_xll.qlIndexFixing($AD$5,BA1017,TRUE,_xll.ohTrigger(Trigger,Trigger12M))</f>
        <v>2.3232275360119577E-2</v>
      </c>
      <c r="BE1017" s="246" t="e">
        <f>IFERROR(_xll.qlIndexFixing($BF$1,BA1017,TRUE,_xll.ohTrigger(Trigger,Trigger12M)),#N/A)</f>
        <v>#N/A</v>
      </c>
    </row>
    <row r="1018" spans="52:57" ht="11.25" customHeight="1" x14ac:dyDescent="0.25">
      <c r="AZ1018" s="102" t="s">
        <v>83</v>
      </c>
      <c r="BA1018" s="101">
        <f>_xll.qlInterestRateIndexFixingDate(Currency&amp;"ibor"&amp;Tenor,BB1018,Trigger)</f>
        <v>46486</v>
      </c>
      <c r="BB1018" s="101">
        <f>_xll.qlCalendarAdvance(Calendar,BB1017,AZ1018,"f",,Trigger)</f>
        <v>46490</v>
      </c>
      <c r="BC1018" s="101">
        <f>_xll.qlInterestRateIndexMaturity(Currency&amp;"ibor"&amp;Tenor,BB1018,Trigger)</f>
        <v>46856</v>
      </c>
      <c r="BD1018" s="246">
        <f>_xll.qlIndexFixing($AD$5,BA1018,TRUE,_xll.ohTrigger(Trigger,Trigger12M))</f>
        <v>2.3231772417764709E-2</v>
      </c>
      <c r="BE1018" s="246" t="e">
        <f>IFERROR(_xll.qlIndexFixing($BF$1,BA1018,TRUE,_xll.ohTrigger(Trigger,Trigger12M)),#N/A)</f>
        <v>#N/A</v>
      </c>
    </row>
    <row r="1019" spans="52:57" ht="11.25" customHeight="1" x14ac:dyDescent="0.25">
      <c r="AZ1019" s="102" t="s">
        <v>83</v>
      </c>
      <c r="BA1019" s="101">
        <f>_xll.qlInterestRateIndexFixingDate(Currency&amp;"ibor"&amp;Tenor,BB1019,Trigger)</f>
        <v>46493</v>
      </c>
      <c r="BB1019" s="101">
        <f>_xll.qlCalendarAdvance(Calendar,BB1018,AZ1019,"f",,Trigger)</f>
        <v>46497</v>
      </c>
      <c r="BC1019" s="101">
        <f>_xll.qlInterestRateIndexMaturity(Currency&amp;"ibor"&amp;Tenor,BB1019,Trigger)</f>
        <v>46863</v>
      </c>
      <c r="BD1019" s="246">
        <f>_xll.qlIndexFixing($AD$5,BA1019,TRUE,_xll.ohTrigger(Trigger,Trigger12M))</f>
        <v>2.3231174998640487E-2</v>
      </c>
      <c r="BE1019" s="246" t="e">
        <f>IFERROR(_xll.qlIndexFixing($BF$1,BA1019,TRUE,_xll.ohTrigger(Trigger,Trigger12M)),#N/A)</f>
        <v>#N/A</v>
      </c>
    </row>
    <row r="1020" spans="52:57" ht="11.25" customHeight="1" x14ac:dyDescent="0.25">
      <c r="AZ1020" s="102" t="s">
        <v>83</v>
      </c>
      <c r="BA1020" s="101">
        <f>_xll.qlInterestRateIndexFixingDate(Currency&amp;"ibor"&amp;Tenor,BB1020,Trigger)</f>
        <v>46500</v>
      </c>
      <c r="BB1020" s="101">
        <f>_xll.qlCalendarAdvance(Calendar,BB1019,AZ1020,"f",,Trigger)</f>
        <v>46504</v>
      </c>
      <c r="BC1020" s="101">
        <f>_xll.qlInterestRateIndexMaturity(Currency&amp;"ibor"&amp;Tenor,BB1020,Trigger)</f>
        <v>46870</v>
      </c>
      <c r="BD1020" s="246">
        <f>_xll.qlIndexFixing($AD$5,BA1020,TRUE,_xll.ohTrigger(Trigger,Trigger12M))</f>
        <v>2.3230483102915072E-2</v>
      </c>
      <c r="BE1020" s="246" t="e">
        <f>IFERROR(_xll.qlIndexFixing($BF$1,BA1020,TRUE,_xll.ohTrigger(Trigger,Trigger12M)),#N/A)</f>
        <v>#N/A</v>
      </c>
    </row>
    <row r="1021" spans="52:57" ht="11.25" customHeight="1" x14ac:dyDescent="0.25">
      <c r="AZ1021" s="102" t="s">
        <v>83</v>
      </c>
      <c r="BA1021" s="101">
        <f>_xll.qlInterestRateIndexFixingDate(Currency&amp;"ibor"&amp;Tenor,BB1021,Trigger)</f>
        <v>46507</v>
      </c>
      <c r="BB1021" s="101">
        <f>_xll.qlCalendarAdvance(Calendar,BB1020,AZ1021,"f",,Trigger)</f>
        <v>46511</v>
      </c>
      <c r="BC1021" s="101">
        <f>_xll.qlInterestRateIndexMaturity(Currency&amp;"ibor"&amp;Tenor,BB1021,Trigger)</f>
        <v>46877</v>
      </c>
      <c r="BD1021" s="246">
        <f>_xll.qlIndexFixing($AD$5,BA1021,TRUE,_xll.ohTrigger(Trigger,Trigger12M))</f>
        <v>2.3229696730783071E-2</v>
      </c>
      <c r="BE1021" s="246" t="e">
        <f>IFERROR(_xll.qlIndexFixing($BF$1,BA1021,TRUE,_xll.ohTrigger(Trigger,Trigger12M)),#N/A)</f>
        <v>#N/A</v>
      </c>
    </row>
    <row r="1022" spans="52:57" ht="11.25" customHeight="1" x14ac:dyDescent="0.25">
      <c r="AZ1022" s="102" t="s">
        <v>83</v>
      </c>
      <c r="BA1022" s="101">
        <f>_xll.qlInterestRateIndexFixingDate(Currency&amp;"ibor"&amp;Tenor,BB1022,Trigger)</f>
        <v>46514</v>
      </c>
      <c r="BB1022" s="101">
        <f>_xll.qlCalendarAdvance(Calendar,BB1021,AZ1022,"f",,Trigger)</f>
        <v>46518</v>
      </c>
      <c r="BC1022" s="101">
        <f>_xll.qlInterestRateIndexMaturity(Currency&amp;"ibor"&amp;Tenor,BB1022,Trigger)</f>
        <v>46884</v>
      </c>
      <c r="BD1022" s="246">
        <f>_xll.qlIndexFixing($AD$5,BA1022,TRUE,_xll.ohTrigger(Trigger,Trigger12M))</f>
        <v>2.3228815882465944E-2</v>
      </c>
      <c r="BE1022" s="246" t="e">
        <f>IFERROR(_xll.qlIndexFixing($BF$1,BA1022,TRUE,_xll.ohTrigger(Trigger,Trigger12M)),#N/A)</f>
        <v>#N/A</v>
      </c>
    </row>
    <row r="1023" spans="52:57" ht="11.25" customHeight="1" x14ac:dyDescent="0.25">
      <c r="AZ1023" s="102" t="s">
        <v>83</v>
      </c>
      <c r="BA1023" s="101">
        <f>_xll.qlInterestRateIndexFixingDate(Currency&amp;"ibor"&amp;Tenor,BB1023,Trigger)</f>
        <v>46521</v>
      </c>
      <c r="BB1023" s="101">
        <f>_xll.qlCalendarAdvance(Calendar,BB1022,AZ1023,"f",,Trigger)</f>
        <v>46525</v>
      </c>
      <c r="BC1023" s="101">
        <f>_xll.qlInterestRateIndexMaturity(Currency&amp;"ibor"&amp;Tenor,BB1023,Trigger)</f>
        <v>46891</v>
      </c>
      <c r="BD1023" s="246">
        <f>_xll.qlIndexFixing($AD$5,BA1023,TRUE,_xll.ohTrigger(Trigger,Trigger12M))</f>
        <v>2.3227840558211796E-2</v>
      </c>
      <c r="BE1023" s="246" t="e">
        <f>IFERROR(_xll.qlIndexFixing($BF$1,BA1023,TRUE,_xll.ohTrigger(Trigger,Trigger12M)),#N/A)</f>
        <v>#N/A</v>
      </c>
    </row>
    <row r="1024" spans="52:57" ht="11.25" customHeight="1" x14ac:dyDescent="0.25">
      <c r="AZ1024" s="102" t="s">
        <v>83</v>
      </c>
      <c r="BA1024" s="101">
        <f>_xll.qlInterestRateIndexFixingDate(Currency&amp;"ibor"&amp;Tenor,BB1024,Trigger)</f>
        <v>46528</v>
      </c>
      <c r="BB1024" s="101">
        <f>_xll.qlCalendarAdvance(Calendar,BB1023,AZ1024,"f",,Trigger)</f>
        <v>46532</v>
      </c>
      <c r="BC1024" s="101">
        <f>_xll.qlInterestRateIndexMaturity(Currency&amp;"ibor"&amp;Tenor,BB1024,Trigger)</f>
        <v>46898</v>
      </c>
      <c r="BD1024" s="246">
        <f>_xll.qlIndexFixing($AD$5,BA1024,TRUE,_xll.ohTrigger(Trigger,Trigger12M))</f>
        <v>2.3226770758295164E-2</v>
      </c>
      <c r="BE1024" s="246" t="e">
        <f>IFERROR(_xll.qlIndexFixing($BF$1,BA1024,TRUE,_xll.ohTrigger(Trigger,Trigger12M)),#N/A)</f>
        <v>#N/A</v>
      </c>
    </row>
    <row r="1025" spans="52:57" ht="11.25" customHeight="1" x14ac:dyDescent="0.25">
      <c r="AZ1025" s="102" t="s">
        <v>83</v>
      </c>
      <c r="BA1025" s="101">
        <f>_xll.qlInterestRateIndexFixingDate(Currency&amp;"ibor"&amp;Tenor,BB1025,Trigger)</f>
        <v>46535</v>
      </c>
      <c r="BB1025" s="101">
        <f>_xll.qlCalendarAdvance(Calendar,BB1024,AZ1025,"f",,Trigger)</f>
        <v>46539</v>
      </c>
      <c r="BC1025" s="101">
        <f>_xll.qlInterestRateIndexMaturity(Currency&amp;"ibor"&amp;Tenor,BB1025,Trigger)</f>
        <v>46905</v>
      </c>
      <c r="BD1025" s="246">
        <f>_xll.qlIndexFixing($AD$5,BA1025,TRUE,_xll.ohTrigger(Trigger,Trigger12M))</f>
        <v>2.3225606483017011E-2</v>
      </c>
      <c r="BE1025" s="246" t="e">
        <f>IFERROR(_xll.qlIndexFixing($BF$1,BA1025,TRUE,_xll.ohTrigger(Trigger,Trigger12M)),#N/A)</f>
        <v>#N/A</v>
      </c>
    </row>
    <row r="1026" spans="52:57" ht="11.25" customHeight="1" x14ac:dyDescent="0.25">
      <c r="AZ1026" s="102" t="s">
        <v>83</v>
      </c>
      <c r="BA1026" s="101">
        <f>_xll.qlInterestRateIndexFixingDate(Currency&amp;"ibor"&amp;Tenor,BB1026,Trigger)</f>
        <v>46542</v>
      </c>
      <c r="BB1026" s="101">
        <f>_xll.qlCalendarAdvance(Calendar,BB1025,AZ1026,"f",,Trigger)</f>
        <v>46546</v>
      </c>
      <c r="BC1026" s="101">
        <f>_xll.qlInterestRateIndexMaturity(Currency&amp;"ibor"&amp;Tenor,BB1026,Trigger)</f>
        <v>46912</v>
      </c>
      <c r="BD1026" s="246">
        <f>_xll.qlIndexFixing($AD$5,BA1026,TRUE,_xll.ohTrigger(Trigger,Trigger12M))</f>
        <v>2.322434773270516E-2</v>
      </c>
      <c r="BE1026" s="246" t="e">
        <f>IFERROR(_xll.qlIndexFixing($BF$1,BA1026,TRUE,_xll.ohTrigger(Trigger,Trigger12M)),#N/A)</f>
        <v>#N/A</v>
      </c>
    </row>
    <row r="1027" spans="52:57" ht="11.25" customHeight="1" x14ac:dyDescent="0.25">
      <c r="AZ1027" s="102" t="s">
        <v>83</v>
      </c>
      <c r="BA1027" s="101">
        <f>_xll.qlInterestRateIndexFixingDate(Currency&amp;"ibor"&amp;Tenor,BB1027,Trigger)</f>
        <v>46549</v>
      </c>
      <c r="BB1027" s="101">
        <f>_xll.qlCalendarAdvance(Calendar,BB1026,AZ1027,"f",,Trigger)</f>
        <v>46553</v>
      </c>
      <c r="BC1027" s="101">
        <f>_xll.qlInterestRateIndexMaturity(Currency&amp;"ibor"&amp;Tenor,BB1027,Trigger)</f>
        <v>46919</v>
      </c>
      <c r="BD1027" s="246">
        <f>_xll.qlIndexFixing($AD$5,BA1027,TRUE,_xll.ohTrigger(Trigger,Trigger12M))</f>
        <v>2.3222994507713861E-2</v>
      </c>
      <c r="BE1027" s="246" t="e">
        <f>IFERROR(_xll.qlIndexFixing($BF$1,BA1027,TRUE,_xll.ohTrigger(Trigger,Trigger12M)),#N/A)</f>
        <v>#N/A</v>
      </c>
    </row>
    <row r="1028" spans="52:57" ht="11.25" customHeight="1" x14ac:dyDescent="0.25">
      <c r="AZ1028" s="102" t="s">
        <v>83</v>
      </c>
      <c r="BA1028" s="101">
        <f>_xll.qlInterestRateIndexFixingDate(Currency&amp;"ibor"&amp;Tenor,BB1028,Trigger)</f>
        <v>46556</v>
      </c>
      <c r="BB1028" s="101">
        <f>_xll.qlCalendarAdvance(Calendar,BB1027,AZ1028,"f",,Trigger)</f>
        <v>46560</v>
      </c>
      <c r="BC1028" s="101">
        <f>_xll.qlInterestRateIndexMaturity(Currency&amp;"ibor"&amp;Tenor,BB1028,Trigger)</f>
        <v>46926</v>
      </c>
      <c r="BD1028" s="246">
        <f>_xll.qlIndexFixing($AD$5,BA1028,TRUE,_xll.ohTrigger(Trigger,Trigger12M))</f>
        <v>2.3221546808424233E-2</v>
      </c>
      <c r="BE1028" s="246" t="e">
        <f>IFERROR(_xll.qlIndexFixing($BF$1,BA1028,TRUE,_xll.ohTrigger(Trigger,Trigger12M)),#N/A)</f>
        <v>#N/A</v>
      </c>
    </row>
    <row r="1029" spans="52:57" ht="11.25" customHeight="1" x14ac:dyDescent="0.25">
      <c r="AZ1029" s="102" t="s">
        <v>83</v>
      </c>
      <c r="BA1029" s="101">
        <f>_xll.qlInterestRateIndexFixingDate(Currency&amp;"ibor"&amp;Tenor,BB1029,Trigger)</f>
        <v>46563</v>
      </c>
      <c r="BB1029" s="101">
        <f>_xll.qlCalendarAdvance(Calendar,BB1028,AZ1029,"f",,Trigger)</f>
        <v>46567</v>
      </c>
      <c r="BC1029" s="101">
        <f>_xll.qlInterestRateIndexMaturity(Currency&amp;"ibor"&amp;Tenor,BB1029,Trigger)</f>
        <v>46933</v>
      </c>
      <c r="BD1029" s="246">
        <f>_xll.qlIndexFixing($AD$5,BA1029,TRUE,_xll.ohTrigger(Trigger,Trigger12M))</f>
        <v>2.3220004635244037E-2</v>
      </c>
      <c r="BE1029" s="246" t="e">
        <f>IFERROR(_xll.qlIndexFixing($BF$1,BA1029,TRUE,_xll.ohTrigger(Trigger,Trigger12M)),#N/A)</f>
        <v>#N/A</v>
      </c>
    </row>
    <row r="1030" spans="52:57" ht="11.25" customHeight="1" x14ac:dyDescent="0.25">
      <c r="AZ1030" s="102" t="s">
        <v>83</v>
      </c>
      <c r="BA1030" s="101">
        <f>_xll.qlInterestRateIndexFixingDate(Currency&amp;"ibor"&amp;Tenor,BB1030,Trigger)</f>
        <v>46570</v>
      </c>
      <c r="BB1030" s="101">
        <f>_xll.qlCalendarAdvance(Calendar,BB1029,AZ1030,"f",,Trigger)</f>
        <v>46574</v>
      </c>
      <c r="BC1030" s="101">
        <f>_xll.qlInterestRateIndexMaturity(Currency&amp;"ibor"&amp;Tenor,BB1030,Trigger)</f>
        <v>46940</v>
      </c>
      <c r="BD1030" s="246">
        <f>_xll.qlIndexFixing($AD$5,BA1030,TRUE,_xll.ohTrigger(Trigger,Trigger12M))</f>
        <v>2.3218367988606804E-2</v>
      </c>
      <c r="BE1030" s="246" t="e">
        <f>IFERROR(_xll.qlIndexFixing($BF$1,BA1030,TRUE,_xll.ohTrigger(Trigger,Trigger12M)),#N/A)</f>
        <v>#N/A</v>
      </c>
    </row>
    <row r="1031" spans="52:57" ht="11.25" customHeight="1" x14ac:dyDescent="0.25">
      <c r="AZ1031" s="102" t="s">
        <v>83</v>
      </c>
      <c r="BA1031" s="101">
        <f>_xll.qlInterestRateIndexFixingDate(Currency&amp;"ibor"&amp;Tenor,BB1031,Trigger)</f>
        <v>46577</v>
      </c>
      <c r="BB1031" s="101">
        <f>_xll.qlCalendarAdvance(Calendar,BB1030,AZ1031,"f",,Trigger)</f>
        <v>46581</v>
      </c>
      <c r="BC1031" s="101">
        <f>_xll.qlInterestRateIndexMaturity(Currency&amp;"ibor"&amp;Tenor,BB1031,Trigger)</f>
        <v>46947</v>
      </c>
      <c r="BD1031" s="246">
        <f>_xll.qlIndexFixing($AD$5,BA1031,TRUE,_xll.ohTrigger(Trigger,Trigger12M))</f>
        <v>2.3216636868973808E-2</v>
      </c>
      <c r="BE1031" s="246" t="e">
        <f>IFERROR(_xll.qlIndexFixing($BF$1,BA1031,TRUE,_xll.ohTrigger(Trigger,Trigger12M)),#N/A)</f>
        <v>#N/A</v>
      </c>
    </row>
    <row r="1032" spans="52:57" ht="11.25" customHeight="1" x14ac:dyDescent="0.25">
      <c r="AZ1032" s="102" t="s">
        <v>83</v>
      </c>
      <c r="BA1032" s="101">
        <f>_xll.qlInterestRateIndexFixingDate(Currency&amp;"ibor"&amp;Tenor,BB1032,Trigger)</f>
        <v>46584</v>
      </c>
      <c r="BB1032" s="101">
        <f>_xll.qlCalendarAdvance(Calendar,BB1031,AZ1032,"f",,Trigger)</f>
        <v>46588</v>
      </c>
      <c r="BC1032" s="101">
        <f>_xll.qlInterestRateIndexMaturity(Currency&amp;"ibor"&amp;Tenor,BB1032,Trigger)</f>
        <v>46954</v>
      </c>
      <c r="BD1032" s="246">
        <f>_xll.qlIndexFixing($AD$5,BA1032,TRUE,_xll.ohTrigger(Trigger,Trigger12M))</f>
        <v>2.321481127683209E-2</v>
      </c>
      <c r="BE1032" s="246" t="e">
        <f>IFERROR(_xll.qlIndexFixing($BF$1,BA1032,TRUE,_xll.ohTrigger(Trigger,Trigger12M)),#N/A)</f>
        <v>#N/A</v>
      </c>
    </row>
    <row r="1033" spans="52:57" ht="11.25" customHeight="1" x14ac:dyDescent="0.25">
      <c r="AZ1033" s="102" t="s">
        <v>83</v>
      </c>
      <c r="BA1033" s="101">
        <f>_xll.qlInterestRateIndexFixingDate(Currency&amp;"ibor"&amp;Tenor,BB1033,Trigger)</f>
        <v>46591</v>
      </c>
      <c r="BB1033" s="101">
        <f>_xll.qlCalendarAdvance(Calendar,BB1032,AZ1033,"f",,Trigger)</f>
        <v>46595</v>
      </c>
      <c r="BC1033" s="101">
        <f>_xll.qlInterestRateIndexMaturity(Currency&amp;"ibor"&amp;Tenor,BB1033,Trigger)</f>
        <v>46961</v>
      </c>
      <c r="BD1033" s="246">
        <f>_xll.qlIndexFixing($AD$5,BA1033,TRUE,_xll.ohTrigger(Trigger,Trigger12M))</f>
        <v>2.3205390136300557E-2</v>
      </c>
      <c r="BE1033" s="246" t="e">
        <f>IFERROR(_xll.qlIndexFixing($BF$1,BA1033,TRUE,_xll.ohTrigger(Trigger,Trigger12M)),#N/A)</f>
        <v>#N/A</v>
      </c>
    </row>
    <row r="1034" spans="52:57" ht="11.25" customHeight="1" x14ac:dyDescent="0.25">
      <c r="AZ1034" s="102" t="s">
        <v>83</v>
      </c>
      <c r="BA1034" s="101">
        <f>_xll.qlInterestRateIndexFixingDate(Currency&amp;"ibor"&amp;Tenor,BB1034,Trigger)</f>
        <v>46598</v>
      </c>
      <c r="BB1034" s="101">
        <f>_xll.qlCalendarAdvance(Calendar,BB1033,AZ1034,"f",,Trigger)</f>
        <v>46602</v>
      </c>
      <c r="BC1034" s="101">
        <f>_xll.qlInterestRateIndexMaturity(Currency&amp;"ibor"&amp;Tenor,BB1034,Trigger)</f>
        <v>46968</v>
      </c>
      <c r="BD1034" s="246">
        <f>_xll.qlIndexFixing($AD$5,BA1034,TRUE,_xll.ohTrigger(Trigger,Trigger12M))</f>
        <v>2.3205610266293478E-2</v>
      </c>
      <c r="BE1034" s="246" t="e">
        <f>IFERROR(_xll.qlIndexFixing($BF$1,BA1034,TRUE,_xll.ohTrigger(Trigger,Trigger12M)),#N/A)</f>
        <v>#N/A</v>
      </c>
    </row>
    <row r="1035" spans="52:57" ht="11.25" customHeight="1" x14ac:dyDescent="0.25">
      <c r="AZ1035" s="102" t="s">
        <v>83</v>
      </c>
      <c r="BA1035" s="101">
        <f>_xll.qlInterestRateIndexFixingDate(Currency&amp;"ibor"&amp;Tenor,BB1035,Trigger)</f>
        <v>46605</v>
      </c>
      <c r="BB1035" s="101">
        <f>_xll.qlCalendarAdvance(Calendar,BB1034,AZ1035,"f",,Trigger)</f>
        <v>46609</v>
      </c>
      <c r="BC1035" s="101">
        <f>_xll.qlInterestRateIndexMaturity(Currency&amp;"ibor"&amp;Tenor,BB1035,Trigger)</f>
        <v>46975</v>
      </c>
      <c r="BD1035" s="246">
        <f>_xll.qlIndexFixing($AD$5,BA1035,TRUE,_xll.ohTrigger(Trigger,Trigger12M))</f>
        <v>2.3205749786480576E-2</v>
      </c>
      <c r="BE1035" s="246" t="e">
        <f>IFERROR(_xll.qlIndexFixing($BF$1,BA1035,TRUE,_xll.ohTrigger(Trigger,Trigger12M)),#N/A)</f>
        <v>#N/A</v>
      </c>
    </row>
    <row r="1036" spans="52:57" ht="11.25" customHeight="1" x14ac:dyDescent="0.25">
      <c r="AZ1036" s="102" t="s">
        <v>83</v>
      </c>
      <c r="BA1036" s="101">
        <f>_xll.qlInterestRateIndexFixingDate(Currency&amp;"ibor"&amp;Tenor,BB1036,Trigger)</f>
        <v>46612</v>
      </c>
      <c r="BB1036" s="101">
        <f>_xll.qlCalendarAdvance(Calendar,BB1035,AZ1036,"f",,Trigger)</f>
        <v>46616</v>
      </c>
      <c r="BC1036" s="101">
        <f>_xll.qlInterestRateIndexMaturity(Currency&amp;"ibor"&amp;Tenor,BB1036,Trigger)</f>
        <v>46982</v>
      </c>
      <c r="BD1036" s="246">
        <f>_xll.qlIndexFixing($AD$5,BA1036,TRUE,_xll.ohTrigger(Trigger,Trigger12M))</f>
        <v>2.3205808696828652E-2</v>
      </c>
      <c r="BE1036" s="246" t="e">
        <f>IFERROR(_xll.qlIndexFixing($BF$1,BA1036,TRUE,_xll.ohTrigger(Trigger,Trigger12M)),#N/A)</f>
        <v>#N/A</v>
      </c>
    </row>
    <row r="1037" spans="52:57" ht="11.25" customHeight="1" x14ac:dyDescent="0.25">
      <c r="AZ1037" s="102" t="s">
        <v>83</v>
      </c>
      <c r="BA1037" s="101">
        <f>_xll.qlInterestRateIndexFixingDate(Currency&amp;"ibor"&amp;Tenor,BB1037,Trigger)</f>
        <v>46619</v>
      </c>
      <c r="BB1037" s="101">
        <f>_xll.qlCalendarAdvance(Calendar,BB1036,AZ1037,"f",,Trigger)</f>
        <v>46623</v>
      </c>
      <c r="BC1037" s="101">
        <f>_xll.qlInterestRateIndexMaturity(Currency&amp;"ibor"&amp;Tenor,BB1037,Trigger)</f>
        <v>46989</v>
      </c>
      <c r="BD1037" s="246">
        <f>_xll.qlIndexFixing($AD$5,BA1037,TRUE,_xll.ohTrigger(Trigger,Trigger12M))</f>
        <v>2.3205786997323508E-2</v>
      </c>
      <c r="BE1037" s="246" t="e">
        <f>IFERROR(_xll.qlIndexFixing($BF$1,BA1037,TRUE,_xll.ohTrigger(Trigger,Trigger12M)),#N/A)</f>
        <v>#N/A</v>
      </c>
    </row>
    <row r="1038" spans="52:57" ht="11.25" customHeight="1" x14ac:dyDescent="0.25">
      <c r="AZ1038" s="102" t="s">
        <v>83</v>
      </c>
      <c r="BA1038" s="101">
        <f>_xll.qlInterestRateIndexFixingDate(Currency&amp;"ibor"&amp;Tenor,BB1038,Trigger)</f>
        <v>46626</v>
      </c>
      <c r="BB1038" s="101">
        <f>_xll.qlCalendarAdvance(Calendar,BB1037,AZ1038,"f",,Trigger)</f>
        <v>46630</v>
      </c>
      <c r="BC1038" s="101">
        <f>_xll.qlInterestRateIndexMaturity(Currency&amp;"ibor"&amp;Tenor,BB1038,Trigger)</f>
        <v>46996</v>
      </c>
      <c r="BD1038" s="246">
        <f>_xll.qlIndexFixing($AD$5,BA1038,TRUE,_xll.ohTrigger(Trigger,Trigger12M))</f>
        <v>2.3205684687969949E-2</v>
      </c>
      <c r="BE1038" s="246" t="e">
        <f>IFERROR(_xll.qlIndexFixing($BF$1,BA1038,TRUE,_xll.ohTrigger(Trigger,Trigger12M)),#N/A)</f>
        <v>#N/A</v>
      </c>
    </row>
    <row r="1039" spans="52:57" ht="11.25" customHeight="1" x14ac:dyDescent="0.25">
      <c r="AZ1039" s="102" t="s">
        <v>83</v>
      </c>
      <c r="BA1039" s="101">
        <f>_xll.qlInterestRateIndexFixingDate(Currency&amp;"ibor"&amp;Tenor,BB1039,Trigger)</f>
        <v>46633</v>
      </c>
      <c r="BB1039" s="101">
        <f>_xll.qlCalendarAdvance(Calendar,BB1038,AZ1039,"f",,Trigger)</f>
        <v>46637</v>
      </c>
      <c r="BC1039" s="101">
        <f>_xll.qlInterestRateIndexMaturity(Currency&amp;"ibor"&amp;Tenor,BB1039,Trigger)</f>
        <v>47003</v>
      </c>
      <c r="BD1039" s="246">
        <f>_xll.qlIndexFixing($AD$5,BA1039,TRUE,_xll.ohTrigger(Trigger,Trigger12M))</f>
        <v>2.3205501768792658E-2</v>
      </c>
      <c r="BE1039" s="246" t="e">
        <f>IFERROR(_xll.qlIndexFixing($BF$1,BA1039,TRUE,_xll.ohTrigger(Trigger,Trigger12M)),#N/A)</f>
        <v>#N/A</v>
      </c>
    </row>
    <row r="1040" spans="52:57" ht="11.25" customHeight="1" x14ac:dyDescent="0.25">
      <c r="AZ1040" s="102" t="s">
        <v>83</v>
      </c>
      <c r="BA1040" s="101">
        <f>_xll.qlInterestRateIndexFixingDate(Currency&amp;"ibor"&amp;Tenor,BB1040,Trigger)</f>
        <v>46640</v>
      </c>
      <c r="BB1040" s="101">
        <f>_xll.qlCalendarAdvance(Calendar,BB1039,AZ1040,"f",,Trigger)</f>
        <v>46644</v>
      </c>
      <c r="BC1040" s="101">
        <f>_xll.qlInterestRateIndexMaturity(Currency&amp;"ibor"&amp;Tenor,BB1040,Trigger)</f>
        <v>47010</v>
      </c>
      <c r="BD1040" s="246">
        <f>_xll.qlIndexFixing($AD$5,BA1040,TRUE,_xll.ohTrigger(Trigger,Trigger12M))</f>
        <v>2.320523823983597E-2</v>
      </c>
      <c r="BE1040" s="246" t="e">
        <f>IFERROR(_xll.qlIndexFixing($BF$1,BA1040,TRUE,_xll.ohTrigger(Trigger,Trigger12M)),#N/A)</f>
        <v>#N/A</v>
      </c>
    </row>
    <row r="1041" spans="52:57" ht="11.25" customHeight="1" x14ac:dyDescent="0.25">
      <c r="AZ1041" s="102" t="s">
        <v>83</v>
      </c>
      <c r="BA1041" s="101">
        <f>_xll.qlInterestRateIndexFixingDate(Currency&amp;"ibor"&amp;Tenor,BB1041,Trigger)</f>
        <v>46647</v>
      </c>
      <c r="BB1041" s="101">
        <f>_xll.qlCalendarAdvance(Calendar,BB1040,AZ1041,"f",,Trigger)</f>
        <v>46651</v>
      </c>
      <c r="BC1041" s="101">
        <f>_xll.qlInterestRateIndexMaturity(Currency&amp;"ibor"&amp;Tenor,BB1041,Trigger)</f>
        <v>47017</v>
      </c>
      <c r="BD1041" s="246">
        <f>_xll.qlIndexFixing($AD$5,BA1041,TRUE,_xll.ohTrigger(Trigger,Trigger12M))</f>
        <v>2.3204894101163002E-2</v>
      </c>
      <c r="BE1041" s="246" t="e">
        <f>IFERROR(_xll.qlIndexFixing($BF$1,BA1041,TRUE,_xll.ohTrigger(Trigger,Trigger12M)),#N/A)</f>
        <v>#N/A</v>
      </c>
    </row>
    <row r="1042" spans="52:57" ht="11.25" customHeight="1" x14ac:dyDescent="0.25">
      <c r="AZ1042" s="102" t="s">
        <v>83</v>
      </c>
      <c r="BA1042" s="101">
        <f>_xll.qlInterestRateIndexFixingDate(Currency&amp;"ibor"&amp;Tenor,BB1042,Trigger)</f>
        <v>46654</v>
      </c>
      <c r="BB1042" s="101">
        <f>_xll.qlCalendarAdvance(Calendar,BB1041,AZ1042,"f",,Trigger)</f>
        <v>46658</v>
      </c>
      <c r="BC1042" s="101">
        <f>_xll.qlInterestRateIndexMaturity(Currency&amp;"ibor"&amp;Tenor,BB1042,Trigger)</f>
        <v>47024</v>
      </c>
      <c r="BD1042" s="246">
        <f>_xll.qlIndexFixing($AD$5,BA1042,TRUE,_xll.ohTrigger(Trigger,Trigger12M))</f>
        <v>2.3204469352856093E-2</v>
      </c>
      <c r="BE1042" s="246" t="e">
        <f>IFERROR(_xll.qlIndexFixing($BF$1,BA1042,TRUE,_xll.ohTrigger(Trigger,Trigger12M)),#N/A)</f>
        <v>#N/A</v>
      </c>
    </row>
    <row r="1043" spans="52:57" ht="11.25" customHeight="1" x14ac:dyDescent="0.25">
      <c r="AZ1043" s="102" t="s">
        <v>83</v>
      </c>
      <c r="BA1043" s="101">
        <f>_xll.qlInterestRateIndexFixingDate(Currency&amp;"ibor"&amp;Tenor,BB1043,Trigger)</f>
        <v>46661</v>
      </c>
      <c r="BB1043" s="101">
        <f>_xll.qlCalendarAdvance(Calendar,BB1042,AZ1043,"f",,Trigger)</f>
        <v>46665</v>
      </c>
      <c r="BC1043" s="101">
        <f>_xll.qlInterestRateIndexMaturity(Currency&amp;"ibor"&amp;Tenor,BB1043,Trigger)</f>
        <v>47031</v>
      </c>
      <c r="BD1043" s="246">
        <f>_xll.qlIndexFixing($AD$5,BA1043,TRUE,_xll.ohTrigger(Trigger,Trigger12M))</f>
        <v>2.3203963995017673E-2</v>
      </c>
      <c r="BE1043" s="246" t="e">
        <f>IFERROR(_xll.qlIndexFixing($BF$1,BA1043,TRUE,_xll.ohTrigger(Trigger,Trigger12M)),#N/A)</f>
        <v>#N/A</v>
      </c>
    </row>
    <row r="1044" spans="52:57" ht="11.25" customHeight="1" x14ac:dyDescent="0.25">
      <c r="AZ1044" s="102" t="s">
        <v>83</v>
      </c>
      <c r="BA1044" s="101">
        <f>_xll.qlInterestRateIndexFixingDate(Currency&amp;"ibor"&amp;Tenor,BB1044,Trigger)</f>
        <v>46668</v>
      </c>
      <c r="BB1044" s="101">
        <f>_xll.qlCalendarAdvance(Calendar,BB1043,AZ1044,"f",,Trigger)</f>
        <v>46672</v>
      </c>
      <c r="BC1044" s="101">
        <f>_xll.qlInterestRateIndexMaturity(Currency&amp;"ibor"&amp;Tenor,BB1044,Trigger)</f>
        <v>47038</v>
      </c>
      <c r="BD1044" s="246">
        <f>_xll.qlIndexFixing($AD$5,BA1044,TRUE,_xll.ohTrigger(Trigger,Trigger12M))</f>
        <v>2.320337802776918E-2</v>
      </c>
      <c r="BE1044" s="246" t="e">
        <f>IFERROR(_xll.qlIndexFixing($BF$1,BA1044,TRUE,_xll.ohTrigger(Trigger,Trigger12M)),#N/A)</f>
        <v>#N/A</v>
      </c>
    </row>
    <row r="1045" spans="52:57" ht="11.25" customHeight="1" x14ac:dyDescent="0.25">
      <c r="AZ1045" s="102" t="s">
        <v>83</v>
      </c>
      <c r="BA1045" s="101">
        <f>_xll.qlInterestRateIndexFixingDate(Currency&amp;"ibor"&amp;Tenor,BB1045,Trigger)</f>
        <v>46675</v>
      </c>
      <c r="BB1045" s="101">
        <f>_xll.qlCalendarAdvance(Calendar,BB1044,AZ1045,"f",,Trigger)</f>
        <v>46679</v>
      </c>
      <c r="BC1045" s="101">
        <f>_xll.qlInterestRateIndexMaturity(Currency&amp;"ibor"&amp;Tenor,BB1045,Trigger)</f>
        <v>47045</v>
      </c>
      <c r="BD1045" s="246">
        <f>_xll.qlIndexFixing($AD$5,BA1045,TRUE,_xll.ohTrigger(Trigger,Trigger12M))</f>
        <v>2.3202711451251044E-2</v>
      </c>
      <c r="BE1045" s="246" t="e">
        <f>IFERROR(_xll.qlIndexFixing($BF$1,BA1045,TRUE,_xll.ohTrigger(Trigger,Trigger12M)),#N/A)</f>
        <v>#N/A</v>
      </c>
    </row>
    <row r="1046" spans="52:57" ht="11.25" customHeight="1" x14ac:dyDescent="0.25">
      <c r="AZ1046" s="102" t="s">
        <v>83</v>
      </c>
      <c r="BA1046" s="101">
        <f>_xll.qlInterestRateIndexFixingDate(Currency&amp;"ibor"&amp;Tenor,BB1046,Trigger)</f>
        <v>46682</v>
      </c>
      <c r="BB1046" s="101">
        <f>_xll.qlCalendarAdvance(Calendar,BB1045,AZ1046,"f",,Trigger)</f>
        <v>46686</v>
      </c>
      <c r="BC1046" s="101">
        <f>_xll.qlInterestRateIndexMaturity(Currency&amp;"ibor"&amp;Tenor,BB1046,Trigger)</f>
        <v>47052</v>
      </c>
      <c r="BD1046" s="246">
        <f>_xll.qlIndexFixing($AD$5,BA1046,TRUE,_xll.ohTrigger(Trigger,Trigger12M))</f>
        <v>2.320196426562314E-2</v>
      </c>
      <c r="BE1046" s="246" t="e">
        <f>IFERROR(_xll.qlIndexFixing($BF$1,BA1046,TRUE,_xll.ohTrigger(Trigger,Trigger12M)),#N/A)</f>
        <v>#N/A</v>
      </c>
    </row>
    <row r="1047" spans="52:57" ht="11.25" customHeight="1" x14ac:dyDescent="0.25">
      <c r="AZ1047" s="102" t="s">
        <v>83</v>
      </c>
      <c r="BA1047" s="101">
        <f>_xll.qlInterestRateIndexFixingDate(Currency&amp;"ibor"&amp;Tenor,BB1047,Trigger)</f>
        <v>46689</v>
      </c>
      <c r="BB1047" s="101">
        <f>_xll.qlCalendarAdvance(Calendar,BB1046,AZ1047,"f",,Trigger)</f>
        <v>46693</v>
      </c>
      <c r="BC1047" s="101">
        <f>_xll.qlInterestRateIndexMaturity(Currency&amp;"ibor"&amp;Tenor,BB1047,Trigger)</f>
        <v>47059</v>
      </c>
      <c r="BD1047" s="246">
        <f>_xll.qlIndexFixing($AD$5,BA1047,TRUE,_xll.ohTrigger(Trigger,Trigger12M))</f>
        <v>2.3201136471065868E-2</v>
      </c>
      <c r="BE1047" s="246" t="e">
        <f>IFERROR(_xll.qlIndexFixing($BF$1,BA1047,TRUE,_xll.ohTrigger(Trigger,Trigger12M)),#N/A)</f>
        <v>#N/A</v>
      </c>
    </row>
    <row r="1048" spans="52:57" ht="11.25" customHeight="1" x14ac:dyDescent="0.25">
      <c r="AZ1048" s="102" t="s">
        <v>83</v>
      </c>
      <c r="BA1048" s="101">
        <f>_xll.qlInterestRateIndexFixingDate(Currency&amp;"ibor"&amp;Tenor,BB1048,Trigger)</f>
        <v>46696</v>
      </c>
      <c r="BB1048" s="101">
        <f>_xll.qlCalendarAdvance(Calendar,BB1047,AZ1048,"f",,Trigger)</f>
        <v>46700</v>
      </c>
      <c r="BC1048" s="101">
        <f>_xll.qlInterestRateIndexMaturity(Currency&amp;"ibor"&amp;Tenor,BB1048,Trigger)</f>
        <v>47066</v>
      </c>
      <c r="BD1048" s="246">
        <f>_xll.qlIndexFixing($AD$5,BA1048,TRUE,_xll.ohTrigger(Trigger,Trigger12M))</f>
        <v>2.3200228067777103E-2</v>
      </c>
      <c r="BE1048" s="246" t="e">
        <f>IFERROR(_xll.qlIndexFixing($BF$1,BA1048,TRUE,_xll.ohTrigger(Trigger,Trigger12M)),#N/A)</f>
        <v>#N/A</v>
      </c>
    </row>
    <row r="1049" spans="52:57" ht="11.25" customHeight="1" x14ac:dyDescent="0.25">
      <c r="AZ1049" s="102" t="s">
        <v>83</v>
      </c>
      <c r="BA1049" s="101">
        <f>_xll.qlInterestRateIndexFixingDate(Currency&amp;"ibor"&amp;Tenor,BB1049,Trigger)</f>
        <v>46703</v>
      </c>
      <c r="BB1049" s="101">
        <f>_xll.qlCalendarAdvance(Calendar,BB1048,AZ1049,"f",,Trigger)</f>
        <v>46707</v>
      </c>
      <c r="BC1049" s="101">
        <f>_xll.qlInterestRateIndexMaturity(Currency&amp;"ibor"&amp;Tenor,BB1049,Trigger)</f>
        <v>47073</v>
      </c>
      <c r="BD1049" s="246">
        <f>_xll.qlIndexFixing($AD$5,BA1049,TRUE,_xll.ohTrigger(Trigger,Trigger12M))</f>
        <v>2.3199239055975467E-2</v>
      </c>
      <c r="BE1049" s="246" t="e">
        <f>IFERROR(_xll.qlIndexFixing($BF$1,BA1049,TRUE,_xll.ohTrigger(Trigger,Trigger12M)),#N/A)</f>
        <v>#N/A</v>
      </c>
    </row>
    <row r="1050" spans="52:57" ht="11.25" customHeight="1" x14ac:dyDescent="0.25">
      <c r="AZ1050" s="102" t="s">
        <v>83</v>
      </c>
      <c r="BA1050" s="101">
        <f>_xll.qlInterestRateIndexFixingDate(Currency&amp;"ibor"&amp;Tenor,BB1050,Trigger)</f>
        <v>46710</v>
      </c>
      <c r="BB1050" s="101">
        <f>_xll.qlCalendarAdvance(Calendar,BB1049,AZ1050,"f",,Trigger)</f>
        <v>46714</v>
      </c>
      <c r="BC1050" s="101">
        <f>_xll.qlInterestRateIndexMaturity(Currency&amp;"ibor"&amp;Tenor,BB1050,Trigger)</f>
        <v>47080</v>
      </c>
      <c r="BD1050" s="246">
        <f>_xll.qlIndexFixing($AD$5,BA1050,TRUE,_xll.ohTrigger(Trigger,Trigger12M))</f>
        <v>2.3198169435898586E-2</v>
      </c>
      <c r="BE1050" s="246" t="e">
        <f>IFERROR(_xll.qlIndexFixing($BF$1,BA1050,TRUE,_xll.ohTrigger(Trigger,Trigger12M)),#N/A)</f>
        <v>#N/A</v>
      </c>
    </row>
    <row r="1051" spans="52:57" ht="11.25" customHeight="1" x14ac:dyDescent="0.25">
      <c r="AZ1051" s="102" t="s">
        <v>83</v>
      </c>
      <c r="BA1051" s="101">
        <f>_xll.qlInterestRateIndexFixingDate(Currency&amp;"ibor"&amp;Tenor,BB1051,Trigger)</f>
        <v>46717</v>
      </c>
      <c r="BB1051" s="101">
        <f>_xll.qlCalendarAdvance(Calendar,BB1050,AZ1051,"f",,Trigger)</f>
        <v>46721</v>
      </c>
      <c r="BC1051" s="101">
        <f>_xll.qlInterestRateIndexMaturity(Currency&amp;"ibor"&amp;Tenor,BB1051,Trigger)</f>
        <v>47087</v>
      </c>
      <c r="BD1051" s="246">
        <f>_xll.qlIndexFixing($AD$5,BA1051,TRUE,_xll.ohTrigger(Trigger,Trigger12M))</f>
        <v>2.3197019207803083E-2</v>
      </c>
      <c r="BE1051" s="246" t="e">
        <f>IFERROR(_xll.qlIndexFixing($BF$1,BA1051,TRUE,_xll.ohTrigger(Trigger,Trigger12M)),#N/A)</f>
        <v>#N/A</v>
      </c>
    </row>
    <row r="1052" spans="52:57" ht="11.25" customHeight="1" x14ac:dyDescent="0.25">
      <c r="AZ1052" s="102" t="s">
        <v>83</v>
      </c>
      <c r="BA1052" s="101">
        <f>_xll.qlInterestRateIndexFixingDate(Currency&amp;"ibor"&amp;Tenor,BB1052,Trigger)</f>
        <v>46724</v>
      </c>
      <c r="BB1052" s="101">
        <f>_xll.qlCalendarAdvance(Calendar,BB1051,AZ1052,"f",,Trigger)</f>
        <v>46728</v>
      </c>
      <c r="BC1052" s="101">
        <f>_xll.qlInterestRateIndexMaturity(Currency&amp;"ibor"&amp;Tenor,BB1052,Trigger)</f>
        <v>47094</v>
      </c>
      <c r="BD1052" s="246">
        <f>_xll.qlIndexFixing($AD$5,BA1052,TRUE,_xll.ohTrigger(Trigger,Trigger12M))</f>
        <v>2.319578837196546E-2</v>
      </c>
      <c r="BE1052" s="246" t="e">
        <f>IFERROR(_xll.qlIndexFixing($BF$1,BA1052,TRUE,_xll.ohTrigger(Trigger,Trigger12M)),#N/A)</f>
        <v>#N/A</v>
      </c>
    </row>
    <row r="1053" spans="52:57" ht="11.25" customHeight="1" x14ac:dyDescent="0.25">
      <c r="AZ1053" s="102" t="s">
        <v>83</v>
      </c>
      <c r="BA1053" s="101">
        <f>_xll.qlInterestRateIndexFixingDate(Currency&amp;"ibor"&amp;Tenor,BB1053,Trigger)</f>
        <v>46731</v>
      </c>
      <c r="BB1053" s="101">
        <f>_xll.qlCalendarAdvance(Calendar,BB1052,AZ1053,"f",,Trigger)</f>
        <v>46735</v>
      </c>
      <c r="BC1053" s="101">
        <f>_xll.qlInterestRateIndexMaturity(Currency&amp;"ibor"&amp;Tenor,BB1053,Trigger)</f>
        <v>47101</v>
      </c>
      <c r="BD1053" s="246">
        <f>_xll.qlIndexFixing($AD$5,BA1053,TRUE,_xll.ohTrigger(Trigger,Trigger12M))</f>
        <v>2.3194476928681217E-2</v>
      </c>
      <c r="BE1053" s="246" t="e">
        <f>IFERROR(_xll.qlIndexFixing($BF$1,BA1053,TRUE,_xll.ohTrigger(Trigger,Trigger12M)),#N/A)</f>
        <v>#N/A</v>
      </c>
    </row>
    <row r="1054" spans="52:57" ht="11.25" customHeight="1" x14ac:dyDescent="0.25">
      <c r="AZ1054" s="102" t="s">
        <v>83</v>
      </c>
      <c r="BA1054" s="101">
        <f>_xll.qlInterestRateIndexFixingDate(Currency&amp;"ibor"&amp;Tenor,BB1054,Trigger)</f>
        <v>46738</v>
      </c>
      <c r="BB1054" s="101">
        <f>_xll.qlCalendarAdvance(Calendar,BB1053,AZ1054,"f",,Trigger)</f>
        <v>46742</v>
      </c>
      <c r="BC1054" s="101">
        <f>_xll.qlInterestRateIndexMaturity(Currency&amp;"ibor"&amp;Tenor,BB1054,Trigger)</f>
        <v>47108</v>
      </c>
      <c r="BD1054" s="246">
        <f>_xll.qlIndexFixing($AD$5,BA1054,TRUE,_xll.ohTrigger(Trigger,Trigger12M))</f>
        <v>2.3193084878265515E-2</v>
      </c>
      <c r="BE1054" s="246" t="e">
        <f>IFERROR(_xll.qlIndexFixing($BF$1,BA1054,TRUE,_xll.ohTrigger(Trigger,Trigger12M)),#N/A)</f>
        <v>#N/A</v>
      </c>
    </row>
    <row r="1055" spans="52:57" ht="11.25" customHeight="1" x14ac:dyDescent="0.25">
      <c r="AZ1055" s="102" t="s">
        <v>83</v>
      </c>
      <c r="BA1055" s="101">
        <f>_xll.qlInterestRateIndexFixingDate(Currency&amp;"ibor"&amp;Tenor,BB1055,Trigger)</f>
        <v>46745</v>
      </c>
      <c r="BB1055" s="101">
        <f>_xll.qlCalendarAdvance(Calendar,BB1054,AZ1055,"f",,Trigger)</f>
        <v>46749</v>
      </c>
      <c r="BC1055" s="101">
        <f>_xll.qlInterestRateIndexMaturity(Currency&amp;"ibor"&amp;Tenor,BB1055,Trigger)</f>
        <v>47115</v>
      </c>
      <c r="BD1055" s="246">
        <f>_xll.qlIndexFixing($AD$5,BA1055,TRUE,_xll.ohTrigger(Trigger,Trigger12M))</f>
        <v>2.3191612221052729E-2</v>
      </c>
      <c r="BE1055" s="246" t="e">
        <f>IFERROR(_xll.qlIndexFixing($BF$1,BA1055,TRUE,_xll.ohTrigger(Trigger,Trigger12M)),#N/A)</f>
        <v>#N/A</v>
      </c>
    </row>
    <row r="1056" spans="52:57" ht="11.25" customHeight="1" x14ac:dyDescent="0.25">
      <c r="AZ1056" s="102" t="s">
        <v>83</v>
      </c>
      <c r="BA1056" s="101">
        <f>_xll.qlInterestRateIndexFixingDate(Currency&amp;"ibor"&amp;Tenor,BB1056,Trigger)</f>
        <v>46752</v>
      </c>
      <c r="BB1056" s="101">
        <f>_xll.qlCalendarAdvance(Calendar,BB1055,AZ1056,"f",,Trigger)</f>
        <v>46756</v>
      </c>
      <c r="BC1056" s="101">
        <f>_xll.qlInterestRateIndexMaturity(Currency&amp;"ibor"&amp;Tenor,BB1056,Trigger)</f>
        <v>47122</v>
      </c>
      <c r="BD1056" s="246">
        <f>_xll.qlIndexFixing($AD$5,BA1056,TRUE,_xll.ohTrigger(Trigger,Trigger12M))</f>
        <v>2.3190058957396235E-2</v>
      </c>
      <c r="BE1056" s="246" t="e">
        <f>IFERROR(_xll.qlIndexFixing($BF$1,BA1056,TRUE,_xll.ohTrigger(Trigger,Trigger12M)),#N/A)</f>
        <v>#N/A</v>
      </c>
    </row>
    <row r="1057" spans="52:57" ht="11.25" customHeight="1" x14ac:dyDescent="0.25">
      <c r="AZ1057" s="102" t="s">
        <v>83</v>
      </c>
      <c r="BA1057" s="101">
        <f>_xll.qlInterestRateIndexFixingDate(Currency&amp;"ibor"&amp;Tenor,BB1057,Trigger)</f>
        <v>46759</v>
      </c>
      <c r="BB1057" s="101">
        <f>_xll.qlCalendarAdvance(Calendar,BB1056,AZ1057,"f",,Trigger)</f>
        <v>46763</v>
      </c>
      <c r="BC1057" s="101">
        <f>_xll.qlInterestRateIndexMaturity(Currency&amp;"ibor"&amp;Tenor,BB1057,Trigger)</f>
        <v>47129</v>
      </c>
      <c r="BD1057" s="246">
        <f>_xll.qlIndexFixing($AD$5,BA1057,TRUE,_xll.ohTrigger(Trigger,Trigger12M))</f>
        <v>2.3188425087669509E-2</v>
      </c>
      <c r="BE1057" s="246" t="e">
        <f>IFERROR(_xll.qlIndexFixing($BF$1,BA1057,TRUE,_xll.ohTrigger(Trigger,Trigger12M)),#N/A)</f>
        <v>#N/A</v>
      </c>
    </row>
    <row r="1058" spans="52:57" ht="11.25" customHeight="1" x14ac:dyDescent="0.25">
      <c r="AZ1058" s="102" t="s">
        <v>83</v>
      </c>
      <c r="BA1058" s="101">
        <f>_xll.qlInterestRateIndexFixingDate(Currency&amp;"ibor"&amp;Tenor,BB1058,Trigger)</f>
        <v>46766</v>
      </c>
      <c r="BB1058" s="101">
        <f>_xll.qlCalendarAdvance(Calendar,BB1057,AZ1058,"f",,Trigger)</f>
        <v>46770</v>
      </c>
      <c r="BC1058" s="101">
        <f>_xll.qlInterestRateIndexMaturity(Currency&amp;"ibor"&amp;Tenor,BB1058,Trigger)</f>
        <v>47136</v>
      </c>
      <c r="BD1058" s="246">
        <f>_xll.qlIndexFixing($AD$5,BA1058,TRUE,_xll.ohTrigger(Trigger,Trigger12M))</f>
        <v>2.3186710612264801E-2</v>
      </c>
      <c r="BE1058" s="246" t="e">
        <f>IFERROR(_xll.qlIndexFixing($BF$1,BA1058,TRUE,_xll.ohTrigger(Trigger,Trigger12M)),#N/A)</f>
        <v>#N/A</v>
      </c>
    </row>
    <row r="1059" spans="52:57" ht="11.25" customHeight="1" x14ac:dyDescent="0.25">
      <c r="AZ1059" s="102" t="s">
        <v>83</v>
      </c>
      <c r="BA1059" s="101">
        <f>_xll.qlInterestRateIndexFixingDate(Currency&amp;"ibor"&amp;Tenor,BB1059,Trigger)</f>
        <v>46773</v>
      </c>
      <c r="BB1059" s="101">
        <f>_xll.qlCalendarAdvance(Calendar,BB1058,AZ1059,"f",,Trigger)</f>
        <v>46777</v>
      </c>
      <c r="BC1059" s="101">
        <f>_xll.qlInterestRateIndexMaturity(Currency&amp;"ibor"&amp;Tenor,BB1059,Trigger)</f>
        <v>47143</v>
      </c>
      <c r="BD1059" s="246">
        <f>_xll.qlIndexFixing($AD$5,BA1059,TRUE,_xll.ohTrigger(Trigger,Trigger12M))</f>
        <v>2.3184915531593808E-2</v>
      </c>
      <c r="BE1059" s="246" t="e">
        <f>IFERROR(_xll.qlIndexFixing($BF$1,BA1059,TRUE,_xll.ohTrigger(Trigger,Trigger12M)),#N/A)</f>
        <v>#N/A</v>
      </c>
    </row>
    <row r="1060" spans="52:57" ht="11.25" customHeight="1" x14ac:dyDescent="0.25">
      <c r="AZ1060" s="102" t="s">
        <v>83</v>
      </c>
      <c r="BA1060" s="101">
        <f>_xll.qlInterestRateIndexFixingDate(Currency&amp;"ibor"&amp;Tenor,BB1060,Trigger)</f>
        <v>46780</v>
      </c>
      <c r="BB1060" s="101">
        <f>_xll.qlCalendarAdvance(Calendar,BB1059,AZ1060,"f",,Trigger)</f>
        <v>46784</v>
      </c>
      <c r="BC1060" s="101">
        <f>_xll.qlInterestRateIndexMaturity(Currency&amp;"ibor"&amp;Tenor,BB1060,Trigger)</f>
        <v>47150</v>
      </c>
      <c r="BD1060" s="246">
        <f>_xll.qlIndexFixing($AD$5,BA1060,TRUE,_xll.ohTrigger(Trigger,Trigger12M))</f>
        <v>2.3183039846087879E-2</v>
      </c>
      <c r="BE1060" s="246" t="e">
        <f>IFERROR(_xll.qlIndexFixing($BF$1,BA1060,TRUE,_xll.ohTrigger(Trigger,Trigger12M)),#N/A)</f>
        <v>#N/A</v>
      </c>
    </row>
    <row r="1061" spans="52:57" ht="11.25" customHeight="1" x14ac:dyDescent="0.25">
      <c r="AZ1061" s="102" t="s">
        <v>83</v>
      </c>
      <c r="BA1061" s="101">
        <f>_xll.qlInterestRateIndexFixingDate(Currency&amp;"ibor"&amp;Tenor,BB1061,Trigger)</f>
        <v>46787</v>
      </c>
      <c r="BB1061" s="101">
        <f>_xll.qlCalendarAdvance(Calendar,BB1060,AZ1061,"f",,Trigger)</f>
        <v>46791</v>
      </c>
      <c r="BC1061" s="101">
        <f>_xll.qlInterestRateIndexMaturity(Currency&amp;"ibor"&amp;Tenor,BB1061,Trigger)</f>
        <v>47157</v>
      </c>
      <c r="BD1061" s="246">
        <f>_xll.qlIndexFixing($AD$5,BA1061,TRUE,_xll.ohTrigger(Trigger,Trigger12M))</f>
        <v>2.3181083556197579E-2</v>
      </c>
      <c r="BE1061" s="246" t="e">
        <f>IFERROR(_xll.qlIndexFixing($BF$1,BA1061,TRUE,_xll.ohTrigger(Trigger,Trigger12M)),#N/A)</f>
        <v>#N/A</v>
      </c>
    </row>
    <row r="1062" spans="52:57" ht="11.25" customHeight="1" x14ac:dyDescent="0.25">
      <c r="AZ1062" s="102" t="s">
        <v>83</v>
      </c>
      <c r="BA1062" s="101">
        <f>_xll.qlInterestRateIndexFixingDate(Currency&amp;"ibor"&amp;Tenor,BB1062,Trigger)</f>
        <v>46794</v>
      </c>
      <c r="BB1062" s="101">
        <f>_xll.qlCalendarAdvance(Calendar,BB1061,AZ1062,"f",,Trigger)</f>
        <v>46798</v>
      </c>
      <c r="BC1062" s="101">
        <f>_xll.qlInterestRateIndexMaturity(Currency&amp;"ibor"&amp;Tenor,BB1062,Trigger)</f>
        <v>47164</v>
      </c>
      <c r="BD1062" s="246">
        <f>_xll.qlIndexFixing($AD$5,BA1062,TRUE,_xll.ohTrigger(Trigger,Trigger12M))</f>
        <v>2.3179046662392698E-2</v>
      </c>
      <c r="BE1062" s="246" t="e">
        <f>IFERROR(_xll.qlIndexFixing($BF$1,BA1062,TRUE,_xll.ohTrigger(Trigger,Trigger12M)),#N/A)</f>
        <v>#N/A</v>
      </c>
    </row>
    <row r="1063" spans="52:57" ht="11.25" customHeight="1" x14ac:dyDescent="0.25">
      <c r="AZ1063" s="102" t="s">
        <v>83</v>
      </c>
      <c r="BA1063" s="101">
        <f>_xll.qlInterestRateIndexFixingDate(Currency&amp;"ibor"&amp;Tenor,BB1063,Trigger)</f>
        <v>46801</v>
      </c>
      <c r="BB1063" s="101">
        <f>_xll.qlCalendarAdvance(Calendar,BB1062,AZ1063,"f",,Trigger)</f>
        <v>46805</v>
      </c>
      <c r="BC1063" s="101">
        <f>_xll.qlInterestRateIndexMaturity(Currency&amp;"ibor"&amp;Tenor,BB1063,Trigger)</f>
        <v>47171</v>
      </c>
      <c r="BD1063" s="246">
        <f>_xll.qlIndexFixing($AD$5,BA1063,TRUE,_xll.ohTrigger(Trigger,Trigger12M))</f>
        <v>2.3176929165162459E-2</v>
      </c>
      <c r="BE1063" s="246" t="e">
        <f>IFERROR(_xll.qlIndexFixing($BF$1,BA1063,TRUE,_xll.ohTrigger(Trigger,Trigger12M)),#N/A)</f>
        <v>#N/A</v>
      </c>
    </row>
    <row r="1064" spans="52:57" ht="11.25" customHeight="1" x14ac:dyDescent="0.25">
      <c r="AZ1064" s="102" t="s">
        <v>83</v>
      </c>
      <c r="BA1064" s="101">
        <f>_xll.qlInterestRateIndexFixingDate(Currency&amp;"ibor"&amp;Tenor,BB1064,Trigger)</f>
        <v>46808</v>
      </c>
      <c r="BB1064" s="101">
        <f>_xll.qlCalendarAdvance(Calendar,BB1063,AZ1064,"f",,Trigger)</f>
        <v>46812</v>
      </c>
      <c r="BC1064" s="101">
        <f>_xll.qlInterestRateIndexMaturity(Currency&amp;"ibor"&amp;Tenor,BB1064,Trigger)</f>
        <v>47177</v>
      </c>
      <c r="BD1064" s="246">
        <f>_xll.qlIndexFixing($AD$5,BA1064,TRUE,_xll.ohTrigger(Trigger,Trigger12M))</f>
        <v>2.3173832110780338E-2</v>
      </c>
      <c r="BE1064" s="246" t="e">
        <f>IFERROR(_xll.qlIndexFixing($BF$1,BA1064,TRUE,_xll.ohTrigger(Trigger,Trigger12M)),#N/A)</f>
        <v>#N/A</v>
      </c>
    </row>
    <row r="1065" spans="52:57" ht="11.25" customHeight="1" x14ac:dyDescent="0.25">
      <c r="AZ1065" s="102" t="s">
        <v>83</v>
      </c>
      <c r="BA1065" s="101">
        <f>_xll.qlInterestRateIndexFixingDate(Currency&amp;"ibor"&amp;Tenor,BB1065,Trigger)</f>
        <v>46815</v>
      </c>
      <c r="BB1065" s="101">
        <f>_xll.qlCalendarAdvance(Calendar,BB1064,AZ1065,"f",,Trigger)</f>
        <v>46819</v>
      </c>
      <c r="BC1065" s="101">
        <f>_xll.qlInterestRateIndexMaturity(Currency&amp;"ibor"&amp;Tenor,BB1065,Trigger)</f>
        <v>47184</v>
      </c>
      <c r="BD1065" s="246">
        <f>_xll.qlIndexFixing($AD$5,BA1065,TRUE,_xll.ohTrigger(Trigger,Trigger12M))</f>
        <v>2.3171483109604193E-2</v>
      </c>
      <c r="BE1065" s="246" t="e">
        <f>IFERROR(_xll.qlIndexFixing($BF$1,BA1065,TRUE,_xll.ohTrigger(Trigger,Trigger12M)),#N/A)</f>
        <v>#N/A</v>
      </c>
    </row>
    <row r="1066" spans="52:57" ht="11.25" customHeight="1" x14ac:dyDescent="0.25">
      <c r="AZ1066" s="102" t="s">
        <v>83</v>
      </c>
      <c r="BA1066" s="101">
        <f>_xll.qlInterestRateIndexFixingDate(Currency&amp;"ibor"&amp;Tenor,BB1066,Trigger)</f>
        <v>46822</v>
      </c>
      <c r="BB1066" s="101">
        <f>_xll.qlCalendarAdvance(Calendar,BB1065,AZ1066,"f",,Trigger)</f>
        <v>46826</v>
      </c>
      <c r="BC1066" s="101">
        <f>_xll.qlInterestRateIndexMaturity(Currency&amp;"ibor"&amp;Tenor,BB1066,Trigger)</f>
        <v>47191</v>
      </c>
      <c r="BD1066" s="246">
        <f>_xll.qlIndexFixing($AD$5,BA1066,TRUE,_xll.ohTrigger(Trigger,Trigger12M))</f>
        <v>2.3169053291219776E-2</v>
      </c>
      <c r="BE1066" s="246" t="e">
        <f>IFERROR(_xll.qlIndexFixing($BF$1,BA1066,TRUE,_xll.ohTrigger(Trigger,Trigger12M)),#N/A)</f>
        <v>#N/A</v>
      </c>
    </row>
    <row r="1067" spans="52:57" ht="11.25" customHeight="1" x14ac:dyDescent="0.25">
      <c r="AZ1067" s="102" t="s">
        <v>83</v>
      </c>
      <c r="BA1067" s="101">
        <f>_xll.qlInterestRateIndexFixingDate(Currency&amp;"ibor"&amp;Tenor,BB1067,Trigger)</f>
        <v>46829</v>
      </c>
      <c r="BB1067" s="101">
        <f>_xll.qlCalendarAdvance(Calendar,BB1066,AZ1067,"f",,Trigger)</f>
        <v>46833</v>
      </c>
      <c r="BC1067" s="101">
        <f>_xll.qlInterestRateIndexMaturity(Currency&amp;"ibor"&amp;Tenor,BB1067,Trigger)</f>
        <v>47198</v>
      </c>
      <c r="BD1067" s="246">
        <f>_xll.qlIndexFixing($AD$5,BA1067,TRUE,_xll.ohTrigger(Trigger,Trigger12M))</f>
        <v>2.3166542656210518E-2</v>
      </c>
      <c r="BE1067" s="246" t="e">
        <f>IFERROR(_xll.qlIndexFixing($BF$1,BA1067,TRUE,_xll.ohTrigger(Trigger,Trigger12M)),#N/A)</f>
        <v>#N/A</v>
      </c>
    </row>
    <row r="1068" spans="52:57" ht="11.25" customHeight="1" x14ac:dyDescent="0.25">
      <c r="AZ1068" s="102" t="s">
        <v>83</v>
      </c>
      <c r="BA1068" s="101">
        <f>_xll.qlInterestRateIndexFixingDate(Currency&amp;"ibor"&amp;Tenor,BB1068,Trigger)</f>
        <v>46836</v>
      </c>
      <c r="BB1068" s="101">
        <f>_xll.qlCalendarAdvance(Calendar,BB1067,AZ1068,"f",,Trigger)</f>
        <v>46840</v>
      </c>
      <c r="BC1068" s="101">
        <f>_xll.qlInterestRateIndexMaturity(Currency&amp;"ibor"&amp;Tenor,BB1068,Trigger)</f>
        <v>47205</v>
      </c>
      <c r="BD1068" s="246">
        <f>_xll.qlIndexFixing($AD$5,BA1068,TRUE,_xll.ohTrigger(Trigger,Trigger12M))</f>
        <v>2.3163951205179549E-2</v>
      </c>
      <c r="BE1068" s="246" t="e">
        <f>IFERROR(_xll.qlIndexFixing($BF$1,BA1068,TRUE,_xll.ohTrigger(Trigger,Trigger12M)),#N/A)</f>
        <v>#N/A</v>
      </c>
    </row>
    <row r="1069" spans="52:57" ht="11.25" customHeight="1" x14ac:dyDescent="0.25">
      <c r="AZ1069" s="102" t="s">
        <v>83</v>
      </c>
      <c r="BA1069" s="101">
        <f>_xll.qlInterestRateIndexFixingDate(Currency&amp;"ibor"&amp;Tenor,BB1069,Trigger)</f>
        <v>46843</v>
      </c>
      <c r="BB1069" s="101">
        <f>_xll.qlCalendarAdvance(Calendar,BB1068,AZ1069,"f",,Trigger)</f>
        <v>46847</v>
      </c>
      <c r="BC1069" s="101">
        <f>_xll.qlInterestRateIndexMaturity(Currency&amp;"ibor"&amp;Tenor,BB1069,Trigger)</f>
        <v>47212</v>
      </c>
      <c r="BD1069" s="246">
        <f>_xll.qlIndexFixing($AD$5,BA1069,TRUE,_xll.ohTrigger(Trigger,Trigger12M))</f>
        <v>2.3161278938749273E-2</v>
      </c>
      <c r="BE1069" s="246" t="e">
        <f>IFERROR(_xll.qlIndexFixing($BF$1,BA1069,TRUE,_xll.ohTrigger(Trigger,Trigger12M)),#N/A)</f>
        <v>#N/A</v>
      </c>
    </row>
    <row r="1070" spans="52:57" ht="11.25" customHeight="1" x14ac:dyDescent="0.25">
      <c r="AZ1070" s="102" t="s">
        <v>83</v>
      </c>
      <c r="BA1070" s="101">
        <f>_xll.qlInterestRateIndexFixingDate(Currency&amp;"ibor"&amp;Tenor,BB1070,Trigger)</f>
        <v>46850</v>
      </c>
      <c r="BB1070" s="101">
        <f>_xll.qlCalendarAdvance(Calendar,BB1069,AZ1070,"f",,Trigger)</f>
        <v>46854</v>
      </c>
      <c r="BC1070" s="101">
        <f>_xll.qlInterestRateIndexMaturity(Currency&amp;"ibor"&amp;Tenor,BB1070,Trigger)</f>
        <v>47219</v>
      </c>
      <c r="BD1070" s="246">
        <f>_xll.qlIndexFixing($AD$5,BA1070,TRUE,_xll.ohTrigger(Trigger,Trigger12M))</f>
        <v>2.3158525857561594E-2</v>
      </c>
      <c r="BE1070" s="246" t="e">
        <f>IFERROR(_xll.qlIndexFixing($BF$1,BA1070,TRUE,_xll.ohTrigger(Trigger,Trigger12M)),#N/A)</f>
        <v>#N/A</v>
      </c>
    </row>
    <row r="1071" spans="52:57" ht="11.25" customHeight="1" x14ac:dyDescent="0.25">
      <c r="AZ1071" s="102" t="s">
        <v>83</v>
      </c>
      <c r="BA1071" s="101">
        <f>_xll.qlInterestRateIndexFixingDate(Currency&amp;"ibor"&amp;Tenor,BB1071,Trigger)</f>
        <v>46855</v>
      </c>
      <c r="BB1071" s="101">
        <f>_xll.qlCalendarAdvance(Calendar,BB1070,AZ1071,"f",,Trigger)</f>
        <v>46861</v>
      </c>
      <c r="BC1071" s="101">
        <f>_xll.qlInterestRateIndexMaturity(Currency&amp;"ibor"&amp;Tenor,BB1071,Trigger)</f>
        <v>47226</v>
      </c>
      <c r="BD1071" s="246">
        <f>_xll.qlIndexFixing($AD$5,BA1071,TRUE,_xll.ohTrigger(Trigger,Trigger12M))</f>
        <v>2.3155691962277677E-2</v>
      </c>
      <c r="BE1071" s="246" t="e">
        <f>IFERROR(_xll.qlIndexFixing($BF$1,BA1071,TRUE,_xll.ohTrigger(Trigger,Trigger12M)),#N/A)</f>
        <v>#N/A</v>
      </c>
    </row>
    <row r="1072" spans="52:57" ht="11.25" customHeight="1" x14ac:dyDescent="0.25">
      <c r="AZ1072" s="102" t="s">
        <v>83</v>
      </c>
      <c r="BA1072" s="101">
        <f>_xll.qlInterestRateIndexFixingDate(Currency&amp;"ibor"&amp;Tenor,BB1072,Trigger)</f>
        <v>46864</v>
      </c>
      <c r="BB1072" s="101">
        <f>_xll.qlCalendarAdvance(Calendar,BB1071,AZ1072,"f",,Trigger)</f>
        <v>46868</v>
      </c>
      <c r="BC1072" s="101">
        <f>_xll.qlInterestRateIndexMaturity(Currency&amp;"ibor"&amp;Tenor,BB1072,Trigger)</f>
        <v>47233</v>
      </c>
      <c r="BD1072" s="246">
        <f>_xll.qlIndexFixing($AD$5,BA1072,TRUE,_xll.ohTrigger(Trigger,Trigger12M))</f>
        <v>2.3152777253578401E-2</v>
      </c>
      <c r="BE1072" s="246" t="e">
        <f>IFERROR(_xll.qlIndexFixing($BF$1,BA1072,TRUE,_xll.ohTrigger(Trigger,Trigger12M)),#N/A)</f>
        <v>#N/A</v>
      </c>
    </row>
    <row r="1073" spans="52:57" ht="11.25" customHeight="1" x14ac:dyDescent="0.25">
      <c r="AZ1073" s="102" t="s">
        <v>83</v>
      </c>
      <c r="BA1073" s="101">
        <f>_xll.qlInterestRateIndexFixingDate(Currency&amp;"ibor"&amp;Tenor,BB1073,Trigger)</f>
        <v>46870</v>
      </c>
      <c r="BB1073" s="101">
        <f>_xll.qlCalendarAdvance(Calendar,BB1072,AZ1073,"f",,Trigger)</f>
        <v>46875</v>
      </c>
      <c r="BC1073" s="101">
        <f>_xll.qlInterestRateIndexMaturity(Currency&amp;"ibor"&amp;Tenor,BB1073,Trigger)</f>
        <v>47240</v>
      </c>
      <c r="BD1073" s="246">
        <f>_xll.qlIndexFixing($AD$5,BA1073,TRUE,_xll.ohTrigger(Trigger,Trigger12M))</f>
        <v>2.3149781732163484E-2</v>
      </c>
      <c r="BE1073" s="246" t="e">
        <f>IFERROR(_xll.qlIndexFixing($BF$1,BA1073,TRUE,_xll.ohTrigger(Trigger,Trigger12M)),#N/A)</f>
        <v>#N/A</v>
      </c>
    </row>
    <row r="1074" spans="52:57" ht="11.25" customHeight="1" x14ac:dyDescent="0.25">
      <c r="AZ1074" s="102" t="s">
        <v>83</v>
      </c>
      <c r="BA1074" s="101">
        <f>_xll.qlInterestRateIndexFixingDate(Currency&amp;"ibor"&amp;Tenor,BB1074,Trigger)</f>
        <v>46878</v>
      </c>
      <c r="BB1074" s="101">
        <f>_xll.qlCalendarAdvance(Calendar,BB1073,AZ1074,"f",,Trigger)</f>
        <v>46882</v>
      </c>
      <c r="BC1074" s="101">
        <f>_xll.qlInterestRateIndexMaturity(Currency&amp;"ibor"&amp;Tenor,BB1074,Trigger)</f>
        <v>47247</v>
      </c>
      <c r="BD1074" s="246">
        <f>_xll.qlIndexFixing($AD$5,BA1074,TRUE,_xll.ohTrigger(Trigger,Trigger12M))</f>
        <v>2.3146705398752569E-2</v>
      </c>
      <c r="BE1074" s="246" t="e">
        <f>IFERROR(_xll.qlIndexFixing($BF$1,BA1074,TRUE,_xll.ohTrigger(Trigger,Trigger12M)),#N/A)</f>
        <v>#N/A</v>
      </c>
    </row>
    <row r="1075" spans="52:57" ht="11.25" customHeight="1" x14ac:dyDescent="0.25">
      <c r="AZ1075" s="102" t="s">
        <v>83</v>
      </c>
      <c r="BA1075" s="101">
        <f>_xll.qlInterestRateIndexFixingDate(Currency&amp;"ibor"&amp;Tenor,BB1075,Trigger)</f>
        <v>46885</v>
      </c>
      <c r="BB1075" s="101">
        <f>_xll.qlCalendarAdvance(Calendar,BB1074,AZ1075,"f",,Trigger)</f>
        <v>46889</v>
      </c>
      <c r="BC1075" s="101">
        <f>_xll.qlInterestRateIndexMaturity(Currency&amp;"ibor"&amp;Tenor,BB1075,Trigger)</f>
        <v>47254</v>
      </c>
      <c r="BD1075" s="246">
        <f>_xll.qlIndexFixing($AD$5,BA1075,TRUE,_xll.ohTrigger(Trigger,Trigger12M))</f>
        <v>2.3143548254084569E-2</v>
      </c>
      <c r="BE1075" s="246" t="e">
        <f>IFERROR(_xll.qlIndexFixing($BF$1,BA1075,TRUE,_xll.ohTrigger(Trigger,Trigger12M)),#N/A)</f>
        <v>#N/A</v>
      </c>
    </row>
    <row r="1076" spans="52:57" ht="11.25" customHeight="1" x14ac:dyDescent="0.25">
      <c r="AZ1076" s="102" t="s">
        <v>83</v>
      </c>
      <c r="BA1076" s="101">
        <f>_xll.qlInterestRateIndexFixingDate(Currency&amp;"ibor"&amp;Tenor,BB1076,Trigger)</f>
        <v>46892</v>
      </c>
      <c r="BB1076" s="101">
        <f>_xll.qlCalendarAdvance(Calendar,BB1075,AZ1076,"f",,Trigger)</f>
        <v>46896</v>
      </c>
      <c r="BC1076" s="101">
        <f>_xll.qlInterestRateIndexMaturity(Currency&amp;"ibor"&amp;Tenor,BB1076,Trigger)</f>
        <v>47261</v>
      </c>
      <c r="BD1076" s="246">
        <f>_xll.qlIndexFixing($AD$5,BA1076,TRUE,_xll.ohTrigger(Trigger,Trigger12M))</f>
        <v>2.3140310298917895E-2</v>
      </c>
      <c r="BE1076" s="246" t="e">
        <f>IFERROR(_xll.qlIndexFixing($BF$1,BA1076,TRUE,_xll.ohTrigger(Trigger,Trigger12M)),#N/A)</f>
        <v>#N/A</v>
      </c>
    </row>
    <row r="1077" spans="52:57" ht="11.25" customHeight="1" x14ac:dyDescent="0.25">
      <c r="AZ1077" s="102" t="s">
        <v>83</v>
      </c>
      <c r="BA1077" s="101">
        <f>_xll.qlInterestRateIndexFixingDate(Currency&amp;"ibor"&amp;Tenor,BB1077,Trigger)</f>
        <v>46899</v>
      </c>
      <c r="BB1077" s="101">
        <f>_xll.qlCalendarAdvance(Calendar,BB1076,AZ1077,"f",,Trigger)</f>
        <v>46903</v>
      </c>
      <c r="BC1077" s="101">
        <f>_xll.qlInterestRateIndexMaturity(Currency&amp;"ibor"&amp;Tenor,BB1077,Trigger)</f>
        <v>47268</v>
      </c>
      <c r="BD1077" s="246">
        <f>_xll.qlIndexFixing($AD$5,BA1077,TRUE,_xll.ohTrigger(Trigger,Trigger12M))</f>
        <v>2.3136991534030003E-2</v>
      </c>
      <c r="BE1077" s="246" t="e">
        <f>IFERROR(_xll.qlIndexFixing($BF$1,BA1077,TRUE,_xll.ohTrigger(Trigger,Trigger12M)),#N/A)</f>
        <v>#N/A</v>
      </c>
    </row>
    <row r="1078" spans="52:57" ht="11.25" customHeight="1" x14ac:dyDescent="0.25">
      <c r="AZ1078" s="102" t="s">
        <v>83</v>
      </c>
      <c r="BA1078" s="101">
        <f>_xll.qlInterestRateIndexFixingDate(Currency&amp;"ibor"&amp;Tenor,BB1078,Trigger)</f>
        <v>46906</v>
      </c>
      <c r="BB1078" s="101">
        <f>_xll.qlCalendarAdvance(Calendar,BB1077,AZ1078,"f",,Trigger)</f>
        <v>46910</v>
      </c>
      <c r="BC1078" s="101">
        <f>_xll.qlInterestRateIndexMaturity(Currency&amp;"ibor"&amp;Tenor,BB1078,Trigger)</f>
        <v>47275</v>
      </c>
      <c r="BD1078" s="246">
        <f>_xll.qlIndexFixing($AD$5,BA1078,TRUE,_xll.ohTrigger(Trigger,Trigger12M))</f>
        <v>2.3133591960218067E-2</v>
      </c>
      <c r="BE1078" s="246" t="e">
        <f>IFERROR(_xll.qlIndexFixing($BF$1,BA1078,TRUE,_xll.ohTrigger(Trigger,Trigger12M)),#N/A)</f>
        <v>#N/A</v>
      </c>
    </row>
    <row r="1079" spans="52:57" ht="11.25" customHeight="1" x14ac:dyDescent="0.25">
      <c r="AZ1079" s="102" t="s">
        <v>83</v>
      </c>
      <c r="BA1079" s="101">
        <f>_xll.qlInterestRateIndexFixingDate(Currency&amp;"ibor"&amp;Tenor,BB1079,Trigger)</f>
        <v>46913</v>
      </c>
      <c r="BB1079" s="101">
        <f>_xll.qlCalendarAdvance(Calendar,BB1078,AZ1079,"f",,Trigger)</f>
        <v>46917</v>
      </c>
      <c r="BC1079" s="101">
        <f>_xll.qlInterestRateIndexMaturity(Currency&amp;"ibor"&amp;Tenor,BB1079,Trigger)</f>
        <v>47282</v>
      </c>
      <c r="BD1079" s="246">
        <f>_xll.qlIndexFixing($AD$5,BA1079,TRUE,_xll.ohTrigger(Trigger,Trigger12M))</f>
        <v>2.3130111578298744E-2</v>
      </c>
      <c r="BE1079" s="246" t="e">
        <f>IFERROR(_xll.qlIndexFixing($BF$1,BA1079,TRUE,_xll.ohTrigger(Trigger,Trigger12M)),#N/A)</f>
        <v>#N/A</v>
      </c>
    </row>
    <row r="1080" spans="52:57" ht="11.25" customHeight="1" x14ac:dyDescent="0.25">
      <c r="AZ1080" s="102" t="s">
        <v>83</v>
      </c>
      <c r="BA1080" s="101">
        <f>_xll.qlInterestRateIndexFixingDate(Currency&amp;"ibor"&amp;Tenor,BB1080,Trigger)</f>
        <v>46920</v>
      </c>
      <c r="BB1080" s="101">
        <f>_xll.qlCalendarAdvance(Calendar,BB1079,AZ1080,"f",,Trigger)</f>
        <v>46924</v>
      </c>
      <c r="BC1080" s="101">
        <f>_xll.qlInterestRateIndexMaturity(Currency&amp;"ibor"&amp;Tenor,BB1080,Trigger)</f>
        <v>47289</v>
      </c>
      <c r="BD1080" s="246">
        <f>_xll.qlIndexFixing($AD$5,BA1080,TRUE,_xll.ohTrigger(Trigger,Trigger12M))</f>
        <v>2.3126550389107756E-2</v>
      </c>
      <c r="BE1080" s="246" t="e">
        <f>IFERROR(_xll.qlIndexFixing($BF$1,BA1080,TRUE,_xll.ohTrigger(Trigger,Trigger12M)),#N/A)</f>
        <v>#N/A</v>
      </c>
    </row>
    <row r="1081" spans="52:57" ht="11.25" customHeight="1" x14ac:dyDescent="0.25">
      <c r="AZ1081" s="102" t="s">
        <v>83</v>
      </c>
      <c r="BA1081" s="101">
        <f>_xll.qlInterestRateIndexFixingDate(Currency&amp;"ibor"&amp;Tenor,BB1081,Trigger)</f>
        <v>46927</v>
      </c>
      <c r="BB1081" s="101">
        <f>_xll.qlCalendarAdvance(Calendar,BB1080,AZ1081,"f",,Trigger)</f>
        <v>46931</v>
      </c>
      <c r="BC1081" s="101">
        <f>_xll.qlInterestRateIndexMaturity(Currency&amp;"ibor"&amp;Tenor,BB1081,Trigger)</f>
        <v>47296</v>
      </c>
      <c r="BD1081" s="246">
        <f>_xll.qlIndexFixing($AD$5,BA1081,TRUE,_xll.ohTrigger(Trigger,Trigger12M))</f>
        <v>2.3122908393500743E-2</v>
      </c>
      <c r="BE1081" s="246" t="e">
        <f>IFERROR(_xll.qlIndexFixing($BF$1,BA1081,TRUE,_xll.ohTrigger(Trigger,Trigger12M)),#N/A)</f>
        <v>#N/A</v>
      </c>
    </row>
    <row r="1082" spans="52:57" ht="11.25" customHeight="1" x14ac:dyDescent="0.25">
      <c r="AZ1082" s="102" t="s">
        <v>83</v>
      </c>
      <c r="BA1082" s="101">
        <f>_xll.qlInterestRateIndexFixingDate(Currency&amp;"ibor"&amp;Tenor,BB1082,Trigger)</f>
        <v>46934</v>
      </c>
      <c r="BB1082" s="101">
        <f>_xll.qlCalendarAdvance(Calendar,BB1081,AZ1082,"f",,Trigger)</f>
        <v>46938</v>
      </c>
      <c r="BC1082" s="101">
        <f>_xll.qlInterestRateIndexMaturity(Currency&amp;"ibor"&amp;Tenor,BB1082,Trigger)</f>
        <v>47303</v>
      </c>
      <c r="BD1082" s="246">
        <f>_xll.qlIndexFixing($AD$5,BA1082,TRUE,_xll.ohTrigger(Trigger,Trigger12M))</f>
        <v>2.3119185592352185E-2</v>
      </c>
      <c r="BE1082" s="246" t="e">
        <f>IFERROR(_xll.qlIndexFixing($BF$1,BA1082,TRUE,_xll.ohTrigger(Trigger,Trigger12M)),#N/A)</f>
        <v>#N/A</v>
      </c>
    </row>
    <row r="1083" spans="52:57" ht="11.25" customHeight="1" x14ac:dyDescent="0.25">
      <c r="AZ1083" s="102" t="s">
        <v>83</v>
      </c>
      <c r="BA1083" s="101">
        <f>_xll.qlInterestRateIndexFixingDate(Currency&amp;"ibor"&amp;Tenor,BB1083,Trigger)</f>
        <v>46941</v>
      </c>
      <c r="BB1083" s="101">
        <f>_xll.qlCalendarAdvance(Calendar,BB1082,AZ1083,"f",,Trigger)</f>
        <v>46945</v>
      </c>
      <c r="BC1083" s="101">
        <f>_xll.qlInterestRateIndexMaturity(Currency&amp;"ibor"&amp;Tenor,BB1083,Trigger)</f>
        <v>47310</v>
      </c>
      <c r="BD1083" s="246">
        <f>_xll.qlIndexFixing($AD$5,BA1083,TRUE,_xll.ohTrigger(Trigger,Trigger12M))</f>
        <v>2.3115381986556268E-2</v>
      </c>
      <c r="BE1083" s="246" t="e">
        <f>IFERROR(_xll.qlIndexFixing($BF$1,BA1083,TRUE,_xll.ohTrigger(Trigger,Trigger12M)),#N/A)</f>
        <v>#N/A</v>
      </c>
    </row>
    <row r="1084" spans="52:57" ht="11.25" customHeight="1" x14ac:dyDescent="0.25">
      <c r="AZ1084" s="102" t="s">
        <v>83</v>
      </c>
      <c r="BA1084" s="101">
        <f>_xll.qlInterestRateIndexFixingDate(Currency&amp;"ibor"&amp;Tenor,BB1084,Trigger)</f>
        <v>46948</v>
      </c>
      <c r="BB1084" s="101">
        <f>_xll.qlCalendarAdvance(Calendar,BB1083,AZ1084,"f",,Trigger)</f>
        <v>46952</v>
      </c>
      <c r="BC1084" s="101">
        <f>_xll.qlInterestRateIndexMaturity(Currency&amp;"ibor"&amp;Tenor,BB1084,Trigger)</f>
        <v>47317</v>
      </c>
      <c r="BD1084" s="246">
        <f>_xll.qlIndexFixing($AD$5,BA1084,TRUE,_xll.ohTrigger(Trigger,Trigger12M))</f>
        <v>2.3111497577026456E-2</v>
      </c>
      <c r="BE1084" s="246" t="e">
        <f>IFERROR(_xll.qlIndexFixing($BF$1,BA1084,TRUE,_xll.ohTrigger(Trigger,Trigger12M)),#N/A)</f>
        <v>#N/A</v>
      </c>
    </row>
    <row r="1085" spans="52:57" ht="11.25" customHeight="1" x14ac:dyDescent="0.25">
      <c r="AZ1085" s="102" t="s">
        <v>83</v>
      </c>
      <c r="BA1085" s="101">
        <f>_xll.qlInterestRateIndexFixingDate(Currency&amp;"ibor"&amp;Tenor,BB1085,Trigger)</f>
        <v>46955</v>
      </c>
      <c r="BB1085" s="101">
        <f>_xll.qlCalendarAdvance(Calendar,BB1084,AZ1085,"f",,Trigger)</f>
        <v>46959</v>
      </c>
      <c r="BC1085" s="101">
        <f>_xll.qlInterestRateIndexMaturity(Currency&amp;"ibor"&amp;Tenor,BB1085,Trigger)</f>
        <v>47324</v>
      </c>
      <c r="BD1085" s="246">
        <f>_xll.qlIndexFixing($AD$5,BA1085,TRUE,_xll.ohTrigger(Trigger,Trigger12M))</f>
        <v>2.3107965164928614E-2</v>
      </c>
      <c r="BE1085" s="246" t="e">
        <f>IFERROR(_xll.qlIndexFixing($BF$1,BA1085,TRUE,_xll.ohTrigger(Trigger,Trigger12M)),#N/A)</f>
        <v>#N/A</v>
      </c>
    </row>
    <row r="1086" spans="52:57" ht="11.25" customHeight="1" x14ac:dyDescent="0.25">
      <c r="AZ1086" s="102" t="s">
        <v>83</v>
      </c>
      <c r="BA1086" s="101">
        <f>_xll.qlInterestRateIndexFixingDate(Currency&amp;"ibor"&amp;Tenor,BB1086,Trigger)</f>
        <v>46962</v>
      </c>
      <c r="BB1086" s="101">
        <f>_xll.qlCalendarAdvance(Calendar,BB1085,AZ1086,"f",,Trigger)</f>
        <v>46966</v>
      </c>
      <c r="BC1086" s="101">
        <f>_xll.qlInterestRateIndexMaturity(Currency&amp;"ibor"&amp;Tenor,BB1086,Trigger)</f>
        <v>47331</v>
      </c>
      <c r="BD1086" s="246">
        <f>_xll.qlIndexFixing($AD$5,BA1086,TRUE,_xll.ohTrigger(Trigger,Trigger12M))</f>
        <v>2.3106956774388888E-2</v>
      </c>
      <c r="BE1086" s="246" t="e">
        <f>IFERROR(_xll.qlIndexFixing($BF$1,BA1086,TRUE,_xll.ohTrigger(Trigger,Trigger12M)),#N/A)</f>
        <v>#N/A</v>
      </c>
    </row>
    <row r="1087" spans="52:57" ht="11.25" customHeight="1" x14ac:dyDescent="0.25">
      <c r="AZ1087" s="102" t="s">
        <v>83</v>
      </c>
      <c r="BA1087" s="101">
        <f>_xll.qlInterestRateIndexFixingDate(Currency&amp;"ibor"&amp;Tenor,BB1087,Trigger)</f>
        <v>46969</v>
      </c>
      <c r="BB1087" s="101">
        <f>_xll.qlCalendarAdvance(Calendar,BB1086,AZ1087,"f",,Trigger)</f>
        <v>46973</v>
      </c>
      <c r="BC1087" s="101">
        <f>_xll.qlInterestRateIndexMaturity(Currency&amp;"ibor"&amp;Tenor,BB1087,Trigger)</f>
        <v>47338</v>
      </c>
      <c r="BD1087" s="246">
        <f>_xll.qlIndexFixing($AD$5,BA1087,TRUE,_xll.ohTrigger(Trigger,Trigger12M))</f>
        <v>2.3105881620939218E-2</v>
      </c>
      <c r="BE1087" s="246" t="e">
        <f>IFERROR(_xll.qlIndexFixing($BF$1,BA1087,TRUE,_xll.ohTrigger(Trigger,Trigger12M)),#N/A)</f>
        <v>#N/A</v>
      </c>
    </row>
    <row r="1088" spans="52:57" ht="11.25" customHeight="1" x14ac:dyDescent="0.25">
      <c r="AZ1088" s="102" t="s">
        <v>83</v>
      </c>
      <c r="BA1088" s="101">
        <f>_xll.qlInterestRateIndexFixingDate(Currency&amp;"ibor"&amp;Tenor,BB1088,Trigger)</f>
        <v>46976</v>
      </c>
      <c r="BB1088" s="101">
        <f>_xll.qlCalendarAdvance(Calendar,BB1087,AZ1088,"f",,Trigger)</f>
        <v>46980</v>
      </c>
      <c r="BC1088" s="101">
        <f>_xll.qlInterestRateIndexMaturity(Currency&amp;"ibor"&amp;Tenor,BB1088,Trigger)</f>
        <v>47345</v>
      </c>
      <c r="BD1088" s="246">
        <f>_xll.qlIndexFixing($AD$5,BA1088,TRUE,_xll.ohTrigger(Trigger,Trigger12M))</f>
        <v>2.3104739704792921E-2</v>
      </c>
      <c r="BE1088" s="246" t="e">
        <f>IFERROR(_xll.qlIndexFixing($BF$1,BA1088,TRUE,_xll.ohTrigger(Trigger,Trigger12M)),#N/A)</f>
        <v>#N/A</v>
      </c>
    </row>
    <row r="1089" spans="52:57" ht="11.25" customHeight="1" x14ac:dyDescent="0.25">
      <c r="AZ1089" s="102" t="s">
        <v>83</v>
      </c>
      <c r="BA1089" s="101">
        <f>_xll.qlInterestRateIndexFixingDate(Currency&amp;"ibor"&amp;Tenor,BB1089,Trigger)</f>
        <v>46983</v>
      </c>
      <c r="BB1089" s="101">
        <f>_xll.qlCalendarAdvance(Calendar,BB1088,AZ1089,"f",,Trigger)</f>
        <v>46987</v>
      </c>
      <c r="BC1089" s="101">
        <f>_xll.qlInterestRateIndexMaturity(Currency&amp;"ibor"&amp;Tenor,BB1089,Trigger)</f>
        <v>47352</v>
      </c>
      <c r="BD1089" s="246">
        <f>_xll.qlIndexFixing($AD$5,BA1089,TRUE,_xll.ohTrigger(Trigger,Trigger12M))</f>
        <v>2.3103531026176221E-2</v>
      </c>
      <c r="BE1089" s="246" t="e">
        <f>IFERROR(_xll.qlIndexFixing($BF$1,BA1089,TRUE,_xll.ohTrigger(Trigger,Trigger12M)),#N/A)</f>
        <v>#N/A</v>
      </c>
    </row>
    <row r="1090" spans="52:57" ht="11.25" customHeight="1" x14ac:dyDescent="0.25">
      <c r="AZ1090" s="102" t="s">
        <v>83</v>
      </c>
      <c r="BA1090" s="101">
        <f>_xll.qlInterestRateIndexFixingDate(Currency&amp;"ibor"&amp;Tenor,BB1090,Trigger)</f>
        <v>46990</v>
      </c>
      <c r="BB1090" s="101">
        <f>_xll.qlCalendarAdvance(Calendar,BB1089,AZ1090,"f",,Trigger)</f>
        <v>46994</v>
      </c>
      <c r="BC1090" s="101">
        <f>_xll.qlInterestRateIndexMaturity(Currency&amp;"ibor"&amp;Tenor,BB1090,Trigger)</f>
        <v>47359</v>
      </c>
      <c r="BD1090" s="246">
        <f>_xll.qlIndexFixing($AD$5,BA1090,TRUE,_xll.ohTrigger(Trigger,Trigger12M))</f>
        <v>2.3102255585329367E-2</v>
      </c>
      <c r="BE1090" s="246" t="e">
        <f>IFERROR(_xll.qlIndexFixing($BF$1,BA1090,TRUE,_xll.ohTrigger(Trigger,Trigger12M)),#N/A)</f>
        <v>#N/A</v>
      </c>
    </row>
    <row r="1091" spans="52:57" ht="11.25" customHeight="1" x14ac:dyDescent="0.25">
      <c r="AZ1091" s="102" t="s">
        <v>83</v>
      </c>
      <c r="BA1091" s="101">
        <f>_xll.qlInterestRateIndexFixingDate(Currency&amp;"ibor"&amp;Tenor,BB1091,Trigger)</f>
        <v>46997</v>
      </c>
      <c r="BB1091" s="101">
        <f>_xll.qlCalendarAdvance(Calendar,BB1090,AZ1091,"f",,Trigger)</f>
        <v>47001</v>
      </c>
      <c r="BC1091" s="101">
        <f>_xll.qlInterestRateIndexMaturity(Currency&amp;"ibor"&amp;Tenor,BB1091,Trigger)</f>
        <v>47366</v>
      </c>
      <c r="BD1091" s="246">
        <f>_xll.qlIndexFixing($AD$5,BA1091,TRUE,_xll.ohTrigger(Trigger,Trigger12M))</f>
        <v>2.3100913382505302E-2</v>
      </c>
      <c r="BE1091" s="246" t="e">
        <f>IFERROR(_xll.qlIndexFixing($BF$1,BA1091,TRUE,_xll.ohTrigger(Trigger,Trigger12M)),#N/A)</f>
        <v>#N/A</v>
      </c>
    </row>
    <row r="1092" spans="52:57" ht="11.25" customHeight="1" x14ac:dyDescent="0.25">
      <c r="AZ1092" s="102" t="s">
        <v>83</v>
      </c>
      <c r="BA1092" s="101">
        <f>_xll.qlInterestRateIndexFixingDate(Currency&amp;"ibor"&amp;Tenor,BB1092,Trigger)</f>
        <v>47004</v>
      </c>
      <c r="BB1092" s="101">
        <f>_xll.qlCalendarAdvance(Calendar,BB1091,AZ1092,"f",,Trigger)</f>
        <v>47008</v>
      </c>
      <c r="BC1092" s="101">
        <f>_xll.qlInterestRateIndexMaturity(Currency&amp;"ibor"&amp;Tenor,BB1092,Trigger)</f>
        <v>47373</v>
      </c>
      <c r="BD1092" s="246">
        <f>_xll.qlIndexFixing($AD$5,BA1092,TRUE,_xll.ohTrigger(Trigger,Trigger12M))</f>
        <v>2.3099504417970342E-2</v>
      </c>
      <c r="BE1092" s="246" t="e">
        <f>IFERROR(_xll.qlIndexFixing($BF$1,BA1092,TRUE,_xll.ohTrigger(Trigger,Trigger12M)),#N/A)</f>
        <v>#N/A</v>
      </c>
    </row>
    <row r="1093" spans="52:57" ht="11.25" customHeight="1" x14ac:dyDescent="0.25">
      <c r="AZ1093" s="102" t="s">
        <v>83</v>
      </c>
      <c r="BA1093" s="101">
        <f>_xll.qlInterestRateIndexFixingDate(Currency&amp;"ibor"&amp;Tenor,BB1093,Trigger)</f>
        <v>47011</v>
      </c>
      <c r="BB1093" s="101">
        <f>_xll.qlCalendarAdvance(Calendar,BB1092,AZ1093,"f",,Trigger)</f>
        <v>47015</v>
      </c>
      <c r="BC1093" s="101">
        <f>_xll.qlInterestRateIndexMaturity(Currency&amp;"ibor"&amp;Tenor,BB1093,Trigger)</f>
        <v>47380</v>
      </c>
      <c r="BD1093" s="246">
        <f>_xll.qlIndexFixing($AD$5,BA1093,TRUE,_xll.ohTrigger(Trigger,Trigger12M))</f>
        <v>2.3098028692004148E-2</v>
      </c>
      <c r="BE1093" s="246" t="e">
        <f>IFERROR(_xll.qlIndexFixing($BF$1,BA1093,TRUE,_xll.ohTrigger(Trigger,Trigger12M)),#N/A)</f>
        <v>#N/A</v>
      </c>
    </row>
    <row r="1094" spans="52:57" ht="11.25" customHeight="1" x14ac:dyDescent="0.25">
      <c r="AZ1094" s="102" t="s">
        <v>83</v>
      </c>
      <c r="BA1094" s="101">
        <f>_xll.qlInterestRateIndexFixingDate(Currency&amp;"ibor"&amp;Tenor,BB1094,Trigger)</f>
        <v>47018</v>
      </c>
      <c r="BB1094" s="101">
        <f>_xll.qlCalendarAdvance(Calendar,BB1093,AZ1094,"f",,Trigger)</f>
        <v>47022</v>
      </c>
      <c r="BC1094" s="101">
        <f>_xll.qlInterestRateIndexMaturity(Currency&amp;"ibor"&amp;Tenor,BB1094,Trigger)</f>
        <v>47387</v>
      </c>
      <c r="BD1094" s="246">
        <f>_xll.qlIndexFixing($AD$5,BA1094,TRUE,_xll.ohTrigger(Trigger,Trigger12M))</f>
        <v>2.3096486204899309E-2</v>
      </c>
      <c r="BE1094" s="246" t="e">
        <f>IFERROR(_xll.qlIndexFixing($BF$1,BA1094,TRUE,_xll.ohTrigger(Trigger,Trigger12M)),#N/A)</f>
        <v>#N/A</v>
      </c>
    </row>
    <row r="1095" spans="52:57" ht="11.25" customHeight="1" x14ac:dyDescent="0.25">
      <c r="AZ1095" s="102" t="s">
        <v>83</v>
      </c>
      <c r="BA1095" s="101">
        <f>_xll.qlInterestRateIndexFixingDate(Currency&amp;"ibor"&amp;Tenor,BB1095,Trigger)</f>
        <v>47025</v>
      </c>
      <c r="BB1095" s="101">
        <f>_xll.qlCalendarAdvance(Calendar,BB1094,AZ1095,"f",,Trigger)</f>
        <v>47029</v>
      </c>
      <c r="BC1095" s="101">
        <f>_xll.qlInterestRateIndexMaturity(Currency&amp;"ibor"&amp;Tenor,BB1095,Trigger)</f>
        <v>47394</v>
      </c>
      <c r="BD1095" s="246">
        <f>_xll.qlIndexFixing($AD$5,BA1095,TRUE,_xll.ohTrigger(Trigger,Trigger12M))</f>
        <v>2.3094876956961993E-2</v>
      </c>
      <c r="BE1095" s="246" t="e">
        <f>IFERROR(_xll.qlIndexFixing($BF$1,BA1095,TRUE,_xll.ohTrigger(Trigger,Trigger12M)),#N/A)</f>
        <v>#N/A</v>
      </c>
    </row>
    <row r="1096" spans="52:57" ht="11.25" customHeight="1" x14ac:dyDescent="0.25">
      <c r="AZ1096" s="102" t="s">
        <v>83</v>
      </c>
      <c r="BA1096" s="101">
        <f>_xll.qlInterestRateIndexFixingDate(Currency&amp;"ibor"&amp;Tenor,BB1096,Trigger)</f>
        <v>47032</v>
      </c>
      <c r="BB1096" s="101">
        <f>_xll.qlCalendarAdvance(Calendar,BB1095,AZ1096,"f",,Trigger)</f>
        <v>47036</v>
      </c>
      <c r="BC1096" s="101">
        <f>_xll.qlInterestRateIndexMaturity(Currency&amp;"ibor"&amp;Tenor,BB1096,Trigger)</f>
        <v>47401</v>
      </c>
      <c r="BD1096" s="246">
        <f>_xll.qlIndexFixing($AD$5,BA1096,TRUE,_xll.ohTrigger(Trigger,Trigger12M))</f>
        <v>2.3093200948511503E-2</v>
      </c>
      <c r="BE1096" s="246" t="e">
        <f>IFERROR(_xll.qlIndexFixing($BF$1,BA1096,TRUE,_xll.ohTrigger(Trigger,Trigger12M)),#N/A)</f>
        <v>#N/A</v>
      </c>
    </row>
    <row r="1097" spans="52:57" ht="11.25" customHeight="1" x14ac:dyDescent="0.25">
      <c r="AZ1097" s="102" t="s">
        <v>83</v>
      </c>
      <c r="BA1097" s="101">
        <f>_xll.qlInterestRateIndexFixingDate(Currency&amp;"ibor"&amp;Tenor,BB1097,Trigger)</f>
        <v>47039</v>
      </c>
      <c r="BB1097" s="101">
        <f>_xll.qlCalendarAdvance(Calendar,BB1096,AZ1097,"f",,Trigger)</f>
        <v>47043</v>
      </c>
      <c r="BC1097" s="101">
        <f>_xll.qlInterestRateIndexMaturity(Currency&amp;"ibor"&amp;Tenor,BB1097,Trigger)</f>
        <v>47408</v>
      </c>
      <c r="BD1097" s="246">
        <f>_xll.qlIndexFixing($AD$5,BA1097,TRUE,_xll.ohTrigger(Trigger,Trigger12M))</f>
        <v>2.3091458179880505E-2</v>
      </c>
      <c r="BE1097" s="246" t="e">
        <f>IFERROR(_xll.qlIndexFixing($BF$1,BA1097,TRUE,_xll.ohTrigger(Trigger,Trigger12M)),#N/A)</f>
        <v>#N/A</v>
      </c>
    </row>
    <row r="1098" spans="52:57" ht="11.25" customHeight="1" x14ac:dyDescent="0.25">
      <c r="AZ1098" s="102" t="s">
        <v>83</v>
      </c>
      <c r="BA1098" s="101">
        <f>_xll.qlInterestRateIndexFixingDate(Currency&amp;"ibor"&amp;Tenor,BB1098,Trigger)</f>
        <v>47046</v>
      </c>
      <c r="BB1098" s="101">
        <f>_xll.qlCalendarAdvance(Calendar,BB1097,AZ1098,"f",,Trigger)</f>
        <v>47050</v>
      </c>
      <c r="BC1098" s="101">
        <f>_xll.qlInterestRateIndexMaturity(Currency&amp;"ibor"&amp;Tenor,BB1098,Trigger)</f>
        <v>47415</v>
      </c>
      <c r="BD1098" s="246">
        <f>_xll.qlIndexFixing($AD$5,BA1098,TRUE,_xll.ohTrigger(Trigger,Trigger12M))</f>
        <v>2.3089648651414808E-2</v>
      </c>
      <c r="BE1098" s="246" t="e">
        <f>IFERROR(_xll.qlIndexFixing($BF$1,BA1098,TRUE,_xll.ohTrigger(Trigger,Trigger12M)),#N/A)</f>
        <v>#N/A</v>
      </c>
    </row>
    <row r="1099" spans="52:57" ht="11.25" customHeight="1" x14ac:dyDescent="0.25">
      <c r="AZ1099" s="102" t="s">
        <v>83</v>
      </c>
      <c r="BA1099" s="101">
        <f>_xll.qlInterestRateIndexFixingDate(Currency&amp;"ibor"&amp;Tenor,BB1099,Trigger)</f>
        <v>47053</v>
      </c>
      <c r="BB1099" s="101">
        <f>_xll.qlCalendarAdvance(Calendar,BB1098,AZ1099,"f",,Trigger)</f>
        <v>47057</v>
      </c>
      <c r="BC1099" s="101">
        <f>_xll.qlInterestRateIndexMaturity(Currency&amp;"ibor"&amp;Tenor,BB1099,Trigger)</f>
        <v>47422</v>
      </c>
      <c r="BD1099" s="246">
        <f>_xll.qlIndexFixing($AD$5,BA1099,TRUE,_xll.ohTrigger(Trigger,Trigger12M))</f>
        <v>2.3087772363473355E-2</v>
      </c>
      <c r="BE1099" s="246" t="e">
        <f>IFERROR(_xll.qlIndexFixing($BF$1,BA1099,TRUE,_xll.ohTrigger(Trigger,Trigger12M)),#N/A)</f>
        <v>#N/A</v>
      </c>
    </row>
    <row r="1100" spans="52:57" ht="11.25" customHeight="1" x14ac:dyDescent="0.25">
      <c r="AZ1100" s="102" t="s">
        <v>83</v>
      </c>
      <c r="BA1100" s="101">
        <f>_xll.qlInterestRateIndexFixingDate(Currency&amp;"ibor"&amp;Tenor,BB1100,Trigger)</f>
        <v>47060</v>
      </c>
      <c r="BB1100" s="101">
        <f>_xll.qlCalendarAdvance(Calendar,BB1099,AZ1100,"f",,Trigger)</f>
        <v>47064</v>
      </c>
      <c r="BC1100" s="101">
        <f>_xll.qlInterestRateIndexMaturity(Currency&amp;"ibor"&amp;Tenor,BB1100,Trigger)</f>
        <v>47429</v>
      </c>
      <c r="BD1100" s="246">
        <f>_xll.qlIndexFixing($AD$5,BA1100,TRUE,_xll.ohTrigger(Trigger,Trigger12M))</f>
        <v>2.308582931642823E-2</v>
      </c>
      <c r="BE1100" s="246" t="e">
        <f>IFERROR(_xll.qlIndexFixing($BF$1,BA1100,TRUE,_xll.ohTrigger(Trigger,Trigger12M)),#N/A)</f>
        <v>#N/A</v>
      </c>
    </row>
    <row r="1101" spans="52:57" ht="11.25" customHeight="1" x14ac:dyDescent="0.25">
      <c r="AZ1101" s="102" t="s">
        <v>83</v>
      </c>
      <c r="BA1101" s="101">
        <f>_xll.qlInterestRateIndexFixingDate(Currency&amp;"ibor"&amp;Tenor,BB1101,Trigger)</f>
        <v>47067</v>
      </c>
      <c r="BB1101" s="101">
        <f>_xll.qlCalendarAdvance(Calendar,BB1100,AZ1101,"f",,Trigger)</f>
        <v>47071</v>
      </c>
      <c r="BC1101" s="101">
        <f>_xll.qlInterestRateIndexMaturity(Currency&amp;"ibor"&amp;Tenor,BB1101,Trigger)</f>
        <v>47436</v>
      </c>
      <c r="BD1101" s="246">
        <f>_xll.qlIndexFixing($AD$5,BA1101,TRUE,_xll.ohTrigger(Trigger,Trigger12M))</f>
        <v>2.3083819510665536E-2</v>
      </c>
      <c r="BE1101" s="246" t="e">
        <f>IFERROR(_xll.qlIndexFixing($BF$1,BA1101,TRUE,_xll.ohTrigger(Trigger,Trigger12M)),#N/A)</f>
        <v>#N/A</v>
      </c>
    </row>
    <row r="1102" spans="52:57" ht="11.25" customHeight="1" x14ac:dyDescent="0.25">
      <c r="AZ1102" s="102" t="s">
        <v>83</v>
      </c>
      <c r="BA1102" s="101">
        <f>_xll.qlInterestRateIndexFixingDate(Currency&amp;"ibor"&amp;Tenor,BB1102,Trigger)</f>
        <v>47074</v>
      </c>
      <c r="BB1102" s="101">
        <f>_xll.qlCalendarAdvance(Calendar,BB1101,AZ1102,"f",,Trigger)</f>
        <v>47078</v>
      </c>
      <c r="BC1102" s="101">
        <f>_xll.qlInterestRateIndexMaturity(Currency&amp;"ibor"&amp;Tenor,BB1102,Trigger)</f>
        <v>47443</v>
      </c>
      <c r="BD1102" s="246">
        <f>_xll.qlIndexFixing($AD$5,BA1102,TRUE,_xll.ohTrigger(Trigger,Trigger12M))</f>
        <v>2.3081742946583644E-2</v>
      </c>
      <c r="BE1102" s="246" t="e">
        <f>IFERROR(_xll.qlIndexFixing($BF$1,BA1102,TRUE,_xll.ohTrigger(Trigger,Trigger12M)),#N/A)</f>
        <v>#N/A</v>
      </c>
    </row>
    <row r="1103" spans="52:57" ht="11.25" customHeight="1" x14ac:dyDescent="0.25">
      <c r="AZ1103" s="102" t="s">
        <v>83</v>
      </c>
      <c r="BA1103" s="101">
        <f>_xll.qlInterestRateIndexFixingDate(Currency&amp;"ibor"&amp;Tenor,BB1103,Trigger)</f>
        <v>47081</v>
      </c>
      <c r="BB1103" s="101">
        <f>_xll.qlCalendarAdvance(Calendar,BB1102,AZ1103,"f",,Trigger)</f>
        <v>47085</v>
      </c>
      <c r="BC1103" s="101">
        <f>_xll.qlInterestRateIndexMaturity(Currency&amp;"ibor"&amp;Tenor,BB1103,Trigger)</f>
        <v>47450</v>
      </c>
      <c r="BD1103" s="246">
        <f>_xll.qlIndexFixing($AD$5,BA1103,TRUE,_xll.ohTrigger(Trigger,Trigger12M))</f>
        <v>2.3079599624594712E-2</v>
      </c>
      <c r="BE1103" s="246" t="e">
        <f>IFERROR(_xll.qlIndexFixing($BF$1,BA1103,TRUE,_xll.ohTrigger(Trigger,Trigger12M)),#N/A)</f>
        <v>#N/A</v>
      </c>
    </row>
    <row r="1104" spans="52:57" ht="11.25" customHeight="1" x14ac:dyDescent="0.25">
      <c r="AZ1104" s="102" t="s">
        <v>83</v>
      </c>
      <c r="BA1104" s="101">
        <f>_xll.qlInterestRateIndexFixingDate(Currency&amp;"ibor"&amp;Tenor,BB1104,Trigger)</f>
        <v>47088</v>
      </c>
      <c r="BB1104" s="101">
        <f>_xll.qlCalendarAdvance(Calendar,BB1103,AZ1104,"f",,Trigger)</f>
        <v>47092</v>
      </c>
      <c r="BC1104" s="101">
        <f>_xll.qlInterestRateIndexMaturity(Currency&amp;"ibor"&amp;Tenor,BB1104,Trigger)</f>
        <v>47457</v>
      </c>
      <c r="BD1104" s="246">
        <f>_xll.qlIndexFixing($AD$5,BA1104,TRUE,_xll.ohTrigger(Trigger,Trigger12M))</f>
        <v>2.3077389545124047E-2</v>
      </c>
      <c r="BE1104" s="246" t="e">
        <f>IFERROR(_xll.qlIndexFixing($BF$1,BA1104,TRUE,_xll.ohTrigger(Trigger,Trigger12M)),#N/A)</f>
        <v>#N/A</v>
      </c>
    </row>
    <row r="1105" spans="52:57" ht="11.25" customHeight="1" x14ac:dyDescent="0.25">
      <c r="AZ1105" s="102" t="s">
        <v>83</v>
      </c>
      <c r="BA1105" s="101">
        <f>_xll.qlInterestRateIndexFixingDate(Currency&amp;"ibor"&amp;Tenor,BB1105,Trigger)</f>
        <v>47095</v>
      </c>
      <c r="BB1105" s="101">
        <f>_xll.qlCalendarAdvance(Calendar,BB1104,AZ1105,"f",,Trigger)</f>
        <v>47099</v>
      </c>
      <c r="BC1105" s="101">
        <f>_xll.qlInterestRateIndexMaturity(Currency&amp;"ibor"&amp;Tenor,BB1105,Trigger)</f>
        <v>47464</v>
      </c>
      <c r="BD1105" s="246">
        <f>_xll.qlIndexFixing($AD$5,BA1105,TRUE,_xll.ohTrigger(Trigger,Trigger12M))</f>
        <v>2.3075112708609874E-2</v>
      </c>
      <c r="BE1105" s="246" t="e">
        <f>IFERROR(_xll.qlIndexFixing($BF$1,BA1105,TRUE,_xll.ohTrigger(Trigger,Trigger12M)),#N/A)</f>
        <v>#N/A</v>
      </c>
    </row>
    <row r="1106" spans="52:57" ht="11.25" customHeight="1" x14ac:dyDescent="0.25">
      <c r="AZ1106" s="102" t="s">
        <v>83</v>
      </c>
      <c r="BA1106" s="101">
        <f>_xll.qlInterestRateIndexFixingDate(Currency&amp;"ibor"&amp;Tenor,BB1106,Trigger)</f>
        <v>47102</v>
      </c>
      <c r="BB1106" s="101">
        <f>_xll.qlCalendarAdvance(Calendar,BB1105,AZ1106,"f",,Trigger)</f>
        <v>47106</v>
      </c>
      <c r="BC1106" s="101">
        <f>_xll.qlInterestRateIndexMaturity(Currency&amp;"ibor"&amp;Tenor,BB1106,Trigger)</f>
        <v>47471</v>
      </c>
      <c r="BD1106" s="246">
        <f>_xll.qlIndexFixing($AD$5,BA1106,TRUE,_xll.ohTrigger(Trigger,Trigger12M))</f>
        <v>2.3072769115504429E-2</v>
      </c>
      <c r="BE1106" s="246" t="e">
        <f>IFERROR(_xll.qlIndexFixing($BF$1,BA1106,TRUE,_xll.ohTrigger(Trigger,Trigger12M)),#N/A)</f>
        <v>#N/A</v>
      </c>
    </row>
    <row r="1107" spans="52:57" ht="11.25" customHeight="1" x14ac:dyDescent="0.25">
      <c r="AZ1107" s="102" t="s">
        <v>83</v>
      </c>
      <c r="BA1107" s="101">
        <f>_xll.qlInterestRateIndexFixingDate(Currency&amp;"ibor"&amp;Tenor,BB1107,Trigger)</f>
        <v>47108</v>
      </c>
      <c r="BB1107" s="101">
        <f>_xll.qlCalendarAdvance(Calendar,BB1106,AZ1107,"f",,Trigger)</f>
        <v>47114</v>
      </c>
      <c r="BC1107" s="101">
        <f>_xll.qlInterestRateIndexMaturity(Currency&amp;"ibor"&amp;Tenor,BB1107,Trigger)</f>
        <v>47479</v>
      </c>
      <c r="BD1107" s="246">
        <f>_xll.qlIndexFixing($AD$5,BA1107,TRUE,_xll.ohTrigger(Trigger,Trigger12M))</f>
        <v>2.3070008981215633E-2</v>
      </c>
      <c r="BE1107" s="246" t="e">
        <f>IFERROR(_xll.qlIndexFixing($BF$1,BA1107,TRUE,_xll.ohTrigger(Trigger,Trigger12M)),#N/A)</f>
        <v>#N/A</v>
      </c>
    </row>
    <row r="1108" spans="52:57" ht="11.25" customHeight="1" x14ac:dyDescent="0.25">
      <c r="AZ1108" s="102" t="s">
        <v>83</v>
      </c>
      <c r="BA1108" s="101">
        <f>_xll.qlInterestRateIndexFixingDate(Currency&amp;"ibor"&amp;Tenor,BB1108,Trigger)</f>
        <v>47116</v>
      </c>
      <c r="BB1108" s="101">
        <f>_xll.qlCalendarAdvance(Calendar,BB1107,AZ1108,"f",,Trigger)</f>
        <v>47121</v>
      </c>
      <c r="BC1108" s="101">
        <f>_xll.qlInterestRateIndexMaturity(Currency&amp;"ibor"&amp;Tenor,BB1108,Trigger)</f>
        <v>47486</v>
      </c>
      <c r="BD1108" s="246">
        <f>_xll.qlIndexFixing($AD$5,BA1108,TRUE,_xll.ohTrigger(Trigger,Trigger12M))</f>
        <v>2.3067522339854207E-2</v>
      </c>
      <c r="BE1108" s="246" t="e">
        <f>IFERROR(_xll.qlIndexFixing($BF$1,BA1108,TRUE,_xll.ohTrigger(Trigger,Trigger12M)),#N/A)</f>
        <v>#N/A</v>
      </c>
    </row>
    <row r="1109" spans="52:57" ht="11.25" customHeight="1" x14ac:dyDescent="0.25">
      <c r="AZ1109" s="102" t="s">
        <v>83</v>
      </c>
      <c r="BA1109" s="101">
        <f>_xll.qlInterestRateIndexFixingDate(Currency&amp;"ibor"&amp;Tenor,BB1109,Trigger)</f>
        <v>47126</v>
      </c>
      <c r="BB1109" s="101">
        <f>_xll.qlCalendarAdvance(Calendar,BB1108,AZ1109,"f",,Trigger)</f>
        <v>47128</v>
      </c>
      <c r="BC1109" s="101">
        <f>_xll.qlInterestRateIndexMaturity(Currency&amp;"ibor"&amp;Tenor,BB1109,Trigger)</f>
        <v>47493</v>
      </c>
      <c r="BD1109" s="246">
        <f>_xll.qlIndexFixing($AD$5,BA1109,TRUE,_xll.ohTrigger(Trigger,Trigger12M))</f>
        <v>2.306496894340716E-2</v>
      </c>
      <c r="BE1109" s="246" t="e">
        <f>IFERROR(_xll.qlIndexFixing($BF$1,BA1109,TRUE,_xll.ohTrigger(Trigger,Trigger12M)),#N/A)</f>
        <v>#N/A</v>
      </c>
    </row>
    <row r="1110" spans="52:57" ht="11.25" customHeight="1" x14ac:dyDescent="0.25">
      <c r="AZ1110" s="102" t="s">
        <v>83</v>
      </c>
      <c r="BA1110" s="101">
        <f>_xll.qlInterestRateIndexFixingDate(Currency&amp;"ibor"&amp;Tenor,BB1110,Trigger)</f>
        <v>47133</v>
      </c>
      <c r="BB1110" s="101">
        <f>_xll.qlCalendarAdvance(Calendar,BB1109,AZ1110,"f",,Trigger)</f>
        <v>47135</v>
      </c>
      <c r="BC1110" s="101">
        <f>_xll.qlInterestRateIndexMaturity(Currency&amp;"ibor"&amp;Tenor,BB1110,Trigger)</f>
        <v>47500</v>
      </c>
      <c r="BD1110" s="246">
        <f>_xll.qlIndexFixing($AD$5,BA1110,TRUE,_xll.ohTrigger(Trigger,Trigger12M))</f>
        <v>2.3062348792381483E-2</v>
      </c>
      <c r="BE1110" s="246" t="e">
        <f>IFERROR(_xll.qlIndexFixing($BF$1,BA1110,TRUE,_xll.ohTrigger(Trigger,Trigger12M)),#N/A)</f>
        <v>#N/A</v>
      </c>
    </row>
    <row r="1111" spans="52:57" ht="11.25" customHeight="1" x14ac:dyDescent="0.25">
      <c r="AZ1111" s="102" t="s">
        <v>83</v>
      </c>
      <c r="BA1111" s="101">
        <f>_xll.qlInterestRateIndexFixingDate(Currency&amp;"ibor"&amp;Tenor,BB1111,Trigger)</f>
        <v>47140</v>
      </c>
      <c r="BB1111" s="101">
        <f>_xll.qlCalendarAdvance(Calendar,BB1110,AZ1111,"f",,Trigger)</f>
        <v>47142</v>
      </c>
      <c r="BC1111" s="101">
        <f>_xll.qlInterestRateIndexMaturity(Currency&amp;"ibor"&amp;Tenor,BB1111,Trigger)</f>
        <v>47507</v>
      </c>
      <c r="BD1111" s="246">
        <f>_xll.qlIndexFixing($AD$5,BA1111,TRUE,_xll.ohTrigger(Trigger,Trigger12M))</f>
        <v>2.3059661887296863E-2</v>
      </c>
      <c r="BE1111" s="246" t="e">
        <f>IFERROR(_xll.qlIndexFixing($BF$1,BA1111,TRUE,_xll.ohTrigger(Trigger,Trigger12M)),#N/A)</f>
        <v>#N/A</v>
      </c>
    </row>
    <row r="1112" spans="52:57" ht="11.25" customHeight="1" x14ac:dyDescent="0.25">
      <c r="AZ1112" s="102" t="s">
        <v>83</v>
      </c>
      <c r="BA1112" s="101">
        <f>_xll.qlInterestRateIndexFixingDate(Currency&amp;"ibor"&amp;Tenor,BB1112,Trigger)</f>
        <v>47147</v>
      </c>
      <c r="BB1112" s="101">
        <f>_xll.qlCalendarAdvance(Calendar,BB1111,AZ1112,"f",,Trigger)</f>
        <v>47149</v>
      </c>
      <c r="BC1112" s="101">
        <f>_xll.qlInterestRateIndexMaturity(Currency&amp;"ibor"&amp;Tenor,BB1112,Trigger)</f>
        <v>47514</v>
      </c>
      <c r="BD1112" s="246">
        <f>_xll.qlIndexFixing($AD$5,BA1112,TRUE,_xll.ohTrigger(Trigger,Trigger12M))</f>
        <v>2.3056908228686362E-2</v>
      </c>
      <c r="BE1112" s="246" t="e">
        <f>IFERROR(_xll.qlIndexFixing($BF$1,BA1112,TRUE,_xll.ohTrigger(Trigger,Trigger12M)),#N/A)</f>
        <v>#N/A</v>
      </c>
    </row>
    <row r="1113" spans="52:57" ht="11.25" customHeight="1" x14ac:dyDescent="0.25">
      <c r="AZ1113" s="102" t="s">
        <v>83</v>
      </c>
      <c r="BA1113" s="101">
        <f>_xll.qlInterestRateIndexFixingDate(Currency&amp;"ibor"&amp;Tenor,BB1113,Trigger)</f>
        <v>47154</v>
      </c>
      <c r="BB1113" s="101">
        <f>_xll.qlCalendarAdvance(Calendar,BB1112,AZ1113,"f",,Trigger)</f>
        <v>47156</v>
      </c>
      <c r="BC1113" s="101">
        <f>_xll.qlInterestRateIndexMaturity(Currency&amp;"ibor"&amp;Tenor,BB1113,Trigger)</f>
        <v>47521</v>
      </c>
      <c r="BD1113" s="246">
        <f>_xll.qlIndexFixing($AD$5,BA1113,TRUE,_xll.ohTrigger(Trigger,Trigger12M))</f>
        <v>2.3054087817096607E-2</v>
      </c>
      <c r="BE1113" s="246" t="e">
        <f>IFERROR(_xll.qlIndexFixing($BF$1,BA1113,TRUE,_xll.ohTrigger(Trigger,Trigger12M)),#N/A)</f>
        <v>#N/A</v>
      </c>
    </row>
    <row r="1114" spans="52:57" ht="11.25" customHeight="1" x14ac:dyDescent="0.25">
      <c r="AZ1114" s="102" t="s">
        <v>83</v>
      </c>
      <c r="BA1114" s="101">
        <f>_xll.qlInterestRateIndexFixingDate(Currency&amp;"ibor"&amp;Tenor,BB1114,Trigger)</f>
        <v>47161</v>
      </c>
      <c r="BB1114" s="101">
        <f>_xll.qlCalendarAdvance(Calendar,BB1113,AZ1114,"f",,Trigger)</f>
        <v>47163</v>
      </c>
      <c r="BC1114" s="101">
        <f>_xll.qlInterestRateIndexMaturity(Currency&amp;"ibor"&amp;Tenor,BB1114,Trigger)</f>
        <v>47528</v>
      </c>
      <c r="BD1114" s="246">
        <f>_xll.qlIndexFixing($AD$5,BA1114,TRUE,_xll.ohTrigger(Trigger,Trigger12M))</f>
        <v>2.3051200653086929E-2</v>
      </c>
      <c r="BE1114" s="246" t="e">
        <f>IFERROR(_xll.qlIndexFixing($BF$1,BA1114,TRUE,_xll.ohTrigger(Trigger,Trigger12M)),#N/A)</f>
        <v>#N/A</v>
      </c>
    </row>
    <row r="1115" spans="52:57" ht="11.25" customHeight="1" x14ac:dyDescent="0.25">
      <c r="AZ1115" s="102" t="s">
        <v>83</v>
      </c>
      <c r="BA1115" s="101">
        <f>_xll.qlInterestRateIndexFixingDate(Currency&amp;"ibor"&amp;Tenor,BB1115,Trigger)</f>
        <v>47168</v>
      </c>
      <c r="BB1115" s="101">
        <f>_xll.qlCalendarAdvance(Calendar,BB1114,AZ1115,"f",,Trigger)</f>
        <v>47170</v>
      </c>
      <c r="BC1115" s="101">
        <f>_xll.qlInterestRateIndexMaturity(Currency&amp;"ibor"&amp;Tenor,BB1115,Trigger)</f>
        <v>47535</v>
      </c>
      <c r="BD1115" s="246">
        <f>_xll.qlIndexFixing($AD$5,BA1115,TRUE,_xll.ohTrigger(Trigger,Trigger12M))</f>
        <v>2.3048246737230462E-2</v>
      </c>
      <c r="BE1115" s="246" t="e">
        <f>IFERROR(_xll.qlIndexFixing($BF$1,BA1115,TRUE,_xll.ohTrigger(Trigger,Trigger12M)),#N/A)</f>
        <v>#N/A</v>
      </c>
    </row>
    <row r="1116" spans="52:57" ht="11.25" customHeight="1" x14ac:dyDescent="0.25">
      <c r="AZ1116" s="102" t="s">
        <v>83</v>
      </c>
      <c r="BA1116" s="101">
        <f>_xll.qlInterestRateIndexFixingDate(Currency&amp;"ibor"&amp;Tenor,BB1116,Trigger)</f>
        <v>47175</v>
      </c>
      <c r="BB1116" s="101">
        <f>_xll.qlCalendarAdvance(Calendar,BB1115,AZ1116,"f",,Trigger)</f>
        <v>47177</v>
      </c>
      <c r="BC1116" s="101">
        <f>_xll.qlInterestRateIndexMaturity(Currency&amp;"ibor"&amp;Tenor,BB1116,Trigger)</f>
        <v>47542</v>
      </c>
      <c r="BD1116" s="246">
        <f>_xll.qlIndexFixing($AD$5,BA1116,TRUE,_xll.ohTrigger(Trigger,Trigger12M))</f>
        <v>2.3045226070113257E-2</v>
      </c>
      <c r="BE1116" s="246" t="e">
        <f>IFERROR(_xll.qlIndexFixing($BF$1,BA1116,TRUE,_xll.ohTrigger(Trigger,Trigger12M)),#N/A)</f>
        <v>#N/A</v>
      </c>
    </row>
    <row r="1117" spans="52:57" ht="11.25" customHeight="1" x14ac:dyDescent="0.25">
      <c r="AZ1117" s="102" t="s">
        <v>83</v>
      </c>
      <c r="BA1117" s="101">
        <f>_xll.qlInterestRateIndexFixingDate(Currency&amp;"ibor"&amp;Tenor,BB1117,Trigger)</f>
        <v>47182</v>
      </c>
      <c r="BB1117" s="101">
        <f>_xll.qlCalendarAdvance(Calendar,BB1116,AZ1117,"f",,Trigger)</f>
        <v>47184</v>
      </c>
      <c r="BC1117" s="101">
        <f>_xll.qlInterestRateIndexMaturity(Currency&amp;"ibor"&amp;Tenor,BB1117,Trigger)</f>
        <v>47549</v>
      </c>
      <c r="BD1117" s="246">
        <f>_xll.qlIndexFixing($AD$5,BA1117,TRUE,_xll.ohTrigger(Trigger,Trigger12M))</f>
        <v>2.3042138652334506E-2</v>
      </c>
      <c r="BE1117" s="246" t="e">
        <f>IFERROR(_xll.qlIndexFixing($BF$1,BA1117,TRUE,_xll.ohTrigger(Trigger,Trigger12M)),#N/A)</f>
        <v>#N/A</v>
      </c>
    </row>
    <row r="1118" spans="52:57" ht="11.25" customHeight="1" x14ac:dyDescent="0.25">
      <c r="AZ1118" s="102" t="s">
        <v>83</v>
      </c>
      <c r="BA1118" s="101">
        <f>_xll.qlInterestRateIndexFixingDate(Currency&amp;"ibor"&amp;Tenor,BB1118,Trigger)</f>
        <v>47189</v>
      </c>
      <c r="BB1118" s="101">
        <f>_xll.qlCalendarAdvance(Calendar,BB1117,AZ1118,"f",,Trigger)</f>
        <v>47191</v>
      </c>
      <c r="BC1118" s="101">
        <f>_xll.qlInterestRateIndexMaturity(Currency&amp;"ibor"&amp;Tenor,BB1118,Trigger)</f>
        <v>47556</v>
      </c>
      <c r="BD1118" s="246">
        <f>_xll.qlIndexFixing($AD$5,BA1118,TRUE,_xll.ohTrigger(Trigger,Trigger12M))</f>
        <v>2.3038984484506982E-2</v>
      </c>
      <c r="BE1118" s="246" t="e">
        <f>IFERROR(_xll.qlIndexFixing($BF$1,BA1118,TRUE,_xll.ohTrigger(Trigger,Trigger12M)),#N/A)</f>
        <v>#N/A</v>
      </c>
    </row>
    <row r="1119" spans="52:57" ht="11.25" customHeight="1" x14ac:dyDescent="0.25">
      <c r="AZ1119" s="102" t="s">
        <v>83</v>
      </c>
      <c r="BA1119" s="101">
        <f>_xll.qlInterestRateIndexFixingDate(Currency&amp;"ibor"&amp;Tenor,BB1119,Trigger)</f>
        <v>47196</v>
      </c>
      <c r="BB1119" s="101">
        <f>_xll.qlCalendarAdvance(Calendar,BB1118,AZ1119,"f",,Trigger)</f>
        <v>47198</v>
      </c>
      <c r="BC1119" s="101">
        <f>_xll.qlInterestRateIndexMaturity(Currency&amp;"ibor"&amp;Tenor,BB1119,Trigger)</f>
        <v>47563</v>
      </c>
      <c r="BD1119" s="246">
        <f>_xll.qlIndexFixing($AD$5,BA1119,TRUE,_xll.ohTrigger(Trigger,Trigger12M))</f>
        <v>2.3035763567256371E-2</v>
      </c>
      <c r="BE1119" s="246" t="e">
        <f>IFERROR(_xll.qlIndexFixing($BF$1,BA1119,TRUE,_xll.ohTrigger(Trigger,Trigger12M)),#N/A)</f>
        <v>#N/A</v>
      </c>
    </row>
    <row r="1120" spans="52:57" ht="11.25" customHeight="1" x14ac:dyDescent="0.25">
      <c r="AZ1120" s="102" t="s">
        <v>83</v>
      </c>
      <c r="BA1120" s="101">
        <f>_xll.qlInterestRateIndexFixingDate(Currency&amp;"ibor"&amp;Tenor,BB1120,Trigger)</f>
        <v>47203</v>
      </c>
      <c r="BB1120" s="101">
        <f>_xll.qlCalendarAdvance(Calendar,BB1119,AZ1120,"f",,Trigger)</f>
        <v>47205</v>
      </c>
      <c r="BC1120" s="101">
        <f>_xll.qlInterestRateIndexMaturity(Currency&amp;"ibor"&amp;Tenor,BB1120,Trigger)</f>
        <v>47570</v>
      </c>
      <c r="BD1120" s="246">
        <f>_xll.qlIndexFixing($AD$5,BA1120,TRUE,_xll.ohTrigger(Trigger,Trigger12M))</f>
        <v>2.3032475901221726E-2</v>
      </c>
      <c r="BE1120" s="246" t="e">
        <f>IFERROR(_xll.qlIndexFixing($BF$1,BA1120,TRUE,_xll.ohTrigger(Trigger,Trigger12M)),#N/A)</f>
        <v>#N/A</v>
      </c>
    </row>
    <row r="1121" spans="52:57" ht="11.25" customHeight="1" x14ac:dyDescent="0.25">
      <c r="AZ1121" s="102" t="s">
        <v>83</v>
      </c>
      <c r="BA1121" s="101">
        <f>_xll.qlInterestRateIndexFixingDate(Currency&amp;"ibor"&amp;Tenor,BB1121,Trigger)</f>
        <v>47206</v>
      </c>
      <c r="BB1121" s="101">
        <f>_xll.qlCalendarAdvance(Calendar,BB1120,AZ1121,"f",,Trigger)</f>
        <v>47212</v>
      </c>
      <c r="BC1121" s="101">
        <f>_xll.qlInterestRateIndexMaturity(Currency&amp;"ibor"&amp;Tenor,BB1121,Trigger)</f>
        <v>47577</v>
      </c>
      <c r="BD1121" s="246">
        <f>_xll.qlIndexFixing($AD$5,BA1121,TRUE,_xll.ohTrigger(Trigger,Trigger12M))</f>
        <v>2.3029121487055673E-2</v>
      </c>
      <c r="BE1121" s="246" t="e">
        <f>IFERROR(_xll.qlIndexFixing($BF$1,BA1121,TRUE,_xll.ohTrigger(Trigger,Trigger12M)),#N/A)</f>
        <v>#N/A</v>
      </c>
    </row>
    <row r="1122" spans="52:57" ht="11.25" customHeight="1" x14ac:dyDescent="0.25">
      <c r="AZ1122" s="102" t="s">
        <v>83</v>
      </c>
      <c r="BA1122" s="101">
        <f>_xll.qlInterestRateIndexFixingDate(Currency&amp;"ibor"&amp;Tenor,BB1122,Trigger)</f>
        <v>47217</v>
      </c>
      <c r="BB1122" s="101">
        <f>_xll.qlCalendarAdvance(Calendar,BB1121,AZ1122,"f",,Trigger)</f>
        <v>47219</v>
      </c>
      <c r="BC1122" s="101">
        <f>_xll.qlInterestRateIndexMaturity(Currency&amp;"ibor"&amp;Tenor,BB1122,Trigger)</f>
        <v>47584</v>
      </c>
      <c r="BD1122" s="246">
        <f>_xll.qlIndexFixing($AD$5,BA1122,TRUE,_xll.ohTrigger(Trigger,Trigger12M))</f>
        <v>2.3025700325423327E-2</v>
      </c>
      <c r="BE1122" s="246" t="e">
        <f>IFERROR(_xll.qlIndexFixing($BF$1,BA1122,TRUE,_xll.ohTrigger(Trigger,Trigger12M)),#N/A)</f>
        <v>#N/A</v>
      </c>
    </row>
    <row r="1123" spans="52:57" ht="11.25" customHeight="1" x14ac:dyDescent="0.25">
      <c r="AZ1123" s="102" t="s">
        <v>83</v>
      </c>
      <c r="BA1123" s="101">
        <f>_xll.qlInterestRateIndexFixingDate(Currency&amp;"ibor"&amp;Tenor,BB1123,Trigger)</f>
        <v>47224</v>
      </c>
      <c r="BB1123" s="101">
        <f>_xll.qlCalendarAdvance(Calendar,BB1122,AZ1123,"f",,Trigger)</f>
        <v>47226</v>
      </c>
      <c r="BC1123" s="101">
        <f>_xll.qlInterestRateIndexMaturity(Currency&amp;"ibor"&amp;Tenor,BB1123,Trigger)</f>
        <v>47591</v>
      </c>
      <c r="BD1123" s="246">
        <f>_xll.qlIndexFixing($AD$5,BA1123,TRUE,_xll.ohTrigger(Trigger,Trigger12M))</f>
        <v>2.3022212417004036E-2</v>
      </c>
      <c r="BE1123" s="246" t="e">
        <f>IFERROR(_xll.qlIndexFixing($BF$1,BA1123,TRUE,_xll.ohTrigger(Trigger,Trigger12M)),#N/A)</f>
        <v>#N/A</v>
      </c>
    </row>
    <row r="1124" spans="52:57" ht="11.25" customHeight="1" x14ac:dyDescent="0.25">
      <c r="AZ1124" s="102" t="s">
        <v>83</v>
      </c>
      <c r="BA1124" s="101">
        <f>_xll.qlInterestRateIndexFixingDate(Currency&amp;"ibor"&amp;Tenor,BB1124,Trigger)</f>
        <v>47231</v>
      </c>
      <c r="BB1124" s="101">
        <f>_xll.qlCalendarAdvance(Calendar,BB1123,AZ1124,"f",,Trigger)</f>
        <v>47233</v>
      </c>
      <c r="BC1124" s="101">
        <f>_xll.qlInterestRateIndexMaturity(Currency&amp;"ibor"&amp;Tenor,BB1124,Trigger)</f>
        <v>47598</v>
      </c>
      <c r="BD1124" s="246">
        <f>_xll.qlIndexFixing($AD$5,BA1124,TRUE,_xll.ohTrigger(Trigger,Trigger12M))</f>
        <v>2.3018657762489191E-2</v>
      </c>
      <c r="BE1124" s="246" t="e">
        <f>IFERROR(_xll.qlIndexFixing($BF$1,BA1124,TRUE,_xll.ohTrigger(Trigger,Trigger12M)),#N/A)</f>
        <v>#N/A</v>
      </c>
    </row>
    <row r="1125" spans="52:57" ht="11.25" customHeight="1" x14ac:dyDescent="0.25">
      <c r="AZ1125" s="102" t="s">
        <v>83</v>
      </c>
      <c r="BA1125" s="101">
        <f>_xll.qlInterestRateIndexFixingDate(Currency&amp;"ibor"&amp;Tenor,BB1125,Trigger)</f>
        <v>47235</v>
      </c>
      <c r="BB1125" s="101">
        <f>_xll.qlCalendarAdvance(Calendar,BB1124,AZ1125,"f",,Trigger)</f>
        <v>47240</v>
      </c>
      <c r="BC1125" s="101">
        <f>_xll.qlInterestRateIndexMaturity(Currency&amp;"ibor"&amp;Tenor,BB1125,Trigger)</f>
        <v>47605</v>
      </c>
      <c r="BD1125" s="246">
        <f>_xll.qlIndexFixing($AD$5,BA1125,TRUE,_xll.ohTrigger(Trigger,Trigger12M))</f>
        <v>2.3015036362584635E-2</v>
      </c>
      <c r="BE1125" s="246" t="e">
        <f>IFERROR(_xll.qlIndexFixing($BF$1,BA1125,TRUE,_xll.ohTrigger(Trigger,Trigger12M)),#N/A)</f>
        <v>#N/A</v>
      </c>
    </row>
    <row r="1126" spans="52:57" ht="11.25" customHeight="1" x14ac:dyDescent="0.25">
      <c r="AZ1126" s="102" t="s">
        <v>83</v>
      </c>
      <c r="BA1126" s="101">
        <f>_xll.qlInterestRateIndexFixingDate(Currency&amp;"ibor"&amp;Tenor,BB1126,Trigger)</f>
        <v>47245</v>
      </c>
      <c r="BB1126" s="101">
        <f>_xll.qlCalendarAdvance(Calendar,BB1125,AZ1126,"f",,Trigger)</f>
        <v>47247</v>
      </c>
      <c r="BC1126" s="101">
        <f>_xll.qlInterestRateIndexMaturity(Currency&amp;"ibor"&amp;Tenor,BB1126,Trigger)</f>
        <v>47612</v>
      </c>
      <c r="BD1126" s="246">
        <f>_xll.qlIndexFixing($AD$5,BA1126,TRUE,_xll.ohTrigger(Trigger,Trigger12M))</f>
        <v>2.3011348218008702E-2</v>
      </c>
      <c r="BE1126" s="246" t="e">
        <f>IFERROR(_xll.qlIndexFixing($BF$1,BA1126,TRUE,_xll.ohTrigger(Trigger,Trigger12M)),#N/A)</f>
        <v>#N/A</v>
      </c>
    </row>
    <row r="1127" spans="52:57" ht="11.25" customHeight="1" x14ac:dyDescent="0.25">
      <c r="AZ1127" s="102" t="s">
        <v>83</v>
      </c>
      <c r="BA1127" s="101">
        <f>_xll.qlInterestRateIndexFixingDate(Currency&amp;"ibor"&amp;Tenor,BB1127,Trigger)</f>
        <v>47252</v>
      </c>
      <c r="BB1127" s="101">
        <f>_xll.qlCalendarAdvance(Calendar,BB1126,AZ1127,"f",,Trigger)</f>
        <v>47254</v>
      </c>
      <c r="BC1127" s="101">
        <f>_xll.qlInterestRateIndexMaturity(Currency&amp;"ibor"&amp;Tenor,BB1127,Trigger)</f>
        <v>47619</v>
      </c>
      <c r="BD1127" s="246">
        <f>_xll.qlIndexFixing($AD$5,BA1127,TRUE,_xll.ohTrigger(Trigger,Trigger12M))</f>
        <v>2.300759332949286E-2</v>
      </c>
      <c r="BE1127" s="246" t="e">
        <f>IFERROR(_xll.qlIndexFixing($BF$1,BA1127,TRUE,_xll.ohTrigger(Trigger,Trigger12M)),#N/A)</f>
        <v>#N/A</v>
      </c>
    </row>
    <row r="1128" spans="52:57" ht="11.25" customHeight="1" x14ac:dyDescent="0.25">
      <c r="AZ1128" s="102" t="s">
        <v>83</v>
      </c>
      <c r="BA1128" s="101">
        <f>_xll.qlInterestRateIndexFixingDate(Currency&amp;"ibor"&amp;Tenor,BB1128,Trigger)</f>
        <v>47259</v>
      </c>
      <c r="BB1128" s="101">
        <f>_xll.qlCalendarAdvance(Calendar,BB1127,AZ1128,"f",,Trigger)</f>
        <v>47261</v>
      </c>
      <c r="BC1128" s="101">
        <f>_xll.qlInterestRateIndexMaturity(Currency&amp;"ibor"&amp;Tenor,BB1128,Trigger)</f>
        <v>47626</v>
      </c>
      <c r="BD1128" s="246">
        <f>_xll.qlIndexFixing($AD$5,BA1128,TRUE,_xll.ohTrigger(Trigger,Trigger12M))</f>
        <v>2.3003771697782813E-2</v>
      </c>
      <c r="BE1128" s="246" t="e">
        <f>IFERROR(_xll.qlIndexFixing($BF$1,BA1128,TRUE,_xll.ohTrigger(Trigger,Trigger12M)),#N/A)</f>
        <v>#N/A</v>
      </c>
    </row>
    <row r="1129" spans="52:57" ht="11.25" customHeight="1" x14ac:dyDescent="0.25">
      <c r="AZ1129" s="102" t="s">
        <v>83</v>
      </c>
      <c r="BA1129" s="101">
        <f>_xll.qlInterestRateIndexFixingDate(Currency&amp;"ibor"&amp;Tenor,BB1129,Trigger)</f>
        <v>47266</v>
      </c>
      <c r="BB1129" s="101">
        <f>_xll.qlCalendarAdvance(Calendar,BB1128,AZ1129,"f",,Trigger)</f>
        <v>47268</v>
      </c>
      <c r="BC1129" s="101">
        <f>_xll.qlInterestRateIndexMaturity(Currency&amp;"ibor"&amp;Tenor,BB1129,Trigger)</f>
        <v>47633</v>
      </c>
      <c r="BD1129" s="246">
        <f>_xll.qlIndexFixing($AD$5,BA1129,TRUE,_xll.ohTrigger(Trigger,Trigger12M))</f>
        <v>2.2999883323636311E-2</v>
      </c>
      <c r="BE1129" s="246" t="e">
        <f>IFERROR(_xll.qlIndexFixing($BF$1,BA1129,TRUE,_xll.ohTrigger(Trigger,Trigger12M)),#N/A)</f>
        <v>#N/A</v>
      </c>
    </row>
    <row r="1130" spans="52:57" ht="11.25" customHeight="1" x14ac:dyDescent="0.25">
      <c r="AZ1130" s="102" t="s">
        <v>83</v>
      </c>
      <c r="BA1130" s="101">
        <f>_xll.qlInterestRateIndexFixingDate(Currency&amp;"ibor"&amp;Tenor,BB1130,Trigger)</f>
        <v>47273</v>
      </c>
      <c r="BB1130" s="101">
        <f>_xll.qlCalendarAdvance(Calendar,BB1129,AZ1130,"f",,Trigger)</f>
        <v>47275</v>
      </c>
      <c r="BC1130" s="101">
        <f>_xll.qlInterestRateIndexMaturity(Currency&amp;"ibor"&amp;Tenor,BB1130,Trigger)</f>
        <v>47640</v>
      </c>
      <c r="BD1130" s="246">
        <f>_xll.qlIndexFixing($AD$5,BA1130,TRUE,_xll.ohTrigger(Trigger,Trigger12M))</f>
        <v>2.2995928207824902E-2</v>
      </c>
      <c r="BE1130" s="246" t="e">
        <f>IFERROR(_xll.qlIndexFixing($BF$1,BA1130,TRUE,_xll.ohTrigger(Trigger,Trigger12M)),#N/A)</f>
        <v>#N/A</v>
      </c>
    </row>
    <row r="1131" spans="52:57" ht="11.25" customHeight="1" x14ac:dyDescent="0.25">
      <c r="AZ1131" s="102" t="s">
        <v>83</v>
      </c>
      <c r="BA1131" s="101">
        <f>_xll.qlInterestRateIndexFixingDate(Currency&amp;"ibor"&amp;Tenor,BB1131,Trigger)</f>
        <v>47280</v>
      </c>
      <c r="BB1131" s="101">
        <f>_xll.qlCalendarAdvance(Calendar,BB1130,AZ1131,"f",,Trigger)</f>
        <v>47282</v>
      </c>
      <c r="BC1131" s="101">
        <f>_xll.qlInterestRateIndexMaturity(Currency&amp;"ibor"&amp;Tenor,BB1131,Trigger)</f>
        <v>47647</v>
      </c>
      <c r="BD1131" s="246">
        <f>_xll.qlIndexFixing($AD$5,BA1131,TRUE,_xll.ohTrigger(Trigger,Trigger12M))</f>
        <v>2.2991906351133275E-2</v>
      </c>
      <c r="BE1131" s="246" t="e">
        <f>IFERROR(_xll.qlIndexFixing($BF$1,BA1131,TRUE,_xll.ohTrigger(Trigger,Trigger12M)),#N/A)</f>
        <v>#N/A</v>
      </c>
    </row>
    <row r="1132" spans="52:57" ht="11.25" customHeight="1" x14ac:dyDescent="0.25">
      <c r="AZ1132" s="102" t="s">
        <v>83</v>
      </c>
      <c r="BA1132" s="101">
        <f>_xll.qlInterestRateIndexFixingDate(Currency&amp;"ibor"&amp;Tenor,BB1132,Trigger)</f>
        <v>47287</v>
      </c>
      <c r="BB1132" s="101">
        <f>_xll.qlCalendarAdvance(Calendar,BB1131,AZ1132,"f",,Trigger)</f>
        <v>47289</v>
      </c>
      <c r="BC1132" s="101">
        <f>_xll.qlInterestRateIndexMaturity(Currency&amp;"ibor"&amp;Tenor,BB1132,Trigger)</f>
        <v>47654</v>
      </c>
      <c r="BD1132" s="246">
        <f>_xll.qlIndexFixing($AD$5,BA1132,TRUE,_xll.ohTrigger(Trigger,Trigger12M))</f>
        <v>2.2987817754359693E-2</v>
      </c>
      <c r="BE1132" s="246" t="e">
        <f>IFERROR(_xll.qlIndexFixing($BF$1,BA1132,TRUE,_xll.ohTrigger(Trigger,Trigger12M)),#N/A)</f>
        <v>#N/A</v>
      </c>
    </row>
    <row r="1133" spans="52:57" ht="11.25" customHeight="1" x14ac:dyDescent="0.25">
      <c r="AZ1133" s="102" t="s">
        <v>83</v>
      </c>
      <c r="BA1133" s="101">
        <f>_xll.qlInterestRateIndexFixingDate(Currency&amp;"ibor"&amp;Tenor,BB1133,Trigger)</f>
        <v>47294</v>
      </c>
      <c r="BB1133" s="101">
        <f>_xll.qlCalendarAdvance(Calendar,BB1132,AZ1133,"f",,Trigger)</f>
        <v>47296</v>
      </c>
      <c r="BC1133" s="101">
        <f>_xll.qlInterestRateIndexMaturity(Currency&amp;"ibor"&amp;Tenor,BB1133,Trigger)</f>
        <v>47661</v>
      </c>
      <c r="BD1133" s="246">
        <f>_xll.qlIndexFixing($AD$5,BA1133,TRUE,_xll.ohTrigger(Trigger,Trigger12M))</f>
        <v>2.2983662418314905E-2</v>
      </c>
      <c r="BE1133" s="246" t="e">
        <f>IFERROR(_xll.qlIndexFixing($BF$1,BA1133,TRUE,_xll.ohTrigger(Trigger,Trigger12M)),#N/A)</f>
        <v>#N/A</v>
      </c>
    </row>
    <row r="1134" spans="52:57" ht="11.25" customHeight="1" x14ac:dyDescent="0.25">
      <c r="AZ1134" s="102" t="s">
        <v>83</v>
      </c>
      <c r="BA1134" s="101">
        <f>_xll.qlInterestRateIndexFixingDate(Currency&amp;"ibor"&amp;Tenor,BB1134,Trigger)</f>
        <v>47301</v>
      </c>
      <c r="BB1134" s="101">
        <f>_xll.qlCalendarAdvance(Calendar,BB1133,AZ1134,"f",,Trigger)</f>
        <v>47303</v>
      </c>
      <c r="BC1134" s="101">
        <f>_xll.qlInterestRateIndexMaturity(Currency&amp;"ibor"&amp;Tenor,BB1134,Trigger)</f>
        <v>47668</v>
      </c>
      <c r="BD1134" s="246">
        <f>_xll.qlIndexFixing($AD$5,BA1134,TRUE,_xll.ohTrigger(Trigger,Trigger12M))</f>
        <v>2.2979440343823678E-2</v>
      </c>
      <c r="BE1134" s="246" t="e">
        <f>IFERROR(_xll.qlIndexFixing($BF$1,BA1134,TRUE,_xll.ohTrigger(Trigger,Trigger12M)),#N/A)</f>
        <v>#N/A</v>
      </c>
    </row>
    <row r="1135" spans="52:57" ht="11.25" customHeight="1" x14ac:dyDescent="0.25">
      <c r="AZ1135" s="102" t="s">
        <v>83</v>
      </c>
      <c r="BA1135" s="101">
        <f>_xll.qlInterestRateIndexFixingDate(Currency&amp;"ibor"&amp;Tenor,BB1135,Trigger)</f>
        <v>47308</v>
      </c>
      <c r="BB1135" s="101">
        <f>_xll.qlCalendarAdvance(Calendar,BB1134,AZ1135,"f",,Trigger)</f>
        <v>47310</v>
      </c>
      <c r="BC1135" s="101">
        <f>_xll.qlInterestRateIndexMaturity(Currency&amp;"ibor"&amp;Tenor,BB1135,Trigger)</f>
        <v>47675</v>
      </c>
      <c r="BD1135" s="246">
        <f>_xll.qlIndexFixing($AD$5,BA1135,TRUE,_xll.ohTrigger(Trigger,Trigger12M))</f>
        <v>2.2975151531723914E-2</v>
      </c>
      <c r="BE1135" s="246" t="e">
        <f>IFERROR(_xll.qlIndexFixing($BF$1,BA1135,TRUE,_xll.ohTrigger(Trigger,Trigger12M)),#N/A)</f>
        <v>#N/A</v>
      </c>
    </row>
    <row r="1136" spans="52:57" ht="11.25" customHeight="1" x14ac:dyDescent="0.25">
      <c r="AZ1136" s="102" t="s">
        <v>83</v>
      </c>
      <c r="BA1136" s="101">
        <f>_xll.qlInterestRateIndexFixingDate(Currency&amp;"ibor"&amp;Tenor,BB1136,Trigger)</f>
        <v>47315</v>
      </c>
      <c r="BB1136" s="101">
        <f>_xll.qlCalendarAdvance(Calendar,BB1135,AZ1136,"f",,Trigger)</f>
        <v>47317</v>
      </c>
      <c r="BC1136" s="101">
        <f>_xll.qlInterestRateIndexMaturity(Currency&amp;"ibor"&amp;Tenor,BB1136,Trigger)</f>
        <v>47682</v>
      </c>
      <c r="BD1136" s="246">
        <f>_xll.qlIndexFixing($AD$5,BA1136,TRUE,_xll.ohTrigger(Trigger,Trigger12M))</f>
        <v>2.2970795982866221E-2</v>
      </c>
      <c r="BE1136" s="246" t="e">
        <f>IFERROR(_xll.qlIndexFixing($BF$1,BA1136,TRUE,_xll.ohTrigger(Trigger,Trigger12M)),#N/A)</f>
        <v>#N/A</v>
      </c>
    </row>
    <row r="1137" spans="52:57" ht="11.25" customHeight="1" x14ac:dyDescent="0.25">
      <c r="AZ1137" s="102" t="s">
        <v>83</v>
      </c>
      <c r="BA1137" s="101">
        <f>_xll.qlInterestRateIndexFixingDate(Currency&amp;"ibor"&amp;Tenor,BB1137,Trigger)</f>
        <v>47322</v>
      </c>
      <c r="BB1137" s="101">
        <f>_xll.qlCalendarAdvance(Calendar,BB1136,AZ1137,"f",,Trigger)</f>
        <v>47324</v>
      </c>
      <c r="BC1137" s="101">
        <f>_xll.qlInterestRateIndexMaturity(Currency&amp;"ibor"&amp;Tenor,BB1137,Trigger)</f>
        <v>47689</v>
      </c>
      <c r="BD1137" s="246">
        <f>_xll.qlIndexFixing($AD$5,BA1137,TRUE,_xll.ohTrigger(Trigger,Trigger12M))</f>
        <v>2.2966675023403237E-2</v>
      </c>
      <c r="BE1137" s="246" t="e">
        <f>IFERROR(_xll.qlIndexFixing($BF$1,BA1137,TRUE,_xll.ohTrigger(Trigger,Trigger12M)),#N/A)</f>
        <v>#N/A</v>
      </c>
    </row>
    <row r="1138" spans="52:57" ht="11.25" customHeight="1" x14ac:dyDescent="0.25">
      <c r="AZ1138" s="102" t="s">
        <v>83</v>
      </c>
      <c r="BA1138" s="101">
        <f>_xll.qlInterestRateIndexFixingDate(Currency&amp;"ibor"&amp;Tenor,BB1138,Trigger)</f>
        <v>47329</v>
      </c>
      <c r="BB1138" s="101">
        <f>_xll.qlCalendarAdvance(Calendar,BB1137,AZ1138,"f",,Trigger)</f>
        <v>47331</v>
      </c>
      <c r="BC1138" s="101">
        <f>_xll.qlInterestRateIndexMaturity(Currency&amp;"ibor"&amp;Tenor,BB1138,Trigger)</f>
        <v>47696</v>
      </c>
      <c r="BD1138" s="246">
        <f>_xll.qlIndexFixing($AD$5,BA1138,TRUE,_xll.ohTrigger(Trigger,Trigger12M))</f>
        <v>2.2964300890342789E-2</v>
      </c>
      <c r="BE1138" s="246" t="e">
        <f>IFERROR(_xll.qlIndexFixing($BF$1,BA1138,TRUE,_xll.ohTrigger(Trigger,Trigger12M)),#N/A)</f>
        <v>#N/A</v>
      </c>
    </row>
    <row r="1139" spans="52:57" ht="11.25" customHeight="1" x14ac:dyDescent="0.25">
      <c r="AZ1139" s="102" t="s">
        <v>83</v>
      </c>
      <c r="BA1139" s="101">
        <f>_xll.qlInterestRateIndexFixingDate(Currency&amp;"ibor"&amp;Tenor,BB1139,Trigger)</f>
        <v>47336</v>
      </c>
      <c r="BB1139" s="101">
        <f>_xll.qlCalendarAdvance(Calendar,BB1138,AZ1139,"f",,Trigger)</f>
        <v>47338</v>
      </c>
      <c r="BC1139" s="101">
        <f>_xll.qlInterestRateIndexMaturity(Currency&amp;"ibor"&amp;Tenor,BB1139,Trigger)</f>
        <v>47703</v>
      </c>
      <c r="BD1139" s="246">
        <f>_xll.qlIndexFixing($AD$5,BA1139,TRUE,_xll.ohTrigger(Trigger,Trigger12M))</f>
        <v>2.2961869839758717E-2</v>
      </c>
      <c r="BE1139" s="246" t="e">
        <f>IFERROR(_xll.qlIndexFixing($BF$1,BA1139,TRUE,_xll.ohTrigger(Trigger,Trigger12M)),#N/A)</f>
        <v>#N/A</v>
      </c>
    </row>
    <row r="1140" spans="52:57" ht="11.25" customHeight="1" x14ac:dyDescent="0.25">
      <c r="AZ1140" s="102" t="s">
        <v>83</v>
      </c>
      <c r="BA1140" s="101">
        <f>_xll.qlInterestRateIndexFixingDate(Currency&amp;"ibor"&amp;Tenor,BB1140,Trigger)</f>
        <v>47343</v>
      </c>
      <c r="BB1140" s="101">
        <f>_xll.qlCalendarAdvance(Calendar,BB1139,AZ1140,"f",,Trigger)</f>
        <v>47345</v>
      </c>
      <c r="BC1140" s="101">
        <f>_xll.qlInterestRateIndexMaturity(Currency&amp;"ibor"&amp;Tenor,BB1140,Trigger)</f>
        <v>47710</v>
      </c>
      <c r="BD1140" s="246">
        <f>_xll.qlIndexFixing($AD$5,BA1140,TRUE,_xll.ohTrigger(Trigger,Trigger12M))</f>
        <v>2.2959381872062305E-2</v>
      </c>
      <c r="BE1140" s="246" t="e">
        <f>IFERROR(_xll.qlIndexFixing($BF$1,BA1140,TRUE,_xll.ohTrigger(Trigger,Trigger12M)),#N/A)</f>
        <v>#N/A</v>
      </c>
    </row>
    <row r="1141" spans="52:57" ht="11.25" customHeight="1" x14ac:dyDescent="0.25">
      <c r="AZ1141" s="102" t="s">
        <v>83</v>
      </c>
      <c r="BA1141" s="101">
        <f>_xll.qlInterestRateIndexFixingDate(Currency&amp;"ibor"&amp;Tenor,BB1141,Trigger)</f>
        <v>47350</v>
      </c>
      <c r="BB1141" s="101">
        <f>_xll.qlCalendarAdvance(Calendar,BB1140,AZ1141,"f",,Trigger)</f>
        <v>47352</v>
      </c>
      <c r="BC1141" s="101">
        <f>_xll.qlInterestRateIndexMaturity(Currency&amp;"ibor"&amp;Tenor,BB1141,Trigger)</f>
        <v>47717</v>
      </c>
      <c r="BD1141" s="246">
        <f>_xll.qlIndexFixing($AD$5,BA1141,TRUE,_xll.ohTrigger(Trigger,Trigger12M))</f>
        <v>2.295683698767426E-2</v>
      </c>
      <c r="BE1141" s="246" t="e">
        <f>IFERROR(_xll.qlIndexFixing($BF$1,BA1141,TRUE,_xll.ohTrigger(Trigger,Trigger12M)),#N/A)</f>
        <v>#N/A</v>
      </c>
    </row>
    <row r="1142" spans="52:57" ht="11.25" customHeight="1" x14ac:dyDescent="0.25">
      <c r="AZ1142" s="102" t="s">
        <v>83</v>
      </c>
      <c r="BA1142" s="101">
        <f>_xll.qlInterestRateIndexFixingDate(Currency&amp;"ibor"&amp;Tenor,BB1142,Trigger)</f>
        <v>47357</v>
      </c>
      <c r="BB1142" s="101">
        <f>_xll.qlCalendarAdvance(Calendar,BB1141,AZ1142,"f",,Trigger)</f>
        <v>47359</v>
      </c>
      <c r="BC1142" s="101">
        <f>_xll.qlInterestRateIndexMaturity(Currency&amp;"ibor"&amp;Tenor,BB1142,Trigger)</f>
        <v>47724</v>
      </c>
      <c r="BD1142" s="246">
        <f>_xll.qlIndexFixing($AD$5,BA1142,TRUE,_xll.ohTrigger(Trigger,Trigger12M))</f>
        <v>2.2954235187025798E-2</v>
      </c>
      <c r="BE1142" s="246" t="e">
        <f>IFERROR(_xll.qlIndexFixing($BF$1,BA1142,TRUE,_xll.ohTrigger(Trigger,Trigger12M)),#N/A)</f>
        <v>#N/A</v>
      </c>
    </row>
    <row r="1143" spans="52:57" ht="11.25" customHeight="1" x14ac:dyDescent="0.25">
      <c r="AZ1143" s="102" t="s">
        <v>83</v>
      </c>
      <c r="BA1143" s="101">
        <f>_xll.qlInterestRateIndexFixingDate(Currency&amp;"ibor"&amp;Tenor,BB1143,Trigger)</f>
        <v>47364</v>
      </c>
      <c r="BB1143" s="101">
        <f>_xll.qlCalendarAdvance(Calendar,BB1142,AZ1143,"f",,Trigger)</f>
        <v>47366</v>
      </c>
      <c r="BC1143" s="101">
        <f>_xll.qlInterestRateIndexMaturity(Currency&amp;"ibor"&amp;Tenor,BB1143,Trigger)</f>
        <v>47731</v>
      </c>
      <c r="BD1143" s="246">
        <f>_xll.qlIndexFixing($AD$5,BA1143,TRUE,_xll.ohTrigger(Trigger,Trigger12M))</f>
        <v>2.295157647055646E-2</v>
      </c>
      <c r="BE1143" s="246" t="e">
        <f>IFERROR(_xll.qlIndexFixing($BF$1,BA1143,TRUE,_xll.ohTrigger(Trigger,Trigger12M)),#N/A)</f>
        <v>#N/A</v>
      </c>
    </row>
    <row r="1144" spans="52:57" ht="11.25" customHeight="1" x14ac:dyDescent="0.25">
      <c r="AZ1144" s="102" t="s">
        <v>83</v>
      </c>
      <c r="BA1144" s="101">
        <f>_xll.qlInterestRateIndexFixingDate(Currency&amp;"ibor"&amp;Tenor,BB1144,Trigger)</f>
        <v>47371</v>
      </c>
      <c r="BB1144" s="101">
        <f>_xll.qlCalendarAdvance(Calendar,BB1143,AZ1144,"f",,Trigger)</f>
        <v>47373</v>
      </c>
      <c r="BC1144" s="101">
        <f>_xll.qlInterestRateIndexMaturity(Currency&amp;"ibor"&amp;Tenor,BB1144,Trigger)</f>
        <v>47738</v>
      </c>
      <c r="BD1144" s="246">
        <f>_xll.qlIndexFixing($AD$5,BA1144,TRUE,_xll.ohTrigger(Trigger,Trigger12M))</f>
        <v>2.2948860838716292E-2</v>
      </c>
      <c r="BE1144" s="246" t="e">
        <f>IFERROR(_xll.qlIndexFixing($BF$1,BA1144,TRUE,_xll.ohTrigger(Trigger,Trigger12M)),#N/A)</f>
        <v>#N/A</v>
      </c>
    </row>
    <row r="1145" spans="52:57" ht="11.25" customHeight="1" x14ac:dyDescent="0.25">
      <c r="AZ1145" s="102" t="s">
        <v>83</v>
      </c>
      <c r="BA1145" s="101">
        <f>_xll.qlInterestRateIndexFixingDate(Currency&amp;"ibor"&amp;Tenor,BB1145,Trigger)</f>
        <v>47378</v>
      </c>
      <c r="BB1145" s="101">
        <f>_xll.qlCalendarAdvance(Calendar,BB1144,AZ1145,"f",,Trigger)</f>
        <v>47380</v>
      </c>
      <c r="BC1145" s="101">
        <f>_xll.qlInterestRateIndexMaturity(Currency&amp;"ibor"&amp;Tenor,BB1145,Trigger)</f>
        <v>47745</v>
      </c>
      <c r="BD1145" s="246">
        <f>_xll.qlIndexFixing($AD$5,BA1145,TRUE,_xll.ohTrigger(Trigger,Trigger12M))</f>
        <v>2.2946088291964765E-2</v>
      </c>
      <c r="BE1145" s="246" t="e">
        <f>IFERROR(_xll.qlIndexFixing($BF$1,BA1145,TRUE,_xll.ohTrigger(Trigger,Trigger12M)),#N/A)</f>
        <v>#N/A</v>
      </c>
    </row>
    <row r="1146" spans="52:57" ht="11.25" customHeight="1" x14ac:dyDescent="0.25">
      <c r="AZ1146" s="102" t="s">
        <v>83</v>
      </c>
      <c r="BA1146" s="101">
        <f>_xll.qlInterestRateIndexFixingDate(Currency&amp;"ibor"&amp;Tenor,BB1146,Trigger)</f>
        <v>47385</v>
      </c>
      <c r="BB1146" s="101">
        <f>_xll.qlCalendarAdvance(Calendar,BB1145,AZ1146,"f",,Trigger)</f>
        <v>47387</v>
      </c>
      <c r="BC1146" s="101">
        <f>_xll.qlInterestRateIndexMaturity(Currency&amp;"ibor"&amp;Tenor,BB1146,Trigger)</f>
        <v>47752</v>
      </c>
      <c r="BD1146" s="246">
        <f>_xll.qlIndexFixing($AD$5,BA1146,TRUE,_xll.ohTrigger(Trigger,Trigger12M))</f>
        <v>2.2943258830771203E-2</v>
      </c>
      <c r="BE1146" s="246" t="e">
        <f>IFERROR(_xll.qlIndexFixing($BF$1,BA1146,TRUE,_xll.ohTrigger(Trigger,Trigger12M)),#N/A)</f>
        <v>#N/A</v>
      </c>
    </row>
    <row r="1147" spans="52:57" ht="11.25" customHeight="1" x14ac:dyDescent="0.25">
      <c r="AZ1147" s="102" t="s">
        <v>83</v>
      </c>
      <c r="BA1147" s="101">
        <f>_xll.qlInterestRateIndexFixingDate(Currency&amp;"ibor"&amp;Tenor,BB1147,Trigger)</f>
        <v>47392</v>
      </c>
      <c r="BB1147" s="101">
        <f>_xll.qlCalendarAdvance(Calendar,BB1146,AZ1147,"f",,Trigger)</f>
        <v>47394</v>
      </c>
      <c r="BC1147" s="101">
        <f>_xll.qlInterestRateIndexMaturity(Currency&amp;"ibor"&amp;Tenor,BB1147,Trigger)</f>
        <v>47759</v>
      </c>
      <c r="BD1147" s="246">
        <f>_xll.qlIndexFixing($AD$5,BA1147,TRUE,_xll.ohTrigger(Trigger,Trigger12M))</f>
        <v>2.2940372455613908E-2</v>
      </c>
      <c r="BE1147" s="246" t="e">
        <f>IFERROR(_xll.qlIndexFixing($BF$1,BA1147,TRUE,_xll.ohTrigger(Trigger,Trigger12M)),#N/A)</f>
        <v>#N/A</v>
      </c>
    </row>
    <row r="1148" spans="52:57" ht="11.25" customHeight="1" x14ac:dyDescent="0.25">
      <c r="AZ1148" s="102" t="s">
        <v>83</v>
      </c>
      <c r="BA1148" s="101">
        <f>_xll.qlInterestRateIndexFixingDate(Currency&amp;"ibor"&amp;Tenor,BB1148,Trigger)</f>
        <v>47399</v>
      </c>
      <c r="BB1148" s="101">
        <f>_xll.qlCalendarAdvance(Calendar,BB1147,AZ1148,"f",,Trigger)</f>
        <v>47401</v>
      </c>
      <c r="BC1148" s="101">
        <f>_xll.qlInterestRateIndexMaturity(Currency&amp;"ibor"&amp;Tenor,BB1148,Trigger)</f>
        <v>47766</v>
      </c>
      <c r="BD1148" s="246">
        <f>_xll.qlIndexFixing($AD$5,BA1148,TRUE,_xll.ohTrigger(Trigger,Trigger12M))</f>
        <v>2.2937429166981691E-2</v>
      </c>
      <c r="BE1148" s="246" t="e">
        <f>IFERROR(_xll.qlIndexFixing($BF$1,BA1148,TRUE,_xll.ohTrigger(Trigger,Trigger12M)),#N/A)</f>
        <v>#N/A</v>
      </c>
    </row>
    <row r="1149" spans="52:57" ht="11.25" customHeight="1" x14ac:dyDescent="0.25">
      <c r="AZ1149" s="102" t="s">
        <v>83</v>
      </c>
      <c r="BA1149" s="101">
        <f>_xll.qlInterestRateIndexFixingDate(Currency&amp;"ibor"&amp;Tenor,BB1149,Trigger)</f>
        <v>47406</v>
      </c>
      <c r="BB1149" s="101">
        <f>_xll.qlCalendarAdvance(Calendar,BB1148,AZ1149,"f",,Trigger)</f>
        <v>47408</v>
      </c>
      <c r="BC1149" s="101">
        <f>_xll.qlInterestRateIndexMaturity(Currency&amp;"ibor"&amp;Tenor,BB1149,Trigger)</f>
        <v>47773</v>
      </c>
      <c r="BD1149" s="246">
        <f>_xll.qlIndexFixing($AD$5,BA1149,TRUE,_xll.ohTrigger(Trigger,Trigger12M))</f>
        <v>2.2934428965372351E-2</v>
      </c>
      <c r="BE1149" s="246" t="e">
        <f>IFERROR(_xll.qlIndexFixing($BF$1,BA1149,TRUE,_xll.ohTrigger(Trigger,Trigger12M)),#N/A)</f>
        <v>#N/A</v>
      </c>
    </row>
    <row r="1150" spans="52:57" ht="11.25" customHeight="1" x14ac:dyDescent="0.25">
      <c r="AZ1150" s="102" t="s">
        <v>83</v>
      </c>
      <c r="BA1150" s="101">
        <f>_xll.qlInterestRateIndexFixingDate(Currency&amp;"ibor"&amp;Tenor,BB1150,Trigger)</f>
        <v>47413</v>
      </c>
      <c r="BB1150" s="101">
        <f>_xll.qlCalendarAdvance(Calendar,BB1149,AZ1150,"f",,Trigger)</f>
        <v>47415</v>
      </c>
      <c r="BC1150" s="101">
        <f>_xll.qlInterestRateIndexMaturity(Currency&amp;"ibor"&amp;Tenor,BB1150,Trigger)</f>
        <v>47780</v>
      </c>
      <c r="BD1150" s="246">
        <f>_xll.qlIndexFixing($AD$5,BA1150,TRUE,_xll.ohTrigger(Trigger,Trigger12M))</f>
        <v>2.2931371851293535E-2</v>
      </c>
      <c r="BE1150" s="246" t="e">
        <f>IFERROR(_xll.qlIndexFixing($BF$1,BA1150,TRUE,_xll.ohTrigger(Trigger,Trigger12M)),#N/A)</f>
        <v>#N/A</v>
      </c>
    </row>
    <row r="1151" spans="52:57" ht="11.25" customHeight="1" x14ac:dyDescent="0.25">
      <c r="AZ1151" s="102" t="s">
        <v>83</v>
      </c>
      <c r="BA1151" s="101">
        <f>_xll.qlInterestRateIndexFixingDate(Currency&amp;"ibor"&amp;Tenor,BB1151,Trigger)</f>
        <v>47420</v>
      </c>
      <c r="BB1151" s="101">
        <f>_xll.qlCalendarAdvance(Calendar,BB1150,AZ1151,"f",,Trigger)</f>
        <v>47422</v>
      </c>
      <c r="BC1151" s="101">
        <f>_xll.qlInterestRateIndexMaturity(Currency&amp;"ibor"&amp;Tenor,BB1151,Trigger)</f>
        <v>47787</v>
      </c>
      <c r="BD1151" s="246">
        <f>_xll.qlIndexFixing($AD$5,BA1151,TRUE,_xll.ohTrigger(Trigger,Trigger12M))</f>
        <v>2.2928257825262307E-2</v>
      </c>
      <c r="BE1151" s="246" t="e">
        <f>IFERROR(_xll.qlIndexFixing($BF$1,BA1151,TRUE,_xll.ohTrigger(Trigger,Trigger12M)),#N/A)</f>
        <v>#N/A</v>
      </c>
    </row>
    <row r="1152" spans="52:57" ht="11.25" customHeight="1" x14ac:dyDescent="0.25">
      <c r="AZ1152" s="102" t="s">
        <v>83</v>
      </c>
      <c r="BA1152" s="101">
        <f>_xll.qlInterestRateIndexFixingDate(Currency&amp;"ibor"&amp;Tenor,BB1152,Trigger)</f>
        <v>47427</v>
      </c>
      <c r="BB1152" s="101">
        <f>_xll.qlCalendarAdvance(Calendar,BB1151,AZ1152,"f",,Trigger)</f>
        <v>47429</v>
      </c>
      <c r="BC1152" s="101">
        <f>_xll.qlInterestRateIndexMaturity(Currency&amp;"ibor"&amp;Tenor,BB1152,Trigger)</f>
        <v>47794</v>
      </c>
      <c r="BD1152" s="246">
        <f>_xll.qlIndexFixing($AD$5,BA1152,TRUE,_xll.ohTrigger(Trigger,Trigger12M))</f>
        <v>2.2925086887805805E-2</v>
      </c>
      <c r="BE1152" s="246" t="e">
        <f>IFERROR(_xll.qlIndexFixing($BF$1,BA1152,TRUE,_xll.ohTrigger(Trigger,Trigger12M)),#N/A)</f>
        <v>#N/A</v>
      </c>
    </row>
    <row r="1153" spans="52:57" ht="11.25" customHeight="1" x14ac:dyDescent="0.25">
      <c r="AZ1153" s="102" t="s">
        <v>83</v>
      </c>
      <c r="BA1153" s="101">
        <f>_xll.qlInterestRateIndexFixingDate(Currency&amp;"ibor"&amp;Tenor,BB1153,Trigger)</f>
        <v>47434</v>
      </c>
      <c r="BB1153" s="101">
        <f>_xll.qlCalendarAdvance(Calendar,BB1152,AZ1153,"f",,Trigger)</f>
        <v>47436</v>
      </c>
      <c r="BC1153" s="101">
        <f>_xll.qlInterestRateIndexMaturity(Currency&amp;"ibor"&amp;Tenor,BB1153,Trigger)</f>
        <v>47801</v>
      </c>
      <c r="BD1153" s="246">
        <f>_xll.qlIndexFixing($AD$5,BA1153,TRUE,_xll.ohTrigger(Trigger,Trigger12M))</f>
        <v>2.2921859039460153E-2</v>
      </c>
      <c r="BE1153" s="246" t="e">
        <f>IFERROR(_xll.qlIndexFixing($BF$1,BA1153,TRUE,_xll.ohTrigger(Trigger,Trigger12M)),#N/A)</f>
        <v>#N/A</v>
      </c>
    </row>
    <row r="1154" spans="52:57" ht="11.25" customHeight="1" x14ac:dyDescent="0.25">
      <c r="AZ1154" s="102" t="s">
        <v>83</v>
      </c>
      <c r="BA1154" s="101">
        <f>_xll.qlInterestRateIndexFixingDate(Currency&amp;"ibor"&amp;Tenor,BB1154,Trigger)</f>
        <v>47441</v>
      </c>
      <c r="BB1154" s="101">
        <f>_xll.qlCalendarAdvance(Calendar,BB1153,AZ1154,"f",,Trigger)</f>
        <v>47443</v>
      </c>
      <c r="BC1154" s="101">
        <f>_xll.qlInterestRateIndexMaturity(Currency&amp;"ibor"&amp;Tenor,BB1154,Trigger)</f>
        <v>47808</v>
      </c>
      <c r="BD1154" s="246">
        <f>_xll.qlIndexFixing($AD$5,BA1154,TRUE,_xll.ohTrigger(Trigger,Trigger12M))</f>
        <v>2.2918574280771764E-2</v>
      </c>
      <c r="BE1154" s="246" t="e">
        <f>IFERROR(_xll.qlIndexFixing($BF$1,BA1154,TRUE,_xll.ohTrigger(Trigger,Trigger12M)),#N/A)</f>
        <v>#N/A</v>
      </c>
    </row>
    <row r="1155" spans="52:57" ht="11.25" customHeight="1" x14ac:dyDescent="0.25">
      <c r="AZ1155" s="102" t="s">
        <v>83</v>
      </c>
      <c r="BA1155" s="101">
        <f>_xll.qlInterestRateIndexFixingDate(Currency&amp;"ibor"&amp;Tenor,BB1155,Trigger)</f>
        <v>47448</v>
      </c>
      <c r="BB1155" s="101">
        <f>_xll.qlCalendarAdvance(Calendar,BB1154,AZ1155,"f",,Trigger)</f>
        <v>47450</v>
      </c>
      <c r="BC1155" s="101">
        <f>_xll.qlInterestRateIndexMaturity(Currency&amp;"ibor"&amp;Tenor,BB1155,Trigger)</f>
        <v>47815</v>
      </c>
      <c r="BD1155" s="246">
        <f>_xll.qlIndexFixing($AD$5,BA1155,TRUE,_xll.ohTrigger(Trigger,Trigger12M))</f>
        <v>2.2915232612296242E-2</v>
      </c>
      <c r="BE1155" s="246" t="e">
        <f>IFERROR(_xll.qlIndexFixing($BF$1,BA1155,TRUE,_xll.ohTrigger(Trigger,Trigger12M)),#N/A)</f>
        <v>#N/A</v>
      </c>
    </row>
    <row r="1156" spans="52:57" ht="11.25" customHeight="1" x14ac:dyDescent="0.25">
      <c r="AZ1156" s="102" t="s">
        <v>83</v>
      </c>
      <c r="BA1156" s="101">
        <f>_xll.qlInterestRateIndexFixingDate(Currency&amp;"ibor"&amp;Tenor,BB1156,Trigger)</f>
        <v>47455</v>
      </c>
      <c r="BB1156" s="101">
        <f>_xll.qlCalendarAdvance(Calendar,BB1155,AZ1156,"f",,Trigger)</f>
        <v>47457</v>
      </c>
      <c r="BC1156" s="101">
        <f>_xll.qlInterestRateIndexMaturity(Currency&amp;"ibor"&amp;Tenor,BB1156,Trigger)</f>
        <v>47822</v>
      </c>
      <c r="BD1156" s="246">
        <f>_xll.qlIndexFixing($AD$5,BA1156,TRUE,_xll.ohTrigger(Trigger,Trigger12M))</f>
        <v>2.2911834034599277E-2</v>
      </c>
      <c r="BE1156" s="246" t="e">
        <f>IFERROR(_xll.qlIndexFixing($BF$1,BA1156,TRUE,_xll.ohTrigger(Trigger,Trigger12M)),#N/A)</f>
        <v>#N/A</v>
      </c>
    </row>
    <row r="1157" spans="52:57" ht="11.25" customHeight="1" x14ac:dyDescent="0.25">
      <c r="AZ1157" s="102" t="s">
        <v>83</v>
      </c>
      <c r="BA1157" s="101">
        <f>_xll.qlInterestRateIndexFixingDate(Currency&amp;"ibor"&amp;Tenor,BB1157,Trigger)</f>
        <v>47462</v>
      </c>
      <c r="BB1157" s="101">
        <f>_xll.qlCalendarAdvance(Calendar,BB1156,AZ1157,"f",,Trigger)</f>
        <v>47464</v>
      </c>
      <c r="BC1157" s="101">
        <f>_xll.qlInterestRateIndexMaturity(Currency&amp;"ibor"&amp;Tenor,BB1157,Trigger)</f>
        <v>47829</v>
      </c>
      <c r="BD1157" s="246">
        <f>_xll.qlIndexFixing($AD$5,BA1157,TRUE,_xll.ohTrigger(Trigger,Trigger12M))</f>
        <v>2.290837854825575E-2</v>
      </c>
      <c r="BE1157" s="246" t="e">
        <f>IFERROR(_xll.qlIndexFixing($BF$1,BA1157,TRUE,_xll.ohTrigger(Trigger,Trigger12M)),#N/A)</f>
        <v>#N/A</v>
      </c>
    </row>
    <row r="1158" spans="52:57" ht="11.25" customHeight="1" x14ac:dyDescent="0.25">
      <c r="AZ1158" s="102" t="s">
        <v>83</v>
      </c>
      <c r="BA1158" s="101">
        <f>_xll.qlInterestRateIndexFixingDate(Currency&amp;"ibor"&amp;Tenor,BB1158,Trigger)</f>
        <v>47469</v>
      </c>
      <c r="BB1158" s="101">
        <f>_xll.qlCalendarAdvance(Calendar,BB1157,AZ1158,"f",,Trigger)</f>
        <v>47471</v>
      </c>
      <c r="BC1158" s="101">
        <f>_xll.qlInterestRateIndexMaturity(Currency&amp;"ibor"&amp;Tenor,BB1158,Trigger)</f>
        <v>47836</v>
      </c>
      <c r="BD1158" s="246">
        <f>_xll.qlIndexFixing($AD$5,BA1158,TRUE,_xll.ohTrigger(Trigger,Trigger12M))</f>
        <v>2.290486615384996E-2</v>
      </c>
      <c r="BE1158" s="246" t="e">
        <f>IFERROR(_xll.qlIndexFixing($BF$1,BA1158,TRUE,_xll.ohTrigger(Trigger,Trigger12M)),#N/A)</f>
        <v>#N/A</v>
      </c>
    </row>
    <row r="1159" spans="52:57" ht="11.25" customHeight="1" x14ac:dyDescent="0.25">
      <c r="AZ1159" s="102" t="s">
        <v>83</v>
      </c>
      <c r="BA1159" s="101">
        <f>_xll.qlInterestRateIndexFixingDate(Currency&amp;"ibor"&amp;Tenor,BB1159,Trigger)</f>
        <v>47473</v>
      </c>
      <c r="BB1159" s="101">
        <f>_xll.qlCalendarAdvance(Calendar,BB1158,AZ1159,"f",,Trigger)</f>
        <v>47479</v>
      </c>
      <c r="BC1159" s="101">
        <f>_xll.qlInterestRateIndexMaturity(Currency&amp;"ibor"&amp;Tenor,BB1159,Trigger)</f>
        <v>47844</v>
      </c>
      <c r="BD1159" s="246">
        <f>_xll.qlIndexFixing($AD$5,BA1159,TRUE,_xll.ohTrigger(Trigger,Trigger12M))</f>
        <v>2.2900782306236347E-2</v>
      </c>
      <c r="BE1159" s="246" t="e">
        <f>IFERROR(_xll.qlIndexFixing($BF$1,BA1159,TRUE,_xll.ohTrigger(Trigger,Trigger12M)),#N/A)</f>
        <v>#N/A</v>
      </c>
    </row>
    <row r="1160" spans="52:57" ht="11.25" customHeight="1" x14ac:dyDescent="0.25">
      <c r="AZ1160" s="102" t="s">
        <v>83</v>
      </c>
      <c r="BA1160" s="101">
        <f>_xll.qlInterestRateIndexFixingDate(Currency&amp;"ibor"&amp;Tenor,BB1160,Trigger)</f>
        <v>47483</v>
      </c>
      <c r="BB1160" s="101">
        <f>_xll.qlCalendarAdvance(Calendar,BB1159,AZ1160,"f",,Trigger)</f>
        <v>47486</v>
      </c>
      <c r="BC1160" s="101">
        <f>_xll.qlInterestRateIndexMaturity(Currency&amp;"ibor"&amp;Tenor,BB1160,Trigger)</f>
        <v>47851</v>
      </c>
      <c r="BD1160" s="246">
        <f>_xll.qlIndexFixing($AD$5,BA1160,TRUE,_xll.ohTrigger(Trigger,Trigger12M))</f>
        <v>2.2897147967996894E-2</v>
      </c>
      <c r="BE1160" s="246" t="e">
        <f>IFERROR(_xll.qlIndexFixing($BF$1,BA1160,TRUE,_xll.ohTrigger(Trigger,Trigger12M)),#N/A)</f>
        <v>#N/A</v>
      </c>
    </row>
    <row r="1161" spans="52:57" ht="11.25" customHeight="1" x14ac:dyDescent="0.25">
      <c r="AZ1161" s="102" t="s">
        <v>83</v>
      </c>
      <c r="BA1161" s="101">
        <f>_xll.qlInterestRateIndexFixingDate(Currency&amp;"ibor"&amp;Tenor,BB1161,Trigger)</f>
        <v>47491</v>
      </c>
      <c r="BB1161" s="101">
        <f>_xll.qlCalendarAdvance(Calendar,BB1160,AZ1161,"f",,Trigger)</f>
        <v>47493</v>
      </c>
      <c r="BC1161" s="101">
        <f>_xll.qlInterestRateIndexMaturity(Currency&amp;"ibor"&amp;Tenor,BB1161,Trigger)</f>
        <v>47858</v>
      </c>
      <c r="BD1161" s="246">
        <f>_xll.qlIndexFixing($AD$5,BA1161,TRUE,_xll.ohTrigger(Trigger,Trigger12M))</f>
        <v>2.2893456723595468E-2</v>
      </c>
      <c r="BE1161" s="246" t="e">
        <f>IFERROR(_xll.qlIndexFixing($BF$1,BA1161,TRUE,_xll.ohTrigger(Trigger,Trigger12M)),#N/A)</f>
        <v>#N/A</v>
      </c>
    </row>
    <row r="1162" spans="52:57" ht="11.25" customHeight="1" x14ac:dyDescent="0.25">
      <c r="AZ1162" s="102" t="s">
        <v>83</v>
      </c>
      <c r="BA1162" s="101">
        <f>_xll.qlInterestRateIndexFixingDate(Currency&amp;"ibor"&amp;Tenor,BB1162,Trigger)</f>
        <v>47498</v>
      </c>
      <c r="BB1162" s="101">
        <f>_xll.qlCalendarAdvance(Calendar,BB1161,AZ1162,"f",,Trigger)</f>
        <v>47500</v>
      </c>
      <c r="BC1162" s="101">
        <f>_xll.qlInterestRateIndexMaturity(Currency&amp;"ibor"&amp;Tenor,BB1162,Trigger)</f>
        <v>47865</v>
      </c>
      <c r="BD1162" s="246">
        <f>_xll.qlIndexFixing($AD$5,BA1162,TRUE,_xll.ohTrigger(Trigger,Trigger12M))</f>
        <v>2.2889708573656666E-2</v>
      </c>
      <c r="BE1162" s="246" t="e">
        <f>IFERROR(_xll.qlIndexFixing($BF$1,BA1162,TRUE,_xll.ohTrigger(Trigger,Trigger12M)),#N/A)</f>
        <v>#N/A</v>
      </c>
    </row>
    <row r="1163" spans="52:57" ht="11.25" customHeight="1" x14ac:dyDescent="0.25">
      <c r="AZ1163" s="102" t="s">
        <v>83</v>
      </c>
      <c r="BA1163" s="101">
        <f>_xll.qlInterestRateIndexFixingDate(Currency&amp;"ibor"&amp;Tenor,BB1163,Trigger)</f>
        <v>47505</v>
      </c>
      <c r="BB1163" s="101">
        <f>_xll.qlCalendarAdvance(Calendar,BB1162,AZ1163,"f",,Trigger)</f>
        <v>47507</v>
      </c>
      <c r="BC1163" s="101">
        <f>_xll.qlInterestRateIndexMaturity(Currency&amp;"ibor"&amp;Tenor,BB1163,Trigger)</f>
        <v>47872</v>
      </c>
      <c r="BD1163" s="246">
        <f>_xll.qlIndexFixing($AD$5,BA1163,TRUE,_xll.ohTrigger(Trigger,Trigger12M))</f>
        <v>2.2885903518814497E-2</v>
      </c>
      <c r="BE1163" s="246" t="e">
        <f>IFERROR(_xll.qlIndexFixing($BF$1,BA1163,TRUE,_xll.ohTrigger(Trigger,Trigger12M)),#N/A)</f>
        <v>#N/A</v>
      </c>
    </row>
    <row r="1164" spans="52:57" ht="11.25" customHeight="1" x14ac:dyDescent="0.25">
      <c r="AZ1164" s="102" t="s">
        <v>83</v>
      </c>
      <c r="BA1164" s="101">
        <f>_xll.qlInterestRateIndexFixingDate(Currency&amp;"ibor"&amp;Tenor,BB1164,Trigger)</f>
        <v>47512</v>
      </c>
      <c r="BB1164" s="101">
        <f>_xll.qlCalendarAdvance(Calendar,BB1163,AZ1164,"f",,Trigger)</f>
        <v>47514</v>
      </c>
      <c r="BC1164" s="101">
        <f>_xll.qlInterestRateIndexMaturity(Currency&amp;"ibor"&amp;Tenor,BB1164,Trigger)</f>
        <v>47879</v>
      </c>
      <c r="BD1164" s="246">
        <f>_xll.qlIndexFixing($AD$5,BA1164,TRUE,_xll.ohTrigger(Trigger,Trigger12M))</f>
        <v>2.288204155971283E-2</v>
      </c>
      <c r="BE1164" s="246" t="e">
        <f>IFERROR(_xll.qlIndexFixing($BF$1,BA1164,TRUE,_xll.ohTrigger(Trigger,Trigger12M)),#N/A)</f>
        <v>#N/A</v>
      </c>
    </row>
    <row r="1165" spans="52:57" ht="11.25" customHeight="1" x14ac:dyDescent="0.25">
      <c r="AZ1165" s="102" t="s">
        <v>83</v>
      </c>
      <c r="BA1165" s="101">
        <f>_xll.qlInterestRateIndexFixingDate(Currency&amp;"ibor"&amp;Tenor,BB1165,Trigger)</f>
        <v>47519</v>
      </c>
      <c r="BB1165" s="101">
        <f>_xll.qlCalendarAdvance(Calendar,BB1164,AZ1165,"f",,Trigger)</f>
        <v>47521</v>
      </c>
      <c r="BC1165" s="101">
        <f>_xll.qlInterestRateIndexMaturity(Currency&amp;"ibor"&amp;Tenor,BB1165,Trigger)</f>
        <v>47886</v>
      </c>
      <c r="BD1165" s="246">
        <f>_xll.qlIndexFixing($AD$5,BA1165,TRUE,_xll.ohTrigger(Trigger,Trigger12M))</f>
        <v>2.2878122697005173E-2</v>
      </c>
      <c r="BE1165" s="246" t="e">
        <f>IFERROR(_xll.qlIndexFixing($BF$1,BA1165,TRUE,_xll.ohTrigger(Trigger,Trigger12M)),#N/A)</f>
        <v>#N/A</v>
      </c>
    </row>
    <row r="1166" spans="52:57" ht="11.25" customHeight="1" x14ac:dyDescent="0.25">
      <c r="AZ1166" s="102" t="s">
        <v>83</v>
      </c>
      <c r="BA1166" s="101">
        <f>_xll.qlInterestRateIndexFixingDate(Currency&amp;"ibor"&amp;Tenor,BB1166,Trigger)</f>
        <v>47526</v>
      </c>
      <c r="BB1166" s="101">
        <f>_xll.qlCalendarAdvance(Calendar,BB1165,AZ1166,"f",,Trigger)</f>
        <v>47528</v>
      </c>
      <c r="BC1166" s="101">
        <f>_xll.qlInterestRateIndexMaturity(Currency&amp;"ibor"&amp;Tenor,BB1166,Trigger)</f>
        <v>47893</v>
      </c>
      <c r="BD1166" s="246">
        <f>_xll.qlIndexFixing($AD$5,BA1166,TRUE,_xll.ohTrigger(Trigger,Trigger12M))</f>
        <v>2.287414693135445E-2</v>
      </c>
      <c r="BE1166" s="246" t="e">
        <f>IFERROR(_xll.qlIndexFixing($BF$1,BA1166,TRUE,_xll.ohTrigger(Trigger,Trigger12M)),#N/A)</f>
        <v>#N/A</v>
      </c>
    </row>
    <row r="1167" spans="52:57" ht="11.25" customHeight="1" x14ac:dyDescent="0.25">
      <c r="AZ1167" s="102" t="s">
        <v>83</v>
      </c>
      <c r="BA1167" s="101">
        <f>_xll.qlInterestRateIndexFixingDate(Currency&amp;"ibor"&amp;Tenor,BB1167,Trigger)</f>
        <v>47533</v>
      </c>
      <c r="BB1167" s="101">
        <f>_xll.qlCalendarAdvance(Calendar,BB1166,AZ1167,"f",,Trigger)</f>
        <v>47535</v>
      </c>
      <c r="BC1167" s="101">
        <f>_xll.qlInterestRateIndexMaturity(Currency&amp;"ibor"&amp;Tenor,BB1167,Trigger)</f>
        <v>47900</v>
      </c>
      <c r="BD1167" s="246">
        <f>_xll.qlIndexFixing($AD$5,BA1167,TRUE,_xll.ohTrigger(Trigger,Trigger12M))</f>
        <v>2.287011426343321E-2</v>
      </c>
      <c r="BE1167" s="246" t="e">
        <f>IFERROR(_xll.qlIndexFixing($BF$1,BA1167,TRUE,_xll.ohTrigger(Trigger,Trigger12M)),#N/A)</f>
        <v>#N/A</v>
      </c>
    </row>
    <row r="1168" spans="52:57" ht="11.25" customHeight="1" x14ac:dyDescent="0.25">
      <c r="AZ1168" s="102" t="s">
        <v>83</v>
      </c>
      <c r="BA1168" s="101">
        <f>_xll.qlInterestRateIndexFixingDate(Currency&amp;"ibor"&amp;Tenor,BB1168,Trigger)</f>
        <v>47540</v>
      </c>
      <c r="BB1168" s="101">
        <f>_xll.qlCalendarAdvance(Calendar,BB1167,AZ1168,"f",,Trigger)</f>
        <v>47542</v>
      </c>
      <c r="BC1168" s="101">
        <f>_xll.qlInterestRateIndexMaturity(Currency&amp;"ibor"&amp;Tenor,BB1168,Trigger)</f>
        <v>47907</v>
      </c>
      <c r="BD1168" s="246">
        <f>_xll.qlIndexFixing($AD$5,BA1168,TRUE,_xll.ohTrigger(Trigger,Trigger12M))</f>
        <v>2.2866024693923653E-2</v>
      </c>
      <c r="BE1168" s="246" t="e">
        <f>IFERROR(_xll.qlIndexFixing($BF$1,BA1168,TRUE,_xll.ohTrigger(Trigger,Trigger12M)),#N/A)</f>
        <v>#N/A</v>
      </c>
    </row>
    <row r="1169" spans="52:57" ht="11.25" customHeight="1" x14ac:dyDescent="0.25">
      <c r="AZ1169" s="102" t="s">
        <v>83</v>
      </c>
      <c r="BA1169" s="101">
        <f>_xll.qlInterestRateIndexFixingDate(Currency&amp;"ibor"&amp;Tenor,BB1169,Trigger)</f>
        <v>47547</v>
      </c>
      <c r="BB1169" s="101">
        <f>_xll.qlCalendarAdvance(Calendar,BB1168,AZ1169,"f",,Trigger)</f>
        <v>47549</v>
      </c>
      <c r="BC1169" s="101">
        <f>_xll.qlInterestRateIndexMaturity(Currency&amp;"ibor"&amp;Tenor,BB1169,Trigger)</f>
        <v>47914</v>
      </c>
      <c r="BD1169" s="246">
        <f>_xll.qlIndexFixing($AD$5,BA1169,TRUE,_xll.ohTrigger(Trigger,Trigger12M))</f>
        <v>2.2861878223518269E-2</v>
      </c>
      <c r="BE1169" s="246" t="e">
        <f>IFERROR(_xll.qlIndexFixing($BF$1,BA1169,TRUE,_xll.ohTrigger(Trigger,Trigger12M)),#N/A)</f>
        <v>#N/A</v>
      </c>
    </row>
    <row r="1170" spans="52:57" ht="11.25" customHeight="1" x14ac:dyDescent="0.25">
      <c r="AZ1170" s="102" t="s">
        <v>83</v>
      </c>
      <c r="BA1170" s="101">
        <f>_xll.qlInterestRateIndexFixingDate(Currency&amp;"ibor"&amp;Tenor,BB1170,Trigger)</f>
        <v>47554</v>
      </c>
      <c r="BB1170" s="101">
        <f>_xll.qlCalendarAdvance(Calendar,BB1169,AZ1170,"f",,Trigger)</f>
        <v>47556</v>
      </c>
      <c r="BC1170" s="101">
        <f>_xll.qlInterestRateIndexMaturity(Currency&amp;"ibor"&amp;Tenor,BB1170,Trigger)</f>
        <v>47921</v>
      </c>
      <c r="BD1170" s="246">
        <f>_xll.qlIndexFixing($AD$5,BA1170,TRUE,_xll.ohTrigger(Trigger,Trigger12M))</f>
        <v>2.2857674852917641E-2</v>
      </c>
      <c r="BE1170" s="246" t="e">
        <f>IFERROR(_xll.qlIndexFixing($BF$1,BA1170,TRUE,_xll.ohTrigger(Trigger,Trigger12M)),#N/A)</f>
        <v>#N/A</v>
      </c>
    </row>
    <row r="1171" spans="52:57" ht="11.25" customHeight="1" x14ac:dyDescent="0.25">
      <c r="AZ1171" s="102" t="s">
        <v>83</v>
      </c>
      <c r="BA1171" s="101">
        <f>_xll.qlInterestRateIndexFixingDate(Currency&amp;"ibor"&amp;Tenor,BB1171,Trigger)</f>
        <v>47561</v>
      </c>
      <c r="BB1171" s="101">
        <f>_xll.qlCalendarAdvance(Calendar,BB1170,AZ1171,"f",,Trigger)</f>
        <v>47563</v>
      </c>
      <c r="BC1171" s="101">
        <f>_xll.qlInterestRateIndexMaturity(Currency&amp;"ibor"&amp;Tenor,BB1171,Trigger)</f>
        <v>47928</v>
      </c>
      <c r="BD1171" s="246">
        <f>_xll.qlIndexFixing($AD$5,BA1171,TRUE,_xll.ohTrigger(Trigger,Trigger12M))</f>
        <v>2.2853414582833752E-2</v>
      </c>
      <c r="BE1171" s="246" t="e">
        <f>IFERROR(_xll.qlIndexFixing($BF$1,BA1171,TRUE,_xll.ohTrigger(Trigger,Trigger12M)),#N/A)</f>
        <v>#N/A</v>
      </c>
    </row>
    <row r="1172" spans="52:57" ht="11.25" customHeight="1" x14ac:dyDescent="0.25">
      <c r="AZ1172" s="102" t="s">
        <v>83</v>
      </c>
      <c r="BA1172" s="101">
        <f>_xll.qlInterestRateIndexFixingDate(Currency&amp;"ibor"&amp;Tenor,BB1172,Trigger)</f>
        <v>47568</v>
      </c>
      <c r="BB1172" s="101">
        <f>_xll.qlCalendarAdvance(Calendar,BB1171,AZ1172,"f",,Trigger)</f>
        <v>47570</v>
      </c>
      <c r="BC1172" s="101">
        <f>_xll.qlInterestRateIndexMaturity(Currency&amp;"ibor"&amp;Tenor,BB1172,Trigger)</f>
        <v>47935</v>
      </c>
      <c r="BD1172" s="246">
        <f>_xll.qlIndexFixing($AD$5,BA1172,TRUE,_xll.ohTrigger(Trigger,Trigger12M))</f>
        <v>2.2849097413986899E-2</v>
      </c>
      <c r="BE1172" s="246" t="e">
        <f>IFERROR(_xll.qlIndexFixing($BF$1,BA1172,TRUE,_xll.ohTrigger(Trigger,Trigger12M)),#N/A)</f>
        <v>#N/A</v>
      </c>
    </row>
    <row r="1173" spans="52:57" ht="11.25" customHeight="1" x14ac:dyDescent="0.25">
      <c r="AZ1173" s="102" t="s">
        <v>83</v>
      </c>
      <c r="BA1173" s="101">
        <f>_xll.qlInterestRateIndexFixingDate(Currency&amp;"ibor"&amp;Tenor,BB1173,Trigger)</f>
        <v>47575</v>
      </c>
      <c r="BB1173" s="101">
        <f>_xll.qlCalendarAdvance(Calendar,BB1172,AZ1173,"f",,Trigger)</f>
        <v>47577</v>
      </c>
      <c r="BC1173" s="101">
        <f>_xll.qlInterestRateIndexMaturity(Currency&amp;"ibor"&amp;Tenor,BB1173,Trigger)</f>
        <v>47942</v>
      </c>
      <c r="BD1173" s="246">
        <f>_xll.qlIndexFixing($AD$5,BA1173,TRUE,_xll.ohTrigger(Trigger,Trigger12M))</f>
        <v>2.284472334710768E-2</v>
      </c>
      <c r="BE1173" s="246" t="e">
        <f>IFERROR(_xll.qlIndexFixing($BF$1,BA1173,TRUE,_xll.ohTrigger(Trigger,Trigger12M)),#N/A)</f>
        <v>#N/A</v>
      </c>
    </row>
    <row r="1174" spans="52:57" ht="11.25" customHeight="1" x14ac:dyDescent="0.25">
      <c r="AZ1174" s="102" t="s">
        <v>83</v>
      </c>
      <c r="BA1174" s="101">
        <f>_xll.qlInterestRateIndexFixingDate(Currency&amp;"ibor"&amp;Tenor,BB1174,Trigger)</f>
        <v>47582</v>
      </c>
      <c r="BB1174" s="101">
        <f>_xll.qlCalendarAdvance(Calendar,BB1173,AZ1174,"f",,Trigger)</f>
        <v>47584</v>
      </c>
      <c r="BC1174" s="101">
        <f>_xll.qlInterestRateIndexMaturity(Currency&amp;"ibor"&amp;Tenor,BB1174,Trigger)</f>
        <v>47953</v>
      </c>
      <c r="BD1174" s="246">
        <f>_xll.qlIndexFixing($AD$5,BA1174,TRUE,_xll.ohTrigger(Trigger,Trigger12M))</f>
        <v>2.2844499222007712E-2</v>
      </c>
      <c r="BE1174" s="246" t="e">
        <f>IFERROR(_xll.qlIndexFixing($BF$1,BA1174,TRUE,_xll.ohTrigger(Trigger,Trigger12M)),#N/A)</f>
        <v>#N/A</v>
      </c>
    </row>
    <row r="1175" spans="52:57" ht="11.25" customHeight="1" x14ac:dyDescent="0.25">
      <c r="AZ1175" s="102" t="s">
        <v>83</v>
      </c>
      <c r="BA1175" s="101">
        <f>_xll.qlInterestRateIndexFixingDate(Currency&amp;"ibor"&amp;Tenor,BB1175,Trigger)</f>
        <v>47589</v>
      </c>
      <c r="BB1175" s="101">
        <f>_xll.qlCalendarAdvance(Calendar,BB1174,AZ1175,"f",,Trigger)</f>
        <v>47591</v>
      </c>
      <c r="BC1175" s="101">
        <f>_xll.qlInterestRateIndexMaturity(Currency&amp;"ibor"&amp;Tenor,BB1175,Trigger)</f>
        <v>47956</v>
      </c>
      <c r="BD1175" s="246">
        <f>_xll.qlIndexFixing($AD$5,BA1175,TRUE,_xll.ohTrigger(Trigger,Trigger12M))</f>
        <v>2.2835804522221382E-2</v>
      </c>
      <c r="BE1175" s="246" t="e">
        <f>IFERROR(_xll.qlIndexFixing($BF$1,BA1175,TRUE,_xll.ohTrigger(Trigger,Trigger12M)),#N/A)</f>
        <v>#N/A</v>
      </c>
    </row>
    <row r="1176" spans="52:57" ht="11.25" customHeight="1" x14ac:dyDescent="0.25">
      <c r="AZ1176" s="102" t="s">
        <v>83</v>
      </c>
      <c r="BA1176" s="101">
        <f>_xll.qlInterestRateIndexFixingDate(Currency&amp;"ibor"&amp;Tenor,BB1176,Trigger)</f>
        <v>47596</v>
      </c>
      <c r="BB1176" s="101">
        <f>_xll.qlCalendarAdvance(Calendar,BB1175,AZ1176,"f",,Trigger)</f>
        <v>47598</v>
      </c>
      <c r="BC1176" s="101">
        <f>_xll.qlInterestRateIndexMaturity(Currency&amp;"ibor"&amp;Tenor,BB1176,Trigger)</f>
        <v>47963</v>
      </c>
      <c r="BD1176" s="246">
        <f>_xll.qlIndexFixing($AD$5,BA1176,TRUE,_xll.ohTrigger(Trigger,Trigger12M))</f>
        <v>2.283125976572345E-2</v>
      </c>
      <c r="BE1176" s="246" t="e">
        <f>IFERROR(_xll.qlIndexFixing($BF$1,BA1176,TRUE,_xll.ohTrigger(Trigger,Trigger12M)),#N/A)</f>
        <v>#N/A</v>
      </c>
    </row>
    <row r="1177" spans="52:57" ht="11.25" customHeight="1" x14ac:dyDescent="0.25">
      <c r="AZ1177" s="102" t="s">
        <v>83</v>
      </c>
      <c r="BA1177" s="101">
        <f>_xll.qlInterestRateIndexFixingDate(Currency&amp;"ibor"&amp;Tenor,BB1177,Trigger)</f>
        <v>47602</v>
      </c>
      <c r="BB1177" s="101">
        <f>_xll.qlCalendarAdvance(Calendar,BB1176,AZ1177,"f",,Trigger)</f>
        <v>47605</v>
      </c>
      <c r="BC1177" s="101">
        <f>_xll.qlInterestRateIndexMaturity(Currency&amp;"ibor"&amp;Tenor,BB1177,Trigger)</f>
        <v>47970</v>
      </c>
      <c r="BD1177" s="246">
        <f>_xll.qlIndexFixing($AD$5,BA1177,TRUE,_xll.ohTrigger(Trigger,Trigger12M))</f>
        <v>2.282665811421079E-2</v>
      </c>
      <c r="BE1177" s="246" t="e">
        <f>IFERROR(_xll.qlIndexFixing($BF$1,BA1177,TRUE,_xll.ohTrigger(Trigger,Trigger12M)),#N/A)</f>
        <v>#N/A</v>
      </c>
    </row>
    <row r="1178" spans="52:57" ht="11.25" customHeight="1" x14ac:dyDescent="0.25">
      <c r="AZ1178" s="102" t="s">
        <v>83</v>
      </c>
      <c r="BA1178" s="101">
        <f>_xll.qlInterestRateIndexFixingDate(Currency&amp;"ibor"&amp;Tenor,BB1178,Trigger)</f>
        <v>47610</v>
      </c>
      <c r="BB1178" s="101">
        <f>_xll.qlCalendarAdvance(Calendar,BB1177,AZ1178,"f",,Trigger)</f>
        <v>47612</v>
      </c>
      <c r="BC1178" s="101">
        <f>_xll.qlInterestRateIndexMaturity(Currency&amp;"ibor"&amp;Tenor,BB1178,Trigger)</f>
        <v>47977</v>
      </c>
      <c r="BD1178" s="246">
        <f>_xll.qlIndexFixing($AD$5,BA1178,TRUE,_xll.ohTrigger(Trigger,Trigger12M))</f>
        <v>2.2821999568462179E-2</v>
      </c>
      <c r="BE1178" s="246" t="e">
        <f>IFERROR(_xll.qlIndexFixing($BF$1,BA1178,TRUE,_xll.ohTrigger(Trigger,Trigger12M)),#N/A)</f>
        <v>#N/A</v>
      </c>
    </row>
    <row r="1179" spans="52:57" ht="11.25" customHeight="1" x14ac:dyDescent="0.25">
      <c r="AZ1179" s="102" t="s">
        <v>83</v>
      </c>
      <c r="BA1179" s="101">
        <f>_xll.qlInterestRateIndexFixingDate(Currency&amp;"ibor"&amp;Tenor,BB1179,Trigger)</f>
        <v>47617</v>
      </c>
      <c r="BB1179" s="101">
        <f>_xll.qlCalendarAdvance(Calendar,BB1178,AZ1179,"f",,Trigger)</f>
        <v>47619</v>
      </c>
      <c r="BC1179" s="101">
        <f>_xll.qlInterestRateIndexMaturity(Currency&amp;"ibor"&amp;Tenor,BB1179,Trigger)</f>
        <v>47984</v>
      </c>
      <c r="BD1179" s="246">
        <f>_xll.qlIndexFixing($AD$5,BA1179,TRUE,_xll.ohTrigger(Trigger,Trigger12M))</f>
        <v>2.2817284129265588E-2</v>
      </c>
      <c r="BE1179" s="246" t="e">
        <f>IFERROR(_xll.qlIndexFixing($BF$1,BA1179,TRUE,_xll.ohTrigger(Trigger,Trigger12M)),#N/A)</f>
        <v>#N/A</v>
      </c>
    </row>
    <row r="1180" spans="52:57" ht="11.25" customHeight="1" x14ac:dyDescent="0.25">
      <c r="AZ1180" s="102" t="s">
        <v>83</v>
      </c>
      <c r="BA1180" s="101">
        <f>_xll.qlInterestRateIndexFixingDate(Currency&amp;"ibor"&amp;Tenor,BB1180,Trigger)</f>
        <v>47624</v>
      </c>
      <c r="BB1180" s="101">
        <f>_xll.qlCalendarAdvance(Calendar,BB1179,AZ1180,"f",,Trigger)</f>
        <v>47626</v>
      </c>
      <c r="BC1180" s="101">
        <f>_xll.qlInterestRateIndexMaturity(Currency&amp;"ibor"&amp;Tenor,BB1180,Trigger)</f>
        <v>47991</v>
      </c>
      <c r="BD1180" s="246">
        <f>_xll.qlIndexFixing($AD$5,BA1180,TRUE,_xll.ohTrigger(Trigger,Trigger12M))</f>
        <v>2.2812511797418625E-2</v>
      </c>
      <c r="BE1180" s="246" t="e">
        <f>IFERROR(_xll.qlIndexFixing($BF$1,BA1180,TRUE,_xll.ohTrigger(Trigger,Trigger12M)),#N/A)</f>
        <v>#N/A</v>
      </c>
    </row>
    <row r="1181" spans="52:57" ht="11.25" customHeight="1" x14ac:dyDescent="0.25">
      <c r="AZ1181" s="102" t="s">
        <v>83</v>
      </c>
      <c r="BA1181" s="101">
        <f>_xll.qlInterestRateIndexFixingDate(Currency&amp;"ibor"&amp;Tenor,BB1181,Trigger)</f>
        <v>47631</v>
      </c>
      <c r="BB1181" s="101">
        <f>_xll.qlCalendarAdvance(Calendar,BB1180,AZ1181,"f",,Trigger)</f>
        <v>47633</v>
      </c>
      <c r="BC1181" s="101">
        <f>_xll.qlInterestRateIndexMaturity(Currency&amp;"ibor"&amp;Tenor,BB1181,Trigger)</f>
        <v>47998</v>
      </c>
      <c r="BD1181" s="246">
        <f>_xll.qlIndexFixing($AD$5,BA1181,TRUE,_xll.ohTrigger(Trigger,Trigger12M))</f>
        <v>2.2807682573728755E-2</v>
      </c>
      <c r="BE1181" s="246" t="e">
        <f>IFERROR(_xll.qlIndexFixing($BF$1,BA1181,TRUE,_xll.ohTrigger(Trigger,Trigger12M)),#N/A)</f>
        <v>#N/A</v>
      </c>
    </row>
    <row r="1182" spans="52:57" ht="11.25" customHeight="1" x14ac:dyDescent="0.25">
      <c r="AZ1182" s="102" t="s">
        <v>83</v>
      </c>
      <c r="BA1182" s="101">
        <f>_xll.qlInterestRateIndexFixingDate(Currency&amp;"ibor"&amp;Tenor,BB1182,Trigger)</f>
        <v>47638</v>
      </c>
      <c r="BB1182" s="101">
        <f>_xll.qlCalendarAdvance(Calendar,BB1181,AZ1182,"f",,Trigger)</f>
        <v>47640</v>
      </c>
      <c r="BC1182" s="101">
        <f>_xll.qlInterestRateIndexMaturity(Currency&amp;"ibor"&amp;Tenor,BB1182,Trigger)</f>
        <v>48005</v>
      </c>
      <c r="BD1182" s="246">
        <f>_xll.qlIndexFixing($AD$5,BA1182,TRUE,_xll.ohTrigger(Trigger,Trigger12M))</f>
        <v>2.2802796459013296E-2</v>
      </c>
      <c r="BE1182" s="246" t="e">
        <f>IFERROR(_xll.qlIndexFixing($BF$1,BA1182,TRUE,_xll.ohTrigger(Trigger,Trigger12M)),#N/A)</f>
        <v>#N/A</v>
      </c>
    </row>
    <row r="1183" spans="52:57" ht="11.25" customHeight="1" x14ac:dyDescent="0.25">
      <c r="AZ1183" s="102" t="s">
        <v>83</v>
      </c>
      <c r="BA1183" s="101">
        <f>_xll.qlInterestRateIndexFixingDate(Currency&amp;"ibor"&amp;Tenor,BB1183,Trigger)</f>
        <v>47645</v>
      </c>
      <c r="BB1183" s="101">
        <f>_xll.qlCalendarAdvance(Calendar,BB1182,AZ1183,"f",,Trigger)</f>
        <v>47647</v>
      </c>
      <c r="BC1183" s="101">
        <f>_xll.qlInterestRateIndexMaturity(Currency&amp;"ibor"&amp;Tenor,BB1183,Trigger)</f>
        <v>48012</v>
      </c>
      <c r="BD1183" s="246">
        <f>_xll.qlIndexFixing($AD$5,BA1183,TRUE,_xll.ohTrigger(Trigger,Trigger12M))</f>
        <v>2.2797853454098543E-2</v>
      </c>
      <c r="BE1183" s="246" t="e">
        <f>IFERROR(_xll.qlIndexFixing($BF$1,BA1183,TRUE,_xll.ohTrigger(Trigger,Trigger12M)),#N/A)</f>
        <v>#N/A</v>
      </c>
    </row>
    <row r="1184" spans="52:57" ht="11.25" customHeight="1" x14ac:dyDescent="0.25">
      <c r="AZ1184" s="102" t="s">
        <v>83</v>
      </c>
      <c r="BA1184" s="101">
        <f>_xll.qlInterestRateIndexFixingDate(Currency&amp;"ibor"&amp;Tenor,BB1184,Trigger)</f>
        <v>47652</v>
      </c>
      <c r="BB1184" s="101">
        <f>_xll.qlCalendarAdvance(Calendar,BB1183,AZ1184,"f",,Trigger)</f>
        <v>47654</v>
      </c>
      <c r="BC1184" s="101">
        <f>_xll.qlInterestRateIndexMaturity(Currency&amp;"ibor"&amp;Tenor,BB1184,Trigger)</f>
        <v>48019</v>
      </c>
      <c r="BD1184" s="246">
        <f>_xll.qlIndexFixing($AD$5,BA1184,TRUE,_xll.ohTrigger(Trigger,Trigger12M))</f>
        <v>2.2792853559820653E-2</v>
      </c>
      <c r="BE1184" s="246" t="e">
        <f>IFERROR(_xll.qlIndexFixing($BF$1,BA1184,TRUE,_xll.ohTrigger(Trigger,Trigger12M)),#N/A)</f>
        <v>#N/A</v>
      </c>
    </row>
    <row r="1185" spans="52:57" ht="11.25" customHeight="1" x14ac:dyDescent="0.25">
      <c r="AZ1185" s="102" t="s">
        <v>83</v>
      </c>
      <c r="BA1185" s="101">
        <f>_xll.qlInterestRateIndexFixingDate(Currency&amp;"ibor"&amp;Tenor,BB1185,Trigger)</f>
        <v>47659</v>
      </c>
      <c r="BB1185" s="101">
        <f>_xll.qlCalendarAdvance(Calendar,BB1184,AZ1185,"f",,Trigger)</f>
        <v>47661</v>
      </c>
      <c r="BC1185" s="101">
        <f>_xll.qlInterestRateIndexMaturity(Currency&amp;"ibor"&amp;Tenor,BB1185,Trigger)</f>
        <v>48026</v>
      </c>
      <c r="BD1185" s="246">
        <f>_xll.qlIndexFixing($AD$5,BA1185,TRUE,_xll.ohTrigger(Trigger,Trigger12M))</f>
        <v>2.2787796777025852E-2</v>
      </c>
      <c r="BE1185" s="246" t="e">
        <f>IFERROR(_xll.qlIndexFixing($BF$1,BA1185,TRUE,_xll.ohTrigger(Trigger,Trigger12M)),#N/A)</f>
        <v>#N/A</v>
      </c>
    </row>
    <row r="1186" spans="52:57" ht="11.25" customHeight="1" x14ac:dyDescent="0.25">
      <c r="AZ1186" s="102" t="s">
        <v>83</v>
      </c>
      <c r="BA1186" s="101">
        <f>_xll.qlInterestRateIndexFixingDate(Currency&amp;"ibor"&amp;Tenor,BB1186,Trigger)</f>
        <v>47666</v>
      </c>
      <c r="BB1186" s="101">
        <f>_xll.qlCalendarAdvance(Calendar,BB1185,AZ1186,"f",,Trigger)</f>
        <v>47668</v>
      </c>
      <c r="BC1186" s="101">
        <f>_xll.qlInterestRateIndexMaturity(Currency&amp;"ibor"&amp;Tenor,BB1186,Trigger)</f>
        <v>48033</v>
      </c>
      <c r="BD1186" s="246">
        <f>_xll.qlIndexFixing($AD$5,BA1186,TRUE,_xll.ohTrigger(Trigger,Trigger12M))</f>
        <v>2.2782683106569567E-2</v>
      </c>
      <c r="BE1186" s="246" t="e">
        <f>IFERROR(_xll.qlIndexFixing($BF$1,BA1186,TRUE,_xll.ohTrigger(Trigger,Trigger12M)),#N/A)</f>
        <v>#N/A</v>
      </c>
    </row>
    <row r="1187" spans="52:57" ht="11.25" customHeight="1" x14ac:dyDescent="0.25">
      <c r="AZ1187" s="102" t="s">
        <v>83</v>
      </c>
      <c r="BA1187" s="101">
        <f>_xll.qlInterestRateIndexFixingDate(Currency&amp;"ibor"&amp;Tenor,BB1187,Trigger)</f>
        <v>47673</v>
      </c>
      <c r="BB1187" s="101">
        <f>_xll.qlCalendarAdvance(Calendar,BB1186,AZ1187,"f",,Trigger)</f>
        <v>47675</v>
      </c>
      <c r="BC1187" s="101">
        <f>_xll.qlInterestRateIndexMaturity(Currency&amp;"ibor"&amp;Tenor,BB1187,Trigger)</f>
        <v>48040</v>
      </c>
      <c r="BD1187" s="246">
        <f>_xll.qlIndexFixing($AD$5,BA1187,TRUE,_xll.ohTrigger(Trigger,Trigger12M))</f>
        <v>2.2777512549316418E-2</v>
      </c>
      <c r="BE1187" s="246" t="e">
        <f>IFERROR(_xll.qlIndexFixing($BF$1,BA1187,TRUE,_xll.ohTrigger(Trigger,Trigger12M)),#N/A)</f>
        <v>#N/A</v>
      </c>
    </row>
    <row r="1188" spans="52:57" ht="11.25" customHeight="1" x14ac:dyDescent="0.25">
      <c r="AZ1188" s="102" t="s">
        <v>83</v>
      </c>
      <c r="BA1188" s="101">
        <f>_xll.qlInterestRateIndexFixingDate(Currency&amp;"ibor"&amp;Tenor,BB1188,Trigger)</f>
        <v>47680</v>
      </c>
      <c r="BB1188" s="101">
        <f>_xll.qlCalendarAdvance(Calendar,BB1187,AZ1188,"f",,Trigger)</f>
        <v>47682</v>
      </c>
      <c r="BC1188" s="101">
        <f>_xll.qlInterestRateIndexMaturity(Currency&amp;"ibor"&amp;Tenor,BB1188,Trigger)</f>
        <v>48047</v>
      </c>
      <c r="BD1188" s="246">
        <f>_xll.qlIndexFixing($AD$5,BA1188,TRUE,_xll.ohTrigger(Trigger,Trigger12M))</f>
        <v>2.2772285106141984E-2</v>
      </c>
      <c r="BE1188" s="246" t="e">
        <f>IFERROR(_xll.qlIndexFixing($BF$1,BA1188,TRUE,_xll.ohTrigger(Trigger,Trigger12M)),#N/A)</f>
        <v>#N/A</v>
      </c>
    </row>
    <row r="1189" spans="52:57" ht="11.25" customHeight="1" x14ac:dyDescent="0.25">
      <c r="AZ1189" s="102" t="s">
        <v>83</v>
      </c>
      <c r="BA1189" s="101">
        <f>_xll.qlInterestRateIndexFixingDate(Currency&amp;"ibor"&amp;Tenor,BB1189,Trigger)</f>
        <v>47687</v>
      </c>
      <c r="BB1189" s="101">
        <f>_xll.qlCalendarAdvance(Calendar,BB1188,AZ1189,"f",,Trigger)</f>
        <v>47689</v>
      </c>
      <c r="BC1189" s="101">
        <f>_xll.qlInterestRateIndexMaturity(Currency&amp;"ibor"&amp;Tenor,BB1189,Trigger)</f>
        <v>48054</v>
      </c>
      <c r="BD1189" s="246">
        <f>_xll.qlIndexFixing($AD$5,BA1189,TRUE,_xll.ohTrigger(Trigger,Trigger12M))</f>
        <v>2.2767038728524713E-2</v>
      </c>
      <c r="BE1189" s="246" t="e">
        <f>IFERROR(_xll.qlIndexFixing($BF$1,BA1189,TRUE,_xll.ohTrigger(Trigger,Trigger12M)),#N/A)</f>
        <v>#N/A</v>
      </c>
    </row>
    <row r="1190" spans="52:57" ht="11.25" customHeight="1" x14ac:dyDescent="0.25">
      <c r="AZ1190" s="102" t="s">
        <v>83</v>
      </c>
      <c r="BA1190" s="101">
        <f>_xll.qlInterestRateIndexFixingDate(Currency&amp;"ibor"&amp;Tenor,BB1190,Trigger)</f>
        <v>47694</v>
      </c>
      <c r="BB1190" s="101">
        <f>_xll.qlCalendarAdvance(Calendar,BB1189,AZ1190,"f",,Trigger)</f>
        <v>47696</v>
      </c>
      <c r="BC1190" s="101">
        <f>_xll.qlInterestRateIndexMaturity(Currency&amp;"ibor"&amp;Tenor,BB1190,Trigger)</f>
        <v>48061</v>
      </c>
      <c r="BD1190" s="246">
        <f>_xll.qlIndexFixing($AD$5,BA1190,TRUE,_xll.ohTrigger(Trigger,Trigger12M))</f>
        <v>2.276196556237146E-2</v>
      </c>
      <c r="BE1190" s="246" t="e">
        <f>IFERROR(_xll.qlIndexFixing($BF$1,BA1190,TRUE,_xll.ohTrigger(Trigger,Trigger12M)),#N/A)</f>
        <v>#N/A</v>
      </c>
    </row>
    <row r="1191" spans="52:57" ht="11.25" customHeight="1" x14ac:dyDescent="0.25">
      <c r="AZ1191" s="102" t="s">
        <v>83</v>
      </c>
      <c r="BA1191" s="101">
        <f>_xll.qlInterestRateIndexFixingDate(Currency&amp;"ibor"&amp;Tenor,BB1191,Trigger)</f>
        <v>47701</v>
      </c>
      <c r="BB1191" s="101">
        <f>_xll.qlCalendarAdvance(Calendar,BB1190,AZ1191,"f",,Trigger)</f>
        <v>47703</v>
      </c>
      <c r="BC1191" s="101">
        <f>_xll.qlInterestRateIndexMaturity(Currency&amp;"ibor"&amp;Tenor,BB1191,Trigger)</f>
        <v>48068</v>
      </c>
      <c r="BD1191" s="246">
        <f>_xll.qlIndexFixing($AD$5,BA1191,TRUE,_xll.ohTrigger(Trigger,Trigger12M))</f>
        <v>2.2756839698965838E-2</v>
      </c>
      <c r="BE1191" s="246" t="e">
        <f>IFERROR(_xll.qlIndexFixing($BF$1,BA1191,TRUE,_xll.ohTrigger(Trigger,Trigger12M)),#N/A)</f>
        <v>#N/A</v>
      </c>
    </row>
    <row r="1192" spans="52:57" ht="11.25" customHeight="1" x14ac:dyDescent="0.25">
      <c r="AZ1192" s="102" t="s">
        <v>83</v>
      </c>
      <c r="BA1192" s="101">
        <f>_xll.qlInterestRateIndexFixingDate(Currency&amp;"ibor"&amp;Tenor,BB1192,Trigger)</f>
        <v>47708</v>
      </c>
      <c r="BB1192" s="101">
        <f>_xll.qlCalendarAdvance(Calendar,BB1191,AZ1192,"f",,Trigger)</f>
        <v>47710</v>
      </c>
      <c r="BC1192" s="101">
        <f>_xll.qlInterestRateIndexMaturity(Currency&amp;"ibor"&amp;Tenor,BB1192,Trigger)</f>
        <v>48075</v>
      </c>
      <c r="BD1192" s="246">
        <f>_xll.qlIndexFixing($AD$5,BA1192,TRUE,_xll.ohTrigger(Trigger,Trigger12M))</f>
        <v>2.2751661139111149E-2</v>
      </c>
      <c r="BE1192" s="246" t="e">
        <f>IFERROR(_xll.qlIndexFixing($BF$1,BA1192,TRUE,_xll.ohTrigger(Trigger,Trigger12M)),#N/A)</f>
        <v>#N/A</v>
      </c>
    </row>
    <row r="1193" spans="52:57" ht="11.25" customHeight="1" x14ac:dyDescent="0.25">
      <c r="AZ1193" s="102" t="s">
        <v>83</v>
      </c>
      <c r="BA1193" s="101">
        <f>_xll.qlInterestRateIndexFixingDate(Currency&amp;"ibor"&amp;Tenor,BB1193,Trigger)</f>
        <v>47715</v>
      </c>
      <c r="BB1193" s="101">
        <f>_xll.qlCalendarAdvance(Calendar,BB1192,AZ1193,"f",,Trigger)</f>
        <v>47717</v>
      </c>
      <c r="BC1193" s="101">
        <f>_xll.qlInterestRateIndexMaturity(Currency&amp;"ibor"&amp;Tenor,BB1193,Trigger)</f>
        <v>48082</v>
      </c>
      <c r="BD1193" s="246">
        <f>_xll.qlIndexFixing($AD$5,BA1193,TRUE,_xll.ohTrigger(Trigger,Trigger12M))</f>
        <v>2.2746429883619239E-2</v>
      </c>
      <c r="BE1193" s="246" t="e">
        <f>IFERROR(_xll.qlIndexFixing($BF$1,BA1193,TRUE,_xll.ohTrigger(Trigger,Trigger12M)),#N/A)</f>
        <v>#N/A</v>
      </c>
    </row>
    <row r="1194" spans="52:57" ht="11.25" customHeight="1" x14ac:dyDescent="0.25">
      <c r="AZ1194" s="102" t="s">
        <v>83</v>
      </c>
      <c r="BA1194" s="101">
        <f>_xll.qlInterestRateIndexFixingDate(Currency&amp;"ibor"&amp;Tenor,BB1194,Trigger)</f>
        <v>47722</v>
      </c>
      <c r="BB1194" s="101">
        <f>_xll.qlCalendarAdvance(Calendar,BB1193,AZ1194,"f",,Trigger)</f>
        <v>47724</v>
      </c>
      <c r="BC1194" s="101">
        <f>_xll.qlInterestRateIndexMaturity(Currency&amp;"ibor"&amp;Tenor,BB1194,Trigger)</f>
        <v>48089</v>
      </c>
      <c r="BD1194" s="246">
        <f>_xll.qlIndexFixing($AD$5,BA1194,TRUE,_xll.ohTrigger(Trigger,Trigger12M))</f>
        <v>2.2741145933309611E-2</v>
      </c>
      <c r="BE1194" s="246" t="e">
        <f>IFERROR(_xll.qlIndexFixing($BF$1,BA1194,TRUE,_xll.ohTrigger(Trigger,Trigger12M)),#N/A)</f>
        <v>#N/A</v>
      </c>
    </row>
    <row r="1195" spans="52:57" ht="11.25" customHeight="1" x14ac:dyDescent="0.25">
      <c r="AZ1195" s="102" t="s">
        <v>83</v>
      </c>
      <c r="BA1195" s="101">
        <f>_xll.qlInterestRateIndexFixingDate(Currency&amp;"ibor"&amp;Tenor,BB1195,Trigger)</f>
        <v>47729</v>
      </c>
      <c r="BB1195" s="101">
        <f>_xll.qlCalendarAdvance(Calendar,BB1194,AZ1195,"f",,Trigger)</f>
        <v>47731</v>
      </c>
      <c r="BC1195" s="101">
        <f>_xll.qlInterestRateIndexMaturity(Currency&amp;"ibor"&amp;Tenor,BB1195,Trigger)</f>
        <v>48096</v>
      </c>
      <c r="BD1195" s="246">
        <f>_xll.qlIndexFixing($AD$5,BA1195,TRUE,_xll.ohTrigger(Trigger,Trigger12M))</f>
        <v>2.2735809289010759E-2</v>
      </c>
      <c r="BE1195" s="246" t="e">
        <f>IFERROR(_xll.qlIndexFixing($BF$1,BA1195,TRUE,_xll.ohTrigger(Trigger,Trigger12M)),#N/A)</f>
        <v>#N/A</v>
      </c>
    </row>
    <row r="1196" spans="52:57" ht="11.25" customHeight="1" x14ac:dyDescent="0.25">
      <c r="AZ1196" s="102" t="s">
        <v>83</v>
      </c>
      <c r="BA1196" s="101">
        <f>_xll.qlInterestRateIndexFixingDate(Currency&amp;"ibor"&amp;Tenor,BB1196,Trigger)</f>
        <v>47736</v>
      </c>
      <c r="BB1196" s="101">
        <f>_xll.qlCalendarAdvance(Calendar,BB1195,AZ1196,"f",,Trigger)</f>
        <v>47738</v>
      </c>
      <c r="BC1196" s="101">
        <f>_xll.qlInterestRateIndexMaturity(Currency&amp;"ibor"&amp;Tenor,BB1196,Trigger)</f>
        <v>48103</v>
      </c>
      <c r="BD1196" s="246">
        <f>_xll.qlIndexFixing($AD$5,BA1196,TRUE,_xll.ohTrigger(Trigger,Trigger12M))</f>
        <v>2.273041995155883E-2</v>
      </c>
      <c r="BE1196" s="246" t="e">
        <f>IFERROR(_xll.qlIndexFixing($BF$1,BA1196,TRUE,_xll.ohTrigger(Trigger,Trigger12M)),#N/A)</f>
        <v>#N/A</v>
      </c>
    </row>
    <row r="1197" spans="52:57" ht="11.25" customHeight="1" x14ac:dyDescent="0.25">
      <c r="AZ1197" s="102" t="s">
        <v>83</v>
      </c>
      <c r="BA1197" s="101">
        <f>_xll.qlInterestRateIndexFixingDate(Currency&amp;"ibor"&amp;Tenor,BB1197,Trigger)</f>
        <v>47743</v>
      </c>
      <c r="BB1197" s="101">
        <f>_xll.qlCalendarAdvance(Calendar,BB1196,AZ1197,"f",,Trigger)</f>
        <v>47745</v>
      </c>
      <c r="BC1197" s="101">
        <f>_xll.qlInterestRateIndexMaturity(Currency&amp;"ibor"&amp;Tenor,BB1197,Trigger)</f>
        <v>48110</v>
      </c>
      <c r="BD1197" s="246">
        <f>_xll.qlIndexFixing($AD$5,BA1197,TRUE,_xll.ohTrigger(Trigger,Trigger12M))</f>
        <v>2.2724977921798523E-2</v>
      </c>
      <c r="BE1197" s="246" t="e">
        <f>IFERROR(_xll.qlIndexFixing($BF$1,BA1197,TRUE,_xll.ohTrigger(Trigger,Trigger12M)),#N/A)</f>
        <v>#N/A</v>
      </c>
    </row>
    <row r="1198" spans="52:57" ht="11.25" customHeight="1" x14ac:dyDescent="0.25">
      <c r="AZ1198" s="102" t="s">
        <v>83</v>
      </c>
      <c r="BA1198" s="101">
        <f>_xll.qlInterestRateIndexFixingDate(Currency&amp;"ibor"&amp;Tenor,BB1198,Trigger)</f>
        <v>47750</v>
      </c>
      <c r="BB1198" s="101">
        <f>_xll.qlCalendarAdvance(Calendar,BB1197,AZ1198,"f",,Trigger)</f>
        <v>47752</v>
      </c>
      <c r="BC1198" s="101">
        <f>_xll.qlInterestRateIndexMaturity(Currency&amp;"ibor"&amp;Tenor,BB1198,Trigger)</f>
        <v>48117</v>
      </c>
      <c r="BD1198" s="246">
        <f>_xll.qlIndexFixing($AD$5,BA1198,TRUE,_xll.ohTrigger(Trigger,Trigger12M))</f>
        <v>2.2719483200582636E-2</v>
      </c>
      <c r="BE1198" s="246" t="e">
        <f>IFERROR(_xll.qlIndexFixing($BF$1,BA1198,TRUE,_xll.ohTrigger(Trigger,Trigger12M)),#N/A)</f>
        <v>#N/A</v>
      </c>
    </row>
    <row r="1199" spans="52:57" ht="11.25" customHeight="1" x14ac:dyDescent="0.25">
      <c r="AZ1199" s="102" t="s">
        <v>83</v>
      </c>
      <c r="BA1199" s="101">
        <f>_xll.qlInterestRateIndexFixingDate(Currency&amp;"ibor"&amp;Tenor,BB1199,Trigger)</f>
        <v>47757</v>
      </c>
      <c r="BB1199" s="101">
        <f>_xll.qlCalendarAdvance(Calendar,BB1198,AZ1199,"f",,Trigger)</f>
        <v>47759</v>
      </c>
      <c r="BC1199" s="101">
        <f>_xll.qlInterestRateIndexMaturity(Currency&amp;"ibor"&amp;Tenor,BB1199,Trigger)</f>
        <v>48124</v>
      </c>
      <c r="BD1199" s="246">
        <f>_xll.qlIndexFixing($AD$5,BA1199,TRUE,_xll.ohTrigger(Trigger,Trigger12M))</f>
        <v>2.27139357887725E-2</v>
      </c>
      <c r="BE1199" s="246" t="e">
        <f>IFERROR(_xll.qlIndexFixing($BF$1,BA1199,TRUE,_xll.ohTrigger(Trigger,Trigger12M)),#N/A)</f>
        <v>#N/A</v>
      </c>
    </row>
    <row r="1200" spans="52:57" ht="11.25" customHeight="1" x14ac:dyDescent="0.25">
      <c r="AZ1200" s="102" t="s">
        <v>83</v>
      </c>
      <c r="BA1200" s="101">
        <f>_xll.qlInterestRateIndexFixingDate(Currency&amp;"ibor"&amp;Tenor,BB1200,Trigger)</f>
        <v>47764</v>
      </c>
      <c r="BB1200" s="101">
        <f>_xll.qlCalendarAdvance(Calendar,BB1199,AZ1200,"f",,Trigger)</f>
        <v>47766</v>
      </c>
      <c r="BC1200" s="101">
        <f>_xll.qlInterestRateIndexMaturity(Currency&amp;"ibor"&amp;Tenor,BB1200,Trigger)</f>
        <v>48131</v>
      </c>
      <c r="BD1200" s="246">
        <f>_xll.qlIndexFixing($AD$5,BA1200,TRUE,_xll.ohTrigger(Trigger,Trigger12M))</f>
        <v>2.2708335687236909E-2</v>
      </c>
      <c r="BE1200" s="246" t="e">
        <f>IFERROR(_xll.qlIndexFixing($BF$1,BA1200,TRUE,_xll.ohTrigger(Trigger,Trigger12M)),#N/A)</f>
        <v>#N/A</v>
      </c>
    </row>
    <row r="1201" spans="52:57" ht="11.25" customHeight="1" x14ac:dyDescent="0.25">
      <c r="AZ1201" s="102" t="s">
        <v>83</v>
      </c>
      <c r="BA1201" s="101">
        <f>_xll.qlInterestRateIndexFixingDate(Currency&amp;"ibor"&amp;Tenor,BB1201,Trigger)</f>
        <v>47771</v>
      </c>
      <c r="BB1201" s="101">
        <f>_xll.qlCalendarAdvance(Calendar,BB1200,AZ1201,"f",,Trigger)</f>
        <v>47773</v>
      </c>
      <c r="BC1201" s="101">
        <f>_xll.qlInterestRateIndexMaturity(Currency&amp;"ibor"&amp;Tenor,BB1201,Trigger)</f>
        <v>48138</v>
      </c>
      <c r="BD1201" s="246">
        <f>_xll.qlIndexFixing($AD$5,BA1201,TRUE,_xll.ohTrigger(Trigger,Trigger12M))</f>
        <v>2.2702682896854495E-2</v>
      </c>
      <c r="BE1201" s="246" t="e">
        <f>IFERROR(_xll.qlIndexFixing($BF$1,BA1201,TRUE,_xll.ohTrigger(Trigger,Trigger12M)),#N/A)</f>
        <v>#N/A</v>
      </c>
    </row>
    <row r="1202" spans="52:57" ht="11.25" customHeight="1" x14ac:dyDescent="0.25">
      <c r="AZ1202" s="102" t="s">
        <v>83</v>
      </c>
      <c r="BA1202" s="101">
        <f>_xll.qlInterestRateIndexFixingDate(Currency&amp;"ibor"&amp;Tenor,BB1202,Trigger)</f>
        <v>47778</v>
      </c>
      <c r="BB1202" s="101">
        <f>_xll.qlCalendarAdvance(Calendar,BB1201,AZ1202,"f",,Trigger)</f>
        <v>47780</v>
      </c>
      <c r="BC1202" s="101">
        <f>_xll.qlInterestRateIndexMaturity(Currency&amp;"ibor"&amp;Tenor,BB1202,Trigger)</f>
        <v>48145</v>
      </c>
      <c r="BD1202" s="246">
        <f>_xll.qlIndexFixing($AD$5,BA1202,TRUE,_xll.ohTrigger(Trigger,Trigger12M))</f>
        <v>2.2696977418510254E-2</v>
      </c>
      <c r="BE1202" s="246" t="e">
        <f>IFERROR(_xll.qlIndexFixing($BF$1,BA1202,TRUE,_xll.ohTrigger(Trigger,Trigger12M)),#N/A)</f>
        <v>#N/A</v>
      </c>
    </row>
    <row r="1203" spans="52:57" ht="11.25" customHeight="1" x14ac:dyDescent="0.25">
      <c r="AZ1203" s="102" t="s">
        <v>83</v>
      </c>
      <c r="BA1203" s="101">
        <f>_xll.qlInterestRateIndexFixingDate(Currency&amp;"ibor"&amp;Tenor,BB1203,Trigger)</f>
        <v>47785</v>
      </c>
      <c r="BB1203" s="101">
        <f>_xll.qlCalendarAdvance(Calendar,BB1202,AZ1203,"f",,Trigger)</f>
        <v>47787</v>
      </c>
      <c r="BC1203" s="101">
        <f>_xll.qlInterestRateIndexMaturity(Currency&amp;"ibor"&amp;Tenor,BB1203,Trigger)</f>
        <v>48152</v>
      </c>
      <c r="BD1203" s="246">
        <f>_xll.qlIndexFixing($AD$5,BA1203,TRUE,_xll.ohTrigger(Trigger,Trigger12M))</f>
        <v>2.2691219253098374E-2</v>
      </c>
      <c r="BE1203" s="246" t="e">
        <f>IFERROR(_xll.qlIndexFixing($BF$1,BA1203,TRUE,_xll.ohTrigger(Trigger,Trigger12M)),#N/A)</f>
        <v>#N/A</v>
      </c>
    </row>
    <row r="1204" spans="52:57" ht="11.25" customHeight="1" x14ac:dyDescent="0.25">
      <c r="AZ1204" s="102" t="s">
        <v>83</v>
      </c>
      <c r="BA1204" s="101">
        <f>_xll.qlInterestRateIndexFixingDate(Currency&amp;"ibor"&amp;Tenor,BB1204,Trigger)</f>
        <v>47792</v>
      </c>
      <c r="BB1204" s="101">
        <f>_xll.qlCalendarAdvance(Calendar,BB1203,AZ1204,"f",,Trigger)</f>
        <v>47794</v>
      </c>
      <c r="BC1204" s="101">
        <f>_xll.qlInterestRateIndexMaturity(Currency&amp;"ibor"&amp;Tenor,BB1204,Trigger)</f>
        <v>48159</v>
      </c>
      <c r="BD1204" s="246">
        <f>_xll.qlIndexFixing($AD$5,BA1204,TRUE,_xll.ohTrigger(Trigger,Trigger12M))</f>
        <v>2.2685408401521799E-2</v>
      </c>
      <c r="BE1204" s="246" t="e">
        <f>IFERROR(_xll.qlIndexFixing($BF$1,BA1204,TRUE,_xll.ohTrigger(Trigger,Trigger12M)),#N/A)</f>
        <v>#N/A</v>
      </c>
    </row>
    <row r="1205" spans="52:57" ht="11.25" customHeight="1" x14ac:dyDescent="0.25">
      <c r="AZ1205" s="102" t="s">
        <v>83</v>
      </c>
      <c r="BA1205" s="101">
        <f>_xll.qlInterestRateIndexFixingDate(Currency&amp;"ibor"&amp;Tenor,BB1205,Trigger)</f>
        <v>47799</v>
      </c>
      <c r="BB1205" s="101">
        <f>_xll.qlCalendarAdvance(Calendar,BB1204,AZ1205,"f",,Trigger)</f>
        <v>47801</v>
      </c>
      <c r="BC1205" s="101">
        <f>_xll.qlInterestRateIndexMaturity(Currency&amp;"ibor"&amp;Tenor,BB1205,Trigger)</f>
        <v>48166</v>
      </c>
      <c r="BD1205" s="246">
        <f>_xll.qlIndexFixing($AD$5,BA1205,TRUE,_xll.ohTrigger(Trigger,Trigger12M))</f>
        <v>2.2679544864690933E-2</v>
      </c>
      <c r="BE1205" s="246" t="e">
        <f>IFERROR(_xll.qlIndexFixing($BF$1,BA1205,TRUE,_xll.ohTrigger(Trigger,Trigger12M)),#N/A)</f>
        <v>#N/A</v>
      </c>
    </row>
    <row r="1206" spans="52:57" ht="11.25" customHeight="1" x14ac:dyDescent="0.25">
      <c r="AZ1206" s="102" t="s">
        <v>83</v>
      </c>
      <c r="BA1206" s="101">
        <f>_xll.qlInterestRateIndexFixingDate(Currency&amp;"ibor"&amp;Tenor,BB1206,Trigger)</f>
        <v>47806</v>
      </c>
      <c r="BB1206" s="101">
        <f>_xll.qlCalendarAdvance(Calendar,BB1205,AZ1206,"f",,Trigger)</f>
        <v>47808</v>
      </c>
      <c r="BC1206" s="101">
        <f>_xll.qlInterestRateIndexMaturity(Currency&amp;"ibor"&amp;Tenor,BB1206,Trigger)</f>
        <v>48173</v>
      </c>
      <c r="BD1206" s="246">
        <f>_xll.qlIndexFixing($AD$5,BA1206,TRUE,_xll.ohTrigger(Trigger,Trigger12M))</f>
        <v>2.2673628643524485E-2</v>
      </c>
      <c r="BE1206" s="246" t="e">
        <f>IFERROR(_xll.qlIndexFixing($BF$1,BA1206,TRUE,_xll.ohTrigger(Trigger,Trigger12M)),#N/A)</f>
        <v>#N/A</v>
      </c>
    </row>
    <row r="1207" spans="52:57" ht="11.25" customHeight="1" x14ac:dyDescent="0.25">
      <c r="AZ1207" s="102" t="s">
        <v>83</v>
      </c>
      <c r="BA1207" s="101">
        <f>_xll.qlInterestRateIndexFixingDate(Currency&amp;"ibor"&amp;Tenor,BB1207,Trigger)</f>
        <v>47813</v>
      </c>
      <c r="BB1207" s="101">
        <f>_xll.qlCalendarAdvance(Calendar,BB1206,AZ1207,"f",,Trigger)</f>
        <v>47815</v>
      </c>
      <c r="BC1207" s="101">
        <f>_xll.qlInterestRateIndexMaturity(Currency&amp;"ibor"&amp;Tenor,BB1207,Trigger)</f>
        <v>48180</v>
      </c>
      <c r="BD1207" s="246">
        <f>_xll.qlIndexFixing($AD$5,BA1207,TRUE,_xll.ohTrigger(Trigger,Trigger12M))</f>
        <v>2.2667659738950151E-2</v>
      </c>
      <c r="BE1207" s="246" t="e">
        <f>IFERROR(_xll.qlIndexFixing($BF$1,BA1207,TRUE,_xll.ohTrigger(Trigger,Trigger12M)),#N/A)</f>
        <v>#N/A</v>
      </c>
    </row>
    <row r="1208" spans="52:57" ht="11.25" customHeight="1" x14ac:dyDescent="0.25">
      <c r="AZ1208" s="102" t="s">
        <v>83</v>
      </c>
      <c r="BA1208" s="101">
        <f>_xll.qlInterestRateIndexFixingDate(Currency&amp;"ibor"&amp;Tenor,BB1208,Trigger)</f>
        <v>47820</v>
      </c>
      <c r="BB1208" s="101">
        <f>_xll.qlCalendarAdvance(Calendar,BB1207,AZ1208,"f",,Trigger)</f>
        <v>47822</v>
      </c>
      <c r="BC1208" s="101">
        <f>_xll.qlInterestRateIndexMaturity(Currency&amp;"ibor"&amp;Tenor,BB1208,Trigger)</f>
        <v>48187</v>
      </c>
      <c r="BD1208" s="246">
        <f>_xll.qlIndexFixing($AD$5,BA1208,TRUE,_xll.ohTrigger(Trigger,Trigger12M))</f>
        <v>2.2661638151902645E-2</v>
      </c>
      <c r="BE1208" s="246" t="e">
        <f>IFERROR(_xll.qlIndexFixing($BF$1,BA1208,TRUE,_xll.ohTrigger(Trigger,Trigger12M)),#N/A)</f>
        <v>#N/A</v>
      </c>
    </row>
    <row r="1209" spans="52:57" ht="11.25" customHeight="1" x14ac:dyDescent="0.25">
      <c r="AZ1209" s="102" t="s">
        <v>83</v>
      </c>
      <c r="BA1209" s="101">
        <f>_xll.qlInterestRateIndexFixingDate(Currency&amp;"ibor"&amp;Tenor,BB1209,Trigger)</f>
        <v>47827</v>
      </c>
      <c r="BB1209" s="101">
        <f>_xll.qlCalendarAdvance(Calendar,BB1208,AZ1209,"f",,Trigger)</f>
        <v>47829</v>
      </c>
      <c r="BC1209" s="101">
        <f>_xll.qlInterestRateIndexMaturity(Currency&amp;"ibor"&amp;Tenor,BB1209,Trigger)</f>
        <v>48194</v>
      </c>
      <c r="BD1209" s="246">
        <f>_xll.qlIndexFixing($AD$5,BA1209,TRUE,_xll.ohTrigger(Trigger,Trigger12M))</f>
        <v>2.2655563883325638E-2</v>
      </c>
      <c r="BE1209" s="246" t="e">
        <f>IFERROR(_xll.qlIndexFixing($BF$1,BA1209,TRUE,_xll.ohTrigger(Trigger,Trigger12M)),#N/A)</f>
        <v>#N/A</v>
      </c>
    </row>
    <row r="1210" spans="52:57" ht="11.25" customHeight="1" x14ac:dyDescent="0.25">
      <c r="AZ1210" s="102" t="s">
        <v>83</v>
      </c>
      <c r="BA1210" s="101">
        <f>_xll.qlInterestRateIndexFixingDate(Currency&amp;"ibor"&amp;Tenor,BB1210,Trigger)</f>
        <v>47834</v>
      </c>
      <c r="BB1210" s="101">
        <f>_xll.qlCalendarAdvance(Calendar,BB1209,AZ1210,"f",,Trigger)</f>
        <v>47836</v>
      </c>
      <c r="BC1210" s="101">
        <f>_xll.qlInterestRateIndexMaturity(Currency&amp;"ibor"&amp;Tenor,BB1210,Trigger)</f>
        <v>48201</v>
      </c>
      <c r="BD1210" s="246">
        <f>_xll.qlIndexFixing($AD$5,BA1210,TRUE,_xll.ohTrigger(Trigger,Trigger12M))</f>
        <v>2.2649436934171801E-2</v>
      </c>
      <c r="BE1210" s="246" t="e">
        <f>IFERROR(_xll.qlIndexFixing($BF$1,BA1210,TRUE,_xll.ohTrigger(Trigger,Trigger12M)),#N/A)</f>
        <v>#N/A</v>
      </c>
    </row>
    <row r="1211" spans="52:57" ht="11.25" customHeight="1" x14ac:dyDescent="0.25">
      <c r="AZ1211" s="102" t="s">
        <v>83</v>
      </c>
      <c r="BA1211" s="101">
        <f>_xll.qlInterestRateIndexFixingDate(Currency&amp;"ibor"&amp;Tenor,BB1211,Trigger)</f>
        <v>47840</v>
      </c>
      <c r="BB1211" s="101">
        <f>_xll.qlCalendarAdvance(Calendar,BB1210,AZ1211,"f",,Trigger)</f>
        <v>47844</v>
      </c>
      <c r="BC1211" s="101">
        <f>_xll.qlInterestRateIndexMaturity(Currency&amp;"ibor"&amp;Tenor,BB1211,Trigger)</f>
        <v>48211</v>
      </c>
      <c r="BD1211" s="246">
        <f>_xll.qlIndexFixing($AD$5,BA1211,TRUE,_xll.ohTrigger(Trigger,Trigger12M))</f>
        <v>2.2642361962697748E-2</v>
      </c>
      <c r="BE1211" s="246" t="e">
        <f>IFERROR(_xll.qlIndexFixing($BF$1,BA1211,TRUE,_xll.ohTrigger(Trigger,Trigger12M)),#N/A)</f>
        <v>#N/A</v>
      </c>
    </row>
    <row r="1212" spans="52:57" ht="11.25" customHeight="1" x14ac:dyDescent="0.25">
      <c r="AZ1212" s="102" t="s">
        <v>83</v>
      </c>
      <c r="BA1212" s="101">
        <f>_xll.qlInterestRateIndexFixingDate(Currency&amp;"ibor"&amp;Tenor,BB1212,Trigger)</f>
        <v>47848</v>
      </c>
      <c r="BB1212" s="101">
        <f>_xll.qlCalendarAdvance(Calendar,BB1211,AZ1212,"f",,Trigger)</f>
        <v>47851</v>
      </c>
      <c r="BC1212" s="101">
        <f>_xll.qlInterestRateIndexMaturity(Currency&amp;"ibor"&amp;Tenor,BB1212,Trigger)</f>
        <v>48218</v>
      </c>
      <c r="BD1212" s="246">
        <f>_xll.qlIndexFixing($AD$5,BA1212,TRUE,_xll.ohTrigger(Trigger,Trigger12M))</f>
        <v>2.2636232903814439E-2</v>
      </c>
      <c r="BE1212" s="246" t="e">
        <f>IFERROR(_xll.qlIndexFixing($BF$1,BA1212,TRUE,_xll.ohTrigger(Trigger,Trigger12M)),#N/A)</f>
        <v>#N/A</v>
      </c>
    </row>
    <row r="1213" spans="52:57" ht="11.25" customHeight="1" x14ac:dyDescent="0.25">
      <c r="AZ1213" s="102" t="s">
        <v>83</v>
      </c>
      <c r="BA1213" s="101">
        <f>_xll.qlInterestRateIndexFixingDate(Currency&amp;"ibor"&amp;Tenor,BB1213,Trigger)</f>
        <v>47856</v>
      </c>
      <c r="BB1213" s="101">
        <f>_xll.qlCalendarAdvance(Calendar,BB1212,AZ1213,"f",,Trigger)</f>
        <v>47858</v>
      </c>
      <c r="BC1213" s="101">
        <f>_xll.qlInterestRateIndexMaturity(Currency&amp;"ibor"&amp;Tenor,BB1213,Trigger)</f>
        <v>48225</v>
      </c>
      <c r="BD1213" s="246">
        <f>_xll.qlIndexFixing($AD$5,BA1213,TRUE,_xll.ohTrigger(Trigger,Trigger12M))</f>
        <v>2.2630051447067208E-2</v>
      </c>
      <c r="BE1213" s="246" t="e">
        <f>IFERROR(_xll.qlIndexFixing($BF$1,BA1213,TRUE,_xll.ohTrigger(Trigger,Trigger12M)),#N/A)</f>
        <v>#N/A</v>
      </c>
    </row>
    <row r="1214" spans="52:57" ht="11.25" customHeight="1" x14ac:dyDescent="0.25">
      <c r="AZ1214" s="102" t="s">
        <v>83</v>
      </c>
      <c r="BA1214" s="101">
        <f>_xll.qlInterestRateIndexFixingDate(Currency&amp;"ibor"&amp;Tenor,BB1214,Trigger)</f>
        <v>47863</v>
      </c>
      <c r="BB1214" s="101">
        <f>_xll.qlCalendarAdvance(Calendar,BB1213,AZ1214,"f",,Trigger)</f>
        <v>47865</v>
      </c>
      <c r="BC1214" s="101">
        <f>_xll.qlInterestRateIndexMaturity(Currency&amp;"ibor"&amp;Tenor,BB1214,Trigger)</f>
        <v>48232</v>
      </c>
      <c r="BD1214" s="246">
        <f>_xll.qlIndexFixing($AD$5,BA1214,TRUE,_xll.ohTrigger(Trigger,Trigger12M))</f>
        <v>2.2623817593424873E-2</v>
      </c>
      <c r="BE1214" s="246" t="e">
        <f>IFERROR(_xll.qlIndexFixing($BF$1,BA1214,TRUE,_xll.ohTrigger(Trigger,Trigger12M)),#N/A)</f>
        <v>#N/A</v>
      </c>
    </row>
    <row r="1215" spans="52:57" ht="11.25" customHeight="1" x14ac:dyDescent="0.25">
      <c r="AZ1215" s="102" t="s">
        <v>83</v>
      </c>
      <c r="BA1215" s="101">
        <f>_xll.qlInterestRateIndexFixingDate(Currency&amp;"ibor"&amp;Tenor,BB1215,Trigger)</f>
        <v>47870</v>
      </c>
      <c r="BB1215" s="101">
        <f>_xll.qlCalendarAdvance(Calendar,BB1214,AZ1215,"f",,Trigger)</f>
        <v>47872</v>
      </c>
      <c r="BC1215" s="101">
        <f>_xll.qlInterestRateIndexMaturity(Currency&amp;"ibor"&amp;Tenor,BB1215,Trigger)</f>
        <v>48239</v>
      </c>
      <c r="BD1215" s="246">
        <f>_xll.qlIndexFixing($AD$5,BA1215,TRUE,_xll.ohTrigger(Trigger,Trigger12M))</f>
        <v>2.2617531343864086E-2</v>
      </c>
      <c r="BE1215" s="246" t="e">
        <f>IFERROR(_xll.qlIndexFixing($BF$1,BA1215,TRUE,_xll.ohTrigger(Trigger,Trigger12M)),#N/A)</f>
        <v>#N/A</v>
      </c>
    </row>
    <row r="1216" spans="52:57" ht="11.25" customHeight="1" x14ac:dyDescent="0.25">
      <c r="AZ1216" s="102" t="s">
        <v>83</v>
      </c>
      <c r="BA1216" s="101">
        <f>_xll.qlInterestRateIndexFixingDate(Currency&amp;"ibor"&amp;Tenor,BB1216,Trigger)</f>
        <v>47877</v>
      </c>
      <c r="BB1216" s="101">
        <f>_xll.qlCalendarAdvance(Calendar,BB1215,AZ1216,"f",,Trigger)</f>
        <v>47879</v>
      </c>
      <c r="BC1216" s="101">
        <f>_xll.qlInterestRateIndexMaturity(Currency&amp;"ibor"&amp;Tenor,BB1216,Trigger)</f>
        <v>48243</v>
      </c>
      <c r="BD1216" s="246">
        <f>_xll.qlIndexFixing($AD$5,BA1216,TRUE,_xll.ohTrigger(Trigger,Trigger12M))</f>
        <v>2.2610381942354207E-2</v>
      </c>
      <c r="BE1216" s="246" t="e">
        <f>IFERROR(_xll.qlIndexFixing($BF$1,BA1216,TRUE,_xll.ohTrigger(Trigger,Trigger12M)),#N/A)</f>
        <v>#N/A</v>
      </c>
    </row>
    <row r="1217" spans="52:57" ht="11.25" customHeight="1" x14ac:dyDescent="0.25">
      <c r="AZ1217" s="102" t="s">
        <v>83</v>
      </c>
      <c r="BA1217" s="101">
        <f>_xll.qlInterestRateIndexFixingDate(Currency&amp;"ibor"&amp;Tenor,BB1217,Trigger)</f>
        <v>47884</v>
      </c>
      <c r="BB1217" s="101">
        <f>_xll.qlCalendarAdvance(Calendar,BB1216,AZ1217,"f",,Trigger)</f>
        <v>47886</v>
      </c>
      <c r="BC1217" s="101">
        <f>_xll.qlInterestRateIndexMaturity(Currency&amp;"ibor"&amp;Tenor,BB1217,Trigger)</f>
        <v>48253</v>
      </c>
      <c r="BD1217" s="246">
        <f>_xll.qlIndexFixing($AD$5,BA1217,TRUE,_xll.ohTrigger(Trigger,Trigger12M))</f>
        <v>2.260480166093649E-2</v>
      </c>
      <c r="BE1217" s="246" t="e">
        <f>IFERROR(_xll.qlIndexFixing($BF$1,BA1217,TRUE,_xll.ohTrigger(Trigger,Trigger12M)),#N/A)</f>
        <v>#N/A</v>
      </c>
    </row>
    <row r="1218" spans="52:57" ht="11.25" customHeight="1" x14ac:dyDescent="0.25">
      <c r="AZ1218" s="102" t="s">
        <v>83</v>
      </c>
      <c r="BA1218" s="101">
        <f>_xll.qlInterestRateIndexFixingDate(Currency&amp;"ibor"&amp;Tenor,BB1218,Trigger)</f>
        <v>47891</v>
      </c>
      <c r="BB1218" s="101">
        <f>_xll.qlCalendarAdvance(Calendar,BB1217,AZ1218,"f",,Trigger)</f>
        <v>47893</v>
      </c>
      <c r="BC1218" s="101">
        <f>_xll.qlInterestRateIndexMaturity(Currency&amp;"ibor"&amp;Tenor,BB1218,Trigger)</f>
        <v>48260</v>
      </c>
      <c r="BD1218" s="246">
        <f>_xll.qlIndexFixing($AD$5,BA1218,TRUE,_xll.ohTrigger(Trigger,Trigger12M))</f>
        <v>2.2598358229564814E-2</v>
      </c>
      <c r="BE1218" s="246" t="e">
        <f>IFERROR(_xll.qlIndexFixing($BF$1,BA1218,TRUE,_xll.ohTrigger(Trigger,Trigger12M)),#N/A)</f>
        <v>#N/A</v>
      </c>
    </row>
    <row r="1219" spans="52:57" ht="11.25" customHeight="1" x14ac:dyDescent="0.25">
      <c r="AZ1219" s="102" t="s">
        <v>83</v>
      </c>
      <c r="BA1219" s="101">
        <f>_xll.qlInterestRateIndexFixingDate(Currency&amp;"ibor"&amp;Tenor,BB1219,Trigger)</f>
        <v>47898</v>
      </c>
      <c r="BB1219" s="101">
        <f>_xll.qlCalendarAdvance(Calendar,BB1218,AZ1219,"f",,Trigger)</f>
        <v>47900</v>
      </c>
      <c r="BC1219" s="101">
        <f>_xll.qlInterestRateIndexMaturity(Currency&amp;"ibor"&amp;Tenor,BB1219,Trigger)</f>
        <v>48267</v>
      </c>
      <c r="BD1219" s="246">
        <f>_xll.qlIndexFixing($AD$5,BA1219,TRUE,_xll.ohTrigger(Trigger,Trigger12M))</f>
        <v>2.2591862406264089E-2</v>
      </c>
      <c r="BE1219" s="246" t="e">
        <f>IFERROR(_xll.qlIndexFixing($BF$1,BA1219,TRUE,_xll.ohTrigger(Trigger,Trigger12M)),#N/A)</f>
        <v>#N/A</v>
      </c>
    </row>
    <row r="1220" spans="52:57" ht="11.25" customHeight="1" x14ac:dyDescent="0.25">
      <c r="AZ1220" s="102" t="s">
        <v>83</v>
      </c>
      <c r="BA1220" s="101">
        <f>_xll.qlInterestRateIndexFixingDate(Currency&amp;"ibor"&amp;Tenor,BB1220,Trigger)</f>
        <v>47905</v>
      </c>
      <c r="BB1220" s="101">
        <f>_xll.qlCalendarAdvance(Calendar,BB1219,AZ1220,"f",,Trigger)</f>
        <v>47907</v>
      </c>
      <c r="BC1220" s="101">
        <f>_xll.qlInterestRateIndexMaturity(Currency&amp;"ibor"&amp;Tenor,BB1220,Trigger)</f>
        <v>48271</v>
      </c>
      <c r="BD1220" s="246">
        <f>_xll.qlIndexFixing($AD$5,BA1220,TRUE,_xll.ohTrigger(Trigger,Trigger12M))</f>
        <v>2.2583826058738141E-2</v>
      </c>
      <c r="BE1220" s="246" t="e">
        <f>IFERROR(_xll.qlIndexFixing($BF$1,BA1220,TRUE,_xll.ohTrigger(Trigger,Trigger12M)),#N/A)</f>
        <v>#N/A</v>
      </c>
    </row>
    <row r="1221" spans="52:57" ht="11.25" customHeight="1" x14ac:dyDescent="0.25">
      <c r="AZ1221" s="102" t="s">
        <v>83</v>
      </c>
      <c r="BA1221" s="101">
        <f>_xll.qlInterestRateIndexFixingDate(Currency&amp;"ibor"&amp;Tenor,BB1221,Trigger)</f>
        <v>47912</v>
      </c>
      <c r="BB1221" s="101">
        <f>_xll.qlCalendarAdvance(Calendar,BB1220,AZ1221,"f",,Trigger)</f>
        <v>47914</v>
      </c>
      <c r="BC1221" s="101">
        <f>_xll.qlInterestRateIndexMaturity(Currency&amp;"ibor"&amp;Tenor,BB1221,Trigger)</f>
        <v>48281</v>
      </c>
      <c r="BD1221" s="246">
        <f>_xll.qlIndexFixing($AD$5,BA1221,TRUE,_xll.ohTrigger(Trigger,Trigger12M))</f>
        <v>2.2578713587957447E-2</v>
      </c>
      <c r="BE1221" s="246" t="e">
        <f>IFERROR(_xll.qlIndexFixing($BF$1,BA1221,TRUE,_xll.ohTrigger(Trigger,Trigger12M)),#N/A)</f>
        <v>#N/A</v>
      </c>
    </row>
    <row r="1222" spans="52:57" ht="11.25" customHeight="1" x14ac:dyDescent="0.25">
      <c r="AZ1222" s="102" t="s">
        <v>83</v>
      </c>
      <c r="BA1222" s="101">
        <f>_xll.qlInterestRateIndexFixingDate(Currency&amp;"ibor"&amp;Tenor,BB1222,Trigger)</f>
        <v>47919</v>
      </c>
      <c r="BB1222" s="101">
        <f>_xll.qlCalendarAdvance(Calendar,BB1221,AZ1222,"f",,Trigger)</f>
        <v>47921</v>
      </c>
      <c r="BC1222" s="101">
        <f>_xll.qlInterestRateIndexMaturity(Currency&amp;"ibor"&amp;Tenor,BB1222,Trigger)</f>
        <v>48288</v>
      </c>
      <c r="BD1222" s="246">
        <f>_xll.qlIndexFixing($AD$5,BA1222,TRUE,_xll.ohTrigger(Trigger,Trigger12M))</f>
        <v>2.2572060595011791E-2</v>
      </c>
      <c r="BE1222" s="246" t="e">
        <f>IFERROR(_xll.qlIndexFixing($BF$1,BA1222,TRUE,_xll.ohTrigger(Trigger,Trigger12M)),#N/A)</f>
        <v>#N/A</v>
      </c>
    </row>
    <row r="1223" spans="52:57" ht="11.25" customHeight="1" x14ac:dyDescent="0.25">
      <c r="AZ1223" s="102" t="s">
        <v>83</v>
      </c>
      <c r="BA1223" s="101">
        <f>_xll.qlInterestRateIndexFixingDate(Currency&amp;"ibor"&amp;Tenor,BB1223,Trigger)</f>
        <v>47926</v>
      </c>
      <c r="BB1223" s="101">
        <f>_xll.qlCalendarAdvance(Calendar,BB1222,AZ1223,"f",,Trigger)</f>
        <v>47928</v>
      </c>
      <c r="BC1223" s="101">
        <f>_xll.qlInterestRateIndexMaturity(Currency&amp;"ibor"&amp;Tenor,BB1223,Trigger)</f>
        <v>48295</v>
      </c>
      <c r="BD1223" s="246">
        <f>_xll.qlIndexFixing($AD$5,BA1223,TRUE,_xll.ohTrigger(Trigger,Trigger12M))</f>
        <v>2.2565355214258474E-2</v>
      </c>
      <c r="BE1223" s="246" t="e">
        <f>IFERROR(_xll.qlIndexFixing($BF$1,BA1223,TRUE,_xll.ohTrigger(Trigger,Trigger12M)),#N/A)</f>
        <v>#N/A</v>
      </c>
    </row>
    <row r="1224" spans="52:57" ht="11.25" customHeight="1" x14ac:dyDescent="0.25">
      <c r="AZ1224" s="102" t="s">
        <v>83</v>
      </c>
      <c r="BA1224" s="101">
        <f>_xll.qlInterestRateIndexFixingDate(Currency&amp;"ibor"&amp;Tenor,BB1224,Trigger)</f>
        <v>47933</v>
      </c>
      <c r="BB1224" s="101">
        <f>_xll.qlCalendarAdvance(Calendar,BB1223,AZ1224,"f",,Trigger)</f>
        <v>47935</v>
      </c>
      <c r="BC1224" s="101">
        <f>_xll.qlInterestRateIndexMaturity(Currency&amp;"ibor"&amp;Tenor,BB1224,Trigger)</f>
        <v>48303</v>
      </c>
      <c r="BD1224" s="246">
        <f>_xll.qlIndexFixing($AD$5,BA1224,TRUE,_xll.ohTrigger(Trigger,Trigger12M))</f>
        <v>2.2559332388449874E-2</v>
      </c>
      <c r="BE1224" s="246" t="e">
        <f>IFERROR(_xll.qlIndexFixing($BF$1,BA1224,TRUE,_xll.ohTrigger(Trigger,Trigger12M)),#N/A)</f>
        <v>#N/A</v>
      </c>
    </row>
    <row r="1225" spans="52:57" ht="11.25" customHeight="1" x14ac:dyDescent="0.25">
      <c r="AZ1225" s="102" t="s">
        <v>83</v>
      </c>
      <c r="BA1225" s="101">
        <f>_xll.qlInterestRateIndexFixingDate(Currency&amp;"ibor"&amp;Tenor,BB1225,Trigger)</f>
        <v>47940</v>
      </c>
      <c r="BB1225" s="101">
        <f>_xll.qlCalendarAdvance(Calendar,BB1224,AZ1225,"f",,Trigger)</f>
        <v>47942</v>
      </c>
      <c r="BC1225" s="101">
        <f>_xll.qlInterestRateIndexMaturity(Currency&amp;"ibor"&amp;Tenor,BB1225,Trigger)</f>
        <v>48309</v>
      </c>
      <c r="BD1225" s="246">
        <f>_xll.qlIndexFixing($AD$5,BA1225,TRUE,_xll.ohTrigger(Trigger,Trigger12M))</f>
        <v>2.2551787293539981E-2</v>
      </c>
      <c r="BE1225" s="246" t="e">
        <f>IFERROR(_xll.qlIndexFixing($BF$1,BA1225,TRUE,_xll.ohTrigger(Trigger,Trigger12M)),#N/A)</f>
        <v>#N/A</v>
      </c>
    </row>
    <row r="1226" spans="52:57" ht="11.25" customHeight="1" x14ac:dyDescent="0.25">
      <c r="AZ1226" s="102" t="s">
        <v>83</v>
      </c>
      <c r="BA1226" s="101">
        <f>_xll.qlInterestRateIndexFixingDate(Currency&amp;"ibor"&amp;Tenor,BB1226,Trigger)</f>
        <v>47947</v>
      </c>
      <c r="BB1226" s="101">
        <f>_xll.qlCalendarAdvance(Calendar,BB1225,AZ1226,"f",,Trigger)</f>
        <v>47953</v>
      </c>
      <c r="BC1226" s="101">
        <f>_xll.qlInterestRateIndexMaturity(Currency&amp;"ibor"&amp;Tenor,BB1226,Trigger)</f>
        <v>48319</v>
      </c>
      <c r="BD1226" s="246">
        <f>_xll.qlIndexFixing($AD$5,BA1226,TRUE,_xll.ohTrigger(Trigger,Trigger12M))</f>
        <v>2.2540103265062842E-2</v>
      </c>
      <c r="BE1226" s="246" t="e">
        <f>IFERROR(_xll.qlIndexFixing($BF$1,BA1226,TRUE,_xll.ohTrigger(Trigger,Trigger12M)),#N/A)</f>
        <v>#N/A</v>
      </c>
    </row>
    <row r="1227" spans="52:57" ht="11.25" customHeight="1" x14ac:dyDescent="0.25">
      <c r="AZ1227" s="102" t="s">
        <v>83</v>
      </c>
      <c r="BA1227" s="101">
        <f>_xll.qlInterestRateIndexFixingDate(Currency&amp;"ibor"&amp;Tenor,BB1227,Trigger)</f>
        <v>47956</v>
      </c>
      <c r="BB1227" s="101">
        <f>_xll.qlCalendarAdvance(Calendar,BB1226,AZ1227,"f",,Trigger)</f>
        <v>47960</v>
      </c>
      <c r="BC1227" s="101">
        <f>_xll.qlInterestRateIndexMaturity(Currency&amp;"ibor"&amp;Tenor,BB1227,Trigger)</f>
        <v>48326</v>
      </c>
      <c r="BD1227" s="246">
        <f>_xll.qlIndexFixing($AD$5,BA1227,TRUE,_xll.ohTrigger(Trigger,Trigger12M))</f>
        <v>2.2533101002185113E-2</v>
      </c>
      <c r="BE1227" s="246" t="e">
        <f>IFERROR(_xll.qlIndexFixing($BF$1,BA1227,TRUE,_xll.ohTrigger(Trigger,Trigger12M)),#N/A)</f>
        <v>#N/A</v>
      </c>
    </row>
    <row r="1228" spans="52:57" ht="11.25" customHeight="1" x14ac:dyDescent="0.25">
      <c r="AZ1228" s="102" t="s">
        <v>83</v>
      </c>
      <c r="BA1228" s="101">
        <f>_xll.qlInterestRateIndexFixingDate(Currency&amp;"ibor"&amp;Tenor,BB1228,Trigger)</f>
        <v>47963</v>
      </c>
      <c r="BB1228" s="101">
        <f>_xll.qlCalendarAdvance(Calendar,BB1227,AZ1228,"f",,Trigger)</f>
        <v>47967</v>
      </c>
      <c r="BC1228" s="101">
        <f>_xll.qlInterestRateIndexMaturity(Currency&amp;"ibor"&amp;Tenor,BB1228,Trigger)</f>
        <v>48333</v>
      </c>
      <c r="BD1228" s="246">
        <f>_xll.qlIndexFixing($AD$5,BA1228,TRUE,_xll.ohTrigger(Trigger,Trigger12M))</f>
        <v>2.2526046218142699E-2</v>
      </c>
      <c r="BE1228" s="246" t="e">
        <f>IFERROR(_xll.qlIndexFixing($BF$1,BA1228,TRUE,_xll.ohTrigger(Trigger,Trigger12M)),#N/A)</f>
        <v>#N/A</v>
      </c>
    </row>
    <row r="1229" spans="52:57" ht="11.25" customHeight="1" x14ac:dyDescent="0.25">
      <c r="AZ1229" s="102" t="s">
        <v>83</v>
      </c>
      <c r="BA1229" s="101">
        <f>_xll.qlInterestRateIndexFixingDate(Currency&amp;"ibor"&amp;Tenor,BB1229,Trigger)</f>
        <v>47970</v>
      </c>
      <c r="BB1229" s="101">
        <f>_xll.qlCalendarAdvance(Calendar,BB1228,AZ1229,"f",,Trigger)</f>
        <v>47974</v>
      </c>
      <c r="BC1229" s="101">
        <f>_xll.qlInterestRateIndexMaturity(Currency&amp;"ibor"&amp;Tenor,BB1229,Trigger)</f>
        <v>48340</v>
      </c>
      <c r="BD1229" s="246">
        <f>_xll.qlIndexFixing($AD$5,BA1229,TRUE,_xll.ohTrigger(Trigger,Trigger12M))</f>
        <v>2.2518938914041386E-2</v>
      </c>
      <c r="BE1229" s="246" t="e">
        <f>IFERROR(_xll.qlIndexFixing($BF$1,BA1229,TRUE,_xll.ohTrigger(Trigger,Trigger12M)),#N/A)</f>
        <v>#N/A</v>
      </c>
    </row>
    <row r="1230" spans="52:57" ht="11.25" customHeight="1" x14ac:dyDescent="0.25">
      <c r="AZ1230" s="102" t="s">
        <v>83</v>
      </c>
      <c r="BA1230" s="101">
        <f>_xll.qlInterestRateIndexFixingDate(Currency&amp;"ibor"&amp;Tenor,BB1230,Trigger)</f>
        <v>47977</v>
      </c>
      <c r="BB1230" s="101">
        <f>_xll.qlCalendarAdvance(Calendar,BB1229,AZ1230,"f",,Trigger)</f>
        <v>47981</v>
      </c>
      <c r="BC1230" s="101">
        <f>_xll.qlInterestRateIndexMaturity(Currency&amp;"ibor"&amp;Tenor,BB1230,Trigger)</f>
        <v>48347</v>
      </c>
      <c r="BD1230" s="246">
        <f>_xll.qlIndexFixing($AD$5,BA1230,TRUE,_xll.ohTrigger(Trigger,Trigger12M))</f>
        <v>2.2511779090994593E-2</v>
      </c>
      <c r="BE1230" s="246" t="e">
        <f>IFERROR(_xll.qlIndexFixing($BF$1,BA1230,TRUE,_xll.ohTrigger(Trigger,Trigger12M)),#N/A)</f>
        <v>#N/A</v>
      </c>
    </row>
    <row r="1231" spans="52:57" ht="11.25" customHeight="1" x14ac:dyDescent="0.25">
      <c r="AZ1231" s="102" t="s">
        <v>83</v>
      </c>
      <c r="BA1231" s="101">
        <f>_xll.qlInterestRateIndexFixingDate(Currency&amp;"ibor"&amp;Tenor,BB1231,Trigger)</f>
        <v>47984</v>
      </c>
      <c r="BB1231" s="101">
        <f>_xll.qlCalendarAdvance(Calendar,BB1230,AZ1231,"f",,Trigger)</f>
        <v>47988</v>
      </c>
      <c r="BC1231" s="101">
        <f>_xll.qlInterestRateIndexMaturity(Currency&amp;"ibor"&amp;Tenor,BB1231,Trigger)</f>
        <v>48354</v>
      </c>
      <c r="BD1231" s="246">
        <f>_xll.qlIndexFixing($AD$5,BA1231,TRUE,_xll.ohTrigger(Trigger,Trigger12M))</f>
        <v>2.2504566750124487E-2</v>
      </c>
      <c r="BE1231" s="246" t="e">
        <f>IFERROR(_xll.qlIndexFixing($BF$1,BA1231,TRUE,_xll.ohTrigger(Trigger,Trigger12M)),#N/A)</f>
        <v>#N/A</v>
      </c>
    </row>
    <row r="1232" spans="52:57" ht="11.25" customHeight="1" x14ac:dyDescent="0.25">
      <c r="AZ1232" s="102" t="s">
        <v>83</v>
      </c>
      <c r="BA1232" s="101">
        <f>_xll.qlInterestRateIndexFixingDate(Currency&amp;"ibor"&amp;Tenor,BB1232,Trigger)</f>
        <v>47991</v>
      </c>
      <c r="BB1232" s="101">
        <f>_xll.qlCalendarAdvance(Calendar,BB1231,AZ1232,"f",,Trigger)</f>
        <v>47995</v>
      </c>
      <c r="BC1232" s="101">
        <f>_xll.qlInterestRateIndexMaturity(Currency&amp;"ibor"&amp;Tenor,BB1232,Trigger)</f>
        <v>48361</v>
      </c>
      <c r="BD1232" s="246">
        <f>_xll.qlIndexFixing($AD$5,BA1232,TRUE,_xll.ohTrigger(Trigger,Trigger12M))</f>
        <v>2.2497301892561088E-2</v>
      </c>
      <c r="BE1232" s="246" t="e">
        <f>IFERROR(_xll.qlIndexFixing($BF$1,BA1232,TRUE,_xll.ohTrigger(Trigger,Trigger12M)),#N/A)</f>
        <v>#N/A</v>
      </c>
    </row>
    <row r="1233" spans="52:57" ht="11.25" customHeight="1" x14ac:dyDescent="0.25">
      <c r="AZ1233" s="102" t="s">
        <v>83</v>
      </c>
      <c r="BA1233" s="101">
        <f>_xll.qlInterestRateIndexFixingDate(Currency&amp;"ibor"&amp;Tenor,BB1233,Trigger)</f>
        <v>47998</v>
      </c>
      <c r="BB1233" s="101">
        <f>_xll.qlCalendarAdvance(Calendar,BB1232,AZ1233,"f",,Trigger)</f>
        <v>48002</v>
      </c>
      <c r="BC1233" s="101">
        <f>_xll.qlInterestRateIndexMaturity(Currency&amp;"ibor"&amp;Tenor,BB1233,Trigger)</f>
        <v>48368</v>
      </c>
      <c r="BD1233" s="246">
        <f>_xll.qlIndexFixing($AD$5,BA1233,TRUE,_xll.ohTrigger(Trigger,Trigger12M))</f>
        <v>2.2489984519442948E-2</v>
      </c>
      <c r="BE1233" s="246" t="e">
        <f>IFERROR(_xll.qlIndexFixing($BF$1,BA1233,TRUE,_xll.ohTrigger(Trigger,Trigger12M)),#N/A)</f>
        <v>#N/A</v>
      </c>
    </row>
    <row r="1234" spans="52:57" ht="11.25" customHeight="1" x14ac:dyDescent="0.25">
      <c r="AZ1234" s="102" t="s">
        <v>83</v>
      </c>
      <c r="BA1234" s="101">
        <f>_xll.qlInterestRateIndexFixingDate(Currency&amp;"ibor"&amp;Tenor,BB1234,Trigger)</f>
        <v>48005</v>
      </c>
      <c r="BB1234" s="101">
        <f>_xll.qlCalendarAdvance(Calendar,BB1233,AZ1234,"f",,Trigger)</f>
        <v>48009</v>
      </c>
      <c r="BC1234" s="101">
        <f>_xll.qlInterestRateIndexMaturity(Currency&amp;"ibor"&amp;Tenor,BB1234,Trigger)</f>
        <v>48375</v>
      </c>
      <c r="BD1234" s="246">
        <f>_xll.qlIndexFixing($AD$5,BA1234,TRUE,_xll.ohTrigger(Trigger,Trigger12M))</f>
        <v>2.2482614631916465E-2</v>
      </c>
      <c r="BE1234" s="246" t="e">
        <f>IFERROR(_xll.qlIndexFixing($BF$1,BA1234,TRUE,_xll.ohTrigger(Trigger,Trigger12M)),#N/A)</f>
        <v>#N/A</v>
      </c>
    </row>
    <row r="1235" spans="52:57" ht="11.25" customHeight="1" x14ac:dyDescent="0.25">
      <c r="AZ1235" s="102" t="s">
        <v>83</v>
      </c>
      <c r="BA1235" s="101">
        <f>_xll.qlInterestRateIndexFixingDate(Currency&amp;"ibor"&amp;Tenor,BB1235,Trigger)</f>
        <v>48012</v>
      </c>
      <c r="BB1235" s="101">
        <f>_xll.qlCalendarAdvance(Calendar,BB1234,AZ1235,"f",,Trigger)</f>
        <v>48016</v>
      </c>
      <c r="BC1235" s="101">
        <f>_xll.qlInterestRateIndexMaturity(Currency&amp;"ibor"&amp;Tenor,BB1235,Trigger)</f>
        <v>48382</v>
      </c>
      <c r="BD1235" s="246">
        <f>_xll.qlIndexFixing($AD$5,BA1235,TRUE,_xll.ohTrigger(Trigger,Trigger12M))</f>
        <v>2.2475192231136563E-2</v>
      </c>
      <c r="BE1235" s="246" t="e">
        <f>IFERROR(_xll.qlIndexFixing($BF$1,BA1235,TRUE,_xll.ohTrigger(Trigger,Trigger12M)),#N/A)</f>
        <v>#N/A</v>
      </c>
    </row>
    <row r="1236" spans="52:57" ht="11.25" customHeight="1" x14ac:dyDescent="0.25">
      <c r="AZ1236" s="102" t="s">
        <v>83</v>
      </c>
      <c r="BA1236" s="101">
        <f>_xll.qlInterestRateIndexFixingDate(Currency&amp;"ibor"&amp;Tenor,BB1236,Trigger)</f>
        <v>48019</v>
      </c>
      <c r="BB1236" s="101">
        <f>_xll.qlCalendarAdvance(Calendar,BB1235,AZ1236,"f",,Trigger)</f>
        <v>48023</v>
      </c>
      <c r="BC1236" s="101">
        <f>_xll.qlInterestRateIndexMaturity(Currency&amp;"ibor"&amp;Tenor,BB1236,Trigger)</f>
        <v>48389</v>
      </c>
      <c r="BD1236" s="246">
        <f>_xll.qlIndexFixing($AD$5,BA1236,TRUE,_xll.ohTrigger(Trigger,Trigger12M))</f>
        <v>2.2467717318266248E-2</v>
      </c>
      <c r="BE1236" s="246" t="e">
        <f>IFERROR(_xll.qlIndexFixing($BF$1,BA1236,TRUE,_xll.ohTrigger(Trigger,Trigger12M)),#N/A)</f>
        <v>#N/A</v>
      </c>
    </row>
    <row r="1237" spans="52:57" ht="11.25" customHeight="1" x14ac:dyDescent="0.25">
      <c r="AZ1237" s="102" t="s">
        <v>83</v>
      </c>
      <c r="BA1237" s="101">
        <f>_xll.qlInterestRateIndexFixingDate(Currency&amp;"ibor"&amp;Tenor,BB1237,Trigger)</f>
        <v>48026</v>
      </c>
      <c r="BB1237" s="101">
        <f>_xll.qlCalendarAdvance(Calendar,BB1236,AZ1237,"f",,Trigger)</f>
        <v>48030</v>
      </c>
      <c r="BC1237" s="101">
        <f>_xll.qlInterestRateIndexMaturity(Currency&amp;"ibor"&amp;Tenor,BB1237,Trigger)</f>
        <v>48396</v>
      </c>
      <c r="BD1237" s="246">
        <f>_xll.qlIndexFixing($AD$5,BA1237,TRUE,_xll.ohTrigger(Trigger,Trigger12M))</f>
        <v>2.2460189894477043E-2</v>
      </c>
      <c r="BE1237" s="246" t="e">
        <f>IFERROR(_xll.qlIndexFixing($BF$1,BA1237,TRUE,_xll.ohTrigger(Trigger,Trigger12M)),#N/A)</f>
        <v>#N/A</v>
      </c>
    </row>
    <row r="1238" spans="52:57" ht="11.25" customHeight="1" x14ac:dyDescent="0.25">
      <c r="AZ1238" s="102" t="s">
        <v>83</v>
      </c>
      <c r="BA1238" s="101">
        <f>_xll.qlInterestRateIndexFixingDate(Currency&amp;"ibor"&amp;Tenor,BB1238,Trigger)</f>
        <v>48033</v>
      </c>
      <c r="BB1238" s="101">
        <f>_xll.qlCalendarAdvance(Calendar,BB1237,AZ1238,"f",,Trigger)</f>
        <v>48037</v>
      </c>
      <c r="BC1238" s="101">
        <f>_xll.qlInterestRateIndexMaturity(Currency&amp;"ibor"&amp;Tenor,BB1238,Trigger)</f>
        <v>48403</v>
      </c>
      <c r="BD1238" s="246">
        <f>_xll.qlIndexFixing($AD$5,BA1238,TRUE,_xll.ohTrigger(Trigger,Trigger12M))</f>
        <v>2.2452609960947889E-2</v>
      </c>
      <c r="BE1238" s="246" t="e">
        <f>IFERROR(_xll.qlIndexFixing($BF$1,BA1238,TRUE,_xll.ohTrigger(Trigger,Trigger12M)),#N/A)</f>
        <v>#N/A</v>
      </c>
    </row>
    <row r="1239" spans="52:57" ht="11.25" customHeight="1" x14ac:dyDescent="0.25">
      <c r="AZ1239" s="102" t="s">
        <v>83</v>
      </c>
      <c r="BA1239" s="101">
        <f>_xll.qlInterestRateIndexFixingDate(Currency&amp;"ibor"&amp;Tenor,BB1239,Trigger)</f>
        <v>48040</v>
      </c>
      <c r="BB1239" s="101">
        <f>_xll.qlCalendarAdvance(Calendar,BB1238,AZ1239,"f",,Trigger)</f>
        <v>48044</v>
      </c>
      <c r="BC1239" s="101">
        <f>_xll.qlInterestRateIndexMaturity(Currency&amp;"ibor"&amp;Tenor,BB1239,Trigger)</f>
        <v>48410</v>
      </c>
      <c r="BD1239" s="246">
        <f>_xll.qlIndexFixing($AD$5,BA1239,TRUE,_xll.ohTrigger(Trigger,Trigger12M))</f>
        <v>2.2444977518866916E-2</v>
      </c>
      <c r="BE1239" s="246" t="e">
        <f>IFERROR(_xll.qlIndexFixing($BF$1,BA1239,TRUE,_xll.ohTrigger(Trigger,Trigger12M)),#N/A)</f>
        <v>#N/A</v>
      </c>
    </row>
    <row r="1240" spans="52:57" ht="11.25" customHeight="1" x14ac:dyDescent="0.25">
      <c r="AZ1240" s="102" t="s">
        <v>83</v>
      </c>
      <c r="BA1240" s="101">
        <f>_xll.qlInterestRateIndexFixingDate(Currency&amp;"ibor"&amp;Tenor,BB1240,Trigger)</f>
        <v>48047</v>
      </c>
      <c r="BB1240" s="101">
        <f>_xll.qlCalendarAdvance(Calendar,BB1239,AZ1240,"f",,Trigger)</f>
        <v>48051</v>
      </c>
      <c r="BC1240" s="101">
        <f>_xll.qlInterestRateIndexMaturity(Currency&amp;"ibor"&amp;Tenor,BB1240,Trigger)</f>
        <v>48417</v>
      </c>
      <c r="BD1240" s="246">
        <f>_xll.qlIndexFixing($AD$5,BA1240,TRUE,_xll.ohTrigger(Trigger,Trigger12M))</f>
        <v>2.2437292569430101E-2</v>
      </c>
      <c r="BE1240" s="246" t="e">
        <f>IFERROR(_xll.qlIndexFixing($BF$1,BA1240,TRUE,_xll.ohTrigger(Trigger,Trigger12M)),#N/A)</f>
        <v>#N/A</v>
      </c>
    </row>
    <row r="1241" spans="52:57" ht="11.25" customHeight="1" x14ac:dyDescent="0.25">
      <c r="AZ1241" s="102" t="s">
        <v>83</v>
      </c>
      <c r="BA1241" s="101">
        <f>_xll.qlInterestRateIndexFixingDate(Currency&amp;"ibor"&amp;Tenor,BB1241,Trigger)</f>
        <v>48054</v>
      </c>
      <c r="BB1241" s="101">
        <f>_xll.qlCalendarAdvance(Calendar,BB1240,AZ1241,"f",,Trigger)</f>
        <v>48058</v>
      </c>
      <c r="BC1241" s="101">
        <f>_xll.qlInterestRateIndexMaturity(Currency&amp;"ibor"&amp;Tenor,BB1241,Trigger)</f>
        <v>48424</v>
      </c>
      <c r="BD1241" s="246">
        <f>_xll.qlIndexFixing($AD$5,BA1241,TRUE,_xll.ohTrigger(Trigger,Trigger12M))</f>
        <v>2.2435791917798507E-2</v>
      </c>
      <c r="BE1241" s="246" t="e">
        <f>IFERROR(_xll.qlIndexFixing($BF$1,BA1241,TRUE,_xll.ohTrigger(Trigger,Trigger12M)),#N/A)</f>
        <v>#N/A</v>
      </c>
    </row>
    <row r="1242" spans="52:57" ht="11.25" customHeight="1" x14ac:dyDescent="0.25">
      <c r="AZ1242" s="102" t="s">
        <v>83</v>
      </c>
      <c r="BA1242" s="101">
        <f>_xll.qlInterestRateIndexFixingDate(Currency&amp;"ibor"&amp;Tenor,BB1242,Trigger)</f>
        <v>48061</v>
      </c>
      <c r="BB1242" s="101">
        <f>_xll.qlCalendarAdvance(Calendar,BB1241,AZ1242,"f",,Trigger)</f>
        <v>48065</v>
      </c>
      <c r="BC1242" s="101">
        <f>_xll.qlInterestRateIndexMaturity(Currency&amp;"ibor"&amp;Tenor,BB1242,Trigger)</f>
        <v>48431</v>
      </c>
      <c r="BD1242" s="246">
        <f>_xll.qlIndexFixing($AD$5,BA1242,TRUE,_xll.ohTrigger(Trigger,Trigger12M))</f>
        <v>2.2427918407047154E-2</v>
      </c>
      <c r="BE1242" s="246" t="e">
        <f>IFERROR(_xll.qlIndexFixing($BF$1,BA1242,TRUE,_xll.ohTrigger(Trigger,Trigger12M)),#N/A)</f>
        <v>#N/A</v>
      </c>
    </row>
    <row r="1243" spans="52:57" ht="11.25" customHeight="1" x14ac:dyDescent="0.25">
      <c r="AZ1243" s="102" t="s">
        <v>83</v>
      </c>
      <c r="BA1243" s="101">
        <f>_xll.qlInterestRateIndexFixingDate(Currency&amp;"ibor"&amp;Tenor,BB1243,Trigger)</f>
        <v>48068</v>
      </c>
      <c r="BB1243" s="101">
        <f>_xll.qlCalendarAdvance(Calendar,BB1242,AZ1243,"f",,Trigger)</f>
        <v>48072</v>
      </c>
      <c r="BC1243" s="101">
        <f>_xll.qlInterestRateIndexMaturity(Currency&amp;"ibor"&amp;Tenor,BB1243,Trigger)</f>
        <v>48438</v>
      </c>
      <c r="BD1243" s="246">
        <f>_xll.qlIndexFixing($AD$5,BA1243,TRUE,_xll.ohTrigger(Trigger,Trigger12M))</f>
        <v>2.2419995278482114E-2</v>
      </c>
      <c r="BE1243" s="246" t="e">
        <f>IFERROR(_xll.qlIndexFixing($BF$1,BA1243,TRUE,_xll.ohTrigger(Trigger,Trigger12M)),#N/A)</f>
        <v>#N/A</v>
      </c>
    </row>
    <row r="1244" spans="52:57" ht="11.25" customHeight="1" x14ac:dyDescent="0.25">
      <c r="AZ1244" s="102" t="s">
        <v>83</v>
      </c>
      <c r="BA1244" s="101">
        <f>_xll.qlInterestRateIndexFixingDate(Currency&amp;"ibor"&amp;Tenor,BB1244,Trigger)</f>
        <v>48075</v>
      </c>
      <c r="BB1244" s="101">
        <f>_xll.qlCalendarAdvance(Calendar,BB1243,AZ1244,"f",,Trigger)</f>
        <v>48079</v>
      </c>
      <c r="BC1244" s="101">
        <f>_xll.qlInterestRateIndexMaturity(Currency&amp;"ibor"&amp;Tenor,BB1244,Trigger)</f>
        <v>48445</v>
      </c>
      <c r="BD1244" s="246">
        <f>_xll.qlIndexFixing($AD$5,BA1244,TRUE,_xll.ohTrigger(Trigger,Trigger12M))</f>
        <v>2.2412022533276663E-2</v>
      </c>
      <c r="BE1244" s="246" t="e">
        <f>IFERROR(_xll.qlIndexFixing($BF$1,BA1244,TRUE,_xll.ohTrigger(Trigger,Trigger12M)),#N/A)</f>
        <v>#N/A</v>
      </c>
    </row>
    <row r="1245" spans="52:57" ht="11.25" customHeight="1" x14ac:dyDescent="0.25">
      <c r="AZ1245" s="102" t="s">
        <v>83</v>
      </c>
      <c r="BA1245" s="101">
        <f>_xll.qlInterestRateIndexFixingDate(Currency&amp;"ibor"&amp;Tenor,BB1245,Trigger)</f>
        <v>48082</v>
      </c>
      <c r="BB1245" s="101">
        <f>_xll.qlCalendarAdvance(Calendar,BB1244,AZ1245,"f",,Trigger)</f>
        <v>48086</v>
      </c>
      <c r="BC1245" s="101">
        <f>_xll.qlInterestRateIndexMaturity(Currency&amp;"ibor"&amp;Tenor,BB1245,Trigger)</f>
        <v>48452</v>
      </c>
      <c r="BD1245" s="246">
        <f>_xll.qlIndexFixing($AD$5,BA1245,TRUE,_xll.ohTrigger(Trigger,Trigger12M))</f>
        <v>2.2404000172610836E-2</v>
      </c>
      <c r="BE1245" s="246" t="e">
        <f>IFERROR(_xll.qlIndexFixing($BF$1,BA1245,TRUE,_xll.ohTrigger(Trigger,Trigger12M)),#N/A)</f>
        <v>#N/A</v>
      </c>
    </row>
    <row r="1246" spans="52:57" ht="11.25" customHeight="1" x14ac:dyDescent="0.25">
      <c r="AZ1246" s="102" t="s">
        <v>83</v>
      </c>
      <c r="BA1246" s="101">
        <f>_xll.qlInterestRateIndexFixingDate(Currency&amp;"ibor"&amp;Tenor,BB1246,Trigger)</f>
        <v>48089</v>
      </c>
      <c r="BB1246" s="101">
        <f>_xll.qlCalendarAdvance(Calendar,BB1245,AZ1246,"f",,Trigger)</f>
        <v>48093</v>
      </c>
      <c r="BC1246" s="101">
        <f>_xll.qlInterestRateIndexMaturity(Currency&amp;"ibor"&amp;Tenor,BB1246,Trigger)</f>
        <v>48459</v>
      </c>
      <c r="BD1246" s="246">
        <f>_xll.qlIndexFixing($AD$5,BA1246,TRUE,_xll.ohTrigger(Trigger,Trigger12M))</f>
        <v>2.2395928197673196E-2</v>
      </c>
      <c r="BE1246" s="246" t="e">
        <f>IFERROR(_xll.qlIndexFixing($BF$1,BA1246,TRUE,_xll.ohTrigger(Trigger,Trigger12M)),#N/A)</f>
        <v>#N/A</v>
      </c>
    </row>
    <row r="1247" spans="52:57" ht="11.25" customHeight="1" x14ac:dyDescent="0.25">
      <c r="AZ1247" s="102" t="s">
        <v>83</v>
      </c>
      <c r="BA1247" s="101">
        <f>_xll.qlInterestRateIndexFixingDate(Currency&amp;"ibor"&amp;Tenor,BB1247,Trigger)</f>
        <v>48096</v>
      </c>
      <c r="BB1247" s="101">
        <f>_xll.qlCalendarAdvance(Calendar,BB1246,AZ1247,"f",,Trigger)</f>
        <v>48100</v>
      </c>
      <c r="BC1247" s="101">
        <f>_xll.qlInterestRateIndexMaturity(Currency&amp;"ibor"&amp;Tenor,BB1247,Trigger)</f>
        <v>48466</v>
      </c>
      <c r="BD1247" s="246">
        <f>_xll.qlIndexFixing($AD$5,BA1247,TRUE,_xll.ohTrigger(Trigger,Trigger12M))</f>
        <v>2.2387806609658844E-2</v>
      </c>
      <c r="BE1247" s="246" t="e">
        <f>IFERROR(_xll.qlIndexFixing($BF$1,BA1247,TRUE,_xll.ohTrigger(Trigger,Trigger12M)),#N/A)</f>
        <v>#N/A</v>
      </c>
    </row>
    <row r="1248" spans="52:57" ht="11.25" customHeight="1" x14ac:dyDescent="0.25">
      <c r="AZ1248" s="102" t="s">
        <v>83</v>
      </c>
      <c r="BA1248" s="101">
        <f>_xll.qlInterestRateIndexFixingDate(Currency&amp;"ibor"&amp;Tenor,BB1248,Trigger)</f>
        <v>48103</v>
      </c>
      <c r="BB1248" s="101">
        <f>_xll.qlCalendarAdvance(Calendar,BB1247,AZ1248,"f",,Trigger)</f>
        <v>48107</v>
      </c>
      <c r="BC1248" s="101">
        <f>_xll.qlInterestRateIndexMaturity(Currency&amp;"ibor"&amp;Tenor,BB1248,Trigger)</f>
        <v>48473</v>
      </c>
      <c r="BD1248" s="246">
        <f>_xll.qlIndexFixing($AD$5,BA1248,TRUE,_xll.ohTrigger(Trigger,Trigger12M))</f>
        <v>2.2379635409770542E-2</v>
      </c>
      <c r="BE1248" s="246" t="e">
        <f>IFERROR(_xll.qlIndexFixing($BF$1,BA1248,TRUE,_xll.ohTrigger(Trigger,Trigger12M)),#N/A)</f>
        <v>#N/A</v>
      </c>
    </row>
    <row r="1249" spans="52:57" ht="11.25" customHeight="1" x14ac:dyDescent="0.25">
      <c r="AZ1249" s="102" t="s">
        <v>83</v>
      </c>
      <c r="BA1249" s="101">
        <f>_xll.qlInterestRateIndexFixingDate(Currency&amp;"ibor"&amp;Tenor,BB1249,Trigger)</f>
        <v>48110</v>
      </c>
      <c r="BB1249" s="101">
        <f>_xll.qlCalendarAdvance(Calendar,BB1248,AZ1249,"f",,Trigger)</f>
        <v>48114</v>
      </c>
      <c r="BC1249" s="101">
        <f>_xll.qlInterestRateIndexMaturity(Currency&amp;"ibor"&amp;Tenor,BB1249,Trigger)</f>
        <v>48480</v>
      </c>
      <c r="BD1249" s="246">
        <f>_xll.qlIndexFixing($AD$5,BA1249,TRUE,_xll.ohTrigger(Trigger,Trigger12M))</f>
        <v>2.237141459921781E-2</v>
      </c>
      <c r="BE1249" s="246" t="e">
        <f>IFERROR(_xll.qlIndexFixing($BF$1,BA1249,TRUE,_xll.ohTrigger(Trigger,Trigger12M)),#N/A)</f>
        <v>#N/A</v>
      </c>
    </row>
    <row r="1250" spans="52:57" ht="11.25" customHeight="1" x14ac:dyDescent="0.25">
      <c r="AZ1250" s="102" t="s">
        <v>83</v>
      </c>
      <c r="BA1250" s="101">
        <f>_xll.qlInterestRateIndexFixingDate(Currency&amp;"ibor"&amp;Tenor,BB1250,Trigger)</f>
        <v>48117</v>
      </c>
      <c r="BB1250" s="101">
        <f>_xll.qlCalendarAdvance(Calendar,BB1249,AZ1250,"f",,Trigger)</f>
        <v>48121</v>
      </c>
      <c r="BC1250" s="101">
        <f>_xll.qlInterestRateIndexMaturity(Currency&amp;"ibor"&amp;Tenor,BB1250,Trigger)</f>
        <v>48487</v>
      </c>
      <c r="BD1250" s="246">
        <f>_xll.qlIndexFixing($AD$5,BA1250,TRUE,_xll.ohTrigger(Trigger,Trigger12M))</f>
        <v>2.236314417921869E-2</v>
      </c>
      <c r="BE1250" s="246" t="e">
        <f>IFERROR(_xll.qlIndexFixing($BF$1,BA1250,TRUE,_xll.ohTrigger(Trigger,Trigger12M)),#N/A)</f>
        <v>#N/A</v>
      </c>
    </row>
    <row r="1251" spans="52:57" ht="11.25" customHeight="1" x14ac:dyDescent="0.25">
      <c r="AZ1251" s="102" t="s">
        <v>83</v>
      </c>
      <c r="BA1251" s="101">
        <f>_xll.qlInterestRateIndexFixingDate(Currency&amp;"ibor"&amp;Tenor,BB1251,Trigger)</f>
        <v>48124</v>
      </c>
      <c r="BB1251" s="101">
        <f>_xll.qlCalendarAdvance(Calendar,BB1250,AZ1251,"f",,Trigger)</f>
        <v>48128</v>
      </c>
      <c r="BC1251" s="101">
        <f>_xll.qlInterestRateIndexMaturity(Currency&amp;"ibor"&amp;Tenor,BB1251,Trigger)</f>
        <v>48494</v>
      </c>
      <c r="BD1251" s="246">
        <f>_xll.qlIndexFixing($AD$5,BA1251,TRUE,_xll.ohTrigger(Trigger,Trigger12M))</f>
        <v>2.2354824150997561E-2</v>
      </c>
      <c r="BE1251" s="246" t="e">
        <f>IFERROR(_xll.qlIndexFixing($BF$1,BA1251,TRUE,_xll.ohTrigger(Trigger,Trigger12M)),#N/A)</f>
        <v>#N/A</v>
      </c>
    </row>
    <row r="1252" spans="52:57" ht="11.25" customHeight="1" x14ac:dyDescent="0.25">
      <c r="AZ1252" s="102" t="s">
        <v>83</v>
      </c>
      <c r="BA1252" s="101">
        <f>_xll.qlInterestRateIndexFixingDate(Currency&amp;"ibor"&amp;Tenor,BB1252,Trigger)</f>
        <v>48131</v>
      </c>
      <c r="BB1252" s="101">
        <f>_xll.qlCalendarAdvance(Calendar,BB1251,AZ1252,"f",,Trigger)</f>
        <v>48135</v>
      </c>
      <c r="BC1252" s="101">
        <f>_xll.qlInterestRateIndexMaturity(Currency&amp;"ibor"&amp;Tenor,BB1252,Trigger)</f>
        <v>48501</v>
      </c>
      <c r="BD1252" s="246">
        <f>_xll.qlIndexFixing($AD$5,BA1252,TRUE,_xll.ohTrigger(Trigger,Trigger12M))</f>
        <v>2.2346454515786002E-2</v>
      </c>
      <c r="BE1252" s="246" t="e">
        <f>IFERROR(_xll.qlIndexFixing($BF$1,BA1252,TRUE,_xll.ohTrigger(Trigger,Trigger12M)),#N/A)</f>
        <v>#N/A</v>
      </c>
    </row>
    <row r="1253" spans="52:57" ht="11.25" customHeight="1" x14ac:dyDescent="0.25">
      <c r="AZ1253" s="102" t="s">
        <v>83</v>
      </c>
      <c r="BA1253" s="101">
        <f>_xll.qlInterestRateIndexFixingDate(Currency&amp;"ibor"&amp;Tenor,BB1253,Trigger)</f>
        <v>48138</v>
      </c>
      <c r="BB1253" s="101">
        <f>_xll.qlCalendarAdvance(Calendar,BB1252,AZ1253,"f",,Trigger)</f>
        <v>48142</v>
      </c>
      <c r="BC1253" s="101">
        <f>_xll.qlInterestRateIndexMaturity(Currency&amp;"ibor"&amp;Tenor,BB1253,Trigger)</f>
        <v>48508</v>
      </c>
      <c r="BD1253" s="246">
        <f>_xll.qlIndexFixing($AD$5,BA1253,TRUE,_xll.ohTrigger(Trigger,Trigger12M))</f>
        <v>2.2338035274823899E-2</v>
      </c>
      <c r="BE1253" s="246" t="e">
        <f>IFERROR(_xll.qlIndexFixing($BF$1,BA1253,TRUE,_xll.ohTrigger(Trigger,Trigger12M)),#N/A)</f>
        <v>#N/A</v>
      </c>
    </row>
    <row r="1254" spans="52:57" ht="11.25" customHeight="1" x14ac:dyDescent="0.25">
      <c r="AZ1254" s="102" t="s">
        <v>83</v>
      </c>
      <c r="BA1254" s="101">
        <f>_xll.qlInterestRateIndexFixingDate(Currency&amp;"ibor"&amp;Tenor,BB1254,Trigger)</f>
        <v>48145</v>
      </c>
      <c r="BB1254" s="101">
        <f>_xll.qlCalendarAdvance(Calendar,BB1253,AZ1254,"f",,Trigger)</f>
        <v>48149</v>
      </c>
      <c r="BC1254" s="101">
        <f>_xll.qlInterestRateIndexMaturity(Currency&amp;"ibor"&amp;Tenor,BB1254,Trigger)</f>
        <v>48515</v>
      </c>
      <c r="BD1254" s="246">
        <f>_xll.qlIndexFixing($AD$5,BA1254,TRUE,_xll.ohTrigger(Trigger,Trigger12M))</f>
        <v>2.2329566429357902E-2</v>
      </c>
      <c r="BE1254" s="246" t="e">
        <f>IFERROR(_xll.qlIndexFixing($BF$1,BA1254,TRUE,_xll.ohTrigger(Trigger,Trigger12M)),#N/A)</f>
        <v>#N/A</v>
      </c>
    </row>
    <row r="1255" spans="52:57" ht="11.25" customHeight="1" x14ac:dyDescent="0.25">
      <c r="AZ1255" s="102" t="s">
        <v>83</v>
      </c>
      <c r="BA1255" s="101">
        <f>_xll.qlInterestRateIndexFixingDate(Currency&amp;"ibor"&amp;Tenor,BB1255,Trigger)</f>
        <v>48152</v>
      </c>
      <c r="BB1255" s="101">
        <f>_xll.qlCalendarAdvance(Calendar,BB1254,AZ1255,"f",,Trigger)</f>
        <v>48156</v>
      </c>
      <c r="BC1255" s="101">
        <f>_xll.qlInterestRateIndexMaturity(Currency&amp;"ibor"&amp;Tenor,BB1255,Trigger)</f>
        <v>48522</v>
      </c>
      <c r="BD1255" s="246">
        <f>_xll.qlIndexFixing($AD$5,BA1255,TRUE,_xll.ohTrigger(Trigger,Trigger12M))</f>
        <v>2.2321047980641658E-2</v>
      </c>
      <c r="BE1255" s="246" t="e">
        <f>IFERROR(_xll.qlIndexFixing($BF$1,BA1255,TRUE,_xll.ohTrigger(Trigger,Trigger12M)),#N/A)</f>
        <v>#N/A</v>
      </c>
    </row>
    <row r="1256" spans="52:57" ht="11.25" customHeight="1" x14ac:dyDescent="0.25">
      <c r="AZ1256" s="102" t="s">
        <v>83</v>
      </c>
      <c r="BA1256" s="101">
        <f>_xll.qlInterestRateIndexFixingDate(Currency&amp;"ibor"&amp;Tenor,BB1256,Trigger)</f>
        <v>48159</v>
      </c>
      <c r="BB1256" s="101">
        <f>_xll.qlCalendarAdvance(Calendar,BB1255,AZ1256,"f",,Trigger)</f>
        <v>48163</v>
      </c>
      <c r="BC1256" s="101">
        <f>_xll.qlInterestRateIndexMaturity(Currency&amp;"ibor"&amp;Tenor,BB1256,Trigger)</f>
        <v>48529</v>
      </c>
      <c r="BD1256" s="246">
        <f>_xll.qlIndexFixing($AD$5,BA1256,TRUE,_xll.ohTrigger(Trigger,Trigger12M))</f>
        <v>2.2312479929936884E-2</v>
      </c>
      <c r="BE1256" s="246" t="e">
        <f>IFERROR(_xll.qlIndexFixing($BF$1,BA1256,TRUE,_xll.ohTrigger(Trigger,Trigger12M)),#N/A)</f>
        <v>#N/A</v>
      </c>
    </row>
    <row r="1257" spans="52:57" ht="11.25" customHeight="1" x14ac:dyDescent="0.25">
      <c r="AZ1257" s="102" t="s">
        <v>83</v>
      </c>
      <c r="BA1257" s="101">
        <f>_xll.qlInterestRateIndexFixingDate(Currency&amp;"ibor"&amp;Tenor,BB1257,Trigger)</f>
        <v>48166</v>
      </c>
      <c r="BB1257" s="101">
        <f>_xll.qlCalendarAdvance(Calendar,BB1256,AZ1257,"f",,Trigger)</f>
        <v>48170</v>
      </c>
      <c r="BC1257" s="101">
        <f>_xll.qlInterestRateIndexMaturity(Currency&amp;"ibor"&amp;Tenor,BB1257,Trigger)</f>
        <v>48536</v>
      </c>
      <c r="BD1257" s="246">
        <f>_xll.qlIndexFixing($AD$5,BA1257,TRUE,_xll.ohTrigger(Trigger,Trigger12M))</f>
        <v>2.2303862278512075E-2</v>
      </c>
      <c r="BE1257" s="246" t="e">
        <f>IFERROR(_xll.qlIndexFixing($BF$1,BA1257,TRUE,_xll.ohTrigger(Trigger,Trigger12M)),#N/A)</f>
        <v>#N/A</v>
      </c>
    </row>
    <row r="1258" spans="52:57" ht="11.25" customHeight="1" x14ac:dyDescent="0.25">
      <c r="AZ1258" s="102" t="s">
        <v>83</v>
      </c>
      <c r="BA1258" s="101">
        <f>_xll.qlInterestRateIndexFixingDate(Currency&amp;"ibor"&amp;Tenor,BB1258,Trigger)</f>
        <v>48173</v>
      </c>
      <c r="BB1258" s="101">
        <f>_xll.qlCalendarAdvance(Calendar,BB1257,AZ1258,"f",,Trigger)</f>
        <v>48177</v>
      </c>
      <c r="BC1258" s="101">
        <f>_xll.qlInterestRateIndexMaturity(Currency&amp;"ibor"&amp;Tenor,BB1258,Trigger)</f>
        <v>48543</v>
      </c>
      <c r="BD1258" s="246">
        <f>_xll.qlIndexFixing($AD$5,BA1258,TRUE,_xll.ohTrigger(Trigger,Trigger12M))</f>
        <v>2.2295195027643152E-2</v>
      </c>
      <c r="BE1258" s="246" t="e">
        <f>IFERROR(_xll.qlIndexFixing($BF$1,BA1258,TRUE,_xll.ohTrigger(Trigger,Trigger12M)),#N/A)</f>
        <v>#N/A</v>
      </c>
    </row>
    <row r="1259" spans="52:57" ht="11.25" customHeight="1" x14ac:dyDescent="0.25">
      <c r="AZ1259" s="102" t="s">
        <v>83</v>
      </c>
      <c r="BA1259" s="101">
        <f>_xll.qlInterestRateIndexFixingDate(Currency&amp;"ibor"&amp;Tenor,BB1259,Trigger)</f>
        <v>48180</v>
      </c>
      <c r="BB1259" s="101">
        <f>_xll.qlCalendarAdvance(Calendar,BB1258,AZ1259,"f",,Trigger)</f>
        <v>48184</v>
      </c>
      <c r="BC1259" s="101">
        <f>_xll.qlInterestRateIndexMaturity(Currency&amp;"ibor"&amp;Tenor,BB1259,Trigger)</f>
        <v>48550</v>
      </c>
      <c r="BD1259" s="246">
        <f>_xll.qlIndexFixing($AD$5,BA1259,TRUE,_xll.ohTrigger(Trigger,Trigger12M))</f>
        <v>2.2286478178613896E-2</v>
      </c>
      <c r="BE1259" s="246" t="e">
        <f>IFERROR(_xll.qlIndexFixing($BF$1,BA1259,TRUE,_xll.ohTrigger(Trigger,Trigger12M)),#N/A)</f>
        <v>#N/A</v>
      </c>
    </row>
    <row r="1260" spans="52:57" ht="11.25" customHeight="1" x14ac:dyDescent="0.25">
      <c r="AZ1260" s="102" t="s">
        <v>83</v>
      </c>
      <c r="BA1260" s="101">
        <f>_xll.qlInterestRateIndexFixingDate(Currency&amp;"ibor"&amp;Tenor,BB1260,Trigger)</f>
        <v>48187</v>
      </c>
      <c r="BB1260" s="101">
        <f>_xll.qlCalendarAdvance(Calendar,BB1259,AZ1260,"f",,Trigger)</f>
        <v>48191</v>
      </c>
      <c r="BC1260" s="101">
        <f>_xll.qlInterestRateIndexMaturity(Currency&amp;"ibor"&amp;Tenor,BB1260,Trigger)</f>
        <v>48557</v>
      </c>
      <c r="BD1260" s="246">
        <f>_xll.qlIndexFixing($AD$5,BA1260,TRUE,_xll.ohTrigger(Trigger,Trigger12M))</f>
        <v>2.227771173271486E-2</v>
      </c>
      <c r="BE1260" s="246" t="e">
        <f>IFERROR(_xll.qlIndexFixing($BF$1,BA1260,TRUE,_xll.ohTrigger(Trigger,Trigger12M)),#N/A)</f>
        <v>#N/A</v>
      </c>
    </row>
    <row r="1261" spans="52:57" ht="11.25" customHeight="1" x14ac:dyDescent="0.25">
      <c r="AZ1261" s="102" t="s">
        <v>83</v>
      </c>
      <c r="BA1261" s="101">
        <f>_xll.qlInterestRateIndexFixingDate(Currency&amp;"ibor"&amp;Tenor,BB1261,Trigger)</f>
        <v>48194</v>
      </c>
      <c r="BB1261" s="101">
        <f>_xll.qlCalendarAdvance(Calendar,BB1260,AZ1261,"f",,Trigger)</f>
        <v>48198</v>
      </c>
      <c r="BC1261" s="101">
        <f>_xll.qlInterestRateIndexMaturity(Currency&amp;"ibor"&amp;Tenor,BB1261,Trigger)</f>
        <v>48564</v>
      </c>
      <c r="BD1261" s="246">
        <f>_xll.qlIndexFixing($AD$5,BA1261,TRUE,_xll.ohTrigger(Trigger,Trigger12M))</f>
        <v>2.2268895691244021E-2</v>
      </c>
      <c r="BE1261" s="246" t="e">
        <f>IFERROR(_xll.qlIndexFixing($BF$1,BA1261,TRUE,_xll.ohTrigger(Trigger,Trigger12M)),#N/A)</f>
        <v>#N/A</v>
      </c>
    </row>
    <row r="1262" spans="52:57" ht="11.25" customHeight="1" x14ac:dyDescent="0.25">
      <c r="AZ1262" s="102" t="s">
        <v>83</v>
      </c>
      <c r="BA1262" s="101">
        <f>_xll.qlInterestRateIndexFixingDate(Currency&amp;"ibor"&amp;Tenor,BB1262,Trigger)</f>
        <v>48201</v>
      </c>
      <c r="BB1262" s="101">
        <f>_xll.qlCalendarAdvance(Calendar,BB1261,AZ1262,"f",,Trigger)</f>
        <v>48205</v>
      </c>
      <c r="BC1262" s="101">
        <f>_xll.qlInterestRateIndexMaturity(Currency&amp;"ibor"&amp;Tenor,BB1262,Trigger)</f>
        <v>48571</v>
      </c>
      <c r="BD1262" s="246">
        <f>_xll.qlIndexFixing($AD$5,BA1262,TRUE,_xll.ohTrigger(Trigger,Trigger12M))</f>
        <v>2.2260030055506568E-2</v>
      </c>
      <c r="BE1262" s="246" t="e">
        <f>IFERROR(_xll.qlIndexFixing($BF$1,BA1262,TRUE,_xll.ohTrigger(Trigger,Trigger12M)),#N/A)</f>
        <v>#N/A</v>
      </c>
    </row>
    <row r="1263" spans="52:57" ht="11.25" customHeight="1" x14ac:dyDescent="0.25">
      <c r="AZ1263" s="102" t="s">
        <v>83</v>
      </c>
      <c r="BA1263" s="101">
        <f>_xll.qlInterestRateIndexFixingDate(Currency&amp;"ibor"&amp;Tenor,BB1263,Trigger)</f>
        <v>48206</v>
      </c>
      <c r="BB1263" s="101">
        <f>_xll.qlCalendarAdvance(Calendar,BB1262,AZ1263,"f",,Trigger)</f>
        <v>48212</v>
      </c>
      <c r="BC1263" s="101">
        <f>_xll.qlInterestRateIndexMaturity(Currency&amp;"ibor"&amp;Tenor,BB1263,Trigger)</f>
        <v>48578</v>
      </c>
      <c r="BD1263" s="246">
        <f>_xll.qlIndexFixing($AD$5,BA1263,TRUE,_xll.ohTrigger(Trigger,Trigger12M))</f>
        <v>2.2251114826815323E-2</v>
      </c>
      <c r="BE1263" s="246" t="e">
        <f>IFERROR(_xll.qlIndexFixing($BF$1,BA1263,TRUE,_xll.ohTrigger(Trigger,Trigger12M)),#N/A)</f>
        <v>#N/A</v>
      </c>
    </row>
    <row r="1264" spans="52:57" ht="11.25" customHeight="1" x14ac:dyDescent="0.25">
      <c r="AZ1264" s="102" t="s">
        <v>83</v>
      </c>
      <c r="BA1264" s="101">
        <f>_xll.qlInterestRateIndexFixingDate(Currency&amp;"ibor"&amp;Tenor,BB1264,Trigger)</f>
        <v>48215</v>
      </c>
      <c r="BB1264" s="101">
        <f>_xll.qlCalendarAdvance(Calendar,BB1263,AZ1264,"f",,Trigger)</f>
        <v>48219</v>
      </c>
      <c r="BC1264" s="101">
        <f>_xll.qlInterestRateIndexMaturity(Currency&amp;"ibor"&amp;Tenor,BB1264,Trigger)</f>
        <v>48585</v>
      </c>
      <c r="BD1264" s="246">
        <f>_xll.qlIndexFixing($AD$5,BA1264,TRUE,_xll.ohTrigger(Trigger,Trigger12M))</f>
        <v>2.2242150006490768E-2</v>
      </c>
      <c r="BE1264" s="246" t="e">
        <f>IFERROR(_xll.qlIndexFixing($BF$1,BA1264,TRUE,_xll.ohTrigger(Trigger,Trigger12M)),#N/A)</f>
        <v>#N/A</v>
      </c>
    </row>
    <row r="1265" spans="52:57" ht="11.25" customHeight="1" x14ac:dyDescent="0.25">
      <c r="AZ1265" s="102" t="s">
        <v>83</v>
      </c>
      <c r="BA1265" s="101">
        <f>_xll.qlInterestRateIndexFixingDate(Currency&amp;"ibor"&amp;Tenor,BB1265,Trigger)</f>
        <v>48222</v>
      </c>
      <c r="BB1265" s="101">
        <f>_xll.qlCalendarAdvance(Calendar,BB1264,AZ1265,"f",,Trigger)</f>
        <v>48226</v>
      </c>
      <c r="BC1265" s="101">
        <f>_xll.qlInterestRateIndexMaturity(Currency&amp;"ibor"&amp;Tenor,BB1265,Trigger)</f>
        <v>48592</v>
      </c>
      <c r="BD1265" s="246">
        <f>_xll.qlIndexFixing($AD$5,BA1265,TRUE,_xll.ohTrigger(Trigger,Trigger12M))</f>
        <v>2.2233135595859706E-2</v>
      </c>
      <c r="BE1265" s="246" t="e">
        <f>IFERROR(_xll.qlIndexFixing($BF$1,BA1265,TRUE,_xll.ohTrigger(Trigger,Trigger12M)),#N/A)</f>
        <v>#N/A</v>
      </c>
    </row>
    <row r="1266" spans="52:57" ht="11.25" customHeight="1" x14ac:dyDescent="0.25">
      <c r="AZ1266" s="102" t="s">
        <v>83</v>
      </c>
      <c r="BA1266" s="101">
        <f>_xll.qlInterestRateIndexFixingDate(Currency&amp;"ibor"&amp;Tenor,BB1266,Trigger)</f>
        <v>48229</v>
      </c>
      <c r="BB1266" s="101">
        <f>_xll.qlCalendarAdvance(Calendar,BB1265,AZ1266,"f",,Trigger)</f>
        <v>48233</v>
      </c>
      <c r="BC1266" s="101">
        <f>_xll.qlInterestRateIndexMaturity(Currency&amp;"ibor"&amp;Tenor,BB1266,Trigger)</f>
        <v>48599</v>
      </c>
      <c r="BD1266" s="246">
        <f>_xll.qlIndexFixing($AD$5,BA1266,TRUE,_xll.ohTrigger(Trigger,Trigger12M))</f>
        <v>2.2224071596257024E-2</v>
      </c>
      <c r="BE1266" s="246" t="e">
        <f>IFERROR(_xll.qlIndexFixing($BF$1,BA1266,TRUE,_xll.ohTrigger(Trigger,Trigger12M)),#N/A)</f>
        <v>#N/A</v>
      </c>
    </row>
    <row r="1267" spans="52:57" ht="11.25" customHeight="1" x14ac:dyDescent="0.25">
      <c r="AZ1267" s="102" t="s">
        <v>83</v>
      </c>
      <c r="BA1267" s="101">
        <f>_xll.qlInterestRateIndexFixingDate(Currency&amp;"ibor"&amp;Tenor,BB1267,Trigger)</f>
        <v>48236</v>
      </c>
      <c r="BB1267" s="101">
        <f>_xll.qlCalendarAdvance(Calendar,BB1266,AZ1267,"f",,Trigger)</f>
        <v>48240</v>
      </c>
      <c r="BC1267" s="101">
        <f>_xll.qlInterestRateIndexMaturity(Currency&amp;"ibor"&amp;Tenor,BB1267,Trigger)</f>
        <v>48606</v>
      </c>
      <c r="BD1267" s="246">
        <f>_xll.qlIndexFixing($AD$5,BA1267,TRUE,_xll.ohTrigger(Trigger,Trigger12M))</f>
        <v>2.2214958009024826E-2</v>
      </c>
      <c r="BE1267" s="246" t="e">
        <f>IFERROR(_xll.qlIndexFixing($BF$1,BA1267,TRUE,_xll.ohTrigger(Trigger,Trigger12M)),#N/A)</f>
        <v>#N/A</v>
      </c>
    </row>
    <row r="1268" spans="52:57" ht="11.25" customHeight="1" x14ac:dyDescent="0.25">
      <c r="AZ1268" s="102" t="s">
        <v>83</v>
      </c>
      <c r="BA1268" s="101">
        <f>_xll.qlInterestRateIndexFixingDate(Currency&amp;"ibor"&amp;Tenor,BB1268,Trigger)</f>
        <v>48243</v>
      </c>
      <c r="BB1268" s="101">
        <f>_xll.qlCalendarAdvance(Calendar,BB1267,AZ1268,"f",,Trigger)</f>
        <v>48247</v>
      </c>
      <c r="BC1268" s="101">
        <f>_xll.qlInterestRateIndexMaturity(Currency&amp;"ibor"&amp;Tenor,BB1268,Trigger)</f>
        <v>48613</v>
      </c>
      <c r="BD1268" s="246">
        <f>_xll.qlIndexFixing($AD$5,BA1268,TRUE,_xll.ohTrigger(Trigger,Trigger12M))</f>
        <v>2.220579483551284E-2</v>
      </c>
      <c r="BE1268" s="246" t="e">
        <f>IFERROR(_xll.qlIndexFixing($BF$1,BA1268,TRUE,_xll.ohTrigger(Trigger,Trigger12M)),#N/A)</f>
        <v>#N/A</v>
      </c>
    </row>
    <row r="1269" spans="52:57" ht="11.25" customHeight="1" x14ac:dyDescent="0.25">
      <c r="AZ1269" s="102" t="s">
        <v>83</v>
      </c>
      <c r="BA1269" s="101">
        <f>_xll.qlInterestRateIndexFixingDate(Currency&amp;"ibor"&amp;Tenor,BB1269,Trigger)</f>
        <v>48250</v>
      </c>
      <c r="BB1269" s="101">
        <f>_xll.qlCalendarAdvance(Calendar,BB1268,AZ1269,"f",,Trigger)</f>
        <v>48254</v>
      </c>
      <c r="BC1269" s="101">
        <f>_xll.qlInterestRateIndexMaturity(Currency&amp;"ibor"&amp;Tenor,BB1269,Trigger)</f>
        <v>48620</v>
      </c>
      <c r="BD1269" s="246">
        <f>_xll.qlIndexFixing($AD$5,BA1269,TRUE,_xll.ohTrigger(Trigger,Trigger12M))</f>
        <v>2.219658207707715E-2</v>
      </c>
      <c r="BE1269" s="246" t="e">
        <f>IFERROR(_xll.qlIndexFixing($BF$1,BA1269,TRUE,_xll.ohTrigger(Trigger,Trigger12M)),#N/A)</f>
        <v>#N/A</v>
      </c>
    </row>
    <row r="1270" spans="52:57" ht="11.25" customHeight="1" x14ac:dyDescent="0.25">
      <c r="AZ1270" s="102" t="s">
        <v>83</v>
      </c>
      <c r="BA1270" s="101">
        <f>_xll.qlInterestRateIndexFixingDate(Currency&amp;"ibor"&amp;Tenor,BB1270,Trigger)</f>
        <v>48257</v>
      </c>
      <c r="BB1270" s="101">
        <f>_xll.qlCalendarAdvance(Calendar,BB1269,AZ1270,"f",,Trigger)</f>
        <v>48261</v>
      </c>
      <c r="BC1270" s="101">
        <f>_xll.qlInterestRateIndexMaturity(Currency&amp;"ibor"&amp;Tenor,BB1270,Trigger)</f>
        <v>48627</v>
      </c>
      <c r="BD1270" s="246">
        <f>_xll.qlIndexFixing($AD$5,BA1270,TRUE,_xll.ohTrigger(Trigger,Trigger12M))</f>
        <v>2.2187319735082124E-2</v>
      </c>
      <c r="BE1270" s="246" t="e">
        <f>IFERROR(_xll.qlIndexFixing($BF$1,BA1270,TRUE,_xll.ohTrigger(Trigger,Trigger12M)),#N/A)</f>
        <v>#N/A</v>
      </c>
    </row>
    <row r="1271" spans="52:57" ht="11.25" customHeight="1" x14ac:dyDescent="0.25">
      <c r="AZ1271" s="102" t="s">
        <v>83</v>
      </c>
      <c r="BA1271" s="101">
        <f>_xll.qlInterestRateIndexFixingDate(Currency&amp;"ibor"&amp;Tenor,BB1271,Trigger)</f>
        <v>48264</v>
      </c>
      <c r="BB1271" s="101">
        <f>_xll.qlCalendarAdvance(Calendar,BB1270,AZ1271,"f",,Trigger)</f>
        <v>48268</v>
      </c>
      <c r="BC1271" s="101">
        <f>_xll.qlInterestRateIndexMaturity(Currency&amp;"ibor"&amp;Tenor,BB1271,Trigger)</f>
        <v>48634</v>
      </c>
      <c r="BD1271" s="246">
        <f>_xll.qlIndexFixing($AD$5,BA1271,TRUE,_xll.ohTrigger(Trigger,Trigger12M))</f>
        <v>2.2178007810899344E-2</v>
      </c>
      <c r="BE1271" s="246" t="e">
        <f>IFERROR(_xll.qlIndexFixing($BF$1,BA1271,TRUE,_xll.ohTrigger(Trigger,Trigger12M)),#N/A)</f>
        <v>#N/A</v>
      </c>
    </row>
    <row r="1272" spans="52:57" ht="11.25" customHeight="1" x14ac:dyDescent="0.25">
      <c r="AZ1272" s="102" t="s">
        <v>83</v>
      </c>
      <c r="BA1272" s="101">
        <f>_xll.qlInterestRateIndexFixingDate(Currency&amp;"ibor"&amp;Tenor,BB1272,Trigger)</f>
        <v>48271</v>
      </c>
      <c r="BB1272" s="101">
        <f>_xll.qlCalendarAdvance(Calendar,BB1271,AZ1272,"f",,Trigger)</f>
        <v>48275</v>
      </c>
      <c r="BC1272" s="101">
        <f>_xll.qlInterestRateIndexMaturity(Currency&amp;"ibor"&amp;Tenor,BB1272,Trigger)</f>
        <v>48640</v>
      </c>
      <c r="BD1272" s="246">
        <f>_xll.qlIndexFixing($AD$5,BA1272,TRUE,_xll.ohTrigger(Trigger,Trigger12M))</f>
        <v>2.2168368714858829E-2</v>
      </c>
      <c r="BE1272" s="246" t="e">
        <f>IFERROR(_xll.qlIndexFixing($BF$1,BA1272,TRUE,_xll.ohTrigger(Trigger,Trigger12M)),#N/A)</f>
        <v>#N/A</v>
      </c>
    </row>
    <row r="1273" spans="52:57" ht="11.25" customHeight="1" x14ac:dyDescent="0.25">
      <c r="AZ1273" s="102" t="s">
        <v>83</v>
      </c>
      <c r="BA1273" s="101">
        <f>_xll.qlInterestRateIndexFixingDate(Currency&amp;"ibor"&amp;Tenor,BB1273,Trigger)</f>
        <v>48278</v>
      </c>
      <c r="BB1273" s="101">
        <f>_xll.qlCalendarAdvance(Calendar,BB1272,AZ1273,"f",,Trigger)</f>
        <v>48282</v>
      </c>
      <c r="BC1273" s="101">
        <f>_xll.qlInterestRateIndexMaturity(Currency&amp;"ibor"&amp;Tenor,BB1273,Trigger)</f>
        <v>48647</v>
      </c>
      <c r="BD1273" s="246">
        <f>_xll.qlIndexFixing($AD$5,BA1273,TRUE,_xll.ohTrigger(Trigger,Trigger12M))</f>
        <v>2.2158900576344957E-2</v>
      </c>
      <c r="BE1273" s="246" t="e">
        <f>IFERROR(_xll.qlIndexFixing($BF$1,BA1273,TRUE,_xll.ohTrigger(Trigger,Trigger12M)),#N/A)</f>
        <v>#N/A</v>
      </c>
    </row>
    <row r="1274" spans="52:57" ht="11.25" customHeight="1" x14ac:dyDescent="0.25">
      <c r="AZ1274" s="102" t="s">
        <v>83</v>
      </c>
      <c r="BA1274" s="101">
        <f>_xll.qlInterestRateIndexFixingDate(Currency&amp;"ibor"&amp;Tenor,BB1274,Trigger)</f>
        <v>48285</v>
      </c>
      <c r="BB1274" s="101">
        <f>_xll.qlCalendarAdvance(Calendar,BB1273,AZ1274,"f",,Trigger)</f>
        <v>48289</v>
      </c>
      <c r="BC1274" s="101">
        <f>_xll.qlInterestRateIndexMaturity(Currency&amp;"ibor"&amp;Tenor,BB1274,Trigger)</f>
        <v>48654</v>
      </c>
      <c r="BD1274" s="246">
        <f>_xll.qlIndexFixing($AD$5,BA1274,TRUE,_xll.ohTrigger(Trigger,Trigger12M))</f>
        <v>2.2149382727578736E-2</v>
      </c>
      <c r="BE1274" s="246" t="e">
        <f>IFERROR(_xll.qlIndexFixing($BF$1,BA1274,TRUE,_xll.ohTrigger(Trigger,Trigger12M)),#N/A)</f>
        <v>#N/A</v>
      </c>
    </row>
    <row r="1275" spans="52:57" ht="11.25" customHeight="1" x14ac:dyDescent="0.25">
      <c r="AZ1275" s="102" t="s">
        <v>83</v>
      </c>
      <c r="BA1275" s="101">
        <f>_xll.qlInterestRateIndexFixingDate(Currency&amp;"ibor"&amp;Tenor,BB1275,Trigger)</f>
        <v>48292</v>
      </c>
      <c r="BB1275" s="101">
        <f>_xll.qlCalendarAdvance(Calendar,BB1274,AZ1275,"f",,Trigger)</f>
        <v>48296</v>
      </c>
      <c r="BC1275" s="101">
        <f>_xll.qlInterestRateIndexMaturity(Currency&amp;"ibor"&amp;Tenor,BB1275,Trigger)</f>
        <v>48661</v>
      </c>
      <c r="BD1275" s="246">
        <f>_xll.qlIndexFixing($AD$5,BA1275,TRUE,_xll.ohTrigger(Trigger,Trigger12M))</f>
        <v>2.2139815169969223E-2</v>
      </c>
      <c r="BE1275" s="246" t="e">
        <f>IFERROR(_xll.qlIndexFixing($BF$1,BA1275,TRUE,_xll.ohTrigger(Trigger,Trigger12M)),#N/A)</f>
        <v>#N/A</v>
      </c>
    </row>
    <row r="1276" spans="52:57" ht="11.25" customHeight="1" x14ac:dyDescent="0.25">
      <c r="AZ1276" s="102" t="s">
        <v>83</v>
      </c>
      <c r="BA1276" s="101">
        <f>_xll.qlInterestRateIndexFixingDate(Currency&amp;"ibor"&amp;Tenor,BB1276,Trigger)</f>
        <v>48297</v>
      </c>
      <c r="BB1276" s="101">
        <f>_xll.qlCalendarAdvance(Calendar,BB1275,AZ1276,"f",,Trigger)</f>
        <v>48303</v>
      </c>
      <c r="BC1276" s="101">
        <f>_xll.qlInterestRateIndexMaturity(Currency&amp;"ibor"&amp;Tenor,BB1276,Trigger)</f>
        <v>48668</v>
      </c>
      <c r="BD1276" s="246">
        <f>_xll.qlIndexFixing($AD$5,BA1276,TRUE,_xll.ohTrigger(Trigger,Trigger12M))</f>
        <v>2.2130197904933153E-2</v>
      </c>
      <c r="BE1276" s="246" t="e">
        <f>IFERROR(_xll.qlIndexFixing($BF$1,BA1276,TRUE,_xll.ohTrigger(Trigger,Trigger12M)),#N/A)</f>
        <v>#N/A</v>
      </c>
    </row>
    <row r="1277" spans="52:57" ht="11.25" customHeight="1" x14ac:dyDescent="0.25">
      <c r="AZ1277" s="102" t="s">
        <v>83</v>
      </c>
      <c r="BA1277" s="101">
        <f>_xll.qlInterestRateIndexFixingDate(Currency&amp;"ibor"&amp;Tenor,BB1277,Trigger)</f>
        <v>48306</v>
      </c>
      <c r="BB1277" s="101">
        <f>_xll.qlCalendarAdvance(Calendar,BB1276,AZ1277,"f",,Trigger)</f>
        <v>48310</v>
      </c>
      <c r="BC1277" s="101">
        <f>_xll.qlInterestRateIndexMaturity(Currency&amp;"ibor"&amp;Tenor,BB1277,Trigger)</f>
        <v>48675</v>
      </c>
      <c r="BD1277" s="246">
        <f>_xll.qlIndexFixing($AD$5,BA1277,TRUE,_xll.ohTrigger(Trigger,Trigger12M))</f>
        <v>2.2120530933894263E-2</v>
      </c>
      <c r="BE1277" s="246" t="e">
        <f>IFERROR(_xll.qlIndexFixing($BF$1,BA1277,TRUE,_xll.ohTrigger(Trigger,Trigger12M)),#N/A)</f>
        <v>#N/A</v>
      </c>
    </row>
    <row r="1278" spans="52:57" ht="11.25" customHeight="1" x14ac:dyDescent="0.25">
      <c r="AZ1278" s="102" t="s">
        <v>83</v>
      </c>
      <c r="BA1278" s="101">
        <f>_xll.qlInterestRateIndexFixingDate(Currency&amp;"ibor"&amp;Tenor,BB1278,Trigger)</f>
        <v>48313</v>
      </c>
      <c r="BB1278" s="101">
        <f>_xll.qlCalendarAdvance(Calendar,BB1277,AZ1278,"f",,Trigger)</f>
        <v>48317</v>
      </c>
      <c r="BC1278" s="101">
        <f>_xll.qlInterestRateIndexMaturity(Currency&amp;"ibor"&amp;Tenor,BB1278,Trigger)</f>
        <v>48682</v>
      </c>
      <c r="BD1278" s="246">
        <f>_xll.qlIndexFixing($AD$5,BA1278,TRUE,_xll.ohTrigger(Trigger,Trigger12M))</f>
        <v>2.2110814258283734E-2</v>
      </c>
      <c r="BE1278" s="246" t="e">
        <f>IFERROR(_xll.qlIndexFixing($BF$1,BA1278,TRUE,_xll.ohTrigger(Trigger,Trigger12M)),#N/A)</f>
        <v>#N/A</v>
      </c>
    </row>
    <row r="1279" spans="52:57" ht="11.25" customHeight="1" x14ac:dyDescent="0.25">
      <c r="AZ1279" s="102" t="s">
        <v>83</v>
      </c>
      <c r="BA1279" s="101">
        <f>_xll.qlInterestRateIndexFixingDate(Currency&amp;"ibor"&amp;Tenor,BB1279,Trigger)</f>
        <v>48320</v>
      </c>
      <c r="BB1279" s="101">
        <f>_xll.qlCalendarAdvance(Calendar,BB1278,AZ1279,"f",,Trigger)</f>
        <v>48324</v>
      </c>
      <c r="BC1279" s="101">
        <f>_xll.qlInterestRateIndexMaturity(Currency&amp;"ibor"&amp;Tenor,BB1279,Trigger)</f>
        <v>48689</v>
      </c>
      <c r="BD1279" s="246">
        <f>_xll.qlIndexFixing($AD$5,BA1279,TRUE,_xll.ohTrigger(Trigger,Trigger12M))</f>
        <v>2.2101047879540203E-2</v>
      </c>
      <c r="BE1279" s="246" t="e">
        <f>IFERROR(_xll.qlIndexFixing($BF$1,BA1279,TRUE,_xll.ohTrigger(Trigger,Trigger12M)),#N/A)</f>
        <v>#N/A</v>
      </c>
    </row>
    <row r="1280" spans="52:57" ht="11.25" customHeight="1" x14ac:dyDescent="0.25">
      <c r="AZ1280" s="102" t="s">
        <v>83</v>
      </c>
      <c r="BA1280" s="101">
        <f>_xll.qlInterestRateIndexFixingDate(Currency&amp;"ibor"&amp;Tenor,BB1280,Trigger)</f>
        <v>48327</v>
      </c>
      <c r="BB1280" s="101">
        <f>_xll.qlCalendarAdvance(Calendar,BB1279,AZ1280,"f",,Trigger)</f>
        <v>48331</v>
      </c>
      <c r="BC1280" s="101">
        <f>_xll.qlInterestRateIndexMaturity(Currency&amp;"ibor"&amp;Tenor,BB1280,Trigger)</f>
        <v>48696</v>
      </c>
      <c r="BD1280" s="246">
        <f>_xll.qlIndexFixing($AD$5,BA1280,TRUE,_xll.ohTrigger(Trigger,Trigger12M))</f>
        <v>2.2091231799109518E-2</v>
      </c>
      <c r="BE1280" s="246" t="e">
        <f>IFERROR(_xll.qlIndexFixing($BF$1,BA1280,TRUE,_xll.ohTrigger(Trigger,Trigger12M)),#N/A)</f>
        <v>#N/A</v>
      </c>
    </row>
    <row r="1281" spans="52:57" ht="11.25" customHeight="1" x14ac:dyDescent="0.25">
      <c r="AZ1281" s="102" t="s">
        <v>83</v>
      </c>
      <c r="BA1281" s="101">
        <f>_xll.qlInterestRateIndexFixingDate(Currency&amp;"ibor"&amp;Tenor,BB1281,Trigger)</f>
        <v>48334</v>
      </c>
      <c r="BB1281" s="101">
        <f>_xll.qlCalendarAdvance(Calendar,BB1280,AZ1281,"f",,Trigger)</f>
        <v>48338</v>
      </c>
      <c r="BC1281" s="101">
        <f>_xll.qlInterestRateIndexMaturity(Currency&amp;"ibor"&amp;Tenor,BB1281,Trigger)</f>
        <v>48703</v>
      </c>
      <c r="BD1281" s="246">
        <f>_xll.qlIndexFixing($AD$5,BA1281,TRUE,_xll.ohTrigger(Trigger,Trigger12M))</f>
        <v>2.208136601844499E-2</v>
      </c>
      <c r="BE1281" s="246" t="e">
        <f>IFERROR(_xll.qlIndexFixing($BF$1,BA1281,TRUE,_xll.ohTrigger(Trigger,Trigger12M)),#N/A)</f>
        <v>#N/A</v>
      </c>
    </row>
    <row r="1282" spans="52:57" ht="11.25" customHeight="1" x14ac:dyDescent="0.25">
      <c r="AZ1282" s="102" t="s">
        <v>83</v>
      </c>
      <c r="BA1282" s="101">
        <f>_xll.qlInterestRateIndexFixingDate(Currency&amp;"ibor"&amp;Tenor,BB1282,Trigger)</f>
        <v>48341</v>
      </c>
      <c r="BB1282" s="101">
        <f>_xll.qlCalendarAdvance(Calendar,BB1281,AZ1282,"f",,Trigger)</f>
        <v>48345</v>
      </c>
      <c r="BC1282" s="101">
        <f>_xll.qlInterestRateIndexMaturity(Currency&amp;"ibor"&amp;Tenor,BB1282,Trigger)</f>
        <v>48710</v>
      </c>
      <c r="BD1282" s="246">
        <f>_xll.qlIndexFixing($AD$5,BA1282,TRUE,_xll.ohTrigger(Trigger,Trigger12M))</f>
        <v>2.2071450539007581E-2</v>
      </c>
      <c r="BE1282" s="246" t="e">
        <f>IFERROR(_xll.qlIndexFixing($BF$1,BA1282,TRUE,_xll.ohTrigger(Trigger,Trigger12M)),#N/A)</f>
        <v>#N/A</v>
      </c>
    </row>
    <row r="1283" spans="52:57" ht="11.25" customHeight="1" x14ac:dyDescent="0.25">
      <c r="AZ1283" s="102" t="s">
        <v>83</v>
      </c>
      <c r="BA1283" s="101">
        <f>_xll.qlInterestRateIndexFixingDate(Currency&amp;"ibor"&amp;Tenor,BB1283,Trigger)</f>
        <v>48348</v>
      </c>
      <c r="BB1283" s="101">
        <f>_xll.qlCalendarAdvance(Calendar,BB1282,AZ1283,"f",,Trigger)</f>
        <v>48352</v>
      </c>
      <c r="BC1283" s="101">
        <f>_xll.qlInterestRateIndexMaturity(Currency&amp;"ibor"&amp;Tenor,BB1283,Trigger)</f>
        <v>48717</v>
      </c>
      <c r="BD1283" s="246">
        <f>_xll.qlIndexFixing($AD$5,BA1283,TRUE,_xll.ohTrigger(Trigger,Trigger12M))</f>
        <v>2.2061485362264398E-2</v>
      </c>
      <c r="BE1283" s="246" t="e">
        <f>IFERROR(_xll.qlIndexFixing($BF$1,BA1283,TRUE,_xll.ohTrigger(Trigger,Trigger12M)),#N/A)</f>
        <v>#N/A</v>
      </c>
    </row>
    <row r="1284" spans="52:57" ht="11.25" customHeight="1" x14ac:dyDescent="0.25">
      <c r="AZ1284" s="102" t="s">
        <v>83</v>
      </c>
      <c r="BA1284" s="101">
        <f>_xll.qlInterestRateIndexFixingDate(Currency&amp;"ibor"&amp;Tenor,BB1284,Trigger)</f>
        <v>48355</v>
      </c>
      <c r="BB1284" s="101">
        <f>_xll.qlCalendarAdvance(Calendar,BB1283,AZ1284,"f",,Trigger)</f>
        <v>48359</v>
      </c>
      <c r="BC1284" s="101">
        <f>_xll.qlInterestRateIndexMaturity(Currency&amp;"ibor"&amp;Tenor,BB1284,Trigger)</f>
        <v>48724</v>
      </c>
      <c r="BD1284" s="246">
        <f>_xll.qlIndexFixing($AD$5,BA1284,TRUE,_xll.ohTrigger(Trigger,Trigger12M))</f>
        <v>2.2051470489691735E-2</v>
      </c>
      <c r="BE1284" s="246" t="e">
        <f>IFERROR(_xll.qlIndexFixing($BF$1,BA1284,TRUE,_xll.ohTrigger(Trigger,Trigger12M)),#N/A)</f>
        <v>#N/A</v>
      </c>
    </row>
    <row r="1285" spans="52:57" ht="11.25" customHeight="1" x14ac:dyDescent="0.25">
      <c r="AZ1285" s="102" t="s">
        <v>83</v>
      </c>
      <c r="BA1285" s="101">
        <f>_xll.qlInterestRateIndexFixingDate(Currency&amp;"ibor"&amp;Tenor,BB1285,Trigger)</f>
        <v>48362</v>
      </c>
      <c r="BB1285" s="101">
        <f>_xll.qlCalendarAdvance(Calendar,BB1284,AZ1285,"f",,Trigger)</f>
        <v>48366</v>
      </c>
      <c r="BC1285" s="101">
        <f>_xll.qlInterestRateIndexMaturity(Currency&amp;"ibor"&amp;Tenor,BB1285,Trigger)</f>
        <v>48731</v>
      </c>
      <c r="BD1285" s="246">
        <f>_xll.qlIndexFixing($AD$5,BA1285,TRUE,_xll.ohTrigger(Trigger,Trigger12M))</f>
        <v>2.2041405922771803E-2</v>
      </c>
      <c r="BE1285" s="246" t="e">
        <f>IFERROR(_xll.qlIndexFixing($BF$1,BA1285,TRUE,_xll.ohTrigger(Trigger,Trigger12M)),#N/A)</f>
        <v>#N/A</v>
      </c>
    </row>
    <row r="1286" spans="52:57" ht="11.25" customHeight="1" x14ac:dyDescent="0.25">
      <c r="AZ1286" s="102" t="s">
        <v>83</v>
      </c>
      <c r="BA1286" s="101">
        <f>_xll.qlInterestRateIndexFixingDate(Currency&amp;"ibor"&amp;Tenor,BB1286,Trigger)</f>
        <v>48369</v>
      </c>
      <c r="BB1286" s="101">
        <f>_xll.qlCalendarAdvance(Calendar,BB1285,AZ1286,"f",,Trigger)</f>
        <v>48373</v>
      </c>
      <c r="BC1286" s="101">
        <f>_xll.qlInterestRateIndexMaturity(Currency&amp;"ibor"&amp;Tenor,BB1286,Trigger)</f>
        <v>48738</v>
      </c>
      <c r="BD1286" s="246">
        <f>_xll.qlIndexFixing($AD$5,BA1286,TRUE,_xll.ohTrigger(Trigger,Trigger12M))</f>
        <v>2.2031291662994702E-2</v>
      </c>
      <c r="BE1286" s="246" t="e">
        <f>IFERROR(_xll.qlIndexFixing($BF$1,BA1286,TRUE,_xll.ohTrigger(Trigger,Trigger12M)),#N/A)</f>
        <v>#N/A</v>
      </c>
    </row>
    <row r="1287" spans="52:57" ht="11.25" customHeight="1" x14ac:dyDescent="0.25">
      <c r="AZ1287" s="102" t="s">
        <v>83</v>
      </c>
      <c r="BA1287" s="101">
        <f>_xll.qlInterestRateIndexFixingDate(Currency&amp;"ibor"&amp;Tenor,BB1287,Trigger)</f>
        <v>48376</v>
      </c>
      <c r="BB1287" s="101">
        <f>_xll.qlCalendarAdvance(Calendar,BB1286,AZ1287,"f",,Trigger)</f>
        <v>48380</v>
      </c>
      <c r="BC1287" s="101">
        <f>_xll.qlInterestRateIndexMaturity(Currency&amp;"ibor"&amp;Tenor,BB1287,Trigger)</f>
        <v>48745</v>
      </c>
      <c r="BD1287" s="246">
        <f>_xll.qlIndexFixing($AD$5,BA1287,TRUE,_xll.ohTrigger(Trigger,Trigger12M))</f>
        <v>2.2021127711857748E-2</v>
      </c>
      <c r="BE1287" s="246" t="e">
        <f>IFERROR(_xll.qlIndexFixing($BF$1,BA1287,TRUE,_xll.ohTrigger(Trigger,Trigger12M)),#N/A)</f>
        <v>#N/A</v>
      </c>
    </row>
    <row r="1288" spans="52:57" ht="11.25" customHeight="1" x14ac:dyDescent="0.25">
      <c r="AZ1288" s="102" t="s">
        <v>83</v>
      </c>
      <c r="BA1288" s="101">
        <f>_xll.qlInterestRateIndexFixingDate(Currency&amp;"ibor"&amp;Tenor,BB1288,Trigger)</f>
        <v>48383</v>
      </c>
      <c r="BB1288" s="101">
        <f>_xll.qlCalendarAdvance(Calendar,BB1287,AZ1288,"f",,Trigger)</f>
        <v>48387</v>
      </c>
      <c r="BC1288" s="101">
        <f>_xll.qlInterestRateIndexMaturity(Currency&amp;"ibor"&amp;Tenor,BB1288,Trigger)</f>
        <v>48752</v>
      </c>
      <c r="BD1288" s="246">
        <f>_xll.qlIndexFixing($AD$5,BA1288,TRUE,_xll.ohTrigger(Trigger,Trigger12M))</f>
        <v>2.2010914070865719E-2</v>
      </c>
      <c r="BE1288" s="246" t="e">
        <f>IFERROR(_xll.qlIndexFixing($BF$1,BA1288,TRUE,_xll.ohTrigger(Trigger,Trigger12M)),#N/A)</f>
        <v>#N/A</v>
      </c>
    </row>
    <row r="1289" spans="52:57" ht="11.25" customHeight="1" x14ac:dyDescent="0.25">
      <c r="AZ1289" s="102" t="s">
        <v>83</v>
      </c>
      <c r="BA1289" s="101">
        <f>_xll.qlInterestRateIndexFixingDate(Currency&amp;"ibor"&amp;Tenor,BB1289,Trigger)</f>
        <v>48390</v>
      </c>
      <c r="BB1289" s="101">
        <f>_xll.qlCalendarAdvance(Calendar,BB1288,AZ1289,"f",,Trigger)</f>
        <v>48394</v>
      </c>
      <c r="BC1289" s="101">
        <f>_xll.qlInterestRateIndexMaturity(Currency&amp;"ibor"&amp;Tenor,BB1289,Trigger)</f>
        <v>48759</v>
      </c>
      <c r="BD1289" s="246">
        <f>_xll.qlIndexFixing($AD$5,BA1289,TRUE,_xll.ohTrigger(Trigger,Trigger12M))</f>
        <v>2.2000650741530382E-2</v>
      </c>
      <c r="BE1289" s="246" t="e">
        <f>IFERROR(_xll.qlIndexFixing($BF$1,BA1289,TRUE,_xll.ohTrigger(Trigger,Trigger12M)),#N/A)</f>
        <v>#N/A</v>
      </c>
    </row>
    <row r="1290" spans="52:57" ht="11.25" customHeight="1" x14ac:dyDescent="0.25">
      <c r="AZ1290" s="102" t="s">
        <v>83</v>
      </c>
      <c r="BA1290" s="101">
        <f>_xll.qlInterestRateIndexFixingDate(Currency&amp;"ibor"&amp;Tenor,BB1290,Trigger)</f>
        <v>48397</v>
      </c>
      <c r="BB1290" s="101">
        <f>_xll.qlCalendarAdvance(Calendar,BB1289,AZ1290,"f",,Trigger)</f>
        <v>48401</v>
      </c>
      <c r="BC1290" s="101">
        <f>_xll.qlInterestRateIndexMaturity(Currency&amp;"ibor"&amp;Tenor,BB1290,Trigger)</f>
        <v>48766</v>
      </c>
      <c r="BD1290" s="246">
        <f>_xll.qlIndexFixing($AD$5,BA1290,TRUE,_xll.ohTrigger(Trigger,Trigger12M))</f>
        <v>2.1990337725371407E-2</v>
      </c>
      <c r="BE1290" s="246" t="e">
        <f>IFERROR(_xll.qlIndexFixing($BF$1,BA1290,TRUE,_xll.ohTrigger(Trigger,Trigger12M)),#N/A)</f>
        <v>#N/A</v>
      </c>
    </row>
    <row r="1291" spans="52:57" ht="11.25" customHeight="1" x14ac:dyDescent="0.25">
      <c r="AZ1291" s="102" t="s">
        <v>83</v>
      </c>
      <c r="BA1291" s="101">
        <f>_xll.qlInterestRateIndexFixingDate(Currency&amp;"ibor"&amp;Tenor,BB1291,Trigger)</f>
        <v>48404</v>
      </c>
      <c r="BB1291" s="101">
        <f>_xll.qlCalendarAdvance(Calendar,BB1290,AZ1291,"f",,Trigger)</f>
        <v>48408</v>
      </c>
      <c r="BC1291" s="101">
        <f>_xll.qlInterestRateIndexMaturity(Currency&amp;"ibor"&amp;Tenor,BB1291,Trigger)</f>
        <v>48773</v>
      </c>
      <c r="BD1291" s="246">
        <f>_xll.qlIndexFixing($AD$5,BA1291,TRUE,_xll.ohTrigger(Trigger,Trigger12M))</f>
        <v>2.1979975023915896E-2</v>
      </c>
      <c r="BE1291" s="246" t="e">
        <f>IFERROR(_xll.qlIndexFixing($BF$1,BA1291,TRUE,_xll.ohTrigger(Trigger,Trigger12M)),#N/A)</f>
        <v>#N/A</v>
      </c>
    </row>
    <row r="1292" spans="52:57" ht="11.25" customHeight="1" x14ac:dyDescent="0.25">
      <c r="AZ1292" s="102" t="s">
        <v>83</v>
      </c>
      <c r="BA1292" s="101">
        <f>_xll.qlInterestRateIndexFixingDate(Currency&amp;"ibor"&amp;Tenor,BB1292,Trigger)</f>
        <v>48411</v>
      </c>
      <c r="BB1292" s="101">
        <f>_xll.qlCalendarAdvance(Calendar,BB1291,AZ1292,"f",,Trigger)</f>
        <v>48415</v>
      </c>
      <c r="BC1292" s="101">
        <f>_xll.qlInterestRateIndexMaturity(Currency&amp;"ibor"&amp;Tenor,BB1292,Trigger)</f>
        <v>48780</v>
      </c>
      <c r="BD1292" s="246">
        <f>_xll.qlIndexFixing($AD$5,BA1292,TRUE,_xll.ohTrigger(Trigger,Trigger12M))</f>
        <v>2.1969562638697312E-2</v>
      </c>
      <c r="BE1292" s="246" t="e">
        <f>IFERROR(_xll.qlIndexFixing($BF$1,BA1292,TRUE,_xll.ohTrigger(Trigger,Trigger12M)),#N/A)</f>
        <v>#N/A</v>
      </c>
    </row>
    <row r="1293" spans="52:57" ht="11.25" customHeight="1" x14ac:dyDescent="0.25">
      <c r="AZ1293" s="102" t="s">
        <v>83</v>
      </c>
      <c r="BA1293" s="101">
        <f>_xll.qlInterestRateIndexFixingDate(Currency&amp;"ibor"&amp;Tenor,BB1293,Trigger)</f>
        <v>48418</v>
      </c>
      <c r="BB1293" s="101">
        <f>_xll.qlCalendarAdvance(Calendar,BB1292,AZ1293,"f",,Trigger)</f>
        <v>48422</v>
      </c>
      <c r="BC1293" s="101">
        <f>_xll.qlInterestRateIndexMaturity(Currency&amp;"ibor"&amp;Tenor,BB1293,Trigger)</f>
        <v>48787</v>
      </c>
      <c r="BD1293" s="246">
        <f>_xll.qlIndexFixing($AD$5,BA1293,TRUE,_xll.ohTrigger(Trigger,Trigger12M))</f>
        <v>2.195589177348287E-2</v>
      </c>
      <c r="BE1293" s="246" t="e">
        <f>IFERROR(_xll.qlIndexFixing($BF$1,BA1293,TRUE,_xll.ohTrigger(Trigger,Trigger12M)),#N/A)</f>
        <v>#N/A</v>
      </c>
    </row>
    <row r="1294" spans="52:57" ht="11.25" customHeight="1" x14ac:dyDescent="0.25">
      <c r="AZ1294" s="102" t="s">
        <v>83</v>
      </c>
      <c r="BA1294" s="101">
        <f>_xll.qlInterestRateIndexFixingDate(Currency&amp;"ibor"&amp;Tenor,BB1294,Trigger)</f>
        <v>48425</v>
      </c>
      <c r="BB1294" s="101">
        <f>_xll.qlCalendarAdvance(Calendar,BB1293,AZ1294,"f",,Trigger)</f>
        <v>48429</v>
      </c>
      <c r="BC1294" s="101">
        <f>_xll.qlInterestRateIndexMaturity(Currency&amp;"ibor"&amp;Tenor,BB1294,Trigger)</f>
        <v>48794</v>
      </c>
      <c r="BD1294" s="246">
        <f>_xll.qlIndexFixing($AD$5,BA1294,TRUE,_xll.ohTrigger(Trigger,Trigger12M))</f>
        <v>2.1945198770852891E-2</v>
      </c>
      <c r="BE1294" s="246" t="e">
        <f>IFERROR(_xll.qlIndexFixing($BF$1,BA1294,TRUE,_xll.ohTrigger(Trigger,Trigger12M)),#N/A)</f>
        <v>#N/A</v>
      </c>
    </row>
    <row r="1295" spans="52:57" ht="11.25" customHeight="1" x14ac:dyDescent="0.25">
      <c r="AZ1295" s="102" t="s">
        <v>83</v>
      </c>
      <c r="BA1295" s="101">
        <f>_xll.qlInterestRateIndexFixingDate(Currency&amp;"ibor"&amp;Tenor,BB1295,Trigger)</f>
        <v>48432</v>
      </c>
      <c r="BB1295" s="101">
        <f>_xll.qlCalendarAdvance(Calendar,BB1294,AZ1295,"f",,Trigger)</f>
        <v>48436</v>
      </c>
      <c r="BC1295" s="101">
        <f>_xll.qlInterestRateIndexMaturity(Currency&amp;"ibor"&amp;Tenor,BB1295,Trigger)</f>
        <v>48801</v>
      </c>
      <c r="BD1295" s="246">
        <f>_xll.qlIndexFixing($AD$5,BA1295,TRUE,_xll.ohTrigger(Trigger,Trigger12M))</f>
        <v>2.1934458473516681E-2</v>
      </c>
      <c r="BE1295" s="246" t="e">
        <f>IFERROR(_xll.qlIndexFixing($BF$1,BA1295,TRUE,_xll.ohTrigger(Trigger,Trigger12M)),#N/A)</f>
        <v>#N/A</v>
      </c>
    </row>
    <row r="1296" spans="52:57" ht="11.25" customHeight="1" x14ac:dyDescent="0.25">
      <c r="AZ1296" s="102" t="s">
        <v>83</v>
      </c>
      <c r="BA1296" s="101">
        <f>_xll.qlInterestRateIndexFixingDate(Currency&amp;"ibor"&amp;Tenor,BB1296,Trigger)</f>
        <v>48439</v>
      </c>
      <c r="BB1296" s="101">
        <f>_xll.qlCalendarAdvance(Calendar,BB1295,AZ1296,"f",,Trigger)</f>
        <v>48443</v>
      </c>
      <c r="BC1296" s="101">
        <f>_xll.qlInterestRateIndexMaturity(Currency&amp;"ibor"&amp;Tenor,BB1296,Trigger)</f>
        <v>48808</v>
      </c>
      <c r="BD1296" s="246">
        <f>_xll.qlIndexFixing($AD$5,BA1296,TRUE,_xll.ohTrigger(Trigger,Trigger12M))</f>
        <v>2.1923670882988206E-2</v>
      </c>
      <c r="BE1296" s="246" t="e">
        <f>IFERROR(_xll.qlIndexFixing($BF$1,BA1296,TRUE,_xll.ohTrigger(Trigger,Trigger12M)),#N/A)</f>
        <v>#N/A</v>
      </c>
    </row>
    <row r="1297" spans="52:57" ht="11.25" customHeight="1" x14ac:dyDescent="0.25">
      <c r="AZ1297" s="102" t="s">
        <v>83</v>
      </c>
      <c r="BA1297" s="101">
        <f>_xll.qlInterestRateIndexFixingDate(Currency&amp;"ibor"&amp;Tenor,BB1297,Trigger)</f>
        <v>48446</v>
      </c>
      <c r="BB1297" s="101">
        <f>_xll.qlCalendarAdvance(Calendar,BB1296,AZ1297,"f",,Trigger)</f>
        <v>48450</v>
      </c>
      <c r="BC1297" s="101">
        <f>_xll.qlInterestRateIndexMaturity(Currency&amp;"ibor"&amp;Tenor,BB1297,Trigger)</f>
        <v>48815</v>
      </c>
      <c r="BD1297" s="246">
        <f>_xll.qlIndexFixing($AD$5,BA1297,TRUE,_xll.ohTrigger(Trigger,Trigger12M))</f>
        <v>2.1912836000787562E-2</v>
      </c>
      <c r="BE1297" s="246" t="e">
        <f>IFERROR(_xll.qlIndexFixing($BF$1,BA1297,TRUE,_xll.ohTrigger(Trigger,Trigger12M)),#N/A)</f>
        <v>#N/A</v>
      </c>
    </row>
    <row r="1298" spans="52:57" ht="11.25" customHeight="1" x14ac:dyDescent="0.25">
      <c r="AZ1298" s="102" t="s">
        <v>83</v>
      </c>
      <c r="BA1298" s="101">
        <f>_xll.qlInterestRateIndexFixingDate(Currency&amp;"ibor"&amp;Tenor,BB1298,Trigger)</f>
        <v>48453</v>
      </c>
      <c r="BB1298" s="101">
        <f>_xll.qlCalendarAdvance(Calendar,BB1297,AZ1298,"f",,Trigger)</f>
        <v>48457</v>
      </c>
      <c r="BC1298" s="101">
        <f>_xll.qlInterestRateIndexMaturity(Currency&amp;"ibor"&amp;Tenor,BB1298,Trigger)</f>
        <v>48822</v>
      </c>
      <c r="BD1298" s="246">
        <f>_xll.qlIndexFixing($AD$5,BA1298,TRUE,_xll.ohTrigger(Trigger,Trigger12M))</f>
        <v>2.1901953828442514E-2</v>
      </c>
      <c r="BE1298" s="246" t="e">
        <f>IFERROR(_xll.qlIndexFixing($BF$1,BA1298,TRUE,_xll.ohTrigger(Trigger,Trigger12M)),#N/A)</f>
        <v>#N/A</v>
      </c>
    </row>
    <row r="1299" spans="52:57" ht="11.25" customHeight="1" x14ac:dyDescent="0.25">
      <c r="AZ1299" s="102" t="s">
        <v>83</v>
      </c>
      <c r="BA1299" s="101">
        <f>_xll.qlInterestRateIndexFixingDate(Currency&amp;"ibor"&amp;Tenor,BB1299,Trigger)</f>
        <v>48460</v>
      </c>
      <c r="BB1299" s="101">
        <f>_xll.qlCalendarAdvance(Calendar,BB1298,AZ1299,"f",,Trigger)</f>
        <v>48464</v>
      </c>
      <c r="BC1299" s="101">
        <f>_xll.qlInterestRateIndexMaturity(Currency&amp;"ibor"&amp;Tenor,BB1299,Trigger)</f>
        <v>48829</v>
      </c>
      <c r="BD1299" s="246">
        <f>_xll.qlIndexFixing($AD$5,BA1299,TRUE,_xll.ohTrigger(Trigger,Trigger12M))</f>
        <v>2.1891024367486304E-2</v>
      </c>
      <c r="BE1299" s="246" t="e">
        <f>IFERROR(_xll.qlIndexFixing($BF$1,BA1299,TRUE,_xll.ohTrigger(Trigger,Trigger12M)),#N/A)</f>
        <v>#N/A</v>
      </c>
    </row>
    <row r="1300" spans="52:57" ht="11.25" customHeight="1" x14ac:dyDescent="0.25">
      <c r="AZ1300" s="102" t="s">
        <v>83</v>
      </c>
      <c r="BA1300" s="101">
        <f>_xll.qlInterestRateIndexFixingDate(Currency&amp;"ibor"&amp;Tenor,BB1300,Trigger)</f>
        <v>48467</v>
      </c>
      <c r="BB1300" s="101">
        <f>_xll.qlCalendarAdvance(Calendar,BB1299,AZ1300,"f",,Trigger)</f>
        <v>48471</v>
      </c>
      <c r="BC1300" s="101">
        <f>_xll.qlInterestRateIndexMaturity(Currency&amp;"ibor"&amp;Tenor,BB1300,Trigger)</f>
        <v>48836</v>
      </c>
      <c r="BD1300" s="246">
        <f>_xll.qlIndexFixing($AD$5,BA1300,TRUE,_xll.ohTrigger(Trigger,Trigger12M))</f>
        <v>2.1880047619459612E-2</v>
      </c>
      <c r="BE1300" s="246" t="e">
        <f>IFERROR(_xll.qlIndexFixing($BF$1,BA1300,TRUE,_xll.ohTrigger(Trigger,Trigger12M)),#N/A)</f>
        <v>#N/A</v>
      </c>
    </row>
    <row r="1301" spans="52:57" ht="11.25" customHeight="1" x14ac:dyDescent="0.25">
      <c r="AZ1301" s="102" t="s">
        <v>83</v>
      </c>
      <c r="BA1301" s="101">
        <f>_xll.qlInterestRateIndexFixingDate(Currency&amp;"ibor"&amp;Tenor,BB1301,Trigger)</f>
        <v>48474</v>
      </c>
      <c r="BB1301" s="101">
        <f>_xll.qlCalendarAdvance(Calendar,BB1300,AZ1301,"f",,Trigger)</f>
        <v>48478</v>
      </c>
      <c r="BC1301" s="101">
        <f>_xll.qlInterestRateIndexMaturity(Currency&amp;"ibor"&amp;Tenor,BB1301,Trigger)</f>
        <v>48843</v>
      </c>
      <c r="BD1301" s="246">
        <f>_xll.qlIndexFixing($AD$5,BA1301,TRUE,_xll.ohTrigger(Trigger,Trigger12M))</f>
        <v>2.1869023585909919E-2</v>
      </c>
      <c r="BE1301" s="246" t="e">
        <f>IFERROR(_xll.qlIndexFixing($BF$1,BA1301,TRUE,_xll.ohTrigger(Trigger,Trigger12M)),#N/A)</f>
        <v>#N/A</v>
      </c>
    </row>
    <row r="1302" spans="52:57" ht="11.25" customHeight="1" x14ac:dyDescent="0.25">
      <c r="AZ1302" s="102" t="s">
        <v>83</v>
      </c>
      <c r="BA1302" s="101">
        <f>_xll.qlInterestRateIndexFixingDate(Currency&amp;"ibor"&amp;Tenor,BB1302,Trigger)</f>
        <v>48481</v>
      </c>
      <c r="BB1302" s="101">
        <f>_xll.qlCalendarAdvance(Calendar,BB1301,AZ1302,"f",,Trigger)</f>
        <v>48485</v>
      </c>
      <c r="BC1302" s="101">
        <f>_xll.qlInterestRateIndexMaturity(Currency&amp;"ibor"&amp;Tenor,BB1302,Trigger)</f>
        <v>48850</v>
      </c>
      <c r="BD1302" s="246">
        <f>_xll.qlIndexFixing($AD$5,BA1302,TRUE,_xll.ohTrigger(Trigger,Trigger12M))</f>
        <v>2.1857952268390171E-2</v>
      </c>
      <c r="BE1302" s="246" t="e">
        <f>IFERROR(_xll.qlIndexFixing($BF$1,BA1302,TRUE,_xll.ohTrigger(Trigger,Trigger12M)),#N/A)</f>
        <v>#N/A</v>
      </c>
    </row>
    <row r="1303" spans="52:57" ht="11.25" customHeight="1" x14ac:dyDescent="0.25">
      <c r="AZ1303" s="102" t="s">
        <v>83</v>
      </c>
      <c r="BA1303" s="101">
        <f>_xll.qlInterestRateIndexFixingDate(Currency&amp;"ibor"&amp;Tenor,BB1303,Trigger)</f>
        <v>48488</v>
      </c>
      <c r="BB1303" s="101">
        <f>_xll.qlCalendarAdvance(Calendar,BB1302,AZ1303,"f",,Trigger)</f>
        <v>48492</v>
      </c>
      <c r="BC1303" s="101">
        <f>_xll.qlInterestRateIndexMaturity(Currency&amp;"ibor"&amp;Tenor,BB1303,Trigger)</f>
        <v>48857</v>
      </c>
      <c r="BD1303" s="246">
        <f>_xll.qlIndexFixing($AD$5,BA1303,TRUE,_xll.ohTrigger(Trigger,Trigger12M))</f>
        <v>2.1846833668461421E-2</v>
      </c>
      <c r="BE1303" s="246" t="e">
        <f>IFERROR(_xll.qlIndexFixing($BF$1,BA1303,TRUE,_xll.ohTrigger(Trigger,Trigger12M)),#N/A)</f>
        <v>#N/A</v>
      </c>
    </row>
    <row r="1304" spans="52:57" ht="11.25" customHeight="1" x14ac:dyDescent="0.25">
      <c r="AZ1304" s="102" t="s">
        <v>83</v>
      </c>
      <c r="BA1304" s="101">
        <f>_xll.qlInterestRateIndexFixingDate(Currency&amp;"ibor"&amp;Tenor,BB1304,Trigger)</f>
        <v>48495</v>
      </c>
      <c r="BB1304" s="101">
        <f>_xll.qlCalendarAdvance(Calendar,BB1303,AZ1304,"f",,Trigger)</f>
        <v>48499</v>
      </c>
      <c r="BC1304" s="101">
        <f>_xll.qlInterestRateIndexMaturity(Currency&amp;"ibor"&amp;Tenor,BB1304,Trigger)</f>
        <v>48864</v>
      </c>
      <c r="BD1304" s="246">
        <f>_xll.qlIndexFixing($AD$5,BA1304,TRUE,_xll.ohTrigger(Trigger,Trigger12M))</f>
        <v>2.1835667787690416E-2</v>
      </c>
      <c r="BE1304" s="246" t="e">
        <f>IFERROR(_xll.qlIndexFixing($BF$1,BA1304,TRUE,_xll.ohTrigger(Trigger,Trigger12M)),#N/A)</f>
        <v>#N/A</v>
      </c>
    </row>
    <row r="1305" spans="52:57" ht="11.25" customHeight="1" x14ac:dyDescent="0.25">
      <c r="AZ1305" s="102" t="s">
        <v>83</v>
      </c>
      <c r="BA1305" s="101">
        <f>_xll.qlInterestRateIndexFixingDate(Currency&amp;"ibor"&amp;Tenor,BB1305,Trigger)</f>
        <v>48502</v>
      </c>
      <c r="BB1305" s="101">
        <f>_xll.qlCalendarAdvance(Calendar,BB1304,AZ1305,"f",,Trigger)</f>
        <v>48506</v>
      </c>
      <c r="BC1305" s="101">
        <f>_xll.qlInterestRateIndexMaturity(Currency&amp;"ibor"&amp;Tenor,BB1305,Trigger)</f>
        <v>48871</v>
      </c>
      <c r="BD1305" s="246">
        <f>_xll.qlIndexFixing($AD$5,BA1305,TRUE,_xll.ohTrigger(Trigger,Trigger12M))</f>
        <v>2.1824454627651129E-2</v>
      </c>
      <c r="BE1305" s="246" t="e">
        <f>IFERROR(_xll.qlIndexFixing($BF$1,BA1305,TRUE,_xll.ohTrigger(Trigger,Trigger12M)),#N/A)</f>
        <v>#N/A</v>
      </c>
    </row>
    <row r="1306" spans="52:57" ht="11.25" customHeight="1" x14ac:dyDescent="0.25">
      <c r="AZ1306" s="102" t="s">
        <v>83</v>
      </c>
      <c r="BA1306" s="101">
        <f>_xll.qlInterestRateIndexFixingDate(Currency&amp;"ibor"&amp;Tenor,BB1306,Trigger)</f>
        <v>48509</v>
      </c>
      <c r="BB1306" s="101">
        <f>_xll.qlCalendarAdvance(Calendar,BB1305,AZ1306,"f",,Trigger)</f>
        <v>48513</v>
      </c>
      <c r="BC1306" s="101">
        <f>_xll.qlInterestRateIndexMaturity(Currency&amp;"ibor"&amp;Tenor,BB1306,Trigger)</f>
        <v>48878</v>
      </c>
      <c r="BD1306" s="246">
        <f>_xll.qlIndexFixing($AD$5,BA1306,TRUE,_xll.ohTrigger(Trigger,Trigger12M))</f>
        <v>2.1813194189923887E-2</v>
      </c>
      <c r="BE1306" s="246" t="e">
        <f>IFERROR(_xll.qlIndexFixing($BF$1,BA1306,TRUE,_xll.ohTrigger(Trigger,Trigger12M)),#N/A)</f>
        <v>#N/A</v>
      </c>
    </row>
    <row r="1307" spans="52:57" ht="11.25" customHeight="1" x14ac:dyDescent="0.25">
      <c r="AZ1307" s="102" t="s">
        <v>83</v>
      </c>
      <c r="BA1307" s="101">
        <f>_xll.qlInterestRateIndexFixingDate(Currency&amp;"ibor"&amp;Tenor,BB1307,Trigger)</f>
        <v>48516</v>
      </c>
      <c r="BB1307" s="101">
        <f>_xll.qlCalendarAdvance(Calendar,BB1306,AZ1307,"f",,Trigger)</f>
        <v>48520</v>
      </c>
      <c r="BC1307" s="101">
        <f>_xll.qlInterestRateIndexMaturity(Currency&amp;"ibor"&amp;Tenor,BB1307,Trigger)</f>
        <v>48885</v>
      </c>
      <c r="BD1307" s="246">
        <f>_xll.qlIndexFixing($AD$5,BA1307,TRUE,_xll.ohTrigger(Trigger,Trigger12M))</f>
        <v>2.1801886476095364E-2</v>
      </c>
      <c r="BE1307" s="246" t="e">
        <f>IFERROR(_xll.qlIndexFixing($BF$1,BA1307,TRUE,_xll.ohTrigger(Trigger,Trigger12M)),#N/A)</f>
        <v>#N/A</v>
      </c>
    </row>
    <row r="1308" spans="52:57" ht="11.25" customHeight="1" x14ac:dyDescent="0.25">
      <c r="AZ1308" s="102" t="s">
        <v>83</v>
      </c>
      <c r="BA1308" s="101">
        <f>_xll.qlInterestRateIndexFixingDate(Currency&amp;"ibor"&amp;Tenor,BB1308,Trigger)</f>
        <v>48523</v>
      </c>
      <c r="BB1308" s="101">
        <f>_xll.qlCalendarAdvance(Calendar,BB1307,AZ1308,"f",,Trigger)</f>
        <v>48527</v>
      </c>
      <c r="BC1308" s="101">
        <f>_xll.qlInterestRateIndexMaturity(Currency&amp;"ibor"&amp;Tenor,BB1308,Trigger)</f>
        <v>48892</v>
      </c>
      <c r="BD1308" s="246">
        <f>_xll.qlIndexFixing($AD$5,BA1308,TRUE,_xll.ohTrigger(Trigger,Trigger12M))</f>
        <v>2.1790531487759463E-2</v>
      </c>
      <c r="BE1308" s="246" t="e">
        <f>IFERROR(_xll.qlIndexFixing($BF$1,BA1308,TRUE,_xll.ohTrigger(Trigger,Trigger12M)),#N/A)</f>
        <v>#N/A</v>
      </c>
    </row>
    <row r="1309" spans="52:57" ht="11.25" customHeight="1" x14ac:dyDescent="0.25">
      <c r="AZ1309" s="102" t="s">
        <v>83</v>
      </c>
      <c r="BA1309" s="101">
        <f>_xll.qlInterestRateIndexFixingDate(Currency&amp;"ibor"&amp;Tenor,BB1309,Trigger)</f>
        <v>48530</v>
      </c>
      <c r="BB1309" s="101">
        <f>_xll.qlCalendarAdvance(Calendar,BB1308,AZ1309,"f",,Trigger)</f>
        <v>48534</v>
      </c>
      <c r="BC1309" s="101">
        <f>_xll.qlInterestRateIndexMaturity(Currency&amp;"ibor"&amp;Tenor,BB1309,Trigger)</f>
        <v>48899</v>
      </c>
      <c r="BD1309" s="246">
        <f>_xll.qlIndexFixing($AD$5,BA1309,TRUE,_xll.ohTrigger(Trigger,Trigger12M))</f>
        <v>2.1779129226516661E-2</v>
      </c>
      <c r="BE1309" s="246" t="e">
        <f>IFERROR(_xll.qlIndexFixing($BF$1,BA1309,TRUE,_xll.ohTrigger(Trigger,Trigger12M)),#N/A)</f>
        <v>#N/A</v>
      </c>
    </row>
    <row r="1310" spans="52:57" ht="11.25" customHeight="1" x14ac:dyDescent="0.25">
      <c r="AZ1310" s="102" t="s">
        <v>83</v>
      </c>
      <c r="BA1310" s="101">
        <f>_xll.qlInterestRateIndexFixingDate(Currency&amp;"ibor"&amp;Tenor,BB1310,Trigger)</f>
        <v>48537</v>
      </c>
      <c r="BB1310" s="101">
        <f>_xll.qlCalendarAdvance(Calendar,BB1309,AZ1310,"f",,Trigger)</f>
        <v>48541</v>
      </c>
      <c r="BC1310" s="101">
        <f>_xll.qlInterestRateIndexMaturity(Currency&amp;"ibor"&amp;Tenor,BB1310,Trigger)</f>
        <v>48906</v>
      </c>
      <c r="BD1310" s="246">
        <f>_xll.qlIndexFixing($AD$5,BA1310,TRUE,_xll.ohTrigger(Trigger,Trigger12M))</f>
        <v>2.1767679693973776E-2</v>
      </c>
      <c r="BE1310" s="246" t="e">
        <f>IFERROR(_xll.qlIndexFixing($BF$1,BA1310,TRUE,_xll.ohTrigger(Trigger,Trigger12M)),#N/A)</f>
        <v>#N/A</v>
      </c>
    </row>
    <row r="1311" spans="52:57" ht="11.25" customHeight="1" x14ac:dyDescent="0.25">
      <c r="AZ1311" s="102" t="s">
        <v>83</v>
      </c>
      <c r="BA1311" s="101">
        <f>_xll.qlInterestRateIndexFixingDate(Currency&amp;"ibor"&amp;Tenor,BB1311,Trigger)</f>
        <v>48544</v>
      </c>
      <c r="BB1311" s="101">
        <f>_xll.qlCalendarAdvance(Calendar,BB1310,AZ1311,"f",,Trigger)</f>
        <v>48548</v>
      </c>
      <c r="BC1311" s="101">
        <f>_xll.qlInterestRateIndexMaturity(Currency&amp;"ibor"&amp;Tenor,BB1311,Trigger)</f>
        <v>48913</v>
      </c>
      <c r="BD1311" s="246">
        <f>_xll.qlIndexFixing($AD$5,BA1311,TRUE,_xll.ohTrigger(Trigger,Trigger12M))</f>
        <v>2.1756182891744424E-2</v>
      </c>
      <c r="BE1311" s="246" t="e">
        <f>IFERROR(_xll.qlIndexFixing($BF$1,BA1311,TRUE,_xll.ohTrigger(Trigger,Trigger12M)),#N/A)</f>
        <v>#N/A</v>
      </c>
    </row>
    <row r="1312" spans="52:57" ht="11.25" customHeight="1" x14ac:dyDescent="0.25">
      <c r="AZ1312" s="102" t="s">
        <v>83</v>
      </c>
      <c r="BA1312" s="101">
        <f>_xll.qlInterestRateIndexFixingDate(Currency&amp;"ibor"&amp;Tenor,BB1312,Trigger)</f>
        <v>48551</v>
      </c>
      <c r="BB1312" s="101">
        <f>_xll.qlCalendarAdvance(Calendar,BB1311,AZ1312,"f",,Trigger)</f>
        <v>48555</v>
      </c>
      <c r="BC1312" s="101">
        <f>_xll.qlInterestRateIndexMaturity(Currency&amp;"ibor"&amp;Tenor,BB1312,Trigger)</f>
        <v>48920</v>
      </c>
      <c r="BD1312" s="246">
        <f>_xll.qlIndexFixing($AD$5,BA1312,TRUE,_xll.ohTrigger(Trigger,Trigger12M))</f>
        <v>2.174463882144901E-2</v>
      </c>
      <c r="BE1312" s="246" t="e">
        <f>IFERROR(_xll.qlIndexFixing($BF$1,BA1312,TRUE,_xll.ohTrigger(Trigger,Trigger12M)),#N/A)</f>
        <v>#N/A</v>
      </c>
    </row>
    <row r="1313" spans="52:57" ht="11.25" customHeight="1" x14ac:dyDescent="0.25">
      <c r="AZ1313" s="102" t="s">
        <v>83</v>
      </c>
      <c r="BA1313" s="101">
        <f>_xll.qlInterestRateIndexFixingDate(Currency&amp;"ibor"&amp;Tenor,BB1313,Trigger)</f>
        <v>48558</v>
      </c>
      <c r="BB1313" s="101">
        <f>_xll.qlCalendarAdvance(Calendar,BB1312,AZ1313,"f",,Trigger)</f>
        <v>48562</v>
      </c>
      <c r="BC1313" s="101">
        <f>_xll.qlInterestRateIndexMaturity(Currency&amp;"ibor"&amp;Tenor,BB1313,Trigger)</f>
        <v>48927</v>
      </c>
      <c r="BD1313" s="246">
        <f>_xll.qlIndexFixing($AD$5,BA1313,TRUE,_xll.ohTrigger(Trigger,Trigger12M))</f>
        <v>2.1733047484714284E-2</v>
      </c>
      <c r="BE1313" s="246" t="e">
        <f>IFERROR(_xll.qlIndexFixing($BF$1,BA1313,TRUE,_xll.ohTrigger(Trigger,Trigger12M)),#N/A)</f>
        <v>#N/A</v>
      </c>
    </row>
    <row r="1314" spans="52:57" ht="11.25" customHeight="1" x14ac:dyDescent="0.25">
      <c r="AZ1314" s="102" t="s">
        <v>83</v>
      </c>
      <c r="BA1314" s="101">
        <f>_xll.qlInterestRateIndexFixingDate(Currency&amp;"ibor"&amp;Tenor,BB1314,Trigger)</f>
        <v>48565</v>
      </c>
      <c r="BB1314" s="101">
        <f>_xll.qlCalendarAdvance(Calendar,BB1313,AZ1314,"f",,Trigger)</f>
        <v>48569</v>
      </c>
      <c r="BC1314" s="101">
        <f>_xll.qlInterestRateIndexMaturity(Currency&amp;"ibor"&amp;Tenor,BB1314,Trigger)</f>
        <v>48934</v>
      </c>
      <c r="BD1314" s="246">
        <f>_xll.qlIndexFixing($AD$5,BA1314,TRUE,_xll.ohTrigger(Trigger,Trigger12M))</f>
        <v>2.1721408883173792E-2</v>
      </c>
      <c r="BE1314" s="246" t="e">
        <f>IFERROR(_xll.qlIndexFixing($BF$1,BA1314,TRUE,_xll.ohTrigger(Trigger,Trigger12M)),#N/A)</f>
        <v>#N/A</v>
      </c>
    </row>
    <row r="1315" spans="52:57" ht="11.25" customHeight="1" x14ac:dyDescent="0.25">
      <c r="AZ1315" s="102" t="s">
        <v>83</v>
      </c>
      <c r="BA1315" s="101">
        <f>_xll.qlInterestRateIndexFixingDate(Currency&amp;"ibor"&amp;Tenor,BB1315,Trigger)</f>
        <v>48572</v>
      </c>
      <c r="BB1315" s="101">
        <f>_xll.qlCalendarAdvance(Calendar,BB1314,AZ1315,"f",,Trigger)</f>
        <v>48576</v>
      </c>
      <c r="BC1315" s="101">
        <f>_xll.qlInterestRateIndexMaturity(Currency&amp;"ibor"&amp;Tenor,BB1315,Trigger)</f>
        <v>48941</v>
      </c>
      <c r="BD1315" s="246">
        <f>_xll.qlIndexFixing($AD$5,BA1315,TRUE,_xll.ohTrigger(Trigger,Trigger12M))</f>
        <v>2.1709723018468303E-2</v>
      </c>
      <c r="BE1315" s="246" t="e">
        <f>IFERROR(_xll.qlIndexFixing($BF$1,BA1315,TRUE,_xll.ohTrigger(Trigger,Trigger12M)),#N/A)</f>
        <v>#N/A</v>
      </c>
    </row>
    <row r="1316" spans="52:57" ht="11.25" customHeight="1" x14ac:dyDescent="0.25">
      <c r="AZ1316" s="102" t="s">
        <v>83</v>
      </c>
      <c r="BA1316" s="101">
        <f>_xll.qlInterestRateIndexFixingDate(Currency&amp;"ibor"&amp;Tenor,BB1316,Trigger)</f>
        <v>48579</v>
      </c>
      <c r="BB1316" s="101">
        <f>_xll.qlCalendarAdvance(Calendar,BB1315,AZ1316,"f",,Trigger)</f>
        <v>48583</v>
      </c>
      <c r="BC1316" s="101">
        <f>_xll.qlInterestRateIndexMaturity(Currency&amp;"ibor"&amp;Tenor,BB1316,Trigger)</f>
        <v>48948</v>
      </c>
      <c r="BD1316" s="246">
        <f>_xll.qlIndexFixing($AD$5,BA1316,TRUE,_xll.ohTrigger(Trigger,Trigger12M))</f>
        <v>2.1697989892243839E-2</v>
      </c>
      <c r="BE1316" s="246" t="e">
        <f>IFERROR(_xll.qlIndexFixing($BF$1,BA1316,TRUE,_xll.ohTrigger(Trigger,Trigger12M)),#N/A)</f>
        <v>#N/A</v>
      </c>
    </row>
    <row r="1317" spans="52:57" ht="11.25" customHeight="1" x14ac:dyDescent="0.25">
      <c r="AZ1317" s="102" t="s">
        <v>83</v>
      </c>
      <c r="BA1317" s="101">
        <f>_xll.qlInterestRateIndexFixingDate(Currency&amp;"ibor"&amp;Tenor,BB1317,Trigger)</f>
        <v>48586</v>
      </c>
      <c r="BB1317" s="101">
        <f>_xll.qlCalendarAdvance(Calendar,BB1316,AZ1317,"f",,Trigger)</f>
        <v>48590</v>
      </c>
      <c r="BC1317" s="101">
        <f>_xll.qlInterestRateIndexMaturity(Currency&amp;"ibor"&amp;Tenor,BB1317,Trigger)</f>
        <v>48955</v>
      </c>
      <c r="BD1317" s="246">
        <f>_xll.qlIndexFixing($AD$5,BA1317,TRUE,_xll.ohTrigger(Trigger,Trigger12M))</f>
        <v>2.1686209506154314E-2</v>
      </c>
      <c r="BE1317" s="246" t="e">
        <f>IFERROR(_xll.qlIndexFixing($BF$1,BA1317,TRUE,_xll.ohTrigger(Trigger,Trigger12M)),#N/A)</f>
        <v>#N/A</v>
      </c>
    </row>
    <row r="1318" spans="52:57" ht="11.25" customHeight="1" x14ac:dyDescent="0.25">
      <c r="AZ1318" s="102" t="s">
        <v>83</v>
      </c>
      <c r="BA1318" s="101">
        <f>_xll.qlInterestRateIndexFixingDate(Currency&amp;"ibor"&amp;Tenor,BB1318,Trigger)</f>
        <v>48593</v>
      </c>
      <c r="BB1318" s="101">
        <f>_xll.qlCalendarAdvance(Calendar,BB1317,AZ1318,"f",,Trigger)</f>
        <v>48597</v>
      </c>
      <c r="BC1318" s="101">
        <f>_xll.qlInterestRateIndexMaturity(Currency&amp;"ibor"&amp;Tenor,BB1318,Trigger)</f>
        <v>48962</v>
      </c>
      <c r="BD1318" s="246">
        <f>_xll.qlIndexFixing($AD$5,BA1318,TRUE,_xll.ohTrigger(Trigger,Trigger12M))</f>
        <v>2.1674381861859986E-2</v>
      </c>
      <c r="BE1318" s="246" t="e">
        <f>IFERROR(_xll.qlIndexFixing($BF$1,BA1318,TRUE,_xll.ohTrigger(Trigger,Trigger12M)),#N/A)</f>
        <v>#N/A</v>
      </c>
    </row>
    <row r="1319" spans="52:57" ht="11.25" customHeight="1" x14ac:dyDescent="0.25">
      <c r="AZ1319" s="102" t="s">
        <v>83</v>
      </c>
      <c r="BA1319" s="101">
        <f>_xll.qlInterestRateIndexFixingDate(Currency&amp;"ibor"&amp;Tenor,BB1319,Trigger)</f>
        <v>48600</v>
      </c>
      <c r="BB1319" s="101">
        <f>_xll.qlCalendarAdvance(Calendar,BB1318,AZ1319,"f",,Trigger)</f>
        <v>48604</v>
      </c>
      <c r="BC1319" s="101">
        <f>_xll.qlInterestRateIndexMaturity(Currency&amp;"ibor"&amp;Tenor,BB1319,Trigger)</f>
        <v>48969</v>
      </c>
      <c r="BD1319" s="246">
        <f>_xll.qlIndexFixing($AD$5,BA1319,TRUE,_xll.ohTrigger(Trigger,Trigger12M))</f>
        <v>2.1662506961027471E-2</v>
      </c>
      <c r="BE1319" s="246" t="e">
        <f>IFERROR(_xll.qlIndexFixing($BF$1,BA1319,TRUE,_xll.ohTrigger(Trigger,Trigger12M)),#N/A)</f>
        <v>#N/A</v>
      </c>
    </row>
    <row r="1320" spans="52:57" ht="11.25" customHeight="1" x14ac:dyDescent="0.25">
      <c r="AZ1320" s="102" t="s">
        <v>83</v>
      </c>
      <c r="BA1320" s="101">
        <f>_xll.qlInterestRateIndexFixingDate(Currency&amp;"ibor"&amp;Tenor,BB1320,Trigger)</f>
        <v>48607</v>
      </c>
      <c r="BB1320" s="101">
        <f>_xll.qlCalendarAdvance(Calendar,BB1319,AZ1320,"f",,Trigger)</f>
        <v>48611</v>
      </c>
      <c r="BC1320" s="101">
        <f>_xll.qlInterestRateIndexMaturity(Currency&amp;"ibor"&amp;Tenor,BB1320,Trigger)</f>
        <v>48976</v>
      </c>
      <c r="BD1320" s="246">
        <f>_xll.qlIndexFixing($AD$5,BA1320,TRUE,_xll.ohTrigger(Trigger,Trigger12M))</f>
        <v>2.1650584805330383E-2</v>
      </c>
      <c r="BE1320" s="246" t="e">
        <f>IFERROR(_xll.qlIndexFixing($BF$1,BA1320,TRUE,_xll.ohTrigger(Trigger,Trigger12M)),#N/A)</f>
        <v>#N/A</v>
      </c>
    </row>
    <row r="1321" spans="52:57" ht="11.25" customHeight="1" x14ac:dyDescent="0.25">
      <c r="AZ1321" s="102" t="s">
        <v>83</v>
      </c>
      <c r="BA1321" s="101">
        <f>_xll.qlInterestRateIndexFixingDate(Currency&amp;"ibor"&amp;Tenor,BB1321,Trigger)</f>
        <v>48614</v>
      </c>
      <c r="BB1321" s="101">
        <f>_xll.qlCalendarAdvance(Calendar,BB1320,AZ1321,"f",,Trigger)</f>
        <v>48618</v>
      </c>
      <c r="BC1321" s="101">
        <f>_xll.qlInterestRateIndexMaturity(Currency&amp;"ibor"&amp;Tenor,BB1321,Trigger)</f>
        <v>48983</v>
      </c>
      <c r="BD1321" s="246">
        <f>_xll.qlIndexFixing($AD$5,BA1321,TRUE,_xll.ohTrigger(Trigger,Trigger12M))</f>
        <v>2.16386153964487E-2</v>
      </c>
      <c r="BE1321" s="246" t="e">
        <f>IFERROR(_xll.qlIndexFixing($BF$1,BA1321,TRUE,_xll.ohTrigger(Trigger,Trigger12M)),#N/A)</f>
        <v>#N/A</v>
      </c>
    </row>
    <row r="1322" spans="52:57" ht="11.25" customHeight="1" x14ac:dyDescent="0.25">
      <c r="AZ1322" s="102" t="s">
        <v>83</v>
      </c>
      <c r="BA1322" s="101">
        <f>_xll.qlInterestRateIndexFixingDate(Currency&amp;"ibor"&amp;Tenor,BB1322,Trigger)</f>
        <v>48621</v>
      </c>
      <c r="BB1322" s="101">
        <f>_xll.qlCalendarAdvance(Calendar,BB1321,AZ1322,"f",,Trigger)</f>
        <v>48625</v>
      </c>
      <c r="BC1322" s="101">
        <f>_xll.qlInterestRateIndexMaturity(Currency&amp;"ibor"&amp;Tenor,BB1322,Trigger)</f>
        <v>48990</v>
      </c>
      <c r="BD1322" s="246">
        <f>_xll.qlIndexFixing($AD$5,BA1322,TRUE,_xll.ohTrigger(Trigger,Trigger12M))</f>
        <v>2.1626598736069178E-2</v>
      </c>
      <c r="BE1322" s="246" t="e">
        <f>IFERROR(_xll.qlIndexFixing($BF$1,BA1322,TRUE,_xll.ohTrigger(Trigger,Trigger12M)),#N/A)</f>
        <v>#N/A</v>
      </c>
    </row>
    <row r="1323" spans="52:57" ht="11.25" customHeight="1" x14ac:dyDescent="0.25">
      <c r="AZ1323" s="102" t="s">
        <v>83</v>
      </c>
      <c r="BA1323" s="101">
        <f>_xll.qlInterestRateIndexFixingDate(Currency&amp;"ibor"&amp;Tenor,BB1323,Trigger)</f>
        <v>48628</v>
      </c>
      <c r="BB1323" s="101">
        <f>_xll.qlCalendarAdvance(Calendar,BB1322,AZ1323,"f",,Trigger)</f>
        <v>48632</v>
      </c>
      <c r="BC1323" s="101">
        <f>_xll.qlInterestRateIndexMaturity(Currency&amp;"ibor"&amp;Tenor,BB1323,Trigger)</f>
        <v>48997</v>
      </c>
      <c r="BD1323" s="246">
        <f>_xll.qlIndexFixing($AD$5,BA1323,TRUE,_xll.ohTrigger(Trigger,Trigger12M))</f>
        <v>2.1614534825885368E-2</v>
      </c>
      <c r="BE1323" s="246" t="e">
        <f>IFERROR(_xll.qlIndexFixing($BF$1,BA1323,TRUE,_xll.ohTrigger(Trigger,Trigger12M)),#N/A)</f>
        <v>#N/A</v>
      </c>
    </row>
    <row r="1324" spans="52:57" ht="11.25" customHeight="1" x14ac:dyDescent="0.25">
      <c r="AZ1324" s="102" t="s">
        <v>83</v>
      </c>
      <c r="BA1324" s="101">
        <f>_xll.qlInterestRateIndexFixingDate(Currency&amp;"ibor"&amp;Tenor,BB1324,Trigger)</f>
        <v>48635</v>
      </c>
      <c r="BB1324" s="101">
        <f>_xll.qlCalendarAdvance(Calendar,BB1323,AZ1324,"f",,Trigger)</f>
        <v>48639</v>
      </c>
      <c r="BC1324" s="101">
        <f>_xll.qlInterestRateIndexMaturity(Currency&amp;"ibor"&amp;Tenor,BB1324,Trigger)</f>
        <v>49004</v>
      </c>
      <c r="BD1324" s="246">
        <f>_xll.qlIndexFixing($AD$5,BA1324,TRUE,_xll.ohTrigger(Trigger,Trigger12M))</f>
        <v>2.160242366759739E-2</v>
      </c>
      <c r="BE1324" s="246" t="e">
        <f>IFERROR(_xll.qlIndexFixing($BF$1,BA1324,TRUE,_xll.ohTrigger(Trigger,Trigger12M)),#N/A)</f>
        <v>#N/A</v>
      </c>
    </row>
    <row r="1325" spans="52:57" ht="11.25" customHeight="1" x14ac:dyDescent="0.25">
      <c r="AZ1325" s="102" t="s">
        <v>83</v>
      </c>
      <c r="BA1325" s="101">
        <f>_xll.qlInterestRateIndexFixingDate(Currency&amp;"ibor"&amp;Tenor,BB1325,Trigger)</f>
        <v>48642</v>
      </c>
      <c r="BB1325" s="101">
        <f>_xll.qlCalendarAdvance(Calendar,BB1324,AZ1325,"f",,Trigger)</f>
        <v>48646</v>
      </c>
      <c r="BC1325" s="101">
        <f>_xll.qlInterestRateIndexMaturity(Currency&amp;"ibor"&amp;Tenor,BB1325,Trigger)</f>
        <v>49011</v>
      </c>
      <c r="BD1325" s="246">
        <f>_xll.qlIndexFixing($AD$5,BA1325,TRUE,_xll.ohTrigger(Trigger,Trigger12M))</f>
        <v>2.1590265262911492E-2</v>
      </c>
      <c r="BE1325" s="246" t="e">
        <f>IFERROR(_xll.qlIndexFixing($BF$1,BA1325,TRUE,_xll.ohTrigger(Trigger,Trigger12M)),#N/A)</f>
        <v>#N/A</v>
      </c>
    </row>
    <row r="1326" spans="52:57" ht="11.25" customHeight="1" x14ac:dyDescent="0.25">
      <c r="AZ1326" s="102" t="s">
        <v>83</v>
      </c>
      <c r="BA1326" s="101">
        <f>_xll.qlInterestRateIndexFixingDate(Currency&amp;"ibor"&amp;Tenor,BB1326,Trigger)</f>
        <v>48649</v>
      </c>
      <c r="BB1326" s="101">
        <f>_xll.qlCalendarAdvance(Calendar,BB1325,AZ1326,"f",,Trigger)</f>
        <v>48653</v>
      </c>
      <c r="BC1326" s="101">
        <f>_xll.qlInterestRateIndexMaturity(Currency&amp;"ibor"&amp;Tenor,BB1326,Trigger)</f>
        <v>49018</v>
      </c>
      <c r="BD1326" s="246">
        <f>_xll.qlIndexFixing($AD$5,BA1326,TRUE,_xll.ohTrigger(Trigger,Trigger12M))</f>
        <v>2.1578059613541378E-2</v>
      </c>
      <c r="BE1326" s="246" t="e">
        <f>IFERROR(_xll.qlIndexFixing($BF$1,BA1326,TRUE,_xll.ohTrigger(Trigger,Trigger12M)),#N/A)</f>
        <v>#N/A</v>
      </c>
    </row>
    <row r="1327" spans="52:57" ht="11.25" customHeight="1" x14ac:dyDescent="0.25">
      <c r="AZ1327" s="102" t="s">
        <v>83</v>
      </c>
      <c r="BA1327" s="101">
        <f>_xll.qlInterestRateIndexFixingDate(Currency&amp;"ibor"&amp;Tenor,BB1327,Trigger)</f>
        <v>48656</v>
      </c>
      <c r="BB1327" s="101">
        <f>_xll.qlCalendarAdvance(Calendar,BB1326,AZ1327,"f",,Trigger)</f>
        <v>48660</v>
      </c>
      <c r="BC1327" s="101">
        <f>_xll.qlInterestRateIndexMaturity(Currency&amp;"ibor"&amp;Tenor,BB1327,Trigger)</f>
        <v>49025</v>
      </c>
      <c r="BD1327" s="246">
        <f>_xll.qlIndexFixing($AD$5,BA1327,TRUE,_xll.ohTrigger(Trigger,Trigger12M))</f>
        <v>2.1565806721206653E-2</v>
      </c>
      <c r="BE1327" s="246" t="e">
        <f>IFERROR(_xll.qlIndexFixing($BF$1,BA1327,TRUE,_xll.ohTrigger(Trigger,Trigger12M)),#N/A)</f>
        <v>#N/A</v>
      </c>
    </row>
    <row r="1328" spans="52:57" ht="11.25" customHeight="1" x14ac:dyDescent="0.25">
      <c r="AZ1328" s="102" t="s">
        <v>83</v>
      </c>
      <c r="BA1328" s="101">
        <f>_xll.qlInterestRateIndexFixingDate(Currency&amp;"ibor"&amp;Tenor,BB1328,Trigger)</f>
        <v>48663</v>
      </c>
      <c r="BB1328" s="101">
        <f>_xll.qlCalendarAdvance(Calendar,BB1327,AZ1328,"f",,Trigger)</f>
        <v>48667</v>
      </c>
      <c r="BC1328" s="101">
        <f>_xll.qlInterestRateIndexMaturity(Currency&amp;"ibor"&amp;Tenor,BB1328,Trigger)</f>
        <v>49032</v>
      </c>
      <c r="BD1328" s="246">
        <f>_xll.qlIndexFixing($AD$5,BA1328,TRUE,_xll.ohTrigger(Trigger,Trigger12M))</f>
        <v>2.1553506587634157E-2</v>
      </c>
      <c r="BE1328" s="246" t="e">
        <f>IFERROR(_xll.qlIndexFixing($BF$1,BA1328,TRUE,_xll.ohTrigger(Trigger,Trigger12M)),#N/A)</f>
        <v>#N/A</v>
      </c>
    </row>
    <row r="1329" spans="52:57" ht="11.25" customHeight="1" x14ac:dyDescent="0.25">
      <c r="AZ1329" s="102" t="s">
        <v>83</v>
      </c>
      <c r="BA1329" s="101">
        <f>_xll.qlInterestRateIndexFixingDate(Currency&amp;"ibor"&amp;Tenor,BB1329,Trigger)</f>
        <v>48670</v>
      </c>
      <c r="BB1329" s="101">
        <f>_xll.qlCalendarAdvance(Calendar,BB1328,AZ1329,"f",,Trigger)</f>
        <v>48674</v>
      </c>
      <c r="BC1329" s="101">
        <f>_xll.qlInterestRateIndexMaturity(Currency&amp;"ibor"&amp;Tenor,BB1329,Trigger)</f>
        <v>49039</v>
      </c>
      <c r="BD1329" s="246">
        <f>_xll.qlIndexFixing($AD$5,BA1329,TRUE,_xll.ohTrigger(Trigger,Trigger12M))</f>
        <v>2.1541159214557518E-2</v>
      </c>
      <c r="BE1329" s="246" t="e">
        <f>IFERROR(_xll.qlIndexFixing($BF$1,BA1329,TRUE,_xll.ohTrigger(Trigger,Trigger12M)),#N/A)</f>
        <v>#N/A</v>
      </c>
    </row>
    <row r="1330" spans="52:57" ht="11.25" customHeight="1" x14ac:dyDescent="0.25">
      <c r="AZ1330" s="102" t="s">
        <v>83</v>
      </c>
      <c r="BA1330" s="101">
        <f>_xll.qlInterestRateIndexFixingDate(Currency&amp;"ibor"&amp;Tenor,BB1330,Trigger)</f>
        <v>48677</v>
      </c>
      <c r="BB1330" s="101">
        <f>_xll.qlCalendarAdvance(Calendar,BB1329,AZ1330,"f",,Trigger)</f>
        <v>48681</v>
      </c>
      <c r="BC1330" s="101">
        <f>_xll.qlInterestRateIndexMaturity(Currency&amp;"ibor"&amp;Tenor,BB1330,Trigger)</f>
        <v>49046</v>
      </c>
      <c r="BD1330" s="246">
        <f>_xll.qlIndexFixing($AD$5,BA1330,TRUE,_xll.ohTrigger(Trigger,Trigger12M))</f>
        <v>2.1528764603716055E-2</v>
      </c>
      <c r="BE1330" s="246" t="e">
        <f>IFERROR(_xll.qlIndexFixing($BF$1,BA1330,TRUE,_xll.ohTrigger(Trigger,Trigger12M)),#N/A)</f>
        <v>#N/A</v>
      </c>
    </row>
    <row r="1331" spans="52:57" ht="11.25" customHeight="1" x14ac:dyDescent="0.25">
      <c r="AZ1331" s="102" t="s">
        <v>83</v>
      </c>
      <c r="BA1331" s="101">
        <f>_xll.qlInterestRateIndexFixingDate(Currency&amp;"ibor"&amp;Tenor,BB1331,Trigger)</f>
        <v>48682</v>
      </c>
      <c r="BB1331" s="101">
        <f>_xll.qlCalendarAdvance(Calendar,BB1330,AZ1331,"f",,Trigger)</f>
        <v>48688</v>
      </c>
      <c r="BC1331" s="101">
        <f>_xll.qlInterestRateIndexMaturity(Currency&amp;"ibor"&amp;Tenor,BB1331,Trigger)</f>
        <v>49053</v>
      </c>
      <c r="BD1331" s="246">
        <f>_xll.qlIndexFixing($AD$5,BA1331,TRUE,_xll.ohTrigger(Trigger,Trigger12M))</f>
        <v>2.1516322756856315E-2</v>
      </c>
      <c r="BE1331" s="246" t="e">
        <f>IFERROR(_xll.qlIndexFixing($BF$1,BA1331,TRUE,_xll.ohTrigger(Trigger,Trigger12M)),#N/A)</f>
        <v>#N/A</v>
      </c>
    </row>
    <row r="1332" spans="52:57" ht="11.25" customHeight="1" x14ac:dyDescent="0.25">
      <c r="AZ1332" s="102" t="s">
        <v>83</v>
      </c>
      <c r="BA1332" s="101">
        <f>_xll.qlInterestRateIndexFixingDate(Currency&amp;"ibor"&amp;Tenor,BB1332,Trigger)</f>
        <v>48691</v>
      </c>
      <c r="BB1332" s="101">
        <f>_xll.qlCalendarAdvance(Calendar,BB1331,AZ1332,"f",,Trigger)</f>
        <v>48695</v>
      </c>
      <c r="BC1332" s="101">
        <f>_xll.qlInterestRateIndexMaturity(Currency&amp;"ibor"&amp;Tenor,BB1332,Trigger)</f>
        <v>49060</v>
      </c>
      <c r="BD1332" s="246">
        <f>_xll.qlIndexFixing($AD$5,BA1332,TRUE,_xll.ohTrigger(Trigger,Trigger12M))</f>
        <v>2.1503833675732078E-2</v>
      </c>
      <c r="BE1332" s="246" t="e">
        <f>IFERROR(_xll.qlIndexFixing($BF$1,BA1332,TRUE,_xll.ohTrigger(Trigger,Trigger12M)),#N/A)</f>
        <v>#N/A</v>
      </c>
    </row>
    <row r="1333" spans="52:57" ht="11.25" customHeight="1" x14ac:dyDescent="0.25">
      <c r="AZ1333" s="102" t="s">
        <v>83</v>
      </c>
      <c r="BA1333" s="101">
        <f>_xll.qlInterestRateIndexFixingDate(Currency&amp;"ibor"&amp;Tenor,BB1333,Trigger)</f>
        <v>48698</v>
      </c>
      <c r="BB1333" s="101">
        <f>_xll.qlCalendarAdvance(Calendar,BB1332,AZ1333,"f",,Trigger)</f>
        <v>48702</v>
      </c>
      <c r="BC1333" s="101">
        <f>_xll.qlInterestRateIndexMaturity(Currency&amp;"ibor"&amp;Tenor,BB1333,Trigger)</f>
        <v>49067</v>
      </c>
      <c r="BD1333" s="246">
        <f>_xll.qlIndexFixing($AD$5,BA1333,TRUE,_xll.ohTrigger(Trigger,Trigger12M))</f>
        <v>2.1491297362102594E-2</v>
      </c>
      <c r="BE1333" s="246" t="e">
        <f>IFERROR(_xll.qlIndexFixing($BF$1,BA1333,TRUE,_xll.ohTrigger(Trigger,Trigger12M)),#N/A)</f>
        <v>#N/A</v>
      </c>
    </row>
    <row r="1334" spans="52:57" ht="11.25" customHeight="1" x14ac:dyDescent="0.25">
      <c r="AZ1334" s="102" t="s">
        <v>83</v>
      </c>
      <c r="BA1334" s="101">
        <f>_xll.qlInterestRateIndexFixingDate(Currency&amp;"ibor"&amp;Tenor,BB1334,Trigger)</f>
        <v>48705</v>
      </c>
      <c r="BB1334" s="101">
        <f>_xll.qlCalendarAdvance(Calendar,BB1333,AZ1334,"f",,Trigger)</f>
        <v>48709</v>
      </c>
      <c r="BC1334" s="101">
        <f>_xll.qlInterestRateIndexMaturity(Currency&amp;"ibor"&amp;Tenor,BB1334,Trigger)</f>
        <v>49074</v>
      </c>
      <c r="BD1334" s="246">
        <f>_xll.qlIndexFixing($AD$5,BA1334,TRUE,_xll.ohTrigger(Trigger,Trigger12M))</f>
        <v>2.1478713817734335E-2</v>
      </c>
      <c r="BE1334" s="246" t="e">
        <f>IFERROR(_xll.qlIndexFixing($BF$1,BA1334,TRUE,_xll.ohTrigger(Trigger,Trigger12M)),#N/A)</f>
        <v>#N/A</v>
      </c>
    </row>
    <row r="1335" spans="52:57" ht="11.25" customHeight="1" x14ac:dyDescent="0.25">
      <c r="AZ1335" s="102" t="s">
        <v>83</v>
      </c>
      <c r="BA1335" s="101">
        <f>_xll.qlInterestRateIndexFixingDate(Currency&amp;"ibor"&amp;Tenor,BB1335,Trigger)</f>
        <v>48712</v>
      </c>
      <c r="BB1335" s="101">
        <f>_xll.qlCalendarAdvance(Calendar,BB1334,AZ1335,"f",,Trigger)</f>
        <v>48716</v>
      </c>
      <c r="BC1335" s="101">
        <f>_xll.qlInterestRateIndexMaturity(Currency&amp;"ibor"&amp;Tenor,BB1335,Trigger)</f>
        <v>49081</v>
      </c>
      <c r="BD1335" s="246">
        <f>_xll.qlIndexFixing($AD$5,BA1335,TRUE,_xll.ohTrigger(Trigger,Trigger12M))</f>
        <v>2.1466083044400789E-2</v>
      </c>
      <c r="BE1335" s="246" t="e">
        <f>IFERROR(_xll.qlIndexFixing($BF$1,BA1335,TRUE,_xll.ohTrigger(Trigger,Trigger12M)),#N/A)</f>
        <v>#N/A</v>
      </c>
    </row>
    <row r="1336" spans="52:57" ht="11.25" customHeight="1" x14ac:dyDescent="0.25">
      <c r="AZ1336" s="102" t="s">
        <v>83</v>
      </c>
      <c r="BA1336" s="101">
        <f>_xll.qlInterestRateIndexFixingDate(Currency&amp;"ibor"&amp;Tenor,BB1336,Trigger)</f>
        <v>48719</v>
      </c>
      <c r="BB1336" s="101">
        <f>_xll.qlCalendarAdvance(Calendar,BB1335,AZ1336,"f",,Trigger)</f>
        <v>48723</v>
      </c>
      <c r="BC1336" s="101">
        <f>_xll.qlInterestRateIndexMaturity(Currency&amp;"ibor"&amp;Tenor,BB1336,Trigger)</f>
        <v>49088</v>
      </c>
      <c r="BD1336" s="246">
        <f>_xll.qlIndexFixing($AD$5,BA1336,TRUE,_xll.ohTrigger(Trigger,Trigger12M))</f>
        <v>2.1453405043881574E-2</v>
      </c>
      <c r="BE1336" s="246" t="e">
        <f>IFERROR(_xll.qlIndexFixing($BF$1,BA1336,TRUE,_xll.ohTrigger(Trigger,Trigger12M)),#N/A)</f>
        <v>#N/A</v>
      </c>
    </row>
    <row r="1337" spans="52:57" ht="11.25" customHeight="1" x14ac:dyDescent="0.25">
      <c r="AZ1337" s="102" t="s">
        <v>83</v>
      </c>
      <c r="BA1337" s="101">
        <f>_xll.qlInterestRateIndexFixingDate(Currency&amp;"ibor"&amp;Tenor,BB1337,Trigger)</f>
        <v>48726</v>
      </c>
      <c r="BB1337" s="101">
        <f>_xll.qlCalendarAdvance(Calendar,BB1336,AZ1337,"f",,Trigger)</f>
        <v>48730</v>
      </c>
      <c r="BC1337" s="101">
        <f>_xll.qlInterestRateIndexMaturity(Currency&amp;"ibor"&amp;Tenor,BB1337,Trigger)</f>
        <v>49095</v>
      </c>
      <c r="BD1337" s="246">
        <f>_xll.qlIndexFixing($AD$5,BA1337,TRUE,_xll.ohTrigger(Trigger,Trigger12M))</f>
        <v>2.144067981796266E-2</v>
      </c>
      <c r="BE1337" s="246" t="e">
        <f>IFERROR(_xll.qlIndexFixing($BF$1,BA1337,TRUE,_xll.ohTrigger(Trigger,Trigger12M)),#N/A)</f>
        <v>#N/A</v>
      </c>
    </row>
    <row r="1338" spans="52:57" ht="11.25" customHeight="1" x14ac:dyDescent="0.25">
      <c r="AZ1338" s="102" t="s">
        <v>83</v>
      </c>
      <c r="BA1338" s="101">
        <f>_xll.qlInterestRateIndexFixingDate(Currency&amp;"ibor"&amp;Tenor,BB1338,Trigger)</f>
        <v>48733</v>
      </c>
      <c r="BB1338" s="101">
        <f>_xll.qlCalendarAdvance(Calendar,BB1337,AZ1338,"f",,Trigger)</f>
        <v>48737</v>
      </c>
      <c r="BC1338" s="101">
        <f>_xll.qlInterestRateIndexMaturity(Currency&amp;"ibor"&amp;Tenor,BB1338,Trigger)</f>
        <v>49102</v>
      </c>
      <c r="BD1338" s="246">
        <f>_xll.qlIndexFixing($AD$5,BA1338,TRUE,_xll.ohTrigger(Trigger,Trigger12M))</f>
        <v>2.1427907368437676E-2</v>
      </c>
      <c r="BE1338" s="246" t="e">
        <f>IFERROR(_xll.qlIndexFixing($BF$1,BA1338,TRUE,_xll.ohTrigger(Trigger,Trigger12M)),#N/A)</f>
        <v>#N/A</v>
      </c>
    </row>
    <row r="1339" spans="52:57" ht="11.25" customHeight="1" x14ac:dyDescent="0.25">
      <c r="AZ1339" s="102" t="s">
        <v>83</v>
      </c>
      <c r="BA1339" s="101">
        <f>_xll.qlInterestRateIndexFixingDate(Currency&amp;"ibor"&amp;Tenor,BB1339,Trigger)</f>
        <v>48740</v>
      </c>
      <c r="BB1339" s="101">
        <f>_xll.qlCalendarAdvance(Calendar,BB1338,AZ1339,"f",,Trigger)</f>
        <v>48744</v>
      </c>
      <c r="BC1339" s="101">
        <f>_xll.qlInterestRateIndexMaturity(Currency&amp;"ibor"&amp;Tenor,BB1339,Trigger)</f>
        <v>49109</v>
      </c>
      <c r="BD1339" s="246">
        <f>_xll.qlIndexFixing($AD$5,BA1339,TRUE,_xll.ohTrigger(Trigger,Trigger12M))</f>
        <v>2.1415087697105956E-2</v>
      </c>
      <c r="BE1339" s="246" t="e">
        <f>IFERROR(_xll.qlIndexFixing($BF$1,BA1339,TRUE,_xll.ohTrigger(Trigger,Trigger12M)),#N/A)</f>
        <v>#N/A</v>
      </c>
    </row>
    <row r="1340" spans="52:57" ht="11.25" customHeight="1" x14ac:dyDescent="0.25">
      <c r="AZ1340" s="102" t="s">
        <v>83</v>
      </c>
      <c r="BA1340" s="101">
        <f>_xll.qlInterestRateIndexFixingDate(Currency&amp;"ibor"&amp;Tenor,BB1340,Trigger)</f>
        <v>48747</v>
      </c>
      <c r="BB1340" s="101">
        <f>_xll.qlCalendarAdvance(Calendar,BB1339,AZ1340,"f",,Trigger)</f>
        <v>48751</v>
      </c>
      <c r="BC1340" s="101">
        <f>_xll.qlInterestRateIndexMaturity(Currency&amp;"ibor"&amp;Tenor,BB1340,Trigger)</f>
        <v>49116</v>
      </c>
      <c r="BD1340" s="246">
        <f>_xll.qlIndexFixing($AD$5,BA1340,TRUE,_xll.ohTrigger(Trigger,Trigger12M))</f>
        <v>2.1402220805773833E-2</v>
      </c>
      <c r="BE1340" s="246" t="e">
        <f>IFERROR(_xll.qlIndexFixing($BF$1,BA1340,TRUE,_xll.ohTrigger(Trigger,Trigger12M)),#N/A)</f>
        <v>#N/A</v>
      </c>
    </row>
    <row r="1341" spans="52:57" ht="11.25" customHeight="1" x14ac:dyDescent="0.25">
      <c r="AZ1341" s="102" t="s">
        <v>83</v>
      </c>
      <c r="BA1341" s="101">
        <f>_xll.qlInterestRateIndexFixingDate(Currency&amp;"ibor"&amp;Tenor,BB1341,Trigger)</f>
        <v>48754</v>
      </c>
      <c r="BB1341" s="101">
        <f>_xll.qlCalendarAdvance(Calendar,BB1340,AZ1341,"f",,Trigger)</f>
        <v>48758</v>
      </c>
      <c r="BC1341" s="101">
        <f>_xll.qlInterestRateIndexMaturity(Currency&amp;"ibor"&amp;Tenor,BB1341,Trigger)</f>
        <v>49123</v>
      </c>
      <c r="BD1341" s="246">
        <f>_xll.qlIndexFixing($AD$5,BA1341,TRUE,_xll.ohTrigger(Trigger,Trigger12M))</f>
        <v>2.1389306696254214E-2</v>
      </c>
      <c r="BE1341" s="246" t="e">
        <f>IFERROR(_xll.qlIndexFixing($BF$1,BA1341,TRUE,_xll.ohTrigger(Trigger,Trigger12M)),#N/A)</f>
        <v>#N/A</v>
      </c>
    </row>
    <row r="1342" spans="52:57" ht="11.25" customHeight="1" x14ac:dyDescent="0.25">
      <c r="AZ1342" s="102" t="s">
        <v>83</v>
      </c>
      <c r="BA1342" s="101">
        <f>_xll.qlInterestRateIndexFixingDate(Currency&amp;"ibor"&amp;Tenor,BB1342,Trigger)</f>
        <v>48761</v>
      </c>
      <c r="BB1342" s="101">
        <f>_xll.qlCalendarAdvance(Calendar,BB1341,AZ1342,"f",,Trigger)</f>
        <v>48765</v>
      </c>
      <c r="BC1342" s="101">
        <f>_xll.qlInterestRateIndexMaturity(Currency&amp;"ibor"&amp;Tenor,BB1342,Trigger)</f>
        <v>49130</v>
      </c>
      <c r="BD1342" s="246">
        <f>_xll.qlIndexFixing($AD$5,BA1342,TRUE,_xll.ohTrigger(Trigger,Trigger12M))</f>
        <v>2.1376345370366791E-2</v>
      </c>
      <c r="BE1342" s="246" t="e">
        <f>IFERROR(_xll.qlIndexFixing($BF$1,BA1342,TRUE,_xll.ohTrigger(Trigger,Trigger12M)),#N/A)</f>
        <v>#N/A</v>
      </c>
    </row>
    <row r="1343" spans="52:57" ht="11.25" customHeight="1" x14ac:dyDescent="0.25">
      <c r="AZ1343" s="102" t="s">
        <v>83</v>
      </c>
      <c r="BA1343" s="101">
        <f>_xll.qlInterestRateIndexFixingDate(Currency&amp;"ibor"&amp;Tenor,BB1343,Trigger)</f>
        <v>48768</v>
      </c>
      <c r="BB1343" s="101">
        <f>_xll.qlCalendarAdvance(Calendar,BB1342,AZ1343,"f",,Trigger)</f>
        <v>48772</v>
      </c>
      <c r="BC1343" s="101">
        <f>_xll.qlInterestRateIndexMaturity(Currency&amp;"ibor"&amp;Tenor,BB1343,Trigger)</f>
        <v>49137</v>
      </c>
      <c r="BD1343" s="246">
        <f>_xll.qlIndexFixing($AD$5,BA1343,TRUE,_xll.ohTrigger(Trigger,Trigger12M))</f>
        <v>2.1363336829937834E-2</v>
      </c>
      <c r="BE1343" s="246" t="e">
        <f>IFERROR(_xll.qlIndexFixing($BF$1,BA1343,TRUE,_xll.ohTrigger(Trigger,Trigger12M)),#N/A)</f>
        <v>#N/A</v>
      </c>
    </row>
    <row r="1344" spans="52:57" ht="11.25" customHeight="1" x14ac:dyDescent="0.25">
      <c r="AZ1344" s="102" t="s">
        <v>83</v>
      </c>
      <c r="BA1344" s="101">
        <f>_xll.qlInterestRateIndexFixingDate(Currency&amp;"ibor"&amp;Tenor,BB1344,Trigger)</f>
        <v>48775</v>
      </c>
      <c r="BB1344" s="101">
        <f>_xll.qlCalendarAdvance(Calendar,BB1343,AZ1344,"f",,Trigger)</f>
        <v>48779</v>
      </c>
      <c r="BC1344" s="101">
        <f>_xll.qlInterestRateIndexMaturity(Currency&amp;"ibor"&amp;Tenor,BB1344,Trigger)</f>
        <v>49144</v>
      </c>
      <c r="BD1344" s="246">
        <f>_xll.qlIndexFixing($AD$5,BA1344,TRUE,_xll.ohTrigger(Trigger,Trigger12M))</f>
        <v>2.1350281076799954E-2</v>
      </c>
      <c r="BE1344" s="246" t="e">
        <f>IFERROR(_xll.qlIndexFixing($BF$1,BA1344,TRUE,_xll.ohTrigger(Trigger,Trigger12M)),#N/A)</f>
        <v>#N/A</v>
      </c>
    </row>
    <row r="1345" spans="52:57" ht="11.25" customHeight="1" x14ac:dyDescent="0.25">
      <c r="AZ1345" s="102" t="s">
        <v>83</v>
      </c>
      <c r="BA1345" s="101">
        <f>_xll.qlInterestRateIndexFixingDate(Currency&amp;"ibor"&amp;Tenor,BB1345,Trigger)</f>
        <v>48782</v>
      </c>
      <c r="BB1345" s="101">
        <f>_xll.qlCalendarAdvance(Calendar,BB1344,AZ1345,"f",,Trigger)</f>
        <v>48786</v>
      </c>
      <c r="BC1345" s="101">
        <f>_xll.qlInterestRateIndexMaturity(Currency&amp;"ibor"&amp;Tenor,BB1345,Trigger)</f>
        <v>49151</v>
      </c>
      <c r="BD1345" s="246">
        <f>_xll.qlIndexFixing($AD$5,BA1345,TRUE,_xll.ohTrigger(Trigger,Trigger12M))</f>
        <v>2.1333877798185314E-2</v>
      </c>
      <c r="BE1345" s="246" t="e">
        <f>IFERROR(_xll.qlIndexFixing($BF$1,BA1345,TRUE,_xll.ohTrigger(Trigger,Trigger12M)),#N/A)</f>
        <v>#N/A</v>
      </c>
    </row>
    <row r="1346" spans="52:57" ht="11.25" customHeight="1" x14ac:dyDescent="0.25">
      <c r="AZ1346" s="102" t="s">
        <v>83</v>
      </c>
      <c r="BA1346" s="101">
        <f>_xll.qlInterestRateIndexFixingDate(Currency&amp;"ibor"&amp;Tenor,BB1346,Trigger)</f>
        <v>48789</v>
      </c>
      <c r="BB1346" s="101">
        <f>_xll.qlCalendarAdvance(Calendar,BB1345,AZ1346,"f",,Trigger)</f>
        <v>48793</v>
      </c>
      <c r="BC1346" s="101">
        <f>_xll.qlInterestRateIndexMaturity(Currency&amp;"ibor"&amp;Tenor,BB1346,Trigger)</f>
        <v>49158</v>
      </c>
      <c r="BD1346" s="246">
        <f>_xll.qlIndexFixing($AD$5,BA1346,TRUE,_xll.ohTrigger(Trigger,Trigger12M))</f>
        <v>2.1320306843019981E-2</v>
      </c>
      <c r="BE1346" s="246" t="e">
        <f>IFERROR(_xll.qlIndexFixing($BF$1,BA1346,TRUE,_xll.ohTrigger(Trigger,Trigger12M)),#N/A)</f>
        <v>#N/A</v>
      </c>
    </row>
    <row r="1347" spans="52:57" ht="11.25" customHeight="1" x14ac:dyDescent="0.25">
      <c r="AZ1347" s="102" t="s">
        <v>83</v>
      </c>
      <c r="BA1347" s="101">
        <f>_xll.qlInterestRateIndexFixingDate(Currency&amp;"ibor"&amp;Tenor,BB1347,Trigger)</f>
        <v>48796</v>
      </c>
      <c r="BB1347" s="101">
        <f>_xll.qlCalendarAdvance(Calendar,BB1346,AZ1347,"f",,Trigger)</f>
        <v>48800</v>
      </c>
      <c r="BC1347" s="101">
        <f>_xll.qlInterestRateIndexMaturity(Currency&amp;"ibor"&amp;Tenor,BB1347,Trigger)</f>
        <v>49165</v>
      </c>
      <c r="BD1347" s="246">
        <f>_xll.qlIndexFixing($AD$5,BA1347,TRUE,_xll.ohTrigger(Trigger,Trigger12M))</f>
        <v>2.1306690338678824E-2</v>
      </c>
      <c r="BE1347" s="246" t="e">
        <f>IFERROR(_xll.qlIndexFixing($BF$1,BA1347,TRUE,_xll.ohTrigger(Trigger,Trigger12M)),#N/A)</f>
        <v>#N/A</v>
      </c>
    </row>
    <row r="1348" spans="52:57" ht="11.25" customHeight="1" x14ac:dyDescent="0.25">
      <c r="AZ1348" s="102" t="s">
        <v>83</v>
      </c>
      <c r="BA1348" s="101">
        <f>_xll.qlInterestRateIndexFixingDate(Currency&amp;"ibor"&amp;Tenor,BB1348,Trigger)</f>
        <v>48803</v>
      </c>
      <c r="BB1348" s="101">
        <f>_xll.qlCalendarAdvance(Calendar,BB1347,AZ1348,"f",,Trigger)</f>
        <v>48807</v>
      </c>
      <c r="BC1348" s="101">
        <f>_xll.qlInterestRateIndexMaturity(Currency&amp;"ibor"&amp;Tenor,BB1348,Trigger)</f>
        <v>49172</v>
      </c>
      <c r="BD1348" s="246">
        <f>_xll.qlIndexFixing($AD$5,BA1348,TRUE,_xll.ohTrigger(Trigger,Trigger12M))</f>
        <v>2.1293028287013068E-2</v>
      </c>
      <c r="BE1348" s="246" t="e">
        <f>IFERROR(_xll.qlIndexFixing($BF$1,BA1348,TRUE,_xll.ohTrigger(Trigger,Trigger12M)),#N/A)</f>
        <v>#N/A</v>
      </c>
    </row>
    <row r="1349" spans="52:57" ht="11.25" customHeight="1" x14ac:dyDescent="0.25">
      <c r="AZ1349" s="102" t="s">
        <v>83</v>
      </c>
      <c r="BA1349" s="101">
        <f>_xll.qlInterestRateIndexFixingDate(Currency&amp;"ibor"&amp;Tenor,BB1349,Trigger)</f>
        <v>48810</v>
      </c>
      <c r="BB1349" s="101">
        <f>_xll.qlCalendarAdvance(Calendar,BB1348,AZ1349,"f",,Trigger)</f>
        <v>48814</v>
      </c>
      <c r="BC1349" s="101">
        <f>_xll.qlInterestRateIndexMaturity(Currency&amp;"ibor"&amp;Tenor,BB1349,Trigger)</f>
        <v>49179</v>
      </c>
      <c r="BD1349" s="246">
        <f>_xll.qlIndexFixing($AD$5,BA1349,TRUE,_xll.ohTrigger(Trigger,Trigger12M))</f>
        <v>2.1279320689880955E-2</v>
      </c>
      <c r="BE1349" s="246" t="e">
        <f>IFERROR(_xll.qlIndexFixing($BF$1,BA1349,TRUE,_xll.ohTrigger(Trigger,Trigger12M)),#N/A)</f>
        <v>#N/A</v>
      </c>
    </row>
    <row r="1350" spans="52:57" ht="11.25" customHeight="1" x14ac:dyDescent="0.25">
      <c r="AZ1350" s="102" t="s">
        <v>83</v>
      </c>
      <c r="BA1350" s="101">
        <f>_xll.qlInterestRateIndexFixingDate(Currency&amp;"ibor"&amp;Tenor,BB1350,Trigger)</f>
        <v>48817</v>
      </c>
      <c r="BB1350" s="101">
        <f>_xll.qlCalendarAdvance(Calendar,BB1349,AZ1350,"f",,Trigger)</f>
        <v>48821</v>
      </c>
      <c r="BC1350" s="101">
        <f>_xll.qlInterestRateIndexMaturity(Currency&amp;"ibor"&amp;Tenor,BB1350,Trigger)</f>
        <v>49186</v>
      </c>
      <c r="BD1350" s="246">
        <f>_xll.qlIndexFixing($AD$5,BA1350,TRUE,_xll.ohTrigger(Trigger,Trigger12M))</f>
        <v>2.1265567549145763E-2</v>
      </c>
      <c r="BE1350" s="246" t="e">
        <f>IFERROR(_xll.qlIndexFixing($BF$1,BA1350,TRUE,_xll.ohTrigger(Trigger,Trigger12M)),#N/A)</f>
        <v>#N/A</v>
      </c>
    </row>
    <row r="1351" spans="52:57" ht="11.25" customHeight="1" x14ac:dyDescent="0.25">
      <c r="AZ1351" s="102" t="s">
        <v>83</v>
      </c>
      <c r="BA1351" s="101">
        <f>_xll.qlInterestRateIndexFixingDate(Currency&amp;"ibor"&amp;Tenor,BB1351,Trigger)</f>
        <v>48824</v>
      </c>
      <c r="BB1351" s="101">
        <f>_xll.qlCalendarAdvance(Calendar,BB1350,AZ1351,"f",,Trigger)</f>
        <v>48828</v>
      </c>
      <c r="BC1351" s="101">
        <f>_xll.qlInterestRateIndexMaturity(Currency&amp;"ibor"&amp;Tenor,BB1351,Trigger)</f>
        <v>49193</v>
      </c>
      <c r="BD1351" s="246">
        <f>_xll.qlIndexFixing($AD$5,BA1351,TRUE,_xll.ohTrigger(Trigger,Trigger12M))</f>
        <v>2.1251768866677991E-2</v>
      </c>
      <c r="BE1351" s="246" t="e">
        <f>IFERROR(_xll.qlIndexFixing($BF$1,BA1351,TRUE,_xll.ohTrigger(Trigger,Trigger12M)),#N/A)</f>
        <v>#N/A</v>
      </c>
    </row>
    <row r="1352" spans="52:57" ht="11.25" customHeight="1" x14ac:dyDescent="0.25">
      <c r="AZ1352" s="102" t="s">
        <v>83</v>
      </c>
      <c r="BA1352" s="101">
        <f>_xll.qlInterestRateIndexFixingDate(Currency&amp;"ibor"&amp;Tenor,BB1352,Trigger)</f>
        <v>48831</v>
      </c>
      <c r="BB1352" s="101">
        <f>_xll.qlCalendarAdvance(Calendar,BB1351,AZ1352,"f",,Trigger)</f>
        <v>48835</v>
      </c>
      <c r="BC1352" s="101">
        <f>_xll.qlInterestRateIndexMaturity(Currency&amp;"ibor"&amp;Tenor,BB1352,Trigger)</f>
        <v>49200</v>
      </c>
      <c r="BD1352" s="246">
        <f>_xll.qlIndexFixing($AD$5,BA1352,TRUE,_xll.ohTrigger(Trigger,Trigger12M))</f>
        <v>2.1237924644353624E-2</v>
      </c>
      <c r="BE1352" s="246" t="e">
        <f>IFERROR(_xll.qlIndexFixing($BF$1,BA1352,TRUE,_xll.ohTrigger(Trigger,Trigger12M)),#N/A)</f>
        <v>#N/A</v>
      </c>
    </row>
    <row r="1353" spans="52:57" ht="11.25" customHeight="1" x14ac:dyDescent="0.25">
      <c r="AZ1353" s="102" t="s">
        <v>83</v>
      </c>
      <c r="BA1353" s="101">
        <f>_xll.qlInterestRateIndexFixingDate(Currency&amp;"ibor"&amp;Tenor,BB1353,Trigger)</f>
        <v>48838</v>
      </c>
      <c r="BB1353" s="101">
        <f>_xll.qlCalendarAdvance(Calendar,BB1352,AZ1353,"f",,Trigger)</f>
        <v>48842</v>
      </c>
      <c r="BC1353" s="101">
        <f>_xll.qlInterestRateIndexMaturity(Currency&amp;"ibor"&amp;Tenor,BB1353,Trigger)</f>
        <v>49207</v>
      </c>
      <c r="BD1353" s="246">
        <f>_xll.qlIndexFixing($AD$5,BA1353,TRUE,_xll.ohTrigger(Trigger,Trigger12M))</f>
        <v>2.1224034884055203E-2</v>
      </c>
      <c r="BE1353" s="246" t="e">
        <f>IFERROR(_xll.qlIndexFixing($BF$1,BA1353,TRUE,_xll.ohTrigger(Trigger,Trigger12M)),#N/A)</f>
        <v>#N/A</v>
      </c>
    </row>
    <row r="1354" spans="52:57" ht="11.25" customHeight="1" x14ac:dyDescent="0.25">
      <c r="AZ1354" s="102" t="s">
        <v>83</v>
      </c>
      <c r="BA1354" s="101">
        <f>_xll.qlInterestRateIndexFixingDate(Currency&amp;"ibor"&amp;Tenor,BB1354,Trigger)</f>
        <v>48845</v>
      </c>
      <c r="BB1354" s="101">
        <f>_xll.qlCalendarAdvance(Calendar,BB1353,AZ1354,"f",,Trigger)</f>
        <v>48849</v>
      </c>
      <c r="BC1354" s="101">
        <f>_xll.qlInterestRateIndexMaturity(Currency&amp;"ibor"&amp;Tenor,BB1354,Trigger)</f>
        <v>49214</v>
      </c>
      <c r="BD1354" s="246">
        <f>_xll.qlIndexFixing($AD$5,BA1354,TRUE,_xll.ohTrigger(Trigger,Trigger12M))</f>
        <v>2.1210099587671637E-2</v>
      </c>
      <c r="BE1354" s="246" t="e">
        <f>IFERROR(_xll.qlIndexFixing($BF$1,BA1354,TRUE,_xll.ohTrigger(Trigger,Trigger12M)),#N/A)</f>
        <v>#N/A</v>
      </c>
    </row>
    <row r="1355" spans="52:57" ht="11.25" customHeight="1" x14ac:dyDescent="0.25">
      <c r="AZ1355" s="102" t="s">
        <v>83</v>
      </c>
      <c r="BA1355" s="101">
        <f>_xll.qlInterestRateIndexFixingDate(Currency&amp;"ibor"&amp;Tenor,BB1355,Trigger)</f>
        <v>48852</v>
      </c>
      <c r="BB1355" s="101">
        <f>_xll.qlCalendarAdvance(Calendar,BB1354,AZ1355,"f",,Trigger)</f>
        <v>48856</v>
      </c>
      <c r="BC1355" s="101">
        <f>_xll.qlInterestRateIndexMaturity(Currency&amp;"ibor"&amp;Tenor,BB1355,Trigger)</f>
        <v>49221</v>
      </c>
      <c r="BD1355" s="246">
        <f>_xll.qlIndexFixing($AD$5,BA1355,TRUE,_xll.ohTrigger(Trigger,Trigger12M))</f>
        <v>2.1196118757096861E-2</v>
      </c>
      <c r="BE1355" s="246" t="e">
        <f>IFERROR(_xll.qlIndexFixing($BF$1,BA1355,TRUE,_xll.ohTrigger(Trigger,Trigger12M)),#N/A)</f>
        <v>#N/A</v>
      </c>
    </row>
    <row r="1356" spans="52:57" ht="11.25" customHeight="1" x14ac:dyDescent="0.25">
      <c r="AZ1356" s="102" t="s">
        <v>83</v>
      </c>
      <c r="BA1356" s="101">
        <f>_xll.qlInterestRateIndexFixingDate(Currency&amp;"ibor"&amp;Tenor,BB1356,Trigger)</f>
        <v>48859</v>
      </c>
      <c r="BB1356" s="101">
        <f>_xll.qlCalendarAdvance(Calendar,BB1355,AZ1356,"f",,Trigger)</f>
        <v>48863</v>
      </c>
      <c r="BC1356" s="101">
        <f>_xll.qlInterestRateIndexMaturity(Currency&amp;"ibor"&amp;Tenor,BB1356,Trigger)</f>
        <v>49228</v>
      </c>
      <c r="BD1356" s="246">
        <f>_xll.qlIndexFixing($AD$5,BA1356,TRUE,_xll.ohTrigger(Trigger,Trigger12M))</f>
        <v>2.1182092394232691E-2</v>
      </c>
      <c r="BE1356" s="246" t="e">
        <f>IFERROR(_xll.qlIndexFixing($BF$1,BA1356,TRUE,_xll.ohTrigger(Trigger,Trigger12M)),#N/A)</f>
        <v>#N/A</v>
      </c>
    </row>
    <row r="1357" spans="52:57" ht="11.25" customHeight="1" x14ac:dyDescent="0.25">
      <c r="AZ1357" s="102" t="s">
        <v>83</v>
      </c>
      <c r="BA1357" s="101">
        <f>_xll.qlInterestRateIndexFixingDate(Currency&amp;"ibor"&amp;Tenor,BB1357,Trigger)</f>
        <v>48866</v>
      </c>
      <c r="BB1357" s="101">
        <f>_xll.qlCalendarAdvance(Calendar,BB1356,AZ1357,"f",,Trigger)</f>
        <v>48870</v>
      </c>
      <c r="BC1357" s="101">
        <f>_xll.qlInterestRateIndexMaturity(Currency&amp;"ibor"&amp;Tenor,BB1357,Trigger)</f>
        <v>49235</v>
      </c>
      <c r="BD1357" s="246">
        <f>_xll.qlIndexFixing($AD$5,BA1357,TRUE,_xll.ohTrigger(Trigger,Trigger12M))</f>
        <v>2.1168020500985547E-2</v>
      </c>
      <c r="BE1357" s="246" t="e">
        <f>IFERROR(_xll.qlIndexFixing($BF$1,BA1357,TRUE,_xll.ohTrigger(Trigger,Trigger12M)),#N/A)</f>
        <v>#N/A</v>
      </c>
    </row>
    <row r="1358" spans="52:57" ht="11.25" customHeight="1" x14ac:dyDescent="0.25">
      <c r="AZ1358" s="102" t="s">
        <v>83</v>
      </c>
      <c r="BA1358" s="101">
        <f>_xll.qlInterestRateIndexFixingDate(Currency&amp;"ibor"&amp;Tenor,BB1358,Trigger)</f>
        <v>48873</v>
      </c>
      <c r="BB1358" s="101">
        <f>_xll.qlCalendarAdvance(Calendar,BB1357,AZ1358,"f",,Trigger)</f>
        <v>48877</v>
      </c>
      <c r="BC1358" s="101">
        <f>_xll.qlInterestRateIndexMaturity(Currency&amp;"ibor"&amp;Tenor,BB1358,Trigger)</f>
        <v>49242</v>
      </c>
      <c r="BD1358" s="246">
        <f>_xll.qlIndexFixing($AD$5,BA1358,TRUE,_xll.ohTrigger(Trigger,Trigger12M))</f>
        <v>2.1153903079269086E-2</v>
      </c>
      <c r="BE1358" s="246" t="e">
        <f>IFERROR(_xll.qlIndexFixing($BF$1,BA1358,TRUE,_xll.ohTrigger(Trigger,Trigger12M)),#N/A)</f>
        <v>#N/A</v>
      </c>
    </row>
    <row r="1359" spans="52:57" ht="11.25" customHeight="1" x14ac:dyDescent="0.25">
      <c r="AZ1359" s="102" t="s">
        <v>83</v>
      </c>
      <c r="BA1359" s="101">
        <f>_xll.qlInterestRateIndexFixingDate(Currency&amp;"ibor"&amp;Tenor,BB1359,Trigger)</f>
        <v>48880</v>
      </c>
      <c r="BB1359" s="101">
        <f>_xll.qlCalendarAdvance(Calendar,BB1358,AZ1359,"f",,Trigger)</f>
        <v>48884</v>
      </c>
      <c r="BC1359" s="101">
        <f>_xll.qlInterestRateIndexMaturity(Currency&amp;"ibor"&amp;Tenor,BB1359,Trigger)</f>
        <v>49249</v>
      </c>
      <c r="BD1359" s="246">
        <f>_xll.qlIndexFixing($AD$5,BA1359,TRUE,_xll.ohTrigger(Trigger,Trigger12M))</f>
        <v>2.1139740131002858E-2</v>
      </c>
      <c r="BE1359" s="246" t="e">
        <f>IFERROR(_xll.qlIndexFixing($BF$1,BA1359,TRUE,_xll.ohTrigger(Trigger,Trigger12M)),#N/A)</f>
        <v>#N/A</v>
      </c>
    </row>
    <row r="1360" spans="52:57" ht="11.25" customHeight="1" x14ac:dyDescent="0.25">
      <c r="AZ1360" s="102" t="s">
        <v>83</v>
      </c>
      <c r="BA1360" s="101">
        <f>_xll.qlInterestRateIndexFixingDate(Currency&amp;"ibor"&amp;Tenor,BB1360,Trigger)</f>
        <v>48887</v>
      </c>
      <c r="BB1360" s="101">
        <f>_xll.qlCalendarAdvance(Calendar,BB1359,AZ1360,"f",,Trigger)</f>
        <v>48891</v>
      </c>
      <c r="BC1360" s="101">
        <f>_xll.qlInterestRateIndexMaturity(Currency&amp;"ibor"&amp;Tenor,BB1360,Trigger)</f>
        <v>49256</v>
      </c>
      <c r="BD1360" s="246">
        <f>_xll.qlIndexFixing($AD$5,BA1360,TRUE,_xll.ohTrigger(Trigger,Trigger12M))</f>
        <v>2.1125531658112123E-2</v>
      </c>
      <c r="BE1360" s="246" t="e">
        <f>IFERROR(_xll.qlIndexFixing($BF$1,BA1360,TRUE,_xll.ohTrigger(Trigger,Trigger12M)),#N/A)</f>
        <v>#N/A</v>
      </c>
    </row>
    <row r="1361" spans="52:57" ht="11.25" customHeight="1" x14ac:dyDescent="0.25">
      <c r="AZ1361" s="102" t="s">
        <v>83</v>
      </c>
      <c r="BA1361" s="101">
        <f>_xll.qlInterestRateIndexFixingDate(Currency&amp;"ibor"&amp;Tenor,BB1361,Trigger)</f>
        <v>48894</v>
      </c>
      <c r="BB1361" s="101">
        <f>_xll.qlCalendarAdvance(Calendar,BB1360,AZ1361,"f",,Trigger)</f>
        <v>48898</v>
      </c>
      <c r="BC1361" s="101">
        <f>_xll.qlInterestRateIndexMaturity(Currency&amp;"ibor"&amp;Tenor,BB1361,Trigger)</f>
        <v>49263</v>
      </c>
      <c r="BD1361" s="246">
        <f>_xll.qlIndexFixing($AD$5,BA1361,TRUE,_xll.ohTrigger(Trigger,Trigger12M))</f>
        <v>2.1111277662528922E-2</v>
      </c>
      <c r="BE1361" s="246" t="e">
        <f>IFERROR(_xll.qlIndexFixing($BF$1,BA1361,TRUE,_xll.ohTrigger(Trigger,Trigger12M)),#N/A)</f>
        <v>#N/A</v>
      </c>
    </row>
    <row r="1362" spans="52:57" ht="11.25" customHeight="1" x14ac:dyDescent="0.25">
      <c r="AZ1362" s="102" t="s">
        <v>83</v>
      </c>
      <c r="BA1362" s="101">
        <f>_xll.qlInterestRateIndexFixingDate(Currency&amp;"ibor"&amp;Tenor,BB1362,Trigger)</f>
        <v>48901</v>
      </c>
      <c r="BB1362" s="101">
        <f>_xll.qlCalendarAdvance(Calendar,BB1361,AZ1362,"f",,Trigger)</f>
        <v>48905</v>
      </c>
      <c r="BC1362" s="101">
        <f>_xll.qlInterestRateIndexMaturity(Currency&amp;"ibor"&amp;Tenor,BB1362,Trigger)</f>
        <v>49270</v>
      </c>
      <c r="BD1362" s="246">
        <f>_xll.qlIndexFixing($AD$5,BA1362,TRUE,_xll.ohTrigger(Trigger,Trigger12M))</f>
        <v>2.1096978146191433E-2</v>
      </c>
      <c r="BE1362" s="246" t="e">
        <f>IFERROR(_xll.qlIndexFixing($BF$1,BA1362,TRUE,_xll.ohTrigger(Trigger,Trigger12M)),#N/A)</f>
        <v>#N/A</v>
      </c>
    </row>
    <row r="1363" spans="52:57" ht="11.25" customHeight="1" x14ac:dyDescent="0.25">
      <c r="AZ1363" s="102" t="s">
        <v>83</v>
      </c>
      <c r="BA1363" s="101">
        <f>_xll.qlInterestRateIndexFixingDate(Currency&amp;"ibor"&amp;Tenor,BB1363,Trigger)</f>
        <v>48908</v>
      </c>
      <c r="BB1363" s="101">
        <f>_xll.qlCalendarAdvance(Calendar,BB1362,AZ1363,"f",,Trigger)</f>
        <v>48912</v>
      </c>
      <c r="BC1363" s="101">
        <f>_xll.qlInterestRateIndexMaturity(Currency&amp;"ibor"&amp;Tenor,BB1363,Trigger)</f>
        <v>49277</v>
      </c>
      <c r="BD1363" s="246">
        <f>_xll.qlIndexFixing($AD$5,BA1363,TRUE,_xll.ohTrigger(Trigger,Trigger12M))</f>
        <v>2.1082633111043088E-2</v>
      </c>
      <c r="BE1363" s="246" t="e">
        <f>IFERROR(_xll.qlIndexFixing($BF$1,BA1363,TRUE,_xll.ohTrigger(Trigger,Trigger12M)),#N/A)</f>
        <v>#N/A</v>
      </c>
    </row>
    <row r="1364" spans="52:57" ht="11.25" customHeight="1" x14ac:dyDescent="0.25">
      <c r="AZ1364" s="102" t="s">
        <v>83</v>
      </c>
      <c r="BA1364" s="101">
        <f>_xll.qlInterestRateIndexFixingDate(Currency&amp;"ibor"&amp;Tenor,BB1364,Trigger)</f>
        <v>48915</v>
      </c>
      <c r="BB1364" s="101">
        <f>_xll.qlCalendarAdvance(Calendar,BB1363,AZ1364,"f",,Trigger)</f>
        <v>48919</v>
      </c>
      <c r="BC1364" s="101">
        <f>_xll.qlInterestRateIndexMaturity(Currency&amp;"ibor"&amp;Tenor,BB1364,Trigger)</f>
        <v>49284</v>
      </c>
      <c r="BD1364" s="246">
        <f>_xll.qlIndexFixing($AD$5,BA1364,TRUE,_xll.ohTrigger(Trigger,Trigger12M))</f>
        <v>2.1068242559034979E-2</v>
      </c>
      <c r="BE1364" s="246" t="e">
        <f>IFERROR(_xll.qlIndexFixing($BF$1,BA1364,TRUE,_xll.ohTrigger(Trigger,Trigger12M)),#N/A)</f>
        <v>#N/A</v>
      </c>
    </row>
    <row r="1365" spans="52:57" ht="11.25" customHeight="1" x14ac:dyDescent="0.25">
      <c r="AZ1365" s="102" t="s">
        <v>83</v>
      </c>
      <c r="BA1365" s="101">
        <f>_xll.qlInterestRateIndexFixingDate(Currency&amp;"ibor"&amp;Tenor,BB1365,Trigger)</f>
        <v>48922</v>
      </c>
      <c r="BB1365" s="101">
        <f>_xll.qlCalendarAdvance(Calendar,BB1364,AZ1365,"f",,Trigger)</f>
        <v>48926</v>
      </c>
      <c r="BC1365" s="101">
        <f>_xll.qlInterestRateIndexMaturity(Currency&amp;"ibor"&amp;Tenor,BB1365,Trigger)</f>
        <v>49291</v>
      </c>
      <c r="BD1365" s="246">
        <f>_xll.qlIndexFixing($AD$5,BA1365,TRUE,_xll.ohTrigger(Trigger,Trigger12M))</f>
        <v>2.1053806492123024E-2</v>
      </c>
      <c r="BE1365" s="246" t="e">
        <f>IFERROR(_xll.qlIndexFixing($BF$1,BA1365,TRUE,_xll.ohTrigger(Trigger,Trigger12M)),#N/A)</f>
        <v>#N/A</v>
      </c>
    </row>
    <row r="1366" spans="52:57" ht="11.25" customHeight="1" x14ac:dyDescent="0.25">
      <c r="AZ1366" s="102" t="s">
        <v>83</v>
      </c>
      <c r="BA1366" s="101">
        <f>_xll.qlInterestRateIndexFixingDate(Currency&amp;"ibor"&amp;Tenor,BB1366,Trigger)</f>
        <v>48929</v>
      </c>
      <c r="BB1366" s="101">
        <f>_xll.qlCalendarAdvance(Calendar,BB1365,AZ1366,"f",,Trigger)</f>
        <v>48933</v>
      </c>
      <c r="BC1366" s="101">
        <f>_xll.qlInterestRateIndexMaturity(Currency&amp;"ibor"&amp;Tenor,BB1366,Trigger)</f>
        <v>49298</v>
      </c>
      <c r="BD1366" s="246">
        <f>_xll.qlIndexFixing($AD$5,BA1366,TRUE,_xll.ohTrigger(Trigger,Trigger12M))</f>
        <v>2.1039324912270368E-2</v>
      </c>
      <c r="BE1366" s="246" t="e">
        <f>IFERROR(_xll.qlIndexFixing($BF$1,BA1366,TRUE,_xll.ohTrigger(Trigger,Trigger12M)),#N/A)</f>
        <v>#N/A</v>
      </c>
    </row>
    <row r="1367" spans="52:57" ht="11.25" customHeight="1" x14ac:dyDescent="0.25">
      <c r="AZ1367" s="102" t="s">
        <v>83</v>
      </c>
      <c r="BA1367" s="101">
        <f>_xll.qlInterestRateIndexFixingDate(Currency&amp;"ibor"&amp;Tenor,BB1367,Trigger)</f>
        <v>48935</v>
      </c>
      <c r="BB1367" s="101">
        <f>_xll.qlCalendarAdvance(Calendar,BB1366,AZ1367,"f",,Trigger)</f>
        <v>48940</v>
      </c>
      <c r="BC1367" s="101">
        <f>_xll.qlInterestRateIndexMaturity(Currency&amp;"ibor"&amp;Tenor,BB1367,Trigger)</f>
        <v>49305</v>
      </c>
      <c r="BD1367" s="246">
        <f>_xll.qlIndexFixing($AD$5,BA1367,TRUE,_xll.ohTrigger(Trigger,Trigger12M))</f>
        <v>2.1024797821445625E-2</v>
      </c>
      <c r="BE1367" s="246" t="e">
        <f>IFERROR(_xll.qlIndexFixing($BF$1,BA1367,TRUE,_xll.ohTrigger(Trigger,Trigger12M)),#N/A)</f>
        <v>#N/A</v>
      </c>
    </row>
    <row r="1368" spans="52:57" ht="11.25" customHeight="1" x14ac:dyDescent="0.25">
      <c r="AZ1368" s="102" t="s">
        <v>83</v>
      </c>
      <c r="BA1368" s="101">
        <f>_xll.qlInterestRateIndexFixingDate(Currency&amp;"ibor"&amp;Tenor,BB1368,Trigger)</f>
        <v>48943</v>
      </c>
      <c r="BB1368" s="101">
        <f>_xll.qlCalendarAdvance(Calendar,BB1367,AZ1368,"f",,Trigger)</f>
        <v>48947</v>
      </c>
      <c r="BC1368" s="101">
        <f>_xll.qlInterestRateIndexMaturity(Currency&amp;"ibor"&amp;Tenor,BB1368,Trigger)</f>
        <v>49312</v>
      </c>
      <c r="BD1368" s="246">
        <f>_xll.qlIndexFixing($AD$5,BA1368,TRUE,_xll.ohTrigger(Trigger,Trigger12M))</f>
        <v>2.1010225221623543E-2</v>
      </c>
      <c r="BE1368" s="246" t="e">
        <f>IFERROR(_xll.qlIndexFixing($BF$1,BA1368,TRUE,_xll.ohTrigger(Trigger,Trigger12M)),#N/A)</f>
        <v>#N/A</v>
      </c>
    </row>
    <row r="1369" spans="52:57" ht="11.25" customHeight="1" x14ac:dyDescent="0.25">
      <c r="AZ1369" s="102" t="s">
        <v>83</v>
      </c>
      <c r="BA1369" s="101">
        <f>_xll.qlInterestRateIndexFixingDate(Currency&amp;"ibor"&amp;Tenor,BB1369,Trigger)</f>
        <v>48950</v>
      </c>
      <c r="BB1369" s="101">
        <f>_xll.qlCalendarAdvance(Calendar,BB1368,AZ1369,"f",,Trigger)</f>
        <v>48954</v>
      </c>
      <c r="BC1369" s="101">
        <f>_xll.qlInterestRateIndexMaturity(Currency&amp;"ibor"&amp;Tenor,BB1369,Trigger)</f>
        <v>49319</v>
      </c>
      <c r="BD1369" s="246">
        <f>_xll.qlIndexFixing($AD$5,BA1369,TRUE,_xll.ohTrigger(Trigger,Trigger12M))</f>
        <v>2.0995607114785222E-2</v>
      </c>
      <c r="BE1369" s="246" t="e">
        <f>IFERROR(_xll.qlIndexFixing($BF$1,BA1369,TRUE,_xll.ohTrigger(Trigger,Trigger12M)),#N/A)</f>
        <v>#N/A</v>
      </c>
    </row>
    <row r="1370" spans="52:57" ht="11.25" customHeight="1" x14ac:dyDescent="0.25">
      <c r="AZ1370" s="102" t="s">
        <v>83</v>
      </c>
      <c r="BA1370" s="101">
        <f>_xll.qlInterestRateIndexFixingDate(Currency&amp;"ibor"&amp;Tenor,BB1370,Trigger)</f>
        <v>48957</v>
      </c>
      <c r="BB1370" s="101">
        <f>_xll.qlCalendarAdvance(Calendar,BB1369,AZ1370,"f",,Trigger)</f>
        <v>48961</v>
      </c>
      <c r="BC1370" s="101">
        <f>_xll.qlInterestRateIndexMaturity(Currency&amp;"ibor"&amp;Tenor,BB1370,Trigger)</f>
        <v>49326</v>
      </c>
      <c r="BD1370" s="246">
        <f>_xll.qlIndexFixing($AD$5,BA1370,TRUE,_xll.ohTrigger(Trigger,Trigger12M))</f>
        <v>2.0980943502918552E-2</v>
      </c>
      <c r="BE1370" s="246" t="e">
        <f>IFERROR(_xll.qlIndexFixing($BF$1,BA1370,TRUE,_xll.ohTrigger(Trigger,Trigger12M)),#N/A)</f>
        <v>#N/A</v>
      </c>
    </row>
    <row r="1371" spans="52:57" ht="11.25" customHeight="1" x14ac:dyDescent="0.25">
      <c r="AZ1371" s="102" t="s">
        <v>83</v>
      </c>
      <c r="BA1371" s="101">
        <f>_xll.qlInterestRateIndexFixingDate(Currency&amp;"ibor"&amp;Tenor,BB1371,Trigger)</f>
        <v>48964</v>
      </c>
      <c r="BB1371" s="101">
        <f>_xll.qlCalendarAdvance(Calendar,BB1370,AZ1371,"f",,Trigger)</f>
        <v>48968</v>
      </c>
      <c r="BC1371" s="101">
        <f>_xll.qlInterestRateIndexMaturity(Currency&amp;"ibor"&amp;Tenor,BB1371,Trigger)</f>
        <v>49333</v>
      </c>
      <c r="BD1371" s="246">
        <f>_xll.qlIndexFixing($AD$5,BA1371,TRUE,_xll.ohTrigger(Trigger,Trigger12M))</f>
        <v>2.0966234388016685E-2</v>
      </c>
      <c r="BE1371" s="246" t="e">
        <f>IFERROR(_xll.qlIndexFixing($BF$1,BA1371,TRUE,_xll.ohTrigger(Trigger,Trigger12M)),#N/A)</f>
        <v>#N/A</v>
      </c>
    </row>
    <row r="1372" spans="52:57" ht="11.25" customHeight="1" x14ac:dyDescent="0.25">
      <c r="AZ1372" s="102" t="s">
        <v>83</v>
      </c>
      <c r="BA1372" s="101">
        <f>_xll.qlInterestRateIndexFixingDate(Currency&amp;"ibor"&amp;Tenor,BB1372,Trigger)</f>
        <v>48971</v>
      </c>
      <c r="BB1372" s="101">
        <f>_xll.qlCalendarAdvance(Calendar,BB1371,AZ1372,"f",,Trigger)</f>
        <v>48975</v>
      </c>
      <c r="BC1372" s="101">
        <f>_xll.qlInterestRateIndexMaturity(Currency&amp;"ibor"&amp;Tenor,BB1372,Trigger)</f>
        <v>49340</v>
      </c>
      <c r="BD1372" s="246">
        <f>_xll.qlIndexFixing($AD$5,BA1372,TRUE,_xll.ohTrigger(Trigger,Trigger12M))</f>
        <v>2.0951479772079326E-2</v>
      </c>
      <c r="BE1372" s="246" t="e">
        <f>IFERROR(_xll.qlIndexFixing($BF$1,BA1372,TRUE,_xll.ohTrigger(Trigger,Trigger12M)),#N/A)</f>
        <v>#N/A</v>
      </c>
    </row>
    <row r="1373" spans="52:57" ht="11.25" customHeight="1" x14ac:dyDescent="0.25">
      <c r="AZ1373" s="102" t="s">
        <v>83</v>
      </c>
      <c r="BA1373" s="101">
        <f>_xll.qlInterestRateIndexFixingDate(Currency&amp;"ibor"&amp;Tenor,BB1373,Trigger)</f>
        <v>48978</v>
      </c>
      <c r="BB1373" s="101">
        <f>_xll.qlCalendarAdvance(Calendar,BB1372,AZ1373,"f",,Trigger)</f>
        <v>48982</v>
      </c>
      <c r="BC1373" s="101">
        <f>_xll.qlInterestRateIndexMaturity(Currency&amp;"ibor"&amp;Tenor,BB1373,Trigger)</f>
        <v>49347</v>
      </c>
      <c r="BD1373" s="246">
        <f>_xll.qlIndexFixing($AD$5,BA1373,TRUE,_xll.ohTrigger(Trigger,Trigger12M))</f>
        <v>2.0936679657111889E-2</v>
      </c>
      <c r="BE1373" s="246" t="e">
        <f>IFERROR(_xll.qlIndexFixing($BF$1,BA1373,TRUE,_xll.ohTrigger(Trigger,Trigger12M)),#N/A)</f>
        <v>#N/A</v>
      </c>
    </row>
    <row r="1374" spans="52:57" ht="11.25" customHeight="1" x14ac:dyDescent="0.25">
      <c r="AZ1374" s="102" t="s">
        <v>83</v>
      </c>
      <c r="BA1374" s="101">
        <f>_xll.qlInterestRateIndexFixingDate(Currency&amp;"ibor"&amp;Tenor,BB1374,Trigger)</f>
        <v>48985</v>
      </c>
      <c r="BB1374" s="101">
        <f>_xll.qlCalendarAdvance(Calendar,BB1373,AZ1374,"f",,Trigger)</f>
        <v>48989</v>
      </c>
      <c r="BC1374" s="101">
        <f>_xll.qlInterestRateIndexMaturity(Currency&amp;"ibor"&amp;Tenor,BB1374,Trigger)</f>
        <v>49354</v>
      </c>
      <c r="BD1374" s="246">
        <f>_xll.qlIndexFixing($AD$5,BA1374,TRUE,_xll.ohTrigger(Trigger,Trigger12M))</f>
        <v>2.0921834045126795E-2</v>
      </c>
      <c r="BE1374" s="246" t="e">
        <f>IFERROR(_xll.qlIndexFixing($BF$1,BA1374,TRUE,_xll.ohTrigger(Trigger,Trigger12M)),#N/A)</f>
        <v>#N/A</v>
      </c>
    </row>
    <row r="1375" spans="52:57" ht="11.25" customHeight="1" x14ac:dyDescent="0.25">
      <c r="AZ1375" s="102" t="s">
        <v>83</v>
      </c>
      <c r="BA1375" s="101">
        <f>_xll.qlInterestRateIndexFixingDate(Currency&amp;"ibor"&amp;Tenor,BB1375,Trigger)</f>
        <v>48992</v>
      </c>
      <c r="BB1375" s="101">
        <f>_xll.qlCalendarAdvance(Calendar,BB1374,AZ1375,"f",,Trigger)</f>
        <v>48996</v>
      </c>
      <c r="BC1375" s="101">
        <f>_xll.qlInterestRateIndexMaturity(Currency&amp;"ibor"&amp;Tenor,BB1375,Trigger)</f>
        <v>49361</v>
      </c>
      <c r="BD1375" s="246">
        <f>_xll.qlIndexFixing($AD$5,BA1375,TRUE,_xll.ohTrigger(Trigger,Trigger12M))</f>
        <v>2.0906942938142589E-2</v>
      </c>
      <c r="BE1375" s="246" t="e">
        <f>IFERROR(_xll.qlIndexFixing($BF$1,BA1375,TRUE,_xll.ohTrigger(Trigger,Trigger12M)),#N/A)</f>
        <v>#N/A</v>
      </c>
    </row>
    <row r="1376" spans="52:57" ht="11.25" customHeight="1" x14ac:dyDescent="0.25">
      <c r="AZ1376" s="102" t="s">
        <v>83</v>
      </c>
      <c r="BA1376" s="101">
        <f>_xll.qlInterestRateIndexFixingDate(Currency&amp;"ibor"&amp;Tenor,BB1376,Trigger)</f>
        <v>48999</v>
      </c>
      <c r="BB1376" s="101">
        <f>_xll.qlCalendarAdvance(Calendar,BB1375,AZ1376,"f",,Trigger)</f>
        <v>49003</v>
      </c>
      <c r="BC1376" s="101">
        <f>_xll.qlInterestRateIndexMaturity(Currency&amp;"ibor"&amp;Tenor,BB1376,Trigger)</f>
        <v>49368</v>
      </c>
      <c r="BD1376" s="246">
        <f>_xll.qlIndexFixing($AD$5,BA1376,TRUE,_xll.ohTrigger(Trigger,Trigger12M))</f>
        <v>2.0892006338182639E-2</v>
      </c>
      <c r="BE1376" s="246" t="e">
        <f>IFERROR(_xll.qlIndexFixing($BF$1,BA1376,TRUE,_xll.ohTrigger(Trigger,Trigger12M)),#N/A)</f>
        <v>#N/A</v>
      </c>
    </row>
    <row r="1377" spans="52:57" ht="11.25" customHeight="1" x14ac:dyDescent="0.25">
      <c r="AZ1377" s="102" t="s">
        <v>83</v>
      </c>
      <c r="BA1377" s="101">
        <f>_xll.qlInterestRateIndexFixingDate(Currency&amp;"ibor"&amp;Tenor,BB1377,Trigger)</f>
        <v>49006</v>
      </c>
      <c r="BB1377" s="101">
        <f>_xll.qlCalendarAdvance(Calendar,BB1376,AZ1377,"f",,Trigger)</f>
        <v>49010</v>
      </c>
      <c r="BC1377" s="101">
        <f>_xll.qlInterestRateIndexMaturity(Currency&amp;"ibor"&amp;Tenor,BB1377,Trigger)</f>
        <v>49375</v>
      </c>
      <c r="BD1377" s="246">
        <f>_xll.qlIndexFixing($AD$5,BA1377,TRUE,_xll.ohTrigger(Trigger,Trigger12M))</f>
        <v>2.0877024247278199E-2</v>
      </c>
      <c r="BE1377" s="246" t="e">
        <f>IFERROR(_xll.qlIndexFixing($BF$1,BA1377,TRUE,_xll.ohTrigger(Trigger,Trigger12M)),#N/A)</f>
        <v>#N/A</v>
      </c>
    </row>
    <row r="1378" spans="52:57" ht="11.25" customHeight="1" x14ac:dyDescent="0.25">
      <c r="AZ1378" s="102" t="s">
        <v>83</v>
      </c>
      <c r="BA1378" s="101">
        <f>_xll.qlInterestRateIndexFixingDate(Currency&amp;"ibor"&amp;Tenor,BB1378,Trigger)</f>
        <v>49013</v>
      </c>
      <c r="BB1378" s="101">
        <f>_xll.qlCalendarAdvance(Calendar,BB1377,AZ1378,"f",,Trigger)</f>
        <v>49017</v>
      </c>
      <c r="BC1378" s="101">
        <f>_xll.qlInterestRateIndexMaturity(Currency&amp;"ibor"&amp;Tenor,BB1378,Trigger)</f>
        <v>49382</v>
      </c>
      <c r="BD1378" s="246">
        <f>_xll.qlIndexFixing($AD$5,BA1378,TRUE,_xll.ohTrigger(Trigger,Trigger12M))</f>
        <v>2.0861996667465559E-2</v>
      </c>
      <c r="BE1378" s="246" t="e">
        <f>IFERROR(_xll.qlIndexFixing($BF$1,BA1378,TRUE,_xll.ohTrigger(Trigger,Trigger12M)),#N/A)</f>
        <v>#N/A</v>
      </c>
    </row>
    <row r="1379" spans="52:57" ht="11.25" customHeight="1" x14ac:dyDescent="0.25">
      <c r="AZ1379" s="102" t="s">
        <v>83</v>
      </c>
      <c r="BA1379" s="101">
        <f>_xll.qlInterestRateIndexFixingDate(Currency&amp;"ibor"&amp;Tenor,BB1379,Trigger)</f>
        <v>49020</v>
      </c>
      <c r="BB1379" s="101">
        <f>_xll.qlCalendarAdvance(Calendar,BB1378,AZ1379,"f",,Trigger)</f>
        <v>49024</v>
      </c>
      <c r="BC1379" s="101">
        <f>_xll.qlInterestRateIndexMaturity(Currency&amp;"ibor"&amp;Tenor,BB1379,Trigger)</f>
        <v>49389</v>
      </c>
      <c r="BD1379" s="246">
        <f>_xll.qlIndexFixing($AD$5,BA1379,TRUE,_xll.ohTrigger(Trigger,Trigger12M))</f>
        <v>2.0846923600787572E-2</v>
      </c>
      <c r="BE1379" s="246" t="e">
        <f>IFERROR(_xll.qlIndexFixing($BF$1,BA1379,TRUE,_xll.ohTrigger(Trigger,Trigger12M)),#N/A)</f>
        <v>#N/A</v>
      </c>
    </row>
    <row r="1380" spans="52:57" ht="11.25" customHeight="1" x14ac:dyDescent="0.25">
      <c r="AZ1380" s="102" t="s">
        <v>83</v>
      </c>
      <c r="BA1380" s="101">
        <f>_xll.qlInterestRateIndexFixingDate(Currency&amp;"ibor"&amp;Tenor,BB1380,Trigger)</f>
        <v>49027</v>
      </c>
      <c r="BB1380" s="101">
        <f>_xll.qlCalendarAdvance(Calendar,BB1379,AZ1380,"f",,Trigger)</f>
        <v>49031</v>
      </c>
      <c r="BC1380" s="101">
        <f>_xll.qlInterestRateIndexMaturity(Currency&amp;"ibor"&amp;Tenor,BB1380,Trigger)</f>
        <v>49396</v>
      </c>
      <c r="BD1380" s="246">
        <f>_xll.qlIndexFixing($AD$5,BA1380,TRUE,_xll.ohTrigger(Trigger,Trigger12M))</f>
        <v>2.0831805049293238E-2</v>
      </c>
      <c r="BE1380" s="246" t="e">
        <f>IFERROR(_xll.qlIndexFixing($BF$1,BA1380,TRUE,_xll.ohTrigger(Trigger,Trigger12M)),#N/A)</f>
        <v>#N/A</v>
      </c>
    </row>
    <row r="1381" spans="52:57" ht="11.25" customHeight="1" x14ac:dyDescent="0.25">
      <c r="AZ1381" s="102" t="s">
        <v>83</v>
      </c>
      <c r="BA1381" s="101">
        <f>_xll.qlInterestRateIndexFixingDate(Currency&amp;"ibor"&amp;Tenor,BB1381,Trigger)</f>
        <v>49034</v>
      </c>
      <c r="BB1381" s="101">
        <f>_xll.qlCalendarAdvance(Calendar,BB1380,AZ1381,"f",,Trigger)</f>
        <v>49038</v>
      </c>
      <c r="BC1381" s="101">
        <f>_xll.qlInterestRateIndexMaturity(Currency&amp;"ibor"&amp;Tenor,BB1381,Trigger)</f>
        <v>49403</v>
      </c>
      <c r="BD1381" s="246">
        <f>_xll.qlIndexFixing($AD$5,BA1381,TRUE,_xll.ohTrigger(Trigger,Trigger12M))</f>
        <v>2.0816641015037673E-2</v>
      </c>
      <c r="BE1381" s="246" t="e">
        <f>IFERROR(_xll.qlIndexFixing($BF$1,BA1381,TRUE,_xll.ohTrigger(Trigger,Trigger12M)),#N/A)</f>
        <v>#N/A</v>
      </c>
    </row>
    <row r="1382" spans="52:57" ht="11.25" customHeight="1" x14ac:dyDescent="0.25">
      <c r="AZ1382" s="102" t="s">
        <v>83</v>
      </c>
      <c r="BA1382" s="101">
        <f>_xll.qlInterestRateIndexFixingDate(Currency&amp;"ibor"&amp;Tenor,BB1382,Trigger)</f>
        <v>49039</v>
      </c>
      <c r="BB1382" s="101">
        <f>_xll.qlCalendarAdvance(Calendar,BB1381,AZ1382,"f",,Trigger)</f>
        <v>49045</v>
      </c>
      <c r="BC1382" s="101">
        <f>_xll.qlInterestRateIndexMaturity(Currency&amp;"ibor"&amp;Tenor,BB1382,Trigger)</f>
        <v>49410</v>
      </c>
      <c r="BD1382" s="246">
        <f>_xll.qlIndexFixing($AD$5,BA1382,TRUE,_xll.ohTrigger(Trigger,Trigger12M))</f>
        <v>2.0801431500082134E-2</v>
      </c>
      <c r="BE1382" s="246" t="e">
        <f>IFERROR(_xll.qlIndexFixing($BF$1,BA1382,TRUE,_xll.ohTrigger(Trigger,Trigger12M)),#N/A)</f>
        <v>#N/A</v>
      </c>
    </row>
    <row r="1383" spans="52:57" ht="11.25" customHeight="1" x14ac:dyDescent="0.25">
      <c r="AZ1383" s="102" t="s">
        <v>83</v>
      </c>
      <c r="BA1383" s="101">
        <f>_xll.qlInterestRateIndexFixingDate(Currency&amp;"ibor"&amp;Tenor,BB1383,Trigger)</f>
        <v>49048</v>
      </c>
      <c r="BB1383" s="101">
        <f>_xll.qlCalendarAdvance(Calendar,BB1382,AZ1383,"f",,Trigger)</f>
        <v>49052</v>
      </c>
      <c r="BC1383" s="101">
        <f>_xll.qlInterestRateIndexMaturity(Currency&amp;"ibor"&amp;Tenor,BB1383,Trigger)</f>
        <v>49417</v>
      </c>
      <c r="BD1383" s="246">
        <f>_xll.qlIndexFixing($AD$5,BA1383,TRUE,_xll.ohTrigger(Trigger,Trigger12M))</f>
        <v>2.0786176506494228E-2</v>
      </c>
      <c r="BE1383" s="246" t="e">
        <f>IFERROR(_xll.qlIndexFixing($BF$1,BA1383,TRUE,_xll.ohTrigger(Trigger,Trigger12M)),#N/A)</f>
        <v>#N/A</v>
      </c>
    </row>
    <row r="1384" spans="52:57" ht="11.25" customHeight="1" x14ac:dyDescent="0.25">
      <c r="AZ1384" s="102" t="s">
        <v>83</v>
      </c>
      <c r="BA1384" s="101">
        <f>_xll.qlInterestRateIndexFixingDate(Currency&amp;"ibor"&amp;Tenor,BB1384,Trigger)</f>
        <v>49055</v>
      </c>
      <c r="BB1384" s="101">
        <f>_xll.qlCalendarAdvance(Calendar,BB1383,AZ1384,"f",,Trigger)</f>
        <v>49059</v>
      </c>
      <c r="BC1384" s="101">
        <f>_xll.qlInterestRateIndexMaturity(Currency&amp;"ibor"&amp;Tenor,BB1384,Trigger)</f>
        <v>49424</v>
      </c>
      <c r="BD1384" s="246">
        <f>_xll.qlIndexFixing($AD$5,BA1384,TRUE,_xll.ohTrigger(Trigger,Trigger12M))</f>
        <v>2.0770876036347478E-2</v>
      </c>
      <c r="BE1384" s="246" t="e">
        <f>IFERROR(_xll.qlIndexFixing($BF$1,BA1384,TRUE,_xll.ohTrigger(Trigger,Trigger12M)),#N/A)</f>
        <v>#N/A</v>
      </c>
    </row>
    <row r="1385" spans="52:57" ht="11.25" customHeight="1" x14ac:dyDescent="0.25">
      <c r="AZ1385" s="102" t="s">
        <v>83</v>
      </c>
      <c r="BA1385" s="101">
        <f>_xll.qlInterestRateIndexFixingDate(Currency&amp;"ibor"&amp;Tenor,BB1385,Trigger)</f>
        <v>49061</v>
      </c>
      <c r="BB1385" s="101">
        <f>_xll.qlCalendarAdvance(Calendar,BB1384,AZ1385,"f",,Trigger)</f>
        <v>49066</v>
      </c>
      <c r="BC1385" s="101">
        <f>_xll.qlInterestRateIndexMaturity(Currency&amp;"ibor"&amp;Tenor,BB1385,Trigger)</f>
        <v>49431</v>
      </c>
      <c r="BD1385" s="246">
        <f>_xll.qlIndexFixing($AD$5,BA1385,TRUE,_xll.ohTrigger(Trigger,Trigger12M))</f>
        <v>2.0755530091721531E-2</v>
      </c>
      <c r="BE1385" s="246" t="e">
        <f>IFERROR(_xll.qlIndexFixing($BF$1,BA1385,TRUE,_xll.ohTrigger(Trigger,Trigger12M)),#N/A)</f>
        <v>#N/A</v>
      </c>
    </row>
    <row r="1386" spans="52:57" ht="11.25" customHeight="1" x14ac:dyDescent="0.25">
      <c r="AZ1386" s="102" t="s">
        <v>83</v>
      </c>
      <c r="BA1386" s="101">
        <f>_xll.qlInterestRateIndexFixingDate(Currency&amp;"ibor"&amp;Tenor,BB1386,Trigger)</f>
        <v>49069</v>
      </c>
      <c r="BB1386" s="101">
        <f>_xll.qlCalendarAdvance(Calendar,BB1385,AZ1386,"f",,Trigger)</f>
        <v>49073</v>
      </c>
      <c r="BC1386" s="101">
        <f>_xll.qlInterestRateIndexMaturity(Currency&amp;"ibor"&amp;Tenor,BB1386,Trigger)</f>
        <v>49438</v>
      </c>
      <c r="BD1386" s="246">
        <f>_xll.qlIndexFixing($AD$5,BA1386,TRUE,_xll.ohTrigger(Trigger,Trigger12M))</f>
        <v>2.0740138674702608E-2</v>
      </c>
      <c r="BE1386" s="246" t="e">
        <f>IFERROR(_xll.qlIndexFixing($BF$1,BA1386,TRUE,_xll.ohTrigger(Trigger,Trigger12M)),#N/A)</f>
        <v>#N/A</v>
      </c>
    </row>
    <row r="1387" spans="52:57" ht="11.25" customHeight="1" x14ac:dyDescent="0.25">
      <c r="AZ1387" s="102" t="s">
        <v>83</v>
      </c>
      <c r="BA1387" s="101">
        <f>_xll.qlInterestRateIndexFixingDate(Currency&amp;"ibor"&amp;Tenor,BB1387,Trigger)</f>
        <v>49076</v>
      </c>
      <c r="BB1387" s="101">
        <f>_xll.qlCalendarAdvance(Calendar,BB1386,AZ1387,"f",,Trigger)</f>
        <v>49080</v>
      </c>
      <c r="BC1387" s="101">
        <f>_xll.qlInterestRateIndexMaturity(Currency&amp;"ibor"&amp;Tenor,BB1387,Trigger)</f>
        <v>49445</v>
      </c>
      <c r="BD1387" s="246">
        <f>_xll.qlIndexFixing($AD$5,BA1387,TRUE,_xll.ohTrigger(Trigger,Trigger12M))</f>
        <v>2.0724701787382626E-2</v>
      </c>
      <c r="BE1387" s="246" t="e">
        <f>IFERROR(_xll.qlIndexFixing($BF$1,BA1387,TRUE,_xll.ohTrigger(Trigger,Trigger12M)),#N/A)</f>
        <v>#N/A</v>
      </c>
    </row>
    <row r="1388" spans="52:57" ht="11.25" customHeight="1" x14ac:dyDescent="0.25">
      <c r="AZ1388" s="102" t="s">
        <v>83</v>
      </c>
      <c r="BA1388" s="101">
        <f>_xll.qlInterestRateIndexFixingDate(Currency&amp;"ibor"&amp;Tenor,BB1388,Trigger)</f>
        <v>49083</v>
      </c>
      <c r="BB1388" s="101">
        <f>_xll.qlCalendarAdvance(Calendar,BB1387,AZ1388,"f",,Trigger)</f>
        <v>49087</v>
      </c>
      <c r="BC1388" s="101">
        <f>_xll.qlInterestRateIndexMaturity(Currency&amp;"ibor"&amp;Tenor,BB1388,Trigger)</f>
        <v>49452</v>
      </c>
      <c r="BD1388" s="246">
        <f>_xll.qlIndexFixing($AD$5,BA1388,TRUE,_xll.ohTrigger(Trigger,Trigger12M))</f>
        <v>2.0709219431860073E-2</v>
      </c>
      <c r="BE1388" s="246" t="e">
        <f>IFERROR(_xll.qlIndexFixing($BF$1,BA1388,TRUE,_xll.ohTrigger(Trigger,Trigger12M)),#N/A)</f>
        <v>#N/A</v>
      </c>
    </row>
    <row r="1389" spans="52:57" ht="11.25" customHeight="1" x14ac:dyDescent="0.25">
      <c r="AZ1389" s="102" t="s">
        <v>83</v>
      </c>
      <c r="BA1389" s="101">
        <f>_xll.qlInterestRateIndexFixingDate(Currency&amp;"ibor"&amp;Tenor,BB1389,Trigger)</f>
        <v>49090</v>
      </c>
      <c r="BB1389" s="101">
        <f>_xll.qlCalendarAdvance(Calendar,BB1388,AZ1389,"f",,Trigger)</f>
        <v>49094</v>
      </c>
      <c r="BC1389" s="101">
        <f>_xll.qlInterestRateIndexMaturity(Currency&amp;"ibor"&amp;Tenor,BB1389,Trigger)</f>
        <v>49459</v>
      </c>
      <c r="BD1389" s="246">
        <f>_xll.qlIndexFixing($AD$5,BA1389,TRUE,_xll.ohTrigger(Trigger,Trigger12M))</f>
        <v>2.0693691610238686E-2</v>
      </c>
      <c r="BE1389" s="246" t="e">
        <f>IFERROR(_xll.qlIndexFixing($BF$1,BA1389,TRUE,_xll.ohTrigger(Trigger,Trigger12M)),#N/A)</f>
        <v>#N/A</v>
      </c>
    </row>
    <row r="1390" spans="52:57" ht="11.25" customHeight="1" x14ac:dyDescent="0.25">
      <c r="AZ1390" s="102" t="s">
        <v>83</v>
      </c>
      <c r="BA1390" s="101">
        <f>_xll.qlInterestRateIndexFixingDate(Currency&amp;"ibor"&amp;Tenor,BB1390,Trigger)</f>
        <v>49097</v>
      </c>
      <c r="BB1390" s="101">
        <f>_xll.qlCalendarAdvance(Calendar,BB1389,AZ1390,"f",,Trigger)</f>
        <v>49101</v>
      </c>
      <c r="BC1390" s="101">
        <f>_xll.qlInterestRateIndexMaturity(Currency&amp;"ibor"&amp;Tenor,BB1390,Trigger)</f>
        <v>49466</v>
      </c>
      <c r="BD1390" s="246">
        <f>_xll.qlIndexFixing($AD$5,BA1390,TRUE,_xll.ohTrigger(Trigger,Trigger12M))</f>
        <v>2.0678118324629877E-2</v>
      </c>
      <c r="BE1390" s="246" t="e">
        <f>IFERROR(_xll.qlIndexFixing($BF$1,BA1390,TRUE,_xll.ohTrigger(Trigger,Trigger12M)),#N/A)</f>
        <v>#N/A</v>
      </c>
    </row>
    <row r="1391" spans="52:57" ht="11.25" customHeight="1" x14ac:dyDescent="0.25">
      <c r="AZ1391" s="102" t="s">
        <v>83</v>
      </c>
      <c r="BA1391" s="101">
        <f>_xll.qlInterestRateIndexFixingDate(Currency&amp;"ibor"&amp;Tenor,BB1391,Trigger)</f>
        <v>49104</v>
      </c>
      <c r="BB1391" s="101">
        <f>_xll.qlCalendarAdvance(Calendar,BB1390,AZ1391,"f",,Trigger)</f>
        <v>49108</v>
      </c>
      <c r="BC1391" s="101">
        <f>_xll.qlInterestRateIndexMaturity(Currency&amp;"ibor"&amp;Tenor,BB1391,Trigger)</f>
        <v>49473</v>
      </c>
      <c r="BD1391" s="246">
        <f>_xll.qlIndexFixing($AD$5,BA1391,TRUE,_xll.ohTrigger(Trigger,Trigger12M))</f>
        <v>2.066249957714987E-2</v>
      </c>
      <c r="BE1391" s="246" t="e">
        <f>IFERROR(_xll.qlIndexFixing($BF$1,BA1391,TRUE,_xll.ohTrigger(Trigger,Trigger12M)),#N/A)</f>
        <v>#N/A</v>
      </c>
    </row>
    <row r="1392" spans="52:57" ht="11.25" customHeight="1" x14ac:dyDescent="0.25">
      <c r="AZ1392" s="102" t="s">
        <v>83</v>
      </c>
      <c r="BA1392" s="101">
        <f>_xll.qlInterestRateIndexFixingDate(Currency&amp;"ibor"&amp;Tenor,BB1392,Trigger)</f>
        <v>49111</v>
      </c>
      <c r="BB1392" s="101">
        <f>_xll.qlCalendarAdvance(Calendar,BB1391,AZ1392,"f",,Trigger)</f>
        <v>49115</v>
      </c>
      <c r="BC1392" s="101">
        <f>_xll.qlInterestRateIndexMaturity(Currency&amp;"ibor"&amp;Tenor,BB1392,Trigger)</f>
        <v>49480</v>
      </c>
      <c r="BD1392" s="246">
        <f>_xll.qlIndexFixing($AD$5,BA1392,TRUE,_xll.ohTrigger(Trigger,Trigger12M))</f>
        <v>2.0646835369921894E-2</v>
      </c>
      <c r="BE1392" s="246" t="e">
        <f>IFERROR(_xll.qlIndexFixing($BF$1,BA1392,TRUE,_xll.ohTrigger(Trigger,Trigger12M)),#N/A)</f>
        <v>#N/A</v>
      </c>
    </row>
    <row r="1393" spans="52:57" ht="11.25" customHeight="1" x14ac:dyDescent="0.25">
      <c r="AZ1393" s="102" t="s">
        <v>83</v>
      </c>
      <c r="BA1393" s="101">
        <f>_xll.qlInterestRateIndexFixingDate(Currency&amp;"ibor"&amp;Tenor,BB1393,Trigger)</f>
        <v>49118</v>
      </c>
      <c r="BB1393" s="101">
        <f>_xll.qlCalendarAdvance(Calendar,BB1392,AZ1393,"f",,Trigger)</f>
        <v>49122</v>
      </c>
      <c r="BC1393" s="101">
        <f>_xll.qlInterestRateIndexMaturity(Currency&amp;"ibor"&amp;Tenor,BB1393,Trigger)</f>
        <v>49487</v>
      </c>
      <c r="BD1393" s="246">
        <f>_xll.qlIndexFixing($AD$5,BA1393,TRUE,_xll.ohTrigger(Trigger,Trigger12M))</f>
        <v>2.0631125705074662E-2</v>
      </c>
      <c r="BE1393" s="246" t="e">
        <f>IFERROR(_xll.qlIndexFixing($BF$1,BA1393,TRUE,_xll.ohTrigger(Trigger,Trigger12M)),#N/A)</f>
        <v>#N/A</v>
      </c>
    </row>
    <row r="1394" spans="52:57" ht="11.25" customHeight="1" x14ac:dyDescent="0.25">
      <c r="AZ1394" s="102" t="s">
        <v>83</v>
      </c>
      <c r="BA1394" s="101">
        <f>_xll.qlInterestRateIndexFixingDate(Currency&amp;"ibor"&amp;Tenor,BB1394,Trigger)</f>
        <v>49125</v>
      </c>
      <c r="BB1394" s="101">
        <f>_xll.qlCalendarAdvance(Calendar,BB1393,AZ1394,"f",,Trigger)</f>
        <v>49129</v>
      </c>
      <c r="BC1394" s="101">
        <f>_xll.qlInterestRateIndexMaturity(Currency&amp;"ibor"&amp;Tenor,BB1394,Trigger)</f>
        <v>49494</v>
      </c>
      <c r="BD1394" s="246">
        <f>_xll.qlIndexFixing($AD$5,BA1394,TRUE,_xll.ohTrigger(Trigger,Trigger12M))</f>
        <v>2.0615370584743452E-2</v>
      </c>
      <c r="BE1394" s="246" t="e">
        <f>IFERROR(_xll.qlIndexFixing($BF$1,BA1394,TRUE,_xll.ohTrigger(Trigger,Trigger12M)),#N/A)</f>
        <v>#N/A</v>
      </c>
    </row>
    <row r="1395" spans="52:57" ht="11.25" customHeight="1" x14ac:dyDescent="0.25">
      <c r="AZ1395" s="102" t="s">
        <v>83</v>
      </c>
      <c r="BA1395" s="101">
        <f>_xll.qlInterestRateIndexFixingDate(Currency&amp;"ibor"&amp;Tenor,BB1395,Trigger)</f>
        <v>49132</v>
      </c>
      <c r="BB1395" s="101">
        <f>_xll.qlCalendarAdvance(Calendar,BB1394,AZ1395,"f",,Trigger)</f>
        <v>49136</v>
      </c>
      <c r="BC1395" s="101">
        <f>_xll.qlInterestRateIndexMaturity(Currency&amp;"ibor"&amp;Tenor,BB1395,Trigger)</f>
        <v>49501</v>
      </c>
      <c r="BD1395" s="246">
        <f>_xll.qlIndexFixing($AD$5,BA1395,TRUE,_xll.ohTrigger(Trigger,Trigger12M))</f>
        <v>2.0599570011070108E-2</v>
      </c>
      <c r="BE1395" s="246" t="e">
        <f>IFERROR(_xll.qlIndexFixing($BF$1,BA1395,TRUE,_xll.ohTrigger(Trigger,Trigger12M)),#N/A)</f>
        <v>#N/A</v>
      </c>
    </row>
    <row r="1396" spans="52:57" ht="11.25" customHeight="1" x14ac:dyDescent="0.25">
      <c r="AZ1396" s="102" t="s">
        <v>83</v>
      </c>
      <c r="BA1396" s="101">
        <f>_xll.qlInterestRateIndexFixingDate(Currency&amp;"ibor"&amp;Tenor,BB1396,Trigger)</f>
        <v>49139</v>
      </c>
      <c r="BB1396" s="101">
        <f>_xll.qlCalendarAdvance(Calendar,BB1395,AZ1396,"f",,Trigger)</f>
        <v>49143</v>
      </c>
      <c r="BC1396" s="101">
        <f>_xll.qlInterestRateIndexMaturity(Currency&amp;"ibor"&amp;Tenor,BB1396,Trigger)</f>
        <v>49508</v>
      </c>
      <c r="BD1396" s="246">
        <f>_xll.qlIndexFixing($AD$5,BA1396,TRUE,_xll.ohTrigger(Trigger,Trigger12M))</f>
        <v>2.0583723986201299E-2</v>
      </c>
      <c r="BE1396" s="246" t="e">
        <f>IFERROR(_xll.qlIndexFixing($BF$1,BA1396,TRUE,_xll.ohTrigger(Trigger,Trigger12M)),#N/A)</f>
        <v>#N/A</v>
      </c>
    </row>
    <row r="1397" spans="52:57" ht="11.25" customHeight="1" x14ac:dyDescent="0.25">
      <c r="AZ1397" s="102" t="s">
        <v>83</v>
      </c>
      <c r="BA1397" s="101">
        <f>_xll.qlInterestRateIndexFixingDate(Currency&amp;"ibor"&amp;Tenor,BB1397,Trigger)</f>
        <v>49146</v>
      </c>
      <c r="BB1397" s="101">
        <f>_xll.qlCalendarAdvance(Calendar,BB1396,AZ1397,"f",,Trigger)</f>
        <v>49150</v>
      </c>
      <c r="BC1397" s="101">
        <f>_xll.qlInterestRateIndexMaturity(Currency&amp;"ibor"&amp;Tenor,BB1397,Trigger)</f>
        <v>49515</v>
      </c>
      <c r="BD1397" s="246">
        <f>_xll.qlIndexFixing($AD$5,BA1397,TRUE,_xll.ohTrigger(Trigger,Trigger12M))</f>
        <v>2.0567895984896067E-2</v>
      </c>
      <c r="BE1397" s="246" t="e">
        <f>IFERROR(_xll.qlIndexFixing($BF$1,BA1397,TRUE,_xll.ohTrigger(Trigger,Trigger12M)),#N/A)</f>
        <v>#N/A</v>
      </c>
    </row>
    <row r="1398" spans="52:57" ht="11.25" customHeight="1" x14ac:dyDescent="0.25">
      <c r="AZ1398" s="102" t="s">
        <v>83</v>
      </c>
      <c r="BA1398" s="101">
        <f>_xll.qlInterestRateIndexFixingDate(Currency&amp;"ibor"&amp;Tenor,BB1398,Trigger)</f>
        <v>49153</v>
      </c>
      <c r="BB1398" s="101">
        <f>_xll.qlCalendarAdvance(Calendar,BB1397,AZ1398,"f",,Trigger)</f>
        <v>49157</v>
      </c>
      <c r="BC1398" s="101">
        <f>_xll.qlInterestRateIndexMaturity(Currency&amp;"ibor"&amp;Tenor,BB1398,Trigger)</f>
        <v>49522</v>
      </c>
      <c r="BD1398" s="246">
        <f>_xll.qlIndexFixing($AD$5,BA1398,TRUE,_xll.ohTrigger(Trigger,Trigger12M))</f>
        <v>2.0552405155005567E-2</v>
      </c>
      <c r="BE1398" s="246" t="e">
        <f>IFERROR(_xll.qlIndexFixing($BF$1,BA1398,TRUE,_xll.ohTrigger(Trigger,Trigger12M)),#N/A)</f>
        <v>#N/A</v>
      </c>
    </row>
    <row r="1399" spans="52:57" ht="11.25" customHeight="1" x14ac:dyDescent="0.25">
      <c r="AZ1399" s="102" t="s">
        <v>83</v>
      </c>
      <c r="BA1399" s="101">
        <f>_xll.qlInterestRateIndexFixingDate(Currency&amp;"ibor"&amp;Tenor,BB1399,Trigger)</f>
        <v>49160</v>
      </c>
      <c r="BB1399" s="101">
        <f>_xll.qlCalendarAdvance(Calendar,BB1398,AZ1399,"f",,Trigger)</f>
        <v>49164</v>
      </c>
      <c r="BC1399" s="101">
        <f>_xll.qlInterestRateIndexMaturity(Currency&amp;"ibor"&amp;Tenor,BB1399,Trigger)</f>
        <v>49529</v>
      </c>
      <c r="BD1399" s="246">
        <f>_xll.qlIndexFixing($AD$5,BA1399,TRUE,_xll.ohTrigger(Trigger,Trigger12M))</f>
        <v>2.0536871999920537E-2</v>
      </c>
      <c r="BE1399" s="246" t="e">
        <f>IFERROR(_xll.qlIndexFixing($BF$1,BA1399,TRUE,_xll.ohTrigger(Trigger,Trigger12M)),#N/A)</f>
        <v>#N/A</v>
      </c>
    </row>
    <row r="1400" spans="52:57" ht="11.25" customHeight="1" x14ac:dyDescent="0.25">
      <c r="AZ1400" s="102" t="s">
        <v>83</v>
      </c>
      <c r="BA1400" s="101">
        <f>_xll.qlInterestRateIndexFixingDate(Currency&amp;"ibor"&amp;Tenor,BB1400,Trigger)</f>
        <v>49167</v>
      </c>
      <c r="BB1400" s="101">
        <f>_xll.qlCalendarAdvance(Calendar,BB1399,AZ1400,"f",,Trigger)</f>
        <v>49171</v>
      </c>
      <c r="BC1400" s="101">
        <f>_xll.qlInterestRateIndexMaturity(Currency&amp;"ibor"&amp;Tenor,BB1400,Trigger)</f>
        <v>49536</v>
      </c>
      <c r="BD1400" s="246">
        <f>_xll.qlIndexFixing($AD$5,BA1400,TRUE,_xll.ohTrigger(Trigger,Trigger12M))</f>
        <v>2.0521296521606971E-2</v>
      </c>
      <c r="BE1400" s="246" t="e">
        <f>IFERROR(_xll.qlIndexFixing($BF$1,BA1400,TRUE,_xll.ohTrigger(Trigger,Trigger12M)),#N/A)</f>
        <v>#N/A</v>
      </c>
    </row>
    <row r="1401" spans="52:57" ht="11.25" customHeight="1" x14ac:dyDescent="0.25">
      <c r="AZ1401" s="102" t="s">
        <v>83</v>
      </c>
      <c r="BA1401" s="101">
        <f>_xll.qlInterestRateIndexFixingDate(Currency&amp;"ibor"&amp;Tenor,BB1401,Trigger)</f>
        <v>49174</v>
      </c>
      <c r="BB1401" s="101">
        <f>_xll.qlCalendarAdvance(Calendar,BB1400,AZ1401,"f",,Trigger)</f>
        <v>49178</v>
      </c>
      <c r="BC1401" s="101">
        <f>_xll.qlInterestRateIndexMaturity(Currency&amp;"ibor"&amp;Tenor,BB1401,Trigger)</f>
        <v>49543</v>
      </c>
      <c r="BD1401" s="246">
        <f>_xll.qlIndexFixing($AD$5,BA1401,TRUE,_xll.ohTrigger(Trigger,Trigger12M))</f>
        <v>2.0505678722036767E-2</v>
      </c>
      <c r="BE1401" s="246" t="e">
        <f>IFERROR(_xll.qlIndexFixing($BF$1,BA1401,TRUE,_xll.ohTrigger(Trigger,Trigger12M)),#N/A)</f>
        <v>#N/A</v>
      </c>
    </row>
    <row r="1402" spans="52:57" ht="11.25" customHeight="1" x14ac:dyDescent="0.25">
      <c r="AZ1402" s="102" t="s">
        <v>83</v>
      </c>
      <c r="BA1402" s="101">
        <f>_xll.qlInterestRateIndexFixingDate(Currency&amp;"ibor"&amp;Tenor,BB1402,Trigger)</f>
        <v>49181</v>
      </c>
      <c r="BB1402" s="101">
        <f>_xll.qlCalendarAdvance(Calendar,BB1401,AZ1402,"f",,Trigger)</f>
        <v>49185</v>
      </c>
      <c r="BC1402" s="101">
        <f>_xll.qlInterestRateIndexMaturity(Currency&amp;"ibor"&amp;Tenor,BB1402,Trigger)</f>
        <v>49550</v>
      </c>
      <c r="BD1402" s="246">
        <f>_xll.qlIndexFixing($AD$5,BA1402,TRUE,_xll.ohTrigger(Trigger,Trigger12M))</f>
        <v>2.0490018603186867E-2</v>
      </c>
      <c r="BE1402" s="246" t="e">
        <f>IFERROR(_xll.qlIndexFixing($BF$1,BA1402,TRUE,_xll.ohTrigger(Trigger,Trigger12M)),#N/A)</f>
        <v>#N/A</v>
      </c>
    </row>
    <row r="1403" spans="52:57" ht="11.25" customHeight="1" x14ac:dyDescent="0.25">
      <c r="AZ1403" s="102" t="s">
        <v>83</v>
      </c>
      <c r="BA1403" s="101">
        <f>_xll.qlInterestRateIndexFixingDate(Currency&amp;"ibor"&amp;Tenor,BB1403,Trigger)</f>
        <v>49188</v>
      </c>
      <c r="BB1403" s="101">
        <f>_xll.qlCalendarAdvance(Calendar,BB1402,AZ1403,"f",,Trigger)</f>
        <v>49192</v>
      </c>
      <c r="BC1403" s="101">
        <f>_xll.qlInterestRateIndexMaturity(Currency&amp;"ibor"&amp;Tenor,BB1403,Trigger)</f>
        <v>49557</v>
      </c>
      <c r="BD1403" s="246">
        <f>_xll.qlIndexFixing($AD$5,BA1403,TRUE,_xll.ohTrigger(Trigger,Trigger12M))</f>
        <v>2.0474316167039246E-2</v>
      </c>
      <c r="BE1403" s="246" t="e">
        <f>IFERROR(_xll.qlIndexFixing($BF$1,BA1403,TRUE,_xll.ohTrigger(Trigger,Trigger12M)),#N/A)</f>
        <v>#N/A</v>
      </c>
    </row>
    <row r="1404" spans="52:57" ht="11.25" customHeight="1" x14ac:dyDescent="0.25">
      <c r="AZ1404" s="102" t="s">
        <v>83</v>
      </c>
      <c r="BA1404" s="101">
        <f>_xll.qlInterestRateIndexFixingDate(Currency&amp;"ibor"&amp;Tenor,BB1404,Trigger)</f>
        <v>49195</v>
      </c>
      <c r="BB1404" s="101">
        <f>_xll.qlCalendarAdvance(Calendar,BB1403,AZ1404,"f",,Trigger)</f>
        <v>49199</v>
      </c>
      <c r="BC1404" s="101">
        <f>_xll.qlInterestRateIndexMaturity(Currency&amp;"ibor"&amp;Tenor,BB1404,Trigger)</f>
        <v>49564</v>
      </c>
      <c r="BD1404" s="246">
        <f>_xll.qlIndexFixing($AD$5,BA1404,TRUE,_xll.ohTrigger(Trigger,Trigger12M))</f>
        <v>2.0458571415581796E-2</v>
      </c>
      <c r="BE1404" s="246" t="e">
        <f>IFERROR(_xll.qlIndexFixing($BF$1,BA1404,TRUE,_xll.ohTrigger(Trigger,Trigger12M)),#N/A)</f>
        <v>#N/A</v>
      </c>
    </row>
    <row r="1405" spans="52:57" ht="11.25" customHeight="1" x14ac:dyDescent="0.25">
      <c r="AZ1405" s="102" t="s">
        <v>83</v>
      </c>
      <c r="BA1405" s="101">
        <f>_xll.qlInterestRateIndexFixingDate(Currency&amp;"ibor"&amp;Tenor,BB1405,Trigger)</f>
        <v>49202</v>
      </c>
      <c r="BB1405" s="101">
        <f>_xll.qlCalendarAdvance(Calendar,BB1404,AZ1405,"f",,Trigger)</f>
        <v>49206</v>
      </c>
      <c r="BC1405" s="101">
        <f>_xll.qlInterestRateIndexMaturity(Currency&amp;"ibor"&amp;Tenor,BB1405,Trigger)</f>
        <v>49571</v>
      </c>
      <c r="BD1405" s="246">
        <f>_xll.qlIndexFixing($AD$5,BA1405,TRUE,_xll.ohTrigger(Trigger,Trigger12M))</f>
        <v>2.0442784350807437E-2</v>
      </c>
      <c r="BE1405" s="246" t="e">
        <f>IFERROR(_xll.qlIndexFixing($BF$1,BA1405,TRUE,_xll.ohTrigger(Trigger,Trigger12M)),#N/A)</f>
        <v>#N/A</v>
      </c>
    </row>
    <row r="1406" spans="52:57" ht="11.25" customHeight="1" x14ac:dyDescent="0.25">
      <c r="AZ1406" s="102" t="s">
        <v>83</v>
      </c>
      <c r="BA1406" s="101">
        <f>_xll.qlInterestRateIndexFixingDate(Currency&amp;"ibor"&amp;Tenor,BB1406,Trigger)</f>
        <v>49209</v>
      </c>
      <c r="BB1406" s="101">
        <f>_xll.qlCalendarAdvance(Calendar,BB1405,AZ1406,"f",,Trigger)</f>
        <v>49213</v>
      </c>
      <c r="BC1406" s="101">
        <f>_xll.qlInterestRateIndexMaturity(Currency&amp;"ibor"&amp;Tenor,BB1406,Trigger)</f>
        <v>49578</v>
      </c>
      <c r="BD1406" s="246">
        <f>_xll.qlIndexFixing($AD$5,BA1406,TRUE,_xll.ohTrigger(Trigger,Trigger12M))</f>
        <v>2.0426954974714358E-2</v>
      </c>
      <c r="BE1406" s="246" t="e">
        <f>IFERROR(_xll.qlIndexFixing($BF$1,BA1406,TRUE,_xll.ohTrigger(Trigger,Trigger12M)),#N/A)</f>
        <v>#N/A</v>
      </c>
    </row>
    <row r="1407" spans="52:57" ht="11.25" customHeight="1" x14ac:dyDescent="0.25">
      <c r="AZ1407" s="102" t="s">
        <v>83</v>
      </c>
      <c r="BA1407" s="101">
        <f>_xll.qlInterestRateIndexFixingDate(Currency&amp;"ibor"&amp;Tenor,BB1407,Trigger)</f>
        <v>49216</v>
      </c>
      <c r="BB1407" s="101">
        <f>_xll.qlCalendarAdvance(Calendar,BB1406,AZ1407,"f",,Trigger)</f>
        <v>49220</v>
      </c>
      <c r="BC1407" s="101">
        <f>_xll.qlInterestRateIndexMaturity(Currency&amp;"ibor"&amp;Tenor,BB1407,Trigger)</f>
        <v>49585</v>
      </c>
      <c r="BD1407" s="246">
        <f>_xll.qlIndexFixing($AD$5,BA1407,TRUE,_xll.ohTrigger(Trigger,Trigger12M))</f>
        <v>2.0411083289306433E-2</v>
      </c>
      <c r="BE1407" s="246" t="e">
        <f>IFERROR(_xll.qlIndexFixing($BF$1,BA1407,TRUE,_xll.ohTrigger(Trigger,Trigger12M)),#N/A)</f>
        <v>#N/A</v>
      </c>
    </row>
    <row r="1408" spans="52:57" ht="11.25" customHeight="1" x14ac:dyDescent="0.25">
      <c r="AZ1408" s="102" t="s">
        <v>83</v>
      </c>
      <c r="BA1408" s="101">
        <f>_xll.qlInterestRateIndexFixingDate(Currency&amp;"ibor"&amp;Tenor,BB1408,Trigger)</f>
        <v>49223</v>
      </c>
      <c r="BB1408" s="101">
        <f>_xll.qlCalendarAdvance(Calendar,BB1407,AZ1408,"f",,Trigger)</f>
        <v>49227</v>
      </c>
      <c r="BC1408" s="101">
        <f>_xll.qlInterestRateIndexMaturity(Currency&amp;"ibor"&amp;Tenor,BB1408,Trigger)</f>
        <v>49592</v>
      </c>
      <c r="BD1408" s="246">
        <f>_xll.qlIndexFixing($AD$5,BA1408,TRUE,_xll.ohTrigger(Trigger,Trigger12M))</f>
        <v>2.0395169296592137E-2</v>
      </c>
      <c r="BE1408" s="246" t="e">
        <f>IFERROR(_xll.qlIndexFixing($BF$1,BA1408,TRUE,_xll.ohTrigger(Trigger,Trigger12M)),#N/A)</f>
        <v>#N/A</v>
      </c>
    </row>
    <row r="1409" spans="52:57" ht="11.25" customHeight="1" x14ac:dyDescent="0.25">
      <c r="AZ1409" s="102" t="s">
        <v>83</v>
      </c>
      <c r="BA1409" s="101">
        <f>_xll.qlInterestRateIndexFixingDate(Currency&amp;"ibor"&amp;Tenor,BB1409,Trigger)</f>
        <v>49230</v>
      </c>
      <c r="BB1409" s="101">
        <f>_xll.qlCalendarAdvance(Calendar,BB1408,AZ1409,"f",,Trigger)</f>
        <v>49234</v>
      </c>
      <c r="BC1409" s="101">
        <f>_xll.qlInterestRateIndexMaturity(Currency&amp;"ibor"&amp;Tenor,BB1409,Trigger)</f>
        <v>49599</v>
      </c>
      <c r="BD1409" s="246">
        <f>_xll.qlIndexFixing($AD$5,BA1409,TRUE,_xll.ohTrigger(Trigger,Trigger12M))</f>
        <v>2.0379212998586294E-2</v>
      </c>
      <c r="BE1409" s="246" t="e">
        <f>IFERROR(_xll.qlIndexFixing($BF$1,BA1409,TRUE,_xll.ohTrigger(Trigger,Trigger12M)),#N/A)</f>
        <v>#N/A</v>
      </c>
    </row>
    <row r="1410" spans="52:57" ht="11.25" customHeight="1" x14ac:dyDescent="0.25">
      <c r="AZ1410" s="102" t="s">
        <v>83</v>
      </c>
      <c r="BA1410" s="101">
        <f>_xll.qlInterestRateIndexFixingDate(Currency&amp;"ibor"&amp;Tenor,BB1410,Trigger)</f>
        <v>49237</v>
      </c>
      <c r="BB1410" s="101">
        <f>_xll.qlCalendarAdvance(Calendar,BB1409,AZ1410,"f",,Trigger)</f>
        <v>49241</v>
      </c>
      <c r="BC1410" s="101">
        <f>_xll.qlInterestRateIndexMaturity(Currency&amp;"ibor"&amp;Tenor,BB1410,Trigger)</f>
        <v>49606</v>
      </c>
      <c r="BD1410" s="246">
        <f>_xll.qlIndexFixing($AD$5,BA1410,TRUE,_xll.ohTrigger(Trigger,Trigger12M))</f>
        <v>2.0363214397308118E-2</v>
      </c>
      <c r="BE1410" s="246" t="e">
        <f>IFERROR(_xll.qlIndexFixing($BF$1,BA1410,TRUE,_xll.ohTrigger(Trigger,Trigger12M)),#N/A)</f>
        <v>#N/A</v>
      </c>
    </row>
    <row r="1411" spans="52:57" ht="11.25" customHeight="1" x14ac:dyDescent="0.25">
      <c r="AZ1411" s="102" t="s">
        <v>83</v>
      </c>
      <c r="BA1411" s="101">
        <f>_xll.qlInterestRateIndexFixingDate(Currency&amp;"ibor"&amp;Tenor,BB1411,Trigger)</f>
        <v>49244</v>
      </c>
      <c r="BB1411" s="101">
        <f>_xll.qlCalendarAdvance(Calendar,BB1410,AZ1411,"f",,Trigger)</f>
        <v>49248</v>
      </c>
      <c r="BC1411" s="101">
        <f>_xll.qlInterestRateIndexMaturity(Currency&amp;"ibor"&amp;Tenor,BB1411,Trigger)</f>
        <v>49613</v>
      </c>
      <c r="BD1411" s="246">
        <f>_xll.qlIndexFixing($AD$5,BA1411,TRUE,_xll.ohTrigger(Trigger,Trigger12M))</f>
        <v>2.0347173494782943E-2</v>
      </c>
      <c r="BE1411" s="246" t="e">
        <f>IFERROR(_xll.qlIndexFixing($BF$1,BA1411,TRUE,_xll.ohTrigger(Trigger,Trigger12M)),#N/A)</f>
        <v>#N/A</v>
      </c>
    </row>
    <row r="1412" spans="52:57" ht="11.25" customHeight="1" x14ac:dyDescent="0.25">
      <c r="AZ1412" s="102" t="s">
        <v>83</v>
      </c>
      <c r="BA1412" s="101">
        <f>_xll.qlInterestRateIndexFixingDate(Currency&amp;"ibor"&amp;Tenor,BB1412,Trigger)</f>
        <v>49251</v>
      </c>
      <c r="BB1412" s="101">
        <f>_xll.qlCalendarAdvance(Calendar,BB1411,AZ1412,"f",,Trigger)</f>
        <v>49255</v>
      </c>
      <c r="BC1412" s="101">
        <f>_xll.qlInterestRateIndexMaturity(Currency&amp;"ibor"&amp;Tenor,BB1412,Trigger)</f>
        <v>49620</v>
      </c>
      <c r="BD1412" s="246">
        <f>_xll.qlIndexFixing($AD$5,BA1412,TRUE,_xll.ohTrigger(Trigger,Trigger12M))</f>
        <v>2.0331090293040706E-2</v>
      </c>
      <c r="BE1412" s="246" t="e">
        <f>IFERROR(_xll.qlIndexFixing($BF$1,BA1412,TRUE,_xll.ohTrigger(Trigger,Trigger12M)),#N/A)</f>
        <v>#N/A</v>
      </c>
    </row>
    <row r="1413" spans="52:57" ht="11.25" customHeight="1" x14ac:dyDescent="0.25">
      <c r="AZ1413" s="102" t="s">
        <v>83</v>
      </c>
      <c r="BA1413" s="101">
        <f>_xll.qlInterestRateIndexFixingDate(Currency&amp;"ibor"&amp;Tenor,BB1413,Trigger)</f>
        <v>49258</v>
      </c>
      <c r="BB1413" s="101">
        <f>_xll.qlCalendarAdvance(Calendar,BB1412,AZ1413,"f",,Trigger)</f>
        <v>49262</v>
      </c>
      <c r="BC1413" s="101">
        <f>_xll.qlInterestRateIndexMaturity(Currency&amp;"ibor"&amp;Tenor,BB1413,Trigger)</f>
        <v>49627</v>
      </c>
      <c r="BD1413" s="246">
        <f>_xll.qlIndexFixing($AD$5,BA1413,TRUE,_xll.ohTrigger(Trigger,Trigger12M))</f>
        <v>2.0314964794117041E-2</v>
      </c>
      <c r="BE1413" s="246" t="e">
        <f>IFERROR(_xll.qlIndexFixing($BF$1,BA1413,TRUE,_xll.ohTrigger(Trigger,Trigger12M)),#N/A)</f>
        <v>#N/A</v>
      </c>
    </row>
    <row r="1414" spans="52:57" ht="11.25" customHeight="1" x14ac:dyDescent="0.25">
      <c r="AZ1414" s="102" t="s">
        <v>83</v>
      </c>
      <c r="BA1414" s="101">
        <f>_xll.qlInterestRateIndexFixingDate(Currency&amp;"ibor"&amp;Tenor,BB1414,Trigger)</f>
        <v>49265</v>
      </c>
      <c r="BB1414" s="101">
        <f>_xll.qlCalendarAdvance(Calendar,BB1413,AZ1414,"f",,Trigger)</f>
        <v>49269</v>
      </c>
      <c r="BC1414" s="101">
        <f>_xll.qlInterestRateIndexMaturity(Currency&amp;"ibor"&amp;Tenor,BB1414,Trigger)</f>
        <v>49634</v>
      </c>
      <c r="BD1414" s="246">
        <f>_xll.qlIndexFixing($AD$5,BA1414,TRUE,_xll.ohTrigger(Trigger,Trigger12M))</f>
        <v>2.0298797000053055E-2</v>
      </c>
      <c r="BE1414" s="246" t="e">
        <f>IFERROR(_xll.qlIndexFixing($BF$1,BA1414,TRUE,_xll.ohTrigger(Trigger,Trigger12M)),#N/A)</f>
        <v>#N/A</v>
      </c>
    </row>
    <row r="1415" spans="52:57" ht="11.25" customHeight="1" x14ac:dyDescent="0.25">
      <c r="AZ1415" s="102" t="s">
        <v>83</v>
      </c>
      <c r="BA1415" s="101">
        <f>_xll.qlInterestRateIndexFixingDate(Currency&amp;"ibor"&amp;Tenor,BB1415,Trigger)</f>
        <v>49272</v>
      </c>
      <c r="BB1415" s="101">
        <f>_xll.qlCalendarAdvance(Calendar,BB1414,AZ1415,"f",,Trigger)</f>
        <v>49276</v>
      </c>
      <c r="BC1415" s="101">
        <f>_xll.qlInterestRateIndexMaturity(Currency&amp;"ibor"&amp;Tenor,BB1415,Trigger)</f>
        <v>49641</v>
      </c>
      <c r="BD1415" s="246">
        <f>_xll.qlIndexFixing($AD$5,BA1415,TRUE,_xll.ohTrigger(Trigger,Trigger12M))</f>
        <v>2.0282586912895108E-2</v>
      </c>
      <c r="BE1415" s="246" t="e">
        <f>IFERROR(_xll.qlIndexFixing($BF$1,BA1415,TRUE,_xll.ohTrigger(Trigger,Trigger12M)),#N/A)</f>
        <v>#N/A</v>
      </c>
    </row>
    <row r="1416" spans="52:57" ht="11.25" customHeight="1" x14ac:dyDescent="0.25">
      <c r="AZ1416" s="102" t="s">
        <v>83</v>
      </c>
      <c r="BA1416" s="101">
        <f>_xll.qlInterestRateIndexFixingDate(Currency&amp;"ibor"&amp;Tenor,BB1416,Trigger)</f>
        <v>49279</v>
      </c>
      <c r="BB1416" s="101">
        <f>_xll.qlCalendarAdvance(Calendar,BB1415,AZ1416,"f",,Trigger)</f>
        <v>49283</v>
      </c>
      <c r="BC1416" s="101">
        <f>_xll.qlInterestRateIndexMaturity(Currency&amp;"ibor"&amp;Tenor,BB1416,Trigger)</f>
        <v>49648</v>
      </c>
      <c r="BD1416" s="246">
        <f>_xll.qlIndexFixing($AD$5,BA1416,TRUE,_xll.ohTrigger(Trigger,Trigger12M))</f>
        <v>2.0266334534694386E-2</v>
      </c>
      <c r="BE1416" s="246" t="e">
        <f>IFERROR(_xll.qlIndexFixing($BF$1,BA1416,TRUE,_xll.ohTrigger(Trigger,Trigger12M)),#N/A)</f>
        <v>#N/A</v>
      </c>
    </row>
    <row r="1417" spans="52:57" ht="11.25" customHeight="1" x14ac:dyDescent="0.25">
      <c r="AZ1417" s="102" t="s">
        <v>83</v>
      </c>
      <c r="BA1417" s="101">
        <f>_xll.qlInterestRateIndexFixingDate(Currency&amp;"ibor"&amp;Tenor,BB1417,Trigger)</f>
        <v>49286</v>
      </c>
      <c r="BB1417" s="101">
        <f>_xll.qlCalendarAdvance(Calendar,BB1416,AZ1417,"f",,Trigger)</f>
        <v>49290</v>
      </c>
      <c r="BC1417" s="101">
        <f>_xll.qlInterestRateIndexMaturity(Currency&amp;"ibor"&amp;Tenor,BB1417,Trigger)</f>
        <v>49655</v>
      </c>
      <c r="BD1417" s="246">
        <f>_xll.qlIndexFixing($AD$5,BA1417,TRUE,_xll.ohTrigger(Trigger,Trigger12M))</f>
        <v>2.0250039867508639E-2</v>
      </c>
      <c r="BE1417" s="246" t="e">
        <f>IFERROR(_xll.qlIndexFixing($BF$1,BA1417,TRUE,_xll.ohTrigger(Trigger,Trigger12M)),#N/A)</f>
        <v>#N/A</v>
      </c>
    </row>
    <row r="1418" spans="52:57" ht="11.25" customHeight="1" x14ac:dyDescent="0.25">
      <c r="AZ1418" s="102" t="s">
        <v>83</v>
      </c>
      <c r="BA1418" s="101">
        <f>_xll.qlInterestRateIndexFixingDate(Currency&amp;"ibor"&amp;Tenor,BB1418,Trigger)</f>
        <v>49293</v>
      </c>
      <c r="BB1418" s="101">
        <f>_xll.qlCalendarAdvance(Calendar,BB1417,AZ1418,"f",,Trigger)</f>
        <v>49297</v>
      </c>
      <c r="BC1418" s="101">
        <f>_xll.qlInterestRateIndexMaturity(Currency&amp;"ibor"&amp;Tenor,BB1418,Trigger)</f>
        <v>49662</v>
      </c>
      <c r="BD1418" s="246">
        <f>_xll.qlIndexFixing($AD$5,BA1418,TRUE,_xll.ohTrigger(Trigger,Trigger12M))</f>
        <v>2.0233702913399338E-2</v>
      </c>
      <c r="BE1418" s="246" t="e">
        <f>IFERROR(_xll.qlIndexFixing($BF$1,BA1418,TRUE,_xll.ohTrigger(Trigger,Trigger12M)),#N/A)</f>
        <v>#N/A</v>
      </c>
    </row>
    <row r="1419" spans="52:57" ht="11.25" customHeight="1" x14ac:dyDescent="0.25">
      <c r="AZ1419" s="102" t="s">
        <v>83</v>
      </c>
      <c r="BA1419" s="101">
        <f>_xll.qlInterestRateIndexFixingDate(Currency&amp;"ibor"&amp;Tenor,BB1419,Trigger)</f>
        <v>49299</v>
      </c>
      <c r="BB1419" s="101">
        <f>_xll.qlCalendarAdvance(Calendar,BB1418,AZ1419,"f",,Trigger)</f>
        <v>49305</v>
      </c>
      <c r="BC1419" s="101">
        <f>_xll.qlInterestRateIndexMaturity(Currency&amp;"ibor"&amp;Tenor,BB1419,Trigger)</f>
        <v>49670</v>
      </c>
      <c r="BD1419" s="246">
        <f>_xll.qlIndexFixing($AD$5,BA1419,TRUE,_xll.ohTrigger(Trigger,Trigger12M))</f>
        <v>2.021498033144967E-2</v>
      </c>
      <c r="BE1419" s="246" t="e">
        <f>IFERROR(_xll.qlIndexFixing($BF$1,BA1419,TRUE,_xll.ohTrigger(Trigger,Trigger12M)),#N/A)</f>
        <v>#N/A</v>
      </c>
    </row>
    <row r="1420" spans="52:57" ht="11.25" customHeight="1" x14ac:dyDescent="0.25">
      <c r="AZ1420" s="102" t="s">
        <v>83</v>
      </c>
      <c r="BA1420" s="101">
        <f>_xll.qlInterestRateIndexFixingDate(Currency&amp;"ibor"&amp;Tenor,BB1420,Trigger)</f>
        <v>49307</v>
      </c>
      <c r="BB1420" s="101">
        <f>_xll.qlCalendarAdvance(Calendar,BB1419,AZ1420,"f",,Trigger)</f>
        <v>49312</v>
      </c>
      <c r="BC1420" s="101">
        <f>_xll.qlInterestRateIndexMaturity(Currency&amp;"ibor"&amp;Tenor,BB1420,Trigger)</f>
        <v>49677</v>
      </c>
      <c r="BD1420" s="246">
        <f>_xll.qlIndexFixing($AD$5,BA1420,TRUE,_xll.ohTrigger(Trigger,Trigger12M))</f>
        <v>2.0198552769473955E-2</v>
      </c>
      <c r="BE1420" s="246" t="e">
        <f>IFERROR(_xll.qlIndexFixing($BF$1,BA1420,TRUE,_xll.ohTrigger(Trigger,Trigger12M)),#N/A)</f>
        <v>#N/A</v>
      </c>
    </row>
    <row r="1421" spans="52:57" ht="11.25" customHeight="1" x14ac:dyDescent="0.25">
      <c r="AZ1421" s="102" t="s">
        <v>83</v>
      </c>
      <c r="BA1421" s="101">
        <f>_xll.qlInterestRateIndexFixingDate(Currency&amp;"ibor"&amp;Tenor,BB1421,Trigger)</f>
        <v>49317</v>
      </c>
      <c r="BB1421" s="101">
        <f>_xll.qlCalendarAdvance(Calendar,BB1420,AZ1421,"f",,Trigger)</f>
        <v>49319</v>
      </c>
      <c r="BC1421" s="101">
        <f>_xll.qlInterestRateIndexMaturity(Currency&amp;"ibor"&amp;Tenor,BB1421,Trigger)</f>
        <v>49684</v>
      </c>
      <c r="BD1421" s="246">
        <f>_xll.qlIndexFixing($AD$5,BA1421,TRUE,_xll.ohTrigger(Trigger,Trigger12M))</f>
        <v>2.0182082927091335E-2</v>
      </c>
      <c r="BE1421" s="246" t="e">
        <f>IFERROR(_xll.qlIndexFixing($BF$1,BA1421,TRUE,_xll.ohTrigger(Trigger,Trigger12M)),#N/A)</f>
        <v>#N/A</v>
      </c>
    </row>
    <row r="1422" spans="52:57" ht="11.25" customHeight="1" x14ac:dyDescent="0.25">
      <c r="AZ1422" s="102" t="s">
        <v>83</v>
      </c>
      <c r="BA1422" s="101">
        <f>_xll.qlInterestRateIndexFixingDate(Currency&amp;"ibor"&amp;Tenor,BB1422,Trigger)</f>
        <v>49324</v>
      </c>
      <c r="BB1422" s="101">
        <f>_xll.qlCalendarAdvance(Calendar,BB1421,AZ1422,"f",,Trigger)</f>
        <v>49326</v>
      </c>
      <c r="BC1422" s="101">
        <f>_xll.qlInterestRateIndexMaturity(Currency&amp;"ibor"&amp;Tenor,BB1422,Trigger)</f>
        <v>49691</v>
      </c>
      <c r="BD1422" s="246">
        <f>_xll.qlIndexFixing($AD$5,BA1422,TRUE,_xll.ohTrigger(Trigger,Trigger12M))</f>
        <v>2.0165570806385848E-2</v>
      </c>
      <c r="BE1422" s="246" t="e">
        <f>IFERROR(_xll.qlIndexFixing($BF$1,BA1422,TRUE,_xll.ohTrigger(Trigger,Trigger12M)),#N/A)</f>
        <v>#N/A</v>
      </c>
    </row>
    <row r="1423" spans="52:57" ht="11.25" customHeight="1" x14ac:dyDescent="0.25">
      <c r="AZ1423" s="102" t="s">
        <v>83</v>
      </c>
      <c r="BA1423" s="101">
        <f>_xll.qlInterestRateIndexFixingDate(Currency&amp;"ibor"&amp;Tenor,BB1423,Trigger)</f>
        <v>49331</v>
      </c>
      <c r="BB1423" s="101">
        <f>_xll.qlCalendarAdvance(Calendar,BB1422,AZ1423,"f",,Trigger)</f>
        <v>49333</v>
      </c>
      <c r="BC1423" s="101">
        <f>_xll.qlInterestRateIndexMaturity(Currency&amp;"ibor"&amp;Tenor,BB1423,Trigger)</f>
        <v>49698</v>
      </c>
      <c r="BD1423" s="246">
        <f>_xll.qlIndexFixing($AD$5,BA1423,TRUE,_xll.ohTrigger(Trigger,Trigger12M))</f>
        <v>2.0149016409447218E-2</v>
      </c>
      <c r="BE1423" s="246" t="e">
        <f>IFERROR(_xll.qlIndexFixing($BF$1,BA1423,TRUE,_xll.ohTrigger(Trigger,Trigger12M)),#N/A)</f>
        <v>#N/A</v>
      </c>
    </row>
    <row r="1424" spans="52:57" ht="11.25" customHeight="1" x14ac:dyDescent="0.25">
      <c r="AZ1424" s="102" t="s">
        <v>83</v>
      </c>
      <c r="BA1424" s="101">
        <f>_xll.qlInterestRateIndexFixingDate(Currency&amp;"ibor"&amp;Tenor,BB1424,Trigger)</f>
        <v>49338</v>
      </c>
      <c r="BB1424" s="101">
        <f>_xll.qlCalendarAdvance(Calendar,BB1423,AZ1424,"f",,Trigger)</f>
        <v>49340</v>
      </c>
      <c r="BC1424" s="101">
        <f>_xll.qlInterestRateIndexMaturity(Currency&amp;"ibor"&amp;Tenor,BB1424,Trigger)</f>
        <v>49705</v>
      </c>
      <c r="BD1424" s="246">
        <f>_xll.qlIndexFixing($AD$5,BA1424,TRUE,_xll.ohTrigger(Trigger,Trigger12M))</f>
        <v>2.0132419738370422E-2</v>
      </c>
      <c r="BE1424" s="246" t="e">
        <f>IFERROR(_xll.qlIndexFixing($BF$1,BA1424,TRUE,_xll.ohTrigger(Trigger,Trigger12M)),#N/A)</f>
        <v>#N/A</v>
      </c>
    </row>
    <row r="1425" spans="52:57" ht="11.25" customHeight="1" x14ac:dyDescent="0.25">
      <c r="AZ1425" s="102" t="s">
        <v>83</v>
      </c>
      <c r="BA1425" s="101">
        <f>_xll.qlInterestRateIndexFixingDate(Currency&amp;"ibor"&amp;Tenor,BB1425,Trigger)</f>
        <v>49345</v>
      </c>
      <c r="BB1425" s="101">
        <f>_xll.qlCalendarAdvance(Calendar,BB1424,AZ1425,"f",,Trigger)</f>
        <v>49347</v>
      </c>
      <c r="BC1425" s="101">
        <f>_xll.qlInterestRateIndexMaturity(Currency&amp;"ibor"&amp;Tenor,BB1425,Trigger)</f>
        <v>49712</v>
      </c>
      <c r="BD1425" s="246">
        <f>_xll.qlIndexFixing($AD$5,BA1425,TRUE,_xll.ohTrigger(Trigger,Trigger12M))</f>
        <v>2.0115780795256142E-2</v>
      </c>
      <c r="BE1425" s="246" t="e">
        <f>IFERROR(_xll.qlIndexFixing($BF$1,BA1425,TRUE,_xll.ohTrigger(Trigger,Trigger12M)),#N/A)</f>
        <v>#N/A</v>
      </c>
    </row>
    <row r="1426" spans="52:57" ht="11.25" customHeight="1" x14ac:dyDescent="0.25">
      <c r="AZ1426" s="102" t="s">
        <v>83</v>
      </c>
      <c r="BA1426" s="101">
        <f>_xll.qlInterestRateIndexFixingDate(Currency&amp;"ibor"&amp;Tenor,BB1426,Trigger)</f>
        <v>49352</v>
      </c>
      <c r="BB1426" s="101">
        <f>_xll.qlCalendarAdvance(Calendar,BB1425,AZ1426,"f",,Trigger)</f>
        <v>49354</v>
      </c>
      <c r="BC1426" s="101">
        <f>_xll.qlInterestRateIndexMaturity(Currency&amp;"ibor"&amp;Tenor,BB1426,Trigger)</f>
        <v>49719</v>
      </c>
      <c r="BD1426" s="246">
        <f>_xll.qlIndexFixing($AD$5,BA1426,TRUE,_xll.ohTrigger(Trigger,Trigger12M))</f>
        <v>2.0099099582209651E-2</v>
      </c>
      <c r="BE1426" s="246" t="e">
        <f>IFERROR(_xll.qlIndexFixing($BF$1,BA1426,TRUE,_xll.ohTrigger(Trigger,Trigger12M)),#N/A)</f>
        <v>#N/A</v>
      </c>
    </row>
    <row r="1427" spans="52:57" ht="11.25" customHeight="1" x14ac:dyDescent="0.25">
      <c r="AZ1427" s="102" t="s">
        <v>83</v>
      </c>
      <c r="BA1427" s="101">
        <f>_xll.qlInterestRateIndexFixingDate(Currency&amp;"ibor"&amp;Tenor,BB1427,Trigger)</f>
        <v>49359</v>
      </c>
      <c r="BB1427" s="101">
        <f>_xll.qlCalendarAdvance(Calendar,BB1426,AZ1427,"f",,Trigger)</f>
        <v>49361</v>
      </c>
      <c r="BC1427" s="101">
        <f>_xll.qlInterestRateIndexMaturity(Currency&amp;"ibor"&amp;Tenor,BB1427,Trigger)</f>
        <v>49726</v>
      </c>
      <c r="BD1427" s="246">
        <f>_xll.qlIndexFixing($AD$5,BA1427,TRUE,_xll.ohTrigger(Trigger,Trigger12M))</f>
        <v>2.0082376101341913E-2</v>
      </c>
      <c r="BE1427" s="246" t="e">
        <f>IFERROR(_xll.qlIndexFixing($BF$1,BA1427,TRUE,_xll.ohTrigger(Trigger,Trigger12M)),#N/A)</f>
        <v>#N/A</v>
      </c>
    </row>
    <row r="1428" spans="52:57" ht="11.25" customHeight="1" x14ac:dyDescent="0.25">
      <c r="AZ1428" s="102" t="s">
        <v>83</v>
      </c>
      <c r="BA1428" s="101">
        <f>_xll.qlInterestRateIndexFixingDate(Currency&amp;"ibor"&amp;Tenor,BB1428,Trigger)</f>
        <v>49366</v>
      </c>
      <c r="BB1428" s="101">
        <f>_xll.qlCalendarAdvance(Calendar,BB1427,AZ1428,"f",,Trigger)</f>
        <v>49368</v>
      </c>
      <c r="BC1428" s="101">
        <f>_xll.qlInterestRateIndexMaturity(Currency&amp;"ibor"&amp;Tenor,BB1428,Trigger)</f>
        <v>49734</v>
      </c>
      <c r="BD1428" s="246">
        <f>_xll.qlIndexFixing($AD$5,BA1428,TRUE,_xll.ohTrigger(Trigger,Trigger12M))</f>
        <v>2.0065249283559374E-2</v>
      </c>
      <c r="BE1428" s="246" t="e">
        <f>IFERROR(_xll.qlIndexFixing($BF$1,BA1428,TRUE,_xll.ohTrigger(Trigger,Trigger12M)),#N/A)</f>
        <v>#N/A</v>
      </c>
    </row>
    <row r="1429" spans="52:57" ht="11.25" customHeight="1" x14ac:dyDescent="0.25">
      <c r="AZ1429" s="102" t="s">
        <v>83</v>
      </c>
      <c r="BA1429" s="101">
        <f>_xll.qlInterestRateIndexFixingDate(Currency&amp;"ibor"&amp;Tenor,BB1429,Trigger)</f>
        <v>49373</v>
      </c>
      <c r="BB1429" s="101">
        <f>_xll.qlCalendarAdvance(Calendar,BB1428,AZ1429,"f",,Trigger)</f>
        <v>49375</v>
      </c>
      <c r="BC1429" s="101">
        <f>_xll.qlInterestRateIndexMaturity(Currency&amp;"ibor"&amp;Tenor,BB1429,Trigger)</f>
        <v>49741</v>
      </c>
      <c r="BD1429" s="246">
        <f>_xll.qlIndexFixing($AD$5,BA1429,TRUE,_xll.ohTrigger(Trigger,Trigger12M))</f>
        <v>2.0048498666196256E-2</v>
      </c>
      <c r="BE1429" s="246" t="e">
        <f>IFERROR(_xll.qlIndexFixing($BF$1,BA1429,TRUE,_xll.ohTrigger(Trigger,Trigger12M)),#N/A)</f>
        <v>#N/A</v>
      </c>
    </row>
    <row r="1430" spans="52:57" ht="11.25" customHeight="1" x14ac:dyDescent="0.25">
      <c r="AZ1430" s="102" t="s">
        <v>83</v>
      </c>
      <c r="BA1430" s="101">
        <f>_xll.qlInterestRateIndexFixingDate(Currency&amp;"ibor"&amp;Tenor,BB1430,Trigger)</f>
        <v>49380</v>
      </c>
      <c r="BB1430" s="101">
        <f>_xll.qlCalendarAdvance(Calendar,BB1429,AZ1430,"f",,Trigger)</f>
        <v>49382</v>
      </c>
      <c r="BC1430" s="101">
        <f>_xll.qlInterestRateIndexMaturity(Currency&amp;"ibor"&amp;Tenor,BB1430,Trigger)</f>
        <v>49748</v>
      </c>
      <c r="BD1430" s="246">
        <f>_xll.qlIndexFixing($AD$5,BA1430,TRUE,_xll.ohTrigger(Trigger,Trigger12M))</f>
        <v>2.0031705900143793E-2</v>
      </c>
      <c r="BE1430" s="246" t="e">
        <f>IFERROR(_xll.qlIndexFixing($BF$1,BA1430,TRUE,_xll.ohTrigger(Trigger,Trigger12M)),#N/A)</f>
        <v>#N/A</v>
      </c>
    </row>
    <row r="1431" spans="52:57" ht="11.25" customHeight="1" x14ac:dyDescent="0.25">
      <c r="AZ1431" s="102" t="s">
        <v>83</v>
      </c>
      <c r="BA1431" s="101">
        <f>_xll.qlInterestRateIndexFixingDate(Currency&amp;"ibor"&amp;Tenor,BB1431,Trigger)</f>
        <v>49387</v>
      </c>
      <c r="BB1431" s="101">
        <f>_xll.qlCalendarAdvance(Calendar,BB1430,AZ1431,"f",,Trigger)</f>
        <v>49389</v>
      </c>
      <c r="BC1431" s="101">
        <f>_xll.qlInterestRateIndexMaturity(Currency&amp;"ibor"&amp;Tenor,BB1431,Trigger)</f>
        <v>49755</v>
      </c>
      <c r="BD1431" s="246">
        <f>_xll.qlIndexFixing($AD$5,BA1431,TRUE,_xll.ohTrigger(Trigger,Trigger12M))</f>
        <v>2.0014870987527279E-2</v>
      </c>
      <c r="BE1431" s="246" t="e">
        <f>IFERROR(_xll.qlIndexFixing($BF$1,BA1431,TRUE,_xll.ohTrigger(Trigger,Trigger12M)),#N/A)</f>
        <v>#N/A</v>
      </c>
    </row>
    <row r="1432" spans="52:57" ht="11.25" customHeight="1" x14ac:dyDescent="0.25">
      <c r="AZ1432" s="102" t="s">
        <v>83</v>
      </c>
      <c r="BA1432" s="101">
        <f>_xll.qlInterestRateIndexFixingDate(Currency&amp;"ibor"&amp;Tenor,BB1432,Trigger)</f>
        <v>49390</v>
      </c>
      <c r="BB1432" s="101">
        <f>_xll.qlCalendarAdvance(Calendar,BB1431,AZ1432,"f",,Trigger)</f>
        <v>49396</v>
      </c>
      <c r="BC1432" s="101">
        <f>_xll.qlInterestRateIndexMaturity(Currency&amp;"ibor"&amp;Tenor,BB1432,Trigger)</f>
        <v>49762</v>
      </c>
      <c r="BD1432" s="246">
        <f>_xll.qlIndexFixing($AD$5,BA1432,TRUE,_xll.ohTrigger(Trigger,Trigger12M))</f>
        <v>1.999799393047659E-2</v>
      </c>
      <c r="BE1432" s="246" t="e">
        <f>IFERROR(_xll.qlIndexFixing($BF$1,BA1432,TRUE,_xll.ohTrigger(Trigger,Trigger12M)),#N/A)</f>
        <v>#N/A</v>
      </c>
    </row>
    <row r="1433" spans="52:57" ht="11.25" customHeight="1" x14ac:dyDescent="0.25">
      <c r="AZ1433" s="102" t="s">
        <v>83</v>
      </c>
      <c r="BA1433" s="101">
        <f>_xll.qlInterestRateIndexFixingDate(Currency&amp;"ibor"&amp;Tenor,BB1433,Trigger)</f>
        <v>49401</v>
      </c>
      <c r="BB1433" s="101">
        <f>_xll.qlCalendarAdvance(Calendar,BB1432,AZ1433,"f",,Trigger)</f>
        <v>49403</v>
      </c>
      <c r="BC1433" s="101">
        <f>_xll.qlInterestRateIndexMaturity(Currency&amp;"ibor"&amp;Tenor,BB1433,Trigger)</f>
        <v>49769</v>
      </c>
      <c r="BD1433" s="246">
        <f>_xll.qlIndexFixing($AD$5,BA1433,TRUE,_xll.ohTrigger(Trigger,Trigger12M))</f>
        <v>1.9981074731127507E-2</v>
      </c>
      <c r="BE1433" s="246" t="e">
        <f>IFERROR(_xll.qlIndexFixing($BF$1,BA1433,TRUE,_xll.ohTrigger(Trigger,Trigger12M)),#N/A)</f>
        <v>#N/A</v>
      </c>
    </row>
    <row r="1434" spans="52:57" ht="11.25" customHeight="1" x14ac:dyDescent="0.25">
      <c r="AZ1434" s="102" t="s">
        <v>83</v>
      </c>
      <c r="BA1434" s="101">
        <f>_xll.qlInterestRateIndexFixingDate(Currency&amp;"ibor"&amp;Tenor,BB1434,Trigger)</f>
        <v>49408</v>
      </c>
      <c r="BB1434" s="101">
        <f>_xll.qlCalendarAdvance(Calendar,BB1433,AZ1434,"f",,Trigger)</f>
        <v>49410</v>
      </c>
      <c r="BC1434" s="101">
        <f>_xll.qlInterestRateIndexMaturity(Currency&amp;"ibor"&amp;Tenor,BB1434,Trigger)</f>
        <v>49780</v>
      </c>
      <c r="BD1434" s="246">
        <f>_xll.qlIndexFixing($AD$5,BA1434,TRUE,_xll.ohTrigger(Trigger,Trigger12M))</f>
        <v>1.9964100920764758E-2</v>
      </c>
      <c r="BE1434" s="246" t="e">
        <f>IFERROR(_xll.qlIndexFixing($BF$1,BA1434,TRUE,_xll.ohTrigger(Trigger,Trigger12M)),#N/A)</f>
        <v>#N/A</v>
      </c>
    </row>
    <row r="1435" spans="52:57" ht="11.25" customHeight="1" x14ac:dyDescent="0.25">
      <c r="AZ1435" s="102" t="s">
        <v>83</v>
      </c>
      <c r="BA1435" s="101">
        <f>_xll.qlInterestRateIndexFixingDate(Currency&amp;"ibor"&amp;Tenor,BB1435,Trigger)</f>
        <v>49415</v>
      </c>
      <c r="BB1435" s="101">
        <f>_xll.qlCalendarAdvance(Calendar,BB1434,AZ1435,"f",,Trigger)</f>
        <v>49417</v>
      </c>
      <c r="BC1435" s="101">
        <f>_xll.qlInterestRateIndexMaturity(Currency&amp;"ibor"&amp;Tenor,BB1435,Trigger)</f>
        <v>49783</v>
      </c>
      <c r="BD1435" s="246">
        <f>_xll.qlIndexFixing($AD$5,BA1435,TRUE,_xll.ohTrigger(Trigger,Trigger12M))</f>
        <v>1.99471099141037E-2</v>
      </c>
      <c r="BE1435" s="246" t="e">
        <f>IFERROR(_xll.qlIndexFixing($BF$1,BA1435,TRUE,_xll.ohTrigger(Trigger,Trigger12M)),#N/A)</f>
        <v>#N/A</v>
      </c>
    </row>
    <row r="1436" spans="52:57" ht="11.25" customHeight="1" x14ac:dyDescent="0.25">
      <c r="AZ1436" s="102" t="s">
        <v>83</v>
      </c>
      <c r="BA1436" s="101">
        <f>_xll.qlInterestRateIndexFixingDate(Currency&amp;"ibor"&amp;Tenor,BB1436,Trigger)</f>
        <v>49422</v>
      </c>
      <c r="BB1436" s="101">
        <f>_xll.qlCalendarAdvance(Calendar,BB1435,AZ1436,"f",,Trigger)</f>
        <v>49424</v>
      </c>
      <c r="BC1436" s="101">
        <f>_xll.qlInterestRateIndexMaturity(Currency&amp;"ibor"&amp;Tenor,BB1436,Trigger)</f>
        <v>49790</v>
      </c>
      <c r="BD1436" s="246">
        <f>_xll.qlIndexFixing($AD$5,BA1436,TRUE,_xll.ohTrigger(Trigger,Trigger12M))</f>
        <v>1.9930064300726736E-2</v>
      </c>
      <c r="BE1436" s="246" t="e">
        <f>IFERROR(_xll.qlIndexFixing($BF$1,BA1436,TRUE,_xll.ohTrigger(Trigger,Trigger12M)),#N/A)</f>
        <v>#N/A</v>
      </c>
    </row>
    <row r="1437" spans="52:57" ht="11.25" customHeight="1" x14ac:dyDescent="0.25">
      <c r="AZ1437" s="102" t="s">
        <v>83</v>
      </c>
      <c r="BA1437" s="101">
        <f>_xll.qlInterestRateIndexFixingDate(Currency&amp;"ibor"&amp;Tenor,BB1437,Trigger)</f>
        <v>49426</v>
      </c>
      <c r="BB1437" s="101">
        <f>_xll.qlCalendarAdvance(Calendar,BB1436,AZ1437,"f",,Trigger)</f>
        <v>49431</v>
      </c>
      <c r="BC1437" s="101">
        <f>_xll.qlInterestRateIndexMaturity(Currency&amp;"ibor"&amp;Tenor,BB1437,Trigger)</f>
        <v>49797</v>
      </c>
      <c r="BD1437" s="246">
        <f>_xll.qlIndexFixing($AD$5,BA1437,TRUE,_xll.ohTrigger(Trigger,Trigger12M))</f>
        <v>1.9912976553647127E-2</v>
      </c>
      <c r="BE1437" s="246" t="e">
        <f>IFERROR(_xll.qlIndexFixing($BF$1,BA1437,TRUE,_xll.ohTrigger(Trigger,Trigger12M)),#N/A)</f>
        <v>#N/A</v>
      </c>
    </row>
    <row r="1438" spans="52:57" ht="11.25" customHeight="1" x14ac:dyDescent="0.25">
      <c r="AZ1438" s="102" t="s">
        <v>83</v>
      </c>
      <c r="BA1438" s="101">
        <f>_xll.qlInterestRateIndexFixingDate(Currency&amp;"ibor"&amp;Tenor,BB1438,Trigger)</f>
        <v>49436</v>
      </c>
      <c r="BB1438" s="101">
        <f>_xll.qlCalendarAdvance(Calendar,BB1437,AZ1438,"f",,Trigger)</f>
        <v>49438</v>
      </c>
      <c r="BC1438" s="101">
        <f>_xll.qlInterestRateIndexMaturity(Currency&amp;"ibor"&amp;Tenor,BB1438,Trigger)</f>
        <v>49804</v>
      </c>
      <c r="BD1438" s="246">
        <f>_xll.qlIndexFixing($AD$5,BA1438,TRUE,_xll.ohTrigger(Trigger,Trigger12M))</f>
        <v>1.9895846675027078E-2</v>
      </c>
      <c r="BE1438" s="246" t="e">
        <f>IFERROR(_xll.qlIndexFixing($BF$1,BA1438,TRUE,_xll.ohTrigger(Trigger,Trigger12M)),#N/A)</f>
        <v>#N/A</v>
      </c>
    </row>
    <row r="1439" spans="52:57" ht="11.25" customHeight="1" x14ac:dyDescent="0.25">
      <c r="AZ1439" s="102" t="s">
        <v>83</v>
      </c>
      <c r="BA1439" s="101">
        <f>_xll.qlInterestRateIndexFixingDate(Currency&amp;"ibor"&amp;Tenor,BB1439,Trigger)</f>
        <v>49443</v>
      </c>
      <c r="BB1439" s="101">
        <f>_xll.qlCalendarAdvance(Calendar,BB1438,AZ1439,"f",,Trigger)</f>
        <v>49445</v>
      </c>
      <c r="BC1439" s="101">
        <f>_xll.qlInterestRateIndexMaturity(Currency&amp;"ibor"&amp;Tenor,BB1439,Trigger)</f>
        <v>49811</v>
      </c>
      <c r="BD1439" s="246">
        <f>_xll.qlIndexFixing($AD$5,BA1439,TRUE,_xll.ohTrigger(Trigger,Trigger12M))</f>
        <v>1.9878674667033594E-2</v>
      </c>
      <c r="BE1439" s="246" t="e">
        <f>IFERROR(_xll.qlIndexFixing($BF$1,BA1439,TRUE,_xll.ohTrigger(Trigger,Trigger12M)),#N/A)</f>
        <v>#N/A</v>
      </c>
    </row>
    <row r="1440" spans="52:57" ht="11.25" customHeight="1" x14ac:dyDescent="0.25">
      <c r="AZ1440" s="102" t="s">
        <v>83</v>
      </c>
      <c r="BA1440" s="101">
        <f>_xll.qlInterestRateIndexFixingDate(Currency&amp;"ibor"&amp;Tenor,BB1440,Trigger)</f>
        <v>49450</v>
      </c>
      <c r="BB1440" s="101">
        <f>_xll.qlCalendarAdvance(Calendar,BB1439,AZ1440,"f",,Trigger)</f>
        <v>49452</v>
      </c>
      <c r="BC1440" s="101">
        <f>_xll.qlInterestRateIndexMaturity(Currency&amp;"ibor"&amp;Tenor,BB1440,Trigger)</f>
        <v>49818</v>
      </c>
      <c r="BD1440" s="246">
        <f>_xll.qlIndexFixing($AD$5,BA1440,TRUE,_xll.ohTrigger(Trigger,Trigger12M))</f>
        <v>1.9861460531840239E-2</v>
      </c>
      <c r="BE1440" s="246" t="e">
        <f>IFERROR(_xll.qlIndexFixing($BF$1,BA1440,TRUE,_xll.ohTrigger(Trigger,Trigger12M)),#N/A)</f>
        <v>#N/A</v>
      </c>
    </row>
    <row r="1441" spans="52:57" ht="11.25" customHeight="1" x14ac:dyDescent="0.25">
      <c r="AZ1441" s="102" t="s">
        <v>83</v>
      </c>
      <c r="BA1441" s="101">
        <f>_xll.qlInterestRateIndexFixingDate(Currency&amp;"ibor"&amp;Tenor,BB1441,Trigger)</f>
        <v>49457</v>
      </c>
      <c r="BB1441" s="101">
        <f>_xll.qlCalendarAdvance(Calendar,BB1440,AZ1441,"f",,Trigger)</f>
        <v>49459</v>
      </c>
      <c r="BC1441" s="101">
        <f>_xll.qlInterestRateIndexMaturity(Currency&amp;"ibor"&amp;Tenor,BB1441,Trigger)</f>
        <v>49825</v>
      </c>
      <c r="BD1441" s="246">
        <f>_xll.qlIndexFixing($AD$5,BA1441,TRUE,_xll.ohTrigger(Trigger,Trigger12M))</f>
        <v>1.9844204271624727E-2</v>
      </c>
      <c r="BE1441" s="246" t="e">
        <f>IFERROR(_xll.qlIndexFixing($BF$1,BA1441,TRUE,_xll.ohTrigger(Trigger,Trigger12M)),#N/A)</f>
        <v>#N/A</v>
      </c>
    </row>
    <row r="1442" spans="52:57" ht="11.25" customHeight="1" x14ac:dyDescent="0.25">
      <c r="AZ1442" s="102" t="s">
        <v>83</v>
      </c>
      <c r="BA1442" s="101">
        <f>_xll.qlInterestRateIndexFixingDate(Currency&amp;"ibor"&amp;Tenor,BB1442,Trigger)</f>
        <v>49464</v>
      </c>
      <c r="BB1442" s="101">
        <f>_xll.qlCalendarAdvance(Calendar,BB1441,AZ1442,"f",,Trigger)</f>
        <v>49466</v>
      </c>
      <c r="BC1442" s="101">
        <f>_xll.qlInterestRateIndexMaturity(Currency&amp;"ibor"&amp;Tenor,BB1442,Trigger)</f>
        <v>49832</v>
      </c>
      <c r="BD1442" s="246">
        <f>_xll.qlIndexFixing($AD$5,BA1442,TRUE,_xll.ohTrigger(Trigger,Trigger12M))</f>
        <v>1.9826905888570227E-2</v>
      </c>
      <c r="BE1442" s="246" t="e">
        <f>IFERROR(_xll.qlIndexFixing($BF$1,BA1442,TRUE,_xll.ohTrigger(Trigger,Trigger12M)),#N/A)</f>
        <v>#N/A</v>
      </c>
    </row>
    <row r="1443" spans="52:57" ht="11.25" customHeight="1" x14ac:dyDescent="0.25">
      <c r="AZ1443" s="102" t="s">
        <v>83</v>
      </c>
      <c r="BA1443" s="101">
        <f>_xll.qlInterestRateIndexFixingDate(Currency&amp;"ibor"&amp;Tenor,BB1443,Trigger)</f>
        <v>49471</v>
      </c>
      <c r="BB1443" s="101">
        <f>_xll.qlCalendarAdvance(Calendar,BB1442,AZ1443,"f",,Trigger)</f>
        <v>49473</v>
      </c>
      <c r="BC1443" s="101">
        <f>_xll.qlInterestRateIndexMaturity(Currency&amp;"ibor"&amp;Tenor,BB1443,Trigger)</f>
        <v>49839</v>
      </c>
      <c r="BD1443" s="246">
        <f>_xll.qlIndexFixing($AD$5,BA1443,TRUE,_xll.ohTrigger(Trigger,Trigger12M))</f>
        <v>1.9809565384865589E-2</v>
      </c>
      <c r="BE1443" s="246" t="e">
        <f>IFERROR(_xll.qlIndexFixing($BF$1,BA1443,TRUE,_xll.ohTrigger(Trigger,Trigger12M)),#N/A)</f>
        <v>#N/A</v>
      </c>
    </row>
    <row r="1444" spans="52:57" ht="11.25" customHeight="1" x14ac:dyDescent="0.25">
      <c r="AZ1444" s="102" t="s">
        <v>83</v>
      </c>
      <c r="BA1444" s="101">
        <f>_xll.qlInterestRateIndexFixingDate(Currency&amp;"ibor"&amp;Tenor,BB1444,Trigger)</f>
        <v>49478</v>
      </c>
      <c r="BB1444" s="101">
        <f>_xll.qlCalendarAdvance(Calendar,BB1443,AZ1444,"f",,Trigger)</f>
        <v>49480</v>
      </c>
      <c r="BC1444" s="101">
        <f>_xll.qlInterestRateIndexMaturity(Currency&amp;"ibor"&amp;Tenor,BB1444,Trigger)</f>
        <v>49846</v>
      </c>
      <c r="BD1444" s="246">
        <f>_xll.qlIndexFixing($AD$5,BA1444,TRUE,_xll.ohTrigger(Trigger,Trigger12M))</f>
        <v>1.9792182762704905E-2</v>
      </c>
      <c r="BE1444" s="246" t="e">
        <f>IFERROR(_xll.qlIndexFixing($BF$1,BA1444,TRUE,_xll.ohTrigger(Trigger,Trigger12M)),#N/A)</f>
        <v>#N/A</v>
      </c>
    </row>
    <row r="1445" spans="52:57" ht="11.25" customHeight="1" x14ac:dyDescent="0.25">
      <c r="AZ1445" s="102" t="s">
        <v>83</v>
      </c>
      <c r="BA1445" s="101">
        <f>_xll.qlInterestRateIndexFixingDate(Currency&amp;"ibor"&amp;Tenor,BB1445,Trigger)</f>
        <v>49485</v>
      </c>
      <c r="BB1445" s="101">
        <f>_xll.qlCalendarAdvance(Calendar,BB1444,AZ1445,"f",,Trigger)</f>
        <v>49487</v>
      </c>
      <c r="BC1445" s="101">
        <f>_xll.qlInterestRateIndexMaturity(Currency&amp;"ibor"&amp;Tenor,BB1445,Trigger)</f>
        <v>49853</v>
      </c>
      <c r="BD1445" s="246">
        <f>_xll.qlIndexFixing($AD$5,BA1445,TRUE,_xll.ohTrigger(Trigger,Trigger12M))</f>
        <v>1.9774758024287509E-2</v>
      </c>
      <c r="BE1445" s="246" t="e">
        <f>IFERROR(_xll.qlIndexFixing($BF$1,BA1445,TRUE,_xll.ohTrigger(Trigger,Trigger12M)),#N/A)</f>
        <v>#N/A</v>
      </c>
    </row>
    <row r="1446" spans="52:57" ht="11.25" customHeight="1" x14ac:dyDescent="0.25">
      <c r="AZ1446" s="102" t="s">
        <v>83</v>
      </c>
      <c r="BA1446" s="101">
        <f>_xll.qlInterestRateIndexFixingDate(Currency&amp;"ibor"&amp;Tenor,BB1446,Trigger)</f>
        <v>49492</v>
      </c>
      <c r="BB1446" s="101">
        <f>_xll.qlCalendarAdvance(Calendar,BB1445,AZ1446,"f",,Trigger)</f>
        <v>49494</v>
      </c>
      <c r="BC1446" s="101">
        <f>_xll.qlInterestRateIndexMaturity(Currency&amp;"ibor"&amp;Tenor,BB1446,Trigger)</f>
        <v>49860</v>
      </c>
      <c r="BD1446" s="246">
        <f>_xll.qlIndexFixing($AD$5,BA1446,TRUE,_xll.ohTrigger(Trigger,Trigger12M))</f>
        <v>1.975729117181798E-2</v>
      </c>
      <c r="BE1446" s="246" t="e">
        <f>IFERROR(_xll.qlIndexFixing($BF$1,BA1446,TRUE,_xll.ohTrigger(Trigger,Trigger12M)),#N/A)</f>
        <v>#N/A</v>
      </c>
    </row>
    <row r="1447" spans="52:57" ht="11.25" customHeight="1" x14ac:dyDescent="0.25">
      <c r="AZ1447" s="102" t="s">
        <v>83</v>
      </c>
      <c r="BA1447" s="101">
        <f>_xll.qlInterestRateIndexFixingDate(Currency&amp;"ibor"&amp;Tenor,BB1447,Trigger)</f>
        <v>49499</v>
      </c>
      <c r="BB1447" s="101">
        <f>_xll.qlCalendarAdvance(Calendar,BB1446,AZ1447,"f",,Trigger)</f>
        <v>49501</v>
      </c>
      <c r="BC1447" s="101">
        <f>_xll.qlInterestRateIndexMaturity(Currency&amp;"ibor"&amp;Tenor,BB1447,Trigger)</f>
        <v>49867</v>
      </c>
      <c r="BD1447" s="246">
        <f>_xll.qlIndexFixing($AD$5,BA1447,TRUE,_xll.ohTrigger(Trigger,Trigger12M))</f>
        <v>1.9739782207505909E-2</v>
      </c>
      <c r="BE1447" s="246" t="e">
        <f>IFERROR(_xll.qlIndexFixing($BF$1,BA1447,TRUE,_xll.ohTrigger(Trigger,Trigger12M)),#N/A)</f>
        <v>#N/A</v>
      </c>
    </row>
    <row r="1448" spans="52:57" ht="11.25" customHeight="1" x14ac:dyDescent="0.25">
      <c r="AZ1448" s="102" t="s">
        <v>83</v>
      </c>
      <c r="BA1448" s="101">
        <f>_xll.qlInterestRateIndexFixingDate(Currency&amp;"ibor"&amp;Tenor,BB1448,Trigger)</f>
        <v>49506</v>
      </c>
      <c r="BB1448" s="101">
        <f>_xll.qlCalendarAdvance(Calendar,BB1447,AZ1448,"f",,Trigger)</f>
        <v>49508</v>
      </c>
      <c r="BC1448" s="101">
        <f>_xll.qlInterestRateIndexMaturity(Currency&amp;"ibor"&amp;Tenor,BB1448,Trigger)</f>
        <v>49874</v>
      </c>
      <c r="BD1448" s="246">
        <f>_xll.qlIndexFixing($AD$5,BA1448,TRUE,_xll.ohTrigger(Trigger,Trigger12M))</f>
        <v>1.9722231133567237E-2</v>
      </c>
      <c r="BE1448" s="246" t="e">
        <f>IFERROR(_xll.qlIndexFixing($BF$1,BA1448,TRUE,_xll.ohTrigger(Trigger,Trigger12M)),#N/A)</f>
        <v>#N/A</v>
      </c>
    </row>
    <row r="1449" spans="52:57" ht="11.25" customHeight="1" x14ac:dyDescent="0.25">
      <c r="AZ1449" s="102" t="s">
        <v>83</v>
      </c>
      <c r="BA1449" s="101">
        <f>_xll.qlInterestRateIndexFixingDate(Currency&amp;"ibor"&amp;Tenor,BB1449,Trigger)</f>
        <v>49513</v>
      </c>
      <c r="BB1449" s="101">
        <f>_xll.qlCalendarAdvance(Calendar,BB1448,AZ1449,"f",,Trigger)</f>
        <v>49515</v>
      </c>
      <c r="BC1449" s="101">
        <f>_xll.qlInterestRateIndexMaturity(Currency&amp;"ibor"&amp;Tenor,BB1449,Trigger)</f>
        <v>49881</v>
      </c>
      <c r="BD1449" s="246">
        <f>_xll.qlIndexFixing($AD$5,BA1449,TRUE,_xll.ohTrigger(Trigger,Trigger12M))</f>
        <v>1.9705236510302954E-2</v>
      </c>
      <c r="BE1449" s="246" t="e">
        <f>IFERROR(_xll.qlIndexFixing($BF$1,BA1449,TRUE,_xll.ohTrigger(Trigger,Trigger12M)),#N/A)</f>
        <v>#N/A</v>
      </c>
    </row>
    <row r="1450" spans="52:57" ht="11.25" customHeight="1" x14ac:dyDescent="0.25">
      <c r="AZ1450" s="102" t="s">
        <v>83</v>
      </c>
      <c r="BA1450" s="101">
        <f>_xll.qlInterestRateIndexFixingDate(Currency&amp;"ibor"&amp;Tenor,BB1450,Trigger)</f>
        <v>49520</v>
      </c>
      <c r="BB1450" s="101">
        <f>_xll.qlCalendarAdvance(Calendar,BB1449,AZ1450,"f",,Trigger)</f>
        <v>49522</v>
      </c>
      <c r="BC1450" s="101">
        <f>_xll.qlInterestRateIndexMaturity(Currency&amp;"ibor"&amp;Tenor,BB1450,Trigger)</f>
        <v>49888</v>
      </c>
      <c r="BD1450" s="246">
        <f>_xll.qlIndexFixing($AD$5,BA1450,TRUE,_xll.ohTrigger(Trigger,Trigger12M))</f>
        <v>1.9691796579940885E-2</v>
      </c>
      <c r="BE1450" s="246" t="e">
        <f>IFERROR(_xll.qlIndexFixing($BF$1,BA1450,TRUE,_xll.ohTrigger(Trigger,Trigger12M)),#N/A)</f>
        <v>#N/A</v>
      </c>
    </row>
    <row r="1451" spans="52:57" ht="11.25" customHeight="1" x14ac:dyDescent="0.25">
      <c r="AZ1451" s="102" t="s">
        <v>83</v>
      </c>
      <c r="BA1451" s="101">
        <f>_xll.qlInterestRateIndexFixingDate(Currency&amp;"ibor"&amp;Tenor,BB1451,Trigger)</f>
        <v>49527</v>
      </c>
      <c r="BB1451" s="101">
        <f>_xll.qlCalendarAdvance(Calendar,BB1450,AZ1451,"f",,Trigger)</f>
        <v>49529</v>
      </c>
      <c r="BC1451" s="101">
        <f>_xll.qlInterestRateIndexMaturity(Currency&amp;"ibor"&amp;Tenor,BB1451,Trigger)</f>
        <v>49895</v>
      </c>
      <c r="BD1451" s="246">
        <f>_xll.qlIndexFixing($AD$5,BA1451,TRUE,_xll.ohTrigger(Trigger,Trigger12M))</f>
        <v>1.9678324082766402E-2</v>
      </c>
      <c r="BE1451" s="246" t="e">
        <f>IFERROR(_xll.qlIndexFixing($BF$1,BA1451,TRUE,_xll.ohTrigger(Trigger,Trigger12M)),#N/A)</f>
        <v>#N/A</v>
      </c>
    </row>
    <row r="1452" spans="52:57" ht="11.25" customHeight="1" x14ac:dyDescent="0.25">
      <c r="AZ1452" s="102" t="s">
        <v>83</v>
      </c>
      <c r="BA1452" s="101">
        <f>_xll.qlInterestRateIndexFixingDate(Currency&amp;"ibor"&amp;Tenor,BB1452,Trigger)</f>
        <v>49534</v>
      </c>
      <c r="BB1452" s="101">
        <f>_xll.qlCalendarAdvance(Calendar,BB1451,AZ1452,"f",,Trigger)</f>
        <v>49536</v>
      </c>
      <c r="BC1452" s="101">
        <f>_xll.qlInterestRateIndexMaturity(Currency&amp;"ibor"&amp;Tenor,BB1452,Trigger)</f>
        <v>49902</v>
      </c>
      <c r="BD1452" s="246">
        <f>_xll.qlIndexFixing($AD$5,BA1452,TRUE,_xll.ohTrigger(Trigger,Trigger12M))</f>
        <v>1.9664819020096917E-2</v>
      </c>
      <c r="BE1452" s="246" t="e">
        <f>IFERROR(_xll.qlIndexFixing($BF$1,BA1452,TRUE,_xll.ohTrigger(Trigger,Trigger12M)),#N/A)</f>
        <v>#N/A</v>
      </c>
    </row>
    <row r="1453" spans="52:57" ht="11.25" customHeight="1" x14ac:dyDescent="0.25">
      <c r="AZ1453" s="102" t="s">
        <v>83</v>
      </c>
      <c r="BA1453" s="101">
        <f>_xll.qlInterestRateIndexFixingDate(Currency&amp;"ibor"&amp;Tenor,BB1453,Trigger)</f>
        <v>49541</v>
      </c>
      <c r="BB1453" s="101">
        <f>_xll.qlCalendarAdvance(Calendar,BB1452,AZ1453,"f",,Trigger)</f>
        <v>49543</v>
      </c>
      <c r="BC1453" s="101">
        <f>_xll.qlInterestRateIndexMaturity(Currency&amp;"ibor"&amp;Tenor,BB1453,Trigger)</f>
        <v>49909</v>
      </c>
      <c r="BD1453" s="246">
        <f>_xll.qlIndexFixing($AD$5,BA1453,TRUE,_xll.ohTrigger(Trigger,Trigger12M))</f>
        <v>1.9651281393251598E-2</v>
      </c>
      <c r="BE1453" s="246" t="e">
        <f>IFERROR(_xll.qlIndexFixing($BF$1,BA1453,TRUE,_xll.ohTrigger(Trigger,Trigger12M)),#N/A)</f>
        <v>#N/A</v>
      </c>
    </row>
    <row r="1454" spans="52:57" ht="11.25" customHeight="1" x14ac:dyDescent="0.25">
      <c r="AZ1454" s="102" t="s">
        <v>83</v>
      </c>
      <c r="BA1454" s="101">
        <f>_xll.qlInterestRateIndexFixingDate(Currency&amp;"ibor"&amp;Tenor,BB1454,Trigger)</f>
        <v>49548</v>
      </c>
      <c r="BB1454" s="101">
        <f>_xll.qlCalendarAdvance(Calendar,BB1453,AZ1454,"f",,Trigger)</f>
        <v>49550</v>
      </c>
      <c r="BC1454" s="101">
        <f>_xll.qlInterestRateIndexMaturity(Currency&amp;"ibor"&amp;Tenor,BB1454,Trigger)</f>
        <v>49916</v>
      </c>
      <c r="BD1454" s="246">
        <f>_xll.qlIndexFixing($AD$5,BA1454,TRUE,_xll.ohTrigger(Trigger,Trigger12M))</f>
        <v>1.9637711203553974E-2</v>
      </c>
      <c r="BE1454" s="246" t="e">
        <f>IFERROR(_xll.qlIndexFixing($BF$1,BA1454,TRUE,_xll.ohTrigger(Trigger,Trigger12M)),#N/A)</f>
        <v>#N/A</v>
      </c>
    </row>
    <row r="1455" spans="52:57" ht="11.25" customHeight="1" x14ac:dyDescent="0.25">
      <c r="AZ1455" s="102" t="s">
        <v>83</v>
      </c>
      <c r="BA1455" s="101">
        <f>_xll.qlInterestRateIndexFixingDate(Currency&amp;"ibor"&amp;Tenor,BB1455,Trigger)</f>
        <v>49555</v>
      </c>
      <c r="BB1455" s="101">
        <f>_xll.qlCalendarAdvance(Calendar,BB1454,AZ1455,"f",,Trigger)</f>
        <v>49557</v>
      </c>
      <c r="BC1455" s="101">
        <f>_xll.qlInterestRateIndexMaturity(Currency&amp;"ibor"&amp;Tenor,BB1455,Trigger)</f>
        <v>49923</v>
      </c>
      <c r="BD1455" s="246">
        <f>_xll.qlIndexFixing($AD$5,BA1455,TRUE,_xll.ohTrigger(Trigger,Trigger12M))</f>
        <v>1.9624108452330851E-2</v>
      </c>
      <c r="BE1455" s="246" t="e">
        <f>IFERROR(_xll.qlIndexFixing($BF$1,BA1455,TRUE,_xll.ohTrigger(Trigger,Trigger12M)),#N/A)</f>
        <v>#N/A</v>
      </c>
    </row>
    <row r="1456" spans="52:57" ht="11.25" customHeight="1" x14ac:dyDescent="0.25">
      <c r="AZ1456" s="102" t="s">
        <v>83</v>
      </c>
      <c r="BA1456" s="101">
        <f>_xll.qlInterestRateIndexFixingDate(Currency&amp;"ibor"&amp;Tenor,BB1456,Trigger)</f>
        <v>49562</v>
      </c>
      <c r="BB1456" s="101">
        <f>_xll.qlCalendarAdvance(Calendar,BB1455,AZ1456,"f",,Trigger)</f>
        <v>49564</v>
      </c>
      <c r="BC1456" s="101">
        <f>_xll.qlInterestRateIndexMaturity(Currency&amp;"ibor"&amp;Tenor,BB1456,Trigger)</f>
        <v>49930</v>
      </c>
      <c r="BD1456" s="246">
        <f>_xll.qlIndexFixing($AD$5,BA1456,TRUE,_xll.ohTrigger(Trigger,Trigger12M))</f>
        <v>1.9610473140910783E-2</v>
      </c>
      <c r="BE1456" s="246" t="e">
        <f>IFERROR(_xll.qlIndexFixing($BF$1,BA1456,TRUE,_xll.ohTrigger(Trigger,Trigger12M)),#N/A)</f>
        <v>#N/A</v>
      </c>
    </row>
    <row r="1457" spans="52:57" ht="11.25" customHeight="1" x14ac:dyDescent="0.25">
      <c r="AZ1457" s="102" t="s">
        <v>83</v>
      </c>
      <c r="BA1457" s="101">
        <f>_xll.qlInterestRateIndexFixingDate(Currency&amp;"ibor"&amp;Tenor,BB1457,Trigger)</f>
        <v>49569</v>
      </c>
      <c r="BB1457" s="101">
        <f>_xll.qlCalendarAdvance(Calendar,BB1456,AZ1457,"f",,Trigger)</f>
        <v>49571</v>
      </c>
      <c r="BC1457" s="101">
        <f>_xll.qlInterestRateIndexMaturity(Currency&amp;"ibor"&amp;Tenor,BB1457,Trigger)</f>
        <v>49937</v>
      </c>
      <c r="BD1457" s="246">
        <f>_xll.qlIndexFixing($AD$5,BA1457,TRUE,_xll.ohTrigger(Trigger,Trigger12M))</f>
        <v>1.9596805270626697E-2</v>
      </c>
      <c r="BE1457" s="246" t="e">
        <f>IFERROR(_xll.qlIndexFixing($BF$1,BA1457,TRUE,_xll.ohTrigger(Trigger,Trigger12M)),#N/A)</f>
        <v>#N/A</v>
      </c>
    </row>
    <row r="1458" spans="52:57" ht="11.25" customHeight="1" x14ac:dyDescent="0.25">
      <c r="AZ1458" s="102" t="s">
        <v>83</v>
      </c>
      <c r="BA1458" s="101">
        <f>_xll.qlInterestRateIndexFixingDate(Currency&amp;"ibor"&amp;Tenor,BB1458,Trigger)</f>
        <v>49576</v>
      </c>
      <c r="BB1458" s="101">
        <f>_xll.qlCalendarAdvance(Calendar,BB1457,AZ1458,"f",,Trigger)</f>
        <v>49578</v>
      </c>
      <c r="BC1458" s="101">
        <f>_xll.qlInterestRateIndexMaturity(Currency&amp;"ibor"&amp;Tenor,BB1458,Trigger)</f>
        <v>49944</v>
      </c>
      <c r="BD1458" s="246">
        <f>_xll.qlIndexFixing($AD$5,BA1458,TRUE,_xll.ohTrigger(Trigger,Trigger12M))</f>
        <v>1.9583104842815006E-2</v>
      </c>
      <c r="BE1458" s="246" t="e">
        <f>IFERROR(_xll.qlIndexFixing($BF$1,BA1458,TRUE,_xll.ohTrigger(Trigger,Trigger12M)),#N/A)</f>
        <v>#N/A</v>
      </c>
    </row>
    <row r="1459" spans="52:57" ht="11.25" customHeight="1" x14ac:dyDescent="0.25">
      <c r="AZ1459" s="102" t="s">
        <v>83</v>
      </c>
      <c r="BA1459" s="101">
        <f>_xll.qlInterestRateIndexFixingDate(Currency&amp;"ibor"&amp;Tenor,BB1459,Trigger)</f>
        <v>49583</v>
      </c>
      <c r="BB1459" s="101">
        <f>_xll.qlCalendarAdvance(Calendar,BB1458,AZ1459,"f",,Trigger)</f>
        <v>49585</v>
      </c>
      <c r="BC1459" s="101">
        <f>_xll.qlInterestRateIndexMaturity(Currency&amp;"ibor"&amp;Tenor,BB1459,Trigger)</f>
        <v>49951</v>
      </c>
      <c r="BD1459" s="246">
        <f>_xll.qlIndexFixing($AD$5,BA1459,TRUE,_xll.ohTrigger(Trigger,Trigger12M))</f>
        <v>1.9569371858814098E-2</v>
      </c>
      <c r="BE1459" s="246" t="e">
        <f>IFERROR(_xll.qlIndexFixing($BF$1,BA1459,TRUE,_xll.ohTrigger(Trigger,Trigger12M)),#N/A)</f>
        <v>#N/A</v>
      </c>
    </row>
    <row r="1460" spans="52:57" ht="11.25" customHeight="1" x14ac:dyDescent="0.25">
      <c r="AZ1460" s="102" t="s">
        <v>83</v>
      </c>
      <c r="BA1460" s="101">
        <f>_xll.qlInterestRateIndexFixingDate(Currency&amp;"ibor"&amp;Tenor,BB1460,Trigger)</f>
        <v>49590</v>
      </c>
      <c r="BB1460" s="101">
        <f>_xll.qlCalendarAdvance(Calendar,BB1459,AZ1460,"f",,Trigger)</f>
        <v>49592</v>
      </c>
      <c r="BC1460" s="101">
        <f>_xll.qlInterestRateIndexMaturity(Currency&amp;"ibor"&amp;Tenor,BB1460,Trigger)</f>
        <v>49958</v>
      </c>
      <c r="BD1460" s="246">
        <f>_xll.qlIndexFixing($AD$5,BA1460,TRUE,_xll.ohTrigger(Trigger,Trigger12M))</f>
        <v>1.9555606319966064E-2</v>
      </c>
      <c r="BE1460" s="246" t="e">
        <f>IFERROR(_xll.qlIndexFixing($BF$1,BA1460,TRUE,_xll.ohTrigger(Trigger,Trigger12M)),#N/A)</f>
        <v>#N/A</v>
      </c>
    </row>
    <row r="1461" spans="52:57" ht="11.25" customHeight="1" x14ac:dyDescent="0.25">
      <c r="AZ1461" s="102" t="s">
        <v>83</v>
      </c>
      <c r="BA1461" s="101">
        <f>_xll.qlInterestRateIndexFixingDate(Currency&amp;"ibor"&amp;Tenor,BB1461,Trigger)</f>
        <v>49597</v>
      </c>
      <c r="BB1461" s="101">
        <f>_xll.qlCalendarAdvance(Calendar,BB1460,AZ1461,"f",,Trigger)</f>
        <v>49599</v>
      </c>
      <c r="BC1461" s="101">
        <f>_xll.qlInterestRateIndexMaturity(Currency&amp;"ibor"&amp;Tenor,BB1461,Trigger)</f>
        <v>49965</v>
      </c>
      <c r="BD1461" s="246">
        <f>_xll.qlIndexFixing($AD$5,BA1461,TRUE,_xll.ohTrigger(Trigger,Trigger12M))</f>
        <v>1.9541808227616496E-2</v>
      </c>
      <c r="BE1461" s="246" t="e">
        <f>IFERROR(_xll.qlIndexFixing($BF$1,BA1461,TRUE,_xll.ohTrigger(Trigger,Trigger12M)),#N/A)</f>
        <v>#N/A</v>
      </c>
    </row>
    <row r="1462" spans="52:57" ht="11.25" customHeight="1" x14ac:dyDescent="0.25">
      <c r="AZ1462" s="102" t="s">
        <v>83</v>
      </c>
      <c r="BA1462" s="101">
        <f>_xll.qlInterestRateIndexFixingDate(Currency&amp;"ibor"&amp;Tenor,BB1462,Trigger)</f>
        <v>49604</v>
      </c>
      <c r="BB1462" s="101">
        <f>_xll.qlCalendarAdvance(Calendar,BB1461,AZ1462,"f",,Trigger)</f>
        <v>49606</v>
      </c>
      <c r="BC1462" s="101">
        <f>_xll.qlInterestRateIndexMaturity(Currency&amp;"ibor"&amp;Tenor,BB1462,Trigger)</f>
        <v>49972</v>
      </c>
      <c r="BD1462" s="246">
        <f>_xll.qlIndexFixing($AD$5,BA1462,TRUE,_xll.ohTrigger(Trigger,Trigger12M))</f>
        <v>1.9527977583113608E-2</v>
      </c>
      <c r="BE1462" s="246" t="e">
        <f>IFERROR(_xll.qlIndexFixing($BF$1,BA1462,TRUE,_xll.ohTrigger(Trigger,Trigger12M)),#N/A)</f>
        <v>#N/A</v>
      </c>
    </row>
    <row r="1463" spans="52:57" ht="11.25" customHeight="1" x14ac:dyDescent="0.25">
      <c r="AZ1463" s="102" t="s">
        <v>83</v>
      </c>
      <c r="BA1463" s="101">
        <f>_xll.qlInterestRateIndexFixingDate(Currency&amp;"ibor"&amp;Tenor,BB1463,Trigger)</f>
        <v>49611</v>
      </c>
      <c r="BB1463" s="101">
        <f>_xll.qlCalendarAdvance(Calendar,BB1462,AZ1463,"f",,Trigger)</f>
        <v>49613</v>
      </c>
      <c r="BC1463" s="101">
        <f>_xll.qlInterestRateIndexMaturity(Currency&amp;"ibor"&amp;Tenor,BB1463,Trigger)</f>
        <v>49979</v>
      </c>
      <c r="BD1463" s="246">
        <f>_xll.qlIndexFixing($AD$5,BA1463,TRUE,_xll.ohTrigger(Trigger,Trigger12M))</f>
        <v>1.9514114387809318E-2</v>
      </c>
      <c r="BE1463" s="246" t="e">
        <f>IFERROR(_xll.qlIndexFixing($BF$1,BA1463,TRUE,_xll.ohTrigger(Trigger,Trigger12M)),#N/A)</f>
        <v>#N/A</v>
      </c>
    </row>
    <row r="1464" spans="52:57" ht="11.25" customHeight="1" x14ac:dyDescent="0.25">
      <c r="AZ1464" s="102" t="s">
        <v>83</v>
      </c>
      <c r="BA1464" s="101">
        <f>_xll.qlInterestRateIndexFixingDate(Currency&amp;"ibor"&amp;Tenor,BB1464,Trigger)</f>
        <v>49618</v>
      </c>
      <c r="BB1464" s="101">
        <f>_xll.qlCalendarAdvance(Calendar,BB1463,AZ1464,"f",,Trigger)</f>
        <v>49620</v>
      </c>
      <c r="BC1464" s="101">
        <f>_xll.qlInterestRateIndexMaturity(Currency&amp;"ibor"&amp;Tenor,BB1464,Trigger)</f>
        <v>49986</v>
      </c>
      <c r="BD1464" s="246">
        <f>_xll.qlIndexFixing($AD$5,BA1464,TRUE,_xll.ohTrigger(Trigger,Trigger12M))</f>
        <v>1.9500218643058176E-2</v>
      </c>
      <c r="BE1464" s="246" t="e">
        <f>IFERROR(_xll.qlIndexFixing($BF$1,BA1464,TRUE,_xll.ohTrigger(Trigger,Trigger12M)),#N/A)</f>
        <v>#N/A</v>
      </c>
    </row>
    <row r="1465" spans="52:57" ht="11.25" customHeight="1" x14ac:dyDescent="0.25">
      <c r="AZ1465" s="102" t="s">
        <v>83</v>
      </c>
      <c r="BA1465" s="101">
        <f>_xll.qlInterestRateIndexFixingDate(Currency&amp;"ibor"&amp;Tenor,BB1465,Trigger)</f>
        <v>49625</v>
      </c>
      <c r="BB1465" s="101">
        <f>_xll.qlCalendarAdvance(Calendar,BB1464,AZ1465,"f",,Trigger)</f>
        <v>49627</v>
      </c>
      <c r="BC1465" s="101">
        <f>_xll.qlInterestRateIndexMaturity(Currency&amp;"ibor"&amp;Tenor,BB1465,Trigger)</f>
        <v>49993</v>
      </c>
      <c r="BD1465" s="246">
        <f>_xll.qlIndexFixing($AD$5,BA1465,TRUE,_xll.ohTrigger(Trigger,Trigger12M))</f>
        <v>1.9486290350218437E-2</v>
      </c>
      <c r="BE1465" s="246" t="e">
        <f>IFERROR(_xll.qlIndexFixing($BF$1,BA1465,TRUE,_xll.ohTrigger(Trigger,Trigger12M)),#N/A)</f>
        <v>#N/A</v>
      </c>
    </row>
    <row r="1466" spans="52:57" ht="11.25" customHeight="1" x14ac:dyDescent="0.25">
      <c r="AZ1466" s="102" t="s">
        <v>83</v>
      </c>
      <c r="BA1466" s="101">
        <f>_xll.qlInterestRateIndexFixingDate(Currency&amp;"ibor"&amp;Tenor,BB1466,Trigger)</f>
        <v>49632</v>
      </c>
      <c r="BB1466" s="101">
        <f>_xll.qlCalendarAdvance(Calendar,BB1465,AZ1466,"f",,Trigger)</f>
        <v>49634</v>
      </c>
      <c r="BC1466" s="101">
        <f>_xll.qlInterestRateIndexMaturity(Currency&amp;"ibor"&amp;Tenor,BB1466,Trigger)</f>
        <v>50000</v>
      </c>
      <c r="BD1466" s="246">
        <f>_xll.qlIndexFixing($AD$5,BA1466,TRUE,_xll.ohTrigger(Trigger,Trigger12M))</f>
        <v>1.9472329510651202E-2</v>
      </c>
      <c r="BE1466" s="246" t="e">
        <f>IFERROR(_xll.qlIndexFixing($BF$1,BA1466,TRUE,_xll.ohTrigger(Trigger,Trigger12M)),#N/A)</f>
        <v>#N/A</v>
      </c>
    </row>
    <row r="1467" spans="52:57" ht="11.25" customHeight="1" x14ac:dyDescent="0.25">
      <c r="AZ1467" s="102" t="s">
        <v>83</v>
      </c>
      <c r="BA1467" s="101">
        <f>_xll.qlInterestRateIndexFixingDate(Currency&amp;"ibor"&amp;Tenor,BB1467,Trigger)</f>
        <v>49639</v>
      </c>
      <c r="BB1467" s="101">
        <f>_xll.qlCalendarAdvance(Calendar,BB1466,AZ1467,"f",,Trigger)</f>
        <v>49641</v>
      </c>
      <c r="BC1467" s="101">
        <f>_xll.qlInterestRateIndexMaturity(Currency&amp;"ibor"&amp;Tenor,BB1467,Trigger)</f>
        <v>50007</v>
      </c>
      <c r="BD1467" s="246">
        <f>_xll.qlIndexFixing($AD$5,BA1467,TRUE,_xll.ohTrigger(Trigger,Trigger12M))</f>
        <v>1.9458336125720621E-2</v>
      </c>
      <c r="BE1467" s="246" t="e">
        <f>IFERROR(_xll.qlIndexFixing($BF$1,BA1467,TRUE,_xll.ohTrigger(Trigger,Trigger12M)),#N/A)</f>
        <v>#N/A</v>
      </c>
    </row>
    <row r="1468" spans="52:57" ht="11.25" customHeight="1" x14ac:dyDescent="0.25">
      <c r="AZ1468" s="102" t="s">
        <v>83</v>
      </c>
      <c r="BA1468" s="101">
        <f>_xll.qlInterestRateIndexFixingDate(Currency&amp;"ibor"&amp;Tenor,BB1468,Trigger)</f>
        <v>49646</v>
      </c>
      <c r="BB1468" s="101">
        <f>_xll.qlCalendarAdvance(Calendar,BB1467,AZ1468,"f",,Trigger)</f>
        <v>49648</v>
      </c>
      <c r="BC1468" s="101">
        <f>_xll.qlInterestRateIndexMaturity(Currency&amp;"ibor"&amp;Tenor,BB1468,Trigger)</f>
        <v>50014</v>
      </c>
      <c r="BD1468" s="246">
        <f>_xll.qlIndexFixing($AD$5,BA1468,TRUE,_xll.ohTrigger(Trigger,Trigger12M))</f>
        <v>1.9444310196794563E-2</v>
      </c>
      <c r="BE1468" s="246" t="e">
        <f>IFERROR(_xll.qlIndexFixing($BF$1,BA1468,TRUE,_xll.ohTrigger(Trigger,Trigger12M)),#N/A)</f>
        <v>#N/A</v>
      </c>
    </row>
    <row r="1469" spans="52:57" ht="11.25" customHeight="1" x14ac:dyDescent="0.25">
      <c r="AZ1469" s="102" t="s">
        <v>83</v>
      </c>
      <c r="BA1469" s="101">
        <f>_xll.qlInterestRateIndexFixingDate(Currency&amp;"ibor"&amp;Tenor,BB1469,Trigger)</f>
        <v>49653</v>
      </c>
      <c r="BB1469" s="101">
        <f>_xll.qlCalendarAdvance(Calendar,BB1468,AZ1469,"f",,Trigger)</f>
        <v>49655</v>
      </c>
      <c r="BC1469" s="101">
        <f>_xll.qlInterestRateIndexMaturity(Currency&amp;"ibor"&amp;Tenor,BB1469,Trigger)</f>
        <v>50021</v>
      </c>
      <c r="BD1469" s="246">
        <f>_xll.qlIndexFixing($AD$5,BA1469,TRUE,_xll.ohTrigger(Trigger,Trigger12M))</f>
        <v>1.943025172524308E-2</v>
      </c>
      <c r="BE1469" s="246" t="e">
        <f>IFERROR(_xll.qlIndexFixing($BF$1,BA1469,TRUE,_xll.ohTrigger(Trigger,Trigger12M)),#N/A)</f>
        <v>#N/A</v>
      </c>
    </row>
    <row r="1470" spans="52:57" ht="11.25" customHeight="1" x14ac:dyDescent="0.25">
      <c r="AZ1470" s="102" t="s">
        <v>83</v>
      </c>
      <c r="BA1470" s="101">
        <f>_xll.qlInterestRateIndexFixingDate(Currency&amp;"ibor"&amp;Tenor,BB1470,Trigger)</f>
        <v>49660</v>
      </c>
      <c r="BB1470" s="101">
        <f>_xll.qlCalendarAdvance(Calendar,BB1469,AZ1470,"f",,Trigger)</f>
        <v>49662</v>
      </c>
      <c r="BC1470" s="101">
        <f>_xll.qlInterestRateIndexMaturity(Currency&amp;"ibor"&amp;Tenor,BB1470,Trigger)</f>
        <v>50028</v>
      </c>
      <c r="BD1470" s="246">
        <f>_xll.qlIndexFixing($AD$5,BA1470,TRUE,_xll.ohTrigger(Trigger,Trigger12M))</f>
        <v>1.9416160712440594E-2</v>
      </c>
      <c r="BE1470" s="246" t="e">
        <f>IFERROR(_xll.qlIndexFixing($BF$1,BA1470,TRUE,_xll.ohTrigger(Trigger,Trigger12M)),#N/A)</f>
        <v>#N/A</v>
      </c>
    </row>
    <row r="1471" spans="52:57" ht="11.25" customHeight="1" x14ac:dyDescent="0.25">
      <c r="AZ1471" s="102" t="s">
        <v>83</v>
      </c>
      <c r="BA1471" s="101">
        <f>_xll.qlInterestRateIndexFixingDate(Currency&amp;"ibor"&amp;Tenor,BB1471,Trigger)</f>
        <v>49664</v>
      </c>
      <c r="BB1471" s="101">
        <f>_xll.qlCalendarAdvance(Calendar,BB1470,AZ1471,"f",,Trigger)</f>
        <v>49670</v>
      </c>
      <c r="BC1471" s="101">
        <f>_xll.qlInterestRateIndexMaturity(Currency&amp;"ibor"&amp;Tenor,BB1471,Trigger)</f>
        <v>50038</v>
      </c>
      <c r="BD1471" s="246">
        <f>_xll.qlIndexFixing($AD$5,BA1471,TRUE,_xll.ohTrigger(Trigger,Trigger12M))</f>
        <v>1.9398612198244333E-2</v>
      </c>
      <c r="BE1471" s="246" t="e">
        <f>IFERROR(_xll.qlIndexFixing($BF$1,BA1471,TRUE,_xll.ohTrigger(Trigger,Trigger12M)),#N/A)</f>
        <v>#N/A</v>
      </c>
    </row>
    <row r="1472" spans="52:57" ht="11.25" customHeight="1" x14ac:dyDescent="0.25">
      <c r="AZ1472" s="102" t="s">
        <v>83</v>
      </c>
      <c r="BA1472" s="101">
        <f>_xll.qlInterestRateIndexFixingDate(Currency&amp;"ibor"&amp;Tenor,BB1472,Trigger)</f>
        <v>49674</v>
      </c>
      <c r="BB1472" s="101">
        <f>_xll.qlCalendarAdvance(Calendar,BB1471,AZ1472,"f",,Trigger)</f>
        <v>49677</v>
      </c>
      <c r="BC1472" s="101">
        <f>_xll.qlInterestRateIndexMaturity(Currency&amp;"ibor"&amp;Tenor,BB1472,Trigger)</f>
        <v>50045</v>
      </c>
      <c r="BD1472" s="246">
        <f>_xll.qlIndexFixing($AD$5,BA1472,TRUE,_xll.ohTrigger(Trigger,Trigger12M))</f>
        <v>1.9384542256528275E-2</v>
      </c>
      <c r="BE1472" s="246" t="e">
        <f>IFERROR(_xll.qlIndexFixing($BF$1,BA1472,TRUE,_xll.ohTrigger(Trigger,Trigger12M)),#N/A)</f>
        <v>#N/A</v>
      </c>
    </row>
    <row r="1473" spans="52:57" ht="11.25" customHeight="1" x14ac:dyDescent="0.25">
      <c r="AZ1473" s="102" t="s">
        <v>83</v>
      </c>
      <c r="BA1473" s="101">
        <f>_xll.qlInterestRateIndexFixingDate(Currency&amp;"ibor"&amp;Tenor,BB1473,Trigger)</f>
        <v>49682</v>
      </c>
      <c r="BB1473" s="101">
        <f>_xll.qlCalendarAdvance(Calendar,BB1472,AZ1473,"f",,Trigger)</f>
        <v>49684</v>
      </c>
      <c r="BC1473" s="101">
        <f>_xll.qlInterestRateIndexMaturity(Currency&amp;"ibor"&amp;Tenor,BB1473,Trigger)</f>
        <v>50052</v>
      </c>
      <c r="BD1473" s="246">
        <f>_xll.qlIndexFixing($AD$5,BA1473,TRUE,_xll.ohTrigger(Trigger,Trigger12M))</f>
        <v>1.9370439950922823E-2</v>
      </c>
      <c r="BE1473" s="246" t="e">
        <f>IFERROR(_xll.qlIndexFixing($BF$1,BA1473,TRUE,_xll.ohTrigger(Trigger,Trigger12M)),#N/A)</f>
        <v>#N/A</v>
      </c>
    </row>
    <row r="1474" spans="52:57" ht="11.25" customHeight="1" x14ac:dyDescent="0.25">
      <c r="AZ1474" s="102" t="s">
        <v>83</v>
      </c>
      <c r="BA1474" s="101">
        <f>_xll.qlInterestRateIndexFixingDate(Currency&amp;"ibor"&amp;Tenor,BB1474,Trigger)</f>
        <v>49689</v>
      </c>
      <c r="BB1474" s="101">
        <f>_xll.qlCalendarAdvance(Calendar,BB1473,AZ1474,"f",,Trigger)</f>
        <v>49691</v>
      </c>
      <c r="BC1474" s="101">
        <f>_xll.qlInterestRateIndexMaturity(Currency&amp;"ibor"&amp;Tenor,BB1474,Trigger)</f>
        <v>50059</v>
      </c>
      <c r="BD1474" s="246">
        <f>_xll.qlIndexFixing($AD$5,BA1474,TRUE,_xll.ohTrigger(Trigger,Trigger12M))</f>
        <v>1.9356305282806005E-2</v>
      </c>
      <c r="BE1474" s="246" t="e">
        <f>IFERROR(_xll.qlIndexFixing($BF$1,BA1474,TRUE,_xll.ohTrigger(Trigger,Trigger12M)),#N/A)</f>
        <v>#N/A</v>
      </c>
    </row>
    <row r="1475" spans="52:57" ht="11.25" customHeight="1" x14ac:dyDescent="0.25">
      <c r="AZ1475" s="102" t="s">
        <v>83</v>
      </c>
      <c r="BA1475" s="101">
        <f>_xll.qlInterestRateIndexFixingDate(Currency&amp;"ibor"&amp;Tenor,BB1475,Trigger)</f>
        <v>49696</v>
      </c>
      <c r="BB1475" s="101">
        <f>_xll.qlCalendarAdvance(Calendar,BB1474,AZ1475,"f",,Trigger)</f>
        <v>49698</v>
      </c>
      <c r="BC1475" s="101">
        <f>_xll.qlInterestRateIndexMaturity(Currency&amp;"ibor"&amp;Tenor,BB1475,Trigger)</f>
        <v>50066</v>
      </c>
      <c r="BD1475" s="246">
        <f>_xll.qlIndexFixing($AD$5,BA1475,TRUE,_xll.ohTrigger(Trigger,Trigger12M))</f>
        <v>1.9342138253559103E-2</v>
      </c>
      <c r="BE1475" s="246" t="e">
        <f>IFERROR(_xll.qlIndexFixing($BF$1,BA1475,TRUE,_xll.ohTrigger(Trigger,Trigger12M)),#N/A)</f>
        <v>#N/A</v>
      </c>
    </row>
    <row r="1476" spans="52:57" ht="11.25" customHeight="1" x14ac:dyDescent="0.25">
      <c r="AZ1476" s="102" t="s">
        <v>83</v>
      </c>
      <c r="BA1476" s="101">
        <f>_xll.qlInterestRateIndexFixingDate(Currency&amp;"ibor"&amp;Tenor,BB1476,Trigger)</f>
        <v>49703</v>
      </c>
      <c r="BB1476" s="101">
        <f>_xll.qlCalendarAdvance(Calendar,BB1475,AZ1476,"f",,Trigger)</f>
        <v>49705</v>
      </c>
      <c r="BC1476" s="101">
        <f>_xll.qlInterestRateIndexMaturity(Currency&amp;"ibor"&amp;Tenor,BB1476,Trigger)</f>
        <v>50070</v>
      </c>
      <c r="BD1476" s="246">
        <f>_xll.qlIndexFixing($AD$5,BA1476,TRUE,_xll.ohTrigger(Trigger,Trigger12M))</f>
        <v>1.9329371928872834E-2</v>
      </c>
      <c r="BE1476" s="246" t="e">
        <f>IFERROR(_xll.qlIndexFixing($BF$1,BA1476,TRUE,_xll.ohTrigger(Trigger,Trigger12M)),#N/A)</f>
        <v>#N/A</v>
      </c>
    </row>
    <row r="1477" spans="52:57" ht="11.25" customHeight="1" x14ac:dyDescent="0.25">
      <c r="AZ1477" s="102" t="s">
        <v>83</v>
      </c>
      <c r="BA1477" s="101">
        <f>_xll.qlInterestRateIndexFixingDate(Currency&amp;"ibor"&amp;Tenor,BB1477,Trigger)</f>
        <v>49710</v>
      </c>
      <c r="BB1477" s="101">
        <f>_xll.qlCalendarAdvance(Calendar,BB1476,AZ1477,"f",,Trigger)</f>
        <v>49712</v>
      </c>
      <c r="BC1477" s="101">
        <f>_xll.qlInterestRateIndexMaturity(Currency&amp;"ibor"&amp;Tenor,BB1477,Trigger)</f>
        <v>50080</v>
      </c>
      <c r="BD1477" s="246">
        <f>_xll.qlIndexFixing($AD$5,BA1477,TRUE,_xll.ohTrigger(Trigger,Trigger12M))</f>
        <v>1.9313707117215199E-2</v>
      </c>
      <c r="BE1477" s="246" t="e">
        <f>IFERROR(_xll.qlIndexFixing($BF$1,BA1477,TRUE,_xll.ohTrigger(Trigger,Trigger12M)),#N/A)</f>
        <v>#N/A</v>
      </c>
    </row>
    <row r="1478" spans="52:57" ht="11.25" customHeight="1" x14ac:dyDescent="0.25">
      <c r="AZ1478" s="102" t="s">
        <v>83</v>
      </c>
      <c r="BA1478" s="101">
        <f>_xll.qlInterestRateIndexFixingDate(Currency&amp;"ibor"&amp;Tenor,BB1478,Trigger)</f>
        <v>49717</v>
      </c>
      <c r="BB1478" s="101">
        <f>_xll.qlCalendarAdvance(Calendar,BB1477,AZ1478,"f",,Trigger)</f>
        <v>49719</v>
      </c>
      <c r="BC1478" s="101">
        <f>_xll.qlInterestRateIndexMaturity(Currency&amp;"ibor"&amp;Tenor,BB1478,Trigger)</f>
        <v>50087</v>
      </c>
      <c r="BD1478" s="246">
        <f>_xll.qlIndexFixing($AD$5,BA1478,TRUE,_xll.ohTrigger(Trigger,Trigger12M))</f>
        <v>1.9299443012896406E-2</v>
      </c>
      <c r="BE1478" s="246" t="e">
        <f>IFERROR(_xll.qlIndexFixing($BF$1,BA1478,TRUE,_xll.ohTrigger(Trigger,Trigger12M)),#N/A)</f>
        <v>#N/A</v>
      </c>
    </row>
    <row r="1479" spans="52:57" ht="11.25" customHeight="1" x14ac:dyDescent="0.25">
      <c r="AZ1479" s="102" t="s">
        <v>83</v>
      </c>
      <c r="BA1479" s="101">
        <f>_xll.qlInterestRateIndexFixingDate(Currency&amp;"ibor"&amp;Tenor,BB1479,Trigger)</f>
        <v>49724</v>
      </c>
      <c r="BB1479" s="101">
        <f>_xll.qlCalendarAdvance(Calendar,BB1478,AZ1479,"f",,Trigger)</f>
        <v>49726</v>
      </c>
      <c r="BC1479" s="101">
        <f>_xll.qlInterestRateIndexMaturity(Currency&amp;"ibor"&amp;Tenor,BB1479,Trigger)</f>
        <v>50094</v>
      </c>
      <c r="BD1479" s="246">
        <f>_xll.qlIndexFixing($AD$5,BA1479,TRUE,_xll.ohTrigger(Trigger,Trigger12M))</f>
        <v>1.928514655300374E-2</v>
      </c>
      <c r="BE1479" s="246" t="e">
        <f>IFERROR(_xll.qlIndexFixing($BF$1,BA1479,TRUE,_xll.ohTrigger(Trigger,Trigger12M)),#N/A)</f>
        <v>#N/A</v>
      </c>
    </row>
    <row r="1480" spans="52:57" ht="11.25" customHeight="1" x14ac:dyDescent="0.25">
      <c r="AZ1480" s="102" t="s">
        <v>83</v>
      </c>
      <c r="BA1480" s="101">
        <f>_xll.qlInterestRateIndexFixingDate(Currency&amp;"ibor"&amp;Tenor,BB1480,Trigger)</f>
        <v>49731</v>
      </c>
      <c r="BB1480" s="101">
        <f>_xll.qlCalendarAdvance(Calendar,BB1479,AZ1480,"f",,Trigger)</f>
        <v>49733</v>
      </c>
      <c r="BC1480" s="101">
        <f>_xll.qlInterestRateIndexMaturity(Currency&amp;"ibor"&amp;Tenor,BB1480,Trigger)</f>
        <v>50098</v>
      </c>
      <c r="BD1480" s="246">
        <f>_xll.qlIndexFixing($AD$5,BA1480,TRUE,_xll.ohTrigger(Trigger,Trigger12M))</f>
        <v>1.9271697763578313E-2</v>
      </c>
      <c r="BE1480" s="246" t="e">
        <f>IFERROR(_xll.qlIndexFixing($BF$1,BA1480,TRUE,_xll.ohTrigger(Trigger,Trigger12M)),#N/A)</f>
        <v>#N/A</v>
      </c>
    </row>
    <row r="1481" spans="52:57" ht="11.25" customHeight="1" x14ac:dyDescent="0.25">
      <c r="AZ1481" s="102" t="s">
        <v>83</v>
      </c>
      <c r="BA1481" s="101">
        <f>_xll.qlInterestRateIndexFixingDate(Currency&amp;"ibor"&amp;Tenor,BB1481,Trigger)</f>
        <v>49738</v>
      </c>
      <c r="BB1481" s="101">
        <f>_xll.qlCalendarAdvance(Calendar,BB1480,AZ1481,"f",,Trigger)</f>
        <v>49740</v>
      </c>
      <c r="BC1481" s="101">
        <f>_xll.qlInterestRateIndexMaturity(Currency&amp;"ibor"&amp;Tenor,BB1481,Trigger)</f>
        <v>50105</v>
      </c>
      <c r="BD1481" s="246">
        <f>_xll.qlIndexFixing($AD$5,BA1481,TRUE,_xll.ohTrigger(Trigger,Trigger12M))</f>
        <v>1.9257197686436037E-2</v>
      </c>
      <c r="BE1481" s="246" t="e">
        <f>IFERROR(_xll.qlIndexFixing($BF$1,BA1481,TRUE,_xll.ohTrigger(Trigger,Trigger12M)),#N/A)</f>
        <v>#N/A</v>
      </c>
    </row>
    <row r="1482" spans="52:57" ht="11.25" customHeight="1" x14ac:dyDescent="0.25">
      <c r="AZ1482" s="102" t="s">
        <v>83</v>
      </c>
      <c r="BA1482" s="101">
        <f>_xll.qlInterestRateIndexFixingDate(Currency&amp;"ibor"&amp;Tenor,BB1482,Trigger)</f>
        <v>49745</v>
      </c>
      <c r="BB1482" s="101">
        <f>_xll.qlCalendarAdvance(Calendar,BB1481,AZ1482,"f",,Trigger)</f>
        <v>49747</v>
      </c>
      <c r="BC1482" s="101">
        <f>_xll.qlInterestRateIndexMaturity(Currency&amp;"ibor"&amp;Tenor,BB1482,Trigger)</f>
        <v>50112</v>
      </c>
      <c r="BD1482" s="246">
        <f>_xll.qlIndexFixing($AD$5,BA1482,TRUE,_xll.ohTrigger(Trigger,Trigger12M))</f>
        <v>1.9242664997794947E-2</v>
      </c>
      <c r="BE1482" s="246" t="e">
        <f>IFERROR(_xll.qlIndexFixing($BF$1,BA1482,TRUE,_xll.ohTrigger(Trigger,Trigger12M)),#N/A)</f>
        <v>#N/A</v>
      </c>
    </row>
    <row r="1483" spans="52:57" ht="11.25" customHeight="1" x14ac:dyDescent="0.25">
      <c r="AZ1483" s="102" t="s">
        <v>83</v>
      </c>
      <c r="BA1483" s="101">
        <f>_xll.qlInterestRateIndexFixingDate(Currency&amp;"ibor"&amp;Tenor,BB1483,Trigger)</f>
        <v>49752</v>
      </c>
      <c r="BB1483" s="101">
        <f>_xll.qlCalendarAdvance(Calendar,BB1482,AZ1483,"f",,Trigger)</f>
        <v>49754</v>
      </c>
      <c r="BC1483" s="101">
        <f>_xll.qlInterestRateIndexMaturity(Currency&amp;"ibor"&amp;Tenor,BB1483,Trigger)</f>
        <v>50119</v>
      </c>
      <c r="BD1483" s="246">
        <f>_xll.qlIndexFixing($AD$5,BA1483,TRUE,_xll.ohTrigger(Trigger,Trigger12M))</f>
        <v>1.9228099699075709E-2</v>
      </c>
      <c r="BE1483" s="246" t="e">
        <f>IFERROR(_xll.qlIndexFixing($BF$1,BA1483,TRUE,_xll.ohTrigger(Trigger,Trigger12M)),#N/A)</f>
        <v>#N/A</v>
      </c>
    </row>
    <row r="1484" spans="52:57" ht="11.25" customHeight="1" x14ac:dyDescent="0.25">
      <c r="AZ1484" s="102" t="s">
        <v>83</v>
      </c>
      <c r="BA1484" s="101">
        <f>_xll.qlInterestRateIndexFixingDate(Currency&amp;"ibor"&amp;Tenor,BB1484,Trigger)</f>
        <v>49759</v>
      </c>
      <c r="BB1484" s="101">
        <f>_xll.qlCalendarAdvance(Calendar,BB1483,AZ1484,"f",,Trigger)</f>
        <v>49761</v>
      </c>
      <c r="BC1484" s="101">
        <f>_xll.qlInterestRateIndexMaturity(Currency&amp;"ibor"&amp;Tenor,BB1484,Trigger)</f>
        <v>50126</v>
      </c>
      <c r="BD1484" s="246">
        <f>_xll.qlIndexFixing($AD$5,BA1484,TRUE,_xll.ohTrigger(Trigger,Trigger12M))</f>
        <v>1.9213501791700754E-2</v>
      </c>
      <c r="BE1484" s="246" t="e">
        <f>IFERROR(_xll.qlIndexFixing($BF$1,BA1484,TRUE,_xll.ohTrigger(Trigger,Trigger12M)),#N/A)</f>
        <v>#N/A</v>
      </c>
    </row>
    <row r="1485" spans="52:57" ht="11.25" customHeight="1" x14ac:dyDescent="0.25">
      <c r="AZ1485" s="102" t="s">
        <v>83</v>
      </c>
      <c r="BA1485" s="101">
        <f>_xll.qlInterestRateIndexFixingDate(Currency&amp;"ibor"&amp;Tenor,BB1485,Trigger)</f>
        <v>49766</v>
      </c>
      <c r="BB1485" s="101">
        <f>_xll.qlCalendarAdvance(Calendar,BB1484,AZ1485,"f",,Trigger)</f>
        <v>49768</v>
      </c>
      <c r="BC1485" s="101">
        <f>_xll.qlInterestRateIndexMaturity(Currency&amp;"ibor"&amp;Tenor,BB1485,Trigger)</f>
        <v>50137</v>
      </c>
      <c r="BD1485" s="246">
        <f>_xll.qlIndexFixing($AD$5,BA1485,TRUE,_xll.ohTrigger(Trigger,Trigger12M))</f>
        <v>1.9198635719439097E-2</v>
      </c>
      <c r="BE1485" s="246" t="e">
        <f>IFERROR(_xll.qlIndexFixing($BF$1,BA1485,TRUE,_xll.ohTrigger(Trigger,Trigger12M)),#N/A)</f>
        <v>#N/A</v>
      </c>
    </row>
    <row r="1486" spans="52:57" ht="11.25" customHeight="1" x14ac:dyDescent="0.25">
      <c r="AZ1486" s="102" t="s">
        <v>83</v>
      </c>
      <c r="BA1486" s="101">
        <f>_xll.qlInterestRateIndexFixingDate(Currency&amp;"ibor"&amp;Tenor,BB1486,Trigger)</f>
        <v>49773</v>
      </c>
      <c r="BB1486" s="101">
        <f>_xll.qlCalendarAdvance(Calendar,BB1485,AZ1486,"f",,Trigger)</f>
        <v>49775</v>
      </c>
      <c r="BC1486" s="101">
        <f>_xll.qlInterestRateIndexMaturity(Currency&amp;"ibor"&amp;Tenor,BB1486,Trigger)</f>
        <v>50140</v>
      </c>
      <c r="BD1486" s="246">
        <f>_xll.qlIndexFixing($AD$5,BA1486,TRUE,_xll.ohTrigger(Trigger,Trigger12M))</f>
        <v>1.918420815669308E-2</v>
      </c>
      <c r="BE1486" s="246" t="e">
        <f>IFERROR(_xll.qlIndexFixing($BF$1,BA1486,TRUE,_xll.ohTrigger(Trigger,Trigger12M)),#N/A)</f>
        <v>#N/A</v>
      </c>
    </row>
    <row r="1487" spans="52:57" ht="11.25" customHeight="1" x14ac:dyDescent="0.25">
      <c r="AZ1487" s="102" t="s">
        <v>83</v>
      </c>
      <c r="BA1487" s="101">
        <f>_xll.qlInterestRateIndexFixingDate(Currency&amp;"ibor"&amp;Tenor,BB1487,Trigger)</f>
        <v>49780</v>
      </c>
      <c r="BB1487" s="101">
        <f>_xll.qlCalendarAdvance(Calendar,BB1486,AZ1487,"f",,Trigger)</f>
        <v>49782</v>
      </c>
      <c r="BC1487" s="101">
        <f>_xll.qlInterestRateIndexMaturity(Currency&amp;"ibor"&amp;Tenor,BB1487,Trigger)</f>
        <v>50147</v>
      </c>
      <c r="BD1487" s="246">
        <f>_xll.qlIndexFixing($AD$5,BA1487,TRUE,_xll.ohTrigger(Trigger,Trigger12M))</f>
        <v>1.9169512431922733E-2</v>
      </c>
      <c r="BE1487" s="246" t="e">
        <f>IFERROR(_xll.qlIndexFixing($BF$1,BA1487,TRUE,_xll.ohTrigger(Trigger,Trigger12M)),#N/A)</f>
        <v>#N/A</v>
      </c>
    </row>
    <row r="1488" spans="52:57" ht="11.25" customHeight="1" x14ac:dyDescent="0.25">
      <c r="AZ1488" s="102" t="s">
        <v>83</v>
      </c>
      <c r="BA1488" s="101">
        <f>_xll.qlInterestRateIndexFixingDate(Currency&amp;"ibor"&amp;Tenor,BB1488,Trigger)</f>
        <v>49787</v>
      </c>
      <c r="BB1488" s="101">
        <f>_xll.qlCalendarAdvance(Calendar,BB1487,AZ1488,"f",,Trigger)</f>
        <v>49789</v>
      </c>
      <c r="BC1488" s="101">
        <f>_xll.qlInterestRateIndexMaturity(Currency&amp;"ibor"&amp;Tenor,BB1488,Trigger)</f>
        <v>50154</v>
      </c>
      <c r="BD1488" s="246">
        <f>_xll.qlIndexFixing($AD$5,BA1488,TRUE,_xll.ohTrigger(Trigger,Trigger12M))</f>
        <v>1.9154784104221185E-2</v>
      </c>
      <c r="BE1488" s="246" t="e">
        <f>IFERROR(_xll.qlIndexFixing($BF$1,BA1488,TRUE,_xll.ohTrigger(Trigger,Trigger12M)),#N/A)</f>
        <v>#N/A</v>
      </c>
    </row>
    <row r="1489" spans="52:57" ht="11.25" customHeight="1" x14ac:dyDescent="0.25">
      <c r="AZ1489" s="102" t="s">
        <v>83</v>
      </c>
      <c r="BA1489" s="101">
        <f>_xll.qlInterestRateIndexFixingDate(Currency&amp;"ibor"&amp;Tenor,BB1489,Trigger)</f>
        <v>49794</v>
      </c>
      <c r="BB1489" s="101">
        <f>_xll.qlCalendarAdvance(Calendar,BB1488,AZ1489,"f",,Trigger)</f>
        <v>49797</v>
      </c>
      <c r="BC1489" s="101">
        <f>_xll.qlInterestRateIndexMaturity(Currency&amp;"ibor"&amp;Tenor,BB1489,Trigger)</f>
        <v>50164</v>
      </c>
      <c r="BD1489" s="246">
        <f>_xll.qlIndexFixing($AD$5,BA1489,TRUE,_xll.ohTrigger(Trigger,Trigger12M))</f>
        <v>1.9138175169329558E-2</v>
      </c>
      <c r="BE1489" s="246" t="e">
        <f>IFERROR(_xll.qlIndexFixing($BF$1,BA1489,TRUE,_xll.ohTrigger(Trigger,Trigger12M)),#N/A)</f>
        <v>#N/A</v>
      </c>
    </row>
    <row r="1490" spans="52:57" ht="11.25" customHeight="1" x14ac:dyDescent="0.25">
      <c r="AZ1490" s="102" t="s">
        <v>83</v>
      </c>
      <c r="BA1490" s="101">
        <f>_xll.qlInterestRateIndexFixingDate(Currency&amp;"ibor"&amp;Tenor,BB1490,Trigger)</f>
        <v>49802</v>
      </c>
      <c r="BB1490" s="101">
        <f>_xll.qlCalendarAdvance(Calendar,BB1489,AZ1490,"f",,Trigger)</f>
        <v>49804</v>
      </c>
      <c r="BC1490" s="101">
        <f>_xll.qlInterestRateIndexMaturity(Currency&amp;"ibor"&amp;Tenor,BB1490,Trigger)</f>
        <v>50171</v>
      </c>
      <c r="BD1490" s="246">
        <f>_xll.qlIndexFixing($AD$5,BA1490,TRUE,_xll.ohTrigger(Trigger,Trigger12M))</f>
        <v>1.9123471431011747E-2</v>
      </c>
      <c r="BE1490" s="246" t="e">
        <f>IFERROR(_xll.qlIndexFixing($BF$1,BA1490,TRUE,_xll.ohTrigger(Trigger,Trigger12M)),#N/A)</f>
        <v>#N/A</v>
      </c>
    </row>
    <row r="1491" spans="52:57" ht="11.25" customHeight="1" x14ac:dyDescent="0.25">
      <c r="AZ1491" s="102" t="s">
        <v>83</v>
      </c>
      <c r="BA1491" s="101">
        <f>_xll.qlInterestRateIndexFixingDate(Currency&amp;"ibor"&amp;Tenor,BB1491,Trigger)</f>
        <v>49809</v>
      </c>
      <c r="BB1491" s="101">
        <f>_xll.qlCalendarAdvance(Calendar,BB1490,AZ1491,"f",,Trigger)</f>
        <v>49811</v>
      </c>
      <c r="BC1491" s="101">
        <f>_xll.qlInterestRateIndexMaturity(Currency&amp;"ibor"&amp;Tenor,BB1491,Trigger)</f>
        <v>50178</v>
      </c>
      <c r="BD1491" s="246">
        <f>_xll.qlIndexFixing($AD$5,BA1491,TRUE,_xll.ohTrigger(Trigger,Trigger12M))</f>
        <v>1.9108735268101879E-2</v>
      </c>
      <c r="BE1491" s="246" t="e">
        <f>IFERROR(_xll.qlIndexFixing($BF$1,BA1491,TRUE,_xll.ohTrigger(Trigger,Trigger12M)),#N/A)</f>
        <v>#N/A</v>
      </c>
    </row>
    <row r="1492" spans="52:57" ht="11.25" customHeight="1" x14ac:dyDescent="0.25">
      <c r="AZ1492" s="102" t="s">
        <v>83</v>
      </c>
      <c r="BA1492" s="101">
        <f>_xll.qlInterestRateIndexFixingDate(Currency&amp;"ibor"&amp;Tenor,BB1492,Trigger)</f>
        <v>49816</v>
      </c>
      <c r="BB1492" s="101">
        <f>_xll.qlCalendarAdvance(Calendar,BB1491,AZ1492,"f",,Trigger)</f>
        <v>49818</v>
      </c>
      <c r="BC1492" s="101">
        <f>_xll.qlInterestRateIndexMaturity(Currency&amp;"ibor"&amp;Tenor,BB1492,Trigger)</f>
        <v>50185</v>
      </c>
      <c r="BD1492" s="246">
        <f>_xll.qlIndexFixing($AD$5,BA1492,TRUE,_xll.ohTrigger(Trigger,Trigger12M))</f>
        <v>1.9093966682039672E-2</v>
      </c>
      <c r="BE1492" s="246" t="e">
        <f>IFERROR(_xll.qlIndexFixing($BF$1,BA1492,TRUE,_xll.ohTrigger(Trigger,Trigger12M)),#N/A)</f>
        <v>#N/A</v>
      </c>
    </row>
    <row r="1493" spans="52:57" ht="11.25" customHeight="1" x14ac:dyDescent="0.25">
      <c r="AZ1493" s="102" t="s">
        <v>83</v>
      </c>
      <c r="BA1493" s="101">
        <f>_xll.qlInterestRateIndexFixingDate(Currency&amp;"ibor"&amp;Tenor,BB1493,Trigger)</f>
        <v>49823</v>
      </c>
      <c r="BB1493" s="101">
        <f>_xll.qlCalendarAdvance(Calendar,BB1492,AZ1493,"f",,Trigger)</f>
        <v>49825</v>
      </c>
      <c r="BC1493" s="101">
        <f>_xll.qlInterestRateIndexMaturity(Currency&amp;"ibor"&amp;Tenor,BB1493,Trigger)</f>
        <v>50189</v>
      </c>
      <c r="BD1493" s="246">
        <f>_xll.qlIndexFixing($AD$5,BA1493,TRUE,_xll.ohTrigger(Trigger,Trigger12M))</f>
        <v>1.9078205531178637E-2</v>
      </c>
      <c r="BE1493" s="246" t="e">
        <f>IFERROR(_xll.qlIndexFixing($BF$1,BA1493,TRUE,_xll.ohTrigger(Trigger,Trigger12M)),#N/A)</f>
        <v>#N/A</v>
      </c>
    </row>
    <row r="1494" spans="52:57" ht="11.25" customHeight="1" x14ac:dyDescent="0.25">
      <c r="AZ1494" s="102" t="s">
        <v>83</v>
      </c>
      <c r="BA1494" s="101">
        <f>_xll.qlInterestRateIndexFixingDate(Currency&amp;"ibor"&amp;Tenor,BB1494,Trigger)</f>
        <v>49830</v>
      </c>
      <c r="BB1494" s="101">
        <f>_xll.qlCalendarAdvance(Calendar,BB1493,AZ1494,"f",,Trigger)</f>
        <v>49832</v>
      </c>
      <c r="BC1494" s="101">
        <f>_xll.qlInterestRateIndexMaturity(Currency&amp;"ibor"&amp;Tenor,BB1494,Trigger)</f>
        <v>50199</v>
      </c>
      <c r="BD1494" s="246">
        <f>_xll.qlIndexFixing($AD$5,BA1494,TRUE,_xll.ohTrigger(Trigger,Trigger12M))</f>
        <v>1.9064332246232375E-2</v>
      </c>
      <c r="BE1494" s="246" t="e">
        <f>IFERROR(_xll.qlIndexFixing($BF$1,BA1494,TRUE,_xll.ohTrigger(Trigger,Trigger12M)),#N/A)</f>
        <v>#N/A</v>
      </c>
    </row>
    <row r="1495" spans="52:57" ht="11.25" customHeight="1" x14ac:dyDescent="0.25">
      <c r="AZ1495" s="102" t="s">
        <v>83</v>
      </c>
      <c r="BA1495" s="101">
        <f>_xll.qlInterestRateIndexFixingDate(Currency&amp;"ibor"&amp;Tenor,BB1495,Trigger)</f>
        <v>49837</v>
      </c>
      <c r="BB1495" s="101">
        <f>_xll.qlCalendarAdvance(Calendar,BB1494,AZ1495,"f",,Trigger)</f>
        <v>49839</v>
      </c>
      <c r="BC1495" s="101">
        <f>_xll.qlInterestRateIndexMaturity(Currency&amp;"ibor"&amp;Tenor,BB1495,Trigger)</f>
        <v>50206</v>
      </c>
      <c r="BD1495" s="246">
        <f>_xll.qlIndexFixing($AD$5,BA1495,TRUE,_xll.ohTrigger(Trigger,Trigger12M))</f>
        <v>1.9049466399382844E-2</v>
      </c>
      <c r="BE1495" s="246" t="e">
        <f>IFERROR(_xll.qlIndexFixing($BF$1,BA1495,TRUE,_xll.ohTrigger(Trigger,Trigger12M)),#N/A)</f>
        <v>#N/A</v>
      </c>
    </row>
    <row r="1496" spans="52:57" ht="11.25" customHeight="1" x14ac:dyDescent="0.25">
      <c r="AZ1496" s="102" t="s">
        <v>83</v>
      </c>
      <c r="BA1496" s="101">
        <f>_xll.qlInterestRateIndexFixingDate(Currency&amp;"ibor"&amp;Tenor,BB1496,Trigger)</f>
        <v>49844</v>
      </c>
      <c r="BB1496" s="101">
        <f>_xll.qlCalendarAdvance(Calendar,BB1495,AZ1496,"f",,Trigger)</f>
        <v>49846</v>
      </c>
      <c r="BC1496" s="101">
        <f>_xll.qlInterestRateIndexMaturity(Currency&amp;"ibor"&amp;Tenor,BB1496,Trigger)</f>
        <v>50213</v>
      </c>
      <c r="BD1496" s="246">
        <f>_xll.qlIndexFixing($AD$5,BA1496,TRUE,_xll.ohTrigger(Trigger,Trigger12M))</f>
        <v>1.9034568135171438E-2</v>
      </c>
      <c r="BE1496" s="246" t="e">
        <f>IFERROR(_xll.qlIndexFixing($BF$1,BA1496,TRUE,_xll.ohTrigger(Trigger,Trigger12M)),#N/A)</f>
        <v>#N/A</v>
      </c>
    </row>
    <row r="1497" spans="52:57" ht="11.25" customHeight="1" x14ac:dyDescent="0.25">
      <c r="AZ1497" s="102" t="s">
        <v>83</v>
      </c>
      <c r="BA1497" s="101">
        <f>_xll.qlInterestRateIndexFixingDate(Currency&amp;"ibor"&amp;Tenor,BB1497,Trigger)</f>
        <v>49851</v>
      </c>
      <c r="BB1497" s="101">
        <f>_xll.qlCalendarAdvance(Calendar,BB1496,AZ1497,"f",,Trigger)</f>
        <v>49853</v>
      </c>
      <c r="BC1497" s="101">
        <f>_xll.qlInterestRateIndexMaturity(Currency&amp;"ibor"&amp;Tenor,BB1497,Trigger)</f>
        <v>50220</v>
      </c>
      <c r="BD1497" s="246">
        <f>_xll.qlIndexFixing($AD$5,BA1497,TRUE,_xll.ohTrigger(Trigger,Trigger12M))</f>
        <v>1.9019637455053563E-2</v>
      </c>
      <c r="BE1497" s="246" t="e">
        <f>IFERROR(_xll.qlIndexFixing($BF$1,BA1497,TRUE,_xll.ohTrigger(Trigger,Trigger12M)),#N/A)</f>
        <v>#N/A</v>
      </c>
    </row>
    <row r="1498" spans="52:57" ht="11.25" customHeight="1" x14ac:dyDescent="0.25">
      <c r="AZ1498" s="102" t="s">
        <v>83</v>
      </c>
      <c r="BA1498" s="101">
        <f>_xll.qlInterestRateIndexFixingDate(Currency&amp;"ibor"&amp;Tenor,BB1498,Trigger)</f>
        <v>49858</v>
      </c>
      <c r="BB1498" s="101">
        <f>_xll.qlCalendarAdvance(Calendar,BB1497,AZ1498,"f",,Trigger)</f>
        <v>49860</v>
      </c>
      <c r="BC1498" s="101">
        <f>_xll.qlInterestRateIndexMaturity(Currency&amp;"ibor"&amp;Tenor,BB1498,Trigger)</f>
        <v>50227</v>
      </c>
      <c r="BD1498" s="246">
        <f>_xll.qlIndexFixing($AD$5,BA1498,TRUE,_xll.ohTrigger(Trigger,Trigger12M))</f>
        <v>1.9004674360487882E-2</v>
      </c>
      <c r="BE1498" s="246" t="e">
        <f>IFERROR(_xll.qlIndexFixing($BF$1,BA1498,TRUE,_xll.ohTrigger(Trigger,Trigger12M)),#N/A)</f>
        <v>#N/A</v>
      </c>
    </row>
    <row r="1499" spans="52:57" ht="11.25" customHeight="1" x14ac:dyDescent="0.25">
      <c r="AZ1499" s="102" t="s">
        <v>83</v>
      </c>
      <c r="BA1499" s="101">
        <f>_xll.qlInterestRateIndexFixingDate(Currency&amp;"ibor"&amp;Tenor,BB1499,Trigger)</f>
        <v>49865</v>
      </c>
      <c r="BB1499" s="101">
        <f>_xll.qlCalendarAdvance(Calendar,BB1498,AZ1499,"f",,Trigger)</f>
        <v>49867</v>
      </c>
      <c r="BC1499" s="101">
        <f>_xll.qlInterestRateIndexMaturity(Currency&amp;"ibor"&amp;Tenor,BB1499,Trigger)</f>
        <v>50234</v>
      </c>
      <c r="BD1499" s="246">
        <f>_xll.qlIndexFixing($AD$5,BA1499,TRUE,_xll.ohTrigger(Trigger,Trigger12M))</f>
        <v>1.8989678852936558E-2</v>
      </c>
      <c r="BE1499" s="246" t="e">
        <f>IFERROR(_xll.qlIndexFixing($BF$1,BA1499,TRUE,_xll.ohTrigger(Trigger,Trigger12M)),#N/A)</f>
        <v>#N/A</v>
      </c>
    </row>
    <row r="1500" spans="52:57" ht="11.25" customHeight="1" x14ac:dyDescent="0.25">
      <c r="AZ1500" s="102" t="s">
        <v>83</v>
      </c>
      <c r="BA1500" s="101">
        <f>_xll.qlInterestRateIndexFixingDate(Currency&amp;"ibor"&amp;Tenor,BB1500,Trigger)</f>
        <v>49872</v>
      </c>
      <c r="BB1500" s="101">
        <f>_xll.qlCalendarAdvance(Calendar,BB1499,AZ1500,"f",,Trigger)</f>
        <v>49874</v>
      </c>
      <c r="BC1500" s="101">
        <f>_xll.qlInterestRateIndexMaturity(Currency&amp;"ibor"&amp;Tenor,BB1500,Trigger)</f>
        <v>50241</v>
      </c>
      <c r="BD1500" s="246">
        <f>_xll.qlIndexFixing($AD$5,BA1500,TRUE,_xll.ohTrigger(Trigger,Trigger12M))</f>
        <v>1.8974650933864134E-2</v>
      </c>
      <c r="BE1500" s="246" t="e">
        <f>IFERROR(_xll.qlIndexFixing($BF$1,BA1500,TRUE,_xll.ohTrigger(Trigger,Trigger12M)),#N/A)</f>
        <v>#N/A</v>
      </c>
    </row>
    <row r="1501" spans="52:57" ht="11.25" customHeight="1" x14ac:dyDescent="0.25">
      <c r="AZ1501" s="102" t="s">
        <v>83</v>
      </c>
      <c r="BA1501" s="101">
        <f>_xll.qlInterestRateIndexFixingDate(Currency&amp;"ibor"&amp;Tenor,BB1501,Trigger)</f>
        <v>49879</v>
      </c>
      <c r="BB1501" s="101">
        <f>_xll.qlCalendarAdvance(Calendar,BB1500,AZ1501,"f",,Trigger)</f>
        <v>49881</v>
      </c>
      <c r="BC1501" s="101">
        <f>_xll.qlInterestRateIndexMaturity(Currency&amp;"ibor"&amp;Tenor,BB1501,Trigger)</f>
        <v>50248</v>
      </c>
      <c r="BD1501" s="246">
        <f>_xll.qlIndexFixing($AD$5,BA1501,TRUE,_xll.ohTrigger(Trigger,Trigger12M))</f>
        <v>1.8956477128374082E-2</v>
      </c>
      <c r="BE1501" s="246" t="e">
        <f>IFERROR(_xll.qlIndexFixing($BF$1,BA1501,TRUE,_xll.ohTrigger(Trigger,Trigger12M)),#N/A)</f>
        <v>#N/A</v>
      </c>
    </row>
    <row r="1502" spans="52:57" ht="11.25" customHeight="1" x14ac:dyDescent="0.25">
      <c r="AZ1502" s="102" t="s">
        <v>83</v>
      </c>
      <c r="BA1502" s="101">
        <f>_xll.qlInterestRateIndexFixingDate(Currency&amp;"ibor"&amp;Tenor,BB1502,Trigger)</f>
        <v>49886</v>
      </c>
      <c r="BB1502" s="101">
        <f>_xll.qlCalendarAdvance(Calendar,BB1501,AZ1502,"f",,Trigger)</f>
        <v>49888</v>
      </c>
      <c r="BC1502" s="101">
        <f>_xll.qlInterestRateIndexMaturity(Currency&amp;"ibor"&amp;Tenor,BB1502,Trigger)</f>
        <v>50255</v>
      </c>
      <c r="BD1502" s="246">
        <f>_xll.qlIndexFixing($AD$5,BA1502,TRUE,_xll.ohTrigger(Trigger,Trigger12M))</f>
        <v>1.8946047866540427E-2</v>
      </c>
      <c r="BE1502" s="246" t="e">
        <f>IFERROR(_xll.qlIndexFixing($BF$1,BA1502,TRUE,_xll.ohTrigger(Trigger,Trigger12M)),#N/A)</f>
        <v>#N/A</v>
      </c>
    </row>
    <row r="1503" spans="52:57" ht="11.25" customHeight="1" x14ac:dyDescent="0.25">
      <c r="AZ1503" s="102" t="s">
        <v>83</v>
      </c>
      <c r="BA1503" s="101">
        <f>_xll.qlInterestRateIndexFixingDate(Currency&amp;"ibor"&amp;Tenor,BB1503,Trigger)</f>
        <v>49893</v>
      </c>
      <c r="BB1503" s="101">
        <f>_xll.qlCalendarAdvance(Calendar,BB1502,AZ1503,"f",,Trigger)</f>
        <v>49895</v>
      </c>
      <c r="BC1503" s="101">
        <f>_xll.qlInterestRateIndexMaturity(Currency&amp;"ibor"&amp;Tenor,BB1503,Trigger)</f>
        <v>50262</v>
      </c>
      <c r="BD1503" s="246">
        <f>_xll.qlIndexFixing($AD$5,BA1503,TRUE,_xll.ohTrigger(Trigger,Trigger12M))</f>
        <v>1.8935595683360427E-2</v>
      </c>
      <c r="BE1503" s="246" t="e">
        <f>IFERROR(_xll.qlIndexFixing($BF$1,BA1503,TRUE,_xll.ohTrigger(Trigger,Trigger12M)),#N/A)</f>
        <v>#N/A</v>
      </c>
    </row>
    <row r="1504" spans="52:57" ht="11.25" customHeight="1" x14ac:dyDescent="0.25">
      <c r="AZ1504" s="102" t="s">
        <v>83</v>
      </c>
      <c r="BA1504" s="101">
        <f>_xll.qlInterestRateIndexFixingDate(Currency&amp;"ibor"&amp;Tenor,BB1504,Trigger)</f>
        <v>49900</v>
      </c>
      <c r="BB1504" s="101">
        <f>_xll.qlCalendarAdvance(Calendar,BB1503,AZ1504,"f",,Trigger)</f>
        <v>49902</v>
      </c>
      <c r="BC1504" s="101">
        <f>_xll.qlInterestRateIndexMaturity(Currency&amp;"ibor"&amp;Tenor,BB1504,Trigger)</f>
        <v>50269</v>
      </c>
      <c r="BD1504" s="246">
        <f>_xll.qlIndexFixing($AD$5,BA1504,TRUE,_xll.ohTrigger(Trigger,Trigger12M))</f>
        <v>1.8925120579554373E-2</v>
      </c>
      <c r="BE1504" s="246" t="e">
        <f>IFERROR(_xll.qlIndexFixing($BF$1,BA1504,TRUE,_xll.ohTrigger(Trigger,Trigger12M)),#N/A)</f>
        <v>#N/A</v>
      </c>
    </row>
    <row r="1505" spans="52:57" ht="11.25" customHeight="1" x14ac:dyDescent="0.25">
      <c r="AZ1505" s="102" t="s">
        <v>83</v>
      </c>
      <c r="BA1505" s="101">
        <f>_xll.qlInterestRateIndexFixingDate(Currency&amp;"ibor"&amp;Tenor,BB1505,Trigger)</f>
        <v>49907</v>
      </c>
      <c r="BB1505" s="101">
        <f>_xll.qlCalendarAdvance(Calendar,BB1504,AZ1505,"f",,Trigger)</f>
        <v>49909</v>
      </c>
      <c r="BC1505" s="101">
        <f>_xll.qlInterestRateIndexMaturity(Currency&amp;"ibor"&amp;Tenor,BB1505,Trigger)</f>
        <v>50276</v>
      </c>
      <c r="BD1505" s="246">
        <f>_xll.qlIndexFixing($AD$5,BA1505,TRUE,_xll.ohTrigger(Trigger,Trigger12M))</f>
        <v>1.8914622555845615E-2</v>
      </c>
      <c r="BE1505" s="246" t="e">
        <f>IFERROR(_xll.qlIndexFixing($BF$1,BA1505,TRUE,_xll.ohTrigger(Trigger,Trigger12M)),#N/A)</f>
        <v>#N/A</v>
      </c>
    </row>
    <row r="1506" spans="52:57" ht="11.25" customHeight="1" x14ac:dyDescent="0.25">
      <c r="AZ1506" s="102" t="s">
        <v>83</v>
      </c>
      <c r="BA1506" s="101">
        <f>_xll.qlInterestRateIndexFixingDate(Currency&amp;"ibor"&amp;Tenor,BB1506,Trigger)</f>
        <v>49914</v>
      </c>
      <c r="BB1506" s="101">
        <f>_xll.qlCalendarAdvance(Calendar,BB1505,AZ1506,"f",,Trigger)</f>
        <v>49916</v>
      </c>
      <c r="BC1506" s="101">
        <f>_xll.qlInterestRateIndexMaturity(Currency&amp;"ibor"&amp;Tenor,BB1506,Trigger)</f>
        <v>50283</v>
      </c>
      <c r="BD1506" s="246">
        <f>_xll.qlIndexFixing($AD$5,BA1506,TRUE,_xll.ohTrigger(Trigger,Trigger12M))</f>
        <v>1.8904101612957934E-2</v>
      </c>
      <c r="BE1506" s="246" t="e">
        <f>IFERROR(_xll.qlIndexFixing($BF$1,BA1506,TRUE,_xll.ohTrigger(Trigger,Trigger12M)),#N/A)</f>
        <v>#N/A</v>
      </c>
    </row>
    <row r="1507" spans="52:57" ht="11.25" customHeight="1" x14ac:dyDescent="0.25">
      <c r="AZ1507" s="102" t="s">
        <v>83</v>
      </c>
      <c r="BA1507" s="101">
        <f>_xll.qlInterestRateIndexFixingDate(Currency&amp;"ibor"&amp;Tenor,BB1507,Trigger)</f>
        <v>49921</v>
      </c>
      <c r="BB1507" s="101">
        <f>_xll.qlCalendarAdvance(Calendar,BB1506,AZ1507,"f",,Trigger)</f>
        <v>49923</v>
      </c>
      <c r="BC1507" s="101">
        <f>_xll.qlInterestRateIndexMaturity(Currency&amp;"ibor"&amp;Tenor,BB1507,Trigger)</f>
        <v>50290</v>
      </c>
      <c r="BD1507" s="246">
        <f>_xll.qlIndexFixing($AD$5,BA1507,TRUE,_xll.ohTrigger(Trigger,Trigger12M))</f>
        <v>1.8893557751617284E-2</v>
      </c>
      <c r="BE1507" s="246" t="e">
        <f>IFERROR(_xll.qlIndexFixing($BF$1,BA1507,TRUE,_xll.ohTrigger(Trigger,Trigger12M)),#N/A)</f>
        <v>#N/A</v>
      </c>
    </row>
    <row r="1508" spans="52:57" ht="11.25" customHeight="1" x14ac:dyDescent="0.25">
      <c r="AZ1508" s="102" t="s">
        <v>83</v>
      </c>
      <c r="BA1508" s="101">
        <f>_xll.qlInterestRateIndexFixingDate(Currency&amp;"ibor"&amp;Tenor,BB1508,Trigger)</f>
        <v>49928</v>
      </c>
      <c r="BB1508" s="101">
        <f>_xll.qlCalendarAdvance(Calendar,BB1507,AZ1508,"f",,Trigger)</f>
        <v>49930</v>
      </c>
      <c r="BC1508" s="101">
        <f>_xll.qlInterestRateIndexMaturity(Currency&amp;"ibor"&amp;Tenor,BB1508,Trigger)</f>
        <v>50297</v>
      </c>
      <c r="BD1508" s="246">
        <f>_xll.qlIndexFixing($AD$5,BA1508,TRUE,_xll.ohTrigger(Trigger,Trigger12M))</f>
        <v>1.888299097255115E-2</v>
      </c>
      <c r="BE1508" s="246" t="e">
        <f>IFERROR(_xll.qlIndexFixing($BF$1,BA1508,TRUE,_xll.ohTrigger(Trigger,Trigger12M)),#N/A)</f>
        <v>#N/A</v>
      </c>
    </row>
    <row r="1509" spans="52:57" ht="11.25" customHeight="1" x14ac:dyDescent="0.25">
      <c r="AZ1509" s="102" t="s">
        <v>83</v>
      </c>
      <c r="BA1509" s="101">
        <f>_xll.qlInterestRateIndexFixingDate(Currency&amp;"ibor"&amp;Tenor,BB1509,Trigger)</f>
        <v>49935</v>
      </c>
      <c r="BB1509" s="101">
        <f>_xll.qlCalendarAdvance(Calendar,BB1508,AZ1509,"f",,Trigger)</f>
        <v>49937</v>
      </c>
      <c r="BC1509" s="101">
        <f>_xll.qlInterestRateIndexMaturity(Currency&amp;"ibor"&amp;Tenor,BB1509,Trigger)</f>
        <v>50304</v>
      </c>
      <c r="BD1509" s="246">
        <f>_xll.qlIndexFixing($AD$5,BA1509,TRUE,_xll.ohTrigger(Trigger,Trigger12M))</f>
        <v>1.8872401276488544E-2</v>
      </c>
      <c r="BE1509" s="246" t="e">
        <f>IFERROR(_xll.qlIndexFixing($BF$1,BA1509,TRUE,_xll.ohTrigger(Trigger,Trigger12M)),#N/A)</f>
        <v>#N/A</v>
      </c>
    </row>
    <row r="1510" spans="52:57" ht="11.25" customHeight="1" x14ac:dyDescent="0.25">
      <c r="AZ1510" s="102" t="s">
        <v>83</v>
      </c>
      <c r="BA1510" s="101">
        <f>_xll.qlInterestRateIndexFixingDate(Currency&amp;"ibor"&amp;Tenor,BB1510,Trigger)</f>
        <v>49942</v>
      </c>
      <c r="BB1510" s="101">
        <f>_xll.qlCalendarAdvance(Calendar,BB1509,AZ1510,"f",,Trigger)</f>
        <v>49944</v>
      </c>
      <c r="BC1510" s="101">
        <f>_xll.qlInterestRateIndexMaturity(Currency&amp;"ibor"&amp;Tenor,BB1510,Trigger)</f>
        <v>50311</v>
      </c>
      <c r="BD1510" s="246">
        <f>_xll.qlIndexFixing($AD$5,BA1510,TRUE,_xll.ohTrigger(Trigger,Trigger12M))</f>
        <v>1.8861788664159777E-2</v>
      </c>
      <c r="BE1510" s="246" t="e">
        <f>IFERROR(_xll.qlIndexFixing($BF$1,BA1510,TRUE,_xll.ohTrigger(Trigger,Trigger12M)),#N/A)</f>
        <v>#N/A</v>
      </c>
    </row>
    <row r="1511" spans="52:57" ht="11.25" customHeight="1" x14ac:dyDescent="0.25">
      <c r="AZ1511" s="102" t="s">
        <v>83</v>
      </c>
      <c r="BA1511" s="101">
        <f>_xll.qlInterestRateIndexFixingDate(Currency&amp;"ibor"&amp;Tenor,BB1511,Trigger)</f>
        <v>49949</v>
      </c>
      <c r="BB1511" s="101">
        <f>_xll.qlCalendarAdvance(Calendar,BB1510,AZ1511,"f",,Trigger)</f>
        <v>49951</v>
      </c>
      <c r="BC1511" s="101">
        <f>_xll.qlInterestRateIndexMaturity(Currency&amp;"ibor"&amp;Tenor,BB1511,Trigger)</f>
        <v>50318</v>
      </c>
      <c r="BD1511" s="246">
        <f>_xll.qlIndexFixing($AD$5,BA1511,TRUE,_xll.ohTrigger(Trigger,Trigger12M))</f>
        <v>1.885115313629734E-2</v>
      </c>
      <c r="BE1511" s="246" t="e">
        <f>IFERROR(_xll.qlIndexFixing($BF$1,BA1511,TRUE,_xll.ohTrigger(Trigger,Trigger12M)),#N/A)</f>
        <v>#N/A</v>
      </c>
    </row>
    <row r="1512" spans="52:57" ht="11.25" customHeight="1" x14ac:dyDescent="0.25">
      <c r="AZ1512" s="102" t="s">
        <v>83</v>
      </c>
      <c r="BA1512" s="101">
        <f>_xll.qlInterestRateIndexFixingDate(Currency&amp;"ibor"&amp;Tenor,BB1512,Trigger)</f>
        <v>49956</v>
      </c>
      <c r="BB1512" s="101">
        <f>_xll.qlCalendarAdvance(Calendar,BB1511,AZ1512,"f",,Trigger)</f>
        <v>49958</v>
      </c>
      <c r="BC1512" s="101">
        <f>_xll.qlInterestRateIndexMaturity(Currency&amp;"ibor"&amp;Tenor,BB1512,Trigger)</f>
        <v>50325</v>
      </c>
      <c r="BD1512" s="246">
        <f>_xll.qlIndexFixing($AD$5,BA1512,TRUE,_xll.ohTrigger(Trigger,Trigger12M))</f>
        <v>1.8840494693634604E-2</v>
      </c>
      <c r="BE1512" s="246" t="e">
        <f>IFERROR(_xll.qlIndexFixing($BF$1,BA1512,TRUE,_xll.ohTrigger(Trigger,Trigger12M)),#N/A)</f>
        <v>#N/A</v>
      </c>
    </row>
    <row r="1513" spans="52:57" ht="11.25" customHeight="1" x14ac:dyDescent="0.25">
      <c r="AZ1513" s="102" t="s">
        <v>83</v>
      </c>
      <c r="BA1513" s="101">
        <f>_xll.qlInterestRateIndexFixingDate(Currency&amp;"ibor"&amp;Tenor,BB1513,Trigger)</f>
        <v>49963</v>
      </c>
      <c r="BB1513" s="101">
        <f>_xll.qlCalendarAdvance(Calendar,BB1512,AZ1513,"f",,Trigger)</f>
        <v>49965</v>
      </c>
      <c r="BC1513" s="101">
        <f>_xll.qlInterestRateIndexMaturity(Currency&amp;"ibor"&amp;Tenor,BB1513,Trigger)</f>
        <v>50332</v>
      </c>
      <c r="BD1513" s="246">
        <f>_xll.qlIndexFixing($AD$5,BA1513,TRUE,_xll.ohTrigger(Trigger,Trigger12M))</f>
        <v>1.8829813336906892E-2</v>
      </c>
      <c r="BE1513" s="246" t="e">
        <f>IFERROR(_xll.qlIndexFixing($BF$1,BA1513,TRUE,_xll.ohTrigger(Trigger,Trigger12M)),#N/A)</f>
        <v>#N/A</v>
      </c>
    </row>
    <row r="1514" spans="52:57" ht="11.25" customHeight="1" x14ac:dyDescent="0.25">
      <c r="AZ1514" s="102" t="s">
        <v>83</v>
      </c>
      <c r="BA1514" s="101">
        <f>_xll.qlInterestRateIndexFixingDate(Currency&amp;"ibor"&amp;Tenor,BB1514,Trigger)</f>
        <v>49970</v>
      </c>
      <c r="BB1514" s="101">
        <f>_xll.qlCalendarAdvance(Calendar,BB1513,AZ1514,"f",,Trigger)</f>
        <v>49972</v>
      </c>
      <c r="BC1514" s="101">
        <f>_xll.qlInterestRateIndexMaturity(Currency&amp;"ibor"&amp;Tenor,BB1514,Trigger)</f>
        <v>50339</v>
      </c>
      <c r="BD1514" s="246">
        <f>_xll.qlIndexFixing($AD$5,BA1514,TRUE,_xll.ohTrigger(Trigger,Trigger12M))</f>
        <v>1.8819109066851702E-2</v>
      </c>
      <c r="BE1514" s="246" t="e">
        <f>IFERROR(_xll.qlIndexFixing($BF$1,BA1514,TRUE,_xll.ohTrigger(Trigger,Trigger12M)),#N/A)</f>
        <v>#N/A</v>
      </c>
    </row>
    <row r="1515" spans="52:57" ht="11.25" customHeight="1" x14ac:dyDescent="0.25">
      <c r="AZ1515" s="102" t="s">
        <v>83</v>
      </c>
      <c r="BA1515" s="101">
        <f>_xll.qlInterestRateIndexFixingDate(Currency&amp;"ibor"&amp;Tenor,BB1515,Trigger)</f>
        <v>49977</v>
      </c>
      <c r="BB1515" s="101">
        <f>_xll.qlCalendarAdvance(Calendar,BB1514,AZ1515,"f",,Trigger)</f>
        <v>49979</v>
      </c>
      <c r="BC1515" s="101">
        <f>_xll.qlInterestRateIndexMaturity(Currency&amp;"ibor"&amp;Tenor,BB1515,Trigger)</f>
        <v>50343</v>
      </c>
      <c r="BD1515" s="246">
        <f>_xll.qlIndexFixing($AD$5,BA1515,TRUE,_xll.ohTrigger(Trigger,Trigger12M))</f>
        <v>1.8810575931307159E-2</v>
      </c>
      <c r="BE1515" s="246" t="e">
        <f>IFERROR(_xll.qlIndexFixing($BF$1,BA1515,TRUE,_xll.ohTrigger(Trigger,Trigger12M)),#N/A)</f>
        <v>#N/A</v>
      </c>
    </row>
    <row r="1516" spans="52:57" ht="11.25" customHeight="1" x14ac:dyDescent="0.25">
      <c r="AZ1516" s="102" t="s">
        <v>83</v>
      </c>
      <c r="BA1516" s="101">
        <f>_xll.qlInterestRateIndexFixingDate(Currency&amp;"ibor"&amp;Tenor,BB1516,Trigger)</f>
        <v>49984</v>
      </c>
      <c r="BB1516" s="101">
        <f>_xll.qlCalendarAdvance(Calendar,BB1515,AZ1516,"f",,Trigger)</f>
        <v>49986</v>
      </c>
      <c r="BC1516" s="101">
        <f>_xll.qlInterestRateIndexMaturity(Currency&amp;"ibor"&amp;Tenor,BB1516,Trigger)</f>
        <v>50353</v>
      </c>
      <c r="BD1516" s="246">
        <f>_xll.qlIndexFixing($AD$5,BA1516,TRUE,_xll.ohTrigger(Trigger,Trigger12M))</f>
        <v>1.8797631789711958E-2</v>
      </c>
      <c r="BE1516" s="246" t="e">
        <f>IFERROR(_xll.qlIndexFixing($BF$1,BA1516,TRUE,_xll.ohTrigger(Trigger,Trigger12M)),#N/A)</f>
        <v>#N/A</v>
      </c>
    </row>
    <row r="1517" spans="52:57" ht="11.25" customHeight="1" x14ac:dyDescent="0.25">
      <c r="AZ1517" s="102" t="s">
        <v>83</v>
      </c>
      <c r="BA1517" s="101">
        <f>_xll.qlInterestRateIndexFixingDate(Currency&amp;"ibor"&amp;Tenor,BB1517,Trigger)</f>
        <v>49991</v>
      </c>
      <c r="BB1517" s="101">
        <f>_xll.qlCalendarAdvance(Calendar,BB1516,AZ1517,"f",,Trigger)</f>
        <v>49993</v>
      </c>
      <c r="BC1517" s="101">
        <f>_xll.qlInterestRateIndexMaturity(Currency&amp;"ibor"&amp;Tenor,BB1517,Trigger)</f>
        <v>50360</v>
      </c>
      <c r="BD1517" s="246">
        <f>_xll.qlIndexFixing($AD$5,BA1517,TRUE,_xll.ohTrigger(Trigger,Trigger12M))</f>
        <v>1.8786858784109378E-2</v>
      </c>
      <c r="BE1517" s="246" t="e">
        <f>IFERROR(_xll.qlIndexFixing($BF$1,BA1517,TRUE,_xll.ohTrigger(Trigger,Trigger12M)),#N/A)</f>
        <v>#N/A</v>
      </c>
    </row>
    <row r="1518" spans="52:57" ht="11.25" customHeight="1" x14ac:dyDescent="0.25">
      <c r="AZ1518" s="102" t="s">
        <v>83</v>
      </c>
      <c r="BA1518" s="101">
        <f>_xll.qlInterestRateIndexFixingDate(Currency&amp;"ibor"&amp;Tenor,BB1518,Trigger)</f>
        <v>49998</v>
      </c>
      <c r="BB1518" s="101">
        <f>_xll.qlCalendarAdvance(Calendar,BB1517,AZ1518,"f",,Trigger)</f>
        <v>50000</v>
      </c>
      <c r="BC1518" s="101">
        <f>_xll.qlInterestRateIndexMaturity(Currency&amp;"ibor"&amp;Tenor,BB1518,Trigger)</f>
        <v>50367</v>
      </c>
      <c r="BD1518" s="246">
        <f>_xll.qlIndexFixing($AD$5,BA1518,TRUE,_xll.ohTrigger(Trigger,Trigger12M))</f>
        <v>1.8776062868141964E-2</v>
      </c>
      <c r="BE1518" s="246" t="e">
        <f>IFERROR(_xll.qlIndexFixing($BF$1,BA1518,TRUE,_xll.ohTrigger(Trigger,Trigger12M)),#N/A)</f>
        <v>#N/A</v>
      </c>
    </row>
    <row r="1519" spans="52:57" ht="11.25" customHeight="1" x14ac:dyDescent="0.25">
      <c r="AZ1519" s="102" t="s">
        <v>83</v>
      </c>
      <c r="BA1519" s="101">
        <f>_xll.qlInterestRateIndexFixingDate(Currency&amp;"ibor"&amp;Tenor,BB1519,Trigger)</f>
        <v>50005</v>
      </c>
      <c r="BB1519" s="101">
        <f>_xll.qlCalendarAdvance(Calendar,BB1518,AZ1519,"f",,Trigger)</f>
        <v>50007</v>
      </c>
      <c r="BC1519" s="101">
        <f>_xll.qlInterestRateIndexMaturity(Currency&amp;"ibor"&amp;Tenor,BB1519,Trigger)</f>
        <v>50374</v>
      </c>
      <c r="BD1519" s="246">
        <f>_xll.qlIndexFixing($AD$5,BA1519,TRUE,_xll.ohTrigger(Trigger,Trigger12M))</f>
        <v>1.876524404255463E-2</v>
      </c>
      <c r="BE1519" s="246" t="e">
        <f>IFERROR(_xll.qlIndexFixing($BF$1,BA1519,TRUE,_xll.ohTrigger(Trigger,Trigger12M)),#N/A)</f>
        <v>#N/A</v>
      </c>
    </row>
    <row r="1520" spans="52:57" ht="11.25" customHeight="1" x14ac:dyDescent="0.25">
      <c r="AZ1520" s="102" t="s">
        <v>83</v>
      </c>
      <c r="BA1520" s="101">
        <f>_xll.qlInterestRateIndexFixingDate(Currency&amp;"ibor"&amp;Tenor,BB1520,Trigger)</f>
        <v>50012</v>
      </c>
      <c r="BB1520" s="101">
        <f>_xll.qlCalendarAdvance(Calendar,BB1519,AZ1520,"f",,Trigger)</f>
        <v>50014</v>
      </c>
      <c r="BC1520" s="101">
        <f>_xll.qlInterestRateIndexMaturity(Currency&amp;"ibor"&amp;Tenor,BB1520,Trigger)</f>
        <v>50381</v>
      </c>
      <c r="BD1520" s="246">
        <f>_xll.qlIndexFixing($AD$5,BA1520,TRUE,_xll.ohTrigger(Trigger,Trigger12M))</f>
        <v>1.8754402308093589E-2</v>
      </c>
      <c r="BE1520" s="246" t="e">
        <f>IFERROR(_xll.qlIndexFixing($BF$1,BA1520,TRUE,_xll.ohTrigger(Trigger,Trigger12M)),#N/A)</f>
        <v>#N/A</v>
      </c>
    </row>
    <row r="1521" spans="52:57" ht="11.25" customHeight="1" x14ac:dyDescent="0.25">
      <c r="AZ1521" s="102" t="s">
        <v>83</v>
      </c>
      <c r="BA1521" s="101">
        <f>_xll.qlInterestRateIndexFixingDate(Currency&amp;"ibor"&amp;Tenor,BB1521,Trigger)</f>
        <v>50019</v>
      </c>
      <c r="BB1521" s="101">
        <f>_xll.qlCalendarAdvance(Calendar,BB1520,AZ1521,"f",,Trigger)</f>
        <v>50021</v>
      </c>
      <c r="BC1521" s="101">
        <f>_xll.qlInterestRateIndexMaturity(Currency&amp;"ibor"&amp;Tenor,BB1521,Trigger)</f>
        <v>50388</v>
      </c>
      <c r="BD1521" s="246">
        <f>_xll.qlIndexFixing($AD$5,BA1521,TRUE,_xll.ohTrigger(Trigger,Trigger12M))</f>
        <v>1.8743537665506797E-2</v>
      </c>
      <c r="BE1521" s="246" t="e">
        <f>IFERROR(_xll.qlIndexFixing($BF$1,BA1521,TRUE,_xll.ohTrigger(Trigger,Trigger12M)),#N/A)</f>
        <v>#N/A</v>
      </c>
    </row>
    <row r="1522" spans="52:57" ht="11.25" customHeight="1" x14ac:dyDescent="0.25">
      <c r="AZ1522" s="102" t="s">
        <v>83</v>
      </c>
      <c r="BA1522" s="101">
        <f>_xll.qlInterestRateIndexFixingDate(Currency&amp;"ibor"&amp;Tenor,BB1522,Trigger)</f>
        <v>50026</v>
      </c>
      <c r="BB1522" s="101">
        <f>_xll.qlCalendarAdvance(Calendar,BB1521,AZ1522,"f",,Trigger)</f>
        <v>50028</v>
      </c>
      <c r="BC1522" s="101">
        <f>_xll.qlInterestRateIndexMaturity(Currency&amp;"ibor"&amp;Tenor,BB1522,Trigger)</f>
        <v>50395</v>
      </c>
      <c r="BD1522" s="246">
        <f>_xll.qlIndexFixing($AD$5,BA1522,TRUE,_xll.ohTrigger(Trigger,Trigger12M))</f>
        <v>1.8732650115543297E-2</v>
      </c>
      <c r="BE1522" s="246" t="e">
        <f>IFERROR(_xll.qlIndexFixing($BF$1,BA1522,TRUE,_xll.ohTrigger(Trigger,Trigger12M)),#N/A)</f>
        <v>#N/A</v>
      </c>
    </row>
    <row r="1523" spans="52:57" ht="11.25" customHeight="1" x14ac:dyDescent="0.25">
      <c r="AZ1523" s="102" t="s">
        <v>83</v>
      </c>
      <c r="BA1523" s="101">
        <f>_xll.qlInterestRateIndexFixingDate(Currency&amp;"ibor"&amp;Tenor,BB1523,Trigger)</f>
        <v>50032</v>
      </c>
      <c r="BB1523" s="101">
        <f>_xll.qlCalendarAdvance(Calendar,BB1522,AZ1523,"f",,Trigger)</f>
        <v>50038</v>
      </c>
      <c r="BC1523" s="101">
        <f>_xll.qlInterestRateIndexMaturity(Currency&amp;"ibor"&amp;Tenor,BB1523,Trigger)</f>
        <v>50403</v>
      </c>
      <c r="BD1523" s="246">
        <f>_xll.qlIndexFixing($AD$5,BA1523,TRUE,_xll.ohTrigger(Trigger,Trigger12M))</f>
        <v>1.87179468869383E-2</v>
      </c>
      <c r="BE1523" s="246" t="e">
        <f>IFERROR(_xll.qlIndexFixing($BF$1,BA1523,TRUE,_xll.ohTrigger(Trigger,Trigger12M)),#N/A)</f>
        <v>#N/A</v>
      </c>
    </row>
    <row r="1524" spans="52:57" ht="11.25" customHeight="1" x14ac:dyDescent="0.25">
      <c r="AZ1524" s="102" t="s">
        <v>83</v>
      </c>
      <c r="BA1524" s="101">
        <f>_xll.qlInterestRateIndexFixingDate(Currency&amp;"ibor"&amp;Tenor,BB1524,Trigger)</f>
        <v>50040</v>
      </c>
      <c r="BB1524" s="101">
        <f>_xll.qlCalendarAdvance(Calendar,BB1523,AZ1524,"f",,Trigger)</f>
        <v>50045</v>
      </c>
      <c r="BC1524" s="101">
        <f>_xll.qlInterestRateIndexMaturity(Currency&amp;"ibor"&amp;Tenor,BB1524,Trigger)</f>
        <v>50410</v>
      </c>
      <c r="BD1524" s="246">
        <f>_xll.qlIndexFixing($AD$5,BA1524,TRUE,_xll.ohTrigger(Trigger,Trigger12M))</f>
        <v>1.8706936053315457E-2</v>
      </c>
      <c r="BE1524" s="246" t="e">
        <f>IFERROR(_xll.qlIndexFixing($BF$1,BA1524,TRUE,_xll.ohTrigger(Trigger,Trigger12M)),#N/A)</f>
        <v>#N/A</v>
      </c>
    </row>
    <row r="1525" spans="52:57" ht="11.25" customHeight="1" x14ac:dyDescent="0.25">
      <c r="AZ1525" s="102" t="s">
        <v>83</v>
      </c>
      <c r="BA1525" s="101">
        <f>_xll.qlInterestRateIndexFixingDate(Currency&amp;"ibor"&amp;Tenor,BB1525,Trigger)</f>
        <v>50048</v>
      </c>
      <c r="BB1525" s="101">
        <f>_xll.qlCalendarAdvance(Calendar,BB1524,AZ1525,"f",,Trigger)</f>
        <v>50052</v>
      </c>
      <c r="BC1525" s="101">
        <f>_xll.qlInterestRateIndexMaturity(Currency&amp;"ibor"&amp;Tenor,BB1525,Trigger)</f>
        <v>50417</v>
      </c>
      <c r="BD1525" s="246">
        <f>_xll.qlIndexFixing($AD$5,BA1525,TRUE,_xll.ohTrigger(Trigger,Trigger12M))</f>
        <v>1.8695902191914353E-2</v>
      </c>
      <c r="BE1525" s="246" t="e">
        <f>IFERROR(_xll.qlIndexFixing($BF$1,BA1525,TRUE,_xll.ohTrigger(Trigger,Trigger12M)),#N/A)</f>
        <v>#N/A</v>
      </c>
    </row>
    <row r="1526" spans="52:57" ht="11.25" customHeight="1" x14ac:dyDescent="0.25">
      <c r="AZ1526" s="102" t="s">
        <v>83</v>
      </c>
      <c r="BA1526" s="101">
        <f>_xll.qlInterestRateIndexFixingDate(Currency&amp;"ibor"&amp;Tenor,BB1526,Trigger)</f>
        <v>50055</v>
      </c>
      <c r="BB1526" s="101">
        <f>_xll.qlCalendarAdvance(Calendar,BB1525,AZ1526,"f",,Trigger)</f>
        <v>50059</v>
      </c>
      <c r="BC1526" s="101">
        <f>_xll.qlInterestRateIndexMaturity(Currency&amp;"ibor"&amp;Tenor,BB1526,Trigger)</f>
        <v>50424</v>
      </c>
      <c r="BD1526" s="246">
        <f>_xll.qlIndexFixing($AD$5,BA1526,TRUE,_xll.ohTrigger(Trigger,Trigger12M))</f>
        <v>1.8684845303496681E-2</v>
      </c>
      <c r="BE1526" s="246" t="e">
        <f>IFERROR(_xll.qlIndexFixing($BF$1,BA1526,TRUE,_xll.ohTrigger(Trigger,Trigger12M)),#N/A)</f>
        <v>#N/A</v>
      </c>
    </row>
    <row r="1527" spans="52:57" ht="11.25" customHeight="1" x14ac:dyDescent="0.25">
      <c r="AZ1527" s="102" t="s">
        <v>83</v>
      </c>
      <c r="BA1527" s="101">
        <f>_xll.qlInterestRateIndexFixingDate(Currency&amp;"ibor"&amp;Tenor,BB1527,Trigger)</f>
        <v>50062</v>
      </c>
      <c r="BB1527" s="101">
        <f>_xll.qlCalendarAdvance(Calendar,BB1526,AZ1527,"f",,Trigger)</f>
        <v>50066</v>
      </c>
      <c r="BC1527" s="101">
        <f>_xll.qlInterestRateIndexMaturity(Currency&amp;"ibor"&amp;Tenor,BB1527,Trigger)</f>
        <v>50431</v>
      </c>
      <c r="BD1527" s="246">
        <f>_xll.qlIndexFixing($AD$5,BA1527,TRUE,_xll.ohTrigger(Trigger,Trigger12M))</f>
        <v>1.8673765388825449E-2</v>
      </c>
      <c r="BE1527" s="246" t="e">
        <f>IFERROR(_xll.qlIndexFixing($BF$1,BA1527,TRUE,_xll.ohTrigger(Trigger,Trigger12M)),#N/A)</f>
        <v>#N/A</v>
      </c>
    </row>
    <row r="1528" spans="52:57" ht="11.25" customHeight="1" x14ac:dyDescent="0.25">
      <c r="AZ1528" s="102" t="s">
        <v>83</v>
      </c>
      <c r="BA1528" s="101">
        <f>_xll.qlInterestRateIndexFixingDate(Currency&amp;"ibor"&amp;Tenor,BB1528,Trigger)</f>
        <v>50069</v>
      </c>
      <c r="BB1528" s="101">
        <f>_xll.qlCalendarAdvance(Calendar,BB1527,AZ1528,"f",,Trigger)</f>
        <v>50073</v>
      </c>
      <c r="BC1528" s="101">
        <f>_xll.qlInterestRateIndexMaturity(Currency&amp;"ibor"&amp;Tenor,BB1528,Trigger)</f>
        <v>50438</v>
      </c>
      <c r="BD1528" s="246">
        <f>_xll.qlIndexFixing($AD$5,BA1528,TRUE,_xll.ohTrigger(Trigger,Trigger12M))</f>
        <v>1.866266244866388E-2</v>
      </c>
      <c r="BE1528" s="246" t="e">
        <f>IFERROR(_xll.qlIndexFixing($BF$1,BA1528,TRUE,_xll.ohTrigger(Trigger,Trigger12M)),#N/A)</f>
        <v>#N/A</v>
      </c>
    </row>
    <row r="1529" spans="52:57" ht="11.25" customHeight="1" x14ac:dyDescent="0.25">
      <c r="AZ1529" s="102" t="s">
        <v>83</v>
      </c>
      <c r="BA1529" s="101">
        <f>_xll.qlInterestRateIndexFixingDate(Currency&amp;"ibor"&amp;Tenor,BB1529,Trigger)</f>
        <v>50076</v>
      </c>
      <c r="BB1529" s="101">
        <f>_xll.qlCalendarAdvance(Calendar,BB1528,AZ1529,"f",,Trigger)</f>
        <v>50080</v>
      </c>
      <c r="BC1529" s="101">
        <f>_xll.qlInterestRateIndexMaturity(Currency&amp;"ibor"&amp;Tenor,BB1529,Trigger)</f>
        <v>50445</v>
      </c>
      <c r="BD1529" s="246">
        <f>_xll.qlIndexFixing($AD$5,BA1529,TRUE,_xll.ohTrigger(Trigger,Trigger12M))</f>
        <v>1.8651536483778926E-2</v>
      </c>
      <c r="BE1529" s="246" t="e">
        <f>IFERROR(_xll.qlIndexFixing($BF$1,BA1529,TRUE,_xll.ohTrigger(Trigger,Trigger12M)),#N/A)</f>
        <v>#N/A</v>
      </c>
    </row>
    <row r="1530" spans="52:57" ht="11.25" customHeight="1" x14ac:dyDescent="0.25">
      <c r="AZ1530" s="102" t="s">
        <v>83</v>
      </c>
      <c r="BA1530" s="101">
        <f>_xll.qlInterestRateIndexFixingDate(Currency&amp;"ibor"&amp;Tenor,BB1530,Trigger)</f>
        <v>50083</v>
      </c>
      <c r="BB1530" s="101">
        <f>_xll.qlCalendarAdvance(Calendar,BB1529,AZ1530,"f",,Trigger)</f>
        <v>50087</v>
      </c>
      <c r="BC1530" s="101">
        <f>_xll.qlInterestRateIndexMaturity(Currency&amp;"ibor"&amp;Tenor,BB1530,Trigger)</f>
        <v>50452</v>
      </c>
      <c r="BD1530" s="246">
        <f>_xll.qlIndexFixing($AD$5,BA1530,TRUE,_xll.ohTrigger(Trigger,Trigger12M))</f>
        <v>1.864038749493753E-2</v>
      </c>
      <c r="BE1530" s="246" t="e">
        <f>IFERROR(_xll.qlIndexFixing($BF$1,BA1530,TRUE,_xll.ohTrigger(Trigger,Trigger12M)),#N/A)</f>
        <v>#N/A</v>
      </c>
    </row>
    <row r="1531" spans="52:57" ht="11.25" customHeight="1" x14ac:dyDescent="0.25">
      <c r="AZ1531" s="102" t="s">
        <v>83</v>
      </c>
      <c r="BA1531" s="101">
        <f>_xll.qlInterestRateIndexFixingDate(Currency&amp;"ibor"&amp;Tenor,BB1531,Trigger)</f>
        <v>50090</v>
      </c>
      <c r="BB1531" s="101">
        <f>_xll.qlCalendarAdvance(Calendar,BB1530,AZ1531,"f",,Trigger)</f>
        <v>50094</v>
      </c>
      <c r="BC1531" s="101">
        <f>_xll.qlInterestRateIndexMaturity(Currency&amp;"ibor"&amp;Tenor,BB1531,Trigger)</f>
        <v>50459</v>
      </c>
      <c r="BD1531" s="246">
        <f>_xll.qlIndexFixing($AD$5,BA1531,TRUE,_xll.ohTrigger(Trigger,Trigger12M))</f>
        <v>1.862921548290861E-2</v>
      </c>
      <c r="BE1531" s="246" t="e">
        <f>IFERROR(_xll.qlIndexFixing($BF$1,BA1531,TRUE,_xll.ohTrigger(Trigger,Trigger12M)),#N/A)</f>
        <v>#N/A</v>
      </c>
    </row>
    <row r="1532" spans="52:57" ht="11.25" customHeight="1" x14ac:dyDescent="0.25">
      <c r="AZ1532" s="102" t="s">
        <v>83</v>
      </c>
      <c r="BA1532" s="101">
        <f>_xll.qlInterestRateIndexFixingDate(Currency&amp;"ibor"&amp;Tenor,BB1532,Trigger)</f>
        <v>50097</v>
      </c>
      <c r="BB1532" s="101">
        <f>_xll.qlCalendarAdvance(Calendar,BB1531,AZ1532,"f",,Trigger)</f>
        <v>50101</v>
      </c>
      <c r="BC1532" s="101">
        <f>_xll.qlInterestRateIndexMaturity(Currency&amp;"ibor"&amp;Tenor,BB1532,Trigger)</f>
        <v>50466</v>
      </c>
      <c r="BD1532" s="246">
        <f>_xll.qlIndexFixing($AD$5,BA1532,TRUE,_xll.ohTrigger(Trigger,Trigger12M))</f>
        <v>1.8618020448463064E-2</v>
      </c>
      <c r="BE1532" s="246" t="e">
        <f>IFERROR(_xll.qlIndexFixing($BF$1,BA1532,TRUE,_xll.ohTrigger(Trigger,Trigger12M)),#N/A)</f>
        <v>#N/A</v>
      </c>
    </row>
    <row r="1533" spans="52:57" ht="11.25" customHeight="1" x14ac:dyDescent="0.25">
      <c r="AZ1533" s="102" t="s">
        <v>83</v>
      </c>
      <c r="BA1533" s="101">
        <f>_xll.qlInterestRateIndexFixingDate(Currency&amp;"ibor"&amp;Tenor,BB1533,Trigger)</f>
        <v>50104</v>
      </c>
      <c r="BB1533" s="101">
        <f>_xll.qlCalendarAdvance(Calendar,BB1532,AZ1533,"f",,Trigger)</f>
        <v>50108</v>
      </c>
      <c r="BC1533" s="101">
        <f>_xll.qlInterestRateIndexMaturity(Currency&amp;"ibor"&amp;Tenor,BB1533,Trigger)</f>
        <v>50473</v>
      </c>
      <c r="BD1533" s="246">
        <f>_xll.qlIndexFixing($AD$5,BA1533,TRUE,_xll.ohTrigger(Trigger,Trigger12M))</f>
        <v>1.8606802392372869E-2</v>
      </c>
      <c r="BE1533" s="246" t="e">
        <f>IFERROR(_xll.qlIndexFixing($BF$1,BA1533,TRUE,_xll.ohTrigger(Trigger,Trigger12M)),#N/A)</f>
        <v>#N/A</v>
      </c>
    </row>
    <row r="1534" spans="52:57" ht="11.25" customHeight="1" x14ac:dyDescent="0.25">
      <c r="AZ1534" s="102" t="s">
        <v>83</v>
      </c>
      <c r="BA1534" s="101">
        <f>_xll.qlInterestRateIndexFixingDate(Currency&amp;"ibor"&amp;Tenor,BB1534,Trigger)</f>
        <v>50111</v>
      </c>
      <c r="BB1534" s="101">
        <f>_xll.qlCalendarAdvance(Calendar,BB1533,AZ1534,"f",,Trigger)</f>
        <v>50115</v>
      </c>
      <c r="BC1534" s="101">
        <f>_xll.qlInterestRateIndexMaturity(Currency&amp;"ibor"&amp;Tenor,BB1534,Trigger)</f>
        <v>50480</v>
      </c>
      <c r="BD1534" s="246">
        <f>_xll.qlIndexFixing($AD$5,BA1534,TRUE,_xll.ohTrigger(Trigger,Trigger12M))</f>
        <v>1.8595561315411766E-2</v>
      </c>
      <c r="BE1534" s="246" t="e">
        <f>IFERROR(_xll.qlIndexFixing($BF$1,BA1534,TRUE,_xll.ohTrigger(Trigger,Trigger12M)),#N/A)</f>
        <v>#N/A</v>
      </c>
    </row>
    <row r="1535" spans="52:57" ht="11.25" customHeight="1" x14ac:dyDescent="0.25">
      <c r="AZ1535" s="102" t="s">
        <v>83</v>
      </c>
      <c r="BA1535" s="101">
        <f>_xll.qlInterestRateIndexFixingDate(Currency&amp;"ibor"&amp;Tenor,BB1535,Trigger)</f>
        <v>50118</v>
      </c>
      <c r="BB1535" s="101">
        <f>_xll.qlCalendarAdvance(Calendar,BB1534,AZ1535,"f",,Trigger)</f>
        <v>50122</v>
      </c>
      <c r="BC1535" s="101">
        <f>_xll.qlInterestRateIndexMaturity(Currency&amp;"ibor"&amp;Tenor,BB1535,Trigger)</f>
        <v>50487</v>
      </c>
      <c r="BD1535" s="246">
        <f>_xll.qlIndexFixing($AD$5,BA1535,TRUE,_xll.ohTrigger(Trigger,Trigger12M))</f>
        <v>1.8584297218355247E-2</v>
      </c>
      <c r="BE1535" s="246" t="e">
        <f>IFERROR(_xll.qlIndexFixing($BF$1,BA1535,TRUE,_xll.ohTrigger(Trigger,Trigger12M)),#N/A)</f>
        <v>#N/A</v>
      </c>
    </row>
    <row r="1536" spans="52:57" ht="11.25" customHeight="1" x14ac:dyDescent="0.25">
      <c r="AZ1536" s="102" t="s">
        <v>83</v>
      </c>
      <c r="BA1536" s="101">
        <f>_xll.qlInterestRateIndexFixingDate(Currency&amp;"ibor"&amp;Tenor,BB1536,Trigger)</f>
        <v>50125</v>
      </c>
      <c r="BB1536" s="101">
        <f>_xll.qlCalendarAdvance(Calendar,BB1535,AZ1536,"f",,Trigger)</f>
        <v>50129</v>
      </c>
      <c r="BC1536" s="101">
        <f>_xll.qlInterestRateIndexMaturity(Currency&amp;"ibor"&amp;Tenor,BB1536,Trigger)</f>
        <v>50494</v>
      </c>
      <c r="BD1536" s="246">
        <f>_xll.qlIndexFixing($AD$5,BA1536,TRUE,_xll.ohTrigger(Trigger,Trigger12M))</f>
        <v>1.8573010101980113E-2</v>
      </c>
      <c r="BE1536" s="246" t="e">
        <f>IFERROR(_xll.qlIndexFixing($BF$1,BA1536,TRUE,_xll.ohTrigger(Trigger,Trigger12M)),#N/A)</f>
        <v>#N/A</v>
      </c>
    </row>
    <row r="1537" spans="52:57" ht="11.25" customHeight="1" x14ac:dyDescent="0.25">
      <c r="AZ1537" s="102" t="s">
        <v>83</v>
      </c>
      <c r="BA1537" s="101">
        <f>_xll.qlInterestRateIndexFixingDate(Currency&amp;"ibor"&amp;Tenor,BB1537,Trigger)</f>
        <v>50131</v>
      </c>
      <c r="BB1537" s="101">
        <f>_xll.qlCalendarAdvance(Calendar,BB1536,AZ1537,"f",,Trigger)</f>
        <v>50137</v>
      </c>
      <c r="BC1537" s="101">
        <f>_xll.qlInterestRateIndexMaturity(Currency&amp;"ibor"&amp;Tenor,BB1537,Trigger)</f>
        <v>50502</v>
      </c>
      <c r="BD1537" s="246">
        <f>_xll.qlIndexFixing($AD$5,BA1537,TRUE,_xll.ohTrigger(Trigger,Trigger12M))</f>
        <v>1.8560082354486671E-2</v>
      </c>
      <c r="BE1537" s="246" t="e">
        <f>IFERROR(_xll.qlIndexFixing($BF$1,BA1537,TRUE,_xll.ohTrigger(Trigger,Trigger12M)),#N/A)</f>
        <v>#N/A</v>
      </c>
    </row>
    <row r="1538" spans="52:57" ht="11.25" customHeight="1" x14ac:dyDescent="0.25">
      <c r="AZ1538" s="102" t="s">
        <v>83</v>
      </c>
      <c r="BA1538" s="101">
        <f>_xll.qlInterestRateIndexFixingDate(Currency&amp;"ibor"&amp;Tenor,BB1538,Trigger)</f>
        <v>50140</v>
      </c>
      <c r="BB1538" s="101">
        <f>_xll.qlCalendarAdvance(Calendar,BB1537,AZ1538,"f",,Trigger)</f>
        <v>50144</v>
      </c>
      <c r="BC1538" s="101">
        <f>_xll.qlInterestRateIndexMaturity(Currency&amp;"ibor"&amp;Tenor,BB1538,Trigger)</f>
        <v>50509</v>
      </c>
      <c r="BD1538" s="246">
        <f>_xll.qlIndexFixing($AD$5,BA1538,TRUE,_xll.ohTrigger(Trigger,Trigger12M))</f>
        <v>1.8548745913624248E-2</v>
      </c>
      <c r="BE1538" s="246" t="e">
        <f>IFERROR(_xll.qlIndexFixing($BF$1,BA1538,TRUE,_xll.ohTrigger(Trigger,Trigger12M)),#N/A)</f>
        <v>#N/A</v>
      </c>
    </row>
    <row r="1539" spans="52:57" ht="11.25" customHeight="1" x14ac:dyDescent="0.25">
      <c r="AZ1539" s="102" t="s">
        <v>83</v>
      </c>
      <c r="BA1539" s="101">
        <f>_xll.qlInterestRateIndexFixingDate(Currency&amp;"ibor"&amp;Tenor,BB1539,Trigger)</f>
        <v>50147</v>
      </c>
      <c r="BB1539" s="101">
        <f>_xll.qlCalendarAdvance(Calendar,BB1538,AZ1539,"f",,Trigger)</f>
        <v>50151</v>
      </c>
      <c r="BC1539" s="101">
        <f>_xll.qlInterestRateIndexMaturity(Currency&amp;"ibor"&amp;Tenor,BB1539,Trigger)</f>
        <v>50516</v>
      </c>
      <c r="BD1539" s="246">
        <f>_xll.qlIndexFixing($AD$5,BA1539,TRUE,_xll.ohTrigger(Trigger,Trigger12M))</f>
        <v>1.8537386455895161E-2</v>
      </c>
      <c r="BE1539" s="246" t="e">
        <f>IFERROR(_xll.qlIndexFixing($BF$1,BA1539,TRUE,_xll.ohTrigger(Trigger,Trigger12M)),#N/A)</f>
        <v>#N/A</v>
      </c>
    </row>
    <row r="1540" spans="52:57" ht="11.25" customHeight="1" x14ac:dyDescent="0.25">
      <c r="AZ1540" s="102" t="s">
        <v>83</v>
      </c>
      <c r="BA1540" s="101">
        <f>_xll.qlInterestRateIndexFixingDate(Currency&amp;"ibor"&amp;Tenor,BB1540,Trigger)</f>
        <v>50154</v>
      </c>
      <c r="BB1540" s="101">
        <f>_xll.qlCalendarAdvance(Calendar,BB1539,AZ1540,"f",,Trigger)</f>
        <v>50158</v>
      </c>
      <c r="BC1540" s="101">
        <f>_xll.qlInterestRateIndexMaturity(Currency&amp;"ibor"&amp;Tenor,BB1540,Trigger)</f>
        <v>50523</v>
      </c>
      <c r="BD1540" s="246">
        <f>_xll.qlIndexFixing($AD$5,BA1540,TRUE,_xll.ohTrigger(Trigger,Trigger12M))</f>
        <v>1.852600398208323E-2</v>
      </c>
      <c r="BE1540" s="246" t="e">
        <f>IFERROR(_xll.qlIndexFixing($BF$1,BA1540,TRUE,_xll.ohTrigger(Trigger,Trigger12M)),#N/A)</f>
        <v>#N/A</v>
      </c>
    </row>
    <row r="1541" spans="52:57" ht="11.25" customHeight="1" x14ac:dyDescent="0.25">
      <c r="AZ1541" s="102" t="s">
        <v>83</v>
      </c>
      <c r="BA1541" s="101">
        <f>_xll.qlInterestRateIndexFixingDate(Currency&amp;"ibor"&amp;Tenor,BB1541,Trigger)</f>
        <v>50160</v>
      </c>
      <c r="BB1541" s="101">
        <f>_xll.qlCalendarAdvance(Calendar,BB1540,AZ1541,"f",,Trigger)</f>
        <v>50165</v>
      </c>
      <c r="BC1541" s="101">
        <f>_xll.qlInterestRateIndexMaturity(Currency&amp;"ibor"&amp;Tenor,BB1541,Trigger)</f>
        <v>50530</v>
      </c>
      <c r="BD1541" s="246">
        <f>_xll.qlIndexFixing($AD$5,BA1541,TRUE,_xll.ohTrigger(Trigger,Trigger12M))</f>
        <v>1.8514598492973138E-2</v>
      </c>
      <c r="BE1541" s="246" t="e">
        <f>IFERROR(_xll.qlIndexFixing($BF$1,BA1541,TRUE,_xll.ohTrigger(Trigger,Trigger12M)),#N/A)</f>
        <v>#N/A</v>
      </c>
    </row>
    <row r="1542" spans="52:57" ht="11.25" customHeight="1" x14ac:dyDescent="0.25">
      <c r="AZ1542" s="102" t="s">
        <v>83</v>
      </c>
      <c r="BA1542" s="101">
        <f>_xll.qlInterestRateIndexFixingDate(Currency&amp;"ibor"&amp;Tenor,BB1542,Trigger)</f>
        <v>50168</v>
      </c>
      <c r="BB1542" s="101">
        <f>_xll.qlCalendarAdvance(Calendar,BB1541,AZ1542,"f",,Trigger)</f>
        <v>50172</v>
      </c>
      <c r="BC1542" s="101">
        <f>_xll.qlInterestRateIndexMaturity(Currency&amp;"ibor"&amp;Tenor,BB1542,Trigger)</f>
        <v>50537</v>
      </c>
      <c r="BD1542" s="246">
        <f>_xll.qlIndexFixing($AD$5,BA1542,TRUE,_xll.ohTrigger(Trigger,Trigger12M))</f>
        <v>1.8503169989352201E-2</v>
      </c>
      <c r="BE1542" s="246" t="e">
        <f>IFERROR(_xll.qlIndexFixing($BF$1,BA1542,TRUE,_xll.ohTrigger(Trigger,Trigger12M)),#N/A)</f>
        <v>#N/A</v>
      </c>
    </row>
    <row r="1543" spans="52:57" ht="11.25" customHeight="1" x14ac:dyDescent="0.25">
      <c r="AZ1543" s="102" t="s">
        <v>83</v>
      </c>
      <c r="BA1543" s="101">
        <f>_xll.qlInterestRateIndexFixingDate(Currency&amp;"ibor"&amp;Tenor,BB1543,Trigger)</f>
        <v>50175</v>
      </c>
      <c r="BB1543" s="101">
        <f>_xll.qlCalendarAdvance(Calendar,BB1542,AZ1543,"f",,Trigger)</f>
        <v>50179</v>
      </c>
      <c r="BC1543" s="101">
        <f>_xll.qlInterestRateIndexMaturity(Currency&amp;"ibor"&amp;Tenor,BB1543,Trigger)</f>
        <v>50544</v>
      </c>
      <c r="BD1543" s="246">
        <f>_xll.qlIndexFixing($AD$5,BA1543,TRUE,_xll.ohTrigger(Trigger,Trigger12M))</f>
        <v>1.8491718472007951E-2</v>
      </c>
      <c r="BE1543" s="246" t="e">
        <f>IFERROR(_xll.qlIndexFixing($BF$1,BA1543,TRUE,_xll.ohTrigger(Trigger,Trigger12M)),#N/A)</f>
        <v>#N/A</v>
      </c>
    </row>
    <row r="1544" spans="52:57" ht="11.25" customHeight="1" x14ac:dyDescent="0.25">
      <c r="AZ1544" s="102" t="s">
        <v>83</v>
      </c>
      <c r="BA1544" s="101">
        <f>_xll.qlInterestRateIndexFixingDate(Currency&amp;"ibor"&amp;Tenor,BB1544,Trigger)</f>
        <v>50182</v>
      </c>
      <c r="BB1544" s="101">
        <f>_xll.qlCalendarAdvance(Calendar,BB1543,AZ1544,"f",,Trigger)</f>
        <v>50186</v>
      </c>
      <c r="BC1544" s="101">
        <f>_xll.qlInterestRateIndexMaturity(Currency&amp;"ibor"&amp;Tenor,BB1544,Trigger)</f>
        <v>50551</v>
      </c>
      <c r="BD1544" s="246">
        <f>_xll.qlIndexFixing($AD$5,BA1544,TRUE,_xll.ohTrigger(Trigger,Trigger12M))</f>
        <v>1.8480243941730336E-2</v>
      </c>
      <c r="BE1544" s="246" t="e">
        <f>IFERROR(_xll.qlIndexFixing($BF$1,BA1544,TRUE,_xll.ohTrigger(Trigger,Trigger12M)),#N/A)</f>
        <v>#N/A</v>
      </c>
    </row>
    <row r="1545" spans="52:57" ht="11.25" customHeight="1" x14ac:dyDescent="0.25">
      <c r="AZ1545" s="102" t="s">
        <v>83</v>
      </c>
      <c r="BA1545" s="101">
        <f>_xll.qlInterestRateIndexFixingDate(Currency&amp;"ibor"&amp;Tenor,BB1545,Trigger)</f>
        <v>50189</v>
      </c>
      <c r="BB1545" s="101">
        <f>_xll.qlCalendarAdvance(Calendar,BB1544,AZ1545,"f",,Trigger)</f>
        <v>50193</v>
      </c>
      <c r="BC1545" s="101">
        <f>_xll.qlInterestRateIndexMaturity(Currency&amp;"ibor"&amp;Tenor,BB1545,Trigger)</f>
        <v>50558</v>
      </c>
      <c r="BD1545" s="246">
        <f>_xll.qlIndexFixing($AD$5,BA1545,TRUE,_xll.ohTrigger(Trigger,Trigger12M))</f>
        <v>1.8468746399311269E-2</v>
      </c>
      <c r="BE1545" s="246" t="e">
        <f>IFERROR(_xll.qlIndexFixing($BF$1,BA1545,TRUE,_xll.ohTrigger(Trigger,Trigger12M)),#N/A)</f>
        <v>#N/A</v>
      </c>
    </row>
    <row r="1546" spans="52:57" ht="11.25" customHeight="1" x14ac:dyDescent="0.25">
      <c r="AZ1546" s="102" t="s">
        <v>83</v>
      </c>
      <c r="BA1546" s="101">
        <f>_xll.qlInterestRateIndexFixingDate(Currency&amp;"ibor"&amp;Tenor,BB1546,Trigger)</f>
        <v>50196</v>
      </c>
      <c r="BB1546" s="101">
        <f>_xll.qlCalendarAdvance(Calendar,BB1545,AZ1546,"f",,Trigger)</f>
        <v>50200</v>
      </c>
      <c r="BC1546" s="101">
        <f>_xll.qlInterestRateIndexMaturity(Currency&amp;"ibor"&amp;Tenor,BB1546,Trigger)</f>
        <v>50565</v>
      </c>
      <c r="BD1546" s="246">
        <f>_xll.qlIndexFixing($AD$5,BA1546,TRUE,_xll.ohTrigger(Trigger,Trigger12M))</f>
        <v>1.8457225845543098E-2</v>
      </c>
      <c r="BE1546" s="246" t="e">
        <f>IFERROR(_xll.qlIndexFixing($BF$1,BA1546,TRUE,_xll.ohTrigger(Trigger,Trigger12M)),#N/A)</f>
        <v>#N/A</v>
      </c>
    </row>
    <row r="1547" spans="52:57" ht="11.25" customHeight="1" x14ac:dyDescent="0.25">
      <c r="AZ1547" s="102" t="s">
        <v>83</v>
      </c>
      <c r="BA1547" s="101">
        <f>_xll.qlInterestRateIndexFixingDate(Currency&amp;"ibor"&amp;Tenor,BB1547,Trigger)</f>
        <v>50203</v>
      </c>
      <c r="BB1547" s="101">
        <f>_xll.qlCalendarAdvance(Calendar,BB1546,AZ1547,"f",,Trigger)</f>
        <v>50207</v>
      </c>
      <c r="BC1547" s="101">
        <f>_xll.qlInterestRateIndexMaturity(Currency&amp;"ibor"&amp;Tenor,BB1547,Trigger)</f>
        <v>50572</v>
      </c>
      <c r="BD1547" s="246">
        <f>_xll.qlIndexFixing($AD$5,BA1547,TRUE,_xll.ohTrigger(Trigger,Trigger12M))</f>
        <v>1.8445682281221031E-2</v>
      </c>
      <c r="BE1547" s="246" t="e">
        <f>IFERROR(_xll.qlIndexFixing($BF$1,BA1547,TRUE,_xll.ohTrigger(Trigger,Trigger12M)),#N/A)</f>
        <v>#N/A</v>
      </c>
    </row>
    <row r="1548" spans="52:57" ht="11.25" customHeight="1" x14ac:dyDescent="0.25">
      <c r="AZ1548" s="102" t="s">
        <v>83</v>
      </c>
      <c r="BA1548" s="101">
        <f>_xll.qlInterestRateIndexFixingDate(Currency&amp;"ibor"&amp;Tenor,BB1548,Trigger)</f>
        <v>50210</v>
      </c>
      <c r="BB1548" s="101">
        <f>_xll.qlCalendarAdvance(Calendar,BB1547,AZ1548,"f",,Trigger)</f>
        <v>50214</v>
      </c>
      <c r="BC1548" s="101">
        <f>_xll.qlInterestRateIndexMaturity(Currency&amp;"ibor"&amp;Tenor,BB1548,Trigger)</f>
        <v>50579</v>
      </c>
      <c r="BD1548" s="246">
        <f>_xll.qlIndexFixing($AD$5,BA1548,TRUE,_xll.ohTrigger(Trigger,Trigger12M))</f>
        <v>1.8434115707140479E-2</v>
      </c>
      <c r="BE1548" s="246" t="e">
        <f>IFERROR(_xll.qlIndexFixing($BF$1,BA1548,TRUE,_xll.ohTrigger(Trigger,Trigger12M)),#N/A)</f>
        <v>#N/A</v>
      </c>
    </row>
    <row r="1549" spans="52:57" ht="11.25" customHeight="1" x14ac:dyDescent="0.25">
      <c r="AZ1549" s="102" t="s">
        <v>83</v>
      </c>
      <c r="BA1549" s="101">
        <f>_xll.qlInterestRateIndexFixingDate(Currency&amp;"ibor"&amp;Tenor,BB1549,Trigger)</f>
        <v>50217</v>
      </c>
      <c r="BB1549" s="101">
        <f>_xll.qlCalendarAdvance(Calendar,BB1548,AZ1549,"f",,Trigger)</f>
        <v>50221</v>
      </c>
      <c r="BC1549" s="101">
        <f>_xll.qlInterestRateIndexMaturity(Currency&amp;"ibor"&amp;Tenor,BB1549,Trigger)</f>
        <v>50586</v>
      </c>
      <c r="BD1549" s="246">
        <f>_xll.qlIndexFixing($AD$5,BA1549,TRUE,_xll.ohTrigger(Trigger,Trigger12M))</f>
        <v>1.8422526124099493E-2</v>
      </c>
      <c r="BE1549" s="246" t="e">
        <f>IFERROR(_xll.qlIndexFixing($BF$1,BA1549,TRUE,_xll.ohTrigger(Trigger,Trigger12M)),#N/A)</f>
        <v>#N/A</v>
      </c>
    </row>
    <row r="1550" spans="52:57" ht="11.25" customHeight="1" x14ac:dyDescent="0.25">
      <c r="AZ1550" s="102" t="s">
        <v>83</v>
      </c>
      <c r="BA1550" s="101">
        <f>_xll.qlInterestRateIndexFixingDate(Currency&amp;"ibor"&amp;Tenor,BB1550,Trigger)</f>
        <v>50224</v>
      </c>
      <c r="BB1550" s="101">
        <f>_xll.qlCalendarAdvance(Calendar,BB1549,AZ1550,"f",,Trigger)</f>
        <v>50228</v>
      </c>
      <c r="BC1550" s="101">
        <f>_xll.qlInterestRateIndexMaturity(Currency&amp;"ibor"&amp;Tenor,BB1550,Trigger)</f>
        <v>50593</v>
      </c>
      <c r="BD1550" s="246">
        <f>_xll.qlIndexFixing($AD$5,BA1550,TRUE,_xll.ohTrigger(Trigger,Trigger12M))</f>
        <v>1.8410913532897432E-2</v>
      </c>
      <c r="BE1550" s="246" t="e">
        <f>IFERROR(_xll.qlIndexFixing($BF$1,BA1550,TRUE,_xll.ohTrigger(Trigger,Trigger12M)),#N/A)</f>
        <v>#N/A</v>
      </c>
    </row>
    <row r="1551" spans="52:57" ht="11.25" customHeight="1" x14ac:dyDescent="0.25">
      <c r="AZ1551" s="102" t="s">
        <v>83</v>
      </c>
      <c r="BA1551" s="101">
        <f>_xll.qlInterestRateIndexFixingDate(Currency&amp;"ibor"&amp;Tenor,BB1551,Trigger)</f>
        <v>50231</v>
      </c>
      <c r="BB1551" s="101">
        <f>_xll.qlCalendarAdvance(Calendar,BB1550,AZ1551,"f",,Trigger)</f>
        <v>50235</v>
      </c>
      <c r="BC1551" s="101">
        <f>_xll.qlInterestRateIndexMaturity(Currency&amp;"ibor"&amp;Tenor,BB1551,Trigger)</f>
        <v>50600</v>
      </c>
      <c r="BD1551" s="246">
        <f>_xll.qlIndexFixing($AD$5,BA1551,TRUE,_xll.ohTrigger(Trigger,Trigger12M))</f>
        <v>1.8399277934335188E-2</v>
      </c>
      <c r="BE1551" s="246" t="e">
        <f>IFERROR(_xll.qlIndexFixing($BF$1,BA1551,TRUE,_xll.ohTrigger(Trigger,Trigger12M)),#N/A)</f>
        <v>#N/A</v>
      </c>
    </row>
    <row r="1552" spans="52:57" ht="11.25" customHeight="1" x14ac:dyDescent="0.25">
      <c r="AZ1552" s="102" t="s">
        <v>83</v>
      </c>
      <c r="BA1552" s="101">
        <f>_xll.qlInterestRateIndexFixingDate(Currency&amp;"ibor"&amp;Tenor,BB1552,Trigger)</f>
        <v>50238</v>
      </c>
      <c r="BB1552" s="101">
        <f>_xll.qlCalendarAdvance(Calendar,BB1551,AZ1552,"f",,Trigger)</f>
        <v>50242</v>
      </c>
      <c r="BC1552" s="101">
        <f>_xll.qlInterestRateIndexMaturity(Currency&amp;"ibor"&amp;Tenor,BB1552,Trigger)</f>
        <v>50607</v>
      </c>
      <c r="BD1552" s="246">
        <f>_xll.qlIndexFixing($AD$5,BA1552,TRUE,_xll.ohTrigger(Trigger,Trigger12M))</f>
        <v>1.8387619329215191E-2</v>
      </c>
      <c r="BE1552" s="246" t="e">
        <f>IFERROR(_xll.qlIndexFixing($BF$1,BA1552,TRUE,_xll.ohTrigger(Trigger,Trigger12M)),#N/A)</f>
        <v>#N/A</v>
      </c>
    </row>
    <row r="1553" spans="52:57" ht="11.25" customHeight="1" x14ac:dyDescent="0.25">
      <c r="AZ1553" s="102" t="s">
        <v>83</v>
      </c>
      <c r="BA1553" s="101">
        <f>_xll.qlInterestRateIndexFixingDate(Currency&amp;"ibor"&amp;Tenor,BB1553,Trigger)</f>
        <v>50245</v>
      </c>
      <c r="BB1553" s="101">
        <f>_xll.qlCalendarAdvance(Calendar,BB1552,AZ1553,"f",,Trigger)</f>
        <v>50249</v>
      </c>
      <c r="BC1553" s="101">
        <f>_xll.qlInterestRateIndexMaturity(Currency&amp;"ibor"&amp;Tenor,BB1553,Trigger)</f>
        <v>50614</v>
      </c>
      <c r="BD1553" s="246">
        <f>_xll.qlIndexFixing($AD$5,BA1553,TRUE,_xll.ohTrigger(Trigger,Trigger12M))</f>
        <v>1.8380949591570377E-2</v>
      </c>
      <c r="BE1553" s="246" t="e">
        <f>IFERROR(_xll.qlIndexFixing($BF$1,BA1553,TRUE,_xll.ohTrigger(Trigger,Trigger12M)),#N/A)</f>
        <v>#N/A</v>
      </c>
    </row>
    <row r="1554" spans="52:57" ht="11.25" customHeight="1" x14ac:dyDescent="0.25">
      <c r="AZ1554" s="102" t="s">
        <v>83</v>
      </c>
      <c r="BA1554" s="101">
        <f>_xll.qlInterestRateIndexFixingDate(Currency&amp;"ibor"&amp;Tenor,BB1554,Trigger)</f>
        <v>50252</v>
      </c>
      <c r="BB1554" s="101">
        <f>_xll.qlCalendarAdvance(Calendar,BB1553,AZ1554,"f",,Trigger)</f>
        <v>50256</v>
      </c>
      <c r="BC1554" s="101">
        <f>_xll.qlInterestRateIndexMaturity(Currency&amp;"ibor"&amp;Tenor,BB1554,Trigger)</f>
        <v>50621</v>
      </c>
      <c r="BD1554" s="246">
        <f>_xll.qlIndexFixing($AD$5,BA1554,TRUE,_xll.ohTrigger(Trigger,Trigger12M))</f>
        <v>1.8373502035718792E-2</v>
      </c>
      <c r="BE1554" s="246" t="e">
        <f>IFERROR(_xll.qlIndexFixing($BF$1,BA1554,TRUE,_xll.ohTrigger(Trigger,Trigger12M)),#N/A)</f>
        <v>#N/A</v>
      </c>
    </row>
    <row r="1555" spans="52:57" ht="11.25" customHeight="1" x14ac:dyDescent="0.25">
      <c r="AZ1555" s="102" t="s">
        <v>83</v>
      </c>
      <c r="BA1555" s="101">
        <f>_xll.qlInterestRateIndexFixingDate(Currency&amp;"ibor"&amp;Tenor,BB1555,Trigger)</f>
        <v>50259</v>
      </c>
      <c r="BB1555" s="101">
        <f>_xll.qlCalendarAdvance(Calendar,BB1554,AZ1555,"f",,Trigger)</f>
        <v>50263</v>
      </c>
      <c r="BC1555" s="101">
        <f>_xll.qlInterestRateIndexMaturity(Currency&amp;"ibor"&amp;Tenor,BB1555,Trigger)</f>
        <v>50628</v>
      </c>
      <c r="BD1555" s="246">
        <f>_xll.qlIndexFixing($AD$5,BA1555,TRUE,_xll.ohTrigger(Trigger,Trigger12M))</f>
        <v>1.8366039474045304E-2</v>
      </c>
      <c r="BE1555" s="246" t="e">
        <f>IFERROR(_xll.qlIndexFixing($BF$1,BA1555,TRUE,_xll.ohTrigger(Trigger,Trigger12M)),#N/A)</f>
        <v>#N/A</v>
      </c>
    </row>
    <row r="1556" spans="52:57" ht="11.25" customHeight="1" x14ac:dyDescent="0.25">
      <c r="AZ1556" s="102" t="s">
        <v>83</v>
      </c>
      <c r="BA1556" s="101">
        <f>_xll.qlInterestRateIndexFixingDate(Currency&amp;"ibor"&amp;Tenor,BB1556,Trigger)</f>
        <v>50266</v>
      </c>
      <c r="BB1556" s="101">
        <f>_xll.qlCalendarAdvance(Calendar,BB1555,AZ1556,"f",,Trigger)</f>
        <v>50270</v>
      </c>
      <c r="BC1556" s="101">
        <f>_xll.qlInterestRateIndexMaturity(Currency&amp;"ibor"&amp;Tenor,BB1556,Trigger)</f>
        <v>50635</v>
      </c>
      <c r="BD1556" s="246">
        <f>_xll.qlIndexFixing($AD$5,BA1556,TRUE,_xll.ohTrigger(Trigger,Trigger12M))</f>
        <v>1.835856190688499E-2</v>
      </c>
      <c r="BE1556" s="246" t="e">
        <f>IFERROR(_xll.qlIndexFixing($BF$1,BA1556,TRUE,_xll.ohTrigger(Trigger,Trigger12M)),#N/A)</f>
        <v>#N/A</v>
      </c>
    </row>
    <row r="1557" spans="52:57" ht="11.25" customHeight="1" x14ac:dyDescent="0.25">
      <c r="AZ1557" s="102" t="s">
        <v>83</v>
      </c>
      <c r="BA1557" s="101">
        <f>_xll.qlInterestRateIndexFixingDate(Currency&amp;"ibor"&amp;Tenor,BB1557,Trigger)</f>
        <v>50273</v>
      </c>
      <c r="BB1557" s="101">
        <f>_xll.qlCalendarAdvance(Calendar,BB1556,AZ1557,"f",,Trigger)</f>
        <v>50277</v>
      </c>
      <c r="BC1557" s="101">
        <f>_xll.qlInterestRateIndexMaturity(Currency&amp;"ibor"&amp;Tenor,BB1557,Trigger)</f>
        <v>50642</v>
      </c>
      <c r="BD1557" s="246">
        <f>_xll.qlIndexFixing($AD$5,BA1557,TRUE,_xll.ohTrigger(Trigger,Trigger12M))</f>
        <v>1.8351069334574022E-2</v>
      </c>
      <c r="BE1557" s="246" t="e">
        <f>IFERROR(_xll.qlIndexFixing($BF$1,BA1557,TRUE,_xll.ohTrigger(Trigger,Trigger12M)),#N/A)</f>
        <v>#N/A</v>
      </c>
    </row>
    <row r="1558" spans="52:57" ht="11.25" customHeight="1" x14ac:dyDescent="0.25">
      <c r="AZ1558" s="102" t="s">
        <v>83</v>
      </c>
      <c r="BA1558" s="101">
        <f>_xll.qlInterestRateIndexFixingDate(Currency&amp;"ibor"&amp;Tenor,BB1558,Trigger)</f>
        <v>50280</v>
      </c>
      <c r="BB1558" s="101">
        <f>_xll.qlCalendarAdvance(Calendar,BB1557,AZ1558,"f",,Trigger)</f>
        <v>50284</v>
      </c>
      <c r="BC1558" s="101">
        <f>_xll.qlInterestRateIndexMaturity(Currency&amp;"ibor"&amp;Tenor,BB1558,Trigger)</f>
        <v>50649</v>
      </c>
      <c r="BD1558" s="246">
        <f>_xll.qlIndexFixing($AD$5,BA1558,TRUE,_xll.ohTrigger(Trigger,Trigger12M))</f>
        <v>1.8343561757448786E-2</v>
      </c>
      <c r="BE1558" s="246" t="e">
        <f>IFERROR(_xll.qlIndexFixing($BF$1,BA1558,TRUE,_xll.ohTrigger(Trigger,Trigger12M)),#N/A)</f>
        <v>#N/A</v>
      </c>
    </row>
    <row r="1559" spans="52:57" ht="11.25" customHeight="1" x14ac:dyDescent="0.25">
      <c r="AZ1559" s="102" t="s">
        <v>83</v>
      </c>
      <c r="BA1559" s="101">
        <f>_xll.qlInterestRateIndexFixingDate(Currency&amp;"ibor"&amp;Tenor,BB1559,Trigger)</f>
        <v>50287</v>
      </c>
      <c r="BB1559" s="101">
        <f>_xll.qlCalendarAdvance(Calendar,BB1558,AZ1559,"f",,Trigger)</f>
        <v>50291</v>
      </c>
      <c r="BC1559" s="101">
        <f>_xll.qlInterestRateIndexMaturity(Currency&amp;"ibor"&amp;Tenor,BB1559,Trigger)</f>
        <v>50656</v>
      </c>
      <c r="BD1559" s="246">
        <f>_xll.qlIndexFixing($AD$5,BA1559,TRUE,_xll.ohTrigger(Trigger,Trigger12M))</f>
        <v>1.8336039175846326E-2</v>
      </c>
      <c r="BE1559" s="246" t="e">
        <f>IFERROR(_xll.qlIndexFixing($BF$1,BA1559,TRUE,_xll.ohTrigger(Trigger,Trigger12M)),#N/A)</f>
        <v>#N/A</v>
      </c>
    </row>
    <row r="1560" spans="52:57" ht="11.25" customHeight="1" x14ac:dyDescent="0.25">
      <c r="AZ1560" s="102" t="s">
        <v>83</v>
      </c>
      <c r="BA1560" s="101">
        <f>_xll.qlInterestRateIndexFixingDate(Currency&amp;"ibor"&amp;Tenor,BB1560,Trigger)</f>
        <v>50294</v>
      </c>
      <c r="BB1560" s="101">
        <f>_xll.qlCalendarAdvance(Calendar,BB1559,AZ1560,"f",,Trigger)</f>
        <v>50298</v>
      </c>
      <c r="BC1560" s="101">
        <f>_xll.qlInterestRateIndexMaturity(Currency&amp;"ibor"&amp;Tenor,BB1560,Trigger)</f>
        <v>50663</v>
      </c>
      <c r="BD1560" s="246">
        <f>_xll.qlIndexFixing($AD$5,BA1560,TRUE,_xll.ohTrigger(Trigger,Trigger12M))</f>
        <v>1.8328501590104348E-2</v>
      </c>
      <c r="BE1560" s="246" t="e">
        <f>IFERROR(_xll.qlIndexFixing($BF$1,BA1560,TRUE,_xll.ohTrigger(Trigger,Trigger12M)),#N/A)</f>
        <v>#N/A</v>
      </c>
    </row>
    <row r="1561" spans="52:57" ht="11.25" customHeight="1" x14ac:dyDescent="0.25">
      <c r="AZ1561" s="102" t="s">
        <v>83</v>
      </c>
      <c r="BA1561" s="101">
        <f>_xll.qlInterestRateIndexFixingDate(Currency&amp;"ibor"&amp;Tenor,BB1561,Trigger)</f>
        <v>50301</v>
      </c>
      <c r="BB1561" s="101">
        <f>_xll.qlCalendarAdvance(Calendar,BB1560,AZ1561,"f",,Trigger)</f>
        <v>50305</v>
      </c>
      <c r="BC1561" s="101">
        <f>_xll.qlInterestRateIndexMaturity(Currency&amp;"ibor"&amp;Tenor,BB1561,Trigger)</f>
        <v>50670</v>
      </c>
      <c r="BD1561" s="246">
        <f>_xll.qlIndexFixing($AD$5,BA1561,TRUE,_xll.ohTrigger(Trigger,Trigger12M))</f>
        <v>1.8320949000562085E-2</v>
      </c>
      <c r="BE1561" s="246" t="e">
        <f>IFERROR(_xll.qlIndexFixing($BF$1,BA1561,TRUE,_xll.ohTrigger(Trigger,Trigger12M)),#N/A)</f>
        <v>#N/A</v>
      </c>
    </row>
    <row r="1562" spans="52:57" ht="11.25" customHeight="1" x14ac:dyDescent="0.25">
      <c r="AZ1562" s="102" t="s">
        <v>83</v>
      </c>
      <c r="BA1562" s="101">
        <f>_xll.qlInterestRateIndexFixingDate(Currency&amp;"ibor"&amp;Tenor,BB1562,Trigger)</f>
        <v>50308</v>
      </c>
      <c r="BB1562" s="101">
        <f>_xll.qlCalendarAdvance(Calendar,BB1561,AZ1562,"f",,Trigger)</f>
        <v>50312</v>
      </c>
      <c r="BC1562" s="101">
        <f>_xll.qlInterestRateIndexMaturity(Currency&amp;"ibor"&amp;Tenor,BB1562,Trigger)</f>
        <v>50677</v>
      </c>
      <c r="BD1562" s="246">
        <f>_xll.qlIndexFixing($AD$5,BA1562,TRUE,_xll.ohTrigger(Trigger,Trigger12M))</f>
        <v>1.8313381407558553E-2</v>
      </c>
      <c r="BE1562" s="246" t="e">
        <f>IFERROR(_xll.qlIndexFixing($BF$1,BA1562,TRUE,_xll.ohTrigger(Trigger,Trigger12M)),#N/A)</f>
        <v>#N/A</v>
      </c>
    </row>
    <row r="1563" spans="52:57" ht="11.25" customHeight="1" x14ac:dyDescent="0.25">
      <c r="AZ1563" s="102" t="s">
        <v>83</v>
      </c>
      <c r="BA1563" s="101">
        <f>_xll.qlInterestRateIndexFixingDate(Currency&amp;"ibor"&amp;Tenor,BB1563,Trigger)</f>
        <v>50315</v>
      </c>
      <c r="BB1563" s="101">
        <f>_xll.qlCalendarAdvance(Calendar,BB1562,AZ1563,"f",,Trigger)</f>
        <v>50319</v>
      </c>
      <c r="BC1563" s="101">
        <f>_xll.qlInterestRateIndexMaturity(Currency&amp;"ibor"&amp;Tenor,BB1563,Trigger)</f>
        <v>50684</v>
      </c>
      <c r="BD1563" s="246">
        <f>_xll.qlIndexFixing($AD$5,BA1563,TRUE,_xll.ohTrigger(Trigger,Trigger12M))</f>
        <v>1.8305798811433207E-2</v>
      </c>
      <c r="BE1563" s="246" t="e">
        <f>IFERROR(_xll.qlIndexFixing($BF$1,BA1563,TRUE,_xll.ohTrigger(Trigger,Trigger12M)),#N/A)</f>
        <v>#N/A</v>
      </c>
    </row>
    <row r="1564" spans="52:57" ht="11.25" customHeight="1" x14ac:dyDescent="0.25">
      <c r="AZ1564" s="102" t="s">
        <v>83</v>
      </c>
      <c r="BA1564" s="101">
        <f>_xll.qlInterestRateIndexFixingDate(Currency&amp;"ibor"&amp;Tenor,BB1564,Trigger)</f>
        <v>50322</v>
      </c>
      <c r="BB1564" s="101">
        <f>_xll.qlCalendarAdvance(Calendar,BB1563,AZ1564,"f",,Trigger)</f>
        <v>50326</v>
      </c>
      <c r="BC1564" s="101">
        <f>_xll.qlInterestRateIndexMaturity(Currency&amp;"ibor"&amp;Tenor,BB1564,Trigger)</f>
        <v>50691</v>
      </c>
      <c r="BD1564" s="246">
        <f>_xll.qlIndexFixing($AD$5,BA1564,TRUE,_xll.ohTrigger(Trigger,Trigger12M))</f>
        <v>1.8298201212527256E-2</v>
      </c>
      <c r="BE1564" s="246" t="e">
        <f>IFERROR(_xll.qlIndexFixing($BF$1,BA1564,TRUE,_xll.ohTrigger(Trigger,Trigger12M)),#N/A)</f>
        <v>#N/A</v>
      </c>
    </row>
    <row r="1565" spans="52:57" ht="11.25" customHeight="1" x14ac:dyDescent="0.25">
      <c r="AZ1565" s="102" t="s">
        <v>83</v>
      </c>
      <c r="BA1565" s="101">
        <f>_xll.qlInterestRateIndexFixingDate(Currency&amp;"ibor"&amp;Tenor,BB1565,Trigger)</f>
        <v>50329</v>
      </c>
      <c r="BB1565" s="101">
        <f>_xll.qlCalendarAdvance(Calendar,BB1564,AZ1565,"f",,Trigger)</f>
        <v>50333</v>
      </c>
      <c r="BC1565" s="101">
        <f>_xll.qlInterestRateIndexMaturity(Currency&amp;"ibor"&amp;Tenor,BB1565,Trigger)</f>
        <v>50698</v>
      </c>
      <c r="BD1565" s="246">
        <f>_xll.qlIndexFixing($AD$5,BA1565,TRUE,_xll.ohTrigger(Trigger,Trigger12M))</f>
        <v>1.8290588611181467E-2</v>
      </c>
      <c r="BE1565" s="246" t="e">
        <f>IFERROR(_xll.qlIndexFixing($BF$1,BA1565,TRUE,_xll.ohTrigger(Trigger,Trigger12M)),#N/A)</f>
        <v>#N/A</v>
      </c>
    </row>
    <row r="1566" spans="52:57" ht="11.25" customHeight="1" x14ac:dyDescent="0.25">
      <c r="AZ1566" s="102" t="s">
        <v>83</v>
      </c>
      <c r="BA1566" s="101">
        <f>_xll.qlInterestRateIndexFixingDate(Currency&amp;"ibor"&amp;Tenor,BB1566,Trigger)</f>
        <v>50336</v>
      </c>
      <c r="BB1566" s="101">
        <f>_xll.qlCalendarAdvance(Calendar,BB1565,AZ1566,"f",,Trigger)</f>
        <v>50340</v>
      </c>
      <c r="BC1566" s="101">
        <f>_xll.qlInterestRateIndexMaturity(Currency&amp;"ibor"&amp;Tenor,BB1566,Trigger)</f>
        <v>50705</v>
      </c>
      <c r="BD1566" s="246">
        <f>_xll.qlIndexFixing($AD$5,BA1566,TRUE,_xll.ohTrigger(Trigger,Trigger12M))</f>
        <v>1.8282961007737922E-2</v>
      </c>
      <c r="BE1566" s="246" t="e">
        <f>IFERROR(_xll.qlIndexFixing($BF$1,BA1566,TRUE,_xll.ohTrigger(Trigger,Trigger12M)),#N/A)</f>
        <v>#N/A</v>
      </c>
    </row>
    <row r="1567" spans="52:57" ht="11.25" customHeight="1" x14ac:dyDescent="0.25">
      <c r="AZ1567" s="102" t="s">
        <v>83</v>
      </c>
      <c r="BA1567" s="101">
        <f>_xll.qlInterestRateIndexFixingDate(Currency&amp;"ibor"&amp;Tenor,BB1567,Trigger)</f>
        <v>50343</v>
      </c>
      <c r="BB1567" s="101">
        <f>_xll.qlCalendarAdvance(Calendar,BB1566,AZ1567,"f",,Trigger)</f>
        <v>50347</v>
      </c>
      <c r="BC1567" s="101">
        <f>_xll.qlInterestRateIndexMaturity(Currency&amp;"ibor"&amp;Tenor,BB1567,Trigger)</f>
        <v>50712</v>
      </c>
      <c r="BD1567" s="246">
        <f>_xll.qlIndexFixing($AD$5,BA1567,TRUE,_xll.ohTrigger(Trigger,Trigger12M))</f>
        <v>1.8275318402539358E-2</v>
      </c>
      <c r="BE1567" s="246" t="e">
        <f>IFERROR(_xll.qlIndexFixing($BF$1,BA1567,TRUE,_xll.ohTrigger(Trigger,Trigger12M)),#N/A)</f>
        <v>#N/A</v>
      </c>
    </row>
    <row r="1568" spans="52:57" ht="11.25" customHeight="1" x14ac:dyDescent="0.25">
      <c r="AZ1568" s="102" t="s">
        <v>83</v>
      </c>
      <c r="BA1568" s="101">
        <f>_xll.qlInterestRateIndexFixingDate(Currency&amp;"ibor"&amp;Tenor,BB1568,Trigger)</f>
        <v>50350</v>
      </c>
      <c r="BB1568" s="101">
        <f>_xll.qlCalendarAdvance(Calendar,BB1567,AZ1568,"f",,Trigger)</f>
        <v>50354</v>
      </c>
      <c r="BC1568" s="101">
        <f>_xll.qlInterestRateIndexMaturity(Currency&amp;"ibor"&amp;Tenor,BB1568,Trigger)</f>
        <v>50719</v>
      </c>
      <c r="BD1568" s="246">
        <f>_xll.qlIndexFixing($AD$5,BA1568,TRUE,_xll.ohTrigger(Trigger,Trigger12M))</f>
        <v>1.826766079592896E-2</v>
      </c>
      <c r="BE1568" s="246" t="e">
        <f>IFERROR(_xll.qlIndexFixing($BF$1,BA1568,TRUE,_xll.ohTrigger(Trigger,Trigger12M)),#N/A)</f>
        <v>#N/A</v>
      </c>
    </row>
    <row r="1569" spans="52:57" ht="11.25" customHeight="1" x14ac:dyDescent="0.25">
      <c r="AZ1569" s="102" t="s">
        <v>83</v>
      </c>
      <c r="BA1569" s="101">
        <f>_xll.qlInterestRateIndexFixingDate(Currency&amp;"ibor"&amp;Tenor,BB1569,Trigger)</f>
        <v>50357</v>
      </c>
      <c r="BB1569" s="101">
        <f>_xll.qlCalendarAdvance(Calendar,BB1568,AZ1569,"f",,Trigger)</f>
        <v>50361</v>
      </c>
      <c r="BC1569" s="101">
        <f>_xll.qlInterestRateIndexMaturity(Currency&amp;"ibor"&amp;Tenor,BB1569,Trigger)</f>
        <v>50726</v>
      </c>
      <c r="BD1569" s="246">
        <f>_xll.qlIndexFixing($AD$5,BA1569,TRUE,_xll.ohTrigger(Trigger,Trigger12M))</f>
        <v>1.8259988188250555E-2</v>
      </c>
      <c r="BE1569" s="246" t="e">
        <f>IFERROR(_xll.qlIndexFixing($BF$1,BA1569,TRUE,_xll.ohTrigger(Trigger,Trigger12M)),#N/A)</f>
        <v>#N/A</v>
      </c>
    </row>
    <row r="1570" spans="52:57" ht="11.25" customHeight="1" x14ac:dyDescent="0.25">
      <c r="AZ1570" s="102" t="s">
        <v>83</v>
      </c>
      <c r="BA1570" s="101">
        <f>_xll.qlInterestRateIndexFixingDate(Currency&amp;"ibor"&amp;Tenor,BB1570,Trigger)</f>
        <v>50364</v>
      </c>
      <c r="BB1570" s="101">
        <f>_xll.qlCalendarAdvance(Calendar,BB1569,AZ1570,"f",,Trigger)</f>
        <v>50368</v>
      </c>
      <c r="BC1570" s="101">
        <f>_xll.qlInterestRateIndexMaturity(Currency&amp;"ibor"&amp;Tenor,BB1570,Trigger)</f>
        <v>50733</v>
      </c>
      <c r="BD1570" s="246">
        <f>_xll.qlIndexFixing($AD$5,BA1570,TRUE,_xll.ohTrigger(Trigger,Trigger12M))</f>
        <v>1.8252300579848856E-2</v>
      </c>
      <c r="BE1570" s="246" t="e">
        <f>IFERROR(_xll.qlIndexFixing($BF$1,BA1570,TRUE,_xll.ohTrigger(Trigger,Trigger12M)),#N/A)</f>
        <v>#N/A</v>
      </c>
    </row>
    <row r="1571" spans="52:57" ht="11.25" customHeight="1" x14ac:dyDescent="0.25">
      <c r="AZ1571" s="102" t="s">
        <v>83</v>
      </c>
      <c r="BA1571" s="101">
        <f>_xll.qlInterestRateIndexFixingDate(Currency&amp;"ibor"&amp;Tenor,BB1571,Trigger)</f>
        <v>50371</v>
      </c>
      <c r="BB1571" s="101">
        <f>_xll.qlCalendarAdvance(Calendar,BB1570,AZ1571,"f",,Trigger)</f>
        <v>50375</v>
      </c>
      <c r="BC1571" s="101">
        <f>_xll.qlInterestRateIndexMaturity(Currency&amp;"ibor"&amp;Tenor,BB1571,Trigger)</f>
        <v>50740</v>
      </c>
      <c r="BD1571" s="246">
        <f>_xll.qlIndexFixing($AD$5,BA1571,TRUE,_xll.ohTrigger(Trigger,Trigger12M))</f>
        <v>1.8244597971069011E-2</v>
      </c>
      <c r="BE1571" s="246" t="e">
        <f>IFERROR(_xll.qlIndexFixing($BF$1,BA1571,TRUE,_xll.ohTrigger(Trigger,Trigger12M)),#N/A)</f>
        <v>#N/A</v>
      </c>
    </row>
    <row r="1572" spans="52:57" ht="11.25" customHeight="1" x14ac:dyDescent="0.25">
      <c r="AZ1572" s="102" t="s">
        <v>83</v>
      </c>
      <c r="BA1572" s="101">
        <f>_xll.qlInterestRateIndexFixingDate(Currency&amp;"ibor"&amp;Tenor,BB1572,Trigger)</f>
        <v>50378</v>
      </c>
      <c r="BB1572" s="101">
        <f>_xll.qlCalendarAdvance(Calendar,BB1571,AZ1572,"f",,Trigger)</f>
        <v>50382</v>
      </c>
      <c r="BC1572" s="101">
        <f>_xll.qlInterestRateIndexMaturity(Currency&amp;"ibor"&amp;Tenor,BB1572,Trigger)</f>
        <v>50747</v>
      </c>
      <c r="BD1572" s="246">
        <f>_xll.qlIndexFixing($AD$5,BA1572,TRUE,_xll.ohTrigger(Trigger,Trigger12M))</f>
        <v>1.8236880362257266E-2</v>
      </c>
      <c r="BE1572" s="246" t="e">
        <f>IFERROR(_xll.qlIndexFixing($BF$1,BA1572,TRUE,_xll.ohTrigger(Trigger,Trigger12M)),#N/A)</f>
        <v>#N/A</v>
      </c>
    </row>
    <row r="1573" spans="52:57" ht="11.25" customHeight="1" x14ac:dyDescent="0.25">
      <c r="AZ1573" s="102" t="s">
        <v>83</v>
      </c>
      <c r="BA1573" s="101">
        <f>_xll.qlInterestRateIndexFixingDate(Currency&amp;"ibor"&amp;Tenor,BB1573,Trigger)</f>
        <v>50385</v>
      </c>
      <c r="BB1573" s="101">
        <f>_xll.qlCalendarAdvance(Calendar,BB1572,AZ1573,"f",,Trigger)</f>
        <v>50389</v>
      </c>
      <c r="BC1573" s="101">
        <f>_xll.qlInterestRateIndexMaturity(Currency&amp;"ibor"&amp;Tenor,BB1573,Trigger)</f>
        <v>50754</v>
      </c>
      <c r="BD1573" s="246">
        <f>_xll.qlIndexFixing($AD$5,BA1573,TRUE,_xll.ohTrigger(Trigger,Trigger12M))</f>
        <v>1.8229147753760083E-2</v>
      </c>
      <c r="BE1573" s="246" t="e">
        <f>IFERROR(_xll.qlIndexFixing($BF$1,BA1573,TRUE,_xll.ohTrigger(Trigger,Trigger12M)),#N/A)</f>
        <v>#N/A</v>
      </c>
    </row>
    <row r="1574" spans="52:57" ht="11.25" customHeight="1" x14ac:dyDescent="0.25">
      <c r="AZ1574" s="102" t="s">
        <v>83</v>
      </c>
      <c r="BA1574" s="101">
        <f>_xll.qlInterestRateIndexFixingDate(Currency&amp;"ibor"&amp;Tenor,BB1574,Trigger)</f>
        <v>50392</v>
      </c>
      <c r="BB1574" s="101">
        <f>_xll.qlCalendarAdvance(Calendar,BB1573,AZ1574,"f",,Trigger)</f>
        <v>50396</v>
      </c>
      <c r="BC1574" s="101">
        <f>_xll.qlInterestRateIndexMaturity(Currency&amp;"ibor"&amp;Tenor,BB1574,Trigger)</f>
        <v>50761</v>
      </c>
      <c r="BD1574" s="246">
        <f>_xll.qlIndexFixing($AD$5,BA1574,TRUE,_xll.ohTrigger(Trigger,Trigger12M))</f>
        <v>1.822140014592458E-2</v>
      </c>
      <c r="BE1574" s="246" t="e">
        <f>IFERROR(_xll.qlIndexFixing($BF$1,BA1574,TRUE,_xll.ohTrigger(Trigger,Trigger12M)),#N/A)</f>
        <v>#N/A</v>
      </c>
    </row>
    <row r="1575" spans="52:57" ht="11.25" customHeight="1" x14ac:dyDescent="0.25">
      <c r="AZ1575" s="102" t="s">
        <v>83</v>
      </c>
      <c r="BA1575" s="101">
        <f>_xll.qlInterestRateIndexFixingDate(Currency&amp;"ibor"&amp;Tenor,BB1575,Trigger)</f>
        <v>50398</v>
      </c>
      <c r="BB1575" s="101">
        <f>_xll.qlCalendarAdvance(Calendar,BB1574,AZ1575,"f",,Trigger)</f>
        <v>50403</v>
      </c>
      <c r="BC1575" s="101">
        <f>_xll.qlInterestRateIndexMaturity(Currency&amp;"ibor"&amp;Tenor,BB1575,Trigger)</f>
        <v>50768</v>
      </c>
      <c r="BD1575" s="246">
        <f>_xll.qlIndexFixing($AD$5,BA1575,TRUE,_xll.ohTrigger(Trigger,Trigger12M))</f>
        <v>1.821363753909919E-2</v>
      </c>
      <c r="BE1575" s="246" t="e">
        <f>IFERROR(_xll.qlIndexFixing($BF$1,BA1575,TRUE,_xll.ohTrigger(Trigger,Trigger12M)),#N/A)</f>
        <v>#N/A</v>
      </c>
    </row>
    <row r="1576" spans="52:57" ht="11.25" customHeight="1" x14ac:dyDescent="0.25">
      <c r="AZ1576" s="102" t="s">
        <v>83</v>
      </c>
      <c r="BA1576" s="101">
        <f>_xll.qlInterestRateIndexFixingDate(Currency&amp;"ibor"&amp;Tenor,BB1576,Trigger)</f>
        <v>50405</v>
      </c>
      <c r="BB1576" s="101">
        <f>_xll.qlCalendarAdvance(Calendar,BB1575,AZ1576,"f",,Trigger)</f>
        <v>50410</v>
      </c>
      <c r="BC1576" s="101">
        <f>_xll.qlInterestRateIndexMaturity(Currency&amp;"ibor"&amp;Tenor,BB1576,Trigger)</f>
        <v>50775</v>
      </c>
      <c r="BD1576" s="246">
        <f>_xll.qlIndexFixing($AD$5,BA1576,TRUE,_xll.ohTrigger(Trigger,Trigger12M))</f>
        <v>1.8205859933632128E-2</v>
      </c>
      <c r="BE1576" s="246" t="e">
        <f>IFERROR(_xll.qlIndexFixing($BF$1,BA1576,TRUE,_xll.ohTrigger(Trigger,Trigger12M)),#N/A)</f>
        <v>#N/A</v>
      </c>
    </row>
    <row r="1577" spans="52:57" ht="11.25" customHeight="1" x14ac:dyDescent="0.25">
      <c r="AZ1577" s="102" t="s">
        <v>83</v>
      </c>
      <c r="BA1577" s="101">
        <f>_xll.qlInterestRateIndexFixingDate(Currency&amp;"ibor"&amp;Tenor,BB1577,Trigger)</f>
        <v>50413</v>
      </c>
      <c r="BB1577" s="101">
        <f>_xll.qlCalendarAdvance(Calendar,BB1576,AZ1577,"f",,Trigger)</f>
        <v>50417</v>
      </c>
      <c r="BC1577" s="101">
        <f>_xll.qlInterestRateIndexMaturity(Currency&amp;"ibor"&amp;Tenor,BB1577,Trigger)</f>
        <v>50782</v>
      </c>
      <c r="BD1577" s="246">
        <f>_xll.qlIndexFixing($AD$5,BA1577,TRUE,_xll.ohTrigger(Trigger,Trigger12M))</f>
        <v>1.8198067329873144E-2</v>
      </c>
      <c r="BE1577" s="246" t="e">
        <f>IFERROR(_xll.qlIndexFixing($BF$1,BA1577,TRUE,_xll.ohTrigger(Trigger,Trigger12M)),#N/A)</f>
        <v>#N/A</v>
      </c>
    </row>
    <row r="1578" spans="52:57" ht="11.25" customHeight="1" x14ac:dyDescent="0.25">
      <c r="AZ1578" s="102" t="s">
        <v>83</v>
      </c>
      <c r="BA1578" s="101">
        <f>_xll.qlInterestRateIndexFixingDate(Currency&amp;"ibor"&amp;Tenor,BB1578,Trigger)</f>
        <v>50420</v>
      </c>
      <c r="BB1578" s="101">
        <f>_xll.qlCalendarAdvance(Calendar,BB1577,AZ1578,"f",,Trigger)</f>
        <v>50424</v>
      </c>
      <c r="BC1578" s="101">
        <f>_xll.qlInterestRateIndexMaturity(Currency&amp;"ibor"&amp;Tenor,BB1578,Trigger)</f>
        <v>50789</v>
      </c>
      <c r="BD1578" s="246">
        <f>_xll.qlIndexFixing($AD$5,BA1578,TRUE,_xll.ohTrigger(Trigger,Trigger12M))</f>
        <v>1.8190259728171548E-2</v>
      </c>
      <c r="BE1578" s="246" t="e">
        <f>IFERROR(_xll.qlIndexFixing($BF$1,BA1578,TRUE,_xll.ohTrigger(Trigger,Trigger12M)),#N/A)</f>
        <v>#N/A</v>
      </c>
    </row>
    <row r="1579" spans="52:57" ht="11.25" customHeight="1" x14ac:dyDescent="0.25">
      <c r="AZ1579" s="102" t="s">
        <v>83</v>
      </c>
      <c r="BA1579" s="101">
        <f>_xll.qlInterestRateIndexFixingDate(Currency&amp;"ibor"&amp;Tenor,BB1579,Trigger)</f>
        <v>50427</v>
      </c>
      <c r="BB1579" s="101">
        <f>_xll.qlCalendarAdvance(Calendar,BB1578,AZ1579,"f",,Trigger)</f>
        <v>50431</v>
      </c>
      <c r="BC1579" s="101">
        <f>_xll.qlInterestRateIndexMaturity(Currency&amp;"ibor"&amp;Tenor,BB1579,Trigger)</f>
        <v>50796</v>
      </c>
      <c r="BD1579" s="246">
        <f>_xll.qlIndexFixing($AD$5,BA1579,TRUE,_xll.ohTrigger(Trigger,Trigger12M))</f>
        <v>1.8182437128878397E-2</v>
      </c>
      <c r="BE1579" s="246" t="e">
        <f>IFERROR(_xll.qlIndexFixing($BF$1,BA1579,TRUE,_xll.ohTrigger(Trigger,Trigger12M)),#N/A)</f>
        <v>#N/A</v>
      </c>
    </row>
    <row r="1580" spans="52:57" ht="11.25" customHeight="1" x14ac:dyDescent="0.25">
      <c r="AZ1580" s="102" t="s">
        <v>83</v>
      </c>
      <c r="BA1580" s="101">
        <f>_xll.qlInterestRateIndexFixingDate(Currency&amp;"ibor"&amp;Tenor,BB1580,Trigger)</f>
        <v>50434</v>
      </c>
      <c r="BB1580" s="101">
        <f>_xll.qlCalendarAdvance(Calendar,BB1579,AZ1580,"f",,Trigger)</f>
        <v>50438</v>
      </c>
      <c r="BC1580" s="101">
        <f>_xll.qlInterestRateIndexMaturity(Currency&amp;"ibor"&amp;Tenor,BB1580,Trigger)</f>
        <v>50803</v>
      </c>
      <c r="BD1580" s="246">
        <f>_xll.qlIndexFixing($AD$5,BA1580,TRUE,_xll.ohTrigger(Trigger,Trigger12M))</f>
        <v>1.8174599532345632E-2</v>
      </c>
      <c r="BE1580" s="246" t="e">
        <f>IFERROR(_xll.qlIndexFixing($BF$1,BA1580,TRUE,_xll.ohTrigger(Trigger,Trigger12M)),#N/A)</f>
        <v>#N/A</v>
      </c>
    </row>
    <row r="1581" spans="52:57" ht="11.25" customHeight="1" x14ac:dyDescent="0.25">
      <c r="AZ1581" s="102" t="s">
        <v>83</v>
      </c>
      <c r="BA1581" s="101">
        <f>_xll.qlInterestRateIndexFixingDate(Currency&amp;"ibor"&amp;Tenor,BB1581,Trigger)</f>
        <v>50441</v>
      </c>
      <c r="BB1581" s="101">
        <f>_xll.qlCalendarAdvance(Calendar,BB1580,AZ1581,"f",,Trigger)</f>
        <v>50445</v>
      </c>
      <c r="BC1581" s="101">
        <f>_xll.qlInterestRateIndexMaturity(Currency&amp;"ibor"&amp;Tenor,BB1581,Trigger)</f>
        <v>50810</v>
      </c>
      <c r="BD1581" s="246">
        <f>_xll.qlIndexFixing($AD$5,BA1581,TRUE,_xll.ohTrigger(Trigger,Trigger12M))</f>
        <v>1.8166746938924096E-2</v>
      </c>
      <c r="BE1581" s="246" t="e">
        <f>IFERROR(_xll.qlIndexFixing($BF$1,BA1581,TRUE,_xll.ohTrigger(Trigger,Trigger12M)),#N/A)</f>
        <v>#N/A</v>
      </c>
    </row>
    <row r="1582" spans="52:57" ht="11.25" customHeight="1" x14ac:dyDescent="0.25">
      <c r="AZ1582" s="102" t="s">
        <v>83</v>
      </c>
      <c r="BA1582" s="101">
        <f>_xll.qlInterestRateIndexFixingDate(Currency&amp;"ibor"&amp;Tenor,BB1582,Trigger)</f>
        <v>50448</v>
      </c>
      <c r="BB1582" s="101">
        <f>_xll.qlCalendarAdvance(Calendar,BB1581,AZ1582,"f",,Trigger)</f>
        <v>50452</v>
      </c>
      <c r="BC1582" s="101">
        <f>_xll.qlInterestRateIndexMaturity(Currency&amp;"ibor"&amp;Tenor,BB1582,Trigger)</f>
        <v>50817</v>
      </c>
      <c r="BD1582" s="246">
        <f>_xll.qlIndexFixing($AD$5,BA1582,TRUE,_xll.ohTrigger(Trigger,Trigger12M))</f>
        <v>1.8158879348967039E-2</v>
      </c>
      <c r="BE1582" s="246" t="e">
        <f>IFERROR(_xll.qlIndexFixing($BF$1,BA1582,TRUE,_xll.ohTrigger(Trigger,Trigger12M)),#N/A)</f>
        <v>#N/A</v>
      </c>
    </row>
    <row r="1583" spans="52:57" ht="11.25" customHeight="1" x14ac:dyDescent="0.25">
      <c r="AZ1583" s="102" t="s">
        <v>83</v>
      </c>
      <c r="BA1583" s="101">
        <f>_xll.qlInterestRateIndexFixingDate(Currency&amp;"ibor"&amp;Tenor,BB1583,Trigger)</f>
        <v>50455</v>
      </c>
      <c r="BB1583" s="101">
        <f>_xll.qlCalendarAdvance(Calendar,BB1582,AZ1583,"f",,Trigger)</f>
        <v>50459</v>
      </c>
      <c r="BC1583" s="101">
        <f>_xll.qlInterestRateIndexMaturity(Currency&amp;"ibor"&amp;Tenor,BB1583,Trigger)</f>
        <v>50824</v>
      </c>
      <c r="BD1583" s="246">
        <f>_xll.qlIndexFixing($AD$5,BA1583,TRUE,_xll.ohTrigger(Trigger,Trigger12M))</f>
        <v>1.8150996762828154E-2</v>
      </c>
      <c r="BE1583" s="246" t="e">
        <f>IFERROR(_xll.qlIndexFixing($BF$1,BA1583,TRUE,_xll.ohTrigger(Trigger,Trigger12M)),#N/A)</f>
        <v>#N/A</v>
      </c>
    </row>
    <row r="1584" spans="52:57" ht="11.25" customHeight="1" x14ac:dyDescent="0.25">
      <c r="AZ1584" s="102" t="s">
        <v>83</v>
      </c>
      <c r="BA1584" s="101">
        <f>_xll.qlInterestRateIndexFixingDate(Currency&amp;"ibor"&amp;Tenor,BB1584,Trigger)</f>
        <v>50462</v>
      </c>
      <c r="BB1584" s="101">
        <f>_xll.qlCalendarAdvance(Calendar,BB1583,AZ1584,"f",,Trigger)</f>
        <v>50466</v>
      </c>
      <c r="BC1584" s="101">
        <f>_xll.qlInterestRateIndexMaturity(Currency&amp;"ibor"&amp;Tenor,BB1584,Trigger)</f>
        <v>50831</v>
      </c>
      <c r="BD1584" s="246">
        <f>_xll.qlIndexFixing($AD$5,BA1584,TRUE,_xll.ohTrigger(Trigger,Trigger12M))</f>
        <v>1.8143099180860905E-2</v>
      </c>
      <c r="BE1584" s="246" t="e">
        <f>IFERROR(_xll.qlIndexFixing($BF$1,BA1584,TRUE,_xll.ohTrigger(Trigger,Trigger12M)),#N/A)</f>
        <v>#N/A</v>
      </c>
    </row>
    <row r="1585" spans="52:57" ht="11.25" customHeight="1" x14ac:dyDescent="0.25">
      <c r="AZ1585" s="102" t="s">
        <v>83</v>
      </c>
      <c r="BA1585" s="101">
        <f>_xll.qlInterestRateIndexFixingDate(Currency&amp;"ibor"&amp;Tenor,BB1585,Trigger)</f>
        <v>50469</v>
      </c>
      <c r="BB1585" s="101">
        <f>_xll.qlCalendarAdvance(Calendar,BB1584,AZ1585,"f",,Trigger)</f>
        <v>50473</v>
      </c>
      <c r="BC1585" s="101">
        <f>_xll.qlInterestRateIndexMaturity(Currency&amp;"ibor"&amp;Tenor,BB1585,Trigger)</f>
        <v>50838</v>
      </c>
      <c r="BD1585" s="246">
        <f>_xll.qlIndexFixing($AD$5,BA1585,TRUE,_xll.ohTrigger(Trigger,Trigger12M))</f>
        <v>1.8135186603420082E-2</v>
      </c>
      <c r="BE1585" s="246" t="e">
        <f>IFERROR(_xll.qlIndexFixing($BF$1,BA1585,TRUE,_xll.ohTrigger(Trigger,Trigger12M)),#N/A)</f>
        <v>#N/A</v>
      </c>
    </row>
    <row r="1586" spans="52:57" ht="11.25" customHeight="1" x14ac:dyDescent="0.25">
      <c r="AZ1586" s="102" t="s">
        <v>83</v>
      </c>
      <c r="BA1586" s="101">
        <f>_xll.qlInterestRateIndexFixingDate(Currency&amp;"ibor"&amp;Tenor,BB1586,Trigger)</f>
        <v>50476</v>
      </c>
      <c r="BB1586" s="101">
        <f>_xll.qlCalendarAdvance(Calendar,BB1585,AZ1586,"f",,Trigger)</f>
        <v>50480</v>
      </c>
      <c r="BC1586" s="101">
        <f>_xll.qlInterestRateIndexMaturity(Currency&amp;"ibor"&amp;Tenor,BB1586,Trigger)</f>
        <v>50845</v>
      </c>
      <c r="BD1586" s="246">
        <f>_xll.qlIndexFixing($AD$5,BA1586,TRUE,_xll.ohTrigger(Trigger,Trigger12M))</f>
        <v>1.8127259030861348E-2</v>
      </c>
      <c r="BE1586" s="246" t="e">
        <f>IFERROR(_xll.qlIndexFixing($BF$1,BA1586,TRUE,_xll.ohTrigger(Trigger,Trigger12M)),#N/A)</f>
        <v>#N/A</v>
      </c>
    </row>
    <row r="1587" spans="52:57" ht="11.25" customHeight="1" x14ac:dyDescent="0.25">
      <c r="AZ1587" s="102" t="s">
        <v>83</v>
      </c>
      <c r="BA1587" s="101">
        <f>_xll.qlInterestRateIndexFixingDate(Currency&amp;"ibor"&amp;Tenor,BB1587,Trigger)</f>
        <v>50483</v>
      </c>
      <c r="BB1587" s="101">
        <f>_xll.qlCalendarAdvance(Calendar,BB1586,AZ1587,"f",,Trigger)</f>
        <v>50487</v>
      </c>
      <c r="BC1587" s="101">
        <f>_xll.qlInterestRateIndexMaturity(Currency&amp;"ibor"&amp;Tenor,BB1587,Trigger)</f>
        <v>50852</v>
      </c>
      <c r="BD1587" s="246">
        <f>_xll.qlIndexFixing($AD$5,BA1587,TRUE,_xll.ohTrigger(Trigger,Trigger12M))</f>
        <v>1.8119316463540355E-2</v>
      </c>
      <c r="BE1587" s="246" t="e">
        <f>IFERROR(_xll.qlIndexFixing($BF$1,BA1587,TRUE,_xll.ohTrigger(Trigger,Trigger12M)),#N/A)</f>
        <v>#N/A</v>
      </c>
    </row>
    <row r="1588" spans="52:57" ht="11.25" customHeight="1" x14ac:dyDescent="0.25">
      <c r="AZ1588" s="102" t="s">
        <v>83</v>
      </c>
      <c r="BA1588" s="101">
        <f>_xll.qlInterestRateIndexFixingDate(Currency&amp;"ibor"&amp;Tenor,BB1588,Trigger)</f>
        <v>50490</v>
      </c>
      <c r="BB1588" s="101">
        <f>_xll.qlCalendarAdvance(Calendar,BB1587,AZ1588,"f",,Trigger)</f>
        <v>50494</v>
      </c>
      <c r="BC1588" s="101">
        <f>_xll.qlInterestRateIndexMaturity(Currency&amp;"ibor"&amp;Tenor,BB1588,Trigger)</f>
        <v>50859</v>
      </c>
      <c r="BD1588" s="246">
        <f>_xll.qlIndexFixing($AD$5,BA1588,TRUE,_xll.ohTrigger(Trigger,Trigger12M))</f>
        <v>1.8111358901814086E-2</v>
      </c>
      <c r="BE1588" s="246" t="e">
        <f>IFERROR(_xll.qlIndexFixing($BF$1,BA1588,TRUE,_xll.ohTrigger(Trigger,Trigger12M)),#N/A)</f>
        <v>#N/A</v>
      </c>
    </row>
    <row r="1589" spans="52:57" ht="11.25" customHeight="1" x14ac:dyDescent="0.25">
      <c r="AZ1589" s="102" t="s">
        <v>83</v>
      </c>
      <c r="BA1589" s="101">
        <f>_xll.qlInterestRateIndexFixingDate(Currency&amp;"ibor"&amp;Tenor,BB1589,Trigger)</f>
        <v>50497</v>
      </c>
      <c r="BB1589" s="101">
        <f>_xll.qlCalendarAdvance(Calendar,BB1588,AZ1589,"f",,Trigger)</f>
        <v>50501</v>
      </c>
      <c r="BC1589" s="101">
        <f>_xll.qlInterestRateIndexMaturity(Currency&amp;"ibor"&amp;Tenor,BB1589,Trigger)</f>
        <v>50866</v>
      </c>
      <c r="BD1589" s="246">
        <f>_xll.qlIndexFixing($AD$5,BA1589,TRUE,_xll.ohTrigger(Trigger,Trigger12M))</f>
        <v>1.8103386346039731E-2</v>
      </c>
      <c r="BE1589" s="246" t="e">
        <f>IFERROR(_xll.qlIndexFixing($BF$1,BA1589,TRUE,_xll.ohTrigger(Trigger,Trigger12M)),#N/A)</f>
        <v>#N/A</v>
      </c>
    </row>
    <row r="1590" spans="52:57" ht="11.25" customHeight="1" x14ac:dyDescent="0.25">
      <c r="AZ1590" s="102" t="s">
        <v>83</v>
      </c>
      <c r="BA1590" s="101">
        <f>_xll.qlInterestRateIndexFixingDate(Currency&amp;"ibor"&amp;Tenor,BB1590,Trigger)</f>
        <v>50504</v>
      </c>
      <c r="BB1590" s="101">
        <f>_xll.qlCalendarAdvance(Calendar,BB1589,AZ1590,"f",,Trigger)</f>
        <v>50508</v>
      </c>
      <c r="BC1590" s="101">
        <f>_xll.qlInterestRateIndexMaturity(Currency&amp;"ibor"&amp;Tenor,BB1590,Trigger)</f>
        <v>50873</v>
      </c>
      <c r="BD1590" s="246">
        <f>_xll.qlIndexFixing($AD$5,BA1590,TRUE,_xll.ohTrigger(Trigger,Trigger12M))</f>
        <v>1.80953987965758E-2</v>
      </c>
      <c r="BE1590" s="246" t="e">
        <f>IFERROR(_xll.qlIndexFixing($BF$1,BA1590,TRUE,_xll.ohTrigger(Trigger,Trigger12M)),#N/A)</f>
        <v>#N/A</v>
      </c>
    </row>
    <row r="1591" spans="52:57" ht="11.25" customHeight="1" x14ac:dyDescent="0.25">
      <c r="AZ1591" s="102" t="s">
        <v>83</v>
      </c>
      <c r="BA1591" s="101">
        <f>_xll.qlInterestRateIndexFixingDate(Currency&amp;"ibor"&amp;Tenor,BB1591,Trigger)</f>
        <v>50511</v>
      </c>
      <c r="BB1591" s="101">
        <f>_xll.qlCalendarAdvance(Calendar,BB1590,AZ1591,"f",,Trigger)</f>
        <v>50515</v>
      </c>
      <c r="BC1591" s="101">
        <f>_xll.qlInterestRateIndexMaturity(Currency&amp;"ibor"&amp;Tenor,BB1591,Trigger)</f>
        <v>50880</v>
      </c>
      <c r="BD1591" s="246">
        <f>_xll.qlIndexFixing($AD$5,BA1591,TRUE,_xll.ohTrigger(Trigger,Trigger12M))</f>
        <v>1.808739625378036E-2</v>
      </c>
      <c r="BE1591" s="246" t="e">
        <f>IFERROR(_xll.qlIndexFixing($BF$1,BA1591,TRUE,_xll.ohTrigger(Trigger,Trigger12M)),#N/A)</f>
        <v>#N/A</v>
      </c>
    </row>
    <row r="1592" spans="52:57" ht="11.25" customHeight="1" x14ac:dyDescent="0.25">
      <c r="AZ1592" s="102" t="s">
        <v>83</v>
      </c>
      <c r="BA1592" s="101">
        <f>_xll.qlInterestRateIndexFixingDate(Currency&amp;"ibor"&amp;Tenor,BB1592,Trigger)</f>
        <v>50516</v>
      </c>
      <c r="BB1592" s="101">
        <f>_xll.qlCalendarAdvance(Calendar,BB1591,AZ1592,"f",,Trigger)</f>
        <v>50522</v>
      </c>
      <c r="BC1592" s="101">
        <f>_xll.qlInterestRateIndexMaturity(Currency&amp;"ibor"&amp;Tenor,BB1592,Trigger)</f>
        <v>50887</v>
      </c>
      <c r="BD1592" s="246">
        <f>_xll.qlIndexFixing($AD$5,BA1592,TRUE,_xll.ohTrigger(Trigger,Trigger12M))</f>
        <v>1.8079378718013014E-2</v>
      </c>
      <c r="BE1592" s="246" t="e">
        <f>IFERROR(_xll.qlIndexFixing($BF$1,BA1592,TRUE,_xll.ohTrigger(Trigger,Trigger12M)),#N/A)</f>
        <v>#N/A</v>
      </c>
    </row>
    <row r="1593" spans="52:57" ht="11.25" customHeight="1" x14ac:dyDescent="0.25">
      <c r="AZ1593" s="102" t="s">
        <v>83</v>
      </c>
      <c r="BA1593" s="101">
        <f>_xll.qlInterestRateIndexFixingDate(Currency&amp;"ibor"&amp;Tenor,BB1593,Trigger)</f>
        <v>50525</v>
      </c>
      <c r="BB1593" s="101">
        <f>_xll.qlCalendarAdvance(Calendar,BB1592,AZ1593,"f",,Trigger)</f>
        <v>50529</v>
      </c>
      <c r="BC1593" s="101">
        <f>_xll.qlInterestRateIndexMaturity(Currency&amp;"ibor"&amp;Tenor,BB1593,Trigger)</f>
        <v>50894</v>
      </c>
      <c r="BD1593" s="246">
        <f>_xll.qlIndexFixing($AD$5,BA1593,TRUE,_xll.ohTrigger(Trigger,Trigger12M))</f>
        <v>1.8071346189634022E-2</v>
      </c>
      <c r="BE1593" s="246" t="e">
        <f>IFERROR(_xll.qlIndexFixing($BF$1,BA1593,TRUE,_xll.ohTrigger(Trigger,Trigger12M)),#N/A)</f>
        <v>#N/A</v>
      </c>
    </row>
    <row r="1594" spans="52:57" ht="11.25" customHeight="1" x14ac:dyDescent="0.25">
      <c r="AZ1594" s="102" t="s">
        <v>83</v>
      </c>
      <c r="BA1594" s="101">
        <f>_xll.qlInterestRateIndexFixingDate(Currency&amp;"ibor"&amp;Tenor,BB1594,Trigger)</f>
        <v>50532</v>
      </c>
      <c r="BB1594" s="101">
        <f>_xll.qlCalendarAdvance(Calendar,BB1593,AZ1594,"f",,Trigger)</f>
        <v>50536</v>
      </c>
      <c r="BC1594" s="101">
        <f>_xll.qlInterestRateIndexMaturity(Currency&amp;"ibor"&amp;Tenor,BB1594,Trigger)</f>
        <v>50901</v>
      </c>
      <c r="BD1594" s="246">
        <f>_xll.qlIndexFixing($AD$5,BA1594,TRUE,_xll.ohTrigger(Trigger,Trigger12M))</f>
        <v>1.8063298669004083E-2</v>
      </c>
      <c r="BE1594" s="246" t="e">
        <f>IFERROR(_xll.qlIndexFixing($BF$1,BA1594,TRUE,_xll.ohTrigger(Trigger,Trigger12M)),#N/A)</f>
        <v>#N/A</v>
      </c>
    </row>
    <row r="1595" spans="52:57" ht="11.25" customHeight="1" x14ac:dyDescent="0.25">
      <c r="AZ1595" s="102" t="s">
        <v>83</v>
      </c>
      <c r="BA1595" s="101">
        <f>_xll.qlInterestRateIndexFixingDate(Currency&amp;"ibor"&amp;Tenor,BB1595,Trigger)</f>
        <v>50539</v>
      </c>
      <c r="BB1595" s="101">
        <f>_xll.qlCalendarAdvance(Calendar,BB1594,AZ1595,"f",,Trigger)</f>
        <v>50543</v>
      </c>
      <c r="BC1595" s="101">
        <f>_xll.qlInterestRateIndexMaturity(Currency&amp;"ibor"&amp;Tenor,BB1595,Trigger)</f>
        <v>50908</v>
      </c>
      <c r="BD1595" s="246">
        <f>_xll.qlIndexFixing($AD$5,BA1595,TRUE,_xll.ohTrigger(Trigger,Trigger12M))</f>
        <v>1.8055236156484553E-2</v>
      </c>
      <c r="BE1595" s="246" t="e">
        <f>IFERROR(_xll.qlIndexFixing($BF$1,BA1595,TRUE,_xll.ohTrigger(Trigger,Trigger12M)),#N/A)</f>
        <v>#N/A</v>
      </c>
    </row>
    <row r="1596" spans="52:57" ht="11.25" customHeight="1" x14ac:dyDescent="0.25">
      <c r="AZ1596" s="102" t="s">
        <v>83</v>
      </c>
      <c r="BA1596" s="101">
        <f>_xll.qlInterestRateIndexFixingDate(Currency&amp;"ibor"&amp;Tenor,BB1596,Trigger)</f>
        <v>50546</v>
      </c>
      <c r="BB1596" s="101">
        <f>_xll.qlCalendarAdvance(Calendar,BB1595,AZ1596,"f",,Trigger)</f>
        <v>50550</v>
      </c>
      <c r="BC1596" s="101">
        <f>_xll.qlInterestRateIndexMaturity(Currency&amp;"ibor"&amp;Tenor,BB1596,Trigger)</f>
        <v>50915</v>
      </c>
      <c r="BD1596" s="246">
        <f>_xll.qlIndexFixing($AD$5,BA1596,TRUE,_xll.ohTrigger(Trigger,Trigger12M))</f>
        <v>1.8047158652437223E-2</v>
      </c>
      <c r="BE1596" s="246" t="e">
        <f>IFERROR(_xll.qlIndexFixing($BF$1,BA1596,TRUE,_xll.ohTrigger(Trigger,Trigger12M)),#N/A)</f>
        <v>#N/A</v>
      </c>
    </row>
    <row r="1597" spans="52:57" ht="11.25" customHeight="1" x14ac:dyDescent="0.25">
      <c r="AZ1597" s="102" t="s">
        <v>83</v>
      </c>
      <c r="BA1597" s="101">
        <f>_xll.qlInterestRateIndexFixingDate(Currency&amp;"ibor"&amp;Tenor,BB1597,Trigger)</f>
        <v>50553</v>
      </c>
      <c r="BB1597" s="101">
        <f>_xll.qlCalendarAdvance(Calendar,BB1596,AZ1597,"f",,Trigger)</f>
        <v>50557</v>
      </c>
      <c r="BC1597" s="101">
        <f>_xll.qlInterestRateIndexMaturity(Currency&amp;"ibor"&amp;Tenor,BB1597,Trigger)</f>
        <v>50922</v>
      </c>
      <c r="BD1597" s="246">
        <f>_xll.qlIndexFixing($AD$5,BA1597,TRUE,_xll.ohTrigger(Trigger,Trigger12M))</f>
        <v>1.8039066157225198E-2</v>
      </c>
      <c r="BE1597" s="246" t="e">
        <f>IFERROR(_xll.qlIndexFixing($BF$1,BA1597,TRUE,_xll.ohTrigger(Trigger,Trigger12M)),#N/A)</f>
        <v>#N/A</v>
      </c>
    </row>
    <row r="1598" spans="52:57" ht="11.25" customHeight="1" x14ac:dyDescent="0.25">
      <c r="AZ1598" s="102" t="s">
        <v>83</v>
      </c>
      <c r="BA1598" s="101">
        <f>_xll.qlInterestRateIndexFixingDate(Currency&amp;"ibor"&amp;Tenor,BB1598,Trigger)</f>
        <v>50560</v>
      </c>
      <c r="BB1598" s="101">
        <f>_xll.qlCalendarAdvance(Calendar,BB1597,AZ1598,"f",,Trigger)</f>
        <v>50564</v>
      </c>
      <c r="BC1598" s="101">
        <f>_xll.qlInterestRateIndexMaturity(Currency&amp;"ibor"&amp;Tenor,BB1598,Trigger)</f>
        <v>50929</v>
      </c>
      <c r="BD1598" s="246">
        <f>_xll.qlIndexFixing($AD$5,BA1598,TRUE,_xll.ohTrigger(Trigger,Trigger12M))</f>
        <v>1.8030958671211808E-2</v>
      </c>
      <c r="BE1598" s="246" t="e">
        <f>IFERROR(_xll.qlIndexFixing($BF$1,BA1598,TRUE,_xll.ohTrigger(Trigger,Trigger12M)),#N/A)</f>
        <v>#N/A</v>
      </c>
    </row>
    <row r="1599" spans="52:57" ht="11.25" customHeight="1" x14ac:dyDescent="0.25">
      <c r="AZ1599" s="102" t="s">
        <v>83</v>
      </c>
      <c r="BA1599" s="101">
        <f>_xll.qlInterestRateIndexFixingDate(Currency&amp;"ibor"&amp;Tenor,BB1599,Trigger)</f>
        <v>50567</v>
      </c>
      <c r="BB1599" s="101">
        <f>_xll.qlCalendarAdvance(Calendar,BB1598,AZ1599,"f",,Trigger)</f>
        <v>50571</v>
      </c>
      <c r="BC1599" s="101">
        <f>_xll.qlInterestRateIndexMaturity(Currency&amp;"ibor"&amp;Tenor,BB1599,Trigger)</f>
        <v>50936</v>
      </c>
      <c r="BD1599" s="246">
        <f>_xll.qlIndexFixing($AD$5,BA1599,TRUE,_xll.ohTrigger(Trigger,Trigger12M))</f>
        <v>1.8022836194761031E-2</v>
      </c>
      <c r="BE1599" s="246" t="e">
        <f>IFERROR(_xll.qlIndexFixing($BF$1,BA1599,TRUE,_xll.ohTrigger(Trigger,Trigger12M)),#N/A)</f>
        <v>#N/A</v>
      </c>
    </row>
    <row r="1600" spans="52:57" ht="11.25" customHeight="1" x14ac:dyDescent="0.25">
      <c r="AZ1600" s="102" t="s">
        <v>83</v>
      </c>
      <c r="BA1600" s="101">
        <f>_xll.qlInterestRateIndexFixingDate(Currency&amp;"ibor"&amp;Tenor,BB1600,Trigger)</f>
        <v>50574</v>
      </c>
      <c r="BB1600" s="101">
        <f>_xll.qlCalendarAdvance(Calendar,BB1599,AZ1600,"f",,Trigger)</f>
        <v>50578</v>
      </c>
      <c r="BC1600" s="101">
        <f>_xll.qlInterestRateIndexMaturity(Currency&amp;"ibor"&amp;Tenor,BB1600,Trigger)</f>
        <v>50943</v>
      </c>
      <c r="BD1600" s="246">
        <f>_xll.qlIndexFixing($AD$5,BA1600,TRUE,_xll.ohTrigger(Trigger,Trigger12M))</f>
        <v>1.801469872823773E-2</v>
      </c>
      <c r="BE1600" s="246" t="e">
        <f>IFERROR(_xll.qlIndexFixing($BF$1,BA1600,TRUE,_xll.ohTrigger(Trigger,Trigger12M)),#N/A)</f>
        <v>#N/A</v>
      </c>
    </row>
    <row r="1601" spans="52:57" ht="11.25" customHeight="1" x14ac:dyDescent="0.25">
      <c r="AZ1601" s="102" t="s">
        <v>83</v>
      </c>
      <c r="BA1601" s="101">
        <f>_xll.qlInterestRateIndexFixingDate(Currency&amp;"ibor"&amp;Tenor,BB1601,Trigger)</f>
        <v>50581</v>
      </c>
      <c r="BB1601" s="101">
        <f>_xll.qlCalendarAdvance(Calendar,BB1600,AZ1601,"f",,Trigger)</f>
        <v>50585</v>
      </c>
      <c r="BC1601" s="101">
        <f>_xll.qlInterestRateIndexMaturity(Currency&amp;"ibor"&amp;Tenor,BB1601,Trigger)</f>
        <v>50950</v>
      </c>
      <c r="BD1601" s="246">
        <f>_xll.qlIndexFixing($AD$5,BA1601,TRUE,_xll.ohTrigger(Trigger,Trigger12M))</f>
        <v>1.8006546272007637E-2</v>
      </c>
      <c r="BE1601" s="246" t="e">
        <f>IFERROR(_xll.qlIndexFixing($BF$1,BA1601,TRUE,_xll.ohTrigger(Trigger,Trigger12M)),#N/A)</f>
        <v>#N/A</v>
      </c>
    </row>
    <row r="1602" spans="52:57" ht="11.25" customHeight="1" x14ac:dyDescent="0.25">
      <c r="AZ1602" s="102" t="s">
        <v>83</v>
      </c>
      <c r="BA1602" s="101">
        <f>_xll.qlInterestRateIndexFixingDate(Currency&amp;"ibor"&amp;Tenor,BB1602,Trigger)</f>
        <v>50588</v>
      </c>
      <c r="BB1602" s="101">
        <f>_xll.qlCalendarAdvance(Calendar,BB1601,AZ1602,"f",,Trigger)</f>
        <v>50592</v>
      </c>
      <c r="BC1602" s="101">
        <f>_xll.qlInterestRateIndexMaturity(Currency&amp;"ibor"&amp;Tenor,BB1602,Trigger)</f>
        <v>50957</v>
      </c>
      <c r="BD1602" s="246">
        <f>_xll.qlIndexFixing($AD$5,BA1602,TRUE,_xll.ohTrigger(Trigger,Trigger12M))</f>
        <v>1.7998378826436269E-2</v>
      </c>
      <c r="BE1602" s="246" t="e">
        <f>IFERROR(_xll.qlIndexFixing($BF$1,BA1602,TRUE,_xll.ohTrigger(Trigger,Trigger12M)),#N/A)</f>
        <v>#N/A</v>
      </c>
    </row>
    <row r="1603" spans="52:57" ht="11.25" customHeight="1" x14ac:dyDescent="0.25">
      <c r="AZ1603" s="102" t="s">
        <v>83</v>
      </c>
      <c r="BA1603" s="101">
        <f>_xll.qlInterestRateIndexFixingDate(Currency&amp;"ibor"&amp;Tenor,BB1603,Trigger)</f>
        <v>50595</v>
      </c>
      <c r="BB1603" s="101">
        <f>_xll.qlCalendarAdvance(Calendar,BB1602,AZ1603,"f",,Trigger)</f>
        <v>50599</v>
      </c>
      <c r="BC1603" s="101">
        <f>_xll.qlInterestRateIndexMaturity(Currency&amp;"ibor"&amp;Tenor,BB1603,Trigger)</f>
        <v>50964</v>
      </c>
      <c r="BD1603" s="246">
        <f>_xll.qlIndexFixing($AD$5,BA1603,TRUE,_xll.ohTrigger(Trigger,Trigger12M))</f>
        <v>1.7990196391890673E-2</v>
      </c>
      <c r="BE1603" s="246" t="e">
        <f>IFERROR(_xll.qlIndexFixing($BF$1,BA1603,TRUE,_xll.ohTrigger(Trigger,Trigger12M)),#N/A)</f>
        <v>#N/A</v>
      </c>
    </row>
    <row r="1604" spans="52:57" ht="11.25" customHeight="1" x14ac:dyDescent="0.25">
      <c r="AZ1604" s="102" t="s">
        <v>83</v>
      </c>
      <c r="BA1604" s="101">
        <f>_xll.qlInterestRateIndexFixingDate(Currency&amp;"ibor"&amp;Tenor,BB1604,Trigger)</f>
        <v>50602</v>
      </c>
      <c r="BB1604" s="101">
        <f>_xll.qlCalendarAdvance(Calendar,BB1603,AZ1604,"f",,Trigger)</f>
        <v>50606</v>
      </c>
      <c r="BC1604" s="101">
        <f>_xll.qlInterestRateIndexMaturity(Currency&amp;"ibor"&amp;Tenor,BB1604,Trigger)</f>
        <v>50971</v>
      </c>
      <c r="BD1604" s="246">
        <f>_xll.qlIndexFixing($AD$5,BA1604,TRUE,_xll.ohTrigger(Trigger,Trigger12M))</f>
        <v>1.7981998968738561E-2</v>
      </c>
      <c r="BE1604" s="246" t="e">
        <f>IFERROR(_xll.qlIndexFixing($BF$1,BA1604,TRUE,_xll.ohTrigger(Trigger,Trigger12M)),#N/A)</f>
        <v>#N/A</v>
      </c>
    </row>
    <row r="1605" spans="52:57" ht="11.25" customHeight="1" x14ac:dyDescent="0.25">
      <c r="AZ1605" s="102" t="s">
        <v>83</v>
      </c>
      <c r="BA1605" s="101">
        <f>_xll.qlInterestRateIndexFixingDate(Currency&amp;"ibor"&amp;Tenor,BB1605,Trigger)</f>
        <v>50609</v>
      </c>
      <c r="BB1605" s="101">
        <f>_xll.qlCalendarAdvance(Calendar,BB1604,AZ1605,"f",,Trigger)</f>
        <v>50613</v>
      </c>
      <c r="BC1605" s="101">
        <f>_xll.qlInterestRateIndexMaturity(Currency&amp;"ibor"&amp;Tenor,BB1605,Trigger)</f>
        <v>50978</v>
      </c>
      <c r="BD1605" s="246">
        <f>_xll.qlIndexFixing($AD$5,BA1605,TRUE,_xll.ohTrigger(Trigger,Trigger12M))</f>
        <v>1.7973599242547249E-2</v>
      </c>
      <c r="BE1605" s="246" t="e">
        <f>IFERROR(_xll.qlIndexFixing($BF$1,BA1605,TRUE,_xll.ohTrigger(Trigger,Trigger12M)),#N/A)</f>
        <v>#N/A</v>
      </c>
    </row>
    <row r="1606" spans="52:57" ht="11.25" customHeight="1" x14ac:dyDescent="0.25">
      <c r="AZ1606" s="102" t="s">
        <v>83</v>
      </c>
      <c r="BA1606" s="101">
        <f>_xll.qlInterestRateIndexFixingDate(Currency&amp;"ibor"&amp;Tenor,BB1606,Trigger)</f>
        <v>50616</v>
      </c>
      <c r="BB1606" s="101">
        <f>_xll.qlCalendarAdvance(Calendar,BB1605,AZ1606,"f",,Trigger)</f>
        <v>50620</v>
      </c>
      <c r="BC1606" s="101">
        <f>_xll.qlInterestRateIndexMaturity(Currency&amp;"ibor"&amp;Tenor,BB1606,Trigger)</f>
        <v>50985</v>
      </c>
      <c r="BD1606" s="246">
        <f>_xll.qlIndexFixing($AD$5,BA1606,TRUE,_xll.ohTrigger(Trigger,Trigger12M))</f>
        <v>1.7969239281290125E-2</v>
      </c>
      <c r="BE1606" s="246" t="e">
        <f>IFERROR(_xll.qlIndexFixing($BF$1,BA1606,TRUE,_xll.ohTrigger(Trigger,Trigger12M)),#N/A)</f>
        <v>#N/A</v>
      </c>
    </row>
    <row r="1607" spans="52:57" ht="11.25" customHeight="1" x14ac:dyDescent="0.25">
      <c r="AZ1607" s="102" t="s">
        <v>83</v>
      </c>
      <c r="BA1607" s="101">
        <f>_xll.qlInterestRateIndexFixingDate(Currency&amp;"ibor"&amp;Tenor,BB1607,Trigger)</f>
        <v>50623</v>
      </c>
      <c r="BB1607" s="101">
        <f>_xll.qlCalendarAdvance(Calendar,BB1606,AZ1607,"f",,Trigger)</f>
        <v>50627</v>
      </c>
      <c r="BC1607" s="101">
        <f>_xll.qlInterestRateIndexMaturity(Currency&amp;"ibor"&amp;Tenor,BB1607,Trigger)</f>
        <v>50992</v>
      </c>
      <c r="BD1607" s="246">
        <f>_xll.qlIndexFixing($AD$5,BA1607,TRUE,_xll.ohTrigger(Trigger,Trigger12M))</f>
        <v>1.7964871078263871E-2</v>
      </c>
      <c r="BE1607" s="246" t="e">
        <f>IFERROR(_xll.qlIndexFixing($BF$1,BA1607,TRUE,_xll.ohTrigger(Trigger,Trigger12M)),#N/A)</f>
        <v>#N/A</v>
      </c>
    </row>
    <row r="1608" spans="52:57" ht="11.25" customHeight="1" x14ac:dyDescent="0.25">
      <c r="AZ1608" s="102" t="s">
        <v>83</v>
      </c>
      <c r="BA1608" s="101">
        <f>_xll.qlInterestRateIndexFixingDate(Currency&amp;"ibor"&amp;Tenor,BB1608,Trigger)</f>
        <v>50630</v>
      </c>
      <c r="BB1608" s="101">
        <f>_xll.qlCalendarAdvance(Calendar,BB1607,AZ1608,"f",,Trigger)</f>
        <v>50634</v>
      </c>
      <c r="BC1608" s="101">
        <f>_xll.qlInterestRateIndexMaturity(Currency&amp;"ibor"&amp;Tenor,BB1608,Trigger)</f>
        <v>50999</v>
      </c>
      <c r="BD1608" s="246">
        <f>_xll.qlIndexFixing($AD$5,BA1608,TRUE,_xll.ohTrigger(Trigger,Trigger12M))</f>
        <v>1.7960494633576674E-2</v>
      </c>
      <c r="BE1608" s="246" t="e">
        <f>IFERROR(_xll.qlIndexFixing($BF$1,BA1608,TRUE,_xll.ohTrigger(Trigger,Trigger12M)),#N/A)</f>
        <v>#N/A</v>
      </c>
    </row>
    <row r="1609" spans="52:57" ht="11.25" customHeight="1" x14ac:dyDescent="0.25">
      <c r="AZ1609" s="102" t="s">
        <v>83</v>
      </c>
      <c r="BA1609" s="101">
        <f>_xll.qlInterestRateIndexFixingDate(Currency&amp;"ibor"&amp;Tenor,BB1609,Trigger)</f>
        <v>50637</v>
      </c>
      <c r="BB1609" s="101">
        <f>_xll.qlCalendarAdvance(Calendar,BB1608,AZ1609,"f",,Trigger)</f>
        <v>50641</v>
      </c>
      <c r="BC1609" s="101">
        <f>_xll.qlInterestRateIndexMaturity(Currency&amp;"ibor"&amp;Tenor,BB1609,Trigger)</f>
        <v>51006</v>
      </c>
      <c r="BD1609" s="246">
        <f>_xll.qlIndexFixing($AD$5,BA1609,TRUE,_xll.ohTrigger(Trigger,Trigger12M))</f>
        <v>1.7956109947336065E-2</v>
      </c>
      <c r="BE1609" s="246" t="e">
        <f>IFERROR(_xll.qlIndexFixing($BF$1,BA1609,TRUE,_xll.ohTrigger(Trigger,Trigger12M)),#N/A)</f>
        <v>#N/A</v>
      </c>
    </row>
    <row r="1610" spans="52:57" ht="11.25" customHeight="1" x14ac:dyDescent="0.25">
      <c r="AZ1610" s="102" t="s">
        <v>83</v>
      </c>
      <c r="BA1610" s="101">
        <f>_xll.qlInterestRateIndexFixingDate(Currency&amp;"ibor"&amp;Tenor,BB1610,Trigger)</f>
        <v>50644</v>
      </c>
      <c r="BB1610" s="101">
        <f>_xll.qlCalendarAdvance(Calendar,BB1609,AZ1610,"f",,Trigger)</f>
        <v>50648</v>
      </c>
      <c r="BC1610" s="101">
        <f>_xll.qlInterestRateIndexMaturity(Currency&amp;"ibor"&amp;Tenor,BB1610,Trigger)</f>
        <v>51013</v>
      </c>
      <c r="BD1610" s="246">
        <f>_xll.qlIndexFixing($AD$5,BA1610,TRUE,_xll.ohTrigger(Trigger,Trigger12M))</f>
        <v>1.795171701965045E-2</v>
      </c>
      <c r="BE1610" s="246" t="e">
        <f>IFERROR(_xll.qlIndexFixing($BF$1,BA1610,TRUE,_xll.ohTrigger(Trigger,Trigger12M)),#N/A)</f>
        <v>#N/A</v>
      </c>
    </row>
    <row r="1611" spans="52:57" ht="11.25" customHeight="1" x14ac:dyDescent="0.25">
      <c r="AZ1611" s="102" t="s">
        <v>83</v>
      </c>
      <c r="BA1611" s="101">
        <f>_xll.qlInterestRateIndexFixingDate(Currency&amp;"ibor"&amp;Tenor,BB1611,Trigger)</f>
        <v>50651</v>
      </c>
      <c r="BB1611" s="101">
        <f>_xll.qlCalendarAdvance(Calendar,BB1610,AZ1611,"f",,Trigger)</f>
        <v>50655</v>
      </c>
      <c r="BC1611" s="101">
        <f>_xll.qlInterestRateIndexMaturity(Currency&amp;"ibor"&amp;Tenor,BB1611,Trigger)</f>
        <v>51020</v>
      </c>
      <c r="BD1611" s="246">
        <f>_xll.qlIndexFixing($AD$5,BA1611,TRUE,_xll.ohTrigger(Trigger,Trigger12M))</f>
        <v>1.7947315850628236E-2</v>
      </c>
      <c r="BE1611" s="246" t="e">
        <f>IFERROR(_xll.qlIndexFixing($BF$1,BA1611,TRUE,_xll.ohTrigger(Trigger,Trigger12M)),#N/A)</f>
        <v>#N/A</v>
      </c>
    </row>
    <row r="1612" spans="52:57" ht="11.25" customHeight="1" x14ac:dyDescent="0.25">
      <c r="AZ1612" s="102" t="s">
        <v>83</v>
      </c>
      <c r="BA1612" s="101">
        <f>_xll.qlInterestRateIndexFixingDate(Currency&amp;"ibor"&amp;Tenor,BB1612,Trigger)</f>
        <v>50658</v>
      </c>
      <c r="BB1612" s="101">
        <f>_xll.qlCalendarAdvance(Calendar,BB1611,AZ1612,"f",,Trigger)</f>
        <v>50662</v>
      </c>
      <c r="BC1612" s="101">
        <f>_xll.qlInterestRateIndexMaturity(Currency&amp;"ibor"&amp;Tenor,BB1612,Trigger)</f>
        <v>51027</v>
      </c>
      <c r="BD1612" s="246">
        <f>_xll.qlIndexFixing($AD$5,BA1612,TRUE,_xll.ohTrigger(Trigger,Trigger12M))</f>
        <v>1.7942906440377611E-2</v>
      </c>
      <c r="BE1612" s="246" t="e">
        <f>IFERROR(_xll.qlIndexFixing($BF$1,BA1612,TRUE,_xll.ohTrigger(Trigger,Trigger12M)),#N/A)</f>
        <v>#N/A</v>
      </c>
    </row>
    <row r="1613" spans="52:57" ht="11.25" customHeight="1" x14ac:dyDescent="0.25">
      <c r="AZ1613" s="102" t="s">
        <v>83</v>
      </c>
      <c r="BA1613" s="101">
        <f>_xll.qlInterestRateIndexFixingDate(Currency&amp;"ibor"&amp;Tenor,BB1613,Trigger)</f>
        <v>50665</v>
      </c>
      <c r="BB1613" s="101">
        <f>_xll.qlCalendarAdvance(Calendar,BB1612,AZ1613,"f",,Trigger)</f>
        <v>50669</v>
      </c>
      <c r="BC1613" s="101">
        <f>_xll.qlInterestRateIndexMaturity(Currency&amp;"ibor"&amp;Tenor,BB1613,Trigger)</f>
        <v>51034</v>
      </c>
      <c r="BD1613" s="246">
        <f>_xll.qlIndexFixing($AD$5,BA1613,TRUE,_xll.ohTrigger(Trigger,Trigger12M))</f>
        <v>1.7938488789007636E-2</v>
      </c>
      <c r="BE1613" s="246" t="e">
        <f>IFERROR(_xll.qlIndexFixing($BF$1,BA1613,TRUE,_xll.ohTrigger(Trigger,Trigger12M)),#N/A)</f>
        <v>#N/A</v>
      </c>
    </row>
    <row r="1614" spans="52:57" ht="11.25" customHeight="1" x14ac:dyDescent="0.25">
      <c r="AZ1614" s="102" t="s">
        <v>83</v>
      </c>
      <c r="BA1614" s="101">
        <f>_xll.qlInterestRateIndexFixingDate(Currency&amp;"ibor"&amp;Tenor,BB1614,Trigger)</f>
        <v>50672</v>
      </c>
      <c r="BB1614" s="101">
        <f>_xll.qlCalendarAdvance(Calendar,BB1613,AZ1614,"f",,Trigger)</f>
        <v>50676</v>
      </c>
      <c r="BC1614" s="101">
        <f>_xll.qlInterestRateIndexMaturity(Currency&amp;"ibor"&amp;Tenor,BB1614,Trigger)</f>
        <v>51041</v>
      </c>
      <c r="BD1614" s="246">
        <f>_xll.qlIndexFixing($AD$5,BA1614,TRUE,_xll.ohTrigger(Trigger,Trigger12M))</f>
        <v>1.7934062896626718E-2</v>
      </c>
      <c r="BE1614" s="246" t="e">
        <f>IFERROR(_xll.qlIndexFixing($BF$1,BA1614,TRUE,_xll.ohTrigger(Trigger,Trigger12M)),#N/A)</f>
        <v>#N/A</v>
      </c>
    </row>
    <row r="1615" spans="52:57" ht="11.25" customHeight="1" x14ac:dyDescent="0.25">
      <c r="AZ1615" s="102" t="s">
        <v>83</v>
      </c>
      <c r="BA1615" s="101">
        <f>_xll.qlInterestRateIndexFixingDate(Currency&amp;"ibor"&amp;Tenor,BB1615,Trigger)</f>
        <v>50679</v>
      </c>
      <c r="BB1615" s="101">
        <f>_xll.qlCalendarAdvance(Calendar,BB1614,AZ1615,"f",,Trigger)</f>
        <v>50683</v>
      </c>
      <c r="BC1615" s="101">
        <f>_xll.qlInterestRateIndexMaturity(Currency&amp;"ibor"&amp;Tenor,BB1615,Trigger)</f>
        <v>51048</v>
      </c>
      <c r="BD1615" s="246">
        <f>_xll.qlIndexFixing($AD$5,BA1615,TRUE,_xll.ohTrigger(Trigger,Trigger12M))</f>
        <v>1.79296287633448E-2</v>
      </c>
      <c r="BE1615" s="246" t="e">
        <f>IFERROR(_xll.qlIndexFixing($BF$1,BA1615,TRUE,_xll.ohTrigger(Trigger,Trigger12M)),#N/A)</f>
        <v>#N/A</v>
      </c>
    </row>
    <row r="1616" spans="52:57" ht="11.25" customHeight="1" x14ac:dyDescent="0.25">
      <c r="AZ1616" s="102" t="s">
        <v>83</v>
      </c>
      <c r="BA1616" s="101">
        <f>_xll.qlInterestRateIndexFixingDate(Currency&amp;"ibor"&amp;Tenor,BB1616,Trigger)</f>
        <v>50686</v>
      </c>
      <c r="BB1616" s="101">
        <f>_xll.qlCalendarAdvance(Calendar,BB1615,AZ1616,"f",,Trigger)</f>
        <v>50690</v>
      </c>
      <c r="BC1616" s="101">
        <f>_xll.qlInterestRateIndexMaturity(Currency&amp;"ibor"&amp;Tenor,BB1616,Trigger)</f>
        <v>51055</v>
      </c>
      <c r="BD1616" s="246">
        <f>_xll.qlIndexFixing($AD$5,BA1616,TRUE,_xll.ohTrigger(Trigger,Trigger12M))</f>
        <v>1.79251863892705E-2</v>
      </c>
      <c r="BE1616" s="246" t="e">
        <f>IFERROR(_xll.qlIndexFixing($BF$1,BA1616,TRUE,_xll.ohTrigger(Trigger,Trigger12M)),#N/A)</f>
        <v>#N/A</v>
      </c>
    </row>
    <row r="1617" spans="52:57" ht="11.25" customHeight="1" x14ac:dyDescent="0.25">
      <c r="AZ1617" s="102" t="s">
        <v>83</v>
      </c>
      <c r="BA1617" s="101">
        <f>_xll.qlInterestRateIndexFixingDate(Currency&amp;"ibor"&amp;Tenor,BB1617,Trigger)</f>
        <v>50693</v>
      </c>
      <c r="BB1617" s="101">
        <f>_xll.qlCalendarAdvance(Calendar,BB1616,AZ1617,"f",,Trigger)</f>
        <v>50697</v>
      </c>
      <c r="BC1617" s="101">
        <f>_xll.qlInterestRateIndexMaturity(Currency&amp;"ibor"&amp;Tenor,BB1617,Trigger)</f>
        <v>51062</v>
      </c>
      <c r="BD1617" s="246">
        <f>_xll.qlIndexFixing($AD$5,BA1617,TRUE,_xll.ohTrigger(Trigger,Trigger12M))</f>
        <v>1.7920735774513329E-2</v>
      </c>
      <c r="BE1617" s="246" t="e">
        <f>IFERROR(_xll.qlIndexFixing($BF$1,BA1617,TRUE,_xll.ohTrigger(Trigger,Trigger12M)),#N/A)</f>
        <v>#N/A</v>
      </c>
    </row>
    <row r="1618" spans="52:57" ht="11.25" customHeight="1" x14ac:dyDescent="0.25">
      <c r="AZ1618" s="102" t="s">
        <v>83</v>
      </c>
      <c r="BA1618" s="101">
        <f>_xll.qlInterestRateIndexFixingDate(Currency&amp;"ibor"&amp;Tenor,BB1618,Trigger)</f>
        <v>50700</v>
      </c>
      <c r="BB1618" s="101">
        <f>_xll.qlCalendarAdvance(Calendar,BB1617,AZ1618,"f",,Trigger)</f>
        <v>50704</v>
      </c>
      <c r="BC1618" s="101">
        <f>_xll.qlInterestRateIndexMaturity(Currency&amp;"ibor"&amp;Tenor,BB1618,Trigger)</f>
        <v>51069</v>
      </c>
      <c r="BD1618" s="246">
        <f>_xll.qlIndexFixing($AD$5,BA1618,TRUE,_xll.ohTrigger(Trigger,Trigger12M))</f>
        <v>1.7916276919183658E-2</v>
      </c>
      <c r="BE1618" s="246" t="e">
        <f>IFERROR(_xll.qlIndexFixing($BF$1,BA1618,TRUE,_xll.ohTrigger(Trigger,Trigger12M)),#N/A)</f>
        <v>#N/A</v>
      </c>
    </row>
    <row r="1619" spans="52:57" ht="11.25" customHeight="1" x14ac:dyDescent="0.25">
      <c r="AZ1619" s="102" t="s">
        <v>83</v>
      </c>
      <c r="BA1619" s="101">
        <f>_xll.qlInterestRateIndexFixingDate(Currency&amp;"ibor"&amp;Tenor,BB1619,Trigger)</f>
        <v>50707</v>
      </c>
      <c r="BB1619" s="101">
        <f>_xll.qlCalendarAdvance(Calendar,BB1618,AZ1619,"f",,Trigger)</f>
        <v>50711</v>
      </c>
      <c r="BC1619" s="101">
        <f>_xll.qlInterestRateIndexMaturity(Currency&amp;"ibor"&amp;Tenor,BB1619,Trigger)</f>
        <v>51076</v>
      </c>
      <c r="BD1619" s="246">
        <f>_xll.qlIndexFixing($AD$5,BA1619,TRUE,_xll.ohTrigger(Trigger,Trigger12M))</f>
        <v>1.791180982339121E-2</v>
      </c>
      <c r="BE1619" s="246" t="e">
        <f>IFERROR(_xll.qlIndexFixing($BF$1,BA1619,TRUE,_xll.ohTrigger(Trigger,Trigger12M)),#N/A)</f>
        <v>#N/A</v>
      </c>
    </row>
    <row r="1620" spans="52:57" ht="11.25" customHeight="1" x14ac:dyDescent="0.25">
      <c r="AZ1620" s="102" t="s">
        <v>83</v>
      </c>
      <c r="BA1620" s="101">
        <f>_xll.qlInterestRateIndexFixingDate(Currency&amp;"ibor"&amp;Tenor,BB1620,Trigger)</f>
        <v>50714</v>
      </c>
      <c r="BB1620" s="101">
        <f>_xll.qlCalendarAdvance(Calendar,BB1619,AZ1620,"f",,Trigger)</f>
        <v>50718</v>
      </c>
      <c r="BC1620" s="101">
        <f>_xll.qlInterestRateIndexMaturity(Currency&amp;"ibor"&amp;Tenor,BB1620,Trigger)</f>
        <v>51083</v>
      </c>
      <c r="BD1620" s="246">
        <f>_xll.qlIndexFixing($AD$5,BA1620,TRUE,_xll.ohTrigger(Trigger,Trigger12M))</f>
        <v>1.7907334487245703E-2</v>
      </c>
      <c r="BE1620" s="246" t="e">
        <f>IFERROR(_xll.qlIndexFixing($BF$1,BA1620,TRUE,_xll.ohTrigger(Trigger,Trigger12M)),#N/A)</f>
        <v>#N/A</v>
      </c>
    </row>
    <row r="1621" spans="52:57" ht="11.25" customHeight="1" x14ac:dyDescent="0.25">
      <c r="AZ1621" s="102" t="s">
        <v>83</v>
      </c>
      <c r="BA1621" s="101">
        <f>_xll.qlInterestRateIndexFixingDate(Currency&amp;"ibor"&amp;Tenor,BB1621,Trigger)</f>
        <v>50721</v>
      </c>
      <c r="BB1621" s="101">
        <f>_xll.qlCalendarAdvance(Calendar,BB1620,AZ1621,"f",,Trigger)</f>
        <v>50725</v>
      </c>
      <c r="BC1621" s="101">
        <f>_xll.qlInterestRateIndexMaturity(Currency&amp;"ibor"&amp;Tenor,BB1621,Trigger)</f>
        <v>51090</v>
      </c>
      <c r="BD1621" s="246">
        <f>_xll.qlIndexFixing($AD$5,BA1621,TRUE,_xll.ohTrigger(Trigger,Trigger12M))</f>
        <v>1.7902850910857734E-2</v>
      </c>
      <c r="BE1621" s="246" t="e">
        <f>IFERROR(_xll.qlIndexFixing($BF$1,BA1621,TRUE,_xll.ohTrigger(Trigger,Trigger12M)),#N/A)</f>
        <v>#N/A</v>
      </c>
    </row>
    <row r="1622" spans="52:57" ht="11.25" customHeight="1" x14ac:dyDescent="0.25">
      <c r="AZ1622" s="102" t="s">
        <v>83</v>
      </c>
      <c r="BA1622" s="101">
        <f>_xll.qlInterestRateIndexFixingDate(Currency&amp;"ibor"&amp;Tenor,BB1622,Trigger)</f>
        <v>50728</v>
      </c>
      <c r="BB1622" s="101">
        <f>_xll.qlCalendarAdvance(Calendar,BB1621,AZ1622,"f",,Trigger)</f>
        <v>50732</v>
      </c>
      <c r="BC1622" s="101">
        <f>_xll.qlInterestRateIndexMaturity(Currency&amp;"ibor"&amp;Tenor,BB1622,Trigger)</f>
        <v>51097</v>
      </c>
      <c r="BD1622" s="246">
        <f>_xll.qlIndexFixing($AD$5,BA1622,TRUE,_xll.ohTrigger(Trigger,Trigger12M))</f>
        <v>1.7898359094337905E-2</v>
      </c>
      <c r="BE1622" s="246" t="e">
        <f>IFERROR(_xll.qlIndexFixing($BF$1,BA1622,TRUE,_xll.ohTrigger(Trigger,Trigger12M)),#N/A)</f>
        <v>#N/A</v>
      </c>
    </row>
    <row r="1623" spans="52:57" ht="11.25" customHeight="1" x14ac:dyDescent="0.25">
      <c r="AZ1623" s="102" t="s">
        <v>83</v>
      </c>
      <c r="BA1623" s="101">
        <f>_xll.qlInterestRateIndexFixingDate(Currency&amp;"ibor"&amp;Tenor,BB1623,Trigger)</f>
        <v>50735</v>
      </c>
      <c r="BB1623" s="101">
        <f>_xll.qlCalendarAdvance(Calendar,BB1622,AZ1623,"f",,Trigger)</f>
        <v>50739</v>
      </c>
      <c r="BC1623" s="101">
        <f>_xll.qlInterestRateIndexMaturity(Currency&amp;"ibor"&amp;Tenor,BB1623,Trigger)</f>
        <v>51104</v>
      </c>
      <c r="BD1623" s="246">
        <f>_xll.qlIndexFixing($AD$5,BA1623,TRUE,_xll.ohTrigger(Trigger,Trigger12M))</f>
        <v>1.7893859037797243E-2</v>
      </c>
      <c r="BE1623" s="246" t="e">
        <f>IFERROR(_xll.qlIndexFixing($BF$1,BA1623,TRUE,_xll.ohTrigger(Trigger,Trigger12M)),#N/A)</f>
        <v>#N/A</v>
      </c>
    </row>
    <row r="1624" spans="52:57" ht="11.25" customHeight="1" x14ac:dyDescent="0.25">
      <c r="AZ1624" s="102" t="s">
        <v>83</v>
      </c>
      <c r="BA1624" s="101">
        <f>_xll.qlInterestRateIndexFixingDate(Currency&amp;"ibor"&amp;Tenor,BB1624,Trigger)</f>
        <v>50742</v>
      </c>
      <c r="BB1624" s="101">
        <f>_xll.qlCalendarAdvance(Calendar,BB1623,AZ1624,"f",,Trigger)</f>
        <v>50746</v>
      </c>
      <c r="BC1624" s="101">
        <f>_xll.qlInterestRateIndexMaturity(Currency&amp;"ibor"&amp;Tenor,BB1624,Trigger)</f>
        <v>51111</v>
      </c>
      <c r="BD1624" s="246">
        <f>_xll.qlIndexFixing($AD$5,BA1624,TRUE,_xll.ohTrigger(Trigger,Trigger12M))</f>
        <v>1.7889350741346129E-2</v>
      </c>
      <c r="BE1624" s="246" t="e">
        <f>IFERROR(_xll.qlIndexFixing($BF$1,BA1624,TRUE,_xll.ohTrigger(Trigger,Trigger12M)),#N/A)</f>
        <v>#N/A</v>
      </c>
    </row>
    <row r="1625" spans="52:57" ht="11.25" customHeight="1" x14ac:dyDescent="0.25">
      <c r="AZ1625" s="102" t="s">
        <v>83</v>
      </c>
      <c r="BA1625" s="101">
        <f>_xll.qlInterestRateIndexFixingDate(Currency&amp;"ibor"&amp;Tenor,BB1625,Trigger)</f>
        <v>50749</v>
      </c>
      <c r="BB1625" s="101">
        <f>_xll.qlCalendarAdvance(Calendar,BB1624,AZ1625,"f",,Trigger)</f>
        <v>50753</v>
      </c>
      <c r="BC1625" s="101">
        <f>_xll.qlInterestRateIndexMaturity(Currency&amp;"ibor"&amp;Tenor,BB1625,Trigger)</f>
        <v>51118</v>
      </c>
      <c r="BD1625" s="246">
        <f>_xll.qlIndexFixing($AD$5,BA1625,TRUE,_xll.ohTrigger(Trigger,Trigger12M))</f>
        <v>1.7884834205096251E-2</v>
      </c>
      <c r="BE1625" s="246" t="e">
        <f>IFERROR(_xll.qlIndexFixing($BF$1,BA1625,TRUE,_xll.ohTrigger(Trigger,Trigger12M)),#N/A)</f>
        <v>#N/A</v>
      </c>
    </row>
    <row r="1626" spans="52:57" ht="11.25" customHeight="1" x14ac:dyDescent="0.25">
      <c r="AZ1626" s="102" t="s">
        <v>83</v>
      </c>
      <c r="BA1626" s="101">
        <f>_xll.qlInterestRateIndexFixingDate(Currency&amp;"ibor"&amp;Tenor,BB1626,Trigger)</f>
        <v>50756</v>
      </c>
      <c r="BB1626" s="101">
        <f>_xll.qlCalendarAdvance(Calendar,BB1625,AZ1626,"f",,Trigger)</f>
        <v>50760</v>
      </c>
      <c r="BC1626" s="101">
        <f>_xll.qlInterestRateIndexMaturity(Currency&amp;"ibor"&amp;Tenor,BB1626,Trigger)</f>
        <v>51125</v>
      </c>
      <c r="BD1626" s="246">
        <f>_xll.qlIndexFixing($AD$5,BA1626,TRUE,_xll.ohTrigger(Trigger,Trigger12M))</f>
        <v>1.788030942915865E-2</v>
      </c>
      <c r="BE1626" s="246" t="e">
        <f>IFERROR(_xll.qlIndexFixing($BF$1,BA1626,TRUE,_xll.ohTrigger(Trigger,Trigger12M)),#N/A)</f>
        <v>#N/A</v>
      </c>
    </row>
    <row r="1627" spans="52:57" ht="11.25" customHeight="1" x14ac:dyDescent="0.25">
      <c r="AZ1627" s="102" t="s">
        <v>83</v>
      </c>
      <c r="BA1627" s="101">
        <f>_xll.qlInterestRateIndexFixingDate(Currency&amp;"ibor"&amp;Tenor,BB1627,Trigger)</f>
        <v>50763</v>
      </c>
      <c r="BB1627" s="101">
        <f>_xll.qlCalendarAdvance(Calendar,BB1626,AZ1627,"f",,Trigger)</f>
        <v>50767</v>
      </c>
      <c r="BC1627" s="101">
        <f>_xll.qlInterestRateIndexMaturity(Currency&amp;"ibor"&amp;Tenor,BB1627,Trigger)</f>
        <v>51132</v>
      </c>
      <c r="BD1627" s="246">
        <f>_xll.qlIndexFixing($AD$5,BA1627,TRUE,_xll.ohTrigger(Trigger,Trigger12M))</f>
        <v>1.787577641364501E-2</v>
      </c>
      <c r="BE1627" s="246" t="e">
        <f>IFERROR(_xll.qlIndexFixing($BF$1,BA1627,TRUE,_xll.ohTrigger(Trigger,Trigger12M)),#N/A)</f>
        <v>#N/A</v>
      </c>
    </row>
    <row r="1628" spans="52:57" ht="11.25" customHeight="1" x14ac:dyDescent="0.25">
      <c r="AZ1628" s="102" t="s">
        <v>83</v>
      </c>
      <c r="BA1628" s="101">
        <f>_xll.qlInterestRateIndexFixingDate(Currency&amp;"ibor"&amp;Tenor,BB1628,Trigger)</f>
        <v>50770</v>
      </c>
      <c r="BB1628" s="101">
        <f>_xll.qlCalendarAdvance(Calendar,BB1627,AZ1628,"f",,Trigger)</f>
        <v>50774</v>
      </c>
      <c r="BC1628" s="101">
        <f>_xll.qlInterestRateIndexMaturity(Currency&amp;"ibor"&amp;Tenor,BB1628,Trigger)</f>
        <v>51139</v>
      </c>
      <c r="BD1628" s="246">
        <f>_xll.qlIndexFixing($AD$5,BA1628,TRUE,_xll.ohTrigger(Trigger,Trigger12M))</f>
        <v>1.7871235158666812E-2</v>
      </c>
      <c r="BE1628" s="246" t="e">
        <f>IFERROR(_xll.qlIndexFixing($BF$1,BA1628,TRUE,_xll.ohTrigger(Trigger,Trigger12M)),#N/A)</f>
        <v>#N/A</v>
      </c>
    </row>
    <row r="1629" spans="52:57" ht="11.25" customHeight="1" x14ac:dyDescent="0.25">
      <c r="AZ1629" s="102" t="s">
        <v>83</v>
      </c>
      <c r="BA1629" s="101">
        <f>_xll.qlInterestRateIndexFixingDate(Currency&amp;"ibor"&amp;Tenor,BB1629,Trigger)</f>
        <v>50777</v>
      </c>
      <c r="BB1629" s="101">
        <f>_xll.qlCalendarAdvance(Calendar,BB1628,AZ1629,"f",,Trigger)</f>
        <v>50781</v>
      </c>
      <c r="BC1629" s="101">
        <f>_xll.qlInterestRateIndexMaturity(Currency&amp;"ibor"&amp;Tenor,BB1629,Trigger)</f>
        <v>51146</v>
      </c>
      <c r="BD1629" s="246">
        <f>_xll.qlIndexFixing($AD$5,BA1629,TRUE,_xll.ohTrigger(Trigger,Trigger12M))</f>
        <v>1.7866685664336399E-2</v>
      </c>
      <c r="BE1629" s="246" t="e">
        <f>IFERROR(_xll.qlIndexFixing($BF$1,BA1629,TRUE,_xll.ohTrigger(Trigger,Trigger12M)),#N/A)</f>
        <v>#N/A</v>
      </c>
    </row>
    <row r="1630" spans="52:57" ht="11.25" customHeight="1" x14ac:dyDescent="0.25">
      <c r="AZ1630" s="102" t="s">
        <v>83</v>
      </c>
      <c r="BA1630" s="101">
        <f>_xll.qlInterestRateIndexFixingDate(Currency&amp;"ibor"&amp;Tenor,BB1630,Trigger)</f>
        <v>50784</v>
      </c>
      <c r="BB1630" s="101">
        <f>_xll.qlCalendarAdvance(Calendar,BB1629,AZ1630,"f",,Trigger)</f>
        <v>50788</v>
      </c>
      <c r="BC1630" s="101">
        <f>_xll.qlInterestRateIndexMaturity(Currency&amp;"ibor"&amp;Tenor,BB1630,Trigger)</f>
        <v>51153</v>
      </c>
      <c r="BD1630" s="246">
        <f>_xll.qlIndexFixing($AD$5,BA1630,TRUE,_xll.ohTrigger(Trigger,Trigger12M))</f>
        <v>1.7862127930765897E-2</v>
      </c>
      <c r="BE1630" s="246" t="e">
        <f>IFERROR(_xll.qlIndexFixing($BF$1,BA1630,TRUE,_xll.ohTrigger(Trigger,Trigger12M)),#N/A)</f>
        <v>#N/A</v>
      </c>
    </row>
    <row r="1631" spans="52:57" ht="11.25" customHeight="1" x14ac:dyDescent="0.25">
      <c r="AZ1631" s="102" t="s">
        <v>83</v>
      </c>
      <c r="BA1631" s="101">
        <f>_xll.qlInterestRateIndexFixingDate(Currency&amp;"ibor"&amp;Tenor,BB1631,Trigger)</f>
        <v>50791</v>
      </c>
      <c r="BB1631" s="101">
        <f>_xll.qlCalendarAdvance(Calendar,BB1630,AZ1631,"f",,Trigger)</f>
        <v>50795</v>
      </c>
      <c r="BC1631" s="101">
        <f>_xll.qlInterestRateIndexMaturity(Currency&amp;"ibor"&amp;Tenor,BB1631,Trigger)</f>
        <v>51160</v>
      </c>
      <c r="BD1631" s="246">
        <f>_xll.qlIndexFixing($AD$5,BA1631,TRUE,_xll.ohTrigger(Trigger,Trigger12M))</f>
        <v>1.7857561958067664E-2</v>
      </c>
      <c r="BE1631" s="246" t="e">
        <f>IFERROR(_xll.qlIndexFixing($BF$1,BA1631,TRUE,_xll.ohTrigger(Trigger,Trigger12M)),#N/A)</f>
        <v>#N/A</v>
      </c>
    </row>
    <row r="1632" spans="52:57" ht="11.25" customHeight="1" x14ac:dyDescent="0.25">
      <c r="AZ1632" s="102" t="s">
        <v>83</v>
      </c>
      <c r="BA1632" s="101">
        <f>_xll.qlInterestRateIndexFixingDate(Currency&amp;"ibor"&amp;Tenor,BB1632,Trigger)</f>
        <v>50798</v>
      </c>
      <c r="BB1632" s="101">
        <f>_xll.qlCalendarAdvance(Calendar,BB1631,AZ1632,"f",,Trigger)</f>
        <v>50802</v>
      </c>
      <c r="BC1632" s="101">
        <f>_xll.qlInterestRateIndexMaturity(Currency&amp;"ibor"&amp;Tenor,BB1632,Trigger)</f>
        <v>51167</v>
      </c>
      <c r="BD1632" s="246">
        <f>_xll.qlIndexFixing($AD$5,BA1632,TRUE,_xll.ohTrigger(Trigger,Trigger12M))</f>
        <v>1.785298774635426E-2</v>
      </c>
      <c r="BE1632" s="246" t="e">
        <f>IFERROR(_xll.qlIndexFixing($BF$1,BA1632,TRUE,_xll.ohTrigger(Trigger,Trigger12M)),#N/A)</f>
        <v>#N/A</v>
      </c>
    </row>
    <row r="1633" spans="52:57" ht="11.25" customHeight="1" x14ac:dyDescent="0.25">
      <c r="AZ1633" s="102" t="s">
        <v>83</v>
      </c>
      <c r="BA1633" s="101">
        <f>_xll.qlInterestRateIndexFixingDate(Currency&amp;"ibor"&amp;Tenor,BB1633,Trigger)</f>
        <v>50805</v>
      </c>
      <c r="BB1633" s="101">
        <f>_xll.qlCalendarAdvance(Calendar,BB1632,AZ1633,"f",,Trigger)</f>
        <v>50809</v>
      </c>
      <c r="BC1633" s="101">
        <f>_xll.qlInterestRateIndexMaturity(Currency&amp;"ibor"&amp;Tenor,BB1633,Trigger)</f>
        <v>51174</v>
      </c>
      <c r="BD1633" s="246">
        <f>_xll.qlIndexFixing($AD$5,BA1633,TRUE,_xll.ohTrigger(Trigger,Trigger12M))</f>
        <v>1.7848405295738255E-2</v>
      </c>
      <c r="BE1633" s="246" t="e">
        <f>IFERROR(_xll.qlIndexFixing($BF$1,BA1633,TRUE,_xll.ohTrigger(Trigger,Trigger12M)),#N/A)</f>
        <v>#N/A</v>
      </c>
    </row>
    <row r="1634" spans="52:57" ht="11.25" customHeight="1" x14ac:dyDescent="0.25">
      <c r="AZ1634" s="102" t="s">
        <v>83</v>
      </c>
      <c r="BA1634" s="101">
        <f>_xll.qlInterestRateIndexFixingDate(Currency&amp;"ibor"&amp;Tenor,BB1634,Trigger)</f>
        <v>50812</v>
      </c>
      <c r="BB1634" s="101">
        <f>_xll.qlCalendarAdvance(Calendar,BB1633,AZ1634,"f",,Trigger)</f>
        <v>50816</v>
      </c>
      <c r="BC1634" s="101">
        <f>_xll.qlInterestRateIndexMaturity(Currency&amp;"ibor"&amp;Tenor,BB1634,Trigger)</f>
        <v>51181</v>
      </c>
      <c r="BD1634" s="246">
        <f>_xll.qlIndexFixing($AD$5,BA1634,TRUE,_xll.ohTrigger(Trigger,Trigger12M))</f>
        <v>1.7843814606332872E-2</v>
      </c>
      <c r="BE1634" s="246" t="e">
        <f>IFERROR(_xll.qlIndexFixing($BF$1,BA1634,TRUE,_xll.ohTrigger(Trigger,Trigger12M)),#N/A)</f>
        <v>#N/A</v>
      </c>
    </row>
    <row r="1635" spans="52:57" ht="11.25" customHeight="1" x14ac:dyDescent="0.25">
      <c r="AZ1635" s="102" t="s">
        <v>83</v>
      </c>
      <c r="BA1635" s="101">
        <f>_xll.qlInterestRateIndexFixingDate(Currency&amp;"ibor"&amp;Tenor,BB1635,Trigger)</f>
        <v>50819</v>
      </c>
      <c r="BB1635" s="101">
        <f>_xll.qlCalendarAdvance(Calendar,BB1634,AZ1635,"f",,Trigger)</f>
        <v>50823</v>
      </c>
      <c r="BC1635" s="101">
        <f>_xll.qlInterestRateIndexMaturity(Currency&amp;"ibor"&amp;Tenor,BB1635,Trigger)</f>
        <v>51188</v>
      </c>
      <c r="BD1635" s="246">
        <f>_xll.qlIndexFixing($AD$5,BA1635,TRUE,_xll.ohTrigger(Trigger,Trigger12M))</f>
        <v>1.7839215678251558E-2</v>
      </c>
      <c r="BE1635" s="246" t="e">
        <f>IFERROR(_xll.qlIndexFixing($BF$1,BA1635,TRUE,_xll.ohTrigger(Trigger,Trigger12M)),#N/A)</f>
        <v>#N/A</v>
      </c>
    </row>
    <row r="1636" spans="52:57" ht="11.25" customHeight="1" x14ac:dyDescent="0.25">
      <c r="AZ1636" s="102" t="s">
        <v>83</v>
      </c>
      <c r="BA1636" s="101">
        <f>_xll.qlInterestRateIndexFixingDate(Currency&amp;"ibor"&amp;Tenor,BB1636,Trigger)</f>
        <v>50826</v>
      </c>
      <c r="BB1636" s="101">
        <f>_xll.qlCalendarAdvance(Calendar,BB1635,AZ1636,"f",,Trigger)</f>
        <v>50830</v>
      </c>
      <c r="BC1636" s="101">
        <f>_xll.qlInterestRateIndexMaturity(Currency&amp;"ibor"&amp;Tenor,BB1636,Trigger)</f>
        <v>51196</v>
      </c>
      <c r="BD1636" s="246">
        <f>_xll.qlIndexFixing($AD$5,BA1636,TRUE,_xll.ohTrigger(Trigger,Trigger12M))</f>
        <v>1.7834785575886417E-2</v>
      </c>
      <c r="BE1636" s="246" t="e">
        <f>IFERROR(_xll.qlIndexFixing($BF$1,BA1636,TRUE,_xll.ohTrigger(Trigger,Trigger12M)),#N/A)</f>
        <v>#N/A</v>
      </c>
    </row>
    <row r="1637" spans="52:57" ht="11.25" customHeight="1" x14ac:dyDescent="0.25">
      <c r="AZ1637" s="102" t="s">
        <v>83</v>
      </c>
      <c r="BA1637" s="101">
        <f>_xll.qlInterestRateIndexFixingDate(Currency&amp;"ibor"&amp;Tenor,BB1637,Trigger)</f>
        <v>50833</v>
      </c>
      <c r="BB1637" s="101">
        <f>_xll.qlCalendarAdvance(Calendar,BB1636,AZ1637,"f",,Trigger)</f>
        <v>50837</v>
      </c>
      <c r="BC1637" s="101">
        <f>_xll.qlInterestRateIndexMaturity(Currency&amp;"ibor"&amp;Tenor,BB1637,Trigger)</f>
        <v>51203</v>
      </c>
      <c r="BD1637" s="246">
        <f>_xll.qlIndexFixing($AD$5,BA1637,TRUE,_xll.ohTrigger(Trigger,Trigger12M))</f>
        <v>1.7830183621795611E-2</v>
      </c>
      <c r="BE1637" s="246" t="e">
        <f>IFERROR(_xll.qlIndexFixing($BF$1,BA1637,TRUE,_xll.ohTrigger(Trigger,Trigger12M)),#N/A)</f>
        <v>#N/A</v>
      </c>
    </row>
    <row r="1638" spans="52:57" ht="11.25" customHeight="1" x14ac:dyDescent="0.25">
      <c r="AZ1638" s="102" t="s">
        <v>83</v>
      </c>
      <c r="BA1638" s="101">
        <f>_xll.qlInterestRateIndexFixingDate(Currency&amp;"ibor"&amp;Tenor,BB1638,Trigger)</f>
        <v>50840</v>
      </c>
      <c r="BB1638" s="101">
        <f>_xll.qlCalendarAdvance(Calendar,BB1637,AZ1638,"f",,Trigger)</f>
        <v>50844</v>
      </c>
      <c r="BC1638" s="101">
        <f>_xll.qlInterestRateIndexMaturity(Currency&amp;"ibor"&amp;Tenor,BB1638,Trigger)</f>
        <v>51210</v>
      </c>
      <c r="BD1638" s="246">
        <f>_xll.qlIndexFixing($AD$5,BA1638,TRUE,_xll.ohTrigger(Trigger,Trigger12M))</f>
        <v>1.7825573451467062E-2</v>
      </c>
      <c r="BE1638" s="246" t="e">
        <f>IFERROR(_xll.qlIndexFixing($BF$1,BA1638,TRUE,_xll.ohTrigger(Trigger,Trigger12M)),#N/A)</f>
        <v>#N/A</v>
      </c>
    </row>
    <row r="1639" spans="52:57" ht="11.25" customHeight="1" x14ac:dyDescent="0.25">
      <c r="AZ1639" s="102" t="s">
        <v>83</v>
      </c>
      <c r="BA1639" s="101">
        <f>_xll.qlInterestRateIndexFixingDate(Currency&amp;"ibor"&amp;Tenor,BB1639,Trigger)</f>
        <v>50847</v>
      </c>
      <c r="BB1639" s="101">
        <f>_xll.qlCalendarAdvance(Calendar,BB1638,AZ1639,"f",,Trigger)</f>
        <v>50851</v>
      </c>
      <c r="BC1639" s="101">
        <f>_xll.qlInterestRateIndexMaturity(Currency&amp;"ibor"&amp;Tenor,BB1639,Trigger)</f>
        <v>51217</v>
      </c>
      <c r="BD1639" s="246">
        <f>_xll.qlIndexFixing($AD$5,BA1639,TRUE,_xll.ohTrigger(Trigger,Trigger12M))</f>
        <v>1.7820955065015211E-2</v>
      </c>
      <c r="BE1639" s="246" t="e">
        <f>IFERROR(_xll.qlIndexFixing($BF$1,BA1639,TRUE,_xll.ohTrigger(Trigger,Trigger12M)),#N/A)</f>
        <v>#N/A</v>
      </c>
    </row>
    <row r="1640" spans="52:57" ht="11.25" customHeight="1" x14ac:dyDescent="0.25">
      <c r="AZ1640" s="102" t="s">
        <v>83</v>
      </c>
      <c r="BA1640" s="101">
        <f>_xll.qlInterestRateIndexFixingDate(Currency&amp;"ibor"&amp;Tenor,BB1640,Trigger)</f>
        <v>50854</v>
      </c>
      <c r="BB1640" s="101">
        <f>_xll.qlCalendarAdvance(Calendar,BB1639,AZ1640,"f",,Trigger)</f>
        <v>50858</v>
      </c>
      <c r="BC1640" s="101">
        <f>_xll.qlInterestRateIndexMaturity(Currency&amp;"ibor"&amp;Tenor,BB1640,Trigger)</f>
        <v>51224</v>
      </c>
      <c r="BD1640" s="246">
        <f>_xll.qlIndexFixing($AD$5,BA1640,TRUE,_xll.ohTrigger(Trigger,Trigger12M))</f>
        <v>1.7816328462553412E-2</v>
      </c>
      <c r="BE1640" s="246" t="e">
        <f>IFERROR(_xll.qlIndexFixing($BF$1,BA1640,TRUE,_xll.ohTrigger(Trigger,Trigger12M)),#N/A)</f>
        <v>#N/A</v>
      </c>
    </row>
    <row r="1641" spans="52:57" ht="11.25" customHeight="1" x14ac:dyDescent="0.25">
      <c r="AZ1641" s="102" t="s">
        <v>83</v>
      </c>
      <c r="BA1641" s="101">
        <f>_xll.qlInterestRateIndexFixingDate(Currency&amp;"ibor"&amp;Tenor,BB1641,Trigger)</f>
        <v>50861</v>
      </c>
      <c r="BB1641" s="101">
        <f>_xll.qlCalendarAdvance(Calendar,BB1640,AZ1641,"f",,Trigger)</f>
        <v>50865</v>
      </c>
      <c r="BC1641" s="101">
        <f>_xll.qlInterestRateIndexMaturity(Currency&amp;"ibor"&amp;Tenor,BB1641,Trigger)</f>
        <v>51231</v>
      </c>
      <c r="BD1641" s="246">
        <f>_xll.qlIndexFixing($AD$5,BA1641,TRUE,_xll.ohTrigger(Trigger,Trigger12M))</f>
        <v>1.7811693644195669E-2</v>
      </c>
      <c r="BE1641" s="246" t="e">
        <f>IFERROR(_xll.qlIndexFixing($BF$1,BA1641,TRUE,_xll.ohTrigger(Trigger,Trigger12M)),#N/A)</f>
        <v>#N/A</v>
      </c>
    </row>
    <row r="1642" spans="52:57" ht="11.25" customHeight="1" x14ac:dyDescent="0.25">
      <c r="AZ1642" s="102" t="s">
        <v>83</v>
      </c>
      <c r="BA1642" s="101">
        <f>_xll.qlInterestRateIndexFixingDate(Currency&amp;"ibor"&amp;Tenor,BB1642,Trigger)</f>
        <v>50866</v>
      </c>
      <c r="BB1642" s="101">
        <f>_xll.qlCalendarAdvance(Calendar,BB1641,AZ1642,"f",,Trigger)</f>
        <v>50872</v>
      </c>
      <c r="BC1642" s="101">
        <f>_xll.qlInterestRateIndexMaturity(Currency&amp;"ibor"&amp;Tenor,BB1642,Trigger)</f>
        <v>51238</v>
      </c>
      <c r="BD1642" s="246">
        <f>_xll.qlIndexFixing($AD$5,BA1642,TRUE,_xll.ohTrigger(Trigger,Trigger12M))</f>
        <v>1.7807050610056212E-2</v>
      </c>
      <c r="BE1642" s="246" t="e">
        <f>IFERROR(_xll.qlIndexFixing($BF$1,BA1642,TRUE,_xll.ohTrigger(Trigger,Trigger12M)),#N/A)</f>
        <v>#N/A</v>
      </c>
    </row>
    <row r="1643" spans="52:57" ht="11.25" customHeight="1" x14ac:dyDescent="0.25">
      <c r="AZ1643" s="102" t="s">
        <v>83</v>
      </c>
      <c r="BA1643" s="101">
        <f>_xll.qlInterestRateIndexFixingDate(Currency&amp;"ibor"&amp;Tenor,BB1643,Trigger)</f>
        <v>50875</v>
      </c>
      <c r="BB1643" s="101">
        <f>_xll.qlCalendarAdvance(Calendar,BB1642,AZ1643,"f",,Trigger)</f>
        <v>50879</v>
      </c>
      <c r="BC1643" s="101">
        <f>_xll.qlInterestRateIndexMaturity(Currency&amp;"ibor"&amp;Tenor,BB1643,Trigger)</f>
        <v>51245</v>
      </c>
      <c r="BD1643" s="246">
        <f>_xll.qlIndexFixing($AD$5,BA1643,TRUE,_xll.ohTrigger(Trigger,Trigger12M))</f>
        <v>1.780239936024992E-2</v>
      </c>
      <c r="BE1643" s="246" t="e">
        <f>IFERROR(_xll.qlIndexFixing($BF$1,BA1643,TRUE,_xll.ohTrigger(Trigger,Trigger12M)),#N/A)</f>
        <v>#N/A</v>
      </c>
    </row>
    <row r="1644" spans="52:57" ht="11.25" customHeight="1" x14ac:dyDescent="0.25">
      <c r="AZ1644" s="102" t="s">
        <v>83</v>
      </c>
      <c r="BA1644" s="101">
        <f>_xll.qlInterestRateIndexFixingDate(Currency&amp;"ibor"&amp;Tenor,BB1644,Trigger)</f>
        <v>50882</v>
      </c>
      <c r="BB1644" s="101">
        <f>_xll.qlCalendarAdvance(Calendar,BB1643,AZ1644,"f",,Trigger)</f>
        <v>50886</v>
      </c>
      <c r="BC1644" s="101">
        <f>_xll.qlInterestRateIndexMaturity(Currency&amp;"ibor"&amp;Tenor,BB1644,Trigger)</f>
        <v>51252</v>
      </c>
      <c r="BD1644" s="246">
        <f>_xll.qlIndexFixing($AD$5,BA1644,TRUE,_xll.ohTrigger(Trigger,Trigger12M))</f>
        <v>1.7797739894891237E-2</v>
      </c>
      <c r="BE1644" s="246" t="e">
        <f>IFERROR(_xll.qlIndexFixing($BF$1,BA1644,TRUE,_xll.ohTrigger(Trigger,Trigger12M)),#N/A)</f>
        <v>#N/A</v>
      </c>
    </row>
    <row r="1645" spans="52:57" ht="11.25" customHeight="1" x14ac:dyDescent="0.25">
      <c r="AZ1645" s="102" t="s">
        <v>83</v>
      </c>
      <c r="BA1645" s="101">
        <f>_xll.qlInterestRateIndexFixingDate(Currency&amp;"ibor"&amp;Tenor,BB1645,Trigger)</f>
        <v>50889</v>
      </c>
      <c r="BB1645" s="101">
        <f>_xll.qlCalendarAdvance(Calendar,BB1644,AZ1645,"f",,Trigger)</f>
        <v>50893</v>
      </c>
      <c r="BC1645" s="101">
        <f>_xll.qlInterestRateIndexMaturity(Currency&amp;"ibor"&amp;Tenor,BB1645,Trigger)</f>
        <v>51259</v>
      </c>
      <c r="BD1645" s="246">
        <f>_xll.qlIndexFixing($AD$5,BA1645,TRUE,_xll.ohTrigger(Trigger,Trigger12M))</f>
        <v>1.7793072214095044E-2</v>
      </c>
      <c r="BE1645" s="246" t="e">
        <f>IFERROR(_xll.qlIndexFixing($BF$1,BA1645,TRUE,_xll.ohTrigger(Trigger,Trigger12M)),#N/A)</f>
        <v>#N/A</v>
      </c>
    </row>
    <row r="1646" spans="52:57" ht="11.25" customHeight="1" x14ac:dyDescent="0.25">
      <c r="AZ1646" s="102" t="s">
        <v>83</v>
      </c>
      <c r="BA1646" s="101">
        <f>_xll.qlInterestRateIndexFixingDate(Currency&amp;"ibor"&amp;Tenor,BB1646,Trigger)</f>
        <v>50896</v>
      </c>
      <c r="BB1646" s="101">
        <f>_xll.qlCalendarAdvance(Calendar,BB1645,AZ1646,"f",,Trigger)</f>
        <v>50900</v>
      </c>
      <c r="BC1646" s="101">
        <f>_xll.qlInterestRateIndexMaturity(Currency&amp;"ibor"&amp;Tenor,BB1646,Trigger)</f>
        <v>51266</v>
      </c>
      <c r="BD1646" s="246">
        <f>_xll.qlIndexFixing($AD$5,BA1646,TRUE,_xll.ohTrigger(Trigger,Trigger12M))</f>
        <v>1.7788396317976216E-2</v>
      </c>
      <c r="BE1646" s="246" t="e">
        <f>IFERROR(_xll.qlIndexFixing($BF$1,BA1646,TRUE,_xll.ohTrigger(Trigger,Trigger12M)),#N/A)</f>
        <v>#N/A</v>
      </c>
    </row>
    <row r="1647" spans="52:57" ht="11.25" customHeight="1" x14ac:dyDescent="0.25">
      <c r="AZ1647" s="102" t="s">
        <v>83</v>
      </c>
      <c r="BA1647" s="101">
        <f>_xll.qlInterestRateIndexFixingDate(Currency&amp;"ibor"&amp;Tenor,BB1647,Trigger)</f>
        <v>50903</v>
      </c>
      <c r="BB1647" s="101">
        <f>_xll.qlCalendarAdvance(Calendar,BB1646,AZ1647,"f",,Trigger)</f>
        <v>50907</v>
      </c>
      <c r="BC1647" s="101">
        <f>_xll.qlInterestRateIndexMaturity(Currency&amp;"ibor"&amp;Tenor,BB1647,Trigger)</f>
        <v>51273</v>
      </c>
      <c r="BD1647" s="246">
        <f>_xll.qlIndexFixing($AD$5,BA1647,TRUE,_xll.ohTrigger(Trigger,Trigger12M))</f>
        <v>1.778371220665052E-2</v>
      </c>
      <c r="BE1647" s="246" t="e">
        <f>IFERROR(_xll.qlIndexFixing($BF$1,BA1647,TRUE,_xll.ohTrigger(Trigger,Trigger12M)),#N/A)</f>
        <v>#N/A</v>
      </c>
    </row>
    <row r="1648" spans="52:57" ht="11.25" customHeight="1" x14ac:dyDescent="0.25">
      <c r="AZ1648" s="102" t="s">
        <v>83</v>
      </c>
      <c r="BA1648" s="101">
        <f>_xll.qlInterestRateIndexFixingDate(Currency&amp;"ibor"&amp;Tenor,BB1648,Trigger)</f>
        <v>50910</v>
      </c>
      <c r="BB1648" s="101">
        <f>_xll.qlCalendarAdvance(Calendar,BB1647,AZ1648,"f",,Trigger)</f>
        <v>50914</v>
      </c>
      <c r="BC1648" s="101">
        <f>_xll.qlInterestRateIndexMaturity(Currency&amp;"ibor"&amp;Tenor,BB1648,Trigger)</f>
        <v>51280</v>
      </c>
      <c r="BD1648" s="246">
        <f>_xll.qlIndexFixing($AD$5,BA1648,TRUE,_xll.ohTrigger(Trigger,Trigger12M))</f>
        <v>1.7779019880233261E-2</v>
      </c>
      <c r="BE1648" s="246" t="e">
        <f>IFERROR(_xll.qlIndexFixing($BF$1,BA1648,TRUE,_xll.ohTrigger(Trigger,Trigger12M)),#N/A)</f>
        <v>#N/A</v>
      </c>
    </row>
    <row r="1649" spans="52:57" ht="11.25" customHeight="1" x14ac:dyDescent="0.25">
      <c r="AZ1649" s="102" t="s">
        <v>83</v>
      </c>
      <c r="BA1649" s="101">
        <f>_xll.qlInterestRateIndexFixingDate(Currency&amp;"ibor"&amp;Tenor,BB1649,Trigger)</f>
        <v>50917</v>
      </c>
      <c r="BB1649" s="101">
        <f>_xll.qlCalendarAdvance(Calendar,BB1648,AZ1649,"f",,Trigger)</f>
        <v>50921</v>
      </c>
      <c r="BC1649" s="101">
        <f>_xll.qlInterestRateIndexMaturity(Currency&amp;"ibor"&amp;Tenor,BB1649,Trigger)</f>
        <v>51287</v>
      </c>
      <c r="BD1649" s="246">
        <f>_xll.qlIndexFixing($AD$5,BA1649,TRUE,_xll.ohTrigger(Trigger,Trigger12M))</f>
        <v>1.7774319338839981E-2</v>
      </c>
      <c r="BE1649" s="246" t="e">
        <f>IFERROR(_xll.qlIndexFixing($BF$1,BA1649,TRUE,_xll.ohTrigger(Trigger,Trigger12M)),#N/A)</f>
        <v>#N/A</v>
      </c>
    </row>
    <row r="1650" spans="52:57" ht="11.25" customHeight="1" x14ac:dyDescent="0.25">
      <c r="AZ1650" s="102" t="s">
        <v>83</v>
      </c>
      <c r="BA1650" s="101">
        <f>_xll.qlInterestRateIndexFixingDate(Currency&amp;"ibor"&amp;Tenor,BB1650,Trigger)</f>
        <v>50924</v>
      </c>
      <c r="BB1650" s="101">
        <f>_xll.qlCalendarAdvance(Calendar,BB1649,AZ1650,"f",,Trigger)</f>
        <v>50928</v>
      </c>
      <c r="BC1650" s="101">
        <f>_xll.qlInterestRateIndexMaturity(Currency&amp;"ibor"&amp;Tenor,BB1650,Trigger)</f>
        <v>51294</v>
      </c>
      <c r="BD1650" s="246">
        <f>_xll.qlIndexFixing($AD$5,BA1650,TRUE,_xll.ohTrigger(Trigger,Trigger12M))</f>
        <v>1.7769610582586436E-2</v>
      </c>
      <c r="BE1650" s="246" t="e">
        <f>IFERROR(_xll.qlIndexFixing($BF$1,BA1650,TRUE,_xll.ohTrigger(Trigger,Trigger12M)),#N/A)</f>
        <v>#N/A</v>
      </c>
    </row>
    <row r="1651" spans="52:57" ht="11.25" customHeight="1" x14ac:dyDescent="0.25">
      <c r="AZ1651" s="102" t="s">
        <v>83</v>
      </c>
      <c r="BA1651" s="101">
        <f>_xll.qlInterestRateIndexFixingDate(Currency&amp;"ibor"&amp;Tenor,BB1651,Trigger)</f>
        <v>50931</v>
      </c>
      <c r="BB1651" s="101">
        <f>_xll.qlCalendarAdvance(Calendar,BB1650,AZ1651,"f",,Trigger)</f>
        <v>50935</v>
      </c>
      <c r="BC1651" s="101">
        <f>_xll.qlInterestRateIndexMaturity(Currency&amp;"ibor"&amp;Tenor,BB1651,Trigger)</f>
        <v>51301</v>
      </c>
      <c r="BD1651" s="246">
        <f>_xll.qlIndexFixing($AD$5,BA1651,TRUE,_xll.ohTrigger(Trigger,Trigger12M))</f>
        <v>1.7764893611589248E-2</v>
      </c>
      <c r="BE1651" s="246" t="e">
        <f>IFERROR(_xll.qlIndexFixing($BF$1,BA1651,TRUE,_xll.ohTrigger(Trigger,Trigger12M)),#N/A)</f>
        <v>#N/A</v>
      </c>
    </row>
    <row r="1652" spans="52:57" ht="11.25" customHeight="1" x14ac:dyDescent="0.25">
      <c r="AZ1652" s="102" t="s">
        <v>83</v>
      </c>
      <c r="BA1652" s="101">
        <f>_xll.qlInterestRateIndexFixingDate(Currency&amp;"ibor"&amp;Tenor,BB1652,Trigger)</f>
        <v>50938</v>
      </c>
      <c r="BB1652" s="101">
        <f>_xll.qlCalendarAdvance(Calendar,BB1651,AZ1652,"f",,Trigger)</f>
        <v>50942</v>
      </c>
      <c r="BC1652" s="101">
        <f>_xll.qlInterestRateIndexMaturity(Currency&amp;"ibor"&amp;Tenor,BB1652,Trigger)</f>
        <v>51308</v>
      </c>
      <c r="BD1652" s="246">
        <f>_xll.qlIndexFixing($AD$5,BA1652,TRUE,_xll.ohTrigger(Trigger,Trigger12M))</f>
        <v>1.7760168425964177E-2</v>
      </c>
      <c r="BE1652" s="246" t="e">
        <f>IFERROR(_xll.qlIndexFixing($BF$1,BA1652,TRUE,_xll.ohTrigger(Trigger,Trigger12M)),#N/A)</f>
        <v>#N/A</v>
      </c>
    </row>
    <row r="1653" spans="52:57" ht="11.25" customHeight="1" x14ac:dyDescent="0.25">
      <c r="AZ1653" s="102" t="s">
        <v>83</v>
      </c>
      <c r="BA1653" s="101">
        <f>_xll.qlInterestRateIndexFixingDate(Currency&amp;"ibor"&amp;Tenor,BB1653,Trigger)</f>
        <v>50945</v>
      </c>
      <c r="BB1653" s="101">
        <f>_xll.qlCalendarAdvance(Calendar,BB1652,AZ1653,"f",,Trigger)</f>
        <v>50949</v>
      </c>
      <c r="BC1653" s="101">
        <f>_xll.qlInterestRateIndexMaturity(Currency&amp;"ibor"&amp;Tenor,BB1653,Trigger)</f>
        <v>51315</v>
      </c>
      <c r="BD1653" s="246">
        <f>_xll.qlIndexFixing($AD$5,BA1653,TRUE,_xll.ohTrigger(Trigger,Trigger12M))</f>
        <v>1.7755435025828065E-2</v>
      </c>
      <c r="BE1653" s="246" t="e">
        <f>IFERROR(_xll.qlIndexFixing($BF$1,BA1653,TRUE,_xll.ohTrigger(Trigger,Trigger12M)),#N/A)</f>
        <v>#N/A</v>
      </c>
    </row>
    <row r="1654" spans="52:57" ht="11.25" customHeight="1" x14ac:dyDescent="0.25">
      <c r="AZ1654" s="102" t="s">
        <v>83</v>
      </c>
      <c r="BA1654" s="101">
        <f>_xll.qlInterestRateIndexFixingDate(Currency&amp;"ibor"&amp;Tenor,BB1654,Trigger)</f>
        <v>50952</v>
      </c>
      <c r="BB1654" s="101">
        <f>_xll.qlCalendarAdvance(Calendar,BB1653,AZ1654,"f",,Trigger)</f>
        <v>50956</v>
      </c>
      <c r="BC1654" s="101">
        <f>_xll.qlInterestRateIndexMaturity(Currency&amp;"ibor"&amp;Tenor,BB1654,Trigger)</f>
        <v>51322</v>
      </c>
      <c r="BD1654" s="246">
        <f>_xll.qlIndexFixing($AD$5,BA1654,TRUE,_xll.ohTrigger(Trigger,Trigger12M))</f>
        <v>1.7750693411297546E-2</v>
      </c>
      <c r="BE1654" s="246" t="e">
        <f>IFERROR(_xll.qlIndexFixing($BF$1,BA1654,TRUE,_xll.ohTrigger(Trigger,Trigger12M)),#N/A)</f>
        <v>#N/A</v>
      </c>
    </row>
    <row r="1655" spans="52:57" ht="11.25" customHeight="1" x14ac:dyDescent="0.25">
      <c r="AZ1655" s="102" t="s">
        <v>83</v>
      </c>
      <c r="BA1655" s="101">
        <f>_xll.qlInterestRateIndexFixingDate(Currency&amp;"ibor"&amp;Tenor,BB1655,Trigger)</f>
        <v>50959</v>
      </c>
      <c r="BB1655" s="101">
        <f>_xll.qlCalendarAdvance(Calendar,BB1654,AZ1655,"f",,Trigger)</f>
        <v>50963</v>
      </c>
      <c r="BC1655" s="101">
        <f>_xll.qlInterestRateIndexMaturity(Currency&amp;"ibor"&amp;Tenor,BB1655,Trigger)</f>
        <v>51329</v>
      </c>
      <c r="BD1655" s="246">
        <f>_xll.qlIndexFixing($AD$5,BA1655,TRUE,_xll.ohTrigger(Trigger,Trigger12M))</f>
        <v>1.7745943582489026E-2</v>
      </c>
      <c r="BE1655" s="246" t="e">
        <f>IFERROR(_xll.qlIndexFixing($BF$1,BA1655,TRUE,_xll.ohTrigger(Trigger,Trigger12M)),#N/A)</f>
        <v>#N/A</v>
      </c>
    </row>
    <row r="1656" spans="52:57" ht="11.25" customHeight="1" x14ac:dyDescent="0.25">
      <c r="AZ1656" s="102" t="s">
        <v>83</v>
      </c>
      <c r="BA1656" s="101">
        <f>_xll.qlInterestRateIndexFixingDate(Currency&amp;"ibor"&amp;Tenor,BB1656,Trigger)</f>
        <v>50966</v>
      </c>
      <c r="BB1656" s="101">
        <f>_xll.qlCalendarAdvance(Calendar,BB1655,AZ1656,"f",,Trigger)</f>
        <v>50970</v>
      </c>
      <c r="BC1656" s="101">
        <f>_xll.qlInterestRateIndexMaturity(Currency&amp;"ibor"&amp;Tenor,BB1656,Trigger)</f>
        <v>51336</v>
      </c>
      <c r="BD1656" s="246">
        <f>_xll.qlIndexFixing($AD$5,BA1656,TRUE,_xll.ohTrigger(Trigger,Trigger12M))</f>
        <v>1.7741185539520223E-2</v>
      </c>
      <c r="BE1656" s="246" t="e">
        <f>IFERROR(_xll.qlIndexFixing($BF$1,BA1656,TRUE,_xll.ohTrigger(Trigger,Trigger12M)),#N/A)</f>
        <v>#N/A</v>
      </c>
    </row>
    <row r="1657" spans="52:57" ht="11.25" customHeight="1" x14ac:dyDescent="0.25">
      <c r="AZ1657" s="102" t="s">
        <v>83</v>
      </c>
      <c r="BA1657" s="101">
        <f>_xll.qlInterestRateIndexFixingDate(Currency&amp;"ibor"&amp;Tenor,BB1657,Trigger)</f>
        <v>50973</v>
      </c>
      <c r="BB1657" s="101">
        <f>_xll.qlCalendarAdvance(Calendar,BB1656,AZ1657,"f",,Trigger)</f>
        <v>50977</v>
      </c>
      <c r="BC1657" s="101">
        <f>_xll.qlInterestRateIndexMaturity(Currency&amp;"ibor"&amp;Tenor,BB1657,Trigger)</f>
        <v>51343</v>
      </c>
      <c r="BD1657" s="246">
        <f>_xll.qlIndexFixing($AD$5,BA1657,TRUE,_xll.ohTrigger(Trigger,Trigger12M))</f>
        <v>1.7736575242655952E-2</v>
      </c>
      <c r="BE1657" s="246" t="e">
        <f>IFERROR(_xll.qlIndexFixing($BF$1,BA1657,TRUE,_xll.ohTrigger(Trigger,Trigger12M)),#N/A)</f>
        <v>#N/A</v>
      </c>
    </row>
    <row r="1658" spans="52:57" ht="11.25" customHeight="1" x14ac:dyDescent="0.25">
      <c r="AZ1658" s="102" t="s">
        <v>83</v>
      </c>
      <c r="BA1658" s="101">
        <f>_xll.qlInterestRateIndexFixingDate(Currency&amp;"ibor"&amp;Tenor,BB1658,Trigger)</f>
        <v>50980</v>
      </c>
      <c r="BB1658" s="101">
        <f>_xll.qlCalendarAdvance(Calendar,BB1657,AZ1658,"f",,Trigger)</f>
        <v>50984</v>
      </c>
      <c r="BC1658" s="101">
        <f>_xll.qlInterestRateIndexMaturity(Currency&amp;"ibor"&amp;Tenor,BB1658,Trigger)</f>
        <v>51350</v>
      </c>
      <c r="BD1658" s="246">
        <f>_xll.qlIndexFixing($AD$5,BA1658,TRUE,_xll.ohTrigger(Trigger,Trigger12M))</f>
        <v>1.7734929161789582E-2</v>
      </c>
      <c r="BE1658" s="246" t="e">
        <f>IFERROR(_xll.qlIndexFixing($BF$1,BA1658,TRUE,_xll.ohTrigger(Trigger,Trigger12M)),#N/A)</f>
        <v>#N/A</v>
      </c>
    </row>
    <row r="1659" spans="52:57" ht="11.25" customHeight="1" x14ac:dyDescent="0.25">
      <c r="AZ1659" s="102" t="s">
        <v>83</v>
      </c>
      <c r="BA1659" s="101">
        <f>_xll.qlInterestRateIndexFixingDate(Currency&amp;"ibor"&amp;Tenor,BB1659,Trigger)</f>
        <v>50987</v>
      </c>
      <c r="BB1659" s="101">
        <f>_xll.qlCalendarAdvance(Calendar,BB1658,AZ1659,"f",,Trigger)</f>
        <v>50991</v>
      </c>
      <c r="BC1659" s="101">
        <f>_xll.qlInterestRateIndexMaturity(Currency&amp;"ibor"&amp;Tenor,BB1659,Trigger)</f>
        <v>51357</v>
      </c>
      <c r="BD1659" s="246">
        <f>_xll.qlIndexFixing($AD$5,BA1659,TRUE,_xll.ohTrigger(Trigger,Trigger12M))</f>
        <v>1.7733279966774495E-2</v>
      </c>
      <c r="BE1659" s="246" t="e">
        <f>IFERROR(_xll.qlIndexFixing($BF$1,BA1659,TRUE,_xll.ohTrigger(Trigger,Trigger12M)),#N/A)</f>
        <v>#N/A</v>
      </c>
    </row>
    <row r="1660" spans="52:57" ht="11.25" customHeight="1" x14ac:dyDescent="0.25">
      <c r="AZ1660" s="102" t="s">
        <v>83</v>
      </c>
      <c r="BA1660" s="101">
        <f>_xll.qlInterestRateIndexFixingDate(Currency&amp;"ibor"&amp;Tenor,BB1660,Trigger)</f>
        <v>50994</v>
      </c>
      <c r="BB1660" s="101">
        <f>_xll.qlCalendarAdvance(Calendar,BB1659,AZ1660,"f",,Trigger)</f>
        <v>50998</v>
      </c>
      <c r="BC1660" s="101">
        <f>_xll.qlInterestRateIndexMaturity(Currency&amp;"ibor"&amp;Tenor,BB1660,Trigger)</f>
        <v>51364</v>
      </c>
      <c r="BD1660" s="246">
        <f>_xll.qlIndexFixing($AD$5,BA1660,TRUE,_xll.ohTrigger(Trigger,Trigger12M))</f>
        <v>1.7731627657627067E-2</v>
      </c>
      <c r="BE1660" s="246" t="e">
        <f>IFERROR(_xll.qlIndexFixing($BF$1,BA1660,TRUE,_xll.ohTrigger(Trigger,Trigger12M)),#N/A)</f>
        <v>#N/A</v>
      </c>
    </row>
    <row r="1661" spans="52:57" ht="11.25" customHeight="1" x14ac:dyDescent="0.25">
      <c r="AZ1661" s="102" t="s">
        <v>83</v>
      </c>
      <c r="BA1661" s="101">
        <f>_xll.qlInterestRateIndexFixingDate(Currency&amp;"ibor"&amp;Tenor,BB1661,Trigger)</f>
        <v>51001</v>
      </c>
      <c r="BB1661" s="101">
        <f>_xll.qlCalendarAdvance(Calendar,BB1660,AZ1661,"f",,Trigger)</f>
        <v>51005</v>
      </c>
      <c r="BC1661" s="101">
        <f>_xll.qlInterestRateIndexMaturity(Currency&amp;"ibor"&amp;Tenor,BB1661,Trigger)</f>
        <v>51371</v>
      </c>
      <c r="BD1661" s="246">
        <f>_xll.qlIndexFixing($AD$5,BA1661,TRUE,_xll.ohTrigger(Trigger,Trigger12M))</f>
        <v>1.7729972234361496E-2</v>
      </c>
      <c r="BE1661" s="246" t="e">
        <f>IFERROR(_xll.qlIndexFixing($BF$1,BA1661,TRUE,_xll.ohTrigger(Trigger,Trigger12M)),#N/A)</f>
        <v>#N/A</v>
      </c>
    </row>
    <row r="1662" spans="52:57" ht="11.25" customHeight="1" x14ac:dyDescent="0.25">
      <c r="AZ1662" s="102" t="s">
        <v>83</v>
      </c>
      <c r="BA1662" s="101">
        <f>_xll.qlInterestRateIndexFixingDate(Currency&amp;"ibor"&amp;Tenor,BB1662,Trigger)</f>
        <v>51008</v>
      </c>
      <c r="BB1662" s="101">
        <f>_xll.qlCalendarAdvance(Calendar,BB1661,AZ1662,"f",,Trigger)</f>
        <v>51012</v>
      </c>
      <c r="BC1662" s="101">
        <f>_xll.qlInterestRateIndexMaturity(Currency&amp;"ibor"&amp;Tenor,BB1662,Trigger)</f>
        <v>51378</v>
      </c>
      <c r="BD1662" s="246">
        <f>_xll.qlIndexFixing($AD$5,BA1662,TRUE,_xll.ohTrigger(Trigger,Trigger12M))</f>
        <v>1.7728313696994381E-2</v>
      </c>
      <c r="BE1662" s="246" t="e">
        <f>IFERROR(_xll.qlIndexFixing($BF$1,BA1662,TRUE,_xll.ohTrigger(Trigger,Trigger12M)),#N/A)</f>
        <v>#N/A</v>
      </c>
    </row>
    <row r="1663" spans="52:57" ht="11.25" customHeight="1" x14ac:dyDescent="0.25">
      <c r="AZ1663" s="102" t="s">
        <v>83</v>
      </c>
      <c r="BA1663" s="101">
        <f>_xll.qlInterestRateIndexFixingDate(Currency&amp;"ibor"&amp;Tenor,BB1663,Trigger)</f>
        <v>51015</v>
      </c>
      <c r="BB1663" s="101">
        <f>_xll.qlCalendarAdvance(Calendar,BB1662,AZ1663,"f",,Trigger)</f>
        <v>51019</v>
      </c>
      <c r="BC1663" s="101">
        <f>_xll.qlInterestRateIndexMaturity(Currency&amp;"ibor"&amp;Tenor,BB1663,Trigger)</f>
        <v>51385</v>
      </c>
      <c r="BD1663" s="246">
        <f>_xll.qlIndexFixing($AD$5,BA1663,TRUE,_xll.ohTrigger(Trigger,Trigger12M))</f>
        <v>1.7726652045540352E-2</v>
      </c>
      <c r="BE1663" s="246" t="e">
        <f>IFERROR(_xll.qlIndexFixing($BF$1,BA1663,TRUE,_xll.ohTrigger(Trigger,Trigger12M)),#N/A)</f>
        <v>#N/A</v>
      </c>
    </row>
    <row r="1664" spans="52:57" ht="11.25" customHeight="1" x14ac:dyDescent="0.25">
      <c r="AZ1664" s="102" t="s">
        <v>83</v>
      </c>
      <c r="BA1664" s="101">
        <f>_xll.qlInterestRateIndexFixingDate(Currency&amp;"ibor"&amp;Tenor,BB1664,Trigger)</f>
        <v>51022</v>
      </c>
      <c r="BB1664" s="101">
        <f>_xll.qlCalendarAdvance(Calendar,BB1663,AZ1664,"f",,Trigger)</f>
        <v>51026</v>
      </c>
      <c r="BC1664" s="101">
        <f>_xll.qlInterestRateIndexMaturity(Currency&amp;"ibor"&amp;Tenor,BB1664,Trigger)</f>
        <v>51392</v>
      </c>
      <c r="BD1664" s="246">
        <f>_xll.qlIndexFixing($AD$5,BA1664,TRUE,_xll.ohTrigger(Trigger,Trigger12M))</f>
        <v>1.7724987280015356E-2</v>
      </c>
      <c r="BE1664" s="246" t="e">
        <f>IFERROR(_xll.qlIndexFixing($BF$1,BA1664,TRUE,_xll.ohTrigger(Trigger,Trigger12M)),#N/A)</f>
        <v>#N/A</v>
      </c>
    </row>
    <row r="1665" spans="52:57" ht="11.25" customHeight="1" x14ac:dyDescent="0.25">
      <c r="AZ1665" s="102" t="s">
        <v>83</v>
      </c>
      <c r="BA1665" s="101">
        <f>_xll.qlInterestRateIndexFixingDate(Currency&amp;"ibor"&amp;Tenor,BB1665,Trigger)</f>
        <v>51029</v>
      </c>
      <c r="BB1665" s="101">
        <f>_xll.qlCalendarAdvance(Calendar,BB1664,AZ1665,"f",,Trigger)</f>
        <v>51033</v>
      </c>
      <c r="BC1665" s="101">
        <f>_xll.qlInterestRateIndexMaturity(Currency&amp;"ibor"&amp;Tenor,BB1665,Trigger)</f>
        <v>51399</v>
      </c>
      <c r="BD1665" s="246">
        <f>_xll.qlIndexFixing($AD$5,BA1665,TRUE,_xll.ohTrigger(Trigger,Trigger12M))</f>
        <v>1.7723319400434461E-2</v>
      </c>
      <c r="BE1665" s="246" t="e">
        <f>IFERROR(_xll.qlIndexFixing($BF$1,BA1665,TRUE,_xll.ohTrigger(Trigger,Trigger12M)),#N/A)</f>
        <v>#N/A</v>
      </c>
    </row>
    <row r="1666" spans="52:57" ht="11.25" customHeight="1" x14ac:dyDescent="0.25">
      <c r="AZ1666" s="102" t="s">
        <v>83</v>
      </c>
      <c r="BA1666" s="101">
        <f>_xll.qlInterestRateIndexFixingDate(Currency&amp;"ibor"&amp;Tenor,BB1666,Trigger)</f>
        <v>51036</v>
      </c>
      <c r="BB1666" s="101">
        <f>_xll.qlCalendarAdvance(Calendar,BB1665,AZ1666,"f",,Trigger)</f>
        <v>51040</v>
      </c>
      <c r="BC1666" s="101">
        <f>_xll.qlInterestRateIndexMaturity(Currency&amp;"ibor"&amp;Tenor,BB1666,Trigger)</f>
        <v>51406</v>
      </c>
      <c r="BD1666" s="246">
        <f>_xll.qlIndexFixing($AD$5,BA1666,TRUE,_xll.ohTrigger(Trigger,Trigger12M))</f>
        <v>1.7721648406813829E-2</v>
      </c>
      <c r="BE1666" s="246" t="e">
        <f>IFERROR(_xll.qlIndexFixing($BF$1,BA1666,TRUE,_xll.ohTrigger(Trigger,Trigger12M)),#N/A)</f>
        <v>#N/A</v>
      </c>
    </row>
    <row r="1667" spans="52:57" ht="11.25" customHeight="1" x14ac:dyDescent="0.25">
      <c r="AZ1667" s="102" t="s">
        <v>83</v>
      </c>
      <c r="BA1667" s="101">
        <f>_xll.qlInterestRateIndexFixingDate(Currency&amp;"ibor"&amp;Tenor,BB1667,Trigger)</f>
        <v>51043</v>
      </c>
      <c r="BB1667" s="101">
        <f>_xll.qlCalendarAdvance(Calendar,BB1666,AZ1667,"f",,Trigger)</f>
        <v>51047</v>
      </c>
      <c r="BC1667" s="101">
        <f>_xll.qlInterestRateIndexMaturity(Currency&amp;"ibor"&amp;Tenor,BB1667,Trigger)</f>
        <v>51413</v>
      </c>
      <c r="BD1667" s="246">
        <f>_xll.qlIndexFixing($AD$5,BA1667,TRUE,_xll.ohTrigger(Trigger,Trigger12M))</f>
        <v>1.771997429916897E-2</v>
      </c>
      <c r="BE1667" s="246" t="e">
        <f>IFERROR(_xll.qlIndexFixing($BF$1,BA1667,TRUE,_xll.ohTrigger(Trigger,Trigger12M)),#N/A)</f>
        <v>#N/A</v>
      </c>
    </row>
    <row r="1668" spans="52:57" ht="11.25" customHeight="1" x14ac:dyDescent="0.25">
      <c r="AZ1668" s="102" t="s">
        <v>83</v>
      </c>
      <c r="BA1668" s="101">
        <f>_xll.qlInterestRateIndexFixingDate(Currency&amp;"ibor"&amp;Tenor,BB1668,Trigger)</f>
        <v>51050</v>
      </c>
      <c r="BB1668" s="101">
        <f>_xll.qlCalendarAdvance(Calendar,BB1667,AZ1668,"f",,Trigger)</f>
        <v>51054</v>
      </c>
      <c r="BC1668" s="101">
        <f>_xll.qlInterestRateIndexMaturity(Currency&amp;"ibor"&amp;Tenor,BB1668,Trigger)</f>
        <v>51420</v>
      </c>
      <c r="BD1668" s="246">
        <f>_xll.qlIndexFixing($AD$5,BA1668,TRUE,_xll.ohTrigger(Trigger,Trigger12M))</f>
        <v>1.7718297077515384E-2</v>
      </c>
      <c r="BE1668" s="246" t="e">
        <f>IFERROR(_xll.qlIndexFixing($BF$1,BA1668,TRUE,_xll.ohTrigger(Trigger,Trigger12M)),#N/A)</f>
        <v>#N/A</v>
      </c>
    </row>
    <row r="1669" spans="52:57" ht="11.25" customHeight="1" x14ac:dyDescent="0.25">
      <c r="AZ1669" s="102" t="s">
        <v>83</v>
      </c>
      <c r="BA1669" s="101">
        <f>_xll.qlInterestRateIndexFixingDate(Currency&amp;"ibor"&amp;Tenor,BB1669,Trigger)</f>
        <v>51057</v>
      </c>
      <c r="BB1669" s="101">
        <f>_xll.qlCalendarAdvance(Calendar,BB1668,AZ1669,"f",,Trigger)</f>
        <v>51061</v>
      </c>
      <c r="BC1669" s="101">
        <f>_xll.qlInterestRateIndexMaturity(Currency&amp;"ibor"&amp;Tenor,BB1669,Trigger)</f>
        <v>51427</v>
      </c>
      <c r="BD1669" s="246">
        <f>_xll.qlIndexFixing($AD$5,BA1669,TRUE,_xll.ohTrigger(Trigger,Trigger12M))</f>
        <v>1.7716616741868148E-2</v>
      </c>
      <c r="BE1669" s="246" t="e">
        <f>IFERROR(_xll.qlIndexFixing($BF$1,BA1669,TRUE,_xll.ohTrigger(Trigger,Trigger12M)),#N/A)</f>
        <v>#N/A</v>
      </c>
    </row>
    <row r="1670" spans="52:57" ht="11.25" customHeight="1" x14ac:dyDescent="0.25">
      <c r="AZ1670" s="102" t="s">
        <v>83</v>
      </c>
      <c r="BA1670" s="101">
        <f>_xll.qlInterestRateIndexFixingDate(Currency&amp;"ibor"&amp;Tenor,BB1670,Trigger)</f>
        <v>51064</v>
      </c>
      <c r="BB1670" s="101">
        <f>_xll.qlCalendarAdvance(Calendar,BB1669,AZ1670,"f",,Trigger)</f>
        <v>51068</v>
      </c>
      <c r="BC1670" s="101">
        <f>_xll.qlInterestRateIndexMaturity(Currency&amp;"ibor"&amp;Tenor,BB1670,Trigger)</f>
        <v>51434</v>
      </c>
      <c r="BD1670" s="246">
        <f>_xll.qlIndexFixing($AD$5,BA1670,TRUE,_xll.ohTrigger(Trigger,Trigger12M))</f>
        <v>1.7714933292243856E-2</v>
      </c>
      <c r="BE1670" s="246" t="e">
        <f>IFERROR(_xll.qlIndexFixing($BF$1,BA1670,TRUE,_xll.ohTrigger(Trigger,Trigger12M)),#N/A)</f>
        <v>#N/A</v>
      </c>
    </row>
    <row r="1671" spans="52:57" ht="11.25" customHeight="1" x14ac:dyDescent="0.25">
      <c r="AZ1671" s="102" t="s">
        <v>83</v>
      </c>
      <c r="BA1671" s="101">
        <f>_xll.qlInterestRateIndexFixingDate(Currency&amp;"ibor"&amp;Tenor,BB1671,Trigger)</f>
        <v>51071</v>
      </c>
      <c r="BB1671" s="101">
        <f>_xll.qlCalendarAdvance(Calendar,BB1670,AZ1671,"f",,Trigger)</f>
        <v>51075</v>
      </c>
      <c r="BC1671" s="101">
        <f>_xll.qlInterestRateIndexMaturity(Currency&amp;"ibor"&amp;Tenor,BB1671,Trigger)</f>
        <v>51441</v>
      </c>
      <c r="BD1671" s="246">
        <f>_xll.qlIndexFixing($AD$5,BA1671,TRUE,_xll.ohTrigger(Trigger,Trigger12M))</f>
        <v>1.7713246728657799E-2</v>
      </c>
      <c r="BE1671" s="246" t="e">
        <f>IFERROR(_xll.qlIndexFixing($BF$1,BA1671,TRUE,_xll.ohTrigger(Trigger,Trigger12M)),#N/A)</f>
        <v>#N/A</v>
      </c>
    </row>
    <row r="1672" spans="52:57" ht="11.25" customHeight="1" x14ac:dyDescent="0.25">
      <c r="AZ1672" s="102" t="s">
        <v>83</v>
      </c>
      <c r="BA1672" s="101">
        <f>_xll.qlInterestRateIndexFixingDate(Currency&amp;"ibor"&amp;Tenor,BB1672,Trigger)</f>
        <v>51078</v>
      </c>
      <c r="BB1672" s="101">
        <f>_xll.qlCalendarAdvance(Calendar,BB1671,AZ1672,"f",,Trigger)</f>
        <v>51082</v>
      </c>
      <c r="BC1672" s="101">
        <f>_xll.qlInterestRateIndexMaturity(Currency&amp;"ibor"&amp;Tenor,BB1672,Trigger)</f>
        <v>51448</v>
      </c>
      <c r="BD1672" s="246">
        <f>_xll.qlIndexFixing($AD$5,BA1672,TRUE,_xll.ohTrigger(Trigger,Trigger12M))</f>
        <v>1.77115570511257E-2</v>
      </c>
      <c r="BE1672" s="246" t="e">
        <f>IFERROR(_xll.qlIndexFixing($BF$1,BA1672,TRUE,_xll.ohTrigger(Trigger,Trigger12M)),#N/A)</f>
        <v>#N/A</v>
      </c>
    </row>
    <row r="1673" spans="52:57" ht="11.25" customHeight="1" x14ac:dyDescent="0.25">
      <c r="AZ1673" s="102" t="s">
        <v>83</v>
      </c>
      <c r="BA1673" s="101">
        <f>_xll.qlInterestRateIndexFixingDate(Currency&amp;"ibor"&amp;Tenor,BB1673,Trigger)</f>
        <v>51085</v>
      </c>
      <c r="BB1673" s="101">
        <f>_xll.qlCalendarAdvance(Calendar,BB1672,AZ1673,"f",,Trigger)</f>
        <v>51089</v>
      </c>
      <c r="BC1673" s="101">
        <f>_xll.qlInterestRateIndexMaturity(Currency&amp;"ibor"&amp;Tenor,BB1673,Trigger)</f>
        <v>51455</v>
      </c>
      <c r="BD1673" s="246">
        <f>_xll.qlIndexFixing($AD$5,BA1673,TRUE,_xll.ohTrigger(Trigger,Trigger12M))</f>
        <v>1.7709864259663505E-2</v>
      </c>
      <c r="BE1673" s="246" t="e">
        <f>IFERROR(_xll.qlIndexFixing($BF$1,BA1673,TRUE,_xll.ohTrigger(Trigger,Trigger12M)),#N/A)</f>
        <v>#N/A</v>
      </c>
    </row>
    <row r="1674" spans="52:57" ht="11.25" customHeight="1" x14ac:dyDescent="0.25">
      <c r="AZ1674" s="102" t="s">
        <v>83</v>
      </c>
      <c r="BA1674" s="101">
        <f>_xll.qlInterestRateIndexFixingDate(Currency&amp;"ibor"&amp;Tenor,BB1674,Trigger)</f>
        <v>51092</v>
      </c>
      <c r="BB1674" s="101">
        <f>_xll.qlCalendarAdvance(Calendar,BB1673,AZ1674,"f",,Trigger)</f>
        <v>51096</v>
      </c>
      <c r="BC1674" s="101">
        <f>_xll.qlInterestRateIndexMaturity(Currency&amp;"ibor"&amp;Tenor,BB1674,Trigger)</f>
        <v>51462</v>
      </c>
      <c r="BD1674" s="246">
        <f>_xll.qlIndexFixing($AD$5,BA1674,TRUE,_xll.ohTrigger(Trigger,Trigger12M))</f>
        <v>1.7708168354286936E-2</v>
      </c>
      <c r="BE1674" s="246" t="e">
        <f>IFERROR(_xll.qlIndexFixing($BF$1,BA1674,TRUE,_xll.ohTrigger(Trigger,Trigger12M)),#N/A)</f>
        <v>#N/A</v>
      </c>
    </row>
    <row r="1675" spans="52:57" ht="11.25" customHeight="1" x14ac:dyDescent="0.25">
      <c r="AZ1675" s="102" t="s">
        <v>83</v>
      </c>
      <c r="BA1675" s="101">
        <f>_xll.qlInterestRateIndexFixingDate(Currency&amp;"ibor"&amp;Tenor,BB1675,Trigger)</f>
        <v>51099</v>
      </c>
      <c r="BB1675" s="101">
        <f>_xll.qlCalendarAdvance(Calendar,BB1674,AZ1675,"f",,Trigger)</f>
        <v>51103</v>
      </c>
      <c r="BC1675" s="101">
        <f>_xll.qlInterestRateIndexMaturity(Currency&amp;"ibor"&amp;Tenor,BB1675,Trigger)</f>
        <v>51469</v>
      </c>
      <c r="BD1675" s="246">
        <f>_xll.qlIndexFixing($AD$5,BA1675,TRUE,_xll.ohTrigger(Trigger,Trigger12M))</f>
        <v>1.7706469335011722E-2</v>
      </c>
      <c r="BE1675" s="246" t="e">
        <f>IFERROR(_xll.qlIndexFixing($BF$1,BA1675,TRUE,_xll.ohTrigger(Trigger,Trigger12M)),#N/A)</f>
        <v>#N/A</v>
      </c>
    </row>
    <row r="1676" spans="52:57" ht="11.25" customHeight="1" x14ac:dyDescent="0.25">
      <c r="AZ1676" s="102" t="s">
        <v>83</v>
      </c>
      <c r="BA1676" s="101">
        <f>_xll.qlInterestRateIndexFixingDate(Currency&amp;"ibor"&amp;Tenor,BB1676,Trigger)</f>
        <v>51106</v>
      </c>
      <c r="BB1676" s="101">
        <f>_xll.qlCalendarAdvance(Calendar,BB1675,AZ1676,"f",,Trigger)</f>
        <v>51110</v>
      </c>
      <c r="BC1676" s="101">
        <f>_xll.qlInterestRateIndexMaturity(Currency&amp;"ibor"&amp;Tenor,BB1676,Trigger)</f>
        <v>51476</v>
      </c>
      <c r="BD1676" s="246">
        <f>_xll.qlIndexFixing($AD$5,BA1676,TRUE,_xll.ohTrigger(Trigger,Trigger12M))</f>
        <v>1.7704767201854023E-2</v>
      </c>
      <c r="BE1676" s="246" t="e">
        <f>IFERROR(_xll.qlIndexFixing($BF$1,BA1676,TRUE,_xll.ohTrigger(Trigger,Trigger12M)),#N/A)</f>
        <v>#N/A</v>
      </c>
    </row>
    <row r="1677" spans="52:57" ht="11.25" customHeight="1" x14ac:dyDescent="0.25">
      <c r="AZ1677" s="102" t="s">
        <v>83</v>
      </c>
      <c r="BA1677" s="101">
        <f>_xll.qlInterestRateIndexFixingDate(Currency&amp;"ibor"&amp;Tenor,BB1677,Trigger)</f>
        <v>51113</v>
      </c>
      <c r="BB1677" s="101">
        <f>_xll.qlCalendarAdvance(Calendar,BB1676,AZ1677,"f",,Trigger)</f>
        <v>51117</v>
      </c>
      <c r="BC1677" s="101">
        <f>_xll.qlInterestRateIndexMaturity(Currency&amp;"ibor"&amp;Tenor,BB1677,Trigger)</f>
        <v>51483</v>
      </c>
      <c r="BD1677" s="246">
        <f>_xll.qlIndexFixing($AD$5,BA1677,TRUE,_xll.ohTrigger(Trigger,Trigger12M))</f>
        <v>1.7703061954829343E-2</v>
      </c>
      <c r="BE1677" s="246" t="e">
        <f>IFERROR(_xll.qlIndexFixing($BF$1,BA1677,TRUE,_xll.ohTrigger(Trigger,Trigger12M)),#N/A)</f>
        <v>#N/A</v>
      </c>
    </row>
    <row r="1678" spans="52:57" ht="11.25" customHeight="1" x14ac:dyDescent="0.25">
      <c r="AZ1678" s="102" t="s">
        <v>83</v>
      </c>
      <c r="BA1678" s="101">
        <f>_xll.qlInterestRateIndexFixingDate(Currency&amp;"ibor"&amp;Tenor,BB1678,Trigger)</f>
        <v>51120</v>
      </c>
      <c r="BB1678" s="101">
        <f>_xll.qlCalendarAdvance(Calendar,BB1677,AZ1678,"f",,Trigger)</f>
        <v>51124</v>
      </c>
      <c r="BC1678" s="101">
        <f>_xll.qlInterestRateIndexMaturity(Currency&amp;"ibor"&amp;Tenor,BB1678,Trigger)</f>
        <v>51490</v>
      </c>
      <c r="BD1678" s="246">
        <f>_xll.qlIndexFixing($AD$5,BA1678,TRUE,_xll.ohTrigger(Trigger,Trigger12M))</f>
        <v>1.7701353593954066E-2</v>
      </c>
      <c r="BE1678" s="246" t="e">
        <f>IFERROR(_xll.qlIndexFixing($BF$1,BA1678,TRUE,_xll.ohTrigger(Trigger,Trigger12M)),#N/A)</f>
        <v>#N/A</v>
      </c>
    </row>
    <row r="1679" spans="52:57" ht="11.25" customHeight="1" x14ac:dyDescent="0.25">
      <c r="AZ1679" s="102" t="s">
        <v>83</v>
      </c>
      <c r="BA1679" s="101">
        <f>_xll.qlInterestRateIndexFixingDate(Currency&amp;"ibor"&amp;Tenor,BB1679,Trigger)</f>
        <v>51126</v>
      </c>
      <c r="BB1679" s="101">
        <f>_xll.qlCalendarAdvance(Calendar,BB1678,AZ1679,"f",,Trigger)</f>
        <v>51131</v>
      </c>
      <c r="BC1679" s="101">
        <f>_xll.qlInterestRateIndexMaturity(Currency&amp;"ibor"&amp;Tenor,BB1679,Trigger)</f>
        <v>51497</v>
      </c>
      <c r="BD1679" s="246">
        <f>_xll.qlIndexFixing($AD$5,BA1679,TRUE,_xll.ohTrigger(Trigger,Trigger12M))</f>
        <v>1.7699642119243263E-2</v>
      </c>
      <c r="BE1679" s="246" t="e">
        <f>IFERROR(_xll.qlIndexFixing($BF$1,BA1679,TRUE,_xll.ohTrigger(Trigger,Trigger12M)),#N/A)</f>
        <v>#N/A</v>
      </c>
    </row>
    <row r="1680" spans="52:57" ht="11.25" customHeight="1" x14ac:dyDescent="0.25">
      <c r="AZ1680" s="102" t="s">
        <v>83</v>
      </c>
      <c r="BA1680" s="101">
        <f>_xll.qlInterestRateIndexFixingDate(Currency&amp;"ibor"&amp;Tenor,BB1680,Trigger)</f>
        <v>51134</v>
      </c>
      <c r="BB1680" s="101">
        <f>_xll.qlCalendarAdvance(Calendar,BB1679,AZ1680,"f",,Trigger)</f>
        <v>51138</v>
      </c>
      <c r="BC1680" s="101">
        <f>_xll.qlInterestRateIndexMaturity(Currency&amp;"ibor"&amp;Tenor,BB1680,Trigger)</f>
        <v>51504</v>
      </c>
      <c r="BD1680" s="246">
        <f>_xll.qlIndexFixing($AD$5,BA1680,TRUE,_xll.ohTrigger(Trigger,Trigger12M))</f>
        <v>1.7697927530713965E-2</v>
      </c>
      <c r="BE1680" s="246" t="e">
        <f>IFERROR(_xll.qlIndexFixing($BF$1,BA1680,TRUE,_xll.ohTrigger(Trigger,Trigger12M)),#N/A)</f>
        <v>#N/A</v>
      </c>
    </row>
    <row r="1681" spans="52:57" ht="11.25" customHeight="1" x14ac:dyDescent="0.25">
      <c r="AZ1681" s="102" t="s">
        <v>83</v>
      </c>
      <c r="BA1681" s="101">
        <f>_xll.qlInterestRateIndexFixingDate(Currency&amp;"ibor"&amp;Tenor,BB1681,Trigger)</f>
        <v>51141</v>
      </c>
      <c r="BB1681" s="101">
        <f>_xll.qlCalendarAdvance(Calendar,BB1680,AZ1681,"f",,Trigger)</f>
        <v>51145</v>
      </c>
      <c r="BC1681" s="101">
        <f>_xll.qlInterestRateIndexMaturity(Currency&amp;"ibor"&amp;Tenor,BB1681,Trigger)</f>
        <v>51511</v>
      </c>
      <c r="BD1681" s="246">
        <f>_xll.qlIndexFixing($AD$5,BA1681,TRUE,_xll.ohTrigger(Trigger,Trigger12M))</f>
        <v>1.7696209828381462E-2</v>
      </c>
      <c r="BE1681" s="246" t="e">
        <f>IFERROR(_xll.qlIndexFixing($BF$1,BA1681,TRUE,_xll.ohTrigger(Trigger,Trigger12M)),#N/A)</f>
        <v>#N/A</v>
      </c>
    </row>
    <row r="1682" spans="52:57" ht="11.25" customHeight="1" x14ac:dyDescent="0.25">
      <c r="AZ1682" s="102" t="s">
        <v>83</v>
      </c>
      <c r="BA1682" s="101">
        <f>_xll.qlInterestRateIndexFixingDate(Currency&amp;"ibor"&amp;Tenor,BB1682,Trigger)</f>
        <v>51148</v>
      </c>
      <c r="BB1682" s="101">
        <f>_xll.qlCalendarAdvance(Calendar,BB1681,AZ1682,"f",,Trigger)</f>
        <v>51152</v>
      </c>
      <c r="BC1682" s="101">
        <f>_xll.qlInterestRateIndexMaturity(Currency&amp;"ibor"&amp;Tenor,BB1682,Trigger)</f>
        <v>51518</v>
      </c>
      <c r="BD1682" s="246">
        <f>_xll.qlIndexFixing($AD$5,BA1682,TRUE,_xll.ohTrigger(Trigger,Trigger12M))</f>
        <v>1.7694489012262136E-2</v>
      </c>
      <c r="BE1682" s="246" t="e">
        <f>IFERROR(_xll.qlIndexFixing($BF$1,BA1682,TRUE,_xll.ohTrigger(Trigger,Trigger12M)),#N/A)</f>
        <v>#N/A</v>
      </c>
    </row>
    <row r="1683" spans="52:57" ht="11.25" customHeight="1" x14ac:dyDescent="0.25">
      <c r="AZ1683" s="102" t="s">
        <v>83</v>
      </c>
      <c r="BA1683" s="101">
        <f>_xll.qlInterestRateIndexFixingDate(Currency&amp;"ibor"&amp;Tenor,BB1683,Trigger)</f>
        <v>51155</v>
      </c>
      <c r="BB1683" s="101">
        <f>_xll.qlCalendarAdvance(Calendar,BB1682,AZ1683,"f",,Trigger)</f>
        <v>51159</v>
      </c>
      <c r="BC1683" s="101">
        <f>_xll.qlInterestRateIndexMaturity(Currency&amp;"ibor"&amp;Tenor,BB1683,Trigger)</f>
        <v>51525</v>
      </c>
      <c r="BD1683" s="246">
        <f>_xll.qlIndexFixing($AD$5,BA1683,TRUE,_xll.ohTrigger(Trigger,Trigger12M))</f>
        <v>1.7692765082371928E-2</v>
      </c>
      <c r="BE1683" s="246" t="e">
        <f>IFERROR(_xll.qlIndexFixing($BF$1,BA1683,TRUE,_xll.ohTrigger(Trigger,Trigger12M)),#N/A)</f>
        <v>#N/A</v>
      </c>
    </row>
    <row r="1684" spans="52:57" ht="11.25" customHeight="1" x14ac:dyDescent="0.25">
      <c r="AZ1684" s="102" t="s">
        <v>83</v>
      </c>
      <c r="BA1684" s="101">
        <f>_xll.qlInterestRateIndexFixingDate(Currency&amp;"ibor"&amp;Tenor,BB1684,Trigger)</f>
        <v>51162</v>
      </c>
      <c r="BB1684" s="101">
        <f>_xll.qlCalendarAdvance(Calendar,BB1683,AZ1684,"f",,Trigger)</f>
        <v>51166</v>
      </c>
      <c r="BC1684" s="101">
        <f>_xll.qlInterestRateIndexMaturity(Currency&amp;"ibor"&amp;Tenor,BB1684,Trigger)</f>
        <v>51532</v>
      </c>
      <c r="BD1684" s="246">
        <f>_xll.qlIndexFixing($AD$5,BA1684,TRUE,_xll.ohTrigger(Trigger,Trigger12M))</f>
        <v>1.7691038038727003E-2</v>
      </c>
      <c r="BE1684" s="246" t="e">
        <f>IFERROR(_xll.qlIndexFixing($BF$1,BA1684,TRUE,_xll.ohTrigger(Trigger,Trigger12M)),#N/A)</f>
        <v>#N/A</v>
      </c>
    </row>
    <row r="1685" spans="52:57" ht="11.25" customHeight="1" x14ac:dyDescent="0.25">
      <c r="AZ1685" s="102" t="s">
        <v>83</v>
      </c>
      <c r="BA1685" s="101">
        <f>_xll.qlInterestRateIndexFixingDate(Currency&amp;"ibor"&amp;Tenor,BB1685,Trigger)</f>
        <v>51169</v>
      </c>
      <c r="BB1685" s="101">
        <f>_xll.qlCalendarAdvance(Calendar,BB1684,AZ1685,"f",,Trigger)</f>
        <v>51173</v>
      </c>
      <c r="BC1685" s="101">
        <f>_xll.qlInterestRateIndexMaturity(Currency&amp;"ibor"&amp;Tenor,BB1685,Trigger)</f>
        <v>51539</v>
      </c>
      <c r="BD1685" s="246">
        <f>_xll.qlIndexFixing($AD$5,BA1685,TRUE,_xll.ohTrigger(Trigger,Trigger12M))</f>
        <v>1.768930788134352E-2</v>
      </c>
      <c r="BE1685" s="246" t="e">
        <f>IFERROR(_xll.qlIndexFixing($BF$1,BA1685,TRUE,_xll.ohTrigger(Trigger,Trigger12M)),#N/A)</f>
        <v>#N/A</v>
      </c>
    </row>
    <row r="1686" spans="52:57" ht="11.25" customHeight="1" x14ac:dyDescent="0.25">
      <c r="AZ1686" s="102" t="s">
        <v>83</v>
      </c>
      <c r="BA1686" s="101">
        <f>_xll.qlInterestRateIndexFixingDate(Currency&amp;"ibor"&amp;Tenor,BB1686,Trigger)</f>
        <v>51176</v>
      </c>
      <c r="BB1686" s="101">
        <f>_xll.qlCalendarAdvance(Calendar,BB1685,AZ1686,"f",,Trigger)</f>
        <v>51180</v>
      </c>
      <c r="BC1686" s="101">
        <f>_xll.qlInterestRateIndexMaturity(Currency&amp;"ibor"&amp;Tenor,BB1686,Trigger)</f>
        <v>51546</v>
      </c>
      <c r="BD1686" s="246">
        <f>_xll.qlIndexFixing($AD$5,BA1686,TRUE,_xll.ohTrigger(Trigger,Trigger12M))</f>
        <v>1.7687574610237428E-2</v>
      </c>
      <c r="BE1686" s="246" t="e">
        <f>IFERROR(_xll.qlIndexFixing($BF$1,BA1686,TRUE,_xll.ohTrigger(Trigger,Trigger12M)),#N/A)</f>
        <v>#N/A</v>
      </c>
    </row>
    <row r="1687" spans="52:57" ht="11.25" customHeight="1" x14ac:dyDescent="0.25">
      <c r="AZ1687" s="102" t="s">
        <v>83</v>
      </c>
      <c r="BA1687" s="101">
        <f>_xll.qlInterestRateIndexFixingDate(Currency&amp;"ibor"&amp;Tenor,BB1687,Trigger)</f>
        <v>51183</v>
      </c>
      <c r="BB1687" s="101">
        <f>_xll.qlCalendarAdvance(Calendar,BB1686,AZ1687,"f",,Trigger)</f>
        <v>51187</v>
      </c>
      <c r="BC1687" s="101">
        <f>_xll.qlInterestRateIndexMaturity(Currency&amp;"ibor"&amp;Tenor,BB1687,Trigger)</f>
        <v>51553</v>
      </c>
      <c r="BD1687" s="246">
        <f>_xll.qlIndexFixing($AD$5,BA1687,TRUE,_xll.ohTrigger(Trigger,Trigger12M))</f>
        <v>1.7685838225425098E-2</v>
      </c>
      <c r="BE1687" s="246" t="e">
        <f>IFERROR(_xll.qlIndexFixing($BF$1,BA1687,TRUE,_xll.ohTrigger(Trigger,Trigger12M)),#N/A)</f>
        <v>#N/A</v>
      </c>
    </row>
    <row r="1688" spans="52:57" ht="11.25" customHeight="1" x14ac:dyDescent="0.25">
      <c r="AZ1688" s="102" t="s">
        <v>83</v>
      </c>
      <c r="BA1688" s="101">
        <f>_xll.qlInterestRateIndexFixingDate(Currency&amp;"ibor"&amp;Tenor,BB1688,Trigger)</f>
        <v>51190</v>
      </c>
      <c r="BB1688" s="101">
        <f>_xll.qlCalendarAdvance(Calendar,BB1687,AZ1688,"f",,Trigger)</f>
        <v>51194</v>
      </c>
      <c r="BC1688" s="101">
        <f>_xll.qlInterestRateIndexMaturity(Currency&amp;"ibor"&amp;Tenor,BB1688,Trigger)</f>
        <v>51560</v>
      </c>
      <c r="BD1688" s="246">
        <f>_xll.qlIndexFixing($AD$5,BA1688,TRUE,_xll.ohTrigger(Trigger,Trigger12M))</f>
        <v>1.7684098726922701E-2</v>
      </c>
      <c r="BE1688" s="246" t="e">
        <f>IFERROR(_xll.qlIndexFixing($BF$1,BA1688,TRUE,_xll.ohTrigger(Trigger,Trigger12M)),#N/A)</f>
        <v>#N/A</v>
      </c>
    </row>
    <row r="1689" spans="52:57" ht="11.25" customHeight="1" x14ac:dyDescent="0.25">
      <c r="AZ1689" s="102" t="s">
        <v>83</v>
      </c>
      <c r="BA1689" s="101">
        <f>_xll.qlInterestRateIndexFixingDate(Currency&amp;"ibor"&amp;Tenor,BB1689,Trigger)</f>
        <v>51197</v>
      </c>
      <c r="BB1689" s="101">
        <f>_xll.qlCalendarAdvance(Calendar,BB1688,AZ1689,"f",,Trigger)</f>
        <v>51201</v>
      </c>
      <c r="BC1689" s="101">
        <f>_xll.qlInterestRateIndexMaturity(Currency&amp;"ibor"&amp;Tenor,BB1689,Trigger)</f>
        <v>51566</v>
      </c>
      <c r="BD1689" s="246">
        <f>_xll.qlIndexFixing($AD$5,BA1689,TRUE,_xll.ohTrigger(Trigger,Trigger12M))</f>
        <v>1.7682017942468879E-2</v>
      </c>
      <c r="BE1689" s="246" t="e">
        <f>IFERROR(_xll.qlIndexFixing($BF$1,BA1689,TRUE,_xll.ohTrigger(Trigger,Trigger12M)),#N/A)</f>
        <v>#N/A</v>
      </c>
    </row>
    <row r="1690" spans="52:57" ht="11.25" customHeight="1" x14ac:dyDescent="0.25">
      <c r="AZ1690" s="102" t="s">
        <v>83</v>
      </c>
      <c r="BA1690" s="101">
        <f>_xll.qlInterestRateIndexFixingDate(Currency&amp;"ibor"&amp;Tenor,BB1690,Trigger)</f>
        <v>51204</v>
      </c>
      <c r="BB1690" s="101">
        <f>_xll.qlCalendarAdvance(Calendar,BB1689,AZ1690,"f",,Trigger)</f>
        <v>51208</v>
      </c>
      <c r="BC1690" s="101">
        <f>_xll.qlInterestRateIndexMaturity(Currency&amp;"ibor"&amp;Tenor,BB1690,Trigger)</f>
        <v>51573</v>
      </c>
      <c r="BD1690" s="246">
        <f>_xll.qlIndexFixing($AD$5,BA1690,TRUE,_xll.ohTrigger(Trigger,Trigger12M))</f>
        <v>1.7680266897213345E-2</v>
      </c>
      <c r="BE1690" s="246" t="e">
        <f>IFERROR(_xll.qlIndexFixing($BF$1,BA1690,TRUE,_xll.ohTrigger(Trigger,Trigger12M)),#N/A)</f>
        <v>#N/A</v>
      </c>
    </row>
    <row r="1691" spans="52:57" ht="11.25" customHeight="1" x14ac:dyDescent="0.25">
      <c r="AZ1691" s="102" t="s">
        <v>83</v>
      </c>
      <c r="BA1691" s="101">
        <f>_xll.qlInterestRateIndexFixingDate(Currency&amp;"ibor"&amp;Tenor,BB1691,Trigger)</f>
        <v>51211</v>
      </c>
      <c r="BB1691" s="101">
        <f>_xll.qlCalendarAdvance(Calendar,BB1690,AZ1691,"f",,Trigger)</f>
        <v>51215</v>
      </c>
      <c r="BC1691" s="101">
        <f>_xll.qlInterestRateIndexMaturity(Currency&amp;"ibor"&amp;Tenor,BB1691,Trigger)</f>
        <v>51580</v>
      </c>
      <c r="BD1691" s="246">
        <f>_xll.qlIndexFixing($AD$5,BA1691,TRUE,_xll.ohTrigger(Trigger,Trigger12M))</f>
        <v>1.7678512729939661E-2</v>
      </c>
      <c r="BE1691" s="246" t="e">
        <f>IFERROR(_xll.qlIndexFixing($BF$1,BA1691,TRUE,_xll.ohTrigger(Trigger,Trigger12M)),#N/A)</f>
        <v>#N/A</v>
      </c>
    </row>
    <row r="1692" spans="52:57" ht="11.25" customHeight="1" x14ac:dyDescent="0.25">
      <c r="AZ1692" s="102" t="s">
        <v>83</v>
      </c>
      <c r="BA1692" s="101">
        <f>_xll.qlInterestRateIndexFixingDate(Currency&amp;"ibor"&amp;Tenor,BB1692,Trigger)</f>
        <v>51218</v>
      </c>
      <c r="BB1692" s="101">
        <f>_xll.qlCalendarAdvance(Calendar,BB1691,AZ1692,"f",,Trigger)</f>
        <v>51222</v>
      </c>
      <c r="BC1692" s="101">
        <f>_xll.qlInterestRateIndexMaturity(Currency&amp;"ibor"&amp;Tenor,BB1692,Trigger)</f>
        <v>51587</v>
      </c>
      <c r="BD1692" s="246">
        <f>_xll.qlIndexFixing($AD$5,BA1692,TRUE,_xll.ohTrigger(Trigger,Trigger12M))</f>
        <v>1.7676755440664688E-2</v>
      </c>
      <c r="BE1692" s="246" t="e">
        <f>IFERROR(_xll.qlIndexFixing($BF$1,BA1692,TRUE,_xll.ohTrigger(Trigger,Trigger12M)),#N/A)</f>
        <v>#N/A</v>
      </c>
    </row>
    <row r="1693" spans="52:57" ht="11.25" customHeight="1" x14ac:dyDescent="0.25">
      <c r="AZ1693" s="102" t="s">
        <v>83</v>
      </c>
      <c r="BA1693" s="101">
        <f>_xll.qlInterestRateIndexFixingDate(Currency&amp;"ibor"&amp;Tenor,BB1693,Trigger)</f>
        <v>51223</v>
      </c>
      <c r="BB1693" s="101">
        <f>_xll.qlCalendarAdvance(Calendar,BB1692,AZ1693,"f",,Trigger)</f>
        <v>51229</v>
      </c>
      <c r="BC1693" s="101">
        <f>_xll.qlInterestRateIndexMaturity(Currency&amp;"ibor"&amp;Tenor,BB1693,Trigger)</f>
        <v>51594</v>
      </c>
      <c r="BD1693" s="246">
        <f>_xll.qlIndexFixing($AD$5,BA1693,TRUE,_xll.ohTrigger(Trigger,Trigger12M))</f>
        <v>1.7674995029404415E-2</v>
      </c>
      <c r="BE1693" s="246" t="e">
        <f>IFERROR(_xll.qlIndexFixing($BF$1,BA1693,TRUE,_xll.ohTrigger(Trigger,Trigger12M)),#N/A)</f>
        <v>#N/A</v>
      </c>
    </row>
    <row r="1694" spans="52:57" ht="11.25" customHeight="1" x14ac:dyDescent="0.25">
      <c r="AZ1694" s="102" t="s">
        <v>83</v>
      </c>
      <c r="BA1694" s="101">
        <f>_xll.qlInterestRateIndexFixingDate(Currency&amp;"ibor"&amp;Tenor,BB1694,Trigger)</f>
        <v>51232</v>
      </c>
      <c r="BB1694" s="101">
        <f>_xll.qlCalendarAdvance(Calendar,BB1693,AZ1694,"f",,Trigger)</f>
        <v>51236</v>
      </c>
      <c r="BC1694" s="101">
        <f>_xll.qlInterestRateIndexMaturity(Currency&amp;"ibor"&amp;Tenor,BB1694,Trigger)</f>
        <v>51601</v>
      </c>
      <c r="BD1694" s="246">
        <f>_xll.qlIndexFixing($AD$5,BA1694,TRUE,_xll.ohTrigger(Trigger,Trigger12M))</f>
        <v>1.7673231496175706E-2</v>
      </c>
      <c r="BE1694" s="246" t="e">
        <f>IFERROR(_xll.qlIndexFixing($BF$1,BA1694,TRUE,_xll.ohTrigger(Trigger,Trigger12M)),#N/A)</f>
        <v>#N/A</v>
      </c>
    </row>
    <row r="1695" spans="52:57" ht="11.25" customHeight="1" x14ac:dyDescent="0.25">
      <c r="AZ1695" s="102" t="s">
        <v>83</v>
      </c>
      <c r="BA1695" s="101">
        <f>_xll.qlInterestRateIndexFixingDate(Currency&amp;"ibor"&amp;Tenor,BB1695,Trigger)</f>
        <v>51239</v>
      </c>
      <c r="BB1695" s="101">
        <f>_xll.qlCalendarAdvance(Calendar,BB1694,AZ1695,"f",,Trigger)</f>
        <v>51243</v>
      </c>
      <c r="BC1695" s="101">
        <f>_xll.qlInterestRateIndexMaturity(Currency&amp;"ibor"&amp;Tenor,BB1695,Trigger)</f>
        <v>51608</v>
      </c>
      <c r="BD1695" s="246">
        <f>_xll.qlIndexFixing($AD$5,BA1695,TRUE,_xll.ohTrigger(Trigger,Trigger12M))</f>
        <v>1.7671464840994328E-2</v>
      </c>
      <c r="BE1695" s="246" t="e">
        <f>IFERROR(_xll.qlIndexFixing($BF$1,BA1695,TRUE,_xll.ohTrigger(Trigger,Trigger12M)),#N/A)</f>
        <v>#N/A</v>
      </c>
    </row>
    <row r="1696" spans="52:57" ht="11.25" customHeight="1" x14ac:dyDescent="0.25">
      <c r="AZ1696" s="102" t="s">
        <v>83</v>
      </c>
      <c r="BA1696" s="101">
        <f>_xll.qlInterestRateIndexFixingDate(Currency&amp;"ibor"&amp;Tenor,BB1696,Trigger)</f>
        <v>51246</v>
      </c>
      <c r="BB1696" s="101">
        <f>_xll.qlCalendarAdvance(Calendar,BB1695,AZ1696,"f",,Trigger)</f>
        <v>51250</v>
      </c>
      <c r="BC1696" s="101">
        <f>_xll.qlInterestRateIndexMaturity(Currency&amp;"ibor"&amp;Tenor,BB1696,Trigger)</f>
        <v>51615</v>
      </c>
      <c r="BD1696" s="246">
        <f>_xll.qlIndexFixing($AD$5,BA1696,TRUE,_xll.ohTrigger(Trigger,Trigger12M))</f>
        <v>1.7669695063877583E-2</v>
      </c>
      <c r="BE1696" s="246" t="e">
        <f>IFERROR(_xll.qlIndexFixing($BF$1,BA1696,TRUE,_xll.ohTrigger(Trigger,Trigger12M)),#N/A)</f>
        <v>#N/A</v>
      </c>
    </row>
    <row r="1697" spans="52:57" ht="11.25" customHeight="1" x14ac:dyDescent="0.25">
      <c r="AZ1697" s="102" t="s">
        <v>83</v>
      </c>
      <c r="BA1697" s="101">
        <f>_xll.qlInterestRateIndexFixingDate(Currency&amp;"ibor"&amp;Tenor,BB1697,Trigger)</f>
        <v>51253</v>
      </c>
      <c r="BB1697" s="101">
        <f>_xll.qlCalendarAdvance(Calendar,BB1696,AZ1697,"f",,Trigger)</f>
        <v>51258</v>
      </c>
      <c r="BC1697" s="101">
        <f>_xll.qlInterestRateIndexMaturity(Currency&amp;"ibor"&amp;Tenor,BB1697,Trigger)</f>
        <v>51623</v>
      </c>
      <c r="BD1697" s="246">
        <f>_xll.qlIndexFixing($AD$5,BA1697,TRUE,_xll.ohTrigger(Trigger,Trigger12M))</f>
        <v>1.7667668638700663E-2</v>
      </c>
      <c r="BE1697" s="246" t="e">
        <f>IFERROR(_xll.qlIndexFixing($BF$1,BA1697,TRUE,_xll.ohTrigger(Trigger,Trigger12M)),#N/A)</f>
        <v>#N/A</v>
      </c>
    </row>
    <row r="1698" spans="52:57" ht="11.25" customHeight="1" x14ac:dyDescent="0.25">
      <c r="AZ1698" s="102" t="s">
        <v>83</v>
      </c>
      <c r="BA1698" s="101">
        <f>_xll.qlInterestRateIndexFixingDate(Currency&amp;"ibor"&amp;Tenor,BB1698,Trigger)</f>
        <v>51263</v>
      </c>
      <c r="BB1698" s="101">
        <f>_xll.qlCalendarAdvance(Calendar,BB1697,AZ1698,"f",,Trigger)</f>
        <v>51265</v>
      </c>
      <c r="BC1698" s="101">
        <f>_xll.qlInterestRateIndexMaturity(Currency&amp;"ibor"&amp;Tenor,BB1698,Trigger)</f>
        <v>51630</v>
      </c>
      <c r="BD1698" s="246">
        <f>_xll.qlIndexFixing($AD$5,BA1698,TRUE,_xll.ohTrigger(Trigger,Trigger12M))</f>
        <v>1.7665892171776852E-2</v>
      </c>
      <c r="BE1698" s="246" t="e">
        <f>IFERROR(_xll.qlIndexFixing($BF$1,BA1698,TRUE,_xll.ohTrigger(Trigger,Trigger12M)),#N/A)</f>
        <v>#N/A</v>
      </c>
    </row>
    <row r="1699" spans="52:57" ht="11.25" customHeight="1" x14ac:dyDescent="0.25">
      <c r="AZ1699" s="102" t="s">
        <v>83</v>
      </c>
      <c r="BA1699" s="101">
        <f>_xll.qlInterestRateIndexFixingDate(Currency&amp;"ibor"&amp;Tenor,BB1699,Trigger)</f>
        <v>51270</v>
      </c>
      <c r="BB1699" s="101">
        <f>_xll.qlCalendarAdvance(Calendar,BB1698,AZ1699,"f",,Trigger)</f>
        <v>51272</v>
      </c>
      <c r="BC1699" s="101">
        <f>_xll.qlInterestRateIndexMaturity(Currency&amp;"ibor"&amp;Tenor,BB1699,Trigger)</f>
        <v>51637</v>
      </c>
      <c r="BD1699" s="246">
        <f>_xll.qlIndexFixing($AD$5,BA1699,TRUE,_xll.ohTrigger(Trigger,Trigger12M))</f>
        <v>1.7664112582969359E-2</v>
      </c>
      <c r="BE1699" s="246" t="e">
        <f>IFERROR(_xll.qlIndexFixing($BF$1,BA1699,TRUE,_xll.ohTrigger(Trigger,Trigger12M)),#N/A)</f>
        <v>#N/A</v>
      </c>
    </row>
    <row r="1700" spans="52:57" ht="11.25" customHeight="1" x14ac:dyDescent="0.25">
      <c r="AZ1700" s="102" t="s">
        <v>83</v>
      </c>
      <c r="BA1700" s="101">
        <f>_xll.qlInterestRateIndexFixingDate(Currency&amp;"ibor"&amp;Tenor,BB1700,Trigger)</f>
        <v>51277</v>
      </c>
      <c r="BB1700" s="101">
        <f>_xll.qlCalendarAdvance(Calendar,BB1699,AZ1700,"f",,Trigger)</f>
        <v>51279</v>
      </c>
      <c r="BC1700" s="101">
        <f>_xll.qlInterestRateIndexMaturity(Currency&amp;"ibor"&amp;Tenor,BB1700,Trigger)</f>
        <v>51644</v>
      </c>
      <c r="BD1700" s="246">
        <f>_xll.qlIndexFixing($AD$5,BA1700,TRUE,_xll.ohTrigger(Trigger,Trigger12M))</f>
        <v>1.7662329872294606E-2</v>
      </c>
      <c r="BE1700" s="246" t="e">
        <f>IFERROR(_xll.qlIndexFixing($BF$1,BA1700,TRUE,_xll.ohTrigger(Trigger,Trigger12M)),#N/A)</f>
        <v>#N/A</v>
      </c>
    </row>
    <row r="1701" spans="52:57" ht="11.25" customHeight="1" x14ac:dyDescent="0.25">
      <c r="AZ1701" s="102" t="s">
        <v>83</v>
      </c>
      <c r="BA1701" s="101">
        <f>_xll.qlInterestRateIndexFixingDate(Currency&amp;"ibor"&amp;Tenor,BB1701,Trigger)</f>
        <v>51284</v>
      </c>
      <c r="BB1701" s="101">
        <f>_xll.qlCalendarAdvance(Calendar,BB1700,AZ1701,"f",,Trigger)</f>
        <v>51286</v>
      </c>
      <c r="BC1701" s="101">
        <f>_xll.qlInterestRateIndexMaturity(Currency&amp;"ibor"&amp;Tenor,BB1701,Trigger)</f>
        <v>51651</v>
      </c>
      <c r="BD1701" s="246">
        <f>_xll.qlIndexFixing($AD$5,BA1701,TRUE,_xll.ohTrigger(Trigger,Trigger12M))</f>
        <v>1.7660544039769681E-2</v>
      </c>
      <c r="BE1701" s="246" t="e">
        <f>IFERROR(_xll.qlIndexFixing($BF$1,BA1701,TRUE,_xll.ohTrigger(Trigger,Trigger12M)),#N/A)</f>
        <v>#N/A</v>
      </c>
    </row>
    <row r="1702" spans="52:57" ht="11.25" customHeight="1" x14ac:dyDescent="0.25">
      <c r="AZ1702" s="102" t="s">
        <v>83</v>
      </c>
      <c r="BA1702" s="101">
        <f>_xll.qlInterestRateIndexFixingDate(Currency&amp;"ibor"&amp;Tenor,BB1702,Trigger)</f>
        <v>51291</v>
      </c>
      <c r="BB1702" s="101">
        <f>_xll.qlCalendarAdvance(Calendar,BB1701,AZ1702,"f",,Trigger)</f>
        <v>51293</v>
      </c>
      <c r="BC1702" s="101">
        <f>_xll.qlInterestRateIndexMaturity(Currency&amp;"ibor"&amp;Tenor,BB1702,Trigger)</f>
        <v>51658</v>
      </c>
      <c r="BD1702" s="246">
        <f>_xll.qlIndexFixing($AD$5,BA1702,TRUE,_xll.ohTrigger(Trigger,Trigger12M))</f>
        <v>1.7658755085410562E-2</v>
      </c>
      <c r="BE1702" s="246" t="e">
        <f>IFERROR(_xll.qlIndexFixing($BF$1,BA1702,TRUE,_xll.ohTrigger(Trigger,Trigger12M)),#N/A)</f>
        <v>#N/A</v>
      </c>
    </row>
    <row r="1703" spans="52:57" ht="11.25" customHeight="1" x14ac:dyDescent="0.25">
      <c r="AZ1703" s="102" t="s">
        <v>83</v>
      </c>
      <c r="BA1703" s="101">
        <f>_xll.qlInterestRateIndexFixingDate(Currency&amp;"ibor"&amp;Tenor,BB1703,Trigger)</f>
        <v>51298</v>
      </c>
      <c r="BB1703" s="101">
        <f>_xll.qlCalendarAdvance(Calendar,BB1702,AZ1703,"f",,Trigger)</f>
        <v>51300</v>
      </c>
      <c r="BC1703" s="101">
        <f>_xll.qlInterestRateIndexMaturity(Currency&amp;"ibor"&amp;Tenor,BB1703,Trigger)</f>
        <v>51665</v>
      </c>
      <c r="BD1703" s="246">
        <f>_xll.qlIndexFixing($AD$5,BA1703,TRUE,_xll.ohTrigger(Trigger,Trigger12M))</f>
        <v>1.7656963009234344E-2</v>
      </c>
      <c r="BE1703" s="246" t="e">
        <f>IFERROR(_xll.qlIndexFixing($BF$1,BA1703,TRUE,_xll.ohTrigger(Trigger,Trigger12M)),#N/A)</f>
        <v>#N/A</v>
      </c>
    </row>
    <row r="1704" spans="52:57" ht="11.25" customHeight="1" x14ac:dyDescent="0.25">
      <c r="AZ1704" s="102" t="s">
        <v>83</v>
      </c>
      <c r="BA1704" s="101">
        <f>_xll.qlInterestRateIndexFixingDate(Currency&amp;"ibor"&amp;Tenor,BB1704,Trigger)</f>
        <v>51305</v>
      </c>
      <c r="BB1704" s="101">
        <f>_xll.qlCalendarAdvance(Calendar,BB1703,AZ1704,"f",,Trigger)</f>
        <v>51307</v>
      </c>
      <c r="BC1704" s="101">
        <f>_xll.qlInterestRateIndexMaturity(Currency&amp;"ibor"&amp;Tenor,BB1704,Trigger)</f>
        <v>51672</v>
      </c>
      <c r="BD1704" s="246">
        <f>_xll.qlIndexFixing($AD$5,BA1704,TRUE,_xll.ohTrigger(Trigger,Trigger12M))</f>
        <v>1.7655167811257876E-2</v>
      </c>
      <c r="BE1704" s="246" t="e">
        <f>IFERROR(_xll.qlIndexFixing($BF$1,BA1704,TRUE,_xll.ohTrigger(Trigger,Trigger12M)),#N/A)</f>
        <v>#N/A</v>
      </c>
    </row>
    <row r="1705" spans="52:57" ht="11.25" customHeight="1" x14ac:dyDescent="0.25">
      <c r="AZ1705" s="102" t="s">
        <v>83</v>
      </c>
      <c r="BA1705" s="101">
        <f>_xll.qlInterestRateIndexFixingDate(Currency&amp;"ibor"&amp;Tenor,BB1705,Trigger)</f>
        <v>51312</v>
      </c>
      <c r="BB1705" s="101">
        <f>_xll.qlCalendarAdvance(Calendar,BB1704,AZ1705,"f",,Trigger)</f>
        <v>51314</v>
      </c>
      <c r="BC1705" s="101">
        <f>_xll.qlInterestRateIndexMaturity(Currency&amp;"ibor"&amp;Tenor,BB1705,Trigger)</f>
        <v>51679</v>
      </c>
      <c r="BD1705" s="246">
        <f>_xll.qlIndexFixing($AD$5,BA1705,TRUE,_xll.ohTrigger(Trigger,Trigger12M))</f>
        <v>1.7653369491497376E-2</v>
      </c>
      <c r="BE1705" s="246" t="e">
        <f>IFERROR(_xll.qlIndexFixing($BF$1,BA1705,TRUE,_xll.ohTrigger(Trigger,Trigger12M)),#N/A)</f>
        <v>#N/A</v>
      </c>
    </row>
    <row r="1706" spans="52:57" ht="11.25" customHeight="1" x14ac:dyDescent="0.25">
      <c r="AZ1706" s="102" t="s">
        <v>83</v>
      </c>
      <c r="BA1706" s="101">
        <f>_xll.qlInterestRateIndexFixingDate(Currency&amp;"ibor"&amp;Tenor,BB1706,Trigger)</f>
        <v>51319</v>
      </c>
      <c r="BB1706" s="101">
        <f>_xll.qlCalendarAdvance(Calendar,BB1705,AZ1706,"f",,Trigger)</f>
        <v>51321</v>
      </c>
      <c r="BC1706" s="101">
        <f>_xll.qlInterestRateIndexMaturity(Currency&amp;"ibor"&amp;Tenor,BB1706,Trigger)</f>
        <v>51686</v>
      </c>
      <c r="BD1706" s="246">
        <f>_xll.qlIndexFixing($AD$5,BA1706,TRUE,_xll.ohTrigger(Trigger,Trigger12M))</f>
        <v>1.7651568049970357E-2</v>
      </c>
      <c r="BE1706" s="246" t="e">
        <f>IFERROR(_xll.qlIndexFixing($BF$1,BA1706,TRUE,_xll.ohTrigger(Trigger,Trigger12M)),#N/A)</f>
        <v>#N/A</v>
      </c>
    </row>
    <row r="1707" spans="52:57" ht="11.25" customHeight="1" x14ac:dyDescent="0.25">
      <c r="AZ1707" s="102" t="s">
        <v>83</v>
      </c>
      <c r="BA1707" s="101">
        <f>_xll.qlInterestRateIndexFixingDate(Currency&amp;"ibor"&amp;Tenor,BB1707,Trigger)</f>
        <v>51326</v>
      </c>
      <c r="BB1707" s="101">
        <f>_xll.qlCalendarAdvance(Calendar,BB1706,AZ1707,"f",,Trigger)</f>
        <v>51328</v>
      </c>
      <c r="BC1707" s="101">
        <f>_xll.qlInterestRateIndexMaturity(Currency&amp;"ibor"&amp;Tenor,BB1707,Trigger)</f>
        <v>51693</v>
      </c>
      <c r="BD1707" s="246">
        <f>_xll.qlIndexFixing($AD$5,BA1707,TRUE,_xll.ohTrigger(Trigger,Trigger12M))</f>
        <v>1.7649763486693247E-2</v>
      </c>
      <c r="BE1707" s="246" t="e">
        <f>IFERROR(_xll.qlIndexFixing($BF$1,BA1707,TRUE,_xll.ohTrigger(Trigger,Trigger12M)),#N/A)</f>
        <v>#N/A</v>
      </c>
    </row>
    <row r="1708" spans="52:57" ht="11.25" customHeight="1" x14ac:dyDescent="0.25">
      <c r="AZ1708" s="102" t="s">
        <v>83</v>
      </c>
      <c r="BA1708" s="101">
        <f>_xll.qlInterestRateIndexFixingDate(Currency&amp;"ibor"&amp;Tenor,BB1708,Trigger)</f>
        <v>51333</v>
      </c>
      <c r="BB1708" s="101">
        <f>_xll.qlCalendarAdvance(Calendar,BB1707,AZ1708,"f",,Trigger)</f>
        <v>51335</v>
      </c>
      <c r="BC1708" s="101">
        <f>_xll.qlInterestRateIndexMaturity(Currency&amp;"ibor"&amp;Tenor,BB1708,Trigger)</f>
        <v>51700</v>
      </c>
      <c r="BD1708" s="246">
        <f>_xll.qlIndexFixing($AD$5,BA1708,TRUE,_xll.ohTrigger(Trigger,Trigger12M))</f>
        <v>1.7647955801682692E-2</v>
      </c>
      <c r="BE1708" s="246" t="e">
        <f>IFERROR(_xll.qlIndexFixing($BF$1,BA1708,TRUE,_xll.ohTrigger(Trigger,Trigger12M)),#N/A)</f>
        <v>#N/A</v>
      </c>
    </row>
    <row r="1709" spans="52:57" ht="11.25" customHeight="1" x14ac:dyDescent="0.25">
      <c r="AZ1709" s="102" t="s">
        <v>83</v>
      </c>
      <c r="BA1709" s="101">
        <f>_xll.qlInterestRateIndexFixingDate(Currency&amp;"ibor"&amp;Tenor,BB1709,Trigger)</f>
        <v>51340</v>
      </c>
      <c r="BB1709" s="101">
        <f>_xll.qlCalendarAdvance(Calendar,BB1708,AZ1709,"f",,Trigger)</f>
        <v>51342</v>
      </c>
      <c r="BC1709" s="101">
        <f>_xll.qlInterestRateIndexMaturity(Currency&amp;"ibor"&amp;Tenor,BB1709,Trigger)</f>
        <v>51707</v>
      </c>
      <c r="BD1709" s="246">
        <f>_xll.qlIndexFixing($AD$5,BA1709,TRUE,_xll.ohTrigger(Trigger,Trigger12M))</f>
        <v>1.7646350002991744E-2</v>
      </c>
      <c r="BE1709" s="246" t="e">
        <f>IFERROR(_xll.qlIndexFixing($BF$1,BA1709,TRUE,_xll.ohTrigger(Trigger,Trigger12M)),#N/A)</f>
        <v>#N/A</v>
      </c>
    </row>
    <row r="1710" spans="52:57" ht="11.25" customHeight="1" x14ac:dyDescent="0.25">
      <c r="AZ1710" s="102" t="s">
        <v>83</v>
      </c>
      <c r="BA1710" s="101">
        <f>_xll.qlInterestRateIndexFixingDate(Currency&amp;"ibor"&amp;Tenor,BB1710,Trigger)</f>
        <v>51347</v>
      </c>
      <c r="BB1710" s="101">
        <f>_xll.qlCalendarAdvance(Calendar,BB1709,AZ1710,"f",,Trigger)</f>
        <v>51349</v>
      </c>
      <c r="BC1710" s="101">
        <f>_xll.qlInterestRateIndexMaturity(Currency&amp;"ibor"&amp;Tenor,BB1710,Trigger)</f>
        <v>51714</v>
      </c>
      <c r="BD1710" s="246">
        <f>_xll.qlIndexFixing($AD$5,BA1710,TRUE,_xll.ohTrigger(Trigger,Trigger12M))</f>
        <v>1.7645972406100344E-2</v>
      </c>
      <c r="BE1710" s="246" t="e">
        <f>IFERROR(_xll.qlIndexFixing($BF$1,BA1710,TRUE,_xll.ohTrigger(Trigger,Trigger12M)),#N/A)</f>
        <v>#N/A</v>
      </c>
    </row>
    <row r="1711" spans="52:57" ht="11.25" customHeight="1" x14ac:dyDescent="0.25">
      <c r="AZ1711" s="102" t="s">
        <v>83</v>
      </c>
      <c r="BA1711" s="101">
        <f>_xll.qlInterestRateIndexFixingDate(Currency&amp;"ibor"&amp;Tenor,BB1711,Trigger)</f>
        <v>51354</v>
      </c>
      <c r="BB1711" s="101">
        <f>_xll.qlCalendarAdvance(Calendar,BB1710,AZ1711,"f",,Trigger)</f>
        <v>51356</v>
      </c>
      <c r="BC1711" s="101">
        <f>_xll.qlInterestRateIndexMaturity(Currency&amp;"ibor"&amp;Tenor,BB1711,Trigger)</f>
        <v>51721</v>
      </c>
      <c r="BD1711" s="246">
        <f>_xll.qlIndexFixing($AD$5,BA1711,TRUE,_xll.ohTrigger(Trigger,Trigger12M))</f>
        <v>1.7645593919264391E-2</v>
      </c>
      <c r="BE1711" s="246" t="e">
        <f>IFERROR(_xll.qlIndexFixing($BF$1,BA1711,TRUE,_xll.ohTrigger(Trigger,Trigger12M)),#N/A)</f>
        <v>#N/A</v>
      </c>
    </row>
    <row r="1712" spans="52:57" ht="11.25" customHeight="1" x14ac:dyDescent="0.25">
      <c r="AZ1712" s="102" t="s">
        <v>83</v>
      </c>
      <c r="BA1712" s="101">
        <f>_xll.qlInterestRateIndexFixingDate(Currency&amp;"ibor"&amp;Tenor,BB1712,Trigger)</f>
        <v>51361</v>
      </c>
      <c r="BB1712" s="101">
        <f>_xll.qlCalendarAdvance(Calendar,BB1711,AZ1712,"f",,Trigger)</f>
        <v>51363</v>
      </c>
      <c r="BC1712" s="101">
        <f>_xll.qlInterestRateIndexMaturity(Currency&amp;"ibor"&amp;Tenor,BB1712,Trigger)</f>
        <v>51728</v>
      </c>
      <c r="BD1712" s="246">
        <f>_xll.qlIndexFixing($AD$5,BA1712,TRUE,_xll.ohTrigger(Trigger,Trigger12M))</f>
        <v>1.7645214542484973E-2</v>
      </c>
      <c r="BE1712" s="246" t="e">
        <f>IFERROR(_xll.qlIndexFixing($BF$1,BA1712,TRUE,_xll.ohTrigger(Trigger,Trigger12M)),#N/A)</f>
        <v>#N/A</v>
      </c>
    </row>
    <row r="1713" spans="52:57" ht="11.25" customHeight="1" x14ac:dyDescent="0.25">
      <c r="AZ1713" s="102" t="s">
        <v>83</v>
      </c>
      <c r="BA1713" s="101">
        <f>_xll.qlInterestRateIndexFixingDate(Currency&amp;"ibor"&amp;Tenor,BB1713,Trigger)</f>
        <v>51368</v>
      </c>
      <c r="BB1713" s="101">
        <f>_xll.qlCalendarAdvance(Calendar,BB1712,AZ1713,"f",,Trigger)</f>
        <v>51370</v>
      </c>
      <c r="BC1713" s="101">
        <f>_xll.qlInterestRateIndexMaturity(Currency&amp;"ibor"&amp;Tenor,BB1713,Trigger)</f>
        <v>51735</v>
      </c>
      <c r="BD1713" s="246">
        <f>_xll.qlIndexFixing($AD$5,BA1713,TRUE,_xll.ohTrigger(Trigger,Trigger12M))</f>
        <v>1.7644834275763192E-2</v>
      </c>
      <c r="BE1713" s="246" t="e">
        <f>IFERROR(_xll.qlIndexFixing($BF$1,BA1713,TRUE,_xll.ohTrigger(Trigger,Trigger12M)),#N/A)</f>
        <v>#N/A</v>
      </c>
    </row>
    <row r="1714" spans="52:57" ht="11.25" customHeight="1" x14ac:dyDescent="0.25">
      <c r="AZ1714" s="102" t="s">
        <v>83</v>
      </c>
      <c r="BA1714" s="101">
        <f>_xll.qlInterestRateIndexFixingDate(Currency&amp;"ibor"&amp;Tenor,BB1714,Trigger)</f>
        <v>51375</v>
      </c>
      <c r="BB1714" s="101">
        <f>_xll.qlCalendarAdvance(Calendar,BB1713,AZ1714,"f",,Trigger)</f>
        <v>51377</v>
      </c>
      <c r="BC1714" s="101">
        <f>_xll.qlInterestRateIndexMaturity(Currency&amp;"ibor"&amp;Tenor,BB1714,Trigger)</f>
        <v>51742</v>
      </c>
      <c r="BD1714" s="246">
        <f>_xll.qlIndexFixing($AD$5,BA1714,TRUE,_xll.ohTrigger(Trigger,Trigger12M))</f>
        <v>1.76444531190997E-2</v>
      </c>
      <c r="BE1714" s="246" t="e">
        <f>IFERROR(_xll.qlIndexFixing($BF$1,BA1714,TRUE,_xll.ohTrigger(Trigger,Trigger12M)),#N/A)</f>
        <v>#N/A</v>
      </c>
    </row>
    <row r="1715" spans="52:57" ht="11.25" customHeight="1" x14ac:dyDescent="0.25">
      <c r="AZ1715" s="102" t="s">
        <v>83</v>
      </c>
      <c r="BA1715" s="101">
        <f>_xll.qlInterestRateIndexFixingDate(Currency&amp;"ibor"&amp;Tenor,BB1715,Trigger)</f>
        <v>51382</v>
      </c>
      <c r="BB1715" s="101">
        <f>_xll.qlCalendarAdvance(Calendar,BB1714,AZ1715,"f",,Trigger)</f>
        <v>51384</v>
      </c>
      <c r="BC1715" s="101">
        <f>_xll.qlInterestRateIndexMaturity(Currency&amp;"ibor"&amp;Tenor,BB1715,Trigger)</f>
        <v>51749</v>
      </c>
      <c r="BD1715" s="246">
        <f>_xll.qlIndexFixing($AD$5,BA1715,TRUE,_xll.ohTrigger(Trigger,Trigger12M))</f>
        <v>1.7644071072495812E-2</v>
      </c>
      <c r="BE1715" s="246" t="e">
        <f>IFERROR(_xll.qlIndexFixing($BF$1,BA1715,TRUE,_xll.ohTrigger(Trigger,Trigger12M)),#N/A)</f>
        <v>#N/A</v>
      </c>
    </row>
    <row r="1716" spans="52:57" ht="11.25" customHeight="1" x14ac:dyDescent="0.25">
      <c r="AZ1716" s="102" t="s">
        <v>83</v>
      </c>
      <c r="BA1716" s="101">
        <f>_xll.qlInterestRateIndexFixingDate(Currency&amp;"ibor"&amp;Tenor,BB1716,Trigger)</f>
        <v>51389</v>
      </c>
      <c r="BB1716" s="101">
        <f>_xll.qlCalendarAdvance(Calendar,BB1715,AZ1716,"f",,Trigger)</f>
        <v>51391</v>
      </c>
      <c r="BC1716" s="101">
        <f>_xll.qlInterestRateIndexMaturity(Currency&amp;"ibor"&amp;Tenor,BB1716,Trigger)</f>
        <v>51756</v>
      </c>
      <c r="BD1716" s="246">
        <f>_xll.qlIndexFixing($AD$5,BA1716,TRUE,_xll.ohTrigger(Trigger,Trigger12M))</f>
        <v>1.7643688135952625E-2</v>
      </c>
      <c r="BE1716" s="246" t="e">
        <f>IFERROR(_xll.qlIndexFixing($BF$1,BA1716,TRUE,_xll.ohTrigger(Trigger,Trigger12M)),#N/A)</f>
        <v>#N/A</v>
      </c>
    </row>
    <row r="1717" spans="52:57" ht="11.25" customHeight="1" x14ac:dyDescent="0.25">
      <c r="AZ1717" s="102" t="s">
        <v>83</v>
      </c>
      <c r="BA1717" s="101">
        <f>_xll.qlInterestRateIndexFixingDate(Currency&amp;"ibor"&amp;Tenor,BB1717,Trigger)</f>
        <v>51396</v>
      </c>
      <c r="BB1717" s="101">
        <f>_xll.qlCalendarAdvance(Calendar,BB1716,AZ1717,"f",,Trigger)</f>
        <v>51398</v>
      </c>
      <c r="BC1717" s="101">
        <f>_xll.qlInterestRateIndexMaturity(Currency&amp;"ibor"&amp;Tenor,BB1717,Trigger)</f>
        <v>51763</v>
      </c>
      <c r="BD1717" s="246">
        <f>_xll.qlIndexFixing($AD$5,BA1717,TRUE,_xll.ohTrigger(Trigger,Trigger12M))</f>
        <v>1.7643304309471013E-2</v>
      </c>
      <c r="BE1717" s="246" t="e">
        <f>IFERROR(_xll.qlIndexFixing($BF$1,BA1717,TRUE,_xll.ohTrigger(Trigger,Trigger12M)),#N/A)</f>
        <v>#N/A</v>
      </c>
    </row>
    <row r="1718" spans="52:57" ht="11.25" customHeight="1" x14ac:dyDescent="0.25">
      <c r="AZ1718" s="102" t="s">
        <v>83</v>
      </c>
      <c r="BA1718" s="101">
        <f>_xll.qlInterestRateIndexFixingDate(Currency&amp;"ibor"&amp;Tenor,BB1718,Trigger)</f>
        <v>51403</v>
      </c>
      <c r="BB1718" s="101">
        <f>_xll.qlCalendarAdvance(Calendar,BB1717,AZ1718,"f",,Trigger)</f>
        <v>51405</v>
      </c>
      <c r="BC1718" s="101">
        <f>_xll.qlInterestRateIndexMaturity(Currency&amp;"ibor"&amp;Tenor,BB1718,Trigger)</f>
        <v>51770</v>
      </c>
      <c r="BD1718" s="246">
        <f>_xll.qlIndexFixing($AD$5,BA1718,TRUE,_xll.ohTrigger(Trigger,Trigger12M))</f>
        <v>1.7642919593051854E-2</v>
      </c>
      <c r="BE1718" s="246" t="e">
        <f>IFERROR(_xll.qlIndexFixing($BF$1,BA1718,TRUE,_xll.ohTrigger(Trigger,Trigger12M)),#N/A)</f>
        <v>#N/A</v>
      </c>
    </row>
    <row r="1719" spans="52:57" ht="11.25" customHeight="1" x14ac:dyDescent="0.25">
      <c r="AZ1719" s="102" t="s">
        <v>83</v>
      </c>
      <c r="BA1719" s="101">
        <f>_xll.qlInterestRateIndexFixingDate(Currency&amp;"ibor"&amp;Tenor,BB1719,Trigger)</f>
        <v>51410</v>
      </c>
      <c r="BB1719" s="101">
        <f>_xll.qlCalendarAdvance(Calendar,BB1718,AZ1719,"f",,Trigger)</f>
        <v>51412</v>
      </c>
      <c r="BC1719" s="101">
        <f>_xll.qlInterestRateIndexMaturity(Currency&amp;"ibor"&amp;Tenor,BB1719,Trigger)</f>
        <v>51777</v>
      </c>
      <c r="BD1719" s="246">
        <f>_xll.qlIndexFixing($AD$5,BA1719,TRUE,_xll.ohTrigger(Trigger,Trigger12M))</f>
        <v>1.7642533986696459E-2</v>
      </c>
      <c r="BE1719" s="246" t="e">
        <f>IFERROR(_xll.qlIndexFixing($BF$1,BA1719,TRUE,_xll.ohTrigger(Trigger,Trigger12M)),#N/A)</f>
        <v>#N/A</v>
      </c>
    </row>
    <row r="1720" spans="52:57" ht="11.25" customHeight="1" x14ac:dyDescent="0.25">
      <c r="AZ1720" s="102" t="s">
        <v>83</v>
      </c>
      <c r="BA1720" s="101">
        <f>_xll.qlInterestRateIndexFixingDate(Currency&amp;"ibor"&amp;Tenor,BB1720,Trigger)</f>
        <v>51417</v>
      </c>
      <c r="BB1720" s="101">
        <f>_xll.qlCalendarAdvance(Calendar,BB1719,AZ1720,"f",,Trigger)</f>
        <v>51419</v>
      </c>
      <c r="BC1720" s="101">
        <f>_xll.qlInterestRateIndexMaturity(Currency&amp;"ibor"&amp;Tenor,BB1720,Trigger)</f>
        <v>51784</v>
      </c>
      <c r="BD1720" s="246">
        <f>_xll.qlIndexFixing($AD$5,BA1720,TRUE,_xll.ohTrigger(Trigger,Trigger12M))</f>
        <v>1.7642147490405706E-2</v>
      </c>
      <c r="BE1720" s="246" t="e">
        <f>IFERROR(_xll.qlIndexFixing($BF$1,BA1720,TRUE,_xll.ohTrigger(Trigger,Trigger12M)),#N/A)</f>
        <v>#N/A</v>
      </c>
    </row>
    <row r="1721" spans="52:57" ht="11.25" customHeight="1" x14ac:dyDescent="0.25">
      <c r="AZ1721" s="102" t="s">
        <v>83</v>
      </c>
      <c r="BA1721" s="101">
        <f>_xll.qlInterestRateIndexFixingDate(Currency&amp;"ibor"&amp;Tenor,BB1721,Trigger)</f>
        <v>51424</v>
      </c>
      <c r="BB1721" s="101">
        <f>_xll.qlCalendarAdvance(Calendar,BB1720,AZ1721,"f",,Trigger)</f>
        <v>51426</v>
      </c>
      <c r="BC1721" s="101">
        <f>_xll.qlInterestRateIndexMaturity(Currency&amp;"ibor"&amp;Tenor,BB1721,Trigger)</f>
        <v>51791</v>
      </c>
      <c r="BD1721" s="246">
        <f>_xll.qlIndexFixing($AD$5,BA1721,TRUE,_xll.ohTrigger(Trigger,Trigger12M))</f>
        <v>1.7641760104180691E-2</v>
      </c>
      <c r="BE1721" s="246" t="e">
        <f>IFERROR(_xll.qlIndexFixing($BF$1,BA1721,TRUE,_xll.ohTrigger(Trigger,Trigger12M)),#N/A)</f>
        <v>#N/A</v>
      </c>
    </row>
    <row r="1722" spans="52:57" ht="11.25" customHeight="1" x14ac:dyDescent="0.25">
      <c r="AZ1722" s="102" t="s">
        <v>83</v>
      </c>
      <c r="BA1722" s="101">
        <f>_xll.qlInterestRateIndexFixingDate(Currency&amp;"ibor"&amp;Tenor,BB1722,Trigger)</f>
        <v>51431</v>
      </c>
      <c r="BB1722" s="101">
        <f>_xll.qlCalendarAdvance(Calendar,BB1721,AZ1722,"f",,Trigger)</f>
        <v>51433</v>
      </c>
      <c r="BC1722" s="101">
        <f>_xll.qlInterestRateIndexMaturity(Currency&amp;"ibor"&amp;Tenor,BB1722,Trigger)</f>
        <v>51798</v>
      </c>
      <c r="BD1722" s="246">
        <f>_xll.qlIndexFixing($AD$5,BA1722,TRUE,_xll.ohTrigger(Trigger,Trigger12M))</f>
        <v>1.7641371828022286E-2</v>
      </c>
      <c r="BE1722" s="246" t="e">
        <f>IFERROR(_xll.qlIndexFixing($BF$1,BA1722,TRUE,_xll.ohTrigger(Trigger,Trigger12M)),#N/A)</f>
        <v>#N/A</v>
      </c>
    </row>
    <row r="1723" spans="52:57" ht="11.25" customHeight="1" x14ac:dyDescent="0.25">
      <c r="AZ1723" s="102" t="s">
        <v>83</v>
      </c>
      <c r="BA1723" s="101">
        <f>_xll.qlInterestRateIndexFixingDate(Currency&amp;"ibor"&amp;Tenor,BB1723,Trigger)</f>
        <v>51438</v>
      </c>
      <c r="BB1723" s="101">
        <f>_xll.qlCalendarAdvance(Calendar,BB1722,AZ1723,"f",,Trigger)</f>
        <v>51440</v>
      </c>
      <c r="BC1723" s="101">
        <f>_xll.qlInterestRateIndexMaturity(Currency&amp;"ibor"&amp;Tenor,BB1723,Trigger)</f>
        <v>51805</v>
      </c>
      <c r="BD1723" s="246">
        <f>_xll.qlIndexFixing($AD$5,BA1723,TRUE,_xll.ohTrigger(Trigger,Trigger12M))</f>
        <v>1.764098266193203E-2</v>
      </c>
      <c r="BE1723" s="246" t="e">
        <f>IFERROR(_xll.qlIndexFixing($BF$1,BA1723,TRUE,_xll.ohTrigger(Trigger,Trigger12M)),#N/A)</f>
        <v>#N/A</v>
      </c>
    </row>
    <row r="1724" spans="52:57" ht="11.25" customHeight="1" x14ac:dyDescent="0.25">
      <c r="AZ1724" s="102" t="s">
        <v>83</v>
      </c>
      <c r="BA1724" s="101">
        <f>_xll.qlInterestRateIndexFixingDate(Currency&amp;"ibor"&amp;Tenor,BB1724,Trigger)</f>
        <v>51445</v>
      </c>
      <c r="BB1724" s="101">
        <f>_xll.qlCalendarAdvance(Calendar,BB1723,AZ1724,"f",,Trigger)</f>
        <v>51447</v>
      </c>
      <c r="BC1724" s="101">
        <f>_xll.qlInterestRateIndexMaturity(Currency&amp;"ibor"&amp;Tenor,BB1724,Trigger)</f>
        <v>51812</v>
      </c>
      <c r="BD1724" s="246">
        <f>_xll.qlIndexFixing($AD$5,BA1724,TRUE,_xll.ohTrigger(Trigger,Trigger12M))</f>
        <v>1.7640592605910138E-2</v>
      </c>
      <c r="BE1724" s="246" t="e">
        <f>IFERROR(_xll.qlIndexFixing($BF$1,BA1724,TRUE,_xll.ohTrigger(Trigger,Trigger12M)),#N/A)</f>
        <v>#N/A</v>
      </c>
    </row>
    <row r="1725" spans="52:57" ht="11.25" customHeight="1" x14ac:dyDescent="0.25">
      <c r="AZ1725" s="102" t="s">
        <v>83</v>
      </c>
      <c r="BA1725" s="101">
        <f>_xll.qlInterestRateIndexFixingDate(Currency&amp;"ibor"&amp;Tenor,BB1725,Trigger)</f>
        <v>51452</v>
      </c>
      <c r="BB1725" s="101">
        <f>_xll.qlCalendarAdvance(Calendar,BB1724,AZ1725,"f",,Trigger)</f>
        <v>51454</v>
      </c>
      <c r="BC1725" s="101">
        <f>_xll.qlInterestRateIndexMaturity(Currency&amp;"ibor"&amp;Tenor,BB1725,Trigger)</f>
        <v>51819</v>
      </c>
      <c r="BD1725" s="246">
        <f>_xll.qlIndexFixing($AD$5,BA1725,TRUE,_xll.ohTrigger(Trigger,Trigger12M))</f>
        <v>1.7640201659958141E-2</v>
      </c>
      <c r="BE1725" s="246" t="e">
        <f>IFERROR(_xll.qlIndexFixing($BF$1,BA1725,TRUE,_xll.ohTrigger(Trigger,Trigger12M)),#N/A)</f>
        <v>#N/A</v>
      </c>
    </row>
    <row r="1726" spans="52:57" ht="11.25" customHeight="1" x14ac:dyDescent="0.25">
      <c r="AZ1726" s="102" t="s">
        <v>83</v>
      </c>
      <c r="BA1726" s="101">
        <f>_xll.qlInterestRateIndexFixingDate(Currency&amp;"ibor"&amp;Tenor,BB1726,Trigger)</f>
        <v>51459</v>
      </c>
      <c r="BB1726" s="101">
        <f>_xll.qlCalendarAdvance(Calendar,BB1725,AZ1726,"f",,Trigger)</f>
        <v>51461</v>
      </c>
      <c r="BC1726" s="101">
        <f>_xll.qlInterestRateIndexMaturity(Currency&amp;"ibor"&amp;Tenor,BB1726,Trigger)</f>
        <v>51826</v>
      </c>
      <c r="BD1726" s="246">
        <f>_xll.qlIndexFixing($AD$5,BA1726,TRUE,_xll.ohTrigger(Trigger,Trigger12M))</f>
        <v>1.7639809824077139E-2</v>
      </c>
      <c r="BE1726" s="246" t="e">
        <f>IFERROR(_xll.qlIndexFixing($BF$1,BA1726,TRUE,_xll.ohTrigger(Trigger,Trigger12M)),#N/A)</f>
        <v>#N/A</v>
      </c>
    </row>
    <row r="1727" spans="52:57" ht="11.25" customHeight="1" x14ac:dyDescent="0.25">
      <c r="AZ1727" s="102" t="s">
        <v>83</v>
      </c>
      <c r="BA1727" s="101">
        <f>_xll.qlInterestRateIndexFixingDate(Currency&amp;"ibor"&amp;Tenor,BB1727,Trigger)</f>
        <v>51466</v>
      </c>
      <c r="BB1727" s="101">
        <f>_xll.qlCalendarAdvance(Calendar,BB1726,AZ1727,"f",,Trigger)</f>
        <v>51468</v>
      </c>
      <c r="BC1727" s="101">
        <f>_xll.qlInterestRateIndexMaturity(Currency&amp;"ibor"&amp;Tenor,BB1727,Trigger)</f>
        <v>51833</v>
      </c>
      <c r="BD1727" s="246">
        <f>_xll.qlIndexFixing($AD$5,BA1727,TRUE,_xll.ohTrigger(Trigger,Trigger12M))</f>
        <v>1.7639417098268006E-2</v>
      </c>
      <c r="BE1727" s="246" t="e">
        <f>IFERROR(_xll.qlIndexFixing($BF$1,BA1727,TRUE,_xll.ohTrigger(Trigger,Trigger12M)),#N/A)</f>
        <v>#N/A</v>
      </c>
    </row>
    <row r="1728" spans="52:57" ht="11.25" customHeight="1" x14ac:dyDescent="0.25">
      <c r="AZ1728" s="102" t="s">
        <v>83</v>
      </c>
      <c r="BA1728" s="101">
        <f>_xll.qlInterestRateIndexFixingDate(Currency&amp;"ibor"&amp;Tenor,BB1728,Trigger)</f>
        <v>51473</v>
      </c>
      <c r="BB1728" s="101">
        <f>_xll.qlCalendarAdvance(Calendar,BB1727,AZ1728,"f",,Trigger)</f>
        <v>51475</v>
      </c>
      <c r="BC1728" s="101">
        <f>_xll.qlInterestRateIndexMaturity(Currency&amp;"ibor"&amp;Tenor,BB1728,Trigger)</f>
        <v>51840</v>
      </c>
      <c r="BD1728" s="246">
        <f>_xll.qlIndexFixing($AD$5,BA1728,TRUE,_xll.ohTrigger(Trigger,Trigger12M))</f>
        <v>1.7639023482531619E-2</v>
      </c>
      <c r="BE1728" s="246" t="e">
        <f>IFERROR(_xll.qlIndexFixing($BF$1,BA1728,TRUE,_xll.ohTrigger(Trigger,Trigger12M)),#N/A)</f>
        <v>#N/A</v>
      </c>
    </row>
    <row r="1729" spans="52:57" ht="11.25" customHeight="1" x14ac:dyDescent="0.25">
      <c r="AZ1729" s="102" t="s">
        <v>83</v>
      </c>
      <c r="BA1729" s="101">
        <f>_xll.qlInterestRateIndexFixingDate(Currency&amp;"ibor"&amp;Tenor,BB1729,Trigger)</f>
        <v>51480</v>
      </c>
      <c r="BB1729" s="101">
        <f>_xll.qlCalendarAdvance(Calendar,BB1728,AZ1729,"f",,Trigger)</f>
        <v>51482</v>
      </c>
      <c r="BC1729" s="101">
        <f>_xll.qlInterestRateIndexMaturity(Currency&amp;"ibor"&amp;Tenor,BB1729,Trigger)</f>
        <v>51847</v>
      </c>
      <c r="BD1729" s="246">
        <f>_xll.qlIndexFixing($AD$5,BA1729,TRUE,_xll.ohTrigger(Trigger,Trigger12M))</f>
        <v>1.763862897686929E-2</v>
      </c>
      <c r="BE1729" s="246" t="e">
        <f>IFERROR(_xll.qlIndexFixing($BF$1,BA1729,TRUE,_xll.ohTrigger(Trigger,Trigger12M)),#N/A)</f>
        <v>#N/A</v>
      </c>
    </row>
    <row r="1730" spans="52:57" ht="11.25" customHeight="1" x14ac:dyDescent="0.25">
      <c r="AZ1730" s="102" t="s">
        <v>83</v>
      </c>
      <c r="BA1730" s="101">
        <f>_xll.qlInterestRateIndexFixingDate(Currency&amp;"ibor"&amp;Tenor,BB1730,Trigger)</f>
        <v>51487</v>
      </c>
      <c r="BB1730" s="101">
        <f>_xll.qlCalendarAdvance(Calendar,BB1729,AZ1730,"f",,Trigger)</f>
        <v>51489</v>
      </c>
      <c r="BC1730" s="101">
        <f>_xll.qlInterestRateIndexMaturity(Currency&amp;"ibor"&amp;Tenor,BB1730,Trigger)</f>
        <v>51854</v>
      </c>
      <c r="BD1730" s="246">
        <f>_xll.qlIndexFixing($AD$5,BA1730,TRUE,_xll.ohTrigger(Trigger,Trigger12M))</f>
        <v>1.7638233581282331E-2</v>
      </c>
      <c r="BE1730" s="246" t="e">
        <f>IFERROR(_xll.qlIndexFixing($BF$1,BA1730,TRUE,_xll.ohTrigger(Trigger,Trigger12M)),#N/A)</f>
        <v>#N/A</v>
      </c>
    </row>
    <row r="1731" spans="52:57" ht="11.25" customHeight="1" x14ac:dyDescent="0.25">
      <c r="AZ1731" s="102" t="s">
        <v>83</v>
      </c>
      <c r="BA1731" s="101">
        <f>_xll.qlInterestRateIndexFixingDate(Currency&amp;"ibor"&amp;Tenor,BB1731,Trigger)</f>
        <v>51491</v>
      </c>
      <c r="BB1731" s="101">
        <f>_xll.qlCalendarAdvance(Calendar,BB1730,AZ1731,"f",,Trigger)</f>
        <v>51497</v>
      </c>
      <c r="BC1731" s="101">
        <f>_xll.qlInterestRateIndexMaturity(Currency&amp;"ibor"&amp;Tenor,BB1731,Trigger)</f>
        <v>51862</v>
      </c>
      <c r="BD1731" s="246">
        <f>_xll.qlIndexFixing($AD$5,BA1731,TRUE,_xll.ohTrigger(Trigger,Trigger12M))</f>
        <v>1.7637780610908576E-2</v>
      </c>
      <c r="BE1731" s="246" t="e">
        <f>IFERROR(_xll.qlIndexFixing($BF$1,BA1731,TRUE,_xll.ohTrigger(Trigger,Trigger12M)),#N/A)</f>
        <v>#N/A</v>
      </c>
    </row>
    <row r="1732" spans="52:57" ht="11.25" customHeight="1" x14ac:dyDescent="0.25">
      <c r="AZ1732" s="102" t="s">
        <v>83</v>
      </c>
      <c r="BA1732" s="101">
        <f>_xll.qlInterestRateIndexFixingDate(Currency&amp;"ibor"&amp;Tenor,BB1732,Trigger)</f>
        <v>51501</v>
      </c>
      <c r="BB1732" s="101">
        <f>_xll.qlCalendarAdvance(Calendar,BB1731,AZ1732,"f",,Trigger)</f>
        <v>51504</v>
      </c>
      <c r="BC1732" s="101">
        <f>_xll.qlInterestRateIndexMaturity(Currency&amp;"ibor"&amp;Tenor,BB1732,Trigger)</f>
        <v>51869</v>
      </c>
      <c r="BD1732" s="246">
        <f>_xll.qlIndexFixing($AD$5,BA1732,TRUE,_xll.ohTrigger(Trigger,Trigger12M))</f>
        <v>1.7637383308342715E-2</v>
      </c>
      <c r="BE1732" s="246" t="e">
        <f>IFERROR(_xll.qlIndexFixing($BF$1,BA1732,TRUE,_xll.ohTrigger(Trigger,Trigger12M)),#N/A)</f>
        <v>#N/A</v>
      </c>
    </row>
    <row r="1733" spans="52:57" ht="11.25" customHeight="1" x14ac:dyDescent="0.25">
      <c r="AZ1733" s="102" t="s">
        <v>83</v>
      </c>
      <c r="BA1733" s="101">
        <f>_xll.qlInterestRateIndexFixingDate(Currency&amp;"ibor"&amp;Tenor,BB1733,Trigger)</f>
        <v>51509</v>
      </c>
      <c r="BB1733" s="101">
        <f>_xll.qlCalendarAdvance(Calendar,BB1732,AZ1733,"f",,Trigger)</f>
        <v>51511</v>
      </c>
      <c r="BC1733" s="101">
        <f>_xll.qlInterestRateIndexMaturity(Currency&amp;"ibor"&amp;Tenor,BB1733,Trigger)</f>
        <v>51876</v>
      </c>
      <c r="BD1733" s="246">
        <f>_xll.qlIndexFixing($AD$5,BA1733,TRUE,_xll.ohTrigger(Trigger,Trigger12M))</f>
        <v>1.7636985115855291E-2</v>
      </c>
      <c r="BE1733" s="246" t="e">
        <f>IFERROR(_xll.qlIndexFixing($BF$1,BA1733,TRUE,_xll.ohTrigger(Trigger,Trigger12M)),#N/A)</f>
        <v>#N/A</v>
      </c>
    </row>
    <row r="1734" spans="52:57" ht="11.25" customHeight="1" x14ac:dyDescent="0.25">
      <c r="AZ1734" s="102" t="s">
        <v>83</v>
      </c>
      <c r="BA1734" s="101">
        <f>_xll.qlInterestRateIndexFixingDate(Currency&amp;"ibor"&amp;Tenor,BB1734,Trigger)</f>
        <v>51516</v>
      </c>
      <c r="BB1734" s="101">
        <f>_xll.qlCalendarAdvance(Calendar,BB1733,AZ1734,"f",,Trigger)</f>
        <v>51518</v>
      </c>
      <c r="BC1734" s="101">
        <f>_xll.qlInterestRateIndexMaturity(Currency&amp;"ibor"&amp;Tenor,BB1734,Trigger)</f>
        <v>51883</v>
      </c>
      <c r="BD1734" s="246">
        <f>_xll.qlIndexFixing($AD$5,BA1734,TRUE,_xll.ohTrigger(Trigger,Trigger12M))</f>
        <v>1.7636586033447626E-2</v>
      </c>
      <c r="BE1734" s="246" t="e">
        <f>IFERROR(_xll.qlIndexFixing($BF$1,BA1734,TRUE,_xll.ohTrigger(Trigger,Trigger12M)),#N/A)</f>
        <v>#N/A</v>
      </c>
    </row>
    <row r="1735" spans="52:57" ht="11.25" customHeight="1" x14ac:dyDescent="0.25">
      <c r="AZ1735" s="102" t="s">
        <v>83</v>
      </c>
      <c r="BA1735" s="101">
        <f>_xll.qlInterestRateIndexFixingDate(Currency&amp;"ibor"&amp;Tenor,BB1735,Trigger)</f>
        <v>51523</v>
      </c>
      <c r="BB1735" s="101">
        <f>_xll.qlCalendarAdvance(Calendar,BB1734,AZ1735,"f",,Trigger)</f>
        <v>51525</v>
      </c>
      <c r="BC1735" s="101">
        <f>_xll.qlInterestRateIndexMaturity(Currency&amp;"ibor"&amp;Tenor,BB1735,Trigger)</f>
        <v>51890</v>
      </c>
      <c r="BD1735" s="246">
        <f>_xll.qlIndexFixing($AD$5,BA1735,TRUE,_xll.ohTrigger(Trigger,Trigger12M))</f>
        <v>1.7636186061120145E-2</v>
      </c>
      <c r="BE1735" s="246" t="e">
        <f>IFERROR(_xll.qlIndexFixing($BF$1,BA1735,TRUE,_xll.ohTrigger(Trigger,Trigger12M)),#N/A)</f>
        <v>#N/A</v>
      </c>
    </row>
    <row r="1736" spans="52:57" ht="11.25" customHeight="1" x14ac:dyDescent="0.25">
      <c r="AZ1736" s="102" t="s">
        <v>83</v>
      </c>
      <c r="BA1736" s="101">
        <f>_xll.qlInterestRateIndexFixingDate(Currency&amp;"ibor"&amp;Tenor,BB1736,Trigger)</f>
        <v>51530</v>
      </c>
      <c r="BB1736" s="101">
        <f>_xll.qlCalendarAdvance(Calendar,BB1735,AZ1736,"f",,Trigger)</f>
        <v>51532</v>
      </c>
      <c r="BC1736" s="101">
        <f>_xll.qlInterestRateIndexMaturity(Currency&amp;"ibor"&amp;Tenor,BB1736,Trigger)</f>
        <v>51897</v>
      </c>
      <c r="BD1736" s="246">
        <f>_xll.qlIndexFixing($AD$5,BA1736,TRUE,_xll.ohTrigger(Trigger,Trigger12M))</f>
        <v>1.7635785198874175E-2</v>
      </c>
      <c r="BE1736" s="246" t="e">
        <f>IFERROR(_xll.qlIndexFixing($BF$1,BA1736,TRUE,_xll.ohTrigger(Trigger,Trigger12M)),#N/A)</f>
        <v>#N/A</v>
      </c>
    </row>
    <row r="1737" spans="52:57" ht="11.25" customHeight="1" x14ac:dyDescent="0.25">
      <c r="AZ1737" s="102" t="s">
        <v>83</v>
      </c>
      <c r="BA1737" s="101">
        <f>_xll.qlInterestRateIndexFixingDate(Currency&amp;"ibor"&amp;Tenor,BB1737,Trigger)</f>
        <v>51537</v>
      </c>
      <c r="BB1737" s="101">
        <f>_xll.qlCalendarAdvance(Calendar,BB1736,AZ1737,"f",,Trigger)</f>
        <v>51539</v>
      </c>
      <c r="BC1737" s="101">
        <f>_xll.qlInterestRateIndexMaturity(Currency&amp;"ibor"&amp;Tenor,BB1737,Trigger)</f>
        <v>51904</v>
      </c>
      <c r="BD1737" s="246">
        <f>_xll.qlIndexFixing($AD$5,BA1737,TRUE,_xll.ohTrigger(Trigger,Trigger12M))</f>
        <v>1.7635383446710801E-2</v>
      </c>
      <c r="BE1737" s="246" t="e">
        <f>IFERROR(_xll.qlIndexFixing($BF$1,BA1737,TRUE,_xll.ohTrigger(Trigger,Trigger12M)),#N/A)</f>
        <v>#N/A</v>
      </c>
    </row>
    <row r="1738" spans="52:57" ht="11.25" customHeight="1" x14ac:dyDescent="0.25">
      <c r="AZ1738" s="102" t="s">
        <v>83</v>
      </c>
      <c r="BA1738" s="101">
        <f>_xll.qlInterestRateIndexFixingDate(Currency&amp;"ibor"&amp;Tenor,BB1738,Trigger)</f>
        <v>51544</v>
      </c>
      <c r="BB1738" s="101">
        <f>_xll.qlCalendarAdvance(Calendar,BB1737,AZ1738,"f",,Trigger)</f>
        <v>51546</v>
      </c>
      <c r="BC1738" s="101">
        <f>_xll.qlInterestRateIndexMaturity(Currency&amp;"ibor"&amp;Tenor,BB1738,Trigger)</f>
        <v>51911</v>
      </c>
      <c r="BD1738" s="246">
        <f>_xll.qlIndexFixing($AD$5,BA1738,TRUE,_xll.ohTrigger(Trigger,Trigger12M))</f>
        <v>1.7634980804631342E-2</v>
      </c>
      <c r="BE1738" s="246" t="e">
        <f>IFERROR(_xll.qlIndexFixing($BF$1,BA1738,TRUE,_xll.ohTrigger(Trigger,Trigger12M)),#N/A)</f>
        <v>#N/A</v>
      </c>
    </row>
    <row r="1739" spans="52:57" ht="11.25" customHeight="1" x14ac:dyDescent="0.25">
      <c r="AZ1739" s="102" t="s">
        <v>83</v>
      </c>
      <c r="BA1739" s="101">
        <f>_xll.qlInterestRateIndexFixingDate(Currency&amp;"ibor"&amp;Tenor,BB1739,Trigger)</f>
        <v>51551</v>
      </c>
      <c r="BB1739" s="101">
        <f>_xll.qlCalendarAdvance(Calendar,BB1738,AZ1739,"f",,Trigger)</f>
        <v>51553</v>
      </c>
      <c r="BC1739" s="101">
        <f>_xll.qlInterestRateIndexMaturity(Currency&amp;"ibor"&amp;Tenor,BB1739,Trigger)</f>
        <v>51918</v>
      </c>
      <c r="BD1739" s="246">
        <f>_xll.qlIndexFixing($AD$5,BA1739,TRUE,_xll.ohTrigger(Trigger,Trigger12M))</f>
        <v>1.7634577272636454E-2</v>
      </c>
      <c r="BE1739" s="246" t="e">
        <f>IFERROR(_xll.qlIndexFixing($BF$1,BA1739,TRUE,_xll.ohTrigger(Trigger,Trigger12M)),#N/A)</f>
        <v>#N/A</v>
      </c>
    </row>
    <row r="1740" spans="52:57" ht="11.25" customHeight="1" x14ac:dyDescent="0.25">
      <c r="AZ1740" s="102" t="s">
        <v>83</v>
      </c>
      <c r="BA1740" s="101">
        <f>_xll.qlInterestRateIndexFixingDate(Currency&amp;"ibor"&amp;Tenor,BB1740,Trigger)</f>
        <v>51558</v>
      </c>
      <c r="BB1740" s="101">
        <f>_xll.qlCalendarAdvance(Calendar,BB1739,AZ1740,"f",,Trigger)</f>
        <v>51560</v>
      </c>
      <c r="BC1740" s="101">
        <f>_xll.qlInterestRateIndexMaturity(Currency&amp;"ibor"&amp;Tenor,BB1740,Trigger)</f>
        <v>51925</v>
      </c>
      <c r="BD1740" s="246">
        <f>_xll.qlIndexFixing($AD$5,BA1740,TRUE,_xll.ohTrigger(Trigger,Trigger12M))</f>
        <v>1.7634172850727454E-2</v>
      </c>
      <c r="BE1740" s="246" t="e">
        <f>IFERROR(_xll.qlIndexFixing($BF$1,BA1740,TRUE,_xll.ohTrigger(Trigger,Trigger12M)),#N/A)</f>
        <v>#N/A</v>
      </c>
    </row>
    <row r="1741" spans="52:57" ht="11.25" customHeight="1" x14ac:dyDescent="0.25">
      <c r="AZ1741" s="102" t="s">
        <v>83</v>
      </c>
      <c r="BA1741" s="101">
        <f>_xll.qlInterestRateIndexFixingDate(Currency&amp;"ibor"&amp;Tenor,BB1741,Trigger)</f>
        <v>51565</v>
      </c>
      <c r="BB1741" s="101">
        <f>_xll.qlCalendarAdvance(Calendar,BB1740,AZ1741,"f",,Trigger)</f>
        <v>51567</v>
      </c>
      <c r="BC1741" s="101">
        <f>_xll.qlInterestRateIndexMaturity(Currency&amp;"ibor"&amp;Tenor,BB1741,Trigger)</f>
        <v>51932</v>
      </c>
      <c r="BD1741" s="246">
        <f>_xll.qlIndexFixing($AD$5,BA1741,TRUE,_xll.ohTrigger(Trigger,Trigger12M))</f>
        <v>1.763376753890521E-2</v>
      </c>
      <c r="BE1741" s="246" t="e">
        <f>IFERROR(_xll.qlIndexFixing($BF$1,BA1741,TRUE,_xll.ohTrigger(Trigger,Trigger12M)),#N/A)</f>
        <v>#N/A</v>
      </c>
    </row>
    <row r="1742" spans="52:57" ht="11.25" customHeight="1" x14ac:dyDescent="0.25">
      <c r="AZ1742" s="102" t="s">
        <v>83</v>
      </c>
      <c r="BA1742" s="101">
        <f>_xll.qlInterestRateIndexFixingDate(Currency&amp;"ibor"&amp;Tenor,BB1742,Trigger)</f>
        <v>51572</v>
      </c>
      <c r="BB1742" s="101">
        <f>_xll.qlCalendarAdvance(Calendar,BB1741,AZ1742,"f",,Trigger)</f>
        <v>51574</v>
      </c>
      <c r="BC1742" s="101">
        <f>_xll.qlInterestRateIndexMaturity(Currency&amp;"ibor"&amp;Tenor,BB1742,Trigger)</f>
        <v>51939</v>
      </c>
      <c r="BD1742" s="246">
        <f>_xll.qlIndexFixing($AD$5,BA1742,TRUE,_xll.ohTrigger(Trigger,Trigger12M))</f>
        <v>1.7633361337171263E-2</v>
      </c>
      <c r="BE1742" s="246" t="e">
        <f>IFERROR(_xll.qlIndexFixing($BF$1,BA1742,TRUE,_xll.ohTrigger(Trigger,Trigger12M)),#N/A)</f>
        <v>#N/A</v>
      </c>
    </row>
    <row r="1743" spans="52:57" ht="11.25" customHeight="1" x14ac:dyDescent="0.25">
      <c r="AZ1743" s="102" t="s">
        <v>83</v>
      </c>
      <c r="BA1743" s="101">
        <f>_xll.qlInterestRateIndexFixingDate(Currency&amp;"ibor"&amp;Tenor,BB1743,Trigger)</f>
        <v>51579</v>
      </c>
      <c r="BB1743" s="101">
        <f>_xll.qlCalendarAdvance(Calendar,BB1742,AZ1743,"f",,Trigger)</f>
        <v>51581</v>
      </c>
      <c r="BC1743" s="101">
        <f>_xll.qlInterestRateIndexMaturity(Currency&amp;"ibor"&amp;Tenor,BB1743,Trigger)</f>
        <v>51946</v>
      </c>
      <c r="BD1743" s="246">
        <f>_xll.qlIndexFixing($AD$5,BA1743,TRUE,_xll.ohTrigger(Trigger,Trigger12M))</f>
        <v>1.7632954245526047E-2</v>
      </c>
      <c r="BE1743" s="246" t="e">
        <f>IFERROR(_xll.qlIndexFixing($BF$1,BA1743,TRUE,_xll.ohTrigger(Trigger,Trigger12M)),#N/A)</f>
        <v>#N/A</v>
      </c>
    </row>
    <row r="1744" spans="52:57" ht="11.25" customHeight="1" x14ac:dyDescent="0.25">
      <c r="AZ1744" s="102" t="s">
        <v>83</v>
      </c>
      <c r="BA1744" s="101">
        <f>_xll.qlInterestRateIndexFixingDate(Currency&amp;"ibor"&amp;Tenor,BB1744,Trigger)</f>
        <v>51586</v>
      </c>
      <c r="BB1744" s="101">
        <f>_xll.qlCalendarAdvance(Calendar,BB1743,AZ1744,"f",,Trigger)</f>
        <v>51588</v>
      </c>
      <c r="BC1744" s="101">
        <f>_xll.qlInterestRateIndexMaturity(Currency&amp;"ibor"&amp;Tenor,BB1744,Trigger)</f>
        <v>51953</v>
      </c>
      <c r="BD1744" s="246">
        <f>_xll.qlIndexFixing($AD$5,BA1744,TRUE,_xll.ohTrigger(Trigger,Trigger12M))</f>
        <v>1.7632546263970879E-2</v>
      </c>
      <c r="BE1744" s="246" t="e">
        <f>IFERROR(_xll.qlIndexFixing($BF$1,BA1744,TRUE,_xll.ohTrigger(Trigger,Trigger12M)),#N/A)</f>
        <v>#N/A</v>
      </c>
    </row>
    <row r="1745" spans="52:57" ht="11.25" customHeight="1" x14ac:dyDescent="0.25">
      <c r="AZ1745" s="102" t="s">
        <v>83</v>
      </c>
      <c r="BA1745" s="101">
        <f>_xll.qlInterestRateIndexFixingDate(Currency&amp;"ibor"&amp;Tenor,BB1745,Trigger)</f>
        <v>51593</v>
      </c>
      <c r="BB1745" s="101">
        <f>_xll.qlCalendarAdvance(Calendar,BB1744,AZ1745,"f",,Trigger)</f>
        <v>51595</v>
      </c>
      <c r="BC1745" s="101">
        <f>_xll.qlInterestRateIndexMaturity(Currency&amp;"ibor"&amp;Tenor,BB1745,Trigger)</f>
        <v>51964</v>
      </c>
      <c r="BD1745" s="246">
        <f>_xll.qlIndexFixing($AD$5,BA1745,TRUE,_xll.ohTrigger(Trigger,Trigger12M))</f>
        <v>1.7633803443204098E-2</v>
      </c>
      <c r="BE1745" s="246" t="e">
        <f>IFERROR(_xll.qlIndexFixing($BF$1,BA1745,TRUE,_xll.ohTrigger(Trigger,Trigger12M)),#N/A)</f>
        <v>#N/A</v>
      </c>
    </row>
    <row r="1746" spans="52:57" ht="11.25" customHeight="1" x14ac:dyDescent="0.25">
      <c r="AZ1746" s="102" t="s">
        <v>83</v>
      </c>
      <c r="BA1746" s="101">
        <f>_xll.qlInterestRateIndexFixingDate(Currency&amp;"ibor"&amp;Tenor,BB1746,Trigger)</f>
        <v>51600</v>
      </c>
      <c r="BB1746" s="101">
        <f>_xll.qlCalendarAdvance(Calendar,BB1745,AZ1746,"f",,Trigger)</f>
        <v>51602</v>
      </c>
      <c r="BC1746" s="101">
        <f>_xll.qlInterestRateIndexMaturity(Currency&amp;"ibor"&amp;Tenor,BB1746,Trigger)</f>
        <v>51967</v>
      </c>
      <c r="BD1746" s="246">
        <f>_xll.qlIndexFixing($AD$5,BA1746,TRUE,_xll.ohTrigger(Trigger,Trigger12M))</f>
        <v>1.7631727631135932E-2</v>
      </c>
      <c r="BE1746" s="246" t="e">
        <f>IFERROR(_xll.qlIndexFixing($BF$1,BA1746,TRUE,_xll.ohTrigger(Trigger,Trigger12M)),#N/A)</f>
        <v>#N/A</v>
      </c>
    </row>
    <row r="1747" spans="52:57" ht="11.25" customHeight="1" x14ac:dyDescent="0.25">
      <c r="AZ1747" s="102" t="s">
        <v>83</v>
      </c>
      <c r="BA1747" s="101">
        <f>_xll.qlInterestRateIndexFixingDate(Currency&amp;"ibor"&amp;Tenor,BB1747,Trigger)</f>
        <v>51607</v>
      </c>
      <c r="BB1747" s="101">
        <f>_xll.qlCalendarAdvance(Calendar,BB1746,AZ1747,"f",,Trigger)</f>
        <v>51609</v>
      </c>
      <c r="BC1747" s="101">
        <f>_xll.qlInterestRateIndexMaturity(Currency&amp;"ibor"&amp;Tenor,BB1747,Trigger)</f>
        <v>51974</v>
      </c>
      <c r="BD1747" s="246">
        <f>_xll.qlIndexFixing($AD$5,BA1747,TRUE,_xll.ohTrigger(Trigger,Trigger12M))</f>
        <v>1.7631316979857911E-2</v>
      </c>
      <c r="BE1747" s="246" t="e">
        <f>IFERROR(_xll.qlIndexFixing($BF$1,BA1747,TRUE,_xll.ohTrigger(Trigger,Trigger12M)),#N/A)</f>
        <v>#N/A</v>
      </c>
    </row>
    <row r="1748" spans="52:57" ht="11.25" customHeight="1" x14ac:dyDescent="0.25">
      <c r="AZ1748" s="102" t="s">
        <v>83</v>
      </c>
      <c r="BA1748" s="101">
        <f>_xll.qlInterestRateIndexFixingDate(Currency&amp;"ibor"&amp;Tenor,BB1748,Trigger)</f>
        <v>51614</v>
      </c>
      <c r="BB1748" s="101">
        <f>_xll.qlCalendarAdvance(Calendar,BB1747,AZ1748,"f",,Trigger)</f>
        <v>51616</v>
      </c>
      <c r="BC1748" s="101">
        <f>_xll.qlInterestRateIndexMaturity(Currency&amp;"ibor"&amp;Tenor,BB1748,Trigger)</f>
        <v>51981</v>
      </c>
      <c r="BD1748" s="246">
        <f>_xll.qlIndexFixing($AD$5,BA1748,TRUE,_xll.ohTrigger(Trigger,Trigger12M))</f>
        <v>1.7630905438674314E-2</v>
      </c>
      <c r="BE1748" s="246" t="e">
        <f>IFERROR(_xll.qlIndexFixing($BF$1,BA1748,TRUE,_xll.ohTrigger(Trigger,Trigger12M)),#N/A)</f>
        <v>#N/A</v>
      </c>
    </row>
    <row r="1749" spans="52:57" ht="11.25" customHeight="1" x14ac:dyDescent="0.25">
      <c r="AZ1749" s="102" t="s">
        <v>83</v>
      </c>
      <c r="BA1749" s="101">
        <f>_xll.qlInterestRateIndexFixingDate(Currency&amp;"ibor"&amp;Tenor,BB1749,Trigger)</f>
        <v>51620</v>
      </c>
      <c r="BB1749" s="101">
        <f>_xll.qlCalendarAdvance(Calendar,BB1748,AZ1749,"f",,Trigger)</f>
        <v>51623</v>
      </c>
      <c r="BC1749" s="101">
        <f>_xll.qlInterestRateIndexMaturity(Currency&amp;"ibor"&amp;Tenor,BB1749,Trigger)</f>
        <v>51988</v>
      </c>
      <c r="BD1749" s="246">
        <f>_xll.qlIndexFixing($AD$5,BA1749,TRUE,_xll.ohTrigger(Trigger,Trigger12M))</f>
        <v>1.7630493007586456E-2</v>
      </c>
      <c r="BE1749" s="246" t="e">
        <f>IFERROR(_xll.qlIndexFixing($BF$1,BA1749,TRUE,_xll.ohTrigger(Trigger,Trigger12M)),#N/A)</f>
        <v>#N/A</v>
      </c>
    </row>
    <row r="1750" spans="52:57" ht="11.25" customHeight="1" x14ac:dyDescent="0.25">
      <c r="AZ1750" s="102" t="s">
        <v>83</v>
      </c>
      <c r="BA1750" s="101">
        <f>_xll.qlInterestRateIndexFixingDate(Currency&amp;"ibor"&amp;Tenor,BB1750,Trigger)</f>
        <v>51628</v>
      </c>
      <c r="BB1750" s="101">
        <f>_xll.qlCalendarAdvance(Calendar,BB1749,AZ1750,"f",,Trigger)</f>
        <v>51630</v>
      </c>
      <c r="BC1750" s="101">
        <f>_xll.qlInterestRateIndexMaturity(Currency&amp;"ibor"&amp;Tenor,BB1750,Trigger)</f>
        <v>51995</v>
      </c>
      <c r="BD1750" s="246">
        <f>_xll.qlIndexFixing($AD$5,BA1750,TRUE,_xll.ohTrigger(Trigger,Trigger12M))</f>
        <v>1.7630079686594996E-2</v>
      </c>
      <c r="BE1750" s="246" t="e">
        <f>IFERROR(_xll.qlIndexFixing($BF$1,BA1750,TRUE,_xll.ohTrigger(Trigger,Trigger12M)),#N/A)</f>
        <v>#N/A</v>
      </c>
    </row>
    <row r="1751" spans="52:57" ht="11.25" customHeight="1" x14ac:dyDescent="0.25">
      <c r="AZ1751" s="102" t="s">
        <v>83</v>
      </c>
      <c r="BA1751" s="101">
        <f>_xll.qlInterestRateIndexFixingDate(Currency&amp;"ibor"&amp;Tenor,BB1751,Trigger)</f>
        <v>51635</v>
      </c>
      <c r="BB1751" s="101">
        <f>_xll.qlCalendarAdvance(Calendar,BB1750,AZ1751,"f",,Trigger)</f>
        <v>51637</v>
      </c>
      <c r="BC1751" s="101">
        <f>_xll.qlInterestRateIndexMaturity(Currency&amp;"ibor"&amp;Tenor,BB1751,Trigger)</f>
        <v>52002</v>
      </c>
      <c r="BD1751" s="246">
        <f>_xll.qlIndexFixing($AD$5,BA1751,TRUE,_xll.ohTrigger(Trigger,Trigger12M))</f>
        <v>1.7629665475701686E-2</v>
      </c>
      <c r="BE1751" s="246" t="e">
        <f>IFERROR(_xll.qlIndexFixing($BF$1,BA1751,TRUE,_xll.ohTrigger(Trigger,Trigger12M)),#N/A)</f>
        <v>#N/A</v>
      </c>
    </row>
    <row r="1752" spans="52:57" ht="11.25" customHeight="1" x14ac:dyDescent="0.25">
      <c r="AZ1752" s="102" t="s">
        <v>83</v>
      </c>
      <c r="BA1752" s="101">
        <f>_xll.qlInterestRateIndexFixingDate(Currency&amp;"ibor"&amp;Tenor,BB1752,Trigger)</f>
        <v>51642</v>
      </c>
      <c r="BB1752" s="101">
        <f>_xll.qlCalendarAdvance(Calendar,BB1751,AZ1752,"f",,Trigger)</f>
        <v>51644</v>
      </c>
      <c r="BC1752" s="101">
        <f>_xll.qlInterestRateIndexMaturity(Currency&amp;"ibor"&amp;Tenor,BB1752,Trigger)</f>
        <v>52009</v>
      </c>
      <c r="BD1752" s="246">
        <f>_xll.qlIndexFixing($AD$5,BA1752,TRUE,_xll.ohTrigger(Trigger,Trigger12M))</f>
        <v>1.7629250374907181E-2</v>
      </c>
      <c r="BE1752" s="246" t="e">
        <f>IFERROR(_xll.qlIndexFixing($BF$1,BA1752,TRUE,_xll.ohTrigger(Trigger,Trigger12M)),#N/A)</f>
        <v>#N/A</v>
      </c>
    </row>
    <row r="1753" spans="52:57" ht="11.25" customHeight="1" x14ac:dyDescent="0.25">
      <c r="AZ1753" s="102" t="s">
        <v>83</v>
      </c>
      <c r="BA1753" s="101">
        <f>_xll.qlInterestRateIndexFixingDate(Currency&amp;"ibor"&amp;Tenor,BB1753,Trigger)</f>
        <v>51649</v>
      </c>
      <c r="BB1753" s="101">
        <f>_xll.qlCalendarAdvance(Calendar,BB1752,AZ1753,"f",,Trigger)</f>
        <v>51651</v>
      </c>
      <c r="BC1753" s="101">
        <f>_xll.qlInterestRateIndexMaturity(Currency&amp;"ibor"&amp;Tenor,BB1753,Trigger)</f>
        <v>52016</v>
      </c>
      <c r="BD1753" s="246">
        <f>_xll.qlIndexFixing($AD$5,BA1753,TRUE,_xll.ohTrigger(Trigger,Trigger12M))</f>
        <v>1.7628834384212578E-2</v>
      </c>
      <c r="BE1753" s="246" t="e">
        <f>IFERROR(_xll.qlIndexFixing($BF$1,BA1753,TRUE,_xll.ohTrigger(Trigger,Trigger12M)),#N/A)</f>
        <v>#N/A</v>
      </c>
    </row>
    <row r="1754" spans="52:57" ht="11.25" customHeight="1" x14ac:dyDescent="0.25">
      <c r="AZ1754" s="102" t="s">
        <v>83</v>
      </c>
      <c r="BA1754" s="101">
        <f>_xll.qlInterestRateIndexFixingDate(Currency&amp;"ibor"&amp;Tenor,BB1754,Trigger)</f>
        <v>51656</v>
      </c>
      <c r="BB1754" s="101">
        <f>_xll.qlCalendarAdvance(Calendar,BB1753,AZ1754,"f",,Trigger)</f>
        <v>51658</v>
      </c>
      <c r="BC1754" s="101">
        <f>_xll.qlInterestRateIndexMaturity(Currency&amp;"ibor"&amp;Tenor,BB1754,Trigger)</f>
        <v>52023</v>
      </c>
      <c r="BD1754" s="246">
        <f>_xll.qlIndexFixing($AD$5,BA1754,TRUE,_xll.ohTrigger(Trigger,Trigger12M))</f>
        <v>1.762841750361897E-2</v>
      </c>
      <c r="BE1754" s="246" t="e">
        <f>IFERROR(_xll.qlIndexFixing($BF$1,BA1754,TRUE,_xll.ohTrigger(Trigger,Trigger12M)),#N/A)</f>
        <v>#N/A</v>
      </c>
    </row>
    <row r="1755" spans="52:57" ht="11.25" customHeight="1" x14ac:dyDescent="0.25">
      <c r="AZ1755" s="102" t="s">
        <v>83</v>
      </c>
      <c r="BA1755" s="101">
        <f>_xll.qlInterestRateIndexFixingDate(Currency&amp;"ibor"&amp;Tenor,BB1755,Trigger)</f>
        <v>51663</v>
      </c>
      <c r="BB1755" s="101">
        <f>_xll.qlCalendarAdvance(Calendar,BB1754,AZ1755,"f",,Trigger)</f>
        <v>51665</v>
      </c>
      <c r="BC1755" s="101">
        <f>_xll.qlInterestRateIndexMaturity(Currency&amp;"ibor"&amp;Tenor,BB1755,Trigger)</f>
        <v>52030</v>
      </c>
      <c r="BD1755" s="246">
        <f>_xll.qlIndexFixing($AD$5,BA1755,TRUE,_xll.ohTrigger(Trigger,Trigger12M))</f>
        <v>1.7627999733127672E-2</v>
      </c>
      <c r="BE1755" s="246" t="e">
        <f>IFERROR(_xll.qlIndexFixing($BF$1,BA1755,TRUE,_xll.ohTrigger(Trigger,Trigger12M)),#N/A)</f>
        <v>#N/A</v>
      </c>
    </row>
    <row r="1756" spans="52:57" ht="11.25" customHeight="1" x14ac:dyDescent="0.25">
      <c r="AZ1756" s="102" t="s">
        <v>83</v>
      </c>
      <c r="BA1756" s="101">
        <f>_xll.qlInterestRateIndexFixingDate(Currency&amp;"ibor"&amp;Tenor,BB1756,Trigger)</f>
        <v>51670</v>
      </c>
      <c r="BB1756" s="101">
        <f>_xll.qlCalendarAdvance(Calendar,BB1755,AZ1756,"f",,Trigger)</f>
        <v>51672</v>
      </c>
      <c r="BC1756" s="101">
        <f>_xll.qlInterestRateIndexMaturity(Currency&amp;"ibor"&amp;Tenor,BB1756,Trigger)</f>
        <v>52037</v>
      </c>
      <c r="BD1756" s="246">
        <f>_xll.qlIndexFixing($AD$5,BA1756,TRUE,_xll.ohTrigger(Trigger,Trigger12M))</f>
        <v>1.7627581072739783E-2</v>
      </c>
      <c r="BE1756" s="246" t="e">
        <f>IFERROR(_xll.qlIndexFixing($BF$1,BA1756,TRUE,_xll.ohTrigger(Trigger,Trigger12M)),#N/A)</f>
        <v>#N/A</v>
      </c>
    </row>
    <row r="1757" spans="52:57" ht="11.25" customHeight="1" x14ac:dyDescent="0.25">
      <c r="AZ1757" s="102" t="s">
        <v>83</v>
      </c>
      <c r="BA1757" s="101">
        <f>_xll.qlInterestRateIndexFixingDate(Currency&amp;"ibor"&amp;Tenor,BB1757,Trigger)</f>
        <v>51677</v>
      </c>
      <c r="BB1757" s="101">
        <f>_xll.qlCalendarAdvance(Calendar,BB1756,AZ1757,"f",,Trigger)</f>
        <v>51679</v>
      </c>
      <c r="BC1757" s="101">
        <f>_xll.qlInterestRateIndexMaturity(Currency&amp;"ibor"&amp;Tenor,BB1757,Trigger)</f>
        <v>52044</v>
      </c>
      <c r="BD1757" s="246">
        <f>_xll.qlIndexFixing($AD$5,BA1757,TRUE,_xll.ohTrigger(Trigger,Trigger12M))</f>
        <v>1.7627161522456171E-2</v>
      </c>
      <c r="BE1757" s="246" t="e">
        <f>IFERROR(_xll.qlIndexFixing($BF$1,BA1757,TRUE,_xll.ohTrigger(Trigger,Trigger12M)),#N/A)</f>
        <v>#N/A</v>
      </c>
    </row>
    <row r="1758" spans="52:57" ht="11.25" customHeight="1" x14ac:dyDescent="0.25">
      <c r="AZ1758" s="102" t="s">
        <v>83</v>
      </c>
      <c r="BA1758" s="101">
        <f>_xll.qlInterestRateIndexFixingDate(Currency&amp;"ibor"&amp;Tenor,BB1758,Trigger)</f>
        <v>51684</v>
      </c>
      <c r="BB1758" s="101">
        <f>_xll.qlCalendarAdvance(Calendar,BB1757,AZ1758,"f",,Trigger)</f>
        <v>51686</v>
      </c>
      <c r="BC1758" s="101">
        <f>_xll.qlInterestRateIndexMaturity(Currency&amp;"ibor"&amp;Tenor,BB1758,Trigger)</f>
        <v>52051</v>
      </c>
      <c r="BD1758" s="246">
        <f>_xll.qlIndexFixing($AD$5,BA1758,TRUE,_xll.ohTrigger(Trigger,Trigger12M))</f>
        <v>1.7626741082278154E-2</v>
      </c>
      <c r="BE1758" s="246" t="e">
        <f>IFERROR(_xll.qlIndexFixing($BF$1,BA1758,TRUE,_xll.ohTrigger(Trigger,Trigger12M)),#N/A)</f>
        <v>#N/A</v>
      </c>
    </row>
    <row r="1759" spans="52:57" ht="11.25" customHeight="1" x14ac:dyDescent="0.25">
      <c r="AZ1759" s="102" t="s">
        <v>83</v>
      </c>
      <c r="BA1759" s="101">
        <f>_xll.qlInterestRateIndexFixingDate(Currency&amp;"ibor"&amp;Tenor,BB1759,Trigger)</f>
        <v>51691</v>
      </c>
      <c r="BB1759" s="101">
        <f>_xll.qlCalendarAdvance(Calendar,BB1758,AZ1759,"f",,Trigger)</f>
        <v>51693</v>
      </c>
      <c r="BC1759" s="101">
        <f>_xll.qlInterestRateIndexMaturity(Currency&amp;"ibor"&amp;Tenor,BB1759,Trigger)</f>
        <v>52058</v>
      </c>
      <c r="BD1759" s="246">
        <f>_xll.qlIndexFixing($AD$5,BA1759,TRUE,_xll.ohTrigger(Trigger,Trigger12M))</f>
        <v>1.7626319752207048E-2</v>
      </c>
      <c r="BE1759" s="246" t="e">
        <f>IFERROR(_xll.qlIndexFixing($BF$1,BA1759,TRUE,_xll.ohTrigger(Trigger,Trigger12M)),#N/A)</f>
        <v>#N/A</v>
      </c>
    </row>
    <row r="1760" spans="52:57" ht="11.25" customHeight="1" x14ac:dyDescent="0.25">
      <c r="AZ1760" s="102" t="s">
        <v>83</v>
      </c>
      <c r="BA1760" s="101">
        <f>_xll.qlInterestRateIndexFixingDate(Currency&amp;"ibor"&amp;Tenor,BB1760,Trigger)</f>
        <v>51698</v>
      </c>
      <c r="BB1760" s="101">
        <f>_xll.qlCalendarAdvance(Calendar,BB1759,AZ1760,"f",,Trigger)</f>
        <v>51700</v>
      </c>
      <c r="BC1760" s="101">
        <f>_xll.qlInterestRateIndexMaturity(Currency&amp;"ibor"&amp;Tenor,BB1760,Trigger)</f>
        <v>52065</v>
      </c>
      <c r="BD1760" s="246">
        <f>_xll.qlIndexFixing($AD$5,BA1760,TRUE,_xll.ohTrigger(Trigger,Trigger12M))</f>
        <v>1.7625897532243511E-2</v>
      </c>
      <c r="BE1760" s="246" t="e">
        <f>IFERROR(_xll.qlIndexFixing($BF$1,BA1760,TRUE,_xll.ohTrigger(Trigger,Trigger12M)),#N/A)</f>
        <v>#N/A</v>
      </c>
    </row>
    <row r="1761" spans="52:57" ht="11.25" customHeight="1" x14ac:dyDescent="0.25">
      <c r="AZ1761" s="102" t="s">
        <v>83</v>
      </c>
      <c r="BA1761" s="101">
        <f>_xll.qlInterestRateIndexFixingDate(Currency&amp;"ibor"&amp;Tenor,BB1761,Trigger)</f>
        <v>51705</v>
      </c>
      <c r="BB1761" s="101">
        <f>_xll.qlCalendarAdvance(Calendar,BB1760,AZ1761,"f",,Trigger)</f>
        <v>51707</v>
      </c>
      <c r="BC1761" s="101">
        <f>_xll.qlInterestRateIndexMaturity(Currency&amp;"ibor"&amp;Tenor,BB1761,Trigger)</f>
        <v>52072</v>
      </c>
      <c r="BD1761" s="246">
        <f>_xll.qlIndexFixing($AD$5,BA1761,TRUE,_xll.ohTrigger(Trigger,Trigger12M))</f>
        <v>1.7625611516924464E-2</v>
      </c>
      <c r="BE1761" s="246" t="e">
        <f>IFERROR(_xll.qlIndexFixing($BF$1,BA1761,TRUE,_xll.ohTrigger(Trigger,Trigger12M)),#N/A)</f>
        <v>#N/A</v>
      </c>
    </row>
    <row r="1762" spans="52:57" ht="11.25" customHeight="1" x14ac:dyDescent="0.25">
      <c r="AZ1762" s="102" t="s">
        <v>83</v>
      </c>
      <c r="BA1762" s="101">
        <f>_xll.qlInterestRateIndexFixingDate(Currency&amp;"ibor"&amp;Tenor,BB1762,Trigger)</f>
        <v>51712</v>
      </c>
      <c r="BB1762" s="101">
        <f>_xll.qlCalendarAdvance(Calendar,BB1761,AZ1762,"f",,Trigger)</f>
        <v>51714</v>
      </c>
      <c r="BC1762" s="101">
        <f>_xll.qlInterestRateIndexMaturity(Currency&amp;"ibor"&amp;Tenor,BB1762,Trigger)</f>
        <v>52079</v>
      </c>
      <c r="BD1762" s="246">
        <f>_xll.qlIndexFixing($AD$5,BA1762,TRUE,_xll.ohTrigger(Trigger,Trigger12M))</f>
        <v>1.7626147976045316E-2</v>
      </c>
      <c r="BE1762" s="246" t="e">
        <f>IFERROR(_xll.qlIndexFixing($BF$1,BA1762,TRUE,_xll.ohTrigger(Trigger,Trigger12M)),#N/A)</f>
        <v>#N/A</v>
      </c>
    </row>
    <row r="1763" spans="52:57" ht="11.25" customHeight="1" x14ac:dyDescent="0.25">
      <c r="AZ1763" s="102" t="s">
        <v>83</v>
      </c>
      <c r="BA1763" s="101">
        <f>_xll.qlInterestRateIndexFixingDate(Currency&amp;"ibor"&amp;Tenor,BB1763,Trigger)</f>
        <v>51719</v>
      </c>
      <c r="BB1763" s="101">
        <f>_xll.qlCalendarAdvance(Calendar,BB1762,AZ1763,"f",,Trigger)</f>
        <v>51721</v>
      </c>
      <c r="BC1763" s="101">
        <f>_xll.qlInterestRateIndexMaturity(Currency&amp;"ibor"&amp;Tenor,BB1763,Trigger)</f>
        <v>52086</v>
      </c>
      <c r="BD1763" s="246">
        <f>_xll.qlIndexFixing($AD$5,BA1763,TRUE,_xll.ohTrigger(Trigger,Trigger12M))</f>
        <v>1.7626684940229117E-2</v>
      </c>
      <c r="BE1763" s="246" t="e">
        <f>IFERROR(_xll.qlIndexFixing($BF$1,BA1763,TRUE,_xll.ohTrigger(Trigger,Trigger12M)),#N/A)</f>
        <v>#N/A</v>
      </c>
    </row>
    <row r="1764" spans="52:57" ht="11.25" customHeight="1" x14ac:dyDescent="0.25">
      <c r="AZ1764" s="102" t="s">
        <v>83</v>
      </c>
      <c r="BA1764" s="101">
        <f>_xll.qlInterestRateIndexFixingDate(Currency&amp;"ibor"&amp;Tenor,BB1764,Trigger)</f>
        <v>51726</v>
      </c>
      <c r="BB1764" s="101">
        <f>_xll.qlCalendarAdvance(Calendar,BB1763,AZ1764,"f",,Trigger)</f>
        <v>51728</v>
      </c>
      <c r="BC1764" s="101">
        <f>_xll.qlInterestRateIndexMaturity(Currency&amp;"ibor"&amp;Tenor,BB1764,Trigger)</f>
        <v>52093</v>
      </c>
      <c r="BD1764" s="246">
        <f>_xll.qlIndexFixing($AD$5,BA1764,TRUE,_xll.ohTrigger(Trigger,Trigger12M))</f>
        <v>1.7627222409476746E-2</v>
      </c>
      <c r="BE1764" s="246" t="e">
        <f>IFERROR(_xll.qlIndexFixing($BF$1,BA1764,TRUE,_xll.ohTrigger(Trigger,Trigger12M)),#N/A)</f>
        <v>#N/A</v>
      </c>
    </row>
    <row r="1765" spans="52:57" ht="11.25" customHeight="1" x14ac:dyDescent="0.25">
      <c r="AZ1765" s="102" t="s">
        <v>83</v>
      </c>
      <c r="BA1765" s="101">
        <f>_xll.qlInterestRateIndexFixingDate(Currency&amp;"ibor"&amp;Tenor,BB1765,Trigger)</f>
        <v>51733</v>
      </c>
      <c r="BB1765" s="101">
        <f>_xll.qlCalendarAdvance(Calendar,BB1764,AZ1765,"f",,Trigger)</f>
        <v>51735</v>
      </c>
      <c r="BC1765" s="101">
        <f>_xll.qlInterestRateIndexMaturity(Currency&amp;"ibor"&amp;Tenor,BB1765,Trigger)</f>
        <v>52100</v>
      </c>
      <c r="BD1765" s="246">
        <f>_xll.qlIndexFixing($AD$5,BA1765,TRUE,_xll.ohTrigger(Trigger,Trigger12M))</f>
        <v>1.7627760383788639E-2</v>
      </c>
      <c r="BE1765" s="246" t="e">
        <f>IFERROR(_xll.qlIndexFixing($BF$1,BA1765,TRUE,_xll.ohTrigger(Trigger,Trigger12M)),#N/A)</f>
        <v>#N/A</v>
      </c>
    </row>
    <row r="1766" spans="52:57" ht="11.25" customHeight="1" x14ac:dyDescent="0.25">
      <c r="AZ1766" s="102" t="s">
        <v>83</v>
      </c>
      <c r="BA1766" s="101">
        <f>_xll.qlInterestRateIndexFixingDate(Currency&amp;"ibor"&amp;Tenor,BB1766,Trigger)</f>
        <v>51740</v>
      </c>
      <c r="BB1766" s="101">
        <f>_xll.qlCalendarAdvance(Calendar,BB1765,AZ1766,"f",,Trigger)</f>
        <v>51742</v>
      </c>
      <c r="BC1766" s="101">
        <f>_xll.qlInterestRateIndexMaturity(Currency&amp;"ibor"&amp;Tenor,BB1766,Trigger)</f>
        <v>52107</v>
      </c>
      <c r="BD1766" s="246">
        <f>_xll.qlIndexFixing($AD$5,BA1766,TRUE,_xll.ohTrigger(Trigger,Trigger12M))</f>
        <v>1.7628298863166112E-2</v>
      </c>
      <c r="BE1766" s="246" t="e">
        <f>IFERROR(_xll.qlIndexFixing($BF$1,BA1766,TRUE,_xll.ohTrigger(Trigger,Trigger12M)),#N/A)</f>
        <v>#N/A</v>
      </c>
    </row>
    <row r="1767" spans="52:57" ht="11.25" customHeight="1" x14ac:dyDescent="0.25">
      <c r="AZ1767" s="102" t="s">
        <v>83</v>
      </c>
      <c r="BA1767" s="101">
        <f>_xll.qlInterestRateIndexFixingDate(Currency&amp;"ibor"&amp;Tenor,BB1767,Trigger)</f>
        <v>51747</v>
      </c>
      <c r="BB1767" s="101">
        <f>_xll.qlCalendarAdvance(Calendar,BB1766,AZ1767,"f",,Trigger)</f>
        <v>51749</v>
      </c>
      <c r="BC1767" s="101">
        <f>_xll.qlInterestRateIndexMaturity(Currency&amp;"ibor"&amp;Tenor,BB1767,Trigger)</f>
        <v>52114</v>
      </c>
      <c r="BD1767" s="246">
        <f>_xll.qlIndexFixing($AD$5,BA1767,TRUE,_xll.ohTrigger(Trigger,Trigger12M))</f>
        <v>1.762883784760938E-2</v>
      </c>
      <c r="BE1767" s="246" t="e">
        <f>IFERROR(_xll.qlIndexFixing($BF$1,BA1767,TRUE,_xll.ohTrigger(Trigger,Trigger12M)),#N/A)</f>
        <v>#N/A</v>
      </c>
    </row>
    <row r="1768" spans="52:57" ht="11.25" customHeight="1" x14ac:dyDescent="0.25">
      <c r="AZ1768" s="102" t="s">
        <v>83</v>
      </c>
      <c r="BA1768" s="101">
        <f>_xll.qlInterestRateIndexFixingDate(Currency&amp;"ibor"&amp;Tenor,BB1768,Trigger)</f>
        <v>51754</v>
      </c>
      <c r="BB1768" s="101">
        <f>_xll.qlCalendarAdvance(Calendar,BB1767,AZ1768,"f",,Trigger)</f>
        <v>51756</v>
      </c>
      <c r="BC1768" s="101">
        <f>_xll.qlInterestRateIndexMaturity(Currency&amp;"ibor"&amp;Tenor,BB1768,Trigger)</f>
        <v>52121</v>
      </c>
      <c r="BD1768" s="246">
        <f>_xll.qlIndexFixing($AD$5,BA1768,TRUE,_xll.ohTrigger(Trigger,Trigger12M))</f>
        <v>1.7629377337119761E-2</v>
      </c>
      <c r="BE1768" s="246" t="e">
        <f>IFERROR(_xll.qlIndexFixing($BF$1,BA1768,TRUE,_xll.ohTrigger(Trigger,Trigger12M)),#N/A)</f>
        <v>#N/A</v>
      </c>
    </row>
    <row r="1769" spans="52:57" ht="11.25" customHeight="1" x14ac:dyDescent="0.25">
      <c r="AZ1769" s="102" t="s">
        <v>83</v>
      </c>
      <c r="BA1769" s="101">
        <f>_xll.qlInterestRateIndexFixingDate(Currency&amp;"ibor"&amp;Tenor,BB1769,Trigger)</f>
        <v>51761</v>
      </c>
      <c r="BB1769" s="101">
        <f>_xll.qlCalendarAdvance(Calendar,BB1768,AZ1769,"f",,Trigger)</f>
        <v>51763</v>
      </c>
      <c r="BC1769" s="101">
        <f>_xll.qlInterestRateIndexMaturity(Currency&amp;"ibor"&amp;Tenor,BB1769,Trigger)</f>
        <v>52128</v>
      </c>
      <c r="BD1769" s="246">
        <f>_xll.qlIndexFixing($AD$5,BA1769,TRUE,_xll.ohTrigger(Trigger,Trigger12M))</f>
        <v>1.7629917331698126E-2</v>
      </c>
      <c r="BE1769" s="246" t="e">
        <f>IFERROR(_xll.qlIndexFixing($BF$1,BA1769,TRUE,_xll.ohTrigger(Trigger,Trigger12M)),#N/A)</f>
        <v>#N/A</v>
      </c>
    </row>
    <row r="1770" spans="52:57" ht="11.25" customHeight="1" x14ac:dyDescent="0.25">
      <c r="AZ1770" s="102" t="s">
        <v>83</v>
      </c>
      <c r="BA1770" s="101">
        <f>_xll.qlInterestRateIndexFixingDate(Currency&amp;"ibor"&amp;Tenor,BB1770,Trigger)</f>
        <v>51768</v>
      </c>
      <c r="BB1770" s="101">
        <f>_xll.qlCalendarAdvance(Calendar,BB1769,AZ1770,"f",,Trigger)</f>
        <v>51770</v>
      </c>
      <c r="BC1770" s="101">
        <f>_xll.qlInterestRateIndexMaturity(Currency&amp;"ibor"&amp;Tenor,BB1770,Trigger)</f>
        <v>52135</v>
      </c>
      <c r="BD1770" s="246">
        <f>_xll.qlIndexFixing($AD$5,BA1770,TRUE,_xll.ohTrigger(Trigger,Trigger12M))</f>
        <v>1.7630457831344482E-2</v>
      </c>
      <c r="BE1770" s="246" t="e">
        <f>IFERROR(_xll.qlIndexFixing($BF$1,BA1770,TRUE,_xll.ohTrigger(Trigger,Trigger12M)),#N/A)</f>
        <v>#N/A</v>
      </c>
    </row>
    <row r="1771" spans="52:57" ht="11.25" customHeight="1" x14ac:dyDescent="0.25">
      <c r="AZ1771" s="102" t="s">
        <v>83</v>
      </c>
      <c r="BA1771" s="101">
        <f>_xll.qlInterestRateIndexFixingDate(Currency&amp;"ibor"&amp;Tenor,BB1771,Trigger)</f>
        <v>51775</v>
      </c>
      <c r="BB1771" s="101">
        <f>_xll.qlCalendarAdvance(Calendar,BB1770,AZ1771,"f",,Trigger)</f>
        <v>51777</v>
      </c>
      <c r="BC1771" s="101">
        <f>_xll.qlInterestRateIndexMaturity(Currency&amp;"ibor"&amp;Tenor,BB1771,Trigger)</f>
        <v>52142</v>
      </c>
      <c r="BD1771" s="246">
        <f>_xll.qlIndexFixing($AD$5,BA1771,TRUE,_xll.ohTrigger(Trigger,Trigger12M))</f>
        <v>1.7630998836060577E-2</v>
      </c>
      <c r="BE1771" s="246" t="e">
        <f>IFERROR(_xll.qlIndexFixing($BF$1,BA1771,TRUE,_xll.ohTrigger(Trigger,Trigger12M)),#N/A)</f>
        <v>#N/A</v>
      </c>
    </row>
    <row r="1772" spans="52:57" ht="11.25" customHeight="1" x14ac:dyDescent="0.25">
      <c r="AZ1772" s="102" t="s">
        <v>83</v>
      </c>
      <c r="BA1772" s="101">
        <f>_xll.qlInterestRateIndexFixingDate(Currency&amp;"ibor"&amp;Tenor,BB1772,Trigger)</f>
        <v>51782</v>
      </c>
      <c r="BB1772" s="101">
        <f>_xll.qlCalendarAdvance(Calendar,BB1771,AZ1772,"f",,Trigger)</f>
        <v>51784</v>
      </c>
      <c r="BC1772" s="101">
        <f>_xll.qlInterestRateIndexMaturity(Currency&amp;"ibor"&amp;Tenor,BB1772,Trigger)</f>
        <v>52149</v>
      </c>
      <c r="BD1772" s="246">
        <f>_xll.qlIndexFixing($AD$5,BA1772,TRUE,_xll.ohTrigger(Trigger,Trigger12M))</f>
        <v>1.7631540345846849E-2</v>
      </c>
      <c r="BE1772" s="246" t="e">
        <f>IFERROR(_xll.qlIndexFixing($BF$1,BA1772,TRUE,_xll.ohTrigger(Trigger,Trigger12M)),#N/A)</f>
        <v>#N/A</v>
      </c>
    </row>
    <row r="1773" spans="52:57" ht="11.25" customHeight="1" x14ac:dyDescent="0.25">
      <c r="AZ1773" s="102" t="s">
        <v>83</v>
      </c>
      <c r="BA1773" s="101">
        <f>_xll.qlInterestRateIndexFixingDate(Currency&amp;"ibor"&amp;Tenor,BB1773,Trigger)</f>
        <v>51789</v>
      </c>
      <c r="BB1773" s="101">
        <f>_xll.qlCalendarAdvance(Calendar,BB1772,AZ1773,"f",,Trigger)</f>
        <v>51791</v>
      </c>
      <c r="BC1773" s="101">
        <f>_xll.qlInterestRateIndexMaturity(Currency&amp;"ibor"&amp;Tenor,BB1773,Trigger)</f>
        <v>52156</v>
      </c>
      <c r="BD1773" s="246">
        <f>_xll.qlIndexFixing($AD$5,BA1773,TRUE,_xll.ohTrigger(Trigger,Trigger12M))</f>
        <v>1.7632082360703953E-2</v>
      </c>
      <c r="BE1773" s="246" t="e">
        <f>IFERROR(_xll.qlIndexFixing($BF$1,BA1773,TRUE,_xll.ohTrigger(Trigger,Trigger12M)),#N/A)</f>
        <v>#N/A</v>
      </c>
    </row>
    <row r="1774" spans="52:57" ht="11.25" customHeight="1" x14ac:dyDescent="0.25">
      <c r="AZ1774" s="102" t="s">
        <v>83</v>
      </c>
      <c r="BA1774" s="101">
        <f>_xll.qlInterestRateIndexFixingDate(Currency&amp;"ibor"&amp;Tenor,BB1774,Trigger)</f>
        <v>51796</v>
      </c>
      <c r="BB1774" s="101">
        <f>_xll.qlCalendarAdvance(Calendar,BB1773,AZ1774,"f",,Trigger)</f>
        <v>51798</v>
      </c>
      <c r="BC1774" s="101">
        <f>_xll.qlInterestRateIndexMaturity(Currency&amp;"ibor"&amp;Tenor,BB1774,Trigger)</f>
        <v>52163</v>
      </c>
      <c r="BD1774" s="246">
        <f>_xll.qlIndexFixing($AD$5,BA1774,TRUE,_xll.ohTrigger(Trigger,Trigger12M))</f>
        <v>1.763262488063299E-2</v>
      </c>
      <c r="BE1774" s="246" t="e">
        <f>IFERROR(_xll.qlIndexFixing($BF$1,BA1774,TRUE,_xll.ohTrigger(Trigger,Trigger12M)),#N/A)</f>
        <v>#N/A</v>
      </c>
    </row>
    <row r="1775" spans="52:57" ht="11.25" customHeight="1" x14ac:dyDescent="0.25">
      <c r="AZ1775" s="102" t="s">
        <v>83</v>
      </c>
      <c r="BA1775" s="101">
        <f>_xll.qlInterestRateIndexFixingDate(Currency&amp;"ibor"&amp;Tenor,BB1775,Trigger)</f>
        <v>51803</v>
      </c>
      <c r="BB1775" s="101">
        <f>_xll.qlCalendarAdvance(Calendar,BB1774,AZ1775,"f",,Trigger)</f>
        <v>51805</v>
      </c>
      <c r="BC1775" s="101">
        <f>_xll.qlInterestRateIndexMaturity(Currency&amp;"ibor"&amp;Tenor,BB1775,Trigger)</f>
        <v>52170</v>
      </c>
      <c r="BD1775" s="246">
        <f>_xll.qlIndexFixing($AD$5,BA1775,TRUE,_xll.ohTrigger(Trigger,Trigger12M))</f>
        <v>1.7633167905634611E-2</v>
      </c>
      <c r="BE1775" s="246" t="e">
        <f>IFERROR(_xll.qlIndexFixing($BF$1,BA1775,TRUE,_xll.ohTrigger(Trigger,Trigger12M)),#N/A)</f>
        <v>#N/A</v>
      </c>
    </row>
    <row r="1776" spans="52:57" ht="11.25" customHeight="1" x14ac:dyDescent="0.25">
      <c r="AZ1776" s="102" t="s">
        <v>83</v>
      </c>
      <c r="BA1776" s="101">
        <f>_xll.qlInterestRateIndexFixingDate(Currency&amp;"ibor"&amp;Tenor,BB1776,Trigger)</f>
        <v>51810</v>
      </c>
      <c r="BB1776" s="101">
        <f>_xll.qlCalendarAdvance(Calendar,BB1775,AZ1776,"f",,Trigger)</f>
        <v>51812</v>
      </c>
      <c r="BC1776" s="101">
        <f>_xll.qlInterestRateIndexMaturity(Currency&amp;"ibor"&amp;Tenor,BB1776,Trigger)</f>
        <v>52177</v>
      </c>
      <c r="BD1776" s="246">
        <f>_xll.qlIndexFixing($AD$5,BA1776,TRUE,_xll.ohTrigger(Trigger,Trigger12M))</f>
        <v>1.7633711435709697E-2</v>
      </c>
      <c r="BE1776" s="246" t="e">
        <f>IFERROR(_xll.qlIndexFixing($BF$1,BA1776,TRUE,_xll.ohTrigger(Trigger,Trigger12M)),#N/A)</f>
        <v>#N/A</v>
      </c>
    </row>
    <row r="1777" spans="52:57" ht="11.25" customHeight="1" x14ac:dyDescent="0.25">
      <c r="AZ1777" s="102" t="s">
        <v>83</v>
      </c>
      <c r="BA1777" s="101">
        <f>_xll.qlInterestRateIndexFixingDate(Currency&amp;"ibor"&amp;Tenor,BB1777,Trigger)</f>
        <v>51817</v>
      </c>
      <c r="BB1777" s="101">
        <f>_xll.qlCalendarAdvance(Calendar,BB1776,AZ1777,"f",,Trigger)</f>
        <v>51819</v>
      </c>
      <c r="BC1777" s="101">
        <f>_xll.qlInterestRateIndexMaturity(Currency&amp;"ibor"&amp;Tenor,BB1777,Trigger)</f>
        <v>52184</v>
      </c>
      <c r="BD1777" s="246">
        <f>_xll.qlIndexFixing($AD$5,BA1777,TRUE,_xll.ohTrigger(Trigger,Trigger12M))</f>
        <v>1.7634255470858902E-2</v>
      </c>
      <c r="BE1777" s="246" t="e">
        <f>IFERROR(_xll.qlIndexFixing($BF$1,BA1777,TRUE,_xll.ohTrigger(Trigger,Trigger12M)),#N/A)</f>
        <v>#N/A</v>
      </c>
    </row>
    <row r="1778" spans="52:57" ht="11.25" customHeight="1" x14ac:dyDescent="0.25">
      <c r="AZ1778" s="102" t="s">
        <v>83</v>
      </c>
      <c r="BA1778" s="101">
        <f>_xll.qlInterestRateIndexFixingDate(Currency&amp;"ibor"&amp;Tenor,BB1778,Trigger)</f>
        <v>51824</v>
      </c>
      <c r="BB1778" s="101">
        <f>_xll.qlCalendarAdvance(Calendar,BB1777,AZ1778,"f",,Trigger)</f>
        <v>51826</v>
      </c>
      <c r="BC1778" s="101">
        <f>_xll.qlInterestRateIndexMaturity(Currency&amp;"ibor"&amp;Tenor,BB1778,Trigger)</f>
        <v>52191</v>
      </c>
      <c r="BD1778" s="246">
        <f>_xll.qlIndexFixing($AD$5,BA1778,TRUE,_xll.ohTrigger(Trigger,Trigger12M))</f>
        <v>1.7634800011083539E-2</v>
      </c>
      <c r="BE1778" s="246" t="e">
        <f>IFERROR(_xll.qlIndexFixing($BF$1,BA1778,TRUE,_xll.ohTrigger(Trigger,Trigger12M)),#N/A)</f>
        <v>#N/A</v>
      </c>
    </row>
    <row r="1779" spans="52:57" ht="11.25" customHeight="1" x14ac:dyDescent="0.25">
      <c r="AZ1779" s="102" t="s">
        <v>83</v>
      </c>
      <c r="BA1779" s="101">
        <f>_xll.qlInterestRateIndexFixingDate(Currency&amp;"ibor"&amp;Tenor,BB1779,Trigger)</f>
        <v>51831</v>
      </c>
      <c r="BB1779" s="101">
        <f>_xll.qlCalendarAdvance(Calendar,BB1778,AZ1779,"f",,Trigger)</f>
        <v>51833</v>
      </c>
      <c r="BC1779" s="101">
        <f>_xll.qlInterestRateIndexMaturity(Currency&amp;"ibor"&amp;Tenor,BB1779,Trigger)</f>
        <v>52198</v>
      </c>
      <c r="BD1779" s="246">
        <f>_xll.qlIndexFixing($AD$5,BA1779,TRUE,_xll.ohTrigger(Trigger,Trigger12M))</f>
        <v>1.7635345056384047E-2</v>
      </c>
      <c r="BE1779" s="246" t="e">
        <f>IFERROR(_xll.qlIndexFixing($BF$1,BA1779,TRUE,_xll.ohTrigger(Trigger,Trigger12M)),#N/A)</f>
        <v>#N/A</v>
      </c>
    </row>
    <row r="1780" spans="52:57" ht="11.25" customHeight="1" x14ac:dyDescent="0.25">
      <c r="AZ1780" s="102" t="s">
        <v>83</v>
      </c>
      <c r="BA1780" s="101">
        <f>_xll.qlInterestRateIndexFixingDate(Currency&amp;"ibor"&amp;Tenor,BB1780,Trigger)</f>
        <v>51838</v>
      </c>
      <c r="BB1780" s="101">
        <f>_xll.qlCalendarAdvance(Calendar,BB1779,AZ1780,"f",,Trigger)</f>
        <v>51840</v>
      </c>
      <c r="BC1780" s="101">
        <f>_xll.qlInterestRateIndexMaturity(Currency&amp;"ibor"&amp;Tenor,BB1780,Trigger)</f>
        <v>52205</v>
      </c>
      <c r="BD1780" s="246">
        <f>_xll.qlIndexFixing($AD$5,BA1780,TRUE,_xll.ohTrigger(Trigger,Trigger12M))</f>
        <v>1.7635890606761306E-2</v>
      </c>
      <c r="BE1780" s="246" t="e">
        <f>IFERROR(_xll.qlIndexFixing($BF$1,BA1780,TRUE,_xll.ohTrigger(Trigger,Trigger12M)),#N/A)</f>
        <v>#N/A</v>
      </c>
    </row>
    <row r="1781" spans="52:57" ht="11.25" customHeight="1" x14ac:dyDescent="0.25">
      <c r="AZ1781" s="102" t="s">
        <v>83</v>
      </c>
      <c r="BA1781" s="101">
        <f>_xll.qlInterestRateIndexFixingDate(Currency&amp;"ibor"&amp;Tenor,BB1781,Trigger)</f>
        <v>51845</v>
      </c>
      <c r="BB1781" s="101">
        <f>_xll.qlCalendarAdvance(Calendar,BB1780,AZ1781,"f",,Trigger)</f>
        <v>51847</v>
      </c>
      <c r="BC1781" s="101">
        <f>_xll.qlInterestRateIndexMaturity(Currency&amp;"ibor"&amp;Tenor,BB1781,Trigger)</f>
        <v>52212</v>
      </c>
      <c r="BD1781" s="246">
        <f>_xll.qlIndexFixing($AD$5,BA1781,TRUE,_xll.ohTrigger(Trigger,Trigger12M))</f>
        <v>1.7636436662215968E-2</v>
      </c>
      <c r="BE1781" s="246" t="e">
        <f>IFERROR(_xll.qlIndexFixing($BF$1,BA1781,TRUE,_xll.ohTrigger(Trigger,Trigger12M)),#N/A)</f>
        <v>#N/A</v>
      </c>
    </row>
    <row r="1782" spans="52:57" ht="11.25" customHeight="1" x14ac:dyDescent="0.25">
      <c r="AZ1782" s="102" t="s">
        <v>83</v>
      </c>
      <c r="BA1782" s="101">
        <f>_xll.qlInterestRateIndexFixingDate(Currency&amp;"ibor"&amp;Tenor,BB1782,Trigger)</f>
        <v>51852</v>
      </c>
      <c r="BB1782" s="101">
        <f>_xll.qlCalendarAdvance(Calendar,BB1781,AZ1782,"f",,Trigger)</f>
        <v>51854</v>
      </c>
      <c r="BC1782" s="101">
        <f>_xll.qlInterestRateIndexMaturity(Currency&amp;"ibor"&amp;Tenor,BB1782,Trigger)</f>
        <v>52219</v>
      </c>
      <c r="BD1782" s="246">
        <f>_xll.qlIndexFixing($AD$5,BA1782,TRUE,_xll.ohTrigger(Trigger,Trigger12M))</f>
        <v>1.7636983222749127E-2</v>
      </c>
      <c r="BE1782" s="246" t="e">
        <f>IFERROR(_xll.qlIndexFixing($BF$1,BA1782,TRUE,_xll.ohTrigger(Trigger,Trigger12M)),#N/A)</f>
        <v>#N/A</v>
      </c>
    </row>
    <row r="1783" spans="52:57" ht="11.25" customHeight="1" x14ac:dyDescent="0.25">
      <c r="AZ1783" s="102" t="s">
        <v>83</v>
      </c>
      <c r="BA1783" s="101">
        <f>_xll.qlInterestRateIndexFixingDate(Currency&amp;"ibor"&amp;Tenor,BB1783,Trigger)</f>
        <v>51858</v>
      </c>
      <c r="BB1783" s="101">
        <f>_xll.qlCalendarAdvance(Calendar,BB1782,AZ1783,"f",,Trigger)</f>
        <v>51862</v>
      </c>
      <c r="BC1783" s="101">
        <f>_xll.qlInterestRateIndexMaturity(Currency&amp;"ibor"&amp;Tenor,BB1783,Trigger)</f>
        <v>52229</v>
      </c>
      <c r="BD1783" s="246">
        <f>_xll.qlIndexFixing($AD$5,BA1783,TRUE,_xll.ohTrigger(Trigger,Trigger12M))</f>
        <v>1.7638553724361104E-2</v>
      </c>
      <c r="BE1783" s="246" t="e">
        <f>IFERROR(_xll.qlIndexFixing($BF$1,BA1783,TRUE,_xll.ohTrigger(Trigger,Trigger12M)),#N/A)</f>
        <v>#N/A</v>
      </c>
    </row>
    <row r="1784" spans="52:57" ht="11.25" customHeight="1" x14ac:dyDescent="0.25">
      <c r="AZ1784" s="102" t="s">
        <v>83</v>
      </c>
      <c r="BA1784" s="101">
        <f>_xll.qlInterestRateIndexFixingDate(Currency&amp;"ibor"&amp;Tenor,BB1784,Trigger)</f>
        <v>51866</v>
      </c>
      <c r="BB1784" s="101">
        <f>_xll.qlCalendarAdvance(Calendar,BB1783,AZ1784,"f",,Trigger)</f>
        <v>51869</v>
      </c>
      <c r="BC1784" s="101">
        <f>_xll.qlInterestRateIndexMaturity(Currency&amp;"ibor"&amp;Tenor,BB1784,Trigger)</f>
        <v>52236</v>
      </c>
      <c r="BD1784" s="246">
        <f>_xll.qlIndexFixing($AD$5,BA1784,TRUE,_xll.ohTrigger(Trigger,Trigger12M))</f>
        <v>1.7639099562848756E-2</v>
      </c>
      <c r="BE1784" s="246" t="e">
        <f>IFERROR(_xll.qlIndexFixing($BF$1,BA1784,TRUE,_xll.ohTrigger(Trigger,Trigger12M)),#N/A)</f>
        <v>#N/A</v>
      </c>
    </row>
    <row r="1785" spans="52:57" ht="11.25" customHeight="1" x14ac:dyDescent="0.25">
      <c r="AZ1785" s="102" t="s">
        <v>83</v>
      </c>
      <c r="BA1785" s="101">
        <f>_xll.qlInterestRateIndexFixingDate(Currency&amp;"ibor"&amp;Tenor,BB1785,Trigger)</f>
        <v>51874</v>
      </c>
      <c r="BB1785" s="101">
        <f>_xll.qlCalendarAdvance(Calendar,BB1784,AZ1785,"f",,Trigger)</f>
        <v>51876</v>
      </c>
      <c r="BC1785" s="101">
        <f>_xll.qlInterestRateIndexMaturity(Currency&amp;"ibor"&amp;Tenor,BB1785,Trigger)</f>
        <v>52243</v>
      </c>
      <c r="BD1785" s="246">
        <f>_xll.qlIndexFixing($AD$5,BA1785,TRUE,_xll.ohTrigger(Trigger,Trigger12M))</f>
        <v>1.763964590371471E-2</v>
      </c>
      <c r="BE1785" s="246" t="e">
        <f>IFERROR(_xll.qlIndexFixing($BF$1,BA1785,TRUE,_xll.ohTrigger(Trigger,Trigger12M)),#N/A)</f>
        <v>#N/A</v>
      </c>
    </row>
    <row r="1786" spans="52:57" ht="11.25" customHeight="1" x14ac:dyDescent="0.25">
      <c r="AZ1786" s="102" t="s">
        <v>83</v>
      </c>
      <c r="BA1786" s="101">
        <f>_xll.qlInterestRateIndexFixingDate(Currency&amp;"ibor"&amp;Tenor,BB1786,Trigger)</f>
        <v>51881</v>
      </c>
      <c r="BB1786" s="101">
        <f>_xll.qlCalendarAdvance(Calendar,BB1785,AZ1786,"f",,Trigger)</f>
        <v>51883</v>
      </c>
      <c r="BC1786" s="101">
        <f>_xll.qlInterestRateIndexMaturity(Currency&amp;"ibor"&amp;Tenor,BB1786,Trigger)</f>
        <v>52250</v>
      </c>
      <c r="BD1786" s="246">
        <f>_xll.qlIndexFixing($AD$5,BA1786,TRUE,_xll.ohTrigger(Trigger,Trigger12M))</f>
        <v>1.7640192746960489E-2</v>
      </c>
      <c r="BE1786" s="246" t="e">
        <f>IFERROR(_xll.qlIndexFixing($BF$1,BA1786,TRUE,_xll.ohTrigger(Trigger,Trigger12M)),#N/A)</f>
        <v>#N/A</v>
      </c>
    </row>
    <row r="1787" spans="52:57" ht="11.25" customHeight="1" x14ac:dyDescent="0.25">
      <c r="AZ1787" s="102" t="s">
        <v>83</v>
      </c>
      <c r="BA1787" s="101">
        <f>_xll.qlInterestRateIndexFixingDate(Currency&amp;"ibor"&amp;Tenor,BB1787,Trigger)</f>
        <v>51888</v>
      </c>
      <c r="BB1787" s="101">
        <f>_xll.qlCalendarAdvance(Calendar,BB1786,AZ1787,"f",,Trigger)</f>
        <v>51890</v>
      </c>
      <c r="BC1787" s="101">
        <f>_xll.qlInterestRateIndexMaturity(Currency&amp;"ibor"&amp;Tenor,BB1787,Trigger)</f>
        <v>52257</v>
      </c>
      <c r="BD1787" s="246">
        <f>_xll.qlIndexFixing($AD$5,BA1787,TRUE,_xll.ohTrigger(Trigger,Trigger12M))</f>
        <v>1.7640740092585882E-2</v>
      </c>
      <c r="BE1787" s="246" t="e">
        <f>IFERROR(_xll.qlIndexFixing($BF$1,BA1787,TRUE,_xll.ohTrigger(Trigger,Trigger12M)),#N/A)</f>
        <v>#N/A</v>
      </c>
    </row>
    <row r="1788" spans="52:57" ht="11.25" customHeight="1" x14ac:dyDescent="0.25">
      <c r="AZ1788" s="102" t="s">
        <v>83</v>
      </c>
      <c r="BA1788" s="101">
        <f>_xll.qlInterestRateIndexFixingDate(Currency&amp;"ibor"&amp;Tenor,BB1788,Trigger)</f>
        <v>51895</v>
      </c>
      <c r="BB1788" s="101">
        <f>_xll.qlCalendarAdvance(Calendar,BB1787,AZ1788,"f",,Trigger)</f>
        <v>51897</v>
      </c>
      <c r="BC1788" s="101">
        <f>_xll.qlInterestRateIndexMaturity(Currency&amp;"ibor"&amp;Tenor,BB1788,Trigger)</f>
        <v>52261</v>
      </c>
      <c r="BD1788" s="246">
        <f>_xll.qlIndexFixing($AD$5,BA1788,TRUE,_xll.ohTrigger(Trigger,Trigger12M))</f>
        <v>1.7639883481493913E-2</v>
      </c>
      <c r="BE1788" s="246" t="e">
        <f>IFERROR(_xll.qlIndexFixing($BF$1,BA1788,TRUE,_xll.ohTrigger(Trigger,Trigger12M)),#N/A)</f>
        <v>#N/A</v>
      </c>
    </row>
    <row r="1789" spans="52:57" ht="11.25" customHeight="1" x14ac:dyDescent="0.25">
      <c r="AZ1789" s="102" t="s">
        <v>83</v>
      </c>
      <c r="BA1789" s="101">
        <f>_xll.qlInterestRateIndexFixingDate(Currency&amp;"ibor"&amp;Tenor,BB1789,Trigger)</f>
        <v>51902</v>
      </c>
      <c r="BB1789" s="101">
        <f>_xll.qlCalendarAdvance(Calendar,BB1788,AZ1789,"f",,Trigger)</f>
        <v>51904</v>
      </c>
      <c r="BC1789" s="101">
        <f>_xll.qlInterestRateIndexMaturity(Currency&amp;"ibor"&amp;Tenor,BB1789,Trigger)</f>
        <v>52271</v>
      </c>
      <c r="BD1789" s="246">
        <f>_xll.qlIndexFixing($AD$5,BA1789,TRUE,_xll.ohTrigger(Trigger,Trigger12M))</f>
        <v>1.7641836290981368E-2</v>
      </c>
      <c r="BE1789" s="246" t="e">
        <f>IFERROR(_xll.qlIndexFixing($BF$1,BA1789,TRUE,_xll.ohTrigger(Trigger,Trigger12M)),#N/A)</f>
        <v>#N/A</v>
      </c>
    </row>
    <row r="1790" spans="52:57" ht="11.25" customHeight="1" x14ac:dyDescent="0.25">
      <c r="AZ1790" s="102" t="s">
        <v>83</v>
      </c>
      <c r="BA1790" s="101">
        <f>_xll.qlInterestRateIndexFixingDate(Currency&amp;"ibor"&amp;Tenor,BB1790,Trigger)</f>
        <v>51909</v>
      </c>
      <c r="BB1790" s="101">
        <f>_xll.qlCalendarAdvance(Calendar,BB1789,AZ1790,"f",,Trigger)</f>
        <v>51911</v>
      </c>
      <c r="BC1790" s="101">
        <f>_xll.qlInterestRateIndexMaturity(Currency&amp;"ibor"&amp;Tenor,BB1790,Trigger)</f>
        <v>52278</v>
      </c>
      <c r="BD1790" s="246">
        <f>_xll.qlIndexFixing($AD$5,BA1790,TRUE,_xll.ohTrigger(Trigger,Trigger12M))</f>
        <v>1.7642385143752777E-2</v>
      </c>
      <c r="BE1790" s="246" t="e">
        <f>IFERROR(_xll.qlIndexFixing($BF$1,BA1790,TRUE,_xll.ohTrigger(Trigger,Trigger12M)),#N/A)</f>
        <v>#N/A</v>
      </c>
    </row>
    <row r="1791" spans="52:57" ht="11.25" customHeight="1" x14ac:dyDescent="0.25">
      <c r="AZ1791" s="102" t="s">
        <v>83</v>
      </c>
      <c r="BA1791" s="101">
        <f>_xll.qlInterestRateIndexFixingDate(Currency&amp;"ibor"&amp;Tenor,BB1791,Trigger)</f>
        <v>51916</v>
      </c>
      <c r="BB1791" s="101">
        <f>_xll.qlCalendarAdvance(Calendar,BB1790,AZ1791,"f",,Trigger)</f>
        <v>51918</v>
      </c>
      <c r="BC1791" s="101">
        <f>_xll.qlInterestRateIndexMaturity(Currency&amp;"ibor"&amp;Tenor,BB1791,Trigger)</f>
        <v>52285</v>
      </c>
      <c r="BD1791" s="246">
        <f>_xll.qlIndexFixing($AD$5,BA1791,TRUE,_xll.ohTrigger(Trigger,Trigger12M))</f>
        <v>1.7642934498907494E-2</v>
      </c>
      <c r="BE1791" s="246" t="e">
        <f>IFERROR(_xll.qlIndexFixing($BF$1,BA1791,TRUE,_xll.ohTrigger(Trigger,Trigger12M)),#N/A)</f>
        <v>#N/A</v>
      </c>
    </row>
    <row r="1792" spans="52:57" ht="11.25" customHeight="1" x14ac:dyDescent="0.25">
      <c r="AZ1792" s="102" t="s">
        <v>83</v>
      </c>
      <c r="BA1792" s="101">
        <f>_xll.qlInterestRateIndexFixingDate(Currency&amp;"ibor"&amp;Tenor,BB1792,Trigger)</f>
        <v>51923</v>
      </c>
      <c r="BB1792" s="101">
        <f>_xll.qlCalendarAdvance(Calendar,BB1791,AZ1792,"f",,Trigger)</f>
        <v>51925</v>
      </c>
      <c r="BC1792" s="101">
        <f>_xll.qlInterestRateIndexMaturity(Currency&amp;"ibor"&amp;Tenor,BB1792,Trigger)</f>
        <v>52289</v>
      </c>
      <c r="BD1792" s="246">
        <f>_xll.qlIndexFixing($AD$5,BA1792,TRUE,_xll.ohTrigger(Trigger,Trigger12M))</f>
        <v>1.7642090859268982E-2</v>
      </c>
      <c r="BE1792" s="246" t="e">
        <f>IFERROR(_xll.qlIndexFixing($BF$1,BA1792,TRUE,_xll.ohTrigger(Trigger,Trigger12M)),#N/A)</f>
        <v>#N/A</v>
      </c>
    </row>
    <row r="1793" spans="52:57" ht="11.25" customHeight="1" x14ac:dyDescent="0.25">
      <c r="AZ1793" s="102" t="s">
        <v>83</v>
      </c>
      <c r="BA1793" s="101">
        <f>_xll.qlInterestRateIndexFixingDate(Currency&amp;"ibor"&amp;Tenor,BB1793,Trigger)</f>
        <v>51930</v>
      </c>
      <c r="BB1793" s="101">
        <f>_xll.qlCalendarAdvance(Calendar,BB1792,AZ1793,"f",,Trigger)</f>
        <v>51932</v>
      </c>
      <c r="BC1793" s="101">
        <f>_xll.qlInterestRateIndexMaturity(Currency&amp;"ibor"&amp;Tenor,BB1793,Trigger)</f>
        <v>52299</v>
      </c>
      <c r="BD1793" s="246">
        <f>_xll.qlIndexFixing($AD$5,BA1793,TRUE,_xll.ohTrigger(Trigger,Trigger12M))</f>
        <v>1.7644034716371004E-2</v>
      </c>
      <c r="BE1793" s="246" t="e">
        <f>IFERROR(_xll.qlIndexFixing($BF$1,BA1793,TRUE,_xll.ohTrigger(Trigger,Trigger12M)),#N/A)</f>
        <v>#N/A</v>
      </c>
    </row>
    <row r="1794" spans="52:57" ht="11.25" customHeight="1" x14ac:dyDescent="0.25">
      <c r="AZ1794" s="102" t="s">
        <v>83</v>
      </c>
      <c r="BA1794" s="101">
        <f>_xll.qlInterestRateIndexFixingDate(Currency&amp;"ibor"&amp;Tenor,BB1794,Trigger)</f>
        <v>51937</v>
      </c>
      <c r="BB1794" s="101">
        <f>_xll.qlCalendarAdvance(Calendar,BB1793,AZ1794,"f",,Trigger)</f>
        <v>51939</v>
      </c>
      <c r="BC1794" s="101">
        <f>_xll.qlInterestRateIndexMaturity(Currency&amp;"ibor"&amp;Tenor,BB1794,Trigger)</f>
        <v>52306</v>
      </c>
      <c r="BD1794" s="246">
        <f>_xll.qlIndexFixing($AD$5,BA1794,TRUE,_xll.ohTrigger(Trigger,Trigger12M))</f>
        <v>1.7644585578681322E-2</v>
      </c>
      <c r="BE1794" s="246" t="e">
        <f>IFERROR(_xll.qlIndexFixing($BF$1,BA1794,TRUE,_xll.ohTrigger(Trigger,Trigger12M)),#N/A)</f>
        <v>#N/A</v>
      </c>
    </row>
    <row r="1795" spans="52:57" ht="11.25" customHeight="1" x14ac:dyDescent="0.25">
      <c r="AZ1795" s="102" t="s">
        <v>83</v>
      </c>
      <c r="BA1795" s="101">
        <f>_xll.qlInterestRateIndexFixingDate(Currency&amp;"ibor"&amp;Tenor,BB1795,Trigger)</f>
        <v>51944</v>
      </c>
      <c r="BB1795" s="101">
        <f>_xll.qlCalendarAdvance(Calendar,BB1794,AZ1795,"f",,Trigger)</f>
        <v>51946</v>
      </c>
      <c r="BC1795" s="101">
        <f>_xll.qlInterestRateIndexMaturity(Currency&amp;"ibor"&amp;Tenor,BB1795,Trigger)</f>
        <v>52313</v>
      </c>
      <c r="BD1795" s="246">
        <f>_xll.qlIndexFixing($AD$5,BA1795,TRUE,_xll.ohTrigger(Trigger,Trigger12M))</f>
        <v>1.7645136943378655E-2</v>
      </c>
      <c r="BE1795" s="246" t="e">
        <f>IFERROR(_xll.qlIndexFixing($BF$1,BA1795,TRUE,_xll.ohTrigger(Trigger,Trigger12M)),#N/A)</f>
        <v>#N/A</v>
      </c>
    </row>
    <row r="1796" spans="52:57" ht="11.25" customHeight="1" x14ac:dyDescent="0.25">
      <c r="AZ1796" s="102" t="s">
        <v>83</v>
      </c>
      <c r="BA1796" s="101">
        <f>_xll.qlInterestRateIndexFixingDate(Currency&amp;"ibor"&amp;Tenor,BB1796,Trigger)</f>
        <v>51951</v>
      </c>
      <c r="BB1796" s="101">
        <f>_xll.qlCalendarAdvance(Calendar,BB1795,AZ1796,"f",,Trigger)</f>
        <v>51953</v>
      </c>
      <c r="BC1796" s="101">
        <f>_xll.qlInterestRateIndexMaturity(Currency&amp;"ibor"&amp;Tenor,BB1796,Trigger)</f>
        <v>52321</v>
      </c>
      <c r="BD1796" s="246">
        <f>_xll.qlIndexFixing($AD$5,BA1796,TRUE,_xll.ohTrigger(Trigger,Trigger12M))</f>
        <v>1.7646149491823634E-2</v>
      </c>
      <c r="BE1796" s="246" t="e">
        <f>IFERROR(_xll.qlIndexFixing($BF$1,BA1796,TRUE,_xll.ohTrigger(Trigger,Trigger12M)),#N/A)</f>
        <v>#N/A</v>
      </c>
    </row>
    <row r="1797" spans="52:57" ht="11.25" customHeight="1" x14ac:dyDescent="0.25">
      <c r="AZ1797" s="102" t="s">
        <v>83</v>
      </c>
      <c r="BA1797" s="101">
        <f>_xll.qlInterestRateIndexFixingDate(Currency&amp;"ibor"&amp;Tenor,BB1797,Trigger)</f>
        <v>51958</v>
      </c>
      <c r="BB1797" s="101">
        <f>_xll.qlCalendarAdvance(Calendar,BB1796,AZ1797,"f",,Trigger)</f>
        <v>51964</v>
      </c>
      <c r="BC1797" s="101">
        <f>_xll.qlInterestRateIndexMaturity(Currency&amp;"ibor"&amp;Tenor,BB1797,Trigger)</f>
        <v>52329</v>
      </c>
      <c r="BD1797" s="246">
        <f>_xll.qlIndexFixing($AD$5,BA1797,TRUE,_xll.ohTrigger(Trigger,Trigger12M))</f>
        <v>1.7645638361961365E-2</v>
      </c>
      <c r="BE1797" s="246" t="e">
        <f>IFERROR(_xll.qlIndexFixing($BF$1,BA1797,TRUE,_xll.ohTrigger(Trigger,Trigger12M)),#N/A)</f>
        <v>#N/A</v>
      </c>
    </row>
    <row r="1798" spans="52:57" ht="11.25" customHeight="1" x14ac:dyDescent="0.25">
      <c r="AZ1798" s="102" t="s">
        <v>83</v>
      </c>
      <c r="BA1798" s="101">
        <f>_xll.qlInterestRateIndexFixingDate(Currency&amp;"ibor"&amp;Tenor,BB1798,Trigger)</f>
        <v>51967</v>
      </c>
      <c r="BB1798" s="101">
        <f>_xll.qlCalendarAdvance(Calendar,BB1797,AZ1798,"f",,Trigger)</f>
        <v>51971</v>
      </c>
      <c r="BC1798" s="101">
        <f>_xll.qlInterestRateIndexMaturity(Currency&amp;"ibor"&amp;Tenor,BB1798,Trigger)</f>
        <v>52336</v>
      </c>
      <c r="BD1798" s="246">
        <f>_xll.qlIndexFixing($AD$5,BA1798,TRUE,_xll.ohTrigger(Trigger,Trigger12M))</f>
        <v>1.7646193364641672E-2</v>
      </c>
      <c r="BE1798" s="246" t="e">
        <f>IFERROR(_xll.qlIndexFixing($BF$1,BA1798,TRUE,_xll.ohTrigger(Trigger,Trigger12M)),#N/A)</f>
        <v>#N/A</v>
      </c>
    </row>
    <row r="1799" spans="52:57" ht="11.25" customHeight="1" x14ac:dyDescent="0.25">
      <c r="AZ1799" s="102" t="s">
        <v>83</v>
      </c>
      <c r="BA1799" s="101">
        <f>_xll.qlInterestRateIndexFixingDate(Currency&amp;"ibor"&amp;Tenor,BB1799,Trigger)</f>
        <v>51974</v>
      </c>
      <c r="BB1799" s="101">
        <f>_xll.qlCalendarAdvance(Calendar,BB1798,AZ1799,"f",,Trigger)</f>
        <v>51978</v>
      </c>
      <c r="BC1799" s="101">
        <f>_xll.qlInterestRateIndexMaturity(Currency&amp;"ibor"&amp;Tenor,BB1799,Trigger)</f>
        <v>52343</v>
      </c>
      <c r="BD1799" s="246">
        <f>_xll.qlIndexFixing($AD$5,BA1799,TRUE,_xll.ohTrigger(Trigger,Trigger12M))</f>
        <v>1.7646748872415151E-2</v>
      </c>
      <c r="BE1799" s="246" t="e">
        <f>IFERROR(_xll.qlIndexFixing($BF$1,BA1799,TRUE,_xll.ohTrigger(Trigger,Trigger12M)),#N/A)</f>
        <v>#N/A</v>
      </c>
    </row>
    <row r="1800" spans="52:57" ht="11.25" customHeight="1" x14ac:dyDescent="0.25">
      <c r="AZ1800" s="102" t="s">
        <v>83</v>
      </c>
      <c r="BA1800" s="101">
        <f>_xll.qlInterestRateIndexFixingDate(Currency&amp;"ibor"&amp;Tenor,BB1800,Trigger)</f>
        <v>51981</v>
      </c>
      <c r="BB1800" s="101">
        <f>_xll.qlCalendarAdvance(Calendar,BB1799,AZ1800,"f",,Trigger)</f>
        <v>51985</v>
      </c>
      <c r="BC1800" s="101">
        <f>_xll.qlInterestRateIndexMaturity(Currency&amp;"ibor"&amp;Tenor,BB1800,Trigger)</f>
        <v>52350</v>
      </c>
      <c r="BD1800" s="246">
        <f>_xll.qlIndexFixing($AD$5,BA1800,TRUE,_xll.ohTrigger(Trigger,Trigger12M))</f>
        <v>1.7647304885282461E-2</v>
      </c>
      <c r="BE1800" s="246" t="e">
        <f>IFERROR(_xll.qlIndexFixing($BF$1,BA1800,TRUE,_xll.ohTrigger(Trigger,Trigger12M)),#N/A)</f>
        <v>#N/A</v>
      </c>
    </row>
    <row r="1801" spans="52:57" ht="11.25" customHeight="1" x14ac:dyDescent="0.25">
      <c r="AZ1801" s="102" t="s">
        <v>83</v>
      </c>
      <c r="BA1801" s="101">
        <f>_xll.qlInterestRateIndexFixingDate(Currency&amp;"ibor"&amp;Tenor,BB1801,Trigger)</f>
        <v>51988</v>
      </c>
      <c r="BB1801" s="101">
        <f>_xll.qlCalendarAdvance(Calendar,BB1800,AZ1801,"f",,Trigger)</f>
        <v>51992</v>
      </c>
      <c r="BC1801" s="101">
        <f>_xll.qlInterestRateIndexMaturity(Currency&amp;"ibor"&amp;Tenor,BB1801,Trigger)</f>
        <v>52357</v>
      </c>
      <c r="BD1801" s="246">
        <f>_xll.qlIndexFixing($AD$5,BA1801,TRUE,_xll.ohTrigger(Trigger,Trigger12M))</f>
        <v>1.7647861403244695E-2</v>
      </c>
      <c r="BE1801" s="246" t="e">
        <f>IFERROR(_xll.qlIndexFixing($BF$1,BA1801,TRUE,_xll.ohTrigger(Trigger,Trigger12M)),#N/A)</f>
        <v>#N/A</v>
      </c>
    </row>
    <row r="1802" spans="52:57" ht="11.25" customHeight="1" x14ac:dyDescent="0.25">
      <c r="AZ1802" s="102" t="s">
        <v>83</v>
      </c>
      <c r="BA1802" s="101">
        <f>_xll.qlInterestRateIndexFixingDate(Currency&amp;"ibor"&amp;Tenor,BB1802,Trigger)</f>
        <v>51995</v>
      </c>
      <c r="BB1802" s="101">
        <f>_xll.qlCalendarAdvance(Calendar,BB1801,AZ1802,"f",,Trigger)</f>
        <v>51999</v>
      </c>
      <c r="BC1802" s="101">
        <f>_xll.qlInterestRateIndexMaturity(Currency&amp;"ibor"&amp;Tenor,BB1802,Trigger)</f>
        <v>52364</v>
      </c>
      <c r="BD1802" s="246">
        <f>_xll.qlIndexFixing($AD$5,BA1802,TRUE,_xll.ohTrigger(Trigger,Trigger12M))</f>
        <v>1.764841842630251E-2</v>
      </c>
      <c r="BE1802" s="246" t="e">
        <f>IFERROR(_xll.qlIndexFixing($BF$1,BA1802,TRUE,_xll.ohTrigger(Trigger,Trigger12M)),#N/A)</f>
        <v>#N/A</v>
      </c>
    </row>
    <row r="1803" spans="52:57" ht="11.25" customHeight="1" x14ac:dyDescent="0.25">
      <c r="AZ1803" s="102" t="s">
        <v>83</v>
      </c>
      <c r="BA1803" s="101">
        <f>_xll.qlInterestRateIndexFixingDate(Currency&amp;"ibor"&amp;Tenor,BB1803,Trigger)</f>
        <v>52002</v>
      </c>
      <c r="BB1803" s="101">
        <f>_xll.qlCalendarAdvance(Calendar,BB1802,AZ1803,"f",,Trigger)</f>
        <v>52006</v>
      </c>
      <c r="BC1803" s="101">
        <f>_xll.qlInterestRateIndexMaturity(Currency&amp;"ibor"&amp;Tenor,BB1803,Trigger)</f>
        <v>52371</v>
      </c>
      <c r="BD1803" s="246">
        <f>_xll.qlIndexFixing($AD$5,BA1803,TRUE,_xll.ohTrigger(Trigger,Trigger12M))</f>
        <v>1.7648975954456785E-2</v>
      </c>
      <c r="BE1803" s="246" t="e">
        <f>IFERROR(_xll.qlIndexFixing($BF$1,BA1803,TRUE,_xll.ohTrigger(Trigger,Trigger12M)),#N/A)</f>
        <v>#N/A</v>
      </c>
    </row>
    <row r="1804" spans="52:57" ht="11.25" customHeight="1" x14ac:dyDescent="0.25">
      <c r="AZ1804" s="102" t="s">
        <v>83</v>
      </c>
      <c r="BA1804" s="101">
        <f>_xll.qlInterestRateIndexFixingDate(Currency&amp;"ibor"&amp;Tenor,BB1804,Trigger)</f>
        <v>52009</v>
      </c>
      <c r="BB1804" s="101">
        <f>_xll.qlCalendarAdvance(Calendar,BB1803,AZ1804,"f",,Trigger)</f>
        <v>52013</v>
      </c>
      <c r="BC1804" s="101">
        <f>_xll.qlInterestRateIndexMaturity(Currency&amp;"ibor"&amp;Tenor,BB1804,Trigger)</f>
        <v>52378</v>
      </c>
      <c r="BD1804" s="246">
        <f>_xll.qlIndexFixing($AD$5,BA1804,TRUE,_xll.ohTrigger(Trigger,Trigger12M))</f>
        <v>1.7649533987708393E-2</v>
      </c>
      <c r="BE1804" s="246" t="e">
        <f>IFERROR(_xll.qlIndexFixing($BF$1,BA1804,TRUE,_xll.ohTrigger(Trigger,Trigger12M)),#N/A)</f>
        <v>#N/A</v>
      </c>
    </row>
    <row r="1805" spans="52:57" ht="11.25" customHeight="1" x14ac:dyDescent="0.25">
      <c r="AZ1805" s="102" t="s">
        <v>83</v>
      </c>
      <c r="BA1805" s="101">
        <f>_xll.qlInterestRateIndexFixingDate(Currency&amp;"ibor"&amp;Tenor,BB1805,Trigger)</f>
        <v>52016</v>
      </c>
      <c r="BB1805" s="101">
        <f>_xll.qlCalendarAdvance(Calendar,BB1804,AZ1805,"f",,Trigger)</f>
        <v>52020</v>
      </c>
      <c r="BC1805" s="101">
        <f>_xll.qlInterestRateIndexMaturity(Currency&amp;"ibor"&amp;Tenor,BB1805,Trigger)</f>
        <v>52385</v>
      </c>
      <c r="BD1805" s="246">
        <f>_xll.qlIndexFixing($AD$5,BA1805,TRUE,_xll.ohTrigger(Trigger,Trigger12M))</f>
        <v>1.765009252605821E-2</v>
      </c>
      <c r="BE1805" s="246" t="e">
        <f>IFERROR(_xll.qlIndexFixing($BF$1,BA1805,TRUE,_xll.ohTrigger(Trigger,Trigger12M)),#N/A)</f>
        <v>#N/A</v>
      </c>
    </row>
    <row r="1806" spans="52:57" ht="11.25" customHeight="1" x14ac:dyDescent="0.25">
      <c r="AZ1806" s="102" t="s">
        <v>83</v>
      </c>
      <c r="BA1806" s="101">
        <f>_xll.qlInterestRateIndexFixingDate(Currency&amp;"ibor"&amp;Tenor,BB1806,Trigger)</f>
        <v>52023</v>
      </c>
      <c r="BB1806" s="101">
        <f>_xll.qlCalendarAdvance(Calendar,BB1805,AZ1806,"f",,Trigger)</f>
        <v>52027</v>
      </c>
      <c r="BC1806" s="101">
        <f>_xll.qlInterestRateIndexMaturity(Currency&amp;"ibor"&amp;Tenor,BB1806,Trigger)</f>
        <v>52392</v>
      </c>
      <c r="BD1806" s="246">
        <f>_xll.qlIndexFixing($AD$5,BA1806,TRUE,_xll.ohTrigger(Trigger,Trigger12M))</f>
        <v>1.7650651569506893E-2</v>
      </c>
      <c r="BE1806" s="246" t="e">
        <f>IFERROR(_xll.qlIndexFixing($BF$1,BA1806,TRUE,_xll.ohTrigger(Trigger,Trigger12M)),#N/A)</f>
        <v>#N/A</v>
      </c>
    </row>
    <row r="1807" spans="52:57" ht="11.25" customHeight="1" x14ac:dyDescent="0.25">
      <c r="AZ1807" s="102" t="s">
        <v>83</v>
      </c>
      <c r="BA1807" s="101">
        <f>_xll.qlInterestRateIndexFixingDate(Currency&amp;"ibor"&amp;Tenor,BB1807,Trigger)</f>
        <v>52030</v>
      </c>
      <c r="BB1807" s="101">
        <f>_xll.qlCalendarAdvance(Calendar,BB1806,AZ1807,"f",,Trigger)</f>
        <v>52034</v>
      </c>
      <c r="BC1807" s="101">
        <f>_xll.qlInterestRateIndexMaturity(Currency&amp;"ibor"&amp;Tenor,BB1807,Trigger)</f>
        <v>52399</v>
      </c>
      <c r="BD1807" s="246">
        <f>_xll.qlIndexFixing($AD$5,BA1807,TRUE,_xll.ohTrigger(Trigger,Trigger12M))</f>
        <v>1.7651211118055538E-2</v>
      </c>
      <c r="BE1807" s="246" t="e">
        <f>IFERROR(_xll.qlIndexFixing($BF$1,BA1807,TRUE,_xll.ohTrigger(Trigger,Trigger12M)),#N/A)</f>
        <v>#N/A</v>
      </c>
    </row>
    <row r="1808" spans="52:57" ht="11.25" customHeight="1" x14ac:dyDescent="0.25">
      <c r="AZ1808" s="102" t="s">
        <v>83</v>
      </c>
      <c r="BA1808" s="101">
        <f>_xll.qlInterestRateIndexFixingDate(Currency&amp;"ibor"&amp;Tenor,BB1808,Trigger)</f>
        <v>52037</v>
      </c>
      <c r="BB1808" s="101">
        <f>_xll.qlCalendarAdvance(Calendar,BB1807,AZ1808,"f",,Trigger)</f>
        <v>52041</v>
      </c>
      <c r="BC1808" s="101">
        <f>_xll.qlInterestRateIndexMaturity(Currency&amp;"ibor"&amp;Tenor,BB1808,Trigger)</f>
        <v>52406</v>
      </c>
      <c r="BD1808" s="246">
        <f>_xll.qlIndexFixing($AD$5,BA1808,TRUE,_xll.ohTrigger(Trigger,Trigger12M))</f>
        <v>1.7651771171704803E-2</v>
      </c>
      <c r="BE1808" s="246" t="e">
        <f>IFERROR(_xll.qlIndexFixing($BF$1,BA1808,TRUE,_xll.ohTrigger(Trigger,Trigger12M)),#N/A)</f>
        <v>#N/A</v>
      </c>
    </row>
    <row r="1809" spans="52:57" ht="11.25" customHeight="1" x14ac:dyDescent="0.25">
      <c r="AZ1809" s="102" t="s">
        <v>83</v>
      </c>
      <c r="BA1809" s="101">
        <f>_xll.qlInterestRateIndexFixingDate(Currency&amp;"ibor"&amp;Tenor,BB1809,Trigger)</f>
        <v>52044</v>
      </c>
      <c r="BB1809" s="101">
        <f>_xll.qlCalendarAdvance(Calendar,BB1808,AZ1809,"f",,Trigger)</f>
        <v>52048</v>
      </c>
      <c r="BC1809" s="101">
        <f>_xll.qlInterestRateIndexMaturity(Currency&amp;"ibor"&amp;Tenor,BB1809,Trigger)</f>
        <v>52413</v>
      </c>
      <c r="BD1809" s="246">
        <f>_xll.qlIndexFixing($AD$5,BA1809,TRUE,_xll.ohTrigger(Trigger,Trigger12M))</f>
        <v>1.7652331730455564E-2</v>
      </c>
      <c r="BE1809" s="246" t="e">
        <f>IFERROR(_xll.qlIndexFixing($BF$1,BA1809,TRUE,_xll.ohTrigger(Trigger,Trigger12M)),#N/A)</f>
        <v>#N/A</v>
      </c>
    </row>
    <row r="1810" spans="52:57" ht="11.25" customHeight="1" x14ac:dyDescent="0.25">
      <c r="AZ1810" s="102" t="s">
        <v>83</v>
      </c>
      <c r="BA1810" s="101">
        <f>_xll.qlInterestRateIndexFixingDate(Currency&amp;"ibor"&amp;Tenor,BB1810,Trigger)</f>
        <v>52051</v>
      </c>
      <c r="BB1810" s="101">
        <f>_xll.qlCalendarAdvance(Calendar,BB1809,AZ1810,"f",,Trigger)</f>
        <v>52055</v>
      </c>
      <c r="BC1810" s="101">
        <f>_xll.qlInterestRateIndexMaturity(Currency&amp;"ibor"&amp;Tenor,BB1810,Trigger)</f>
        <v>52420</v>
      </c>
      <c r="BD1810" s="246">
        <f>_xll.qlIndexFixing($AD$5,BA1810,TRUE,_xll.ohTrigger(Trigger,Trigger12M))</f>
        <v>1.7652892794308695E-2</v>
      </c>
      <c r="BE1810" s="246" t="e">
        <f>IFERROR(_xll.qlIndexFixing($BF$1,BA1810,TRUE,_xll.ohTrigger(Trigger,Trigger12M)),#N/A)</f>
        <v>#N/A</v>
      </c>
    </row>
    <row r="1811" spans="52:57" ht="11.25" customHeight="1" x14ac:dyDescent="0.25">
      <c r="AZ1811" s="102" t="s">
        <v>83</v>
      </c>
      <c r="BA1811" s="101">
        <f>_xll.qlInterestRateIndexFixingDate(Currency&amp;"ibor"&amp;Tenor,BB1811,Trigger)</f>
        <v>52058</v>
      </c>
      <c r="BB1811" s="101">
        <f>_xll.qlCalendarAdvance(Calendar,BB1810,AZ1811,"f",,Trigger)</f>
        <v>52062</v>
      </c>
      <c r="BC1811" s="101">
        <f>_xll.qlInterestRateIndexMaturity(Currency&amp;"ibor"&amp;Tenor,BB1811,Trigger)</f>
        <v>52427</v>
      </c>
      <c r="BD1811" s="246">
        <f>_xll.qlIndexFixing($AD$5,BA1811,TRUE,_xll.ohTrigger(Trigger,Trigger12M))</f>
        <v>1.7653454363265073E-2</v>
      </c>
      <c r="BE1811" s="246" t="e">
        <f>IFERROR(_xll.qlIndexFixing($BF$1,BA1811,TRUE,_xll.ohTrigger(Trigger,Trigger12M)),#N/A)</f>
        <v>#N/A</v>
      </c>
    </row>
    <row r="1812" spans="52:57" ht="11.25" customHeight="1" x14ac:dyDescent="0.25">
      <c r="AZ1812" s="102" t="s">
        <v>83</v>
      </c>
      <c r="BA1812" s="101">
        <f>_xll.qlInterestRateIndexFixingDate(Currency&amp;"ibor"&amp;Tenor,BB1812,Trigger)</f>
        <v>52065</v>
      </c>
      <c r="BB1812" s="101">
        <f>_xll.qlCalendarAdvance(Calendar,BB1811,AZ1812,"f",,Trigger)</f>
        <v>52069</v>
      </c>
      <c r="BC1812" s="101">
        <f>_xll.qlInterestRateIndexMaturity(Currency&amp;"ibor"&amp;Tenor,BB1812,Trigger)</f>
        <v>52434</v>
      </c>
      <c r="BD1812" s="246">
        <f>_xll.qlIndexFixing($AD$5,BA1812,TRUE,_xll.ohTrigger(Trigger,Trigger12M))</f>
        <v>1.7654016437325355E-2</v>
      </c>
      <c r="BE1812" s="246" t="e">
        <f>IFERROR(_xll.qlIndexFixing($BF$1,BA1812,TRUE,_xll.ohTrigger(Trigger,Trigger12M)),#N/A)</f>
        <v>#N/A</v>
      </c>
    </row>
    <row r="1813" spans="52:57" ht="11.25" customHeight="1" x14ac:dyDescent="0.25">
      <c r="AZ1813" s="102" t="s">
        <v>83</v>
      </c>
      <c r="BA1813" s="101">
        <f>_xll.qlInterestRateIndexFixingDate(Currency&amp;"ibor"&amp;Tenor,BB1813,Trigger)</f>
        <v>52072</v>
      </c>
      <c r="BB1813" s="101">
        <f>_xll.qlCalendarAdvance(Calendar,BB1812,AZ1813,"f",,Trigger)</f>
        <v>52076</v>
      </c>
      <c r="BC1813" s="101">
        <f>_xll.qlInterestRateIndexMaturity(Currency&amp;"ibor"&amp;Tenor,BB1813,Trigger)</f>
        <v>52441</v>
      </c>
      <c r="BD1813" s="246">
        <f>_xll.qlIndexFixing($AD$5,BA1813,TRUE,_xll.ohTrigger(Trigger,Trigger12M))</f>
        <v>1.7655219740005643E-2</v>
      </c>
      <c r="BE1813" s="246" t="e">
        <f>IFERROR(_xll.qlIndexFixing($BF$1,BA1813,TRUE,_xll.ohTrigger(Trigger,Trigger12M)),#N/A)</f>
        <v>#N/A</v>
      </c>
    </row>
    <row r="1814" spans="52:57" ht="11.25" customHeight="1" x14ac:dyDescent="0.25">
      <c r="AZ1814" s="102" t="s">
        <v>83</v>
      </c>
      <c r="BA1814" s="101">
        <f>_xll.qlInterestRateIndexFixingDate(Currency&amp;"ibor"&amp;Tenor,BB1814,Trigger)</f>
        <v>52079</v>
      </c>
      <c r="BB1814" s="101">
        <f>_xll.qlCalendarAdvance(Calendar,BB1813,AZ1814,"f",,Trigger)</f>
        <v>52083</v>
      </c>
      <c r="BC1814" s="101">
        <f>_xll.qlInterestRateIndexMaturity(Currency&amp;"ibor"&amp;Tenor,BB1814,Trigger)</f>
        <v>52448</v>
      </c>
      <c r="BD1814" s="246">
        <f>_xll.qlIndexFixing($AD$5,BA1814,TRUE,_xll.ohTrigger(Trigger,Trigger12M))</f>
        <v>1.7656680875120352E-2</v>
      </c>
      <c r="BE1814" s="246" t="e">
        <f>IFERROR(_xll.qlIndexFixing($BF$1,BA1814,TRUE,_xll.ohTrigger(Trigger,Trigger12M)),#N/A)</f>
        <v>#N/A</v>
      </c>
    </row>
    <row r="1815" spans="52:57" ht="11.25" customHeight="1" x14ac:dyDescent="0.25">
      <c r="AZ1815" s="102" t="s">
        <v>83</v>
      </c>
      <c r="BA1815" s="101">
        <f>_xll.qlInterestRateIndexFixingDate(Currency&amp;"ibor"&amp;Tenor,BB1815,Trigger)</f>
        <v>52086</v>
      </c>
      <c r="BB1815" s="101">
        <f>_xll.qlCalendarAdvance(Calendar,BB1814,AZ1815,"f",,Trigger)</f>
        <v>52090</v>
      </c>
      <c r="BC1815" s="101">
        <f>_xll.qlInterestRateIndexMaturity(Currency&amp;"ibor"&amp;Tenor,BB1815,Trigger)</f>
        <v>52455</v>
      </c>
      <c r="BD1815" s="246">
        <f>_xll.qlIndexFixing($AD$5,BA1815,TRUE,_xll.ohTrigger(Trigger,Trigger12M))</f>
        <v>1.7658143726257455E-2</v>
      </c>
      <c r="BE1815" s="246" t="e">
        <f>IFERROR(_xll.qlIndexFixing($BF$1,BA1815,TRUE,_xll.ohTrigger(Trigger,Trigger12M)),#N/A)</f>
        <v>#N/A</v>
      </c>
    </row>
    <row r="1816" spans="52:57" ht="11.25" customHeight="1" x14ac:dyDescent="0.25">
      <c r="AZ1816" s="102" t="s">
        <v>83</v>
      </c>
      <c r="BA1816" s="101">
        <f>_xll.qlInterestRateIndexFixingDate(Currency&amp;"ibor"&amp;Tenor,BB1816,Trigger)</f>
        <v>52093</v>
      </c>
      <c r="BB1816" s="101">
        <f>_xll.qlCalendarAdvance(Calendar,BB1815,AZ1816,"f",,Trigger)</f>
        <v>52097</v>
      </c>
      <c r="BC1816" s="101">
        <f>_xll.qlInterestRateIndexMaturity(Currency&amp;"ibor"&amp;Tenor,BB1816,Trigger)</f>
        <v>52462</v>
      </c>
      <c r="BD1816" s="246">
        <f>_xll.qlIndexFixing($AD$5,BA1816,TRUE,_xll.ohTrigger(Trigger,Trigger12M))</f>
        <v>1.7659608293425048E-2</v>
      </c>
      <c r="BE1816" s="246" t="e">
        <f>IFERROR(_xll.qlIndexFixing($BF$1,BA1816,TRUE,_xll.ohTrigger(Trigger,Trigger12M)),#N/A)</f>
        <v>#N/A</v>
      </c>
    </row>
    <row r="1817" spans="52:57" ht="11.25" customHeight="1" x14ac:dyDescent="0.25">
      <c r="AZ1817" s="102" t="s">
        <v>83</v>
      </c>
      <c r="BA1817" s="101">
        <f>_xll.qlInterestRateIndexFixingDate(Currency&amp;"ibor"&amp;Tenor,BB1817,Trigger)</f>
        <v>52100</v>
      </c>
      <c r="BB1817" s="101">
        <f>_xll.qlCalendarAdvance(Calendar,BB1816,AZ1817,"f",,Trigger)</f>
        <v>52104</v>
      </c>
      <c r="BC1817" s="101">
        <f>_xll.qlInterestRateIndexMaturity(Currency&amp;"ibor"&amp;Tenor,BB1817,Trigger)</f>
        <v>52469</v>
      </c>
      <c r="BD1817" s="246">
        <f>_xll.qlIndexFixing($AD$5,BA1817,TRUE,_xll.ohTrigger(Trigger,Trigger12M))</f>
        <v>1.7661074576630589E-2</v>
      </c>
      <c r="BE1817" s="246" t="e">
        <f>IFERROR(_xll.qlIndexFixing($BF$1,BA1817,TRUE,_xll.ohTrigger(Trigger,Trigger12M)),#N/A)</f>
        <v>#N/A</v>
      </c>
    </row>
    <row r="1818" spans="52:57" ht="11.25" customHeight="1" x14ac:dyDescent="0.25">
      <c r="AZ1818" s="102" t="s">
        <v>83</v>
      </c>
      <c r="BA1818" s="101">
        <f>_xll.qlInterestRateIndexFixingDate(Currency&amp;"ibor"&amp;Tenor,BB1818,Trigger)</f>
        <v>52107</v>
      </c>
      <c r="BB1818" s="101">
        <f>_xll.qlCalendarAdvance(Calendar,BB1817,AZ1818,"f",,Trigger)</f>
        <v>52111</v>
      </c>
      <c r="BC1818" s="101">
        <f>_xll.qlInterestRateIndexMaturity(Currency&amp;"ibor"&amp;Tenor,BB1818,Trigger)</f>
        <v>52476</v>
      </c>
      <c r="BD1818" s="246">
        <f>_xll.qlIndexFixing($AD$5,BA1818,TRUE,_xll.ohTrigger(Trigger,Trigger12M))</f>
        <v>1.7662542575881075E-2</v>
      </c>
      <c r="BE1818" s="246" t="e">
        <f>IFERROR(_xll.qlIndexFixing($BF$1,BA1818,TRUE,_xll.ohTrigger(Trigger,Trigger12M)),#N/A)</f>
        <v>#N/A</v>
      </c>
    </row>
    <row r="1819" spans="52:57" ht="11.25" customHeight="1" x14ac:dyDescent="0.25">
      <c r="AZ1819" s="102" t="s">
        <v>83</v>
      </c>
      <c r="BA1819" s="101">
        <f>_xll.qlInterestRateIndexFixingDate(Currency&amp;"ibor"&amp;Tenor,BB1819,Trigger)</f>
        <v>52114</v>
      </c>
      <c r="BB1819" s="101">
        <f>_xll.qlCalendarAdvance(Calendar,BB1818,AZ1819,"f",,Trigger)</f>
        <v>52118</v>
      </c>
      <c r="BC1819" s="101">
        <f>_xll.qlInterestRateIndexMaturity(Currency&amp;"ibor"&amp;Tenor,BB1819,Trigger)</f>
        <v>52483</v>
      </c>
      <c r="BD1819" s="246">
        <f>_xll.qlIndexFixing($AD$5,BA1819,TRUE,_xll.ohTrigger(Trigger,Trigger12M))</f>
        <v>1.7664012291184399E-2</v>
      </c>
      <c r="BE1819" s="246" t="e">
        <f>IFERROR(_xll.qlIndexFixing($BF$1,BA1819,TRUE,_xll.ohTrigger(Trigger,Trigger12M)),#N/A)</f>
        <v>#N/A</v>
      </c>
    </row>
    <row r="1820" spans="52:57" ht="11.25" customHeight="1" x14ac:dyDescent="0.25">
      <c r="AZ1820" s="102" t="s">
        <v>83</v>
      </c>
      <c r="BA1820" s="101">
        <f>_xll.qlInterestRateIndexFixingDate(Currency&amp;"ibor"&amp;Tenor,BB1820,Trigger)</f>
        <v>52121</v>
      </c>
      <c r="BB1820" s="101">
        <f>_xll.qlCalendarAdvance(Calendar,BB1819,AZ1820,"f",,Trigger)</f>
        <v>52125</v>
      </c>
      <c r="BC1820" s="101">
        <f>_xll.qlInterestRateIndexMaturity(Currency&amp;"ibor"&amp;Tenor,BB1820,Trigger)</f>
        <v>52490</v>
      </c>
      <c r="BD1820" s="246">
        <f>_xll.qlIndexFixing($AD$5,BA1820,TRUE,_xll.ohTrigger(Trigger,Trigger12M))</f>
        <v>1.7665483722548222E-2</v>
      </c>
      <c r="BE1820" s="246" t="e">
        <f>IFERROR(_xll.qlIndexFixing($BF$1,BA1820,TRUE,_xll.ohTrigger(Trigger,Trigger12M)),#N/A)</f>
        <v>#N/A</v>
      </c>
    </row>
    <row r="1821" spans="52:57" ht="11.25" customHeight="1" x14ac:dyDescent="0.25">
      <c r="AZ1821" s="102" t="s">
        <v>83</v>
      </c>
      <c r="BA1821" s="101">
        <f>_xll.qlInterestRateIndexFixingDate(Currency&amp;"ibor"&amp;Tenor,BB1821,Trigger)</f>
        <v>52128</v>
      </c>
      <c r="BB1821" s="101">
        <f>_xll.qlCalendarAdvance(Calendar,BB1820,AZ1821,"f",,Trigger)</f>
        <v>52132</v>
      </c>
      <c r="BC1821" s="101">
        <f>_xll.qlInterestRateIndexMaturity(Currency&amp;"ibor"&amp;Tenor,BB1821,Trigger)</f>
        <v>52497</v>
      </c>
      <c r="BD1821" s="246">
        <f>_xll.qlIndexFixing($AD$5,BA1821,TRUE,_xll.ohTrigger(Trigger,Trigger12M))</f>
        <v>1.7666956869979551E-2</v>
      </c>
      <c r="BE1821" s="246" t="e">
        <f>IFERROR(_xll.qlIndexFixing($BF$1,BA1821,TRUE,_xll.ohTrigger(Trigger,Trigger12M)),#N/A)</f>
        <v>#N/A</v>
      </c>
    </row>
    <row r="1822" spans="52:57" ht="11.25" customHeight="1" x14ac:dyDescent="0.25">
      <c r="AZ1822" s="102" t="s">
        <v>83</v>
      </c>
      <c r="BA1822" s="101">
        <f>_xll.qlInterestRateIndexFixingDate(Currency&amp;"ibor"&amp;Tenor,BB1822,Trigger)</f>
        <v>52135</v>
      </c>
      <c r="BB1822" s="101">
        <f>_xll.qlCalendarAdvance(Calendar,BB1821,AZ1822,"f",,Trigger)</f>
        <v>52139</v>
      </c>
      <c r="BC1822" s="101">
        <f>_xll.qlInterestRateIndexMaturity(Currency&amp;"ibor"&amp;Tenor,BB1822,Trigger)</f>
        <v>52504</v>
      </c>
      <c r="BD1822" s="246">
        <f>_xll.qlIndexFixing($AD$5,BA1822,TRUE,_xll.ohTrigger(Trigger,Trigger12M))</f>
        <v>1.7668431733486051E-2</v>
      </c>
      <c r="BE1822" s="246" t="e">
        <f>IFERROR(_xll.qlIndexFixing($BF$1,BA1822,TRUE,_xll.ohTrigger(Trigger,Trigger12M)),#N/A)</f>
        <v>#N/A</v>
      </c>
    </row>
    <row r="1823" spans="52:57" ht="11.25" customHeight="1" x14ac:dyDescent="0.25">
      <c r="AZ1823" s="102" t="s">
        <v>83</v>
      </c>
      <c r="BA1823" s="101">
        <f>_xll.qlInterestRateIndexFixingDate(Currency&amp;"ibor"&amp;Tenor,BB1823,Trigger)</f>
        <v>52142</v>
      </c>
      <c r="BB1823" s="101">
        <f>_xll.qlCalendarAdvance(Calendar,BB1822,AZ1823,"f",,Trigger)</f>
        <v>52146</v>
      </c>
      <c r="BC1823" s="101">
        <f>_xll.qlInterestRateIndexMaturity(Currency&amp;"ibor"&amp;Tenor,BB1823,Trigger)</f>
        <v>52511</v>
      </c>
      <c r="BD1823" s="246">
        <f>_xll.qlIndexFixing($AD$5,BA1823,TRUE,_xll.ohTrigger(Trigger,Trigger12M))</f>
        <v>1.7669908313075827E-2</v>
      </c>
      <c r="BE1823" s="246" t="e">
        <f>IFERROR(_xll.qlIndexFixing($BF$1,BA1823,TRUE,_xll.ohTrigger(Trigger,Trigger12M)),#N/A)</f>
        <v>#N/A</v>
      </c>
    </row>
    <row r="1824" spans="52:57" ht="11.25" customHeight="1" x14ac:dyDescent="0.25">
      <c r="AZ1824" s="102" t="s">
        <v>83</v>
      </c>
      <c r="BA1824" s="101">
        <f>_xll.qlInterestRateIndexFixingDate(Currency&amp;"ibor"&amp;Tenor,BB1824,Trigger)</f>
        <v>52149</v>
      </c>
      <c r="BB1824" s="101">
        <f>_xll.qlCalendarAdvance(Calendar,BB1823,AZ1824,"f",,Trigger)</f>
        <v>52153</v>
      </c>
      <c r="BC1824" s="101">
        <f>_xll.qlInterestRateIndexMaturity(Currency&amp;"ibor"&amp;Tenor,BB1824,Trigger)</f>
        <v>52518</v>
      </c>
      <c r="BD1824" s="246">
        <f>_xll.qlIndexFixing($AD$5,BA1824,TRUE,_xll.ohTrigger(Trigger,Trigger12M))</f>
        <v>1.7671386608756105E-2</v>
      </c>
      <c r="BE1824" s="246" t="e">
        <f>IFERROR(_xll.qlIndexFixing($BF$1,BA1824,TRUE,_xll.ohTrigger(Trigger,Trigger12M)),#N/A)</f>
        <v>#N/A</v>
      </c>
    </row>
    <row r="1825" spans="52:57" ht="11.25" customHeight="1" x14ac:dyDescent="0.25">
      <c r="AZ1825" s="102" t="s">
        <v>83</v>
      </c>
      <c r="BA1825" s="101">
        <f>_xll.qlInterestRateIndexFixingDate(Currency&amp;"ibor"&amp;Tenor,BB1825,Trigger)</f>
        <v>52156</v>
      </c>
      <c r="BB1825" s="101">
        <f>_xll.qlCalendarAdvance(Calendar,BB1824,AZ1825,"f",,Trigger)</f>
        <v>52160</v>
      </c>
      <c r="BC1825" s="101">
        <f>_xll.qlInterestRateIndexMaturity(Currency&amp;"ibor"&amp;Tenor,BB1825,Trigger)</f>
        <v>52525</v>
      </c>
      <c r="BD1825" s="246">
        <f>_xll.qlIndexFixing($AD$5,BA1825,TRUE,_xll.ohTrigger(Trigger,Trigger12M))</f>
        <v>1.7672866620534772E-2</v>
      </c>
      <c r="BE1825" s="246" t="e">
        <f>IFERROR(_xll.qlIndexFixing($BF$1,BA1825,TRUE,_xll.ohTrigger(Trigger,Trigger12M)),#N/A)</f>
        <v>#N/A</v>
      </c>
    </row>
    <row r="1826" spans="52:57" ht="11.25" customHeight="1" x14ac:dyDescent="0.25">
      <c r="AZ1826" s="102" t="s">
        <v>83</v>
      </c>
      <c r="BA1826" s="101">
        <f>_xll.qlInterestRateIndexFixingDate(Currency&amp;"ibor"&amp;Tenor,BB1826,Trigger)</f>
        <v>52163</v>
      </c>
      <c r="BB1826" s="101">
        <f>_xll.qlCalendarAdvance(Calendar,BB1825,AZ1826,"f",,Trigger)</f>
        <v>52167</v>
      </c>
      <c r="BC1826" s="101">
        <f>_xll.qlInterestRateIndexMaturity(Currency&amp;"ibor"&amp;Tenor,BB1826,Trigger)</f>
        <v>52532</v>
      </c>
      <c r="BD1826" s="246">
        <f>_xll.qlIndexFixing($AD$5,BA1826,TRUE,_xll.ohTrigger(Trigger,Trigger12M))</f>
        <v>1.7674348348418616E-2</v>
      </c>
      <c r="BE1826" s="246" t="e">
        <f>IFERROR(_xll.qlIndexFixing($BF$1,BA1826,TRUE,_xll.ohTrigger(Trigger,Trigger12M)),#N/A)</f>
        <v>#N/A</v>
      </c>
    </row>
    <row r="1827" spans="52:57" ht="11.25" customHeight="1" x14ac:dyDescent="0.25">
      <c r="AZ1827" s="102" t="s">
        <v>83</v>
      </c>
      <c r="BA1827" s="101">
        <f>_xll.qlInterestRateIndexFixingDate(Currency&amp;"ibor"&amp;Tenor,BB1827,Trigger)</f>
        <v>52170</v>
      </c>
      <c r="BB1827" s="101">
        <f>_xll.qlCalendarAdvance(Calendar,BB1826,AZ1827,"f",,Trigger)</f>
        <v>52174</v>
      </c>
      <c r="BC1827" s="101">
        <f>_xll.qlInterestRateIndexMaturity(Currency&amp;"ibor"&amp;Tenor,BB1827,Trigger)</f>
        <v>52539</v>
      </c>
      <c r="BD1827" s="246">
        <f>_xll.qlIndexFixing($AD$5,BA1827,TRUE,_xll.ohTrigger(Trigger,Trigger12M))</f>
        <v>1.7675831792415737E-2</v>
      </c>
      <c r="BE1827" s="246" t="e">
        <f>IFERROR(_xll.qlIndexFixing($BF$1,BA1827,TRUE,_xll.ohTrigger(Trigger,Trigger12M)),#N/A)</f>
        <v>#N/A</v>
      </c>
    </row>
    <row r="1828" spans="52:57" ht="11.25" customHeight="1" x14ac:dyDescent="0.25">
      <c r="AZ1828" s="102" t="s">
        <v>83</v>
      </c>
      <c r="BA1828" s="101">
        <f>_xll.qlInterestRateIndexFixingDate(Currency&amp;"ibor"&amp;Tenor,BB1828,Trigger)</f>
        <v>52177</v>
      </c>
      <c r="BB1828" s="101">
        <f>_xll.qlCalendarAdvance(Calendar,BB1827,AZ1828,"f",,Trigger)</f>
        <v>52181</v>
      </c>
      <c r="BC1828" s="101">
        <f>_xll.qlInterestRateIndexMaturity(Currency&amp;"ibor"&amp;Tenor,BB1828,Trigger)</f>
        <v>52546</v>
      </c>
      <c r="BD1828" s="246">
        <f>_xll.qlIndexFixing($AD$5,BA1828,TRUE,_xll.ohTrigger(Trigger,Trigger12M))</f>
        <v>1.76773169525338E-2</v>
      </c>
      <c r="BE1828" s="246" t="e">
        <f>IFERROR(_xll.qlIndexFixing($BF$1,BA1828,TRUE,_xll.ohTrigger(Trigger,Trigger12M)),#N/A)</f>
        <v>#N/A</v>
      </c>
    </row>
    <row r="1829" spans="52:57" ht="11.25" customHeight="1" x14ac:dyDescent="0.25">
      <c r="AZ1829" s="102" t="s">
        <v>83</v>
      </c>
      <c r="BA1829" s="101">
        <f>_xll.qlInterestRateIndexFixingDate(Currency&amp;"ibor"&amp;Tenor,BB1829,Trigger)</f>
        <v>52184</v>
      </c>
      <c r="BB1829" s="101">
        <f>_xll.qlCalendarAdvance(Calendar,BB1828,AZ1829,"f",,Trigger)</f>
        <v>52188</v>
      </c>
      <c r="BC1829" s="101">
        <f>_xll.qlInterestRateIndexMaturity(Currency&amp;"ibor"&amp;Tenor,BB1829,Trigger)</f>
        <v>52553</v>
      </c>
      <c r="BD1829" s="246">
        <f>_xll.qlIndexFixing($AD$5,BA1829,TRUE,_xll.ohTrigger(Trigger,Trigger12M))</f>
        <v>1.7678803828780256E-2</v>
      </c>
      <c r="BE1829" s="246" t="e">
        <f>IFERROR(_xll.qlIndexFixing($BF$1,BA1829,TRUE,_xll.ohTrigger(Trigger,Trigger12M)),#N/A)</f>
        <v>#N/A</v>
      </c>
    </row>
    <row r="1830" spans="52:57" ht="11.25" customHeight="1" x14ac:dyDescent="0.25">
      <c r="AZ1830" s="102" t="s">
        <v>83</v>
      </c>
      <c r="BA1830" s="101">
        <f>_xll.qlInterestRateIndexFixingDate(Currency&amp;"ibor"&amp;Tenor,BB1830,Trigger)</f>
        <v>52191</v>
      </c>
      <c r="BB1830" s="101">
        <f>_xll.qlCalendarAdvance(Calendar,BB1829,AZ1830,"f",,Trigger)</f>
        <v>52195</v>
      </c>
      <c r="BC1830" s="101">
        <f>_xll.qlInterestRateIndexMaturity(Currency&amp;"ibor"&amp;Tenor,BB1830,Trigger)</f>
        <v>52560</v>
      </c>
      <c r="BD1830" s="246">
        <f>_xll.qlIndexFixing($AD$5,BA1830,TRUE,_xll.ohTrigger(Trigger,Trigger12M))</f>
        <v>1.7680292421162765E-2</v>
      </c>
      <c r="BE1830" s="246" t="e">
        <f>IFERROR(_xll.qlIndexFixing($BF$1,BA1830,TRUE,_xll.ohTrigger(Trigger,Trigger12M)),#N/A)</f>
        <v>#N/A</v>
      </c>
    </row>
    <row r="1831" spans="52:57" ht="11.25" customHeight="1" x14ac:dyDescent="0.25">
      <c r="AZ1831" s="102" t="s">
        <v>83</v>
      </c>
      <c r="BA1831" s="101">
        <f>_xll.qlInterestRateIndexFixingDate(Currency&amp;"ibor"&amp;Tenor,BB1831,Trigger)</f>
        <v>52198</v>
      </c>
      <c r="BB1831" s="101">
        <f>_xll.qlCalendarAdvance(Calendar,BB1830,AZ1831,"f",,Trigger)</f>
        <v>52202</v>
      </c>
      <c r="BC1831" s="101">
        <f>_xll.qlInterestRateIndexMaturity(Currency&amp;"ibor"&amp;Tenor,BB1831,Trigger)</f>
        <v>52567</v>
      </c>
      <c r="BD1831" s="246">
        <f>_xll.qlIndexFixing($AD$5,BA1831,TRUE,_xll.ohTrigger(Trigger,Trigger12M))</f>
        <v>1.7681782729689215E-2</v>
      </c>
      <c r="BE1831" s="246" t="e">
        <f>IFERROR(_xll.qlIndexFixing($BF$1,BA1831,TRUE,_xll.ohTrigger(Trigger,Trigger12M)),#N/A)</f>
        <v>#N/A</v>
      </c>
    </row>
    <row r="1832" spans="52:57" ht="11.25" customHeight="1" x14ac:dyDescent="0.25">
      <c r="AZ1832" s="102" t="s">
        <v>83</v>
      </c>
      <c r="BA1832" s="101">
        <f>_xll.qlInterestRateIndexFixingDate(Currency&amp;"ibor"&amp;Tenor,BB1832,Trigger)</f>
        <v>52205</v>
      </c>
      <c r="BB1832" s="101">
        <f>_xll.qlCalendarAdvance(Calendar,BB1831,AZ1832,"f",,Trigger)</f>
        <v>52209</v>
      </c>
      <c r="BC1832" s="101">
        <f>_xll.qlInterestRateIndexMaturity(Currency&amp;"ibor"&amp;Tenor,BB1832,Trigger)</f>
        <v>52574</v>
      </c>
      <c r="BD1832" s="246">
        <f>_xll.qlIndexFixing($AD$5,BA1832,TRUE,_xll.ohTrigger(Trigger,Trigger12M))</f>
        <v>1.7683274754366828E-2</v>
      </c>
      <c r="BE1832" s="246" t="e">
        <f>IFERROR(_xll.qlIndexFixing($BF$1,BA1832,TRUE,_xll.ohTrigger(Trigger,Trigger12M)),#N/A)</f>
        <v>#N/A</v>
      </c>
    </row>
    <row r="1833" spans="52:57" ht="11.25" customHeight="1" x14ac:dyDescent="0.25">
      <c r="AZ1833" s="102" t="s">
        <v>83</v>
      </c>
      <c r="BA1833" s="101">
        <f>_xll.qlInterestRateIndexFixingDate(Currency&amp;"ibor"&amp;Tenor,BB1833,Trigger)</f>
        <v>52212</v>
      </c>
      <c r="BB1833" s="101">
        <f>_xll.qlCalendarAdvance(Calendar,BB1832,AZ1833,"f",,Trigger)</f>
        <v>52216</v>
      </c>
      <c r="BC1833" s="101">
        <f>_xll.qlInterestRateIndexMaturity(Currency&amp;"ibor"&amp;Tenor,BB1833,Trigger)</f>
        <v>52581</v>
      </c>
      <c r="BD1833" s="246">
        <f>_xll.qlIndexFixing($AD$5,BA1833,TRUE,_xll.ohTrigger(Trigger,Trigger12M))</f>
        <v>1.7684768495203278E-2</v>
      </c>
      <c r="BE1833" s="246" t="e">
        <f>IFERROR(_xll.qlIndexFixing($BF$1,BA1833,TRUE,_xll.ohTrigger(Trigger,Trigger12M)),#N/A)</f>
        <v>#N/A</v>
      </c>
    </row>
    <row r="1834" spans="52:57" ht="11.25" customHeight="1" x14ac:dyDescent="0.25">
      <c r="AZ1834" s="102" t="s">
        <v>83</v>
      </c>
      <c r="BA1834" s="101">
        <f>_xll.qlInterestRateIndexFixingDate(Currency&amp;"ibor"&amp;Tenor,BB1834,Trigger)</f>
        <v>52219</v>
      </c>
      <c r="BB1834" s="101">
        <f>_xll.qlCalendarAdvance(Calendar,BB1833,AZ1834,"f",,Trigger)</f>
        <v>52223</v>
      </c>
      <c r="BC1834" s="101">
        <f>_xll.qlInterestRateIndexMaturity(Currency&amp;"ibor"&amp;Tenor,BB1834,Trigger)</f>
        <v>52588</v>
      </c>
      <c r="BD1834" s="246">
        <f>_xll.qlIndexFixing($AD$5,BA1834,TRUE,_xll.ohTrigger(Trigger,Trigger12M))</f>
        <v>1.7686263952206439E-2</v>
      </c>
      <c r="BE1834" s="246" t="e">
        <f>IFERROR(_xll.qlIndexFixing($BF$1,BA1834,TRUE,_xll.ohTrigger(Trigger,Trigger12M)),#N/A)</f>
        <v>#N/A</v>
      </c>
    </row>
    <row r="1835" spans="52:57" ht="11.25" customHeight="1" x14ac:dyDescent="0.25">
      <c r="AZ1835" s="102" t="s">
        <v>83</v>
      </c>
      <c r="BA1835" s="101">
        <f>_xll.qlInterestRateIndexFixingDate(Currency&amp;"ibor"&amp;Tenor,BB1835,Trigger)</f>
        <v>52224</v>
      </c>
      <c r="BB1835" s="101">
        <f>_xll.qlCalendarAdvance(Calendar,BB1834,AZ1835,"f",,Trigger)</f>
        <v>52230</v>
      </c>
      <c r="BC1835" s="101">
        <f>_xll.qlInterestRateIndexMaturity(Currency&amp;"ibor"&amp;Tenor,BB1835,Trigger)</f>
        <v>52595</v>
      </c>
      <c r="BD1835" s="246">
        <f>_xll.qlIndexFixing($AD$5,BA1835,TRUE,_xll.ohTrigger(Trigger,Trigger12M))</f>
        <v>1.7687761125383981E-2</v>
      </c>
      <c r="BE1835" s="246" t="e">
        <f>IFERROR(_xll.qlIndexFixing($BF$1,BA1835,TRUE,_xll.ohTrigger(Trigger,Trigger12M)),#N/A)</f>
        <v>#N/A</v>
      </c>
    </row>
    <row r="1836" spans="52:57" ht="11.25" customHeight="1" x14ac:dyDescent="0.25">
      <c r="AZ1836" s="102" t="s">
        <v>83</v>
      </c>
      <c r="BA1836" s="101">
        <f>_xll.qlInterestRateIndexFixingDate(Currency&amp;"ibor"&amp;Tenor,BB1836,Trigger)</f>
        <v>52233</v>
      </c>
      <c r="BB1836" s="101">
        <f>_xll.qlCalendarAdvance(Calendar,BB1835,AZ1836,"f",,Trigger)</f>
        <v>52237</v>
      </c>
      <c r="BC1836" s="101">
        <f>_xll.qlInterestRateIndexMaturity(Currency&amp;"ibor"&amp;Tenor,BB1836,Trigger)</f>
        <v>52602</v>
      </c>
      <c r="BD1836" s="246">
        <f>_xll.qlIndexFixing($AD$5,BA1836,TRUE,_xll.ohTrigger(Trigger,Trigger12M))</f>
        <v>1.7689260014743573E-2</v>
      </c>
      <c r="BE1836" s="246" t="e">
        <f>IFERROR(_xll.qlIndexFixing($BF$1,BA1836,TRUE,_xll.ohTrigger(Trigger,Trigger12M)),#N/A)</f>
        <v>#N/A</v>
      </c>
    </row>
    <row r="1837" spans="52:57" ht="11.25" customHeight="1" x14ac:dyDescent="0.25">
      <c r="AZ1837" s="102" t="s">
        <v>83</v>
      </c>
      <c r="BA1837" s="101">
        <f>_xll.qlInterestRateIndexFixingDate(Currency&amp;"ibor"&amp;Tenor,BB1837,Trigger)</f>
        <v>52240</v>
      </c>
      <c r="BB1837" s="101">
        <f>_xll.qlCalendarAdvance(Calendar,BB1836,AZ1837,"f",,Trigger)</f>
        <v>52244</v>
      </c>
      <c r="BC1837" s="101">
        <f>_xll.qlInterestRateIndexMaturity(Currency&amp;"ibor"&amp;Tenor,BB1837,Trigger)</f>
        <v>52609</v>
      </c>
      <c r="BD1837" s="246">
        <f>_xll.qlIndexFixing($AD$5,BA1837,TRUE,_xll.ohTrigger(Trigger,Trigger12M))</f>
        <v>1.7690760620292872E-2</v>
      </c>
      <c r="BE1837" s="246" t="e">
        <f>IFERROR(_xll.qlIndexFixing($BF$1,BA1837,TRUE,_xll.ohTrigger(Trigger,Trigger12M)),#N/A)</f>
        <v>#N/A</v>
      </c>
    </row>
    <row r="1838" spans="52:57" ht="11.25" customHeight="1" x14ac:dyDescent="0.25">
      <c r="AZ1838" s="102" t="s">
        <v>83</v>
      </c>
      <c r="BA1838" s="101">
        <f>_xll.qlInterestRateIndexFixingDate(Currency&amp;"ibor"&amp;Tenor,BB1838,Trigger)</f>
        <v>52247</v>
      </c>
      <c r="BB1838" s="101">
        <f>_xll.qlCalendarAdvance(Calendar,BB1837,AZ1838,"f",,Trigger)</f>
        <v>52251</v>
      </c>
      <c r="BC1838" s="101">
        <f>_xll.qlInterestRateIndexMaturity(Currency&amp;"ibor"&amp;Tenor,BB1838,Trigger)</f>
        <v>52616</v>
      </c>
      <c r="BD1838" s="246">
        <f>_xll.qlIndexFixing($AD$5,BA1838,TRUE,_xll.ohTrigger(Trigger,Trigger12M))</f>
        <v>1.769226294203911E-2</v>
      </c>
      <c r="BE1838" s="246" t="e">
        <f>IFERROR(_xll.qlIndexFixing($BF$1,BA1838,TRUE,_xll.ohTrigger(Trigger,Trigger12M)),#N/A)</f>
        <v>#N/A</v>
      </c>
    </row>
    <row r="1839" spans="52:57" ht="11.25" customHeight="1" x14ac:dyDescent="0.25">
      <c r="AZ1839" s="102" t="s">
        <v>83</v>
      </c>
      <c r="BA1839" s="101">
        <f>_xll.qlInterestRateIndexFixingDate(Currency&amp;"ibor"&amp;Tenor,BB1839,Trigger)</f>
        <v>52254</v>
      </c>
      <c r="BB1839" s="101">
        <f>_xll.qlCalendarAdvance(Calendar,BB1838,AZ1839,"f",,Trigger)</f>
        <v>52258</v>
      </c>
      <c r="BC1839" s="101">
        <f>_xll.qlInterestRateIndexMaturity(Currency&amp;"ibor"&amp;Tenor,BB1839,Trigger)</f>
        <v>52623</v>
      </c>
      <c r="BD1839" s="246">
        <f>_xll.qlIndexFixing($AD$5,BA1839,TRUE,_xll.ohTrigger(Trigger,Trigger12M))</f>
        <v>1.7693766979990609E-2</v>
      </c>
      <c r="BE1839" s="246" t="e">
        <f>IFERROR(_xll.qlIndexFixing($BF$1,BA1839,TRUE,_xll.ohTrigger(Trigger,Trigger12M)),#N/A)</f>
        <v>#N/A</v>
      </c>
    </row>
    <row r="1840" spans="52:57" ht="11.25" customHeight="1" x14ac:dyDescent="0.25">
      <c r="AZ1840" s="102" t="s">
        <v>83</v>
      </c>
      <c r="BA1840" s="101">
        <f>_xll.qlInterestRateIndexFixingDate(Currency&amp;"ibor"&amp;Tenor,BB1840,Trigger)</f>
        <v>52261</v>
      </c>
      <c r="BB1840" s="101">
        <f>_xll.qlCalendarAdvance(Calendar,BB1839,AZ1840,"f",,Trigger)</f>
        <v>52265</v>
      </c>
      <c r="BC1840" s="101">
        <f>_xll.qlInterestRateIndexMaturity(Currency&amp;"ibor"&amp;Tenor,BB1840,Trigger)</f>
        <v>52630</v>
      </c>
      <c r="BD1840" s="246">
        <f>_xll.qlIndexFixing($AD$5,BA1840,TRUE,_xll.ohTrigger(Trigger,Trigger12M))</f>
        <v>1.7695272734154811E-2</v>
      </c>
      <c r="BE1840" s="246" t="e">
        <f>IFERROR(_xll.qlIndexFixing($BF$1,BA1840,TRUE,_xll.ohTrigger(Trigger,Trigger12M)),#N/A)</f>
        <v>#N/A</v>
      </c>
    </row>
    <row r="1841" spans="52:57" ht="11.25" customHeight="1" x14ac:dyDescent="0.25">
      <c r="AZ1841" s="102" t="s">
        <v>83</v>
      </c>
      <c r="BA1841" s="101">
        <f>_xll.qlInterestRateIndexFixingDate(Currency&amp;"ibor"&amp;Tenor,BB1841,Trigger)</f>
        <v>52268</v>
      </c>
      <c r="BB1841" s="101">
        <f>_xll.qlCalendarAdvance(Calendar,BB1840,AZ1841,"f",,Trigger)</f>
        <v>52272</v>
      </c>
      <c r="BC1841" s="101">
        <f>_xll.qlInterestRateIndexMaturity(Currency&amp;"ibor"&amp;Tenor,BB1841,Trigger)</f>
        <v>52637</v>
      </c>
      <c r="BD1841" s="246">
        <f>_xll.qlIndexFixing($AD$5,BA1841,TRUE,_xll.ohTrigger(Trigger,Trigger12M))</f>
        <v>1.7696780204539388E-2</v>
      </c>
      <c r="BE1841" s="246" t="e">
        <f>IFERROR(_xll.qlIndexFixing($BF$1,BA1841,TRUE,_xll.ohTrigger(Trigger,Trigger12M)),#N/A)</f>
        <v>#N/A</v>
      </c>
    </row>
    <row r="1842" spans="52:57" ht="11.25" customHeight="1" x14ac:dyDescent="0.25">
      <c r="AZ1842" s="102" t="s">
        <v>83</v>
      </c>
      <c r="BA1842" s="101">
        <f>_xll.qlInterestRateIndexFixingDate(Currency&amp;"ibor"&amp;Tenor,BB1842,Trigger)</f>
        <v>52275</v>
      </c>
      <c r="BB1842" s="101">
        <f>_xll.qlCalendarAdvance(Calendar,BB1841,AZ1842,"f",,Trigger)</f>
        <v>52279</v>
      </c>
      <c r="BC1842" s="101">
        <f>_xll.qlInterestRateIndexMaturity(Currency&amp;"ibor"&amp;Tenor,BB1842,Trigger)</f>
        <v>52644</v>
      </c>
      <c r="BD1842" s="246">
        <f>_xll.qlIndexFixing($AD$5,BA1842,TRUE,_xll.ohTrigger(Trigger,Trigger12M))</f>
        <v>1.7698289391152436E-2</v>
      </c>
      <c r="BE1842" s="246" t="e">
        <f>IFERROR(_xll.qlIndexFixing($BF$1,BA1842,TRUE,_xll.ohTrigger(Trigger,Trigger12M)),#N/A)</f>
        <v>#N/A</v>
      </c>
    </row>
    <row r="1843" spans="52:57" ht="11.25" customHeight="1" x14ac:dyDescent="0.25">
      <c r="AZ1843" s="102" t="s">
        <v>83</v>
      </c>
      <c r="BA1843" s="101">
        <f>_xll.qlInterestRateIndexFixingDate(Currency&amp;"ibor"&amp;Tenor,BB1843,Trigger)</f>
        <v>52282</v>
      </c>
      <c r="BB1843" s="101">
        <f>_xll.qlCalendarAdvance(Calendar,BB1842,AZ1843,"f",,Trigger)</f>
        <v>52286</v>
      </c>
      <c r="BC1843" s="101">
        <f>_xll.qlInterestRateIndexMaturity(Currency&amp;"ibor"&amp;Tenor,BB1843,Trigger)</f>
        <v>52651</v>
      </c>
      <c r="BD1843" s="246">
        <f>_xll.qlIndexFixing($AD$5,BA1843,TRUE,_xll.ohTrigger(Trigger,Trigger12M))</f>
        <v>1.769980029400119E-2</v>
      </c>
      <c r="BE1843" s="246" t="e">
        <f>IFERROR(_xll.qlIndexFixing($BF$1,BA1843,TRUE,_xll.ohTrigger(Trigger,Trigger12M)),#N/A)</f>
        <v>#N/A</v>
      </c>
    </row>
    <row r="1844" spans="52:57" ht="11.25" customHeight="1" x14ac:dyDescent="0.25">
      <c r="AZ1844" s="102" t="s">
        <v>83</v>
      </c>
      <c r="BA1844" s="101">
        <f>_xll.qlInterestRateIndexFixingDate(Currency&amp;"ibor"&amp;Tenor,BB1844,Trigger)</f>
        <v>52289</v>
      </c>
      <c r="BB1844" s="101">
        <f>_xll.qlCalendarAdvance(Calendar,BB1843,AZ1844,"f",,Trigger)</f>
        <v>52293</v>
      </c>
      <c r="BC1844" s="101">
        <f>_xll.qlInterestRateIndexMaturity(Currency&amp;"ibor"&amp;Tenor,BB1844,Trigger)</f>
        <v>52659</v>
      </c>
      <c r="BD1844" s="246">
        <f>_xll.qlIndexFixing($AD$5,BA1844,TRUE,_xll.ohTrigger(Trigger,Trigger12M))</f>
        <v>1.7701835611157048E-2</v>
      </c>
      <c r="BE1844" s="246" t="e">
        <f>IFERROR(_xll.qlIndexFixing($BF$1,BA1844,TRUE,_xll.ohTrigger(Trigger,Trigger12M)),#N/A)</f>
        <v>#N/A</v>
      </c>
    </row>
    <row r="1845" spans="52:57" ht="11.25" customHeight="1" x14ac:dyDescent="0.25">
      <c r="AZ1845" s="102" t="s">
        <v>83</v>
      </c>
      <c r="BA1845" s="101">
        <f>_xll.qlInterestRateIndexFixingDate(Currency&amp;"ibor"&amp;Tenor,BB1845,Trigger)</f>
        <v>52296</v>
      </c>
      <c r="BB1845" s="101">
        <f>_xll.qlCalendarAdvance(Calendar,BB1844,AZ1845,"f",,Trigger)</f>
        <v>52300</v>
      </c>
      <c r="BC1845" s="101">
        <f>_xll.qlInterestRateIndexMaturity(Currency&amp;"ibor"&amp;Tenor,BB1845,Trigger)</f>
        <v>52666</v>
      </c>
      <c r="BD1845" s="246">
        <f>_xll.qlIndexFixing($AD$5,BA1845,TRUE,_xll.ohTrigger(Trigger,Trigger12M))</f>
        <v>1.7703346692015304E-2</v>
      </c>
      <c r="BE1845" s="246" t="e">
        <f>IFERROR(_xll.qlIndexFixing($BF$1,BA1845,TRUE,_xll.ohTrigger(Trigger,Trigger12M)),#N/A)</f>
        <v>#N/A</v>
      </c>
    </row>
    <row r="1846" spans="52:57" ht="11.25" customHeight="1" x14ac:dyDescent="0.25">
      <c r="AZ1846" s="102" t="s">
        <v>83</v>
      </c>
      <c r="BA1846" s="101">
        <f>_xll.qlInterestRateIndexFixingDate(Currency&amp;"ibor"&amp;Tenor,BB1846,Trigger)</f>
        <v>52303</v>
      </c>
      <c r="BB1846" s="101">
        <f>_xll.qlCalendarAdvance(Calendar,BB1845,AZ1846,"f",,Trigger)</f>
        <v>52307</v>
      </c>
      <c r="BC1846" s="101">
        <f>_xll.qlInterestRateIndexMaturity(Currency&amp;"ibor"&amp;Tenor,BB1846,Trigger)</f>
        <v>52673</v>
      </c>
      <c r="BD1846" s="246">
        <f>_xll.qlIndexFixing($AD$5,BA1846,TRUE,_xll.ohTrigger(Trigger,Trigger12M))</f>
        <v>1.7704859484529514E-2</v>
      </c>
      <c r="BE1846" s="246" t="e">
        <f>IFERROR(_xll.qlIndexFixing($BF$1,BA1846,TRUE,_xll.ohTrigger(Trigger,Trigger12M)),#N/A)</f>
        <v>#N/A</v>
      </c>
    </row>
    <row r="1847" spans="52:57" ht="11.25" customHeight="1" x14ac:dyDescent="0.25">
      <c r="AZ1847" s="102" t="s">
        <v>83</v>
      </c>
      <c r="BA1847" s="101">
        <f>_xll.qlInterestRateIndexFixingDate(Currency&amp;"ibor"&amp;Tenor,BB1847,Trigger)</f>
        <v>52310</v>
      </c>
      <c r="BB1847" s="101">
        <f>_xll.qlCalendarAdvance(Calendar,BB1846,AZ1847,"f",,Trigger)</f>
        <v>52314</v>
      </c>
      <c r="BC1847" s="101">
        <f>_xll.qlInterestRateIndexMaturity(Currency&amp;"ibor"&amp;Tenor,BB1847,Trigger)</f>
        <v>52680</v>
      </c>
      <c r="BD1847" s="246">
        <f>_xll.qlIndexFixing($AD$5,BA1847,TRUE,_xll.ohTrigger(Trigger,Trigger12M))</f>
        <v>1.77063739887071E-2</v>
      </c>
      <c r="BE1847" s="246" t="e">
        <f>IFERROR(_xll.qlIndexFixing($BF$1,BA1847,TRUE,_xll.ohTrigger(Trigger,Trigger12M)),#N/A)</f>
        <v>#N/A</v>
      </c>
    </row>
    <row r="1848" spans="52:57" ht="11.25" customHeight="1" x14ac:dyDescent="0.25">
      <c r="AZ1848" s="102" t="s">
        <v>83</v>
      </c>
      <c r="BA1848" s="101">
        <f>_xll.qlInterestRateIndexFixingDate(Currency&amp;"ibor"&amp;Tenor,BB1848,Trigger)</f>
        <v>52315</v>
      </c>
      <c r="BB1848" s="101">
        <f>_xll.qlCalendarAdvance(Calendar,BB1847,AZ1848,"f",,Trigger)</f>
        <v>52321</v>
      </c>
      <c r="BC1848" s="101">
        <f>_xll.qlInterestRateIndexMaturity(Currency&amp;"ibor"&amp;Tenor,BB1848,Trigger)</f>
        <v>52687</v>
      </c>
      <c r="BD1848" s="246">
        <f>_xll.qlIndexFixing($AD$5,BA1848,TRUE,_xll.ohTrigger(Trigger,Trigger12M))</f>
        <v>1.7707890204556584E-2</v>
      </c>
      <c r="BE1848" s="246" t="e">
        <f>IFERROR(_xll.qlIndexFixing($BF$1,BA1848,TRUE,_xll.ohTrigger(Trigger,Trigger12M)),#N/A)</f>
        <v>#N/A</v>
      </c>
    </row>
    <row r="1849" spans="52:57" ht="11.25" customHeight="1" x14ac:dyDescent="0.25">
      <c r="AZ1849" s="102" t="s">
        <v>83</v>
      </c>
      <c r="BA1849" s="101">
        <f>_xll.qlInterestRateIndexFixingDate(Currency&amp;"ibor"&amp;Tenor,BB1849,Trigger)</f>
        <v>52324</v>
      </c>
      <c r="BB1849" s="101">
        <f>_xll.qlCalendarAdvance(Calendar,BB1848,AZ1849,"f",,Trigger)</f>
        <v>52328</v>
      </c>
      <c r="BC1849" s="101">
        <f>_xll.qlInterestRateIndexMaturity(Currency&amp;"ibor"&amp;Tenor,BB1849,Trigger)</f>
        <v>52694</v>
      </c>
      <c r="BD1849" s="246">
        <f>_xll.qlIndexFixing($AD$5,BA1849,TRUE,_xll.ohTrigger(Trigger,Trigger12M))</f>
        <v>1.7709408132085176E-2</v>
      </c>
      <c r="BE1849" s="246" t="e">
        <f>IFERROR(_xll.qlIndexFixing($BF$1,BA1849,TRUE,_xll.ohTrigger(Trigger,Trigger12M)),#N/A)</f>
        <v>#N/A</v>
      </c>
    </row>
    <row r="1850" spans="52:57" ht="11.25" customHeight="1" x14ac:dyDescent="0.25">
      <c r="AZ1850" s="102" t="s">
        <v>83</v>
      </c>
      <c r="BA1850" s="101">
        <f>_xll.qlInterestRateIndexFixingDate(Currency&amp;"ibor"&amp;Tenor,BB1850,Trigger)</f>
        <v>52331</v>
      </c>
      <c r="BB1850" s="101">
        <f>_xll.qlCalendarAdvance(Calendar,BB1849,AZ1850,"f",,Trigger)</f>
        <v>52335</v>
      </c>
      <c r="BC1850" s="101">
        <f>_xll.qlInterestRateIndexMaturity(Currency&amp;"ibor"&amp;Tenor,BB1850,Trigger)</f>
        <v>52701</v>
      </c>
      <c r="BD1850" s="246">
        <f>_xll.qlIndexFixing($AD$5,BA1850,TRUE,_xll.ohTrigger(Trigger,Trigger12M))</f>
        <v>1.7710927771300514E-2</v>
      </c>
      <c r="BE1850" s="246" t="e">
        <f>IFERROR(_xll.qlIndexFixing($BF$1,BA1850,TRUE,_xll.ohTrigger(Trigger,Trigger12M)),#N/A)</f>
        <v>#N/A</v>
      </c>
    </row>
    <row r="1851" spans="52:57" ht="11.25" customHeight="1" x14ac:dyDescent="0.25">
      <c r="AZ1851" s="102" t="s">
        <v>83</v>
      </c>
      <c r="BA1851" s="101">
        <f>_xll.qlInterestRateIndexFixingDate(Currency&amp;"ibor"&amp;Tenor,BB1851,Trigger)</f>
        <v>52338</v>
      </c>
      <c r="BB1851" s="101">
        <f>_xll.qlCalendarAdvance(Calendar,BB1850,AZ1851,"f",,Trigger)</f>
        <v>52342</v>
      </c>
      <c r="BC1851" s="101">
        <f>_xll.qlInterestRateIndexMaturity(Currency&amp;"ibor"&amp;Tenor,BB1851,Trigger)</f>
        <v>52708</v>
      </c>
      <c r="BD1851" s="246">
        <f>_xll.qlIndexFixing($AD$5,BA1851,TRUE,_xll.ohTrigger(Trigger,Trigger12M))</f>
        <v>1.7712449122210899E-2</v>
      </c>
      <c r="BE1851" s="246" t="e">
        <f>IFERROR(_xll.qlIndexFixing($BF$1,BA1851,TRUE,_xll.ohTrigger(Trigger,Trigger12M)),#N/A)</f>
        <v>#N/A</v>
      </c>
    </row>
    <row r="1852" spans="52:57" ht="11.25" customHeight="1" x14ac:dyDescent="0.25">
      <c r="AZ1852" s="102" t="s">
        <v>83</v>
      </c>
      <c r="BA1852" s="101">
        <f>_xll.qlInterestRateIndexFixingDate(Currency&amp;"ibor"&amp;Tenor,BB1852,Trigger)</f>
        <v>52345</v>
      </c>
      <c r="BB1852" s="101">
        <f>_xll.qlCalendarAdvance(Calendar,BB1851,AZ1852,"f",,Trigger)</f>
        <v>52349</v>
      </c>
      <c r="BC1852" s="101">
        <f>_xll.qlInterestRateIndexMaturity(Currency&amp;"ibor"&amp;Tenor,BB1852,Trigger)</f>
        <v>52715</v>
      </c>
      <c r="BD1852" s="246">
        <f>_xll.qlIndexFixing($AD$5,BA1852,TRUE,_xll.ohTrigger(Trigger,Trigger12M))</f>
        <v>1.7713972184823758E-2</v>
      </c>
      <c r="BE1852" s="246" t="e">
        <f>IFERROR(_xll.qlIndexFixing($BF$1,BA1852,TRUE,_xll.ohTrigger(Trigger,Trigger12M)),#N/A)</f>
        <v>#N/A</v>
      </c>
    </row>
    <row r="1853" spans="52:57" ht="11.25" customHeight="1" x14ac:dyDescent="0.25">
      <c r="AZ1853" s="102" t="s">
        <v>83</v>
      </c>
      <c r="BA1853" s="101">
        <f>_xll.qlInterestRateIndexFixingDate(Currency&amp;"ibor"&amp;Tenor,BB1853,Trigger)</f>
        <v>52351</v>
      </c>
      <c r="BB1853" s="101">
        <f>_xll.qlCalendarAdvance(Calendar,BB1852,AZ1853,"f",,Trigger)</f>
        <v>52356</v>
      </c>
      <c r="BC1853" s="101">
        <f>_xll.qlInterestRateIndexMaturity(Currency&amp;"ibor"&amp;Tenor,BB1853,Trigger)</f>
        <v>52722</v>
      </c>
      <c r="BD1853" s="246">
        <f>_xll.qlIndexFixing($AD$5,BA1853,TRUE,_xll.ohTrigger(Trigger,Trigger12M))</f>
        <v>1.7715496959147172E-2</v>
      </c>
      <c r="BE1853" s="246" t="e">
        <f>IFERROR(_xll.qlIndexFixing($BF$1,BA1853,TRUE,_xll.ohTrigger(Trigger,Trigger12M)),#N/A)</f>
        <v>#N/A</v>
      </c>
    </row>
    <row r="1854" spans="52:57" ht="11.25" customHeight="1" x14ac:dyDescent="0.25">
      <c r="AZ1854" s="102" t="s">
        <v>83</v>
      </c>
      <c r="BA1854" s="101">
        <f>_xll.qlInterestRateIndexFixingDate(Currency&amp;"ibor"&amp;Tenor,BB1854,Trigger)</f>
        <v>52359</v>
      </c>
      <c r="BB1854" s="101">
        <f>_xll.qlCalendarAdvance(Calendar,BB1853,AZ1854,"f",,Trigger)</f>
        <v>52363</v>
      </c>
      <c r="BC1854" s="101">
        <f>_xll.qlInterestRateIndexMaturity(Currency&amp;"ibor"&amp;Tenor,BB1854,Trigger)</f>
        <v>52729</v>
      </c>
      <c r="BD1854" s="246">
        <f>_xll.qlIndexFixing($AD$5,BA1854,TRUE,_xll.ohTrigger(Trigger,Trigger12M))</f>
        <v>1.7717023445188568E-2</v>
      </c>
      <c r="BE1854" s="246" t="e">
        <f>IFERROR(_xll.qlIndexFixing($BF$1,BA1854,TRUE,_xll.ohTrigger(Trigger,Trigger12M)),#N/A)</f>
        <v>#N/A</v>
      </c>
    </row>
    <row r="1855" spans="52:57" ht="11.25" customHeight="1" x14ac:dyDescent="0.25">
      <c r="AZ1855" s="102" t="s">
        <v>83</v>
      </c>
      <c r="BA1855" s="101">
        <f>_xll.qlInterestRateIndexFixingDate(Currency&amp;"ibor"&amp;Tenor,BB1855,Trigger)</f>
        <v>52366</v>
      </c>
      <c r="BB1855" s="101">
        <f>_xll.qlCalendarAdvance(Calendar,BB1854,AZ1855,"f",,Trigger)</f>
        <v>52370</v>
      </c>
      <c r="BC1855" s="101">
        <f>_xll.qlInterestRateIndexMaturity(Currency&amp;"ibor"&amp;Tenor,BB1855,Trigger)</f>
        <v>52736</v>
      </c>
      <c r="BD1855" s="246">
        <f>_xll.qlIndexFixing($AD$5,BA1855,TRUE,_xll.ohTrigger(Trigger,Trigger12M))</f>
        <v>1.7718551642956024E-2</v>
      </c>
      <c r="BE1855" s="246" t="e">
        <f>IFERROR(_xll.qlIndexFixing($BF$1,BA1855,TRUE,_xll.ohTrigger(Trigger,Trigger12M)),#N/A)</f>
        <v>#N/A</v>
      </c>
    </row>
    <row r="1856" spans="52:57" ht="11.25" customHeight="1" x14ac:dyDescent="0.25">
      <c r="AZ1856" s="102" t="s">
        <v>83</v>
      </c>
      <c r="BA1856" s="101">
        <f>_xll.qlInterestRateIndexFixingDate(Currency&amp;"ibor"&amp;Tenor,BB1856,Trigger)</f>
        <v>52373</v>
      </c>
      <c r="BB1856" s="101">
        <f>_xll.qlCalendarAdvance(Calendar,BB1855,AZ1856,"f",,Trigger)</f>
        <v>52377</v>
      </c>
      <c r="BC1856" s="101">
        <f>_xll.qlInterestRateIndexMaturity(Currency&amp;"ibor"&amp;Tenor,BB1856,Trigger)</f>
        <v>52743</v>
      </c>
      <c r="BD1856" s="246">
        <f>_xll.qlIndexFixing($AD$5,BA1856,TRUE,_xll.ohTrigger(Trigger,Trigger12M))</f>
        <v>1.7720081552457186E-2</v>
      </c>
      <c r="BE1856" s="246" t="e">
        <f>IFERROR(_xll.qlIndexFixing($BF$1,BA1856,TRUE,_xll.ohTrigger(Trigger,Trigger12M)),#N/A)</f>
        <v>#N/A</v>
      </c>
    </row>
    <row r="1857" spans="52:57" ht="11.25" customHeight="1" x14ac:dyDescent="0.25">
      <c r="AZ1857" s="102" t="s">
        <v>83</v>
      </c>
      <c r="BA1857" s="101">
        <f>_xll.qlInterestRateIndexFixingDate(Currency&amp;"ibor"&amp;Tenor,BB1857,Trigger)</f>
        <v>52380</v>
      </c>
      <c r="BB1857" s="101">
        <f>_xll.qlCalendarAdvance(Calendar,BB1856,AZ1857,"f",,Trigger)</f>
        <v>52384</v>
      </c>
      <c r="BC1857" s="101">
        <f>_xll.qlInterestRateIndexMaturity(Currency&amp;"ibor"&amp;Tenor,BB1857,Trigger)</f>
        <v>52750</v>
      </c>
      <c r="BD1857" s="246">
        <f>_xll.qlIndexFixing($AD$5,BA1857,TRUE,_xll.ohTrigger(Trigger,Trigger12M))</f>
        <v>1.7721613173700353E-2</v>
      </c>
      <c r="BE1857" s="246" t="e">
        <f>IFERROR(_xll.qlIndexFixing($BF$1,BA1857,TRUE,_xll.ohTrigger(Trigger,Trigger12M)),#N/A)</f>
        <v>#N/A</v>
      </c>
    </row>
    <row r="1858" spans="52:57" ht="11.25" customHeight="1" x14ac:dyDescent="0.25">
      <c r="AZ1858" s="102" t="s">
        <v>83</v>
      </c>
      <c r="BA1858" s="101">
        <f>_xll.qlInterestRateIndexFixingDate(Currency&amp;"ibor"&amp;Tenor,BB1858,Trigger)</f>
        <v>52387</v>
      </c>
      <c r="BB1858" s="101">
        <f>_xll.qlCalendarAdvance(Calendar,BB1857,AZ1858,"f",,Trigger)</f>
        <v>52391</v>
      </c>
      <c r="BC1858" s="101">
        <f>_xll.qlInterestRateIndexMaturity(Currency&amp;"ibor"&amp;Tenor,BB1858,Trigger)</f>
        <v>52757</v>
      </c>
      <c r="BD1858" s="246">
        <f>_xll.qlIndexFixing($AD$5,BA1858,TRUE,_xll.ohTrigger(Trigger,Trigger12M))</f>
        <v>1.7723146506692735E-2</v>
      </c>
      <c r="BE1858" s="246" t="e">
        <f>IFERROR(_xll.qlIndexFixing($BF$1,BA1858,TRUE,_xll.ohTrigger(Trigger,Trigger12M)),#N/A)</f>
        <v>#N/A</v>
      </c>
    </row>
    <row r="1859" spans="52:57" ht="11.25" customHeight="1" x14ac:dyDescent="0.25">
      <c r="AZ1859" s="102" t="s">
        <v>83</v>
      </c>
      <c r="BA1859" s="101">
        <f>_xll.qlInterestRateIndexFixingDate(Currency&amp;"ibor"&amp;Tenor,BB1859,Trigger)</f>
        <v>52394</v>
      </c>
      <c r="BB1859" s="101">
        <f>_xll.qlCalendarAdvance(Calendar,BB1858,AZ1859,"f",,Trigger)</f>
        <v>52398</v>
      </c>
      <c r="BC1859" s="101">
        <f>_xll.qlInterestRateIndexMaturity(Currency&amp;"ibor"&amp;Tenor,BB1859,Trigger)</f>
        <v>52764</v>
      </c>
      <c r="BD1859" s="246">
        <f>_xll.qlIndexFixing($AD$5,BA1859,TRUE,_xll.ohTrigger(Trigger,Trigger12M))</f>
        <v>1.7724681551442842E-2</v>
      </c>
      <c r="BE1859" s="246" t="e">
        <f>IFERROR(_xll.qlIndexFixing($BF$1,BA1859,TRUE,_xll.ohTrigger(Trigger,Trigger12M)),#N/A)</f>
        <v>#N/A</v>
      </c>
    </row>
    <row r="1860" spans="52:57" ht="11.25" customHeight="1" x14ac:dyDescent="0.25">
      <c r="AZ1860" s="102" t="s">
        <v>83</v>
      </c>
      <c r="BA1860" s="101">
        <f>_xll.qlInterestRateIndexFixingDate(Currency&amp;"ibor"&amp;Tenor,BB1860,Trigger)</f>
        <v>52401</v>
      </c>
      <c r="BB1860" s="101">
        <f>_xll.qlCalendarAdvance(Calendar,BB1859,AZ1860,"f",,Trigger)</f>
        <v>52405</v>
      </c>
      <c r="BC1860" s="101">
        <f>_xll.qlInterestRateIndexMaturity(Currency&amp;"ibor"&amp;Tenor,BB1860,Trigger)</f>
        <v>52771</v>
      </c>
      <c r="BD1860" s="246">
        <f>_xll.qlIndexFixing($AD$5,BA1860,TRUE,_xll.ohTrigger(Trigger,Trigger12M))</f>
        <v>1.772621830795789E-2</v>
      </c>
      <c r="BE1860" s="246" t="e">
        <f>IFERROR(_xll.qlIndexFixing($BF$1,BA1860,TRUE,_xll.ohTrigger(Trigger,Trigger12M)),#N/A)</f>
        <v>#N/A</v>
      </c>
    </row>
    <row r="1861" spans="52:57" ht="11.25" customHeight="1" x14ac:dyDescent="0.25">
      <c r="AZ1861" s="102" t="s">
        <v>83</v>
      </c>
      <c r="BA1861" s="101">
        <f>_xll.qlInterestRateIndexFixingDate(Currency&amp;"ibor"&amp;Tenor,BB1861,Trigger)</f>
        <v>52408</v>
      </c>
      <c r="BB1861" s="101">
        <f>_xll.qlCalendarAdvance(Calendar,BB1860,AZ1861,"f",,Trigger)</f>
        <v>52412</v>
      </c>
      <c r="BC1861" s="101">
        <f>_xll.qlInterestRateIndexMaturity(Currency&amp;"ibor"&amp;Tenor,BB1861,Trigger)</f>
        <v>52778</v>
      </c>
      <c r="BD1861" s="246">
        <f>_xll.qlIndexFixing($AD$5,BA1861,TRUE,_xll.ohTrigger(Trigger,Trigger12M))</f>
        <v>1.7727756776246172E-2</v>
      </c>
      <c r="BE1861" s="246" t="e">
        <f>IFERROR(_xll.qlIndexFixing($BF$1,BA1861,TRUE,_xll.ohTrigger(Trigger,Trigger12M)),#N/A)</f>
        <v>#N/A</v>
      </c>
    </row>
    <row r="1862" spans="52:57" ht="11.25" customHeight="1" x14ac:dyDescent="0.25">
      <c r="AZ1862" s="102" t="s">
        <v>83</v>
      </c>
      <c r="BA1862" s="101">
        <f>_xll.qlInterestRateIndexFixingDate(Currency&amp;"ibor"&amp;Tenor,BB1862,Trigger)</f>
        <v>52415</v>
      </c>
      <c r="BB1862" s="101">
        <f>_xll.qlCalendarAdvance(Calendar,BB1861,AZ1862,"f",,Trigger)</f>
        <v>52419</v>
      </c>
      <c r="BC1862" s="101">
        <f>_xll.qlInterestRateIndexMaturity(Currency&amp;"ibor"&amp;Tenor,BB1862,Trigger)</f>
        <v>52785</v>
      </c>
      <c r="BD1862" s="246">
        <f>_xll.qlIndexFixing($AD$5,BA1862,TRUE,_xll.ohTrigger(Trigger,Trigger12M))</f>
        <v>1.7729296956315775E-2</v>
      </c>
      <c r="BE1862" s="246" t="e">
        <f>IFERROR(_xll.qlIndexFixing($BF$1,BA1862,TRUE,_xll.ohTrigger(Trigger,Trigger12M)),#N/A)</f>
        <v>#N/A</v>
      </c>
    </row>
    <row r="1863" spans="52:57" ht="11.25" customHeight="1" x14ac:dyDescent="0.25">
      <c r="AZ1863" s="102" t="s">
        <v>83</v>
      </c>
      <c r="BA1863" s="101">
        <f>_xll.qlInterestRateIndexFixingDate(Currency&amp;"ibor"&amp;Tenor,BB1863,Trigger)</f>
        <v>52422</v>
      </c>
      <c r="BB1863" s="101">
        <f>_xll.qlCalendarAdvance(Calendar,BB1862,AZ1863,"f",,Trigger)</f>
        <v>52426</v>
      </c>
      <c r="BC1863" s="101">
        <f>_xll.qlInterestRateIndexMaturity(Currency&amp;"ibor"&amp;Tenor,BB1863,Trigger)</f>
        <v>52792</v>
      </c>
      <c r="BD1863" s="246">
        <f>_xll.qlIndexFixing($AD$5,BA1863,TRUE,_xll.ohTrigger(Trigger,Trigger12M))</f>
        <v>1.7730838848173901E-2</v>
      </c>
      <c r="BE1863" s="246" t="e">
        <f>IFERROR(_xll.qlIndexFixing($BF$1,BA1863,TRUE,_xll.ohTrigger(Trigger,Trigger12M)),#N/A)</f>
        <v>#N/A</v>
      </c>
    </row>
    <row r="1864" spans="52:57" ht="11.25" customHeight="1" x14ac:dyDescent="0.25">
      <c r="AZ1864" s="102" t="s">
        <v>83</v>
      </c>
      <c r="BA1864" s="101">
        <f>_xll.qlInterestRateIndexFixingDate(Currency&amp;"ibor"&amp;Tenor,BB1864,Trigger)</f>
        <v>52429</v>
      </c>
      <c r="BB1864" s="101">
        <f>_xll.qlCalendarAdvance(Calendar,BB1863,AZ1864,"f",,Trigger)</f>
        <v>52433</v>
      </c>
      <c r="BC1864" s="101">
        <f>_xll.qlInterestRateIndexMaturity(Currency&amp;"ibor"&amp;Tenor,BB1864,Trigger)</f>
        <v>52799</v>
      </c>
      <c r="BD1864" s="246">
        <f>_xll.qlIndexFixing($AD$5,BA1864,TRUE,_xll.ohTrigger(Trigger,Trigger12M))</f>
        <v>1.7732382451828854E-2</v>
      </c>
      <c r="BE1864" s="246" t="e">
        <f>IFERROR(_xll.qlIndexFixing($BF$1,BA1864,TRUE,_xll.ohTrigger(Trigger,Trigger12M)),#N/A)</f>
        <v>#N/A</v>
      </c>
    </row>
    <row r="1865" spans="52:57" ht="11.25" customHeight="1" x14ac:dyDescent="0.25">
      <c r="AZ1865" s="102" t="s">
        <v>83</v>
      </c>
      <c r="BA1865" s="101">
        <f>_xll.qlInterestRateIndexFixingDate(Currency&amp;"ibor"&amp;Tenor,BB1865,Trigger)</f>
        <v>52436</v>
      </c>
      <c r="BB1865" s="101">
        <f>_xll.qlCalendarAdvance(Calendar,BB1864,AZ1865,"f",,Trigger)</f>
        <v>52440</v>
      </c>
      <c r="BC1865" s="101">
        <f>_xll.qlInterestRateIndexMaturity(Currency&amp;"ibor"&amp;Tenor,BB1865,Trigger)</f>
        <v>52806</v>
      </c>
      <c r="BD1865" s="246">
        <f>_xll.qlIndexFixing($AD$5,BA1865,TRUE,_xll.ohTrigger(Trigger,Trigger12M))</f>
        <v>1.7734103312966813E-2</v>
      </c>
      <c r="BE1865" s="246" t="e">
        <f>IFERROR(_xll.qlIndexFixing($BF$1,BA1865,TRUE,_xll.ohTrigger(Trigger,Trigger12M)),#N/A)</f>
        <v>#N/A</v>
      </c>
    </row>
    <row r="1866" spans="52:57" ht="11.25" customHeight="1" x14ac:dyDescent="0.25">
      <c r="AZ1866" s="102" t="s">
        <v>83</v>
      </c>
      <c r="BA1866" s="101">
        <f>_xll.qlInterestRateIndexFixingDate(Currency&amp;"ibor"&amp;Tenor,BB1866,Trigger)</f>
        <v>52443</v>
      </c>
      <c r="BB1866" s="101">
        <f>_xll.qlCalendarAdvance(Calendar,BB1865,AZ1866,"f",,Trigger)</f>
        <v>52447</v>
      </c>
      <c r="BC1866" s="101">
        <f>_xll.qlInterestRateIndexMaturity(Currency&amp;"ibor"&amp;Tenor,BB1866,Trigger)</f>
        <v>52813</v>
      </c>
      <c r="BD1866" s="246">
        <f>_xll.qlIndexFixing($AD$5,BA1866,TRUE,_xll.ohTrigger(Trigger,Trigger12M))</f>
        <v>1.7736477053200039E-2</v>
      </c>
      <c r="BE1866" s="246" t="e">
        <f>IFERROR(_xll.qlIndexFixing($BF$1,BA1866,TRUE,_xll.ohTrigger(Trigger,Trigger12M)),#N/A)</f>
        <v>#N/A</v>
      </c>
    </row>
    <row r="1867" spans="52:57" ht="11.25" customHeight="1" x14ac:dyDescent="0.25">
      <c r="AZ1867" s="102" t="s">
        <v>83</v>
      </c>
      <c r="BA1867" s="101">
        <f>_xll.qlInterestRateIndexFixingDate(Currency&amp;"ibor"&amp;Tenor,BB1867,Trigger)</f>
        <v>52450</v>
      </c>
      <c r="BB1867" s="101">
        <f>_xll.qlCalendarAdvance(Calendar,BB1866,AZ1867,"f",,Trigger)</f>
        <v>52454</v>
      </c>
      <c r="BC1867" s="101">
        <f>_xll.qlInterestRateIndexMaturity(Currency&amp;"ibor"&amp;Tenor,BB1867,Trigger)</f>
        <v>52820</v>
      </c>
      <c r="BD1867" s="246">
        <f>_xll.qlIndexFixing($AD$5,BA1867,TRUE,_xll.ohTrigger(Trigger,Trigger12M))</f>
        <v>1.7738853540642502E-2</v>
      </c>
      <c r="BE1867" s="246" t="e">
        <f>IFERROR(_xll.qlIndexFixing($BF$1,BA1867,TRUE,_xll.ohTrigger(Trigger,Trigger12M)),#N/A)</f>
        <v>#N/A</v>
      </c>
    </row>
    <row r="1868" spans="52:57" ht="11.25" customHeight="1" x14ac:dyDescent="0.25">
      <c r="AZ1868" s="102" t="s">
        <v>83</v>
      </c>
      <c r="BA1868" s="101">
        <f>_xll.qlInterestRateIndexFixingDate(Currency&amp;"ibor"&amp;Tenor,BB1868,Trigger)</f>
        <v>52457</v>
      </c>
      <c r="BB1868" s="101">
        <f>_xll.qlCalendarAdvance(Calendar,BB1867,AZ1868,"f",,Trigger)</f>
        <v>52461</v>
      </c>
      <c r="BC1868" s="101">
        <f>_xll.qlInterestRateIndexMaturity(Currency&amp;"ibor"&amp;Tenor,BB1868,Trigger)</f>
        <v>52827</v>
      </c>
      <c r="BD1868" s="246">
        <f>_xll.qlIndexFixing($AD$5,BA1868,TRUE,_xll.ohTrigger(Trigger,Trigger12M))</f>
        <v>1.7741232775314295E-2</v>
      </c>
      <c r="BE1868" s="246" t="e">
        <f>IFERROR(_xll.qlIndexFixing($BF$1,BA1868,TRUE,_xll.ohTrigger(Trigger,Trigger12M)),#N/A)</f>
        <v>#N/A</v>
      </c>
    </row>
    <row r="1869" spans="52:57" ht="11.25" customHeight="1" x14ac:dyDescent="0.25">
      <c r="AZ1869" s="102" t="s">
        <v>83</v>
      </c>
      <c r="BA1869" s="101">
        <f>_xll.qlInterestRateIndexFixingDate(Currency&amp;"ibor"&amp;Tenor,BB1869,Trigger)</f>
        <v>52464</v>
      </c>
      <c r="BB1869" s="101">
        <f>_xll.qlCalendarAdvance(Calendar,BB1868,AZ1869,"f",,Trigger)</f>
        <v>52468</v>
      </c>
      <c r="BC1869" s="101">
        <f>_xll.qlInterestRateIndexMaturity(Currency&amp;"ibor"&amp;Tenor,BB1869,Trigger)</f>
        <v>52834</v>
      </c>
      <c r="BD1869" s="246">
        <f>_xll.qlIndexFixing($AD$5,BA1869,TRUE,_xll.ohTrigger(Trigger,Trigger12M))</f>
        <v>1.7743614757234419E-2</v>
      </c>
      <c r="BE1869" s="246" t="e">
        <f>IFERROR(_xll.qlIndexFixing($BF$1,BA1869,TRUE,_xll.ohTrigger(Trigger,Trigger12M)),#N/A)</f>
        <v>#N/A</v>
      </c>
    </row>
    <row r="1870" spans="52:57" ht="11.25" customHeight="1" x14ac:dyDescent="0.25">
      <c r="AZ1870" s="102" t="s">
        <v>83</v>
      </c>
      <c r="BA1870" s="101">
        <f>_xll.qlInterestRateIndexFixingDate(Currency&amp;"ibor"&amp;Tenor,BB1870,Trigger)</f>
        <v>52471</v>
      </c>
      <c r="BB1870" s="101">
        <f>_xll.qlCalendarAdvance(Calendar,BB1869,AZ1870,"f",,Trigger)</f>
        <v>52475</v>
      </c>
      <c r="BC1870" s="101">
        <f>_xll.qlInterestRateIndexMaturity(Currency&amp;"ibor"&amp;Tenor,BB1870,Trigger)</f>
        <v>52841</v>
      </c>
      <c r="BD1870" s="246">
        <f>_xll.qlIndexFixing($AD$5,BA1870,TRUE,_xll.ohTrigger(Trigger,Trigger12M))</f>
        <v>1.7745999486422748E-2</v>
      </c>
      <c r="BE1870" s="246" t="e">
        <f>IFERROR(_xll.qlIndexFixing($BF$1,BA1870,TRUE,_xll.ohTrigger(Trigger,Trigger12M)),#N/A)</f>
        <v>#N/A</v>
      </c>
    </row>
    <row r="1871" spans="52:57" ht="11.25" customHeight="1" x14ac:dyDescent="0.25">
      <c r="AZ1871" s="102" t="s">
        <v>83</v>
      </c>
      <c r="BA1871" s="101">
        <f>_xll.qlInterestRateIndexFixingDate(Currency&amp;"ibor"&amp;Tenor,BB1871,Trigger)</f>
        <v>52478</v>
      </c>
      <c r="BB1871" s="101">
        <f>_xll.qlCalendarAdvance(Calendar,BB1870,AZ1871,"f",,Trigger)</f>
        <v>52482</v>
      </c>
      <c r="BC1871" s="101">
        <f>_xll.qlInterestRateIndexMaturity(Currency&amp;"ibor"&amp;Tenor,BB1871,Trigger)</f>
        <v>52848</v>
      </c>
      <c r="BD1871" s="246">
        <f>_xll.qlIndexFixing($AD$5,BA1871,TRUE,_xll.ohTrigger(Trigger,Trigger12M))</f>
        <v>1.7748386962898936E-2</v>
      </c>
      <c r="BE1871" s="246" t="e">
        <f>IFERROR(_xll.qlIndexFixing($BF$1,BA1871,TRUE,_xll.ohTrigger(Trigger,Trigger12M)),#N/A)</f>
        <v>#N/A</v>
      </c>
    </row>
    <row r="1872" spans="52:57" ht="11.25" customHeight="1" x14ac:dyDescent="0.25">
      <c r="AZ1872" s="102" t="s">
        <v>83</v>
      </c>
      <c r="BA1872" s="101">
        <f>_xll.qlInterestRateIndexFixingDate(Currency&amp;"ibor"&amp;Tenor,BB1872,Trigger)</f>
        <v>52485</v>
      </c>
      <c r="BB1872" s="101">
        <f>_xll.qlCalendarAdvance(Calendar,BB1871,AZ1872,"f",,Trigger)</f>
        <v>52489</v>
      </c>
      <c r="BC1872" s="101">
        <f>_xll.qlInterestRateIndexMaturity(Currency&amp;"ibor"&amp;Tenor,BB1872,Trigger)</f>
        <v>52855</v>
      </c>
      <c r="BD1872" s="246">
        <f>_xll.qlIndexFixing($AD$5,BA1872,TRUE,_xll.ohTrigger(Trigger,Trigger12M))</f>
        <v>1.7750777186682207E-2</v>
      </c>
      <c r="BE1872" s="246" t="e">
        <f>IFERROR(_xll.qlIndexFixing($BF$1,BA1872,TRUE,_xll.ohTrigger(Trigger,Trigger12M)),#N/A)</f>
        <v>#N/A</v>
      </c>
    </row>
    <row r="1873" spans="52:57" ht="11.25" customHeight="1" x14ac:dyDescent="0.25">
      <c r="AZ1873" s="102" t="s">
        <v>83</v>
      </c>
      <c r="BA1873" s="101">
        <f>_xll.qlInterestRateIndexFixingDate(Currency&amp;"ibor"&amp;Tenor,BB1873,Trigger)</f>
        <v>52492</v>
      </c>
      <c r="BB1873" s="101">
        <f>_xll.qlCalendarAdvance(Calendar,BB1872,AZ1873,"f",,Trigger)</f>
        <v>52496</v>
      </c>
      <c r="BC1873" s="101">
        <f>_xll.qlInterestRateIndexMaturity(Currency&amp;"ibor"&amp;Tenor,BB1873,Trigger)</f>
        <v>52862</v>
      </c>
      <c r="BD1873" s="246">
        <f>_xll.qlIndexFixing($AD$5,BA1873,TRUE,_xll.ohTrigger(Trigger,Trigger12M))</f>
        <v>1.7753170157792653E-2</v>
      </c>
      <c r="BE1873" s="246" t="e">
        <f>IFERROR(_xll.qlIndexFixing($BF$1,BA1873,TRUE,_xll.ohTrigger(Trigger,Trigger12M)),#N/A)</f>
        <v>#N/A</v>
      </c>
    </row>
    <row r="1874" spans="52:57" ht="11.25" customHeight="1" x14ac:dyDescent="0.25">
      <c r="AZ1874" s="102" t="s">
        <v>83</v>
      </c>
      <c r="BA1874" s="101">
        <f>_xll.qlInterestRateIndexFixingDate(Currency&amp;"ibor"&amp;Tenor,BB1874,Trigger)</f>
        <v>52499</v>
      </c>
      <c r="BB1874" s="101">
        <f>_xll.qlCalendarAdvance(Calendar,BB1873,AZ1874,"f",,Trigger)</f>
        <v>52503</v>
      </c>
      <c r="BC1874" s="101">
        <f>_xll.qlInterestRateIndexMaturity(Currency&amp;"ibor"&amp;Tenor,BB1874,Trigger)</f>
        <v>52869</v>
      </c>
      <c r="BD1874" s="246">
        <f>_xll.qlIndexFixing($AD$5,BA1874,TRUE,_xll.ohTrigger(Trigger,Trigger12M))</f>
        <v>1.775556587625015E-2</v>
      </c>
      <c r="BE1874" s="246" t="e">
        <f>IFERROR(_xll.qlIndexFixing($BF$1,BA1874,TRUE,_xll.ohTrigger(Trigger,Trigger12M)),#N/A)</f>
        <v>#N/A</v>
      </c>
    </row>
    <row r="1875" spans="52:57" ht="11.25" customHeight="1" x14ac:dyDescent="0.25">
      <c r="AZ1875" s="102" t="s">
        <v>83</v>
      </c>
      <c r="BA1875" s="101">
        <f>_xll.qlInterestRateIndexFixingDate(Currency&amp;"ibor"&amp;Tenor,BB1875,Trigger)</f>
        <v>52506</v>
      </c>
      <c r="BB1875" s="101">
        <f>_xll.qlCalendarAdvance(Calendar,BB1874,AZ1875,"f",,Trigger)</f>
        <v>52510</v>
      </c>
      <c r="BC1875" s="101">
        <f>_xll.qlInterestRateIndexMaturity(Currency&amp;"ibor"&amp;Tenor,BB1875,Trigger)</f>
        <v>52876</v>
      </c>
      <c r="BD1875" s="246">
        <f>_xll.qlIndexFixing($AD$5,BA1875,TRUE,_xll.ohTrigger(Trigger,Trigger12M))</f>
        <v>1.7757964342073912E-2</v>
      </c>
      <c r="BE1875" s="246" t="e">
        <f>IFERROR(_xll.qlIndexFixing($BF$1,BA1875,TRUE,_xll.ohTrigger(Trigger,Trigger12M)),#N/A)</f>
        <v>#N/A</v>
      </c>
    </row>
    <row r="1876" spans="52:57" ht="11.25" customHeight="1" x14ac:dyDescent="0.25">
      <c r="AZ1876" s="102" t="s">
        <v>83</v>
      </c>
      <c r="BA1876" s="101">
        <f>_xll.qlInterestRateIndexFixingDate(Currency&amp;"ibor"&amp;Tenor,BB1876,Trigger)</f>
        <v>52513</v>
      </c>
      <c r="BB1876" s="101">
        <f>_xll.qlCalendarAdvance(Calendar,BB1875,AZ1876,"f",,Trigger)</f>
        <v>52517</v>
      </c>
      <c r="BC1876" s="101">
        <f>_xll.qlInterestRateIndexMaturity(Currency&amp;"ibor"&amp;Tenor,BB1876,Trigger)</f>
        <v>52883</v>
      </c>
      <c r="BD1876" s="246">
        <f>_xll.qlIndexFixing($AD$5,BA1876,TRUE,_xll.ohTrigger(Trigger,Trigger12M))</f>
        <v>1.7760365555283601E-2</v>
      </c>
      <c r="BE1876" s="246" t="e">
        <f>IFERROR(_xll.qlIndexFixing($BF$1,BA1876,TRUE,_xll.ohTrigger(Trigger,Trigger12M)),#N/A)</f>
        <v>#N/A</v>
      </c>
    </row>
    <row r="1877" spans="52:57" ht="11.25" customHeight="1" x14ac:dyDescent="0.25">
      <c r="AZ1877" s="102" t="s">
        <v>83</v>
      </c>
      <c r="BA1877" s="101">
        <f>_xll.qlInterestRateIndexFixingDate(Currency&amp;"ibor"&amp;Tenor,BB1877,Trigger)</f>
        <v>52520</v>
      </c>
      <c r="BB1877" s="101">
        <f>_xll.qlCalendarAdvance(Calendar,BB1876,AZ1877,"f",,Trigger)</f>
        <v>52524</v>
      </c>
      <c r="BC1877" s="101">
        <f>_xll.qlInterestRateIndexMaturity(Currency&amp;"ibor"&amp;Tenor,BB1877,Trigger)</f>
        <v>52890</v>
      </c>
      <c r="BD1877" s="246">
        <f>_xll.qlIndexFixing($AD$5,BA1877,TRUE,_xll.ohTrigger(Trigger,Trigger12M))</f>
        <v>1.7762769515898873E-2</v>
      </c>
      <c r="BE1877" s="246" t="e">
        <f>IFERROR(_xll.qlIndexFixing($BF$1,BA1877,TRUE,_xll.ohTrigger(Trigger,Trigger12M)),#N/A)</f>
        <v>#N/A</v>
      </c>
    </row>
    <row r="1878" spans="52:57" ht="11.25" customHeight="1" x14ac:dyDescent="0.25">
      <c r="AZ1878" s="102" t="s">
        <v>83</v>
      </c>
      <c r="BA1878" s="101">
        <f>_xll.qlInterestRateIndexFixingDate(Currency&amp;"ibor"&amp;Tenor,BB1878,Trigger)</f>
        <v>52527</v>
      </c>
      <c r="BB1878" s="101">
        <f>_xll.qlCalendarAdvance(Calendar,BB1877,AZ1878,"f",,Trigger)</f>
        <v>52531</v>
      </c>
      <c r="BC1878" s="101">
        <f>_xll.qlInterestRateIndexMaturity(Currency&amp;"ibor"&amp;Tenor,BB1878,Trigger)</f>
        <v>52897</v>
      </c>
      <c r="BD1878" s="246">
        <f>_xll.qlIndexFixing($AD$5,BA1878,TRUE,_xll.ohTrigger(Trigger,Trigger12M))</f>
        <v>1.7765176223940037E-2</v>
      </c>
      <c r="BE1878" s="246" t="e">
        <f>IFERROR(_xll.qlIndexFixing($BF$1,BA1878,TRUE,_xll.ohTrigger(Trigger,Trigger12M)),#N/A)</f>
        <v>#N/A</v>
      </c>
    </row>
    <row r="1879" spans="52:57" ht="11.25" customHeight="1" x14ac:dyDescent="0.25">
      <c r="AZ1879" s="102" t="s">
        <v>83</v>
      </c>
      <c r="BA1879" s="101">
        <f>_xll.qlInterestRateIndexFixingDate(Currency&amp;"ibor"&amp;Tenor,BB1879,Trigger)</f>
        <v>52534</v>
      </c>
      <c r="BB1879" s="101">
        <f>_xll.qlCalendarAdvance(Calendar,BB1878,AZ1879,"f",,Trigger)</f>
        <v>52538</v>
      </c>
      <c r="BC1879" s="101">
        <f>_xll.qlInterestRateIndexMaturity(Currency&amp;"ibor"&amp;Tenor,BB1879,Trigger)</f>
        <v>52904</v>
      </c>
      <c r="BD1879" s="246">
        <f>_xll.qlIndexFixing($AD$5,BA1879,TRUE,_xll.ohTrigger(Trigger,Trigger12M))</f>
        <v>1.7767585679426531E-2</v>
      </c>
      <c r="BE1879" s="246" t="e">
        <f>IFERROR(_xll.qlIndexFixing($BF$1,BA1879,TRUE,_xll.ohTrigger(Trigger,Trigger12M)),#N/A)</f>
        <v>#N/A</v>
      </c>
    </row>
    <row r="1880" spans="52:57" ht="11.25" customHeight="1" x14ac:dyDescent="0.25">
      <c r="AZ1880" s="102" t="s">
        <v>83</v>
      </c>
      <c r="BA1880" s="101">
        <f>_xll.qlInterestRateIndexFixingDate(Currency&amp;"ibor"&amp;Tenor,BB1880,Trigger)</f>
        <v>52541</v>
      </c>
      <c r="BB1880" s="101">
        <f>_xll.qlCalendarAdvance(Calendar,BB1879,AZ1880,"f",,Trigger)</f>
        <v>52545</v>
      </c>
      <c r="BC1880" s="101">
        <f>_xll.qlInterestRateIndexMaturity(Currency&amp;"ibor"&amp;Tenor,BB1880,Trigger)</f>
        <v>52911</v>
      </c>
      <c r="BD1880" s="246">
        <f>_xll.qlIndexFixing($AD$5,BA1880,TRUE,_xll.ohTrigger(Trigger,Trigger12M))</f>
        <v>1.7769997882378454E-2</v>
      </c>
      <c r="BE1880" s="246" t="e">
        <f>IFERROR(_xll.qlIndexFixing($BF$1,BA1880,TRUE,_xll.ohTrigger(Trigger,Trigger12M)),#N/A)</f>
        <v>#N/A</v>
      </c>
    </row>
    <row r="1881" spans="52:57" ht="11.25" customHeight="1" x14ac:dyDescent="0.25">
      <c r="AZ1881" s="102" t="s">
        <v>83</v>
      </c>
      <c r="BA1881" s="101">
        <f>_xll.qlInterestRateIndexFixingDate(Currency&amp;"ibor"&amp;Tenor,BB1881,Trigger)</f>
        <v>52548</v>
      </c>
      <c r="BB1881" s="101">
        <f>_xll.qlCalendarAdvance(Calendar,BB1880,AZ1881,"f",,Trigger)</f>
        <v>52552</v>
      </c>
      <c r="BC1881" s="101">
        <f>_xll.qlInterestRateIndexMaturity(Currency&amp;"ibor"&amp;Tenor,BB1881,Trigger)</f>
        <v>52918</v>
      </c>
      <c r="BD1881" s="246">
        <f>_xll.qlIndexFixing($AD$5,BA1881,TRUE,_xll.ohTrigger(Trigger,Trigger12M))</f>
        <v>1.7772412832815016E-2</v>
      </c>
      <c r="BE1881" s="246" t="e">
        <f>IFERROR(_xll.qlIndexFixing($BF$1,BA1881,TRUE,_xll.ohTrigger(Trigger,Trigger12M)),#N/A)</f>
        <v>#N/A</v>
      </c>
    </row>
    <row r="1882" spans="52:57" ht="11.25" customHeight="1" x14ac:dyDescent="0.25">
      <c r="AZ1882" s="102" t="s">
        <v>83</v>
      </c>
      <c r="BA1882" s="101">
        <f>_xll.qlInterestRateIndexFixingDate(Currency&amp;"ibor"&amp;Tenor,BB1882,Trigger)</f>
        <v>52555</v>
      </c>
      <c r="BB1882" s="101">
        <f>_xll.qlCalendarAdvance(Calendar,BB1881,AZ1882,"f",,Trigger)</f>
        <v>52559</v>
      </c>
      <c r="BC1882" s="101">
        <f>_xll.qlInterestRateIndexMaturity(Currency&amp;"ibor"&amp;Tenor,BB1882,Trigger)</f>
        <v>52925</v>
      </c>
      <c r="BD1882" s="246">
        <f>_xll.qlIndexFixing($AD$5,BA1882,TRUE,_xll.ohTrigger(Trigger,Trigger12M))</f>
        <v>1.7774830530756756E-2</v>
      </c>
      <c r="BE1882" s="246" t="e">
        <f>IFERROR(_xll.qlIndexFixing($BF$1,BA1882,TRUE,_xll.ohTrigger(Trigger,Trigger12M)),#N/A)</f>
        <v>#N/A</v>
      </c>
    </row>
    <row r="1883" spans="52:57" ht="11.25" customHeight="1" x14ac:dyDescent="0.25">
      <c r="AZ1883" s="102" t="s">
        <v>83</v>
      </c>
      <c r="BA1883" s="101">
        <f>_xll.qlInterestRateIndexFixingDate(Currency&amp;"ibor"&amp;Tenor,BB1883,Trigger)</f>
        <v>52562</v>
      </c>
      <c r="BB1883" s="101">
        <f>_xll.qlCalendarAdvance(Calendar,BB1882,AZ1883,"f",,Trigger)</f>
        <v>52566</v>
      </c>
      <c r="BC1883" s="101">
        <f>_xll.qlInterestRateIndexMaturity(Currency&amp;"ibor"&amp;Tenor,BB1883,Trigger)</f>
        <v>52932</v>
      </c>
      <c r="BD1883" s="246">
        <f>_xll.qlIndexFixing($AD$5,BA1883,TRUE,_xll.ohTrigger(Trigger,Trigger12M))</f>
        <v>1.7777250976223107E-2</v>
      </c>
      <c r="BE1883" s="246" t="e">
        <f>IFERROR(_xll.qlIndexFixing($BF$1,BA1883,TRUE,_xll.ohTrigger(Trigger,Trigger12M)),#N/A)</f>
        <v>#N/A</v>
      </c>
    </row>
    <row r="1884" spans="52:57" ht="11.25" customHeight="1" x14ac:dyDescent="0.25">
      <c r="AZ1884" s="102" t="s">
        <v>83</v>
      </c>
      <c r="BA1884" s="101">
        <f>_xll.qlInterestRateIndexFixingDate(Currency&amp;"ibor"&amp;Tenor,BB1884,Trigger)</f>
        <v>52569</v>
      </c>
      <c r="BB1884" s="101">
        <f>_xll.qlCalendarAdvance(Calendar,BB1883,AZ1884,"f",,Trigger)</f>
        <v>52573</v>
      </c>
      <c r="BC1884" s="101">
        <f>_xll.qlInterestRateIndexMaturity(Currency&amp;"ibor"&amp;Tenor,BB1884,Trigger)</f>
        <v>52939</v>
      </c>
      <c r="BD1884" s="246">
        <f>_xll.qlIndexFixing($AD$5,BA1884,TRUE,_xll.ohTrigger(Trigger,Trigger12M))</f>
        <v>1.7779674169233945E-2</v>
      </c>
      <c r="BE1884" s="246" t="e">
        <f>IFERROR(_xll.qlIndexFixing($BF$1,BA1884,TRUE,_xll.ohTrigger(Trigger,Trigger12M)),#N/A)</f>
        <v>#N/A</v>
      </c>
    </row>
    <row r="1885" spans="52:57" ht="11.25" customHeight="1" x14ac:dyDescent="0.25">
      <c r="AZ1885" s="102" t="s">
        <v>83</v>
      </c>
      <c r="BA1885" s="101">
        <f>_xll.qlInterestRateIndexFixingDate(Currency&amp;"ibor"&amp;Tenor,BB1885,Trigger)</f>
        <v>52576</v>
      </c>
      <c r="BB1885" s="101">
        <f>_xll.qlCalendarAdvance(Calendar,BB1884,AZ1885,"f",,Trigger)</f>
        <v>52580</v>
      </c>
      <c r="BC1885" s="101">
        <f>_xll.qlInterestRateIndexMaturity(Currency&amp;"ibor"&amp;Tenor,BB1885,Trigger)</f>
        <v>52946</v>
      </c>
      <c r="BD1885" s="246">
        <f>_xll.qlIndexFixing($AD$5,BA1885,TRUE,_xll.ohTrigger(Trigger,Trigger12M))</f>
        <v>1.778210010980958E-2</v>
      </c>
      <c r="BE1885" s="246" t="e">
        <f>IFERROR(_xll.qlIndexFixing($BF$1,BA1885,TRUE,_xll.ohTrigger(Trigger,Trigger12M)),#N/A)</f>
        <v>#N/A</v>
      </c>
    </row>
    <row r="1886" spans="52:57" ht="11.25" customHeight="1" x14ac:dyDescent="0.25">
      <c r="AZ1886" s="102" t="s">
        <v>83</v>
      </c>
      <c r="BA1886" s="101">
        <f>_xll.qlInterestRateIndexFixingDate(Currency&amp;"ibor"&amp;Tenor,BB1886,Trigger)</f>
        <v>52583</v>
      </c>
      <c r="BB1886" s="101">
        <f>_xll.qlCalendarAdvance(Calendar,BB1885,AZ1886,"f",,Trigger)</f>
        <v>52587</v>
      </c>
      <c r="BC1886" s="101">
        <f>_xll.qlInterestRateIndexMaturity(Currency&amp;"ibor"&amp;Tenor,BB1886,Trigger)</f>
        <v>52953</v>
      </c>
      <c r="BD1886" s="246">
        <f>_xll.qlIndexFixing($AD$5,BA1886,TRUE,_xll.ohTrigger(Trigger,Trigger12M))</f>
        <v>1.7784528797969455E-2</v>
      </c>
      <c r="BE1886" s="246" t="e">
        <f>IFERROR(_xll.qlIndexFixing($BF$1,BA1886,TRUE,_xll.ohTrigger(Trigger,Trigger12M)),#N/A)</f>
        <v>#N/A</v>
      </c>
    </row>
    <row r="1887" spans="52:57" ht="11.25" customHeight="1" x14ac:dyDescent="0.25">
      <c r="AZ1887" s="102" t="s">
        <v>83</v>
      </c>
      <c r="BA1887" s="101">
        <f>_xll.qlInterestRateIndexFixingDate(Currency&amp;"ibor"&amp;Tenor,BB1887,Trigger)</f>
        <v>52589</v>
      </c>
      <c r="BB1887" s="101">
        <f>_xll.qlCalendarAdvance(Calendar,BB1886,AZ1887,"f",,Trigger)</f>
        <v>52594</v>
      </c>
      <c r="BC1887" s="101">
        <f>_xll.qlInterestRateIndexMaturity(Currency&amp;"ibor"&amp;Tenor,BB1887,Trigger)</f>
        <v>52960</v>
      </c>
      <c r="BD1887" s="246">
        <f>_xll.qlIndexFixing($AD$5,BA1887,TRUE,_xll.ohTrigger(Trigger,Trigger12M))</f>
        <v>1.7786960233733873E-2</v>
      </c>
      <c r="BE1887" s="246" t="e">
        <f>IFERROR(_xll.qlIndexFixing($BF$1,BA1887,TRUE,_xll.ohTrigger(Trigger,Trigger12M)),#N/A)</f>
        <v>#N/A</v>
      </c>
    </row>
    <row r="1888" spans="52:57" ht="11.25" customHeight="1" x14ac:dyDescent="0.25">
      <c r="AZ1888" s="102" t="s">
        <v>83</v>
      </c>
      <c r="BA1888" s="101">
        <f>_xll.qlInterestRateIndexFixingDate(Currency&amp;"ibor"&amp;Tenor,BB1888,Trigger)</f>
        <v>52596</v>
      </c>
      <c r="BB1888" s="101">
        <f>_xll.qlCalendarAdvance(Calendar,BB1887,AZ1888,"f",,Trigger)</f>
        <v>52601</v>
      </c>
      <c r="BC1888" s="101">
        <f>_xll.qlInterestRateIndexMaturity(Currency&amp;"ibor"&amp;Tenor,BB1888,Trigger)</f>
        <v>52967</v>
      </c>
      <c r="BD1888" s="246">
        <f>_xll.qlIndexFixing($AD$5,BA1888,TRUE,_xll.ohTrigger(Trigger,Trigger12M))</f>
        <v>1.7789394417122718E-2</v>
      </c>
      <c r="BE1888" s="246" t="e">
        <f>IFERROR(_xll.qlIndexFixing($BF$1,BA1888,TRUE,_xll.ohTrigger(Trigger,Trigger12M)),#N/A)</f>
        <v>#N/A</v>
      </c>
    </row>
    <row r="1889" spans="52:57" ht="11.25" customHeight="1" x14ac:dyDescent="0.25">
      <c r="AZ1889" s="102" t="s">
        <v>83</v>
      </c>
      <c r="BA1889" s="101">
        <f>_xll.qlInterestRateIndexFixingDate(Currency&amp;"ibor"&amp;Tenor,BB1889,Trigger)</f>
        <v>52604</v>
      </c>
      <c r="BB1889" s="101">
        <f>_xll.qlCalendarAdvance(Calendar,BB1888,AZ1889,"f",,Trigger)</f>
        <v>52608</v>
      </c>
      <c r="BC1889" s="101">
        <f>_xll.qlInterestRateIndexMaturity(Currency&amp;"ibor"&amp;Tenor,BB1889,Trigger)</f>
        <v>52974</v>
      </c>
      <c r="BD1889" s="246">
        <f>_xll.qlIndexFixing($AD$5,BA1889,TRUE,_xll.ohTrigger(Trigger,Trigger12M))</f>
        <v>1.7791831348156081E-2</v>
      </c>
      <c r="BE1889" s="246" t="e">
        <f>IFERROR(_xll.qlIndexFixing($BF$1,BA1889,TRUE,_xll.ohTrigger(Trigger,Trigger12M)),#N/A)</f>
        <v>#N/A</v>
      </c>
    </row>
    <row r="1890" spans="52:57" ht="11.25" customHeight="1" x14ac:dyDescent="0.25">
      <c r="AZ1890" s="102" t="s">
        <v>83</v>
      </c>
      <c r="BA1890" s="101">
        <f>_xll.qlInterestRateIndexFixingDate(Currency&amp;"ibor"&amp;Tenor,BB1890,Trigger)</f>
        <v>52611</v>
      </c>
      <c r="BB1890" s="101">
        <f>_xll.qlCalendarAdvance(Calendar,BB1889,AZ1890,"f",,Trigger)</f>
        <v>52615</v>
      </c>
      <c r="BC1890" s="101">
        <f>_xll.qlInterestRateIndexMaturity(Currency&amp;"ibor"&amp;Tenor,BB1890,Trigger)</f>
        <v>52981</v>
      </c>
      <c r="BD1890" s="246">
        <f>_xll.qlIndexFixing($AD$5,BA1890,TRUE,_xll.ohTrigger(Trigger,Trigger12M))</f>
        <v>1.7794271026853832E-2</v>
      </c>
      <c r="BE1890" s="246" t="e">
        <f>IFERROR(_xll.qlIndexFixing($BF$1,BA1890,TRUE,_xll.ohTrigger(Trigger,Trigger12M)),#N/A)</f>
        <v>#N/A</v>
      </c>
    </row>
    <row r="1891" spans="52:57" ht="11.25" customHeight="1" x14ac:dyDescent="0.25">
      <c r="AZ1891" s="102" t="s">
        <v>83</v>
      </c>
      <c r="BA1891" s="101">
        <f>_xll.qlInterestRateIndexFixingDate(Currency&amp;"ibor"&amp;Tenor,BB1891,Trigger)</f>
        <v>52618</v>
      </c>
      <c r="BB1891" s="101">
        <f>_xll.qlCalendarAdvance(Calendar,BB1890,AZ1891,"f",,Trigger)</f>
        <v>52622</v>
      </c>
      <c r="BC1891" s="101">
        <f>_xll.qlInterestRateIndexMaturity(Currency&amp;"ibor"&amp;Tenor,BB1891,Trigger)</f>
        <v>52988</v>
      </c>
      <c r="BD1891" s="246">
        <f>_xll.qlIndexFixing($AD$5,BA1891,TRUE,_xll.ohTrigger(Trigger,Trigger12M))</f>
        <v>1.7796713453236288E-2</v>
      </c>
      <c r="BE1891" s="246" t="e">
        <f>IFERROR(_xll.qlIndexFixing($BF$1,BA1891,TRUE,_xll.ohTrigger(Trigger,Trigger12M)),#N/A)</f>
        <v>#N/A</v>
      </c>
    </row>
    <row r="1892" spans="52:57" ht="11.25" customHeight="1" x14ac:dyDescent="0.25">
      <c r="AZ1892" s="102" t="s">
        <v>83</v>
      </c>
      <c r="BA1892" s="101">
        <f>_xll.qlInterestRateIndexFixingDate(Currency&amp;"ibor"&amp;Tenor,BB1892,Trigger)</f>
        <v>52625</v>
      </c>
      <c r="BB1892" s="101">
        <f>_xll.qlCalendarAdvance(Calendar,BB1891,AZ1892,"f",,Trigger)</f>
        <v>52629</v>
      </c>
      <c r="BC1892" s="101">
        <f>_xll.qlInterestRateIndexMaturity(Currency&amp;"ibor"&amp;Tenor,BB1892,Trigger)</f>
        <v>52995</v>
      </c>
      <c r="BD1892" s="246">
        <f>_xll.qlIndexFixing($AD$5,BA1892,TRUE,_xll.ohTrigger(Trigger,Trigger12M))</f>
        <v>1.7799158627323099E-2</v>
      </c>
      <c r="BE1892" s="246" t="e">
        <f>IFERROR(_xll.qlIndexFixing($BF$1,BA1892,TRUE,_xll.ohTrigger(Trigger,Trigger12M)),#N/A)</f>
        <v>#N/A</v>
      </c>
    </row>
    <row r="1893" spans="52:57" ht="11.25" customHeight="1" x14ac:dyDescent="0.25">
      <c r="AZ1893" s="102" t="s">
        <v>83</v>
      </c>
      <c r="BA1893" s="101">
        <f>_xll.qlInterestRateIndexFixingDate(Currency&amp;"ibor"&amp;Tenor,BB1893,Trigger)</f>
        <v>52632</v>
      </c>
      <c r="BB1893" s="101">
        <f>_xll.qlCalendarAdvance(Calendar,BB1892,AZ1893,"f",,Trigger)</f>
        <v>52636</v>
      </c>
      <c r="BC1893" s="101">
        <f>_xll.qlInterestRateIndexMaturity(Currency&amp;"ibor"&amp;Tenor,BB1893,Trigger)</f>
        <v>53002</v>
      </c>
      <c r="BD1893" s="246">
        <f>_xll.qlIndexFixing($AD$5,BA1893,TRUE,_xll.ohTrigger(Trigger,Trigger12M))</f>
        <v>1.7801606549134801E-2</v>
      </c>
      <c r="BE1893" s="246" t="e">
        <f>IFERROR(_xll.qlIndexFixing($BF$1,BA1893,TRUE,_xll.ohTrigger(Trigger,Trigger12M)),#N/A)</f>
        <v>#N/A</v>
      </c>
    </row>
    <row r="1894" spans="52:57" ht="11.25" customHeight="1" x14ac:dyDescent="0.25">
      <c r="AZ1894" s="102" t="s">
        <v>83</v>
      </c>
      <c r="BA1894" s="101">
        <f>_xll.qlInterestRateIndexFixingDate(Currency&amp;"ibor"&amp;Tenor,BB1894,Trigger)</f>
        <v>52639</v>
      </c>
      <c r="BB1894" s="101">
        <f>_xll.qlCalendarAdvance(Calendar,BB1893,AZ1894,"f",,Trigger)</f>
        <v>52643</v>
      </c>
      <c r="BC1894" s="101">
        <f>_xll.qlInterestRateIndexMaturity(Currency&amp;"ibor"&amp;Tenor,BB1894,Trigger)</f>
        <v>53009</v>
      </c>
      <c r="BD1894" s="246">
        <f>_xll.qlIndexFixing($AD$5,BA1894,TRUE,_xll.ohTrigger(Trigger,Trigger12M))</f>
        <v>1.7804057218691268E-2</v>
      </c>
      <c r="BE1894" s="246" t="e">
        <f>IFERROR(_xll.qlIndexFixing($BF$1,BA1894,TRUE,_xll.ohTrigger(Trigger,Trigger12M)),#N/A)</f>
        <v>#N/A</v>
      </c>
    </row>
    <row r="1895" spans="52:57" ht="11.25" customHeight="1" x14ac:dyDescent="0.25">
      <c r="AZ1895" s="102" t="s">
        <v>83</v>
      </c>
      <c r="BA1895" s="101">
        <f>_xll.qlInterestRateIndexFixingDate(Currency&amp;"ibor"&amp;Tenor,BB1895,Trigger)</f>
        <v>52646</v>
      </c>
      <c r="BB1895" s="101">
        <f>_xll.qlCalendarAdvance(Calendar,BB1894,AZ1895,"f",,Trigger)</f>
        <v>52650</v>
      </c>
      <c r="BC1895" s="101">
        <f>_xll.qlInterestRateIndexMaturity(Currency&amp;"ibor"&amp;Tenor,BB1895,Trigger)</f>
        <v>53016</v>
      </c>
      <c r="BD1895" s="246">
        <f>_xll.qlIndexFixing($AD$5,BA1895,TRUE,_xll.ohTrigger(Trigger,Trigger12M))</f>
        <v>1.7806510636012594E-2</v>
      </c>
      <c r="BE1895" s="246" t="e">
        <f>IFERROR(_xll.qlIndexFixing($BF$1,BA1895,TRUE,_xll.ohTrigger(Trigger,Trigger12M)),#N/A)</f>
        <v>#N/A</v>
      </c>
    </row>
    <row r="1896" spans="52:57" ht="11.25" customHeight="1" x14ac:dyDescent="0.25">
      <c r="AZ1896" s="102" t="s">
        <v>83</v>
      </c>
      <c r="BA1896" s="101">
        <f>_xll.qlInterestRateIndexFixingDate(Currency&amp;"ibor"&amp;Tenor,BB1896,Trigger)</f>
        <v>52653</v>
      </c>
      <c r="BB1896" s="101">
        <f>_xll.qlCalendarAdvance(Calendar,BB1895,AZ1896,"f",,Trigger)</f>
        <v>52657</v>
      </c>
      <c r="BC1896" s="101">
        <f>_xll.qlInterestRateIndexMaturity(Currency&amp;"ibor"&amp;Tenor,BB1896,Trigger)</f>
        <v>53022</v>
      </c>
      <c r="BD1896" s="246">
        <f>_xll.qlIndexFixing($AD$5,BA1896,TRUE,_xll.ohTrigger(Trigger,Trigger12M))</f>
        <v>1.7808380606685437E-2</v>
      </c>
      <c r="BE1896" s="246" t="e">
        <f>IFERROR(_xll.qlIndexFixing($BF$1,BA1896,TRUE,_xll.ohTrigger(Trigger,Trigger12M)),#N/A)</f>
        <v>#N/A</v>
      </c>
    </row>
    <row r="1897" spans="52:57" ht="11.25" customHeight="1" x14ac:dyDescent="0.25">
      <c r="AZ1897" s="102" t="s">
        <v>83</v>
      </c>
      <c r="BA1897" s="101">
        <f>_xll.qlInterestRateIndexFixingDate(Currency&amp;"ibor"&amp;Tenor,BB1897,Trigger)</f>
        <v>52660</v>
      </c>
      <c r="BB1897" s="101">
        <f>_xll.qlCalendarAdvance(Calendar,BB1896,AZ1897,"f",,Trigger)</f>
        <v>52664</v>
      </c>
      <c r="BC1897" s="101">
        <f>_xll.qlInterestRateIndexMaturity(Currency&amp;"ibor"&amp;Tenor,BB1897,Trigger)</f>
        <v>53029</v>
      </c>
      <c r="BD1897" s="246">
        <f>_xll.qlIndexFixing($AD$5,BA1897,TRUE,_xll.ohTrigger(Trigger,Trigger12M))</f>
        <v>1.7810844930792841E-2</v>
      </c>
      <c r="BE1897" s="246" t="e">
        <f>IFERROR(_xll.qlIndexFixing($BF$1,BA1897,TRUE,_xll.ohTrigger(Trigger,Trigger12M)),#N/A)</f>
        <v>#N/A</v>
      </c>
    </row>
    <row r="1898" spans="52:57" ht="11.25" customHeight="1" x14ac:dyDescent="0.25">
      <c r="AZ1898" s="102" t="s">
        <v>83</v>
      </c>
      <c r="BA1898" s="101">
        <f>_xll.qlInterestRateIndexFixingDate(Currency&amp;"ibor"&amp;Tenor,BB1898,Trigger)</f>
        <v>52667</v>
      </c>
      <c r="BB1898" s="101">
        <f>_xll.qlCalendarAdvance(Calendar,BB1897,AZ1898,"f",,Trigger)</f>
        <v>52671</v>
      </c>
      <c r="BC1898" s="101">
        <f>_xll.qlInterestRateIndexMaturity(Currency&amp;"ibor"&amp;Tenor,BB1898,Trigger)</f>
        <v>53036</v>
      </c>
      <c r="BD1898" s="246">
        <f>_xll.qlIndexFixing($AD$5,BA1898,TRUE,_xll.ohTrigger(Trigger,Trigger12M))</f>
        <v>1.781331201011176E-2</v>
      </c>
      <c r="BE1898" s="246" t="e">
        <f>IFERROR(_xll.qlIndexFixing($BF$1,BA1898,TRUE,_xll.ohTrigger(Trigger,Trigger12M)),#N/A)</f>
        <v>#N/A</v>
      </c>
    </row>
    <row r="1899" spans="52:57" ht="11.25" customHeight="1" x14ac:dyDescent="0.25">
      <c r="AZ1899" s="102" t="s">
        <v>83</v>
      </c>
      <c r="BA1899" s="101">
        <f>_xll.qlInterestRateIndexFixingDate(Currency&amp;"ibor"&amp;Tenor,BB1899,Trigger)</f>
        <v>52674</v>
      </c>
      <c r="BB1899" s="101">
        <f>_xll.qlCalendarAdvance(Calendar,BB1898,AZ1899,"f",,Trigger)</f>
        <v>52678</v>
      </c>
      <c r="BC1899" s="101">
        <f>_xll.qlInterestRateIndexMaturity(Currency&amp;"ibor"&amp;Tenor,BB1899,Trigger)</f>
        <v>53043</v>
      </c>
      <c r="BD1899" s="246">
        <f>_xll.qlIndexFixing($AD$5,BA1899,TRUE,_xll.ohTrigger(Trigger,Trigger12M))</f>
        <v>1.7815781844663869E-2</v>
      </c>
      <c r="BE1899" s="246" t="e">
        <f>IFERROR(_xll.qlIndexFixing($BF$1,BA1899,TRUE,_xll.ohTrigger(Trigger,Trigger12M)),#N/A)</f>
        <v>#N/A</v>
      </c>
    </row>
    <row r="1900" spans="52:57" ht="11.25" customHeight="1" x14ac:dyDescent="0.25">
      <c r="AZ1900" s="102" t="s">
        <v>83</v>
      </c>
      <c r="BA1900" s="101">
        <f>_xll.qlInterestRateIndexFixingDate(Currency&amp;"ibor"&amp;Tenor,BB1900,Trigger)</f>
        <v>52681</v>
      </c>
      <c r="BB1900" s="101">
        <f>_xll.qlCalendarAdvance(Calendar,BB1899,AZ1900,"f",,Trigger)</f>
        <v>52685</v>
      </c>
      <c r="BC1900" s="101">
        <f>_xll.qlInterestRateIndexMaturity(Currency&amp;"ibor"&amp;Tenor,BB1900,Trigger)</f>
        <v>53050</v>
      </c>
      <c r="BD1900" s="246">
        <f>_xll.qlIndexFixing($AD$5,BA1900,TRUE,_xll.ohTrigger(Trigger,Trigger12M))</f>
        <v>1.7818254434468883E-2</v>
      </c>
      <c r="BE1900" s="246" t="e">
        <f>IFERROR(_xll.qlIndexFixing($BF$1,BA1900,TRUE,_xll.ohTrigger(Trigger,Trigger12M)),#N/A)</f>
        <v>#N/A</v>
      </c>
    </row>
    <row r="1901" spans="52:57" ht="11.25" customHeight="1" x14ac:dyDescent="0.25">
      <c r="AZ1901" s="102" t="s">
        <v>83</v>
      </c>
      <c r="BA1901" s="101">
        <f>_xll.qlInterestRateIndexFixingDate(Currency&amp;"ibor"&amp;Tenor,BB1901,Trigger)</f>
        <v>52688</v>
      </c>
      <c r="BB1901" s="101">
        <f>_xll.qlCalendarAdvance(Calendar,BB1900,AZ1901,"f",,Trigger)</f>
        <v>52692</v>
      </c>
      <c r="BC1901" s="101">
        <f>_xll.qlInterestRateIndexMaturity(Currency&amp;"ibor"&amp;Tenor,BB1901,Trigger)</f>
        <v>53057</v>
      </c>
      <c r="BD1901" s="246">
        <f>_xll.qlIndexFixing($AD$5,BA1901,TRUE,_xll.ohTrigger(Trigger,Trigger12M))</f>
        <v>1.7820729779547601E-2</v>
      </c>
      <c r="BE1901" s="246" t="e">
        <f>IFERROR(_xll.qlIndexFixing($BF$1,BA1901,TRUE,_xll.ohTrigger(Trigger,Trigger12M)),#N/A)</f>
        <v>#N/A</v>
      </c>
    </row>
    <row r="1902" spans="52:57" ht="11.25" customHeight="1" x14ac:dyDescent="0.25">
      <c r="AZ1902" s="102" t="s">
        <v>83</v>
      </c>
      <c r="BA1902" s="101">
        <f>_xll.qlInterestRateIndexFixingDate(Currency&amp;"ibor"&amp;Tenor,BB1902,Trigger)</f>
        <v>52695</v>
      </c>
      <c r="BB1902" s="101">
        <f>_xll.qlCalendarAdvance(Calendar,BB1901,AZ1902,"f",,Trigger)</f>
        <v>52699</v>
      </c>
      <c r="BC1902" s="101">
        <f>_xll.qlInterestRateIndexMaturity(Currency&amp;"ibor"&amp;Tenor,BB1902,Trigger)</f>
        <v>53064</v>
      </c>
      <c r="BD1902" s="246">
        <f>_xll.qlIndexFixing($AD$5,BA1902,TRUE,_xll.ohTrigger(Trigger,Trigger12M))</f>
        <v>1.782320787991952E-2</v>
      </c>
      <c r="BE1902" s="246" t="e">
        <f>IFERROR(_xll.qlIndexFixing($BF$1,BA1902,TRUE,_xll.ohTrigger(Trigger,Trigger12M)),#N/A)</f>
        <v>#N/A</v>
      </c>
    </row>
    <row r="1903" spans="52:57" ht="11.25" customHeight="1" x14ac:dyDescent="0.25">
      <c r="AZ1903" s="102" t="s">
        <v>83</v>
      </c>
      <c r="BA1903" s="101">
        <f>_xll.qlInterestRateIndexFixingDate(Currency&amp;"ibor"&amp;Tenor,BB1903,Trigger)</f>
        <v>52700</v>
      </c>
      <c r="BB1903" s="101">
        <f>_xll.qlCalendarAdvance(Calendar,BB1902,AZ1903,"f",,Trigger)</f>
        <v>52706</v>
      </c>
      <c r="BC1903" s="101">
        <f>_xll.qlInterestRateIndexMaturity(Currency&amp;"ibor"&amp;Tenor,BB1903,Trigger)</f>
        <v>53071</v>
      </c>
      <c r="BD1903" s="246">
        <f>_xll.qlIndexFixing($AD$5,BA1903,TRUE,_xll.ohTrigger(Trigger,Trigger12M))</f>
        <v>1.7825688735605662E-2</v>
      </c>
      <c r="BE1903" s="246" t="e">
        <f>IFERROR(_xll.qlIndexFixing($BF$1,BA1903,TRUE,_xll.ohTrigger(Trigger,Trigger12M)),#N/A)</f>
        <v>#N/A</v>
      </c>
    </row>
    <row r="1904" spans="52:57" ht="11.25" customHeight="1" x14ac:dyDescent="0.25">
      <c r="AZ1904" s="102" t="s">
        <v>83</v>
      </c>
      <c r="BA1904" s="101">
        <f>_xll.qlInterestRateIndexFixingDate(Currency&amp;"ibor"&amp;Tenor,BB1904,Trigger)</f>
        <v>52709</v>
      </c>
      <c r="BB1904" s="101">
        <f>_xll.qlCalendarAdvance(Calendar,BB1903,AZ1904,"f",,Trigger)</f>
        <v>52713</v>
      </c>
      <c r="BC1904" s="101">
        <f>_xll.qlInterestRateIndexMaturity(Currency&amp;"ibor"&amp;Tenor,BB1904,Trigger)</f>
        <v>53078</v>
      </c>
      <c r="BD1904" s="246">
        <f>_xll.qlIndexFixing($AD$5,BA1904,TRUE,_xll.ohTrigger(Trigger,Trigger12M))</f>
        <v>1.7828172346625957E-2</v>
      </c>
      <c r="BE1904" s="246" t="e">
        <f>IFERROR(_xll.qlIndexFixing($BF$1,BA1904,TRUE,_xll.ohTrigger(Trigger,Trigger12M)),#N/A)</f>
        <v>#N/A</v>
      </c>
    </row>
    <row r="1905" spans="52:57" ht="11.25" customHeight="1" x14ac:dyDescent="0.25">
      <c r="AZ1905" s="102" t="s">
        <v>83</v>
      </c>
      <c r="BA1905" s="101">
        <f>_xll.qlInterestRateIndexFixingDate(Currency&amp;"ibor"&amp;Tenor,BB1905,Trigger)</f>
        <v>52716</v>
      </c>
      <c r="BB1905" s="101">
        <f>_xll.qlCalendarAdvance(Calendar,BB1904,AZ1905,"f",,Trigger)</f>
        <v>52720</v>
      </c>
      <c r="BC1905" s="101">
        <f>_xll.qlInterestRateIndexMaturity(Currency&amp;"ibor"&amp;Tenor,BB1905,Trigger)</f>
        <v>53085</v>
      </c>
      <c r="BD1905" s="246">
        <f>_xll.qlIndexFixing($AD$5,BA1905,TRUE,_xll.ohTrigger(Trigger,Trigger12M))</f>
        <v>1.7830658713001213E-2</v>
      </c>
      <c r="BE1905" s="246" t="e">
        <f>IFERROR(_xll.qlIndexFixing($BF$1,BA1905,TRUE,_xll.ohTrigger(Trigger,Trigger12M)),#N/A)</f>
        <v>#N/A</v>
      </c>
    </row>
    <row r="1906" spans="52:57" ht="11.25" customHeight="1" x14ac:dyDescent="0.25">
      <c r="AZ1906" s="102" t="s">
        <v>83</v>
      </c>
      <c r="BA1906" s="101">
        <f>_xll.qlInterestRateIndexFixingDate(Currency&amp;"ibor"&amp;Tenor,BB1906,Trigger)</f>
        <v>52723</v>
      </c>
      <c r="BB1906" s="101">
        <f>_xll.qlCalendarAdvance(Calendar,BB1905,AZ1906,"f",,Trigger)</f>
        <v>52727</v>
      </c>
      <c r="BC1906" s="101">
        <f>_xll.qlInterestRateIndexMaturity(Currency&amp;"ibor"&amp;Tenor,BB1906,Trigger)</f>
        <v>53092</v>
      </c>
      <c r="BD1906" s="246">
        <f>_xll.qlIndexFixing($AD$5,BA1906,TRUE,_xll.ohTrigger(Trigger,Trigger12M))</f>
        <v>1.7833147834751789E-2</v>
      </c>
      <c r="BE1906" s="246" t="e">
        <f>IFERROR(_xll.qlIndexFixing($BF$1,BA1906,TRUE,_xll.ohTrigger(Trigger,Trigger12M)),#N/A)</f>
        <v>#N/A</v>
      </c>
    </row>
    <row r="1907" spans="52:57" ht="11.25" customHeight="1" x14ac:dyDescent="0.25">
      <c r="AZ1907" s="102" t="s">
        <v>83</v>
      </c>
      <c r="BA1907" s="101">
        <f>_xll.qlInterestRateIndexFixingDate(Currency&amp;"ibor"&amp;Tenor,BB1907,Trigger)</f>
        <v>52730</v>
      </c>
      <c r="BB1907" s="101">
        <f>_xll.qlCalendarAdvance(Calendar,BB1906,AZ1907,"f",,Trigger)</f>
        <v>52734</v>
      </c>
      <c r="BC1907" s="101">
        <f>_xll.qlInterestRateIndexMaturity(Currency&amp;"ibor"&amp;Tenor,BB1907,Trigger)</f>
        <v>53099</v>
      </c>
      <c r="BD1907" s="246">
        <f>_xll.qlIndexFixing($AD$5,BA1907,TRUE,_xll.ohTrigger(Trigger,Trigger12M))</f>
        <v>1.7835639711898062E-2</v>
      </c>
      <c r="BE1907" s="246" t="e">
        <f>IFERROR(_xll.qlIndexFixing($BF$1,BA1907,TRUE,_xll.ohTrigger(Trigger,Trigger12M)),#N/A)</f>
        <v>#N/A</v>
      </c>
    </row>
    <row r="1908" spans="52:57" ht="11.25" customHeight="1" x14ac:dyDescent="0.25">
      <c r="AZ1908" s="102" t="s">
        <v>83</v>
      </c>
      <c r="BA1908" s="101">
        <f>_xll.qlInterestRateIndexFixingDate(Currency&amp;"ibor"&amp;Tenor,BB1908,Trigger)</f>
        <v>52737</v>
      </c>
      <c r="BB1908" s="101">
        <f>_xll.qlCalendarAdvance(Calendar,BB1907,AZ1908,"f",,Trigger)</f>
        <v>52741</v>
      </c>
      <c r="BC1908" s="101">
        <f>_xll.qlInterestRateIndexMaturity(Currency&amp;"ibor"&amp;Tenor,BB1908,Trigger)</f>
        <v>53106</v>
      </c>
      <c r="BD1908" s="246">
        <f>_xll.qlIndexFixing($AD$5,BA1908,TRUE,_xll.ohTrigger(Trigger,Trigger12M))</f>
        <v>1.7838134344460608E-2</v>
      </c>
      <c r="BE1908" s="246" t="e">
        <f>IFERROR(_xll.qlIndexFixing($BF$1,BA1908,TRUE,_xll.ohTrigger(Trigger,Trigger12M)),#N/A)</f>
        <v>#N/A</v>
      </c>
    </row>
    <row r="1909" spans="52:57" ht="11.25" customHeight="1" x14ac:dyDescent="0.25">
      <c r="AZ1909" s="102" t="s">
        <v>83</v>
      </c>
      <c r="BA1909" s="101">
        <f>_xll.qlInterestRateIndexFixingDate(Currency&amp;"ibor"&amp;Tenor,BB1909,Trigger)</f>
        <v>52744</v>
      </c>
      <c r="BB1909" s="101">
        <f>_xll.qlCalendarAdvance(Calendar,BB1908,AZ1909,"f",,Trigger)</f>
        <v>52748</v>
      </c>
      <c r="BC1909" s="101">
        <f>_xll.qlInterestRateIndexMaturity(Currency&amp;"ibor"&amp;Tenor,BB1909,Trigger)</f>
        <v>53113</v>
      </c>
      <c r="BD1909" s="246">
        <f>_xll.qlIndexFixing($AD$5,BA1909,TRUE,_xll.ohTrigger(Trigger,Trigger12M))</f>
        <v>1.7840631732459804E-2</v>
      </c>
      <c r="BE1909" s="246" t="e">
        <f>IFERROR(_xll.qlIndexFixing($BF$1,BA1909,TRUE,_xll.ohTrigger(Trigger,Trigger12M)),#N/A)</f>
        <v>#N/A</v>
      </c>
    </row>
    <row r="1910" spans="52:57" ht="11.25" customHeight="1" x14ac:dyDescent="0.25">
      <c r="AZ1910" s="102" t="s">
        <v>83</v>
      </c>
      <c r="BA1910" s="101">
        <f>_xll.qlInterestRateIndexFixingDate(Currency&amp;"ibor"&amp;Tenor,BB1910,Trigger)</f>
        <v>52751</v>
      </c>
      <c r="BB1910" s="101">
        <f>_xll.qlCalendarAdvance(Calendar,BB1909,AZ1910,"f",,Trigger)</f>
        <v>52755</v>
      </c>
      <c r="BC1910" s="101">
        <f>_xll.qlInterestRateIndexMaturity(Currency&amp;"ibor"&amp;Tenor,BB1910,Trigger)</f>
        <v>53120</v>
      </c>
      <c r="BD1910" s="246">
        <f>_xll.qlIndexFixing($AD$5,BA1910,TRUE,_xll.ohTrigger(Trigger,Trigger12M))</f>
        <v>1.7843131875916234E-2</v>
      </c>
      <c r="BE1910" s="246" t="e">
        <f>IFERROR(_xll.qlIndexFixing($BF$1,BA1910,TRUE,_xll.ohTrigger(Trigger,Trigger12M)),#N/A)</f>
        <v>#N/A</v>
      </c>
    </row>
    <row r="1911" spans="52:57" ht="11.25" customHeight="1" x14ac:dyDescent="0.25">
      <c r="AZ1911" s="102" t="s">
        <v>83</v>
      </c>
      <c r="BA1911" s="101">
        <f>_xll.qlInterestRateIndexFixingDate(Currency&amp;"ibor"&amp;Tenor,BB1911,Trigger)</f>
        <v>52758</v>
      </c>
      <c r="BB1911" s="101">
        <f>_xll.qlCalendarAdvance(Calendar,BB1910,AZ1911,"f",,Trigger)</f>
        <v>52762</v>
      </c>
      <c r="BC1911" s="101">
        <f>_xll.qlInterestRateIndexMaturity(Currency&amp;"ibor"&amp;Tenor,BB1911,Trigger)</f>
        <v>53127</v>
      </c>
      <c r="BD1911" s="246">
        <f>_xll.qlIndexFixing($AD$5,BA1911,TRUE,_xll.ohTrigger(Trigger,Trigger12M))</f>
        <v>1.7845634774850697E-2</v>
      </c>
      <c r="BE1911" s="246" t="e">
        <f>IFERROR(_xll.qlIndexFixing($BF$1,BA1911,TRUE,_xll.ohTrigger(Trigger,Trigger12M)),#N/A)</f>
        <v>#N/A</v>
      </c>
    </row>
    <row r="1912" spans="52:57" ht="11.25" customHeight="1" x14ac:dyDescent="0.25">
      <c r="AZ1912" s="102" t="s">
        <v>83</v>
      </c>
      <c r="BA1912" s="101">
        <f>_xll.qlInterestRateIndexFixingDate(Currency&amp;"ibor"&amp;Tenor,BB1912,Trigger)</f>
        <v>52765</v>
      </c>
      <c r="BB1912" s="101">
        <f>_xll.qlCalendarAdvance(Calendar,BB1911,AZ1912,"f",,Trigger)</f>
        <v>52769</v>
      </c>
      <c r="BC1912" s="101">
        <f>_xll.qlInterestRateIndexMaturity(Currency&amp;"ibor"&amp;Tenor,BB1912,Trigger)</f>
        <v>53134</v>
      </c>
      <c r="BD1912" s="246">
        <f>_xll.qlIndexFixing($AD$5,BA1912,TRUE,_xll.ohTrigger(Trigger,Trigger12M))</f>
        <v>1.7848140429283347E-2</v>
      </c>
      <c r="BE1912" s="246" t="e">
        <f>IFERROR(_xll.qlIndexFixing($BF$1,BA1912,TRUE,_xll.ohTrigger(Trigger,Trigger12M)),#N/A)</f>
        <v>#N/A</v>
      </c>
    </row>
    <row r="1913" spans="52:57" ht="11.25" customHeight="1" x14ac:dyDescent="0.25">
      <c r="AZ1913" s="102" t="s">
        <v>83</v>
      </c>
      <c r="BA1913" s="101">
        <f>_xll.qlInterestRateIndexFixingDate(Currency&amp;"ibor"&amp;Tenor,BB1913,Trigger)</f>
        <v>52772</v>
      </c>
      <c r="BB1913" s="101">
        <f>_xll.qlCalendarAdvance(Calendar,BB1912,AZ1913,"f",,Trigger)</f>
        <v>52776</v>
      </c>
      <c r="BC1913" s="101">
        <f>_xll.qlInterestRateIndexMaturity(Currency&amp;"ibor"&amp;Tenor,BB1913,Trigger)</f>
        <v>53141</v>
      </c>
      <c r="BD1913" s="246">
        <f>_xll.qlIndexFixing($AD$5,BA1913,TRUE,_xll.ohTrigger(Trigger,Trigger12M))</f>
        <v>1.7850648839234991E-2</v>
      </c>
      <c r="BE1913" s="246" t="e">
        <f>IFERROR(_xll.qlIndexFixing($BF$1,BA1913,TRUE,_xll.ohTrigger(Trigger,Trigger12M)),#N/A)</f>
        <v>#N/A</v>
      </c>
    </row>
    <row r="1914" spans="52:57" ht="11.25" customHeight="1" x14ac:dyDescent="0.25">
      <c r="AZ1914" s="102" t="s">
        <v>83</v>
      </c>
      <c r="BA1914" s="101">
        <f>_xll.qlInterestRateIndexFixingDate(Currency&amp;"ibor"&amp;Tenor,BB1914,Trigger)</f>
        <v>52779</v>
      </c>
      <c r="BB1914" s="101">
        <f>_xll.qlCalendarAdvance(Calendar,BB1913,AZ1914,"f",,Trigger)</f>
        <v>52783</v>
      </c>
      <c r="BC1914" s="101">
        <f>_xll.qlInterestRateIndexMaturity(Currency&amp;"ibor"&amp;Tenor,BB1914,Trigger)</f>
        <v>53148</v>
      </c>
      <c r="BD1914" s="246">
        <f>_xll.qlIndexFixing($AD$5,BA1914,TRUE,_xll.ohTrigger(Trigger,Trigger12M))</f>
        <v>1.7853160004726209E-2</v>
      </c>
      <c r="BE1914" s="246" t="e">
        <f>IFERROR(_xll.qlIndexFixing($BF$1,BA1914,TRUE,_xll.ohTrigger(Trigger,Trigger12M)),#N/A)</f>
        <v>#N/A</v>
      </c>
    </row>
    <row r="1915" spans="52:57" ht="11.25" customHeight="1" x14ac:dyDescent="0.25">
      <c r="AZ1915" s="102" t="s">
        <v>83</v>
      </c>
      <c r="BA1915" s="101">
        <f>_xll.qlInterestRateIndexFixingDate(Currency&amp;"ibor"&amp;Tenor,BB1915,Trigger)</f>
        <v>52786</v>
      </c>
      <c r="BB1915" s="101">
        <f>_xll.qlCalendarAdvance(Calendar,BB1914,AZ1915,"f",,Trigger)</f>
        <v>52790</v>
      </c>
      <c r="BC1915" s="101">
        <f>_xll.qlInterestRateIndexMaturity(Currency&amp;"ibor"&amp;Tenor,BB1915,Trigger)</f>
        <v>53155</v>
      </c>
      <c r="BD1915" s="246">
        <f>_xll.qlIndexFixing($AD$5,BA1915,TRUE,_xll.ohTrigger(Trigger,Trigger12M))</f>
        <v>1.785567392577803E-2</v>
      </c>
      <c r="BE1915" s="246" t="e">
        <f>IFERROR(_xll.qlIndexFixing($BF$1,BA1915,TRUE,_xll.ohTrigger(Trigger,Trigger12M)),#N/A)</f>
        <v>#N/A</v>
      </c>
    </row>
    <row r="1916" spans="52:57" ht="11.25" customHeight="1" x14ac:dyDescent="0.25">
      <c r="AZ1916" s="102" t="s">
        <v>83</v>
      </c>
      <c r="BA1916" s="101">
        <f>_xll.qlInterestRateIndexFixingDate(Currency&amp;"ibor"&amp;Tenor,BB1916,Trigger)</f>
        <v>52793</v>
      </c>
      <c r="BB1916" s="101">
        <f>_xll.qlCalendarAdvance(Calendar,BB1915,AZ1916,"f",,Trigger)</f>
        <v>52797</v>
      </c>
      <c r="BC1916" s="101">
        <f>_xll.qlInterestRateIndexMaturity(Currency&amp;"ibor"&amp;Tenor,BB1916,Trigger)</f>
        <v>53162</v>
      </c>
      <c r="BD1916" s="246">
        <f>_xll.qlIndexFixing($AD$5,BA1916,TRUE,_xll.ohTrigger(Trigger,Trigger12M))</f>
        <v>1.7858190602410381E-2</v>
      </c>
      <c r="BE1916" s="246" t="e">
        <f>IFERROR(_xll.qlIndexFixing($BF$1,BA1916,TRUE,_xll.ohTrigger(Trigger,Trigger12M)),#N/A)</f>
        <v>#N/A</v>
      </c>
    </row>
    <row r="1917" spans="52:57" ht="11.25" customHeight="1" x14ac:dyDescent="0.25">
      <c r="AZ1917" s="102" t="s">
        <v>83</v>
      </c>
      <c r="BA1917" s="101">
        <f>_xll.qlInterestRateIndexFixingDate(Currency&amp;"ibor"&amp;Tenor,BB1917,Trigger)</f>
        <v>52800</v>
      </c>
      <c r="BB1917" s="101">
        <f>_xll.qlCalendarAdvance(Calendar,BB1916,AZ1917,"f",,Trigger)</f>
        <v>52804</v>
      </c>
      <c r="BC1917" s="101">
        <f>_xll.qlInterestRateIndexMaturity(Currency&amp;"ibor"&amp;Tenor,BB1917,Trigger)</f>
        <v>53169</v>
      </c>
      <c r="BD1917" s="246">
        <f>_xll.qlIndexFixing($AD$5,BA1917,TRUE,_xll.ohTrigger(Trigger,Trigger12M))</f>
        <v>1.7861112648720721E-2</v>
      </c>
      <c r="BE1917" s="246" t="e">
        <f>IFERROR(_xll.qlIndexFixing($BF$1,BA1917,TRUE,_xll.ohTrigger(Trigger,Trigger12M)),#N/A)</f>
        <v>#N/A</v>
      </c>
    </row>
    <row r="1918" spans="52:57" ht="11.25" customHeight="1" x14ac:dyDescent="0.25">
      <c r="AZ1918" s="102" t="s">
        <v>83</v>
      </c>
      <c r="BA1918" s="101">
        <f>_xll.qlInterestRateIndexFixingDate(Currency&amp;"ibor"&amp;Tenor,BB1918,Trigger)</f>
        <v>52807</v>
      </c>
      <c r="BB1918" s="101">
        <f>_xll.qlCalendarAdvance(Calendar,BB1917,AZ1918,"f",,Trigger)</f>
        <v>52811</v>
      </c>
      <c r="BC1918" s="101">
        <f>_xll.qlInterestRateIndexMaturity(Currency&amp;"ibor"&amp;Tenor,BB1918,Trigger)</f>
        <v>53176</v>
      </c>
      <c r="BD1918" s="246">
        <f>_xll.qlIndexFixing($AD$5,BA1918,TRUE,_xll.ohTrigger(Trigger,Trigger12M))</f>
        <v>1.7864003918257716E-2</v>
      </c>
      <c r="BE1918" s="246" t="e">
        <f>IFERROR(_xll.qlIndexFixing($BF$1,BA1918,TRUE,_xll.ohTrigger(Trigger,Trigger12M)),#N/A)</f>
        <v>#N/A</v>
      </c>
    </row>
    <row r="1919" spans="52:57" ht="11.25" customHeight="1" x14ac:dyDescent="0.25">
      <c r="AZ1919" s="102" t="s">
        <v>83</v>
      </c>
      <c r="BA1919" s="101">
        <f>_xll.qlInterestRateIndexFixingDate(Currency&amp;"ibor"&amp;Tenor,BB1919,Trigger)</f>
        <v>52814</v>
      </c>
      <c r="BB1919" s="101">
        <f>_xll.qlCalendarAdvance(Calendar,BB1918,AZ1919,"f",,Trigger)</f>
        <v>52818</v>
      </c>
      <c r="BC1919" s="101">
        <f>_xll.qlInterestRateIndexMaturity(Currency&amp;"ibor"&amp;Tenor,BB1919,Trigger)</f>
        <v>53183</v>
      </c>
      <c r="BD1919" s="246">
        <f>_xll.qlIndexFixing($AD$5,BA1919,TRUE,_xll.ohTrigger(Trigger,Trigger12M))</f>
        <v>1.7866898324693667E-2</v>
      </c>
      <c r="BE1919" s="246" t="e">
        <f>IFERROR(_xll.qlIndexFixing($BF$1,BA1919,TRUE,_xll.ohTrigger(Trigger,Trigger12M)),#N/A)</f>
        <v>#N/A</v>
      </c>
    </row>
    <row r="1920" spans="52:57" ht="11.25" customHeight="1" x14ac:dyDescent="0.25">
      <c r="AZ1920" s="102" t="s">
        <v>83</v>
      </c>
      <c r="BA1920" s="101">
        <f>_xll.qlInterestRateIndexFixingDate(Currency&amp;"ibor"&amp;Tenor,BB1920,Trigger)</f>
        <v>52821</v>
      </c>
      <c r="BB1920" s="101">
        <f>_xll.qlCalendarAdvance(Calendar,BB1919,AZ1920,"f",,Trigger)</f>
        <v>52825</v>
      </c>
      <c r="BC1920" s="101">
        <f>_xll.qlInterestRateIndexMaturity(Currency&amp;"ibor"&amp;Tenor,BB1920,Trigger)</f>
        <v>53190</v>
      </c>
      <c r="BD1920" s="246">
        <f>_xll.qlIndexFixing($AD$5,BA1920,TRUE,_xll.ohTrigger(Trigger,Trigger12M))</f>
        <v>1.7869795868055954E-2</v>
      </c>
      <c r="BE1920" s="246" t="e">
        <f>IFERROR(_xll.qlIndexFixing($BF$1,BA1920,TRUE,_xll.ohTrigger(Trigger,Trigger12M)),#N/A)</f>
        <v>#N/A</v>
      </c>
    </row>
    <row r="1921" spans="52:57" ht="11.25" customHeight="1" x14ac:dyDescent="0.25">
      <c r="AZ1921" s="102" t="s">
        <v>83</v>
      </c>
      <c r="BA1921" s="101">
        <f>_xll.qlInterestRateIndexFixingDate(Currency&amp;"ibor"&amp;Tenor,BB1921,Trigger)</f>
        <v>52828</v>
      </c>
      <c r="BB1921" s="101">
        <f>_xll.qlCalendarAdvance(Calendar,BB1920,AZ1921,"f",,Trigger)</f>
        <v>52832</v>
      </c>
      <c r="BC1921" s="101">
        <f>_xll.qlInterestRateIndexMaturity(Currency&amp;"ibor"&amp;Tenor,BB1921,Trigger)</f>
        <v>53197</v>
      </c>
      <c r="BD1921" s="246">
        <f>_xll.qlIndexFixing($AD$5,BA1921,TRUE,_xll.ohTrigger(Trigger,Trigger12M))</f>
        <v>1.787269654837173E-2</v>
      </c>
      <c r="BE1921" s="246" t="e">
        <f>IFERROR(_xll.qlIndexFixing($BF$1,BA1921,TRUE,_xll.ohTrigger(Trigger,Trigger12M)),#N/A)</f>
        <v>#N/A</v>
      </c>
    </row>
    <row r="1922" spans="52:57" ht="11.25" customHeight="1" x14ac:dyDescent="0.25">
      <c r="AZ1922" s="102" t="s">
        <v>83</v>
      </c>
      <c r="BA1922" s="101">
        <f>_xll.qlInterestRateIndexFixingDate(Currency&amp;"ibor"&amp;Tenor,BB1922,Trigger)</f>
        <v>52835</v>
      </c>
      <c r="BB1922" s="101">
        <f>_xll.qlCalendarAdvance(Calendar,BB1921,AZ1922,"f",,Trigger)</f>
        <v>52839</v>
      </c>
      <c r="BC1922" s="101">
        <f>_xll.qlInterestRateIndexMaturity(Currency&amp;"ibor"&amp;Tenor,BB1922,Trigger)</f>
        <v>53204</v>
      </c>
      <c r="BD1922" s="246">
        <f>_xll.qlIndexFixing($AD$5,BA1922,TRUE,_xll.ohTrigger(Trigger,Trigger12M))</f>
        <v>1.7875600365668157E-2</v>
      </c>
      <c r="BE1922" s="246" t="e">
        <f>IFERROR(_xll.qlIndexFixing($BF$1,BA1922,TRUE,_xll.ohTrigger(Trigger,Trigger12M)),#N/A)</f>
        <v>#N/A</v>
      </c>
    </row>
    <row r="1923" spans="52:57" ht="11.25" customHeight="1" x14ac:dyDescent="0.25">
      <c r="AZ1923" s="102" t="s">
        <v>83</v>
      </c>
      <c r="BA1923" s="101">
        <f>_xll.qlInterestRateIndexFixingDate(Currency&amp;"ibor"&amp;Tenor,BB1923,Trigger)</f>
        <v>52842</v>
      </c>
      <c r="BB1923" s="101">
        <f>_xll.qlCalendarAdvance(Calendar,BB1922,AZ1923,"f",,Trigger)</f>
        <v>52846</v>
      </c>
      <c r="BC1923" s="101">
        <f>_xll.qlInterestRateIndexMaturity(Currency&amp;"ibor"&amp;Tenor,BB1923,Trigger)</f>
        <v>53211</v>
      </c>
      <c r="BD1923" s="246">
        <f>_xll.qlIndexFixing($AD$5,BA1923,TRUE,_xll.ohTrigger(Trigger,Trigger12M))</f>
        <v>1.787850731997195E-2</v>
      </c>
      <c r="BE1923" s="246" t="e">
        <f>IFERROR(_xll.qlIndexFixing($BF$1,BA1923,TRUE,_xll.ohTrigger(Trigger,Trigger12M)),#N/A)</f>
        <v>#N/A</v>
      </c>
    </row>
    <row r="1924" spans="52:57" ht="11.25" customHeight="1" x14ac:dyDescent="0.25">
      <c r="AZ1924" s="102" t="s">
        <v>83</v>
      </c>
      <c r="BA1924" s="101">
        <f>_xll.qlInterestRateIndexFixingDate(Currency&amp;"ibor"&amp;Tenor,BB1924,Trigger)</f>
        <v>52849</v>
      </c>
      <c r="BB1924" s="101">
        <f>_xll.qlCalendarAdvance(Calendar,BB1923,AZ1924,"f",,Trigger)</f>
        <v>52853</v>
      </c>
      <c r="BC1924" s="101">
        <f>_xll.qlInterestRateIndexMaturity(Currency&amp;"ibor"&amp;Tenor,BB1924,Trigger)</f>
        <v>53218</v>
      </c>
      <c r="BD1924" s="246">
        <f>_xll.qlIndexFixing($AD$5,BA1924,TRUE,_xll.ohTrigger(Trigger,Trigger12M))</f>
        <v>1.7881417411310486E-2</v>
      </c>
      <c r="BE1924" s="246" t="e">
        <f>IFERROR(_xll.qlIndexFixing($BF$1,BA1924,TRUE,_xll.ohTrigger(Trigger,Trigger12M)),#N/A)</f>
        <v>#N/A</v>
      </c>
    </row>
    <row r="1925" spans="52:57" ht="11.25" customHeight="1" x14ac:dyDescent="0.25">
      <c r="AZ1925" s="102" t="s">
        <v>83</v>
      </c>
      <c r="BA1925" s="101">
        <f>_xll.qlInterestRateIndexFixingDate(Currency&amp;"ibor"&amp;Tenor,BB1925,Trigger)</f>
        <v>52856</v>
      </c>
      <c r="BB1925" s="101">
        <f>_xll.qlCalendarAdvance(Calendar,BB1924,AZ1925,"f",,Trigger)</f>
        <v>52860</v>
      </c>
      <c r="BC1925" s="101">
        <f>_xll.qlInterestRateIndexMaturity(Currency&amp;"ibor"&amp;Tenor,BB1925,Trigger)</f>
        <v>53225</v>
      </c>
      <c r="BD1925" s="246">
        <f>_xll.qlIndexFixing($AD$5,BA1925,TRUE,_xll.ohTrigger(Trigger,Trigger12M))</f>
        <v>1.7884330639711135E-2</v>
      </c>
      <c r="BE1925" s="246" t="e">
        <f>IFERROR(_xll.qlIndexFixing($BF$1,BA1925,TRUE,_xll.ohTrigger(Trigger,Trigger12M)),#N/A)</f>
        <v>#N/A</v>
      </c>
    </row>
    <row r="1926" spans="52:57" ht="11.25" customHeight="1" x14ac:dyDescent="0.25">
      <c r="AZ1926" s="102" t="s">
        <v>83</v>
      </c>
      <c r="BA1926" s="101">
        <f>_xll.qlInterestRateIndexFixingDate(Currency&amp;"ibor"&amp;Tenor,BB1926,Trigger)</f>
        <v>52863</v>
      </c>
      <c r="BB1926" s="101">
        <f>_xll.qlCalendarAdvance(Calendar,BB1925,AZ1926,"f",,Trigger)</f>
        <v>52867</v>
      </c>
      <c r="BC1926" s="101">
        <f>_xll.qlInterestRateIndexMaturity(Currency&amp;"ibor"&amp;Tenor,BB1926,Trigger)</f>
        <v>53232</v>
      </c>
      <c r="BD1926" s="246">
        <f>_xll.qlIndexFixing($AD$5,BA1926,TRUE,_xll.ohTrigger(Trigger,Trigger12M))</f>
        <v>1.788724700520106E-2</v>
      </c>
      <c r="BE1926" s="246" t="e">
        <f>IFERROR(_xll.qlIndexFixing($BF$1,BA1926,TRUE,_xll.ohTrigger(Trigger,Trigger12M)),#N/A)</f>
        <v>#N/A</v>
      </c>
    </row>
    <row r="1927" spans="52:57" ht="11.25" customHeight="1" x14ac:dyDescent="0.25">
      <c r="AZ1927" s="102" t="s">
        <v>83</v>
      </c>
      <c r="BA1927" s="101">
        <f>_xll.qlInterestRateIndexFixingDate(Currency&amp;"ibor"&amp;Tenor,BB1927,Trigger)</f>
        <v>52870</v>
      </c>
      <c r="BB1927" s="101">
        <f>_xll.qlCalendarAdvance(Calendar,BB1926,AZ1927,"f",,Trigger)</f>
        <v>52874</v>
      </c>
      <c r="BC1927" s="101">
        <f>_xll.qlInterestRateIndexMaturity(Currency&amp;"ibor"&amp;Tenor,BB1927,Trigger)</f>
        <v>53239</v>
      </c>
      <c r="BD1927" s="246">
        <f>_xll.qlIndexFixing($AD$5,BA1927,TRUE,_xll.ohTrigger(Trigger,Trigger12M))</f>
        <v>1.789016650780785E-2</v>
      </c>
      <c r="BE1927" s="246" t="e">
        <f>IFERROR(_xll.qlIndexFixing($BF$1,BA1927,TRUE,_xll.ohTrigger(Trigger,Trigger12M)),#N/A)</f>
        <v>#N/A</v>
      </c>
    </row>
    <row r="1928" spans="52:57" ht="11.25" customHeight="1" x14ac:dyDescent="0.25">
      <c r="AZ1928" s="102" t="s">
        <v>83</v>
      </c>
      <c r="BA1928" s="101">
        <f>_xll.qlInterestRateIndexFixingDate(Currency&amp;"ibor"&amp;Tenor,BB1928,Trigger)</f>
        <v>52877</v>
      </c>
      <c r="BB1928" s="101">
        <f>_xll.qlCalendarAdvance(Calendar,BB1927,AZ1928,"f",,Trigger)</f>
        <v>52881</v>
      </c>
      <c r="BC1928" s="101">
        <f>_xll.qlInterestRateIndexMaturity(Currency&amp;"ibor"&amp;Tenor,BB1928,Trigger)</f>
        <v>53246</v>
      </c>
      <c r="BD1928" s="246">
        <f>_xll.qlIndexFixing($AD$5,BA1928,TRUE,_xll.ohTrigger(Trigger,Trigger12M))</f>
        <v>1.7893089147558449E-2</v>
      </c>
      <c r="BE1928" s="246" t="e">
        <f>IFERROR(_xll.qlIndexFixing($BF$1,BA1928,TRUE,_xll.ohTrigger(Trigger,Trigger12M)),#N/A)</f>
        <v>#N/A</v>
      </c>
    </row>
    <row r="1929" spans="52:57" ht="11.25" customHeight="1" x14ac:dyDescent="0.25">
      <c r="AZ1929" s="102" t="s">
        <v>83</v>
      </c>
      <c r="BA1929" s="101">
        <f>_xll.qlInterestRateIndexFixingDate(Currency&amp;"ibor"&amp;Tenor,BB1929,Trigger)</f>
        <v>52884</v>
      </c>
      <c r="BB1929" s="101">
        <f>_xll.qlCalendarAdvance(Calendar,BB1928,AZ1929,"f",,Trigger)</f>
        <v>52888</v>
      </c>
      <c r="BC1929" s="101">
        <f>_xll.qlInterestRateIndexMaturity(Currency&amp;"ibor"&amp;Tenor,BB1929,Trigger)</f>
        <v>53253</v>
      </c>
      <c r="BD1929" s="246">
        <f>_xll.qlIndexFixing($AD$5,BA1929,TRUE,_xll.ohTrigger(Trigger,Trigger12M))</f>
        <v>1.7896014924480005E-2</v>
      </c>
      <c r="BE1929" s="246" t="e">
        <f>IFERROR(_xll.qlIndexFixing($BF$1,BA1929,TRUE,_xll.ohTrigger(Trigger,Trigger12M)),#N/A)</f>
        <v>#N/A</v>
      </c>
    </row>
    <row r="1930" spans="52:57" ht="11.25" customHeight="1" x14ac:dyDescent="0.25">
      <c r="AZ1930" s="102" t="s">
        <v>83</v>
      </c>
      <c r="BA1930" s="101">
        <f>_xll.qlInterestRateIndexFixingDate(Currency&amp;"ibor"&amp;Tenor,BB1930,Trigger)</f>
        <v>52891</v>
      </c>
      <c r="BB1930" s="101">
        <f>_xll.qlCalendarAdvance(Calendar,BB1929,AZ1930,"f",,Trigger)</f>
        <v>52895</v>
      </c>
      <c r="BC1930" s="101">
        <f>_xll.qlInterestRateIndexMaturity(Currency&amp;"ibor"&amp;Tenor,BB1930,Trigger)</f>
        <v>53260</v>
      </c>
      <c r="BD1930" s="246">
        <f>_xll.qlIndexFixing($AD$5,BA1930,TRUE,_xll.ohTrigger(Trigger,Trigger12M))</f>
        <v>1.7898943838600558E-2</v>
      </c>
      <c r="BE1930" s="246" t="e">
        <f>IFERROR(_xll.qlIndexFixing($BF$1,BA1930,TRUE,_xll.ohTrigger(Trigger,Trigger12M)),#N/A)</f>
        <v>#N/A</v>
      </c>
    </row>
    <row r="1931" spans="52:57" ht="11.25" customHeight="1" x14ac:dyDescent="0.25">
      <c r="AZ1931" s="102" t="s">
        <v>83</v>
      </c>
      <c r="BA1931" s="101">
        <f>_xll.qlInterestRateIndexFixingDate(Currency&amp;"ibor"&amp;Tenor,BB1931,Trigger)</f>
        <v>52898</v>
      </c>
      <c r="BB1931" s="101">
        <f>_xll.qlCalendarAdvance(Calendar,BB1930,AZ1931,"f",,Trigger)</f>
        <v>52902</v>
      </c>
      <c r="BC1931" s="101">
        <f>_xll.qlInterestRateIndexMaturity(Currency&amp;"ibor"&amp;Tenor,BB1931,Trigger)</f>
        <v>53267</v>
      </c>
      <c r="BD1931" s="246">
        <f>_xll.qlIndexFixing($AD$5,BA1931,TRUE,_xll.ohTrigger(Trigger,Trigger12M))</f>
        <v>1.7901875889946822E-2</v>
      </c>
      <c r="BE1931" s="246" t="e">
        <f>IFERROR(_xll.qlIndexFixing($BF$1,BA1931,TRUE,_xll.ohTrigger(Trigger,Trigger12M)),#N/A)</f>
        <v>#N/A</v>
      </c>
    </row>
    <row r="1932" spans="52:57" ht="11.25" customHeight="1" x14ac:dyDescent="0.25">
      <c r="AZ1932" s="102" t="s">
        <v>83</v>
      </c>
      <c r="BA1932" s="101">
        <f>_xll.qlInterestRateIndexFixingDate(Currency&amp;"ibor"&amp;Tenor,BB1932,Trigger)</f>
        <v>52905</v>
      </c>
      <c r="BB1932" s="101">
        <f>_xll.qlCalendarAdvance(Calendar,BB1931,AZ1932,"f",,Trigger)</f>
        <v>52909</v>
      </c>
      <c r="BC1932" s="101">
        <f>_xll.qlInterestRateIndexMaturity(Currency&amp;"ibor"&amp;Tenor,BB1932,Trigger)</f>
        <v>53274</v>
      </c>
      <c r="BD1932" s="246">
        <f>_xll.qlIndexFixing($AD$5,BA1932,TRUE,_xll.ohTrigger(Trigger,Trigger12M))</f>
        <v>1.790481107854661E-2</v>
      </c>
      <c r="BE1932" s="246" t="e">
        <f>IFERROR(_xll.qlIndexFixing($BF$1,BA1932,TRUE,_xll.ohTrigger(Trigger,Trigger12M)),#N/A)</f>
        <v>#N/A</v>
      </c>
    </row>
    <row r="1933" spans="52:57" ht="11.25" customHeight="1" x14ac:dyDescent="0.25">
      <c r="AZ1933" s="102" t="s">
        <v>83</v>
      </c>
      <c r="BA1933" s="101">
        <f>_xll.qlInterestRateIndexFixingDate(Currency&amp;"ibor"&amp;Tenor,BB1933,Trigger)</f>
        <v>52912</v>
      </c>
      <c r="BB1933" s="101">
        <f>_xll.qlCalendarAdvance(Calendar,BB1932,AZ1933,"f",,Trigger)</f>
        <v>52916</v>
      </c>
      <c r="BC1933" s="101">
        <f>_xll.qlInterestRateIndexMaturity(Currency&amp;"ibor"&amp;Tenor,BB1933,Trigger)</f>
        <v>53281</v>
      </c>
      <c r="BD1933" s="246">
        <f>_xll.qlIndexFixing($AD$5,BA1933,TRUE,_xll.ohTrigger(Trigger,Trigger12M))</f>
        <v>1.790774940442752E-2</v>
      </c>
      <c r="BE1933" s="246" t="e">
        <f>IFERROR(_xll.qlIndexFixing($BF$1,BA1933,TRUE,_xll.ohTrigger(Trigger,Trigger12M)),#N/A)</f>
        <v>#N/A</v>
      </c>
    </row>
    <row r="1934" spans="52:57" ht="11.25" customHeight="1" x14ac:dyDescent="0.25">
      <c r="AZ1934" s="102" t="s">
        <v>83</v>
      </c>
      <c r="BA1934" s="101">
        <f>_xll.qlInterestRateIndexFixingDate(Currency&amp;"ibor"&amp;Tenor,BB1934,Trigger)</f>
        <v>52919</v>
      </c>
      <c r="BB1934" s="101">
        <f>_xll.qlCalendarAdvance(Calendar,BB1933,AZ1934,"f",,Trigger)</f>
        <v>52923</v>
      </c>
      <c r="BC1934" s="101">
        <f>_xll.qlInterestRateIndexMaturity(Currency&amp;"ibor"&amp;Tenor,BB1934,Trigger)</f>
        <v>53288</v>
      </c>
      <c r="BD1934" s="246">
        <f>_xll.qlIndexFixing($AD$5,BA1934,TRUE,_xll.ohTrigger(Trigger,Trigger12M))</f>
        <v>1.7910690867616708E-2</v>
      </c>
      <c r="BE1934" s="246" t="e">
        <f>IFERROR(_xll.qlIndexFixing($BF$1,BA1934,TRUE,_xll.ohTrigger(Trigger,Trigger12M)),#N/A)</f>
        <v>#N/A</v>
      </c>
    </row>
    <row r="1935" spans="52:57" ht="11.25" customHeight="1" x14ac:dyDescent="0.25">
      <c r="AZ1935" s="102" t="s">
        <v>83</v>
      </c>
      <c r="BA1935" s="101">
        <f>_xll.qlInterestRateIndexFixingDate(Currency&amp;"ibor"&amp;Tenor,BB1935,Trigger)</f>
        <v>52926</v>
      </c>
      <c r="BB1935" s="101">
        <f>_xll.qlCalendarAdvance(Calendar,BB1934,AZ1935,"f",,Trigger)</f>
        <v>52930</v>
      </c>
      <c r="BC1935" s="101">
        <f>_xll.qlInterestRateIndexMaturity(Currency&amp;"ibor"&amp;Tenor,BB1935,Trigger)</f>
        <v>53295</v>
      </c>
      <c r="BD1935" s="246">
        <f>_xll.qlIndexFixing($AD$5,BA1935,TRUE,_xll.ohTrigger(Trigger,Trigger12M))</f>
        <v>1.7913635468141544E-2</v>
      </c>
      <c r="BE1935" s="246" t="e">
        <f>IFERROR(_xll.qlIndexFixing($BF$1,BA1935,TRUE,_xll.ohTrigger(Trigger,Trigger12M)),#N/A)</f>
        <v>#N/A</v>
      </c>
    </row>
    <row r="1936" spans="52:57" ht="11.25" customHeight="1" x14ac:dyDescent="0.25">
      <c r="AZ1936" s="102" t="s">
        <v>83</v>
      </c>
      <c r="BA1936" s="101">
        <f>_xll.qlInterestRateIndexFixingDate(Currency&amp;"ibor"&amp;Tenor,BB1936,Trigger)</f>
        <v>52933</v>
      </c>
      <c r="BB1936" s="101">
        <f>_xll.qlCalendarAdvance(Calendar,BB1935,AZ1936,"f",,Trigger)</f>
        <v>52937</v>
      </c>
      <c r="BC1936" s="101">
        <f>_xll.qlInterestRateIndexMaturity(Currency&amp;"ibor"&amp;Tenor,BB1936,Trigger)</f>
        <v>53302</v>
      </c>
      <c r="BD1936" s="246">
        <f>_xll.qlIndexFixing($AD$5,BA1936,TRUE,_xll.ohTrigger(Trigger,Trigger12M))</f>
        <v>1.7916583206030283E-2</v>
      </c>
      <c r="BE1936" s="246" t="e">
        <f>IFERROR(_xll.qlIndexFixing($BF$1,BA1936,TRUE,_xll.ohTrigger(Trigger,Trigger12M)),#N/A)</f>
        <v>#N/A</v>
      </c>
    </row>
    <row r="1937" spans="52:57" ht="11.25" customHeight="1" x14ac:dyDescent="0.25">
      <c r="AZ1937" s="102" t="s">
        <v>83</v>
      </c>
      <c r="BA1937" s="101">
        <f>_xll.qlInterestRateIndexFixingDate(Currency&amp;"ibor"&amp;Tenor,BB1937,Trigger)</f>
        <v>52940</v>
      </c>
      <c r="BB1937" s="101">
        <f>_xll.qlCalendarAdvance(Calendar,BB1936,AZ1937,"f",,Trigger)</f>
        <v>52944</v>
      </c>
      <c r="BC1937" s="101">
        <f>_xll.qlInterestRateIndexMaturity(Currency&amp;"ibor"&amp;Tenor,BB1937,Trigger)</f>
        <v>53309</v>
      </c>
      <c r="BD1937" s="246">
        <f>_xll.qlIndexFixing($AD$5,BA1937,TRUE,_xll.ohTrigger(Trigger,Trigger12M))</f>
        <v>1.7919534081309644E-2</v>
      </c>
      <c r="BE1937" s="246" t="e">
        <f>IFERROR(_xll.qlIndexFixing($BF$1,BA1937,TRUE,_xll.ohTrigger(Trigger,Trigger12M)),#N/A)</f>
        <v>#N/A</v>
      </c>
    </row>
    <row r="1938" spans="52:57" ht="11.25" customHeight="1" x14ac:dyDescent="0.25">
      <c r="AZ1938" s="102" t="s">
        <v>83</v>
      </c>
      <c r="BA1938" s="101">
        <f>_xll.qlInterestRateIndexFixingDate(Currency&amp;"ibor"&amp;Tenor,BB1938,Trigger)</f>
        <v>52947</v>
      </c>
      <c r="BB1938" s="101">
        <f>_xll.qlCalendarAdvance(Calendar,BB1937,AZ1938,"f",,Trigger)</f>
        <v>52951</v>
      </c>
      <c r="BC1938" s="101">
        <f>_xll.qlInterestRateIndexMaturity(Currency&amp;"ibor"&amp;Tenor,BB1938,Trigger)</f>
        <v>53316</v>
      </c>
      <c r="BD1938" s="246">
        <f>_xll.qlIndexFixing($AD$5,BA1938,TRUE,_xll.ohTrigger(Trigger,Trigger12M))</f>
        <v>1.7922488094007878E-2</v>
      </c>
      <c r="BE1938" s="246" t="e">
        <f>IFERROR(_xll.qlIndexFixing($BF$1,BA1938,TRUE,_xll.ohTrigger(Trigger,Trigger12M)),#N/A)</f>
        <v>#N/A</v>
      </c>
    </row>
    <row r="1939" spans="52:57" ht="11.25" customHeight="1" x14ac:dyDescent="0.25">
      <c r="AZ1939" s="102" t="s">
        <v>83</v>
      </c>
      <c r="BA1939" s="101">
        <f>_xll.qlInterestRateIndexFixingDate(Currency&amp;"ibor"&amp;Tenor,BB1939,Trigger)</f>
        <v>52953</v>
      </c>
      <c r="BB1939" s="101">
        <f>_xll.qlCalendarAdvance(Calendar,BB1938,AZ1939,"f",,Trigger)</f>
        <v>52958</v>
      </c>
      <c r="BC1939" s="101">
        <f>_xll.qlInterestRateIndexMaturity(Currency&amp;"ibor"&amp;Tenor,BB1939,Trigger)</f>
        <v>53323</v>
      </c>
      <c r="BD1939" s="246">
        <f>_xll.qlIndexFixing($AD$5,BA1939,TRUE,_xll.ohTrigger(Trigger,Trigger12M))</f>
        <v>1.792544524415236E-2</v>
      </c>
      <c r="BE1939" s="246" t="e">
        <f>IFERROR(_xll.qlIndexFixing($BF$1,BA1939,TRUE,_xll.ohTrigger(Trigger,Trigger12M)),#N/A)</f>
        <v>#N/A</v>
      </c>
    </row>
    <row r="1940" spans="52:57" ht="11.25" customHeight="1" x14ac:dyDescent="0.25">
      <c r="AZ1940" s="102" t="s">
        <v>83</v>
      </c>
      <c r="BA1940" s="101">
        <f>_xll.qlInterestRateIndexFixingDate(Currency&amp;"ibor"&amp;Tenor,BB1940,Trigger)</f>
        <v>52961</v>
      </c>
      <c r="BB1940" s="101">
        <f>_xll.qlCalendarAdvance(Calendar,BB1939,AZ1940,"f",,Trigger)</f>
        <v>52965</v>
      </c>
      <c r="BC1940" s="101">
        <f>_xll.qlInterestRateIndexMaturity(Currency&amp;"ibor"&amp;Tenor,BB1940,Trigger)</f>
        <v>53330</v>
      </c>
      <c r="BD1940" s="246">
        <f>_xll.qlIndexFixing($AD$5,BA1940,TRUE,_xll.ohTrigger(Trigger,Trigger12M))</f>
        <v>1.7928405531770903E-2</v>
      </c>
      <c r="BE1940" s="246" t="e">
        <f>IFERROR(_xll.qlIndexFixing($BF$1,BA1940,TRUE,_xll.ohTrigger(Trigger,Trigger12M)),#N/A)</f>
        <v>#N/A</v>
      </c>
    </row>
    <row r="1941" spans="52:57" ht="11.25" customHeight="1" x14ac:dyDescent="0.25">
      <c r="AZ1941" s="102" t="s">
        <v>83</v>
      </c>
      <c r="BA1941" s="101">
        <f>_xll.qlInterestRateIndexFixingDate(Currency&amp;"ibor"&amp;Tenor,BB1941,Trigger)</f>
        <v>52968</v>
      </c>
      <c r="BB1941" s="101">
        <f>_xll.qlCalendarAdvance(Calendar,BB1940,AZ1941,"f",,Trigger)</f>
        <v>52972</v>
      </c>
      <c r="BC1941" s="101">
        <f>_xll.qlInterestRateIndexMaturity(Currency&amp;"ibor"&amp;Tenor,BB1941,Trigger)</f>
        <v>53337</v>
      </c>
      <c r="BD1941" s="246">
        <f>_xll.qlIndexFixing($AD$5,BA1941,TRUE,_xll.ohTrigger(Trigger,Trigger12M))</f>
        <v>1.7931368956890664E-2</v>
      </c>
      <c r="BE1941" s="246" t="e">
        <f>IFERROR(_xll.qlIndexFixing($BF$1,BA1941,TRUE,_xll.ohTrigger(Trigger,Trigger12M)),#N/A)</f>
        <v>#N/A</v>
      </c>
    </row>
    <row r="1942" spans="52:57" ht="11.25" customHeight="1" x14ac:dyDescent="0.25">
      <c r="AZ1942" s="102" t="s">
        <v>83</v>
      </c>
      <c r="BA1942" s="101">
        <f>_xll.qlInterestRateIndexFixingDate(Currency&amp;"ibor"&amp;Tenor,BB1942,Trigger)</f>
        <v>52975</v>
      </c>
      <c r="BB1942" s="101">
        <f>_xll.qlCalendarAdvance(Calendar,BB1941,AZ1942,"f",,Trigger)</f>
        <v>52979</v>
      </c>
      <c r="BC1942" s="101">
        <f>_xll.qlInterestRateIndexMaturity(Currency&amp;"ibor"&amp;Tenor,BB1942,Trigger)</f>
        <v>53344</v>
      </c>
      <c r="BD1942" s="246">
        <f>_xll.qlIndexFixing($AD$5,BA1942,TRUE,_xll.ohTrigger(Trigger,Trigger12M))</f>
        <v>1.7934335519540115E-2</v>
      </c>
      <c r="BE1942" s="246" t="e">
        <f>IFERROR(_xll.qlIndexFixing($BF$1,BA1942,TRUE,_xll.ohTrigger(Trigger,Trigger12M)),#N/A)</f>
        <v>#N/A</v>
      </c>
    </row>
    <row r="1943" spans="52:57" ht="11.25" customHeight="1" x14ac:dyDescent="0.25">
      <c r="AZ1943" s="102" t="s">
        <v>83</v>
      </c>
      <c r="BA1943" s="101">
        <f>_xll.qlInterestRateIndexFixingDate(Currency&amp;"ibor"&amp;Tenor,BB1943,Trigger)</f>
        <v>52982</v>
      </c>
      <c r="BB1943" s="101">
        <f>_xll.qlCalendarAdvance(Calendar,BB1942,AZ1943,"f",,Trigger)</f>
        <v>52986</v>
      </c>
      <c r="BC1943" s="101">
        <f>_xll.qlInterestRateIndexMaturity(Currency&amp;"ibor"&amp;Tenor,BB1943,Trigger)</f>
        <v>53351</v>
      </c>
      <c r="BD1943" s="246">
        <f>_xll.qlIndexFixing($AD$5,BA1943,TRUE,_xll.ohTrigger(Trigger,Trigger12M))</f>
        <v>1.7937305219746624E-2</v>
      </c>
      <c r="BE1943" s="246" t="e">
        <f>IFERROR(_xll.qlIndexFixing($BF$1,BA1943,TRUE,_xll.ohTrigger(Trigger,Trigger12M)),#N/A)</f>
        <v>#N/A</v>
      </c>
    </row>
    <row r="1944" spans="52:57" ht="11.25" customHeight="1" x14ac:dyDescent="0.25">
      <c r="AZ1944" s="102" t="s">
        <v>83</v>
      </c>
      <c r="BA1944" s="101">
        <f>_xll.qlInterestRateIndexFixingDate(Currency&amp;"ibor"&amp;Tenor,BB1944,Trigger)</f>
        <v>52989</v>
      </c>
      <c r="BB1944" s="101">
        <f>_xll.qlCalendarAdvance(Calendar,BB1943,AZ1944,"f",,Trigger)</f>
        <v>52993</v>
      </c>
      <c r="BC1944" s="101">
        <f>_xll.qlInterestRateIndexMaturity(Currency&amp;"ibor"&amp;Tenor,BB1944,Trigger)</f>
        <v>53358</v>
      </c>
      <c r="BD1944" s="246">
        <f>_xll.qlIndexFixing($AD$5,BA1944,TRUE,_xll.ohTrigger(Trigger,Trigger12M))</f>
        <v>1.7940278057538235E-2</v>
      </c>
      <c r="BE1944" s="246" t="e">
        <f>IFERROR(_xll.qlIndexFixing($BF$1,BA1944,TRUE,_xll.ohTrigger(Trigger,Trigger12M)),#N/A)</f>
        <v>#N/A</v>
      </c>
    </row>
    <row r="1945" spans="52:57" ht="11.25" customHeight="1" x14ac:dyDescent="0.25">
      <c r="AZ1945" s="102" t="s">
        <v>83</v>
      </c>
      <c r="BA1945" s="101">
        <f>_xll.qlInterestRateIndexFixingDate(Currency&amp;"ibor"&amp;Tenor,BB1945,Trigger)</f>
        <v>52996</v>
      </c>
      <c r="BB1945" s="101">
        <f>_xll.qlCalendarAdvance(Calendar,BB1944,AZ1945,"f",,Trigger)</f>
        <v>53000</v>
      </c>
      <c r="BC1945" s="101">
        <f>_xll.qlInterestRateIndexMaturity(Currency&amp;"ibor"&amp;Tenor,BB1945,Trigger)</f>
        <v>53365</v>
      </c>
      <c r="BD1945" s="246">
        <f>_xll.qlIndexFixing($AD$5,BA1945,TRUE,_xll.ohTrigger(Trigger,Trigger12M))</f>
        <v>1.7943254032942533E-2</v>
      </c>
      <c r="BE1945" s="246" t="e">
        <f>IFERROR(_xll.qlIndexFixing($BF$1,BA1945,TRUE,_xll.ohTrigger(Trigger,Trigger12M)),#N/A)</f>
        <v>#N/A</v>
      </c>
    </row>
    <row r="1946" spans="52:57" ht="11.25" customHeight="1" x14ac:dyDescent="0.25">
      <c r="AZ1946" s="102" t="s">
        <v>83</v>
      </c>
      <c r="BA1946" s="101">
        <f>_xll.qlInterestRateIndexFixingDate(Currency&amp;"ibor"&amp;Tenor,BB1946,Trigger)</f>
        <v>53003</v>
      </c>
      <c r="BB1946" s="101">
        <f>_xll.qlCalendarAdvance(Calendar,BB1945,AZ1946,"f",,Trigger)</f>
        <v>53007</v>
      </c>
      <c r="BC1946" s="101">
        <f>_xll.qlInterestRateIndexMaturity(Currency&amp;"ibor"&amp;Tenor,BB1946,Trigger)</f>
        <v>53372</v>
      </c>
      <c r="BD1946" s="246">
        <f>_xll.qlIndexFixing($AD$5,BA1946,TRUE,_xll.ohTrigger(Trigger,Trigger12M))</f>
        <v>1.7946233145987117E-2</v>
      </c>
      <c r="BE1946" s="246" t="e">
        <f>IFERROR(_xll.qlIndexFixing($BF$1,BA1946,TRUE,_xll.ohTrigger(Trigger,Trigger12M)),#N/A)</f>
        <v>#N/A</v>
      </c>
    </row>
    <row r="1947" spans="52:57" ht="11.25" customHeight="1" x14ac:dyDescent="0.25">
      <c r="AZ1947" s="102" t="s">
        <v>83</v>
      </c>
      <c r="BA1947" s="101">
        <f>_xll.qlInterestRateIndexFixingDate(Currency&amp;"ibor"&amp;Tenor,BB1947,Trigger)</f>
        <v>53010</v>
      </c>
      <c r="BB1947" s="101">
        <f>_xll.qlCalendarAdvance(Calendar,BB1946,AZ1947,"f",,Trigger)</f>
        <v>53014</v>
      </c>
      <c r="BC1947" s="101">
        <f>_xll.qlInterestRateIndexMaturity(Currency&amp;"ibor"&amp;Tenor,BB1947,Trigger)</f>
        <v>53379</v>
      </c>
      <c r="BD1947" s="246">
        <f>_xll.qlIndexFixing($AD$5,BA1947,TRUE,_xll.ohTrigger(Trigger,Trigger12M))</f>
        <v>1.7949215396700018E-2</v>
      </c>
      <c r="BE1947" s="246" t="e">
        <f>IFERROR(_xll.qlIndexFixing($BF$1,BA1947,TRUE,_xll.ohTrigger(Trigger,Trigger12M)),#N/A)</f>
        <v>#N/A</v>
      </c>
    </row>
    <row r="1948" spans="52:57" ht="11.25" customHeight="1" x14ac:dyDescent="0.25">
      <c r="AZ1948" s="102" t="s">
        <v>83</v>
      </c>
      <c r="BA1948" s="101">
        <f>_xll.qlInterestRateIndexFixingDate(Currency&amp;"ibor"&amp;Tenor,BB1948,Trigger)</f>
        <v>53017</v>
      </c>
      <c r="BB1948" s="101">
        <f>_xll.qlCalendarAdvance(Calendar,BB1947,AZ1948,"f",,Trigger)</f>
        <v>53021</v>
      </c>
      <c r="BC1948" s="101">
        <f>_xll.qlInterestRateIndexMaturity(Currency&amp;"ibor"&amp;Tenor,BB1948,Trigger)</f>
        <v>53386</v>
      </c>
      <c r="BD1948" s="246">
        <f>_xll.qlIndexFixing($AD$5,BA1948,TRUE,_xll.ohTrigger(Trigger,Trigger12M))</f>
        <v>1.7952200785109704E-2</v>
      </c>
      <c r="BE1948" s="246" t="e">
        <f>IFERROR(_xll.qlIndexFixing($BF$1,BA1948,TRUE,_xll.ohTrigger(Trigger,Trigger12M)),#N/A)</f>
        <v>#N/A</v>
      </c>
    </row>
    <row r="1949" spans="52:57" ht="11.25" customHeight="1" x14ac:dyDescent="0.25">
      <c r="AZ1949" s="102" t="s">
        <v>83</v>
      </c>
      <c r="BA1949" s="101">
        <f>_xll.qlInterestRateIndexFixingDate(Currency&amp;"ibor"&amp;Tenor,BB1949,Trigger)</f>
        <v>53024</v>
      </c>
      <c r="BB1949" s="101">
        <f>_xll.qlCalendarAdvance(Calendar,BB1948,AZ1949,"f",,Trigger)</f>
        <v>53028</v>
      </c>
      <c r="BC1949" s="101">
        <f>_xll.qlInterestRateIndexMaturity(Currency&amp;"ibor"&amp;Tenor,BB1949,Trigger)</f>
        <v>53393</v>
      </c>
      <c r="BD1949" s="246">
        <f>_xll.qlIndexFixing($AD$5,BA1949,TRUE,_xll.ohTrigger(Trigger,Trigger12M))</f>
        <v>1.7955189311243337E-2</v>
      </c>
      <c r="BE1949" s="246" t="e">
        <f>IFERROR(_xll.qlIndexFixing($BF$1,BA1949,TRUE,_xll.ohTrigger(Trigger,Trigger12M)),#N/A)</f>
        <v>#N/A</v>
      </c>
    </row>
    <row r="1950" spans="52:57" ht="11.25" customHeight="1" x14ac:dyDescent="0.25">
      <c r="AZ1950" s="102" t="s">
        <v>83</v>
      </c>
      <c r="BA1950" s="101">
        <f>_xll.qlInterestRateIndexFixingDate(Currency&amp;"ibor"&amp;Tenor,BB1950,Trigger)</f>
        <v>53031</v>
      </c>
      <c r="BB1950" s="101">
        <f>_xll.qlCalendarAdvance(Calendar,BB1949,AZ1950,"f",,Trigger)</f>
        <v>53035</v>
      </c>
      <c r="BC1950" s="101">
        <f>_xll.qlInterestRateIndexMaturity(Currency&amp;"ibor"&amp;Tenor,BB1950,Trigger)</f>
        <v>53400</v>
      </c>
      <c r="BD1950" s="246">
        <f>_xll.qlIndexFixing($AD$5,BA1950,TRUE,_xll.ohTrigger(Trigger,Trigger12M))</f>
        <v>1.7958180975129381E-2</v>
      </c>
      <c r="BE1950" s="246" t="e">
        <f>IFERROR(_xll.qlIndexFixing($BF$1,BA1950,TRUE,_xll.ohTrigger(Trigger,Trigger12M)),#N/A)</f>
        <v>#N/A</v>
      </c>
    </row>
    <row r="1951" spans="52:57" ht="11.25" customHeight="1" x14ac:dyDescent="0.25">
      <c r="AZ1951" s="102" t="s">
        <v>83</v>
      </c>
      <c r="BA1951" s="101">
        <f>_xll.qlInterestRateIndexFixingDate(Currency&amp;"ibor"&amp;Tenor,BB1951,Trigger)</f>
        <v>53038</v>
      </c>
      <c r="BB1951" s="101">
        <f>_xll.qlCalendarAdvance(Calendar,BB1950,AZ1951,"f",,Trigger)</f>
        <v>53042</v>
      </c>
      <c r="BC1951" s="101">
        <f>_xll.qlInterestRateIndexMaturity(Currency&amp;"ibor"&amp;Tenor,BB1951,Trigger)</f>
        <v>53407</v>
      </c>
      <c r="BD1951" s="246">
        <f>_xll.qlIndexFixing($AD$5,BA1951,TRUE,_xll.ohTrigger(Trigger,Trigger12M))</f>
        <v>1.7961175776795433E-2</v>
      </c>
      <c r="BE1951" s="246" t="e">
        <f>IFERROR(_xll.qlIndexFixing($BF$1,BA1951,TRUE,_xll.ohTrigger(Trigger,Trigger12M)),#N/A)</f>
        <v>#N/A</v>
      </c>
    </row>
    <row r="1952" spans="52:57" ht="11.25" customHeight="1" x14ac:dyDescent="0.25">
      <c r="AZ1952" s="102" t="s">
        <v>83</v>
      </c>
      <c r="BA1952" s="101">
        <f>_xll.qlInterestRateIndexFixingDate(Currency&amp;"ibor"&amp;Tenor,BB1952,Trigger)</f>
        <v>53045</v>
      </c>
      <c r="BB1952" s="101">
        <f>_xll.qlCalendarAdvance(Calendar,BB1951,AZ1952,"f",,Trigger)</f>
        <v>53049</v>
      </c>
      <c r="BC1952" s="101">
        <f>_xll.qlInterestRateIndexMaturity(Currency&amp;"ibor"&amp;Tenor,BB1952,Trigger)</f>
        <v>53414</v>
      </c>
      <c r="BD1952" s="246">
        <f>_xll.qlIndexFixing($AD$5,BA1952,TRUE,_xll.ohTrigger(Trigger,Trigger12M))</f>
        <v>1.7964173716269967E-2</v>
      </c>
      <c r="BE1952" s="246" t="e">
        <f>IFERROR(_xll.qlIndexFixing($BF$1,BA1952,TRUE,_xll.ohTrigger(Trigger,Trigger12M)),#N/A)</f>
        <v>#N/A</v>
      </c>
    </row>
    <row r="1953" spans="52:57" ht="11.25" customHeight="1" x14ac:dyDescent="0.25">
      <c r="AZ1953" s="102" t="s">
        <v>83</v>
      </c>
      <c r="BA1953" s="101">
        <f>_xll.qlInterestRateIndexFixingDate(Currency&amp;"ibor"&amp;Tenor,BB1953,Trigger)</f>
        <v>53052</v>
      </c>
      <c r="BB1953" s="101">
        <f>_xll.qlCalendarAdvance(Calendar,BB1952,AZ1953,"f",,Trigger)</f>
        <v>53056</v>
      </c>
      <c r="BC1953" s="101">
        <f>_xll.qlInterestRateIndexMaturity(Currency&amp;"ibor"&amp;Tenor,BB1953,Trigger)</f>
        <v>53421</v>
      </c>
      <c r="BD1953" s="246">
        <f>_xll.qlIndexFixing($AD$5,BA1953,TRUE,_xll.ohTrigger(Trigger,Trigger12M))</f>
        <v>1.7967174793580353E-2</v>
      </c>
      <c r="BE1953" s="246" t="e">
        <f>IFERROR(_xll.qlIndexFixing($BF$1,BA1953,TRUE,_xll.ohTrigger(Trigger,Trigger12M)),#N/A)</f>
        <v>#N/A</v>
      </c>
    </row>
    <row r="1954" spans="52:57" ht="11.25" customHeight="1" x14ac:dyDescent="0.25">
      <c r="AZ1954" s="102" t="s">
        <v>83</v>
      </c>
      <c r="BA1954" s="101">
        <f>_xll.qlInterestRateIndexFixingDate(Currency&amp;"ibor"&amp;Tenor,BB1954,Trigger)</f>
        <v>53057</v>
      </c>
      <c r="BB1954" s="101">
        <f>_xll.qlCalendarAdvance(Calendar,BB1953,AZ1954,"f",,Trigger)</f>
        <v>53063</v>
      </c>
      <c r="BC1954" s="101">
        <f>_xll.qlInterestRateIndexMaturity(Currency&amp;"ibor"&amp;Tenor,BB1954,Trigger)</f>
        <v>53428</v>
      </c>
      <c r="BD1954" s="246">
        <f>_xll.qlIndexFixing($AD$5,BA1954,TRUE,_xll.ohTrigger(Trigger,Trigger12M))</f>
        <v>1.7970179008755503E-2</v>
      </c>
      <c r="BE1954" s="246" t="e">
        <f>IFERROR(_xll.qlIndexFixing($BF$1,BA1954,TRUE,_xll.ohTrigger(Trigger,Trigger12M)),#N/A)</f>
        <v>#N/A</v>
      </c>
    </row>
    <row r="1955" spans="52:57" ht="11.25" customHeight="1" x14ac:dyDescent="0.25">
      <c r="AZ1955" s="102" t="s">
        <v>83</v>
      </c>
      <c r="BA1955" s="101">
        <f>_xll.qlInterestRateIndexFixingDate(Currency&amp;"ibor"&amp;Tenor,BB1955,Trigger)</f>
        <v>53066</v>
      </c>
      <c r="BB1955" s="101">
        <f>_xll.qlCalendarAdvance(Calendar,BB1954,AZ1955,"f",,Trigger)</f>
        <v>53070</v>
      </c>
      <c r="BC1955" s="101">
        <f>_xll.qlInterestRateIndexMaturity(Currency&amp;"ibor"&amp;Tenor,BB1955,Trigger)</f>
        <v>53435</v>
      </c>
      <c r="BD1955" s="246">
        <f>_xll.qlIndexFixing($AD$5,BA1955,TRUE,_xll.ohTrigger(Trigger,Trigger12M))</f>
        <v>1.7973186361823008E-2</v>
      </c>
      <c r="BE1955" s="246" t="e">
        <f>IFERROR(_xll.qlIndexFixing($BF$1,BA1955,TRUE,_xll.ohTrigger(Trigger,Trigger12M)),#N/A)</f>
        <v>#N/A</v>
      </c>
    </row>
    <row r="1956" spans="52:57" ht="11.25" customHeight="1" x14ac:dyDescent="0.25">
      <c r="AZ1956" s="102" t="s">
        <v>83</v>
      </c>
      <c r="BA1956" s="101">
        <f>_xll.qlInterestRateIndexFixingDate(Currency&amp;"ibor"&amp;Tenor,BB1956,Trigger)</f>
        <v>53073</v>
      </c>
      <c r="BB1956" s="101">
        <f>_xll.qlCalendarAdvance(Calendar,BB1955,AZ1956,"f",,Trigger)</f>
        <v>53077</v>
      </c>
      <c r="BC1956" s="101">
        <f>_xll.qlInterestRateIndexMaturity(Currency&amp;"ibor"&amp;Tenor,BB1956,Trigger)</f>
        <v>53442</v>
      </c>
      <c r="BD1956" s="246">
        <f>_xll.qlIndexFixing($AD$5,BA1956,TRUE,_xll.ohTrigger(Trigger,Trigger12M))</f>
        <v>1.7976196852810902E-2</v>
      </c>
      <c r="BE1956" s="246" t="e">
        <f>IFERROR(_xll.qlIndexFixing($BF$1,BA1956,TRUE,_xll.ohTrigger(Trigger,Trigger12M)),#N/A)</f>
        <v>#N/A</v>
      </c>
    </row>
    <row r="1957" spans="52:57" ht="11.25" customHeight="1" x14ac:dyDescent="0.25">
      <c r="AZ1957" s="102" t="s">
        <v>83</v>
      </c>
      <c r="BA1957" s="101">
        <f>_xll.qlInterestRateIndexFixingDate(Currency&amp;"ibor"&amp;Tenor,BB1957,Trigger)</f>
        <v>53079</v>
      </c>
      <c r="BB1957" s="101">
        <f>_xll.qlCalendarAdvance(Calendar,BB1956,AZ1957,"f",,Trigger)</f>
        <v>53084</v>
      </c>
      <c r="BC1957" s="101">
        <f>_xll.qlInterestRateIndexMaturity(Currency&amp;"ibor"&amp;Tenor,BB1957,Trigger)</f>
        <v>53449</v>
      </c>
      <c r="BD1957" s="246">
        <f>_xll.qlIndexFixing($AD$5,BA1957,TRUE,_xll.ohTrigger(Trigger,Trigger12M))</f>
        <v>1.7979210481747877E-2</v>
      </c>
      <c r="BE1957" s="246" t="e">
        <f>IFERROR(_xll.qlIndexFixing($BF$1,BA1957,TRUE,_xll.ohTrigger(Trigger,Trigger12M)),#N/A)</f>
        <v>#N/A</v>
      </c>
    </row>
    <row r="1958" spans="52:57" ht="11.25" customHeight="1" x14ac:dyDescent="0.25">
      <c r="AZ1958" s="102" t="s">
        <v>83</v>
      </c>
      <c r="BA1958" s="101">
        <f>_xll.qlInterestRateIndexFixingDate(Currency&amp;"ibor"&amp;Tenor,BB1958,Trigger)</f>
        <v>53087</v>
      </c>
      <c r="BB1958" s="101">
        <f>_xll.qlCalendarAdvance(Calendar,BB1957,AZ1958,"f",,Trigger)</f>
        <v>53091</v>
      </c>
      <c r="BC1958" s="101">
        <f>_xll.qlInterestRateIndexMaturity(Currency&amp;"ibor"&amp;Tenor,BB1958,Trigger)</f>
        <v>53456</v>
      </c>
      <c r="BD1958" s="246">
        <f>_xll.qlIndexFixing($AD$5,BA1958,TRUE,_xll.ohTrigger(Trigger,Trigger12M))</f>
        <v>1.7982227248661744E-2</v>
      </c>
      <c r="BE1958" s="246" t="e">
        <f>IFERROR(_xll.qlIndexFixing($BF$1,BA1958,TRUE,_xll.ohTrigger(Trigger,Trigger12M)),#N/A)</f>
        <v>#N/A</v>
      </c>
    </row>
    <row r="1959" spans="52:57" ht="11.25" customHeight="1" x14ac:dyDescent="0.25">
      <c r="AZ1959" s="102" t="s">
        <v>83</v>
      </c>
      <c r="BA1959" s="101">
        <f>_xll.qlInterestRateIndexFixingDate(Currency&amp;"ibor"&amp;Tenor,BB1959,Trigger)</f>
        <v>53094</v>
      </c>
      <c r="BB1959" s="101">
        <f>_xll.qlCalendarAdvance(Calendar,BB1958,AZ1959,"f",,Trigger)</f>
        <v>53098</v>
      </c>
      <c r="BC1959" s="101">
        <f>_xll.qlInterestRateIndexMaturity(Currency&amp;"ibor"&amp;Tenor,BB1959,Trigger)</f>
        <v>53463</v>
      </c>
      <c r="BD1959" s="246">
        <f>_xll.qlIndexFixing($AD$5,BA1959,TRUE,_xll.ohTrigger(Trigger,Trigger12M))</f>
        <v>1.7985247153580533E-2</v>
      </c>
      <c r="BE1959" s="246" t="e">
        <f>IFERROR(_xll.qlIndexFixing($BF$1,BA1959,TRUE,_xll.ohTrigger(Trigger,Trigger12M)),#N/A)</f>
        <v>#N/A</v>
      </c>
    </row>
    <row r="1960" spans="52:57" ht="11.25" customHeight="1" x14ac:dyDescent="0.25">
      <c r="AZ1960" s="102" t="s">
        <v>83</v>
      </c>
      <c r="BA1960" s="101">
        <f>_xll.qlInterestRateIndexFixingDate(Currency&amp;"ibor"&amp;Tenor,BB1960,Trigger)</f>
        <v>53101</v>
      </c>
      <c r="BB1960" s="101">
        <f>_xll.qlCalendarAdvance(Calendar,BB1959,AZ1960,"f",,Trigger)</f>
        <v>53105</v>
      </c>
      <c r="BC1960" s="101">
        <f>_xll.qlInterestRateIndexMaturity(Currency&amp;"ibor"&amp;Tenor,BB1960,Trigger)</f>
        <v>53470</v>
      </c>
      <c r="BD1960" s="246">
        <f>_xll.qlIndexFixing($AD$5,BA1960,TRUE,_xll.ohTrigger(Trigger,Trigger12M))</f>
        <v>1.7988270196532936E-2</v>
      </c>
      <c r="BE1960" s="246" t="e">
        <f>IFERROR(_xll.qlIndexFixing($BF$1,BA1960,TRUE,_xll.ohTrigger(Trigger,Trigger12M)),#N/A)</f>
        <v>#N/A</v>
      </c>
    </row>
    <row r="1961" spans="52:57" ht="11.25" customHeight="1" x14ac:dyDescent="0.25">
      <c r="AZ1961" s="102" t="s">
        <v>83</v>
      </c>
      <c r="BA1961" s="101">
        <f>_xll.qlInterestRateIndexFixingDate(Currency&amp;"ibor"&amp;Tenor,BB1961,Trigger)</f>
        <v>53108</v>
      </c>
      <c r="BB1961" s="101">
        <f>_xll.qlCalendarAdvance(Calendar,BB1960,AZ1961,"f",,Trigger)</f>
        <v>53112</v>
      </c>
      <c r="BC1961" s="101">
        <f>_xll.qlInterestRateIndexMaturity(Currency&amp;"ibor"&amp;Tenor,BB1961,Trigger)</f>
        <v>53477</v>
      </c>
      <c r="BD1961" s="246">
        <f>_xll.qlIndexFixing($AD$5,BA1961,TRUE,_xll.ohTrigger(Trigger,Trigger12M))</f>
        <v>1.7991296377546769E-2</v>
      </c>
      <c r="BE1961" s="246" t="e">
        <f>IFERROR(_xll.qlIndexFixing($BF$1,BA1961,TRUE,_xll.ohTrigger(Trigger,Trigger12M)),#N/A)</f>
        <v>#N/A</v>
      </c>
    </row>
    <row r="1962" spans="52:57" ht="11.25" customHeight="1" x14ac:dyDescent="0.25">
      <c r="AZ1962" s="102" t="s">
        <v>83</v>
      </c>
      <c r="BA1962" s="101">
        <f>_xll.qlInterestRateIndexFixingDate(Currency&amp;"ibor"&amp;Tenor,BB1962,Trigger)</f>
        <v>53115</v>
      </c>
      <c r="BB1962" s="101">
        <f>_xll.qlCalendarAdvance(Calendar,BB1961,AZ1962,"f",,Trigger)</f>
        <v>53119</v>
      </c>
      <c r="BC1962" s="101">
        <f>_xll.qlInterestRateIndexMaturity(Currency&amp;"ibor"&amp;Tenor,BB1962,Trigger)</f>
        <v>53484</v>
      </c>
      <c r="BD1962" s="246">
        <f>_xll.qlIndexFixing($AD$5,BA1962,TRUE,_xll.ohTrigger(Trigger,Trigger12M))</f>
        <v>1.7994325696651155E-2</v>
      </c>
      <c r="BE1962" s="246" t="e">
        <f>IFERROR(_xll.qlIndexFixing($BF$1,BA1962,TRUE,_xll.ohTrigger(Trigger,Trigger12M)),#N/A)</f>
        <v>#N/A</v>
      </c>
    </row>
    <row r="1963" spans="52:57" ht="11.25" customHeight="1" x14ac:dyDescent="0.25">
      <c r="AZ1963" s="102" t="s">
        <v>83</v>
      </c>
      <c r="BA1963" s="101">
        <f>_xll.qlInterestRateIndexFixingDate(Currency&amp;"ibor"&amp;Tenor,BB1963,Trigger)</f>
        <v>53122</v>
      </c>
      <c r="BB1963" s="101">
        <f>_xll.qlCalendarAdvance(Calendar,BB1962,AZ1963,"f",,Trigger)</f>
        <v>53126</v>
      </c>
      <c r="BC1963" s="101">
        <f>_xll.qlInterestRateIndexMaturity(Currency&amp;"ibor"&amp;Tenor,BB1963,Trigger)</f>
        <v>53491</v>
      </c>
      <c r="BD1963" s="246">
        <f>_xll.qlIndexFixing($AD$5,BA1963,TRUE,_xll.ohTrigger(Trigger,Trigger12M))</f>
        <v>1.799735815387369E-2</v>
      </c>
      <c r="BE1963" s="246" t="e">
        <f>IFERROR(_xll.qlIndexFixing($BF$1,BA1963,TRUE,_xll.ohTrigger(Trigger,Trigger12M)),#N/A)</f>
        <v>#N/A</v>
      </c>
    </row>
    <row r="1964" spans="52:57" ht="11.25" customHeight="1" x14ac:dyDescent="0.25">
      <c r="AZ1964" s="102" t="s">
        <v>83</v>
      </c>
      <c r="BA1964" s="101">
        <f>_xll.qlInterestRateIndexFixingDate(Currency&amp;"ibor"&amp;Tenor,BB1964,Trigger)</f>
        <v>53129</v>
      </c>
      <c r="BB1964" s="101">
        <f>_xll.qlCalendarAdvance(Calendar,BB1963,AZ1964,"f",,Trigger)</f>
        <v>53133</v>
      </c>
      <c r="BC1964" s="101">
        <f>_xll.qlInterestRateIndexMaturity(Currency&amp;"ibor"&amp;Tenor,BB1964,Trigger)</f>
        <v>53498</v>
      </c>
      <c r="BD1964" s="246">
        <f>_xll.qlIndexFixing($AD$5,BA1964,TRUE,_xll.ohTrigger(Trigger,Trigger12M))</f>
        <v>1.8000393749242845E-2</v>
      </c>
      <c r="BE1964" s="246" t="e">
        <f>IFERROR(_xll.qlIndexFixing($BF$1,BA1964,TRUE,_xll.ohTrigger(Trigger,Trigger12M)),#N/A)</f>
        <v>#N/A</v>
      </c>
    </row>
    <row r="1965" spans="52:57" ht="11.25" customHeight="1" x14ac:dyDescent="0.25">
      <c r="AZ1965" s="102" t="s">
        <v>83</v>
      </c>
      <c r="BA1965" s="101">
        <f>_xll.qlInterestRateIndexFixingDate(Currency&amp;"ibor"&amp;Tenor,BB1965,Trigger)</f>
        <v>53136</v>
      </c>
      <c r="BB1965" s="101">
        <f>_xll.qlCalendarAdvance(Calendar,BB1964,AZ1965,"f",,Trigger)</f>
        <v>53140</v>
      </c>
      <c r="BC1965" s="101">
        <f>_xll.qlInterestRateIndexMaturity(Currency&amp;"ibor"&amp;Tenor,BB1965,Trigger)</f>
        <v>53505</v>
      </c>
      <c r="BD1965" s="246">
        <f>_xll.qlIndexFixing($AD$5,BA1965,TRUE,_xll.ohTrigger(Trigger,Trigger12M))</f>
        <v>1.8003432482786869E-2</v>
      </c>
      <c r="BE1965" s="246" t="e">
        <f>IFERROR(_xll.qlIndexFixing($BF$1,BA1965,TRUE,_xll.ohTrigger(Trigger,Trigger12M)),#N/A)</f>
        <v>#N/A</v>
      </c>
    </row>
    <row r="1966" spans="52:57" ht="11.25" customHeight="1" x14ac:dyDescent="0.25">
      <c r="AZ1966" s="102" t="s">
        <v>83</v>
      </c>
      <c r="BA1966" s="101">
        <f>_xll.qlInterestRateIndexFixingDate(Currency&amp;"ibor"&amp;Tenor,BB1966,Trigger)</f>
        <v>53143</v>
      </c>
      <c r="BB1966" s="101">
        <f>_xll.qlCalendarAdvance(Calendar,BB1965,AZ1966,"f",,Trigger)</f>
        <v>53147</v>
      </c>
      <c r="BC1966" s="101">
        <f>_xll.qlInterestRateIndexMaturity(Currency&amp;"ibor"&amp;Tenor,BB1966,Trigger)</f>
        <v>53512</v>
      </c>
      <c r="BD1966" s="246">
        <f>_xll.qlIndexFixing($AD$5,BA1966,TRUE,_xll.ohTrigger(Trigger,Trigger12M))</f>
        <v>1.8006474354535111E-2</v>
      </c>
      <c r="BE1966" s="246" t="e">
        <f>IFERROR(_xll.qlIndexFixing($BF$1,BA1966,TRUE,_xll.ohTrigger(Trigger,Trigger12M)),#N/A)</f>
        <v>#N/A</v>
      </c>
    </row>
    <row r="1967" spans="52:57" ht="11.25" customHeight="1" x14ac:dyDescent="0.25">
      <c r="AZ1967" s="102" t="s">
        <v>83</v>
      </c>
      <c r="BA1967" s="101">
        <f>_xll.qlInterestRateIndexFixingDate(Currency&amp;"ibor"&amp;Tenor,BB1967,Trigger)</f>
        <v>53150</v>
      </c>
      <c r="BB1967" s="101">
        <f>_xll.qlCalendarAdvance(Calendar,BB1966,AZ1967,"f",,Trigger)</f>
        <v>53154</v>
      </c>
      <c r="BC1967" s="101">
        <f>_xll.qlInterestRateIndexMaturity(Currency&amp;"ibor"&amp;Tenor,BB1967,Trigger)</f>
        <v>53519</v>
      </c>
      <c r="BD1967" s="246">
        <f>_xll.qlIndexFixing($AD$5,BA1967,TRUE,_xll.ohTrigger(Trigger,Trigger12M))</f>
        <v>1.8009519364514944E-2</v>
      </c>
      <c r="BE1967" s="246" t="e">
        <f>IFERROR(_xll.qlIndexFixing($BF$1,BA1967,TRUE,_xll.ohTrigger(Trigger,Trigger12M)),#N/A)</f>
        <v>#N/A</v>
      </c>
    </row>
    <row r="1968" spans="52:57" ht="11.25" customHeight="1" x14ac:dyDescent="0.25">
      <c r="AZ1968" s="102" t="s">
        <v>83</v>
      </c>
      <c r="BA1968" s="101">
        <f>_xll.qlInterestRateIndexFixingDate(Currency&amp;"ibor"&amp;Tenor,BB1968,Trigger)</f>
        <v>53157</v>
      </c>
      <c r="BB1968" s="101">
        <f>_xll.qlCalendarAdvance(Calendar,BB1967,AZ1968,"f",,Trigger)</f>
        <v>53161</v>
      </c>
      <c r="BC1968" s="101">
        <f>_xll.qlInterestRateIndexMaturity(Currency&amp;"ibor"&amp;Tenor,BB1968,Trigger)</f>
        <v>53526</v>
      </c>
      <c r="BD1968" s="246">
        <f>_xll.qlIndexFixing($AD$5,BA1968,TRUE,_xll.ohTrigger(Trigger,Trigger12M))</f>
        <v>1.8012567512755498E-2</v>
      </c>
      <c r="BE1968" s="246" t="e">
        <f>IFERROR(_xll.qlIndexFixing($BF$1,BA1968,TRUE,_xll.ohTrigger(Trigger,Trigger12M)),#N/A)</f>
        <v>#N/A</v>
      </c>
    </row>
    <row r="1969" spans="52:57" ht="11.25" customHeight="1" x14ac:dyDescent="0.25">
      <c r="AZ1969" s="102" t="s">
        <v>83</v>
      </c>
      <c r="BA1969" s="101">
        <f>_xll.qlInterestRateIndexFixingDate(Currency&amp;"ibor"&amp;Tenor,BB1969,Trigger)</f>
        <v>53164</v>
      </c>
      <c r="BB1969" s="101">
        <f>_xll.qlCalendarAdvance(Calendar,BB1968,AZ1969,"f",,Trigger)</f>
        <v>53168</v>
      </c>
      <c r="BC1969" s="101">
        <f>_xll.qlInterestRateIndexMaturity(Currency&amp;"ibor"&amp;Tenor,BB1969,Trigger)</f>
        <v>53533</v>
      </c>
      <c r="BD1969" s="246">
        <f>_xll.qlIndexFixing($AD$5,BA1969,TRUE,_xll.ohTrigger(Trigger,Trigger12M))</f>
        <v>1.8015436424756615E-2</v>
      </c>
      <c r="BE1969" s="246" t="e">
        <f>IFERROR(_xll.qlIndexFixing($BF$1,BA1969,TRUE,_xll.ohTrigger(Trigger,Trigger12M)),#N/A)</f>
        <v>#N/A</v>
      </c>
    </row>
    <row r="1970" spans="52:57" ht="11.25" customHeight="1" x14ac:dyDescent="0.25">
      <c r="AZ1970" s="102" t="s">
        <v>83</v>
      </c>
      <c r="BA1970" s="101">
        <f>_xll.qlInterestRateIndexFixingDate(Currency&amp;"ibor"&amp;Tenor,BB1970,Trigger)</f>
        <v>53171</v>
      </c>
      <c r="BB1970" s="101">
        <f>_xll.qlCalendarAdvance(Calendar,BB1969,AZ1970,"f",,Trigger)</f>
        <v>53175</v>
      </c>
      <c r="BC1970" s="101">
        <f>_xll.qlInterestRateIndexMaturity(Currency&amp;"ibor"&amp;Tenor,BB1970,Trigger)</f>
        <v>53540</v>
      </c>
      <c r="BD1970" s="246">
        <f>_xll.qlIndexFixing($AD$5,BA1970,TRUE,_xll.ohTrigger(Trigger,Trigger12M))</f>
        <v>1.8017213265042915E-2</v>
      </c>
      <c r="BE1970" s="246" t="e">
        <f>IFERROR(_xll.qlIndexFixing($BF$1,BA1970,TRUE,_xll.ohTrigger(Trigger,Trigger12M)),#N/A)</f>
        <v>#N/A</v>
      </c>
    </row>
    <row r="1971" spans="52:57" ht="11.25" customHeight="1" x14ac:dyDescent="0.25">
      <c r="AZ1971" s="102" t="s">
        <v>83</v>
      </c>
      <c r="BA1971" s="101">
        <f>_xll.qlInterestRateIndexFixingDate(Currency&amp;"ibor"&amp;Tenor,BB1971,Trigger)</f>
        <v>53178</v>
      </c>
      <c r="BB1971" s="101">
        <f>_xll.qlCalendarAdvance(Calendar,BB1970,AZ1971,"f",,Trigger)</f>
        <v>53182</v>
      </c>
      <c r="BC1971" s="101">
        <f>_xll.qlInterestRateIndexMaturity(Currency&amp;"ibor"&amp;Tenor,BB1971,Trigger)</f>
        <v>53547</v>
      </c>
      <c r="BD1971" s="246">
        <f>_xll.qlIndexFixing($AD$5,BA1971,TRUE,_xll.ohTrigger(Trigger,Trigger12M))</f>
        <v>1.8018991558652157E-2</v>
      </c>
      <c r="BE1971" s="246" t="e">
        <f>IFERROR(_xll.qlIndexFixing($BF$1,BA1971,TRUE,_xll.ohTrigger(Trigger,Trigger12M)),#N/A)</f>
        <v>#N/A</v>
      </c>
    </row>
    <row r="1972" spans="52:57" ht="11.25" customHeight="1" x14ac:dyDescent="0.25">
      <c r="AZ1972" s="102" t="s">
        <v>83</v>
      </c>
      <c r="BA1972" s="101">
        <f>_xll.qlInterestRateIndexFixingDate(Currency&amp;"ibor"&amp;Tenor,BB1972,Trigger)</f>
        <v>53185</v>
      </c>
      <c r="BB1972" s="101">
        <f>_xll.qlCalendarAdvance(Calendar,BB1971,AZ1972,"f",,Trigger)</f>
        <v>53189</v>
      </c>
      <c r="BC1972" s="101">
        <f>_xll.qlInterestRateIndexMaturity(Currency&amp;"ibor"&amp;Tenor,BB1972,Trigger)</f>
        <v>53554</v>
      </c>
      <c r="BD1972" s="246">
        <f>_xll.qlIndexFixing($AD$5,BA1972,TRUE,_xll.ohTrigger(Trigger,Trigger12M))</f>
        <v>1.802077130559223E-2</v>
      </c>
      <c r="BE1972" s="246" t="e">
        <f>IFERROR(_xll.qlIndexFixing($BF$1,BA1972,TRUE,_xll.ohTrigger(Trigger,Trigger12M)),#N/A)</f>
        <v>#N/A</v>
      </c>
    </row>
    <row r="1973" spans="52:57" ht="11.25" customHeight="1" x14ac:dyDescent="0.25">
      <c r="AZ1973" s="102" t="s">
        <v>83</v>
      </c>
      <c r="BA1973" s="101">
        <f>_xll.qlInterestRateIndexFixingDate(Currency&amp;"ibor"&amp;Tenor,BB1973,Trigger)</f>
        <v>53192</v>
      </c>
      <c r="BB1973" s="101">
        <f>_xll.qlCalendarAdvance(Calendar,BB1972,AZ1973,"f",,Trigger)</f>
        <v>53196</v>
      </c>
      <c r="BC1973" s="101">
        <f>_xll.qlInterestRateIndexMaturity(Currency&amp;"ibor"&amp;Tenor,BB1973,Trigger)</f>
        <v>53561</v>
      </c>
      <c r="BD1973" s="246">
        <f>_xll.qlIndexFixing($AD$5,BA1973,TRUE,_xll.ohTrigger(Trigger,Trigger12M))</f>
        <v>1.8022552505871006E-2</v>
      </c>
      <c r="BE1973" s="246" t="e">
        <f>IFERROR(_xll.qlIndexFixing($BF$1,BA1973,TRUE,_xll.ohTrigger(Trigger,Trigger12M)),#N/A)</f>
        <v>#N/A</v>
      </c>
    </row>
    <row r="1974" spans="52:57" ht="11.25" customHeight="1" x14ac:dyDescent="0.25">
      <c r="AZ1974" s="102" t="s">
        <v>83</v>
      </c>
      <c r="BA1974" s="101">
        <f>_xll.qlInterestRateIndexFixingDate(Currency&amp;"ibor"&amp;Tenor,BB1974,Trigger)</f>
        <v>53199</v>
      </c>
      <c r="BB1974" s="101">
        <f>_xll.qlCalendarAdvance(Calendar,BB1973,AZ1974,"f",,Trigger)</f>
        <v>53203</v>
      </c>
      <c r="BC1974" s="101">
        <f>_xll.qlInterestRateIndexMaturity(Currency&amp;"ibor"&amp;Tenor,BB1974,Trigger)</f>
        <v>53568</v>
      </c>
      <c r="BD1974" s="246">
        <f>_xll.qlIndexFixing($AD$5,BA1974,TRUE,_xll.ohTrigger(Trigger,Trigger12M))</f>
        <v>1.8024335159495503E-2</v>
      </c>
      <c r="BE1974" s="246" t="e">
        <f>IFERROR(_xll.qlIndexFixing($BF$1,BA1974,TRUE,_xll.ohTrigger(Trigger,Trigger12M)),#N/A)</f>
        <v>#N/A</v>
      </c>
    </row>
    <row r="1975" spans="52:57" ht="11.25" customHeight="1" x14ac:dyDescent="0.25">
      <c r="AZ1975" s="102" t="s">
        <v>83</v>
      </c>
      <c r="BA1975" s="101">
        <f>_xll.qlInterestRateIndexFixingDate(Currency&amp;"ibor"&amp;Tenor,BB1975,Trigger)</f>
        <v>53206</v>
      </c>
      <c r="BB1975" s="101">
        <f>_xll.qlCalendarAdvance(Calendar,BB1974,AZ1975,"f",,Trigger)</f>
        <v>53210</v>
      </c>
      <c r="BC1975" s="101">
        <f>_xll.qlInterestRateIndexMaturity(Currency&amp;"ibor"&amp;Tenor,BB1975,Trigger)</f>
        <v>53575</v>
      </c>
      <c r="BD1975" s="246">
        <f>_xll.qlIndexFixing($AD$5,BA1975,TRUE,_xll.ohTrigger(Trigger,Trigger12M))</f>
        <v>1.8026119266474041E-2</v>
      </c>
      <c r="BE1975" s="246" t="e">
        <f>IFERROR(_xll.qlIndexFixing($BF$1,BA1975,TRUE,_xll.ohTrigger(Trigger,Trigger12M)),#N/A)</f>
        <v>#N/A</v>
      </c>
    </row>
    <row r="1976" spans="52:57" ht="11.25" customHeight="1" x14ac:dyDescent="0.25">
      <c r="AZ1976" s="102" t="s">
        <v>83</v>
      </c>
      <c r="BA1976" s="101">
        <f>_xll.qlInterestRateIndexFixingDate(Currency&amp;"ibor"&amp;Tenor,BB1976,Trigger)</f>
        <v>53213</v>
      </c>
      <c r="BB1976" s="101">
        <f>_xll.qlCalendarAdvance(Calendar,BB1975,AZ1976,"f",,Trigger)</f>
        <v>53217</v>
      </c>
      <c r="BC1976" s="101">
        <f>_xll.qlInterestRateIndexMaturity(Currency&amp;"ibor"&amp;Tenor,BB1976,Trigger)</f>
        <v>53582</v>
      </c>
      <c r="BD1976" s="246">
        <f>_xll.qlIndexFixing($AD$5,BA1976,TRUE,_xll.ohTrigger(Trigger,Trigger12M))</f>
        <v>1.8027904826814281E-2</v>
      </c>
      <c r="BE1976" s="246" t="e">
        <f>IFERROR(_xll.qlIndexFixing($BF$1,BA1976,TRUE,_xll.ohTrigger(Trigger,Trigger12M)),#N/A)</f>
        <v>#N/A</v>
      </c>
    </row>
    <row r="1977" spans="52:57" ht="11.25" customHeight="1" x14ac:dyDescent="0.25">
      <c r="AZ1977" s="102" t="s">
        <v>83</v>
      </c>
      <c r="BA1977" s="101">
        <f>_xll.qlInterestRateIndexFixingDate(Currency&amp;"ibor"&amp;Tenor,BB1977,Trigger)</f>
        <v>53220</v>
      </c>
      <c r="BB1977" s="101">
        <f>_xll.qlCalendarAdvance(Calendar,BB1976,AZ1977,"f",,Trigger)</f>
        <v>53224</v>
      </c>
      <c r="BC1977" s="101">
        <f>_xll.qlInterestRateIndexMaturity(Currency&amp;"ibor"&amp;Tenor,BB1977,Trigger)</f>
        <v>53589</v>
      </c>
      <c r="BD1977" s="246">
        <f>_xll.qlIndexFixing($AD$5,BA1977,TRUE,_xll.ohTrigger(Trigger,Trigger12M))</f>
        <v>1.8029691840523894E-2</v>
      </c>
      <c r="BE1977" s="246" t="e">
        <f>IFERROR(_xll.qlIndexFixing($BF$1,BA1977,TRUE,_xll.ohTrigger(Trigger,Trigger12M)),#N/A)</f>
        <v>#N/A</v>
      </c>
    </row>
    <row r="1978" spans="52:57" ht="11.25" customHeight="1" x14ac:dyDescent="0.25">
      <c r="AZ1978" s="102" t="s">
        <v>83</v>
      </c>
      <c r="BA1978" s="101">
        <f>_xll.qlInterestRateIndexFixingDate(Currency&amp;"ibor"&amp;Tenor,BB1978,Trigger)</f>
        <v>53227</v>
      </c>
      <c r="BB1978" s="101">
        <f>_xll.qlCalendarAdvance(Calendar,BB1977,AZ1978,"f",,Trigger)</f>
        <v>53231</v>
      </c>
      <c r="BC1978" s="101">
        <f>_xll.qlInterestRateIndexMaturity(Currency&amp;"ibor"&amp;Tenor,BB1978,Trigger)</f>
        <v>53596</v>
      </c>
      <c r="BD1978" s="246">
        <f>_xll.qlIndexFixing($AD$5,BA1978,TRUE,_xll.ohTrigger(Trigger,Trigger12M))</f>
        <v>1.803148030761054E-2</v>
      </c>
      <c r="BE1978" s="246" t="e">
        <f>IFERROR(_xll.qlIndexFixing($BF$1,BA1978,TRUE,_xll.ohTrigger(Trigger,Trigger12M)),#N/A)</f>
        <v>#N/A</v>
      </c>
    </row>
    <row r="1979" spans="52:57" ht="11.25" customHeight="1" x14ac:dyDescent="0.25">
      <c r="AZ1979" s="102" t="s">
        <v>83</v>
      </c>
      <c r="BA1979" s="101">
        <f>_xll.qlInterestRateIndexFixingDate(Currency&amp;"ibor"&amp;Tenor,BB1979,Trigger)</f>
        <v>53234</v>
      </c>
      <c r="BB1979" s="101">
        <f>_xll.qlCalendarAdvance(Calendar,BB1978,AZ1979,"f",,Trigger)</f>
        <v>53238</v>
      </c>
      <c r="BC1979" s="101">
        <f>_xll.qlInterestRateIndexMaturity(Currency&amp;"ibor"&amp;Tenor,BB1979,Trigger)</f>
        <v>53603</v>
      </c>
      <c r="BD1979" s="246">
        <f>_xll.qlIndexFixing($AD$5,BA1979,TRUE,_xll.ohTrigger(Trigger,Trigger12M))</f>
        <v>1.8033270228082106E-2</v>
      </c>
      <c r="BE1979" s="246" t="e">
        <f>IFERROR(_xll.qlIndexFixing($BF$1,BA1979,TRUE,_xll.ohTrigger(Trigger,Trigger12M)),#N/A)</f>
        <v>#N/A</v>
      </c>
    </row>
    <row r="1980" spans="52:57" ht="11.25" customHeight="1" x14ac:dyDescent="0.25">
      <c r="AZ1980" s="102" t="s">
        <v>83</v>
      </c>
      <c r="BA1980" s="101">
        <f>_xll.qlInterestRateIndexFixingDate(Currency&amp;"ibor"&amp;Tenor,BB1980,Trigger)</f>
        <v>53241</v>
      </c>
      <c r="BB1980" s="101">
        <f>_xll.qlCalendarAdvance(Calendar,BB1979,AZ1980,"f",,Trigger)</f>
        <v>53245</v>
      </c>
      <c r="BC1980" s="101">
        <f>_xll.qlInterestRateIndexMaturity(Currency&amp;"ibor"&amp;Tenor,BB1980,Trigger)</f>
        <v>53610</v>
      </c>
      <c r="BD1980" s="246">
        <f>_xll.qlIndexFixing($AD$5,BA1980,TRUE,_xll.ohTrigger(Trigger,Trigger12M))</f>
        <v>1.8035061601946477E-2</v>
      </c>
      <c r="BE1980" s="246" t="e">
        <f>IFERROR(_xll.qlIndexFixing($BF$1,BA1980,TRUE,_xll.ohTrigger(Trigger,Trigger12M)),#N/A)</f>
        <v>#N/A</v>
      </c>
    </row>
    <row r="1981" spans="52:57" ht="11.25" customHeight="1" x14ac:dyDescent="0.25">
      <c r="AZ1981" s="102" t="s">
        <v>83</v>
      </c>
      <c r="BA1981" s="101">
        <f>_xll.qlInterestRateIndexFixingDate(Currency&amp;"ibor"&amp;Tenor,BB1981,Trigger)</f>
        <v>53248</v>
      </c>
      <c r="BB1981" s="101">
        <f>_xll.qlCalendarAdvance(Calendar,BB1980,AZ1981,"f",,Trigger)</f>
        <v>53252</v>
      </c>
      <c r="BC1981" s="101">
        <f>_xll.qlInterestRateIndexMaturity(Currency&amp;"ibor"&amp;Tenor,BB1981,Trigger)</f>
        <v>53617</v>
      </c>
      <c r="BD1981" s="246">
        <f>_xll.qlIndexFixing($AD$5,BA1981,TRUE,_xll.ohTrigger(Trigger,Trigger12M))</f>
        <v>1.8036854429210655E-2</v>
      </c>
      <c r="BE1981" s="246" t="e">
        <f>IFERROR(_xll.qlIndexFixing($BF$1,BA1981,TRUE,_xll.ohTrigger(Trigger,Trigger12M)),#N/A)</f>
        <v>#N/A</v>
      </c>
    </row>
    <row r="1982" spans="52:57" ht="11.25" customHeight="1" x14ac:dyDescent="0.25">
      <c r="AZ1982" s="102" t="s">
        <v>83</v>
      </c>
      <c r="BA1982" s="101">
        <f>_xll.qlInterestRateIndexFixingDate(Currency&amp;"ibor"&amp;Tenor,BB1982,Trigger)</f>
        <v>53255</v>
      </c>
      <c r="BB1982" s="101">
        <f>_xll.qlCalendarAdvance(Calendar,BB1981,AZ1982,"f",,Trigger)</f>
        <v>53259</v>
      </c>
      <c r="BC1982" s="101">
        <f>_xll.qlInterestRateIndexMaturity(Currency&amp;"ibor"&amp;Tenor,BB1982,Trigger)</f>
        <v>53624</v>
      </c>
      <c r="BD1982" s="246">
        <f>_xll.qlIndexFixing($AD$5,BA1982,TRUE,_xll.ohTrigger(Trigger,Trigger12M))</f>
        <v>1.8038648709883188E-2</v>
      </c>
      <c r="BE1982" s="246" t="e">
        <f>IFERROR(_xll.qlIndexFixing($BF$1,BA1982,TRUE,_xll.ohTrigger(Trigger,Trigger12M)),#N/A)</f>
        <v>#N/A</v>
      </c>
    </row>
    <row r="1983" spans="52:57" ht="11.25" customHeight="1" x14ac:dyDescent="0.25">
      <c r="AZ1983" s="102" t="s">
        <v>83</v>
      </c>
      <c r="BA1983" s="101">
        <f>_xll.qlInterestRateIndexFixingDate(Currency&amp;"ibor"&amp;Tenor,BB1983,Trigger)</f>
        <v>53262</v>
      </c>
      <c r="BB1983" s="101">
        <f>_xll.qlCalendarAdvance(Calendar,BB1982,AZ1983,"f",,Trigger)</f>
        <v>53266</v>
      </c>
      <c r="BC1983" s="101">
        <f>_xll.qlInterestRateIndexMaturity(Currency&amp;"ibor"&amp;Tenor,BB1983,Trigger)</f>
        <v>53631</v>
      </c>
      <c r="BD1983" s="246">
        <f>_xll.qlIndexFixing($AD$5,BA1983,TRUE,_xll.ohTrigger(Trigger,Trigger12M))</f>
        <v>1.8040444443971959E-2</v>
      </c>
      <c r="BE1983" s="246" t="e">
        <f>IFERROR(_xll.qlIndexFixing($BF$1,BA1983,TRUE,_xll.ohTrigger(Trigger,Trigger12M)),#N/A)</f>
        <v>#N/A</v>
      </c>
    </row>
    <row r="1984" spans="52:57" ht="11.25" customHeight="1" x14ac:dyDescent="0.25">
      <c r="AZ1984" s="102" t="s">
        <v>83</v>
      </c>
      <c r="BA1984" s="101">
        <f>_xll.qlInterestRateIndexFixingDate(Currency&amp;"ibor"&amp;Tenor,BB1984,Trigger)</f>
        <v>53269</v>
      </c>
      <c r="BB1984" s="101">
        <f>_xll.qlCalendarAdvance(Calendar,BB1983,AZ1984,"f",,Trigger)</f>
        <v>53273</v>
      </c>
      <c r="BC1984" s="101">
        <f>_xll.qlInterestRateIndexMaturity(Currency&amp;"ibor"&amp;Tenor,BB1984,Trigger)</f>
        <v>53638</v>
      </c>
      <c r="BD1984" s="246">
        <f>_xll.qlIndexFixing($AD$5,BA1984,TRUE,_xll.ohTrigger(Trigger,Trigger12M))</f>
        <v>1.804224163148441E-2</v>
      </c>
      <c r="BE1984" s="246" t="e">
        <f>IFERROR(_xll.qlIndexFixing($BF$1,BA1984,TRUE,_xll.ohTrigger(Trigger,Trigger12M)),#N/A)</f>
        <v>#N/A</v>
      </c>
    </row>
    <row r="1985" spans="52:57" ht="11.25" customHeight="1" x14ac:dyDescent="0.25">
      <c r="AZ1985" s="102" t="s">
        <v>83</v>
      </c>
      <c r="BA1985" s="101">
        <f>_xll.qlInterestRateIndexFixingDate(Currency&amp;"ibor"&amp;Tenor,BB1985,Trigger)</f>
        <v>53276</v>
      </c>
      <c r="BB1985" s="101">
        <f>_xll.qlCalendarAdvance(Calendar,BB1984,AZ1985,"f",,Trigger)</f>
        <v>53280</v>
      </c>
      <c r="BC1985" s="101">
        <f>_xll.qlInterestRateIndexMaturity(Currency&amp;"ibor"&amp;Tenor,BB1985,Trigger)</f>
        <v>53645</v>
      </c>
      <c r="BD1985" s="246">
        <f>_xll.qlIndexFixing($AD$5,BA1985,TRUE,_xll.ohTrigger(Trigger,Trigger12M))</f>
        <v>1.8044040272428213E-2</v>
      </c>
      <c r="BE1985" s="246" t="e">
        <f>IFERROR(_xll.qlIndexFixing($BF$1,BA1985,TRUE,_xll.ohTrigger(Trigger,Trigger12M)),#N/A)</f>
        <v>#N/A</v>
      </c>
    </row>
    <row r="1986" spans="52:57" ht="11.25" customHeight="1" x14ac:dyDescent="0.25">
      <c r="AZ1986" s="102" t="s">
        <v>83</v>
      </c>
      <c r="BA1986" s="101">
        <f>_xll.qlInterestRateIndexFixingDate(Currency&amp;"ibor"&amp;Tenor,BB1986,Trigger)</f>
        <v>53283</v>
      </c>
      <c r="BB1986" s="101">
        <f>_xll.qlCalendarAdvance(Calendar,BB1985,AZ1986,"f",,Trigger)</f>
        <v>53287</v>
      </c>
      <c r="BC1986" s="101">
        <f>_xll.qlInterestRateIndexMaturity(Currency&amp;"ibor"&amp;Tenor,BB1986,Trigger)</f>
        <v>53652</v>
      </c>
      <c r="BD1986" s="246">
        <f>_xll.qlIndexFixing($AD$5,BA1986,TRUE,_xll.ohTrigger(Trigger,Trigger12M))</f>
        <v>1.8045840366811464E-2</v>
      </c>
      <c r="BE1986" s="246" t="e">
        <f>IFERROR(_xll.qlIndexFixing($BF$1,BA1986,TRUE,_xll.ohTrigger(Trigger,Trigger12M)),#N/A)</f>
        <v>#N/A</v>
      </c>
    </row>
    <row r="1987" spans="52:57" ht="11.25" customHeight="1" x14ac:dyDescent="0.25">
      <c r="AZ1987" s="102" t="s">
        <v>83</v>
      </c>
      <c r="BA1987" s="101">
        <f>_xll.qlInterestRateIndexFixingDate(Currency&amp;"ibor"&amp;Tenor,BB1987,Trigger)</f>
        <v>53290</v>
      </c>
      <c r="BB1987" s="101">
        <f>_xll.qlCalendarAdvance(Calendar,BB1986,AZ1987,"f",,Trigger)</f>
        <v>53294</v>
      </c>
      <c r="BC1987" s="101">
        <f>_xll.qlInterestRateIndexMaturity(Currency&amp;"ibor"&amp;Tenor,BB1987,Trigger)</f>
        <v>53659</v>
      </c>
      <c r="BD1987" s="246">
        <f>_xll.qlIndexFixing($AD$5,BA1987,TRUE,_xll.ohTrigger(Trigger,Trigger12M))</f>
        <v>1.8047641914641394E-2</v>
      </c>
      <c r="BE1987" s="246" t="e">
        <f>IFERROR(_xll.qlIndexFixing($BF$1,BA1987,TRUE,_xll.ohTrigger(Trigger,Trigger12M)),#N/A)</f>
        <v>#N/A</v>
      </c>
    </row>
    <row r="1988" spans="52:57" ht="11.25" customHeight="1" x14ac:dyDescent="0.25">
      <c r="AZ1988" s="102" t="s">
        <v>83</v>
      </c>
      <c r="BA1988" s="101">
        <f>_xll.qlInterestRateIndexFixingDate(Currency&amp;"ibor"&amp;Tenor,BB1988,Trigger)</f>
        <v>53297</v>
      </c>
      <c r="BB1988" s="101">
        <f>_xll.qlCalendarAdvance(Calendar,BB1987,AZ1988,"f",,Trigger)</f>
        <v>53301</v>
      </c>
      <c r="BC1988" s="101">
        <f>_xll.qlInterestRateIndexMaturity(Currency&amp;"ibor"&amp;Tenor,BB1988,Trigger)</f>
        <v>53666</v>
      </c>
      <c r="BD1988" s="246">
        <f>_xll.qlIndexFixing($AD$5,BA1988,TRUE,_xll.ohTrigger(Trigger,Trigger12M))</f>
        <v>1.8049444915926544E-2</v>
      </c>
      <c r="BE1988" s="246" t="e">
        <f>IFERROR(_xll.qlIndexFixing($BF$1,BA1988,TRUE,_xll.ohTrigger(Trigger,Trigger12M)),#N/A)</f>
        <v>#N/A</v>
      </c>
    </row>
    <row r="1989" spans="52:57" ht="11.25" customHeight="1" x14ac:dyDescent="0.25">
      <c r="AZ1989" s="102" t="s">
        <v>83</v>
      </c>
      <c r="BA1989" s="101">
        <f>_xll.qlInterestRateIndexFixingDate(Currency&amp;"ibor"&amp;Tenor,BB1989,Trigger)</f>
        <v>53304</v>
      </c>
      <c r="BB1989" s="101">
        <f>_xll.qlCalendarAdvance(Calendar,BB1988,AZ1989,"f",,Trigger)</f>
        <v>53308</v>
      </c>
      <c r="BC1989" s="101">
        <f>_xll.qlInterestRateIndexMaturity(Currency&amp;"ibor"&amp;Tenor,BB1989,Trigger)</f>
        <v>53673</v>
      </c>
      <c r="BD1989" s="246">
        <f>_xll.qlIndexFixing($AD$5,BA1989,TRUE,_xll.ohTrigger(Trigger,Trigger12M))</f>
        <v>1.8051249370674576E-2</v>
      </c>
      <c r="BE1989" s="246" t="e">
        <f>IFERROR(_xll.qlIndexFixing($BF$1,BA1989,TRUE,_xll.ohTrigger(Trigger,Trigger12M)),#N/A)</f>
        <v>#N/A</v>
      </c>
    </row>
    <row r="1990" spans="52:57" ht="11.25" customHeight="1" x14ac:dyDescent="0.25">
      <c r="AZ1990" s="102" t="s">
        <v>83</v>
      </c>
      <c r="BA1990" s="101">
        <f>_xll.qlInterestRateIndexFixingDate(Currency&amp;"ibor"&amp;Tenor,BB1990,Trigger)</f>
        <v>53311</v>
      </c>
      <c r="BB1990" s="101">
        <f>_xll.qlCalendarAdvance(Calendar,BB1989,AZ1990,"f",,Trigger)</f>
        <v>53315</v>
      </c>
      <c r="BC1990" s="101">
        <f>_xll.qlInterestRateIndexMaturity(Currency&amp;"ibor"&amp;Tenor,BB1990,Trigger)</f>
        <v>53680</v>
      </c>
      <c r="BD1990" s="246">
        <f>_xll.qlIndexFixing($AD$5,BA1990,TRUE,_xll.ohTrigger(Trigger,Trigger12M))</f>
        <v>1.8053055278893379E-2</v>
      </c>
      <c r="BE1990" s="246" t="e">
        <f>IFERROR(_xll.qlIndexFixing($BF$1,BA1990,TRUE,_xll.ohTrigger(Trigger,Trigger12M)),#N/A)</f>
        <v>#N/A</v>
      </c>
    </row>
    <row r="1991" spans="52:57" ht="11.25" customHeight="1" x14ac:dyDescent="0.25">
      <c r="AZ1991" s="102" t="s">
        <v>83</v>
      </c>
      <c r="BA1991" s="101">
        <f>_xll.qlInterestRateIndexFixingDate(Currency&amp;"ibor"&amp;Tenor,BB1991,Trigger)</f>
        <v>53317</v>
      </c>
      <c r="BB1991" s="101">
        <f>_xll.qlCalendarAdvance(Calendar,BB1990,AZ1991,"f",,Trigger)</f>
        <v>53323</v>
      </c>
      <c r="BC1991" s="101">
        <f>_xll.qlInterestRateIndexMaturity(Currency&amp;"ibor"&amp;Tenor,BB1991,Trigger)</f>
        <v>53688</v>
      </c>
      <c r="BD1991" s="246">
        <f>_xll.qlIndexFixing($AD$5,BA1991,TRUE,_xll.ohTrigger(Trigger,Trigger12M))</f>
        <v>1.8055120953770116E-2</v>
      </c>
      <c r="BE1991" s="246" t="e">
        <f>IFERROR(_xll.qlIndexFixing($BF$1,BA1991,TRUE,_xll.ohTrigger(Trigger,Trigger12M)),#N/A)</f>
        <v>#N/A</v>
      </c>
    </row>
    <row r="1992" spans="52:57" ht="11.25" customHeight="1" x14ac:dyDescent="0.25">
      <c r="AZ1992" s="102" t="s">
        <v>83</v>
      </c>
      <c r="BA1992" s="101">
        <f>_xll.qlInterestRateIndexFixingDate(Currency&amp;"ibor"&amp;Tenor,BB1992,Trigger)</f>
        <v>53325</v>
      </c>
      <c r="BB1992" s="101">
        <f>_xll.qlCalendarAdvance(Calendar,BB1991,AZ1992,"f",,Trigger)</f>
        <v>53330</v>
      </c>
      <c r="BC1992" s="101">
        <f>_xll.qlInterestRateIndexMaturity(Currency&amp;"ibor"&amp;Tenor,BB1992,Trigger)</f>
        <v>53695</v>
      </c>
      <c r="BD1992" s="246">
        <f>_xll.qlIndexFixing($AD$5,BA1992,TRUE,_xll.ohTrigger(Trigger,Trigger12M))</f>
        <v>1.8056929976594697E-2</v>
      </c>
      <c r="BE1992" s="246" t="e">
        <f>IFERROR(_xll.qlIndexFixing($BF$1,BA1992,TRUE,_xll.ohTrigger(Trigger,Trigger12M)),#N/A)</f>
        <v>#N/A</v>
      </c>
    </row>
    <row r="1993" spans="52:57" ht="11.25" customHeight="1" x14ac:dyDescent="0.25">
      <c r="AZ1993" s="102" t="s">
        <v>83</v>
      </c>
      <c r="BA1993" s="101">
        <f>_xll.qlInterestRateIndexFixingDate(Currency&amp;"ibor"&amp;Tenor,BB1993,Trigger)</f>
        <v>53335</v>
      </c>
      <c r="BB1993" s="101">
        <f>_xll.qlCalendarAdvance(Calendar,BB1992,AZ1993,"f",,Trigger)</f>
        <v>53337</v>
      </c>
      <c r="BC1993" s="101">
        <f>_xll.qlInterestRateIndexMaturity(Currency&amp;"ibor"&amp;Tenor,BB1993,Trigger)</f>
        <v>53702</v>
      </c>
      <c r="BD1993" s="246">
        <f>_xll.qlIndexFixing($AD$5,BA1993,TRUE,_xll.ohTrigger(Trigger,Trigger12M))</f>
        <v>1.8058740452914356E-2</v>
      </c>
      <c r="BE1993" s="246" t="e">
        <f>IFERROR(_xll.qlIndexFixing($BF$1,BA1993,TRUE,_xll.ohTrigger(Trigger,Trigger12M)),#N/A)</f>
        <v>#N/A</v>
      </c>
    </row>
    <row r="1994" spans="52:57" ht="11.25" customHeight="1" x14ac:dyDescent="0.25">
      <c r="AZ1994" s="102" t="s">
        <v>83</v>
      </c>
      <c r="BA1994" s="101">
        <f>_xll.qlInterestRateIndexFixingDate(Currency&amp;"ibor"&amp;Tenor,BB1994,Trigger)</f>
        <v>53342</v>
      </c>
      <c r="BB1994" s="101">
        <f>_xll.qlCalendarAdvance(Calendar,BB1993,AZ1994,"f",,Trigger)</f>
        <v>53344</v>
      </c>
      <c r="BC1994" s="101">
        <f>_xll.qlInterestRateIndexMaturity(Currency&amp;"ibor"&amp;Tenor,BB1994,Trigger)</f>
        <v>53709</v>
      </c>
      <c r="BD1994" s="246">
        <f>_xll.qlIndexFixing($AD$5,BA1994,TRUE,_xll.ohTrigger(Trigger,Trigger12M))</f>
        <v>1.8060552382737412E-2</v>
      </c>
      <c r="BE1994" s="246" t="e">
        <f>IFERROR(_xll.qlIndexFixing($BF$1,BA1994,TRUE,_xll.ohTrigger(Trigger,Trigger12M)),#N/A)</f>
        <v>#N/A</v>
      </c>
    </row>
    <row r="1995" spans="52:57" ht="11.25" customHeight="1" x14ac:dyDescent="0.25">
      <c r="AZ1995" s="102" t="s">
        <v>83</v>
      </c>
      <c r="BA1995" s="101">
        <f>_xll.qlInterestRateIndexFixingDate(Currency&amp;"ibor"&amp;Tenor,BB1995,Trigger)</f>
        <v>53349</v>
      </c>
      <c r="BB1995" s="101">
        <f>_xll.qlCalendarAdvance(Calendar,BB1994,AZ1995,"f",,Trigger)</f>
        <v>53351</v>
      </c>
      <c r="BC1995" s="101">
        <f>_xll.qlInterestRateIndexMaturity(Currency&amp;"ibor"&amp;Tenor,BB1995,Trigger)</f>
        <v>53716</v>
      </c>
      <c r="BD1995" s="246">
        <f>_xll.qlIndexFixing($AD$5,BA1995,TRUE,_xll.ohTrigger(Trigger,Trigger12M))</f>
        <v>1.8062365766071099E-2</v>
      </c>
      <c r="BE1995" s="246" t="e">
        <f>IFERROR(_xll.qlIndexFixing($BF$1,BA1995,TRUE,_xll.ohTrigger(Trigger,Trigger12M)),#N/A)</f>
        <v>#N/A</v>
      </c>
    </row>
    <row r="1996" spans="52:57" ht="11.25" customHeight="1" x14ac:dyDescent="0.25">
      <c r="AZ1996" s="102" t="s">
        <v>83</v>
      </c>
      <c r="BA1996" s="101">
        <f>_xll.qlInterestRateIndexFixingDate(Currency&amp;"ibor"&amp;Tenor,BB1996,Trigger)</f>
        <v>53356</v>
      </c>
      <c r="BB1996" s="101">
        <f>_xll.qlCalendarAdvance(Calendar,BB1995,AZ1996,"f",,Trigger)</f>
        <v>53358</v>
      </c>
      <c r="BC1996" s="101">
        <f>_xll.qlInterestRateIndexMaturity(Currency&amp;"ibor"&amp;Tenor,BB1996,Trigger)</f>
        <v>53723</v>
      </c>
      <c r="BD1996" s="246">
        <f>_xll.qlIndexFixing($AD$5,BA1996,TRUE,_xll.ohTrigger(Trigger,Trigger12M))</f>
        <v>1.8064180602923512E-2</v>
      </c>
      <c r="BE1996" s="246" t="e">
        <f>IFERROR(_xll.qlIndexFixing($BF$1,BA1996,TRUE,_xll.ohTrigger(Trigger,Trigger12M)),#N/A)</f>
        <v>#N/A</v>
      </c>
    </row>
    <row r="1997" spans="52:57" ht="11.25" customHeight="1" x14ac:dyDescent="0.25">
      <c r="AZ1997" s="102" t="s">
        <v>83</v>
      </c>
      <c r="BA1997" s="101">
        <f>_xll.qlInterestRateIndexFixingDate(Currency&amp;"ibor"&amp;Tenor,BB1997,Trigger)</f>
        <v>53363</v>
      </c>
      <c r="BB1997" s="101">
        <f>_xll.qlCalendarAdvance(Calendar,BB1996,AZ1997,"f",,Trigger)</f>
        <v>53365</v>
      </c>
      <c r="BC1997" s="101">
        <f>_xll.qlInterestRateIndexMaturity(Currency&amp;"ibor"&amp;Tenor,BB1997,Trigger)</f>
        <v>53730</v>
      </c>
      <c r="BD1997" s="246">
        <f>_xll.qlIndexFixing($AD$5,BA1997,TRUE,_xll.ohTrigger(Trigger,Trigger12M))</f>
        <v>1.8065996893302762E-2</v>
      </c>
      <c r="BE1997" s="246" t="e">
        <f>IFERROR(_xll.qlIndexFixing($BF$1,BA1997,TRUE,_xll.ohTrigger(Trigger,Trigger12M)),#N/A)</f>
        <v>#N/A</v>
      </c>
    </row>
    <row r="1998" spans="52:57" ht="11.25" customHeight="1" x14ac:dyDescent="0.25">
      <c r="AZ1998" s="102" t="s">
        <v>83</v>
      </c>
      <c r="BA1998" s="101">
        <f>_xll.qlInterestRateIndexFixingDate(Currency&amp;"ibor"&amp;Tenor,BB1998,Trigger)</f>
        <v>53370</v>
      </c>
      <c r="BB1998" s="101">
        <f>_xll.qlCalendarAdvance(Calendar,BB1997,AZ1998,"f",,Trigger)</f>
        <v>53372</v>
      </c>
      <c r="BC1998" s="101">
        <f>_xll.qlInterestRateIndexMaturity(Currency&amp;"ibor"&amp;Tenor,BB1998,Trigger)</f>
        <v>53737</v>
      </c>
      <c r="BD1998" s="246">
        <f>_xll.qlIndexFixing($AD$5,BA1998,TRUE,_xll.ohTrigger(Trigger,Trigger12M))</f>
        <v>1.8067814637216288E-2</v>
      </c>
      <c r="BE1998" s="246" t="e">
        <f>IFERROR(_xll.qlIndexFixing($BF$1,BA1998,TRUE,_xll.ohTrigger(Trigger,Trigger12M)),#N/A)</f>
        <v>#N/A</v>
      </c>
    </row>
    <row r="1999" spans="52:57" ht="11.25" customHeight="1" x14ac:dyDescent="0.25">
      <c r="AZ1999" s="102" t="s">
        <v>83</v>
      </c>
      <c r="BA1999" s="101">
        <f>_xll.qlInterestRateIndexFixingDate(Currency&amp;"ibor"&amp;Tenor,BB1999,Trigger)</f>
        <v>53377</v>
      </c>
      <c r="BB1999" s="101">
        <f>_xll.qlCalendarAdvance(Calendar,BB1998,AZ1999,"f",,Trigger)</f>
        <v>53379</v>
      </c>
      <c r="BC1999" s="101">
        <f>_xll.qlInterestRateIndexMaturity(Currency&amp;"ibor"&amp;Tenor,BB1999,Trigger)</f>
        <v>53744</v>
      </c>
      <c r="BD1999" s="246">
        <f>_xll.qlIndexFixing($AD$5,BA1999,TRUE,_xll.ohTrigger(Trigger,Trigger12M))</f>
        <v>1.8069633834672416E-2</v>
      </c>
      <c r="BE1999" s="246" t="e">
        <f>IFERROR(_xll.qlIndexFixing($BF$1,BA1999,TRUE,_xll.ohTrigger(Trigger,Trigger12M)),#N/A)</f>
        <v>#N/A</v>
      </c>
    </row>
    <row r="2000" spans="52:57" ht="11.25" customHeight="1" x14ac:dyDescent="0.25">
      <c r="AZ2000" s="102" t="s">
        <v>83</v>
      </c>
      <c r="BA2000" s="101">
        <f>_xll.qlInterestRateIndexFixingDate(Currency&amp;"ibor"&amp;Tenor,BB2000,Trigger)</f>
        <v>53384</v>
      </c>
      <c r="BB2000" s="101">
        <f>_xll.qlCalendarAdvance(Calendar,BB1999,AZ2000,"f",,Trigger)</f>
        <v>53386</v>
      </c>
      <c r="BC2000" s="101">
        <f>_xll.qlInterestRateIndexMaturity(Currency&amp;"ibor"&amp;Tenor,BB2000,Trigger)</f>
        <v>53751</v>
      </c>
      <c r="BD2000" s="246">
        <f>_xll.qlIndexFixing($AD$5,BA2000,TRUE,_xll.ohTrigger(Trigger,Trigger12M))</f>
        <v>1.8071454485678373E-2</v>
      </c>
      <c r="BE2000" s="246" t="e">
        <f>IFERROR(_xll.qlIndexFixing($BF$1,BA2000,TRUE,_xll.ohTrigger(Trigger,Trigger12M)),#N/A)</f>
        <v>#N/A</v>
      </c>
    </row>
    <row r="2001" spans="52:57" ht="11.25" customHeight="1" x14ac:dyDescent="0.25">
      <c r="AZ2001" s="102" t="s">
        <v>83</v>
      </c>
      <c r="BA2001" s="101">
        <f>_xll.qlInterestRateIndexFixingDate(Currency&amp;"ibor"&amp;Tenor,BB2001,Trigger)</f>
        <v>53391</v>
      </c>
      <c r="BB2001" s="101">
        <f>_xll.qlCalendarAdvance(Calendar,BB2000,AZ2001,"f",,Trigger)</f>
        <v>53393</v>
      </c>
      <c r="BC2001" s="101">
        <f>_xll.qlInterestRateIndexMaturity(Currency&amp;"ibor"&amp;Tenor,BB2001,Trigger)</f>
        <v>53758</v>
      </c>
      <c r="BD2001" s="246">
        <f>_xll.qlIndexFixing($AD$5,BA2001,TRUE,_xll.ohTrigger(Trigger,Trigger12M))</f>
        <v>1.807327659024292E-2</v>
      </c>
      <c r="BE2001" s="246" t="e">
        <f>IFERROR(_xll.qlIndexFixing($BF$1,BA2001,TRUE,_xll.ohTrigger(Trigger,Trigger12M)),#N/A)</f>
        <v>#N/A</v>
      </c>
    </row>
    <row r="2002" spans="52:57" ht="11.25" customHeight="1" x14ac:dyDescent="0.25">
      <c r="AZ2002" s="102" t="s">
        <v>83</v>
      </c>
      <c r="BA2002" s="101">
        <f>_xll.qlInterestRateIndexFixingDate(Currency&amp;"ibor"&amp;Tenor,BB2002,Trigger)</f>
        <v>53398</v>
      </c>
      <c r="BB2002" s="101">
        <f>_xll.qlCalendarAdvance(Calendar,BB2001,AZ2002,"f",,Trigger)</f>
        <v>53400</v>
      </c>
      <c r="BC2002" s="101">
        <f>_xll.qlInterestRateIndexMaturity(Currency&amp;"ibor"&amp;Tenor,BB2002,Trigger)</f>
        <v>53765</v>
      </c>
      <c r="BD2002" s="246">
        <f>_xll.qlIndexFixing($AD$5,BA2002,TRUE,_xll.ohTrigger(Trigger,Trigger12M))</f>
        <v>1.8075100148373283E-2</v>
      </c>
      <c r="BE2002" s="246" t="e">
        <f>IFERROR(_xll.qlIndexFixing($BF$1,BA2002,TRUE,_xll.ohTrigger(Trigger,Trigger12M)),#N/A)</f>
        <v>#N/A</v>
      </c>
    </row>
    <row r="2003" spans="52:57" ht="11.25" customHeight="1" x14ac:dyDescent="0.25">
      <c r="AZ2003" s="102" t="s">
        <v>83</v>
      </c>
      <c r="BA2003" s="101">
        <f>_xll.qlInterestRateIndexFixingDate(Currency&amp;"ibor"&amp;Tenor,BB2003,Trigger)</f>
        <v>53405</v>
      </c>
      <c r="BB2003" s="101">
        <f>_xll.qlCalendarAdvance(Calendar,BB2002,AZ2003,"f",,Trigger)</f>
        <v>53407</v>
      </c>
      <c r="BC2003" s="101">
        <f>_xll.qlInterestRateIndexMaturity(Currency&amp;"ibor"&amp;Tenor,BB2003,Trigger)</f>
        <v>53772</v>
      </c>
      <c r="BD2003" s="246">
        <f>_xll.qlIndexFixing($AD$5,BA2003,TRUE,_xll.ohTrigger(Trigger,Trigger12M))</f>
        <v>1.8076925160077782E-2</v>
      </c>
      <c r="BE2003" s="246" t="e">
        <f>IFERROR(_xll.qlIndexFixing($BF$1,BA2003,TRUE,_xll.ohTrigger(Trigger,Trigger12M)),#N/A)</f>
        <v>#N/A</v>
      </c>
    </row>
    <row r="2004" spans="52:57" ht="11.25" customHeight="1" x14ac:dyDescent="0.25">
      <c r="AZ2004" s="102" t="s">
        <v>83</v>
      </c>
      <c r="BA2004" s="101">
        <f>_xll.qlInterestRateIndexFixingDate(Currency&amp;"ibor"&amp;Tenor,BB2004,Trigger)</f>
        <v>53408</v>
      </c>
      <c r="BB2004" s="101">
        <f>_xll.qlCalendarAdvance(Calendar,BB2003,AZ2004,"f",,Trigger)</f>
        <v>53414</v>
      </c>
      <c r="BC2004" s="101">
        <f>_xll.qlInterestRateIndexMaturity(Currency&amp;"ibor"&amp;Tenor,BB2004,Trigger)</f>
        <v>53779</v>
      </c>
      <c r="BD2004" s="246">
        <f>_xll.qlIndexFixing($AD$5,BA2004,TRUE,_xll.ohTrigger(Trigger,Trigger12M))</f>
        <v>1.8078751625363862E-2</v>
      </c>
      <c r="BE2004" s="246" t="e">
        <f>IFERROR(_xll.qlIndexFixing($BF$1,BA2004,TRUE,_xll.ohTrigger(Trigger,Trigger12M)),#N/A)</f>
        <v>#N/A</v>
      </c>
    </row>
    <row r="2005" spans="52:57" ht="11.25" customHeight="1" x14ac:dyDescent="0.25">
      <c r="AZ2005" s="102" t="s">
        <v>83</v>
      </c>
      <c r="BA2005" s="101">
        <f>_xll.qlInterestRateIndexFixingDate(Currency&amp;"ibor"&amp;Tenor,BB2005,Trigger)</f>
        <v>53419</v>
      </c>
      <c r="BB2005" s="101">
        <f>_xll.qlCalendarAdvance(Calendar,BB2004,AZ2005,"f",,Trigger)</f>
        <v>53421</v>
      </c>
      <c r="BC2005" s="101">
        <f>_xll.qlInterestRateIndexMaturity(Currency&amp;"ibor"&amp;Tenor,BB2005,Trigger)</f>
        <v>53786</v>
      </c>
      <c r="BD2005" s="246">
        <f>_xll.qlIndexFixing($AD$5,BA2005,TRUE,_xll.ohTrigger(Trigger,Trigger12M))</f>
        <v>1.8080579544240291E-2</v>
      </c>
      <c r="BE2005" s="246" t="e">
        <f>IFERROR(_xll.qlIndexFixing($BF$1,BA2005,TRUE,_xll.ohTrigger(Trigger,Trigger12M)),#N/A)</f>
        <v>#N/A</v>
      </c>
    </row>
    <row r="2006" spans="52:57" ht="11.25" customHeight="1" x14ac:dyDescent="0.25">
      <c r="AZ2006" s="102" t="s">
        <v>83</v>
      </c>
      <c r="BA2006" s="101">
        <f>_xll.qlInterestRateIndexFixingDate(Currency&amp;"ibor"&amp;Tenor,BB2006,Trigger)</f>
        <v>53426</v>
      </c>
      <c r="BB2006" s="101">
        <f>_xll.qlCalendarAdvance(Calendar,BB2005,AZ2006,"f",,Trigger)</f>
        <v>53428</v>
      </c>
      <c r="BC2006" s="101">
        <f>_xll.qlInterestRateIndexMaturity(Currency&amp;"ibor"&amp;Tenor,BB2006,Trigger)</f>
        <v>53793</v>
      </c>
      <c r="BD2006" s="246">
        <f>_xll.qlIndexFixing($AD$5,BA2006,TRUE,_xll.ohTrigger(Trigger,Trigger12M))</f>
        <v>1.8082408916713848E-2</v>
      </c>
      <c r="BE2006" s="246" t="e">
        <f>IFERROR(_xll.qlIndexFixing($BF$1,BA2006,TRUE,_xll.ohTrigger(Trigger,Trigger12M)),#N/A)</f>
        <v>#N/A</v>
      </c>
    </row>
    <row r="2007" spans="52:57" ht="11.25" customHeight="1" x14ac:dyDescent="0.25">
      <c r="AZ2007" s="102" t="s">
        <v>83</v>
      </c>
      <c r="BA2007" s="101">
        <f>_xll.qlInterestRateIndexFixingDate(Currency&amp;"ibor"&amp;Tenor,BB2007,Trigger)</f>
        <v>53433</v>
      </c>
      <c r="BB2007" s="101">
        <f>_xll.qlCalendarAdvance(Calendar,BB2006,AZ2007,"f",,Trigger)</f>
        <v>53435</v>
      </c>
      <c r="BC2007" s="101">
        <f>_xll.qlInterestRateIndexMaturity(Currency&amp;"ibor"&amp;Tenor,BB2007,Trigger)</f>
        <v>53800</v>
      </c>
      <c r="BD2007" s="246">
        <f>_xll.qlIndexFixing($AD$5,BA2007,TRUE,_xll.ohTrigger(Trigger,Trigger12M))</f>
        <v>1.8084239742793305E-2</v>
      </c>
      <c r="BE2007" s="246" t="e">
        <f>IFERROR(_xll.qlIndexFixing($BF$1,BA2007,TRUE,_xll.ohTrigger(Trigger,Trigger12M)),#N/A)</f>
        <v>#N/A</v>
      </c>
    </row>
    <row r="2008" spans="52:57" ht="11.25" customHeight="1" x14ac:dyDescent="0.25">
      <c r="AZ2008" s="102" t="s">
        <v>83</v>
      </c>
      <c r="BA2008" s="101">
        <f>_xll.qlInterestRateIndexFixingDate(Currency&amp;"ibor"&amp;Tenor,BB2008,Trigger)</f>
        <v>53440</v>
      </c>
      <c r="BB2008" s="101">
        <f>_xll.qlCalendarAdvance(Calendar,BB2007,AZ2008,"f",,Trigger)</f>
        <v>53442</v>
      </c>
      <c r="BC2008" s="101">
        <f>_xll.qlInterestRateIndexMaturity(Currency&amp;"ibor"&amp;Tenor,BB2008,Trigger)</f>
        <v>53807</v>
      </c>
      <c r="BD2008" s="246">
        <f>_xll.qlIndexFixing($AD$5,BA2008,TRUE,_xll.ohTrigger(Trigger,Trigger12M))</f>
        <v>1.8086072022486094E-2</v>
      </c>
      <c r="BE2008" s="246" t="e">
        <f>IFERROR(_xll.qlIndexFixing($BF$1,BA2008,TRUE,_xll.ohTrigger(Trigger,Trigger12M)),#N/A)</f>
        <v>#N/A</v>
      </c>
    </row>
    <row r="2009" spans="52:57" ht="11.25" customHeight="1" x14ac:dyDescent="0.25">
      <c r="AZ2009" s="102" t="s">
        <v>83</v>
      </c>
      <c r="BA2009" s="101">
        <f>_xll.qlInterestRateIndexFixingDate(Currency&amp;"ibor"&amp;Tenor,BB2009,Trigger)</f>
        <v>53444</v>
      </c>
      <c r="BB2009" s="101">
        <f>_xll.qlCalendarAdvance(Calendar,BB2008,AZ2009,"f",,Trigger)</f>
        <v>53449</v>
      </c>
      <c r="BC2009" s="101">
        <f>_xll.qlInterestRateIndexMaturity(Currency&amp;"ibor"&amp;Tenor,BB2009,Trigger)</f>
        <v>53814</v>
      </c>
      <c r="BD2009" s="246">
        <f>_xll.qlIndexFixing($AD$5,BA2009,TRUE,_xll.ohTrigger(Trigger,Trigger12M))</f>
        <v>1.8087905755800767E-2</v>
      </c>
      <c r="BE2009" s="246" t="e">
        <f>IFERROR(_xll.qlIndexFixing($BF$1,BA2009,TRUE,_xll.ohTrigger(Trigger,Trigger12M)),#N/A)</f>
        <v>#N/A</v>
      </c>
    </row>
    <row r="2010" spans="52:57" ht="11.25" customHeight="1" x14ac:dyDescent="0.25">
      <c r="AZ2010" s="102" t="s">
        <v>83</v>
      </c>
      <c r="BA2010" s="101">
        <f>_xll.qlInterestRateIndexFixingDate(Currency&amp;"ibor"&amp;Tenor,BB2010,Trigger)</f>
        <v>53454</v>
      </c>
      <c r="BB2010" s="101">
        <f>_xll.qlCalendarAdvance(Calendar,BB2009,AZ2010,"f",,Trigger)</f>
        <v>53456</v>
      </c>
      <c r="BC2010" s="101">
        <f>_xll.qlInterestRateIndexMaturity(Currency&amp;"ibor"&amp;Tenor,BB2010,Trigger)</f>
        <v>53821</v>
      </c>
      <c r="BD2010" s="246">
        <f>_xll.qlIndexFixing($AD$5,BA2010,TRUE,_xll.ohTrigger(Trigger,Trigger12M))</f>
        <v>1.8089740942744768E-2</v>
      </c>
      <c r="BE2010" s="246" t="e">
        <f>IFERROR(_xll.qlIndexFixing($BF$1,BA2010,TRUE,_xll.ohTrigger(Trigger,Trigger12M)),#N/A)</f>
        <v>#N/A</v>
      </c>
    </row>
    <row r="2011" spans="52:57" ht="11.25" customHeight="1" x14ac:dyDescent="0.25">
      <c r="AZ2011" s="102" t="s">
        <v>83</v>
      </c>
      <c r="BA2011" s="101">
        <f>_xll.qlInterestRateIndexFixingDate(Currency&amp;"ibor"&amp;Tenor,BB2011,Trigger)</f>
        <v>53461</v>
      </c>
      <c r="BB2011" s="101">
        <f>_xll.qlCalendarAdvance(Calendar,BB2010,AZ2011,"f",,Trigger)</f>
        <v>53463</v>
      </c>
      <c r="BC2011" s="101">
        <f>_xll.qlInterestRateIndexMaturity(Currency&amp;"ibor"&amp;Tenor,BB2011,Trigger)</f>
        <v>53828</v>
      </c>
      <c r="BD2011" s="246">
        <f>_xll.qlIndexFixing($AD$5,BA2011,TRUE,_xll.ohTrigger(Trigger,Trigger12M))</f>
        <v>1.8091577583325979E-2</v>
      </c>
      <c r="BE2011" s="246" t="e">
        <f>IFERROR(_xll.qlIndexFixing($BF$1,BA2011,TRUE,_xll.ohTrigger(Trigger,Trigger12M)),#N/A)</f>
        <v>#N/A</v>
      </c>
    </row>
    <row r="2012" spans="52:57" ht="11.25" customHeight="1" x14ac:dyDescent="0.25">
      <c r="AZ2012" s="102" t="s">
        <v>83</v>
      </c>
      <c r="BA2012" s="101">
        <f>_xll.qlInterestRateIndexFixingDate(Currency&amp;"ibor"&amp;Tenor,BB2012,Trigger)</f>
        <v>53468</v>
      </c>
      <c r="BB2012" s="101">
        <f>_xll.qlCalendarAdvance(Calendar,BB2011,AZ2012,"f",,Trigger)</f>
        <v>53470</v>
      </c>
      <c r="BC2012" s="101">
        <f>_xll.qlInterestRateIndexMaturity(Currency&amp;"ibor"&amp;Tenor,BB2012,Trigger)</f>
        <v>53835</v>
      </c>
      <c r="BD2012" s="246">
        <f>_xll.qlIndexFixing($AD$5,BA2012,TRUE,_xll.ohTrigger(Trigger,Trigger12M))</f>
        <v>1.8093415677552939E-2</v>
      </c>
      <c r="BE2012" s="246" t="e">
        <f>IFERROR(_xll.qlIndexFixing($BF$1,BA2012,TRUE,_xll.ohTrigger(Trigger,Trigger12M)),#N/A)</f>
        <v>#N/A</v>
      </c>
    </row>
    <row r="2013" spans="52:57" ht="11.25" customHeight="1" x14ac:dyDescent="0.25">
      <c r="AZ2013" s="102" t="s">
        <v>83</v>
      </c>
      <c r="BA2013" s="101">
        <f>_xll.qlInterestRateIndexFixingDate(Currency&amp;"ibor"&amp;Tenor,BB2013,Trigger)</f>
        <v>53475</v>
      </c>
      <c r="BB2013" s="101">
        <f>_xll.qlCalendarAdvance(Calendar,BB2012,AZ2013,"f",,Trigger)</f>
        <v>53477</v>
      </c>
      <c r="BC2013" s="101">
        <f>_xll.qlInterestRateIndexMaturity(Currency&amp;"ibor"&amp;Tenor,BB2013,Trigger)</f>
        <v>53842</v>
      </c>
      <c r="BD2013" s="246">
        <f>_xll.qlIndexFixing($AD$5,BA2013,TRUE,_xll.ohTrigger(Trigger,Trigger12M))</f>
        <v>1.8095255225433319E-2</v>
      </c>
      <c r="BE2013" s="246" t="e">
        <f>IFERROR(_xll.qlIndexFixing($BF$1,BA2013,TRUE,_xll.ohTrigger(Trigger,Trigger12M)),#N/A)</f>
        <v>#N/A</v>
      </c>
    </row>
    <row r="2014" spans="52:57" ht="11.25" customHeight="1" x14ac:dyDescent="0.25">
      <c r="AZ2014" s="102" t="s">
        <v>83</v>
      </c>
      <c r="BA2014" s="101">
        <f>_xll.qlInterestRateIndexFixingDate(Currency&amp;"ibor"&amp;Tenor,BB2014,Trigger)</f>
        <v>53482</v>
      </c>
      <c r="BB2014" s="101">
        <f>_xll.qlCalendarAdvance(Calendar,BB2013,AZ2014,"f",,Trigger)</f>
        <v>53484</v>
      </c>
      <c r="BC2014" s="101">
        <f>_xll.qlInterestRateIndexMaturity(Currency&amp;"ibor"&amp;Tenor,BB2014,Trigger)</f>
        <v>53849</v>
      </c>
      <c r="BD2014" s="246">
        <f>_xll.qlIndexFixing($AD$5,BA2014,TRUE,_xll.ohTrigger(Trigger,Trigger12M))</f>
        <v>1.8097096226974561E-2</v>
      </c>
      <c r="BE2014" s="246" t="e">
        <f>IFERROR(_xll.qlIndexFixing($BF$1,BA2014,TRUE,_xll.ohTrigger(Trigger,Trigger12M)),#N/A)</f>
        <v>#N/A</v>
      </c>
    </row>
    <row r="2015" spans="52:57" ht="11.25" customHeight="1" x14ac:dyDescent="0.25">
      <c r="AZ2015" s="102" t="s">
        <v>83</v>
      </c>
      <c r="BA2015" s="101">
        <f>_xll.qlInterestRateIndexFixingDate(Currency&amp;"ibor"&amp;Tenor,BB2015,Trigger)</f>
        <v>53489</v>
      </c>
      <c r="BB2015" s="101">
        <f>_xll.qlCalendarAdvance(Calendar,BB2014,AZ2015,"f",,Trigger)</f>
        <v>53491</v>
      </c>
      <c r="BC2015" s="101">
        <f>_xll.qlInterestRateIndexMaturity(Currency&amp;"ibor"&amp;Tenor,BB2015,Trigger)</f>
        <v>53856</v>
      </c>
      <c r="BD2015" s="246">
        <f>_xll.qlIndexFixing($AD$5,BA2015,TRUE,_xll.ohTrigger(Trigger,Trigger12M))</f>
        <v>1.8098938682185206E-2</v>
      </c>
      <c r="BE2015" s="246" t="e">
        <f>IFERROR(_xll.qlIndexFixing($BF$1,BA2015,TRUE,_xll.ohTrigger(Trigger,Trigger12M)),#N/A)</f>
        <v>#N/A</v>
      </c>
    </row>
    <row r="2016" spans="52:57" ht="11.25" customHeight="1" x14ac:dyDescent="0.25">
      <c r="AZ2016" s="102" t="s">
        <v>83</v>
      </c>
      <c r="BA2016" s="101">
        <f>_xll.qlInterestRateIndexFixingDate(Currency&amp;"ibor"&amp;Tenor,BB2016,Trigger)</f>
        <v>53496</v>
      </c>
      <c r="BB2016" s="101">
        <f>_xll.qlCalendarAdvance(Calendar,BB2015,AZ2016,"f",,Trigger)</f>
        <v>53498</v>
      </c>
      <c r="BC2016" s="101">
        <f>_xll.qlInterestRateIndexMaturity(Currency&amp;"ibor"&amp;Tenor,BB2016,Trigger)</f>
        <v>53863</v>
      </c>
      <c r="BD2016" s="246">
        <f>_xll.qlIndexFixing($AD$5,BA2016,TRUE,_xll.ohTrigger(Trigger,Trigger12M))</f>
        <v>1.8100782591073356E-2</v>
      </c>
      <c r="BE2016" s="246" t="e">
        <f>IFERROR(_xll.qlIndexFixing($BF$1,BA2016,TRUE,_xll.ohTrigger(Trigger,Trigger12M)),#N/A)</f>
        <v>#N/A</v>
      </c>
    </row>
    <row r="2017" spans="52:57" ht="11.25" customHeight="1" x14ac:dyDescent="0.25">
      <c r="AZ2017" s="102" t="s">
        <v>83</v>
      </c>
      <c r="BA2017" s="101">
        <f>_xll.qlInterestRateIndexFixingDate(Currency&amp;"ibor"&amp;Tenor,BB2017,Trigger)</f>
        <v>53503</v>
      </c>
      <c r="BB2017" s="101">
        <f>_xll.qlCalendarAdvance(Calendar,BB2016,AZ2017,"f",,Trigger)</f>
        <v>53505</v>
      </c>
      <c r="BC2017" s="101">
        <f>_xll.qlInterestRateIndexMaturity(Currency&amp;"ibor"&amp;Tenor,BB2017,Trigger)</f>
        <v>53870</v>
      </c>
      <c r="BD2017" s="246">
        <f>_xll.qlIndexFixing($AD$5,BA2017,TRUE,_xll.ohTrigger(Trigger,Trigger12M))</f>
        <v>1.8102627953646901E-2</v>
      </c>
      <c r="BE2017" s="246" t="e">
        <f>IFERROR(_xll.qlIndexFixing($BF$1,BA2017,TRUE,_xll.ohTrigger(Trigger,Trigger12M)),#N/A)</f>
        <v>#N/A</v>
      </c>
    </row>
    <row r="2018" spans="52:57" ht="11.25" customHeight="1" x14ac:dyDescent="0.25">
      <c r="AZ2018" s="102" t="s">
        <v>83</v>
      </c>
      <c r="BA2018" s="101">
        <f>_xll.qlInterestRateIndexFixingDate(Currency&amp;"ibor"&amp;Tenor,BB2018,Trigger)</f>
        <v>53510</v>
      </c>
      <c r="BB2018" s="101">
        <f>_xll.qlCalendarAdvance(Calendar,BB2017,AZ2018,"f",,Trigger)</f>
        <v>53512</v>
      </c>
      <c r="BC2018" s="101">
        <f>_xll.qlInterestRateIndexMaturity(Currency&amp;"ibor"&amp;Tenor,BB2018,Trigger)</f>
        <v>53877</v>
      </c>
      <c r="BD2018" s="246">
        <f>_xll.qlIndexFixing($AD$5,BA2018,TRUE,_xll.ohTrigger(Trigger,Trigger12M))</f>
        <v>1.8104474769913281E-2</v>
      </c>
      <c r="BE2018" s="246" t="e">
        <f>IFERROR(_xll.qlIndexFixing($BF$1,BA2018,TRUE,_xll.ohTrigger(Trigger,Trigger12M)),#N/A)</f>
        <v>#N/A</v>
      </c>
    </row>
    <row r="2019" spans="52:57" ht="11.25" customHeight="1" x14ac:dyDescent="0.25">
      <c r="AZ2019" s="102" t="s">
        <v>83</v>
      </c>
      <c r="BA2019" s="101">
        <f>_xll.qlInterestRateIndexFixingDate(Currency&amp;"ibor"&amp;Tenor,BB2019,Trigger)</f>
        <v>53517</v>
      </c>
      <c r="BB2019" s="101">
        <f>_xll.qlCalendarAdvance(Calendar,BB2018,AZ2019,"f",,Trigger)</f>
        <v>53519</v>
      </c>
      <c r="BC2019" s="101">
        <f>_xll.qlInterestRateIndexMaturity(Currency&amp;"ibor"&amp;Tenor,BB2019,Trigger)</f>
        <v>53884</v>
      </c>
      <c r="BD2019" s="246">
        <f>_xll.qlIndexFixing($AD$5,BA2019,TRUE,_xll.ohTrigger(Trigger,Trigger12M))</f>
        <v>1.8106323039881262E-2</v>
      </c>
      <c r="BE2019" s="246" t="e">
        <f>IFERROR(_xll.qlIndexFixing($BF$1,BA2019,TRUE,_xll.ohTrigger(Trigger,Trigger12M)),#N/A)</f>
        <v>#N/A</v>
      </c>
    </row>
    <row r="2020" spans="52:57" ht="11.25" customHeight="1" x14ac:dyDescent="0.25">
      <c r="AZ2020" s="102" t="s">
        <v>83</v>
      </c>
      <c r="BA2020" s="101">
        <f>_xll.qlInterestRateIndexFixingDate(Currency&amp;"ibor"&amp;Tenor,BB2020,Trigger)</f>
        <v>53524</v>
      </c>
      <c r="BB2020" s="101">
        <f>_xll.qlCalendarAdvance(Calendar,BB2019,AZ2020,"f",,Trigger)</f>
        <v>53526</v>
      </c>
      <c r="BC2020" s="101">
        <f>_xll.qlInterestRateIndexMaturity(Currency&amp;"ibor"&amp;Tenor,BB2020,Trigger)</f>
        <v>53891</v>
      </c>
      <c r="BD2020" s="246">
        <f>_xll.qlIndexFixing($AD$5,BA2020,TRUE,_xll.ohTrigger(Trigger,Trigger12M))</f>
        <v>1.8108172763558722E-2</v>
      </c>
      <c r="BE2020" s="246" t="e">
        <f>IFERROR(_xll.qlIndexFixing($BF$1,BA2020,TRUE,_xll.ohTrigger(Trigger,Trigger12M)),#N/A)</f>
        <v>#N/A</v>
      </c>
    </row>
    <row r="2021" spans="52:57" ht="11.25" customHeight="1" x14ac:dyDescent="0.25">
      <c r="AZ2021" s="102" t="s">
        <v>83</v>
      </c>
      <c r="BA2021" s="101">
        <f>_xll.qlInterestRateIndexFixingDate(Currency&amp;"ibor"&amp;Tenor,BB2021,Trigger)</f>
        <v>53531</v>
      </c>
      <c r="BB2021" s="101">
        <f>_xll.qlCalendarAdvance(Calendar,BB2020,AZ2021,"f",,Trigger)</f>
        <v>53533</v>
      </c>
      <c r="BC2021" s="101">
        <f>_xll.qlInterestRateIndexMaturity(Currency&amp;"ibor"&amp;Tenor,BB2021,Trigger)</f>
        <v>53898</v>
      </c>
      <c r="BD2021" s="246">
        <f>_xll.qlIndexFixing($AD$5,BA2021,TRUE,_xll.ohTrigger(Trigger,Trigger12M))</f>
        <v>1.8109793971779978E-2</v>
      </c>
      <c r="BE2021" s="246" t="e">
        <f>IFERROR(_xll.qlIndexFixing($BF$1,BA2021,TRUE,_xll.ohTrigger(Trigger,Trigger12M)),#N/A)</f>
        <v>#N/A</v>
      </c>
    </row>
    <row r="2022" spans="52:57" ht="11.25" customHeight="1" x14ac:dyDescent="0.25">
      <c r="AZ2022" s="102" t="s">
        <v>83</v>
      </c>
      <c r="BA2022" s="101">
        <f>_xll.qlInterestRateIndexFixingDate(Currency&amp;"ibor"&amp;Tenor,BB2022,Trigger)</f>
        <v>53538</v>
      </c>
      <c r="BB2022" s="101">
        <f>_xll.qlCalendarAdvance(Calendar,BB2021,AZ2022,"f",,Trigger)</f>
        <v>53540</v>
      </c>
      <c r="BC2022" s="101">
        <f>_xll.qlInterestRateIndexMaturity(Currency&amp;"ibor"&amp;Tenor,BB2022,Trigger)</f>
        <v>53905</v>
      </c>
      <c r="BD2022" s="246">
        <f>_xll.qlIndexFixing($AD$5,BA2022,TRUE,_xll.ohTrigger(Trigger,Trigger12M))</f>
        <v>1.8110035689338826E-2</v>
      </c>
      <c r="BE2022" s="246" t="e">
        <f>IFERROR(_xll.qlIndexFixing($BF$1,BA2022,TRUE,_xll.ohTrigger(Trigger,Trigger12M)),#N/A)</f>
        <v>#N/A</v>
      </c>
    </row>
    <row r="2023" spans="52:57" ht="11.25" customHeight="1" x14ac:dyDescent="0.25">
      <c r="AZ2023" s="102" t="s">
        <v>83</v>
      </c>
      <c r="BA2023" s="101">
        <f>_xll.qlInterestRateIndexFixingDate(Currency&amp;"ibor"&amp;Tenor,BB2023,Trigger)</f>
        <v>53545</v>
      </c>
      <c r="BB2023" s="101">
        <f>_xll.qlCalendarAdvance(Calendar,BB2022,AZ2023,"f",,Trigger)</f>
        <v>53547</v>
      </c>
      <c r="BC2023" s="101">
        <f>_xll.qlInterestRateIndexMaturity(Currency&amp;"ibor"&amp;Tenor,BB2023,Trigger)</f>
        <v>53912</v>
      </c>
      <c r="BD2023" s="246">
        <f>_xll.qlIndexFixing($AD$5,BA2023,TRUE,_xll.ohTrigger(Trigger,Trigger12M))</f>
        <v>1.8110276884266089E-2</v>
      </c>
      <c r="BE2023" s="246" t="e">
        <f>IFERROR(_xll.qlIndexFixing($BF$1,BA2023,TRUE,_xll.ohTrigger(Trigger,Trigger12M)),#N/A)</f>
        <v>#N/A</v>
      </c>
    </row>
    <row r="2024" spans="52:57" ht="11.25" customHeight="1" x14ac:dyDescent="0.25">
      <c r="AZ2024" s="102" t="s">
        <v>83</v>
      </c>
      <c r="BA2024" s="101">
        <f>_xll.qlInterestRateIndexFixingDate(Currency&amp;"ibor"&amp;Tenor,BB2024,Trigger)</f>
        <v>53552</v>
      </c>
      <c r="BB2024" s="101">
        <f>_xll.qlCalendarAdvance(Calendar,BB2023,AZ2024,"f",,Trigger)</f>
        <v>53554</v>
      </c>
      <c r="BC2024" s="101">
        <f>_xll.qlInterestRateIndexMaturity(Currency&amp;"ibor"&amp;Tenor,BB2024,Trigger)</f>
        <v>53919</v>
      </c>
      <c r="BD2024" s="246">
        <f>_xll.qlIndexFixing($AD$5,BA2024,TRUE,_xll.ohTrigger(Trigger,Trigger12M))</f>
        <v>1.8110517556562428E-2</v>
      </c>
      <c r="BE2024" s="246" t="e">
        <f>IFERROR(_xll.qlIndexFixing($BF$1,BA2024,TRUE,_xll.ohTrigger(Trigger,Trigger12M)),#N/A)</f>
        <v>#N/A</v>
      </c>
    </row>
    <row r="2025" spans="52:57" ht="11.25" customHeight="1" x14ac:dyDescent="0.25">
      <c r="AZ2025" s="102" t="s">
        <v>83</v>
      </c>
      <c r="BA2025" s="101">
        <f>_xll.qlInterestRateIndexFixingDate(Currency&amp;"ibor"&amp;Tenor,BB2025,Trigger)</f>
        <v>53559</v>
      </c>
      <c r="BB2025" s="101">
        <f>_xll.qlCalendarAdvance(Calendar,BB2024,AZ2025,"f",,Trigger)</f>
        <v>53561</v>
      </c>
      <c r="BC2025" s="101">
        <f>_xll.qlInterestRateIndexMaturity(Currency&amp;"ibor"&amp;Tenor,BB2025,Trigger)</f>
        <v>53926</v>
      </c>
      <c r="BD2025" s="246">
        <f>_xll.qlIndexFixing($AD$5,BA2025,TRUE,_xll.ohTrigger(Trigger,Trigger12M))</f>
        <v>1.8110757706225871E-2</v>
      </c>
      <c r="BE2025" s="246" t="e">
        <f>IFERROR(_xll.qlIndexFixing($BF$1,BA2025,TRUE,_xll.ohTrigger(Trigger,Trigger12M)),#N/A)</f>
        <v>#N/A</v>
      </c>
    </row>
    <row r="2026" spans="52:57" ht="11.25" customHeight="1" x14ac:dyDescent="0.25">
      <c r="AZ2026" s="102" t="s">
        <v>83</v>
      </c>
      <c r="BA2026" s="101">
        <f>_xll.qlInterestRateIndexFixingDate(Currency&amp;"ibor"&amp;Tenor,BB2026,Trigger)</f>
        <v>53566</v>
      </c>
      <c r="BB2026" s="101">
        <f>_xll.qlCalendarAdvance(Calendar,BB2025,AZ2026,"f",,Trigger)</f>
        <v>53568</v>
      </c>
      <c r="BC2026" s="101">
        <f>_xll.qlInterestRateIndexMaturity(Currency&amp;"ibor"&amp;Tenor,BB2026,Trigger)</f>
        <v>53933</v>
      </c>
      <c r="BD2026" s="246">
        <f>_xll.qlIndexFixing($AD$5,BA2026,TRUE,_xll.ohTrigger(Trigger,Trigger12M))</f>
        <v>1.8110997333257293E-2</v>
      </c>
      <c r="BE2026" s="246" t="e">
        <f>IFERROR(_xll.qlIndexFixing($BF$1,BA2026,TRUE,_xll.ohTrigger(Trigger,Trigger12M)),#N/A)</f>
        <v>#N/A</v>
      </c>
    </row>
    <row r="2027" spans="52:57" ht="11.25" customHeight="1" x14ac:dyDescent="0.25">
      <c r="AZ2027" s="102" t="s">
        <v>83</v>
      </c>
      <c r="BA2027" s="101">
        <f>_xll.qlInterestRateIndexFixingDate(Currency&amp;"ibor"&amp;Tenor,BB2027,Trigger)</f>
        <v>53573</v>
      </c>
      <c r="BB2027" s="101">
        <f>_xll.qlCalendarAdvance(Calendar,BB2026,AZ2027,"f",,Trigger)</f>
        <v>53575</v>
      </c>
      <c r="BC2027" s="101">
        <f>_xll.qlInterestRateIndexMaturity(Currency&amp;"ibor"&amp;Tenor,BB2027,Trigger)</f>
        <v>53940</v>
      </c>
      <c r="BD2027" s="246">
        <f>_xll.qlIndexFixing($AD$5,BA2027,TRUE,_xll.ohTrigger(Trigger,Trigger12M))</f>
        <v>1.8111236437656258E-2</v>
      </c>
      <c r="BE2027" s="246" t="e">
        <f>IFERROR(_xll.qlIndexFixing($BF$1,BA2027,TRUE,_xll.ohTrigger(Trigger,Trigger12M)),#N/A)</f>
        <v>#N/A</v>
      </c>
    </row>
    <row r="2028" spans="52:57" ht="11.25" customHeight="1" x14ac:dyDescent="0.25">
      <c r="AZ2028" s="102" t="s">
        <v>83</v>
      </c>
      <c r="BA2028" s="101">
        <f>_xll.qlInterestRateIndexFixingDate(Currency&amp;"ibor"&amp;Tenor,BB2028,Trigger)</f>
        <v>53580</v>
      </c>
      <c r="BB2028" s="101">
        <f>_xll.qlCalendarAdvance(Calendar,BB2027,AZ2028,"f",,Trigger)</f>
        <v>53582</v>
      </c>
      <c r="BC2028" s="101">
        <f>_xll.qlInterestRateIndexMaturity(Currency&amp;"ibor"&amp;Tenor,BB2028,Trigger)</f>
        <v>53947</v>
      </c>
      <c r="BD2028" s="246">
        <f>_xll.qlIndexFixing($AD$5,BA2028,TRUE,_xll.ohTrigger(Trigger,Trigger12M))</f>
        <v>1.8111475019421671E-2</v>
      </c>
      <c r="BE2028" s="246" t="e">
        <f>IFERROR(_xll.qlIndexFixing($BF$1,BA2028,TRUE,_xll.ohTrigger(Trigger,Trigger12M)),#N/A)</f>
        <v>#N/A</v>
      </c>
    </row>
    <row r="2029" spans="52:57" ht="11.25" customHeight="1" x14ac:dyDescent="0.25">
      <c r="AZ2029" s="102" t="s">
        <v>83</v>
      </c>
      <c r="BA2029" s="101">
        <f>_xll.qlInterestRateIndexFixingDate(Currency&amp;"ibor"&amp;Tenor,BB2029,Trigger)</f>
        <v>53587</v>
      </c>
      <c r="BB2029" s="101">
        <f>_xll.qlCalendarAdvance(Calendar,BB2028,AZ2029,"f",,Trigger)</f>
        <v>53589</v>
      </c>
      <c r="BC2029" s="101">
        <f>_xll.qlInterestRateIndexMaturity(Currency&amp;"ibor"&amp;Tenor,BB2029,Trigger)</f>
        <v>53954</v>
      </c>
      <c r="BD2029" s="246">
        <f>_xll.qlIndexFixing($AD$5,BA2029,TRUE,_xll.ohTrigger(Trigger,Trigger12M))</f>
        <v>1.8111713078553748E-2</v>
      </c>
      <c r="BE2029" s="246" t="e">
        <f>IFERROR(_xll.qlIndexFixing($BF$1,BA2029,TRUE,_xll.ohTrigger(Trigger,Trigger12M)),#N/A)</f>
        <v>#N/A</v>
      </c>
    </row>
    <row r="2030" spans="52:57" ht="11.25" customHeight="1" x14ac:dyDescent="0.25">
      <c r="AZ2030" s="102" t="s">
        <v>83</v>
      </c>
      <c r="BA2030" s="101">
        <f>_xll.qlInterestRateIndexFixingDate(Currency&amp;"ibor"&amp;Tenor,BB2030,Trigger)</f>
        <v>53594</v>
      </c>
      <c r="BB2030" s="101">
        <f>_xll.qlCalendarAdvance(Calendar,BB2029,AZ2030,"f",,Trigger)</f>
        <v>53596</v>
      </c>
      <c r="BC2030" s="101">
        <f>_xll.qlInterestRateIndexMaturity(Currency&amp;"ibor"&amp;Tenor,BB2030,Trigger)</f>
        <v>53961</v>
      </c>
      <c r="BD2030" s="246">
        <f>_xll.qlIndexFixing($AD$5,BA2030,TRUE,_xll.ohTrigger(Trigger,Trigger12M))</f>
        <v>1.8111950615051838E-2</v>
      </c>
      <c r="BE2030" s="246" t="e">
        <f>IFERROR(_xll.qlIndexFixing($BF$1,BA2030,TRUE,_xll.ohTrigger(Trigger,Trigger12M)),#N/A)</f>
        <v>#N/A</v>
      </c>
    </row>
    <row r="2031" spans="52:57" ht="11.25" customHeight="1" x14ac:dyDescent="0.25">
      <c r="AZ2031" s="102" t="s">
        <v>83</v>
      </c>
      <c r="BA2031" s="101">
        <f>_xll.qlInterestRateIndexFixingDate(Currency&amp;"ibor"&amp;Tenor,BB2031,Trigger)</f>
        <v>53601</v>
      </c>
      <c r="BB2031" s="101">
        <f>_xll.qlCalendarAdvance(Calendar,BB2030,AZ2031,"f",,Trigger)</f>
        <v>53603</v>
      </c>
      <c r="BC2031" s="101">
        <f>_xll.qlInterestRateIndexMaturity(Currency&amp;"ibor"&amp;Tenor,BB2031,Trigger)</f>
        <v>53968</v>
      </c>
      <c r="BD2031" s="246">
        <f>_xll.qlIndexFixing($AD$5,BA2031,TRUE,_xll.ohTrigger(Trigger,Trigger12M))</f>
        <v>1.8112187628915494E-2</v>
      </c>
      <c r="BE2031" s="246" t="e">
        <f>IFERROR(_xll.qlIndexFixing($BF$1,BA2031,TRUE,_xll.ohTrigger(Trigger,Trigger12M)),#N/A)</f>
        <v>#N/A</v>
      </c>
    </row>
    <row r="2032" spans="52:57" ht="11.25" customHeight="1" x14ac:dyDescent="0.25">
      <c r="AZ2032" s="102" t="s">
        <v>83</v>
      </c>
      <c r="BA2032" s="101">
        <f>_xll.qlInterestRateIndexFixingDate(Currency&amp;"ibor"&amp;Tenor,BB2032,Trigger)</f>
        <v>53608</v>
      </c>
      <c r="BB2032" s="101">
        <f>_xll.qlCalendarAdvance(Calendar,BB2031,AZ2032,"f",,Trigger)</f>
        <v>53610</v>
      </c>
      <c r="BC2032" s="101">
        <f>_xll.qlInterestRateIndexMaturity(Currency&amp;"ibor"&amp;Tenor,BB2032,Trigger)</f>
        <v>53975</v>
      </c>
      <c r="BD2032" s="246">
        <f>_xll.qlIndexFixing($AD$5,BA2032,TRUE,_xll.ohTrigger(Trigger,Trigger12M))</f>
        <v>1.8112424120144945E-2</v>
      </c>
      <c r="BE2032" s="246" t="e">
        <f>IFERROR(_xll.qlIndexFixing($BF$1,BA2032,TRUE,_xll.ohTrigger(Trigger,Trigger12M)),#N/A)</f>
        <v>#N/A</v>
      </c>
    </row>
    <row r="2033" spans="52:57" ht="11.25" customHeight="1" x14ac:dyDescent="0.25">
      <c r="AZ2033" s="102" t="s">
        <v>83</v>
      </c>
      <c r="BA2033" s="101">
        <f>_xll.qlInterestRateIndexFixingDate(Currency&amp;"ibor"&amp;Tenor,BB2033,Trigger)</f>
        <v>53615</v>
      </c>
      <c r="BB2033" s="101">
        <f>_xll.qlCalendarAdvance(Calendar,BB2032,AZ2033,"f",,Trigger)</f>
        <v>53617</v>
      </c>
      <c r="BC2033" s="101">
        <f>_xll.qlInterestRateIndexMaturity(Currency&amp;"ibor"&amp;Tenor,BB2033,Trigger)</f>
        <v>53982</v>
      </c>
      <c r="BD2033" s="246">
        <f>_xll.qlIndexFixing($AD$5,BA2033,TRUE,_xll.ohTrigger(Trigger,Trigger12M))</f>
        <v>1.8112660088739307E-2</v>
      </c>
      <c r="BE2033" s="246" t="e">
        <f>IFERROR(_xll.qlIndexFixing($BF$1,BA2033,TRUE,_xll.ohTrigger(Trigger,Trigger12M)),#N/A)</f>
        <v>#N/A</v>
      </c>
    </row>
    <row r="2034" spans="52:57" ht="11.25" customHeight="1" x14ac:dyDescent="0.25">
      <c r="AZ2034" s="102" t="s">
        <v>83</v>
      </c>
      <c r="BA2034" s="101">
        <f>_xll.qlInterestRateIndexFixingDate(Currency&amp;"ibor"&amp;Tenor,BB2034,Trigger)</f>
        <v>53622</v>
      </c>
      <c r="BB2034" s="101">
        <f>_xll.qlCalendarAdvance(Calendar,BB2033,AZ2034,"f",,Trigger)</f>
        <v>53624</v>
      </c>
      <c r="BC2034" s="101">
        <f>_xll.qlInterestRateIndexMaturity(Currency&amp;"ibor"&amp;Tenor,BB2034,Trigger)</f>
        <v>53989</v>
      </c>
      <c r="BD2034" s="246">
        <f>_xll.qlIndexFixing($AD$5,BA2034,TRUE,_xll.ohTrigger(Trigger,Trigger12M))</f>
        <v>1.8112895534698147E-2</v>
      </c>
      <c r="BE2034" s="246" t="e">
        <f>IFERROR(_xll.qlIndexFixing($BF$1,BA2034,TRUE,_xll.ohTrigger(Trigger,Trigger12M)),#N/A)</f>
        <v>#N/A</v>
      </c>
    </row>
    <row r="2035" spans="52:57" ht="11.25" customHeight="1" x14ac:dyDescent="0.25">
      <c r="AZ2035" s="102" t="s">
        <v>83</v>
      </c>
      <c r="BA2035" s="101">
        <f>_xll.qlInterestRateIndexFixingDate(Currency&amp;"ibor"&amp;Tenor,BB2035,Trigger)</f>
        <v>53629</v>
      </c>
      <c r="BB2035" s="101">
        <f>_xll.qlCalendarAdvance(Calendar,BB2034,AZ2035,"f",,Trigger)</f>
        <v>53631</v>
      </c>
      <c r="BC2035" s="101">
        <f>_xll.qlInterestRateIndexMaturity(Currency&amp;"ibor"&amp;Tenor,BB2035,Trigger)</f>
        <v>53996</v>
      </c>
      <c r="BD2035" s="246">
        <f>_xll.qlIndexFixing($AD$5,BA2035,TRUE,_xll.ohTrigger(Trigger,Trigger12M))</f>
        <v>1.8113130458021463E-2</v>
      </c>
      <c r="BE2035" s="246" t="e">
        <f>IFERROR(_xll.qlIndexFixing($BF$1,BA2035,TRUE,_xll.ohTrigger(Trigger,Trigger12M)),#N/A)</f>
        <v>#N/A</v>
      </c>
    </row>
    <row r="2036" spans="52:57" ht="11.25" customHeight="1" x14ac:dyDescent="0.25">
      <c r="AZ2036" s="102" t="s">
        <v>83</v>
      </c>
      <c r="BA2036" s="101">
        <f>_xll.qlInterestRateIndexFixingDate(Currency&amp;"ibor"&amp;Tenor,BB2036,Trigger)</f>
        <v>53636</v>
      </c>
      <c r="BB2036" s="101">
        <f>_xll.qlCalendarAdvance(Calendar,BB2035,AZ2036,"f",,Trigger)</f>
        <v>53638</v>
      </c>
      <c r="BC2036" s="101">
        <f>_xll.qlInterestRateIndexMaturity(Currency&amp;"ibor"&amp;Tenor,BB2036,Trigger)</f>
        <v>54003</v>
      </c>
      <c r="BD2036" s="246">
        <f>_xll.qlIndexFixing($AD$5,BA2036,TRUE,_xll.ohTrigger(Trigger,Trigger12M))</f>
        <v>1.8113364858708375E-2</v>
      </c>
      <c r="BE2036" s="246" t="e">
        <f>IFERROR(_xll.qlIndexFixing($BF$1,BA2036,TRUE,_xll.ohTrigger(Trigger,Trigger12M)),#N/A)</f>
        <v>#N/A</v>
      </c>
    </row>
    <row r="2037" spans="52:57" ht="11.25" customHeight="1" x14ac:dyDescent="0.25">
      <c r="AZ2037" s="102" t="s">
        <v>83</v>
      </c>
      <c r="BA2037" s="101">
        <f>_xll.qlInterestRateIndexFixingDate(Currency&amp;"ibor"&amp;Tenor,BB2037,Trigger)</f>
        <v>53643</v>
      </c>
      <c r="BB2037" s="101">
        <f>_xll.qlCalendarAdvance(Calendar,BB2036,AZ2037,"f",,Trigger)</f>
        <v>53645</v>
      </c>
      <c r="BC2037" s="101">
        <f>_xll.qlInterestRateIndexMaturity(Currency&amp;"ibor"&amp;Tenor,BB2037,Trigger)</f>
        <v>54010</v>
      </c>
      <c r="BD2037" s="246">
        <f>_xll.qlIndexFixing($AD$5,BA2037,TRUE,_xll.ohTrigger(Trigger,Trigger12M))</f>
        <v>1.811359873675911E-2</v>
      </c>
      <c r="BE2037" s="246" t="e">
        <f>IFERROR(_xll.qlIndexFixing($BF$1,BA2037,TRUE,_xll.ohTrigger(Trigger,Trigger12M)),#N/A)</f>
        <v>#N/A</v>
      </c>
    </row>
    <row r="2038" spans="52:57" ht="11.25" customHeight="1" x14ac:dyDescent="0.25">
      <c r="AZ2038" s="102" t="s">
        <v>83</v>
      </c>
      <c r="BA2038" s="101">
        <f>_xll.qlInterestRateIndexFixingDate(Currency&amp;"ibor"&amp;Tenor,BB2038,Trigger)</f>
        <v>53650</v>
      </c>
      <c r="BB2038" s="101">
        <f>_xll.qlCalendarAdvance(Calendar,BB2037,AZ2038,"f",,Trigger)</f>
        <v>53652</v>
      </c>
      <c r="BC2038" s="101">
        <f>_xll.qlInterestRateIndexMaturity(Currency&amp;"ibor"&amp;Tenor,BB2038,Trigger)</f>
        <v>54017</v>
      </c>
      <c r="BD2038" s="246">
        <f>_xll.qlIndexFixing($AD$5,BA2038,TRUE,_xll.ohTrigger(Trigger,Trigger12M))</f>
        <v>1.8113832092173009E-2</v>
      </c>
      <c r="BE2038" s="246" t="e">
        <f>IFERROR(_xll.qlIndexFixing($BF$1,BA2038,TRUE,_xll.ohTrigger(Trigger,Trigger12M)),#N/A)</f>
        <v>#N/A</v>
      </c>
    </row>
    <row r="2039" spans="52:57" ht="11.25" customHeight="1" x14ac:dyDescent="0.25">
      <c r="AZ2039" s="102" t="s">
        <v>83</v>
      </c>
      <c r="BA2039" s="101">
        <f>_xll.qlInterestRateIndexFixingDate(Currency&amp;"ibor"&amp;Tenor,BB2039,Trigger)</f>
        <v>53657</v>
      </c>
      <c r="BB2039" s="101">
        <f>_xll.qlCalendarAdvance(Calendar,BB2038,AZ2039,"f",,Trigger)</f>
        <v>53659</v>
      </c>
      <c r="BC2039" s="101">
        <f>_xll.qlInterestRateIndexMaturity(Currency&amp;"ibor"&amp;Tenor,BB2039,Trigger)</f>
        <v>54024</v>
      </c>
      <c r="BD2039" s="246">
        <f>_xll.qlIndexFixing($AD$5,BA2039,TRUE,_xll.ohTrigger(Trigger,Trigger12M))</f>
        <v>1.8114064924949626E-2</v>
      </c>
      <c r="BE2039" s="246" t="e">
        <f>IFERROR(_xll.qlIndexFixing($BF$1,BA2039,TRUE,_xll.ohTrigger(Trigger,Trigger12M)),#N/A)</f>
        <v>#N/A</v>
      </c>
    </row>
    <row r="2040" spans="52:57" ht="11.25" customHeight="1" x14ac:dyDescent="0.25">
      <c r="AZ2040" s="102" t="s">
        <v>83</v>
      </c>
      <c r="BA2040" s="101">
        <f>_xll.qlInterestRateIndexFixingDate(Currency&amp;"ibor"&amp;Tenor,BB2040,Trigger)</f>
        <v>53664</v>
      </c>
      <c r="BB2040" s="101">
        <f>_xll.qlCalendarAdvance(Calendar,BB2039,AZ2040,"f",,Trigger)</f>
        <v>53666</v>
      </c>
      <c r="BC2040" s="101">
        <f>_xll.qlInterestRateIndexMaturity(Currency&amp;"ibor"&amp;Tenor,BB2040,Trigger)</f>
        <v>54031</v>
      </c>
      <c r="BD2040" s="246">
        <f>_xll.qlIndexFixing($AD$5,BA2040,TRUE,_xll.ohTrigger(Trigger,Trigger12M))</f>
        <v>1.8114297235088752E-2</v>
      </c>
      <c r="BE2040" s="246" t="e">
        <f>IFERROR(_xll.qlIndexFixing($BF$1,BA2040,TRUE,_xll.ohTrigger(Trigger,Trigger12M)),#N/A)</f>
        <v>#N/A</v>
      </c>
    </row>
    <row r="2041" spans="52:57" ht="11.25" customHeight="1" x14ac:dyDescent="0.25">
      <c r="AZ2041" s="102" t="s">
        <v>83</v>
      </c>
      <c r="BA2041" s="101">
        <f>_xll.qlInterestRateIndexFixingDate(Currency&amp;"ibor"&amp;Tenor,BB2041,Trigger)</f>
        <v>53671</v>
      </c>
      <c r="BB2041" s="101">
        <f>_xll.qlCalendarAdvance(Calendar,BB2040,AZ2041,"f",,Trigger)</f>
        <v>53673</v>
      </c>
      <c r="BC2041" s="101">
        <f>_xll.qlInterestRateIndexMaturity(Currency&amp;"ibor"&amp;Tenor,BB2041,Trigger)</f>
        <v>54038</v>
      </c>
      <c r="BD2041" s="246">
        <f>_xll.qlIndexFixing($AD$5,BA2041,TRUE,_xll.ohTrigger(Trigger,Trigger12M))</f>
        <v>1.8114529022589726E-2</v>
      </c>
      <c r="BE2041" s="246" t="e">
        <f>IFERROR(_xll.qlIndexFixing($BF$1,BA2041,TRUE,_xll.ohTrigger(Trigger,Trigger12M)),#N/A)</f>
        <v>#N/A</v>
      </c>
    </row>
    <row r="2042" spans="52:57" ht="11.25" customHeight="1" x14ac:dyDescent="0.25">
      <c r="AZ2042" s="102" t="s">
        <v>83</v>
      </c>
      <c r="BA2042" s="101">
        <f>_xll.qlInterestRateIndexFixingDate(Currency&amp;"ibor"&amp;Tenor,BB2042,Trigger)</f>
        <v>53678</v>
      </c>
      <c r="BB2042" s="101">
        <f>_xll.qlCalendarAdvance(Calendar,BB2041,AZ2042,"f",,Trigger)</f>
        <v>53680</v>
      </c>
      <c r="BC2042" s="101">
        <f>_xll.qlInterestRateIndexMaturity(Currency&amp;"ibor"&amp;Tenor,BB2042,Trigger)</f>
        <v>54045</v>
      </c>
      <c r="BD2042" s="246">
        <f>_xll.qlIndexFixing($AD$5,BA2042,TRUE,_xll.ohTrigger(Trigger,Trigger12M))</f>
        <v>1.8114760287452548E-2</v>
      </c>
      <c r="BE2042" s="246" t="e">
        <f>IFERROR(_xll.qlIndexFixing($BF$1,BA2042,TRUE,_xll.ohTrigger(Trigger,Trigger12M)),#N/A)</f>
        <v>#N/A</v>
      </c>
    </row>
    <row r="2043" spans="52:57" ht="11.25" customHeight="1" x14ac:dyDescent="0.25">
      <c r="AZ2043" s="102" t="s">
        <v>83</v>
      </c>
      <c r="BA2043" s="101">
        <f>_xll.qlInterestRateIndexFixingDate(Currency&amp;"ibor"&amp;Tenor,BB2043,Trigger)</f>
        <v>53682</v>
      </c>
      <c r="BB2043" s="101">
        <f>_xll.qlCalendarAdvance(Calendar,BB2042,AZ2043,"f",,Trigger)</f>
        <v>53688</v>
      </c>
      <c r="BC2043" s="101">
        <f>_xll.qlInterestRateIndexMaturity(Currency&amp;"ibor"&amp;Tenor,BB2043,Trigger)</f>
        <v>54053</v>
      </c>
      <c r="BD2043" s="246">
        <f>_xll.qlIndexFixing($AD$5,BA2043,TRUE,_xll.ohTrigger(Trigger,Trigger12M))</f>
        <v>1.8115023950187152E-2</v>
      </c>
      <c r="BE2043" s="246" t="e">
        <f>IFERROR(_xll.qlIndexFixing($BF$1,BA2043,TRUE,_xll.ohTrigger(Trigger,Trigger12M)),#N/A)</f>
        <v>#N/A</v>
      </c>
    </row>
    <row r="2044" spans="52:57" ht="11.25" customHeight="1" x14ac:dyDescent="0.25">
      <c r="AZ2044" s="102" t="s">
        <v>83</v>
      </c>
      <c r="BA2044" s="101">
        <f>_xll.qlInterestRateIndexFixingDate(Currency&amp;"ibor"&amp;Tenor,BB2044,Trigger)</f>
        <v>53692</v>
      </c>
      <c r="BB2044" s="101">
        <f>_xll.qlCalendarAdvance(Calendar,BB2043,AZ2044,"f",,Trigger)</f>
        <v>53695</v>
      </c>
      <c r="BC2044" s="101">
        <f>_xll.qlInterestRateIndexMaturity(Currency&amp;"ibor"&amp;Tenor,BB2044,Trigger)</f>
        <v>54060</v>
      </c>
      <c r="BD2044" s="246">
        <f>_xll.qlIndexFixing($AD$5,BA2044,TRUE,_xll.ohTrigger(Trigger,Trigger12M))</f>
        <v>1.8115254095109667E-2</v>
      </c>
      <c r="BE2044" s="246" t="e">
        <f>IFERROR(_xll.qlIndexFixing($BF$1,BA2044,TRUE,_xll.ohTrigger(Trigger,Trigger12M)),#N/A)</f>
        <v>#N/A</v>
      </c>
    </row>
    <row r="2045" spans="52:57" ht="11.25" customHeight="1" x14ac:dyDescent="0.25">
      <c r="AZ2045" s="102" t="s">
        <v>83</v>
      </c>
      <c r="BA2045" s="101">
        <f>_xll.qlInterestRateIndexFixingDate(Currency&amp;"ibor"&amp;Tenor,BB2045,Trigger)</f>
        <v>53700</v>
      </c>
      <c r="BB2045" s="101">
        <f>_xll.qlCalendarAdvance(Calendar,BB2044,AZ2045,"f",,Trigger)</f>
        <v>53702</v>
      </c>
      <c r="BC2045" s="101">
        <f>_xll.qlInterestRateIndexMaturity(Currency&amp;"ibor"&amp;Tenor,BB2045,Trigger)</f>
        <v>54067</v>
      </c>
      <c r="BD2045" s="246">
        <f>_xll.qlIndexFixing($AD$5,BA2045,TRUE,_xll.ohTrigger(Trigger,Trigger12M))</f>
        <v>1.8115483717392501E-2</v>
      </c>
      <c r="BE2045" s="246" t="e">
        <f>IFERROR(_xll.qlIndexFixing($BF$1,BA2045,TRUE,_xll.ohTrigger(Trigger,Trigger12M)),#N/A)</f>
        <v>#N/A</v>
      </c>
    </row>
    <row r="2046" spans="52:57" ht="11.25" customHeight="1" x14ac:dyDescent="0.25">
      <c r="AZ2046" s="102" t="s">
        <v>83</v>
      </c>
      <c r="BA2046" s="101">
        <f>_xll.qlInterestRateIndexFixingDate(Currency&amp;"ibor"&amp;Tenor,BB2046,Trigger)</f>
        <v>53707</v>
      </c>
      <c r="BB2046" s="101">
        <f>_xll.qlCalendarAdvance(Calendar,BB2045,AZ2046,"f",,Trigger)</f>
        <v>53709</v>
      </c>
      <c r="BC2046" s="101">
        <f>_xll.qlInterestRateIndexMaturity(Currency&amp;"ibor"&amp;Tenor,BB2046,Trigger)</f>
        <v>54074</v>
      </c>
      <c r="BD2046" s="246">
        <f>_xll.qlIndexFixing($AD$5,BA2046,TRUE,_xll.ohTrigger(Trigger,Trigger12M))</f>
        <v>1.8115712817036087E-2</v>
      </c>
      <c r="BE2046" s="246" t="e">
        <f>IFERROR(_xll.qlIndexFixing($BF$1,BA2046,TRUE,_xll.ohTrigger(Trigger,Trigger12M)),#N/A)</f>
        <v>#N/A</v>
      </c>
    </row>
    <row r="2047" spans="52:57" ht="11.25" customHeight="1" x14ac:dyDescent="0.25">
      <c r="AZ2047" s="102" t="s">
        <v>83</v>
      </c>
      <c r="BA2047" s="101">
        <f>_xll.qlInterestRateIndexFixingDate(Currency&amp;"ibor"&amp;Tenor,BB2047,Trigger)</f>
        <v>53714</v>
      </c>
      <c r="BB2047" s="101">
        <f>_xll.qlCalendarAdvance(Calendar,BB2046,AZ2047,"f",,Trigger)</f>
        <v>53716</v>
      </c>
      <c r="BC2047" s="101">
        <f>_xll.qlInterestRateIndexMaturity(Currency&amp;"ibor"&amp;Tenor,BB2047,Trigger)</f>
        <v>54081</v>
      </c>
      <c r="BD2047" s="246">
        <f>_xll.qlIndexFixing($AD$5,BA2047,TRUE,_xll.ohTrigger(Trigger,Trigger12M))</f>
        <v>1.8115941394039329E-2</v>
      </c>
      <c r="BE2047" s="246" t="e">
        <f>IFERROR(_xll.qlIndexFixing($BF$1,BA2047,TRUE,_xll.ohTrigger(Trigger,Trigger12M)),#N/A)</f>
        <v>#N/A</v>
      </c>
    </row>
    <row r="2048" spans="52:57" ht="11.25" customHeight="1" x14ac:dyDescent="0.25">
      <c r="AZ2048" s="102" t="s">
        <v>83</v>
      </c>
      <c r="BA2048" s="101">
        <f>_xll.qlInterestRateIndexFixingDate(Currency&amp;"ibor"&amp;Tenor,BB2048,Trigger)</f>
        <v>53721</v>
      </c>
      <c r="BB2048" s="101">
        <f>_xll.qlCalendarAdvance(Calendar,BB2047,AZ2048,"f",,Trigger)</f>
        <v>53723</v>
      </c>
      <c r="BC2048" s="101">
        <f>_xll.qlInterestRateIndexMaturity(Currency&amp;"ibor"&amp;Tenor,BB2048,Trigger)</f>
        <v>54088</v>
      </c>
      <c r="BD2048" s="246">
        <f>_xll.qlIndexFixing($AD$5,BA2048,TRUE,_xll.ohTrigger(Trigger,Trigger12M))</f>
        <v>1.8116169448401793E-2</v>
      </c>
      <c r="BE2048" s="246" t="e">
        <f>IFERROR(_xll.qlIndexFixing($BF$1,BA2048,TRUE,_xll.ohTrigger(Trigger,Trigger12M)),#N/A)</f>
        <v>#N/A</v>
      </c>
    </row>
    <row r="2049" spans="52:57" ht="11.25" customHeight="1" x14ac:dyDescent="0.25">
      <c r="AZ2049" s="102" t="s">
        <v>83</v>
      </c>
      <c r="BA2049" s="101">
        <f>_xll.qlInterestRateIndexFixingDate(Currency&amp;"ibor"&amp;Tenor,BB2049,Trigger)</f>
        <v>53728</v>
      </c>
      <c r="BB2049" s="101">
        <f>_xll.qlCalendarAdvance(Calendar,BB2048,AZ2049,"f",,Trigger)</f>
        <v>53730</v>
      </c>
      <c r="BC2049" s="101">
        <f>_xll.qlInterestRateIndexMaturity(Currency&amp;"ibor"&amp;Tenor,BB2049,Trigger)</f>
        <v>54095</v>
      </c>
      <c r="BD2049" s="246">
        <f>_xll.qlIndexFixing($AD$5,BA2049,TRUE,_xll.ohTrigger(Trigger,Trigger12M))</f>
        <v>1.8116396980123475E-2</v>
      </c>
      <c r="BE2049" s="246" t="e">
        <f>IFERROR(_xll.qlIndexFixing($BF$1,BA2049,TRUE,_xll.ohTrigger(Trigger,Trigger12M)),#N/A)</f>
        <v>#N/A</v>
      </c>
    </row>
    <row r="2050" spans="52:57" ht="11.25" customHeight="1" x14ac:dyDescent="0.25">
      <c r="AZ2050" s="102" t="s">
        <v>83</v>
      </c>
      <c r="BA2050" s="101">
        <f>_xll.qlInterestRateIndexFixingDate(Currency&amp;"ibor"&amp;Tenor,BB2050,Trigger)</f>
        <v>53735</v>
      </c>
      <c r="BB2050" s="101">
        <f>_xll.qlCalendarAdvance(Calendar,BB2049,AZ2050,"f",,Trigger)</f>
        <v>53737</v>
      </c>
      <c r="BC2050" s="101">
        <f>_xll.qlInterestRateIndexMaturity(Currency&amp;"ibor"&amp;Tenor,BB2050,Trigger)</f>
        <v>54102</v>
      </c>
      <c r="BD2050" s="246">
        <f>_xll.qlIndexFixing($AD$5,BA2050,TRUE,_xll.ohTrigger(Trigger,Trigger12M))</f>
        <v>1.8116623989204376E-2</v>
      </c>
      <c r="BE2050" s="246" t="e">
        <f>IFERROR(_xll.qlIndexFixing($BF$1,BA2050,TRUE,_xll.ohTrigger(Trigger,Trigger12M)),#N/A)</f>
        <v>#N/A</v>
      </c>
    </row>
    <row r="2051" spans="52:57" ht="11.25" customHeight="1" x14ac:dyDescent="0.25">
      <c r="AZ2051" s="102" t="s">
        <v>83</v>
      </c>
      <c r="BA2051" s="101">
        <f>_xll.qlInterestRateIndexFixingDate(Currency&amp;"ibor"&amp;Tenor,BB2051,Trigger)</f>
        <v>53742</v>
      </c>
      <c r="BB2051" s="101">
        <f>_xll.qlCalendarAdvance(Calendar,BB2050,AZ2051,"f",,Trigger)</f>
        <v>53744</v>
      </c>
      <c r="BC2051" s="101">
        <f>_xll.qlInterestRateIndexMaturity(Currency&amp;"ibor"&amp;Tenor,BB2051,Trigger)</f>
        <v>54109</v>
      </c>
      <c r="BD2051" s="246">
        <f>_xll.qlIndexFixing($AD$5,BA2051,TRUE,_xll.ohTrigger(Trigger,Trigger12M))</f>
        <v>1.8116850475643407E-2</v>
      </c>
      <c r="BE2051" s="246" t="e">
        <f>IFERROR(_xll.qlIndexFixing($BF$1,BA2051,TRUE,_xll.ohTrigger(Trigger,Trigger12M)),#N/A)</f>
        <v>#N/A</v>
      </c>
    </row>
    <row r="2052" spans="52:57" ht="11.25" customHeight="1" x14ac:dyDescent="0.25">
      <c r="AZ2052" s="102" t="s">
        <v>83</v>
      </c>
      <c r="BA2052" s="101">
        <f>_xll.qlInterestRateIndexFixingDate(Currency&amp;"ibor"&amp;Tenor,BB2052,Trigger)</f>
        <v>53749</v>
      </c>
      <c r="BB2052" s="101">
        <f>_xll.qlCalendarAdvance(Calendar,BB2051,AZ2052,"f",,Trigger)</f>
        <v>53751</v>
      </c>
      <c r="BC2052" s="101">
        <f>_xll.qlInterestRateIndexMaturity(Currency&amp;"ibor"&amp;Tenor,BB2052,Trigger)</f>
        <v>54116</v>
      </c>
      <c r="BD2052" s="246">
        <f>_xll.qlIndexFixing($AD$5,BA2052,TRUE,_xll.ohTrigger(Trigger,Trigger12M))</f>
        <v>1.811707643944056E-2</v>
      </c>
      <c r="BE2052" s="246" t="e">
        <f>IFERROR(_xll.qlIndexFixing($BF$1,BA2052,TRUE,_xll.ohTrigger(Trigger,Trigger12M)),#N/A)</f>
        <v>#N/A</v>
      </c>
    </row>
    <row r="2053" spans="52:57" ht="11.25" customHeight="1" x14ac:dyDescent="0.25">
      <c r="AZ2053" s="102" t="s">
        <v>83</v>
      </c>
      <c r="BA2053" s="101">
        <f>_xll.qlInterestRateIndexFixingDate(Currency&amp;"ibor"&amp;Tenor,BB2053,Trigger)</f>
        <v>53756</v>
      </c>
      <c r="BB2053" s="101">
        <f>_xll.qlCalendarAdvance(Calendar,BB2052,AZ2053,"f",,Trigger)</f>
        <v>53758</v>
      </c>
      <c r="BC2053" s="101">
        <f>_xll.qlInterestRateIndexMaturity(Currency&amp;"ibor"&amp;Tenor,BB2053,Trigger)</f>
        <v>54126</v>
      </c>
      <c r="BD2053" s="246">
        <f>_xll.qlIndexFixing($AD$5,BA2053,TRUE,_xll.ohTrigger(Trigger,Trigger12M))</f>
        <v>1.8118731055201218E-2</v>
      </c>
      <c r="BE2053" s="246" t="e">
        <f>IFERROR(_xll.qlIndexFixing($BF$1,BA2053,TRUE,_xll.ohTrigger(Trigger,Trigger12M)),#N/A)</f>
        <v>#N/A</v>
      </c>
    </row>
    <row r="2054" spans="52:57" ht="11.25" customHeight="1" x14ac:dyDescent="0.25">
      <c r="AZ2054" s="102" t="s">
        <v>83</v>
      </c>
      <c r="BA2054" s="101">
        <f>_xll.qlInterestRateIndexFixingDate(Currency&amp;"ibor"&amp;Tenor,BB2054,Trigger)</f>
        <v>53763</v>
      </c>
      <c r="BB2054" s="101">
        <f>_xll.qlCalendarAdvance(Calendar,BB2053,AZ2054,"f",,Trigger)</f>
        <v>53765</v>
      </c>
      <c r="BC2054" s="101">
        <f>_xll.qlInterestRateIndexMaturity(Currency&amp;"ibor"&amp;Tenor,BB2054,Trigger)</f>
        <v>54133</v>
      </c>
      <c r="BD2054" s="246">
        <f>_xll.qlIndexFixing($AD$5,BA2054,TRUE,_xll.ohTrigger(Trigger,Trigger12M))</f>
        <v>1.8118959483426466E-2</v>
      </c>
      <c r="BE2054" s="246" t="e">
        <f>IFERROR(_xll.qlIndexFixing($BF$1,BA2054,TRUE,_xll.ohTrigger(Trigger,Trigger12M)),#N/A)</f>
        <v>#N/A</v>
      </c>
    </row>
    <row r="2055" spans="52:57" ht="11.25" customHeight="1" x14ac:dyDescent="0.25">
      <c r="AZ2055" s="102" t="s">
        <v>83</v>
      </c>
      <c r="BA2055" s="101">
        <f>_xll.qlInterestRateIndexFixingDate(Currency&amp;"ibor"&amp;Tenor,BB2055,Trigger)</f>
        <v>53770</v>
      </c>
      <c r="BB2055" s="101">
        <f>_xll.qlCalendarAdvance(Calendar,BB2054,AZ2055,"f",,Trigger)</f>
        <v>53772</v>
      </c>
      <c r="BC2055" s="101">
        <f>_xll.qlInterestRateIndexMaturity(Currency&amp;"ibor"&amp;Tenor,BB2055,Trigger)</f>
        <v>54140</v>
      </c>
      <c r="BD2055" s="246">
        <f>_xll.qlIndexFixing($AD$5,BA2055,TRUE,_xll.ohTrigger(Trigger,Trigger12M))</f>
        <v>1.8119187393193611E-2</v>
      </c>
      <c r="BE2055" s="246" t="e">
        <f>IFERROR(_xll.qlIndexFixing($BF$1,BA2055,TRUE,_xll.ohTrigger(Trigger,Trigger12M)),#N/A)</f>
        <v>#N/A</v>
      </c>
    </row>
    <row r="2056" spans="52:57" ht="11.25" customHeight="1" x14ac:dyDescent="0.25">
      <c r="AZ2056" s="102" t="s">
        <v>83</v>
      </c>
      <c r="BA2056" s="101">
        <f>_xll.qlInterestRateIndexFixingDate(Currency&amp;"ibor"&amp;Tenor,BB2056,Trigger)</f>
        <v>53777</v>
      </c>
      <c r="BB2056" s="101">
        <f>_xll.qlCalendarAdvance(Calendar,BB2055,AZ2056,"f",,Trigger)</f>
        <v>53779</v>
      </c>
      <c r="BC2056" s="101">
        <f>_xll.qlInterestRateIndexMaturity(Currency&amp;"ibor"&amp;Tenor,BB2056,Trigger)</f>
        <v>54147</v>
      </c>
      <c r="BD2056" s="246">
        <f>_xll.qlIndexFixing($AD$5,BA2056,TRUE,_xll.ohTrigger(Trigger,Trigger12M))</f>
        <v>1.8119414784503091E-2</v>
      </c>
      <c r="BE2056" s="246" t="e">
        <f>IFERROR(_xll.qlIndexFixing($BF$1,BA2056,TRUE,_xll.ohTrigger(Trigger,Trigger12M)),#N/A)</f>
        <v>#N/A</v>
      </c>
    </row>
    <row r="2057" spans="52:57" ht="11.25" customHeight="1" x14ac:dyDescent="0.25">
      <c r="AZ2057" s="102" t="s">
        <v>83</v>
      </c>
      <c r="BA2057" s="101">
        <f>_xll.qlInterestRateIndexFixingDate(Currency&amp;"ibor"&amp;Tenor,BB2057,Trigger)</f>
        <v>53784</v>
      </c>
      <c r="BB2057" s="101">
        <f>_xll.qlCalendarAdvance(Calendar,BB2056,AZ2057,"f",,Trigger)</f>
        <v>53786</v>
      </c>
      <c r="BC2057" s="101">
        <f>_xll.qlInterestRateIndexMaturity(Currency&amp;"ibor"&amp;Tenor,BB2057,Trigger)</f>
        <v>54155</v>
      </c>
      <c r="BD2057" s="246">
        <f>_xll.qlIndexFixing($AD$5,BA2057,TRUE,_xll.ohTrigger(Trigger,Trigger12M))</f>
        <v>1.8120122974595664E-2</v>
      </c>
      <c r="BE2057" s="246" t="e">
        <f>IFERROR(_xll.qlIndexFixing($BF$1,BA2057,TRUE,_xll.ohTrigger(Trigger,Trigger12M)),#N/A)</f>
        <v>#N/A</v>
      </c>
    </row>
    <row r="2058" spans="52:57" ht="11.25" customHeight="1" x14ac:dyDescent="0.25">
      <c r="AZ2058" s="102" t="s">
        <v>83</v>
      </c>
      <c r="BA2058" s="101">
        <f>_xll.qlInterestRateIndexFixingDate(Currency&amp;"ibor"&amp;Tenor,BB2058,Trigger)</f>
        <v>53791</v>
      </c>
      <c r="BB2058" s="101">
        <f>_xll.qlCalendarAdvance(Calendar,BB2057,AZ2058,"f",,Trigger)</f>
        <v>53793</v>
      </c>
      <c r="BC2058" s="101">
        <f>_xll.qlInterestRateIndexMaturity(Currency&amp;"ibor"&amp;Tenor,BB2058,Trigger)</f>
        <v>54161</v>
      </c>
      <c r="BD2058" s="246">
        <f>_xll.qlIndexFixing($AD$5,BA2058,TRUE,_xll.ohTrigger(Trigger,Trigger12M))</f>
        <v>1.8119868011747302E-2</v>
      </c>
      <c r="BE2058" s="246" t="e">
        <f>IFERROR(_xll.qlIndexFixing($BF$1,BA2058,TRUE,_xll.ohTrigger(Trigger,Trigger12M)),#N/A)</f>
        <v>#N/A</v>
      </c>
    </row>
    <row r="2059" spans="52:57" ht="11.25" customHeight="1" x14ac:dyDescent="0.25">
      <c r="AZ2059" s="102" t="s">
        <v>83</v>
      </c>
      <c r="BA2059" s="101">
        <f>_xll.qlInterestRateIndexFixingDate(Currency&amp;"ibor"&amp;Tenor,BB2059,Trigger)</f>
        <v>53798</v>
      </c>
      <c r="BB2059" s="101">
        <f>_xll.qlCalendarAdvance(Calendar,BB2058,AZ2059,"f",,Trigger)</f>
        <v>53800</v>
      </c>
      <c r="BC2059" s="101">
        <f>_xll.qlInterestRateIndexMaturity(Currency&amp;"ibor"&amp;Tenor,BB2059,Trigger)</f>
        <v>54168</v>
      </c>
      <c r="BD2059" s="246">
        <f>_xll.qlIndexFixing($AD$5,BA2059,TRUE,_xll.ohTrigger(Trigger,Trigger12M))</f>
        <v>1.8120093847681387E-2</v>
      </c>
      <c r="BE2059" s="246" t="e">
        <f>IFERROR(_xll.qlIndexFixing($BF$1,BA2059,TRUE,_xll.ohTrigger(Trigger,Trigger12M)),#N/A)</f>
        <v>#N/A</v>
      </c>
    </row>
    <row r="2060" spans="52:57" ht="11.25" customHeight="1" x14ac:dyDescent="0.25">
      <c r="AZ2060" s="102" t="s">
        <v>83</v>
      </c>
      <c r="BA2060" s="101">
        <f>_xll.qlInterestRateIndexFixingDate(Currency&amp;"ibor"&amp;Tenor,BB2060,Trigger)</f>
        <v>53805</v>
      </c>
      <c r="BB2060" s="101">
        <f>_xll.qlCalendarAdvance(Calendar,BB2059,AZ2060,"f",,Trigger)</f>
        <v>53807</v>
      </c>
      <c r="BC2060" s="101">
        <f>_xll.qlInterestRateIndexMaturity(Currency&amp;"ibor"&amp;Tenor,BB2060,Trigger)</f>
        <v>54175</v>
      </c>
      <c r="BD2060" s="246">
        <f>_xll.qlIndexFixing($AD$5,BA2060,TRUE,_xll.ohTrigger(Trigger,Trigger12M))</f>
        <v>1.8120319165156065E-2</v>
      </c>
      <c r="BE2060" s="246" t="e">
        <f>IFERROR(_xll.qlIndexFixing($BF$1,BA2060,TRUE,_xll.ohTrigger(Trigger,Trigger12M)),#N/A)</f>
        <v>#N/A</v>
      </c>
    </row>
    <row r="2061" spans="52:57" ht="11.25" customHeight="1" x14ac:dyDescent="0.25">
      <c r="AZ2061" s="102" t="s">
        <v>83</v>
      </c>
      <c r="BA2061" s="101">
        <f>_xll.qlInterestRateIndexFixingDate(Currency&amp;"ibor"&amp;Tenor,BB2061,Trigger)</f>
        <v>53811</v>
      </c>
      <c r="BB2061" s="101">
        <f>_xll.qlCalendarAdvance(Calendar,BB2060,AZ2061,"f",,Trigger)</f>
        <v>53814</v>
      </c>
      <c r="BC2061" s="101">
        <f>_xll.qlInterestRateIndexMaturity(Currency&amp;"ibor"&amp;Tenor,BB2061,Trigger)</f>
        <v>54182</v>
      </c>
      <c r="BD2061" s="246">
        <f>_xll.qlIndexFixing($AD$5,BA2061,TRUE,_xll.ohTrigger(Trigger,Trigger12M))</f>
        <v>1.8120543964170902E-2</v>
      </c>
      <c r="BE2061" s="246" t="e">
        <f>IFERROR(_xll.qlIndexFixing($BF$1,BA2061,TRUE,_xll.ohTrigger(Trigger,Trigger12M)),#N/A)</f>
        <v>#N/A</v>
      </c>
    </row>
    <row r="2062" spans="52:57" ht="11.25" customHeight="1" x14ac:dyDescent="0.25">
      <c r="AZ2062" s="102" t="s">
        <v>83</v>
      </c>
      <c r="BA2062" s="101">
        <f>_xll.qlInterestRateIndexFixingDate(Currency&amp;"ibor"&amp;Tenor,BB2062,Trigger)</f>
        <v>53819</v>
      </c>
      <c r="BB2062" s="101">
        <f>_xll.qlCalendarAdvance(Calendar,BB2061,AZ2062,"f",,Trigger)</f>
        <v>53821</v>
      </c>
      <c r="BC2062" s="101">
        <f>_xll.qlInterestRateIndexMaturity(Currency&amp;"ibor"&amp;Tenor,BB2062,Trigger)</f>
        <v>54189</v>
      </c>
      <c r="BD2062" s="246">
        <f>_xll.qlIndexFixing($AD$5,BA2062,TRUE,_xll.ohTrigger(Trigger,Trigger12M))</f>
        <v>1.8120768244726335E-2</v>
      </c>
      <c r="BE2062" s="246" t="e">
        <f>IFERROR(_xll.qlIndexFixing($BF$1,BA2062,TRUE,_xll.ohTrigger(Trigger,Trigger12M)),#N/A)</f>
        <v>#N/A</v>
      </c>
    </row>
    <row r="2063" spans="52:57" ht="11.25" customHeight="1" x14ac:dyDescent="0.25">
      <c r="AZ2063" s="102" t="s">
        <v>83</v>
      </c>
      <c r="BA2063" s="101">
        <f>_xll.qlInterestRateIndexFixingDate(Currency&amp;"ibor"&amp;Tenor,BB2063,Trigger)</f>
        <v>53826</v>
      </c>
      <c r="BB2063" s="101">
        <f>_xll.qlCalendarAdvance(Calendar,BB2062,AZ2063,"f",,Trigger)</f>
        <v>53828</v>
      </c>
      <c r="BC2063" s="101">
        <f>_xll.qlInterestRateIndexMaturity(Currency&amp;"ibor"&amp;Tenor,BB2063,Trigger)</f>
        <v>54196</v>
      </c>
      <c r="BD2063" s="246">
        <f>_xll.qlIndexFixing($AD$5,BA2063,TRUE,_xll.ohTrigger(Trigger,Trigger12M))</f>
        <v>1.8120992006821057E-2</v>
      </c>
      <c r="BE2063" s="246" t="e">
        <f>IFERROR(_xll.qlIndexFixing($BF$1,BA2063,TRUE,_xll.ohTrigger(Trigger,Trigger12M)),#N/A)</f>
        <v>#N/A</v>
      </c>
    </row>
    <row r="2064" spans="52:57" ht="11.25" customHeight="1" x14ac:dyDescent="0.25">
      <c r="AZ2064" s="102" t="s">
        <v>83</v>
      </c>
      <c r="BA2064" s="101">
        <f>_xll.qlInterestRateIndexFixingDate(Currency&amp;"ibor"&amp;Tenor,BB2064,Trigger)</f>
        <v>53833</v>
      </c>
      <c r="BB2064" s="101">
        <f>_xll.qlCalendarAdvance(Calendar,BB2063,AZ2064,"f",,Trigger)</f>
        <v>53835</v>
      </c>
      <c r="BC2064" s="101">
        <f>_xll.qlInterestRateIndexMaturity(Currency&amp;"ibor"&amp;Tenor,BB2064,Trigger)</f>
        <v>54203</v>
      </c>
      <c r="BD2064" s="246">
        <f>_xll.qlIndexFixing($AD$5,BA2064,TRUE,_xll.ohTrigger(Trigger,Trigger12M))</f>
        <v>1.8121215250455288E-2</v>
      </c>
      <c r="BE2064" s="246" t="e">
        <f>IFERROR(_xll.qlIndexFixing($BF$1,BA2064,TRUE,_xll.ohTrigger(Trigger,Trigger12M)),#N/A)</f>
        <v>#N/A</v>
      </c>
    </row>
    <row r="2065" spans="52:57" ht="11.25" customHeight="1" x14ac:dyDescent="0.25">
      <c r="AZ2065" s="102" t="s">
        <v>83</v>
      </c>
      <c r="BA2065" s="101">
        <f>_xll.qlInterestRateIndexFixingDate(Currency&amp;"ibor"&amp;Tenor,BB2065,Trigger)</f>
        <v>53840</v>
      </c>
      <c r="BB2065" s="101">
        <f>_xll.qlCalendarAdvance(Calendar,BB2064,AZ2065,"f",,Trigger)</f>
        <v>53842</v>
      </c>
      <c r="BC2065" s="101">
        <f>_xll.qlInterestRateIndexMaturity(Currency&amp;"ibor"&amp;Tenor,BB2065,Trigger)</f>
        <v>54207</v>
      </c>
      <c r="BD2065" s="246">
        <f>_xll.qlIndexFixing($AD$5,BA2065,TRUE,_xll.ohTrigger(Trigger,Trigger12M))</f>
        <v>1.8119966408231082E-2</v>
      </c>
      <c r="BE2065" s="246" t="e">
        <f>IFERROR(_xll.qlIndexFixing($BF$1,BA2065,TRUE,_xll.ohTrigger(Trigger,Trigger12M)),#N/A)</f>
        <v>#N/A</v>
      </c>
    </row>
    <row r="2066" spans="52:57" ht="11.25" customHeight="1" x14ac:dyDescent="0.25">
      <c r="AZ2066" s="102" t="s">
        <v>83</v>
      </c>
      <c r="BA2066" s="101">
        <f>_xll.qlInterestRateIndexFixingDate(Currency&amp;"ibor"&amp;Tenor,BB2066,Trigger)</f>
        <v>53847</v>
      </c>
      <c r="BB2066" s="101">
        <f>_xll.qlCalendarAdvance(Calendar,BB2065,AZ2066,"f",,Trigger)</f>
        <v>53849</v>
      </c>
      <c r="BC2066" s="101">
        <f>_xll.qlInterestRateIndexMaturity(Currency&amp;"ibor"&amp;Tenor,BB2066,Trigger)</f>
        <v>54217</v>
      </c>
      <c r="BD2066" s="246">
        <f>_xll.qlIndexFixing($AD$5,BA2066,TRUE,_xll.ohTrigger(Trigger,Trigger12M))</f>
        <v>1.8121660182340103E-2</v>
      </c>
      <c r="BE2066" s="246" t="e">
        <f>IFERROR(_xll.qlIndexFixing($BF$1,BA2066,TRUE,_xll.ohTrigger(Trigger,Trigger12M)),#N/A)</f>
        <v>#N/A</v>
      </c>
    </row>
    <row r="2067" spans="52:57" ht="11.25" customHeight="1" x14ac:dyDescent="0.25">
      <c r="AZ2067" s="102" t="s">
        <v>83</v>
      </c>
      <c r="BA2067" s="101">
        <f>_xll.qlInterestRateIndexFixingDate(Currency&amp;"ibor"&amp;Tenor,BB2067,Trigger)</f>
        <v>53854</v>
      </c>
      <c r="BB2067" s="101">
        <f>_xll.qlCalendarAdvance(Calendar,BB2066,AZ2067,"f",,Trigger)</f>
        <v>53856</v>
      </c>
      <c r="BC2067" s="101">
        <f>_xll.qlInterestRateIndexMaturity(Currency&amp;"ibor"&amp;Tenor,BB2067,Trigger)</f>
        <v>54224</v>
      </c>
      <c r="BD2067" s="246">
        <f>_xll.qlIndexFixing($AD$5,BA2067,TRUE,_xll.ohTrigger(Trigger,Trigger12M))</f>
        <v>1.8121881870590249E-2</v>
      </c>
      <c r="BE2067" s="246" t="e">
        <f>IFERROR(_xll.qlIndexFixing($BF$1,BA2067,TRUE,_xll.ohTrigger(Trigger,Trigger12M)),#N/A)</f>
        <v>#N/A</v>
      </c>
    </row>
    <row r="2068" spans="52:57" ht="11.25" customHeight="1" x14ac:dyDescent="0.25">
      <c r="AZ2068" s="102" t="s">
        <v>83</v>
      </c>
      <c r="BA2068" s="101">
        <f>_xll.qlInterestRateIndexFixingDate(Currency&amp;"ibor"&amp;Tenor,BB2068,Trigger)</f>
        <v>53861</v>
      </c>
      <c r="BB2068" s="101">
        <f>_xll.qlCalendarAdvance(Calendar,BB2067,AZ2068,"f",,Trigger)</f>
        <v>53863</v>
      </c>
      <c r="BC2068" s="101">
        <f>_xll.qlInterestRateIndexMaturity(Currency&amp;"ibor"&amp;Tenor,BB2068,Trigger)</f>
        <v>54231</v>
      </c>
      <c r="BD2068" s="246">
        <f>_xll.qlIndexFixing($AD$5,BA2068,TRUE,_xll.ohTrigger(Trigger,Trigger12M))</f>
        <v>1.8122103040378385E-2</v>
      </c>
      <c r="BE2068" s="246" t="e">
        <f>IFERROR(_xll.qlIndexFixing($BF$1,BA2068,TRUE,_xll.ohTrigger(Trigger,Trigger12M)),#N/A)</f>
        <v>#N/A</v>
      </c>
    </row>
    <row r="2069" spans="52:57" ht="11.25" customHeight="1" x14ac:dyDescent="0.25">
      <c r="AZ2069" s="102" t="s">
        <v>83</v>
      </c>
      <c r="BA2069" s="101">
        <f>_xll.qlInterestRateIndexFixingDate(Currency&amp;"ibor"&amp;Tenor,BB2069,Trigger)</f>
        <v>53868</v>
      </c>
      <c r="BB2069" s="101">
        <f>_xll.qlCalendarAdvance(Calendar,BB2068,AZ2069,"f",,Trigger)</f>
        <v>53870</v>
      </c>
      <c r="BC2069" s="101">
        <f>_xll.qlInterestRateIndexMaturity(Currency&amp;"ibor"&amp;Tenor,BB2069,Trigger)</f>
        <v>54238</v>
      </c>
      <c r="BD2069" s="246">
        <f>_xll.qlIndexFixing($AD$5,BA2069,TRUE,_xll.ohTrigger(Trigger,Trigger12M))</f>
        <v>1.8122323691704075E-2</v>
      </c>
      <c r="BE2069" s="246" t="e">
        <f>IFERROR(_xll.qlIndexFixing($BF$1,BA2069,TRUE,_xll.ohTrigger(Trigger,Trigger12M)),#N/A)</f>
        <v>#N/A</v>
      </c>
    </row>
    <row r="2070" spans="52:57" ht="11.25" customHeight="1" x14ac:dyDescent="0.25">
      <c r="AZ2070" s="102" t="s">
        <v>83</v>
      </c>
      <c r="BA2070" s="101">
        <f>_xll.qlInterestRateIndexFixingDate(Currency&amp;"ibor"&amp;Tenor,BB2070,Trigger)</f>
        <v>53875</v>
      </c>
      <c r="BB2070" s="101">
        <f>_xll.qlCalendarAdvance(Calendar,BB2069,AZ2070,"f",,Trigger)</f>
        <v>53877</v>
      </c>
      <c r="BC2070" s="101">
        <f>_xll.qlInterestRateIndexMaturity(Currency&amp;"ibor"&amp;Tenor,BB2070,Trigger)</f>
        <v>54245</v>
      </c>
      <c r="BD2070" s="246">
        <f>_xll.qlIndexFixing($AD$5,BA2070,TRUE,_xll.ohTrigger(Trigger,Trigger12M))</f>
        <v>1.8122543824567319E-2</v>
      </c>
      <c r="BE2070" s="246" t="e">
        <f>IFERROR(_xll.qlIndexFixing($BF$1,BA2070,TRUE,_xll.ohTrigger(Trigger,Trigger12M)),#N/A)</f>
        <v>#N/A</v>
      </c>
    </row>
    <row r="2071" spans="52:57" ht="11.25" customHeight="1" x14ac:dyDescent="0.25">
      <c r="AZ2071" s="102" t="s">
        <v>83</v>
      </c>
      <c r="BA2071" s="101">
        <f>_xll.qlInterestRateIndexFixingDate(Currency&amp;"ibor"&amp;Tenor,BB2071,Trigger)</f>
        <v>53882</v>
      </c>
      <c r="BB2071" s="101">
        <f>_xll.qlCalendarAdvance(Calendar,BB2070,AZ2071,"f",,Trigger)</f>
        <v>53884</v>
      </c>
      <c r="BC2071" s="101">
        <f>_xll.qlInterestRateIndexMaturity(Currency&amp;"ibor"&amp;Tenor,BB2071,Trigger)</f>
        <v>54252</v>
      </c>
      <c r="BD2071" s="246">
        <f>_xll.qlIndexFixing($AD$5,BA2071,TRUE,_xll.ohTrigger(Trigger,Trigger12M))</f>
        <v>1.8122763438966811E-2</v>
      </c>
      <c r="BE2071" s="246" t="e">
        <f>IFERROR(_xll.qlIndexFixing($BF$1,BA2071,TRUE,_xll.ohTrigger(Trigger,Trigger12M)),#N/A)</f>
        <v>#N/A</v>
      </c>
    </row>
    <row r="2072" spans="52:57" ht="11.25" customHeight="1" x14ac:dyDescent="0.25">
      <c r="AZ2072" s="102" t="s">
        <v>83</v>
      </c>
      <c r="BA2072" s="101">
        <f>_xll.qlInterestRateIndexFixingDate(Currency&amp;"ibor"&amp;Tenor,BB2072,Trigger)</f>
        <v>53889</v>
      </c>
      <c r="BB2072" s="101">
        <f>_xll.qlCalendarAdvance(Calendar,BB2071,AZ2072,"f",,Trigger)</f>
        <v>53891</v>
      </c>
      <c r="BC2072" s="101">
        <f>_xll.qlInterestRateIndexMaturity(Currency&amp;"ibor"&amp;Tenor,BB2072,Trigger)</f>
        <v>54259</v>
      </c>
      <c r="BD2072" s="246">
        <f>_xll.qlIndexFixing($AD$5,BA2072,TRUE,_xll.ohTrigger(Trigger,Trigger12M))</f>
        <v>1.8122982534903419E-2</v>
      </c>
      <c r="BE2072" s="246" t="e">
        <f>IFERROR(_xll.qlIndexFixing($BF$1,BA2072,TRUE,_xll.ohTrigger(Trigger,Trigger12M)),#N/A)</f>
        <v>#N/A</v>
      </c>
    </row>
    <row r="2073" spans="52:57" ht="11.25" customHeight="1" x14ac:dyDescent="0.25">
      <c r="AZ2073" s="102" t="s">
        <v>83</v>
      </c>
      <c r="BA2073" s="101">
        <f>_xll.qlInterestRateIndexFixingDate(Currency&amp;"ibor"&amp;Tenor,BB2073,Trigger)</f>
        <v>53896</v>
      </c>
      <c r="BB2073" s="101">
        <f>_xll.qlCalendarAdvance(Calendar,BB2072,AZ2073,"f",,Trigger)</f>
        <v>53898</v>
      </c>
      <c r="BC2073" s="101">
        <f>_xll.qlInterestRateIndexMaturity(Currency&amp;"ibor"&amp;Tenor,BB2073,Trigger)</f>
        <v>54266</v>
      </c>
      <c r="BD2073" s="246">
        <f>_xll.qlIndexFixing($AD$5,BA2073,TRUE,_xll.ohTrigger(Trigger,Trigger12M))</f>
        <v>1.8122429835434186E-2</v>
      </c>
      <c r="BE2073" s="246" t="e">
        <f>IFERROR(_xll.qlIndexFixing($BF$1,BA2073,TRUE,_xll.ohTrigger(Trigger,Trigger12M)),#N/A)</f>
        <v>#N/A</v>
      </c>
    </row>
    <row r="2074" spans="52:57" ht="11.25" customHeight="1" x14ac:dyDescent="0.25">
      <c r="AZ2074" s="102" t="s">
        <v>83</v>
      </c>
      <c r="BA2074" s="101">
        <f>_xll.qlInterestRateIndexFixingDate(Currency&amp;"ibor"&amp;Tenor,BB2074,Trigger)</f>
        <v>53903</v>
      </c>
      <c r="BB2074" s="101">
        <f>_xll.qlCalendarAdvance(Calendar,BB2073,AZ2074,"f",,Trigger)</f>
        <v>53905</v>
      </c>
      <c r="BC2074" s="101">
        <f>_xll.qlInterestRateIndexMaturity(Currency&amp;"ibor"&amp;Tenor,BB2074,Trigger)</f>
        <v>54273</v>
      </c>
      <c r="BD2074" s="246">
        <f>_xll.qlIndexFixing($AD$5,BA2074,TRUE,_xll.ohTrigger(Trigger,Trigger12M))</f>
        <v>1.8121135596606337E-2</v>
      </c>
      <c r="BE2074" s="246" t="e">
        <f>IFERROR(_xll.qlIndexFixing($BF$1,BA2074,TRUE,_xll.ohTrigger(Trigger,Trigger12M)),#N/A)</f>
        <v>#N/A</v>
      </c>
    </row>
    <row r="2075" spans="52:57" ht="11.25" customHeight="1" x14ac:dyDescent="0.25">
      <c r="AZ2075" s="102" t="s">
        <v>83</v>
      </c>
      <c r="BA2075" s="101">
        <f>_xll.qlInterestRateIndexFixingDate(Currency&amp;"ibor"&amp;Tenor,BB2075,Trigger)</f>
        <v>53910</v>
      </c>
      <c r="BB2075" s="101">
        <f>_xll.qlCalendarAdvance(Calendar,BB2074,AZ2075,"f",,Trigger)</f>
        <v>53912</v>
      </c>
      <c r="BC2075" s="101">
        <f>_xll.qlInterestRateIndexMaturity(Currency&amp;"ibor"&amp;Tenor,BB2075,Trigger)</f>
        <v>54280</v>
      </c>
      <c r="BD2075" s="246">
        <f>_xll.qlIndexFixing($AD$5,BA2075,TRUE,_xll.ohTrigger(Trigger,Trigger12M))</f>
        <v>1.8119839102588541E-2</v>
      </c>
      <c r="BE2075" s="246" t="e">
        <f>IFERROR(_xll.qlIndexFixing($BF$1,BA2075,TRUE,_xll.ohTrigger(Trigger,Trigger12M)),#N/A)</f>
        <v>#N/A</v>
      </c>
    </row>
    <row r="2076" spans="52:57" ht="11.25" customHeight="1" x14ac:dyDescent="0.25">
      <c r="AZ2076" s="102" t="s">
        <v>83</v>
      </c>
      <c r="BA2076" s="101">
        <f>_xll.qlInterestRateIndexFixingDate(Currency&amp;"ibor"&amp;Tenor,BB2076,Trigger)</f>
        <v>53917</v>
      </c>
      <c r="BB2076" s="101">
        <f>_xll.qlCalendarAdvance(Calendar,BB2075,AZ2076,"f",,Trigger)</f>
        <v>53919</v>
      </c>
      <c r="BC2076" s="101">
        <f>_xll.qlInterestRateIndexMaturity(Currency&amp;"ibor"&amp;Tenor,BB2076,Trigger)</f>
        <v>54287</v>
      </c>
      <c r="BD2076" s="246">
        <f>_xll.qlIndexFixing($AD$5,BA2076,TRUE,_xll.ohTrigger(Trigger,Trigger12M))</f>
        <v>1.811854035338992E-2</v>
      </c>
      <c r="BE2076" s="246" t="e">
        <f>IFERROR(_xll.qlIndexFixing($BF$1,BA2076,TRUE,_xll.ohTrigger(Trigger,Trigger12M)),#N/A)</f>
        <v>#N/A</v>
      </c>
    </row>
    <row r="2077" spans="52:57" ht="11.25" customHeight="1" x14ac:dyDescent="0.25">
      <c r="AZ2077" s="102" t="s">
        <v>83</v>
      </c>
      <c r="BA2077" s="101">
        <f>_xll.qlInterestRateIndexFixingDate(Currency&amp;"ibor"&amp;Tenor,BB2077,Trigger)</f>
        <v>53924</v>
      </c>
      <c r="BB2077" s="101">
        <f>_xll.qlCalendarAdvance(Calendar,BB2076,AZ2077,"f",,Trigger)</f>
        <v>53926</v>
      </c>
      <c r="BC2077" s="101">
        <f>_xll.qlInterestRateIndexMaturity(Currency&amp;"ibor"&amp;Tenor,BB2077,Trigger)</f>
        <v>54294</v>
      </c>
      <c r="BD2077" s="246">
        <f>_xll.qlIndexFixing($AD$5,BA2077,TRUE,_xll.ohTrigger(Trigger,Trigger12M))</f>
        <v>1.8117239349019598E-2</v>
      </c>
      <c r="BE2077" s="246" t="e">
        <f>IFERROR(_xll.qlIndexFixing($BF$1,BA2077,TRUE,_xll.ohTrigger(Trigger,Trigger12M)),#N/A)</f>
        <v>#N/A</v>
      </c>
    </row>
    <row r="2078" spans="52:57" ht="11.25" customHeight="1" x14ac:dyDescent="0.25">
      <c r="AZ2078" s="102" t="s">
        <v>83</v>
      </c>
      <c r="BA2078" s="101">
        <f>_xll.qlInterestRateIndexFixingDate(Currency&amp;"ibor"&amp;Tenor,BB2078,Trigger)</f>
        <v>53931</v>
      </c>
      <c r="BB2078" s="101">
        <f>_xll.qlCalendarAdvance(Calendar,BB2077,AZ2078,"f",,Trigger)</f>
        <v>53933</v>
      </c>
      <c r="BC2078" s="101">
        <f>_xll.qlInterestRateIndexMaturity(Currency&amp;"ibor"&amp;Tenor,BB2078,Trigger)</f>
        <v>54301</v>
      </c>
      <c r="BD2078" s="246">
        <f>_xll.qlIndexFixing($AD$5,BA2078,TRUE,_xll.ohTrigger(Trigger,Trigger12M))</f>
        <v>1.8115936089485394E-2</v>
      </c>
      <c r="BE2078" s="246" t="e">
        <f>IFERROR(_xll.qlIndexFixing($BF$1,BA2078,TRUE,_xll.ohTrigger(Trigger,Trigger12M)),#N/A)</f>
        <v>#N/A</v>
      </c>
    </row>
    <row r="2079" spans="52:57" ht="11.25" customHeight="1" x14ac:dyDescent="0.25">
      <c r="AZ2079" s="102" t="s">
        <v>83</v>
      </c>
      <c r="BA2079" s="101">
        <f>_xll.qlInterestRateIndexFixingDate(Currency&amp;"ibor"&amp;Tenor,BB2079,Trigger)</f>
        <v>53938</v>
      </c>
      <c r="BB2079" s="101">
        <f>_xll.qlCalendarAdvance(Calendar,BB2078,AZ2079,"f",,Trigger)</f>
        <v>53940</v>
      </c>
      <c r="BC2079" s="101">
        <f>_xll.qlInterestRateIndexMaturity(Currency&amp;"ibor"&amp;Tenor,BB2079,Trigger)</f>
        <v>54308</v>
      </c>
      <c r="BD2079" s="246">
        <f>_xll.qlIndexFixing($AD$5,BA2079,TRUE,_xll.ohTrigger(Trigger,Trigger12M))</f>
        <v>1.8114630574796866E-2</v>
      </c>
      <c r="BE2079" s="246" t="e">
        <f>IFERROR(_xll.qlIndexFixing($BF$1,BA2079,TRUE,_xll.ohTrigger(Trigger,Trigger12M)),#N/A)</f>
        <v>#N/A</v>
      </c>
    </row>
    <row r="2080" spans="52:57" ht="11.25" customHeight="1" x14ac:dyDescent="0.25">
      <c r="AZ2080" s="102" t="s">
        <v>83</v>
      </c>
      <c r="BA2080" s="101">
        <f>_xll.qlInterestRateIndexFixingDate(Currency&amp;"ibor"&amp;Tenor,BB2080,Trigger)</f>
        <v>53945</v>
      </c>
      <c r="BB2080" s="101">
        <f>_xll.qlCalendarAdvance(Calendar,BB2079,AZ2080,"f",,Trigger)</f>
        <v>53947</v>
      </c>
      <c r="BC2080" s="101">
        <f>_xll.qlInterestRateIndexMaturity(Currency&amp;"ibor"&amp;Tenor,BB2080,Trigger)</f>
        <v>54315</v>
      </c>
      <c r="BD2080" s="246">
        <f>_xll.qlIndexFixing($AD$5,BA2080,TRUE,_xll.ohTrigger(Trigger,Trigger12M))</f>
        <v>1.8113322804962917E-2</v>
      </c>
      <c r="BE2080" s="246" t="e">
        <f>IFERROR(_xll.qlIndexFixing($BF$1,BA2080,TRUE,_xll.ohTrigger(Trigger,Trigger12M)),#N/A)</f>
        <v>#N/A</v>
      </c>
    </row>
    <row r="2081" spans="52:57" ht="11.25" customHeight="1" x14ac:dyDescent="0.25">
      <c r="AZ2081" s="102" t="s">
        <v>83</v>
      </c>
      <c r="BA2081" s="101">
        <f>_xll.qlInterestRateIndexFixingDate(Currency&amp;"ibor"&amp;Tenor,BB2081,Trigger)</f>
        <v>53952</v>
      </c>
      <c r="BB2081" s="101">
        <f>_xll.qlCalendarAdvance(Calendar,BB2080,AZ2081,"f",,Trigger)</f>
        <v>53954</v>
      </c>
      <c r="BC2081" s="101">
        <f>_xll.qlInterestRateIndexMaturity(Currency&amp;"ibor"&amp;Tenor,BB2081,Trigger)</f>
        <v>54322</v>
      </c>
      <c r="BD2081" s="246">
        <f>_xll.qlIndexFixing($AD$5,BA2081,TRUE,_xll.ohTrigger(Trigger,Trigger12M))</f>
        <v>1.811201277999246E-2</v>
      </c>
      <c r="BE2081" s="246" t="e">
        <f>IFERROR(_xll.qlIndexFixing($BF$1,BA2081,TRUE,_xll.ohTrigger(Trigger,Trigger12M)),#N/A)</f>
        <v>#N/A</v>
      </c>
    </row>
    <row r="2082" spans="52:57" ht="11.25" customHeight="1" x14ac:dyDescent="0.25">
      <c r="AZ2082" s="102" t="s">
        <v>83</v>
      </c>
      <c r="BA2082" s="101">
        <f>_xll.qlInterestRateIndexFixingDate(Currency&amp;"ibor"&amp;Tenor,BB2082,Trigger)</f>
        <v>53959</v>
      </c>
      <c r="BB2082" s="101">
        <f>_xll.qlCalendarAdvance(Calendar,BB2081,AZ2082,"f",,Trigger)</f>
        <v>53961</v>
      </c>
      <c r="BC2082" s="101">
        <f>_xll.qlInterestRateIndexMaturity(Currency&amp;"ibor"&amp;Tenor,BB2082,Trigger)</f>
        <v>54329</v>
      </c>
      <c r="BD2082" s="246">
        <f>_xll.qlIndexFixing($AD$5,BA2082,TRUE,_xll.ohTrigger(Trigger,Trigger12M))</f>
        <v>1.8110700499894394E-2</v>
      </c>
      <c r="BE2082" s="246" t="e">
        <f>IFERROR(_xll.qlIndexFixing($BF$1,BA2082,TRUE,_xll.ohTrigger(Trigger,Trigger12M)),#N/A)</f>
        <v>#N/A</v>
      </c>
    </row>
    <row r="2083" spans="52:57" ht="11.25" customHeight="1" x14ac:dyDescent="0.25">
      <c r="AZ2083" s="102" t="s">
        <v>83</v>
      </c>
      <c r="BA2083" s="101">
        <f>_xll.qlInterestRateIndexFixingDate(Currency&amp;"ibor"&amp;Tenor,BB2083,Trigger)</f>
        <v>53966</v>
      </c>
      <c r="BB2083" s="101">
        <f>_xll.qlCalendarAdvance(Calendar,BB2082,AZ2083,"f",,Trigger)</f>
        <v>53968</v>
      </c>
      <c r="BC2083" s="101">
        <f>_xll.qlInterestRateIndexMaturity(Currency&amp;"ibor"&amp;Tenor,BB2083,Trigger)</f>
        <v>54336</v>
      </c>
      <c r="BD2083" s="246">
        <f>_xll.qlIndexFixing($AD$5,BA2083,TRUE,_xll.ohTrigger(Trigger,Trigger12M))</f>
        <v>1.8109385964677413E-2</v>
      </c>
      <c r="BE2083" s="246" t="e">
        <f>IFERROR(_xll.qlIndexFixing($BF$1,BA2083,TRUE,_xll.ohTrigger(Trigger,Trigger12M)),#N/A)</f>
        <v>#N/A</v>
      </c>
    </row>
    <row r="2084" spans="52:57" ht="11.25" customHeight="1" x14ac:dyDescent="0.25">
      <c r="AZ2084" s="102" t="s">
        <v>83</v>
      </c>
      <c r="BA2084" s="101">
        <f>_xll.qlInterestRateIndexFixingDate(Currency&amp;"ibor"&amp;Tenor,BB2084,Trigger)</f>
        <v>53973</v>
      </c>
      <c r="BB2084" s="101">
        <f>_xll.qlCalendarAdvance(Calendar,BB2083,AZ2084,"f",,Trigger)</f>
        <v>53975</v>
      </c>
      <c r="BC2084" s="101">
        <f>_xll.qlInterestRateIndexMaturity(Currency&amp;"ibor"&amp;Tenor,BB2084,Trigger)</f>
        <v>54343</v>
      </c>
      <c r="BD2084" s="246">
        <f>_xll.qlIndexFixing($AD$5,BA2084,TRUE,_xll.ohTrigger(Trigger,Trigger12M))</f>
        <v>1.8108069174349983E-2</v>
      </c>
      <c r="BE2084" s="246" t="e">
        <f>IFERROR(_xll.qlIndexFixing($BF$1,BA2084,TRUE,_xll.ohTrigger(Trigger,Trigger12M)),#N/A)</f>
        <v>#N/A</v>
      </c>
    </row>
    <row r="2085" spans="52:57" ht="11.25" customHeight="1" x14ac:dyDescent="0.25">
      <c r="AZ2085" s="102" t="s">
        <v>83</v>
      </c>
      <c r="BA2085" s="101">
        <f>_xll.qlInterestRateIndexFixingDate(Currency&amp;"ibor"&amp;Tenor,BB2085,Trigger)</f>
        <v>53980</v>
      </c>
      <c r="BB2085" s="101">
        <f>_xll.qlCalendarAdvance(Calendar,BB2084,AZ2085,"f",,Trigger)</f>
        <v>53982</v>
      </c>
      <c r="BC2085" s="101">
        <f>_xll.qlInterestRateIndexMaturity(Currency&amp;"ibor"&amp;Tenor,BB2085,Trigger)</f>
        <v>54350</v>
      </c>
      <c r="BD2085" s="246">
        <f>_xll.qlIndexFixing($AD$5,BA2085,TRUE,_xll.ohTrigger(Trigger,Trigger12M))</f>
        <v>1.8106750128921881E-2</v>
      </c>
      <c r="BE2085" s="246" t="e">
        <f>IFERROR(_xll.qlIndexFixing($BF$1,BA2085,TRUE,_xll.ohTrigger(Trigger,Trigger12M)),#N/A)</f>
        <v>#N/A</v>
      </c>
    </row>
    <row r="2086" spans="52:57" ht="11.25" customHeight="1" x14ac:dyDescent="0.25">
      <c r="AZ2086" s="102" t="s">
        <v>83</v>
      </c>
      <c r="BA2086" s="101">
        <f>_xll.qlInterestRateIndexFixingDate(Currency&amp;"ibor"&amp;Tenor,BB2086,Trigger)</f>
        <v>53987</v>
      </c>
      <c r="BB2086" s="101">
        <f>_xll.qlCalendarAdvance(Calendar,BB2085,AZ2086,"f",,Trigger)</f>
        <v>53989</v>
      </c>
      <c r="BC2086" s="101">
        <f>_xll.qlInterestRateIndexMaturity(Currency&amp;"ibor"&amp;Tenor,BB2086,Trigger)</f>
        <v>54357</v>
      </c>
      <c r="BD2086" s="246">
        <f>_xll.qlIndexFixing($AD$5,BA2086,TRUE,_xll.ohTrigger(Trigger,Trigger12M))</f>
        <v>1.8105428828402017E-2</v>
      </c>
      <c r="BE2086" s="246" t="e">
        <f>IFERROR(_xll.qlIndexFixing($BF$1,BA2086,TRUE,_xll.ohTrigger(Trigger,Trigger12M)),#N/A)</f>
        <v>#N/A</v>
      </c>
    </row>
    <row r="2087" spans="52:57" ht="11.25" customHeight="1" x14ac:dyDescent="0.25">
      <c r="AZ2087" s="102" t="s">
        <v>83</v>
      </c>
      <c r="BA2087" s="101">
        <f>_xll.qlInterestRateIndexFixingDate(Currency&amp;"ibor"&amp;Tenor,BB2087,Trigger)</f>
        <v>53994</v>
      </c>
      <c r="BB2087" s="101">
        <f>_xll.qlCalendarAdvance(Calendar,BB2086,AZ2087,"f",,Trigger)</f>
        <v>53996</v>
      </c>
      <c r="BC2087" s="101">
        <f>_xll.qlInterestRateIndexMaturity(Currency&amp;"ibor"&amp;Tenor,BB2087,Trigger)</f>
        <v>54361</v>
      </c>
      <c r="BD2087" s="246">
        <f>_xll.qlIndexFixing($AD$5,BA2087,TRUE,_xll.ohTrigger(Trigger,Trigger12M))</f>
        <v>1.810322959290608E-2</v>
      </c>
      <c r="BE2087" s="246" t="e">
        <f>IFERROR(_xll.qlIndexFixing($BF$1,BA2087,TRUE,_xll.ohTrigger(Trigger,Trigger12M)),#N/A)</f>
        <v>#N/A</v>
      </c>
    </row>
    <row r="2088" spans="52:57" ht="11.25" customHeight="1" x14ac:dyDescent="0.25">
      <c r="AZ2088" s="102" t="s">
        <v>83</v>
      </c>
      <c r="BA2088" s="101">
        <f>_xll.qlInterestRateIndexFixingDate(Currency&amp;"ibor"&amp;Tenor,BB2088,Trigger)</f>
        <v>54001</v>
      </c>
      <c r="BB2088" s="101">
        <f>_xll.qlCalendarAdvance(Calendar,BB2087,AZ2088,"f",,Trigger)</f>
        <v>54003</v>
      </c>
      <c r="BC2088" s="101">
        <f>_xll.qlInterestRateIndexMaturity(Currency&amp;"ibor"&amp;Tenor,BB2088,Trigger)</f>
        <v>54371</v>
      </c>
      <c r="BD2088" s="246">
        <f>_xll.qlIndexFixing($AD$5,BA2088,TRUE,_xll.ohTrigger(Trigger,Trigger12M))</f>
        <v>1.8102779462121958E-2</v>
      </c>
      <c r="BE2088" s="246" t="e">
        <f>IFERROR(_xll.qlIndexFixing($BF$1,BA2088,TRUE,_xll.ohTrigger(Trigger,Trigger12M)),#N/A)</f>
        <v>#N/A</v>
      </c>
    </row>
    <row r="2089" spans="52:57" ht="11.25" customHeight="1" x14ac:dyDescent="0.25">
      <c r="AZ2089" s="102" t="s">
        <v>83</v>
      </c>
      <c r="BA2089" s="101">
        <f>_xll.qlInterestRateIndexFixingDate(Currency&amp;"ibor"&amp;Tenor,BB2089,Trigger)</f>
        <v>54008</v>
      </c>
      <c r="BB2089" s="101">
        <f>_xll.qlCalendarAdvance(Calendar,BB2088,AZ2089,"f",,Trigger)</f>
        <v>54010</v>
      </c>
      <c r="BC2089" s="101">
        <f>_xll.qlInterestRateIndexMaturity(Currency&amp;"ibor"&amp;Tenor,BB2089,Trigger)</f>
        <v>54378</v>
      </c>
      <c r="BD2089" s="246">
        <f>_xll.qlIndexFixing($AD$5,BA2089,TRUE,_xll.ohTrigger(Trigger,Trigger12M))</f>
        <v>1.8101451396379798E-2</v>
      </c>
      <c r="BE2089" s="246" t="e">
        <f>IFERROR(_xll.qlIndexFixing($BF$1,BA2089,TRUE,_xll.ohTrigger(Trigger,Trigger12M)),#N/A)</f>
        <v>#N/A</v>
      </c>
    </row>
    <row r="2090" spans="52:57" ht="11.25" customHeight="1" x14ac:dyDescent="0.25">
      <c r="AZ2090" s="102" t="s">
        <v>83</v>
      </c>
      <c r="BA2090" s="101">
        <f>_xll.qlInterestRateIndexFixingDate(Currency&amp;"ibor"&amp;Tenor,BB2090,Trigger)</f>
        <v>54015</v>
      </c>
      <c r="BB2090" s="101">
        <f>_xll.qlCalendarAdvance(Calendar,BB2089,AZ2090,"f",,Trigger)</f>
        <v>54017</v>
      </c>
      <c r="BC2090" s="101">
        <f>_xll.qlInterestRateIndexMaturity(Currency&amp;"ibor"&amp;Tenor,BB2090,Trigger)</f>
        <v>54385</v>
      </c>
      <c r="BD2090" s="246">
        <f>_xll.qlIndexFixing($AD$5,BA2090,TRUE,_xll.ohTrigger(Trigger,Trigger12M))</f>
        <v>1.8100121075581496E-2</v>
      </c>
      <c r="BE2090" s="246" t="e">
        <f>IFERROR(_xll.qlIndexFixing($BF$1,BA2090,TRUE,_xll.ohTrigger(Trigger,Trigger12M)),#N/A)</f>
        <v>#N/A</v>
      </c>
    </row>
    <row r="2091" spans="52:57" ht="11.25" customHeight="1" x14ac:dyDescent="0.25">
      <c r="AZ2091" s="102" t="s">
        <v>83</v>
      </c>
      <c r="BA2091" s="101">
        <f>_xll.qlInterestRateIndexFixingDate(Currency&amp;"ibor"&amp;Tenor,BB2091,Trigger)</f>
        <v>54022</v>
      </c>
      <c r="BB2091" s="101">
        <f>_xll.qlCalendarAdvance(Calendar,BB2090,AZ2091,"f",,Trigger)</f>
        <v>54024</v>
      </c>
      <c r="BC2091" s="101">
        <f>_xll.qlInterestRateIndexMaturity(Currency&amp;"ibor"&amp;Tenor,BB2091,Trigger)</f>
        <v>54392</v>
      </c>
      <c r="BD2091" s="246">
        <f>_xll.qlIndexFixing($AD$5,BA2091,TRUE,_xll.ohTrigger(Trigger,Trigger12M))</f>
        <v>1.8098788499736607E-2</v>
      </c>
      <c r="BE2091" s="246" t="e">
        <f>IFERROR(_xll.qlIndexFixing($BF$1,BA2091,TRUE,_xll.ohTrigger(Trigger,Trigger12M)),#N/A)</f>
        <v>#N/A</v>
      </c>
    </row>
    <row r="2092" spans="52:57" ht="11.25" customHeight="1" x14ac:dyDescent="0.25">
      <c r="AZ2092" s="102" t="s">
        <v>83</v>
      </c>
      <c r="BA2092" s="101">
        <f>_xll.qlInterestRateIndexFixingDate(Currency&amp;"ibor"&amp;Tenor,BB2092,Trigger)</f>
        <v>54029</v>
      </c>
      <c r="BB2092" s="101">
        <f>_xll.qlCalendarAdvance(Calendar,BB2091,AZ2092,"f",,Trigger)</f>
        <v>54031</v>
      </c>
      <c r="BC2092" s="101">
        <f>_xll.qlInterestRateIndexMaturity(Currency&amp;"ibor"&amp;Tenor,BB2092,Trigger)</f>
        <v>54399</v>
      </c>
      <c r="BD2092" s="246">
        <f>_xll.qlIndexFixing($AD$5,BA2092,TRUE,_xll.ohTrigger(Trigger,Trigger12M))</f>
        <v>1.8097453668853822E-2</v>
      </c>
      <c r="BE2092" s="246" t="e">
        <f>IFERROR(_xll.qlIndexFixing($BF$1,BA2092,TRUE,_xll.ohTrigger(Trigger,Trigger12M)),#N/A)</f>
        <v>#N/A</v>
      </c>
    </row>
    <row r="2093" spans="52:57" ht="11.25" customHeight="1" x14ac:dyDescent="0.25">
      <c r="AZ2093" s="102" t="s">
        <v>83</v>
      </c>
      <c r="BA2093" s="101">
        <f>_xll.qlInterestRateIndexFixingDate(Currency&amp;"ibor"&amp;Tenor,BB2093,Trigger)</f>
        <v>54036</v>
      </c>
      <c r="BB2093" s="101">
        <f>_xll.qlCalendarAdvance(Calendar,BB2092,AZ2093,"f",,Trigger)</f>
        <v>54038</v>
      </c>
      <c r="BC2093" s="101">
        <f>_xll.qlInterestRateIndexMaturity(Currency&amp;"ibor"&amp;Tenor,BB2093,Trigger)</f>
        <v>54406</v>
      </c>
      <c r="BD2093" s="246">
        <f>_xll.qlIndexFixing($AD$5,BA2093,TRUE,_xll.ohTrigger(Trigger,Trigger12M))</f>
        <v>1.8096116582941833E-2</v>
      </c>
      <c r="BE2093" s="246" t="e">
        <f>IFERROR(_xll.qlIndexFixing($BF$1,BA2093,TRUE,_xll.ohTrigger(Trigger,Trigger12M)),#N/A)</f>
        <v>#N/A</v>
      </c>
    </row>
    <row r="2094" spans="52:57" ht="11.25" customHeight="1" x14ac:dyDescent="0.25">
      <c r="AZ2094" s="102" t="s">
        <v>83</v>
      </c>
      <c r="BA2094" s="101">
        <f>_xll.qlInterestRateIndexFixingDate(Currency&amp;"ibor"&amp;Tenor,BB2094,Trigger)</f>
        <v>54043</v>
      </c>
      <c r="BB2094" s="101">
        <f>_xll.qlCalendarAdvance(Calendar,BB2093,AZ2094,"f",,Trigger)</f>
        <v>54045</v>
      </c>
      <c r="BC2094" s="101">
        <f>_xll.qlInterestRateIndexMaturity(Currency&amp;"ibor"&amp;Tenor,BB2094,Trigger)</f>
        <v>54413</v>
      </c>
      <c r="BD2094" s="246">
        <f>_xll.qlIndexFixing($AD$5,BA2094,TRUE,_xll.ohTrigger(Trigger,Trigger12M))</f>
        <v>1.8094777242010196E-2</v>
      </c>
      <c r="BE2094" s="246" t="e">
        <f>IFERROR(_xll.qlIndexFixing($BF$1,BA2094,TRUE,_xll.ohTrigger(Trigger,Trigger12M)),#N/A)</f>
        <v>#N/A</v>
      </c>
    </row>
    <row r="2095" spans="52:57" ht="11.25" customHeight="1" x14ac:dyDescent="0.25">
      <c r="AZ2095" s="102" t="s">
        <v>83</v>
      </c>
      <c r="BA2095" s="101">
        <f>_xll.qlInterestRateIndexFixingDate(Currency&amp;"ibor"&amp;Tenor,BB2095,Trigger)</f>
        <v>54049</v>
      </c>
      <c r="BB2095" s="101">
        <f>_xll.qlCalendarAdvance(Calendar,BB2094,AZ2095,"f",,Trigger)</f>
        <v>54053</v>
      </c>
      <c r="BC2095" s="101">
        <f>_xll.qlInterestRateIndexMaturity(Currency&amp;"ibor"&amp;Tenor,BB2095,Trigger)</f>
        <v>54420</v>
      </c>
      <c r="BD2095" s="246">
        <f>_xll.qlIndexFixing($AD$5,BA2095,TRUE,_xll.ohTrigger(Trigger,Trigger12M))</f>
        <v>1.8092909958043503E-2</v>
      </c>
      <c r="BE2095" s="246" t="e">
        <f>IFERROR(_xll.qlIndexFixing($BF$1,BA2095,TRUE,_xll.ohTrigger(Trigger,Trigger12M)),#N/A)</f>
        <v>#N/A</v>
      </c>
    </row>
    <row r="2096" spans="52:57" ht="11.25" customHeight="1" x14ac:dyDescent="0.25">
      <c r="AZ2096" s="102" t="s">
        <v>83</v>
      </c>
      <c r="BA2096" s="101">
        <f>_xll.qlInterestRateIndexFixingDate(Currency&amp;"ibor"&amp;Tenor,BB2096,Trigger)</f>
        <v>54057</v>
      </c>
      <c r="BB2096" s="101">
        <f>_xll.qlCalendarAdvance(Calendar,BB2095,AZ2096,"f",,Trigger)</f>
        <v>54060</v>
      </c>
      <c r="BC2096" s="101">
        <f>_xll.qlInterestRateIndexMaturity(Currency&amp;"ibor"&amp;Tenor,BB2096,Trigger)</f>
        <v>54427</v>
      </c>
      <c r="BD2096" s="246">
        <f>_xll.qlIndexFixing($AD$5,BA2096,TRUE,_xll.ohTrigger(Trigger,Trigger12M))</f>
        <v>1.8091560737933915E-2</v>
      </c>
      <c r="BE2096" s="246" t="e">
        <f>IFERROR(_xll.qlIndexFixing($BF$1,BA2096,TRUE,_xll.ohTrigger(Trigger,Trigger12M)),#N/A)</f>
        <v>#N/A</v>
      </c>
    </row>
    <row r="2097" spans="52:57" ht="11.25" customHeight="1" x14ac:dyDescent="0.25">
      <c r="AZ2097" s="102" t="s">
        <v>83</v>
      </c>
      <c r="BA2097" s="101">
        <f>_xll.qlInterestRateIndexFixingDate(Currency&amp;"ibor"&amp;Tenor,BB2097,Trigger)</f>
        <v>54065</v>
      </c>
      <c r="BB2097" s="101">
        <f>_xll.qlCalendarAdvance(Calendar,BB2096,AZ2097,"f",,Trigger)</f>
        <v>54067</v>
      </c>
      <c r="BC2097" s="101">
        <f>_xll.qlInterestRateIndexMaturity(Currency&amp;"ibor"&amp;Tenor,BB2097,Trigger)</f>
        <v>54434</v>
      </c>
      <c r="BD2097" s="246">
        <f>_xll.qlIndexFixing($AD$5,BA2097,TRUE,_xll.ohTrigger(Trigger,Trigger12M))</f>
        <v>1.8090209256805052E-2</v>
      </c>
      <c r="BE2097" s="246" t="e">
        <f>IFERROR(_xll.qlIndexFixing($BF$1,BA2097,TRUE,_xll.ohTrigger(Trigger,Trigger12M)),#N/A)</f>
        <v>#N/A</v>
      </c>
    </row>
    <row r="2098" spans="52:57" ht="11.25" customHeight="1" x14ac:dyDescent="0.25">
      <c r="AZ2098" s="102" t="s">
        <v>83</v>
      </c>
      <c r="BA2098" s="101">
        <f>_xll.qlInterestRateIndexFixingDate(Currency&amp;"ibor"&amp;Tenor,BB2098,Trigger)</f>
        <v>54072</v>
      </c>
      <c r="BB2098" s="101">
        <f>_xll.qlCalendarAdvance(Calendar,BB2097,AZ2098,"f",,Trigger)</f>
        <v>54074</v>
      </c>
      <c r="BC2098" s="101">
        <f>_xll.qlInterestRateIndexMaturity(Currency&amp;"ibor"&amp;Tenor,BB2098,Trigger)</f>
        <v>54441</v>
      </c>
      <c r="BD2098" s="246">
        <f>_xll.qlIndexFixing($AD$5,BA2098,TRUE,_xll.ohTrigger(Trigger,Trigger12M))</f>
        <v>1.8088855514666064E-2</v>
      </c>
      <c r="BE2098" s="246" t="e">
        <f>IFERROR(_xll.qlIndexFixing($BF$1,BA2098,TRUE,_xll.ohTrigger(Trigger,Trigger12M)),#N/A)</f>
        <v>#N/A</v>
      </c>
    </row>
    <row r="2099" spans="52:57" ht="11.25" customHeight="1" x14ac:dyDescent="0.25">
      <c r="AZ2099" s="102" t="s">
        <v>83</v>
      </c>
      <c r="BA2099" s="101">
        <f>_xll.qlInterestRateIndexFixingDate(Currency&amp;"ibor"&amp;Tenor,BB2099,Trigger)</f>
        <v>54079</v>
      </c>
      <c r="BB2099" s="101">
        <f>_xll.qlCalendarAdvance(Calendar,BB2098,AZ2099,"f",,Trigger)</f>
        <v>54081</v>
      </c>
      <c r="BC2099" s="101">
        <f>_xll.qlInterestRateIndexMaturity(Currency&amp;"ibor"&amp;Tenor,BB2099,Trigger)</f>
        <v>54448</v>
      </c>
      <c r="BD2099" s="246">
        <f>_xll.qlIndexFixing($AD$5,BA2099,TRUE,_xll.ohTrigger(Trigger,Trigger12M))</f>
        <v>1.8087499511526099E-2</v>
      </c>
      <c r="BE2099" s="246" t="e">
        <f>IFERROR(_xll.qlIndexFixing($BF$1,BA2099,TRUE,_xll.ohTrigger(Trigger,Trigger12M)),#N/A)</f>
        <v>#N/A</v>
      </c>
    </row>
    <row r="2100" spans="52:57" ht="11.25" customHeight="1" x14ac:dyDescent="0.25">
      <c r="AZ2100" s="102" t="s">
        <v>83</v>
      </c>
      <c r="BA2100" s="101">
        <f>_xll.qlInterestRateIndexFixingDate(Currency&amp;"ibor"&amp;Tenor,BB2100,Trigger)</f>
        <v>54086</v>
      </c>
      <c r="BB2100" s="101">
        <f>_xll.qlCalendarAdvance(Calendar,BB2099,AZ2100,"f",,Trigger)</f>
        <v>54088</v>
      </c>
      <c r="BC2100" s="101">
        <f>_xll.qlInterestRateIndexMaturity(Currency&amp;"ibor"&amp;Tenor,BB2100,Trigger)</f>
        <v>54452</v>
      </c>
      <c r="BD2100" s="246">
        <f>_xll.qlIndexFixing($AD$5,BA2100,TRUE,_xll.ohTrigger(Trigger,Trigger12M))</f>
        <v>1.8085068154121996E-2</v>
      </c>
      <c r="BE2100" s="246" t="e">
        <f>IFERROR(_xll.qlIndexFixing($BF$1,BA2100,TRUE,_xll.ohTrigger(Trigger,Trigger12M)),#N/A)</f>
        <v>#N/A</v>
      </c>
    </row>
    <row r="2101" spans="52:57" ht="11.25" customHeight="1" x14ac:dyDescent="0.25">
      <c r="AZ2101" s="102" t="s">
        <v>83</v>
      </c>
      <c r="BA2101" s="101">
        <f>_xll.qlInterestRateIndexFixingDate(Currency&amp;"ibor"&amp;Tenor,BB2101,Trigger)</f>
        <v>54093</v>
      </c>
      <c r="BB2101" s="101">
        <f>_xll.qlCalendarAdvance(Calendar,BB2100,AZ2101,"f",,Trigger)</f>
        <v>54095</v>
      </c>
      <c r="BC2101" s="101">
        <f>_xll.qlInterestRateIndexMaturity(Currency&amp;"ibor"&amp;Tenor,BB2101,Trigger)</f>
        <v>54462</v>
      </c>
      <c r="BD2101" s="246">
        <f>_xll.qlIndexFixing($AD$5,BA2101,TRUE,_xll.ohTrigger(Trigger,Trigger12M))</f>
        <v>1.8084780722281136E-2</v>
      </c>
      <c r="BE2101" s="246" t="e">
        <f>IFERROR(_xll.qlIndexFixing($BF$1,BA2101,TRUE,_xll.ohTrigger(Trigger,Trigger12M)),#N/A)</f>
        <v>#N/A</v>
      </c>
    </row>
    <row r="2102" spans="52:57" ht="11.25" customHeight="1" x14ac:dyDescent="0.25">
      <c r="AZ2102" s="102" t="s">
        <v>83</v>
      </c>
      <c r="BA2102" s="101">
        <f>_xll.qlInterestRateIndexFixingDate(Currency&amp;"ibor"&amp;Tenor,BB2102,Trigger)</f>
        <v>54100</v>
      </c>
      <c r="BB2102" s="101">
        <f>_xll.qlCalendarAdvance(Calendar,BB2101,AZ2102,"f",,Trigger)</f>
        <v>54102</v>
      </c>
      <c r="BC2102" s="101">
        <f>_xll.qlInterestRateIndexMaturity(Currency&amp;"ibor"&amp;Tenor,BB2102,Trigger)</f>
        <v>54469</v>
      </c>
      <c r="BD2102" s="246">
        <f>_xll.qlIndexFixing($AD$5,BA2102,TRUE,_xll.ohTrigger(Trigger,Trigger12M))</f>
        <v>1.8083417936193998E-2</v>
      </c>
      <c r="BE2102" s="246" t="e">
        <f>IFERROR(_xll.qlIndexFixing($BF$1,BA2102,TRUE,_xll.ohTrigger(Trigger,Trigger12M)),#N/A)</f>
        <v>#N/A</v>
      </c>
    </row>
    <row r="2103" spans="52:57" ht="11.25" customHeight="1" x14ac:dyDescent="0.25">
      <c r="AZ2103" s="102" t="s">
        <v>83</v>
      </c>
      <c r="BA2103" s="101">
        <f>_xll.qlInterestRateIndexFixingDate(Currency&amp;"ibor"&amp;Tenor,BB2103,Trigger)</f>
        <v>54107</v>
      </c>
      <c r="BB2103" s="101">
        <f>_xll.qlCalendarAdvance(Calendar,BB2102,AZ2103,"f",,Trigger)</f>
        <v>54109</v>
      </c>
      <c r="BC2103" s="101">
        <f>_xll.qlInterestRateIndexMaturity(Currency&amp;"ibor"&amp;Tenor,BB2103,Trigger)</f>
        <v>54476</v>
      </c>
      <c r="BD2103" s="246">
        <f>_xll.qlIndexFixing($AD$5,BA2103,TRUE,_xll.ohTrigger(Trigger,Trigger12M))</f>
        <v>1.808205288914291E-2</v>
      </c>
      <c r="BE2103" s="246" t="e">
        <f>IFERROR(_xll.qlIndexFixing($BF$1,BA2103,TRUE,_xll.ohTrigger(Trigger,Trigger12M)),#N/A)</f>
        <v>#N/A</v>
      </c>
    </row>
    <row r="2104" spans="52:57" ht="11.25" customHeight="1" x14ac:dyDescent="0.25">
      <c r="AZ2104" s="102" t="s">
        <v>83</v>
      </c>
      <c r="BA2104" s="101">
        <f>_xll.qlInterestRateIndexFixingDate(Currency&amp;"ibor"&amp;Tenor,BB2104,Trigger)</f>
        <v>54114</v>
      </c>
      <c r="BB2104" s="101">
        <f>_xll.qlCalendarAdvance(Calendar,BB2103,AZ2104,"f",,Trigger)</f>
        <v>54116</v>
      </c>
      <c r="BC2104" s="101">
        <f>_xll.qlInterestRateIndexMaturity(Currency&amp;"ibor"&amp;Tenor,BB2104,Trigger)</f>
        <v>54480</v>
      </c>
      <c r="BD2104" s="246">
        <f>_xll.qlIndexFixing($AD$5,BA2104,TRUE,_xll.ohTrigger(Trigger,Trigger12M))</f>
        <v>1.8079550786089658E-2</v>
      </c>
      <c r="BE2104" s="246" t="e">
        <f>IFERROR(_xll.qlIndexFixing($BF$1,BA2104,TRUE,_xll.ohTrigger(Trigger,Trigger12M)),#N/A)</f>
        <v>#N/A</v>
      </c>
    </row>
    <row r="2105" spans="52:57" ht="11.25" customHeight="1" x14ac:dyDescent="0.25">
      <c r="AZ2105" s="102" t="s">
        <v>83</v>
      </c>
      <c r="BA2105" s="101">
        <f>_xll.qlInterestRateIndexFixingDate(Currency&amp;"ibor"&amp;Tenor,BB2105,Trigger)</f>
        <v>54121</v>
      </c>
      <c r="BB2105" s="101">
        <f>_xll.qlCalendarAdvance(Calendar,BB2104,AZ2105,"f",,Trigger)</f>
        <v>54123</v>
      </c>
      <c r="BC2105" s="101">
        <f>_xll.qlInterestRateIndexMaturity(Currency&amp;"ibor"&amp;Tenor,BB2105,Trigger)</f>
        <v>54490</v>
      </c>
      <c r="BD2105" s="246">
        <f>_xll.qlIndexFixing($AD$5,BA2105,TRUE,_xll.ohTrigger(Trigger,Trigger12M))</f>
        <v>1.8079316012186344E-2</v>
      </c>
      <c r="BE2105" s="246" t="e">
        <f>IFERROR(_xll.qlIndexFixing($BF$1,BA2105,TRUE,_xll.ohTrigger(Trigger,Trigger12M)),#N/A)</f>
        <v>#N/A</v>
      </c>
    </row>
    <row r="2106" spans="52:57" ht="11.25" customHeight="1" x14ac:dyDescent="0.25">
      <c r="AZ2106" s="102" t="s">
        <v>83</v>
      </c>
      <c r="BA2106" s="101">
        <f>_xll.qlInterestRateIndexFixingDate(Currency&amp;"ibor"&amp;Tenor,BB2106,Trigger)</f>
        <v>54128</v>
      </c>
      <c r="BB2106" s="101">
        <f>_xll.qlCalendarAdvance(Calendar,BB2105,AZ2106,"f",,Trigger)</f>
        <v>54130</v>
      </c>
      <c r="BC2106" s="101">
        <f>_xll.qlInterestRateIndexMaturity(Currency&amp;"ibor"&amp;Tenor,BB2106,Trigger)</f>
        <v>54497</v>
      </c>
      <c r="BD2106" s="246">
        <f>_xll.qlIndexFixing($AD$5,BA2106,TRUE,_xll.ohTrigger(Trigger,Trigger12M))</f>
        <v>1.8077944182299601E-2</v>
      </c>
      <c r="BE2106" s="246" t="e">
        <f>IFERROR(_xll.qlIndexFixing($BF$1,BA2106,TRUE,_xll.ohTrigger(Trigger,Trigger12M)),#N/A)</f>
        <v>#N/A</v>
      </c>
    </row>
    <row r="2107" spans="52:57" ht="11.25" customHeight="1" x14ac:dyDescent="0.25">
      <c r="AZ2107" s="102" t="s">
        <v>83</v>
      </c>
      <c r="BA2107" s="101">
        <f>_xll.qlInterestRateIndexFixingDate(Currency&amp;"ibor"&amp;Tenor,BB2107,Trigger)</f>
        <v>54135</v>
      </c>
      <c r="BB2107" s="101">
        <f>_xll.qlCalendarAdvance(Calendar,BB2106,AZ2107,"f",,Trigger)</f>
        <v>54137</v>
      </c>
      <c r="BC2107" s="101">
        <f>_xll.qlInterestRateIndexMaturity(Currency&amp;"ibor"&amp;Tenor,BB2107,Trigger)</f>
        <v>54504</v>
      </c>
      <c r="BD2107" s="246">
        <f>_xll.qlIndexFixing($AD$5,BA2107,TRUE,_xll.ohTrigger(Trigger,Trigger12M))</f>
        <v>1.8076570091485496E-2</v>
      </c>
      <c r="BE2107" s="246" t="e">
        <f>IFERROR(_xll.qlIndexFixing($BF$1,BA2107,TRUE,_xll.ohTrigger(Trigger,Trigger12M)),#N/A)</f>
        <v>#N/A</v>
      </c>
    </row>
    <row r="2108" spans="52:57" ht="11.25" customHeight="1" x14ac:dyDescent="0.25">
      <c r="AZ2108" s="102" t="s">
        <v>83</v>
      </c>
      <c r="BA2108" s="101">
        <f>_xll.qlInterestRateIndexFixingDate(Currency&amp;"ibor"&amp;Tenor,BB2108,Trigger)</f>
        <v>54142</v>
      </c>
      <c r="BB2108" s="101">
        <f>_xll.qlCalendarAdvance(Calendar,BB2107,AZ2108,"f",,Trigger)</f>
        <v>54144</v>
      </c>
      <c r="BC2108" s="101">
        <f>_xll.qlInterestRateIndexMaturity(Currency&amp;"ibor"&amp;Tenor,BB2108,Trigger)</f>
        <v>54511</v>
      </c>
      <c r="BD2108" s="246">
        <f>_xll.qlIndexFixing($AD$5,BA2108,TRUE,_xll.ohTrigger(Trigger,Trigger12M))</f>
        <v>1.8075193739754494E-2</v>
      </c>
      <c r="BE2108" s="246" t="e">
        <f>IFERROR(_xll.qlIndexFixing($BF$1,BA2108,TRUE,_xll.ohTrigger(Trigger,Trigger12M)),#N/A)</f>
        <v>#N/A</v>
      </c>
    </row>
    <row r="2109" spans="52:57" ht="11.25" customHeight="1" x14ac:dyDescent="0.25">
      <c r="AZ2109" s="102" t="s">
        <v>83</v>
      </c>
      <c r="BA2109" s="101">
        <f>_xll.qlInterestRateIndexFixingDate(Currency&amp;"ibor"&amp;Tenor,BB2109,Trigger)</f>
        <v>54149</v>
      </c>
      <c r="BB2109" s="101">
        <f>_xll.qlCalendarAdvance(Calendar,BB2108,AZ2109,"f",,Trigger)</f>
        <v>54155</v>
      </c>
      <c r="BC2109" s="101">
        <f>_xll.qlInterestRateIndexMaturity(Currency&amp;"ibor"&amp;Tenor,BB2109,Trigger)</f>
        <v>54520</v>
      </c>
      <c r="BD2109" s="246">
        <f>_xll.qlIndexFixing($AD$5,BA2109,TRUE,_xll.ohTrigger(Trigger,Trigger12M))</f>
        <v>1.807221172476537E-2</v>
      </c>
      <c r="BE2109" s="246" t="e">
        <f>IFERROR(_xll.qlIndexFixing($BF$1,BA2109,TRUE,_xll.ohTrigger(Trigger,Trigger12M)),#N/A)</f>
        <v>#N/A</v>
      </c>
    </row>
    <row r="2110" spans="52:57" ht="11.25" customHeight="1" x14ac:dyDescent="0.25">
      <c r="AZ2110" s="102" t="s">
        <v>83</v>
      </c>
      <c r="BA2110" s="101">
        <f>_xll.qlInterestRateIndexFixingDate(Currency&amp;"ibor"&amp;Tenor,BB2110,Trigger)</f>
        <v>54158</v>
      </c>
      <c r="BB2110" s="101">
        <f>_xll.qlCalendarAdvance(Calendar,BB2109,AZ2110,"f",,Trigger)</f>
        <v>54162</v>
      </c>
      <c r="BC2110" s="101">
        <f>_xll.qlInterestRateIndexMaturity(Currency&amp;"ibor"&amp;Tenor,BB2110,Trigger)</f>
        <v>54527</v>
      </c>
      <c r="BD2110" s="246">
        <f>_xll.qlIndexFixing($AD$5,BA2110,TRUE,_xll.ohTrigger(Trigger,Trigger12M))</f>
        <v>1.8070819205587705E-2</v>
      </c>
      <c r="BE2110" s="246" t="e">
        <f>IFERROR(_xll.qlIndexFixing($BF$1,BA2110,TRUE,_xll.ohTrigger(Trigger,Trigger12M)),#N/A)</f>
        <v>#N/A</v>
      </c>
    </row>
    <row r="2111" spans="52:57" ht="11.25" customHeight="1" x14ac:dyDescent="0.25">
      <c r="AZ2111" s="102" t="s">
        <v>83</v>
      </c>
      <c r="BA2111" s="101">
        <f>_xll.qlInterestRateIndexFixingDate(Currency&amp;"ibor"&amp;Tenor,BB2111,Trigger)</f>
        <v>54165</v>
      </c>
      <c r="BB2111" s="101">
        <f>_xll.qlCalendarAdvance(Calendar,BB2110,AZ2111,"f",,Trigger)</f>
        <v>54169</v>
      </c>
      <c r="BC2111" s="101">
        <f>_xll.qlInterestRateIndexMaturity(Currency&amp;"ibor"&amp;Tenor,BB2111,Trigger)</f>
        <v>54534</v>
      </c>
      <c r="BD2111" s="246">
        <f>_xll.qlIndexFixing($AD$5,BA2111,TRUE,_xll.ohTrigger(Trigger,Trigger12M))</f>
        <v>1.806942441337217E-2</v>
      </c>
      <c r="BE2111" s="246" t="e">
        <f>IFERROR(_xll.qlIndexFixing($BF$1,BA2111,TRUE,_xll.ohTrigger(Trigger,Trigger12M)),#N/A)</f>
        <v>#N/A</v>
      </c>
    </row>
    <row r="2112" spans="52:57" ht="11.25" customHeight="1" x14ac:dyDescent="0.25">
      <c r="AZ2112" s="102" t="s">
        <v>83</v>
      </c>
      <c r="BA2112" s="101">
        <f>_xll.qlInterestRateIndexFixingDate(Currency&amp;"ibor"&amp;Tenor,BB2112,Trigger)</f>
        <v>54172</v>
      </c>
      <c r="BB2112" s="101">
        <f>_xll.qlCalendarAdvance(Calendar,BB2111,AZ2112,"f",,Trigger)</f>
        <v>54176</v>
      </c>
      <c r="BC2112" s="101">
        <f>_xll.qlInterestRateIndexMaturity(Currency&amp;"ibor"&amp;Tenor,BB2112,Trigger)</f>
        <v>54541</v>
      </c>
      <c r="BD2112" s="246">
        <f>_xll.qlIndexFixing($AD$5,BA2112,TRUE,_xll.ohTrigger(Trigger,Trigger12M))</f>
        <v>1.8068027348127749E-2</v>
      </c>
      <c r="BE2112" s="246" t="e">
        <f>IFERROR(_xll.qlIndexFixing($BF$1,BA2112,TRUE,_xll.ohTrigger(Trigger,Trigger12M)),#N/A)</f>
        <v>#N/A</v>
      </c>
    </row>
    <row r="2113" spans="52:57" ht="11.25" customHeight="1" x14ac:dyDescent="0.25">
      <c r="AZ2113" s="102" t="s">
        <v>83</v>
      </c>
      <c r="BA2113" s="101">
        <f>_xll.qlInterestRateIndexFixingDate(Currency&amp;"ibor"&amp;Tenor,BB2113,Trigger)</f>
        <v>54178</v>
      </c>
      <c r="BB2113" s="101">
        <f>_xll.qlCalendarAdvance(Calendar,BB2112,AZ2113,"f",,Trigger)</f>
        <v>54183</v>
      </c>
      <c r="BC2113" s="101">
        <f>_xll.qlInterestRateIndexMaturity(Currency&amp;"ibor"&amp;Tenor,BB2113,Trigger)</f>
        <v>54548</v>
      </c>
      <c r="BD2113" s="246">
        <f>_xll.qlIndexFixing($AD$5,BA2113,TRUE,_xll.ohTrigger(Trigger,Trigger12M))</f>
        <v>1.8066628009863635E-2</v>
      </c>
      <c r="BE2113" s="246" t="e">
        <f>IFERROR(_xll.qlIndexFixing($BF$1,BA2113,TRUE,_xll.ohTrigger(Trigger,Trigger12M)),#N/A)</f>
        <v>#N/A</v>
      </c>
    </row>
    <row r="2114" spans="52:57" ht="11.25" customHeight="1" x14ac:dyDescent="0.25">
      <c r="AZ2114" s="102" t="s">
        <v>83</v>
      </c>
      <c r="BA2114" s="101">
        <f>_xll.qlInterestRateIndexFixingDate(Currency&amp;"ibor"&amp;Tenor,BB2114,Trigger)</f>
        <v>54186</v>
      </c>
      <c r="BB2114" s="101">
        <f>_xll.qlCalendarAdvance(Calendar,BB2113,AZ2114,"f",,Trigger)</f>
        <v>54190</v>
      </c>
      <c r="BC2114" s="101">
        <f>_xll.qlInterestRateIndexMaturity(Currency&amp;"ibor"&amp;Tenor,BB2114,Trigger)</f>
        <v>54555</v>
      </c>
      <c r="BD2114" s="246">
        <f>_xll.qlIndexFixing($AD$5,BA2114,TRUE,_xll.ohTrigger(Trigger,Trigger12M))</f>
        <v>1.8065226398589908E-2</v>
      </c>
      <c r="BE2114" s="246" t="e">
        <f>IFERROR(_xll.qlIndexFixing($BF$1,BA2114,TRUE,_xll.ohTrigger(Trigger,Trigger12M)),#N/A)</f>
        <v>#N/A</v>
      </c>
    </row>
    <row r="2115" spans="52:57" ht="11.25" customHeight="1" x14ac:dyDescent="0.25">
      <c r="AZ2115" s="102" t="s">
        <v>83</v>
      </c>
      <c r="BA2115" s="101">
        <f>_xll.qlInterestRateIndexFixingDate(Currency&amp;"ibor"&amp;Tenor,BB2115,Trigger)</f>
        <v>54193</v>
      </c>
      <c r="BB2115" s="101">
        <f>_xll.qlCalendarAdvance(Calendar,BB2114,AZ2115,"f",,Trigger)</f>
        <v>54197</v>
      </c>
      <c r="BC2115" s="101">
        <f>_xll.qlInterestRateIndexMaturity(Currency&amp;"ibor"&amp;Tenor,BB2115,Trigger)</f>
        <v>54562</v>
      </c>
      <c r="BD2115" s="246">
        <f>_xll.qlIndexFixing($AD$5,BA2115,TRUE,_xll.ohTrigger(Trigger,Trigger12M))</f>
        <v>1.8063822514315542E-2</v>
      </c>
      <c r="BE2115" s="246" t="e">
        <f>IFERROR(_xll.qlIndexFixing($BF$1,BA2115,TRUE,_xll.ohTrigger(Trigger,Trigger12M)),#N/A)</f>
        <v>#N/A</v>
      </c>
    </row>
    <row r="2116" spans="52:57" ht="11.25" customHeight="1" x14ac:dyDescent="0.25">
      <c r="AZ2116" s="102" t="s">
        <v>83</v>
      </c>
      <c r="BA2116" s="101">
        <f>_xll.qlInterestRateIndexFixingDate(Currency&amp;"ibor"&amp;Tenor,BB2116,Trigger)</f>
        <v>54200</v>
      </c>
      <c r="BB2116" s="101">
        <f>_xll.qlCalendarAdvance(Calendar,BB2115,AZ2116,"f",,Trigger)</f>
        <v>54204</v>
      </c>
      <c r="BC2116" s="101">
        <f>_xll.qlInterestRateIndexMaturity(Currency&amp;"ibor"&amp;Tenor,BB2116,Trigger)</f>
        <v>54569</v>
      </c>
      <c r="BD2116" s="246">
        <f>_xll.qlIndexFixing($AD$5,BA2116,TRUE,_xll.ohTrigger(Trigger,Trigger12M))</f>
        <v>1.806241635705105E-2</v>
      </c>
      <c r="BE2116" s="246" t="e">
        <f>IFERROR(_xll.qlIndexFixing($BF$1,BA2116,TRUE,_xll.ohTrigger(Trigger,Trigger12M)),#N/A)</f>
        <v>#N/A</v>
      </c>
    </row>
    <row r="2117" spans="52:57" ht="11.25" customHeight="1" x14ac:dyDescent="0.25">
      <c r="AZ2117" s="102" t="s">
        <v>83</v>
      </c>
      <c r="BA2117" s="101">
        <f>_xll.qlInterestRateIndexFixingDate(Currency&amp;"ibor"&amp;Tenor,BB2117,Trigger)</f>
        <v>54207</v>
      </c>
      <c r="BB2117" s="101">
        <f>_xll.qlCalendarAdvance(Calendar,BB2116,AZ2117,"f",,Trigger)</f>
        <v>54211</v>
      </c>
      <c r="BC2117" s="101">
        <f>_xll.qlInterestRateIndexMaturity(Currency&amp;"ibor"&amp;Tenor,BB2117,Trigger)</f>
        <v>54576</v>
      </c>
      <c r="BD2117" s="246">
        <f>_xll.qlIndexFixing($AD$5,BA2117,TRUE,_xll.ohTrigger(Trigger,Trigger12M))</f>
        <v>1.8061007926804977E-2</v>
      </c>
      <c r="BE2117" s="246" t="e">
        <f>IFERROR(_xll.qlIndexFixing($BF$1,BA2117,TRUE,_xll.ohTrigger(Trigger,Trigger12M)),#N/A)</f>
        <v>#N/A</v>
      </c>
    </row>
    <row r="2118" spans="52:57" ht="11.25" customHeight="1" x14ac:dyDescent="0.25">
      <c r="AZ2118" s="102" t="s">
        <v>83</v>
      </c>
      <c r="BA2118" s="101">
        <f>_xll.qlInterestRateIndexFixingDate(Currency&amp;"ibor"&amp;Tenor,BB2118,Trigger)</f>
        <v>54214</v>
      </c>
      <c r="BB2118" s="101">
        <f>_xll.qlCalendarAdvance(Calendar,BB2117,AZ2118,"f",,Trigger)</f>
        <v>54218</v>
      </c>
      <c r="BC2118" s="101">
        <f>_xll.qlInterestRateIndexMaturity(Currency&amp;"ibor"&amp;Tenor,BB2118,Trigger)</f>
        <v>54583</v>
      </c>
      <c r="BD2118" s="246">
        <f>_xll.qlIndexFixing($AD$5,BA2118,TRUE,_xll.ohTrigger(Trigger,Trigger12M))</f>
        <v>1.8059597223587173E-2</v>
      </c>
      <c r="BE2118" s="246" t="e">
        <f>IFERROR(_xll.qlIndexFixing($BF$1,BA2118,TRUE,_xll.ohTrigger(Trigger,Trigger12M)),#N/A)</f>
        <v>#N/A</v>
      </c>
    </row>
    <row r="2119" spans="52:57" ht="11.25" customHeight="1" x14ac:dyDescent="0.25">
      <c r="AZ2119" s="102" t="s">
        <v>83</v>
      </c>
      <c r="BA2119" s="101">
        <f>_xll.qlInterestRateIndexFixingDate(Currency&amp;"ibor"&amp;Tenor,BB2119,Trigger)</f>
        <v>54221</v>
      </c>
      <c r="BB2119" s="101">
        <f>_xll.qlCalendarAdvance(Calendar,BB2118,AZ2119,"f",,Trigger)</f>
        <v>54225</v>
      </c>
      <c r="BC2119" s="101">
        <f>_xll.qlInterestRateIndexMaturity(Currency&amp;"ibor"&amp;Tenor,BB2119,Trigger)</f>
        <v>54590</v>
      </c>
      <c r="BD2119" s="246">
        <f>_xll.qlIndexFixing($AD$5,BA2119,TRUE,_xll.ohTrigger(Trigger,Trigger12M))</f>
        <v>1.8058184247407499E-2</v>
      </c>
      <c r="BE2119" s="246" t="e">
        <f>IFERROR(_xll.qlIndexFixing($BF$1,BA2119,TRUE,_xll.ohTrigger(Trigger,Trigger12M)),#N/A)</f>
        <v>#N/A</v>
      </c>
    </row>
    <row r="2120" spans="52:57" ht="11.25" customHeight="1" x14ac:dyDescent="0.25">
      <c r="AZ2120" s="102" t="s">
        <v>83</v>
      </c>
      <c r="BA2120" s="101">
        <f>_xll.qlInterestRateIndexFixingDate(Currency&amp;"ibor"&amp;Tenor,BB2120,Trigger)</f>
        <v>54228</v>
      </c>
      <c r="BB2120" s="101">
        <f>_xll.qlCalendarAdvance(Calendar,BB2119,AZ2120,"f",,Trigger)</f>
        <v>54232</v>
      </c>
      <c r="BC2120" s="101">
        <f>_xll.qlInterestRateIndexMaturity(Currency&amp;"ibor"&amp;Tenor,BB2120,Trigger)</f>
        <v>54597</v>
      </c>
      <c r="BD2120" s="246">
        <f>_xll.qlIndexFixing($AD$5,BA2120,TRUE,_xll.ohTrigger(Trigger,Trigger12M))</f>
        <v>1.8056768998275366E-2</v>
      </c>
      <c r="BE2120" s="246" t="e">
        <f>IFERROR(_xll.qlIndexFixing($BF$1,BA2120,TRUE,_xll.ohTrigger(Trigger,Trigger12M)),#N/A)</f>
        <v>#N/A</v>
      </c>
    </row>
    <row r="2121" spans="52:57" ht="11.25" customHeight="1" x14ac:dyDescent="0.25">
      <c r="AZ2121" s="102" t="s">
        <v>83</v>
      </c>
      <c r="BA2121" s="101">
        <f>_xll.qlInterestRateIndexFixingDate(Currency&amp;"ibor"&amp;Tenor,BB2121,Trigger)</f>
        <v>54235</v>
      </c>
      <c r="BB2121" s="101">
        <f>_xll.qlCalendarAdvance(Calendar,BB2120,AZ2121,"f",,Trigger)</f>
        <v>54239</v>
      </c>
      <c r="BC2121" s="101">
        <f>_xll.qlInterestRateIndexMaturity(Currency&amp;"ibor"&amp;Tenor,BB2121,Trigger)</f>
        <v>54604</v>
      </c>
      <c r="BD2121" s="246">
        <f>_xll.qlIndexFixing($AD$5,BA2121,TRUE,_xll.ohTrigger(Trigger,Trigger12M))</f>
        <v>1.8055351476200195E-2</v>
      </c>
      <c r="BE2121" s="246" t="e">
        <f>IFERROR(_xll.qlIndexFixing($BF$1,BA2121,TRUE,_xll.ohTrigger(Trigger,Trigger12M)),#N/A)</f>
        <v>#N/A</v>
      </c>
    </row>
    <row r="2122" spans="52:57" ht="11.25" customHeight="1" x14ac:dyDescent="0.25">
      <c r="AZ2122" s="102" t="s">
        <v>83</v>
      </c>
      <c r="BA2122" s="101">
        <f>_xll.qlInterestRateIndexFixingDate(Currency&amp;"ibor"&amp;Tenor,BB2122,Trigger)</f>
        <v>54242</v>
      </c>
      <c r="BB2122" s="101">
        <f>_xll.qlCalendarAdvance(Calendar,BB2121,AZ2122,"f",,Trigger)</f>
        <v>54246</v>
      </c>
      <c r="BC2122" s="101">
        <f>_xll.qlInterestRateIndexMaturity(Currency&amp;"ibor"&amp;Tenor,BB2122,Trigger)</f>
        <v>54611</v>
      </c>
      <c r="BD2122" s="246">
        <f>_xll.qlIndexFixing($AD$5,BA2122,TRUE,_xll.ohTrigger(Trigger,Trigger12M))</f>
        <v>1.8053931681192275E-2</v>
      </c>
      <c r="BE2122" s="246" t="e">
        <f>IFERROR(_xll.qlIndexFixing($BF$1,BA2122,TRUE,_xll.ohTrigger(Trigger,Trigger12M)),#N/A)</f>
        <v>#N/A</v>
      </c>
    </row>
    <row r="2123" spans="52:57" ht="11.25" customHeight="1" x14ac:dyDescent="0.25">
      <c r="AZ2123" s="102" t="s">
        <v>83</v>
      </c>
      <c r="BA2123" s="101">
        <f>_xll.qlInterestRateIndexFixingDate(Currency&amp;"ibor"&amp;Tenor,BB2123,Trigger)</f>
        <v>54249</v>
      </c>
      <c r="BB2123" s="101">
        <f>_xll.qlCalendarAdvance(Calendar,BB2122,AZ2123,"f",,Trigger)</f>
        <v>54253</v>
      </c>
      <c r="BC2123" s="101">
        <f>_xll.qlInterestRateIndexMaturity(Currency&amp;"ibor"&amp;Tenor,BB2123,Trigger)</f>
        <v>54618</v>
      </c>
      <c r="BD2123" s="246">
        <f>_xll.qlIndexFixing($AD$5,BA2123,TRUE,_xll.ohTrigger(Trigger,Trigger12M))</f>
        <v>1.8052509613260371E-2</v>
      </c>
      <c r="BE2123" s="246" t="e">
        <f>IFERROR(_xll.qlIndexFixing($BF$1,BA2123,TRUE,_xll.ohTrigger(Trigger,Trigger12M)),#N/A)</f>
        <v>#N/A</v>
      </c>
    </row>
    <row r="2124" spans="52:57" ht="11.25" customHeight="1" x14ac:dyDescent="0.25">
      <c r="AZ2124" s="102" t="s">
        <v>83</v>
      </c>
      <c r="BA2124" s="101">
        <f>_xll.qlInterestRateIndexFixingDate(Currency&amp;"ibor"&amp;Tenor,BB2124,Trigger)</f>
        <v>54256</v>
      </c>
      <c r="BB2124" s="101">
        <f>_xll.qlCalendarAdvance(Calendar,BB2123,AZ2124,"f",,Trigger)</f>
        <v>54260</v>
      </c>
      <c r="BC2124" s="101">
        <f>_xll.qlInterestRateIndexMaturity(Currency&amp;"ibor"&amp;Tenor,BB2124,Trigger)</f>
        <v>54625</v>
      </c>
      <c r="BD2124" s="246">
        <f>_xll.qlIndexFixing($AD$5,BA2124,TRUE,_xll.ohTrigger(Trigger,Trigger12M))</f>
        <v>1.8051085272414773E-2</v>
      </c>
      <c r="BE2124" s="246" t="e">
        <f>IFERROR(_xll.qlIndexFixing($BF$1,BA2124,TRUE,_xll.ohTrigger(Trigger,Trigger12M)),#N/A)</f>
        <v>#N/A</v>
      </c>
    </row>
    <row r="2125" spans="52:57" ht="11.25" customHeight="1" x14ac:dyDescent="0.25">
      <c r="AZ2125" s="102" t="s">
        <v>83</v>
      </c>
      <c r="BA2125" s="101">
        <f>_xll.qlInterestRateIndexFixingDate(Currency&amp;"ibor"&amp;Tenor,BB2125,Trigger)</f>
        <v>54263</v>
      </c>
      <c r="BB2125" s="101">
        <f>_xll.qlCalendarAdvance(Calendar,BB2124,AZ2125,"f",,Trigger)</f>
        <v>54267</v>
      </c>
      <c r="BC2125" s="101">
        <f>_xll.qlInterestRateIndexMaturity(Currency&amp;"ibor"&amp;Tenor,BB2125,Trigger)</f>
        <v>54632</v>
      </c>
      <c r="BD2125" s="246">
        <f>_xll.qlIndexFixing($AD$5,BA2125,TRUE,_xll.ohTrigger(Trigger,Trigger12M))</f>
        <v>1.8049811348815396E-2</v>
      </c>
      <c r="BE2125" s="246" t="e">
        <f>IFERROR(_xll.qlIndexFixing($BF$1,BA2125,TRUE,_xll.ohTrigger(Trigger,Trigger12M)),#N/A)</f>
        <v>#N/A</v>
      </c>
    </row>
    <row r="2126" spans="52:57" ht="11.25" customHeight="1" x14ac:dyDescent="0.25">
      <c r="AZ2126" s="102" t="s">
        <v>83</v>
      </c>
      <c r="BA2126" s="101">
        <f>_xll.qlInterestRateIndexFixingDate(Currency&amp;"ibor"&amp;Tenor,BB2126,Trigger)</f>
        <v>54270</v>
      </c>
      <c r="BB2126" s="101">
        <f>_xll.qlCalendarAdvance(Calendar,BB2125,AZ2126,"f",,Trigger)</f>
        <v>54274</v>
      </c>
      <c r="BC2126" s="101">
        <f>_xll.qlInterestRateIndexMaturity(Currency&amp;"ibor"&amp;Tenor,BB2126,Trigger)</f>
        <v>54639</v>
      </c>
      <c r="BD2126" s="246">
        <f>_xll.qlIndexFixing($AD$5,BA2126,TRUE,_xll.ohTrigger(Trigger,Trigger12M))</f>
        <v>1.8046956531137359E-2</v>
      </c>
      <c r="BE2126" s="246" t="e">
        <f>IFERROR(_xll.qlIndexFixing($BF$1,BA2126,TRUE,_xll.ohTrigger(Trigger,Trigger12M)),#N/A)</f>
        <v>#N/A</v>
      </c>
    </row>
    <row r="2127" spans="52:57" ht="11.25" customHeight="1" x14ac:dyDescent="0.25">
      <c r="AZ2127" s="102" t="s">
        <v>83</v>
      </c>
      <c r="BA2127" s="101">
        <f>_xll.qlInterestRateIndexFixingDate(Currency&amp;"ibor"&amp;Tenor,BB2127,Trigger)</f>
        <v>54277</v>
      </c>
      <c r="BB2127" s="101">
        <f>_xll.qlCalendarAdvance(Calendar,BB2126,AZ2127,"f",,Trigger)</f>
        <v>54281</v>
      </c>
      <c r="BC2127" s="101">
        <f>_xll.qlInterestRateIndexMaturity(Currency&amp;"ibor"&amp;Tenor,BB2127,Trigger)</f>
        <v>54646</v>
      </c>
      <c r="BD2127" s="246">
        <f>_xll.qlIndexFixing($AD$5,BA2127,TRUE,_xll.ohTrigger(Trigger,Trigger12M))</f>
        <v>1.8044097907562794E-2</v>
      </c>
      <c r="BE2127" s="246" t="e">
        <f>IFERROR(_xll.qlIndexFixing($BF$1,BA2127,TRUE,_xll.ohTrigger(Trigger,Trigger12M)),#N/A)</f>
        <v>#N/A</v>
      </c>
    </row>
    <row r="2128" spans="52:57" ht="11.25" customHeight="1" x14ac:dyDescent="0.25">
      <c r="AZ2128" s="102" t="s">
        <v>83</v>
      </c>
      <c r="BA2128" s="101">
        <f>_xll.qlInterestRateIndexFixingDate(Currency&amp;"ibor"&amp;Tenor,BB2128,Trigger)</f>
        <v>54284</v>
      </c>
      <c r="BB2128" s="101">
        <f>_xll.qlCalendarAdvance(Calendar,BB2127,AZ2128,"f",,Trigger)</f>
        <v>54288</v>
      </c>
      <c r="BC2128" s="101">
        <f>_xll.qlInterestRateIndexMaturity(Currency&amp;"ibor"&amp;Tenor,BB2128,Trigger)</f>
        <v>54653</v>
      </c>
      <c r="BD2128" s="246">
        <f>_xll.qlIndexFixing($AD$5,BA2128,TRUE,_xll.ohTrigger(Trigger,Trigger12M))</f>
        <v>1.8041235478124112E-2</v>
      </c>
      <c r="BE2128" s="246" t="e">
        <f>IFERROR(_xll.qlIndexFixing($BF$1,BA2128,TRUE,_xll.ohTrigger(Trigger,Trigger12M)),#N/A)</f>
        <v>#N/A</v>
      </c>
    </row>
    <row r="2129" spans="52:57" ht="11.25" customHeight="1" x14ac:dyDescent="0.25">
      <c r="AZ2129" s="102" t="s">
        <v>83</v>
      </c>
      <c r="BA2129" s="101">
        <f>_xll.qlInterestRateIndexFixingDate(Currency&amp;"ibor"&amp;Tenor,BB2129,Trigger)</f>
        <v>54291</v>
      </c>
      <c r="BB2129" s="101">
        <f>_xll.qlCalendarAdvance(Calendar,BB2128,AZ2129,"f",,Trigger)</f>
        <v>54295</v>
      </c>
      <c r="BC2129" s="101">
        <f>_xll.qlInterestRateIndexMaturity(Currency&amp;"ibor"&amp;Tenor,BB2129,Trigger)</f>
        <v>54660</v>
      </c>
      <c r="BD2129" s="246">
        <f>_xll.qlIndexFixing($AD$5,BA2129,TRUE,_xll.ohTrigger(Trigger,Trigger12M))</f>
        <v>1.8038369242853507E-2</v>
      </c>
      <c r="BE2129" s="246" t="e">
        <f>IFERROR(_xll.qlIndexFixing($BF$1,BA2129,TRUE,_xll.ohTrigger(Trigger,Trigger12M)),#N/A)</f>
        <v>#N/A</v>
      </c>
    </row>
    <row r="2130" spans="52:57" ht="11.25" customHeight="1" x14ac:dyDescent="0.25">
      <c r="AZ2130" s="102" t="s">
        <v>83</v>
      </c>
      <c r="BA2130" s="101">
        <f>_xll.qlInterestRateIndexFixingDate(Currency&amp;"ibor"&amp;Tenor,BB2130,Trigger)</f>
        <v>54298</v>
      </c>
      <c r="BB2130" s="101">
        <f>_xll.qlCalendarAdvance(Calendar,BB2129,AZ2130,"f",,Trigger)</f>
        <v>54302</v>
      </c>
      <c r="BC2130" s="101">
        <f>_xll.qlInterestRateIndexMaturity(Currency&amp;"ibor"&amp;Tenor,BB2130,Trigger)</f>
        <v>54667</v>
      </c>
      <c r="BD2130" s="246">
        <f>_xll.qlIndexFixing($AD$5,BA2130,TRUE,_xll.ohTrigger(Trigger,Trigger12M))</f>
        <v>1.8035499201784048E-2</v>
      </c>
      <c r="BE2130" s="246" t="e">
        <f>IFERROR(_xll.qlIndexFixing($BF$1,BA2130,TRUE,_xll.ohTrigger(Trigger,Trigger12M)),#N/A)</f>
        <v>#N/A</v>
      </c>
    </row>
    <row r="2131" spans="52:57" ht="11.25" customHeight="1" x14ac:dyDescent="0.25">
      <c r="AZ2131" s="102" t="s">
        <v>83</v>
      </c>
      <c r="BA2131" s="101">
        <f>_xll.qlInterestRateIndexFixingDate(Currency&amp;"ibor"&amp;Tenor,BB2131,Trigger)</f>
        <v>54305</v>
      </c>
      <c r="BB2131" s="101">
        <f>_xll.qlCalendarAdvance(Calendar,BB2130,AZ2131,"f",,Trigger)</f>
        <v>54309</v>
      </c>
      <c r="BC2131" s="101">
        <f>_xll.qlInterestRateIndexMaturity(Currency&amp;"ibor"&amp;Tenor,BB2131,Trigger)</f>
        <v>54674</v>
      </c>
      <c r="BD2131" s="246">
        <f>_xll.qlIndexFixing($AD$5,BA2131,TRUE,_xll.ohTrigger(Trigger,Trigger12M))</f>
        <v>1.8032625354948144E-2</v>
      </c>
      <c r="BE2131" s="246" t="e">
        <f>IFERROR(_xll.qlIndexFixing($BF$1,BA2131,TRUE,_xll.ohTrigger(Trigger,Trigger12M)),#N/A)</f>
        <v>#N/A</v>
      </c>
    </row>
    <row r="2132" spans="52:57" ht="11.25" customHeight="1" x14ac:dyDescent="0.25">
      <c r="AZ2132" s="102" t="s">
        <v>83</v>
      </c>
      <c r="BA2132" s="101">
        <f>_xll.qlInterestRateIndexFixingDate(Currency&amp;"ibor"&amp;Tenor,BB2132,Trigger)</f>
        <v>54312</v>
      </c>
      <c r="BB2132" s="101">
        <f>_xll.qlCalendarAdvance(Calendar,BB2131,AZ2132,"f",,Trigger)</f>
        <v>54316</v>
      </c>
      <c r="BC2132" s="101">
        <f>_xll.qlInterestRateIndexMaturity(Currency&amp;"ibor"&amp;Tenor,BB2132,Trigger)</f>
        <v>54681</v>
      </c>
      <c r="BD2132" s="246">
        <f>_xll.qlIndexFixing($AD$5,BA2132,TRUE,_xll.ohTrigger(Trigger,Trigger12M))</f>
        <v>1.8029747702378869E-2</v>
      </c>
      <c r="BE2132" s="246" t="e">
        <f>IFERROR(_xll.qlIndexFixing($BF$1,BA2132,TRUE,_xll.ohTrigger(Trigger,Trigger12M)),#N/A)</f>
        <v>#N/A</v>
      </c>
    </row>
    <row r="2133" spans="52:57" ht="11.25" customHeight="1" x14ac:dyDescent="0.25">
      <c r="AZ2133" s="102" t="s">
        <v>83</v>
      </c>
      <c r="BA2133" s="101">
        <f>_xll.qlInterestRateIndexFixingDate(Currency&amp;"ibor"&amp;Tenor,BB2133,Trigger)</f>
        <v>54319</v>
      </c>
      <c r="BB2133" s="101">
        <f>_xll.qlCalendarAdvance(Calendar,BB2132,AZ2133,"f",,Trigger)</f>
        <v>54323</v>
      </c>
      <c r="BC2133" s="101">
        <f>_xll.qlInterestRateIndexMaturity(Currency&amp;"ibor"&amp;Tenor,BB2133,Trigger)</f>
        <v>54688</v>
      </c>
      <c r="BD2133" s="246">
        <f>_xll.qlIndexFixing($AD$5,BA2133,TRUE,_xll.ohTrigger(Trigger,Trigger12M))</f>
        <v>1.8026866244108417E-2</v>
      </c>
      <c r="BE2133" s="246" t="e">
        <f>IFERROR(_xll.qlIndexFixing($BF$1,BA2133,TRUE,_xll.ohTrigger(Trigger,Trigger12M)),#N/A)</f>
        <v>#N/A</v>
      </c>
    </row>
    <row r="2134" spans="52:57" ht="11.25" customHeight="1" x14ac:dyDescent="0.25">
      <c r="AZ2134" s="102" t="s">
        <v>83</v>
      </c>
      <c r="BA2134" s="101">
        <f>_xll.qlInterestRateIndexFixingDate(Currency&amp;"ibor"&amp;Tenor,BB2134,Trigger)</f>
        <v>54326</v>
      </c>
      <c r="BB2134" s="101">
        <f>_xll.qlCalendarAdvance(Calendar,BB2133,AZ2134,"f",,Trigger)</f>
        <v>54330</v>
      </c>
      <c r="BC2134" s="101">
        <f>_xll.qlInterestRateIndexMaturity(Currency&amp;"ibor"&amp;Tenor,BB2134,Trigger)</f>
        <v>54695</v>
      </c>
      <c r="BD2134" s="246">
        <f>_xll.qlIndexFixing($AD$5,BA2134,TRUE,_xll.ohTrigger(Trigger,Trigger12M))</f>
        <v>1.8023980980170294E-2</v>
      </c>
      <c r="BE2134" s="246" t="e">
        <f>IFERROR(_xll.qlIndexFixing($BF$1,BA2134,TRUE,_xll.ohTrigger(Trigger,Trigger12M)),#N/A)</f>
        <v>#N/A</v>
      </c>
    </row>
    <row r="2135" spans="52:57" ht="11.25" customHeight="1" x14ac:dyDescent="0.25">
      <c r="AZ2135" s="102" t="s">
        <v>83</v>
      </c>
      <c r="BA2135" s="101">
        <f>_xll.qlInterestRateIndexFixingDate(Currency&amp;"ibor"&amp;Tenor,BB2135,Trigger)</f>
        <v>54333</v>
      </c>
      <c r="BB2135" s="101">
        <f>_xll.qlCalendarAdvance(Calendar,BB2134,AZ2135,"f",,Trigger)</f>
        <v>54337</v>
      </c>
      <c r="BC2135" s="101">
        <f>_xll.qlInterestRateIndexMaturity(Currency&amp;"ibor"&amp;Tenor,BB2135,Trigger)</f>
        <v>54702</v>
      </c>
      <c r="BD2135" s="246">
        <f>_xll.qlIndexFixing($AD$5,BA2135,TRUE,_xll.ohTrigger(Trigger,Trigger12M))</f>
        <v>1.8021091910596691E-2</v>
      </c>
      <c r="BE2135" s="246" t="e">
        <f>IFERROR(_xll.qlIndexFixing($BF$1,BA2135,TRUE,_xll.ohTrigger(Trigger,Trigger12M)),#N/A)</f>
        <v>#N/A</v>
      </c>
    </row>
    <row r="2136" spans="52:57" ht="11.25" customHeight="1" x14ac:dyDescent="0.25">
      <c r="AZ2136" s="102" t="s">
        <v>83</v>
      </c>
      <c r="BA2136" s="101">
        <f>_xll.qlInterestRateIndexFixingDate(Currency&amp;"ibor"&amp;Tenor,BB2136,Trigger)</f>
        <v>54340</v>
      </c>
      <c r="BB2136" s="101">
        <f>_xll.qlCalendarAdvance(Calendar,BB2135,AZ2136,"f",,Trigger)</f>
        <v>54344</v>
      </c>
      <c r="BC2136" s="101">
        <f>_xll.qlInterestRateIndexMaturity(Currency&amp;"ibor"&amp;Tenor,BB2136,Trigger)</f>
        <v>54709</v>
      </c>
      <c r="BD2136" s="246">
        <f>_xll.qlIndexFixing($AD$5,BA2136,TRUE,_xll.ohTrigger(Trigger,Trigger12M))</f>
        <v>1.801819903542046E-2</v>
      </c>
      <c r="BE2136" s="246" t="e">
        <f>IFERROR(_xll.qlIndexFixing($BF$1,BA2136,TRUE,_xll.ohTrigger(Trigger,Trigger12M)),#N/A)</f>
        <v>#N/A</v>
      </c>
    </row>
    <row r="2137" spans="52:57" ht="11.25" customHeight="1" x14ac:dyDescent="0.25">
      <c r="AZ2137" s="102" t="s">
        <v>83</v>
      </c>
      <c r="BA2137" s="101">
        <f>_xll.qlInterestRateIndexFixingDate(Currency&amp;"ibor"&amp;Tenor,BB2137,Trigger)</f>
        <v>54347</v>
      </c>
      <c r="BB2137" s="101">
        <f>_xll.qlCalendarAdvance(Calendar,BB2136,AZ2137,"f",,Trigger)</f>
        <v>54351</v>
      </c>
      <c r="BC2137" s="101">
        <f>_xll.qlInterestRateIndexMaturity(Currency&amp;"ibor"&amp;Tenor,BB2137,Trigger)</f>
        <v>54716</v>
      </c>
      <c r="BD2137" s="246">
        <f>_xll.qlIndexFixing($AD$5,BA2137,TRUE,_xll.ohTrigger(Trigger,Trigger12M))</f>
        <v>1.801530235467555E-2</v>
      </c>
      <c r="BE2137" s="246" t="e">
        <f>IFERROR(_xll.qlIndexFixing($BF$1,BA2137,TRUE,_xll.ohTrigger(Trigger,Trigger12M)),#N/A)</f>
        <v>#N/A</v>
      </c>
    </row>
    <row r="2138" spans="52:57" ht="11.25" customHeight="1" x14ac:dyDescent="0.25">
      <c r="AZ2138" s="102" t="s">
        <v>83</v>
      </c>
      <c r="BA2138" s="101">
        <f>_xll.qlInterestRateIndexFixingDate(Currency&amp;"ibor"&amp;Tenor,BB2138,Trigger)</f>
        <v>54354</v>
      </c>
      <c r="BB2138" s="101">
        <f>_xll.qlCalendarAdvance(Calendar,BB2137,AZ2138,"f",,Trigger)</f>
        <v>54358</v>
      </c>
      <c r="BC2138" s="101">
        <f>_xll.qlInterestRateIndexMaturity(Currency&amp;"ibor"&amp;Tenor,BB2138,Trigger)</f>
        <v>54723</v>
      </c>
      <c r="BD2138" s="246">
        <f>_xll.qlIndexFixing($AD$5,BA2138,TRUE,_xll.ohTrigger(Trigger,Trigger12M))</f>
        <v>1.801240186839349E-2</v>
      </c>
      <c r="BE2138" s="246" t="e">
        <f>IFERROR(_xll.qlIndexFixing($BF$1,BA2138,TRUE,_xll.ohTrigger(Trigger,Trigger12M)),#N/A)</f>
        <v>#N/A</v>
      </c>
    </row>
    <row r="2139" spans="52:57" ht="11.25" customHeight="1" x14ac:dyDescent="0.25">
      <c r="AZ2139" s="102" t="s">
        <v>83</v>
      </c>
      <c r="BA2139" s="101">
        <f>_xll.qlInterestRateIndexFixingDate(Currency&amp;"ibor"&amp;Tenor,BB2139,Trigger)</f>
        <v>54361</v>
      </c>
      <c r="BB2139" s="101">
        <f>_xll.qlCalendarAdvance(Calendar,BB2138,AZ2139,"f",,Trigger)</f>
        <v>54365</v>
      </c>
      <c r="BC2139" s="101">
        <f>_xll.qlInterestRateIndexMaturity(Currency&amp;"ibor"&amp;Tenor,BB2139,Trigger)</f>
        <v>54730</v>
      </c>
      <c r="BD2139" s="246">
        <f>_xll.qlIndexFixing($AD$5,BA2139,TRUE,_xll.ohTrigger(Trigger,Trigger12M))</f>
        <v>1.800949757660867E-2</v>
      </c>
      <c r="BE2139" s="246" t="e">
        <f>IFERROR(_xll.qlIndexFixing($BF$1,BA2139,TRUE,_xll.ohTrigger(Trigger,Trigger12M)),#N/A)</f>
        <v>#N/A</v>
      </c>
    </row>
    <row r="2140" spans="52:57" ht="11.25" customHeight="1" x14ac:dyDescent="0.25">
      <c r="AZ2140" s="102" t="s">
        <v>83</v>
      </c>
      <c r="BA2140" s="101">
        <f>_xll.qlInterestRateIndexFixingDate(Currency&amp;"ibor"&amp;Tenor,BB2140,Trigger)</f>
        <v>54368</v>
      </c>
      <c r="BB2140" s="101">
        <f>_xll.qlCalendarAdvance(Calendar,BB2139,AZ2140,"f",,Trigger)</f>
        <v>54372</v>
      </c>
      <c r="BC2140" s="101">
        <f>_xll.qlInterestRateIndexMaturity(Currency&amp;"ibor"&amp;Tenor,BB2140,Trigger)</f>
        <v>54737</v>
      </c>
      <c r="BD2140" s="246">
        <f>_xll.qlIndexFixing($AD$5,BA2140,TRUE,_xll.ohTrigger(Trigger,Trigger12M))</f>
        <v>1.8006589479353064E-2</v>
      </c>
      <c r="BE2140" s="246" t="e">
        <f>IFERROR(_xll.qlIndexFixing($BF$1,BA2140,TRUE,_xll.ohTrigger(Trigger,Trigger12M)),#N/A)</f>
        <v>#N/A</v>
      </c>
    </row>
    <row r="2141" spans="52:57" ht="11.25" customHeight="1" x14ac:dyDescent="0.25">
      <c r="AZ2141" s="102" t="s">
        <v>83</v>
      </c>
      <c r="BA2141" s="101">
        <f>_xll.qlInterestRateIndexFixingDate(Currency&amp;"ibor"&amp;Tenor,BB2141,Trigger)</f>
        <v>54375</v>
      </c>
      <c r="BB2141" s="101">
        <f>_xll.qlCalendarAdvance(Calendar,BB2140,AZ2141,"f",,Trigger)</f>
        <v>54379</v>
      </c>
      <c r="BC2141" s="101">
        <f>_xll.qlInterestRateIndexMaturity(Currency&amp;"ibor"&amp;Tenor,BB2141,Trigger)</f>
        <v>54744</v>
      </c>
      <c r="BD2141" s="246">
        <f>_xll.qlIndexFixing($AD$5,BA2141,TRUE,_xll.ohTrigger(Trigger,Trigger12M))</f>
        <v>1.8003677576660833E-2</v>
      </c>
      <c r="BE2141" s="246" t="e">
        <f>IFERROR(_xll.qlIndexFixing($BF$1,BA2141,TRUE,_xll.ohTrigger(Trigger,Trigger12M)),#N/A)</f>
        <v>#N/A</v>
      </c>
    </row>
    <row r="2142" spans="52:57" ht="11.25" customHeight="1" x14ac:dyDescent="0.25">
      <c r="AZ2142" s="102" t="s">
        <v>83</v>
      </c>
      <c r="BA2142" s="101">
        <f>_xll.qlInterestRateIndexFixingDate(Currency&amp;"ibor"&amp;Tenor,BB2142,Trigger)</f>
        <v>54382</v>
      </c>
      <c r="BB2142" s="101">
        <f>_xll.qlCalendarAdvance(Calendar,BB2141,AZ2142,"f",,Trigger)</f>
        <v>54386</v>
      </c>
      <c r="BC2142" s="101">
        <f>_xll.qlInterestRateIndexMaturity(Currency&amp;"ibor"&amp;Tenor,BB2142,Trigger)</f>
        <v>54751</v>
      </c>
      <c r="BD2142" s="246">
        <f>_xll.qlIndexFixing($AD$5,BA2142,TRUE,_xll.ohTrigger(Trigger,Trigger12M))</f>
        <v>1.800076186856395E-2</v>
      </c>
      <c r="BE2142" s="246" t="e">
        <f>IFERROR(_xll.qlIndexFixing($BF$1,BA2142,TRUE,_xll.ohTrigger(Trigger,Trigger12M)),#N/A)</f>
        <v>#N/A</v>
      </c>
    </row>
    <row r="2143" spans="52:57" ht="11.25" customHeight="1" x14ac:dyDescent="0.25">
      <c r="AZ2143" s="102" t="s">
        <v>83</v>
      </c>
      <c r="BA2143" s="101">
        <f>_xll.qlInterestRateIndexFixingDate(Currency&amp;"ibor"&amp;Tenor,BB2143,Trigger)</f>
        <v>54389</v>
      </c>
      <c r="BB2143" s="101">
        <f>_xll.qlCalendarAdvance(Calendar,BB2142,AZ2143,"f",,Trigger)</f>
        <v>54393</v>
      </c>
      <c r="BC2143" s="101">
        <f>_xll.qlInterestRateIndexMaturity(Currency&amp;"ibor"&amp;Tenor,BB2143,Trigger)</f>
        <v>54758</v>
      </c>
      <c r="BD2143" s="246">
        <f>_xll.qlIndexFixing($AD$5,BA2143,TRUE,_xll.ohTrigger(Trigger,Trigger12M))</f>
        <v>1.7997842355096369E-2</v>
      </c>
      <c r="BE2143" s="246" t="e">
        <f>IFERROR(_xll.qlIndexFixing($BF$1,BA2143,TRUE,_xll.ohTrigger(Trigger,Trigger12M)),#N/A)</f>
        <v>#N/A</v>
      </c>
    </row>
    <row r="2144" spans="52:57" ht="11.25" customHeight="1" x14ac:dyDescent="0.25">
      <c r="AZ2144" s="102" t="s">
        <v>83</v>
      </c>
      <c r="BA2144" s="101">
        <f>_xll.qlInterestRateIndexFixingDate(Currency&amp;"ibor"&amp;Tenor,BB2144,Trigger)</f>
        <v>54396</v>
      </c>
      <c r="BB2144" s="101">
        <f>_xll.qlCalendarAdvance(Calendar,BB2143,AZ2144,"f",,Trigger)</f>
        <v>54400</v>
      </c>
      <c r="BC2144" s="101">
        <f>_xll.qlInterestRateIndexMaturity(Currency&amp;"ibor"&amp;Tenor,BB2144,Trigger)</f>
        <v>54765</v>
      </c>
      <c r="BD2144" s="246">
        <f>_xll.qlIndexFixing($AD$5,BA2144,TRUE,_xll.ohTrigger(Trigger,Trigger12M))</f>
        <v>1.7994919036291371E-2</v>
      </c>
      <c r="BE2144" s="246" t="e">
        <f>IFERROR(_xll.qlIndexFixing($BF$1,BA2144,TRUE,_xll.ohTrigger(Trigger,Trigger12M)),#N/A)</f>
        <v>#N/A</v>
      </c>
    </row>
    <row r="2145" spans="52:57" ht="11.25" customHeight="1" x14ac:dyDescent="0.25">
      <c r="AZ2145" s="102" t="s">
        <v>83</v>
      </c>
      <c r="BA2145" s="101">
        <f>_xll.qlInterestRateIndexFixingDate(Currency&amp;"ibor"&amp;Tenor,BB2145,Trigger)</f>
        <v>54403</v>
      </c>
      <c r="BB2145" s="101">
        <f>_xll.qlCalendarAdvance(Calendar,BB2144,AZ2145,"f",,Trigger)</f>
        <v>54407</v>
      </c>
      <c r="BC2145" s="101">
        <f>_xll.qlInterestRateIndexMaturity(Currency&amp;"ibor"&amp;Tenor,BB2145,Trigger)</f>
        <v>54772</v>
      </c>
      <c r="BD2145" s="246">
        <f>_xll.qlIndexFixing($AD$5,BA2145,TRUE,_xll.ohTrigger(Trigger,Trigger12M))</f>
        <v>1.7991991912181586E-2</v>
      </c>
      <c r="BE2145" s="246" t="e">
        <f>IFERROR(_xll.qlIndexFixing($BF$1,BA2145,TRUE,_xll.ohTrigger(Trigger,Trigger12M)),#N/A)</f>
        <v>#N/A</v>
      </c>
    </row>
    <row r="2146" spans="52:57" ht="11.25" customHeight="1" x14ac:dyDescent="0.25">
      <c r="AZ2146" s="102" t="s">
        <v>83</v>
      </c>
      <c r="BA2146" s="101">
        <f>_xll.qlInterestRateIndexFixingDate(Currency&amp;"ibor"&amp;Tenor,BB2146,Trigger)</f>
        <v>54410</v>
      </c>
      <c r="BB2146" s="101">
        <f>_xll.qlCalendarAdvance(Calendar,BB2145,AZ2146,"f",,Trigger)</f>
        <v>54414</v>
      </c>
      <c r="BC2146" s="101">
        <f>_xll.qlInterestRateIndexMaturity(Currency&amp;"ibor"&amp;Tenor,BB2146,Trigger)</f>
        <v>54779</v>
      </c>
      <c r="BD2146" s="246">
        <f>_xll.qlIndexFixing($AD$5,BA2146,TRUE,_xll.ohTrigger(Trigger,Trigger12M))</f>
        <v>1.7989060982801185E-2</v>
      </c>
      <c r="BE2146" s="246" t="e">
        <f>IFERROR(_xll.qlIndexFixing($BF$1,BA2146,TRUE,_xll.ohTrigger(Trigger,Trigger12M)),#N/A)</f>
        <v>#N/A</v>
      </c>
    </row>
    <row r="2147" spans="52:57" ht="11.25" customHeight="1" x14ac:dyDescent="0.25">
      <c r="AZ2147" s="102" t="s">
        <v>83</v>
      </c>
      <c r="BA2147" s="101">
        <f>_xll.qlInterestRateIndexFixingDate(Currency&amp;"ibor"&amp;Tenor,BB2147,Trigger)</f>
        <v>54416</v>
      </c>
      <c r="BB2147" s="101">
        <f>_xll.qlCalendarAdvance(Calendar,BB2146,AZ2147,"f",,Trigger)</f>
        <v>54421</v>
      </c>
      <c r="BC2147" s="101">
        <f>_xll.qlInterestRateIndexMaturity(Currency&amp;"ibor"&amp;Tenor,BB2147,Trigger)</f>
        <v>54786</v>
      </c>
      <c r="BD2147" s="246">
        <f>_xll.qlIndexFixing($AD$5,BA2147,TRUE,_xll.ohTrigger(Trigger,Trigger12M))</f>
        <v>1.7986126248182799E-2</v>
      </c>
      <c r="BE2147" s="246" t="e">
        <f>IFERROR(_xll.qlIndexFixing($BF$1,BA2147,TRUE,_xll.ohTrigger(Trigger,Trigger12M)),#N/A)</f>
        <v>#N/A</v>
      </c>
    </row>
    <row r="2148" spans="52:57" ht="11.25" customHeight="1" x14ac:dyDescent="0.25">
      <c r="AZ2148" s="102" t="s">
        <v>83</v>
      </c>
      <c r="BA2148" s="101">
        <f>_xll.qlInterestRateIndexFixingDate(Currency&amp;"ibor"&amp;Tenor,BB2148,Trigger)</f>
        <v>54423</v>
      </c>
      <c r="BB2148" s="101">
        <f>_xll.qlCalendarAdvance(Calendar,BB2147,AZ2148,"f",,Trigger)</f>
        <v>54428</v>
      </c>
      <c r="BC2148" s="101">
        <f>_xll.qlInterestRateIndexMaturity(Currency&amp;"ibor"&amp;Tenor,BB2148,Trigger)</f>
        <v>54793</v>
      </c>
      <c r="BD2148" s="246">
        <f>_xll.qlIndexFixing($AD$5,BA2148,TRUE,_xll.ohTrigger(Trigger,Trigger12M))</f>
        <v>1.7983187708360365E-2</v>
      </c>
      <c r="BE2148" s="246" t="e">
        <f>IFERROR(_xll.qlIndexFixing($BF$1,BA2148,TRUE,_xll.ohTrigger(Trigger,Trigger12M)),#N/A)</f>
        <v>#N/A</v>
      </c>
    </row>
    <row r="2149" spans="52:57" ht="11.25" customHeight="1" x14ac:dyDescent="0.25">
      <c r="AZ2149" s="102" t="s">
        <v>83</v>
      </c>
      <c r="BA2149" s="101">
        <f>_xll.qlInterestRateIndexFixingDate(Currency&amp;"ibor"&amp;Tenor,BB2149,Trigger)</f>
        <v>54431</v>
      </c>
      <c r="BB2149" s="101">
        <f>_xll.qlCalendarAdvance(Calendar,BB2148,AZ2149,"f",,Trigger)</f>
        <v>54435</v>
      </c>
      <c r="BC2149" s="101">
        <f>_xll.qlInterestRateIndexMaturity(Currency&amp;"ibor"&amp;Tenor,BB2149,Trigger)</f>
        <v>54800</v>
      </c>
      <c r="BD2149" s="246">
        <f>_xll.qlIndexFixing($AD$5,BA2149,TRUE,_xll.ohTrigger(Trigger,Trigger12M))</f>
        <v>1.7980245363367182E-2</v>
      </c>
      <c r="BE2149" s="246" t="e">
        <f>IFERROR(_xll.qlIndexFixing($BF$1,BA2149,TRUE,_xll.ohTrigger(Trigger,Trigger12M)),#N/A)</f>
        <v>#N/A</v>
      </c>
    </row>
    <row r="2150" spans="52:57" ht="11.25" customHeight="1" x14ac:dyDescent="0.25">
      <c r="AZ2150" s="102" t="s">
        <v>83</v>
      </c>
      <c r="BA2150" s="101">
        <f>_xll.qlInterestRateIndexFixingDate(Currency&amp;"ibor"&amp;Tenor,BB2150,Trigger)</f>
        <v>54438</v>
      </c>
      <c r="BB2150" s="101">
        <f>_xll.qlCalendarAdvance(Calendar,BB2149,AZ2150,"f",,Trigger)</f>
        <v>54442</v>
      </c>
      <c r="BC2150" s="101">
        <f>_xll.qlInterestRateIndexMaturity(Currency&amp;"ibor"&amp;Tenor,BB2150,Trigger)</f>
        <v>54807</v>
      </c>
      <c r="BD2150" s="246">
        <f>_xll.qlIndexFixing($AD$5,BA2150,TRUE,_xll.ohTrigger(Trigger,Trigger12M))</f>
        <v>1.7977299213236531E-2</v>
      </c>
      <c r="BE2150" s="246" t="e">
        <f>IFERROR(_xll.qlIndexFixing($BF$1,BA2150,TRUE,_xll.ohTrigger(Trigger,Trigger12M)),#N/A)</f>
        <v>#N/A</v>
      </c>
    </row>
    <row r="2151" spans="52:57" ht="11.25" customHeight="1" x14ac:dyDescent="0.25">
      <c r="AZ2151" s="102" t="s">
        <v>83</v>
      </c>
      <c r="BA2151" s="101">
        <f>_xll.qlInterestRateIndexFixingDate(Currency&amp;"ibor"&amp;Tenor,BB2151,Trigger)</f>
        <v>54445</v>
      </c>
      <c r="BB2151" s="101">
        <f>_xll.qlCalendarAdvance(Calendar,BB2150,AZ2151,"f",,Trigger)</f>
        <v>54449</v>
      </c>
      <c r="BC2151" s="101">
        <f>_xll.qlInterestRateIndexMaturity(Currency&amp;"ibor"&amp;Tenor,BB2151,Trigger)</f>
        <v>54814</v>
      </c>
      <c r="BD2151" s="246">
        <f>_xll.qlIndexFixing($AD$5,BA2151,TRUE,_xll.ohTrigger(Trigger,Trigger12M))</f>
        <v>1.7974349258001922E-2</v>
      </c>
      <c r="BE2151" s="246" t="e">
        <f>IFERROR(_xll.qlIndexFixing($BF$1,BA2151,TRUE,_xll.ohTrigger(Trigger,Trigger12M)),#N/A)</f>
        <v>#N/A</v>
      </c>
    </row>
    <row r="2152" spans="52:57" ht="11.25" customHeight="1" x14ac:dyDescent="0.25">
      <c r="AZ2152" s="102" t="s">
        <v>83</v>
      </c>
      <c r="BA2152" s="101">
        <f>_xll.qlInterestRateIndexFixingDate(Currency&amp;"ibor"&amp;Tenor,BB2152,Trigger)</f>
        <v>54452</v>
      </c>
      <c r="BB2152" s="101">
        <f>_xll.qlCalendarAdvance(Calendar,BB2151,AZ2152,"f",,Trigger)</f>
        <v>54456</v>
      </c>
      <c r="BC2152" s="101">
        <f>_xll.qlInterestRateIndexMaturity(Currency&amp;"ibor"&amp;Tenor,BB2152,Trigger)</f>
        <v>54821</v>
      </c>
      <c r="BD2152" s="246">
        <f>_xll.qlIndexFixing($AD$5,BA2152,TRUE,_xll.ohTrigger(Trigger,Trigger12M))</f>
        <v>1.797139549769752E-2</v>
      </c>
      <c r="BE2152" s="246" t="e">
        <f>IFERROR(_xll.qlIndexFixing($BF$1,BA2152,TRUE,_xll.ohTrigger(Trigger,Trigger12M)),#N/A)</f>
        <v>#N/A</v>
      </c>
    </row>
    <row r="2153" spans="52:57" ht="11.25" customHeight="1" x14ac:dyDescent="0.25">
      <c r="AZ2153" s="102" t="s">
        <v>83</v>
      </c>
      <c r="BA2153" s="101">
        <f>_xll.qlInterestRateIndexFixingDate(Currency&amp;"ibor"&amp;Tenor,BB2153,Trigger)</f>
        <v>54459</v>
      </c>
      <c r="BB2153" s="101">
        <f>_xll.qlCalendarAdvance(Calendar,BB2152,AZ2153,"f",,Trigger)</f>
        <v>54463</v>
      </c>
      <c r="BC2153" s="101">
        <f>_xll.qlInterestRateIndexMaturity(Currency&amp;"ibor"&amp;Tenor,BB2153,Trigger)</f>
        <v>54828</v>
      </c>
      <c r="BD2153" s="246">
        <f>_xll.qlIndexFixing($AD$5,BA2153,TRUE,_xll.ohTrigger(Trigger,Trigger12M))</f>
        <v>1.7968437932356175E-2</v>
      </c>
      <c r="BE2153" s="246" t="e">
        <f>IFERROR(_xll.qlIndexFixing($BF$1,BA2153,TRUE,_xll.ohTrigger(Trigger,Trigger12M)),#N/A)</f>
        <v>#N/A</v>
      </c>
    </row>
    <row r="2154" spans="52:57" ht="11.25" customHeight="1" x14ac:dyDescent="0.25">
      <c r="AZ2154" s="102" t="s">
        <v>83</v>
      </c>
      <c r="BA2154" s="101">
        <f>_xll.qlInterestRateIndexFixingDate(Currency&amp;"ibor"&amp;Tenor,BB2154,Trigger)</f>
        <v>54466</v>
      </c>
      <c r="BB2154" s="101">
        <f>_xll.qlCalendarAdvance(Calendar,BB2153,AZ2154,"f",,Trigger)</f>
        <v>54470</v>
      </c>
      <c r="BC2154" s="101">
        <f>_xll.qlInterestRateIndexMaturity(Currency&amp;"ibor"&amp;Tenor,BB2154,Trigger)</f>
        <v>54835</v>
      </c>
      <c r="BD2154" s="246">
        <f>_xll.qlIndexFixing($AD$5,BA2154,TRUE,_xll.ohTrigger(Trigger,Trigger12M))</f>
        <v>1.796547656201183E-2</v>
      </c>
      <c r="BE2154" s="246" t="e">
        <f>IFERROR(_xll.qlIndexFixing($BF$1,BA2154,TRUE,_xll.ohTrigger(Trigger,Trigger12M)),#N/A)</f>
        <v>#N/A</v>
      </c>
    </row>
    <row r="2155" spans="52:57" ht="11.25" customHeight="1" x14ac:dyDescent="0.25">
      <c r="AZ2155" s="102" t="s">
        <v>83</v>
      </c>
      <c r="BA2155" s="101">
        <f>_xll.qlInterestRateIndexFixingDate(Currency&amp;"ibor"&amp;Tenor,BB2155,Trigger)</f>
        <v>54473</v>
      </c>
      <c r="BB2155" s="101">
        <f>_xll.qlCalendarAdvance(Calendar,BB2154,AZ2155,"f",,Trigger)</f>
        <v>54477</v>
      </c>
      <c r="BC2155" s="101">
        <f>_xll.qlInterestRateIndexMaturity(Currency&amp;"ibor"&amp;Tenor,BB2155,Trigger)</f>
        <v>54842</v>
      </c>
      <c r="BD2155" s="246">
        <f>_xll.qlIndexFixing($AD$5,BA2155,TRUE,_xll.ohTrigger(Trigger,Trigger12M))</f>
        <v>1.7962511386698656E-2</v>
      </c>
      <c r="BE2155" s="246" t="e">
        <f>IFERROR(_xll.qlIndexFixing($BF$1,BA2155,TRUE,_xll.ohTrigger(Trigger,Trigger12M)),#N/A)</f>
        <v>#N/A</v>
      </c>
    </row>
    <row r="2156" spans="52:57" ht="11.25" customHeight="1" x14ac:dyDescent="0.25">
      <c r="AZ2156" s="102" t="s">
        <v>83</v>
      </c>
      <c r="BA2156" s="101">
        <f>_xll.qlInterestRateIndexFixingDate(Currency&amp;"ibor"&amp;Tenor,BB2156,Trigger)</f>
        <v>54480</v>
      </c>
      <c r="BB2156" s="101">
        <f>_xll.qlCalendarAdvance(Calendar,BB2155,AZ2156,"f",,Trigger)</f>
        <v>54484</v>
      </c>
      <c r="BC2156" s="101">
        <f>_xll.qlInterestRateIndexMaturity(Currency&amp;"ibor"&amp;Tenor,BB2156,Trigger)</f>
        <v>54849</v>
      </c>
      <c r="BD2156" s="246">
        <f>_xll.qlIndexFixing($AD$5,BA2156,TRUE,_xll.ohTrigger(Trigger,Trigger12M))</f>
        <v>1.7959542406449935E-2</v>
      </c>
      <c r="BE2156" s="246" t="e">
        <f>IFERROR(_xll.qlIndexFixing($BF$1,BA2156,TRUE,_xll.ohTrigger(Trigger,Trigger12M)),#N/A)</f>
        <v>#N/A</v>
      </c>
    </row>
    <row r="2157" spans="52:57" ht="11.25" customHeight="1" x14ac:dyDescent="0.25">
      <c r="AZ2157" s="102" t="s">
        <v>83</v>
      </c>
      <c r="BA2157" s="101">
        <f>_xll.qlInterestRateIndexFixingDate(Currency&amp;"ibor"&amp;Tenor,BB2157,Trigger)</f>
        <v>54487</v>
      </c>
      <c r="BB2157" s="101">
        <f>_xll.qlCalendarAdvance(Calendar,BB2156,AZ2157,"f",,Trigger)</f>
        <v>54491</v>
      </c>
      <c r="BC2157" s="101">
        <f>_xll.qlInterestRateIndexMaturity(Currency&amp;"ibor"&amp;Tenor,BB2157,Trigger)</f>
        <v>54856</v>
      </c>
      <c r="BD2157" s="246">
        <f>_xll.qlIndexFixing($AD$5,BA2157,TRUE,_xll.ohTrigger(Trigger,Trigger12M))</f>
        <v>1.7956569621299615E-2</v>
      </c>
      <c r="BE2157" s="246" t="e">
        <f>IFERROR(_xll.qlIndexFixing($BF$1,BA2157,TRUE,_xll.ohTrigger(Trigger,Trigger12M)),#N/A)</f>
        <v>#N/A</v>
      </c>
    </row>
    <row r="2158" spans="52:57" ht="11.25" customHeight="1" x14ac:dyDescent="0.25">
      <c r="AZ2158" s="102" t="s">
        <v>83</v>
      </c>
      <c r="BA2158" s="101">
        <f>_xll.qlInterestRateIndexFixingDate(Currency&amp;"ibor"&amp;Tenor,BB2158,Trigger)</f>
        <v>54494</v>
      </c>
      <c r="BB2158" s="101">
        <f>_xll.qlCalendarAdvance(Calendar,BB2157,AZ2158,"f",,Trigger)</f>
        <v>54498</v>
      </c>
      <c r="BC2158" s="101">
        <f>_xll.qlInterestRateIndexMaturity(Currency&amp;"ibor"&amp;Tenor,BB2158,Trigger)</f>
        <v>54863</v>
      </c>
      <c r="BD2158" s="246">
        <f>_xll.qlIndexFixing($AD$5,BA2158,TRUE,_xll.ohTrigger(Trigger,Trigger12M))</f>
        <v>1.7953593031281422E-2</v>
      </c>
      <c r="BE2158" s="246" t="e">
        <f>IFERROR(_xll.qlIndexFixing($BF$1,BA2158,TRUE,_xll.ohTrigger(Trigger,Trigger12M)),#N/A)</f>
        <v>#N/A</v>
      </c>
    </row>
    <row r="2159" spans="52:57" ht="11.25" customHeight="1" x14ac:dyDescent="0.25">
      <c r="AZ2159" s="102" t="s">
        <v>83</v>
      </c>
      <c r="BA2159" s="101">
        <f>_xll.qlInterestRateIndexFixingDate(Currency&amp;"ibor"&amp;Tenor,BB2159,Trigger)</f>
        <v>54501</v>
      </c>
      <c r="BB2159" s="101">
        <f>_xll.qlCalendarAdvance(Calendar,BB2158,AZ2159,"f",,Trigger)</f>
        <v>54505</v>
      </c>
      <c r="BC2159" s="101">
        <f>_xll.qlInterestRateIndexMaturity(Currency&amp;"ibor"&amp;Tenor,BB2159,Trigger)</f>
        <v>54870</v>
      </c>
      <c r="BD2159" s="246">
        <f>_xll.qlIndexFixing($AD$5,BA2159,TRUE,_xll.ohTrigger(Trigger,Trigger12M))</f>
        <v>1.7950612636429521E-2</v>
      </c>
      <c r="BE2159" s="246" t="e">
        <f>IFERROR(_xll.qlIndexFixing($BF$1,BA2159,TRUE,_xll.ohTrigger(Trigger,Trigger12M)),#N/A)</f>
        <v>#N/A</v>
      </c>
    </row>
    <row r="2160" spans="52:57" ht="11.25" customHeight="1" x14ac:dyDescent="0.25">
      <c r="AZ2160" s="102" t="s">
        <v>83</v>
      </c>
      <c r="BA2160" s="101">
        <f>_xll.qlInterestRateIndexFixingDate(Currency&amp;"ibor"&amp;Tenor,BB2160,Trigger)</f>
        <v>54508</v>
      </c>
      <c r="BB2160" s="101">
        <f>_xll.qlCalendarAdvance(Calendar,BB2159,AZ2160,"f",,Trigger)</f>
        <v>54512</v>
      </c>
      <c r="BC2160" s="101">
        <f>_xll.qlInterestRateIndexMaturity(Currency&amp;"ibor"&amp;Tenor,BB2160,Trigger)</f>
        <v>54877</v>
      </c>
      <c r="BD2160" s="246">
        <f>_xll.qlIndexFixing($AD$5,BA2160,TRUE,_xll.ohTrigger(Trigger,Trigger12M))</f>
        <v>1.794762843677742E-2</v>
      </c>
      <c r="BE2160" s="246" t="e">
        <f>IFERROR(_xll.qlIndexFixing($BF$1,BA2160,TRUE,_xll.ohTrigger(Trigger,Trigger12M)),#N/A)</f>
        <v>#N/A</v>
      </c>
    </row>
    <row r="2161" spans="52:57" ht="11.25" customHeight="1" x14ac:dyDescent="0.25">
      <c r="AZ2161" s="102" t="s">
        <v>83</v>
      </c>
      <c r="BA2161" s="101">
        <f>_xll.qlInterestRateIndexFixingDate(Currency&amp;"ibor"&amp;Tenor,BB2161,Trigger)</f>
        <v>54515</v>
      </c>
      <c r="BB2161" s="101">
        <f>_xll.qlCalendarAdvance(Calendar,BB2160,AZ2161,"f",,Trigger)</f>
        <v>54519</v>
      </c>
      <c r="BC2161" s="101">
        <f>_xll.qlInterestRateIndexMaturity(Currency&amp;"ibor"&amp;Tenor,BB2161,Trigger)</f>
        <v>54884</v>
      </c>
      <c r="BD2161" s="246">
        <f>_xll.qlIndexFixing($AD$5,BA2161,TRUE,_xll.ohTrigger(Trigger,Trigger12M))</f>
        <v>1.79446404323595E-2</v>
      </c>
      <c r="BE2161" s="246" t="e">
        <f>IFERROR(_xll.qlIndexFixing($BF$1,BA2161,TRUE,_xll.ohTrigger(Trigger,Trigger12M)),#N/A)</f>
        <v>#N/A</v>
      </c>
    </row>
    <row r="2162" spans="52:57" ht="11.25" customHeight="1" x14ac:dyDescent="0.25">
      <c r="AZ2162" s="102" t="s">
        <v>83</v>
      </c>
      <c r="BA2162" s="101">
        <f>_xll.qlInterestRateIndexFixingDate(Currency&amp;"ibor"&amp;Tenor,BB2162,Trigger)</f>
        <v>54522</v>
      </c>
      <c r="BB2162" s="101">
        <f>_xll.qlCalendarAdvance(Calendar,BB2161,AZ2162,"f",,Trigger)</f>
        <v>54526</v>
      </c>
      <c r="BC2162" s="101">
        <f>_xll.qlInterestRateIndexMaturity(Currency&amp;"ibor"&amp;Tenor,BB2162,Trigger)</f>
        <v>54891</v>
      </c>
      <c r="BD2162" s="246">
        <f>_xll.qlIndexFixing($AD$5,BA2162,TRUE,_xll.ohTrigger(Trigger,Trigger12M))</f>
        <v>1.7941648623209051E-2</v>
      </c>
      <c r="BE2162" s="246" t="e">
        <f>IFERROR(_xll.qlIndexFixing($BF$1,BA2162,TRUE,_xll.ohTrigger(Trigger,Trigger12M)),#N/A)</f>
        <v>#N/A</v>
      </c>
    </row>
    <row r="2163" spans="52:57" ht="11.25" customHeight="1" x14ac:dyDescent="0.25">
      <c r="AZ2163" s="102" t="s">
        <v>83</v>
      </c>
      <c r="BA2163" s="101">
        <f>_xll.qlInterestRateIndexFixingDate(Currency&amp;"ibor"&amp;Tenor,BB2163,Trigger)</f>
        <v>54527</v>
      </c>
      <c r="BB2163" s="101">
        <f>_xll.qlCalendarAdvance(Calendar,BB2162,AZ2163,"f",,Trigger)</f>
        <v>54533</v>
      </c>
      <c r="BC2163" s="101">
        <f>_xll.qlInterestRateIndexMaturity(Currency&amp;"ibor"&amp;Tenor,BB2163,Trigger)</f>
        <v>54898</v>
      </c>
      <c r="BD2163" s="246">
        <f>_xll.qlIndexFixing($AD$5,BA2163,TRUE,_xll.ohTrigger(Trigger,Trigger12M))</f>
        <v>1.7938653009361333E-2</v>
      </c>
      <c r="BE2163" s="246" t="e">
        <f>IFERROR(_xll.qlIndexFixing($BF$1,BA2163,TRUE,_xll.ohTrigger(Trigger,Trigger12M)),#N/A)</f>
        <v>#N/A</v>
      </c>
    </row>
    <row r="2164" spans="52:57" ht="11.25" customHeight="1" x14ac:dyDescent="0.25">
      <c r="AZ2164" s="102" t="s">
        <v>83</v>
      </c>
      <c r="BA2164" s="101">
        <f>_xll.qlInterestRateIndexFixingDate(Currency&amp;"ibor"&amp;Tenor,BB2164,Trigger)</f>
        <v>54536</v>
      </c>
      <c r="BB2164" s="101">
        <f>_xll.qlCalendarAdvance(Calendar,BB2163,AZ2164,"f",,Trigger)</f>
        <v>54540</v>
      </c>
      <c r="BC2164" s="101">
        <f>_xll.qlInterestRateIndexMaturity(Currency&amp;"ibor"&amp;Tenor,BB2164,Trigger)</f>
        <v>54905</v>
      </c>
      <c r="BD2164" s="246">
        <f>_xll.qlIndexFixing($AD$5,BA2164,TRUE,_xll.ohTrigger(Trigger,Trigger12M))</f>
        <v>1.7935653590849417E-2</v>
      </c>
      <c r="BE2164" s="246" t="e">
        <f>IFERROR(_xll.qlIndexFixing($BF$1,BA2164,TRUE,_xll.ohTrigger(Trigger,Trigger12M)),#N/A)</f>
        <v>#N/A</v>
      </c>
    </row>
    <row r="2165" spans="52:57" ht="11.25" customHeight="1" x14ac:dyDescent="0.25">
      <c r="AZ2165" s="102" t="s">
        <v>83</v>
      </c>
      <c r="BA2165" s="101">
        <f>_xll.qlInterestRateIndexFixingDate(Currency&amp;"ibor"&amp;Tenor,BB2165,Trigger)</f>
        <v>54543</v>
      </c>
      <c r="BB2165" s="101">
        <f>_xll.qlCalendarAdvance(Calendar,BB2164,AZ2165,"f",,Trigger)</f>
        <v>54547</v>
      </c>
      <c r="BC2165" s="101">
        <f>_xll.qlInterestRateIndexMaturity(Currency&amp;"ibor"&amp;Tenor,BB2165,Trigger)</f>
        <v>54912</v>
      </c>
      <c r="BD2165" s="246">
        <f>_xll.qlIndexFixing($AD$5,BA2165,TRUE,_xll.ohTrigger(Trigger,Trigger12M))</f>
        <v>1.7932650367707682E-2</v>
      </c>
      <c r="BE2165" s="246" t="e">
        <f>IFERROR(_xll.qlIndexFixing($BF$1,BA2165,TRUE,_xll.ohTrigger(Trigger,Trigger12M)),#N/A)</f>
        <v>#N/A</v>
      </c>
    </row>
    <row r="2166" spans="52:57" ht="11.25" customHeight="1" x14ac:dyDescent="0.25">
      <c r="AZ2166" s="102" t="s">
        <v>83</v>
      </c>
      <c r="BA2166" s="101">
        <f>_xll.qlInterestRateIndexFixingDate(Currency&amp;"ibor"&amp;Tenor,BB2166,Trigger)</f>
        <v>54550</v>
      </c>
      <c r="BB2166" s="101">
        <f>_xll.qlCalendarAdvance(Calendar,BB2165,AZ2166,"f",,Trigger)</f>
        <v>54554</v>
      </c>
      <c r="BC2166" s="101">
        <f>_xll.qlInterestRateIndexMaturity(Currency&amp;"ibor"&amp;Tenor,BB2166,Trigger)</f>
        <v>54919</v>
      </c>
      <c r="BD2166" s="246">
        <f>_xll.qlIndexFixing($AD$5,BA2166,TRUE,_xll.ohTrigger(Trigger,Trigger12M))</f>
        <v>1.7929643339970953E-2</v>
      </c>
      <c r="BE2166" s="246" t="e">
        <f>IFERROR(_xll.qlIndexFixing($BF$1,BA2166,TRUE,_xll.ohTrigger(Trigger,Trigger12M)),#N/A)</f>
        <v>#N/A</v>
      </c>
    </row>
    <row r="2167" spans="52:57" ht="11.25" customHeight="1" x14ac:dyDescent="0.25">
      <c r="AZ2167" s="102" t="s">
        <v>83</v>
      </c>
      <c r="BA2167" s="101">
        <f>_xll.qlInterestRateIndexFixingDate(Currency&amp;"ibor"&amp;Tenor,BB2167,Trigger)</f>
        <v>54557</v>
      </c>
      <c r="BB2167" s="101">
        <f>_xll.qlCalendarAdvance(Calendar,BB2166,AZ2167,"f",,Trigger)</f>
        <v>54561</v>
      </c>
      <c r="BC2167" s="101">
        <f>_xll.qlInterestRateIndexMaturity(Currency&amp;"ibor"&amp;Tenor,BB2167,Trigger)</f>
        <v>54926</v>
      </c>
      <c r="BD2167" s="246">
        <f>_xll.qlIndexFixing($AD$5,BA2167,TRUE,_xll.ohTrigger(Trigger,Trigger12M))</f>
        <v>1.7926632507672294E-2</v>
      </c>
      <c r="BE2167" s="246" t="e">
        <f>IFERROR(_xll.qlIndexFixing($BF$1,BA2167,TRUE,_xll.ohTrigger(Trigger,Trigger12M)),#N/A)</f>
        <v>#N/A</v>
      </c>
    </row>
    <row r="2168" spans="52:57" ht="11.25" customHeight="1" x14ac:dyDescent="0.25">
      <c r="AZ2168" s="102" t="s">
        <v>83</v>
      </c>
      <c r="BA2168" s="101">
        <f>_xll.qlInterestRateIndexFixingDate(Currency&amp;"ibor"&amp;Tenor,BB2168,Trigger)</f>
        <v>54564</v>
      </c>
      <c r="BB2168" s="101">
        <f>_xll.qlCalendarAdvance(Calendar,BB2167,AZ2168,"f",,Trigger)</f>
        <v>54568</v>
      </c>
      <c r="BC2168" s="101">
        <f>_xll.qlInterestRateIndexMaturity(Currency&amp;"ibor"&amp;Tenor,BB2168,Trigger)</f>
        <v>54933</v>
      </c>
      <c r="BD2168" s="246">
        <f>_xll.qlIndexFixing($AD$5,BA2168,TRUE,_xll.ohTrigger(Trigger,Trigger12M))</f>
        <v>1.7923617870847192E-2</v>
      </c>
      <c r="BE2168" s="246" t="e">
        <f>IFERROR(_xll.qlIndexFixing($BF$1,BA2168,TRUE,_xll.ohTrigger(Trigger,Trigger12M)),#N/A)</f>
        <v>#N/A</v>
      </c>
    </row>
    <row r="2169" spans="52:57" ht="11.25" customHeight="1" x14ac:dyDescent="0.25">
      <c r="AZ2169" s="102" t="s">
        <v>83</v>
      </c>
      <c r="BA2169" s="101">
        <f>_xll.qlInterestRateIndexFixingDate(Currency&amp;"ibor"&amp;Tenor,BB2169,Trigger)</f>
        <v>54571</v>
      </c>
      <c r="BB2169" s="101">
        <f>_xll.qlCalendarAdvance(Calendar,BB2168,AZ2169,"f",,Trigger)</f>
        <v>54575</v>
      </c>
      <c r="BC2169" s="101">
        <f>_xll.qlInterestRateIndexMaturity(Currency&amp;"ibor"&amp;Tenor,BB2169,Trigger)</f>
        <v>54940</v>
      </c>
      <c r="BD2169" s="246">
        <f>_xll.qlIndexFixing($AD$5,BA2169,TRUE,_xll.ohTrigger(Trigger,Trigger12M))</f>
        <v>1.7920599429529151E-2</v>
      </c>
      <c r="BE2169" s="246" t="e">
        <f>IFERROR(_xll.qlIndexFixing($BF$1,BA2169,TRUE,_xll.ohTrigger(Trigger,Trigger12M)),#N/A)</f>
        <v>#N/A</v>
      </c>
    </row>
    <row r="2170" spans="52:57" ht="11.25" customHeight="1" x14ac:dyDescent="0.25">
      <c r="AZ2170" s="102" t="s">
        <v>83</v>
      </c>
      <c r="BA2170" s="101">
        <f>_xll.qlInterestRateIndexFixingDate(Currency&amp;"ibor"&amp;Tenor,BB2170,Trigger)</f>
        <v>54578</v>
      </c>
      <c r="BB2170" s="101">
        <f>_xll.qlCalendarAdvance(Calendar,BB2169,AZ2170,"f",,Trigger)</f>
        <v>54582</v>
      </c>
      <c r="BC2170" s="101">
        <f>_xll.qlInterestRateIndexMaturity(Currency&amp;"ibor"&amp;Tenor,BB2170,Trigger)</f>
        <v>54947</v>
      </c>
      <c r="BD2170" s="246">
        <f>_xll.qlIndexFixing($AD$5,BA2170,TRUE,_xll.ohTrigger(Trigger,Trigger12M))</f>
        <v>1.791757718375277E-2</v>
      </c>
      <c r="BE2170" s="246" t="e">
        <f>IFERROR(_xll.qlIndexFixing($BF$1,BA2170,TRUE,_xll.ohTrigger(Trigger,Trigger12M)),#N/A)</f>
        <v>#N/A</v>
      </c>
    </row>
    <row r="2171" spans="52:57" ht="11.25" customHeight="1" x14ac:dyDescent="0.25">
      <c r="AZ2171" s="102" t="s">
        <v>83</v>
      </c>
      <c r="BA2171" s="101">
        <f>_xll.qlInterestRateIndexFixingDate(Currency&amp;"ibor"&amp;Tenor,BB2171,Trigger)</f>
        <v>54585</v>
      </c>
      <c r="BB2171" s="101">
        <f>_xll.qlCalendarAdvance(Calendar,BB2170,AZ2171,"f",,Trigger)</f>
        <v>54589</v>
      </c>
      <c r="BC2171" s="101">
        <f>_xll.qlInterestRateIndexMaturity(Currency&amp;"ibor"&amp;Tenor,BB2171,Trigger)</f>
        <v>54954</v>
      </c>
      <c r="BD2171" s="246">
        <f>_xll.qlIndexFixing($AD$5,BA2171,TRUE,_xll.ohTrigger(Trigger,Trigger12M))</f>
        <v>1.7914551133552652E-2</v>
      </c>
      <c r="BE2171" s="246" t="e">
        <f>IFERROR(_xll.qlIndexFixing($BF$1,BA2171,TRUE,_xll.ohTrigger(Trigger,Trigger12M)),#N/A)</f>
        <v>#N/A</v>
      </c>
    </row>
    <row r="2172" spans="52:57" ht="11.25" customHeight="1" x14ac:dyDescent="0.25">
      <c r="AZ2172" s="102" t="s">
        <v>83</v>
      </c>
      <c r="BA2172" s="101">
        <f>_xll.qlInterestRateIndexFixingDate(Currency&amp;"ibor"&amp;Tenor,BB2172,Trigger)</f>
        <v>54592</v>
      </c>
      <c r="BB2172" s="101">
        <f>_xll.qlCalendarAdvance(Calendar,BB2171,AZ2172,"f",,Trigger)</f>
        <v>54596</v>
      </c>
      <c r="BC2172" s="101">
        <f>_xll.qlInterestRateIndexMaturity(Currency&amp;"ibor"&amp;Tenor,BB2172,Trigger)</f>
        <v>54961</v>
      </c>
      <c r="BD2172" s="246">
        <f>_xll.qlIndexFixing($AD$5,BA2172,TRUE,_xll.ohTrigger(Trigger,Trigger12M))</f>
        <v>1.7911521278962748E-2</v>
      </c>
      <c r="BE2172" s="246" t="e">
        <f>IFERROR(_xll.qlIndexFixing($BF$1,BA2172,TRUE,_xll.ohTrigger(Trigger,Trigger12M)),#N/A)</f>
        <v>#N/A</v>
      </c>
    </row>
    <row r="2173" spans="52:57" ht="11.25" customHeight="1" x14ac:dyDescent="0.25">
      <c r="AZ2173" s="102" t="s">
        <v>83</v>
      </c>
      <c r="BA2173" s="101">
        <f>_xll.qlInterestRateIndexFixingDate(Currency&amp;"ibor"&amp;Tenor,BB2173,Trigger)</f>
        <v>54599</v>
      </c>
      <c r="BB2173" s="101">
        <f>_xll.qlCalendarAdvance(Calendar,BB2172,AZ2173,"f",,Trigger)</f>
        <v>54603</v>
      </c>
      <c r="BC2173" s="101">
        <f>_xll.qlInterestRateIndexMaturity(Currency&amp;"ibor"&amp;Tenor,BB2173,Trigger)</f>
        <v>54968</v>
      </c>
      <c r="BD2173" s="246">
        <f>_xll.qlIndexFixing($AD$5,BA2173,TRUE,_xll.ohTrigger(Trigger,Trigger12M))</f>
        <v>1.7908487620018097E-2</v>
      </c>
      <c r="BE2173" s="246" t="e">
        <f>IFERROR(_xll.qlIndexFixing($BF$1,BA2173,TRUE,_xll.ohTrigger(Trigger,Trigger12M)),#N/A)</f>
        <v>#N/A</v>
      </c>
    </row>
    <row r="2174" spans="52:57" ht="11.25" customHeight="1" x14ac:dyDescent="0.25">
      <c r="AZ2174" s="102" t="s">
        <v>83</v>
      </c>
      <c r="BA2174" s="101">
        <f>_xll.qlInterestRateIndexFixingDate(Currency&amp;"ibor"&amp;Tenor,BB2174,Trigger)</f>
        <v>54606</v>
      </c>
      <c r="BB2174" s="101">
        <f>_xll.qlCalendarAdvance(Calendar,BB2173,AZ2174,"f",,Trigger)</f>
        <v>54610</v>
      </c>
      <c r="BC2174" s="101">
        <f>_xll.qlInterestRateIndexMaturity(Currency&amp;"ibor"&amp;Tenor,BB2174,Trigger)</f>
        <v>54975</v>
      </c>
      <c r="BD2174" s="246">
        <f>_xll.qlIndexFixing($AD$5,BA2174,TRUE,_xll.ohTrigger(Trigger,Trigger12M))</f>
        <v>1.7905450156752857E-2</v>
      </c>
      <c r="BE2174" s="246" t="e">
        <f>IFERROR(_xll.qlIndexFixing($BF$1,BA2174,TRUE,_xll.ohTrigger(Trigger,Trigger12M)),#N/A)</f>
        <v>#N/A</v>
      </c>
    </row>
    <row r="2175" spans="52:57" ht="11.25" customHeight="1" x14ac:dyDescent="0.25">
      <c r="AZ2175" s="102" t="s">
        <v>83</v>
      </c>
      <c r="BA2175" s="101">
        <f>_xll.qlInterestRateIndexFixingDate(Currency&amp;"ibor"&amp;Tenor,BB2175,Trigger)</f>
        <v>54613</v>
      </c>
      <c r="BB2175" s="101">
        <f>_xll.qlCalendarAdvance(Calendar,BB2174,AZ2175,"f",,Trigger)</f>
        <v>54617</v>
      </c>
      <c r="BC2175" s="101">
        <f>_xll.qlInterestRateIndexMaturity(Currency&amp;"ibor"&amp;Tenor,BB2175,Trigger)</f>
        <v>54982</v>
      </c>
      <c r="BD2175" s="246">
        <f>_xll.qlIndexFixing($AD$5,BA2175,TRUE,_xll.ohTrigger(Trigger,Trigger12M))</f>
        <v>1.7902408889201856E-2</v>
      </c>
      <c r="BE2175" s="246" t="e">
        <f>IFERROR(_xll.qlIndexFixing($BF$1,BA2175,TRUE,_xll.ohTrigger(Trigger,Trigger12M)),#N/A)</f>
        <v>#N/A</v>
      </c>
    </row>
    <row r="2176" spans="52:57" ht="11.25" customHeight="1" x14ac:dyDescent="0.25">
      <c r="AZ2176" s="102" t="s">
        <v>83</v>
      </c>
      <c r="BA2176" s="101">
        <f>_xll.qlInterestRateIndexFixingDate(Currency&amp;"ibor"&amp;Tenor,BB2176,Trigger)</f>
        <v>54620</v>
      </c>
      <c r="BB2176" s="101">
        <f>_xll.qlCalendarAdvance(Calendar,BB2175,AZ2176,"f",,Trigger)</f>
        <v>54624</v>
      </c>
      <c r="BC2176" s="101">
        <f>_xll.qlInterestRateIndexMaturity(Currency&amp;"ibor"&amp;Tenor,BB2176,Trigger)</f>
        <v>54989</v>
      </c>
      <c r="BD2176" s="246">
        <f>_xll.qlIndexFixing($AD$5,BA2176,TRUE,_xll.ohTrigger(Trigger,Trigger12M))</f>
        <v>1.7899363817399472E-2</v>
      </c>
      <c r="BE2176" s="246" t="e">
        <f>IFERROR(_xll.qlIndexFixing($BF$1,BA2176,TRUE,_xll.ohTrigger(Trigger,Trigger12M)),#N/A)</f>
        <v>#N/A</v>
      </c>
    </row>
    <row r="2177" spans="52:57" ht="11.25" customHeight="1" x14ac:dyDescent="0.25">
      <c r="AZ2177" s="102" t="s">
        <v>83</v>
      </c>
      <c r="BA2177" s="101">
        <f>_xll.qlInterestRateIndexFixingDate(Currency&amp;"ibor"&amp;Tenor,BB2177,Trigger)</f>
        <v>54627</v>
      </c>
      <c r="BB2177" s="101">
        <f>_xll.qlCalendarAdvance(Calendar,BB2176,AZ2177,"f",,Trigger)</f>
        <v>54631</v>
      </c>
      <c r="BC2177" s="101">
        <f>_xll.qlInterestRateIndexMaturity(Currency&amp;"ibor"&amp;Tenor,BB2177,Trigger)</f>
        <v>54996</v>
      </c>
      <c r="BD2177" s="246">
        <f>_xll.qlIndexFixing($AD$5,BA2177,TRUE,_xll.ohTrigger(Trigger,Trigger12M))</f>
        <v>1.7895452159258841E-2</v>
      </c>
      <c r="BE2177" s="246" t="e">
        <f>IFERROR(_xll.qlIndexFixing($BF$1,BA2177,TRUE,_xll.ohTrigger(Trigger,Trigger12M)),#N/A)</f>
        <v>#N/A</v>
      </c>
    </row>
    <row r="2178" spans="52:57" ht="11.25" customHeight="1" x14ac:dyDescent="0.25">
      <c r="AZ2178" s="102" t="s">
        <v>83</v>
      </c>
      <c r="BA2178" s="101">
        <f>_xll.qlInterestRateIndexFixingDate(Currency&amp;"ibor"&amp;Tenor,BB2178,Trigger)</f>
        <v>54634</v>
      </c>
      <c r="BB2178" s="101">
        <f>_xll.qlCalendarAdvance(Calendar,BB2177,AZ2178,"f",,Trigger)</f>
        <v>54638</v>
      </c>
      <c r="BC2178" s="101">
        <f>_xll.qlInterestRateIndexMaturity(Currency&amp;"ibor"&amp;Tenor,BB2178,Trigger)</f>
        <v>55003</v>
      </c>
      <c r="BD2178" s="246">
        <f>_xll.qlIndexFixing($AD$5,BA2178,TRUE,_xll.ohTrigger(Trigger,Trigger12M))</f>
        <v>1.789107069462861E-2</v>
      </c>
      <c r="BE2178" s="246" t="e">
        <f>IFERROR(_xll.qlIndexFixing($BF$1,BA2178,TRUE,_xll.ohTrigger(Trigger,Trigger12M)),#N/A)</f>
        <v>#N/A</v>
      </c>
    </row>
    <row r="2179" spans="52:57" ht="11.25" customHeight="1" x14ac:dyDescent="0.25">
      <c r="AZ2179" s="102" t="s">
        <v>83</v>
      </c>
      <c r="BA2179" s="101">
        <f>_xll.qlInterestRateIndexFixingDate(Currency&amp;"ibor"&amp;Tenor,BB2179,Trigger)</f>
        <v>54641</v>
      </c>
      <c r="BB2179" s="101">
        <f>_xll.qlCalendarAdvance(Calendar,BB2178,AZ2179,"f",,Trigger)</f>
        <v>54645</v>
      </c>
      <c r="BC2179" s="101">
        <f>_xll.qlInterestRateIndexMaturity(Currency&amp;"ibor"&amp;Tenor,BB2179,Trigger)</f>
        <v>55010</v>
      </c>
      <c r="BD2179" s="246">
        <f>_xll.qlIndexFixing($AD$5,BA2179,TRUE,_xll.ohTrigger(Trigger,Trigger12M))</f>
        <v>1.7886684091177062E-2</v>
      </c>
      <c r="BE2179" s="246" t="e">
        <f>IFERROR(_xll.qlIndexFixing($BF$1,BA2179,TRUE,_xll.ohTrigger(Trigger,Trigger12M)),#N/A)</f>
        <v>#N/A</v>
      </c>
    </row>
    <row r="2180" spans="52:57" ht="11.25" customHeight="1" x14ac:dyDescent="0.25">
      <c r="AZ2180" s="102" t="s">
        <v>83</v>
      </c>
      <c r="BA2180" s="101">
        <f>_xll.qlInterestRateIndexFixingDate(Currency&amp;"ibor"&amp;Tenor,BB2180,Trigger)</f>
        <v>54648</v>
      </c>
      <c r="BB2180" s="101">
        <f>_xll.qlCalendarAdvance(Calendar,BB2179,AZ2180,"f",,Trigger)</f>
        <v>54652</v>
      </c>
      <c r="BC2180" s="101">
        <f>_xll.qlInterestRateIndexMaturity(Currency&amp;"ibor"&amp;Tenor,BB2180,Trigger)</f>
        <v>55017</v>
      </c>
      <c r="BD2180" s="246">
        <f>_xll.qlIndexFixing($AD$5,BA2180,TRUE,_xll.ohTrigger(Trigger,Trigger12M))</f>
        <v>1.7882292348973188E-2</v>
      </c>
      <c r="BE2180" s="246" t="e">
        <f>IFERROR(_xll.qlIndexFixing($BF$1,BA2180,TRUE,_xll.ohTrigger(Trigger,Trigger12M)),#N/A)</f>
        <v>#N/A</v>
      </c>
    </row>
    <row r="2181" spans="52:57" ht="11.25" customHeight="1" x14ac:dyDescent="0.25">
      <c r="AZ2181" s="102" t="s">
        <v>83</v>
      </c>
      <c r="BA2181" s="101">
        <f>_xll.qlInterestRateIndexFixingDate(Currency&amp;"ibor"&amp;Tenor,BB2181,Trigger)</f>
        <v>54655</v>
      </c>
      <c r="BB2181" s="101">
        <f>_xll.qlCalendarAdvance(Calendar,BB2180,AZ2181,"f",,Trigger)</f>
        <v>54659</v>
      </c>
      <c r="BC2181" s="101">
        <f>_xll.qlInterestRateIndexMaturity(Currency&amp;"ibor"&amp;Tenor,BB2181,Trigger)</f>
        <v>55024</v>
      </c>
      <c r="BD2181" s="246">
        <f>_xll.qlIndexFixing($AD$5,BA2181,TRUE,_xll.ohTrigger(Trigger,Trigger12M))</f>
        <v>1.7877895468083563E-2</v>
      </c>
      <c r="BE2181" s="246" t="e">
        <f>IFERROR(_xll.qlIndexFixing($BF$1,BA2181,TRUE,_xll.ohTrigger(Trigger,Trigger12M)),#N/A)</f>
        <v>#N/A</v>
      </c>
    </row>
    <row r="2182" spans="52:57" ht="11.25" customHeight="1" x14ac:dyDescent="0.25">
      <c r="AZ2182" s="102" t="s">
        <v>83</v>
      </c>
      <c r="BA2182" s="101">
        <f>_xll.qlInterestRateIndexFixingDate(Currency&amp;"ibor"&amp;Tenor,BB2182,Trigger)</f>
        <v>54662</v>
      </c>
      <c r="BB2182" s="101">
        <f>_xll.qlCalendarAdvance(Calendar,BB2181,AZ2182,"f",,Trigger)</f>
        <v>54666</v>
      </c>
      <c r="BC2182" s="101">
        <f>_xll.qlInterestRateIndexMaturity(Currency&amp;"ibor"&amp;Tenor,BB2182,Trigger)</f>
        <v>55031</v>
      </c>
      <c r="BD2182" s="246">
        <f>_xll.qlIndexFixing($AD$5,BA2182,TRUE,_xll.ohTrigger(Trigger,Trigger12M))</f>
        <v>1.7873493448576076E-2</v>
      </c>
      <c r="BE2182" s="246" t="e">
        <f>IFERROR(_xll.qlIndexFixing($BF$1,BA2182,TRUE,_xll.ohTrigger(Trigger,Trigger12M)),#N/A)</f>
        <v>#N/A</v>
      </c>
    </row>
    <row r="2183" spans="52:57" ht="11.25" customHeight="1" x14ac:dyDescent="0.25">
      <c r="AZ2183" s="102" t="s">
        <v>83</v>
      </c>
      <c r="BA2183" s="101">
        <f>_xll.qlInterestRateIndexFixingDate(Currency&amp;"ibor"&amp;Tenor,BB2183,Trigger)</f>
        <v>54669</v>
      </c>
      <c r="BB2183" s="101">
        <f>_xll.qlCalendarAdvance(Calendar,BB2182,AZ2183,"f",,Trigger)</f>
        <v>54673</v>
      </c>
      <c r="BC2183" s="101">
        <f>_xll.qlInterestRateIndexMaturity(Currency&amp;"ibor"&amp;Tenor,BB2183,Trigger)</f>
        <v>55038</v>
      </c>
      <c r="BD2183" s="246">
        <f>_xll.qlIndexFixing($AD$5,BA2183,TRUE,_xll.ohTrigger(Trigger,Trigger12M))</f>
        <v>1.7869086290518841E-2</v>
      </c>
      <c r="BE2183" s="246" t="e">
        <f>IFERROR(_xll.qlIndexFixing($BF$1,BA2183,TRUE,_xll.ohTrigger(Trigger,Trigger12M)),#N/A)</f>
        <v>#N/A</v>
      </c>
    </row>
    <row r="2184" spans="52:57" ht="11.25" customHeight="1" x14ac:dyDescent="0.25">
      <c r="AZ2184" s="102" t="s">
        <v>83</v>
      </c>
      <c r="BA2184" s="101">
        <f>_xll.qlInterestRateIndexFixingDate(Currency&amp;"ibor"&amp;Tenor,BB2184,Trigger)</f>
        <v>54676</v>
      </c>
      <c r="BB2184" s="101">
        <f>_xll.qlCalendarAdvance(Calendar,BB2183,AZ2184,"f",,Trigger)</f>
        <v>54680</v>
      </c>
      <c r="BC2184" s="101">
        <f>_xll.qlInterestRateIndexMaturity(Currency&amp;"ibor"&amp;Tenor,BB2184,Trigger)</f>
        <v>55045</v>
      </c>
      <c r="BD2184" s="246">
        <f>_xll.qlIndexFixing($AD$5,BA2184,TRUE,_xll.ohTrigger(Trigger,Trigger12M))</f>
        <v>1.7864673993979747E-2</v>
      </c>
      <c r="BE2184" s="246" t="e">
        <f>IFERROR(_xll.qlIndexFixing($BF$1,BA2184,TRUE,_xll.ohTrigger(Trigger,Trigger12M)),#N/A)</f>
        <v>#N/A</v>
      </c>
    </row>
    <row r="2185" spans="52:57" ht="11.25" customHeight="1" x14ac:dyDescent="0.25">
      <c r="AZ2185" s="102" t="s">
        <v>83</v>
      </c>
      <c r="BA2185" s="101">
        <f>_xll.qlInterestRateIndexFixingDate(Currency&amp;"ibor"&amp;Tenor,BB2185,Trigger)</f>
        <v>54683</v>
      </c>
      <c r="BB2185" s="101">
        <f>_xll.qlCalendarAdvance(Calendar,BB2184,AZ2185,"f",,Trigger)</f>
        <v>54687</v>
      </c>
      <c r="BC2185" s="101">
        <f>_xll.qlInterestRateIndexMaturity(Currency&amp;"ibor"&amp;Tenor,BB2185,Trigger)</f>
        <v>55052</v>
      </c>
      <c r="BD2185" s="246">
        <f>_xll.qlIndexFixing($AD$5,BA2185,TRUE,_xll.ohTrigger(Trigger,Trigger12M))</f>
        <v>1.7860256559026247E-2</v>
      </c>
      <c r="BE2185" s="246" t="e">
        <f>IFERROR(_xll.qlIndexFixing($BF$1,BA2185,TRUE,_xll.ohTrigger(Trigger,Trigger12M)),#N/A)</f>
        <v>#N/A</v>
      </c>
    </row>
    <row r="2186" spans="52:57" ht="11.25" customHeight="1" x14ac:dyDescent="0.25">
      <c r="AZ2186" s="102" t="s">
        <v>83</v>
      </c>
      <c r="BA2186" s="101">
        <f>_xll.qlInterestRateIndexFixingDate(Currency&amp;"ibor"&amp;Tenor,BB2186,Trigger)</f>
        <v>54690</v>
      </c>
      <c r="BB2186" s="101">
        <f>_xll.qlCalendarAdvance(Calendar,BB2185,AZ2186,"f",,Trigger)</f>
        <v>54694</v>
      </c>
      <c r="BC2186" s="101">
        <f>_xll.qlInterestRateIndexMaturity(Currency&amp;"ibor"&amp;Tenor,BB2186,Trigger)</f>
        <v>55059</v>
      </c>
      <c r="BD2186" s="246">
        <f>_xll.qlIndexFixing($AD$5,BA2186,TRUE,_xll.ohTrigger(Trigger,Trigger12M))</f>
        <v>1.7855833985726231E-2</v>
      </c>
      <c r="BE2186" s="246" t="e">
        <f>IFERROR(_xll.qlIndexFixing($BF$1,BA2186,TRUE,_xll.ohTrigger(Trigger,Trigger12M)),#N/A)</f>
        <v>#N/A</v>
      </c>
    </row>
    <row r="2187" spans="52:57" ht="11.25" customHeight="1" x14ac:dyDescent="0.25">
      <c r="AZ2187" s="102" t="s">
        <v>83</v>
      </c>
      <c r="BA2187" s="101">
        <f>_xll.qlInterestRateIndexFixingDate(Currency&amp;"ibor"&amp;Tenor,BB2187,Trigger)</f>
        <v>54697</v>
      </c>
      <c r="BB2187" s="101">
        <f>_xll.qlCalendarAdvance(Calendar,BB2186,AZ2187,"f",,Trigger)</f>
        <v>54701</v>
      </c>
      <c r="BC2187" s="101">
        <f>_xll.qlInterestRateIndexMaturity(Currency&amp;"ibor"&amp;Tenor,BB2187,Trigger)</f>
        <v>55066</v>
      </c>
      <c r="BD2187" s="246">
        <f>_xll.qlIndexFixing($AD$5,BA2187,TRUE,_xll.ohTrigger(Trigger,Trigger12M))</f>
        <v>1.7851406274148465E-2</v>
      </c>
      <c r="BE2187" s="246" t="e">
        <f>IFERROR(_xll.qlIndexFixing($BF$1,BA2187,TRUE,_xll.ohTrigger(Trigger,Trigger12M)),#N/A)</f>
        <v>#N/A</v>
      </c>
    </row>
    <row r="2188" spans="52:57" ht="11.25" customHeight="1" x14ac:dyDescent="0.25">
      <c r="AZ2188" s="102" t="s">
        <v>83</v>
      </c>
      <c r="BA2188" s="101">
        <f>_xll.qlInterestRateIndexFixingDate(Currency&amp;"ibor"&amp;Tenor,BB2188,Trigger)</f>
        <v>54704</v>
      </c>
      <c r="BB2188" s="101">
        <f>_xll.qlCalendarAdvance(Calendar,BB2187,AZ2188,"f",,Trigger)</f>
        <v>54708</v>
      </c>
      <c r="BC2188" s="101">
        <f>_xll.qlInterestRateIndexMaturity(Currency&amp;"ibor"&amp;Tenor,BB2188,Trigger)</f>
        <v>55073</v>
      </c>
      <c r="BD2188" s="246">
        <f>_xll.qlIndexFixing($AD$5,BA2188,TRUE,_xll.ohTrigger(Trigger,Trigger12M))</f>
        <v>1.7846973424360184E-2</v>
      </c>
      <c r="BE2188" s="246" t="e">
        <f>IFERROR(_xll.qlIndexFixing($BF$1,BA2188,TRUE,_xll.ohTrigger(Trigger,Trigger12M)),#N/A)</f>
        <v>#N/A</v>
      </c>
    </row>
    <row r="2189" spans="52:57" ht="11.25" customHeight="1" x14ac:dyDescent="0.25">
      <c r="AZ2189" s="102" t="s">
        <v>83</v>
      </c>
      <c r="BA2189" s="101">
        <f>_xll.qlInterestRateIndexFixingDate(Currency&amp;"ibor"&amp;Tenor,BB2189,Trigger)</f>
        <v>54711</v>
      </c>
      <c r="BB2189" s="101">
        <f>_xll.qlCalendarAdvance(Calendar,BB2188,AZ2189,"f",,Trigger)</f>
        <v>54715</v>
      </c>
      <c r="BC2189" s="101">
        <f>_xll.qlInterestRateIndexMaturity(Currency&amp;"ibor"&amp;Tenor,BB2189,Trigger)</f>
        <v>55080</v>
      </c>
      <c r="BD2189" s="246">
        <f>_xll.qlIndexFixing($AD$5,BA2189,TRUE,_xll.ohTrigger(Trigger,Trigger12M))</f>
        <v>1.7842535436430378E-2</v>
      </c>
      <c r="BE2189" s="246" t="e">
        <f>IFERROR(_xll.qlIndexFixing($BF$1,BA2189,TRUE,_xll.ohTrigger(Trigger,Trigger12M)),#N/A)</f>
        <v>#N/A</v>
      </c>
    </row>
    <row r="2190" spans="52:57" ht="11.25" customHeight="1" x14ac:dyDescent="0.25">
      <c r="AZ2190" s="102" t="s">
        <v>83</v>
      </c>
      <c r="BA2190" s="101">
        <f>_xll.qlInterestRateIndexFixingDate(Currency&amp;"ibor"&amp;Tenor,BB2190,Trigger)</f>
        <v>54718</v>
      </c>
      <c r="BB2190" s="101">
        <f>_xll.qlCalendarAdvance(Calendar,BB2189,AZ2190,"f",,Trigger)</f>
        <v>54722</v>
      </c>
      <c r="BC2190" s="101">
        <f>_xll.qlInterestRateIndexMaturity(Currency&amp;"ibor"&amp;Tenor,BB2190,Trigger)</f>
        <v>55087</v>
      </c>
      <c r="BD2190" s="246">
        <f>_xll.qlIndexFixing($AD$5,BA2190,TRUE,_xll.ohTrigger(Trigger,Trigger12M))</f>
        <v>1.7838092310426931E-2</v>
      </c>
      <c r="BE2190" s="246" t="e">
        <f>IFERROR(_xll.qlIndexFixing($BF$1,BA2190,TRUE,_xll.ohTrigger(Trigger,Trigger12M)),#N/A)</f>
        <v>#N/A</v>
      </c>
    </row>
    <row r="2191" spans="52:57" ht="11.25" customHeight="1" x14ac:dyDescent="0.25">
      <c r="AZ2191" s="102" t="s">
        <v>83</v>
      </c>
      <c r="BA2191" s="101">
        <f>_xll.qlInterestRateIndexFixingDate(Currency&amp;"ibor"&amp;Tenor,BB2191,Trigger)</f>
        <v>54725</v>
      </c>
      <c r="BB2191" s="101">
        <f>_xll.qlCalendarAdvance(Calendar,BB2190,AZ2191,"f",,Trigger)</f>
        <v>54729</v>
      </c>
      <c r="BC2191" s="101">
        <f>_xll.qlInterestRateIndexMaturity(Currency&amp;"ibor"&amp;Tenor,BB2191,Trigger)</f>
        <v>55094</v>
      </c>
      <c r="BD2191" s="246">
        <f>_xll.qlIndexFixing($AD$5,BA2191,TRUE,_xll.ohTrigger(Trigger,Trigger12M))</f>
        <v>1.7833644046418396E-2</v>
      </c>
      <c r="BE2191" s="246" t="e">
        <f>IFERROR(_xll.qlIndexFixing($BF$1,BA2191,TRUE,_xll.ohTrigger(Trigger,Trigger12M)),#N/A)</f>
        <v>#N/A</v>
      </c>
    </row>
    <row r="2192" spans="52:57" ht="11.25" customHeight="1" x14ac:dyDescent="0.25">
      <c r="AZ2192" s="102" t="s">
        <v>83</v>
      </c>
      <c r="BA2192" s="101">
        <f>_xll.qlInterestRateIndexFixingDate(Currency&amp;"ibor"&amp;Tenor,BB2192,Trigger)</f>
        <v>54732</v>
      </c>
      <c r="BB2192" s="101">
        <f>_xll.qlCalendarAdvance(Calendar,BB2191,AZ2192,"f",,Trigger)</f>
        <v>54736</v>
      </c>
      <c r="BC2192" s="101">
        <f>_xll.qlInterestRateIndexMaturity(Currency&amp;"ibor"&amp;Tenor,BB2192,Trigger)</f>
        <v>55101</v>
      </c>
      <c r="BD2192" s="246">
        <f>_xll.qlIndexFixing($AD$5,BA2192,TRUE,_xll.ohTrigger(Trigger,Trigger12M))</f>
        <v>1.7829190644473317E-2</v>
      </c>
      <c r="BE2192" s="246" t="e">
        <f>IFERROR(_xll.qlIndexFixing($BF$1,BA2192,TRUE,_xll.ohTrigger(Trigger,Trigger12M)),#N/A)</f>
        <v>#N/A</v>
      </c>
    </row>
    <row r="2193" spans="52:57" ht="11.25" customHeight="1" x14ac:dyDescent="0.25">
      <c r="AZ2193" s="102" t="s">
        <v>83</v>
      </c>
      <c r="BA2193" s="101">
        <f>_xll.qlInterestRateIndexFixingDate(Currency&amp;"ibor"&amp;Tenor,BB2193,Trigger)</f>
        <v>54739</v>
      </c>
      <c r="BB2193" s="101">
        <f>_xll.qlCalendarAdvance(Calendar,BB2192,AZ2193,"f",,Trigger)</f>
        <v>54743</v>
      </c>
      <c r="BC2193" s="101">
        <f>_xll.qlInterestRateIndexMaturity(Currency&amp;"ibor"&amp;Tenor,BB2193,Trigger)</f>
        <v>55108</v>
      </c>
      <c r="BD2193" s="246">
        <f>_xll.qlIndexFixing($AD$5,BA2193,TRUE,_xll.ohTrigger(Trigger,Trigger12M))</f>
        <v>1.7824732104659589E-2</v>
      </c>
      <c r="BE2193" s="246" t="e">
        <f>IFERROR(_xll.qlIndexFixing($BF$1,BA2193,TRUE,_xll.ohTrigger(Trigger,Trigger12M)),#N/A)</f>
        <v>#N/A</v>
      </c>
    </row>
    <row r="2194" spans="52:57" ht="11.25" customHeight="1" x14ac:dyDescent="0.25">
      <c r="AZ2194" s="102" t="s">
        <v>83</v>
      </c>
      <c r="BA2194" s="101">
        <f>_xll.qlInterestRateIndexFixingDate(Currency&amp;"ibor"&amp;Tenor,BB2194,Trigger)</f>
        <v>54746</v>
      </c>
      <c r="BB2194" s="101">
        <f>_xll.qlCalendarAdvance(Calendar,BB2193,AZ2194,"f",,Trigger)</f>
        <v>54750</v>
      </c>
      <c r="BC2194" s="101">
        <f>_xll.qlInterestRateIndexMaturity(Currency&amp;"ibor"&amp;Tenor,BB2194,Trigger)</f>
        <v>55115</v>
      </c>
      <c r="BD2194" s="246">
        <f>_xll.qlIndexFixing($AD$5,BA2194,TRUE,_xll.ohTrigger(Trigger,Trigger12M))</f>
        <v>1.7820268427047072E-2</v>
      </c>
      <c r="BE2194" s="246" t="e">
        <f>IFERROR(_xll.qlIndexFixing($BF$1,BA2194,TRUE,_xll.ohTrigger(Trigger,Trigger12M)),#N/A)</f>
        <v>#N/A</v>
      </c>
    </row>
    <row r="2195" spans="52:57" ht="11.25" customHeight="1" x14ac:dyDescent="0.25">
      <c r="AZ2195" s="102" t="s">
        <v>83</v>
      </c>
      <c r="BA2195" s="101">
        <f>_xll.qlInterestRateIndexFixingDate(Currency&amp;"ibor"&amp;Tenor,BB2195,Trigger)</f>
        <v>54753</v>
      </c>
      <c r="BB2195" s="101">
        <f>_xll.qlCalendarAdvance(Calendar,BB2194,AZ2195,"f",,Trigger)</f>
        <v>54757</v>
      </c>
      <c r="BC2195" s="101">
        <f>_xll.qlInterestRateIndexMaturity(Currency&amp;"ibor"&amp;Tenor,BB2195,Trigger)</f>
        <v>55122</v>
      </c>
      <c r="BD2195" s="246">
        <f>_xll.qlIndexFixing($AD$5,BA2195,TRUE,_xll.ohTrigger(Trigger,Trigger12M))</f>
        <v>1.7815799611703216E-2</v>
      </c>
      <c r="BE2195" s="246" t="e">
        <f>IFERROR(_xll.qlIndexFixing($BF$1,BA2195,TRUE,_xll.ohTrigger(Trigger,Trigger12M)),#N/A)</f>
        <v>#N/A</v>
      </c>
    </row>
    <row r="2196" spans="52:57" ht="11.25" customHeight="1" x14ac:dyDescent="0.25">
      <c r="AZ2196" s="102" t="s">
        <v>83</v>
      </c>
      <c r="BA2196" s="101">
        <f>_xll.qlInterestRateIndexFixingDate(Currency&amp;"ibor"&amp;Tenor,BB2196,Trigger)</f>
        <v>54760</v>
      </c>
      <c r="BB2196" s="101">
        <f>_xll.qlCalendarAdvance(Calendar,BB2195,AZ2196,"f",,Trigger)</f>
        <v>54764</v>
      </c>
      <c r="BC2196" s="101">
        <f>_xll.qlInterestRateIndexMaturity(Currency&amp;"ibor"&amp;Tenor,BB2196,Trigger)</f>
        <v>55129</v>
      </c>
      <c r="BD2196" s="246">
        <f>_xll.qlIndexFixing($AD$5,BA2196,TRUE,_xll.ohTrigger(Trigger,Trigger12M))</f>
        <v>1.7811325658697232E-2</v>
      </c>
      <c r="BE2196" s="246" t="e">
        <f>IFERROR(_xll.qlIndexFixing($BF$1,BA2196,TRUE,_xll.ohTrigger(Trigger,Trigger12M)),#N/A)</f>
        <v>#N/A</v>
      </c>
    </row>
    <row r="2197" spans="52:57" ht="11.25" customHeight="1" x14ac:dyDescent="0.25">
      <c r="AZ2197" s="102" t="s">
        <v>83</v>
      </c>
      <c r="BA2197" s="101">
        <f>_xll.qlInterestRateIndexFixingDate(Currency&amp;"ibor"&amp;Tenor,BB2197,Trigger)</f>
        <v>54767</v>
      </c>
      <c r="BB2197" s="101">
        <f>_xll.qlCalendarAdvance(Calendar,BB2196,AZ2197,"f",,Trigger)</f>
        <v>54771</v>
      </c>
      <c r="BC2197" s="101">
        <f>_xll.qlInterestRateIndexMaturity(Currency&amp;"ibor"&amp;Tenor,BB2197,Trigger)</f>
        <v>55136</v>
      </c>
      <c r="BD2197" s="246">
        <f>_xll.qlIndexFixing($AD$5,BA2197,TRUE,_xll.ohTrigger(Trigger,Trigger12M))</f>
        <v>1.780684656809832E-2</v>
      </c>
      <c r="BE2197" s="246" t="e">
        <f>IFERROR(_xll.qlIndexFixing($BF$1,BA2197,TRUE,_xll.ohTrigger(Trigger,Trigger12M)),#N/A)</f>
        <v>#N/A</v>
      </c>
    </row>
    <row r="2198" spans="52:57" ht="11.25" customHeight="1" x14ac:dyDescent="0.25">
      <c r="AZ2198" s="102" t="s">
        <v>83</v>
      </c>
      <c r="BA2198" s="101">
        <f>_xll.qlInterestRateIndexFixingDate(Currency&amp;"ibor"&amp;Tenor,BB2198,Trigger)</f>
        <v>54774</v>
      </c>
      <c r="BB2198" s="101">
        <f>_xll.qlCalendarAdvance(Calendar,BB2197,AZ2198,"f",,Trigger)</f>
        <v>54778</v>
      </c>
      <c r="BC2198" s="101">
        <f>_xll.qlInterestRateIndexMaturity(Currency&amp;"ibor"&amp;Tenor,BB2198,Trigger)</f>
        <v>55143</v>
      </c>
      <c r="BD2198" s="246">
        <f>_xll.qlIndexFixing($AD$5,BA2198,TRUE,_xll.ohTrigger(Trigger,Trigger12M))</f>
        <v>1.7802362339974807E-2</v>
      </c>
      <c r="BE2198" s="246" t="e">
        <f>IFERROR(_xll.qlIndexFixing($BF$1,BA2198,TRUE,_xll.ohTrigger(Trigger,Trigger12M)),#N/A)</f>
        <v>#N/A</v>
      </c>
    </row>
    <row r="2199" spans="52:57" ht="11.25" customHeight="1" x14ac:dyDescent="0.25">
      <c r="AZ2199" s="102" t="s">
        <v>83</v>
      </c>
      <c r="BA2199" s="101">
        <f>_xll.qlInterestRateIndexFixingDate(Currency&amp;"ibor"&amp;Tenor,BB2199,Trigger)</f>
        <v>54781</v>
      </c>
      <c r="BB2199" s="101">
        <f>_xll.qlCalendarAdvance(Calendar,BB2198,AZ2199,"f",,Trigger)</f>
        <v>54785</v>
      </c>
      <c r="BC2199" s="101">
        <f>_xll.qlInterestRateIndexMaturity(Currency&amp;"ibor"&amp;Tenor,BB2199,Trigger)</f>
        <v>55150</v>
      </c>
      <c r="BD2199" s="246">
        <f>_xll.qlIndexFixing($AD$5,BA2199,TRUE,_xll.ohTrigger(Trigger,Trigger12M))</f>
        <v>1.7797872974396126E-2</v>
      </c>
      <c r="BE2199" s="246" t="e">
        <f>IFERROR(_xll.qlIndexFixing($BF$1,BA2199,TRUE,_xll.ohTrigger(Trigger,Trigger12M)),#N/A)</f>
        <v>#N/A</v>
      </c>
    </row>
    <row r="2200" spans="52:57" ht="11.25" customHeight="1" x14ac:dyDescent="0.25">
      <c r="AZ2200" s="102" t="s">
        <v>83</v>
      </c>
      <c r="BA2200" s="101">
        <f>_xll.qlInterestRateIndexFixingDate(Currency&amp;"ibor"&amp;Tenor,BB2200,Trigger)</f>
        <v>54788</v>
      </c>
      <c r="BB2200" s="101">
        <f>_xll.qlCalendarAdvance(Calendar,BB2199,AZ2200,"f",,Trigger)</f>
        <v>54792</v>
      </c>
      <c r="BC2200" s="101">
        <f>_xll.qlInterestRateIndexMaturity(Currency&amp;"ibor"&amp;Tenor,BB2200,Trigger)</f>
        <v>55157</v>
      </c>
      <c r="BD2200" s="246">
        <f>_xll.qlIndexFixing($AD$5,BA2200,TRUE,_xll.ohTrigger(Trigger,Trigger12M))</f>
        <v>1.7793378471431254E-2</v>
      </c>
      <c r="BE2200" s="246" t="e">
        <f>IFERROR(_xll.qlIndexFixing($BF$1,BA2200,TRUE,_xll.ohTrigger(Trigger,Trigger12M)),#N/A)</f>
        <v>#N/A</v>
      </c>
    </row>
    <row r="2201" spans="52:57" ht="11.25" customHeight="1" x14ac:dyDescent="0.25">
      <c r="AZ2201" s="102" t="s">
        <v>83</v>
      </c>
      <c r="BA2201" s="101">
        <f>_xll.qlInterestRateIndexFixingDate(Currency&amp;"ibor"&amp;Tenor,BB2201,Trigger)</f>
        <v>54795</v>
      </c>
      <c r="BB2201" s="101">
        <f>_xll.qlCalendarAdvance(Calendar,BB2200,AZ2201,"f",,Trigger)</f>
        <v>54799</v>
      </c>
      <c r="BC2201" s="101">
        <f>_xll.qlInterestRateIndexMaturity(Currency&amp;"ibor"&amp;Tenor,BB2201,Trigger)</f>
        <v>55164</v>
      </c>
      <c r="BD2201" s="246">
        <f>_xll.qlIndexFixing($AD$5,BA2201,TRUE,_xll.ohTrigger(Trigger,Trigger12M))</f>
        <v>1.7788878831149182E-2</v>
      </c>
      <c r="BE2201" s="246" t="e">
        <f>IFERROR(_xll.qlIndexFixing($BF$1,BA2201,TRUE,_xll.ohTrigger(Trigger,Trigger12M)),#N/A)</f>
        <v>#N/A</v>
      </c>
    </row>
    <row r="2202" spans="52:57" ht="11.25" customHeight="1" x14ac:dyDescent="0.25">
      <c r="AZ2202" s="102" t="s">
        <v>83</v>
      </c>
      <c r="BA2202" s="101">
        <f>_xll.qlInterestRateIndexFixingDate(Currency&amp;"ibor"&amp;Tenor,BB2202,Trigger)</f>
        <v>54802</v>
      </c>
      <c r="BB2202" s="101">
        <f>_xll.qlCalendarAdvance(Calendar,BB2201,AZ2202,"f",,Trigger)</f>
        <v>54806</v>
      </c>
      <c r="BC2202" s="101">
        <f>_xll.qlInterestRateIndexMaturity(Currency&amp;"ibor"&amp;Tenor,BB2202,Trigger)</f>
        <v>55171</v>
      </c>
      <c r="BD2202" s="246">
        <f>_xll.qlIndexFixing($AD$5,BA2202,TRUE,_xll.ohTrigger(Trigger,Trigger12M))</f>
        <v>1.7784374053619552E-2</v>
      </c>
      <c r="BE2202" s="246" t="e">
        <f>IFERROR(_xll.qlIndexFixing($BF$1,BA2202,TRUE,_xll.ohTrigger(Trigger,Trigger12M)),#N/A)</f>
        <v>#N/A</v>
      </c>
    </row>
    <row r="2203" spans="52:57" ht="11.25" customHeight="1" x14ac:dyDescent="0.25">
      <c r="AZ2203" s="102" t="s">
        <v>83</v>
      </c>
      <c r="BA2203" s="101">
        <f>_xll.qlInterestRateIndexFixingDate(Currency&amp;"ibor"&amp;Tenor,BB2203,Trigger)</f>
        <v>54809</v>
      </c>
      <c r="BB2203" s="101">
        <f>_xll.qlCalendarAdvance(Calendar,BB2202,AZ2203,"f",,Trigger)</f>
        <v>54813</v>
      </c>
      <c r="BC2203" s="101">
        <f>_xll.qlInterestRateIndexMaturity(Currency&amp;"ibor"&amp;Tenor,BB2203,Trigger)</f>
        <v>55178</v>
      </c>
      <c r="BD2203" s="246">
        <f>_xll.qlIndexFixing($AD$5,BA2203,TRUE,_xll.ohTrigger(Trigger,Trigger12M))</f>
        <v>1.7779864138911566E-2</v>
      </c>
      <c r="BE2203" s="246" t="e">
        <f>IFERROR(_xll.qlIndexFixing($BF$1,BA2203,TRUE,_xll.ohTrigger(Trigger,Trigger12M)),#N/A)</f>
        <v>#N/A</v>
      </c>
    </row>
    <row r="2204" spans="52:57" ht="11.25" customHeight="1" x14ac:dyDescent="0.25">
      <c r="AZ2204" s="102" t="s">
        <v>83</v>
      </c>
      <c r="BA2204" s="101">
        <f>_xll.qlInterestRateIndexFixingDate(Currency&amp;"ibor"&amp;Tenor,BB2204,Trigger)</f>
        <v>54816</v>
      </c>
      <c r="BB2204" s="101">
        <f>_xll.qlCalendarAdvance(Calendar,BB2203,AZ2204,"f",,Trigger)</f>
        <v>54820</v>
      </c>
      <c r="BC2204" s="101">
        <f>_xll.qlInterestRateIndexMaturity(Currency&amp;"ibor"&amp;Tenor,BB2204,Trigger)</f>
        <v>55185</v>
      </c>
      <c r="BD2204" s="246">
        <f>_xll.qlIndexFixing($AD$5,BA2204,TRUE,_xll.ohTrigger(Trigger,Trigger12M))</f>
        <v>1.777534908709465E-2</v>
      </c>
      <c r="BE2204" s="246" t="e">
        <f>IFERROR(_xll.qlIndexFixing($BF$1,BA2204,TRUE,_xll.ohTrigger(Trigger,Trigger12M)),#N/A)</f>
        <v>#N/A</v>
      </c>
    </row>
    <row r="2205" spans="52:57" ht="11.25" customHeight="1" x14ac:dyDescent="0.25">
      <c r="AZ2205" s="102" t="s">
        <v>83</v>
      </c>
      <c r="BA2205" s="101">
        <f>_xll.qlInterestRateIndexFixingDate(Currency&amp;"ibor"&amp;Tenor,BB2205,Trigger)</f>
        <v>54823</v>
      </c>
      <c r="BB2205" s="101">
        <f>_xll.qlCalendarAdvance(Calendar,BB2204,AZ2205,"f",,Trigger)</f>
        <v>54827</v>
      </c>
      <c r="BC2205" s="101">
        <f>_xll.qlInterestRateIndexMaturity(Currency&amp;"ibor"&amp;Tenor,BB2205,Trigger)</f>
        <v>55192</v>
      </c>
      <c r="BD2205" s="246">
        <f>_xll.qlIndexFixing($AD$5,BA2205,TRUE,_xll.ohTrigger(Trigger,Trigger12M))</f>
        <v>1.7770828898238007E-2</v>
      </c>
      <c r="BE2205" s="246" t="e">
        <f>IFERROR(_xll.qlIndexFixing($BF$1,BA2205,TRUE,_xll.ohTrigger(Trigger,Trigger12M)),#N/A)</f>
        <v>#N/A</v>
      </c>
    </row>
    <row r="2206" spans="52:57" ht="11.25" customHeight="1" x14ac:dyDescent="0.25">
      <c r="AZ2206" s="102" t="s">
        <v>83</v>
      </c>
      <c r="BA2206" s="101">
        <f>_xll.qlInterestRateIndexFixingDate(Currency&amp;"ibor"&amp;Tenor,BB2206,Trigger)</f>
        <v>54830</v>
      </c>
      <c r="BB2206" s="101">
        <f>_xll.qlCalendarAdvance(Calendar,BB2205,AZ2206,"f",,Trigger)</f>
        <v>54834</v>
      </c>
      <c r="BC2206" s="101">
        <f>_xll.qlInterestRateIndexMaturity(Currency&amp;"ibor"&amp;Tenor,BB2206,Trigger)</f>
        <v>55199</v>
      </c>
      <c r="BD2206" s="246">
        <f>_xll.qlIndexFixing($AD$5,BA2206,TRUE,_xll.ohTrigger(Trigger,Trigger12M))</f>
        <v>1.7766303572411067E-2</v>
      </c>
      <c r="BE2206" s="246" t="e">
        <f>IFERROR(_xll.qlIndexFixing($BF$1,BA2206,TRUE,_xll.ohTrigger(Trigger,Trigger12M)),#N/A)</f>
        <v>#N/A</v>
      </c>
    </row>
    <row r="2207" spans="52:57" ht="11.25" customHeight="1" x14ac:dyDescent="0.25">
      <c r="AZ2207" s="102" t="s">
        <v>83</v>
      </c>
      <c r="BA2207" s="101">
        <f>_xll.qlInterestRateIndexFixingDate(Currency&amp;"ibor"&amp;Tenor,BB2207,Trigger)</f>
        <v>54837</v>
      </c>
      <c r="BB2207" s="101">
        <f>_xll.qlCalendarAdvance(Calendar,BB2206,AZ2207,"f",,Trigger)</f>
        <v>54841</v>
      </c>
      <c r="BC2207" s="101">
        <f>_xll.qlInterestRateIndexMaturity(Currency&amp;"ibor"&amp;Tenor,BB2207,Trigger)</f>
        <v>55206</v>
      </c>
      <c r="BD2207" s="246">
        <f>_xll.qlIndexFixing($AD$5,BA2207,TRUE,_xll.ohTrigger(Trigger,Trigger12M))</f>
        <v>1.7761773109683906E-2</v>
      </c>
      <c r="BE2207" s="246" t="e">
        <f>IFERROR(_xll.qlIndexFixing($BF$1,BA2207,TRUE,_xll.ohTrigger(Trigger,Trigger12M)),#N/A)</f>
        <v>#N/A</v>
      </c>
    </row>
    <row r="2208" spans="52:57" ht="11.25" customHeight="1" x14ac:dyDescent="0.25">
      <c r="AZ2208" s="102" t="s">
        <v>83</v>
      </c>
      <c r="BA2208" s="101">
        <f>_xll.qlInterestRateIndexFixingDate(Currency&amp;"ibor"&amp;Tenor,BB2208,Trigger)</f>
        <v>54844</v>
      </c>
      <c r="BB2208" s="101">
        <f>_xll.qlCalendarAdvance(Calendar,BB2207,AZ2208,"f",,Trigger)</f>
        <v>54848</v>
      </c>
      <c r="BC2208" s="101">
        <f>_xll.qlInterestRateIndexMaturity(Currency&amp;"ibor"&amp;Tenor,BB2208,Trigger)</f>
        <v>55213</v>
      </c>
      <c r="BD2208" s="246">
        <f>_xll.qlIndexFixing($AD$5,BA2208,TRUE,_xll.ohTrigger(Trigger,Trigger12M))</f>
        <v>1.7757237510126166E-2</v>
      </c>
      <c r="BE2208" s="246" t="e">
        <f>IFERROR(_xll.qlIndexFixing($BF$1,BA2208,TRUE,_xll.ohTrigger(Trigger,Trigger12M)),#N/A)</f>
        <v>#N/A</v>
      </c>
    </row>
    <row r="2209" spans="52:57" ht="11.25" customHeight="1" x14ac:dyDescent="0.25">
      <c r="AZ2209" s="102" t="s">
        <v>83</v>
      </c>
      <c r="BA2209" s="101">
        <f>_xll.qlInterestRateIndexFixingDate(Currency&amp;"ibor"&amp;Tenor,BB2209,Trigger)</f>
        <v>54851</v>
      </c>
      <c r="BB2209" s="101">
        <f>_xll.qlCalendarAdvance(Calendar,BB2208,AZ2209,"f",,Trigger)</f>
        <v>54855</v>
      </c>
      <c r="BC2209" s="101">
        <f>_xll.qlInterestRateIndexMaturity(Currency&amp;"ibor"&amp;Tenor,BB2209,Trigger)</f>
        <v>55220</v>
      </c>
      <c r="BD2209" s="246">
        <f>_xll.qlIndexFixing($AD$5,BA2209,TRUE,_xll.ohTrigger(Trigger,Trigger12M))</f>
        <v>1.7752696773807274E-2</v>
      </c>
      <c r="BE2209" s="246" t="e">
        <f>IFERROR(_xll.qlIndexFixing($BF$1,BA2209,TRUE,_xll.ohTrigger(Trigger,Trigger12M)),#N/A)</f>
        <v>#N/A</v>
      </c>
    </row>
    <row r="2210" spans="52:57" ht="11.25" customHeight="1" x14ac:dyDescent="0.25">
      <c r="AZ2210" s="102" t="s">
        <v>83</v>
      </c>
      <c r="BA2210" s="101">
        <f>_xll.qlInterestRateIndexFixingDate(Currency&amp;"ibor"&amp;Tenor,BB2210,Trigger)</f>
        <v>54858</v>
      </c>
      <c r="BB2210" s="101">
        <f>_xll.qlCalendarAdvance(Calendar,BB2209,AZ2210,"f",,Trigger)</f>
        <v>54862</v>
      </c>
      <c r="BC2210" s="101">
        <f>_xll.qlInterestRateIndexMaturity(Currency&amp;"ibor"&amp;Tenor,BB2210,Trigger)</f>
        <v>55227</v>
      </c>
      <c r="BD2210" s="246">
        <f>_xll.qlIndexFixing($AD$5,BA2210,TRUE,_xll.ohTrigger(Trigger,Trigger12M))</f>
        <v>1.7748150900797965E-2</v>
      </c>
      <c r="BE2210" s="246" t="e">
        <f>IFERROR(_xll.qlIndexFixing($BF$1,BA2210,TRUE,_xll.ohTrigger(Trigger,Trigger12M)),#N/A)</f>
        <v>#N/A</v>
      </c>
    </row>
    <row r="2211" spans="52:57" ht="11.25" customHeight="1" x14ac:dyDescent="0.25">
      <c r="AZ2211" s="102" t="s">
        <v>83</v>
      </c>
      <c r="BA2211" s="101">
        <f>_xll.qlInterestRateIndexFixingDate(Currency&amp;"ibor"&amp;Tenor,BB2211,Trigger)</f>
        <v>54865</v>
      </c>
      <c r="BB2211" s="101">
        <f>_xll.qlCalendarAdvance(Calendar,BB2210,AZ2211,"f",,Trigger)</f>
        <v>54869</v>
      </c>
      <c r="BC2211" s="101">
        <f>_xll.qlInterestRateIndexMaturity(Currency&amp;"ibor"&amp;Tenor,BB2211,Trigger)</f>
        <v>55234</v>
      </c>
      <c r="BD2211" s="246">
        <f>_xll.qlIndexFixing($AD$5,BA2211,TRUE,_xll.ohTrigger(Trigger,Trigger12M))</f>
        <v>1.7743599891167444E-2</v>
      </c>
      <c r="BE2211" s="246" t="e">
        <f>IFERROR(_xll.qlIndexFixing($BF$1,BA2211,TRUE,_xll.ohTrigger(Trigger,Trigger12M)),#N/A)</f>
        <v>#N/A</v>
      </c>
    </row>
    <row r="2212" spans="52:57" ht="11.25" customHeight="1" x14ac:dyDescent="0.25">
      <c r="AZ2212" s="102" t="s">
        <v>83</v>
      </c>
      <c r="BA2212" s="101">
        <f>_xll.qlInterestRateIndexFixingDate(Currency&amp;"ibor"&amp;Tenor,BB2212,Trigger)</f>
        <v>54872</v>
      </c>
      <c r="BB2212" s="101">
        <f>_xll.qlCalendarAdvance(Calendar,BB2211,AZ2212,"f",,Trigger)</f>
        <v>54876</v>
      </c>
      <c r="BC2212" s="101">
        <f>_xll.qlInterestRateIndexMaturity(Currency&amp;"ibor"&amp;Tenor,BB2212,Trigger)</f>
        <v>55241</v>
      </c>
      <c r="BD2212" s="246">
        <f>_xll.qlIndexFixing($AD$5,BA2212,TRUE,_xll.ohTrigger(Trigger,Trigger12M))</f>
        <v>1.7739043744986017E-2</v>
      </c>
      <c r="BE2212" s="246" t="e">
        <f>IFERROR(_xll.qlIndexFixing($BF$1,BA2212,TRUE,_xll.ohTrigger(Trigger,Trigger12M)),#N/A)</f>
        <v>#N/A</v>
      </c>
    </row>
    <row r="2213" spans="52:57" ht="11.25" customHeight="1" x14ac:dyDescent="0.25">
      <c r="AZ2213" s="102" t="s">
        <v>83</v>
      </c>
      <c r="BA2213" s="101">
        <f>_xll.qlInterestRateIndexFixingDate(Currency&amp;"ibor"&amp;Tenor,BB2213,Trigger)</f>
        <v>54879</v>
      </c>
      <c r="BB2213" s="101">
        <f>_xll.qlCalendarAdvance(Calendar,BB2212,AZ2213,"f",,Trigger)</f>
        <v>54883</v>
      </c>
      <c r="BC2213" s="101">
        <f>_xll.qlInterestRateIndexMaturity(Currency&amp;"ibor"&amp;Tenor,BB2213,Trigger)</f>
        <v>55248</v>
      </c>
      <c r="BD2213" s="246">
        <f>_xll.qlIndexFixing($AD$5,BA2213,TRUE,_xll.ohTrigger(Trigger,Trigger12M))</f>
        <v>1.7734482462323318E-2</v>
      </c>
      <c r="BE2213" s="246" t="e">
        <f>IFERROR(_xll.qlIndexFixing($BF$1,BA2213,TRUE,_xll.ohTrigger(Trigger,Trigger12M)),#N/A)</f>
        <v>#N/A</v>
      </c>
    </row>
    <row r="2214" spans="52:57" ht="11.25" customHeight="1" x14ac:dyDescent="0.25">
      <c r="AZ2214" s="102" t="s">
        <v>83</v>
      </c>
      <c r="BA2214" s="101">
        <f>_xll.qlInterestRateIndexFixingDate(Currency&amp;"ibor"&amp;Tenor,BB2214,Trigger)</f>
        <v>54884</v>
      </c>
      <c r="BB2214" s="101">
        <f>_xll.qlCalendarAdvance(Calendar,BB2213,AZ2214,"f",,Trigger)</f>
        <v>54890</v>
      </c>
      <c r="BC2214" s="101">
        <f>_xll.qlInterestRateIndexMaturity(Currency&amp;"ibor"&amp;Tenor,BB2214,Trigger)</f>
        <v>55255</v>
      </c>
      <c r="BD2214" s="246">
        <f>_xll.qlIndexFixing($AD$5,BA2214,TRUE,_xll.ohTrigger(Trigger,Trigger12M))</f>
        <v>1.7729916043250093E-2</v>
      </c>
      <c r="BE2214" s="246" t="e">
        <f>IFERROR(_xll.qlIndexFixing($BF$1,BA2214,TRUE,_xll.ohTrigger(Trigger,Trigger12M)),#N/A)</f>
        <v>#N/A</v>
      </c>
    </row>
    <row r="2215" spans="52:57" ht="11.25" customHeight="1" x14ac:dyDescent="0.25">
      <c r="AZ2215" s="102" t="s">
        <v>83</v>
      </c>
      <c r="BA2215" s="101">
        <f>_xll.qlInterestRateIndexFixingDate(Currency&amp;"ibor"&amp;Tenor,BB2215,Trigger)</f>
        <v>54893</v>
      </c>
      <c r="BB2215" s="101">
        <f>_xll.qlCalendarAdvance(Calendar,BB2214,AZ2215,"f",,Trigger)</f>
        <v>54897</v>
      </c>
      <c r="BC2215" s="101">
        <f>_xll.qlInterestRateIndexMaturity(Currency&amp;"ibor"&amp;Tenor,BB2215,Trigger)</f>
        <v>55262</v>
      </c>
      <c r="BD2215" s="246">
        <f>_xll.qlIndexFixing($AD$5,BA2215,TRUE,_xll.ohTrigger(Trigger,Trigger12M))</f>
        <v>1.7725344487836414E-2</v>
      </c>
      <c r="BE2215" s="246" t="e">
        <f>IFERROR(_xll.qlIndexFixing($BF$1,BA2215,TRUE,_xll.ohTrigger(Trigger,Trigger12M)),#N/A)</f>
        <v>#N/A</v>
      </c>
    </row>
    <row r="2216" spans="52:57" ht="11.25" customHeight="1" x14ac:dyDescent="0.25">
      <c r="AZ2216" s="102" t="s">
        <v>83</v>
      </c>
      <c r="BA2216" s="101">
        <f>_xll.qlInterestRateIndexFixingDate(Currency&amp;"ibor"&amp;Tenor,BB2216,Trigger)</f>
        <v>54900</v>
      </c>
      <c r="BB2216" s="101">
        <f>_xll.qlCalendarAdvance(Calendar,BB2215,AZ2216,"f",,Trigger)</f>
        <v>54904</v>
      </c>
      <c r="BC2216" s="101">
        <f>_xll.qlInterestRateIndexMaturity(Currency&amp;"ibor"&amp;Tenor,BB2216,Trigger)</f>
        <v>55269</v>
      </c>
      <c r="BD2216" s="246">
        <f>_xll.qlIndexFixing($AD$5,BA2216,TRUE,_xll.ohTrigger(Trigger,Trigger12M))</f>
        <v>1.7720767796152809E-2</v>
      </c>
      <c r="BE2216" s="246" t="e">
        <f>IFERROR(_xll.qlIndexFixing($BF$1,BA2216,TRUE,_xll.ohTrigger(Trigger,Trigger12M)),#N/A)</f>
        <v>#N/A</v>
      </c>
    </row>
    <row r="2217" spans="52:57" ht="11.25" customHeight="1" x14ac:dyDescent="0.25">
      <c r="AZ2217" s="102" t="s">
        <v>83</v>
      </c>
      <c r="BA2217" s="101">
        <f>_xll.qlInterestRateIndexFixingDate(Currency&amp;"ibor"&amp;Tenor,BB2217,Trigger)</f>
        <v>54907</v>
      </c>
      <c r="BB2217" s="101">
        <f>_xll.qlCalendarAdvance(Calendar,BB2216,AZ2217,"f",,Trigger)</f>
        <v>54911</v>
      </c>
      <c r="BC2217" s="101">
        <f>_xll.qlInterestRateIndexMaturity(Currency&amp;"ibor"&amp;Tenor,BB2217,Trigger)</f>
        <v>55276</v>
      </c>
      <c r="BD2217" s="246">
        <f>_xll.qlIndexFixing($AD$5,BA2217,TRUE,_xll.ohTrigger(Trigger,Trigger12M))</f>
        <v>1.7716185968269793E-2</v>
      </c>
      <c r="BE2217" s="246" t="e">
        <f>IFERROR(_xll.qlIndexFixing($BF$1,BA2217,TRUE,_xll.ohTrigger(Trigger,Trigger12M)),#N/A)</f>
        <v>#N/A</v>
      </c>
    </row>
    <row r="2218" spans="52:57" ht="11.25" customHeight="1" x14ac:dyDescent="0.25">
      <c r="AZ2218" s="102" t="s">
        <v>83</v>
      </c>
      <c r="BA2218" s="101">
        <f>_xll.qlInterestRateIndexFixingDate(Currency&amp;"ibor"&amp;Tenor,BB2218,Trigger)</f>
        <v>54914</v>
      </c>
      <c r="BB2218" s="101">
        <f>_xll.qlCalendarAdvance(Calendar,BB2217,AZ2218,"f",,Trigger)</f>
        <v>54918</v>
      </c>
      <c r="BC2218" s="101">
        <f>_xll.qlInterestRateIndexMaturity(Currency&amp;"ibor"&amp;Tenor,BB2218,Trigger)</f>
        <v>55283</v>
      </c>
      <c r="BD2218" s="246">
        <f>_xll.qlIndexFixing($AD$5,BA2218,TRUE,_xll.ohTrigger(Trigger,Trigger12M))</f>
        <v>1.7711599004257447E-2</v>
      </c>
      <c r="BE2218" s="246" t="e">
        <f>IFERROR(_xll.qlIndexFixing($BF$1,BA2218,TRUE,_xll.ohTrigger(Trigger,Trigger12M)),#N/A)</f>
        <v>#N/A</v>
      </c>
    </row>
    <row r="2219" spans="52:57" ht="11.25" customHeight="1" x14ac:dyDescent="0.25">
      <c r="AZ2219" s="102" t="s">
        <v>83</v>
      </c>
      <c r="BA2219" s="101">
        <f>_xll.qlInterestRateIndexFixingDate(Currency&amp;"ibor"&amp;Tenor,BB2219,Trigger)</f>
        <v>54921</v>
      </c>
      <c r="BB2219" s="101">
        <f>_xll.qlCalendarAdvance(Calendar,BB2218,AZ2219,"f",,Trigger)</f>
        <v>54925</v>
      </c>
      <c r="BC2219" s="101">
        <f>_xll.qlInterestRateIndexMaturity(Currency&amp;"ibor"&amp;Tenor,BB2219,Trigger)</f>
        <v>55290</v>
      </c>
      <c r="BD2219" s="246">
        <f>_xll.qlIndexFixing($AD$5,BA2219,TRUE,_xll.ohTrigger(Trigger,Trigger12M))</f>
        <v>1.7707006904186508E-2</v>
      </c>
      <c r="BE2219" s="246" t="e">
        <f>IFERROR(_xll.qlIndexFixing($BF$1,BA2219,TRUE,_xll.ohTrigger(Trigger,Trigger12M)),#N/A)</f>
        <v>#N/A</v>
      </c>
    </row>
    <row r="2220" spans="52:57" ht="11.25" customHeight="1" x14ac:dyDescent="0.25">
      <c r="AZ2220" s="102" t="s">
        <v>83</v>
      </c>
      <c r="BA2220" s="101">
        <f>_xll.qlInterestRateIndexFixingDate(Currency&amp;"ibor"&amp;Tenor,BB2220,Trigger)</f>
        <v>54928</v>
      </c>
      <c r="BB2220" s="101">
        <f>_xll.qlCalendarAdvance(Calendar,BB2219,AZ2220,"f",,Trigger)</f>
        <v>54932</v>
      </c>
      <c r="BC2220" s="101">
        <f>_xll.qlInterestRateIndexMaturity(Currency&amp;"ibor"&amp;Tenor,BB2220,Trigger)</f>
        <v>55297</v>
      </c>
      <c r="BD2220" s="246">
        <f>_xll.qlIndexFixing($AD$5,BA2220,TRUE,_xll.ohTrigger(Trigger,Trigger12M))</f>
        <v>1.7702409668127934E-2</v>
      </c>
      <c r="BE2220" s="246" t="e">
        <f>IFERROR(_xll.qlIndexFixing($BF$1,BA2220,TRUE,_xll.ohTrigger(Trigger,Trigger12M)),#N/A)</f>
        <v>#N/A</v>
      </c>
    </row>
    <row r="2221" spans="52:57" ht="11.25" customHeight="1" x14ac:dyDescent="0.25">
      <c r="AZ2221" s="102" t="s">
        <v>83</v>
      </c>
      <c r="BA2221" s="101">
        <f>_xll.qlInterestRateIndexFixingDate(Currency&amp;"ibor"&amp;Tenor,BB2221,Trigger)</f>
        <v>54935</v>
      </c>
      <c r="BB2221" s="101">
        <f>_xll.qlCalendarAdvance(Calendar,BB2220,AZ2221,"f",,Trigger)</f>
        <v>54939</v>
      </c>
      <c r="BC2221" s="101">
        <f>_xll.qlInterestRateIndexMaturity(Currency&amp;"ibor"&amp;Tenor,BB2221,Trigger)</f>
        <v>55304</v>
      </c>
      <c r="BD2221" s="246">
        <f>_xll.qlIndexFixing($AD$5,BA2221,TRUE,_xll.ohTrigger(Trigger,Trigger12M))</f>
        <v>1.7697807296152022E-2</v>
      </c>
      <c r="BE2221" s="246" t="e">
        <f>IFERROR(_xll.qlIndexFixing($BF$1,BA2221,TRUE,_xll.ohTrigger(Trigger,Trigger12M)),#N/A)</f>
        <v>#N/A</v>
      </c>
    </row>
    <row r="2222" spans="52:57" ht="11.25" customHeight="1" x14ac:dyDescent="0.25">
      <c r="AZ2222" s="102" t="s">
        <v>83</v>
      </c>
      <c r="BA2222" s="101">
        <f>_xll.qlInterestRateIndexFixingDate(Currency&amp;"ibor"&amp;Tenor,BB2222,Trigger)</f>
        <v>54942</v>
      </c>
      <c r="BB2222" s="101">
        <f>_xll.qlCalendarAdvance(Calendar,BB2221,AZ2222,"f",,Trigger)</f>
        <v>54946</v>
      </c>
      <c r="BC2222" s="101">
        <f>_xll.qlInterestRateIndexMaturity(Currency&amp;"ibor"&amp;Tenor,BB2222,Trigger)</f>
        <v>55311</v>
      </c>
      <c r="BD2222" s="246">
        <f>_xll.qlIndexFixing($AD$5,BA2222,TRUE,_xll.ohTrigger(Trigger,Trigger12M))</f>
        <v>1.7693199788329516E-2</v>
      </c>
      <c r="BE2222" s="246" t="e">
        <f>IFERROR(_xll.qlIndexFixing($BF$1,BA2222,TRUE,_xll.ohTrigger(Trigger,Trigger12M)),#N/A)</f>
        <v>#N/A</v>
      </c>
    </row>
    <row r="2223" spans="52:57" ht="11.25" customHeight="1" x14ac:dyDescent="0.25">
      <c r="AZ2223" s="102" t="s">
        <v>83</v>
      </c>
      <c r="BA2223" s="101">
        <f>_xll.qlInterestRateIndexFixingDate(Currency&amp;"ibor"&amp;Tenor,BB2223,Trigger)</f>
        <v>54949</v>
      </c>
      <c r="BB2223" s="101">
        <f>_xll.qlCalendarAdvance(Calendar,BB2222,AZ2223,"f",,Trigger)</f>
        <v>54953</v>
      </c>
      <c r="BC2223" s="101">
        <f>_xll.qlInterestRateIndexMaturity(Currency&amp;"ibor"&amp;Tenor,BB2223,Trigger)</f>
        <v>55318</v>
      </c>
      <c r="BD2223" s="246">
        <f>_xll.qlIndexFixing($AD$5,BA2223,TRUE,_xll.ohTrigger(Trigger,Trigger12M))</f>
        <v>1.7688587144732027E-2</v>
      </c>
      <c r="BE2223" s="246" t="e">
        <f>IFERROR(_xll.qlIndexFixing($BF$1,BA2223,TRUE,_xll.ohTrigger(Trigger,Trigger12M)),#N/A)</f>
        <v>#N/A</v>
      </c>
    </row>
    <row r="2224" spans="52:57" ht="11.25" customHeight="1" x14ac:dyDescent="0.25">
      <c r="AZ2224" s="102" t="s">
        <v>83</v>
      </c>
      <c r="BA2224" s="101">
        <f>_xll.qlInterestRateIndexFixingDate(Currency&amp;"ibor"&amp;Tenor,BB2224,Trigger)</f>
        <v>54956</v>
      </c>
      <c r="BB2224" s="101">
        <f>_xll.qlCalendarAdvance(Calendar,BB2223,AZ2224,"f",,Trigger)</f>
        <v>54960</v>
      </c>
      <c r="BC2224" s="101">
        <f>_xll.qlInterestRateIndexMaturity(Currency&amp;"ibor"&amp;Tenor,BB2224,Trigger)</f>
        <v>55325</v>
      </c>
      <c r="BD2224" s="246">
        <f>_xll.qlIndexFixing($AD$5,BA2224,TRUE,_xll.ohTrigger(Trigger,Trigger12M))</f>
        <v>1.7683969365430072E-2</v>
      </c>
      <c r="BE2224" s="246" t="e">
        <f>IFERROR(_xll.qlIndexFixing($BF$1,BA2224,TRUE,_xll.ohTrigger(Trigger,Trigger12M)),#N/A)</f>
        <v>#N/A</v>
      </c>
    </row>
    <row r="2225" spans="52:57" ht="11.25" customHeight="1" x14ac:dyDescent="0.25">
      <c r="AZ2225" s="102" t="s">
        <v>83</v>
      </c>
      <c r="BA2225" s="101">
        <f>_xll.qlInterestRateIndexFixingDate(Currency&amp;"ibor"&amp;Tenor,BB2225,Trigger)</f>
        <v>54963</v>
      </c>
      <c r="BB2225" s="101">
        <f>_xll.qlCalendarAdvance(Calendar,BB2224,AZ2225,"f",,Trigger)</f>
        <v>54967</v>
      </c>
      <c r="BC2225" s="101">
        <f>_xll.qlInterestRateIndexMaturity(Currency&amp;"ibor"&amp;Tenor,BB2225,Trigger)</f>
        <v>55332</v>
      </c>
      <c r="BD2225" s="246">
        <f>_xll.qlIndexFixing($AD$5,BA2225,TRUE,_xll.ohTrigger(Trigger,Trigger12M))</f>
        <v>1.7679346450494609E-2</v>
      </c>
      <c r="BE2225" s="246" t="e">
        <f>IFERROR(_xll.qlIndexFixing($BF$1,BA2225,TRUE,_xll.ohTrigger(Trigger,Trigger12M)),#N/A)</f>
        <v>#N/A</v>
      </c>
    </row>
    <row r="2226" spans="52:57" ht="11.25" customHeight="1" x14ac:dyDescent="0.25">
      <c r="AZ2226" s="102" t="s">
        <v>83</v>
      </c>
      <c r="BA2226" s="101">
        <f>_xll.qlInterestRateIndexFixingDate(Currency&amp;"ibor"&amp;Tenor,BB2226,Trigger)</f>
        <v>54970</v>
      </c>
      <c r="BB2226" s="101">
        <f>_xll.qlCalendarAdvance(Calendar,BB2225,AZ2226,"f",,Trigger)</f>
        <v>54974</v>
      </c>
      <c r="BC2226" s="101">
        <f>_xll.qlInterestRateIndexMaturity(Currency&amp;"ibor"&amp;Tenor,BB2226,Trigger)</f>
        <v>55339</v>
      </c>
      <c r="BD2226" s="246">
        <f>_xll.qlIndexFixing($AD$5,BA2226,TRUE,_xll.ohTrigger(Trigger,Trigger12M))</f>
        <v>1.7674718399996816E-2</v>
      </c>
      <c r="BE2226" s="246" t="e">
        <f>IFERROR(_xll.qlIndexFixing($BF$1,BA2226,TRUE,_xll.ohTrigger(Trigger,Trigger12M)),#N/A)</f>
        <v>#N/A</v>
      </c>
    </row>
    <row r="2227" spans="52:57" ht="11.25" customHeight="1" x14ac:dyDescent="0.25">
      <c r="AZ2227" s="102" t="s">
        <v>83</v>
      </c>
      <c r="BA2227" s="101">
        <f>_xll.qlInterestRateIndexFixingDate(Currency&amp;"ibor"&amp;Tenor,BB2227,Trigger)</f>
        <v>54977</v>
      </c>
      <c r="BB2227" s="101">
        <f>_xll.qlCalendarAdvance(Calendar,BB2226,AZ2227,"f",,Trigger)</f>
        <v>54981</v>
      </c>
      <c r="BC2227" s="101">
        <f>_xll.qlInterestRateIndexMaturity(Currency&amp;"ibor"&amp;Tenor,BB2227,Trigger)</f>
        <v>55346</v>
      </c>
      <c r="BD2227" s="246">
        <f>_xll.qlIndexFixing($AD$5,BA2227,TRUE,_xll.ohTrigger(Trigger,Trigger12M))</f>
        <v>1.7670085214008306E-2</v>
      </c>
      <c r="BE2227" s="246" t="e">
        <f>IFERROR(_xll.qlIndexFixing($BF$1,BA2227,TRUE,_xll.ohTrigger(Trigger,Trigger12M)),#N/A)</f>
        <v>#N/A</v>
      </c>
    </row>
    <row r="2228" spans="52:57" ht="11.25" customHeight="1" x14ac:dyDescent="0.25">
      <c r="AZ2228" s="102" t="s">
        <v>83</v>
      </c>
      <c r="BA2228" s="101">
        <f>_xll.qlInterestRateIndexFixingDate(Currency&amp;"ibor"&amp;Tenor,BB2228,Trigger)</f>
        <v>54984</v>
      </c>
      <c r="BB2228" s="101">
        <f>_xll.qlCalendarAdvance(Calendar,BB2227,AZ2228,"f",,Trigger)</f>
        <v>54988</v>
      </c>
      <c r="BC2228" s="101">
        <f>_xll.qlInterestRateIndexMaturity(Currency&amp;"ibor"&amp;Tenor,BB2228,Trigger)</f>
        <v>55353</v>
      </c>
      <c r="BD2228" s="246">
        <f>_xll.qlIndexFixing($AD$5,BA2228,TRUE,_xll.ohTrigger(Trigger,Trigger12M))</f>
        <v>1.7665446892599815E-2</v>
      </c>
      <c r="BE2228" s="246" t="e">
        <f>IFERROR(_xll.qlIndexFixing($BF$1,BA2228,TRUE,_xll.ohTrigger(Trigger,Trigger12M)),#N/A)</f>
        <v>#N/A</v>
      </c>
    </row>
    <row r="2229" spans="52:57" ht="11.25" customHeight="1" x14ac:dyDescent="0.25">
      <c r="AZ2229" s="102" t="s">
        <v>83</v>
      </c>
      <c r="BA2229" s="101">
        <f>_xll.qlInterestRateIndexFixingDate(Currency&amp;"ibor"&amp;Tenor,BB2229,Trigger)</f>
        <v>54991</v>
      </c>
      <c r="BB2229" s="101">
        <f>_xll.qlCalendarAdvance(Calendar,BB2228,AZ2229,"f",,Trigger)</f>
        <v>54995</v>
      </c>
      <c r="BC2229" s="101">
        <f>_xll.qlInterestRateIndexMaturity(Currency&amp;"ibor"&amp;Tenor,BB2229,Trigger)</f>
        <v>55360</v>
      </c>
      <c r="BD2229" s="246">
        <f>_xll.qlIndexFixing($AD$5,BA2229,TRUE,_xll.ohTrigger(Trigger,Trigger12M))</f>
        <v>1.765976177558989E-2</v>
      </c>
      <c r="BE2229" s="246" t="e">
        <f>IFERROR(_xll.qlIndexFixing($BF$1,BA2229,TRUE,_xll.ohTrigger(Trigger,Trigger12M)),#N/A)</f>
        <v>#N/A</v>
      </c>
    </row>
    <row r="2230" spans="52:57" ht="11.25" customHeight="1" x14ac:dyDescent="0.25">
      <c r="AZ2230" s="102" t="s">
        <v>83</v>
      </c>
      <c r="BA2230" s="101">
        <f>_xll.qlInterestRateIndexFixingDate(Currency&amp;"ibor"&amp;Tenor,BB2230,Trigger)</f>
        <v>54998</v>
      </c>
      <c r="BB2230" s="101">
        <f>_xll.qlCalendarAdvance(Calendar,BB2229,AZ2230,"f",,Trigger)</f>
        <v>55002</v>
      </c>
      <c r="BC2230" s="101">
        <f>_xll.qlInterestRateIndexMaturity(Currency&amp;"ibor"&amp;Tenor,BB2230,Trigger)</f>
        <v>55367</v>
      </c>
      <c r="BD2230" s="246">
        <f>_xll.qlIndexFixing($AD$5,BA2230,TRUE,_xll.ohTrigger(Trigger,Trigger12M))</f>
        <v>1.7653821398119964E-2</v>
      </c>
      <c r="BE2230" s="246" t="e">
        <f>IFERROR(_xll.qlIndexFixing($BF$1,BA2230,TRUE,_xll.ohTrigger(Trigger,Trigger12M)),#N/A)</f>
        <v>#N/A</v>
      </c>
    </row>
    <row r="2231" spans="52:57" ht="11.25" customHeight="1" x14ac:dyDescent="0.25">
      <c r="AZ2231" s="102" t="s">
        <v>83</v>
      </c>
      <c r="BA2231" s="101">
        <f>_xll.qlInterestRateIndexFixingDate(Currency&amp;"ibor"&amp;Tenor,BB2231,Trigger)</f>
        <v>55005</v>
      </c>
      <c r="BB2231" s="101">
        <f>_xll.qlCalendarAdvance(Calendar,BB2230,AZ2231,"f",,Trigger)</f>
        <v>55009</v>
      </c>
      <c r="BC2231" s="101">
        <f>_xll.qlInterestRateIndexMaturity(Currency&amp;"ibor"&amp;Tenor,BB2231,Trigger)</f>
        <v>55374</v>
      </c>
      <c r="BD2231" s="246">
        <f>_xll.qlIndexFixing($AD$5,BA2231,TRUE,_xll.ohTrigger(Trigger,Trigger12M))</f>
        <v>1.7647874668455871E-2</v>
      </c>
      <c r="BE2231" s="246" t="e">
        <f>IFERROR(_xll.qlIndexFixing($BF$1,BA2231,TRUE,_xll.ohTrigger(Trigger,Trigger12M)),#N/A)</f>
        <v>#N/A</v>
      </c>
    </row>
    <row r="2232" spans="52:57" ht="11.25" customHeight="1" x14ac:dyDescent="0.25">
      <c r="AZ2232" s="102" t="s">
        <v>83</v>
      </c>
      <c r="BA2232" s="101">
        <f>_xll.qlInterestRateIndexFixingDate(Currency&amp;"ibor"&amp;Tenor,BB2232,Trigger)</f>
        <v>55012</v>
      </c>
      <c r="BB2232" s="101">
        <f>_xll.qlCalendarAdvance(Calendar,BB2231,AZ2232,"f",,Trigger)</f>
        <v>55016</v>
      </c>
      <c r="BC2232" s="101">
        <f>_xll.qlInterestRateIndexMaturity(Currency&amp;"ibor"&amp;Tenor,BB2232,Trigger)</f>
        <v>55381</v>
      </c>
      <c r="BD2232" s="246">
        <f>_xll.qlIndexFixing($AD$5,BA2232,TRUE,_xll.ohTrigger(Trigger,Trigger12M))</f>
        <v>1.7641921586709519E-2</v>
      </c>
      <c r="BE2232" s="246" t="e">
        <f>IFERROR(_xll.qlIndexFixing($BF$1,BA2232,TRUE,_xll.ohTrigger(Trigger,Trigger12M)),#N/A)</f>
        <v>#N/A</v>
      </c>
    </row>
    <row r="2233" spans="52:57" ht="11.25" customHeight="1" x14ac:dyDescent="0.25">
      <c r="AZ2233" s="102" t="s">
        <v>83</v>
      </c>
      <c r="BA2233" s="101">
        <f>_xll.qlInterestRateIndexFixingDate(Currency&amp;"ibor"&amp;Tenor,BB2233,Trigger)</f>
        <v>55019</v>
      </c>
      <c r="BB2233" s="101">
        <f>_xll.qlCalendarAdvance(Calendar,BB2232,AZ2233,"f",,Trigger)</f>
        <v>55023</v>
      </c>
      <c r="BC2233" s="101">
        <f>_xll.qlInterestRateIndexMaturity(Currency&amp;"ibor"&amp;Tenor,BB2233,Trigger)</f>
        <v>55388</v>
      </c>
      <c r="BD2233" s="246">
        <f>_xll.qlIndexFixing($AD$5,BA2233,TRUE,_xll.ohTrigger(Trigger,Trigger12M))</f>
        <v>1.7635962152995885E-2</v>
      </c>
      <c r="BE2233" s="246" t="e">
        <f>IFERROR(_xll.qlIndexFixing($BF$1,BA2233,TRUE,_xll.ohTrigger(Trigger,Trigger12M)),#N/A)</f>
        <v>#N/A</v>
      </c>
    </row>
    <row r="2234" spans="52:57" ht="11.25" customHeight="1" x14ac:dyDescent="0.25">
      <c r="AZ2234" s="102" t="s">
        <v>83</v>
      </c>
      <c r="BA2234" s="101">
        <f>_xll.qlInterestRateIndexFixingDate(Currency&amp;"ibor"&amp;Tenor,BB2234,Trigger)</f>
        <v>55026</v>
      </c>
      <c r="BB2234" s="101">
        <f>_xll.qlCalendarAdvance(Calendar,BB2233,AZ2234,"f",,Trigger)</f>
        <v>55030</v>
      </c>
      <c r="BC2234" s="101">
        <f>_xll.qlInterestRateIndexMaturity(Currency&amp;"ibor"&amp;Tenor,BB2234,Trigger)</f>
        <v>55395</v>
      </c>
      <c r="BD2234" s="246">
        <f>_xll.qlIndexFixing($AD$5,BA2234,TRUE,_xll.ohTrigger(Trigger,Trigger12M))</f>
        <v>1.7629996367426883E-2</v>
      </c>
      <c r="BE2234" s="246" t="e">
        <f>IFERROR(_xll.qlIndexFixing($BF$1,BA2234,TRUE,_xll.ohTrigger(Trigger,Trigger12M)),#N/A)</f>
        <v>#N/A</v>
      </c>
    </row>
    <row r="2235" spans="52:57" ht="11.25" customHeight="1" x14ac:dyDescent="0.25">
      <c r="AZ2235" s="102" t="s">
        <v>83</v>
      </c>
      <c r="BA2235" s="101">
        <f>_xll.qlInterestRateIndexFixingDate(Currency&amp;"ibor"&amp;Tenor,BB2235,Trigger)</f>
        <v>55033</v>
      </c>
      <c r="BB2235" s="101">
        <f>_xll.qlCalendarAdvance(Calendar,BB2234,AZ2235,"f",,Trigger)</f>
        <v>55037</v>
      </c>
      <c r="BC2235" s="101">
        <f>_xll.qlInterestRateIndexMaturity(Currency&amp;"ibor"&amp;Tenor,BB2235,Trigger)</f>
        <v>55402</v>
      </c>
      <c r="BD2235" s="246">
        <f>_xll.qlIndexFixing($AD$5,BA2235,TRUE,_xll.ohTrigger(Trigger,Trigger12M))</f>
        <v>1.7624024230117705E-2</v>
      </c>
      <c r="BE2235" s="246" t="e">
        <f>IFERROR(_xll.qlIndexFixing($BF$1,BA2235,TRUE,_xll.ohTrigger(Trigger,Trigger12M)),#N/A)</f>
        <v>#N/A</v>
      </c>
    </row>
    <row r="2236" spans="52:57" ht="11.25" customHeight="1" x14ac:dyDescent="0.25">
      <c r="AZ2236" s="102" t="s">
        <v>83</v>
      </c>
      <c r="BA2236" s="101">
        <f>_xll.qlInterestRateIndexFixingDate(Currency&amp;"ibor"&amp;Tenor,BB2236,Trigger)</f>
        <v>55040</v>
      </c>
      <c r="BB2236" s="101">
        <f>_xll.qlCalendarAdvance(Calendar,BB2235,AZ2236,"f",,Trigger)</f>
        <v>55044</v>
      </c>
      <c r="BC2236" s="101">
        <f>_xll.qlInterestRateIndexMaturity(Currency&amp;"ibor"&amp;Tenor,BB2236,Trigger)</f>
        <v>55409</v>
      </c>
      <c r="BD2236" s="246">
        <f>_xll.qlIndexFixing($AD$5,BA2236,TRUE,_xll.ohTrigger(Trigger,Trigger12M))</f>
        <v>1.761804574118114E-2</v>
      </c>
      <c r="BE2236" s="246" t="e">
        <f>IFERROR(_xll.qlIndexFixing($BF$1,BA2236,TRUE,_xll.ohTrigger(Trigger,Trigger12M)),#N/A)</f>
        <v>#N/A</v>
      </c>
    </row>
    <row r="2237" spans="52:57" ht="11.25" customHeight="1" x14ac:dyDescent="0.25">
      <c r="AZ2237" s="102" t="s">
        <v>83</v>
      </c>
      <c r="BA2237" s="101">
        <f>_xll.qlInterestRateIndexFixingDate(Currency&amp;"ibor"&amp;Tenor,BB2237,Trigger)</f>
        <v>55047</v>
      </c>
      <c r="BB2237" s="101">
        <f>_xll.qlCalendarAdvance(Calendar,BB2236,AZ2237,"f",,Trigger)</f>
        <v>55051</v>
      </c>
      <c r="BC2237" s="101">
        <f>_xll.qlInterestRateIndexMaturity(Currency&amp;"ibor"&amp;Tenor,BB2237,Trigger)</f>
        <v>55416</v>
      </c>
      <c r="BD2237" s="246">
        <f>_xll.qlIndexFixing($AD$5,BA2237,TRUE,_xll.ohTrigger(Trigger,Trigger12M))</f>
        <v>1.7612060900731502E-2</v>
      </c>
      <c r="BE2237" s="246" t="e">
        <f>IFERROR(_xll.qlIndexFixing($BF$1,BA2237,TRUE,_xll.ohTrigger(Trigger,Trigger12M)),#N/A)</f>
        <v>#N/A</v>
      </c>
    </row>
    <row r="2238" spans="52:57" ht="11.25" customHeight="1" x14ac:dyDescent="0.25">
      <c r="AZ2238" s="102" t="s">
        <v>83</v>
      </c>
      <c r="BA2238" s="101">
        <f>_xll.qlInterestRateIndexFixingDate(Currency&amp;"ibor"&amp;Tenor,BB2238,Trigger)</f>
        <v>55054</v>
      </c>
      <c r="BB2238" s="101">
        <f>_xll.qlCalendarAdvance(Calendar,BB2237,AZ2238,"f",,Trigger)</f>
        <v>55058</v>
      </c>
      <c r="BC2238" s="101">
        <f>_xll.qlInterestRateIndexMaturity(Currency&amp;"ibor"&amp;Tenor,BB2238,Trigger)</f>
        <v>55423</v>
      </c>
      <c r="BD2238" s="246">
        <f>_xll.qlIndexFixing($AD$5,BA2238,TRUE,_xll.ohTrigger(Trigger,Trigger12M))</f>
        <v>1.7606069708882462E-2</v>
      </c>
      <c r="BE2238" s="246" t="e">
        <f>IFERROR(_xll.qlIndexFixing($BF$1,BA2238,TRUE,_xll.ohTrigger(Trigger,Trigger12M)),#N/A)</f>
        <v>#N/A</v>
      </c>
    </row>
    <row r="2239" spans="52:57" ht="11.25" customHeight="1" x14ac:dyDescent="0.25">
      <c r="AZ2239" s="102" t="s">
        <v>83</v>
      </c>
      <c r="BA2239" s="101">
        <f>_xll.qlInterestRateIndexFixingDate(Currency&amp;"ibor"&amp;Tenor,BB2239,Trigger)</f>
        <v>55061</v>
      </c>
      <c r="BB2239" s="101">
        <f>_xll.qlCalendarAdvance(Calendar,BB2238,AZ2239,"f",,Trigger)</f>
        <v>55065</v>
      </c>
      <c r="BC2239" s="101">
        <f>_xll.qlInterestRateIndexMaturity(Currency&amp;"ibor"&amp;Tenor,BB2239,Trigger)</f>
        <v>55430</v>
      </c>
      <c r="BD2239" s="246">
        <f>_xll.qlIndexFixing($AD$5,BA2239,TRUE,_xll.ohTrigger(Trigger,Trigger12M))</f>
        <v>1.7600072165748552E-2</v>
      </c>
      <c r="BE2239" s="246" t="e">
        <f>IFERROR(_xll.qlIndexFixing($BF$1,BA2239,TRUE,_xll.ohTrigger(Trigger,Trigger12M)),#N/A)</f>
        <v>#N/A</v>
      </c>
    </row>
    <row r="2240" spans="52:57" ht="11.25" customHeight="1" x14ac:dyDescent="0.25">
      <c r="AZ2240" s="102" t="s">
        <v>83</v>
      </c>
      <c r="BA2240" s="101">
        <f>_xll.qlInterestRateIndexFixingDate(Currency&amp;"ibor"&amp;Tenor,BB2240,Trigger)</f>
        <v>55068</v>
      </c>
      <c r="BB2240" s="101">
        <f>_xll.qlCalendarAdvance(Calendar,BB2239,AZ2240,"f",,Trigger)</f>
        <v>55072</v>
      </c>
      <c r="BC2240" s="101">
        <f>_xll.qlInterestRateIndexMaturity(Currency&amp;"ibor"&amp;Tenor,BB2240,Trigger)</f>
        <v>55437</v>
      </c>
      <c r="BD2240" s="246">
        <f>_xll.qlIndexFixing($AD$5,BA2240,TRUE,_xll.ohTrigger(Trigger,Trigger12M))</f>
        <v>1.7594068271443657E-2</v>
      </c>
      <c r="BE2240" s="246" t="e">
        <f>IFERROR(_xll.qlIndexFixing($BF$1,BA2240,TRUE,_xll.ohTrigger(Trigger,Trigger12M)),#N/A)</f>
        <v>#N/A</v>
      </c>
    </row>
    <row r="2241" spans="52:57" ht="11.25" customHeight="1" x14ac:dyDescent="0.25">
      <c r="AZ2241" s="102" t="s">
        <v>83</v>
      </c>
      <c r="BA2241" s="101">
        <f>_xll.qlInterestRateIndexFixingDate(Currency&amp;"ibor"&amp;Tenor,BB2241,Trigger)</f>
        <v>55075</v>
      </c>
      <c r="BB2241" s="101">
        <f>_xll.qlCalendarAdvance(Calendar,BB2240,AZ2241,"f",,Trigger)</f>
        <v>55079</v>
      </c>
      <c r="BC2241" s="101">
        <f>_xll.qlInterestRateIndexMaturity(Currency&amp;"ibor"&amp;Tenor,BB2241,Trigger)</f>
        <v>55444</v>
      </c>
      <c r="BD2241" s="246">
        <f>_xll.qlIndexFixing($AD$5,BA2241,TRUE,_xll.ohTrigger(Trigger,Trigger12M))</f>
        <v>1.7588058026082314E-2</v>
      </c>
      <c r="BE2241" s="246" t="e">
        <f>IFERROR(_xll.qlIndexFixing($BF$1,BA2241,TRUE,_xll.ohTrigger(Trigger,Trigger12M)),#N/A)</f>
        <v>#N/A</v>
      </c>
    </row>
    <row r="2242" spans="52:57" ht="11.25" customHeight="1" x14ac:dyDescent="0.25">
      <c r="AZ2242" s="102" t="s">
        <v>83</v>
      </c>
      <c r="BA2242" s="101">
        <f>_xll.qlInterestRateIndexFixingDate(Currency&amp;"ibor"&amp;Tenor,BB2242,Trigger)</f>
        <v>55082</v>
      </c>
      <c r="BB2242" s="101">
        <f>_xll.qlCalendarAdvance(Calendar,BB2241,AZ2242,"f",,Trigger)</f>
        <v>55086</v>
      </c>
      <c r="BC2242" s="101">
        <f>_xll.qlInterestRateIndexMaturity(Currency&amp;"ibor"&amp;Tenor,BB2242,Trigger)</f>
        <v>55451</v>
      </c>
      <c r="BD2242" s="246">
        <f>_xll.qlIndexFixing($AD$5,BA2242,TRUE,_xll.ohTrigger(Trigger,Trigger12M))</f>
        <v>1.7582041429779278E-2</v>
      </c>
      <c r="BE2242" s="246" t="e">
        <f>IFERROR(_xll.qlIndexFixing($BF$1,BA2242,TRUE,_xll.ohTrigger(Trigger,Trigger12M)),#N/A)</f>
        <v>#N/A</v>
      </c>
    </row>
    <row r="2243" spans="52:57" ht="11.25" customHeight="1" x14ac:dyDescent="0.25">
      <c r="AZ2243" s="102" t="s">
        <v>83</v>
      </c>
      <c r="BA2243" s="101">
        <f>_xll.qlInterestRateIndexFixingDate(Currency&amp;"ibor"&amp;Tenor,BB2243,Trigger)</f>
        <v>55089</v>
      </c>
      <c r="BB2243" s="101">
        <f>_xll.qlCalendarAdvance(Calendar,BB2242,AZ2243,"f",,Trigger)</f>
        <v>55093</v>
      </c>
      <c r="BC2243" s="101">
        <f>_xll.qlInterestRateIndexMaturity(Currency&amp;"ibor"&amp;Tenor,BB2243,Trigger)</f>
        <v>55458</v>
      </c>
      <c r="BD2243" s="246">
        <f>_xll.qlIndexFixing($AD$5,BA2243,TRUE,_xll.ohTrigger(Trigger,Trigger12M))</f>
        <v>1.7576018482648875E-2</v>
      </c>
      <c r="BE2243" s="246" t="e">
        <f>IFERROR(_xll.qlIndexFixing($BF$1,BA2243,TRUE,_xll.ohTrigger(Trigger,Trigger12M)),#N/A)</f>
        <v>#N/A</v>
      </c>
    </row>
    <row r="2244" spans="52:57" ht="11.25" customHeight="1" x14ac:dyDescent="0.25">
      <c r="AZ2244" s="102" t="s">
        <v>83</v>
      </c>
      <c r="BA2244" s="101">
        <f>_xll.qlInterestRateIndexFixingDate(Currency&amp;"ibor"&amp;Tenor,BB2244,Trigger)</f>
        <v>55096</v>
      </c>
      <c r="BB2244" s="101">
        <f>_xll.qlCalendarAdvance(Calendar,BB2243,AZ2244,"f",,Trigger)</f>
        <v>55100</v>
      </c>
      <c r="BC2244" s="101">
        <f>_xll.qlInterestRateIndexMaturity(Currency&amp;"ibor"&amp;Tenor,BB2244,Trigger)</f>
        <v>55465</v>
      </c>
      <c r="BD2244" s="246">
        <f>_xll.qlIndexFixing($AD$5,BA2244,TRUE,_xll.ohTrigger(Trigger,Trigger12M))</f>
        <v>1.7569989184805856E-2</v>
      </c>
      <c r="BE2244" s="246" t="e">
        <f>IFERROR(_xll.qlIndexFixing($BF$1,BA2244,TRUE,_xll.ohTrigger(Trigger,Trigger12M)),#N/A)</f>
        <v>#N/A</v>
      </c>
    </row>
    <row r="2245" spans="52:57" ht="11.25" customHeight="1" x14ac:dyDescent="0.25">
      <c r="AZ2245" s="102" t="s">
        <v>83</v>
      </c>
      <c r="BA2245" s="101">
        <f>_xll.qlInterestRateIndexFixingDate(Currency&amp;"ibor"&amp;Tenor,BB2245,Trigger)</f>
        <v>55103</v>
      </c>
      <c r="BB2245" s="101">
        <f>_xll.qlCalendarAdvance(Calendar,BB2244,AZ2245,"f",,Trigger)</f>
        <v>55107</v>
      </c>
      <c r="BC2245" s="101">
        <f>_xll.qlInterestRateIndexMaturity(Currency&amp;"ibor"&amp;Tenor,BB2245,Trigger)</f>
        <v>55472</v>
      </c>
      <c r="BD2245" s="246">
        <f>_xll.qlIndexFixing($AD$5,BA2245,TRUE,_xll.ohTrigger(Trigger,Trigger12M))</f>
        <v>1.7563953536365199E-2</v>
      </c>
      <c r="BE2245" s="246" t="e">
        <f>IFERROR(_xll.qlIndexFixing($BF$1,BA2245,TRUE,_xll.ohTrigger(Trigger,Trigger12M)),#N/A)</f>
        <v>#N/A</v>
      </c>
    </row>
    <row r="2246" spans="52:57" ht="11.25" customHeight="1" x14ac:dyDescent="0.25">
      <c r="AZ2246" s="102" t="s">
        <v>83</v>
      </c>
      <c r="BA2246" s="101">
        <f>_xll.qlInterestRateIndexFixingDate(Currency&amp;"ibor"&amp;Tenor,BB2246,Trigger)</f>
        <v>55110</v>
      </c>
      <c r="BB2246" s="101">
        <f>_xll.qlCalendarAdvance(Calendar,BB2245,AZ2246,"f",,Trigger)</f>
        <v>55114</v>
      </c>
      <c r="BC2246" s="101">
        <f>_xll.qlInterestRateIndexMaturity(Currency&amp;"ibor"&amp;Tenor,BB2246,Trigger)</f>
        <v>55479</v>
      </c>
      <c r="BD2246" s="246">
        <f>_xll.qlIndexFixing($AD$5,BA2246,TRUE,_xll.ohTrigger(Trigger,Trigger12M))</f>
        <v>1.7557911537441667E-2</v>
      </c>
      <c r="BE2246" s="246" t="e">
        <f>IFERROR(_xll.qlIndexFixing($BF$1,BA2246,TRUE,_xll.ohTrigger(Trigger,Trigger12M)),#N/A)</f>
        <v>#N/A</v>
      </c>
    </row>
    <row r="2247" spans="52:57" ht="11.25" customHeight="1" x14ac:dyDescent="0.25">
      <c r="AZ2247" s="102" t="s">
        <v>83</v>
      </c>
      <c r="BA2247" s="101">
        <f>_xll.qlInterestRateIndexFixingDate(Currency&amp;"ibor"&amp;Tenor,BB2247,Trigger)</f>
        <v>55117</v>
      </c>
      <c r="BB2247" s="101">
        <f>_xll.qlCalendarAdvance(Calendar,BB2246,AZ2247,"f",,Trigger)</f>
        <v>55121</v>
      </c>
      <c r="BC2247" s="101">
        <f>_xll.qlInterestRateIndexMaturity(Currency&amp;"ibor"&amp;Tenor,BB2247,Trigger)</f>
        <v>55486</v>
      </c>
      <c r="BD2247" s="246">
        <f>_xll.qlIndexFixing($AD$5,BA2247,TRUE,_xll.ohTrigger(Trigger,Trigger12M))</f>
        <v>1.7551863188150666E-2</v>
      </c>
      <c r="BE2247" s="246" t="e">
        <f>IFERROR(_xll.qlIndexFixing($BF$1,BA2247,TRUE,_xll.ohTrigger(Trigger,Trigger12M)),#N/A)</f>
        <v>#N/A</v>
      </c>
    </row>
    <row r="2248" spans="52:57" ht="11.25" customHeight="1" x14ac:dyDescent="0.25">
      <c r="AZ2248" s="102" t="s">
        <v>83</v>
      </c>
      <c r="BA2248" s="101">
        <f>_xll.qlInterestRateIndexFixingDate(Currency&amp;"ibor"&amp;Tenor,BB2248,Trigger)</f>
        <v>55124</v>
      </c>
      <c r="BB2248" s="101">
        <f>_xll.qlCalendarAdvance(Calendar,BB2247,AZ2248,"f",,Trigger)</f>
        <v>55128</v>
      </c>
      <c r="BC2248" s="101">
        <f>_xll.qlInterestRateIndexMaturity(Currency&amp;"ibor"&amp;Tenor,BB2248,Trigger)</f>
        <v>55493</v>
      </c>
      <c r="BD2248" s="246">
        <f>_xll.qlIndexFixing($AD$5,BA2248,TRUE,_xll.ohTrigger(Trigger,Trigger12M))</f>
        <v>1.7545808488607179E-2</v>
      </c>
      <c r="BE2248" s="246" t="e">
        <f>IFERROR(_xll.qlIndexFixing($BF$1,BA2248,TRUE,_xll.ohTrigger(Trigger,Trigger12M)),#N/A)</f>
        <v>#N/A</v>
      </c>
    </row>
    <row r="2249" spans="52:57" ht="11.25" customHeight="1" x14ac:dyDescent="0.25">
      <c r="AZ2249" s="102" t="s">
        <v>83</v>
      </c>
      <c r="BA2249" s="101">
        <f>_xll.qlInterestRateIndexFixingDate(Currency&amp;"ibor"&amp;Tenor,BB2249,Trigger)</f>
        <v>55131</v>
      </c>
      <c r="BB2249" s="101">
        <f>_xll.qlCalendarAdvance(Calendar,BB2248,AZ2249,"f",,Trigger)</f>
        <v>55135</v>
      </c>
      <c r="BC2249" s="101">
        <f>_xll.qlInterestRateIndexMaturity(Currency&amp;"ibor"&amp;Tenor,BB2249,Trigger)</f>
        <v>55500</v>
      </c>
      <c r="BD2249" s="246">
        <f>_xll.qlIndexFixing($AD$5,BA2249,TRUE,_xll.ohTrigger(Trigger,Trigger12M))</f>
        <v>1.7539747438926837E-2</v>
      </c>
      <c r="BE2249" s="246" t="e">
        <f>IFERROR(_xll.qlIndexFixing($BF$1,BA2249,TRUE,_xll.ohTrigger(Trigger,Trigger12M)),#N/A)</f>
        <v>#N/A</v>
      </c>
    </row>
    <row r="2250" spans="52:57" ht="11.25" customHeight="1" x14ac:dyDescent="0.25">
      <c r="AZ2250" s="102" t="s">
        <v>83</v>
      </c>
      <c r="BA2250" s="101">
        <f>_xll.qlInterestRateIndexFixingDate(Currency&amp;"ibor"&amp;Tenor,BB2250,Trigger)</f>
        <v>55138</v>
      </c>
      <c r="BB2250" s="101">
        <f>_xll.qlCalendarAdvance(Calendar,BB2249,AZ2250,"f",,Trigger)</f>
        <v>55142</v>
      </c>
      <c r="BC2250" s="101">
        <f>_xll.qlInterestRateIndexMaturity(Currency&amp;"ibor"&amp;Tenor,BB2250,Trigger)</f>
        <v>55507</v>
      </c>
      <c r="BD2250" s="246">
        <f>_xll.qlIndexFixing($AD$5,BA2250,TRUE,_xll.ohTrigger(Trigger,Trigger12M))</f>
        <v>1.7533680039224616E-2</v>
      </c>
      <c r="BE2250" s="246" t="e">
        <f>IFERROR(_xll.qlIndexFixing($BF$1,BA2250,TRUE,_xll.ohTrigger(Trigger,Trigger12M)),#N/A)</f>
        <v>#N/A</v>
      </c>
    </row>
    <row r="2251" spans="52:57" ht="11.25" customHeight="1" x14ac:dyDescent="0.25">
      <c r="AZ2251" s="102" t="s">
        <v>83</v>
      </c>
      <c r="BA2251" s="101">
        <f>_xll.qlInterestRateIndexFixingDate(Currency&amp;"ibor"&amp;Tenor,BB2251,Trigger)</f>
        <v>55144</v>
      </c>
      <c r="BB2251" s="101">
        <f>_xll.qlCalendarAdvance(Calendar,BB2250,AZ2251,"f",,Trigger)</f>
        <v>55149</v>
      </c>
      <c r="BC2251" s="101">
        <f>_xll.qlInterestRateIndexMaturity(Currency&amp;"ibor"&amp;Tenor,BB2251,Trigger)</f>
        <v>55514</v>
      </c>
      <c r="BD2251" s="246">
        <f>_xll.qlIndexFixing($AD$5,BA2251,TRUE,_xll.ohTrigger(Trigger,Trigger12M))</f>
        <v>1.7527606289616589E-2</v>
      </c>
      <c r="BE2251" s="246" t="e">
        <f>IFERROR(_xll.qlIndexFixing($BF$1,BA2251,TRUE,_xll.ohTrigger(Trigger,Trigger12M)),#N/A)</f>
        <v>#N/A</v>
      </c>
    </row>
    <row r="2252" spans="52:57" ht="11.25" customHeight="1" x14ac:dyDescent="0.25">
      <c r="AZ2252" s="102" t="s">
        <v>83</v>
      </c>
      <c r="BA2252" s="101">
        <f>_xll.qlInterestRateIndexFixingDate(Currency&amp;"ibor"&amp;Tenor,BB2252,Trigger)</f>
        <v>55152</v>
      </c>
      <c r="BB2252" s="101">
        <f>_xll.qlCalendarAdvance(Calendar,BB2251,AZ2252,"f",,Trigger)</f>
        <v>55156</v>
      </c>
      <c r="BC2252" s="101">
        <f>_xll.qlInterestRateIndexMaturity(Currency&amp;"ibor"&amp;Tenor,BB2252,Trigger)</f>
        <v>55521</v>
      </c>
      <c r="BD2252" s="246">
        <f>_xll.qlIndexFixing($AD$5,BA2252,TRUE,_xll.ohTrigger(Trigger,Trigger12M))</f>
        <v>1.752152619021817E-2</v>
      </c>
      <c r="BE2252" s="246" t="e">
        <f>IFERROR(_xll.qlIndexFixing($BF$1,BA2252,TRUE,_xll.ohTrigger(Trigger,Trigger12M)),#N/A)</f>
        <v>#N/A</v>
      </c>
    </row>
    <row r="2253" spans="52:57" ht="11.25" customHeight="1" x14ac:dyDescent="0.25">
      <c r="AZ2253" s="102" t="s">
        <v>83</v>
      </c>
      <c r="BA2253" s="101">
        <f>_xll.qlInterestRateIndexFixingDate(Currency&amp;"ibor"&amp;Tenor,BB2253,Trigger)</f>
        <v>55159</v>
      </c>
      <c r="BB2253" s="101">
        <f>_xll.qlCalendarAdvance(Calendar,BB2252,AZ2253,"f",,Trigger)</f>
        <v>55163</v>
      </c>
      <c r="BC2253" s="101">
        <f>_xll.qlInterestRateIndexMaturity(Currency&amp;"ibor"&amp;Tenor,BB2253,Trigger)</f>
        <v>55528</v>
      </c>
      <c r="BD2253" s="246">
        <f>_xll.qlIndexFixing($AD$5,BA2253,TRUE,_xll.ohTrigger(Trigger,Trigger12M))</f>
        <v>1.751543974114543E-2</v>
      </c>
      <c r="BE2253" s="246" t="e">
        <f>IFERROR(_xll.qlIndexFixing($BF$1,BA2253,TRUE,_xll.ohTrigger(Trigger,Trigger12M)),#N/A)</f>
        <v>#N/A</v>
      </c>
    </row>
    <row r="2254" spans="52:57" ht="11.25" customHeight="1" x14ac:dyDescent="0.25">
      <c r="AZ2254" s="102" t="s">
        <v>83</v>
      </c>
      <c r="BA2254" s="101">
        <f>_xll.qlInterestRateIndexFixingDate(Currency&amp;"ibor"&amp;Tenor,BB2254,Trigger)</f>
        <v>55166</v>
      </c>
      <c r="BB2254" s="101">
        <f>_xll.qlCalendarAdvance(Calendar,BB2253,AZ2254,"f",,Trigger)</f>
        <v>55170</v>
      </c>
      <c r="BC2254" s="101">
        <f>_xll.qlInterestRateIndexMaturity(Currency&amp;"ibor"&amp;Tenor,BB2254,Trigger)</f>
        <v>55535</v>
      </c>
      <c r="BD2254" s="246">
        <f>_xll.qlIndexFixing($AD$5,BA2254,TRUE,_xll.ohTrigger(Trigger,Trigger12M))</f>
        <v>1.7509346942513784E-2</v>
      </c>
      <c r="BE2254" s="246" t="e">
        <f>IFERROR(_xll.qlIndexFixing($BF$1,BA2254,TRUE,_xll.ohTrigger(Trigger,Trigger12M)),#N/A)</f>
        <v>#N/A</v>
      </c>
    </row>
    <row r="2255" spans="52:57" ht="11.25" customHeight="1" x14ac:dyDescent="0.25">
      <c r="AZ2255" s="102" t="s">
        <v>83</v>
      </c>
      <c r="BA2255" s="101">
        <f>_xll.qlInterestRateIndexFixingDate(Currency&amp;"ibor"&amp;Tenor,BB2255,Trigger)</f>
        <v>55173</v>
      </c>
      <c r="BB2255" s="101">
        <f>_xll.qlCalendarAdvance(Calendar,BB2254,AZ2255,"f",,Trigger)</f>
        <v>55177</v>
      </c>
      <c r="BC2255" s="101">
        <f>_xll.qlInterestRateIndexMaturity(Currency&amp;"ibor"&amp;Tenor,BB2255,Trigger)</f>
        <v>55542</v>
      </c>
      <c r="BD2255" s="246">
        <f>_xll.qlIndexFixing($AD$5,BA2255,TRUE,_xll.ohTrigger(Trigger,Trigger12M))</f>
        <v>1.7503247794439961E-2</v>
      </c>
      <c r="BE2255" s="246" t="e">
        <f>IFERROR(_xll.qlIndexFixing($BF$1,BA2255,TRUE,_xll.ohTrigger(Trigger,Trigger12M)),#N/A)</f>
        <v>#N/A</v>
      </c>
    </row>
    <row r="2256" spans="52:57" ht="11.25" customHeight="1" x14ac:dyDescent="0.25">
      <c r="AZ2256" s="102" t="s">
        <v>83</v>
      </c>
      <c r="BA2256" s="101">
        <f>_xll.qlInterestRateIndexFixingDate(Currency&amp;"ibor"&amp;Tenor,BB2256,Trigger)</f>
        <v>55180</v>
      </c>
      <c r="BB2256" s="101">
        <f>_xll.qlCalendarAdvance(Calendar,BB2255,AZ2256,"f",,Trigger)</f>
        <v>55184</v>
      </c>
      <c r="BC2256" s="101">
        <f>_xll.qlInterestRateIndexMaturity(Currency&amp;"ibor"&amp;Tenor,BB2256,Trigger)</f>
        <v>55549</v>
      </c>
      <c r="BD2256" s="246">
        <f>_xll.qlIndexFixing($AD$5,BA2256,TRUE,_xll.ohTrigger(Trigger,Trigger12M))</f>
        <v>1.7497142297040032E-2</v>
      </c>
      <c r="BE2256" s="246" t="e">
        <f>IFERROR(_xll.qlIndexFixing($BF$1,BA2256,TRUE,_xll.ohTrigger(Trigger,Trigger12M)),#N/A)</f>
        <v>#N/A</v>
      </c>
    </row>
    <row r="2257" spans="52:57" ht="11.25" customHeight="1" x14ac:dyDescent="0.25">
      <c r="AZ2257" s="102" t="s">
        <v>83</v>
      </c>
      <c r="BA2257" s="101">
        <f>_xll.qlInterestRateIndexFixingDate(Currency&amp;"ibor"&amp;Tenor,BB2257,Trigger)</f>
        <v>55187</v>
      </c>
      <c r="BB2257" s="101">
        <f>_xll.qlCalendarAdvance(Calendar,BB2256,AZ2257,"f",,Trigger)</f>
        <v>55191</v>
      </c>
      <c r="BC2257" s="101">
        <f>_xll.qlInterestRateIndexMaturity(Currency&amp;"ibor"&amp;Tenor,BB2257,Trigger)</f>
        <v>55556</v>
      </c>
      <c r="BD2257" s="246">
        <f>_xll.qlIndexFixing($AD$5,BA2257,TRUE,_xll.ohTrigger(Trigger,Trigger12M))</f>
        <v>1.7491030450429847E-2</v>
      </c>
      <c r="BE2257" s="246" t="e">
        <f>IFERROR(_xll.qlIndexFixing($BF$1,BA2257,TRUE,_xll.ohTrigger(Trigger,Trigger12M)),#N/A)</f>
        <v>#N/A</v>
      </c>
    </row>
    <row r="2258" spans="52:57" ht="11.25" customHeight="1" x14ac:dyDescent="0.25">
      <c r="AZ2258" s="102" t="s">
        <v>83</v>
      </c>
      <c r="BA2258" s="101">
        <f>_xll.qlInterestRateIndexFixingDate(Currency&amp;"ibor"&amp;Tenor,BB2258,Trigger)</f>
        <v>55194</v>
      </c>
      <c r="BB2258" s="101">
        <f>_xll.qlCalendarAdvance(Calendar,BB2257,AZ2258,"f",,Trigger)</f>
        <v>55198</v>
      </c>
      <c r="BC2258" s="101">
        <f>_xll.qlInterestRateIndexMaturity(Currency&amp;"ibor"&amp;Tenor,BB2258,Trigger)</f>
        <v>55563</v>
      </c>
      <c r="BD2258" s="246">
        <f>_xll.qlIndexFixing($AD$5,BA2258,TRUE,_xll.ohTrigger(Trigger,Trigger12M))</f>
        <v>1.748491225472636E-2</v>
      </c>
      <c r="BE2258" s="246" t="e">
        <f>IFERROR(_xll.qlIndexFixing($BF$1,BA2258,TRUE,_xll.ohTrigger(Trigger,Trigger12M)),#N/A)</f>
        <v>#N/A</v>
      </c>
    </row>
    <row r="2259" spans="52:57" ht="11.25" customHeight="1" x14ac:dyDescent="0.25">
      <c r="AZ2259" s="102" t="s">
        <v>83</v>
      </c>
      <c r="BA2259" s="101">
        <f>_xll.qlInterestRateIndexFixingDate(Currency&amp;"ibor"&amp;Tenor,BB2259,Trigger)</f>
        <v>55201</v>
      </c>
      <c r="BB2259" s="101">
        <f>_xll.qlCalendarAdvance(Calendar,BB2258,AZ2259,"f",,Trigger)</f>
        <v>55205</v>
      </c>
      <c r="BC2259" s="101">
        <f>_xll.qlInterestRateIndexMaturity(Currency&amp;"ibor"&amp;Tenor,BB2259,Trigger)</f>
        <v>55570</v>
      </c>
      <c r="BD2259" s="246">
        <f>_xll.qlIndexFixing($AD$5,BA2259,TRUE,_xll.ohTrigger(Trigger,Trigger12M))</f>
        <v>1.7478787710045858E-2</v>
      </c>
      <c r="BE2259" s="246" t="e">
        <f>IFERROR(_xll.qlIndexFixing($BF$1,BA2259,TRUE,_xll.ohTrigger(Trigger,Trigger12M)),#N/A)</f>
        <v>#N/A</v>
      </c>
    </row>
    <row r="2260" spans="52:57" ht="11.25" customHeight="1" x14ac:dyDescent="0.25">
      <c r="AZ2260" s="102" t="s">
        <v>83</v>
      </c>
      <c r="BA2260" s="101">
        <f>_xll.qlInterestRateIndexFixingDate(Currency&amp;"ibor"&amp;Tenor,BB2260,Trigger)</f>
        <v>55208</v>
      </c>
      <c r="BB2260" s="101">
        <f>_xll.qlCalendarAdvance(Calendar,BB2259,AZ2260,"f",,Trigger)</f>
        <v>55212</v>
      </c>
      <c r="BC2260" s="101">
        <f>_xll.qlInterestRateIndexMaturity(Currency&amp;"ibor"&amp;Tenor,BB2260,Trigger)</f>
        <v>55578</v>
      </c>
      <c r="BD2260" s="246">
        <f>_xll.qlIndexFixing($AD$5,BA2260,TRUE,_xll.ohTrigger(Trigger,Trigger12M))</f>
        <v>1.7472721112567126E-2</v>
      </c>
      <c r="BE2260" s="246" t="e">
        <f>IFERROR(_xll.qlIndexFixing($BF$1,BA2260,TRUE,_xll.ohTrigger(Trigger,Trigger12M)),#N/A)</f>
        <v>#N/A</v>
      </c>
    </row>
    <row r="2261" spans="52:57" ht="11.25" customHeight="1" x14ac:dyDescent="0.25">
      <c r="AZ2261" s="102" t="s">
        <v>83</v>
      </c>
      <c r="BA2261" s="101">
        <f>_xll.qlInterestRateIndexFixingDate(Currency&amp;"ibor"&amp;Tenor,BB2261,Trigger)</f>
        <v>55215</v>
      </c>
      <c r="BB2261" s="101">
        <f>_xll.qlCalendarAdvance(Calendar,BB2260,AZ2261,"f",,Trigger)</f>
        <v>55219</v>
      </c>
      <c r="BC2261" s="101">
        <f>_xll.qlInterestRateIndexMaturity(Currency&amp;"ibor"&amp;Tenor,BB2261,Trigger)</f>
        <v>55585</v>
      </c>
      <c r="BD2261" s="246">
        <f>_xll.qlIndexFixing($AD$5,BA2261,TRUE,_xll.ohTrigger(Trigger,Trigger12M))</f>
        <v>1.7466599613287628E-2</v>
      </c>
      <c r="BE2261" s="246" t="e">
        <f>IFERROR(_xll.qlIndexFixing($BF$1,BA2261,TRUE,_xll.ohTrigger(Trigger,Trigger12M)),#N/A)</f>
        <v>#N/A</v>
      </c>
    </row>
    <row r="2262" spans="52:57" ht="11.25" customHeight="1" x14ac:dyDescent="0.25">
      <c r="AZ2262" s="102" t="s">
        <v>83</v>
      </c>
      <c r="BA2262" s="101">
        <f>_xll.qlInterestRateIndexFixingDate(Currency&amp;"ibor"&amp;Tenor,BB2262,Trigger)</f>
        <v>55222</v>
      </c>
      <c r="BB2262" s="101">
        <f>_xll.qlCalendarAdvance(Calendar,BB2261,AZ2262,"f",,Trigger)</f>
        <v>55226</v>
      </c>
      <c r="BC2262" s="101">
        <f>_xll.qlInterestRateIndexMaturity(Currency&amp;"ibor"&amp;Tenor,BB2262,Trigger)</f>
        <v>55592</v>
      </c>
      <c r="BD2262" s="246">
        <f>_xll.qlIndexFixing($AD$5,BA2262,TRUE,_xll.ohTrigger(Trigger,Trigger12M))</f>
        <v>1.7460471782433956E-2</v>
      </c>
      <c r="BE2262" s="246" t="e">
        <f>IFERROR(_xll.qlIndexFixing($BF$1,BA2262,TRUE,_xll.ohTrigger(Trigger,Trigger12M)),#N/A)</f>
        <v>#N/A</v>
      </c>
    </row>
    <row r="2263" spans="52:57" ht="11.25" customHeight="1" x14ac:dyDescent="0.25">
      <c r="AZ2263" s="102" t="s">
        <v>83</v>
      </c>
      <c r="BA2263" s="101">
        <f>_xll.qlInterestRateIndexFixingDate(Currency&amp;"ibor"&amp;Tenor,BB2263,Trigger)</f>
        <v>55229</v>
      </c>
      <c r="BB2263" s="101">
        <f>_xll.qlCalendarAdvance(Calendar,BB2262,AZ2263,"f",,Trigger)</f>
        <v>55233</v>
      </c>
      <c r="BC2263" s="101">
        <f>_xll.qlInterestRateIndexMaturity(Currency&amp;"ibor"&amp;Tenor,BB2263,Trigger)</f>
        <v>55599</v>
      </c>
      <c r="BD2263" s="246">
        <f>_xll.qlIndexFixing($AD$5,BA2263,TRUE,_xll.ohTrigger(Trigger,Trigger12M))</f>
        <v>1.7454337620123179E-2</v>
      </c>
      <c r="BE2263" s="246" t="e">
        <f>IFERROR(_xll.qlIndexFixing($BF$1,BA2263,TRUE,_xll.ohTrigger(Trigger,Trigger12M)),#N/A)</f>
        <v>#N/A</v>
      </c>
    </row>
    <row r="2264" spans="52:57" ht="11.25" customHeight="1" x14ac:dyDescent="0.25">
      <c r="AZ2264" s="102" t="s">
        <v>83</v>
      </c>
      <c r="BA2264" s="101">
        <f>_xll.qlInterestRateIndexFixingDate(Currency&amp;"ibor"&amp;Tenor,BB2264,Trigger)</f>
        <v>55236</v>
      </c>
      <c r="BB2264" s="101">
        <f>_xll.qlCalendarAdvance(Calendar,BB2263,AZ2264,"f",,Trigger)</f>
        <v>55240</v>
      </c>
      <c r="BC2264" s="101">
        <f>_xll.qlInterestRateIndexMaturity(Currency&amp;"ibor"&amp;Tenor,BB2264,Trigger)</f>
        <v>55606</v>
      </c>
      <c r="BD2264" s="246">
        <f>_xll.qlIndexFixing($AD$5,BA2264,TRUE,_xll.ohTrigger(Trigger,Trigger12M))</f>
        <v>1.7448197126471703E-2</v>
      </c>
      <c r="BE2264" s="246" t="e">
        <f>IFERROR(_xll.qlIndexFixing($BF$1,BA2264,TRUE,_xll.ohTrigger(Trigger,Trigger12M)),#N/A)</f>
        <v>#N/A</v>
      </c>
    </row>
    <row r="2265" spans="52:57" ht="11.25" customHeight="1" x14ac:dyDescent="0.25">
      <c r="AZ2265" s="102" t="s">
        <v>83</v>
      </c>
      <c r="BA2265" s="101">
        <f>_xll.qlInterestRateIndexFixingDate(Currency&amp;"ibor"&amp;Tenor,BB2265,Trigger)</f>
        <v>55241</v>
      </c>
      <c r="BB2265" s="101">
        <f>_xll.qlCalendarAdvance(Calendar,BB2264,AZ2265,"f",,Trigger)</f>
        <v>55247</v>
      </c>
      <c r="BC2265" s="101">
        <f>_xll.qlInterestRateIndexMaturity(Currency&amp;"ibor"&amp;Tenor,BB2265,Trigger)</f>
        <v>55613</v>
      </c>
      <c r="BD2265" s="246">
        <f>_xll.qlIndexFixing($AD$5,BA2265,TRUE,_xll.ohTrigger(Trigger,Trigger12M))</f>
        <v>1.7442050301597251E-2</v>
      </c>
      <c r="BE2265" s="246" t="e">
        <f>IFERROR(_xll.qlIndexFixing($BF$1,BA2265,TRUE,_xll.ohTrigger(Trigger,Trigger12M)),#N/A)</f>
        <v>#N/A</v>
      </c>
    </row>
    <row r="2266" spans="52:57" ht="11.25" customHeight="1" x14ac:dyDescent="0.25">
      <c r="AZ2266" s="102" t="s">
        <v>83</v>
      </c>
      <c r="BA2266" s="101">
        <f>_xll.qlInterestRateIndexFixingDate(Currency&amp;"ibor"&amp;Tenor,BB2266,Trigger)</f>
        <v>55250</v>
      </c>
      <c r="BB2266" s="101">
        <f>_xll.qlCalendarAdvance(Calendar,BB2265,AZ2266,"f",,Trigger)</f>
        <v>55254</v>
      </c>
      <c r="BC2266" s="101">
        <f>_xll.qlInterestRateIndexMaturity(Currency&amp;"ibor"&amp;Tenor,BB2266,Trigger)</f>
        <v>55620</v>
      </c>
      <c r="BD2266" s="246">
        <f>_xll.qlIndexFixing($AD$5,BA2266,TRUE,_xll.ohTrigger(Trigger,Trigger12M))</f>
        <v>1.7435897145615793E-2</v>
      </c>
      <c r="BE2266" s="246" t="e">
        <f>IFERROR(_xll.qlIndexFixing($BF$1,BA2266,TRUE,_xll.ohTrigger(Trigger,Trigger12M)),#N/A)</f>
        <v>#N/A</v>
      </c>
    </row>
    <row r="2267" spans="52:57" ht="11.25" customHeight="1" x14ac:dyDescent="0.25">
      <c r="AZ2267" s="102" t="s">
        <v>83</v>
      </c>
      <c r="BA2267" s="101">
        <f>_xll.qlInterestRateIndexFixingDate(Currency&amp;"ibor"&amp;Tenor,BB2267,Trigger)</f>
        <v>55257</v>
      </c>
      <c r="BB2267" s="101">
        <f>_xll.qlCalendarAdvance(Calendar,BB2266,AZ2267,"f",,Trigger)</f>
        <v>55261</v>
      </c>
      <c r="BC2267" s="101">
        <f>_xll.qlInterestRateIndexMaturity(Currency&amp;"ibor"&amp;Tenor,BB2267,Trigger)</f>
        <v>55627</v>
      </c>
      <c r="BD2267" s="246">
        <f>_xll.qlIndexFixing($AD$5,BA2267,TRUE,_xll.ohTrigger(Trigger,Trigger12M))</f>
        <v>1.7429737658645486E-2</v>
      </c>
      <c r="BE2267" s="246" t="e">
        <f>IFERROR(_xll.qlIndexFixing($BF$1,BA2267,TRUE,_xll.ohTrigger(Trigger,Trigger12M)),#N/A)</f>
        <v>#N/A</v>
      </c>
    </row>
    <row r="2268" spans="52:57" ht="11.25" customHeight="1" x14ac:dyDescent="0.25">
      <c r="AZ2268" s="102" t="s">
        <v>83</v>
      </c>
      <c r="BA2268" s="101">
        <f>_xll.qlInterestRateIndexFixingDate(Currency&amp;"ibor"&amp;Tenor,BB2268,Trigger)</f>
        <v>55264</v>
      </c>
      <c r="BB2268" s="101">
        <f>_xll.qlCalendarAdvance(Calendar,BB2267,AZ2268,"f",,Trigger)</f>
        <v>55268</v>
      </c>
      <c r="BC2268" s="101">
        <f>_xll.qlInterestRateIndexMaturity(Currency&amp;"ibor"&amp;Tenor,BB2268,Trigger)</f>
        <v>55634</v>
      </c>
      <c r="BD2268" s="246">
        <f>_xll.qlIndexFixing($AD$5,BA2268,TRUE,_xll.ohTrigger(Trigger,Trigger12M))</f>
        <v>1.7423571840803398E-2</v>
      </c>
      <c r="BE2268" s="246" t="e">
        <f>IFERROR(_xll.qlIndexFixing($BF$1,BA2268,TRUE,_xll.ohTrigger(Trigger,Trigger12M)),#N/A)</f>
        <v>#N/A</v>
      </c>
    </row>
    <row r="2269" spans="52:57" ht="11.25" customHeight="1" x14ac:dyDescent="0.25">
      <c r="AZ2269" s="102" t="s">
        <v>83</v>
      </c>
      <c r="BA2269" s="101">
        <f>_xll.qlInterestRateIndexFixingDate(Currency&amp;"ibor"&amp;Tenor,BB2269,Trigger)</f>
        <v>55270</v>
      </c>
      <c r="BB2269" s="101">
        <f>_xll.qlCalendarAdvance(Calendar,BB2268,AZ2269,"f",,Trigger)</f>
        <v>55275</v>
      </c>
      <c r="BC2269" s="101">
        <f>_xll.qlInterestRateIndexMaturity(Currency&amp;"ibor"&amp;Tenor,BB2269,Trigger)</f>
        <v>55641</v>
      </c>
      <c r="BD2269" s="246">
        <f>_xll.qlIndexFixing($AD$5,BA2269,TRUE,_xll.ohTrigger(Trigger,Trigger12M))</f>
        <v>1.7417399692206809E-2</v>
      </c>
      <c r="BE2269" s="246" t="e">
        <f>IFERROR(_xll.qlIndexFixing($BF$1,BA2269,TRUE,_xll.ohTrigger(Trigger,Trigger12M)),#N/A)</f>
        <v>#N/A</v>
      </c>
    </row>
    <row r="2270" spans="52:57" ht="11.25" customHeight="1" x14ac:dyDescent="0.25">
      <c r="AZ2270" s="102" t="s">
        <v>83</v>
      </c>
      <c r="BA2270" s="101">
        <f>_xll.qlInterestRateIndexFixingDate(Currency&amp;"ibor"&amp;Tenor,BB2270,Trigger)</f>
        <v>55278</v>
      </c>
      <c r="BB2270" s="101">
        <f>_xll.qlCalendarAdvance(Calendar,BB2269,AZ2270,"f",,Trigger)</f>
        <v>55282</v>
      </c>
      <c r="BC2270" s="101">
        <f>_xll.qlInterestRateIndexMaturity(Currency&amp;"ibor"&amp;Tenor,BB2270,Trigger)</f>
        <v>55648</v>
      </c>
      <c r="BD2270" s="246">
        <f>_xll.qlIndexFixing($AD$5,BA2270,TRUE,_xll.ohTrigger(Trigger,Trigger12M))</f>
        <v>1.7411221212973442E-2</v>
      </c>
      <c r="BE2270" s="246" t="e">
        <f>IFERROR(_xll.qlIndexFixing($BF$1,BA2270,TRUE,_xll.ohTrigger(Trigger,Trigger12M)),#N/A)</f>
        <v>#N/A</v>
      </c>
    </row>
    <row r="2271" spans="52:57" ht="11.25" customHeight="1" x14ac:dyDescent="0.25">
      <c r="AZ2271" s="102" t="s">
        <v>83</v>
      </c>
      <c r="BA2271" s="101">
        <f>_xll.qlInterestRateIndexFixingDate(Currency&amp;"ibor"&amp;Tenor,BB2271,Trigger)</f>
        <v>55285</v>
      </c>
      <c r="BB2271" s="101">
        <f>_xll.qlCalendarAdvance(Calendar,BB2270,AZ2271,"f",,Trigger)</f>
        <v>55289</v>
      </c>
      <c r="BC2271" s="101">
        <f>_xll.qlInterestRateIndexMaturity(Currency&amp;"ibor"&amp;Tenor,BB2271,Trigger)</f>
        <v>55655</v>
      </c>
      <c r="BD2271" s="246">
        <f>_xll.qlIndexFixing($AD$5,BA2271,TRUE,_xll.ohTrigger(Trigger,Trigger12M))</f>
        <v>1.7405036403221011E-2</v>
      </c>
      <c r="BE2271" s="246" t="e">
        <f>IFERROR(_xll.qlIndexFixing($BF$1,BA2271,TRUE,_xll.ohTrigger(Trigger,Trigger12M)),#N/A)</f>
        <v>#N/A</v>
      </c>
    </row>
    <row r="2272" spans="52:57" ht="11.25" customHeight="1" x14ac:dyDescent="0.25">
      <c r="AZ2272" s="102" t="s">
        <v>83</v>
      </c>
      <c r="BA2272" s="101">
        <f>_xll.qlInterestRateIndexFixingDate(Currency&amp;"ibor"&amp;Tenor,BB2272,Trigger)</f>
        <v>55292</v>
      </c>
      <c r="BB2272" s="101">
        <f>_xll.qlCalendarAdvance(Calendar,BB2271,AZ2272,"f",,Trigger)</f>
        <v>55296</v>
      </c>
      <c r="BC2272" s="101">
        <f>_xll.qlInterestRateIndexMaturity(Currency&amp;"ibor"&amp;Tenor,BB2272,Trigger)</f>
        <v>55662</v>
      </c>
      <c r="BD2272" s="246">
        <f>_xll.qlIndexFixing($AD$5,BA2272,TRUE,_xll.ohTrigger(Trigger,Trigger12M))</f>
        <v>1.7398845263067026E-2</v>
      </c>
      <c r="BE2272" s="246" t="e">
        <f>IFERROR(_xll.qlIndexFixing($BF$1,BA2272,TRUE,_xll.ohTrigger(Trigger,Trigger12M)),#N/A)</f>
        <v>#N/A</v>
      </c>
    </row>
    <row r="2273" spans="52:57" ht="11.25" customHeight="1" x14ac:dyDescent="0.25">
      <c r="AZ2273" s="102" t="s">
        <v>83</v>
      </c>
      <c r="BA2273" s="101">
        <f>_xll.qlInterestRateIndexFixingDate(Currency&amp;"ibor"&amp;Tenor,BB2273,Trigger)</f>
        <v>55299</v>
      </c>
      <c r="BB2273" s="101">
        <f>_xll.qlCalendarAdvance(Calendar,BB2272,AZ2273,"f",,Trigger)</f>
        <v>55303</v>
      </c>
      <c r="BC2273" s="101">
        <f>_xll.qlInterestRateIndexMaturity(Currency&amp;"ibor"&amp;Tenor,BB2273,Trigger)</f>
        <v>55669</v>
      </c>
      <c r="BD2273" s="246">
        <f>_xll.qlIndexFixing($AD$5,BA2273,TRUE,_xll.ohTrigger(Trigger,Trigger12M))</f>
        <v>1.7392647792630292E-2</v>
      </c>
      <c r="BE2273" s="246" t="e">
        <f>IFERROR(_xll.qlIndexFixing($BF$1,BA2273,TRUE,_xll.ohTrigger(Trigger,Trigger12M)),#N/A)</f>
        <v>#N/A</v>
      </c>
    </row>
    <row r="2274" spans="52:57" ht="11.25" customHeight="1" x14ac:dyDescent="0.25">
      <c r="AZ2274" s="102" t="s">
        <v>83</v>
      </c>
      <c r="BA2274" s="101">
        <f>_xll.qlInterestRateIndexFixingDate(Currency&amp;"ibor"&amp;Tenor,BB2274,Trigger)</f>
        <v>55306</v>
      </c>
      <c r="BB2274" s="101">
        <f>_xll.qlCalendarAdvance(Calendar,BB2273,AZ2274,"f",,Trigger)</f>
        <v>55310</v>
      </c>
      <c r="BC2274" s="101">
        <f>_xll.qlInterestRateIndexMaturity(Currency&amp;"ibor"&amp;Tenor,BB2274,Trigger)</f>
        <v>55676</v>
      </c>
      <c r="BD2274" s="246">
        <f>_xll.qlIndexFixing($AD$5,BA2274,TRUE,_xll.ohTrigger(Trigger,Trigger12M))</f>
        <v>1.7386443992027663E-2</v>
      </c>
      <c r="BE2274" s="246" t="e">
        <f>IFERROR(_xll.qlIndexFixing($BF$1,BA2274,TRUE,_xll.ohTrigger(Trigger,Trigger12M)),#N/A)</f>
        <v>#N/A</v>
      </c>
    </row>
    <row r="2275" spans="52:57" ht="11.25" customHeight="1" x14ac:dyDescent="0.25">
      <c r="AZ2275" s="102" t="s">
        <v>83</v>
      </c>
      <c r="BA2275" s="101">
        <f>_xll.qlInterestRateIndexFixingDate(Currency&amp;"ibor"&amp;Tenor,BB2275,Trigger)</f>
        <v>55313</v>
      </c>
      <c r="BB2275" s="101">
        <f>_xll.qlCalendarAdvance(Calendar,BB2274,AZ2275,"f",,Trigger)</f>
        <v>55317</v>
      </c>
      <c r="BC2275" s="101">
        <f>_xll.qlInterestRateIndexMaturity(Currency&amp;"ibor"&amp;Tenor,BB2275,Trigger)</f>
        <v>55683</v>
      </c>
      <c r="BD2275" s="246">
        <f>_xll.qlIndexFixing($AD$5,BA2275,TRUE,_xll.ohTrigger(Trigger,Trigger12M))</f>
        <v>1.7380233861377943E-2</v>
      </c>
      <c r="BE2275" s="246" t="e">
        <f>IFERROR(_xll.qlIndexFixing($BF$1,BA2275,TRUE,_xll.ohTrigger(Trigger,Trigger12M)),#N/A)</f>
        <v>#N/A</v>
      </c>
    </row>
    <row r="2276" spans="52:57" ht="11.25" customHeight="1" x14ac:dyDescent="0.25">
      <c r="AZ2276" s="102" t="s">
        <v>83</v>
      </c>
      <c r="BA2276" s="101">
        <f>_xll.qlInterestRateIndexFixingDate(Currency&amp;"ibor"&amp;Tenor,BB2276,Trigger)</f>
        <v>55320</v>
      </c>
      <c r="BB2276" s="101">
        <f>_xll.qlCalendarAdvance(Calendar,BB2275,AZ2276,"f",,Trigger)</f>
        <v>55324</v>
      </c>
      <c r="BC2276" s="101">
        <f>_xll.qlInterestRateIndexMaturity(Currency&amp;"ibor"&amp;Tenor,BB2276,Trigger)</f>
        <v>55690</v>
      </c>
      <c r="BD2276" s="246">
        <f>_xll.qlIndexFixing($AD$5,BA2276,TRUE,_xll.ohTrigger(Trigger,Trigger12M))</f>
        <v>1.737401740079951E-2</v>
      </c>
      <c r="BE2276" s="246" t="e">
        <f>IFERROR(_xll.qlIndexFixing($BF$1,BA2276,TRUE,_xll.ohTrigger(Trigger,Trigger12M)),#N/A)</f>
        <v>#N/A</v>
      </c>
    </row>
    <row r="2277" spans="52:57" ht="11.25" customHeight="1" x14ac:dyDescent="0.25">
      <c r="AZ2277" s="102" t="s">
        <v>83</v>
      </c>
      <c r="BA2277" s="101">
        <f>_xll.qlInterestRateIndexFixingDate(Currency&amp;"ibor"&amp;Tenor,BB2277,Trigger)</f>
        <v>55327</v>
      </c>
      <c r="BB2277" s="101">
        <f>_xll.qlCalendarAdvance(Calendar,BB2276,AZ2277,"f",,Trigger)</f>
        <v>55331</v>
      </c>
      <c r="BC2277" s="101">
        <f>_xll.qlInterestRateIndexMaturity(Currency&amp;"ibor"&amp;Tenor,BB2277,Trigger)</f>
        <v>55697</v>
      </c>
      <c r="BD2277" s="246">
        <f>_xll.qlIndexFixing($AD$5,BA2277,TRUE,_xll.ohTrigger(Trigger,Trigger12M))</f>
        <v>1.7367794610410742E-2</v>
      </c>
      <c r="BE2277" s="246" t="e">
        <f>IFERROR(_xll.qlIndexFixing($BF$1,BA2277,TRUE,_xll.ohTrigger(Trigger,Trigger12M)),#N/A)</f>
        <v>#N/A</v>
      </c>
    </row>
    <row r="2278" spans="52:57" ht="11.25" customHeight="1" x14ac:dyDescent="0.25">
      <c r="AZ2278" s="102" t="s">
        <v>83</v>
      </c>
      <c r="BA2278" s="101">
        <f>_xll.qlInterestRateIndexFixingDate(Currency&amp;"ibor"&amp;Tenor,BB2278,Trigger)</f>
        <v>55334</v>
      </c>
      <c r="BB2278" s="101">
        <f>_xll.qlCalendarAdvance(Calendar,BB2277,AZ2278,"f",,Trigger)</f>
        <v>55338</v>
      </c>
      <c r="BC2278" s="101">
        <f>_xll.qlInterestRateIndexMaturity(Currency&amp;"ibor"&amp;Tenor,BB2278,Trigger)</f>
        <v>55704</v>
      </c>
      <c r="BD2278" s="246">
        <f>_xll.qlIndexFixing($AD$5,BA2278,TRUE,_xll.ohTrigger(Trigger,Trigger12M))</f>
        <v>1.736156549032979E-2</v>
      </c>
      <c r="BE2278" s="246" t="e">
        <f>IFERROR(_xll.qlIndexFixing($BF$1,BA2278,TRUE,_xll.ohTrigger(Trigger,Trigger12M)),#N/A)</f>
        <v>#N/A</v>
      </c>
    </row>
    <row r="2279" spans="52:57" ht="11.25" customHeight="1" x14ac:dyDescent="0.25">
      <c r="AZ2279" s="102" t="s">
        <v>83</v>
      </c>
      <c r="BA2279" s="101">
        <f>_xll.qlInterestRateIndexFixingDate(Currency&amp;"ibor"&amp;Tenor,BB2279,Trigger)</f>
        <v>55341</v>
      </c>
      <c r="BB2279" s="101">
        <f>_xll.qlCalendarAdvance(Calendar,BB2278,AZ2279,"f",,Trigger)</f>
        <v>55345</v>
      </c>
      <c r="BC2279" s="101">
        <f>_xll.qlInterestRateIndexMaturity(Currency&amp;"ibor"&amp;Tenor,BB2279,Trigger)</f>
        <v>55711</v>
      </c>
      <c r="BD2279" s="246">
        <f>_xll.qlIndexFixing($AD$5,BA2279,TRUE,_xll.ohTrigger(Trigger,Trigger12M))</f>
        <v>1.7355330040675691E-2</v>
      </c>
      <c r="BE2279" s="246" t="e">
        <f>IFERROR(_xll.qlIndexFixing($BF$1,BA2279,TRUE,_xll.ohTrigger(Trigger,Trigger12M)),#N/A)</f>
        <v>#N/A</v>
      </c>
    </row>
    <row r="2280" spans="52:57" ht="11.25" customHeight="1" x14ac:dyDescent="0.25">
      <c r="AZ2280" s="102" t="s">
        <v>83</v>
      </c>
      <c r="BA2280" s="101">
        <f>_xll.qlInterestRateIndexFixingDate(Currency&amp;"ibor"&amp;Tenor,BB2280,Trigger)</f>
        <v>55348</v>
      </c>
      <c r="BB2280" s="101">
        <f>_xll.qlCalendarAdvance(Calendar,BB2279,AZ2280,"f",,Trigger)</f>
        <v>55352</v>
      </c>
      <c r="BC2280" s="101">
        <f>_xll.qlInterestRateIndexMaturity(Currency&amp;"ibor"&amp;Tenor,BB2280,Trigger)</f>
        <v>55718</v>
      </c>
      <c r="BD2280" s="246">
        <f>_xll.qlIndexFixing($AD$5,BA2280,TRUE,_xll.ohTrigger(Trigger,Trigger12M))</f>
        <v>1.7349088261567256E-2</v>
      </c>
      <c r="BE2280" s="246" t="e">
        <f>IFERROR(_xll.qlIndexFixing($BF$1,BA2280,TRUE,_xll.ohTrigger(Trigger,Trigger12M)),#N/A)</f>
        <v>#N/A</v>
      </c>
    </row>
    <row r="2281" spans="52:57" ht="11.25" customHeight="1" x14ac:dyDescent="0.25">
      <c r="AZ2281" s="102" t="s">
        <v>83</v>
      </c>
      <c r="BA2281" s="101">
        <f>_xll.qlInterestRateIndexFixingDate(Currency&amp;"ibor"&amp;Tenor,BB2281,Trigger)</f>
        <v>55355</v>
      </c>
      <c r="BB2281" s="101">
        <f>_xll.qlCalendarAdvance(Calendar,BB2280,AZ2281,"f",,Trigger)</f>
        <v>55359</v>
      </c>
      <c r="BC2281" s="101">
        <f>_xll.qlInterestRateIndexMaturity(Currency&amp;"ibor"&amp;Tenor,BB2281,Trigger)</f>
        <v>55725</v>
      </c>
      <c r="BD2281" s="246">
        <f>_xll.qlIndexFixing($AD$5,BA2281,TRUE,_xll.ohTrigger(Trigger,Trigger12M))</f>
        <v>1.7342664501792216E-2</v>
      </c>
      <c r="BE2281" s="246" t="e">
        <f>IFERROR(_xll.qlIndexFixing($BF$1,BA2281,TRUE,_xll.ohTrigger(Trigger,Trigger12M)),#N/A)</f>
        <v>#N/A</v>
      </c>
    </row>
    <row r="2282" spans="52:57" ht="11.25" customHeight="1" x14ac:dyDescent="0.25">
      <c r="AZ2282" s="102" t="s">
        <v>83</v>
      </c>
      <c r="BA2282" s="101">
        <f>_xll.qlInterestRateIndexFixingDate(Currency&amp;"ibor"&amp;Tenor,BB2282,Trigger)</f>
        <v>55362</v>
      </c>
      <c r="BB2282" s="101">
        <f>_xll.qlCalendarAdvance(Calendar,BB2281,AZ2282,"f",,Trigger)</f>
        <v>55366</v>
      </c>
      <c r="BC2282" s="101">
        <f>_xll.qlInterestRateIndexMaturity(Currency&amp;"ibor"&amp;Tenor,BB2282,Trigger)</f>
        <v>55732</v>
      </c>
      <c r="BD2282" s="246">
        <f>_xll.qlIndexFixing($AD$5,BA2282,TRUE,_xll.ohTrigger(Trigger,Trigger12M))</f>
        <v>1.7335179885334461E-2</v>
      </c>
      <c r="BE2282" s="246" t="e">
        <f>IFERROR(_xll.qlIndexFixing($BF$1,BA2282,TRUE,_xll.ohTrigger(Trigger,Trigger12M)),#N/A)</f>
        <v>#N/A</v>
      </c>
    </row>
    <row r="2283" spans="52:57" ht="11.25" customHeight="1" x14ac:dyDescent="0.25">
      <c r="AZ2283" s="102" t="s">
        <v>83</v>
      </c>
      <c r="BA2283" s="101">
        <f>_xll.qlInterestRateIndexFixingDate(Currency&amp;"ibor"&amp;Tenor,BB2283,Trigger)</f>
        <v>55369</v>
      </c>
      <c r="BB2283" s="101">
        <f>_xll.qlCalendarAdvance(Calendar,BB2282,AZ2283,"f",,Trigger)</f>
        <v>55373</v>
      </c>
      <c r="BC2283" s="101">
        <f>_xll.qlInterestRateIndexMaturity(Currency&amp;"ibor"&amp;Tenor,BB2283,Trigger)</f>
        <v>55739</v>
      </c>
      <c r="BD2283" s="246">
        <f>_xll.qlIndexFixing($AD$5,BA2283,TRUE,_xll.ohTrigger(Trigger,Trigger12M))</f>
        <v>1.7327687855718091E-2</v>
      </c>
      <c r="BE2283" s="246" t="e">
        <f>IFERROR(_xll.qlIndexFixing($BF$1,BA2283,TRUE,_xll.ohTrigger(Trigger,Trigger12M)),#N/A)</f>
        <v>#N/A</v>
      </c>
    </row>
    <row r="2284" spans="52:57" ht="11.25" customHeight="1" x14ac:dyDescent="0.25">
      <c r="AZ2284" s="102" t="s">
        <v>83</v>
      </c>
      <c r="BA2284" s="101">
        <f>_xll.qlInterestRateIndexFixingDate(Currency&amp;"ibor"&amp;Tenor,BB2284,Trigger)</f>
        <v>55376</v>
      </c>
      <c r="BB2284" s="101">
        <f>_xll.qlCalendarAdvance(Calendar,BB2283,AZ2284,"f",,Trigger)</f>
        <v>55380</v>
      </c>
      <c r="BC2284" s="101">
        <f>_xll.qlInterestRateIndexMaturity(Currency&amp;"ibor"&amp;Tenor,BB2284,Trigger)</f>
        <v>55746</v>
      </c>
      <c r="BD2284" s="246">
        <f>_xll.qlIndexFixing($AD$5,BA2284,TRUE,_xll.ohTrigger(Trigger,Trigger12M))</f>
        <v>1.7320188413110192E-2</v>
      </c>
      <c r="BE2284" s="246" t="e">
        <f>IFERROR(_xll.qlIndexFixing($BF$1,BA2284,TRUE,_xll.ohTrigger(Trigger,Trigger12M)),#N/A)</f>
        <v>#N/A</v>
      </c>
    </row>
    <row r="2285" spans="52:57" ht="11.25" customHeight="1" x14ac:dyDescent="0.25">
      <c r="AZ2285" s="102" t="s">
        <v>83</v>
      </c>
      <c r="BA2285" s="101">
        <f>_xll.qlInterestRateIndexFixingDate(Currency&amp;"ibor"&amp;Tenor,BB2285,Trigger)</f>
        <v>55383</v>
      </c>
      <c r="BB2285" s="101">
        <f>_xll.qlCalendarAdvance(Calendar,BB2284,AZ2285,"f",,Trigger)</f>
        <v>55387</v>
      </c>
      <c r="BC2285" s="101">
        <f>_xll.qlInterestRateIndexMaturity(Currency&amp;"ibor"&amp;Tenor,BB2285,Trigger)</f>
        <v>55753</v>
      </c>
      <c r="BD2285" s="246">
        <f>_xll.qlIndexFixing($AD$5,BA2285,TRUE,_xll.ohTrigger(Trigger,Trigger12M))</f>
        <v>1.7312681557678494E-2</v>
      </c>
      <c r="BE2285" s="246" t="e">
        <f>IFERROR(_xll.qlIndexFixing($BF$1,BA2285,TRUE,_xll.ohTrigger(Trigger,Trigger12M)),#N/A)</f>
        <v>#N/A</v>
      </c>
    </row>
    <row r="2286" spans="52:57" ht="11.25" customHeight="1" x14ac:dyDescent="0.25">
      <c r="AZ2286" s="102" t="s">
        <v>83</v>
      </c>
      <c r="BA2286" s="101">
        <f>_xll.qlInterestRateIndexFixingDate(Currency&amp;"ibor"&amp;Tenor,BB2286,Trigger)</f>
        <v>55390</v>
      </c>
      <c r="BB2286" s="101">
        <f>_xll.qlCalendarAdvance(Calendar,BB2285,AZ2286,"f",,Trigger)</f>
        <v>55394</v>
      </c>
      <c r="BC2286" s="101">
        <f>_xll.qlInterestRateIndexMaturity(Currency&amp;"ibor"&amp;Tenor,BB2286,Trigger)</f>
        <v>55760</v>
      </c>
      <c r="BD2286" s="246">
        <f>_xll.qlIndexFixing($AD$5,BA2286,TRUE,_xll.ohTrigger(Trigger,Trigger12M))</f>
        <v>1.7305167289590077E-2</v>
      </c>
      <c r="BE2286" s="246" t="e">
        <f>IFERROR(_xll.qlIndexFixing($BF$1,BA2286,TRUE,_xll.ohTrigger(Trigger,Trigger12M)),#N/A)</f>
        <v>#N/A</v>
      </c>
    </row>
    <row r="2287" spans="52:57" ht="11.25" customHeight="1" x14ac:dyDescent="0.25">
      <c r="AZ2287" s="102" t="s">
        <v>83</v>
      </c>
      <c r="BA2287" s="101">
        <f>_xll.qlInterestRateIndexFixingDate(Currency&amp;"ibor"&amp;Tenor,BB2287,Trigger)</f>
        <v>55397</v>
      </c>
      <c r="BB2287" s="101">
        <f>_xll.qlCalendarAdvance(Calendar,BB2286,AZ2287,"f",,Trigger)</f>
        <v>55401</v>
      </c>
      <c r="BC2287" s="101">
        <f>_xll.qlInterestRateIndexMaturity(Currency&amp;"ibor"&amp;Tenor,BB2287,Trigger)</f>
        <v>55767</v>
      </c>
      <c r="BD2287" s="246">
        <f>_xll.qlIndexFixing($AD$5,BA2287,TRUE,_xll.ohTrigger(Trigger,Trigger12M))</f>
        <v>1.729764560901377E-2</v>
      </c>
      <c r="BE2287" s="246" t="e">
        <f>IFERROR(_xll.qlIndexFixing($BF$1,BA2287,TRUE,_xll.ohTrigger(Trigger,Trigger12M)),#N/A)</f>
        <v>#N/A</v>
      </c>
    </row>
    <row r="2288" spans="52:57" ht="11.25" customHeight="1" x14ac:dyDescent="0.25">
      <c r="AZ2288" s="102" t="s">
        <v>83</v>
      </c>
      <c r="BA2288" s="101">
        <f>_xll.qlInterestRateIndexFixingDate(Currency&amp;"ibor"&amp;Tenor,BB2288,Trigger)</f>
        <v>55404</v>
      </c>
      <c r="BB2288" s="101">
        <f>_xll.qlCalendarAdvance(Calendar,BB2287,AZ2288,"f",,Trigger)</f>
        <v>55408</v>
      </c>
      <c r="BC2288" s="101">
        <f>_xll.qlInterestRateIndexMaturity(Currency&amp;"ibor"&amp;Tenor,BB2288,Trigger)</f>
        <v>55774</v>
      </c>
      <c r="BD2288" s="246">
        <f>_xll.qlIndexFixing($AD$5,BA2288,TRUE,_xll.ohTrigger(Trigger,Trigger12M))</f>
        <v>1.7290116516116654E-2</v>
      </c>
      <c r="BE2288" s="246" t="e">
        <f>IFERROR(_xll.qlIndexFixing($BF$1,BA2288,TRUE,_xll.ohTrigger(Trigger,Trigger12M)),#N/A)</f>
        <v>#N/A</v>
      </c>
    </row>
    <row r="2289" spans="52:57" ht="11.25" customHeight="1" x14ac:dyDescent="0.25">
      <c r="AZ2289" s="102" t="s">
        <v>83</v>
      </c>
      <c r="BA2289" s="101">
        <f>_xll.qlInterestRateIndexFixingDate(Currency&amp;"ibor"&amp;Tenor,BB2289,Trigger)</f>
        <v>55411</v>
      </c>
      <c r="BB2289" s="101">
        <f>_xll.qlCalendarAdvance(Calendar,BB2288,AZ2289,"f",,Trigger)</f>
        <v>55415</v>
      </c>
      <c r="BC2289" s="101">
        <f>_xll.qlInterestRateIndexMaturity(Currency&amp;"ibor"&amp;Tenor,BB2289,Trigger)</f>
        <v>55781</v>
      </c>
      <c r="BD2289" s="246">
        <f>_xll.qlIndexFixing($AD$5,BA2289,TRUE,_xll.ohTrigger(Trigger,Trigger12M))</f>
        <v>1.7282580011066893E-2</v>
      </c>
      <c r="BE2289" s="246" t="e">
        <f>IFERROR(_xll.qlIndexFixing($BF$1,BA2289,TRUE,_xll.ohTrigger(Trigger,Trigger12M)),#N/A)</f>
        <v>#N/A</v>
      </c>
    </row>
    <row r="2290" spans="52:57" ht="11.25" customHeight="1" x14ac:dyDescent="0.25">
      <c r="AZ2290" s="102" t="s">
        <v>83</v>
      </c>
      <c r="BA2290" s="101">
        <f>_xll.qlInterestRateIndexFixingDate(Currency&amp;"ibor"&amp;Tenor,BB2290,Trigger)</f>
        <v>55418</v>
      </c>
      <c r="BB2290" s="101">
        <f>_xll.qlCalendarAdvance(Calendar,BB2289,AZ2290,"f",,Trigger)</f>
        <v>55422</v>
      </c>
      <c r="BC2290" s="101">
        <f>_xll.qlInterestRateIndexMaturity(Currency&amp;"ibor"&amp;Tenor,BB2290,Trigger)</f>
        <v>55788</v>
      </c>
      <c r="BD2290" s="246">
        <f>_xll.qlIndexFixing($AD$5,BA2290,TRUE,_xll.ohTrigger(Trigger,Trigger12M))</f>
        <v>1.727503609403332E-2</v>
      </c>
      <c r="BE2290" s="246" t="e">
        <f>IFERROR(_xll.qlIndexFixing($BF$1,BA2290,TRUE,_xll.ohTrigger(Trigger,Trigger12M)),#N/A)</f>
        <v>#N/A</v>
      </c>
    </row>
    <row r="2291" spans="52:57" ht="11.25" customHeight="1" x14ac:dyDescent="0.25">
      <c r="AZ2291" s="102" t="s">
        <v>83</v>
      </c>
      <c r="BA2291" s="101">
        <f>_xll.qlInterestRateIndexFixingDate(Currency&amp;"ibor"&amp;Tenor,BB2291,Trigger)</f>
        <v>55425</v>
      </c>
      <c r="BB2291" s="101">
        <f>_xll.qlCalendarAdvance(Calendar,BB2290,AZ2291,"f",,Trigger)</f>
        <v>55429</v>
      </c>
      <c r="BC2291" s="101">
        <f>_xll.qlInterestRateIndexMaturity(Currency&amp;"ibor"&amp;Tenor,BB2291,Trigger)</f>
        <v>55795</v>
      </c>
      <c r="BD2291" s="246">
        <f>_xll.qlIndexFixing($AD$5,BA2291,TRUE,_xll.ohTrigger(Trigger,Trigger12M))</f>
        <v>1.7267484765184107E-2</v>
      </c>
      <c r="BE2291" s="246" t="e">
        <f>IFERROR(_xll.qlIndexFixing($BF$1,BA2291,TRUE,_xll.ohTrigger(Trigger,Trigger12M)),#N/A)</f>
        <v>#N/A</v>
      </c>
    </row>
    <row r="2292" spans="52:57" ht="11.25" customHeight="1" x14ac:dyDescent="0.25">
      <c r="AZ2292" s="102" t="s">
        <v>83</v>
      </c>
      <c r="BA2292" s="101">
        <f>_xll.qlInterestRateIndexFixingDate(Currency&amp;"ibor"&amp;Tenor,BB2292,Trigger)</f>
        <v>55432</v>
      </c>
      <c r="BB2292" s="101">
        <f>_xll.qlCalendarAdvance(Calendar,BB2291,AZ2292,"f",,Trigger)</f>
        <v>55436</v>
      </c>
      <c r="BC2292" s="101">
        <f>_xll.qlInterestRateIndexMaturity(Currency&amp;"ibor"&amp;Tenor,BB2292,Trigger)</f>
        <v>55802</v>
      </c>
      <c r="BD2292" s="246">
        <f>_xll.qlIndexFixing($AD$5,BA2292,TRUE,_xll.ohTrigger(Trigger,Trigger12M))</f>
        <v>1.7259926024687858E-2</v>
      </c>
      <c r="BE2292" s="246" t="e">
        <f>IFERROR(_xll.qlIndexFixing($BF$1,BA2292,TRUE,_xll.ohTrigger(Trigger,Trigger12M)),#N/A)</f>
        <v>#N/A</v>
      </c>
    </row>
    <row r="2293" spans="52:57" ht="11.25" customHeight="1" x14ac:dyDescent="0.25">
      <c r="AZ2293" s="102" t="s">
        <v>83</v>
      </c>
      <c r="BA2293" s="101">
        <f>_xll.qlInterestRateIndexFixingDate(Currency&amp;"ibor"&amp;Tenor,BB2293,Trigger)</f>
        <v>55439</v>
      </c>
      <c r="BB2293" s="101">
        <f>_xll.qlCalendarAdvance(Calendar,BB2292,AZ2293,"f",,Trigger)</f>
        <v>55443</v>
      </c>
      <c r="BC2293" s="101">
        <f>_xll.qlInterestRateIndexMaturity(Currency&amp;"ibor"&amp;Tenor,BB2293,Trigger)</f>
        <v>55809</v>
      </c>
      <c r="BD2293" s="246">
        <f>_xll.qlIndexFixing($AD$5,BA2293,TRUE,_xll.ohTrigger(Trigger,Trigger12M))</f>
        <v>1.7252359872712748E-2</v>
      </c>
      <c r="BE2293" s="246" t="e">
        <f>IFERROR(_xll.qlIndexFixing($BF$1,BA2293,TRUE,_xll.ohTrigger(Trigger,Trigger12M)),#N/A)</f>
        <v>#N/A</v>
      </c>
    </row>
    <row r="2294" spans="52:57" ht="11.25" customHeight="1" x14ac:dyDescent="0.25">
      <c r="AZ2294" s="102" t="s">
        <v>83</v>
      </c>
      <c r="BA2294" s="101">
        <f>_xll.qlInterestRateIndexFixingDate(Currency&amp;"ibor"&amp;Tenor,BB2294,Trigger)</f>
        <v>55446</v>
      </c>
      <c r="BB2294" s="101">
        <f>_xll.qlCalendarAdvance(Calendar,BB2293,AZ2294,"f",,Trigger)</f>
        <v>55450</v>
      </c>
      <c r="BC2294" s="101">
        <f>_xll.qlInterestRateIndexMaturity(Currency&amp;"ibor"&amp;Tenor,BB2294,Trigger)</f>
        <v>55816</v>
      </c>
      <c r="BD2294" s="246">
        <f>_xll.qlIndexFixing($AD$5,BA2294,TRUE,_xll.ohTrigger(Trigger,Trigger12M))</f>
        <v>1.7244786309428911E-2</v>
      </c>
      <c r="BE2294" s="246" t="e">
        <f>IFERROR(_xll.qlIndexFixing($BF$1,BA2294,TRUE,_xll.ohTrigger(Trigger,Trigger12M)),#N/A)</f>
        <v>#N/A</v>
      </c>
    </row>
    <row r="2295" spans="52:57" ht="11.25" customHeight="1" x14ac:dyDescent="0.25">
      <c r="AZ2295" s="102" t="s">
        <v>83</v>
      </c>
      <c r="BA2295" s="101">
        <f>_xll.qlInterestRateIndexFixingDate(Currency&amp;"ibor"&amp;Tenor,BB2295,Trigger)</f>
        <v>55453</v>
      </c>
      <c r="BB2295" s="101">
        <f>_xll.qlCalendarAdvance(Calendar,BB2294,AZ2295,"f",,Trigger)</f>
        <v>55457</v>
      </c>
      <c r="BC2295" s="101">
        <f>_xll.qlInterestRateIndexMaturity(Currency&amp;"ibor"&amp;Tenor,BB2295,Trigger)</f>
        <v>55823</v>
      </c>
      <c r="BD2295" s="246">
        <f>_xll.qlIndexFixing($AD$5,BA2295,TRUE,_xll.ohTrigger(Trigger,Trigger12M))</f>
        <v>1.7237205335004956E-2</v>
      </c>
      <c r="BE2295" s="246" t="e">
        <f>IFERROR(_xll.qlIndexFixing($BF$1,BA2295,TRUE,_xll.ohTrigger(Trigger,Trigger12M)),#N/A)</f>
        <v>#N/A</v>
      </c>
    </row>
    <row r="2296" spans="52:57" ht="11.25" customHeight="1" x14ac:dyDescent="0.25">
      <c r="AZ2296" s="102" t="s">
        <v>83</v>
      </c>
      <c r="BA2296" s="101">
        <f>_xll.qlInterestRateIndexFixingDate(Currency&amp;"ibor"&amp;Tenor,BB2296,Trigger)</f>
        <v>55460</v>
      </c>
      <c r="BB2296" s="101">
        <f>_xll.qlCalendarAdvance(Calendar,BB2295,AZ2296,"f",,Trigger)</f>
        <v>55464</v>
      </c>
      <c r="BC2296" s="101">
        <f>_xll.qlInterestRateIndexMaturity(Currency&amp;"ibor"&amp;Tenor,BB2296,Trigger)</f>
        <v>55830</v>
      </c>
      <c r="BD2296" s="246">
        <f>_xll.qlIndexFixing($AD$5,BA2296,TRUE,_xll.ohTrigger(Trigger,Trigger12M))</f>
        <v>1.7229616949609713E-2</v>
      </c>
      <c r="BE2296" s="246" t="e">
        <f>IFERROR(_xll.qlIndexFixing($BF$1,BA2296,TRUE,_xll.ohTrigger(Trigger,Trigger12M)),#N/A)</f>
        <v>#N/A</v>
      </c>
    </row>
    <row r="2297" spans="52:57" ht="11.25" customHeight="1" x14ac:dyDescent="0.25">
      <c r="AZ2297" s="102" t="s">
        <v>83</v>
      </c>
      <c r="BA2297" s="101">
        <f>_xll.qlInterestRateIndexFixingDate(Currency&amp;"ibor"&amp;Tenor,BB2297,Trigger)</f>
        <v>55467</v>
      </c>
      <c r="BB2297" s="101">
        <f>_xll.qlCalendarAdvance(Calendar,BB2296,AZ2297,"f",,Trigger)</f>
        <v>55471</v>
      </c>
      <c r="BC2297" s="101">
        <f>_xll.qlInterestRateIndexMaturity(Currency&amp;"ibor"&amp;Tenor,BB2297,Trigger)</f>
        <v>55837</v>
      </c>
      <c r="BD2297" s="246">
        <f>_xll.qlIndexFixing($AD$5,BA2297,TRUE,_xll.ohTrigger(Trigger,Trigger12M))</f>
        <v>1.722202115341288E-2</v>
      </c>
      <c r="BE2297" s="246" t="e">
        <f>IFERROR(_xll.qlIndexFixing($BF$1,BA2297,TRUE,_xll.ohTrigger(Trigger,Trigger12M)),#N/A)</f>
        <v>#N/A</v>
      </c>
    </row>
    <row r="2298" spans="52:57" ht="11.25" customHeight="1" x14ac:dyDescent="0.25">
      <c r="AZ2298" s="102" t="s">
        <v>83</v>
      </c>
      <c r="BA2298" s="101">
        <f>_xll.qlInterestRateIndexFixingDate(Currency&amp;"ibor"&amp;Tenor,BB2298,Trigger)</f>
        <v>55474</v>
      </c>
      <c r="BB2298" s="101">
        <f>_xll.qlCalendarAdvance(Calendar,BB2297,AZ2298,"f",,Trigger)</f>
        <v>55478</v>
      </c>
      <c r="BC2298" s="101">
        <f>_xll.qlInterestRateIndexMaturity(Currency&amp;"ibor"&amp;Tenor,BB2298,Trigger)</f>
        <v>55844</v>
      </c>
      <c r="BD2298" s="246">
        <f>_xll.qlIndexFixing($AD$5,BA2298,TRUE,_xll.ohTrigger(Trigger,Trigger12M))</f>
        <v>1.7214417946584376E-2</v>
      </c>
      <c r="BE2298" s="246" t="e">
        <f>IFERROR(_xll.qlIndexFixing($BF$1,BA2298,TRUE,_xll.ohTrigger(Trigger,Trigger12M)),#N/A)</f>
        <v>#N/A</v>
      </c>
    </row>
    <row r="2299" spans="52:57" ht="11.25" customHeight="1" x14ac:dyDescent="0.25">
      <c r="AZ2299" s="102" t="s">
        <v>83</v>
      </c>
      <c r="BA2299" s="101">
        <f>_xll.qlInterestRateIndexFixingDate(Currency&amp;"ibor"&amp;Tenor,BB2299,Trigger)</f>
        <v>55481</v>
      </c>
      <c r="BB2299" s="101">
        <f>_xll.qlCalendarAdvance(Calendar,BB2298,AZ2299,"f",,Trigger)</f>
        <v>55485</v>
      </c>
      <c r="BC2299" s="101">
        <f>_xll.qlInterestRateIndexMaturity(Currency&amp;"ibor"&amp;Tenor,BB2299,Trigger)</f>
        <v>55851</v>
      </c>
      <c r="BD2299" s="246">
        <f>_xll.qlIndexFixing($AD$5,BA2299,TRUE,_xll.ohTrigger(Trigger,Trigger12M))</f>
        <v>1.7206807329293684E-2</v>
      </c>
      <c r="BE2299" s="246" t="e">
        <f>IFERROR(_xll.qlIndexFixing($BF$1,BA2299,TRUE,_xll.ohTrigger(Trigger,Trigger12M)),#N/A)</f>
        <v>#N/A</v>
      </c>
    </row>
    <row r="2300" spans="52:57" ht="11.25" customHeight="1" x14ac:dyDescent="0.25">
      <c r="AZ2300" s="102" t="s">
        <v>83</v>
      </c>
      <c r="BA2300" s="101">
        <f>_xll.qlInterestRateIndexFixingDate(Currency&amp;"ibor"&amp;Tenor,BB2300,Trigger)</f>
        <v>55488</v>
      </c>
      <c r="BB2300" s="101">
        <f>_xll.qlCalendarAdvance(Calendar,BB2299,AZ2300,"f",,Trigger)</f>
        <v>55492</v>
      </c>
      <c r="BC2300" s="101">
        <f>_xll.qlInterestRateIndexMaturity(Currency&amp;"ibor"&amp;Tenor,BB2300,Trigger)</f>
        <v>55858</v>
      </c>
      <c r="BD2300" s="246">
        <f>_xll.qlIndexFixing($AD$5,BA2300,TRUE,_xll.ohTrigger(Trigger,Trigger12M))</f>
        <v>1.7199189301710938E-2</v>
      </c>
      <c r="BE2300" s="246" t="e">
        <f>IFERROR(_xll.qlIndexFixing($BF$1,BA2300,TRUE,_xll.ohTrigger(Trigger,Trigger12M)),#N/A)</f>
        <v>#N/A</v>
      </c>
    </row>
    <row r="2301" spans="52:57" ht="11.25" customHeight="1" x14ac:dyDescent="0.25">
      <c r="AZ2301" s="102" t="s">
        <v>83</v>
      </c>
      <c r="BA2301" s="101">
        <f>_xll.qlInterestRateIndexFixingDate(Currency&amp;"ibor"&amp;Tenor,BB2301,Trigger)</f>
        <v>55495</v>
      </c>
      <c r="BB2301" s="101">
        <f>_xll.qlCalendarAdvance(Calendar,BB2300,AZ2301,"f",,Trigger)</f>
        <v>55499</v>
      </c>
      <c r="BC2301" s="101">
        <f>_xll.qlInterestRateIndexMaturity(Currency&amp;"ibor"&amp;Tenor,BB2301,Trigger)</f>
        <v>55865</v>
      </c>
      <c r="BD2301" s="246">
        <f>_xll.qlIndexFixing($AD$5,BA2301,TRUE,_xll.ohTrigger(Trigger,Trigger12M))</f>
        <v>1.7191563864005843E-2</v>
      </c>
      <c r="BE2301" s="246" t="e">
        <f>IFERROR(_xll.qlIndexFixing($BF$1,BA2301,TRUE,_xll.ohTrigger(Trigger,Trigger12M)),#N/A)</f>
        <v>#N/A</v>
      </c>
    </row>
    <row r="2302" spans="52:57" ht="11.25" customHeight="1" x14ac:dyDescent="0.25">
      <c r="AZ2302" s="102" t="s">
        <v>83</v>
      </c>
      <c r="BA2302" s="101">
        <f>_xll.qlInterestRateIndexFixingDate(Currency&amp;"ibor"&amp;Tenor,BB2302,Trigger)</f>
        <v>55502</v>
      </c>
      <c r="BB2302" s="101">
        <f>_xll.qlCalendarAdvance(Calendar,BB2301,AZ2302,"f",,Trigger)</f>
        <v>55506</v>
      </c>
      <c r="BC2302" s="101">
        <f>_xll.qlInterestRateIndexMaturity(Currency&amp;"ibor"&amp;Tenor,BB2302,Trigger)</f>
        <v>55872</v>
      </c>
      <c r="BD2302" s="246">
        <f>_xll.qlIndexFixing($AD$5,BA2302,TRUE,_xll.ohTrigger(Trigger,Trigger12M))</f>
        <v>1.7183931016349185E-2</v>
      </c>
      <c r="BE2302" s="246" t="e">
        <f>IFERROR(_xll.qlIndexFixing($BF$1,BA2302,TRUE,_xll.ohTrigger(Trigger,Trigger12M)),#N/A)</f>
        <v>#N/A</v>
      </c>
    </row>
    <row r="2303" spans="52:57" ht="11.25" customHeight="1" x14ac:dyDescent="0.25">
      <c r="AZ2303" s="102" t="s">
        <v>83</v>
      </c>
      <c r="BA2303" s="101">
        <f>_xll.qlInterestRateIndexFixingDate(Currency&amp;"ibor"&amp;Tenor,BB2303,Trigger)</f>
        <v>55508</v>
      </c>
      <c r="BB2303" s="101">
        <f>_xll.qlCalendarAdvance(Calendar,BB2302,AZ2303,"f",,Trigger)</f>
        <v>55514</v>
      </c>
      <c r="BC2303" s="101">
        <f>_xll.qlInterestRateIndexMaturity(Currency&amp;"ibor"&amp;Tenor,BB2303,Trigger)</f>
        <v>55880</v>
      </c>
      <c r="BD2303" s="246">
        <f>_xll.qlIndexFixing($AD$5,BA2303,TRUE,_xll.ohTrigger(Trigger,Trigger12M))</f>
        <v>1.7175198688692588E-2</v>
      </c>
      <c r="BE2303" s="246" t="e">
        <f>IFERROR(_xll.qlIndexFixing($BF$1,BA2303,TRUE,_xll.ohTrigger(Trigger,Trigger12M)),#N/A)</f>
        <v>#N/A</v>
      </c>
    </row>
    <row r="2304" spans="52:57" ht="11.25" customHeight="1" x14ac:dyDescent="0.25">
      <c r="AZ2304" s="102" t="s">
        <v>83</v>
      </c>
      <c r="BA2304" s="101">
        <f>_xll.qlInterestRateIndexFixingDate(Currency&amp;"ibor"&amp;Tenor,BB2304,Trigger)</f>
        <v>55516</v>
      </c>
      <c r="BB2304" s="101">
        <f>_xll.qlCalendarAdvance(Calendar,BB2303,AZ2304,"f",,Trigger)</f>
        <v>55521</v>
      </c>
      <c r="BC2304" s="101">
        <f>_xll.qlInterestRateIndexMaturity(Currency&amp;"ibor"&amp;Tenor,BB2304,Trigger)</f>
        <v>55887</v>
      </c>
      <c r="BD2304" s="246">
        <f>_xll.qlIndexFixing($AD$5,BA2304,TRUE,_xll.ohTrigger(Trigger,Trigger12M))</f>
        <v>1.7167549963141959E-2</v>
      </c>
      <c r="BE2304" s="246" t="e">
        <f>IFERROR(_xll.qlIndexFixing($BF$1,BA2304,TRUE,_xll.ohTrigger(Trigger,Trigger12M)),#N/A)</f>
        <v>#N/A</v>
      </c>
    </row>
    <row r="2305" spans="52:57" ht="11.25" customHeight="1" x14ac:dyDescent="0.25">
      <c r="AZ2305" s="102" t="s">
        <v>83</v>
      </c>
      <c r="BA2305" s="101">
        <f>_xll.qlInterestRateIndexFixingDate(Currency&amp;"ibor"&amp;Tenor,BB2305,Trigger)</f>
        <v>55526</v>
      </c>
      <c r="BB2305" s="101">
        <f>_xll.qlCalendarAdvance(Calendar,BB2304,AZ2305,"f",,Trigger)</f>
        <v>55528</v>
      </c>
      <c r="BC2305" s="101">
        <f>_xll.qlInterestRateIndexMaturity(Currency&amp;"ibor"&amp;Tenor,BB2305,Trigger)</f>
        <v>55894</v>
      </c>
      <c r="BD2305" s="246">
        <f>_xll.qlIndexFixing($AD$5,BA2305,TRUE,_xll.ohTrigger(Trigger,Trigger12M))</f>
        <v>1.7159893828175298E-2</v>
      </c>
      <c r="BE2305" s="246" t="e">
        <f>IFERROR(_xll.qlIndexFixing($BF$1,BA2305,TRUE,_xll.ohTrigger(Trigger,Trigger12M)),#N/A)</f>
        <v>#N/A</v>
      </c>
    </row>
    <row r="2306" spans="52:57" ht="11.25" customHeight="1" x14ac:dyDescent="0.25">
      <c r="AZ2306" s="102" t="s">
        <v>83</v>
      </c>
      <c r="BA2306" s="101">
        <f>_xll.qlInterestRateIndexFixingDate(Currency&amp;"ibor"&amp;Tenor,BB2306,Trigger)</f>
        <v>55533</v>
      </c>
      <c r="BB2306" s="101">
        <f>_xll.qlCalendarAdvance(Calendar,BB2305,AZ2306,"f",,Trigger)</f>
        <v>55535</v>
      </c>
      <c r="BC2306" s="101">
        <f>_xll.qlInterestRateIndexMaturity(Currency&amp;"ibor"&amp;Tenor,BB2306,Trigger)</f>
        <v>55901</v>
      </c>
      <c r="BD2306" s="246">
        <f>_xll.qlIndexFixing($AD$5,BA2306,TRUE,_xll.ohTrigger(Trigger,Trigger12M))</f>
        <v>1.7152230283964273E-2</v>
      </c>
      <c r="BE2306" s="246" t="e">
        <f>IFERROR(_xll.qlIndexFixing($BF$1,BA2306,TRUE,_xll.ohTrigger(Trigger,Trigger12M)),#N/A)</f>
        <v>#N/A</v>
      </c>
    </row>
    <row r="2307" spans="52:57" ht="11.25" customHeight="1" x14ac:dyDescent="0.25">
      <c r="AZ2307" s="102" t="s">
        <v>83</v>
      </c>
      <c r="BA2307" s="101">
        <f>_xll.qlInterestRateIndexFixingDate(Currency&amp;"ibor"&amp;Tenor,BB2307,Trigger)</f>
        <v>55540</v>
      </c>
      <c r="BB2307" s="101">
        <f>_xll.qlCalendarAdvance(Calendar,BB2306,AZ2307,"f",,Trigger)</f>
        <v>55542</v>
      </c>
      <c r="BC2307" s="101">
        <f>_xll.qlInterestRateIndexMaturity(Currency&amp;"ibor"&amp;Tenor,BB2307,Trigger)</f>
        <v>55908</v>
      </c>
      <c r="BD2307" s="246">
        <f>_xll.qlIndexFixing($AD$5,BA2307,TRUE,_xll.ohTrigger(Trigger,Trigger12M))</f>
        <v>1.7144559330679453E-2</v>
      </c>
      <c r="BE2307" s="246" t="e">
        <f>IFERROR(_xll.qlIndexFixing($BF$1,BA2307,TRUE,_xll.ohTrigger(Trigger,Trigger12M)),#N/A)</f>
        <v>#N/A</v>
      </c>
    </row>
    <row r="2308" spans="52:57" ht="11.25" customHeight="1" x14ac:dyDescent="0.25">
      <c r="AZ2308" s="102" t="s">
        <v>83</v>
      </c>
      <c r="BA2308" s="101">
        <f>_xll.qlInterestRateIndexFixingDate(Currency&amp;"ibor"&amp;Tenor,BB2308,Trigger)</f>
        <v>55547</v>
      </c>
      <c r="BB2308" s="101">
        <f>_xll.qlCalendarAdvance(Calendar,BB2307,AZ2308,"f",,Trigger)</f>
        <v>55549</v>
      </c>
      <c r="BC2308" s="101">
        <f>_xll.qlInterestRateIndexMaturity(Currency&amp;"ibor"&amp;Tenor,BB2308,Trigger)</f>
        <v>55915</v>
      </c>
      <c r="BD2308" s="246">
        <f>_xll.qlIndexFixing($AD$5,BA2308,TRUE,_xll.ohTrigger(Trigger,Trigger12M))</f>
        <v>1.7136880968492512E-2</v>
      </c>
      <c r="BE2308" s="246" t="e">
        <f>IFERROR(_xll.qlIndexFixing($BF$1,BA2308,TRUE,_xll.ohTrigger(Trigger,Trigger12M)),#N/A)</f>
        <v>#N/A</v>
      </c>
    </row>
    <row r="2309" spans="52:57" ht="11.25" customHeight="1" x14ac:dyDescent="0.25">
      <c r="AZ2309" s="102" t="s">
        <v>83</v>
      </c>
      <c r="BA2309" s="101">
        <f>_xll.qlInterestRateIndexFixingDate(Currency&amp;"ibor"&amp;Tenor,BB2309,Trigger)</f>
        <v>55554</v>
      </c>
      <c r="BB2309" s="101">
        <f>_xll.qlCalendarAdvance(Calendar,BB2308,AZ2309,"f",,Trigger)</f>
        <v>55556</v>
      </c>
      <c r="BC2309" s="101">
        <f>_xll.qlInterestRateIndexMaturity(Currency&amp;"ibor"&amp;Tenor,BB2309,Trigger)</f>
        <v>55922</v>
      </c>
      <c r="BD2309" s="246">
        <f>_xll.qlIndexFixing($AD$5,BA2309,TRUE,_xll.ohTrigger(Trigger,Trigger12M))</f>
        <v>1.7129195197574453E-2</v>
      </c>
      <c r="BE2309" s="246" t="e">
        <f>IFERROR(_xll.qlIndexFixing($BF$1,BA2309,TRUE,_xll.ohTrigger(Trigger,Trigger12M)),#N/A)</f>
        <v>#N/A</v>
      </c>
    </row>
    <row r="2310" spans="52:57" ht="11.25" customHeight="1" x14ac:dyDescent="0.25">
      <c r="AZ2310" s="102" t="s">
        <v>83</v>
      </c>
      <c r="BA2310" s="101">
        <f>_xll.qlInterestRateIndexFixingDate(Currency&amp;"ibor"&amp;Tenor,BB2310,Trigger)</f>
        <v>55561</v>
      </c>
      <c r="BB2310" s="101">
        <f>_xll.qlCalendarAdvance(Calendar,BB2309,AZ2310,"f",,Trigger)</f>
        <v>55563</v>
      </c>
      <c r="BC2310" s="101">
        <f>_xll.qlInterestRateIndexMaturity(Currency&amp;"ibor"&amp;Tenor,BB2310,Trigger)</f>
        <v>55929</v>
      </c>
      <c r="BD2310" s="246">
        <f>_xll.qlIndexFixing($AD$5,BA2310,TRUE,_xll.ohTrigger(Trigger,Trigger12M))</f>
        <v>1.7121502018097381E-2</v>
      </c>
      <c r="BE2310" s="246" t="e">
        <f>IFERROR(_xll.qlIndexFixing($BF$1,BA2310,TRUE,_xll.ohTrigger(Trigger,Trigger12M)),#N/A)</f>
        <v>#N/A</v>
      </c>
    </row>
    <row r="2311" spans="52:57" ht="11.25" customHeight="1" x14ac:dyDescent="0.25">
      <c r="AZ2311" s="102" t="s">
        <v>83</v>
      </c>
      <c r="BA2311" s="101">
        <f>_xll.qlInterestRateIndexFixingDate(Currency&amp;"ibor"&amp;Tenor,BB2311,Trigger)</f>
        <v>55568</v>
      </c>
      <c r="BB2311" s="101">
        <f>_xll.qlCalendarAdvance(Calendar,BB2310,AZ2311,"f",,Trigger)</f>
        <v>55570</v>
      </c>
      <c r="BC2311" s="101">
        <f>_xll.qlInterestRateIndexMaturity(Currency&amp;"ibor"&amp;Tenor,BB2311,Trigger)</f>
        <v>55936</v>
      </c>
      <c r="BD2311" s="246">
        <f>_xll.qlIndexFixing($AD$5,BA2311,TRUE,_xll.ohTrigger(Trigger,Trigger12M))</f>
        <v>1.7113801430232747E-2</v>
      </c>
      <c r="BE2311" s="246" t="e">
        <f>IFERROR(_xll.qlIndexFixing($BF$1,BA2311,TRUE,_xll.ohTrigger(Trigger,Trigger12M)),#N/A)</f>
        <v>#N/A</v>
      </c>
    </row>
    <row r="2312" spans="52:57" ht="11.25" customHeight="1" x14ac:dyDescent="0.25">
      <c r="AZ2312" s="102" t="s">
        <v>83</v>
      </c>
      <c r="BA2312" s="101">
        <f>_xll.qlInterestRateIndexFixingDate(Currency&amp;"ibor"&amp;Tenor,BB2312,Trigger)</f>
        <v>55575</v>
      </c>
      <c r="BB2312" s="101">
        <f>_xll.qlCalendarAdvance(Calendar,BB2311,AZ2312,"f",,Trigger)</f>
        <v>55577</v>
      </c>
      <c r="BC2312" s="101">
        <f>_xll.qlInterestRateIndexMaturity(Currency&amp;"ibor"&amp;Tenor,BB2312,Trigger)</f>
        <v>55943</v>
      </c>
      <c r="BD2312" s="246">
        <f>_xll.qlIndexFixing($AD$5,BA2312,TRUE,_xll.ohTrigger(Trigger,Trigger12M))</f>
        <v>1.7106093434152432E-2</v>
      </c>
      <c r="BE2312" s="246" t="e">
        <f>IFERROR(_xll.qlIndexFixing($BF$1,BA2312,TRUE,_xll.ohTrigger(Trigger,Trigger12M)),#N/A)</f>
        <v>#N/A</v>
      </c>
    </row>
    <row r="2313" spans="52:57" ht="11.25" customHeight="1" x14ac:dyDescent="0.25">
      <c r="AZ2313" s="102" t="s">
        <v>83</v>
      </c>
      <c r="BA2313" s="101">
        <f>_xll.qlInterestRateIndexFixingDate(Currency&amp;"ibor"&amp;Tenor,BB2313,Trigger)</f>
        <v>55582</v>
      </c>
      <c r="BB2313" s="101">
        <f>_xll.qlCalendarAdvance(Calendar,BB2312,AZ2313,"f",,Trigger)</f>
        <v>55584</v>
      </c>
      <c r="BC2313" s="101">
        <f>_xll.qlInterestRateIndexMaturity(Currency&amp;"ibor"&amp;Tenor,BB2313,Trigger)</f>
        <v>55949</v>
      </c>
      <c r="BD2313" s="246">
        <f>_xll.qlIndexFixing($AD$5,BA2313,TRUE,_xll.ohTrigger(Trigger,Trigger12M))</f>
        <v>1.7098412313353087E-2</v>
      </c>
      <c r="BE2313" s="246" t="e">
        <f>IFERROR(_xll.qlIndexFixing($BF$1,BA2313,TRUE,_xll.ohTrigger(Trigger,Trigger12M)),#N/A)</f>
        <v>#N/A</v>
      </c>
    </row>
    <row r="2314" spans="52:57" ht="11.25" customHeight="1" x14ac:dyDescent="0.25">
      <c r="AZ2314" s="102" t="s">
        <v>83</v>
      </c>
      <c r="BA2314" s="101">
        <f>_xll.qlInterestRateIndexFixingDate(Currency&amp;"ibor"&amp;Tenor,BB2314,Trigger)</f>
        <v>55589</v>
      </c>
      <c r="BB2314" s="101">
        <f>_xll.qlCalendarAdvance(Calendar,BB2313,AZ2314,"f",,Trigger)</f>
        <v>55591</v>
      </c>
      <c r="BC2314" s="101">
        <f>_xll.qlInterestRateIndexMaturity(Currency&amp;"ibor"&amp;Tenor,BB2314,Trigger)</f>
        <v>55956</v>
      </c>
      <c r="BD2314" s="246">
        <f>_xll.qlIndexFixing($AD$5,BA2314,TRUE,_xll.ohTrigger(Trigger,Trigger12M))</f>
        <v>1.7090670508696233E-2</v>
      </c>
      <c r="BE2314" s="246" t="e">
        <f>IFERROR(_xll.qlIndexFixing($BF$1,BA2314,TRUE,_xll.ohTrigger(Trigger,Trigger12M)),#N/A)</f>
        <v>#N/A</v>
      </c>
    </row>
    <row r="2315" spans="52:57" ht="11.25" customHeight="1" x14ac:dyDescent="0.25">
      <c r="AZ2315" s="102" t="s">
        <v>83</v>
      </c>
      <c r="BA2315" s="101">
        <f>_xll.qlInterestRateIndexFixingDate(Currency&amp;"ibor"&amp;Tenor,BB2315,Trigger)</f>
        <v>55596</v>
      </c>
      <c r="BB2315" s="101">
        <f>_xll.qlCalendarAdvance(Calendar,BB2314,AZ2315,"f",,Trigger)</f>
        <v>55598</v>
      </c>
      <c r="BC2315" s="101">
        <f>_xll.qlInterestRateIndexMaturity(Currency&amp;"ibor"&amp;Tenor,BB2315,Trigger)</f>
        <v>55963</v>
      </c>
      <c r="BD2315" s="246">
        <f>_xll.qlIndexFixing($AD$5,BA2315,TRUE,_xll.ohTrigger(Trigger,Trigger12M))</f>
        <v>1.7082921276364686E-2</v>
      </c>
      <c r="BE2315" s="246" t="e">
        <f>IFERROR(_xll.qlIndexFixing($BF$1,BA2315,TRUE,_xll.ohTrigger(Trigger,Trigger12M)),#N/A)</f>
        <v>#N/A</v>
      </c>
    </row>
    <row r="2316" spans="52:57" ht="11.25" customHeight="1" x14ac:dyDescent="0.25">
      <c r="AZ2316" s="102" t="s">
        <v>83</v>
      </c>
      <c r="BA2316" s="101">
        <f>_xll.qlInterestRateIndexFixingDate(Currency&amp;"ibor"&amp;Tenor,BB2316,Trigger)</f>
        <v>55603</v>
      </c>
      <c r="BB2316" s="101">
        <f>_xll.qlCalendarAdvance(Calendar,BB2315,AZ2316,"f",,Trigger)</f>
        <v>55605</v>
      </c>
      <c r="BC2316" s="101">
        <f>_xll.qlInterestRateIndexMaturity(Currency&amp;"ibor"&amp;Tenor,BB2316,Trigger)</f>
        <v>55970</v>
      </c>
      <c r="BD2316" s="246">
        <f>_xll.qlIndexFixing($AD$5,BA2316,TRUE,_xll.ohTrigger(Trigger,Trigger12M))</f>
        <v>1.7075164616530358E-2</v>
      </c>
      <c r="BE2316" s="246" t="e">
        <f>IFERROR(_xll.qlIndexFixing($BF$1,BA2316,TRUE,_xll.ohTrigger(Trigger,Trigger12M)),#N/A)</f>
        <v>#N/A</v>
      </c>
    </row>
    <row r="2317" spans="52:57" ht="11.25" customHeight="1" x14ac:dyDescent="0.25">
      <c r="AZ2317" s="102" t="s">
        <v>83</v>
      </c>
      <c r="BA2317" s="101">
        <f>_xll.qlInterestRateIndexFixingDate(Currency&amp;"ibor"&amp;Tenor,BB2317,Trigger)</f>
        <v>55610</v>
      </c>
      <c r="BB2317" s="101">
        <f>_xll.qlCalendarAdvance(Calendar,BB2316,AZ2317,"f",,Trigger)</f>
        <v>55612</v>
      </c>
      <c r="BC2317" s="101">
        <f>_xll.qlInterestRateIndexMaturity(Currency&amp;"ibor"&amp;Tenor,BB2317,Trigger)</f>
        <v>55977</v>
      </c>
      <c r="BD2317" s="246">
        <f>_xll.qlIndexFixing($AD$5,BA2317,TRUE,_xll.ohTrigger(Trigger,Trigger12M))</f>
        <v>1.7067400529367584E-2</v>
      </c>
      <c r="BE2317" s="246" t="e">
        <f>IFERROR(_xll.qlIndexFixing($BF$1,BA2317,TRUE,_xll.ohTrigger(Trigger,Trigger12M)),#N/A)</f>
        <v>#N/A</v>
      </c>
    </row>
    <row r="2318" spans="52:57" ht="11.25" customHeight="1" x14ac:dyDescent="0.25">
      <c r="AZ2318" s="102" t="s">
        <v>83</v>
      </c>
      <c r="BA2318" s="101">
        <f>_xll.qlInterestRateIndexFixingDate(Currency&amp;"ibor"&amp;Tenor,BB2318,Trigger)</f>
        <v>55617</v>
      </c>
      <c r="BB2318" s="101">
        <f>_xll.qlCalendarAdvance(Calendar,BB2317,AZ2318,"f",,Trigger)</f>
        <v>55619</v>
      </c>
      <c r="BC2318" s="101">
        <f>_xll.qlInterestRateIndexMaturity(Currency&amp;"ibor"&amp;Tenor,BB2318,Trigger)</f>
        <v>55984</v>
      </c>
      <c r="BD2318" s="246">
        <f>_xll.qlIndexFixing($AD$5,BA2318,TRUE,_xll.ohTrigger(Trigger,Trigger12M))</f>
        <v>1.7059629015048493E-2</v>
      </c>
      <c r="BE2318" s="246" t="e">
        <f>IFERROR(_xll.qlIndexFixing($BF$1,BA2318,TRUE,_xll.ohTrigger(Trigger,Trigger12M)),#N/A)</f>
        <v>#N/A</v>
      </c>
    </row>
    <row r="2319" spans="52:57" ht="11.25" customHeight="1" x14ac:dyDescent="0.25">
      <c r="AZ2319" s="102" t="s">
        <v>83</v>
      </c>
      <c r="BA2319" s="101">
        <f>_xll.qlInterestRateIndexFixingDate(Currency&amp;"ibor"&amp;Tenor,BB2319,Trigger)</f>
        <v>55624</v>
      </c>
      <c r="BB2319" s="101">
        <f>_xll.qlCalendarAdvance(Calendar,BB2318,AZ2319,"f",,Trigger)</f>
        <v>55626</v>
      </c>
      <c r="BC2319" s="101">
        <f>_xll.qlInterestRateIndexMaturity(Currency&amp;"ibor"&amp;Tenor,BB2319,Trigger)</f>
        <v>55991</v>
      </c>
      <c r="BD2319" s="246">
        <f>_xll.qlIndexFixing($AD$5,BA2319,TRUE,_xll.ohTrigger(Trigger,Trigger12M))</f>
        <v>1.7051850073747633E-2</v>
      </c>
      <c r="BE2319" s="246" t="e">
        <f>IFERROR(_xll.qlIndexFixing($BF$1,BA2319,TRUE,_xll.ohTrigger(Trigger,Trigger12M)),#N/A)</f>
        <v>#N/A</v>
      </c>
    </row>
    <row r="2320" spans="52:57" ht="11.25" customHeight="1" x14ac:dyDescent="0.25">
      <c r="AZ2320" s="102" t="s">
        <v>83</v>
      </c>
      <c r="BA2320" s="101">
        <f>_xll.qlInterestRateIndexFixingDate(Currency&amp;"ibor"&amp;Tenor,BB2320,Trigger)</f>
        <v>55627</v>
      </c>
      <c r="BB2320" s="101">
        <f>_xll.qlCalendarAdvance(Calendar,BB2319,AZ2320,"f",,Trigger)</f>
        <v>55633</v>
      </c>
      <c r="BC2320" s="101">
        <f>_xll.qlInterestRateIndexMaturity(Currency&amp;"ibor"&amp;Tenor,BB2320,Trigger)</f>
        <v>55998</v>
      </c>
      <c r="BD2320" s="246">
        <f>_xll.qlIndexFixing($AD$5,BA2320,TRUE,_xll.ohTrigger(Trigger,Trigger12M))</f>
        <v>1.7044063705638234E-2</v>
      </c>
      <c r="BE2320" s="246" t="e">
        <f>IFERROR(_xll.qlIndexFixing($BF$1,BA2320,TRUE,_xll.ohTrigger(Trigger,Trigger12M)),#N/A)</f>
        <v>#N/A</v>
      </c>
    </row>
    <row r="2321" spans="52:57" ht="11.25" customHeight="1" x14ac:dyDescent="0.25">
      <c r="AZ2321" s="102" t="s">
        <v>83</v>
      </c>
      <c r="BA2321" s="101">
        <f>_xll.qlInterestRateIndexFixingDate(Currency&amp;"ibor"&amp;Tenor,BB2321,Trigger)</f>
        <v>55638</v>
      </c>
      <c r="BB2321" s="101">
        <f>_xll.qlCalendarAdvance(Calendar,BB2320,AZ2321,"f",,Trigger)</f>
        <v>55641</v>
      </c>
      <c r="BC2321" s="101">
        <f>_xll.qlInterestRateIndexMaturity(Currency&amp;"ibor"&amp;Tenor,BB2321,Trigger)</f>
        <v>56006</v>
      </c>
      <c r="BD2321" s="246">
        <f>_xll.qlIndexFixing($AD$5,BA2321,TRUE,_xll.ohTrigger(Trigger,Trigger12M))</f>
        <v>1.7035155905399214E-2</v>
      </c>
      <c r="BE2321" s="246" t="e">
        <f>IFERROR(_xll.qlIndexFixing($BF$1,BA2321,TRUE,_xll.ohTrigger(Trigger,Trigger12M)),#N/A)</f>
        <v>#N/A</v>
      </c>
    </row>
    <row r="2322" spans="52:57" ht="11.25" customHeight="1" x14ac:dyDescent="0.25">
      <c r="AZ2322" s="102" t="s">
        <v>83</v>
      </c>
      <c r="BA2322" s="101">
        <f>_xll.qlInterestRateIndexFixingDate(Currency&amp;"ibor"&amp;Tenor,BB2322,Trigger)</f>
        <v>55646</v>
      </c>
      <c r="BB2322" s="101">
        <f>_xll.qlCalendarAdvance(Calendar,BB2321,AZ2322,"f",,Trigger)</f>
        <v>55648</v>
      </c>
      <c r="BC2322" s="101">
        <f>_xll.qlInterestRateIndexMaturity(Currency&amp;"ibor"&amp;Tenor,BB2322,Trigger)</f>
        <v>56013</v>
      </c>
      <c r="BD2322" s="246">
        <f>_xll.qlIndexFixing($AD$5,BA2322,TRUE,_xll.ohTrigger(Trigger,Trigger12M))</f>
        <v>1.702735362328589E-2</v>
      </c>
      <c r="BE2322" s="246" t="e">
        <f>IFERROR(_xll.qlIndexFixing($BF$1,BA2322,TRUE,_xll.ohTrigger(Trigger,Trigger12M)),#N/A)</f>
        <v>#N/A</v>
      </c>
    </row>
    <row r="2323" spans="52:57" ht="11.25" customHeight="1" x14ac:dyDescent="0.25">
      <c r="AZ2323" s="102" t="s">
        <v>83</v>
      </c>
      <c r="BA2323" s="101">
        <f>_xll.qlInterestRateIndexFixingDate(Currency&amp;"ibor"&amp;Tenor,BB2323,Trigger)</f>
        <v>55653</v>
      </c>
      <c r="BB2323" s="101">
        <f>_xll.qlCalendarAdvance(Calendar,BB2322,AZ2323,"f",,Trigger)</f>
        <v>55655</v>
      </c>
      <c r="BC2323" s="101">
        <f>_xll.qlInterestRateIndexMaturity(Currency&amp;"ibor"&amp;Tenor,BB2323,Trigger)</f>
        <v>56020</v>
      </c>
      <c r="BD2323" s="246">
        <f>_xll.qlIndexFixing($AD$5,BA2323,TRUE,_xll.ohTrigger(Trigger,Trigger12M))</f>
        <v>1.7019543914910881E-2</v>
      </c>
      <c r="BE2323" s="246" t="e">
        <f>IFERROR(_xll.qlIndexFixing($BF$1,BA2323,TRUE,_xll.ohTrigger(Trigger,Trigger12M)),#N/A)</f>
        <v>#N/A</v>
      </c>
    </row>
    <row r="2324" spans="52:57" ht="11.25" customHeight="1" x14ac:dyDescent="0.25">
      <c r="AZ2324" s="102" t="s">
        <v>83</v>
      </c>
      <c r="BA2324" s="101">
        <f>_xll.qlInterestRateIndexFixingDate(Currency&amp;"ibor"&amp;Tenor,BB2324,Trigger)</f>
        <v>55660</v>
      </c>
      <c r="BB2324" s="101">
        <f>_xll.qlCalendarAdvance(Calendar,BB2323,AZ2324,"f",,Trigger)</f>
        <v>55662</v>
      </c>
      <c r="BC2324" s="101">
        <f>_xll.qlInterestRateIndexMaturity(Currency&amp;"ibor"&amp;Tenor,BB2324,Trigger)</f>
        <v>56027</v>
      </c>
      <c r="BD2324" s="246">
        <f>_xll.qlIndexFixing($AD$5,BA2324,TRUE,_xll.ohTrigger(Trigger,Trigger12M))</f>
        <v>1.701172678044895E-2</v>
      </c>
      <c r="BE2324" s="246" t="e">
        <f>IFERROR(_xll.qlIndexFixing($BF$1,BA2324,TRUE,_xll.ohTrigger(Trigger,Trigger12M)),#N/A)</f>
        <v>#N/A</v>
      </c>
    </row>
    <row r="2325" spans="52:57" ht="11.25" customHeight="1" x14ac:dyDescent="0.25">
      <c r="AZ2325" s="102" t="s">
        <v>83</v>
      </c>
      <c r="BA2325" s="101">
        <f>_xll.qlInterestRateIndexFixingDate(Currency&amp;"ibor"&amp;Tenor,BB2325,Trigger)</f>
        <v>55667</v>
      </c>
      <c r="BB2325" s="101">
        <f>_xll.qlCalendarAdvance(Calendar,BB2324,AZ2325,"f",,Trigger)</f>
        <v>55669</v>
      </c>
      <c r="BC2325" s="101">
        <f>_xll.qlInterestRateIndexMaturity(Currency&amp;"ibor"&amp;Tenor,BB2325,Trigger)</f>
        <v>56034</v>
      </c>
      <c r="BD2325" s="246">
        <f>_xll.qlIndexFixing($AD$5,BA2325,TRUE,_xll.ohTrigger(Trigger,Trigger12M))</f>
        <v>1.7003902220074203E-2</v>
      </c>
      <c r="BE2325" s="246" t="e">
        <f>IFERROR(_xll.qlIndexFixing($BF$1,BA2325,TRUE,_xll.ohTrigger(Trigger,Trigger12M)),#N/A)</f>
        <v>#N/A</v>
      </c>
    </row>
    <row r="2326" spans="52:57" ht="11.25" customHeight="1" x14ac:dyDescent="0.25">
      <c r="AZ2326" s="102" t="s">
        <v>83</v>
      </c>
      <c r="BA2326" s="101">
        <f>_xll.qlInterestRateIndexFixingDate(Currency&amp;"ibor"&amp;Tenor,BB2326,Trigger)</f>
        <v>55674</v>
      </c>
      <c r="BB2326" s="101">
        <f>_xll.qlCalendarAdvance(Calendar,BB2325,AZ2326,"f",,Trigger)</f>
        <v>55676</v>
      </c>
      <c r="BC2326" s="101">
        <f>_xll.qlInterestRateIndexMaturity(Currency&amp;"ibor"&amp;Tenor,BB2326,Trigger)</f>
        <v>56041</v>
      </c>
      <c r="BD2326" s="246">
        <f>_xll.qlIndexFixing($AD$5,BA2326,TRUE,_xll.ohTrigger(Trigger,Trigger12M))</f>
        <v>1.6996070233961182E-2</v>
      </c>
      <c r="BE2326" s="246" t="e">
        <f>IFERROR(_xll.qlIndexFixing($BF$1,BA2326,TRUE,_xll.ohTrigger(Trigger,Trigger12M)),#N/A)</f>
        <v>#N/A</v>
      </c>
    </row>
    <row r="2327" spans="52:57" ht="11.25" customHeight="1" x14ac:dyDescent="0.25">
      <c r="AZ2327" s="102" t="s">
        <v>83</v>
      </c>
      <c r="BA2327" s="101">
        <f>_xll.qlInterestRateIndexFixingDate(Currency&amp;"ibor"&amp;Tenor,BB2327,Trigger)</f>
        <v>55681</v>
      </c>
      <c r="BB2327" s="101">
        <f>_xll.qlCalendarAdvance(Calendar,BB2326,AZ2327,"f",,Trigger)</f>
        <v>55683</v>
      </c>
      <c r="BC2327" s="101">
        <f>_xll.qlInterestRateIndexMaturity(Currency&amp;"ibor"&amp;Tenor,BB2327,Trigger)</f>
        <v>56048</v>
      </c>
      <c r="BD2327" s="246">
        <f>_xll.qlIndexFixing($AD$5,BA2327,TRUE,_xll.ohTrigger(Trigger,Trigger12M))</f>
        <v>1.6988230822285313E-2</v>
      </c>
      <c r="BE2327" s="246" t="e">
        <f>IFERROR(_xll.qlIndexFixing($BF$1,BA2327,TRUE,_xll.ohTrigger(Trigger,Trigger12M)),#N/A)</f>
        <v>#N/A</v>
      </c>
    </row>
    <row r="2328" spans="52:57" ht="11.25" customHeight="1" x14ac:dyDescent="0.25">
      <c r="AZ2328" s="102" t="s">
        <v>83</v>
      </c>
      <c r="BA2328" s="101">
        <f>_xll.qlInterestRateIndexFixingDate(Currency&amp;"ibor"&amp;Tenor,BB2328,Trigger)</f>
        <v>55688</v>
      </c>
      <c r="BB2328" s="101">
        <f>_xll.qlCalendarAdvance(Calendar,BB2327,AZ2328,"f",,Trigger)</f>
        <v>55690</v>
      </c>
      <c r="BC2328" s="101">
        <f>_xll.qlInterestRateIndexMaturity(Currency&amp;"ibor"&amp;Tenor,BB2328,Trigger)</f>
        <v>56055</v>
      </c>
      <c r="BD2328" s="246">
        <f>_xll.qlIndexFixing($AD$5,BA2328,TRUE,_xll.ohTrigger(Trigger,Trigger12M))</f>
        <v>1.6980383985221361E-2</v>
      </c>
      <c r="BE2328" s="246" t="e">
        <f>IFERROR(_xll.qlIndexFixing($BF$1,BA2328,TRUE,_xll.ohTrigger(Trigger,Trigger12M)),#N/A)</f>
        <v>#N/A</v>
      </c>
    </row>
    <row r="2329" spans="52:57" ht="11.25" customHeight="1" x14ac:dyDescent="0.25">
      <c r="AZ2329" s="102" t="s">
        <v>83</v>
      </c>
      <c r="BA2329" s="101">
        <f>_xll.qlInterestRateIndexFixingDate(Currency&amp;"ibor"&amp;Tenor,BB2329,Trigger)</f>
        <v>55695</v>
      </c>
      <c r="BB2329" s="101">
        <f>_xll.qlCalendarAdvance(Calendar,BB2328,AZ2329,"f",,Trigger)</f>
        <v>55697</v>
      </c>
      <c r="BC2329" s="101">
        <f>_xll.qlInterestRateIndexMaturity(Currency&amp;"ibor"&amp;Tenor,BB2329,Trigger)</f>
        <v>56062</v>
      </c>
      <c r="BD2329" s="246">
        <f>_xll.qlIndexFixing($AD$5,BA2329,TRUE,_xll.ohTrigger(Trigger,Trigger12M))</f>
        <v>1.6972529722944083E-2</v>
      </c>
      <c r="BE2329" s="246" t="e">
        <f>IFERROR(_xll.qlIndexFixing($BF$1,BA2329,TRUE,_xll.ohTrigger(Trigger,Trigger12M)),#N/A)</f>
        <v>#N/A</v>
      </c>
    </row>
    <row r="2330" spans="52:57" ht="11.25" customHeight="1" x14ac:dyDescent="0.25">
      <c r="AZ2330" s="102" t="s">
        <v>83</v>
      </c>
      <c r="BA2330" s="101">
        <f>_xll.qlInterestRateIndexFixingDate(Currency&amp;"ibor"&amp;Tenor,BB2330,Trigger)</f>
        <v>55702</v>
      </c>
      <c r="BB2330" s="101">
        <f>_xll.qlCalendarAdvance(Calendar,BB2329,AZ2330,"f",,Trigger)</f>
        <v>55704</v>
      </c>
      <c r="BC2330" s="101">
        <f>_xll.qlInterestRateIndexMaturity(Currency&amp;"ibor"&amp;Tenor,BB2330,Trigger)</f>
        <v>56069</v>
      </c>
      <c r="BD2330" s="246">
        <f>_xll.qlIndexFixing($AD$5,BA2330,TRUE,_xll.ohTrigger(Trigger,Trigger12M))</f>
        <v>1.6964668035629349E-2</v>
      </c>
      <c r="BE2330" s="246" t="e">
        <f>IFERROR(_xll.qlIndexFixing($BF$1,BA2330,TRUE,_xll.ohTrigger(Trigger,Trigger12M)),#N/A)</f>
        <v>#N/A</v>
      </c>
    </row>
    <row r="2331" spans="52:57" ht="11.25" customHeight="1" x14ac:dyDescent="0.25">
      <c r="AZ2331" s="102" t="s">
        <v>83</v>
      </c>
      <c r="BA2331" s="101">
        <f>_xll.qlInterestRateIndexFixingDate(Currency&amp;"ibor"&amp;Tenor,BB2331,Trigger)</f>
        <v>55709</v>
      </c>
      <c r="BB2331" s="101">
        <f>_xll.qlCalendarAdvance(Calendar,BB2330,AZ2331,"f",,Trigger)</f>
        <v>55711</v>
      </c>
      <c r="BC2331" s="101">
        <f>_xll.qlInterestRateIndexMaturity(Currency&amp;"ibor"&amp;Tenor,BB2331,Trigger)</f>
        <v>56076</v>
      </c>
      <c r="BD2331" s="246">
        <f>_xll.qlIndexFixing($AD$5,BA2331,TRUE,_xll.ohTrigger(Trigger,Trigger12M))</f>
        <v>1.6956798923453011E-2</v>
      </c>
      <c r="BE2331" s="246" t="e">
        <f>IFERROR(_xll.qlIndexFixing($BF$1,BA2331,TRUE,_xll.ohTrigger(Trigger,Trigger12M)),#N/A)</f>
        <v>#N/A</v>
      </c>
    </row>
    <row r="2332" spans="52:57" ht="11.25" customHeight="1" x14ac:dyDescent="0.25">
      <c r="AZ2332" s="102" t="s">
        <v>83</v>
      </c>
      <c r="BA2332" s="101">
        <f>_xll.qlInterestRateIndexFixingDate(Currency&amp;"ibor"&amp;Tenor,BB2332,Trigger)</f>
        <v>55716</v>
      </c>
      <c r="BB2332" s="101">
        <f>_xll.qlCalendarAdvance(Calendar,BB2331,AZ2332,"f",,Trigger)</f>
        <v>55718</v>
      </c>
      <c r="BC2332" s="101">
        <f>_xll.qlInterestRateIndexMaturity(Currency&amp;"ibor"&amp;Tenor,BB2332,Trigger)</f>
        <v>56083</v>
      </c>
      <c r="BD2332" s="246">
        <f>_xll.qlIndexFixing($AD$5,BA2332,TRUE,_xll.ohTrigger(Trigger,Trigger12M))</f>
        <v>1.6948922386589613E-2</v>
      </c>
      <c r="BE2332" s="246" t="e">
        <f>IFERROR(_xll.qlIndexFixing($BF$1,BA2332,TRUE,_xll.ohTrigger(Trigger,Trigger12M)),#N/A)</f>
        <v>#N/A</v>
      </c>
    </row>
    <row r="2333" spans="52:57" ht="11.25" customHeight="1" x14ac:dyDescent="0.25">
      <c r="AZ2333" s="102" t="s">
        <v>83</v>
      </c>
      <c r="BA2333" s="101">
        <f>_xll.qlInterestRateIndexFixingDate(Currency&amp;"ibor"&amp;Tenor,BB2333,Trigger)</f>
        <v>55723</v>
      </c>
      <c r="BB2333" s="101">
        <f>_xll.qlCalendarAdvance(Calendar,BB2332,AZ2333,"f",,Trigger)</f>
        <v>55725</v>
      </c>
      <c r="BC2333" s="101">
        <f>_xll.qlInterestRateIndexMaturity(Currency&amp;"ibor"&amp;Tenor,BB2333,Trigger)</f>
        <v>56090</v>
      </c>
      <c r="BD2333" s="246">
        <f>_xll.qlIndexFixing($AD$5,BA2333,TRUE,_xll.ohTrigger(Trigger,Trigger12M))</f>
        <v>1.6940872553683935E-2</v>
      </c>
      <c r="BE2333" s="246" t="e">
        <f>IFERROR(_xll.qlIndexFixing($BF$1,BA2333,TRUE,_xll.ohTrigger(Trigger,Trigger12M)),#N/A)</f>
        <v>#N/A</v>
      </c>
    </row>
    <row r="2334" spans="52:57" ht="11.25" customHeight="1" x14ac:dyDescent="0.25">
      <c r="AZ2334" s="102" t="s">
        <v>83</v>
      </c>
      <c r="BA2334" s="101">
        <f>_xll.qlInterestRateIndexFixingDate(Currency&amp;"ibor"&amp;Tenor,BB2334,Trigger)</f>
        <v>55730</v>
      </c>
      <c r="BB2334" s="101">
        <f>_xll.qlCalendarAdvance(Calendar,BB2333,AZ2334,"f",,Trigger)</f>
        <v>55732</v>
      </c>
      <c r="BC2334" s="101">
        <f>_xll.qlInterestRateIndexMaturity(Currency&amp;"ibor"&amp;Tenor,BB2334,Trigger)</f>
        <v>56097</v>
      </c>
      <c r="BD2334" s="246">
        <f>_xll.qlIndexFixing($AD$5,BA2334,TRUE,_xll.ohTrigger(Trigger,Trigger12M))</f>
        <v>1.6931819521854432E-2</v>
      </c>
      <c r="BE2334" s="246" t="e">
        <f>IFERROR(_xll.qlIndexFixing($BF$1,BA2334,TRUE,_xll.ohTrigger(Trigger,Trigger12M)),#N/A)</f>
        <v>#N/A</v>
      </c>
    </row>
    <row r="2335" spans="52:57" ht="11.25" customHeight="1" x14ac:dyDescent="0.25">
      <c r="AZ2335" s="102" t="s">
        <v>83</v>
      </c>
      <c r="BA2335" s="101">
        <f>_xll.qlInterestRateIndexFixingDate(Currency&amp;"ibor"&amp;Tenor,BB2335,Trigger)</f>
        <v>55737</v>
      </c>
      <c r="BB2335" s="101">
        <f>_xll.qlCalendarAdvance(Calendar,BB2334,AZ2335,"f",,Trigger)</f>
        <v>55739</v>
      </c>
      <c r="BC2335" s="101">
        <f>_xll.qlInterestRateIndexMaturity(Currency&amp;"ibor"&amp;Tenor,BB2335,Trigger)</f>
        <v>56104</v>
      </c>
      <c r="BD2335" s="246">
        <f>_xll.qlIndexFixing($AD$5,BA2335,TRUE,_xll.ohTrigger(Trigger,Trigger12M))</f>
        <v>1.6922758111461336E-2</v>
      </c>
      <c r="BE2335" s="246" t="e">
        <f>IFERROR(_xll.qlIndexFixing($BF$1,BA2335,TRUE,_xll.ohTrigger(Trigger,Trigger12M)),#N/A)</f>
        <v>#N/A</v>
      </c>
    </row>
    <row r="2336" spans="52:57" ht="11.25" customHeight="1" x14ac:dyDescent="0.25">
      <c r="AZ2336" s="102" t="s">
        <v>83</v>
      </c>
      <c r="BA2336" s="101">
        <f>_xll.qlInterestRateIndexFixingDate(Currency&amp;"ibor"&amp;Tenor,BB2336,Trigger)</f>
        <v>55744</v>
      </c>
      <c r="BB2336" s="101">
        <f>_xll.qlCalendarAdvance(Calendar,BB2335,AZ2336,"f",,Trigger)</f>
        <v>55746</v>
      </c>
      <c r="BC2336" s="101">
        <f>_xll.qlInterestRateIndexMaturity(Currency&amp;"ibor"&amp;Tenor,BB2336,Trigger)</f>
        <v>56111</v>
      </c>
      <c r="BD2336" s="246">
        <f>_xll.qlIndexFixing($AD$5,BA2336,TRUE,_xll.ohTrigger(Trigger,Trigger12M))</f>
        <v>1.691368832273284E-2</v>
      </c>
      <c r="BE2336" s="246" t="e">
        <f>IFERROR(_xll.qlIndexFixing($BF$1,BA2336,TRUE,_xll.ohTrigger(Trigger,Trigger12M)),#N/A)</f>
        <v>#N/A</v>
      </c>
    </row>
    <row r="2337" spans="52:57" ht="11.25" customHeight="1" x14ac:dyDescent="0.25">
      <c r="AZ2337" s="102" t="s">
        <v>83</v>
      </c>
      <c r="BA2337" s="101">
        <f>_xll.qlInterestRateIndexFixingDate(Currency&amp;"ibor"&amp;Tenor,BB2337,Trigger)</f>
        <v>55751</v>
      </c>
      <c r="BB2337" s="101">
        <f>_xll.qlCalendarAdvance(Calendar,BB2336,AZ2337,"f",,Trigger)</f>
        <v>55753</v>
      </c>
      <c r="BC2337" s="101">
        <f>_xll.qlInterestRateIndexMaturity(Currency&amp;"ibor"&amp;Tenor,BB2337,Trigger)</f>
        <v>56118</v>
      </c>
      <c r="BD2337" s="246">
        <f>_xll.qlIndexFixing($AD$5,BA2337,TRUE,_xll.ohTrigger(Trigger,Trigger12M))</f>
        <v>1.6904610155898028E-2</v>
      </c>
      <c r="BE2337" s="246" t="e">
        <f>IFERROR(_xll.qlIndexFixing($BF$1,BA2337,TRUE,_xll.ohTrigger(Trigger,Trigger12M)),#N/A)</f>
        <v>#N/A</v>
      </c>
    </row>
    <row r="2338" spans="52:57" ht="11.25" customHeight="1" x14ac:dyDescent="0.25">
      <c r="AZ2338" s="102" t="s">
        <v>83</v>
      </c>
      <c r="BA2338" s="101">
        <f>_xll.qlInterestRateIndexFixingDate(Currency&amp;"ibor"&amp;Tenor,BB2338,Trigger)</f>
        <v>55758</v>
      </c>
      <c r="BB2338" s="101">
        <f>_xll.qlCalendarAdvance(Calendar,BB2337,AZ2338,"f",,Trigger)</f>
        <v>55760</v>
      </c>
      <c r="BC2338" s="101">
        <f>_xll.qlInterestRateIndexMaturity(Currency&amp;"ibor"&amp;Tenor,BB2338,Trigger)</f>
        <v>56125</v>
      </c>
      <c r="BD2338" s="246">
        <f>_xll.qlIndexFixing($AD$5,BA2338,TRUE,_xll.ohTrigger(Trigger,Trigger12M))</f>
        <v>1.6895523611186413E-2</v>
      </c>
      <c r="BE2338" s="246" t="e">
        <f>IFERROR(_xll.qlIndexFixing($BF$1,BA2338,TRUE,_xll.ohTrigger(Trigger,Trigger12M)),#N/A)</f>
        <v>#N/A</v>
      </c>
    </row>
    <row r="2339" spans="52:57" ht="11.25" customHeight="1" x14ac:dyDescent="0.25">
      <c r="AZ2339" s="102" t="s">
        <v>83</v>
      </c>
      <c r="BA2339" s="101">
        <f>_xll.qlInterestRateIndexFixingDate(Currency&amp;"ibor"&amp;Tenor,BB2339,Trigger)</f>
        <v>55765</v>
      </c>
      <c r="BB2339" s="101">
        <f>_xll.qlCalendarAdvance(Calendar,BB2338,AZ2339,"f",,Trigger)</f>
        <v>55767</v>
      </c>
      <c r="BC2339" s="101">
        <f>_xll.qlInterestRateIndexMaturity(Currency&amp;"ibor"&amp;Tenor,BB2339,Trigger)</f>
        <v>56132</v>
      </c>
      <c r="BD2339" s="246">
        <f>_xll.qlIndexFixing($AD$5,BA2339,TRUE,_xll.ohTrigger(Trigger,Trigger12M))</f>
        <v>1.688642868882554E-2</v>
      </c>
      <c r="BE2339" s="246" t="e">
        <f>IFERROR(_xll.qlIndexFixing($BF$1,BA2339,TRUE,_xll.ohTrigger(Trigger,Trigger12M)),#N/A)</f>
        <v>#N/A</v>
      </c>
    </row>
    <row r="2340" spans="52:57" ht="11.25" customHeight="1" x14ac:dyDescent="0.25">
      <c r="AZ2340" s="102" t="s">
        <v>83</v>
      </c>
      <c r="BA2340" s="101">
        <f>_xll.qlInterestRateIndexFixingDate(Currency&amp;"ibor"&amp;Tenor,BB2340,Trigger)</f>
        <v>55772</v>
      </c>
      <c r="BB2340" s="101">
        <f>_xll.qlCalendarAdvance(Calendar,BB2339,AZ2340,"f",,Trigger)</f>
        <v>55774</v>
      </c>
      <c r="BC2340" s="101">
        <f>_xll.qlInterestRateIndexMaturity(Currency&amp;"ibor"&amp;Tenor,BB2340,Trigger)</f>
        <v>56139</v>
      </c>
      <c r="BD2340" s="246">
        <f>_xll.qlIndexFixing($AD$5,BA2340,TRUE,_xll.ohTrigger(Trigger,Trigger12M))</f>
        <v>1.6877325389046235E-2</v>
      </c>
      <c r="BE2340" s="246" t="e">
        <f>IFERROR(_xll.qlIndexFixing($BF$1,BA2340,TRUE,_xll.ohTrigger(Trigger,Trigger12M)),#N/A)</f>
        <v>#N/A</v>
      </c>
    </row>
    <row r="2341" spans="52:57" ht="11.25" customHeight="1" x14ac:dyDescent="0.25">
      <c r="AZ2341" s="102" t="s">
        <v>83</v>
      </c>
      <c r="BA2341" s="101">
        <f>_xll.qlInterestRateIndexFixingDate(Currency&amp;"ibor"&amp;Tenor,BB2341,Trigger)</f>
        <v>55779</v>
      </c>
      <c r="BB2341" s="101">
        <f>_xll.qlCalendarAdvance(Calendar,BB2340,AZ2341,"f",,Trigger)</f>
        <v>55781</v>
      </c>
      <c r="BC2341" s="101">
        <f>_xll.qlInterestRateIndexMaturity(Currency&amp;"ibor"&amp;Tenor,BB2341,Trigger)</f>
        <v>56146</v>
      </c>
      <c r="BD2341" s="246">
        <f>_xll.qlIndexFixing($AD$5,BA2341,TRUE,_xll.ohTrigger(Trigger,Trigger12M))</f>
        <v>1.686821371207714E-2</v>
      </c>
      <c r="BE2341" s="246" t="e">
        <f>IFERROR(_xll.qlIndexFixing($BF$1,BA2341,TRUE,_xll.ohTrigger(Trigger,Trigger12M)),#N/A)</f>
        <v>#N/A</v>
      </c>
    </row>
    <row r="2342" spans="52:57" ht="11.25" customHeight="1" x14ac:dyDescent="0.25">
      <c r="AZ2342" s="102" t="s">
        <v>83</v>
      </c>
      <c r="BA2342" s="101">
        <f>_xll.qlInterestRateIndexFixingDate(Currency&amp;"ibor"&amp;Tenor,BB2342,Trigger)</f>
        <v>55786</v>
      </c>
      <c r="BB2342" s="101">
        <f>_xll.qlCalendarAdvance(Calendar,BB2341,AZ2342,"f",,Trigger)</f>
        <v>55788</v>
      </c>
      <c r="BC2342" s="101">
        <f>_xll.qlInterestRateIndexMaturity(Currency&amp;"ibor"&amp;Tenor,BB2342,Trigger)</f>
        <v>56153</v>
      </c>
      <c r="BD2342" s="246">
        <f>_xll.qlIndexFixing($AD$5,BA2342,TRUE,_xll.ohTrigger(Trigger,Trigger12M))</f>
        <v>1.6859093658148645E-2</v>
      </c>
      <c r="BE2342" s="246" t="e">
        <f>IFERROR(_xll.qlIndexFixing($BF$1,BA2342,TRUE,_xll.ohTrigger(Trigger,Trigger12M)),#N/A)</f>
        <v>#N/A</v>
      </c>
    </row>
    <row r="2343" spans="52:57" ht="11.25" customHeight="1" x14ac:dyDescent="0.25">
      <c r="AZ2343" s="102" t="s">
        <v>83</v>
      </c>
      <c r="BA2343" s="101">
        <f>_xll.qlInterestRateIndexFixingDate(Currency&amp;"ibor"&amp;Tenor,BB2343,Trigger)</f>
        <v>55793</v>
      </c>
      <c r="BB2343" s="101">
        <f>_xll.qlCalendarAdvance(Calendar,BB2342,AZ2343,"f",,Trigger)</f>
        <v>55795</v>
      </c>
      <c r="BC2343" s="101">
        <f>_xll.qlInterestRateIndexMaturity(Currency&amp;"ibor"&amp;Tenor,BB2343,Trigger)</f>
        <v>56160</v>
      </c>
      <c r="BD2343" s="246">
        <f>_xll.qlIndexFixing($AD$5,BA2343,TRUE,_xll.ohTrigger(Trigger,Trigger12M))</f>
        <v>1.6849965227490042E-2</v>
      </c>
      <c r="BE2343" s="246" t="e">
        <f>IFERROR(_xll.qlIndexFixing($BF$1,BA2343,TRUE,_xll.ohTrigger(Trigger,Trigger12M)),#N/A)</f>
        <v>#N/A</v>
      </c>
    </row>
    <row r="2344" spans="52:57" ht="11.25" customHeight="1" x14ac:dyDescent="0.25">
      <c r="AZ2344" s="102" t="s">
        <v>83</v>
      </c>
      <c r="BA2344" s="101">
        <f>_xll.qlInterestRateIndexFixingDate(Currency&amp;"ibor"&amp;Tenor,BB2344,Trigger)</f>
        <v>55800</v>
      </c>
      <c r="BB2344" s="101">
        <f>_xll.qlCalendarAdvance(Calendar,BB2343,AZ2344,"f",,Trigger)</f>
        <v>55802</v>
      </c>
      <c r="BC2344" s="101">
        <f>_xll.qlInterestRateIndexMaturity(Currency&amp;"ibor"&amp;Tenor,BB2344,Trigger)</f>
        <v>56167</v>
      </c>
      <c r="BD2344" s="246">
        <f>_xll.qlIndexFixing($AD$5,BA2344,TRUE,_xll.ohTrigger(Trigger,Trigger12M))</f>
        <v>1.6840828420332608E-2</v>
      </c>
      <c r="BE2344" s="246" t="e">
        <f>IFERROR(_xll.qlIndexFixing($BF$1,BA2344,TRUE,_xll.ohTrigger(Trigger,Trigger12M)),#N/A)</f>
        <v>#N/A</v>
      </c>
    </row>
    <row r="2345" spans="52:57" ht="11.25" customHeight="1" x14ac:dyDescent="0.25">
      <c r="AZ2345" s="102" t="s">
        <v>83</v>
      </c>
      <c r="BA2345" s="101">
        <f>_xll.qlInterestRateIndexFixingDate(Currency&amp;"ibor"&amp;Tenor,BB2345,Trigger)</f>
        <v>55807</v>
      </c>
      <c r="BB2345" s="101">
        <f>_xll.qlCalendarAdvance(Calendar,BB2344,AZ2345,"f",,Trigger)</f>
        <v>55809</v>
      </c>
      <c r="BC2345" s="101">
        <f>_xll.qlInterestRateIndexMaturity(Currency&amp;"ibor"&amp;Tenor,BB2345,Trigger)</f>
        <v>56174</v>
      </c>
      <c r="BD2345" s="246">
        <f>_xll.qlIndexFixing($AD$5,BA2345,TRUE,_xll.ohTrigger(Trigger,Trigger12M))</f>
        <v>1.6831683236905849E-2</v>
      </c>
      <c r="BE2345" s="246" t="e">
        <f>IFERROR(_xll.qlIndexFixing($BF$1,BA2345,TRUE,_xll.ohTrigger(Trigger,Trigger12M)),#N/A)</f>
        <v>#N/A</v>
      </c>
    </row>
    <row r="2346" spans="52:57" ht="11.25" customHeight="1" x14ac:dyDescent="0.25">
      <c r="AZ2346" s="102" t="s">
        <v>83</v>
      </c>
      <c r="BA2346" s="101">
        <f>_xll.qlInterestRateIndexFixingDate(Currency&amp;"ibor"&amp;Tenor,BB2346,Trigger)</f>
        <v>55814</v>
      </c>
      <c r="BB2346" s="101">
        <f>_xll.qlCalendarAdvance(Calendar,BB2345,AZ2346,"f",,Trigger)</f>
        <v>55816</v>
      </c>
      <c r="BC2346" s="101">
        <f>_xll.qlInterestRateIndexMaturity(Currency&amp;"ibor"&amp;Tenor,BB2346,Trigger)</f>
        <v>56181</v>
      </c>
      <c r="BD2346" s="246">
        <f>_xll.qlIndexFixing($AD$5,BA2346,TRUE,_xll.ohTrigger(Trigger,Trigger12M))</f>
        <v>1.6822529677440377E-2</v>
      </c>
      <c r="BE2346" s="246" t="e">
        <f>IFERROR(_xll.qlIndexFixing($BF$1,BA2346,TRUE,_xll.ohTrigger(Trigger,Trigger12M)),#N/A)</f>
        <v>#N/A</v>
      </c>
    </row>
    <row r="2347" spans="52:57" ht="11.25" customHeight="1" x14ac:dyDescent="0.25">
      <c r="AZ2347" s="102" t="s">
        <v>83</v>
      </c>
      <c r="BA2347" s="101">
        <f>_xll.qlInterestRateIndexFixingDate(Currency&amp;"ibor"&amp;Tenor,BB2347,Trigger)</f>
        <v>55821</v>
      </c>
      <c r="BB2347" s="101">
        <f>_xll.qlCalendarAdvance(Calendar,BB2346,AZ2347,"f",,Trigger)</f>
        <v>55823</v>
      </c>
      <c r="BC2347" s="101">
        <f>_xll.qlInterestRateIndexMaturity(Currency&amp;"ibor"&amp;Tenor,BB2347,Trigger)</f>
        <v>56188</v>
      </c>
      <c r="BD2347" s="246">
        <f>_xll.qlIndexFixing($AD$5,BA2347,TRUE,_xll.ohTrigger(Trigger,Trigger12M))</f>
        <v>1.6813367742167462E-2</v>
      </c>
      <c r="BE2347" s="246" t="e">
        <f>IFERROR(_xll.qlIndexFixing($BF$1,BA2347,TRUE,_xll.ohTrigger(Trigger,Trigger12M)),#N/A)</f>
        <v>#N/A</v>
      </c>
    </row>
    <row r="2348" spans="52:57" ht="11.25" customHeight="1" x14ac:dyDescent="0.25">
      <c r="AZ2348" s="102" t="s">
        <v>83</v>
      </c>
      <c r="BA2348" s="101">
        <f>_xll.qlInterestRateIndexFixingDate(Currency&amp;"ibor"&amp;Tenor,BB2348,Trigger)</f>
        <v>55828</v>
      </c>
      <c r="BB2348" s="101">
        <f>_xll.qlCalendarAdvance(Calendar,BB2347,AZ2348,"f",,Trigger)</f>
        <v>55830</v>
      </c>
      <c r="BC2348" s="101">
        <f>_xll.qlInterestRateIndexMaturity(Currency&amp;"ibor"&amp;Tenor,BB2348,Trigger)</f>
        <v>56195</v>
      </c>
      <c r="BD2348" s="246">
        <f>_xll.qlIndexFixing($AD$5,BA2348,TRUE,_xll.ohTrigger(Trigger,Trigger12M))</f>
        <v>1.6804197431317492E-2</v>
      </c>
      <c r="BE2348" s="246" t="e">
        <f>IFERROR(_xll.qlIndexFixing($BF$1,BA2348,TRUE,_xll.ohTrigger(Trigger,Trigger12M)),#N/A)</f>
        <v>#N/A</v>
      </c>
    </row>
    <row r="2349" spans="52:57" ht="11.25" customHeight="1" x14ac:dyDescent="0.25">
      <c r="AZ2349" s="102" t="s">
        <v>83</v>
      </c>
      <c r="BA2349" s="101">
        <f>_xll.qlInterestRateIndexFixingDate(Currency&amp;"ibor"&amp;Tenor,BB2349,Trigger)</f>
        <v>55835</v>
      </c>
      <c r="BB2349" s="101">
        <f>_xll.qlCalendarAdvance(Calendar,BB2348,AZ2349,"f",,Trigger)</f>
        <v>55837</v>
      </c>
      <c r="BC2349" s="101">
        <f>_xll.qlInterestRateIndexMaturity(Currency&amp;"ibor"&amp;Tenor,BB2349,Trigger)</f>
        <v>56202</v>
      </c>
      <c r="BD2349" s="246">
        <f>_xll.qlIndexFixing($AD$5,BA2349,TRUE,_xll.ohTrigger(Trigger,Trigger12M))</f>
        <v>1.6795018745122611E-2</v>
      </c>
      <c r="BE2349" s="246" t="e">
        <f>IFERROR(_xll.qlIndexFixing($BF$1,BA2349,TRUE,_xll.ohTrigger(Trigger,Trigger12M)),#N/A)</f>
        <v>#N/A</v>
      </c>
    </row>
    <row r="2350" spans="52:57" ht="11.25" customHeight="1" x14ac:dyDescent="0.25">
      <c r="AZ2350" s="102" t="s">
        <v>83</v>
      </c>
      <c r="BA2350" s="101">
        <f>_xll.qlInterestRateIndexFixingDate(Currency&amp;"ibor"&amp;Tenor,BB2350,Trigger)</f>
        <v>55842</v>
      </c>
      <c r="BB2350" s="101">
        <f>_xll.qlCalendarAdvance(Calendar,BB2349,AZ2350,"f",,Trigger)</f>
        <v>55844</v>
      </c>
      <c r="BC2350" s="101">
        <f>_xll.qlInterestRateIndexMaturity(Currency&amp;"ibor"&amp;Tenor,BB2350,Trigger)</f>
        <v>56209</v>
      </c>
      <c r="BD2350" s="246">
        <f>_xll.qlIndexFixing($AD$5,BA2350,TRUE,_xll.ohTrigger(Trigger,Trigger12M))</f>
        <v>1.6785831683813212E-2</v>
      </c>
      <c r="BE2350" s="246" t="e">
        <f>IFERROR(_xll.qlIndexFixing($BF$1,BA2350,TRUE,_xll.ohTrigger(Trigger,Trigger12M)),#N/A)</f>
        <v>#N/A</v>
      </c>
    </row>
    <row r="2351" spans="52:57" ht="11.25" customHeight="1" x14ac:dyDescent="0.25">
      <c r="AZ2351" s="102" t="s">
        <v>83</v>
      </c>
      <c r="BA2351" s="101">
        <f>_xll.qlInterestRateIndexFixingDate(Currency&amp;"ibor"&amp;Tenor,BB2351,Trigger)</f>
        <v>55849</v>
      </c>
      <c r="BB2351" s="101">
        <f>_xll.qlCalendarAdvance(Calendar,BB2350,AZ2351,"f",,Trigger)</f>
        <v>55851</v>
      </c>
      <c r="BC2351" s="101">
        <f>_xll.qlInterestRateIndexMaturity(Currency&amp;"ibor"&amp;Tenor,BB2351,Trigger)</f>
        <v>56216</v>
      </c>
      <c r="BD2351" s="246">
        <f>_xll.qlIndexFixing($AD$5,BA2351,TRUE,_xll.ohTrigger(Trigger,Trigger12M))</f>
        <v>1.6776636247621872E-2</v>
      </c>
      <c r="BE2351" s="246" t="e">
        <f>IFERROR(_xll.qlIndexFixing($BF$1,BA2351,TRUE,_xll.ohTrigger(Trigger,Trigger12M)),#N/A)</f>
        <v>#N/A</v>
      </c>
    </row>
    <row r="2352" spans="52:57" ht="11.25" customHeight="1" x14ac:dyDescent="0.25">
      <c r="AZ2352" s="102" t="s">
        <v>83</v>
      </c>
      <c r="BA2352" s="101">
        <f>_xll.qlInterestRateIndexFixingDate(Currency&amp;"ibor"&amp;Tenor,BB2352,Trigger)</f>
        <v>55856</v>
      </c>
      <c r="BB2352" s="101">
        <f>_xll.qlCalendarAdvance(Calendar,BB2351,AZ2352,"f",,Trigger)</f>
        <v>55858</v>
      </c>
      <c r="BC2352" s="101">
        <f>_xll.qlInterestRateIndexMaturity(Currency&amp;"ibor"&amp;Tenor,BB2352,Trigger)</f>
        <v>56223</v>
      </c>
      <c r="BD2352" s="246">
        <f>_xll.qlIndexFixing($AD$5,BA2352,TRUE,_xll.ohTrigger(Trigger,Trigger12M))</f>
        <v>1.6767432436780083E-2</v>
      </c>
      <c r="BE2352" s="246" t="e">
        <f>IFERROR(_xll.qlIndexFixing($BF$1,BA2352,TRUE,_xll.ohTrigger(Trigger,Trigger12M)),#N/A)</f>
        <v>#N/A</v>
      </c>
    </row>
    <row r="2353" spans="52:57" ht="11.25" customHeight="1" x14ac:dyDescent="0.25">
      <c r="AZ2353" s="102" t="s">
        <v>83</v>
      </c>
      <c r="BA2353" s="101">
        <f>_xll.qlInterestRateIndexFixingDate(Currency&amp;"ibor"&amp;Tenor,BB2353,Trigger)</f>
        <v>55863</v>
      </c>
      <c r="BB2353" s="101">
        <f>_xll.qlCalendarAdvance(Calendar,BB2352,AZ2353,"f",,Trigger)</f>
        <v>55865</v>
      </c>
      <c r="BC2353" s="101">
        <f>_xll.qlInterestRateIndexMaturity(Currency&amp;"ibor"&amp;Tenor,BB2353,Trigger)</f>
        <v>56230</v>
      </c>
      <c r="BD2353" s="246">
        <f>_xll.qlIndexFixing($AD$5,BA2353,TRUE,_xll.ohTrigger(Trigger,Trigger12M))</f>
        <v>1.6758220251519761E-2</v>
      </c>
      <c r="BE2353" s="246" t="e">
        <f>IFERROR(_xll.qlIndexFixing($BF$1,BA2353,TRUE,_xll.ohTrigger(Trigger,Trigger12M)),#N/A)</f>
        <v>#N/A</v>
      </c>
    </row>
    <row r="2354" spans="52:57" ht="11.25" customHeight="1" x14ac:dyDescent="0.25">
      <c r="AZ2354" s="102" t="s">
        <v>83</v>
      </c>
      <c r="BA2354" s="101">
        <f>_xll.qlInterestRateIndexFixingDate(Currency&amp;"ibor"&amp;Tenor,BB2354,Trigger)</f>
        <v>55870</v>
      </c>
      <c r="BB2354" s="101">
        <f>_xll.qlCalendarAdvance(Calendar,BB2353,AZ2354,"f",,Trigger)</f>
        <v>55872</v>
      </c>
      <c r="BC2354" s="101">
        <f>_xll.qlInterestRateIndexMaturity(Currency&amp;"ibor"&amp;Tenor,BB2354,Trigger)</f>
        <v>56237</v>
      </c>
      <c r="BD2354" s="246">
        <f>_xll.qlIndexFixing($AD$5,BA2354,TRUE,_xll.ohTrigger(Trigger,Trigger12M))</f>
        <v>1.6748999692073274E-2</v>
      </c>
      <c r="BE2354" s="246" t="e">
        <f>IFERROR(_xll.qlIndexFixing($BF$1,BA2354,TRUE,_xll.ohTrigger(Trigger,Trigger12M)),#N/A)</f>
        <v>#N/A</v>
      </c>
    </row>
    <row r="2355" spans="52:57" ht="11.25" customHeight="1" x14ac:dyDescent="0.25">
      <c r="AZ2355" s="102" t="s">
        <v>83</v>
      </c>
      <c r="BA2355" s="101">
        <f>_xll.qlInterestRateIndexFixingDate(Currency&amp;"ibor"&amp;Tenor,BB2355,Trigger)</f>
        <v>55876</v>
      </c>
      <c r="BB2355" s="101">
        <f>_xll.qlCalendarAdvance(Calendar,BB2354,AZ2355,"f",,Trigger)</f>
        <v>55880</v>
      </c>
      <c r="BC2355" s="101">
        <f>_xll.qlInterestRateIndexMaturity(Currency&amp;"ibor"&amp;Tenor,BB2355,Trigger)</f>
        <v>56247</v>
      </c>
      <c r="BD2355" s="246">
        <f>_xll.qlIndexFixing($AD$5,BA2355,TRUE,_xll.ohTrigger(Trigger,Trigger12M))</f>
        <v>1.6737724214713524E-2</v>
      </c>
      <c r="BE2355" s="246" t="e">
        <f>IFERROR(_xll.qlIndexFixing($BF$1,BA2355,TRUE,_xll.ohTrigger(Trigger,Trigger12M)),#N/A)</f>
        <v>#N/A</v>
      </c>
    </row>
    <row r="2356" spans="52:57" ht="11.25" customHeight="1" x14ac:dyDescent="0.25">
      <c r="AZ2356" s="102" t="s">
        <v>83</v>
      </c>
      <c r="BA2356" s="101">
        <f>_xll.qlInterestRateIndexFixingDate(Currency&amp;"ibor"&amp;Tenor,BB2356,Trigger)</f>
        <v>55884</v>
      </c>
      <c r="BB2356" s="101">
        <f>_xll.qlCalendarAdvance(Calendar,BB2355,AZ2356,"f",,Trigger)</f>
        <v>55887</v>
      </c>
      <c r="BC2356" s="101">
        <f>_xll.qlInterestRateIndexMaturity(Currency&amp;"ibor"&amp;Tenor,BB2356,Trigger)</f>
        <v>56254</v>
      </c>
      <c r="BD2356" s="246">
        <f>_xll.qlIndexFixing($AD$5,BA2356,TRUE,_xll.ohTrigger(Trigger,Trigger12M))</f>
        <v>1.6728529231864284E-2</v>
      </c>
      <c r="BE2356" s="246" t="e">
        <f>IFERROR(_xll.qlIndexFixing($BF$1,BA2356,TRUE,_xll.ohTrigger(Trigger,Trigger12M)),#N/A)</f>
        <v>#N/A</v>
      </c>
    </row>
    <row r="2357" spans="52:57" ht="11.25" customHeight="1" x14ac:dyDescent="0.25">
      <c r="AZ2357" s="102" t="s">
        <v>83</v>
      </c>
      <c r="BA2357" s="101">
        <f>_xll.qlInterestRateIndexFixingDate(Currency&amp;"ibor"&amp;Tenor,BB2357,Trigger)</f>
        <v>55892</v>
      </c>
      <c r="BB2357" s="101">
        <f>_xll.qlCalendarAdvance(Calendar,BB2356,AZ2357,"f",,Trigger)</f>
        <v>55894</v>
      </c>
      <c r="BC2357" s="101">
        <f>_xll.qlInterestRateIndexMaturity(Currency&amp;"ibor"&amp;Tenor,BB2357,Trigger)</f>
        <v>56261</v>
      </c>
      <c r="BD2357" s="246">
        <f>_xll.qlIndexFixing($AD$5,BA2357,TRUE,_xll.ohTrigger(Trigger,Trigger12M))</f>
        <v>1.6719325920547319E-2</v>
      </c>
      <c r="BE2357" s="246" t="e">
        <f>IFERROR(_xll.qlIndexFixing($BF$1,BA2357,TRUE,_xll.ohTrigger(Trigger,Trigger12M)),#N/A)</f>
        <v>#N/A</v>
      </c>
    </row>
    <row r="2358" spans="52:57" ht="11.25" customHeight="1" x14ac:dyDescent="0.25">
      <c r="AZ2358" s="102" t="s">
        <v>83</v>
      </c>
      <c r="BA2358" s="101">
        <f>_xll.qlInterestRateIndexFixingDate(Currency&amp;"ibor"&amp;Tenor,BB2358,Trigger)</f>
        <v>55899</v>
      </c>
      <c r="BB2358" s="101">
        <f>_xll.qlCalendarAdvance(Calendar,BB2357,AZ2358,"f",,Trigger)</f>
        <v>55901</v>
      </c>
      <c r="BC2358" s="101">
        <f>_xll.qlInterestRateIndexMaturity(Currency&amp;"ibor"&amp;Tenor,BB2358,Trigger)</f>
        <v>56268</v>
      </c>
      <c r="BD2358" s="246">
        <f>_xll.qlIndexFixing($AD$5,BA2358,TRUE,_xll.ohTrigger(Trigger,Trigger12M))</f>
        <v>1.6710114280994816E-2</v>
      </c>
      <c r="BE2358" s="246" t="e">
        <f>IFERROR(_xll.qlIndexFixing($BF$1,BA2358,TRUE,_xll.ohTrigger(Trigger,Trigger12M)),#N/A)</f>
        <v>#N/A</v>
      </c>
    </row>
    <row r="2359" spans="52:57" ht="11.25" customHeight="1" x14ac:dyDescent="0.25">
      <c r="AZ2359" s="102" t="s">
        <v>83</v>
      </c>
      <c r="BA2359" s="101">
        <f>_xll.qlInterestRateIndexFixingDate(Currency&amp;"ibor"&amp;Tenor,BB2359,Trigger)</f>
        <v>55906</v>
      </c>
      <c r="BB2359" s="101">
        <f>_xll.qlCalendarAdvance(Calendar,BB2358,AZ2359,"f",,Trigger)</f>
        <v>55908</v>
      </c>
      <c r="BC2359" s="101">
        <f>_xll.qlInterestRateIndexMaturity(Currency&amp;"ibor"&amp;Tenor,BB2359,Trigger)</f>
        <v>56275</v>
      </c>
      <c r="BD2359" s="246">
        <f>_xll.qlIndexFixing($AD$5,BA2359,TRUE,_xll.ohTrigger(Trigger,Trigger12M))</f>
        <v>1.6700894313438738E-2</v>
      </c>
      <c r="BE2359" s="246" t="e">
        <f>IFERROR(_xll.qlIndexFixing($BF$1,BA2359,TRUE,_xll.ohTrigger(Trigger,Trigger12M)),#N/A)</f>
        <v>#N/A</v>
      </c>
    </row>
    <row r="2360" spans="52:57" ht="11.25" customHeight="1" x14ac:dyDescent="0.25">
      <c r="AZ2360" s="102" t="s">
        <v>83</v>
      </c>
      <c r="BA2360" s="101">
        <f>_xll.qlInterestRateIndexFixingDate(Currency&amp;"ibor"&amp;Tenor,BB2360,Trigger)</f>
        <v>55913</v>
      </c>
      <c r="BB2360" s="101">
        <f>_xll.qlCalendarAdvance(Calendar,BB2359,AZ2360,"f",,Trigger)</f>
        <v>55915</v>
      </c>
      <c r="BC2360" s="101">
        <f>_xll.qlInterestRateIndexMaturity(Currency&amp;"ibor"&amp;Tenor,BB2360,Trigger)</f>
        <v>56279</v>
      </c>
      <c r="BD2360" s="246">
        <f>_xll.qlIndexFixing($AD$5,BA2360,TRUE,_xll.ohTrigger(Trigger,Trigger12M))</f>
        <v>1.669243465460616E-2</v>
      </c>
      <c r="BE2360" s="246" t="e">
        <f>IFERROR(_xll.qlIndexFixing($BF$1,BA2360,TRUE,_xll.ohTrigger(Trigger,Trigger12M)),#N/A)</f>
        <v>#N/A</v>
      </c>
    </row>
    <row r="2361" spans="52:57" ht="11.25" customHeight="1" x14ac:dyDescent="0.25">
      <c r="AZ2361" s="102" t="s">
        <v>83</v>
      </c>
      <c r="BA2361" s="101">
        <f>_xll.qlInterestRateIndexFixingDate(Currency&amp;"ibor"&amp;Tenor,BB2361,Trigger)</f>
        <v>55920</v>
      </c>
      <c r="BB2361" s="101">
        <f>_xll.qlCalendarAdvance(Calendar,BB2360,AZ2361,"f",,Trigger)</f>
        <v>55922</v>
      </c>
      <c r="BC2361" s="101">
        <f>_xll.qlInterestRateIndexMaturity(Currency&amp;"ibor"&amp;Tenor,BB2361,Trigger)</f>
        <v>56289</v>
      </c>
      <c r="BD2361" s="246">
        <f>_xll.qlIndexFixing($AD$5,BA2361,TRUE,_xll.ohTrigger(Trigger,Trigger12M))</f>
        <v>1.6682429395246782E-2</v>
      </c>
      <c r="BE2361" s="246" t="e">
        <f>IFERROR(_xll.qlIndexFixing($BF$1,BA2361,TRUE,_xll.ohTrigger(Trigger,Trigger12M)),#N/A)</f>
        <v>#N/A</v>
      </c>
    </row>
    <row r="2362" spans="52:57" ht="11.25" customHeight="1" x14ac:dyDescent="0.25">
      <c r="AZ2362" s="102" t="s">
        <v>83</v>
      </c>
      <c r="BA2362" s="101">
        <f>_xll.qlInterestRateIndexFixingDate(Currency&amp;"ibor"&amp;Tenor,BB2362,Trigger)</f>
        <v>55927</v>
      </c>
      <c r="BB2362" s="101">
        <f>_xll.qlCalendarAdvance(Calendar,BB2361,AZ2362,"f",,Trigger)</f>
        <v>55929</v>
      </c>
      <c r="BC2362" s="101">
        <f>_xll.qlInterestRateIndexMaturity(Currency&amp;"ibor"&amp;Tenor,BB2362,Trigger)</f>
        <v>56296</v>
      </c>
      <c r="BD2362" s="246">
        <f>_xll.qlIndexFixing($AD$5,BA2362,TRUE,_xll.ohTrigger(Trigger,Trigger12M))</f>
        <v>1.6673184445076143E-2</v>
      </c>
      <c r="BE2362" s="246" t="e">
        <f>IFERROR(_xll.qlIndexFixing($BF$1,BA2362,TRUE,_xll.ohTrigger(Trigger,Trigger12M)),#N/A)</f>
        <v>#N/A</v>
      </c>
    </row>
    <row r="2363" spans="52:57" ht="11.25" customHeight="1" x14ac:dyDescent="0.25">
      <c r="AZ2363" s="102" t="s">
        <v>83</v>
      </c>
      <c r="BA2363" s="101">
        <f>_xll.qlInterestRateIndexFixingDate(Currency&amp;"ibor"&amp;Tenor,BB2363,Trigger)</f>
        <v>55934</v>
      </c>
      <c r="BB2363" s="101">
        <f>_xll.qlCalendarAdvance(Calendar,BB2362,AZ2363,"f",,Trigger)</f>
        <v>55936</v>
      </c>
      <c r="BC2363" s="101">
        <f>_xll.qlInterestRateIndexMaturity(Currency&amp;"ibor"&amp;Tenor,BB2363,Trigger)</f>
        <v>56303</v>
      </c>
      <c r="BD2363" s="246">
        <f>_xll.qlIndexFixing($AD$5,BA2363,TRUE,_xll.ohTrigger(Trigger,Trigger12M))</f>
        <v>1.6663931167833504E-2</v>
      </c>
      <c r="BE2363" s="246" t="e">
        <f>IFERROR(_xll.qlIndexFixing($BF$1,BA2363,TRUE,_xll.ohTrigger(Trigger,Trigger12M)),#N/A)</f>
        <v>#N/A</v>
      </c>
    </row>
    <row r="2364" spans="52:57" ht="11.25" customHeight="1" x14ac:dyDescent="0.25">
      <c r="AZ2364" s="102" t="s">
        <v>83</v>
      </c>
      <c r="BA2364" s="101">
        <f>_xll.qlInterestRateIndexFixingDate(Currency&amp;"ibor"&amp;Tenor,BB2364,Trigger)</f>
        <v>55941</v>
      </c>
      <c r="BB2364" s="101">
        <f>_xll.qlCalendarAdvance(Calendar,BB2363,AZ2364,"f",,Trigger)</f>
        <v>55943</v>
      </c>
      <c r="BC2364" s="101">
        <f>_xll.qlInterestRateIndexMaturity(Currency&amp;"ibor"&amp;Tenor,BB2364,Trigger)</f>
        <v>56307</v>
      </c>
      <c r="BD2364" s="246">
        <f>_xll.qlIndexFixing($AD$5,BA2364,TRUE,_xll.ohTrigger(Trigger,Trigger12M))</f>
        <v>1.6655174598959807E-2</v>
      </c>
      <c r="BE2364" s="246" t="e">
        <f>IFERROR(_xll.qlIndexFixing($BF$1,BA2364,TRUE,_xll.ohTrigger(Trigger,Trigger12M)),#N/A)</f>
        <v>#N/A</v>
      </c>
    </row>
    <row r="2365" spans="52:57" ht="11.25" customHeight="1" x14ac:dyDescent="0.25">
      <c r="AZ2365" s="102" t="s">
        <v>83</v>
      </c>
      <c r="BA2365" s="101">
        <f>_xll.qlInterestRateIndexFixingDate(Currency&amp;"ibor"&amp;Tenor,BB2365,Trigger)</f>
        <v>55948</v>
      </c>
      <c r="BB2365" s="101">
        <f>_xll.qlCalendarAdvance(Calendar,BB2364,AZ2365,"f",,Trigger)</f>
        <v>55950</v>
      </c>
      <c r="BC2365" s="101">
        <f>_xll.qlInterestRateIndexMaturity(Currency&amp;"ibor"&amp;Tenor,BB2365,Trigger)</f>
        <v>56317</v>
      </c>
      <c r="BD2365" s="246">
        <f>_xll.qlIndexFixing($AD$5,BA2365,TRUE,_xll.ohTrigger(Trigger,Trigger12M))</f>
        <v>1.6645399633065099E-2</v>
      </c>
      <c r="BE2365" s="246" t="e">
        <f>IFERROR(_xll.qlIndexFixing($BF$1,BA2365,TRUE,_xll.ohTrigger(Trigger,Trigger12M)),#N/A)</f>
        <v>#N/A</v>
      </c>
    </row>
    <row r="2366" spans="52:57" ht="11.25" customHeight="1" x14ac:dyDescent="0.25">
      <c r="AZ2366" s="103" t="s">
        <v>83</v>
      </c>
      <c r="BA2366" s="104">
        <f>_xll.qlInterestRateIndexFixingDate(Currency&amp;"ibor"&amp;Tenor,BB2366,Trigger)</f>
        <v>55955</v>
      </c>
      <c r="BB2366" s="104">
        <f>_xll.qlCalendarAdvance(Calendar,BB2365,AZ2366,"f",,Trigger)</f>
        <v>55957</v>
      </c>
      <c r="BC2366" s="104">
        <f>_xll.qlInterestRateIndexMaturity(Currency&amp;"ibor"&amp;Tenor,BB2366,Trigger)</f>
        <v>56324</v>
      </c>
      <c r="BD2366" s="248">
        <f>_xll.qlIndexFixing($AD$5,BA2366,TRUE,_xll.ohTrigger(Trigger,Trigger12M))</f>
        <v>1.6636121376005876E-2</v>
      </c>
      <c r="BE2366" s="248" t="e">
        <f>IFERROR(_xll.qlIndexFixing($BF$1,BA2366,TRUE,_xll.ohTrigger(Trigger,Trigger12M)),#N/A)</f>
        <v>#N/A</v>
      </c>
    </row>
    <row r="2367" spans="52:57" ht="11.25" customHeight="1" x14ac:dyDescent="0.25">
      <c r="BE2367" s="272"/>
    </row>
    <row r="2368" spans="52:57" ht="11.25" customHeight="1" x14ac:dyDescent="0.25">
      <c r="BE2368" s="272"/>
    </row>
    <row r="2369" spans="57:57" ht="11.25" customHeight="1" x14ac:dyDescent="0.25">
      <c r="BE2369" s="272"/>
    </row>
    <row r="2370" spans="57:57" ht="11.25" customHeight="1" x14ac:dyDescent="0.25">
      <c r="BE2370" s="272"/>
    </row>
    <row r="2371" spans="57:57" ht="11.25" customHeight="1" x14ac:dyDescent="0.25">
      <c r="BE2371" s="272"/>
    </row>
    <row r="2372" spans="57:57" ht="11.25" customHeight="1" x14ac:dyDescent="0.25">
      <c r="BE2372" s="272"/>
    </row>
    <row r="2373" spans="57:57" ht="11.25" customHeight="1" x14ac:dyDescent="0.25">
      <c r="BE2373" s="272"/>
    </row>
    <row r="2374" spans="57:57" ht="11.25" customHeight="1" x14ac:dyDescent="0.25">
      <c r="BE2374" s="272"/>
    </row>
    <row r="2375" spans="57:57" ht="11.25" customHeight="1" x14ac:dyDescent="0.25">
      <c r="BE2375" s="272"/>
    </row>
    <row r="2376" spans="57:57" ht="11.25" customHeight="1" x14ac:dyDescent="0.25">
      <c r="BE2376" s="272"/>
    </row>
    <row r="2377" spans="57:57" ht="11.25" customHeight="1" x14ac:dyDescent="0.25">
      <c r="BE2377" s="272"/>
    </row>
    <row r="2378" spans="57:57" ht="11.25" customHeight="1" x14ac:dyDescent="0.25">
      <c r="BE2378" s="272"/>
    </row>
    <row r="2379" spans="57:57" ht="11.25" customHeight="1" x14ac:dyDescent="0.25">
      <c r="BE2379" s="272"/>
    </row>
    <row r="2380" spans="57:57" ht="11.25" customHeight="1" x14ac:dyDescent="0.25">
      <c r="BE2380" s="272"/>
    </row>
    <row r="2381" spans="57:57" ht="11.25" customHeight="1" x14ac:dyDescent="0.25">
      <c r="BE2381" s="272"/>
    </row>
    <row r="2382" spans="57:57" ht="11.25" customHeight="1" x14ac:dyDescent="0.25">
      <c r="BE2382" s="272"/>
    </row>
    <row r="2383" spans="57:57" ht="11.25" customHeight="1" x14ac:dyDescent="0.25">
      <c r="BE2383" s="272"/>
    </row>
    <row r="2384" spans="57:57" ht="11.25" customHeight="1" x14ac:dyDescent="0.25">
      <c r="BE2384" s="272"/>
    </row>
    <row r="2385" spans="57:57" x14ac:dyDescent="0.25">
      <c r="BE2385" s="272"/>
    </row>
    <row r="2386" spans="57:57" x14ac:dyDescent="0.25">
      <c r="BE2386" s="272"/>
    </row>
    <row r="2387" spans="57:57" x14ac:dyDescent="0.25">
      <c r="BE2387" s="272"/>
    </row>
    <row r="2388" spans="57:57" x14ac:dyDescent="0.25">
      <c r="BE2388" s="272"/>
    </row>
    <row r="2389" spans="57:57" x14ac:dyDescent="0.25">
      <c r="BE2389" s="272"/>
    </row>
    <row r="2390" spans="57:57" x14ac:dyDescent="0.25">
      <c r="BE2390" s="272"/>
    </row>
    <row r="2391" spans="57:57" x14ac:dyDescent="0.25">
      <c r="BE2391" s="272"/>
    </row>
    <row r="2392" spans="57:57" x14ac:dyDescent="0.25">
      <c r="BE2392" s="272"/>
    </row>
    <row r="2393" spans="57:57" x14ac:dyDescent="0.25">
      <c r="BE2393" s="272"/>
    </row>
    <row r="2394" spans="57:57" x14ac:dyDescent="0.25">
      <c r="BE2394" s="272"/>
    </row>
    <row r="2395" spans="57:57" x14ac:dyDescent="0.25">
      <c r="BE2395" s="272"/>
    </row>
    <row r="2396" spans="57:57" x14ac:dyDescent="0.25">
      <c r="BE2396" s="272"/>
    </row>
    <row r="2397" spans="57:57" x14ac:dyDescent="0.25">
      <c r="BE2397" s="272"/>
    </row>
    <row r="2398" spans="57:57" x14ac:dyDescent="0.25">
      <c r="BE2398" s="272"/>
    </row>
    <row r="2399" spans="57:57" x14ac:dyDescent="0.25">
      <c r="BE2399" s="272"/>
    </row>
    <row r="2400" spans="57:57" x14ac:dyDescent="0.25">
      <c r="BE2400" s="272"/>
    </row>
    <row r="2401" spans="57:57" x14ac:dyDescent="0.25">
      <c r="BE2401" s="272"/>
    </row>
    <row r="2402" spans="57:57" x14ac:dyDescent="0.25">
      <c r="BE2402" s="272"/>
    </row>
    <row r="2403" spans="57:57" x14ac:dyDescent="0.25">
      <c r="BE2403" s="272"/>
    </row>
    <row r="2404" spans="57:57" x14ac:dyDescent="0.25">
      <c r="BE2404" s="272"/>
    </row>
    <row r="2405" spans="57:57" x14ac:dyDescent="0.25">
      <c r="BE2405" s="272"/>
    </row>
    <row r="2406" spans="57:57" x14ac:dyDescent="0.25">
      <c r="BE2406" s="272"/>
    </row>
    <row r="2407" spans="57:57" x14ac:dyDescent="0.25">
      <c r="BE2407" s="272"/>
    </row>
    <row r="2408" spans="57:57" x14ac:dyDescent="0.25">
      <c r="BE2408" s="272"/>
    </row>
    <row r="2409" spans="57:57" x14ac:dyDescent="0.25">
      <c r="BE2409" s="272"/>
    </row>
    <row r="2410" spans="57:57" x14ac:dyDescent="0.25">
      <c r="BE2410" s="272"/>
    </row>
    <row r="2411" spans="57:57" x14ac:dyDescent="0.25">
      <c r="BE2411" s="272"/>
    </row>
    <row r="2412" spans="57:57" x14ac:dyDescent="0.25">
      <c r="BE2412" s="272"/>
    </row>
    <row r="2413" spans="57:57" x14ac:dyDescent="0.25">
      <c r="BE2413" s="272"/>
    </row>
    <row r="2414" spans="57:57" x14ac:dyDescent="0.25">
      <c r="BE2414" s="272"/>
    </row>
    <row r="2415" spans="57:57" x14ac:dyDescent="0.25">
      <c r="BE2415" s="272"/>
    </row>
    <row r="2416" spans="57:57" x14ac:dyDescent="0.25">
      <c r="BE2416" s="272"/>
    </row>
    <row r="2417" spans="57:57" x14ac:dyDescent="0.25">
      <c r="BE2417" s="272"/>
    </row>
    <row r="2418" spans="57:57" x14ac:dyDescent="0.25">
      <c r="BE2418" s="272"/>
    </row>
    <row r="2419" spans="57:57" x14ac:dyDescent="0.25">
      <c r="BE2419" s="272"/>
    </row>
    <row r="2420" spans="57:57" x14ac:dyDescent="0.25">
      <c r="BE2420" s="272"/>
    </row>
    <row r="2421" spans="57:57" x14ac:dyDescent="0.25">
      <c r="BE2421" s="272"/>
    </row>
    <row r="2422" spans="57:57" x14ac:dyDescent="0.25">
      <c r="BE2422" s="272"/>
    </row>
    <row r="2423" spans="57:57" x14ac:dyDescent="0.25">
      <c r="BE2423" s="272"/>
    </row>
    <row r="2424" spans="57:57" x14ac:dyDescent="0.25">
      <c r="BE2424" s="272"/>
    </row>
    <row r="2425" spans="57:57" x14ac:dyDescent="0.25">
      <c r="BE2425" s="272"/>
    </row>
    <row r="2426" spans="57:57" x14ac:dyDescent="0.25">
      <c r="BE2426" s="272"/>
    </row>
    <row r="2427" spans="57:57" x14ac:dyDescent="0.25">
      <c r="BE2427" s="272"/>
    </row>
    <row r="2428" spans="57:57" x14ac:dyDescent="0.25">
      <c r="BE2428" s="272"/>
    </row>
    <row r="2429" spans="57:57" x14ac:dyDescent="0.25">
      <c r="BE2429" s="272"/>
    </row>
    <row r="2430" spans="57:57" x14ac:dyDescent="0.25">
      <c r="BE2430" s="272"/>
    </row>
    <row r="2431" spans="57:57" x14ac:dyDescent="0.25">
      <c r="BE2431" s="272"/>
    </row>
    <row r="2432" spans="57:57" x14ac:dyDescent="0.25">
      <c r="BE2432" s="272"/>
    </row>
    <row r="2433" spans="57:57" x14ac:dyDescent="0.25">
      <c r="BE2433" s="272"/>
    </row>
    <row r="2434" spans="57:57" x14ac:dyDescent="0.25">
      <c r="BE2434" s="272"/>
    </row>
    <row r="2435" spans="57:57" x14ac:dyDescent="0.25">
      <c r="BE2435" s="272"/>
    </row>
    <row r="2436" spans="57:57" x14ac:dyDescent="0.25">
      <c r="BE2436" s="272"/>
    </row>
    <row r="2437" spans="57:57" x14ac:dyDescent="0.25">
      <c r="BE2437" s="272"/>
    </row>
    <row r="2438" spans="57:57" x14ac:dyDescent="0.25">
      <c r="BE2438" s="272"/>
    </row>
    <row r="2439" spans="57:57" x14ac:dyDescent="0.25">
      <c r="BE2439" s="272"/>
    </row>
    <row r="2440" spans="57:57" x14ac:dyDescent="0.25">
      <c r="BE2440" s="272"/>
    </row>
    <row r="2441" spans="57:57" x14ac:dyDescent="0.25">
      <c r="BE2441" s="272"/>
    </row>
    <row r="2442" spans="57:57" x14ac:dyDescent="0.25">
      <c r="BE2442" s="272"/>
    </row>
    <row r="2443" spans="57:57" x14ac:dyDescent="0.25">
      <c r="BE2443" s="272"/>
    </row>
    <row r="2444" spans="57:57" x14ac:dyDescent="0.25">
      <c r="BE2444" s="272"/>
    </row>
    <row r="2445" spans="57:57" x14ac:dyDescent="0.25">
      <c r="BE2445" s="272"/>
    </row>
    <row r="2446" spans="57:57" x14ac:dyDescent="0.25">
      <c r="BE2446" s="272"/>
    </row>
    <row r="2447" spans="57:57" x14ac:dyDescent="0.25">
      <c r="BE2447" s="272"/>
    </row>
    <row r="2448" spans="57:57" x14ac:dyDescent="0.25">
      <c r="BE2448" s="272"/>
    </row>
    <row r="2449" spans="57:57" x14ac:dyDescent="0.25">
      <c r="BE2449" s="272"/>
    </row>
    <row r="2450" spans="57:57" x14ac:dyDescent="0.25">
      <c r="BE2450" s="272"/>
    </row>
    <row r="2451" spans="57:57" x14ac:dyDescent="0.25">
      <c r="BE2451" s="272"/>
    </row>
    <row r="2452" spans="57:57" x14ac:dyDescent="0.25">
      <c r="BE2452" s="272"/>
    </row>
    <row r="2453" spans="57:57" x14ac:dyDescent="0.25">
      <c r="BE2453" s="272"/>
    </row>
    <row r="2454" spans="57:57" x14ac:dyDescent="0.25">
      <c r="BE2454" s="272"/>
    </row>
    <row r="2455" spans="57:57" x14ac:dyDescent="0.25">
      <c r="BE2455" s="272"/>
    </row>
    <row r="2456" spans="57:57" x14ac:dyDescent="0.25">
      <c r="BE2456" s="272"/>
    </row>
    <row r="2457" spans="57:57" x14ac:dyDescent="0.25">
      <c r="BE2457" s="272"/>
    </row>
    <row r="2458" spans="57:57" x14ac:dyDescent="0.25">
      <c r="BE2458" s="272"/>
    </row>
    <row r="2459" spans="57:57" x14ac:dyDescent="0.25">
      <c r="BE2459" s="272"/>
    </row>
    <row r="2460" spans="57:57" x14ac:dyDescent="0.25">
      <c r="BE2460" s="272"/>
    </row>
    <row r="2461" spans="57:57" x14ac:dyDescent="0.25">
      <c r="BE2461" s="272"/>
    </row>
    <row r="2462" spans="57:57" x14ac:dyDescent="0.25">
      <c r="BE2462" s="272"/>
    </row>
    <row r="2463" spans="57:57" x14ac:dyDescent="0.25">
      <c r="BE2463" s="272"/>
    </row>
    <row r="2464" spans="57:57" x14ac:dyDescent="0.25">
      <c r="BE2464" s="272"/>
    </row>
    <row r="2465" spans="57:57" x14ac:dyDescent="0.25">
      <c r="BE2465" s="272"/>
    </row>
    <row r="2466" spans="57:57" x14ac:dyDescent="0.25">
      <c r="BE2466" s="272"/>
    </row>
    <row r="2467" spans="57:57" x14ac:dyDescent="0.25">
      <c r="BE2467" s="272"/>
    </row>
    <row r="2468" spans="57:57" x14ac:dyDescent="0.25">
      <c r="BE2468" s="272"/>
    </row>
    <row r="2469" spans="57:57" x14ac:dyDescent="0.25">
      <c r="BE2469" s="272"/>
    </row>
    <row r="2470" spans="57:57" x14ac:dyDescent="0.25">
      <c r="BE2470" s="272"/>
    </row>
    <row r="2471" spans="57:57" x14ac:dyDescent="0.25">
      <c r="BE2471" s="272"/>
    </row>
    <row r="2472" spans="57:57" x14ac:dyDescent="0.25">
      <c r="BE2472" s="272"/>
    </row>
    <row r="2473" spans="57:57" x14ac:dyDescent="0.25">
      <c r="BE2473" s="272"/>
    </row>
    <row r="2474" spans="57:57" x14ac:dyDescent="0.25">
      <c r="BE2474" s="272"/>
    </row>
    <row r="2475" spans="57:57" x14ac:dyDescent="0.25">
      <c r="BE2475" s="272"/>
    </row>
    <row r="2476" spans="57:57" x14ac:dyDescent="0.25">
      <c r="BE2476" s="272"/>
    </row>
    <row r="2477" spans="57:57" x14ac:dyDescent="0.25">
      <c r="BE2477" s="272"/>
    </row>
    <row r="2478" spans="57:57" x14ac:dyDescent="0.25">
      <c r="BE2478" s="272"/>
    </row>
    <row r="2479" spans="57:57" x14ac:dyDescent="0.25">
      <c r="BE2479" s="272"/>
    </row>
    <row r="2480" spans="57:57" x14ac:dyDescent="0.25">
      <c r="BE2480" s="272"/>
    </row>
    <row r="2481" spans="57:57" x14ac:dyDescent="0.25">
      <c r="BE2481" s="272"/>
    </row>
    <row r="2482" spans="57:57" x14ac:dyDescent="0.25">
      <c r="BE2482" s="272"/>
    </row>
    <row r="2483" spans="57:57" x14ac:dyDescent="0.25">
      <c r="BE2483" s="272"/>
    </row>
    <row r="2484" spans="57:57" x14ac:dyDescent="0.25">
      <c r="BE2484" s="272"/>
    </row>
    <row r="2485" spans="57:57" x14ac:dyDescent="0.25">
      <c r="BE2485" s="272"/>
    </row>
    <row r="2486" spans="57:57" x14ac:dyDescent="0.25">
      <c r="BE2486" s="272"/>
    </row>
    <row r="2487" spans="57:57" x14ac:dyDescent="0.25">
      <c r="BE2487" s="272"/>
    </row>
    <row r="2488" spans="57:57" x14ac:dyDescent="0.25">
      <c r="BE2488" s="272"/>
    </row>
    <row r="2489" spans="57:57" x14ac:dyDescent="0.25">
      <c r="BE2489" s="272"/>
    </row>
    <row r="2490" spans="57:57" x14ac:dyDescent="0.25">
      <c r="BE2490" s="272"/>
    </row>
    <row r="2491" spans="57:57" x14ac:dyDescent="0.25">
      <c r="BE2491" s="272"/>
    </row>
    <row r="2492" spans="57:57" x14ac:dyDescent="0.25">
      <c r="BE2492" s="272"/>
    </row>
    <row r="2493" spans="57:57" x14ac:dyDescent="0.25">
      <c r="BE2493" s="272"/>
    </row>
    <row r="2494" spans="57:57" x14ac:dyDescent="0.25">
      <c r="BE2494" s="272"/>
    </row>
    <row r="2495" spans="57:57" x14ac:dyDescent="0.25">
      <c r="BE2495" s="272"/>
    </row>
    <row r="2496" spans="57:57" x14ac:dyDescent="0.25">
      <c r="BE2496" s="272"/>
    </row>
    <row r="2497" spans="57:57" x14ac:dyDescent="0.25">
      <c r="BE2497" s="272"/>
    </row>
    <row r="2498" spans="57:57" x14ac:dyDescent="0.25">
      <c r="BE2498" s="272"/>
    </row>
    <row r="2499" spans="57:57" x14ac:dyDescent="0.25">
      <c r="BE2499" s="272"/>
    </row>
    <row r="2500" spans="57:57" x14ac:dyDescent="0.25">
      <c r="BE2500" s="272"/>
    </row>
    <row r="2501" spans="57:57" x14ac:dyDescent="0.25">
      <c r="BE2501" s="272"/>
    </row>
    <row r="2502" spans="57:57" x14ac:dyDescent="0.25">
      <c r="BE2502" s="272"/>
    </row>
    <row r="2503" spans="57:57" x14ac:dyDescent="0.25">
      <c r="BE2503" s="272"/>
    </row>
    <row r="2504" spans="57:57" x14ac:dyDescent="0.25">
      <c r="BE2504" s="272"/>
    </row>
    <row r="2505" spans="57:57" x14ac:dyDescent="0.25">
      <c r="BE2505" s="272"/>
    </row>
    <row r="2506" spans="57:57" x14ac:dyDescent="0.25">
      <c r="BE2506" s="272"/>
    </row>
    <row r="2507" spans="57:57" x14ac:dyDescent="0.25">
      <c r="BE2507" s="272"/>
    </row>
    <row r="2508" spans="57:57" x14ac:dyDescent="0.25">
      <c r="BE2508" s="272"/>
    </row>
    <row r="2509" spans="57:57" x14ac:dyDescent="0.25">
      <c r="BE2509" s="272"/>
    </row>
    <row r="2510" spans="57:57" x14ac:dyDescent="0.25">
      <c r="BE2510" s="272"/>
    </row>
    <row r="2511" spans="57:57" x14ac:dyDescent="0.25">
      <c r="BE2511" s="272"/>
    </row>
    <row r="2512" spans="57:57" x14ac:dyDescent="0.25">
      <c r="BE2512" s="272"/>
    </row>
    <row r="2513" spans="57:57" x14ac:dyDescent="0.25">
      <c r="BE2513" s="272"/>
    </row>
    <row r="2514" spans="57:57" x14ac:dyDescent="0.25">
      <c r="BE2514" s="272"/>
    </row>
    <row r="2515" spans="57:57" x14ac:dyDescent="0.25">
      <c r="BE2515" s="272"/>
    </row>
    <row r="2516" spans="57:57" x14ac:dyDescent="0.25">
      <c r="BE2516" s="272"/>
    </row>
    <row r="2517" spans="57:57" x14ac:dyDescent="0.25">
      <c r="BE2517" s="272"/>
    </row>
    <row r="2518" spans="57:57" x14ac:dyDescent="0.25">
      <c r="BE2518" s="272"/>
    </row>
    <row r="2519" spans="57:57" x14ac:dyDescent="0.25">
      <c r="BE2519" s="272"/>
    </row>
    <row r="2520" spans="57:57" x14ac:dyDescent="0.25">
      <c r="BE2520" s="272"/>
    </row>
    <row r="2521" spans="57:57" x14ac:dyDescent="0.25">
      <c r="BE2521" s="272"/>
    </row>
    <row r="2522" spans="57:57" x14ac:dyDescent="0.25">
      <c r="BE2522" s="272"/>
    </row>
    <row r="2523" spans="57:57" x14ac:dyDescent="0.25">
      <c r="BE2523" s="272"/>
    </row>
    <row r="2524" spans="57:57" x14ac:dyDescent="0.25">
      <c r="BE2524" s="272"/>
    </row>
    <row r="2525" spans="57:57" x14ac:dyDescent="0.25">
      <c r="BE2525" s="272"/>
    </row>
    <row r="2526" spans="57:57" x14ac:dyDescent="0.25">
      <c r="BE2526" s="272"/>
    </row>
    <row r="2527" spans="57:57" x14ac:dyDescent="0.25">
      <c r="BE2527" s="272"/>
    </row>
    <row r="2528" spans="57:57" x14ac:dyDescent="0.25">
      <c r="BE2528" s="272"/>
    </row>
    <row r="2529" spans="57:57" x14ac:dyDescent="0.25">
      <c r="BE2529" s="272"/>
    </row>
    <row r="2530" spans="57:57" x14ac:dyDescent="0.25">
      <c r="BE2530" s="272"/>
    </row>
    <row r="2531" spans="57:57" x14ac:dyDescent="0.25">
      <c r="BE2531" s="272"/>
    </row>
    <row r="2532" spans="57:57" x14ac:dyDescent="0.25">
      <c r="BE2532" s="272"/>
    </row>
    <row r="2533" spans="57:57" x14ac:dyDescent="0.25">
      <c r="BE2533" s="272"/>
    </row>
    <row r="2534" spans="57:57" x14ac:dyDescent="0.25">
      <c r="BE2534" s="272"/>
    </row>
    <row r="2535" spans="57:57" x14ac:dyDescent="0.25">
      <c r="BE2535" s="272"/>
    </row>
    <row r="2536" spans="57:57" x14ac:dyDescent="0.25">
      <c r="BE2536" s="272"/>
    </row>
    <row r="2537" spans="57:57" x14ac:dyDescent="0.25">
      <c r="BE2537" s="272"/>
    </row>
    <row r="2538" spans="57:57" x14ac:dyDescent="0.25">
      <c r="BE2538" s="272"/>
    </row>
    <row r="2539" spans="57:57" x14ac:dyDescent="0.25">
      <c r="BE2539" s="272"/>
    </row>
    <row r="2540" spans="57:57" x14ac:dyDescent="0.25">
      <c r="BE2540" s="272"/>
    </row>
    <row r="2541" spans="57:57" x14ac:dyDescent="0.25">
      <c r="BE2541" s="272"/>
    </row>
    <row r="2542" spans="57:57" x14ac:dyDescent="0.25">
      <c r="BE2542" s="272"/>
    </row>
    <row r="2543" spans="57:57" x14ac:dyDescent="0.25">
      <c r="BE2543" s="272"/>
    </row>
    <row r="2544" spans="57:57" x14ac:dyDescent="0.25">
      <c r="BE2544" s="272"/>
    </row>
    <row r="2545" spans="57:57" x14ac:dyDescent="0.25">
      <c r="BE2545" s="272"/>
    </row>
    <row r="2546" spans="57:57" x14ac:dyDescent="0.25">
      <c r="BE2546" s="272"/>
    </row>
    <row r="2547" spans="57:57" x14ac:dyDescent="0.25">
      <c r="BE2547" s="272"/>
    </row>
    <row r="2548" spans="57:57" x14ac:dyDescent="0.25">
      <c r="BE2548" s="272"/>
    </row>
    <row r="2549" spans="57:57" x14ac:dyDescent="0.25">
      <c r="BE2549" s="272"/>
    </row>
    <row r="2550" spans="57:57" x14ac:dyDescent="0.25">
      <c r="BE2550" s="272"/>
    </row>
    <row r="2551" spans="57:57" x14ac:dyDescent="0.25">
      <c r="BE2551" s="272"/>
    </row>
    <row r="2552" spans="57:57" x14ac:dyDescent="0.25">
      <c r="BE2552" s="272"/>
    </row>
    <row r="2553" spans="57:57" x14ac:dyDescent="0.25">
      <c r="BE2553" s="272"/>
    </row>
    <row r="2554" spans="57:57" x14ac:dyDescent="0.25">
      <c r="BE2554" s="272"/>
    </row>
    <row r="2555" spans="57:57" x14ac:dyDescent="0.25">
      <c r="BE2555" s="272"/>
    </row>
    <row r="2556" spans="57:57" x14ac:dyDescent="0.25">
      <c r="BE2556" s="272"/>
    </row>
    <row r="2557" spans="57:57" x14ac:dyDescent="0.25">
      <c r="BE2557" s="272"/>
    </row>
    <row r="2558" spans="57:57" x14ac:dyDescent="0.25">
      <c r="BE2558" s="272"/>
    </row>
    <row r="2559" spans="57:57" x14ac:dyDescent="0.25">
      <c r="BE2559" s="272"/>
    </row>
    <row r="2560" spans="57:57" x14ac:dyDescent="0.25">
      <c r="BE2560" s="272"/>
    </row>
    <row r="2561" spans="57:57" x14ac:dyDescent="0.25">
      <c r="BE2561" s="272"/>
    </row>
    <row r="2562" spans="57:57" x14ac:dyDescent="0.25">
      <c r="BE2562" s="272"/>
    </row>
    <row r="2563" spans="57:57" x14ac:dyDescent="0.25">
      <c r="BE2563" s="272"/>
    </row>
    <row r="2564" spans="57:57" x14ac:dyDescent="0.25">
      <c r="BE2564" s="272"/>
    </row>
    <row r="2565" spans="57:57" x14ac:dyDescent="0.25">
      <c r="BE2565" s="272"/>
    </row>
    <row r="2566" spans="57:57" x14ac:dyDescent="0.25">
      <c r="BE2566" s="272"/>
    </row>
    <row r="2567" spans="57:57" x14ac:dyDescent="0.25">
      <c r="BE2567" s="272"/>
    </row>
    <row r="2568" spans="57:57" x14ac:dyDescent="0.25">
      <c r="BE2568" s="272"/>
    </row>
    <row r="2569" spans="57:57" x14ac:dyDescent="0.25">
      <c r="BE2569" s="272"/>
    </row>
    <row r="2570" spans="57:57" x14ac:dyDescent="0.25">
      <c r="BE2570" s="272"/>
    </row>
    <row r="2571" spans="57:57" x14ac:dyDescent="0.25">
      <c r="BE2571" s="272"/>
    </row>
    <row r="2572" spans="57:57" x14ac:dyDescent="0.25">
      <c r="BE2572" s="272"/>
    </row>
    <row r="2573" spans="57:57" x14ac:dyDescent="0.25">
      <c r="BE2573" s="272"/>
    </row>
    <row r="2574" spans="57:57" x14ac:dyDescent="0.25">
      <c r="BE2574" s="272"/>
    </row>
    <row r="2575" spans="57:57" x14ac:dyDescent="0.25">
      <c r="BE2575" s="272"/>
    </row>
    <row r="2576" spans="57:57" x14ac:dyDescent="0.25">
      <c r="BE2576" s="272"/>
    </row>
    <row r="2577" spans="57:57" x14ac:dyDescent="0.25">
      <c r="BE2577" s="272"/>
    </row>
    <row r="2578" spans="57:57" x14ac:dyDescent="0.25">
      <c r="BE2578" s="272"/>
    </row>
    <row r="2579" spans="57:57" x14ac:dyDescent="0.25">
      <c r="BE2579" s="272"/>
    </row>
    <row r="2580" spans="57:57" x14ac:dyDescent="0.25">
      <c r="BE2580" s="272"/>
    </row>
    <row r="2581" spans="57:57" x14ac:dyDescent="0.25">
      <c r="BE2581" s="272"/>
    </row>
    <row r="2582" spans="57:57" x14ac:dyDescent="0.25">
      <c r="BE2582" s="272"/>
    </row>
    <row r="2583" spans="57:57" x14ac:dyDescent="0.25">
      <c r="BE2583" s="272"/>
    </row>
    <row r="2584" spans="57:57" x14ac:dyDescent="0.25">
      <c r="BE2584" s="272"/>
    </row>
    <row r="2585" spans="57:57" x14ac:dyDescent="0.25">
      <c r="BE2585" s="272"/>
    </row>
    <row r="2586" spans="57:57" x14ac:dyDescent="0.25">
      <c r="BE2586" s="272"/>
    </row>
    <row r="2587" spans="57:57" x14ac:dyDescent="0.25">
      <c r="BE2587" s="272"/>
    </row>
    <row r="2588" spans="57:57" x14ac:dyDescent="0.25">
      <c r="BE2588" s="272"/>
    </row>
    <row r="2589" spans="57:57" x14ac:dyDescent="0.25">
      <c r="BE2589" s="272"/>
    </row>
    <row r="2590" spans="57:57" x14ac:dyDescent="0.25">
      <c r="BE2590" s="272"/>
    </row>
    <row r="2591" spans="57:57" x14ac:dyDescent="0.25">
      <c r="BE2591" s="272"/>
    </row>
    <row r="2592" spans="57:57" x14ac:dyDescent="0.25">
      <c r="BE2592" s="272"/>
    </row>
    <row r="2593" spans="57:57" x14ac:dyDescent="0.25">
      <c r="BE2593" s="272"/>
    </row>
    <row r="2594" spans="57:57" x14ac:dyDescent="0.25">
      <c r="BE2594" s="272"/>
    </row>
    <row r="2595" spans="57:57" x14ac:dyDescent="0.25">
      <c r="BE2595" s="272"/>
    </row>
    <row r="2596" spans="57:57" x14ac:dyDescent="0.25">
      <c r="BE2596" s="272"/>
    </row>
    <row r="2597" spans="57:57" x14ac:dyDescent="0.25">
      <c r="BE2597" s="272"/>
    </row>
    <row r="2598" spans="57:57" x14ac:dyDescent="0.25">
      <c r="BE2598" s="272"/>
    </row>
    <row r="2599" spans="57:57" x14ac:dyDescent="0.25">
      <c r="BE2599" s="272"/>
    </row>
    <row r="2600" spans="57:57" x14ac:dyDescent="0.25">
      <c r="BE2600" s="272"/>
    </row>
    <row r="2601" spans="57:57" x14ac:dyDescent="0.25">
      <c r="BE2601" s="272"/>
    </row>
    <row r="2602" spans="57:57" x14ac:dyDescent="0.25">
      <c r="BE2602" s="272"/>
    </row>
    <row r="2603" spans="57:57" x14ac:dyDescent="0.25">
      <c r="BE2603" s="272"/>
    </row>
    <row r="2604" spans="57:57" x14ac:dyDescent="0.25">
      <c r="BE2604" s="272"/>
    </row>
    <row r="2605" spans="57:57" x14ac:dyDescent="0.25">
      <c r="BE2605" s="272"/>
    </row>
    <row r="2606" spans="57:57" x14ac:dyDescent="0.25">
      <c r="BE2606" s="272"/>
    </row>
    <row r="2607" spans="57:57" x14ac:dyDescent="0.25">
      <c r="BE2607" s="272"/>
    </row>
    <row r="2608" spans="57:57" x14ac:dyDescent="0.25">
      <c r="BE2608" s="272"/>
    </row>
    <row r="2609" spans="57:57" x14ac:dyDescent="0.25">
      <c r="BE2609" s="272"/>
    </row>
    <row r="2610" spans="57:57" x14ac:dyDescent="0.25">
      <c r="BE2610" s="272"/>
    </row>
    <row r="2611" spans="57:57" x14ac:dyDescent="0.25">
      <c r="BE2611" s="272"/>
    </row>
    <row r="2612" spans="57:57" x14ac:dyDescent="0.25">
      <c r="BE2612" s="272"/>
    </row>
    <row r="2613" spans="57:57" x14ac:dyDescent="0.25">
      <c r="BE2613" s="272"/>
    </row>
    <row r="2614" spans="57:57" x14ac:dyDescent="0.25">
      <c r="BE2614" s="272"/>
    </row>
    <row r="2615" spans="57:57" x14ac:dyDescent="0.25">
      <c r="BE2615" s="272"/>
    </row>
    <row r="2616" spans="57:57" x14ac:dyDescent="0.25">
      <c r="BE2616" s="272"/>
    </row>
    <row r="2617" spans="57:57" x14ac:dyDescent="0.25">
      <c r="BE2617" s="272"/>
    </row>
    <row r="2618" spans="57:57" x14ac:dyDescent="0.25">
      <c r="BE2618" s="272"/>
    </row>
    <row r="2619" spans="57:57" x14ac:dyDescent="0.25">
      <c r="BE2619" s="272"/>
    </row>
    <row r="2620" spans="57:57" x14ac:dyDescent="0.25">
      <c r="BE2620" s="272"/>
    </row>
    <row r="2621" spans="57:57" x14ac:dyDescent="0.25">
      <c r="BE2621" s="272"/>
    </row>
    <row r="2622" spans="57:57" x14ac:dyDescent="0.25">
      <c r="BE2622" s="272"/>
    </row>
    <row r="2623" spans="57:57" x14ac:dyDescent="0.25">
      <c r="BE2623" s="272"/>
    </row>
    <row r="2624" spans="57:57" x14ac:dyDescent="0.25">
      <c r="BE2624" s="272"/>
    </row>
    <row r="2625" spans="57:57" x14ac:dyDescent="0.25">
      <c r="BE2625" s="272"/>
    </row>
    <row r="2626" spans="57:57" x14ac:dyDescent="0.25">
      <c r="BE2626" s="272"/>
    </row>
    <row r="2627" spans="57:57" x14ac:dyDescent="0.25">
      <c r="BE2627" s="272"/>
    </row>
    <row r="2628" spans="57:57" x14ac:dyDescent="0.25">
      <c r="BE2628" s="272"/>
    </row>
    <row r="2629" spans="57:57" x14ac:dyDescent="0.25">
      <c r="BE2629" s="272"/>
    </row>
    <row r="2630" spans="57:57" x14ac:dyDescent="0.25">
      <c r="BE2630" s="272"/>
    </row>
    <row r="2631" spans="57:57" x14ac:dyDescent="0.25">
      <c r="BE2631" s="272"/>
    </row>
    <row r="2632" spans="57:57" x14ac:dyDescent="0.25">
      <c r="BE2632" s="272"/>
    </row>
    <row r="2633" spans="57:57" x14ac:dyDescent="0.25">
      <c r="BE2633" s="272"/>
    </row>
    <row r="2634" spans="57:57" x14ac:dyDescent="0.25">
      <c r="BE2634" s="272"/>
    </row>
    <row r="2635" spans="57:57" x14ac:dyDescent="0.25">
      <c r="BE2635" s="272"/>
    </row>
    <row r="2636" spans="57:57" x14ac:dyDescent="0.25">
      <c r="BE2636" s="272"/>
    </row>
    <row r="2637" spans="57:57" x14ac:dyDescent="0.25">
      <c r="BE2637" s="272"/>
    </row>
    <row r="2638" spans="57:57" x14ac:dyDescent="0.25">
      <c r="BE2638" s="272"/>
    </row>
    <row r="2639" spans="57:57" x14ac:dyDescent="0.25">
      <c r="BE2639" s="272"/>
    </row>
    <row r="2640" spans="57:57" x14ac:dyDescent="0.25">
      <c r="BE2640" s="272"/>
    </row>
    <row r="2641" spans="57:57" x14ac:dyDescent="0.25">
      <c r="BE2641" s="272"/>
    </row>
    <row r="2642" spans="57:57" x14ac:dyDescent="0.25">
      <c r="BE2642" s="272"/>
    </row>
    <row r="2643" spans="57:57" x14ac:dyDescent="0.25">
      <c r="BE2643" s="272"/>
    </row>
    <row r="2644" spans="57:57" x14ac:dyDescent="0.25">
      <c r="BE2644" s="272"/>
    </row>
    <row r="2645" spans="57:57" x14ac:dyDescent="0.25">
      <c r="BE2645" s="272"/>
    </row>
    <row r="2646" spans="57:57" x14ac:dyDescent="0.25">
      <c r="BE2646" s="272"/>
    </row>
    <row r="2647" spans="57:57" x14ac:dyDescent="0.25">
      <c r="BE2647" s="272"/>
    </row>
    <row r="2648" spans="57:57" x14ac:dyDescent="0.25">
      <c r="BE2648" s="272"/>
    </row>
    <row r="2649" spans="57:57" x14ac:dyDescent="0.25">
      <c r="BE2649" s="272"/>
    </row>
    <row r="2650" spans="57:57" x14ac:dyDescent="0.25">
      <c r="BE2650" s="272"/>
    </row>
    <row r="2651" spans="57:57" x14ac:dyDescent="0.25">
      <c r="BE2651" s="272"/>
    </row>
    <row r="2652" spans="57:57" x14ac:dyDescent="0.25">
      <c r="BE2652" s="272"/>
    </row>
    <row r="2653" spans="57:57" x14ac:dyDescent="0.25">
      <c r="BE2653" s="272"/>
    </row>
    <row r="2654" spans="57:57" x14ac:dyDescent="0.25">
      <c r="BE2654" s="272"/>
    </row>
    <row r="2655" spans="57:57" x14ac:dyDescent="0.25">
      <c r="BE2655" s="272"/>
    </row>
    <row r="2656" spans="57:57" x14ac:dyDescent="0.25">
      <c r="BE2656" s="272"/>
    </row>
    <row r="2657" spans="57:57" x14ac:dyDescent="0.25">
      <c r="BE2657" s="272"/>
    </row>
    <row r="2658" spans="57:57" x14ac:dyDescent="0.25">
      <c r="BE2658" s="272"/>
    </row>
    <row r="2659" spans="57:57" x14ac:dyDescent="0.25">
      <c r="BE2659" s="272"/>
    </row>
    <row r="2660" spans="57:57" x14ac:dyDescent="0.25">
      <c r="BE2660" s="272"/>
    </row>
    <row r="2661" spans="57:57" x14ac:dyDescent="0.25">
      <c r="BE2661" s="272"/>
    </row>
    <row r="2662" spans="57:57" x14ac:dyDescent="0.25">
      <c r="BE2662" s="272"/>
    </row>
    <row r="2663" spans="57:57" x14ac:dyDescent="0.25">
      <c r="BE2663" s="272"/>
    </row>
    <row r="2664" spans="57:57" x14ac:dyDescent="0.25">
      <c r="BE2664" s="272"/>
    </row>
    <row r="2665" spans="57:57" x14ac:dyDescent="0.25">
      <c r="BE2665" s="272"/>
    </row>
    <row r="2666" spans="57:57" x14ac:dyDescent="0.25">
      <c r="BE2666" s="272"/>
    </row>
    <row r="2667" spans="57:57" x14ac:dyDescent="0.25">
      <c r="BE2667" s="272"/>
    </row>
    <row r="2668" spans="57:57" x14ac:dyDescent="0.25">
      <c r="BE2668" s="272"/>
    </row>
    <row r="2669" spans="57:57" x14ac:dyDescent="0.25">
      <c r="BE2669" s="272"/>
    </row>
    <row r="2670" spans="57:57" x14ac:dyDescent="0.25">
      <c r="BE2670" s="272"/>
    </row>
    <row r="2671" spans="57:57" x14ac:dyDescent="0.25">
      <c r="BE2671" s="272"/>
    </row>
    <row r="2672" spans="57:57" x14ac:dyDescent="0.25">
      <c r="BE2672" s="272"/>
    </row>
    <row r="2673" spans="57:57" x14ac:dyDescent="0.25">
      <c r="BE2673" s="272"/>
    </row>
    <row r="2674" spans="57:57" x14ac:dyDescent="0.25">
      <c r="BE2674" s="272"/>
    </row>
    <row r="2675" spans="57:57" x14ac:dyDescent="0.25">
      <c r="BE2675" s="272"/>
    </row>
    <row r="2676" spans="57:57" x14ac:dyDescent="0.25">
      <c r="BE2676" s="272"/>
    </row>
    <row r="2677" spans="57:57" x14ac:dyDescent="0.25">
      <c r="BE2677" s="272"/>
    </row>
    <row r="2678" spans="57:57" x14ac:dyDescent="0.25">
      <c r="BE2678" s="272"/>
    </row>
    <row r="2679" spans="57:57" x14ac:dyDescent="0.25">
      <c r="BE2679" s="272"/>
    </row>
    <row r="2680" spans="57:57" x14ac:dyDescent="0.25">
      <c r="BE2680" s="272"/>
    </row>
    <row r="2681" spans="57:57" x14ac:dyDescent="0.25">
      <c r="BE2681" s="272"/>
    </row>
    <row r="2682" spans="57:57" x14ac:dyDescent="0.25">
      <c r="BE2682" s="272"/>
    </row>
    <row r="2683" spans="57:57" x14ac:dyDescent="0.25">
      <c r="BE2683" s="272"/>
    </row>
    <row r="2684" spans="57:57" x14ac:dyDescent="0.25">
      <c r="BE2684" s="272"/>
    </row>
    <row r="2685" spans="57:57" x14ac:dyDescent="0.25">
      <c r="BE2685" s="272"/>
    </row>
    <row r="2686" spans="57:57" x14ac:dyDescent="0.25">
      <c r="BE2686" s="272"/>
    </row>
    <row r="2687" spans="57:57" x14ac:dyDescent="0.25">
      <c r="BE2687" s="272"/>
    </row>
    <row r="2688" spans="57:57" x14ac:dyDescent="0.25">
      <c r="BE2688" s="272"/>
    </row>
    <row r="2689" spans="57:57" x14ac:dyDescent="0.25">
      <c r="BE2689" s="272"/>
    </row>
    <row r="2690" spans="57:57" x14ac:dyDescent="0.25">
      <c r="BE2690" s="272"/>
    </row>
    <row r="2691" spans="57:57" x14ac:dyDescent="0.25">
      <c r="BE2691" s="272"/>
    </row>
    <row r="2692" spans="57:57" x14ac:dyDescent="0.25">
      <c r="BE2692" s="272"/>
    </row>
    <row r="2693" spans="57:57" x14ac:dyDescent="0.25">
      <c r="BE2693" s="272"/>
    </row>
    <row r="2694" spans="57:57" x14ac:dyDescent="0.25">
      <c r="BE2694" s="272"/>
    </row>
    <row r="2695" spans="57:57" x14ac:dyDescent="0.25">
      <c r="BE2695" s="272"/>
    </row>
    <row r="2696" spans="57:57" x14ac:dyDescent="0.25">
      <c r="BE2696" s="272"/>
    </row>
    <row r="2697" spans="57:57" x14ac:dyDescent="0.25">
      <c r="BE2697" s="272"/>
    </row>
    <row r="2698" spans="57:57" x14ac:dyDescent="0.25">
      <c r="BE2698" s="272"/>
    </row>
    <row r="2699" spans="57:57" x14ac:dyDescent="0.25">
      <c r="BE2699" s="272"/>
    </row>
    <row r="2700" spans="57:57" x14ac:dyDescent="0.25">
      <c r="BE2700" s="272"/>
    </row>
    <row r="2701" spans="57:57" x14ac:dyDescent="0.25">
      <c r="BE2701" s="272"/>
    </row>
    <row r="2702" spans="57:57" x14ac:dyDescent="0.25">
      <c r="BE2702" s="272"/>
    </row>
    <row r="2703" spans="57:57" x14ac:dyDescent="0.25">
      <c r="BE2703" s="272"/>
    </row>
    <row r="2704" spans="57:57" x14ac:dyDescent="0.25">
      <c r="BE2704" s="272"/>
    </row>
    <row r="2705" spans="57:57" x14ac:dyDescent="0.25">
      <c r="BE2705" s="272"/>
    </row>
    <row r="2706" spans="57:57" x14ac:dyDescent="0.25">
      <c r="BE2706" s="272"/>
    </row>
    <row r="2707" spans="57:57" x14ac:dyDescent="0.25">
      <c r="BE2707" s="272"/>
    </row>
    <row r="2708" spans="57:57" x14ac:dyDescent="0.25">
      <c r="BE2708" s="272"/>
    </row>
    <row r="2709" spans="57:57" x14ac:dyDescent="0.25">
      <c r="BE2709" s="272"/>
    </row>
    <row r="2710" spans="57:57" x14ac:dyDescent="0.25">
      <c r="BE2710" s="272"/>
    </row>
    <row r="2711" spans="57:57" x14ac:dyDescent="0.25">
      <c r="BE2711" s="272"/>
    </row>
    <row r="2712" spans="57:57" x14ac:dyDescent="0.25">
      <c r="BE2712" s="272"/>
    </row>
    <row r="2713" spans="57:57" x14ac:dyDescent="0.25">
      <c r="BE2713" s="272"/>
    </row>
    <row r="2714" spans="57:57" x14ac:dyDescent="0.25">
      <c r="BE2714" s="272"/>
    </row>
    <row r="2715" spans="57:57" x14ac:dyDescent="0.25">
      <c r="BE2715" s="272"/>
    </row>
    <row r="2716" spans="57:57" x14ac:dyDescent="0.25">
      <c r="BE2716" s="272"/>
    </row>
    <row r="2717" spans="57:57" x14ac:dyDescent="0.25">
      <c r="BE2717" s="272"/>
    </row>
    <row r="2718" spans="57:57" x14ac:dyDescent="0.25">
      <c r="BE2718" s="272"/>
    </row>
    <row r="2719" spans="57:57" x14ac:dyDescent="0.25">
      <c r="BE2719" s="272"/>
    </row>
    <row r="2720" spans="57:57" x14ac:dyDescent="0.25">
      <c r="BE2720" s="272"/>
    </row>
    <row r="2721" spans="57:57" x14ac:dyDescent="0.25">
      <c r="BE2721" s="272"/>
    </row>
    <row r="2722" spans="57:57" x14ac:dyDescent="0.25">
      <c r="BE2722" s="272"/>
    </row>
    <row r="2723" spans="57:57" x14ac:dyDescent="0.25">
      <c r="BE2723" s="272"/>
    </row>
    <row r="2724" spans="57:57" x14ac:dyDescent="0.25">
      <c r="BE2724" s="272"/>
    </row>
    <row r="2725" spans="57:57" x14ac:dyDescent="0.25">
      <c r="BE2725" s="272"/>
    </row>
    <row r="2726" spans="57:57" x14ac:dyDescent="0.25">
      <c r="BE2726" s="272"/>
    </row>
    <row r="2727" spans="57:57" x14ac:dyDescent="0.25">
      <c r="BE2727" s="272"/>
    </row>
    <row r="2728" spans="57:57" x14ac:dyDescent="0.25">
      <c r="BE2728" s="272"/>
    </row>
    <row r="2729" spans="57:57" x14ac:dyDescent="0.25">
      <c r="BE2729" s="272"/>
    </row>
    <row r="2730" spans="57:57" x14ac:dyDescent="0.25">
      <c r="BE2730" s="272"/>
    </row>
    <row r="2731" spans="57:57" x14ac:dyDescent="0.25">
      <c r="BE2731" s="272"/>
    </row>
    <row r="2732" spans="57:57" x14ac:dyDescent="0.25">
      <c r="BE2732" s="272"/>
    </row>
    <row r="2733" spans="57:57" x14ac:dyDescent="0.25">
      <c r="BE2733" s="272"/>
    </row>
    <row r="2734" spans="57:57" x14ac:dyDescent="0.25">
      <c r="BE2734" s="272"/>
    </row>
    <row r="2735" spans="57:57" x14ac:dyDescent="0.25">
      <c r="BE2735" s="272"/>
    </row>
    <row r="2736" spans="57:57" x14ac:dyDescent="0.25">
      <c r="BE2736" s="272"/>
    </row>
    <row r="2737" spans="57:57" x14ac:dyDescent="0.25">
      <c r="BE2737" s="272"/>
    </row>
    <row r="2738" spans="57:57" x14ac:dyDescent="0.25">
      <c r="BE2738" s="272"/>
    </row>
    <row r="2739" spans="57:57" x14ac:dyDescent="0.25">
      <c r="BE2739" s="272"/>
    </row>
    <row r="2740" spans="57:57" x14ac:dyDescent="0.25">
      <c r="BE2740" s="272"/>
    </row>
    <row r="2741" spans="57:57" x14ac:dyDescent="0.25">
      <c r="BE2741" s="272"/>
    </row>
    <row r="2742" spans="57:57" x14ac:dyDescent="0.25">
      <c r="BE2742" s="272"/>
    </row>
    <row r="2743" spans="57:57" x14ac:dyDescent="0.25">
      <c r="BE2743" s="272"/>
    </row>
    <row r="2744" spans="57:57" x14ac:dyDescent="0.25">
      <c r="BE2744" s="272"/>
    </row>
    <row r="2745" spans="57:57" x14ac:dyDescent="0.25">
      <c r="BE2745" s="272"/>
    </row>
    <row r="2746" spans="57:57" x14ac:dyDescent="0.25">
      <c r="BE2746" s="272"/>
    </row>
    <row r="2747" spans="57:57" x14ac:dyDescent="0.25">
      <c r="BE2747" s="272"/>
    </row>
    <row r="2748" spans="57:57" x14ac:dyDescent="0.25">
      <c r="BE2748" s="272"/>
    </row>
    <row r="2749" spans="57:57" x14ac:dyDescent="0.25">
      <c r="BE2749" s="272"/>
    </row>
    <row r="2750" spans="57:57" x14ac:dyDescent="0.25">
      <c r="BE2750" s="272"/>
    </row>
    <row r="2751" spans="57:57" x14ac:dyDescent="0.25">
      <c r="BE2751" s="272"/>
    </row>
    <row r="2752" spans="57:57" x14ac:dyDescent="0.25">
      <c r="BE2752" s="272"/>
    </row>
    <row r="2753" spans="57:57" x14ac:dyDescent="0.25">
      <c r="BE2753" s="272"/>
    </row>
    <row r="2754" spans="57:57" x14ac:dyDescent="0.25">
      <c r="BE2754" s="272"/>
    </row>
    <row r="2755" spans="57:57" x14ac:dyDescent="0.25">
      <c r="BE2755" s="272"/>
    </row>
    <row r="2756" spans="57:57" x14ac:dyDescent="0.25">
      <c r="BE2756" s="272"/>
    </row>
    <row r="2757" spans="57:57" x14ac:dyDescent="0.25">
      <c r="BE2757" s="272"/>
    </row>
    <row r="2758" spans="57:57" x14ac:dyDescent="0.25">
      <c r="BE2758" s="272"/>
    </row>
    <row r="2759" spans="57:57" x14ac:dyDescent="0.25">
      <c r="BE2759" s="272"/>
    </row>
    <row r="2760" spans="57:57" x14ac:dyDescent="0.25">
      <c r="BE2760" s="272"/>
    </row>
    <row r="2761" spans="57:57" x14ac:dyDescent="0.25">
      <c r="BE2761" s="272"/>
    </row>
    <row r="2762" spans="57:57" x14ac:dyDescent="0.25">
      <c r="BE2762" s="272"/>
    </row>
    <row r="2763" spans="57:57" x14ac:dyDescent="0.25">
      <c r="BE2763" s="272"/>
    </row>
    <row r="2764" spans="57:57" x14ac:dyDescent="0.25">
      <c r="BE2764" s="272"/>
    </row>
    <row r="2765" spans="57:57" x14ac:dyDescent="0.25">
      <c r="BE2765" s="272"/>
    </row>
    <row r="2766" spans="57:57" x14ac:dyDescent="0.25">
      <c r="BE2766" s="272"/>
    </row>
    <row r="2767" spans="57:57" x14ac:dyDescent="0.25">
      <c r="BE2767" s="272"/>
    </row>
    <row r="2768" spans="57:57" x14ac:dyDescent="0.25">
      <c r="BE2768" s="272"/>
    </row>
    <row r="2769" spans="57:57" x14ac:dyDescent="0.25">
      <c r="BE2769" s="272"/>
    </row>
    <row r="2770" spans="57:57" x14ac:dyDescent="0.25">
      <c r="BE2770" s="272"/>
    </row>
    <row r="2771" spans="57:57" x14ac:dyDescent="0.25">
      <c r="BE2771" s="272"/>
    </row>
    <row r="2772" spans="57:57" x14ac:dyDescent="0.25">
      <c r="BE2772" s="272"/>
    </row>
    <row r="2773" spans="57:57" x14ac:dyDescent="0.25">
      <c r="BE2773" s="272"/>
    </row>
    <row r="2774" spans="57:57" x14ac:dyDescent="0.25">
      <c r="BE2774" s="272"/>
    </row>
    <row r="2775" spans="57:57" x14ac:dyDescent="0.25">
      <c r="BE2775" s="272"/>
    </row>
    <row r="2776" spans="57:57" x14ac:dyDescent="0.25">
      <c r="BE2776" s="272"/>
    </row>
    <row r="2777" spans="57:57" x14ac:dyDescent="0.25">
      <c r="BE2777" s="272"/>
    </row>
    <row r="2778" spans="57:57" x14ac:dyDescent="0.25">
      <c r="BE2778" s="272"/>
    </row>
    <row r="2779" spans="57:57" x14ac:dyDescent="0.25">
      <c r="BE2779" s="272"/>
    </row>
    <row r="2780" spans="57:57" x14ac:dyDescent="0.25">
      <c r="BE2780" s="272"/>
    </row>
    <row r="2781" spans="57:57" x14ac:dyDescent="0.25">
      <c r="BE2781" s="272"/>
    </row>
    <row r="2782" spans="57:57" x14ac:dyDescent="0.25">
      <c r="BE2782" s="272"/>
    </row>
    <row r="2783" spans="57:57" x14ac:dyDescent="0.25">
      <c r="BE2783" s="272"/>
    </row>
    <row r="2784" spans="57:57" x14ac:dyDescent="0.25">
      <c r="BE2784" s="272"/>
    </row>
    <row r="2785" spans="57:57" x14ac:dyDescent="0.25">
      <c r="BE2785" s="272"/>
    </row>
    <row r="2786" spans="57:57" x14ac:dyDescent="0.25">
      <c r="BE2786" s="272"/>
    </row>
    <row r="2787" spans="57:57" x14ac:dyDescent="0.25">
      <c r="BE2787" s="272"/>
    </row>
    <row r="2788" spans="57:57" x14ac:dyDescent="0.25">
      <c r="BE2788" s="272"/>
    </row>
    <row r="2789" spans="57:57" x14ac:dyDescent="0.25">
      <c r="BE2789" s="272"/>
    </row>
    <row r="2790" spans="57:57" x14ac:dyDescent="0.25">
      <c r="BE2790" s="272"/>
    </row>
    <row r="2791" spans="57:57" x14ac:dyDescent="0.25">
      <c r="BE2791" s="272"/>
    </row>
    <row r="2792" spans="57:57" x14ac:dyDescent="0.25">
      <c r="BE2792" s="272"/>
    </row>
    <row r="2793" spans="57:57" x14ac:dyDescent="0.25">
      <c r="BE2793" s="272"/>
    </row>
    <row r="2794" spans="57:57" x14ac:dyDescent="0.25">
      <c r="BE2794" s="272"/>
    </row>
    <row r="2795" spans="57:57" x14ac:dyDescent="0.25">
      <c r="BE2795" s="272"/>
    </row>
    <row r="2796" spans="57:57" x14ac:dyDescent="0.25">
      <c r="BE2796" s="272"/>
    </row>
    <row r="2797" spans="57:57" x14ac:dyDescent="0.25">
      <c r="BE2797" s="272"/>
    </row>
    <row r="2798" spans="57:57" x14ac:dyDescent="0.25">
      <c r="BE2798" s="272"/>
    </row>
    <row r="2799" spans="57:57" x14ac:dyDescent="0.25">
      <c r="BE2799" s="272"/>
    </row>
    <row r="2800" spans="57:57" x14ac:dyDescent="0.25">
      <c r="BE2800" s="272"/>
    </row>
    <row r="2801" spans="57:57" x14ac:dyDescent="0.25">
      <c r="BE2801" s="272"/>
    </row>
    <row r="2802" spans="57:57" x14ac:dyDescent="0.25">
      <c r="BE2802" s="272"/>
    </row>
    <row r="2803" spans="57:57" x14ac:dyDescent="0.25">
      <c r="BE2803" s="272"/>
    </row>
    <row r="2804" spans="57:57" x14ac:dyDescent="0.25">
      <c r="BE2804" s="272"/>
    </row>
    <row r="2805" spans="57:57" x14ac:dyDescent="0.25">
      <c r="BE2805" s="272"/>
    </row>
    <row r="2806" spans="57:57" x14ac:dyDescent="0.25">
      <c r="BE2806" s="272"/>
    </row>
    <row r="2807" spans="57:57" x14ac:dyDescent="0.25">
      <c r="BE2807" s="272"/>
    </row>
    <row r="2808" spans="57:57" x14ac:dyDescent="0.25">
      <c r="BE2808" s="272"/>
    </row>
    <row r="2809" spans="57:57" x14ac:dyDescent="0.25">
      <c r="BE2809" s="272"/>
    </row>
    <row r="2810" spans="57:57" x14ac:dyDescent="0.25">
      <c r="BE2810" s="272"/>
    </row>
    <row r="2811" spans="57:57" x14ac:dyDescent="0.25">
      <c r="BE2811" s="272"/>
    </row>
    <row r="2812" spans="57:57" x14ac:dyDescent="0.25">
      <c r="BE2812" s="272"/>
    </row>
    <row r="2813" spans="57:57" x14ac:dyDescent="0.25">
      <c r="BE2813" s="272"/>
    </row>
    <row r="2814" spans="57:57" x14ac:dyDescent="0.25">
      <c r="BE2814" s="272"/>
    </row>
    <row r="2815" spans="57:57" x14ac:dyDescent="0.25">
      <c r="BE2815" s="272"/>
    </row>
    <row r="2816" spans="57:57" x14ac:dyDescent="0.25">
      <c r="BE2816" s="272"/>
    </row>
    <row r="2817" spans="57:57" x14ac:dyDescent="0.25">
      <c r="BE2817" s="272"/>
    </row>
    <row r="2818" spans="57:57" x14ac:dyDescent="0.25">
      <c r="BE2818" s="272"/>
    </row>
    <row r="2819" spans="57:57" x14ac:dyDescent="0.25">
      <c r="BE2819" s="272"/>
    </row>
    <row r="2820" spans="57:57" x14ac:dyDescent="0.25">
      <c r="BE2820" s="272"/>
    </row>
    <row r="2821" spans="57:57" x14ac:dyDescent="0.25">
      <c r="BE2821" s="272"/>
    </row>
    <row r="2822" spans="57:57" x14ac:dyDescent="0.25">
      <c r="BE2822" s="272"/>
    </row>
    <row r="2823" spans="57:57" x14ac:dyDescent="0.25">
      <c r="BE2823" s="272"/>
    </row>
    <row r="2824" spans="57:57" x14ac:dyDescent="0.25">
      <c r="BE2824" s="272"/>
    </row>
    <row r="2825" spans="57:57" x14ac:dyDescent="0.25">
      <c r="BE2825" s="272"/>
    </row>
    <row r="2826" spans="57:57" x14ac:dyDescent="0.25">
      <c r="BE2826" s="272"/>
    </row>
    <row r="2827" spans="57:57" x14ac:dyDescent="0.25">
      <c r="BE2827" s="272"/>
    </row>
    <row r="2828" spans="57:57" x14ac:dyDescent="0.25">
      <c r="BE2828" s="272"/>
    </row>
    <row r="2829" spans="57:57" x14ac:dyDescent="0.25">
      <c r="BE2829" s="272"/>
    </row>
    <row r="2830" spans="57:57" x14ac:dyDescent="0.25">
      <c r="BE2830" s="272"/>
    </row>
    <row r="2831" spans="57:57" x14ac:dyDescent="0.25">
      <c r="BE2831" s="272"/>
    </row>
    <row r="2832" spans="57:57" x14ac:dyDescent="0.25">
      <c r="BE2832" s="272"/>
    </row>
    <row r="2833" spans="57:57" x14ac:dyDescent="0.25">
      <c r="BE2833" s="272"/>
    </row>
    <row r="2834" spans="57:57" x14ac:dyDescent="0.25">
      <c r="BE2834" s="272"/>
    </row>
    <row r="2835" spans="57:57" x14ac:dyDescent="0.25">
      <c r="BE2835" s="272"/>
    </row>
    <row r="2836" spans="57:57" x14ac:dyDescent="0.25">
      <c r="BE2836" s="272"/>
    </row>
    <row r="2837" spans="57:57" x14ac:dyDescent="0.25">
      <c r="BE2837" s="272"/>
    </row>
    <row r="2838" spans="57:57" x14ac:dyDescent="0.25">
      <c r="BE2838" s="272"/>
    </row>
    <row r="2839" spans="57:57" x14ac:dyDescent="0.25">
      <c r="BE2839" s="272"/>
    </row>
    <row r="2840" spans="57:57" x14ac:dyDescent="0.25">
      <c r="BE2840" s="272"/>
    </row>
    <row r="2841" spans="57:57" x14ac:dyDescent="0.25">
      <c r="BE2841" s="272"/>
    </row>
    <row r="2842" spans="57:57" x14ac:dyDescent="0.25">
      <c r="BE2842" s="272"/>
    </row>
    <row r="2843" spans="57:57" x14ac:dyDescent="0.25">
      <c r="BE2843" s="272"/>
    </row>
    <row r="2844" spans="57:57" x14ac:dyDescent="0.25">
      <c r="BE2844" s="272"/>
    </row>
    <row r="2845" spans="57:57" x14ac:dyDescent="0.25">
      <c r="BE2845" s="272"/>
    </row>
    <row r="2846" spans="57:57" x14ac:dyDescent="0.25">
      <c r="BE2846" s="272"/>
    </row>
    <row r="2847" spans="57:57" x14ac:dyDescent="0.25">
      <c r="BE2847" s="272"/>
    </row>
    <row r="2848" spans="57:57" x14ac:dyDescent="0.25">
      <c r="BE2848" s="272"/>
    </row>
    <row r="2849" spans="57:57" x14ac:dyDescent="0.25">
      <c r="BE2849" s="272"/>
    </row>
    <row r="2850" spans="57:57" x14ac:dyDescent="0.25">
      <c r="BE2850" s="272"/>
    </row>
    <row r="2851" spans="57:57" x14ac:dyDescent="0.25">
      <c r="BE2851" s="272"/>
    </row>
    <row r="2852" spans="57:57" x14ac:dyDescent="0.25">
      <c r="BE2852" s="272"/>
    </row>
    <row r="2853" spans="57:57" x14ac:dyDescent="0.25">
      <c r="BE2853" s="272"/>
    </row>
    <row r="2854" spans="57:57" x14ac:dyDescent="0.25">
      <c r="BE2854" s="272"/>
    </row>
    <row r="2855" spans="57:57" x14ac:dyDescent="0.25">
      <c r="BE2855" s="272"/>
    </row>
    <row r="2856" spans="57:57" x14ac:dyDescent="0.25">
      <c r="BE2856" s="272"/>
    </row>
    <row r="2857" spans="57:57" x14ac:dyDescent="0.25">
      <c r="BE2857" s="272"/>
    </row>
    <row r="2858" spans="57:57" x14ac:dyDescent="0.25">
      <c r="BE2858" s="272"/>
    </row>
    <row r="2859" spans="57:57" x14ac:dyDescent="0.25">
      <c r="BE2859" s="272"/>
    </row>
    <row r="2860" spans="57:57" x14ac:dyDescent="0.25">
      <c r="BE2860" s="272"/>
    </row>
    <row r="2861" spans="57:57" x14ac:dyDescent="0.25">
      <c r="BE2861" s="272"/>
    </row>
    <row r="2862" spans="57:57" x14ac:dyDescent="0.25">
      <c r="BE2862" s="272"/>
    </row>
    <row r="2863" spans="57:57" x14ac:dyDescent="0.25">
      <c r="BE2863" s="272"/>
    </row>
    <row r="2864" spans="57:57" x14ac:dyDescent="0.25">
      <c r="BE2864" s="272"/>
    </row>
    <row r="2865" spans="57:57" x14ac:dyDescent="0.25">
      <c r="BE2865" s="272"/>
    </row>
    <row r="2866" spans="57:57" x14ac:dyDescent="0.25">
      <c r="BE2866" s="272"/>
    </row>
    <row r="2867" spans="57:57" x14ac:dyDescent="0.25">
      <c r="BE2867" s="272"/>
    </row>
    <row r="2868" spans="57:57" x14ac:dyDescent="0.25">
      <c r="BE2868" s="272"/>
    </row>
    <row r="2869" spans="57:57" x14ac:dyDescent="0.25">
      <c r="BE2869" s="272"/>
    </row>
    <row r="2870" spans="57:57" x14ac:dyDescent="0.25">
      <c r="BE2870" s="272"/>
    </row>
    <row r="2871" spans="57:57" x14ac:dyDescent="0.25">
      <c r="BE2871" s="272"/>
    </row>
    <row r="2872" spans="57:57" x14ac:dyDescent="0.25">
      <c r="BE2872" s="272"/>
    </row>
    <row r="2873" spans="57:57" x14ac:dyDescent="0.25">
      <c r="BE2873" s="272"/>
    </row>
    <row r="2874" spans="57:57" x14ac:dyDescent="0.25">
      <c r="BE2874" s="272"/>
    </row>
    <row r="2875" spans="57:57" x14ac:dyDescent="0.25">
      <c r="BE2875" s="272"/>
    </row>
    <row r="2876" spans="57:57" x14ac:dyDescent="0.25">
      <c r="BE2876" s="272"/>
    </row>
    <row r="2877" spans="57:57" x14ac:dyDescent="0.25">
      <c r="BE2877" s="272"/>
    </row>
    <row r="2878" spans="57:57" x14ac:dyDescent="0.25">
      <c r="BE2878" s="272"/>
    </row>
    <row r="2879" spans="57:57" x14ac:dyDescent="0.25">
      <c r="BE2879" s="272"/>
    </row>
    <row r="2880" spans="57:57" x14ac:dyDescent="0.25">
      <c r="BE2880" s="272"/>
    </row>
    <row r="2881" spans="57:57" x14ac:dyDescent="0.25">
      <c r="BE2881" s="272"/>
    </row>
    <row r="2882" spans="57:57" x14ac:dyDescent="0.25">
      <c r="BE2882" s="272"/>
    </row>
    <row r="2883" spans="57:57" x14ac:dyDescent="0.25">
      <c r="BE2883" s="272"/>
    </row>
    <row r="2884" spans="57:57" x14ac:dyDescent="0.25">
      <c r="BE2884" s="272"/>
    </row>
    <row r="2885" spans="57:57" x14ac:dyDescent="0.25">
      <c r="BE2885" s="272"/>
    </row>
    <row r="2886" spans="57:57" x14ac:dyDescent="0.25">
      <c r="BE2886" s="272"/>
    </row>
    <row r="2887" spans="57:57" x14ac:dyDescent="0.25">
      <c r="BE2887" s="272"/>
    </row>
    <row r="2888" spans="57:57" x14ac:dyDescent="0.25">
      <c r="BE2888" s="272"/>
    </row>
    <row r="2889" spans="57:57" x14ac:dyDescent="0.25">
      <c r="BE2889" s="272"/>
    </row>
    <row r="2890" spans="57:57" x14ac:dyDescent="0.25">
      <c r="BE2890" s="272"/>
    </row>
    <row r="2891" spans="57:57" x14ac:dyDescent="0.25">
      <c r="BE2891" s="272"/>
    </row>
    <row r="2892" spans="57:57" x14ac:dyDescent="0.25">
      <c r="BE2892" s="272"/>
    </row>
    <row r="2893" spans="57:57" x14ac:dyDescent="0.25">
      <c r="BE2893" s="272"/>
    </row>
    <row r="2894" spans="57:57" x14ac:dyDescent="0.25">
      <c r="BE2894" s="272"/>
    </row>
    <row r="2895" spans="57:57" x14ac:dyDescent="0.25">
      <c r="BE2895" s="272"/>
    </row>
    <row r="2896" spans="57:57" x14ac:dyDescent="0.25">
      <c r="BE2896" s="272"/>
    </row>
    <row r="2897" spans="57:57" x14ac:dyDescent="0.25">
      <c r="BE2897" s="272"/>
    </row>
    <row r="2898" spans="57:57" x14ac:dyDescent="0.25">
      <c r="BE2898" s="272"/>
    </row>
    <row r="2899" spans="57:57" x14ac:dyDescent="0.25">
      <c r="BE2899" s="272"/>
    </row>
    <row r="2900" spans="57:57" x14ac:dyDescent="0.25">
      <c r="BE2900" s="272"/>
    </row>
    <row r="2901" spans="57:57" x14ac:dyDescent="0.25">
      <c r="BE2901" s="272"/>
    </row>
    <row r="2902" spans="57:57" x14ac:dyDescent="0.25">
      <c r="BE2902" s="272"/>
    </row>
    <row r="2903" spans="57:57" x14ac:dyDescent="0.25">
      <c r="BE2903" s="272"/>
    </row>
    <row r="2904" spans="57:57" x14ac:dyDescent="0.25">
      <c r="BE2904" s="272"/>
    </row>
    <row r="2905" spans="57:57" x14ac:dyDescent="0.25">
      <c r="BE2905" s="272"/>
    </row>
    <row r="2906" spans="57:57" x14ac:dyDescent="0.25">
      <c r="BE2906" s="272"/>
    </row>
    <row r="2907" spans="57:57" x14ac:dyDescent="0.25">
      <c r="BE2907" s="272"/>
    </row>
    <row r="2908" spans="57:57" x14ac:dyDescent="0.25">
      <c r="BE2908" s="272"/>
    </row>
    <row r="2909" spans="57:57" x14ac:dyDescent="0.25">
      <c r="BE2909" s="272"/>
    </row>
    <row r="2910" spans="57:57" x14ac:dyDescent="0.25">
      <c r="BE2910" s="272"/>
    </row>
    <row r="2911" spans="57:57" x14ac:dyDescent="0.25">
      <c r="BE2911" s="272"/>
    </row>
    <row r="2912" spans="57:57" x14ac:dyDescent="0.25">
      <c r="BE2912" s="272"/>
    </row>
    <row r="2913" spans="57:57" x14ac:dyDescent="0.25">
      <c r="BE2913" s="272"/>
    </row>
    <row r="2914" spans="57:57" x14ac:dyDescent="0.25">
      <c r="BE2914" s="272"/>
    </row>
    <row r="2915" spans="57:57" x14ac:dyDescent="0.25">
      <c r="BE2915" s="272"/>
    </row>
    <row r="2916" spans="57:57" x14ac:dyDescent="0.25">
      <c r="BE2916" s="272"/>
    </row>
    <row r="2917" spans="57:57" x14ac:dyDescent="0.25">
      <c r="BE2917" s="272"/>
    </row>
    <row r="2918" spans="57:57" x14ac:dyDescent="0.25">
      <c r="BE2918" s="272"/>
    </row>
    <row r="2919" spans="57:57" x14ac:dyDescent="0.25">
      <c r="BE2919" s="272"/>
    </row>
    <row r="2920" spans="57:57" x14ac:dyDescent="0.25">
      <c r="BE2920" s="272"/>
    </row>
    <row r="2921" spans="57:57" x14ac:dyDescent="0.25">
      <c r="BE2921" s="272"/>
    </row>
    <row r="2922" spans="57:57" x14ac:dyDescent="0.25">
      <c r="BE2922" s="272"/>
    </row>
    <row r="2923" spans="57:57" x14ac:dyDescent="0.25">
      <c r="BE2923" s="272"/>
    </row>
    <row r="2924" spans="57:57" x14ac:dyDescent="0.25">
      <c r="BE2924" s="272"/>
    </row>
    <row r="2925" spans="57:57" x14ac:dyDescent="0.25">
      <c r="BE2925" s="272"/>
    </row>
    <row r="2926" spans="57:57" x14ac:dyDescent="0.25">
      <c r="BE2926" s="272"/>
    </row>
    <row r="2927" spans="57:57" x14ac:dyDescent="0.25">
      <c r="BE2927" s="272"/>
    </row>
    <row r="2928" spans="57:57" x14ac:dyDescent="0.25">
      <c r="BE2928" s="272"/>
    </row>
    <row r="2929" spans="57:57" x14ac:dyDescent="0.25">
      <c r="BE2929" s="272"/>
    </row>
    <row r="2930" spans="57:57" x14ac:dyDescent="0.25">
      <c r="BE2930" s="272"/>
    </row>
    <row r="2931" spans="57:57" x14ac:dyDescent="0.25">
      <c r="BE2931" s="272"/>
    </row>
    <row r="2932" spans="57:57" x14ac:dyDescent="0.25">
      <c r="BE2932" s="272"/>
    </row>
    <row r="2933" spans="57:57" x14ac:dyDescent="0.25">
      <c r="BE2933" s="272"/>
    </row>
    <row r="2934" spans="57:57" x14ac:dyDescent="0.25">
      <c r="BE2934" s="272"/>
    </row>
    <row r="2935" spans="57:57" x14ac:dyDescent="0.25">
      <c r="BE2935" s="272"/>
    </row>
    <row r="2936" spans="57:57" x14ac:dyDescent="0.25">
      <c r="BE2936" s="272"/>
    </row>
    <row r="2937" spans="57:57" x14ac:dyDescent="0.25">
      <c r="BE2937" s="272"/>
    </row>
    <row r="2938" spans="57:57" x14ac:dyDescent="0.25">
      <c r="BE2938" s="272"/>
    </row>
    <row r="2939" spans="57:57" x14ac:dyDescent="0.25">
      <c r="BE2939" s="272"/>
    </row>
    <row r="2940" spans="57:57" x14ac:dyDescent="0.25">
      <c r="BE2940" s="272"/>
    </row>
    <row r="2941" spans="57:57" x14ac:dyDescent="0.25">
      <c r="BE2941" s="272"/>
    </row>
    <row r="2942" spans="57:57" x14ac:dyDescent="0.25">
      <c r="BE2942" s="272"/>
    </row>
    <row r="2943" spans="57:57" x14ac:dyDescent="0.25">
      <c r="BE2943" s="272"/>
    </row>
    <row r="2944" spans="57:57" x14ac:dyDescent="0.25">
      <c r="BE2944" s="272"/>
    </row>
    <row r="2945" spans="57:57" x14ac:dyDescent="0.25">
      <c r="BE2945" s="272"/>
    </row>
    <row r="2946" spans="57:57" x14ac:dyDescent="0.25">
      <c r="BE2946" s="272"/>
    </row>
    <row r="2947" spans="57:57" x14ac:dyDescent="0.25">
      <c r="BE2947" s="272"/>
    </row>
    <row r="2948" spans="57:57" x14ac:dyDescent="0.25">
      <c r="BE2948" s="272"/>
    </row>
    <row r="2949" spans="57:57" x14ac:dyDescent="0.25">
      <c r="BE2949" s="272"/>
    </row>
    <row r="2950" spans="57:57" x14ac:dyDescent="0.25">
      <c r="BE2950" s="272"/>
    </row>
    <row r="2951" spans="57:57" x14ac:dyDescent="0.25">
      <c r="BE2951" s="272"/>
    </row>
    <row r="2952" spans="57:57" x14ac:dyDescent="0.25">
      <c r="BE2952" s="272"/>
    </row>
    <row r="2953" spans="57:57" x14ac:dyDescent="0.25">
      <c r="BE2953" s="272"/>
    </row>
    <row r="2954" spans="57:57" x14ac:dyDescent="0.25">
      <c r="BE2954" s="272"/>
    </row>
    <row r="2955" spans="57:57" x14ac:dyDescent="0.25">
      <c r="BE2955" s="272"/>
    </row>
    <row r="2956" spans="57:57" x14ac:dyDescent="0.25">
      <c r="BE2956" s="272"/>
    </row>
    <row r="2957" spans="57:57" x14ac:dyDescent="0.25">
      <c r="BE2957" s="272"/>
    </row>
    <row r="2958" spans="57:57" x14ac:dyDescent="0.25">
      <c r="BE2958" s="272"/>
    </row>
    <row r="2959" spans="57:57" x14ac:dyDescent="0.25">
      <c r="BE2959" s="272"/>
    </row>
    <row r="2960" spans="57:57" x14ac:dyDescent="0.25">
      <c r="BE2960" s="272"/>
    </row>
    <row r="2961" spans="57:57" x14ac:dyDescent="0.25">
      <c r="BE2961" s="272"/>
    </row>
    <row r="2962" spans="57:57" x14ac:dyDescent="0.25">
      <c r="BE2962" s="272"/>
    </row>
    <row r="2963" spans="57:57" x14ac:dyDescent="0.25">
      <c r="BE2963" s="272"/>
    </row>
    <row r="2964" spans="57:57" x14ac:dyDescent="0.25">
      <c r="BE2964" s="272"/>
    </row>
    <row r="2965" spans="57:57" x14ac:dyDescent="0.25">
      <c r="BE2965" s="272"/>
    </row>
    <row r="2966" spans="57:57" x14ac:dyDescent="0.25">
      <c r="BE2966" s="272"/>
    </row>
    <row r="2967" spans="57:57" x14ac:dyDescent="0.25">
      <c r="BE2967" s="272"/>
    </row>
    <row r="2968" spans="57:57" x14ac:dyDescent="0.25">
      <c r="BE2968" s="272"/>
    </row>
    <row r="2969" spans="57:57" x14ac:dyDescent="0.25">
      <c r="BE2969" s="272"/>
    </row>
    <row r="2970" spans="57:57" x14ac:dyDescent="0.25">
      <c r="BE2970" s="272"/>
    </row>
    <row r="2971" spans="57:57" x14ac:dyDescent="0.25">
      <c r="BE2971" s="272"/>
    </row>
    <row r="2972" spans="57:57" x14ac:dyDescent="0.25">
      <c r="BE2972" s="272"/>
    </row>
    <row r="2973" spans="57:57" x14ac:dyDescent="0.25">
      <c r="BE2973" s="272"/>
    </row>
    <row r="2974" spans="57:57" x14ac:dyDescent="0.25">
      <c r="BE2974" s="272"/>
    </row>
    <row r="2975" spans="57:57" x14ac:dyDescent="0.25">
      <c r="BE2975" s="272"/>
    </row>
    <row r="2976" spans="57:57" x14ac:dyDescent="0.25">
      <c r="BE2976" s="272"/>
    </row>
    <row r="2977" spans="57:57" x14ac:dyDescent="0.25">
      <c r="BE2977" s="272"/>
    </row>
    <row r="2978" spans="57:57" x14ac:dyDescent="0.25">
      <c r="BE2978" s="272"/>
    </row>
    <row r="2979" spans="57:57" x14ac:dyDescent="0.25">
      <c r="BE2979" s="272"/>
    </row>
    <row r="2980" spans="57:57" x14ac:dyDescent="0.25">
      <c r="BE2980" s="272"/>
    </row>
    <row r="2981" spans="57:57" x14ac:dyDescent="0.25">
      <c r="BE2981" s="272"/>
    </row>
    <row r="2982" spans="57:57" x14ac:dyDescent="0.25">
      <c r="BE2982" s="272"/>
    </row>
    <row r="2983" spans="57:57" x14ac:dyDescent="0.25">
      <c r="BE2983" s="272"/>
    </row>
    <row r="2984" spans="57:57" x14ac:dyDescent="0.25">
      <c r="BE2984" s="272"/>
    </row>
    <row r="2985" spans="57:57" x14ac:dyDescent="0.25">
      <c r="BE2985" s="272"/>
    </row>
    <row r="2986" spans="57:57" x14ac:dyDescent="0.25">
      <c r="BE2986" s="272"/>
    </row>
    <row r="2987" spans="57:57" x14ac:dyDescent="0.25">
      <c r="BE2987" s="272"/>
    </row>
    <row r="2988" spans="57:57" x14ac:dyDescent="0.25">
      <c r="BE2988" s="272"/>
    </row>
    <row r="2989" spans="57:57" x14ac:dyDescent="0.25">
      <c r="BE2989" s="272"/>
    </row>
    <row r="2990" spans="57:57" x14ac:dyDescent="0.25">
      <c r="BE2990" s="272"/>
    </row>
    <row r="2991" spans="57:57" x14ac:dyDescent="0.25">
      <c r="BE2991" s="272"/>
    </row>
    <row r="2992" spans="57:57" x14ac:dyDescent="0.25">
      <c r="BE2992" s="272"/>
    </row>
    <row r="2993" spans="57:57" x14ac:dyDescent="0.25">
      <c r="BE2993" s="272"/>
    </row>
    <row r="2994" spans="57:57" x14ac:dyDescent="0.25">
      <c r="BE2994" s="272"/>
    </row>
    <row r="2995" spans="57:57" x14ac:dyDescent="0.25">
      <c r="BE2995" s="272"/>
    </row>
    <row r="2996" spans="57:57" x14ac:dyDescent="0.25">
      <c r="BE2996" s="272"/>
    </row>
    <row r="2997" spans="57:57" x14ac:dyDescent="0.25">
      <c r="BE2997" s="272"/>
    </row>
    <row r="2998" spans="57:57" x14ac:dyDescent="0.25">
      <c r="BE2998" s="272"/>
    </row>
    <row r="2999" spans="57:57" x14ac:dyDescent="0.25">
      <c r="BE2999" s="272"/>
    </row>
    <row r="3000" spans="57:57" x14ac:dyDescent="0.25">
      <c r="BE3000" s="272"/>
    </row>
    <row r="3001" spans="57:57" x14ac:dyDescent="0.25">
      <c r="BE3001" s="272"/>
    </row>
    <row r="3002" spans="57:57" x14ac:dyDescent="0.25">
      <c r="BE3002" s="272"/>
    </row>
    <row r="3003" spans="57:57" x14ac:dyDescent="0.25">
      <c r="BE3003" s="272"/>
    </row>
    <row r="3004" spans="57:57" x14ac:dyDescent="0.25">
      <c r="BE3004" s="272"/>
    </row>
    <row r="3005" spans="57:57" x14ac:dyDescent="0.25">
      <c r="BE3005" s="272"/>
    </row>
    <row r="3006" spans="57:57" x14ac:dyDescent="0.25">
      <c r="BE3006" s="272"/>
    </row>
    <row r="3007" spans="57:57" x14ac:dyDescent="0.25">
      <c r="BE3007" s="272"/>
    </row>
    <row r="3008" spans="57:57" x14ac:dyDescent="0.25">
      <c r="BE3008" s="272"/>
    </row>
    <row r="3009" spans="57:57" x14ac:dyDescent="0.25">
      <c r="BE3009" s="272"/>
    </row>
    <row r="3010" spans="57:57" x14ac:dyDescent="0.25">
      <c r="BE3010" s="272"/>
    </row>
    <row r="3011" spans="57:57" x14ac:dyDescent="0.25">
      <c r="BE3011" s="272"/>
    </row>
    <row r="3012" spans="57:57" x14ac:dyDescent="0.25">
      <c r="BE3012" s="272"/>
    </row>
    <row r="3013" spans="57:57" x14ac:dyDescent="0.25">
      <c r="BE3013" s="272"/>
    </row>
    <row r="3014" spans="57:57" x14ac:dyDescent="0.25">
      <c r="BE3014" s="272"/>
    </row>
    <row r="3015" spans="57:57" x14ac:dyDescent="0.25">
      <c r="BE3015" s="272"/>
    </row>
    <row r="3016" spans="57:57" x14ac:dyDescent="0.25">
      <c r="BE3016" s="272"/>
    </row>
    <row r="3017" spans="57:57" x14ac:dyDescent="0.25">
      <c r="BE3017" s="272"/>
    </row>
    <row r="3018" spans="57:57" x14ac:dyDescent="0.25">
      <c r="BE3018" s="272"/>
    </row>
    <row r="3019" spans="57:57" x14ac:dyDescent="0.25">
      <c r="BE3019" s="272"/>
    </row>
    <row r="3020" spans="57:57" x14ac:dyDescent="0.25">
      <c r="BE3020" s="272"/>
    </row>
    <row r="3021" spans="57:57" x14ac:dyDescent="0.25">
      <c r="BE3021" s="272"/>
    </row>
    <row r="3022" spans="57:57" x14ac:dyDescent="0.25">
      <c r="BE3022" s="272"/>
    </row>
    <row r="3023" spans="57:57" x14ac:dyDescent="0.25">
      <c r="BE3023" s="272"/>
    </row>
    <row r="3024" spans="57:57" x14ac:dyDescent="0.25">
      <c r="BE3024" s="272"/>
    </row>
    <row r="3025" spans="57:57" x14ac:dyDescent="0.25">
      <c r="BE3025" s="272"/>
    </row>
    <row r="3026" spans="57:57" x14ac:dyDescent="0.25">
      <c r="BE3026" s="272"/>
    </row>
    <row r="3027" spans="57:57" x14ac:dyDescent="0.25">
      <c r="BE3027" s="272"/>
    </row>
    <row r="3028" spans="57:57" x14ac:dyDescent="0.25">
      <c r="BE3028" s="272"/>
    </row>
    <row r="3029" spans="57:57" x14ac:dyDescent="0.25">
      <c r="BE3029" s="272"/>
    </row>
    <row r="3030" spans="57:57" x14ac:dyDescent="0.25">
      <c r="BE3030" s="272"/>
    </row>
    <row r="3031" spans="57:57" x14ac:dyDescent="0.25">
      <c r="BE3031" s="272"/>
    </row>
    <row r="3032" spans="57:57" x14ac:dyDescent="0.25">
      <c r="BE3032" s="272"/>
    </row>
    <row r="3033" spans="57:57" x14ac:dyDescent="0.25">
      <c r="BE3033" s="272"/>
    </row>
    <row r="3034" spans="57:57" x14ac:dyDescent="0.25">
      <c r="BE3034" s="272"/>
    </row>
    <row r="3035" spans="57:57" x14ac:dyDescent="0.25">
      <c r="BE3035" s="272"/>
    </row>
    <row r="3036" spans="57:57" x14ac:dyDescent="0.25">
      <c r="BE3036" s="272"/>
    </row>
    <row r="3037" spans="57:57" x14ac:dyDescent="0.25">
      <c r="BE3037" s="272"/>
    </row>
    <row r="3038" spans="57:57" x14ac:dyDescent="0.25">
      <c r="BE3038" s="272"/>
    </row>
    <row r="3039" spans="57:57" x14ac:dyDescent="0.25">
      <c r="BE3039" s="272"/>
    </row>
    <row r="3040" spans="57:57" x14ac:dyDescent="0.25">
      <c r="BE3040" s="272"/>
    </row>
    <row r="3041" spans="57:57" x14ac:dyDescent="0.25">
      <c r="BE3041" s="272"/>
    </row>
    <row r="3042" spans="57:57" x14ac:dyDescent="0.25">
      <c r="BE3042" s="272"/>
    </row>
    <row r="3043" spans="57:57" x14ac:dyDescent="0.25">
      <c r="BE3043" s="272"/>
    </row>
    <row r="3044" spans="57:57" x14ac:dyDescent="0.25">
      <c r="BE3044" s="272"/>
    </row>
    <row r="3045" spans="57:57" x14ac:dyDescent="0.25">
      <c r="BE3045" s="272"/>
    </row>
    <row r="3046" spans="57:57" x14ac:dyDescent="0.25">
      <c r="BE3046" s="272"/>
    </row>
    <row r="3047" spans="57:57" x14ac:dyDescent="0.25">
      <c r="BE3047" s="272"/>
    </row>
    <row r="3048" spans="57:57" x14ac:dyDescent="0.25">
      <c r="BE3048" s="272"/>
    </row>
    <row r="3049" spans="57:57" x14ac:dyDescent="0.25">
      <c r="BE3049" s="272"/>
    </row>
    <row r="3050" spans="57:57" x14ac:dyDescent="0.25">
      <c r="BE3050" s="272"/>
    </row>
    <row r="3051" spans="57:57" x14ac:dyDescent="0.25">
      <c r="BE3051" s="272"/>
    </row>
    <row r="3052" spans="57:57" x14ac:dyDescent="0.25">
      <c r="BE3052" s="272"/>
    </row>
    <row r="3053" spans="57:57" x14ac:dyDescent="0.25">
      <c r="BE3053" s="272"/>
    </row>
    <row r="3054" spans="57:57" x14ac:dyDescent="0.25">
      <c r="BE3054" s="272"/>
    </row>
    <row r="3055" spans="57:57" x14ac:dyDescent="0.25">
      <c r="BE3055" s="272"/>
    </row>
    <row r="3056" spans="57:57" x14ac:dyDescent="0.25">
      <c r="BE3056" s="272"/>
    </row>
    <row r="3057" spans="57:57" x14ac:dyDescent="0.25">
      <c r="BE3057" s="272"/>
    </row>
    <row r="3058" spans="57:57" x14ac:dyDescent="0.25">
      <c r="BE3058" s="272"/>
    </row>
    <row r="3059" spans="57:57" x14ac:dyDescent="0.25">
      <c r="BE3059" s="272"/>
    </row>
    <row r="3060" spans="57:57" x14ac:dyDescent="0.25">
      <c r="BE3060" s="272"/>
    </row>
    <row r="3061" spans="57:57" x14ac:dyDescent="0.25">
      <c r="BE3061" s="272"/>
    </row>
    <row r="3062" spans="57:57" x14ac:dyDescent="0.25">
      <c r="BE3062" s="272"/>
    </row>
    <row r="3063" spans="57:57" x14ac:dyDescent="0.25">
      <c r="BE3063" s="272"/>
    </row>
    <row r="3064" spans="57:57" x14ac:dyDescent="0.25">
      <c r="BE3064" s="272"/>
    </row>
    <row r="3065" spans="57:57" x14ac:dyDescent="0.25">
      <c r="BE3065" s="272"/>
    </row>
    <row r="3066" spans="57:57" x14ac:dyDescent="0.25">
      <c r="BE3066" s="272"/>
    </row>
    <row r="3067" spans="57:57" x14ac:dyDescent="0.25">
      <c r="BE3067" s="272"/>
    </row>
    <row r="3068" spans="57:57" x14ac:dyDescent="0.25">
      <c r="BE3068" s="272"/>
    </row>
    <row r="3069" spans="57:57" x14ac:dyDescent="0.25">
      <c r="BE3069" s="272"/>
    </row>
    <row r="3070" spans="57:57" x14ac:dyDescent="0.25">
      <c r="BE3070" s="272"/>
    </row>
    <row r="3071" spans="57:57" x14ac:dyDescent="0.25">
      <c r="BE3071" s="272"/>
    </row>
    <row r="3072" spans="57:57" x14ac:dyDescent="0.25">
      <c r="BE3072" s="272"/>
    </row>
    <row r="3073" spans="57:57" x14ac:dyDescent="0.25">
      <c r="BE3073" s="272"/>
    </row>
    <row r="3074" spans="57:57" x14ac:dyDescent="0.25">
      <c r="BE3074" s="272"/>
    </row>
    <row r="3075" spans="57:57" x14ac:dyDescent="0.25">
      <c r="BE3075" s="272"/>
    </row>
    <row r="3076" spans="57:57" x14ac:dyDescent="0.25">
      <c r="BE3076" s="272"/>
    </row>
    <row r="3077" spans="57:57" x14ac:dyDescent="0.25">
      <c r="BE3077" s="272"/>
    </row>
    <row r="3078" spans="57:57" x14ac:dyDescent="0.25">
      <c r="BE3078" s="272"/>
    </row>
    <row r="3079" spans="57:57" x14ac:dyDescent="0.25">
      <c r="BE3079" s="272"/>
    </row>
    <row r="3080" spans="57:57" x14ac:dyDescent="0.25">
      <c r="BE3080" s="272"/>
    </row>
    <row r="3081" spans="57:57" x14ac:dyDescent="0.25">
      <c r="BE3081" s="272"/>
    </row>
    <row r="3082" spans="57:57" x14ac:dyDescent="0.25">
      <c r="BE3082" s="272"/>
    </row>
    <row r="3083" spans="57:57" x14ac:dyDescent="0.25">
      <c r="BE3083" s="272"/>
    </row>
    <row r="3084" spans="57:57" x14ac:dyDescent="0.25">
      <c r="BE3084" s="272"/>
    </row>
    <row r="3085" spans="57:57" x14ac:dyDescent="0.25">
      <c r="BE3085" s="272"/>
    </row>
    <row r="3086" spans="57:57" x14ac:dyDescent="0.25">
      <c r="BE3086" s="272"/>
    </row>
    <row r="3087" spans="57:57" x14ac:dyDescent="0.25">
      <c r="BE3087" s="272"/>
    </row>
    <row r="3088" spans="57:57" x14ac:dyDescent="0.25">
      <c r="BE3088" s="272"/>
    </row>
    <row r="3089" spans="57:57" x14ac:dyDescent="0.25">
      <c r="BE3089" s="272"/>
    </row>
    <row r="3090" spans="57:57" x14ac:dyDescent="0.25">
      <c r="BE3090" s="272"/>
    </row>
    <row r="3091" spans="57:57" x14ac:dyDescent="0.25">
      <c r="BE3091" s="272"/>
    </row>
    <row r="3092" spans="57:57" x14ac:dyDescent="0.25">
      <c r="BE3092" s="272"/>
    </row>
    <row r="3093" spans="57:57" x14ac:dyDescent="0.25">
      <c r="BE3093" s="272"/>
    </row>
    <row r="3094" spans="57:57" x14ac:dyDescent="0.25">
      <c r="BE3094" s="272"/>
    </row>
    <row r="3095" spans="57:57" x14ac:dyDescent="0.25">
      <c r="BE3095" s="272"/>
    </row>
    <row r="3096" spans="57:57" x14ac:dyDescent="0.25">
      <c r="BE3096" s="272"/>
    </row>
    <row r="3097" spans="57:57" x14ac:dyDescent="0.25">
      <c r="BE3097" s="272"/>
    </row>
    <row r="3098" spans="57:57" x14ac:dyDescent="0.25">
      <c r="BE3098" s="272"/>
    </row>
    <row r="3099" spans="57:57" x14ac:dyDescent="0.25">
      <c r="BE3099" s="272"/>
    </row>
    <row r="3100" spans="57:57" x14ac:dyDescent="0.25">
      <c r="BE3100" s="272"/>
    </row>
    <row r="3101" spans="57:57" x14ac:dyDescent="0.25">
      <c r="BE3101" s="272"/>
    </row>
    <row r="3102" spans="57:57" x14ac:dyDescent="0.25">
      <c r="BE3102" s="272"/>
    </row>
    <row r="3103" spans="57:57" x14ac:dyDescent="0.25">
      <c r="BE3103" s="272"/>
    </row>
    <row r="3104" spans="57:57" x14ac:dyDescent="0.25">
      <c r="BE3104" s="272"/>
    </row>
    <row r="3105" spans="57:57" x14ac:dyDescent="0.25">
      <c r="BE3105" s="272"/>
    </row>
    <row r="3106" spans="57:57" x14ac:dyDescent="0.25">
      <c r="BE3106" s="272"/>
    </row>
    <row r="3107" spans="57:57" x14ac:dyDescent="0.25">
      <c r="BE3107" s="272"/>
    </row>
    <row r="3108" spans="57:57" x14ac:dyDescent="0.25">
      <c r="BE3108" s="272"/>
    </row>
    <row r="3109" spans="57:57" x14ac:dyDescent="0.25">
      <c r="BE3109" s="272"/>
    </row>
    <row r="3110" spans="57:57" x14ac:dyDescent="0.25">
      <c r="BE3110" s="272"/>
    </row>
    <row r="3111" spans="57:57" x14ac:dyDescent="0.25">
      <c r="BE3111" s="272"/>
    </row>
    <row r="3112" spans="57:57" x14ac:dyDescent="0.25">
      <c r="BE3112" s="272"/>
    </row>
    <row r="3113" spans="57:57" x14ac:dyDescent="0.25">
      <c r="BE3113" s="272"/>
    </row>
    <row r="3114" spans="57:57" x14ac:dyDescent="0.25">
      <c r="BE3114" s="272"/>
    </row>
    <row r="3115" spans="57:57" x14ac:dyDescent="0.25">
      <c r="BE3115" s="272"/>
    </row>
    <row r="3116" spans="57:57" x14ac:dyDescent="0.25">
      <c r="BE3116" s="272"/>
    </row>
    <row r="3117" spans="57:57" x14ac:dyDescent="0.25">
      <c r="BE3117" s="272"/>
    </row>
    <row r="3118" spans="57:57" x14ac:dyDescent="0.25">
      <c r="BE3118" s="272"/>
    </row>
    <row r="3119" spans="57:57" x14ac:dyDescent="0.25">
      <c r="BE3119" s="272"/>
    </row>
    <row r="3120" spans="57:57" x14ac:dyDescent="0.25">
      <c r="BE3120" s="272"/>
    </row>
    <row r="3121" spans="57:57" x14ac:dyDescent="0.25">
      <c r="BE3121" s="272"/>
    </row>
    <row r="3122" spans="57:57" x14ac:dyDescent="0.25">
      <c r="BE3122" s="272"/>
    </row>
    <row r="3123" spans="57:57" x14ac:dyDescent="0.25">
      <c r="BE3123" s="272"/>
    </row>
    <row r="3124" spans="57:57" x14ac:dyDescent="0.25">
      <c r="BE3124" s="272"/>
    </row>
    <row r="3125" spans="57:57" x14ac:dyDescent="0.25">
      <c r="BE3125" s="272"/>
    </row>
    <row r="3126" spans="57:57" x14ac:dyDescent="0.25">
      <c r="BE3126" s="272"/>
    </row>
    <row r="3127" spans="57:57" x14ac:dyDescent="0.25">
      <c r="BE3127" s="272"/>
    </row>
    <row r="3128" spans="57:57" x14ac:dyDescent="0.25">
      <c r="BE3128" s="272"/>
    </row>
    <row r="3129" spans="57:57" x14ac:dyDescent="0.25">
      <c r="BE3129" s="272"/>
    </row>
    <row r="3130" spans="57:57" x14ac:dyDescent="0.25">
      <c r="BE3130" s="272"/>
    </row>
    <row r="3131" spans="57:57" x14ac:dyDescent="0.25">
      <c r="BE3131" s="272"/>
    </row>
    <row r="3132" spans="57:57" x14ac:dyDescent="0.25">
      <c r="BE3132" s="272"/>
    </row>
    <row r="3133" spans="57:57" x14ac:dyDescent="0.25">
      <c r="BE3133" s="272"/>
    </row>
    <row r="3134" spans="57:57" x14ac:dyDescent="0.25">
      <c r="BE3134" s="272"/>
    </row>
    <row r="3135" spans="57:57" x14ac:dyDescent="0.25">
      <c r="BE3135" s="272"/>
    </row>
    <row r="3136" spans="57:57" x14ac:dyDescent="0.25">
      <c r="BE3136" s="272"/>
    </row>
    <row r="3137" spans="57:57" x14ac:dyDescent="0.25">
      <c r="BE3137" s="272"/>
    </row>
    <row r="3138" spans="57:57" x14ac:dyDescent="0.25">
      <c r="BE3138" s="272"/>
    </row>
    <row r="3139" spans="57:57" x14ac:dyDescent="0.25">
      <c r="BE3139" s="272"/>
    </row>
    <row r="3140" spans="57:57" x14ac:dyDescent="0.25">
      <c r="BE3140" s="272"/>
    </row>
    <row r="3141" spans="57:57" x14ac:dyDescent="0.25">
      <c r="BE3141" s="272"/>
    </row>
    <row r="3142" spans="57:57" x14ac:dyDescent="0.25">
      <c r="BE3142" s="272"/>
    </row>
    <row r="3143" spans="57:57" x14ac:dyDescent="0.25">
      <c r="BE3143" s="272"/>
    </row>
    <row r="3144" spans="57:57" x14ac:dyDescent="0.25">
      <c r="BE3144" s="272"/>
    </row>
    <row r="3145" spans="57:57" x14ac:dyDescent="0.25">
      <c r="BE3145" s="272"/>
    </row>
    <row r="3146" spans="57:57" x14ac:dyDescent="0.25">
      <c r="BE3146" s="272"/>
    </row>
    <row r="3147" spans="57:57" x14ac:dyDescent="0.25">
      <c r="BE3147" s="272"/>
    </row>
    <row r="3148" spans="57:57" x14ac:dyDescent="0.25">
      <c r="BE3148" s="272"/>
    </row>
    <row r="3149" spans="57:57" x14ac:dyDescent="0.25">
      <c r="BE3149" s="272"/>
    </row>
    <row r="3150" spans="57:57" x14ac:dyDescent="0.25">
      <c r="BE3150" s="272"/>
    </row>
    <row r="3151" spans="57:57" x14ac:dyDescent="0.25">
      <c r="BE3151" s="272"/>
    </row>
    <row r="3152" spans="57:57" x14ac:dyDescent="0.25">
      <c r="BE3152" s="272"/>
    </row>
    <row r="3153" spans="57:57" x14ac:dyDescent="0.25">
      <c r="BE3153" s="272"/>
    </row>
    <row r="3154" spans="57:57" x14ac:dyDescent="0.25">
      <c r="BE3154" s="272"/>
    </row>
    <row r="3155" spans="57:57" x14ac:dyDescent="0.25">
      <c r="BE3155" s="272"/>
    </row>
    <row r="3156" spans="57:57" x14ac:dyDescent="0.25">
      <c r="BE3156" s="272"/>
    </row>
    <row r="3157" spans="57:57" x14ac:dyDescent="0.25">
      <c r="BE3157" s="272"/>
    </row>
    <row r="3158" spans="57:57" x14ac:dyDescent="0.25">
      <c r="BE3158" s="272"/>
    </row>
    <row r="3159" spans="57:57" x14ac:dyDescent="0.25">
      <c r="BE3159" s="272"/>
    </row>
    <row r="3160" spans="57:57" x14ac:dyDescent="0.25">
      <c r="BE3160" s="272"/>
    </row>
    <row r="3161" spans="57:57" x14ac:dyDescent="0.25">
      <c r="BE3161" s="272"/>
    </row>
    <row r="3162" spans="57:57" x14ac:dyDescent="0.25">
      <c r="BE3162" s="272"/>
    </row>
    <row r="3163" spans="57:57" x14ac:dyDescent="0.25">
      <c r="BE3163" s="272"/>
    </row>
    <row r="3164" spans="57:57" x14ac:dyDescent="0.25">
      <c r="BE3164" s="272"/>
    </row>
    <row r="3165" spans="57:57" x14ac:dyDescent="0.25">
      <c r="BE3165" s="272"/>
    </row>
    <row r="3166" spans="57:57" x14ac:dyDescent="0.25">
      <c r="BE3166" s="272"/>
    </row>
    <row r="3167" spans="57:57" x14ac:dyDescent="0.25">
      <c r="BE3167" s="272"/>
    </row>
    <row r="3168" spans="57:57" x14ac:dyDescent="0.25">
      <c r="BE3168" s="272"/>
    </row>
    <row r="3169" spans="57:57" x14ac:dyDescent="0.25">
      <c r="BE3169" s="272"/>
    </row>
    <row r="3170" spans="57:57" x14ac:dyDescent="0.25">
      <c r="BE3170" s="272"/>
    </row>
    <row r="3171" spans="57:57" x14ac:dyDescent="0.25">
      <c r="BE3171" s="272"/>
    </row>
    <row r="3172" spans="57:57" x14ac:dyDescent="0.25">
      <c r="BE3172" s="272"/>
    </row>
    <row r="3173" spans="57:57" x14ac:dyDescent="0.25">
      <c r="BE3173" s="272"/>
    </row>
    <row r="3174" spans="57:57" x14ac:dyDescent="0.25">
      <c r="BE3174" s="272"/>
    </row>
    <row r="3175" spans="57:57" x14ac:dyDescent="0.25">
      <c r="BE3175" s="272"/>
    </row>
    <row r="3176" spans="57:57" x14ac:dyDescent="0.25">
      <c r="BE3176" s="272"/>
    </row>
    <row r="3177" spans="57:57" x14ac:dyDescent="0.25">
      <c r="BE3177" s="272"/>
    </row>
    <row r="3178" spans="57:57" x14ac:dyDescent="0.25">
      <c r="BE3178" s="272"/>
    </row>
    <row r="3179" spans="57:57" x14ac:dyDescent="0.25">
      <c r="BE3179" s="272"/>
    </row>
    <row r="3180" spans="57:57" x14ac:dyDescent="0.25">
      <c r="BE3180" s="272"/>
    </row>
    <row r="3181" spans="57:57" x14ac:dyDescent="0.25">
      <c r="BE3181" s="272"/>
    </row>
    <row r="3182" spans="57:57" x14ac:dyDescent="0.25">
      <c r="BE3182" s="272"/>
    </row>
    <row r="3183" spans="57:57" x14ac:dyDescent="0.25">
      <c r="BE3183" s="272"/>
    </row>
    <row r="3184" spans="57:57" x14ac:dyDescent="0.25">
      <c r="BE3184" s="272"/>
    </row>
    <row r="3185" spans="57:57" x14ac:dyDescent="0.25">
      <c r="BE3185" s="272"/>
    </row>
    <row r="3186" spans="57:57" x14ac:dyDescent="0.25">
      <c r="BE3186" s="272"/>
    </row>
    <row r="3187" spans="57:57" x14ac:dyDescent="0.25">
      <c r="BE3187" s="272"/>
    </row>
    <row r="3188" spans="57:57" x14ac:dyDescent="0.25">
      <c r="BE3188" s="272"/>
    </row>
    <row r="3189" spans="57:57" x14ac:dyDescent="0.25">
      <c r="BE3189" s="272"/>
    </row>
    <row r="3190" spans="57:57" x14ac:dyDescent="0.25">
      <c r="BE3190" s="272"/>
    </row>
    <row r="3191" spans="57:57" x14ac:dyDescent="0.25">
      <c r="BE3191" s="272"/>
    </row>
    <row r="3192" spans="57:57" x14ac:dyDescent="0.25">
      <c r="BE3192" s="272"/>
    </row>
    <row r="3193" spans="57:57" x14ac:dyDescent="0.25">
      <c r="BE3193" s="272"/>
    </row>
    <row r="3194" spans="57:57" x14ac:dyDescent="0.25">
      <c r="BE3194" s="272"/>
    </row>
    <row r="3195" spans="57:57" x14ac:dyDescent="0.25">
      <c r="BE3195" s="272"/>
    </row>
    <row r="3196" spans="57:57" x14ac:dyDescent="0.25">
      <c r="BE3196" s="272"/>
    </row>
    <row r="3197" spans="57:57" x14ac:dyDescent="0.25">
      <c r="BE3197" s="272"/>
    </row>
    <row r="3198" spans="57:57" x14ac:dyDescent="0.25">
      <c r="BE3198" s="272"/>
    </row>
    <row r="3199" spans="57:57" x14ac:dyDescent="0.25">
      <c r="BE3199" s="272"/>
    </row>
    <row r="3200" spans="57:57" x14ac:dyDescent="0.25">
      <c r="BE3200" s="272"/>
    </row>
    <row r="3201" spans="57:57" x14ac:dyDescent="0.25">
      <c r="BE3201" s="272"/>
    </row>
    <row r="3202" spans="57:57" x14ac:dyDescent="0.25">
      <c r="BE3202" s="272"/>
    </row>
    <row r="3203" spans="57:57" x14ac:dyDescent="0.25">
      <c r="BE3203" s="272"/>
    </row>
    <row r="3204" spans="57:57" x14ac:dyDescent="0.25">
      <c r="BE3204" s="272"/>
    </row>
    <row r="3205" spans="57:57" x14ac:dyDescent="0.25">
      <c r="BE3205" s="272"/>
    </row>
    <row r="3206" spans="57:57" x14ac:dyDescent="0.25">
      <c r="BE3206" s="272"/>
    </row>
    <row r="3207" spans="57:57" x14ac:dyDescent="0.25">
      <c r="BE3207" s="272"/>
    </row>
    <row r="3208" spans="57:57" x14ac:dyDescent="0.25">
      <c r="BE3208" s="272"/>
    </row>
    <row r="3209" spans="57:57" x14ac:dyDescent="0.25">
      <c r="BE3209" s="272"/>
    </row>
    <row r="3210" spans="57:57" x14ac:dyDescent="0.25">
      <c r="BE3210" s="272"/>
    </row>
    <row r="3211" spans="57:57" x14ac:dyDescent="0.25">
      <c r="BE3211" s="272"/>
    </row>
    <row r="3212" spans="57:57" x14ac:dyDescent="0.25">
      <c r="BE3212" s="272"/>
    </row>
    <row r="3213" spans="57:57" x14ac:dyDescent="0.25">
      <c r="BE3213" s="272"/>
    </row>
    <row r="3214" spans="57:57" x14ac:dyDescent="0.25">
      <c r="BE3214" s="272"/>
    </row>
    <row r="3215" spans="57:57" x14ac:dyDescent="0.25">
      <c r="BE3215" s="272"/>
    </row>
    <row r="3216" spans="57:57" x14ac:dyDescent="0.25">
      <c r="BE3216" s="272"/>
    </row>
    <row r="3217" spans="57:57" x14ac:dyDescent="0.25">
      <c r="BE3217" s="272"/>
    </row>
    <row r="3218" spans="57:57" x14ac:dyDescent="0.25">
      <c r="BE3218" s="272"/>
    </row>
    <row r="3219" spans="57:57" x14ac:dyDescent="0.25">
      <c r="BE3219" s="272"/>
    </row>
    <row r="3220" spans="57:57" x14ac:dyDescent="0.25">
      <c r="BE3220" s="272"/>
    </row>
    <row r="3221" spans="57:57" x14ac:dyDescent="0.25">
      <c r="BE3221" s="272"/>
    </row>
    <row r="3222" spans="57:57" x14ac:dyDescent="0.25">
      <c r="BE3222" s="272"/>
    </row>
    <row r="3223" spans="57:57" x14ac:dyDescent="0.25">
      <c r="BE3223" s="272"/>
    </row>
    <row r="3224" spans="57:57" x14ac:dyDescent="0.25">
      <c r="BE3224" s="272"/>
    </row>
    <row r="3225" spans="57:57" x14ac:dyDescent="0.25">
      <c r="BE3225" s="272"/>
    </row>
    <row r="3226" spans="57:57" x14ac:dyDescent="0.25">
      <c r="BE3226" s="272"/>
    </row>
    <row r="3227" spans="57:57" x14ac:dyDescent="0.25">
      <c r="BE3227" s="272"/>
    </row>
    <row r="3228" spans="57:57" x14ac:dyDescent="0.25">
      <c r="BE3228" s="272"/>
    </row>
    <row r="3229" spans="57:57" x14ac:dyDescent="0.25">
      <c r="BE3229" s="272"/>
    </row>
    <row r="3230" spans="57:57" x14ac:dyDescent="0.25">
      <c r="BE3230" s="272"/>
    </row>
    <row r="3231" spans="57:57" x14ac:dyDescent="0.25">
      <c r="BE3231" s="272"/>
    </row>
    <row r="3232" spans="57:57" x14ac:dyDescent="0.25">
      <c r="BE3232" s="272"/>
    </row>
    <row r="3233" spans="57:57" x14ac:dyDescent="0.25">
      <c r="BE3233" s="272"/>
    </row>
    <row r="3234" spans="57:57" x14ac:dyDescent="0.25">
      <c r="BE3234" s="272"/>
    </row>
    <row r="3235" spans="57:57" x14ac:dyDescent="0.25">
      <c r="BE3235" s="272"/>
    </row>
    <row r="3236" spans="57:57" x14ac:dyDescent="0.25">
      <c r="BE3236" s="272"/>
    </row>
    <row r="3237" spans="57:57" x14ac:dyDescent="0.25">
      <c r="BE3237" s="272"/>
    </row>
    <row r="3238" spans="57:57" x14ac:dyDescent="0.25">
      <c r="BE3238" s="272"/>
    </row>
    <row r="3239" spans="57:57" x14ac:dyDescent="0.25">
      <c r="BE3239" s="272"/>
    </row>
    <row r="3240" spans="57:57" x14ac:dyDescent="0.25">
      <c r="BE3240" s="272"/>
    </row>
    <row r="3241" spans="57:57" x14ac:dyDescent="0.25">
      <c r="BE3241" s="272"/>
    </row>
    <row r="3242" spans="57:57" x14ac:dyDescent="0.25">
      <c r="BE3242" s="272"/>
    </row>
    <row r="3243" spans="57:57" x14ac:dyDescent="0.25">
      <c r="BE3243" s="272"/>
    </row>
    <row r="3244" spans="57:57" x14ac:dyDescent="0.25">
      <c r="BE3244" s="272"/>
    </row>
    <row r="3245" spans="57:57" x14ac:dyDescent="0.25">
      <c r="BE3245" s="272"/>
    </row>
    <row r="3246" spans="57:57" x14ac:dyDescent="0.25">
      <c r="BE3246" s="272"/>
    </row>
    <row r="3247" spans="57:57" x14ac:dyDescent="0.25">
      <c r="BE3247" s="272"/>
    </row>
    <row r="3248" spans="57:57" x14ac:dyDescent="0.25">
      <c r="BE3248" s="272"/>
    </row>
    <row r="3249" spans="57:57" x14ac:dyDescent="0.25">
      <c r="BE3249" s="272"/>
    </row>
    <row r="3250" spans="57:57" x14ac:dyDescent="0.25">
      <c r="BE3250" s="272"/>
    </row>
    <row r="3251" spans="57:57" x14ac:dyDescent="0.25">
      <c r="BE3251" s="272"/>
    </row>
    <row r="3252" spans="57:57" x14ac:dyDescent="0.25">
      <c r="BE3252" s="272"/>
    </row>
    <row r="3253" spans="57:57" x14ac:dyDescent="0.25">
      <c r="BE3253" s="272"/>
    </row>
    <row r="3254" spans="57:57" x14ac:dyDescent="0.25">
      <c r="BE3254" s="272"/>
    </row>
    <row r="3255" spans="57:57" x14ac:dyDescent="0.25">
      <c r="BE3255" s="272"/>
    </row>
    <row r="3256" spans="57:57" x14ac:dyDescent="0.25">
      <c r="BE3256" s="272"/>
    </row>
    <row r="3257" spans="57:57" x14ac:dyDescent="0.25">
      <c r="BE3257" s="272"/>
    </row>
    <row r="3258" spans="57:57" x14ac:dyDescent="0.25">
      <c r="BE3258" s="272"/>
    </row>
    <row r="3259" spans="57:57" x14ac:dyDescent="0.25">
      <c r="BE3259" s="272"/>
    </row>
    <row r="3260" spans="57:57" x14ac:dyDescent="0.25">
      <c r="BE3260" s="272"/>
    </row>
    <row r="3261" spans="57:57" x14ac:dyDescent="0.25">
      <c r="BE3261" s="272"/>
    </row>
    <row r="3262" spans="57:57" x14ac:dyDescent="0.25">
      <c r="BE3262" s="272"/>
    </row>
    <row r="3263" spans="57:57" x14ac:dyDescent="0.25">
      <c r="BE3263" s="272"/>
    </row>
    <row r="3264" spans="57:57" x14ac:dyDescent="0.25">
      <c r="BE3264" s="272"/>
    </row>
    <row r="3265" spans="57:57" x14ac:dyDescent="0.25">
      <c r="BE3265" s="272"/>
    </row>
    <row r="3266" spans="57:57" x14ac:dyDescent="0.25">
      <c r="BE3266" s="272"/>
    </row>
    <row r="3267" spans="57:57" x14ac:dyDescent="0.25">
      <c r="BE3267" s="272"/>
    </row>
    <row r="3268" spans="57:57" x14ac:dyDescent="0.25">
      <c r="BE3268" s="272"/>
    </row>
    <row r="3269" spans="57:57" x14ac:dyDescent="0.25">
      <c r="BE3269" s="272"/>
    </row>
    <row r="3270" spans="57:57" x14ac:dyDescent="0.25">
      <c r="BE3270" s="272"/>
    </row>
    <row r="3271" spans="57:57" x14ac:dyDescent="0.25">
      <c r="BE3271" s="272"/>
    </row>
    <row r="3272" spans="57:57" x14ac:dyDescent="0.25">
      <c r="BE3272" s="272"/>
    </row>
    <row r="3273" spans="57:57" x14ac:dyDescent="0.25">
      <c r="BE3273" s="272"/>
    </row>
    <row r="3274" spans="57:57" x14ac:dyDescent="0.25">
      <c r="BE3274" s="272"/>
    </row>
    <row r="3275" spans="57:57" x14ac:dyDescent="0.25">
      <c r="BE3275" s="272"/>
    </row>
    <row r="3276" spans="57:57" x14ac:dyDescent="0.25">
      <c r="BE3276" s="272"/>
    </row>
    <row r="3277" spans="57:57" x14ac:dyDescent="0.25">
      <c r="BE3277" s="272"/>
    </row>
    <row r="3278" spans="57:57" x14ac:dyDescent="0.25">
      <c r="BE3278" s="272"/>
    </row>
    <row r="3279" spans="57:57" x14ac:dyDescent="0.25">
      <c r="BE3279" s="272"/>
    </row>
    <row r="3280" spans="57:57" x14ac:dyDescent="0.25">
      <c r="BE3280" s="272"/>
    </row>
    <row r="3281" spans="57:57" x14ac:dyDescent="0.25">
      <c r="BE3281" s="272"/>
    </row>
    <row r="3282" spans="57:57" x14ac:dyDescent="0.25">
      <c r="BE3282" s="272"/>
    </row>
    <row r="3283" spans="57:57" x14ac:dyDescent="0.25">
      <c r="BE3283" s="272"/>
    </row>
    <row r="3284" spans="57:57" x14ac:dyDescent="0.25">
      <c r="BE3284" s="272"/>
    </row>
    <row r="3285" spans="57:57" x14ac:dyDescent="0.25">
      <c r="BE3285" s="272"/>
    </row>
    <row r="3286" spans="57:57" x14ac:dyDescent="0.25">
      <c r="BE3286" s="272"/>
    </row>
    <row r="3287" spans="57:57" x14ac:dyDescent="0.25">
      <c r="BE3287" s="272"/>
    </row>
    <row r="3288" spans="57:57" x14ac:dyDescent="0.25">
      <c r="BE3288" s="272"/>
    </row>
    <row r="3289" spans="57:57" x14ac:dyDescent="0.25">
      <c r="BE3289" s="272"/>
    </row>
    <row r="3290" spans="57:57" x14ac:dyDescent="0.25">
      <c r="BE3290" s="272"/>
    </row>
    <row r="3291" spans="57:57" x14ac:dyDescent="0.25">
      <c r="BE3291" s="272"/>
    </row>
    <row r="3292" spans="57:57" x14ac:dyDescent="0.25">
      <c r="BE3292" s="272"/>
    </row>
    <row r="3293" spans="57:57" x14ac:dyDescent="0.25">
      <c r="BE3293" s="272"/>
    </row>
    <row r="3294" spans="57:57" x14ac:dyDescent="0.25">
      <c r="BE3294" s="272"/>
    </row>
    <row r="3295" spans="57:57" x14ac:dyDescent="0.25">
      <c r="BE3295" s="272"/>
    </row>
    <row r="3296" spans="57:57" x14ac:dyDescent="0.25">
      <c r="BE3296" s="272"/>
    </row>
    <row r="3297" spans="57:57" x14ac:dyDescent="0.25">
      <c r="BE3297" s="272"/>
    </row>
    <row r="3298" spans="57:57" x14ac:dyDescent="0.25">
      <c r="BE3298" s="272"/>
    </row>
    <row r="3299" spans="57:57" x14ac:dyDescent="0.25">
      <c r="BE3299" s="272"/>
    </row>
    <row r="3300" spans="57:57" x14ac:dyDescent="0.25">
      <c r="BE3300" s="272"/>
    </row>
    <row r="3301" spans="57:57" x14ac:dyDescent="0.25">
      <c r="BE3301" s="272"/>
    </row>
    <row r="3302" spans="57:57" x14ac:dyDescent="0.25">
      <c r="BE3302" s="272"/>
    </row>
    <row r="3303" spans="57:57" x14ac:dyDescent="0.25">
      <c r="BE3303" s="272"/>
    </row>
    <row r="3304" spans="57:57" x14ac:dyDescent="0.25">
      <c r="BE3304" s="272"/>
    </row>
    <row r="3305" spans="57:57" x14ac:dyDescent="0.25">
      <c r="BE3305" s="272"/>
    </row>
    <row r="3306" spans="57:57" x14ac:dyDescent="0.25">
      <c r="BE3306" s="272"/>
    </row>
    <row r="3307" spans="57:57" x14ac:dyDescent="0.25">
      <c r="BE3307" s="272"/>
    </row>
    <row r="3308" spans="57:57" x14ac:dyDescent="0.25">
      <c r="BE3308" s="272"/>
    </row>
    <row r="3309" spans="57:57" x14ac:dyDescent="0.25">
      <c r="BE3309" s="272"/>
    </row>
    <row r="3310" spans="57:57" x14ac:dyDescent="0.25">
      <c r="BE3310" s="272"/>
    </row>
    <row r="3311" spans="57:57" x14ac:dyDescent="0.25">
      <c r="BE3311" s="272"/>
    </row>
    <row r="3312" spans="57:57" x14ac:dyDescent="0.25">
      <c r="BE3312" s="272"/>
    </row>
    <row r="3313" spans="57:57" x14ac:dyDescent="0.25">
      <c r="BE3313" s="272"/>
    </row>
    <row r="3314" spans="57:57" x14ac:dyDescent="0.25">
      <c r="BE3314" s="272"/>
    </row>
    <row r="3315" spans="57:57" x14ac:dyDescent="0.25">
      <c r="BE3315" s="272"/>
    </row>
    <row r="3316" spans="57:57" x14ac:dyDescent="0.25">
      <c r="BE3316" s="272"/>
    </row>
    <row r="3317" spans="57:57" x14ac:dyDescent="0.25">
      <c r="BE3317" s="272"/>
    </row>
    <row r="3318" spans="57:57" x14ac:dyDescent="0.25">
      <c r="BE3318" s="272"/>
    </row>
    <row r="3319" spans="57:57" x14ac:dyDescent="0.25">
      <c r="BE3319" s="272"/>
    </row>
    <row r="3320" spans="57:57" x14ac:dyDescent="0.25">
      <c r="BE3320" s="272"/>
    </row>
    <row r="3321" spans="57:57" x14ac:dyDescent="0.25">
      <c r="BE3321" s="272"/>
    </row>
    <row r="3322" spans="57:57" x14ac:dyDescent="0.25">
      <c r="BE3322" s="272"/>
    </row>
    <row r="3323" spans="57:57" x14ac:dyDescent="0.25">
      <c r="BE3323" s="272"/>
    </row>
    <row r="3324" spans="57:57" x14ac:dyDescent="0.25">
      <c r="BE3324" s="272"/>
    </row>
    <row r="3325" spans="57:57" x14ac:dyDescent="0.25">
      <c r="BE3325" s="272"/>
    </row>
    <row r="3326" spans="57:57" x14ac:dyDescent="0.25">
      <c r="BE3326" s="272"/>
    </row>
    <row r="3327" spans="57:57" x14ac:dyDescent="0.25">
      <c r="BE3327" s="272"/>
    </row>
    <row r="3328" spans="57:57" x14ac:dyDescent="0.25">
      <c r="BE3328" s="272"/>
    </row>
    <row r="3329" spans="57:57" x14ac:dyDescent="0.25">
      <c r="BE3329" s="272"/>
    </row>
    <row r="3330" spans="57:57" x14ac:dyDescent="0.25">
      <c r="BE3330" s="272"/>
    </row>
    <row r="3331" spans="57:57" x14ac:dyDescent="0.25">
      <c r="BE3331" s="272"/>
    </row>
    <row r="3332" spans="57:57" x14ac:dyDescent="0.25">
      <c r="BE3332" s="272"/>
    </row>
    <row r="3333" spans="57:57" x14ac:dyDescent="0.25">
      <c r="BE3333" s="272"/>
    </row>
    <row r="3334" spans="57:57" x14ac:dyDescent="0.25">
      <c r="BE3334" s="272"/>
    </row>
    <row r="3335" spans="57:57" x14ac:dyDescent="0.25">
      <c r="BE3335" s="272"/>
    </row>
    <row r="3336" spans="57:57" x14ac:dyDescent="0.25">
      <c r="BE3336" s="272"/>
    </row>
    <row r="3337" spans="57:57" x14ac:dyDescent="0.25">
      <c r="BE3337" s="272"/>
    </row>
    <row r="3338" spans="57:57" x14ac:dyDescent="0.25">
      <c r="BE3338" s="272"/>
    </row>
    <row r="3339" spans="57:57" x14ac:dyDescent="0.25">
      <c r="BE3339" s="272"/>
    </row>
    <row r="3340" spans="57:57" x14ac:dyDescent="0.25">
      <c r="BE3340" s="272"/>
    </row>
    <row r="3341" spans="57:57" x14ac:dyDescent="0.25">
      <c r="BE3341" s="272"/>
    </row>
    <row r="3342" spans="57:57" x14ac:dyDescent="0.25">
      <c r="BE3342" s="272"/>
    </row>
    <row r="3343" spans="57:57" x14ac:dyDescent="0.25">
      <c r="BE3343" s="272"/>
    </row>
    <row r="3344" spans="57:57" x14ac:dyDescent="0.25">
      <c r="BE3344" s="272"/>
    </row>
    <row r="3345" spans="57:57" x14ac:dyDescent="0.25">
      <c r="BE3345" s="272"/>
    </row>
    <row r="3346" spans="57:57" x14ac:dyDescent="0.25">
      <c r="BE3346" s="272"/>
    </row>
    <row r="3347" spans="57:57" x14ac:dyDescent="0.25">
      <c r="BE3347" s="272"/>
    </row>
    <row r="3348" spans="57:57" x14ac:dyDescent="0.25">
      <c r="BE3348" s="272"/>
    </row>
    <row r="3349" spans="57:57" x14ac:dyDescent="0.25">
      <c r="BE3349" s="272"/>
    </row>
    <row r="3350" spans="57:57" x14ac:dyDescent="0.25">
      <c r="BE3350" s="272"/>
    </row>
    <row r="3351" spans="57:57" x14ac:dyDescent="0.25">
      <c r="BE3351" s="272"/>
    </row>
    <row r="3352" spans="57:57" x14ac:dyDescent="0.25">
      <c r="BE3352" s="272"/>
    </row>
    <row r="3353" spans="57:57" x14ac:dyDescent="0.25">
      <c r="BE3353" s="272"/>
    </row>
    <row r="3354" spans="57:57" x14ac:dyDescent="0.25">
      <c r="BE3354" s="272"/>
    </row>
    <row r="3355" spans="57:57" x14ac:dyDescent="0.25">
      <c r="BE3355" s="272"/>
    </row>
    <row r="3356" spans="57:57" x14ac:dyDescent="0.25">
      <c r="BE3356" s="272"/>
    </row>
    <row r="3357" spans="57:57" x14ac:dyDescent="0.25">
      <c r="BE3357" s="272"/>
    </row>
    <row r="3358" spans="57:57" x14ac:dyDescent="0.25">
      <c r="BE3358" s="272"/>
    </row>
    <row r="3359" spans="57:57" x14ac:dyDescent="0.25">
      <c r="BE3359" s="272"/>
    </row>
    <row r="3360" spans="57:57" x14ac:dyDescent="0.25">
      <c r="BE3360" s="272"/>
    </row>
    <row r="3361" spans="57:57" x14ac:dyDescent="0.25">
      <c r="BE3361" s="272"/>
    </row>
    <row r="3362" spans="57:57" x14ac:dyDescent="0.25">
      <c r="BE3362" s="272"/>
    </row>
    <row r="3363" spans="57:57" x14ac:dyDescent="0.25">
      <c r="BE3363" s="272"/>
    </row>
    <row r="3364" spans="57:57" x14ac:dyDescent="0.25">
      <c r="BE3364" s="272"/>
    </row>
    <row r="3365" spans="57:57" x14ac:dyDescent="0.25">
      <c r="BE3365" s="272"/>
    </row>
    <row r="3366" spans="57:57" x14ac:dyDescent="0.25">
      <c r="BE3366" s="272"/>
    </row>
    <row r="3367" spans="57:57" x14ac:dyDescent="0.25">
      <c r="BE3367" s="272"/>
    </row>
    <row r="3368" spans="57:57" x14ac:dyDescent="0.25">
      <c r="BE3368" s="272"/>
    </row>
    <row r="3369" spans="57:57" x14ac:dyDescent="0.25">
      <c r="BE3369" s="272"/>
    </row>
    <row r="3370" spans="57:57" x14ac:dyDescent="0.25">
      <c r="BE3370" s="272"/>
    </row>
    <row r="3371" spans="57:57" x14ac:dyDescent="0.25">
      <c r="BE3371" s="272"/>
    </row>
    <row r="3372" spans="57:57" x14ac:dyDescent="0.25">
      <c r="BE3372" s="272"/>
    </row>
    <row r="3373" spans="57:57" x14ac:dyDescent="0.25">
      <c r="BE3373" s="272"/>
    </row>
    <row r="3374" spans="57:57" x14ac:dyDescent="0.25">
      <c r="BE3374" s="272"/>
    </row>
    <row r="3375" spans="57:57" x14ac:dyDescent="0.25">
      <c r="BE3375" s="272"/>
    </row>
    <row r="3376" spans="57:57" x14ac:dyDescent="0.25">
      <c r="BE3376" s="272"/>
    </row>
    <row r="3377" spans="57:57" x14ac:dyDescent="0.25">
      <c r="BE3377" s="272"/>
    </row>
    <row r="3378" spans="57:57" x14ac:dyDescent="0.25">
      <c r="BE3378" s="272"/>
    </row>
    <row r="3379" spans="57:57" x14ac:dyDescent="0.25">
      <c r="BE3379" s="272"/>
    </row>
    <row r="3380" spans="57:57" x14ac:dyDescent="0.25">
      <c r="BE3380" s="272"/>
    </row>
    <row r="3381" spans="57:57" x14ac:dyDescent="0.25">
      <c r="BE3381" s="272"/>
    </row>
    <row r="3382" spans="57:57" x14ac:dyDescent="0.25">
      <c r="BE3382" s="272"/>
    </row>
    <row r="3383" spans="57:57" x14ac:dyDescent="0.25">
      <c r="BE3383" s="272"/>
    </row>
    <row r="3384" spans="57:57" x14ac:dyDescent="0.25">
      <c r="BE3384" s="272"/>
    </row>
    <row r="3385" spans="57:57" x14ac:dyDescent="0.25">
      <c r="BE3385" s="272"/>
    </row>
    <row r="3386" spans="57:57" x14ac:dyDescent="0.25">
      <c r="BE3386" s="272"/>
    </row>
    <row r="3387" spans="57:57" x14ac:dyDescent="0.25">
      <c r="BE3387" s="272"/>
    </row>
    <row r="3388" spans="57:57" x14ac:dyDescent="0.25">
      <c r="BE3388" s="272"/>
    </row>
    <row r="3389" spans="57:57" x14ac:dyDescent="0.25">
      <c r="BE3389" s="272"/>
    </row>
    <row r="3390" spans="57:57" x14ac:dyDescent="0.25">
      <c r="BE3390" s="272"/>
    </row>
    <row r="3391" spans="57:57" x14ac:dyDescent="0.25">
      <c r="BE3391" s="272"/>
    </row>
    <row r="3392" spans="57:57" x14ac:dyDescent="0.25">
      <c r="BE3392" s="272"/>
    </row>
    <row r="3393" spans="57:57" x14ac:dyDescent="0.25">
      <c r="BE3393" s="272"/>
    </row>
    <row r="3394" spans="57:57" x14ac:dyDescent="0.25">
      <c r="BE3394" s="272"/>
    </row>
    <row r="3395" spans="57:57" x14ac:dyDescent="0.25">
      <c r="BE3395" s="272"/>
    </row>
    <row r="3396" spans="57:57" x14ac:dyDescent="0.25">
      <c r="BE3396" s="272"/>
    </row>
    <row r="3397" spans="57:57" x14ac:dyDescent="0.25">
      <c r="BE3397" s="272"/>
    </row>
    <row r="3398" spans="57:57" x14ac:dyDescent="0.25">
      <c r="BE3398" s="272"/>
    </row>
    <row r="3399" spans="57:57" x14ac:dyDescent="0.25">
      <c r="BE3399" s="272"/>
    </row>
    <row r="3400" spans="57:57" x14ac:dyDescent="0.25">
      <c r="BE3400" s="272"/>
    </row>
    <row r="3401" spans="57:57" x14ac:dyDescent="0.25">
      <c r="BE3401" s="272"/>
    </row>
    <row r="3402" spans="57:57" x14ac:dyDescent="0.25">
      <c r="BE3402" s="272"/>
    </row>
    <row r="3403" spans="57:57" x14ac:dyDescent="0.25">
      <c r="BE3403" s="272"/>
    </row>
    <row r="3404" spans="57:57" x14ac:dyDescent="0.25">
      <c r="BE3404" s="272"/>
    </row>
    <row r="3405" spans="57:57" x14ac:dyDescent="0.25">
      <c r="BE3405" s="272"/>
    </row>
    <row r="3406" spans="57:57" x14ac:dyDescent="0.25">
      <c r="BE3406" s="272"/>
    </row>
    <row r="3407" spans="57:57" x14ac:dyDescent="0.25">
      <c r="BE3407" s="272"/>
    </row>
    <row r="3408" spans="57:57" x14ac:dyDescent="0.25">
      <c r="BE3408" s="272"/>
    </row>
    <row r="3409" spans="57:57" x14ac:dyDescent="0.25">
      <c r="BE3409" s="272"/>
    </row>
    <row r="3410" spans="57:57" x14ac:dyDescent="0.25">
      <c r="BE3410" s="272"/>
    </row>
    <row r="3411" spans="57:57" x14ac:dyDescent="0.25">
      <c r="BE3411" s="272"/>
    </row>
    <row r="3412" spans="57:57" x14ac:dyDescent="0.25">
      <c r="BE3412" s="272"/>
    </row>
    <row r="3413" spans="57:57" x14ac:dyDescent="0.25">
      <c r="BE3413" s="272"/>
    </row>
    <row r="3414" spans="57:57" x14ac:dyDescent="0.25">
      <c r="BE3414" s="272"/>
    </row>
    <row r="3415" spans="57:57" x14ac:dyDescent="0.25">
      <c r="BE3415" s="272"/>
    </row>
    <row r="3416" spans="57:57" x14ac:dyDescent="0.25">
      <c r="BE3416" s="272"/>
    </row>
    <row r="3417" spans="57:57" x14ac:dyDescent="0.25">
      <c r="BE3417" s="272"/>
    </row>
    <row r="3418" spans="57:57" x14ac:dyDescent="0.25">
      <c r="BE3418" s="272"/>
    </row>
    <row r="3419" spans="57:57" x14ac:dyDescent="0.25">
      <c r="BE3419" s="272"/>
    </row>
    <row r="3420" spans="57:57" x14ac:dyDescent="0.25">
      <c r="BE3420" s="272"/>
    </row>
    <row r="3421" spans="57:57" x14ac:dyDescent="0.25">
      <c r="BE3421" s="272"/>
    </row>
    <row r="3422" spans="57:57" x14ac:dyDescent="0.25">
      <c r="BE3422" s="272"/>
    </row>
    <row r="3423" spans="57:57" x14ac:dyDescent="0.25">
      <c r="BE3423" s="272"/>
    </row>
    <row r="3424" spans="57:57" x14ac:dyDescent="0.25">
      <c r="BE3424" s="272"/>
    </row>
    <row r="3425" spans="57:57" x14ac:dyDescent="0.25">
      <c r="BE3425" s="272"/>
    </row>
    <row r="3426" spans="57:57" x14ac:dyDescent="0.25">
      <c r="BE3426" s="272"/>
    </row>
    <row r="3427" spans="57:57" x14ac:dyDescent="0.25">
      <c r="BE3427" s="272"/>
    </row>
    <row r="3428" spans="57:57" x14ac:dyDescent="0.25">
      <c r="BE3428" s="272"/>
    </row>
    <row r="3429" spans="57:57" x14ac:dyDescent="0.25">
      <c r="BE3429" s="272"/>
    </row>
    <row r="3430" spans="57:57" x14ac:dyDescent="0.25">
      <c r="BE3430" s="272"/>
    </row>
    <row r="3431" spans="57:57" x14ac:dyDescent="0.25">
      <c r="BE3431" s="272"/>
    </row>
    <row r="3432" spans="57:57" x14ac:dyDescent="0.25">
      <c r="BE3432" s="272"/>
    </row>
    <row r="3433" spans="57:57" x14ac:dyDescent="0.25">
      <c r="BE3433" s="272"/>
    </row>
    <row r="3434" spans="57:57" x14ac:dyDescent="0.25">
      <c r="BE3434" s="272"/>
    </row>
    <row r="3435" spans="57:57" x14ac:dyDescent="0.25">
      <c r="BE3435" s="272"/>
    </row>
    <row r="3436" spans="57:57" x14ac:dyDescent="0.25">
      <c r="BE3436" s="272"/>
    </row>
    <row r="3437" spans="57:57" x14ac:dyDescent="0.25">
      <c r="BE3437" s="272"/>
    </row>
    <row r="3438" spans="57:57" x14ac:dyDescent="0.25">
      <c r="BE3438" s="272"/>
    </row>
    <row r="3439" spans="57:57" x14ac:dyDescent="0.25">
      <c r="BE3439" s="272"/>
    </row>
    <row r="3440" spans="57:57" x14ac:dyDescent="0.25">
      <c r="BE3440" s="272"/>
    </row>
    <row r="3441" spans="57:57" x14ac:dyDescent="0.25">
      <c r="BE3441" s="272"/>
    </row>
    <row r="3442" spans="57:57" x14ac:dyDescent="0.25">
      <c r="BE3442" s="272"/>
    </row>
    <row r="3443" spans="57:57" x14ac:dyDescent="0.25">
      <c r="BE3443" s="272"/>
    </row>
    <row r="3444" spans="57:57" x14ac:dyDescent="0.25">
      <c r="BE3444" s="272"/>
    </row>
    <row r="3445" spans="57:57" x14ac:dyDescent="0.25">
      <c r="BE3445" s="272"/>
    </row>
    <row r="3446" spans="57:57" x14ac:dyDescent="0.25">
      <c r="BE3446" s="272"/>
    </row>
    <row r="3447" spans="57:57" x14ac:dyDescent="0.25">
      <c r="BE3447" s="272"/>
    </row>
    <row r="3448" spans="57:57" x14ac:dyDescent="0.25">
      <c r="BE3448" s="272"/>
    </row>
    <row r="3449" spans="57:57" x14ac:dyDescent="0.25">
      <c r="BE3449" s="272"/>
    </row>
    <row r="3450" spans="57:57" x14ac:dyDescent="0.25">
      <c r="BE3450" s="272"/>
    </row>
    <row r="3451" spans="57:57" x14ac:dyDescent="0.25">
      <c r="BE3451" s="272"/>
    </row>
    <row r="3452" spans="57:57" x14ac:dyDescent="0.25">
      <c r="BE3452" s="272"/>
    </row>
    <row r="3453" spans="57:57" x14ac:dyDescent="0.25">
      <c r="BE3453" s="272"/>
    </row>
    <row r="3454" spans="57:57" x14ac:dyDescent="0.25">
      <c r="BE3454" s="272"/>
    </row>
    <row r="3455" spans="57:57" x14ac:dyDescent="0.25">
      <c r="BE3455" s="272"/>
    </row>
    <row r="3456" spans="57:57" x14ac:dyDescent="0.25">
      <c r="BE3456" s="272"/>
    </row>
    <row r="3457" spans="57:57" x14ac:dyDescent="0.25">
      <c r="BE3457" s="272"/>
    </row>
    <row r="3458" spans="57:57" x14ac:dyDescent="0.25">
      <c r="BE3458" s="272"/>
    </row>
    <row r="3459" spans="57:57" x14ac:dyDescent="0.25">
      <c r="BE3459" s="272"/>
    </row>
    <row r="3460" spans="57:57" x14ac:dyDescent="0.25">
      <c r="BE3460" s="272"/>
    </row>
    <row r="3461" spans="57:57" x14ac:dyDescent="0.25">
      <c r="BE3461" s="272"/>
    </row>
    <row r="3462" spans="57:57" x14ac:dyDescent="0.25">
      <c r="BE3462" s="272"/>
    </row>
    <row r="3463" spans="57:57" x14ac:dyDescent="0.25">
      <c r="BE3463" s="272"/>
    </row>
    <row r="3464" spans="57:57" x14ac:dyDescent="0.25">
      <c r="BE3464" s="272"/>
    </row>
    <row r="3465" spans="57:57" x14ac:dyDescent="0.25">
      <c r="BE3465" s="272"/>
    </row>
    <row r="3466" spans="57:57" x14ac:dyDescent="0.25">
      <c r="BE3466" s="272"/>
    </row>
    <row r="3467" spans="57:57" x14ac:dyDescent="0.25">
      <c r="BE3467" s="272"/>
    </row>
    <row r="3468" spans="57:57" x14ac:dyDescent="0.25">
      <c r="BE3468" s="272"/>
    </row>
    <row r="3469" spans="57:57" x14ac:dyDescent="0.25">
      <c r="BE3469" s="272"/>
    </row>
    <row r="3470" spans="57:57" x14ac:dyDescent="0.25">
      <c r="BE3470" s="272"/>
    </row>
    <row r="3471" spans="57:57" x14ac:dyDescent="0.25">
      <c r="BE3471" s="272"/>
    </row>
    <row r="3472" spans="57:57" x14ac:dyDescent="0.25">
      <c r="BE3472" s="272"/>
    </row>
    <row r="3473" spans="57:57" x14ac:dyDescent="0.25">
      <c r="BE3473" s="272"/>
    </row>
    <row r="3474" spans="57:57" x14ac:dyDescent="0.25">
      <c r="BE3474" s="272"/>
    </row>
    <row r="3475" spans="57:57" x14ac:dyDescent="0.25">
      <c r="BE3475" s="272"/>
    </row>
    <row r="3476" spans="57:57" x14ac:dyDescent="0.25">
      <c r="BE3476" s="272"/>
    </row>
    <row r="3477" spans="57:57" x14ac:dyDescent="0.25">
      <c r="BE3477" s="272"/>
    </row>
    <row r="3478" spans="57:57" x14ac:dyDescent="0.25">
      <c r="BE3478" s="272"/>
    </row>
    <row r="3479" spans="57:57" x14ac:dyDescent="0.25">
      <c r="BE3479" s="272"/>
    </row>
    <row r="3480" spans="57:57" x14ac:dyDescent="0.25">
      <c r="BE3480" s="272"/>
    </row>
    <row r="3481" spans="57:57" x14ac:dyDescent="0.25">
      <c r="BE3481" s="272"/>
    </row>
    <row r="3482" spans="57:57" x14ac:dyDescent="0.25">
      <c r="BE3482" s="272"/>
    </row>
    <row r="3483" spans="57:57" x14ac:dyDescent="0.25">
      <c r="BE3483" s="272"/>
    </row>
    <row r="3484" spans="57:57" x14ac:dyDescent="0.25">
      <c r="BE3484" s="272"/>
    </row>
    <row r="3485" spans="57:57" x14ac:dyDescent="0.25">
      <c r="BE3485" s="272"/>
    </row>
    <row r="3486" spans="57:57" x14ac:dyDescent="0.25">
      <c r="BE3486" s="272"/>
    </row>
    <row r="3487" spans="57:57" x14ac:dyDescent="0.25">
      <c r="BE3487" s="272"/>
    </row>
    <row r="3488" spans="57:57" x14ac:dyDescent="0.25">
      <c r="BE3488" s="272"/>
    </row>
    <row r="3489" spans="57:57" x14ac:dyDescent="0.25">
      <c r="BE3489" s="272"/>
    </row>
    <row r="3490" spans="57:57" x14ac:dyDescent="0.25">
      <c r="BE3490" s="272"/>
    </row>
    <row r="3491" spans="57:57" x14ac:dyDescent="0.25">
      <c r="BE3491" s="272"/>
    </row>
    <row r="3492" spans="57:57" x14ac:dyDescent="0.25">
      <c r="BE3492" s="272"/>
    </row>
    <row r="3493" spans="57:57" x14ac:dyDescent="0.25">
      <c r="BE3493" s="272"/>
    </row>
    <row r="3494" spans="57:57" x14ac:dyDescent="0.25">
      <c r="BE3494" s="272"/>
    </row>
    <row r="3495" spans="57:57" x14ac:dyDescent="0.25">
      <c r="BE3495" s="272"/>
    </row>
    <row r="3496" spans="57:57" x14ac:dyDescent="0.25">
      <c r="BE3496" s="272"/>
    </row>
    <row r="3497" spans="57:57" x14ac:dyDescent="0.25">
      <c r="BE3497" s="272"/>
    </row>
    <row r="3498" spans="57:57" x14ac:dyDescent="0.25">
      <c r="BE3498" s="272"/>
    </row>
    <row r="3499" spans="57:57" x14ac:dyDescent="0.25">
      <c r="BE3499" s="272"/>
    </row>
    <row r="3500" spans="57:57" x14ac:dyDescent="0.25">
      <c r="BE3500" s="272"/>
    </row>
    <row r="3501" spans="57:57" x14ac:dyDescent="0.25">
      <c r="BE3501" s="272"/>
    </row>
    <row r="3502" spans="57:57" x14ac:dyDescent="0.25">
      <c r="BE3502" s="272"/>
    </row>
    <row r="3503" spans="57:57" x14ac:dyDescent="0.25">
      <c r="BE3503" s="272"/>
    </row>
    <row r="3504" spans="57:57" x14ac:dyDescent="0.25">
      <c r="BE3504" s="272"/>
    </row>
    <row r="3505" spans="57:57" x14ac:dyDescent="0.25">
      <c r="BE3505" s="272"/>
    </row>
    <row r="3506" spans="57:57" x14ac:dyDescent="0.25">
      <c r="BE3506" s="272"/>
    </row>
    <row r="3507" spans="57:57" x14ac:dyDescent="0.25">
      <c r="BE3507" s="272"/>
    </row>
    <row r="3508" spans="57:57" x14ac:dyDescent="0.25">
      <c r="BE3508" s="272"/>
    </row>
    <row r="3509" spans="57:57" x14ac:dyDescent="0.25">
      <c r="BE3509" s="272"/>
    </row>
    <row r="3510" spans="57:57" x14ac:dyDescent="0.25">
      <c r="BE3510" s="272"/>
    </row>
    <row r="3511" spans="57:57" x14ac:dyDescent="0.25">
      <c r="BE3511" s="272"/>
    </row>
    <row r="3512" spans="57:57" x14ac:dyDescent="0.25">
      <c r="BE3512" s="272"/>
    </row>
    <row r="3513" spans="57:57" x14ac:dyDescent="0.25">
      <c r="BE3513" s="272"/>
    </row>
    <row r="3514" spans="57:57" x14ac:dyDescent="0.25">
      <c r="BE3514" s="272"/>
    </row>
    <row r="3515" spans="57:57" x14ac:dyDescent="0.25">
      <c r="BE3515" s="272"/>
    </row>
    <row r="3516" spans="57:57" x14ac:dyDescent="0.25">
      <c r="BE3516" s="272"/>
    </row>
    <row r="3517" spans="57:57" x14ac:dyDescent="0.25">
      <c r="BE3517" s="272"/>
    </row>
    <row r="3518" spans="57:57" x14ac:dyDescent="0.25">
      <c r="BE3518" s="272"/>
    </row>
    <row r="3519" spans="57:57" x14ac:dyDescent="0.25">
      <c r="BE3519" s="272"/>
    </row>
    <row r="3520" spans="57:57" x14ac:dyDescent="0.25">
      <c r="BE3520" s="272"/>
    </row>
    <row r="3521" spans="57:57" x14ac:dyDescent="0.25">
      <c r="BE3521" s="272"/>
    </row>
    <row r="3522" spans="57:57" x14ac:dyDescent="0.25">
      <c r="BE3522" s="272"/>
    </row>
    <row r="3523" spans="57:57" x14ac:dyDescent="0.25">
      <c r="BE3523" s="272"/>
    </row>
    <row r="3524" spans="57:57" x14ac:dyDescent="0.25">
      <c r="BE3524" s="272"/>
    </row>
    <row r="3525" spans="57:57" x14ac:dyDescent="0.25">
      <c r="BE3525" s="272"/>
    </row>
    <row r="3526" spans="57:57" x14ac:dyDescent="0.25">
      <c r="BE3526" s="272"/>
    </row>
    <row r="3527" spans="57:57" x14ac:dyDescent="0.25">
      <c r="BE3527" s="272"/>
    </row>
    <row r="3528" spans="57:57" x14ac:dyDescent="0.25">
      <c r="BE3528" s="272"/>
    </row>
    <row r="3529" spans="57:57" x14ac:dyDescent="0.25">
      <c r="BE3529" s="272"/>
    </row>
    <row r="3530" spans="57:57" x14ac:dyDescent="0.25">
      <c r="BE3530" s="272"/>
    </row>
    <row r="3531" spans="57:57" x14ac:dyDescent="0.25">
      <c r="BE3531" s="272"/>
    </row>
    <row r="3532" spans="57:57" x14ac:dyDescent="0.25">
      <c r="BE3532" s="272"/>
    </row>
    <row r="3533" spans="57:57" x14ac:dyDescent="0.25">
      <c r="BE3533" s="272"/>
    </row>
    <row r="3534" spans="57:57" x14ac:dyDescent="0.25">
      <c r="BE3534" s="272"/>
    </row>
    <row r="3535" spans="57:57" ht="15.75" thickBot="1" x14ac:dyDescent="0.3">
      <c r="BE3535" s="273"/>
    </row>
  </sheetData>
  <dataValidations disablePrompts="1" count="6">
    <dataValidation type="list" allowBlank="1" showInputMessage="1" showErrorMessage="1" sqref="B24:B31">
      <formula1>"IMM,ASX"</formula1>
    </dataValidation>
    <dataValidation type="list" allowBlank="1" showInputMessage="1" showErrorMessage="1" sqref="F3:F21">
      <formula1>"Following,Modified Following,Preceding,Modified Preceding,Unadjusted,Half-Month Modified Following"</formula1>
    </dataValidation>
    <dataValidation type="list" allowBlank="1" showInputMessage="1" showErrorMessage="1" sqref="F35:F100">
      <formula1>"Following,Modified Following,Preceding,Modified Preceding,Month End Reference,Unadjusted Month End,Unadjusted"</formula1>
    </dataValidation>
    <dataValidation type="list" allowBlank="1" showInputMessage="1" showErrorMessage="1" sqref="G35:G100">
      <formula1>"Annual,Semiannual,EveryFourthMonth,Quarterly,Bimonthly,Monthly,Biweekly,Weekly,Daily,Once,NoFrequency"</formula1>
    </dataValidation>
    <dataValidation type="list" allowBlank="1" showInputMessage="1" showErrorMessage="1" sqref="H3:H21 H35:H100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AD2">
      <formula1>"AllDepos,DeposBeforeFirstFuturesStartDate,DeposBeforeFirstFuturesStartDatePlusOne,DeposBeforeFirstFuturesExpiryDate"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BG3535"/>
  <sheetViews>
    <sheetView topLeftCell="N1" workbookViewId="0">
      <selection activeCell="AA1" sqref="AA1"/>
    </sheetView>
  </sheetViews>
  <sheetFormatPr defaultRowHeight="15" outlineLevelCol="1" x14ac:dyDescent="0.25"/>
  <cols>
    <col min="1" max="1" width="5" style="88" hidden="1" customWidth="1" outlineLevel="1"/>
    <col min="2" max="2" width="11" style="88" hidden="1" customWidth="1" outlineLevel="1"/>
    <col min="3" max="3" width="10" style="88" hidden="1" customWidth="1" outlineLevel="1"/>
    <col min="4" max="4" width="9" style="91" hidden="1" customWidth="1" outlineLevel="1"/>
    <col min="5" max="5" width="10" style="90" hidden="1" customWidth="1" outlineLevel="1"/>
    <col min="6" max="6" width="19" style="92" hidden="1" customWidth="1" outlineLevel="1"/>
    <col min="7" max="7" width="10" style="88" hidden="1" customWidth="1" outlineLevel="1"/>
    <col min="8" max="8" width="20.28515625" style="88" hidden="1" customWidth="1" outlineLevel="1"/>
    <col min="9" max="10" width="11.5703125" style="88" hidden="1" customWidth="1" outlineLevel="1"/>
    <col min="11" max="11" width="19.28515625" style="88" hidden="1" customWidth="1" outlineLevel="1"/>
    <col min="12" max="12" width="15.140625" style="88" hidden="1" customWidth="1" outlineLevel="1"/>
    <col min="13" max="13" width="9" style="90" hidden="1" customWidth="1" outlineLevel="1"/>
    <col min="14" max="14" width="2.7109375" style="88" customWidth="1" collapsed="1"/>
    <col min="15" max="16" width="5" style="88" hidden="1" customWidth="1" outlineLevel="1"/>
    <col min="17" max="17" width="15.140625" style="337" hidden="1" customWidth="1" outlineLevel="1"/>
    <col min="18" max="18" width="9.140625" style="88" hidden="1" customWidth="1" outlineLevel="1"/>
    <col min="19" max="19" width="8.85546875" style="337" hidden="1" customWidth="1" outlineLevel="1"/>
    <col min="20" max="20" width="5" style="337" hidden="1" customWidth="1" outlineLevel="1"/>
    <col min="21" max="21" width="15.140625" style="88" hidden="1" customWidth="1" outlineLevel="1"/>
    <col min="22" max="22" width="20.28515625" style="88" customWidth="1" collapsed="1"/>
    <col min="23" max="23" width="16.140625" style="88" bestFit="1" customWidth="1"/>
    <col min="24" max="24" width="9" style="88" bestFit="1" customWidth="1"/>
    <col min="25" max="26" width="17.28515625" style="88" bestFit="1" customWidth="1"/>
    <col min="27" max="27" width="10" style="88" bestFit="1" customWidth="1"/>
    <col min="28" max="28" width="2.7109375" style="88" customWidth="1"/>
    <col min="29" max="29" width="15.140625" style="88" customWidth="1"/>
    <col min="30" max="30" width="14.85546875" style="88" customWidth="1"/>
    <col min="31" max="31" width="2.7109375" style="88" customWidth="1"/>
    <col min="32" max="32" width="3" style="263" bestFit="1" customWidth="1"/>
    <col min="33" max="33" width="5" style="263" bestFit="1" customWidth="1"/>
    <col min="34" max="34" width="15.140625" style="263" bestFit="1" customWidth="1"/>
    <col min="35" max="36" width="8" style="263" bestFit="1" customWidth="1"/>
    <col min="37" max="37" width="8" style="88" bestFit="1" customWidth="1"/>
    <col min="38" max="38" width="17.28515625" style="88" bestFit="1" customWidth="1"/>
    <col min="39" max="39" width="11.7109375" style="88" customWidth="1"/>
    <col min="40" max="40" width="2.7109375" style="401" customWidth="1"/>
    <col min="41" max="41" width="3" style="401" bestFit="1" customWidth="1"/>
    <col min="42" max="42" width="5" style="401" bestFit="1" customWidth="1"/>
    <col min="43" max="43" width="15.140625" style="401" bestFit="1" customWidth="1"/>
    <col min="44" max="44" width="9" style="401" bestFit="1" customWidth="1"/>
    <col min="45" max="45" width="8" style="401" bestFit="1" customWidth="1"/>
    <col min="46" max="46" width="9" style="401" bestFit="1" customWidth="1"/>
    <col min="47" max="48" width="17.28515625" style="401" customWidth="1"/>
    <col min="49" max="49" width="10" style="401" bestFit="1" customWidth="1"/>
    <col min="50" max="50" width="9" style="401" bestFit="1" customWidth="1"/>
    <col min="51" max="51" width="2.7109375" style="401" customWidth="1"/>
    <col min="52" max="52" width="3" style="401" bestFit="1" customWidth="1"/>
    <col min="53" max="55" width="17.28515625" style="401" bestFit="1" customWidth="1"/>
    <col min="56" max="56" width="9" style="401" bestFit="1" customWidth="1"/>
    <col min="57" max="59" width="9.140625" style="401"/>
    <col min="60" max="16384" width="9.140625" style="88"/>
  </cols>
  <sheetData>
    <row r="1" spans="1:59" s="80" customFormat="1" ht="21.75" customHeight="1" x14ac:dyDescent="0.2">
      <c r="B1" s="81"/>
      <c r="C1" s="81"/>
      <c r="D1" s="82"/>
      <c r="E1" s="83"/>
      <c r="F1" s="84"/>
      <c r="G1" s="85"/>
      <c r="H1" s="80" t="s">
        <v>253</v>
      </c>
      <c r="I1" s="80" t="s">
        <v>0</v>
      </c>
      <c r="M1" s="83"/>
      <c r="Q1" s="320"/>
      <c r="S1" s="320"/>
      <c r="T1" s="320"/>
      <c r="V1" s="221" t="str">
        <f>Currency&amp;" STD"</f>
        <v>EUR STD</v>
      </c>
      <c r="W1" s="222"/>
      <c r="X1" s="222"/>
      <c r="Y1" s="203"/>
      <c r="Z1" s="202"/>
      <c r="AA1" s="241" t="s">
        <v>217</v>
      </c>
      <c r="AC1" s="242" t="s">
        <v>210</v>
      </c>
      <c r="AD1" s="240">
        <v>6</v>
      </c>
      <c r="AE1" s="395"/>
      <c r="AF1" s="395"/>
      <c r="AN1" s="395"/>
      <c r="AO1" s="396"/>
      <c r="AP1" s="396"/>
      <c r="AQ1" s="396"/>
      <c r="AR1" s="396"/>
      <c r="AS1" s="396"/>
      <c r="AT1" s="396"/>
      <c r="AU1" s="396"/>
      <c r="AV1" s="396"/>
      <c r="AW1" s="396"/>
      <c r="AX1" s="397"/>
      <c r="AY1" s="395"/>
      <c r="AZ1" s="396"/>
      <c r="BA1" s="396"/>
      <c r="BB1" s="396"/>
      <c r="BC1" s="396"/>
      <c r="BD1" s="396"/>
      <c r="BE1" s="396"/>
      <c r="BF1" s="395"/>
      <c r="BG1" s="395"/>
    </row>
    <row r="2" spans="1:59" s="80" customFormat="1" ht="22.5" customHeight="1" x14ac:dyDescent="0.2">
      <c r="A2" s="61" t="s">
        <v>12</v>
      </c>
      <c r="B2" s="61" t="s">
        <v>232</v>
      </c>
      <c r="C2" s="61" t="s">
        <v>233</v>
      </c>
      <c r="D2" s="61" t="s">
        <v>50</v>
      </c>
      <c r="E2" s="61" t="s">
        <v>234</v>
      </c>
      <c r="F2" s="61" t="s">
        <v>7</v>
      </c>
      <c r="G2" s="61" t="s">
        <v>235</v>
      </c>
      <c r="H2" s="61" t="s">
        <v>236</v>
      </c>
      <c r="I2" s="61" t="s">
        <v>246</v>
      </c>
      <c r="J2" s="358"/>
      <c r="K2" s="358" t="s">
        <v>247</v>
      </c>
      <c r="L2" s="61" t="s">
        <v>38</v>
      </c>
      <c r="M2" s="61" t="s">
        <v>42</v>
      </c>
      <c r="O2" s="157" t="s">
        <v>12</v>
      </c>
      <c r="P2" s="157"/>
      <c r="Q2" s="157" t="s">
        <v>38</v>
      </c>
      <c r="R2" s="157" t="s">
        <v>208</v>
      </c>
      <c r="S2" s="157" t="s">
        <v>216</v>
      </c>
      <c r="T2" s="157" t="s">
        <v>209</v>
      </c>
      <c r="U2" s="157" t="s">
        <v>38</v>
      </c>
      <c r="V2" s="157" t="s">
        <v>73</v>
      </c>
      <c r="W2" s="156" t="s">
        <v>34</v>
      </c>
      <c r="X2" s="156"/>
      <c r="Y2" s="157" t="s">
        <v>32</v>
      </c>
      <c r="Z2" s="157" t="s">
        <v>33</v>
      </c>
      <c r="AA2" s="245">
        <f t="array" ref="AA2:AA93">_xll.qlPiecewiseYieldCurveData(YieldCurve_STD,Trigger)</f>
        <v>-1.1152784677836568E-3</v>
      </c>
      <c r="AC2" s="242" t="s">
        <v>211</v>
      </c>
      <c r="AD2" s="239" t="s">
        <v>220</v>
      </c>
      <c r="AE2" s="395"/>
      <c r="AF2" s="395"/>
      <c r="AN2" s="395"/>
      <c r="AO2" s="395"/>
      <c r="AP2" s="395"/>
      <c r="AQ2" s="395"/>
      <c r="AR2" s="398"/>
      <c r="AS2" s="398"/>
      <c r="AT2" s="398"/>
      <c r="AU2" s="399"/>
      <c r="AV2" s="399"/>
      <c r="AW2" s="398"/>
      <c r="AX2" s="398"/>
      <c r="AY2" s="395"/>
      <c r="AZ2" s="395"/>
      <c r="BA2" s="399"/>
      <c r="BB2" s="399"/>
      <c r="BC2" s="399"/>
      <c r="BD2" s="398"/>
      <c r="BE2" s="398"/>
      <c r="BF2" s="395"/>
      <c r="BG2" s="395"/>
    </row>
    <row r="3" spans="1:59" s="80" customFormat="1" ht="11.25" customHeight="1" x14ac:dyDescent="0.2">
      <c r="A3" s="274" t="s">
        <v>237</v>
      </c>
      <c r="B3" s="327" t="str">
        <f t="array" ref="B3:B20">_xll.ohFilter(Quote!AP4:AP102,Quote!AO4:AO102="DP")</f>
        <v>ON</v>
      </c>
      <c r="C3" s="277" t="str">
        <f t="array" ref="C3:C20">SUBSTITUTE(_xll.ohFilter(PastedValue!O2:O62,PastedValue!K2:K62="DP"),"/N","N")</f>
        <v>ON</v>
      </c>
      <c r="D3" s="276" t="str">
        <f t="shared" ref="D3:D19" si="0">IF(DataSelect="Reference",$C3,$B3)</f>
        <v>ON</v>
      </c>
      <c r="E3" s="275">
        <f t="shared" ref="E3:E20" si="1">IF($D3="ON",0,IF($D3="TN",1,2))</f>
        <v>0</v>
      </c>
      <c r="F3" s="276" t="s">
        <v>240</v>
      </c>
      <c r="G3" s="277" t="b">
        <v>0</v>
      </c>
      <c r="H3" s="278" t="s">
        <v>45</v>
      </c>
      <c r="I3" s="322">
        <f t="array" ref="I3:I20">_xll.ohFilter(PastedValue!R2:R62,PastedValue!K2:K62="Dp")/100</f>
        <v>-1.0999989999999999E-3</v>
      </c>
      <c r="J3" s="322" t="str">
        <f>IFERROR(_xll.qlSimpleQuote(A3&amp;IF(LEFT(C3,1)="#","STUB",C3),I3,,Permanent,Trigger,TRUE),"--")</f>
        <v>DPON#0005</v>
      </c>
      <c r="K3" s="67" t="str">
        <f>Currency&amp;"X"&amp;IF(LEFT(B3,1)="#","STUB",B3)&amp;"D=STD"</f>
        <v>EURXOND=STD</v>
      </c>
      <c r="L3" s="279" t="str">
        <f>IFERROR(_xll.qlDepositRateHelper2(,IF(DataSelect="Reference",$J3,$K3),IF(RIGHT($D3,1)="N","1D",$D3),$E3,Calendar,$F3,$G3,$H3,,_xll.ohTrigger(Trigger,DataSelect)),"--")</f>
        <v>obj_00356#0021</v>
      </c>
      <c r="M3" s="275" t="b">
        <f t="shared" ref="M3:M20" si="2">IF(L3="--",FALSE,TRUE)</f>
        <v>1</v>
      </c>
      <c r="N3" s="81"/>
      <c r="O3" s="342" t="str">
        <f t="shared" ref="O3:O18" si="3">A3</f>
        <v>DP</v>
      </c>
      <c r="P3" s="342" t="str">
        <f t="shared" ref="P3:P18" si="4">C3</f>
        <v>ON</v>
      </c>
      <c r="Q3" s="327" t="str">
        <f>L3</f>
        <v>obj_00356#0021</v>
      </c>
      <c r="R3" s="98" t="b">
        <f>M3</f>
        <v>1</v>
      </c>
      <c r="S3" s="327">
        <v>1</v>
      </c>
      <c r="T3" s="327">
        <v>1</v>
      </c>
      <c r="U3" s="98" t="str">
        <f t="array" ref="U3:U93">_xll.qlRateHelperSelection(_xll.ohFilter(Q3:Q94,R3:R94),_xll.ohFilter(T3:T94,R3:R94),$AD$1,$AD$3,$AD$4,$AD$2,_xll.ohFilter(S3:S94,R3:R94),Trigger)</f>
        <v>obj_00356</v>
      </c>
      <c r="V3" s="98" t="str">
        <f>_xll.qlRateHelperQuoteName(U3)</f>
        <v>EURXOND=STD</v>
      </c>
      <c r="W3" s="339">
        <f>_xll.qlRateHelperRate(U3,_xll.ohTrigger(Trigger,TriggerSTD))</f>
        <v>-1.0999989999999999E-3</v>
      </c>
      <c r="X3" s="339" t="str">
        <f>IFERROR(_xll.qlFuturesRateHelperConvexityAdjustment(U3,Trigger),"--")</f>
        <v>--</v>
      </c>
      <c r="Y3" s="99">
        <f>_xll.qlRateHelperEarliestDate(U3,Trigger)</f>
        <v>42207</v>
      </c>
      <c r="Z3" s="99">
        <f>_xll.qlRateHelperLatestDate(U3,Trigger)</f>
        <v>42208</v>
      </c>
      <c r="AA3" s="246">
        <v>-1.1152784677836568E-3</v>
      </c>
      <c r="AC3" s="242" t="s">
        <v>218</v>
      </c>
      <c r="AD3" s="247">
        <v>0</v>
      </c>
      <c r="AE3" s="398"/>
      <c r="AF3" s="395"/>
      <c r="AN3" s="395"/>
      <c r="AO3" s="395"/>
      <c r="AP3" s="395"/>
      <c r="AQ3" s="395"/>
      <c r="AR3" s="398"/>
      <c r="AS3" s="398"/>
      <c r="AT3" s="398"/>
      <c r="AU3" s="399"/>
      <c r="AV3" s="399"/>
      <c r="AW3" s="398"/>
      <c r="AX3" s="400"/>
      <c r="AY3" s="395"/>
      <c r="AZ3" s="395"/>
      <c r="BA3" s="399"/>
      <c r="BB3" s="399"/>
      <c r="BC3" s="399"/>
      <c r="BD3" s="398"/>
      <c r="BE3" s="398"/>
      <c r="BF3" s="395"/>
      <c r="BG3" s="395"/>
    </row>
    <row r="4" spans="1:59" s="80" customFormat="1" ht="11.25" customHeight="1" x14ac:dyDescent="0.2">
      <c r="A4" s="280" t="s">
        <v>237</v>
      </c>
      <c r="B4" s="341" t="str">
        <v>TN</v>
      </c>
      <c r="C4" s="283" t="str">
        <v>TN</v>
      </c>
      <c r="D4" s="282" t="str">
        <f t="shared" si="0"/>
        <v>TN</v>
      </c>
      <c r="E4" s="281">
        <f t="shared" si="1"/>
        <v>1</v>
      </c>
      <c r="F4" s="282" t="s">
        <v>240</v>
      </c>
      <c r="G4" s="283" t="b">
        <v>0</v>
      </c>
      <c r="H4" s="284" t="s">
        <v>45</v>
      </c>
      <c r="I4" s="325">
        <v>-1.1000000000000001E-3</v>
      </c>
      <c r="J4" s="325" t="str">
        <f>IFERROR(_xll.qlSimpleQuote(A4&amp;IF(LEFT(C4,1)="#","STUB",C4),I4,,Permanent,Trigger,TRUE),"--")</f>
        <v>DPTN#0005</v>
      </c>
      <c r="K4" s="75" t="str">
        <f>Currency&amp;"X"&amp;IF(LEFT(B4,1)="#","STUB",B4)&amp;"D=STD"</f>
        <v>EURXTND=STD</v>
      </c>
      <c r="L4" s="285" t="str">
        <f>IFERROR(_xll.qlDepositRateHelper2(,IF(DataSelect="Reference",$J4,$K4),IF(RIGHT($D4,1)="N","1D",$D4),$E4,Calendar,$F4,$G4,$H4,,_xll.ohTrigger(Trigger,DataSelect)),"--")</f>
        <v>obj_00357#0022</v>
      </c>
      <c r="M4" s="281" t="b">
        <f t="shared" si="2"/>
        <v>1</v>
      </c>
      <c r="N4" s="87"/>
      <c r="O4" s="340" t="str">
        <f t="shared" si="3"/>
        <v>DP</v>
      </c>
      <c r="P4" s="340" t="str">
        <f t="shared" si="4"/>
        <v>TN</v>
      </c>
      <c r="Q4" s="341" t="str">
        <f t="shared" ref="Q4:Q18" si="5">L4</f>
        <v>obj_00357#0022</v>
      </c>
      <c r="R4" s="100" t="b">
        <f t="shared" ref="R4:R18" si="6">M4</f>
        <v>1</v>
      </c>
      <c r="S4" s="341">
        <v>1</v>
      </c>
      <c r="T4" s="341">
        <v>1</v>
      </c>
      <c r="U4" s="100" t="str">
        <v>obj_00357</v>
      </c>
      <c r="V4" s="100" t="str">
        <f>_xll.qlRateHelperQuoteName(U4)</f>
        <v>EURXTND=STD</v>
      </c>
      <c r="W4" s="338">
        <f>_xll.qlRateHelperRate(U4,_xll.ohTrigger(Trigger,TriggerSTD))</f>
        <v>-1.1000000000000001E-3</v>
      </c>
      <c r="X4" s="338" t="str">
        <f>IFERROR(_xll.qlFuturesRateHelperConvexityAdjustment(U4,Trigger),"--")</f>
        <v>--</v>
      </c>
      <c r="Y4" s="101">
        <f>_xll.qlRateHelperEarliestDate(U4,Trigger)</f>
        <v>42208</v>
      </c>
      <c r="Z4" s="101">
        <f>_xll.qlRateHelperLatestDate(U4,Trigger)</f>
        <v>42209</v>
      </c>
      <c r="AA4" s="246">
        <v>-1.1152789747393133E-3</v>
      </c>
      <c r="AC4" s="242" t="s">
        <v>219</v>
      </c>
      <c r="AD4" s="247">
        <v>4</v>
      </c>
      <c r="AE4" s="398"/>
      <c r="AF4" s="395"/>
      <c r="AN4" s="395"/>
      <c r="AO4" s="395"/>
      <c r="AP4" s="395"/>
      <c r="AQ4" s="395"/>
      <c r="AR4" s="398"/>
      <c r="AS4" s="398"/>
      <c r="AT4" s="398"/>
      <c r="AU4" s="399"/>
      <c r="AV4" s="399"/>
      <c r="AW4" s="398"/>
      <c r="AX4" s="400"/>
      <c r="AY4" s="395"/>
      <c r="AZ4" s="395"/>
      <c r="BA4" s="399"/>
      <c r="BB4" s="399"/>
      <c r="BC4" s="399"/>
      <c r="BD4" s="398"/>
      <c r="BE4" s="398"/>
      <c r="BF4" s="395"/>
      <c r="BG4" s="395"/>
    </row>
    <row r="5" spans="1:59" s="80" customFormat="1" ht="11.25" customHeight="1" x14ac:dyDescent="0.2">
      <c r="A5" s="280" t="s">
        <v>237</v>
      </c>
      <c r="B5" s="341" t="str">
        <v>SN</v>
      </c>
      <c r="C5" s="283" t="str">
        <v>SN</v>
      </c>
      <c r="D5" s="282" t="str">
        <f t="shared" si="0"/>
        <v>SN</v>
      </c>
      <c r="E5" s="281">
        <f t="shared" si="1"/>
        <v>2</v>
      </c>
      <c r="F5" s="282" t="s">
        <v>240</v>
      </c>
      <c r="G5" s="283" t="b">
        <v>0</v>
      </c>
      <c r="H5" s="284" t="s">
        <v>45</v>
      </c>
      <c r="I5" s="325">
        <v>-1.1000000000000001E-3</v>
      </c>
      <c r="J5" s="325" t="str">
        <f>IFERROR(_xll.qlSimpleQuote(A5&amp;IF(LEFT(C5,1)="#","STUB",C5),I5,,Permanent,Trigger,TRUE),"--")</f>
        <v>DPSN#0005</v>
      </c>
      <c r="K5" s="75" t="str">
        <f t="shared" ref="K5:K19" si="7">Currency&amp;"X"&amp;IF(LEFT(B5,1)="#","STUB",B5)&amp;"D="</f>
        <v>EURXSND=</v>
      </c>
      <c r="L5" s="285" t="str">
        <f>IFERROR(_xll.qlDepositRateHelper2(,IF(DataSelect="Reference",$J5,$K5),IF(RIGHT($D5,1)="N","1D",$D5),$E5,Calendar,$F5,$G5,$H5,,_xll.ohTrigger(Trigger,DataSelect)),"--")</f>
        <v>obj_00222#0027</v>
      </c>
      <c r="M5" s="281" t="b">
        <f t="shared" si="2"/>
        <v>1</v>
      </c>
      <c r="N5" s="87"/>
      <c r="O5" s="340" t="str">
        <f t="shared" si="3"/>
        <v>DP</v>
      </c>
      <c r="P5" s="340" t="str">
        <f t="shared" si="4"/>
        <v>SN</v>
      </c>
      <c r="Q5" s="341" t="str">
        <f t="shared" si="5"/>
        <v>obj_00222#0027</v>
      </c>
      <c r="R5" s="100" t="b">
        <f t="shared" si="6"/>
        <v>1</v>
      </c>
      <c r="S5" s="341">
        <v>1</v>
      </c>
      <c r="T5" s="341">
        <v>1</v>
      </c>
      <c r="U5" s="100" t="str">
        <v>obj_00222</v>
      </c>
      <c r="V5" s="100" t="str">
        <f>_xll.qlRateHelperQuoteName(U5)</f>
        <v>EURXSND=</v>
      </c>
      <c r="W5" s="338">
        <f>_xll.qlRateHelperRate(U5,_xll.ohTrigger(Trigger,TriggerSTD))</f>
        <v>-1.1000000000000001E-3</v>
      </c>
      <c r="X5" s="338" t="str">
        <f>IFERROR(_xll.qlFuturesRateHelperConvexityAdjustment(U5,Trigger),"--")</f>
        <v>--</v>
      </c>
      <c r="Y5" s="101">
        <f>_xll.qlRateHelperEarliestDate(U5,Trigger)</f>
        <v>42209</v>
      </c>
      <c r="Z5" s="101">
        <f>_xll.qlRateHelperLatestDate(U5,Trigger)</f>
        <v>42212</v>
      </c>
      <c r="AA5" s="246">
        <v>-1.1152813235971025E-3</v>
      </c>
      <c r="AC5" s="403"/>
      <c r="AD5" s="404"/>
      <c r="AE5" s="398"/>
      <c r="AF5" s="395"/>
      <c r="AN5" s="395"/>
      <c r="AO5" s="395"/>
      <c r="AP5" s="395"/>
      <c r="AQ5" s="395"/>
      <c r="AR5" s="398"/>
      <c r="AS5" s="398"/>
      <c r="AT5" s="398"/>
      <c r="AU5" s="399"/>
      <c r="AV5" s="399"/>
      <c r="AW5" s="398"/>
      <c r="AX5" s="400"/>
      <c r="AY5" s="395"/>
      <c r="AZ5" s="395"/>
      <c r="BA5" s="399"/>
      <c r="BB5" s="399"/>
      <c r="BC5" s="399"/>
      <c r="BD5" s="398"/>
      <c r="BE5" s="398"/>
      <c r="BF5" s="395"/>
      <c r="BG5" s="395"/>
    </row>
    <row r="6" spans="1:59" s="80" customFormat="1" ht="11.25" customHeight="1" x14ac:dyDescent="0.2">
      <c r="A6" s="280" t="s">
        <v>237</v>
      </c>
      <c r="B6" s="341" t="str">
        <v>2W</v>
      </c>
      <c r="C6" s="283" t="str">
        <v>1W</v>
      </c>
      <c r="D6" s="282" t="str">
        <f t="shared" si="0"/>
        <v>2W</v>
      </c>
      <c r="E6" s="281">
        <f t="shared" si="1"/>
        <v>2</v>
      </c>
      <c r="F6" s="282" t="s">
        <v>240</v>
      </c>
      <c r="G6" s="283" t="b">
        <v>0</v>
      </c>
      <c r="H6" s="284" t="s">
        <v>45</v>
      </c>
      <c r="I6" s="325">
        <v>-1.1000000000000001E-3</v>
      </c>
      <c r="J6" s="325" t="str">
        <f>IFERROR(_xll.qlSimpleQuote(A6&amp;IF(LEFT(C6,1)="#","STUB",C6),I6,,Permanent,Trigger,TRUE),"--")</f>
        <v>DP1W#0005</v>
      </c>
      <c r="K6" s="75" t="str">
        <f t="shared" si="7"/>
        <v>EURX2WD=</v>
      </c>
      <c r="L6" s="285" t="str">
        <f>IFERROR(_xll.qlDepositRateHelper2(,IF(DataSelect="Reference",$J6,$K6),IF(RIGHT($D6,1)="N","1D",$D6),$E6,Calendar,$F6,$G6,$H6,,_xll.ohTrigger(Trigger,DataSelect)),"--")</f>
        <v>obj_001ff#0027</v>
      </c>
      <c r="M6" s="281" t="b">
        <f t="shared" si="2"/>
        <v>1</v>
      </c>
      <c r="N6" s="87"/>
      <c r="O6" s="340" t="str">
        <f t="shared" si="3"/>
        <v>DP</v>
      </c>
      <c r="P6" s="340" t="str">
        <f t="shared" si="4"/>
        <v>1W</v>
      </c>
      <c r="Q6" s="341" t="str">
        <f t="shared" si="5"/>
        <v>obj_001ff#0027</v>
      </c>
      <c r="R6" s="100" t="b">
        <f t="shared" si="6"/>
        <v>1</v>
      </c>
      <c r="S6" s="341">
        <v>1</v>
      </c>
      <c r="T6" s="341">
        <v>1</v>
      </c>
      <c r="U6" s="100" t="str">
        <v>obj_001ff</v>
      </c>
      <c r="V6" s="100" t="str">
        <f>_xll.qlRateHelperQuoteName(U6)</f>
        <v>EURX2WD=</v>
      </c>
      <c r="W6" s="338">
        <f>_xll.qlRateHelperRate(U6,_xll.ohTrigger(Trigger,TriggerSTD))</f>
        <v>-1E-3</v>
      </c>
      <c r="X6" s="338" t="str">
        <f>IFERROR(_xll.qlFuturesRateHelperConvexityAdjustment(U6,Trigger),"--")</f>
        <v>--</v>
      </c>
      <c r="Y6" s="101">
        <f>_xll.qlRateHelperEarliestDate(U6,Trigger)</f>
        <v>42209</v>
      </c>
      <c r="Z6" s="101">
        <f>_xll.qlRateHelperLatestDate(U6,Trigger)</f>
        <v>42223</v>
      </c>
      <c r="AA6" s="246">
        <v>-1.0265799001536275E-3</v>
      </c>
      <c r="AC6" s="395"/>
      <c r="AD6" s="395"/>
      <c r="AE6" s="398"/>
      <c r="AF6" s="395"/>
      <c r="AN6" s="395"/>
      <c r="AO6" s="395"/>
      <c r="AP6" s="395"/>
      <c r="AQ6" s="395"/>
      <c r="AR6" s="398"/>
      <c r="AS6" s="398"/>
      <c r="AT6" s="398"/>
      <c r="AU6" s="399"/>
      <c r="AV6" s="399"/>
      <c r="AW6" s="398"/>
      <c r="AX6" s="400"/>
      <c r="AY6" s="395"/>
      <c r="AZ6" s="395"/>
      <c r="BA6" s="399"/>
      <c r="BB6" s="399"/>
      <c r="BC6" s="399"/>
      <c r="BD6" s="398"/>
      <c r="BE6" s="398"/>
      <c r="BF6" s="395"/>
      <c r="BG6" s="395"/>
    </row>
    <row r="7" spans="1:59" s="80" customFormat="1" ht="11.25" customHeight="1" x14ac:dyDescent="0.2">
      <c r="A7" s="280" t="s">
        <v>237</v>
      </c>
      <c r="B7" s="341" t="str">
        <v>3W</v>
      </c>
      <c r="C7" s="283" t="str">
        <v>2W</v>
      </c>
      <c r="D7" s="282" t="str">
        <f t="shared" si="0"/>
        <v>3W</v>
      </c>
      <c r="E7" s="281">
        <f t="shared" si="1"/>
        <v>2</v>
      </c>
      <c r="F7" s="282" t="s">
        <v>240</v>
      </c>
      <c r="G7" s="283" t="b">
        <v>0</v>
      </c>
      <c r="H7" s="284" t="s">
        <v>45</v>
      </c>
      <c r="I7" s="325">
        <v>-1E-3</v>
      </c>
      <c r="J7" s="325" t="str">
        <f>IFERROR(_xll.qlSimpleQuote(A7&amp;IF(LEFT(C7,1)="#","STUB",C7),I7,,Permanent,Trigger,TRUE),"--")</f>
        <v>DP2W#0005</v>
      </c>
      <c r="K7" s="75" t="str">
        <f t="shared" si="7"/>
        <v>EURX3WD=</v>
      </c>
      <c r="L7" s="285" t="str">
        <f>IFERROR(_xll.qlDepositRateHelper2(,IF(DataSelect="Reference",$J7,$K7),IF(RIGHT($D7,1)="N","1D",$D7),$E7,Calendar,$F7,$G7,$H7,,_xll.ohTrigger(Trigger,DataSelect)),"--")</f>
        <v>obj_001fc#0027</v>
      </c>
      <c r="M7" s="281" t="b">
        <f t="shared" si="2"/>
        <v>1</v>
      </c>
      <c r="N7" s="87"/>
      <c r="O7" s="340" t="str">
        <f t="shared" si="3"/>
        <v>DP</v>
      </c>
      <c r="P7" s="340" t="str">
        <f t="shared" si="4"/>
        <v>2W</v>
      </c>
      <c r="Q7" s="341" t="str">
        <f t="shared" si="5"/>
        <v>obj_001fc#0027</v>
      </c>
      <c r="R7" s="100" t="b">
        <f t="shared" si="6"/>
        <v>1</v>
      </c>
      <c r="S7" s="341">
        <v>1</v>
      </c>
      <c r="T7" s="341">
        <v>1</v>
      </c>
      <c r="U7" s="100" t="str">
        <v>obj_001fc</v>
      </c>
      <c r="V7" s="100" t="str">
        <f>_xll.qlRateHelperQuoteName(U7)</f>
        <v>EURX3WD=</v>
      </c>
      <c r="W7" s="338">
        <f>_xll.qlRateHelperRate(U7,_xll.ohTrigger(Trigger,TriggerSTD))</f>
        <v>-8.9999999999999998E-4</v>
      </c>
      <c r="X7" s="338" t="str">
        <f>IFERROR(_xll.qlFuturesRateHelperConvexityAdjustment(U7,Trigger),"--")</f>
        <v>--</v>
      </c>
      <c r="Y7" s="101">
        <f>_xll.qlRateHelperEarliestDate(U7,Trigger)</f>
        <v>42209</v>
      </c>
      <c r="Z7" s="101">
        <f>_xll.qlRateHelperLatestDate(U7,Trigger)</f>
        <v>42230</v>
      </c>
      <c r="AA7" s="246">
        <v>-9.3015482527228929E-4</v>
      </c>
      <c r="AC7" s="395"/>
      <c r="AD7" s="395"/>
      <c r="AE7" s="398"/>
      <c r="AF7" s="395"/>
      <c r="AN7" s="395"/>
      <c r="AO7" s="395"/>
      <c r="AP7" s="395"/>
      <c r="AQ7" s="395"/>
      <c r="AR7" s="398"/>
      <c r="AS7" s="398"/>
      <c r="AT7" s="398"/>
      <c r="AU7" s="399"/>
      <c r="AV7" s="399"/>
      <c r="AW7" s="398"/>
      <c r="AX7" s="400"/>
      <c r="AY7" s="395"/>
      <c r="AZ7" s="395"/>
      <c r="BA7" s="399"/>
      <c r="BB7" s="399"/>
      <c r="BC7" s="399"/>
      <c r="BD7" s="398"/>
      <c r="BE7" s="398"/>
      <c r="BF7" s="395"/>
      <c r="BG7" s="395"/>
    </row>
    <row r="8" spans="1:59" s="80" customFormat="1" ht="11.25" customHeight="1" x14ac:dyDescent="0.2">
      <c r="A8" s="280" t="s">
        <v>237</v>
      </c>
      <c r="B8" s="341" t="str">
        <v>1M</v>
      </c>
      <c r="C8" s="283" t="str">
        <v>3W</v>
      </c>
      <c r="D8" s="282" t="str">
        <f t="shared" si="0"/>
        <v>1M</v>
      </c>
      <c r="E8" s="281">
        <f t="shared" si="1"/>
        <v>2</v>
      </c>
      <c r="F8" s="282" t="s">
        <v>240</v>
      </c>
      <c r="G8" s="283" t="b">
        <v>0</v>
      </c>
      <c r="H8" s="284" t="s">
        <v>45</v>
      </c>
      <c r="I8" s="325">
        <v>-8.9999999999999998E-4</v>
      </c>
      <c r="J8" s="325" t="str">
        <f>IFERROR(_xll.qlSimpleQuote(A8&amp;IF(LEFT(C8,1)="#","STUB",C8),I8,,Permanent,Trigger,TRUE),"--")</f>
        <v>DP3W#0005</v>
      </c>
      <c r="K8" s="75" t="str">
        <f t="shared" si="7"/>
        <v>EURX1MD=</v>
      </c>
      <c r="L8" s="285" t="str">
        <f>IFERROR(_xll.qlDepositRateHelper2(,IF(DataSelect="Reference",$J8,$K8),IF(RIGHT($D8,1)="N","1D",$D8),$E8,Calendar,$F8,$G8,$H8,,_xll.ohTrigger(Trigger,DataSelect)),"--")</f>
        <v>obj_00200#0027</v>
      </c>
      <c r="M8" s="281" t="b">
        <f t="shared" si="2"/>
        <v>1</v>
      </c>
      <c r="N8" s="87"/>
      <c r="O8" s="340" t="str">
        <f t="shared" si="3"/>
        <v>DP</v>
      </c>
      <c r="P8" s="340" t="str">
        <f t="shared" si="4"/>
        <v>3W</v>
      </c>
      <c r="Q8" s="341" t="str">
        <f t="shared" si="5"/>
        <v>obj_00200#0027</v>
      </c>
      <c r="R8" s="100" t="b">
        <f t="shared" si="6"/>
        <v>1</v>
      </c>
      <c r="S8" s="341">
        <v>1</v>
      </c>
      <c r="T8" s="341">
        <v>1</v>
      </c>
      <c r="U8" s="100" t="str">
        <v>obj_00200</v>
      </c>
      <c r="V8" s="100" t="str">
        <f>_xll.qlRateHelperQuoteName(U8)</f>
        <v>EURX1MD=</v>
      </c>
      <c r="W8" s="338">
        <f>_xll.qlRateHelperRate(U8,_xll.ohTrigger(Trigger,TriggerSTD))</f>
        <v>-6.9999999999999988E-4</v>
      </c>
      <c r="X8" s="338" t="str">
        <f>IFERROR(_xll.qlFuturesRateHelperConvexityAdjustment(U8,Trigger),"--")</f>
        <v>--</v>
      </c>
      <c r="Y8" s="101">
        <f>_xll.qlRateHelperEarliestDate(U8,Trigger)</f>
        <v>42209</v>
      </c>
      <c r="Z8" s="101">
        <f>_xll.qlRateHelperLatestDate(U8,Trigger)</f>
        <v>42240</v>
      </c>
      <c r="AA8" s="246">
        <v>-7.3432151411382076E-4</v>
      </c>
      <c r="AC8" s="395"/>
      <c r="AD8" s="395"/>
      <c r="AE8" s="398"/>
      <c r="AF8" s="395"/>
      <c r="AN8" s="395"/>
      <c r="AO8" s="395"/>
      <c r="AP8" s="395"/>
      <c r="AQ8" s="395"/>
      <c r="AR8" s="398"/>
      <c r="AS8" s="398"/>
      <c r="AT8" s="398"/>
      <c r="AU8" s="399"/>
      <c r="AV8" s="399"/>
      <c r="AW8" s="398"/>
      <c r="AX8" s="400"/>
      <c r="AY8" s="395"/>
      <c r="AZ8" s="395"/>
      <c r="BA8" s="399"/>
      <c r="BB8" s="399"/>
      <c r="BC8" s="399"/>
      <c r="BD8" s="398"/>
      <c r="BE8" s="398"/>
      <c r="BF8" s="395"/>
      <c r="BG8" s="395"/>
    </row>
    <row r="9" spans="1:59" s="80" customFormat="1" ht="11.25" customHeight="1" x14ac:dyDescent="0.2">
      <c r="A9" s="280" t="s">
        <v>237</v>
      </c>
      <c r="B9" s="341" t="str">
        <v>2M</v>
      </c>
      <c r="C9" s="283" t="str">
        <v>1M</v>
      </c>
      <c r="D9" s="282" t="str">
        <f t="shared" si="0"/>
        <v>2M</v>
      </c>
      <c r="E9" s="281">
        <f t="shared" si="1"/>
        <v>2</v>
      </c>
      <c r="F9" s="282" t="s">
        <v>9</v>
      </c>
      <c r="G9" s="283" t="b">
        <v>1</v>
      </c>
      <c r="H9" s="284" t="s">
        <v>45</v>
      </c>
      <c r="I9" s="325">
        <v>-7.000000000000001E-4</v>
      </c>
      <c r="J9" s="325" t="str">
        <f>IFERROR(_xll.qlSimpleQuote(A9&amp;IF(LEFT(C9,1)="#","STUB",C9),I9,,Permanent,Trigger,TRUE),"--")</f>
        <v>DP1M#0005</v>
      </c>
      <c r="K9" s="75" t="str">
        <f t="shared" si="7"/>
        <v>EURX2MD=</v>
      </c>
      <c r="L9" s="285" t="str">
        <f>IFERROR(_xll.qlDepositRateHelper2(,IF(DataSelect="Reference",$J9,$K9),IF(RIGHT($D9,1)="N","1D",$D9),$E9,Calendar,$F9,$G9,$H9,,_xll.ohTrigger(Trigger,DataSelect)),"--")</f>
        <v>obj_00204#0027</v>
      </c>
      <c r="M9" s="281" t="b">
        <f t="shared" si="2"/>
        <v>1</v>
      </c>
      <c r="N9" s="87"/>
      <c r="O9" s="340" t="str">
        <f t="shared" si="3"/>
        <v>DP</v>
      </c>
      <c r="P9" s="340" t="str">
        <f t="shared" si="4"/>
        <v>1M</v>
      </c>
      <c r="Q9" s="341" t="str">
        <f t="shared" si="5"/>
        <v>obj_00204#0027</v>
      </c>
      <c r="R9" s="100" t="b">
        <f t="shared" si="6"/>
        <v>1</v>
      </c>
      <c r="S9" s="341">
        <v>1</v>
      </c>
      <c r="T9" s="341">
        <v>1</v>
      </c>
      <c r="U9" s="100" t="str">
        <v>obj_00204</v>
      </c>
      <c r="V9" s="100" t="str">
        <f>_xll.qlRateHelperQuoteName(U9)</f>
        <v>EURX2MD=</v>
      </c>
      <c r="W9" s="338">
        <f>_xll.qlRateHelperRate(U9,_xll.ohTrigger(Trigger,TriggerSTD))</f>
        <v>-4.0000000000000002E-4</v>
      </c>
      <c r="X9" s="338" t="str">
        <f>IFERROR(_xll.qlFuturesRateHelperConvexityAdjustment(U9,Trigger),"--")</f>
        <v>--</v>
      </c>
      <c r="Y9" s="101">
        <f>_xll.qlRateHelperEarliestDate(U9,Trigger)</f>
        <v>42209</v>
      </c>
      <c r="Z9" s="101">
        <f>_xll.qlRateHelperLatestDate(U9,Trigger)</f>
        <v>42271</v>
      </c>
      <c r="AA9" s="246">
        <v>-4.2774794562747815E-4</v>
      </c>
      <c r="AE9" s="250"/>
      <c r="AN9" s="395"/>
      <c r="AO9" s="395"/>
      <c r="AP9" s="395"/>
      <c r="AQ9" s="395"/>
      <c r="AR9" s="398"/>
      <c r="AS9" s="398"/>
      <c r="AT9" s="398"/>
      <c r="AU9" s="399"/>
      <c r="AV9" s="399"/>
      <c r="AW9" s="398"/>
      <c r="AX9" s="400"/>
      <c r="AY9" s="395"/>
      <c r="AZ9" s="395"/>
      <c r="BA9" s="399"/>
      <c r="BB9" s="399"/>
      <c r="BC9" s="399"/>
      <c r="BD9" s="398"/>
      <c r="BE9" s="398"/>
      <c r="BF9" s="395"/>
      <c r="BG9" s="395"/>
    </row>
    <row r="10" spans="1:59" s="80" customFormat="1" ht="11.25" customHeight="1" x14ac:dyDescent="0.2">
      <c r="A10" s="280" t="s">
        <v>237</v>
      </c>
      <c r="B10" s="341" t="str">
        <v>3M</v>
      </c>
      <c r="C10" s="283" t="str">
        <v>2M</v>
      </c>
      <c r="D10" s="282" t="str">
        <f t="shared" si="0"/>
        <v>3M</v>
      </c>
      <c r="E10" s="281">
        <f t="shared" si="1"/>
        <v>2</v>
      </c>
      <c r="F10" s="282" t="s">
        <v>9</v>
      </c>
      <c r="G10" s="283" t="b">
        <v>1</v>
      </c>
      <c r="H10" s="284" t="s">
        <v>45</v>
      </c>
      <c r="I10" s="325">
        <v>-4.0000000000000002E-4</v>
      </c>
      <c r="J10" s="325" t="str">
        <f>IFERROR(_xll.qlSimpleQuote(A10&amp;IF(LEFT(C10,1)="#","STUB",C10),I10,,Permanent,Trigger,TRUE),"--")</f>
        <v>DP2M#0005</v>
      </c>
      <c r="K10" s="75" t="str">
        <f t="shared" si="7"/>
        <v>EURX3MD=</v>
      </c>
      <c r="L10" s="285" t="str">
        <f>IFERROR(_xll.qlDepositRateHelper2(,IF(DataSelect="Reference",$J10,$K10),IF(RIGHT($D10,1)="N","1D",$D10),$E10,Calendar,$F10,$G10,$H10,,_xll.ohTrigger(Trigger,DataSelect)),"--")</f>
        <v>obj_001f4#0028</v>
      </c>
      <c r="M10" s="281" t="b">
        <f t="shared" si="2"/>
        <v>1</v>
      </c>
      <c r="N10" s="87"/>
      <c r="O10" s="340" t="str">
        <f t="shared" si="3"/>
        <v>DP</v>
      </c>
      <c r="P10" s="340" t="str">
        <f t="shared" si="4"/>
        <v>2M</v>
      </c>
      <c r="Q10" s="341" t="str">
        <f t="shared" si="5"/>
        <v>obj_001f4#0028</v>
      </c>
      <c r="R10" s="100" t="b">
        <f t="shared" si="6"/>
        <v>1</v>
      </c>
      <c r="S10" s="341">
        <v>1</v>
      </c>
      <c r="T10" s="341">
        <v>1</v>
      </c>
      <c r="U10" s="100" t="str">
        <v>obj_001f4</v>
      </c>
      <c r="V10" s="100" t="str">
        <f>_xll.qlRateHelperQuoteName(U10)</f>
        <v>EURX3MD=</v>
      </c>
      <c r="W10" s="338">
        <f>_xll.qlRateHelperRate(U10,_xll.ohTrigger(Trigger,TriggerSTD))</f>
        <v>-1E-4</v>
      </c>
      <c r="X10" s="338" t="str">
        <f>IFERROR(_xll.qlFuturesRateHelperConvexityAdjustment(U10,Trigger),"--")</f>
        <v>--</v>
      </c>
      <c r="Y10" s="101">
        <f>_xll.qlRateHelperEarliestDate(U10,Trigger)</f>
        <v>42209</v>
      </c>
      <c r="Z10" s="101">
        <f>_xll.qlRateHelperLatestDate(U10,Trigger)</f>
        <v>42303</v>
      </c>
      <c r="AA10" s="246">
        <v>-1.2251289514538817E-4</v>
      </c>
      <c r="AE10" s="250"/>
      <c r="AN10" s="395"/>
      <c r="AO10" s="395"/>
      <c r="AP10" s="395"/>
      <c r="AQ10" s="395"/>
      <c r="AR10" s="398"/>
      <c r="AS10" s="398"/>
      <c r="AT10" s="398"/>
      <c r="AU10" s="399"/>
      <c r="AV10" s="399"/>
      <c r="AW10" s="398"/>
      <c r="AX10" s="400"/>
      <c r="AY10" s="395"/>
      <c r="AZ10" s="395"/>
      <c r="BA10" s="399"/>
      <c r="BB10" s="399"/>
      <c r="BC10" s="399"/>
      <c r="BD10" s="398"/>
      <c r="BE10" s="398"/>
      <c r="BF10" s="395"/>
      <c r="BG10" s="395"/>
    </row>
    <row r="11" spans="1:59" s="80" customFormat="1" ht="11.25" customHeight="1" x14ac:dyDescent="0.2">
      <c r="A11" s="280" t="s">
        <v>237</v>
      </c>
      <c r="B11" s="341" t="str">
        <v>4M</v>
      </c>
      <c r="C11" s="283" t="str">
        <v>3M</v>
      </c>
      <c r="D11" s="282" t="str">
        <f t="shared" si="0"/>
        <v>4M</v>
      </c>
      <c r="E11" s="281">
        <f t="shared" si="1"/>
        <v>2</v>
      </c>
      <c r="F11" s="282" t="s">
        <v>9</v>
      </c>
      <c r="G11" s="283" t="b">
        <v>1</v>
      </c>
      <c r="H11" s="284" t="s">
        <v>45</v>
      </c>
      <c r="I11" s="325">
        <v>-1E-4</v>
      </c>
      <c r="J11" s="325" t="str">
        <f>IFERROR(_xll.qlSimpleQuote(A11&amp;IF(LEFT(C11,1)="#","STUB",C11),I11,,Permanent,Trigger,TRUE),"--")</f>
        <v>DP3M#0005</v>
      </c>
      <c r="K11" s="75" t="str">
        <f t="shared" si="7"/>
        <v>EURX4MD=</v>
      </c>
      <c r="L11" s="285" t="str">
        <f>IFERROR(_xll.qlDepositRateHelper2(,IF(DataSelect="Reference",$J11,$K11),IF(RIGHT($D11,1)="N","1D",$D11),$E11,Calendar,$F11,$G11,$H11,,_xll.ohTrigger(Trigger,DataSelect)),"--")</f>
        <v>obj_001f7#0028</v>
      </c>
      <c r="M11" s="281" t="b">
        <f t="shared" si="2"/>
        <v>1</v>
      </c>
      <c r="N11" s="87"/>
      <c r="O11" s="340" t="str">
        <f t="shared" si="3"/>
        <v>DP</v>
      </c>
      <c r="P11" s="340" t="str">
        <f t="shared" si="4"/>
        <v>3M</v>
      </c>
      <c r="Q11" s="341" t="str">
        <f t="shared" si="5"/>
        <v>obj_001f7#0028</v>
      </c>
      <c r="R11" s="100" t="b">
        <f t="shared" si="6"/>
        <v>1</v>
      </c>
      <c r="S11" s="341">
        <v>1</v>
      </c>
      <c r="T11" s="341">
        <v>1</v>
      </c>
      <c r="U11" s="100" t="str">
        <v>obj_001f7</v>
      </c>
      <c r="V11" s="100" t="str">
        <f>_xll.qlRateHelperQuoteName(U11)</f>
        <v>EURX4MD=</v>
      </c>
      <c r="W11" s="338">
        <f>_xll.qlRateHelperRate(U11,_xll.ohTrigger(Trigger,TriggerSTD))</f>
        <v>1E-4</v>
      </c>
      <c r="X11" s="338" t="str">
        <f>IFERROR(_xll.qlFuturesRateHelperConvexityAdjustment(U11,Trigger),"--")</f>
        <v>--</v>
      </c>
      <c r="Y11" s="101">
        <f>_xll.qlRateHelperEarliestDate(U11,Trigger)</f>
        <v>42209</v>
      </c>
      <c r="Z11" s="101">
        <f>_xll.qlRateHelperLatestDate(U11,Trigger)</f>
        <v>42332</v>
      </c>
      <c r="AA11" s="246">
        <v>8.1920498762224177E-5</v>
      </c>
      <c r="AE11" s="250"/>
      <c r="AN11" s="395"/>
      <c r="AO11" s="395"/>
      <c r="AP11" s="395"/>
      <c r="AQ11" s="395"/>
      <c r="AR11" s="398"/>
      <c r="AS11" s="398"/>
      <c r="AT11" s="398"/>
      <c r="AU11" s="399"/>
      <c r="AV11" s="399"/>
      <c r="AW11" s="398"/>
      <c r="AX11" s="400"/>
      <c r="AY11" s="395"/>
      <c r="AZ11" s="395"/>
      <c r="BA11" s="399"/>
      <c r="BB11" s="399"/>
      <c r="BC11" s="399"/>
      <c r="BD11" s="398"/>
      <c r="BE11" s="398"/>
      <c r="BF11" s="395"/>
      <c r="BG11" s="395"/>
    </row>
    <row r="12" spans="1:59" s="80" customFormat="1" ht="11.25" customHeight="1" x14ac:dyDescent="0.2">
      <c r="A12" s="280" t="s">
        <v>237</v>
      </c>
      <c r="B12" s="341" t="str">
        <v>5M</v>
      </c>
      <c r="C12" s="283" t="str">
        <v>4M</v>
      </c>
      <c r="D12" s="282" t="str">
        <f t="shared" si="0"/>
        <v>5M</v>
      </c>
      <c r="E12" s="281">
        <f t="shared" si="1"/>
        <v>2</v>
      </c>
      <c r="F12" s="282" t="s">
        <v>9</v>
      </c>
      <c r="G12" s="283" t="b">
        <v>1</v>
      </c>
      <c r="H12" s="284" t="s">
        <v>45</v>
      </c>
      <c r="I12" s="325">
        <v>1E-4</v>
      </c>
      <c r="J12" s="325" t="str">
        <f>IFERROR(_xll.qlSimpleQuote(A12&amp;IF(LEFT(C12,1)="#","STUB",C12),I12,,Permanent,Trigger,TRUE),"--")</f>
        <v>DP4M#0005</v>
      </c>
      <c r="K12" s="75" t="str">
        <f t="shared" si="7"/>
        <v>EURX5MD=</v>
      </c>
      <c r="L12" s="285" t="str">
        <f>IFERROR(_xll.qlDepositRateHelper2(,IF(DataSelect="Reference",$J12,$K12),IF(RIGHT($D12,1)="N","1D",$D12),$E12,Calendar,$F12,$G12,$H12,,_xll.ohTrigger(Trigger,DataSelect)),"--")</f>
        <v>obj_001f9#0027</v>
      </c>
      <c r="M12" s="281" t="b">
        <f t="shared" si="2"/>
        <v>1</v>
      </c>
      <c r="N12" s="87"/>
      <c r="O12" s="340" t="str">
        <f t="shared" si="3"/>
        <v>DP</v>
      </c>
      <c r="P12" s="340" t="str">
        <f t="shared" si="4"/>
        <v>4M</v>
      </c>
      <c r="Q12" s="341" t="str">
        <f t="shared" si="5"/>
        <v>obj_001f9#0027</v>
      </c>
      <c r="R12" s="100" t="b">
        <f t="shared" si="6"/>
        <v>1</v>
      </c>
      <c r="S12" s="341">
        <v>1</v>
      </c>
      <c r="T12" s="341">
        <v>1</v>
      </c>
      <c r="U12" s="100" t="str">
        <v>obj_001f9</v>
      </c>
      <c r="V12" s="100" t="str">
        <f>_xll.qlRateHelperQuoteName(U12)</f>
        <v>EURX5MD=</v>
      </c>
      <c r="W12" s="338">
        <f>_xll.qlRateHelperRate(U12,_xll.ohTrigger(Trigger,TriggerSTD))</f>
        <v>2.9999999999999997E-4</v>
      </c>
      <c r="X12" s="338" t="str">
        <f>IFERROR(_xll.qlFuturesRateHelperConvexityAdjustment(U12,Trigger),"--")</f>
        <v>--</v>
      </c>
      <c r="Y12" s="101">
        <f>_xll.qlRateHelperEarliestDate(U12,Trigger)</f>
        <v>42209</v>
      </c>
      <c r="Z12" s="101">
        <f>_xll.qlRateHelperLatestDate(U12,Trigger)</f>
        <v>42362</v>
      </c>
      <c r="AA12" s="246">
        <v>2.858321002390501E-4</v>
      </c>
      <c r="AE12" s="250"/>
      <c r="AN12" s="395"/>
      <c r="AO12" s="395"/>
      <c r="AP12" s="395"/>
      <c r="AQ12" s="395"/>
      <c r="AR12" s="398"/>
      <c r="AS12" s="398"/>
      <c r="AT12" s="398"/>
      <c r="AU12" s="399"/>
      <c r="AV12" s="399"/>
      <c r="AW12" s="398"/>
      <c r="AX12" s="400"/>
      <c r="AY12" s="395"/>
      <c r="AZ12" s="395"/>
      <c r="BA12" s="399"/>
      <c r="BB12" s="399"/>
      <c r="BC12" s="399"/>
      <c r="BD12" s="398"/>
      <c r="BE12" s="398"/>
      <c r="BF12" s="395"/>
      <c r="BG12" s="395"/>
    </row>
    <row r="13" spans="1:59" s="80" customFormat="1" ht="11.25" customHeight="1" x14ac:dyDescent="0.2">
      <c r="A13" s="280" t="s">
        <v>237</v>
      </c>
      <c r="B13" s="341" t="str">
        <v>6M</v>
      </c>
      <c r="C13" s="283" t="str">
        <v>5M</v>
      </c>
      <c r="D13" s="282" t="str">
        <f t="shared" si="0"/>
        <v>6M</v>
      </c>
      <c r="E13" s="281">
        <f t="shared" si="1"/>
        <v>2</v>
      </c>
      <c r="F13" s="282" t="s">
        <v>9</v>
      </c>
      <c r="G13" s="283" t="b">
        <v>1</v>
      </c>
      <c r="H13" s="284" t="s">
        <v>45</v>
      </c>
      <c r="I13" s="325">
        <v>2.9999999999999997E-4</v>
      </c>
      <c r="J13" s="325" t="str">
        <f>IFERROR(_xll.qlSimpleQuote(A13&amp;IF(LEFT(C13,1)="#","STUB",C13),I13,,Permanent,Trigger,TRUE),"--")</f>
        <v>DP5M#0005</v>
      </c>
      <c r="K13" s="75" t="str">
        <f t="shared" si="7"/>
        <v>EURX6MD=</v>
      </c>
      <c r="L13" s="285" t="str">
        <f>IFERROR(_xll.qlDepositRateHelper2(,IF(DataSelect="Reference",$J13,$K13),IF(RIGHT($D13,1)="N","1D",$D13),$E13,Calendar,$F13,$G13,$H13,,_xll.ohTrigger(Trigger,DataSelect)),"--")</f>
        <v>obj_00210#0027</v>
      </c>
      <c r="M13" s="281" t="b">
        <f t="shared" si="2"/>
        <v>1</v>
      </c>
      <c r="N13" s="87"/>
      <c r="O13" s="340" t="str">
        <f t="shared" si="3"/>
        <v>DP</v>
      </c>
      <c r="P13" s="340" t="str">
        <f t="shared" si="4"/>
        <v>5M</v>
      </c>
      <c r="Q13" s="341" t="str">
        <f t="shared" si="5"/>
        <v>obj_00210#0027</v>
      </c>
      <c r="R13" s="100" t="b">
        <f t="shared" si="6"/>
        <v>1</v>
      </c>
      <c r="S13" s="341">
        <v>1</v>
      </c>
      <c r="T13" s="341">
        <v>1</v>
      </c>
      <c r="U13" s="100" t="str">
        <v>obj_00210</v>
      </c>
      <c r="V13" s="100" t="str">
        <f>_xll.qlRateHelperQuoteName(U13)</f>
        <v>EURX6MD=</v>
      </c>
      <c r="W13" s="338">
        <f>_xll.qlRateHelperRate(U13,_xll.ohTrigger(Trigger,TriggerSTD))</f>
        <v>5.9999999999999995E-4</v>
      </c>
      <c r="X13" s="338" t="str">
        <f>IFERROR(_xll.qlFuturesRateHelperConvexityAdjustment(U13,Trigger),"--")</f>
        <v>--</v>
      </c>
      <c r="Y13" s="101">
        <f>_xll.qlRateHelperEarliestDate(U13,Trigger)</f>
        <v>42209</v>
      </c>
      <c r="Z13" s="101">
        <f>_xll.qlRateHelperLatestDate(U13,Trigger)</f>
        <v>42394</v>
      </c>
      <c r="AA13" s="246">
        <v>5.8980621448702917E-4</v>
      </c>
      <c r="AE13" s="250"/>
      <c r="AN13" s="395"/>
      <c r="AO13" s="395"/>
      <c r="AP13" s="395"/>
      <c r="AQ13" s="395"/>
      <c r="AR13" s="398"/>
      <c r="AS13" s="398"/>
      <c r="AT13" s="398"/>
      <c r="AU13" s="399"/>
      <c r="AV13" s="399"/>
      <c r="AW13" s="398"/>
      <c r="AX13" s="400"/>
      <c r="AY13" s="395"/>
      <c r="AZ13" s="395"/>
      <c r="BA13" s="399"/>
      <c r="BB13" s="399"/>
      <c r="BC13" s="399"/>
      <c r="BD13" s="398"/>
      <c r="BE13" s="398"/>
      <c r="BF13" s="395"/>
      <c r="BG13" s="395"/>
    </row>
    <row r="14" spans="1:59" s="80" customFormat="1" ht="11.25" customHeight="1" x14ac:dyDescent="0.2">
      <c r="A14" s="280" t="s">
        <v>237</v>
      </c>
      <c r="B14" s="341" t="str">
        <v>7M</v>
      </c>
      <c r="C14" s="283" t="str">
        <v>6M</v>
      </c>
      <c r="D14" s="282" t="str">
        <f t="shared" si="0"/>
        <v>7M</v>
      </c>
      <c r="E14" s="281">
        <f t="shared" si="1"/>
        <v>2</v>
      </c>
      <c r="F14" s="282" t="s">
        <v>9</v>
      </c>
      <c r="G14" s="283" t="b">
        <v>1</v>
      </c>
      <c r="H14" s="284" t="s">
        <v>45</v>
      </c>
      <c r="I14" s="325">
        <v>5.9999999999999995E-4</v>
      </c>
      <c r="J14" s="325" t="str">
        <f>IFERROR(_xll.qlSimpleQuote(A14&amp;IF(LEFT(C14,1)="#","STUB",C14),I14,,Permanent,Trigger,TRUE),"--")</f>
        <v>DP6M#0005</v>
      </c>
      <c r="K14" s="75" t="str">
        <f t="shared" si="7"/>
        <v>EURX7MD=</v>
      </c>
      <c r="L14" s="285" t="str">
        <f>IFERROR(_xll.qlDepositRateHelper2(,IF(DataSelect="Reference",$J14,$K14),IF(RIGHT($D14,1)="N","1D",$D14),$E14,Calendar,$F14,$G14,$H14,,_xll.ohTrigger(Trigger,DataSelect)),"--")</f>
        <v>obj_001fd#0027</v>
      </c>
      <c r="M14" s="281" t="b">
        <f t="shared" si="2"/>
        <v>1</v>
      </c>
      <c r="N14" s="87"/>
      <c r="O14" s="340" t="str">
        <f t="shared" si="3"/>
        <v>DP</v>
      </c>
      <c r="P14" s="340" t="str">
        <f t="shared" si="4"/>
        <v>6M</v>
      </c>
      <c r="Q14" s="341" t="str">
        <f t="shared" si="5"/>
        <v>obj_001fd#0027</v>
      </c>
      <c r="R14" s="100" t="b">
        <f t="shared" si="6"/>
        <v>1</v>
      </c>
      <c r="S14" s="341">
        <v>1</v>
      </c>
      <c r="T14" s="341">
        <v>1</v>
      </c>
      <c r="U14" s="100" t="str">
        <v>obj_001fd</v>
      </c>
      <c r="V14" s="100" t="str">
        <f>_xll.qlRateHelperQuoteName(U14)</f>
        <v>EURX7MD=</v>
      </c>
      <c r="W14" s="338">
        <f>_xll.qlRateHelperRate(U14,_xll.ohTrigger(Trigger,TriggerSTD))</f>
        <v>8.0000000000000004E-4</v>
      </c>
      <c r="X14" s="338" t="str">
        <f>IFERROR(_xll.qlFuturesRateHelperConvexityAdjustment(U14,Trigger),"--")</f>
        <v>--</v>
      </c>
      <c r="Y14" s="101">
        <f>_xll.qlRateHelperEarliestDate(U14,Trigger)</f>
        <v>42209</v>
      </c>
      <c r="Z14" s="101">
        <f>_xll.qlRateHelperLatestDate(U14,Trigger)</f>
        <v>42424</v>
      </c>
      <c r="AA14" s="246">
        <v>7.9316444532762098E-4</v>
      </c>
      <c r="AE14" s="250"/>
      <c r="AN14" s="395"/>
      <c r="AO14" s="395"/>
      <c r="AP14" s="395"/>
      <c r="AQ14" s="395"/>
      <c r="AR14" s="395"/>
      <c r="AS14" s="395"/>
      <c r="AT14" s="395"/>
      <c r="AU14" s="395"/>
      <c r="AV14" s="395"/>
      <c r="AW14" s="395"/>
      <c r="AX14" s="395"/>
      <c r="AY14" s="395"/>
      <c r="AZ14" s="395"/>
      <c r="BA14" s="399"/>
      <c r="BB14" s="399"/>
      <c r="BC14" s="399"/>
      <c r="BD14" s="398"/>
      <c r="BE14" s="398"/>
      <c r="BF14" s="395"/>
      <c r="BG14" s="395"/>
    </row>
    <row r="15" spans="1:59" s="80" customFormat="1" ht="11.25" customHeight="1" x14ac:dyDescent="0.2">
      <c r="A15" s="280" t="s">
        <v>237</v>
      </c>
      <c r="B15" s="341" t="str">
        <v>8M</v>
      </c>
      <c r="C15" s="283" t="str">
        <v>7M</v>
      </c>
      <c r="D15" s="282" t="str">
        <f t="shared" si="0"/>
        <v>8M</v>
      </c>
      <c r="E15" s="281">
        <f t="shared" si="1"/>
        <v>2</v>
      </c>
      <c r="F15" s="282" t="s">
        <v>9</v>
      </c>
      <c r="G15" s="283" t="b">
        <v>1</v>
      </c>
      <c r="H15" s="284" t="s">
        <v>45</v>
      </c>
      <c r="I15" s="325">
        <v>8.0000000000000004E-4</v>
      </c>
      <c r="J15" s="325" t="str">
        <f>IFERROR(_xll.qlSimpleQuote(A15&amp;IF(LEFT(C15,1)="#","STUB",C15),I15,,Permanent,Trigger,TRUE),"--")</f>
        <v>DP7M#0005</v>
      </c>
      <c r="K15" s="75" t="str">
        <f t="shared" si="7"/>
        <v>EURX8MD=</v>
      </c>
      <c r="L15" s="285" t="str">
        <f>IFERROR(_xll.qlDepositRateHelper2(,IF(DataSelect="Reference",$J15,$K15),IF(RIGHT($D15,1)="N","1D",$D15),$E15,Calendar,$F15,$G15,$H15,,_xll.ohTrigger(Trigger,DataSelect)),"--")</f>
        <v>obj_00206#0027</v>
      </c>
      <c r="M15" s="281" t="b">
        <f t="shared" si="2"/>
        <v>1</v>
      </c>
      <c r="N15" s="87"/>
      <c r="O15" s="340" t="str">
        <f t="shared" si="3"/>
        <v>DP</v>
      </c>
      <c r="P15" s="340" t="str">
        <f t="shared" si="4"/>
        <v>7M</v>
      </c>
      <c r="Q15" s="341" t="str">
        <f t="shared" si="5"/>
        <v>obj_00206#0027</v>
      </c>
      <c r="R15" s="100" t="b">
        <f t="shared" si="6"/>
        <v>1</v>
      </c>
      <c r="S15" s="341">
        <v>1</v>
      </c>
      <c r="T15" s="341">
        <v>1</v>
      </c>
      <c r="U15" s="100" t="str">
        <v>obj_00358</v>
      </c>
      <c r="V15" s="100" t="str">
        <f>_xll.qlRateHelperQuoteName(U15)</f>
        <v>STUBSTD</v>
      </c>
      <c r="W15" s="338">
        <f>_xll.qlRateHelperRate(U15,_xll.ohTrigger(Trigger,TriggerSTD))</f>
        <v>9.4482759E-4</v>
      </c>
      <c r="X15" s="338" t="str">
        <f>IFERROR(_xll.qlFuturesRateHelperConvexityAdjustment(U15,Trigger),"--")</f>
        <v>--</v>
      </c>
      <c r="Y15" s="101">
        <f>_xll.qlRateHelperEarliestDate(U15,Trigger)</f>
        <v>42209</v>
      </c>
      <c r="Z15" s="101">
        <f>_xll.qlRateHelperLatestDate(U15,Trigger)</f>
        <v>42445</v>
      </c>
      <c r="AA15" s="246">
        <v>9.4023404506254926E-4</v>
      </c>
      <c r="AE15" s="250"/>
      <c r="AN15" s="395"/>
      <c r="AO15" s="395"/>
      <c r="AP15" s="395"/>
      <c r="AQ15" s="395"/>
      <c r="AR15" s="395"/>
      <c r="AS15" s="395"/>
      <c r="AT15" s="395"/>
      <c r="AU15" s="395"/>
      <c r="AV15" s="395"/>
      <c r="AW15" s="395"/>
      <c r="AX15" s="395"/>
      <c r="AY15" s="395"/>
      <c r="AZ15" s="395"/>
      <c r="BA15" s="399"/>
      <c r="BB15" s="399"/>
      <c r="BC15" s="399"/>
      <c r="BD15" s="398"/>
      <c r="BE15" s="398"/>
      <c r="BF15" s="395"/>
      <c r="BG15" s="395"/>
    </row>
    <row r="16" spans="1:59" s="80" customFormat="1" ht="11.25" customHeight="1" x14ac:dyDescent="0.2">
      <c r="A16" s="280" t="s">
        <v>237</v>
      </c>
      <c r="B16" s="341" t="str">
        <v>9M</v>
      </c>
      <c r="C16" s="283" t="str">
        <v>#20160316</v>
      </c>
      <c r="D16" s="282" t="str">
        <f t="shared" si="0"/>
        <v>9M</v>
      </c>
      <c r="E16" s="281">
        <f t="shared" si="1"/>
        <v>2</v>
      </c>
      <c r="F16" s="282" t="s">
        <v>9</v>
      </c>
      <c r="G16" s="283" t="b">
        <v>1</v>
      </c>
      <c r="H16" s="284" t="s">
        <v>45</v>
      </c>
      <c r="I16" s="325">
        <v>9.5172414000000002E-4</v>
      </c>
      <c r="J16" s="325" t="str">
        <f>IFERROR(_xll.qlSimpleQuote(A16&amp;IF(LEFT(C16,1)="#","STUB",C16),I16,,Permanent,Trigger,TRUE),"--")</f>
        <v>DPSTUB#0005</v>
      </c>
      <c r="K16" s="75" t="str">
        <f t="shared" si="7"/>
        <v>EURX9MD=</v>
      </c>
      <c r="L16" s="285" t="str">
        <f>IFERROR(_xll.qlDepositRateHelper2(,IF(DataSelect="Reference",$J16,$K16),IF(RIGHT($D16,1)="N","1D",$D16),$E16,Calendar,$F16,$G16,$H16,,_xll.ohTrigger(Trigger,DataSelect)),"--")</f>
        <v>obj_00213#0018</v>
      </c>
      <c r="M16" s="281" t="b">
        <f t="shared" si="2"/>
        <v>1</v>
      </c>
      <c r="N16" s="87"/>
      <c r="O16" s="340" t="str">
        <f t="shared" si="3"/>
        <v>DP</v>
      </c>
      <c r="P16" s="340" t="str">
        <f t="shared" si="4"/>
        <v>#20160316</v>
      </c>
      <c r="Q16" s="341" t="str">
        <f t="shared" si="5"/>
        <v>obj_00213#0018</v>
      </c>
      <c r="R16" s="100" t="b">
        <f t="shared" si="6"/>
        <v>1</v>
      </c>
      <c r="S16" s="341">
        <v>1</v>
      </c>
      <c r="T16" s="341">
        <v>1</v>
      </c>
      <c r="U16" s="100" t="str">
        <v>obj_00350</v>
      </c>
      <c r="V16" s="100" t="str">
        <f>_xll.qlRateHelperQuoteName(U16)</f>
        <v>EUR_CURVE_FUT3M_H6</v>
      </c>
      <c r="W16" s="338">
        <f>_xll.qlRateHelperRate(U16,_xll.ohTrigger(Trigger,TriggerSTD))</f>
        <v>-7.4999999999825206E-5</v>
      </c>
      <c r="X16" s="338">
        <f>IFERROR(_xll.qlFuturesRateHelperConvexityAdjustment(U16,Trigger),"--")</f>
        <v>0</v>
      </c>
      <c r="Y16" s="101">
        <f>_xll.qlRateHelperEarliestDate(U16,Trigger)</f>
        <v>42445</v>
      </c>
      <c r="Z16" s="101">
        <f>_xll.qlRateHelperLatestDate(U16,Trigger)</f>
        <v>42537</v>
      </c>
      <c r="AA16" s="246">
        <v>6.5690849198623029E-4</v>
      </c>
      <c r="AE16" s="250"/>
      <c r="AN16" s="395"/>
      <c r="AO16" s="395"/>
      <c r="AP16" s="395"/>
      <c r="AQ16" s="395"/>
      <c r="AR16" s="395"/>
      <c r="AS16" s="395"/>
      <c r="AT16" s="395"/>
      <c r="AU16" s="395"/>
      <c r="AV16" s="395"/>
      <c r="AW16" s="395"/>
      <c r="AX16" s="395"/>
      <c r="AY16" s="395"/>
      <c r="AZ16" s="395"/>
      <c r="BA16" s="399"/>
      <c r="BB16" s="399"/>
      <c r="BC16" s="399"/>
      <c r="BD16" s="398"/>
      <c r="BE16" s="398"/>
      <c r="BF16" s="395"/>
      <c r="BG16" s="395"/>
    </row>
    <row r="17" spans="1:59" s="80" customFormat="1" ht="11.25" customHeight="1" x14ac:dyDescent="0.2">
      <c r="A17" s="280" t="s">
        <v>237</v>
      </c>
      <c r="B17" s="341" t="str">
        <v>10M</v>
      </c>
      <c r="C17" s="283" t="e">
        <v>#N/A</v>
      </c>
      <c r="D17" s="282" t="str">
        <f t="shared" si="0"/>
        <v>10M</v>
      </c>
      <c r="E17" s="281">
        <f t="shared" si="1"/>
        <v>2</v>
      </c>
      <c r="F17" s="282" t="s">
        <v>9</v>
      </c>
      <c r="G17" s="283" t="b">
        <v>1</v>
      </c>
      <c r="H17" s="284" t="s">
        <v>45</v>
      </c>
      <c r="I17" s="325" t="e">
        <v>#N/A</v>
      </c>
      <c r="J17" s="325" t="str">
        <f>IFERROR(_xll.qlSimpleQuote(A17&amp;IF(LEFT(C17,1)="#","STUB",C17),I17,,Permanent,Trigger,TRUE),"--")</f>
        <v>--</v>
      </c>
      <c r="K17" s="75" t="str">
        <f t="shared" si="7"/>
        <v>EURX10MD=</v>
      </c>
      <c r="L17" s="285" t="str">
        <f>IFERROR(_xll.qlDepositRateHelper2(,IF(DataSelect="Reference",$J17,$K17),IF(RIGHT($D17,1)="N","1D",$D17),$E17,Calendar,$F17,$G17,$H17,,_xll.ohTrigger(Trigger,DataSelect)),"--")</f>
        <v>obj_00219#0018</v>
      </c>
      <c r="M17" s="281" t="b">
        <f t="shared" si="2"/>
        <v>1</v>
      </c>
      <c r="N17" s="87"/>
      <c r="O17" s="340" t="str">
        <f t="shared" si="3"/>
        <v>DP</v>
      </c>
      <c r="P17" s="340" t="e">
        <f t="shared" si="4"/>
        <v>#N/A</v>
      </c>
      <c r="Q17" s="341" t="str">
        <f t="shared" si="5"/>
        <v>obj_00219#0018</v>
      </c>
      <c r="R17" s="100" t="b">
        <f t="shared" si="6"/>
        <v>1</v>
      </c>
      <c r="S17" s="341">
        <v>1</v>
      </c>
      <c r="T17" s="341">
        <v>1</v>
      </c>
      <c r="U17" s="100" t="str">
        <v>obj_00355</v>
      </c>
      <c r="V17" s="100" t="str">
        <f>_xll.qlRateHelperQuoteName(U17)</f>
        <v>EUR_CURVE_FUT3M_M6</v>
      </c>
      <c r="W17" s="338">
        <f>_xll.qlRateHelperRate(U17,_xll.ohTrigger(Trigger,TriggerSTD))</f>
        <v>2.7499999999941735E-5</v>
      </c>
      <c r="X17" s="338">
        <f>IFERROR(_xll.qlFuturesRateHelperConvexityAdjustment(U17,Trigger),"--")</f>
        <v>-2.5000000000000002E-6</v>
      </c>
      <c r="Y17" s="101">
        <f>_xll.qlRateHelperEarliestDate(U17,Trigger)</f>
        <v>42536</v>
      </c>
      <c r="Z17" s="101">
        <f>_xll.qlRateHelperLatestDate(U17,Trigger)</f>
        <v>42628</v>
      </c>
      <c r="AA17" s="246">
        <v>5.2185563064186501E-4</v>
      </c>
      <c r="AE17" s="250"/>
      <c r="AN17" s="395"/>
      <c r="AO17" s="395"/>
      <c r="AP17" s="395"/>
      <c r="AQ17" s="395"/>
      <c r="AR17" s="395"/>
      <c r="AS17" s="395"/>
      <c r="AT17" s="395"/>
      <c r="AU17" s="395"/>
      <c r="AV17" s="395"/>
      <c r="AW17" s="395"/>
      <c r="AX17" s="395"/>
      <c r="AY17" s="395"/>
      <c r="AZ17" s="395"/>
      <c r="BA17" s="399"/>
      <c r="BB17" s="399"/>
      <c r="BC17" s="399"/>
      <c r="BD17" s="398"/>
      <c r="BE17" s="398"/>
      <c r="BF17" s="395"/>
      <c r="BG17" s="395"/>
    </row>
    <row r="18" spans="1:59" s="80" customFormat="1" ht="11.25" customHeight="1" x14ac:dyDescent="0.2">
      <c r="A18" s="280" t="s">
        <v>237</v>
      </c>
      <c r="B18" s="341" t="str">
        <v>11M</v>
      </c>
      <c r="C18" s="283" t="e">
        <v>#N/A</v>
      </c>
      <c r="D18" s="282" t="str">
        <f t="shared" si="0"/>
        <v>11M</v>
      </c>
      <c r="E18" s="281">
        <f t="shared" si="1"/>
        <v>2</v>
      </c>
      <c r="F18" s="282" t="s">
        <v>9</v>
      </c>
      <c r="G18" s="283" t="b">
        <v>1</v>
      </c>
      <c r="H18" s="284" t="s">
        <v>45</v>
      </c>
      <c r="I18" s="325" t="e">
        <v>#N/A</v>
      </c>
      <c r="J18" s="325" t="str">
        <f>IFERROR(_xll.qlSimpleQuote(A18&amp;IF(LEFT(C18,1)="#","STUB",C18),I18,,Permanent,Trigger,TRUE),"--")</f>
        <v>--</v>
      </c>
      <c r="K18" s="75" t="str">
        <f t="shared" si="7"/>
        <v>EURX11MD=</v>
      </c>
      <c r="L18" s="285" t="str">
        <f>IFERROR(_xll.qlDepositRateHelper2(,IF(DataSelect="Reference",$J18,$K18),IF(RIGHT($D18,1)="N","1D",$D18),$E18,Calendar,$F18,$G18,$H18,,_xll.ohTrigger(Trigger,DataSelect)),"--")</f>
        <v>obj_0020d#0018</v>
      </c>
      <c r="M18" s="281" t="b">
        <f t="shared" si="2"/>
        <v>1</v>
      </c>
      <c r="N18" s="89"/>
      <c r="O18" s="340" t="str">
        <f t="shared" si="3"/>
        <v>DP</v>
      </c>
      <c r="P18" s="340" t="e">
        <f t="shared" si="4"/>
        <v>#N/A</v>
      </c>
      <c r="Q18" s="341" t="str">
        <f t="shared" si="5"/>
        <v>obj_0020d#0018</v>
      </c>
      <c r="R18" s="100" t="b">
        <f t="shared" si="6"/>
        <v>1</v>
      </c>
      <c r="S18" s="341">
        <v>1</v>
      </c>
      <c r="T18" s="341">
        <v>1</v>
      </c>
      <c r="U18" s="100" t="str">
        <v>obj_00352</v>
      </c>
      <c r="V18" s="100" t="str">
        <f>_xll.qlRateHelperQuoteName(U18)</f>
        <v>EUR_CURVE_FUT3M_U6</v>
      </c>
      <c r="W18" s="338">
        <f>_xll.qlRateHelperRate(U18,_xll.ohTrigger(Trigger,TriggerSTD))</f>
        <v>2.2750000000003074E-4</v>
      </c>
      <c r="X18" s="338">
        <f>IFERROR(_xll.qlFuturesRateHelperConvexityAdjustment(U18,Trigger),"--")</f>
        <v>-2.5000000000000002E-6</v>
      </c>
      <c r="Y18" s="101">
        <f>_xll.qlRateHelperEarliestDate(U18,Trigger)</f>
        <v>42634</v>
      </c>
      <c r="Z18" s="101">
        <f>_xll.qlRateHelperLatestDate(U18,Trigger)</f>
        <v>42725</v>
      </c>
      <c r="AA18" s="246">
        <v>4.6794981680156085E-4</v>
      </c>
      <c r="AE18" s="259"/>
      <c r="AN18" s="395"/>
      <c r="AO18" s="395"/>
      <c r="AP18" s="395"/>
      <c r="AQ18" s="395"/>
      <c r="AR18" s="395"/>
      <c r="AS18" s="395"/>
      <c r="AT18" s="395"/>
      <c r="AU18" s="395"/>
      <c r="AV18" s="395"/>
      <c r="AW18" s="395"/>
      <c r="AX18" s="395"/>
      <c r="AY18" s="395"/>
      <c r="AZ18" s="395"/>
      <c r="BA18" s="399"/>
      <c r="BB18" s="399"/>
      <c r="BC18" s="399"/>
      <c r="BD18" s="398"/>
      <c r="BE18" s="398"/>
      <c r="BF18" s="395"/>
      <c r="BG18" s="395"/>
    </row>
    <row r="19" spans="1:59" s="80" customFormat="1" ht="11.25" customHeight="1" x14ac:dyDescent="0.2">
      <c r="A19" s="280" t="s">
        <v>237</v>
      </c>
      <c r="B19" s="341" t="str">
        <v>1Y</v>
      </c>
      <c r="C19" s="283" t="e">
        <v>#N/A</v>
      </c>
      <c r="D19" s="282" t="str">
        <f t="shared" si="0"/>
        <v>1Y</v>
      </c>
      <c r="E19" s="281">
        <f t="shared" si="1"/>
        <v>2</v>
      </c>
      <c r="F19" s="282" t="s">
        <v>9</v>
      </c>
      <c r="G19" s="283" t="b">
        <v>1</v>
      </c>
      <c r="H19" s="284" t="s">
        <v>45</v>
      </c>
      <c r="I19" s="325" t="e">
        <v>#N/A</v>
      </c>
      <c r="J19" s="325" t="str">
        <f>IFERROR(_xll.qlSimpleQuote(A19&amp;IF(LEFT(C19,1)="#","STUB",C19),I19,,Permanent,Trigger,TRUE),"--")</f>
        <v>--</v>
      </c>
      <c r="K19" s="75" t="str">
        <f t="shared" si="7"/>
        <v>EURX1YD=</v>
      </c>
      <c r="L19" s="285" t="str">
        <f>IFERROR(_xll.qlDepositRateHelper2(,IF(DataSelect="Reference",$J19,$K19),IF(RIGHT($D19,1)="N","1D",$D19),$E19,Calendar,$F19,$G19,$H19,,_xll.ohTrigger(Trigger,DataSelect)),"--")</f>
        <v>obj_00205#0018</v>
      </c>
      <c r="M19" s="281" t="b">
        <f t="shared" si="2"/>
        <v>1</v>
      </c>
      <c r="N19" s="87"/>
      <c r="O19" s="340" t="str">
        <f t="shared" ref="O19:O20" si="8">A19</f>
        <v>DP</v>
      </c>
      <c r="P19" s="340" t="e">
        <f t="shared" ref="P19:P20" si="9">C19</f>
        <v>#N/A</v>
      </c>
      <c r="Q19" s="341" t="str">
        <f t="shared" ref="Q19:Q20" si="10">L19</f>
        <v>obj_00205#0018</v>
      </c>
      <c r="R19" s="100" t="b">
        <f t="shared" ref="R19:R20" si="11">M19</f>
        <v>1</v>
      </c>
      <c r="S19" s="341">
        <v>1</v>
      </c>
      <c r="T19" s="341">
        <v>1</v>
      </c>
      <c r="U19" s="100" t="str">
        <v>obj_00353</v>
      </c>
      <c r="V19" s="100" t="str">
        <f>_xll.qlRateHelperQuoteName(U19)</f>
        <v>EUR_CURVE_FUT3M_Z6</v>
      </c>
      <c r="W19" s="338">
        <f>_xll.qlRateHelperRate(U19,_xll.ohTrigger(Trigger,TriggerSTD))</f>
        <v>5.2500000000010871E-4</v>
      </c>
      <c r="X19" s="338">
        <f>IFERROR(_xll.qlFuturesRateHelperConvexityAdjustment(U19,Trigger),"--")</f>
        <v>0</v>
      </c>
      <c r="Y19" s="101">
        <f>_xll.qlRateHelperEarliestDate(U19,Trigger)</f>
        <v>42725</v>
      </c>
      <c r="Z19" s="101">
        <f>_xll.qlRateHelperLatestDate(U19,Trigger)</f>
        <v>42815</v>
      </c>
      <c r="AA19" s="246">
        <v>4.7746893339942306E-4</v>
      </c>
      <c r="AE19" s="259"/>
      <c r="AN19" s="395"/>
      <c r="AO19" s="395"/>
      <c r="AP19" s="395"/>
      <c r="AQ19" s="395"/>
      <c r="AR19" s="395"/>
      <c r="AS19" s="395"/>
      <c r="AT19" s="395"/>
      <c r="AU19" s="395"/>
      <c r="AV19" s="395"/>
      <c r="AW19" s="395"/>
      <c r="AX19" s="395"/>
      <c r="AY19" s="395"/>
      <c r="AZ19" s="395"/>
      <c r="BA19" s="399"/>
      <c r="BB19" s="399"/>
      <c r="BC19" s="399"/>
      <c r="BD19" s="398"/>
      <c r="BE19" s="398"/>
      <c r="BF19" s="395"/>
      <c r="BG19" s="395"/>
    </row>
    <row r="20" spans="1:59" s="80" customFormat="1" ht="11.25" customHeight="1" x14ac:dyDescent="0.2">
      <c r="A20" s="286" t="s">
        <v>237</v>
      </c>
      <c r="B20" s="347" t="str">
        <v>#20160316</v>
      </c>
      <c r="C20" s="289" t="e">
        <v>#N/A</v>
      </c>
      <c r="D20" s="288" t="str">
        <f>_xll.qlCalendarBusinessDaysBetween(Calendar,Settlementdate,DATE(RIGHT(LEFT(B20,5),4),LEFT(RIGHT(B20,4),2),RIGHT(B20,2)),,TRUE,Trigger)-1&amp;"D"</f>
        <v>166D</v>
      </c>
      <c r="E20" s="287">
        <f t="shared" si="1"/>
        <v>2</v>
      </c>
      <c r="F20" s="288" t="s">
        <v>9</v>
      </c>
      <c r="G20" s="289" t="b">
        <v>1</v>
      </c>
      <c r="H20" s="290" t="s">
        <v>45</v>
      </c>
      <c r="I20" s="382" t="e">
        <v>#N/A</v>
      </c>
      <c r="J20" s="382" t="str">
        <f>IFERROR(_xll.qlSimpleQuote(A20&amp;IF(LEFT(C20,1)="#","STUB",C20),I20,,Permanent,Trigger,TRUE),"--")</f>
        <v>--</v>
      </c>
      <c r="K20" s="6" t="str">
        <f>"STUBSTD"</f>
        <v>STUBSTD</v>
      </c>
      <c r="L20" s="380" t="str">
        <f>IFERROR(_xll.qlDepositRateHelper2(,IF(DataSelect="Reference",$J20,$K20),IF(RIGHT($D20,1)="N","1D",$D20),$E20,Calendar,$F20,$G20,$H20,,_xll.ohTrigger(Trigger,DataSelect)),"--")</f>
        <v>obj_00358#0011</v>
      </c>
      <c r="M20" s="287" t="b">
        <f t="shared" si="2"/>
        <v>1</v>
      </c>
      <c r="N20" s="87"/>
      <c r="O20" s="340" t="str">
        <f t="shared" si="8"/>
        <v>DP</v>
      </c>
      <c r="P20" s="340" t="e">
        <f t="shared" si="9"/>
        <v>#N/A</v>
      </c>
      <c r="Q20" s="341" t="str">
        <f t="shared" si="10"/>
        <v>obj_00358#0011</v>
      </c>
      <c r="R20" s="100" t="b">
        <f t="shared" si="11"/>
        <v>1</v>
      </c>
      <c r="S20" s="341">
        <v>1</v>
      </c>
      <c r="T20" s="341">
        <v>1</v>
      </c>
      <c r="U20" s="100" t="str">
        <v>obj_00351</v>
      </c>
      <c r="V20" s="100" t="str">
        <f>_xll.qlRateHelperQuoteName(U20)</f>
        <v>EUR_CURVE_FUT3M_H7</v>
      </c>
      <c r="W20" s="338">
        <f>_xll.qlRateHelperRate(U20,_xll.ohTrigger(Trigger,TriggerSTD))</f>
        <v>8.7500000000007017E-4</v>
      </c>
      <c r="X20" s="338">
        <f>IFERROR(_xll.qlFuturesRateHelperConvexityAdjustment(U20,Trigger),"--")</f>
        <v>0</v>
      </c>
      <c r="Y20" s="101">
        <f>_xll.qlRateHelperEarliestDate(U20,Trigger)</f>
        <v>42809</v>
      </c>
      <c r="Z20" s="101">
        <f>_xll.qlRateHelperLatestDate(U20,Trigger)</f>
        <v>42901</v>
      </c>
      <c r="AA20" s="246">
        <v>5.3121497920986772E-4</v>
      </c>
      <c r="AE20" s="259"/>
      <c r="AN20" s="395"/>
      <c r="AO20" s="395"/>
      <c r="AP20" s="395"/>
      <c r="AQ20" s="395"/>
      <c r="AR20" s="395"/>
      <c r="AS20" s="395"/>
      <c r="AT20" s="395"/>
      <c r="AU20" s="395"/>
      <c r="AV20" s="395"/>
      <c r="AW20" s="395"/>
      <c r="AX20" s="395"/>
      <c r="AY20" s="395"/>
      <c r="AZ20" s="395"/>
      <c r="BA20" s="399"/>
      <c r="BB20" s="399"/>
      <c r="BC20" s="399"/>
      <c r="BD20" s="398"/>
      <c r="BE20" s="398"/>
      <c r="BF20" s="395"/>
      <c r="BG20" s="395"/>
    </row>
    <row r="21" spans="1:59" s="80" customFormat="1" ht="11.25" customHeight="1" x14ac:dyDescent="0.2">
      <c r="N21" s="87"/>
      <c r="O21" s="342" t="str">
        <f t="shared" ref="O21:O28" si="12">A23</f>
        <v>SF</v>
      </c>
      <c r="P21" s="342" t="str">
        <f t="shared" ref="P21:P28" si="13">E23</f>
        <v>H6</v>
      </c>
      <c r="Q21" s="343" t="str">
        <f t="shared" ref="Q21:Q28" si="14">L23</f>
        <v>obj_00350#0018</v>
      </c>
      <c r="R21" s="98" t="b">
        <f t="shared" ref="R21:R28" si="15">M23</f>
        <v>1</v>
      </c>
      <c r="S21" s="327">
        <v>1</v>
      </c>
      <c r="T21" s="327">
        <v>1</v>
      </c>
      <c r="U21" s="100" t="str">
        <v>obj_00354</v>
      </c>
      <c r="V21" s="100" t="str">
        <f>_xll.qlRateHelperQuoteName(U21)</f>
        <v>EUR_CURVE_FUT3M_M7</v>
      </c>
      <c r="W21" s="338">
        <f>_xll.qlRateHelperRate(U21,_xll.ohTrigger(Trigger,TriggerSTD))</f>
        <v>1.2575000000000262E-3</v>
      </c>
      <c r="X21" s="338">
        <f>IFERROR(_xll.qlFuturesRateHelperConvexityAdjustment(U21,Trigger),"--")</f>
        <v>1.7500000000000002E-5</v>
      </c>
      <c r="Y21" s="101">
        <f>_xll.qlRateHelperEarliestDate(U21,Trigger)</f>
        <v>42907</v>
      </c>
      <c r="Z21" s="101">
        <f>_xll.qlRateHelperLatestDate(U21,Trigger)</f>
        <v>42999</v>
      </c>
      <c r="AA21" s="246">
        <v>6.2252758204489644E-4</v>
      </c>
      <c r="AE21" s="259"/>
      <c r="AN21" s="395"/>
      <c r="AO21" s="395"/>
      <c r="AP21" s="395"/>
      <c r="AQ21" s="395"/>
      <c r="AR21" s="395"/>
      <c r="AS21" s="395"/>
      <c r="AT21" s="395"/>
      <c r="AU21" s="395"/>
      <c r="AV21" s="395"/>
      <c r="AW21" s="395"/>
      <c r="AX21" s="395"/>
      <c r="AY21" s="395"/>
      <c r="AZ21" s="395"/>
      <c r="BA21" s="399"/>
      <c r="BB21" s="399"/>
      <c r="BC21" s="399"/>
      <c r="BD21" s="398"/>
      <c r="BE21" s="398"/>
      <c r="BF21" s="395"/>
      <c r="BG21" s="395"/>
    </row>
    <row r="22" spans="1:59" s="80" customFormat="1" ht="11.25" customHeight="1" x14ac:dyDescent="0.2">
      <c r="A22" s="309" t="s">
        <v>12</v>
      </c>
      <c r="B22" s="309"/>
      <c r="C22" s="61" t="s">
        <v>241</v>
      </c>
      <c r="D22" s="61" t="s">
        <v>242</v>
      </c>
      <c r="E22" s="61" t="s">
        <v>243</v>
      </c>
      <c r="F22" s="61" t="s">
        <v>30</v>
      </c>
      <c r="G22" s="61" t="s">
        <v>4</v>
      </c>
      <c r="H22" s="61" t="s">
        <v>246</v>
      </c>
      <c r="I22" s="61" t="s">
        <v>5</v>
      </c>
      <c r="J22" s="61"/>
      <c r="K22" s="61" t="s">
        <v>247</v>
      </c>
      <c r="L22" s="61" t="s">
        <v>38</v>
      </c>
      <c r="M22" s="61" t="s">
        <v>42</v>
      </c>
      <c r="N22" s="87"/>
      <c r="O22" s="340" t="str">
        <f t="shared" si="12"/>
        <v>SF</v>
      </c>
      <c r="P22" s="340" t="str">
        <f t="shared" si="13"/>
        <v>M6</v>
      </c>
      <c r="Q22" s="344" t="str">
        <f t="shared" si="14"/>
        <v>obj_00355#0017</v>
      </c>
      <c r="R22" s="100" t="b">
        <f t="shared" si="15"/>
        <v>1</v>
      </c>
      <c r="S22" s="341">
        <v>1</v>
      </c>
      <c r="T22" s="341">
        <v>1</v>
      </c>
      <c r="U22" s="100" t="str">
        <v>obj_0025c</v>
      </c>
      <c r="V22" s="100" t="str">
        <f>_xll.qlRateHelperQuoteName(U22)</f>
        <v>EURAB6R3Y=</v>
      </c>
      <c r="W22" s="338">
        <f>_xll.qlRateHelperRate(U22,_xll.ohTrigger(Trigger,TriggerSTD))</f>
        <v>1.8400000000000001E-3</v>
      </c>
      <c r="X22" s="338" t="str">
        <f>IFERROR(_xll.qlFuturesRateHelperConvexityAdjustment(U22,Trigger),"--")</f>
        <v>--</v>
      </c>
      <c r="Y22" s="101">
        <f>_xll.qlRateHelperEarliestDate(U22,Trigger)</f>
        <v>42209</v>
      </c>
      <c r="Z22" s="101">
        <f>_xll.qlRateHelperLatestDate(U22,Trigger)</f>
        <v>43305</v>
      </c>
      <c r="AA22" s="246">
        <v>1.8312609925868453E-3</v>
      </c>
      <c r="AE22" s="259"/>
      <c r="AN22" s="395"/>
      <c r="AO22" s="395"/>
      <c r="AP22" s="395"/>
      <c r="AQ22" s="395"/>
      <c r="AR22" s="395"/>
      <c r="AS22" s="395"/>
      <c r="AT22" s="395"/>
      <c r="AU22" s="395"/>
      <c r="AV22" s="395"/>
      <c r="AW22" s="395"/>
      <c r="AX22" s="395"/>
      <c r="AY22" s="395"/>
      <c r="AZ22" s="395"/>
      <c r="BA22" s="399"/>
      <c r="BB22" s="399"/>
      <c r="BC22" s="399"/>
      <c r="BD22" s="398"/>
      <c r="BE22" s="398"/>
      <c r="BF22" s="395"/>
      <c r="BG22" s="395"/>
    </row>
    <row r="23" spans="1:59" s="80" customFormat="1" ht="11.25" customHeight="1" x14ac:dyDescent="0.2">
      <c r="A23" s="294" t="s">
        <v>238</v>
      </c>
      <c r="B23" s="98" t="s">
        <v>244</v>
      </c>
      <c r="C23" s="295" t="str">
        <f t="array" ref="C23:C30">_xll.ohFilter(Quote!AP4:AP102,Quote!AO4:AO102="SF")</f>
        <v>H6</v>
      </c>
      <c r="D23" s="296" t="str">
        <f t="array" ref="D23:D30">_xll.qlIMMcode(_xll.ohFilter(PastedValue!L2:L62,PastedValue!K2:K62="Sf"),Trigger)</f>
        <v>H6</v>
      </c>
      <c r="E23" s="297" t="str">
        <f t="shared" ref="E23:E30" si="16">IF(DataSelect="Mx_Live",$C23,$D23)</f>
        <v>H6</v>
      </c>
      <c r="F23" s="334">
        <f>_xll.qlIMMdate(E23,ImportedDate,Trigger)</f>
        <v>42445</v>
      </c>
      <c r="G23" s="276" t="str">
        <f>PROPER(Currency)&amp;FamilyName&amp;FutTenor</f>
        <v>Euribor3M</v>
      </c>
      <c r="H23" s="364">
        <f t="array" ref="H23:H30">_xll.ohFilter(PastedValue!R2:R62,PastedValue!K2:K62="Sf")</f>
        <v>100.0125</v>
      </c>
      <c r="I23" s="310">
        <f>Quote!AY23/100</f>
        <v>0</v>
      </c>
      <c r="J23" s="310" t="str">
        <f>IFERROR(_xll.qlSimpleQuote(A23&amp;D23,H23,,Permanent,Trigger,TRUE),"--")</f>
        <v>SFH6#0001</v>
      </c>
      <c r="K23" s="311" t="str">
        <f t="shared" ref="K23:K30" si="17">Currency&amp;"_CURVE_"&amp;"FUT"&amp;FutTenor&amp;"_"&amp;$C23</f>
        <v>EUR_CURVE_FUT3M_H6</v>
      </c>
      <c r="L23" s="298" t="str">
        <f>IFERROR(_xll.qlFuturesRateHelper(,IF(DataSelect="Reference",$J23,$K23),B23,$E23,$G23,$I23,Permanent,Trigger,ObjectOverwrite),"--")</f>
        <v>obj_00350#0018</v>
      </c>
      <c r="M23" s="275" t="b">
        <f t="shared" ref="M23:M30" si="18">IF(L23="--",FALSE,TRUE)</f>
        <v>1</v>
      </c>
      <c r="N23" s="87"/>
      <c r="O23" s="340" t="str">
        <f t="shared" si="12"/>
        <v>SF</v>
      </c>
      <c r="P23" s="340" t="str">
        <f t="shared" si="13"/>
        <v>U6</v>
      </c>
      <c r="Q23" s="344" t="str">
        <f t="shared" si="14"/>
        <v>obj_00352#0017</v>
      </c>
      <c r="R23" s="100" t="b">
        <f t="shared" si="15"/>
        <v>1</v>
      </c>
      <c r="S23" s="341">
        <v>1</v>
      </c>
      <c r="T23" s="341">
        <v>1</v>
      </c>
      <c r="U23" s="100" t="str">
        <v>obj_00289</v>
      </c>
      <c r="V23" s="100" t="str">
        <f>_xll.qlRateHelperQuoteName(U23)</f>
        <v>EURAB6R4Y=</v>
      </c>
      <c r="W23" s="338">
        <f>_xll.qlRateHelperRate(U23,_xll.ohTrigger(Trigger,TriggerSTD))</f>
        <v>3.0399999999999997E-3</v>
      </c>
      <c r="X23" s="338" t="str">
        <f>IFERROR(_xll.qlFuturesRateHelperConvexityAdjustment(U23,Trigger),"--")</f>
        <v>--</v>
      </c>
      <c r="Y23" s="101">
        <f>_xll.qlRateHelperEarliestDate(U23,Trigger)</f>
        <v>42209</v>
      </c>
      <c r="Z23" s="101">
        <f>_xll.qlRateHelperLatestDate(U23,Trigger)</f>
        <v>43670</v>
      </c>
      <c r="AA23" s="246">
        <v>3.030055784748519E-3</v>
      </c>
      <c r="AE23" s="259"/>
      <c r="AN23" s="395"/>
      <c r="AO23" s="395"/>
      <c r="AP23" s="395"/>
      <c r="AQ23" s="395"/>
      <c r="AR23" s="395"/>
      <c r="AS23" s="395"/>
      <c r="AT23" s="395"/>
      <c r="AU23" s="395"/>
      <c r="AV23" s="395"/>
      <c r="AW23" s="395"/>
      <c r="AX23" s="395"/>
      <c r="AY23" s="395"/>
      <c r="AZ23" s="395"/>
      <c r="BA23" s="399"/>
      <c r="BB23" s="399"/>
      <c r="BC23" s="399"/>
      <c r="BD23" s="398"/>
      <c r="BE23" s="398"/>
      <c r="BF23" s="395"/>
      <c r="BG23" s="395"/>
    </row>
    <row r="24" spans="1:59" s="80" customFormat="1" ht="11.25" customHeight="1" x14ac:dyDescent="0.2">
      <c r="A24" s="299" t="s">
        <v>238</v>
      </c>
      <c r="B24" s="100" t="s">
        <v>244</v>
      </c>
      <c r="C24" s="300" t="str">
        <v>M6</v>
      </c>
      <c r="D24" s="301" t="str">
        <v>M6</v>
      </c>
      <c r="E24" s="302" t="str">
        <f t="shared" si="16"/>
        <v>M6</v>
      </c>
      <c r="F24" s="335">
        <f>_xll.qlIMMdate(E24,ImportedDate,Trigger)</f>
        <v>42536</v>
      </c>
      <c r="G24" s="282" t="str">
        <f t="shared" ref="G24:G30" si="19">PROPER(Currency)&amp;FamilyName&amp;FutTenor</f>
        <v>Euribor3M</v>
      </c>
      <c r="H24" s="365">
        <v>100.0025</v>
      </c>
      <c r="I24" s="312">
        <f>Quote!AY24/100</f>
        <v>-2.5000000000000002E-6</v>
      </c>
      <c r="J24" s="312" t="str">
        <f>IFERROR(_xll.qlSimpleQuote(A24&amp;D24,H24,,Permanent,Trigger,TRUE),"--")</f>
        <v>SFM6#0001</v>
      </c>
      <c r="K24" s="313" t="str">
        <f t="shared" si="17"/>
        <v>EUR_CURVE_FUT3M_M6</v>
      </c>
      <c r="L24" s="303" t="str">
        <f>IFERROR(_xll.qlFuturesRateHelper(,IF(DataSelect="Reference",$J24,$K24),B24,$E24,$G24,$I24,Permanent,Trigger,ObjectOverwrite),"--")</f>
        <v>obj_00355#0017</v>
      </c>
      <c r="M24" s="303" t="b">
        <f t="shared" si="18"/>
        <v>1</v>
      </c>
      <c r="N24" s="87"/>
      <c r="O24" s="340" t="str">
        <f t="shared" si="12"/>
        <v>SF</v>
      </c>
      <c r="P24" s="340" t="str">
        <f t="shared" si="13"/>
        <v>Z6</v>
      </c>
      <c r="Q24" s="344" t="str">
        <f t="shared" si="14"/>
        <v>obj_00353#0017</v>
      </c>
      <c r="R24" s="100" t="b">
        <f t="shared" si="15"/>
        <v>1</v>
      </c>
      <c r="S24" s="341">
        <v>1</v>
      </c>
      <c r="T24" s="341">
        <v>1</v>
      </c>
      <c r="U24" s="100" t="str">
        <v>obj_002a1</v>
      </c>
      <c r="V24" s="100" t="str">
        <f>_xll.qlRateHelperQuoteName(U24)</f>
        <v>EURAB6R5Y=</v>
      </c>
      <c r="W24" s="338">
        <f>_xll.qlRateHelperRate(U24,_xll.ohTrigger(Trigger,TriggerSTD))</f>
        <v>4.4600000000000004E-3</v>
      </c>
      <c r="X24" s="338" t="str">
        <f>IFERROR(_xll.qlFuturesRateHelperConvexityAdjustment(U24,Trigger),"--")</f>
        <v>--</v>
      </c>
      <c r="Y24" s="101">
        <f>_xll.qlRateHelperEarliestDate(U24,Trigger)</f>
        <v>42209</v>
      </c>
      <c r="Z24" s="101">
        <f>_xll.qlRateHelperLatestDate(U24,Trigger)</f>
        <v>44036</v>
      </c>
      <c r="AA24" s="246">
        <v>4.4499808685106905E-3</v>
      </c>
      <c r="AE24" s="250"/>
      <c r="AN24" s="395"/>
      <c r="AO24" s="395"/>
      <c r="AP24" s="395"/>
      <c r="AQ24" s="395"/>
      <c r="AR24" s="395"/>
      <c r="AS24" s="395"/>
      <c r="AT24" s="395"/>
      <c r="AU24" s="395"/>
      <c r="AV24" s="395"/>
      <c r="AW24" s="395"/>
      <c r="AX24" s="395"/>
      <c r="AY24" s="395"/>
      <c r="AZ24" s="395"/>
      <c r="BA24" s="399"/>
      <c r="BB24" s="399"/>
      <c r="BC24" s="399"/>
      <c r="BD24" s="398"/>
      <c r="BE24" s="398"/>
      <c r="BF24" s="395"/>
      <c r="BG24" s="395"/>
    </row>
    <row r="25" spans="1:59" s="80" customFormat="1" ht="11.25" customHeight="1" x14ac:dyDescent="0.2">
      <c r="A25" s="299" t="s">
        <v>238</v>
      </c>
      <c r="B25" s="100" t="s">
        <v>244</v>
      </c>
      <c r="C25" s="300" t="str">
        <v>U6</v>
      </c>
      <c r="D25" s="301" t="str">
        <v>U6</v>
      </c>
      <c r="E25" s="302" t="str">
        <f t="shared" si="16"/>
        <v>U6</v>
      </c>
      <c r="F25" s="335">
        <f>_xll.qlIMMdate(E25,ImportedDate,Trigger)</f>
        <v>42634</v>
      </c>
      <c r="G25" s="282" t="str">
        <f t="shared" si="19"/>
        <v>Euribor3M</v>
      </c>
      <c r="H25" s="365">
        <v>99.982500000000002</v>
      </c>
      <c r="I25" s="312">
        <f>Quote!AY25/100</f>
        <v>-2.5000000000000002E-6</v>
      </c>
      <c r="J25" s="312" t="str">
        <f>IFERROR(_xll.qlSimpleQuote(A25&amp;D25,H25,,Permanent,Trigger,TRUE),"--")</f>
        <v>SFU6#0001</v>
      </c>
      <c r="K25" s="313" t="str">
        <f t="shared" si="17"/>
        <v>EUR_CURVE_FUT3M_U6</v>
      </c>
      <c r="L25" s="303" t="str">
        <f>IFERROR(_xll.qlFuturesRateHelper(,IF(DataSelect="Reference",$J25,$K25),B25,$E25,$G25,$I25,Permanent,Trigger,ObjectOverwrite),"--")</f>
        <v>obj_00352#0017</v>
      </c>
      <c r="M25" s="303" t="b">
        <f t="shared" si="18"/>
        <v>1</v>
      </c>
      <c r="N25" s="87"/>
      <c r="O25" s="340" t="str">
        <f t="shared" si="12"/>
        <v>SF</v>
      </c>
      <c r="P25" s="340" t="str">
        <f t="shared" si="13"/>
        <v>H7</v>
      </c>
      <c r="Q25" s="344" t="str">
        <f t="shared" si="14"/>
        <v>obj_00351#0017</v>
      </c>
      <c r="R25" s="100" t="b">
        <f t="shared" si="15"/>
        <v>1</v>
      </c>
      <c r="S25" s="341">
        <v>1</v>
      </c>
      <c r="T25" s="341">
        <v>1</v>
      </c>
      <c r="U25" s="100" t="str">
        <v>obj_002aa</v>
      </c>
      <c r="V25" s="100" t="str">
        <f>_xll.qlRateHelperQuoteName(U25)</f>
        <v>EURAB6R6Y=</v>
      </c>
      <c r="W25" s="338">
        <f>_xll.qlRateHelperRate(U25,_xll.ohTrigger(Trigger,TriggerSTD))</f>
        <v>5.9099999999999995E-3</v>
      </c>
      <c r="X25" s="338" t="str">
        <f>IFERROR(_xll.qlFuturesRateHelperConvexityAdjustment(U25,Trigger),"--")</f>
        <v>--</v>
      </c>
      <c r="Y25" s="101">
        <f>_xll.qlRateHelperEarliestDate(U25,Trigger)</f>
        <v>42209</v>
      </c>
      <c r="Z25" s="101">
        <f>_xll.qlRateHelperLatestDate(U25,Trigger)</f>
        <v>44403</v>
      </c>
      <c r="AA25" s="246">
        <v>5.9088047431858567E-3</v>
      </c>
      <c r="AE25" s="250"/>
      <c r="AN25" s="395"/>
      <c r="AO25" s="395"/>
      <c r="AP25" s="395"/>
      <c r="AQ25" s="395"/>
      <c r="AR25" s="395"/>
      <c r="AS25" s="395"/>
      <c r="AT25" s="395"/>
      <c r="AU25" s="395"/>
      <c r="AV25" s="395"/>
      <c r="AW25" s="395"/>
      <c r="AX25" s="395"/>
      <c r="AY25" s="395"/>
      <c r="AZ25" s="395"/>
      <c r="BA25" s="399"/>
      <c r="BB25" s="399"/>
      <c r="BC25" s="399"/>
      <c r="BD25" s="398"/>
      <c r="BE25" s="398"/>
      <c r="BF25" s="395"/>
      <c r="BG25" s="395"/>
    </row>
    <row r="26" spans="1:59" s="80" customFormat="1" ht="11.25" customHeight="1" x14ac:dyDescent="0.2">
      <c r="A26" s="299" t="s">
        <v>238</v>
      </c>
      <c r="B26" s="100" t="s">
        <v>244</v>
      </c>
      <c r="C26" s="300" t="str">
        <v>Z6</v>
      </c>
      <c r="D26" s="301" t="str">
        <v>Z6</v>
      </c>
      <c r="E26" s="302" t="str">
        <f t="shared" si="16"/>
        <v>Z6</v>
      </c>
      <c r="F26" s="335">
        <f>_xll.qlIMMdate(E26,ImportedDate,Trigger)</f>
        <v>42725</v>
      </c>
      <c r="G26" s="282" t="str">
        <f t="shared" si="19"/>
        <v>Euribor3M</v>
      </c>
      <c r="H26" s="365">
        <v>99.952749999999995</v>
      </c>
      <c r="I26" s="312">
        <f>Quote!AY26/100</f>
        <v>0</v>
      </c>
      <c r="J26" s="312" t="str">
        <f>IFERROR(_xll.qlSimpleQuote(A26&amp;D26,H26,,Permanent,Trigger,TRUE),"--")</f>
        <v>SFZ6#0001</v>
      </c>
      <c r="K26" s="313" t="str">
        <f t="shared" si="17"/>
        <v>EUR_CURVE_FUT3M_Z6</v>
      </c>
      <c r="L26" s="303" t="str">
        <f>IFERROR(_xll.qlFuturesRateHelper(,IF(DataSelect="Reference",$J26,$K26),B26,$E26,$G26,$I26,Permanent,Trigger,ObjectOverwrite),"--")</f>
        <v>obj_00353#0017</v>
      </c>
      <c r="M26" s="303" t="b">
        <f t="shared" si="18"/>
        <v>1</v>
      </c>
      <c r="N26" s="87"/>
      <c r="O26" s="340" t="str">
        <f t="shared" si="12"/>
        <v>SF</v>
      </c>
      <c r="P26" s="340" t="str">
        <f t="shared" si="13"/>
        <v>M7</v>
      </c>
      <c r="Q26" s="344" t="str">
        <f t="shared" si="14"/>
        <v>obj_00354#0017</v>
      </c>
      <c r="R26" s="100" t="b">
        <f t="shared" si="15"/>
        <v>1</v>
      </c>
      <c r="S26" s="341">
        <v>1</v>
      </c>
      <c r="T26" s="341">
        <v>1</v>
      </c>
      <c r="U26" s="100" t="str">
        <v>obj_0029e</v>
      </c>
      <c r="V26" s="100" t="str">
        <f>_xll.qlRateHelperQuoteName(U26)</f>
        <v>EURAB6R7Y=</v>
      </c>
      <c r="W26" s="338">
        <f>_xll.qlRateHelperRate(U26,_xll.ohTrigger(Trigger,TriggerSTD))</f>
        <v>7.3200000000000001E-3</v>
      </c>
      <c r="X26" s="338" t="str">
        <f>IFERROR(_xll.qlFuturesRateHelperConvexityAdjustment(U26,Trigger),"--")</f>
        <v>--</v>
      </c>
      <c r="Y26" s="101">
        <f>_xll.qlRateHelperEarliestDate(U26,Trigger)</f>
        <v>42209</v>
      </c>
      <c r="Z26" s="101">
        <f>_xll.qlRateHelperLatestDate(U26,Trigger)</f>
        <v>44767</v>
      </c>
      <c r="AA26" s="246">
        <v>7.3359793977527598E-3</v>
      </c>
      <c r="AE26" s="250"/>
      <c r="AN26" s="395"/>
      <c r="AO26" s="395"/>
      <c r="AP26" s="395"/>
      <c r="AQ26" s="395"/>
      <c r="AR26" s="395"/>
      <c r="AS26" s="395"/>
      <c r="AT26" s="395"/>
      <c r="AU26" s="395"/>
      <c r="AV26" s="395"/>
      <c r="AW26" s="395"/>
      <c r="AX26" s="395"/>
      <c r="AY26" s="395"/>
      <c r="AZ26" s="395"/>
      <c r="BA26" s="399"/>
      <c r="BB26" s="399"/>
      <c r="BC26" s="399"/>
      <c r="BD26" s="398"/>
      <c r="BE26" s="398"/>
      <c r="BF26" s="395"/>
      <c r="BG26" s="395"/>
    </row>
    <row r="27" spans="1:59" s="80" customFormat="1" ht="11.25" customHeight="1" x14ac:dyDescent="0.2">
      <c r="A27" s="299" t="s">
        <v>238</v>
      </c>
      <c r="B27" s="100" t="s">
        <v>244</v>
      </c>
      <c r="C27" s="300" t="str">
        <v>H7</v>
      </c>
      <c r="D27" s="301" t="str">
        <v>H7</v>
      </c>
      <c r="E27" s="302" t="str">
        <f t="shared" si="16"/>
        <v>H7</v>
      </c>
      <c r="F27" s="335">
        <f>_xll.qlIMMdate(E27,ImportedDate,Trigger)</f>
        <v>42809</v>
      </c>
      <c r="G27" s="282" t="str">
        <f t="shared" si="19"/>
        <v>Euribor3M</v>
      </c>
      <c r="H27" s="365">
        <v>99.914000000000001</v>
      </c>
      <c r="I27" s="312">
        <f>Quote!AY27/100</f>
        <v>0</v>
      </c>
      <c r="J27" s="312" t="str">
        <f>IFERROR(_xll.qlSimpleQuote(A27&amp;D27,H27,,Permanent,Trigger,TRUE),"--")</f>
        <v>SFH7#0001</v>
      </c>
      <c r="K27" s="313" t="str">
        <f t="shared" si="17"/>
        <v>EUR_CURVE_FUT3M_H7</v>
      </c>
      <c r="L27" s="303" t="str">
        <f>IFERROR(_xll.qlFuturesRateHelper(,IF(DataSelect="Reference",$J27,$K27),B27,$E27,$G27,$I27,Permanent,Trigger,ObjectOverwrite),"--")</f>
        <v>obj_00351#0017</v>
      </c>
      <c r="M27" s="303" t="b">
        <f t="shared" si="18"/>
        <v>1</v>
      </c>
      <c r="N27" s="87"/>
      <c r="O27" s="340" t="str">
        <f t="shared" si="12"/>
        <v>SF</v>
      </c>
      <c r="P27" s="340" t="e">
        <f t="shared" si="13"/>
        <v>#N/A</v>
      </c>
      <c r="Q27" s="344" t="str">
        <f t="shared" si="14"/>
        <v>--</v>
      </c>
      <c r="R27" s="100" t="b">
        <f t="shared" si="15"/>
        <v>0</v>
      </c>
      <c r="S27" s="341">
        <v>1</v>
      </c>
      <c r="T27" s="341">
        <v>1</v>
      </c>
      <c r="U27" s="100" t="str">
        <v>obj_00296</v>
      </c>
      <c r="V27" s="100" t="str">
        <f>_xll.qlRateHelperQuoteName(U27)</f>
        <v>EURAB6R8Y=</v>
      </c>
      <c r="W27" s="338">
        <f>_xll.qlRateHelperRate(U27,_xll.ohTrigger(Trigger,TriggerSTD))</f>
        <v>8.6599999999999993E-3</v>
      </c>
      <c r="X27" s="338" t="str">
        <f>IFERROR(_xll.qlFuturesRateHelperConvexityAdjustment(U27,Trigger),"--")</f>
        <v>--</v>
      </c>
      <c r="Y27" s="101">
        <f>_xll.qlRateHelperEarliestDate(U27,Trigger)</f>
        <v>42209</v>
      </c>
      <c r="Z27" s="101">
        <f>_xll.qlRateHelperLatestDate(U27,Trigger)</f>
        <v>45131</v>
      </c>
      <c r="AA27" s="246">
        <v>8.7019595485423561E-3</v>
      </c>
      <c r="AE27" s="250"/>
      <c r="AN27" s="395"/>
      <c r="AO27" s="395"/>
      <c r="AP27" s="395"/>
      <c r="AQ27" s="395"/>
      <c r="AR27" s="395"/>
      <c r="AS27" s="395"/>
      <c r="AT27" s="395"/>
      <c r="AU27" s="395"/>
      <c r="AV27" s="395"/>
      <c r="AW27" s="395"/>
      <c r="AX27" s="395"/>
      <c r="AY27" s="395"/>
      <c r="AZ27" s="395"/>
      <c r="BA27" s="399"/>
      <c r="BB27" s="399"/>
      <c r="BC27" s="399"/>
      <c r="BD27" s="398"/>
      <c r="BE27" s="398"/>
      <c r="BF27" s="395"/>
      <c r="BG27" s="395"/>
    </row>
    <row r="28" spans="1:59" s="80" customFormat="1" ht="11.25" customHeight="1" x14ac:dyDescent="0.2">
      <c r="A28" s="299" t="s">
        <v>238</v>
      </c>
      <c r="B28" s="100" t="s">
        <v>244</v>
      </c>
      <c r="C28" s="300" t="str">
        <v>M7</v>
      </c>
      <c r="D28" s="301" t="str">
        <v>M7</v>
      </c>
      <c r="E28" s="302" t="str">
        <f t="shared" si="16"/>
        <v>M7</v>
      </c>
      <c r="F28" s="335">
        <f>_xll.qlIMMdate(E28,ImportedDate,Trigger)</f>
        <v>42907</v>
      </c>
      <c r="G28" s="282" t="str">
        <f t="shared" si="19"/>
        <v>Euribor3M</v>
      </c>
      <c r="H28" s="365">
        <v>99.873000000000005</v>
      </c>
      <c r="I28" s="312">
        <f>Quote!AY28/100</f>
        <v>1.7500000000000002E-5</v>
      </c>
      <c r="J28" s="312" t="str">
        <f>IFERROR(_xll.qlSimpleQuote(A28&amp;D28,H28,,Permanent,Trigger,TRUE),"--")</f>
        <v>SFM7#0001</v>
      </c>
      <c r="K28" s="313" t="str">
        <f t="shared" si="17"/>
        <v>EUR_CURVE_FUT3M_M7</v>
      </c>
      <c r="L28" s="303" t="str">
        <f>IFERROR(_xll.qlFuturesRateHelper(,IF(DataSelect="Reference",$J28,$K28),B28,$E28,$G28,$I28,Permanent,Trigger,ObjectOverwrite),"--")</f>
        <v>obj_00354#0017</v>
      </c>
      <c r="M28" s="303" t="b">
        <f t="shared" si="18"/>
        <v>1</v>
      </c>
      <c r="N28" s="87"/>
      <c r="O28" s="345" t="str">
        <f t="shared" si="12"/>
        <v>SF</v>
      </c>
      <c r="P28" s="345" t="e">
        <f t="shared" si="13"/>
        <v>#N/A</v>
      </c>
      <c r="Q28" s="346" t="str">
        <f t="shared" si="14"/>
        <v>--</v>
      </c>
      <c r="R28" s="110" t="b">
        <f t="shared" si="15"/>
        <v>0</v>
      </c>
      <c r="S28" s="347">
        <v>1</v>
      </c>
      <c r="T28" s="347">
        <v>1</v>
      </c>
      <c r="U28" s="100" t="str">
        <v>obj_0028c</v>
      </c>
      <c r="V28" s="100" t="str">
        <f>_xll.qlRateHelperQuoteName(U28)</f>
        <v>EURAB6R9Y=</v>
      </c>
      <c r="W28" s="338">
        <f>_xll.qlRateHelperRate(U28,_xll.ohTrigger(Trigger,TriggerSTD))</f>
        <v>9.8699999999999986E-3</v>
      </c>
      <c r="X28" s="338" t="str">
        <f>IFERROR(_xll.qlFuturesRateHelperConvexityAdjustment(U28,Trigger),"--")</f>
        <v>--</v>
      </c>
      <c r="Y28" s="101">
        <f>_xll.qlRateHelperEarliestDate(U28,Trigger)</f>
        <v>42209</v>
      </c>
      <c r="Z28" s="101">
        <f>_xll.qlRateHelperLatestDate(U28,Trigger)</f>
        <v>45497</v>
      </c>
      <c r="AA28" s="246">
        <v>9.9417308491263588E-3</v>
      </c>
      <c r="AE28" s="250"/>
      <c r="AN28" s="395"/>
      <c r="AO28" s="395"/>
      <c r="AP28" s="395"/>
      <c r="AQ28" s="395"/>
      <c r="AR28" s="395"/>
      <c r="AS28" s="395"/>
      <c r="AT28" s="395"/>
      <c r="AU28" s="395"/>
      <c r="AV28" s="395"/>
      <c r="AW28" s="395"/>
      <c r="AX28" s="395"/>
      <c r="AY28" s="395"/>
      <c r="AZ28" s="395"/>
      <c r="BA28" s="399"/>
      <c r="BB28" s="399"/>
      <c r="BC28" s="399"/>
      <c r="BD28" s="398"/>
      <c r="BE28" s="398"/>
      <c r="BF28" s="395"/>
      <c r="BG28" s="395"/>
    </row>
    <row r="29" spans="1:59" s="80" customFormat="1" ht="11.25" customHeight="1" x14ac:dyDescent="0.2">
      <c r="A29" s="299" t="s">
        <v>238</v>
      </c>
      <c r="B29" s="100" t="s">
        <v>244</v>
      </c>
      <c r="C29" s="300" t="e">
        <v>#N/A</v>
      </c>
      <c r="D29" s="301" t="e">
        <v>#N/A</v>
      </c>
      <c r="E29" s="302" t="e">
        <f t="shared" si="16"/>
        <v>#N/A</v>
      </c>
      <c r="F29" s="335" t="e">
        <f>_xll.qlIMMdate(E29,ImportedDate,Trigger)</f>
        <v>#NUM!</v>
      </c>
      <c r="G29" s="282" t="str">
        <f t="shared" si="19"/>
        <v>Euribor3M</v>
      </c>
      <c r="H29" s="365" t="e">
        <v>#N/A</v>
      </c>
      <c r="I29" s="312">
        <f>Quote!AY29/100</f>
        <v>0</v>
      </c>
      <c r="J29" s="312" t="str">
        <f>IFERROR(_xll.qlSimpleQuote(A29&amp;D29,H29,,Permanent,Trigger,TRUE),"--")</f>
        <v>--</v>
      </c>
      <c r="K29" s="313" t="e">
        <f t="shared" si="17"/>
        <v>#N/A</v>
      </c>
      <c r="L29" s="303" t="str">
        <f>IFERROR(_xll.qlFuturesRateHelper(,IF(DataSelect="Reference",$J29,$K29),B29,$E29,$G29,$I29,Permanent,Trigger,ObjectOverwrite),"--")</f>
        <v>--</v>
      </c>
      <c r="M29" s="303" t="b">
        <f t="shared" si="18"/>
        <v>0</v>
      </c>
      <c r="N29" s="87"/>
      <c r="O29" s="340" t="str">
        <f t="shared" ref="O29:O60" si="20">A34</f>
        <v>SW</v>
      </c>
      <c r="P29" s="340" t="str">
        <f t="shared" ref="P29:P60" si="21">B34</f>
        <v>3Y</v>
      </c>
      <c r="Q29" s="344" t="str">
        <f t="shared" ref="Q29:Q60" si="22">L34</f>
        <v>obj_0025c#0020</v>
      </c>
      <c r="R29" s="340" t="b">
        <f t="shared" ref="R29:R60" si="23">M34</f>
        <v>1</v>
      </c>
      <c r="S29" s="348">
        <v>1</v>
      </c>
      <c r="T29" s="348">
        <v>1</v>
      </c>
      <c r="U29" s="100" t="str">
        <v>obj_00292</v>
      </c>
      <c r="V29" s="100" t="str">
        <f>_xll.qlRateHelperQuoteName(U29)</f>
        <v>EURAB6R10Y=</v>
      </c>
      <c r="W29" s="338">
        <f>_xll.qlRateHelperRate(U29,_xll.ohTrigger(Trigger,TriggerSTD))</f>
        <v>1.093E-2</v>
      </c>
      <c r="X29" s="338" t="str">
        <f>IFERROR(_xll.qlFuturesRateHelperConvexityAdjustment(U29,Trigger),"--")</f>
        <v>--</v>
      </c>
      <c r="Y29" s="101">
        <f>_xll.qlRateHelperEarliestDate(U29,Trigger)</f>
        <v>42209</v>
      </c>
      <c r="Z29" s="101">
        <f>_xll.qlRateHelperLatestDate(U29,Trigger)</f>
        <v>45862</v>
      </c>
      <c r="AA29" s="246">
        <v>1.1038676440323057E-2</v>
      </c>
      <c r="AE29" s="250"/>
      <c r="AN29" s="395"/>
      <c r="AO29" s="395"/>
      <c r="AP29" s="395"/>
      <c r="AQ29" s="395"/>
      <c r="AR29" s="395"/>
      <c r="AS29" s="395"/>
      <c r="AT29" s="395"/>
      <c r="AU29" s="395"/>
      <c r="AV29" s="395"/>
      <c r="AW29" s="395"/>
      <c r="AX29" s="395"/>
      <c r="AY29" s="395"/>
      <c r="AZ29" s="395"/>
      <c r="BA29" s="399"/>
      <c r="BB29" s="399"/>
      <c r="BC29" s="399"/>
      <c r="BD29" s="398"/>
      <c r="BE29" s="398"/>
      <c r="BF29" s="395"/>
      <c r="BG29" s="395"/>
    </row>
    <row r="30" spans="1:59" s="80" customFormat="1" ht="11.25" customHeight="1" x14ac:dyDescent="0.2">
      <c r="A30" s="304" t="s">
        <v>238</v>
      </c>
      <c r="B30" s="110" t="s">
        <v>244</v>
      </c>
      <c r="C30" s="305" t="e">
        <v>#N/A</v>
      </c>
      <c r="D30" s="306" t="e">
        <v>#N/A</v>
      </c>
      <c r="E30" s="307" t="e">
        <f t="shared" si="16"/>
        <v>#N/A</v>
      </c>
      <c r="F30" s="336" t="e">
        <f>_xll.qlIMMdate(E30,ImportedDate,Trigger)</f>
        <v>#NUM!</v>
      </c>
      <c r="G30" s="288" t="str">
        <f t="shared" si="19"/>
        <v>Euribor3M</v>
      </c>
      <c r="H30" s="366" t="e">
        <v>#N/A</v>
      </c>
      <c r="I30" s="314">
        <f>Quote!AY30/100</f>
        <v>0</v>
      </c>
      <c r="J30" s="314" t="str">
        <f>IFERROR(_xll.qlSimpleQuote(A30&amp;D30,H30,,Permanent,Trigger,TRUE),"--")</f>
        <v>--</v>
      </c>
      <c r="K30" s="315" t="e">
        <f t="shared" si="17"/>
        <v>#N/A</v>
      </c>
      <c r="L30" s="308" t="str">
        <f>IFERROR(_xll.qlFuturesRateHelper(,IF(DataSelect="Reference",$J30,$K30),B30,$E30,$G30,$I30,Permanent,Trigger,ObjectOverwrite),"--")</f>
        <v>--</v>
      </c>
      <c r="M30" s="308" t="b">
        <f t="shared" si="18"/>
        <v>0</v>
      </c>
      <c r="N30" s="87"/>
      <c r="O30" s="340" t="str">
        <f t="shared" si="20"/>
        <v>SW</v>
      </c>
      <c r="P30" s="340" t="str">
        <f t="shared" si="21"/>
        <v>4Y</v>
      </c>
      <c r="Q30" s="344" t="str">
        <f t="shared" si="22"/>
        <v>obj_00289#0020</v>
      </c>
      <c r="R30" s="340" t="b">
        <f t="shared" si="23"/>
        <v>1</v>
      </c>
      <c r="S30" s="348">
        <v>1</v>
      </c>
      <c r="T30" s="348">
        <v>1</v>
      </c>
      <c r="U30" s="100" t="str">
        <v>obj_0026d</v>
      </c>
      <c r="V30" s="100" t="str">
        <f>_xll.qlRateHelperQuoteName(U30)</f>
        <v>EURAB6R11Y=</v>
      </c>
      <c r="W30" s="338">
        <f>_xll.qlRateHelperRate(U30,_xll.ohTrigger(Trigger,TriggerSTD))</f>
        <v>1.188924012E-2</v>
      </c>
      <c r="X30" s="338" t="str">
        <f>IFERROR(_xll.qlFuturesRateHelperConvexityAdjustment(U30,Trigger),"--")</f>
        <v>--</v>
      </c>
      <c r="Y30" s="101">
        <f>_xll.qlRateHelperEarliestDate(U30,Trigger)</f>
        <v>42209</v>
      </c>
      <c r="Z30" s="101">
        <f>_xll.qlRateHelperLatestDate(U30,Trigger)</f>
        <v>46227</v>
      </c>
      <c r="AA30" s="246">
        <v>1.2039513402251265E-2</v>
      </c>
      <c r="AE30" s="250"/>
      <c r="AN30" s="395"/>
      <c r="AO30" s="395"/>
      <c r="AP30" s="395"/>
      <c r="AQ30" s="395"/>
      <c r="AR30" s="395"/>
      <c r="AS30" s="395"/>
      <c r="AT30" s="395"/>
      <c r="AU30" s="395"/>
      <c r="AV30" s="395"/>
      <c r="AW30" s="395"/>
      <c r="AX30" s="395"/>
      <c r="AY30" s="395"/>
      <c r="AZ30" s="395"/>
      <c r="BA30" s="399"/>
      <c r="BB30" s="399"/>
      <c r="BC30" s="399"/>
      <c r="BD30" s="398"/>
      <c r="BE30" s="398"/>
      <c r="BF30" s="395"/>
      <c r="BG30" s="395"/>
    </row>
    <row r="31" spans="1:59" s="80" customFormat="1" ht="11.25" customHeight="1" x14ac:dyDescent="0.2">
      <c r="A31" s="88"/>
      <c r="B31" s="88"/>
      <c r="C31" s="88"/>
      <c r="D31" s="91"/>
      <c r="E31" s="90"/>
      <c r="F31" s="92"/>
      <c r="G31" s="88"/>
      <c r="H31" s="88"/>
      <c r="I31" s="88"/>
      <c r="J31" s="88"/>
      <c r="K31" s="88"/>
      <c r="L31" s="88"/>
      <c r="M31" s="90"/>
      <c r="N31" s="87"/>
      <c r="O31" s="340" t="str">
        <f t="shared" si="20"/>
        <v>SW</v>
      </c>
      <c r="P31" s="340" t="str">
        <f t="shared" si="21"/>
        <v>5Y</v>
      </c>
      <c r="Q31" s="344" t="str">
        <f t="shared" si="22"/>
        <v>obj_002a1#0019</v>
      </c>
      <c r="R31" s="340" t="b">
        <f t="shared" si="23"/>
        <v>1</v>
      </c>
      <c r="S31" s="348">
        <v>1</v>
      </c>
      <c r="T31" s="348">
        <v>1</v>
      </c>
      <c r="U31" s="100" t="str">
        <v>obj_00271</v>
      </c>
      <c r="V31" s="100" t="str">
        <f>_xll.qlRateHelperQuoteName(U31)</f>
        <v>EURAB6R12Y=</v>
      </c>
      <c r="W31" s="338">
        <f>_xll.qlRateHelperRate(U31,_xll.ohTrigger(Trigger,TriggerSTD))</f>
        <v>1.274E-2</v>
      </c>
      <c r="X31" s="338" t="str">
        <f>IFERROR(_xll.qlFuturesRateHelperConvexityAdjustment(U31,Trigger),"--")</f>
        <v>--</v>
      </c>
      <c r="Y31" s="101">
        <f>_xll.qlRateHelperEarliestDate(U31,Trigger)</f>
        <v>42209</v>
      </c>
      <c r="Z31" s="101">
        <f>_xll.qlRateHelperLatestDate(U31,Trigger)</f>
        <v>46594</v>
      </c>
      <c r="AA31" s="246">
        <v>1.293409798319916E-2</v>
      </c>
      <c r="AE31" s="250"/>
      <c r="AN31" s="395"/>
      <c r="AO31" s="395"/>
      <c r="AP31" s="395"/>
      <c r="AQ31" s="395"/>
      <c r="AR31" s="395"/>
      <c r="AS31" s="395"/>
      <c r="AT31" s="395"/>
      <c r="AU31" s="395"/>
      <c r="AV31" s="395"/>
      <c r="AW31" s="395"/>
      <c r="AX31" s="395"/>
      <c r="AY31" s="395"/>
      <c r="AZ31" s="395"/>
      <c r="BA31" s="399"/>
      <c r="BB31" s="399"/>
      <c r="BC31" s="399"/>
      <c r="BD31" s="398"/>
      <c r="BE31" s="398"/>
      <c r="BF31" s="395"/>
      <c r="BG31" s="395"/>
    </row>
    <row r="32" spans="1:59" s="80" customFormat="1" ht="11.25" customHeight="1" x14ac:dyDescent="0.2">
      <c r="A32" s="88"/>
      <c r="B32" s="88"/>
      <c r="C32" s="88"/>
      <c r="D32" s="88"/>
      <c r="E32" s="88"/>
      <c r="F32" s="88"/>
      <c r="G32" s="88"/>
      <c r="H32" s="86" t="s">
        <v>3</v>
      </c>
      <c r="I32" s="61" t="s">
        <v>4</v>
      </c>
      <c r="J32" s="61"/>
      <c r="K32" s="61"/>
      <c r="L32" s="394" t="str">
        <f>_xll.qlEuribor(,SwapTenor,,,Trigger)</f>
        <v>obj_00173#0014</v>
      </c>
      <c r="N32" s="87"/>
      <c r="O32" s="340" t="str">
        <f t="shared" si="20"/>
        <v>SW</v>
      </c>
      <c r="P32" s="340" t="str">
        <f t="shared" si="21"/>
        <v>6Y</v>
      </c>
      <c r="Q32" s="344" t="str">
        <f t="shared" si="22"/>
        <v>obj_002aa#0019</v>
      </c>
      <c r="R32" s="340" t="b">
        <f t="shared" si="23"/>
        <v>1</v>
      </c>
      <c r="S32" s="348">
        <v>1</v>
      </c>
      <c r="T32" s="348">
        <v>1</v>
      </c>
      <c r="U32" s="100" t="str">
        <v>obj_00273</v>
      </c>
      <c r="V32" s="100" t="str">
        <f>_xll.qlRateHelperQuoteName(U32)</f>
        <v>EURAB6R13Y=</v>
      </c>
      <c r="W32" s="338">
        <f>_xll.qlRateHelperRate(U32,_xll.ohTrigger(Trigger,TriggerSTD))</f>
        <v>1.3461238820000001E-2</v>
      </c>
      <c r="X32" s="338" t="str">
        <f>IFERROR(_xll.qlFuturesRateHelperConvexityAdjustment(U32,Trigger),"--")</f>
        <v>--</v>
      </c>
      <c r="Y32" s="101">
        <f>_xll.qlRateHelperEarliestDate(U32,Trigger)</f>
        <v>42209</v>
      </c>
      <c r="Z32" s="101">
        <f>_xll.qlRateHelperLatestDate(U32,Trigger)</f>
        <v>46958</v>
      </c>
      <c r="AA32" s="246">
        <v>1.3694553104124027E-2</v>
      </c>
      <c r="AE32" s="250"/>
      <c r="AN32" s="395"/>
      <c r="AO32" s="395"/>
      <c r="AP32" s="395"/>
      <c r="AQ32" s="395"/>
      <c r="AR32" s="395"/>
      <c r="AS32" s="395"/>
      <c r="AT32" s="395"/>
      <c r="AU32" s="395"/>
      <c r="AV32" s="395"/>
      <c r="AW32" s="395"/>
      <c r="AX32" s="395"/>
      <c r="AY32" s="395"/>
      <c r="AZ32" s="395"/>
      <c r="BA32" s="399"/>
      <c r="BB32" s="399"/>
      <c r="BC32" s="399"/>
      <c r="BD32" s="398"/>
      <c r="BE32" s="398"/>
      <c r="BF32" s="395"/>
      <c r="BG32" s="395"/>
    </row>
    <row r="33" spans="1:59" s="80" customFormat="1" ht="11.25" customHeight="1" x14ac:dyDescent="0.2">
      <c r="A33" s="61" t="s">
        <v>12</v>
      </c>
      <c r="B33" s="61" t="s">
        <v>232</v>
      </c>
      <c r="C33" s="61" t="s">
        <v>233</v>
      </c>
      <c r="D33" s="61" t="s">
        <v>50</v>
      </c>
      <c r="E33" s="61" t="s">
        <v>245</v>
      </c>
      <c r="F33" s="61" t="s">
        <v>248</v>
      </c>
      <c r="G33" s="61" t="s">
        <v>6</v>
      </c>
      <c r="H33" s="61" t="s">
        <v>249</v>
      </c>
      <c r="I33" s="61" t="s">
        <v>246</v>
      </c>
      <c r="J33" s="61"/>
      <c r="K33" s="61" t="s">
        <v>247</v>
      </c>
      <c r="L33" s="61" t="s">
        <v>38</v>
      </c>
      <c r="M33" s="61" t="s">
        <v>42</v>
      </c>
      <c r="O33" s="340" t="str">
        <f t="shared" si="20"/>
        <v>SW</v>
      </c>
      <c r="P33" s="340" t="str">
        <f t="shared" si="21"/>
        <v>7Y</v>
      </c>
      <c r="Q33" s="344" t="str">
        <f t="shared" si="22"/>
        <v>obj_0029e#0020</v>
      </c>
      <c r="R33" s="340" t="b">
        <f t="shared" si="23"/>
        <v>1</v>
      </c>
      <c r="S33" s="348">
        <v>1</v>
      </c>
      <c r="T33" s="348">
        <v>1</v>
      </c>
      <c r="U33" s="100" t="str">
        <v>obj_002a3</v>
      </c>
      <c r="V33" s="100" t="str">
        <f>_xll.qlRateHelperQuoteName(U33)</f>
        <v>EURAB6R14Y=</v>
      </c>
      <c r="W33" s="338">
        <f>_xll.qlRateHelperRate(U33,_xll.ohTrigger(Trigger,TriggerSTD))</f>
        <v>1.407205685E-2</v>
      </c>
      <c r="X33" s="338" t="str">
        <f>IFERROR(_xll.qlFuturesRateHelperConvexityAdjustment(U33,Trigger),"--")</f>
        <v>--</v>
      </c>
      <c r="Y33" s="101">
        <f>_xll.qlRateHelperEarliestDate(U33,Trigger)</f>
        <v>42209</v>
      </c>
      <c r="Z33" s="101">
        <f>_xll.qlRateHelperLatestDate(U33,Trigger)</f>
        <v>47323</v>
      </c>
      <c r="AA33" s="246">
        <v>1.4344412351732536E-2</v>
      </c>
      <c r="AE33" s="250"/>
      <c r="AN33" s="395"/>
      <c r="AO33" s="395"/>
      <c r="AP33" s="395"/>
      <c r="AQ33" s="395"/>
      <c r="AR33" s="395"/>
      <c r="AS33" s="395"/>
      <c r="AT33" s="395"/>
      <c r="AU33" s="395"/>
      <c r="AV33" s="395"/>
      <c r="AW33" s="395"/>
      <c r="AX33" s="395"/>
      <c r="AY33" s="395"/>
      <c r="AZ33" s="395"/>
      <c r="BA33" s="399"/>
      <c r="BB33" s="399"/>
      <c r="BC33" s="399"/>
      <c r="BD33" s="398"/>
      <c r="BE33" s="398"/>
      <c r="BF33" s="395"/>
      <c r="BG33" s="395"/>
    </row>
    <row r="34" spans="1:59" s="80" customFormat="1" ht="11.25" customHeight="1" x14ac:dyDescent="0.2">
      <c r="A34" s="279" t="s">
        <v>239</v>
      </c>
      <c r="B34" s="317" t="str">
        <f t="array" ref="B34:B99">_xll.ohFilter(Quote!AP4:AP102,Quote!AO4:AO102="SW")</f>
        <v>3Y</v>
      </c>
      <c r="C34" s="278" t="str">
        <f t="array" ref="C34:C99">_xll.ohFilter(PastedValue!E2:E62,PastedValue!A2:A62="Sw")</f>
        <v>3Y</v>
      </c>
      <c r="D34" s="278" t="str">
        <f t="shared" ref="D34:D65" si="24">IF(DataSelect="Reference",$C34,$B34)</f>
        <v>3Y</v>
      </c>
      <c r="E34" s="327" t="s">
        <v>8</v>
      </c>
      <c r="F34" s="321" t="s">
        <v>9</v>
      </c>
      <c r="G34" s="278" t="s">
        <v>10</v>
      </c>
      <c r="H34" s="321" t="s">
        <v>11</v>
      </c>
      <c r="I34" s="322">
        <f t="array" ref="I34:I99">_xll.ohFilter(PastedValue!R2:R62,PastedValue!K2:K62="Sw")/100</f>
        <v>1.8400000000000001E-3</v>
      </c>
      <c r="J34" s="322" t="str">
        <f>IFERROR(_xll.qlSimpleQuote(A34&amp;C34,I34,,Permanent,Trigger,TRUE),"--")</f>
        <v>SW3Y#0002</v>
      </c>
      <c r="K34" s="322" t="str">
        <f t="shared" ref="K34:K65" si="25">Currency&amp;"AB"&amp;SUBSTITUTE(SwapTenor,"M","R")&amp;B34&amp;"="</f>
        <v>EURAB6R3Y=</v>
      </c>
      <c r="L34" s="323" t="str">
        <f>IFERROR(_xll.qlSwapRateHelper2(,IF(DataSelect="Reference",$J34,K34),,$D34,Calendar,$G34,$F34,$H34,$L$32,0,E34,Discounting,Permanent,_xll.ohTrigger(Trigger,DataSelect),ObjectOverwrite),"--")</f>
        <v>obj_0025c#0020</v>
      </c>
      <c r="M34" s="275" t="b">
        <f t="shared" ref="M34:M65" si="26">IF(L34="--",FALSE,TRUE)</f>
        <v>1</v>
      </c>
      <c r="O34" s="340" t="str">
        <f t="shared" si="20"/>
        <v>SW</v>
      </c>
      <c r="P34" s="340" t="str">
        <f t="shared" si="21"/>
        <v>8Y</v>
      </c>
      <c r="Q34" s="344" t="str">
        <f t="shared" si="22"/>
        <v>obj_00296#0020</v>
      </c>
      <c r="R34" s="340" t="b">
        <f t="shared" si="23"/>
        <v>1</v>
      </c>
      <c r="S34" s="348">
        <v>1</v>
      </c>
      <c r="T34" s="348">
        <v>1</v>
      </c>
      <c r="U34" s="100" t="str">
        <v>obj_00270</v>
      </c>
      <c r="V34" s="100" t="str">
        <f>_xll.qlRateHelperQuoteName(U34)</f>
        <v>EURAB6R15Y=</v>
      </c>
      <c r="W34" s="338">
        <f>_xll.qlRateHelperRate(U34,_xll.ohTrigger(Trigger,TriggerSTD))</f>
        <v>1.4590000000000001E-2</v>
      </c>
      <c r="X34" s="338" t="str">
        <f>IFERROR(_xll.qlFuturesRateHelperConvexityAdjustment(U34,Trigger),"--")</f>
        <v>--</v>
      </c>
      <c r="Y34" s="101">
        <f>_xll.qlRateHelperEarliestDate(U34,Trigger)</f>
        <v>42209</v>
      </c>
      <c r="Z34" s="101">
        <f>_xll.qlRateHelperLatestDate(U34,Trigger)</f>
        <v>47688</v>
      </c>
      <c r="AA34" s="246">
        <v>1.4897761471739771E-2</v>
      </c>
      <c r="AE34" s="250"/>
      <c r="AN34" s="395"/>
      <c r="AO34" s="395"/>
      <c r="AP34" s="395"/>
      <c r="AQ34" s="395"/>
      <c r="AR34" s="395"/>
      <c r="AS34" s="395"/>
      <c r="AT34" s="395"/>
      <c r="AU34" s="395"/>
      <c r="AV34" s="395"/>
      <c r="AW34" s="395"/>
      <c r="AX34" s="395"/>
      <c r="AY34" s="395"/>
      <c r="AZ34" s="395"/>
      <c r="BA34" s="399"/>
      <c r="BB34" s="399"/>
      <c r="BC34" s="399"/>
      <c r="BD34" s="398"/>
      <c r="BE34" s="398"/>
      <c r="BF34" s="395"/>
      <c r="BG34" s="395"/>
    </row>
    <row r="35" spans="1:59" s="80" customFormat="1" ht="11.25" customHeight="1" x14ac:dyDescent="0.2">
      <c r="A35" s="285" t="s">
        <v>239</v>
      </c>
      <c r="B35" s="318" t="str">
        <v>4Y</v>
      </c>
      <c r="C35" s="284" t="str">
        <v>4Y</v>
      </c>
      <c r="D35" s="284" t="str">
        <f t="shared" si="24"/>
        <v>4Y</v>
      </c>
      <c r="E35" s="284" t="s">
        <v>8</v>
      </c>
      <c r="F35" s="324" t="s">
        <v>9</v>
      </c>
      <c r="G35" s="284" t="s">
        <v>10</v>
      </c>
      <c r="H35" s="324" t="s">
        <v>11</v>
      </c>
      <c r="I35" s="325">
        <v>3.0299999999999997E-3</v>
      </c>
      <c r="J35" s="325" t="str">
        <f>IFERROR(_xll.qlSimpleQuote(A35&amp;C35,I35,,Permanent,Trigger,TRUE),"--")</f>
        <v>SW4Y#0001</v>
      </c>
      <c r="K35" s="325" t="str">
        <f t="shared" si="25"/>
        <v>EURAB6R4Y=</v>
      </c>
      <c r="L35" s="326" t="str">
        <f>IFERROR(_xll.qlSwapRateHelper2(,IF(DataSelect="Reference",$J35,K35),,$D35,Calendar,$G35,$F35,$H35,$L$32,0,E35,Discounting,Permanent,_xll.ohTrigger(Trigger,DataSelect),ObjectOverwrite),"--")</f>
        <v>obj_00289#0020</v>
      </c>
      <c r="M35" s="281" t="b">
        <f t="shared" si="26"/>
        <v>1</v>
      </c>
      <c r="O35" s="340" t="str">
        <f t="shared" si="20"/>
        <v>SW</v>
      </c>
      <c r="P35" s="340" t="str">
        <f t="shared" si="21"/>
        <v>9Y</v>
      </c>
      <c r="Q35" s="344" t="str">
        <f t="shared" si="22"/>
        <v>obj_0028c#0020</v>
      </c>
      <c r="R35" s="340" t="b">
        <f t="shared" si="23"/>
        <v>1</v>
      </c>
      <c r="S35" s="348">
        <v>1</v>
      </c>
      <c r="T35" s="348">
        <v>1</v>
      </c>
      <c r="U35" s="100" t="str">
        <v>obj_00295</v>
      </c>
      <c r="V35" s="100" t="str">
        <f>_xll.qlRateHelperQuoteName(U35)</f>
        <v>EURAB6R16Y=</v>
      </c>
      <c r="W35" s="338">
        <f>_xll.qlRateHelperRate(U35,_xll.ohTrigger(Trigger,TriggerSTD))</f>
        <v>1.502761062E-2</v>
      </c>
      <c r="X35" s="338" t="str">
        <f>IFERROR(_xll.qlFuturesRateHelperConvexityAdjustment(U35,Trigger),"--")</f>
        <v>--</v>
      </c>
      <c r="Y35" s="101">
        <f>_xll.qlRateHelperEarliestDate(U35,Trigger)</f>
        <v>42209</v>
      </c>
      <c r="Z35" s="101">
        <f>_xll.qlRateHelperLatestDate(U35,Trigger)</f>
        <v>48053</v>
      </c>
      <c r="AA35" s="246">
        <v>1.5366587137558219E-2</v>
      </c>
      <c r="AE35" s="250"/>
      <c r="AN35" s="395"/>
      <c r="AO35" s="395"/>
      <c r="AP35" s="395"/>
      <c r="AQ35" s="395"/>
      <c r="AR35" s="395"/>
      <c r="AS35" s="395"/>
      <c r="AT35" s="395"/>
      <c r="AU35" s="395"/>
      <c r="AV35" s="395"/>
      <c r="AW35" s="395"/>
      <c r="AX35" s="395"/>
      <c r="AY35" s="395"/>
      <c r="AZ35" s="395"/>
      <c r="BA35" s="399"/>
      <c r="BB35" s="399"/>
      <c r="BC35" s="399"/>
      <c r="BD35" s="398"/>
      <c r="BE35" s="398"/>
      <c r="BF35" s="395"/>
      <c r="BG35" s="395"/>
    </row>
    <row r="36" spans="1:59" s="80" customFormat="1" ht="11.25" customHeight="1" x14ac:dyDescent="0.2">
      <c r="A36" s="285" t="s">
        <v>239</v>
      </c>
      <c r="B36" s="318" t="str">
        <v>5Y</v>
      </c>
      <c r="C36" s="284" t="str">
        <v>5Y</v>
      </c>
      <c r="D36" s="284" t="str">
        <f t="shared" si="24"/>
        <v>5Y</v>
      </c>
      <c r="E36" s="284" t="s">
        <v>8</v>
      </c>
      <c r="F36" s="324" t="s">
        <v>9</v>
      </c>
      <c r="G36" s="284" t="s">
        <v>10</v>
      </c>
      <c r="H36" s="324" t="s">
        <v>11</v>
      </c>
      <c r="I36" s="325">
        <v>4.45E-3</v>
      </c>
      <c r="J36" s="325" t="str">
        <f>IFERROR(_xll.qlSimpleQuote(A36&amp;C36,I36,,Permanent,Trigger,TRUE),"--")</f>
        <v>SW5Y#0001</v>
      </c>
      <c r="K36" s="325" t="str">
        <f t="shared" si="25"/>
        <v>EURAB6R5Y=</v>
      </c>
      <c r="L36" s="326" t="str">
        <f>IFERROR(_xll.qlSwapRateHelper2(,IF(DataSelect="Reference",$J36,K36),,$D36,Calendar,$G36,$F36,$H36,$L$32,0,E36,Discounting,Permanent,_xll.ohTrigger(Trigger,DataSelect),ObjectOverwrite),"--")</f>
        <v>obj_002a1#0019</v>
      </c>
      <c r="M36" s="281" t="b">
        <f t="shared" si="26"/>
        <v>1</v>
      </c>
      <c r="O36" s="340" t="str">
        <f t="shared" si="20"/>
        <v>SW</v>
      </c>
      <c r="P36" s="340" t="str">
        <f t="shared" si="21"/>
        <v>10Y</v>
      </c>
      <c r="Q36" s="344" t="str">
        <f t="shared" si="22"/>
        <v>obj_00292#0020</v>
      </c>
      <c r="R36" s="340" t="b">
        <f t="shared" si="23"/>
        <v>1</v>
      </c>
      <c r="S36" s="348">
        <v>1</v>
      </c>
      <c r="T36" s="348">
        <v>1</v>
      </c>
      <c r="U36" s="100" t="str">
        <v>obj_00263</v>
      </c>
      <c r="V36" s="100" t="str">
        <f>_xll.qlRateHelperQuoteName(U36)</f>
        <v>EURAB6R17Y=</v>
      </c>
      <c r="W36" s="338">
        <f>_xll.qlRateHelperRate(U36,_xll.ohTrigger(Trigger,TriggerSTD))</f>
        <v>1.539822112E-2</v>
      </c>
      <c r="X36" s="338" t="str">
        <f>IFERROR(_xll.qlFuturesRateHelperConvexityAdjustment(U36,Trigger),"--")</f>
        <v>--</v>
      </c>
      <c r="Y36" s="101">
        <f>_xll.qlRateHelperEarliestDate(U36,Trigger)</f>
        <v>42209</v>
      </c>
      <c r="Z36" s="101">
        <f>_xll.qlRateHelperLatestDate(U36,Trigger)</f>
        <v>48421</v>
      </c>
      <c r="AA36" s="246">
        <v>1.5761629664677347E-2</v>
      </c>
      <c r="AE36" s="250"/>
      <c r="AN36" s="395"/>
      <c r="AO36" s="395"/>
      <c r="AP36" s="395"/>
      <c r="AQ36" s="395"/>
      <c r="AR36" s="395"/>
      <c r="AS36" s="395"/>
      <c r="AT36" s="395"/>
      <c r="AU36" s="395"/>
      <c r="AV36" s="395"/>
      <c r="AW36" s="395"/>
      <c r="AX36" s="395"/>
      <c r="AY36" s="395"/>
      <c r="AZ36" s="395"/>
      <c r="BA36" s="399"/>
      <c r="BB36" s="399"/>
      <c r="BC36" s="399"/>
      <c r="BD36" s="398"/>
      <c r="BE36" s="398"/>
      <c r="BF36" s="395"/>
      <c r="BG36" s="395"/>
    </row>
    <row r="37" spans="1:59" s="80" customFormat="1" ht="11.25" customHeight="1" x14ac:dyDescent="0.2">
      <c r="A37" s="285" t="s">
        <v>239</v>
      </c>
      <c r="B37" s="318" t="str">
        <v>6Y</v>
      </c>
      <c r="C37" s="284" t="str">
        <v>6Y</v>
      </c>
      <c r="D37" s="284" t="str">
        <f t="shared" si="24"/>
        <v>6Y</v>
      </c>
      <c r="E37" s="284" t="s">
        <v>8</v>
      </c>
      <c r="F37" s="324" t="s">
        <v>9</v>
      </c>
      <c r="G37" s="284" t="s">
        <v>10</v>
      </c>
      <c r="H37" s="324" t="s">
        <v>11</v>
      </c>
      <c r="I37" s="325">
        <v>5.8999999999999999E-3</v>
      </c>
      <c r="J37" s="325" t="str">
        <f>IFERROR(_xll.qlSimpleQuote(A37&amp;C37,I37,,Permanent,Trigger,TRUE),"--")</f>
        <v>SW6Y#0001</v>
      </c>
      <c r="K37" s="325" t="str">
        <f t="shared" si="25"/>
        <v>EURAB6R6Y=</v>
      </c>
      <c r="L37" s="326" t="str">
        <f>IFERROR(_xll.qlSwapRateHelper2(,IF(DataSelect="Reference",$J37,K37),,$D37,Calendar,$G37,$F37,$H37,$L$32,0,E37,Discounting,Permanent,_xll.ohTrigger(Trigger,DataSelect),ObjectOverwrite),"--")</f>
        <v>obj_002aa#0019</v>
      </c>
      <c r="M37" s="281" t="b">
        <f t="shared" si="26"/>
        <v>1</v>
      </c>
      <c r="O37" s="340" t="str">
        <f t="shared" si="20"/>
        <v>SW</v>
      </c>
      <c r="P37" s="340" t="str">
        <f t="shared" si="21"/>
        <v>11Y</v>
      </c>
      <c r="Q37" s="344" t="str">
        <f t="shared" si="22"/>
        <v>obj_0026d#0020</v>
      </c>
      <c r="R37" s="340" t="b">
        <f t="shared" si="23"/>
        <v>1</v>
      </c>
      <c r="S37" s="348">
        <v>1</v>
      </c>
      <c r="T37" s="348">
        <v>1</v>
      </c>
      <c r="U37" s="100" t="str">
        <v>obj_00288</v>
      </c>
      <c r="V37" s="100" t="str">
        <f>_xll.qlRateHelperQuoteName(U37)</f>
        <v>EURAB6R18Y=</v>
      </c>
      <c r="W37" s="338">
        <f>_xll.qlRateHelperRate(U37,_xll.ohTrigger(Trigger,TriggerSTD))</f>
        <v>1.5697211129999999E-2</v>
      </c>
      <c r="X37" s="338" t="str">
        <f>IFERROR(_xll.qlFuturesRateHelperConvexityAdjustment(U37,Trigger),"--")</f>
        <v>--</v>
      </c>
      <c r="Y37" s="101">
        <f>_xll.qlRateHelperEarliestDate(U37,Trigger)</f>
        <v>42209</v>
      </c>
      <c r="Z37" s="101">
        <f>_xll.qlRateHelperLatestDate(U37,Trigger)</f>
        <v>48785</v>
      </c>
      <c r="AA37" s="246">
        <v>1.6081334939956983E-2</v>
      </c>
      <c r="AE37" s="250"/>
      <c r="AN37" s="395"/>
      <c r="AO37" s="395"/>
      <c r="AP37" s="395"/>
      <c r="AQ37" s="395"/>
      <c r="AR37" s="395"/>
      <c r="AS37" s="395"/>
      <c r="AT37" s="395"/>
      <c r="AU37" s="395"/>
      <c r="AV37" s="395"/>
      <c r="AW37" s="395"/>
      <c r="AX37" s="395"/>
      <c r="AY37" s="395"/>
      <c r="AZ37" s="395"/>
      <c r="BA37" s="399"/>
      <c r="BB37" s="399"/>
      <c r="BC37" s="399"/>
      <c r="BD37" s="398"/>
      <c r="BE37" s="398"/>
      <c r="BF37" s="395"/>
      <c r="BG37" s="395"/>
    </row>
    <row r="38" spans="1:59" s="80" customFormat="1" ht="11.25" customHeight="1" x14ac:dyDescent="0.2">
      <c r="A38" s="285" t="s">
        <v>239</v>
      </c>
      <c r="B38" s="318" t="str">
        <v>7Y</v>
      </c>
      <c r="C38" s="284" t="str">
        <v>7Y</v>
      </c>
      <c r="D38" s="284" t="str">
        <f t="shared" si="24"/>
        <v>7Y</v>
      </c>
      <c r="E38" s="284" t="s">
        <v>8</v>
      </c>
      <c r="F38" s="324" t="s">
        <v>9</v>
      </c>
      <c r="G38" s="284" t="s">
        <v>10</v>
      </c>
      <c r="H38" s="324" t="s">
        <v>11</v>
      </c>
      <c r="I38" s="325">
        <v>7.3299999999999997E-3</v>
      </c>
      <c r="J38" s="325" t="str">
        <f>IFERROR(_xll.qlSimpleQuote(A38&amp;C38,I38,,Permanent,Trigger,TRUE),"--")</f>
        <v>SW7Y#0001</v>
      </c>
      <c r="K38" s="325" t="str">
        <f t="shared" si="25"/>
        <v>EURAB6R7Y=</v>
      </c>
      <c r="L38" s="326" t="str">
        <f>IFERROR(_xll.qlSwapRateHelper2(,IF(DataSelect="Reference",$J38,K38),,$D38,Calendar,$G38,$F38,$H38,$L$32,0,E38,Discounting,Permanent,_xll.ohTrigger(Trigger,DataSelect),ObjectOverwrite),"--")</f>
        <v>obj_0029e#0020</v>
      </c>
      <c r="M38" s="281" t="b">
        <f t="shared" si="26"/>
        <v>1</v>
      </c>
      <c r="O38" s="340" t="str">
        <f t="shared" si="20"/>
        <v>SW</v>
      </c>
      <c r="P38" s="340" t="str">
        <f t="shared" si="21"/>
        <v>12Y</v>
      </c>
      <c r="Q38" s="344" t="str">
        <f t="shared" si="22"/>
        <v>obj_00271#0020</v>
      </c>
      <c r="R38" s="340" t="b">
        <f t="shared" si="23"/>
        <v>1</v>
      </c>
      <c r="S38" s="348">
        <v>1</v>
      </c>
      <c r="T38" s="348">
        <v>1</v>
      </c>
      <c r="U38" s="100" t="str">
        <v>obj_0029b</v>
      </c>
      <c r="V38" s="100" t="str">
        <f>_xll.qlRateHelperQuoteName(U38)</f>
        <v>EURAB6R19Y=</v>
      </c>
      <c r="W38" s="338">
        <f>_xll.qlRateHelperRate(U38,_xll.ohTrigger(Trigger,TriggerSTD))</f>
        <v>1.593627316E-2</v>
      </c>
      <c r="X38" s="338" t="str">
        <f>IFERROR(_xll.qlFuturesRateHelperConvexityAdjustment(U38,Trigger),"--")</f>
        <v>--</v>
      </c>
      <c r="Y38" s="101">
        <f>_xll.qlRateHelperEarliestDate(U38,Trigger)</f>
        <v>42209</v>
      </c>
      <c r="Z38" s="101">
        <f>_xll.qlRateHelperLatestDate(U38,Trigger)</f>
        <v>49149</v>
      </c>
      <c r="AA38" s="246">
        <v>1.63349241115468E-2</v>
      </c>
      <c r="AE38" s="250"/>
      <c r="AN38" s="395"/>
      <c r="AO38" s="395"/>
      <c r="AP38" s="395"/>
      <c r="AQ38" s="395"/>
      <c r="AR38" s="395"/>
      <c r="AS38" s="395"/>
      <c r="AT38" s="395"/>
      <c r="AU38" s="395"/>
      <c r="AV38" s="395"/>
      <c r="AW38" s="395"/>
      <c r="AX38" s="395"/>
      <c r="AY38" s="395"/>
      <c r="AZ38" s="395"/>
      <c r="BA38" s="399"/>
      <c r="BB38" s="399"/>
      <c r="BC38" s="399"/>
      <c r="BD38" s="398"/>
      <c r="BE38" s="398"/>
      <c r="BF38" s="395"/>
      <c r="BG38" s="395"/>
    </row>
    <row r="39" spans="1:59" s="80" customFormat="1" ht="11.25" customHeight="1" x14ac:dyDescent="0.2">
      <c r="A39" s="285" t="s">
        <v>239</v>
      </c>
      <c r="B39" s="318" t="str">
        <v>8Y</v>
      </c>
      <c r="C39" s="284" t="str">
        <v>8Y</v>
      </c>
      <c r="D39" s="284" t="str">
        <f t="shared" si="24"/>
        <v>8Y</v>
      </c>
      <c r="E39" s="284" t="s">
        <v>8</v>
      </c>
      <c r="F39" s="324" t="s">
        <v>9</v>
      </c>
      <c r="G39" s="284" t="s">
        <v>10</v>
      </c>
      <c r="H39" s="324" t="s">
        <v>11</v>
      </c>
      <c r="I39" s="325">
        <v>8.6700000000000006E-3</v>
      </c>
      <c r="J39" s="325" t="str">
        <f>IFERROR(_xll.qlSimpleQuote(A39&amp;C39,I39,,Permanent,Trigger,TRUE),"--")</f>
        <v>SW8Y#0001</v>
      </c>
      <c r="K39" s="325" t="str">
        <f t="shared" si="25"/>
        <v>EURAB6R8Y=</v>
      </c>
      <c r="L39" s="326" t="str">
        <f>IFERROR(_xll.qlSwapRateHelper2(,IF(DataSelect="Reference",$J39,K39),,$D39,Calendar,$G39,$F39,$H39,$L$32,0,E39,Discounting,Permanent,_xll.ohTrigger(Trigger,DataSelect),ObjectOverwrite),"--")</f>
        <v>obj_00296#0020</v>
      </c>
      <c r="M39" s="281" t="b">
        <f t="shared" si="26"/>
        <v>1</v>
      </c>
      <c r="O39" s="340" t="str">
        <f t="shared" si="20"/>
        <v>SW</v>
      </c>
      <c r="P39" s="340" t="str">
        <f t="shared" si="21"/>
        <v>13Y</v>
      </c>
      <c r="Q39" s="344" t="str">
        <f t="shared" si="22"/>
        <v>obj_00273#0020</v>
      </c>
      <c r="R39" s="340" t="b">
        <f t="shared" si="23"/>
        <v>1</v>
      </c>
      <c r="S39" s="348">
        <v>1</v>
      </c>
      <c r="T39" s="348">
        <v>1</v>
      </c>
      <c r="U39" s="100" t="str">
        <v>obj_00266</v>
      </c>
      <c r="V39" s="100" t="str">
        <f>_xll.qlRateHelperQuoteName(U39)</f>
        <v>EURAB6R20Y=</v>
      </c>
      <c r="W39" s="338">
        <f>_xll.qlRateHelperRate(U39,_xll.ohTrigger(Trigger,TriggerSTD))</f>
        <v>1.6120000000000002E-2</v>
      </c>
      <c r="X39" s="338" t="str">
        <f>IFERROR(_xll.qlFuturesRateHelperConvexityAdjustment(U39,Trigger),"--")</f>
        <v>--</v>
      </c>
      <c r="Y39" s="101">
        <f>_xll.qlRateHelperEarliestDate(U39,Trigger)</f>
        <v>42209</v>
      </c>
      <c r="Z39" s="101">
        <f>_xll.qlRateHelperLatestDate(U39,Trigger)</f>
        <v>49514</v>
      </c>
      <c r="AA39" s="246">
        <v>1.6526469355454432E-2</v>
      </c>
      <c r="AE39" s="250"/>
      <c r="AN39" s="395"/>
      <c r="AO39" s="395"/>
      <c r="AP39" s="395"/>
      <c r="AQ39" s="395"/>
      <c r="AR39" s="395"/>
      <c r="AS39" s="395"/>
      <c r="AT39" s="395"/>
      <c r="AU39" s="395"/>
      <c r="AV39" s="395"/>
      <c r="AW39" s="395"/>
      <c r="AX39" s="395"/>
      <c r="AY39" s="395"/>
      <c r="AZ39" s="395"/>
      <c r="BA39" s="399"/>
      <c r="BB39" s="399"/>
      <c r="BC39" s="399"/>
      <c r="BD39" s="398"/>
      <c r="BE39" s="398"/>
      <c r="BF39" s="395"/>
      <c r="BG39" s="395"/>
    </row>
    <row r="40" spans="1:59" s="80" customFormat="1" ht="11.25" customHeight="1" x14ac:dyDescent="0.2">
      <c r="A40" s="285" t="s">
        <v>239</v>
      </c>
      <c r="B40" s="318" t="str">
        <v>9Y</v>
      </c>
      <c r="C40" s="284" t="str">
        <v>9Y</v>
      </c>
      <c r="D40" s="284" t="str">
        <f t="shared" si="24"/>
        <v>9Y</v>
      </c>
      <c r="E40" s="284" t="s">
        <v>8</v>
      </c>
      <c r="F40" s="324" t="s">
        <v>9</v>
      </c>
      <c r="G40" s="284" t="s">
        <v>10</v>
      </c>
      <c r="H40" s="324" t="s">
        <v>11</v>
      </c>
      <c r="I40" s="325">
        <v>9.8799999999999999E-3</v>
      </c>
      <c r="J40" s="325" t="str">
        <f>IFERROR(_xll.qlSimpleQuote(A40&amp;C40,I40,,Permanent,Trigger,TRUE),"--")</f>
        <v>SW9Y#0001</v>
      </c>
      <c r="K40" s="325" t="str">
        <f t="shared" si="25"/>
        <v>EURAB6R9Y=</v>
      </c>
      <c r="L40" s="326" t="str">
        <f>IFERROR(_xll.qlSwapRateHelper2(,IF(DataSelect="Reference",$J40,K40),,$D40,Calendar,$G40,$F40,$H40,$L$32,0,E40,Discounting,Permanent,_xll.ohTrigger(Trigger,DataSelect),ObjectOverwrite),"--")</f>
        <v>obj_0028c#0020</v>
      </c>
      <c r="M40" s="281" t="b">
        <f t="shared" si="26"/>
        <v>1</v>
      </c>
      <c r="O40" s="340" t="str">
        <f t="shared" si="20"/>
        <v>SW</v>
      </c>
      <c r="P40" s="340" t="str">
        <f t="shared" si="21"/>
        <v>14Y</v>
      </c>
      <c r="Q40" s="344" t="str">
        <f t="shared" si="22"/>
        <v>obj_002a3#0019</v>
      </c>
      <c r="R40" s="340" t="b">
        <f t="shared" si="23"/>
        <v>1</v>
      </c>
      <c r="S40" s="348">
        <v>1</v>
      </c>
      <c r="T40" s="348">
        <v>1</v>
      </c>
      <c r="U40" s="100" t="str">
        <v>obj_00267</v>
      </c>
      <c r="V40" s="100" t="str">
        <f>_xll.qlRateHelperQuoteName(U40)</f>
        <v>EURAB6R21Y=</v>
      </c>
      <c r="W40" s="338">
        <f>_xll.qlRateHelperRate(U40,_xll.ohTrigger(Trigger,TriggerSTD))</f>
        <v>1.6255095149999999E-2</v>
      </c>
      <c r="X40" s="338" t="str">
        <f>IFERROR(_xll.qlFuturesRateHelperConvexityAdjustment(U40,Trigger),"--")</f>
        <v>--</v>
      </c>
      <c r="Y40" s="101">
        <f>_xll.qlRateHelperEarliestDate(U40,Trigger)</f>
        <v>42209</v>
      </c>
      <c r="Z40" s="101">
        <f>_xll.qlRateHelperLatestDate(U40,Trigger)</f>
        <v>49880</v>
      </c>
      <c r="AA40" s="246">
        <v>1.6660606258674771E-2</v>
      </c>
      <c r="AE40" s="250"/>
      <c r="AN40" s="395"/>
      <c r="AO40" s="395"/>
      <c r="AP40" s="395"/>
      <c r="AQ40" s="395"/>
      <c r="AR40" s="395"/>
      <c r="AS40" s="395"/>
      <c r="AT40" s="395"/>
      <c r="AU40" s="395"/>
      <c r="AV40" s="395"/>
      <c r="AW40" s="395"/>
      <c r="AX40" s="395"/>
      <c r="AY40" s="395"/>
      <c r="AZ40" s="395"/>
      <c r="BA40" s="399"/>
      <c r="BB40" s="399"/>
      <c r="BC40" s="399"/>
      <c r="BD40" s="398"/>
      <c r="BE40" s="398"/>
      <c r="BF40" s="395"/>
      <c r="BG40" s="395"/>
    </row>
    <row r="41" spans="1:59" s="80" customFormat="1" ht="11.25" customHeight="1" x14ac:dyDescent="0.2">
      <c r="A41" s="285" t="s">
        <v>239</v>
      </c>
      <c r="B41" s="318" t="str">
        <v>10Y</v>
      </c>
      <c r="C41" s="284" t="str">
        <v>10Y</v>
      </c>
      <c r="D41" s="284" t="str">
        <f t="shared" si="24"/>
        <v>10Y</v>
      </c>
      <c r="E41" s="284" t="s">
        <v>8</v>
      </c>
      <c r="F41" s="324" t="s">
        <v>9</v>
      </c>
      <c r="G41" s="284" t="s">
        <v>10</v>
      </c>
      <c r="H41" s="324" t="s">
        <v>11</v>
      </c>
      <c r="I41" s="325">
        <v>1.095E-2</v>
      </c>
      <c r="J41" s="325" t="str">
        <f>IFERROR(_xll.qlSimpleQuote(A41&amp;C41,I41,,Permanent,Trigger,TRUE),"--")</f>
        <v>SW10Y#0001</v>
      </c>
      <c r="K41" s="325" t="str">
        <f t="shared" si="25"/>
        <v>EURAB6R10Y=</v>
      </c>
      <c r="L41" s="326" t="str">
        <f>IFERROR(_xll.qlSwapRateHelper2(,IF(DataSelect="Reference",$J41,K41),,$D41,Calendar,$G41,$F41,$H41,$L$32,0,E41,Discounting,Permanent,_xll.ohTrigger(Trigger,DataSelect),ObjectOverwrite),"--")</f>
        <v>obj_00292#0020</v>
      </c>
      <c r="M41" s="281" t="b">
        <f t="shared" si="26"/>
        <v>1</v>
      </c>
      <c r="O41" s="340" t="str">
        <f t="shared" si="20"/>
        <v>SW</v>
      </c>
      <c r="P41" s="340" t="str">
        <f t="shared" si="21"/>
        <v>15Y</v>
      </c>
      <c r="Q41" s="344" t="str">
        <f t="shared" si="22"/>
        <v>obj_00270#0020</v>
      </c>
      <c r="R41" s="340" t="b">
        <f t="shared" si="23"/>
        <v>1</v>
      </c>
      <c r="S41" s="348">
        <v>1</v>
      </c>
      <c r="T41" s="348">
        <v>1</v>
      </c>
      <c r="U41" s="100" t="str">
        <v>obj_0027f</v>
      </c>
      <c r="V41" s="100" t="str">
        <f>_xll.qlRateHelperQuoteName(U41)</f>
        <v>EURAB6R22Y=</v>
      </c>
      <c r="W41" s="338">
        <f>_xll.qlRateHelperRate(U41,_xll.ohTrigger(Trigger,TriggerSTD))</f>
        <v>1.6348927200000002E-2</v>
      </c>
      <c r="X41" s="338" t="str">
        <f>IFERROR(_xll.qlFuturesRateHelperConvexityAdjustment(U41,Trigger),"--")</f>
        <v>--</v>
      </c>
      <c r="Y41" s="101">
        <f>_xll.qlRateHelperEarliestDate(U41,Trigger)</f>
        <v>42209</v>
      </c>
      <c r="Z41" s="101">
        <f>_xll.qlRateHelperLatestDate(U41,Trigger)</f>
        <v>50245</v>
      </c>
      <c r="AA41" s="246">
        <v>1.6749701976742377E-2</v>
      </c>
      <c r="AE41" s="250"/>
      <c r="AN41" s="395"/>
      <c r="AO41" s="395"/>
      <c r="AP41" s="395"/>
      <c r="AQ41" s="395"/>
      <c r="AR41" s="395"/>
      <c r="AS41" s="395"/>
      <c r="AT41" s="395"/>
      <c r="AU41" s="395"/>
      <c r="AV41" s="395"/>
      <c r="AW41" s="395"/>
      <c r="AX41" s="395"/>
      <c r="AY41" s="395"/>
      <c r="AZ41" s="395"/>
      <c r="BA41" s="399"/>
      <c r="BB41" s="399"/>
      <c r="BC41" s="399"/>
      <c r="BD41" s="398"/>
      <c r="BE41" s="398"/>
      <c r="BF41" s="395"/>
      <c r="BG41" s="395"/>
    </row>
    <row r="42" spans="1:59" s="80" customFormat="1" ht="11.25" customHeight="1" x14ac:dyDescent="0.2">
      <c r="A42" s="285" t="s">
        <v>239</v>
      </c>
      <c r="B42" s="318" t="str">
        <v>11Y</v>
      </c>
      <c r="C42" s="284" t="str">
        <v>11Y</v>
      </c>
      <c r="D42" s="284" t="str">
        <f t="shared" si="24"/>
        <v>11Y</v>
      </c>
      <c r="E42" s="284" t="s">
        <v>8</v>
      </c>
      <c r="F42" s="324" t="s">
        <v>9</v>
      </c>
      <c r="G42" s="284" t="s">
        <v>10</v>
      </c>
      <c r="H42" s="324" t="s">
        <v>11</v>
      </c>
      <c r="I42" s="325">
        <v>1.191439591E-2</v>
      </c>
      <c r="J42" s="325" t="str">
        <f>IFERROR(_xll.qlSimpleQuote(A42&amp;C42,I42,,Permanent,Trigger,TRUE),"--")</f>
        <v>SW11Y#0001</v>
      </c>
      <c r="K42" s="325" t="str">
        <f t="shared" si="25"/>
        <v>EURAB6R11Y=</v>
      </c>
      <c r="L42" s="326" t="str">
        <f>IFERROR(_xll.qlSwapRateHelper2(,IF(DataSelect="Reference",$J42,K42),,$D42,Calendar,$G42,$F42,$H42,$L$32,0,E42,Discounting,Permanent,_xll.ohTrigger(Trigger,DataSelect),ObjectOverwrite),"--")</f>
        <v>obj_0026d#0020</v>
      </c>
      <c r="M42" s="281" t="b">
        <f t="shared" si="26"/>
        <v>1</v>
      </c>
      <c r="O42" s="340" t="str">
        <f t="shared" si="20"/>
        <v>SW</v>
      </c>
      <c r="P42" s="340" t="str">
        <f t="shared" si="21"/>
        <v>16Y</v>
      </c>
      <c r="Q42" s="344" t="str">
        <f t="shared" si="22"/>
        <v>obj_00295#0020</v>
      </c>
      <c r="R42" s="340" t="b">
        <f t="shared" si="23"/>
        <v>1</v>
      </c>
      <c r="S42" s="348">
        <v>1</v>
      </c>
      <c r="T42" s="348">
        <v>1</v>
      </c>
      <c r="U42" s="100" t="str">
        <v>obj_00261</v>
      </c>
      <c r="V42" s="100" t="str">
        <f>_xll.qlRateHelperQuoteName(U42)</f>
        <v>EURAB6R23Y=</v>
      </c>
      <c r="W42" s="338">
        <f>_xll.qlRateHelperRate(U42,_xll.ohTrigger(Trigger,TriggerSTD))</f>
        <v>1.6415202300000001E-2</v>
      </c>
      <c r="X42" s="338" t="str">
        <f>IFERROR(_xll.qlFuturesRateHelperConvexityAdjustment(U42,Trigger),"--")</f>
        <v>--</v>
      </c>
      <c r="Y42" s="101">
        <f>_xll.qlRateHelperEarliestDate(U42,Trigger)</f>
        <v>42209</v>
      </c>
      <c r="Z42" s="101">
        <f>_xll.qlRateHelperLatestDate(U42,Trigger)</f>
        <v>50612</v>
      </c>
      <c r="AA42" s="246">
        <v>1.6807333983727083E-2</v>
      </c>
      <c r="AE42" s="250"/>
      <c r="AN42" s="395"/>
      <c r="AO42" s="395"/>
      <c r="AP42" s="395"/>
      <c r="AQ42" s="395"/>
      <c r="AR42" s="395"/>
      <c r="AS42" s="395"/>
      <c r="AT42" s="395"/>
      <c r="AU42" s="395"/>
      <c r="AV42" s="395"/>
      <c r="AW42" s="395"/>
      <c r="AX42" s="395"/>
      <c r="AY42" s="395"/>
      <c r="AZ42" s="395"/>
      <c r="BA42" s="399"/>
      <c r="BB42" s="399"/>
      <c r="BC42" s="399"/>
      <c r="BD42" s="398"/>
      <c r="BE42" s="398"/>
      <c r="BF42" s="395"/>
      <c r="BG42" s="395"/>
    </row>
    <row r="43" spans="1:59" s="80" customFormat="1" ht="11.25" customHeight="1" x14ac:dyDescent="0.2">
      <c r="A43" s="285" t="s">
        <v>239</v>
      </c>
      <c r="B43" s="318" t="str">
        <v>12Y</v>
      </c>
      <c r="C43" s="284" t="str">
        <v>12Y</v>
      </c>
      <c r="D43" s="284" t="str">
        <f t="shared" si="24"/>
        <v>12Y</v>
      </c>
      <c r="E43" s="284" t="s">
        <v>8</v>
      </c>
      <c r="F43" s="324" t="s">
        <v>9</v>
      </c>
      <c r="G43" s="284" t="s">
        <v>10</v>
      </c>
      <c r="H43" s="324" t="s">
        <v>11</v>
      </c>
      <c r="I43" s="325">
        <v>1.2760000000000001E-2</v>
      </c>
      <c r="J43" s="325" t="str">
        <f>IFERROR(_xll.qlSimpleQuote(A43&amp;C43,I43,,Permanent,Trigger,TRUE),"--")</f>
        <v>SW12Y#0001</v>
      </c>
      <c r="K43" s="325" t="str">
        <f t="shared" si="25"/>
        <v>EURAB6R12Y=</v>
      </c>
      <c r="L43" s="326" t="str">
        <f>IFERROR(_xll.qlSwapRateHelper2(,IF(DataSelect="Reference",$J43,K43),,$D43,Calendar,$G43,$F43,$H43,$L$32,0,E43,Discounting,Permanent,_xll.ohTrigger(Trigger,DataSelect),ObjectOverwrite),"--")</f>
        <v>obj_00271#0020</v>
      </c>
      <c r="M43" s="281" t="b">
        <f t="shared" si="26"/>
        <v>1</v>
      </c>
      <c r="O43" s="340" t="str">
        <f t="shared" si="20"/>
        <v>SW</v>
      </c>
      <c r="P43" s="340" t="str">
        <f t="shared" si="21"/>
        <v>17Y</v>
      </c>
      <c r="Q43" s="344" t="str">
        <f t="shared" si="22"/>
        <v>obj_00263#0020</v>
      </c>
      <c r="R43" s="340" t="b">
        <f t="shared" si="23"/>
        <v>1</v>
      </c>
      <c r="S43" s="348">
        <v>1</v>
      </c>
      <c r="T43" s="348">
        <v>1</v>
      </c>
      <c r="U43" s="100" t="str">
        <v>obj_0025a</v>
      </c>
      <c r="V43" s="100" t="str">
        <f>_xll.qlRateHelperQuoteName(U43)</f>
        <v>EURAB6R24Y=</v>
      </c>
      <c r="W43" s="338">
        <f>_xll.qlRateHelperRate(U43,_xll.ohTrigger(Trigger,TriggerSTD))</f>
        <v>1.6462334469999999E-2</v>
      </c>
      <c r="X43" s="338" t="str">
        <f>IFERROR(_xll.qlFuturesRateHelperConvexityAdjustment(U43,Trigger),"--")</f>
        <v>--</v>
      </c>
      <c r="Y43" s="101">
        <f>_xll.qlRateHelperEarliestDate(U43,Trigger)</f>
        <v>42209</v>
      </c>
      <c r="Z43" s="101">
        <f>_xll.qlRateHelperLatestDate(U43,Trigger)</f>
        <v>50976</v>
      </c>
      <c r="AA43" s="246">
        <v>1.6843586917935978E-2</v>
      </c>
      <c r="AE43" s="250"/>
      <c r="AN43" s="395"/>
      <c r="AO43" s="395"/>
      <c r="AP43" s="395"/>
      <c r="AQ43" s="395"/>
      <c r="AR43" s="395"/>
      <c r="AS43" s="395"/>
      <c r="AT43" s="395"/>
      <c r="AU43" s="395"/>
      <c r="AV43" s="395"/>
      <c r="AW43" s="395"/>
      <c r="AX43" s="395"/>
      <c r="AY43" s="395"/>
      <c r="AZ43" s="395"/>
      <c r="BA43" s="399"/>
      <c r="BB43" s="399"/>
      <c r="BC43" s="399"/>
      <c r="BD43" s="398"/>
      <c r="BE43" s="398"/>
      <c r="BF43" s="395"/>
      <c r="BG43" s="395"/>
    </row>
    <row r="44" spans="1:59" s="80" customFormat="1" ht="11.25" customHeight="1" x14ac:dyDescent="0.2">
      <c r="A44" s="285" t="s">
        <v>239</v>
      </c>
      <c r="B44" s="318" t="str">
        <v>13Y</v>
      </c>
      <c r="C44" s="284" t="str">
        <v>13Y</v>
      </c>
      <c r="D44" s="284" t="str">
        <f t="shared" si="24"/>
        <v>13Y</v>
      </c>
      <c r="E44" s="284" t="s">
        <v>8</v>
      </c>
      <c r="F44" s="324" t="s">
        <v>9</v>
      </c>
      <c r="G44" s="284" t="s">
        <v>10</v>
      </c>
      <c r="H44" s="324" t="s">
        <v>11</v>
      </c>
      <c r="I44" s="325">
        <v>1.348229533E-2</v>
      </c>
      <c r="J44" s="325" t="str">
        <f>IFERROR(_xll.qlSimpleQuote(A44&amp;C44,I44,,Permanent,Trigger,TRUE),"--")</f>
        <v>SW13Y#0001</v>
      </c>
      <c r="K44" s="325" t="str">
        <f t="shared" si="25"/>
        <v>EURAB6R13Y=</v>
      </c>
      <c r="L44" s="326" t="str">
        <f>IFERROR(_xll.qlSwapRateHelper2(,IF(DataSelect="Reference",$J44,K44),,$D44,Calendar,$G44,$F44,$H44,$L$32,0,E44,Discounting,Permanent,_xll.ohTrigger(Trigger,DataSelect),ObjectOverwrite),"--")</f>
        <v>obj_00273#0020</v>
      </c>
      <c r="M44" s="281" t="b">
        <f t="shared" si="26"/>
        <v>1</v>
      </c>
      <c r="O44" s="340" t="str">
        <f t="shared" si="20"/>
        <v>SW</v>
      </c>
      <c r="P44" s="340" t="str">
        <f t="shared" si="21"/>
        <v>18Y</v>
      </c>
      <c r="Q44" s="344" t="str">
        <f t="shared" si="22"/>
        <v>obj_00288#0020</v>
      </c>
      <c r="R44" s="340" t="b">
        <f t="shared" si="23"/>
        <v>1</v>
      </c>
      <c r="S44" s="348">
        <v>1</v>
      </c>
      <c r="T44" s="348">
        <v>1</v>
      </c>
      <c r="U44" s="100" t="str">
        <v>obj_0026e</v>
      </c>
      <c r="V44" s="100" t="str">
        <f>_xll.qlRateHelperQuoteName(U44)</f>
        <v>EURAB6R25Y=</v>
      </c>
      <c r="W44" s="338">
        <f>_xll.qlRateHelperRate(U44,_xll.ohTrigger(Trigger,TriggerSTD))</f>
        <v>1.6500000000000001E-2</v>
      </c>
      <c r="X44" s="338" t="str">
        <f>IFERROR(_xll.qlFuturesRateHelperConvexityAdjustment(U44,Trigger),"--")</f>
        <v>--</v>
      </c>
      <c r="Y44" s="101">
        <f>_xll.qlRateHelperEarliestDate(U44,Trigger)</f>
        <v>42209</v>
      </c>
      <c r="Z44" s="101">
        <f>_xll.qlRateHelperLatestDate(U44,Trigger)</f>
        <v>51341</v>
      </c>
      <c r="AA44" s="246">
        <v>1.6867987198390992E-2</v>
      </c>
      <c r="AE44" s="250"/>
      <c r="AN44" s="395"/>
      <c r="AO44" s="395"/>
      <c r="AP44" s="395"/>
      <c r="AQ44" s="395"/>
      <c r="AR44" s="395"/>
      <c r="AS44" s="395"/>
      <c r="AT44" s="395"/>
      <c r="AU44" s="395"/>
      <c r="AV44" s="395"/>
      <c r="AW44" s="395"/>
      <c r="AX44" s="395"/>
      <c r="AY44" s="395"/>
      <c r="AZ44" s="395"/>
      <c r="BA44" s="399"/>
      <c r="BB44" s="399"/>
      <c r="BC44" s="399"/>
      <c r="BD44" s="398"/>
      <c r="BE44" s="398"/>
      <c r="BF44" s="395"/>
      <c r="BG44" s="395"/>
    </row>
    <row r="45" spans="1:59" s="80" customFormat="1" ht="11.25" customHeight="1" x14ac:dyDescent="0.2">
      <c r="A45" s="285" t="s">
        <v>239</v>
      </c>
      <c r="B45" s="318" t="str">
        <v>14Y</v>
      </c>
      <c r="C45" s="284" t="str">
        <v>14Y</v>
      </c>
      <c r="D45" s="284" t="str">
        <f t="shared" si="24"/>
        <v>14Y</v>
      </c>
      <c r="E45" s="284" t="s">
        <v>8</v>
      </c>
      <c r="F45" s="324" t="s">
        <v>9</v>
      </c>
      <c r="G45" s="284" t="s">
        <v>10</v>
      </c>
      <c r="H45" s="324" t="s">
        <v>11</v>
      </c>
      <c r="I45" s="325">
        <v>1.4085645109999999E-2</v>
      </c>
      <c r="J45" s="325" t="str">
        <f>IFERROR(_xll.qlSimpleQuote(A45&amp;C45,I45,,Permanent,Trigger,TRUE),"--")</f>
        <v>SW14Y#0001</v>
      </c>
      <c r="K45" s="325" t="str">
        <f t="shared" si="25"/>
        <v>EURAB6R14Y=</v>
      </c>
      <c r="L45" s="326" t="str">
        <f>IFERROR(_xll.qlSwapRateHelper2(,IF(DataSelect="Reference",$J45,K45),,$D45,Calendar,$G45,$F45,$H45,$L$32,0,E45,Discounting,Permanent,_xll.ohTrigger(Trigger,DataSelect),ObjectOverwrite),"--")</f>
        <v>obj_002a3#0019</v>
      </c>
      <c r="M45" s="281" t="b">
        <f t="shared" si="26"/>
        <v>1</v>
      </c>
      <c r="O45" s="340" t="str">
        <f t="shared" si="20"/>
        <v>SW</v>
      </c>
      <c r="P45" s="340" t="str">
        <f t="shared" si="21"/>
        <v>19Y</v>
      </c>
      <c r="Q45" s="344" t="str">
        <f t="shared" si="22"/>
        <v>obj_0029b#0020</v>
      </c>
      <c r="R45" s="340" t="b">
        <f t="shared" si="23"/>
        <v>1</v>
      </c>
      <c r="S45" s="348">
        <v>1</v>
      </c>
      <c r="T45" s="348">
        <v>1</v>
      </c>
      <c r="U45" s="100" t="str">
        <v>obj_00277</v>
      </c>
      <c r="V45" s="100" t="str">
        <f>_xll.qlRateHelperQuoteName(U45)</f>
        <v>EURAB6R26Y=</v>
      </c>
      <c r="W45" s="338">
        <f>_xll.qlRateHelperRate(U45,_xll.ohTrigger(Trigger,TriggerSTD))</f>
        <v>1.6530820120000001E-2</v>
      </c>
      <c r="X45" s="338" t="str">
        <f>IFERROR(_xll.qlFuturesRateHelperConvexityAdjustment(U45,Trigger),"--")</f>
        <v>--</v>
      </c>
      <c r="Y45" s="101">
        <f>_xll.qlRateHelperEarliestDate(U45,Trigger)</f>
        <v>42209</v>
      </c>
      <c r="Z45" s="101">
        <f>_xll.qlRateHelperLatestDate(U45,Trigger)</f>
        <v>51706</v>
      </c>
      <c r="AA45" s="246">
        <v>1.6887296956337124E-2</v>
      </c>
      <c r="AE45" s="250"/>
      <c r="AN45" s="395"/>
      <c r="AO45" s="395"/>
      <c r="AP45" s="395"/>
      <c r="AQ45" s="395"/>
      <c r="AR45" s="395"/>
      <c r="AS45" s="395"/>
      <c r="AT45" s="395"/>
      <c r="AU45" s="395"/>
      <c r="AV45" s="395"/>
      <c r="AW45" s="395"/>
      <c r="AX45" s="395"/>
      <c r="AY45" s="395"/>
      <c r="AZ45" s="395"/>
      <c r="BA45" s="399"/>
      <c r="BB45" s="399"/>
      <c r="BC45" s="399"/>
      <c r="BD45" s="398"/>
      <c r="BE45" s="398"/>
      <c r="BF45" s="395"/>
      <c r="BG45" s="395"/>
    </row>
    <row r="46" spans="1:59" s="80" customFormat="1" ht="11.25" customHeight="1" x14ac:dyDescent="0.2">
      <c r="A46" s="285" t="s">
        <v>239</v>
      </c>
      <c r="B46" s="318" t="str">
        <v>15Y</v>
      </c>
      <c r="C46" s="284" t="str">
        <v>15Y</v>
      </c>
      <c r="D46" s="284" t="str">
        <f t="shared" si="24"/>
        <v>15Y</v>
      </c>
      <c r="E46" s="284" t="s">
        <v>8</v>
      </c>
      <c r="F46" s="324" t="s">
        <v>9</v>
      </c>
      <c r="G46" s="284" t="s">
        <v>10</v>
      </c>
      <c r="H46" s="324" t="s">
        <v>11</v>
      </c>
      <c r="I46" s="325">
        <v>1.46E-2</v>
      </c>
      <c r="J46" s="325" t="str">
        <f>IFERROR(_xll.qlSimpleQuote(A46&amp;C46,I46,,Permanent,Trigger,TRUE),"--")</f>
        <v>SW15Y#0001</v>
      </c>
      <c r="K46" s="325" t="str">
        <f t="shared" si="25"/>
        <v>EURAB6R15Y=</v>
      </c>
      <c r="L46" s="326" t="str">
        <f>IFERROR(_xll.qlSwapRateHelper2(,IF(DataSelect="Reference",$J46,K46),,$D46,Calendar,$G46,$F46,$H46,$L$32,0,E46,Discounting,Permanent,_xll.ohTrigger(Trigger,DataSelect),ObjectOverwrite),"--")</f>
        <v>obj_00270#0020</v>
      </c>
      <c r="M46" s="281" t="b">
        <f t="shared" si="26"/>
        <v>1</v>
      </c>
      <c r="O46" s="340" t="str">
        <f t="shared" si="20"/>
        <v>SW</v>
      </c>
      <c r="P46" s="340" t="str">
        <f t="shared" si="21"/>
        <v>20Y</v>
      </c>
      <c r="Q46" s="344" t="str">
        <f t="shared" si="22"/>
        <v>obj_00266#0020</v>
      </c>
      <c r="R46" s="340" t="b">
        <f t="shared" si="23"/>
        <v>1</v>
      </c>
      <c r="S46" s="348">
        <v>1</v>
      </c>
      <c r="T46" s="348">
        <v>1</v>
      </c>
      <c r="U46" s="100" t="str">
        <v>obj_0027c</v>
      </c>
      <c r="V46" s="100" t="str">
        <f>_xll.qlRateHelperQuoteName(U46)</f>
        <v>EURAB6R27Y=</v>
      </c>
      <c r="W46" s="338">
        <f>_xll.qlRateHelperRate(U46,_xll.ohTrigger(Trigger,TriggerSTD))</f>
        <v>1.6558723340000001E-2</v>
      </c>
      <c r="X46" s="338" t="str">
        <f>IFERROR(_xll.qlFuturesRateHelperConvexityAdjustment(U46,Trigger),"--")</f>
        <v>--</v>
      </c>
      <c r="Y46" s="101">
        <f>_xll.qlRateHelperEarliestDate(U46,Trigger)</f>
        <v>42209</v>
      </c>
      <c r="Z46" s="101">
        <f>_xll.qlRateHelperLatestDate(U46,Trigger)</f>
        <v>52071</v>
      </c>
      <c r="AA46" s="246">
        <v>1.6904344050887723E-2</v>
      </c>
      <c r="AE46" s="250"/>
      <c r="AN46" s="395"/>
      <c r="AO46" s="395"/>
      <c r="AP46" s="395"/>
      <c r="AQ46" s="395"/>
      <c r="AR46" s="395"/>
      <c r="AS46" s="395"/>
      <c r="AT46" s="395"/>
      <c r="AU46" s="395"/>
      <c r="AV46" s="395"/>
      <c r="AW46" s="395"/>
      <c r="AX46" s="395"/>
      <c r="AY46" s="395"/>
      <c r="AZ46" s="395"/>
      <c r="BA46" s="399"/>
      <c r="BB46" s="399"/>
      <c r="BC46" s="399"/>
      <c r="BD46" s="398"/>
      <c r="BE46" s="398"/>
      <c r="BF46" s="395"/>
      <c r="BG46" s="395"/>
    </row>
    <row r="47" spans="1:59" s="80" customFormat="1" ht="11.25" customHeight="1" x14ac:dyDescent="0.2">
      <c r="A47" s="285" t="s">
        <v>239</v>
      </c>
      <c r="B47" s="318" t="str">
        <v>16Y</v>
      </c>
      <c r="C47" s="284" t="str">
        <v>16Y</v>
      </c>
      <c r="D47" s="284" t="str">
        <f t="shared" si="24"/>
        <v>16Y</v>
      </c>
      <c r="E47" s="284" t="s">
        <v>8</v>
      </c>
      <c r="F47" s="324" t="s">
        <v>9</v>
      </c>
      <c r="G47" s="284" t="s">
        <v>10</v>
      </c>
      <c r="H47" s="324" t="s">
        <v>11</v>
      </c>
      <c r="I47" s="325">
        <v>1.50374876E-2</v>
      </c>
      <c r="J47" s="325" t="str">
        <f>IFERROR(_xll.qlSimpleQuote(A47&amp;C47,I47,,Permanent,Trigger,TRUE),"--")</f>
        <v>SW16Y#0001</v>
      </c>
      <c r="K47" s="325" t="str">
        <f t="shared" si="25"/>
        <v>EURAB6R16Y=</v>
      </c>
      <c r="L47" s="326" t="str">
        <f>IFERROR(_xll.qlSwapRateHelper2(,IF(DataSelect="Reference",$J47,K47),,$D47,Calendar,$G47,$F47,$H47,$L$32,0,E47,Discounting,Permanent,_xll.ohTrigger(Trigger,DataSelect),ObjectOverwrite),"--")</f>
        <v>obj_00295#0020</v>
      </c>
      <c r="M47" s="281" t="b">
        <f t="shared" si="26"/>
        <v>1</v>
      </c>
      <c r="O47" s="340" t="str">
        <f t="shared" si="20"/>
        <v>SW</v>
      </c>
      <c r="P47" s="340" t="str">
        <f t="shared" si="21"/>
        <v>21Y</v>
      </c>
      <c r="Q47" s="344" t="str">
        <f t="shared" si="22"/>
        <v>obj_00267#0020</v>
      </c>
      <c r="R47" s="340" t="b">
        <f t="shared" si="23"/>
        <v>1</v>
      </c>
      <c r="S47" s="348">
        <v>1</v>
      </c>
      <c r="T47" s="348">
        <v>1</v>
      </c>
      <c r="U47" s="100" t="str">
        <v>obj_00291</v>
      </c>
      <c r="V47" s="100" t="str">
        <f>_xll.qlRateHelperQuoteName(U47)</f>
        <v>EURAB6R28Y=</v>
      </c>
      <c r="W47" s="338">
        <f>_xll.qlRateHelperRate(U47,_xll.ohTrigger(Trigger,TriggerSTD))</f>
        <v>1.6585199870000001E-2</v>
      </c>
      <c r="X47" s="338" t="str">
        <f>IFERROR(_xll.qlFuturesRateHelperConvexityAdjustment(U47,Trigger),"--")</f>
        <v>--</v>
      </c>
      <c r="Y47" s="101">
        <f>_xll.qlRateHelperEarliestDate(U47,Trigger)</f>
        <v>42209</v>
      </c>
      <c r="Z47" s="101">
        <f>_xll.qlRateHelperLatestDate(U47,Trigger)</f>
        <v>52436</v>
      </c>
      <c r="AA47" s="246">
        <v>1.692088358117853E-2</v>
      </c>
      <c r="AE47" s="250"/>
      <c r="AN47" s="395"/>
      <c r="AO47" s="395"/>
      <c r="AP47" s="395"/>
      <c r="AQ47" s="395"/>
      <c r="AR47" s="395"/>
      <c r="AS47" s="395"/>
      <c r="AT47" s="395"/>
      <c r="AU47" s="395"/>
      <c r="AV47" s="395"/>
      <c r="AW47" s="395"/>
      <c r="AX47" s="395"/>
      <c r="AY47" s="395"/>
      <c r="AZ47" s="395"/>
      <c r="BA47" s="399"/>
      <c r="BB47" s="399"/>
      <c r="BC47" s="399"/>
      <c r="BD47" s="398"/>
      <c r="BE47" s="398"/>
      <c r="BF47" s="395"/>
      <c r="BG47" s="395"/>
    </row>
    <row r="48" spans="1:59" s="80" customFormat="1" ht="11.25" customHeight="1" x14ac:dyDescent="0.2">
      <c r="A48" s="285" t="s">
        <v>239</v>
      </c>
      <c r="B48" s="318" t="str">
        <v>17Y</v>
      </c>
      <c r="C48" s="284" t="str">
        <v>17Y</v>
      </c>
      <c r="D48" s="284" t="str">
        <f t="shared" si="24"/>
        <v>17Y</v>
      </c>
      <c r="E48" s="284" t="s">
        <v>8</v>
      </c>
      <c r="F48" s="324" t="s">
        <v>9</v>
      </c>
      <c r="G48" s="284" t="s">
        <v>10</v>
      </c>
      <c r="H48" s="324" t="s">
        <v>11</v>
      </c>
      <c r="I48" s="325">
        <v>1.5408475500000001E-2</v>
      </c>
      <c r="J48" s="325" t="str">
        <f>IFERROR(_xll.qlSimpleQuote(A48&amp;C48,I48,,Permanent,Trigger,TRUE),"--")</f>
        <v>SW17Y#0001</v>
      </c>
      <c r="K48" s="325" t="str">
        <f t="shared" si="25"/>
        <v>EURAB6R17Y=</v>
      </c>
      <c r="L48" s="326" t="str">
        <f>IFERROR(_xll.qlSwapRateHelper2(,IF(DataSelect="Reference",$J48,K48),,$D48,Calendar,$G48,$F48,$H48,$L$32,0,E48,Discounting,Permanent,_xll.ohTrigger(Trigger,DataSelect),ObjectOverwrite),"--")</f>
        <v>obj_00263#0020</v>
      </c>
      <c r="M48" s="281" t="b">
        <f t="shared" si="26"/>
        <v>1</v>
      </c>
      <c r="O48" s="340" t="str">
        <f t="shared" si="20"/>
        <v>SW</v>
      </c>
      <c r="P48" s="340" t="str">
        <f t="shared" si="21"/>
        <v>22Y</v>
      </c>
      <c r="Q48" s="344" t="str">
        <f t="shared" si="22"/>
        <v>obj_0027f#0020</v>
      </c>
      <c r="R48" s="340" t="b">
        <f t="shared" si="23"/>
        <v>1</v>
      </c>
      <c r="S48" s="348">
        <v>1</v>
      </c>
      <c r="T48" s="348">
        <v>1</v>
      </c>
      <c r="U48" s="100" t="str">
        <v>obj_002a8</v>
      </c>
      <c r="V48" s="100" t="str">
        <f>_xll.qlRateHelperQuoteName(U48)</f>
        <v>EURAB6R29Y=</v>
      </c>
      <c r="W48" s="338">
        <f>_xll.qlRateHelperRate(U48,_xll.ohTrigger(Trigger,TriggerSTD))</f>
        <v>1.6612865040000001E-2</v>
      </c>
      <c r="X48" s="338" t="str">
        <f>IFERROR(_xll.qlFuturesRateHelperConvexityAdjustment(U48,Trigger),"--")</f>
        <v>--</v>
      </c>
      <c r="Y48" s="101">
        <f>_xll.qlRateHelperEarliestDate(U48,Trigger)</f>
        <v>42209</v>
      </c>
      <c r="Z48" s="101">
        <f>_xll.qlRateHelperLatestDate(U48,Trigger)</f>
        <v>52803</v>
      </c>
      <c r="AA48" s="246">
        <v>1.6938531717421053E-2</v>
      </c>
      <c r="AE48" s="250"/>
      <c r="AN48" s="395"/>
      <c r="AO48" s="395"/>
      <c r="AP48" s="395"/>
      <c r="AQ48" s="395"/>
      <c r="AR48" s="395"/>
      <c r="AS48" s="395"/>
      <c r="AT48" s="395"/>
      <c r="AU48" s="395"/>
      <c r="AV48" s="395"/>
      <c r="AW48" s="395"/>
      <c r="AX48" s="395"/>
      <c r="AY48" s="395"/>
      <c r="AZ48" s="395"/>
      <c r="BA48" s="399"/>
      <c r="BB48" s="399"/>
      <c r="BC48" s="399"/>
      <c r="BD48" s="398"/>
      <c r="BE48" s="398"/>
      <c r="BF48" s="395"/>
      <c r="BG48" s="395"/>
    </row>
    <row r="49" spans="1:59" s="80" customFormat="1" ht="11.25" customHeight="1" x14ac:dyDescent="0.2">
      <c r="A49" s="285" t="s">
        <v>239</v>
      </c>
      <c r="B49" s="318" t="str">
        <v>18Y</v>
      </c>
      <c r="C49" s="284" t="str">
        <v>18Y</v>
      </c>
      <c r="D49" s="284" t="str">
        <f t="shared" si="24"/>
        <v>18Y</v>
      </c>
      <c r="E49" s="284" t="s">
        <v>8</v>
      </c>
      <c r="F49" s="324" t="s">
        <v>9</v>
      </c>
      <c r="G49" s="284" t="s">
        <v>10</v>
      </c>
      <c r="H49" s="324" t="s">
        <v>11</v>
      </c>
      <c r="I49" s="325">
        <v>1.5713096829999999E-2</v>
      </c>
      <c r="J49" s="325" t="str">
        <f>IFERROR(_xll.qlSimpleQuote(A49&amp;C49,I49,,Permanent,Trigger,TRUE),"--")</f>
        <v>SW18Y#0001</v>
      </c>
      <c r="K49" s="325" t="str">
        <f t="shared" si="25"/>
        <v>EURAB6R18Y=</v>
      </c>
      <c r="L49" s="326" t="str">
        <f>IFERROR(_xll.qlSwapRateHelper2(,IF(DataSelect="Reference",$J49,K49),,$D49,Calendar,$G49,$F49,$H49,$L$32,0,E49,Discounting,Permanent,_xll.ohTrigger(Trigger,DataSelect),ObjectOverwrite),"--")</f>
        <v>obj_00288#0020</v>
      </c>
      <c r="M49" s="281" t="b">
        <f t="shared" si="26"/>
        <v>1</v>
      </c>
      <c r="O49" s="340" t="str">
        <f t="shared" si="20"/>
        <v>SW</v>
      </c>
      <c r="P49" s="340" t="str">
        <f t="shared" si="21"/>
        <v>23Y</v>
      </c>
      <c r="Q49" s="344" t="str">
        <f t="shared" si="22"/>
        <v>obj_00261#0020</v>
      </c>
      <c r="R49" s="340" t="b">
        <f t="shared" si="23"/>
        <v>1</v>
      </c>
      <c r="S49" s="348">
        <v>1</v>
      </c>
      <c r="T49" s="348">
        <v>1</v>
      </c>
      <c r="U49" s="100" t="str">
        <v>obj_00272</v>
      </c>
      <c r="V49" s="100" t="str">
        <f>_xll.qlRateHelperQuoteName(U49)</f>
        <v>EURAB6R30Y=</v>
      </c>
      <c r="W49" s="338">
        <f>_xll.qlRateHelperRate(U49,_xll.ohTrigger(Trigger,TriggerSTD))</f>
        <v>1.6639999999999999E-2</v>
      </c>
      <c r="X49" s="338" t="str">
        <f>IFERROR(_xll.qlFuturesRateHelperConvexityAdjustment(U49,Trigger),"--")</f>
        <v>--</v>
      </c>
      <c r="Y49" s="101">
        <f>_xll.qlRateHelperEarliestDate(U49,Trigger)</f>
        <v>42209</v>
      </c>
      <c r="Z49" s="101">
        <f>_xll.qlRateHelperLatestDate(U49,Trigger)</f>
        <v>53167</v>
      </c>
      <c r="AA49" s="246">
        <v>1.6958376605167785E-2</v>
      </c>
      <c r="AE49" s="250"/>
      <c r="AN49" s="395"/>
      <c r="AO49" s="395"/>
      <c r="AP49" s="395"/>
      <c r="AQ49" s="395"/>
      <c r="AR49" s="395"/>
      <c r="AS49" s="395"/>
      <c r="AT49" s="395"/>
      <c r="AU49" s="395"/>
      <c r="AV49" s="395"/>
      <c r="AW49" s="395"/>
      <c r="AX49" s="395"/>
      <c r="AY49" s="395"/>
      <c r="AZ49" s="395"/>
      <c r="BA49" s="399"/>
      <c r="BB49" s="399"/>
      <c r="BC49" s="399"/>
      <c r="BD49" s="398"/>
      <c r="BE49" s="398"/>
      <c r="BF49" s="395"/>
      <c r="BG49" s="395"/>
    </row>
    <row r="50" spans="1:59" s="80" customFormat="1" ht="11.25" customHeight="1" x14ac:dyDescent="0.2">
      <c r="A50" s="285" t="s">
        <v>239</v>
      </c>
      <c r="B50" s="318" t="str">
        <v>19Y</v>
      </c>
      <c r="C50" s="284" t="str">
        <v>19Y</v>
      </c>
      <c r="D50" s="284" t="str">
        <f t="shared" si="24"/>
        <v>19Y</v>
      </c>
      <c r="E50" s="284" t="s">
        <v>8</v>
      </c>
      <c r="F50" s="324" t="s">
        <v>9</v>
      </c>
      <c r="G50" s="284" t="s">
        <v>10</v>
      </c>
      <c r="H50" s="324" t="s">
        <v>11</v>
      </c>
      <c r="I50" s="325">
        <v>1.5954910619999998E-2</v>
      </c>
      <c r="J50" s="325" t="str">
        <f>IFERROR(_xll.qlSimpleQuote(A50&amp;C50,I50,,Permanent,Trigger,TRUE),"--")</f>
        <v>SW19Y#0001</v>
      </c>
      <c r="K50" s="325" t="str">
        <f t="shared" si="25"/>
        <v>EURAB6R19Y=</v>
      </c>
      <c r="L50" s="326" t="str">
        <f>IFERROR(_xll.qlSwapRateHelper2(,IF(DataSelect="Reference",$J50,K50),,$D50,Calendar,$G50,$F50,$H50,$L$32,0,E50,Discounting,Permanent,_xll.ohTrigger(Trigger,DataSelect),ObjectOverwrite),"--")</f>
        <v>obj_0029b#0020</v>
      </c>
      <c r="M50" s="281" t="b">
        <f t="shared" si="26"/>
        <v>1</v>
      </c>
      <c r="O50" s="340" t="str">
        <f t="shared" si="20"/>
        <v>SW</v>
      </c>
      <c r="P50" s="340" t="str">
        <f t="shared" si="21"/>
        <v>24Y</v>
      </c>
      <c r="Q50" s="344" t="str">
        <f t="shared" si="22"/>
        <v>obj_0025a#0020</v>
      </c>
      <c r="R50" s="340" t="b">
        <f t="shared" si="23"/>
        <v>1</v>
      </c>
      <c r="S50" s="348">
        <v>1</v>
      </c>
      <c r="T50" s="348">
        <v>1</v>
      </c>
      <c r="U50" s="100" t="str">
        <v>obj_0028b</v>
      </c>
      <c r="V50" s="100" t="str">
        <f>_xll.qlRateHelperQuoteName(U50)</f>
        <v>EURAB6R31Y=</v>
      </c>
      <c r="W50" s="338">
        <f>_xll.qlRateHelperRate(U50,_xll.ohTrigger(Trigger,TriggerSTD))</f>
        <v>1.666849254E-2</v>
      </c>
      <c r="X50" s="338" t="str">
        <f>IFERROR(_xll.qlFuturesRateHelperConvexityAdjustment(U50,Trigger),"--")</f>
        <v>--</v>
      </c>
      <c r="Y50" s="101">
        <f>_xll.qlRateHelperEarliestDate(U50,Trigger)</f>
        <v>42209</v>
      </c>
      <c r="Z50" s="101">
        <f>_xll.qlRateHelperLatestDate(U50,Trigger)</f>
        <v>53532</v>
      </c>
      <c r="AA50" s="246">
        <v>1.6980967289575738E-2</v>
      </c>
      <c r="AE50" s="250"/>
      <c r="AN50" s="395"/>
      <c r="AO50" s="395"/>
      <c r="AP50" s="395"/>
      <c r="AQ50" s="395"/>
      <c r="AR50" s="395"/>
      <c r="AS50" s="395"/>
      <c r="AT50" s="395"/>
      <c r="AU50" s="395"/>
      <c r="AV50" s="395"/>
      <c r="AW50" s="395"/>
      <c r="AX50" s="395"/>
      <c r="AY50" s="395"/>
      <c r="AZ50" s="395"/>
      <c r="BA50" s="399"/>
      <c r="BB50" s="399"/>
      <c r="BC50" s="399"/>
      <c r="BD50" s="398"/>
      <c r="BE50" s="398"/>
      <c r="BF50" s="395"/>
      <c r="BG50" s="395"/>
    </row>
    <row r="51" spans="1:59" s="80" customFormat="1" ht="11.25" customHeight="1" x14ac:dyDescent="0.2">
      <c r="A51" s="285" t="s">
        <v>239</v>
      </c>
      <c r="B51" s="318" t="str">
        <v>20Y</v>
      </c>
      <c r="C51" s="284" t="str">
        <v>20Y</v>
      </c>
      <c r="D51" s="284" t="str">
        <f t="shared" si="24"/>
        <v>20Y</v>
      </c>
      <c r="E51" s="284" t="s">
        <v>8</v>
      </c>
      <c r="F51" s="324" t="s">
        <v>9</v>
      </c>
      <c r="G51" s="284" t="s">
        <v>10</v>
      </c>
      <c r="H51" s="324" t="s">
        <v>11</v>
      </c>
      <c r="I51" s="325">
        <v>1.6140000000000002E-2</v>
      </c>
      <c r="J51" s="325" t="str">
        <f>IFERROR(_xll.qlSimpleQuote(A51&amp;C51,I51,,Permanent,Trigger,TRUE),"--")</f>
        <v>SW20Y#0001</v>
      </c>
      <c r="K51" s="325" t="str">
        <f t="shared" si="25"/>
        <v>EURAB6R20Y=</v>
      </c>
      <c r="L51" s="326" t="str">
        <f>IFERROR(_xll.qlSwapRateHelper2(,IF(DataSelect="Reference",$J51,K51),,$D51,Calendar,$G51,$F51,$H51,$L$32,0,E51,Discounting,Permanent,_xll.ohTrigger(Trigger,DataSelect),ObjectOverwrite),"--")</f>
        <v>obj_00266#0020</v>
      </c>
      <c r="M51" s="281" t="b">
        <f t="shared" si="26"/>
        <v>1</v>
      </c>
      <c r="O51" s="340" t="str">
        <f t="shared" si="20"/>
        <v>SW</v>
      </c>
      <c r="P51" s="340" t="str">
        <f t="shared" si="21"/>
        <v>25Y</v>
      </c>
      <c r="Q51" s="344" t="str">
        <f t="shared" si="22"/>
        <v>obj_0026e#0020</v>
      </c>
      <c r="R51" s="340" t="b">
        <f t="shared" si="23"/>
        <v>1</v>
      </c>
      <c r="S51" s="348">
        <v>1</v>
      </c>
      <c r="T51" s="348">
        <v>1</v>
      </c>
      <c r="U51" s="100" t="str">
        <v>obj_00269</v>
      </c>
      <c r="V51" s="100" t="str">
        <f>_xll.qlRateHelperQuoteName(U51)</f>
        <v>EURAB6R32Y=</v>
      </c>
      <c r="W51" s="338">
        <f>_xll.qlRateHelperRate(U51,_xll.ohTrigger(Trigger,TriggerSTD))</f>
        <v>1.6696513740000002E-2</v>
      </c>
      <c r="X51" s="338" t="str">
        <f>IFERROR(_xll.qlFuturesRateHelperConvexityAdjustment(U51,Trigger),"--")</f>
        <v>--</v>
      </c>
      <c r="Y51" s="101">
        <f>_xll.qlRateHelperEarliestDate(U51,Trigger)</f>
        <v>42209</v>
      </c>
      <c r="Z51" s="101">
        <f>_xll.qlRateHelperLatestDate(U51,Trigger)</f>
        <v>53897</v>
      </c>
      <c r="AA51" s="246">
        <v>1.7003902258642557E-2</v>
      </c>
      <c r="AE51" s="250"/>
      <c r="AN51" s="395"/>
      <c r="AO51" s="395"/>
      <c r="AP51" s="395"/>
      <c r="AQ51" s="395"/>
      <c r="AR51" s="395"/>
      <c r="AS51" s="395"/>
      <c r="AT51" s="395"/>
      <c r="AU51" s="395"/>
      <c r="AV51" s="395"/>
      <c r="AW51" s="395"/>
      <c r="AX51" s="395"/>
      <c r="AY51" s="395"/>
      <c r="AZ51" s="395"/>
      <c r="BA51" s="399"/>
      <c r="BB51" s="399"/>
      <c r="BC51" s="399"/>
      <c r="BD51" s="398"/>
      <c r="BE51" s="398"/>
      <c r="BF51" s="395"/>
      <c r="BG51" s="395"/>
    </row>
    <row r="52" spans="1:59" s="80" customFormat="1" ht="11.25" customHeight="1" x14ac:dyDescent="0.2">
      <c r="A52" s="285" t="s">
        <v>239</v>
      </c>
      <c r="B52" s="318" t="str">
        <v>21Y</v>
      </c>
      <c r="C52" s="284" t="str">
        <v>21Y</v>
      </c>
      <c r="D52" s="284" t="str">
        <f t="shared" si="24"/>
        <v>21Y</v>
      </c>
      <c r="E52" s="284" t="s">
        <v>8</v>
      </c>
      <c r="F52" s="324" t="s">
        <v>9</v>
      </c>
      <c r="G52" s="284" t="s">
        <v>10</v>
      </c>
      <c r="H52" s="324" t="s">
        <v>11</v>
      </c>
      <c r="I52" s="325">
        <v>1.6275642739999999E-2</v>
      </c>
      <c r="J52" s="325" t="str">
        <f>IFERROR(_xll.qlSimpleQuote(A52&amp;C52,I52,,Permanent,Trigger,TRUE),"--")</f>
        <v>SW21Y#0001</v>
      </c>
      <c r="K52" s="325" t="str">
        <f t="shared" si="25"/>
        <v>EURAB6R21Y=</v>
      </c>
      <c r="L52" s="326" t="str">
        <f>IFERROR(_xll.qlSwapRateHelper2(,IF(DataSelect="Reference",$J52,K52),,$D52,Calendar,$G52,$F52,$H52,$L$32,0,E52,Discounting,Permanent,_xll.ohTrigger(Trigger,DataSelect),ObjectOverwrite),"--")</f>
        <v>obj_00267#0020</v>
      </c>
      <c r="M52" s="281" t="b">
        <f t="shared" si="26"/>
        <v>1</v>
      </c>
      <c r="O52" s="340" t="str">
        <f t="shared" si="20"/>
        <v>SW</v>
      </c>
      <c r="P52" s="340" t="str">
        <f t="shared" si="21"/>
        <v>26Y</v>
      </c>
      <c r="Q52" s="344" t="str">
        <f t="shared" si="22"/>
        <v>obj_00277#0020</v>
      </c>
      <c r="R52" s="340" t="b">
        <f t="shared" si="23"/>
        <v>1</v>
      </c>
      <c r="S52" s="348">
        <v>1</v>
      </c>
      <c r="T52" s="348">
        <v>1</v>
      </c>
      <c r="U52" s="100" t="str">
        <v>obj_0026c</v>
      </c>
      <c r="V52" s="100" t="str">
        <f>_xll.qlRateHelperQuoteName(U52)</f>
        <v>EURAB6R33Y=</v>
      </c>
      <c r="W52" s="338">
        <f>_xll.qlRateHelperRate(U52,_xll.ohTrigger(Trigger,TriggerSTD))</f>
        <v>1.6723145910000001E-2</v>
      </c>
      <c r="X52" s="338" t="str">
        <f>IFERROR(_xll.qlFuturesRateHelperConvexityAdjustment(U52,Trigger),"--")</f>
        <v>--</v>
      </c>
      <c r="Y52" s="101">
        <f>_xll.qlRateHelperEarliestDate(U52,Trigger)</f>
        <v>42209</v>
      </c>
      <c r="Z52" s="101">
        <f>_xll.qlRateHelperLatestDate(U52,Trigger)</f>
        <v>54263</v>
      </c>
      <c r="AA52" s="246">
        <v>1.7024488911603172E-2</v>
      </c>
      <c r="AE52" s="250"/>
      <c r="AN52" s="395"/>
      <c r="AO52" s="395"/>
      <c r="AP52" s="395"/>
      <c r="AQ52" s="395"/>
      <c r="AR52" s="395"/>
      <c r="AS52" s="395"/>
      <c r="AT52" s="395"/>
      <c r="AU52" s="395"/>
      <c r="AV52" s="395"/>
      <c r="AW52" s="395"/>
      <c r="AX52" s="395"/>
      <c r="AY52" s="395"/>
      <c r="AZ52" s="395"/>
      <c r="BA52" s="399"/>
      <c r="BB52" s="399"/>
      <c r="BC52" s="399"/>
      <c r="BD52" s="398"/>
      <c r="BE52" s="398"/>
      <c r="BF52" s="395"/>
      <c r="BG52" s="395"/>
    </row>
    <row r="53" spans="1:59" s="80" customFormat="1" ht="11.25" customHeight="1" x14ac:dyDescent="0.2">
      <c r="A53" s="285" t="s">
        <v>239</v>
      </c>
      <c r="B53" s="318" t="str">
        <v>22Y</v>
      </c>
      <c r="C53" s="284" t="str">
        <v>22Y</v>
      </c>
      <c r="D53" s="284" t="str">
        <f t="shared" si="24"/>
        <v>22Y</v>
      </c>
      <c r="E53" s="284" t="s">
        <v>8</v>
      </c>
      <c r="F53" s="324" t="s">
        <v>9</v>
      </c>
      <c r="G53" s="284" t="s">
        <v>10</v>
      </c>
      <c r="H53" s="324" t="s">
        <v>11</v>
      </c>
      <c r="I53" s="325">
        <v>1.6369161699999999E-2</v>
      </c>
      <c r="J53" s="325" t="str">
        <f>IFERROR(_xll.qlSimpleQuote(A53&amp;C53,I53,,Permanent,Trigger,TRUE),"--")</f>
        <v>SW22Y#0001</v>
      </c>
      <c r="K53" s="325" t="str">
        <f t="shared" si="25"/>
        <v>EURAB6R22Y=</v>
      </c>
      <c r="L53" s="326" t="str">
        <f>IFERROR(_xll.qlSwapRateHelper2(,IF(DataSelect="Reference",$J53,K53),,$D53,Calendar,$G53,$F53,$H53,$L$32,0,E53,Discounting,Permanent,_xll.ohTrigger(Trigger,DataSelect),ObjectOverwrite),"--")</f>
        <v>obj_0027f#0020</v>
      </c>
      <c r="M53" s="281" t="b">
        <f t="shared" si="26"/>
        <v>1</v>
      </c>
      <c r="O53" s="340" t="str">
        <f t="shared" si="20"/>
        <v>SW</v>
      </c>
      <c r="P53" s="340" t="str">
        <f t="shared" si="21"/>
        <v>27Y</v>
      </c>
      <c r="Q53" s="344" t="str">
        <f t="shared" si="22"/>
        <v>obj_0027c#0020</v>
      </c>
      <c r="R53" s="340" t="b">
        <f t="shared" si="23"/>
        <v>1</v>
      </c>
      <c r="S53" s="348">
        <v>1</v>
      </c>
      <c r="T53" s="348">
        <v>1</v>
      </c>
      <c r="U53" s="100" t="str">
        <v>obj_00279</v>
      </c>
      <c r="V53" s="100" t="str">
        <f>_xll.qlRateHelperQuoteName(U53)</f>
        <v>EURAB6R34Y=</v>
      </c>
      <c r="W53" s="338">
        <f>_xll.qlRateHelperRate(U53,_xll.ohTrigger(Trigger,TriggerSTD))</f>
        <v>1.674451351E-2</v>
      </c>
      <c r="X53" s="338" t="str">
        <f>IFERROR(_xll.qlFuturesRateHelperConvexityAdjustment(U53,Trigger),"--")</f>
        <v>--</v>
      </c>
      <c r="Y53" s="101">
        <f>_xll.qlRateHelperEarliestDate(U53,Trigger)</f>
        <v>42209</v>
      </c>
      <c r="Z53" s="101">
        <f>_xll.qlRateHelperLatestDate(U53,Trigger)</f>
        <v>54630</v>
      </c>
      <c r="AA53" s="246">
        <v>1.7040256458011761E-2</v>
      </c>
      <c r="AE53" s="250"/>
      <c r="AN53" s="395"/>
      <c r="AO53" s="395"/>
      <c r="AP53" s="395"/>
      <c r="AQ53" s="395"/>
      <c r="AR53" s="395"/>
      <c r="AS53" s="395"/>
      <c r="AT53" s="395"/>
      <c r="AU53" s="395"/>
      <c r="AV53" s="395"/>
      <c r="AW53" s="395"/>
      <c r="AX53" s="395"/>
      <c r="AY53" s="395"/>
      <c r="AZ53" s="395"/>
      <c r="BA53" s="399"/>
      <c r="BB53" s="399"/>
      <c r="BC53" s="399"/>
      <c r="BD53" s="398"/>
      <c r="BE53" s="398"/>
      <c r="BF53" s="395"/>
      <c r="BG53" s="395"/>
    </row>
    <row r="54" spans="1:59" s="80" customFormat="1" ht="11.25" customHeight="1" x14ac:dyDescent="0.2">
      <c r="A54" s="285" t="s">
        <v>239</v>
      </c>
      <c r="B54" s="318" t="str">
        <v>23Y</v>
      </c>
      <c r="C54" s="284" t="str">
        <v>23Y</v>
      </c>
      <c r="D54" s="284" t="str">
        <f t="shared" si="24"/>
        <v>23Y</v>
      </c>
      <c r="E54" s="284" t="s">
        <v>8</v>
      </c>
      <c r="F54" s="324" t="s">
        <v>9</v>
      </c>
      <c r="G54" s="284" t="s">
        <v>10</v>
      </c>
      <c r="H54" s="324" t="s">
        <v>11</v>
      </c>
      <c r="I54" s="325">
        <v>1.6434621119999999E-2</v>
      </c>
      <c r="J54" s="325" t="str">
        <f>IFERROR(_xll.qlSimpleQuote(A54&amp;C54,I54,,Permanent,Trigger,TRUE),"--")</f>
        <v>SW23Y#0001</v>
      </c>
      <c r="K54" s="325" t="str">
        <f t="shared" si="25"/>
        <v>EURAB6R23Y=</v>
      </c>
      <c r="L54" s="326" t="str">
        <f>IFERROR(_xll.qlSwapRateHelper2(,IF(DataSelect="Reference",$J54,K54),,$D54,Calendar,$G54,$F54,$H54,$L$32,0,E54,Discounting,Permanent,_xll.ohTrigger(Trigger,DataSelect),ObjectOverwrite),"--")</f>
        <v>obj_00261#0020</v>
      </c>
      <c r="M54" s="281" t="b">
        <f t="shared" si="26"/>
        <v>1</v>
      </c>
      <c r="O54" s="340" t="str">
        <f t="shared" si="20"/>
        <v>SW</v>
      </c>
      <c r="P54" s="340" t="str">
        <f t="shared" si="21"/>
        <v>28Y</v>
      </c>
      <c r="Q54" s="344" t="str">
        <f t="shared" si="22"/>
        <v>obj_00291#0020</v>
      </c>
      <c r="R54" s="340" t="b">
        <f t="shared" si="23"/>
        <v>1</v>
      </c>
      <c r="S54" s="348">
        <v>1</v>
      </c>
      <c r="T54" s="348">
        <v>1</v>
      </c>
      <c r="U54" s="100" t="str">
        <v>obj_00287</v>
      </c>
      <c r="V54" s="100" t="str">
        <f>_xll.qlRateHelperQuoteName(U54)</f>
        <v>EURAB6R35Y=</v>
      </c>
      <c r="W54" s="338">
        <f>_xll.qlRateHelperRate(U54,_xll.ohTrigger(Trigger,TriggerSTD))</f>
        <v>1.6760000000000001E-2</v>
      </c>
      <c r="X54" s="338" t="str">
        <f>IFERROR(_xll.qlFuturesRateHelperConvexityAdjustment(U54,Trigger),"--")</f>
        <v>--</v>
      </c>
      <c r="Y54" s="101">
        <f>_xll.qlRateHelperEarliestDate(U54,Trigger)</f>
        <v>42209</v>
      </c>
      <c r="Z54" s="101">
        <f>_xll.qlRateHelperLatestDate(U54,Trigger)</f>
        <v>54994</v>
      </c>
      <c r="AA54" s="246">
        <v>1.7048926487221283E-2</v>
      </c>
      <c r="AE54" s="250"/>
      <c r="AN54" s="395"/>
      <c r="AO54" s="395"/>
      <c r="AP54" s="395"/>
      <c r="AQ54" s="395"/>
      <c r="AR54" s="395"/>
      <c r="AS54" s="395"/>
      <c r="AT54" s="395"/>
      <c r="AU54" s="395"/>
      <c r="AV54" s="395"/>
      <c r="AW54" s="395"/>
      <c r="AX54" s="395"/>
      <c r="AY54" s="395"/>
      <c r="AZ54" s="395"/>
      <c r="BA54" s="399"/>
      <c r="BB54" s="399"/>
      <c r="BC54" s="399"/>
      <c r="BD54" s="398"/>
      <c r="BE54" s="398"/>
      <c r="BF54" s="395"/>
      <c r="BG54" s="395"/>
    </row>
    <row r="55" spans="1:59" s="80" customFormat="1" ht="11.25" customHeight="1" x14ac:dyDescent="0.2">
      <c r="A55" s="285" t="s">
        <v>239</v>
      </c>
      <c r="B55" s="318" t="str">
        <v>24Y</v>
      </c>
      <c r="C55" s="284" t="str">
        <v>24Y</v>
      </c>
      <c r="D55" s="284" t="str">
        <f t="shared" si="24"/>
        <v>24Y</v>
      </c>
      <c r="E55" s="284" t="s">
        <v>8</v>
      </c>
      <c r="F55" s="324" t="s">
        <v>9</v>
      </c>
      <c r="G55" s="284" t="s">
        <v>10</v>
      </c>
      <c r="H55" s="324" t="s">
        <v>11</v>
      </c>
      <c r="I55" s="325">
        <v>1.6481921489999999E-2</v>
      </c>
      <c r="J55" s="325" t="str">
        <f>IFERROR(_xll.qlSimpleQuote(A55&amp;C55,I55,,Permanent,Trigger,TRUE),"--")</f>
        <v>SW24Y#0001</v>
      </c>
      <c r="K55" s="325" t="str">
        <f t="shared" si="25"/>
        <v>EURAB6R24Y=</v>
      </c>
      <c r="L55" s="326" t="str">
        <f>IFERROR(_xll.qlSwapRateHelper2(,IF(DataSelect="Reference",$J55,K55),,$D55,Calendar,$G55,$F55,$H55,$L$32,0,E55,Discounting,Permanent,_xll.ohTrigger(Trigger,DataSelect),ObjectOverwrite),"--")</f>
        <v>obj_0025a#0020</v>
      </c>
      <c r="M55" s="281" t="b">
        <f t="shared" si="26"/>
        <v>1</v>
      </c>
      <c r="O55" s="340" t="str">
        <f t="shared" si="20"/>
        <v>SW</v>
      </c>
      <c r="P55" s="340" t="str">
        <f t="shared" si="21"/>
        <v>29Y</v>
      </c>
      <c r="Q55" s="344" t="str">
        <f t="shared" si="22"/>
        <v>obj_002a8#0019</v>
      </c>
      <c r="R55" s="340" t="b">
        <f t="shared" si="23"/>
        <v>1</v>
      </c>
      <c r="S55" s="348">
        <v>1</v>
      </c>
      <c r="T55" s="348">
        <v>1</v>
      </c>
      <c r="U55" s="100" t="str">
        <v>obj_00297</v>
      </c>
      <c r="V55" s="100" t="str">
        <f>_xll.qlRateHelperQuoteName(U55)</f>
        <v>EURAB6R36Y=</v>
      </c>
      <c r="W55" s="338">
        <f>_xll.qlRateHelperRate(U55,_xll.ohTrigger(Trigger,TriggerSTD))</f>
        <v>1.6769104520000001E-2</v>
      </c>
      <c r="X55" s="338" t="str">
        <f>IFERROR(_xll.qlFuturesRateHelperConvexityAdjustment(U55,Trigger),"--")</f>
        <v>--</v>
      </c>
      <c r="Y55" s="101">
        <f>_xll.qlRateHelperEarliestDate(U55,Trigger)</f>
        <v>42209</v>
      </c>
      <c r="Z55" s="101">
        <f>_xll.qlRateHelperLatestDate(U55,Trigger)</f>
        <v>55358</v>
      </c>
      <c r="AA55" s="246">
        <v>1.7049540173425644E-2</v>
      </c>
      <c r="AE55" s="250"/>
      <c r="AN55" s="395"/>
      <c r="AO55" s="395"/>
      <c r="AP55" s="395"/>
      <c r="AQ55" s="395"/>
      <c r="AR55" s="395"/>
      <c r="AS55" s="395"/>
      <c r="AT55" s="395"/>
      <c r="AU55" s="395"/>
      <c r="AV55" s="395"/>
      <c r="AW55" s="395"/>
      <c r="AX55" s="395"/>
      <c r="AY55" s="395"/>
      <c r="AZ55" s="395"/>
      <c r="BA55" s="399"/>
      <c r="BB55" s="399"/>
      <c r="BC55" s="399"/>
      <c r="BD55" s="398"/>
      <c r="BE55" s="398"/>
      <c r="BF55" s="395"/>
      <c r="BG55" s="395"/>
    </row>
    <row r="56" spans="1:59" s="80" customFormat="1" ht="11.25" customHeight="1" x14ac:dyDescent="0.2">
      <c r="A56" s="285" t="s">
        <v>239</v>
      </c>
      <c r="B56" s="318" t="str">
        <v>25Y</v>
      </c>
      <c r="C56" s="284" t="str">
        <v>25Y</v>
      </c>
      <c r="D56" s="284" t="str">
        <f t="shared" si="24"/>
        <v>25Y</v>
      </c>
      <c r="E56" s="284" t="s">
        <v>8</v>
      </c>
      <c r="F56" s="324" t="s">
        <v>9</v>
      </c>
      <c r="G56" s="284" t="s">
        <v>10</v>
      </c>
      <c r="H56" s="324" t="s">
        <v>11</v>
      </c>
      <c r="I56" s="325">
        <v>1.652E-2</v>
      </c>
      <c r="J56" s="325" t="str">
        <f>IFERROR(_xll.qlSimpleQuote(A56&amp;C56,I56,,Permanent,Trigger,TRUE),"--")</f>
        <v>SW25Y#0001</v>
      </c>
      <c r="K56" s="325" t="str">
        <f t="shared" si="25"/>
        <v>EURAB6R25Y=</v>
      </c>
      <c r="L56" s="326" t="str">
        <f>IFERROR(_xll.qlSwapRateHelper2(,IF(DataSelect="Reference",$J56,K56),,$D56,Calendar,$G56,$F56,$H56,$L$32,0,E56,Discounting,Permanent,_xll.ohTrigger(Trigger,DataSelect),ObjectOverwrite),"--")</f>
        <v>obj_0026e#0020</v>
      </c>
      <c r="M56" s="281" t="b">
        <f t="shared" si="26"/>
        <v>1</v>
      </c>
      <c r="O56" s="340" t="str">
        <f t="shared" si="20"/>
        <v>SW</v>
      </c>
      <c r="P56" s="340" t="str">
        <f t="shared" si="21"/>
        <v>30Y</v>
      </c>
      <c r="Q56" s="344" t="str">
        <f t="shared" si="22"/>
        <v>obj_00272#0020</v>
      </c>
      <c r="R56" s="340" t="b">
        <f t="shared" si="23"/>
        <v>1</v>
      </c>
      <c r="S56" s="348">
        <v>1</v>
      </c>
      <c r="T56" s="348">
        <v>1</v>
      </c>
      <c r="U56" s="100" t="str">
        <v>obj_0025f</v>
      </c>
      <c r="V56" s="100" t="str">
        <f>_xll.qlRateHelperQuoteName(U56)</f>
        <v>EURAB6R37Y=</v>
      </c>
      <c r="W56" s="338">
        <f>_xll.qlRateHelperRate(U56,_xll.ohTrigger(Trigger,TriggerSTD))</f>
        <v>1.6774480939999999E-2</v>
      </c>
      <c r="X56" s="338" t="str">
        <f>IFERROR(_xll.qlFuturesRateHelperConvexityAdjustment(U56,Trigger),"--")</f>
        <v>--</v>
      </c>
      <c r="Y56" s="101">
        <f>_xll.qlRateHelperEarliestDate(U56,Trigger)</f>
        <v>42209</v>
      </c>
      <c r="Z56" s="101">
        <f>_xll.qlRateHelperLatestDate(U56,Trigger)</f>
        <v>55724</v>
      </c>
      <c r="AA56" s="246">
        <v>1.7044360372877706E-2</v>
      </c>
      <c r="AE56" s="250"/>
      <c r="AN56" s="395"/>
      <c r="AO56" s="395"/>
      <c r="AP56" s="395"/>
      <c r="AQ56" s="395"/>
      <c r="AR56" s="395"/>
      <c r="AS56" s="395"/>
      <c r="AT56" s="395"/>
      <c r="AU56" s="395"/>
      <c r="AV56" s="395"/>
      <c r="AW56" s="395"/>
      <c r="AX56" s="395"/>
      <c r="AY56" s="395"/>
      <c r="AZ56" s="395"/>
      <c r="BA56" s="399"/>
      <c r="BB56" s="399"/>
      <c r="BC56" s="399"/>
      <c r="BD56" s="398"/>
      <c r="BE56" s="398"/>
      <c r="BF56" s="395"/>
      <c r="BG56" s="395"/>
    </row>
    <row r="57" spans="1:59" s="80" customFormat="1" ht="11.25" customHeight="1" x14ac:dyDescent="0.2">
      <c r="A57" s="285" t="s">
        <v>239</v>
      </c>
      <c r="B57" s="318" t="str">
        <v>26Y</v>
      </c>
      <c r="C57" s="284" t="str">
        <v>26Y</v>
      </c>
      <c r="D57" s="284" t="str">
        <f t="shared" si="24"/>
        <v>26Y</v>
      </c>
      <c r="E57" s="284" t="s">
        <v>8</v>
      </c>
      <c r="F57" s="324" t="s">
        <v>9</v>
      </c>
      <c r="G57" s="284" t="s">
        <v>10</v>
      </c>
      <c r="H57" s="324" t="s">
        <v>11</v>
      </c>
      <c r="I57" s="325">
        <v>1.6552293419999999E-2</v>
      </c>
      <c r="J57" s="325" t="str">
        <f>IFERROR(_xll.qlSimpleQuote(A57&amp;C57,I57,,Permanent,Trigger,TRUE),"--")</f>
        <v>SW26Y#0001</v>
      </c>
      <c r="K57" s="325" t="str">
        <f t="shared" si="25"/>
        <v>EURAB6R26Y=</v>
      </c>
      <c r="L57" s="326" t="str">
        <f>IFERROR(_xll.qlSwapRateHelper2(,IF(DataSelect="Reference",$J57,K57),,$D57,Calendar,$G57,$F57,$H57,$L$32,0,E57,Discounting,Permanent,_xll.ohTrigger(Trigger,DataSelect),ObjectOverwrite),"--")</f>
        <v>obj_00277#0020</v>
      </c>
      <c r="M57" s="281" t="b">
        <f t="shared" si="26"/>
        <v>1</v>
      </c>
      <c r="O57" s="340" t="str">
        <f t="shared" si="20"/>
        <v>SW</v>
      </c>
      <c r="P57" s="340" t="str">
        <f t="shared" si="21"/>
        <v>31Y</v>
      </c>
      <c r="Q57" s="344" t="str">
        <f t="shared" si="22"/>
        <v>obj_0028b#0020</v>
      </c>
      <c r="R57" s="340" t="b">
        <f t="shared" si="23"/>
        <v>1</v>
      </c>
      <c r="S57" s="348">
        <v>1</v>
      </c>
      <c r="T57" s="348">
        <v>1</v>
      </c>
      <c r="U57" s="100" t="str">
        <v>obj_00278</v>
      </c>
      <c r="V57" s="100" t="str">
        <f>_xll.qlRateHelperQuoteName(U57)</f>
        <v>EURAB6R38Y=</v>
      </c>
      <c r="W57" s="338">
        <f>_xll.qlRateHelperRate(U57,_xll.ohTrigger(Trigger,TriggerSTD))</f>
        <v>1.677641006E-2</v>
      </c>
      <c r="X57" s="338" t="str">
        <f>IFERROR(_xll.qlFuturesRateHelperConvexityAdjustment(U57,Trigger),"--")</f>
        <v>--</v>
      </c>
      <c r="Y57" s="101">
        <f>_xll.qlRateHelperEarliestDate(U57,Trigger)</f>
        <v>42209</v>
      </c>
      <c r="Z57" s="101">
        <f>_xll.qlRateHelperLatestDate(U57,Trigger)</f>
        <v>56089</v>
      </c>
      <c r="AA57" s="246">
        <v>1.7036301553192485E-2</v>
      </c>
      <c r="AE57" s="250"/>
      <c r="AN57" s="395"/>
      <c r="AO57" s="395"/>
      <c r="AP57" s="395"/>
      <c r="AQ57" s="395"/>
      <c r="AR57" s="395"/>
      <c r="AS57" s="395"/>
      <c r="AT57" s="395"/>
      <c r="AU57" s="395"/>
      <c r="AV57" s="395"/>
      <c r="AW57" s="395"/>
      <c r="AX57" s="395"/>
      <c r="AY57" s="395"/>
      <c r="AZ57" s="395"/>
      <c r="BA57" s="399"/>
      <c r="BB57" s="399"/>
      <c r="BC57" s="399"/>
      <c r="BD57" s="398"/>
      <c r="BE57" s="398"/>
      <c r="BF57" s="395"/>
      <c r="BG57" s="395"/>
    </row>
    <row r="58" spans="1:59" s="80" customFormat="1" ht="11.25" customHeight="1" x14ac:dyDescent="0.2">
      <c r="A58" s="285" t="s">
        <v>239</v>
      </c>
      <c r="B58" s="318" t="str">
        <v>27Y</v>
      </c>
      <c r="C58" s="284" t="str">
        <v>27Y</v>
      </c>
      <c r="D58" s="284" t="str">
        <f t="shared" si="24"/>
        <v>27Y</v>
      </c>
      <c r="E58" s="284" t="s">
        <v>8</v>
      </c>
      <c r="F58" s="324" t="s">
        <v>9</v>
      </c>
      <c r="G58" s="284" t="s">
        <v>10</v>
      </c>
      <c r="H58" s="324" t="s">
        <v>11</v>
      </c>
      <c r="I58" s="325">
        <v>1.6582298040000002E-2</v>
      </c>
      <c r="J58" s="325" t="str">
        <f>IFERROR(_xll.qlSimpleQuote(A58&amp;C58,I58,,Permanent,Trigger,TRUE),"--")</f>
        <v>SW27Y#0001</v>
      </c>
      <c r="K58" s="325" t="str">
        <f t="shared" si="25"/>
        <v>EURAB6R27Y=</v>
      </c>
      <c r="L58" s="326" t="str">
        <f>IFERROR(_xll.qlSwapRateHelper2(,IF(DataSelect="Reference",$J58,K58),,$D58,Calendar,$G58,$F58,$H58,$L$32,0,E58,Discounting,Permanent,_xll.ohTrigger(Trigger,DataSelect),ObjectOverwrite),"--")</f>
        <v>obj_0027c#0020</v>
      </c>
      <c r="M58" s="281" t="b">
        <f t="shared" si="26"/>
        <v>1</v>
      </c>
      <c r="O58" s="340" t="str">
        <f t="shared" si="20"/>
        <v>SW</v>
      </c>
      <c r="P58" s="340" t="str">
        <f t="shared" si="21"/>
        <v>32Y</v>
      </c>
      <c r="Q58" s="344" t="str">
        <f t="shared" si="22"/>
        <v>obj_00269#0020</v>
      </c>
      <c r="R58" s="340" t="b">
        <f t="shared" si="23"/>
        <v>1</v>
      </c>
      <c r="S58" s="348">
        <v>1</v>
      </c>
      <c r="T58" s="348">
        <v>1</v>
      </c>
      <c r="U58" s="100" t="str">
        <v>obj_00284</v>
      </c>
      <c r="V58" s="100" t="str">
        <f>_xll.qlRateHelperQuoteName(U58)</f>
        <v>EURAB6R39Y=</v>
      </c>
      <c r="W58" s="338">
        <f>_xll.qlRateHelperRate(U58,_xll.ohTrigger(Trigger,TriggerSTD))</f>
        <v>1.6777693149999998E-2</v>
      </c>
      <c r="X58" s="338" t="str">
        <f>IFERROR(_xll.qlFuturesRateHelperConvexityAdjustment(U58,Trigger),"--")</f>
        <v>--</v>
      </c>
      <c r="Y58" s="101">
        <f>_xll.qlRateHelperEarliestDate(U58,Trigger)</f>
        <v>42209</v>
      </c>
      <c r="Z58" s="101">
        <f>_xll.qlRateHelperLatestDate(U58,Trigger)</f>
        <v>56454</v>
      </c>
      <c r="AA58" s="246">
        <v>1.7027949945737943E-2</v>
      </c>
      <c r="AE58" s="250"/>
      <c r="AN58" s="395"/>
      <c r="AO58" s="395"/>
      <c r="AP58" s="395"/>
      <c r="AQ58" s="395"/>
      <c r="AR58" s="395"/>
      <c r="AS58" s="395"/>
      <c r="AT58" s="395"/>
      <c r="AU58" s="395"/>
      <c r="AV58" s="395"/>
      <c r="AW58" s="395"/>
      <c r="AX58" s="395"/>
      <c r="AY58" s="395"/>
      <c r="AZ58" s="395"/>
      <c r="BA58" s="399"/>
      <c r="BB58" s="399"/>
      <c r="BC58" s="399"/>
      <c r="BD58" s="398"/>
      <c r="BE58" s="398"/>
      <c r="BF58" s="395"/>
      <c r="BG58" s="395"/>
    </row>
    <row r="59" spans="1:59" s="80" customFormat="1" ht="11.25" customHeight="1" x14ac:dyDescent="0.2">
      <c r="A59" s="285" t="s">
        <v>239</v>
      </c>
      <c r="B59" s="318" t="str">
        <v>28Y</v>
      </c>
      <c r="C59" s="284" t="str">
        <v>28Y</v>
      </c>
      <c r="D59" s="284" t="str">
        <f t="shared" si="24"/>
        <v>28Y</v>
      </c>
      <c r="E59" s="284" t="s">
        <v>8</v>
      </c>
      <c r="F59" s="324" t="s">
        <v>9</v>
      </c>
      <c r="G59" s="284" t="s">
        <v>10</v>
      </c>
      <c r="H59" s="324" t="s">
        <v>11</v>
      </c>
      <c r="I59" s="325">
        <v>1.661110188E-2</v>
      </c>
      <c r="J59" s="325" t="str">
        <f>IFERROR(_xll.qlSimpleQuote(A59&amp;C59,I59,,Permanent,Trigger,TRUE),"--")</f>
        <v>SW28Y#0001</v>
      </c>
      <c r="K59" s="325" t="str">
        <f t="shared" si="25"/>
        <v>EURAB6R28Y=</v>
      </c>
      <c r="L59" s="326" t="str">
        <f>IFERROR(_xll.qlSwapRateHelper2(,IF(DataSelect="Reference",$J59,K59),,$D59,Calendar,$G59,$F59,$H59,$L$32,0,E59,Discounting,Permanent,_xll.ohTrigger(Trigger,DataSelect),ObjectOverwrite),"--")</f>
        <v>obj_00291#0020</v>
      </c>
      <c r="M59" s="281" t="b">
        <f t="shared" si="26"/>
        <v>1</v>
      </c>
      <c r="O59" s="340" t="str">
        <f t="shared" si="20"/>
        <v>SW</v>
      </c>
      <c r="P59" s="340" t="str">
        <f t="shared" si="21"/>
        <v>33Y</v>
      </c>
      <c r="Q59" s="344" t="str">
        <f t="shared" si="22"/>
        <v>obj_0026c#0020</v>
      </c>
      <c r="R59" s="340" t="b">
        <f t="shared" si="23"/>
        <v>1</v>
      </c>
      <c r="S59" s="348">
        <v>1</v>
      </c>
      <c r="T59" s="348">
        <v>1</v>
      </c>
      <c r="U59" s="100" t="str">
        <v>obj_0025d</v>
      </c>
      <c r="V59" s="100" t="str">
        <f>_xll.qlRateHelperQuoteName(U59)</f>
        <v>EURAB6R40Y=</v>
      </c>
      <c r="W59" s="338">
        <f>_xll.qlRateHelperRate(U59,_xll.ohTrigger(Trigger,TriggerSTD))</f>
        <v>1.678E-2</v>
      </c>
      <c r="X59" s="338" t="str">
        <f>IFERROR(_xll.qlFuturesRateHelperConvexityAdjustment(U59,Trigger),"--")</f>
        <v>--</v>
      </c>
      <c r="Y59" s="101">
        <f>_xll.qlRateHelperEarliestDate(U59,Trigger)</f>
        <v>42209</v>
      </c>
      <c r="Z59" s="101">
        <f>_xll.qlRateHelperLatestDate(U59,Trigger)</f>
        <v>56821</v>
      </c>
      <c r="AA59" s="246">
        <v>1.7021617051998717E-2</v>
      </c>
      <c r="AE59" s="250"/>
      <c r="AN59" s="395"/>
      <c r="AO59" s="395"/>
      <c r="AP59" s="395"/>
      <c r="AQ59" s="395"/>
      <c r="AR59" s="395"/>
      <c r="AS59" s="395"/>
      <c r="AT59" s="395"/>
      <c r="AU59" s="395"/>
      <c r="AV59" s="395"/>
      <c r="AW59" s="395"/>
      <c r="AX59" s="395"/>
      <c r="AY59" s="395"/>
      <c r="AZ59" s="395"/>
      <c r="BA59" s="399"/>
      <c r="BB59" s="399"/>
      <c r="BC59" s="399"/>
      <c r="BD59" s="398"/>
      <c r="BE59" s="398"/>
      <c r="BF59" s="395"/>
      <c r="BG59" s="395"/>
    </row>
    <row r="60" spans="1:59" s="80" customFormat="1" ht="11.25" customHeight="1" x14ac:dyDescent="0.2">
      <c r="A60" s="285" t="s">
        <v>239</v>
      </c>
      <c r="B60" s="318" t="str">
        <v>29Y</v>
      </c>
      <c r="C60" s="284" t="str">
        <v>29Y</v>
      </c>
      <c r="D60" s="284" t="str">
        <f t="shared" si="24"/>
        <v>29Y</v>
      </c>
      <c r="E60" s="284" t="s">
        <v>8</v>
      </c>
      <c r="F60" s="324" t="s">
        <v>9</v>
      </c>
      <c r="G60" s="284" t="s">
        <v>10</v>
      </c>
      <c r="H60" s="324" t="s">
        <v>11</v>
      </c>
      <c r="I60" s="325">
        <v>1.6641063810000002E-2</v>
      </c>
      <c r="J60" s="325" t="str">
        <f>IFERROR(_xll.qlSimpleQuote(A60&amp;C60,I60,,Permanent,Trigger,TRUE),"--")</f>
        <v>SW29Y#0001</v>
      </c>
      <c r="K60" s="325" t="str">
        <f t="shared" si="25"/>
        <v>EURAB6R29Y=</v>
      </c>
      <c r="L60" s="326" t="str">
        <f>IFERROR(_xll.qlSwapRateHelper2(,IF(DataSelect="Reference",$J60,K60),,$D60,Calendar,$G60,$F60,$H60,$L$32,0,E60,Discounting,Permanent,_xll.ohTrigger(Trigger,DataSelect),ObjectOverwrite),"--")</f>
        <v>obj_002a8#0019</v>
      </c>
      <c r="M60" s="281" t="b">
        <f t="shared" si="26"/>
        <v>1</v>
      </c>
      <c r="O60" s="340" t="str">
        <f t="shared" si="20"/>
        <v>SW</v>
      </c>
      <c r="P60" s="340" t="str">
        <f t="shared" si="21"/>
        <v>34Y</v>
      </c>
      <c r="Q60" s="344" t="str">
        <f t="shared" si="22"/>
        <v>obj_00279#0020</v>
      </c>
      <c r="R60" s="340" t="b">
        <f t="shared" si="23"/>
        <v>1</v>
      </c>
      <c r="S60" s="348">
        <v>1</v>
      </c>
      <c r="T60" s="348">
        <v>1</v>
      </c>
      <c r="U60" s="100" t="str">
        <v>obj_0028d</v>
      </c>
      <c r="V60" s="100" t="str">
        <f>_xll.qlRateHelperQuoteName(U60)</f>
        <v>EURAB6R50Y=</v>
      </c>
      <c r="W60" s="338">
        <f>_xll.qlRateHelperRate(U60,_xll.ohTrigger(Trigger,TriggerSTD))</f>
        <v>1.6369999999999999E-2</v>
      </c>
      <c r="X60" s="338" t="str">
        <f>IFERROR(_xll.qlFuturesRateHelperConvexityAdjustment(U60,Trigger),"--")</f>
        <v>--</v>
      </c>
      <c r="Y60" s="101">
        <f>_xll.qlRateHelperEarliestDate(U60,Trigger)</f>
        <v>42209</v>
      </c>
      <c r="Z60" s="101">
        <f>_xll.qlRateHelperLatestDate(U60,Trigger)</f>
        <v>60472</v>
      </c>
      <c r="AA60" s="246">
        <v>1.6357832678882057E-2</v>
      </c>
      <c r="AE60" s="250"/>
      <c r="AN60" s="395"/>
      <c r="AO60" s="395"/>
      <c r="AP60" s="395"/>
      <c r="AQ60" s="395"/>
      <c r="AR60" s="395"/>
      <c r="AS60" s="395"/>
      <c r="AT60" s="395"/>
      <c r="AU60" s="395"/>
      <c r="AV60" s="395"/>
      <c r="AW60" s="395"/>
      <c r="AX60" s="395"/>
      <c r="AY60" s="395"/>
      <c r="AZ60" s="395"/>
      <c r="BA60" s="399"/>
      <c r="BB60" s="399"/>
      <c r="BC60" s="399"/>
      <c r="BD60" s="398"/>
      <c r="BE60" s="398"/>
      <c r="BF60" s="395"/>
      <c r="BG60" s="395"/>
    </row>
    <row r="61" spans="1:59" s="80" customFormat="1" ht="11.25" customHeight="1" x14ac:dyDescent="0.2">
      <c r="A61" s="285" t="s">
        <v>239</v>
      </c>
      <c r="B61" s="318" t="str">
        <v>30Y</v>
      </c>
      <c r="C61" s="284" t="str">
        <v>30Y</v>
      </c>
      <c r="D61" s="284" t="str">
        <f t="shared" si="24"/>
        <v>30Y</v>
      </c>
      <c r="E61" s="284" t="s">
        <v>8</v>
      </c>
      <c r="F61" s="324" t="s">
        <v>9</v>
      </c>
      <c r="G61" s="284" t="s">
        <v>10</v>
      </c>
      <c r="H61" s="324" t="s">
        <v>11</v>
      </c>
      <c r="I61" s="325">
        <v>1.6670000000000001E-2</v>
      </c>
      <c r="J61" s="325" t="str">
        <f>IFERROR(_xll.qlSimpleQuote(A61&amp;C61,I61,,Permanent,Trigger,TRUE),"--")</f>
        <v>SW30Y#0001</v>
      </c>
      <c r="K61" s="325" t="str">
        <f t="shared" si="25"/>
        <v>EURAB6R30Y=</v>
      </c>
      <c r="L61" s="326" t="str">
        <f>IFERROR(_xll.qlSwapRateHelper2(,IF(DataSelect="Reference",$J61,K61),,$D61,Calendar,$G61,$F61,$H61,$L$32,0,E61,Discounting,Permanent,_xll.ohTrigger(Trigger,DataSelect),ObjectOverwrite),"--")</f>
        <v>obj_00272#0020</v>
      </c>
      <c r="M61" s="281" t="b">
        <f t="shared" si="26"/>
        <v>1</v>
      </c>
      <c r="O61" s="340" t="str">
        <f t="shared" ref="O61:O92" si="27">A66</f>
        <v>SW</v>
      </c>
      <c r="P61" s="340" t="str">
        <f t="shared" ref="P61:P92" si="28">B66</f>
        <v>35Y</v>
      </c>
      <c r="Q61" s="344" t="str">
        <f t="shared" ref="Q61:Q92" si="29">L66</f>
        <v>obj_00287#0020</v>
      </c>
      <c r="R61" s="340" t="b">
        <f t="shared" ref="R61:R92" si="30">M66</f>
        <v>1</v>
      </c>
      <c r="S61" s="348">
        <v>1</v>
      </c>
      <c r="T61" s="348">
        <v>1</v>
      </c>
      <c r="U61" s="100" t="str">
        <v>obj_0027a</v>
      </c>
      <c r="V61" s="100" t="str">
        <f>_xll.qlRateHelperQuoteName(U61)</f>
        <v>EURAB6R60Y=</v>
      </c>
      <c r="W61" s="338">
        <f>_xll.qlRateHelperRate(U61,_xll.ohTrigger(Trigger,TriggerSTD))</f>
        <v>1.6219999999999998E-2</v>
      </c>
      <c r="X61" s="338" t="str">
        <f>IFERROR(_xll.qlFuturesRateHelperConvexityAdjustment(U61,Trigger),"--")</f>
        <v>--</v>
      </c>
      <c r="Y61" s="101">
        <f>_xll.qlRateHelperEarliestDate(U61,Trigger)</f>
        <v>42209</v>
      </c>
      <c r="Z61" s="101">
        <f>_xll.qlRateHelperLatestDate(U61,Trigger)</f>
        <v>64124</v>
      </c>
      <c r="AA61" s="246">
        <v>1.6106600826527668E-2</v>
      </c>
      <c r="AE61" s="250"/>
      <c r="AN61" s="395"/>
      <c r="AO61" s="395"/>
      <c r="AP61" s="395"/>
      <c r="AQ61" s="395"/>
      <c r="AR61" s="395"/>
      <c r="AS61" s="395"/>
      <c r="AT61" s="395"/>
      <c r="AU61" s="395"/>
      <c r="AV61" s="395"/>
      <c r="AW61" s="395"/>
      <c r="AX61" s="395"/>
      <c r="AY61" s="395"/>
      <c r="AZ61" s="395"/>
      <c r="BA61" s="399"/>
      <c r="BB61" s="399"/>
      <c r="BC61" s="399"/>
      <c r="BD61" s="398"/>
      <c r="BE61" s="398"/>
      <c r="BF61" s="395"/>
      <c r="BG61" s="395"/>
    </row>
    <row r="62" spans="1:59" s="80" customFormat="1" ht="11.25" customHeight="1" x14ac:dyDescent="0.2">
      <c r="A62" s="285" t="s">
        <v>239</v>
      </c>
      <c r="B62" s="318" t="str">
        <v>31Y</v>
      </c>
      <c r="C62" s="284" t="str">
        <v>31Y</v>
      </c>
      <c r="D62" s="284" t="str">
        <f t="shared" si="24"/>
        <v>31Y</v>
      </c>
      <c r="E62" s="284" t="s">
        <v>8</v>
      </c>
      <c r="F62" s="324" t="s">
        <v>9</v>
      </c>
      <c r="G62" s="284" t="s">
        <v>10</v>
      </c>
      <c r="H62" s="324" t="s">
        <v>11</v>
      </c>
      <c r="I62" s="325">
        <v>1.6699613499999998E-2</v>
      </c>
      <c r="J62" s="325" t="str">
        <f>IFERROR(_xll.qlSimpleQuote(A62&amp;C62,I62,,Permanent,Trigger,TRUE),"--")</f>
        <v>SW31Y#0001</v>
      </c>
      <c r="K62" s="325" t="str">
        <f t="shared" si="25"/>
        <v>EURAB6R31Y=</v>
      </c>
      <c r="L62" s="326" t="str">
        <f>IFERROR(_xll.qlSwapRateHelper2(,IF(DataSelect="Reference",$J62,K62),,$D62,Calendar,$G62,$F62,$H62,$L$32,0,E62,Discounting,Permanent,_xll.ohTrigger(Trigger,DataSelect),ObjectOverwrite),"--")</f>
        <v>obj_0028b#0020</v>
      </c>
      <c r="M62" s="281" t="b">
        <f t="shared" si="26"/>
        <v>1</v>
      </c>
      <c r="O62" s="340" t="str">
        <f t="shared" si="27"/>
        <v>SW</v>
      </c>
      <c r="P62" s="340" t="str">
        <f t="shared" si="28"/>
        <v>36Y</v>
      </c>
      <c r="Q62" s="344" t="str">
        <f t="shared" si="29"/>
        <v>obj_00297#0020</v>
      </c>
      <c r="R62" s="340" t="b">
        <f t="shared" si="30"/>
        <v>1</v>
      </c>
      <c r="S62" s="348">
        <v>1</v>
      </c>
      <c r="T62" s="348">
        <v>1</v>
      </c>
      <c r="U62" s="100" t="e">
        <v>#N/A</v>
      </c>
      <c r="V62" s="100" t="e">
        <f>_xll.qlRateHelperQuoteName(U62)</f>
        <v>#VALUE!</v>
      </c>
      <c r="W62" s="338" t="e">
        <f>_xll.qlRateHelperRate(U62,_xll.ohTrigger(Trigger,TriggerSTD))</f>
        <v>#VALUE!</v>
      </c>
      <c r="X62" s="338" t="str">
        <f>IFERROR(_xll.qlFuturesRateHelperConvexityAdjustment(U62,Trigger),"--")</f>
        <v>--</v>
      </c>
      <c r="Y62" s="101" t="e">
        <f>_xll.qlRateHelperEarliestDate(U62,Trigger)</f>
        <v>#VALUE!</v>
      </c>
      <c r="Z62" s="101" t="e">
        <f>_xll.qlRateHelperLatestDate(U62,Trigger)</f>
        <v>#VALUE!</v>
      </c>
      <c r="AA62" s="246" t="e">
        <v>#N/A</v>
      </c>
      <c r="AE62" s="250"/>
      <c r="AN62" s="395"/>
      <c r="AO62" s="395"/>
      <c r="AP62" s="395"/>
      <c r="AQ62" s="395"/>
      <c r="AR62" s="395"/>
      <c r="AS62" s="395"/>
      <c r="AT62" s="395"/>
      <c r="AU62" s="395"/>
      <c r="AV62" s="395"/>
      <c r="AW62" s="395"/>
      <c r="AX62" s="395"/>
      <c r="AY62" s="395"/>
      <c r="AZ62" s="395"/>
      <c r="BA62" s="399"/>
      <c r="BB62" s="399"/>
      <c r="BC62" s="399"/>
      <c r="BD62" s="398"/>
      <c r="BE62" s="398"/>
      <c r="BF62" s="395"/>
      <c r="BG62" s="395"/>
    </row>
    <row r="63" spans="1:59" s="80" customFormat="1" ht="11.25" customHeight="1" x14ac:dyDescent="0.2">
      <c r="A63" s="285" t="s">
        <v>239</v>
      </c>
      <c r="B63" s="318" t="str">
        <v>32Y</v>
      </c>
      <c r="C63" s="284" t="str">
        <v>32Y</v>
      </c>
      <c r="D63" s="284" t="str">
        <f t="shared" si="24"/>
        <v>32Y</v>
      </c>
      <c r="E63" s="284" t="s">
        <v>8</v>
      </c>
      <c r="F63" s="324" t="s">
        <v>9</v>
      </c>
      <c r="G63" s="284" t="s">
        <v>10</v>
      </c>
      <c r="H63" s="324" t="s">
        <v>11</v>
      </c>
      <c r="I63" s="325">
        <v>1.6728212149999998E-2</v>
      </c>
      <c r="J63" s="325" t="str">
        <f>IFERROR(_xll.qlSimpleQuote(A63&amp;C63,I63,,Permanent,Trigger,TRUE),"--")</f>
        <v>SW32Y#0001</v>
      </c>
      <c r="K63" s="325" t="str">
        <f t="shared" si="25"/>
        <v>EURAB6R32Y=</v>
      </c>
      <c r="L63" s="326" t="str">
        <f>IFERROR(_xll.qlSwapRateHelper2(,IF(DataSelect="Reference",$J63,K63),,$D63,Calendar,$G63,$F63,$H63,$L$32,0,E63,Discounting,Permanent,_xll.ohTrigger(Trigger,DataSelect),ObjectOverwrite),"--")</f>
        <v>obj_00269#0020</v>
      </c>
      <c r="M63" s="281" t="b">
        <f t="shared" si="26"/>
        <v>1</v>
      </c>
      <c r="O63" s="340" t="str">
        <f t="shared" si="27"/>
        <v>SW</v>
      </c>
      <c r="P63" s="340" t="str">
        <f t="shared" si="28"/>
        <v>37Y</v>
      </c>
      <c r="Q63" s="344" t="str">
        <f t="shared" si="29"/>
        <v>obj_0025f#0020</v>
      </c>
      <c r="R63" s="340" t="b">
        <f t="shared" si="30"/>
        <v>1</v>
      </c>
      <c r="S63" s="348">
        <v>1</v>
      </c>
      <c r="T63" s="348">
        <v>1</v>
      </c>
      <c r="U63" s="100" t="e">
        <v>#N/A</v>
      </c>
      <c r="V63" s="100" t="e">
        <f>_xll.qlRateHelperQuoteName(U63)</f>
        <v>#VALUE!</v>
      </c>
      <c r="W63" s="338" t="e">
        <f>_xll.qlRateHelperRate(U63,_xll.ohTrigger(Trigger,TriggerSTD))</f>
        <v>#VALUE!</v>
      </c>
      <c r="X63" s="338" t="str">
        <f>IFERROR(_xll.qlFuturesRateHelperConvexityAdjustment(U63,Trigger),"--")</f>
        <v>--</v>
      </c>
      <c r="Y63" s="101" t="e">
        <f>_xll.qlRateHelperEarliestDate(U63,Trigger)</f>
        <v>#VALUE!</v>
      </c>
      <c r="Z63" s="101" t="e">
        <f>_xll.qlRateHelperLatestDate(U63,Trigger)</f>
        <v>#VALUE!</v>
      </c>
      <c r="AA63" s="246" t="e">
        <v>#N/A</v>
      </c>
      <c r="AE63" s="250"/>
      <c r="AN63" s="395"/>
      <c r="AO63" s="395"/>
      <c r="AP63" s="395"/>
      <c r="AQ63" s="395"/>
      <c r="AR63" s="395"/>
      <c r="AS63" s="395"/>
      <c r="AT63" s="395"/>
      <c r="AU63" s="395"/>
      <c r="AV63" s="395"/>
      <c r="AW63" s="395"/>
      <c r="AX63" s="395"/>
      <c r="AY63" s="395"/>
      <c r="AZ63" s="395"/>
      <c r="BA63" s="399"/>
      <c r="BB63" s="399"/>
      <c r="BC63" s="399"/>
      <c r="BD63" s="398"/>
      <c r="BE63" s="398"/>
      <c r="BF63" s="395"/>
      <c r="BG63" s="395"/>
    </row>
    <row r="64" spans="1:59" s="80" customFormat="1" ht="11.25" customHeight="1" x14ac:dyDescent="0.2">
      <c r="A64" s="285" t="s">
        <v>239</v>
      </c>
      <c r="B64" s="318" t="str">
        <v>33Y</v>
      </c>
      <c r="C64" s="284" t="str">
        <v>33Y</v>
      </c>
      <c r="D64" s="284" t="str">
        <f t="shared" si="24"/>
        <v>33Y</v>
      </c>
      <c r="E64" s="284" t="s">
        <v>8</v>
      </c>
      <c r="F64" s="324" t="s">
        <v>9</v>
      </c>
      <c r="G64" s="284" t="s">
        <v>10</v>
      </c>
      <c r="H64" s="324" t="s">
        <v>11</v>
      </c>
      <c r="I64" s="325">
        <v>1.6754831340000002E-2</v>
      </c>
      <c r="J64" s="325" t="str">
        <f>IFERROR(_xll.qlSimpleQuote(A64&amp;C64,I64,,Permanent,Trigger,TRUE),"--")</f>
        <v>SW33Y#0001</v>
      </c>
      <c r="K64" s="325" t="str">
        <f t="shared" si="25"/>
        <v>EURAB6R33Y=</v>
      </c>
      <c r="L64" s="326" t="str">
        <f>IFERROR(_xll.qlSwapRateHelper2(,IF(DataSelect="Reference",$J64,K64),,$D64,Calendar,$G64,$F64,$H64,$L$32,0,E64,Discounting,Permanent,_xll.ohTrigger(Trigger,DataSelect),ObjectOverwrite),"--")</f>
        <v>obj_0026c#0020</v>
      </c>
      <c r="M64" s="281" t="b">
        <f t="shared" si="26"/>
        <v>1</v>
      </c>
      <c r="O64" s="340" t="str">
        <f t="shared" si="27"/>
        <v>SW</v>
      </c>
      <c r="P64" s="340" t="str">
        <f t="shared" si="28"/>
        <v>38Y</v>
      </c>
      <c r="Q64" s="344" t="str">
        <f t="shared" si="29"/>
        <v>obj_00278#0020</v>
      </c>
      <c r="R64" s="340" t="b">
        <f t="shared" si="30"/>
        <v>1</v>
      </c>
      <c r="S64" s="348">
        <v>1</v>
      </c>
      <c r="T64" s="348">
        <v>1</v>
      </c>
      <c r="U64" s="100" t="e">
        <v>#N/A</v>
      </c>
      <c r="V64" s="100" t="e">
        <f>_xll.qlRateHelperQuoteName(U64)</f>
        <v>#VALUE!</v>
      </c>
      <c r="W64" s="338" t="e">
        <f>_xll.qlRateHelperRate(U64,_xll.ohTrigger(Trigger,TriggerSTD))</f>
        <v>#VALUE!</v>
      </c>
      <c r="X64" s="338" t="str">
        <f>IFERROR(_xll.qlFuturesRateHelperConvexityAdjustment(U64,Trigger),"--")</f>
        <v>--</v>
      </c>
      <c r="Y64" s="101" t="e">
        <f>_xll.qlRateHelperEarliestDate(U64,Trigger)</f>
        <v>#VALUE!</v>
      </c>
      <c r="Z64" s="101" t="e">
        <f>_xll.qlRateHelperLatestDate(U64,Trigger)</f>
        <v>#VALUE!</v>
      </c>
      <c r="AA64" s="100" t="e">
        <v>#N/A</v>
      </c>
      <c r="AN64" s="395"/>
      <c r="AO64" s="395"/>
      <c r="AP64" s="395"/>
      <c r="AQ64" s="395"/>
      <c r="AR64" s="395"/>
      <c r="AS64" s="395"/>
      <c r="AT64" s="395"/>
      <c r="AU64" s="395"/>
      <c r="AV64" s="395"/>
      <c r="AW64" s="395"/>
      <c r="AX64" s="395"/>
      <c r="AY64" s="395"/>
      <c r="AZ64" s="395"/>
      <c r="BA64" s="399"/>
      <c r="BB64" s="399"/>
      <c r="BC64" s="399"/>
      <c r="BD64" s="398"/>
      <c r="BE64" s="398"/>
      <c r="BF64" s="395"/>
      <c r="BG64" s="395"/>
    </row>
    <row r="65" spans="1:59" s="80" customFormat="1" ht="11.25" customHeight="1" x14ac:dyDescent="0.2">
      <c r="A65" s="285" t="s">
        <v>239</v>
      </c>
      <c r="B65" s="318" t="str">
        <v>34Y</v>
      </c>
      <c r="C65" s="284" t="str">
        <v>34Y</v>
      </c>
      <c r="D65" s="284" t="str">
        <f t="shared" si="24"/>
        <v>34Y</v>
      </c>
      <c r="E65" s="284" t="s">
        <v>8</v>
      </c>
      <c r="F65" s="324" t="s">
        <v>9</v>
      </c>
      <c r="G65" s="284" t="s">
        <v>10</v>
      </c>
      <c r="H65" s="324" t="s">
        <v>11</v>
      </c>
      <c r="I65" s="325">
        <v>1.677552563E-2</v>
      </c>
      <c r="J65" s="325" t="str">
        <f>IFERROR(_xll.qlSimpleQuote(A65&amp;C65,I65,,Permanent,Trigger,TRUE),"--")</f>
        <v>SW34Y#0001</v>
      </c>
      <c r="K65" s="325" t="str">
        <f t="shared" si="25"/>
        <v>EURAB6R34Y=</v>
      </c>
      <c r="L65" s="326" t="str">
        <f>IFERROR(_xll.qlSwapRateHelper2(,IF(DataSelect="Reference",$J65,K65),,$D65,Calendar,$G65,$F65,$H65,$L$32,0,E65,Discounting,Permanent,_xll.ohTrigger(Trigger,DataSelect),ObjectOverwrite),"--")</f>
        <v>obj_00279#0020</v>
      </c>
      <c r="M65" s="281" t="b">
        <f t="shared" si="26"/>
        <v>1</v>
      </c>
      <c r="O65" s="340" t="str">
        <f t="shared" si="27"/>
        <v>SW</v>
      </c>
      <c r="P65" s="340" t="str">
        <f t="shared" si="28"/>
        <v>39Y</v>
      </c>
      <c r="Q65" s="344" t="str">
        <f t="shared" si="29"/>
        <v>obj_00284#0020</v>
      </c>
      <c r="R65" s="340" t="b">
        <f t="shared" si="30"/>
        <v>1</v>
      </c>
      <c r="S65" s="348">
        <v>1</v>
      </c>
      <c r="T65" s="348">
        <v>1</v>
      </c>
      <c r="U65" s="100" t="e">
        <v>#N/A</v>
      </c>
      <c r="V65" s="100" t="e">
        <f>_xll.qlRateHelperQuoteName(U65)</f>
        <v>#VALUE!</v>
      </c>
      <c r="W65" s="338" t="e">
        <f>_xll.qlRateHelperRate(U65,_xll.ohTrigger(Trigger,TriggerSTD))</f>
        <v>#VALUE!</v>
      </c>
      <c r="X65" s="338" t="str">
        <f>IFERROR(_xll.qlFuturesRateHelperConvexityAdjustment(U65,Trigger),"--")</f>
        <v>--</v>
      </c>
      <c r="Y65" s="101" t="e">
        <f>_xll.qlRateHelperEarliestDate(U65,Trigger)</f>
        <v>#VALUE!</v>
      </c>
      <c r="Z65" s="101" t="e">
        <f>_xll.qlRateHelperLatestDate(U65,Trigger)</f>
        <v>#VALUE!</v>
      </c>
      <c r="AA65" s="100" t="e">
        <v>#N/A</v>
      </c>
      <c r="AN65" s="395"/>
      <c r="AO65" s="395"/>
      <c r="AP65" s="395"/>
      <c r="AQ65" s="395"/>
      <c r="AR65" s="395"/>
      <c r="AS65" s="395"/>
      <c r="AT65" s="395"/>
      <c r="AU65" s="395"/>
      <c r="AV65" s="395"/>
      <c r="AW65" s="395"/>
      <c r="AX65" s="395"/>
      <c r="AY65" s="395"/>
      <c r="AZ65" s="395"/>
      <c r="BA65" s="399"/>
      <c r="BB65" s="399"/>
      <c r="BC65" s="399"/>
      <c r="BD65" s="398"/>
      <c r="BE65" s="398"/>
      <c r="BF65" s="395"/>
      <c r="BG65" s="395"/>
    </row>
    <row r="66" spans="1:59" s="80" customFormat="1" ht="11.25" customHeight="1" x14ac:dyDescent="0.2">
      <c r="A66" s="285" t="s">
        <v>239</v>
      </c>
      <c r="B66" s="318" t="str">
        <v>35Y</v>
      </c>
      <c r="C66" s="284" t="str">
        <v>35Y</v>
      </c>
      <c r="D66" s="284" t="str">
        <f t="shared" ref="D66:D99" si="31">IF(DataSelect="Reference",$C66,$B66)</f>
        <v>35Y</v>
      </c>
      <c r="E66" s="284" t="s">
        <v>8</v>
      </c>
      <c r="F66" s="324" t="s">
        <v>9</v>
      </c>
      <c r="G66" s="284" t="s">
        <v>10</v>
      </c>
      <c r="H66" s="324" t="s">
        <v>11</v>
      </c>
      <c r="I66" s="325">
        <v>1.6789999999999999E-2</v>
      </c>
      <c r="J66" s="325" t="str">
        <f>IFERROR(_xll.qlSimpleQuote(A66&amp;C66,I66,,Permanent,Trigger,TRUE),"--")</f>
        <v>SW35Y#0001</v>
      </c>
      <c r="K66" s="325" t="str">
        <f t="shared" ref="K66:K99" si="32">Currency&amp;"AB"&amp;SUBSTITUTE(SwapTenor,"M","R")&amp;B66&amp;"="</f>
        <v>EURAB6R35Y=</v>
      </c>
      <c r="L66" s="326" t="str">
        <f>IFERROR(_xll.qlSwapRateHelper2(,IF(DataSelect="Reference",$J66,K66),,$D66,Calendar,$G66,$F66,$H66,$L$32,0,E66,Discounting,Permanent,_xll.ohTrigger(Trigger,DataSelect),ObjectOverwrite),"--")</f>
        <v>obj_00287#0020</v>
      </c>
      <c r="M66" s="281" t="b">
        <f t="shared" ref="M66:M97" si="33">IF(L66="--",FALSE,TRUE)</f>
        <v>1</v>
      </c>
      <c r="O66" s="340" t="str">
        <f t="shared" si="27"/>
        <v>SW</v>
      </c>
      <c r="P66" s="340" t="str">
        <f t="shared" si="28"/>
        <v>40Y</v>
      </c>
      <c r="Q66" s="344" t="str">
        <f t="shared" si="29"/>
        <v>obj_0025d#0020</v>
      </c>
      <c r="R66" s="340" t="b">
        <f t="shared" si="30"/>
        <v>1</v>
      </c>
      <c r="S66" s="348">
        <v>1</v>
      </c>
      <c r="T66" s="348">
        <v>1</v>
      </c>
      <c r="U66" s="100" t="e">
        <v>#N/A</v>
      </c>
      <c r="V66" s="100" t="e">
        <f>_xll.qlRateHelperQuoteName(U66)</f>
        <v>#VALUE!</v>
      </c>
      <c r="W66" s="338" t="e">
        <f>_xll.qlRateHelperRate(U66,_xll.ohTrigger(Trigger,TriggerSTD))</f>
        <v>#VALUE!</v>
      </c>
      <c r="X66" s="338" t="str">
        <f>IFERROR(_xll.qlFuturesRateHelperConvexityAdjustment(U66,Trigger),"--")</f>
        <v>--</v>
      </c>
      <c r="Y66" s="101" t="e">
        <f>_xll.qlRateHelperEarliestDate(U66,Trigger)</f>
        <v>#VALUE!</v>
      </c>
      <c r="Z66" s="101" t="e">
        <f>_xll.qlRateHelperLatestDate(U66,Trigger)</f>
        <v>#VALUE!</v>
      </c>
      <c r="AA66" s="100" t="e">
        <v>#N/A</v>
      </c>
      <c r="AN66" s="395"/>
      <c r="AO66" s="401"/>
      <c r="AP66" s="401"/>
      <c r="AQ66" s="401"/>
      <c r="AR66" s="401"/>
      <c r="AS66" s="401"/>
      <c r="AT66" s="401"/>
      <c r="AU66" s="401"/>
      <c r="AV66" s="401"/>
      <c r="AW66" s="401"/>
      <c r="AX66" s="401"/>
      <c r="AY66" s="395"/>
      <c r="AZ66" s="395"/>
      <c r="BA66" s="399"/>
      <c r="BB66" s="399"/>
      <c r="BC66" s="399"/>
      <c r="BD66" s="398"/>
      <c r="BE66" s="398"/>
      <c r="BF66" s="395"/>
      <c r="BG66" s="395"/>
    </row>
    <row r="67" spans="1:59" s="80" customFormat="1" ht="11.25" customHeight="1" x14ac:dyDescent="0.2">
      <c r="A67" s="285" t="s">
        <v>239</v>
      </c>
      <c r="B67" s="318" t="str">
        <v>36Y</v>
      </c>
      <c r="C67" s="284" t="str">
        <v>36Y</v>
      </c>
      <c r="D67" s="284" t="str">
        <f t="shared" si="31"/>
        <v>36Y</v>
      </c>
      <c r="E67" s="284" t="s">
        <v>8</v>
      </c>
      <c r="F67" s="324" t="s">
        <v>9</v>
      </c>
      <c r="G67" s="284" t="s">
        <v>10</v>
      </c>
      <c r="H67" s="324" t="s">
        <v>11</v>
      </c>
      <c r="I67" s="325">
        <v>1.6797467159999999E-2</v>
      </c>
      <c r="J67" s="325" t="str">
        <f>IFERROR(_xll.qlSimpleQuote(A67&amp;C67,I67,,Permanent,Trigger,TRUE),"--")</f>
        <v>SW36Y#0001</v>
      </c>
      <c r="K67" s="325" t="str">
        <f t="shared" si="32"/>
        <v>EURAB6R36Y=</v>
      </c>
      <c r="L67" s="326" t="str">
        <f>IFERROR(_xll.qlSwapRateHelper2(,IF(DataSelect="Reference",$J67,K67),,$D67,Calendar,$G67,$F67,$H67,$L$32,0,E67,Discounting,Permanent,_xll.ohTrigger(Trigger,DataSelect),ObjectOverwrite),"--")</f>
        <v>obj_00297#0020</v>
      </c>
      <c r="M67" s="281" t="b">
        <f t="shared" si="33"/>
        <v>1</v>
      </c>
      <c r="O67" s="340" t="str">
        <f t="shared" si="27"/>
        <v>SW</v>
      </c>
      <c r="P67" s="340" t="str">
        <f t="shared" si="28"/>
        <v>50Y</v>
      </c>
      <c r="Q67" s="344" t="str">
        <f t="shared" si="29"/>
        <v>obj_0028d#0020</v>
      </c>
      <c r="R67" s="340" t="b">
        <f t="shared" si="30"/>
        <v>1</v>
      </c>
      <c r="S67" s="348">
        <v>1</v>
      </c>
      <c r="T67" s="348">
        <v>1</v>
      </c>
      <c r="U67" s="100" t="e">
        <v>#N/A</v>
      </c>
      <c r="V67" s="100" t="e">
        <f>_xll.qlRateHelperQuoteName(U67)</f>
        <v>#VALUE!</v>
      </c>
      <c r="W67" s="338" t="e">
        <f>_xll.qlRateHelperRate(U67,_xll.ohTrigger(Trigger,TriggerSTD))</f>
        <v>#VALUE!</v>
      </c>
      <c r="X67" s="338" t="str">
        <f>IFERROR(_xll.qlFuturesRateHelperConvexityAdjustment(U67,Trigger),"--")</f>
        <v>--</v>
      </c>
      <c r="Y67" s="101" t="e">
        <f>_xll.qlRateHelperEarliestDate(U67,Trigger)</f>
        <v>#VALUE!</v>
      </c>
      <c r="Z67" s="101" t="e">
        <f>_xll.qlRateHelperLatestDate(U67,Trigger)</f>
        <v>#VALUE!</v>
      </c>
      <c r="AA67" s="100" t="e">
        <v>#N/A</v>
      </c>
      <c r="AN67" s="395"/>
      <c r="AO67" s="401"/>
      <c r="AP67" s="401"/>
      <c r="AQ67" s="401"/>
      <c r="AR67" s="401"/>
      <c r="AS67" s="401"/>
      <c r="AT67" s="401"/>
      <c r="AU67" s="401"/>
      <c r="AV67" s="401"/>
      <c r="AW67" s="401"/>
      <c r="AX67" s="401"/>
      <c r="AY67" s="395"/>
      <c r="AZ67" s="395"/>
      <c r="BA67" s="399"/>
      <c r="BB67" s="399"/>
      <c r="BC67" s="399"/>
      <c r="BD67" s="398"/>
      <c r="BE67" s="398"/>
      <c r="BF67" s="395"/>
      <c r="BG67" s="395"/>
    </row>
    <row r="68" spans="1:59" s="80" customFormat="1" ht="11.25" customHeight="1" x14ac:dyDescent="0.2">
      <c r="A68" s="285" t="s">
        <v>239</v>
      </c>
      <c r="B68" s="318" t="str">
        <v>37Y</v>
      </c>
      <c r="C68" s="284" t="str">
        <v>37Y</v>
      </c>
      <c r="D68" s="284" t="str">
        <f t="shared" si="31"/>
        <v>37Y</v>
      </c>
      <c r="E68" s="284" t="s">
        <v>8</v>
      </c>
      <c r="F68" s="324" t="s">
        <v>9</v>
      </c>
      <c r="G68" s="284" t="s">
        <v>10</v>
      </c>
      <c r="H68" s="324" t="s">
        <v>11</v>
      </c>
      <c r="I68" s="325">
        <v>1.6800862770000001E-2</v>
      </c>
      <c r="J68" s="325" t="str">
        <f>IFERROR(_xll.qlSimpleQuote(A68&amp;C68,I68,,Permanent,Trigger,TRUE),"--")</f>
        <v>SW37Y#0001</v>
      </c>
      <c r="K68" s="325" t="str">
        <f t="shared" si="32"/>
        <v>EURAB6R37Y=</v>
      </c>
      <c r="L68" s="326" t="str">
        <f>IFERROR(_xll.qlSwapRateHelper2(,IF(DataSelect="Reference",$J68,K68),,$D68,Calendar,$G68,$F68,$H68,$L$32,0,E68,Discounting,Permanent,_xll.ohTrigger(Trigger,DataSelect),ObjectOverwrite),"--")</f>
        <v>obj_0025f#0020</v>
      </c>
      <c r="M68" s="281" t="b">
        <f t="shared" si="33"/>
        <v>1</v>
      </c>
      <c r="O68" s="340" t="str">
        <f t="shared" si="27"/>
        <v>SW</v>
      </c>
      <c r="P68" s="340" t="str">
        <f t="shared" si="28"/>
        <v>60Y</v>
      </c>
      <c r="Q68" s="344" t="str">
        <f t="shared" si="29"/>
        <v>obj_0027a#0020</v>
      </c>
      <c r="R68" s="340" t="b">
        <f t="shared" si="30"/>
        <v>1</v>
      </c>
      <c r="S68" s="348">
        <v>1</v>
      </c>
      <c r="T68" s="348">
        <v>1</v>
      </c>
      <c r="U68" s="100" t="e">
        <v>#N/A</v>
      </c>
      <c r="V68" s="100" t="e">
        <f>_xll.qlRateHelperQuoteName(U68)</f>
        <v>#VALUE!</v>
      </c>
      <c r="W68" s="338" t="e">
        <f>_xll.qlRateHelperRate(U68,_xll.ohTrigger(Trigger,TriggerSTD))</f>
        <v>#VALUE!</v>
      </c>
      <c r="X68" s="338" t="str">
        <f>IFERROR(_xll.qlFuturesRateHelperConvexityAdjustment(U68,Trigger),"--")</f>
        <v>--</v>
      </c>
      <c r="Y68" s="101" t="e">
        <f>_xll.qlRateHelperEarliestDate(U68,Trigger)</f>
        <v>#VALUE!</v>
      </c>
      <c r="Z68" s="101" t="e">
        <f>_xll.qlRateHelperLatestDate(U68,Trigger)</f>
        <v>#VALUE!</v>
      </c>
      <c r="AA68" s="100" t="e">
        <v>#N/A</v>
      </c>
      <c r="AN68" s="395"/>
      <c r="AO68" s="401"/>
      <c r="AP68" s="401"/>
      <c r="AQ68" s="401"/>
      <c r="AR68" s="401"/>
      <c r="AS68" s="401"/>
      <c r="AT68" s="401"/>
      <c r="AU68" s="401"/>
      <c r="AV68" s="401"/>
      <c r="AW68" s="401"/>
      <c r="AX68" s="401"/>
      <c r="AY68" s="395"/>
      <c r="AZ68" s="395"/>
      <c r="BA68" s="399"/>
      <c r="BB68" s="399"/>
      <c r="BC68" s="399"/>
      <c r="BD68" s="398"/>
      <c r="BE68" s="398"/>
      <c r="BF68" s="395"/>
      <c r="BG68" s="395"/>
    </row>
    <row r="69" spans="1:59" s="80" customFormat="1" ht="11.25" customHeight="1" x14ac:dyDescent="0.2">
      <c r="A69" s="285" t="s">
        <v>239</v>
      </c>
      <c r="B69" s="318" t="str">
        <v>38Y</v>
      </c>
      <c r="C69" s="284" t="str">
        <v>38Y</v>
      </c>
      <c r="D69" s="284" t="str">
        <f t="shared" si="31"/>
        <v>38Y</v>
      </c>
      <c r="E69" s="284" t="s">
        <v>8</v>
      </c>
      <c r="F69" s="324" t="s">
        <v>9</v>
      </c>
      <c r="G69" s="284" t="s">
        <v>10</v>
      </c>
      <c r="H69" s="324" t="s">
        <v>11</v>
      </c>
      <c r="I69" s="325">
        <v>1.6800648269999999E-2</v>
      </c>
      <c r="J69" s="325" t="str">
        <f>IFERROR(_xll.qlSimpleQuote(A69&amp;C69,I69,,Permanent,Trigger,TRUE),"--")</f>
        <v>SW38Y#0001</v>
      </c>
      <c r="K69" s="325" t="str">
        <f t="shared" si="32"/>
        <v>EURAB6R38Y=</v>
      </c>
      <c r="L69" s="326" t="str">
        <f>IFERROR(_xll.qlSwapRateHelper2(,IF(DataSelect="Reference",$J69,K69),,$D69,Calendar,$G69,$F69,$H69,$L$32,0,E69,Discounting,Permanent,_xll.ohTrigger(Trigger,DataSelect),ObjectOverwrite),"--")</f>
        <v>obj_00278#0020</v>
      </c>
      <c r="M69" s="281" t="b">
        <f t="shared" si="33"/>
        <v>1</v>
      </c>
      <c r="O69" s="340" t="str">
        <f t="shared" si="27"/>
        <v>SW</v>
      </c>
      <c r="P69" s="340" t="e">
        <f t="shared" si="28"/>
        <v>#N/A</v>
      </c>
      <c r="Q69" s="344" t="str">
        <f t="shared" si="29"/>
        <v>--</v>
      </c>
      <c r="R69" s="340" t="b">
        <f t="shared" si="30"/>
        <v>0</v>
      </c>
      <c r="S69" s="348">
        <v>1</v>
      </c>
      <c r="T69" s="348">
        <v>1</v>
      </c>
      <c r="U69" s="100" t="e">
        <v>#N/A</v>
      </c>
      <c r="V69" s="100" t="e">
        <f>_xll.qlRateHelperQuoteName(U69)</f>
        <v>#VALUE!</v>
      </c>
      <c r="W69" s="338" t="e">
        <f>_xll.qlRateHelperRate(U69,_xll.ohTrigger(Trigger,TriggerSTD))</f>
        <v>#VALUE!</v>
      </c>
      <c r="X69" s="338" t="str">
        <f>IFERROR(_xll.qlFuturesRateHelperConvexityAdjustment(U69,Trigger),"--")</f>
        <v>--</v>
      </c>
      <c r="Y69" s="101" t="e">
        <f>_xll.qlRateHelperEarliestDate(U69,Trigger)</f>
        <v>#VALUE!</v>
      </c>
      <c r="Z69" s="101" t="e">
        <f>_xll.qlRateHelperLatestDate(U69,Trigger)</f>
        <v>#VALUE!</v>
      </c>
      <c r="AA69" s="100" t="e">
        <v>#N/A</v>
      </c>
      <c r="AE69" s="88"/>
      <c r="AN69" s="395"/>
      <c r="AO69" s="401"/>
      <c r="AP69" s="401"/>
      <c r="AQ69" s="401"/>
      <c r="AR69" s="401"/>
      <c r="AS69" s="401"/>
      <c r="AT69" s="401"/>
      <c r="AU69" s="401"/>
      <c r="AV69" s="401"/>
      <c r="AW69" s="401"/>
      <c r="AX69" s="401"/>
      <c r="AY69" s="395"/>
      <c r="AZ69" s="395"/>
      <c r="BA69" s="399"/>
      <c r="BB69" s="399"/>
      <c r="BC69" s="399"/>
      <c r="BD69" s="398"/>
      <c r="BE69" s="398"/>
      <c r="BF69" s="395"/>
      <c r="BG69" s="395"/>
    </row>
    <row r="70" spans="1:59" s="80" customFormat="1" ht="11.25" customHeight="1" x14ac:dyDescent="0.2">
      <c r="A70" s="285" t="s">
        <v>239</v>
      </c>
      <c r="B70" s="318" t="str">
        <v>39Y</v>
      </c>
      <c r="C70" s="284" t="str">
        <v>39Y</v>
      </c>
      <c r="D70" s="284" t="str">
        <f t="shared" si="31"/>
        <v>39Y</v>
      </c>
      <c r="E70" s="284" t="s">
        <v>8</v>
      </c>
      <c r="F70" s="324" t="s">
        <v>9</v>
      </c>
      <c r="G70" s="284" t="s">
        <v>10</v>
      </c>
      <c r="H70" s="324" t="s">
        <v>11</v>
      </c>
      <c r="I70" s="325">
        <v>1.679976306E-2</v>
      </c>
      <c r="J70" s="325" t="str">
        <f>IFERROR(_xll.qlSimpleQuote(A70&amp;C70,I70,,Permanent,Trigger,TRUE),"--")</f>
        <v>SW39Y#0001</v>
      </c>
      <c r="K70" s="325" t="str">
        <f t="shared" si="32"/>
        <v>EURAB6R39Y=</v>
      </c>
      <c r="L70" s="326" t="str">
        <f>IFERROR(_xll.qlSwapRateHelper2(,IF(DataSelect="Reference",$J70,K70),,$D70,Calendar,$G70,$F70,$H70,$L$32,0,E70,Discounting,Permanent,_xll.ohTrigger(Trigger,DataSelect),ObjectOverwrite),"--")</f>
        <v>obj_00284#0020</v>
      </c>
      <c r="M70" s="281" t="b">
        <f t="shared" si="33"/>
        <v>1</v>
      </c>
      <c r="O70" s="340" t="str">
        <f t="shared" si="27"/>
        <v>SW</v>
      </c>
      <c r="P70" s="340" t="e">
        <f t="shared" si="28"/>
        <v>#N/A</v>
      </c>
      <c r="Q70" s="344" t="str">
        <f t="shared" si="29"/>
        <v>--</v>
      </c>
      <c r="R70" s="340" t="b">
        <f t="shared" si="30"/>
        <v>0</v>
      </c>
      <c r="S70" s="348">
        <v>1</v>
      </c>
      <c r="T70" s="348">
        <v>1</v>
      </c>
      <c r="U70" s="100" t="e">
        <v>#N/A</v>
      </c>
      <c r="V70" s="100" t="e">
        <f>_xll.qlRateHelperQuoteName(U70)</f>
        <v>#VALUE!</v>
      </c>
      <c r="W70" s="338" t="e">
        <f>_xll.qlRateHelperRate(U70,_xll.ohTrigger(Trigger,TriggerSTD))</f>
        <v>#VALUE!</v>
      </c>
      <c r="X70" s="338" t="str">
        <f>IFERROR(_xll.qlFuturesRateHelperConvexityAdjustment(U70,Trigger),"--")</f>
        <v>--</v>
      </c>
      <c r="Y70" s="101" t="e">
        <f>_xll.qlRateHelperEarliestDate(U70,Trigger)</f>
        <v>#VALUE!</v>
      </c>
      <c r="Z70" s="101" t="e">
        <f>_xll.qlRateHelperLatestDate(U70,Trigger)</f>
        <v>#VALUE!</v>
      </c>
      <c r="AA70" s="100" t="e">
        <v>#N/A</v>
      </c>
      <c r="AE70" s="88"/>
      <c r="AN70" s="395"/>
      <c r="AO70" s="401"/>
      <c r="AP70" s="401"/>
      <c r="AQ70" s="401"/>
      <c r="AR70" s="401"/>
      <c r="AS70" s="401"/>
      <c r="AT70" s="401"/>
      <c r="AU70" s="401"/>
      <c r="AV70" s="401"/>
      <c r="AW70" s="401"/>
      <c r="AX70" s="401"/>
      <c r="AY70" s="395"/>
      <c r="AZ70" s="395"/>
      <c r="BA70" s="399"/>
      <c r="BB70" s="399"/>
      <c r="BC70" s="399"/>
      <c r="BD70" s="398"/>
      <c r="BE70" s="398"/>
      <c r="BF70" s="395"/>
      <c r="BG70" s="395"/>
    </row>
    <row r="71" spans="1:59" s="80" customFormat="1" ht="11.25" customHeight="1" x14ac:dyDescent="0.2">
      <c r="A71" s="285" t="s">
        <v>239</v>
      </c>
      <c r="B71" s="318" t="str">
        <v>40Y</v>
      </c>
      <c r="C71" s="284" t="str">
        <v>40Y</v>
      </c>
      <c r="D71" s="284" t="str">
        <f t="shared" si="31"/>
        <v>40Y</v>
      </c>
      <c r="E71" s="284" t="s">
        <v>8</v>
      </c>
      <c r="F71" s="324" t="s">
        <v>9</v>
      </c>
      <c r="G71" s="284" t="s">
        <v>10</v>
      </c>
      <c r="H71" s="324" t="s">
        <v>11</v>
      </c>
      <c r="I71" s="325">
        <v>1.6799999999999999E-2</v>
      </c>
      <c r="J71" s="325" t="str">
        <f>IFERROR(_xll.qlSimpleQuote(A71&amp;C71,I71,,Permanent,Trigger,TRUE),"--")</f>
        <v>SW40Y#0001</v>
      </c>
      <c r="K71" s="325" t="str">
        <f t="shared" si="32"/>
        <v>EURAB6R40Y=</v>
      </c>
      <c r="L71" s="326" t="str">
        <f>IFERROR(_xll.qlSwapRateHelper2(,IF(DataSelect="Reference",$J71,K71),,$D71,Calendar,$G71,$F71,$H71,$L$32,0,E71,Discounting,Permanent,_xll.ohTrigger(Trigger,DataSelect),ObjectOverwrite),"--")</f>
        <v>obj_0025d#0020</v>
      </c>
      <c r="M71" s="281" t="b">
        <f t="shared" si="33"/>
        <v>1</v>
      </c>
      <c r="O71" s="340" t="str">
        <f t="shared" si="27"/>
        <v>SW</v>
      </c>
      <c r="P71" s="340" t="e">
        <f t="shared" si="28"/>
        <v>#N/A</v>
      </c>
      <c r="Q71" s="344" t="str">
        <f t="shared" si="29"/>
        <v>--</v>
      </c>
      <c r="R71" s="340" t="b">
        <f t="shared" si="30"/>
        <v>0</v>
      </c>
      <c r="S71" s="348">
        <v>1</v>
      </c>
      <c r="T71" s="348">
        <v>1</v>
      </c>
      <c r="U71" s="100" t="e">
        <v>#N/A</v>
      </c>
      <c r="V71" s="100" t="e">
        <f>_xll.qlRateHelperQuoteName(U71)</f>
        <v>#VALUE!</v>
      </c>
      <c r="W71" s="338" t="e">
        <f>_xll.qlRateHelperRate(U71,_xll.ohTrigger(Trigger,TriggerSTD))</f>
        <v>#VALUE!</v>
      </c>
      <c r="X71" s="338" t="str">
        <f>IFERROR(_xll.qlFuturesRateHelperConvexityAdjustment(U71,Trigger),"--")</f>
        <v>--</v>
      </c>
      <c r="Y71" s="101" t="e">
        <f>_xll.qlRateHelperEarliestDate(U71,Trigger)</f>
        <v>#VALUE!</v>
      </c>
      <c r="Z71" s="101" t="e">
        <f>_xll.qlRateHelperLatestDate(U71,Trigger)</f>
        <v>#VALUE!</v>
      </c>
      <c r="AA71" s="100" t="e">
        <v>#N/A</v>
      </c>
      <c r="AE71" s="88"/>
      <c r="AN71" s="395"/>
      <c r="AO71" s="401"/>
      <c r="AP71" s="401"/>
      <c r="AQ71" s="401"/>
      <c r="AR71" s="401"/>
      <c r="AS71" s="401"/>
      <c r="AT71" s="401"/>
      <c r="AU71" s="401"/>
      <c r="AV71" s="401"/>
      <c r="AW71" s="401"/>
      <c r="AX71" s="401"/>
      <c r="AY71" s="395"/>
      <c r="AZ71" s="395"/>
      <c r="BA71" s="399"/>
      <c r="BB71" s="399"/>
      <c r="BC71" s="399"/>
      <c r="BD71" s="398"/>
      <c r="BE71" s="398"/>
      <c r="BF71" s="395"/>
      <c r="BG71" s="395"/>
    </row>
    <row r="72" spans="1:59" ht="11.25" customHeight="1" x14ac:dyDescent="0.25">
      <c r="A72" s="285" t="s">
        <v>239</v>
      </c>
      <c r="B72" s="318" t="str">
        <v>50Y</v>
      </c>
      <c r="C72" s="284" t="str">
        <v>50Y</v>
      </c>
      <c r="D72" s="284" t="str">
        <f t="shared" si="31"/>
        <v>50Y</v>
      </c>
      <c r="E72" s="284" t="s">
        <v>8</v>
      </c>
      <c r="F72" s="324" t="s">
        <v>9</v>
      </c>
      <c r="G72" s="284" t="s">
        <v>10</v>
      </c>
      <c r="H72" s="324" t="s">
        <v>11</v>
      </c>
      <c r="I72" s="325">
        <v>1.6390000000000002E-2</v>
      </c>
      <c r="J72" s="325" t="str">
        <f>IFERROR(_xll.qlSimpleQuote(A72&amp;C72,I72,,Permanent,Trigger,TRUE),"--")</f>
        <v>SW50Y#0001</v>
      </c>
      <c r="K72" s="325" t="str">
        <f t="shared" si="32"/>
        <v>EURAB6R50Y=</v>
      </c>
      <c r="L72" s="326" t="str">
        <f>IFERROR(_xll.qlSwapRateHelper2(,IF(DataSelect="Reference",$J72,K72),,$D72,Calendar,$G72,$F72,$H72,$L$32,0,E72,Discounting,Permanent,_xll.ohTrigger(Trigger,DataSelect),ObjectOverwrite),"--")</f>
        <v>obj_0028d#0020</v>
      </c>
      <c r="M72" s="281" t="b">
        <f t="shared" si="33"/>
        <v>1</v>
      </c>
      <c r="N72" s="80"/>
      <c r="O72" s="340" t="str">
        <f t="shared" si="27"/>
        <v>SW</v>
      </c>
      <c r="P72" s="340" t="e">
        <f t="shared" si="28"/>
        <v>#N/A</v>
      </c>
      <c r="Q72" s="344" t="str">
        <f t="shared" si="29"/>
        <v>--</v>
      </c>
      <c r="R72" s="340" t="b">
        <f t="shared" si="30"/>
        <v>0</v>
      </c>
      <c r="S72" s="348">
        <v>1</v>
      </c>
      <c r="T72" s="348">
        <v>1</v>
      </c>
      <c r="U72" s="102" t="e">
        <v>#N/A</v>
      </c>
      <c r="V72" s="100" t="e">
        <f>_xll.qlRateHelperQuoteName(U72)</f>
        <v>#VALUE!</v>
      </c>
      <c r="W72" s="350" t="e">
        <f>_xll.qlRateHelperRate(U72,_xll.ohTrigger(Trigger,TriggerSTD))</f>
        <v>#VALUE!</v>
      </c>
      <c r="X72" s="102" t="str">
        <f>IFERROR(_xll.qlFuturesRateHelperConvexityAdjustment(U72,Trigger),"--")</f>
        <v>--</v>
      </c>
      <c r="Y72" s="102" t="e">
        <f>_xll.qlRateHelperEarliestDate(U72,Trigger)</f>
        <v>#VALUE!</v>
      </c>
      <c r="Z72" s="102" t="e">
        <f>_xll.qlRateHelperLatestDate(U72,Trigger)</f>
        <v>#VALUE!</v>
      </c>
      <c r="AA72" s="102" t="e">
        <v>#N/A</v>
      </c>
      <c r="AZ72" s="395"/>
      <c r="BA72" s="399"/>
      <c r="BB72" s="399"/>
      <c r="BC72" s="399"/>
      <c r="BD72" s="398"/>
      <c r="BE72" s="398"/>
    </row>
    <row r="73" spans="1:59" ht="11.25" customHeight="1" x14ac:dyDescent="0.25">
      <c r="A73" s="285" t="s">
        <v>239</v>
      </c>
      <c r="B73" s="318" t="str">
        <v>60Y</v>
      </c>
      <c r="C73" s="284" t="str">
        <v>60Y</v>
      </c>
      <c r="D73" s="284" t="str">
        <f t="shared" si="31"/>
        <v>60Y</v>
      </c>
      <c r="E73" s="284" t="s">
        <v>8</v>
      </c>
      <c r="F73" s="324" t="s">
        <v>9</v>
      </c>
      <c r="G73" s="284" t="s">
        <v>10</v>
      </c>
      <c r="H73" s="324" t="s">
        <v>11</v>
      </c>
      <c r="I73" s="325">
        <v>1.6240000000000001E-2</v>
      </c>
      <c r="J73" s="325" t="str">
        <f>IFERROR(_xll.qlSimpleQuote(A73&amp;C73,I73,,Permanent,Trigger,TRUE),"--")</f>
        <v>SW60Y#0001</v>
      </c>
      <c r="K73" s="325" t="str">
        <f t="shared" si="32"/>
        <v>EURAB6R60Y=</v>
      </c>
      <c r="L73" s="326" t="str">
        <f>IFERROR(_xll.qlSwapRateHelper2(,IF(DataSelect="Reference",$J73,K73),,$D73,Calendar,$G73,$F73,$H73,$L$32,0,E73,Discounting,Permanent,_xll.ohTrigger(Trigger,DataSelect),ObjectOverwrite),"--")</f>
        <v>obj_0027a#0020</v>
      </c>
      <c r="M73" s="281" t="b">
        <f t="shared" si="33"/>
        <v>1</v>
      </c>
      <c r="N73" s="80"/>
      <c r="O73" s="340" t="str">
        <f t="shared" si="27"/>
        <v>SW</v>
      </c>
      <c r="P73" s="340" t="e">
        <f t="shared" si="28"/>
        <v>#N/A</v>
      </c>
      <c r="Q73" s="344" t="str">
        <f t="shared" si="29"/>
        <v>--</v>
      </c>
      <c r="R73" s="340" t="b">
        <f t="shared" si="30"/>
        <v>0</v>
      </c>
      <c r="S73" s="348">
        <v>1</v>
      </c>
      <c r="T73" s="348">
        <v>1</v>
      </c>
      <c r="U73" s="102" t="e">
        <v>#N/A</v>
      </c>
      <c r="V73" s="100" t="e">
        <f>_xll.qlRateHelperQuoteName(U73)</f>
        <v>#VALUE!</v>
      </c>
      <c r="W73" s="350" t="e">
        <f>_xll.qlRateHelperRate(U73,_xll.ohTrigger(Trigger,TriggerSTD))</f>
        <v>#VALUE!</v>
      </c>
      <c r="X73" s="102" t="str">
        <f>IFERROR(_xll.qlFuturesRateHelperConvexityAdjustment(U73,Trigger),"--")</f>
        <v>--</v>
      </c>
      <c r="Y73" s="102" t="e">
        <f>_xll.qlRateHelperEarliestDate(U73,Trigger)</f>
        <v>#VALUE!</v>
      </c>
      <c r="Z73" s="102" t="e">
        <f>_xll.qlRateHelperLatestDate(U73,Trigger)</f>
        <v>#VALUE!</v>
      </c>
      <c r="AA73" s="102" t="e">
        <v>#N/A</v>
      </c>
      <c r="AZ73" s="395"/>
      <c r="BA73" s="399"/>
      <c r="BB73" s="399"/>
      <c r="BC73" s="399"/>
      <c r="BD73" s="398"/>
      <c r="BE73" s="398"/>
    </row>
    <row r="74" spans="1:59" ht="11.25" customHeight="1" x14ac:dyDescent="0.25">
      <c r="A74" s="285" t="s">
        <v>239</v>
      </c>
      <c r="B74" s="318" t="e">
        <v>#N/A</v>
      </c>
      <c r="C74" s="284" t="e">
        <v>#N/A</v>
      </c>
      <c r="D74" s="284" t="e">
        <f t="shared" si="31"/>
        <v>#N/A</v>
      </c>
      <c r="E74" s="284" t="s">
        <v>8</v>
      </c>
      <c r="F74" s="324" t="s">
        <v>9</v>
      </c>
      <c r="G74" s="284" t="s">
        <v>10</v>
      </c>
      <c r="H74" s="324" t="s">
        <v>11</v>
      </c>
      <c r="I74" s="325" t="e">
        <v>#N/A</v>
      </c>
      <c r="J74" s="325" t="str">
        <f>IFERROR(_xll.qlSimpleQuote(A74&amp;C74,I74,,Permanent,Trigger,TRUE),"--")</f>
        <v>--</v>
      </c>
      <c r="K74" s="325" t="e">
        <f t="shared" si="32"/>
        <v>#N/A</v>
      </c>
      <c r="L74" s="326" t="str">
        <f>IFERROR(_xll.qlSwapRateHelper2(,IF(DataSelect="Reference",$J74,K74),,$D74,Calendar,$G74,$F74,$H74,$L$32,0,E74,Discounting,Permanent,_xll.ohTrigger(Trigger,DataSelect),ObjectOverwrite),"--")</f>
        <v>--</v>
      </c>
      <c r="M74" s="281" t="b">
        <f t="shared" si="33"/>
        <v>0</v>
      </c>
      <c r="N74" s="80"/>
      <c r="O74" s="340" t="str">
        <f t="shared" si="27"/>
        <v>SW</v>
      </c>
      <c r="P74" s="340" t="e">
        <f t="shared" si="28"/>
        <v>#N/A</v>
      </c>
      <c r="Q74" s="344" t="str">
        <f t="shared" si="29"/>
        <v>--</v>
      </c>
      <c r="R74" s="340" t="b">
        <f t="shared" si="30"/>
        <v>0</v>
      </c>
      <c r="S74" s="348">
        <v>1</v>
      </c>
      <c r="T74" s="348">
        <v>1</v>
      </c>
      <c r="U74" s="102" t="e">
        <v>#N/A</v>
      </c>
      <c r="V74" s="100" t="e">
        <f>_xll.qlRateHelperQuoteName(U74)</f>
        <v>#VALUE!</v>
      </c>
      <c r="W74" s="350" t="e">
        <f>_xll.qlRateHelperRate(U74,_xll.ohTrigger(Trigger,TriggerSTD))</f>
        <v>#VALUE!</v>
      </c>
      <c r="X74" s="102" t="str">
        <f>IFERROR(_xll.qlFuturesRateHelperConvexityAdjustment(U74,Trigger),"--")</f>
        <v>--</v>
      </c>
      <c r="Y74" s="102" t="e">
        <f>_xll.qlRateHelperEarliestDate(U74,Trigger)</f>
        <v>#VALUE!</v>
      </c>
      <c r="Z74" s="102" t="e">
        <f>_xll.qlRateHelperLatestDate(U74,Trigger)</f>
        <v>#VALUE!</v>
      </c>
      <c r="AA74" s="102" t="e">
        <v>#N/A</v>
      </c>
      <c r="AZ74" s="395"/>
      <c r="BA74" s="399"/>
      <c r="BB74" s="399"/>
      <c r="BC74" s="399"/>
      <c r="BD74" s="398"/>
      <c r="BE74" s="398"/>
    </row>
    <row r="75" spans="1:59" ht="11.25" customHeight="1" x14ac:dyDescent="0.25">
      <c r="A75" s="285" t="s">
        <v>239</v>
      </c>
      <c r="B75" s="318" t="e">
        <v>#N/A</v>
      </c>
      <c r="C75" s="284" t="e">
        <v>#N/A</v>
      </c>
      <c r="D75" s="284" t="e">
        <f t="shared" si="31"/>
        <v>#N/A</v>
      </c>
      <c r="E75" s="284" t="s">
        <v>8</v>
      </c>
      <c r="F75" s="324" t="s">
        <v>9</v>
      </c>
      <c r="G75" s="284" t="s">
        <v>10</v>
      </c>
      <c r="H75" s="324" t="s">
        <v>11</v>
      </c>
      <c r="I75" s="325" t="e">
        <v>#N/A</v>
      </c>
      <c r="J75" s="325" t="str">
        <f>IFERROR(_xll.qlSimpleQuote(A75&amp;C75,I75,,Permanent,Trigger,TRUE),"--")</f>
        <v>--</v>
      </c>
      <c r="K75" s="325" t="e">
        <f t="shared" si="32"/>
        <v>#N/A</v>
      </c>
      <c r="L75" s="326" t="str">
        <f>IFERROR(_xll.qlSwapRateHelper2(,IF(DataSelect="Reference",$J75,K75),,$D75,Calendar,$G75,$F75,$H75,$L$32,0,E75,Discounting,Permanent,_xll.ohTrigger(Trigger,DataSelect),ObjectOverwrite),"--")</f>
        <v>--</v>
      </c>
      <c r="M75" s="281" t="b">
        <f t="shared" si="33"/>
        <v>0</v>
      </c>
      <c r="N75" s="80"/>
      <c r="O75" s="340" t="str">
        <f t="shared" si="27"/>
        <v>SW</v>
      </c>
      <c r="P75" s="340" t="e">
        <f t="shared" si="28"/>
        <v>#N/A</v>
      </c>
      <c r="Q75" s="344" t="str">
        <f t="shared" si="29"/>
        <v>--</v>
      </c>
      <c r="R75" s="340" t="b">
        <f t="shared" si="30"/>
        <v>0</v>
      </c>
      <c r="S75" s="348">
        <v>1</v>
      </c>
      <c r="T75" s="348">
        <v>1</v>
      </c>
      <c r="U75" s="102" t="e">
        <v>#N/A</v>
      </c>
      <c r="V75" s="100" t="e">
        <f>_xll.qlRateHelperQuoteName(U75)</f>
        <v>#VALUE!</v>
      </c>
      <c r="W75" s="350" t="e">
        <f>_xll.qlRateHelperRate(U75,_xll.ohTrigger(Trigger,TriggerSTD))</f>
        <v>#VALUE!</v>
      </c>
      <c r="X75" s="102" t="str">
        <f>IFERROR(_xll.qlFuturesRateHelperConvexityAdjustment(U75,Trigger),"--")</f>
        <v>--</v>
      </c>
      <c r="Y75" s="102" t="e">
        <f>_xll.qlRateHelperEarliestDate(U75,Trigger)</f>
        <v>#VALUE!</v>
      </c>
      <c r="Z75" s="102" t="e">
        <f>_xll.qlRateHelperLatestDate(U75,Trigger)</f>
        <v>#VALUE!</v>
      </c>
      <c r="AA75" s="102" t="e">
        <v>#N/A</v>
      </c>
      <c r="AZ75" s="395"/>
      <c r="BA75" s="399"/>
      <c r="BB75" s="399"/>
      <c r="BC75" s="399"/>
      <c r="BD75" s="398"/>
      <c r="BE75" s="398"/>
    </row>
    <row r="76" spans="1:59" ht="11.25" customHeight="1" x14ac:dyDescent="0.25">
      <c r="A76" s="285" t="s">
        <v>239</v>
      </c>
      <c r="B76" s="318" t="e">
        <v>#N/A</v>
      </c>
      <c r="C76" s="284" t="e">
        <v>#N/A</v>
      </c>
      <c r="D76" s="284" t="e">
        <f t="shared" si="31"/>
        <v>#N/A</v>
      </c>
      <c r="E76" s="284" t="s">
        <v>8</v>
      </c>
      <c r="F76" s="324" t="s">
        <v>9</v>
      </c>
      <c r="G76" s="284" t="s">
        <v>10</v>
      </c>
      <c r="H76" s="324" t="s">
        <v>11</v>
      </c>
      <c r="I76" s="325" t="e">
        <v>#N/A</v>
      </c>
      <c r="J76" s="325" t="str">
        <f>IFERROR(_xll.qlSimpleQuote(A76&amp;C76,I76,,Permanent,Trigger,TRUE),"--")</f>
        <v>--</v>
      </c>
      <c r="K76" s="325" t="e">
        <f t="shared" si="32"/>
        <v>#N/A</v>
      </c>
      <c r="L76" s="326" t="str">
        <f>IFERROR(_xll.qlSwapRateHelper2(,IF(DataSelect="Reference",$J76,K76),,$D76,Calendar,$G76,$F76,$H76,$L$32,0,E76,Discounting,Permanent,_xll.ohTrigger(Trigger,DataSelect),ObjectOverwrite),"--")</f>
        <v>--</v>
      </c>
      <c r="M76" s="281" t="b">
        <f t="shared" si="33"/>
        <v>0</v>
      </c>
      <c r="N76" s="80"/>
      <c r="O76" s="340" t="str">
        <f t="shared" si="27"/>
        <v>SW</v>
      </c>
      <c r="P76" s="340" t="e">
        <f t="shared" si="28"/>
        <v>#N/A</v>
      </c>
      <c r="Q76" s="344" t="str">
        <f t="shared" si="29"/>
        <v>--</v>
      </c>
      <c r="R76" s="340" t="b">
        <f t="shared" si="30"/>
        <v>0</v>
      </c>
      <c r="S76" s="348">
        <v>1</v>
      </c>
      <c r="T76" s="348">
        <v>1</v>
      </c>
      <c r="U76" s="102" t="e">
        <v>#N/A</v>
      </c>
      <c r="V76" s="100" t="e">
        <f>_xll.qlRateHelperQuoteName(U76)</f>
        <v>#VALUE!</v>
      </c>
      <c r="W76" s="350" t="e">
        <f>_xll.qlRateHelperRate(U76,_xll.ohTrigger(Trigger,TriggerSTD))</f>
        <v>#VALUE!</v>
      </c>
      <c r="X76" s="102" t="str">
        <f>IFERROR(_xll.qlFuturesRateHelperConvexityAdjustment(U76,Trigger),"--")</f>
        <v>--</v>
      </c>
      <c r="Y76" s="102" t="e">
        <f>_xll.qlRateHelperEarliestDate(U76,Trigger)</f>
        <v>#VALUE!</v>
      </c>
      <c r="Z76" s="102" t="e">
        <f>_xll.qlRateHelperLatestDate(U76,Trigger)</f>
        <v>#VALUE!</v>
      </c>
      <c r="AA76" s="102" t="e">
        <v>#N/A</v>
      </c>
      <c r="AZ76" s="395"/>
      <c r="BA76" s="399"/>
      <c r="BB76" s="399"/>
      <c r="BC76" s="399"/>
      <c r="BD76" s="398"/>
      <c r="BE76" s="398"/>
    </row>
    <row r="77" spans="1:59" ht="11.25" customHeight="1" x14ac:dyDescent="0.25">
      <c r="A77" s="285" t="s">
        <v>239</v>
      </c>
      <c r="B77" s="318" t="e">
        <v>#N/A</v>
      </c>
      <c r="C77" s="284" t="e">
        <v>#N/A</v>
      </c>
      <c r="D77" s="284" t="e">
        <f t="shared" si="31"/>
        <v>#N/A</v>
      </c>
      <c r="E77" s="284" t="s">
        <v>8</v>
      </c>
      <c r="F77" s="324" t="s">
        <v>9</v>
      </c>
      <c r="G77" s="284" t="s">
        <v>10</v>
      </c>
      <c r="H77" s="324" t="s">
        <v>11</v>
      </c>
      <c r="I77" s="325" t="e">
        <v>#N/A</v>
      </c>
      <c r="J77" s="325" t="str">
        <f>IFERROR(_xll.qlSimpleQuote(A77&amp;C77,I77,,Permanent,Trigger,TRUE),"--")</f>
        <v>--</v>
      </c>
      <c r="K77" s="325" t="e">
        <f t="shared" si="32"/>
        <v>#N/A</v>
      </c>
      <c r="L77" s="326" t="str">
        <f>IFERROR(_xll.qlSwapRateHelper2(,IF(DataSelect="Reference",$J77,K77),,$D77,Calendar,$G77,$F77,$H77,$L$32,0,E77,Discounting,Permanent,_xll.ohTrigger(Trigger,DataSelect),ObjectOverwrite),"--")</f>
        <v>--</v>
      </c>
      <c r="M77" s="281" t="b">
        <f t="shared" si="33"/>
        <v>0</v>
      </c>
      <c r="N77" s="80"/>
      <c r="O77" s="340" t="str">
        <f t="shared" si="27"/>
        <v>SW</v>
      </c>
      <c r="P77" s="340" t="e">
        <f t="shared" si="28"/>
        <v>#N/A</v>
      </c>
      <c r="Q77" s="344" t="str">
        <f t="shared" si="29"/>
        <v>--</v>
      </c>
      <c r="R77" s="340" t="b">
        <f t="shared" si="30"/>
        <v>0</v>
      </c>
      <c r="S77" s="348">
        <v>1</v>
      </c>
      <c r="T77" s="348">
        <v>1</v>
      </c>
      <c r="U77" s="102" t="e">
        <v>#N/A</v>
      </c>
      <c r="V77" s="100" t="e">
        <f>_xll.qlRateHelperQuoteName(U77)</f>
        <v>#VALUE!</v>
      </c>
      <c r="W77" s="350" t="e">
        <f>_xll.qlRateHelperRate(U77,_xll.ohTrigger(Trigger,TriggerSTD))</f>
        <v>#VALUE!</v>
      </c>
      <c r="X77" s="102" t="str">
        <f>IFERROR(_xll.qlFuturesRateHelperConvexityAdjustment(U77,Trigger),"--")</f>
        <v>--</v>
      </c>
      <c r="Y77" s="102" t="e">
        <f>_xll.qlRateHelperEarliestDate(U77,Trigger)</f>
        <v>#VALUE!</v>
      </c>
      <c r="Z77" s="102" t="e">
        <f>_xll.qlRateHelperLatestDate(U77,Trigger)</f>
        <v>#VALUE!</v>
      </c>
      <c r="AA77" s="102" t="e">
        <v>#N/A</v>
      </c>
      <c r="AZ77" s="395"/>
      <c r="BA77" s="399"/>
      <c r="BB77" s="399"/>
      <c r="BC77" s="399"/>
      <c r="BD77" s="398"/>
      <c r="BE77" s="398"/>
    </row>
    <row r="78" spans="1:59" ht="11.25" customHeight="1" x14ac:dyDescent="0.25">
      <c r="A78" s="285" t="s">
        <v>239</v>
      </c>
      <c r="B78" s="318" t="e">
        <v>#N/A</v>
      </c>
      <c r="C78" s="284" t="e">
        <v>#N/A</v>
      </c>
      <c r="D78" s="284" t="e">
        <f t="shared" si="31"/>
        <v>#N/A</v>
      </c>
      <c r="E78" s="284" t="s">
        <v>8</v>
      </c>
      <c r="F78" s="324" t="s">
        <v>9</v>
      </c>
      <c r="G78" s="284" t="s">
        <v>10</v>
      </c>
      <c r="H78" s="324" t="s">
        <v>11</v>
      </c>
      <c r="I78" s="325" t="e">
        <v>#N/A</v>
      </c>
      <c r="J78" s="325" t="str">
        <f>IFERROR(_xll.qlSimpleQuote(A78&amp;C78,I78,,Permanent,Trigger,TRUE),"--")</f>
        <v>--</v>
      </c>
      <c r="K78" s="325" t="e">
        <f t="shared" si="32"/>
        <v>#N/A</v>
      </c>
      <c r="L78" s="326" t="str">
        <f>IFERROR(_xll.qlSwapRateHelper2(,IF(DataSelect="Reference",$J78,K78),,$D78,Calendar,$G78,$F78,$H78,$L$32,0,E78,Discounting,Permanent,_xll.ohTrigger(Trigger,DataSelect),ObjectOverwrite),"--")</f>
        <v>--</v>
      </c>
      <c r="M78" s="281" t="b">
        <f t="shared" si="33"/>
        <v>0</v>
      </c>
      <c r="N78" s="80"/>
      <c r="O78" s="340" t="str">
        <f t="shared" si="27"/>
        <v>SW</v>
      </c>
      <c r="P78" s="340" t="e">
        <f t="shared" si="28"/>
        <v>#N/A</v>
      </c>
      <c r="Q78" s="344" t="str">
        <f t="shared" si="29"/>
        <v>--</v>
      </c>
      <c r="R78" s="340" t="b">
        <f t="shared" si="30"/>
        <v>0</v>
      </c>
      <c r="S78" s="348">
        <v>1</v>
      </c>
      <c r="T78" s="348">
        <v>1</v>
      </c>
      <c r="U78" s="102" t="e">
        <v>#N/A</v>
      </c>
      <c r="V78" s="100" t="e">
        <f>_xll.qlRateHelperQuoteName(U78)</f>
        <v>#VALUE!</v>
      </c>
      <c r="W78" s="350" t="e">
        <f>_xll.qlRateHelperRate(U78,_xll.ohTrigger(Trigger,TriggerSTD))</f>
        <v>#VALUE!</v>
      </c>
      <c r="X78" s="102" t="str">
        <f>IFERROR(_xll.qlFuturesRateHelperConvexityAdjustment(U78,Trigger),"--")</f>
        <v>--</v>
      </c>
      <c r="Y78" s="102" t="e">
        <f>_xll.qlRateHelperEarliestDate(U78,Trigger)</f>
        <v>#VALUE!</v>
      </c>
      <c r="Z78" s="102" t="e">
        <f>_xll.qlRateHelperLatestDate(U78,Trigger)</f>
        <v>#VALUE!</v>
      </c>
      <c r="AA78" s="102" t="e">
        <v>#N/A</v>
      </c>
      <c r="AZ78" s="395"/>
      <c r="BA78" s="399"/>
      <c r="BB78" s="399"/>
      <c r="BC78" s="399"/>
      <c r="BD78" s="398"/>
      <c r="BE78" s="398"/>
    </row>
    <row r="79" spans="1:59" ht="11.25" customHeight="1" x14ac:dyDescent="0.25">
      <c r="A79" s="102" t="s">
        <v>239</v>
      </c>
      <c r="B79" s="333" t="e">
        <v>#N/A</v>
      </c>
      <c r="C79" s="102" t="e">
        <v>#N/A</v>
      </c>
      <c r="D79" s="328" t="e">
        <f t="shared" si="31"/>
        <v>#N/A</v>
      </c>
      <c r="E79" s="328" t="s">
        <v>8</v>
      </c>
      <c r="F79" s="324" t="s">
        <v>9</v>
      </c>
      <c r="G79" s="284" t="s">
        <v>10</v>
      </c>
      <c r="H79" s="324" t="s">
        <v>11</v>
      </c>
      <c r="I79" s="329" t="e">
        <v>#N/A</v>
      </c>
      <c r="J79" s="329" t="str">
        <f>IFERROR(_xll.qlSimpleQuote(A79&amp;C79,I79,,Permanent,Trigger,TRUE),"--")</f>
        <v>--</v>
      </c>
      <c r="K79" s="329" t="e">
        <f t="shared" si="32"/>
        <v>#N/A</v>
      </c>
      <c r="L79" s="102" t="str">
        <f>IFERROR(_xll.qlSwapRateHelper2(,IF(DataSelect="Reference",$J79,K79),,$D79,Calendar,$G79,$F79,$H79,$L$32,0,E79,Discounting,Permanent,_xll.ohTrigger(Trigger,DataSelect),ObjectOverwrite),"--")</f>
        <v>--</v>
      </c>
      <c r="M79" s="328" t="b">
        <f t="shared" si="33"/>
        <v>0</v>
      </c>
      <c r="O79" s="340" t="str">
        <f t="shared" si="27"/>
        <v>SW</v>
      </c>
      <c r="P79" s="340" t="e">
        <f t="shared" si="28"/>
        <v>#N/A</v>
      </c>
      <c r="Q79" s="344" t="str">
        <f t="shared" si="29"/>
        <v>--</v>
      </c>
      <c r="R79" s="340" t="b">
        <f t="shared" si="30"/>
        <v>0</v>
      </c>
      <c r="S79" s="348">
        <v>1</v>
      </c>
      <c r="T79" s="348">
        <v>1</v>
      </c>
      <c r="U79" s="102" t="e">
        <v>#N/A</v>
      </c>
      <c r="V79" s="100" t="e">
        <f>_xll.qlRateHelperQuoteName(U79)</f>
        <v>#VALUE!</v>
      </c>
      <c r="W79" s="350" t="e">
        <f>_xll.qlRateHelperRate(U79,_xll.ohTrigger(Trigger,TriggerSTD))</f>
        <v>#VALUE!</v>
      </c>
      <c r="X79" s="102" t="str">
        <f>IFERROR(_xll.qlFuturesRateHelperConvexityAdjustment(U79,Trigger),"--")</f>
        <v>--</v>
      </c>
      <c r="Y79" s="102" t="e">
        <f>_xll.qlRateHelperEarliestDate(U79,Trigger)</f>
        <v>#VALUE!</v>
      </c>
      <c r="Z79" s="102" t="e">
        <f>_xll.qlRateHelperLatestDate(U79,Trigger)</f>
        <v>#VALUE!</v>
      </c>
      <c r="AA79" s="102" t="e">
        <v>#N/A</v>
      </c>
      <c r="AZ79" s="395"/>
      <c r="BA79" s="399"/>
      <c r="BB79" s="399"/>
      <c r="BC79" s="399"/>
      <c r="BD79" s="398"/>
      <c r="BE79" s="398"/>
    </row>
    <row r="80" spans="1:59" ht="11.25" customHeight="1" x14ac:dyDescent="0.25">
      <c r="A80" s="102" t="s">
        <v>239</v>
      </c>
      <c r="B80" s="333" t="e">
        <v>#N/A</v>
      </c>
      <c r="C80" s="102" t="e">
        <v>#N/A</v>
      </c>
      <c r="D80" s="328" t="e">
        <f t="shared" si="31"/>
        <v>#N/A</v>
      </c>
      <c r="E80" s="328" t="s">
        <v>8</v>
      </c>
      <c r="F80" s="324" t="s">
        <v>9</v>
      </c>
      <c r="G80" s="284" t="s">
        <v>10</v>
      </c>
      <c r="H80" s="324" t="s">
        <v>11</v>
      </c>
      <c r="I80" s="329" t="e">
        <v>#N/A</v>
      </c>
      <c r="J80" s="329" t="str">
        <f>IFERROR(_xll.qlSimpleQuote(A80&amp;C80,I80,,Permanent,Trigger,TRUE),"--")</f>
        <v>--</v>
      </c>
      <c r="K80" s="329" t="e">
        <f t="shared" si="32"/>
        <v>#N/A</v>
      </c>
      <c r="L80" s="102" t="str">
        <f>IFERROR(_xll.qlSwapRateHelper2(,IF(DataSelect="Reference",$J80,K80),,$D80,Calendar,$G80,$F80,$H80,$L$32,0,E80,Discounting,Permanent,_xll.ohTrigger(Trigger,DataSelect),ObjectOverwrite),"--")</f>
        <v>--</v>
      </c>
      <c r="M80" s="328" t="b">
        <f t="shared" si="33"/>
        <v>0</v>
      </c>
      <c r="O80" s="340" t="str">
        <f t="shared" si="27"/>
        <v>SW</v>
      </c>
      <c r="P80" s="340" t="e">
        <f t="shared" si="28"/>
        <v>#N/A</v>
      </c>
      <c r="Q80" s="344" t="str">
        <f t="shared" si="29"/>
        <v>--</v>
      </c>
      <c r="R80" s="340" t="b">
        <f t="shared" si="30"/>
        <v>0</v>
      </c>
      <c r="S80" s="348">
        <v>1</v>
      </c>
      <c r="T80" s="348">
        <v>1</v>
      </c>
      <c r="U80" s="102" t="e">
        <v>#N/A</v>
      </c>
      <c r="V80" s="100" t="e">
        <f>_xll.qlRateHelperQuoteName(U80)</f>
        <v>#VALUE!</v>
      </c>
      <c r="W80" s="350" t="e">
        <f>_xll.qlRateHelperRate(U80,_xll.ohTrigger(Trigger,TriggerSTD))</f>
        <v>#VALUE!</v>
      </c>
      <c r="X80" s="102" t="str">
        <f>IFERROR(_xll.qlFuturesRateHelperConvexityAdjustment(U80,Trigger),"--")</f>
        <v>--</v>
      </c>
      <c r="Y80" s="102" t="e">
        <f>_xll.qlRateHelperEarliestDate(U80,Trigger)</f>
        <v>#VALUE!</v>
      </c>
      <c r="Z80" s="102" t="e">
        <f>_xll.qlRateHelperLatestDate(U80,Trigger)</f>
        <v>#VALUE!</v>
      </c>
      <c r="AA80" s="102" t="e">
        <v>#N/A</v>
      </c>
      <c r="AZ80" s="395"/>
      <c r="BA80" s="399"/>
      <c r="BB80" s="399"/>
      <c r="BC80" s="399"/>
      <c r="BD80" s="398"/>
      <c r="BE80" s="398"/>
    </row>
    <row r="81" spans="1:57" ht="11.25" customHeight="1" x14ac:dyDescent="0.25">
      <c r="A81" s="102" t="s">
        <v>239</v>
      </c>
      <c r="B81" s="333" t="e">
        <v>#N/A</v>
      </c>
      <c r="C81" s="102" t="e">
        <v>#N/A</v>
      </c>
      <c r="D81" s="328" t="e">
        <f t="shared" si="31"/>
        <v>#N/A</v>
      </c>
      <c r="E81" s="328" t="s">
        <v>8</v>
      </c>
      <c r="F81" s="324" t="s">
        <v>9</v>
      </c>
      <c r="G81" s="284" t="s">
        <v>10</v>
      </c>
      <c r="H81" s="324" t="s">
        <v>11</v>
      </c>
      <c r="I81" s="329" t="e">
        <v>#N/A</v>
      </c>
      <c r="J81" s="329" t="str">
        <f>IFERROR(_xll.qlSimpleQuote(A81&amp;C81,I81,,Permanent,Trigger,TRUE),"--")</f>
        <v>--</v>
      </c>
      <c r="K81" s="329" t="e">
        <f t="shared" si="32"/>
        <v>#N/A</v>
      </c>
      <c r="L81" s="102" t="str">
        <f>IFERROR(_xll.qlSwapRateHelper2(,IF(DataSelect="Reference",$J81,K81),,$D81,Calendar,$G81,$F81,$H81,$L$32,0,E81,Discounting,Permanent,_xll.ohTrigger(Trigger,DataSelect),ObjectOverwrite),"--")</f>
        <v>--</v>
      </c>
      <c r="M81" s="328" t="b">
        <f t="shared" si="33"/>
        <v>0</v>
      </c>
      <c r="O81" s="340" t="str">
        <f t="shared" si="27"/>
        <v>SW</v>
      </c>
      <c r="P81" s="340" t="e">
        <f t="shared" si="28"/>
        <v>#N/A</v>
      </c>
      <c r="Q81" s="344" t="str">
        <f t="shared" si="29"/>
        <v>--</v>
      </c>
      <c r="R81" s="340" t="b">
        <f t="shared" si="30"/>
        <v>0</v>
      </c>
      <c r="S81" s="348">
        <v>1</v>
      </c>
      <c r="T81" s="348">
        <v>1</v>
      </c>
      <c r="U81" s="102" t="e">
        <v>#N/A</v>
      </c>
      <c r="V81" s="100" t="e">
        <f>_xll.qlRateHelperQuoteName(U81)</f>
        <v>#VALUE!</v>
      </c>
      <c r="W81" s="350" t="e">
        <f>_xll.qlRateHelperRate(U81,_xll.ohTrigger(Trigger,TriggerSTD))</f>
        <v>#VALUE!</v>
      </c>
      <c r="X81" s="102" t="str">
        <f>IFERROR(_xll.qlFuturesRateHelperConvexityAdjustment(U81,Trigger),"--")</f>
        <v>--</v>
      </c>
      <c r="Y81" s="102" t="e">
        <f>_xll.qlRateHelperEarliestDate(U81,Trigger)</f>
        <v>#VALUE!</v>
      </c>
      <c r="Z81" s="102" t="e">
        <f>_xll.qlRateHelperLatestDate(U81,Trigger)</f>
        <v>#VALUE!</v>
      </c>
      <c r="AA81" s="102" t="e">
        <v>#N/A</v>
      </c>
      <c r="AZ81" s="395"/>
      <c r="BA81" s="399"/>
      <c r="BB81" s="399"/>
      <c r="BC81" s="399"/>
      <c r="BD81" s="398"/>
      <c r="BE81" s="398"/>
    </row>
    <row r="82" spans="1:57" ht="11.25" customHeight="1" x14ac:dyDescent="0.25">
      <c r="A82" s="102" t="s">
        <v>239</v>
      </c>
      <c r="B82" s="333" t="e">
        <v>#N/A</v>
      </c>
      <c r="C82" s="102" t="e">
        <v>#N/A</v>
      </c>
      <c r="D82" s="328" t="e">
        <f t="shared" si="31"/>
        <v>#N/A</v>
      </c>
      <c r="E82" s="328" t="s">
        <v>8</v>
      </c>
      <c r="F82" s="324" t="s">
        <v>9</v>
      </c>
      <c r="G82" s="284" t="s">
        <v>10</v>
      </c>
      <c r="H82" s="324" t="s">
        <v>11</v>
      </c>
      <c r="I82" s="329" t="e">
        <v>#N/A</v>
      </c>
      <c r="J82" s="329" t="str">
        <f>IFERROR(_xll.qlSimpleQuote(A82&amp;C82,I82,,Permanent,Trigger,TRUE),"--")</f>
        <v>--</v>
      </c>
      <c r="K82" s="329" t="e">
        <f t="shared" si="32"/>
        <v>#N/A</v>
      </c>
      <c r="L82" s="102" t="str">
        <f>IFERROR(_xll.qlSwapRateHelper2(,IF(DataSelect="Reference",$J82,K82),,$D82,Calendar,$G82,$F82,$H82,$L$32,0,E82,Discounting,Permanent,_xll.ohTrigger(Trigger,DataSelect),ObjectOverwrite),"--")</f>
        <v>--</v>
      </c>
      <c r="M82" s="328" t="b">
        <f t="shared" si="33"/>
        <v>0</v>
      </c>
      <c r="O82" s="340" t="str">
        <f t="shared" si="27"/>
        <v>SW</v>
      </c>
      <c r="P82" s="340" t="e">
        <f t="shared" si="28"/>
        <v>#N/A</v>
      </c>
      <c r="Q82" s="344" t="str">
        <f t="shared" si="29"/>
        <v>--</v>
      </c>
      <c r="R82" s="340" t="b">
        <f t="shared" si="30"/>
        <v>0</v>
      </c>
      <c r="S82" s="348">
        <v>1</v>
      </c>
      <c r="T82" s="348">
        <v>1</v>
      </c>
      <c r="U82" s="102" t="e">
        <v>#N/A</v>
      </c>
      <c r="V82" s="100" t="e">
        <f>_xll.qlRateHelperQuoteName(U82)</f>
        <v>#VALUE!</v>
      </c>
      <c r="W82" s="350" t="e">
        <f>_xll.qlRateHelperRate(U82,_xll.ohTrigger(Trigger,TriggerSTD))</f>
        <v>#VALUE!</v>
      </c>
      <c r="X82" s="102" t="str">
        <f>IFERROR(_xll.qlFuturesRateHelperConvexityAdjustment(U82,Trigger),"--")</f>
        <v>--</v>
      </c>
      <c r="Y82" s="102" t="e">
        <f>_xll.qlRateHelperEarliestDate(U82,Trigger)</f>
        <v>#VALUE!</v>
      </c>
      <c r="Z82" s="102" t="e">
        <f>_xll.qlRateHelperLatestDate(U82,Trigger)</f>
        <v>#VALUE!</v>
      </c>
      <c r="AA82" s="102" t="e">
        <v>#N/A</v>
      </c>
      <c r="AZ82" s="395"/>
      <c r="BA82" s="399"/>
      <c r="BB82" s="399"/>
      <c r="BC82" s="399"/>
      <c r="BD82" s="398"/>
      <c r="BE82" s="398"/>
    </row>
    <row r="83" spans="1:57" ht="11.25" customHeight="1" x14ac:dyDescent="0.25">
      <c r="A83" s="102" t="s">
        <v>239</v>
      </c>
      <c r="B83" s="333" t="e">
        <v>#N/A</v>
      </c>
      <c r="C83" s="102" t="e">
        <v>#N/A</v>
      </c>
      <c r="D83" s="328" t="e">
        <f t="shared" si="31"/>
        <v>#N/A</v>
      </c>
      <c r="E83" s="328" t="s">
        <v>8</v>
      </c>
      <c r="F83" s="324" t="s">
        <v>9</v>
      </c>
      <c r="G83" s="284" t="s">
        <v>10</v>
      </c>
      <c r="H83" s="324" t="s">
        <v>11</v>
      </c>
      <c r="I83" s="329" t="e">
        <v>#N/A</v>
      </c>
      <c r="J83" s="329" t="str">
        <f>IFERROR(_xll.qlSimpleQuote(A83&amp;C83,I83,,Permanent,Trigger,TRUE),"--")</f>
        <v>--</v>
      </c>
      <c r="K83" s="329" t="e">
        <f t="shared" si="32"/>
        <v>#N/A</v>
      </c>
      <c r="L83" s="102" t="str">
        <f>IFERROR(_xll.qlSwapRateHelper2(,IF(DataSelect="Reference",$J83,K83),,$D83,Calendar,$G83,$F83,$H83,$L$32,0,E83,Discounting,Permanent,_xll.ohTrigger(Trigger,DataSelect),ObjectOverwrite),"--")</f>
        <v>--</v>
      </c>
      <c r="M83" s="328" t="b">
        <f t="shared" si="33"/>
        <v>0</v>
      </c>
      <c r="O83" s="340" t="str">
        <f t="shared" si="27"/>
        <v>SW</v>
      </c>
      <c r="P83" s="340" t="e">
        <f t="shared" si="28"/>
        <v>#N/A</v>
      </c>
      <c r="Q83" s="344" t="str">
        <f t="shared" si="29"/>
        <v>--</v>
      </c>
      <c r="R83" s="340" t="b">
        <f t="shared" si="30"/>
        <v>0</v>
      </c>
      <c r="S83" s="348">
        <v>1</v>
      </c>
      <c r="T83" s="348">
        <v>1</v>
      </c>
      <c r="U83" s="102" t="e">
        <v>#N/A</v>
      </c>
      <c r="V83" s="100" t="e">
        <f>_xll.qlRateHelperQuoteName(U83)</f>
        <v>#VALUE!</v>
      </c>
      <c r="W83" s="350" t="e">
        <f>_xll.qlRateHelperRate(U83,_xll.ohTrigger(Trigger,TriggerSTD))</f>
        <v>#VALUE!</v>
      </c>
      <c r="X83" s="102" t="str">
        <f>IFERROR(_xll.qlFuturesRateHelperConvexityAdjustment(U83,Trigger),"--")</f>
        <v>--</v>
      </c>
      <c r="Y83" s="102" t="e">
        <f>_xll.qlRateHelperEarliestDate(U83,Trigger)</f>
        <v>#VALUE!</v>
      </c>
      <c r="Z83" s="102" t="e">
        <f>_xll.qlRateHelperLatestDate(U83,Trigger)</f>
        <v>#VALUE!</v>
      </c>
      <c r="AA83" s="102" t="e">
        <v>#N/A</v>
      </c>
      <c r="AZ83" s="395"/>
      <c r="BA83" s="399"/>
      <c r="BB83" s="399"/>
      <c r="BC83" s="399"/>
      <c r="BD83" s="398"/>
      <c r="BE83" s="398"/>
    </row>
    <row r="84" spans="1:57" ht="11.25" customHeight="1" x14ac:dyDescent="0.25">
      <c r="A84" s="102" t="s">
        <v>239</v>
      </c>
      <c r="B84" s="333" t="e">
        <v>#N/A</v>
      </c>
      <c r="C84" s="102" t="e">
        <v>#N/A</v>
      </c>
      <c r="D84" s="328" t="e">
        <f t="shared" si="31"/>
        <v>#N/A</v>
      </c>
      <c r="E84" s="328" t="s">
        <v>8</v>
      </c>
      <c r="F84" s="324" t="s">
        <v>9</v>
      </c>
      <c r="G84" s="284" t="s">
        <v>10</v>
      </c>
      <c r="H84" s="324" t="s">
        <v>11</v>
      </c>
      <c r="I84" s="329" t="e">
        <v>#N/A</v>
      </c>
      <c r="J84" s="329" t="str">
        <f>IFERROR(_xll.qlSimpleQuote(A84&amp;C84,I84,,Permanent,Trigger,TRUE),"--")</f>
        <v>--</v>
      </c>
      <c r="K84" s="329" t="e">
        <f t="shared" si="32"/>
        <v>#N/A</v>
      </c>
      <c r="L84" s="102" t="str">
        <f>IFERROR(_xll.qlSwapRateHelper2(,IF(DataSelect="Reference",$J84,K84),,$D84,Calendar,$G84,$F84,$H84,$L$32,0,E84,Discounting,Permanent,_xll.ohTrigger(Trigger,DataSelect),ObjectOverwrite),"--")</f>
        <v>--</v>
      </c>
      <c r="M84" s="328" t="b">
        <f t="shared" si="33"/>
        <v>0</v>
      </c>
      <c r="O84" s="340" t="str">
        <f t="shared" si="27"/>
        <v>SW</v>
      </c>
      <c r="P84" s="340" t="e">
        <f t="shared" si="28"/>
        <v>#N/A</v>
      </c>
      <c r="Q84" s="344" t="str">
        <f t="shared" si="29"/>
        <v>--</v>
      </c>
      <c r="R84" s="340" t="b">
        <f t="shared" si="30"/>
        <v>0</v>
      </c>
      <c r="S84" s="348">
        <v>1</v>
      </c>
      <c r="T84" s="348">
        <v>1</v>
      </c>
      <c r="U84" s="102" t="e">
        <v>#N/A</v>
      </c>
      <c r="V84" s="100" t="e">
        <f>_xll.qlRateHelperQuoteName(U84)</f>
        <v>#VALUE!</v>
      </c>
      <c r="W84" s="350" t="e">
        <f>_xll.qlRateHelperRate(U84,_xll.ohTrigger(Trigger,TriggerSTD))</f>
        <v>#VALUE!</v>
      </c>
      <c r="X84" s="102" t="str">
        <f>IFERROR(_xll.qlFuturesRateHelperConvexityAdjustment(U84,Trigger),"--")</f>
        <v>--</v>
      </c>
      <c r="Y84" s="102" t="e">
        <f>_xll.qlRateHelperEarliestDate(U84,Trigger)</f>
        <v>#VALUE!</v>
      </c>
      <c r="Z84" s="102" t="e">
        <f>_xll.qlRateHelperLatestDate(U84,Trigger)</f>
        <v>#VALUE!</v>
      </c>
      <c r="AA84" s="102" t="e">
        <v>#N/A</v>
      </c>
      <c r="AZ84" s="395"/>
      <c r="BA84" s="399"/>
      <c r="BB84" s="399"/>
      <c r="BC84" s="399"/>
      <c r="BD84" s="398"/>
      <c r="BE84" s="398"/>
    </row>
    <row r="85" spans="1:57" ht="11.25" customHeight="1" x14ac:dyDescent="0.25">
      <c r="A85" s="102" t="s">
        <v>239</v>
      </c>
      <c r="B85" s="333" t="e">
        <v>#N/A</v>
      </c>
      <c r="C85" s="102" t="e">
        <v>#N/A</v>
      </c>
      <c r="D85" s="328" t="e">
        <f t="shared" si="31"/>
        <v>#N/A</v>
      </c>
      <c r="E85" s="328" t="s">
        <v>8</v>
      </c>
      <c r="F85" s="324" t="s">
        <v>9</v>
      </c>
      <c r="G85" s="284" t="s">
        <v>10</v>
      </c>
      <c r="H85" s="324" t="s">
        <v>11</v>
      </c>
      <c r="I85" s="329" t="e">
        <v>#N/A</v>
      </c>
      <c r="J85" s="329" t="str">
        <f>IFERROR(_xll.qlSimpleQuote(A85&amp;C85,I85,,Permanent,Trigger,TRUE),"--")</f>
        <v>--</v>
      </c>
      <c r="K85" s="329" t="e">
        <f t="shared" si="32"/>
        <v>#N/A</v>
      </c>
      <c r="L85" s="102" t="str">
        <f>IFERROR(_xll.qlSwapRateHelper2(,IF(DataSelect="Reference",$J85,K85),,$D85,Calendar,$G85,$F85,$H85,$L$32,0,E85,Discounting,Permanent,_xll.ohTrigger(Trigger,DataSelect),ObjectOverwrite),"--")</f>
        <v>--</v>
      </c>
      <c r="M85" s="328" t="b">
        <f t="shared" si="33"/>
        <v>0</v>
      </c>
      <c r="O85" s="340" t="str">
        <f t="shared" si="27"/>
        <v>SW</v>
      </c>
      <c r="P85" s="340" t="e">
        <f t="shared" si="28"/>
        <v>#N/A</v>
      </c>
      <c r="Q85" s="344" t="str">
        <f t="shared" si="29"/>
        <v>--</v>
      </c>
      <c r="R85" s="340" t="b">
        <f t="shared" si="30"/>
        <v>0</v>
      </c>
      <c r="S85" s="348">
        <v>1</v>
      </c>
      <c r="T85" s="348">
        <v>1</v>
      </c>
      <c r="U85" s="102" t="e">
        <v>#N/A</v>
      </c>
      <c r="V85" s="100" t="e">
        <f>_xll.qlRateHelperQuoteName(U85)</f>
        <v>#VALUE!</v>
      </c>
      <c r="W85" s="350" t="e">
        <f>_xll.qlRateHelperRate(U85,_xll.ohTrigger(Trigger,TriggerSTD))</f>
        <v>#VALUE!</v>
      </c>
      <c r="X85" s="102" t="str">
        <f>IFERROR(_xll.qlFuturesRateHelperConvexityAdjustment(U85,Trigger),"--")</f>
        <v>--</v>
      </c>
      <c r="Y85" s="102" t="e">
        <f>_xll.qlRateHelperEarliestDate(U85,Trigger)</f>
        <v>#VALUE!</v>
      </c>
      <c r="Z85" s="102" t="e">
        <f>_xll.qlRateHelperLatestDate(U85,Trigger)</f>
        <v>#VALUE!</v>
      </c>
      <c r="AA85" s="102" t="e">
        <v>#N/A</v>
      </c>
      <c r="AZ85" s="395"/>
      <c r="BA85" s="399"/>
      <c r="BB85" s="399"/>
      <c r="BC85" s="399"/>
      <c r="BD85" s="398"/>
      <c r="BE85" s="398"/>
    </row>
    <row r="86" spans="1:57" ht="11.25" customHeight="1" x14ac:dyDescent="0.25">
      <c r="A86" s="102" t="s">
        <v>239</v>
      </c>
      <c r="B86" s="333" t="e">
        <v>#N/A</v>
      </c>
      <c r="C86" s="102" t="e">
        <v>#N/A</v>
      </c>
      <c r="D86" s="328" t="e">
        <f t="shared" si="31"/>
        <v>#N/A</v>
      </c>
      <c r="E86" s="328" t="s">
        <v>8</v>
      </c>
      <c r="F86" s="324" t="s">
        <v>9</v>
      </c>
      <c r="G86" s="284" t="s">
        <v>10</v>
      </c>
      <c r="H86" s="324" t="s">
        <v>11</v>
      </c>
      <c r="I86" s="329" t="e">
        <v>#N/A</v>
      </c>
      <c r="J86" s="329" t="str">
        <f>IFERROR(_xll.qlSimpleQuote(A86&amp;C86,I86,,Permanent,Trigger,TRUE),"--")</f>
        <v>--</v>
      </c>
      <c r="K86" s="329" t="e">
        <f t="shared" si="32"/>
        <v>#N/A</v>
      </c>
      <c r="L86" s="102" t="str">
        <f>IFERROR(_xll.qlSwapRateHelper2(,IF(DataSelect="Reference",$J86,K86),,$D86,Calendar,$G86,$F86,$H86,$L$32,0,E86,Discounting,Permanent,_xll.ohTrigger(Trigger,DataSelect),ObjectOverwrite),"--")</f>
        <v>--</v>
      </c>
      <c r="M86" s="328" t="b">
        <f t="shared" si="33"/>
        <v>0</v>
      </c>
      <c r="O86" s="340" t="str">
        <f t="shared" si="27"/>
        <v>SW</v>
      </c>
      <c r="P86" s="340" t="e">
        <f t="shared" si="28"/>
        <v>#N/A</v>
      </c>
      <c r="Q86" s="344" t="str">
        <f t="shared" si="29"/>
        <v>--</v>
      </c>
      <c r="R86" s="340" t="b">
        <f t="shared" si="30"/>
        <v>0</v>
      </c>
      <c r="S86" s="348">
        <v>1</v>
      </c>
      <c r="T86" s="348">
        <v>1</v>
      </c>
      <c r="U86" s="102" t="e">
        <v>#N/A</v>
      </c>
      <c r="V86" s="100" t="e">
        <f>_xll.qlRateHelperQuoteName(U86)</f>
        <v>#VALUE!</v>
      </c>
      <c r="W86" s="350" t="e">
        <f>_xll.qlRateHelperRate(U86,_xll.ohTrigger(Trigger,TriggerSTD))</f>
        <v>#VALUE!</v>
      </c>
      <c r="X86" s="102" t="str">
        <f>IFERROR(_xll.qlFuturesRateHelperConvexityAdjustment(U86,Trigger),"--")</f>
        <v>--</v>
      </c>
      <c r="Y86" s="102" t="e">
        <f>_xll.qlRateHelperEarliestDate(U86,Trigger)</f>
        <v>#VALUE!</v>
      </c>
      <c r="Z86" s="102" t="e">
        <f>_xll.qlRateHelperLatestDate(U86,Trigger)</f>
        <v>#VALUE!</v>
      </c>
      <c r="AA86" s="102" t="e">
        <v>#N/A</v>
      </c>
      <c r="AZ86" s="395"/>
      <c r="BA86" s="399"/>
      <c r="BB86" s="399"/>
      <c r="BC86" s="399"/>
      <c r="BD86" s="398"/>
      <c r="BE86" s="398"/>
    </row>
    <row r="87" spans="1:57" ht="11.25" customHeight="1" x14ac:dyDescent="0.25">
      <c r="A87" s="102" t="s">
        <v>239</v>
      </c>
      <c r="B87" s="333" t="e">
        <v>#N/A</v>
      </c>
      <c r="C87" s="102" t="e">
        <v>#N/A</v>
      </c>
      <c r="D87" s="328" t="e">
        <f t="shared" si="31"/>
        <v>#N/A</v>
      </c>
      <c r="E87" s="328" t="s">
        <v>8</v>
      </c>
      <c r="F87" s="324" t="s">
        <v>9</v>
      </c>
      <c r="G87" s="284" t="s">
        <v>10</v>
      </c>
      <c r="H87" s="324" t="s">
        <v>11</v>
      </c>
      <c r="I87" s="329" t="e">
        <v>#N/A</v>
      </c>
      <c r="J87" s="329" t="str">
        <f>IFERROR(_xll.qlSimpleQuote(A87&amp;C87,I87,,Permanent,Trigger,TRUE),"--")</f>
        <v>--</v>
      </c>
      <c r="K87" s="329" t="e">
        <f t="shared" si="32"/>
        <v>#N/A</v>
      </c>
      <c r="L87" s="102" t="str">
        <f>IFERROR(_xll.qlSwapRateHelper2(,IF(DataSelect="Reference",$J87,K87),,$D87,Calendar,$G87,$F87,$H87,$L$32,0,E87,Discounting,Permanent,_xll.ohTrigger(Trigger,DataSelect),ObjectOverwrite),"--")</f>
        <v>--</v>
      </c>
      <c r="M87" s="328" t="b">
        <f t="shared" si="33"/>
        <v>0</v>
      </c>
      <c r="O87" s="340" t="str">
        <f t="shared" si="27"/>
        <v>SW</v>
      </c>
      <c r="P87" s="340" t="e">
        <f t="shared" si="28"/>
        <v>#N/A</v>
      </c>
      <c r="Q87" s="344" t="str">
        <f t="shared" si="29"/>
        <v>--</v>
      </c>
      <c r="R87" s="340" t="b">
        <f t="shared" si="30"/>
        <v>0</v>
      </c>
      <c r="S87" s="348">
        <v>1</v>
      </c>
      <c r="T87" s="348">
        <v>1</v>
      </c>
      <c r="U87" s="102" t="e">
        <v>#N/A</v>
      </c>
      <c r="V87" s="100" t="e">
        <f>_xll.qlRateHelperQuoteName(U87)</f>
        <v>#VALUE!</v>
      </c>
      <c r="W87" s="350" t="e">
        <f>_xll.qlRateHelperRate(U87,_xll.ohTrigger(Trigger,TriggerSTD))</f>
        <v>#VALUE!</v>
      </c>
      <c r="X87" s="102" t="str">
        <f>IFERROR(_xll.qlFuturesRateHelperConvexityAdjustment(U87,Trigger),"--")</f>
        <v>--</v>
      </c>
      <c r="Y87" s="102" t="e">
        <f>_xll.qlRateHelperEarliestDate(U87,Trigger)</f>
        <v>#VALUE!</v>
      </c>
      <c r="Z87" s="102" t="e">
        <f>_xll.qlRateHelperLatestDate(U87,Trigger)</f>
        <v>#VALUE!</v>
      </c>
      <c r="AA87" s="102" t="e">
        <v>#N/A</v>
      </c>
      <c r="AZ87" s="395"/>
      <c r="BA87" s="399"/>
      <c r="BB87" s="399"/>
      <c r="BC87" s="399"/>
      <c r="BD87" s="398"/>
      <c r="BE87" s="398"/>
    </row>
    <row r="88" spans="1:57" ht="11.25" customHeight="1" x14ac:dyDescent="0.25">
      <c r="A88" s="102" t="s">
        <v>239</v>
      </c>
      <c r="B88" s="333" t="e">
        <v>#N/A</v>
      </c>
      <c r="C88" s="102" t="e">
        <v>#N/A</v>
      </c>
      <c r="D88" s="328" t="e">
        <f t="shared" si="31"/>
        <v>#N/A</v>
      </c>
      <c r="E88" s="328" t="s">
        <v>8</v>
      </c>
      <c r="F88" s="324" t="s">
        <v>9</v>
      </c>
      <c r="G88" s="284" t="s">
        <v>10</v>
      </c>
      <c r="H88" s="324" t="s">
        <v>11</v>
      </c>
      <c r="I88" s="329" t="e">
        <v>#N/A</v>
      </c>
      <c r="J88" s="329" t="str">
        <f>IFERROR(_xll.qlSimpleQuote(A88&amp;C88,I88,,Permanent,Trigger,TRUE),"--")</f>
        <v>--</v>
      </c>
      <c r="K88" s="329" t="e">
        <f t="shared" si="32"/>
        <v>#N/A</v>
      </c>
      <c r="L88" s="102" t="str">
        <f>IFERROR(_xll.qlSwapRateHelper2(,IF(DataSelect="Reference",$J88,K88),,$D88,Calendar,$G88,$F88,$H88,$L$32,0,E88,Discounting,Permanent,_xll.ohTrigger(Trigger,DataSelect),ObjectOverwrite),"--")</f>
        <v>--</v>
      </c>
      <c r="M88" s="328" t="b">
        <f t="shared" si="33"/>
        <v>0</v>
      </c>
      <c r="O88" s="340" t="str">
        <f t="shared" si="27"/>
        <v>SW</v>
      </c>
      <c r="P88" s="340" t="e">
        <f t="shared" si="28"/>
        <v>#N/A</v>
      </c>
      <c r="Q88" s="344" t="str">
        <f t="shared" si="29"/>
        <v>--</v>
      </c>
      <c r="R88" s="340" t="b">
        <f t="shared" si="30"/>
        <v>0</v>
      </c>
      <c r="S88" s="348">
        <v>1</v>
      </c>
      <c r="T88" s="348">
        <v>1</v>
      </c>
      <c r="U88" s="102" t="e">
        <v>#N/A</v>
      </c>
      <c r="V88" s="100" t="e">
        <f>_xll.qlRateHelperQuoteName(U88)</f>
        <v>#VALUE!</v>
      </c>
      <c r="W88" s="350" t="e">
        <f>_xll.qlRateHelperRate(U88,_xll.ohTrigger(Trigger,TriggerSTD))</f>
        <v>#VALUE!</v>
      </c>
      <c r="X88" s="102" t="str">
        <f>IFERROR(_xll.qlFuturesRateHelperConvexityAdjustment(U88,Trigger),"--")</f>
        <v>--</v>
      </c>
      <c r="Y88" s="102" t="e">
        <f>_xll.qlRateHelperEarliestDate(U88,Trigger)</f>
        <v>#VALUE!</v>
      </c>
      <c r="Z88" s="102" t="e">
        <f>_xll.qlRateHelperLatestDate(U88,Trigger)</f>
        <v>#VALUE!</v>
      </c>
      <c r="AA88" s="102" t="e">
        <v>#N/A</v>
      </c>
      <c r="AZ88" s="395"/>
      <c r="BA88" s="399"/>
      <c r="BB88" s="399"/>
      <c r="BC88" s="399"/>
      <c r="BD88" s="398"/>
      <c r="BE88" s="398"/>
    </row>
    <row r="89" spans="1:57" ht="11.25" customHeight="1" x14ac:dyDescent="0.25">
      <c r="A89" s="102" t="s">
        <v>239</v>
      </c>
      <c r="B89" s="333" t="e">
        <v>#N/A</v>
      </c>
      <c r="C89" s="102" t="e">
        <v>#N/A</v>
      </c>
      <c r="D89" s="328" t="e">
        <f t="shared" si="31"/>
        <v>#N/A</v>
      </c>
      <c r="E89" s="328" t="s">
        <v>8</v>
      </c>
      <c r="F89" s="324" t="s">
        <v>9</v>
      </c>
      <c r="G89" s="284" t="s">
        <v>10</v>
      </c>
      <c r="H89" s="324" t="s">
        <v>11</v>
      </c>
      <c r="I89" s="329" t="e">
        <v>#N/A</v>
      </c>
      <c r="J89" s="329" t="str">
        <f>IFERROR(_xll.qlSimpleQuote(A89&amp;C89,I89,,Permanent,Trigger,TRUE),"--")</f>
        <v>--</v>
      </c>
      <c r="K89" s="329" t="e">
        <f t="shared" si="32"/>
        <v>#N/A</v>
      </c>
      <c r="L89" s="102" t="str">
        <f>IFERROR(_xll.qlSwapRateHelper2(,IF(DataSelect="Reference",$J89,K89),,$D89,Calendar,$G89,$F89,$H89,$L$32,0,E89,Discounting,Permanent,_xll.ohTrigger(Trigger,DataSelect),ObjectOverwrite),"--")</f>
        <v>--</v>
      </c>
      <c r="M89" s="328" t="b">
        <f t="shared" si="33"/>
        <v>0</v>
      </c>
      <c r="O89" s="340" t="str">
        <f t="shared" si="27"/>
        <v>SW</v>
      </c>
      <c r="P89" s="340" t="e">
        <f t="shared" si="28"/>
        <v>#N/A</v>
      </c>
      <c r="Q89" s="344" t="str">
        <f t="shared" si="29"/>
        <v>--</v>
      </c>
      <c r="R89" s="340" t="b">
        <f t="shared" si="30"/>
        <v>0</v>
      </c>
      <c r="S89" s="348">
        <v>1</v>
      </c>
      <c r="T89" s="348">
        <v>1</v>
      </c>
      <c r="U89" s="102" t="e">
        <v>#N/A</v>
      </c>
      <c r="V89" s="100" t="e">
        <f>_xll.qlRateHelperQuoteName(U89)</f>
        <v>#VALUE!</v>
      </c>
      <c r="W89" s="350" t="e">
        <f>_xll.qlRateHelperRate(U89,_xll.ohTrigger(Trigger,TriggerSTD))</f>
        <v>#VALUE!</v>
      </c>
      <c r="X89" s="102" t="str">
        <f>IFERROR(_xll.qlFuturesRateHelperConvexityAdjustment(U89,Trigger),"--")</f>
        <v>--</v>
      </c>
      <c r="Y89" s="102" t="e">
        <f>_xll.qlRateHelperEarliestDate(U89,Trigger)</f>
        <v>#VALUE!</v>
      </c>
      <c r="Z89" s="102" t="e">
        <f>_xll.qlRateHelperLatestDate(U89,Trigger)</f>
        <v>#VALUE!</v>
      </c>
      <c r="AA89" s="102" t="e">
        <v>#N/A</v>
      </c>
      <c r="AZ89" s="395"/>
      <c r="BA89" s="399"/>
      <c r="BB89" s="399"/>
      <c r="BC89" s="399"/>
      <c r="BD89" s="398"/>
      <c r="BE89" s="398"/>
    </row>
    <row r="90" spans="1:57" ht="11.25" customHeight="1" x14ac:dyDescent="0.25">
      <c r="A90" s="102" t="s">
        <v>239</v>
      </c>
      <c r="B90" s="333" t="e">
        <v>#N/A</v>
      </c>
      <c r="C90" s="102" t="e">
        <v>#N/A</v>
      </c>
      <c r="D90" s="328" t="e">
        <f t="shared" si="31"/>
        <v>#N/A</v>
      </c>
      <c r="E90" s="328" t="s">
        <v>8</v>
      </c>
      <c r="F90" s="324" t="s">
        <v>9</v>
      </c>
      <c r="G90" s="284" t="s">
        <v>10</v>
      </c>
      <c r="H90" s="324" t="s">
        <v>11</v>
      </c>
      <c r="I90" s="329" t="e">
        <v>#N/A</v>
      </c>
      <c r="J90" s="329" t="str">
        <f>IFERROR(_xll.qlSimpleQuote(A90&amp;C90,I90,,Permanent,Trigger,TRUE),"--")</f>
        <v>--</v>
      </c>
      <c r="K90" s="329" t="e">
        <f t="shared" si="32"/>
        <v>#N/A</v>
      </c>
      <c r="L90" s="102" t="str">
        <f>IFERROR(_xll.qlSwapRateHelper2(,IF(DataSelect="Reference",$J90,K90),,$D90,Calendar,$G90,$F90,$H90,$L$32,0,E90,Discounting,Permanent,_xll.ohTrigger(Trigger,DataSelect),ObjectOverwrite),"--")</f>
        <v>--</v>
      </c>
      <c r="M90" s="328" t="b">
        <f t="shared" si="33"/>
        <v>0</v>
      </c>
      <c r="O90" s="340" t="str">
        <f t="shared" si="27"/>
        <v>SW</v>
      </c>
      <c r="P90" s="340" t="e">
        <f t="shared" si="28"/>
        <v>#N/A</v>
      </c>
      <c r="Q90" s="344" t="str">
        <f t="shared" si="29"/>
        <v>--</v>
      </c>
      <c r="R90" s="340" t="b">
        <f t="shared" si="30"/>
        <v>0</v>
      </c>
      <c r="S90" s="348">
        <v>1</v>
      </c>
      <c r="T90" s="348">
        <v>1</v>
      </c>
      <c r="U90" s="102" t="e">
        <v>#N/A</v>
      </c>
      <c r="V90" s="100" t="e">
        <f>_xll.qlRateHelperQuoteName(U90)</f>
        <v>#VALUE!</v>
      </c>
      <c r="W90" s="350" t="e">
        <f>_xll.qlRateHelperRate(U90,_xll.ohTrigger(Trigger,TriggerSTD))</f>
        <v>#VALUE!</v>
      </c>
      <c r="X90" s="102" t="str">
        <f>IFERROR(_xll.qlFuturesRateHelperConvexityAdjustment(U90,Trigger),"--")</f>
        <v>--</v>
      </c>
      <c r="Y90" s="102" t="e">
        <f>_xll.qlRateHelperEarliestDate(U90,Trigger)</f>
        <v>#VALUE!</v>
      </c>
      <c r="Z90" s="102" t="e">
        <f>_xll.qlRateHelperLatestDate(U90,Trigger)</f>
        <v>#VALUE!</v>
      </c>
      <c r="AA90" s="102" t="e">
        <v>#N/A</v>
      </c>
      <c r="AZ90" s="395"/>
      <c r="BA90" s="399"/>
      <c r="BB90" s="399"/>
      <c r="BC90" s="399"/>
      <c r="BD90" s="398"/>
      <c r="BE90" s="398"/>
    </row>
    <row r="91" spans="1:57" ht="11.25" customHeight="1" x14ac:dyDescent="0.25">
      <c r="A91" s="102" t="s">
        <v>239</v>
      </c>
      <c r="B91" s="333" t="e">
        <v>#N/A</v>
      </c>
      <c r="C91" s="102" t="e">
        <v>#N/A</v>
      </c>
      <c r="D91" s="328" t="e">
        <f t="shared" si="31"/>
        <v>#N/A</v>
      </c>
      <c r="E91" s="328" t="s">
        <v>8</v>
      </c>
      <c r="F91" s="324" t="s">
        <v>9</v>
      </c>
      <c r="G91" s="284" t="s">
        <v>10</v>
      </c>
      <c r="H91" s="324" t="s">
        <v>11</v>
      </c>
      <c r="I91" s="329" t="e">
        <v>#N/A</v>
      </c>
      <c r="J91" s="329" t="str">
        <f>IFERROR(_xll.qlSimpleQuote(A91&amp;C91,I91,,Permanent,Trigger,TRUE),"--")</f>
        <v>--</v>
      </c>
      <c r="K91" s="329" t="e">
        <f t="shared" si="32"/>
        <v>#N/A</v>
      </c>
      <c r="L91" s="102" t="str">
        <f>IFERROR(_xll.qlSwapRateHelper2(,IF(DataSelect="Reference",$J91,K91),,$D91,Calendar,$G91,$F91,$H91,$L$32,0,E91,Discounting,Permanent,_xll.ohTrigger(Trigger,DataSelect),ObjectOverwrite),"--")</f>
        <v>--</v>
      </c>
      <c r="M91" s="328" t="b">
        <f t="shared" si="33"/>
        <v>0</v>
      </c>
      <c r="O91" s="340" t="str">
        <f t="shared" si="27"/>
        <v>SW</v>
      </c>
      <c r="P91" s="340" t="e">
        <f t="shared" si="28"/>
        <v>#N/A</v>
      </c>
      <c r="Q91" s="344" t="str">
        <f t="shared" si="29"/>
        <v>--</v>
      </c>
      <c r="R91" s="340" t="b">
        <f t="shared" si="30"/>
        <v>0</v>
      </c>
      <c r="S91" s="348">
        <v>1</v>
      </c>
      <c r="T91" s="348">
        <v>1</v>
      </c>
      <c r="U91" s="102" t="e">
        <v>#N/A</v>
      </c>
      <c r="V91" s="100" t="e">
        <f>_xll.qlRateHelperQuoteName(U91)</f>
        <v>#VALUE!</v>
      </c>
      <c r="W91" s="350" t="e">
        <f>_xll.qlRateHelperRate(U91,_xll.ohTrigger(Trigger,TriggerSTD))</f>
        <v>#VALUE!</v>
      </c>
      <c r="X91" s="102" t="str">
        <f>IFERROR(_xll.qlFuturesRateHelperConvexityAdjustment(U91,Trigger),"--")</f>
        <v>--</v>
      </c>
      <c r="Y91" s="102" t="e">
        <f>_xll.qlRateHelperEarliestDate(U91,Trigger)</f>
        <v>#VALUE!</v>
      </c>
      <c r="Z91" s="102" t="e">
        <f>_xll.qlRateHelperLatestDate(U91,Trigger)</f>
        <v>#VALUE!</v>
      </c>
      <c r="AA91" s="102" t="e">
        <v>#N/A</v>
      </c>
      <c r="AZ91" s="395"/>
      <c r="BA91" s="399"/>
      <c r="BB91" s="399"/>
      <c r="BC91" s="399"/>
      <c r="BD91" s="398"/>
      <c r="BE91" s="398"/>
    </row>
    <row r="92" spans="1:57" ht="11.25" customHeight="1" x14ac:dyDescent="0.25">
      <c r="A92" s="102" t="s">
        <v>239</v>
      </c>
      <c r="B92" s="333" t="e">
        <v>#N/A</v>
      </c>
      <c r="C92" s="102" t="e">
        <v>#N/A</v>
      </c>
      <c r="D92" s="328" t="e">
        <f t="shared" si="31"/>
        <v>#N/A</v>
      </c>
      <c r="E92" s="328" t="s">
        <v>8</v>
      </c>
      <c r="F92" s="324" t="s">
        <v>9</v>
      </c>
      <c r="G92" s="284" t="s">
        <v>10</v>
      </c>
      <c r="H92" s="324" t="s">
        <v>11</v>
      </c>
      <c r="I92" s="329" t="e">
        <v>#N/A</v>
      </c>
      <c r="J92" s="329" t="str">
        <f>IFERROR(_xll.qlSimpleQuote(A92&amp;C92,I92,,Permanent,Trigger,TRUE),"--")</f>
        <v>--</v>
      </c>
      <c r="K92" s="329" t="e">
        <f t="shared" si="32"/>
        <v>#N/A</v>
      </c>
      <c r="L92" s="102" t="str">
        <f>IFERROR(_xll.qlSwapRateHelper2(,IF(DataSelect="Reference",$J92,K92),,$D92,Calendar,$G92,$F92,$H92,$L$32,0,E92,Discounting,Permanent,_xll.ohTrigger(Trigger,DataSelect),ObjectOverwrite),"--")</f>
        <v>--</v>
      </c>
      <c r="M92" s="328" t="b">
        <f t="shared" si="33"/>
        <v>0</v>
      </c>
      <c r="O92" s="340" t="str">
        <f t="shared" si="27"/>
        <v>SW</v>
      </c>
      <c r="P92" s="340" t="e">
        <f t="shared" si="28"/>
        <v>#N/A</v>
      </c>
      <c r="Q92" s="344" t="str">
        <f t="shared" si="29"/>
        <v>--</v>
      </c>
      <c r="R92" s="340" t="b">
        <f t="shared" si="30"/>
        <v>0</v>
      </c>
      <c r="S92" s="348">
        <v>1</v>
      </c>
      <c r="T92" s="348">
        <v>1</v>
      </c>
      <c r="U92" s="102" t="e">
        <v>#N/A</v>
      </c>
      <c r="V92" s="100" t="e">
        <f>_xll.qlRateHelperQuoteName(U92)</f>
        <v>#VALUE!</v>
      </c>
      <c r="W92" s="350" t="e">
        <f>_xll.qlRateHelperRate(U92,_xll.ohTrigger(Trigger,TriggerSTD))</f>
        <v>#VALUE!</v>
      </c>
      <c r="X92" s="102" t="str">
        <f>IFERROR(_xll.qlFuturesRateHelperConvexityAdjustment(U92,Trigger),"--")</f>
        <v>--</v>
      </c>
      <c r="Y92" s="102" t="e">
        <f>_xll.qlRateHelperEarliestDate(U92,Trigger)</f>
        <v>#VALUE!</v>
      </c>
      <c r="Z92" s="102" t="e">
        <f>_xll.qlRateHelperLatestDate(U92,Trigger)</f>
        <v>#VALUE!</v>
      </c>
      <c r="AA92" s="102" t="e">
        <v>#N/A</v>
      </c>
      <c r="AZ92" s="395"/>
      <c r="BA92" s="399"/>
      <c r="BB92" s="399"/>
      <c r="BC92" s="399"/>
      <c r="BD92" s="398"/>
      <c r="BE92" s="398"/>
    </row>
    <row r="93" spans="1:57" ht="11.25" customHeight="1" x14ac:dyDescent="0.25">
      <c r="A93" s="102" t="s">
        <v>239</v>
      </c>
      <c r="B93" s="333" t="e">
        <v>#N/A</v>
      </c>
      <c r="C93" s="102" t="e">
        <v>#N/A</v>
      </c>
      <c r="D93" s="328" t="e">
        <f t="shared" si="31"/>
        <v>#N/A</v>
      </c>
      <c r="E93" s="328" t="s">
        <v>8</v>
      </c>
      <c r="F93" s="324" t="s">
        <v>9</v>
      </c>
      <c r="G93" s="284" t="s">
        <v>10</v>
      </c>
      <c r="H93" s="324" t="s">
        <v>11</v>
      </c>
      <c r="I93" s="329" t="e">
        <v>#N/A</v>
      </c>
      <c r="J93" s="329" t="str">
        <f>IFERROR(_xll.qlSimpleQuote(A93&amp;C93,I93,,Permanent,Trigger,TRUE),"--")</f>
        <v>--</v>
      </c>
      <c r="K93" s="329" t="e">
        <f t="shared" si="32"/>
        <v>#N/A</v>
      </c>
      <c r="L93" s="102" t="str">
        <f>IFERROR(_xll.qlSwapRateHelper2(,IF(DataSelect="Reference",$J93,K93),,$D93,Calendar,$G93,$F93,$H93,$L$32,0,E93,Discounting,Permanent,_xll.ohTrigger(Trigger,DataSelect),ObjectOverwrite),"--")</f>
        <v>--</v>
      </c>
      <c r="M93" s="328" t="b">
        <f t="shared" si="33"/>
        <v>0</v>
      </c>
      <c r="O93" s="340" t="str">
        <f t="shared" ref="O93:O94" si="34">A98</f>
        <v>SW</v>
      </c>
      <c r="P93" s="340" t="e">
        <f t="shared" ref="P93:P94" si="35">B98</f>
        <v>#N/A</v>
      </c>
      <c r="Q93" s="344" t="str">
        <f t="shared" ref="Q93:Q94" si="36">L98</f>
        <v>--</v>
      </c>
      <c r="R93" s="340" t="b">
        <f t="shared" ref="R93:R94" si="37">M98</f>
        <v>0</v>
      </c>
      <c r="S93" s="348">
        <v>1</v>
      </c>
      <c r="T93" s="348">
        <v>1</v>
      </c>
      <c r="U93" s="103" t="e">
        <v>#N/A</v>
      </c>
      <c r="V93" s="110" t="e">
        <f>_xll.qlRateHelperQuoteName(U93)</f>
        <v>#VALUE!</v>
      </c>
      <c r="W93" s="351" t="e">
        <f>_xll.qlRateHelperRate(U93,_xll.ohTrigger(Trigger,TriggerSTD))</f>
        <v>#VALUE!</v>
      </c>
      <c r="X93" s="103" t="str">
        <f>IFERROR(_xll.qlFuturesRateHelperConvexityAdjustment(U93,Trigger),"--")</f>
        <v>--</v>
      </c>
      <c r="Y93" s="103" t="e">
        <f>_xll.qlRateHelperEarliestDate(U93,Trigger)</f>
        <v>#VALUE!</v>
      </c>
      <c r="Z93" s="103" t="e">
        <f>_xll.qlRateHelperLatestDate(U93,Trigger)</f>
        <v>#VALUE!</v>
      </c>
      <c r="AA93" s="103" t="e">
        <v>#N/A</v>
      </c>
      <c r="AZ93" s="395"/>
      <c r="BA93" s="399"/>
      <c r="BB93" s="399"/>
      <c r="BC93" s="399"/>
      <c r="BD93" s="398"/>
      <c r="BE93" s="398"/>
    </row>
    <row r="94" spans="1:57" ht="11.25" customHeight="1" x14ac:dyDescent="0.25">
      <c r="A94" s="102" t="s">
        <v>239</v>
      </c>
      <c r="B94" s="333" t="e">
        <v>#N/A</v>
      </c>
      <c r="C94" s="102" t="e">
        <v>#N/A</v>
      </c>
      <c r="D94" s="328" t="e">
        <f t="shared" si="31"/>
        <v>#N/A</v>
      </c>
      <c r="E94" s="328" t="s">
        <v>8</v>
      </c>
      <c r="F94" s="324" t="s">
        <v>9</v>
      </c>
      <c r="G94" s="284" t="s">
        <v>10</v>
      </c>
      <c r="H94" s="324" t="s">
        <v>11</v>
      </c>
      <c r="I94" s="329" t="e">
        <v>#N/A</v>
      </c>
      <c r="J94" s="329" t="str">
        <f>IFERROR(_xll.qlSimpleQuote(A94&amp;C94,I94,,Permanent,Trigger,TRUE),"--")</f>
        <v>--</v>
      </c>
      <c r="K94" s="329" t="e">
        <f t="shared" si="32"/>
        <v>#N/A</v>
      </c>
      <c r="L94" s="102" t="str">
        <f>IFERROR(_xll.qlSwapRateHelper2(,IF(DataSelect="Reference",$J94,K94),,$D94,Calendar,$G94,$F94,$H94,$L$32,0,E94,Discounting,Permanent,_xll.ohTrigger(Trigger,DataSelect),ObjectOverwrite),"--")</f>
        <v>--</v>
      </c>
      <c r="M94" s="328" t="b">
        <f t="shared" si="33"/>
        <v>0</v>
      </c>
      <c r="O94" s="345" t="str">
        <f t="shared" si="34"/>
        <v>SW</v>
      </c>
      <c r="P94" s="345" t="e">
        <f t="shared" si="35"/>
        <v>#N/A</v>
      </c>
      <c r="Q94" s="346" t="str">
        <f t="shared" si="36"/>
        <v>--</v>
      </c>
      <c r="R94" s="345" t="b">
        <f t="shared" si="37"/>
        <v>0</v>
      </c>
      <c r="S94" s="349">
        <v>1</v>
      </c>
      <c r="T94" s="349">
        <v>1</v>
      </c>
      <c r="AZ94" s="395"/>
      <c r="BA94" s="399"/>
      <c r="BB94" s="399"/>
      <c r="BC94" s="399"/>
      <c r="BD94" s="398"/>
      <c r="BE94" s="398"/>
    </row>
    <row r="95" spans="1:57" ht="11.25" customHeight="1" x14ac:dyDescent="0.25">
      <c r="A95" s="102" t="s">
        <v>239</v>
      </c>
      <c r="B95" s="333" t="e">
        <v>#N/A</v>
      </c>
      <c r="C95" s="102" t="e">
        <v>#N/A</v>
      </c>
      <c r="D95" s="328" t="e">
        <f t="shared" si="31"/>
        <v>#N/A</v>
      </c>
      <c r="E95" s="328" t="s">
        <v>8</v>
      </c>
      <c r="F95" s="324" t="s">
        <v>9</v>
      </c>
      <c r="G95" s="284" t="s">
        <v>10</v>
      </c>
      <c r="H95" s="324" t="s">
        <v>11</v>
      </c>
      <c r="I95" s="329" t="e">
        <v>#N/A</v>
      </c>
      <c r="J95" s="329" t="str">
        <f>IFERROR(_xll.qlSimpleQuote(A95&amp;C95,I95,,Permanent,Trigger,TRUE),"--")</f>
        <v>--</v>
      </c>
      <c r="K95" s="329" t="e">
        <f t="shared" si="32"/>
        <v>#N/A</v>
      </c>
      <c r="L95" s="102" t="str">
        <f>IFERROR(_xll.qlSwapRateHelper2(,IF(DataSelect="Reference",$J95,K95),,$D95,Calendar,$G95,$F95,$H95,$L$32,0,E95,Discounting,Permanent,_xll.ohTrigger(Trigger,DataSelect),ObjectOverwrite),"--")</f>
        <v>--</v>
      </c>
      <c r="M95" s="328" t="b">
        <f t="shared" si="33"/>
        <v>0</v>
      </c>
      <c r="AZ95" s="395"/>
      <c r="BA95" s="399"/>
      <c r="BB95" s="399"/>
      <c r="BC95" s="399"/>
      <c r="BD95" s="398"/>
      <c r="BE95" s="398"/>
    </row>
    <row r="96" spans="1:57" ht="11.25" customHeight="1" x14ac:dyDescent="0.25">
      <c r="A96" s="102" t="s">
        <v>239</v>
      </c>
      <c r="B96" s="333" t="e">
        <v>#N/A</v>
      </c>
      <c r="C96" s="102" t="e">
        <v>#N/A</v>
      </c>
      <c r="D96" s="328" t="e">
        <f t="shared" si="31"/>
        <v>#N/A</v>
      </c>
      <c r="E96" s="328" t="s">
        <v>8</v>
      </c>
      <c r="F96" s="324" t="s">
        <v>9</v>
      </c>
      <c r="G96" s="284" t="s">
        <v>10</v>
      </c>
      <c r="H96" s="324" t="s">
        <v>11</v>
      </c>
      <c r="I96" s="329" t="e">
        <v>#N/A</v>
      </c>
      <c r="J96" s="329" t="str">
        <f>IFERROR(_xll.qlSimpleQuote(A96&amp;C96,I96,,Permanent,Trigger,TRUE),"--")</f>
        <v>--</v>
      </c>
      <c r="K96" s="329" t="e">
        <f t="shared" si="32"/>
        <v>#N/A</v>
      </c>
      <c r="L96" s="102" t="str">
        <f>IFERROR(_xll.qlSwapRateHelper2(,IF(DataSelect="Reference",$J96,K96),,$D96,Calendar,$G96,$F96,$H96,$L$32,0,E96,Discounting,Permanent,_xll.ohTrigger(Trigger,DataSelect),ObjectOverwrite),"--")</f>
        <v>--</v>
      </c>
      <c r="M96" s="328" t="b">
        <f t="shared" si="33"/>
        <v>0</v>
      </c>
      <c r="AZ96" s="395"/>
      <c r="BA96" s="399"/>
      <c r="BB96" s="399"/>
      <c r="BC96" s="399"/>
      <c r="BD96" s="398"/>
      <c r="BE96" s="398"/>
    </row>
    <row r="97" spans="1:57" ht="11.25" customHeight="1" x14ac:dyDescent="0.25">
      <c r="A97" s="102" t="s">
        <v>239</v>
      </c>
      <c r="B97" s="333" t="e">
        <v>#N/A</v>
      </c>
      <c r="C97" s="102" t="e">
        <v>#N/A</v>
      </c>
      <c r="D97" s="328" t="e">
        <f t="shared" si="31"/>
        <v>#N/A</v>
      </c>
      <c r="E97" s="328" t="s">
        <v>8</v>
      </c>
      <c r="F97" s="324" t="s">
        <v>9</v>
      </c>
      <c r="G97" s="284" t="s">
        <v>10</v>
      </c>
      <c r="H97" s="324" t="s">
        <v>11</v>
      </c>
      <c r="I97" s="329" t="e">
        <v>#N/A</v>
      </c>
      <c r="J97" s="329" t="str">
        <f>IFERROR(_xll.qlSimpleQuote(A97&amp;C97,I97,,Permanent,Trigger,TRUE),"--")</f>
        <v>--</v>
      </c>
      <c r="K97" s="329" t="e">
        <f t="shared" si="32"/>
        <v>#N/A</v>
      </c>
      <c r="L97" s="102" t="str">
        <f>IFERROR(_xll.qlSwapRateHelper2(,IF(DataSelect="Reference",$J97,K97),,$D97,Calendar,$G97,$F97,$H97,$L$32,0,E97,Discounting,Permanent,_xll.ohTrigger(Trigger,DataSelect),ObjectOverwrite),"--")</f>
        <v>--</v>
      </c>
      <c r="M97" s="328" t="b">
        <f t="shared" si="33"/>
        <v>0</v>
      </c>
      <c r="AZ97" s="395"/>
      <c r="BA97" s="399"/>
      <c r="BB97" s="399"/>
      <c r="BC97" s="399"/>
      <c r="BD97" s="398"/>
      <c r="BE97" s="398"/>
    </row>
    <row r="98" spans="1:57" ht="11.25" customHeight="1" x14ac:dyDescent="0.25">
      <c r="A98" s="102" t="s">
        <v>239</v>
      </c>
      <c r="B98" s="333" t="e">
        <v>#N/A</v>
      </c>
      <c r="C98" s="102" t="e">
        <v>#N/A</v>
      </c>
      <c r="D98" s="328" t="e">
        <f t="shared" si="31"/>
        <v>#N/A</v>
      </c>
      <c r="E98" s="328" t="s">
        <v>8</v>
      </c>
      <c r="F98" s="324" t="s">
        <v>9</v>
      </c>
      <c r="G98" s="284" t="s">
        <v>10</v>
      </c>
      <c r="H98" s="324" t="s">
        <v>11</v>
      </c>
      <c r="I98" s="329" t="e">
        <v>#N/A</v>
      </c>
      <c r="J98" s="329" t="str">
        <f>IFERROR(_xll.qlSimpleQuote(A98&amp;C98,I98,,Permanent,Trigger,TRUE),"--")</f>
        <v>--</v>
      </c>
      <c r="K98" s="329" t="e">
        <f t="shared" si="32"/>
        <v>#N/A</v>
      </c>
      <c r="L98" s="102" t="str">
        <f>IFERROR(_xll.qlSwapRateHelper2(,IF(DataSelect="Reference",$J98,K98),,$D98,Calendar,$G98,$F98,$H98,$L$32,0,E98,Discounting,Permanent,_xll.ohTrigger(Trigger,DataSelect),ObjectOverwrite),"--")</f>
        <v>--</v>
      </c>
      <c r="M98" s="328" t="b">
        <f t="shared" ref="M98:M129" si="38">IF(L98="--",FALSE,TRUE)</f>
        <v>0</v>
      </c>
      <c r="AZ98" s="395"/>
      <c r="BA98" s="399"/>
      <c r="BB98" s="399"/>
      <c r="BC98" s="399"/>
      <c r="BD98" s="398"/>
      <c r="BE98" s="398"/>
    </row>
    <row r="99" spans="1:57" ht="11.25" customHeight="1" x14ac:dyDescent="0.25">
      <c r="A99" s="103" t="s">
        <v>239</v>
      </c>
      <c r="B99" s="319" t="e">
        <v>#N/A</v>
      </c>
      <c r="C99" s="103" t="e">
        <v>#N/A</v>
      </c>
      <c r="D99" s="330" t="e">
        <f t="shared" si="31"/>
        <v>#N/A</v>
      </c>
      <c r="E99" s="330" t="s">
        <v>8</v>
      </c>
      <c r="F99" s="331" t="s">
        <v>9</v>
      </c>
      <c r="G99" s="290" t="s">
        <v>10</v>
      </c>
      <c r="H99" s="331" t="s">
        <v>11</v>
      </c>
      <c r="I99" s="332" t="e">
        <v>#N/A</v>
      </c>
      <c r="J99" s="332" t="str">
        <f>IFERROR(_xll.qlSimpleQuote(A99&amp;C99,I99,,Permanent,Trigger,TRUE),"--")</f>
        <v>--</v>
      </c>
      <c r="K99" s="332" t="e">
        <f t="shared" si="32"/>
        <v>#N/A</v>
      </c>
      <c r="L99" s="103" t="str">
        <f>IFERROR(_xll.qlSwapRateHelper2(,IF(DataSelect="Reference",$J99,K99),,$D99,Calendar,$G99,$F99,$H99,$L$32,0,E99,Discounting,Permanent,_xll.ohTrigger(Trigger,DataSelect),ObjectOverwrite),"--")</f>
        <v>--</v>
      </c>
      <c r="M99" s="330" t="b">
        <f t="shared" ref="M99" si="39">IF(L99="--",FALSE,TRUE)</f>
        <v>0</v>
      </c>
      <c r="AZ99" s="395"/>
      <c r="BA99" s="399"/>
      <c r="BB99" s="399"/>
      <c r="BC99" s="399"/>
      <c r="BD99" s="398"/>
      <c r="BE99" s="398"/>
    </row>
    <row r="100" spans="1:57" ht="11.25" customHeight="1" x14ac:dyDescent="0.25">
      <c r="AZ100" s="395"/>
      <c r="BA100" s="399"/>
      <c r="BB100" s="399"/>
      <c r="BC100" s="399"/>
      <c r="BD100" s="398"/>
      <c r="BE100" s="398"/>
    </row>
    <row r="101" spans="1:57" ht="11.25" customHeight="1" x14ac:dyDescent="0.25">
      <c r="AZ101" s="395"/>
      <c r="BA101" s="399"/>
      <c r="BB101" s="399"/>
      <c r="BC101" s="399"/>
      <c r="BD101" s="398"/>
      <c r="BE101" s="398"/>
    </row>
    <row r="102" spans="1:57" ht="11.25" customHeight="1" x14ac:dyDescent="0.25">
      <c r="AZ102" s="395"/>
      <c r="BA102" s="399"/>
      <c r="BB102" s="399"/>
      <c r="BC102" s="399"/>
      <c r="BD102" s="398"/>
      <c r="BE102" s="398"/>
    </row>
    <row r="103" spans="1:57" ht="11.25" customHeight="1" x14ac:dyDescent="0.25">
      <c r="AZ103" s="395"/>
      <c r="BA103" s="399"/>
      <c r="BB103" s="399"/>
      <c r="BC103" s="399"/>
      <c r="BD103" s="398"/>
      <c r="BE103" s="398"/>
    </row>
    <row r="104" spans="1:57" ht="11.25" customHeight="1" x14ac:dyDescent="0.25">
      <c r="AZ104" s="395"/>
      <c r="BA104" s="399"/>
      <c r="BB104" s="399"/>
      <c r="BC104" s="399"/>
      <c r="BD104" s="398"/>
      <c r="BE104" s="398"/>
    </row>
    <row r="105" spans="1:57" ht="11.25" customHeight="1" x14ac:dyDescent="0.25">
      <c r="AZ105" s="395"/>
      <c r="BA105" s="399"/>
      <c r="BB105" s="399"/>
      <c r="BC105" s="399"/>
      <c r="BD105" s="398"/>
      <c r="BE105" s="398"/>
    </row>
    <row r="106" spans="1:57" ht="11.25" customHeight="1" x14ac:dyDescent="0.25">
      <c r="AZ106" s="395"/>
      <c r="BA106" s="399"/>
      <c r="BB106" s="399"/>
      <c r="BC106" s="399"/>
      <c r="BD106" s="398"/>
      <c r="BE106" s="398"/>
    </row>
    <row r="107" spans="1:57" ht="11.25" customHeight="1" x14ac:dyDescent="0.25">
      <c r="AZ107" s="395"/>
      <c r="BA107" s="399"/>
      <c r="BB107" s="399"/>
      <c r="BC107" s="399"/>
      <c r="BD107" s="398"/>
      <c r="BE107" s="398"/>
    </row>
    <row r="108" spans="1:57" ht="11.25" customHeight="1" x14ac:dyDescent="0.25">
      <c r="AZ108" s="395"/>
      <c r="BA108" s="399"/>
      <c r="BB108" s="399"/>
      <c r="BC108" s="399"/>
      <c r="BD108" s="398"/>
      <c r="BE108" s="398"/>
    </row>
    <row r="109" spans="1:57" ht="11.25" customHeight="1" x14ac:dyDescent="0.25">
      <c r="AZ109" s="395"/>
      <c r="BA109" s="399"/>
      <c r="BB109" s="399"/>
      <c r="BC109" s="399"/>
      <c r="BD109" s="398"/>
      <c r="BE109" s="398"/>
    </row>
    <row r="110" spans="1:57" ht="11.25" customHeight="1" x14ac:dyDescent="0.25">
      <c r="AZ110" s="395"/>
      <c r="BA110" s="399"/>
      <c r="BB110" s="399"/>
      <c r="BC110" s="399"/>
      <c r="BD110" s="398"/>
      <c r="BE110" s="398"/>
    </row>
    <row r="111" spans="1:57" ht="11.25" customHeight="1" x14ac:dyDescent="0.25">
      <c r="AZ111" s="395"/>
      <c r="BA111" s="399"/>
      <c r="BB111" s="399"/>
      <c r="BC111" s="399"/>
      <c r="BD111" s="398"/>
      <c r="BE111" s="398"/>
    </row>
    <row r="112" spans="1:57" ht="11.25" customHeight="1" x14ac:dyDescent="0.25">
      <c r="AZ112" s="395"/>
      <c r="BA112" s="399"/>
      <c r="BB112" s="399"/>
      <c r="BC112" s="399"/>
      <c r="BD112" s="398"/>
      <c r="BE112" s="398"/>
    </row>
    <row r="113" spans="52:57" ht="11.25" customHeight="1" x14ac:dyDescent="0.25">
      <c r="AZ113" s="395"/>
      <c r="BA113" s="399"/>
      <c r="BB113" s="399"/>
      <c r="BC113" s="399"/>
      <c r="BD113" s="398"/>
      <c r="BE113" s="398"/>
    </row>
    <row r="114" spans="52:57" ht="11.25" customHeight="1" x14ac:dyDescent="0.25">
      <c r="AZ114" s="395"/>
      <c r="BA114" s="399"/>
      <c r="BB114" s="399"/>
      <c r="BC114" s="399"/>
      <c r="BD114" s="398"/>
      <c r="BE114" s="398"/>
    </row>
    <row r="115" spans="52:57" ht="11.25" customHeight="1" x14ac:dyDescent="0.25">
      <c r="AZ115" s="395"/>
      <c r="BA115" s="399"/>
      <c r="BB115" s="399"/>
      <c r="BC115" s="399"/>
      <c r="BD115" s="398"/>
      <c r="BE115" s="398"/>
    </row>
    <row r="116" spans="52:57" ht="11.25" customHeight="1" x14ac:dyDescent="0.25">
      <c r="AZ116" s="395"/>
      <c r="BA116" s="399"/>
      <c r="BB116" s="399"/>
      <c r="BC116" s="399"/>
      <c r="BD116" s="398"/>
      <c r="BE116" s="398"/>
    </row>
    <row r="117" spans="52:57" ht="11.25" customHeight="1" x14ac:dyDescent="0.25">
      <c r="AZ117" s="395"/>
      <c r="BA117" s="399"/>
      <c r="BB117" s="399"/>
      <c r="BC117" s="399"/>
      <c r="BD117" s="398"/>
      <c r="BE117" s="398"/>
    </row>
    <row r="118" spans="52:57" ht="11.25" customHeight="1" x14ac:dyDescent="0.25">
      <c r="AZ118" s="395"/>
      <c r="BA118" s="399"/>
      <c r="BB118" s="399"/>
      <c r="BC118" s="399"/>
      <c r="BD118" s="398"/>
      <c r="BE118" s="398"/>
    </row>
    <row r="119" spans="52:57" ht="11.25" customHeight="1" x14ac:dyDescent="0.25">
      <c r="AZ119" s="395"/>
      <c r="BA119" s="399"/>
      <c r="BB119" s="399"/>
      <c r="BC119" s="399"/>
      <c r="BD119" s="398"/>
      <c r="BE119" s="398"/>
    </row>
    <row r="120" spans="52:57" ht="11.25" customHeight="1" x14ac:dyDescent="0.25">
      <c r="AZ120" s="395"/>
      <c r="BA120" s="399"/>
      <c r="BB120" s="399"/>
      <c r="BC120" s="399"/>
      <c r="BD120" s="398"/>
      <c r="BE120" s="398"/>
    </row>
    <row r="121" spans="52:57" ht="11.25" customHeight="1" x14ac:dyDescent="0.25">
      <c r="AZ121" s="395"/>
      <c r="BA121" s="399"/>
      <c r="BB121" s="399"/>
      <c r="BC121" s="399"/>
      <c r="BD121" s="398"/>
      <c r="BE121" s="398"/>
    </row>
    <row r="122" spans="52:57" ht="11.25" customHeight="1" x14ac:dyDescent="0.25">
      <c r="AZ122" s="395"/>
      <c r="BA122" s="399"/>
      <c r="BB122" s="399"/>
      <c r="BC122" s="399"/>
      <c r="BD122" s="398"/>
      <c r="BE122" s="398"/>
    </row>
    <row r="123" spans="52:57" ht="11.25" customHeight="1" x14ac:dyDescent="0.25">
      <c r="AZ123" s="395"/>
      <c r="BA123" s="399"/>
      <c r="BB123" s="399"/>
      <c r="BC123" s="399"/>
      <c r="BD123" s="398"/>
      <c r="BE123" s="398"/>
    </row>
    <row r="124" spans="52:57" ht="11.25" customHeight="1" x14ac:dyDescent="0.25">
      <c r="AZ124" s="395"/>
      <c r="BA124" s="399"/>
      <c r="BB124" s="399"/>
      <c r="BC124" s="399"/>
      <c r="BD124" s="398"/>
      <c r="BE124" s="398"/>
    </row>
    <row r="125" spans="52:57" ht="11.25" customHeight="1" x14ac:dyDescent="0.25">
      <c r="AZ125" s="395"/>
      <c r="BA125" s="399"/>
      <c r="BB125" s="399"/>
      <c r="BC125" s="399"/>
      <c r="BD125" s="398"/>
      <c r="BE125" s="398"/>
    </row>
    <row r="126" spans="52:57" ht="11.25" customHeight="1" x14ac:dyDescent="0.25">
      <c r="AZ126" s="395"/>
      <c r="BA126" s="399"/>
      <c r="BB126" s="399"/>
      <c r="BC126" s="399"/>
      <c r="BD126" s="398"/>
      <c r="BE126" s="398"/>
    </row>
    <row r="127" spans="52:57" ht="11.25" customHeight="1" x14ac:dyDescent="0.25">
      <c r="AZ127" s="395"/>
      <c r="BA127" s="399"/>
      <c r="BB127" s="399"/>
      <c r="BC127" s="399"/>
      <c r="BD127" s="398"/>
      <c r="BE127" s="398"/>
    </row>
    <row r="128" spans="52:57" ht="11.25" customHeight="1" x14ac:dyDescent="0.25">
      <c r="AZ128" s="395"/>
      <c r="BA128" s="399"/>
      <c r="BB128" s="399"/>
      <c r="BC128" s="399"/>
      <c r="BD128" s="398"/>
      <c r="BE128" s="398"/>
    </row>
    <row r="129" spans="52:57" ht="11.25" customHeight="1" x14ac:dyDescent="0.25">
      <c r="AZ129" s="395"/>
      <c r="BA129" s="399"/>
      <c r="BB129" s="399"/>
      <c r="BC129" s="399"/>
      <c r="BD129" s="398"/>
      <c r="BE129" s="398"/>
    </row>
    <row r="130" spans="52:57" ht="11.25" customHeight="1" x14ac:dyDescent="0.25">
      <c r="AZ130" s="395"/>
      <c r="BA130" s="399"/>
      <c r="BB130" s="399"/>
      <c r="BC130" s="399"/>
      <c r="BD130" s="398"/>
      <c r="BE130" s="398"/>
    </row>
    <row r="131" spans="52:57" ht="11.25" customHeight="1" x14ac:dyDescent="0.25">
      <c r="AZ131" s="395"/>
      <c r="BA131" s="399"/>
      <c r="BB131" s="399"/>
      <c r="BC131" s="399"/>
      <c r="BD131" s="398"/>
      <c r="BE131" s="398"/>
    </row>
    <row r="132" spans="52:57" ht="11.25" customHeight="1" x14ac:dyDescent="0.25">
      <c r="AZ132" s="395"/>
      <c r="BA132" s="399"/>
      <c r="BB132" s="399"/>
      <c r="BC132" s="399"/>
      <c r="BD132" s="398"/>
      <c r="BE132" s="398"/>
    </row>
    <row r="133" spans="52:57" ht="11.25" customHeight="1" x14ac:dyDescent="0.25">
      <c r="AZ133" s="395"/>
      <c r="BA133" s="399"/>
      <c r="BB133" s="399"/>
      <c r="BC133" s="399"/>
      <c r="BD133" s="398"/>
      <c r="BE133" s="398"/>
    </row>
    <row r="134" spans="52:57" ht="11.25" customHeight="1" x14ac:dyDescent="0.25">
      <c r="AZ134" s="395"/>
      <c r="BA134" s="399"/>
      <c r="BB134" s="399"/>
      <c r="BC134" s="399"/>
      <c r="BD134" s="398"/>
      <c r="BE134" s="398"/>
    </row>
    <row r="135" spans="52:57" ht="11.25" customHeight="1" x14ac:dyDescent="0.25">
      <c r="AZ135" s="395"/>
      <c r="BA135" s="399"/>
      <c r="BB135" s="399"/>
      <c r="BC135" s="399"/>
      <c r="BD135" s="398"/>
      <c r="BE135" s="398"/>
    </row>
    <row r="136" spans="52:57" ht="11.25" customHeight="1" x14ac:dyDescent="0.25">
      <c r="AZ136" s="395"/>
      <c r="BA136" s="399"/>
      <c r="BB136" s="399"/>
      <c r="BC136" s="399"/>
      <c r="BD136" s="398"/>
      <c r="BE136" s="398"/>
    </row>
    <row r="137" spans="52:57" ht="11.25" customHeight="1" x14ac:dyDescent="0.25">
      <c r="AZ137" s="395"/>
      <c r="BA137" s="399"/>
      <c r="BB137" s="399"/>
      <c r="BC137" s="399"/>
      <c r="BD137" s="398"/>
      <c r="BE137" s="398"/>
    </row>
    <row r="138" spans="52:57" ht="11.25" customHeight="1" x14ac:dyDescent="0.25">
      <c r="AZ138" s="395"/>
      <c r="BA138" s="399"/>
      <c r="BB138" s="399"/>
      <c r="BC138" s="399"/>
      <c r="BD138" s="398"/>
      <c r="BE138" s="398"/>
    </row>
    <row r="139" spans="52:57" ht="11.25" customHeight="1" x14ac:dyDescent="0.25">
      <c r="AZ139" s="395"/>
      <c r="BA139" s="399"/>
      <c r="BB139" s="399"/>
      <c r="BC139" s="399"/>
      <c r="BD139" s="398"/>
      <c r="BE139" s="398"/>
    </row>
    <row r="140" spans="52:57" ht="11.25" customHeight="1" x14ac:dyDescent="0.25">
      <c r="AZ140" s="395"/>
      <c r="BA140" s="399"/>
      <c r="BB140" s="399"/>
      <c r="BC140" s="399"/>
      <c r="BD140" s="398"/>
      <c r="BE140" s="398"/>
    </row>
    <row r="141" spans="52:57" ht="11.25" customHeight="1" x14ac:dyDescent="0.25">
      <c r="AZ141" s="395"/>
      <c r="BA141" s="399"/>
      <c r="BB141" s="399"/>
      <c r="BC141" s="399"/>
      <c r="BD141" s="398"/>
      <c r="BE141" s="398"/>
    </row>
    <row r="142" spans="52:57" ht="11.25" customHeight="1" x14ac:dyDescent="0.25">
      <c r="AZ142" s="395"/>
      <c r="BA142" s="399"/>
      <c r="BB142" s="399"/>
      <c r="BC142" s="399"/>
      <c r="BD142" s="398"/>
      <c r="BE142" s="398"/>
    </row>
    <row r="143" spans="52:57" ht="11.25" customHeight="1" x14ac:dyDescent="0.25">
      <c r="AZ143" s="395"/>
      <c r="BA143" s="399"/>
      <c r="BB143" s="399"/>
      <c r="BC143" s="399"/>
      <c r="BD143" s="398"/>
      <c r="BE143" s="398"/>
    </row>
    <row r="144" spans="52:57" ht="11.25" customHeight="1" x14ac:dyDescent="0.25">
      <c r="AZ144" s="395"/>
      <c r="BA144" s="399"/>
      <c r="BB144" s="399"/>
      <c r="BC144" s="399"/>
      <c r="BD144" s="398"/>
      <c r="BE144" s="398"/>
    </row>
    <row r="145" spans="52:57" ht="11.25" customHeight="1" x14ac:dyDescent="0.25">
      <c r="AZ145" s="395"/>
      <c r="BA145" s="399"/>
      <c r="BB145" s="399"/>
      <c r="BC145" s="399"/>
      <c r="BD145" s="398"/>
      <c r="BE145" s="398"/>
    </row>
    <row r="146" spans="52:57" ht="11.25" customHeight="1" x14ac:dyDescent="0.25">
      <c r="AZ146" s="395"/>
      <c r="BA146" s="399"/>
      <c r="BB146" s="399"/>
      <c r="BC146" s="399"/>
      <c r="BD146" s="398"/>
      <c r="BE146" s="398"/>
    </row>
    <row r="147" spans="52:57" ht="11.25" customHeight="1" x14ac:dyDescent="0.25">
      <c r="AZ147" s="395"/>
      <c r="BA147" s="399"/>
      <c r="BB147" s="399"/>
      <c r="BC147" s="399"/>
      <c r="BD147" s="398"/>
      <c r="BE147" s="398"/>
    </row>
    <row r="148" spans="52:57" ht="11.25" customHeight="1" x14ac:dyDescent="0.25">
      <c r="AZ148" s="395"/>
      <c r="BA148" s="399"/>
      <c r="BB148" s="399"/>
      <c r="BC148" s="399"/>
      <c r="BD148" s="398"/>
      <c r="BE148" s="398"/>
    </row>
    <row r="149" spans="52:57" ht="11.25" customHeight="1" x14ac:dyDescent="0.25">
      <c r="AZ149" s="395"/>
      <c r="BA149" s="399"/>
      <c r="BB149" s="399"/>
      <c r="BC149" s="399"/>
      <c r="BD149" s="398"/>
      <c r="BE149" s="398"/>
    </row>
    <row r="150" spans="52:57" ht="11.25" customHeight="1" x14ac:dyDescent="0.25">
      <c r="AZ150" s="395"/>
      <c r="BA150" s="399"/>
      <c r="BB150" s="399"/>
      <c r="BC150" s="399"/>
      <c r="BD150" s="398"/>
      <c r="BE150" s="398"/>
    </row>
    <row r="151" spans="52:57" ht="11.25" customHeight="1" x14ac:dyDescent="0.25">
      <c r="AZ151" s="395"/>
      <c r="BA151" s="399"/>
      <c r="BB151" s="399"/>
      <c r="BC151" s="399"/>
      <c r="BD151" s="398"/>
      <c r="BE151" s="398"/>
    </row>
    <row r="152" spans="52:57" ht="11.25" customHeight="1" x14ac:dyDescent="0.25">
      <c r="AZ152" s="395"/>
      <c r="BA152" s="399"/>
      <c r="BB152" s="399"/>
      <c r="BC152" s="399"/>
      <c r="BD152" s="398"/>
      <c r="BE152" s="398"/>
    </row>
    <row r="153" spans="52:57" ht="11.25" customHeight="1" x14ac:dyDescent="0.25">
      <c r="AZ153" s="395"/>
      <c r="BA153" s="399"/>
      <c r="BB153" s="399"/>
      <c r="BC153" s="399"/>
      <c r="BD153" s="398"/>
      <c r="BE153" s="398"/>
    </row>
    <row r="154" spans="52:57" ht="11.25" customHeight="1" x14ac:dyDescent="0.25">
      <c r="AZ154" s="395"/>
      <c r="BA154" s="399"/>
      <c r="BB154" s="399"/>
      <c r="BC154" s="399"/>
      <c r="BD154" s="398"/>
      <c r="BE154" s="398"/>
    </row>
    <row r="155" spans="52:57" ht="11.25" customHeight="1" x14ac:dyDescent="0.25">
      <c r="AZ155" s="395"/>
      <c r="BA155" s="399"/>
      <c r="BB155" s="399"/>
      <c r="BC155" s="399"/>
      <c r="BD155" s="398"/>
      <c r="BE155" s="398"/>
    </row>
    <row r="156" spans="52:57" ht="11.25" customHeight="1" x14ac:dyDescent="0.25">
      <c r="AZ156" s="395"/>
      <c r="BA156" s="399"/>
      <c r="BB156" s="399"/>
      <c r="BC156" s="399"/>
      <c r="BD156" s="398"/>
      <c r="BE156" s="398"/>
    </row>
    <row r="157" spans="52:57" ht="11.25" customHeight="1" x14ac:dyDescent="0.25">
      <c r="AZ157" s="395"/>
      <c r="BA157" s="399"/>
      <c r="BB157" s="399"/>
      <c r="BC157" s="399"/>
      <c r="BD157" s="398"/>
      <c r="BE157" s="398"/>
    </row>
    <row r="158" spans="52:57" ht="11.25" customHeight="1" x14ac:dyDescent="0.25">
      <c r="AZ158" s="395"/>
      <c r="BA158" s="399"/>
      <c r="BB158" s="399"/>
      <c r="BC158" s="399"/>
      <c r="BD158" s="398"/>
      <c r="BE158" s="398"/>
    </row>
    <row r="159" spans="52:57" ht="11.25" customHeight="1" x14ac:dyDescent="0.25">
      <c r="AZ159" s="395"/>
      <c r="BA159" s="399"/>
      <c r="BB159" s="399"/>
      <c r="BC159" s="399"/>
      <c r="BD159" s="398"/>
      <c r="BE159" s="398"/>
    </row>
    <row r="160" spans="52:57" ht="11.25" customHeight="1" x14ac:dyDescent="0.25">
      <c r="AZ160" s="395"/>
      <c r="BA160" s="399"/>
      <c r="BB160" s="399"/>
      <c r="BC160" s="399"/>
      <c r="BD160" s="398"/>
      <c r="BE160" s="398"/>
    </row>
    <row r="161" spans="52:57" ht="11.25" customHeight="1" x14ac:dyDescent="0.25">
      <c r="AZ161" s="395"/>
      <c r="BA161" s="399"/>
      <c r="BB161" s="399"/>
      <c r="BC161" s="399"/>
      <c r="BD161" s="398"/>
      <c r="BE161" s="398"/>
    </row>
    <row r="162" spans="52:57" ht="11.25" customHeight="1" x14ac:dyDescent="0.25">
      <c r="AZ162" s="395"/>
      <c r="BA162" s="399"/>
      <c r="BB162" s="399"/>
      <c r="BC162" s="399"/>
      <c r="BD162" s="398"/>
      <c r="BE162" s="398"/>
    </row>
    <row r="163" spans="52:57" ht="11.25" customHeight="1" x14ac:dyDescent="0.25">
      <c r="AZ163" s="395"/>
      <c r="BA163" s="399"/>
      <c r="BB163" s="399"/>
      <c r="BC163" s="399"/>
      <c r="BD163" s="398"/>
      <c r="BE163" s="398"/>
    </row>
    <row r="164" spans="52:57" ht="11.25" customHeight="1" x14ac:dyDescent="0.25">
      <c r="AZ164" s="395"/>
      <c r="BA164" s="399"/>
      <c r="BB164" s="399"/>
      <c r="BC164" s="399"/>
      <c r="BD164" s="398"/>
      <c r="BE164" s="398"/>
    </row>
    <row r="165" spans="52:57" ht="11.25" customHeight="1" x14ac:dyDescent="0.25">
      <c r="AZ165" s="395"/>
      <c r="BA165" s="399"/>
      <c r="BB165" s="399"/>
      <c r="BC165" s="399"/>
      <c r="BD165" s="398"/>
      <c r="BE165" s="398"/>
    </row>
    <row r="166" spans="52:57" ht="11.25" customHeight="1" x14ac:dyDescent="0.25">
      <c r="AZ166" s="395"/>
      <c r="BA166" s="399"/>
      <c r="BB166" s="399"/>
      <c r="BC166" s="399"/>
      <c r="BD166" s="398"/>
      <c r="BE166" s="398"/>
    </row>
    <row r="167" spans="52:57" ht="11.25" customHeight="1" x14ac:dyDescent="0.25">
      <c r="AZ167" s="395"/>
      <c r="BA167" s="399"/>
      <c r="BB167" s="399"/>
      <c r="BC167" s="399"/>
      <c r="BD167" s="398"/>
      <c r="BE167" s="398"/>
    </row>
    <row r="168" spans="52:57" ht="11.25" customHeight="1" x14ac:dyDescent="0.25">
      <c r="AZ168" s="395"/>
      <c r="BA168" s="399"/>
      <c r="BB168" s="399"/>
      <c r="BC168" s="399"/>
      <c r="BD168" s="398"/>
      <c r="BE168" s="398"/>
    </row>
    <row r="169" spans="52:57" ht="11.25" customHeight="1" x14ac:dyDescent="0.25">
      <c r="AZ169" s="395"/>
      <c r="BA169" s="399"/>
      <c r="BB169" s="399"/>
      <c r="BC169" s="399"/>
      <c r="BD169" s="398"/>
      <c r="BE169" s="398"/>
    </row>
    <row r="170" spans="52:57" ht="11.25" customHeight="1" x14ac:dyDescent="0.25">
      <c r="AZ170" s="395"/>
      <c r="BA170" s="399"/>
      <c r="BB170" s="399"/>
      <c r="BC170" s="399"/>
      <c r="BD170" s="398"/>
      <c r="BE170" s="398"/>
    </row>
    <row r="171" spans="52:57" ht="11.25" customHeight="1" x14ac:dyDescent="0.25">
      <c r="AZ171" s="395"/>
      <c r="BA171" s="399"/>
      <c r="BB171" s="399"/>
      <c r="BC171" s="399"/>
      <c r="BD171" s="398"/>
      <c r="BE171" s="398"/>
    </row>
    <row r="172" spans="52:57" ht="11.25" customHeight="1" x14ac:dyDescent="0.25">
      <c r="AZ172" s="395"/>
      <c r="BA172" s="399"/>
      <c r="BB172" s="399"/>
      <c r="BC172" s="399"/>
      <c r="BD172" s="398"/>
      <c r="BE172" s="398"/>
    </row>
    <row r="173" spans="52:57" ht="11.25" customHeight="1" x14ac:dyDescent="0.25">
      <c r="AZ173" s="395"/>
      <c r="BA173" s="399"/>
      <c r="BB173" s="399"/>
      <c r="BC173" s="399"/>
      <c r="BD173" s="398"/>
      <c r="BE173" s="398"/>
    </row>
    <row r="174" spans="52:57" ht="11.25" customHeight="1" x14ac:dyDescent="0.25">
      <c r="AZ174" s="395"/>
      <c r="BA174" s="399"/>
      <c r="BB174" s="399"/>
      <c r="BC174" s="399"/>
      <c r="BD174" s="398"/>
      <c r="BE174" s="398"/>
    </row>
    <row r="175" spans="52:57" ht="11.25" customHeight="1" x14ac:dyDescent="0.25">
      <c r="AZ175" s="395"/>
      <c r="BA175" s="399"/>
      <c r="BB175" s="399"/>
      <c r="BC175" s="399"/>
      <c r="BD175" s="398"/>
      <c r="BE175" s="398"/>
    </row>
    <row r="176" spans="52:57" ht="11.25" customHeight="1" x14ac:dyDescent="0.25">
      <c r="AZ176" s="395"/>
      <c r="BA176" s="399"/>
      <c r="BB176" s="399"/>
      <c r="BC176" s="399"/>
      <c r="BD176" s="398"/>
      <c r="BE176" s="398"/>
    </row>
    <row r="177" spans="52:57" ht="11.25" customHeight="1" x14ac:dyDescent="0.25">
      <c r="AZ177" s="395"/>
      <c r="BA177" s="399"/>
      <c r="BB177" s="399"/>
      <c r="BC177" s="399"/>
      <c r="BD177" s="398"/>
      <c r="BE177" s="398"/>
    </row>
    <row r="178" spans="52:57" ht="11.25" customHeight="1" x14ac:dyDescent="0.25">
      <c r="AZ178" s="395"/>
      <c r="BA178" s="399"/>
      <c r="BB178" s="399"/>
      <c r="BC178" s="399"/>
      <c r="BD178" s="398"/>
      <c r="BE178" s="398"/>
    </row>
    <row r="179" spans="52:57" ht="11.25" customHeight="1" x14ac:dyDescent="0.25">
      <c r="AZ179" s="395"/>
      <c r="BA179" s="399"/>
      <c r="BB179" s="399"/>
      <c r="BC179" s="399"/>
      <c r="BD179" s="398"/>
      <c r="BE179" s="398"/>
    </row>
    <row r="180" spans="52:57" ht="11.25" customHeight="1" x14ac:dyDescent="0.25">
      <c r="AZ180" s="395"/>
      <c r="BA180" s="399"/>
      <c r="BB180" s="399"/>
      <c r="BC180" s="399"/>
      <c r="BD180" s="398"/>
      <c r="BE180" s="398"/>
    </row>
    <row r="181" spans="52:57" ht="11.25" customHeight="1" x14ac:dyDescent="0.25">
      <c r="AZ181" s="395"/>
      <c r="BA181" s="399"/>
      <c r="BB181" s="399"/>
      <c r="BC181" s="399"/>
      <c r="BD181" s="398"/>
      <c r="BE181" s="398"/>
    </row>
    <row r="182" spans="52:57" ht="11.25" customHeight="1" x14ac:dyDescent="0.25">
      <c r="AZ182" s="395"/>
      <c r="BA182" s="399"/>
      <c r="BB182" s="399"/>
      <c r="BC182" s="399"/>
      <c r="BD182" s="398"/>
      <c r="BE182" s="398"/>
    </row>
    <row r="183" spans="52:57" ht="11.25" customHeight="1" x14ac:dyDescent="0.25">
      <c r="AZ183" s="395"/>
      <c r="BA183" s="399"/>
      <c r="BB183" s="399"/>
      <c r="BC183" s="399"/>
      <c r="BD183" s="398"/>
      <c r="BE183" s="398"/>
    </row>
    <row r="184" spans="52:57" ht="11.25" customHeight="1" x14ac:dyDescent="0.25">
      <c r="AZ184" s="395"/>
      <c r="BA184" s="399"/>
      <c r="BB184" s="399"/>
      <c r="BC184" s="399"/>
      <c r="BD184" s="398"/>
      <c r="BE184" s="398"/>
    </row>
    <row r="185" spans="52:57" ht="11.25" customHeight="1" x14ac:dyDescent="0.25">
      <c r="AZ185" s="395"/>
      <c r="BA185" s="399"/>
      <c r="BB185" s="399"/>
      <c r="BC185" s="399"/>
      <c r="BD185" s="398"/>
      <c r="BE185" s="398"/>
    </row>
    <row r="186" spans="52:57" ht="11.25" customHeight="1" x14ac:dyDescent="0.25">
      <c r="AZ186" s="395"/>
      <c r="BA186" s="399"/>
      <c r="BB186" s="399"/>
      <c r="BC186" s="399"/>
      <c r="BD186" s="398"/>
      <c r="BE186" s="398"/>
    </row>
    <row r="187" spans="52:57" ht="11.25" customHeight="1" x14ac:dyDescent="0.25">
      <c r="AZ187" s="395"/>
      <c r="BA187" s="399"/>
      <c r="BB187" s="399"/>
      <c r="BC187" s="399"/>
      <c r="BD187" s="398"/>
      <c r="BE187" s="398"/>
    </row>
    <row r="188" spans="52:57" ht="11.25" customHeight="1" x14ac:dyDescent="0.25">
      <c r="AZ188" s="395"/>
      <c r="BA188" s="399"/>
      <c r="BB188" s="399"/>
      <c r="BC188" s="399"/>
      <c r="BD188" s="398"/>
      <c r="BE188" s="398"/>
    </row>
    <row r="189" spans="52:57" ht="11.25" customHeight="1" x14ac:dyDescent="0.25">
      <c r="AZ189" s="395"/>
      <c r="BA189" s="399"/>
      <c r="BB189" s="399"/>
      <c r="BC189" s="399"/>
      <c r="BD189" s="398"/>
      <c r="BE189" s="398"/>
    </row>
    <row r="190" spans="52:57" ht="11.25" customHeight="1" x14ac:dyDescent="0.25">
      <c r="AZ190" s="395"/>
      <c r="BA190" s="399"/>
      <c r="BB190" s="399"/>
      <c r="BC190" s="399"/>
      <c r="BD190" s="398"/>
      <c r="BE190" s="398"/>
    </row>
    <row r="191" spans="52:57" ht="11.25" customHeight="1" x14ac:dyDescent="0.25">
      <c r="AZ191" s="395"/>
      <c r="BA191" s="399"/>
      <c r="BB191" s="399"/>
      <c r="BC191" s="399"/>
      <c r="BD191" s="398"/>
      <c r="BE191" s="398"/>
    </row>
    <row r="192" spans="52:57" ht="11.25" customHeight="1" x14ac:dyDescent="0.25">
      <c r="AZ192" s="395"/>
      <c r="BA192" s="399"/>
      <c r="BB192" s="399"/>
      <c r="BC192" s="399"/>
      <c r="BD192" s="398"/>
      <c r="BE192" s="398"/>
    </row>
    <row r="193" spans="52:57" ht="11.25" customHeight="1" x14ac:dyDescent="0.25">
      <c r="AZ193" s="395"/>
      <c r="BA193" s="399"/>
      <c r="BB193" s="399"/>
      <c r="BC193" s="399"/>
      <c r="BD193" s="398"/>
      <c r="BE193" s="398"/>
    </row>
    <row r="194" spans="52:57" ht="11.25" customHeight="1" x14ac:dyDescent="0.25">
      <c r="AZ194" s="395"/>
      <c r="BA194" s="399"/>
      <c r="BB194" s="399"/>
      <c r="BC194" s="399"/>
      <c r="BD194" s="398"/>
      <c r="BE194" s="398"/>
    </row>
    <row r="195" spans="52:57" ht="11.25" customHeight="1" x14ac:dyDescent="0.25">
      <c r="AZ195" s="395"/>
      <c r="BA195" s="399"/>
      <c r="BB195" s="399"/>
      <c r="BC195" s="399"/>
      <c r="BD195" s="398"/>
      <c r="BE195" s="398"/>
    </row>
    <row r="196" spans="52:57" ht="11.25" customHeight="1" x14ac:dyDescent="0.25">
      <c r="AZ196" s="395"/>
      <c r="BA196" s="399"/>
      <c r="BB196" s="399"/>
      <c r="BC196" s="399"/>
      <c r="BD196" s="398"/>
      <c r="BE196" s="398"/>
    </row>
    <row r="197" spans="52:57" ht="11.25" customHeight="1" x14ac:dyDescent="0.25">
      <c r="AZ197" s="395"/>
      <c r="BA197" s="399"/>
      <c r="BB197" s="399"/>
      <c r="BC197" s="399"/>
      <c r="BD197" s="398"/>
      <c r="BE197" s="398"/>
    </row>
    <row r="198" spans="52:57" ht="11.25" customHeight="1" x14ac:dyDescent="0.25">
      <c r="AZ198" s="395"/>
      <c r="BA198" s="399"/>
      <c r="BB198" s="399"/>
      <c r="BC198" s="399"/>
      <c r="BD198" s="398"/>
      <c r="BE198" s="398"/>
    </row>
    <row r="199" spans="52:57" ht="11.25" customHeight="1" x14ac:dyDescent="0.25">
      <c r="AZ199" s="395"/>
      <c r="BA199" s="399"/>
      <c r="BB199" s="399"/>
      <c r="BC199" s="399"/>
      <c r="BD199" s="398"/>
      <c r="BE199" s="398"/>
    </row>
    <row r="200" spans="52:57" ht="11.25" customHeight="1" x14ac:dyDescent="0.25">
      <c r="AZ200" s="395"/>
      <c r="BA200" s="399"/>
      <c r="BB200" s="399"/>
      <c r="BC200" s="399"/>
      <c r="BD200" s="398"/>
      <c r="BE200" s="398"/>
    </row>
    <row r="201" spans="52:57" ht="11.25" customHeight="1" x14ac:dyDescent="0.25">
      <c r="AZ201" s="395"/>
      <c r="BA201" s="399"/>
      <c r="BB201" s="399"/>
      <c r="BC201" s="399"/>
      <c r="BD201" s="398"/>
      <c r="BE201" s="398"/>
    </row>
    <row r="202" spans="52:57" ht="11.25" customHeight="1" x14ac:dyDescent="0.25">
      <c r="AZ202" s="395"/>
      <c r="BA202" s="399"/>
      <c r="BB202" s="399"/>
      <c r="BC202" s="399"/>
      <c r="BD202" s="398"/>
      <c r="BE202" s="398"/>
    </row>
    <row r="203" spans="52:57" ht="11.25" customHeight="1" x14ac:dyDescent="0.25">
      <c r="AZ203" s="395"/>
      <c r="BA203" s="399"/>
      <c r="BB203" s="399"/>
      <c r="BC203" s="399"/>
      <c r="BD203" s="398"/>
      <c r="BE203" s="398"/>
    </row>
    <row r="204" spans="52:57" ht="11.25" customHeight="1" x14ac:dyDescent="0.25">
      <c r="AZ204" s="395"/>
      <c r="BA204" s="399"/>
      <c r="BB204" s="399"/>
      <c r="BC204" s="399"/>
      <c r="BD204" s="398"/>
      <c r="BE204" s="398"/>
    </row>
    <row r="205" spans="52:57" ht="11.25" customHeight="1" x14ac:dyDescent="0.25">
      <c r="AZ205" s="395"/>
      <c r="BA205" s="399"/>
      <c r="BB205" s="399"/>
      <c r="BC205" s="399"/>
      <c r="BD205" s="398"/>
      <c r="BE205" s="398"/>
    </row>
    <row r="206" spans="52:57" ht="11.25" customHeight="1" x14ac:dyDescent="0.25">
      <c r="AZ206" s="395"/>
      <c r="BA206" s="399"/>
      <c r="BB206" s="399"/>
      <c r="BC206" s="399"/>
      <c r="BD206" s="398"/>
      <c r="BE206" s="398"/>
    </row>
    <row r="207" spans="52:57" ht="11.25" customHeight="1" x14ac:dyDescent="0.25">
      <c r="AZ207" s="395"/>
      <c r="BA207" s="399"/>
      <c r="BB207" s="399"/>
      <c r="BC207" s="399"/>
      <c r="BD207" s="398"/>
      <c r="BE207" s="398"/>
    </row>
    <row r="208" spans="52:57" ht="11.25" customHeight="1" x14ac:dyDescent="0.25">
      <c r="AZ208" s="395"/>
      <c r="BA208" s="399"/>
      <c r="BB208" s="399"/>
      <c r="BC208" s="399"/>
      <c r="BD208" s="398"/>
      <c r="BE208" s="398"/>
    </row>
    <row r="209" spans="52:57" ht="11.25" customHeight="1" x14ac:dyDescent="0.25">
      <c r="AZ209" s="395"/>
      <c r="BA209" s="399"/>
      <c r="BB209" s="399"/>
      <c r="BC209" s="399"/>
      <c r="BD209" s="398"/>
      <c r="BE209" s="398"/>
    </row>
    <row r="210" spans="52:57" ht="11.25" customHeight="1" x14ac:dyDescent="0.25">
      <c r="AZ210" s="395"/>
      <c r="BA210" s="399"/>
      <c r="BB210" s="399"/>
      <c r="BC210" s="399"/>
      <c r="BD210" s="398"/>
      <c r="BE210" s="398"/>
    </row>
    <row r="211" spans="52:57" ht="11.25" customHeight="1" x14ac:dyDescent="0.25">
      <c r="AZ211" s="395"/>
      <c r="BA211" s="399"/>
      <c r="BB211" s="399"/>
      <c r="BC211" s="399"/>
      <c r="BD211" s="398"/>
      <c r="BE211" s="398"/>
    </row>
    <row r="212" spans="52:57" ht="11.25" customHeight="1" x14ac:dyDescent="0.25">
      <c r="AZ212" s="395"/>
      <c r="BA212" s="399"/>
      <c r="BB212" s="399"/>
      <c r="BC212" s="399"/>
      <c r="BD212" s="398"/>
      <c r="BE212" s="398"/>
    </row>
    <row r="213" spans="52:57" ht="11.25" customHeight="1" x14ac:dyDescent="0.25">
      <c r="AZ213" s="395"/>
      <c r="BA213" s="399"/>
      <c r="BB213" s="399"/>
      <c r="BC213" s="399"/>
      <c r="BD213" s="398"/>
      <c r="BE213" s="398"/>
    </row>
    <row r="214" spans="52:57" ht="11.25" customHeight="1" x14ac:dyDescent="0.25">
      <c r="AZ214" s="395"/>
      <c r="BA214" s="399"/>
      <c r="BB214" s="399"/>
      <c r="BC214" s="399"/>
      <c r="BD214" s="398"/>
      <c r="BE214" s="398"/>
    </row>
    <row r="215" spans="52:57" ht="11.25" customHeight="1" x14ac:dyDescent="0.25">
      <c r="AZ215" s="395"/>
      <c r="BA215" s="399"/>
      <c r="BB215" s="399"/>
      <c r="BC215" s="399"/>
      <c r="BD215" s="398"/>
      <c r="BE215" s="398"/>
    </row>
    <row r="216" spans="52:57" ht="11.25" customHeight="1" x14ac:dyDescent="0.25">
      <c r="AZ216" s="395"/>
      <c r="BA216" s="399"/>
      <c r="BB216" s="399"/>
      <c r="BC216" s="399"/>
      <c r="BD216" s="398"/>
      <c r="BE216" s="398"/>
    </row>
    <row r="217" spans="52:57" ht="11.25" customHeight="1" x14ac:dyDescent="0.25">
      <c r="AZ217" s="395"/>
      <c r="BA217" s="399"/>
      <c r="BB217" s="399"/>
      <c r="BC217" s="399"/>
      <c r="BD217" s="398"/>
      <c r="BE217" s="398"/>
    </row>
    <row r="218" spans="52:57" ht="11.25" customHeight="1" x14ac:dyDescent="0.25">
      <c r="AZ218" s="395"/>
      <c r="BA218" s="399"/>
      <c r="BB218" s="399"/>
      <c r="BC218" s="399"/>
      <c r="BD218" s="398"/>
      <c r="BE218" s="398"/>
    </row>
    <row r="219" spans="52:57" ht="11.25" customHeight="1" x14ac:dyDescent="0.25">
      <c r="AZ219" s="395"/>
      <c r="BA219" s="399"/>
      <c r="BB219" s="399"/>
      <c r="BC219" s="399"/>
      <c r="BD219" s="398"/>
      <c r="BE219" s="398"/>
    </row>
    <row r="220" spans="52:57" ht="11.25" customHeight="1" x14ac:dyDescent="0.25">
      <c r="AZ220" s="395"/>
      <c r="BA220" s="399"/>
      <c r="BB220" s="399"/>
      <c r="BC220" s="399"/>
      <c r="BD220" s="398"/>
      <c r="BE220" s="398"/>
    </row>
    <row r="221" spans="52:57" ht="11.25" customHeight="1" x14ac:dyDescent="0.25">
      <c r="AZ221" s="395"/>
      <c r="BA221" s="399"/>
      <c r="BB221" s="399"/>
      <c r="BC221" s="399"/>
      <c r="BD221" s="398"/>
      <c r="BE221" s="398"/>
    </row>
    <row r="222" spans="52:57" ht="11.25" customHeight="1" x14ac:dyDescent="0.25">
      <c r="AZ222" s="395"/>
      <c r="BA222" s="399"/>
      <c r="BB222" s="399"/>
      <c r="BC222" s="399"/>
      <c r="BD222" s="398"/>
      <c r="BE222" s="398"/>
    </row>
    <row r="223" spans="52:57" ht="11.25" customHeight="1" x14ac:dyDescent="0.25">
      <c r="AZ223" s="395"/>
      <c r="BA223" s="399"/>
      <c r="BB223" s="399"/>
      <c r="BC223" s="399"/>
      <c r="BD223" s="398"/>
      <c r="BE223" s="398"/>
    </row>
    <row r="224" spans="52:57" ht="11.25" customHeight="1" x14ac:dyDescent="0.25">
      <c r="AZ224" s="395"/>
      <c r="BA224" s="399"/>
      <c r="BB224" s="399"/>
      <c r="BC224" s="399"/>
      <c r="BD224" s="398"/>
      <c r="BE224" s="398"/>
    </row>
    <row r="225" spans="52:57" ht="11.25" customHeight="1" x14ac:dyDescent="0.25">
      <c r="AZ225" s="395"/>
      <c r="BA225" s="399"/>
      <c r="BB225" s="399"/>
      <c r="BC225" s="399"/>
      <c r="BD225" s="398"/>
      <c r="BE225" s="398"/>
    </row>
    <row r="226" spans="52:57" ht="11.25" customHeight="1" x14ac:dyDescent="0.25">
      <c r="AZ226" s="395"/>
      <c r="BA226" s="399"/>
      <c r="BB226" s="399"/>
      <c r="BC226" s="399"/>
      <c r="BD226" s="398"/>
      <c r="BE226" s="398"/>
    </row>
    <row r="227" spans="52:57" ht="11.25" customHeight="1" x14ac:dyDescent="0.25">
      <c r="AZ227" s="395"/>
      <c r="BA227" s="399"/>
      <c r="BB227" s="399"/>
      <c r="BC227" s="399"/>
      <c r="BD227" s="398"/>
      <c r="BE227" s="398"/>
    </row>
    <row r="228" spans="52:57" ht="11.25" customHeight="1" x14ac:dyDescent="0.25">
      <c r="AZ228" s="395"/>
      <c r="BA228" s="399"/>
      <c r="BB228" s="399"/>
      <c r="BC228" s="399"/>
      <c r="BD228" s="398"/>
      <c r="BE228" s="398"/>
    </row>
    <row r="229" spans="52:57" ht="11.25" customHeight="1" x14ac:dyDescent="0.25">
      <c r="AZ229" s="395"/>
      <c r="BA229" s="399"/>
      <c r="BB229" s="399"/>
      <c r="BC229" s="399"/>
      <c r="BD229" s="398"/>
      <c r="BE229" s="398"/>
    </row>
    <row r="230" spans="52:57" ht="11.25" customHeight="1" x14ac:dyDescent="0.25">
      <c r="AZ230" s="395"/>
      <c r="BA230" s="399"/>
      <c r="BB230" s="399"/>
      <c r="BC230" s="399"/>
      <c r="BD230" s="398"/>
      <c r="BE230" s="398"/>
    </row>
    <row r="231" spans="52:57" ht="11.25" customHeight="1" x14ac:dyDescent="0.25">
      <c r="AZ231" s="395"/>
      <c r="BA231" s="399"/>
      <c r="BB231" s="399"/>
      <c r="BC231" s="399"/>
      <c r="BD231" s="398"/>
      <c r="BE231" s="398"/>
    </row>
    <row r="232" spans="52:57" ht="11.25" customHeight="1" x14ac:dyDescent="0.25">
      <c r="AZ232" s="395"/>
      <c r="BA232" s="399"/>
      <c r="BB232" s="399"/>
      <c r="BC232" s="399"/>
      <c r="BD232" s="398"/>
      <c r="BE232" s="398"/>
    </row>
    <row r="233" spans="52:57" ht="11.25" customHeight="1" x14ac:dyDescent="0.25">
      <c r="AZ233" s="395"/>
      <c r="BA233" s="399"/>
      <c r="BB233" s="399"/>
      <c r="BC233" s="399"/>
      <c r="BD233" s="398"/>
      <c r="BE233" s="398"/>
    </row>
    <row r="234" spans="52:57" ht="11.25" customHeight="1" x14ac:dyDescent="0.25">
      <c r="AZ234" s="395"/>
      <c r="BA234" s="399"/>
      <c r="BB234" s="399"/>
      <c r="BC234" s="399"/>
      <c r="BD234" s="398"/>
      <c r="BE234" s="398"/>
    </row>
    <row r="235" spans="52:57" ht="11.25" customHeight="1" x14ac:dyDescent="0.25">
      <c r="AZ235" s="395"/>
      <c r="BA235" s="399"/>
      <c r="BB235" s="399"/>
      <c r="BC235" s="399"/>
      <c r="BD235" s="398"/>
      <c r="BE235" s="398"/>
    </row>
    <row r="236" spans="52:57" ht="11.25" customHeight="1" x14ac:dyDescent="0.25">
      <c r="AZ236" s="395"/>
      <c r="BA236" s="399"/>
      <c r="BB236" s="399"/>
      <c r="BC236" s="399"/>
      <c r="BD236" s="398"/>
      <c r="BE236" s="398"/>
    </row>
    <row r="237" spans="52:57" ht="11.25" customHeight="1" x14ac:dyDescent="0.25">
      <c r="AZ237" s="395"/>
      <c r="BA237" s="399"/>
      <c r="BB237" s="399"/>
      <c r="BC237" s="399"/>
      <c r="BD237" s="398"/>
      <c r="BE237" s="398"/>
    </row>
    <row r="238" spans="52:57" ht="11.25" customHeight="1" x14ac:dyDescent="0.25">
      <c r="AZ238" s="395"/>
      <c r="BA238" s="399"/>
      <c r="BB238" s="399"/>
      <c r="BC238" s="399"/>
      <c r="BD238" s="398"/>
      <c r="BE238" s="398"/>
    </row>
    <row r="239" spans="52:57" ht="11.25" customHeight="1" x14ac:dyDescent="0.25">
      <c r="AZ239" s="395"/>
      <c r="BA239" s="399"/>
      <c r="BB239" s="399"/>
      <c r="BC239" s="399"/>
      <c r="BD239" s="398"/>
      <c r="BE239" s="398"/>
    </row>
    <row r="240" spans="52:57" ht="11.25" customHeight="1" x14ac:dyDescent="0.25">
      <c r="AZ240" s="395"/>
      <c r="BA240" s="399"/>
      <c r="BB240" s="399"/>
      <c r="BC240" s="399"/>
      <c r="BD240" s="398"/>
      <c r="BE240" s="398"/>
    </row>
    <row r="241" spans="52:57" ht="11.25" customHeight="1" x14ac:dyDescent="0.25">
      <c r="AZ241" s="395"/>
      <c r="BA241" s="399"/>
      <c r="BB241" s="399"/>
      <c r="BC241" s="399"/>
      <c r="BD241" s="398"/>
      <c r="BE241" s="398"/>
    </row>
    <row r="242" spans="52:57" ht="11.25" customHeight="1" x14ac:dyDescent="0.25">
      <c r="AZ242" s="395"/>
      <c r="BA242" s="399"/>
      <c r="BB242" s="399"/>
      <c r="BC242" s="399"/>
      <c r="BD242" s="398"/>
      <c r="BE242" s="398"/>
    </row>
    <row r="243" spans="52:57" ht="11.25" customHeight="1" x14ac:dyDescent="0.25">
      <c r="AZ243" s="395"/>
      <c r="BA243" s="399"/>
      <c r="BB243" s="399"/>
      <c r="BC243" s="399"/>
      <c r="BD243" s="398"/>
      <c r="BE243" s="398"/>
    </row>
    <row r="244" spans="52:57" ht="11.25" customHeight="1" x14ac:dyDescent="0.25">
      <c r="AZ244" s="395"/>
      <c r="BA244" s="399"/>
      <c r="BB244" s="399"/>
      <c r="BC244" s="399"/>
      <c r="BD244" s="398"/>
      <c r="BE244" s="398"/>
    </row>
    <row r="245" spans="52:57" ht="11.25" customHeight="1" x14ac:dyDescent="0.25">
      <c r="AZ245" s="395"/>
      <c r="BA245" s="399"/>
      <c r="BB245" s="399"/>
      <c r="BC245" s="399"/>
      <c r="BD245" s="398"/>
      <c r="BE245" s="398"/>
    </row>
    <row r="246" spans="52:57" ht="11.25" customHeight="1" x14ac:dyDescent="0.25">
      <c r="AZ246" s="395"/>
      <c r="BA246" s="399"/>
      <c r="BB246" s="399"/>
      <c r="BC246" s="399"/>
      <c r="BD246" s="398"/>
      <c r="BE246" s="398"/>
    </row>
    <row r="247" spans="52:57" ht="11.25" customHeight="1" x14ac:dyDescent="0.25">
      <c r="AZ247" s="395"/>
      <c r="BA247" s="399"/>
      <c r="BB247" s="399"/>
      <c r="BC247" s="399"/>
      <c r="BD247" s="398"/>
      <c r="BE247" s="398"/>
    </row>
    <row r="248" spans="52:57" ht="11.25" customHeight="1" x14ac:dyDescent="0.25">
      <c r="AZ248" s="395"/>
      <c r="BA248" s="399"/>
      <c r="BB248" s="399"/>
      <c r="BC248" s="399"/>
      <c r="BD248" s="398"/>
      <c r="BE248" s="398"/>
    </row>
    <row r="249" spans="52:57" ht="11.25" customHeight="1" x14ac:dyDescent="0.25">
      <c r="AZ249" s="395"/>
      <c r="BA249" s="399"/>
      <c r="BB249" s="399"/>
      <c r="BC249" s="399"/>
      <c r="BD249" s="398"/>
      <c r="BE249" s="398"/>
    </row>
    <row r="250" spans="52:57" ht="11.25" customHeight="1" x14ac:dyDescent="0.25">
      <c r="AZ250" s="395"/>
      <c r="BA250" s="399"/>
      <c r="BB250" s="399"/>
      <c r="BC250" s="399"/>
      <c r="BD250" s="398"/>
      <c r="BE250" s="398"/>
    </row>
    <row r="251" spans="52:57" ht="11.25" customHeight="1" x14ac:dyDescent="0.25">
      <c r="AZ251" s="395"/>
      <c r="BA251" s="399"/>
      <c r="BB251" s="399"/>
      <c r="BC251" s="399"/>
      <c r="BD251" s="398"/>
      <c r="BE251" s="398"/>
    </row>
    <row r="252" spans="52:57" ht="11.25" customHeight="1" x14ac:dyDescent="0.25">
      <c r="AZ252" s="395"/>
      <c r="BA252" s="399"/>
      <c r="BB252" s="399"/>
      <c r="BC252" s="399"/>
      <c r="BD252" s="398"/>
      <c r="BE252" s="398"/>
    </row>
    <row r="253" spans="52:57" ht="11.25" customHeight="1" x14ac:dyDescent="0.25">
      <c r="AZ253" s="395"/>
      <c r="BA253" s="399"/>
      <c r="BB253" s="399"/>
      <c r="BC253" s="399"/>
      <c r="BD253" s="398"/>
      <c r="BE253" s="398"/>
    </row>
    <row r="254" spans="52:57" ht="11.25" customHeight="1" x14ac:dyDescent="0.25">
      <c r="AZ254" s="395"/>
      <c r="BA254" s="399"/>
      <c r="BB254" s="399"/>
      <c r="BC254" s="399"/>
      <c r="BD254" s="398"/>
      <c r="BE254" s="398"/>
    </row>
    <row r="255" spans="52:57" ht="11.25" customHeight="1" x14ac:dyDescent="0.25">
      <c r="AZ255" s="395"/>
      <c r="BA255" s="399"/>
      <c r="BB255" s="399"/>
      <c r="BC255" s="399"/>
      <c r="BD255" s="398"/>
      <c r="BE255" s="398"/>
    </row>
    <row r="256" spans="52:57" ht="11.25" customHeight="1" x14ac:dyDescent="0.25">
      <c r="AZ256" s="395"/>
      <c r="BA256" s="399"/>
      <c r="BB256" s="399"/>
      <c r="BC256" s="399"/>
      <c r="BD256" s="398"/>
      <c r="BE256" s="398"/>
    </row>
    <row r="257" spans="52:57" ht="11.25" customHeight="1" x14ac:dyDescent="0.25">
      <c r="AZ257" s="395"/>
      <c r="BA257" s="399"/>
      <c r="BB257" s="399"/>
      <c r="BC257" s="399"/>
      <c r="BD257" s="398"/>
      <c r="BE257" s="398"/>
    </row>
    <row r="258" spans="52:57" ht="11.25" customHeight="1" x14ac:dyDescent="0.25">
      <c r="AZ258" s="395"/>
      <c r="BA258" s="399"/>
      <c r="BB258" s="399"/>
      <c r="BC258" s="399"/>
      <c r="BD258" s="398"/>
      <c r="BE258" s="398"/>
    </row>
    <row r="259" spans="52:57" ht="11.25" customHeight="1" x14ac:dyDescent="0.25">
      <c r="AZ259" s="395"/>
      <c r="BA259" s="399"/>
      <c r="BB259" s="399"/>
      <c r="BC259" s="399"/>
      <c r="BD259" s="398"/>
      <c r="BE259" s="398"/>
    </row>
    <row r="260" spans="52:57" ht="11.25" customHeight="1" x14ac:dyDescent="0.25">
      <c r="AZ260" s="395"/>
      <c r="BA260" s="399"/>
      <c r="BB260" s="399"/>
      <c r="BC260" s="399"/>
      <c r="BD260" s="398"/>
      <c r="BE260" s="398"/>
    </row>
    <row r="261" spans="52:57" ht="11.25" customHeight="1" x14ac:dyDescent="0.25">
      <c r="AZ261" s="395"/>
      <c r="BA261" s="399"/>
      <c r="BB261" s="399"/>
      <c r="BC261" s="399"/>
      <c r="BD261" s="398"/>
      <c r="BE261" s="398"/>
    </row>
    <row r="262" spans="52:57" ht="11.25" customHeight="1" x14ac:dyDescent="0.25">
      <c r="AZ262" s="395"/>
      <c r="BA262" s="399"/>
      <c r="BB262" s="399"/>
      <c r="BC262" s="399"/>
      <c r="BD262" s="398"/>
      <c r="BE262" s="398"/>
    </row>
    <row r="263" spans="52:57" ht="11.25" customHeight="1" x14ac:dyDescent="0.25">
      <c r="AZ263" s="395"/>
      <c r="BA263" s="399"/>
      <c r="BB263" s="399"/>
      <c r="BC263" s="399"/>
      <c r="BD263" s="398"/>
      <c r="BE263" s="398"/>
    </row>
    <row r="264" spans="52:57" ht="11.25" customHeight="1" x14ac:dyDescent="0.25">
      <c r="AZ264" s="395"/>
      <c r="BA264" s="399"/>
      <c r="BB264" s="399"/>
      <c r="BC264" s="399"/>
      <c r="BD264" s="398"/>
      <c r="BE264" s="398"/>
    </row>
    <row r="265" spans="52:57" ht="11.25" customHeight="1" x14ac:dyDescent="0.25">
      <c r="AZ265" s="395"/>
      <c r="BA265" s="399"/>
      <c r="BB265" s="399"/>
      <c r="BC265" s="399"/>
      <c r="BD265" s="398"/>
      <c r="BE265" s="398"/>
    </row>
    <row r="266" spans="52:57" ht="11.25" customHeight="1" x14ac:dyDescent="0.25">
      <c r="AZ266" s="395"/>
      <c r="BA266" s="399"/>
      <c r="BB266" s="399"/>
      <c r="BC266" s="399"/>
      <c r="BD266" s="398"/>
      <c r="BE266" s="398"/>
    </row>
    <row r="267" spans="52:57" ht="11.25" customHeight="1" x14ac:dyDescent="0.25">
      <c r="AZ267" s="395"/>
      <c r="BA267" s="399"/>
      <c r="BB267" s="399"/>
      <c r="BC267" s="399"/>
      <c r="BD267" s="398"/>
      <c r="BE267" s="398"/>
    </row>
    <row r="268" spans="52:57" ht="11.25" customHeight="1" x14ac:dyDescent="0.25">
      <c r="AZ268" s="395"/>
      <c r="BA268" s="399"/>
      <c r="BB268" s="399"/>
      <c r="BC268" s="399"/>
      <c r="BD268" s="398"/>
      <c r="BE268" s="398"/>
    </row>
    <row r="269" spans="52:57" ht="11.25" customHeight="1" x14ac:dyDescent="0.25">
      <c r="AZ269" s="395"/>
      <c r="BA269" s="399"/>
      <c r="BB269" s="399"/>
      <c r="BC269" s="399"/>
      <c r="BD269" s="398"/>
      <c r="BE269" s="398"/>
    </row>
    <row r="270" spans="52:57" ht="11.25" customHeight="1" x14ac:dyDescent="0.25">
      <c r="AZ270" s="395"/>
      <c r="BA270" s="399"/>
      <c r="BB270" s="399"/>
      <c r="BC270" s="399"/>
      <c r="BD270" s="398"/>
      <c r="BE270" s="398"/>
    </row>
    <row r="271" spans="52:57" ht="11.25" customHeight="1" x14ac:dyDescent="0.25">
      <c r="AZ271" s="395"/>
      <c r="BA271" s="399"/>
      <c r="BB271" s="399"/>
      <c r="BC271" s="399"/>
      <c r="BD271" s="398"/>
      <c r="BE271" s="398"/>
    </row>
    <row r="272" spans="52:57" ht="11.25" customHeight="1" x14ac:dyDescent="0.25">
      <c r="AZ272" s="395"/>
      <c r="BA272" s="399"/>
      <c r="BB272" s="399"/>
      <c r="BC272" s="399"/>
      <c r="BD272" s="398"/>
      <c r="BE272" s="398"/>
    </row>
    <row r="273" spans="52:57" ht="11.25" customHeight="1" x14ac:dyDescent="0.25">
      <c r="AZ273" s="395"/>
      <c r="BA273" s="399"/>
      <c r="BB273" s="399"/>
      <c r="BC273" s="399"/>
      <c r="BD273" s="398"/>
      <c r="BE273" s="398"/>
    </row>
    <row r="274" spans="52:57" ht="11.25" customHeight="1" x14ac:dyDescent="0.25">
      <c r="AZ274" s="395"/>
      <c r="BA274" s="399"/>
      <c r="BB274" s="399"/>
      <c r="BC274" s="399"/>
      <c r="BD274" s="398"/>
      <c r="BE274" s="398"/>
    </row>
    <row r="275" spans="52:57" ht="11.25" customHeight="1" x14ac:dyDescent="0.25">
      <c r="AZ275" s="395"/>
      <c r="BA275" s="399"/>
      <c r="BB275" s="399"/>
      <c r="BC275" s="399"/>
      <c r="BD275" s="398"/>
      <c r="BE275" s="398"/>
    </row>
    <row r="276" spans="52:57" ht="11.25" customHeight="1" x14ac:dyDescent="0.25">
      <c r="AZ276" s="395"/>
      <c r="BA276" s="399"/>
      <c r="BB276" s="399"/>
      <c r="BC276" s="399"/>
      <c r="BD276" s="398"/>
      <c r="BE276" s="398"/>
    </row>
    <row r="277" spans="52:57" ht="11.25" customHeight="1" x14ac:dyDescent="0.25">
      <c r="AZ277" s="395"/>
      <c r="BA277" s="399"/>
      <c r="BB277" s="399"/>
      <c r="BC277" s="399"/>
      <c r="BD277" s="398"/>
      <c r="BE277" s="398"/>
    </row>
    <row r="278" spans="52:57" ht="11.25" customHeight="1" x14ac:dyDescent="0.25">
      <c r="AZ278" s="395"/>
      <c r="BA278" s="399"/>
      <c r="BB278" s="399"/>
      <c r="BC278" s="399"/>
      <c r="BD278" s="398"/>
      <c r="BE278" s="398"/>
    </row>
    <row r="279" spans="52:57" ht="11.25" customHeight="1" x14ac:dyDescent="0.25">
      <c r="AZ279" s="395"/>
      <c r="BA279" s="399"/>
      <c r="BB279" s="399"/>
      <c r="BC279" s="399"/>
      <c r="BD279" s="398"/>
      <c r="BE279" s="398"/>
    </row>
    <row r="280" spans="52:57" ht="11.25" customHeight="1" x14ac:dyDescent="0.25">
      <c r="AZ280" s="395"/>
      <c r="BA280" s="399"/>
      <c r="BB280" s="399"/>
      <c r="BC280" s="399"/>
      <c r="BD280" s="398"/>
      <c r="BE280" s="398"/>
    </row>
    <row r="281" spans="52:57" ht="11.25" customHeight="1" x14ac:dyDescent="0.25">
      <c r="AZ281" s="395"/>
      <c r="BA281" s="399"/>
      <c r="BB281" s="399"/>
      <c r="BC281" s="399"/>
      <c r="BD281" s="398"/>
      <c r="BE281" s="398"/>
    </row>
    <row r="282" spans="52:57" ht="11.25" customHeight="1" x14ac:dyDescent="0.25">
      <c r="AZ282" s="395"/>
      <c r="BA282" s="399"/>
      <c r="BB282" s="399"/>
      <c r="BC282" s="399"/>
      <c r="BD282" s="398"/>
      <c r="BE282" s="398"/>
    </row>
    <row r="283" spans="52:57" ht="11.25" customHeight="1" x14ac:dyDescent="0.25">
      <c r="AZ283" s="395"/>
      <c r="BA283" s="399"/>
      <c r="BB283" s="399"/>
      <c r="BC283" s="399"/>
      <c r="BD283" s="398"/>
      <c r="BE283" s="398"/>
    </row>
    <row r="284" spans="52:57" ht="11.25" customHeight="1" x14ac:dyDescent="0.25">
      <c r="AZ284" s="395"/>
      <c r="BA284" s="399"/>
      <c r="BB284" s="399"/>
      <c r="BC284" s="399"/>
      <c r="BD284" s="398"/>
      <c r="BE284" s="398"/>
    </row>
    <row r="285" spans="52:57" ht="11.25" customHeight="1" x14ac:dyDescent="0.25">
      <c r="AZ285" s="395"/>
      <c r="BA285" s="399"/>
      <c r="BB285" s="399"/>
      <c r="BC285" s="399"/>
      <c r="BD285" s="398"/>
      <c r="BE285" s="398"/>
    </row>
    <row r="286" spans="52:57" ht="11.25" customHeight="1" x14ac:dyDescent="0.25">
      <c r="AZ286" s="395"/>
      <c r="BA286" s="399"/>
      <c r="BB286" s="399"/>
      <c r="BC286" s="399"/>
      <c r="BD286" s="398"/>
      <c r="BE286" s="398"/>
    </row>
    <row r="287" spans="52:57" ht="11.25" customHeight="1" x14ac:dyDescent="0.25">
      <c r="AZ287" s="395"/>
      <c r="BA287" s="399"/>
      <c r="BB287" s="399"/>
      <c r="BC287" s="399"/>
      <c r="BD287" s="398"/>
      <c r="BE287" s="398"/>
    </row>
    <row r="288" spans="52:57" ht="11.25" customHeight="1" x14ac:dyDescent="0.25">
      <c r="AZ288" s="395"/>
      <c r="BA288" s="399"/>
      <c r="BB288" s="399"/>
      <c r="BC288" s="399"/>
      <c r="BD288" s="398"/>
      <c r="BE288" s="398"/>
    </row>
    <row r="289" spans="52:57" ht="11.25" customHeight="1" x14ac:dyDescent="0.25">
      <c r="AZ289" s="395"/>
      <c r="BA289" s="399"/>
      <c r="BB289" s="399"/>
      <c r="BC289" s="399"/>
      <c r="BD289" s="398"/>
      <c r="BE289" s="398"/>
    </row>
    <row r="290" spans="52:57" ht="11.25" customHeight="1" x14ac:dyDescent="0.25">
      <c r="AZ290" s="395"/>
      <c r="BA290" s="399"/>
      <c r="BB290" s="399"/>
      <c r="BC290" s="399"/>
      <c r="BD290" s="398"/>
      <c r="BE290" s="398"/>
    </row>
    <row r="291" spans="52:57" ht="11.25" customHeight="1" x14ac:dyDescent="0.25">
      <c r="AZ291" s="395"/>
      <c r="BA291" s="399"/>
      <c r="BB291" s="399"/>
      <c r="BC291" s="399"/>
      <c r="BD291" s="398"/>
      <c r="BE291" s="398"/>
    </row>
    <row r="292" spans="52:57" ht="11.25" customHeight="1" x14ac:dyDescent="0.25">
      <c r="AZ292" s="395"/>
      <c r="BA292" s="399"/>
      <c r="BB292" s="399"/>
      <c r="BC292" s="399"/>
      <c r="BD292" s="398"/>
      <c r="BE292" s="398"/>
    </row>
    <row r="293" spans="52:57" ht="11.25" customHeight="1" x14ac:dyDescent="0.25">
      <c r="AZ293" s="395"/>
      <c r="BA293" s="399"/>
      <c r="BB293" s="399"/>
      <c r="BC293" s="399"/>
      <c r="BD293" s="398"/>
      <c r="BE293" s="398"/>
    </row>
    <row r="294" spans="52:57" ht="11.25" customHeight="1" x14ac:dyDescent="0.25">
      <c r="AZ294" s="395"/>
      <c r="BA294" s="399"/>
      <c r="BB294" s="399"/>
      <c r="BC294" s="399"/>
      <c r="BD294" s="398"/>
      <c r="BE294" s="398"/>
    </row>
    <row r="295" spans="52:57" ht="11.25" customHeight="1" x14ac:dyDescent="0.25">
      <c r="AZ295" s="395"/>
      <c r="BA295" s="399"/>
      <c r="BB295" s="399"/>
      <c r="BC295" s="399"/>
      <c r="BD295" s="398"/>
      <c r="BE295" s="398"/>
    </row>
    <row r="296" spans="52:57" ht="11.25" customHeight="1" x14ac:dyDescent="0.25">
      <c r="AZ296" s="395"/>
      <c r="BA296" s="399"/>
      <c r="BB296" s="399"/>
      <c r="BC296" s="399"/>
      <c r="BD296" s="398"/>
      <c r="BE296" s="398"/>
    </row>
    <row r="297" spans="52:57" ht="11.25" customHeight="1" x14ac:dyDescent="0.25">
      <c r="AZ297" s="395"/>
      <c r="BA297" s="399"/>
      <c r="BB297" s="399"/>
      <c r="BC297" s="399"/>
      <c r="BD297" s="398"/>
      <c r="BE297" s="398"/>
    </row>
    <row r="298" spans="52:57" ht="11.25" customHeight="1" x14ac:dyDescent="0.25">
      <c r="AZ298" s="395"/>
      <c r="BA298" s="399"/>
      <c r="BB298" s="399"/>
      <c r="BC298" s="399"/>
      <c r="BD298" s="398"/>
      <c r="BE298" s="398"/>
    </row>
    <row r="299" spans="52:57" ht="11.25" customHeight="1" x14ac:dyDescent="0.25">
      <c r="AZ299" s="395"/>
      <c r="BA299" s="399"/>
      <c r="BB299" s="399"/>
      <c r="BC299" s="399"/>
      <c r="BD299" s="398"/>
      <c r="BE299" s="398"/>
    </row>
    <row r="300" spans="52:57" ht="11.25" customHeight="1" x14ac:dyDescent="0.25">
      <c r="AZ300" s="395"/>
      <c r="BA300" s="399"/>
      <c r="BB300" s="399"/>
      <c r="BC300" s="399"/>
      <c r="BD300" s="398"/>
      <c r="BE300" s="398"/>
    </row>
    <row r="301" spans="52:57" ht="11.25" customHeight="1" x14ac:dyDescent="0.25">
      <c r="AZ301" s="395"/>
      <c r="BA301" s="399"/>
      <c r="BB301" s="399"/>
      <c r="BC301" s="399"/>
      <c r="BD301" s="398"/>
      <c r="BE301" s="398"/>
    </row>
    <row r="302" spans="52:57" ht="11.25" customHeight="1" x14ac:dyDescent="0.25">
      <c r="AZ302" s="395"/>
      <c r="BA302" s="399"/>
      <c r="BB302" s="399"/>
      <c r="BC302" s="399"/>
      <c r="BD302" s="398"/>
      <c r="BE302" s="398"/>
    </row>
    <row r="303" spans="52:57" ht="11.25" customHeight="1" x14ac:dyDescent="0.25">
      <c r="AZ303" s="395"/>
      <c r="BA303" s="399"/>
      <c r="BB303" s="399"/>
      <c r="BC303" s="399"/>
      <c r="BD303" s="398"/>
      <c r="BE303" s="398"/>
    </row>
    <row r="304" spans="52:57" ht="11.25" customHeight="1" x14ac:dyDescent="0.25">
      <c r="AZ304" s="395"/>
      <c r="BA304" s="399"/>
      <c r="BB304" s="399"/>
      <c r="BC304" s="399"/>
      <c r="BD304" s="398"/>
      <c r="BE304" s="398"/>
    </row>
    <row r="305" spans="52:57" ht="11.25" customHeight="1" x14ac:dyDescent="0.25">
      <c r="AZ305" s="395"/>
      <c r="BA305" s="399"/>
      <c r="BB305" s="399"/>
      <c r="BC305" s="399"/>
      <c r="BD305" s="398"/>
      <c r="BE305" s="398"/>
    </row>
    <row r="306" spans="52:57" ht="11.25" customHeight="1" x14ac:dyDescent="0.25">
      <c r="AZ306" s="395"/>
      <c r="BA306" s="399"/>
      <c r="BB306" s="399"/>
      <c r="BC306" s="399"/>
      <c r="BD306" s="398"/>
      <c r="BE306" s="398"/>
    </row>
    <row r="307" spans="52:57" ht="11.25" customHeight="1" x14ac:dyDescent="0.25">
      <c r="AZ307" s="395"/>
      <c r="BA307" s="399"/>
      <c r="BB307" s="399"/>
      <c r="BC307" s="399"/>
      <c r="BD307" s="398"/>
      <c r="BE307" s="398"/>
    </row>
    <row r="308" spans="52:57" ht="11.25" customHeight="1" x14ac:dyDescent="0.25">
      <c r="AZ308" s="395"/>
      <c r="BA308" s="399"/>
      <c r="BB308" s="399"/>
      <c r="BC308" s="399"/>
      <c r="BD308" s="398"/>
      <c r="BE308" s="398"/>
    </row>
    <row r="309" spans="52:57" ht="11.25" customHeight="1" x14ac:dyDescent="0.25">
      <c r="AZ309" s="395"/>
      <c r="BA309" s="399"/>
      <c r="BB309" s="399"/>
      <c r="BC309" s="399"/>
      <c r="BD309" s="398"/>
      <c r="BE309" s="398"/>
    </row>
    <row r="310" spans="52:57" ht="11.25" customHeight="1" x14ac:dyDescent="0.25">
      <c r="AZ310" s="395"/>
      <c r="BA310" s="399"/>
      <c r="BB310" s="399"/>
      <c r="BC310" s="399"/>
      <c r="BD310" s="398"/>
      <c r="BE310" s="398"/>
    </row>
    <row r="311" spans="52:57" ht="11.25" customHeight="1" x14ac:dyDescent="0.25">
      <c r="AZ311" s="395"/>
      <c r="BA311" s="399"/>
      <c r="BB311" s="399"/>
      <c r="BC311" s="399"/>
      <c r="BD311" s="398"/>
      <c r="BE311" s="398"/>
    </row>
    <row r="312" spans="52:57" ht="11.25" customHeight="1" x14ac:dyDescent="0.25">
      <c r="AZ312" s="395"/>
      <c r="BA312" s="399"/>
      <c r="BB312" s="399"/>
      <c r="BC312" s="399"/>
      <c r="BD312" s="398"/>
      <c r="BE312" s="398"/>
    </row>
    <row r="313" spans="52:57" ht="11.25" customHeight="1" x14ac:dyDescent="0.25">
      <c r="AZ313" s="395"/>
      <c r="BA313" s="399"/>
      <c r="BB313" s="399"/>
      <c r="BC313" s="399"/>
      <c r="BD313" s="398"/>
      <c r="BE313" s="398"/>
    </row>
    <row r="314" spans="52:57" ht="11.25" customHeight="1" x14ac:dyDescent="0.25">
      <c r="AZ314" s="395"/>
      <c r="BA314" s="399"/>
      <c r="BB314" s="399"/>
      <c r="BC314" s="399"/>
      <c r="BD314" s="398"/>
      <c r="BE314" s="398"/>
    </row>
    <row r="315" spans="52:57" ht="11.25" customHeight="1" x14ac:dyDescent="0.25">
      <c r="AZ315" s="395"/>
      <c r="BA315" s="399"/>
      <c r="BB315" s="399"/>
      <c r="BC315" s="399"/>
      <c r="BD315" s="398"/>
      <c r="BE315" s="398"/>
    </row>
    <row r="316" spans="52:57" ht="11.25" customHeight="1" x14ac:dyDescent="0.25">
      <c r="AZ316" s="395"/>
      <c r="BA316" s="399"/>
      <c r="BB316" s="399"/>
      <c r="BC316" s="399"/>
      <c r="BD316" s="398"/>
      <c r="BE316" s="398"/>
    </row>
    <row r="317" spans="52:57" ht="11.25" customHeight="1" x14ac:dyDescent="0.25">
      <c r="AZ317" s="395"/>
      <c r="BA317" s="399"/>
      <c r="BB317" s="399"/>
      <c r="BC317" s="399"/>
      <c r="BD317" s="398"/>
      <c r="BE317" s="398"/>
    </row>
    <row r="318" spans="52:57" ht="11.25" customHeight="1" x14ac:dyDescent="0.25">
      <c r="AZ318" s="395"/>
      <c r="BA318" s="399"/>
      <c r="BB318" s="399"/>
      <c r="BC318" s="399"/>
      <c r="BD318" s="398"/>
      <c r="BE318" s="398"/>
    </row>
    <row r="319" spans="52:57" ht="11.25" customHeight="1" x14ac:dyDescent="0.25">
      <c r="AZ319" s="395"/>
      <c r="BA319" s="399"/>
      <c r="BB319" s="399"/>
      <c r="BC319" s="399"/>
      <c r="BD319" s="398"/>
      <c r="BE319" s="398"/>
    </row>
    <row r="320" spans="52:57" ht="11.25" customHeight="1" x14ac:dyDescent="0.25">
      <c r="AZ320" s="395"/>
      <c r="BA320" s="399"/>
      <c r="BB320" s="399"/>
      <c r="BC320" s="399"/>
      <c r="BD320" s="398"/>
      <c r="BE320" s="398"/>
    </row>
    <row r="321" spans="52:57" ht="11.25" customHeight="1" x14ac:dyDescent="0.25">
      <c r="AZ321" s="395"/>
      <c r="BA321" s="399"/>
      <c r="BB321" s="399"/>
      <c r="BC321" s="399"/>
      <c r="BD321" s="398"/>
      <c r="BE321" s="398"/>
    </row>
    <row r="322" spans="52:57" ht="11.25" customHeight="1" x14ac:dyDescent="0.25">
      <c r="AZ322" s="395"/>
      <c r="BA322" s="399"/>
      <c r="BB322" s="399"/>
      <c r="BC322" s="399"/>
      <c r="BD322" s="398"/>
      <c r="BE322" s="398"/>
    </row>
    <row r="323" spans="52:57" ht="11.25" customHeight="1" x14ac:dyDescent="0.25">
      <c r="AZ323" s="395"/>
      <c r="BA323" s="399"/>
      <c r="BB323" s="399"/>
      <c r="BC323" s="399"/>
      <c r="BD323" s="398"/>
      <c r="BE323" s="398"/>
    </row>
    <row r="324" spans="52:57" ht="11.25" customHeight="1" x14ac:dyDescent="0.25">
      <c r="AZ324" s="395"/>
      <c r="BA324" s="399"/>
      <c r="BB324" s="399"/>
      <c r="BC324" s="399"/>
      <c r="BD324" s="398"/>
      <c r="BE324" s="398"/>
    </row>
    <row r="325" spans="52:57" ht="11.25" customHeight="1" x14ac:dyDescent="0.25">
      <c r="AZ325" s="395"/>
      <c r="BA325" s="399"/>
      <c r="BB325" s="399"/>
      <c r="BC325" s="399"/>
      <c r="BD325" s="398"/>
      <c r="BE325" s="398"/>
    </row>
    <row r="326" spans="52:57" ht="11.25" customHeight="1" x14ac:dyDescent="0.25">
      <c r="AZ326" s="395"/>
      <c r="BA326" s="399"/>
      <c r="BB326" s="399"/>
      <c r="BC326" s="399"/>
      <c r="BD326" s="398"/>
      <c r="BE326" s="398"/>
    </row>
    <row r="327" spans="52:57" ht="11.25" customHeight="1" x14ac:dyDescent="0.25">
      <c r="AZ327" s="395"/>
      <c r="BA327" s="399"/>
      <c r="BB327" s="399"/>
      <c r="BC327" s="399"/>
      <c r="BD327" s="398"/>
      <c r="BE327" s="398"/>
    </row>
    <row r="328" spans="52:57" ht="11.25" customHeight="1" x14ac:dyDescent="0.25">
      <c r="AZ328" s="395"/>
      <c r="BA328" s="399"/>
      <c r="BB328" s="399"/>
      <c r="BC328" s="399"/>
      <c r="BD328" s="398"/>
      <c r="BE328" s="398"/>
    </row>
    <row r="329" spans="52:57" ht="11.25" customHeight="1" x14ac:dyDescent="0.25">
      <c r="AZ329" s="395"/>
      <c r="BA329" s="399"/>
      <c r="BB329" s="399"/>
      <c r="BC329" s="399"/>
      <c r="BD329" s="398"/>
      <c r="BE329" s="398"/>
    </row>
    <row r="330" spans="52:57" ht="11.25" customHeight="1" x14ac:dyDescent="0.25">
      <c r="AZ330" s="395"/>
      <c r="BA330" s="399"/>
      <c r="BB330" s="399"/>
      <c r="BC330" s="399"/>
      <c r="BD330" s="398"/>
      <c r="BE330" s="398"/>
    </row>
    <row r="331" spans="52:57" ht="11.25" customHeight="1" x14ac:dyDescent="0.25">
      <c r="AZ331" s="395"/>
      <c r="BA331" s="399"/>
      <c r="BB331" s="399"/>
      <c r="BC331" s="399"/>
      <c r="BD331" s="398"/>
      <c r="BE331" s="398"/>
    </row>
    <row r="332" spans="52:57" ht="11.25" customHeight="1" x14ac:dyDescent="0.25">
      <c r="AZ332" s="395"/>
      <c r="BA332" s="399"/>
      <c r="BB332" s="399"/>
      <c r="BC332" s="399"/>
      <c r="BD332" s="398"/>
      <c r="BE332" s="398"/>
    </row>
    <row r="333" spans="52:57" ht="11.25" customHeight="1" x14ac:dyDescent="0.25">
      <c r="AZ333" s="395"/>
      <c r="BA333" s="399"/>
      <c r="BB333" s="399"/>
      <c r="BC333" s="399"/>
      <c r="BD333" s="398"/>
      <c r="BE333" s="398"/>
    </row>
    <row r="334" spans="52:57" ht="11.25" customHeight="1" x14ac:dyDescent="0.25">
      <c r="AZ334" s="395"/>
      <c r="BA334" s="399"/>
      <c r="BB334" s="399"/>
      <c r="BC334" s="399"/>
      <c r="BD334" s="398"/>
      <c r="BE334" s="398"/>
    </row>
    <row r="335" spans="52:57" ht="11.25" customHeight="1" x14ac:dyDescent="0.25">
      <c r="AZ335" s="395"/>
      <c r="BA335" s="399"/>
      <c r="BB335" s="399"/>
      <c r="BC335" s="399"/>
      <c r="BD335" s="398"/>
      <c r="BE335" s="398"/>
    </row>
    <row r="336" spans="52:57" ht="11.25" customHeight="1" x14ac:dyDescent="0.25">
      <c r="AZ336" s="395"/>
      <c r="BA336" s="399"/>
      <c r="BB336" s="399"/>
      <c r="BC336" s="399"/>
      <c r="BD336" s="398"/>
      <c r="BE336" s="398"/>
    </row>
    <row r="337" spans="52:57" ht="11.25" customHeight="1" x14ac:dyDescent="0.25">
      <c r="AZ337" s="395"/>
      <c r="BA337" s="399"/>
      <c r="BB337" s="399"/>
      <c r="BC337" s="399"/>
      <c r="BD337" s="398"/>
      <c r="BE337" s="398"/>
    </row>
    <row r="338" spans="52:57" ht="11.25" customHeight="1" x14ac:dyDescent="0.25">
      <c r="AZ338" s="395"/>
      <c r="BA338" s="399"/>
      <c r="BB338" s="399"/>
      <c r="BC338" s="399"/>
      <c r="BD338" s="398"/>
      <c r="BE338" s="398"/>
    </row>
    <row r="339" spans="52:57" ht="11.25" customHeight="1" x14ac:dyDescent="0.25">
      <c r="AZ339" s="395"/>
      <c r="BA339" s="399"/>
      <c r="BB339" s="399"/>
      <c r="BC339" s="399"/>
      <c r="BD339" s="398"/>
      <c r="BE339" s="398"/>
    </row>
    <row r="340" spans="52:57" ht="11.25" customHeight="1" x14ac:dyDescent="0.25">
      <c r="AZ340" s="395"/>
      <c r="BA340" s="399"/>
      <c r="BB340" s="399"/>
      <c r="BC340" s="399"/>
      <c r="BD340" s="398"/>
      <c r="BE340" s="398"/>
    </row>
    <row r="341" spans="52:57" ht="11.25" customHeight="1" x14ac:dyDescent="0.25">
      <c r="AZ341" s="395"/>
      <c r="BA341" s="399"/>
      <c r="BB341" s="399"/>
      <c r="BC341" s="399"/>
      <c r="BD341" s="398"/>
      <c r="BE341" s="398"/>
    </row>
    <row r="342" spans="52:57" ht="11.25" customHeight="1" x14ac:dyDescent="0.25">
      <c r="AZ342" s="395"/>
      <c r="BA342" s="399"/>
      <c r="BB342" s="399"/>
      <c r="BC342" s="399"/>
      <c r="BD342" s="398"/>
      <c r="BE342" s="398"/>
    </row>
    <row r="343" spans="52:57" ht="11.25" customHeight="1" x14ac:dyDescent="0.25">
      <c r="AZ343" s="395"/>
      <c r="BA343" s="399"/>
      <c r="BB343" s="399"/>
      <c r="BC343" s="399"/>
      <c r="BD343" s="398"/>
      <c r="BE343" s="398"/>
    </row>
    <row r="344" spans="52:57" ht="11.25" customHeight="1" x14ac:dyDescent="0.25">
      <c r="AZ344" s="395"/>
      <c r="BA344" s="399"/>
      <c r="BB344" s="399"/>
      <c r="BC344" s="399"/>
      <c r="BD344" s="398"/>
      <c r="BE344" s="398"/>
    </row>
    <row r="345" spans="52:57" ht="11.25" customHeight="1" x14ac:dyDescent="0.25">
      <c r="AZ345" s="395"/>
      <c r="BA345" s="399"/>
      <c r="BB345" s="399"/>
      <c r="BC345" s="399"/>
      <c r="BD345" s="398"/>
      <c r="BE345" s="398"/>
    </row>
    <row r="346" spans="52:57" ht="11.25" customHeight="1" x14ac:dyDescent="0.25">
      <c r="AZ346" s="395"/>
      <c r="BA346" s="399"/>
      <c r="BB346" s="399"/>
      <c r="BC346" s="399"/>
      <c r="BD346" s="398"/>
      <c r="BE346" s="398"/>
    </row>
    <row r="347" spans="52:57" ht="11.25" customHeight="1" x14ac:dyDescent="0.25">
      <c r="AZ347" s="395"/>
      <c r="BA347" s="399"/>
      <c r="BB347" s="399"/>
      <c r="BC347" s="399"/>
      <c r="BD347" s="398"/>
      <c r="BE347" s="398"/>
    </row>
    <row r="348" spans="52:57" ht="11.25" customHeight="1" x14ac:dyDescent="0.25">
      <c r="AZ348" s="395"/>
      <c r="BA348" s="399"/>
      <c r="BB348" s="399"/>
      <c r="BC348" s="399"/>
      <c r="BD348" s="398"/>
      <c r="BE348" s="398"/>
    </row>
    <row r="349" spans="52:57" ht="11.25" customHeight="1" x14ac:dyDescent="0.25">
      <c r="AZ349" s="395"/>
      <c r="BA349" s="399"/>
      <c r="BB349" s="399"/>
      <c r="BC349" s="399"/>
      <c r="BD349" s="398"/>
      <c r="BE349" s="398"/>
    </row>
    <row r="350" spans="52:57" ht="11.25" customHeight="1" x14ac:dyDescent="0.25">
      <c r="AZ350" s="395"/>
      <c r="BA350" s="399"/>
      <c r="BB350" s="399"/>
      <c r="BC350" s="399"/>
      <c r="BD350" s="398"/>
      <c r="BE350" s="398"/>
    </row>
    <row r="351" spans="52:57" ht="11.25" customHeight="1" x14ac:dyDescent="0.25">
      <c r="AZ351" s="395"/>
      <c r="BA351" s="399"/>
      <c r="BB351" s="399"/>
      <c r="BC351" s="399"/>
      <c r="BD351" s="398"/>
      <c r="BE351" s="398"/>
    </row>
    <row r="352" spans="52:57" ht="11.25" customHeight="1" x14ac:dyDescent="0.25">
      <c r="AZ352" s="395"/>
      <c r="BA352" s="399"/>
      <c r="BB352" s="399"/>
      <c r="BC352" s="399"/>
      <c r="BD352" s="398"/>
      <c r="BE352" s="398"/>
    </row>
    <row r="353" spans="52:57" ht="11.25" customHeight="1" x14ac:dyDescent="0.25">
      <c r="AZ353" s="395"/>
      <c r="BA353" s="399"/>
      <c r="BB353" s="399"/>
      <c r="BC353" s="399"/>
      <c r="BD353" s="398"/>
      <c r="BE353" s="398"/>
    </row>
    <row r="354" spans="52:57" ht="11.25" customHeight="1" x14ac:dyDescent="0.25">
      <c r="AZ354" s="395"/>
      <c r="BA354" s="399"/>
      <c r="BB354" s="399"/>
      <c r="BC354" s="399"/>
      <c r="BD354" s="398"/>
      <c r="BE354" s="398"/>
    </row>
    <row r="355" spans="52:57" ht="11.25" customHeight="1" x14ac:dyDescent="0.25">
      <c r="AZ355" s="395"/>
      <c r="BA355" s="399"/>
      <c r="BB355" s="399"/>
      <c r="BC355" s="399"/>
      <c r="BD355" s="398"/>
      <c r="BE355" s="398"/>
    </row>
    <row r="356" spans="52:57" ht="11.25" customHeight="1" x14ac:dyDescent="0.25">
      <c r="AZ356" s="395"/>
      <c r="BA356" s="399"/>
      <c r="BB356" s="399"/>
      <c r="BC356" s="399"/>
      <c r="BD356" s="398"/>
      <c r="BE356" s="398"/>
    </row>
    <row r="357" spans="52:57" ht="11.25" customHeight="1" x14ac:dyDescent="0.25">
      <c r="AZ357" s="395"/>
      <c r="BA357" s="399"/>
      <c r="BB357" s="399"/>
      <c r="BC357" s="399"/>
      <c r="BD357" s="398"/>
      <c r="BE357" s="398"/>
    </row>
    <row r="358" spans="52:57" ht="11.25" customHeight="1" x14ac:dyDescent="0.25">
      <c r="AZ358" s="395"/>
      <c r="BA358" s="399"/>
      <c r="BB358" s="399"/>
      <c r="BC358" s="399"/>
      <c r="BD358" s="398"/>
      <c r="BE358" s="398"/>
    </row>
    <row r="359" spans="52:57" ht="11.25" customHeight="1" x14ac:dyDescent="0.25">
      <c r="AZ359" s="395"/>
      <c r="BA359" s="399"/>
      <c r="BB359" s="399"/>
      <c r="BC359" s="399"/>
      <c r="BD359" s="398"/>
      <c r="BE359" s="398"/>
    </row>
    <row r="360" spans="52:57" ht="11.25" customHeight="1" x14ac:dyDescent="0.25">
      <c r="AZ360" s="395"/>
      <c r="BA360" s="399"/>
      <c r="BB360" s="399"/>
      <c r="BC360" s="399"/>
      <c r="BD360" s="398"/>
      <c r="BE360" s="398"/>
    </row>
    <row r="361" spans="52:57" ht="11.25" customHeight="1" x14ac:dyDescent="0.25">
      <c r="AZ361" s="395"/>
      <c r="BA361" s="399"/>
      <c r="BB361" s="399"/>
      <c r="BC361" s="399"/>
      <c r="BD361" s="398"/>
      <c r="BE361" s="398"/>
    </row>
    <row r="362" spans="52:57" ht="11.25" customHeight="1" x14ac:dyDescent="0.25">
      <c r="AZ362" s="395"/>
      <c r="BA362" s="399"/>
      <c r="BB362" s="399"/>
      <c r="BC362" s="399"/>
      <c r="BD362" s="398"/>
      <c r="BE362" s="398"/>
    </row>
    <row r="363" spans="52:57" ht="11.25" customHeight="1" x14ac:dyDescent="0.25">
      <c r="AZ363" s="395"/>
      <c r="BA363" s="399"/>
      <c r="BB363" s="399"/>
      <c r="BC363" s="399"/>
      <c r="BD363" s="398"/>
      <c r="BE363" s="398"/>
    </row>
    <row r="364" spans="52:57" ht="11.25" customHeight="1" x14ac:dyDescent="0.25">
      <c r="AZ364" s="395"/>
      <c r="BA364" s="399"/>
      <c r="BB364" s="399"/>
      <c r="BC364" s="399"/>
      <c r="BD364" s="398"/>
      <c r="BE364" s="398"/>
    </row>
    <row r="365" spans="52:57" ht="11.25" customHeight="1" x14ac:dyDescent="0.25">
      <c r="AZ365" s="395"/>
      <c r="BA365" s="399"/>
      <c r="BB365" s="399"/>
      <c r="BC365" s="399"/>
      <c r="BD365" s="398"/>
      <c r="BE365" s="398"/>
    </row>
    <row r="366" spans="52:57" ht="11.25" customHeight="1" x14ac:dyDescent="0.25">
      <c r="AZ366" s="395"/>
      <c r="BA366" s="399"/>
      <c r="BB366" s="399"/>
      <c r="BC366" s="399"/>
      <c r="BD366" s="398"/>
      <c r="BE366" s="398"/>
    </row>
    <row r="367" spans="52:57" ht="11.25" customHeight="1" x14ac:dyDescent="0.25">
      <c r="AZ367" s="395"/>
      <c r="BA367" s="399"/>
      <c r="BB367" s="399"/>
      <c r="BC367" s="399"/>
      <c r="BD367" s="398"/>
      <c r="BE367" s="398"/>
    </row>
    <row r="368" spans="52:57" ht="11.25" customHeight="1" x14ac:dyDescent="0.25">
      <c r="AZ368" s="395"/>
      <c r="BA368" s="399"/>
      <c r="BB368" s="399"/>
      <c r="BC368" s="399"/>
      <c r="BD368" s="398"/>
      <c r="BE368" s="398"/>
    </row>
    <row r="369" spans="52:57" ht="11.25" customHeight="1" x14ac:dyDescent="0.25">
      <c r="AZ369" s="395"/>
      <c r="BA369" s="399"/>
      <c r="BB369" s="399"/>
      <c r="BC369" s="399"/>
      <c r="BD369" s="398"/>
      <c r="BE369" s="398"/>
    </row>
    <row r="370" spans="52:57" ht="11.25" customHeight="1" x14ac:dyDescent="0.25">
      <c r="AZ370" s="395"/>
      <c r="BA370" s="399"/>
      <c r="BB370" s="399"/>
      <c r="BC370" s="399"/>
      <c r="BD370" s="398"/>
      <c r="BE370" s="398"/>
    </row>
    <row r="371" spans="52:57" ht="11.25" customHeight="1" x14ac:dyDescent="0.25">
      <c r="AZ371" s="395"/>
      <c r="BA371" s="399"/>
      <c r="BB371" s="399"/>
      <c r="BC371" s="399"/>
      <c r="BD371" s="398"/>
      <c r="BE371" s="398"/>
    </row>
    <row r="372" spans="52:57" ht="11.25" customHeight="1" x14ac:dyDescent="0.25">
      <c r="AZ372" s="395"/>
      <c r="BA372" s="399"/>
      <c r="BB372" s="399"/>
      <c r="BC372" s="399"/>
      <c r="BD372" s="398"/>
      <c r="BE372" s="398"/>
    </row>
    <row r="373" spans="52:57" ht="11.25" customHeight="1" x14ac:dyDescent="0.25">
      <c r="AZ373" s="395"/>
      <c r="BA373" s="399"/>
      <c r="BB373" s="399"/>
      <c r="BC373" s="399"/>
      <c r="BD373" s="398"/>
      <c r="BE373" s="398"/>
    </row>
    <row r="374" spans="52:57" ht="11.25" customHeight="1" x14ac:dyDescent="0.25">
      <c r="AZ374" s="395"/>
      <c r="BA374" s="399"/>
      <c r="BB374" s="399"/>
      <c r="BC374" s="399"/>
      <c r="BD374" s="398"/>
      <c r="BE374" s="398"/>
    </row>
    <row r="375" spans="52:57" ht="11.25" customHeight="1" x14ac:dyDescent="0.25">
      <c r="AZ375" s="395"/>
      <c r="BA375" s="399"/>
      <c r="BB375" s="399"/>
      <c r="BC375" s="399"/>
      <c r="BD375" s="398"/>
      <c r="BE375" s="398"/>
    </row>
    <row r="376" spans="52:57" ht="11.25" customHeight="1" x14ac:dyDescent="0.25">
      <c r="AZ376" s="395"/>
      <c r="BA376" s="399"/>
      <c r="BB376" s="399"/>
      <c r="BC376" s="399"/>
      <c r="BD376" s="398"/>
      <c r="BE376" s="398"/>
    </row>
    <row r="377" spans="52:57" ht="11.25" customHeight="1" x14ac:dyDescent="0.25">
      <c r="AZ377" s="395"/>
      <c r="BA377" s="399"/>
      <c r="BB377" s="399"/>
      <c r="BC377" s="399"/>
      <c r="BD377" s="398"/>
      <c r="BE377" s="398"/>
    </row>
    <row r="378" spans="52:57" ht="11.25" customHeight="1" x14ac:dyDescent="0.25">
      <c r="AZ378" s="395"/>
      <c r="BA378" s="399"/>
      <c r="BB378" s="399"/>
      <c r="BC378" s="399"/>
      <c r="BD378" s="398"/>
      <c r="BE378" s="398"/>
    </row>
    <row r="379" spans="52:57" ht="11.25" customHeight="1" x14ac:dyDescent="0.25">
      <c r="AZ379" s="395"/>
      <c r="BA379" s="399"/>
      <c r="BB379" s="399"/>
      <c r="BC379" s="399"/>
      <c r="BD379" s="398"/>
      <c r="BE379" s="398"/>
    </row>
    <row r="380" spans="52:57" ht="11.25" customHeight="1" x14ac:dyDescent="0.25">
      <c r="AZ380" s="395"/>
      <c r="BA380" s="399"/>
      <c r="BB380" s="399"/>
      <c r="BC380" s="399"/>
      <c r="BD380" s="398"/>
      <c r="BE380" s="398"/>
    </row>
    <row r="381" spans="52:57" ht="11.25" customHeight="1" x14ac:dyDescent="0.25">
      <c r="AZ381" s="395"/>
      <c r="BA381" s="399"/>
      <c r="BB381" s="399"/>
      <c r="BC381" s="399"/>
      <c r="BD381" s="398"/>
      <c r="BE381" s="398"/>
    </row>
    <row r="382" spans="52:57" ht="11.25" customHeight="1" x14ac:dyDescent="0.25">
      <c r="AZ382" s="395"/>
      <c r="BA382" s="399"/>
      <c r="BB382" s="399"/>
      <c r="BC382" s="399"/>
      <c r="BD382" s="398"/>
      <c r="BE382" s="398"/>
    </row>
    <row r="383" spans="52:57" ht="11.25" customHeight="1" x14ac:dyDescent="0.25">
      <c r="AZ383" s="395"/>
      <c r="BA383" s="399"/>
      <c r="BB383" s="399"/>
      <c r="BC383" s="399"/>
      <c r="BD383" s="398"/>
      <c r="BE383" s="398"/>
    </row>
    <row r="384" spans="52:57" ht="11.25" customHeight="1" x14ac:dyDescent="0.25">
      <c r="AZ384" s="395"/>
      <c r="BA384" s="399"/>
      <c r="BB384" s="399"/>
      <c r="BC384" s="399"/>
      <c r="BD384" s="398"/>
      <c r="BE384" s="398"/>
    </row>
    <row r="385" spans="52:57" ht="11.25" customHeight="1" x14ac:dyDescent="0.25">
      <c r="AZ385" s="395"/>
      <c r="BA385" s="399"/>
      <c r="BB385" s="399"/>
      <c r="BC385" s="399"/>
      <c r="BD385" s="398"/>
      <c r="BE385" s="398"/>
    </row>
    <row r="386" spans="52:57" ht="11.25" customHeight="1" x14ac:dyDescent="0.25">
      <c r="AZ386" s="395"/>
      <c r="BA386" s="399"/>
      <c r="BB386" s="399"/>
      <c r="BC386" s="399"/>
      <c r="BD386" s="398"/>
      <c r="BE386" s="398"/>
    </row>
    <row r="387" spans="52:57" ht="11.25" customHeight="1" x14ac:dyDescent="0.25">
      <c r="AZ387" s="395"/>
      <c r="BA387" s="399"/>
      <c r="BB387" s="399"/>
      <c r="BC387" s="399"/>
      <c r="BD387" s="398"/>
      <c r="BE387" s="398"/>
    </row>
    <row r="388" spans="52:57" ht="11.25" customHeight="1" x14ac:dyDescent="0.25">
      <c r="AZ388" s="395"/>
      <c r="BA388" s="399"/>
      <c r="BB388" s="399"/>
      <c r="BC388" s="399"/>
      <c r="BD388" s="398"/>
      <c r="BE388" s="398"/>
    </row>
    <row r="389" spans="52:57" ht="11.25" customHeight="1" x14ac:dyDescent="0.25">
      <c r="AZ389" s="395"/>
      <c r="BA389" s="399"/>
      <c r="BB389" s="399"/>
      <c r="BC389" s="399"/>
      <c r="BD389" s="398"/>
      <c r="BE389" s="398"/>
    </row>
    <row r="390" spans="52:57" ht="11.25" customHeight="1" x14ac:dyDescent="0.25">
      <c r="AZ390" s="395"/>
      <c r="BA390" s="399"/>
      <c r="BB390" s="399"/>
      <c r="BC390" s="399"/>
      <c r="BD390" s="398"/>
      <c r="BE390" s="398"/>
    </row>
    <row r="391" spans="52:57" ht="11.25" customHeight="1" x14ac:dyDescent="0.25">
      <c r="AZ391" s="395"/>
      <c r="BA391" s="399"/>
      <c r="BB391" s="399"/>
      <c r="BC391" s="399"/>
      <c r="BD391" s="398"/>
      <c r="BE391" s="398"/>
    </row>
    <row r="392" spans="52:57" ht="11.25" customHeight="1" x14ac:dyDescent="0.25">
      <c r="AZ392" s="395"/>
      <c r="BA392" s="399"/>
      <c r="BB392" s="399"/>
      <c r="BC392" s="399"/>
      <c r="BD392" s="398"/>
      <c r="BE392" s="398"/>
    </row>
    <row r="393" spans="52:57" ht="11.25" customHeight="1" x14ac:dyDescent="0.25">
      <c r="AZ393" s="395"/>
      <c r="BA393" s="399"/>
      <c r="BB393" s="399"/>
      <c r="BC393" s="399"/>
      <c r="BD393" s="398"/>
      <c r="BE393" s="398"/>
    </row>
    <row r="394" spans="52:57" ht="11.25" customHeight="1" x14ac:dyDescent="0.25">
      <c r="AZ394" s="395"/>
      <c r="BA394" s="399"/>
      <c r="BB394" s="399"/>
      <c r="BC394" s="399"/>
      <c r="BD394" s="398"/>
      <c r="BE394" s="398"/>
    </row>
    <row r="395" spans="52:57" ht="11.25" customHeight="1" x14ac:dyDescent="0.25">
      <c r="AZ395" s="395"/>
      <c r="BA395" s="399"/>
      <c r="BB395" s="399"/>
      <c r="BC395" s="399"/>
      <c r="BD395" s="398"/>
      <c r="BE395" s="398"/>
    </row>
    <row r="396" spans="52:57" ht="11.25" customHeight="1" x14ac:dyDescent="0.25">
      <c r="AZ396" s="395"/>
      <c r="BA396" s="399"/>
      <c r="BB396" s="399"/>
      <c r="BC396" s="399"/>
      <c r="BD396" s="398"/>
      <c r="BE396" s="398"/>
    </row>
    <row r="397" spans="52:57" ht="11.25" customHeight="1" x14ac:dyDescent="0.25">
      <c r="AZ397" s="395"/>
      <c r="BA397" s="399"/>
      <c r="BB397" s="399"/>
      <c r="BC397" s="399"/>
      <c r="BD397" s="398"/>
      <c r="BE397" s="398"/>
    </row>
    <row r="398" spans="52:57" ht="11.25" customHeight="1" x14ac:dyDescent="0.25">
      <c r="AZ398" s="395"/>
      <c r="BA398" s="399"/>
      <c r="BB398" s="399"/>
      <c r="BC398" s="399"/>
      <c r="BD398" s="398"/>
      <c r="BE398" s="398"/>
    </row>
    <row r="399" spans="52:57" ht="11.25" customHeight="1" x14ac:dyDescent="0.25">
      <c r="AZ399" s="395"/>
      <c r="BA399" s="399"/>
      <c r="BB399" s="399"/>
      <c r="BC399" s="399"/>
      <c r="BD399" s="398"/>
      <c r="BE399" s="398"/>
    </row>
    <row r="400" spans="52:57" ht="11.25" customHeight="1" x14ac:dyDescent="0.25">
      <c r="AZ400" s="395"/>
      <c r="BA400" s="399"/>
      <c r="BB400" s="399"/>
      <c r="BC400" s="399"/>
      <c r="BD400" s="398"/>
      <c r="BE400" s="398"/>
    </row>
    <row r="401" spans="52:57" ht="11.25" customHeight="1" x14ac:dyDescent="0.25">
      <c r="AZ401" s="395"/>
      <c r="BA401" s="399"/>
      <c r="BB401" s="399"/>
      <c r="BC401" s="399"/>
      <c r="BD401" s="398"/>
      <c r="BE401" s="398"/>
    </row>
    <row r="402" spans="52:57" ht="11.25" customHeight="1" x14ac:dyDescent="0.25">
      <c r="AZ402" s="395"/>
      <c r="BA402" s="399"/>
      <c r="BB402" s="399"/>
      <c r="BC402" s="399"/>
      <c r="BD402" s="398"/>
      <c r="BE402" s="398"/>
    </row>
    <row r="403" spans="52:57" ht="11.25" customHeight="1" x14ac:dyDescent="0.25">
      <c r="AZ403" s="395"/>
      <c r="BA403" s="399"/>
      <c r="BB403" s="399"/>
      <c r="BC403" s="399"/>
      <c r="BD403" s="398"/>
      <c r="BE403" s="398"/>
    </row>
    <row r="404" spans="52:57" ht="11.25" customHeight="1" x14ac:dyDescent="0.25">
      <c r="AZ404" s="395"/>
      <c r="BA404" s="399"/>
      <c r="BB404" s="399"/>
      <c r="BC404" s="399"/>
      <c r="BD404" s="398"/>
      <c r="BE404" s="398"/>
    </row>
    <row r="405" spans="52:57" ht="11.25" customHeight="1" x14ac:dyDescent="0.25">
      <c r="AZ405" s="395"/>
      <c r="BA405" s="399"/>
      <c r="BB405" s="399"/>
      <c r="BC405" s="399"/>
      <c r="BD405" s="398"/>
      <c r="BE405" s="398"/>
    </row>
    <row r="406" spans="52:57" ht="11.25" customHeight="1" x14ac:dyDescent="0.25">
      <c r="AZ406" s="395"/>
      <c r="BA406" s="399"/>
      <c r="BB406" s="399"/>
      <c r="BC406" s="399"/>
      <c r="BD406" s="398"/>
      <c r="BE406" s="398"/>
    </row>
    <row r="407" spans="52:57" ht="11.25" customHeight="1" x14ac:dyDescent="0.25">
      <c r="AZ407" s="395"/>
      <c r="BA407" s="399"/>
      <c r="BB407" s="399"/>
      <c r="BC407" s="399"/>
      <c r="BD407" s="398"/>
      <c r="BE407" s="398"/>
    </row>
    <row r="408" spans="52:57" ht="11.25" customHeight="1" x14ac:dyDescent="0.25">
      <c r="AZ408" s="395"/>
      <c r="BA408" s="399"/>
      <c r="BB408" s="399"/>
      <c r="BC408" s="399"/>
      <c r="BD408" s="398"/>
      <c r="BE408" s="398"/>
    </row>
    <row r="409" spans="52:57" ht="11.25" customHeight="1" x14ac:dyDescent="0.25">
      <c r="AZ409" s="395"/>
      <c r="BA409" s="399"/>
      <c r="BB409" s="399"/>
      <c r="BC409" s="399"/>
      <c r="BD409" s="398"/>
      <c r="BE409" s="398"/>
    </row>
    <row r="410" spans="52:57" ht="11.25" customHeight="1" x14ac:dyDescent="0.25">
      <c r="AZ410" s="395"/>
      <c r="BA410" s="399"/>
      <c r="BB410" s="399"/>
      <c r="BC410" s="399"/>
      <c r="BD410" s="398"/>
      <c r="BE410" s="398"/>
    </row>
    <row r="411" spans="52:57" ht="11.25" customHeight="1" x14ac:dyDescent="0.25">
      <c r="AZ411" s="395"/>
      <c r="BA411" s="399"/>
      <c r="BB411" s="399"/>
      <c r="BC411" s="399"/>
      <c r="BD411" s="398"/>
      <c r="BE411" s="398"/>
    </row>
    <row r="412" spans="52:57" ht="11.25" customHeight="1" x14ac:dyDescent="0.25">
      <c r="AZ412" s="395"/>
      <c r="BA412" s="399"/>
      <c r="BB412" s="399"/>
      <c r="BC412" s="399"/>
      <c r="BD412" s="398"/>
      <c r="BE412" s="398"/>
    </row>
    <row r="413" spans="52:57" ht="11.25" customHeight="1" x14ac:dyDescent="0.25">
      <c r="AZ413" s="395"/>
      <c r="BA413" s="399"/>
      <c r="BB413" s="399"/>
      <c r="BC413" s="399"/>
      <c r="BD413" s="398"/>
      <c r="BE413" s="398"/>
    </row>
    <row r="414" spans="52:57" ht="11.25" customHeight="1" x14ac:dyDescent="0.25">
      <c r="AZ414" s="395"/>
      <c r="BA414" s="399"/>
      <c r="BB414" s="399"/>
      <c r="BC414" s="399"/>
      <c r="BD414" s="398"/>
      <c r="BE414" s="398"/>
    </row>
    <row r="415" spans="52:57" ht="11.25" customHeight="1" x14ac:dyDescent="0.25">
      <c r="AZ415" s="395"/>
      <c r="BA415" s="399"/>
      <c r="BB415" s="399"/>
      <c r="BC415" s="399"/>
      <c r="BD415" s="398"/>
      <c r="BE415" s="398"/>
    </row>
    <row r="416" spans="52:57" ht="11.25" customHeight="1" x14ac:dyDescent="0.25">
      <c r="AZ416" s="395"/>
      <c r="BA416" s="399"/>
      <c r="BB416" s="399"/>
      <c r="BC416" s="399"/>
      <c r="BD416" s="398"/>
      <c r="BE416" s="398"/>
    </row>
    <row r="417" spans="52:57" ht="11.25" customHeight="1" x14ac:dyDescent="0.25">
      <c r="AZ417" s="395"/>
      <c r="BA417" s="399"/>
      <c r="BB417" s="399"/>
      <c r="BC417" s="399"/>
      <c r="BD417" s="398"/>
      <c r="BE417" s="398"/>
    </row>
    <row r="418" spans="52:57" ht="11.25" customHeight="1" x14ac:dyDescent="0.25">
      <c r="AZ418" s="395"/>
      <c r="BA418" s="399"/>
      <c r="BB418" s="399"/>
      <c r="BC418" s="399"/>
      <c r="BD418" s="398"/>
      <c r="BE418" s="398"/>
    </row>
    <row r="419" spans="52:57" ht="11.25" customHeight="1" x14ac:dyDescent="0.25">
      <c r="AZ419" s="395"/>
      <c r="BA419" s="399"/>
      <c r="BB419" s="399"/>
      <c r="BC419" s="399"/>
      <c r="BD419" s="398"/>
      <c r="BE419" s="398"/>
    </row>
    <row r="420" spans="52:57" ht="11.25" customHeight="1" x14ac:dyDescent="0.25">
      <c r="AZ420" s="395"/>
      <c r="BA420" s="399"/>
      <c r="BB420" s="399"/>
      <c r="BC420" s="399"/>
      <c r="BD420" s="398"/>
      <c r="BE420" s="398"/>
    </row>
    <row r="421" spans="52:57" ht="11.25" customHeight="1" x14ac:dyDescent="0.25">
      <c r="AZ421" s="395"/>
      <c r="BA421" s="399"/>
      <c r="BB421" s="399"/>
      <c r="BC421" s="399"/>
      <c r="BD421" s="398"/>
      <c r="BE421" s="398"/>
    </row>
    <row r="422" spans="52:57" ht="11.25" customHeight="1" x14ac:dyDescent="0.25">
      <c r="AZ422" s="395"/>
      <c r="BA422" s="399"/>
      <c r="BB422" s="399"/>
      <c r="BC422" s="399"/>
      <c r="BD422" s="398"/>
      <c r="BE422" s="398"/>
    </row>
    <row r="423" spans="52:57" ht="11.25" customHeight="1" x14ac:dyDescent="0.25">
      <c r="AZ423" s="395"/>
      <c r="BA423" s="399"/>
      <c r="BB423" s="399"/>
      <c r="BC423" s="399"/>
      <c r="BD423" s="398"/>
      <c r="BE423" s="398"/>
    </row>
    <row r="424" spans="52:57" ht="11.25" customHeight="1" x14ac:dyDescent="0.25">
      <c r="AZ424" s="395"/>
      <c r="BA424" s="399"/>
      <c r="BB424" s="399"/>
      <c r="BC424" s="399"/>
      <c r="BD424" s="398"/>
      <c r="BE424" s="398"/>
    </row>
    <row r="425" spans="52:57" ht="11.25" customHeight="1" x14ac:dyDescent="0.25">
      <c r="AZ425" s="395"/>
      <c r="BA425" s="399"/>
      <c r="BB425" s="399"/>
      <c r="BC425" s="399"/>
      <c r="BD425" s="398"/>
      <c r="BE425" s="398"/>
    </row>
    <row r="426" spans="52:57" ht="11.25" customHeight="1" x14ac:dyDescent="0.25">
      <c r="AZ426" s="395"/>
      <c r="BA426" s="399"/>
      <c r="BB426" s="399"/>
      <c r="BC426" s="399"/>
      <c r="BD426" s="398"/>
      <c r="BE426" s="398"/>
    </row>
    <row r="427" spans="52:57" ht="11.25" customHeight="1" x14ac:dyDescent="0.25">
      <c r="AZ427" s="395"/>
      <c r="BA427" s="399"/>
      <c r="BB427" s="399"/>
      <c r="BC427" s="399"/>
      <c r="BD427" s="398"/>
      <c r="BE427" s="398"/>
    </row>
    <row r="428" spans="52:57" ht="11.25" customHeight="1" x14ac:dyDescent="0.25">
      <c r="AZ428" s="395"/>
      <c r="BA428" s="399"/>
      <c r="BB428" s="399"/>
      <c r="BC428" s="399"/>
      <c r="BD428" s="398"/>
      <c r="BE428" s="398"/>
    </row>
    <row r="429" spans="52:57" ht="11.25" customHeight="1" x14ac:dyDescent="0.25">
      <c r="AZ429" s="395"/>
      <c r="BA429" s="399"/>
      <c r="BB429" s="399"/>
      <c r="BC429" s="399"/>
      <c r="BD429" s="398"/>
      <c r="BE429" s="398"/>
    </row>
    <row r="430" spans="52:57" ht="11.25" customHeight="1" x14ac:dyDescent="0.25">
      <c r="AZ430" s="395"/>
      <c r="BA430" s="399"/>
      <c r="BB430" s="399"/>
      <c r="BC430" s="399"/>
      <c r="BD430" s="398"/>
      <c r="BE430" s="398"/>
    </row>
    <row r="431" spans="52:57" ht="11.25" customHeight="1" x14ac:dyDescent="0.25">
      <c r="AZ431" s="395"/>
      <c r="BA431" s="399"/>
      <c r="BB431" s="399"/>
      <c r="BC431" s="399"/>
      <c r="BD431" s="398"/>
      <c r="BE431" s="398"/>
    </row>
    <row r="432" spans="52:57" ht="11.25" customHeight="1" x14ac:dyDescent="0.25">
      <c r="AZ432" s="395"/>
      <c r="BA432" s="399"/>
      <c r="BB432" s="399"/>
      <c r="BC432" s="399"/>
      <c r="BD432" s="398"/>
      <c r="BE432" s="398"/>
    </row>
    <row r="433" spans="52:57" ht="11.25" customHeight="1" x14ac:dyDescent="0.25">
      <c r="AZ433" s="395"/>
      <c r="BA433" s="399"/>
      <c r="BB433" s="399"/>
      <c r="BC433" s="399"/>
      <c r="BD433" s="398"/>
      <c r="BE433" s="398"/>
    </row>
    <row r="434" spans="52:57" ht="11.25" customHeight="1" x14ac:dyDescent="0.25">
      <c r="AZ434" s="395"/>
      <c r="BA434" s="399"/>
      <c r="BB434" s="399"/>
      <c r="BC434" s="399"/>
      <c r="BD434" s="398"/>
      <c r="BE434" s="398"/>
    </row>
    <row r="435" spans="52:57" ht="11.25" customHeight="1" x14ac:dyDescent="0.25">
      <c r="AZ435" s="395"/>
      <c r="BA435" s="399"/>
      <c r="BB435" s="399"/>
      <c r="BC435" s="399"/>
      <c r="BD435" s="398"/>
      <c r="BE435" s="398"/>
    </row>
    <row r="436" spans="52:57" ht="11.25" customHeight="1" x14ac:dyDescent="0.25">
      <c r="AZ436" s="395"/>
      <c r="BA436" s="399"/>
      <c r="BB436" s="399"/>
      <c r="BC436" s="399"/>
      <c r="BD436" s="398"/>
      <c r="BE436" s="398"/>
    </row>
    <row r="437" spans="52:57" ht="11.25" customHeight="1" x14ac:dyDescent="0.25">
      <c r="AZ437" s="395"/>
      <c r="BA437" s="399"/>
      <c r="BB437" s="399"/>
      <c r="BC437" s="399"/>
      <c r="BD437" s="398"/>
      <c r="BE437" s="398"/>
    </row>
    <row r="438" spans="52:57" ht="11.25" customHeight="1" x14ac:dyDescent="0.25">
      <c r="AZ438" s="395"/>
      <c r="BA438" s="399"/>
      <c r="BB438" s="399"/>
      <c r="BC438" s="399"/>
      <c r="BD438" s="398"/>
      <c r="BE438" s="398"/>
    </row>
    <row r="439" spans="52:57" ht="11.25" customHeight="1" x14ac:dyDescent="0.25">
      <c r="AZ439" s="395"/>
      <c r="BA439" s="399"/>
      <c r="BB439" s="399"/>
      <c r="BC439" s="399"/>
      <c r="BD439" s="398"/>
      <c r="BE439" s="398"/>
    </row>
    <row r="440" spans="52:57" ht="11.25" customHeight="1" x14ac:dyDescent="0.25">
      <c r="AZ440" s="395"/>
      <c r="BA440" s="399"/>
      <c r="BB440" s="399"/>
      <c r="BC440" s="399"/>
      <c r="BD440" s="398"/>
      <c r="BE440" s="398"/>
    </row>
    <row r="441" spans="52:57" ht="11.25" customHeight="1" x14ac:dyDescent="0.25">
      <c r="AZ441" s="395"/>
      <c r="BA441" s="399"/>
      <c r="BB441" s="399"/>
      <c r="BC441" s="399"/>
      <c r="BD441" s="398"/>
      <c r="BE441" s="398"/>
    </row>
    <row r="442" spans="52:57" ht="11.25" customHeight="1" x14ac:dyDescent="0.25">
      <c r="AZ442" s="395"/>
      <c r="BA442" s="399"/>
      <c r="BB442" s="399"/>
      <c r="BC442" s="399"/>
      <c r="BD442" s="398"/>
      <c r="BE442" s="398"/>
    </row>
    <row r="443" spans="52:57" ht="11.25" customHeight="1" x14ac:dyDescent="0.25">
      <c r="AZ443" s="395"/>
      <c r="BA443" s="399"/>
      <c r="BB443" s="399"/>
      <c r="BC443" s="399"/>
      <c r="BD443" s="398"/>
      <c r="BE443" s="398"/>
    </row>
    <row r="444" spans="52:57" ht="11.25" customHeight="1" x14ac:dyDescent="0.25">
      <c r="AZ444" s="395"/>
      <c r="BA444" s="399"/>
      <c r="BB444" s="399"/>
      <c r="BC444" s="399"/>
      <c r="BD444" s="398"/>
      <c r="BE444" s="398"/>
    </row>
    <row r="445" spans="52:57" ht="11.25" customHeight="1" x14ac:dyDescent="0.25">
      <c r="AZ445" s="395"/>
      <c r="BA445" s="399"/>
      <c r="BB445" s="399"/>
      <c r="BC445" s="399"/>
      <c r="BD445" s="398"/>
      <c r="BE445" s="398"/>
    </row>
    <row r="446" spans="52:57" ht="11.25" customHeight="1" x14ac:dyDescent="0.25">
      <c r="AZ446" s="395"/>
      <c r="BA446" s="399"/>
      <c r="BB446" s="399"/>
      <c r="BC446" s="399"/>
      <c r="BD446" s="398"/>
      <c r="BE446" s="398"/>
    </row>
    <row r="447" spans="52:57" ht="11.25" customHeight="1" x14ac:dyDescent="0.25">
      <c r="AZ447" s="395"/>
      <c r="BA447" s="399"/>
      <c r="BB447" s="399"/>
      <c r="BC447" s="399"/>
      <c r="BD447" s="398"/>
      <c r="BE447" s="398"/>
    </row>
    <row r="448" spans="52:57" ht="11.25" customHeight="1" x14ac:dyDescent="0.25">
      <c r="AZ448" s="395"/>
      <c r="BA448" s="399"/>
      <c r="BB448" s="399"/>
      <c r="BC448" s="399"/>
      <c r="BD448" s="398"/>
      <c r="BE448" s="398"/>
    </row>
    <row r="449" spans="52:57" ht="11.25" customHeight="1" x14ac:dyDescent="0.25">
      <c r="AZ449" s="395"/>
      <c r="BA449" s="399"/>
      <c r="BB449" s="399"/>
      <c r="BC449" s="399"/>
      <c r="BD449" s="398"/>
      <c r="BE449" s="398"/>
    </row>
    <row r="450" spans="52:57" ht="11.25" customHeight="1" x14ac:dyDescent="0.25">
      <c r="AZ450" s="395"/>
      <c r="BA450" s="399"/>
      <c r="BB450" s="399"/>
      <c r="BC450" s="399"/>
      <c r="BD450" s="398"/>
      <c r="BE450" s="398"/>
    </row>
    <row r="451" spans="52:57" ht="11.25" customHeight="1" x14ac:dyDescent="0.25">
      <c r="AZ451" s="395"/>
      <c r="BA451" s="399"/>
      <c r="BB451" s="399"/>
      <c r="BC451" s="399"/>
      <c r="BD451" s="398"/>
      <c r="BE451" s="398"/>
    </row>
    <row r="452" spans="52:57" ht="11.25" customHeight="1" x14ac:dyDescent="0.25">
      <c r="AZ452" s="395"/>
      <c r="BA452" s="399"/>
      <c r="BB452" s="399"/>
      <c r="BC452" s="399"/>
      <c r="BD452" s="398"/>
      <c r="BE452" s="398"/>
    </row>
    <row r="453" spans="52:57" ht="11.25" customHeight="1" x14ac:dyDescent="0.25">
      <c r="AZ453" s="395"/>
      <c r="BA453" s="399"/>
      <c r="BB453" s="399"/>
      <c r="BC453" s="399"/>
      <c r="BD453" s="398"/>
      <c r="BE453" s="398"/>
    </row>
    <row r="454" spans="52:57" ht="11.25" customHeight="1" x14ac:dyDescent="0.25">
      <c r="AZ454" s="395"/>
      <c r="BA454" s="399"/>
      <c r="BB454" s="399"/>
      <c r="BC454" s="399"/>
      <c r="BD454" s="398"/>
      <c r="BE454" s="398"/>
    </row>
    <row r="455" spans="52:57" ht="11.25" customHeight="1" x14ac:dyDescent="0.25">
      <c r="AZ455" s="395"/>
      <c r="BA455" s="399"/>
      <c r="BB455" s="399"/>
      <c r="BC455" s="399"/>
      <c r="BD455" s="398"/>
      <c r="BE455" s="398"/>
    </row>
    <row r="456" spans="52:57" ht="11.25" customHeight="1" x14ac:dyDescent="0.25">
      <c r="AZ456" s="395"/>
      <c r="BA456" s="399"/>
      <c r="BB456" s="399"/>
      <c r="BC456" s="399"/>
      <c r="BD456" s="398"/>
      <c r="BE456" s="398"/>
    </row>
    <row r="457" spans="52:57" ht="11.25" customHeight="1" x14ac:dyDescent="0.25">
      <c r="AZ457" s="395"/>
      <c r="BA457" s="399"/>
      <c r="BB457" s="399"/>
      <c r="BC457" s="399"/>
      <c r="BD457" s="398"/>
      <c r="BE457" s="398"/>
    </row>
    <row r="458" spans="52:57" ht="11.25" customHeight="1" x14ac:dyDescent="0.25">
      <c r="AZ458" s="395"/>
      <c r="BA458" s="399"/>
      <c r="BB458" s="399"/>
      <c r="BC458" s="399"/>
      <c r="BD458" s="398"/>
      <c r="BE458" s="398"/>
    </row>
    <row r="459" spans="52:57" ht="11.25" customHeight="1" x14ac:dyDescent="0.25">
      <c r="AZ459" s="395"/>
      <c r="BA459" s="399"/>
      <c r="BB459" s="399"/>
      <c r="BC459" s="399"/>
      <c r="BD459" s="398"/>
      <c r="BE459" s="398"/>
    </row>
    <row r="460" spans="52:57" ht="11.25" customHeight="1" x14ac:dyDescent="0.25">
      <c r="AZ460" s="395"/>
      <c r="BA460" s="399"/>
      <c r="BB460" s="399"/>
      <c r="BC460" s="399"/>
      <c r="BD460" s="398"/>
      <c r="BE460" s="398"/>
    </row>
    <row r="461" spans="52:57" ht="11.25" customHeight="1" x14ac:dyDescent="0.25">
      <c r="AZ461" s="395"/>
      <c r="BA461" s="399"/>
      <c r="BB461" s="399"/>
      <c r="BC461" s="399"/>
      <c r="BD461" s="398"/>
      <c r="BE461" s="398"/>
    </row>
    <row r="462" spans="52:57" ht="11.25" customHeight="1" x14ac:dyDescent="0.25">
      <c r="AZ462" s="395"/>
      <c r="BA462" s="399"/>
      <c r="BB462" s="399"/>
      <c r="BC462" s="399"/>
      <c r="BD462" s="398"/>
      <c r="BE462" s="398"/>
    </row>
    <row r="463" spans="52:57" ht="11.25" customHeight="1" x14ac:dyDescent="0.25">
      <c r="AZ463" s="395"/>
      <c r="BA463" s="399"/>
      <c r="BB463" s="399"/>
      <c r="BC463" s="399"/>
      <c r="BD463" s="398"/>
      <c r="BE463" s="398"/>
    </row>
    <row r="464" spans="52:57" ht="11.25" customHeight="1" x14ac:dyDescent="0.25">
      <c r="AZ464" s="395"/>
      <c r="BA464" s="399"/>
      <c r="BB464" s="399"/>
      <c r="BC464" s="399"/>
      <c r="BD464" s="398"/>
      <c r="BE464" s="398"/>
    </row>
    <row r="465" spans="52:57" ht="11.25" customHeight="1" x14ac:dyDescent="0.25">
      <c r="AZ465" s="395"/>
      <c r="BA465" s="399"/>
      <c r="BB465" s="399"/>
      <c r="BC465" s="399"/>
      <c r="BD465" s="398"/>
      <c r="BE465" s="398"/>
    </row>
    <row r="466" spans="52:57" ht="11.25" customHeight="1" x14ac:dyDescent="0.25">
      <c r="AZ466" s="395"/>
      <c r="BA466" s="399"/>
      <c r="BB466" s="399"/>
      <c r="BC466" s="399"/>
      <c r="BD466" s="398"/>
      <c r="BE466" s="398"/>
    </row>
    <row r="467" spans="52:57" ht="11.25" customHeight="1" x14ac:dyDescent="0.25">
      <c r="AZ467" s="395"/>
      <c r="BA467" s="399"/>
      <c r="BB467" s="399"/>
      <c r="BC467" s="399"/>
      <c r="BD467" s="398"/>
      <c r="BE467" s="398"/>
    </row>
    <row r="468" spans="52:57" ht="11.25" customHeight="1" x14ac:dyDescent="0.25">
      <c r="AZ468" s="395"/>
      <c r="BA468" s="399"/>
      <c r="BB468" s="399"/>
      <c r="BC468" s="399"/>
      <c r="BD468" s="398"/>
      <c r="BE468" s="398"/>
    </row>
    <row r="469" spans="52:57" ht="11.25" customHeight="1" x14ac:dyDescent="0.25">
      <c r="AZ469" s="395"/>
      <c r="BA469" s="399"/>
      <c r="BB469" s="399"/>
      <c r="BC469" s="399"/>
      <c r="BD469" s="398"/>
      <c r="BE469" s="398"/>
    </row>
    <row r="470" spans="52:57" ht="11.25" customHeight="1" x14ac:dyDescent="0.25">
      <c r="AZ470" s="395"/>
      <c r="BA470" s="399"/>
      <c r="BB470" s="399"/>
      <c r="BC470" s="399"/>
      <c r="BD470" s="398"/>
      <c r="BE470" s="398"/>
    </row>
    <row r="471" spans="52:57" ht="11.25" customHeight="1" x14ac:dyDescent="0.25">
      <c r="AZ471" s="395"/>
      <c r="BA471" s="399"/>
      <c r="BB471" s="399"/>
      <c r="BC471" s="399"/>
      <c r="BD471" s="398"/>
      <c r="BE471" s="398"/>
    </row>
    <row r="472" spans="52:57" ht="11.25" customHeight="1" x14ac:dyDescent="0.25">
      <c r="AZ472" s="395"/>
      <c r="BA472" s="399"/>
      <c r="BB472" s="399"/>
      <c r="BC472" s="399"/>
      <c r="BD472" s="398"/>
      <c r="BE472" s="398"/>
    </row>
    <row r="473" spans="52:57" ht="11.25" customHeight="1" x14ac:dyDescent="0.25">
      <c r="AZ473" s="395"/>
      <c r="BA473" s="399"/>
      <c r="BB473" s="399"/>
      <c r="BC473" s="399"/>
      <c r="BD473" s="398"/>
      <c r="BE473" s="398"/>
    </row>
    <row r="474" spans="52:57" ht="11.25" customHeight="1" x14ac:dyDescent="0.25">
      <c r="AZ474" s="395"/>
      <c r="BA474" s="399"/>
      <c r="BB474" s="399"/>
      <c r="BC474" s="399"/>
      <c r="BD474" s="398"/>
      <c r="BE474" s="398"/>
    </row>
    <row r="475" spans="52:57" ht="11.25" customHeight="1" x14ac:dyDescent="0.25">
      <c r="AZ475" s="395"/>
      <c r="BA475" s="399"/>
      <c r="BB475" s="399"/>
      <c r="BC475" s="399"/>
      <c r="BD475" s="398"/>
      <c r="BE475" s="398"/>
    </row>
    <row r="476" spans="52:57" ht="11.25" customHeight="1" x14ac:dyDescent="0.25">
      <c r="AZ476" s="395"/>
      <c r="BA476" s="399"/>
      <c r="BB476" s="399"/>
      <c r="BC476" s="399"/>
      <c r="BD476" s="398"/>
      <c r="BE476" s="398"/>
    </row>
    <row r="477" spans="52:57" ht="11.25" customHeight="1" x14ac:dyDescent="0.25">
      <c r="AZ477" s="395"/>
      <c r="BA477" s="399"/>
      <c r="BB477" s="399"/>
      <c r="BC477" s="399"/>
      <c r="BD477" s="398"/>
      <c r="BE477" s="398"/>
    </row>
    <row r="478" spans="52:57" ht="11.25" customHeight="1" x14ac:dyDescent="0.25">
      <c r="AZ478" s="395"/>
      <c r="BA478" s="399"/>
      <c r="BB478" s="399"/>
      <c r="BC478" s="399"/>
      <c r="BD478" s="398"/>
      <c r="BE478" s="398"/>
    </row>
    <row r="479" spans="52:57" ht="11.25" customHeight="1" x14ac:dyDescent="0.25">
      <c r="AZ479" s="395"/>
      <c r="BA479" s="399"/>
      <c r="BB479" s="399"/>
      <c r="BC479" s="399"/>
      <c r="BD479" s="398"/>
      <c r="BE479" s="398"/>
    </row>
    <row r="480" spans="52:57" ht="11.25" customHeight="1" x14ac:dyDescent="0.25">
      <c r="AZ480" s="395"/>
      <c r="BA480" s="399"/>
      <c r="BB480" s="399"/>
      <c r="BC480" s="399"/>
      <c r="BD480" s="398"/>
      <c r="BE480" s="398"/>
    </row>
    <row r="481" spans="52:57" ht="11.25" customHeight="1" x14ac:dyDescent="0.25">
      <c r="AZ481" s="395"/>
      <c r="BA481" s="399"/>
      <c r="BB481" s="399"/>
      <c r="BC481" s="399"/>
      <c r="BD481" s="398"/>
      <c r="BE481" s="398"/>
    </row>
    <row r="482" spans="52:57" ht="11.25" customHeight="1" x14ac:dyDescent="0.25">
      <c r="AZ482" s="395"/>
      <c r="BA482" s="399"/>
      <c r="BB482" s="399"/>
      <c r="BC482" s="399"/>
      <c r="BD482" s="398"/>
      <c r="BE482" s="398"/>
    </row>
    <row r="483" spans="52:57" ht="11.25" customHeight="1" x14ac:dyDescent="0.25">
      <c r="AZ483" s="395"/>
      <c r="BA483" s="399"/>
      <c r="BB483" s="399"/>
      <c r="BC483" s="399"/>
      <c r="BD483" s="398"/>
      <c r="BE483" s="398"/>
    </row>
    <row r="484" spans="52:57" ht="11.25" customHeight="1" x14ac:dyDescent="0.25">
      <c r="AZ484" s="395"/>
      <c r="BA484" s="399"/>
      <c r="BB484" s="399"/>
      <c r="BC484" s="399"/>
      <c r="BD484" s="398"/>
      <c r="BE484" s="398"/>
    </row>
    <row r="485" spans="52:57" ht="11.25" customHeight="1" x14ac:dyDescent="0.25">
      <c r="AZ485" s="395"/>
      <c r="BA485" s="399"/>
      <c r="BB485" s="399"/>
      <c r="BC485" s="399"/>
      <c r="BD485" s="398"/>
      <c r="BE485" s="398"/>
    </row>
    <row r="486" spans="52:57" ht="11.25" customHeight="1" x14ac:dyDescent="0.25">
      <c r="AZ486" s="395"/>
      <c r="BA486" s="399"/>
      <c r="BB486" s="399"/>
      <c r="BC486" s="399"/>
      <c r="BD486" s="398"/>
      <c r="BE486" s="398"/>
    </row>
    <row r="487" spans="52:57" ht="11.25" customHeight="1" x14ac:dyDescent="0.25">
      <c r="AZ487" s="395"/>
      <c r="BA487" s="399"/>
      <c r="BB487" s="399"/>
      <c r="BC487" s="399"/>
      <c r="BD487" s="398"/>
      <c r="BE487" s="398"/>
    </row>
    <row r="488" spans="52:57" ht="11.25" customHeight="1" x14ac:dyDescent="0.25">
      <c r="AZ488" s="395"/>
      <c r="BA488" s="399"/>
      <c r="BB488" s="399"/>
      <c r="BC488" s="399"/>
      <c r="BD488" s="398"/>
      <c r="BE488" s="398"/>
    </row>
    <row r="489" spans="52:57" ht="11.25" customHeight="1" x14ac:dyDescent="0.25">
      <c r="AZ489" s="395"/>
      <c r="BA489" s="399"/>
      <c r="BB489" s="399"/>
      <c r="BC489" s="399"/>
      <c r="BD489" s="398"/>
      <c r="BE489" s="398"/>
    </row>
    <row r="490" spans="52:57" ht="11.25" customHeight="1" x14ac:dyDescent="0.25">
      <c r="AZ490" s="395"/>
      <c r="BA490" s="399"/>
      <c r="BB490" s="399"/>
      <c r="BC490" s="399"/>
      <c r="BD490" s="398"/>
      <c r="BE490" s="398"/>
    </row>
    <row r="491" spans="52:57" ht="11.25" customHeight="1" x14ac:dyDescent="0.25">
      <c r="AZ491" s="395"/>
      <c r="BA491" s="399"/>
      <c r="BB491" s="399"/>
      <c r="BC491" s="399"/>
      <c r="BD491" s="398"/>
      <c r="BE491" s="398"/>
    </row>
    <row r="492" spans="52:57" ht="11.25" customHeight="1" x14ac:dyDescent="0.25">
      <c r="AZ492" s="395"/>
      <c r="BA492" s="399"/>
      <c r="BB492" s="399"/>
      <c r="BC492" s="399"/>
      <c r="BD492" s="398"/>
      <c r="BE492" s="398"/>
    </row>
    <row r="493" spans="52:57" ht="11.25" customHeight="1" x14ac:dyDescent="0.25">
      <c r="AZ493" s="395"/>
      <c r="BA493" s="399"/>
      <c r="BB493" s="399"/>
      <c r="BC493" s="399"/>
      <c r="BD493" s="398"/>
      <c r="BE493" s="398"/>
    </row>
    <row r="494" spans="52:57" ht="11.25" customHeight="1" x14ac:dyDescent="0.25">
      <c r="AZ494" s="395"/>
      <c r="BA494" s="399"/>
      <c r="BB494" s="399"/>
      <c r="BC494" s="399"/>
      <c r="BD494" s="398"/>
      <c r="BE494" s="398"/>
    </row>
    <row r="495" spans="52:57" ht="11.25" customHeight="1" x14ac:dyDescent="0.25">
      <c r="AZ495" s="395"/>
      <c r="BA495" s="399"/>
      <c r="BB495" s="399"/>
      <c r="BC495" s="399"/>
      <c r="BD495" s="398"/>
      <c r="BE495" s="398"/>
    </row>
    <row r="496" spans="52:57" ht="11.25" customHeight="1" x14ac:dyDescent="0.25">
      <c r="AZ496" s="395"/>
      <c r="BA496" s="399"/>
      <c r="BB496" s="399"/>
      <c r="BC496" s="399"/>
      <c r="BD496" s="398"/>
      <c r="BE496" s="398"/>
    </row>
    <row r="497" spans="52:57" ht="11.25" customHeight="1" x14ac:dyDescent="0.25">
      <c r="AZ497" s="395"/>
      <c r="BA497" s="399"/>
      <c r="BB497" s="399"/>
      <c r="BC497" s="399"/>
      <c r="BD497" s="398"/>
      <c r="BE497" s="398"/>
    </row>
    <row r="498" spans="52:57" ht="11.25" customHeight="1" x14ac:dyDescent="0.25">
      <c r="AZ498" s="395"/>
      <c r="BA498" s="399"/>
      <c r="BB498" s="399"/>
      <c r="BC498" s="399"/>
      <c r="BD498" s="398"/>
      <c r="BE498" s="398"/>
    </row>
    <row r="499" spans="52:57" ht="11.25" customHeight="1" x14ac:dyDescent="0.25">
      <c r="AZ499" s="395"/>
      <c r="BA499" s="399"/>
      <c r="BB499" s="399"/>
      <c r="BC499" s="399"/>
      <c r="BD499" s="398"/>
      <c r="BE499" s="398"/>
    </row>
    <row r="500" spans="52:57" ht="11.25" customHeight="1" x14ac:dyDescent="0.25">
      <c r="AZ500" s="395"/>
      <c r="BA500" s="399"/>
      <c r="BB500" s="399"/>
      <c r="BC500" s="399"/>
      <c r="BD500" s="398"/>
      <c r="BE500" s="398"/>
    </row>
    <row r="501" spans="52:57" ht="11.25" customHeight="1" x14ac:dyDescent="0.25">
      <c r="AZ501" s="395"/>
      <c r="BA501" s="399"/>
      <c r="BB501" s="399"/>
      <c r="BC501" s="399"/>
      <c r="BD501" s="398"/>
      <c r="BE501" s="398"/>
    </row>
    <row r="502" spans="52:57" ht="11.25" customHeight="1" x14ac:dyDescent="0.25">
      <c r="AZ502" s="395"/>
      <c r="BA502" s="399"/>
      <c r="BB502" s="399"/>
      <c r="BC502" s="399"/>
      <c r="BD502" s="398"/>
      <c r="BE502" s="398"/>
    </row>
    <row r="503" spans="52:57" ht="11.25" customHeight="1" x14ac:dyDescent="0.25">
      <c r="AZ503" s="395"/>
      <c r="BA503" s="399"/>
      <c r="BB503" s="399"/>
      <c r="BC503" s="399"/>
      <c r="BD503" s="398"/>
      <c r="BE503" s="398"/>
    </row>
    <row r="504" spans="52:57" ht="11.25" customHeight="1" x14ac:dyDescent="0.25">
      <c r="AZ504" s="395"/>
      <c r="BA504" s="399"/>
      <c r="BB504" s="399"/>
      <c r="BC504" s="399"/>
      <c r="BD504" s="398"/>
      <c r="BE504" s="398"/>
    </row>
    <row r="505" spans="52:57" ht="11.25" customHeight="1" x14ac:dyDescent="0.25">
      <c r="AZ505" s="395"/>
      <c r="BA505" s="399"/>
      <c r="BB505" s="399"/>
      <c r="BC505" s="399"/>
      <c r="BD505" s="398"/>
      <c r="BE505" s="398"/>
    </row>
    <row r="506" spans="52:57" ht="11.25" customHeight="1" x14ac:dyDescent="0.25">
      <c r="AZ506" s="395"/>
      <c r="BA506" s="399"/>
      <c r="BB506" s="399"/>
      <c r="BC506" s="399"/>
      <c r="BD506" s="398"/>
      <c r="BE506" s="398"/>
    </row>
    <row r="507" spans="52:57" ht="11.25" customHeight="1" x14ac:dyDescent="0.25">
      <c r="AZ507" s="395"/>
      <c r="BA507" s="399"/>
      <c r="BB507" s="399"/>
      <c r="BC507" s="399"/>
      <c r="BD507" s="398"/>
      <c r="BE507" s="398"/>
    </row>
    <row r="508" spans="52:57" ht="11.25" customHeight="1" x14ac:dyDescent="0.25">
      <c r="AZ508" s="395"/>
      <c r="BA508" s="399"/>
      <c r="BB508" s="399"/>
      <c r="BC508" s="399"/>
      <c r="BD508" s="398"/>
      <c r="BE508" s="398"/>
    </row>
    <row r="509" spans="52:57" ht="11.25" customHeight="1" x14ac:dyDescent="0.25">
      <c r="AZ509" s="395"/>
      <c r="BA509" s="399"/>
      <c r="BB509" s="399"/>
      <c r="BC509" s="399"/>
      <c r="BD509" s="398"/>
      <c r="BE509" s="398"/>
    </row>
    <row r="510" spans="52:57" ht="11.25" customHeight="1" x14ac:dyDescent="0.25">
      <c r="AZ510" s="395"/>
      <c r="BA510" s="399"/>
      <c r="BB510" s="399"/>
      <c r="BC510" s="399"/>
      <c r="BD510" s="398"/>
      <c r="BE510" s="398"/>
    </row>
    <row r="511" spans="52:57" ht="11.25" customHeight="1" x14ac:dyDescent="0.25">
      <c r="AZ511" s="395"/>
      <c r="BA511" s="399"/>
      <c r="BB511" s="399"/>
      <c r="BC511" s="399"/>
      <c r="BD511" s="398"/>
      <c r="BE511" s="398"/>
    </row>
    <row r="512" spans="52:57" ht="11.25" customHeight="1" x14ac:dyDescent="0.25">
      <c r="AZ512" s="395"/>
      <c r="BA512" s="399"/>
      <c r="BB512" s="399"/>
      <c r="BC512" s="399"/>
      <c r="BD512" s="398"/>
      <c r="BE512" s="398"/>
    </row>
    <row r="513" spans="53:57" ht="11.25" customHeight="1" x14ac:dyDescent="0.25">
      <c r="BA513" s="399"/>
      <c r="BB513" s="399"/>
      <c r="BC513" s="399"/>
      <c r="BD513" s="398"/>
      <c r="BE513" s="398"/>
    </row>
    <row r="514" spans="53:57" ht="11.25" customHeight="1" x14ac:dyDescent="0.25">
      <c r="BA514" s="399"/>
      <c r="BB514" s="399"/>
      <c r="BC514" s="399"/>
      <c r="BD514" s="398"/>
      <c r="BE514" s="398"/>
    </row>
    <row r="515" spans="53:57" ht="11.25" customHeight="1" x14ac:dyDescent="0.25">
      <c r="BA515" s="399"/>
      <c r="BB515" s="399"/>
      <c r="BC515" s="399"/>
      <c r="BD515" s="398"/>
      <c r="BE515" s="398"/>
    </row>
    <row r="516" spans="53:57" ht="11.25" customHeight="1" x14ac:dyDescent="0.25">
      <c r="BA516" s="399"/>
      <c r="BB516" s="399"/>
      <c r="BC516" s="399"/>
      <c r="BD516" s="398"/>
      <c r="BE516" s="398"/>
    </row>
    <row r="517" spans="53:57" ht="11.25" customHeight="1" x14ac:dyDescent="0.25">
      <c r="BA517" s="399"/>
      <c r="BB517" s="399"/>
      <c r="BC517" s="399"/>
      <c r="BD517" s="398"/>
      <c r="BE517" s="398"/>
    </row>
    <row r="518" spans="53:57" ht="11.25" customHeight="1" x14ac:dyDescent="0.25">
      <c r="BA518" s="399"/>
      <c r="BB518" s="399"/>
      <c r="BC518" s="399"/>
      <c r="BD518" s="398"/>
      <c r="BE518" s="398"/>
    </row>
    <row r="519" spans="53:57" ht="11.25" customHeight="1" x14ac:dyDescent="0.25">
      <c r="BA519" s="399"/>
      <c r="BB519" s="399"/>
      <c r="BC519" s="399"/>
      <c r="BD519" s="398"/>
      <c r="BE519" s="398"/>
    </row>
    <row r="520" spans="53:57" ht="11.25" customHeight="1" x14ac:dyDescent="0.25">
      <c r="BA520" s="399"/>
      <c r="BB520" s="399"/>
      <c r="BC520" s="399"/>
      <c r="BD520" s="398"/>
      <c r="BE520" s="398"/>
    </row>
    <row r="521" spans="53:57" ht="11.25" customHeight="1" x14ac:dyDescent="0.25">
      <c r="BA521" s="399"/>
      <c r="BB521" s="399"/>
      <c r="BC521" s="399"/>
      <c r="BD521" s="398"/>
      <c r="BE521" s="398"/>
    </row>
    <row r="522" spans="53:57" ht="11.25" customHeight="1" x14ac:dyDescent="0.25">
      <c r="BA522" s="399"/>
      <c r="BB522" s="399"/>
      <c r="BC522" s="399"/>
      <c r="BD522" s="398"/>
      <c r="BE522" s="398"/>
    </row>
    <row r="523" spans="53:57" ht="11.25" customHeight="1" x14ac:dyDescent="0.25">
      <c r="BA523" s="399"/>
      <c r="BB523" s="399"/>
      <c r="BC523" s="399"/>
      <c r="BD523" s="398"/>
      <c r="BE523" s="398"/>
    </row>
    <row r="524" spans="53:57" ht="11.25" customHeight="1" x14ac:dyDescent="0.25">
      <c r="BA524" s="399"/>
      <c r="BB524" s="399"/>
      <c r="BC524" s="399"/>
      <c r="BD524" s="398"/>
      <c r="BE524" s="398"/>
    </row>
    <row r="525" spans="53:57" ht="11.25" customHeight="1" x14ac:dyDescent="0.25">
      <c r="BA525" s="399"/>
      <c r="BB525" s="399"/>
      <c r="BC525" s="399"/>
      <c r="BD525" s="398"/>
      <c r="BE525" s="398"/>
    </row>
    <row r="526" spans="53:57" ht="11.25" customHeight="1" x14ac:dyDescent="0.25">
      <c r="BA526" s="399"/>
      <c r="BB526" s="399"/>
      <c r="BC526" s="399"/>
      <c r="BD526" s="398"/>
      <c r="BE526" s="398"/>
    </row>
    <row r="527" spans="53:57" ht="11.25" customHeight="1" x14ac:dyDescent="0.25">
      <c r="BA527" s="399"/>
      <c r="BB527" s="399"/>
      <c r="BC527" s="399"/>
      <c r="BD527" s="398"/>
      <c r="BE527" s="398"/>
    </row>
    <row r="528" spans="53:57" ht="11.25" customHeight="1" x14ac:dyDescent="0.25">
      <c r="BA528" s="399"/>
      <c r="BB528" s="399"/>
      <c r="BC528" s="399"/>
      <c r="BD528" s="398"/>
      <c r="BE528" s="398"/>
    </row>
    <row r="529" spans="53:57" ht="11.25" customHeight="1" x14ac:dyDescent="0.25">
      <c r="BA529" s="399"/>
      <c r="BB529" s="399"/>
      <c r="BC529" s="399"/>
      <c r="BD529" s="398"/>
      <c r="BE529" s="398"/>
    </row>
    <row r="530" spans="53:57" ht="11.25" customHeight="1" x14ac:dyDescent="0.25">
      <c r="BA530" s="399"/>
      <c r="BB530" s="399"/>
      <c r="BC530" s="399"/>
      <c r="BD530" s="398"/>
      <c r="BE530" s="398"/>
    </row>
    <row r="531" spans="53:57" ht="11.25" customHeight="1" x14ac:dyDescent="0.25">
      <c r="BA531" s="399"/>
      <c r="BB531" s="399"/>
      <c r="BC531" s="399"/>
      <c r="BD531" s="398"/>
      <c r="BE531" s="398"/>
    </row>
    <row r="532" spans="53:57" ht="11.25" customHeight="1" x14ac:dyDescent="0.25">
      <c r="BA532" s="399"/>
      <c r="BB532" s="399"/>
      <c r="BC532" s="399"/>
      <c r="BD532" s="398"/>
      <c r="BE532" s="398"/>
    </row>
    <row r="533" spans="53:57" ht="11.25" customHeight="1" x14ac:dyDescent="0.25">
      <c r="BA533" s="399"/>
      <c r="BB533" s="399"/>
      <c r="BC533" s="399"/>
      <c r="BD533" s="398"/>
      <c r="BE533" s="398"/>
    </row>
    <row r="534" spans="53:57" ht="11.25" customHeight="1" x14ac:dyDescent="0.25">
      <c r="BA534" s="399"/>
      <c r="BB534" s="399"/>
      <c r="BC534" s="399"/>
      <c r="BD534" s="398"/>
      <c r="BE534" s="398"/>
    </row>
    <row r="535" spans="53:57" ht="11.25" customHeight="1" x14ac:dyDescent="0.25">
      <c r="BA535" s="399"/>
      <c r="BB535" s="399"/>
      <c r="BC535" s="399"/>
      <c r="BD535" s="398"/>
      <c r="BE535" s="398"/>
    </row>
    <row r="536" spans="53:57" ht="11.25" customHeight="1" x14ac:dyDescent="0.25">
      <c r="BA536" s="399"/>
      <c r="BB536" s="399"/>
      <c r="BC536" s="399"/>
      <c r="BD536" s="398"/>
      <c r="BE536" s="398"/>
    </row>
    <row r="537" spans="53:57" ht="11.25" customHeight="1" x14ac:dyDescent="0.25">
      <c r="BA537" s="399"/>
      <c r="BB537" s="399"/>
      <c r="BC537" s="399"/>
      <c r="BD537" s="398"/>
      <c r="BE537" s="398"/>
    </row>
    <row r="538" spans="53:57" ht="11.25" customHeight="1" x14ac:dyDescent="0.25">
      <c r="BA538" s="399"/>
      <c r="BB538" s="399"/>
      <c r="BC538" s="399"/>
      <c r="BD538" s="398"/>
      <c r="BE538" s="398"/>
    </row>
    <row r="539" spans="53:57" ht="11.25" customHeight="1" x14ac:dyDescent="0.25">
      <c r="BA539" s="399"/>
      <c r="BB539" s="399"/>
      <c r="BC539" s="399"/>
      <c r="BD539" s="398"/>
      <c r="BE539" s="398"/>
    </row>
    <row r="540" spans="53:57" ht="11.25" customHeight="1" x14ac:dyDescent="0.25">
      <c r="BA540" s="399"/>
      <c r="BB540" s="399"/>
      <c r="BC540" s="399"/>
      <c r="BD540" s="398"/>
      <c r="BE540" s="398"/>
    </row>
    <row r="541" spans="53:57" ht="11.25" customHeight="1" x14ac:dyDescent="0.25">
      <c r="BA541" s="399"/>
      <c r="BB541" s="399"/>
      <c r="BC541" s="399"/>
      <c r="BD541" s="398"/>
      <c r="BE541" s="398"/>
    </row>
    <row r="542" spans="53:57" ht="11.25" customHeight="1" x14ac:dyDescent="0.25">
      <c r="BA542" s="399"/>
      <c r="BB542" s="399"/>
      <c r="BC542" s="399"/>
      <c r="BD542" s="398"/>
      <c r="BE542" s="398"/>
    </row>
    <row r="543" spans="53:57" ht="11.25" customHeight="1" x14ac:dyDescent="0.25">
      <c r="BA543" s="399"/>
      <c r="BB543" s="399"/>
      <c r="BC543" s="399"/>
      <c r="BD543" s="398"/>
      <c r="BE543" s="398"/>
    </row>
    <row r="544" spans="53:57" ht="11.25" customHeight="1" x14ac:dyDescent="0.25">
      <c r="BA544" s="399"/>
      <c r="BB544" s="399"/>
      <c r="BC544" s="399"/>
      <c r="BD544" s="398"/>
      <c r="BE544" s="398"/>
    </row>
    <row r="545" spans="53:57" ht="11.25" customHeight="1" x14ac:dyDescent="0.25">
      <c r="BA545" s="399"/>
      <c r="BB545" s="399"/>
      <c r="BC545" s="399"/>
      <c r="BD545" s="398"/>
      <c r="BE545" s="398"/>
    </row>
    <row r="546" spans="53:57" ht="11.25" customHeight="1" x14ac:dyDescent="0.25">
      <c r="BA546" s="399"/>
      <c r="BB546" s="399"/>
      <c r="BC546" s="399"/>
      <c r="BD546" s="398"/>
      <c r="BE546" s="398"/>
    </row>
    <row r="547" spans="53:57" ht="11.25" customHeight="1" x14ac:dyDescent="0.25">
      <c r="BA547" s="399"/>
      <c r="BB547" s="399"/>
      <c r="BC547" s="399"/>
      <c r="BD547" s="398"/>
      <c r="BE547" s="398"/>
    </row>
    <row r="548" spans="53:57" ht="11.25" customHeight="1" x14ac:dyDescent="0.25">
      <c r="BA548" s="399"/>
      <c r="BB548" s="399"/>
      <c r="BC548" s="399"/>
      <c r="BD548" s="398"/>
      <c r="BE548" s="398"/>
    </row>
    <row r="549" spans="53:57" ht="11.25" customHeight="1" x14ac:dyDescent="0.25">
      <c r="BA549" s="399"/>
      <c r="BB549" s="399"/>
      <c r="BC549" s="399"/>
      <c r="BD549" s="398"/>
      <c r="BE549" s="398"/>
    </row>
    <row r="550" spans="53:57" ht="11.25" customHeight="1" x14ac:dyDescent="0.25">
      <c r="BA550" s="399"/>
      <c r="BB550" s="399"/>
      <c r="BC550" s="399"/>
      <c r="BD550" s="398"/>
      <c r="BE550" s="398"/>
    </row>
    <row r="551" spans="53:57" ht="11.25" customHeight="1" x14ac:dyDescent="0.25">
      <c r="BA551" s="399"/>
      <c r="BB551" s="399"/>
      <c r="BC551" s="399"/>
      <c r="BD551" s="398"/>
      <c r="BE551" s="398"/>
    </row>
    <row r="552" spans="53:57" ht="11.25" customHeight="1" x14ac:dyDescent="0.25">
      <c r="BA552" s="399"/>
      <c r="BB552" s="399"/>
      <c r="BC552" s="399"/>
      <c r="BD552" s="398"/>
      <c r="BE552" s="398"/>
    </row>
    <row r="553" spans="53:57" ht="11.25" customHeight="1" x14ac:dyDescent="0.25">
      <c r="BA553" s="399"/>
      <c r="BB553" s="399"/>
      <c r="BC553" s="399"/>
      <c r="BD553" s="398"/>
      <c r="BE553" s="398"/>
    </row>
    <row r="554" spans="53:57" ht="11.25" customHeight="1" x14ac:dyDescent="0.25">
      <c r="BA554" s="399"/>
      <c r="BB554" s="399"/>
      <c r="BC554" s="399"/>
      <c r="BD554" s="398"/>
      <c r="BE554" s="398"/>
    </row>
    <row r="555" spans="53:57" ht="11.25" customHeight="1" x14ac:dyDescent="0.25">
      <c r="BA555" s="399"/>
      <c r="BB555" s="399"/>
      <c r="BC555" s="399"/>
      <c r="BD555" s="398"/>
      <c r="BE555" s="398"/>
    </row>
    <row r="556" spans="53:57" ht="11.25" customHeight="1" x14ac:dyDescent="0.25">
      <c r="BA556" s="399"/>
      <c r="BB556" s="399"/>
      <c r="BC556" s="399"/>
      <c r="BD556" s="398"/>
      <c r="BE556" s="398"/>
    </row>
    <row r="557" spans="53:57" ht="11.25" customHeight="1" x14ac:dyDescent="0.25">
      <c r="BA557" s="399"/>
      <c r="BB557" s="399"/>
      <c r="BC557" s="399"/>
      <c r="BD557" s="398"/>
      <c r="BE557" s="398"/>
    </row>
    <row r="558" spans="53:57" ht="11.25" customHeight="1" x14ac:dyDescent="0.25">
      <c r="BA558" s="399"/>
      <c r="BB558" s="399"/>
      <c r="BC558" s="399"/>
      <c r="BD558" s="398"/>
      <c r="BE558" s="398"/>
    </row>
    <row r="559" spans="53:57" ht="11.25" customHeight="1" x14ac:dyDescent="0.25">
      <c r="BA559" s="399"/>
      <c r="BB559" s="399"/>
      <c r="BC559" s="399"/>
      <c r="BD559" s="398"/>
      <c r="BE559" s="398"/>
    </row>
    <row r="560" spans="53:57" ht="11.25" customHeight="1" x14ac:dyDescent="0.25">
      <c r="BA560" s="399"/>
      <c r="BB560" s="399"/>
      <c r="BC560" s="399"/>
      <c r="BD560" s="398"/>
      <c r="BE560" s="398"/>
    </row>
    <row r="561" spans="53:57" ht="11.25" customHeight="1" x14ac:dyDescent="0.25">
      <c r="BA561" s="399"/>
      <c r="BB561" s="399"/>
      <c r="BC561" s="399"/>
      <c r="BD561" s="398"/>
      <c r="BE561" s="398"/>
    </row>
    <row r="562" spans="53:57" ht="11.25" customHeight="1" x14ac:dyDescent="0.25">
      <c r="BA562" s="399"/>
      <c r="BB562" s="399"/>
      <c r="BC562" s="399"/>
      <c r="BD562" s="398"/>
      <c r="BE562" s="398"/>
    </row>
    <row r="563" spans="53:57" ht="11.25" customHeight="1" x14ac:dyDescent="0.25">
      <c r="BA563" s="399"/>
      <c r="BB563" s="399"/>
      <c r="BC563" s="399"/>
      <c r="BD563" s="398"/>
      <c r="BE563" s="398"/>
    </row>
    <row r="564" spans="53:57" ht="11.25" customHeight="1" x14ac:dyDescent="0.25">
      <c r="BA564" s="399"/>
      <c r="BB564" s="399"/>
      <c r="BC564" s="399"/>
      <c r="BD564" s="398"/>
      <c r="BE564" s="398"/>
    </row>
    <row r="565" spans="53:57" ht="11.25" customHeight="1" x14ac:dyDescent="0.25">
      <c r="BA565" s="399"/>
      <c r="BB565" s="399"/>
      <c r="BC565" s="399"/>
      <c r="BD565" s="398"/>
      <c r="BE565" s="398"/>
    </row>
    <row r="566" spans="53:57" ht="11.25" customHeight="1" x14ac:dyDescent="0.25">
      <c r="BA566" s="399"/>
      <c r="BB566" s="399"/>
      <c r="BC566" s="399"/>
      <c r="BD566" s="398"/>
      <c r="BE566" s="398"/>
    </row>
    <row r="567" spans="53:57" ht="11.25" customHeight="1" x14ac:dyDescent="0.25">
      <c r="BA567" s="399"/>
      <c r="BB567" s="399"/>
      <c r="BC567" s="399"/>
      <c r="BD567" s="398"/>
      <c r="BE567" s="398"/>
    </row>
    <row r="568" spans="53:57" ht="11.25" customHeight="1" x14ac:dyDescent="0.25">
      <c r="BA568" s="399"/>
      <c r="BB568" s="399"/>
      <c r="BC568" s="399"/>
      <c r="BD568" s="398"/>
      <c r="BE568" s="398"/>
    </row>
    <row r="569" spans="53:57" ht="11.25" customHeight="1" x14ac:dyDescent="0.25">
      <c r="BA569" s="399"/>
      <c r="BB569" s="399"/>
      <c r="BC569" s="399"/>
      <c r="BD569" s="398"/>
      <c r="BE569" s="398"/>
    </row>
    <row r="570" spans="53:57" ht="11.25" customHeight="1" x14ac:dyDescent="0.25">
      <c r="BA570" s="399"/>
      <c r="BB570" s="399"/>
      <c r="BC570" s="399"/>
      <c r="BD570" s="398"/>
      <c r="BE570" s="398"/>
    </row>
    <row r="571" spans="53:57" ht="11.25" customHeight="1" x14ac:dyDescent="0.25">
      <c r="BA571" s="399"/>
      <c r="BB571" s="399"/>
      <c r="BC571" s="399"/>
      <c r="BD571" s="398"/>
      <c r="BE571" s="398"/>
    </row>
    <row r="572" spans="53:57" ht="11.25" customHeight="1" x14ac:dyDescent="0.25">
      <c r="BA572" s="399"/>
      <c r="BB572" s="399"/>
      <c r="BC572" s="399"/>
      <c r="BD572" s="398"/>
      <c r="BE572" s="398"/>
    </row>
    <row r="573" spans="53:57" ht="11.25" customHeight="1" x14ac:dyDescent="0.25">
      <c r="BA573" s="399"/>
      <c r="BB573" s="399"/>
      <c r="BC573" s="399"/>
      <c r="BD573" s="398"/>
      <c r="BE573" s="398"/>
    </row>
    <row r="574" spans="53:57" ht="11.25" customHeight="1" x14ac:dyDescent="0.25">
      <c r="BA574" s="399"/>
      <c r="BB574" s="399"/>
      <c r="BC574" s="399"/>
      <c r="BD574" s="398"/>
      <c r="BE574" s="398"/>
    </row>
    <row r="575" spans="53:57" ht="11.25" customHeight="1" x14ac:dyDescent="0.25">
      <c r="BA575" s="399"/>
      <c r="BB575" s="399"/>
      <c r="BC575" s="399"/>
      <c r="BD575" s="398"/>
      <c r="BE575" s="398"/>
    </row>
    <row r="576" spans="53:57" ht="11.25" customHeight="1" x14ac:dyDescent="0.25">
      <c r="BA576" s="399"/>
      <c r="BB576" s="399"/>
      <c r="BC576" s="399"/>
      <c r="BD576" s="398"/>
      <c r="BE576" s="398"/>
    </row>
    <row r="577" spans="53:57" ht="11.25" customHeight="1" x14ac:dyDescent="0.25">
      <c r="BA577" s="399"/>
      <c r="BB577" s="399"/>
      <c r="BC577" s="399"/>
      <c r="BD577" s="398"/>
      <c r="BE577" s="398"/>
    </row>
    <row r="578" spans="53:57" ht="11.25" customHeight="1" x14ac:dyDescent="0.25">
      <c r="BA578" s="399"/>
      <c r="BB578" s="399"/>
      <c r="BC578" s="399"/>
      <c r="BD578" s="398"/>
      <c r="BE578" s="398"/>
    </row>
    <row r="579" spans="53:57" ht="11.25" customHeight="1" x14ac:dyDescent="0.25">
      <c r="BA579" s="399"/>
      <c r="BB579" s="399"/>
      <c r="BC579" s="399"/>
      <c r="BD579" s="398"/>
      <c r="BE579" s="398"/>
    </row>
    <row r="580" spans="53:57" ht="11.25" customHeight="1" x14ac:dyDescent="0.25">
      <c r="BA580" s="399"/>
      <c r="BB580" s="399"/>
      <c r="BC580" s="399"/>
      <c r="BD580" s="398"/>
      <c r="BE580" s="398"/>
    </row>
    <row r="581" spans="53:57" ht="11.25" customHeight="1" x14ac:dyDescent="0.25">
      <c r="BA581" s="399"/>
      <c r="BB581" s="399"/>
      <c r="BC581" s="399"/>
      <c r="BD581" s="398"/>
      <c r="BE581" s="398"/>
    </row>
    <row r="582" spans="53:57" ht="11.25" customHeight="1" x14ac:dyDescent="0.25">
      <c r="BA582" s="399"/>
      <c r="BB582" s="399"/>
      <c r="BC582" s="399"/>
      <c r="BD582" s="398"/>
      <c r="BE582" s="398"/>
    </row>
    <row r="583" spans="53:57" ht="11.25" customHeight="1" x14ac:dyDescent="0.25">
      <c r="BA583" s="399"/>
      <c r="BB583" s="399"/>
      <c r="BC583" s="399"/>
      <c r="BD583" s="398"/>
      <c r="BE583" s="398"/>
    </row>
    <row r="584" spans="53:57" ht="11.25" customHeight="1" x14ac:dyDescent="0.25">
      <c r="BA584" s="399"/>
      <c r="BB584" s="399"/>
      <c r="BC584" s="399"/>
      <c r="BD584" s="398"/>
      <c r="BE584" s="398"/>
    </row>
    <row r="585" spans="53:57" ht="11.25" customHeight="1" x14ac:dyDescent="0.25">
      <c r="BA585" s="399"/>
      <c r="BB585" s="399"/>
      <c r="BC585" s="399"/>
      <c r="BD585" s="398"/>
      <c r="BE585" s="398"/>
    </row>
    <row r="586" spans="53:57" ht="11.25" customHeight="1" x14ac:dyDescent="0.25">
      <c r="BA586" s="399"/>
      <c r="BB586" s="399"/>
      <c r="BC586" s="399"/>
      <c r="BD586" s="398"/>
      <c r="BE586" s="398"/>
    </row>
    <row r="587" spans="53:57" ht="11.25" customHeight="1" x14ac:dyDescent="0.25">
      <c r="BA587" s="399"/>
      <c r="BB587" s="399"/>
      <c r="BC587" s="399"/>
      <c r="BD587" s="398"/>
      <c r="BE587" s="398"/>
    </row>
    <row r="588" spans="53:57" ht="11.25" customHeight="1" x14ac:dyDescent="0.25">
      <c r="BA588" s="399"/>
      <c r="BB588" s="399"/>
      <c r="BC588" s="399"/>
      <c r="BD588" s="398"/>
      <c r="BE588" s="398"/>
    </row>
    <row r="589" spans="53:57" ht="11.25" customHeight="1" x14ac:dyDescent="0.25">
      <c r="BA589" s="399"/>
      <c r="BB589" s="399"/>
      <c r="BC589" s="399"/>
      <c r="BD589" s="398"/>
      <c r="BE589" s="398"/>
    </row>
    <row r="590" spans="53:57" ht="11.25" customHeight="1" x14ac:dyDescent="0.25">
      <c r="BA590" s="399"/>
      <c r="BB590" s="399"/>
      <c r="BC590" s="399"/>
      <c r="BD590" s="398"/>
      <c r="BE590" s="398"/>
    </row>
    <row r="591" spans="53:57" ht="11.25" customHeight="1" x14ac:dyDescent="0.25">
      <c r="BA591" s="399"/>
      <c r="BB591" s="399"/>
      <c r="BC591" s="399"/>
      <c r="BD591" s="398"/>
      <c r="BE591" s="398"/>
    </row>
    <row r="592" spans="53:57" ht="11.25" customHeight="1" x14ac:dyDescent="0.25">
      <c r="BA592" s="399"/>
      <c r="BB592" s="399"/>
      <c r="BC592" s="399"/>
      <c r="BD592" s="398"/>
      <c r="BE592" s="398"/>
    </row>
    <row r="593" spans="53:57" ht="11.25" customHeight="1" x14ac:dyDescent="0.25">
      <c r="BA593" s="399"/>
      <c r="BB593" s="399"/>
      <c r="BC593" s="399"/>
      <c r="BD593" s="398"/>
      <c r="BE593" s="398"/>
    </row>
    <row r="594" spans="53:57" ht="11.25" customHeight="1" x14ac:dyDescent="0.25">
      <c r="BA594" s="399"/>
      <c r="BB594" s="399"/>
      <c r="BC594" s="399"/>
      <c r="BD594" s="398"/>
      <c r="BE594" s="398"/>
    </row>
    <row r="595" spans="53:57" ht="11.25" customHeight="1" x14ac:dyDescent="0.25">
      <c r="BA595" s="399"/>
      <c r="BB595" s="399"/>
      <c r="BC595" s="399"/>
      <c r="BD595" s="398"/>
      <c r="BE595" s="398"/>
    </row>
    <row r="596" spans="53:57" ht="11.25" customHeight="1" x14ac:dyDescent="0.25">
      <c r="BA596" s="399"/>
      <c r="BB596" s="399"/>
      <c r="BC596" s="399"/>
      <c r="BD596" s="398"/>
      <c r="BE596" s="398"/>
    </row>
    <row r="597" spans="53:57" ht="11.25" customHeight="1" x14ac:dyDescent="0.25">
      <c r="BA597" s="399"/>
      <c r="BB597" s="399"/>
      <c r="BC597" s="399"/>
      <c r="BD597" s="398"/>
      <c r="BE597" s="398"/>
    </row>
    <row r="598" spans="53:57" ht="11.25" customHeight="1" x14ac:dyDescent="0.25">
      <c r="BA598" s="399"/>
      <c r="BB598" s="399"/>
      <c r="BC598" s="399"/>
      <c r="BD598" s="398"/>
      <c r="BE598" s="398"/>
    </row>
    <row r="599" spans="53:57" ht="11.25" customHeight="1" x14ac:dyDescent="0.25">
      <c r="BA599" s="399"/>
      <c r="BB599" s="399"/>
      <c r="BC599" s="399"/>
      <c r="BD599" s="398"/>
      <c r="BE599" s="398"/>
    </row>
    <row r="600" spans="53:57" ht="11.25" customHeight="1" x14ac:dyDescent="0.25">
      <c r="BA600" s="399"/>
      <c r="BB600" s="399"/>
      <c r="BC600" s="399"/>
      <c r="BD600" s="398"/>
      <c r="BE600" s="398"/>
    </row>
    <row r="601" spans="53:57" ht="11.25" customHeight="1" x14ac:dyDescent="0.25">
      <c r="BA601" s="399"/>
      <c r="BB601" s="399"/>
      <c r="BC601" s="399"/>
      <c r="BD601" s="398"/>
      <c r="BE601" s="398"/>
    </row>
    <row r="602" spans="53:57" ht="11.25" customHeight="1" x14ac:dyDescent="0.25">
      <c r="BA602" s="399"/>
      <c r="BB602" s="399"/>
      <c r="BC602" s="399"/>
      <c r="BD602" s="398"/>
      <c r="BE602" s="398"/>
    </row>
    <row r="603" spans="53:57" ht="11.25" customHeight="1" x14ac:dyDescent="0.25">
      <c r="BA603" s="399"/>
      <c r="BB603" s="399"/>
      <c r="BC603" s="399"/>
      <c r="BD603" s="398"/>
      <c r="BE603" s="398"/>
    </row>
    <row r="604" spans="53:57" ht="11.25" customHeight="1" x14ac:dyDescent="0.25">
      <c r="BA604" s="399"/>
      <c r="BB604" s="399"/>
      <c r="BC604" s="399"/>
      <c r="BD604" s="398"/>
      <c r="BE604" s="398"/>
    </row>
    <row r="605" spans="53:57" ht="11.25" customHeight="1" x14ac:dyDescent="0.25">
      <c r="BA605" s="399"/>
      <c r="BB605" s="399"/>
      <c r="BC605" s="399"/>
      <c r="BD605" s="398"/>
      <c r="BE605" s="398"/>
    </row>
    <row r="606" spans="53:57" ht="11.25" customHeight="1" x14ac:dyDescent="0.25">
      <c r="BA606" s="399"/>
      <c r="BB606" s="399"/>
      <c r="BC606" s="399"/>
      <c r="BD606" s="398"/>
      <c r="BE606" s="398"/>
    </row>
    <row r="607" spans="53:57" ht="11.25" customHeight="1" x14ac:dyDescent="0.25">
      <c r="BA607" s="399"/>
      <c r="BB607" s="399"/>
      <c r="BC607" s="399"/>
      <c r="BD607" s="398"/>
      <c r="BE607" s="398"/>
    </row>
    <row r="608" spans="53:57" ht="11.25" customHeight="1" x14ac:dyDescent="0.25">
      <c r="BA608" s="399"/>
      <c r="BB608" s="399"/>
      <c r="BC608" s="399"/>
      <c r="BD608" s="398"/>
      <c r="BE608" s="398"/>
    </row>
    <row r="609" spans="53:57" ht="11.25" customHeight="1" x14ac:dyDescent="0.25">
      <c r="BA609" s="399"/>
      <c r="BB609" s="399"/>
      <c r="BC609" s="399"/>
      <c r="BD609" s="398"/>
      <c r="BE609" s="398"/>
    </row>
    <row r="610" spans="53:57" ht="11.25" customHeight="1" x14ac:dyDescent="0.25">
      <c r="BA610" s="399"/>
      <c r="BB610" s="399"/>
      <c r="BC610" s="399"/>
      <c r="BD610" s="398"/>
      <c r="BE610" s="398"/>
    </row>
    <row r="611" spans="53:57" ht="11.25" customHeight="1" x14ac:dyDescent="0.25">
      <c r="BA611" s="399"/>
      <c r="BB611" s="399"/>
      <c r="BC611" s="399"/>
      <c r="BD611" s="398"/>
      <c r="BE611" s="398"/>
    </row>
    <row r="612" spans="53:57" ht="11.25" customHeight="1" x14ac:dyDescent="0.25">
      <c r="BA612" s="399"/>
      <c r="BB612" s="399"/>
      <c r="BC612" s="399"/>
      <c r="BD612" s="398"/>
      <c r="BE612" s="398"/>
    </row>
    <row r="613" spans="53:57" ht="11.25" customHeight="1" x14ac:dyDescent="0.25">
      <c r="BA613" s="399"/>
      <c r="BB613" s="399"/>
      <c r="BC613" s="399"/>
      <c r="BD613" s="398"/>
      <c r="BE613" s="398"/>
    </row>
    <row r="614" spans="53:57" ht="11.25" customHeight="1" x14ac:dyDescent="0.25">
      <c r="BA614" s="399"/>
      <c r="BB614" s="399"/>
      <c r="BC614" s="399"/>
      <c r="BD614" s="398"/>
      <c r="BE614" s="398"/>
    </row>
    <row r="615" spans="53:57" ht="11.25" customHeight="1" x14ac:dyDescent="0.25">
      <c r="BA615" s="399"/>
      <c r="BB615" s="399"/>
      <c r="BC615" s="399"/>
      <c r="BD615" s="398"/>
      <c r="BE615" s="398"/>
    </row>
    <row r="616" spans="53:57" ht="11.25" customHeight="1" x14ac:dyDescent="0.25">
      <c r="BA616" s="399"/>
      <c r="BB616" s="399"/>
      <c r="BC616" s="399"/>
      <c r="BD616" s="398"/>
      <c r="BE616" s="398"/>
    </row>
    <row r="617" spans="53:57" ht="11.25" customHeight="1" x14ac:dyDescent="0.25">
      <c r="BA617" s="399"/>
      <c r="BB617" s="399"/>
      <c r="BC617" s="399"/>
      <c r="BD617" s="398"/>
      <c r="BE617" s="398"/>
    </row>
    <row r="618" spans="53:57" ht="11.25" customHeight="1" x14ac:dyDescent="0.25">
      <c r="BA618" s="399"/>
      <c r="BB618" s="399"/>
      <c r="BC618" s="399"/>
      <c r="BD618" s="398"/>
      <c r="BE618" s="398"/>
    </row>
    <row r="619" spans="53:57" ht="11.25" customHeight="1" x14ac:dyDescent="0.25">
      <c r="BA619" s="399"/>
      <c r="BB619" s="399"/>
      <c r="BC619" s="399"/>
      <c r="BD619" s="398"/>
      <c r="BE619" s="398"/>
    </row>
    <row r="620" spans="53:57" ht="11.25" customHeight="1" x14ac:dyDescent="0.25">
      <c r="BA620" s="399"/>
      <c r="BB620" s="399"/>
      <c r="BC620" s="399"/>
      <c r="BD620" s="398"/>
      <c r="BE620" s="398"/>
    </row>
    <row r="621" spans="53:57" ht="11.25" customHeight="1" x14ac:dyDescent="0.25">
      <c r="BA621" s="399"/>
      <c r="BB621" s="399"/>
      <c r="BC621" s="399"/>
      <c r="BD621" s="398"/>
      <c r="BE621" s="398"/>
    </row>
    <row r="622" spans="53:57" ht="11.25" customHeight="1" x14ac:dyDescent="0.25">
      <c r="BA622" s="399"/>
      <c r="BB622" s="399"/>
      <c r="BC622" s="399"/>
      <c r="BD622" s="398"/>
      <c r="BE622" s="398"/>
    </row>
    <row r="623" spans="53:57" ht="11.25" customHeight="1" x14ac:dyDescent="0.25">
      <c r="BA623" s="399"/>
      <c r="BB623" s="399"/>
      <c r="BC623" s="399"/>
      <c r="BD623" s="398"/>
      <c r="BE623" s="398"/>
    </row>
    <row r="624" spans="53:57" ht="11.25" customHeight="1" x14ac:dyDescent="0.25">
      <c r="BA624" s="399"/>
      <c r="BB624" s="399"/>
      <c r="BC624" s="399"/>
      <c r="BD624" s="398"/>
      <c r="BE624" s="398"/>
    </row>
    <row r="625" spans="53:57" ht="11.25" customHeight="1" x14ac:dyDescent="0.25">
      <c r="BA625" s="399"/>
      <c r="BB625" s="399"/>
      <c r="BC625" s="399"/>
      <c r="BD625" s="398"/>
      <c r="BE625" s="398"/>
    </row>
    <row r="626" spans="53:57" ht="11.25" customHeight="1" x14ac:dyDescent="0.25">
      <c r="BA626" s="399"/>
      <c r="BB626" s="399"/>
      <c r="BC626" s="399"/>
      <c r="BD626" s="398"/>
      <c r="BE626" s="398"/>
    </row>
    <row r="627" spans="53:57" ht="11.25" customHeight="1" x14ac:dyDescent="0.25">
      <c r="BA627" s="399"/>
      <c r="BB627" s="399"/>
      <c r="BC627" s="399"/>
      <c r="BD627" s="398"/>
      <c r="BE627" s="398"/>
    </row>
    <row r="628" spans="53:57" ht="11.25" customHeight="1" x14ac:dyDescent="0.25">
      <c r="BA628" s="399"/>
      <c r="BB628" s="399"/>
      <c r="BC628" s="399"/>
      <c r="BD628" s="398"/>
      <c r="BE628" s="398"/>
    </row>
    <row r="629" spans="53:57" ht="11.25" customHeight="1" x14ac:dyDescent="0.25">
      <c r="BA629" s="399"/>
      <c r="BB629" s="399"/>
      <c r="BC629" s="399"/>
      <c r="BD629" s="398"/>
      <c r="BE629" s="398"/>
    </row>
    <row r="630" spans="53:57" ht="11.25" customHeight="1" x14ac:dyDescent="0.25">
      <c r="BA630" s="399"/>
      <c r="BB630" s="399"/>
      <c r="BC630" s="399"/>
      <c r="BD630" s="398"/>
      <c r="BE630" s="398"/>
    </row>
    <row r="631" spans="53:57" ht="11.25" customHeight="1" x14ac:dyDescent="0.25">
      <c r="BA631" s="399"/>
      <c r="BB631" s="399"/>
      <c r="BC631" s="399"/>
      <c r="BD631" s="398"/>
      <c r="BE631" s="398"/>
    </row>
    <row r="632" spans="53:57" ht="11.25" customHeight="1" x14ac:dyDescent="0.25">
      <c r="BA632" s="399"/>
      <c r="BB632" s="399"/>
      <c r="BC632" s="399"/>
      <c r="BD632" s="398"/>
      <c r="BE632" s="398"/>
    </row>
    <row r="633" spans="53:57" ht="11.25" customHeight="1" x14ac:dyDescent="0.25">
      <c r="BA633" s="399"/>
      <c r="BB633" s="399"/>
      <c r="BC633" s="399"/>
      <c r="BD633" s="398"/>
      <c r="BE633" s="398"/>
    </row>
    <row r="634" spans="53:57" ht="11.25" customHeight="1" x14ac:dyDescent="0.25">
      <c r="BA634" s="399"/>
      <c r="BB634" s="399"/>
      <c r="BC634" s="399"/>
      <c r="BD634" s="398"/>
      <c r="BE634" s="398"/>
    </row>
    <row r="635" spans="53:57" ht="11.25" customHeight="1" x14ac:dyDescent="0.25">
      <c r="BA635" s="399"/>
      <c r="BB635" s="399"/>
      <c r="BC635" s="399"/>
      <c r="BD635" s="398"/>
      <c r="BE635" s="398"/>
    </row>
    <row r="636" spans="53:57" ht="11.25" customHeight="1" x14ac:dyDescent="0.25">
      <c r="BA636" s="399"/>
      <c r="BB636" s="399"/>
      <c r="BC636" s="399"/>
      <c r="BD636" s="398"/>
      <c r="BE636" s="398"/>
    </row>
    <row r="637" spans="53:57" ht="11.25" customHeight="1" x14ac:dyDescent="0.25">
      <c r="BA637" s="399"/>
      <c r="BB637" s="399"/>
      <c r="BC637" s="399"/>
      <c r="BD637" s="398"/>
      <c r="BE637" s="398"/>
    </row>
    <row r="638" spans="53:57" ht="11.25" customHeight="1" x14ac:dyDescent="0.25">
      <c r="BA638" s="399"/>
      <c r="BB638" s="399"/>
      <c r="BC638" s="399"/>
      <c r="BD638" s="398"/>
      <c r="BE638" s="398"/>
    </row>
    <row r="639" spans="53:57" ht="11.25" customHeight="1" x14ac:dyDescent="0.25">
      <c r="BA639" s="399"/>
      <c r="BB639" s="399"/>
      <c r="BC639" s="399"/>
      <c r="BD639" s="398"/>
      <c r="BE639" s="398"/>
    </row>
    <row r="640" spans="53:57" ht="11.25" customHeight="1" x14ac:dyDescent="0.25">
      <c r="BA640" s="399"/>
      <c r="BB640" s="399"/>
      <c r="BC640" s="399"/>
      <c r="BD640" s="398"/>
      <c r="BE640" s="398"/>
    </row>
    <row r="641" spans="53:57" ht="11.25" customHeight="1" x14ac:dyDescent="0.25">
      <c r="BA641" s="399"/>
      <c r="BB641" s="399"/>
      <c r="BC641" s="399"/>
      <c r="BD641" s="398"/>
      <c r="BE641" s="398"/>
    </row>
    <row r="642" spans="53:57" ht="11.25" customHeight="1" x14ac:dyDescent="0.25">
      <c r="BA642" s="399"/>
      <c r="BB642" s="399"/>
      <c r="BC642" s="399"/>
      <c r="BD642" s="398"/>
      <c r="BE642" s="398"/>
    </row>
    <row r="643" spans="53:57" ht="11.25" customHeight="1" x14ac:dyDescent="0.25">
      <c r="BA643" s="399"/>
      <c r="BB643" s="399"/>
      <c r="BC643" s="399"/>
      <c r="BD643" s="398"/>
      <c r="BE643" s="398"/>
    </row>
    <row r="644" spans="53:57" ht="11.25" customHeight="1" x14ac:dyDescent="0.25">
      <c r="BA644" s="399"/>
      <c r="BB644" s="399"/>
      <c r="BC644" s="399"/>
      <c r="BD644" s="398"/>
      <c r="BE644" s="398"/>
    </row>
    <row r="645" spans="53:57" ht="11.25" customHeight="1" x14ac:dyDescent="0.25">
      <c r="BA645" s="399"/>
      <c r="BB645" s="399"/>
      <c r="BC645" s="399"/>
      <c r="BD645" s="398"/>
      <c r="BE645" s="398"/>
    </row>
    <row r="646" spans="53:57" ht="11.25" customHeight="1" x14ac:dyDescent="0.25">
      <c r="BA646" s="399"/>
      <c r="BB646" s="399"/>
      <c r="BC646" s="399"/>
      <c r="BD646" s="398"/>
      <c r="BE646" s="398"/>
    </row>
    <row r="647" spans="53:57" ht="11.25" customHeight="1" x14ac:dyDescent="0.25">
      <c r="BA647" s="399"/>
      <c r="BB647" s="399"/>
      <c r="BC647" s="399"/>
      <c r="BD647" s="398"/>
      <c r="BE647" s="398"/>
    </row>
    <row r="648" spans="53:57" ht="11.25" customHeight="1" x14ac:dyDescent="0.25">
      <c r="BA648" s="399"/>
      <c r="BB648" s="399"/>
      <c r="BC648" s="399"/>
      <c r="BD648" s="398"/>
      <c r="BE648" s="398"/>
    </row>
    <row r="649" spans="53:57" ht="11.25" customHeight="1" x14ac:dyDescent="0.25">
      <c r="BA649" s="399"/>
      <c r="BB649" s="399"/>
      <c r="BC649" s="399"/>
      <c r="BD649" s="398"/>
      <c r="BE649" s="398"/>
    </row>
    <row r="650" spans="53:57" ht="11.25" customHeight="1" x14ac:dyDescent="0.25">
      <c r="BA650" s="399"/>
      <c r="BB650" s="399"/>
      <c r="BC650" s="399"/>
      <c r="BD650" s="398"/>
      <c r="BE650" s="398"/>
    </row>
    <row r="651" spans="53:57" ht="11.25" customHeight="1" x14ac:dyDescent="0.25">
      <c r="BA651" s="399"/>
      <c r="BB651" s="399"/>
      <c r="BC651" s="399"/>
      <c r="BD651" s="398"/>
      <c r="BE651" s="398"/>
    </row>
    <row r="652" spans="53:57" ht="11.25" customHeight="1" x14ac:dyDescent="0.25">
      <c r="BA652" s="399"/>
      <c r="BB652" s="399"/>
      <c r="BC652" s="399"/>
      <c r="BD652" s="398"/>
      <c r="BE652" s="398"/>
    </row>
    <row r="653" spans="53:57" ht="11.25" customHeight="1" x14ac:dyDescent="0.25">
      <c r="BA653" s="399"/>
      <c r="BB653" s="399"/>
      <c r="BC653" s="399"/>
      <c r="BD653" s="398"/>
      <c r="BE653" s="398"/>
    </row>
    <row r="654" spans="53:57" ht="11.25" customHeight="1" x14ac:dyDescent="0.25">
      <c r="BA654" s="399"/>
      <c r="BB654" s="399"/>
      <c r="BC654" s="399"/>
      <c r="BD654" s="398"/>
      <c r="BE654" s="398"/>
    </row>
    <row r="655" spans="53:57" ht="11.25" customHeight="1" x14ac:dyDescent="0.25">
      <c r="BA655" s="399"/>
      <c r="BB655" s="399"/>
      <c r="BC655" s="399"/>
      <c r="BD655" s="398"/>
      <c r="BE655" s="398"/>
    </row>
    <row r="656" spans="53:57" ht="11.25" customHeight="1" x14ac:dyDescent="0.25">
      <c r="BA656" s="399"/>
      <c r="BB656" s="399"/>
      <c r="BC656" s="399"/>
      <c r="BD656" s="398"/>
      <c r="BE656" s="398"/>
    </row>
    <row r="657" spans="53:57" ht="11.25" customHeight="1" x14ac:dyDescent="0.25">
      <c r="BA657" s="399"/>
      <c r="BB657" s="399"/>
      <c r="BC657" s="399"/>
      <c r="BD657" s="398"/>
      <c r="BE657" s="398"/>
    </row>
    <row r="658" spans="53:57" ht="11.25" customHeight="1" x14ac:dyDescent="0.25">
      <c r="BA658" s="399"/>
      <c r="BB658" s="399"/>
      <c r="BC658" s="399"/>
      <c r="BD658" s="398"/>
      <c r="BE658" s="398"/>
    </row>
    <row r="659" spans="53:57" ht="11.25" customHeight="1" x14ac:dyDescent="0.25">
      <c r="BA659" s="399"/>
      <c r="BB659" s="399"/>
      <c r="BC659" s="399"/>
      <c r="BD659" s="398"/>
      <c r="BE659" s="398"/>
    </row>
    <row r="660" spans="53:57" ht="11.25" customHeight="1" x14ac:dyDescent="0.25">
      <c r="BA660" s="399"/>
      <c r="BB660" s="399"/>
      <c r="BC660" s="399"/>
      <c r="BD660" s="398"/>
      <c r="BE660" s="398"/>
    </row>
    <row r="661" spans="53:57" ht="11.25" customHeight="1" x14ac:dyDescent="0.25">
      <c r="BA661" s="399"/>
      <c r="BB661" s="399"/>
      <c r="BC661" s="399"/>
      <c r="BD661" s="398"/>
      <c r="BE661" s="398"/>
    </row>
    <row r="662" spans="53:57" ht="11.25" customHeight="1" x14ac:dyDescent="0.25">
      <c r="BA662" s="399"/>
      <c r="BB662" s="399"/>
      <c r="BC662" s="399"/>
      <c r="BD662" s="398"/>
      <c r="BE662" s="398"/>
    </row>
    <row r="663" spans="53:57" ht="11.25" customHeight="1" x14ac:dyDescent="0.25">
      <c r="BA663" s="399"/>
      <c r="BB663" s="399"/>
      <c r="BC663" s="399"/>
      <c r="BD663" s="398"/>
      <c r="BE663" s="398"/>
    </row>
    <row r="664" spans="53:57" ht="11.25" customHeight="1" x14ac:dyDescent="0.25">
      <c r="BA664" s="399"/>
      <c r="BB664" s="399"/>
      <c r="BC664" s="399"/>
      <c r="BD664" s="398"/>
      <c r="BE664" s="398"/>
    </row>
    <row r="665" spans="53:57" ht="11.25" customHeight="1" x14ac:dyDescent="0.25">
      <c r="BA665" s="399"/>
      <c r="BB665" s="399"/>
      <c r="BC665" s="399"/>
      <c r="BD665" s="398"/>
      <c r="BE665" s="398"/>
    </row>
    <row r="666" spans="53:57" ht="11.25" customHeight="1" x14ac:dyDescent="0.25">
      <c r="BA666" s="399"/>
      <c r="BB666" s="399"/>
      <c r="BC666" s="399"/>
      <c r="BD666" s="398"/>
      <c r="BE666" s="398"/>
    </row>
    <row r="667" spans="53:57" ht="11.25" customHeight="1" x14ac:dyDescent="0.25">
      <c r="BA667" s="399"/>
      <c r="BB667" s="399"/>
      <c r="BC667" s="399"/>
      <c r="BD667" s="398"/>
      <c r="BE667" s="398"/>
    </row>
    <row r="668" spans="53:57" ht="11.25" customHeight="1" x14ac:dyDescent="0.25">
      <c r="BA668" s="399"/>
      <c r="BB668" s="399"/>
      <c r="BC668" s="399"/>
      <c r="BD668" s="398"/>
      <c r="BE668" s="398"/>
    </row>
    <row r="669" spans="53:57" ht="11.25" customHeight="1" x14ac:dyDescent="0.25">
      <c r="BA669" s="399"/>
      <c r="BB669" s="399"/>
      <c r="BC669" s="399"/>
      <c r="BD669" s="398"/>
      <c r="BE669" s="398"/>
    </row>
    <row r="670" spans="53:57" ht="11.25" customHeight="1" x14ac:dyDescent="0.25">
      <c r="BA670" s="399"/>
      <c r="BB670" s="399"/>
      <c r="BC670" s="399"/>
      <c r="BD670" s="398"/>
      <c r="BE670" s="398"/>
    </row>
    <row r="671" spans="53:57" ht="11.25" customHeight="1" x14ac:dyDescent="0.25">
      <c r="BA671" s="399"/>
      <c r="BB671" s="399"/>
      <c r="BC671" s="399"/>
      <c r="BD671" s="398"/>
      <c r="BE671" s="398"/>
    </row>
    <row r="672" spans="53:57" ht="11.25" customHeight="1" x14ac:dyDescent="0.25">
      <c r="BA672" s="399"/>
      <c r="BB672" s="399"/>
      <c r="BC672" s="399"/>
      <c r="BD672" s="398"/>
      <c r="BE672" s="398"/>
    </row>
    <row r="673" spans="53:57" ht="11.25" customHeight="1" x14ac:dyDescent="0.25">
      <c r="BA673" s="399"/>
      <c r="BB673" s="399"/>
      <c r="BC673" s="399"/>
      <c r="BD673" s="398"/>
      <c r="BE673" s="398"/>
    </row>
    <row r="674" spans="53:57" ht="11.25" customHeight="1" x14ac:dyDescent="0.25">
      <c r="BA674" s="399"/>
      <c r="BB674" s="399"/>
      <c r="BC674" s="399"/>
      <c r="BD674" s="398"/>
      <c r="BE674" s="398"/>
    </row>
    <row r="675" spans="53:57" ht="11.25" customHeight="1" x14ac:dyDescent="0.25">
      <c r="BA675" s="399"/>
      <c r="BB675" s="399"/>
      <c r="BC675" s="399"/>
      <c r="BD675" s="398"/>
      <c r="BE675" s="398"/>
    </row>
    <row r="676" spans="53:57" ht="11.25" customHeight="1" x14ac:dyDescent="0.25">
      <c r="BA676" s="399"/>
      <c r="BB676" s="399"/>
      <c r="BC676" s="399"/>
      <c r="BD676" s="398"/>
      <c r="BE676" s="398"/>
    </row>
    <row r="677" spans="53:57" ht="11.25" customHeight="1" x14ac:dyDescent="0.25">
      <c r="BA677" s="399"/>
      <c r="BB677" s="399"/>
      <c r="BC677" s="399"/>
      <c r="BD677" s="398"/>
      <c r="BE677" s="398"/>
    </row>
    <row r="678" spans="53:57" ht="11.25" customHeight="1" x14ac:dyDescent="0.25">
      <c r="BA678" s="399"/>
      <c r="BB678" s="399"/>
      <c r="BC678" s="399"/>
      <c r="BD678" s="398"/>
      <c r="BE678" s="398"/>
    </row>
    <row r="679" spans="53:57" ht="11.25" customHeight="1" x14ac:dyDescent="0.25">
      <c r="BA679" s="399"/>
      <c r="BB679" s="399"/>
      <c r="BC679" s="399"/>
      <c r="BD679" s="398"/>
      <c r="BE679" s="398"/>
    </row>
    <row r="680" spans="53:57" ht="11.25" customHeight="1" x14ac:dyDescent="0.25">
      <c r="BA680" s="399"/>
      <c r="BB680" s="399"/>
      <c r="BC680" s="399"/>
      <c r="BD680" s="398"/>
      <c r="BE680" s="398"/>
    </row>
    <row r="681" spans="53:57" ht="11.25" customHeight="1" x14ac:dyDescent="0.25">
      <c r="BA681" s="399"/>
      <c r="BB681" s="399"/>
      <c r="BC681" s="399"/>
      <c r="BD681" s="398"/>
      <c r="BE681" s="398"/>
    </row>
    <row r="682" spans="53:57" ht="11.25" customHeight="1" x14ac:dyDescent="0.25">
      <c r="BA682" s="399"/>
      <c r="BB682" s="399"/>
      <c r="BC682" s="399"/>
      <c r="BD682" s="398"/>
      <c r="BE682" s="398"/>
    </row>
    <row r="683" spans="53:57" ht="11.25" customHeight="1" x14ac:dyDescent="0.25">
      <c r="BA683" s="399"/>
      <c r="BB683" s="399"/>
      <c r="BC683" s="399"/>
      <c r="BD683" s="398"/>
      <c r="BE683" s="398"/>
    </row>
    <row r="684" spans="53:57" ht="11.25" customHeight="1" x14ac:dyDescent="0.25">
      <c r="BA684" s="399"/>
      <c r="BB684" s="399"/>
      <c r="BC684" s="399"/>
      <c r="BD684" s="398"/>
      <c r="BE684" s="398"/>
    </row>
    <row r="685" spans="53:57" ht="11.25" customHeight="1" x14ac:dyDescent="0.25">
      <c r="BA685" s="399"/>
      <c r="BB685" s="399"/>
      <c r="BC685" s="399"/>
      <c r="BD685" s="398"/>
      <c r="BE685" s="398"/>
    </row>
    <row r="686" spans="53:57" ht="11.25" customHeight="1" x14ac:dyDescent="0.25">
      <c r="BA686" s="399"/>
      <c r="BB686" s="399"/>
      <c r="BC686" s="399"/>
      <c r="BD686" s="398"/>
      <c r="BE686" s="398"/>
    </row>
    <row r="687" spans="53:57" ht="11.25" customHeight="1" x14ac:dyDescent="0.25">
      <c r="BA687" s="399"/>
      <c r="BB687" s="399"/>
      <c r="BC687" s="399"/>
      <c r="BD687" s="398"/>
      <c r="BE687" s="398"/>
    </row>
    <row r="688" spans="53:57" ht="11.25" customHeight="1" x14ac:dyDescent="0.25">
      <c r="BA688" s="399"/>
      <c r="BB688" s="399"/>
      <c r="BC688" s="399"/>
      <c r="BD688" s="398"/>
      <c r="BE688" s="398"/>
    </row>
    <row r="689" spans="53:57" ht="11.25" customHeight="1" x14ac:dyDescent="0.25">
      <c r="BA689" s="399"/>
      <c r="BB689" s="399"/>
      <c r="BC689" s="399"/>
      <c r="BD689" s="398"/>
      <c r="BE689" s="398"/>
    </row>
    <row r="690" spans="53:57" ht="11.25" customHeight="1" x14ac:dyDescent="0.25">
      <c r="BA690" s="399"/>
      <c r="BB690" s="399"/>
      <c r="BC690" s="399"/>
      <c r="BD690" s="398"/>
      <c r="BE690" s="398"/>
    </row>
    <row r="691" spans="53:57" ht="11.25" customHeight="1" x14ac:dyDescent="0.25">
      <c r="BA691" s="399"/>
      <c r="BB691" s="399"/>
      <c r="BC691" s="399"/>
      <c r="BD691" s="398"/>
      <c r="BE691" s="398"/>
    </row>
    <row r="692" spans="53:57" ht="11.25" customHeight="1" x14ac:dyDescent="0.25">
      <c r="BA692" s="399"/>
      <c r="BB692" s="399"/>
      <c r="BC692" s="399"/>
      <c r="BD692" s="398"/>
      <c r="BE692" s="398"/>
    </row>
    <row r="693" spans="53:57" ht="11.25" customHeight="1" x14ac:dyDescent="0.25">
      <c r="BA693" s="399"/>
      <c r="BB693" s="399"/>
      <c r="BC693" s="399"/>
      <c r="BD693" s="398"/>
      <c r="BE693" s="398"/>
    </row>
    <row r="694" spans="53:57" ht="11.25" customHeight="1" x14ac:dyDescent="0.25">
      <c r="BA694" s="399"/>
      <c r="BB694" s="399"/>
      <c r="BC694" s="399"/>
      <c r="BD694" s="398"/>
      <c r="BE694" s="398"/>
    </row>
    <row r="695" spans="53:57" ht="11.25" customHeight="1" x14ac:dyDescent="0.25">
      <c r="BA695" s="399"/>
      <c r="BB695" s="399"/>
      <c r="BC695" s="399"/>
      <c r="BD695" s="398"/>
      <c r="BE695" s="398"/>
    </row>
    <row r="696" spans="53:57" ht="11.25" customHeight="1" x14ac:dyDescent="0.25">
      <c r="BA696" s="399"/>
      <c r="BB696" s="399"/>
      <c r="BC696" s="399"/>
      <c r="BD696" s="398"/>
      <c r="BE696" s="398"/>
    </row>
    <row r="697" spans="53:57" ht="11.25" customHeight="1" x14ac:dyDescent="0.25">
      <c r="BA697" s="399"/>
      <c r="BB697" s="399"/>
      <c r="BC697" s="399"/>
      <c r="BD697" s="398"/>
      <c r="BE697" s="398"/>
    </row>
    <row r="698" spans="53:57" ht="11.25" customHeight="1" x14ac:dyDescent="0.25">
      <c r="BA698" s="399"/>
      <c r="BB698" s="399"/>
      <c r="BC698" s="399"/>
      <c r="BD698" s="398"/>
      <c r="BE698" s="398"/>
    </row>
    <row r="699" spans="53:57" ht="11.25" customHeight="1" x14ac:dyDescent="0.25">
      <c r="BA699" s="399"/>
      <c r="BB699" s="399"/>
      <c r="BC699" s="399"/>
      <c r="BD699" s="398"/>
      <c r="BE699" s="398"/>
    </row>
    <row r="700" spans="53:57" ht="11.25" customHeight="1" x14ac:dyDescent="0.25">
      <c r="BA700" s="399"/>
      <c r="BB700" s="399"/>
      <c r="BC700" s="399"/>
      <c r="BD700" s="398"/>
      <c r="BE700" s="398"/>
    </row>
    <row r="701" spans="53:57" ht="11.25" customHeight="1" x14ac:dyDescent="0.25">
      <c r="BA701" s="399"/>
      <c r="BB701" s="399"/>
      <c r="BC701" s="399"/>
      <c r="BD701" s="398"/>
      <c r="BE701" s="398"/>
    </row>
    <row r="702" spans="53:57" ht="11.25" customHeight="1" x14ac:dyDescent="0.25">
      <c r="BA702" s="399"/>
      <c r="BB702" s="399"/>
      <c r="BC702" s="399"/>
      <c r="BD702" s="398"/>
      <c r="BE702" s="398"/>
    </row>
    <row r="703" spans="53:57" ht="11.25" customHeight="1" x14ac:dyDescent="0.25">
      <c r="BA703" s="399"/>
      <c r="BB703" s="399"/>
      <c r="BC703" s="399"/>
      <c r="BD703" s="398"/>
      <c r="BE703" s="398"/>
    </row>
    <row r="704" spans="53:57" ht="11.25" customHeight="1" x14ac:dyDescent="0.25">
      <c r="BA704" s="399"/>
      <c r="BB704" s="399"/>
      <c r="BC704" s="399"/>
      <c r="BD704" s="398"/>
      <c r="BE704" s="398"/>
    </row>
    <row r="705" spans="53:57" ht="11.25" customHeight="1" x14ac:dyDescent="0.25">
      <c r="BA705" s="399"/>
      <c r="BB705" s="399"/>
      <c r="BC705" s="399"/>
      <c r="BD705" s="398"/>
      <c r="BE705" s="398"/>
    </row>
    <row r="706" spans="53:57" ht="11.25" customHeight="1" x14ac:dyDescent="0.25">
      <c r="BA706" s="399"/>
      <c r="BB706" s="399"/>
      <c r="BC706" s="399"/>
      <c r="BD706" s="398"/>
      <c r="BE706" s="398"/>
    </row>
    <row r="707" spans="53:57" ht="11.25" customHeight="1" x14ac:dyDescent="0.25">
      <c r="BA707" s="399"/>
      <c r="BB707" s="399"/>
      <c r="BC707" s="399"/>
      <c r="BD707" s="398"/>
      <c r="BE707" s="398"/>
    </row>
    <row r="708" spans="53:57" ht="11.25" customHeight="1" x14ac:dyDescent="0.25">
      <c r="BA708" s="399"/>
      <c r="BB708" s="399"/>
      <c r="BC708" s="399"/>
      <c r="BD708" s="398"/>
      <c r="BE708" s="398"/>
    </row>
    <row r="709" spans="53:57" ht="11.25" customHeight="1" x14ac:dyDescent="0.25">
      <c r="BA709" s="399"/>
      <c r="BB709" s="399"/>
      <c r="BC709" s="399"/>
      <c r="BD709" s="398"/>
      <c r="BE709" s="398"/>
    </row>
    <row r="710" spans="53:57" ht="11.25" customHeight="1" x14ac:dyDescent="0.25">
      <c r="BA710" s="399"/>
      <c r="BB710" s="399"/>
      <c r="BC710" s="399"/>
      <c r="BD710" s="398"/>
      <c r="BE710" s="398"/>
    </row>
    <row r="711" spans="53:57" ht="11.25" customHeight="1" x14ac:dyDescent="0.25">
      <c r="BA711" s="399"/>
      <c r="BB711" s="399"/>
      <c r="BC711" s="399"/>
      <c r="BD711" s="398"/>
      <c r="BE711" s="398"/>
    </row>
    <row r="712" spans="53:57" ht="11.25" customHeight="1" x14ac:dyDescent="0.25">
      <c r="BA712" s="399"/>
      <c r="BB712" s="399"/>
      <c r="BC712" s="399"/>
      <c r="BD712" s="398"/>
      <c r="BE712" s="398"/>
    </row>
    <row r="713" spans="53:57" ht="11.25" customHeight="1" x14ac:dyDescent="0.25">
      <c r="BA713" s="399"/>
      <c r="BB713" s="399"/>
      <c r="BC713" s="399"/>
      <c r="BD713" s="398"/>
      <c r="BE713" s="398"/>
    </row>
    <row r="714" spans="53:57" ht="11.25" customHeight="1" x14ac:dyDescent="0.25">
      <c r="BA714" s="399"/>
      <c r="BB714" s="399"/>
      <c r="BC714" s="399"/>
      <c r="BD714" s="398"/>
      <c r="BE714" s="398"/>
    </row>
    <row r="715" spans="53:57" ht="11.25" customHeight="1" x14ac:dyDescent="0.25">
      <c r="BA715" s="399"/>
      <c r="BB715" s="399"/>
      <c r="BC715" s="399"/>
      <c r="BD715" s="398"/>
      <c r="BE715" s="398"/>
    </row>
    <row r="716" spans="53:57" ht="11.25" customHeight="1" x14ac:dyDescent="0.25">
      <c r="BA716" s="399"/>
      <c r="BB716" s="399"/>
      <c r="BC716" s="399"/>
      <c r="BD716" s="398"/>
      <c r="BE716" s="398"/>
    </row>
    <row r="717" spans="53:57" ht="11.25" customHeight="1" x14ac:dyDescent="0.25">
      <c r="BA717" s="399"/>
      <c r="BB717" s="399"/>
      <c r="BC717" s="399"/>
      <c r="BD717" s="398"/>
      <c r="BE717" s="398"/>
    </row>
    <row r="718" spans="53:57" ht="11.25" customHeight="1" x14ac:dyDescent="0.25">
      <c r="BA718" s="399"/>
      <c r="BB718" s="399"/>
      <c r="BC718" s="399"/>
      <c r="BD718" s="398"/>
      <c r="BE718" s="398"/>
    </row>
    <row r="719" spans="53:57" ht="11.25" customHeight="1" x14ac:dyDescent="0.25">
      <c r="BA719" s="399"/>
      <c r="BB719" s="399"/>
      <c r="BC719" s="399"/>
      <c r="BD719" s="398"/>
      <c r="BE719" s="398"/>
    </row>
    <row r="720" spans="53:57" ht="11.25" customHeight="1" x14ac:dyDescent="0.25">
      <c r="BA720" s="399"/>
      <c r="BB720" s="399"/>
      <c r="BC720" s="399"/>
      <c r="BD720" s="398"/>
      <c r="BE720" s="398"/>
    </row>
    <row r="721" spans="53:57" ht="11.25" customHeight="1" x14ac:dyDescent="0.25">
      <c r="BA721" s="399"/>
      <c r="BB721" s="399"/>
      <c r="BC721" s="399"/>
      <c r="BD721" s="398"/>
      <c r="BE721" s="398"/>
    </row>
    <row r="722" spans="53:57" ht="11.25" customHeight="1" x14ac:dyDescent="0.25">
      <c r="BA722" s="399"/>
      <c r="BB722" s="399"/>
      <c r="BC722" s="399"/>
      <c r="BD722" s="398"/>
      <c r="BE722" s="398"/>
    </row>
    <row r="723" spans="53:57" ht="11.25" customHeight="1" x14ac:dyDescent="0.25">
      <c r="BA723" s="399"/>
      <c r="BB723" s="399"/>
      <c r="BC723" s="399"/>
      <c r="BD723" s="398"/>
      <c r="BE723" s="398"/>
    </row>
    <row r="724" spans="53:57" ht="11.25" customHeight="1" x14ac:dyDescent="0.25">
      <c r="BA724" s="399"/>
      <c r="BB724" s="399"/>
      <c r="BC724" s="399"/>
      <c r="BD724" s="398"/>
      <c r="BE724" s="398"/>
    </row>
    <row r="725" spans="53:57" ht="11.25" customHeight="1" x14ac:dyDescent="0.25">
      <c r="BA725" s="399"/>
      <c r="BB725" s="399"/>
      <c r="BC725" s="399"/>
      <c r="BD725" s="398"/>
      <c r="BE725" s="398"/>
    </row>
    <row r="726" spans="53:57" ht="11.25" customHeight="1" x14ac:dyDescent="0.25">
      <c r="BA726" s="399"/>
      <c r="BB726" s="399"/>
      <c r="BC726" s="399"/>
      <c r="BD726" s="398"/>
      <c r="BE726" s="398"/>
    </row>
    <row r="727" spans="53:57" ht="11.25" customHeight="1" x14ac:dyDescent="0.25">
      <c r="BA727" s="399"/>
      <c r="BB727" s="399"/>
      <c r="BC727" s="399"/>
      <c r="BD727" s="398"/>
      <c r="BE727" s="398"/>
    </row>
    <row r="728" spans="53:57" ht="11.25" customHeight="1" x14ac:dyDescent="0.25">
      <c r="BA728" s="399"/>
      <c r="BB728" s="399"/>
      <c r="BC728" s="399"/>
      <c r="BD728" s="398"/>
      <c r="BE728" s="398"/>
    </row>
    <row r="729" spans="53:57" ht="11.25" customHeight="1" x14ac:dyDescent="0.25">
      <c r="BA729" s="399"/>
      <c r="BB729" s="399"/>
      <c r="BC729" s="399"/>
      <c r="BD729" s="398"/>
      <c r="BE729" s="398"/>
    </row>
    <row r="730" spans="53:57" ht="11.25" customHeight="1" x14ac:dyDescent="0.25">
      <c r="BA730" s="399"/>
      <c r="BB730" s="399"/>
      <c r="BC730" s="399"/>
      <c r="BD730" s="398"/>
      <c r="BE730" s="398"/>
    </row>
    <row r="731" spans="53:57" ht="11.25" customHeight="1" x14ac:dyDescent="0.25">
      <c r="BA731" s="399"/>
      <c r="BB731" s="399"/>
      <c r="BC731" s="399"/>
      <c r="BD731" s="398"/>
      <c r="BE731" s="398"/>
    </row>
    <row r="732" spans="53:57" ht="11.25" customHeight="1" x14ac:dyDescent="0.25">
      <c r="BA732" s="399"/>
      <c r="BB732" s="399"/>
      <c r="BC732" s="399"/>
      <c r="BD732" s="398"/>
      <c r="BE732" s="398"/>
    </row>
    <row r="733" spans="53:57" ht="11.25" customHeight="1" x14ac:dyDescent="0.25">
      <c r="BA733" s="399"/>
      <c r="BB733" s="399"/>
      <c r="BC733" s="399"/>
      <c r="BD733" s="398"/>
      <c r="BE733" s="398"/>
    </row>
    <row r="734" spans="53:57" ht="11.25" customHeight="1" x14ac:dyDescent="0.25">
      <c r="BA734" s="399"/>
      <c r="BB734" s="399"/>
      <c r="BC734" s="399"/>
      <c r="BD734" s="398"/>
      <c r="BE734" s="398"/>
    </row>
    <row r="735" spans="53:57" ht="11.25" customHeight="1" x14ac:dyDescent="0.25">
      <c r="BA735" s="399"/>
      <c r="BB735" s="399"/>
      <c r="BC735" s="399"/>
      <c r="BD735" s="398"/>
      <c r="BE735" s="398"/>
    </row>
    <row r="736" spans="53:57" ht="11.25" customHeight="1" x14ac:dyDescent="0.25">
      <c r="BA736" s="399"/>
      <c r="BB736" s="399"/>
      <c r="BC736" s="399"/>
      <c r="BD736" s="398"/>
      <c r="BE736" s="398"/>
    </row>
    <row r="737" spans="53:57" ht="11.25" customHeight="1" x14ac:dyDescent="0.25">
      <c r="BA737" s="399"/>
      <c r="BB737" s="399"/>
      <c r="BC737" s="399"/>
      <c r="BD737" s="398"/>
      <c r="BE737" s="398"/>
    </row>
    <row r="738" spans="53:57" ht="11.25" customHeight="1" x14ac:dyDescent="0.25">
      <c r="BA738" s="399"/>
      <c r="BB738" s="399"/>
      <c r="BC738" s="399"/>
      <c r="BD738" s="398"/>
      <c r="BE738" s="398"/>
    </row>
    <row r="739" spans="53:57" ht="11.25" customHeight="1" x14ac:dyDescent="0.25">
      <c r="BA739" s="399"/>
      <c r="BB739" s="399"/>
      <c r="BC739" s="399"/>
      <c r="BD739" s="398"/>
      <c r="BE739" s="398"/>
    </row>
    <row r="740" spans="53:57" ht="11.25" customHeight="1" x14ac:dyDescent="0.25">
      <c r="BA740" s="399"/>
      <c r="BB740" s="399"/>
      <c r="BC740" s="399"/>
      <c r="BD740" s="398"/>
      <c r="BE740" s="398"/>
    </row>
    <row r="741" spans="53:57" ht="11.25" customHeight="1" x14ac:dyDescent="0.25">
      <c r="BA741" s="399"/>
      <c r="BB741" s="399"/>
      <c r="BC741" s="399"/>
      <c r="BD741" s="398"/>
      <c r="BE741" s="398"/>
    </row>
    <row r="742" spans="53:57" ht="11.25" customHeight="1" x14ac:dyDescent="0.25">
      <c r="BA742" s="399"/>
      <c r="BB742" s="399"/>
      <c r="BC742" s="399"/>
      <c r="BD742" s="398"/>
      <c r="BE742" s="398"/>
    </row>
    <row r="743" spans="53:57" ht="11.25" customHeight="1" x14ac:dyDescent="0.25">
      <c r="BA743" s="399"/>
      <c r="BB743" s="399"/>
      <c r="BC743" s="399"/>
      <c r="BD743" s="398"/>
      <c r="BE743" s="398"/>
    </row>
    <row r="744" spans="53:57" ht="11.25" customHeight="1" x14ac:dyDescent="0.25">
      <c r="BA744" s="399"/>
      <c r="BB744" s="399"/>
      <c r="BC744" s="399"/>
      <c r="BD744" s="398"/>
      <c r="BE744" s="398"/>
    </row>
    <row r="745" spans="53:57" ht="11.25" customHeight="1" x14ac:dyDescent="0.25">
      <c r="BA745" s="399"/>
      <c r="BB745" s="399"/>
      <c r="BC745" s="399"/>
      <c r="BD745" s="398"/>
      <c r="BE745" s="398"/>
    </row>
    <row r="746" spans="53:57" ht="11.25" customHeight="1" x14ac:dyDescent="0.25">
      <c r="BA746" s="399"/>
      <c r="BB746" s="399"/>
      <c r="BC746" s="399"/>
      <c r="BD746" s="398"/>
      <c r="BE746" s="398"/>
    </row>
    <row r="747" spans="53:57" ht="11.25" customHeight="1" x14ac:dyDescent="0.25">
      <c r="BA747" s="399"/>
      <c r="BB747" s="399"/>
      <c r="BC747" s="399"/>
      <c r="BD747" s="398"/>
      <c r="BE747" s="398"/>
    </row>
    <row r="748" spans="53:57" ht="11.25" customHeight="1" x14ac:dyDescent="0.25">
      <c r="BA748" s="399"/>
      <c r="BB748" s="399"/>
      <c r="BC748" s="399"/>
      <c r="BD748" s="398"/>
      <c r="BE748" s="398"/>
    </row>
    <row r="749" spans="53:57" ht="11.25" customHeight="1" x14ac:dyDescent="0.25">
      <c r="BA749" s="399"/>
      <c r="BB749" s="399"/>
      <c r="BC749" s="399"/>
      <c r="BD749" s="398"/>
      <c r="BE749" s="398"/>
    </row>
    <row r="750" spans="53:57" ht="11.25" customHeight="1" x14ac:dyDescent="0.25">
      <c r="BA750" s="399"/>
      <c r="BB750" s="399"/>
      <c r="BC750" s="399"/>
      <c r="BD750" s="398"/>
      <c r="BE750" s="398"/>
    </row>
    <row r="751" spans="53:57" ht="11.25" customHeight="1" x14ac:dyDescent="0.25">
      <c r="BA751" s="399"/>
      <c r="BB751" s="399"/>
      <c r="BC751" s="399"/>
      <c r="BD751" s="398"/>
      <c r="BE751" s="398"/>
    </row>
    <row r="752" spans="53:57" ht="11.25" customHeight="1" x14ac:dyDescent="0.25">
      <c r="BA752" s="399"/>
      <c r="BB752" s="399"/>
      <c r="BC752" s="399"/>
      <c r="BD752" s="398"/>
      <c r="BE752" s="398"/>
    </row>
    <row r="753" spans="53:57" ht="11.25" customHeight="1" x14ac:dyDescent="0.25">
      <c r="BA753" s="399"/>
      <c r="BB753" s="399"/>
      <c r="BC753" s="399"/>
      <c r="BD753" s="398"/>
      <c r="BE753" s="398"/>
    </row>
    <row r="754" spans="53:57" ht="11.25" customHeight="1" x14ac:dyDescent="0.25">
      <c r="BA754" s="399"/>
      <c r="BB754" s="399"/>
      <c r="BC754" s="399"/>
      <c r="BD754" s="398"/>
      <c r="BE754" s="398"/>
    </row>
    <row r="755" spans="53:57" ht="11.25" customHeight="1" x14ac:dyDescent="0.25">
      <c r="BA755" s="399"/>
      <c r="BB755" s="399"/>
      <c r="BC755" s="399"/>
      <c r="BD755" s="398"/>
      <c r="BE755" s="398"/>
    </row>
    <row r="756" spans="53:57" ht="11.25" customHeight="1" x14ac:dyDescent="0.25">
      <c r="BA756" s="399"/>
      <c r="BB756" s="399"/>
      <c r="BC756" s="399"/>
      <c r="BD756" s="398"/>
      <c r="BE756" s="398"/>
    </row>
    <row r="757" spans="53:57" ht="11.25" customHeight="1" x14ac:dyDescent="0.25">
      <c r="BA757" s="399"/>
      <c r="BB757" s="399"/>
      <c r="BC757" s="399"/>
      <c r="BD757" s="398"/>
      <c r="BE757" s="398"/>
    </row>
    <row r="758" spans="53:57" ht="11.25" customHeight="1" x14ac:dyDescent="0.25">
      <c r="BA758" s="399"/>
      <c r="BB758" s="399"/>
      <c r="BC758" s="399"/>
      <c r="BD758" s="398"/>
      <c r="BE758" s="398"/>
    </row>
    <row r="759" spans="53:57" ht="11.25" customHeight="1" x14ac:dyDescent="0.25">
      <c r="BA759" s="399"/>
      <c r="BB759" s="399"/>
      <c r="BC759" s="399"/>
      <c r="BD759" s="398"/>
      <c r="BE759" s="398"/>
    </row>
    <row r="760" spans="53:57" ht="11.25" customHeight="1" x14ac:dyDescent="0.25">
      <c r="BA760" s="399"/>
      <c r="BB760" s="399"/>
      <c r="BC760" s="399"/>
      <c r="BD760" s="398"/>
      <c r="BE760" s="398"/>
    </row>
    <row r="761" spans="53:57" ht="11.25" customHeight="1" x14ac:dyDescent="0.25">
      <c r="BA761" s="399"/>
      <c r="BB761" s="399"/>
      <c r="BC761" s="399"/>
      <c r="BD761" s="398"/>
      <c r="BE761" s="398"/>
    </row>
    <row r="762" spans="53:57" ht="11.25" customHeight="1" x14ac:dyDescent="0.25">
      <c r="BA762" s="399"/>
      <c r="BB762" s="399"/>
      <c r="BC762" s="399"/>
      <c r="BD762" s="398"/>
      <c r="BE762" s="398"/>
    </row>
    <row r="763" spans="53:57" ht="11.25" customHeight="1" x14ac:dyDescent="0.25">
      <c r="BA763" s="399"/>
      <c r="BB763" s="399"/>
      <c r="BC763" s="399"/>
      <c r="BD763" s="398"/>
      <c r="BE763" s="398"/>
    </row>
    <row r="764" spans="53:57" ht="11.25" customHeight="1" x14ac:dyDescent="0.25">
      <c r="BA764" s="399"/>
      <c r="BB764" s="399"/>
      <c r="BC764" s="399"/>
      <c r="BD764" s="398"/>
      <c r="BE764" s="398"/>
    </row>
    <row r="765" spans="53:57" ht="11.25" customHeight="1" x14ac:dyDescent="0.25">
      <c r="BA765" s="399"/>
      <c r="BB765" s="399"/>
      <c r="BC765" s="399"/>
      <c r="BD765" s="398"/>
      <c r="BE765" s="398"/>
    </row>
    <row r="766" spans="53:57" ht="11.25" customHeight="1" x14ac:dyDescent="0.25">
      <c r="BA766" s="399"/>
      <c r="BB766" s="399"/>
      <c r="BC766" s="399"/>
      <c r="BD766" s="398"/>
      <c r="BE766" s="398"/>
    </row>
    <row r="767" spans="53:57" ht="11.25" customHeight="1" x14ac:dyDescent="0.25">
      <c r="BA767" s="399"/>
      <c r="BB767" s="399"/>
      <c r="BC767" s="399"/>
      <c r="BD767" s="398"/>
      <c r="BE767" s="398"/>
    </row>
    <row r="768" spans="53:57" ht="11.25" customHeight="1" x14ac:dyDescent="0.25">
      <c r="BA768" s="399"/>
      <c r="BB768" s="399"/>
      <c r="BC768" s="399"/>
      <c r="BD768" s="398"/>
      <c r="BE768" s="398"/>
    </row>
    <row r="769" spans="53:57" ht="11.25" customHeight="1" x14ac:dyDescent="0.25">
      <c r="BA769" s="399"/>
      <c r="BB769" s="399"/>
      <c r="BC769" s="399"/>
      <c r="BD769" s="398"/>
      <c r="BE769" s="398"/>
    </row>
    <row r="770" spans="53:57" ht="11.25" customHeight="1" x14ac:dyDescent="0.25">
      <c r="BA770" s="399"/>
      <c r="BB770" s="399"/>
      <c r="BC770" s="399"/>
      <c r="BD770" s="398"/>
      <c r="BE770" s="398"/>
    </row>
    <row r="771" spans="53:57" ht="11.25" customHeight="1" x14ac:dyDescent="0.25">
      <c r="BA771" s="399"/>
      <c r="BB771" s="399"/>
      <c r="BC771" s="399"/>
      <c r="BD771" s="398"/>
      <c r="BE771" s="398"/>
    </row>
    <row r="772" spans="53:57" ht="11.25" customHeight="1" x14ac:dyDescent="0.25">
      <c r="BA772" s="399"/>
      <c r="BB772" s="399"/>
      <c r="BC772" s="399"/>
      <c r="BD772" s="398"/>
      <c r="BE772" s="398"/>
    </row>
    <row r="773" spans="53:57" ht="11.25" customHeight="1" x14ac:dyDescent="0.25">
      <c r="BA773" s="399"/>
      <c r="BB773" s="399"/>
      <c r="BC773" s="399"/>
      <c r="BD773" s="398"/>
      <c r="BE773" s="398"/>
    </row>
    <row r="774" spans="53:57" ht="11.25" customHeight="1" x14ac:dyDescent="0.25">
      <c r="BA774" s="399"/>
      <c r="BB774" s="399"/>
      <c r="BC774" s="399"/>
      <c r="BD774" s="398"/>
      <c r="BE774" s="398"/>
    </row>
    <row r="775" spans="53:57" ht="11.25" customHeight="1" x14ac:dyDescent="0.25">
      <c r="BA775" s="399"/>
      <c r="BB775" s="399"/>
      <c r="BC775" s="399"/>
      <c r="BD775" s="398"/>
      <c r="BE775" s="398"/>
    </row>
    <row r="776" spans="53:57" ht="11.25" customHeight="1" x14ac:dyDescent="0.25">
      <c r="BA776" s="399"/>
      <c r="BB776" s="399"/>
      <c r="BC776" s="399"/>
      <c r="BD776" s="398"/>
      <c r="BE776" s="398"/>
    </row>
    <row r="777" spans="53:57" ht="11.25" customHeight="1" x14ac:dyDescent="0.25">
      <c r="BA777" s="399"/>
      <c r="BB777" s="399"/>
      <c r="BC777" s="399"/>
      <c r="BD777" s="398"/>
      <c r="BE777" s="398"/>
    </row>
    <row r="778" spans="53:57" ht="11.25" customHeight="1" x14ac:dyDescent="0.25">
      <c r="BA778" s="399"/>
      <c r="BB778" s="399"/>
      <c r="BC778" s="399"/>
      <c r="BD778" s="398"/>
      <c r="BE778" s="398"/>
    </row>
    <row r="779" spans="53:57" ht="11.25" customHeight="1" x14ac:dyDescent="0.25">
      <c r="BA779" s="399"/>
      <c r="BB779" s="399"/>
      <c r="BC779" s="399"/>
      <c r="BD779" s="398"/>
      <c r="BE779" s="398"/>
    </row>
    <row r="780" spans="53:57" ht="11.25" customHeight="1" x14ac:dyDescent="0.25">
      <c r="BA780" s="399"/>
      <c r="BB780" s="399"/>
      <c r="BC780" s="399"/>
      <c r="BD780" s="398"/>
      <c r="BE780" s="398"/>
    </row>
    <row r="781" spans="53:57" ht="11.25" customHeight="1" x14ac:dyDescent="0.25">
      <c r="BA781" s="399"/>
      <c r="BB781" s="399"/>
      <c r="BC781" s="399"/>
      <c r="BD781" s="398"/>
      <c r="BE781" s="398"/>
    </row>
    <row r="782" spans="53:57" ht="11.25" customHeight="1" x14ac:dyDescent="0.25">
      <c r="BA782" s="399"/>
      <c r="BB782" s="399"/>
      <c r="BC782" s="399"/>
      <c r="BD782" s="398"/>
      <c r="BE782" s="398"/>
    </row>
    <row r="783" spans="53:57" ht="11.25" customHeight="1" x14ac:dyDescent="0.25">
      <c r="BA783" s="399"/>
      <c r="BB783" s="399"/>
      <c r="BC783" s="399"/>
      <c r="BD783" s="398"/>
      <c r="BE783" s="398"/>
    </row>
    <row r="784" spans="53:57" ht="11.25" customHeight="1" x14ac:dyDescent="0.25">
      <c r="BA784" s="399"/>
      <c r="BB784" s="399"/>
      <c r="BC784" s="399"/>
      <c r="BD784" s="398"/>
      <c r="BE784" s="398"/>
    </row>
    <row r="785" spans="53:57" ht="11.25" customHeight="1" x14ac:dyDescent="0.25">
      <c r="BA785" s="399"/>
      <c r="BB785" s="399"/>
      <c r="BC785" s="399"/>
      <c r="BD785" s="398"/>
      <c r="BE785" s="398"/>
    </row>
    <row r="786" spans="53:57" ht="11.25" customHeight="1" x14ac:dyDescent="0.25">
      <c r="BA786" s="399"/>
      <c r="BB786" s="399"/>
      <c r="BC786" s="399"/>
      <c r="BD786" s="398"/>
      <c r="BE786" s="398"/>
    </row>
    <row r="787" spans="53:57" ht="11.25" customHeight="1" x14ac:dyDescent="0.25">
      <c r="BA787" s="399"/>
      <c r="BB787" s="399"/>
      <c r="BC787" s="399"/>
      <c r="BD787" s="398"/>
      <c r="BE787" s="398"/>
    </row>
    <row r="788" spans="53:57" ht="11.25" customHeight="1" x14ac:dyDescent="0.25">
      <c r="BA788" s="399"/>
      <c r="BB788" s="399"/>
      <c r="BC788" s="399"/>
      <c r="BD788" s="398"/>
      <c r="BE788" s="398"/>
    </row>
    <row r="789" spans="53:57" ht="11.25" customHeight="1" x14ac:dyDescent="0.25">
      <c r="BA789" s="399"/>
      <c r="BB789" s="399"/>
      <c r="BC789" s="399"/>
      <c r="BD789" s="398"/>
      <c r="BE789" s="398"/>
    </row>
    <row r="790" spans="53:57" ht="11.25" customHeight="1" x14ac:dyDescent="0.25">
      <c r="BA790" s="399"/>
      <c r="BB790" s="399"/>
      <c r="BC790" s="399"/>
      <c r="BD790" s="398"/>
      <c r="BE790" s="398"/>
    </row>
    <row r="791" spans="53:57" ht="11.25" customHeight="1" x14ac:dyDescent="0.25">
      <c r="BA791" s="399"/>
      <c r="BB791" s="399"/>
      <c r="BC791" s="399"/>
      <c r="BD791" s="398"/>
      <c r="BE791" s="398"/>
    </row>
    <row r="792" spans="53:57" ht="11.25" customHeight="1" x14ac:dyDescent="0.25">
      <c r="BA792" s="399"/>
      <c r="BB792" s="399"/>
      <c r="BC792" s="399"/>
      <c r="BD792" s="398"/>
      <c r="BE792" s="398"/>
    </row>
    <row r="793" spans="53:57" ht="11.25" customHeight="1" x14ac:dyDescent="0.25">
      <c r="BA793" s="399"/>
      <c r="BB793" s="399"/>
      <c r="BC793" s="399"/>
      <c r="BD793" s="398"/>
      <c r="BE793" s="398"/>
    </row>
    <row r="794" spans="53:57" ht="11.25" customHeight="1" x14ac:dyDescent="0.25">
      <c r="BA794" s="399"/>
      <c r="BB794" s="399"/>
      <c r="BC794" s="399"/>
      <c r="BD794" s="398"/>
      <c r="BE794" s="398"/>
    </row>
    <row r="795" spans="53:57" ht="11.25" customHeight="1" x14ac:dyDescent="0.25">
      <c r="BA795" s="399"/>
      <c r="BB795" s="399"/>
      <c r="BC795" s="399"/>
      <c r="BD795" s="398"/>
      <c r="BE795" s="398"/>
    </row>
    <row r="796" spans="53:57" ht="11.25" customHeight="1" x14ac:dyDescent="0.25">
      <c r="BA796" s="399"/>
      <c r="BB796" s="399"/>
      <c r="BC796" s="399"/>
      <c r="BD796" s="398"/>
      <c r="BE796" s="398"/>
    </row>
    <row r="797" spans="53:57" ht="11.25" customHeight="1" x14ac:dyDescent="0.25">
      <c r="BA797" s="399"/>
      <c r="BB797" s="399"/>
      <c r="BC797" s="399"/>
      <c r="BD797" s="398"/>
      <c r="BE797" s="398"/>
    </row>
    <row r="798" spans="53:57" ht="11.25" customHeight="1" x14ac:dyDescent="0.25">
      <c r="BA798" s="399"/>
      <c r="BB798" s="399"/>
      <c r="BC798" s="399"/>
      <c r="BD798" s="398"/>
      <c r="BE798" s="398"/>
    </row>
    <row r="799" spans="53:57" ht="11.25" customHeight="1" x14ac:dyDescent="0.25">
      <c r="BA799" s="399"/>
      <c r="BB799" s="399"/>
      <c r="BC799" s="399"/>
      <c r="BD799" s="398"/>
      <c r="BE799" s="398"/>
    </row>
    <row r="800" spans="53:57" ht="11.25" customHeight="1" x14ac:dyDescent="0.25">
      <c r="BA800" s="399"/>
      <c r="BB800" s="399"/>
      <c r="BC800" s="399"/>
      <c r="BD800" s="398"/>
      <c r="BE800" s="398"/>
    </row>
    <row r="801" spans="53:57" ht="11.25" customHeight="1" x14ac:dyDescent="0.25">
      <c r="BA801" s="399"/>
      <c r="BB801" s="399"/>
      <c r="BC801" s="399"/>
      <c r="BD801" s="398"/>
      <c r="BE801" s="398"/>
    </row>
    <row r="802" spans="53:57" ht="11.25" customHeight="1" x14ac:dyDescent="0.25">
      <c r="BA802" s="399"/>
      <c r="BB802" s="399"/>
      <c r="BC802" s="399"/>
      <c r="BD802" s="398"/>
      <c r="BE802" s="398"/>
    </row>
    <row r="803" spans="53:57" ht="11.25" customHeight="1" x14ac:dyDescent="0.25">
      <c r="BA803" s="399"/>
      <c r="BB803" s="399"/>
      <c r="BC803" s="399"/>
      <c r="BD803" s="398"/>
      <c r="BE803" s="398"/>
    </row>
    <row r="804" spans="53:57" ht="11.25" customHeight="1" x14ac:dyDescent="0.25">
      <c r="BA804" s="399"/>
      <c r="BB804" s="399"/>
      <c r="BC804" s="399"/>
      <c r="BD804" s="398"/>
      <c r="BE804" s="398"/>
    </row>
    <row r="805" spans="53:57" ht="11.25" customHeight="1" x14ac:dyDescent="0.25">
      <c r="BA805" s="399"/>
      <c r="BB805" s="399"/>
      <c r="BC805" s="399"/>
      <c r="BD805" s="398"/>
      <c r="BE805" s="398"/>
    </row>
    <row r="806" spans="53:57" ht="11.25" customHeight="1" x14ac:dyDescent="0.25">
      <c r="BA806" s="399"/>
      <c r="BB806" s="399"/>
      <c r="BC806" s="399"/>
      <c r="BD806" s="398"/>
      <c r="BE806" s="398"/>
    </row>
    <row r="807" spans="53:57" ht="11.25" customHeight="1" x14ac:dyDescent="0.25">
      <c r="BA807" s="399"/>
      <c r="BB807" s="399"/>
      <c r="BC807" s="399"/>
      <c r="BD807" s="398"/>
      <c r="BE807" s="398"/>
    </row>
    <row r="808" spans="53:57" ht="11.25" customHeight="1" x14ac:dyDescent="0.25">
      <c r="BA808" s="399"/>
      <c r="BB808" s="399"/>
      <c r="BC808" s="399"/>
      <c r="BD808" s="398"/>
      <c r="BE808" s="398"/>
    </row>
    <row r="809" spans="53:57" ht="11.25" customHeight="1" x14ac:dyDescent="0.25">
      <c r="BA809" s="399"/>
      <c r="BB809" s="399"/>
      <c r="BC809" s="399"/>
      <c r="BD809" s="398"/>
      <c r="BE809" s="398"/>
    </row>
    <row r="810" spans="53:57" ht="11.25" customHeight="1" x14ac:dyDescent="0.25">
      <c r="BA810" s="399"/>
      <c r="BB810" s="399"/>
      <c r="BC810" s="399"/>
      <c r="BD810" s="398"/>
      <c r="BE810" s="398"/>
    </row>
    <row r="811" spans="53:57" ht="11.25" customHeight="1" x14ac:dyDescent="0.25">
      <c r="BA811" s="399"/>
      <c r="BB811" s="399"/>
      <c r="BC811" s="399"/>
      <c r="BD811" s="398"/>
      <c r="BE811" s="398"/>
    </row>
    <row r="812" spans="53:57" ht="11.25" customHeight="1" x14ac:dyDescent="0.25">
      <c r="BA812" s="399"/>
      <c r="BB812" s="399"/>
      <c r="BC812" s="399"/>
      <c r="BD812" s="398"/>
      <c r="BE812" s="398"/>
    </row>
    <row r="813" spans="53:57" ht="11.25" customHeight="1" x14ac:dyDescent="0.25">
      <c r="BA813" s="399"/>
      <c r="BB813" s="399"/>
      <c r="BC813" s="399"/>
      <c r="BD813" s="398"/>
      <c r="BE813" s="398"/>
    </row>
    <row r="814" spans="53:57" ht="11.25" customHeight="1" x14ac:dyDescent="0.25">
      <c r="BA814" s="399"/>
      <c r="BB814" s="399"/>
      <c r="BC814" s="399"/>
      <c r="BD814" s="398"/>
      <c r="BE814" s="398"/>
    </row>
    <row r="815" spans="53:57" ht="11.25" customHeight="1" x14ac:dyDescent="0.25">
      <c r="BA815" s="399"/>
      <c r="BB815" s="399"/>
      <c r="BC815" s="399"/>
      <c r="BD815" s="398"/>
      <c r="BE815" s="398"/>
    </row>
    <row r="816" spans="53:57" ht="11.25" customHeight="1" x14ac:dyDescent="0.25">
      <c r="BA816" s="399"/>
      <c r="BB816" s="399"/>
      <c r="BC816" s="399"/>
      <c r="BD816" s="398"/>
      <c r="BE816" s="398"/>
    </row>
    <row r="817" spans="53:57" ht="11.25" customHeight="1" x14ac:dyDescent="0.25">
      <c r="BA817" s="399"/>
      <c r="BB817" s="399"/>
      <c r="BC817" s="399"/>
      <c r="BD817" s="398"/>
      <c r="BE817" s="398"/>
    </row>
    <row r="818" spans="53:57" ht="11.25" customHeight="1" x14ac:dyDescent="0.25">
      <c r="BA818" s="399"/>
      <c r="BB818" s="399"/>
      <c r="BC818" s="399"/>
      <c r="BD818" s="398"/>
      <c r="BE818" s="398"/>
    </row>
    <row r="819" spans="53:57" ht="11.25" customHeight="1" x14ac:dyDescent="0.25">
      <c r="BA819" s="399"/>
      <c r="BB819" s="399"/>
      <c r="BC819" s="399"/>
      <c r="BD819" s="398"/>
      <c r="BE819" s="398"/>
    </row>
    <row r="820" spans="53:57" ht="11.25" customHeight="1" x14ac:dyDescent="0.25">
      <c r="BA820" s="399"/>
      <c r="BB820" s="399"/>
      <c r="BC820" s="399"/>
      <c r="BD820" s="398"/>
      <c r="BE820" s="398"/>
    </row>
    <row r="821" spans="53:57" ht="11.25" customHeight="1" x14ac:dyDescent="0.25">
      <c r="BA821" s="399"/>
      <c r="BB821" s="399"/>
      <c r="BC821" s="399"/>
      <c r="BD821" s="398"/>
      <c r="BE821" s="398"/>
    </row>
    <row r="822" spans="53:57" ht="11.25" customHeight="1" x14ac:dyDescent="0.25">
      <c r="BA822" s="399"/>
      <c r="BB822" s="399"/>
      <c r="BC822" s="399"/>
      <c r="BD822" s="398"/>
      <c r="BE822" s="398"/>
    </row>
    <row r="823" spans="53:57" ht="11.25" customHeight="1" x14ac:dyDescent="0.25">
      <c r="BA823" s="399"/>
      <c r="BB823" s="399"/>
      <c r="BC823" s="399"/>
      <c r="BD823" s="398"/>
      <c r="BE823" s="398"/>
    </row>
    <row r="824" spans="53:57" ht="11.25" customHeight="1" x14ac:dyDescent="0.25">
      <c r="BA824" s="399"/>
      <c r="BB824" s="399"/>
      <c r="BC824" s="399"/>
      <c r="BD824" s="398"/>
      <c r="BE824" s="398"/>
    </row>
    <row r="825" spans="53:57" ht="11.25" customHeight="1" x14ac:dyDescent="0.25">
      <c r="BA825" s="399"/>
      <c r="BB825" s="399"/>
      <c r="BC825" s="399"/>
      <c r="BD825" s="398"/>
      <c r="BE825" s="398"/>
    </row>
    <row r="826" spans="53:57" ht="11.25" customHeight="1" x14ac:dyDescent="0.25">
      <c r="BA826" s="399"/>
      <c r="BB826" s="399"/>
      <c r="BC826" s="399"/>
      <c r="BD826" s="398"/>
      <c r="BE826" s="398"/>
    </row>
    <row r="827" spans="53:57" ht="11.25" customHeight="1" x14ac:dyDescent="0.25">
      <c r="BA827" s="399"/>
      <c r="BB827" s="399"/>
      <c r="BC827" s="399"/>
      <c r="BD827" s="398"/>
      <c r="BE827" s="398"/>
    </row>
    <row r="828" spans="53:57" ht="11.25" customHeight="1" x14ac:dyDescent="0.25">
      <c r="BA828" s="399"/>
      <c r="BB828" s="399"/>
      <c r="BC828" s="399"/>
      <c r="BD828" s="398"/>
      <c r="BE828" s="398"/>
    </row>
    <row r="829" spans="53:57" ht="11.25" customHeight="1" x14ac:dyDescent="0.25">
      <c r="BA829" s="399"/>
      <c r="BB829" s="399"/>
      <c r="BC829" s="399"/>
      <c r="BD829" s="398"/>
      <c r="BE829" s="398"/>
    </row>
    <row r="830" spans="53:57" ht="11.25" customHeight="1" x14ac:dyDescent="0.25">
      <c r="BA830" s="399"/>
      <c r="BB830" s="399"/>
      <c r="BC830" s="399"/>
      <c r="BD830" s="398"/>
      <c r="BE830" s="398"/>
    </row>
    <row r="831" spans="53:57" ht="11.25" customHeight="1" x14ac:dyDescent="0.25">
      <c r="BA831" s="399"/>
      <c r="BB831" s="399"/>
      <c r="BC831" s="399"/>
      <c r="BD831" s="398"/>
      <c r="BE831" s="398"/>
    </row>
    <row r="832" spans="53:57" ht="11.25" customHeight="1" x14ac:dyDescent="0.25">
      <c r="BA832" s="399"/>
      <c r="BB832" s="399"/>
      <c r="BC832" s="399"/>
      <c r="BD832" s="398"/>
      <c r="BE832" s="398"/>
    </row>
    <row r="833" spans="53:57" ht="11.25" customHeight="1" x14ac:dyDescent="0.25">
      <c r="BA833" s="399"/>
      <c r="BB833" s="399"/>
      <c r="BC833" s="399"/>
      <c r="BD833" s="398"/>
      <c r="BE833" s="398"/>
    </row>
    <row r="834" spans="53:57" ht="11.25" customHeight="1" x14ac:dyDescent="0.25">
      <c r="BA834" s="399"/>
      <c r="BB834" s="399"/>
      <c r="BC834" s="399"/>
      <c r="BD834" s="398"/>
      <c r="BE834" s="398"/>
    </row>
    <row r="835" spans="53:57" ht="11.25" customHeight="1" x14ac:dyDescent="0.25">
      <c r="BA835" s="399"/>
      <c r="BB835" s="399"/>
      <c r="BC835" s="399"/>
      <c r="BD835" s="398"/>
      <c r="BE835" s="398"/>
    </row>
    <row r="836" spans="53:57" ht="11.25" customHeight="1" x14ac:dyDescent="0.25">
      <c r="BA836" s="399"/>
      <c r="BB836" s="399"/>
      <c r="BC836" s="399"/>
      <c r="BD836" s="398"/>
      <c r="BE836" s="398"/>
    </row>
    <row r="837" spans="53:57" ht="11.25" customHeight="1" x14ac:dyDescent="0.25">
      <c r="BA837" s="399"/>
      <c r="BB837" s="399"/>
      <c r="BC837" s="399"/>
      <c r="BD837" s="398"/>
      <c r="BE837" s="398"/>
    </row>
    <row r="838" spans="53:57" ht="11.25" customHeight="1" x14ac:dyDescent="0.25">
      <c r="BA838" s="399"/>
      <c r="BB838" s="399"/>
      <c r="BC838" s="399"/>
      <c r="BD838" s="398"/>
      <c r="BE838" s="398"/>
    </row>
    <row r="839" spans="53:57" ht="11.25" customHeight="1" x14ac:dyDescent="0.25">
      <c r="BA839" s="399"/>
      <c r="BB839" s="399"/>
      <c r="BC839" s="399"/>
      <c r="BD839" s="398"/>
      <c r="BE839" s="398"/>
    </row>
    <row r="840" spans="53:57" ht="11.25" customHeight="1" x14ac:dyDescent="0.25">
      <c r="BA840" s="399"/>
      <c r="BB840" s="399"/>
      <c r="BC840" s="399"/>
      <c r="BD840" s="398"/>
      <c r="BE840" s="398"/>
    </row>
    <row r="841" spans="53:57" ht="11.25" customHeight="1" x14ac:dyDescent="0.25">
      <c r="BA841" s="399"/>
      <c r="BB841" s="399"/>
      <c r="BC841" s="399"/>
      <c r="BD841" s="398"/>
      <c r="BE841" s="398"/>
    </row>
    <row r="842" spans="53:57" ht="11.25" customHeight="1" x14ac:dyDescent="0.25">
      <c r="BA842" s="399"/>
      <c r="BB842" s="399"/>
      <c r="BC842" s="399"/>
      <c r="BD842" s="398"/>
      <c r="BE842" s="398"/>
    </row>
    <row r="843" spans="53:57" ht="11.25" customHeight="1" x14ac:dyDescent="0.25">
      <c r="BA843" s="399"/>
      <c r="BB843" s="399"/>
      <c r="BC843" s="399"/>
      <c r="BD843" s="398"/>
      <c r="BE843" s="398"/>
    </row>
    <row r="844" spans="53:57" ht="11.25" customHeight="1" x14ac:dyDescent="0.25">
      <c r="BA844" s="399"/>
      <c r="BB844" s="399"/>
      <c r="BC844" s="399"/>
      <c r="BD844" s="398"/>
      <c r="BE844" s="398"/>
    </row>
    <row r="845" spans="53:57" ht="11.25" customHeight="1" x14ac:dyDescent="0.25">
      <c r="BA845" s="399"/>
      <c r="BB845" s="399"/>
      <c r="BC845" s="399"/>
      <c r="BD845" s="398"/>
      <c r="BE845" s="398"/>
    </row>
    <row r="846" spans="53:57" ht="11.25" customHeight="1" x14ac:dyDescent="0.25">
      <c r="BA846" s="399"/>
      <c r="BB846" s="399"/>
      <c r="BC846" s="399"/>
      <c r="BD846" s="398"/>
      <c r="BE846" s="398"/>
    </row>
    <row r="847" spans="53:57" ht="11.25" customHeight="1" x14ac:dyDescent="0.25">
      <c r="BA847" s="399"/>
      <c r="BB847" s="399"/>
      <c r="BC847" s="399"/>
      <c r="BD847" s="398"/>
      <c r="BE847" s="398"/>
    </row>
    <row r="848" spans="53:57" ht="11.25" customHeight="1" x14ac:dyDescent="0.25">
      <c r="BA848" s="399"/>
      <c r="BB848" s="399"/>
      <c r="BC848" s="399"/>
      <c r="BD848" s="398"/>
      <c r="BE848" s="398"/>
    </row>
    <row r="849" spans="53:57" ht="11.25" customHeight="1" x14ac:dyDescent="0.25">
      <c r="BA849" s="399"/>
      <c r="BB849" s="399"/>
      <c r="BC849" s="399"/>
      <c r="BD849" s="398"/>
      <c r="BE849" s="398"/>
    </row>
    <row r="850" spans="53:57" ht="11.25" customHeight="1" x14ac:dyDescent="0.25">
      <c r="BA850" s="399"/>
      <c r="BB850" s="399"/>
      <c r="BC850" s="399"/>
      <c r="BD850" s="398"/>
      <c r="BE850" s="398"/>
    </row>
    <row r="851" spans="53:57" ht="11.25" customHeight="1" x14ac:dyDescent="0.25">
      <c r="BA851" s="399"/>
      <c r="BB851" s="399"/>
      <c r="BC851" s="399"/>
      <c r="BD851" s="398"/>
      <c r="BE851" s="398"/>
    </row>
    <row r="852" spans="53:57" ht="11.25" customHeight="1" x14ac:dyDescent="0.25">
      <c r="BA852" s="399"/>
      <c r="BB852" s="399"/>
      <c r="BC852" s="399"/>
      <c r="BD852" s="398"/>
      <c r="BE852" s="398"/>
    </row>
    <row r="853" spans="53:57" ht="11.25" customHeight="1" x14ac:dyDescent="0.25">
      <c r="BA853" s="399"/>
      <c r="BB853" s="399"/>
      <c r="BC853" s="399"/>
      <c r="BD853" s="398"/>
      <c r="BE853" s="398"/>
    </row>
    <row r="854" spans="53:57" ht="11.25" customHeight="1" x14ac:dyDescent="0.25">
      <c r="BA854" s="399"/>
      <c r="BB854" s="399"/>
      <c r="BC854" s="399"/>
      <c r="BD854" s="398"/>
      <c r="BE854" s="398"/>
    </row>
    <row r="855" spans="53:57" ht="11.25" customHeight="1" x14ac:dyDescent="0.25">
      <c r="BA855" s="399"/>
      <c r="BB855" s="399"/>
      <c r="BC855" s="399"/>
      <c r="BD855" s="398"/>
      <c r="BE855" s="398"/>
    </row>
    <row r="856" spans="53:57" ht="11.25" customHeight="1" x14ac:dyDescent="0.25">
      <c r="BA856" s="399"/>
      <c r="BB856" s="399"/>
      <c r="BC856" s="399"/>
      <c r="BD856" s="398"/>
      <c r="BE856" s="398"/>
    </row>
    <row r="857" spans="53:57" ht="11.25" customHeight="1" x14ac:dyDescent="0.25">
      <c r="BA857" s="399"/>
      <c r="BB857" s="399"/>
      <c r="BC857" s="399"/>
      <c r="BD857" s="398"/>
      <c r="BE857" s="398"/>
    </row>
    <row r="858" spans="53:57" ht="11.25" customHeight="1" x14ac:dyDescent="0.25">
      <c r="BA858" s="399"/>
      <c r="BB858" s="399"/>
      <c r="BC858" s="399"/>
      <c r="BD858" s="398"/>
      <c r="BE858" s="398"/>
    </row>
    <row r="859" spans="53:57" ht="11.25" customHeight="1" x14ac:dyDescent="0.25">
      <c r="BA859" s="399"/>
      <c r="BB859" s="399"/>
      <c r="BC859" s="399"/>
      <c r="BD859" s="398"/>
      <c r="BE859" s="398"/>
    </row>
    <row r="860" spans="53:57" ht="11.25" customHeight="1" x14ac:dyDescent="0.25">
      <c r="BA860" s="399"/>
      <c r="BB860" s="399"/>
      <c r="BC860" s="399"/>
      <c r="BD860" s="398"/>
      <c r="BE860" s="398"/>
    </row>
    <row r="861" spans="53:57" ht="11.25" customHeight="1" x14ac:dyDescent="0.25">
      <c r="BA861" s="399"/>
      <c r="BB861" s="399"/>
      <c r="BC861" s="399"/>
      <c r="BD861" s="398"/>
      <c r="BE861" s="398"/>
    </row>
    <row r="862" spans="53:57" ht="11.25" customHeight="1" x14ac:dyDescent="0.25">
      <c r="BA862" s="399"/>
      <c r="BB862" s="399"/>
      <c r="BC862" s="399"/>
      <c r="BD862" s="398"/>
      <c r="BE862" s="398"/>
    </row>
    <row r="863" spans="53:57" ht="11.25" customHeight="1" x14ac:dyDescent="0.25">
      <c r="BA863" s="399"/>
      <c r="BB863" s="399"/>
      <c r="BC863" s="399"/>
      <c r="BD863" s="398"/>
      <c r="BE863" s="398"/>
    </row>
    <row r="864" spans="53:57" ht="11.25" customHeight="1" x14ac:dyDescent="0.25">
      <c r="BA864" s="399"/>
      <c r="BB864" s="399"/>
      <c r="BC864" s="399"/>
      <c r="BD864" s="398"/>
      <c r="BE864" s="398"/>
    </row>
    <row r="865" spans="53:57" ht="11.25" customHeight="1" x14ac:dyDescent="0.25">
      <c r="BA865" s="399"/>
      <c r="BB865" s="399"/>
      <c r="BC865" s="399"/>
      <c r="BD865" s="398"/>
      <c r="BE865" s="398"/>
    </row>
    <row r="866" spans="53:57" ht="11.25" customHeight="1" x14ac:dyDescent="0.25">
      <c r="BA866" s="399"/>
      <c r="BB866" s="399"/>
      <c r="BC866" s="399"/>
      <c r="BD866" s="398"/>
      <c r="BE866" s="398"/>
    </row>
    <row r="867" spans="53:57" ht="11.25" customHeight="1" x14ac:dyDescent="0.25">
      <c r="BA867" s="399"/>
      <c r="BB867" s="399"/>
      <c r="BC867" s="399"/>
      <c r="BD867" s="398"/>
      <c r="BE867" s="398"/>
    </row>
    <row r="868" spans="53:57" ht="11.25" customHeight="1" x14ac:dyDescent="0.25">
      <c r="BA868" s="399"/>
      <c r="BB868" s="399"/>
      <c r="BC868" s="399"/>
      <c r="BD868" s="398"/>
      <c r="BE868" s="398"/>
    </row>
    <row r="869" spans="53:57" ht="11.25" customHeight="1" x14ac:dyDescent="0.25">
      <c r="BA869" s="399"/>
      <c r="BB869" s="399"/>
      <c r="BC869" s="399"/>
      <c r="BD869" s="398"/>
      <c r="BE869" s="398"/>
    </row>
    <row r="870" spans="53:57" ht="11.25" customHeight="1" x14ac:dyDescent="0.25">
      <c r="BA870" s="399"/>
      <c r="BB870" s="399"/>
      <c r="BC870" s="399"/>
      <c r="BD870" s="398"/>
      <c r="BE870" s="398"/>
    </row>
    <row r="871" spans="53:57" ht="11.25" customHeight="1" x14ac:dyDescent="0.25">
      <c r="BA871" s="399"/>
      <c r="BB871" s="399"/>
      <c r="BC871" s="399"/>
      <c r="BD871" s="398"/>
      <c r="BE871" s="398"/>
    </row>
    <row r="872" spans="53:57" ht="11.25" customHeight="1" x14ac:dyDescent="0.25">
      <c r="BA872" s="399"/>
      <c r="BB872" s="399"/>
      <c r="BC872" s="399"/>
      <c r="BD872" s="398"/>
      <c r="BE872" s="398"/>
    </row>
    <row r="873" spans="53:57" ht="11.25" customHeight="1" x14ac:dyDescent="0.25">
      <c r="BA873" s="399"/>
      <c r="BB873" s="399"/>
      <c r="BC873" s="399"/>
      <c r="BD873" s="398"/>
      <c r="BE873" s="398"/>
    </row>
    <row r="874" spans="53:57" ht="11.25" customHeight="1" x14ac:dyDescent="0.25">
      <c r="BA874" s="399"/>
      <c r="BB874" s="399"/>
      <c r="BC874" s="399"/>
      <c r="BD874" s="398"/>
      <c r="BE874" s="398"/>
    </row>
    <row r="875" spans="53:57" ht="11.25" customHeight="1" x14ac:dyDescent="0.25">
      <c r="BA875" s="399"/>
      <c r="BB875" s="399"/>
      <c r="BC875" s="399"/>
      <c r="BD875" s="398"/>
      <c r="BE875" s="398"/>
    </row>
    <row r="876" spans="53:57" ht="11.25" customHeight="1" x14ac:dyDescent="0.25">
      <c r="BA876" s="399"/>
      <c r="BB876" s="399"/>
      <c r="BC876" s="399"/>
      <c r="BD876" s="398"/>
      <c r="BE876" s="398"/>
    </row>
    <row r="877" spans="53:57" ht="11.25" customHeight="1" x14ac:dyDescent="0.25">
      <c r="BA877" s="399"/>
      <c r="BB877" s="399"/>
      <c r="BC877" s="399"/>
      <c r="BD877" s="398"/>
      <c r="BE877" s="398"/>
    </row>
    <row r="878" spans="53:57" ht="11.25" customHeight="1" x14ac:dyDescent="0.25">
      <c r="BA878" s="399"/>
      <c r="BB878" s="399"/>
      <c r="BC878" s="399"/>
      <c r="BD878" s="398"/>
      <c r="BE878" s="398"/>
    </row>
    <row r="879" spans="53:57" ht="11.25" customHeight="1" x14ac:dyDescent="0.25">
      <c r="BA879" s="399"/>
      <c r="BB879" s="399"/>
      <c r="BC879" s="399"/>
      <c r="BD879" s="398"/>
      <c r="BE879" s="398"/>
    </row>
    <row r="880" spans="53:57" ht="11.25" customHeight="1" x14ac:dyDescent="0.25">
      <c r="BA880" s="399"/>
      <c r="BB880" s="399"/>
      <c r="BC880" s="399"/>
      <c r="BD880" s="398"/>
      <c r="BE880" s="398"/>
    </row>
    <row r="881" spans="53:57" ht="11.25" customHeight="1" x14ac:dyDescent="0.25">
      <c r="BA881" s="399"/>
      <c r="BB881" s="399"/>
      <c r="BC881" s="399"/>
      <c r="BD881" s="398"/>
      <c r="BE881" s="398"/>
    </row>
    <row r="882" spans="53:57" ht="11.25" customHeight="1" x14ac:dyDescent="0.25">
      <c r="BA882" s="399"/>
      <c r="BB882" s="399"/>
      <c r="BC882" s="399"/>
      <c r="BD882" s="398"/>
      <c r="BE882" s="398"/>
    </row>
    <row r="883" spans="53:57" ht="11.25" customHeight="1" x14ac:dyDescent="0.25">
      <c r="BA883" s="399"/>
      <c r="BB883" s="399"/>
      <c r="BC883" s="399"/>
      <c r="BD883" s="398"/>
      <c r="BE883" s="398"/>
    </row>
    <row r="884" spans="53:57" ht="11.25" customHeight="1" x14ac:dyDescent="0.25">
      <c r="BA884" s="399"/>
      <c r="BB884" s="399"/>
      <c r="BC884" s="399"/>
      <c r="BD884" s="398"/>
      <c r="BE884" s="398"/>
    </row>
    <row r="885" spans="53:57" ht="11.25" customHeight="1" x14ac:dyDescent="0.25">
      <c r="BA885" s="399"/>
      <c r="BB885" s="399"/>
      <c r="BC885" s="399"/>
      <c r="BD885" s="398"/>
      <c r="BE885" s="398"/>
    </row>
    <row r="886" spans="53:57" ht="11.25" customHeight="1" x14ac:dyDescent="0.25">
      <c r="BA886" s="399"/>
      <c r="BB886" s="399"/>
      <c r="BC886" s="399"/>
      <c r="BD886" s="398"/>
      <c r="BE886" s="398"/>
    </row>
    <row r="887" spans="53:57" ht="11.25" customHeight="1" x14ac:dyDescent="0.25">
      <c r="BA887" s="399"/>
      <c r="BB887" s="399"/>
      <c r="BC887" s="399"/>
      <c r="BD887" s="398"/>
      <c r="BE887" s="398"/>
    </row>
    <row r="888" spans="53:57" ht="11.25" customHeight="1" x14ac:dyDescent="0.25">
      <c r="BA888" s="399"/>
      <c r="BB888" s="399"/>
      <c r="BC888" s="399"/>
      <c r="BD888" s="398"/>
      <c r="BE888" s="398"/>
    </row>
    <row r="889" spans="53:57" ht="11.25" customHeight="1" x14ac:dyDescent="0.25">
      <c r="BA889" s="399"/>
      <c r="BB889" s="399"/>
      <c r="BC889" s="399"/>
      <c r="BD889" s="398"/>
      <c r="BE889" s="398"/>
    </row>
    <row r="890" spans="53:57" ht="11.25" customHeight="1" x14ac:dyDescent="0.25">
      <c r="BA890" s="399"/>
      <c r="BB890" s="399"/>
      <c r="BC890" s="399"/>
      <c r="BD890" s="398"/>
      <c r="BE890" s="398"/>
    </row>
    <row r="891" spans="53:57" ht="11.25" customHeight="1" x14ac:dyDescent="0.25">
      <c r="BA891" s="399"/>
      <c r="BB891" s="399"/>
      <c r="BC891" s="399"/>
      <c r="BD891" s="398"/>
      <c r="BE891" s="398"/>
    </row>
    <row r="892" spans="53:57" ht="11.25" customHeight="1" x14ac:dyDescent="0.25">
      <c r="BA892" s="399"/>
      <c r="BB892" s="399"/>
      <c r="BC892" s="399"/>
      <c r="BD892" s="398"/>
      <c r="BE892" s="398"/>
    </row>
    <row r="893" spans="53:57" ht="11.25" customHeight="1" x14ac:dyDescent="0.25">
      <c r="BA893" s="399"/>
      <c r="BB893" s="399"/>
      <c r="BC893" s="399"/>
      <c r="BD893" s="398"/>
      <c r="BE893" s="398"/>
    </row>
    <row r="894" spans="53:57" ht="11.25" customHeight="1" x14ac:dyDescent="0.25">
      <c r="BA894" s="399"/>
      <c r="BB894" s="399"/>
      <c r="BC894" s="399"/>
      <c r="BD894" s="398"/>
      <c r="BE894" s="398"/>
    </row>
    <row r="895" spans="53:57" ht="11.25" customHeight="1" x14ac:dyDescent="0.25">
      <c r="BA895" s="399"/>
      <c r="BB895" s="399"/>
      <c r="BC895" s="399"/>
      <c r="BD895" s="398"/>
      <c r="BE895" s="398"/>
    </row>
    <row r="896" spans="53:57" ht="11.25" customHeight="1" x14ac:dyDescent="0.25">
      <c r="BA896" s="399"/>
      <c r="BB896" s="399"/>
      <c r="BC896" s="399"/>
      <c r="BD896" s="398"/>
      <c r="BE896" s="398"/>
    </row>
    <row r="897" spans="53:57" ht="11.25" customHeight="1" x14ac:dyDescent="0.25">
      <c r="BA897" s="399"/>
      <c r="BB897" s="399"/>
      <c r="BC897" s="399"/>
      <c r="BD897" s="398"/>
      <c r="BE897" s="398"/>
    </row>
    <row r="898" spans="53:57" ht="11.25" customHeight="1" x14ac:dyDescent="0.25">
      <c r="BA898" s="399"/>
      <c r="BB898" s="399"/>
      <c r="BC898" s="399"/>
      <c r="BD898" s="398"/>
      <c r="BE898" s="398"/>
    </row>
    <row r="899" spans="53:57" ht="11.25" customHeight="1" x14ac:dyDescent="0.25">
      <c r="BA899" s="399"/>
      <c r="BB899" s="399"/>
      <c r="BC899" s="399"/>
      <c r="BD899" s="398"/>
      <c r="BE899" s="398"/>
    </row>
    <row r="900" spans="53:57" ht="11.25" customHeight="1" x14ac:dyDescent="0.25">
      <c r="BA900" s="399"/>
      <c r="BB900" s="399"/>
      <c r="BC900" s="399"/>
      <c r="BD900" s="398"/>
      <c r="BE900" s="398"/>
    </row>
    <row r="901" spans="53:57" ht="11.25" customHeight="1" x14ac:dyDescent="0.25">
      <c r="BA901" s="399"/>
      <c r="BB901" s="399"/>
      <c r="BC901" s="399"/>
      <c r="BD901" s="398"/>
      <c r="BE901" s="398"/>
    </row>
    <row r="902" spans="53:57" ht="11.25" customHeight="1" x14ac:dyDescent="0.25">
      <c r="BA902" s="399"/>
      <c r="BB902" s="399"/>
      <c r="BC902" s="399"/>
      <c r="BD902" s="398"/>
      <c r="BE902" s="398"/>
    </row>
    <row r="903" spans="53:57" ht="11.25" customHeight="1" x14ac:dyDescent="0.25">
      <c r="BA903" s="399"/>
      <c r="BB903" s="399"/>
      <c r="BC903" s="399"/>
      <c r="BD903" s="398"/>
      <c r="BE903" s="398"/>
    </row>
    <row r="904" spans="53:57" ht="11.25" customHeight="1" x14ac:dyDescent="0.25">
      <c r="BA904" s="399"/>
      <c r="BB904" s="399"/>
      <c r="BC904" s="399"/>
      <c r="BD904" s="398"/>
      <c r="BE904" s="398"/>
    </row>
    <row r="905" spans="53:57" ht="11.25" customHeight="1" x14ac:dyDescent="0.25">
      <c r="BA905" s="399"/>
      <c r="BB905" s="399"/>
      <c r="BC905" s="399"/>
      <c r="BD905" s="398"/>
      <c r="BE905" s="398"/>
    </row>
    <row r="906" spans="53:57" ht="11.25" customHeight="1" x14ac:dyDescent="0.25">
      <c r="BA906" s="399"/>
      <c r="BB906" s="399"/>
      <c r="BC906" s="399"/>
      <c r="BD906" s="398"/>
      <c r="BE906" s="398"/>
    </row>
    <row r="907" spans="53:57" ht="11.25" customHeight="1" x14ac:dyDescent="0.25">
      <c r="BA907" s="399"/>
      <c r="BB907" s="399"/>
      <c r="BC907" s="399"/>
      <c r="BD907" s="398"/>
      <c r="BE907" s="398"/>
    </row>
    <row r="908" spans="53:57" ht="11.25" customHeight="1" x14ac:dyDescent="0.25">
      <c r="BA908" s="399"/>
      <c r="BB908" s="399"/>
      <c r="BC908" s="399"/>
      <c r="BD908" s="398"/>
      <c r="BE908" s="398"/>
    </row>
    <row r="909" spans="53:57" ht="11.25" customHeight="1" x14ac:dyDescent="0.25">
      <c r="BA909" s="399"/>
      <c r="BB909" s="399"/>
      <c r="BC909" s="399"/>
      <c r="BD909" s="398"/>
      <c r="BE909" s="398"/>
    </row>
    <row r="910" spans="53:57" ht="11.25" customHeight="1" x14ac:dyDescent="0.25">
      <c r="BA910" s="399"/>
      <c r="BB910" s="399"/>
      <c r="BC910" s="399"/>
      <c r="BD910" s="398"/>
      <c r="BE910" s="398"/>
    </row>
    <row r="911" spans="53:57" ht="11.25" customHeight="1" x14ac:dyDescent="0.25">
      <c r="BA911" s="399"/>
      <c r="BB911" s="399"/>
      <c r="BC911" s="399"/>
      <c r="BD911" s="398"/>
      <c r="BE911" s="398"/>
    </row>
    <row r="912" spans="53:57" ht="11.25" customHeight="1" x14ac:dyDescent="0.25">
      <c r="BA912" s="399"/>
      <c r="BB912" s="399"/>
      <c r="BC912" s="399"/>
      <c r="BD912" s="398"/>
      <c r="BE912" s="398"/>
    </row>
    <row r="913" spans="53:57" ht="11.25" customHeight="1" x14ac:dyDescent="0.25">
      <c r="BA913" s="399"/>
      <c r="BB913" s="399"/>
      <c r="BC913" s="399"/>
      <c r="BD913" s="398"/>
      <c r="BE913" s="398"/>
    </row>
    <row r="914" spans="53:57" ht="11.25" customHeight="1" x14ac:dyDescent="0.25">
      <c r="BA914" s="399"/>
      <c r="BB914" s="399"/>
      <c r="BC914" s="399"/>
      <c r="BD914" s="398"/>
      <c r="BE914" s="398"/>
    </row>
    <row r="915" spans="53:57" ht="11.25" customHeight="1" x14ac:dyDescent="0.25">
      <c r="BA915" s="399"/>
      <c r="BB915" s="399"/>
      <c r="BC915" s="399"/>
      <c r="BD915" s="398"/>
      <c r="BE915" s="398"/>
    </row>
    <row r="916" spans="53:57" ht="11.25" customHeight="1" x14ac:dyDescent="0.25">
      <c r="BA916" s="399"/>
      <c r="BB916" s="399"/>
      <c r="BC916" s="399"/>
      <c r="BD916" s="398"/>
      <c r="BE916" s="398"/>
    </row>
    <row r="917" spans="53:57" ht="11.25" customHeight="1" x14ac:dyDescent="0.25">
      <c r="BA917" s="399"/>
      <c r="BB917" s="399"/>
      <c r="BC917" s="399"/>
      <c r="BD917" s="398"/>
      <c r="BE917" s="398"/>
    </row>
    <row r="918" spans="53:57" ht="11.25" customHeight="1" x14ac:dyDescent="0.25">
      <c r="BA918" s="399"/>
      <c r="BB918" s="399"/>
      <c r="BC918" s="399"/>
      <c r="BD918" s="398"/>
      <c r="BE918" s="398"/>
    </row>
    <row r="919" spans="53:57" ht="11.25" customHeight="1" x14ac:dyDescent="0.25">
      <c r="BA919" s="399"/>
      <c r="BB919" s="399"/>
      <c r="BC919" s="399"/>
      <c r="BD919" s="398"/>
      <c r="BE919" s="398"/>
    </row>
    <row r="920" spans="53:57" ht="11.25" customHeight="1" x14ac:dyDescent="0.25">
      <c r="BA920" s="399"/>
      <c r="BB920" s="399"/>
      <c r="BC920" s="399"/>
      <c r="BD920" s="398"/>
      <c r="BE920" s="398"/>
    </row>
    <row r="921" spans="53:57" ht="11.25" customHeight="1" x14ac:dyDescent="0.25">
      <c r="BA921" s="399"/>
      <c r="BB921" s="399"/>
      <c r="BC921" s="399"/>
      <c r="BD921" s="398"/>
      <c r="BE921" s="398"/>
    </row>
    <row r="922" spans="53:57" ht="11.25" customHeight="1" x14ac:dyDescent="0.25">
      <c r="BA922" s="399"/>
      <c r="BB922" s="399"/>
      <c r="BC922" s="399"/>
      <c r="BD922" s="398"/>
      <c r="BE922" s="398"/>
    </row>
    <row r="923" spans="53:57" ht="11.25" customHeight="1" x14ac:dyDescent="0.25">
      <c r="BA923" s="399"/>
      <c r="BB923" s="399"/>
      <c r="BC923" s="399"/>
      <c r="BD923" s="398"/>
      <c r="BE923" s="398"/>
    </row>
    <row r="924" spans="53:57" ht="11.25" customHeight="1" x14ac:dyDescent="0.25">
      <c r="BA924" s="399"/>
      <c r="BB924" s="399"/>
      <c r="BC924" s="399"/>
      <c r="BD924" s="398"/>
      <c r="BE924" s="398"/>
    </row>
    <row r="925" spans="53:57" ht="11.25" customHeight="1" x14ac:dyDescent="0.25">
      <c r="BA925" s="399"/>
      <c r="BB925" s="399"/>
      <c r="BC925" s="399"/>
      <c r="BD925" s="398"/>
      <c r="BE925" s="398"/>
    </row>
    <row r="926" spans="53:57" ht="11.25" customHeight="1" x14ac:dyDescent="0.25">
      <c r="BA926" s="399"/>
      <c r="BB926" s="399"/>
      <c r="BC926" s="399"/>
      <c r="BD926" s="398"/>
      <c r="BE926" s="398"/>
    </row>
    <row r="927" spans="53:57" ht="11.25" customHeight="1" x14ac:dyDescent="0.25">
      <c r="BA927" s="399"/>
      <c r="BB927" s="399"/>
      <c r="BC927" s="399"/>
      <c r="BD927" s="398"/>
      <c r="BE927" s="398"/>
    </row>
    <row r="928" spans="53:57" ht="11.25" customHeight="1" x14ac:dyDescent="0.25">
      <c r="BA928" s="399"/>
      <c r="BB928" s="399"/>
      <c r="BC928" s="399"/>
      <c r="BD928" s="398"/>
      <c r="BE928" s="398"/>
    </row>
    <row r="929" spans="53:57" ht="11.25" customHeight="1" x14ac:dyDescent="0.25">
      <c r="BA929" s="399"/>
      <c r="BB929" s="399"/>
      <c r="BC929" s="399"/>
      <c r="BD929" s="398"/>
      <c r="BE929" s="398"/>
    </row>
    <row r="930" spans="53:57" ht="11.25" customHeight="1" x14ac:dyDescent="0.25">
      <c r="BA930" s="399"/>
      <c r="BB930" s="399"/>
      <c r="BC930" s="399"/>
      <c r="BD930" s="398"/>
      <c r="BE930" s="398"/>
    </row>
    <row r="931" spans="53:57" ht="11.25" customHeight="1" x14ac:dyDescent="0.25">
      <c r="BA931" s="399"/>
      <c r="BB931" s="399"/>
      <c r="BC931" s="399"/>
      <c r="BD931" s="398"/>
      <c r="BE931" s="398"/>
    </row>
    <row r="932" spans="53:57" ht="11.25" customHeight="1" x14ac:dyDescent="0.25">
      <c r="BA932" s="399"/>
      <c r="BB932" s="399"/>
      <c r="BC932" s="399"/>
      <c r="BD932" s="398"/>
      <c r="BE932" s="398"/>
    </row>
    <row r="933" spans="53:57" ht="11.25" customHeight="1" x14ac:dyDescent="0.25">
      <c r="BA933" s="399"/>
      <c r="BB933" s="399"/>
      <c r="BC933" s="399"/>
      <c r="BD933" s="398"/>
      <c r="BE933" s="398"/>
    </row>
    <row r="934" spans="53:57" ht="11.25" customHeight="1" x14ac:dyDescent="0.25">
      <c r="BA934" s="399"/>
      <c r="BB934" s="399"/>
      <c r="BC934" s="399"/>
      <c r="BD934" s="398"/>
      <c r="BE934" s="398"/>
    </row>
    <row r="935" spans="53:57" ht="11.25" customHeight="1" x14ac:dyDescent="0.25">
      <c r="BA935" s="399"/>
      <c r="BB935" s="399"/>
      <c r="BC935" s="399"/>
      <c r="BD935" s="398"/>
      <c r="BE935" s="398"/>
    </row>
    <row r="936" spans="53:57" ht="11.25" customHeight="1" x14ac:dyDescent="0.25">
      <c r="BA936" s="399"/>
      <c r="BB936" s="399"/>
      <c r="BC936" s="399"/>
      <c r="BD936" s="398"/>
      <c r="BE936" s="398"/>
    </row>
    <row r="937" spans="53:57" ht="11.25" customHeight="1" x14ac:dyDescent="0.25">
      <c r="BA937" s="399"/>
      <c r="BB937" s="399"/>
      <c r="BC937" s="399"/>
      <c r="BD937" s="398"/>
      <c r="BE937" s="398"/>
    </row>
    <row r="938" spans="53:57" ht="11.25" customHeight="1" x14ac:dyDescent="0.25">
      <c r="BA938" s="399"/>
      <c r="BB938" s="399"/>
      <c r="BC938" s="399"/>
      <c r="BD938" s="398"/>
      <c r="BE938" s="398"/>
    </row>
    <row r="939" spans="53:57" ht="11.25" customHeight="1" x14ac:dyDescent="0.25">
      <c r="BA939" s="399"/>
      <c r="BB939" s="399"/>
      <c r="BC939" s="399"/>
      <c r="BD939" s="398"/>
      <c r="BE939" s="398"/>
    </row>
    <row r="940" spans="53:57" ht="11.25" customHeight="1" x14ac:dyDescent="0.25">
      <c r="BA940" s="399"/>
      <c r="BB940" s="399"/>
      <c r="BC940" s="399"/>
      <c r="BD940" s="398"/>
      <c r="BE940" s="398"/>
    </row>
    <row r="941" spans="53:57" ht="11.25" customHeight="1" x14ac:dyDescent="0.25">
      <c r="BA941" s="399"/>
      <c r="BB941" s="399"/>
      <c r="BC941" s="399"/>
      <c r="BD941" s="398"/>
      <c r="BE941" s="398"/>
    </row>
    <row r="942" spans="53:57" ht="11.25" customHeight="1" x14ac:dyDescent="0.25">
      <c r="BA942" s="399"/>
      <c r="BB942" s="399"/>
      <c r="BC942" s="399"/>
      <c r="BD942" s="398"/>
      <c r="BE942" s="398"/>
    </row>
    <row r="943" spans="53:57" ht="11.25" customHeight="1" x14ac:dyDescent="0.25">
      <c r="BA943" s="399"/>
      <c r="BB943" s="399"/>
      <c r="BC943" s="399"/>
      <c r="BD943" s="398"/>
      <c r="BE943" s="398"/>
    </row>
    <row r="944" spans="53:57" ht="11.25" customHeight="1" x14ac:dyDescent="0.25">
      <c r="BA944" s="399"/>
      <c r="BB944" s="399"/>
      <c r="BC944" s="399"/>
      <c r="BD944" s="398"/>
      <c r="BE944" s="398"/>
    </row>
    <row r="945" spans="53:57" ht="11.25" customHeight="1" x14ac:dyDescent="0.25">
      <c r="BA945" s="399"/>
      <c r="BB945" s="399"/>
      <c r="BC945" s="399"/>
      <c r="BD945" s="398"/>
      <c r="BE945" s="398"/>
    </row>
    <row r="946" spans="53:57" ht="11.25" customHeight="1" x14ac:dyDescent="0.25">
      <c r="BA946" s="399"/>
      <c r="BB946" s="399"/>
      <c r="BC946" s="399"/>
      <c r="BD946" s="398"/>
      <c r="BE946" s="398"/>
    </row>
    <row r="947" spans="53:57" ht="11.25" customHeight="1" x14ac:dyDescent="0.25">
      <c r="BA947" s="399"/>
      <c r="BB947" s="399"/>
      <c r="BC947" s="399"/>
      <c r="BD947" s="398"/>
      <c r="BE947" s="398"/>
    </row>
    <row r="948" spans="53:57" ht="11.25" customHeight="1" x14ac:dyDescent="0.25">
      <c r="BA948" s="399"/>
      <c r="BB948" s="399"/>
      <c r="BC948" s="399"/>
      <c r="BD948" s="398"/>
      <c r="BE948" s="398"/>
    </row>
    <row r="949" spans="53:57" ht="11.25" customHeight="1" x14ac:dyDescent="0.25">
      <c r="BA949" s="399"/>
      <c r="BB949" s="399"/>
      <c r="BC949" s="399"/>
      <c r="BD949" s="398"/>
      <c r="BE949" s="398"/>
    </row>
    <row r="950" spans="53:57" ht="11.25" customHeight="1" x14ac:dyDescent="0.25">
      <c r="BA950" s="399"/>
      <c r="BB950" s="399"/>
      <c r="BC950" s="399"/>
      <c r="BD950" s="398"/>
      <c r="BE950" s="398"/>
    </row>
    <row r="951" spans="53:57" ht="11.25" customHeight="1" x14ac:dyDescent="0.25">
      <c r="BA951" s="399"/>
      <c r="BB951" s="399"/>
      <c r="BC951" s="399"/>
      <c r="BD951" s="398"/>
      <c r="BE951" s="398"/>
    </row>
    <row r="952" spans="53:57" ht="11.25" customHeight="1" x14ac:dyDescent="0.25">
      <c r="BA952" s="399"/>
      <c r="BB952" s="399"/>
      <c r="BC952" s="399"/>
      <c r="BD952" s="398"/>
      <c r="BE952" s="398"/>
    </row>
    <row r="953" spans="53:57" ht="11.25" customHeight="1" x14ac:dyDescent="0.25">
      <c r="BA953" s="399"/>
      <c r="BB953" s="399"/>
      <c r="BC953" s="399"/>
      <c r="BD953" s="398"/>
      <c r="BE953" s="398"/>
    </row>
    <row r="954" spans="53:57" ht="11.25" customHeight="1" x14ac:dyDescent="0.25">
      <c r="BA954" s="399"/>
      <c r="BB954" s="399"/>
      <c r="BC954" s="399"/>
      <c r="BD954" s="398"/>
      <c r="BE954" s="398"/>
    </row>
    <row r="955" spans="53:57" ht="11.25" customHeight="1" x14ac:dyDescent="0.25">
      <c r="BA955" s="399"/>
      <c r="BB955" s="399"/>
      <c r="BC955" s="399"/>
      <c r="BD955" s="398"/>
      <c r="BE955" s="398"/>
    </row>
    <row r="956" spans="53:57" ht="11.25" customHeight="1" x14ac:dyDescent="0.25">
      <c r="BA956" s="399"/>
      <c r="BB956" s="399"/>
      <c r="BC956" s="399"/>
      <c r="BD956" s="398"/>
      <c r="BE956" s="398"/>
    </row>
    <row r="957" spans="53:57" ht="11.25" customHeight="1" x14ac:dyDescent="0.25">
      <c r="BA957" s="399"/>
      <c r="BB957" s="399"/>
      <c r="BC957" s="399"/>
      <c r="BD957" s="398"/>
      <c r="BE957" s="398"/>
    </row>
    <row r="958" spans="53:57" ht="11.25" customHeight="1" x14ac:dyDescent="0.25">
      <c r="BA958" s="399"/>
      <c r="BB958" s="399"/>
      <c r="BC958" s="399"/>
      <c r="BD958" s="398"/>
      <c r="BE958" s="398"/>
    </row>
    <row r="959" spans="53:57" ht="11.25" customHeight="1" x14ac:dyDescent="0.25">
      <c r="BA959" s="399"/>
      <c r="BB959" s="399"/>
      <c r="BC959" s="399"/>
      <c r="BD959" s="398"/>
      <c r="BE959" s="398"/>
    </row>
    <row r="960" spans="53:57" ht="11.25" customHeight="1" x14ac:dyDescent="0.25">
      <c r="BA960" s="399"/>
      <c r="BB960" s="399"/>
      <c r="BC960" s="399"/>
      <c r="BD960" s="398"/>
      <c r="BE960" s="398"/>
    </row>
    <row r="961" spans="53:57" ht="11.25" customHeight="1" x14ac:dyDescent="0.25">
      <c r="BA961" s="399"/>
      <c r="BB961" s="399"/>
      <c r="BC961" s="399"/>
      <c r="BD961" s="398"/>
      <c r="BE961" s="398"/>
    </row>
    <row r="962" spans="53:57" ht="11.25" customHeight="1" x14ac:dyDescent="0.25">
      <c r="BA962" s="399"/>
      <c r="BB962" s="399"/>
      <c r="BC962" s="399"/>
      <c r="BD962" s="398"/>
      <c r="BE962" s="398"/>
    </row>
    <row r="963" spans="53:57" ht="11.25" customHeight="1" x14ac:dyDescent="0.25">
      <c r="BA963" s="399"/>
      <c r="BB963" s="399"/>
      <c r="BC963" s="399"/>
      <c r="BD963" s="398"/>
      <c r="BE963" s="398"/>
    </row>
    <row r="964" spans="53:57" ht="11.25" customHeight="1" x14ac:dyDescent="0.25">
      <c r="BA964" s="399"/>
      <c r="BB964" s="399"/>
      <c r="BC964" s="399"/>
      <c r="BD964" s="398"/>
      <c r="BE964" s="398"/>
    </row>
    <row r="965" spans="53:57" ht="11.25" customHeight="1" x14ac:dyDescent="0.25">
      <c r="BA965" s="399"/>
      <c r="BB965" s="399"/>
      <c r="BC965" s="399"/>
      <c r="BD965" s="398"/>
      <c r="BE965" s="398"/>
    </row>
    <row r="966" spans="53:57" ht="11.25" customHeight="1" x14ac:dyDescent="0.25">
      <c r="BA966" s="399"/>
      <c r="BB966" s="399"/>
      <c r="BC966" s="399"/>
      <c r="BD966" s="398"/>
      <c r="BE966" s="398"/>
    </row>
    <row r="967" spans="53:57" ht="11.25" customHeight="1" x14ac:dyDescent="0.25">
      <c r="BA967" s="399"/>
      <c r="BB967" s="399"/>
      <c r="BC967" s="399"/>
      <c r="BD967" s="398"/>
      <c r="BE967" s="398"/>
    </row>
    <row r="968" spans="53:57" ht="11.25" customHeight="1" x14ac:dyDescent="0.25">
      <c r="BA968" s="399"/>
      <c r="BB968" s="399"/>
      <c r="BC968" s="399"/>
      <c r="BD968" s="398"/>
      <c r="BE968" s="398"/>
    </row>
    <row r="969" spans="53:57" ht="11.25" customHeight="1" x14ac:dyDescent="0.25">
      <c r="BA969" s="399"/>
      <c r="BB969" s="399"/>
      <c r="BC969" s="399"/>
      <c r="BD969" s="398"/>
      <c r="BE969" s="398"/>
    </row>
    <row r="970" spans="53:57" ht="11.25" customHeight="1" x14ac:dyDescent="0.25">
      <c r="BA970" s="399"/>
      <c r="BB970" s="399"/>
      <c r="BC970" s="399"/>
      <c r="BD970" s="398"/>
      <c r="BE970" s="398"/>
    </row>
    <row r="971" spans="53:57" ht="11.25" customHeight="1" x14ac:dyDescent="0.25">
      <c r="BA971" s="399"/>
      <c r="BB971" s="399"/>
      <c r="BC971" s="399"/>
      <c r="BD971" s="398"/>
      <c r="BE971" s="398"/>
    </row>
    <row r="972" spans="53:57" ht="11.25" customHeight="1" x14ac:dyDescent="0.25">
      <c r="BA972" s="399"/>
      <c r="BB972" s="399"/>
      <c r="BC972" s="399"/>
      <c r="BD972" s="398"/>
      <c r="BE972" s="398"/>
    </row>
    <row r="973" spans="53:57" ht="11.25" customHeight="1" x14ac:dyDescent="0.25">
      <c r="BA973" s="399"/>
      <c r="BB973" s="399"/>
      <c r="BC973" s="399"/>
      <c r="BD973" s="398"/>
      <c r="BE973" s="398"/>
    </row>
    <row r="974" spans="53:57" ht="11.25" customHeight="1" x14ac:dyDescent="0.25">
      <c r="BA974" s="399"/>
      <c r="BB974" s="399"/>
      <c r="BC974" s="399"/>
      <c r="BD974" s="398"/>
      <c r="BE974" s="398"/>
    </row>
    <row r="975" spans="53:57" ht="11.25" customHeight="1" x14ac:dyDescent="0.25">
      <c r="BA975" s="399"/>
      <c r="BB975" s="399"/>
      <c r="BC975" s="399"/>
      <c r="BD975" s="398"/>
      <c r="BE975" s="398"/>
    </row>
    <row r="976" spans="53:57" ht="11.25" customHeight="1" x14ac:dyDescent="0.25">
      <c r="BA976" s="399"/>
      <c r="BB976" s="399"/>
      <c r="BC976" s="399"/>
      <c r="BD976" s="398"/>
      <c r="BE976" s="398"/>
    </row>
    <row r="977" spans="53:57" ht="11.25" customHeight="1" x14ac:dyDescent="0.25">
      <c r="BA977" s="399"/>
      <c r="BB977" s="399"/>
      <c r="BC977" s="399"/>
      <c r="BD977" s="398"/>
      <c r="BE977" s="398"/>
    </row>
    <row r="978" spans="53:57" ht="11.25" customHeight="1" x14ac:dyDescent="0.25">
      <c r="BA978" s="399"/>
      <c r="BB978" s="399"/>
      <c r="BC978" s="399"/>
      <c r="BD978" s="398"/>
      <c r="BE978" s="398"/>
    </row>
    <row r="979" spans="53:57" ht="11.25" customHeight="1" x14ac:dyDescent="0.25">
      <c r="BA979" s="399"/>
      <c r="BB979" s="399"/>
      <c r="BC979" s="399"/>
      <c r="BD979" s="398"/>
      <c r="BE979" s="398"/>
    </row>
    <row r="980" spans="53:57" ht="11.25" customHeight="1" x14ac:dyDescent="0.25">
      <c r="BA980" s="399"/>
      <c r="BB980" s="399"/>
      <c r="BC980" s="399"/>
      <c r="BD980" s="398"/>
      <c r="BE980" s="398"/>
    </row>
    <row r="981" spans="53:57" ht="11.25" customHeight="1" x14ac:dyDescent="0.25">
      <c r="BA981" s="399"/>
      <c r="BB981" s="399"/>
      <c r="BC981" s="399"/>
      <c r="BD981" s="398"/>
      <c r="BE981" s="398"/>
    </row>
    <row r="982" spans="53:57" ht="11.25" customHeight="1" x14ac:dyDescent="0.25">
      <c r="BA982" s="399"/>
      <c r="BB982" s="399"/>
      <c r="BC982" s="399"/>
      <c r="BD982" s="398"/>
      <c r="BE982" s="398"/>
    </row>
    <row r="983" spans="53:57" ht="11.25" customHeight="1" x14ac:dyDescent="0.25">
      <c r="BA983" s="399"/>
      <c r="BB983" s="399"/>
      <c r="BC983" s="399"/>
      <c r="BD983" s="398"/>
      <c r="BE983" s="398"/>
    </row>
    <row r="984" spans="53:57" ht="11.25" customHeight="1" x14ac:dyDescent="0.25">
      <c r="BA984" s="399"/>
      <c r="BB984" s="399"/>
      <c r="BC984" s="399"/>
      <c r="BD984" s="398"/>
      <c r="BE984" s="398"/>
    </row>
    <row r="985" spans="53:57" ht="11.25" customHeight="1" x14ac:dyDescent="0.25">
      <c r="BA985" s="399"/>
      <c r="BB985" s="399"/>
      <c r="BC985" s="399"/>
      <c r="BD985" s="398"/>
      <c r="BE985" s="398"/>
    </row>
    <row r="986" spans="53:57" ht="11.25" customHeight="1" x14ac:dyDescent="0.25">
      <c r="BA986" s="399"/>
      <c r="BB986" s="399"/>
      <c r="BC986" s="399"/>
      <c r="BD986" s="398"/>
      <c r="BE986" s="398"/>
    </row>
    <row r="987" spans="53:57" ht="11.25" customHeight="1" x14ac:dyDescent="0.25">
      <c r="BA987" s="399"/>
      <c r="BB987" s="399"/>
      <c r="BC987" s="399"/>
      <c r="BD987" s="398"/>
      <c r="BE987" s="398"/>
    </row>
    <row r="988" spans="53:57" ht="11.25" customHeight="1" x14ac:dyDescent="0.25">
      <c r="BA988" s="399"/>
      <c r="BB988" s="399"/>
      <c r="BC988" s="399"/>
      <c r="BD988" s="398"/>
      <c r="BE988" s="398"/>
    </row>
    <row r="989" spans="53:57" ht="11.25" customHeight="1" x14ac:dyDescent="0.25">
      <c r="BA989" s="399"/>
      <c r="BB989" s="399"/>
      <c r="BC989" s="399"/>
      <c r="BD989" s="398"/>
      <c r="BE989" s="398"/>
    </row>
    <row r="990" spans="53:57" ht="11.25" customHeight="1" x14ac:dyDescent="0.25">
      <c r="BA990" s="399"/>
      <c r="BB990" s="399"/>
      <c r="BC990" s="399"/>
      <c r="BD990" s="398"/>
      <c r="BE990" s="398"/>
    </row>
    <row r="991" spans="53:57" ht="11.25" customHeight="1" x14ac:dyDescent="0.25">
      <c r="BA991" s="399"/>
      <c r="BB991" s="399"/>
      <c r="BC991" s="399"/>
      <c r="BD991" s="398"/>
      <c r="BE991" s="398"/>
    </row>
    <row r="992" spans="53:57" ht="11.25" customHeight="1" x14ac:dyDescent="0.25">
      <c r="BA992" s="399"/>
      <c r="BB992" s="399"/>
      <c r="BC992" s="399"/>
      <c r="BD992" s="398"/>
      <c r="BE992" s="398"/>
    </row>
    <row r="993" spans="53:57" ht="11.25" customHeight="1" x14ac:dyDescent="0.25">
      <c r="BA993" s="399"/>
      <c r="BB993" s="399"/>
      <c r="BC993" s="399"/>
      <c r="BD993" s="398"/>
      <c r="BE993" s="398"/>
    </row>
    <row r="994" spans="53:57" ht="11.25" customHeight="1" x14ac:dyDescent="0.25">
      <c r="BA994" s="399"/>
      <c r="BB994" s="399"/>
      <c r="BC994" s="399"/>
      <c r="BD994" s="398"/>
      <c r="BE994" s="398"/>
    </row>
    <row r="995" spans="53:57" ht="11.25" customHeight="1" x14ac:dyDescent="0.25">
      <c r="BA995" s="399"/>
      <c r="BB995" s="399"/>
      <c r="BC995" s="399"/>
      <c r="BD995" s="398"/>
      <c r="BE995" s="398"/>
    </row>
    <row r="996" spans="53:57" ht="11.25" customHeight="1" x14ac:dyDescent="0.25">
      <c r="BA996" s="399"/>
      <c r="BB996" s="399"/>
      <c r="BC996" s="399"/>
      <c r="BD996" s="398"/>
      <c r="BE996" s="398"/>
    </row>
    <row r="997" spans="53:57" ht="11.25" customHeight="1" x14ac:dyDescent="0.25">
      <c r="BA997" s="399"/>
      <c r="BB997" s="399"/>
      <c r="BC997" s="399"/>
      <c r="BD997" s="398"/>
      <c r="BE997" s="398"/>
    </row>
    <row r="998" spans="53:57" ht="11.25" customHeight="1" x14ac:dyDescent="0.25">
      <c r="BA998" s="399"/>
      <c r="BB998" s="399"/>
      <c r="BC998" s="399"/>
      <c r="BD998" s="398"/>
      <c r="BE998" s="398"/>
    </row>
    <row r="999" spans="53:57" ht="11.25" customHeight="1" x14ac:dyDescent="0.25">
      <c r="BA999" s="399"/>
      <c r="BB999" s="399"/>
      <c r="BC999" s="399"/>
      <c r="BD999" s="398"/>
      <c r="BE999" s="398"/>
    </row>
    <row r="1000" spans="53:57" ht="11.25" customHeight="1" x14ac:dyDescent="0.25">
      <c r="BA1000" s="399"/>
      <c r="BB1000" s="399"/>
      <c r="BC1000" s="399"/>
      <c r="BD1000" s="398"/>
      <c r="BE1000" s="398"/>
    </row>
    <row r="1001" spans="53:57" ht="11.25" customHeight="1" x14ac:dyDescent="0.25">
      <c r="BA1001" s="399"/>
      <c r="BB1001" s="399"/>
      <c r="BC1001" s="399"/>
      <c r="BD1001" s="398"/>
      <c r="BE1001" s="398"/>
    </row>
    <row r="1002" spans="53:57" ht="11.25" customHeight="1" x14ac:dyDescent="0.25">
      <c r="BA1002" s="399"/>
      <c r="BB1002" s="399"/>
      <c r="BC1002" s="399"/>
      <c r="BD1002" s="398"/>
      <c r="BE1002" s="398"/>
    </row>
    <row r="1003" spans="53:57" ht="11.25" customHeight="1" x14ac:dyDescent="0.25">
      <c r="BA1003" s="399"/>
      <c r="BB1003" s="399"/>
      <c r="BC1003" s="399"/>
      <c r="BD1003" s="398"/>
      <c r="BE1003" s="398"/>
    </row>
    <row r="1004" spans="53:57" ht="11.25" customHeight="1" x14ac:dyDescent="0.25">
      <c r="BA1004" s="399"/>
      <c r="BB1004" s="399"/>
      <c r="BC1004" s="399"/>
      <c r="BD1004" s="398"/>
      <c r="BE1004" s="398"/>
    </row>
    <row r="1005" spans="53:57" ht="11.25" customHeight="1" x14ac:dyDescent="0.25">
      <c r="BA1005" s="399"/>
      <c r="BB1005" s="399"/>
      <c r="BC1005" s="399"/>
      <c r="BD1005" s="398"/>
      <c r="BE1005" s="398"/>
    </row>
    <row r="1006" spans="53:57" ht="11.25" customHeight="1" x14ac:dyDescent="0.25">
      <c r="BA1006" s="399"/>
      <c r="BB1006" s="399"/>
      <c r="BC1006" s="399"/>
      <c r="BD1006" s="398"/>
      <c r="BE1006" s="398"/>
    </row>
    <row r="1007" spans="53:57" ht="11.25" customHeight="1" x14ac:dyDescent="0.25">
      <c r="BA1007" s="399"/>
      <c r="BB1007" s="399"/>
      <c r="BC1007" s="399"/>
      <c r="BD1007" s="398"/>
      <c r="BE1007" s="398"/>
    </row>
    <row r="1008" spans="53:57" ht="11.25" customHeight="1" x14ac:dyDescent="0.25">
      <c r="BA1008" s="399"/>
      <c r="BB1008" s="399"/>
      <c r="BC1008" s="399"/>
      <c r="BD1008" s="398"/>
      <c r="BE1008" s="398"/>
    </row>
    <row r="1009" spans="53:57" ht="11.25" customHeight="1" x14ac:dyDescent="0.25">
      <c r="BA1009" s="399"/>
      <c r="BB1009" s="399"/>
      <c r="BC1009" s="399"/>
      <c r="BD1009" s="398"/>
      <c r="BE1009" s="398"/>
    </row>
    <row r="1010" spans="53:57" ht="11.25" customHeight="1" x14ac:dyDescent="0.25">
      <c r="BA1010" s="399"/>
      <c r="BB1010" s="399"/>
      <c r="BC1010" s="399"/>
      <c r="BD1010" s="398"/>
      <c r="BE1010" s="398"/>
    </row>
    <row r="1011" spans="53:57" ht="11.25" customHeight="1" x14ac:dyDescent="0.25">
      <c r="BA1011" s="399"/>
      <c r="BB1011" s="399"/>
      <c r="BC1011" s="399"/>
      <c r="BD1011" s="398"/>
      <c r="BE1011" s="398"/>
    </row>
    <row r="1012" spans="53:57" ht="11.25" customHeight="1" x14ac:dyDescent="0.25">
      <c r="BA1012" s="399"/>
      <c r="BB1012" s="399"/>
      <c r="BC1012" s="399"/>
      <c r="BD1012" s="398"/>
      <c r="BE1012" s="398"/>
    </row>
    <row r="1013" spans="53:57" ht="11.25" customHeight="1" x14ac:dyDescent="0.25">
      <c r="BA1013" s="399"/>
      <c r="BB1013" s="399"/>
      <c r="BC1013" s="399"/>
      <c r="BD1013" s="398"/>
      <c r="BE1013" s="398"/>
    </row>
    <row r="1014" spans="53:57" ht="11.25" customHeight="1" x14ac:dyDescent="0.25">
      <c r="BA1014" s="399"/>
      <c r="BB1014" s="399"/>
      <c r="BC1014" s="399"/>
      <c r="BD1014" s="398"/>
      <c r="BE1014" s="398"/>
    </row>
    <row r="1015" spans="53:57" ht="11.25" customHeight="1" x14ac:dyDescent="0.25">
      <c r="BA1015" s="399"/>
      <c r="BB1015" s="399"/>
      <c r="BC1015" s="399"/>
      <c r="BD1015" s="398"/>
      <c r="BE1015" s="398"/>
    </row>
    <row r="1016" spans="53:57" ht="11.25" customHeight="1" x14ac:dyDescent="0.25">
      <c r="BA1016" s="399"/>
      <c r="BB1016" s="399"/>
      <c r="BC1016" s="399"/>
      <c r="BD1016" s="398"/>
      <c r="BE1016" s="398"/>
    </row>
    <row r="1017" spans="53:57" ht="11.25" customHeight="1" x14ac:dyDescent="0.25">
      <c r="BA1017" s="399"/>
      <c r="BB1017" s="399"/>
      <c r="BC1017" s="399"/>
      <c r="BD1017" s="398"/>
      <c r="BE1017" s="398"/>
    </row>
    <row r="1018" spans="53:57" ht="11.25" customHeight="1" x14ac:dyDescent="0.25">
      <c r="BA1018" s="399"/>
      <c r="BB1018" s="399"/>
      <c r="BC1018" s="399"/>
      <c r="BD1018" s="398"/>
      <c r="BE1018" s="398"/>
    </row>
    <row r="1019" spans="53:57" ht="11.25" customHeight="1" x14ac:dyDescent="0.25">
      <c r="BA1019" s="399"/>
      <c r="BB1019" s="399"/>
      <c r="BC1019" s="399"/>
      <c r="BD1019" s="398"/>
      <c r="BE1019" s="398"/>
    </row>
    <row r="1020" spans="53:57" ht="11.25" customHeight="1" x14ac:dyDescent="0.25">
      <c r="BA1020" s="399"/>
      <c r="BB1020" s="399"/>
      <c r="BC1020" s="399"/>
      <c r="BD1020" s="398"/>
      <c r="BE1020" s="398"/>
    </row>
    <row r="1021" spans="53:57" ht="11.25" customHeight="1" x14ac:dyDescent="0.25">
      <c r="BA1021" s="399"/>
      <c r="BB1021" s="399"/>
      <c r="BC1021" s="399"/>
      <c r="BD1021" s="398"/>
      <c r="BE1021" s="398"/>
    </row>
    <row r="1022" spans="53:57" ht="11.25" customHeight="1" x14ac:dyDescent="0.25">
      <c r="BA1022" s="399"/>
      <c r="BB1022" s="399"/>
      <c r="BC1022" s="399"/>
      <c r="BD1022" s="398"/>
      <c r="BE1022" s="398"/>
    </row>
    <row r="1023" spans="53:57" ht="11.25" customHeight="1" x14ac:dyDescent="0.25">
      <c r="BA1023" s="399"/>
      <c r="BB1023" s="399"/>
      <c r="BC1023" s="399"/>
      <c r="BD1023" s="398"/>
      <c r="BE1023" s="398"/>
    </row>
    <row r="1024" spans="53:57" ht="11.25" customHeight="1" x14ac:dyDescent="0.25">
      <c r="BA1024" s="399"/>
      <c r="BB1024" s="399"/>
      <c r="BC1024" s="399"/>
      <c r="BD1024" s="398"/>
      <c r="BE1024" s="398"/>
    </row>
    <row r="1025" spans="53:57" ht="11.25" customHeight="1" x14ac:dyDescent="0.25">
      <c r="BA1025" s="399"/>
      <c r="BB1025" s="399"/>
      <c r="BC1025" s="399"/>
      <c r="BD1025" s="398"/>
      <c r="BE1025" s="398"/>
    </row>
    <row r="1026" spans="53:57" ht="11.25" customHeight="1" x14ac:dyDescent="0.25">
      <c r="BA1026" s="399"/>
      <c r="BB1026" s="399"/>
      <c r="BC1026" s="399"/>
      <c r="BD1026" s="398"/>
      <c r="BE1026" s="398"/>
    </row>
    <row r="1027" spans="53:57" ht="11.25" customHeight="1" x14ac:dyDescent="0.25">
      <c r="BA1027" s="399"/>
      <c r="BB1027" s="399"/>
      <c r="BC1027" s="399"/>
      <c r="BD1027" s="398"/>
      <c r="BE1027" s="398"/>
    </row>
    <row r="1028" spans="53:57" ht="11.25" customHeight="1" x14ac:dyDescent="0.25">
      <c r="BA1028" s="399"/>
      <c r="BB1028" s="399"/>
      <c r="BC1028" s="399"/>
      <c r="BD1028" s="398"/>
      <c r="BE1028" s="398"/>
    </row>
    <row r="1029" spans="53:57" ht="11.25" customHeight="1" x14ac:dyDescent="0.25">
      <c r="BA1029" s="399"/>
      <c r="BB1029" s="399"/>
      <c r="BC1029" s="399"/>
      <c r="BD1029" s="398"/>
      <c r="BE1029" s="398"/>
    </row>
    <row r="1030" spans="53:57" ht="11.25" customHeight="1" x14ac:dyDescent="0.25">
      <c r="BA1030" s="399"/>
      <c r="BB1030" s="399"/>
      <c r="BC1030" s="399"/>
      <c r="BD1030" s="398"/>
      <c r="BE1030" s="398"/>
    </row>
    <row r="1031" spans="53:57" ht="11.25" customHeight="1" x14ac:dyDescent="0.25">
      <c r="BA1031" s="399"/>
      <c r="BB1031" s="399"/>
      <c r="BC1031" s="399"/>
      <c r="BD1031" s="398"/>
      <c r="BE1031" s="398"/>
    </row>
    <row r="1032" spans="53:57" ht="11.25" customHeight="1" x14ac:dyDescent="0.25">
      <c r="BA1032" s="399"/>
      <c r="BB1032" s="399"/>
      <c r="BC1032" s="399"/>
      <c r="BD1032" s="398"/>
      <c r="BE1032" s="398"/>
    </row>
    <row r="1033" spans="53:57" ht="11.25" customHeight="1" x14ac:dyDescent="0.25">
      <c r="BA1033" s="399"/>
      <c r="BB1033" s="399"/>
      <c r="BC1033" s="399"/>
      <c r="BD1033" s="398"/>
      <c r="BE1033" s="398"/>
    </row>
    <row r="1034" spans="53:57" ht="11.25" customHeight="1" x14ac:dyDescent="0.25">
      <c r="BA1034" s="399"/>
      <c r="BB1034" s="399"/>
      <c r="BC1034" s="399"/>
      <c r="BD1034" s="398"/>
      <c r="BE1034" s="398"/>
    </row>
    <row r="1035" spans="53:57" ht="11.25" customHeight="1" x14ac:dyDescent="0.25">
      <c r="BA1035" s="399"/>
      <c r="BB1035" s="399"/>
      <c r="BC1035" s="399"/>
      <c r="BD1035" s="398"/>
      <c r="BE1035" s="398"/>
    </row>
    <row r="1036" spans="53:57" ht="11.25" customHeight="1" x14ac:dyDescent="0.25">
      <c r="BA1036" s="399"/>
      <c r="BB1036" s="399"/>
      <c r="BC1036" s="399"/>
      <c r="BD1036" s="398"/>
      <c r="BE1036" s="398"/>
    </row>
    <row r="1037" spans="53:57" ht="11.25" customHeight="1" x14ac:dyDescent="0.25">
      <c r="BA1037" s="399"/>
      <c r="BB1037" s="399"/>
      <c r="BC1037" s="399"/>
      <c r="BD1037" s="398"/>
      <c r="BE1037" s="398"/>
    </row>
    <row r="1038" spans="53:57" ht="11.25" customHeight="1" x14ac:dyDescent="0.25">
      <c r="BA1038" s="399"/>
      <c r="BB1038" s="399"/>
      <c r="BC1038" s="399"/>
      <c r="BD1038" s="398"/>
      <c r="BE1038" s="398"/>
    </row>
    <row r="1039" spans="53:57" ht="11.25" customHeight="1" x14ac:dyDescent="0.25">
      <c r="BA1039" s="399"/>
      <c r="BB1039" s="399"/>
      <c r="BC1039" s="399"/>
      <c r="BD1039" s="398"/>
      <c r="BE1039" s="398"/>
    </row>
    <row r="1040" spans="53:57" ht="11.25" customHeight="1" x14ac:dyDescent="0.25">
      <c r="BA1040" s="399"/>
      <c r="BB1040" s="399"/>
      <c r="BC1040" s="399"/>
      <c r="BD1040" s="398"/>
      <c r="BE1040" s="398"/>
    </row>
    <row r="1041" spans="53:57" ht="11.25" customHeight="1" x14ac:dyDescent="0.25">
      <c r="BA1041" s="399"/>
      <c r="BB1041" s="399"/>
      <c r="BC1041" s="399"/>
      <c r="BD1041" s="398"/>
      <c r="BE1041" s="398"/>
    </row>
    <row r="1042" spans="53:57" ht="11.25" customHeight="1" x14ac:dyDescent="0.25">
      <c r="BA1042" s="399"/>
      <c r="BB1042" s="399"/>
      <c r="BC1042" s="399"/>
      <c r="BD1042" s="398"/>
      <c r="BE1042" s="398"/>
    </row>
    <row r="1043" spans="53:57" ht="11.25" customHeight="1" x14ac:dyDescent="0.25">
      <c r="BA1043" s="399"/>
      <c r="BB1043" s="399"/>
      <c r="BC1043" s="399"/>
      <c r="BD1043" s="398"/>
      <c r="BE1043" s="398"/>
    </row>
    <row r="1044" spans="53:57" ht="11.25" customHeight="1" x14ac:dyDescent="0.25">
      <c r="BA1044" s="399"/>
      <c r="BB1044" s="399"/>
      <c r="BC1044" s="399"/>
      <c r="BD1044" s="398"/>
      <c r="BE1044" s="398"/>
    </row>
    <row r="1045" spans="53:57" ht="11.25" customHeight="1" x14ac:dyDescent="0.25">
      <c r="BA1045" s="399"/>
      <c r="BB1045" s="399"/>
      <c r="BC1045" s="399"/>
      <c r="BD1045" s="398"/>
      <c r="BE1045" s="398"/>
    </row>
    <row r="1046" spans="53:57" ht="11.25" customHeight="1" x14ac:dyDescent="0.25">
      <c r="BA1046" s="399"/>
      <c r="BB1046" s="399"/>
      <c r="BC1046" s="399"/>
      <c r="BD1046" s="398"/>
      <c r="BE1046" s="398"/>
    </row>
    <row r="1047" spans="53:57" ht="11.25" customHeight="1" x14ac:dyDescent="0.25">
      <c r="BA1047" s="399"/>
      <c r="BB1047" s="399"/>
      <c r="BC1047" s="399"/>
      <c r="BD1047" s="398"/>
      <c r="BE1047" s="398"/>
    </row>
    <row r="1048" spans="53:57" ht="11.25" customHeight="1" x14ac:dyDescent="0.25">
      <c r="BA1048" s="399"/>
      <c r="BB1048" s="399"/>
      <c r="BC1048" s="399"/>
      <c r="BD1048" s="398"/>
      <c r="BE1048" s="398"/>
    </row>
    <row r="1049" spans="53:57" ht="11.25" customHeight="1" x14ac:dyDescent="0.25">
      <c r="BA1049" s="399"/>
      <c r="BB1049" s="399"/>
      <c r="BC1049" s="399"/>
      <c r="BD1049" s="398"/>
      <c r="BE1049" s="398"/>
    </row>
    <row r="1050" spans="53:57" ht="11.25" customHeight="1" x14ac:dyDescent="0.25">
      <c r="BA1050" s="399"/>
      <c r="BB1050" s="399"/>
      <c r="BC1050" s="399"/>
      <c r="BD1050" s="398"/>
      <c r="BE1050" s="398"/>
    </row>
    <row r="1051" spans="53:57" ht="11.25" customHeight="1" x14ac:dyDescent="0.25">
      <c r="BA1051" s="399"/>
      <c r="BB1051" s="399"/>
      <c r="BC1051" s="399"/>
      <c r="BD1051" s="398"/>
      <c r="BE1051" s="398"/>
    </row>
    <row r="1052" spans="53:57" ht="11.25" customHeight="1" x14ac:dyDescent="0.25">
      <c r="BA1052" s="399"/>
      <c r="BB1052" s="399"/>
      <c r="BC1052" s="399"/>
      <c r="BD1052" s="398"/>
      <c r="BE1052" s="398"/>
    </row>
    <row r="1053" spans="53:57" ht="11.25" customHeight="1" x14ac:dyDescent="0.25">
      <c r="BA1053" s="399"/>
      <c r="BB1053" s="399"/>
      <c r="BC1053" s="399"/>
      <c r="BD1053" s="398"/>
      <c r="BE1053" s="398"/>
    </row>
    <row r="1054" spans="53:57" ht="11.25" customHeight="1" x14ac:dyDescent="0.25">
      <c r="BA1054" s="399"/>
      <c r="BB1054" s="399"/>
      <c r="BC1054" s="399"/>
      <c r="BD1054" s="398"/>
      <c r="BE1054" s="398"/>
    </row>
    <row r="1055" spans="53:57" ht="11.25" customHeight="1" x14ac:dyDescent="0.25">
      <c r="BA1055" s="399"/>
      <c r="BB1055" s="399"/>
      <c r="BC1055" s="399"/>
      <c r="BD1055" s="398"/>
      <c r="BE1055" s="398"/>
    </row>
    <row r="1056" spans="53:57" ht="11.25" customHeight="1" x14ac:dyDescent="0.25">
      <c r="BA1056" s="399"/>
      <c r="BB1056" s="399"/>
      <c r="BC1056" s="399"/>
      <c r="BD1056" s="398"/>
      <c r="BE1056" s="398"/>
    </row>
    <row r="1057" spans="53:57" ht="11.25" customHeight="1" x14ac:dyDescent="0.25">
      <c r="BA1057" s="399"/>
      <c r="BB1057" s="399"/>
      <c r="BC1057" s="399"/>
      <c r="BD1057" s="398"/>
      <c r="BE1057" s="398"/>
    </row>
    <row r="1058" spans="53:57" ht="11.25" customHeight="1" x14ac:dyDescent="0.25">
      <c r="BA1058" s="399"/>
      <c r="BB1058" s="399"/>
      <c r="BC1058" s="399"/>
      <c r="BD1058" s="398"/>
      <c r="BE1058" s="398"/>
    </row>
    <row r="1059" spans="53:57" ht="11.25" customHeight="1" x14ac:dyDescent="0.25">
      <c r="BA1059" s="399"/>
      <c r="BB1059" s="399"/>
      <c r="BC1059" s="399"/>
      <c r="BD1059" s="398"/>
      <c r="BE1059" s="398"/>
    </row>
    <row r="1060" spans="53:57" ht="11.25" customHeight="1" x14ac:dyDescent="0.25">
      <c r="BA1060" s="399"/>
      <c r="BB1060" s="399"/>
      <c r="BC1060" s="399"/>
      <c r="BD1060" s="398"/>
      <c r="BE1060" s="398"/>
    </row>
    <row r="1061" spans="53:57" ht="11.25" customHeight="1" x14ac:dyDescent="0.25">
      <c r="BA1061" s="399"/>
      <c r="BB1061" s="399"/>
      <c r="BC1061" s="399"/>
      <c r="BD1061" s="398"/>
      <c r="BE1061" s="398"/>
    </row>
    <row r="1062" spans="53:57" ht="11.25" customHeight="1" x14ac:dyDescent="0.25">
      <c r="BA1062" s="399"/>
      <c r="BB1062" s="399"/>
      <c r="BC1062" s="399"/>
      <c r="BD1062" s="398"/>
      <c r="BE1062" s="398"/>
    </row>
    <row r="1063" spans="53:57" ht="11.25" customHeight="1" x14ac:dyDescent="0.25">
      <c r="BA1063" s="399"/>
      <c r="BB1063" s="399"/>
      <c r="BC1063" s="399"/>
      <c r="BD1063" s="398"/>
      <c r="BE1063" s="398"/>
    </row>
    <row r="1064" spans="53:57" ht="11.25" customHeight="1" x14ac:dyDescent="0.25">
      <c r="BA1064" s="399"/>
      <c r="BB1064" s="399"/>
      <c r="BC1064" s="399"/>
      <c r="BD1064" s="398"/>
      <c r="BE1064" s="398"/>
    </row>
    <row r="1065" spans="53:57" ht="11.25" customHeight="1" x14ac:dyDescent="0.25">
      <c r="BA1065" s="399"/>
      <c r="BB1065" s="399"/>
      <c r="BC1065" s="399"/>
      <c r="BD1065" s="398"/>
      <c r="BE1065" s="398"/>
    </row>
    <row r="1066" spans="53:57" ht="11.25" customHeight="1" x14ac:dyDescent="0.25">
      <c r="BA1066" s="399"/>
      <c r="BB1066" s="399"/>
      <c r="BC1066" s="399"/>
      <c r="BD1066" s="398"/>
      <c r="BE1066" s="398"/>
    </row>
    <row r="1067" spans="53:57" ht="11.25" customHeight="1" x14ac:dyDescent="0.25">
      <c r="BA1067" s="399"/>
      <c r="BB1067" s="399"/>
      <c r="BC1067" s="399"/>
      <c r="BD1067" s="398"/>
      <c r="BE1067" s="398"/>
    </row>
    <row r="1068" spans="53:57" ht="11.25" customHeight="1" x14ac:dyDescent="0.25">
      <c r="BA1068" s="399"/>
      <c r="BB1068" s="399"/>
      <c r="BC1068" s="399"/>
      <c r="BD1068" s="398"/>
      <c r="BE1068" s="398"/>
    </row>
    <row r="1069" spans="53:57" ht="11.25" customHeight="1" x14ac:dyDescent="0.25">
      <c r="BA1069" s="399"/>
      <c r="BB1069" s="399"/>
      <c r="BC1069" s="399"/>
      <c r="BD1069" s="398"/>
      <c r="BE1069" s="398"/>
    </row>
    <row r="1070" spans="53:57" ht="11.25" customHeight="1" x14ac:dyDescent="0.25">
      <c r="BA1070" s="399"/>
      <c r="BB1070" s="399"/>
      <c r="BC1070" s="399"/>
      <c r="BD1070" s="398"/>
      <c r="BE1070" s="398"/>
    </row>
    <row r="1071" spans="53:57" ht="11.25" customHeight="1" x14ac:dyDescent="0.25">
      <c r="BA1071" s="399"/>
      <c r="BB1071" s="399"/>
      <c r="BC1071" s="399"/>
      <c r="BD1071" s="398"/>
      <c r="BE1071" s="398"/>
    </row>
    <row r="1072" spans="53:57" ht="11.25" customHeight="1" x14ac:dyDescent="0.25">
      <c r="BA1072" s="399"/>
      <c r="BB1072" s="399"/>
      <c r="BC1072" s="399"/>
      <c r="BD1072" s="398"/>
      <c r="BE1072" s="398"/>
    </row>
    <row r="1073" spans="53:57" ht="11.25" customHeight="1" x14ac:dyDescent="0.25">
      <c r="BA1073" s="399"/>
      <c r="BB1073" s="399"/>
      <c r="BC1073" s="399"/>
      <c r="BD1073" s="398"/>
      <c r="BE1073" s="398"/>
    </row>
    <row r="1074" spans="53:57" ht="11.25" customHeight="1" x14ac:dyDescent="0.25">
      <c r="BA1074" s="399"/>
      <c r="BB1074" s="399"/>
      <c r="BC1074" s="399"/>
      <c r="BD1074" s="398"/>
      <c r="BE1074" s="398"/>
    </row>
    <row r="1075" spans="53:57" ht="11.25" customHeight="1" x14ac:dyDescent="0.25">
      <c r="BA1075" s="399"/>
      <c r="BB1075" s="399"/>
      <c r="BC1075" s="399"/>
      <c r="BD1075" s="398"/>
      <c r="BE1075" s="398"/>
    </row>
    <row r="1076" spans="53:57" ht="11.25" customHeight="1" x14ac:dyDescent="0.25">
      <c r="BA1076" s="399"/>
      <c r="BB1076" s="399"/>
      <c r="BC1076" s="399"/>
      <c r="BD1076" s="398"/>
      <c r="BE1076" s="398"/>
    </row>
    <row r="1077" spans="53:57" ht="11.25" customHeight="1" x14ac:dyDescent="0.25">
      <c r="BA1077" s="399"/>
      <c r="BB1077" s="399"/>
      <c r="BC1077" s="399"/>
      <c r="BD1077" s="398"/>
      <c r="BE1077" s="398"/>
    </row>
    <row r="1078" spans="53:57" ht="11.25" customHeight="1" x14ac:dyDescent="0.25">
      <c r="BA1078" s="399"/>
      <c r="BB1078" s="399"/>
      <c r="BC1078" s="399"/>
      <c r="BD1078" s="398"/>
      <c r="BE1078" s="398"/>
    </row>
    <row r="1079" spans="53:57" ht="11.25" customHeight="1" x14ac:dyDescent="0.25">
      <c r="BA1079" s="399"/>
      <c r="BB1079" s="399"/>
      <c r="BC1079" s="399"/>
      <c r="BD1079" s="398"/>
      <c r="BE1079" s="398"/>
    </row>
    <row r="1080" spans="53:57" ht="11.25" customHeight="1" x14ac:dyDescent="0.25">
      <c r="BA1080" s="399"/>
      <c r="BB1080" s="399"/>
      <c r="BC1080" s="399"/>
      <c r="BD1080" s="398"/>
      <c r="BE1080" s="398"/>
    </row>
    <row r="1081" spans="53:57" ht="11.25" customHeight="1" x14ac:dyDescent="0.25">
      <c r="BA1081" s="399"/>
      <c r="BB1081" s="399"/>
      <c r="BC1081" s="399"/>
      <c r="BD1081" s="398"/>
      <c r="BE1081" s="398"/>
    </row>
    <row r="1082" spans="53:57" ht="11.25" customHeight="1" x14ac:dyDescent="0.25">
      <c r="BA1082" s="399"/>
      <c r="BB1082" s="399"/>
      <c r="BC1082" s="399"/>
      <c r="BD1082" s="398"/>
      <c r="BE1082" s="398"/>
    </row>
    <row r="1083" spans="53:57" ht="11.25" customHeight="1" x14ac:dyDescent="0.25">
      <c r="BA1083" s="399"/>
      <c r="BB1083" s="399"/>
      <c r="BC1083" s="399"/>
      <c r="BD1083" s="398"/>
      <c r="BE1083" s="398"/>
    </row>
    <row r="1084" spans="53:57" ht="11.25" customHeight="1" x14ac:dyDescent="0.25">
      <c r="BA1084" s="399"/>
      <c r="BB1084" s="399"/>
      <c r="BC1084" s="399"/>
      <c r="BD1084" s="398"/>
      <c r="BE1084" s="398"/>
    </row>
    <row r="1085" spans="53:57" ht="11.25" customHeight="1" x14ac:dyDescent="0.25">
      <c r="BA1085" s="399"/>
      <c r="BB1085" s="399"/>
      <c r="BC1085" s="399"/>
      <c r="BD1085" s="398"/>
      <c r="BE1085" s="398"/>
    </row>
    <row r="1086" spans="53:57" ht="11.25" customHeight="1" x14ac:dyDescent="0.25">
      <c r="BA1086" s="399"/>
      <c r="BB1086" s="399"/>
      <c r="BC1086" s="399"/>
      <c r="BD1086" s="398"/>
      <c r="BE1086" s="398"/>
    </row>
    <row r="1087" spans="53:57" ht="11.25" customHeight="1" x14ac:dyDescent="0.25">
      <c r="BA1087" s="399"/>
      <c r="BB1087" s="399"/>
      <c r="BC1087" s="399"/>
      <c r="BD1087" s="398"/>
      <c r="BE1087" s="398"/>
    </row>
    <row r="1088" spans="53:57" ht="11.25" customHeight="1" x14ac:dyDescent="0.25">
      <c r="BA1088" s="399"/>
      <c r="BB1088" s="399"/>
      <c r="BC1088" s="399"/>
      <c r="BD1088" s="398"/>
      <c r="BE1088" s="398"/>
    </row>
    <row r="1089" spans="53:57" ht="11.25" customHeight="1" x14ac:dyDescent="0.25">
      <c r="BA1089" s="399"/>
      <c r="BB1089" s="399"/>
      <c r="BC1089" s="399"/>
      <c r="BD1089" s="398"/>
      <c r="BE1089" s="398"/>
    </row>
    <row r="1090" spans="53:57" ht="11.25" customHeight="1" x14ac:dyDescent="0.25">
      <c r="BA1090" s="399"/>
      <c r="BB1090" s="399"/>
      <c r="BC1090" s="399"/>
      <c r="BD1090" s="398"/>
      <c r="BE1090" s="398"/>
    </row>
    <row r="1091" spans="53:57" ht="11.25" customHeight="1" x14ac:dyDescent="0.25">
      <c r="BA1091" s="399"/>
      <c r="BB1091" s="399"/>
      <c r="BC1091" s="399"/>
      <c r="BD1091" s="398"/>
      <c r="BE1091" s="398"/>
    </row>
    <row r="1092" spans="53:57" ht="11.25" customHeight="1" x14ac:dyDescent="0.25">
      <c r="BA1092" s="399"/>
      <c r="BB1092" s="399"/>
      <c r="BC1092" s="399"/>
      <c r="BD1092" s="398"/>
      <c r="BE1092" s="398"/>
    </row>
    <row r="1093" spans="53:57" ht="11.25" customHeight="1" x14ac:dyDescent="0.25">
      <c r="BA1093" s="399"/>
      <c r="BB1093" s="399"/>
      <c r="BC1093" s="399"/>
      <c r="BD1093" s="398"/>
      <c r="BE1093" s="398"/>
    </row>
    <row r="1094" spans="53:57" ht="11.25" customHeight="1" x14ac:dyDescent="0.25">
      <c r="BA1094" s="399"/>
      <c r="BB1094" s="399"/>
      <c r="BC1094" s="399"/>
      <c r="BD1094" s="398"/>
      <c r="BE1094" s="398"/>
    </row>
    <row r="1095" spans="53:57" ht="11.25" customHeight="1" x14ac:dyDescent="0.25">
      <c r="BA1095" s="399"/>
      <c r="BB1095" s="399"/>
      <c r="BC1095" s="399"/>
      <c r="BD1095" s="398"/>
      <c r="BE1095" s="398"/>
    </row>
    <row r="1096" spans="53:57" ht="11.25" customHeight="1" x14ac:dyDescent="0.25">
      <c r="BA1096" s="399"/>
      <c r="BB1096" s="399"/>
      <c r="BC1096" s="399"/>
      <c r="BD1096" s="398"/>
      <c r="BE1096" s="398"/>
    </row>
    <row r="1097" spans="53:57" ht="11.25" customHeight="1" x14ac:dyDescent="0.25">
      <c r="BA1097" s="399"/>
      <c r="BB1097" s="399"/>
      <c r="BC1097" s="399"/>
      <c r="BD1097" s="398"/>
      <c r="BE1097" s="398"/>
    </row>
    <row r="1098" spans="53:57" ht="11.25" customHeight="1" x14ac:dyDescent="0.25">
      <c r="BA1098" s="399"/>
      <c r="BB1098" s="399"/>
      <c r="BC1098" s="399"/>
      <c r="BD1098" s="398"/>
      <c r="BE1098" s="398"/>
    </row>
    <row r="1099" spans="53:57" ht="11.25" customHeight="1" x14ac:dyDescent="0.25">
      <c r="BA1099" s="399"/>
      <c r="BB1099" s="399"/>
      <c r="BC1099" s="399"/>
      <c r="BD1099" s="398"/>
      <c r="BE1099" s="398"/>
    </row>
    <row r="1100" spans="53:57" ht="11.25" customHeight="1" x14ac:dyDescent="0.25">
      <c r="BA1100" s="399"/>
      <c r="BB1100" s="399"/>
      <c r="BC1100" s="399"/>
      <c r="BD1100" s="398"/>
      <c r="BE1100" s="398"/>
    </row>
    <row r="1101" spans="53:57" ht="11.25" customHeight="1" x14ac:dyDescent="0.25">
      <c r="BA1101" s="399"/>
      <c r="BB1101" s="399"/>
      <c r="BC1101" s="399"/>
      <c r="BD1101" s="398"/>
      <c r="BE1101" s="398"/>
    </row>
    <row r="1102" spans="53:57" ht="11.25" customHeight="1" x14ac:dyDescent="0.25">
      <c r="BA1102" s="399"/>
      <c r="BB1102" s="399"/>
      <c r="BC1102" s="399"/>
      <c r="BD1102" s="398"/>
      <c r="BE1102" s="398"/>
    </row>
    <row r="1103" spans="53:57" ht="11.25" customHeight="1" x14ac:dyDescent="0.25">
      <c r="BA1103" s="399"/>
      <c r="BB1103" s="399"/>
      <c r="BC1103" s="399"/>
      <c r="BD1103" s="398"/>
      <c r="BE1103" s="398"/>
    </row>
    <row r="1104" spans="53:57" ht="11.25" customHeight="1" x14ac:dyDescent="0.25">
      <c r="BA1104" s="399"/>
      <c r="BB1104" s="399"/>
      <c r="BC1104" s="399"/>
      <c r="BD1104" s="398"/>
      <c r="BE1104" s="398"/>
    </row>
    <row r="1105" spans="53:57" ht="11.25" customHeight="1" x14ac:dyDescent="0.25">
      <c r="BA1105" s="399"/>
      <c r="BB1105" s="399"/>
      <c r="BC1105" s="399"/>
      <c r="BD1105" s="398"/>
      <c r="BE1105" s="398"/>
    </row>
    <row r="1106" spans="53:57" ht="11.25" customHeight="1" x14ac:dyDescent="0.25">
      <c r="BA1106" s="399"/>
      <c r="BB1106" s="399"/>
      <c r="BC1106" s="399"/>
      <c r="BD1106" s="398"/>
      <c r="BE1106" s="398"/>
    </row>
    <row r="1107" spans="53:57" ht="11.25" customHeight="1" x14ac:dyDescent="0.25">
      <c r="BA1107" s="399"/>
      <c r="BB1107" s="399"/>
      <c r="BC1107" s="399"/>
      <c r="BD1107" s="398"/>
      <c r="BE1107" s="398"/>
    </row>
    <row r="1108" spans="53:57" ht="11.25" customHeight="1" x14ac:dyDescent="0.25">
      <c r="BA1108" s="399"/>
      <c r="BB1108" s="399"/>
      <c r="BC1108" s="399"/>
      <c r="BD1108" s="398"/>
      <c r="BE1108" s="398"/>
    </row>
    <row r="1109" spans="53:57" ht="11.25" customHeight="1" x14ac:dyDescent="0.25">
      <c r="BA1109" s="399"/>
      <c r="BB1109" s="399"/>
      <c r="BC1109" s="399"/>
      <c r="BD1109" s="398"/>
      <c r="BE1109" s="398"/>
    </row>
    <row r="1110" spans="53:57" ht="11.25" customHeight="1" x14ac:dyDescent="0.25">
      <c r="BA1110" s="399"/>
      <c r="BB1110" s="399"/>
      <c r="BC1110" s="399"/>
      <c r="BD1110" s="398"/>
      <c r="BE1110" s="398"/>
    </row>
    <row r="1111" spans="53:57" ht="11.25" customHeight="1" x14ac:dyDescent="0.25">
      <c r="BA1111" s="399"/>
      <c r="BB1111" s="399"/>
      <c r="BC1111" s="399"/>
      <c r="BD1111" s="398"/>
      <c r="BE1111" s="398"/>
    </row>
    <row r="1112" spans="53:57" ht="11.25" customHeight="1" x14ac:dyDescent="0.25">
      <c r="BA1112" s="399"/>
      <c r="BB1112" s="399"/>
      <c r="BC1112" s="399"/>
      <c r="BD1112" s="398"/>
      <c r="BE1112" s="398"/>
    </row>
    <row r="1113" spans="53:57" ht="11.25" customHeight="1" x14ac:dyDescent="0.25">
      <c r="BA1113" s="399"/>
      <c r="BB1113" s="399"/>
      <c r="BC1113" s="399"/>
      <c r="BD1113" s="398"/>
      <c r="BE1113" s="398"/>
    </row>
    <row r="1114" spans="53:57" ht="11.25" customHeight="1" x14ac:dyDescent="0.25">
      <c r="BA1114" s="399"/>
      <c r="BB1114" s="399"/>
      <c r="BC1114" s="399"/>
      <c r="BD1114" s="398"/>
      <c r="BE1114" s="398"/>
    </row>
    <row r="1115" spans="53:57" ht="11.25" customHeight="1" x14ac:dyDescent="0.25">
      <c r="BA1115" s="399"/>
      <c r="BB1115" s="399"/>
      <c r="BC1115" s="399"/>
      <c r="BD1115" s="398"/>
      <c r="BE1115" s="398"/>
    </row>
    <row r="1116" spans="53:57" ht="11.25" customHeight="1" x14ac:dyDescent="0.25">
      <c r="BA1116" s="399"/>
      <c r="BB1116" s="399"/>
      <c r="BC1116" s="399"/>
      <c r="BD1116" s="398"/>
      <c r="BE1116" s="398"/>
    </row>
    <row r="1117" spans="53:57" ht="11.25" customHeight="1" x14ac:dyDescent="0.25">
      <c r="BA1117" s="399"/>
      <c r="BB1117" s="399"/>
      <c r="BC1117" s="399"/>
      <c r="BD1117" s="398"/>
      <c r="BE1117" s="398"/>
    </row>
    <row r="1118" spans="53:57" ht="11.25" customHeight="1" x14ac:dyDescent="0.25">
      <c r="BA1118" s="399"/>
      <c r="BB1118" s="399"/>
      <c r="BC1118" s="399"/>
      <c r="BD1118" s="398"/>
      <c r="BE1118" s="398"/>
    </row>
    <row r="1119" spans="53:57" ht="11.25" customHeight="1" x14ac:dyDescent="0.25">
      <c r="BA1119" s="399"/>
      <c r="BB1119" s="399"/>
      <c r="BC1119" s="399"/>
      <c r="BD1119" s="398"/>
      <c r="BE1119" s="398"/>
    </row>
    <row r="1120" spans="53:57" ht="11.25" customHeight="1" x14ac:dyDescent="0.25">
      <c r="BA1120" s="399"/>
      <c r="BB1120" s="399"/>
      <c r="BC1120" s="399"/>
      <c r="BD1120" s="398"/>
      <c r="BE1120" s="398"/>
    </row>
    <row r="1121" spans="53:57" ht="11.25" customHeight="1" x14ac:dyDescent="0.25">
      <c r="BA1121" s="399"/>
      <c r="BB1121" s="399"/>
      <c r="BC1121" s="399"/>
      <c r="BD1121" s="398"/>
      <c r="BE1121" s="398"/>
    </row>
    <row r="1122" spans="53:57" ht="11.25" customHeight="1" x14ac:dyDescent="0.25">
      <c r="BA1122" s="399"/>
      <c r="BB1122" s="399"/>
      <c r="BC1122" s="399"/>
      <c r="BD1122" s="398"/>
      <c r="BE1122" s="398"/>
    </row>
    <row r="1123" spans="53:57" ht="11.25" customHeight="1" x14ac:dyDescent="0.25">
      <c r="BA1123" s="399"/>
      <c r="BB1123" s="399"/>
      <c r="BC1123" s="399"/>
      <c r="BD1123" s="398"/>
      <c r="BE1123" s="398"/>
    </row>
    <row r="1124" spans="53:57" ht="11.25" customHeight="1" x14ac:dyDescent="0.25">
      <c r="BA1124" s="399"/>
      <c r="BB1124" s="399"/>
      <c r="BC1124" s="399"/>
      <c r="BD1124" s="398"/>
      <c r="BE1124" s="398"/>
    </row>
    <row r="1125" spans="53:57" ht="11.25" customHeight="1" x14ac:dyDescent="0.25">
      <c r="BA1125" s="399"/>
      <c r="BB1125" s="399"/>
      <c r="BC1125" s="399"/>
      <c r="BD1125" s="398"/>
      <c r="BE1125" s="398"/>
    </row>
    <row r="1126" spans="53:57" ht="11.25" customHeight="1" x14ac:dyDescent="0.25">
      <c r="BA1126" s="399"/>
      <c r="BB1126" s="399"/>
      <c r="BC1126" s="399"/>
      <c r="BD1126" s="398"/>
      <c r="BE1126" s="398"/>
    </row>
    <row r="1127" spans="53:57" ht="11.25" customHeight="1" x14ac:dyDescent="0.25">
      <c r="BA1127" s="399"/>
      <c r="BB1127" s="399"/>
      <c r="BC1127" s="399"/>
      <c r="BD1127" s="398"/>
      <c r="BE1127" s="398"/>
    </row>
    <row r="1128" spans="53:57" ht="11.25" customHeight="1" x14ac:dyDescent="0.25">
      <c r="BA1128" s="399"/>
      <c r="BB1128" s="399"/>
      <c r="BC1128" s="399"/>
      <c r="BD1128" s="398"/>
      <c r="BE1128" s="398"/>
    </row>
    <row r="1129" spans="53:57" ht="11.25" customHeight="1" x14ac:dyDescent="0.25">
      <c r="BA1129" s="399"/>
      <c r="BB1129" s="399"/>
      <c r="BC1129" s="399"/>
      <c r="BD1129" s="398"/>
      <c r="BE1129" s="398"/>
    </row>
    <row r="1130" spans="53:57" ht="11.25" customHeight="1" x14ac:dyDescent="0.25">
      <c r="BA1130" s="399"/>
      <c r="BB1130" s="399"/>
      <c r="BC1130" s="399"/>
      <c r="BD1130" s="398"/>
      <c r="BE1130" s="398"/>
    </row>
    <row r="1131" spans="53:57" ht="11.25" customHeight="1" x14ac:dyDescent="0.25">
      <c r="BA1131" s="399"/>
      <c r="BB1131" s="399"/>
      <c r="BC1131" s="399"/>
      <c r="BD1131" s="398"/>
      <c r="BE1131" s="398"/>
    </row>
    <row r="1132" spans="53:57" ht="11.25" customHeight="1" x14ac:dyDescent="0.25">
      <c r="BA1132" s="399"/>
      <c r="BB1132" s="399"/>
      <c r="BC1132" s="399"/>
      <c r="BD1132" s="398"/>
      <c r="BE1132" s="398"/>
    </row>
    <row r="1133" spans="53:57" ht="11.25" customHeight="1" x14ac:dyDescent="0.25">
      <c r="BA1133" s="399"/>
      <c r="BB1133" s="399"/>
      <c r="BC1133" s="399"/>
      <c r="BD1133" s="398"/>
      <c r="BE1133" s="398"/>
    </row>
    <row r="1134" spans="53:57" ht="11.25" customHeight="1" x14ac:dyDescent="0.25">
      <c r="BA1134" s="399"/>
      <c r="BB1134" s="399"/>
      <c r="BC1134" s="399"/>
      <c r="BD1134" s="398"/>
      <c r="BE1134" s="398"/>
    </row>
    <row r="1135" spans="53:57" ht="11.25" customHeight="1" x14ac:dyDescent="0.25">
      <c r="BA1135" s="399"/>
      <c r="BB1135" s="399"/>
      <c r="BC1135" s="399"/>
      <c r="BD1135" s="398"/>
      <c r="BE1135" s="398"/>
    </row>
    <row r="1136" spans="53:57" ht="11.25" customHeight="1" x14ac:dyDescent="0.25">
      <c r="BA1136" s="399"/>
      <c r="BB1136" s="399"/>
      <c r="BC1136" s="399"/>
      <c r="BD1136" s="398"/>
      <c r="BE1136" s="398"/>
    </row>
    <row r="1137" spans="53:57" ht="11.25" customHeight="1" x14ac:dyDescent="0.25">
      <c r="BA1137" s="399"/>
      <c r="BB1137" s="399"/>
      <c r="BC1137" s="399"/>
      <c r="BD1137" s="398"/>
      <c r="BE1137" s="398"/>
    </row>
    <row r="1138" spans="53:57" ht="11.25" customHeight="1" x14ac:dyDescent="0.25">
      <c r="BA1138" s="399"/>
      <c r="BB1138" s="399"/>
      <c r="BC1138" s="399"/>
      <c r="BD1138" s="398"/>
      <c r="BE1138" s="398"/>
    </row>
    <row r="1139" spans="53:57" ht="11.25" customHeight="1" x14ac:dyDescent="0.25">
      <c r="BA1139" s="399"/>
      <c r="BB1139" s="399"/>
      <c r="BC1139" s="399"/>
      <c r="BD1139" s="398"/>
      <c r="BE1139" s="398"/>
    </row>
    <row r="1140" spans="53:57" ht="11.25" customHeight="1" x14ac:dyDescent="0.25">
      <c r="BA1140" s="399"/>
      <c r="BB1140" s="399"/>
      <c r="BC1140" s="399"/>
      <c r="BD1140" s="398"/>
      <c r="BE1140" s="398"/>
    </row>
    <row r="1141" spans="53:57" ht="11.25" customHeight="1" x14ac:dyDescent="0.25">
      <c r="BA1141" s="399"/>
      <c r="BB1141" s="399"/>
      <c r="BC1141" s="399"/>
      <c r="BD1141" s="398"/>
      <c r="BE1141" s="398"/>
    </row>
    <row r="1142" spans="53:57" ht="11.25" customHeight="1" x14ac:dyDescent="0.25">
      <c r="BA1142" s="399"/>
      <c r="BB1142" s="399"/>
      <c r="BC1142" s="399"/>
      <c r="BD1142" s="398"/>
      <c r="BE1142" s="398"/>
    </row>
    <row r="1143" spans="53:57" ht="11.25" customHeight="1" x14ac:dyDescent="0.25">
      <c r="BA1143" s="399"/>
      <c r="BB1143" s="399"/>
      <c r="BC1143" s="399"/>
      <c r="BD1143" s="398"/>
      <c r="BE1143" s="398"/>
    </row>
    <row r="1144" spans="53:57" ht="11.25" customHeight="1" x14ac:dyDescent="0.25">
      <c r="BA1144" s="399"/>
      <c r="BB1144" s="399"/>
      <c r="BC1144" s="399"/>
      <c r="BD1144" s="398"/>
      <c r="BE1144" s="398"/>
    </row>
    <row r="1145" spans="53:57" ht="11.25" customHeight="1" x14ac:dyDescent="0.25">
      <c r="BA1145" s="399"/>
      <c r="BB1145" s="399"/>
      <c r="BC1145" s="399"/>
      <c r="BD1145" s="398"/>
      <c r="BE1145" s="398"/>
    </row>
    <row r="1146" spans="53:57" ht="11.25" customHeight="1" x14ac:dyDescent="0.25">
      <c r="BA1146" s="399"/>
      <c r="BB1146" s="399"/>
      <c r="BC1146" s="399"/>
      <c r="BD1146" s="398"/>
      <c r="BE1146" s="398"/>
    </row>
    <row r="1147" spans="53:57" ht="11.25" customHeight="1" x14ac:dyDescent="0.25">
      <c r="BA1147" s="399"/>
      <c r="BB1147" s="399"/>
      <c r="BC1147" s="399"/>
      <c r="BD1147" s="398"/>
      <c r="BE1147" s="398"/>
    </row>
    <row r="1148" spans="53:57" ht="11.25" customHeight="1" x14ac:dyDescent="0.25">
      <c r="BA1148" s="399"/>
      <c r="BB1148" s="399"/>
      <c r="BC1148" s="399"/>
      <c r="BD1148" s="398"/>
      <c r="BE1148" s="398"/>
    </row>
    <row r="1149" spans="53:57" ht="11.25" customHeight="1" x14ac:dyDescent="0.25">
      <c r="BA1149" s="399"/>
      <c r="BB1149" s="399"/>
      <c r="BC1149" s="399"/>
      <c r="BD1149" s="398"/>
      <c r="BE1149" s="398"/>
    </row>
    <row r="1150" spans="53:57" ht="11.25" customHeight="1" x14ac:dyDescent="0.25">
      <c r="BA1150" s="399"/>
      <c r="BB1150" s="399"/>
      <c r="BC1150" s="399"/>
      <c r="BD1150" s="398"/>
      <c r="BE1150" s="398"/>
    </row>
    <row r="1151" spans="53:57" ht="11.25" customHeight="1" x14ac:dyDescent="0.25">
      <c r="BA1151" s="399"/>
      <c r="BB1151" s="399"/>
      <c r="BC1151" s="399"/>
      <c r="BD1151" s="398"/>
      <c r="BE1151" s="398"/>
    </row>
    <row r="1152" spans="53:57" ht="11.25" customHeight="1" x14ac:dyDescent="0.25">
      <c r="BA1152" s="399"/>
      <c r="BB1152" s="399"/>
      <c r="BC1152" s="399"/>
      <c r="BD1152" s="398"/>
      <c r="BE1152" s="398"/>
    </row>
    <row r="1153" spans="53:57" ht="11.25" customHeight="1" x14ac:dyDescent="0.25">
      <c r="BA1153" s="399"/>
      <c r="BB1153" s="399"/>
      <c r="BC1153" s="399"/>
      <c r="BD1153" s="398"/>
      <c r="BE1153" s="398"/>
    </row>
    <row r="1154" spans="53:57" ht="11.25" customHeight="1" x14ac:dyDescent="0.25">
      <c r="BA1154" s="399"/>
      <c r="BB1154" s="399"/>
      <c r="BC1154" s="399"/>
      <c r="BD1154" s="398"/>
      <c r="BE1154" s="398"/>
    </row>
    <row r="1155" spans="53:57" ht="11.25" customHeight="1" x14ac:dyDescent="0.25">
      <c r="BA1155" s="399"/>
      <c r="BB1155" s="399"/>
      <c r="BC1155" s="399"/>
      <c r="BD1155" s="398"/>
      <c r="BE1155" s="398"/>
    </row>
    <row r="1156" spans="53:57" ht="11.25" customHeight="1" x14ac:dyDescent="0.25">
      <c r="BA1156" s="399"/>
      <c r="BB1156" s="399"/>
      <c r="BC1156" s="399"/>
      <c r="BD1156" s="398"/>
      <c r="BE1156" s="398"/>
    </row>
    <row r="1157" spans="53:57" ht="11.25" customHeight="1" x14ac:dyDescent="0.25">
      <c r="BA1157" s="399"/>
      <c r="BB1157" s="399"/>
      <c r="BC1157" s="399"/>
      <c r="BD1157" s="398"/>
      <c r="BE1157" s="398"/>
    </row>
    <row r="1158" spans="53:57" ht="11.25" customHeight="1" x14ac:dyDescent="0.25">
      <c r="BA1158" s="399"/>
      <c r="BB1158" s="399"/>
      <c r="BC1158" s="399"/>
      <c r="BD1158" s="398"/>
      <c r="BE1158" s="398"/>
    </row>
    <row r="1159" spans="53:57" ht="11.25" customHeight="1" x14ac:dyDescent="0.25">
      <c r="BA1159" s="399"/>
      <c r="BB1159" s="399"/>
      <c r="BC1159" s="399"/>
      <c r="BD1159" s="398"/>
      <c r="BE1159" s="398"/>
    </row>
    <row r="1160" spans="53:57" ht="11.25" customHeight="1" x14ac:dyDescent="0.25">
      <c r="BA1160" s="399"/>
      <c r="BB1160" s="399"/>
      <c r="BC1160" s="399"/>
      <c r="BD1160" s="398"/>
      <c r="BE1160" s="398"/>
    </row>
    <row r="1161" spans="53:57" ht="11.25" customHeight="1" x14ac:dyDescent="0.25">
      <c r="BA1161" s="399"/>
      <c r="BB1161" s="399"/>
      <c r="BC1161" s="399"/>
      <c r="BD1161" s="398"/>
      <c r="BE1161" s="398"/>
    </row>
    <row r="1162" spans="53:57" ht="11.25" customHeight="1" x14ac:dyDescent="0.25">
      <c r="BA1162" s="399"/>
      <c r="BB1162" s="399"/>
      <c r="BC1162" s="399"/>
      <c r="BD1162" s="398"/>
      <c r="BE1162" s="398"/>
    </row>
    <row r="1163" spans="53:57" ht="11.25" customHeight="1" x14ac:dyDescent="0.25">
      <c r="BA1163" s="399"/>
      <c r="BB1163" s="399"/>
      <c r="BC1163" s="399"/>
      <c r="BD1163" s="398"/>
      <c r="BE1163" s="398"/>
    </row>
    <row r="1164" spans="53:57" ht="11.25" customHeight="1" x14ac:dyDescent="0.25">
      <c r="BA1164" s="399"/>
      <c r="BB1164" s="399"/>
      <c r="BC1164" s="399"/>
      <c r="BD1164" s="398"/>
      <c r="BE1164" s="398"/>
    </row>
    <row r="1165" spans="53:57" ht="11.25" customHeight="1" x14ac:dyDescent="0.25">
      <c r="BA1165" s="399"/>
      <c r="BB1165" s="399"/>
      <c r="BC1165" s="399"/>
      <c r="BD1165" s="398"/>
      <c r="BE1165" s="398"/>
    </row>
    <row r="1166" spans="53:57" ht="11.25" customHeight="1" x14ac:dyDescent="0.25">
      <c r="BA1166" s="399"/>
      <c r="BB1166" s="399"/>
      <c r="BC1166" s="399"/>
      <c r="BD1166" s="398"/>
      <c r="BE1166" s="398"/>
    </row>
    <row r="1167" spans="53:57" ht="11.25" customHeight="1" x14ac:dyDescent="0.25">
      <c r="BA1167" s="399"/>
      <c r="BB1167" s="399"/>
      <c r="BC1167" s="399"/>
      <c r="BD1167" s="398"/>
      <c r="BE1167" s="398"/>
    </row>
    <row r="1168" spans="53:57" ht="11.25" customHeight="1" x14ac:dyDescent="0.25">
      <c r="BA1168" s="399"/>
      <c r="BB1168" s="399"/>
      <c r="BC1168" s="399"/>
      <c r="BD1168" s="398"/>
      <c r="BE1168" s="398"/>
    </row>
    <row r="1169" spans="53:57" ht="11.25" customHeight="1" x14ac:dyDescent="0.25">
      <c r="BA1169" s="399"/>
      <c r="BB1169" s="399"/>
      <c r="BC1169" s="399"/>
      <c r="BD1169" s="398"/>
      <c r="BE1169" s="398"/>
    </row>
    <row r="1170" spans="53:57" ht="11.25" customHeight="1" x14ac:dyDescent="0.25">
      <c r="BA1170" s="399"/>
      <c r="BB1170" s="399"/>
      <c r="BC1170" s="399"/>
      <c r="BD1170" s="398"/>
      <c r="BE1170" s="398"/>
    </row>
    <row r="1171" spans="53:57" ht="11.25" customHeight="1" x14ac:dyDescent="0.25">
      <c r="BA1171" s="399"/>
      <c r="BB1171" s="399"/>
      <c r="BC1171" s="399"/>
      <c r="BD1171" s="398"/>
      <c r="BE1171" s="398"/>
    </row>
    <row r="1172" spans="53:57" ht="11.25" customHeight="1" x14ac:dyDescent="0.25">
      <c r="BA1172" s="399"/>
      <c r="BB1172" s="399"/>
      <c r="BC1172" s="399"/>
      <c r="BD1172" s="398"/>
      <c r="BE1172" s="398"/>
    </row>
    <row r="1173" spans="53:57" ht="11.25" customHeight="1" x14ac:dyDescent="0.25">
      <c r="BA1173" s="399"/>
      <c r="BB1173" s="399"/>
      <c r="BC1173" s="399"/>
      <c r="BD1173" s="398"/>
      <c r="BE1173" s="398"/>
    </row>
    <row r="1174" spans="53:57" ht="11.25" customHeight="1" x14ac:dyDescent="0.25">
      <c r="BA1174" s="399"/>
      <c r="BB1174" s="399"/>
      <c r="BC1174" s="399"/>
      <c r="BD1174" s="398"/>
      <c r="BE1174" s="398"/>
    </row>
    <row r="1175" spans="53:57" ht="11.25" customHeight="1" x14ac:dyDescent="0.25">
      <c r="BA1175" s="399"/>
      <c r="BB1175" s="399"/>
      <c r="BC1175" s="399"/>
      <c r="BD1175" s="398"/>
      <c r="BE1175" s="398"/>
    </row>
    <row r="1176" spans="53:57" ht="11.25" customHeight="1" x14ac:dyDescent="0.25">
      <c r="BA1176" s="399"/>
      <c r="BB1176" s="399"/>
      <c r="BC1176" s="399"/>
      <c r="BD1176" s="398"/>
      <c r="BE1176" s="398"/>
    </row>
    <row r="1177" spans="53:57" ht="11.25" customHeight="1" x14ac:dyDescent="0.25">
      <c r="BA1177" s="399"/>
      <c r="BB1177" s="399"/>
      <c r="BC1177" s="399"/>
      <c r="BD1177" s="398"/>
      <c r="BE1177" s="398"/>
    </row>
    <row r="1178" spans="53:57" ht="11.25" customHeight="1" x14ac:dyDescent="0.25">
      <c r="BA1178" s="399"/>
      <c r="BB1178" s="399"/>
      <c r="BC1178" s="399"/>
      <c r="BD1178" s="398"/>
      <c r="BE1178" s="398"/>
    </row>
    <row r="1179" spans="53:57" ht="11.25" customHeight="1" x14ac:dyDescent="0.25">
      <c r="BA1179" s="399"/>
      <c r="BB1179" s="399"/>
      <c r="BC1179" s="399"/>
      <c r="BD1179" s="398"/>
      <c r="BE1179" s="398"/>
    </row>
    <row r="1180" spans="53:57" ht="11.25" customHeight="1" x14ac:dyDescent="0.25">
      <c r="BA1180" s="399"/>
      <c r="BB1180" s="399"/>
      <c r="BC1180" s="399"/>
      <c r="BD1180" s="398"/>
      <c r="BE1180" s="398"/>
    </row>
    <row r="1181" spans="53:57" ht="11.25" customHeight="1" x14ac:dyDescent="0.25">
      <c r="BA1181" s="399"/>
      <c r="BB1181" s="399"/>
      <c r="BC1181" s="399"/>
      <c r="BD1181" s="398"/>
      <c r="BE1181" s="398"/>
    </row>
    <row r="1182" spans="53:57" ht="11.25" customHeight="1" x14ac:dyDescent="0.25">
      <c r="BA1182" s="399"/>
      <c r="BB1182" s="399"/>
      <c r="BC1182" s="399"/>
      <c r="BD1182" s="398"/>
      <c r="BE1182" s="398"/>
    </row>
    <row r="1183" spans="53:57" ht="11.25" customHeight="1" x14ac:dyDescent="0.25">
      <c r="BA1183" s="399"/>
      <c r="BB1183" s="399"/>
      <c r="BC1183" s="399"/>
      <c r="BD1183" s="398"/>
      <c r="BE1183" s="398"/>
    </row>
    <row r="1184" spans="53:57" ht="11.25" customHeight="1" x14ac:dyDescent="0.25">
      <c r="BA1184" s="399"/>
      <c r="BB1184" s="399"/>
      <c r="BC1184" s="399"/>
      <c r="BD1184" s="398"/>
      <c r="BE1184" s="398"/>
    </row>
    <row r="1185" spans="53:57" ht="11.25" customHeight="1" x14ac:dyDescent="0.25">
      <c r="BA1185" s="399"/>
      <c r="BB1185" s="399"/>
      <c r="BC1185" s="399"/>
      <c r="BD1185" s="398"/>
      <c r="BE1185" s="398"/>
    </row>
    <row r="1186" spans="53:57" ht="11.25" customHeight="1" x14ac:dyDescent="0.25">
      <c r="BA1186" s="399"/>
      <c r="BB1186" s="399"/>
      <c r="BC1186" s="399"/>
      <c r="BD1186" s="398"/>
      <c r="BE1186" s="398"/>
    </row>
    <row r="1187" spans="53:57" ht="11.25" customHeight="1" x14ac:dyDescent="0.25">
      <c r="BA1187" s="399"/>
      <c r="BB1187" s="399"/>
      <c r="BC1187" s="399"/>
      <c r="BD1187" s="398"/>
      <c r="BE1187" s="398"/>
    </row>
    <row r="1188" spans="53:57" ht="11.25" customHeight="1" x14ac:dyDescent="0.25">
      <c r="BA1188" s="399"/>
      <c r="BB1188" s="399"/>
      <c r="BC1188" s="399"/>
      <c r="BD1188" s="398"/>
      <c r="BE1188" s="398"/>
    </row>
    <row r="1189" spans="53:57" ht="11.25" customHeight="1" x14ac:dyDescent="0.25">
      <c r="BA1189" s="399"/>
      <c r="BB1189" s="399"/>
      <c r="BC1189" s="399"/>
      <c r="BD1189" s="398"/>
      <c r="BE1189" s="398"/>
    </row>
    <row r="1190" spans="53:57" ht="11.25" customHeight="1" x14ac:dyDescent="0.25">
      <c r="BA1190" s="399"/>
      <c r="BB1190" s="399"/>
      <c r="BC1190" s="399"/>
      <c r="BD1190" s="398"/>
      <c r="BE1190" s="398"/>
    </row>
    <row r="1191" spans="53:57" ht="11.25" customHeight="1" x14ac:dyDescent="0.25">
      <c r="BA1191" s="399"/>
      <c r="BB1191" s="399"/>
      <c r="BC1191" s="399"/>
      <c r="BD1191" s="398"/>
      <c r="BE1191" s="398"/>
    </row>
    <row r="1192" spans="53:57" ht="11.25" customHeight="1" x14ac:dyDescent="0.25">
      <c r="BA1192" s="399"/>
      <c r="BB1192" s="399"/>
      <c r="BC1192" s="399"/>
      <c r="BD1192" s="398"/>
      <c r="BE1192" s="398"/>
    </row>
    <row r="1193" spans="53:57" ht="11.25" customHeight="1" x14ac:dyDescent="0.25">
      <c r="BA1193" s="399"/>
      <c r="BB1193" s="399"/>
      <c r="BC1193" s="399"/>
      <c r="BD1193" s="398"/>
      <c r="BE1193" s="398"/>
    </row>
    <row r="1194" spans="53:57" ht="11.25" customHeight="1" x14ac:dyDescent="0.25">
      <c r="BA1194" s="399"/>
      <c r="BB1194" s="399"/>
      <c r="BC1194" s="399"/>
      <c r="BD1194" s="398"/>
      <c r="BE1194" s="398"/>
    </row>
    <row r="1195" spans="53:57" ht="11.25" customHeight="1" x14ac:dyDescent="0.25">
      <c r="BA1195" s="399"/>
      <c r="BB1195" s="399"/>
      <c r="BC1195" s="399"/>
      <c r="BD1195" s="398"/>
      <c r="BE1195" s="398"/>
    </row>
    <row r="1196" spans="53:57" ht="11.25" customHeight="1" x14ac:dyDescent="0.25">
      <c r="BA1196" s="399"/>
      <c r="BB1196" s="399"/>
      <c r="BC1196" s="399"/>
      <c r="BD1196" s="398"/>
      <c r="BE1196" s="398"/>
    </row>
    <row r="1197" spans="53:57" ht="11.25" customHeight="1" x14ac:dyDescent="0.25">
      <c r="BA1197" s="399"/>
      <c r="BB1197" s="399"/>
      <c r="BC1197" s="399"/>
      <c r="BD1197" s="398"/>
      <c r="BE1197" s="398"/>
    </row>
    <row r="1198" spans="53:57" ht="11.25" customHeight="1" x14ac:dyDescent="0.25">
      <c r="BA1198" s="399"/>
      <c r="BB1198" s="399"/>
      <c r="BC1198" s="399"/>
      <c r="BD1198" s="398"/>
      <c r="BE1198" s="398"/>
    </row>
    <row r="1199" spans="53:57" ht="11.25" customHeight="1" x14ac:dyDescent="0.25">
      <c r="BA1199" s="399"/>
      <c r="BB1199" s="399"/>
      <c r="BC1199" s="399"/>
      <c r="BD1199" s="398"/>
      <c r="BE1199" s="398"/>
    </row>
    <row r="1200" spans="53:57" ht="11.25" customHeight="1" x14ac:dyDescent="0.25">
      <c r="BA1200" s="399"/>
      <c r="BB1200" s="399"/>
      <c r="BC1200" s="399"/>
      <c r="BD1200" s="398"/>
      <c r="BE1200" s="398"/>
    </row>
    <row r="1201" spans="53:57" ht="11.25" customHeight="1" x14ac:dyDescent="0.25">
      <c r="BA1201" s="399"/>
      <c r="BB1201" s="399"/>
      <c r="BC1201" s="399"/>
      <c r="BD1201" s="398"/>
      <c r="BE1201" s="398"/>
    </row>
    <row r="1202" spans="53:57" ht="11.25" customHeight="1" x14ac:dyDescent="0.25">
      <c r="BA1202" s="399"/>
      <c r="BB1202" s="399"/>
      <c r="BC1202" s="399"/>
      <c r="BD1202" s="398"/>
      <c r="BE1202" s="398"/>
    </row>
    <row r="1203" spans="53:57" ht="11.25" customHeight="1" x14ac:dyDescent="0.25">
      <c r="BA1203" s="399"/>
      <c r="BB1203" s="399"/>
      <c r="BC1203" s="399"/>
      <c r="BD1203" s="398"/>
      <c r="BE1203" s="398"/>
    </row>
    <row r="1204" spans="53:57" ht="11.25" customHeight="1" x14ac:dyDescent="0.25">
      <c r="BA1204" s="399"/>
      <c r="BB1204" s="399"/>
      <c r="BC1204" s="399"/>
      <c r="BD1204" s="398"/>
      <c r="BE1204" s="398"/>
    </row>
    <row r="1205" spans="53:57" ht="11.25" customHeight="1" x14ac:dyDescent="0.25">
      <c r="BA1205" s="399"/>
      <c r="BB1205" s="399"/>
      <c r="BC1205" s="399"/>
      <c r="BD1205" s="398"/>
      <c r="BE1205" s="398"/>
    </row>
    <row r="1206" spans="53:57" ht="11.25" customHeight="1" x14ac:dyDescent="0.25">
      <c r="BA1206" s="399"/>
      <c r="BB1206" s="399"/>
      <c r="BC1206" s="399"/>
      <c r="BD1206" s="398"/>
      <c r="BE1206" s="398"/>
    </row>
    <row r="1207" spans="53:57" ht="11.25" customHeight="1" x14ac:dyDescent="0.25">
      <c r="BA1207" s="399"/>
      <c r="BB1207" s="399"/>
      <c r="BC1207" s="399"/>
      <c r="BD1207" s="398"/>
      <c r="BE1207" s="398"/>
    </row>
    <row r="1208" spans="53:57" ht="11.25" customHeight="1" x14ac:dyDescent="0.25">
      <c r="BA1208" s="399"/>
      <c r="BB1208" s="399"/>
      <c r="BC1208" s="399"/>
      <c r="BD1208" s="398"/>
      <c r="BE1208" s="398"/>
    </row>
    <row r="1209" spans="53:57" ht="11.25" customHeight="1" x14ac:dyDescent="0.25">
      <c r="BA1209" s="399"/>
      <c r="BB1209" s="399"/>
      <c r="BC1209" s="399"/>
      <c r="BD1209" s="398"/>
      <c r="BE1209" s="398"/>
    </row>
    <row r="1210" spans="53:57" ht="11.25" customHeight="1" x14ac:dyDescent="0.25">
      <c r="BA1210" s="399"/>
      <c r="BB1210" s="399"/>
      <c r="BC1210" s="399"/>
      <c r="BD1210" s="398"/>
      <c r="BE1210" s="398"/>
    </row>
    <row r="1211" spans="53:57" ht="11.25" customHeight="1" x14ac:dyDescent="0.25">
      <c r="BA1211" s="399"/>
      <c r="BB1211" s="399"/>
      <c r="BC1211" s="399"/>
      <c r="BD1211" s="398"/>
      <c r="BE1211" s="398"/>
    </row>
    <row r="1212" spans="53:57" ht="11.25" customHeight="1" x14ac:dyDescent="0.25">
      <c r="BA1212" s="399"/>
      <c r="BB1212" s="399"/>
      <c r="BC1212" s="399"/>
      <c r="BD1212" s="398"/>
      <c r="BE1212" s="398"/>
    </row>
    <row r="1213" spans="53:57" ht="11.25" customHeight="1" x14ac:dyDescent="0.25">
      <c r="BA1213" s="399"/>
      <c r="BB1213" s="399"/>
      <c r="BC1213" s="399"/>
      <c r="BD1213" s="398"/>
      <c r="BE1213" s="398"/>
    </row>
    <row r="1214" spans="53:57" ht="11.25" customHeight="1" x14ac:dyDescent="0.25">
      <c r="BA1214" s="399"/>
      <c r="BB1214" s="399"/>
      <c r="BC1214" s="399"/>
      <c r="BD1214" s="398"/>
      <c r="BE1214" s="398"/>
    </row>
    <row r="1215" spans="53:57" ht="11.25" customHeight="1" x14ac:dyDescent="0.25">
      <c r="BA1215" s="399"/>
      <c r="BB1215" s="399"/>
      <c r="BC1215" s="399"/>
      <c r="BD1215" s="398"/>
      <c r="BE1215" s="398"/>
    </row>
    <row r="1216" spans="53:57" ht="11.25" customHeight="1" x14ac:dyDescent="0.25">
      <c r="BA1216" s="399"/>
      <c r="BB1216" s="399"/>
      <c r="BC1216" s="399"/>
      <c r="BD1216" s="398"/>
      <c r="BE1216" s="398"/>
    </row>
    <row r="1217" spans="53:57" ht="11.25" customHeight="1" x14ac:dyDescent="0.25">
      <c r="BA1217" s="399"/>
      <c r="BB1217" s="399"/>
      <c r="BC1217" s="399"/>
      <c r="BD1217" s="398"/>
      <c r="BE1217" s="398"/>
    </row>
    <row r="1218" spans="53:57" ht="11.25" customHeight="1" x14ac:dyDescent="0.25">
      <c r="BA1218" s="399"/>
      <c r="BB1218" s="399"/>
      <c r="BC1218" s="399"/>
      <c r="BD1218" s="398"/>
      <c r="BE1218" s="398"/>
    </row>
    <row r="1219" spans="53:57" ht="11.25" customHeight="1" x14ac:dyDescent="0.25">
      <c r="BA1219" s="399"/>
      <c r="BB1219" s="399"/>
      <c r="BC1219" s="399"/>
      <c r="BD1219" s="398"/>
      <c r="BE1219" s="398"/>
    </row>
    <row r="1220" spans="53:57" ht="11.25" customHeight="1" x14ac:dyDescent="0.25">
      <c r="BA1220" s="399"/>
      <c r="BB1220" s="399"/>
      <c r="BC1220" s="399"/>
      <c r="BD1220" s="398"/>
      <c r="BE1220" s="398"/>
    </row>
    <row r="1221" spans="53:57" ht="11.25" customHeight="1" x14ac:dyDescent="0.25">
      <c r="BA1221" s="399"/>
      <c r="BB1221" s="399"/>
      <c r="BC1221" s="399"/>
      <c r="BD1221" s="398"/>
      <c r="BE1221" s="398"/>
    </row>
    <row r="1222" spans="53:57" ht="11.25" customHeight="1" x14ac:dyDescent="0.25">
      <c r="BA1222" s="399"/>
      <c r="BB1222" s="399"/>
      <c r="BC1222" s="399"/>
      <c r="BD1222" s="398"/>
      <c r="BE1222" s="398"/>
    </row>
    <row r="1223" spans="53:57" ht="11.25" customHeight="1" x14ac:dyDescent="0.25">
      <c r="BA1223" s="399"/>
      <c r="BB1223" s="399"/>
      <c r="BC1223" s="399"/>
      <c r="BD1223" s="398"/>
      <c r="BE1223" s="398"/>
    </row>
    <row r="1224" spans="53:57" ht="11.25" customHeight="1" x14ac:dyDescent="0.25">
      <c r="BA1224" s="399"/>
      <c r="BB1224" s="399"/>
      <c r="BC1224" s="399"/>
      <c r="BD1224" s="398"/>
      <c r="BE1224" s="398"/>
    </row>
    <row r="1225" spans="53:57" ht="11.25" customHeight="1" x14ac:dyDescent="0.25">
      <c r="BA1225" s="399"/>
      <c r="BB1225" s="399"/>
      <c r="BC1225" s="399"/>
      <c r="BD1225" s="398"/>
      <c r="BE1225" s="398"/>
    </row>
    <row r="1226" spans="53:57" ht="11.25" customHeight="1" x14ac:dyDescent="0.25">
      <c r="BA1226" s="399"/>
      <c r="BB1226" s="399"/>
      <c r="BC1226" s="399"/>
      <c r="BD1226" s="398"/>
      <c r="BE1226" s="398"/>
    </row>
    <row r="1227" spans="53:57" ht="11.25" customHeight="1" x14ac:dyDescent="0.25">
      <c r="BA1227" s="399"/>
      <c r="BB1227" s="399"/>
      <c r="BC1227" s="399"/>
      <c r="BD1227" s="398"/>
      <c r="BE1227" s="398"/>
    </row>
    <row r="1228" spans="53:57" ht="11.25" customHeight="1" x14ac:dyDescent="0.25">
      <c r="BA1228" s="399"/>
      <c r="BB1228" s="399"/>
      <c r="BC1228" s="399"/>
      <c r="BD1228" s="398"/>
      <c r="BE1228" s="398"/>
    </row>
    <row r="1229" spans="53:57" ht="11.25" customHeight="1" x14ac:dyDescent="0.25">
      <c r="BA1229" s="399"/>
      <c r="BB1229" s="399"/>
      <c r="BC1229" s="399"/>
      <c r="BD1229" s="398"/>
      <c r="BE1229" s="398"/>
    </row>
    <row r="1230" spans="53:57" ht="11.25" customHeight="1" x14ac:dyDescent="0.25">
      <c r="BA1230" s="399"/>
      <c r="BB1230" s="399"/>
      <c r="BC1230" s="399"/>
      <c r="BD1230" s="398"/>
      <c r="BE1230" s="398"/>
    </row>
    <row r="1231" spans="53:57" ht="11.25" customHeight="1" x14ac:dyDescent="0.25">
      <c r="BA1231" s="399"/>
      <c r="BB1231" s="399"/>
      <c r="BC1231" s="399"/>
      <c r="BD1231" s="398"/>
      <c r="BE1231" s="398"/>
    </row>
    <row r="1232" spans="53:57" ht="11.25" customHeight="1" x14ac:dyDescent="0.25">
      <c r="BA1232" s="399"/>
      <c r="BB1232" s="399"/>
      <c r="BC1232" s="399"/>
      <c r="BD1232" s="398"/>
      <c r="BE1232" s="398"/>
    </row>
    <row r="1233" spans="53:57" ht="11.25" customHeight="1" x14ac:dyDescent="0.25">
      <c r="BA1233" s="399"/>
      <c r="BB1233" s="399"/>
      <c r="BC1233" s="399"/>
      <c r="BD1233" s="398"/>
      <c r="BE1233" s="398"/>
    </row>
    <row r="1234" spans="53:57" ht="11.25" customHeight="1" x14ac:dyDescent="0.25">
      <c r="BA1234" s="399"/>
      <c r="BB1234" s="399"/>
      <c r="BC1234" s="399"/>
      <c r="BD1234" s="398"/>
      <c r="BE1234" s="398"/>
    </row>
    <row r="1235" spans="53:57" ht="11.25" customHeight="1" x14ac:dyDescent="0.25">
      <c r="BA1235" s="399"/>
      <c r="BB1235" s="399"/>
      <c r="BC1235" s="399"/>
      <c r="BD1235" s="398"/>
      <c r="BE1235" s="398"/>
    </row>
    <row r="1236" spans="53:57" ht="11.25" customHeight="1" x14ac:dyDescent="0.25">
      <c r="BA1236" s="399"/>
      <c r="BB1236" s="399"/>
      <c r="BC1236" s="399"/>
      <c r="BD1236" s="398"/>
      <c r="BE1236" s="398"/>
    </row>
    <row r="1237" spans="53:57" ht="11.25" customHeight="1" x14ac:dyDescent="0.25">
      <c r="BA1237" s="399"/>
      <c r="BB1237" s="399"/>
      <c r="BC1237" s="399"/>
      <c r="BD1237" s="398"/>
      <c r="BE1237" s="398"/>
    </row>
    <row r="1238" spans="53:57" ht="11.25" customHeight="1" x14ac:dyDescent="0.25">
      <c r="BA1238" s="399"/>
      <c r="BB1238" s="399"/>
      <c r="BC1238" s="399"/>
      <c r="BD1238" s="398"/>
      <c r="BE1238" s="398"/>
    </row>
    <row r="1239" spans="53:57" ht="11.25" customHeight="1" x14ac:dyDescent="0.25">
      <c r="BA1239" s="399"/>
      <c r="BB1239" s="399"/>
      <c r="BC1239" s="399"/>
      <c r="BD1239" s="398"/>
      <c r="BE1239" s="398"/>
    </row>
    <row r="1240" spans="53:57" ht="11.25" customHeight="1" x14ac:dyDescent="0.25">
      <c r="BA1240" s="399"/>
      <c r="BB1240" s="399"/>
      <c r="BC1240" s="399"/>
      <c r="BD1240" s="398"/>
      <c r="BE1240" s="398"/>
    </row>
    <row r="1241" spans="53:57" ht="11.25" customHeight="1" x14ac:dyDescent="0.25">
      <c r="BA1241" s="399"/>
      <c r="BB1241" s="399"/>
      <c r="BC1241" s="399"/>
      <c r="BD1241" s="398"/>
      <c r="BE1241" s="398"/>
    </row>
    <row r="1242" spans="53:57" ht="11.25" customHeight="1" x14ac:dyDescent="0.25">
      <c r="BA1242" s="399"/>
      <c r="BB1242" s="399"/>
      <c r="BC1242" s="399"/>
      <c r="BD1242" s="398"/>
      <c r="BE1242" s="398"/>
    </row>
    <row r="1243" spans="53:57" ht="11.25" customHeight="1" x14ac:dyDescent="0.25">
      <c r="BA1243" s="399"/>
      <c r="BB1243" s="399"/>
      <c r="BC1243" s="399"/>
      <c r="BD1243" s="398"/>
      <c r="BE1243" s="398"/>
    </row>
    <row r="1244" spans="53:57" ht="11.25" customHeight="1" x14ac:dyDescent="0.25">
      <c r="BA1244" s="399"/>
      <c r="BB1244" s="399"/>
      <c r="BC1244" s="399"/>
      <c r="BD1244" s="398"/>
      <c r="BE1244" s="398"/>
    </row>
    <row r="1245" spans="53:57" ht="11.25" customHeight="1" x14ac:dyDescent="0.25">
      <c r="BA1245" s="399"/>
      <c r="BB1245" s="399"/>
      <c r="BC1245" s="399"/>
      <c r="BD1245" s="398"/>
      <c r="BE1245" s="398"/>
    </row>
    <row r="1246" spans="53:57" ht="11.25" customHeight="1" x14ac:dyDescent="0.25">
      <c r="BA1246" s="399"/>
      <c r="BB1246" s="399"/>
      <c r="BC1246" s="399"/>
      <c r="BD1246" s="398"/>
      <c r="BE1246" s="398"/>
    </row>
    <row r="1247" spans="53:57" ht="11.25" customHeight="1" x14ac:dyDescent="0.25">
      <c r="BA1247" s="399"/>
      <c r="BB1247" s="399"/>
      <c r="BC1247" s="399"/>
      <c r="BD1247" s="398"/>
      <c r="BE1247" s="398"/>
    </row>
    <row r="1248" spans="53:57" ht="11.25" customHeight="1" x14ac:dyDescent="0.25">
      <c r="BA1248" s="399"/>
      <c r="BB1248" s="399"/>
      <c r="BC1248" s="399"/>
      <c r="BD1248" s="398"/>
      <c r="BE1248" s="398"/>
    </row>
    <row r="1249" spans="53:57" ht="11.25" customHeight="1" x14ac:dyDescent="0.25">
      <c r="BA1249" s="399"/>
      <c r="BB1249" s="399"/>
      <c r="BC1249" s="399"/>
      <c r="BD1249" s="398"/>
      <c r="BE1249" s="398"/>
    </row>
    <row r="1250" spans="53:57" ht="11.25" customHeight="1" x14ac:dyDescent="0.25">
      <c r="BA1250" s="399"/>
      <c r="BB1250" s="399"/>
      <c r="BC1250" s="399"/>
      <c r="BD1250" s="398"/>
      <c r="BE1250" s="398"/>
    </row>
    <row r="1251" spans="53:57" ht="11.25" customHeight="1" x14ac:dyDescent="0.25">
      <c r="BA1251" s="399"/>
      <c r="BB1251" s="399"/>
      <c r="BC1251" s="399"/>
      <c r="BD1251" s="398"/>
      <c r="BE1251" s="398"/>
    </row>
    <row r="1252" spans="53:57" ht="11.25" customHeight="1" x14ac:dyDescent="0.25">
      <c r="BA1252" s="399"/>
      <c r="BB1252" s="399"/>
      <c r="BC1252" s="399"/>
      <c r="BD1252" s="398"/>
      <c r="BE1252" s="398"/>
    </row>
    <row r="1253" spans="53:57" ht="11.25" customHeight="1" x14ac:dyDescent="0.25">
      <c r="BA1253" s="399"/>
      <c r="BB1253" s="399"/>
      <c r="BC1253" s="399"/>
      <c r="BD1253" s="398"/>
      <c r="BE1253" s="398"/>
    </row>
    <row r="1254" spans="53:57" ht="11.25" customHeight="1" x14ac:dyDescent="0.25">
      <c r="BA1254" s="399"/>
      <c r="BB1254" s="399"/>
      <c r="BC1254" s="399"/>
      <c r="BD1254" s="398"/>
      <c r="BE1254" s="398"/>
    </row>
    <row r="1255" spans="53:57" ht="11.25" customHeight="1" x14ac:dyDescent="0.25">
      <c r="BA1255" s="399"/>
      <c r="BB1255" s="399"/>
      <c r="BC1255" s="399"/>
      <c r="BD1255" s="398"/>
      <c r="BE1255" s="398"/>
    </row>
    <row r="1256" spans="53:57" ht="11.25" customHeight="1" x14ac:dyDescent="0.25">
      <c r="BA1256" s="399"/>
      <c r="BB1256" s="399"/>
      <c r="BC1256" s="399"/>
      <c r="BD1256" s="398"/>
      <c r="BE1256" s="398"/>
    </row>
    <row r="1257" spans="53:57" ht="11.25" customHeight="1" x14ac:dyDescent="0.25">
      <c r="BA1257" s="399"/>
      <c r="BB1257" s="399"/>
      <c r="BC1257" s="399"/>
      <c r="BD1257" s="398"/>
      <c r="BE1257" s="398"/>
    </row>
    <row r="1258" spans="53:57" ht="11.25" customHeight="1" x14ac:dyDescent="0.25">
      <c r="BA1258" s="399"/>
      <c r="BB1258" s="399"/>
      <c r="BC1258" s="399"/>
      <c r="BD1258" s="398"/>
      <c r="BE1258" s="398"/>
    </row>
    <row r="1259" spans="53:57" ht="11.25" customHeight="1" x14ac:dyDescent="0.25">
      <c r="BA1259" s="399"/>
      <c r="BB1259" s="399"/>
      <c r="BC1259" s="399"/>
      <c r="BD1259" s="398"/>
      <c r="BE1259" s="398"/>
    </row>
    <row r="1260" spans="53:57" ht="11.25" customHeight="1" x14ac:dyDescent="0.25">
      <c r="BA1260" s="399"/>
      <c r="BB1260" s="399"/>
      <c r="BC1260" s="399"/>
      <c r="BD1260" s="398"/>
      <c r="BE1260" s="398"/>
    </row>
    <row r="1261" spans="53:57" ht="11.25" customHeight="1" x14ac:dyDescent="0.25">
      <c r="BA1261" s="399"/>
      <c r="BB1261" s="399"/>
      <c r="BC1261" s="399"/>
      <c r="BD1261" s="398"/>
      <c r="BE1261" s="398"/>
    </row>
    <row r="1262" spans="53:57" ht="11.25" customHeight="1" x14ac:dyDescent="0.25">
      <c r="BA1262" s="399"/>
      <c r="BB1262" s="399"/>
      <c r="BC1262" s="399"/>
      <c r="BD1262" s="398"/>
      <c r="BE1262" s="398"/>
    </row>
    <row r="1263" spans="53:57" ht="11.25" customHeight="1" x14ac:dyDescent="0.25">
      <c r="BA1263" s="399"/>
      <c r="BB1263" s="399"/>
      <c r="BC1263" s="399"/>
      <c r="BD1263" s="398"/>
      <c r="BE1263" s="398"/>
    </row>
    <row r="1264" spans="53:57" ht="11.25" customHeight="1" x14ac:dyDescent="0.25">
      <c r="BA1264" s="399"/>
      <c r="BB1264" s="399"/>
      <c r="BC1264" s="399"/>
      <c r="BD1264" s="398"/>
      <c r="BE1264" s="398"/>
    </row>
    <row r="1265" spans="53:57" ht="11.25" customHeight="1" x14ac:dyDescent="0.25">
      <c r="BA1265" s="399"/>
      <c r="BB1265" s="399"/>
      <c r="BC1265" s="399"/>
      <c r="BD1265" s="398"/>
      <c r="BE1265" s="398"/>
    </row>
    <row r="1266" spans="53:57" ht="11.25" customHeight="1" x14ac:dyDescent="0.25">
      <c r="BA1266" s="399"/>
      <c r="BB1266" s="399"/>
      <c r="BC1266" s="399"/>
      <c r="BD1266" s="398"/>
      <c r="BE1266" s="398"/>
    </row>
    <row r="1267" spans="53:57" ht="11.25" customHeight="1" x14ac:dyDescent="0.25">
      <c r="BA1267" s="399"/>
      <c r="BB1267" s="399"/>
      <c r="BC1267" s="399"/>
      <c r="BD1267" s="398"/>
      <c r="BE1267" s="398"/>
    </row>
    <row r="1268" spans="53:57" ht="11.25" customHeight="1" x14ac:dyDescent="0.25">
      <c r="BA1268" s="399"/>
      <c r="BB1268" s="399"/>
      <c r="BC1268" s="399"/>
      <c r="BD1268" s="398"/>
      <c r="BE1268" s="398"/>
    </row>
    <row r="1269" spans="53:57" ht="11.25" customHeight="1" x14ac:dyDescent="0.25">
      <c r="BA1269" s="399"/>
      <c r="BB1269" s="399"/>
      <c r="BC1269" s="399"/>
      <c r="BD1269" s="398"/>
      <c r="BE1269" s="398"/>
    </row>
    <row r="1270" spans="53:57" ht="11.25" customHeight="1" x14ac:dyDescent="0.25">
      <c r="BA1270" s="399"/>
      <c r="BB1270" s="399"/>
      <c r="BC1270" s="399"/>
      <c r="BD1270" s="398"/>
      <c r="BE1270" s="398"/>
    </row>
    <row r="1271" spans="53:57" ht="11.25" customHeight="1" x14ac:dyDescent="0.25">
      <c r="BA1271" s="399"/>
      <c r="BB1271" s="399"/>
      <c r="BC1271" s="399"/>
      <c r="BD1271" s="398"/>
      <c r="BE1271" s="398"/>
    </row>
    <row r="1272" spans="53:57" ht="11.25" customHeight="1" x14ac:dyDescent="0.25">
      <c r="BA1272" s="399"/>
      <c r="BB1272" s="399"/>
      <c r="BC1272" s="399"/>
      <c r="BD1272" s="398"/>
      <c r="BE1272" s="398"/>
    </row>
    <row r="1273" spans="53:57" ht="11.25" customHeight="1" x14ac:dyDescent="0.25">
      <c r="BA1273" s="399"/>
      <c r="BB1273" s="399"/>
      <c r="BC1273" s="399"/>
      <c r="BD1273" s="398"/>
      <c r="BE1273" s="398"/>
    </row>
    <row r="1274" spans="53:57" ht="11.25" customHeight="1" x14ac:dyDescent="0.25">
      <c r="BA1274" s="399"/>
      <c r="BB1274" s="399"/>
      <c r="BC1274" s="399"/>
      <c r="BD1274" s="398"/>
      <c r="BE1274" s="398"/>
    </row>
    <row r="1275" spans="53:57" ht="11.25" customHeight="1" x14ac:dyDescent="0.25">
      <c r="BA1275" s="399"/>
      <c r="BB1275" s="399"/>
      <c r="BC1275" s="399"/>
      <c r="BD1275" s="398"/>
      <c r="BE1275" s="398"/>
    </row>
    <row r="1276" spans="53:57" ht="11.25" customHeight="1" x14ac:dyDescent="0.25">
      <c r="BA1276" s="399"/>
      <c r="BB1276" s="399"/>
      <c r="BC1276" s="399"/>
      <c r="BD1276" s="398"/>
      <c r="BE1276" s="398"/>
    </row>
    <row r="1277" spans="53:57" ht="11.25" customHeight="1" x14ac:dyDescent="0.25">
      <c r="BA1277" s="399"/>
      <c r="BB1277" s="399"/>
      <c r="BC1277" s="399"/>
      <c r="BD1277" s="398"/>
      <c r="BE1277" s="398"/>
    </row>
    <row r="1278" spans="53:57" ht="11.25" customHeight="1" x14ac:dyDescent="0.25">
      <c r="BA1278" s="399"/>
      <c r="BB1278" s="399"/>
      <c r="BC1278" s="399"/>
      <c r="BD1278" s="398"/>
      <c r="BE1278" s="398"/>
    </row>
    <row r="1279" spans="53:57" ht="11.25" customHeight="1" x14ac:dyDescent="0.25">
      <c r="BA1279" s="399"/>
      <c r="BB1279" s="399"/>
      <c r="BC1279" s="399"/>
      <c r="BD1279" s="398"/>
      <c r="BE1279" s="398"/>
    </row>
    <row r="1280" spans="53:57" ht="11.25" customHeight="1" x14ac:dyDescent="0.25">
      <c r="BA1280" s="399"/>
      <c r="BB1280" s="399"/>
      <c r="BC1280" s="399"/>
      <c r="BD1280" s="398"/>
      <c r="BE1280" s="398"/>
    </row>
    <row r="1281" spans="53:57" ht="11.25" customHeight="1" x14ac:dyDescent="0.25">
      <c r="BA1281" s="399"/>
      <c r="BB1281" s="399"/>
      <c r="BC1281" s="399"/>
      <c r="BD1281" s="398"/>
      <c r="BE1281" s="398"/>
    </row>
    <row r="1282" spans="53:57" ht="11.25" customHeight="1" x14ac:dyDescent="0.25">
      <c r="BA1282" s="399"/>
      <c r="BB1282" s="399"/>
      <c r="BC1282" s="399"/>
      <c r="BD1282" s="398"/>
      <c r="BE1282" s="398"/>
    </row>
    <row r="1283" spans="53:57" ht="11.25" customHeight="1" x14ac:dyDescent="0.25">
      <c r="BA1283" s="399"/>
      <c r="BB1283" s="399"/>
      <c r="BC1283" s="399"/>
      <c r="BD1283" s="398"/>
      <c r="BE1283" s="398"/>
    </row>
    <row r="1284" spans="53:57" ht="11.25" customHeight="1" x14ac:dyDescent="0.25">
      <c r="BA1284" s="399"/>
      <c r="BB1284" s="399"/>
      <c r="BC1284" s="399"/>
      <c r="BD1284" s="398"/>
      <c r="BE1284" s="398"/>
    </row>
    <row r="1285" spans="53:57" ht="11.25" customHeight="1" x14ac:dyDescent="0.25">
      <c r="BA1285" s="399"/>
      <c r="BB1285" s="399"/>
      <c r="BC1285" s="399"/>
      <c r="BD1285" s="398"/>
      <c r="BE1285" s="398"/>
    </row>
    <row r="1286" spans="53:57" ht="11.25" customHeight="1" x14ac:dyDescent="0.25">
      <c r="BA1286" s="399"/>
      <c r="BB1286" s="399"/>
      <c r="BC1286" s="399"/>
      <c r="BD1286" s="398"/>
      <c r="BE1286" s="398"/>
    </row>
    <row r="1287" spans="53:57" ht="11.25" customHeight="1" x14ac:dyDescent="0.25">
      <c r="BA1287" s="399"/>
      <c r="BB1287" s="399"/>
      <c r="BC1287" s="399"/>
      <c r="BD1287" s="398"/>
      <c r="BE1287" s="398"/>
    </row>
    <row r="1288" spans="53:57" ht="11.25" customHeight="1" x14ac:dyDescent="0.25">
      <c r="BA1288" s="399"/>
      <c r="BB1288" s="399"/>
      <c r="BC1288" s="399"/>
      <c r="BD1288" s="398"/>
      <c r="BE1288" s="398"/>
    </row>
    <row r="1289" spans="53:57" ht="11.25" customHeight="1" x14ac:dyDescent="0.25">
      <c r="BA1289" s="399"/>
      <c r="BB1289" s="399"/>
      <c r="BC1289" s="399"/>
      <c r="BD1289" s="398"/>
      <c r="BE1289" s="398"/>
    </row>
    <row r="1290" spans="53:57" ht="11.25" customHeight="1" x14ac:dyDescent="0.25">
      <c r="BA1290" s="399"/>
      <c r="BB1290" s="399"/>
      <c r="BC1290" s="399"/>
      <c r="BD1290" s="398"/>
      <c r="BE1290" s="398"/>
    </row>
    <row r="1291" spans="53:57" ht="11.25" customHeight="1" x14ac:dyDescent="0.25">
      <c r="BA1291" s="399"/>
      <c r="BB1291" s="399"/>
      <c r="BC1291" s="399"/>
      <c r="BD1291" s="398"/>
      <c r="BE1291" s="398"/>
    </row>
    <row r="1292" spans="53:57" ht="11.25" customHeight="1" x14ac:dyDescent="0.25">
      <c r="BA1292" s="399"/>
      <c r="BB1292" s="399"/>
      <c r="BC1292" s="399"/>
      <c r="BD1292" s="398"/>
      <c r="BE1292" s="398"/>
    </row>
    <row r="1293" spans="53:57" ht="11.25" customHeight="1" x14ac:dyDescent="0.25">
      <c r="BA1293" s="399"/>
      <c r="BB1293" s="399"/>
      <c r="BC1293" s="399"/>
      <c r="BD1293" s="398"/>
      <c r="BE1293" s="398"/>
    </row>
    <row r="1294" spans="53:57" ht="11.25" customHeight="1" x14ac:dyDescent="0.25">
      <c r="BA1294" s="399"/>
      <c r="BB1294" s="399"/>
      <c r="BC1294" s="399"/>
      <c r="BD1294" s="398"/>
      <c r="BE1294" s="398"/>
    </row>
    <row r="1295" spans="53:57" ht="11.25" customHeight="1" x14ac:dyDescent="0.25">
      <c r="BA1295" s="399"/>
      <c r="BB1295" s="399"/>
      <c r="BC1295" s="399"/>
      <c r="BD1295" s="398"/>
      <c r="BE1295" s="398"/>
    </row>
    <row r="1296" spans="53:57" ht="11.25" customHeight="1" x14ac:dyDescent="0.25">
      <c r="BA1296" s="399"/>
      <c r="BB1296" s="399"/>
      <c r="BC1296" s="399"/>
      <c r="BD1296" s="398"/>
      <c r="BE1296" s="398"/>
    </row>
    <row r="1297" spans="53:57" ht="11.25" customHeight="1" x14ac:dyDescent="0.25">
      <c r="BA1297" s="399"/>
      <c r="BB1297" s="399"/>
      <c r="BC1297" s="399"/>
      <c r="BD1297" s="398"/>
      <c r="BE1297" s="398"/>
    </row>
    <row r="1298" spans="53:57" ht="11.25" customHeight="1" x14ac:dyDescent="0.25">
      <c r="BA1298" s="399"/>
      <c r="BB1298" s="399"/>
      <c r="BC1298" s="399"/>
      <c r="BD1298" s="398"/>
      <c r="BE1298" s="398"/>
    </row>
    <row r="1299" spans="53:57" ht="11.25" customHeight="1" x14ac:dyDescent="0.25">
      <c r="BA1299" s="399"/>
      <c r="BB1299" s="399"/>
      <c r="BC1299" s="399"/>
      <c r="BD1299" s="398"/>
      <c r="BE1299" s="398"/>
    </row>
    <row r="1300" spans="53:57" ht="11.25" customHeight="1" x14ac:dyDescent="0.25">
      <c r="BA1300" s="399"/>
      <c r="BB1300" s="399"/>
      <c r="BC1300" s="399"/>
      <c r="BD1300" s="398"/>
      <c r="BE1300" s="398"/>
    </row>
    <row r="1301" spans="53:57" ht="11.25" customHeight="1" x14ac:dyDescent="0.25">
      <c r="BA1301" s="399"/>
      <c r="BB1301" s="399"/>
      <c r="BC1301" s="399"/>
      <c r="BD1301" s="398"/>
      <c r="BE1301" s="398"/>
    </row>
    <row r="1302" spans="53:57" ht="11.25" customHeight="1" x14ac:dyDescent="0.25">
      <c r="BA1302" s="399"/>
      <c r="BB1302" s="399"/>
      <c r="BC1302" s="399"/>
      <c r="BD1302" s="398"/>
      <c r="BE1302" s="398"/>
    </row>
    <row r="1303" spans="53:57" ht="11.25" customHeight="1" x14ac:dyDescent="0.25">
      <c r="BA1303" s="399"/>
      <c r="BB1303" s="399"/>
      <c r="BC1303" s="399"/>
      <c r="BD1303" s="398"/>
      <c r="BE1303" s="398"/>
    </row>
    <row r="1304" spans="53:57" ht="11.25" customHeight="1" x14ac:dyDescent="0.25">
      <c r="BA1304" s="399"/>
      <c r="BB1304" s="399"/>
      <c r="BC1304" s="399"/>
      <c r="BD1304" s="398"/>
      <c r="BE1304" s="398"/>
    </row>
    <row r="1305" spans="53:57" ht="11.25" customHeight="1" x14ac:dyDescent="0.25">
      <c r="BA1305" s="399"/>
      <c r="BB1305" s="399"/>
      <c r="BC1305" s="399"/>
      <c r="BD1305" s="398"/>
      <c r="BE1305" s="398"/>
    </row>
    <row r="1306" spans="53:57" ht="11.25" customHeight="1" x14ac:dyDescent="0.25">
      <c r="BA1306" s="399"/>
      <c r="BB1306" s="399"/>
      <c r="BC1306" s="399"/>
      <c r="BD1306" s="398"/>
      <c r="BE1306" s="398"/>
    </row>
    <row r="1307" spans="53:57" ht="11.25" customHeight="1" x14ac:dyDescent="0.25">
      <c r="BA1307" s="399"/>
      <c r="BB1307" s="399"/>
      <c r="BC1307" s="399"/>
      <c r="BD1307" s="398"/>
      <c r="BE1307" s="398"/>
    </row>
    <row r="1308" spans="53:57" ht="11.25" customHeight="1" x14ac:dyDescent="0.25">
      <c r="BA1308" s="399"/>
      <c r="BB1308" s="399"/>
      <c r="BC1308" s="399"/>
      <c r="BD1308" s="398"/>
      <c r="BE1308" s="398"/>
    </row>
    <row r="1309" spans="53:57" ht="11.25" customHeight="1" x14ac:dyDescent="0.25">
      <c r="BA1309" s="399"/>
      <c r="BB1309" s="399"/>
      <c r="BC1309" s="399"/>
      <c r="BD1309" s="398"/>
      <c r="BE1309" s="398"/>
    </row>
    <row r="1310" spans="53:57" ht="11.25" customHeight="1" x14ac:dyDescent="0.25">
      <c r="BA1310" s="399"/>
      <c r="BB1310" s="399"/>
      <c r="BC1310" s="399"/>
      <c r="BD1310" s="398"/>
      <c r="BE1310" s="398"/>
    </row>
    <row r="1311" spans="53:57" ht="11.25" customHeight="1" x14ac:dyDescent="0.25">
      <c r="BA1311" s="399"/>
      <c r="BB1311" s="399"/>
      <c r="BC1311" s="399"/>
      <c r="BD1311" s="398"/>
      <c r="BE1311" s="398"/>
    </row>
    <row r="1312" spans="53:57" ht="11.25" customHeight="1" x14ac:dyDescent="0.25">
      <c r="BA1312" s="399"/>
      <c r="BB1312" s="399"/>
      <c r="BC1312" s="399"/>
      <c r="BD1312" s="398"/>
      <c r="BE1312" s="398"/>
    </row>
    <row r="1313" spans="53:57" ht="11.25" customHeight="1" x14ac:dyDescent="0.25">
      <c r="BA1313" s="399"/>
      <c r="BB1313" s="399"/>
      <c r="BC1313" s="399"/>
      <c r="BD1313" s="398"/>
      <c r="BE1313" s="398"/>
    </row>
    <row r="1314" spans="53:57" ht="11.25" customHeight="1" x14ac:dyDescent="0.25">
      <c r="BA1314" s="399"/>
      <c r="BB1314" s="399"/>
      <c r="BC1314" s="399"/>
      <c r="BD1314" s="398"/>
      <c r="BE1314" s="398"/>
    </row>
    <row r="1315" spans="53:57" ht="11.25" customHeight="1" x14ac:dyDescent="0.25">
      <c r="BA1315" s="399"/>
      <c r="BB1315" s="399"/>
      <c r="BC1315" s="399"/>
      <c r="BD1315" s="398"/>
      <c r="BE1315" s="398"/>
    </row>
    <row r="1316" spans="53:57" ht="11.25" customHeight="1" x14ac:dyDescent="0.25">
      <c r="BA1316" s="399"/>
      <c r="BB1316" s="399"/>
      <c r="BC1316" s="399"/>
      <c r="BD1316" s="398"/>
      <c r="BE1316" s="398"/>
    </row>
    <row r="1317" spans="53:57" ht="11.25" customHeight="1" x14ac:dyDescent="0.25">
      <c r="BA1317" s="399"/>
      <c r="BB1317" s="399"/>
      <c r="BC1317" s="399"/>
      <c r="BD1317" s="398"/>
      <c r="BE1317" s="398"/>
    </row>
    <row r="1318" spans="53:57" ht="11.25" customHeight="1" x14ac:dyDescent="0.25">
      <c r="BA1318" s="399"/>
      <c r="BB1318" s="399"/>
      <c r="BC1318" s="399"/>
      <c r="BD1318" s="398"/>
      <c r="BE1318" s="398"/>
    </row>
    <row r="1319" spans="53:57" ht="11.25" customHeight="1" x14ac:dyDescent="0.25">
      <c r="BA1319" s="399"/>
      <c r="BB1319" s="399"/>
      <c r="BC1319" s="399"/>
      <c r="BD1319" s="398"/>
      <c r="BE1319" s="398"/>
    </row>
    <row r="1320" spans="53:57" ht="11.25" customHeight="1" x14ac:dyDescent="0.25">
      <c r="BA1320" s="399"/>
      <c r="BB1320" s="399"/>
      <c r="BC1320" s="399"/>
      <c r="BD1320" s="398"/>
      <c r="BE1320" s="398"/>
    </row>
    <row r="1321" spans="53:57" ht="11.25" customHeight="1" x14ac:dyDescent="0.25">
      <c r="BA1321" s="399"/>
      <c r="BB1321" s="399"/>
      <c r="BC1321" s="399"/>
      <c r="BD1321" s="398"/>
      <c r="BE1321" s="398"/>
    </row>
    <row r="1322" spans="53:57" ht="11.25" customHeight="1" x14ac:dyDescent="0.25">
      <c r="BA1322" s="399"/>
      <c r="BB1322" s="399"/>
      <c r="BC1322" s="399"/>
      <c r="BD1322" s="398"/>
      <c r="BE1322" s="398"/>
    </row>
    <row r="1323" spans="53:57" ht="11.25" customHeight="1" x14ac:dyDescent="0.25">
      <c r="BA1323" s="399"/>
      <c r="BB1323" s="399"/>
      <c r="BC1323" s="399"/>
      <c r="BD1323" s="398"/>
      <c r="BE1323" s="398"/>
    </row>
    <row r="1324" spans="53:57" ht="11.25" customHeight="1" x14ac:dyDescent="0.25">
      <c r="BA1324" s="399"/>
      <c r="BB1324" s="399"/>
      <c r="BC1324" s="399"/>
      <c r="BD1324" s="398"/>
      <c r="BE1324" s="398"/>
    </row>
    <row r="1325" spans="53:57" ht="11.25" customHeight="1" x14ac:dyDescent="0.25">
      <c r="BA1325" s="399"/>
      <c r="BB1325" s="399"/>
      <c r="BC1325" s="399"/>
      <c r="BD1325" s="398"/>
      <c r="BE1325" s="398"/>
    </row>
    <row r="1326" spans="53:57" ht="11.25" customHeight="1" x14ac:dyDescent="0.25">
      <c r="BA1326" s="399"/>
      <c r="BB1326" s="399"/>
      <c r="BC1326" s="399"/>
      <c r="BD1326" s="398"/>
      <c r="BE1326" s="398"/>
    </row>
    <row r="1327" spans="53:57" ht="11.25" customHeight="1" x14ac:dyDescent="0.25">
      <c r="BA1327" s="399"/>
      <c r="BB1327" s="399"/>
      <c r="BC1327" s="399"/>
      <c r="BD1327" s="398"/>
      <c r="BE1327" s="398"/>
    </row>
    <row r="1328" spans="53:57" ht="11.25" customHeight="1" x14ac:dyDescent="0.25">
      <c r="BA1328" s="399"/>
      <c r="BB1328" s="399"/>
      <c r="BC1328" s="399"/>
      <c r="BD1328" s="398"/>
      <c r="BE1328" s="398"/>
    </row>
    <row r="1329" spans="53:57" ht="11.25" customHeight="1" x14ac:dyDescent="0.25">
      <c r="BA1329" s="399"/>
      <c r="BB1329" s="399"/>
      <c r="BC1329" s="399"/>
      <c r="BD1329" s="398"/>
      <c r="BE1329" s="398"/>
    </row>
    <row r="1330" spans="53:57" ht="11.25" customHeight="1" x14ac:dyDescent="0.25">
      <c r="BA1330" s="399"/>
      <c r="BB1330" s="399"/>
      <c r="BC1330" s="399"/>
      <c r="BD1330" s="398"/>
      <c r="BE1330" s="398"/>
    </row>
    <row r="1331" spans="53:57" ht="11.25" customHeight="1" x14ac:dyDescent="0.25">
      <c r="BA1331" s="399"/>
      <c r="BB1331" s="399"/>
      <c r="BC1331" s="399"/>
      <c r="BD1331" s="398"/>
      <c r="BE1331" s="398"/>
    </row>
    <row r="1332" spans="53:57" ht="11.25" customHeight="1" x14ac:dyDescent="0.25">
      <c r="BA1332" s="399"/>
      <c r="BB1332" s="399"/>
      <c r="BC1332" s="399"/>
      <c r="BD1332" s="398"/>
      <c r="BE1332" s="398"/>
    </row>
    <row r="1333" spans="53:57" ht="11.25" customHeight="1" x14ac:dyDescent="0.25">
      <c r="BA1333" s="399"/>
      <c r="BB1333" s="399"/>
      <c r="BC1333" s="399"/>
      <c r="BD1333" s="398"/>
      <c r="BE1333" s="398"/>
    </row>
    <row r="1334" spans="53:57" ht="11.25" customHeight="1" x14ac:dyDescent="0.25">
      <c r="BA1334" s="399"/>
      <c r="BB1334" s="399"/>
      <c r="BC1334" s="399"/>
      <c r="BD1334" s="398"/>
      <c r="BE1334" s="398"/>
    </row>
    <row r="1335" spans="53:57" ht="11.25" customHeight="1" x14ac:dyDescent="0.25">
      <c r="BA1335" s="399"/>
      <c r="BB1335" s="399"/>
      <c r="BC1335" s="399"/>
      <c r="BD1335" s="398"/>
      <c r="BE1335" s="398"/>
    </row>
    <row r="1336" spans="53:57" ht="11.25" customHeight="1" x14ac:dyDescent="0.25">
      <c r="BA1336" s="399"/>
      <c r="BB1336" s="399"/>
      <c r="BC1336" s="399"/>
      <c r="BD1336" s="398"/>
      <c r="BE1336" s="398"/>
    </row>
    <row r="1337" spans="53:57" ht="11.25" customHeight="1" x14ac:dyDescent="0.25">
      <c r="BA1337" s="399"/>
      <c r="BB1337" s="399"/>
      <c r="BC1337" s="399"/>
      <c r="BD1337" s="398"/>
      <c r="BE1337" s="398"/>
    </row>
    <row r="1338" spans="53:57" ht="11.25" customHeight="1" x14ac:dyDescent="0.25">
      <c r="BA1338" s="399"/>
      <c r="BB1338" s="399"/>
      <c r="BC1338" s="399"/>
      <c r="BD1338" s="398"/>
      <c r="BE1338" s="398"/>
    </row>
    <row r="1339" spans="53:57" ht="11.25" customHeight="1" x14ac:dyDescent="0.25">
      <c r="BA1339" s="399"/>
      <c r="BB1339" s="399"/>
      <c r="BC1339" s="399"/>
      <c r="BD1339" s="398"/>
      <c r="BE1339" s="398"/>
    </row>
    <row r="1340" spans="53:57" ht="11.25" customHeight="1" x14ac:dyDescent="0.25">
      <c r="BA1340" s="399"/>
      <c r="BB1340" s="399"/>
      <c r="BC1340" s="399"/>
      <c r="BD1340" s="398"/>
      <c r="BE1340" s="398"/>
    </row>
    <row r="1341" spans="53:57" ht="11.25" customHeight="1" x14ac:dyDescent="0.25">
      <c r="BA1341" s="399"/>
      <c r="BB1341" s="399"/>
      <c r="BC1341" s="399"/>
      <c r="BD1341" s="398"/>
      <c r="BE1341" s="398"/>
    </row>
    <row r="1342" spans="53:57" ht="11.25" customHeight="1" x14ac:dyDescent="0.25">
      <c r="BA1342" s="399"/>
      <c r="BB1342" s="399"/>
      <c r="BC1342" s="399"/>
      <c r="BD1342" s="398"/>
      <c r="BE1342" s="398"/>
    </row>
    <row r="1343" spans="53:57" ht="11.25" customHeight="1" x14ac:dyDescent="0.25">
      <c r="BA1343" s="399"/>
      <c r="BB1343" s="399"/>
      <c r="BC1343" s="399"/>
      <c r="BD1343" s="398"/>
      <c r="BE1343" s="398"/>
    </row>
    <row r="1344" spans="53:57" ht="11.25" customHeight="1" x14ac:dyDescent="0.25">
      <c r="BA1344" s="399"/>
      <c r="BB1344" s="399"/>
      <c r="BC1344" s="399"/>
      <c r="BD1344" s="398"/>
      <c r="BE1344" s="398"/>
    </row>
    <row r="1345" spans="53:57" ht="11.25" customHeight="1" x14ac:dyDescent="0.25">
      <c r="BA1345" s="399"/>
      <c r="BB1345" s="399"/>
      <c r="BC1345" s="399"/>
      <c r="BD1345" s="398"/>
      <c r="BE1345" s="398"/>
    </row>
    <row r="1346" spans="53:57" ht="11.25" customHeight="1" x14ac:dyDescent="0.25">
      <c r="BA1346" s="399"/>
      <c r="BB1346" s="399"/>
      <c r="BC1346" s="399"/>
      <c r="BD1346" s="398"/>
      <c r="BE1346" s="398"/>
    </row>
    <row r="1347" spans="53:57" ht="11.25" customHeight="1" x14ac:dyDescent="0.25">
      <c r="BA1347" s="399"/>
      <c r="BB1347" s="399"/>
      <c r="BC1347" s="399"/>
      <c r="BD1347" s="398"/>
      <c r="BE1347" s="398"/>
    </row>
    <row r="1348" spans="53:57" ht="11.25" customHeight="1" x14ac:dyDescent="0.25">
      <c r="BA1348" s="399"/>
      <c r="BB1348" s="399"/>
      <c r="BC1348" s="399"/>
      <c r="BD1348" s="398"/>
      <c r="BE1348" s="398"/>
    </row>
    <row r="1349" spans="53:57" ht="11.25" customHeight="1" x14ac:dyDescent="0.25">
      <c r="BA1349" s="399"/>
      <c r="BB1349" s="399"/>
      <c r="BC1349" s="399"/>
      <c r="BD1349" s="398"/>
      <c r="BE1349" s="398"/>
    </row>
    <row r="1350" spans="53:57" ht="11.25" customHeight="1" x14ac:dyDescent="0.25">
      <c r="BA1350" s="399"/>
      <c r="BB1350" s="399"/>
      <c r="BC1350" s="399"/>
      <c r="BD1350" s="398"/>
      <c r="BE1350" s="398"/>
    </row>
    <row r="1351" spans="53:57" ht="11.25" customHeight="1" x14ac:dyDescent="0.25">
      <c r="BA1351" s="399"/>
      <c r="BB1351" s="399"/>
      <c r="BC1351" s="399"/>
      <c r="BD1351" s="398"/>
      <c r="BE1351" s="398"/>
    </row>
    <row r="1352" spans="53:57" ht="11.25" customHeight="1" x14ac:dyDescent="0.25">
      <c r="BA1352" s="399"/>
      <c r="BB1352" s="399"/>
      <c r="BC1352" s="399"/>
      <c r="BD1352" s="398"/>
      <c r="BE1352" s="398"/>
    </row>
    <row r="1353" spans="53:57" ht="11.25" customHeight="1" x14ac:dyDescent="0.25">
      <c r="BA1353" s="399"/>
      <c r="BB1353" s="399"/>
      <c r="BC1353" s="399"/>
      <c r="BD1353" s="398"/>
      <c r="BE1353" s="398"/>
    </row>
    <row r="1354" spans="53:57" ht="11.25" customHeight="1" x14ac:dyDescent="0.25">
      <c r="BA1354" s="399"/>
      <c r="BB1354" s="399"/>
      <c r="BC1354" s="399"/>
      <c r="BD1354" s="398"/>
      <c r="BE1354" s="398"/>
    </row>
    <row r="1355" spans="53:57" ht="11.25" customHeight="1" x14ac:dyDescent="0.25">
      <c r="BA1355" s="399"/>
      <c r="BB1355" s="399"/>
      <c r="BC1355" s="399"/>
      <c r="BD1355" s="398"/>
      <c r="BE1355" s="398"/>
    </row>
    <row r="1356" spans="53:57" ht="11.25" customHeight="1" x14ac:dyDescent="0.25">
      <c r="BA1356" s="399"/>
      <c r="BB1356" s="399"/>
      <c r="BC1356" s="399"/>
      <c r="BD1356" s="398"/>
      <c r="BE1356" s="398"/>
    </row>
    <row r="1357" spans="53:57" ht="11.25" customHeight="1" x14ac:dyDescent="0.25">
      <c r="BA1357" s="399"/>
      <c r="BB1357" s="399"/>
      <c r="BC1357" s="399"/>
      <c r="BD1357" s="398"/>
      <c r="BE1357" s="398"/>
    </row>
    <row r="1358" spans="53:57" ht="11.25" customHeight="1" x14ac:dyDescent="0.25">
      <c r="BA1358" s="399"/>
      <c r="BB1358" s="399"/>
      <c r="BC1358" s="399"/>
      <c r="BD1358" s="398"/>
      <c r="BE1358" s="398"/>
    </row>
    <row r="1359" spans="53:57" ht="11.25" customHeight="1" x14ac:dyDescent="0.25">
      <c r="BA1359" s="399"/>
      <c r="BB1359" s="399"/>
      <c r="BC1359" s="399"/>
      <c r="BD1359" s="398"/>
      <c r="BE1359" s="398"/>
    </row>
    <row r="1360" spans="53:57" ht="11.25" customHeight="1" x14ac:dyDescent="0.25">
      <c r="BA1360" s="399"/>
      <c r="BB1360" s="399"/>
      <c r="BC1360" s="399"/>
      <c r="BD1360" s="398"/>
      <c r="BE1360" s="398"/>
    </row>
    <row r="1361" spans="53:57" ht="11.25" customHeight="1" x14ac:dyDescent="0.25">
      <c r="BA1361" s="399"/>
      <c r="BB1361" s="399"/>
      <c r="BC1361" s="399"/>
      <c r="BD1361" s="398"/>
      <c r="BE1361" s="398"/>
    </row>
    <row r="1362" spans="53:57" ht="11.25" customHeight="1" x14ac:dyDescent="0.25">
      <c r="BA1362" s="399"/>
      <c r="BB1362" s="399"/>
      <c r="BC1362" s="399"/>
      <c r="BD1362" s="398"/>
      <c r="BE1362" s="398"/>
    </row>
    <row r="1363" spans="53:57" ht="11.25" customHeight="1" x14ac:dyDescent="0.25">
      <c r="BA1363" s="399"/>
      <c r="BB1363" s="399"/>
      <c r="BC1363" s="399"/>
      <c r="BD1363" s="398"/>
      <c r="BE1363" s="398"/>
    </row>
    <row r="1364" spans="53:57" ht="11.25" customHeight="1" x14ac:dyDescent="0.25">
      <c r="BA1364" s="399"/>
      <c r="BB1364" s="399"/>
      <c r="BC1364" s="399"/>
      <c r="BD1364" s="398"/>
      <c r="BE1364" s="398"/>
    </row>
    <row r="1365" spans="53:57" ht="11.25" customHeight="1" x14ac:dyDescent="0.25">
      <c r="BA1365" s="399"/>
      <c r="BB1365" s="399"/>
      <c r="BC1365" s="399"/>
      <c r="BD1365" s="398"/>
      <c r="BE1365" s="398"/>
    </row>
    <row r="1366" spans="53:57" ht="11.25" customHeight="1" x14ac:dyDescent="0.25">
      <c r="BA1366" s="399"/>
      <c r="BB1366" s="399"/>
      <c r="BC1366" s="399"/>
      <c r="BD1366" s="398"/>
      <c r="BE1366" s="398"/>
    </row>
    <row r="1367" spans="53:57" ht="11.25" customHeight="1" x14ac:dyDescent="0.25">
      <c r="BA1367" s="399"/>
      <c r="BB1367" s="399"/>
      <c r="BC1367" s="399"/>
      <c r="BD1367" s="398"/>
      <c r="BE1367" s="398"/>
    </row>
    <row r="1368" spans="53:57" ht="11.25" customHeight="1" x14ac:dyDescent="0.25">
      <c r="BA1368" s="399"/>
      <c r="BB1368" s="399"/>
      <c r="BC1368" s="399"/>
      <c r="BD1368" s="398"/>
      <c r="BE1368" s="398"/>
    </row>
    <row r="1369" spans="53:57" ht="11.25" customHeight="1" x14ac:dyDescent="0.25">
      <c r="BA1369" s="399"/>
      <c r="BB1369" s="399"/>
      <c r="BC1369" s="399"/>
      <c r="BD1369" s="398"/>
      <c r="BE1369" s="398"/>
    </row>
    <row r="1370" spans="53:57" ht="11.25" customHeight="1" x14ac:dyDescent="0.25">
      <c r="BA1370" s="399"/>
      <c r="BB1370" s="399"/>
      <c r="BC1370" s="399"/>
      <c r="BD1370" s="398"/>
      <c r="BE1370" s="398"/>
    </row>
    <row r="1371" spans="53:57" ht="11.25" customHeight="1" x14ac:dyDescent="0.25">
      <c r="BA1371" s="399"/>
      <c r="BB1371" s="399"/>
      <c r="BC1371" s="399"/>
      <c r="BD1371" s="398"/>
      <c r="BE1371" s="398"/>
    </row>
    <row r="1372" spans="53:57" ht="11.25" customHeight="1" x14ac:dyDescent="0.25">
      <c r="BA1372" s="399"/>
      <c r="BB1372" s="399"/>
      <c r="BC1372" s="399"/>
      <c r="BD1372" s="398"/>
      <c r="BE1372" s="398"/>
    </row>
    <row r="1373" spans="53:57" ht="11.25" customHeight="1" x14ac:dyDescent="0.25">
      <c r="BA1373" s="399"/>
      <c r="BB1373" s="399"/>
      <c r="BC1373" s="399"/>
      <c r="BD1373" s="398"/>
      <c r="BE1373" s="398"/>
    </row>
    <row r="1374" spans="53:57" ht="11.25" customHeight="1" x14ac:dyDescent="0.25">
      <c r="BA1374" s="399"/>
      <c r="BB1374" s="399"/>
      <c r="BC1374" s="399"/>
      <c r="BD1374" s="398"/>
      <c r="BE1374" s="398"/>
    </row>
    <row r="1375" spans="53:57" ht="11.25" customHeight="1" x14ac:dyDescent="0.25">
      <c r="BA1375" s="399"/>
      <c r="BB1375" s="399"/>
      <c r="BC1375" s="399"/>
      <c r="BD1375" s="398"/>
      <c r="BE1375" s="398"/>
    </row>
    <row r="1376" spans="53:57" ht="11.25" customHeight="1" x14ac:dyDescent="0.25">
      <c r="BA1376" s="399"/>
      <c r="BB1376" s="399"/>
      <c r="BC1376" s="399"/>
      <c r="BD1376" s="398"/>
      <c r="BE1376" s="398"/>
    </row>
    <row r="1377" spans="53:57" ht="11.25" customHeight="1" x14ac:dyDescent="0.25">
      <c r="BA1377" s="399"/>
      <c r="BB1377" s="399"/>
      <c r="BC1377" s="399"/>
      <c r="BD1377" s="398"/>
      <c r="BE1377" s="398"/>
    </row>
    <row r="1378" spans="53:57" ht="11.25" customHeight="1" x14ac:dyDescent="0.25">
      <c r="BA1378" s="399"/>
      <c r="BB1378" s="399"/>
      <c r="BC1378" s="399"/>
      <c r="BD1378" s="398"/>
      <c r="BE1378" s="398"/>
    </row>
    <row r="1379" spans="53:57" ht="11.25" customHeight="1" x14ac:dyDescent="0.25">
      <c r="BA1379" s="399"/>
      <c r="BB1379" s="399"/>
      <c r="BC1379" s="399"/>
      <c r="BD1379" s="398"/>
      <c r="BE1379" s="398"/>
    </row>
    <row r="1380" spans="53:57" ht="11.25" customHeight="1" x14ac:dyDescent="0.25">
      <c r="BA1380" s="399"/>
      <c r="BB1380" s="399"/>
      <c r="BC1380" s="399"/>
      <c r="BD1380" s="398"/>
      <c r="BE1380" s="398"/>
    </row>
    <row r="1381" spans="53:57" ht="11.25" customHeight="1" x14ac:dyDescent="0.25">
      <c r="BA1381" s="399"/>
      <c r="BB1381" s="399"/>
      <c r="BC1381" s="399"/>
      <c r="BD1381" s="398"/>
      <c r="BE1381" s="398"/>
    </row>
    <row r="1382" spans="53:57" ht="11.25" customHeight="1" x14ac:dyDescent="0.25">
      <c r="BA1382" s="399"/>
      <c r="BB1382" s="399"/>
      <c r="BC1382" s="399"/>
      <c r="BD1382" s="398"/>
      <c r="BE1382" s="398"/>
    </row>
    <row r="1383" spans="53:57" ht="11.25" customHeight="1" x14ac:dyDescent="0.25">
      <c r="BA1383" s="399"/>
      <c r="BB1383" s="399"/>
      <c r="BC1383" s="399"/>
      <c r="BD1383" s="398"/>
      <c r="BE1383" s="398"/>
    </row>
    <row r="1384" spans="53:57" ht="11.25" customHeight="1" x14ac:dyDescent="0.25">
      <c r="BA1384" s="399"/>
      <c r="BB1384" s="399"/>
      <c r="BC1384" s="399"/>
      <c r="BD1384" s="398"/>
      <c r="BE1384" s="398"/>
    </row>
    <row r="1385" spans="53:57" ht="11.25" customHeight="1" x14ac:dyDescent="0.25">
      <c r="BA1385" s="399"/>
      <c r="BB1385" s="399"/>
      <c r="BC1385" s="399"/>
      <c r="BD1385" s="398"/>
      <c r="BE1385" s="398"/>
    </row>
    <row r="1386" spans="53:57" ht="11.25" customHeight="1" x14ac:dyDescent="0.25">
      <c r="BA1386" s="399"/>
      <c r="BB1386" s="399"/>
      <c r="BC1386" s="399"/>
      <c r="BD1386" s="398"/>
      <c r="BE1386" s="398"/>
    </row>
    <row r="1387" spans="53:57" ht="11.25" customHeight="1" x14ac:dyDescent="0.25">
      <c r="BA1387" s="399"/>
      <c r="BB1387" s="399"/>
      <c r="BC1387" s="399"/>
      <c r="BD1387" s="398"/>
      <c r="BE1387" s="398"/>
    </row>
    <row r="1388" spans="53:57" ht="11.25" customHeight="1" x14ac:dyDescent="0.25">
      <c r="BA1388" s="399"/>
      <c r="BB1388" s="399"/>
      <c r="BC1388" s="399"/>
      <c r="BD1388" s="398"/>
      <c r="BE1388" s="398"/>
    </row>
    <row r="1389" spans="53:57" ht="11.25" customHeight="1" x14ac:dyDescent="0.25">
      <c r="BA1389" s="399"/>
      <c r="BB1389" s="399"/>
      <c r="BC1389" s="399"/>
      <c r="BD1389" s="398"/>
      <c r="BE1389" s="398"/>
    </row>
    <row r="1390" spans="53:57" ht="11.25" customHeight="1" x14ac:dyDescent="0.25">
      <c r="BA1390" s="399"/>
      <c r="BB1390" s="399"/>
      <c r="BC1390" s="399"/>
      <c r="BD1390" s="398"/>
      <c r="BE1390" s="398"/>
    </row>
    <row r="1391" spans="53:57" ht="11.25" customHeight="1" x14ac:dyDescent="0.25">
      <c r="BA1391" s="399"/>
      <c r="BB1391" s="399"/>
      <c r="BC1391" s="399"/>
      <c r="BD1391" s="398"/>
      <c r="BE1391" s="398"/>
    </row>
    <row r="1392" spans="53:57" ht="11.25" customHeight="1" x14ac:dyDescent="0.25">
      <c r="BA1392" s="399"/>
      <c r="BB1392" s="399"/>
      <c r="BC1392" s="399"/>
      <c r="BD1392" s="398"/>
      <c r="BE1392" s="398"/>
    </row>
    <row r="1393" spans="53:57" ht="11.25" customHeight="1" x14ac:dyDescent="0.25">
      <c r="BA1393" s="399"/>
      <c r="BB1393" s="399"/>
      <c r="BC1393" s="399"/>
      <c r="BD1393" s="398"/>
      <c r="BE1393" s="398"/>
    </row>
    <row r="1394" spans="53:57" ht="11.25" customHeight="1" x14ac:dyDescent="0.25">
      <c r="BA1394" s="399"/>
      <c r="BB1394" s="399"/>
      <c r="BC1394" s="399"/>
      <c r="BD1394" s="398"/>
      <c r="BE1394" s="398"/>
    </row>
    <row r="1395" spans="53:57" ht="11.25" customHeight="1" x14ac:dyDescent="0.25">
      <c r="BA1395" s="399"/>
      <c r="BB1395" s="399"/>
      <c r="BC1395" s="399"/>
      <c r="BD1395" s="398"/>
      <c r="BE1395" s="398"/>
    </row>
    <row r="1396" spans="53:57" ht="11.25" customHeight="1" x14ac:dyDescent="0.25">
      <c r="BA1396" s="399"/>
      <c r="BB1396" s="399"/>
      <c r="BC1396" s="399"/>
      <c r="BD1396" s="398"/>
      <c r="BE1396" s="398"/>
    </row>
    <row r="1397" spans="53:57" ht="11.25" customHeight="1" x14ac:dyDescent="0.25">
      <c r="BA1397" s="399"/>
      <c r="BB1397" s="399"/>
      <c r="BC1397" s="399"/>
      <c r="BD1397" s="398"/>
      <c r="BE1397" s="398"/>
    </row>
    <row r="1398" spans="53:57" ht="11.25" customHeight="1" x14ac:dyDescent="0.25">
      <c r="BA1398" s="399"/>
      <c r="BB1398" s="399"/>
      <c r="BC1398" s="399"/>
      <c r="BD1398" s="398"/>
      <c r="BE1398" s="398"/>
    </row>
    <row r="1399" spans="53:57" ht="11.25" customHeight="1" x14ac:dyDescent="0.25">
      <c r="BA1399" s="399"/>
      <c r="BB1399" s="399"/>
      <c r="BC1399" s="399"/>
      <c r="BD1399" s="398"/>
      <c r="BE1399" s="398"/>
    </row>
    <row r="1400" spans="53:57" ht="11.25" customHeight="1" x14ac:dyDescent="0.25">
      <c r="BA1400" s="399"/>
      <c r="BB1400" s="399"/>
      <c r="BC1400" s="399"/>
      <c r="BD1400" s="398"/>
      <c r="BE1400" s="398"/>
    </row>
    <row r="1401" spans="53:57" ht="11.25" customHeight="1" x14ac:dyDescent="0.25">
      <c r="BA1401" s="399"/>
      <c r="BB1401" s="399"/>
      <c r="BC1401" s="399"/>
      <c r="BD1401" s="398"/>
      <c r="BE1401" s="398"/>
    </row>
    <row r="1402" spans="53:57" ht="11.25" customHeight="1" x14ac:dyDescent="0.25">
      <c r="BA1402" s="399"/>
      <c r="BB1402" s="399"/>
      <c r="BC1402" s="399"/>
      <c r="BD1402" s="398"/>
      <c r="BE1402" s="398"/>
    </row>
    <row r="1403" spans="53:57" ht="11.25" customHeight="1" x14ac:dyDescent="0.25">
      <c r="BA1403" s="399"/>
      <c r="BB1403" s="399"/>
      <c r="BC1403" s="399"/>
      <c r="BD1403" s="398"/>
      <c r="BE1403" s="398"/>
    </row>
    <row r="1404" spans="53:57" ht="11.25" customHeight="1" x14ac:dyDescent="0.25">
      <c r="BA1404" s="399"/>
      <c r="BB1404" s="399"/>
      <c r="BC1404" s="399"/>
      <c r="BD1404" s="398"/>
      <c r="BE1404" s="398"/>
    </row>
    <row r="1405" spans="53:57" ht="11.25" customHeight="1" x14ac:dyDescent="0.25">
      <c r="BA1405" s="399"/>
      <c r="BB1405" s="399"/>
      <c r="BC1405" s="399"/>
      <c r="BD1405" s="398"/>
      <c r="BE1405" s="398"/>
    </row>
    <row r="1406" spans="53:57" ht="11.25" customHeight="1" x14ac:dyDescent="0.25">
      <c r="BA1406" s="399"/>
      <c r="BB1406" s="399"/>
      <c r="BC1406" s="399"/>
      <c r="BD1406" s="398"/>
      <c r="BE1406" s="398"/>
    </row>
    <row r="1407" spans="53:57" ht="11.25" customHeight="1" x14ac:dyDescent="0.25">
      <c r="BA1407" s="399"/>
      <c r="BB1407" s="399"/>
      <c r="BC1407" s="399"/>
      <c r="BD1407" s="398"/>
      <c r="BE1407" s="398"/>
    </row>
    <row r="1408" spans="53:57" ht="11.25" customHeight="1" x14ac:dyDescent="0.25">
      <c r="BA1408" s="399"/>
      <c r="BB1408" s="399"/>
      <c r="BC1408" s="399"/>
      <c r="BD1408" s="398"/>
      <c r="BE1408" s="398"/>
    </row>
    <row r="1409" spans="53:57" ht="11.25" customHeight="1" x14ac:dyDescent="0.25">
      <c r="BA1409" s="399"/>
      <c r="BB1409" s="399"/>
      <c r="BC1409" s="399"/>
      <c r="BD1409" s="398"/>
      <c r="BE1409" s="398"/>
    </row>
    <row r="1410" spans="53:57" ht="11.25" customHeight="1" x14ac:dyDescent="0.25">
      <c r="BA1410" s="399"/>
      <c r="BB1410" s="399"/>
      <c r="BC1410" s="399"/>
      <c r="BD1410" s="398"/>
      <c r="BE1410" s="398"/>
    </row>
    <row r="1411" spans="53:57" ht="11.25" customHeight="1" x14ac:dyDescent="0.25">
      <c r="BA1411" s="399"/>
      <c r="BB1411" s="399"/>
      <c r="BC1411" s="399"/>
      <c r="BD1411" s="398"/>
      <c r="BE1411" s="398"/>
    </row>
    <row r="1412" spans="53:57" ht="11.25" customHeight="1" x14ac:dyDescent="0.25">
      <c r="BA1412" s="399"/>
      <c r="BB1412" s="399"/>
      <c r="BC1412" s="399"/>
      <c r="BD1412" s="398"/>
      <c r="BE1412" s="398"/>
    </row>
    <row r="1413" spans="53:57" ht="11.25" customHeight="1" x14ac:dyDescent="0.25">
      <c r="BA1413" s="399"/>
      <c r="BB1413" s="399"/>
      <c r="BC1413" s="399"/>
      <c r="BD1413" s="398"/>
      <c r="BE1413" s="398"/>
    </row>
    <row r="1414" spans="53:57" ht="11.25" customHeight="1" x14ac:dyDescent="0.25">
      <c r="BA1414" s="399"/>
      <c r="BB1414" s="399"/>
      <c r="BC1414" s="399"/>
      <c r="BD1414" s="398"/>
      <c r="BE1414" s="398"/>
    </row>
    <row r="1415" spans="53:57" ht="11.25" customHeight="1" x14ac:dyDescent="0.25">
      <c r="BA1415" s="399"/>
      <c r="BB1415" s="399"/>
      <c r="BC1415" s="399"/>
      <c r="BD1415" s="398"/>
      <c r="BE1415" s="398"/>
    </row>
    <row r="1416" spans="53:57" ht="11.25" customHeight="1" x14ac:dyDescent="0.25">
      <c r="BA1416" s="399"/>
      <c r="BB1416" s="399"/>
      <c r="BC1416" s="399"/>
      <c r="BD1416" s="398"/>
      <c r="BE1416" s="398"/>
    </row>
    <row r="1417" spans="53:57" ht="11.25" customHeight="1" x14ac:dyDescent="0.25">
      <c r="BA1417" s="399"/>
      <c r="BB1417" s="399"/>
      <c r="BC1417" s="399"/>
      <c r="BD1417" s="398"/>
      <c r="BE1417" s="398"/>
    </row>
    <row r="1418" spans="53:57" ht="11.25" customHeight="1" x14ac:dyDescent="0.25">
      <c r="BA1418" s="399"/>
      <c r="BB1418" s="399"/>
      <c r="BC1418" s="399"/>
      <c r="BD1418" s="398"/>
      <c r="BE1418" s="398"/>
    </row>
    <row r="1419" spans="53:57" ht="11.25" customHeight="1" x14ac:dyDescent="0.25">
      <c r="BA1419" s="399"/>
      <c r="BB1419" s="399"/>
      <c r="BC1419" s="399"/>
      <c r="BD1419" s="398"/>
      <c r="BE1419" s="398"/>
    </row>
    <row r="1420" spans="53:57" ht="11.25" customHeight="1" x14ac:dyDescent="0.25">
      <c r="BA1420" s="399"/>
      <c r="BB1420" s="399"/>
      <c r="BC1420" s="399"/>
      <c r="BD1420" s="398"/>
      <c r="BE1420" s="398"/>
    </row>
    <row r="1421" spans="53:57" ht="11.25" customHeight="1" x14ac:dyDescent="0.25">
      <c r="BA1421" s="399"/>
      <c r="BB1421" s="399"/>
      <c r="BC1421" s="399"/>
      <c r="BD1421" s="398"/>
      <c r="BE1421" s="398"/>
    </row>
    <row r="1422" spans="53:57" ht="11.25" customHeight="1" x14ac:dyDescent="0.25">
      <c r="BA1422" s="399"/>
      <c r="BB1422" s="399"/>
      <c r="BC1422" s="399"/>
      <c r="BD1422" s="398"/>
      <c r="BE1422" s="398"/>
    </row>
    <row r="1423" spans="53:57" ht="11.25" customHeight="1" x14ac:dyDescent="0.25">
      <c r="BA1423" s="399"/>
      <c r="BB1423" s="399"/>
      <c r="BC1423" s="399"/>
      <c r="BD1423" s="398"/>
      <c r="BE1423" s="398"/>
    </row>
    <row r="1424" spans="53:57" ht="11.25" customHeight="1" x14ac:dyDescent="0.25">
      <c r="BA1424" s="399"/>
      <c r="BB1424" s="399"/>
      <c r="BC1424" s="399"/>
      <c r="BD1424" s="398"/>
      <c r="BE1424" s="398"/>
    </row>
    <row r="1425" spans="53:57" ht="11.25" customHeight="1" x14ac:dyDescent="0.25">
      <c r="BA1425" s="399"/>
      <c r="BB1425" s="399"/>
      <c r="BC1425" s="399"/>
      <c r="BD1425" s="398"/>
      <c r="BE1425" s="398"/>
    </row>
    <row r="1426" spans="53:57" ht="11.25" customHeight="1" x14ac:dyDescent="0.25">
      <c r="BA1426" s="399"/>
      <c r="BB1426" s="399"/>
      <c r="BC1426" s="399"/>
      <c r="BD1426" s="398"/>
      <c r="BE1426" s="398"/>
    </row>
    <row r="1427" spans="53:57" ht="11.25" customHeight="1" x14ac:dyDescent="0.25">
      <c r="BA1427" s="399"/>
      <c r="BB1427" s="399"/>
      <c r="BC1427" s="399"/>
      <c r="BD1427" s="398"/>
      <c r="BE1427" s="398"/>
    </row>
    <row r="1428" spans="53:57" ht="11.25" customHeight="1" x14ac:dyDescent="0.25">
      <c r="BA1428" s="399"/>
      <c r="BB1428" s="399"/>
      <c r="BC1428" s="399"/>
      <c r="BD1428" s="398"/>
      <c r="BE1428" s="398"/>
    </row>
    <row r="1429" spans="53:57" ht="11.25" customHeight="1" x14ac:dyDescent="0.25">
      <c r="BA1429" s="399"/>
      <c r="BB1429" s="399"/>
      <c r="BC1429" s="399"/>
      <c r="BD1429" s="398"/>
      <c r="BE1429" s="398"/>
    </row>
    <row r="1430" spans="53:57" ht="11.25" customHeight="1" x14ac:dyDescent="0.25">
      <c r="BA1430" s="399"/>
      <c r="BB1430" s="399"/>
      <c r="BC1430" s="399"/>
      <c r="BD1430" s="398"/>
      <c r="BE1430" s="398"/>
    </row>
    <row r="1431" spans="53:57" ht="11.25" customHeight="1" x14ac:dyDescent="0.25">
      <c r="BA1431" s="399"/>
      <c r="BB1431" s="399"/>
      <c r="BC1431" s="399"/>
      <c r="BD1431" s="398"/>
      <c r="BE1431" s="398"/>
    </row>
    <row r="1432" spans="53:57" ht="11.25" customHeight="1" x14ac:dyDescent="0.25">
      <c r="BA1432" s="399"/>
      <c r="BB1432" s="399"/>
      <c r="BC1432" s="399"/>
      <c r="BD1432" s="398"/>
      <c r="BE1432" s="398"/>
    </row>
    <row r="1433" spans="53:57" ht="11.25" customHeight="1" x14ac:dyDescent="0.25">
      <c r="BA1433" s="399"/>
      <c r="BB1433" s="399"/>
      <c r="BC1433" s="399"/>
      <c r="BD1433" s="398"/>
      <c r="BE1433" s="398"/>
    </row>
    <row r="1434" spans="53:57" ht="11.25" customHeight="1" x14ac:dyDescent="0.25">
      <c r="BA1434" s="399"/>
      <c r="BB1434" s="399"/>
      <c r="BC1434" s="399"/>
      <c r="BD1434" s="398"/>
      <c r="BE1434" s="398"/>
    </row>
    <row r="1435" spans="53:57" ht="11.25" customHeight="1" x14ac:dyDescent="0.25">
      <c r="BA1435" s="399"/>
      <c r="BB1435" s="399"/>
      <c r="BC1435" s="399"/>
      <c r="BD1435" s="398"/>
      <c r="BE1435" s="398"/>
    </row>
    <row r="1436" spans="53:57" ht="11.25" customHeight="1" x14ac:dyDescent="0.25">
      <c r="BA1436" s="399"/>
      <c r="BB1436" s="399"/>
      <c r="BC1436" s="399"/>
      <c r="BD1436" s="398"/>
      <c r="BE1436" s="398"/>
    </row>
    <row r="1437" spans="53:57" ht="11.25" customHeight="1" x14ac:dyDescent="0.25">
      <c r="BA1437" s="399"/>
      <c r="BB1437" s="399"/>
      <c r="BC1437" s="399"/>
      <c r="BD1437" s="398"/>
      <c r="BE1437" s="398"/>
    </row>
    <row r="1438" spans="53:57" ht="11.25" customHeight="1" x14ac:dyDescent="0.25">
      <c r="BA1438" s="399"/>
      <c r="BB1438" s="399"/>
      <c r="BC1438" s="399"/>
      <c r="BD1438" s="398"/>
      <c r="BE1438" s="398"/>
    </row>
    <row r="1439" spans="53:57" ht="11.25" customHeight="1" x14ac:dyDescent="0.25">
      <c r="BA1439" s="399"/>
      <c r="BB1439" s="399"/>
      <c r="BC1439" s="399"/>
      <c r="BD1439" s="398"/>
      <c r="BE1439" s="398"/>
    </row>
    <row r="1440" spans="53:57" ht="11.25" customHeight="1" x14ac:dyDescent="0.25">
      <c r="BA1440" s="399"/>
      <c r="BB1440" s="399"/>
      <c r="BC1440" s="399"/>
      <c r="BD1440" s="398"/>
      <c r="BE1440" s="398"/>
    </row>
    <row r="1441" spans="53:57" ht="11.25" customHeight="1" x14ac:dyDescent="0.25">
      <c r="BA1441" s="399"/>
      <c r="BB1441" s="399"/>
      <c r="BC1441" s="399"/>
      <c r="BD1441" s="398"/>
      <c r="BE1441" s="398"/>
    </row>
    <row r="1442" spans="53:57" ht="11.25" customHeight="1" x14ac:dyDescent="0.25">
      <c r="BA1442" s="399"/>
      <c r="BB1442" s="399"/>
      <c r="BC1442" s="399"/>
      <c r="BD1442" s="398"/>
      <c r="BE1442" s="398"/>
    </row>
    <row r="1443" spans="53:57" ht="11.25" customHeight="1" x14ac:dyDescent="0.25">
      <c r="BA1443" s="399"/>
      <c r="BB1443" s="399"/>
      <c r="BC1443" s="399"/>
      <c r="BD1443" s="398"/>
      <c r="BE1443" s="398"/>
    </row>
    <row r="1444" spans="53:57" ht="11.25" customHeight="1" x14ac:dyDescent="0.25">
      <c r="BA1444" s="399"/>
      <c r="BB1444" s="399"/>
      <c r="BC1444" s="399"/>
      <c r="BD1444" s="398"/>
      <c r="BE1444" s="398"/>
    </row>
    <row r="1445" spans="53:57" ht="11.25" customHeight="1" x14ac:dyDescent="0.25">
      <c r="BA1445" s="399"/>
      <c r="BB1445" s="399"/>
      <c r="BC1445" s="399"/>
      <c r="BD1445" s="398"/>
      <c r="BE1445" s="398"/>
    </row>
    <row r="1446" spans="53:57" ht="11.25" customHeight="1" x14ac:dyDescent="0.25">
      <c r="BA1446" s="399"/>
      <c r="BB1446" s="399"/>
      <c r="BC1446" s="399"/>
      <c r="BD1446" s="398"/>
      <c r="BE1446" s="398"/>
    </row>
    <row r="1447" spans="53:57" ht="11.25" customHeight="1" x14ac:dyDescent="0.25">
      <c r="BA1447" s="399"/>
      <c r="BB1447" s="399"/>
      <c r="BC1447" s="399"/>
      <c r="BD1447" s="398"/>
      <c r="BE1447" s="398"/>
    </row>
    <row r="1448" spans="53:57" ht="11.25" customHeight="1" x14ac:dyDescent="0.25">
      <c r="BA1448" s="399"/>
      <c r="BB1448" s="399"/>
      <c r="BC1448" s="399"/>
      <c r="BD1448" s="398"/>
      <c r="BE1448" s="398"/>
    </row>
    <row r="1449" spans="53:57" ht="11.25" customHeight="1" x14ac:dyDescent="0.25">
      <c r="BA1449" s="399"/>
      <c r="BB1449" s="399"/>
      <c r="BC1449" s="399"/>
      <c r="BD1449" s="398"/>
      <c r="BE1449" s="398"/>
    </row>
    <row r="1450" spans="53:57" ht="11.25" customHeight="1" x14ac:dyDescent="0.25">
      <c r="BA1450" s="399"/>
      <c r="BB1450" s="399"/>
      <c r="BC1450" s="399"/>
      <c r="BD1450" s="398"/>
      <c r="BE1450" s="398"/>
    </row>
    <row r="1451" spans="53:57" ht="11.25" customHeight="1" x14ac:dyDescent="0.25">
      <c r="BA1451" s="399"/>
      <c r="BB1451" s="399"/>
      <c r="BC1451" s="399"/>
      <c r="BD1451" s="398"/>
      <c r="BE1451" s="398"/>
    </row>
    <row r="1452" spans="53:57" ht="11.25" customHeight="1" x14ac:dyDescent="0.25">
      <c r="BA1452" s="399"/>
      <c r="BB1452" s="399"/>
      <c r="BC1452" s="399"/>
      <c r="BD1452" s="398"/>
      <c r="BE1452" s="398"/>
    </row>
    <row r="1453" spans="53:57" ht="11.25" customHeight="1" x14ac:dyDescent="0.25">
      <c r="BA1453" s="399"/>
      <c r="BB1453" s="399"/>
      <c r="BC1453" s="399"/>
      <c r="BD1453" s="398"/>
      <c r="BE1453" s="398"/>
    </row>
    <row r="1454" spans="53:57" ht="11.25" customHeight="1" x14ac:dyDescent="0.25">
      <c r="BA1454" s="399"/>
      <c r="BB1454" s="399"/>
      <c r="BC1454" s="399"/>
      <c r="BD1454" s="398"/>
      <c r="BE1454" s="398"/>
    </row>
    <row r="1455" spans="53:57" ht="11.25" customHeight="1" x14ac:dyDescent="0.25">
      <c r="BA1455" s="399"/>
      <c r="BB1455" s="399"/>
      <c r="BC1455" s="399"/>
      <c r="BD1455" s="398"/>
      <c r="BE1455" s="398"/>
    </row>
    <row r="1456" spans="53:57" ht="11.25" customHeight="1" x14ac:dyDescent="0.25">
      <c r="BA1456" s="399"/>
      <c r="BB1456" s="399"/>
      <c r="BC1456" s="399"/>
      <c r="BD1456" s="398"/>
      <c r="BE1456" s="398"/>
    </row>
    <row r="1457" spans="53:57" ht="11.25" customHeight="1" x14ac:dyDescent="0.25">
      <c r="BA1457" s="399"/>
      <c r="BB1457" s="399"/>
      <c r="BC1457" s="399"/>
      <c r="BD1457" s="398"/>
      <c r="BE1457" s="398"/>
    </row>
    <row r="1458" spans="53:57" ht="11.25" customHeight="1" x14ac:dyDescent="0.25">
      <c r="BA1458" s="399"/>
      <c r="BB1458" s="399"/>
      <c r="BC1458" s="399"/>
      <c r="BD1458" s="398"/>
      <c r="BE1458" s="398"/>
    </row>
    <row r="1459" spans="53:57" ht="11.25" customHeight="1" x14ac:dyDescent="0.25">
      <c r="BA1459" s="399"/>
      <c r="BB1459" s="399"/>
      <c r="BC1459" s="399"/>
      <c r="BD1459" s="398"/>
      <c r="BE1459" s="398"/>
    </row>
    <row r="1460" spans="53:57" ht="11.25" customHeight="1" x14ac:dyDescent="0.25">
      <c r="BA1460" s="399"/>
      <c r="BB1460" s="399"/>
      <c r="BC1460" s="399"/>
      <c r="BD1460" s="398"/>
      <c r="BE1460" s="398"/>
    </row>
    <row r="1461" spans="53:57" ht="11.25" customHeight="1" x14ac:dyDescent="0.25">
      <c r="BA1461" s="399"/>
      <c r="BB1461" s="399"/>
      <c r="BC1461" s="399"/>
      <c r="BD1461" s="398"/>
      <c r="BE1461" s="398"/>
    </row>
    <row r="1462" spans="53:57" ht="11.25" customHeight="1" x14ac:dyDescent="0.25">
      <c r="BA1462" s="399"/>
      <c r="BB1462" s="399"/>
      <c r="BC1462" s="399"/>
      <c r="BD1462" s="398"/>
      <c r="BE1462" s="398"/>
    </row>
    <row r="1463" spans="53:57" ht="11.25" customHeight="1" x14ac:dyDescent="0.25">
      <c r="BA1463" s="399"/>
      <c r="BB1463" s="399"/>
      <c r="BC1463" s="399"/>
      <c r="BD1463" s="398"/>
      <c r="BE1463" s="398"/>
    </row>
    <row r="1464" spans="53:57" ht="11.25" customHeight="1" x14ac:dyDescent="0.25">
      <c r="BA1464" s="399"/>
      <c r="BB1464" s="399"/>
      <c r="BC1464" s="399"/>
      <c r="BD1464" s="398"/>
      <c r="BE1464" s="398"/>
    </row>
    <row r="1465" spans="53:57" ht="11.25" customHeight="1" x14ac:dyDescent="0.25">
      <c r="BA1465" s="399"/>
      <c r="BB1465" s="399"/>
      <c r="BC1465" s="399"/>
      <c r="BD1465" s="398"/>
      <c r="BE1465" s="398"/>
    </row>
    <row r="1466" spans="53:57" ht="11.25" customHeight="1" x14ac:dyDescent="0.25">
      <c r="BA1466" s="399"/>
      <c r="BB1466" s="399"/>
      <c r="BC1466" s="399"/>
      <c r="BD1466" s="398"/>
      <c r="BE1466" s="398"/>
    </row>
    <row r="1467" spans="53:57" ht="11.25" customHeight="1" x14ac:dyDescent="0.25">
      <c r="BA1467" s="399"/>
      <c r="BB1467" s="399"/>
      <c r="BC1467" s="399"/>
      <c r="BD1467" s="398"/>
      <c r="BE1467" s="398"/>
    </row>
    <row r="1468" spans="53:57" ht="11.25" customHeight="1" x14ac:dyDescent="0.25">
      <c r="BA1468" s="399"/>
      <c r="BB1468" s="399"/>
      <c r="BC1468" s="399"/>
      <c r="BD1468" s="398"/>
      <c r="BE1468" s="398"/>
    </row>
    <row r="1469" spans="53:57" ht="11.25" customHeight="1" x14ac:dyDescent="0.25">
      <c r="BA1469" s="399"/>
      <c r="BB1469" s="399"/>
      <c r="BC1469" s="399"/>
      <c r="BD1469" s="398"/>
      <c r="BE1469" s="398"/>
    </row>
    <row r="1470" spans="53:57" ht="11.25" customHeight="1" x14ac:dyDescent="0.25">
      <c r="BA1470" s="399"/>
      <c r="BB1470" s="399"/>
      <c r="BC1470" s="399"/>
      <c r="BD1470" s="398"/>
      <c r="BE1470" s="398"/>
    </row>
    <row r="1471" spans="53:57" ht="11.25" customHeight="1" x14ac:dyDescent="0.25">
      <c r="BA1471" s="399"/>
      <c r="BB1471" s="399"/>
      <c r="BC1471" s="399"/>
      <c r="BD1471" s="398"/>
      <c r="BE1471" s="398"/>
    </row>
    <row r="1472" spans="53:57" ht="11.25" customHeight="1" x14ac:dyDescent="0.25">
      <c r="BA1472" s="399"/>
      <c r="BB1472" s="399"/>
      <c r="BC1472" s="399"/>
      <c r="BD1472" s="398"/>
      <c r="BE1472" s="398"/>
    </row>
    <row r="1473" spans="53:57" ht="11.25" customHeight="1" x14ac:dyDescent="0.25">
      <c r="BA1473" s="399"/>
      <c r="BB1473" s="399"/>
      <c r="BC1473" s="399"/>
      <c r="BD1473" s="398"/>
      <c r="BE1473" s="398"/>
    </row>
    <row r="1474" spans="53:57" ht="11.25" customHeight="1" x14ac:dyDescent="0.25">
      <c r="BA1474" s="399"/>
      <c r="BB1474" s="399"/>
      <c r="BC1474" s="399"/>
      <c r="BD1474" s="398"/>
      <c r="BE1474" s="398"/>
    </row>
    <row r="1475" spans="53:57" ht="11.25" customHeight="1" x14ac:dyDescent="0.25">
      <c r="BA1475" s="399"/>
      <c r="BB1475" s="399"/>
      <c r="BC1475" s="399"/>
      <c r="BD1475" s="398"/>
      <c r="BE1475" s="398"/>
    </row>
    <row r="1476" spans="53:57" ht="11.25" customHeight="1" x14ac:dyDescent="0.25">
      <c r="BA1476" s="399"/>
      <c r="BB1476" s="399"/>
      <c r="BC1476" s="399"/>
      <c r="BD1476" s="398"/>
      <c r="BE1476" s="398"/>
    </row>
    <row r="1477" spans="53:57" ht="11.25" customHeight="1" x14ac:dyDescent="0.25">
      <c r="BA1477" s="399"/>
      <c r="BB1477" s="399"/>
      <c r="BC1477" s="399"/>
      <c r="BD1477" s="398"/>
      <c r="BE1477" s="398"/>
    </row>
    <row r="1478" spans="53:57" ht="11.25" customHeight="1" x14ac:dyDescent="0.25">
      <c r="BA1478" s="399"/>
      <c r="BB1478" s="399"/>
      <c r="BC1478" s="399"/>
      <c r="BD1478" s="398"/>
      <c r="BE1478" s="398"/>
    </row>
    <row r="1479" spans="53:57" ht="11.25" customHeight="1" x14ac:dyDescent="0.25">
      <c r="BA1479" s="399"/>
      <c r="BB1479" s="399"/>
      <c r="BC1479" s="399"/>
      <c r="BD1479" s="398"/>
      <c r="BE1479" s="398"/>
    </row>
    <row r="1480" spans="53:57" ht="11.25" customHeight="1" x14ac:dyDescent="0.25">
      <c r="BA1480" s="399"/>
      <c r="BB1480" s="399"/>
      <c r="BC1480" s="399"/>
      <c r="BD1480" s="398"/>
      <c r="BE1480" s="398"/>
    </row>
    <row r="1481" spans="53:57" ht="11.25" customHeight="1" x14ac:dyDescent="0.25">
      <c r="BA1481" s="399"/>
      <c r="BB1481" s="399"/>
      <c r="BC1481" s="399"/>
      <c r="BD1481" s="398"/>
      <c r="BE1481" s="398"/>
    </row>
    <row r="1482" spans="53:57" ht="11.25" customHeight="1" x14ac:dyDescent="0.25">
      <c r="BA1482" s="399"/>
      <c r="BB1482" s="399"/>
      <c r="BC1482" s="399"/>
      <c r="BD1482" s="398"/>
      <c r="BE1482" s="398"/>
    </row>
    <row r="1483" spans="53:57" ht="11.25" customHeight="1" x14ac:dyDescent="0.25">
      <c r="BA1483" s="399"/>
      <c r="BB1483" s="399"/>
      <c r="BC1483" s="399"/>
      <c r="BD1483" s="398"/>
      <c r="BE1483" s="398"/>
    </row>
    <row r="1484" spans="53:57" ht="11.25" customHeight="1" x14ac:dyDescent="0.25">
      <c r="BA1484" s="399"/>
      <c r="BB1484" s="399"/>
      <c r="BC1484" s="399"/>
      <c r="BD1484" s="398"/>
      <c r="BE1484" s="398"/>
    </row>
    <row r="1485" spans="53:57" ht="11.25" customHeight="1" x14ac:dyDescent="0.25">
      <c r="BA1485" s="399"/>
      <c r="BB1485" s="399"/>
      <c r="BC1485" s="399"/>
      <c r="BD1485" s="398"/>
      <c r="BE1485" s="398"/>
    </row>
    <row r="1486" spans="53:57" ht="11.25" customHeight="1" x14ac:dyDescent="0.25">
      <c r="BA1486" s="399"/>
      <c r="BB1486" s="399"/>
      <c r="BC1486" s="399"/>
      <c r="BD1486" s="398"/>
      <c r="BE1486" s="398"/>
    </row>
    <row r="1487" spans="53:57" ht="11.25" customHeight="1" x14ac:dyDescent="0.25">
      <c r="BA1487" s="399"/>
      <c r="BB1487" s="399"/>
      <c r="BC1487" s="399"/>
      <c r="BD1487" s="398"/>
      <c r="BE1487" s="398"/>
    </row>
    <row r="1488" spans="53:57" ht="11.25" customHeight="1" x14ac:dyDescent="0.25">
      <c r="BA1488" s="399"/>
      <c r="BB1488" s="399"/>
      <c r="BC1488" s="399"/>
      <c r="BD1488" s="398"/>
      <c r="BE1488" s="398"/>
    </row>
    <row r="1489" spans="53:57" ht="11.25" customHeight="1" x14ac:dyDescent="0.25">
      <c r="BA1489" s="399"/>
      <c r="BB1489" s="399"/>
      <c r="BC1489" s="399"/>
      <c r="BD1489" s="398"/>
      <c r="BE1489" s="398"/>
    </row>
    <row r="1490" spans="53:57" ht="11.25" customHeight="1" x14ac:dyDescent="0.25">
      <c r="BA1490" s="399"/>
      <c r="BB1490" s="399"/>
      <c r="BC1490" s="399"/>
      <c r="BD1490" s="398"/>
      <c r="BE1490" s="398"/>
    </row>
    <row r="1491" spans="53:57" ht="11.25" customHeight="1" x14ac:dyDescent="0.25">
      <c r="BA1491" s="399"/>
      <c r="BB1491" s="399"/>
      <c r="BC1491" s="399"/>
      <c r="BD1491" s="398"/>
      <c r="BE1491" s="398"/>
    </row>
    <row r="1492" spans="53:57" ht="11.25" customHeight="1" x14ac:dyDescent="0.25">
      <c r="BA1492" s="399"/>
      <c r="BB1492" s="399"/>
      <c r="BC1492" s="399"/>
      <c r="BD1492" s="398"/>
      <c r="BE1492" s="398"/>
    </row>
    <row r="1493" spans="53:57" ht="11.25" customHeight="1" x14ac:dyDescent="0.25">
      <c r="BA1493" s="399"/>
      <c r="BB1493" s="399"/>
      <c r="BC1493" s="399"/>
      <c r="BD1493" s="398"/>
      <c r="BE1493" s="398"/>
    </row>
    <row r="1494" spans="53:57" ht="11.25" customHeight="1" x14ac:dyDescent="0.25">
      <c r="BA1494" s="399"/>
      <c r="BB1494" s="399"/>
      <c r="BC1494" s="399"/>
      <c r="BD1494" s="398"/>
      <c r="BE1494" s="398"/>
    </row>
    <row r="1495" spans="53:57" ht="11.25" customHeight="1" x14ac:dyDescent="0.25">
      <c r="BA1495" s="399"/>
      <c r="BB1495" s="399"/>
      <c r="BC1495" s="399"/>
      <c r="BD1495" s="398"/>
      <c r="BE1495" s="398"/>
    </row>
    <row r="1496" spans="53:57" ht="11.25" customHeight="1" x14ac:dyDescent="0.25">
      <c r="BA1496" s="399"/>
      <c r="BB1496" s="399"/>
      <c r="BC1496" s="399"/>
      <c r="BD1496" s="398"/>
      <c r="BE1496" s="398"/>
    </row>
    <row r="1497" spans="53:57" ht="11.25" customHeight="1" x14ac:dyDescent="0.25">
      <c r="BA1497" s="399"/>
      <c r="BB1497" s="399"/>
      <c r="BC1497" s="399"/>
      <c r="BD1497" s="398"/>
      <c r="BE1497" s="398"/>
    </row>
    <row r="1498" spans="53:57" ht="11.25" customHeight="1" x14ac:dyDescent="0.25">
      <c r="BA1498" s="399"/>
      <c r="BB1498" s="399"/>
      <c r="BC1498" s="399"/>
      <c r="BD1498" s="398"/>
      <c r="BE1498" s="398"/>
    </row>
    <row r="1499" spans="53:57" ht="11.25" customHeight="1" x14ac:dyDescent="0.25">
      <c r="BA1499" s="399"/>
      <c r="BB1499" s="399"/>
      <c r="BC1499" s="399"/>
      <c r="BD1499" s="398"/>
      <c r="BE1499" s="398"/>
    </row>
    <row r="1500" spans="53:57" ht="11.25" customHeight="1" x14ac:dyDescent="0.25">
      <c r="BA1500" s="399"/>
      <c r="BB1500" s="399"/>
      <c r="BC1500" s="399"/>
      <c r="BD1500" s="398"/>
      <c r="BE1500" s="398"/>
    </row>
    <row r="1501" spans="53:57" ht="11.25" customHeight="1" x14ac:dyDescent="0.25">
      <c r="BA1501" s="399"/>
      <c r="BB1501" s="399"/>
      <c r="BC1501" s="399"/>
      <c r="BD1501" s="398"/>
      <c r="BE1501" s="398"/>
    </row>
    <row r="1502" spans="53:57" ht="11.25" customHeight="1" x14ac:dyDescent="0.25">
      <c r="BA1502" s="399"/>
      <c r="BB1502" s="399"/>
      <c r="BC1502" s="399"/>
      <c r="BD1502" s="398"/>
      <c r="BE1502" s="398"/>
    </row>
    <row r="1503" spans="53:57" ht="11.25" customHeight="1" x14ac:dyDescent="0.25">
      <c r="BA1503" s="399"/>
      <c r="BB1503" s="399"/>
      <c r="BC1503" s="399"/>
      <c r="BD1503" s="398"/>
      <c r="BE1503" s="398"/>
    </row>
    <row r="1504" spans="53:57" ht="11.25" customHeight="1" x14ac:dyDescent="0.25">
      <c r="BA1504" s="399"/>
      <c r="BB1504" s="399"/>
      <c r="BC1504" s="399"/>
      <c r="BD1504" s="398"/>
      <c r="BE1504" s="398"/>
    </row>
    <row r="1505" spans="53:57" ht="11.25" customHeight="1" x14ac:dyDescent="0.25">
      <c r="BA1505" s="399"/>
      <c r="BB1505" s="399"/>
      <c r="BC1505" s="399"/>
      <c r="BD1505" s="398"/>
      <c r="BE1505" s="398"/>
    </row>
    <row r="1506" spans="53:57" ht="11.25" customHeight="1" x14ac:dyDescent="0.25">
      <c r="BA1506" s="399"/>
      <c r="BB1506" s="399"/>
      <c r="BC1506" s="399"/>
      <c r="BD1506" s="398"/>
      <c r="BE1506" s="398"/>
    </row>
    <row r="1507" spans="53:57" ht="11.25" customHeight="1" x14ac:dyDescent="0.25">
      <c r="BA1507" s="399"/>
      <c r="BB1507" s="399"/>
      <c r="BC1507" s="399"/>
      <c r="BD1507" s="398"/>
      <c r="BE1507" s="398"/>
    </row>
    <row r="1508" spans="53:57" ht="11.25" customHeight="1" x14ac:dyDescent="0.25">
      <c r="BA1508" s="399"/>
      <c r="BB1508" s="399"/>
      <c r="BC1508" s="399"/>
      <c r="BD1508" s="398"/>
      <c r="BE1508" s="398"/>
    </row>
    <row r="1509" spans="53:57" ht="11.25" customHeight="1" x14ac:dyDescent="0.25">
      <c r="BA1509" s="399"/>
      <c r="BB1509" s="399"/>
      <c r="BC1509" s="399"/>
      <c r="BD1509" s="398"/>
      <c r="BE1509" s="398"/>
    </row>
    <row r="1510" spans="53:57" ht="11.25" customHeight="1" x14ac:dyDescent="0.25">
      <c r="BA1510" s="399"/>
      <c r="BB1510" s="399"/>
      <c r="BC1510" s="399"/>
      <c r="BD1510" s="398"/>
      <c r="BE1510" s="398"/>
    </row>
    <row r="1511" spans="53:57" ht="11.25" customHeight="1" x14ac:dyDescent="0.25">
      <c r="BA1511" s="399"/>
      <c r="BB1511" s="399"/>
      <c r="BC1511" s="399"/>
      <c r="BD1511" s="398"/>
      <c r="BE1511" s="398"/>
    </row>
    <row r="1512" spans="53:57" ht="11.25" customHeight="1" x14ac:dyDescent="0.25">
      <c r="BA1512" s="399"/>
      <c r="BB1512" s="399"/>
      <c r="BC1512" s="399"/>
      <c r="BD1512" s="398"/>
      <c r="BE1512" s="398"/>
    </row>
    <row r="1513" spans="53:57" ht="11.25" customHeight="1" x14ac:dyDescent="0.25">
      <c r="BA1513" s="399"/>
      <c r="BB1513" s="399"/>
      <c r="BC1513" s="399"/>
      <c r="BD1513" s="398"/>
      <c r="BE1513" s="398"/>
    </row>
    <row r="1514" spans="53:57" ht="11.25" customHeight="1" x14ac:dyDescent="0.25">
      <c r="BA1514" s="399"/>
      <c r="BB1514" s="399"/>
      <c r="BC1514" s="399"/>
      <c r="BD1514" s="398"/>
      <c r="BE1514" s="398"/>
    </row>
    <row r="1515" spans="53:57" ht="11.25" customHeight="1" x14ac:dyDescent="0.25">
      <c r="BA1515" s="399"/>
      <c r="BB1515" s="399"/>
      <c r="BC1515" s="399"/>
      <c r="BD1515" s="398"/>
      <c r="BE1515" s="398"/>
    </row>
    <row r="1516" spans="53:57" ht="11.25" customHeight="1" x14ac:dyDescent="0.25">
      <c r="BA1516" s="399"/>
      <c r="BB1516" s="399"/>
      <c r="BC1516" s="399"/>
      <c r="BD1516" s="398"/>
      <c r="BE1516" s="398"/>
    </row>
    <row r="1517" spans="53:57" ht="11.25" customHeight="1" x14ac:dyDescent="0.25">
      <c r="BA1517" s="399"/>
      <c r="BB1517" s="399"/>
      <c r="BC1517" s="399"/>
      <c r="BD1517" s="398"/>
      <c r="BE1517" s="398"/>
    </row>
    <row r="1518" spans="53:57" ht="11.25" customHeight="1" x14ac:dyDescent="0.25">
      <c r="BA1518" s="399"/>
      <c r="BB1518" s="399"/>
      <c r="BC1518" s="399"/>
      <c r="BD1518" s="398"/>
      <c r="BE1518" s="398"/>
    </row>
    <row r="1519" spans="53:57" ht="11.25" customHeight="1" x14ac:dyDescent="0.25">
      <c r="BA1519" s="399"/>
      <c r="BB1519" s="399"/>
      <c r="BC1519" s="399"/>
      <c r="BD1519" s="398"/>
      <c r="BE1519" s="398"/>
    </row>
    <row r="1520" spans="53:57" ht="11.25" customHeight="1" x14ac:dyDescent="0.25">
      <c r="BA1520" s="399"/>
      <c r="BB1520" s="399"/>
      <c r="BC1520" s="399"/>
      <c r="BD1520" s="398"/>
      <c r="BE1520" s="398"/>
    </row>
    <row r="1521" spans="53:57" ht="11.25" customHeight="1" x14ac:dyDescent="0.25">
      <c r="BA1521" s="399"/>
      <c r="BB1521" s="399"/>
      <c r="BC1521" s="399"/>
      <c r="BD1521" s="398"/>
      <c r="BE1521" s="398"/>
    </row>
    <row r="1522" spans="53:57" ht="11.25" customHeight="1" x14ac:dyDescent="0.25">
      <c r="BA1522" s="399"/>
      <c r="BB1522" s="399"/>
      <c r="BC1522" s="399"/>
      <c r="BD1522" s="398"/>
      <c r="BE1522" s="398"/>
    </row>
    <row r="1523" spans="53:57" ht="11.25" customHeight="1" x14ac:dyDescent="0.25">
      <c r="BA1523" s="399"/>
      <c r="BB1523" s="399"/>
      <c r="BC1523" s="399"/>
      <c r="BD1523" s="398"/>
      <c r="BE1523" s="398"/>
    </row>
    <row r="1524" spans="53:57" ht="11.25" customHeight="1" x14ac:dyDescent="0.25">
      <c r="BA1524" s="399"/>
      <c r="BB1524" s="399"/>
      <c r="BC1524" s="399"/>
      <c r="BD1524" s="398"/>
      <c r="BE1524" s="398"/>
    </row>
    <row r="1525" spans="53:57" ht="11.25" customHeight="1" x14ac:dyDescent="0.25">
      <c r="BA1525" s="399"/>
      <c r="BB1525" s="399"/>
      <c r="BC1525" s="399"/>
      <c r="BD1525" s="398"/>
      <c r="BE1525" s="398"/>
    </row>
    <row r="1526" spans="53:57" ht="11.25" customHeight="1" x14ac:dyDescent="0.25">
      <c r="BA1526" s="399"/>
      <c r="BB1526" s="399"/>
      <c r="BC1526" s="399"/>
      <c r="BD1526" s="398"/>
      <c r="BE1526" s="398"/>
    </row>
    <row r="1527" spans="53:57" ht="11.25" customHeight="1" x14ac:dyDescent="0.25">
      <c r="BA1527" s="399"/>
      <c r="BB1527" s="399"/>
      <c r="BC1527" s="399"/>
      <c r="BD1527" s="398"/>
      <c r="BE1527" s="398"/>
    </row>
    <row r="1528" spans="53:57" ht="11.25" customHeight="1" x14ac:dyDescent="0.25">
      <c r="BA1528" s="399"/>
      <c r="BB1528" s="399"/>
      <c r="BC1528" s="399"/>
      <c r="BD1528" s="398"/>
      <c r="BE1528" s="398"/>
    </row>
    <row r="1529" spans="53:57" ht="11.25" customHeight="1" x14ac:dyDescent="0.25">
      <c r="BA1529" s="399"/>
      <c r="BB1529" s="399"/>
      <c r="BC1529" s="399"/>
      <c r="BD1529" s="398"/>
      <c r="BE1529" s="398"/>
    </row>
    <row r="1530" spans="53:57" ht="11.25" customHeight="1" x14ac:dyDescent="0.25">
      <c r="BA1530" s="399"/>
      <c r="BB1530" s="399"/>
      <c r="BC1530" s="399"/>
      <c r="BD1530" s="398"/>
      <c r="BE1530" s="398"/>
    </row>
    <row r="1531" spans="53:57" ht="11.25" customHeight="1" x14ac:dyDescent="0.25">
      <c r="BA1531" s="399"/>
      <c r="BB1531" s="399"/>
      <c r="BC1531" s="399"/>
      <c r="BD1531" s="398"/>
      <c r="BE1531" s="398"/>
    </row>
    <row r="1532" spans="53:57" ht="11.25" customHeight="1" x14ac:dyDescent="0.25">
      <c r="BA1532" s="399"/>
      <c r="BB1532" s="399"/>
      <c r="BC1532" s="399"/>
      <c r="BD1532" s="398"/>
      <c r="BE1532" s="398"/>
    </row>
    <row r="1533" spans="53:57" ht="11.25" customHeight="1" x14ac:dyDescent="0.25">
      <c r="BA1533" s="399"/>
      <c r="BB1533" s="399"/>
      <c r="BC1533" s="399"/>
      <c r="BD1533" s="398"/>
      <c r="BE1533" s="398"/>
    </row>
    <row r="1534" spans="53:57" ht="11.25" customHeight="1" x14ac:dyDescent="0.25">
      <c r="BA1534" s="399"/>
      <c r="BB1534" s="399"/>
      <c r="BC1534" s="399"/>
      <c r="BD1534" s="398"/>
      <c r="BE1534" s="398"/>
    </row>
    <row r="1535" spans="53:57" ht="11.25" customHeight="1" x14ac:dyDescent="0.25">
      <c r="BA1535" s="399"/>
      <c r="BB1535" s="399"/>
      <c r="BC1535" s="399"/>
      <c r="BD1535" s="398"/>
      <c r="BE1535" s="398"/>
    </row>
    <row r="1536" spans="53:57" ht="11.25" customHeight="1" x14ac:dyDescent="0.25">
      <c r="BA1536" s="399"/>
      <c r="BB1536" s="399"/>
      <c r="BC1536" s="399"/>
      <c r="BD1536" s="398"/>
      <c r="BE1536" s="398"/>
    </row>
    <row r="1537" spans="53:57" ht="11.25" customHeight="1" x14ac:dyDescent="0.25">
      <c r="BA1537" s="399"/>
      <c r="BB1537" s="399"/>
      <c r="BC1537" s="399"/>
      <c r="BD1537" s="398"/>
      <c r="BE1537" s="398"/>
    </row>
    <row r="1538" spans="53:57" ht="11.25" customHeight="1" x14ac:dyDescent="0.25">
      <c r="BA1538" s="399"/>
      <c r="BB1538" s="399"/>
      <c r="BC1538" s="399"/>
      <c r="BD1538" s="398"/>
      <c r="BE1538" s="398"/>
    </row>
    <row r="1539" spans="53:57" ht="11.25" customHeight="1" x14ac:dyDescent="0.25">
      <c r="BA1539" s="399"/>
      <c r="BB1539" s="399"/>
      <c r="BC1539" s="399"/>
      <c r="BD1539" s="398"/>
      <c r="BE1539" s="398"/>
    </row>
    <row r="1540" spans="53:57" ht="11.25" customHeight="1" x14ac:dyDescent="0.25">
      <c r="BA1540" s="399"/>
      <c r="BB1540" s="399"/>
      <c r="BC1540" s="399"/>
      <c r="BD1540" s="398"/>
      <c r="BE1540" s="398"/>
    </row>
    <row r="1541" spans="53:57" ht="11.25" customHeight="1" x14ac:dyDescent="0.25">
      <c r="BA1541" s="399"/>
      <c r="BB1541" s="399"/>
      <c r="BC1541" s="399"/>
      <c r="BD1541" s="398"/>
      <c r="BE1541" s="398"/>
    </row>
    <row r="1542" spans="53:57" ht="11.25" customHeight="1" x14ac:dyDescent="0.25">
      <c r="BA1542" s="399"/>
      <c r="BB1542" s="399"/>
      <c r="BC1542" s="399"/>
      <c r="BD1542" s="398"/>
      <c r="BE1542" s="398"/>
    </row>
    <row r="1543" spans="53:57" ht="11.25" customHeight="1" x14ac:dyDescent="0.25">
      <c r="BA1543" s="399"/>
      <c r="BB1543" s="399"/>
      <c r="BC1543" s="399"/>
      <c r="BD1543" s="398"/>
      <c r="BE1543" s="398"/>
    </row>
    <row r="1544" spans="53:57" ht="11.25" customHeight="1" x14ac:dyDescent="0.25">
      <c r="BA1544" s="399"/>
      <c r="BB1544" s="399"/>
      <c r="BC1544" s="399"/>
      <c r="BD1544" s="398"/>
      <c r="BE1544" s="398"/>
    </row>
    <row r="1545" spans="53:57" ht="11.25" customHeight="1" x14ac:dyDescent="0.25">
      <c r="BA1545" s="399"/>
      <c r="BB1545" s="399"/>
      <c r="BC1545" s="399"/>
      <c r="BD1545" s="398"/>
      <c r="BE1545" s="398"/>
    </row>
    <row r="1546" spans="53:57" ht="11.25" customHeight="1" x14ac:dyDescent="0.25">
      <c r="BA1546" s="399"/>
      <c r="BB1546" s="399"/>
      <c r="BC1546" s="399"/>
      <c r="BD1546" s="398"/>
      <c r="BE1546" s="398"/>
    </row>
    <row r="1547" spans="53:57" ht="11.25" customHeight="1" x14ac:dyDescent="0.25">
      <c r="BA1547" s="399"/>
      <c r="BB1547" s="399"/>
      <c r="BC1547" s="399"/>
      <c r="BD1547" s="398"/>
      <c r="BE1547" s="398"/>
    </row>
    <row r="1548" spans="53:57" ht="11.25" customHeight="1" x14ac:dyDescent="0.25">
      <c r="BA1548" s="399"/>
      <c r="BB1548" s="399"/>
      <c r="BC1548" s="399"/>
      <c r="BD1548" s="398"/>
      <c r="BE1548" s="398"/>
    </row>
    <row r="1549" spans="53:57" ht="11.25" customHeight="1" x14ac:dyDescent="0.25">
      <c r="BA1549" s="399"/>
      <c r="BB1549" s="399"/>
      <c r="BC1549" s="399"/>
      <c r="BD1549" s="398"/>
      <c r="BE1549" s="398"/>
    </row>
    <row r="1550" spans="53:57" ht="11.25" customHeight="1" x14ac:dyDescent="0.25">
      <c r="BA1550" s="399"/>
      <c r="BB1550" s="399"/>
      <c r="BC1550" s="399"/>
      <c r="BD1550" s="398"/>
      <c r="BE1550" s="398"/>
    </row>
    <row r="1551" spans="53:57" ht="11.25" customHeight="1" x14ac:dyDescent="0.25">
      <c r="BA1551" s="399"/>
      <c r="BB1551" s="399"/>
      <c r="BC1551" s="399"/>
      <c r="BD1551" s="398"/>
      <c r="BE1551" s="398"/>
    </row>
    <row r="1552" spans="53:57" ht="11.25" customHeight="1" x14ac:dyDescent="0.25">
      <c r="BA1552" s="399"/>
      <c r="BB1552" s="399"/>
      <c r="BC1552" s="399"/>
      <c r="BD1552" s="398"/>
      <c r="BE1552" s="398"/>
    </row>
    <row r="1553" spans="53:57" ht="11.25" customHeight="1" x14ac:dyDescent="0.25">
      <c r="BA1553" s="399"/>
      <c r="BB1553" s="399"/>
      <c r="BC1553" s="399"/>
      <c r="BD1553" s="398"/>
      <c r="BE1553" s="398"/>
    </row>
    <row r="1554" spans="53:57" ht="11.25" customHeight="1" x14ac:dyDescent="0.25">
      <c r="BA1554" s="399"/>
      <c r="BB1554" s="399"/>
      <c r="BC1554" s="399"/>
      <c r="BD1554" s="398"/>
      <c r="BE1554" s="398"/>
    </row>
    <row r="1555" spans="53:57" ht="11.25" customHeight="1" x14ac:dyDescent="0.25">
      <c r="BA1555" s="399"/>
      <c r="BB1555" s="399"/>
      <c r="BC1555" s="399"/>
      <c r="BD1555" s="398"/>
      <c r="BE1555" s="398"/>
    </row>
    <row r="1556" spans="53:57" ht="11.25" customHeight="1" x14ac:dyDescent="0.25">
      <c r="BA1556" s="399"/>
      <c r="BB1556" s="399"/>
      <c r="BC1556" s="399"/>
      <c r="BD1556" s="398"/>
      <c r="BE1556" s="398"/>
    </row>
    <row r="1557" spans="53:57" ht="11.25" customHeight="1" x14ac:dyDescent="0.25">
      <c r="BA1557" s="399"/>
      <c r="BB1557" s="399"/>
      <c r="BC1557" s="399"/>
      <c r="BD1557" s="398"/>
      <c r="BE1557" s="398"/>
    </row>
    <row r="1558" spans="53:57" ht="11.25" customHeight="1" x14ac:dyDescent="0.25">
      <c r="BA1558" s="399"/>
      <c r="BB1558" s="399"/>
      <c r="BC1558" s="399"/>
      <c r="BD1558" s="398"/>
      <c r="BE1558" s="398"/>
    </row>
    <row r="1559" spans="53:57" ht="11.25" customHeight="1" x14ac:dyDescent="0.25">
      <c r="BA1559" s="399"/>
      <c r="BB1559" s="399"/>
      <c r="BC1559" s="399"/>
      <c r="BD1559" s="398"/>
      <c r="BE1559" s="398"/>
    </row>
    <row r="1560" spans="53:57" ht="11.25" customHeight="1" x14ac:dyDescent="0.25">
      <c r="BA1560" s="399"/>
      <c r="BB1560" s="399"/>
      <c r="BC1560" s="399"/>
      <c r="BD1560" s="398"/>
      <c r="BE1560" s="398"/>
    </row>
    <row r="1561" spans="53:57" ht="11.25" customHeight="1" x14ac:dyDescent="0.25">
      <c r="BA1561" s="399"/>
      <c r="BB1561" s="399"/>
      <c r="BC1561" s="399"/>
      <c r="BD1561" s="398"/>
      <c r="BE1561" s="398"/>
    </row>
    <row r="1562" spans="53:57" ht="11.25" customHeight="1" x14ac:dyDescent="0.25">
      <c r="BA1562" s="399"/>
      <c r="BB1562" s="399"/>
      <c r="BC1562" s="399"/>
      <c r="BD1562" s="398"/>
      <c r="BE1562" s="398"/>
    </row>
    <row r="1563" spans="53:57" ht="11.25" customHeight="1" x14ac:dyDescent="0.25">
      <c r="BA1563" s="399"/>
      <c r="BB1563" s="399"/>
      <c r="BC1563" s="399"/>
      <c r="BD1563" s="398"/>
      <c r="BE1563" s="398"/>
    </row>
    <row r="1564" spans="53:57" ht="11.25" customHeight="1" x14ac:dyDescent="0.25">
      <c r="BA1564" s="399"/>
      <c r="BB1564" s="399"/>
      <c r="BC1564" s="399"/>
      <c r="BD1564" s="398"/>
      <c r="BE1564" s="398"/>
    </row>
    <row r="1565" spans="53:57" ht="11.25" customHeight="1" x14ac:dyDescent="0.25">
      <c r="BA1565" s="399"/>
      <c r="BB1565" s="399"/>
      <c r="BC1565" s="399"/>
      <c r="BD1565" s="398"/>
      <c r="BE1565" s="398"/>
    </row>
    <row r="1566" spans="53:57" ht="11.25" customHeight="1" x14ac:dyDescent="0.25">
      <c r="BA1566" s="399"/>
      <c r="BB1566" s="399"/>
      <c r="BC1566" s="399"/>
      <c r="BD1566" s="398"/>
      <c r="BE1566" s="398"/>
    </row>
    <row r="1567" spans="53:57" ht="11.25" customHeight="1" x14ac:dyDescent="0.25">
      <c r="BA1567" s="399"/>
      <c r="BB1567" s="399"/>
      <c r="BC1567" s="399"/>
      <c r="BD1567" s="398"/>
      <c r="BE1567" s="398"/>
    </row>
    <row r="1568" spans="53:57" ht="11.25" customHeight="1" x14ac:dyDescent="0.25">
      <c r="BA1568" s="399"/>
      <c r="BB1568" s="399"/>
      <c r="BC1568" s="399"/>
      <c r="BD1568" s="398"/>
      <c r="BE1568" s="398"/>
    </row>
    <row r="1569" spans="53:57" ht="11.25" customHeight="1" x14ac:dyDescent="0.25">
      <c r="BA1569" s="399"/>
      <c r="BB1569" s="399"/>
      <c r="BC1569" s="399"/>
      <c r="BD1569" s="398"/>
      <c r="BE1569" s="398"/>
    </row>
    <row r="1570" spans="53:57" ht="11.25" customHeight="1" x14ac:dyDescent="0.25">
      <c r="BA1570" s="399"/>
      <c r="BB1570" s="399"/>
      <c r="BC1570" s="399"/>
      <c r="BD1570" s="398"/>
      <c r="BE1570" s="398"/>
    </row>
    <row r="1571" spans="53:57" ht="11.25" customHeight="1" x14ac:dyDescent="0.25">
      <c r="BA1571" s="399"/>
      <c r="BB1571" s="399"/>
      <c r="BC1571" s="399"/>
      <c r="BD1571" s="398"/>
      <c r="BE1571" s="398"/>
    </row>
    <row r="1572" spans="53:57" ht="11.25" customHeight="1" x14ac:dyDescent="0.25">
      <c r="BA1572" s="399"/>
      <c r="BB1572" s="399"/>
      <c r="BC1572" s="399"/>
      <c r="BD1572" s="398"/>
      <c r="BE1572" s="398"/>
    </row>
    <row r="1573" spans="53:57" ht="11.25" customHeight="1" x14ac:dyDescent="0.25">
      <c r="BA1573" s="399"/>
      <c r="BB1573" s="399"/>
      <c r="BC1573" s="399"/>
      <c r="BD1573" s="398"/>
      <c r="BE1573" s="398"/>
    </row>
    <row r="1574" spans="53:57" ht="11.25" customHeight="1" x14ac:dyDescent="0.25">
      <c r="BA1574" s="399"/>
      <c r="BB1574" s="399"/>
      <c r="BC1574" s="399"/>
      <c r="BD1574" s="398"/>
      <c r="BE1574" s="398"/>
    </row>
    <row r="1575" spans="53:57" ht="11.25" customHeight="1" x14ac:dyDescent="0.25">
      <c r="BA1575" s="399"/>
      <c r="BB1575" s="399"/>
      <c r="BC1575" s="399"/>
      <c r="BD1575" s="398"/>
      <c r="BE1575" s="398"/>
    </row>
    <row r="1576" spans="53:57" ht="11.25" customHeight="1" x14ac:dyDescent="0.25">
      <c r="BA1576" s="399"/>
      <c r="BB1576" s="399"/>
      <c r="BC1576" s="399"/>
      <c r="BD1576" s="398"/>
      <c r="BE1576" s="398"/>
    </row>
    <row r="1577" spans="53:57" ht="11.25" customHeight="1" x14ac:dyDescent="0.25">
      <c r="BA1577" s="399"/>
      <c r="BB1577" s="399"/>
      <c r="BC1577" s="399"/>
      <c r="BD1577" s="398"/>
      <c r="BE1577" s="398"/>
    </row>
    <row r="1578" spans="53:57" ht="11.25" customHeight="1" x14ac:dyDescent="0.25">
      <c r="BA1578" s="399"/>
      <c r="BB1578" s="399"/>
      <c r="BC1578" s="399"/>
      <c r="BD1578" s="398"/>
      <c r="BE1578" s="398"/>
    </row>
    <row r="1579" spans="53:57" ht="11.25" customHeight="1" x14ac:dyDescent="0.25">
      <c r="BA1579" s="399"/>
      <c r="BB1579" s="399"/>
      <c r="BC1579" s="399"/>
      <c r="BD1579" s="398"/>
      <c r="BE1579" s="398"/>
    </row>
    <row r="1580" spans="53:57" ht="11.25" customHeight="1" x14ac:dyDescent="0.25">
      <c r="BA1580" s="399"/>
      <c r="BB1580" s="399"/>
      <c r="BC1580" s="399"/>
      <c r="BD1580" s="398"/>
      <c r="BE1580" s="398"/>
    </row>
    <row r="1581" spans="53:57" ht="11.25" customHeight="1" x14ac:dyDescent="0.25">
      <c r="BA1581" s="399"/>
      <c r="BB1581" s="399"/>
      <c r="BC1581" s="399"/>
      <c r="BD1581" s="398"/>
      <c r="BE1581" s="398"/>
    </row>
    <row r="1582" spans="53:57" ht="11.25" customHeight="1" x14ac:dyDescent="0.25">
      <c r="BA1582" s="399"/>
      <c r="BB1582" s="399"/>
      <c r="BC1582" s="399"/>
      <c r="BD1582" s="398"/>
      <c r="BE1582" s="398"/>
    </row>
    <row r="1583" spans="53:57" ht="11.25" customHeight="1" x14ac:dyDescent="0.25">
      <c r="BA1583" s="399"/>
      <c r="BB1583" s="399"/>
      <c r="BC1583" s="399"/>
      <c r="BD1583" s="398"/>
      <c r="BE1583" s="398"/>
    </row>
    <row r="1584" spans="53:57" ht="11.25" customHeight="1" x14ac:dyDescent="0.25">
      <c r="BA1584" s="399"/>
      <c r="BB1584" s="399"/>
      <c r="BC1584" s="399"/>
      <c r="BD1584" s="398"/>
      <c r="BE1584" s="398"/>
    </row>
    <row r="1585" spans="53:57" ht="11.25" customHeight="1" x14ac:dyDescent="0.25">
      <c r="BA1585" s="399"/>
      <c r="BB1585" s="399"/>
      <c r="BC1585" s="399"/>
      <c r="BD1585" s="398"/>
      <c r="BE1585" s="398"/>
    </row>
    <row r="1586" spans="53:57" ht="11.25" customHeight="1" x14ac:dyDescent="0.25">
      <c r="BA1586" s="399"/>
      <c r="BB1586" s="399"/>
      <c r="BC1586" s="399"/>
      <c r="BD1586" s="398"/>
      <c r="BE1586" s="398"/>
    </row>
    <row r="1587" spans="53:57" ht="11.25" customHeight="1" x14ac:dyDescent="0.25">
      <c r="BA1587" s="399"/>
      <c r="BB1587" s="399"/>
      <c r="BC1587" s="399"/>
      <c r="BD1587" s="398"/>
      <c r="BE1587" s="398"/>
    </row>
    <row r="1588" spans="53:57" ht="11.25" customHeight="1" x14ac:dyDescent="0.25">
      <c r="BA1588" s="399"/>
      <c r="BB1588" s="399"/>
      <c r="BC1588" s="399"/>
      <c r="BD1588" s="398"/>
      <c r="BE1588" s="398"/>
    </row>
    <row r="1589" spans="53:57" ht="11.25" customHeight="1" x14ac:dyDescent="0.25">
      <c r="BA1589" s="399"/>
      <c r="BB1589" s="399"/>
      <c r="BC1589" s="399"/>
      <c r="BD1589" s="398"/>
      <c r="BE1589" s="398"/>
    </row>
    <row r="1590" spans="53:57" ht="11.25" customHeight="1" x14ac:dyDescent="0.25">
      <c r="BA1590" s="399"/>
      <c r="BB1590" s="399"/>
      <c r="BC1590" s="399"/>
      <c r="BD1590" s="398"/>
      <c r="BE1590" s="398"/>
    </row>
    <row r="1591" spans="53:57" ht="11.25" customHeight="1" x14ac:dyDescent="0.25">
      <c r="BA1591" s="399"/>
      <c r="BB1591" s="399"/>
      <c r="BC1591" s="399"/>
      <c r="BD1591" s="398"/>
      <c r="BE1591" s="398"/>
    </row>
    <row r="1592" spans="53:57" ht="11.25" customHeight="1" x14ac:dyDescent="0.25">
      <c r="BA1592" s="399"/>
      <c r="BB1592" s="399"/>
      <c r="BC1592" s="399"/>
      <c r="BD1592" s="398"/>
      <c r="BE1592" s="398"/>
    </row>
    <row r="1593" spans="53:57" ht="11.25" customHeight="1" x14ac:dyDescent="0.25">
      <c r="BA1593" s="399"/>
      <c r="BB1593" s="399"/>
      <c r="BC1593" s="399"/>
      <c r="BD1593" s="398"/>
      <c r="BE1593" s="398"/>
    </row>
    <row r="1594" spans="53:57" ht="11.25" customHeight="1" x14ac:dyDescent="0.25">
      <c r="BA1594" s="399"/>
      <c r="BB1594" s="399"/>
      <c r="BC1594" s="399"/>
      <c r="BD1594" s="398"/>
      <c r="BE1594" s="398"/>
    </row>
    <row r="1595" spans="53:57" ht="11.25" customHeight="1" x14ac:dyDescent="0.25">
      <c r="BA1595" s="399"/>
      <c r="BB1595" s="399"/>
      <c r="BC1595" s="399"/>
      <c r="BD1595" s="398"/>
      <c r="BE1595" s="398"/>
    </row>
    <row r="1596" spans="53:57" ht="11.25" customHeight="1" x14ac:dyDescent="0.25">
      <c r="BA1596" s="399"/>
      <c r="BB1596" s="399"/>
      <c r="BC1596" s="399"/>
      <c r="BD1596" s="398"/>
      <c r="BE1596" s="398"/>
    </row>
    <row r="1597" spans="53:57" ht="11.25" customHeight="1" x14ac:dyDescent="0.25">
      <c r="BA1597" s="399"/>
      <c r="BB1597" s="399"/>
      <c r="BC1597" s="399"/>
      <c r="BD1597" s="398"/>
      <c r="BE1597" s="398"/>
    </row>
    <row r="1598" spans="53:57" ht="11.25" customHeight="1" x14ac:dyDescent="0.25">
      <c r="BA1598" s="399"/>
      <c r="BB1598" s="399"/>
      <c r="BC1598" s="399"/>
      <c r="BD1598" s="398"/>
      <c r="BE1598" s="398"/>
    </row>
    <row r="1599" spans="53:57" ht="11.25" customHeight="1" x14ac:dyDescent="0.25">
      <c r="BA1599" s="399"/>
      <c r="BB1599" s="399"/>
      <c r="BC1599" s="399"/>
      <c r="BD1599" s="398"/>
      <c r="BE1599" s="398"/>
    </row>
    <row r="1600" spans="53:57" ht="11.25" customHeight="1" x14ac:dyDescent="0.25">
      <c r="BA1600" s="399"/>
      <c r="BB1600" s="399"/>
      <c r="BC1600" s="399"/>
      <c r="BD1600" s="398"/>
      <c r="BE1600" s="398"/>
    </row>
    <row r="1601" spans="53:57" ht="11.25" customHeight="1" x14ac:dyDescent="0.25">
      <c r="BA1601" s="399"/>
      <c r="BB1601" s="399"/>
      <c r="BC1601" s="399"/>
      <c r="BD1601" s="398"/>
      <c r="BE1601" s="398"/>
    </row>
    <row r="1602" spans="53:57" ht="11.25" customHeight="1" x14ac:dyDescent="0.25">
      <c r="BA1602" s="399"/>
      <c r="BB1602" s="399"/>
      <c r="BC1602" s="399"/>
      <c r="BD1602" s="398"/>
      <c r="BE1602" s="398"/>
    </row>
    <row r="1603" spans="53:57" ht="11.25" customHeight="1" x14ac:dyDescent="0.25">
      <c r="BA1603" s="399"/>
      <c r="BB1603" s="399"/>
      <c r="BC1603" s="399"/>
      <c r="BD1603" s="398"/>
      <c r="BE1603" s="398"/>
    </row>
    <row r="1604" spans="53:57" ht="11.25" customHeight="1" x14ac:dyDescent="0.25">
      <c r="BA1604" s="399"/>
      <c r="BB1604" s="399"/>
      <c r="BC1604" s="399"/>
      <c r="BD1604" s="398"/>
      <c r="BE1604" s="398"/>
    </row>
    <row r="1605" spans="53:57" ht="11.25" customHeight="1" x14ac:dyDescent="0.25">
      <c r="BA1605" s="399"/>
      <c r="BB1605" s="399"/>
      <c r="BC1605" s="399"/>
      <c r="BD1605" s="398"/>
      <c r="BE1605" s="398"/>
    </row>
    <row r="1606" spans="53:57" ht="11.25" customHeight="1" x14ac:dyDescent="0.25">
      <c r="BA1606" s="399"/>
      <c r="BB1606" s="399"/>
      <c r="BC1606" s="399"/>
      <c r="BD1606" s="398"/>
      <c r="BE1606" s="398"/>
    </row>
    <row r="1607" spans="53:57" ht="11.25" customHeight="1" x14ac:dyDescent="0.25">
      <c r="BA1607" s="399"/>
      <c r="BB1607" s="399"/>
      <c r="BC1607" s="399"/>
      <c r="BD1607" s="398"/>
      <c r="BE1607" s="398"/>
    </row>
    <row r="1608" spans="53:57" ht="11.25" customHeight="1" x14ac:dyDescent="0.25">
      <c r="BA1608" s="399"/>
      <c r="BB1608" s="399"/>
      <c r="BC1608" s="399"/>
      <c r="BD1608" s="398"/>
      <c r="BE1608" s="398"/>
    </row>
    <row r="1609" spans="53:57" ht="11.25" customHeight="1" x14ac:dyDescent="0.25">
      <c r="BA1609" s="399"/>
      <c r="BB1609" s="399"/>
      <c r="BC1609" s="399"/>
      <c r="BD1609" s="398"/>
      <c r="BE1609" s="398"/>
    </row>
    <row r="1610" spans="53:57" ht="11.25" customHeight="1" x14ac:dyDescent="0.25">
      <c r="BA1610" s="399"/>
      <c r="BB1610" s="399"/>
      <c r="BC1610" s="399"/>
      <c r="BD1610" s="398"/>
      <c r="BE1610" s="398"/>
    </row>
    <row r="1611" spans="53:57" ht="11.25" customHeight="1" x14ac:dyDescent="0.25">
      <c r="BA1611" s="399"/>
      <c r="BB1611" s="399"/>
      <c r="BC1611" s="399"/>
      <c r="BD1611" s="398"/>
      <c r="BE1611" s="398"/>
    </row>
    <row r="1612" spans="53:57" ht="11.25" customHeight="1" x14ac:dyDescent="0.25">
      <c r="BA1612" s="399"/>
      <c r="BB1612" s="399"/>
      <c r="BC1612" s="399"/>
      <c r="BD1612" s="398"/>
      <c r="BE1612" s="398"/>
    </row>
    <row r="1613" spans="53:57" ht="11.25" customHeight="1" x14ac:dyDescent="0.25">
      <c r="BA1613" s="399"/>
      <c r="BB1613" s="399"/>
      <c r="BC1613" s="399"/>
      <c r="BD1613" s="398"/>
      <c r="BE1613" s="398"/>
    </row>
    <row r="1614" spans="53:57" ht="11.25" customHeight="1" x14ac:dyDescent="0.25">
      <c r="BA1614" s="399"/>
      <c r="BB1614" s="399"/>
      <c r="BC1614" s="399"/>
      <c r="BD1614" s="398"/>
      <c r="BE1614" s="398"/>
    </row>
    <row r="1615" spans="53:57" ht="11.25" customHeight="1" x14ac:dyDescent="0.25">
      <c r="BA1615" s="399"/>
      <c r="BB1615" s="399"/>
      <c r="BC1615" s="399"/>
      <c r="BD1615" s="398"/>
      <c r="BE1615" s="398"/>
    </row>
    <row r="1616" spans="53:57" ht="11.25" customHeight="1" x14ac:dyDescent="0.25">
      <c r="BA1616" s="399"/>
      <c r="BB1616" s="399"/>
      <c r="BC1616" s="399"/>
      <c r="BD1616" s="398"/>
      <c r="BE1616" s="398"/>
    </row>
    <row r="1617" spans="53:57" ht="11.25" customHeight="1" x14ac:dyDescent="0.25">
      <c r="BA1617" s="399"/>
      <c r="BB1617" s="399"/>
      <c r="BC1617" s="399"/>
      <c r="BD1617" s="398"/>
      <c r="BE1617" s="398"/>
    </row>
    <row r="1618" spans="53:57" ht="11.25" customHeight="1" x14ac:dyDescent="0.25">
      <c r="BA1618" s="399"/>
      <c r="BB1618" s="399"/>
      <c r="BC1618" s="399"/>
      <c r="BD1618" s="398"/>
      <c r="BE1618" s="398"/>
    </row>
    <row r="1619" spans="53:57" ht="11.25" customHeight="1" x14ac:dyDescent="0.25">
      <c r="BA1619" s="399"/>
      <c r="BB1619" s="399"/>
      <c r="BC1619" s="399"/>
      <c r="BD1619" s="398"/>
      <c r="BE1619" s="398"/>
    </row>
    <row r="1620" spans="53:57" ht="11.25" customHeight="1" x14ac:dyDescent="0.25">
      <c r="BA1620" s="399"/>
      <c r="BB1620" s="399"/>
      <c r="BC1620" s="399"/>
      <c r="BD1620" s="398"/>
      <c r="BE1620" s="398"/>
    </row>
    <row r="1621" spans="53:57" ht="11.25" customHeight="1" x14ac:dyDescent="0.25">
      <c r="BA1621" s="399"/>
      <c r="BB1621" s="399"/>
      <c r="BC1621" s="399"/>
      <c r="BD1621" s="398"/>
      <c r="BE1621" s="398"/>
    </row>
    <row r="1622" spans="53:57" ht="11.25" customHeight="1" x14ac:dyDescent="0.25">
      <c r="BA1622" s="399"/>
      <c r="BB1622" s="399"/>
      <c r="BC1622" s="399"/>
      <c r="BD1622" s="398"/>
      <c r="BE1622" s="398"/>
    </row>
    <row r="1623" spans="53:57" ht="11.25" customHeight="1" x14ac:dyDescent="0.25">
      <c r="BA1623" s="399"/>
      <c r="BB1623" s="399"/>
      <c r="BC1623" s="399"/>
      <c r="BD1623" s="398"/>
      <c r="BE1623" s="398"/>
    </row>
    <row r="1624" spans="53:57" ht="11.25" customHeight="1" x14ac:dyDescent="0.25">
      <c r="BA1624" s="399"/>
      <c r="BB1624" s="399"/>
      <c r="BC1624" s="399"/>
      <c r="BD1624" s="398"/>
      <c r="BE1624" s="398"/>
    </row>
    <row r="1625" spans="53:57" ht="11.25" customHeight="1" x14ac:dyDescent="0.25">
      <c r="BA1625" s="399"/>
      <c r="BB1625" s="399"/>
      <c r="BC1625" s="399"/>
      <c r="BD1625" s="398"/>
      <c r="BE1625" s="398"/>
    </row>
    <row r="1626" spans="53:57" ht="11.25" customHeight="1" x14ac:dyDescent="0.25">
      <c r="BA1626" s="399"/>
      <c r="BB1626" s="399"/>
      <c r="BC1626" s="399"/>
      <c r="BD1626" s="398"/>
      <c r="BE1626" s="398"/>
    </row>
    <row r="1627" spans="53:57" ht="11.25" customHeight="1" x14ac:dyDescent="0.25">
      <c r="BA1627" s="399"/>
      <c r="BB1627" s="399"/>
      <c r="BC1627" s="399"/>
      <c r="BD1627" s="398"/>
      <c r="BE1627" s="398"/>
    </row>
    <row r="1628" spans="53:57" ht="11.25" customHeight="1" x14ac:dyDescent="0.25">
      <c r="BA1628" s="399"/>
      <c r="BB1628" s="399"/>
      <c r="BC1628" s="399"/>
      <c r="BD1628" s="398"/>
      <c r="BE1628" s="398"/>
    </row>
    <row r="1629" spans="53:57" ht="11.25" customHeight="1" x14ac:dyDescent="0.25">
      <c r="BA1629" s="399"/>
      <c r="BB1629" s="399"/>
      <c r="BC1629" s="399"/>
      <c r="BD1629" s="398"/>
      <c r="BE1629" s="398"/>
    </row>
    <row r="1630" spans="53:57" ht="11.25" customHeight="1" x14ac:dyDescent="0.25">
      <c r="BA1630" s="399"/>
      <c r="BB1630" s="399"/>
      <c r="BC1630" s="399"/>
      <c r="BD1630" s="398"/>
      <c r="BE1630" s="398"/>
    </row>
    <row r="1631" spans="53:57" ht="11.25" customHeight="1" x14ac:dyDescent="0.25">
      <c r="BA1631" s="399"/>
      <c r="BB1631" s="399"/>
      <c r="BC1631" s="399"/>
      <c r="BD1631" s="398"/>
      <c r="BE1631" s="398"/>
    </row>
    <row r="1632" spans="53:57" ht="11.25" customHeight="1" x14ac:dyDescent="0.25">
      <c r="BA1632" s="399"/>
      <c r="BB1632" s="399"/>
      <c r="BC1632" s="399"/>
      <c r="BD1632" s="398"/>
      <c r="BE1632" s="398"/>
    </row>
    <row r="1633" spans="53:57" ht="11.25" customHeight="1" x14ac:dyDescent="0.25">
      <c r="BA1633" s="399"/>
      <c r="BB1633" s="399"/>
      <c r="BC1633" s="399"/>
      <c r="BD1633" s="398"/>
      <c r="BE1633" s="398"/>
    </row>
    <row r="1634" spans="53:57" ht="11.25" customHeight="1" x14ac:dyDescent="0.25">
      <c r="BA1634" s="399"/>
      <c r="BB1634" s="399"/>
      <c r="BC1634" s="399"/>
      <c r="BD1634" s="398"/>
      <c r="BE1634" s="398"/>
    </row>
    <row r="1635" spans="53:57" ht="11.25" customHeight="1" x14ac:dyDescent="0.25">
      <c r="BA1635" s="399"/>
      <c r="BB1635" s="399"/>
      <c r="BC1635" s="399"/>
      <c r="BD1635" s="398"/>
      <c r="BE1635" s="398"/>
    </row>
    <row r="1636" spans="53:57" ht="11.25" customHeight="1" x14ac:dyDescent="0.25">
      <c r="BA1636" s="399"/>
      <c r="BB1636" s="399"/>
      <c r="BC1636" s="399"/>
      <c r="BD1636" s="398"/>
      <c r="BE1636" s="398"/>
    </row>
    <row r="1637" spans="53:57" ht="11.25" customHeight="1" x14ac:dyDescent="0.25">
      <c r="BA1637" s="399"/>
      <c r="BB1637" s="399"/>
      <c r="BC1637" s="399"/>
      <c r="BD1637" s="398"/>
      <c r="BE1637" s="398"/>
    </row>
    <row r="1638" spans="53:57" ht="11.25" customHeight="1" x14ac:dyDescent="0.25">
      <c r="BA1638" s="399"/>
      <c r="BB1638" s="399"/>
      <c r="BC1638" s="399"/>
      <c r="BD1638" s="398"/>
      <c r="BE1638" s="398"/>
    </row>
    <row r="1639" spans="53:57" ht="11.25" customHeight="1" x14ac:dyDescent="0.25">
      <c r="BA1639" s="399"/>
      <c r="BB1639" s="399"/>
      <c r="BC1639" s="399"/>
      <c r="BD1639" s="398"/>
      <c r="BE1639" s="398"/>
    </row>
    <row r="1640" spans="53:57" ht="11.25" customHeight="1" x14ac:dyDescent="0.25">
      <c r="BA1640" s="399"/>
      <c r="BB1640" s="399"/>
      <c r="BC1640" s="399"/>
      <c r="BD1640" s="398"/>
      <c r="BE1640" s="398"/>
    </row>
    <row r="1641" spans="53:57" ht="11.25" customHeight="1" x14ac:dyDescent="0.25">
      <c r="BA1641" s="399"/>
      <c r="BB1641" s="399"/>
      <c r="BC1641" s="399"/>
      <c r="BD1641" s="398"/>
      <c r="BE1641" s="398"/>
    </row>
    <row r="1642" spans="53:57" ht="11.25" customHeight="1" x14ac:dyDescent="0.25">
      <c r="BA1642" s="399"/>
      <c r="BB1642" s="399"/>
      <c r="BC1642" s="399"/>
      <c r="BD1642" s="398"/>
      <c r="BE1642" s="398"/>
    </row>
    <row r="1643" spans="53:57" ht="11.25" customHeight="1" x14ac:dyDescent="0.25">
      <c r="BA1643" s="399"/>
      <c r="BB1643" s="399"/>
      <c r="BC1643" s="399"/>
      <c r="BD1643" s="398"/>
      <c r="BE1643" s="398"/>
    </row>
    <row r="1644" spans="53:57" ht="11.25" customHeight="1" x14ac:dyDescent="0.25">
      <c r="BA1644" s="399"/>
      <c r="BB1644" s="399"/>
      <c r="BC1644" s="399"/>
      <c r="BD1644" s="398"/>
      <c r="BE1644" s="398"/>
    </row>
    <row r="1645" spans="53:57" ht="11.25" customHeight="1" x14ac:dyDescent="0.25">
      <c r="BA1645" s="399"/>
      <c r="BB1645" s="399"/>
      <c r="BC1645" s="399"/>
      <c r="BD1645" s="398"/>
      <c r="BE1645" s="398"/>
    </row>
    <row r="1646" spans="53:57" ht="11.25" customHeight="1" x14ac:dyDescent="0.25">
      <c r="BA1646" s="399"/>
      <c r="BB1646" s="399"/>
      <c r="BC1646" s="399"/>
      <c r="BD1646" s="398"/>
      <c r="BE1646" s="398"/>
    </row>
    <row r="1647" spans="53:57" ht="11.25" customHeight="1" x14ac:dyDescent="0.25">
      <c r="BA1647" s="399"/>
      <c r="BB1647" s="399"/>
      <c r="BC1647" s="399"/>
      <c r="BD1647" s="398"/>
      <c r="BE1647" s="398"/>
    </row>
    <row r="1648" spans="53:57" ht="11.25" customHeight="1" x14ac:dyDescent="0.25">
      <c r="BA1648" s="399"/>
      <c r="BB1648" s="399"/>
      <c r="BC1648" s="399"/>
      <c r="BD1648" s="398"/>
      <c r="BE1648" s="398"/>
    </row>
    <row r="1649" spans="53:57" ht="11.25" customHeight="1" x14ac:dyDescent="0.25">
      <c r="BA1649" s="399"/>
      <c r="BB1649" s="399"/>
      <c r="BC1649" s="399"/>
      <c r="BD1649" s="398"/>
      <c r="BE1649" s="398"/>
    </row>
    <row r="1650" spans="53:57" ht="11.25" customHeight="1" x14ac:dyDescent="0.25">
      <c r="BA1650" s="399"/>
      <c r="BB1650" s="399"/>
      <c r="BC1650" s="399"/>
      <c r="BD1650" s="398"/>
      <c r="BE1650" s="398"/>
    </row>
    <row r="1651" spans="53:57" ht="11.25" customHeight="1" x14ac:dyDescent="0.25">
      <c r="BA1651" s="399"/>
      <c r="BB1651" s="399"/>
      <c r="BC1651" s="399"/>
      <c r="BD1651" s="398"/>
      <c r="BE1651" s="398"/>
    </row>
    <row r="1652" spans="53:57" ht="11.25" customHeight="1" x14ac:dyDescent="0.25">
      <c r="BA1652" s="399"/>
      <c r="BB1652" s="399"/>
      <c r="BC1652" s="399"/>
      <c r="BD1652" s="398"/>
      <c r="BE1652" s="398"/>
    </row>
    <row r="1653" spans="53:57" ht="11.25" customHeight="1" x14ac:dyDescent="0.25">
      <c r="BA1653" s="399"/>
      <c r="BB1653" s="399"/>
      <c r="BC1653" s="399"/>
      <c r="BD1653" s="398"/>
      <c r="BE1653" s="398"/>
    </row>
    <row r="1654" spans="53:57" ht="11.25" customHeight="1" x14ac:dyDescent="0.25">
      <c r="BA1654" s="399"/>
      <c r="BB1654" s="399"/>
      <c r="BC1654" s="399"/>
      <c r="BD1654" s="398"/>
      <c r="BE1654" s="398"/>
    </row>
    <row r="1655" spans="53:57" ht="11.25" customHeight="1" x14ac:dyDescent="0.25">
      <c r="BA1655" s="399"/>
      <c r="BB1655" s="399"/>
      <c r="BC1655" s="399"/>
      <c r="BD1655" s="398"/>
      <c r="BE1655" s="398"/>
    </row>
    <row r="1656" spans="53:57" ht="11.25" customHeight="1" x14ac:dyDescent="0.25">
      <c r="BA1656" s="399"/>
      <c r="BB1656" s="399"/>
      <c r="BC1656" s="399"/>
      <c r="BD1656" s="398"/>
      <c r="BE1656" s="398"/>
    </row>
    <row r="1657" spans="53:57" ht="11.25" customHeight="1" x14ac:dyDescent="0.25">
      <c r="BA1657" s="399"/>
      <c r="BB1657" s="399"/>
      <c r="BC1657" s="399"/>
      <c r="BD1657" s="398"/>
      <c r="BE1657" s="398"/>
    </row>
    <row r="1658" spans="53:57" ht="11.25" customHeight="1" x14ac:dyDescent="0.25">
      <c r="BA1658" s="399"/>
      <c r="BB1658" s="399"/>
      <c r="BC1658" s="399"/>
      <c r="BD1658" s="398"/>
      <c r="BE1658" s="398"/>
    </row>
    <row r="1659" spans="53:57" ht="11.25" customHeight="1" x14ac:dyDescent="0.25">
      <c r="BA1659" s="399"/>
      <c r="BB1659" s="399"/>
      <c r="BC1659" s="399"/>
      <c r="BD1659" s="398"/>
      <c r="BE1659" s="398"/>
    </row>
    <row r="1660" spans="53:57" ht="11.25" customHeight="1" x14ac:dyDescent="0.25">
      <c r="BA1660" s="399"/>
      <c r="BB1660" s="399"/>
      <c r="BC1660" s="399"/>
      <c r="BD1660" s="398"/>
      <c r="BE1660" s="398"/>
    </row>
    <row r="1661" spans="53:57" ht="11.25" customHeight="1" x14ac:dyDescent="0.25">
      <c r="BA1661" s="399"/>
      <c r="BB1661" s="399"/>
      <c r="BC1661" s="399"/>
      <c r="BD1661" s="398"/>
      <c r="BE1661" s="398"/>
    </row>
    <row r="1662" spans="53:57" ht="11.25" customHeight="1" x14ac:dyDescent="0.25">
      <c r="BA1662" s="399"/>
      <c r="BB1662" s="399"/>
      <c r="BC1662" s="399"/>
      <c r="BD1662" s="398"/>
      <c r="BE1662" s="398"/>
    </row>
    <row r="1663" spans="53:57" ht="11.25" customHeight="1" x14ac:dyDescent="0.25">
      <c r="BA1663" s="399"/>
      <c r="BB1663" s="399"/>
      <c r="BC1663" s="399"/>
      <c r="BD1663" s="398"/>
      <c r="BE1663" s="398"/>
    </row>
    <row r="1664" spans="53:57" ht="11.25" customHeight="1" x14ac:dyDescent="0.25">
      <c r="BA1664" s="399"/>
      <c r="BB1664" s="399"/>
      <c r="BC1664" s="399"/>
      <c r="BD1664" s="398"/>
      <c r="BE1664" s="398"/>
    </row>
    <row r="1665" spans="53:57" ht="11.25" customHeight="1" x14ac:dyDescent="0.25">
      <c r="BA1665" s="399"/>
      <c r="BB1665" s="399"/>
      <c r="BC1665" s="399"/>
      <c r="BD1665" s="398"/>
      <c r="BE1665" s="398"/>
    </row>
    <row r="1666" spans="53:57" ht="11.25" customHeight="1" x14ac:dyDescent="0.25">
      <c r="BA1666" s="399"/>
      <c r="BB1666" s="399"/>
      <c r="BC1666" s="399"/>
      <c r="BD1666" s="398"/>
      <c r="BE1666" s="398"/>
    </row>
    <row r="1667" spans="53:57" ht="11.25" customHeight="1" x14ac:dyDescent="0.25">
      <c r="BA1667" s="399"/>
      <c r="BB1667" s="399"/>
      <c r="BC1667" s="399"/>
      <c r="BD1667" s="398"/>
      <c r="BE1667" s="398"/>
    </row>
    <row r="1668" spans="53:57" ht="11.25" customHeight="1" x14ac:dyDescent="0.25">
      <c r="BA1668" s="399"/>
      <c r="BB1668" s="399"/>
      <c r="BC1668" s="399"/>
      <c r="BD1668" s="398"/>
      <c r="BE1668" s="398"/>
    </row>
    <row r="1669" spans="53:57" ht="11.25" customHeight="1" x14ac:dyDescent="0.25">
      <c r="BA1669" s="399"/>
      <c r="BB1669" s="399"/>
      <c r="BC1669" s="399"/>
      <c r="BD1669" s="398"/>
      <c r="BE1669" s="398"/>
    </row>
    <row r="1670" spans="53:57" ht="11.25" customHeight="1" x14ac:dyDescent="0.25">
      <c r="BA1670" s="399"/>
      <c r="BB1670" s="399"/>
      <c r="BC1670" s="399"/>
      <c r="BD1670" s="398"/>
      <c r="BE1670" s="398"/>
    </row>
    <row r="1671" spans="53:57" ht="11.25" customHeight="1" x14ac:dyDescent="0.25">
      <c r="BA1671" s="399"/>
      <c r="BB1671" s="399"/>
      <c r="BC1671" s="399"/>
      <c r="BD1671" s="398"/>
      <c r="BE1671" s="398"/>
    </row>
    <row r="1672" spans="53:57" ht="11.25" customHeight="1" x14ac:dyDescent="0.25">
      <c r="BA1672" s="399"/>
      <c r="BB1672" s="399"/>
      <c r="BC1672" s="399"/>
      <c r="BD1672" s="398"/>
      <c r="BE1672" s="398"/>
    </row>
    <row r="1673" spans="53:57" ht="11.25" customHeight="1" x14ac:dyDescent="0.25">
      <c r="BA1673" s="399"/>
      <c r="BB1673" s="399"/>
      <c r="BC1673" s="399"/>
      <c r="BD1673" s="398"/>
      <c r="BE1673" s="398"/>
    </row>
    <row r="1674" spans="53:57" ht="11.25" customHeight="1" x14ac:dyDescent="0.25">
      <c r="BA1674" s="399"/>
      <c r="BB1674" s="399"/>
      <c r="BC1674" s="399"/>
      <c r="BD1674" s="398"/>
      <c r="BE1674" s="398"/>
    </row>
    <row r="1675" spans="53:57" ht="11.25" customHeight="1" x14ac:dyDescent="0.25">
      <c r="BA1675" s="399"/>
      <c r="BB1675" s="399"/>
      <c r="BC1675" s="399"/>
      <c r="BD1675" s="398"/>
      <c r="BE1675" s="398"/>
    </row>
    <row r="1676" spans="53:57" ht="11.25" customHeight="1" x14ac:dyDescent="0.25">
      <c r="BA1676" s="399"/>
      <c r="BB1676" s="399"/>
      <c r="BC1676" s="399"/>
      <c r="BD1676" s="398"/>
      <c r="BE1676" s="398"/>
    </row>
    <row r="1677" spans="53:57" ht="11.25" customHeight="1" x14ac:dyDescent="0.25">
      <c r="BA1677" s="399"/>
      <c r="BB1677" s="399"/>
      <c r="BC1677" s="399"/>
      <c r="BD1677" s="398"/>
      <c r="BE1677" s="398"/>
    </row>
    <row r="1678" spans="53:57" ht="11.25" customHeight="1" x14ac:dyDescent="0.25">
      <c r="BA1678" s="399"/>
      <c r="BB1678" s="399"/>
      <c r="BC1678" s="399"/>
      <c r="BD1678" s="398"/>
      <c r="BE1678" s="398"/>
    </row>
    <row r="1679" spans="53:57" ht="11.25" customHeight="1" x14ac:dyDescent="0.25">
      <c r="BA1679" s="399"/>
      <c r="BB1679" s="399"/>
      <c r="BC1679" s="399"/>
      <c r="BD1679" s="398"/>
      <c r="BE1679" s="398"/>
    </row>
    <row r="1680" spans="53:57" ht="11.25" customHeight="1" x14ac:dyDescent="0.25">
      <c r="BA1680" s="399"/>
      <c r="BB1680" s="399"/>
      <c r="BC1680" s="399"/>
      <c r="BD1680" s="398"/>
      <c r="BE1680" s="398"/>
    </row>
    <row r="1681" spans="53:57" ht="11.25" customHeight="1" x14ac:dyDescent="0.25">
      <c r="BA1681" s="399"/>
      <c r="BB1681" s="399"/>
      <c r="BC1681" s="399"/>
      <c r="BD1681" s="398"/>
      <c r="BE1681" s="398"/>
    </row>
    <row r="1682" spans="53:57" ht="11.25" customHeight="1" x14ac:dyDescent="0.25">
      <c r="BA1682" s="399"/>
      <c r="BB1682" s="399"/>
      <c r="BC1682" s="399"/>
      <c r="BD1682" s="398"/>
      <c r="BE1682" s="398"/>
    </row>
    <row r="1683" spans="53:57" ht="11.25" customHeight="1" x14ac:dyDescent="0.25">
      <c r="BA1683" s="399"/>
      <c r="BB1683" s="399"/>
      <c r="BC1683" s="399"/>
      <c r="BD1683" s="398"/>
      <c r="BE1683" s="398"/>
    </row>
    <row r="1684" spans="53:57" ht="11.25" customHeight="1" x14ac:dyDescent="0.25">
      <c r="BA1684" s="399"/>
      <c r="BB1684" s="399"/>
      <c r="BC1684" s="399"/>
      <c r="BD1684" s="398"/>
      <c r="BE1684" s="398"/>
    </row>
    <row r="1685" spans="53:57" ht="11.25" customHeight="1" x14ac:dyDescent="0.25">
      <c r="BA1685" s="399"/>
      <c r="BB1685" s="399"/>
      <c r="BC1685" s="399"/>
      <c r="BD1685" s="398"/>
      <c r="BE1685" s="398"/>
    </row>
    <row r="1686" spans="53:57" ht="11.25" customHeight="1" x14ac:dyDescent="0.25">
      <c r="BA1686" s="399"/>
      <c r="BB1686" s="399"/>
      <c r="BC1686" s="399"/>
      <c r="BD1686" s="398"/>
      <c r="BE1686" s="398"/>
    </row>
    <row r="1687" spans="53:57" ht="11.25" customHeight="1" x14ac:dyDescent="0.25">
      <c r="BA1687" s="399"/>
      <c r="BB1687" s="399"/>
      <c r="BC1687" s="399"/>
      <c r="BD1687" s="398"/>
      <c r="BE1687" s="398"/>
    </row>
    <row r="1688" spans="53:57" ht="11.25" customHeight="1" x14ac:dyDescent="0.25">
      <c r="BA1688" s="399"/>
      <c r="BB1688" s="399"/>
      <c r="BC1688" s="399"/>
      <c r="BD1688" s="398"/>
      <c r="BE1688" s="398"/>
    </row>
    <row r="1689" spans="53:57" ht="11.25" customHeight="1" x14ac:dyDescent="0.25">
      <c r="BA1689" s="399"/>
      <c r="BB1689" s="399"/>
      <c r="BC1689" s="399"/>
      <c r="BD1689" s="398"/>
      <c r="BE1689" s="398"/>
    </row>
    <row r="1690" spans="53:57" ht="11.25" customHeight="1" x14ac:dyDescent="0.25">
      <c r="BA1690" s="399"/>
      <c r="BB1690" s="399"/>
      <c r="BC1690" s="399"/>
      <c r="BD1690" s="398"/>
      <c r="BE1690" s="398"/>
    </row>
    <row r="1691" spans="53:57" ht="11.25" customHeight="1" x14ac:dyDescent="0.25">
      <c r="BA1691" s="399"/>
      <c r="BB1691" s="399"/>
      <c r="BC1691" s="399"/>
      <c r="BD1691" s="398"/>
      <c r="BE1691" s="398"/>
    </row>
    <row r="1692" spans="53:57" ht="11.25" customHeight="1" x14ac:dyDescent="0.25">
      <c r="BA1692" s="399"/>
      <c r="BB1692" s="399"/>
      <c r="BC1692" s="399"/>
      <c r="BD1692" s="398"/>
      <c r="BE1692" s="398"/>
    </row>
    <row r="1693" spans="53:57" ht="11.25" customHeight="1" x14ac:dyDescent="0.25">
      <c r="BA1693" s="399"/>
      <c r="BB1693" s="399"/>
      <c r="BC1693" s="399"/>
      <c r="BD1693" s="398"/>
      <c r="BE1693" s="398"/>
    </row>
    <row r="1694" spans="53:57" ht="11.25" customHeight="1" x14ac:dyDescent="0.25">
      <c r="BA1694" s="399"/>
      <c r="BB1694" s="399"/>
      <c r="BC1694" s="399"/>
      <c r="BD1694" s="398"/>
      <c r="BE1694" s="398"/>
    </row>
    <row r="1695" spans="53:57" ht="11.25" customHeight="1" x14ac:dyDescent="0.25">
      <c r="BA1695" s="399"/>
      <c r="BB1695" s="399"/>
      <c r="BC1695" s="399"/>
      <c r="BD1695" s="398"/>
      <c r="BE1695" s="398"/>
    </row>
    <row r="1696" spans="53:57" ht="11.25" customHeight="1" x14ac:dyDescent="0.25">
      <c r="BA1696" s="399"/>
      <c r="BB1696" s="399"/>
      <c r="BC1696" s="399"/>
      <c r="BD1696" s="398"/>
      <c r="BE1696" s="398"/>
    </row>
    <row r="1697" spans="53:57" ht="11.25" customHeight="1" x14ac:dyDescent="0.25">
      <c r="BA1697" s="399"/>
      <c r="BB1697" s="399"/>
      <c r="BC1697" s="399"/>
      <c r="BD1697" s="398"/>
      <c r="BE1697" s="398"/>
    </row>
    <row r="1698" spans="53:57" ht="11.25" customHeight="1" x14ac:dyDescent="0.25">
      <c r="BA1698" s="399"/>
      <c r="BB1698" s="399"/>
      <c r="BC1698" s="399"/>
      <c r="BD1698" s="398"/>
      <c r="BE1698" s="398"/>
    </row>
    <row r="1699" spans="53:57" ht="11.25" customHeight="1" x14ac:dyDescent="0.25">
      <c r="BA1699" s="399"/>
      <c r="BB1699" s="399"/>
      <c r="BC1699" s="399"/>
      <c r="BD1699" s="398"/>
      <c r="BE1699" s="398"/>
    </row>
    <row r="1700" spans="53:57" ht="11.25" customHeight="1" x14ac:dyDescent="0.25">
      <c r="BA1700" s="399"/>
      <c r="BB1700" s="399"/>
      <c r="BC1700" s="399"/>
      <c r="BD1700" s="398"/>
      <c r="BE1700" s="398"/>
    </row>
    <row r="1701" spans="53:57" ht="11.25" customHeight="1" x14ac:dyDescent="0.25">
      <c r="BA1701" s="399"/>
      <c r="BB1701" s="399"/>
      <c r="BC1701" s="399"/>
      <c r="BD1701" s="398"/>
      <c r="BE1701" s="398"/>
    </row>
    <row r="1702" spans="53:57" ht="11.25" customHeight="1" x14ac:dyDescent="0.25">
      <c r="BA1702" s="399"/>
      <c r="BB1702" s="399"/>
      <c r="BC1702" s="399"/>
      <c r="BD1702" s="398"/>
      <c r="BE1702" s="398"/>
    </row>
    <row r="1703" spans="53:57" ht="11.25" customHeight="1" x14ac:dyDescent="0.25">
      <c r="BA1703" s="399"/>
      <c r="BB1703" s="399"/>
      <c r="BC1703" s="399"/>
      <c r="BD1703" s="398"/>
      <c r="BE1703" s="398"/>
    </row>
    <row r="1704" spans="53:57" ht="11.25" customHeight="1" x14ac:dyDescent="0.25">
      <c r="BA1704" s="399"/>
      <c r="BB1704" s="399"/>
      <c r="BC1704" s="399"/>
      <c r="BD1704" s="398"/>
      <c r="BE1704" s="398"/>
    </row>
    <row r="1705" spans="53:57" ht="11.25" customHeight="1" x14ac:dyDescent="0.25">
      <c r="BA1705" s="399"/>
      <c r="BB1705" s="399"/>
      <c r="BC1705" s="399"/>
      <c r="BD1705" s="398"/>
      <c r="BE1705" s="398"/>
    </row>
    <row r="1706" spans="53:57" ht="11.25" customHeight="1" x14ac:dyDescent="0.25">
      <c r="BA1706" s="399"/>
      <c r="BB1706" s="399"/>
      <c r="BC1706" s="399"/>
      <c r="BD1706" s="398"/>
      <c r="BE1706" s="398"/>
    </row>
    <row r="1707" spans="53:57" ht="11.25" customHeight="1" x14ac:dyDescent="0.25">
      <c r="BA1707" s="399"/>
      <c r="BB1707" s="399"/>
      <c r="BC1707" s="399"/>
      <c r="BD1707" s="398"/>
      <c r="BE1707" s="398"/>
    </row>
    <row r="1708" spans="53:57" ht="11.25" customHeight="1" x14ac:dyDescent="0.25">
      <c r="BA1708" s="399"/>
      <c r="BB1708" s="399"/>
      <c r="BC1708" s="399"/>
      <c r="BD1708" s="398"/>
      <c r="BE1708" s="398"/>
    </row>
    <row r="1709" spans="53:57" ht="11.25" customHeight="1" x14ac:dyDescent="0.25">
      <c r="BA1709" s="399"/>
      <c r="BB1709" s="399"/>
      <c r="BC1709" s="399"/>
      <c r="BD1709" s="398"/>
      <c r="BE1709" s="398"/>
    </row>
    <row r="1710" spans="53:57" ht="11.25" customHeight="1" x14ac:dyDescent="0.25">
      <c r="BA1710" s="399"/>
      <c r="BB1710" s="399"/>
      <c r="BC1710" s="399"/>
      <c r="BD1710" s="398"/>
      <c r="BE1710" s="398"/>
    </row>
    <row r="1711" spans="53:57" ht="11.25" customHeight="1" x14ac:dyDescent="0.25">
      <c r="BA1711" s="399"/>
      <c r="BB1711" s="399"/>
      <c r="BC1711" s="399"/>
      <c r="BD1711" s="398"/>
      <c r="BE1711" s="398"/>
    </row>
    <row r="1712" spans="53:57" ht="11.25" customHeight="1" x14ac:dyDescent="0.25">
      <c r="BA1712" s="399"/>
      <c r="BB1712" s="399"/>
      <c r="BC1712" s="399"/>
      <c r="BD1712" s="398"/>
      <c r="BE1712" s="398"/>
    </row>
    <row r="1713" spans="53:57" ht="11.25" customHeight="1" x14ac:dyDescent="0.25">
      <c r="BA1713" s="399"/>
      <c r="BB1713" s="399"/>
      <c r="BC1713" s="399"/>
      <c r="BD1713" s="398"/>
      <c r="BE1713" s="398"/>
    </row>
    <row r="1714" spans="53:57" ht="11.25" customHeight="1" x14ac:dyDescent="0.25">
      <c r="BA1714" s="399"/>
      <c r="BB1714" s="399"/>
      <c r="BC1714" s="399"/>
      <c r="BD1714" s="398"/>
      <c r="BE1714" s="398"/>
    </row>
    <row r="1715" spans="53:57" ht="11.25" customHeight="1" x14ac:dyDescent="0.25">
      <c r="BA1715" s="399"/>
      <c r="BB1715" s="399"/>
      <c r="BC1715" s="399"/>
      <c r="BD1715" s="398"/>
      <c r="BE1715" s="398"/>
    </row>
    <row r="1716" spans="53:57" ht="11.25" customHeight="1" x14ac:dyDescent="0.25">
      <c r="BA1716" s="399"/>
      <c r="BB1716" s="399"/>
      <c r="BC1716" s="399"/>
      <c r="BD1716" s="398"/>
      <c r="BE1716" s="398"/>
    </row>
    <row r="1717" spans="53:57" ht="11.25" customHeight="1" x14ac:dyDescent="0.25">
      <c r="BA1717" s="399"/>
      <c r="BB1717" s="399"/>
      <c r="BC1717" s="399"/>
      <c r="BD1717" s="398"/>
      <c r="BE1717" s="398"/>
    </row>
    <row r="1718" spans="53:57" ht="11.25" customHeight="1" x14ac:dyDescent="0.25">
      <c r="BA1718" s="399"/>
      <c r="BB1718" s="399"/>
      <c r="BC1718" s="399"/>
      <c r="BD1718" s="398"/>
      <c r="BE1718" s="398"/>
    </row>
    <row r="1719" spans="53:57" ht="11.25" customHeight="1" x14ac:dyDescent="0.25">
      <c r="BA1719" s="399"/>
      <c r="BB1719" s="399"/>
      <c r="BC1719" s="399"/>
      <c r="BD1719" s="398"/>
      <c r="BE1719" s="398"/>
    </row>
    <row r="1720" spans="53:57" ht="11.25" customHeight="1" x14ac:dyDescent="0.25">
      <c r="BA1720" s="399"/>
      <c r="BB1720" s="399"/>
      <c r="BC1720" s="399"/>
      <c r="BD1720" s="398"/>
      <c r="BE1720" s="398"/>
    </row>
    <row r="1721" spans="53:57" ht="11.25" customHeight="1" x14ac:dyDescent="0.25">
      <c r="BA1721" s="399"/>
      <c r="BB1721" s="399"/>
      <c r="BC1721" s="399"/>
      <c r="BD1721" s="398"/>
      <c r="BE1721" s="398"/>
    </row>
    <row r="1722" spans="53:57" ht="11.25" customHeight="1" x14ac:dyDescent="0.25">
      <c r="BA1722" s="399"/>
      <c r="BB1722" s="399"/>
      <c r="BC1722" s="399"/>
      <c r="BD1722" s="398"/>
      <c r="BE1722" s="398"/>
    </row>
    <row r="1723" spans="53:57" ht="11.25" customHeight="1" x14ac:dyDescent="0.25">
      <c r="BA1723" s="399"/>
      <c r="BB1723" s="399"/>
      <c r="BC1723" s="399"/>
      <c r="BD1723" s="398"/>
      <c r="BE1723" s="398"/>
    </row>
    <row r="1724" spans="53:57" ht="11.25" customHeight="1" x14ac:dyDescent="0.25">
      <c r="BA1724" s="399"/>
      <c r="BB1724" s="399"/>
      <c r="BC1724" s="399"/>
      <c r="BD1724" s="398"/>
      <c r="BE1724" s="398"/>
    </row>
    <row r="1725" spans="53:57" ht="11.25" customHeight="1" x14ac:dyDescent="0.25">
      <c r="BA1725" s="399"/>
      <c r="BB1725" s="399"/>
      <c r="BC1725" s="399"/>
      <c r="BD1725" s="398"/>
      <c r="BE1725" s="398"/>
    </row>
    <row r="1726" spans="53:57" ht="11.25" customHeight="1" x14ac:dyDescent="0.25">
      <c r="BA1726" s="399"/>
      <c r="BB1726" s="399"/>
      <c r="BC1726" s="399"/>
      <c r="BD1726" s="398"/>
      <c r="BE1726" s="398"/>
    </row>
    <row r="1727" spans="53:57" ht="11.25" customHeight="1" x14ac:dyDescent="0.25">
      <c r="BA1727" s="399"/>
      <c r="BB1727" s="399"/>
      <c r="BC1727" s="399"/>
      <c r="BD1727" s="398"/>
      <c r="BE1727" s="398"/>
    </row>
    <row r="1728" spans="53:57" ht="11.25" customHeight="1" x14ac:dyDescent="0.25">
      <c r="BA1728" s="399"/>
      <c r="BB1728" s="399"/>
      <c r="BC1728" s="399"/>
      <c r="BD1728" s="398"/>
      <c r="BE1728" s="398"/>
    </row>
    <row r="1729" spans="53:57" ht="11.25" customHeight="1" x14ac:dyDescent="0.25">
      <c r="BA1729" s="399"/>
      <c r="BB1729" s="399"/>
      <c r="BC1729" s="399"/>
      <c r="BD1729" s="398"/>
      <c r="BE1729" s="398"/>
    </row>
    <row r="1730" spans="53:57" ht="11.25" customHeight="1" x14ac:dyDescent="0.25">
      <c r="BA1730" s="399"/>
      <c r="BB1730" s="399"/>
      <c r="BC1730" s="399"/>
      <c r="BD1730" s="398"/>
      <c r="BE1730" s="398"/>
    </row>
    <row r="1731" spans="53:57" ht="11.25" customHeight="1" x14ac:dyDescent="0.25">
      <c r="BA1731" s="399"/>
      <c r="BB1731" s="399"/>
      <c r="BC1731" s="399"/>
      <c r="BD1731" s="398"/>
      <c r="BE1731" s="398"/>
    </row>
    <row r="1732" spans="53:57" ht="11.25" customHeight="1" x14ac:dyDescent="0.25">
      <c r="BA1732" s="399"/>
      <c r="BB1732" s="399"/>
      <c r="BC1732" s="399"/>
      <c r="BD1732" s="398"/>
      <c r="BE1732" s="398"/>
    </row>
    <row r="1733" spans="53:57" ht="11.25" customHeight="1" x14ac:dyDescent="0.25">
      <c r="BA1733" s="399"/>
      <c r="BB1733" s="399"/>
      <c r="BC1733" s="399"/>
      <c r="BD1733" s="398"/>
      <c r="BE1733" s="398"/>
    </row>
    <row r="1734" spans="53:57" ht="11.25" customHeight="1" x14ac:dyDescent="0.25">
      <c r="BA1734" s="399"/>
      <c r="BB1734" s="399"/>
      <c r="BC1734" s="399"/>
      <c r="BD1734" s="398"/>
      <c r="BE1734" s="398"/>
    </row>
    <row r="1735" spans="53:57" ht="11.25" customHeight="1" x14ac:dyDescent="0.25">
      <c r="BA1735" s="399"/>
      <c r="BB1735" s="399"/>
      <c r="BC1735" s="399"/>
      <c r="BD1735" s="398"/>
      <c r="BE1735" s="398"/>
    </row>
    <row r="1736" spans="53:57" ht="11.25" customHeight="1" x14ac:dyDescent="0.25">
      <c r="BA1736" s="399"/>
      <c r="BB1736" s="399"/>
      <c r="BC1736" s="399"/>
      <c r="BD1736" s="398"/>
      <c r="BE1736" s="398"/>
    </row>
    <row r="1737" spans="53:57" ht="11.25" customHeight="1" x14ac:dyDescent="0.25">
      <c r="BA1737" s="399"/>
      <c r="BB1737" s="399"/>
      <c r="BC1737" s="399"/>
      <c r="BD1737" s="398"/>
      <c r="BE1737" s="398"/>
    </row>
    <row r="1738" spans="53:57" ht="11.25" customHeight="1" x14ac:dyDescent="0.25">
      <c r="BA1738" s="399"/>
      <c r="BB1738" s="399"/>
      <c r="BC1738" s="399"/>
      <c r="BD1738" s="398"/>
      <c r="BE1738" s="398"/>
    </row>
    <row r="1739" spans="53:57" ht="11.25" customHeight="1" x14ac:dyDescent="0.25">
      <c r="BA1739" s="399"/>
      <c r="BB1739" s="399"/>
      <c r="BC1739" s="399"/>
      <c r="BD1739" s="398"/>
      <c r="BE1739" s="398"/>
    </row>
    <row r="1740" spans="53:57" ht="11.25" customHeight="1" x14ac:dyDescent="0.25">
      <c r="BA1740" s="399"/>
      <c r="BB1740" s="399"/>
      <c r="BC1740" s="399"/>
      <c r="BD1740" s="398"/>
      <c r="BE1740" s="398"/>
    </row>
    <row r="1741" spans="53:57" ht="11.25" customHeight="1" x14ac:dyDescent="0.25">
      <c r="BA1741" s="399"/>
      <c r="BB1741" s="399"/>
      <c r="BC1741" s="399"/>
      <c r="BD1741" s="398"/>
      <c r="BE1741" s="398"/>
    </row>
    <row r="1742" spans="53:57" ht="11.25" customHeight="1" x14ac:dyDescent="0.25">
      <c r="BA1742" s="399"/>
      <c r="BB1742" s="399"/>
      <c r="BC1742" s="399"/>
      <c r="BD1742" s="398"/>
      <c r="BE1742" s="398"/>
    </row>
    <row r="1743" spans="53:57" ht="11.25" customHeight="1" x14ac:dyDescent="0.25">
      <c r="BA1743" s="399"/>
      <c r="BB1743" s="399"/>
      <c r="BC1743" s="399"/>
      <c r="BD1743" s="398"/>
      <c r="BE1743" s="398"/>
    </row>
    <row r="1744" spans="53:57" ht="11.25" customHeight="1" x14ac:dyDescent="0.25">
      <c r="BA1744" s="399"/>
      <c r="BB1744" s="399"/>
      <c r="BC1744" s="399"/>
      <c r="BD1744" s="398"/>
      <c r="BE1744" s="398"/>
    </row>
    <row r="1745" spans="53:57" ht="11.25" customHeight="1" x14ac:dyDescent="0.25">
      <c r="BA1745" s="399"/>
      <c r="BB1745" s="399"/>
      <c r="BC1745" s="399"/>
      <c r="BD1745" s="398"/>
      <c r="BE1745" s="398"/>
    </row>
    <row r="1746" spans="53:57" ht="11.25" customHeight="1" x14ac:dyDescent="0.25">
      <c r="BA1746" s="399"/>
      <c r="BB1746" s="399"/>
      <c r="BC1746" s="399"/>
      <c r="BD1746" s="398"/>
      <c r="BE1746" s="398"/>
    </row>
    <row r="1747" spans="53:57" ht="11.25" customHeight="1" x14ac:dyDescent="0.25">
      <c r="BA1747" s="399"/>
      <c r="BB1747" s="399"/>
      <c r="BC1747" s="399"/>
      <c r="BD1747" s="398"/>
      <c r="BE1747" s="398"/>
    </row>
    <row r="1748" spans="53:57" ht="11.25" customHeight="1" x14ac:dyDescent="0.25">
      <c r="BA1748" s="399"/>
      <c r="BB1748" s="399"/>
      <c r="BC1748" s="399"/>
      <c r="BD1748" s="398"/>
      <c r="BE1748" s="398"/>
    </row>
    <row r="1749" spans="53:57" ht="11.25" customHeight="1" x14ac:dyDescent="0.25">
      <c r="BA1749" s="399"/>
      <c r="BB1749" s="399"/>
      <c r="BC1749" s="399"/>
      <c r="BD1749" s="398"/>
      <c r="BE1749" s="398"/>
    </row>
    <row r="1750" spans="53:57" ht="11.25" customHeight="1" x14ac:dyDescent="0.25">
      <c r="BA1750" s="399"/>
      <c r="BB1750" s="399"/>
      <c r="BC1750" s="399"/>
      <c r="BD1750" s="398"/>
      <c r="BE1750" s="398"/>
    </row>
    <row r="1751" spans="53:57" ht="11.25" customHeight="1" x14ac:dyDescent="0.25">
      <c r="BA1751" s="399"/>
      <c r="BB1751" s="399"/>
      <c r="BC1751" s="399"/>
      <c r="BD1751" s="398"/>
      <c r="BE1751" s="398"/>
    </row>
    <row r="1752" spans="53:57" ht="11.25" customHeight="1" x14ac:dyDescent="0.25">
      <c r="BA1752" s="399"/>
      <c r="BB1752" s="399"/>
      <c r="BC1752" s="399"/>
      <c r="BD1752" s="398"/>
      <c r="BE1752" s="398"/>
    </row>
    <row r="1753" spans="53:57" ht="11.25" customHeight="1" x14ac:dyDescent="0.25">
      <c r="BA1753" s="399"/>
      <c r="BB1753" s="399"/>
      <c r="BC1753" s="399"/>
      <c r="BD1753" s="398"/>
      <c r="BE1753" s="398"/>
    </row>
    <row r="1754" spans="53:57" ht="11.25" customHeight="1" x14ac:dyDescent="0.25">
      <c r="BA1754" s="399"/>
      <c r="BB1754" s="399"/>
      <c r="BC1754" s="399"/>
      <c r="BD1754" s="398"/>
      <c r="BE1754" s="398"/>
    </row>
    <row r="1755" spans="53:57" ht="11.25" customHeight="1" x14ac:dyDescent="0.25">
      <c r="BA1755" s="399"/>
      <c r="BB1755" s="399"/>
      <c r="BC1755" s="399"/>
      <c r="BD1755" s="398"/>
      <c r="BE1755" s="398"/>
    </row>
    <row r="1756" spans="53:57" ht="11.25" customHeight="1" x14ac:dyDescent="0.25">
      <c r="BA1756" s="399"/>
      <c r="BB1756" s="399"/>
      <c r="BC1756" s="399"/>
      <c r="BD1756" s="398"/>
      <c r="BE1756" s="398"/>
    </row>
    <row r="1757" spans="53:57" ht="11.25" customHeight="1" x14ac:dyDescent="0.25">
      <c r="BA1757" s="399"/>
      <c r="BB1757" s="399"/>
      <c r="BC1757" s="399"/>
      <c r="BD1757" s="398"/>
      <c r="BE1757" s="398"/>
    </row>
    <row r="1758" spans="53:57" ht="11.25" customHeight="1" x14ac:dyDescent="0.25">
      <c r="BA1758" s="399"/>
      <c r="BB1758" s="399"/>
      <c r="BC1758" s="399"/>
      <c r="BD1758" s="398"/>
      <c r="BE1758" s="398"/>
    </row>
    <row r="1759" spans="53:57" ht="11.25" customHeight="1" x14ac:dyDescent="0.25">
      <c r="BA1759" s="399"/>
      <c r="BB1759" s="399"/>
      <c r="BC1759" s="399"/>
      <c r="BD1759" s="398"/>
      <c r="BE1759" s="398"/>
    </row>
    <row r="1760" spans="53:57" ht="11.25" customHeight="1" x14ac:dyDescent="0.25">
      <c r="BA1760" s="399"/>
      <c r="BB1760" s="399"/>
      <c r="BC1760" s="399"/>
      <c r="BD1760" s="398"/>
      <c r="BE1760" s="398"/>
    </row>
    <row r="1761" spans="53:57" ht="11.25" customHeight="1" x14ac:dyDescent="0.25">
      <c r="BA1761" s="399"/>
      <c r="BB1761" s="399"/>
      <c r="BC1761" s="399"/>
      <c r="BD1761" s="398"/>
      <c r="BE1761" s="398"/>
    </row>
    <row r="1762" spans="53:57" ht="11.25" customHeight="1" x14ac:dyDescent="0.25">
      <c r="BA1762" s="399"/>
      <c r="BB1762" s="399"/>
      <c r="BC1762" s="399"/>
      <c r="BD1762" s="398"/>
      <c r="BE1762" s="398"/>
    </row>
    <row r="1763" spans="53:57" ht="11.25" customHeight="1" x14ac:dyDescent="0.25">
      <c r="BA1763" s="399"/>
      <c r="BB1763" s="399"/>
      <c r="BC1763" s="399"/>
      <c r="BD1763" s="398"/>
      <c r="BE1763" s="398"/>
    </row>
    <row r="1764" spans="53:57" ht="11.25" customHeight="1" x14ac:dyDescent="0.25">
      <c r="BA1764" s="399"/>
      <c r="BB1764" s="399"/>
      <c r="BC1764" s="399"/>
      <c r="BD1764" s="398"/>
      <c r="BE1764" s="398"/>
    </row>
    <row r="1765" spans="53:57" ht="11.25" customHeight="1" x14ac:dyDescent="0.25">
      <c r="BA1765" s="399"/>
      <c r="BB1765" s="399"/>
      <c r="BC1765" s="399"/>
      <c r="BD1765" s="398"/>
      <c r="BE1765" s="398"/>
    </row>
    <row r="1766" spans="53:57" ht="11.25" customHeight="1" x14ac:dyDescent="0.25">
      <c r="BA1766" s="399"/>
      <c r="BB1766" s="399"/>
      <c r="BC1766" s="399"/>
      <c r="BD1766" s="398"/>
      <c r="BE1766" s="398"/>
    </row>
    <row r="1767" spans="53:57" ht="11.25" customHeight="1" x14ac:dyDescent="0.25">
      <c r="BA1767" s="399"/>
      <c r="BB1767" s="399"/>
      <c r="BC1767" s="399"/>
      <c r="BD1767" s="398"/>
      <c r="BE1767" s="398"/>
    </row>
    <row r="1768" spans="53:57" ht="11.25" customHeight="1" x14ac:dyDescent="0.25">
      <c r="BA1768" s="399"/>
      <c r="BB1768" s="399"/>
      <c r="BC1768" s="399"/>
      <c r="BD1768" s="398"/>
      <c r="BE1768" s="398"/>
    </row>
    <row r="1769" spans="53:57" ht="11.25" customHeight="1" x14ac:dyDescent="0.25">
      <c r="BA1769" s="399"/>
      <c r="BB1769" s="399"/>
      <c r="BC1769" s="399"/>
      <c r="BD1769" s="398"/>
      <c r="BE1769" s="398"/>
    </row>
    <row r="1770" spans="53:57" ht="11.25" customHeight="1" x14ac:dyDescent="0.25">
      <c r="BA1770" s="399"/>
      <c r="BB1770" s="399"/>
      <c r="BC1770" s="399"/>
      <c r="BD1770" s="398"/>
      <c r="BE1770" s="398"/>
    </row>
    <row r="1771" spans="53:57" ht="11.25" customHeight="1" x14ac:dyDescent="0.25">
      <c r="BA1771" s="399"/>
      <c r="BB1771" s="399"/>
      <c r="BC1771" s="399"/>
      <c r="BD1771" s="398"/>
      <c r="BE1771" s="398"/>
    </row>
    <row r="1772" spans="53:57" ht="11.25" customHeight="1" x14ac:dyDescent="0.25">
      <c r="BA1772" s="399"/>
      <c r="BB1772" s="399"/>
      <c r="BC1772" s="399"/>
      <c r="BD1772" s="398"/>
      <c r="BE1772" s="398"/>
    </row>
    <row r="1773" spans="53:57" ht="11.25" customHeight="1" x14ac:dyDescent="0.25">
      <c r="BA1773" s="399"/>
      <c r="BB1773" s="399"/>
      <c r="BC1773" s="399"/>
      <c r="BD1773" s="398"/>
      <c r="BE1773" s="398"/>
    </row>
    <row r="1774" spans="53:57" ht="11.25" customHeight="1" x14ac:dyDescent="0.25">
      <c r="BA1774" s="399"/>
      <c r="BB1774" s="399"/>
      <c r="BC1774" s="399"/>
      <c r="BD1774" s="398"/>
      <c r="BE1774" s="398"/>
    </row>
    <row r="1775" spans="53:57" ht="11.25" customHeight="1" x14ac:dyDescent="0.25">
      <c r="BA1775" s="399"/>
      <c r="BB1775" s="399"/>
      <c r="BC1775" s="399"/>
      <c r="BD1775" s="398"/>
      <c r="BE1775" s="398"/>
    </row>
    <row r="1776" spans="53:57" ht="11.25" customHeight="1" x14ac:dyDescent="0.25">
      <c r="BA1776" s="399"/>
      <c r="BB1776" s="399"/>
      <c r="BC1776" s="399"/>
      <c r="BD1776" s="398"/>
      <c r="BE1776" s="398"/>
    </row>
    <row r="1777" spans="53:57" ht="11.25" customHeight="1" x14ac:dyDescent="0.25">
      <c r="BA1777" s="399"/>
      <c r="BB1777" s="399"/>
      <c r="BC1777" s="399"/>
      <c r="BD1777" s="398"/>
      <c r="BE1777" s="398"/>
    </row>
    <row r="1778" spans="53:57" ht="11.25" customHeight="1" x14ac:dyDescent="0.25">
      <c r="BA1778" s="399"/>
      <c r="BB1778" s="399"/>
      <c r="BC1778" s="399"/>
      <c r="BD1778" s="398"/>
      <c r="BE1778" s="398"/>
    </row>
    <row r="1779" spans="53:57" ht="11.25" customHeight="1" x14ac:dyDescent="0.25">
      <c r="BA1779" s="399"/>
      <c r="BB1779" s="399"/>
      <c r="BC1779" s="399"/>
      <c r="BD1779" s="398"/>
      <c r="BE1779" s="398"/>
    </row>
    <row r="1780" spans="53:57" ht="11.25" customHeight="1" x14ac:dyDescent="0.25">
      <c r="BA1780" s="399"/>
      <c r="BB1780" s="399"/>
      <c r="BC1780" s="399"/>
      <c r="BD1780" s="398"/>
      <c r="BE1780" s="398"/>
    </row>
    <row r="1781" spans="53:57" ht="11.25" customHeight="1" x14ac:dyDescent="0.25">
      <c r="BA1781" s="399"/>
      <c r="BB1781" s="399"/>
      <c r="BC1781" s="399"/>
      <c r="BD1781" s="398"/>
      <c r="BE1781" s="398"/>
    </row>
    <row r="1782" spans="53:57" ht="11.25" customHeight="1" x14ac:dyDescent="0.25">
      <c r="BA1782" s="399"/>
      <c r="BB1782" s="399"/>
      <c r="BC1782" s="399"/>
      <c r="BD1782" s="398"/>
      <c r="BE1782" s="398"/>
    </row>
    <row r="1783" spans="53:57" ht="11.25" customHeight="1" x14ac:dyDescent="0.25">
      <c r="BA1783" s="399"/>
      <c r="BB1783" s="399"/>
      <c r="BC1783" s="399"/>
      <c r="BD1783" s="398"/>
      <c r="BE1783" s="398"/>
    </row>
    <row r="1784" spans="53:57" ht="11.25" customHeight="1" x14ac:dyDescent="0.25">
      <c r="BA1784" s="399"/>
      <c r="BB1784" s="399"/>
      <c r="BC1784" s="399"/>
      <c r="BD1784" s="398"/>
      <c r="BE1784" s="398"/>
    </row>
    <row r="1785" spans="53:57" ht="11.25" customHeight="1" x14ac:dyDescent="0.25">
      <c r="BA1785" s="399"/>
      <c r="BB1785" s="399"/>
      <c r="BC1785" s="399"/>
      <c r="BD1785" s="398"/>
      <c r="BE1785" s="398"/>
    </row>
    <row r="1786" spans="53:57" ht="11.25" customHeight="1" x14ac:dyDescent="0.25">
      <c r="BA1786" s="399"/>
      <c r="BB1786" s="399"/>
      <c r="BC1786" s="399"/>
      <c r="BD1786" s="398"/>
      <c r="BE1786" s="398"/>
    </row>
    <row r="1787" spans="53:57" ht="11.25" customHeight="1" x14ac:dyDescent="0.25">
      <c r="BA1787" s="399"/>
      <c r="BB1787" s="399"/>
      <c r="BC1787" s="399"/>
      <c r="BD1787" s="398"/>
      <c r="BE1787" s="398"/>
    </row>
    <row r="1788" spans="53:57" ht="11.25" customHeight="1" x14ac:dyDescent="0.25">
      <c r="BA1788" s="399"/>
      <c r="BB1788" s="399"/>
      <c r="BC1788" s="399"/>
      <c r="BD1788" s="398"/>
      <c r="BE1788" s="398"/>
    </row>
    <row r="1789" spans="53:57" ht="11.25" customHeight="1" x14ac:dyDescent="0.25">
      <c r="BA1789" s="399"/>
      <c r="BB1789" s="399"/>
      <c r="BC1789" s="399"/>
      <c r="BD1789" s="398"/>
      <c r="BE1789" s="398"/>
    </row>
    <row r="1790" spans="53:57" ht="11.25" customHeight="1" x14ac:dyDescent="0.25">
      <c r="BA1790" s="399"/>
      <c r="BB1790" s="399"/>
      <c r="BC1790" s="399"/>
      <c r="BD1790" s="398"/>
      <c r="BE1790" s="398"/>
    </row>
    <row r="1791" spans="53:57" ht="11.25" customHeight="1" x14ac:dyDescent="0.25">
      <c r="BA1791" s="399"/>
      <c r="BB1791" s="399"/>
      <c r="BC1791" s="399"/>
      <c r="BD1791" s="398"/>
      <c r="BE1791" s="398"/>
    </row>
    <row r="1792" spans="53:57" ht="11.25" customHeight="1" x14ac:dyDescent="0.25">
      <c r="BA1792" s="399"/>
      <c r="BB1792" s="399"/>
      <c r="BC1792" s="399"/>
      <c r="BD1792" s="398"/>
      <c r="BE1792" s="398"/>
    </row>
    <row r="1793" spans="53:57" ht="11.25" customHeight="1" x14ac:dyDescent="0.25">
      <c r="BA1793" s="399"/>
      <c r="BB1793" s="399"/>
      <c r="BC1793" s="399"/>
      <c r="BD1793" s="398"/>
      <c r="BE1793" s="398"/>
    </row>
    <row r="1794" spans="53:57" ht="11.25" customHeight="1" x14ac:dyDescent="0.25">
      <c r="BA1794" s="399"/>
      <c r="BB1794" s="399"/>
      <c r="BC1794" s="399"/>
      <c r="BD1794" s="398"/>
      <c r="BE1794" s="398"/>
    </row>
    <row r="1795" spans="53:57" ht="11.25" customHeight="1" x14ac:dyDescent="0.25">
      <c r="BA1795" s="399"/>
      <c r="BB1795" s="399"/>
      <c r="BC1795" s="399"/>
      <c r="BD1795" s="398"/>
      <c r="BE1795" s="398"/>
    </row>
    <row r="1796" spans="53:57" ht="11.25" customHeight="1" x14ac:dyDescent="0.25">
      <c r="BA1796" s="399"/>
      <c r="BB1796" s="399"/>
      <c r="BC1796" s="399"/>
      <c r="BD1796" s="398"/>
      <c r="BE1796" s="398"/>
    </row>
    <row r="1797" spans="53:57" ht="11.25" customHeight="1" x14ac:dyDescent="0.25">
      <c r="BA1797" s="399"/>
      <c r="BB1797" s="399"/>
      <c r="BC1797" s="399"/>
      <c r="BD1797" s="398"/>
      <c r="BE1797" s="398"/>
    </row>
    <row r="1798" spans="53:57" ht="11.25" customHeight="1" x14ac:dyDescent="0.25">
      <c r="BA1798" s="399"/>
      <c r="BB1798" s="399"/>
      <c r="BC1798" s="399"/>
      <c r="BD1798" s="398"/>
      <c r="BE1798" s="398"/>
    </row>
    <row r="1799" spans="53:57" ht="11.25" customHeight="1" x14ac:dyDescent="0.25">
      <c r="BA1799" s="399"/>
      <c r="BB1799" s="399"/>
      <c r="BC1799" s="399"/>
      <c r="BD1799" s="398"/>
      <c r="BE1799" s="398"/>
    </row>
    <row r="1800" spans="53:57" ht="11.25" customHeight="1" x14ac:dyDescent="0.25">
      <c r="BA1800" s="399"/>
      <c r="BB1800" s="399"/>
      <c r="BC1800" s="399"/>
      <c r="BD1800" s="398"/>
      <c r="BE1800" s="398"/>
    </row>
    <row r="1801" spans="53:57" ht="11.25" customHeight="1" x14ac:dyDescent="0.25">
      <c r="BA1801" s="399"/>
      <c r="BB1801" s="399"/>
      <c r="BC1801" s="399"/>
      <c r="BD1801" s="398"/>
      <c r="BE1801" s="398"/>
    </row>
    <row r="1802" spans="53:57" ht="11.25" customHeight="1" x14ac:dyDescent="0.25">
      <c r="BA1802" s="399"/>
      <c r="BB1802" s="399"/>
      <c r="BC1802" s="399"/>
      <c r="BD1802" s="398"/>
      <c r="BE1802" s="398"/>
    </row>
    <row r="1803" spans="53:57" ht="11.25" customHeight="1" x14ac:dyDescent="0.25">
      <c r="BA1803" s="399"/>
      <c r="BB1803" s="399"/>
      <c r="BC1803" s="399"/>
      <c r="BD1803" s="398"/>
      <c r="BE1803" s="398"/>
    </row>
    <row r="1804" spans="53:57" ht="11.25" customHeight="1" x14ac:dyDescent="0.25">
      <c r="BA1804" s="399"/>
      <c r="BB1804" s="399"/>
      <c r="BC1804" s="399"/>
      <c r="BD1804" s="398"/>
      <c r="BE1804" s="398"/>
    </row>
    <row r="1805" spans="53:57" ht="11.25" customHeight="1" x14ac:dyDescent="0.25">
      <c r="BA1805" s="399"/>
      <c r="BB1805" s="399"/>
      <c r="BC1805" s="399"/>
      <c r="BD1805" s="398"/>
      <c r="BE1805" s="398"/>
    </row>
    <row r="1806" spans="53:57" ht="11.25" customHeight="1" x14ac:dyDescent="0.25">
      <c r="BA1806" s="399"/>
      <c r="BB1806" s="399"/>
      <c r="BC1806" s="399"/>
      <c r="BD1806" s="398"/>
      <c r="BE1806" s="398"/>
    </row>
    <row r="1807" spans="53:57" ht="11.25" customHeight="1" x14ac:dyDescent="0.25">
      <c r="BA1807" s="399"/>
      <c r="BB1807" s="399"/>
      <c r="BC1807" s="399"/>
      <c r="BD1807" s="398"/>
      <c r="BE1807" s="398"/>
    </row>
    <row r="1808" spans="53:57" ht="11.25" customHeight="1" x14ac:dyDescent="0.25">
      <c r="BA1808" s="399"/>
      <c r="BB1808" s="399"/>
      <c r="BC1808" s="399"/>
      <c r="BD1808" s="398"/>
      <c r="BE1808" s="398"/>
    </row>
    <row r="1809" spans="53:57" ht="11.25" customHeight="1" x14ac:dyDescent="0.25">
      <c r="BA1809" s="399"/>
      <c r="BB1809" s="399"/>
      <c r="BC1809" s="399"/>
      <c r="BD1809" s="398"/>
      <c r="BE1809" s="398"/>
    </row>
    <row r="1810" spans="53:57" ht="11.25" customHeight="1" x14ac:dyDescent="0.25">
      <c r="BA1810" s="399"/>
      <c r="BB1810" s="399"/>
      <c r="BC1810" s="399"/>
      <c r="BD1810" s="398"/>
      <c r="BE1810" s="398"/>
    </row>
    <row r="1811" spans="53:57" ht="11.25" customHeight="1" x14ac:dyDescent="0.25">
      <c r="BA1811" s="399"/>
      <c r="BB1811" s="399"/>
      <c r="BC1811" s="399"/>
      <c r="BD1811" s="398"/>
      <c r="BE1811" s="398"/>
    </row>
    <row r="1812" spans="53:57" ht="11.25" customHeight="1" x14ac:dyDescent="0.25">
      <c r="BA1812" s="399"/>
      <c r="BB1812" s="399"/>
      <c r="BC1812" s="399"/>
      <c r="BD1812" s="398"/>
      <c r="BE1812" s="398"/>
    </row>
    <row r="1813" spans="53:57" ht="11.25" customHeight="1" x14ac:dyDescent="0.25">
      <c r="BA1813" s="399"/>
      <c r="BB1813" s="399"/>
      <c r="BC1813" s="399"/>
      <c r="BD1813" s="398"/>
      <c r="BE1813" s="398"/>
    </row>
    <row r="1814" spans="53:57" ht="11.25" customHeight="1" x14ac:dyDescent="0.25">
      <c r="BA1814" s="399"/>
      <c r="BB1814" s="399"/>
      <c r="BC1814" s="399"/>
      <c r="BD1814" s="398"/>
      <c r="BE1814" s="398"/>
    </row>
    <row r="1815" spans="53:57" ht="11.25" customHeight="1" x14ac:dyDescent="0.25">
      <c r="BA1815" s="399"/>
      <c r="BB1815" s="399"/>
      <c r="BC1815" s="399"/>
      <c r="BD1815" s="398"/>
      <c r="BE1815" s="398"/>
    </row>
    <row r="1816" spans="53:57" ht="11.25" customHeight="1" x14ac:dyDescent="0.25">
      <c r="BA1816" s="399"/>
      <c r="BB1816" s="399"/>
      <c r="BC1816" s="399"/>
      <c r="BD1816" s="398"/>
      <c r="BE1816" s="398"/>
    </row>
    <row r="1817" spans="53:57" ht="11.25" customHeight="1" x14ac:dyDescent="0.25">
      <c r="BA1817" s="399"/>
      <c r="BB1817" s="399"/>
      <c r="BC1817" s="399"/>
      <c r="BD1817" s="398"/>
      <c r="BE1817" s="398"/>
    </row>
    <row r="1818" spans="53:57" ht="11.25" customHeight="1" x14ac:dyDescent="0.25">
      <c r="BA1818" s="399"/>
      <c r="BB1818" s="399"/>
      <c r="BC1818" s="399"/>
      <c r="BD1818" s="398"/>
      <c r="BE1818" s="398"/>
    </row>
    <row r="1819" spans="53:57" ht="11.25" customHeight="1" x14ac:dyDescent="0.25">
      <c r="BA1819" s="399"/>
      <c r="BB1819" s="399"/>
      <c r="BC1819" s="399"/>
      <c r="BD1819" s="398"/>
      <c r="BE1819" s="398"/>
    </row>
    <row r="1820" spans="53:57" ht="11.25" customHeight="1" x14ac:dyDescent="0.25">
      <c r="BA1820" s="399"/>
      <c r="BB1820" s="399"/>
      <c r="BC1820" s="399"/>
      <c r="BD1820" s="398"/>
      <c r="BE1820" s="398"/>
    </row>
    <row r="1821" spans="53:57" ht="11.25" customHeight="1" x14ac:dyDescent="0.25">
      <c r="BA1821" s="399"/>
      <c r="BB1821" s="399"/>
      <c r="BC1821" s="399"/>
      <c r="BD1821" s="398"/>
      <c r="BE1821" s="398"/>
    </row>
    <row r="1822" spans="53:57" ht="11.25" customHeight="1" x14ac:dyDescent="0.25">
      <c r="BA1822" s="399"/>
      <c r="BB1822" s="399"/>
      <c r="BC1822" s="399"/>
      <c r="BD1822" s="398"/>
      <c r="BE1822" s="398"/>
    </row>
    <row r="1823" spans="53:57" ht="11.25" customHeight="1" x14ac:dyDescent="0.25">
      <c r="BA1823" s="399"/>
      <c r="BB1823" s="399"/>
      <c r="BC1823" s="399"/>
      <c r="BD1823" s="398"/>
      <c r="BE1823" s="398"/>
    </row>
    <row r="1824" spans="53:57" ht="11.25" customHeight="1" x14ac:dyDescent="0.25">
      <c r="BA1824" s="399"/>
      <c r="BB1824" s="399"/>
      <c r="BC1824" s="399"/>
      <c r="BD1824" s="398"/>
      <c r="BE1824" s="398"/>
    </row>
    <row r="1825" spans="53:57" ht="11.25" customHeight="1" x14ac:dyDescent="0.25">
      <c r="BA1825" s="399"/>
      <c r="BB1825" s="399"/>
      <c r="BC1825" s="399"/>
      <c r="BD1825" s="398"/>
      <c r="BE1825" s="398"/>
    </row>
    <row r="1826" spans="53:57" ht="11.25" customHeight="1" x14ac:dyDescent="0.25">
      <c r="BA1826" s="399"/>
      <c r="BB1826" s="399"/>
      <c r="BC1826" s="399"/>
      <c r="BD1826" s="398"/>
      <c r="BE1826" s="398"/>
    </row>
    <row r="1827" spans="53:57" ht="11.25" customHeight="1" x14ac:dyDescent="0.25">
      <c r="BA1827" s="399"/>
      <c r="BB1827" s="399"/>
      <c r="BC1827" s="399"/>
      <c r="BD1827" s="398"/>
      <c r="BE1827" s="398"/>
    </row>
    <row r="1828" spans="53:57" ht="11.25" customHeight="1" x14ac:dyDescent="0.25">
      <c r="BA1828" s="399"/>
      <c r="BB1828" s="399"/>
      <c r="BC1828" s="399"/>
      <c r="BD1828" s="398"/>
      <c r="BE1828" s="398"/>
    </row>
    <row r="1829" spans="53:57" ht="11.25" customHeight="1" x14ac:dyDescent="0.25">
      <c r="BA1829" s="399"/>
      <c r="BB1829" s="399"/>
      <c r="BC1829" s="399"/>
      <c r="BD1829" s="398"/>
      <c r="BE1829" s="398"/>
    </row>
    <row r="1830" spans="53:57" ht="11.25" customHeight="1" x14ac:dyDescent="0.25">
      <c r="BA1830" s="399"/>
      <c r="BB1830" s="399"/>
      <c r="BC1830" s="399"/>
      <c r="BD1830" s="398"/>
      <c r="BE1830" s="398"/>
    </row>
    <row r="1831" spans="53:57" ht="11.25" customHeight="1" x14ac:dyDescent="0.25">
      <c r="BA1831" s="399"/>
      <c r="BB1831" s="399"/>
      <c r="BC1831" s="399"/>
      <c r="BD1831" s="398"/>
      <c r="BE1831" s="398"/>
    </row>
    <row r="1832" spans="53:57" ht="11.25" customHeight="1" x14ac:dyDescent="0.25">
      <c r="BA1832" s="399"/>
      <c r="BB1832" s="399"/>
      <c r="BC1832" s="399"/>
      <c r="BD1832" s="398"/>
      <c r="BE1832" s="398"/>
    </row>
    <row r="1833" spans="53:57" ht="11.25" customHeight="1" x14ac:dyDescent="0.25">
      <c r="BA1833" s="399"/>
      <c r="BB1833" s="399"/>
      <c r="BC1833" s="399"/>
      <c r="BD1833" s="398"/>
      <c r="BE1833" s="398"/>
    </row>
    <row r="1834" spans="53:57" ht="11.25" customHeight="1" x14ac:dyDescent="0.25">
      <c r="BA1834" s="399"/>
      <c r="BB1834" s="399"/>
      <c r="BC1834" s="399"/>
      <c r="BD1834" s="398"/>
      <c r="BE1834" s="398"/>
    </row>
    <row r="1835" spans="53:57" ht="11.25" customHeight="1" x14ac:dyDescent="0.25">
      <c r="BA1835" s="399"/>
      <c r="BB1835" s="399"/>
      <c r="BC1835" s="399"/>
      <c r="BD1835" s="398"/>
      <c r="BE1835" s="398"/>
    </row>
    <row r="1836" spans="53:57" ht="11.25" customHeight="1" x14ac:dyDescent="0.25">
      <c r="BA1836" s="399"/>
      <c r="BB1836" s="399"/>
      <c r="BC1836" s="399"/>
      <c r="BD1836" s="398"/>
      <c r="BE1836" s="398"/>
    </row>
    <row r="1837" spans="53:57" ht="11.25" customHeight="1" x14ac:dyDescent="0.25">
      <c r="BA1837" s="399"/>
      <c r="BB1837" s="399"/>
      <c r="BC1837" s="399"/>
      <c r="BD1837" s="398"/>
      <c r="BE1837" s="398"/>
    </row>
    <row r="1838" spans="53:57" ht="11.25" customHeight="1" x14ac:dyDescent="0.25">
      <c r="BA1838" s="399"/>
      <c r="BB1838" s="399"/>
      <c r="BC1838" s="399"/>
      <c r="BD1838" s="398"/>
      <c r="BE1838" s="398"/>
    </row>
    <row r="1839" spans="53:57" ht="11.25" customHeight="1" x14ac:dyDescent="0.25">
      <c r="BA1839" s="399"/>
      <c r="BB1839" s="399"/>
      <c r="BC1839" s="399"/>
      <c r="BD1839" s="398"/>
      <c r="BE1839" s="398"/>
    </row>
    <row r="1840" spans="53:57" ht="11.25" customHeight="1" x14ac:dyDescent="0.25">
      <c r="BA1840" s="399"/>
      <c r="BB1840" s="399"/>
      <c r="BC1840" s="399"/>
      <c r="BD1840" s="398"/>
      <c r="BE1840" s="398"/>
    </row>
    <row r="1841" spans="53:57" ht="11.25" customHeight="1" x14ac:dyDescent="0.25">
      <c r="BA1841" s="399"/>
      <c r="BB1841" s="399"/>
      <c r="BC1841" s="399"/>
      <c r="BD1841" s="398"/>
      <c r="BE1841" s="398"/>
    </row>
    <row r="1842" spans="53:57" ht="11.25" customHeight="1" x14ac:dyDescent="0.25">
      <c r="BA1842" s="399"/>
      <c r="BB1842" s="399"/>
      <c r="BC1842" s="399"/>
      <c r="BD1842" s="398"/>
      <c r="BE1842" s="398"/>
    </row>
    <row r="1843" spans="53:57" ht="11.25" customHeight="1" x14ac:dyDescent="0.25">
      <c r="BA1843" s="399"/>
      <c r="BB1843" s="399"/>
      <c r="BC1843" s="399"/>
      <c r="BD1843" s="398"/>
      <c r="BE1843" s="398"/>
    </row>
    <row r="1844" spans="53:57" ht="11.25" customHeight="1" x14ac:dyDescent="0.25">
      <c r="BA1844" s="399"/>
      <c r="BB1844" s="399"/>
      <c r="BC1844" s="399"/>
      <c r="BD1844" s="398"/>
      <c r="BE1844" s="398"/>
    </row>
    <row r="1845" spans="53:57" ht="11.25" customHeight="1" x14ac:dyDescent="0.25">
      <c r="BA1845" s="399"/>
      <c r="BB1845" s="399"/>
      <c r="BC1845" s="399"/>
      <c r="BD1845" s="398"/>
      <c r="BE1845" s="398"/>
    </row>
    <row r="1846" spans="53:57" ht="11.25" customHeight="1" x14ac:dyDescent="0.25">
      <c r="BA1846" s="399"/>
      <c r="BB1846" s="399"/>
      <c r="BC1846" s="399"/>
      <c r="BD1846" s="398"/>
      <c r="BE1846" s="398"/>
    </row>
    <row r="1847" spans="53:57" ht="11.25" customHeight="1" x14ac:dyDescent="0.25">
      <c r="BA1847" s="399"/>
      <c r="BB1847" s="399"/>
      <c r="BC1847" s="399"/>
      <c r="BD1847" s="398"/>
      <c r="BE1847" s="398"/>
    </row>
    <row r="1848" spans="53:57" ht="11.25" customHeight="1" x14ac:dyDescent="0.25">
      <c r="BA1848" s="399"/>
      <c r="BB1848" s="399"/>
      <c r="BC1848" s="399"/>
      <c r="BD1848" s="398"/>
      <c r="BE1848" s="398"/>
    </row>
    <row r="1849" spans="53:57" ht="11.25" customHeight="1" x14ac:dyDescent="0.25">
      <c r="BA1849" s="399"/>
      <c r="BB1849" s="399"/>
      <c r="BC1849" s="399"/>
      <c r="BD1849" s="398"/>
      <c r="BE1849" s="398"/>
    </row>
    <row r="1850" spans="53:57" ht="11.25" customHeight="1" x14ac:dyDescent="0.25">
      <c r="BA1850" s="399"/>
      <c r="BB1850" s="399"/>
      <c r="BC1850" s="399"/>
      <c r="BD1850" s="398"/>
      <c r="BE1850" s="398"/>
    </row>
    <row r="1851" spans="53:57" ht="11.25" customHeight="1" x14ac:dyDescent="0.25">
      <c r="BA1851" s="399"/>
      <c r="BB1851" s="399"/>
      <c r="BC1851" s="399"/>
      <c r="BD1851" s="398"/>
      <c r="BE1851" s="398"/>
    </row>
    <row r="1852" spans="53:57" ht="11.25" customHeight="1" x14ac:dyDescent="0.25">
      <c r="BA1852" s="399"/>
      <c r="BB1852" s="399"/>
      <c r="BC1852" s="399"/>
      <c r="BD1852" s="398"/>
      <c r="BE1852" s="398"/>
    </row>
    <row r="1853" spans="53:57" ht="11.25" customHeight="1" x14ac:dyDescent="0.25">
      <c r="BA1853" s="399"/>
      <c r="BB1853" s="399"/>
      <c r="BC1853" s="399"/>
      <c r="BD1853" s="398"/>
      <c r="BE1853" s="398"/>
    </row>
    <row r="1854" spans="53:57" ht="11.25" customHeight="1" x14ac:dyDescent="0.25">
      <c r="BA1854" s="399"/>
      <c r="BB1854" s="399"/>
      <c r="BC1854" s="399"/>
      <c r="BD1854" s="398"/>
      <c r="BE1854" s="398"/>
    </row>
    <row r="1855" spans="53:57" ht="11.25" customHeight="1" x14ac:dyDescent="0.25">
      <c r="BA1855" s="399"/>
      <c r="BB1855" s="399"/>
      <c r="BC1855" s="399"/>
      <c r="BD1855" s="398"/>
      <c r="BE1855" s="398"/>
    </row>
    <row r="1856" spans="53:57" ht="11.25" customHeight="1" x14ac:dyDescent="0.25">
      <c r="BA1856" s="399"/>
      <c r="BB1856" s="399"/>
      <c r="BC1856" s="399"/>
      <c r="BD1856" s="398"/>
      <c r="BE1856" s="398"/>
    </row>
    <row r="1857" spans="53:57" ht="11.25" customHeight="1" x14ac:dyDescent="0.25">
      <c r="BA1857" s="399"/>
      <c r="BB1857" s="399"/>
      <c r="BC1857" s="399"/>
      <c r="BD1857" s="398"/>
      <c r="BE1857" s="398"/>
    </row>
    <row r="1858" spans="53:57" ht="11.25" customHeight="1" x14ac:dyDescent="0.25">
      <c r="BA1858" s="399"/>
      <c r="BB1858" s="399"/>
      <c r="BC1858" s="399"/>
      <c r="BD1858" s="398"/>
      <c r="BE1858" s="398"/>
    </row>
    <row r="1859" spans="53:57" ht="11.25" customHeight="1" x14ac:dyDescent="0.25">
      <c r="BA1859" s="399"/>
      <c r="BB1859" s="399"/>
      <c r="BC1859" s="399"/>
      <c r="BD1859" s="398"/>
      <c r="BE1859" s="398"/>
    </row>
    <row r="1860" spans="53:57" ht="11.25" customHeight="1" x14ac:dyDescent="0.25">
      <c r="BA1860" s="399"/>
      <c r="BB1860" s="399"/>
      <c r="BC1860" s="399"/>
      <c r="BD1860" s="398"/>
      <c r="BE1860" s="398"/>
    </row>
    <row r="1861" spans="53:57" ht="11.25" customHeight="1" x14ac:dyDescent="0.25">
      <c r="BA1861" s="399"/>
      <c r="BB1861" s="399"/>
      <c r="BC1861" s="399"/>
      <c r="BD1861" s="398"/>
      <c r="BE1861" s="398"/>
    </row>
    <row r="1862" spans="53:57" ht="11.25" customHeight="1" x14ac:dyDescent="0.25">
      <c r="BA1862" s="399"/>
      <c r="BB1862" s="399"/>
      <c r="BC1862" s="399"/>
      <c r="BD1862" s="398"/>
      <c r="BE1862" s="398"/>
    </row>
    <row r="1863" spans="53:57" ht="11.25" customHeight="1" x14ac:dyDescent="0.25">
      <c r="BA1863" s="399"/>
      <c r="BB1863" s="399"/>
      <c r="BC1863" s="399"/>
      <c r="BD1863" s="398"/>
      <c r="BE1863" s="398"/>
    </row>
    <row r="1864" spans="53:57" ht="11.25" customHeight="1" x14ac:dyDescent="0.25">
      <c r="BA1864" s="399"/>
      <c r="BB1864" s="399"/>
      <c r="BC1864" s="399"/>
      <c r="BD1864" s="398"/>
      <c r="BE1864" s="398"/>
    </row>
    <row r="1865" spans="53:57" ht="11.25" customHeight="1" x14ac:dyDescent="0.25">
      <c r="BA1865" s="399"/>
      <c r="BB1865" s="399"/>
      <c r="BC1865" s="399"/>
      <c r="BD1865" s="398"/>
      <c r="BE1865" s="398"/>
    </row>
    <row r="1866" spans="53:57" ht="11.25" customHeight="1" x14ac:dyDescent="0.25">
      <c r="BA1866" s="399"/>
      <c r="BB1866" s="399"/>
      <c r="BC1866" s="399"/>
      <c r="BD1866" s="398"/>
      <c r="BE1866" s="398"/>
    </row>
    <row r="1867" spans="53:57" ht="11.25" customHeight="1" x14ac:dyDescent="0.25">
      <c r="BA1867" s="399"/>
      <c r="BB1867" s="399"/>
      <c r="BC1867" s="399"/>
      <c r="BD1867" s="398"/>
      <c r="BE1867" s="398"/>
    </row>
    <row r="1868" spans="53:57" ht="11.25" customHeight="1" x14ac:dyDescent="0.25">
      <c r="BA1868" s="399"/>
      <c r="BB1868" s="399"/>
      <c r="BC1868" s="399"/>
      <c r="BD1868" s="398"/>
      <c r="BE1868" s="398"/>
    </row>
    <row r="1869" spans="53:57" ht="11.25" customHeight="1" x14ac:dyDescent="0.25">
      <c r="BA1869" s="399"/>
      <c r="BB1869" s="399"/>
      <c r="BC1869" s="399"/>
      <c r="BD1869" s="398"/>
      <c r="BE1869" s="398"/>
    </row>
    <row r="1870" spans="53:57" ht="11.25" customHeight="1" x14ac:dyDescent="0.25">
      <c r="BA1870" s="399"/>
      <c r="BB1870" s="399"/>
      <c r="BC1870" s="399"/>
      <c r="BD1870" s="398"/>
      <c r="BE1870" s="398"/>
    </row>
    <row r="1871" spans="53:57" ht="11.25" customHeight="1" x14ac:dyDescent="0.25">
      <c r="BA1871" s="399"/>
      <c r="BB1871" s="399"/>
      <c r="BC1871" s="399"/>
      <c r="BD1871" s="398"/>
      <c r="BE1871" s="398"/>
    </row>
    <row r="1872" spans="53:57" ht="11.25" customHeight="1" x14ac:dyDescent="0.25">
      <c r="BA1872" s="399"/>
      <c r="BB1872" s="399"/>
      <c r="BC1872" s="399"/>
      <c r="BD1872" s="398"/>
      <c r="BE1872" s="398"/>
    </row>
    <row r="1873" spans="53:57" ht="11.25" customHeight="1" x14ac:dyDescent="0.25">
      <c r="BA1873" s="399"/>
      <c r="BB1873" s="399"/>
      <c r="BC1873" s="399"/>
      <c r="BD1873" s="398"/>
      <c r="BE1873" s="398"/>
    </row>
    <row r="1874" spans="53:57" ht="11.25" customHeight="1" x14ac:dyDescent="0.25">
      <c r="BA1874" s="399"/>
      <c r="BB1874" s="399"/>
      <c r="BC1874" s="399"/>
      <c r="BD1874" s="398"/>
      <c r="BE1874" s="398"/>
    </row>
    <row r="1875" spans="53:57" ht="11.25" customHeight="1" x14ac:dyDescent="0.25">
      <c r="BA1875" s="399"/>
      <c r="BB1875" s="399"/>
      <c r="BC1875" s="399"/>
      <c r="BD1875" s="398"/>
      <c r="BE1875" s="398"/>
    </row>
    <row r="1876" spans="53:57" ht="11.25" customHeight="1" x14ac:dyDescent="0.25">
      <c r="BA1876" s="399"/>
      <c r="BB1876" s="399"/>
      <c r="BC1876" s="399"/>
      <c r="BD1876" s="398"/>
      <c r="BE1876" s="398"/>
    </row>
    <row r="1877" spans="53:57" ht="11.25" customHeight="1" x14ac:dyDescent="0.25">
      <c r="BA1877" s="399"/>
      <c r="BB1877" s="399"/>
      <c r="BC1877" s="399"/>
      <c r="BD1877" s="398"/>
      <c r="BE1877" s="398"/>
    </row>
    <row r="1878" spans="53:57" ht="11.25" customHeight="1" x14ac:dyDescent="0.25">
      <c r="BA1878" s="399"/>
      <c r="BB1878" s="399"/>
      <c r="BC1878" s="399"/>
      <c r="BD1878" s="398"/>
      <c r="BE1878" s="398"/>
    </row>
    <row r="1879" spans="53:57" ht="11.25" customHeight="1" x14ac:dyDescent="0.25">
      <c r="BA1879" s="399"/>
      <c r="BB1879" s="399"/>
      <c r="BC1879" s="399"/>
      <c r="BD1879" s="398"/>
      <c r="BE1879" s="398"/>
    </row>
    <row r="1880" spans="53:57" ht="11.25" customHeight="1" x14ac:dyDescent="0.25">
      <c r="BA1880" s="399"/>
      <c r="BB1880" s="399"/>
      <c r="BC1880" s="399"/>
      <c r="BD1880" s="398"/>
      <c r="BE1880" s="398"/>
    </row>
    <row r="1881" spans="53:57" ht="11.25" customHeight="1" x14ac:dyDescent="0.25">
      <c r="BA1881" s="399"/>
      <c r="BB1881" s="399"/>
      <c r="BC1881" s="399"/>
      <c r="BD1881" s="398"/>
      <c r="BE1881" s="398"/>
    </row>
    <row r="1882" spans="53:57" ht="11.25" customHeight="1" x14ac:dyDescent="0.25">
      <c r="BA1882" s="399"/>
      <c r="BB1882" s="399"/>
      <c r="BC1882" s="399"/>
      <c r="BD1882" s="398"/>
      <c r="BE1882" s="398"/>
    </row>
    <row r="1883" spans="53:57" ht="11.25" customHeight="1" x14ac:dyDescent="0.25">
      <c r="BA1883" s="399"/>
      <c r="BB1883" s="399"/>
      <c r="BC1883" s="399"/>
      <c r="BD1883" s="398"/>
      <c r="BE1883" s="398"/>
    </row>
    <row r="1884" spans="53:57" ht="11.25" customHeight="1" x14ac:dyDescent="0.25">
      <c r="BA1884" s="399"/>
      <c r="BB1884" s="399"/>
      <c r="BC1884" s="399"/>
      <c r="BD1884" s="398"/>
      <c r="BE1884" s="398"/>
    </row>
    <row r="1885" spans="53:57" ht="11.25" customHeight="1" x14ac:dyDescent="0.25">
      <c r="BA1885" s="399"/>
      <c r="BB1885" s="399"/>
      <c r="BC1885" s="399"/>
      <c r="BD1885" s="398"/>
      <c r="BE1885" s="398"/>
    </row>
    <row r="1886" spans="53:57" ht="11.25" customHeight="1" x14ac:dyDescent="0.25">
      <c r="BA1886" s="399"/>
      <c r="BB1886" s="399"/>
      <c r="BC1886" s="399"/>
      <c r="BD1886" s="398"/>
      <c r="BE1886" s="398"/>
    </row>
    <row r="1887" spans="53:57" ht="11.25" customHeight="1" x14ac:dyDescent="0.25">
      <c r="BA1887" s="399"/>
      <c r="BB1887" s="399"/>
      <c r="BC1887" s="399"/>
      <c r="BD1887" s="398"/>
      <c r="BE1887" s="398"/>
    </row>
    <row r="1888" spans="53:57" ht="11.25" customHeight="1" x14ac:dyDescent="0.25">
      <c r="BA1888" s="399"/>
      <c r="BB1888" s="399"/>
      <c r="BC1888" s="399"/>
      <c r="BD1888" s="398"/>
      <c r="BE1888" s="398"/>
    </row>
    <row r="1889" spans="53:57" ht="11.25" customHeight="1" x14ac:dyDescent="0.25">
      <c r="BA1889" s="399"/>
      <c r="BB1889" s="399"/>
      <c r="BC1889" s="399"/>
      <c r="BD1889" s="398"/>
      <c r="BE1889" s="398"/>
    </row>
    <row r="1890" spans="53:57" ht="11.25" customHeight="1" x14ac:dyDescent="0.25">
      <c r="BA1890" s="399"/>
      <c r="BB1890" s="399"/>
      <c r="BC1890" s="399"/>
      <c r="BD1890" s="398"/>
      <c r="BE1890" s="398"/>
    </row>
    <row r="1891" spans="53:57" ht="11.25" customHeight="1" x14ac:dyDescent="0.25">
      <c r="BA1891" s="399"/>
      <c r="BB1891" s="399"/>
      <c r="BC1891" s="399"/>
      <c r="BD1891" s="398"/>
      <c r="BE1891" s="398"/>
    </row>
    <row r="1892" spans="53:57" ht="11.25" customHeight="1" x14ac:dyDescent="0.25">
      <c r="BA1892" s="399"/>
      <c r="BB1892" s="399"/>
      <c r="BC1892" s="399"/>
      <c r="BD1892" s="398"/>
      <c r="BE1892" s="398"/>
    </row>
    <row r="1893" spans="53:57" ht="11.25" customHeight="1" x14ac:dyDescent="0.25">
      <c r="BA1893" s="399"/>
      <c r="BB1893" s="399"/>
      <c r="BC1893" s="399"/>
      <c r="BD1893" s="398"/>
      <c r="BE1893" s="398"/>
    </row>
    <row r="1894" spans="53:57" ht="11.25" customHeight="1" x14ac:dyDescent="0.25">
      <c r="BA1894" s="399"/>
      <c r="BB1894" s="399"/>
      <c r="BC1894" s="399"/>
      <c r="BD1894" s="398"/>
      <c r="BE1894" s="398"/>
    </row>
    <row r="1895" spans="53:57" ht="11.25" customHeight="1" x14ac:dyDescent="0.25">
      <c r="BA1895" s="399"/>
      <c r="BB1895" s="399"/>
      <c r="BC1895" s="399"/>
      <c r="BD1895" s="398"/>
      <c r="BE1895" s="398"/>
    </row>
    <row r="1896" spans="53:57" ht="11.25" customHeight="1" x14ac:dyDescent="0.25">
      <c r="BA1896" s="399"/>
      <c r="BB1896" s="399"/>
      <c r="BC1896" s="399"/>
      <c r="BD1896" s="398"/>
      <c r="BE1896" s="398"/>
    </row>
    <row r="1897" spans="53:57" ht="11.25" customHeight="1" x14ac:dyDescent="0.25">
      <c r="BA1897" s="399"/>
      <c r="BB1897" s="399"/>
      <c r="BC1897" s="399"/>
      <c r="BD1897" s="398"/>
      <c r="BE1897" s="398"/>
    </row>
    <row r="1898" spans="53:57" ht="11.25" customHeight="1" x14ac:dyDescent="0.25">
      <c r="BA1898" s="399"/>
      <c r="BB1898" s="399"/>
      <c r="BC1898" s="399"/>
      <c r="BD1898" s="398"/>
      <c r="BE1898" s="398"/>
    </row>
    <row r="1899" spans="53:57" ht="11.25" customHeight="1" x14ac:dyDescent="0.25">
      <c r="BA1899" s="399"/>
      <c r="BB1899" s="399"/>
      <c r="BC1899" s="399"/>
      <c r="BD1899" s="398"/>
      <c r="BE1899" s="398"/>
    </row>
    <row r="1900" spans="53:57" ht="11.25" customHeight="1" x14ac:dyDescent="0.25">
      <c r="BA1900" s="399"/>
      <c r="BB1900" s="399"/>
      <c r="BC1900" s="399"/>
      <c r="BD1900" s="398"/>
      <c r="BE1900" s="398"/>
    </row>
    <row r="1901" spans="53:57" ht="11.25" customHeight="1" x14ac:dyDescent="0.25">
      <c r="BA1901" s="399"/>
      <c r="BB1901" s="399"/>
      <c r="BC1901" s="399"/>
      <c r="BD1901" s="398"/>
      <c r="BE1901" s="398"/>
    </row>
    <row r="1902" spans="53:57" ht="11.25" customHeight="1" x14ac:dyDescent="0.25">
      <c r="BA1902" s="399"/>
      <c r="BB1902" s="399"/>
      <c r="BC1902" s="399"/>
      <c r="BD1902" s="398"/>
      <c r="BE1902" s="398"/>
    </row>
    <row r="1903" spans="53:57" ht="11.25" customHeight="1" x14ac:dyDescent="0.25">
      <c r="BA1903" s="399"/>
      <c r="BB1903" s="399"/>
      <c r="BC1903" s="399"/>
      <c r="BD1903" s="398"/>
      <c r="BE1903" s="398"/>
    </row>
    <row r="1904" spans="53:57" ht="11.25" customHeight="1" x14ac:dyDescent="0.25">
      <c r="BA1904" s="399"/>
      <c r="BB1904" s="399"/>
      <c r="BC1904" s="399"/>
      <c r="BD1904" s="398"/>
      <c r="BE1904" s="398"/>
    </row>
    <row r="1905" spans="53:57" ht="11.25" customHeight="1" x14ac:dyDescent="0.25">
      <c r="BA1905" s="399"/>
      <c r="BB1905" s="399"/>
      <c r="BC1905" s="399"/>
      <c r="BD1905" s="398"/>
      <c r="BE1905" s="398"/>
    </row>
    <row r="1906" spans="53:57" ht="11.25" customHeight="1" x14ac:dyDescent="0.25">
      <c r="BA1906" s="399"/>
      <c r="BB1906" s="399"/>
      <c r="BC1906" s="399"/>
      <c r="BD1906" s="398"/>
      <c r="BE1906" s="398"/>
    </row>
    <row r="1907" spans="53:57" ht="11.25" customHeight="1" x14ac:dyDescent="0.25">
      <c r="BA1907" s="399"/>
      <c r="BB1907" s="399"/>
      <c r="BC1907" s="399"/>
      <c r="BD1907" s="398"/>
      <c r="BE1907" s="398"/>
    </row>
    <row r="1908" spans="53:57" ht="11.25" customHeight="1" x14ac:dyDescent="0.25">
      <c r="BA1908" s="399"/>
      <c r="BB1908" s="399"/>
      <c r="BC1908" s="399"/>
      <c r="BD1908" s="398"/>
      <c r="BE1908" s="398"/>
    </row>
    <row r="1909" spans="53:57" ht="11.25" customHeight="1" x14ac:dyDescent="0.25">
      <c r="BA1909" s="399"/>
      <c r="BB1909" s="399"/>
      <c r="BC1909" s="399"/>
      <c r="BD1909" s="398"/>
      <c r="BE1909" s="398"/>
    </row>
    <row r="1910" spans="53:57" ht="11.25" customHeight="1" x14ac:dyDescent="0.25">
      <c r="BA1910" s="399"/>
      <c r="BB1910" s="399"/>
      <c r="BC1910" s="399"/>
      <c r="BD1910" s="398"/>
      <c r="BE1910" s="398"/>
    </row>
    <row r="1911" spans="53:57" ht="11.25" customHeight="1" x14ac:dyDescent="0.25">
      <c r="BA1911" s="399"/>
      <c r="BB1911" s="399"/>
      <c r="BC1911" s="399"/>
      <c r="BD1911" s="398"/>
      <c r="BE1911" s="398"/>
    </row>
    <row r="1912" spans="53:57" ht="11.25" customHeight="1" x14ac:dyDescent="0.25">
      <c r="BA1912" s="399"/>
      <c r="BB1912" s="399"/>
      <c r="BC1912" s="399"/>
      <c r="BD1912" s="398"/>
      <c r="BE1912" s="398"/>
    </row>
    <row r="1913" spans="53:57" ht="11.25" customHeight="1" x14ac:dyDescent="0.25">
      <c r="BA1913" s="399"/>
      <c r="BB1913" s="399"/>
      <c r="BC1913" s="399"/>
      <c r="BD1913" s="398"/>
      <c r="BE1913" s="398"/>
    </row>
    <row r="1914" spans="53:57" ht="11.25" customHeight="1" x14ac:dyDescent="0.25">
      <c r="BA1914" s="399"/>
      <c r="BB1914" s="399"/>
      <c r="BC1914" s="399"/>
      <c r="BD1914" s="398"/>
      <c r="BE1914" s="398"/>
    </row>
    <row r="1915" spans="53:57" ht="11.25" customHeight="1" x14ac:dyDescent="0.25">
      <c r="BA1915" s="399"/>
      <c r="BB1915" s="399"/>
      <c r="BC1915" s="399"/>
      <c r="BD1915" s="398"/>
      <c r="BE1915" s="398"/>
    </row>
    <row r="1916" spans="53:57" ht="11.25" customHeight="1" x14ac:dyDescent="0.25">
      <c r="BA1916" s="399"/>
      <c r="BB1916" s="399"/>
      <c r="BC1916" s="399"/>
      <c r="BD1916" s="398"/>
      <c r="BE1916" s="398"/>
    </row>
    <row r="1917" spans="53:57" ht="11.25" customHeight="1" x14ac:dyDescent="0.25">
      <c r="BA1917" s="399"/>
      <c r="BB1917" s="399"/>
      <c r="BC1917" s="399"/>
      <c r="BD1917" s="398"/>
      <c r="BE1917" s="398"/>
    </row>
    <row r="1918" spans="53:57" ht="11.25" customHeight="1" x14ac:dyDescent="0.25">
      <c r="BA1918" s="399"/>
      <c r="BB1918" s="399"/>
      <c r="BC1918" s="399"/>
      <c r="BD1918" s="398"/>
      <c r="BE1918" s="398"/>
    </row>
    <row r="1919" spans="53:57" ht="11.25" customHeight="1" x14ac:dyDescent="0.25">
      <c r="BA1919" s="399"/>
      <c r="BB1919" s="399"/>
      <c r="BC1919" s="399"/>
      <c r="BD1919" s="398"/>
      <c r="BE1919" s="398"/>
    </row>
    <row r="1920" spans="53:57" ht="11.25" customHeight="1" x14ac:dyDescent="0.25">
      <c r="BA1920" s="399"/>
      <c r="BB1920" s="399"/>
      <c r="BC1920" s="399"/>
      <c r="BD1920" s="398"/>
      <c r="BE1920" s="398"/>
    </row>
    <row r="1921" spans="53:57" ht="11.25" customHeight="1" x14ac:dyDescent="0.25">
      <c r="BA1921" s="399"/>
      <c r="BB1921" s="399"/>
      <c r="BC1921" s="399"/>
      <c r="BD1921" s="398"/>
      <c r="BE1921" s="398"/>
    </row>
    <row r="1922" spans="53:57" ht="11.25" customHeight="1" x14ac:dyDescent="0.25">
      <c r="BA1922" s="399"/>
      <c r="BB1922" s="399"/>
      <c r="BC1922" s="399"/>
      <c r="BD1922" s="398"/>
      <c r="BE1922" s="398"/>
    </row>
    <row r="1923" spans="53:57" ht="11.25" customHeight="1" x14ac:dyDescent="0.25">
      <c r="BA1923" s="399"/>
      <c r="BB1923" s="399"/>
      <c r="BC1923" s="399"/>
      <c r="BD1923" s="398"/>
      <c r="BE1923" s="398"/>
    </row>
    <row r="1924" spans="53:57" ht="11.25" customHeight="1" x14ac:dyDescent="0.25">
      <c r="BA1924" s="399"/>
      <c r="BB1924" s="399"/>
      <c r="BC1924" s="399"/>
      <c r="BD1924" s="398"/>
      <c r="BE1924" s="398"/>
    </row>
    <row r="1925" spans="53:57" ht="11.25" customHeight="1" x14ac:dyDescent="0.25">
      <c r="BA1925" s="399"/>
      <c r="BB1925" s="399"/>
      <c r="BC1925" s="399"/>
      <c r="BD1925" s="398"/>
      <c r="BE1925" s="398"/>
    </row>
    <row r="1926" spans="53:57" ht="11.25" customHeight="1" x14ac:dyDescent="0.25">
      <c r="BA1926" s="399"/>
      <c r="BB1926" s="399"/>
      <c r="BC1926" s="399"/>
      <c r="BD1926" s="398"/>
      <c r="BE1926" s="398"/>
    </row>
    <row r="1927" spans="53:57" ht="11.25" customHeight="1" x14ac:dyDescent="0.25">
      <c r="BA1927" s="399"/>
      <c r="BB1927" s="399"/>
      <c r="BC1927" s="399"/>
      <c r="BD1927" s="398"/>
      <c r="BE1927" s="398"/>
    </row>
    <row r="1928" spans="53:57" ht="11.25" customHeight="1" x14ac:dyDescent="0.25">
      <c r="BA1928" s="399"/>
      <c r="BB1928" s="399"/>
      <c r="BC1928" s="399"/>
      <c r="BD1928" s="398"/>
      <c r="BE1928" s="398"/>
    </row>
    <row r="1929" spans="53:57" ht="11.25" customHeight="1" x14ac:dyDescent="0.25">
      <c r="BA1929" s="399"/>
      <c r="BB1929" s="399"/>
      <c r="BC1929" s="399"/>
      <c r="BD1929" s="398"/>
      <c r="BE1929" s="398"/>
    </row>
    <row r="1930" spans="53:57" ht="11.25" customHeight="1" x14ac:dyDescent="0.25">
      <c r="BA1930" s="399"/>
      <c r="BB1930" s="399"/>
      <c r="BC1930" s="399"/>
      <c r="BD1930" s="398"/>
      <c r="BE1930" s="398"/>
    </row>
    <row r="1931" spans="53:57" ht="11.25" customHeight="1" x14ac:dyDescent="0.25">
      <c r="BA1931" s="399"/>
      <c r="BB1931" s="399"/>
      <c r="BC1931" s="399"/>
      <c r="BD1931" s="398"/>
      <c r="BE1931" s="398"/>
    </row>
    <row r="1932" spans="53:57" ht="11.25" customHeight="1" x14ac:dyDescent="0.25">
      <c r="BA1932" s="399"/>
      <c r="BB1932" s="399"/>
      <c r="BC1932" s="399"/>
      <c r="BD1932" s="398"/>
      <c r="BE1932" s="398"/>
    </row>
    <row r="1933" spans="53:57" ht="11.25" customHeight="1" x14ac:dyDescent="0.25">
      <c r="BA1933" s="399"/>
      <c r="BB1933" s="399"/>
      <c r="BC1933" s="399"/>
      <c r="BD1933" s="398"/>
      <c r="BE1933" s="398"/>
    </row>
    <row r="1934" spans="53:57" ht="11.25" customHeight="1" x14ac:dyDescent="0.25">
      <c r="BA1934" s="399"/>
      <c r="BB1934" s="399"/>
      <c r="BC1934" s="399"/>
      <c r="BD1934" s="398"/>
      <c r="BE1934" s="398"/>
    </row>
    <row r="1935" spans="53:57" ht="11.25" customHeight="1" x14ac:dyDescent="0.25">
      <c r="BA1935" s="399"/>
      <c r="BB1935" s="399"/>
      <c r="BC1935" s="399"/>
      <c r="BD1935" s="398"/>
      <c r="BE1935" s="398"/>
    </row>
    <row r="1936" spans="53:57" ht="11.25" customHeight="1" x14ac:dyDescent="0.25">
      <c r="BA1936" s="399"/>
      <c r="BB1936" s="399"/>
      <c r="BC1936" s="399"/>
      <c r="BD1936" s="398"/>
      <c r="BE1936" s="398"/>
    </row>
    <row r="1937" spans="53:57" ht="11.25" customHeight="1" x14ac:dyDescent="0.25">
      <c r="BA1937" s="399"/>
      <c r="BB1937" s="399"/>
      <c r="BC1937" s="399"/>
      <c r="BD1937" s="398"/>
      <c r="BE1937" s="398"/>
    </row>
    <row r="1938" spans="53:57" ht="11.25" customHeight="1" x14ac:dyDescent="0.25">
      <c r="BA1938" s="399"/>
      <c r="BB1938" s="399"/>
      <c r="BC1938" s="399"/>
      <c r="BD1938" s="398"/>
      <c r="BE1938" s="398"/>
    </row>
    <row r="1939" spans="53:57" ht="11.25" customHeight="1" x14ac:dyDescent="0.25">
      <c r="BA1939" s="399"/>
      <c r="BB1939" s="399"/>
      <c r="BC1939" s="399"/>
      <c r="BD1939" s="398"/>
      <c r="BE1939" s="398"/>
    </row>
    <row r="1940" spans="53:57" ht="11.25" customHeight="1" x14ac:dyDescent="0.25">
      <c r="BA1940" s="399"/>
      <c r="BB1940" s="399"/>
      <c r="BC1940" s="399"/>
      <c r="BD1940" s="398"/>
      <c r="BE1940" s="398"/>
    </row>
    <row r="1941" spans="53:57" ht="11.25" customHeight="1" x14ac:dyDescent="0.25">
      <c r="BA1941" s="399"/>
      <c r="BB1941" s="399"/>
      <c r="BC1941" s="399"/>
      <c r="BD1941" s="398"/>
      <c r="BE1941" s="398"/>
    </row>
    <row r="1942" spans="53:57" ht="11.25" customHeight="1" x14ac:dyDescent="0.25">
      <c r="BA1942" s="399"/>
      <c r="BB1942" s="399"/>
      <c r="BC1942" s="399"/>
      <c r="BD1942" s="398"/>
      <c r="BE1942" s="398"/>
    </row>
    <row r="1943" spans="53:57" ht="11.25" customHeight="1" x14ac:dyDescent="0.25">
      <c r="BA1943" s="399"/>
      <c r="BB1943" s="399"/>
      <c r="BC1943" s="399"/>
      <c r="BD1943" s="398"/>
      <c r="BE1943" s="398"/>
    </row>
    <row r="1944" spans="53:57" ht="11.25" customHeight="1" x14ac:dyDescent="0.25">
      <c r="BA1944" s="399"/>
      <c r="BB1944" s="399"/>
      <c r="BC1944" s="399"/>
      <c r="BD1944" s="398"/>
      <c r="BE1944" s="398"/>
    </row>
    <row r="1945" spans="53:57" ht="11.25" customHeight="1" x14ac:dyDescent="0.25">
      <c r="BA1945" s="399"/>
      <c r="BB1945" s="399"/>
      <c r="BC1945" s="399"/>
      <c r="BD1945" s="398"/>
      <c r="BE1945" s="398"/>
    </row>
    <row r="1946" spans="53:57" ht="11.25" customHeight="1" x14ac:dyDescent="0.25">
      <c r="BA1946" s="399"/>
      <c r="BB1946" s="399"/>
      <c r="BC1946" s="399"/>
      <c r="BD1946" s="398"/>
      <c r="BE1946" s="398"/>
    </row>
    <row r="1947" spans="53:57" ht="11.25" customHeight="1" x14ac:dyDescent="0.25">
      <c r="BA1947" s="399"/>
      <c r="BB1947" s="399"/>
      <c r="BC1947" s="399"/>
      <c r="BD1947" s="398"/>
      <c r="BE1947" s="398"/>
    </row>
    <row r="1948" spans="53:57" ht="11.25" customHeight="1" x14ac:dyDescent="0.25">
      <c r="BA1948" s="399"/>
      <c r="BB1948" s="399"/>
      <c r="BC1948" s="399"/>
      <c r="BD1948" s="398"/>
      <c r="BE1948" s="398"/>
    </row>
    <row r="1949" spans="53:57" ht="11.25" customHeight="1" x14ac:dyDescent="0.25">
      <c r="BA1949" s="399"/>
      <c r="BB1949" s="399"/>
      <c r="BC1949" s="399"/>
      <c r="BD1949" s="398"/>
      <c r="BE1949" s="398"/>
    </row>
    <row r="1950" spans="53:57" ht="11.25" customHeight="1" x14ac:dyDescent="0.25">
      <c r="BA1950" s="399"/>
      <c r="BB1950" s="399"/>
      <c r="BC1950" s="399"/>
      <c r="BD1950" s="398"/>
      <c r="BE1950" s="398"/>
    </row>
    <row r="1951" spans="53:57" ht="11.25" customHeight="1" x14ac:dyDescent="0.25">
      <c r="BA1951" s="399"/>
      <c r="BB1951" s="399"/>
      <c r="BC1951" s="399"/>
      <c r="BD1951" s="398"/>
      <c r="BE1951" s="398"/>
    </row>
    <row r="1952" spans="53:57" ht="11.25" customHeight="1" x14ac:dyDescent="0.25">
      <c r="BA1952" s="399"/>
      <c r="BB1952" s="399"/>
      <c r="BC1952" s="399"/>
      <c r="BD1952" s="398"/>
      <c r="BE1952" s="398"/>
    </row>
    <row r="1953" spans="53:57" ht="11.25" customHeight="1" x14ac:dyDescent="0.25">
      <c r="BA1953" s="399"/>
      <c r="BB1953" s="399"/>
      <c r="BC1953" s="399"/>
      <c r="BD1953" s="398"/>
      <c r="BE1953" s="398"/>
    </row>
    <row r="1954" spans="53:57" ht="11.25" customHeight="1" x14ac:dyDescent="0.25">
      <c r="BA1954" s="399"/>
      <c r="BB1954" s="399"/>
      <c r="BC1954" s="399"/>
      <c r="BD1954" s="398"/>
      <c r="BE1954" s="398"/>
    </row>
    <row r="1955" spans="53:57" ht="11.25" customHeight="1" x14ac:dyDescent="0.25">
      <c r="BA1955" s="399"/>
      <c r="BB1955" s="399"/>
      <c r="BC1955" s="399"/>
      <c r="BD1955" s="398"/>
      <c r="BE1955" s="398"/>
    </row>
    <row r="1956" spans="53:57" ht="11.25" customHeight="1" x14ac:dyDescent="0.25">
      <c r="BA1956" s="399"/>
      <c r="BB1956" s="399"/>
      <c r="BC1956" s="399"/>
      <c r="BD1956" s="398"/>
      <c r="BE1956" s="398"/>
    </row>
    <row r="1957" spans="53:57" ht="11.25" customHeight="1" x14ac:dyDescent="0.25">
      <c r="BA1957" s="399"/>
      <c r="BB1957" s="399"/>
      <c r="BC1957" s="399"/>
      <c r="BD1957" s="398"/>
      <c r="BE1957" s="398"/>
    </row>
    <row r="1958" spans="53:57" ht="11.25" customHeight="1" x14ac:dyDescent="0.25">
      <c r="BA1958" s="399"/>
      <c r="BB1958" s="399"/>
      <c r="BC1958" s="399"/>
      <c r="BD1958" s="398"/>
      <c r="BE1958" s="398"/>
    </row>
    <row r="1959" spans="53:57" ht="11.25" customHeight="1" x14ac:dyDescent="0.25">
      <c r="BA1959" s="399"/>
      <c r="BB1959" s="399"/>
      <c r="BC1959" s="399"/>
      <c r="BD1959" s="398"/>
      <c r="BE1959" s="398"/>
    </row>
    <row r="1960" spans="53:57" ht="11.25" customHeight="1" x14ac:dyDescent="0.25">
      <c r="BA1960" s="399"/>
      <c r="BB1960" s="399"/>
      <c r="BC1960" s="399"/>
      <c r="BD1960" s="398"/>
      <c r="BE1960" s="398"/>
    </row>
    <row r="1961" spans="53:57" ht="11.25" customHeight="1" x14ac:dyDescent="0.25">
      <c r="BA1961" s="399"/>
      <c r="BB1961" s="399"/>
      <c r="BC1961" s="399"/>
      <c r="BD1961" s="398"/>
      <c r="BE1961" s="398"/>
    </row>
    <row r="1962" spans="53:57" ht="11.25" customHeight="1" x14ac:dyDescent="0.25">
      <c r="BA1962" s="399"/>
      <c r="BB1962" s="399"/>
      <c r="BC1962" s="399"/>
      <c r="BD1962" s="398"/>
      <c r="BE1962" s="398"/>
    </row>
    <row r="1963" spans="53:57" ht="11.25" customHeight="1" x14ac:dyDescent="0.25">
      <c r="BA1963" s="399"/>
      <c r="BB1963" s="399"/>
      <c r="BC1963" s="399"/>
      <c r="BD1963" s="398"/>
      <c r="BE1963" s="398"/>
    </row>
    <row r="1964" spans="53:57" ht="11.25" customHeight="1" x14ac:dyDescent="0.25">
      <c r="BA1964" s="399"/>
      <c r="BB1964" s="399"/>
      <c r="BC1964" s="399"/>
      <c r="BD1964" s="398"/>
      <c r="BE1964" s="398"/>
    </row>
    <row r="1965" spans="53:57" ht="11.25" customHeight="1" x14ac:dyDescent="0.25">
      <c r="BA1965" s="399"/>
      <c r="BB1965" s="399"/>
      <c r="BC1965" s="399"/>
      <c r="BD1965" s="398"/>
      <c r="BE1965" s="398"/>
    </row>
    <row r="1966" spans="53:57" ht="11.25" customHeight="1" x14ac:dyDescent="0.25">
      <c r="BA1966" s="399"/>
      <c r="BB1966" s="399"/>
      <c r="BC1966" s="399"/>
      <c r="BD1966" s="398"/>
      <c r="BE1966" s="398"/>
    </row>
    <row r="1967" spans="53:57" ht="11.25" customHeight="1" x14ac:dyDescent="0.25">
      <c r="BA1967" s="399"/>
      <c r="BB1967" s="399"/>
      <c r="BC1967" s="399"/>
      <c r="BD1967" s="398"/>
      <c r="BE1967" s="398"/>
    </row>
    <row r="1968" spans="53:57" ht="11.25" customHeight="1" x14ac:dyDescent="0.25">
      <c r="BA1968" s="399"/>
      <c r="BB1968" s="399"/>
      <c r="BC1968" s="399"/>
      <c r="BD1968" s="398"/>
      <c r="BE1968" s="398"/>
    </row>
    <row r="1969" spans="53:57" ht="11.25" customHeight="1" x14ac:dyDescent="0.25">
      <c r="BA1969" s="399"/>
      <c r="BB1969" s="399"/>
      <c r="BC1969" s="399"/>
      <c r="BD1969" s="398"/>
      <c r="BE1969" s="398"/>
    </row>
    <row r="1970" spans="53:57" ht="11.25" customHeight="1" x14ac:dyDescent="0.25">
      <c r="BA1970" s="399"/>
      <c r="BB1970" s="399"/>
      <c r="BC1970" s="399"/>
      <c r="BD1970" s="398"/>
      <c r="BE1970" s="398"/>
    </row>
    <row r="1971" spans="53:57" ht="11.25" customHeight="1" x14ac:dyDescent="0.25">
      <c r="BA1971" s="399"/>
      <c r="BB1971" s="399"/>
      <c r="BC1971" s="399"/>
      <c r="BD1971" s="398"/>
      <c r="BE1971" s="398"/>
    </row>
    <row r="1972" spans="53:57" ht="11.25" customHeight="1" x14ac:dyDescent="0.25">
      <c r="BA1972" s="399"/>
      <c r="BB1972" s="399"/>
      <c r="BC1972" s="399"/>
      <c r="BD1972" s="398"/>
      <c r="BE1972" s="398"/>
    </row>
    <row r="1973" spans="53:57" ht="11.25" customHeight="1" x14ac:dyDescent="0.25">
      <c r="BA1973" s="399"/>
      <c r="BB1973" s="399"/>
      <c r="BC1973" s="399"/>
      <c r="BD1973" s="398"/>
      <c r="BE1973" s="398"/>
    </row>
    <row r="1974" spans="53:57" ht="11.25" customHeight="1" x14ac:dyDescent="0.25">
      <c r="BA1974" s="399"/>
      <c r="BB1974" s="399"/>
      <c r="BC1974" s="399"/>
      <c r="BD1974" s="398"/>
      <c r="BE1974" s="398"/>
    </row>
    <row r="1975" spans="53:57" ht="11.25" customHeight="1" x14ac:dyDescent="0.25">
      <c r="BA1975" s="399"/>
      <c r="BB1975" s="399"/>
      <c r="BC1975" s="399"/>
      <c r="BD1975" s="398"/>
      <c r="BE1975" s="398"/>
    </row>
    <row r="1976" spans="53:57" ht="11.25" customHeight="1" x14ac:dyDescent="0.25">
      <c r="BA1976" s="399"/>
      <c r="BB1976" s="399"/>
      <c r="BC1976" s="399"/>
      <c r="BD1976" s="398"/>
      <c r="BE1976" s="398"/>
    </row>
    <row r="1977" spans="53:57" ht="11.25" customHeight="1" x14ac:dyDescent="0.25">
      <c r="BA1977" s="399"/>
      <c r="BB1977" s="399"/>
      <c r="BC1977" s="399"/>
      <c r="BD1977" s="398"/>
      <c r="BE1977" s="398"/>
    </row>
    <row r="1978" spans="53:57" ht="11.25" customHeight="1" x14ac:dyDescent="0.25">
      <c r="BA1978" s="399"/>
      <c r="BB1978" s="399"/>
      <c r="BC1978" s="399"/>
      <c r="BD1978" s="398"/>
      <c r="BE1978" s="398"/>
    </row>
    <row r="1979" spans="53:57" ht="11.25" customHeight="1" x14ac:dyDescent="0.25">
      <c r="BA1979" s="399"/>
      <c r="BB1979" s="399"/>
      <c r="BC1979" s="399"/>
      <c r="BD1979" s="398"/>
      <c r="BE1979" s="398"/>
    </row>
    <row r="1980" spans="53:57" ht="11.25" customHeight="1" x14ac:dyDescent="0.25">
      <c r="BA1980" s="399"/>
      <c r="BB1980" s="399"/>
      <c r="BC1980" s="399"/>
      <c r="BD1980" s="398"/>
      <c r="BE1980" s="398"/>
    </row>
    <row r="1981" spans="53:57" ht="11.25" customHeight="1" x14ac:dyDescent="0.25">
      <c r="BA1981" s="399"/>
      <c r="BB1981" s="399"/>
      <c r="BC1981" s="399"/>
      <c r="BD1981" s="398"/>
      <c r="BE1981" s="398"/>
    </row>
    <row r="1982" spans="53:57" ht="11.25" customHeight="1" x14ac:dyDescent="0.25">
      <c r="BA1982" s="399"/>
      <c r="BB1982" s="399"/>
      <c r="BC1982" s="399"/>
      <c r="BD1982" s="398"/>
      <c r="BE1982" s="398"/>
    </row>
    <row r="1983" spans="53:57" ht="11.25" customHeight="1" x14ac:dyDescent="0.25">
      <c r="BA1983" s="399"/>
      <c r="BB1983" s="399"/>
      <c r="BC1983" s="399"/>
      <c r="BD1983" s="398"/>
      <c r="BE1983" s="398"/>
    </row>
    <row r="1984" spans="53:57" ht="11.25" customHeight="1" x14ac:dyDescent="0.25">
      <c r="BA1984" s="399"/>
      <c r="BB1984" s="399"/>
      <c r="BC1984" s="399"/>
      <c r="BD1984" s="398"/>
      <c r="BE1984" s="398"/>
    </row>
    <row r="1985" spans="53:57" ht="11.25" customHeight="1" x14ac:dyDescent="0.25">
      <c r="BA1985" s="399"/>
      <c r="BB1985" s="399"/>
      <c r="BC1985" s="399"/>
      <c r="BD1985" s="398"/>
      <c r="BE1985" s="398"/>
    </row>
    <row r="1986" spans="53:57" ht="11.25" customHeight="1" x14ac:dyDescent="0.25">
      <c r="BA1986" s="399"/>
      <c r="BB1986" s="399"/>
      <c r="BC1986" s="399"/>
      <c r="BD1986" s="398"/>
      <c r="BE1986" s="398"/>
    </row>
    <row r="1987" spans="53:57" ht="11.25" customHeight="1" x14ac:dyDescent="0.25">
      <c r="BA1987" s="399"/>
      <c r="BB1987" s="399"/>
      <c r="BC1987" s="399"/>
      <c r="BD1987" s="398"/>
      <c r="BE1987" s="398"/>
    </row>
    <row r="1988" spans="53:57" ht="11.25" customHeight="1" x14ac:dyDescent="0.25">
      <c r="BA1988" s="399"/>
      <c r="BB1988" s="399"/>
      <c r="BC1988" s="399"/>
      <c r="BD1988" s="398"/>
      <c r="BE1988" s="398"/>
    </row>
    <row r="1989" spans="53:57" ht="11.25" customHeight="1" x14ac:dyDescent="0.25">
      <c r="BA1989" s="399"/>
      <c r="BB1989" s="399"/>
      <c r="BC1989" s="399"/>
      <c r="BD1989" s="398"/>
      <c r="BE1989" s="398"/>
    </row>
    <row r="1990" spans="53:57" ht="11.25" customHeight="1" x14ac:dyDescent="0.25">
      <c r="BA1990" s="399"/>
      <c r="BB1990" s="399"/>
      <c r="BC1990" s="399"/>
      <c r="BD1990" s="398"/>
      <c r="BE1990" s="398"/>
    </row>
    <row r="1991" spans="53:57" ht="11.25" customHeight="1" x14ac:dyDescent="0.25">
      <c r="BA1991" s="399"/>
      <c r="BB1991" s="399"/>
      <c r="BC1991" s="399"/>
      <c r="BD1991" s="398"/>
      <c r="BE1991" s="398"/>
    </row>
    <row r="1992" spans="53:57" ht="11.25" customHeight="1" x14ac:dyDescent="0.25">
      <c r="BA1992" s="399"/>
      <c r="BB1992" s="399"/>
      <c r="BC1992" s="399"/>
      <c r="BD1992" s="398"/>
      <c r="BE1992" s="398"/>
    </row>
    <row r="1993" spans="53:57" ht="11.25" customHeight="1" x14ac:dyDescent="0.25">
      <c r="BA1993" s="399"/>
      <c r="BB1993" s="399"/>
      <c r="BC1993" s="399"/>
      <c r="BD1993" s="398"/>
      <c r="BE1993" s="398"/>
    </row>
    <row r="1994" spans="53:57" ht="11.25" customHeight="1" x14ac:dyDescent="0.25">
      <c r="BA1994" s="399"/>
      <c r="BB1994" s="399"/>
      <c r="BC1994" s="399"/>
      <c r="BD1994" s="398"/>
      <c r="BE1994" s="398"/>
    </row>
    <row r="1995" spans="53:57" ht="11.25" customHeight="1" x14ac:dyDescent="0.25">
      <c r="BA1995" s="399"/>
      <c r="BB1995" s="399"/>
      <c r="BC1995" s="399"/>
      <c r="BD1995" s="398"/>
      <c r="BE1995" s="398"/>
    </row>
    <row r="1996" spans="53:57" ht="11.25" customHeight="1" x14ac:dyDescent="0.25">
      <c r="BA1996" s="399"/>
      <c r="BB1996" s="399"/>
      <c r="BC1996" s="399"/>
      <c r="BD1996" s="398"/>
      <c r="BE1996" s="398"/>
    </row>
    <row r="1997" spans="53:57" ht="11.25" customHeight="1" x14ac:dyDescent="0.25">
      <c r="BA1997" s="399"/>
      <c r="BB1997" s="399"/>
      <c r="BC1997" s="399"/>
      <c r="BD1997" s="398"/>
      <c r="BE1997" s="398"/>
    </row>
    <row r="1998" spans="53:57" ht="11.25" customHeight="1" x14ac:dyDescent="0.25">
      <c r="BA1998" s="399"/>
      <c r="BB1998" s="399"/>
      <c r="BC1998" s="399"/>
      <c r="BD1998" s="398"/>
      <c r="BE1998" s="398"/>
    </row>
    <row r="1999" spans="53:57" ht="11.25" customHeight="1" x14ac:dyDescent="0.25">
      <c r="BA1999" s="399"/>
      <c r="BB1999" s="399"/>
      <c r="BC1999" s="399"/>
      <c r="BD1999" s="398"/>
      <c r="BE1999" s="398"/>
    </row>
    <row r="2000" spans="53:57" ht="11.25" customHeight="1" x14ac:dyDescent="0.25">
      <c r="BA2000" s="399"/>
      <c r="BB2000" s="399"/>
      <c r="BC2000" s="399"/>
      <c r="BD2000" s="398"/>
      <c r="BE2000" s="398"/>
    </row>
    <row r="2001" spans="53:57" ht="11.25" customHeight="1" x14ac:dyDescent="0.25">
      <c r="BA2001" s="399"/>
      <c r="BB2001" s="399"/>
      <c r="BC2001" s="399"/>
      <c r="BD2001" s="398"/>
      <c r="BE2001" s="398"/>
    </row>
    <row r="2002" spans="53:57" ht="11.25" customHeight="1" x14ac:dyDescent="0.25">
      <c r="BA2002" s="399"/>
      <c r="BB2002" s="399"/>
      <c r="BC2002" s="399"/>
      <c r="BD2002" s="398"/>
      <c r="BE2002" s="398"/>
    </row>
    <row r="2003" spans="53:57" ht="11.25" customHeight="1" x14ac:dyDescent="0.25">
      <c r="BA2003" s="399"/>
      <c r="BB2003" s="399"/>
      <c r="BC2003" s="399"/>
      <c r="BD2003" s="398"/>
      <c r="BE2003" s="398"/>
    </row>
    <row r="2004" spans="53:57" ht="11.25" customHeight="1" x14ac:dyDescent="0.25">
      <c r="BA2004" s="399"/>
      <c r="BB2004" s="399"/>
      <c r="BC2004" s="399"/>
      <c r="BD2004" s="398"/>
      <c r="BE2004" s="398"/>
    </row>
    <row r="2005" spans="53:57" ht="11.25" customHeight="1" x14ac:dyDescent="0.25">
      <c r="BA2005" s="399"/>
      <c r="BB2005" s="399"/>
      <c r="BC2005" s="399"/>
      <c r="BD2005" s="398"/>
      <c r="BE2005" s="398"/>
    </row>
    <row r="2006" spans="53:57" ht="11.25" customHeight="1" x14ac:dyDescent="0.25">
      <c r="BA2006" s="399"/>
      <c r="BB2006" s="399"/>
      <c r="BC2006" s="399"/>
      <c r="BD2006" s="398"/>
      <c r="BE2006" s="398"/>
    </row>
    <row r="2007" spans="53:57" ht="11.25" customHeight="1" x14ac:dyDescent="0.25">
      <c r="BA2007" s="399"/>
      <c r="BB2007" s="399"/>
      <c r="BC2007" s="399"/>
      <c r="BD2007" s="398"/>
      <c r="BE2007" s="398"/>
    </row>
    <row r="2008" spans="53:57" ht="11.25" customHeight="1" x14ac:dyDescent="0.25">
      <c r="BA2008" s="399"/>
      <c r="BB2008" s="399"/>
      <c r="BC2008" s="399"/>
      <c r="BD2008" s="398"/>
      <c r="BE2008" s="398"/>
    </row>
    <row r="2009" spans="53:57" ht="11.25" customHeight="1" x14ac:dyDescent="0.25">
      <c r="BA2009" s="399"/>
      <c r="BB2009" s="399"/>
      <c r="BC2009" s="399"/>
      <c r="BD2009" s="398"/>
      <c r="BE2009" s="398"/>
    </row>
    <row r="2010" spans="53:57" ht="11.25" customHeight="1" x14ac:dyDescent="0.25">
      <c r="BA2010" s="399"/>
      <c r="BB2010" s="399"/>
      <c r="BC2010" s="399"/>
      <c r="BD2010" s="398"/>
      <c r="BE2010" s="398"/>
    </row>
    <row r="2011" spans="53:57" ht="11.25" customHeight="1" x14ac:dyDescent="0.25">
      <c r="BA2011" s="399"/>
      <c r="BB2011" s="399"/>
      <c r="BC2011" s="399"/>
      <c r="BD2011" s="398"/>
      <c r="BE2011" s="398"/>
    </row>
    <row r="2012" spans="53:57" ht="11.25" customHeight="1" x14ac:dyDescent="0.25">
      <c r="BA2012" s="399"/>
      <c r="BB2012" s="399"/>
      <c r="BC2012" s="399"/>
      <c r="BD2012" s="398"/>
      <c r="BE2012" s="398"/>
    </row>
    <row r="2013" spans="53:57" ht="11.25" customHeight="1" x14ac:dyDescent="0.25">
      <c r="BA2013" s="399"/>
      <c r="BB2013" s="399"/>
      <c r="BC2013" s="399"/>
      <c r="BD2013" s="398"/>
      <c r="BE2013" s="398"/>
    </row>
    <row r="2014" spans="53:57" ht="11.25" customHeight="1" x14ac:dyDescent="0.25">
      <c r="BA2014" s="399"/>
      <c r="BB2014" s="399"/>
      <c r="BC2014" s="399"/>
      <c r="BD2014" s="398"/>
      <c r="BE2014" s="398"/>
    </row>
    <row r="2015" spans="53:57" ht="11.25" customHeight="1" x14ac:dyDescent="0.25">
      <c r="BA2015" s="399"/>
      <c r="BB2015" s="399"/>
      <c r="BC2015" s="399"/>
      <c r="BD2015" s="398"/>
      <c r="BE2015" s="398"/>
    </row>
    <row r="2016" spans="53:57" ht="11.25" customHeight="1" x14ac:dyDescent="0.25">
      <c r="BA2016" s="399"/>
      <c r="BB2016" s="399"/>
      <c r="BC2016" s="399"/>
      <c r="BD2016" s="398"/>
      <c r="BE2016" s="398"/>
    </row>
    <row r="2017" spans="53:57" ht="11.25" customHeight="1" x14ac:dyDescent="0.25">
      <c r="BA2017" s="399"/>
      <c r="BB2017" s="399"/>
      <c r="BC2017" s="399"/>
      <c r="BD2017" s="398"/>
      <c r="BE2017" s="398"/>
    </row>
    <row r="2018" spans="53:57" ht="11.25" customHeight="1" x14ac:dyDescent="0.25">
      <c r="BA2018" s="399"/>
      <c r="BB2018" s="399"/>
      <c r="BC2018" s="399"/>
      <c r="BD2018" s="398"/>
      <c r="BE2018" s="398"/>
    </row>
    <row r="2019" spans="53:57" ht="11.25" customHeight="1" x14ac:dyDescent="0.25">
      <c r="BA2019" s="399"/>
      <c r="BB2019" s="399"/>
      <c r="BC2019" s="399"/>
      <c r="BD2019" s="398"/>
      <c r="BE2019" s="398"/>
    </row>
    <row r="2020" spans="53:57" ht="11.25" customHeight="1" x14ac:dyDescent="0.25">
      <c r="BA2020" s="399"/>
      <c r="BB2020" s="399"/>
      <c r="BC2020" s="399"/>
      <c r="BD2020" s="398"/>
      <c r="BE2020" s="398"/>
    </row>
    <row r="2021" spans="53:57" ht="11.25" customHeight="1" x14ac:dyDescent="0.25">
      <c r="BA2021" s="399"/>
      <c r="BB2021" s="399"/>
      <c r="BC2021" s="399"/>
      <c r="BD2021" s="398"/>
      <c r="BE2021" s="398"/>
    </row>
    <row r="2022" spans="53:57" ht="11.25" customHeight="1" x14ac:dyDescent="0.25">
      <c r="BA2022" s="399"/>
      <c r="BB2022" s="399"/>
      <c r="BC2022" s="399"/>
      <c r="BD2022" s="398"/>
      <c r="BE2022" s="398"/>
    </row>
    <row r="2023" spans="53:57" ht="11.25" customHeight="1" x14ac:dyDescent="0.25">
      <c r="BA2023" s="399"/>
      <c r="BB2023" s="399"/>
      <c r="BC2023" s="399"/>
      <c r="BD2023" s="398"/>
      <c r="BE2023" s="398"/>
    </row>
    <row r="2024" spans="53:57" ht="11.25" customHeight="1" x14ac:dyDescent="0.25">
      <c r="BA2024" s="399"/>
      <c r="BB2024" s="399"/>
      <c r="BC2024" s="399"/>
      <c r="BD2024" s="398"/>
      <c r="BE2024" s="398"/>
    </row>
    <row r="2025" spans="53:57" ht="11.25" customHeight="1" x14ac:dyDescent="0.25">
      <c r="BA2025" s="399"/>
      <c r="BB2025" s="399"/>
      <c r="BC2025" s="399"/>
      <c r="BD2025" s="398"/>
      <c r="BE2025" s="398"/>
    </row>
    <row r="2026" spans="53:57" ht="11.25" customHeight="1" x14ac:dyDescent="0.25">
      <c r="BA2026" s="399"/>
      <c r="BB2026" s="399"/>
      <c r="BC2026" s="399"/>
      <c r="BD2026" s="398"/>
      <c r="BE2026" s="398"/>
    </row>
    <row r="2027" spans="53:57" ht="11.25" customHeight="1" x14ac:dyDescent="0.25">
      <c r="BA2027" s="399"/>
      <c r="BB2027" s="399"/>
      <c r="BC2027" s="399"/>
      <c r="BD2027" s="398"/>
      <c r="BE2027" s="398"/>
    </row>
    <row r="2028" spans="53:57" ht="11.25" customHeight="1" x14ac:dyDescent="0.25">
      <c r="BA2028" s="399"/>
      <c r="BB2028" s="399"/>
      <c r="BC2028" s="399"/>
      <c r="BD2028" s="398"/>
      <c r="BE2028" s="398"/>
    </row>
    <row r="2029" spans="53:57" ht="11.25" customHeight="1" x14ac:dyDescent="0.25">
      <c r="BA2029" s="399"/>
      <c r="BB2029" s="399"/>
      <c r="BC2029" s="399"/>
      <c r="BD2029" s="398"/>
      <c r="BE2029" s="398"/>
    </row>
    <row r="2030" spans="53:57" ht="11.25" customHeight="1" x14ac:dyDescent="0.25">
      <c r="BA2030" s="399"/>
      <c r="BB2030" s="399"/>
      <c r="BC2030" s="399"/>
      <c r="BD2030" s="398"/>
      <c r="BE2030" s="398"/>
    </row>
    <row r="2031" spans="53:57" ht="11.25" customHeight="1" x14ac:dyDescent="0.25">
      <c r="BA2031" s="399"/>
      <c r="BB2031" s="399"/>
      <c r="BC2031" s="399"/>
      <c r="BD2031" s="398"/>
      <c r="BE2031" s="398"/>
    </row>
    <row r="2032" spans="53:57" ht="11.25" customHeight="1" x14ac:dyDescent="0.25">
      <c r="BA2032" s="399"/>
      <c r="BB2032" s="399"/>
      <c r="BC2032" s="399"/>
      <c r="BD2032" s="398"/>
      <c r="BE2032" s="398"/>
    </row>
    <row r="2033" spans="53:57" ht="11.25" customHeight="1" x14ac:dyDescent="0.25">
      <c r="BA2033" s="399"/>
      <c r="BB2033" s="399"/>
      <c r="BC2033" s="399"/>
      <c r="BD2033" s="398"/>
      <c r="BE2033" s="398"/>
    </row>
    <row r="2034" spans="53:57" ht="11.25" customHeight="1" x14ac:dyDescent="0.25">
      <c r="BA2034" s="399"/>
      <c r="BB2034" s="399"/>
      <c r="BC2034" s="399"/>
      <c r="BD2034" s="398"/>
      <c r="BE2034" s="398"/>
    </row>
    <row r="2035" spans="53:57" ht="11.25" customHeight="1" x14ac:dyDescent="0.25">
      <c r="BA2035" s="399"/>
      <c r="BB2035" s="399"/>
      <c r="BC2035" s="399"/>
      <c r="BD2035" s="398"/>
      <c r="BE2035" s="398"/>
    </row>
    <row r="2036" spans="53:57" ht="11.25" customHeight="1" x14ac:dyDescent="0.25">
      <c r="BA2036" s="399"/>
      <c r="BB2036" s="399"/>
      <c r="BC2036" s="399"/>
      <c r="BD2036" s="398"/>
      <c r="BE2036" s="398"/>
    </row>
    <row r="2037" spans="53:57" ht="11.25" customHeight="1" x14ac:dyDescent="0.25">
      <c r="BA2037" s="399"/>
      <c r="BB2037" s="399"/>
      <c r="BC2037" s="399"/>
      <c r="BD2037" s="398"/>
      <c r="BE2037" s="398"/>
    </row>
    <row r="2038" spans="53:57" ht="11.25" customHeight="1" x14ac:dyDescent="0.25">
      <c r="BA2038" s="399"/>
      <c r="BB2038" s="399"/>
      <c r="BC2038" s="399"/>
      <c r="BD2038" s="398"/>
      <c r="BE2038" s="398"/>
    </row>
    <row r="2039" spans="53:57" ht="11.25" customHeight="1" x14ac:dyDescent="0.25">
      <c r="BA2039" s="399"/>
      <c r="BB2039" s="399"/>
      <c r="BC2039" s="399"/>
      <c r="BD2039" s="398"/>
      <c r="BE2039" s="398"/>
    </row>
    <row r="2040" spans="53:57" ht="11.25" customHeight="1" x14ac:dyDescent="0.25">
      <c r="BA2040" s="399"/>
      <c r="BB2040" s="399"/>
      <c r="BC2040" s="399"/>
      <c r="BD2040" s="398"/>
      <c r="BE2040" s="398"/>
    </row>
    <row r="2041" spans="53:57" ht="11.25" customHeight="1" x14ac:dyDescent="0.25">
      <c r="BA2041" s="399"/>
      <c r="BB2041" s="399"/>
      <c r="BC2041" s="399"/>
      <c r="BD2041" s="398"/>
      <c r="BE2041" s="398"/>
    </row>
    <row r="2042" spans="53:57" ht="11.25" customHeight="1" x14ac:dyDescent="0.25">
      <c r="BA2042" s="399"/>
      <c r="BB2042" s="399"/>
      <c r="BC2042" s="399"/>
      <c r="BD2042" s="398"/>
      <c r="BE2042" s="398"/>
    </row>
    <row r="2043" spans="53:57" ht="11.25" customHeight="1" x14ac:dyDescent="0.25">
      <c r="BA2043" s="399"/>
      <c r="BB2043" s="399"/>
      <c r="BC2043" s="399"/>
      <c r="BD2043" s="398"/>
      <c r="BE2043" s="398"/>
    </row>
    <row r="2044" spans="53:57" ht="11.25" customHeight="1" x14ac:dyDescent="0.25">
      <c r="BA2044" s="399"/>
      <c r="BB2044" s="399"/>
      <c r="BC2044" s="399"/>
      <c r="BD2044" s="398"/>
      <c r="BE2044" s="398"/>
    </row>
    <row r="2045" spans="53:57" ht="11.25" customHeight="1" x14ac:dyDescent="0.25">
      <c r="BA2045" s="399"/>
      <c r="BB2045" s="399"/>
      <c r="BC2045" s="399"/>
      <c r="BD2045" s="398"/>
      <c r="BE2045" s="398"/>
    </row>
    <row r="2046" spans="53:57" ht="11.25" customHeight="1" x14ac:dyDescent="0.25">
      <c r="BA2046" s="399"/>
      <c r="BB2046" s="399"/>
      <c r="BC2046" s="399"/>
      <c r="BD2046" s="398"/>
      <c r="BE2046" s="398"/>
    </row>
    <row r="2047" spans="53:57" ht="11.25" customHeight="1" x14ac:dyDescent="0.25">
      <c r="BA2047" s="399"/>
      <c r="BB2047" s="399"/>
      <c r="BC2047" s="399"/>
      <c r="BD2047" s="398"/>
      <c r="BE2047" s="398"/>
    </row>
    <row r="2048" spans="53:57" ht="11.25" customHeight="1" x14ac:dyDescent="0.25">
      <c r="BA2048" s="399"/>
      <c r="BB2048" s="399"/>
      <c r="BC2048" s="399"/>
      <c r="BD2048" s="398"/>
      <c r="BE2048" s="398"/>
    </row>
    <row r="2049" spans="53:57" ht="11.25" customHeight="1" x14ac:dyDescent="0.25">
      <c r="BA2049" s="399"/>
      <c r="BB2049" s="399"/>
      <c r="BC2049" s="399"/>
      <c r="BD2049" s="398"/>
      <c r="BE2049" s="398"/>
    </row>
    <row r="2050" spans="53:57" ht="11.25" customHeight="1" x14ac:dyDescent="0.25">
      <c r="BA2050" s="399"/>
      <c r="BB2050" s="399"/>
      <c r="BC2050" s="399"/>
      <c r="BD2050" s="398"/>
      <c r="BE2050" s="398"/>
    </row>
    <row r="2051" spans="53:57" ht="11.25" customHeight="1" x14ac:dyDescent="0.25">
      <c r="BA2051" s="399"/>
      <c r="BB2051" s="399"/>
      <c r="BC2051" s="399"/>
      <c r="BD2051" s="398"/>
      <c r="BE2051" s="398"/>
    </row>
    <row r="2052" spans="53:57" ht="11.25" customHeight="1" x14ac:dyDescent="0.25">
      <c r="BA2052" s="399"/>
      <c r="BB2052" s="399"/>
      <c r="BC2052" s="399"/>
      <c r="BD2052" s="398"/>
      <c r="BE2052" s="398"/>
    </row>
    <row r="2053" spans="53:57" ht="11.25" customHeight="1" x14ac:dyDescent="0.25">
      <c r="BA2053" s="399"/>
      <c r="BB2053" s="399"/>
      <c r="BC2053" s="399"/>
      <c r="BD2053" s="398"/>
      <c r="BE2053" s="398"/>
    </row>
    <row r="2054" spans="53:57" ht="11.25" customHeight="1" x14ac:dyDescent="0.25">
      <c r="BA2054" s="399"/>
      <c r="BB2054" s="399"/>
      <c r="BC2054" s="399"/>
      <c r="BD2054" s="398"/>
      <c r="BE2054" s="398"/>
    </row>
    <row r="2055" spans="53:57" ht="11.25" customHeight="1" x14ac:dyDescent="0.25">
      <c r="BA2055" s="399"/>
      <c r="BB2055" s="399"/>
      <c r="BC2055" s="399"/>
      <c r="BD2055" s="398"/>
      <c r="BE2055" s="398"/>
    </row>
    <row r="2056" spans="53:57" ht="11.25" customHeight="1" x14ac:dyDescent="0.25">
      <c r="BA2056" s="399"/>
      <c r="BB2056" s="399"/>
      <c r="BC2056" s="399"/>
      <c r="BD2056" s="398"/>
      <c r="BE2056" s="398"/>
    </row>
    <row r="2057" spans="53:57" ht="11.25" customHeight="1" x14ac:dyDescent="0.25">
      <c r="BA2057" s="399"/>
      <c r="BB2057" s="399"/>
      <c r="BC2057" s="399"/>
      <c r="BD2057" s="398"/>
      <c r="BE2057" s="398"/>
    </row>
    <row r="2058" spans="53:57" ht="11.25" customHeight="1" x14ac:dyDescent="0.25">
      <c r="BA2058" s="399"/>
      <c r="BB2058" s="399"/>
      <c r="BC2058" s="399"/>
      <c r="BD2058" s="398"/>
      <c r="BE2058" s="398"/>
    </row>
    <row r="2059" spans="53:57" ht="11.25" customHeight="1" x14ac:dyDescent="0.25">
      <c r="BA2059" s="399"/>
      <c r="BB2059" s="399"/>
      <c r="BC2059" s="399"/>
      <c r="BD2059" s="398"/>
      <c r="BE2059" s="398"/>
    </row>
    <row r="2060" spans="53:57" ht="11.25" customHeight="1" x14ac:dyDescent="0.25">
      <c r="BA2060" s="399"/>
      <c r="BB2060" s="399"/>
      <c r="BC2060" s="399"/>
      <c r="BD2060" s="398"/>
      <c r="BE2060" s="398"/>
    </row>
    <row r="2061" spans="53:57" ht="11.25" customHeight="1" x14ac:dyDescent="0.25">
      <c r="BA2061" s="399"/>
      <c r="BB2061" s="399"/>
      <c r="BC2061" s="399"/>
      <c r="BD2061" s="398"/>
      <c r="BE2061" s="398"/>
    </row>
    <row r="2062" spans="53:57" ht="11.25" customHeight="1" x14ac:dyDescent="0.25">
      <c r="BA2062" s="399"/>
      <c r="BB2062" s="399"/>
      <c r="BC2062" s="399"/>
      <c r="BD2062" s="398"/>
      <c r="BE2062" s="398"/>
    </row>
    <row r="2063" spans="53:57" ht="11.25" customHeight="1" x14ac:dyDescent="0.25">
      <c r="BA2063" s="399"/>
      <c r="BB2063" s="399"/>
      <c r="BC2063" s="399"/>
      <c r="BD2063" s="398"/>
      <c r="BE2063" s="398"/>
    </row>
    <row r="2064" spans="53:57" ht="11.25" customHeight="1" x14ac:dyDescent="0.25">
      <c r="BA2064" s="399"/>
      <c r="BB2064" s="399"/>
      <c r="BC2064" s="399"/>
      <c r="BD2064" s="398"/>
      <c r="BE2064" s="398"/>
    </row>
    <row r="2065" spans="53:57" ht="11.25" customHeight="1" x14ac:dyDescent="0.25">
      <c r="BA2065" s="399"/>
      <c r="BB2065" s="399"/>
      <c r="BC2065" s="399"/>
      <c r="BD2065" s="398"/>
      <c r="BE2065" s="398"/>
    </row>
    <row r="2066" spans="53:57" ht="11.25" customHeight="1" x14ac:dyDescent="0.25">
      <c r="BA2066" s="399"/>
      <c r="BB2066" s="399"/>
      <c r="BC2066" s="399"/>
      <c r="BD2066" s="398"/>
      <c r="BE2066" s="398"/>
    </row>
    <row r="2067" spans="53:57" ht="11.25" customHeight="1" x14ac:dyDescent="0.25">
      <c r="BA2067" s="399"/>
      <c r="BB2067" s="399"/>
      <c r="BC2067" s="399"/>
      <c r="BD2067" s="398"/>
      <c r="BE2067" s="398"/>
    </row>
    <row r="2068" spans="53:57" ht="11.25" customHeight="1" x14ac:dyDescent="0.25">
      <c r="BA2068" s="399"/>
      <c r="BB2068" s="399"/>
      <c r="BC2068" s="399"/>
      <c r="BD2068" s="398"/>
      <c r="BE2068" s="398"/>
    </row>
    <row r="2069" spans="53:57" ht="11.25" customHeight="1" x14ac:dyDescent="0.25">
      <c r="BA2069" s="399"/>
      <c r="BB2069" s="399"/>
      <c r="BC2069" s="399"/>
      <c r="BD2069" s="398"/>
      <c r="BE2069" s="398"/>
    </row>
    <row r="2070" spans="53:57" ht="11.25" customHeight="1" x14ac:dyDescent="0.25">
      <c r="BA2070" s="399"/>
      <c r="BB2070" s="399"/>
      <c r="BC2070" s="399"/>
      <c r="BD2070" s="398"/>
      <c r="BE2070" s="398"/>
    </row>
    <row r="2071" spans="53:57" ht="11.25" customHeight="1" x14ac:dyDescent="0.25">
      <c r="BA2071" s="399"/>
      <c r="BB2071" s="399"/>
      <c r="BC2071" s="399"/>
      <c r="BD2071" s="398"/>
      <c r="BE2071" s="398"/>
    </row>
    <row r="2072" spans="53:57" ht="11.25" customHeight="1" x14ac:dyDescent="0.25">
      <c r="BA2072" s="399"/>
      <c r="BB2072" s="399"/>
      <c r="BC2072" s="399"/>
      <c r="BD2072" s="398"/>
      <c r="BE2072" s="398"/>
    </row>
    <row r="2073" spans="53:57" ht="11.25" customHeight="1" x14ac:dyDescent="0.25">
      <c r="BA2073" s="399"/>
      <c r="BB2073" s="399"/>
      <c r="BC2073" s="399"/>
      <c r="BD2073" s="398"/>
      <c r="BE2073" s="398"/>
    </row>
    <row r="2074" spans="53:57" ht="11.25" customHeight="1" x14ac:dyDescent="0.25">
      <c r="BA2074" s="399"/>
      <c r="BB2074" s="399"/>
      <c r="BC2074" s="399"/>
      <c r="BD2074" s="398"/>
      <c r="BE2074" s="398"/>
    </row>
    <row r="2075" spans="53:57" ht="11.25" customHeight="1" x14ac:dyDescent="0.25">
      <c r="BA2075" s="399"/>
      <c r="BB2075" s="399"/>
      <c r="BC2075" s="399"/>
      <c r="BD2075" s="398"/>
      <c r="BE2075" s="398"/>
    </row>
    <row r="2076" spans="53:57" ht="11.25" customHeight="1" x14ac:dyDescent="0.25">
      <c r="BA2076" s="399"/>
      <c r="BB2076" s="399"/>
      <c r="BC2076" s="399"/>
      <c r="BD2076" s="398"/>
      <c r="BE2076" s="398"/>
    </row>
    <row r="2077" spans="53:57" ht="11.25" customHeight="1" x14ac:dyDescent="0.25">
      <c r="BA2077" s="399"/>
      <c r="BB2077" s="399"/>
      <c r="BC2077" s="399"/>
      <c r="BD2077" s="398"/>
      <c r="BE2077" s="398"/>
    </row>
    <row r="2078" spans="53:57" ht="11.25" customHeight="1" x14ac:dyDescent="0.25">
      <c r="BA2078" s="399"/>
      <c r="BB2078" s="399"/>
      <c r="BC2078" s="399"/>
      <c r="BD2078" s="398"/>
      <c r="BE2078" s="398"/>
    </row>
    <row r="2079" spans="53:57" ht="11.25" customHeight="1" x14ac:dyDescent="0.25">
      <c r="BA2079" s="399"/>
      <c r="BB2079" s="399"/>
      <c r="BC2079" s="399"/>
      <c r="BD2079" s="398"/>
      <c r="BE2079" s="398"/>
    </row>
    <row r="2080" spans="53:57" ht="11.25" customHeight="1" x14ac:dyDescent="0.25">
      <c r="BA2080" s="399"/>
      <c r="BB2080" s="399"/>
      <c r="BC2080" s="399"/>
      <c r="BD2080" s="398"/>
      <c r="BE2080" s="398"/>
    </row>
    <row r="2081" spans="53:57" ht="11.25" customHeight="1" x14ac:dyDescent="0.25">
      <c r="BA2081" s="399"/>
      <c r="BB2081" s="399"/>
      <c r="BC2081" s="399"/>
      <c r="BD2081" s="398"/>
      <c r="BE2081" s="398"/>
    </row>
    <row r="2082" spans="53:57" ht="11.25" customHeight="1" x14ac:dyDescent="0.25">
      <c r="BA2082" s="399"/>
      <c r="BB2082" s="399"/>
      <c r="BC2082" s="399"/>
      <c r="BD2082" s="398"/>
      <c r="BE2082" s="398"/>
    </row>
    <row r="2083" spans="53:57" ht="11.25" customHeight="1" x14ac:dyDescent="0.25">
      <c r="BA2083" s="399"/>
      <c r="BB2083" s="399"/>
      <c r="BC2083" s="399"/>
      <c r="BD2083" s="398"/>
      <c r="BE2083" s="398"/>
    </row>
    <row r="2084" spans="53:57" ht="11.25" customHeight="1" x14ac:dyDescent="0.25">
      <c r="BA2084" s="399"/>
      <c r="BB2084" s="399"/>
      <c r="BC2084" s="399"/>
      <c r="BD2084" s="398"/>
      <c r="BE2084" s="398"/>
    </row>
    <row r="2085" spans="53:57" ht="11.25" customHeight="1" x14ac:dyDescent="0.25">
      <c r="BA2085" s="399"/>
      <c r="BB2085" s="399"/>
      <c r="BC2085" s="399"/>
      <c r="BD2085" s="398"/>
      <c r="BE2085" s="398"/>
    </row>
    <row r="2086" spans="53:57" ht="11.25" customHeight="1" x14ac:dyDescent="0.25">
      <c r="BA2086" s="399"/>
      <c r="BB2086" s="399"/>
      <c r="BC2086" s="399"/>
      <c r="BD2086" s="398"/>
      <c r="BE2086" s="398"/>
    </row>
    <row r="2087" spans="53:57" ht="11.25" customHeight="1" x14ac:dyDescent="0.25">
      <c r="BA2087" s="399"/>
      <c r="BB2087" s="399"/>
      <c r="BC2087" s="399"/>
      <c r="BD2087" s="398"/>
      <c r="BE2087" s="398"/>
    </row>
    <row r="2088" spans="53:57" ht="11.25" customHeight="1" x14ac:dyDescent="0.25">
      <c r="BA2088" s="399"/>
      <c r="BB2088" s="399"/>
      <c r="BC2088" s="399"/>
      <c r="BD2088" s="398"/>
      <c r="BE2088" s="398"/>
    </row>
    <row r="2089" spans="53:57" ht="11.25" customHeight="1" x14ac:dyDescent="0.25">
      <c r="BA2089" s="399"/>
      <c r="BB2089" s="399"/>
      <c r="BC2089" s="399"/>
      <c r="BD2089" s="398"/>
      <c r="BE2089" s="398"/>
    </row>
    <row r="2090" spans="53:57" ht="11.25" customHeight="1" x14ac:dyDescent="0.25">
      <c r="BA2090" s="399"/>
      <c r="BB2090" s="399"/>
      <c r="BC2090" s="399"/>
      <c r="BD2090" s="398"/>
      <c r="BE2090" s="398"/>
    </row>
    <row r="2091" spans="53:57" ht="11.25" customHeight="1" x14ac:dyDescent="0.25">
      <c r="BA2091" s="399"/>
      <c r="BB2091" s="399"/>
      <c r="BC2091" s="399"/>
      <c r="BD2091" s="398"/>
      <c r="BE2091" s="398"/>
    </row>
    <row r="2092" spans="53:57" ht="11.25" customHeight="1" x14ac:dyDescent="0.25">
      <c r="BA2092" s="399"/>
      <c r="BB2092" s="399"/>
      <c r="BC2092" s="399"/>
      <c r="BD2092" s="398"/>
      <c r="BE2092" s="398"/>
    </row>
    <row r="2093" spans="53:57" ht="11.25" customHeight="1" x14ac:dyDescent="0.25">
      <c r="BA2093" s="399"/>
      <c r="BB2093" s="399"/>
      <c r="BC2093" s="399"/>
      <c r="BD2093" s="398"/>
      <c r="BE2093" s="398"/>
    </row>
    <row r="2094" spans="53:57" ht="11.25" customHeight="1" x14ac:dyDescent="0.25">
      <c r="BA2094" s="399"/>
      <c r="BB2094" s="399"/>
      <c r="BC2094" s="399"/>
      <c r="BD2094" s="398"/>
      <c r="BE2094" s="398"/>
    </row>
    <row r="2095" spans="53:57" ht="11.25" customHeight="1" x14ac:dyDescent="0.25">
      <c r="BA2095" s="399"/>
      <c r="BB2095" s="399"/>
      <c r="BC2095" s="399"/>
      <c r="BD2095" s="398"/>
      <c r="BE2095" s="398"/>
    </row>
    <row r="2096" spans="53:57" ht="11.25" customHeight="1" x14ac:dyDescent="0.25">
      <c r="BA2096" s="399"/>
      <c r="BB2096" s="399"/>
      <c r="BC2096" s="399"/>
      <c r="BD2096" s="398"/>
      <c r="BE2096" s="398"/>
    </row>
    <row r="2097" spans="53:57" ht="11.25" customHeight="1" x14ac:dyDescent="0.25">
      <c r="BA2097" s="399"/>
      <c r="BB2097" s="399"/>
      <c r="BC2097" s="399"/>
      <c r="BD2097" s="398"/>
      <c r="BE2097" s="398"/>
    </row>
    <row r="2098" spans="53:57" ht="11.25" customHeight="1" x14ac:dyDescent="0.25">
      <c r="BA2098" s="399"/>
      <c r="BB2098" s="399"/>
      <c r="BC2098" s="399"/>
      <c r="BD2098" s="398"/>
      <c r="BE2098" s="398"/>
    </row>
    <row r="2099" spans="53:57" ht="11.25" customHeight="1" x14ac:dyDescent="0.25">
      <c r="BA2099" s="399"/>
      <c r="BB2099" s="399"/>
      <c r="BC2099" s="399"/>
      <c r="BD2099" s="398"/>
      <c r="BE2099" s="398"/>
    </row>
    <row r="2100" spans="53:57" ht="11.25" customHeight="1" x14ac:dyDescent="0.25">
      <c r="BA2100" s="399"/>
      <c r="BB2100" s="399"/>
      <c r="BC2100" s="399"/>
      <c r="BD2100" s="398"/>
      <c r="BE2100" s="398"/>
    </row>
    <row r="2101" spans="53:57" ht="11.25" customHeight="1" x14ac:dyDescent="0.25">
      <c r="BA2101" s="399"/>
      <c r="BB2101" s="399"/>
      <c r="BC2101" s="399"/>
      <c r="BD2101" s="398"/>
      <c r="BE2101" s="398"/>
    </row>
    <row r="2102" spans="53:57" ht="11.25" customHeight="1" x14ac:dyDescent="0.25">
      <c r="BA2102" s="399"/>
      <c r="BB2102" s="399"/>
      <c r="BC2102" s="399"/>
      <c r="BD2102" s="398"/>
      <c r="BE2102" s="398"/>
    </row>
    <row r="2103" spans="53:57" ht="11.25" customHeight="1" x14ac:dyDescent="0.25">
      <c r="BA2103" s="399"/>
      <c r="BB2103" s="399"/>
      <c r="BC2103" s="399"/>
      <c r="BD2103" s="398"/>
      <c r="BE2103" s="398"/>
    </row>
    <row r="2104" spans="53:57" ht="11.25" customHeight="1" x14ac:dyDescent="0.25">
      <c r="BA2104" s="399"/>
      <c r="BB2104" s="399"/>
      <c r="BC2104" s="399"/>
      <c r="BD2104" s="398"/>
      <c r="BE2104" s="398"/>
    </row>
    <row r="2105" spans="53:57" ht="11.25" customHeight="1" x14ac:dyDescent="0.25">
      <c r="BA2105" s="399"/>
      <c r="BB2105" s="399"/>
      <c r="BC2105" s="399"/>
      <c r="BD2105" s="398"/>
      <c r="BE2105" s="398"/>
    </row>
    <row r="2106" spans="53:57" ht="11.25" customHeight="1" x14ac:dyDescent="0.25">
      <c r="BA2106" s="399"/>
      <c r="BB2106" s="399"/>
      <c r="BC2106" s="399"/>
      <c r="BD2106" s="398"/>
      <c r="BE2106" s="398"/>
    </row>
    <row r="2107" spans="53:57" ht="11.25" customHeight="1" x14ac:dyDescent="0.25">
      <c r="BA2107" s="399"/>
      <c r="BB2107" s="399"/>
      <c r="BC2107" s="399"/>
      <c r="BD2107" s="398"/>
      <c r="BE2107" s="398"/>
    </row>
    <row r="2108" spans="53:57" ht="11.25" customHeight="1" x14ac:dyDescent="0.25">
      <c r="BA2108" s="399"/>
      <c r="BB2108" s="399"/>
      <c r="BC2108" s="399"/>
      <c r="BD2108" s="398"/>
      <c r="BE2108" s="398"/>
    </row>
    <row r="2109" spans="53:57" ht="11.25" customHeight="1" x14ac:dyDescent="0.25">
      <c r="BA2109" s="399"/>
      <c r="BB2109" s="399"/>
      <c r="BC2109" s="399"/>
      <c r="BD2109" s="398"/>
      <c r="BE2109" s="398"/>
    </row>
    <row r="2110" spans="53:57" ht="11.25" customHeight="1" x14ac:dyDescent="0.25">
      <c r="BA2110" s="399"/>
      <c r="BB2110" s="399"/>
      <c r="BC2110" s="399"/>
      <c r="BD2110" s="398"/>
      <c r="BE2110" s="398"/>
    </row>
    <row r="2111" spans="53:57" ht="11.25" customHeight="1" x14ac:dyDescent="0.25">
      <c r="BA2111" s="399"/>
      <c r="BB2111" s="399"/>
      <c r="BC2111" s="399"/>
      <c r="BD2111" s="398"/>
      <c r="BE2111" s="398"/>
    </row>
    <row r="2112" spans="53:57" ht="11.25" customHeight="1" x14ac:dyDescent="0.25">
      <c r="BA2112" s="399"/>
      <c r="BB2112" s="399"/>
      <c r="BC2112" s="399"/>
      <c r="BD2112" s="398"/>
      <c r="BE2112" s="398"/>
    </row>
    <row r="2113" spans="53:57" ht="11.25" customHeight="1" x14ac:dyDescent="0.25">
      <c r="BA2113" s="399"/>
      <c r="BB2113" s="399"/>
      <c r="BC2113" s="399"/>
      <c r="BD2113" s="398"/>
      <c r="BE2113" s="398"/>
    </row>
    <row r="2114" spans="53:57" ht="11.25" customHeight="1" x14ac:dyDescent="0.25">
      <c r="BA2114" s="399"/>
      <c r="BB2114" s="399"/>
      <c r="BC2114" s="399"/>
      <c r="BD2114" s="398"/>
      <c r="BE2114" s="398"/>
    </row>
    <row r="2115" spans="53:57" ht="11.25" customHeight="1" x14ac:dyDescent="0.25">
      <c r="BA2115" s="399"/>
      <c r="BB2115" s="399"/>
      <c r="BC2115" s="399"/>
      <c r="BD2115" s="398"/>
      <c r="BE2115" s="398"/>
    </row>
    <row r="2116" spans="53:57" ht="11.25" customHeight="1" x14ac:dyDescent="0.25">
      <c r="BA2116" s="399"/>
      <c r="BB2116" s="399"/>
      <c r="BC2116" s="399"/>
      <c r="BD2116" s="398"/>
      <c r="BE2116" s="398"/>
    </row>
    <row r="2117" spans="53:57" ht="11.25" customHeight="1" x14ac:dyDescent="0.25">
      <c r="BA2117" s="399"/>
      <c r="BB2117" s="399"/>
      <c r="BC2117" s="399"/>
      <c r="BD2117" s="398"/>
      <c r="BE2117" s="398"/>
    </row>
    <row r="2118" spans="53:57" ht="11.25" customHeight="1" x14ac:dyDescent="0.25">
      <c r="BA2118" s="399"/>
      <c r="BB2118" s="399"/>
      <c r="BC2118" s="399"/>
      <c r="BD2118" s="398"/>
      <c r="BE2118" s="398"/>
    </row>
    <row r="2119" spans="53:57" ht="11.25" customHeight="1" x14ac:dyDescent="0.25">
      <c r="BA2119" s="399"/>
      <c r="BB2119" s="399"/>
      <c r="BC2119" s="399"/>
      <c r="BD2119" s="398"/>
      <c r="BE2119" s="398"/>
    </row>
    <row r="2120" spans="53:57" ht="11.25" customHeight="1" x14ac:dyDescent="0.25">
      <c r="BA2120" s="399"/>
      <c r="BB2120" s="399"/>
      <c r="BC2120" s="399"/>
      <c r="BD2120" s="398"/>
      <c r="BE2120" s="398"/>
    </row>
    <row r="2121" spans="53:57" ht="11.25" customHeight="1" x14ac:dyDescent="0.25">
      <c r="BA2121" s="399"/>
      <c r="BB2121" s="399"/>
      <c r="BC2121" s="399"/>
      <c r="BD2121" s="398"/>
      <c r="BE2121" s="398"/>
    </row>
    <row r="2122" spans="53:57" ht="11.25" customHeight="1" x14ac:dyDescent="0.25">
      <c r="BA2122" s="399"/>
      <c r="BB2122" s="399"/>
      <c r="BC2122" s="399"/>
      <c r="BD2122" s="398"/>
      <c r="BE2122" s="398"/>
    </row>
    <row r="2123" spans="53:57" ht="11.25" customHeight="1" x14ac:dyDescent="0.25">
      <c r="BA2123" s="399"/>
      <c r="BB2123" s="399"/>
      <c r="BC2123" s="399"/>
      <c r="BD2123" s="398"/>
      <c r="BE2123" s="398"/>
    </row>
    <row r="2124" spans="53:57" ht="11.25" customHeight="1" x14ac:dyDescent="0.25">
      <c r="BA2124" s="399"/>
      <c r="BB2124" s="399"/>
      <c r="BC2124" s="399"/>
      <c r="BD2124" s="398"/>
      <c r="BE2124" s="398"/>
    </row>
    <row r="2125" spans="53:57" ht="11.25" customHeight="1" x14ac:dyDescent="0.25">
      <c r="BA2125" s="399"/>
      <c r="BB2125" s="399"/>
      <c r="BC2125" s="399"/>
      <c r="BD2125" s="398"/>
      <c r="BE2125" s="398"/>
    </row>
    <row r="2126" spans="53:57" ht="11.25" customHeight="1" x14ac:dyDescent="0.25">
      <c r="BA2126" s="399"/>
      <c r="BB2126" s="399"/>
      <c r="BC2126" s="399"/>
      <c r="BD2126" s="398"/>
      <c r="BE2126" s="398"/>
    </row>
    <row r="2127" spans="53:57" ht="11.25" customHeight="1" x14ac:dyDescent="0.25">
      <c r="BA2127" s="399"/>
      <c r="BB2127" s="399"/>
      <c r="BC2127" s="399"/>
      <c r="BD2127" s="398"/>
      <c r="BE2127" s="398"/>
    </row>
    <row r="2128" spans="53:57" ht="11.25" customHeight="1" x14ac:dyDescent="0.25">
      <c r="BA2128" s="399"/>
      <c r="BB2128" s="399"/>
      <c r="BC2128" s="399"/>
      <c r="BD2128" s="398"/>
      <c r="BE2128" s="398"/>
    </row>
    <row r="2129" spans="53:57" ht="11.25" customHeight="1" x14ac:dyDescent="0.25">
      <c r="BA2129" s="399"/>
      <c r="BB2129" s="399"/>
      <c r="BC2129" s="399"/>
      <c r="BD2129" s="398"/>
      <c r="BE2129" s="398"/>
    </row>
    <row r="2130" spans="53:57" ht="11.25" customHeight="1" x14ac:dyDescent="0.25">
      <c r="BA2130" s="399"/>
      <c r="BB2130" s="399"/>
      <c r="BC2130" s="399"/>
      <c r="BD2130" s="398"/>
      <c r="BE2130" s="398"/>
    </row>
    <row r="2131" spans="53:57" ht="11.25" customHeight="1" x14ac:dyDescent="0.25">
      <c r="BA2131" s="399"/>
      <c r="BB2131" s="399"/>
      <c r="BC2131" s="399"/>
      <c r="BD2131" s="398"/>
      <c r="BE2131" s="398"/>
    </row>
    <row r="2132" spans="53:57" ht="11.25" customHeight="1" x14ac:dyDescent="0.25">
      <c r="BA2132" s="399"/>
      <c r="BB2132" s="399"/>
      <c r="BC2132" s="399"/>
      <c r="BD2132" s="398"/>
      <c r="BE2132" s="398"/>
    </row>
    <row r="2133" spans="53:57" ht="11.25" customHeight="1" x14ac:dyDescent="0.25">
      <c r="BA2133" s="399"/>
      <c r="BB2133" s="399"/>
      <c r="BC2133" s="399"/>
      <c r="BD2133" s="398"/>
      <c r="BE2133" s="398"/>
    </row>
    <row r="2134" spans="53:57" ht="11.25" customHeight="1" x14ac:dyDescent="0.25">
      <c r="BA2134" s="399"/>
      <c r="BB2134" s="399"/>
      <c r="BC2134" s="399"/>
      <c r="BD2134" s="398"/>
      <c r="BE2134" s="398"/>
    </row>
    <row r="2135" spans="53:57" ht="11.25" customHeight="1" x14ac:dyDescent="0.25">
      <c r="BA2135" s="399"/>
      <c r="BB2135" s="399"/>
      <c r="BC2135" s="399"/>
      <c r="BD2135" s="398"/>
      <c r="BE2135" s="398"/>
    </row>
    <row r="2136" spans="53:57" ht="11.25" customHeight="1" x14ac:dyDescent="0.25">
      <c r="BA2136" s="399"/>
      <c r="BB2136" s="399"/>
      <c r="BC2136" s="399"/>
      <c r="BD2136" s="398"/>
      <c r="BE2136" s="398"/>
    </row>
    <row r="2137" spans="53:57" ht="11.25" customHeight="1" x14ac:dyDescent="0.25">
      <c r="BA2137" s="399"/>
      <c r="BB2137" s="399"/>
      <c r="BC2137" s="399"/>
      <c r="BD2137" s="398"/>
      <c r="BE2137" s="398"/>
    </row>
    <row r="2138" spans="53:57" ht="11.25" customHeight="1" x14ac:dyDescent="0.25">
      <c r="BA2138" s="399"/>
      <c r="BB2138" s="399"/>
      <c r="BC2138" s="399"/>
      <c r="BD2138" s="398"/>
      <c r="BE2138" s="398"/>
    </row>
    <row r="2139" spans="53:57" ht="11.25" customHeight="1" x14ac:dyDescent="0.25">
      <c r="BA2139" s="399"/>
      <c r="BB2139" s="399"/>
      <c r="BC2139" s="399"/>
      <c r="BD2139" s="398"/>
      <c r="BE2139" s="398"/>
    </row>
    <row r="2140" spans="53:57" ht="11.25" customHeight="1" x14ac:dyDescent="0.25">
      <c r="BA2140" s="399"/>
      <c r="BB2140" s="399"/>
      <c r="BC2140" s="399"/>
      <c r="BD2140" s="398"/>
      <c r="BE2140" s="398"/>
    </row>
    <row r="2141" spans="53:57" ht="11.25" customHeight="1" x14ac:dyDescent="0.25">
      <c r="BA2141" s="399"/>
      <c r="BB2141" s="399"/>
      <c r="BC2141" s="399"/>
      <c r="BD2141" s="398"/>
      <c r="BE2141" s="398"/>
    </row>
    <row r="2142" spans="53:57" ht="11.25" customHeight="1" x14ac:dyDescent="0.25">
      <c r="BA2142" s="399"/>
      <c r="BB2142" s="399"/>
      <c r="BC2142" s="399"/>
      <c r="BD2142" s="398"/>
      <c r="BE2142" s="398"/>
    </row>
    <row r="2143" spans="53:57" ht="11.25" customHeight="1" x14ac:dyDescent="0.25">
      <c r="BA2143" s="399"/>
      <c r="BB2143" s="399"/>
      <c r="BC2143" s="399"/>
      <c r="BD2143" s="398"/>
      <c r="BE2143" s="398"/>
    </row>
    <row r="2144" spans="53:57" ht="11.25" customHeight="1" x14ac:dyDescent="0.25">
      <c r="BA2144" s="399"/>
      <c r="BB2144" s="399"/>
      <c r="BC2144" s="399"/>
      <c r="BD2144" s="398"/>
      <c r="BE2144" s="398"/>
    </row>
    <row r="2145" spans="53:57" ht="11.25" customHeight="1" x14ac:dyDescent="0.25">
      <c r="BA2145" s="399"/>
      <c r="BB2145" s="399"/>
      <c r="BC2145" s="399"/>
      <c r="BD2145" s="398"/>
      <c r="BE2145" s="398"/>
    </row>
    <row r="2146" spans="53:57" ht="11.25" customHeight="1" x14ac:dyDescent="0.25">
      <c r="BA2146" s="399"/>
      <c r="BB2146" s="399"/>
      <c r="BC2146" s="399"/>
      <c r="BD2146" s="398"/>
      <c r="BE2146" s="398"/>
    </row>
    <row r="2147" spans="53:57" ht="11.25" customHeight="1" x14ac:dyDescent="0.25">
      <c r="BA2147" s="399"/>
      <c r="BB2147" s="399"/>
      <c r="BC2147" s="399"/>
      <c r="BD2147" s="398"/>
      <c r="BE2147" s="398"/>
    </row>
    <row r="2148" spans="53:57" ht="11.25" customHeight="1" x14ac:dyDescent="0.25">
      <c r="BA2148" s="399"/>
      <c r="BB2148" s="399"/>
      <c r="BC2148" s="399"/>
      <c r="BD2148" s="398"/>
      <c r="BE2148" s="398"/>
    </row>
    <row r="2149" spans="53:57" ht="11.25" customHeight="1" x14ac:dyDescent="0.25">
      <c r="BA2149" s="399"/>
      <c r="BB2149" s="399"/>
      <c r="BC2149" s="399"/>
      <c r="BD2149" s="398"/>
      <c r="BE2149" s="398"/>
    </row>
    <row r="2150" spans="53:57" ht="11.25" customHeight="1" x14ac:dyDescent="0.25">
      <c r="BA2150" s="399"/>
      <c r="BB2150" s="399"/>
      <c r="BC2150" s="399"/>
      <c r="BD2150" s="398"/>
      <c r="BE2150" s="398"/>
    </row>
    <row r="2151" spans="53:57" ht="11.25" customHeight="1" x14ac:dyDescent="0.25">
      <c r="BA2151" s="399"/>
      <c r="BB2151" s="399"/>
      <c r="BC2151" s="399"/>
      <c r="BD2151" s="398"/>
      <c r="BE2151" s="398"/>
    </row>
    <row r="2152" spans="53:57" ht="11.25" customHeight="1" x14ac:dyDescent="0.25">
      <c r="BA2152" s="399"/>
      <c r="BB2152" s="399"/>
      <c r="BC2152" s="399"/>
      <c r="BD2152" s="398"/>
      <c r="BE2152" s="398"/>
    </row>
    <row r="2153" spans="53:57" ht="11.25" customHeight="1" x14ac:dyDescent="0.25">
      <c r="BA2153" s="399"/>
      <c r="BB2153" s="399"/>
      <c r="BC2153" s="399"/>
      <c r="BD2153" s="398"/>
      <c r="BE2153" s="398"/>
    </row>
    <row r="2154" spans="53:57" ht="11.25" customHeight="1" x14ac:dyDescent="0.25">
      <c r="BA2154" s="399"/>
      <c r="BB2154" s="399"/>
      <c r="BC2154" s="399"/>
      <c r="BD2154" s="398"/>
      <c r="BE2154" s="398"/>
    </row>
    <row r="2155" spans="53:57" ht="11.25" customHeight="1" x14ac:dyDescent="0.25">
      <c r="BA2155" s="399"/>
      <c r="BB2155" s="399"/>
      <c r="BC2155" s="399"/>
      <c r="BD2155" s="398"/>
      <c r="BE2155" s="398"/>
    </row>
    <row r="2156" spans="53:57" ht="11.25" customHeight="1" x14ac:dyDescent="0.25">
      <c r="BA2156" s="399"/>
      <c r="BB2156" s="399"/>
      <c r="BC2156" s="399"/>
      <c r="BD2156" s="398"/>
      <c r="BE2156" s="398"/>
    </row>
    <row r="2157" spans="53:57" ht="11.25" customHeight="1" x14ac:dyDescent="0.25">
      <c r="BA2157" s="399"/>
      <c r="BB2157" s="399"/>
      <c r="BC2157" s="399"/>
      <c r="BD2157" s="398"/>
      <c r="BE2157" s="398"/>
    </row>
    <row r="2158" spans="53:57" ht="11.25" customHeight="1" x14ac:dyDescent="0.25">
      <c r="BA2158" s="399"/>
      <c r="BB2158" s="399"/>
      <c r="BC2158" s="399"/>
      <c r="BD2158" s="398"/>
      <c r="BE2158" s="398"/>
    </row>
    <row r="2159" spans="53:57" ht="11.25" customHeight="1" x14ac:dyDescent="0.25">
      <c r="BA2159" s="399"/>
      <c r="BB2159" s="399"/>
      <c r="BC2159" s="399"/>
      <c r="BD2159" s="398"/>
      <c r="BE2159" s="398"/>
    </row>
    <row r="2160" spans="53:57" ht="11.25" customHeight="1" x14ac:dyDescent="0.25">
      <c r="BA2160" s="399"/>
      <c r="BB2160" s="399"/>
      <c r="BC2160" s="399"/>
      <c r="BD2160" s="398"/>
      <c r="BE2160" s="398"/>
    </row>
    <row r="2161" spans="53:57" ht="11.25" customHeight="1" x14ac:dyDescent="0.25">
      <c r="BA2161" s="399"/>
      <c r="BB2161" s="399"/>
      <c r="BC2161" s="399"/>
      <c r="BD2161" s="398"/>
      <c r="BE2161" s="398"/>
    </row>
    <row r="2162" spans="53:57" ht="11.25" customHeight="1" x14ac:dyDescent="0.25">
      <c r="BA2162" s="399"/>
      <c r="BB2162" s="399"/>
      <c r="BC2162" s="399"/>
      <c r="BD2162" s="398"/>
      <c r="BE2162" s="398"/>
    </row>
    <row r="2163" spans="53:57" ht="11.25" customHeight="1" x14ac:dyDescent="0.25">
      <c r="BA2163" s="399"/>
      <c r="BB2163" s="399"/>
      <c r="BC2163" s="399"/>
      <c r="BD2163" s="398"/>
      <c r="BE2163" s="398"/>
    </row>
    <row r="2164" spans="53:57" ht="11.25" customHeight="1" x14ac:dyDescent="0.25">
      <c r="BA2164" s="399"/>
      <c r="BB2164" s="399"/>
      <c r="BC2164" s="399"/>
      <c r="BD2164" s="398"/>
      <c r="BE2164" s="398"/>
    </row>
    <row r="2165" spans="53:57" ht="11.25" customHeight="1" x14ac:dyDescent="0.25">
      <c r="BA2165" s="399"/>
      <c r="BB2165" s="399"/>
      <c r="BC2165" s="399"/>
      <c r="BD2165" s="398"/>
      <c r="BE2165" s="398"/>
    </row>
    <row r="2166" spans="53:57" ht="11.25" customHeight="1" x14ac:dyDescent="0.25">
      <c r="BA2166" s="399"/>
      <c r="BB2166" s="399"/>
      <c r="BC2166" s="399"/>
      <c r="BD2166" s="398"/>
      <c r="BE2166" s="398"/>
    </row>
    <row r="2167" spans="53:57" ht="11.25" customHeight="1" x14ac:dyDescent="0.25">
      <c r="BA2167" s="399"/>
      <c r="BB2167" s="399"/>
      <c r="BC2167" s="399"/>
      <c r="BD2167" s="398"/>
      <c r="BE2167" s="398"/>
    </row>
    <row r="2168" spans="53:57" ht="11.25" customHeight="1" x14ac:dyDescent="0.25">
      <c r="BA2168" s="399"/>
      <c r="BB2168" s="399"/>
      <c r="BC2168" s="399"/>
      <c r="BD2168" s="398"/>
      <c r="BE2168" s="398"/>
    </row>
    <row r="2169" spans="53:57" ht="11.25" customHeight="1" x14ac:dyDescent="0.25">
      <c r="BA2169" s="399"/>
      <c r="BB2169" s="399"/>
      <c r="BC2169" s="399"/>
      <c r="BD2169" s="398"/>
      <c r="BE2169" s="398"/>
    </row>
    <row r="2170" spans="53:57" ht="11.25" customHeight="1" x14ac:dyDescent="0.25">
      <c r="BA2170" s="399"/>
      <c r="BB2170" s="399"/>
      <c r="BC2170" s="399"/>
      <c r="BD2170" s="398"/>
      <c r="BE2170" s="398"/>
    </row>
    <row r="2171" spans="53:57" ht="11.25" customHeight="1" x14ac:dyDescent="0.25">
      <c r="BA2171" s="399"/>
      <c r="BB2171" s="399"/>
      <c r="BC2171" s="399"/>
      <c r="BD2171" s="398"/>
      <c r="BE2171" s="398"/>
    </row>
    <row r="2172" spans="53:57" ht="11.25" customHeight="1" x14ac:dyDescent="0.25">
      <c r="BA2172" s="399"/>
      <c r="BB2172" s="399"/>
      <c r="BC2172" s="399"/>
      <c r="BD2172" s="398"/>
      <c r="BE2172" s="398"/>
    </row>
    <row r="2173" spans="53:57" ht="11.25" customHeight="1" x14ac:dyDescent="0.25">
      <c r="BA2173" s="399"/>
      <c r="BB2173" s="399"/>
      <c r="BC2173" s="399"/>
      <c r="BD2173" s="398"/>
      <c r="BE2173" s="398"/>
    </row>
    <row r="2174" spans="53:57" ht="11.25" customHeight="1" x14ac:dyDescent="0.25">
      <c r="BA2174" s="399"/>
      <c r="BB2174" s="399"/>
      <c r="BC2174" s="399"/>
      <c r="BD2174" s="398"/>
      <c r="BE2174" s="398"/>
    </row>
    <row r="2175" spans="53:57" ht="11.25" customHeight="1" x14ac:dyDescent="0.25">
      <c r="BA2175" s="399"/>
      <c r="BB2175" s="399"/>
      <c r="BC2175" s="399"/>
      <c r="BD2175" s="398"/>
      <c r="BE2175" s="398"/>
    </row>
    <row r="2176" spans="53:57" ht="11.25" customHeight="1" x14ac:dyDescent="0.25">
      <c r="BA2176" s="399"/>
      <c r="BB2176" s="399"/>
      <c r="BC2176" s="399"/>
      <c r="BD2176" s="398"/>
      <c r="BE2176" s="398"/>
    </row>
    <row r="2177" spans="53:57" ht="11.25" customHeight="1" x14ac:dyDescent="0.25">
      <c r="BA2177" s="399"/>
      <c r="BB2177" s="399"/>
      <c r="BC2177" s="399"/>
      <c r="BD2177" s="398"/>
      <c r="BE2177" s="398"/>
    </row>
    <row r="2178" spans="53:57" ht="11.25" customHeight="1" x14ac:dyDescent="0.25">
      <c r="BA2178" s="399"/>
      <c r="BB2178" s="399"/>
      <c r="BC2178" s="399"/>
      <c r="BD2178" s="398"/>
      <c r="BE2178" s="398"/>
    </row>
    <row r="2179" spans="53:57" ht="11.25" customHeight="1" x14ac:dyDescent="0.25">
      <c r="BA2179" s="399"/>
      <c r="BB2179" s="399"/>
      <c r="BC2179" s="399"/>
      <c r="BD2179" s="398"/>
      <c r="BE2179" s="398"/>
    </row>
    <row r="2180" spans="53:57" ht="11.25" customHeight="1" x14ac:dyDescent="0.25">
      <c r="BA2180" s="399"/>
      <c r="BB2180" s="399"/>
      <c r="BC2180" s="399"/>
      <c r="BD2180" s="398"/>
      <c r="BE2180" s="398"/>
    </row>
    <row r="2181" spans="53:57" ht="11.25" customHeight="1" x14ac:dyDescent="0.25">
      <c r="BA2181" s="399"/>
      <c r="BB2181" s="399"/>
      <c r="BC2181" s="399"/>
      <c r="BD2181" s="398"/>
      <c r="BE2181" s="398"/>
    </row>
    <row r="2182" spans="53:57" ht="11.25" customHeight="1" x14ac:dyDescent="0.25">
      <c r="BA2182" s="399"/>
      <c r="BB2182" s="399"/>
      <c r="BC2182" s="399"/>
      <c r="BD2182" s="398"/>
      <c r="BE2182" s="398"/>
    </row>
    <row r="2183" spans="53:57" ht="11.25" customHeight="1" x14ac:dyDescent="0.25">
      <c r="BA2183" s="399"/>
      <c r="BB2183" s="399"/>
      <c r="BC2183" s="399"/>
      <c r="BD2183" s="398"/>
      <c r="BE2183" s="398"/>
    </row>
    <row r="2184" spans="53:57" ht="11.25" customHeight="1" x14ac:dyDescent="0.25">
      <c r="BA2184" s="399"/>
      <c r="BB2184" s="399"/>
      <c r="BC2184" s="399"/>
      <c r="BD2184" s="398"/>
      <c r="BE2184" s="398"/>
    </row>
    <row r="2185" spans="53:57" ht="11.25" customHeight="1" x14ac:dyDescent="0.25">
      <c r="BA2185" s="399"/>
      <c r="BB2185" s="399"/>
      <c r="BC2185" s="399"/>
      <c r="BD2185" s="398"/>
      <c r="BE2185" s="398"/>
    </row>
    <row r="2186" spans="53:57" ht="11.25" customHeight="1" x14ac:dyDescent="0.25">
      <c r="BA2186" s="399"/>
      <c r="BB2186" s="399"/>
      <c r="BC2186" s="399"/>
      <c r="BD2186" s="398"/>
      <c r="BE2186" s="398"/>
    </row>
    <row r="2187" spans="53:57" ht="11.25" customHeight="1" x14ac:dyDescent="0.25">
      <c r="BA2187" s="399"/>
      <c r="BB2187" s="399"/>
      <c r="BC2187" s="399"/>
      <c r="BD2187" s="398"/>
      <c r="BE2187" s="398"/>
    </row>
    <row r="2188" spans="53:57" ht="11.25" customHeight="1" x14ac:dyDescent="0.25">
      <c r="BA2188" s="399"/>
      <c r="BB2188" s="399"/>
      <c r="BC2188" s="399"/>
      <c r="BD2188" s="398"/>
      <c r="BE2188" s="398"/>
    </row>
    <row r="2189" spans="53:57" ht="11.25" customHeight="1" x14ac:dyDescent="0.25">
      <c r="BA2189" s="399"/>
      <c r="BB2189" s="399"/>
      <c r="BC2189" s="399"/>
      <c r="BD2189" s="398"/>
      <c r="BE2189" s="398"/>
    </row>
    <row r="2190" spans="53:57" ht="11.25" customHeight="1" x14ac:dyDescent="0.25">
      <c r="BA2190" s="399"/>
      <c r="BB2190" s="399"/>
      <c r="BC2190" s="399"/>
      <c r="BD2190" s="398"/>
      <c r="BE2190" s="398"/>
    </row>
    <row r="2191" spans="53:57" ht="11.25" customHeight="1" x14ac:dyDescent="0.25">
      <c r="BA2191" s="399"/>
      <c r="BB2191" s="399"/>
      <c r="BC2191" s="399"/>
      <c r="BD2191" s="398"/>
      <c r="BE2191" s="398"/>
    </row>
    <row r="2192" spans="53:57" ht="11.25" customHeight="1" x14ac:dyDescent="0.25">
      <c r="BA2192" s="399"/>
      <c r="BB2192" s="399"/>
      <c r="BC2192" s="399"/>
      <c r="BD2192" s="398"/>
      <c r="BE2192" s="398"/>
    </row>
    <row r="2193" spans="53:57" ht="11.25" customHeight="1" x14ac:dyDescent="0.25">
      <c r="BA2193" s="399"/>
      <c r="BB2193" s="399"/>
      <c r="BC2193" s="399"/>
      <c r="BD2193" s="398"/>
      <c r="BE2193" s="398"/>
    </row>
    <row r="2194" spans="53:57" ht="11.25" customHeight="1" x14ac:dyDescent="0.25">
      <c r="BA2194" s="399"/>
      <c r="BB2194" s="399"/>
      <c r="BC2194" s="399"/>
      <c r="BD2194" s="398"/>
      <c r="BE2194" s="398"/>
    </row>
    <row r="2195" spans="53:57" ht="11.25" customHeight="1" x14ac:dyDescent="0.25">
      <c r="BA2195" s="399"/>
      <c r="BB2195" s="399"/>
      <c r="BC2195" s="399"/>
      <c r="BD2195" s="398"/>
      <c r="BE2195" s="398"/>
    </row>
    <row r="2196" spans="53:57" ht="11.25" customHeight="1" x14ac:dyDescent="0.25">
      <c r="BA2196" s="399"/>
      <c r="BB2196" s="399"/>
      <c r="BC2196" s="399"/>
      <c r="BD2196" s="398"/>
      <c r="BE2196" s="398"/>
    </row>
    <row r="2197" spans="53:57" ht="11.25" customHeight="1" x14ac:dyDescent="0.25">
      <c r="BA2197" s="399"/>
      <c r="BB2197" s="399"/>
      <c r="BC2197" s="399"/>
      <c r="BD2197" s="398"/>
      <c r="BE2197" s="398"/>
    </row>
    <row r="2198" spans="53:57" ht="11.25" customHeight="1" x14ac:dyDescent="0.25">
      <c r="BA2198" s="399"/>
      <c r="BB2198" s="399"/>
      <c r="BC2198" s="399"/>
      <c r="BD2198" s="398"/>
      <c r="BE2198" s="398"/>
    </row>
    <row r="2199" spans="53:57" ht="11.25" customHeight="1" x14ac:dyDescent="0.25">
      <c r="BA2199" s="399"/>
      <c r="BB2199" s="399"/>
      <c r="BC2199" s="399"/>
      <c r="BD2199" s="398"/>
      <c r="BE2199" s="398"/>
    </row>
    <row r="2200" spans="53:57" ht="11.25" customHeight="1" x14ac:dyDescent="0.25">
      <c r="BA2200" s="399"/>
      <c r="BB2200" s="399"/>
      <c r="BC2200" s="399"/>
      <c r="BD2200" s="398"/>
      <c r="BE2200" s="398"/>
    </row>
    <row r="2201" spans="53:57" ht="11.25" customHeight="1" x14ac:dyDescent="0.25">
      <c r="BA2201" s="399"/>
      <c r="BB2201" s="399"/>
      <c r="BC2201" s="399"/>
      <c r="BD2201" s="398"/>
      <c r="BE2201" s="398"/>
    </row>
    <row r="2202" spans="53:57" ht="11.25" customHeight="1" x14ac:dyDescent="0.25">
      <c r="BA2202" s="399"/>
      <c r="BB2202" s="399"/>
      <c r="BC2202" s="399"/>
      <c r="BD2202" s="398"/>
      <c r="BE2202" s="398"/>
    </row>
    <row r="2203" spans="53:57" ht="11.25" customHeight="1" x14ac:dyDescent="0.25">
      <c r="BA2203" s="399"/>
      <c r="BB2203" s="399"/>
      <c r="BC2203" s="399"/>
      <c r="BD2203" s="398"/>
      <c r="BE2203" s="398"/>
    </row>
    <row r="2204" spans="53:57" ht="11.25" customHeight="1" x14ac:dyDescent="0.25">
      <c r="BA2204" s="399"/>
      <c r="BB2204" s="399"/>
      <c r="BC2204" s="399"/>
      <c r="BD2204" s="398"/>
      <c r="BE2204" s="398"/>
    </row>
    <row r="2205" spans="53:57" ht="11.25" customHeight="1" x14ac:dyDescent="0.25">
      <c r="BA2205" s="399"/>
      <c r="BB2205" s="399"/>
      <c r="BC2205" s="399"/>
      <c r="BD2205" s="398"/>
      <c r="BE2205" s="398"/>
    </row>
    <row r="2206" spans="53:57" ht="11.25" customHeight="1" x14ac:dyDescent="0.25">
      <c r="BA2206" s="399"/>
      <c r="BB2206" s="399"/>
      <c r="BC2206" s="399"/>
      <c r="BD2206" s="398"/>
      <c r="BE2206" s="398"/>
    </row>
    <row r="2207" spans="53:57" ht="11.25" customHeight="1" x14ac:dyDescent="0.25">
      <c r="BA2207" s="399"/>
      <c r="BB2207" s="399"/>
      <c r="BC2207" s="399"/>
      <c r="BD2207" s="398"/>
      <c r="BE2207" s="398"/>
    </row>
    <row r="2208" spans="53:57" ht="11.25" customHeight="1" x14ac:dyDescent="0.25">
      <c r="BA2208" s="399"/>
      <c r="BB2208" s="399"/>
      <c r="BC2208" s="399"/>
      <c r="BD2208" s="398"/>
      <c r="BE2208" s="398"/>
    </row>
    <row r="2209" spans="53:57" ht="11.25" customHeight="1" x14ac:dyDescent="0.25">
      <c r="BA2209" s="399"/>
      <c r="BB2209" s="399"/>
      <c r="BC2209" s="399"/>
      <c r="BD2209" s="398"/>
      <c r="BE2209" s="398"/>
    </row>
    <row r="2210" spans="53:57" ht="11.25" customHeight="1" x14ac:dyDescent="0.25">
      <c r="BA2210" s="399"/>
      <c r="BB2210" s="399"/>
      <c r="BC2210" s="399"/>
      <c r="BD2210" s="398"/>
      <c r="BE2210" s="398"/>
    </row>
    <row r="2211" spans="53:57" ht="11.25" customHeight="1" x14ac:dyDescent="0.25">
      <c r="BA2211" s="399"/>
      <c r="BB2211" s="399"/>
      <c r="BC2211" s="399"/>
      <c r="BD2211" s="398"/>
      <c r="BE2211" s="398"/>
    </row>
    <row r="2212" spans="53:57" ht="11.25" customHeight="1" x14ac:dyDescent="0.25">
      <c r="BA2212" s="399"/>
      <c r="BB2212" s="399"/>
      <c r="BC2212" s="399"/>
      <c r="BD2212" s="398"/>
      <c r="BE2212" s="398"/>
    </row>
    <row r="2213" spans="53:57" ht="11.25" customHeight="1" x14ac:dyDescent="0.25">
      <c r="BA2213" s="399"/>
      <c r="BB2213" s="399"/>
      <c r="BC2213" s="399"/>
      <c r="BD2213" s="398"/>
      <c r="BE2213" s="398"/>
    </row>
    <row r="2214" spans="53:57" ht="11.25" customHeight="1" x14ac:dyDescent="0.25">
      <c r="BA2214" s="399"/>
      <c r="BB2214" s="399"/>
      <c r="BC2214" s="399"/>
      <c r="BD2214" s="398"/>
      <c r="BE2214" s="398"/>
    </row>
    <row r="2215" spans="53:57" ht="11.25" customHeight="1" x14ac:dyDescent="0.25">
      <c r="BA2215" s="399"/>
      <c r="BB2215" s="399"/>
      <c r="BC2215" s="399"/>
      <c r="BD2215" s="398"/>
      <c r="BE2215" s="398"/>
    </row>
    <row r="2216" spans="53:57" ht="11.25" customHeight="1" x14ac:dyDescent="0.25">
      <c r="BA2216" s="399"/>
      <c r="BB2216" s="399"/>
      <c r="BC2216" s="399"/>
      <c r="BD2216" s="398"/>
      <c r="BE2216" s="398"/>
    </row>
    <row r="2217" spans="53:57" ht="11.25" customHeight="1" x14ac:dyDescent="0.25">
      <c r="BA2217" s="399"/>
      <c r="BB2217" s="399"/>
      <c r="BC2217" s="399"/>
      <c r="BD2217" s="398"/>
      <c r="BE2217" s="398"/>
    </row>
    <row r="2218" spans="53:57" ht="11.25" customHeight="1" x14ac:dyDescent="0.25">
      <c r="BA2218" s="399"/>
      <c r="BB2218" s="399"/>
      <c r="BC2218" s="399"/>
      <c r="BD2218" s="398"/>
      <c r="BE2218" s="398"/>
    </row>
    <row r="2219" spans="53:57" ht="11.25" customHeight="1" x14ac:dyDescent="0.25">
      <c r="BA2219" s="399"/>
      <c r="BB2219" s="399"/>
      <c r="BC2219" s="399"/>
      <c r="BD2219" s="398"/>
      <c r="BE2219" s="398"/>
    </row>
    <row r="2220" spans="53:57" ht="11.25" customHeight="1" x14ac:dyDescent="0.25">
      <c r="BA2220" s="399"/>
      <c r="BB2220" s="399"/>
      <c r="BC2220" s="399"/>
      <c r="BD2220" s="398"/>
      <c r="BE2220" s="398"/>
    </row>
    <row r="2221" spans="53:57" ht="11.25" customHeight="1" x14ac:dyDescent="0.25">
      <c r="BA2221" s="399"/>
      <c r="BB2221" s="399"/>
      <c r="BC2221" s="399"/>
      <c r="BD2221" s="398"/>
      <c r="BE2221" s="398"/>
    </row>
    <row r="2222" spans="53:57" ht="11.25" customHeight="1" x14ac:dyDescent="0.25">
      <c r="BA2222" s="399"/>
      <c r="BB2222" s="399"/>
      <c r="BC2222" s="399"/>
      <c r="BD2222" s="398"/>
      <c r="BE2222" s="398"/>
    </row>
    <row r="2223" spans="53:57" ht="11.25" customHeight="1" x14ac:dyDescent="0.25">
      <c r="BA2223" s="399"/>
      <c r="BB2223" s="399"/>
      <c r="BC2223" s="399"/>
      <c r="BD2223" s="398"/>
      <c r="BE2223" s="398"/>
    </row>
    <row r="2224" spans="53:57" ht="11.25" customHeight="1" x14ac:dyDescent="0.25">
      <c r="BA2224" s="399"/>
      <c r="BB2224" s="399"/>
      <c r="BC2224" s="399"/>
      <c r="BD2224" s="398"/>
      <c r="BE2224" s="398"/>
    </row>
    <row r="2225" spans="53:57" ht="11.25" customHeight="1" x14ac:dyDescent="0.25">
      <c r="BA2225" s="399"/>
      <c r="BB2225" s="399"/>
      <c r="BC2225" s="399"/>
      <c r="BD2225" s="398"/>
      <c r="BE2225" s="398"/>
    </row>
    <row r="2226" spans="53:57" ht="11.25" customHeight="1" x14ac:dyDescent="0.25">
      <c r="BA2226" s="399"/>
      <c r="BB2226" s="399"/>
      <c r="BC2226" s="399"/>
      <c r="BD2226" s="398"/>
      <c r="BE2226" s="398"/>
    </row>
    <row r="2227" spans="53:57" ht="11.25" customHeight="1" x14ac:dyDescent="0.25">
      <c r="BA2227" s="399"/>
      <c r="BB2227" s="399"/>
      <c r="BC2227" s="399"/>
      <c r="BD2227" s="398"/>
      <c r="BE2227" s="398"/>
    </row>
    <row r="2228" spans="53:57" ht="11.25" customHeight="1" x14ac:dyDescent="0.25">
      <c r="BA2228" s="399"/>
      <c r="BB2228" s="399"/>
      <c r="BC2228" s="399"/>
      <c r="BD2228" s="398"/>
      <c r="BE2228" s="398"/>
    </row>
    <row r="2229" spans="53:57" ht="11.25" customHeight="1" x14ac:dyDescent="0.25">
      <c r="BA2229" s="399"/>
      <c r="BB2229" s="399"/>
      <c r="BC2229" s="399"/>
      <c r="BD2229" s="398"/>
      <c r="BE2229" s="398"/>
    </row>
    <row r="2230" spans="53:57" ht="11.25" customHeight="1" x14ac:dyDescent="0.25">
      <c r="BA2230" s="399"/>
      <c r="BB2230" s="399"/>
      <c r="BC2230" s="399"/>
      <c r="BD2230" s="398"/>
      <c r="BE2230" s="398"/>
    </row>
    <row r="2231" spans="53:57" ht="11.25" customHeight="1" x14ac:dyDescent="0.25">
      <c r="BA2231" s="399"/>
      <c r="BB2231" s="399"/>
      <c r="BC2231" s="399"/>
      <c r="BD2231" s="398"/>
      <c r="BE2231" s="398"/>
    </row>
    <row r="2232" spans="53:57" ht="11.25" customHeight="1" x14ac:dyDescent="0.25">
      <c r="BA2232" s="399"/>
      <c r="BB2232" s="399"/>
      <c r="BC2232" s="399"/>
      <c r="BD2232" s="398"/>
      <c r="BE2232" s="398"/>
    </row>
    <row r="2233" spans="53:57" ht="11.25" customHeight="1" x14ac:dyDescent="0.25">
      <c r="BA2233" s="399"/>
      <c r="BB2233" s="399"/>
      <c r="BC2233" s="399"/>
      <c r="BD2233" s="398"/>
      <c r="BE2233" s="398"/>
    </row>
    <row r="2234" spans="53:57" ht="11.25" customHeight="1" x14ac:dyDescent="0.25">
      <c r="BA2234" s="399"/>
      <c r="BB2234" s="399"/>
      <c r="BC2234" s="399"/>
      <c r="BD2234" s="398"/>
      <c r="BE2234" s="398"/>
    </row>
    <row r="2235" spans="53:57" ht="11.25" customHeight="1" x14ac:dyDescent="0.25">
      <c r="BA2235" s="399"/>
      <c r="BB2235" s="399"/>
      <c r="BC2235" s="399"/>
      <c r="BD2235" s="398"/>
      <c r="BE2235" s="398"/>
    </row>
    <row r="2236" spans="53:57" ht="11.25" customHeight="1" x14ac:dyDescent="0.25">
      <c r="BA2236" s="399"/>
      <c r="BB2236" s="399"/>
      <c r="BC2236" s="399"/>
      <c r="BD2236" s="398"/>
      <c r="BE2236" s="398"/>
    </row>
    <row r="2237" spans="53:57" ht="11.25" customHeight="1" x14ac:dyDescent="0.25">
      <c r="BA2237" s="399"/>
      <c r="BB2237" s="399"/>
      <c r="BC2237" s="399"/>
      <c r="BD2237" s="398"/>
      <c r="BE2237" s="398"/>
    </row>
    <row r="2238" spans="53:57" ht="11.25" customHeight="1" x14ac:dyDescent="0.25">
      <c r="BA2238" s="399"/>
      <c r="BB2238" s="399"/>
      <c r="BC2238" s="399"/>
      <c r="BD2238" s="398"/>
      <c r="BE2238" s="398"/>
    </row>
    <row r="2239" spans="53:57" ht="11.25" customHeight="1" x14ac:dyDescent="0.25">
      <c r="BA2239" s="399"/>
      <c r="BB2239" s="399"/>
      <c r="BC2239" s="399"/>
      <c r="BD2239" s="398"/>
      <c r="BE2239" s="398"/>
    </row>
    <row r="2240" spans="53:57" ht="11.25" customHeight="1" x14ac:dyDescent="0.25">
      <c r="BA2240" s="399"/>
      <c r="BB2240" s="399"/>
      <c r="BC2240" s="399"/>
      <c r="BD2240" s="398"/>
      <c r="BE2240" s="398"/>
    </row>
    <row r="2241" spans="53:57" ht="11.25" customHeight="1" x14ac:dyDescent="0.25">
      <c r="BA2241" s="399"/>
      <c r="BB2241" s="399"/>
      <c r="BC2241" s="399"/>
      <c r="BD2241" s="398"/>
      <c r="BE2241" s="398"/>
    </row>
    <row r="2242" spans="53:57" ht="11.25" customHeight="1" x14ac:dyDescent="0.25">
      <c r="BA2242" s="399"/>
      <c r="BB2242" s="399"/>
      <c r="BC2242" s="399"/>
      <c r="BD2242" s="398"/>
      <c r="BE2242" s="398"/>
    </row>
    <row r="2243" spans="53:57" ht="11.25" customHeight="1" x14ac:dyDescent="0.25">
      <c r="BA2243" s="399"/>
      <c r="BB2243" s="399"/>
      <c r="BC2243" s="399"/>
      <c r="BD2243" s="398"/>
      <c r="BE2243" s="398"/>
    </row>
    <row r="2244" spans="53:57" ht="11.25" customHeight="1" x14ac:dyDescent="0.25">
      <c r="BA2244" s="399"/>
      <c r="BB2244" s="399"/>
      <c r="BC2244" s="399"/>
      <c r="BD2244" s="398"/>
      <c r="BE2244" s="398"/>
    </row>
    <row r="2245" spans="53:57" ht="11.25" customHeight="1" x14ac:dyDescent="0.25">
      <c r="BA2245" s="399"/>
      <c r="BB2245" s="399"/>
      <c r="BC2245" s="399"/>
      <c r="BD2245" s="398"/>
      <c r="BE2245" s="398"/>
    </row>
    <row r="2246" spans="53:57" ht="11.25" customHeight="1" x14ac:dyDescent="0.25">
      <c r="BA2246" s="399"/>
      <c r="BB2246" s="399"/>
      <c r="BC2246" s="399"/>
      <c r="BD2246" s="398"/>
      <c r="BE2246" s="398"/>
    </row>
    <row r="2247" spans="53:57" ht="11.25" customHeight="1" x14ac:dyDescent="0.25">
      <c r="BA2247" s="399"/>
      <c r="BB2247" s="399"/>
      <c r="BC2247" s="399"/>
      <c r="BD2247" s="398"/>
      <c r="BE2247" s="398"/>
    </row>
    <row r="2248" spans="53:57" ht="11.25" customHeight="1" x14ac:dyDescent="0.25">
      <c r="BA2248" s="399"/>
      <c r="BB2248" s="399"/>
      <c r="BC2248" s="399"/>
      <c r="BD2248" s="398"/>
      <c r="BE2248" s="398"/>
    </row>
    <row r="2249" spans="53:57" ht="11.25" customHeight="1" x14ac:dyDescent="0.25">
      <c r="BA2249" s="399"/>
      <c r="BB2249" s="399"/>
      <c r="BC2249" s="399"/>
      <c r="BD2249" s="398"/>
      <c r="BE2249" s="398"/>
    </row>
    <row r="2250" spans="53:57" ht="11.25" customHeight="1" x14ac:dyDescent="0.25">
      <c r="BA2250" s="399"/>
      <c r="BB2250" s="399"/>
      <c r="BC2250" s="399"/>
      <c r="BD2250" s="398"/>
      <c r="BE2250" s="398"/>
    </row>
    <row r="2251" spans="53:57" ht="11.25" customHeight="1" x14ac:dyDescent="0.25">
      <c r="BA2251" s="399"/>
      <c r="BB2251" s="399"/>
      <c r="BC2251" s="399"/>
      <c r="BD2251" s="398"/>
      <c r="BE2251" s="398"/>
    </row>
    <row r="2252" spans="53:57" ht="11.25" customHeight="1" x14ac:dyDescent="0.25">
      <c r="BA2252" s="399"/>
      <c r="BB2252" s="399"/>
      <c r="BC2252" s="399"/>
      <c r="BD2252" s="398"/>
      <c r="BE2252" s="398"/>
    </row>
    <row r="2253" spans="53:57" ht="11.25" customHeight="1" x14ac:dyDescent="0.25">
      <c r="BA2253" s="399"/>
      <c r="BB2253" s="399"/>
      <c r="BC2253" s="399"/>
      <c r="BD2253" s="398"/>
      <c r="BE2253" s="398"/>
    </row>
    <row r="2254" spans="53:57" ht="11.25" customHeight="1" x14ac:dyDescent="0.25">
      <c r="BA2254" s="399"/>
      <c r="BB2254" s="399"/>
      <c r="BC2254" s="399"/>
      <c r="BD2254" s="398"/>
      <c r="BE2254" s="398"/>
    </row>
    <row r="2255" spans="53:57" ht="11.25" customHeight="1" x14ac:dyDescent="0.25">
      <c r="BA2255" s="399"/>
      <c r="BB2255" s="399"/>
      <c r="BC2255" s="399"/>
      <c r="BD2255" s="398"/>
      <c r="BE2255" s="398"/>
    </row>
    <row r="2256" spans="53:57" ht="11.25" customHeight="1" x14ac:dyDescent="0.25">
      <c r="BA2256" s="399"/>
      <c r="BB2256" s="399"/>
      <c r="BC2256" s="399"/>
      <c r="BD2256" s="398"/>
      <c r="BE2256" s="398"/>
    </row>
    <row r="2257" spans="53:57" ht="11.25" customHeight="1" x14ac:dyDescent="0.25">
      <c r="BA2257" s="399"/>
      <c r="BB2257" s="399"/>
      <c r="BC2257" s="399"/>
      <c r="BD2257" s="398"/>
      <c r="BE2257" s="398"/>
    </row>
    <row r="2258" spans="53:57" ht="11.25" customHeight="1" x14ac:dyDescent="0.25">
      <c r="BA2258" s="399"/>
      <c r="BB2258" s="399"/>
      <c r="BC2258" s="399"/>
      <c r="BD2258" s="398"/>
      <c r="BE2258" s="398"/>
    </row>
    <row r="2259" spans="53:57" ht="11.25" customHeight="1" x14ac:dyDescent="0.25">
      <c r="BA2259" s="399"/>
      <c r="BB2259" s="399"/>
      <c r="BC2259" s="399"/>
      <c r="BD2259" s="398"/>
      <c r="BE2259" s="398"/>
    </row>
    <row r="2260" spans="53:57" ht="11.25" customHeight="1" x14ac:dyDescent="0.25">
      <c r="BA2260" s="399"/>
      <c r="BB2260" s="399"/>
      <c r="BC2260" s="399"/>
      <c r="BD2260" s="398"/>
      <c r="BE2260" s="398"/>
    </row>
    <row r="2261" spans="53:57" ht="11.25" customHeight="1" x14ac:dyDescent="0.25">
      <c r="BA2261" s="399"/>
      <c r="BB2261" s="399"/>
      <c r="BC2261" s="399"/>
      <c r="BD2261" s="398"/>
      <c r="BE2261" s="398"/>
    </row>
    <row r="2262" spans="53:57" ht="11.25" customHeight="1" x14ac:dyDescent="0.25">
      <c r="BA2262" s="399"/>
      <c r="BB2262" s="399"/>
      <c r="BC2262" s="399"/>
      <c r="BD2262" s="398"/>
      <c r="BE2262" s="398"/>
    </row>
    <row r="2263" spans="53:57" ht="11.25" customHeight="1" x14ac:dyDescent="0.25">
      <c r="BA2263" s="399"/>
      <c r="BB2263" s="399"/>
      <c r="BC2263" s="399"/>
      <c r="BD2263" s="398"/>
      <c r="BE2263" s="398"/>
    </row>
    <row r="2264" spans="53:57" ht="11.25" customHeight="1" x14ac:dyDescent="0.25">
      <c r="BA2264" s="399"/>
      <c r="BB2264" s="399"/>
      <c r="BC2264" s="399"/>
      <c r="BD2264" s="398"/>
      <c r="BE2264" s="398"/>
    </row>
    <row r="2265" spans="53:57" ht="11.25" customHeight="1" x14ac:dyDescent="0.25">
      <c r="BA2265" s="399"/>
      <c r="BB2265" s="399"/>
      <c r="BC2265" s="399"/>
      <c r="BD2265" s="398"/>
      <c r="BE2265" s="398"/>
    </row>
    <row r="2266" spans="53:57" ht="11.25" customHeight="1" x14ac:dyDescent="0.25">
      <c r="BA2266" s="399"/>
      <c r="BB2266" s="399"/>
      <c r="BC2266" s="399"/>
      <c r="BD2266" s="398"/>
      <c r="BE2266" s="398"/>
    </row>
    <row r="2267" spans="53:57" ht="11.25" customHeight="1" x14ac:dyDescent="0.25">
      <c r="BA2267" s="399"/>
      <c r="BB2267" s="399"/>
      <c r="BC2267" s="399"/>
      <c r="BD2267" s="398"/>
      <c r="BE2267" s="398"/>
    </row>
    <row r="2268" spans="53:57" ht="11.25" customHeight="1" x14ac:dyDescent="0.25">
      <c r="BA2268" s="399"/>
      <c r="BB2268" s="399"/>
      <c r="BC2268" s="399"/>
      <c r="BD2268" s="398"/>
      <c r="BE2268" s="398"/>
    </row>
    <row r="2269" spans="53:57" ht="11.25" customHeight="1" x14ac:dyDescent="0.25">
      <c r="BA2269" s="399"/>
      <c r="BB2269" s="399"/>
      <c r="BC2269" s="399"/>
      <c r="BD2269" s="398"/>
      <c r="BE2269" s="398"/>
    </row>
    <row r="2270" spans="53:57" ht="11.25" customHeight="1" x14ac:dyDescent="0.25">
      <c r="BA2270" s="399"/>
      <c r="BB2270" s="399"/>
      <c r="BC2270" s="399"/>
      <c r="BD2270" s="398"/>
      <c r="BE2270" s="398"/>
    </row>
    <row r="2271" spans="53:57" ht="11.25" customHeight="1" x14ac:dyDescent="0.25">
      <c r="BA2271" s="399"/>
      <c r="BB2271" s="399"/>
      <c r="BC2271" s="399"/>
      <c r="BD2271" s="398"/>
      <c r="BE2271" s="398"/>
    </row>
    <row r="2272" spans="53:57" ht="11.25" customHeight="1" x14ac:dyDescent="0.25">
      <c r="BA2272" s="399"/>
      <c r="BB2272" s="399"/>
      <c r="BC2272" s="399"/>
      <c r="BD2272" s="398"/>
      <c r="BE2272" s="398"/>
    </row>
    <row r="2273" spans="53:57" ht="11.25" customHeight="1" x14ac:dyDescent="0.25">
      <c r="BA2273" s="399"/>
      <c r="BB2273" s="399"/>
      <c r="BC2273" s="399"/>
      <c r="BD2273" s="398"/>
      <c r="BE2273" s="398"/>
    </row>
    <row r="2274" spans="53:57" ht="11.25" customHeight="1" x14ac:dyDescent="0.25">
      <c r="BA2274" s="399"/>
      <c r="BB2274" s="399"/>
      <c r="BC2274" s="399"/>
      <c r="BD2274" s="398"/>
      <c r="BE2274" s="398"/>
    </row>
    <row r="2275" spans="53:57" ht="11.25" customHeight="1" x14ac:dyDescent="0.25">
      <c r="BA2275" s="399"/>
      <c r="BB2275" s="399"/>
      <c r="BC2275" s="399"/>
      <c r="BD2275" s="398"/>
      <c r="BE2275" s="398"/>
    </row>
    <row r="2276" spans="53:57" ht="11.25" customHeight="1" x14ac:dyDescent="0.25">
      <c r="BA2276" s="399"/>
      <c r="BB2276" s="399"/>
      <c r="BC2276" s="399"/>
      <c r="BD2276" s="398"/>
      <c r="BE2276" s="398"/>
    </row>
    <row r="2277" spans="53:57" ht="11.25" customHeight="1" x14ac:dyDescent="0.25">
      <c r="BA2277" s="399"/>
      <c r="BB2277" s="399"/>
      <c r="BC2277" s="399"/>
      <c r="BD2277" s="398"/>
      <c r="BE2277" s="398"/>
    </row>
    <row r="2278" spans="53:57" ht="11.25" customHeight="1" x14ac:dyDescent="0.25">
      <c r="BA2278" s="399"/>
      <c r="BB2278" s="399"/>
      <c r="BC2278" s="399"/>
      <c r="BD2278" s="398"/>
      <c r="BE2278" s="398"/>
    </row>
    <row r="2279" spans="53:57" ht="11.25" customHeight="1" x14ac:dyDescent="0.25">
      <c r="BA2279" s="399"/>
      <c r="BB2279" s="399"/>
      <c r="BC2279" s="399"/>
      <c r="BD2279" s="398"/>
      <c r="BE2279" s="398"/>
    </row>
    <row r="2280" spans="53:57" ht="11.25" customHeight="1" x14ac:dyDescent="0.25">
      <c r="BA2280" s="399"/>
      <c r="BB2280" s="399"/>
      <c r="BC2280" s="399"/>
      <c r="BD2280" s="398"/>
      <c r="BE2280" s="398"/>
    </row>
    <row r="2281" spans="53:57" ht="11.25" customHeight="1" x14ac:dyDescent="0.25">
      <c r="BA2281" s="399"/>
      <c r="BB2281" s="399"/>
      <c r="BC2281" s="399"/>
      <c r="BD2281" s="398"/>
      <c r="BE2281" s="398"/>
    </row>
    <row r="2282" spans="53:57" ht="11.25" customHeight="1" x14ac:dyDescent="0.25">
      <c r="BA2282" s="399"/>
      <c r="BB2282" s="399"/>
      <c r="BC2282" s="399"/>
      <c r="BD2282" s="398"/>
      <c r="BE2282" s="398"/>
    </row>
    <row r="2283" spans="53:57" ht="11.25" customHeight="1" x14ac:dyDescent="0.25">
      <c r="BA2283" s="399"/>
      <c r="BB2283" s="399"/>
      <c r="BC2283" s="399"/>
      <c r="BD2283" s="398"/>
      <c r="BE2283" s="398"/>
    </row>
    <row r="2284" spans="53:57" ht="11.25" customHeight="1" x14ac:dyDescent="0.25">
      <c r="BA2284" s="399"/>
      <c r="BB2284" s="399"/>
      <c r="BC2284" s="399"/>
      <c r="BD2284" s="398"/>
      <c r="BE2284" s="398"/>
    </row>
    <row r="2285" spans="53:57" ht="11.25" customHeight="1" x14ac:dyDescent="0.25">
      <c r="BA2285" s="399"/>
      <c r="BB2285" s="399"/>
      <c r="BC2285" s="399"/>
      <c r="BD2285" s="398"/>
      <c r="BE2285" s="398"/>
    </row>
    <row r="2286" spans="53:57" ht="11.25" customHeight="1" x14ac:dyDescent="0.25">
      <c r="BA2286" s="399"/>
      <c r="BB2286" s="399"/>
      <c r="BC2286" s="399"/>
      <c r="BD2286" s="398"/>
      <c r="BE2286" s="398"/>
    </row>
    <row r="2287" spans="53:57" ht="11.25" customHeight="1" x14ac:dyDescent="0.25">
      <c r="BA2287" s="399"/>
      <c r="BB2287" s="399"/>
      <c r="BC2287" s="399"/>
      <c r="BD2287" s="398"/>
      <c r="BE2287" s="398"/>
    </row>
    <row r="2288" spans="53:57" ht="11.25" customHeight="1" x14ac:dyDescent="0.25">
      <c r="BA2288" s="399"/>
      <c r="BB2288" s="399"/>
      <c r="BC2288" s="399"/>
      <c r="BD2288" s="398"/>
      <c r="BE2288" s="398"/>
    </row>
    <row r="2289" spans="53:57" ht="11.25" customHeight="1" x14ac:dyDescent="0.25">
      <c r="BA2289" s="399"/>
      <c r="BB2289" s="399"/>
      <c r="BC2289" s="399"/>
      <c r="BD2289" s="398"/>
      <c r="BE2289" s="398"/>
    </row>
    <row r="2290" spans="53:57" ht="11.25" customHeight="1" x14ac:dyDescent="0.25">
      <c r="BA2290" s="399"/>
      <c r="BB2290" s="399"/>
      <c r="BC2290" s="399"/>
      <c r="BD2290" s="398"/>
      <c r="BE2290" s="398"/>
    </row>
    <row r="2291" spans="53:57" ht="11.25" customHeight="1" x14ac:dyDescent="0.25">
      <c r="BA2291" s="399"/>
      <c r="BB2291" s="399"/>
      <c r="BC2291" s="399"/>
      <c r="BD2291" s="398"/>
      <c r="BE2291" s="398"/>
    </row>
    <row r="2292" spans="53:57" ht="11.25" customHeight="1" x14ac:dyDescent="0.25">
      <c r="BA2292" s="399"/>
      <c r="BB2292" s="399"/>
      <c r="BC2292" s="399"/>
      <c r="BD2292" s="398"/>
      <c r="BE2292" s="398"/>
    </row>
    <row r="2293" spans="53:57" ht="11.25" customHeight="1" x14ac:dyDescent="0.25">
      <c r="BA2293" s="399"/>
      <c r="BB2293" s="399"/>
      <c r="BC2293" s="399"/>
      <c r="BD2293" s="398"/>
      <c r="BE2293" s="398"/>
    </row>
    <row r="2294" spans="53:57" ht="11.25" customHeight="1" x14ac:dyDescent="0.25">
      <c r="BA2294" s="399"/>
      <c r="BB2294" s="399"/>
      <c r="BC2294" s="399"/>
      <c r="BD2294" s="398"/>
      <c r="BE2294" s="398"/>
    </row>
    <row r="2295" spans="53:57" ht="11.25" customHeight="1" x14ac:dyDescent="0.25">
      <c r="BA2295" s="399"/>
      <c r="BB2295" s="399"/>
      <c r="BC2295" s="399"/>
      <c r="BD2295" s="398"/>
      <c r="BE2295" s="398"/>
    </row>
    <row r="2296" spans="53:57" ht="11.25" customHeight="1" x14ac:dyDescent="0.25">
      <c r="BA2296" s="399"/>
      <c r="BB2296" s="399"/>
      <c r="BC2296" s="399"/>
      <c r="BD2296" s="398"/>
      <c r="BE2296" s="398"/>
    </row>
    <row r="2297" spans="53:57" ht="11.25" customHeight="1" x14ac:dyDescent="0.25">
      <c r="BA2297" s="399"/>
      <c r="BB2297" s="399"/>
      <c r="BC2297" s="399"/>
      <c r="BD2297" s="398"/>
      <c r="BE2297" s="398"/>
    </row>
    <row r="2298" spans="53:57" ht="11.25" customHeight="1" x14ac:dyDescent="0.25">
      <c r="BA2298" s="399"/>
      <c r="BB2298" s="399"/>
      <c r="BC2298" s="399"/>
      <c r="BD2298" s="398"/>
      <c r="BE2298" s="398"/>
    </row>
    <row r="2299" spans="53:57" ht="11.25" customHeight="1" x14ac:dyDescent="0.25">
      <c r="BA2299" s="399"/>
      <c r="BB2299" s="399"/>
      <c r="BC2299" s="399"/>
      <c r="BD2299" s="398"/>
      <c r="BE2299" s="398"/>
    </row>
    <row r="2300" spans="53:57" ht="11.25" customHeight="1" x14ac:dyDescent="0.25">
      <c r="BA2300" s="399"/>
      <c r="BB2300" s="399"/>
      <c r="BC2300" s="399"/>
      <c r="BD2300" s="398"/>
      <c r="BE2300" s="398"/>
    </row>
    <row r="2301" spans="53:57" ht="11.25" customHeight="1" x14ac:dyDescent="0.25">
      <c r="BA2301" s="399"/>
      <c r="BB2301" s="399"/>
      <c r="BC2301" s="399"/>
      <c r="BD2301" s="398"/>
      <c r="BE2301" s="398"/>
    </row>
    <row r="2302" spans="53:57" ht="11.25" customHeight="1" x14ac:dyDescent="0.25">
      <c r="BA2302" s="399"/>
      <c r="BB2302" s="399"/>
      <c r="BC2302" s="399"/>
      <c r="BD2302" s="398"/>
      <c r="BE2302" s="398"/>
    </row>
    <row r="2303" spans="53:57" ht="11.25" customHeight="1" x14ac:dyDescent="0.25">
      <c r="BA2303" s="399"/>
      <c r="BB2303" s="399"/>
      <c r="BC2303" s="399"/>
      <c r="BD2303" s="398"/>
      <c r="BE2303" s="398"/>
    </row>
    <row r="2304" spans="53:57" ht="11.25" customHeight="1" x14ac:dyDescent="0.25">
      <c r="BA2304" s="399"/>
      <c r="BB2304" s="399"/>
      <c r="BC2304" s="399"/>
      <c r="BD2304" s="398"/>
      <c r="BE2304" s="398"/>
    </row>
    <row r="2305" spans="53:57" ht="11.25" customHeight="1" x14ac:dyDescent="0.25">
      <c r="BA2305" s="399"/>
      <c r="BB2305" s="399"/>
      <c r="BC2305" s="399"/>
      <c r="BD2305" s="398"/>
      <c r="BE2305" s="398"/>
    </row>
    <row r="2306" spans="53:57" ht="11.25" customHeight="1" x14ac:dyDescent="0.25">
      <c r="BA2306" s="399"/>
      <c r="BB2306" s="399"/>
      <c r="BC2306" s="399"/>
      <c r="BD2306" s="398"/>
      <c r="BE2306" s="398"/>
    </row>
    <row r="2307" spans="53:57" ht="11.25" customHeight="1" x14ac:dyDescent="0.25">
      <c r="BA2307" s="399"/>
      <c r="BB2307" s="399"/>
      <c r="BC2307" s="399"/>
      <c r="BD2307" s="398"/>
      <c r="BE2307" s="398"/>
    </row>
    <row r="2308" spans="53:57" ht="11.25" customHeight="1" x14ac:dyDescent="0.25">
      <c r="BA2308" s="399"/>
      <c r="BB2308" s="399"/>
      <c r="BC2308" s="399"/>
      <c r="BD2308" s="398"/>
      <c r="BE2308" s="398"/>
    </row>
    <row r="2309" spans="53:57" ht="11.25" customHeight="1" x14ac:dyDescent="0.25">
      <c r="BA2309" s="399"/>
      <c r="BB2309" s="399"/>
      <c r="BC2309" s="399"/>
      <c r="BD2309" s="398"/>
      <c r="BE2309" s="398"/>
    </row>
    <row r="2310" spans="53:57" ht="11.25" customHeight="1" x14ac:dyDescent="0.25">
      <c r="BA2310" s="399"/>
      <c r="BB2310" s="399"/>
      <c r="BC2310" s="399"/>
      <c r="BD2310" s="398"/>
      <c r="BE2310" s="398"/>
    </row>
    <row r="2311" spans="53:57" ht="11.25" customHeight="1" x14ac:dyDescent="0.25">
      <c r="BA2311" s="399"/>
      <c r="BB2311" s="399"/>
      <c r="BC2311" s="399"/>
      <c r="BD2311" s="398"/>
      <c r="BE2311" s="398"/>
    </row>
    <row r="2312" spans="53:57" ht="11.25" customHeight="1" x14ac:dyDescent="0.25">
      <c r="BA2312" s="399"/>
      <c r="BB2312" s="399"/>
      <c r="BC2312" s="399"/>
      <c r="BD2312" s="398"/>
      <c r="BE2312" s="398"/>
    </row>
    <row r="2313" spans="53:57" ht="11.25" customHeight="1" x14ac:dyDescent="0.25">
      <c r="BA2313" s="399"/>
      <c r="BB2313" s="399"/>
      <c r="BC2313" s="399"/>
      <c r="BD2313" s="398"/>
      <c r="BE2313" s="398"/>
    </row>
    <row r="2314" spans="53:57" ht="11.25" customHeight="1" x14ac:dyDescent="0.25">
      <c r="BA2314" s="399"/>
      <c r="BB2314" s="399"/>
      <c r="BC2314" s="399"/>
      <c r="BD2314" s="398"/>
      <c r="BE2314" s="398"/>
    </row>
    <row r="2315" spans="53:57" ht="11.25" customHeight="1" x14ac:dyDescent="0.25">
      <c r="BA2315" s="399"/>
      <c r="BB2315" s="399"/>
      <c r="BC2315" s="399"/>
      <c r="BD2315" s="398"/>
      <c r="BE2315" s="398"/>
    </row>
    <row r="2316" spans="53:57" ht="11.25" customHeight="1" x14ac:dyDescent="0.25">
      <c r="BA2316" s="399"/>
      <c r="BB2316" s="399"/>
      <c r="BC2316" s="399"/>
      <c r="BD2316" s="398"/>
      <c r="BE2316" s="398"/>
    </row>
    <row r="2317" spans="53:57" ht="11.25" customHeight="1" x14ac:dyDescent="0.25">
      <c r="BA2317" s="399"/>
      <c r="BB2317" s="399"/>
      <c r="BC2317" s="399"/>
      <c r="BD2317" s="398"/>
      <c r="BE2317" s="398"/>
    </row>
    <row r="2318" spans="53:57" ht="11.25" customHeight="1" x14ac:dyDescent="0.25">
      <c r="BA2318" s="399"/>
      <c r="BB2318" s="399"/>
      <c r="BC2318" s="399"/>
      <c r="BD2318" s="398"/>
      <c r="BE2318" s="398"/>
    </row>
    <row r="2319" spans="53:57" ht="11.25" customHeight="1" x14ac:dyDescent="0.25">
      <c r="BA2319" s="399"/>
      <c r="BB2319" s="399"/>
      <c r="BC2319" s="399"/>
      <c r="BD2319" s="398"/>
      <c r="BE2319" s="398"/>
    </row>
    <row r="2320" spans="53:57" ht="11.25" customHeight="1" x14ac:dyDescent="0.25">
      <c r="BA2320" s="399"/>
      <c r="BB2320" s="399"/>
      <c r="BC2320" s="399"/>
      <c r="BD2320" s="398"/>
      <c r="BE2320" s="398"/>
    </row>
    <row r="2321" spans="53:57" ht="11.25" customHeight="1" x14ac:dyDescent="0.25">
      <c r="BA2321" s="399"/>
      <c r="BB2321" s="399"/>
      <c r="BC2321" s="399"/>
      <c r="BD2321" s="398"/>
      <c r="BE2321" s="398"/>
    </row>
    <row r="2322" spans="53:57" ht="11.25" customHeight="1" x14ac:dyDescent="0.25">
      <c r="BA2322" s="399"/>
      <c r="BB2322" s="399"/>
      <c r="BC2322" s="399"/>
      <c r="BD2322" s="398"/>
      <c r="BE2322" s="398"/>
    </row>
    <row r="2323" spans="53:57" ht="11.25" customHeight="1" x14ac:dyDescent="0.25">
      <c r="BA2323" s="399"/>
      <c r="BB2323" s="399"/>
      <c r="BC2323" s="399"/>
      <c r="BD2323" s="398"/>
      <c r="BE2323" s="398"/>
    </row>
    <row r="2324" spans="53:57" ht="11.25" customHeight="1" x14ac:dyDescent="0.25">
      <c r="BA2324" s="399"/>
      <c r="BB2324" s="399"/>
      <c r="BC2324" s="399"/>
      <c r="BD2324" s="398"/>
      <c r="BE2324" s="398"/>
    </row>
    <row r="2325" spans="53:57" ht="11.25" customHeight="1" x14ac:dyDescent="0.25">
      <c r="BA2325" s="399"/>
      <c r="BB2325" s="399"/>
      <c r="BC2325" s="399"/>
      <c r="BD2325" s="398"/>
      <c r="BE2325" s="398"/>
    </row>
    <row r="2326" spans="53:57" ht="11.25" customHeight="1" x14ac:dyDescent="0.25">
      <c r="BA2326" s="399"/>
      <c r="BB2326" s="399"/>
      <c r="BC2326" s="399"/>
      <c r="BD2326" s="398"/>
      <c r="BE2326" s="398"/>
    </row>
    <row r="2327" spans="53:57" ht="11.25" customHeight="1" x14ac:dyDescent="0.25">
      <c r="BA2327" s="399"/>
      <c r="BB2327" s="399"/>
      <c r="BC2327" s="399"/>
      <c r="BD2327" s="398"/>
      <c r="BE2327" s="398"/>
    </row>
    <row r="2328" spans="53:57" ht="11.25" customHeight="1" x14ac:dyDescent="0.25">
      <c r="BA2328" s="399"/>
      <c r="BB2328" s="399"/>
      <c r="BC2328" s="399"/>
      <c r="BD2328" s="398"/>
      <c r="BE2328" s="398"/>
    </row>
    <row r="2329" spans="53:57" ht="11.25" customHeight="1" x14ac:dyDescent="0.25">
      <c r="BA2329" s="399"/>
      <c r="BB2329" s="399"/>
      <c r="BC2329" s="399"/>
      <c r="BD2329" s="398"/>
      <c r="BE2329" s="398"/>
    </row>
    <row r="2330" spans="53:57" ht="11.25" customHeight="1" x14ac:dyDescent="0.25">
      <c r="BA2330" s="399"/>
      <c r="BB2330" s="399"/>
      <c r="BC2330" s="399"/>
      <c r="BD2330" s="398"/>
      <c r="BE2330" s="398"/>
    </row>
    <row r="2331" spans="53:57" ht="11.25" customHeight="1" x14ac:dyDescent="0.25">
      <c r="BA2331" s="399"/>
      <c r="BB2331" s="399"/>
      <c r="BC2331" s="399"/>
      <c r="BD2331" s="398"/>
      <c r="BE2331" s="398"/>
    </row>
    <row r="2332" spans="53:57" ht="11.25" customHeight="1" x14ac:dyDescent="0.25">
      <c r="BA2332" s="399"/>
      <c r="BB2332" s="399"/>
      <c r="BC2332" s="399"/>
      <c r="BD2332" s="398"/>
      <c r="BE2332" s="398"/>
    </row>
    <row r="2333" spans="53:57" ht="11.25" customHeight="1" x14ac:dyDescent="0.25">
      <c r="BA2333" s="399"/>
      <c r="BB2333" s="399"/>
      <c r="BC2333" s="399"/>
      <c r="BD2333" s="398"/>
      <c r="BE2333" s="398"/>
    </row>
    <row r="2334" spans="53:57" ht="11.25" customHeight="1" x14ac:dyDescent="0.25">
      <c r="BA2334" s="399"/>
      <c r="BB2334" s="399"/>
      <c r="BC2334" s="399"/>
      <c r="BD2334" s="398"/>
      <c r="BE2334" s="398"/>
    </row>
    <row r="2335" spans="53:57" ht="11.25" customHeight="1" x14ac:dyDescent="0.25">
      <c r="BA2335" s="399"/>
      <c r="BB2335" s="399"/>
      <c r="BC2335" s="399"/>
      <c r="BD2335" s="398"/>
      <c r="BE2335" s="398"/>
    </row>
    <row r="2336" spans="53:57" ht="11.25" customHeight="1" x14ac:dyDescent="0.25">
      <c r="BA2336" s="399"/>
      <c r="BB2336" s="399"/>
      <c r="BC2336" s="399"/>
      <c r="BD2336" s="398"/>
      <c r="BE2336" s="398"/>
    </row>
    <row r="2337" spans="53:57" ht="11.25" customHeight="1" x14ac:dyDescent="0.25">
      <c r="BA2337" s="399"/>
      <c r="BB2337" s="399"/>
      <c r="BC2337" s="399"/>
      <c r="BD2337" s="398"/>
      <c r="BE2337" s="398"/>
    </row>
    <row r="2338" spans="53:57" ht="11.25" customHeight="1" x14ac:dyDescent="0.25">
      <c r="BA2338" s="399"/>
      <c r="BB2338" s="399"/>
      <c r="BC2338" s="399"/>
      <c r="BD2338" s="398"/>
      <c r="BE2338" s="398"/>
    </row>
    <row r="2339" spans="53:57" ht="11.25" customHeight="1" x14ac:dyDescent="0.25">
      <c r="BA2339" s="399"/>
      <c r="BB2339" s="399"/>
      <c r="BC2339" s="399"/>
      <c r="BD2339" s="398"/>
      <c r="BE2339" s="398"/>
    </row>
    <row r="2340" spans="53:57" ht="11.25" customHeight="1" x14ac:dyDescent="0.25">
      <c r="BA2340" s="399"/>
      <c r="BB2340" s="399"/>
      <c r="BC2340" s="399"/>
      <c r="BD2340" s="398"/>
      <c r="BE2340" s="398"/>
    </row>
    <row r="2341" spans="53:57" ht="11.25" customHeight="1" x14ac:dyDescent="0.25">
      <c r="BA2341" s="399"/>
      <c r="BB2341" s="399"/>
      <c r="BC2341" s="399"/>
      <c r="BD2341" s="398"/>
      <c r="BE2341" s="398"/>
    </row>
    <row r="2342" spans="53:57" ht="11.25" customHeight="1" x14ac:dyDescent="0.25">
      <c r="BA2342" s="399"/>
      <c r="BB2342" s="399"/>
      <c r="BC2342" s="399"/>
      <c r="BD2342" s="398"/>
      <c r="BE2342" s="398"/>
    </row>
    <row r="2343" spans="53:57" ht="11.25" customHeight="1" x14ac:dyDescent="0.25">
      <c r="BA2343" s="399"/>
      <c r="BB2343" s="399"/>
      <c r="BC2343" s="399"/>
      <c r="BD2343" s="398"/>
      <c r="BE2343" s="398"/>
    </row>
    <row r="2344" spans="53:57" ht="11.25" customHeight="1" x14ac:dyDescent="0.25">
      <c r="BA2344" s="399"/>
      <c r="BB2344" s="399"/>
      <c r="BC2344" s="399"/>
      <c r="BD2344" s="398"/>
      <c r="BE2344" s="398"/>
    </row>
    <row r="2345" spans="53:57" ht="11.25" customHeight="1" x14ac:dyDescent="0.25">
      <c r="BA2345" s="399"/>
      <c r="BB2345" s="399"/>
      <c r="BC2345" s="399"/>
      <c r="BD2345" s="398"/>
      <c r="BE2345" s="398"/>
    </row>
    <row r="2346" spans="53:57" ht="11.25" customHeight="1" x14ac:dyDescent="0.25">
      <c r="BA2346" s="399"/>
      <c r="BB2346" s="399"/>
      <c r="BC2346" s="399"/>
      <c r="BD2346" s="398"/>
      <c r="BE2346" s="398"/>
    </row>
    <row r="2347" spans="53:57" ht="11.25" customHeight="1" x14ac:dyDescent="0.25">
      <c r="BA2347" s="399"/>
      <c r="BB2347" s="399"/>
      <c r="BC2347" s="399"/>
      <c r="BD2347" s="398"/>
      <c r="BE2347" s="398"/>
    </row>
    <row r="2348" spans="53:57" ht="11.25" customHeight="1" x14ac:dyDescent="0.25">
      <c r="BA2348" s="399"/>
      <c r="BB2348" s="399"/>
      <c r="BC2348" s="399"/>
      <c r="BD2348" s="398"/>
      <c r="BE2348" s="398"/>
    </row>
    <row r="2349" spans="53:57" ht="11.25" customHeight="1" x14ac:dyDescent="0.25">
      <c r="BA2349" s="399"/>
      <c r="BB2349" s="399"/>
      <c r="BC2349" s="399"/>
      <c r="BD2349" s="398"/>
      <c r="BE2349" s="398"/>
    </row>
    <row r="2350" spans="53:57" ht="11.25" customHeight="1" x14ac:dyDescent="0.25">
      <c r="BA2350" s="399"/>
      <c r="BB2350" s="399"/>
      <c r="BC2350" s="399"/>
      <c r="BD2350" s="398"/>
      <c r="BE2350" s="398"/>
    </row>
    <row r="2351" spans="53:57" ht="11.25" customHeight="1" x14ac:dyDescent="0.25">
      <c r="BA2351" s="399"/>
      <c r="BB2351" s="399"/>
      <c r="BC2351" s="399"/>
      <c r="BD2351" s="398"/>
      <c r="BE2351" s="398"/>
    </row>
    <row r="2352" spans="53:57" ht="11.25" customHeight="1" x14ac:dyDescent="0.25">
      <c r="BA2352" s="399"/>
      <c r="BB2352" s="399"/>
      <c r="BC2352" s="399"/>
      <c r="BD2352" s="398"/>
      <c r="BE2352" s="398"/>
    </row>
    <row r="2353" spans="53:57" ht="11.25" customHeight="1" x14ac:dyDescent="0.25">
      <c r="BA2353" s="399"/>
      <c r="BB2353" s="399"/>
      <c r="BC2353" s="399"/>
      <c r="BD2353" s="398"/>
      <c r="BE2353" s="398"/>
    </row>
    <row r="2354" spans="53:57" ht="11.25" customHeight="1" x14ac:dyDescent="0.25">
      <c r="BA2354" s="399"/>
      <c r="BB2354" s="399"/>
      <c r="BC2354" s="399"/>
      <c r="BD2354" s="398"/>
      <c r="BE2354" s="398"/>
    </row>
    <row r="2355" spans="53:57" ht="11.25" customHeight="1" x14ac:dyDescent="0.25">
      <c r="BA2355" s="399"/>
      <c r="BB2355" s="399"/>
      <c r="BC2355" s="399"/>
      <c r="BD2355" s="398"/>
      <c r="BE2355" s="398"/>
    </row>
    <row r="2356" spans="53:57" ht="11.25" customHeight="1" x14ac:dyDescent="0.25">
      <c r="BA2356" s="399"/>
      <c r="BB2356" s="399"/>
      <c r="BC2356" s="399"/>
      <c r="BD2356" s="398"/>
      <c r="BE2356" s="398"/>
    </row>
    <row r="2357" spans="53:57" ht="11.25" customHeight="1" x14ac:dyDescent="0.25">
      <c r="BA2357" s="399"/>
      <c r="BB2357" s="399"/>
      <c r="BC2357" s="399"/>
      <c r="BD2357" s="398"/>
      <c r="BE2357" s="398"/>
    </row>
    <row r="2358" spans="53:57" ht="11.25" customHeight="1" x14ac:dyDescent="0.25">
      <c r="BA2358" s="399"/>
      <c r="BB2358" s="399"/>
      <c r="BC2358" s="399"/>
      <c r="BD2358" s="398"/>
      <c r="BE2358" s="398"/>
    </row>
    <row r="2359" spans="53:57" ht="11.25" customHeight="1" x14ac:dyDescent="0.25">
      <c r="BA2359" s="399"/>
      <c r="BB2359" s="399"/>
      <c r="BC2359" s="399"/>
      <c r="BD2359" s="398"/>
      <c r="BE2359" s="398"/>
    </row>
    <row r="2360" spans="53:57" ht="11.25" customHeight="1" x14ac:dyDescent="0.25">
      <c r="BA2360" s="399"/>
      <c r="BB2360" s="399"/>
      <c r="BC2360" s="399"/>
      <c r="BD2360" s="398"/>
      <c r="BE2360" s="398"/>
    </row>
    <row r="2361" spans="53:57" ht="11.25" customHeight="1" x14ac:dyDescent="0.25">
      <c r="BA2361" s="399"/>
      <c r="BB2361" s="399"/>
      <c r="BC2361" s="399"/>
      <c r="BD2361" s="398"/>
      <c r="BE2361" s="398"/>
    </row>
    <row r="2362" spans="53:57" ht="11.25" customHeight="1" x14ac:dyDescent="0.25">
      <c r="BA2362" s="399"/>
      <c r="BB2362" s="399"/>
      <c r="BC2362" s="399"/>
      <c r="BD2362" s="398"/>
      <c r="BE2362" s="398"/>
    </row>
    <row r="2363" spans="53:57" ht="11.25" customHeight="1" x14ac:dyDescent="0.25">
      <c r="BA2363" s="399"/>
      <c r="BB2363" s="399"/>
      <c r="BC2363" s="399"/>
      <c r="BD2363" s="398"/>
      <c r="BE2363" s="398"/>
    </row>
    <row r="2364" spans="53:57" ht="11.25" customHeight="1" x14ac:dyDescent="0.25">
      <c r="BA2364" s="399"/>
      <c r="BB2364" s="399"/>
      <c r="BC2364" s="399"/>
      <c r="BD2364" s="398"/>
      <c r="BE2364" s="398"/>
    </row>
    <row r="2365" spans="53:57" ht="11.25" customHeight="1" x14ac:dyDescent="0.25">
      <c r="BA2365" s="399"/>
      <c r="BB2365" s="399"/>
      <c r="BC2365" s="399"/>
      <c r="BD2365" s="398"/>
      <c r="BE2365" s="398"/>
    </row>
    <row r="2366" spans="53:57" ht="11.25" customHeight="1" x14ac:dyDescent="0.25">
      <c r="BA2366" s="399"/>
      <c r="BB2366" s="399"/>
      <c r="BC2366" s="399"/>
      <c r="BD2366" s="398"/>
      <c r="BE2366" s="398"/>
    </row>
    <row r="2367" spans="53:57" ht="11.25" customHeight="1" x14ac:dyDescent="0.25">
      <c r="BE2367" s="402"/>
    </row>
    <row r="2368" spans="53:57" ht="11.25" customHeight="1" x14ac:dyDescent="0.25">
      <c r="BE2368" s="402"/>
    </row>
    <row r="2369" spans="57:57" ht="11.25" customHeight="1" x14ac:dyDescent="0.25">
      <c r="BE2369" s="402"/>
    </row>
    <row r="2370" spans="57:57" ht="11.25" customHeight="1" x14ac:dyDescent="0.25">
      <c r="BE2370" s="402"/>
    </row>
    <row r="2371" spans="57:57" ht="11.25" customHeight="1" x14ac:dyDescent="0.25">
      <c r="BE2371" s="402"/>
    </row>
    <row r="2372" spans="57:57" ht="11.25" customHeight="1" x14ac:dyDescent="0.25">
      <c r="BE2372" s="402"/>
    </row>
    <row r="2373" spans="57:57" ht="11.25" customHeight="1" x14ac:dyDescent="0.25">
      <c r="BE2373" s="402"/>
    </row>
    <row r="2374" spans="57:57" ht="11.25" customHeight="1" x14ac:dyDescent="0.25">
      <c r="BE2374" s="402"/>
    </row>
    <row r="2375" spans="57:57" ht="11.25" customHeight="1" x14ac:dyDescent="0.25">
      <c r="BE2375" s="402"/>
    </row>
    <row r="2376" spans="57:57" ht="11.25" customHeight="1" x14ac:dyDescent="0.25">
      <c r="BE2376" s="402"/>
    </row>
    <row r="2377" spans="57:57" ht="11.25" customHeight="1" x14ac:dyDescent="0.25">
      <c r="BE2377" s="402"/>
    </row>
    <row r="2378" spans="57:57" ht="11.25" customHeight="1" x14ac:dyDescent="0.25">
      <c r="BE2378" s="402"/>
    </row>
    <row r="2379" spans="57:57" ht="11.25" customHeight="1" x14ac:dyDescent="0.25">
      <c r="BE2379" s="402"/>
    </row>
    <row r="2380" spans="57:57" ht="11.25" customHeight="1" x14ac:dyDescent="0.25">
      <c r="BE2380" s="402"/>
    </row>
    <row r="2381" spans="57:57" ht="11.25" customHeight="1" x14ac:dyDescent="0.25">
      <c r="BE2381" s="402"/>
    </row>
    <row r="2382" spans="57:57" ht="11.25" customHeight="1" x14ac:dyDescent="0.25">
      <c r="BE2382" s="402"/>
    </row>
    <row r="2383" spans="57:57" ht="11.25" customHeight="1" x14ac:dyDescent="0.25">
      <c r="BE2383" s="402"/>
    </row>
    <row r="2384" spans="57:57" ht="11.25" customHeight="1" x14ac:dyDescent="0.25">
      <c r="BE2384" s="402"/>
    </row>
    <row r="2385" spans="57:57" x14ac:dyDescent="0.25">
      <c r="BE2385" s="402"/>
    </row>
    <row r="2386" spans="57:57" x14ac:dyDescent="0.25">
      <c r="BE2386" s="402"/>
    </row>
    <row r="2387" spans="57:57" x14ac:dyDescent="0.25">
      <c r="BE2387" s="402"/>
    </row>
    <row r="2388" spans="57:57" x14ac:dyDescent="0.25">
      <c r="BE2388" s="402"/>
    </row>
    <row r="2389" spans="57:57" x14ac:dyDescent="0.25">
      <c r="BE2389" s="402"/>
    </row>
    <row r="2390" spans="57:57" x14ac:dyDescent="0.25">
      <c r="BE2390" s="402"/>
    </row>
    <row r="2391" spans="57:57" x14ac:dyDescent="0.25">
      <c r="BE2391" s="402"/>
    </row>
    <row r="2392" spans="57:57" x14ac:dyDescent="0.25">
      <c r="BE2392" s="402"/>
    </row>
    <row r="2393" spans="57:57" x14ac:dyDescent="0.25">
      <c r="BE2393" s="402"/>
    </row>
    <row r="2394" spans="57:57" x14ac:dyDescent="0.25">
      <c r="BE2394" s="402"/>
    </row>
    <row r="2395" spans="57:57" x14ac:dyDescent="0.25">
      <c r="BE2395" s="402"/>
    </row>
    <row r="2396" spans="57:57" x14ac:dyDescent="0.25">
      <c r="BE2396" s="402"/>
    </row>
    <row r="2397" spans="57:57" x14ac:dyDescent="0.25">
      <c r="BE2397" s="402"/>
    </row>
    <row r="2398" spans="57:57" x14ac:dyDescent="0.25">
      <c r="BE2398" s="402"/>
    </row>
    <row r="2399" spans="57:57" x14ac:dyDescent="0.25">
      <c r="BE2399" s="402"/>
    </row>
    <row r="2400" spans="57:57" x14ac:dyDescent="0.25">
      <c r="BE2400" s="402"/>
    </row>
    <row r="2401" spans="57:57" x14ac:dyDescent="0.25">
      <c r="BE2401" s="402"/>
    </row>
    <row r="2402" spans="57:57" x14ac:dyDescent="0.25">
      <c r="BE2402" s="402"/>
    </row>
    <row r="2403" spans="57:57" x14ac:dyDescent="0.25">
      <c r="BE2403" s="402"/>
    </row>
    <row r="2404" spans="57:57" x14ac:dyDescent="0.25">
      <c r="BE2404" s="402"/>
    </row>
    <row r="2405" spans="57:57" x14ac:dyDescent="0.25">
      <c r="BE2405" s="402"/>
    </row>
    <row r="2406" spans="57:57" x14ac:dyDescent="0.25">
      <c r="BE2406" s="402"/>
    </row>
    <row r="2407" spans="57:57" x14ac:dyDescent="0.25">
      <c r="BE2407" s="402"/>
    </row>
    <row r="2408" spans="57:57" x14ac:dyDescent="0.25">
      <c r="BE2408" s="402"/>
    </row>
    <row r="2409" spans="57:57" x14ac:dyDescent="0.25">
      <c r="BE2409" s="402"/>
    </row>
    <row r="2410" spans="57:57" x14ac:dyDescent="0.25">
      <c r="BE2410" s="402"/>
    </row>
    <row r="2411" spans="57:57" x14ac:dyDescent="0.25">
      <c r="BE2411" s="402"/>
    </row>
    <row r="2412" spans="57:57" x14ac:dyDescent="0.25">
      <c r="BE2412" s="402"/>
    </row>
    <row r="2413" spans="57:57" x14ac:dyDescent="0.25">
      <c r="BE2413" s="402"/>
    </row>
    <row r="2414" spans="57:57" x14ac:dyDescent="0.25">
      <c r="BE2414" s="402"/>
    </row>
    <row r="2415" spans="57:57" x14ac:dyDescent="0.25">
      <c r="BE2415" s="402"/>
    </row>
    <row r="2416" spans="57:57" x14ac:dyDescent="0.25">
      <c r="BE2416" s="402"/>
    </row>
    <row r="2417" spans="57:57" x14ac:dyDescent="0.25">
      <c r="BE2417" s="402"/>
    </row>
    <row r="2418" spans="57:57" x14ac:dyDescent="0.25">
      <c r="BE2418" s="402"/>
    </row>
    <row r="2419" spans="57:57" x14ac:dyDescent="0.25">
      <c r="BE2419" s="402"/>
    </row>
    <row r="2420" spans="57:57" x14ac:dyDescent="0.25">
      <c r="BE2420" s="402"/>
    </row>
    <row r="2421" spans="57:57" x14ac:dyDescent="0.25">
      <c r="BE2421" s="402"/>
    </row>
    <row r="2422" spans="57:57" x14ac:dyDescent="0.25">
      <c r="BE2422" s="402"/>
    </row>
    <row r="2423" spans="57:57" x14ac:dyDescent="0.25">
      <c r="BE2423" s="402"/>
    </row>
    <row r="2424" spans="57:57" x14ac:dyDescent="0.25">
      <c r="BE2424" s="402"/>
    </row>
    <row r="2425" spans="57:57" x14ac:dyDescent="0.25">
      <c r="BE2425" s="402"/>
    </row>
    <row r="2426" spans="57:57" x14ac:dyDescent="0.25">
      <c r="BE2426" s="402"/>
    </row>
    <row r="2427" spans="57:57" x14ac:dyDescent="0.25">
      <c r="BE2427" s="402"/>
    </row>
    <row r="2428" spans="57:57" x14ac:dyDescent="0.25">
      <c r="BE2428" s="402"/>
    </row>
    <row r="2429" spans="57:57" x14ac:dyDescent="0.25">
      <c r="BE2429" s="402"/>
    </row>
    <row r="2430" spans="57:57" x14ac:dyDescent="0.25">
      <c r="BE2430" s="402"/>
    </row>
    <row r="2431" spans="57:57" x14ac:dyDescent="0.25">
      <c r="BE2431" s="402"/>
    </row>
    <row r="2432" spans="57:57" x14ac:dyDescent="0.25">
      <c r="BE2432" s="402"/>
    </row>
    <row r="2433" spans="57:57" x14ac:dyDescent="0.25">
      <c r="BE2433" s="402"/>
    </row>
    <row r="2434" spans="57:57" x14ac:dyDescent="0.25">
      <c r="BE2434" s="402"/>
    </row>
    <row r="2435" spans="57:57" x14ac:dyDescent="0.25">
      <c r="BE2435" s="402"/>
    </row>
    <row r="2436" spans="57:57" x14ac:dyDescent="0.25">
      <c r="BE2436" s="402"/>
    </row>
    <row r="2437" spans="57:57" x14ac:dyDescent="0.25">
      <c r="BE2437" s="402"/>
    </row>
    <row r="2438" spans="57:57" x14ac:dyDescent="0.25">
      <c r="BE2438" s="402"/>
    </row>
    <row r="2439" spans="57:57" x14ac:dyDescent="0.25">
      <c r="BE2439" s="402"/>
    </row>
    <row r="2440" spans="57:57" x14ac:dyDescent="0.25">
      <c r="BE2440" s="402"/>
    </row>
    <row r="2441" spans="57:57" x14ac:dyDescent="0.25">
      <c r="BE2441" s="402"/>
    </row>
    <row r="2442" spans="57:57" x14ac:dyDescent="0.25">
      <c r="BE2442" s="402"/>
    </row>
    <row r="2443" spans="57:57" x14ac:dyDescent="0.25">
      <c r="BE2443" s="402"/>
    </row>
    <row r="2444" spans="57:57" x14ac:dyDescent="0.25">
      <c r="BE2444" s="402"/>
    </row>
    <row r="2445" spans="57:57" x14ac:dyDescent="0.25">
      <c r="BE2445" s="402"/>
    </row>
    <row r="2446" spans="57:57" x14ac:dyDescent="0.25">
      <c r="BE2446" s="402"/>
    </row>
    <row r="2447" spans="57:57" x14ac:dyDescent="0.25">
      <c r="BE2447" s="402"/>
    </row>
    <row r="2448" spans="57:57" x14ac:dyDescent="0.25">
      <c r="BE2448" s="402"/>
    </row>
    <row r="2449" spans="57:57" x14ac:dyDescent="0.25">
      <c r="BE2449" s="402"/>
    </row>
    <row r="2450" spans="57:57" x14ac:dyDescent="0.25">
      <c r="BE2450" s="402"/>
    </row>
    <row r="2451" spans="57:57" x14ac:dyDescent="0.25">
      <c r="BE2451" s="402"/>
    </row>
    <row r="2452" spans="57:57" x14ac:dyDescent="0.25">
      <c r="BE2452" s="402"/>
    </row>
    <row r="2453" spans="57:57" x14ac:dyDescent="0.25">
      <c r="BE2453" s="402"/>
    </row>
    <row r="2454" spans="57:57" x14ac:dyDescent="0.25">
      <c r="BE2454" s="402"/>
    </row>
    <row r="2455" spans="57:57" x14ac:dyDescent="0.25">
      <c r="BE2455" s="402"/>
    </row>
    <row r="2456" spans="57:57" x14ac:dyDescent="0.25">
      <c r="BE2456" s="402"/>
    </row>
    <row r="2457" spans="57:57" x14ac:dyDescent="0.25">
      <c r="BE2457" s="402"/>
    </row>
    <row r="2458" spans="57:57" x14ac:dyDescent="0.25">
      <c r="BE2458" s="402"/>
    </row>
    <row r="2459" spans="57:57" x14ac:dyDescent="0.25">
      <c r="BE2459" s="402"/>
    </row>
    <row r="2460" spans="57:57" x14ac:dyDescent="0.25">
      <c r="BE2460" s="402"/>
    </row>
    <row r="2461" spans="57:57" x14ac:dyDescent="0.25">
      <c r="BE2461" s="402"/>
    </row>
    <row r="2462" spans="57:57" x14ac:dyDescent="0.25">
      <c r="BE2462" s="402"/>
    </row>
    <row r="2463" spans="57:57" x14ac:dyDescent="0.25">
      <c r="BE2463" s="402"/>
    </row>
    <row r="2464" spans="57:57" x14ac:dyDescent="0.25">
      <c r="BE2464" s="402"/>
    </row>
    <row r="2465" spans="57:57" x14ac:dyDescent="0.25">
      <c r="BE2465" s="402"/>
    </row>
    <row r="2466" spans="57:57" x14ac:dyDescent="0.25">
      <c r="BE2466" s="402"/>
    </row>
    <row r="2467" spans="57:57" x14ac:dyDescent="0.25">
      <c r="BE2467" s="402"/>
    </row>
    <row r="2468" spans="57:57" x14ac:dyDescent="0.25">
      <c r="BE2468" s="402"/>
    </row>
    <row r="2469" spans="57:57" x14ac:dyDescent="0.25">
      <c r="BE2469" s="402"/>
    </row>
    <row r="2470" spans="57:57" x14ac:dyDescent="0.25">
      <c r="BE2470" s="402"/>
    </row>
    <row r="2471" spans="57:57" x14ac:dyDescent="0.25">
      <c r="BE2471" s="402"/>
    </row>
    <row r="2472" spans="57:57" x14ac:dyDescent="0.25">
      <c r="BE2472" s="402"/>
    </row>
    <row r="2473" spans="57:57" x14ac:dyDescent="0.25">
      <c r="BE2473" s="402"/>
    </row>
    <row r="2474" spans="57:57" x14ac:dyDescent="0.25">
      <c r="BE2474" s="402"/>
    </row>
    <row r="2475" spans="57:57" x14ac:dyDescent="0.25">
      <c r="BE2475" s="402"/>
    </row>
    <row r="2476" spans="57:57" x14ac:dyDescent="0.25">
      <c r="BE2476" s="402"/>
    </row>
    <row r="2477" spans="57:57" x14ac:dyDescent="0.25">
      <c r="BE2477" s="402"/>
    </row>
    <row r="2478" spans="57:57" x14ac:dyDescent="0.25">
      <c r="BE2478" s="402"/>
    </row>
    <row r="2479" spans="57:57" x14ac:dyDescent="0.25">
      <c r="BE2479" s="402"/>
    </row>
    <row r="2480" spans="57:57" x14ac:dyDescent="0.25">
      <c r="BE2480" s="402"/>
    </row>
    <row r="2481" spans="57:57" x14ac:dyDescent="0.25">
      <c r="BE2481" s="402"/>
    </row>
    <row r="2482" spans="57:57" x14ac:dyDescent="0.25">
      <c r="BE2482" s="402"/>
    </row>
    <row r="2483" spans="57:57" x14ac:dyDescent="0.25">
      <c r="BE2483" s="402"/>
    </row>
    <row r="2484" spans="57:57" x14ac:dyDescent="0.25">
      <c r="BE2484" s="402"/>
    </row>
    <row r="2485" spans="57:57" x14ac:dyDescent="0.25">
      <c r="BE2485" s="402"/>
    </row>
    <row r="2486" spans="57:57" x14ac:dyDescent="0.25">
      <c r="BE2486" s="402"/>
    </row>
    <row r="2487" spans="57:57" x14ac:dyDescent="0.25">
      <c r="BE2487" s="402"/>
    </row>
    <row r="2488" spans="57:57" x14ac:dyDescent="0.25">
      <c r="BE2488" s="402"/>
    </row>
    <row r="2489" spans="57:57" x14ac:dyDescent="0.25">
      <c r="BE2489" s="402"/>
    </row>
    <row r="2490" spans="57:57" x14ac:dyDescent="0.25">
      <c r="BE2490" s="402"/>
    </row>
    <row r="2491" spans="57:57" x14ac:dyDescent="0.25">
      <c r="BE2491" s="402"/>
    </row>
    <row r="2492" spans="57:57" x14ac:dyDescent="0.25">
      <c r="BE2492" s="402"/>
    </row>
    <row r="2493" spans="57:57" x14ac:dyDescent="0.25">
      <c r="BE2493" s="402"/>
    </row>
    <row r="2494" spans="57:57" x14ac:dyDescent="0.25">
      <c r="BE2494" s="402"/>
    </row>
    <row r="2495" spans="57:57" x14ac:dyDescent="0.25">
      <c r="BE2495" s="402"/>
    </row>
    <row r="2496" spans="57:57" x14ac:dyDescent="0.25">
      <c r="BE2496" s="402"/>
    </row>
    <row r="2497" spans="57:57" x14ac:dyDescent="0.25">
      <c r="BE2497" s="402"/>
    </row>
    <row r="2498" spans="57:57" x14ac:dyDescent="0.25">
      <c r="BE2498" s="402"/>
    </row>
    <row r="2499" spans="57:57" x14ac:dyDescent="0.25">
      <c r="BE2499" s="402"/>
    </row>
    <row r="2500" spans="57:57" x14ac:dyDescent="0.25">
      <c r="BE2500" s="402"/>
    </row>
    <row r="2501" spans="57:57" x14ac:dyDescent="0.25">
      <c r="BE2501" s="402"/>
    </row>
    <row r="2502" spans="57:57" x14ac:dyDescent="0.25">
      <c r="BE2502" s="402"/>
    </row>
    <row r="2503" spans="57:57" x14ac:dyDescent="0.25">
      <c r="BE2503" s="402"/>
    </row>
    <row r="2504" spans="57:57" x14ac:dyDescent="0.25">
      <c r="BE2504" s="402"/>
    </row>
    <row r="2505" spans="57:57" x14ac:dyDescent="0.25">
      <c r="BE2505" s="402"/>
    </row>
    <row r="2506" spans="57:57" x14ac:dyDescent="0.25">
      <c r="BE2506" s="402"/>
    </row>
    <row r="2507" spans="57:57" x14ac:dyDescent="0.25">
      <c r="BE2507" s="402"/>
    </row>
    <row r="2508" spans="57:57" x14ac:dyDescent="0.25">
      <c r="BE2508" s="402"/>
    </row>
    <row r="2509" spans="57:57" x14ac:dyDescent="0.25">
      <c r="BE2509" s="402"/>
    </row>
    <row r="2510" spans="57:57" x14ac:dyDescent="0.25">
      <c r="BE2510" s="402"/>
    </row>
    <row r="2511" spans="57:57" x14ac:dyDescent="0.25">
      <c r="BE2511" s="402"/>
    </row>
    <row r="2512" spans="57:57" x14ac:dyDescent="0.25">
      <c r="BE2512" s="402"/>
    </row>
    <row r="2513" spans="57:57" x14ac:dyDescent="0.25">
      <c r="BE2513" s="402"/>
    </row>
    <row r="2514" spans="57:57" x14ac:dyDescent="0.25">
      <c r="BE2514" s="402"/>
    </row>
    <row r="2515" spans="57:57" x14ac:dyDescent="0.25">
      <c r="BE2515" s="402"/>
    </row>
    <row r="2516" spans="57:57" x14ac:dyDescent="0.25">
      <c r="BE2516" s="402"/>
    </row>
    <row r="2517" spans="57:57" x14ac:dyDescent="0.25">
      <c r="BE2517" s="402"/>
    </row>
    <row r="2518" spans="57:57" x14ac:dyDescent="0.25">
      <c r="BE2518" s="402"/>
    </row>
    <row r="2519" spans="57:57" x14ac:dyDescent="0.25">
      <c r="BE2519" s="402"/>
    </row>
    <row r="2520" spans="57:57" x14ac:dyDescent="0.25">
      <c r="BE2520" s="402"/>
    </row>
    <row r="2521" spans="57:57" x14ac:dyDescent="0.25">
      <c r="BE2521" s="402"/>
    </row>
    <row r="2522" spans="57:57" x14ac:dyDescent="0.25">
      <c r="BE2522" s="402"/>
    </row>
    <row r="2523" spans="57:57" x14ac:dyDescent="0.25">
      <c r="BE2523" s="402"/>
    </row>
    <row r="2524" spans="57:57" x14ac:dyDescent="0.25">
      <c r="BE2524" s="402"/>
    </row>
    <row r="2525" spans="57:57" x14ac:dyDescent="0.25">
      <c r="BE2525" s="402"/>
    </row>
    <row r="2526" spans="57:57" x14ac:dyDescent="0.25">
      <c r="BE2526" s="402"/>
    </row>
    <row r="2527" spans="57:57" x14ac:dyDescent="0.25">
      <c r="BE2527" s="402"/>
    </row>
    <row r="2528" spans="57:57" x14ac:dyDescent="0.25">
      <c r="BE2528" s="402"/>
    </row>
    <row r="2529" spans="57:57" x14ac:dyDescent="0.25">
      <c r="BE2529" s="402"/>
    </row>
    <row r="2530" spans="57:57" x14ac:dyDescent="0.25">
      <c r="BE2530" s="402"/>
    </row>
    <row r="2531" spans="57:57" x14ac:dyDescent="0.25">
      <c r="BE2531" s="402"/>
    </row>
    <row r="2532" spans="57:57" x14ac:dyDescent="0.25">
      <c r="BE2532" s="402"/>
    </row>
    <row r="2533" spans="57:57" x14ac:dyDescent="0.25">
      <c r="BE2533" s="402"/>
    </row>
    <row r="2534" spans="57:57" x14ac:dyDescent="0.25">
      <c r="BE2534" s="402"/>
    </row>
    <row r="2535" spans="57:57" x14ac:dyDescent="0.25">
      <c r="BE2535" s="402"/>
    </row>
    <row r="2536" spans="57:57" x14ac:dyDescent="0.25">
      <c r="BE2536" s="402"/>
    </row>
    <row r="2537" spans="57:57" x14ac:dyDescent="0.25">
      <c r="BE2537" s="402"/>
    </row>
    <row r="2538" spans="57:57" x14ac:dyDescent="0.25">
      <c r="BE2538" s="402"/>
    </row>
    <row r="2539" spans="57:57" x14ac:dyDescent="0.25">
      <c r="BE2539" s="402"/>
    </row>
    <row r="2540" spans="57:57" x14ac:dyDescent="0.25">
      <c r="BE2540" s="402"/>
    </row>
    <row r="2541" spans="57:57" x14ac:dyDescent="0.25">
      <c r="BE2541" s="402"/>
    </row>
    <row r="2542" spans="57:57" x14ac:dyDescent="0.25">
      <c r="BE2542" s="402"/>
    </row>
    <row r="2543" spans="57:57" x14ac:dyDescent="0.25">
      <c r="BE2543" s="402"/>
    </row>
    <row r="2544" spans="57:57" x14ac:dyDescent="0.25">
      <c r="BE2544" s="402"/>
    </row>
    <row r="2545" spans="57:57" x14ac:dyDescent="0.25">
      <c r="BE2545" s="402"/>
    </row>
    <row r="2546" spans="57:57" x14ac:dyDescent="0.25">
      <c r="BE2546" s="402"/>
    </row>
    <row r="2547" spans="57:57" x14ac:dyDescent="0.25">
      <c r="BE2547" s="402"/>
    </row>
    <row r="2548" spans="57:57" x14ac:dyDescent="0.25">
      <c r="BE2548" s="402"/>
    </row>
    <row r="2549" spans="57:57" x14ac:dyDescent="0.25">
      <c r="BE2549" s="402"/>
    </row>
    <row r="2550" spans="57:57" x14ac:dyDescent="0.25">
      <c r="BE2550" s="402"/>
    </row>
    <row r="2551" spans="57:57" x14ac:dyDescent="0.25">
      <c r="BE2551" s="402"/>
    </row>
    <row r="2552" spans="57:57" x14ac:dyDescent="0.25">
      <c r="BE2552" s="402"/>
    </row>
    <row r="2553" spans="57:57" x14ac:dyDescent="0.25">
      <c r="BE2553" s="402"/>
    </row>
    <row r="2554" spans="57:57" x14ac:dyDescent="0.25">
      <c r="BE2554" s="402"/>
    </row>
    <row r="2555" spans="57:57" x14ac:dyDescent="0.25">
      <c r="BE2555" s="402"/>
    </row>
    <row r="2556" spans="57:57" x14ac:dyDescent="0.25">
      <c r="BE2556" s="402"/>
    </row>
    <row r="2557" spans="57:57" x14ac:dyDescent="0.25">
      <c r="BE2557" s="402"/>
    </row>
    <row r="2558" spans="57:57" x14ac:dyDescent="0.25">
      <c r="BE2558" s="402"/>
    </row>
    <row r="2559" spans="57:57" x14ac:dyDescent="0.25">
      <c r="BE2559" s="402"/>
    </row>
    <row r="2560" spans="57:57" x14ac:dyDescent="0.25">
      <c r="BE2560" s="402"/>
    </row>
    <row r="2561" spans="57:57" x14ac:dyDescent="0.25">
      <c r="BE2561" s="402"/>
    </row>
    <row r="2562" spans="57:57" x14ac:dyDescent="0.25">
      <c r="BE2562" s="402"/>
    </row>
    <row r="2563" spans="57:57" x14ac:dyDescent="0.25">
      <c r="BE2563" s="402"/>
    </row>
    <row r="2564" spans="57:57" x14ac:dyDescent="0.25">
      <c r="BE2564" s="402"/>
    </row>
    <row r="2565" spans="57:57" x14ac:dyDescent="0.25">
      <c r="BE2565" s="402"/>
    </row>
    <row r="2566" spans="57:57" x14ac:dyDescent="0.25">
      <c r="BE2566" s="402"/>
    </row>
    <row r="2567" spans="57:57" x14ac:dyDescent="0.25">
      <c r="BE2567" s="402"/>
    </row>
    <row r="2568" spans="57:57" x14ac:dyDescent="0.25">
      <c r="BE2568" s="402"/>
    </row>
    <row r="2569" spans="57:57" x14ac:dyDescent="0.25">
      <c r="BE2569" s="402"/>
    </row>
    <row r="2570" spans="57:57" x14ac:dyDescent="0.25">
      <c r="BE2570" s="402"/>
    </row>
    <row r="2571" spans="57:57" x14ac:dyDescent="0.25">
      <c r="BE2571" s="402"/>
    </row>
    <row r="2572" spans="57:57" x14ac:dyDescent="0.25">
      <c r="BE2572" s="402"/>
    </row>
    <row r="2573" spans="57:57" x14ac:dyDescent="0.25">
      <c r="BE2573" s="402"/>
    </row>
    <row r="2574" spans="57:57" x14ac:dyDescent="0.25">
      <c r="BE2574" s="402"/>
    </row>
    <row r="2575" spans="57:57" x14ac:dyDescent="0.25">
      <c r="BE2575" s="402"/>
    </row>
    <row r="2576" spans="57:57" x14ac:dyDescent="0.25">
      <c r="BE2576" s="402"/>
    </row>
    <row r="2577" spans="57:57" x14ac:dyDescent="0.25">
      <c r="BE2577" s="402"/>
    </row>
    <row r="2578" spans="57:57" x14ac:dyDescent="0.25">
      <c r="BE2578" s="402"/>
    </row>
    <row r="2579" spans="57:57" x14ac:dyDescent="0.25">
      <c r="BE2579" s="402"/>
    </row>
    <row r="2580" spans="57:57" x14ac:dyDescent="0.25">
      <c r="BE2580" s="402"/>
    </row>
    <row r="2581" spans="57:57" x14ac:dyDescent="0.25">
      <c r="BE2581" s="402"/>
    </row>
    <row r="2582" spans="57:57" x14ac:dyDescent="0.25">
      <c r="BE2582" s="402"/>
    </row>
    <row r="2583" spans="57:57" x14ac:dyDescent="0.25">
      <c r="BE2583" s="402"/>
    </row>
    <row r="2584" spans="57:57" x14ac:dyDescent="0.25">
      <c r="BE2584" s="402"/>
    </row>
    <row r="2585" spans="57:57" x14ac:dyDescent="0.25">
      <c r="BE2585" s="402"/>
    </row>
    <row r="2586" spans="57:57" x14ac:dyDescent="0.25">
      <c r="BE2586" s="402"/>
    </row>
    <row r="2587" spans="57:57" x14ac:dyDescent="0.25">
      <c r="BE2587" s="402"/>
    </row>
    <row r="2588" spans="57:57" x14ac:dyDescent="0.25">
      <c r="BE2588" s="402"/>
    </row>
    <row r="2589" spans="57:57" x14ac:dyDescent="0.25">
      <c r="BE2589" s="402"/>
    </row>
    <row r="2590" spans="57:57" x14ac:dyDescent="0.25">
      <c r="BE2590" s="402"/>
    </row>
    <row r="2591" spans="57:57" x14ac:dyDescent="0.25">
      <c r="BE2591" s="402"/>
    </row>
    <row r="2592" spans="57:57" x14ac:dyDescent="0.25">
      <c r="BE2592" s="402"/>
    </row>
    <row r="2593" spans="57:57" x14ac:dyDescent="0.25">
      <c r="BE2593" s="402"/>
    </row>
    <row r="2594" spans="57:57" x14ac:dyDescent="0.25">
      <c r="BE2594" s="402"/>
    </row>
    <row r="2595" spans="57:57" x14ac:dyDescent="0.25">
      <c r="BE2595" s="402"/>
    </row>
    <row r="2596" spans="57:57" x14ac:dyDescent="0.25">
      <c r="BE2596" s="402"/>
    </row>
    <row r="2597" spans="57:57" x14ac:dyDescent="0.25">
      <c r="BE2597" s="402"/>
    </row>
    <row r="2598" spans="57:57" x14ac:dyDescent="0.25">
      <c r="BE2598" s="402"/>
    </row>
    <row r="2599" spans="57:57" x14ac:dyDescent="0.25">
      <c r="BE2599" s="402"/>
    </row>
    <row r="2600" spans="57:57" x14ac:dyDescent="0.25">
      <c r="BE2600" s="402"/>
    </row>
    <row r="2601" spans="57:57" x14ac:dyDescent="0.25">
      <c r="BE2601" s="402"/>
    </row>
    <row r="2602" spans="57:57" x14ac:dyDescent="0.25">
      <c r="BE2602" s="402"/>
    </row>
    <row r="2603" spans="57:57" x14ac:dyDescent="0.25">
      <c r="BE2603" s="402"/>
    </row>
    <row r="2604" spans="57:57" x14ac:dyDescent="0.25">
      <c r="BE2604" s="402"/>
    </row>
    <row r="2605" spans="57:57" x14ac:dyDescent="0.25">
      <c r="BE2605" s="402"/>
    </row>
    <row r="2606" spans="57:57" x14ac:dyDescent="0.25">
      <c r="BE2606" s="402"/>
    </row>
    <row r="2607" spans="57:57" x14ac:dyDescent="0.25">
      <c r="BE2607" s="402"/>
    </row>
    <row r="2608" spans="57:57" x14ac:dyDescent="0.25">
      <c r="BE2608" s="402"/>
    </row>
    <row r="2609" spans="57:57" x14ac:dyDescent="0.25">
      <c r="BE2609" s="402"/>
    </row>
    <row r="2610" spans="57:57" x14ac:dyDescent="0.25">
      <c r="BE2610" s="402"/>
    </row>
    <row r="2611" spans="57:57" x14ac:dyDescent="0.25">
      <c r="BE2611" s="402"/>
    </row>
    <row r="2612" spans="57:57" x14ac:dyDescent="0.25">
      <c r="BE2612" s="402"/>
    </row>
    <row r="2613" spans="57:57" x14ac:dyDescent="0.25">
      <c r="BE2613" s="402"/>
    </row>
    <row r="2614" spans="57:57" x14ac:dyDescent="0.25">
      <c r="BE2614" s="402"/>
    </row>
    <row r="2615" spans="57:57" x14ac:dyDescent="0.25">
      <c r="BE2615" s="402"/>
    </row>
    <row r="2616" spans="57:57" x14ac:dyDescent="0.25">
      <c r="BE2616" s="402"/>
    </row>
    <row r="2617" spans="57:57" x14ac:dyDescent="0.25">
      <c r="BE2617" s="402"/>
    </row>
    <row r="2618" spans="57:57" x14ac:dyDescent="0.25">
      <c r="BE2618" s="402"/>
    </row>
    <row r="2619" spans="57:57" x14ac:dyDescent="0.25">
      <c r="BE2619" s="402"/>
    </row>
    <row r="2620" spans="57:57" x14ac:dyDescent="0.25">
      <c r="BE2620" s="402"/>
    </row>
    <row r="2621" spans="57:57" x14ac:dyDescent="0.25">
      <c r="BE2621" s="402"/>
    </row>
    <row r="2622" spans="57:57" x14ac:dyDescent="0.25">
      <c r="BE2622" s="402"/>
    </row>
    <row r="2623" spans="57:57" x14ac:dyDescent="0.25">
      <c r="BE2623" s="402"/>
    </row>
    <row r="2624" spans="57:57" x14ac:dyDescent="0.25">
      <c r="BE2624" s="402"/>
    </row>
    <row r="2625" spans="57:57" x14ac:dyDescent="0.25">
      <c r="BE2625" s="402"/>
    </row>
    <row r="2626" spans="57:57" x14ac:dyDescent="0.25">
      <c r="BE2626" s="402"/>
    </row>
    <row r="2627" spans="57:57" x14ac:dyDescent="0.25">
      <c r="BE2627" s="402"/>
    </row>
    <row r="2628" spans="57:57" x14ac:dyDescent="0.25">
      <c r="BE2628" s="402"/>
    </row>
    <row r="2629" spans="57:57" x14ac:dyDescent="0.25">
      <c r="BE2629" s="402"/>
    </row>
    <row r="2630" spans="57:57" x14ac:dyDescent="0.25">
      <c r="BE2630" s="402"/>
    </row>
    <row r="2631" spans="57:57" x14ac:dyDescent="0.25">
      <c r="BE2631" s="402"/>
    </row>
    <row r="2632" spans="57:57" x14ac:dyDescent="0.25">
      <c r="BE2632" s="402"/>
    </row>
    <row r="2633" spans="57:57" x14ac:dyDescent="0.25">
      <c r="BE2633" s="402"/>
    </row>
    <row r="2634" spans="57:57" x14ac:dyDescent="0.25">
      <c r="BE2634" s="402"/>
    </row>
    <row r="2635" spans="57:57" x14ac:dyDescent="0.25">
      <c r="BE2635" s="402"/>
    </row>
    <row r="2636" spans="57:57" x14ac:dyDescent="0.25">
      <c r="BE2636" s="402"/>
    </row>
    <row r="2637" spans="57:57" x14ac:dyDescent="0.25">
      <c r="BE2637" s="402"/>
    </row>
    <row r="2638" spans="57:57" x14ac:dyDescent="0.25">
      <c r="BE2638" s="402"/>
    </row>
    <row r="2639" spans="57:57" x14ac:dyDescent="0.25">
      <c r="BE2639" s="402"/>
    </row>
    <row r="2640" spans="57:57" x14ac:dyDescent="0.25">
      <c r="BE2640" s="402"/>
    </row>
    <row r="2641" spans="57:57" x14ac:dyDescent="0.25">
      <c r="BE2641" s="402"/>
    </row>
    <row r="2642" spans="57:57" x14ac:dyDescent="0.25">
      <c r="BE2642" s="402"/>
    </row>
    <row r="2643" spans="57:57" x14ac:dyDescent="0.25">
      <c r="BE2643" s="402"/>
    </row>
    <row r="2644" spans="57:57" x14ac:dyDescent="0.25">
      <c r="BE2644" s="402"/>
    </row>
    <row r="2645" spans="57:57" x14ac:dyDescent="0.25">
      <c r="BE2645" s="402"/>
    </row>
    <row r="2646" spans="57:57" x14ac:dyDescent="0.25">
      <c r="BE2646" s="402"/>
    </row>
    <row r="2647" spans="57:57" x14ac:dyDescent="0.25">
      <c r="BE2647" s="402"/>
    </row>
    <row r="2648" spans="57:57" x14ac:dyDescent="0.25">
      <c r="BE2648" s="402"/>
    </row>
    <row r="2649" spans="57:57" x14ac:dyDescent="0.25">
      <c r="BE2649" s="402"/>
    </row>
    <row r="2650" spans="57:57" x14ac:dyDescent="0.25">
      <c r="BE2650" s="402"/>
    </row>
    <row r="2651" spans="57:57" x14ac:dyDescent="0.25">
      <c r="BE2651" s="402"/>
    </row>
    <row r="2652" spans="57:57" x14ac:dyDescent="0.25">
      <c r="BE2652" s="402"/>
    </row>
    <row r="2653" spans="57:57" x14ac:dyDescent="0.25">
      <c r="BE2653" s="402"/>
    </row>
    <row r="2654" spans="57:57" x14ac:dyDescent="0.25">
      <c r="BE2654" s="402"/>
    </row>
    <row r="2655" spans="57:57" x14ac:dyDescent="0.25">
      <c r="BE2655" s="402"/>
    </row>
    <row r="2656" spans="57:57" x14ac:dyDescent="0.25">
      <c r="BE2656" s="402"/>
    </row>
    <row r="2657" spans="57:57" x14ac:dyDescent="0.25">
      <c r="BE2657" s="402"/>
    </row>
    <row r="2658" spans="57:57" x14ac:dyDescent="0.25">
      <c r="BE2658" s="402"/>
    </row>
    <row r="2659" spans="57:57" x14ac:dyDescent="0.25">
      <c r="BE2659" s="402"/>
    </row>
    <row r="2660" spans="57:57" x14ac:dyDescent="0.25">
      <c r="BE2660" s="402"/>
    </row>
    <row r="2661" spans="57:57" x14ac:dyDescent="0.25">
      <c r="BE2661" s="402"/>
    </row>
    <row r="2662" spans="57:57" x14ac:dyDescent="0.25">
      <c r="BE2662" s="402"/>
    </row>
    <row r="2663" spans="57:57" x14ac:dyDescent="0.25">
      <c r="BE2663" s="402"/>
    </row>
    <row r="2664" spans="57:57" x14ac:dyDescent="0.25">
      <c r="BE2664" s="402"/>
    </row>
    <row r="2665" spans="57:57" x14ac:dyDescent="0.25">
      <c r="BE2665" s="402"/>
    </row>
    <row r="2666" spans="57:57" x14ac:dyDescent="0.25">
      <c r="BE2666" s="402"/>
    </row>
    <row r="2667" spans="57:57" x14ac:dyDescent="0.25">
      <c r="BE2667" s="402"/>
    </row>
    <row r="2668" spans="57:57" x14ac:dyDescent="0.25">
      <c r="BE2668" s="402"/>
    </row>
    <row r="2669" spans="57:57" x14ac:dyDescent="0.25">
      <c r="BE2669" s="402"/>
    </row>
    <row r="2670" spans="57:57" x14ac:dyDescent="0.25">
      <c r="BE2670" s="402"/>
    </row>
    <row r="2671" spans="57:57" x14ac:dyDescent="0.25">
      <c r="BE2671" s="402"/>
    </row>
    <row r="2672" spans="57:57" x14ac:dyDescent="0.25">
      <c r="BE2672" s="402"/>
    </row>
    <row r="2673" spans="57:57" x14ac:dyDescent="0.25">
      <c r="BE2673" s="402"/>
    </row>
    <row r="2674" spans="57:57" x14ac:dyDescent="0.25">
      <c r="BE2674" s="402"/>
    </row>
    <row r="2675" spans="57:57" x14ac:dyDescent="0.25">
      <c r="BE2675" s="402"/>
    </row>
    <row r="2676" spans="57:57" x14ac:dyDescent="0.25">
      <c r="BE2676" s="402"/>
    </row>
    <row r="2677" spans="57:57" x14ac:dyDescent="0.25">
      <c r="BE2677" s="402"/>
    </row>
    <row r="2678" spans="57:57" x14ac:dyDescent="0.25">
      <c r="BE2678" s="402"/>
    </row>
    <row r="2679" spans="57:57" x14ac:dyDescent="0.25">
      <c r="BE2679" s="402"/>
    </row>
    <row r="2680" spans="57:57" x14ac:dyDescent="0.25">
      <c r="BE2680" s="402"/>
    </row>
    <row r="2681" spans="57:57" x14ac:dyDescent="0.25">
      <c r="BE2681" s="402"/>
    </row>
    <row r="2682" spans="57:57" x14ac:dyDescent="0.25">
      <c r="BE2682" s="402"/>
    </row>
    <row r="2683" spans="57:57" x14ac:dyDescent="0.25">
      <c r="BE2683" s="402"/>
    </row>
    <row r="2684" spans="57:57" x14ac:dyDescent="0.25">
      <c r="BE2684" s="402"/>
    </row>
    <row r="2685" spans="57:57" x14ac:dyDescent="0.25">
      <c r="BE2685" s="402"/>
    </row>
    <row r="2686" spans="57:57" x14ac:dyDescent="0.25">
      <c r="BE2686" s="402"/>
    </row>
    <row r="2687" spans="57:57" x14ac:dyDescent="0.25">
      <c r="BE2687" s="402"/>
    </row>
    <row r="2688" spans="57:57" x14ac:dyDescent="0.25">
      <c r="BE2688" s="402"/>
    </row>
    <row r="2689" spans="57:57" x14ac:dyDescent="0.25">
      <c r="BE2689" s="402"/>
    </row>
    <row r="2690" spans="57:57" x14ac:dyDescent="0.25">
      <c r="BE2690" s="402"/>
    </row>
    <row r="2691" spans="57:57" x14ac:dyDescent="0.25">
      <c r="BE2691" s="402"/>
    </row>
    <row r="2692" spans="57:57" x14ac:dyDescent="0.25">
      <c r="BE2692" s="402"/>
    </row>
    <row r="2693" spans="57:57" x14ac:dyDescent="0.25">
      <c r="BE2693" s="402"/>
    </row>
    <row r="2694" spans="57:57" x14ac:dyDescent="0.25">
      <c r="BE2694" s="402"/>
    </row>
    <row r="2695" spans="57:57" x14ac:dyDescent="0.25">
      <c r="BE2695" s="402"/>
    </row>
    <row r="2696" spans="57:57" x14ac:dyDescent="0.25">
      <c r="BE2696" s="402"/>
    </row>
    <row r="2697" spans="57:57" x14ac:dyDescent="0.25">
      <c r="BE2697" s="402"/>
    </row>
    <row r="2698" spans="57:57" x14ac:dyDescent="0.25">
      <c r="BE2698" s="402"/>
    </row>
    <row r="2699" spans="57:57" x14ac:dyDescent="0.25">
      <c r="BE2699" s="402"/>
    </row>
    <row r="2700" spans="57:57" x14ac:dyDescent="0.25">
      <c r="BE2700" s="402"/>
    </row>
    <row r="2701" spans="57:57" x14ac:dyDescent="0.25">
      <c r="BE2701" s="402"/>
    </row>
    <row r="2702" spans="57:57" x14ac:dyDescent="0.25">
      <c r="BE2702" s="402"/>
    </row>
    <row r="2703" spans="57:57" x14ac:dyDescent="0.25">
      <c r="BE2703" s="402"/>
    </row>
    <row r="2704" spans="57:57" x14ac:dyDescent="0.25">
      <c r="BE2704" s="402"/>
    </row>
    <row r="2705" spans="57:57" x14ac:dyDescent="0.25">
      <c r="BE2705" s="402"/>
    </row>
    <row r="2706" spans="57:57" x14ac:dyDescent="0.25">
      <c r="BE2706" s="402"/>
    </row>
    <row r="2707" spans="57:57" x14ac:dyDescent="0.25">
      <c r="BE2707" s="402"/>
    </row>
    <row r="2708" spans="57:57" x14ac:dyDescent="0.25">
      <c r="BE2708" s="402"/>
    </row>
    <row r="2709" spans="57:57" x14ac:dyDescent="0.25">
      <c r="BE2709" s="402"/>
    </row>
    <row r="2710" spans="57:57" x14ac:dyDescent="0.25">
      <c r="BE2710" s="402"/>
    </row>
    <row r="2711" spans="57:57" x14ac:dyDescent="0.25">
      <c r="BE2711" s="402"/>
    </row>
    <row r="2712" spans="57:57" x14ac:dyDescent="0.25">
      <c r="BE2712" s="402"/>
    </row>
    <row r="2713" spans="57:57" x14ac:dyDescent="0.25">
      <c r="BE2713" s="402"/>
    </row>
    <row r="2714" spans="57:57" x14ac:dyDescent="0.25">
      <c r="BE2714" s="402"/>
    </row>
    <row r="2715" spans="57:57" x14ac:dyDescent="0.25">
      <c r="BE2715" s="402"/>
    </row>
    <row r="2716" spans="57:57" x14ac:dyDescent="0.25">
      <c r="BE2716" s="402"/>
    </row>
    <row r="2717" spans="57:57" x14ac:dyDescent="0.25">
      <c r="BE2717" s="402"/>
    </row>
    <row r="2718" spans="57:57" x14ac:dyDescent="0.25">
      <c r="BE2718" s="402"/>
    </row>
    <row r="2719" spans="57:57" x14ac:dyDescent="0.25">
      <c r="BE2719" s="402"/>
    </row>
    <row r="2720" spans="57:57" x14ac:dyDescent="0.25">
      <c r="BE2720" s="402"/>
    </row>
    <row r="2721" spans="57:57" x14ac:dyDescent="0.25">
      <c r="BE2721" s="402"/>
    </row>
    <row r="2722" spans="57:57" x14ac:dyDescent="0.25">
      <c r="BE2722" s="402"/>
    </row>
    <row r="2723" spans="57:57" x14ac:dyDescent="0.25">
      <c r="BE2723" s="402"/>
    </row>
    <row r="2724" spans="57:57" x14ac:dyDescent="0.25">
      <c r="BE2724" s="402"/>
    </row>
    <row r="2725" spans="57:57" x14ac:dyDescent="0.25">
      <c r="BE2725" s="402"/>
    </row>
    <row r="2726" spans="57:57" x14ac:dyDescent="0.25">
      <c r="BE2726" s="402"/>
    </row>
    <row r="2727" spans="57:57" x14ac:dyDescent="0.25">
      <c r="BE2727" s="402"/>
    </row>
    <row r="2728" spans="57:57" x14ac:dyDescent="0.25">
      <c r="BE2728" s="402"/>
    </row>
    <row r="2729" spans="57:57" x14ac:dyDescent="0.25">
      <c r="BE2729" s="402"/>
    </row>
    <row r="2730" spans="57:57" x14ac:dyDescent="0.25">
      <c r="BE2730" s="402"/>
    </row>
    <row r="2731" spans="57:57" x14ac:dyDescent="0.25">
      <c r="BE2731" s="402"/>
    </row>
    <row r="2732" spans="57:57" x14ac:dyDescent="0.25">
      <c r="BE2732" s="402"/>
    </row>
    <row r="2733" spans="57:57" x14ac:dyDescent="0.25">
      <c r="BE2733" s="402"/>
    </row>
    <row r="2734" spans="57:57" x14ac:dyDescent="0.25">
      <c r="BE2734" s="402"/>
    </row>
    <row r="2735" spans="57:57" x14ac:dyDescent="0.25">
      <c r="BE2735" s="402"/>
    </row>
    <row r="2736" spans="57:57" x14ac:dyDescent="0.25">
      <c r="BE2736" s="402"/>
    </row>
    <row r="2737" spans="57:57" x14ac:dyDescent="0.25">
      <c r="BE2737" s="402"/>
    </row>
    <row r="2738" spans="57:57" x14ac:dyDescent="0.25">
      <c r="BE2738" s="402"/>
    </row>
    <row r="2739" spans="57:57" x14ac:dyDescent="0.25">
      <c r="BE2739" s="402"/>
    </row>
    <row r="2740" spans="57:57" x14ac:dyDescent="0.25">
      <c r="BE2740" s="402"/>
    </row>
    <row r="2741" spans="57:57" x14ac:dyDescent="0.25">
      <c r="BE2741" s="402"/>
    </row>
    <row r="2742" spans="57:57" x14ac:dyDescent="0.25">
      <c r="BE2742" s="402"/>
    </row>
    <row r="2743" spans="57:57" x14ac:dyDescent="0.25">
      <c r="BE2743" s="402"/>
    </row>
    <row r="2744" spans="57:57" x14ac:dyDescent="0.25">
      <c r="BE2744" s="402"/>
    </row>
    <row r="2745" spans="57:57" x14ac:dyDescent="0.25">
      <c r="BE2745" s="402"/>
    </row>
    <row r="2746" spans="57:57" x14ac:dyDescent="0.25">
      <c r="BE2746" s="402"/>
    </row>
    <row r="2747" spans="57:57" x14ac:dyDescent="0.25">
      <c r="BE2747" s="402"/>
    </row>
    <row r="2748" spans="57:57" x14ac:dyDescent="0.25">
      <c r="BE2748" s="402"/>
    </row>
    <row r="2749" spans="57:57" x14ac:dyDescent="0.25">
      <c r="BE2749" s="402"/>
    </row>
    <row r="2750" spans="57:57" x14ac:dyDescent="0.25">
      <c r="BE2750" s="402"/>
    </row>
    <row r="2751" spans="57:57" x14ac:dyDescent="0.25">
      <c r="BE2751" s="402"/>
    </row>
    <row r="2752" spans="57:57" x14ac:dyDescent="0.25">
      <c r="BE2752" s="402"/>
    </row>
    <row r="2753" spans="57:57" x14ac:dyDescent="0.25">
      <c r="BE2753" s="402"/>
    </row>
    <row r="2754" spans="57:57" x14ac:dyDescent="0.25">
      <c r="BE2754" s="402"/>
    </row>
    <row r="2755" spans="57:57" x14ac:dyDescent="0.25">
      <c r="BE2755" s="402"/>
    </row>
    <row r="2756" spans="57:57" x14ac:dyDescent="0.25">
      <c r="BE2756" s="402"/>
    </row>
    <row r="2757" spans="57:57" x14ac:dyDescent="0.25">
      <c r="BE2757" s="402"/>
    </row>
    <row r="2758" spans="57:57" x14ac:dyDescent="0.25">
      <c r="BE2758" s="402"/>
    </row>
    <row r="2759" spans="57:57" x14ac:dyDescent="0.25">
      <c r="BE2759" s="402"/>
    </row>
    <row r="2760" spans="57:57" x14ac:dyDescent="0.25">
      <c r="BE2760" s="402"/>
    </row>
    <row r="2761" spans="57:57" x14ac:dyDescent="0.25">
      <c r="BE2761" s="402"/>
    </row>
    <row r="2762" spans="57:57" x14ac:dyDescent="0.25">
      <c r="BE2762" s="402"/>
    </row>
    <row r="2763" spans="57:57" x14ac:dyDescent="0.25">
      <c r="BE2763" s="402"/>
    </row>
    <row r="2764" spans="57:57" x14ac:dyDescent="0.25">
      <c r="BE2764" s="402"/>
    </row>
    <row r="2765" spans="57:57" x14ac:dyDescent="0.25">
      <c r="BE2765" s="402"/>
    </row>
    <row r="2766" spans="57:57" x14ac:dyDescent="0.25">
      <c r="BE2766" s="402"/>
    </row>
    <row r="2767" spans="57:57" x14ac:dyDescent="0.25">
      <c r="BE2767" s="402"/>
    </row>
    <row r="2768" spans="57:57" x14ac:dyDescent="0.25">
      <c r="BE2768" s="402"/>
    </row>
    <row r="2769" spans="57:57" x14ac:dyDescent="0.25">
      <c r="BE2769" s="402"/>
    </row>
    <row r="2770" spans="57:57" x14ac:dyDescent="0.25">
      <c r="BE2770" s="402"/>
    </row>
    <row r="2771" spans="57:57" x14ac:dyDescent="0.25">
      <c r="BE2771" s="402"/>
    </row>
    <row r="2772" spans="57:57" x14ac:dyDescent="0.25">
      <c r="BE2772" s="402"/>
    </row>
    <row r="2773" spans="57:57" x14ac:dyDescent="0.25">
      <c r="BE2773" s="402"/>
    </row>
    <row r="2774" spans="57:57" x14ac:dyDescent="0.25">
      <c r="BE2774" s="402"/>
    </row>
    <row r="2775" spans="57:57" x14ac:dyDescent="0.25">
      <c r="BE2775" s="402"/>
    </row>
    <row r="2776" spans="57:57" x14ac:dyDescent="0.25">
      <c r="BE2776" s="402"/>
    </row>
    <row r="2777" spans="57:57" x14ac:dyDescent="0.25">
      <c r="BE2777" s="402"/>
    </row>
    <row r="2778" spans="57:57" x14ac:dyDescent="0.25">
      <c r="BE2778" s="402"/>
    </row>
    <row r="2779" spans="57:57" x14ac:dyDescent="0.25">
      <c r="BE2779" s="402"/>
    </row>
    <row r="2780" spans="57:57" x14ac:dyDescent="0.25">
      <c r="BE2780" s="402"/>
    </row>
    <row r="2781" spans="57:57" x14ac:dyDescent="0.25">
      <c r="BE2781" s="402"/>
    </row>
    <row r="2782" spans="57:57" x14ac:dyDescent="0.25">
      <c r="BE2782" s="402"/>
    </row>
    <row r="2783" spans="57:57" x14ac:dyDescent="0.25">
      <c r="BE2783" s="402"/>
    </row>
    <row r="2784" spans="57:57" x14ac:dyDescent="0.25">
      <c r="BE2784" s="402"/>
    </row>
    <row r="2785" spans="57:57" x14ac:dyDescent="0.25">
      <c r="BE2785" s="402"/>
    </row>
    <row r="2786" spans="57:57" x14ac:dyDescent="0.25">
      <c r="BE2786" s="402"/>
    </row>
    <row r="2787" spans="57:57" x14ac:dyDescent="0.25">
      <c r="BE2787" s="402"/>
    </row>
    <row r="2788" spans="57:57" x14ac:dyDescent="0.25">
      <c r="BE2788" s="402"/>
    </row>
    <row r="2789" spans="57:57" x14ac:dyDescent="0.25">
      <c r="BE2789" s="402"/>
    </row>
    <row r="2790" spans="57:57" x14ac:dyDescent="0.25">
      <c r="BE2790" s="402"/>
    </row>
    <row r="2791" spans="57:57" x14ac:dyDescent="0.25">
      <c r="BE2791" s="402"/>
    </row>
    <row r="2792" spans="57:57" x14ac:dyDescent="0.25">
      <c r="BE2792" s="402"/>
    </row>
    <row r="2793" spans="57:57" x14ac:dyDescent="0.25">
      <c r="BE2793" s="402"/>
    </row>
    <row r="2794" spans="57:57" x14ac:dyDescent="0.25">
      <c r="BE2794" s="402"/>
    </row>
    <row r="2795" spans="57:57" x14ac:dyDescent="0.25">
      <c r="BE2795" s="402"/>
    </row>
    <row r="2796" spans="57:57" x14ac:dyDescent="0.25">
      <c r="BE2796" s="402"/>
    </row>
    <row r="2797" spans="57:57" x14ac:dyDescent="0.25">
      <c r="BE2797" s="402"/>
    </row>
    <row r="2798" spans="57:57" x14ac:dyDescent="0.25">
      <c r="BE2798" s="402"/>
    </row>
    <row r="2799" spans="57:57" x14ac:dyDescent="0.25">
      <c r="BE2799" s="402"/>
    </row>
    <row r="2800" spans="57:57" x14ac:dyDescent="0.25">
      <c r="BE2800" s="402"/>
    </row>
    <row r="2801" spans="57:57" x14ac:dyDescent="0.25">
      <c r="BE2801" s="402"/>
    </row>
    <row r="2802" spans="57:57" x14ac:dyDescent="0.25">
      <c r="BE2802" s="402"/>
    </row>
    <row r="2803" spans="57:57" x14ac:dyDescent="0.25">
      <c r="BE2803" s="402"/>
    </row>
    <row r="2804" spans="57:57" x14ac:dyDescent="0.25">
      <c r="BE2804" s="402"/>
    </row>
    <row r="2805" spans="57:57" x14ac:dyDescent="0.25">
      <c r="BE2805" s="402"/>
    </row>
    <row r="2806" spans="57:57" x14ac:dyDescent="0.25">
      <c r="BE2806" s="402"/>
    </row>
    <row r="2807" spans="57:57" x14ac:dyDescent="0.25">
      <c r="BE2807" s="402"/>
    </row>
    <row r="2808" spans="57:57" x14ac:dyDescent="0.25">
      <c r="BE2808" s="402"/>
    </row>
    <row r="2809" spans="57:57" x14ac:dyDescent="0.25">
      <c r="BE2809" s="402"/>
    </row>
    <row r="2810" spans="57:57" x14ac:dyDescent="0.25">
      <c r="BE2810" s="402"/>
    </row>
    <row r="2811" spans="57:57" x14ac:dyDescent="0.25">
      <c r="BE2811" s="402"/>
    </row>
    <row r="2812" spans="57:57" x14ac:dyDescent="0.25">
      <c r="BE2812" s="402"/>
    </row>
    <row r="2813" spans="57:57" x14ac:dyDescent="0.25">
      <c r="BE2813" s="402"/>
    </row>
    <row r="2814" spans="57:57" x14ac:dyDescent="0.25">
      <c r="BE2814" s="402"/>
    </row>
    <row r="2815" spans="57:57" x14ac:dyDescent="0.25">
      <c r="BE2815" s="402"/>
    </row>
    <row r="2816" spans="57:57" x14ac:dyDescent="0.25">
      <c r="BE2816" s="402"/>
    </row>
    <row r="2817" spans="57:57" x14ac:dyDescent="0.25">
      <c r="BE2817" s="402"/>
    </row>
    <row r="2818" spans="57:57" x14ac:dyDescent="0.25">
      <c r="BE2818" s="402"/>
    </row>
    <row r="2819" spans="57:57" x14ac:dyDescent="0.25">
      <c r="BE2819" s="402"/>
    </row>
    <row r="2820" spans="57:57" x14ac:dyDescent="0.25">
      <c r="BE2820" s="402"/>
    </row>
    <row r="2821" spans="57:57" x14ac:dyDescent="0.25">
      <c r="BE2821" s="402"/>
    </row>
    <row r="2822" spans="57:57" x14ac:dyDescent="0.25">
      <c r="BE2822" s="402"/>
    </row>
    <row r="2823" spans="57:57" x14ac:dyDescent="0.25">
      <c r="BE2823" s="402"/>
    </row>
    <row r="2824" spans="57:57" x14ac:dyDescent="0.25">
      <c r="BE2824" s="402"/>
    </row>
    <row r="2825" spans="57:57" x14ac:dyDescent="0.25">
      <c r="BE2825" s="402"/>
    </row>
    <row r="2826" spans="57:57" x14ac:dyDescent="0.25">
      <c r="BE2826" s="402"/>
    </row>
    <row r="2827" spans="57:57" x14ac:dyDescent="0.25">
      <c r="BE2827" s="402"/>
    </row>
    <row r="2828" spans="57:57" x14ac:dyDescent="0.25">
      <c r="BE2828" s="402"/>
    </row>
    <row r="2829" spans="57:57" x14ac:dyDescent="0.25">
      <c r="BE2829" s="402"/>
    </row>
    <row r="2830" spans="57:57" x14ac:dyDescent="0.25">
      <c r="BE2830" s="402"/>
    </row>
    <row r="2831" spans="57:57" x14ac:dyDescent="0.25">
      <c r="BE2831" s="402"/>
    </row>
    <row r="2832" spans="57:57" x14ac:dyDescent="0.25">
      <c r="BE2832" s="402"/>
    </row>
    <row r="2833" spans="57:57" x14ac:dyDescent="0.25">
      <c r="BE2833" s="402"/>
    </row>
    <row r="2834" spans="57:57" x14ac:dyDescent="0.25">
      <c r="BE2834" s="402"/>
    </row>
    <row r="2835" spans="57:57" x14ac:dyDescent="0.25">
      <c r="BE2835" s="402"/>
    </row>
    <row r="2836" spans="57:57" x14ac:dyDescent="0.25">
      <c r="BE2836" s="402"/>
    </row>
    <row r="2837" spans="57:57" x14ac:dyDescent="0.25">
      <c r="BE2837" s="402"/>
    </row>
    <row r="2838" spans="57:57" x14ac:dyDescent="0.25">
      <c r="BE2838" s="402"/>
    </row>
    <row r="2839" spans="57:57" x14ac:dyDescent="0.25">
      <c r="BE2839" s="402"/>
    </row>
    <row r="2840" spans="57:57" x14ac:dyDescent="0.25">
      <c r="BE2840" s="402"/>
    </row>
    <row r="2841" spans="57:57" x14ac:dyDescent="0.25">
      <c r="BE2841" s="402"/>
    </row>
    <row r="2842" spans="57:57" x14ac:dyDescent="0.25">
      <c r="BE2842" s="402"/>
    </row>
    <row r="2843" spans="57:57" x14ac:dyDescent="0.25">
      <c r="BE2843" s="402"/>
    </row>
    <row r="2844" spans="57:57" x14ac:dyDescent="0.25">
      <c r="BE2844" s="402"/>
    </row>
    <row r="2845" spans="57:57" x14ac:dyDescent="0.25">
      <c r="BE2845" s="402"/>
    </row>
    <row r="2846" spans="57:57" x14ac:dyDescent="0.25">
      <c r="BE2846" s="402"/>
    </row>
    <row r="2847" spans="57:57" x14ac:dyDescent="0.25">
      <c r="BE2847" s="402"/>
    </row>
    <row r="2848" spans="57:57" x14ac:dyDescent="0.25">
      <c r="BE2848" s="402"/>
    </row>
    <row r="2849" spans="57:57" x14ac:dyDescent="0.25">
      <c r="BE2849" s="402"/>
    </row>
    <row r="2850" spans="57:57" x14ac:dyDescent="0.25">
      <c r="BE2850" s="402"/>
    </row>
    <row r="2851" spans="57:57" x14ac:dyDescent="0.25">
      <c r="BE2851" s="402"/>
    </row>
    <row r="2852" spans="57:57" x14ac:dyDescent="0.25">
      <c r="BE2852" s="402"/>
    </row>
    <row r="2853" spans="57:57" x14ac:dyDescent="0.25">
      <c r="BE2853" s="402"/>
    </row>
    <row r="2854" spans="57:57" x14ac:dyDescent="0.25">
      <c r="BE2854" s="402"/>
    </row>
    <row r="2855" spans="57:57" x14ac:dyDescent="0.25">
      <c r="BE2855" s="402"/>
    </row>
    <row r="2856" spans="57:57" x14ac:dyDescent="0.25">
      <c r="BE2856" s="402"/>
    </row>
    <row r="2857" spans="57:57" x14ac:dyDescent="0.25">
      <c r="BE2857" s="402"/>
    </row>
    <row r="2858" spans="57:57" x14ac:dyDescent="0.25">
      <c r="BE2858" s="402"/>
    </row>
    <row r="2859" spans="57:57" x14ac:dyDescent="0.25">
      <c r="BE2859" s="402"/>
    </row>
    <row r="2860" spans="57:57" x14ac:dyDescent="0.25">
      <c r="BE2860" s="402"/>
    </row>
    <row r="2861" spans="57:57" x14ac:dyDescent="0.25">
      <c r="BE2861" s="402"/>
    </row>
    <row r="2862" spans="57:57" x14ac:dyDescent="0.25">
      <c r="BE2862" s="402"/>
    </row>
    <row r="2863" spans="57:57" x14ac:dyDescent="0.25">
      <c r="BE2863" s="402"/>
    </row>
    <row r="2864" spans="57:57" x14ac:dyDescent="0.25">
      <c r="BE2864" s="402"/>
    </row>
    <row r="2865" spans="57:57" x14ac:dyDescent="0.25">
      <c r="BE2865" s="402"/>
    </row>
    <row r="2866" spans="57:57" x14ac:dyDescent="0.25">
      <c r="BE2866" s="402"/>
    </row>
    <row r="2867" spans="57:57" x14ac:dyDescent="0.25">
      <c r="BE2867" s="402"/>
    </row>
    <row r="2868" spans="57:57" x14ac:dyDescent="0.25">
      <c r="BE2868" s="402"/>
    </row>
    <row r="2869" spans="57:57" x14ac:dyDescent="0.25">
      <c r="BE2869" s="402"/>
    </row>
    <row r="2870" spans="57:57" x14ac:dyDescent="0.25">
      <c r="BE2870" s="402"/>
    </row>
    <row r="2871" spans="57:57" x14ac:dyDescent="0.25">
      <c r="BE2871" s="402"/>
    </row>
    <row r="2872" spans="57:57" x14ac:dyDescent="0.25">
      <c r="BE2872" s="402"/>
    </row>
    <row r="2873" spans="57:57" x14ac:dyDescent="0.25">
      <c r="BE2873" s="402"/>
    </row>
    <row r="2874" spans="57:57" x14ac:dyDescent="0.25">
      <c r="BE2874" s="402"/>
    </row>
    <row r="2875" spans="57:57" x14ac:dyDescent="0.25">
      <c r="BE2875" s="402"/>
    </row>
    <row r="2876" spans="57:57" x14ac:dyDescent="0.25">
      <c r="BE2876" s="402"/>
    </row>
    <row r="2877" spans="57:57" x14ac:dyDescent="0.25">
      <c r="BE2877" s="402"/>
    </row>
    <row r="2878" spans="57:57" x14ac:dyDescent="0.25">
      <c r="BE2878" s="402"/>
    </row>
    <row r="2879" spans="57:57" x14ac:dyDescent="0.25">
      <c r="BE2879" s="402"/>
    </row>
    <row r="2880" spans="57:57" x14ac:dyDescent="0.25">
      <c r="BE2880" s="402"/>
    </row>
    <row r="2881" spans="57:57" x14ac:dyDescent="0.25">
      <c r="BE2881" s="402"/>
    </row>
    <row r="2882" spans="57:57" x14ac:dyDescent="0.25">
      <c r="BE2882" s="402"/>
    </row>
    <row r="2883" spans="57:57" x14ac:dyDescent="0.25">
      <c r="BE2883" s="402"/>
    </row>
    <row r="2884" spans="57:57" x14ac:dyDescent="0.25">
      <c r="BE2884" s="402"/>
    </row>
    <row r="2885" spans="57:57" x14ac:dyDescent="0.25">
      <c r="BE2885" s="402"/>
    </row>
    <row r="2886" spans="57:57" x14ac:dyDescent="0.25">
      <c r="BE2886" s="402"/>
    </row>
    <row r="2887" spans="57:57" x14ac:dyDescent="0.25">
      <c r="BE2887" s="402"/>
    </row>
    <row r="2888" spans="57:57" x14ac:dyDescent="0.25">
      <c r="BE2888" s="402"/>
    </row>
    <row r="2889" spans="57:57" x14ac:dyDescent="0.25">
      <c r="BE2889" s="402"/>
    </row>
    <row r="2890" spans="57:57" x14ac:dyDescent="0.25">
      <c r="BE2890" s="402"/>
    </row>
    <row r="2891" spans="57:57" x14ac:dyDescent="0.25">
      <c r="BE2891" s="402"/>
    </row>
    <row r="2892" spans="57:57" x14ac:dyDescent="0.25">
      <c r="BE2892" s="402"/>
    </row>
    <row r="2893" spans="57:57" x14ac:dyDescent="0.25">
      <c r="BE2893" s="402"/>
    </row>
    <row r="2894" spans="57:57" x14ac:dyDescent="0.25">
      <c r="BE2894" s="402"/>
    </row>
    <row r="2895" spans="57:57" x14ac:dyDescent="0.25">
      <c r="BE2895" s="402"/>
    </row>
    <row r="2896" spans="57:57" x14ac:dyDescent="0.25">
      <c r="BE2896" s="402"/>
    </row>
    <row r="2897" spans="57:57" x14ac:dyDescent="0.25">
      <c r="BE2897" s="402"/>
    </row>
    <row r="2898" spans="57:57" x14ac:dyDescent="0.25">
      <c r="BE2898" s="402"/>
    </row>
    <row r="2899" spans="57:57" x14ac:dyDescent="0.25">
      <c r="BE2899" s="402"/>
    </row>
    <row r="2900" spans="57:57" x14ac:dyDescent="0.25">
      <c r="BE2900" s="402"/>
    </row>
    <row r="2901" spans="57:57" x14ac:dyDescent="0.25">
      <c r="BE2901" s="402"/>
    </row>
    <row r="2902" spans="57:57" x14ac:dyDescent="0.25">
      <c r="BE2902" s="402"/>
    </row>
    <row r="2903" spans="57:57" x14ac:dyDescent="0.25">
      <c r="BE2903" s="402"/>
    </row>
    <row r="2904" spans="57:57" x14ac:dyDescent="0.25">
      <c r="BE2904" s="402"/>
    </row>
    <row r="2905" spans="57:57" x14ac:dyDescent="0.25">
      <c r="BE2905" s="402"/>
    </row>
    <row r="2906" spans="57:57" x14ac:dyDescent="0.25">
      <c r="BE2906" s="402"/>
    </row>
    <row r="2907" spans="57:57" x14ac:dyDescent="0.25">
      <c r="BE2907" s="402"/>
    </row>
    <row r="2908" spans="57:57" x14ac:dyDescent="0.25">
      <c r="BE2908" s="402"/>
    </row>
    <row r="2909" spans="57:57" x14ac:dyDescent="0.25">
      <c r="BE2909" s="402"/>
    </row>
    <row r="2910" spans="57:57" x14ac:dyDescent="0.25">
      <c r="BE2910" s="402"/>
    </row>
    <row r="2911" spans="57:57" x14ac:dyDescent="0.25">
      <c r="BE2911" s="402"/>
    </row>
    <row r="2912" spans="57:57" x14ac:dyDescent="0.25">
      <c r="BE2912" s="402"/>
    </row>
    <row r="2913" spans="57:57" x14ac:dyDescent="0.25">
      <c r="BE2913" s="402"/>
    </row>
    <row r="2914" spans="57:57" x14ac:dyDescent="0.25">
      <c r="BE2914" s="402"/>
    </row>
    <row r="2915" spans="57:57" x14ac:dyDescent="0.25">
      <c r="BE2915" s="402"/>
    </row>
    <row r="2916" spans="57:57" x14ac:dyDescent="0.25">
      <c r="BE2916" s="402"/>
    </row>
    <row r="2917" spans="57:57" x14ac:dyDescent="0.25">
      <c r="BE2917" s="402"/>
    </row>
    <row r="2918" spans="57:57" x14ac:dyDescent="0.25">
      <c r="BE2918" s="402"/>
    </row>
    <row r="2919" spans="57:57" x14ac:dyDescent="0.25">
      <c r="BE2919" s="402"/>
    </row>
    <row r="2920" spans="57:57" x14ac:dyDescent="0.25">
      <c r="BE2920" s="402"/>
    </row>
    <row r="2921" spans="57:57" x14ac:dyDescent="0.25">
      <c r="BE2921" s="402"/>
    </row>
    <row r="2922" spans="57:57" x14ac:dyDescent="0.25">
      <c r="BE2922" s="402"/>
    </row>
    <row r="2923" spans="57:57" x14ac:dyDescent="0.25">
      <c r="BE2923" s="402"/>
    </row>
    <row r="2924" spans="57:57" x14ac:dyDescent="0.25">
      <c r="BE2924" s="402"/>
    </row>
    <row r="2925" spans="57:57" x14ac:dyDescent="0.25">
      <c r="BE2925" s="402"/>
    </row>
    <row r="2926" spans="57:57" x14ac:dyDescent="0.25">
      <c r="BE2926" s="402"/>
    </row>
    <row r="2927" spans="57:57" x14ac:dyDescent="0.25">
      <c r="BE2927" s="402"/>
    </row>
    <row r="2928" spans="57:57" x14ac:dyDescent="0.25">
      <c r="BE2928" s="402"/>
    </row>
    <row r="2929" spans="57:57" x14ac:dyDescent="0.25">
      <c r="BE2929" s="402"/>
    </row>
    <row r="2930" spans="57:57" x14ac:dyDescent="0.25">
      <c r="BE2930" s="402"/>
    </row>
    <row r="2931" spans="57:57" x14ac:dyDescent="0.25">
      <c r="BE2931" s="402"/>
    </row>
    <row r="2932" spans="57:57" x14ac:dyDescent="0.25">
      <c r="BE2932" s="402"/>
    </row>
    <row r="2933" spans="57:57" x14ac:dyDescent="0.25">
      <c r="BE2933" s="402"/>
    </row>
    <row r="2934" spans="57:57" x14ac:dyDescent="0.25">
      <c r="BE2934" s="402"/>
    </row>
    <row r="2935" spans="57:57" x14ac:dyDescent="0.25">
      <c r="BE2935" s="402"/>
    </row>
    <row r="2936" spans="57:57" x14ac:dyDescent="0.25">
      <c r="BE2936" s="402"/>
    </row>
    <row r="2937" spans="57:57" x14ac:dyDescent="0.25">
      <c r="BE2937" s="402"/>
    </row>
    <row r="2938" spans="57:57" x14ac:dyDescent="0.25">
      <c r="BE2938" s="402"/>
    </row>
    <row r="2939" spans="57:57" x14ac:dyDescent="0.25">
      <c r="BE2939" s="402"/>
    </row>
    <row r="2940" spans="57:57" x14ac:dyDescent="0.25">
      <c r="BE2940" s="402"/>
    </row>
    <row r="2941" spans="57:57" x14ac:dyDescent="0.25">
      <c r="BE2941" s="402"/>
    </row>
    <row r="2942" spans="57:57" x14ac:dyDescent="0.25">
      <c r="BE2942" s="402"/>
    </row>
    <row r="2943" spans="57:57" x14ac:dyDescent="0.25">
      <c r="BE2943" s="402"/>
    </row>
    <row r="2944" spans="57:57" x14ac:dyDescent="0.25">
      <c r="BE2944" s="402"/>
    </row>
    <row r="2945" spans="57:57" x14ac:dyDescent="0.25">
      <c r="BE2945" s="402"/>
    </row>
    <row r="2946" spans="57:57" x14ac:dyDescent="0.25">
      <c r="BE2946" s="402"/>
    </row>
    <row r="2947" spans="57:57" x14ac:dyDescent="0.25">
      <c r="BE2947" s="402"/>
    </row>
    <row r="2948" spans="57:57" x14ac:dyDescent="0.25">
      <c r="BE2948" s="402"/>
    </row>
    <row r="2949" spans="57:57" x14ac:dyDescent="0.25">
      <c r="BE2949" s="402"/>
    </row>
    <row r="2950" spans="57:57" x14ac:dyDescent="0.25">
      <c r="BE2950" s="402"/>
    </row>
    <row r="2951" spans="57:57" x14ac:dyDescent="0.25">
      <c r="BE2951" s="402"/>
    </row>
    <row r="2952" spans="57:57" x14ac:dyDescent="0.25">
      <c r="BE2952" s="402"/>
    </row>
    <row r="2953" spans="57:57" x14ac:dyDescent="0.25">
      <c r="BE2953" s="402"/>
    </row>
    <row r="2954" spans="57:57" x14ac:dyDescent="0.25">
      <c r="BE2954" s="402"/>
    </row>
    <row r="2955" spans="57:57" x14ac:dyDescent="0.25">
      <c r="BE2955" s="402"/>
    </row>
    <row r="2956" spans="57:57" x14ac:dyDescent="0.25">
      <c r="BE2956" s="402"/>
    </row>
    <row r="2957" spans="57:57" x14ac:dyDescent="0.25">
      <c r="BE2957" s="402"/>
    </row>
    <row r="2958" spans="57:57" x14ac:dyDescent="0.25">
      <c r="BE2958" s="402"/>
    </row>
    <row r="2959" spans="57:57" x14ac:dyDescent="0.25">
      <c r="BE2959" s="402"/>
    </row>
    <row r="2960" spans="57:57" x14ac:dyDescent="0.25">
      <c r="BE2960" s="402"/>
    </row>
    <row r="2961" spans="57:57" x14ac:dyDescent="0.25">
      <c r="BE2961" s="402"/>
    </row>
    <row r="2962" spans="57:57" x14ac:dyDescent="0.25">
      <c r="BE2962" s="402"/>
    </row>
    <row r="2963" spans="57:57" x14ac:dyDescent="0.25">
      <c r="BE2963" s="402"/>
    </row>
    <row r="2964" spans="57:57" x14ac:dyDescent="0.25">
      <c r="BE2964" s="402"/>
    </row>
    <row r="2965" spans="57:57" x14ac:dyDescent="0.25">
      <c r="BE2965" s="402"/>
    </row>
    <row r="2966" spans="57:57" x14ac:dyDescent="0.25">
      <c r="BE2966" s="402"/>
    </row>
    <row r="2967" spans="57:57" x14ac:dyDescent="0.25">
      <c r="BE2967" s="402"/>
    </row>
    <row r="2968" spans="57:57" x14ac:dyDescent="0.25">
      <c r="BE2968" s="402"/>
    </row>
    <row r="2969" spans="57:57" x14ac:dyDescent="0.25">
      <c r="BE2969" s="402"/>
    </row>
    <row r="2970" spans="57:57" x14ac:dyDescent="0.25">
      <c r="BE2970" s="402"/>
    </row>
    <row r="2971" spans="57:57" x14ac:dyDescent="0.25">
      <c r="BE2971" s="402"/>
    </row>
    <row r="2972" spans="57:57" x14ac:dyDescent="0.25">
      <c r="BE2972" s="402"/>
    </row>
    <row r="2973" spans="57:57" x14ac:dyDescent="0.25">
      <c r="BE2973" s="402"/>
    </row>
    <row r="2974" spans="57:57" x14ac:dyDescent="0.25">
      <c r="BE2974" s="402"/>
    </row>
    <row r="2975" spans="57:57" x14ac:dyDescent="0.25">
      <c r="BE2975" s="402"/>
    </row>
    <row r="2976" spans="57:57" x14ac:dyDescent="0.25">
      <c r="BE2976" s="402"/>
    </row>
    <row r="2977" spans="57:57" x14ac:dyDescent="0.25">
      <c r="BE2977" s="402"/>
    </row>
    <row r="2978" spans="57:57" x14ac:dyDescent="0.25">
      <c r="BE2978" s="402"/>
    </row>
    <row r="2979" spans="57:57" x14ac:dyDescent="0.25">
      <c r="BE2979" s="402"/>
    </row>
    <row r="2980" spans="57:57" x14ac:dyDescent="0.25">
      <c r="BE2980" s="402"/>
    </row>
    <row r="2981" spans="57:57" x14ac:dyDescent="0.25">
      <c r="BE2981" s="402"/>
    </row>
    <row r="2982" spans="57:57" x14ac:dyDescent="0.25">
      <c r="BE2982" s="402"/>
    </row>
    <row r="2983" spans="57:57" x14ac:dyDescent="0.25">
      <c r="BE2983" s="402"/>
    </row>
    <row r="2984" spans="57:57" x14ac:dyDescent="0.25">
      <c r="BE2984" s="402"/>
    </row>
    <row r="2985" spans="57:57" x14ac:dyDescent="0.25">
      <c r="BE2985" s="402"/>
    </row>
    <row r="2986" spans="57:57" x14ac:dyDescent="0.25">
      <c r="BE2986" s="402"/>
    </row>
    <row r="2987" spans="57:57" x14ac:dyDescent="0.25">
      <c r="BE2987" s="402"/>
    </row>
    <row r="2988" spans="57:57" x14ac:dyDescent="0.25">
      <c r="BE2988" s="402"/>
    </row>
    <row r="2989" spans="57:57" x14ac:dyDescent="0.25">
      <c r="BE2989" s="402"/>
    </row>
    <row r="2990" spans="57:57" x14ac:dyDescent="0.25">
      <c r="BE2990" s="402"/>
    </row>
    <row r="2991" spans="57:57" x14ac:dyDescent="0.25">
      <c r="BE2991" s="402"/>
    </row>
    <row r="2992" spans="57:57" x14ac:dyDescent="0.25">
      <c r="BE2992" s="402"/>
    </row>
    <row r="2993" spans="57:57" x14ac:dyDescent="0.25">
      <c r="BE2993" s="402"/>
    </row>
    <row r="2994" spans="57:57" x14ac:dyDescent="0.25">
      <c r="BE2994" s="402"/>
    </row>
    <row r="2995" spans="57:57" x14ac:dyDescent="0.25">
      <c r="BE2995" s="402"/>
    </row>
    <row r="2996" spans="57:57" x14ac:dyDescent="0.25">
      <c r="BE2996" s="402"/>
    </row>
    <row r="2997" spans="57:57" x14ac:dyDescent="0.25">
      <c r="BE2997" s="402"/>
    </row>
    <row r="2998" spans="57:57" x14ac:dyDescent="0.25">
      <c r="BE2998" s="402"/>
    </row>
    <row r="2999" spans="57:57" x14ac:dyDescent="0.25">
      <c r="BE2999" s="402"/>
    </row>
    <row r="3000" spans="57:57" x14ac:dyDescent="0.25">
      <c r="BE3000" s="402"/>
    </row>
    <row r="3001" spans="57:57" x14ac:dyDescent="0.25">
      <c r="BE3001" s="402"/>
    </row>
    <row r="3002" spans="57:57" x14ac:dyDescent="0.25">
      <c r="BE3002" s="402"/>
    </row>
    <row r="3003" spans="57:57" x14ac:dyDescent="0.25">
      <c r="BE3003" s="402"/>
    </row>
    <row r="3004" spans="57:57" x14ac:dyDescent="0.25">
      <c r="BE3004" s="402"/>
    </row>
    <row r="3005" spans="57:57" x14ac:dyDescent="0.25">
      <c r="BE3005" s="402"/>
    </row>
    <row r="3006" spans="57:57" x14ac:dyDescent="0.25">
      <c r="BE3006" s="402"/>
    </row>
    <row r="3007" spans="57:57" x14ac:dyDescent="0.25">
      <c r="BE3007" s="402"/>
    </row>
    <row r="3008" spans="57:57" x14ac:dyDescent="0.25">
      <c r="BE3008" s="402"/>
    </row>
    <row r="3009" spans="57:57" x14ac:dyDescent="0.25">
      <c r="BE3009" s="402"/>
    </row>
    <row r="3010" spans="57:57" x14ac:dyDescent="0.25">
      <c r="BE3010" s="402"/>
    </row>
    <row r="3011" spans="57:57" x14ac:dyDescent="0.25">
      <c r="BE3011" s="402"/>
    </row>
    <row r="3012" spans="57:57" x14ac:dyDescent="0.25">
      <c r="BE3012" s="402"/>
    </row>
    <row r="3013" spans="57:57" x14ac:dyDescent="0.25">
      <c r="BE3013" s="402"/>
    </row>
    <row r="3014" spans="57:57" x14ac:dyDescent="0.25">
      <c r="BE3014" s="402"/>
    </row>
    <row r="3015" spans="57:57" x14ac:dyDescent="0.25">
      <c r="BE3015" s="402"/>
    </row>
    <row r="3016" spans="57:57" x14ac:dyDescent="0.25">
      <c r="BE3016" s="402"/>
    </row>
    <row r="3017" spans="57:57" x14ac:dyDescent="0.25">
      <c r="BE3017" s="402"/>
    </row>
    <row r="3018" spans="57:57" x14ac:dyDescent="0.25">
      <c r="BE3018" s="402"/>
    </row>
    <row r="3019" spans="57:57" x14ac:dyDescent="0.25">
      <c r="BE3019" s="402"/>
    </row>
    <row r="3020" spans="57:57" x14ac:dyDescent="0.25">
      <c r="BE3020" s="402"/>
    </row>
    <row r="3021" spans="57:57" x14ac:dyDescent="0.25">
      <c r="BE3021" s="402"/>
    </row>
    <row r="3022" spans="57:57" x14ac:dyDescent="0.25">
      <c r="BE3022" s="402"/>
    </row>
    <row r="3023" spans="57:57" x14ac:dyDescent="0.25">
      <c r="BE3023" s="402"/>
    </row>
    <row r="3024" spans="57:57" x14ac:dyDescent="0.25">
      <c r="BE3024" s="402"/>
    </row>
    <row r="3025" spans="57:57" x14ac:dyDescent="0.25">
      <c r="BE3025" s="402"/>
    </row>
    <row r="3026" spans="57:57" x14ac:dyDescent="0.25">
      <c r="BE3026" s="402"/>
    </row>
    <row r="3027" spans="57:57" x14ac:dyDescent="0.25">
      <c r="BE3027" s="402"/>
    </row>
    <row r="3028" spans="57:57" x14ac:dyDescent="0.25">
      <c r="BE3028" s="402"/>
    </row>
    <row r="3029" spans="57:57" x14ac:dyDescent="0.25">
      <c r="BE3029" s="402"/>
    </row>
    <row r="3030" spans="57:57" x14ac:dyDescent="0.25">
      <c r="BE3030" s="402"/>
    </row>
    <row r="3031" spans="57:57" x14ac:dyDescent="0.25">
      <c r="BE3031" s="402"/>
    </row>
    <row r="3032" spans="57:57" x14ac:dyDescent="0.25">
      <c r="BE3032" s="402"/>
    </row>
    <row r="3033" spans="57:57" x14ac:dyDescent="0.25">
      <c r="BE3033" s="402"/>
    </row>
    <row r="3034" spans="57:57" x14ac:dyDescent="0.25">
      <c r="BE3034" s="402"/>
    </row>
    <row r="3035" spans="57:57" x14ac:dyDescent="0.25">
      <c r="BE3035" s="402"/>
    </row>
    <row r="3036" spans="57:57" x14ac:dyDescent="0.25">
      <c r="BE3036" s="402"/>
    </row>
    <row r="3037" spans="57:57" x14ac:dyDescent="0.25">
      <c r="BE3037" s="402"/>
    </row>
    <row r="3038" spans="57:57" x14ac:dyDescent="0.25">
      <c r="BE3038" s="402"/>
    </row>
    <row r="3039" spans="57:57" x14ac:dyDescent="0.25">
      <c r="BE3039" s="402"/>
    </row>
    <row r="3040" spans="57:57" x14ac:dyDescent="0.25">
      <c r="BE3040" s="402"/>
    </row>
    <row r="3041" spans="57:57" x14ac:dyDescent="0.25">
      <c r="BE3041" s="402"/>
    </row>
    <row r="3042" spans="57:57" x14ac:dyDescent="0.25">
      <c r="BE3042" s="402"/>
    </row>
    <row r="3043" spans="57:57" x14ac:dyDescent="0.25">
      <c r="BE3043" s="402"/>
    </row>
    <row r="3044" spans="57:57" x14ac:dyDescent="0.25">
      <c r="BE3044" s="402"/>
    </row>
    <row r="3045" spans="57:57" x14ac:dyDescent="0.25">
      <c r="BE3045" s="402"/>
    </row>
    <row r="3046" spans="57:57" x14ac:dyDescent="0.25">
      <c r="BE3046" s="402"/>
    </row>
    <row r="3047" spans="57:57" x14ac:dyDescent="0.25">
      <c r="BE3047" s="402"/>
    </row>
    <row r="3048" spans="57:57" x14ac:dyDescent="0.25">
      <c r="BE3048" s="402"/>
    </row>
    <row r="3049" spans="57:57" x14ac:dyDescent="0.25">
      <c r="BE3049" s="402"/>
    </row>
    <row r="3050" spans="57:57" x14ac:dyDescent="0.25">
      <c r="BE3050" s="402"/>
    </row>
    <row r="3051" spans="57:57" x14ac:dyDescent="0.25">
      <c r="BE3051" s="402"/>
    </row>
    <row r="3052" spans="57:57" x14ac:dyDescent="0.25">
      <c r="BE3052" s="402"/>
    </row>
    <row r="3053" spans="57:57" x14ac:dyDescent="0.25">
      <c r="BE3053" s="402"/>
    </row>
    <row r="3054" spans="57:57" x14ac:dyDescent="0.25">
      <c r="BE3054" s="402"/>
    </row>
    <row r="3055" spans="57:57" x14ac:dyDescent="0.25">
      <c r="BE3055" s="402"/>
    </row>
    <row r="3056" spans="57:57" x14ac:dyDescent="0.25">
      <c r="BE3056" s="402"/>
    </row>
    <row r="3057" spans="57:57" x14ac:dyDescent="0.25">
      <c r="BE3057" s="402"/>
    </row>
    <row r="3058" spans="57:57" x14ac:dyDescent="0.25">
      <c r="BE3058" s="402"/>
    </row>
    <row r="3059" spans="57:57" x14ac:dyDescent="0.25">
      <c r="BE3059" s="402"/>
    </row>
    <row r="3060" spans="57:57" x14ac:dyDescent="0.25">
      <c r="BE3060" s="402"/>
    </row>
    <row r="3061" spans="57:57" x14ac:dyDescent="0.25">
      <c r="BE3061" s="402"/>
    </row>
    <row r="3062" spans="57:57" x14ac:dyDescent="0.25">
      <c r="BE3062" s="402"/>
    </row>
    <row r="3063" spans="57:57" x14ac:dyDescent="0.25">
      <c r="BE3063" s="402"/>
    </row>
    <row r="3064" spans="57:57" x14ac:dyDescent="0.25">
      <c r="BE3064" s="402"/>
    </row>
    <row r="3065" spans="57:57" x14ac:dyDescent="0.25">
      <c r="BE3065" s="402"/>
    </row>
    <row r="3066" spans="57:57" x14ac:dyDescent="0.25">
      <c r="BE3066" s="402"/>
    </row>
    <row r="3067" spans="57:57" x14ac:dyDescent="0.25">
      <c r="BE3067" s="402"/>
    </row>
    <row r="3068" spans="57:57" x14ac:dyDescent="0.25">
      <c r="BE3068" s="402"/>
    </row>
    <row r="3069" spans="57:57" x14ac:dyDescent="0.25">
      <c r="BE3069" s="402"/>
    </row>
    <row r="3070" spans="57:57" x14ac:dyDescent="0.25">
      <c r="BE3070" s="402"/>
    </row>
    <row r="3071" spans="57:57" x14ac:dyDescent="0.25">
      <c r="BE3071" s="402"/>
    </row>
    <row r="3072" spans="57:57" x14ac:dyDescent="0.25">
      <c r="BE3072" s="402"/>
    </row>
    <row r="3073" spans="57:57" x14ac:dyDescent="0.25">
      <c r="BE3073" s="402"/>
    </row>
    <row r="3074" spans="57:57" x14ac:dyDescent="0.25">
      <c r="BE3074" s="402"/>
    </row>
    <row r="3075" spans="57:57" x14ac:dyDescent="0.25">
      <c r="BE3075" s="402"/>
    </row>
    <row r="3076" spans="57:57" x14ac:dyDescent="0.25">
      <c r="BE3076" s="402"/>
    </row>
    <row r="3077" spans="57:57" x14ac:dyDescent="0.25">
      <c r="BE3077" s="402"/>
    </row>
    <row r="3078" spans="57:57" x14ac:dyDescent="0.25">
      <c r="BE3078" s="402"/>
    </row>
    <row r="3079" spans="57:57" x14ac:dyDescent="0.25">
      <c r="BE3079" s="402"/>
    </row>
    <row r="3080" spans="57:57" x14ac:dyDescent="0.25">
      <c r="BE3080" s="402"/>
    </row>
    <row r="3081" spans="57:57" x14ac:dyDescent="0.25">
      <c r="BE3081" s="402"/>
    </row>
    <row r="3082" spans="57:57" x14ac:dyDescent="0.25">
      <c r="BE3082" s="402"/>
    </row>
    <row r="3083" spans="57:57" x14ac:dyDescent="0.25">
      <c r="BE3083" s="402"/>
    </row>
    <row r="3084" spans="57:57" x14ac:dyDescent="0.25">
      <c r="BE3084" s="402"/>
    </row>
    <row r="3085" spans="57:57" x14ac:dyDescent="0.25">
      <c r="BE3085" s="402"/>
    </row>
    <row r="3086" spans="57:57" x14ac:dyDescent="0.25">
      <c r="BE3086" s="402"/>
    </row>
    <row r="3087" spans="57:57" x14ac:dyDescent="0.25">
      <c r="BE3087" s="402"/>
    </row>
    <row r="3088" spans="57:57" x14ac:dyDescent="0.25">
      <c r="BE3088" s="402"/>
    </row>
    <row r="3089" spans="57:57" x14ac:dyDescent="0.25">
      <c r="BE3089" s="402"/>
    </row>
    <row r="3090" spans="57:57" x14ac:dyDescent="0.25">
      <c r="BE3090" s="402"/>
    </row>
    <row r="3091" spans="57:57" x14ac:dyDescent="0.25">
      <c r="BE3091" s="402"/>
    </row>
    <row r="3092" spans="57:57" x14ac:dyDescent="0.25">
      <c r="BE3092" s="402"/>
    </row>
    <row r="3093" spans="57:57" x14ac:dyDescent="0.25">
      <c r="BE3093" s="402"/>
    </row>
    <row r="3094" spans="57:57" x14ac:dyDescent="0.25">
      <c r="BE3094" s="402"/>
    </row>
    <row r="3095" spans="57:57" x14ac:dyDescent="0.25">
      <c r="BE3095" s="402"/>
    </row>
    <row r="3096" spans="57:57" x14ac:dyDescent="0.25">
      <c r="BE3096" s="402"/>
    </row>
    <row r="3097" spans="57:57" x14ac:dyDescent="0.25">
      <c r="BE3097" s="402"/>
    </row>
    <row r="3098" spans="57:57" x14ac:dyDescent="0.25">
      <c r="BE3098" s="402"/>
    </row>
    <row r="3099" spans="57:57" x14ac:dyDescent="0.25">
      <c r="BE3099" s="402"/>
    </row>
    <row r="3100" spans="57:57" x14ac:dyDescent="0.25">
      <c r="BE3100" s="402"/>
    </row>
    <row r="3101" spans="57:57" x14ac:dyDescent="0.25">
      <c r="BE3101" s="402"/>
    </row>
    <row r="3102" spans="57:57" x14ac:dyDescent="0.25">
      <c r="BE3102" s="402"/>
    </row>
    <row r="3103" spans="57:57" x14ac:dyDescent="0.25">
      <c r="BE3103" s="402"/>
    </row>
    <row r="3104" spans="57:57" x14ac:dyDescent="0.25">
      <c r="BE3104" s="402"/>
    </row>
    <row r="3105" spans="57:57" x14ac:dyDescent="0.25">
      <c r="BE3105" s="402"/>
    </row>
    <row r="3106" spans="57:57" x14ac:dyDescent="0.25">
      <c r="BE3106" s="402"/>
    </row>
    <row r="3107" spans="57:57" x14ac:dyDescent="0.25">
      <c r="BE3107" s="402"/>
    </row>
    <row r="3108" spans="57:57" x14ac:dyDescent="0.25">
      <c r="BE3108" s="402"/>
    </row>
    <row r="3109" spans="57:57" x14ac:dyDescent="0.25">
      <c r="BE3109" s="402"/>
    </row>
    <row r="3110" spans="57:57" x14ac:dyDescent="0.25">
      <c r="BE3110" s="402"/>
    </row>
    <row r="3111" spans="57:57" x14ac:dyDescent="0.25">
      <c r="BE3111" s="402"/>
    </row>
    <row r="3112" spans="57:57" x14ac:dyDescent="0.25">
      <c r="BE3112" s="402"/>
    </row>
    <row r="3113" spans="57:57" x14ac:dyDescent="0.25">
      <c r="BE3113" s="402"/>
    </row>
    <row r="3114" spans="57:57" x14ac:dyDescent="0.25">
      <c r="BE3114" s="402"/>
    </row>
    <row r="3115" spans="57:57" x14ac:dyDescent="0.25">
      <c r="BE3115" s="402"/>
    </row>
    <row r="3116" spans="57:57" x14ac:dyDescent="0.25">
      <c r="BE3116" s="402"/>
    </row>
    <row r="3117" spans="57:57" x14ac:dyDescent="0.25">
      <c r="BE3117" s="402"/>
    </row>
    <row r="3118" spans="57:57" x14ac:dyDescent="0.25">
      <c r="BE3118" s="402"/>
    </row>
    <row r="3119" spans="57:57" x14ac:dyDescent="0.25">
      <c r="BE3119" s="402"/>
    </row>
    <row r="3120" spans="57:57" x14ac:dyDescent="0.25">
      <c r="BE3120" s="402"/>
    </row>
    <row r="3121" spans="57:57" x14ac:dyDescent="0.25">
      <c r="BE3121" s="402"/>
    </row>
    <row r="3122" spans="57:57" x14ac:dyDescent="0.25">
      <c r="BE3122" s="402"/>
    </row>
    <row r="3123" spans="57:57" x14ac:dyDescent="0.25">
      <c r="BE3123" s="402"/>
    </row>
    <row r="3124" spans="57:57" x14ac:dyDescent="0.25">
      <c r="BE3124" s="402"/>
    </row>
    <row r="3125" spans="57:57" x14ac:dyDescent="0.25">
      <c r="BE3125" s="402"/>
    </row>
    <row r="3126" spans="57:57" x14ac:dyDescent="0.25">
      <c r="BE3126" s="402"/>
    </row>
    <row r="3127" spans="57:57" x14ac:dyDescent="0.25">
      <c r="BE3127" s="402"/>
    </row>
    <row r="3128" spans="57:57" x14ac:dyDescent="0.25">
      <c r="BE3128" s="402"/>
    </row>
    <row r="3129" spans="57:57" x14ac:dyDescent="0.25">
      <c r="BE3129" s="402"/>
    </row>
    <row r="3130" spans="57:57" x14ac:dyDescent="0.25">
      <c r="BE3130" s="402"/>
    </row>
    <row r="3131" spans="57:57" x14ac:dyDescent="0.25">
      <c r="BE3131" s="402"/>
    </row>
    <row r="3132" spans="57:57" x14ac:dyDescent="0.25">
      <c r="BE3132" s="402"/>
    </row>
    <row r="3133" spans="57:57" x14ac:dyDescent="0.25">
      <c r="BE3133" s="402"/>
    </row>
    <row r="3134" spans="57:57" x14ac:dyDescent="0.25">
      <c r="BE3134" s="402"/>
    </row>
    <row r="3135" spans="57:57" x14ac:dyDescent="0.25">
      <c r="BE3135" s="402"/>
    </row>
    <row r="3136" spans="57:57" x14ac:dyDescent="0.25">
      <c r="BE3136" s="402"/>
    </row>
    <row r="3137" spans="57:57" x14ac:dyDescent="0.25">
      <c r="BE3137" s="402"/>
    </row>
    <row r="3138" spans="57:57" x14ac:dyDescent="0.25">
      <c r="BE3138" s="402"/>
    </row>
    <row r="3139" spans="57:57" x14ac:dyDescent="0.25">
      <c r="BE3139" s="402"/>
    </row>
    <row r="3140" spans="57:57" x14ac:dyDescent="0.25">
      <c r="BE3140" s="402"/>
    </row>
    <row r="3141" spans="57:57" x14ac:dyDescent="0.25">
      <c r="BE3141" s="402"/>
    </row>
    <row r="3142" spans="57:57" x14ac:dyDescent="0.25">
      <c r="BE3142" s="402"/>
    </row>
    <row r="3143" spans="57:57" x14ac:dyDescent="0.25">
      <c r="BE3143" s="402"/>
    </row>
    <row r="3144" spans="57:57" x14ac:dyDescent="0.25">
      <c r="BE3144" s="402"/>
    </row>
    <row r="3145" spans="57:57" x14ac:dyDescent="0.25">
      <c r="BE3145" s="402"/>
    </row>
    <row r="3146" spans="57:57" x14ac:dyDescent="0.25">
      <c r="BE3146" s="402"/>
    </row>
    <row r="3147" spans="57:57" x14ac:dyDescent="0.25">
      <c r="BE3147" s="402"/>
    </row>
    <row r="3148" spans="57:57" x14ac:dyDescent="0.25">
      <c r="BE3148" s="402"/>
    </row>
    <row r="3149" spans="57:57" x14ac:dyDescent="0.25">
      <c r="BE3149" s="402"/>
    </row>
    <row r="3150" spans="57:57" x14ac:dyDescent="0.25">
      <c r="BE3150" s="402"/>
    </row>
    <row r="3151" spans="57:57" x14ac:dyDescent="0.25">
      <c r="BE3151" s="402"/>
    </row>
    <row r="3152" spans="57:57" x14ac:dyDescent="0.25">
      <c r="BE3152" s="402"/>
    </row>
    <row r="3153" spans="57:57" x14ac:dyDescent="0.25">
      <c r="BE3153" s="402"/>
    </row>
    <row r="3154" spans="57:57" x14ac:dyDescent="0.25">
      <c r="BE3154" s="402"/>
    </row>
    <row r="3155" spans="57:57" x14ac:dyDescent="0.25">
      <c r="BE3155" s="402"/>
    </row>
    <row r="3156" spans="57:57" x14ac:dyDescent="0.25">
      <c r="BE3156" s="402"/>
    </row>
    <row r="3157" spans="57:57" x14ac:dyDescent="0.25">
      <c r="BE3157" s="402"/>
    </row>
    <row r="3158" spans="57:57" x14ac:dyDescent="0.25">
      <c r="BE3158" s="402"/>
    </row>
    <row r="3159" spans="57:57" x14ac:dyDescent="0.25">
      <c r="BE3159" s="402"/>
    </row>
    <row r="3160" spans="57:57" x14ac:dyDescent="0.25">
      <c r="BE3160" s="402"/>
    </row>
    <row r="3161" spans="57:57" x14ac:dyDescent="0.25">
      <c r="BE3161" s="402"/>
    </row>
    <row r="3162" spans="57:57" x14ac:dyDescent="0.25">
      <c r="BE3162" s="402"/>
    </row>
    <row r="3163" spans="57:57" x14ac:dyDescent="0.25">
      <c r="BE3163" s="402"/>
    </row>
    <row r="3164" spans="57:57" x14ac:dyDescent="0.25">
      <c r="BE3164" s="402"/>
    </row>
    <row r="3165" spans="57:57" x14ac:dyDescent="0.25">
      <c r="BE3165" s="402"/>
    </row>
    <row r="3166" spans="57:57" x14ac:dyDescent="0.25">
      <c r="BE3166" s="402"/>
    </row>
    <row r="3167" spans="57:57" x14ac:dyDescent="0.25">
      <c r="BE3167" s="402"/>
    </row>
    <row r="3168" spans="57:57" x14ac:dyDescent="0.25">
      <c r="BE3168" s="402"/>
    </row>
    <row r="3169" spans="57:57" x14ac:dyDescent="0.25">
      <c r="BE3169" s="402"/>
    </row>
    <row r="3170" spans="57:57" x14ac:dyDescent="0.25">
      <c r="BE3170" s="402"/>
    </row>
    <row r="3171" spans="57:57" x14ac:dyDescent="0.25">
      <c r="BE3171" s="402"/>
    </row>
    <row r="3172" spans="57:57" x14ac:dyDescent="0.25">
      <c r="BE3172" s="402"/>
    </row>
    <row r="3173" spans="57:57" x14ac:dyDescent="0.25">
      <c r="BE3173" s="402"/>
    </row>
    <row r="3174" spans="57:57" x14ac:dyDescent="0.25">
      <c r="BE3174" s="402"/>
    </row>
    <row r="3175" spans="57:57" x14ac:dyDescent="0.25">
      <c r="BE3175" s="402"/>
    </row>
    <row r="3176" spans="57:57" x14ac:dyDescent="0.25">
      <c r="BE3176" s="402"/>
    </row>
    <row r="3177" spans="57:57" x14ac:dyDescent="0.25">
      <c r="BE3177" s="402"/>
    </row>
    <row r="3178" spans="57:57" x14ac:dyDescent="0.25">
      <c r="BE3178" s="402"/>
    </row>
    <row r="3179" spans="57:57" x14ac:dyDescent="0.25">
      <c r="BE3179" s="402"/>
    </row>
    <row r="3180" spans="57:57" x14ac:dyDescent="0.25">
      <c r="BE3180" s="402"/>
    </row>
    <row r="3181" spans="57:57" x14ac:dyDescent="0.25">
      <c r="BE3181" s="402"/>
    </row>
    <row r="3182" spans="57:57" x14ac:dyDescent="0.25">
      <c r="BE3182" s="402"/>
    </row>
    <row r="3183" spans="57:57" x14ac:dyDescent="0.25">
      <c r="BE3183" s="402"/>
    </row>
    <row r="3184" spans="57:57" x14ac:dyDescent="0.25">
      <c r="BE3184" s="402"/>
    </row>
    <row r="3185" spans="57:57" x14ac:dyDescent="0.25">
      <c r="BE3185" s="402"/>
    </row>
    <row r="3186" spans="57:57" x14ac:dyDescent="0.25">
      <c r="BE3186" s="402"/>
    </row>
    <row r="3187" spans="57:57" x14ac:dyDescent="0.25">
      <c r="BE3187" s="402"/>
    </row>
    <row r="3188" spans="57:57" x14ac:dyDescent="0.25">
      <c r="BE3188" s="402"/>
    </row>
    <row r="3189" spans="57:57" x14ac:dyDescent="0.25">
      <c r="BE3189" s="402"/>
    </row>
    <row r="3190" spans="57:57" x14ac:dyDescent="0.25">
      <c r="BE3190" s="402"/>
    </row>
    <row r="3191" spans="57:57" x14ac:dyDescent="0.25">
      <c r="BE3191" s="402"/>
    </row>
    <row r="3192" spans="57:57" x14ac:dyDescent="0.25">
      <c r="BE3192" s="402"/>
    </row>
    <row r="3193" spans="57:57" x14ac:dyDescent="0.25">
      <c r="BE3193" s="402"/>
    </row>
    <row r="3194" spans="57:57" x14ac:dyDescent="0.25">
      <c r="BE3194" s="402"/>
    </row>
    <row r="3195" spans="57:57" x14ac:dyDescent="0.25">
      <c r="BE3195" s="402"/>
    </row>
    <row r="3196" spans="57:57" x14ac:dyDescent="0.25">
      <c r="BE3196" s="402"/>
    </row>
    <row r="3197" spans="57:57" x14ac:dyDescent="0.25">
      <c r="BE3197" s="402"/>
    </row>
    <row r="3198" spans="57:57" x14ac:dyDescent="0.25">
      <c r="BE3198" s="402"/>
    </row>
    <row r="3199" spans="57:57" x14ac:dyDescent="0.25">
      <c r="BE3199" s="402"/>
    </row>
    <row r="3200" spans="57:57" x14ac:dyDescent="0.25">
      <c r="BE3200" s="402"/>
    </row>
    <row r="3201" spans="57:57" x14ac:dyDescent="0.25">
      <c r="BE3201" s="402"/>
    </row>
    <row r="3202" spans="57:57" x14ac:dyDescent="0.25">
      <c r="BE3202" s="402"/>
    </row>
    <row r="3203" spans="57:57" x14ac:dyDescent="0.25">
      <c r="BE3203" s="402"/>
    </row>
    <row r="3204" spans="57:57" x14ac:dyDescent="0.25">
      <c r="BE3204" s="402"/>
    </row>
    <row r="3205" spans="57:57" x14ac:dyDescent="0.25">
      <c r="BE3205" s="402"/>
    </row>
    <row r="3206" spans="57:57" x14ac:dyDescent="0.25">
      <c r="BE3206" s="402"/>
    </row>
    <row r="3207" spans="57:57" x14ac:dyDescent="0.25">
      <c r="BE3207" s="402"/>
    </row>
    <row r="3208" spans="57:57" x14ac:dyDescent="0.25">
      <c r="BE3208" s="402"/>
    </row>
    <row r="3209" spans="57:57" x14ac:dyDescent="0.25">
      <c r="BE3209" s="402"/>
    </row>
    <row r="3210" spans="57:57" x14ac:dyDescent="0.25">
      <c r="BE3210" s="402"/>
    </row>
    <row r="3211" spans="57:57" x14ac:dyDescent="0.25">
      <c r="BE3211" s="402"/>
    </row>
    <row r="3212" spans="57:57" x14ac:dyDescent="0.25">
      <c r="BE3212" s="402"/>
    </row>
    <row r="3213" spans="57:57" x14ac:dyDescent="0.25">
      <c r="BE3213" s="402"/>
    </row>
    <row r="3214" spans="57:57" x14ac:dyDescent="0.25">
      <c r="BE3214" s="402"/>
    </row>
    <row r="3215" spans="57:57" x14ac:dyDescent="0.25">
      <c r="BE3215" s="402"/>
    </row>
    <row r="3216" spans="57:57" x14ac:dyDescent="0.25">
      <c r="BE3216" s="402"/>
    </row>
    <row r="3217" spans="57:57" x14ac:dyDescent="0.25">
      <c r="BE3217" s="402"/>
    </row>
    <row r="3218" spans="57:57" x14ac:dyDescent="0.25">
      <c r="BE3218" s="402"/>
    </row>
    <row r="3219" spans="57:57" x14ac:dyDescent="0.25">
      <c r="BE3219" s="402"/>
    </row>
    <row r="3220" spans="57:57" x14ac:dyDescent="0.25">
      <c r="BE3220" s="402"/>
    </row>
    <row r="3221" spans="57:57" x14ac:dyDescent="0.25">
      <c r="BE3221" s="402"/>
    </row>
    <row r="3222" spans="57:57" x14ac:dyDescent="0.25">
      <c r="BE3222" s="402"/>
    </row>
    <row r="3223" spans="57:57" x14ac:dyDescent="0.25">
      <c r="BE3223" s="402"/>
    </row>
    <row r="3224" spans="57:57" x14ac:dyDescent="0.25">
      <c r="BE3224" s="402"/>
    </row>
    <row r="3225" spans="57:57" x14ac:dyDescent="0.25">
      <c r="BE3225" s="402"/>
    </row>
    <row r="3226" spans="57:57" x14ac:dyDescent="0.25">
      <c r="BE3226" s="402"/>
    </row>
    <row r="3227" spans="57:57" x14ac:dyDescent="0.25">
      <c r="BE3227" s="402"/>
    </row>
    <row r="3228" spans="57:57" x14ac:dyDescent="0.25">
      <c r="BE3228" s="402"/>
    </row>
    <row r="3229" spans="57:57" x14ac:dyDescent="0.25">
      <c r="BE3229" s="402"/>
    </row>
    <row r="3230" spans="57:57" x14ac:dyDescent="0.25">
      <c r="BE3230" s="402"/>
    </row>
    <row r="3231" spans="57:57" x14ac:dyDescent="0.25">
      <c r="BE3231" s="402"/>
    </row>
    <row r="3232" spans="57:57" x14ac:dyDescent="0.25">
      <c r="BE3232" s="402"/>
    </row>
    <row r="3233" spans="57:57" x14ac:dyDescent="0.25">
      <c r="BE3233" s="402"/>
    </row>
    <row r="3234" spans="57:57" x14ac:dyDescent="0.25">
      <c r="BE3234" s="402"/>
    </row>
    <row r="3235" spans="57:57" x14ac:dyDescent="0.25">
      <c r="BE3235" s="402"/>
    </row>
    <row r="3236" spans="57:57" x14ac:dyDescent="0.25">
      <c r="BE3236" s="402"/>
    </row>
    <row r="3237" spans="57:57" x14ac:dyDescent="0.25">
      <c r="BE3237" s="402"/>
    </row>
    <row r="3238" spans="57:57" x14ac:dyDescent="0.25">
      <c r="BE3238" s="402"/>
    </row>
    <row r="3239" spans="57:57" x14ac:dyDescent="0.25">
      <c r="BE3239" s="402"/>
    </row>
    <row r="3240" spans="57:57" x14ac:dyDescent="0.25">
      <c r="BE3240" s="402"/>
    </row>
    <row r="3241" spans="57:57" x14ac:dyDescent="0.25">
      <c r="BE3241" s="402"/>
    </row>
    <row r="3242" spans="57:57" x14ac:dyDescent="0.25">
      <c r="BE3242" s="402"/>
    </row>
    <row r="3243" spans="57:57" x14ac:dyDescent="0.25">
      <c r="BE3243" s="402"/>
    </row>
    <row r="3244" spans="57:57" x14ac:dyDescent="0.25">
      <c r="BE3244" s="402"/>
    </row>
    <row r="3245" spans="57:57" x14ac:dyDescent="0.25">
      <c r="BE3245" s="402"/>
    </row>
    <row r="3246" spans="57:57" x14ac:dyDescent="0.25">
      <c r="BE3246" s="402"/>
    </row>
    <row r="3247" spans="57:57" x14ac:dyDescent="0.25">
      <c r="BE3247" s="402"/>
    </row>
    <row r="3248" spans="57:57" x14ac:dyDescent="0.25">
      <c r="BE3248" s="402"/>
    </row>
    <row r="3249" spans="57:57" x14ac:dyDescent="0.25">
      <c r="BE3249" s="402"/>
    </row>
    <row r="3250" spans="57:57" x14ac:dyDescent="0.25">
      <c r="BE3250" s="402"/>
    </row>
    <row r="3251" spans="57:57" x14ac:dyDescent="0.25">
      <c r="BE3251" s="402"/>
    </row>
    <row r="3252" spans="57:57" x14ac:dyDescent="0.25">
      <c r="BE3252" s="402"/>
    </row>
    <row r="3253" spans="57:57" x14ac:dyDescent="0.25">
      <c r="BE3253" s="402"/>
    </row>
    <row r="3254" spans="57:57" x14ac:dyDescent="0.25">
      <c r="BE3254" s="402"/>
    </row>
    <row r="3255" spans="57:57" x14ac:dyDescent="0.25">
      <c r="BE3255" s="402"/>
    </row>
    <row r="3256" spans="57:57" x14ac:dyDescent="0.25">
      <c r="BE3256" s="402"/>
    </row>
    <row r="3257" spans="57:57" x14ac:dyDescent="0.25">
      <c r="BE3257" s="402"/>
    </row>
    <row r="3258" spans="57:57" x14ac:dyDescent="0.25">
      <c r="BE3258" s="402"/>
    </row>
    <row r="3259" spans="57:57" x14ac:dyDescent="0.25">
      <c r="BE3259" s="402"/>
    </row>
    <row r="3260" spans="57:57" x14ac:dyDescent="0.25">
      <c r="BE3260" s="402"/>
    </row>
    <row r="3261" spans="57:57" x14ac:dyDescent="0.25">
      <c r="BE3261" s="402"/>
    </row>
    <row r="3262" spans="57:57" x14ac:dyDescent="0.25">
      <c r="BE3262" s="402"/>
    </row>
    <row r="3263" spans="57:57" x14ac:dyDescent="0.25">
      <c r="BE3263" s="402"/>
    </row>
    <row r="3264" spans="57:57" x14ac:dyDescent="0.25">
      <c r="BE3264" s="402"/>
    </row>
    <row r="3265" spans="57:57" x14ac:dyDescent="0.25">
      <c r="BE3265" s="402"/>
    </row>
    <row r="3266" spans="57:57" x14ac:dyDescent="0.25">
      <c r="BE3266" s="402"/>
    </row>
    <row r="3267" spans="57:57" x14ac:dyDescent="0.25">
      <c r="BE3267" s="402"/>
    </row>
    <row r="3268" spans="57:57" x14ac:dyDescent="0.25">
      <c r="BE3268" s="402"/>
    </row>
    <row r="3269" spans="57:57" x14ac:dyDescent="0.25">
      <c r="BE3269" s="402"/>
    </row>
    <row r="3270" spans="57:57" x14ac:dyDescent="0.25">
      <c r="BE3270" s="402"/>
    </row>
    <row r="3271" spans="57:57" x14ac:dyDescent="0.25">
      <c r="BE3271" s="402"/>
    </row>
    <row r="3272" spans="57:57" x14ac:dyDescent="0.25">
      <c r="BE3272" s="402"/>
    </row>
    <row r="3273" spans="57:57" x14ac:dyDescent="0.25">
      <c r="BE3273" s="402"/>
    </row>
    <row r="3274" spans="57:57" x14ac:dyDescent="0.25">
      <c r="BE3274" s="402"/>
    </row>
    <row r="3275" spans="57:57" x14ac:dyDescent="0.25">
      <c r="BE3275" s="402"/>
    </row>
    <row r="3276" spans="57:57" x14ac:dyDescent="0.25">
      <c r="BE3276" s="402"/>
    </row>
    <row r="3277" spans="57:57" x14ac:dyDescent="0.25">
      <c r="BE3277" s="402"/>
    </row>
    <row r="3278" spans="57:57" x14ac:dyDescent="0.25">
      <c r="BE3278" s="402"/>
    </row>
    <row r="3279" spans="57:57" x14ac:dyDescent="0.25">
      <c r="BE3279" s="402"/>
    </row>
    <row r="3280" spans="57:57" x14ac:dyDescent="0.25">
      <c r="BE3280" s="402"/>
    </row>
    <row r="3281" spans="57:57" x14ac:dyDescent="0.25">
      <c r="BE3281" s="402"/>
    </row>
    <row r="3282" spans="57:57" x14ac:dyDescent="0.25">
      <c r="BE3282" s="402"/>
    </row>
    <row r="3283" spans="57:57" x14ac:dyDescent="0.25">
      <c r="BE3283" s="402"/>
    </row>
    <row r="3284" spans="57:57" x14ac:dyDescent="0.25">
      <c r="BE3284" s="402"/>
    </row>
    <row r="3285" spans="57:57" x14ac:dyDescent="0.25">
      <c r="BE3285" s="402"/>
    </row>
    <row r="3286" spans="57:57" x14ac:dyDescent="0.25">
      <c r="BE3286" s="402"/>
    </row>
    <row r="3287" spans="57:57" x14ac:dyDescent="0.25">
      <c r="BE3287" s="402"/>
    </row>
    <row r="3288" spans="57:57" x14ac:dyDescent="0.25">
      <c r="BE3288" s="402"/>
    </row>
    <row r="3289" spans="57:57" x14ac:dyDescent="0.25">
      <c r="BE3289" s="402"/>
    </row>
    <row r="3290" spans="57:57" x14ac:dyDescent="0.25">
      <c r="BE3290" s="402"/>
    </row>
    <row r="3291" spans="57:57" x14ac:dyDescent="0.25">
      <c r="BE3291" s="402"/>
    </row>
    <row r="3292" spans="57:57" x14ac:dyDescent="0.25">
      <c r="BE3292" s="402"/>
    </row>
    <row r="3293" spans="57:57" x14ac:dyDescent="0.25">
      <c r="BE3293" s="402"/>
    </row>
    <row r="3294" spans="57:57" x14ac:dyDescent="0.25">
      <c r="BE3294" s="402"/>
    </row>
    <row r="3295" spans="57:57" x14ac:dyDescent="0.25">
      <c r="BE3295" s="402"/>
    </row>
    <row r="3296" spans="57:57" x14ac:dyDescent="0.25">
      <c r="BE3296" s="402"/>
    </row>
    <row r="3297" spans="57:57" x14ac:dyDescent="0.25">
      <c r="BE3297" s="402"/>
    </row>
    <row r="3298" spans="57:57" x14ac:dyDescent="0.25">
      <c r="BE3298" s="402"/>
    </row>
    <row r="3299" spans="57:57" x14ac:dyDescent="0.25">
      <c r="BE3299" s="402"/>
    </row>
    <row r="3300" spans="57:57" x14ac:dyDescent="0.25">
      <c r="BE3300" s="402"/>
    </row>
    <row r="3301" spans="57:57" x14ac:dyDescent="0.25">
      <c r="BE3301" s="402"/>
    </row>
    <row r="3302" spans="57:57" x14ac:dyDescent="0.25">
      <c r="BE3302" s="402"/>
    </row>
    <row r="3303" spans="57:57" x14ac:dyDescent="0.25">
      <c r="BE3303" s="402"/>
    </row>
    <row r="3304" spans="57:57" x14ac:dyDescent="0.25">
      <c r="BE3304" s="402"/>
    </row>
    <row r="3305" spans="57:57" x14ac:dyDescent="0.25">
      <c r="BE3305" s="402"/>
    </row>
    <row r="3306" spans="57:57" x14ac:dyDescent="0.25">
      <c r="BE3306" s="402"/>
    </row>
    <row r="3307" spans="57:57" x14ac:dyDescent="0.25">
      <c r="BE3307" s="402"/>
    </row>
    <row r="3308" spans="57:57" x14ac:dyDescent="0.25">
      <c r="BE3308" s="402"/>
    </row>
    <row r="3309" spans="57:57" x14ac:dyDescent="0.25">
      <c r="BE3309" s="402"/>
    </row>
    <row r="3310" spans="57:57" x14ac:dyDescent="0.25">
      <c r="BE3310" s="402"/>
    </row>
    <row r="3311" spans="57:57" x14ac:dyDescent="0.25">
      <c r="BE3311" s="402"/>
    </row>
    <row r="3312" spans="57:57" x14ac:dyDescent="0.25">
      <c r="BE3312" s="402"/>
    </row>
    <row r="3313" spans="57:57" x14ac:dyDescent="0.25">
      <c r="BE3313" s="402"/>
    </row>
    <row r="3314" spans="57:57" x14ac:dyDescent="0.25">
      <c r="BE3314" s="402"/>
    </row>
    <row r="3315" spans="57:57" x14ac:dyDescent="0.25">
      <c r="BE3315" s="402"/>
    </row>
    <row r="3316" spans="57:57" x14ac:dyDescent="0.25">
      <c r="BE3316" s="402"/>
    </row>
    <row r="3317" spans="57:57" x14ac:dyDescent="0.25">
      <c r="BE3317" s="402"/>
    </row>
    <row r="3318" spans="57:57" x14ac:dyDescent="0.25">
      <c r="BE3318" s="402"/>
    </row>
    <row r="3319" spans="57:57" x14ac:dyDescent="0.25">
      <c r="BE3319" s="402"/>
    </row>
    <row r="3320" spans="57:57" x14ac:dyDescent="0.25">
      <c r="BE3320" s="402"/>
    </row>
    <row r="3321" spans="57:57" x14ac:dyDescent="0.25">
      <c r="BE3321" s="402"/>
    </row>
    <row r="3322" spans="57:57" x14ac:dyDescent="0.25">
      <c r="BE3322" s="402"/>
    </row>
    <row r="3323" spans="57:57" x14ac:dyDescent="0.25">
      <c r="BE3323" s="402"/>
    </row>
    <row r="3324" spans="57:57" x14ac:dyDescent="0.25">
      <c r="BE3324" s="402"/>
    </row>
    <row r="3325" spans="57:57" x14ac:dyDescent="0.25">
      <c r="BE3325" s="402"/>
    </row>
    <row r="3326" spans="57:57" x14ac:dyDescent="0.25">
      <c r="BE3326" s="402"/>
    </row>
    <row r="3327" spans="57:57" x14ac:dyDescent="0.25">
      <c r="BE3327" s="402"/>
    </row>
    <row r="3328" spans="57:57" x14ac:dyDescent="0.25">
      <c r="BE3328" s="402"/>
    </row>
    <row r="3329" spans="57:57" x14ac:dyDescent="0.25">
      <c r="BE3329" s="402"/>
    </row>
    <row r="3330" spans="57:57" x14ac:dyDescent="0.25">
      <c r="BE3330" s="402"/>
    </row>
    <row r="3331" spans="57:57" x14ac:dyDescent="0.25">
      <c r="BE3331" s="402"/>
    </row>
    <row r="3332" spans="57:57" x14ac:dyDescent="0.25">
      <c r="BE3332" s="402"/>
    </row>
    <row r="3333" spans="57:57" x14ac:dyDescent="0.25">
      <c r="BE3333" s="402"/>
    </row>
    <row r="3334" spans="57:57" x14ac:dyDescent="0.25">
      <c r="BE3334" s="402"/>
    </row>
    <row r="3335" spans="57:57" x14ac:dyDescent="0.25">
      <c r="BE3335" s="402"/>
    </row>
    <row r="3336" spans="57:57" x14ac:dyDescent="0.25">
      <c r="BE3336" s="402"/>
    </row>
    <row r="3337" spans="57:57" x14ac:dyDescent="0.25">
      <c r="BE3337" s="402"/>
    </row>
    <row r="3338" spans="57:57" x14ac:dyDescent="0.25">
      <c r="BE3338" s="402"/>
    </row>
    <row r="3339" spans="57:57" x14ac:dyDescent="0.25">
      <c r="BE3339" s="402"/>
    </row>
    <row r="3340" spans="57:57" x14ac:dyDescent="0.25">
      <c r="BE3340" s="402"/>
    </row>
    <row r="3341" spans="57:57" x14ac:dyDescent="0.25">
      <c r="BE3341" s="402"/>
    </row>
    <row r="3342" spans="57:57" x14ac:dyDescent="0.25">
      <c r="BE3342" s="402"/>
    </row>
    <row r="3343" spans="57:57" x14ac:dyDescent="0.25">
      <c r="BE3343" s="402"/>
    </row>
    <row r="3344" spans="57:57" x14ac:dyDescent="0.25">
      <c r="BE3344" s="402"/>
    </row>
    <row r="3345" spans="57:57" x14ac:dyDescent="0.25">
      <c r="BE3345" s="402"/>
    </row>
    <row r="3346" spans="57:57" x14ac:dyDescent="0.25">
      <c r="BE3346" s="402"/>
    </row>
    <row r="3347" spans="57:57" x14ac:dyDescent="0.25">
      <c r="BE3347" s="402"/>
    </row>
    <row r="3348" spans="57:57" x14ac:dyDescent="0.25">
      <c r="BE3348" s="402"/>
    </row>
    <row r="3349" spans="57:57" x14ac:dyDescent="0.25">
      <c r="BE3349" s="402"/>
    </row>
    <row r="3350" spans="57:57" x14ac:dyDescent="0.25">
      <c r="BE3350" s="402"/>
    </row>
    <row r="3351" spans="57:57" x14ac:dyDescent="0.25">
      <c r="BE3351" s="402"/>
    </row>
    <row r="3352" spans="57:57" x14ac:dyDescent="0.25">
      <c r="BE3352" s="402"/>
    </row>
    <row r="3353" spans="57:57" x14ac:dyDescent="0.25">
      <c r="BE3353" s="402"/>
    </row>
    <row r="3354" spans="57:57" x14ac:dyDescent="0.25">
      <c r="BE3354" s="402"/>
    </row>
    <row r="3355" spans="57:57" x14ac:dyDescent="0.25">
      <c r="BE3355" s="402"/>
    </row>
    <row r="3356" spans="57:57" x14ac:dyDescent="0.25">
      <c r="BE3356" s="402"/>
    </row>
    <row r="3357" spans="57:57" x14ac:dyDescent="0.25">
      <c r="BE3357" s="402"/>
    </row>
    <row r="3358" spans="57:57" x14ac:dyDescent="0.25">
      <c r="BE3358" s="402"/>
    </row>
    <row r="3359" spans="57:57" x14ac:dyDescent="0.25">
      <c r="BE3359" s="402"/>
    </row>
    <row r="3360" spans="57:57" x14ac:dyDescent="0.25">
      <c r="BE3360" s="402"/>
    </row>
    <row r="3361" spans="57:57" x14ac:dyDescent="0.25">
      <c r="BE3361" s="402"/>
    </row>
    <row r="3362" spans="57:57" x14ac:dyDescent="0.25">
      <c r="BE3362" s="402"/>
    </row>
    <row r="3363" spans="57:57" x14ac:dyDescent="0.25">
      <c r="BE3363" s="402"/>
    </row>
    <row r="3364" spans="57:57" x14ac:dyDescent="0.25">
      <c r="BE3364" s="402"/>
    </row>
    <row r="3365" spans="57:57" x14ac:dyDescent="0.25">
      <c r="BE3365" s="402"/>
    </row>
    <row r="3366" spans="57:57" x14ac:dyDescent="0.25">
      <c r="BE3366" s="402"/>
    </row>
    <row r="3367" spans="57:57" x14ac:dyDescent="0.25">
      <c r="BE3367" s="402"/>
    </row>
    <row r="3368" spans="57:57" x14ac:dyDescent="0.25">
      <c r="BE3368" s="402"/>
    </row>
    <row r="3369" spans="57:57" x14ac:dyDescent="0.25">
      <c r="BE3369" s="402"/>
    </row>
    <row r="3370" spans="57:57" x14ac:dyDescent="0.25">
      <c r="BE3370" s="402"/>
    </row>
    <row r="3371" spans="57:57" x14ac:dyDescent="0.25">
      <c r="BE3371" s="402"/>
    </row>
    <row r="3372" spans="57:57" x14ac:dyDescent="0.25">
      <c r="BE3372" s="402"/>
    </row>
    <row r="3373" spans="57:57" x14ac:dyDescent="0.25">
      <c r="BE3373" s="402"/>
    </row>
    <row r="3374" spans="57:57" x14ac:dyDescent="0.25">
      <c r="BE3374" s="402"/>
    </row>
    <row r="3375" spans="57:57" x14ac:dyDescent="0.25">
      <c r="BE3375" s="402"/>
    </row>
    <row r="3376" spans="57:57" x14ac:dyDescent="0.25">
      <c r="BE3376" s="402"/>
    </row>
    <row r="3377" spans="57:57" x14ac:dyDescent="0.25">
      <c r="BE3377" s="402"/>
    </row>
    <row r="3378" spans="57:57" x14ac:dyDescent="0.25">
      <c r="BE3378" s="402"/>
    </row>
    <row r="3379" spans="57:57" x14ac:dyDescent="0.25">
      <c r="BE3379" s="402"/>
    </row>
    <row r="3380" spans="57:57" x14ac:dyDescent="0.25">
      <c r="BE3380" s="402"/>
    </row>
    <row r="3381" spans="57:57" x14ac:dyDescent="0.25">
      <c r="BE3381" s="402"/>
    </row>
    <row r="3382" spans="57:57" x14ac:dyDescent="0.25">
      <c r="BE3382" s="402"/>
    </row>
    <row r="3383" spans="57:57" x14ac:dyDescent="0.25">
      <c r="BE3383" s="402"/>
    </row>
    <row r="3384" spans="57:57" x14ac:dyDescent="0.25">
      <c r="BE3384" s="402"/>
    </row>
    <row r="3385" spans="57:57" x14ac:dyDescent="0.25">
      <c r="BE3385" s="402"/>
    </row>
    <row r="3386" spans="57:57" x14ac:dyDescent="0.25">
      <c r="BE3386" s="402"/>
    </row>
    <row r="3387" spans="57:57" x14ac:dyDescent="0.25">
      <c r="BE3387" s="402"/>
    </row>
    <row r="3388" spans="57:57" x14ac:dyDescent="0.25">
      <c r="BE3388" s="402"/>
    </row>
    <row r="3389" spans="57:57" x14ac:dyDescent="0.25">
      <c r="BE3389" s="402"/>
    </row>
    <row r="3390" spans="57:57" x14ac:dyDescent="0.25">
      <c r="BE3390" s="402"/>
    </row>
    <row r="3391" spans="57:57" x14ac:dyDescent="0.25">
      <c r="BE3391" s="402"/>
    </row>
    <row r="3392" spans="57:57" x14ac:dyDescent="0.25">
      <c r="BE3392" s="402"/>
    </row>
    <row r="3393" spans="57:57" x14ac:dyDescent="0.25">
      <c r="BE3393" s="402"/>
    </row>
    <row r="3394" spans="57:57" x14ac:dyDescent="0.25">
      <c r="BE3394" s="402"/>
    </row>
    <row r="3395" spans="57:57" x14ac:dyDescent="0.25">
      <c r="BE3395" s="402"/>
    </row>
    <row r="3396" spans="57:57" x14ac:dyDescent="0.25">
      <c r="BE3396" s="402"/>
    </row>
    <row r="3397" spans="57:57" x14ac:dyDescent="0.25">
      <c r="BE3397" s="402"/>
    </row>
    <row r="3398" spans="57:57" x14ac:dyDescent="0.25">
      <c r="BE3398" s="402"/>
    </row>
    <row r="3399" spans="57:57" x14ac:dyDescent="0.25">
      <c r="BE3399" s="402"/>
    </row>
    <row r="3400" spans="57:57" x14ac:dyDescent="0.25">
      <c r="BE3400" s="402"/>
    </row>
    <row r="3401" spans="57:57" x14ac:dyDescent="0.25">
      <c r="BE3401" s="402"/>
    </row>
    <row r="3402" spans="57:57" x14ac:dyDescent="0.25">
      <c r="BE3402" s="402"/>
    </row>
    <row r="3403" spans="57:57" x14ac:dyDescent="0.25">
      <c r="BE3403" s="402"/>
    </row>
    <row r="3404" spans="57:57" x14ac:dyDescent="0.25">
      <c r="BE3404" s="402"/>
    </row>
    <row r="3405" spans="57:57" x14ac:dyDescent="0.25">
      <c r="BE3405" s="402"/>
    </row>
    <row r="3406" spans="57:57" x14ac:dyDescent="0.25">
      <c r="BE3406" s="402"/>
    </row>
    <row r="3407" spans="57:57" x14ac:dyDescent="0.25">
      <c r="BE3407" s="402"/>
    </row>
    <row r="3408" spans="57:57" x14ac:dyDescent="0.25">
      <c r="BE3408" s="402"/>
    </row>
    <row r="3409" spans="57:57" x14ac:dyDescent="0.25">
      <c r="BE3409" s="402"/>
    </row>
    <row r="3410" spans="57:57" x14ac:dyDescent="0.25">
      <c r="BE3410" s="402"/>
    </row>
    <row r="3411" spans="57:57" x14ac:dyDescent="0.25">
      <c r="BE3411" s="402"/>
    </row>
    <row r="3412" spans="57:57" x14ac:dyDescent="0.25">
      <c r="BE3412" s="402"/>
    </row>
    <row r="3413" spans="57:57" x14ac:dyDescent="0.25">
      <c r="BE3413" s="402"/>
    </row>
    <row r="3414" spans="57:57" x14ac:dyDescent="0.25">
      <c r="BE3414" s="402"/>
    </row>
    <row r="3415" spans="57:57" x14ac:dyDescent="0.25">
      <c r="BE3415" s="402"/>
    </row>
    <row r="3416" spans="57:57" x14ac:dyDescent="0.25">
      <c r="BE3416" s="402"/>
    </row>
    <row r="3417" spans="57:57" x14ac:dyDescent="0.25">
      <c r="BE3417" s="402"/>
    </row>
    <row r="3418" spans="57:57" x14ac:dyDescent="0.25">
      <c r="BE3418" s="402"/>
    </row>
    <row r="3419" spans="57:57" x14ac:dyDescent="0.25">
      <c r="BE3419" s="402"/>
    </row>
    <row r="3420" spans="57:57" x14ac:dyDescent="0.25">
      <c r="BE3420" s="402"/>
    </row>
    <row r="3421" spans="57:57" x14ac:dyDescent="0.25">
      <c r="BE3421" s="402"/>
    </row>
    <row r="3422" spans="57:57" x14ac:dyDescent="0.25">
      <c r="BE3422" s="402"/>
    </row>
    <row r="3423" spans="57:57" x14ac:dyDescent="0.25">
      <c r="BE3423" s="402"/>
    </row>
    <row r="3424" spans="57:57" x14ac:dyDescent="0.25">
      <c r="BE3424" s="402"/>
    </row>
    <row r="3425" spans="57:57" x14ac:dyDescent="0.25">
      <c r="BE3425" s="402"/>
    </row>
    <row r="3426" spans="57:57" x14ac:dyDescent="0.25">
      <c r="BE3426" s="402"/>
    </row>
    <row r="3427" spans="57:57" x14ac:dyDescent="0.25">
      <c r="BE3427" s="402"/>
    </row>
    <row r="3428" spans="57:57" x14ac:dyDescent="0.25">
      <c r="BE3428" s="402"/>
    </row>
    <row r="3429" spans="57:57" x14ac:dyDescent="0.25">
      <c r="BE3429" s="402"/>
    </row>
    <row r="3430" spans="57:57" x14ac:dyDescent="0.25">
      <c r="BE3430" s="402"/>
    </row>
    <row r="3431" spans="57:57" x14ac:dyDescent="0.25">
      <c r="BE3431" s="402"/>
    </row>
    <row r="3432" spans="57:57" x14ac:dyDescent="0.25">
      <c r="BE3432" s="402"/>
    </row>
    <row r="3433" spans="57:57" x14ac:dyDescent="0.25">
      <c r="BE3433" s="402"/>
    </row>
    <row r="3434" spans="57:57" x14ac:dyDescent="0.25">
      <c r="BE3434" s="402"/>
    </row>
    <row r="3435" spans="57:57" x14ac:dyDescent="0.25">
      <c r="BE3435" s="402"/>
    </row>
    <row r="3436" spans="57:57" x14ac:dyDescent="0.25">
      <c r="BE3436" s="402"/>
    </row>
    <row r="3437" spans="57:57" x14ac:dyDescent="0.25">
      <c r="BE3437" s="402"/>
    </row>
    <row r="3438" spans="57:57" x14ac:dyDescent="0.25">
      <c r="BE3438" s="402"/>
    </row>
    <row r="3439" spans="57:57" x14ac:dyDescent="0.25">
      <c r="BE3439" s="402"/>
    </row>
    <row r="3440" spans="57:57" x14ac:dyDescent="0.25">
      <c r="BE3440" s="402"/>
    </row>
    <row r="3441" spans="57:57" x14ac:dyDescent="0.25">
      <c r="BE3441" s="402"/>
    </row>
    <row r="3442" spans="57:57" x14ac:dyDescent="0.25">
      <c r="BE3442" s="402"/>
    </row>
    <row r="3443" spans="57:57" x14ac:dyDescent="0.25">
      <c r="BE3443" s="402"/>
    </row>
    <row r="3444" spans="57:57" x14ac:dyDescent="0.25">
      <c r="BE3444" s="402"/>
    </row>
    <row r="3445" spans="57:57" x14ac:dyDescent="0.25">
      <c r="BE3445" s="402"/>
    </row>
    <row r="3446" spans="57:57" x14ac:dyDescent="0.25">
      <c r="BE3446" s="402"/>
    </row>
    <row r="3447" spans="57:57" x14ac:dyDescent="0.25">
      <c r="BE3447" s="402"/>
    </row>
    <row r="3448" spans="57:57" x14ac:dyDescent="0.25">
      <c r="BE3448" s="402"/>
    </row>
    <row r="3449" spans="57:57" x14ac:dyDescent="0.25">
      <c r="BE3449" s="402"/>
    </row>
    <row r="3450" spans="57:57" x14ac:dyDescent="0.25">
      <c r="BE3450" s="402"/>
    </row>
    <row r="3451" spans="57:57" x14ac:dyDescent="0.25">
      <c r="BE3451" s="402"/>
    </row>
    <row r="3452" spans="57:57" x14ac:dyDescent="0.25">
      <c r="BE3452" s="402"/>
    </row>
    <row r="3453" spans="57:57" x14ac:dyDescent="0.25">
      <c r="BE3453" s="402"/>
    </row>
    <row r="3454" spans="57:57" x14ac:dyDescent="0.25">
      <c r="BE3454" s="402"/>
    </row>
    <row r="3455" spans="57:57" x14ac:dyDescent="0.25">
      <c r="BE3455" s="402"/>
    </row>
    <row r="3456" spans="57:57" x14ac:dyDescent="0.25">
      <c r="BE3456" s="402"/>
    </row>
    <row r="3457" spans="57:57" x14ac:dyDescent="0.25">
      <c r="BE3457" s="402"/>
    </row>
    <row r="3458" spans="57:57" x14ac:dyDescent="0.25">
      <c r="BE3458" s="402"/>
    </row>
    <row r="3459" spans="57:57" x14ac:dyDescent="0.25">
      <c r="BE3459" s="402"/>
    </row>
    <row r="3460" spans="57:57" x14ac:dyDescent="0.25">
      <c r="BE3460" s="402"/>
    </row>
    <row r="3461" spans="57:57" x14ac:dyDescent="0.25">
      <c r="BE3461" s="402"/>
    </row>
    <row r="3462" spans="57:57" x14ac:dyDescent="0.25">
      <c r="BE3462" s="402"/>
    </row>
    <row r="3463" spans="57:57" x14ac:dyDescent="0.25">
      <c r="BE3463" s="402"/>
    </row>
    <row r="3464" spans="57:57" x14ac:dyDescent="0.25">
      <c r="BE3464" s="402"/>
    </row>
    <row r="3465" spans="57:57" x14ac:dyDescent="0.25">
      <c r="BE3465" s="402"/>
    </row>
    <row r="3466" spans="57:57" x14ac:dyDescent="0.25">
      <c r="BE3466" s="402"/>
    </row>
    <row r="3467" spans="57:57" x14ac:dyDescent="0.25">
      <c r="BE3467" s="402"/>
    </row>
    <row r="3468" spans="57:57" x14ac:dyDescent="0.25">
      <c r="BE3468" s="402"/>
    </row>
    <row r="3469" spans="57:57" x14ac:dyDescent="0.25">
      <c r="BE3469" s="402"/>
    </row>
    <row r="3470" spans="57:57" x14ac:dyDescent="0.25">
      <c r="BE3470" s="402"/>
    </row>
    <row r="3471" spans="57:57" x14ac:dyDescent="0.25">
      <c r="BE3471" s="402"/>
    </row>
    <row r="3472" spans="57:57" x14ac:dyDescent="0.25">
      <c r="BE3472" s="402"/>
    </row>
    <row r="3473" spans="57:57" x14ac:dyDescent="0.25">
      <c r="BE3473" s="402"/>
    </row>
    <row r="3474" spans="57:57" x14ac:dyDescent="0.25">
      <c r="BE3474" s="402"/>
    </row>
    <row r="3475" spans="57:57" x14ac:dyDescent="0.25">
      <c r="BE3475" s="402"/>
    </row>
    <row r="3476" spans="57:57" x14ac:dyDescent="0.25">
      <c r="BE3476" s="402"/>
    </row>
    <row r="3477" spans="57:57" x14ac:dyDescent="0.25">
      <c r="BE3477" s="402"/>
    </row>
    <row r="3478" spans="57:57" x14ac:dyDescent="0.25">
      <c r="BE3478" s="402"/>
    </row>
    <row r="3479" spans="57:57" x14ac:dyDescent="0.25">
      <c r="BE3479" s="402"/>
    </row>
    <row r="3480" spans="57:57" x14ac:dyDescent="0.25">
      <c r="BE3480" s="402"/>
    </row>
    <row r="3481" spans="57:57" x14ac:dyDescent="0.25">
      <c r="BE3481" s="402"/>
    </row>
    <row r="3482" spans="57:57" x14ac:dyDescent="0.25">
      <c r="BE3482" s="402"/>
    </row>
    <row r="3483" spans="57:57" x14ac:dyDescent="0.25">
      <c r="BE3483" s="402"/>
    </row>
    <row r="3484" spans="57:57" x14ac:dyDescent="0.25">
      <c r="BE3484" s="402"/>
    </row>
    <row r="3485" spans="57:57" x14ac:dyDescent="0.25">
      <c r="BE3485" s="402"/>
    </row>
    <row r="3486" spans="57:57" x14ac:dyDescent="0.25">
      <c r="BE3486" s="402"/>
    </row>
    <row r="3487" spans="57:57" x14ac:dyDescent="0.25">
      <c r="BE3487" s="402"/>
    </row>
    <row r="3488" spans="57:57" x14ac:dyDescent="0.25">
      <c r="BE3488" s="402"/>
    </row>
    <row r="3489" spans="57:57" x14ac:dyDescent="0.25">
      <c r="BE3489" s="402"/>
    </row>
    <row r="3490" spans="57:57" x14ac:dyDescent="0.25">
      <c r="BE3490" s="402"/>
    </row>
    <row r="3491" spans="57:57" x14ac:dyDescent="0.25">
      <c r="BE3491" s="402"/>
    </row>
    <row r="3492" spans="57:57" x14ac:dyDescent="0.25">
      <c r="BE3492" s="402"/>
    </row>
    <row r="3493" spans="57:57" x14ac:dyDescent="0.25">
      <c r="BE3493" s="402"/>
    </row>
    <row r="3494" spans="57:57" x14ac:dyDescent="0.25">
      <c r="BE3494" s="402"/>
    </row>
    <row r="3495" spans="57:57" x14ac:dyDescent="0.25">
      <c r="BE3495" s="402"/>
    </row>
    <row r="3496" spans="57:57" x14ac:dyDescent="0.25">
      <c r="BE3496" s="402"/>
    </row>
    <row r="3497" spans="57:57" x14ac:dyDescent="0.25">
      <c r="BE3497" s="402"/>
    </row>
    <row r="3498" spans="57:57" x14ac:dyDescent="0.25">
      <c r="BE3498" s="402"/>
    </row>
    <row r="3499" spans="57:57" x14ac:dyDescent="0.25">
      <c r="BE3499" s="402"/>
    </row>
    <row r="3500" spans="57:57" x14ac:dyDescent="0.25">
      <c r="BE3500" s="402"/>
    </row>
    <row r="3501" spans="57:57" x14ac:dyDescent="0.25">
      <c r="BE3501" s="402"/>
    </row>
    <row r="3502" spans="57:57" x14ac:dyDescent="0.25">
      <c r="BE3502" s="402"/>
    </row>
    <row r="3503" spans="57:57" x14ac:dyDescent="0.25">
      <c r="BE3503" s="402"/>
    </row>
    <row r="3504" spans="57:57" x14ac:dyDescent="0.25">
      <c r="BE3504" s="402"/>
    </row>
    <row r="3505" spans="57:57" x14ac:dyDescent="0.25">
      <c r="BE3505" s="402"/>
    </row>
    <row r="3506" spans="57:57" x14ac:dyDescent="0.25">
      <c r="BE3506" s="402"/>
    </row>
    <row r="3507" spans="57:57" x14ac:dyDescent="0.25">
      <c r="BE3507" s="402"/>
    </row>
    <row r="3508" spans="57:57" x14ac:dyDescent="0.25">
      <c r="BE3508" s="402"/>
    </row>
    <row r="3509" spans="57:57" x14ac:dyDescent="0.25">
      <c r="BE3509" s="402"/>
    </row>
    <row r="3510" spans="57:57" x14ac:dyDescent="0.25">
      <c r="BE3510" s="402"/>
    </row>
    <row r="3511" spans="57:57" x14ac:dyDescent="0.25">
      <c r="BE3511" s="402"/>
    </row>
    <row r="3512" spans="57:57" x14ac:dyDescent="0.25">
      <c r="BE3512" s="402"/>
    </row>
    <row r="3513" spans="57:57" x14ac:dyDescent="0.25">
      <c r="BE3513" s="402"/>
    </row>
    <row r="3514" spans="57:57" x14ac:dyDescent="0.25">
      <c r="BE3514" s="402"/>
    </row>
    <row r="3515" spans="57:57" x14ac:dyDescent="0.25">
      <c r="BE3515" s="402"/>
    </row>
    <row r="3516" spans="57:57" x14ac:dyDescent="0.25">
      <c r="BE3516" s="402"/>
    </row>
    <row r="3517" spans="57:57" x14ac:dyDescent="0.25">
      <c r="BE3517" s="402"/>
    </row>
    <row r="3518" spans="57:57" x14ac:dyDescent="0.25">
      <c r="BE3518" s="402"/>
    </row>
    <row r="3519" spans="57:57" x14ac:dyDescent="0.25">
      <c r="BE3519" s="402"/>
    </row>
    <row r="3520" spans="57:57" x14ac:dyDescent="0.25">
      <c r="BE3520" s="402"/>
    </row>
    <row r="3521" spans="57:57" x14ac:dyDescent="0.25">
      <c r="BE3521" s="402"/>
    </row>
    <row r="3522" spans="57:57" x14ac:dyDescent="0.25">
      <c r="BE3522" s="402"/>
    </row>
    <row r="3523" spans="57:57" x14ac:dyDescent="0.25">
      <c r="BE3523" s="402"/>
    </row>
    <row r="3524" spans="57:57" x14ac:dyDescent="0.25">
      <c r="BE3524" s="402"/>
    </row>
    <row r="3525" spans="57:57" x14ac:dyDescent="0.25">
      <c r="BE3525" s="402"/>
    </row>
    <row r="3526" spans="57:57" x14ac:dyDescent="0.25">
      <c r="BE3526" s="402"/>
    </row>
    <row r="3527" spans="57:57" x14ac:dyDescent="0.25">
      <c r="BE3527" s="402"/>
    </row>
    <row r="3528" spans="57:57" x14ac:dyDescent="0.25">
      <c r="BE3528" s="402"/>
    </row>
    <row r="3529" spans="57:57" x14ac:dyDescent="0.25">
      <c r="BE3529" s="402"/>
    </row>
    <row r="3530" spans="57:57" x14ac:dyDescent="0.25">
      <c r="BE3530" s="402"/>
    </row>
    <row r="3531" spans="57:57" x14ac:dyDescent="0.25">
      <c r="BE3531" s="402"/>
    </row>
    <row r="3532" spans="57:57" x14ac:dyDescent="0.25">
      <c r="BE3532" s="402"/>
    </row>
    <row r="3533" spans="57:57" x14ac:dyDescent="0.25">
      <c r="BE3533" s="402"/>
    </row>
    <row r="3534" spans="57:57" x14ac:dyDescent="0.25">
      <c r="BE3534" s="402"/>
    </row>
    <row r="3535" spans="57:57" x14ac:dyDescent="0.25">
      <c r="BE3535" s="402"/>
    </row>
  </sheetData>
  <dataValidations count="6">
    <dataValidation type="list" allowBlank="1" showInputMessage="1" showErrorMessage="1" sqref="B23:B30">
      <formula1>"IMM,ASX"</formula1>
    </dataValidation>
    <dataValidation type="list" allowBlank="1" showInputMessage="1" showErrorMessage="1" sqref="F3:F20">
      <formula1>"Following,Modified Following,Preceding,Modified Preceding,Unadjusted,Half-Month Modified Following"</formula1>
    </dataValidation>
    <dataValidation type="list" allowBlank="1" showInputMessage="1" showErrorMessage="1" sqref="F34:F99">
      <formula1>"Following,Modified Following,Preceding,Modified Preceding,Month End Reference,Unadjusted Month End,Unadjusted"</formula1>
    </dataValidation>
    <dataValidation type="list" allowBlank="1" showInputMessage="1" showErrorMessage="1" sqref="G34:G99">
      <formula1>"Annual,Semiannual,EveryFourthMonth,Quarterly,Bimonthly,Monthly,Biweekly,Weekly,Daily,Once,NoFrequency"</formula1>
    </dataValidation>
    <dataValidation type="list" allowBlank="1" showInputMessage="1" showErrorMessage="1" sqref="H34:H99 H3:H20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AD2">
      <formula1>"AllDepos,DeposBeforeFirstFuturesStartDate,DeposBeforeFirstFuturesStartDatePlusOne,DeposBeforeFirstFuturesExpiryDate"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AF29"/>
  <sheetViews>
    <sheetView workbookViewId="0">
      <selection activeCell="C2" sqref="C2"/>
    </sheetView>
  </sheetViews>
  <sheetFormatPr defaultRowHeight="11.25" x14ac:dyDescent="0.2"/>
  <cols>
    <col min="1" max="2" width="2.7109375" style="36" customWidth="1"/>
    <col min="3" max="3" width="11" style="36" bestFit="1" customWidth="1"/>
    <col min="4" max="4" width="16" style="36" bestFit="1" customWidth="1"/>
    <col min="5" max="5" width="17.28515625" style="36" bestFit="1" customWidth="1"/>
    <col min="6" max="6" width="15.140625" style="36" bestFit="1" customWidth="1"/>
    <col min="7" max="8" width="12" style="36" bestFit="1" customWidth="1"/>
    <col min="9" max="9" width="15.140625" style="36" bestFit="1" customWidth="1"/>
    <col min="10" max="10" width="31.7109375" style="36" bestFit="1" customWidth="1"/>
    <col min="11" max="12" width="15.7109375" style="36" customWidth="1"/>
    <col min="13" max="14" width="2.7109375" style="36" customWidth="1"/>
    <col min="15" max="15" width="6" style="36" bestFit="1" customWidth="1"/>
    <col min="16" max="16" width="12" style="36" bestFit="1" customWidth="1"/>
    <col min="17" max="17" width="17.28515625" style="36" bestFit="1" customWidth="1"/>
    <col min="18" max="18" width="7" style="36" bestFit="1" customWidth="1"/>
    <col min="19" max="19" width="9.85546875" style="36" bestFit="1" customWidth="1"/>
    <col min="20" max="20" width="8.140625" style="36" bestFit="1" customWidth="1"/>
    <col min="21" max="21" width="15.140625" style="36" bestFit="1" customWidth="1"/>
    <col min="22" max="22" width="13.7109375" style="36" customWidth="1"/>
    <col min="23" max="23" width="12" style="36" bestFit="1" customWidth="1"/>
    <col min="24" max="24" width="8" style="36" bestFit="1" customWidth="1"/>
    <col min="25" max="25" width="13.5703125" style="36" bestFit="1" customWidth="1"/>
    <col min="26" max="26" width="8" style="36" bestFit="1" customWidth="1"/>
    <col min="27" max="27" width="2.7109375" style="36" customWidth="1"/>
    <col min="28" max="28" width="15.5703125" style="36" bestFit="1" customWidth="1"/>
    <col min="29" max="29" width="7.140625" style="36" bestFit="1" customWidth="1"/>
    <col min="30" max="31" width="2.7109375" style="36" customWidth="1"/>
    <col min="32" max="16384" width="9.140625" style="36"/>
  </cols>
  <sheetData>
    <row r="1" spans="2:32" s="35" customFormat="1" ht="11.25" customHeight="1" x14ac:dyDescent="0.2">
      <c r="AE1" s="36"/>
    </row>
    <row r="2" spans="2:32" s="35" customFormat="1" ht="11.25" customHeight="1" x14ac:dyDescent="0.2">
      <c r="B2" s="47"/>
      <c r="C2" s="48" t="s">
        <v>257</v>
      </c>
      <c r="D2" s="48"/>
      <c r="E2" s="48"/>
      <c r="F2" s="48"/>
      <c r="G2" s="48"/>
      <c r="H2" s="37" t="s">
        <v>48</v>
      </c>
      <c r="I2" s="23" t="s">
        <v>49</v>
      </c>
      <c r="J2" s="48"/>
      <c r="K2" s="48"/>
      <c r="L2" s="48"/>
      <c r="M2" s="48"/>
      <c r="N2" s="48"/>
      <c r="O2" s="48"/>
      <c r="P2" s="42"/>
      <c r="Q2" s="42"/>
      <c r="R2" s="42"/>
      <c r="S2" s="42"/>
      <c r="T2" s="42"/>
      <c r="U2" s="42"/>
      <c r="V2" s="42"/>
      <c r="W2" s="42"/>
      <c r="X2" s="49">
        <f>MAX(Z5:Z8)</f>
        <v>0</v>
      </c>
      <c r="Y2" s="42"/>
      <c r="Z2" s="42"/>
      <c r="AA2" s="43"/>
      <c r="AE2" s="36"/>
    </row>
    <row r="3" spans="2:32" s="35" customFormat="1" ht="22.5" customHeight="1" x14ac:dyDescent="0.2">
      <c r="B3" s="50"/>
      <c r="C3" s="37" t="s">
        <v>51</v>
      </c>
      <c r="D3" s="37" t="str">
        <f t="shared" ref="D3:D8" si="0">$C$2&amp;UPPER(Currency)&amp;$C3</f>
        <v>Mx_EURSTD</v>
      </c>
      <c r="E3" s="38" t="str">
        <f>_xll.qlRelinkableHandleYieldTermStructure(D3,,Permanent,Trigger,ObjectOverwrite)</f>
        <v>Mx_EURSTD#0011</v>
      </c>
      <c r="F3" s="39" t="str">
        <f>_xll.ohRangeRetrieveError(E3)</f>
        <v/>
      </c>
      <c r="G3" s="8"/>
      <c r="H3" s="8"/>
      <c r="I3" s="8"/>
      <c r="J3" s="8"/>
      <c r="K3" s="8"/>
      <c r="L3" s="8"/>
      <c r="M3" s="1"/>
      <c r="N3" s="1"/>
      <c r="O3" s="41" t="s">
        <v>50</v>
      </c>
      <c r="P3" s="41" t="s">
        <v>73</v>
      </c>
      <c r="Q3" s="41" t="s">
        <v>74</v>
      </c>
      <c r="R3" s="41" t="s">
        <v>75</v>
      </c>
      <c r="S3" s="41" t="s">
        <v>53</v>
      </c>
      <c r="T3" s="41" t="s">
        <v>54</v>
      </c>
      <c r="U3" s="41" t="s">
        <v>55</v>
      </c>
      <c r="V3" s="41" t="s">
        <v>56</v>
      </c>
      <c r="W3" s="41" t="s">
        <v>57</v>
      </c>
      <c r="X3" s="41" t="s">
        <v>58</v>
      </c>
      <c r="Y3" s="41" t="s">
        <v>59</v>
      </c>
      <c r="Z3" s="41"/>
      <c r="AA3" s="44"/>
      <c r="AE3" s="36"/>
    </row>
    <row r="4" spans="2:32" s="35" customFormat="1" ht="11.25" customHeight="1" x14ac:dyDescent="0.2">
      <c r="B4" s="50"/>
      <c r="C4" s="37" t="s">
        <v>60</v>
      </c>
      <c r="D4" s="37" t="str">
        <f t="shared" si="0"/>
        <v>Mx_EURON</v>
      </c>
      <c r="E4" s="38" t="str">
        <f>_xll.qlRelinkableHandleYieldTermStructure(D4,,Permanent,Trigger,ObjectOverwrite)</f>
        <v>Mx_EURON#0011</v>
      </c>
      <c r="F4" s="39" t="str">
        <f>_xll.ohRangeRetrieveError(E4)</f>
        <v/>
      </c>
      <c r="G4" s="24" t="s">
        <v>52</v>
      </c>
      <c r="H4" s="24" t="s">
        <v>52</v>
      </c>
      <c r="I4" s="24" t="str">
        <f>_xll.qlEonia(G4,E4,Permanent,Trigger,ObjectOverwrite)</f>
        <v>Eonia#0011</v>
      </c>
      <c r="J4" s="24" t="str">
        <f>_xll.qlLastFixingQuote(H4&amp;"LastFixing_Quote",I4,Permanent,Trigger,ObjectOverwrite)</f>
        <v>EoniaLastFixing_Quote#0011</v>
      </c>
      <c r="K4" s="40"/>
      <c r="L4" s="39" t="str">
        <f>_xll.ohRangeRetrieveError(J2)</f>
        <v/>
      </c>
      <c r="M4" s="1"/>
      <c r="N4" s="1"/>
      <c r="O4" s="25" t="s">
        <v>60</v>
      </c>
      <c r="P4" s="25" t="s">
        <v>61</v>
      </c>
      <c r="Q4" s="26">
        <f>$F$15</f>
        <v>42207</v>
      </c>
      <c r="R4" s="27" t="e">
        <f>G15</f>
        <v>#N/A</v>
      </c>
      <c r="S4" s="25" t="e">
        <f>IF(AND(ISNUMBER(R4),R4&lt;&gt;0%,_xll.ohTrigger(Trigger)+1),TRUE,FALSE)</f>
        <v>#N/A</v>
      </c>
      <c r="T4" s="25" t="e">
        <f>IF($S4,_xll.qlIndexAddFixings(U4,Q4,R4/100,TRUE,ISERROR($V7)),NA())</f>
        <v>#N/A</v>
      </c>
      <c r="U4" s="57" t="str">
        <f>I4</f>
        <v>Eonia#0011</v>
      </c>
      <c r="V4" s="25" t="e">
        <f>_xll.qlIndexFixing(U4,Q4,TRUE,S4)</f>
        <v>#NUM!</v>
      </c>
      <c r="W4" s="25" t="e">
        <f>IF(T4,_xll.qlIndexFixing(U4,Q4,FALSE,S4),"-")</f>
        <v>#N/A</v>
      </c>
      <c r="X4" s="25" t="e">
        <f>V4-W4</f>
        <v>#NUM!</v>
      </c>
      <c r="Y4" s="25" t="e">
        <f>_xll.qlIndexFixing(U4,Q4,TRUE,$W4)</f>
        <v>#NUM!</v>
      </c>
      <c r="Z4" s="25">
        <f>IF(ISERROR(X4),0,ABS(X4))</f>
        <v>0</v>
      </c>
      <c r="AA4" s="44"/>
      <c r="AE4" s="36"/>
    </row>
    <row r="5" spans="2:32" s="35" customFormat="1" ht="11.25" customHeight="1" x14ac:dyDescent="0.2">
      <c r="B5" s="50"/>
      <c r="C5" s="37" t="s">
        <v>2</v>
      </c>
      <c r="D5" s="37" t="str">
        <f t="shared" si="0"/>
        <v>Mx_EUR1M</v>
      </c>
      <c r="E5" s="38" t="str">
        <f>_xll.qlRelinkableHandleYieldTermStructure(D5,,Permanent,Trigger,ObjectOverwrite)</f>
        <v>Mx_EUR1M#0011</v>
      </c>
      <c r="F5" s="39" t="str">
        <f>_xll.ohRangeRetrieveError(E5)</f>
        <v/>
      </c>
      <c r="G5" s="24" t="s">
        <v>2</v>
      </c>
      <c r="H5" s="24" t="str">
        <f>PROPER(Currency)&amp;FamilyName&amp;$G5</f>
        <v>Euribor1M</v>
      </c>
      <c r="I5" s="24" t="str">
        <f>_xll.qlEuribor(H5,G5,E5,Permanent,Trigger,ObjectOverwrite)</f>
        <v>Euribor1M#0011</v>
      </c>
      <c r="J5" s="24" t="str">
        <f>_xll.qlLastFixingQuote(H5&amp;"LastFixing_Quote",I5,Permanent,Trigger,ObjectOverwrite)</f>
        <v>Euribor1MLastFixing_Quote#0011</v>
      </c>
      <c r="K5" s="40" t="str">
        <f>_xll.ohRangeRetrieveError(I4)</f>
        <v/>
      </c>
      <c r="L5" s="39" t="str">
        <f>_xll.ohRangeRetrieveError(J3)</f>
        <v/>
      </c>
      <c r="M5" s="1"/>
      <c r="N5" s="1"/>
      <c r="O5" s="25" t="s">
        <v>2</v>
      </c>
      <c r="P5" s="25" t="str">
        <f>Currency&amp;"IBOR"&amp;$O5&amp;"D="</f>
        <v>EURIBOR1MD=</v>
      </c>
      <c r="Q5" s="26">
        <f>$F$15</f>
        <v>42207</v>
      </c>
      <c r="R5" s="27" t="e">
        <v>#N/A</v>
      </c>
      <c r="S5" s="25" t="e">
        <f>IF(AND(ISNUMBER(R5),R5&lt;&gt;0%,_xll.ohTrigger(Trigger)+1),TRUE,FALSE)</f>
        <v>#N/A</v>
      </c>
      <c r="T5" s="25" t="e">
        <f>IF($S5,_xll.qlIndexAddFixings(U5,Q5,R5/100,TRUE,ISERROR($V8)),NA())</f>
        <v>#N/A</v>
      </c>
      <c r="U5" s="57" t="str">
        <f>I5</f>
        <v>Euribor1M#0011</v>
      </c>
      <c r="V5" s="25" t="e">
        <f>_xll.qlIndexFixing(U5,Q5,TRUE,S5)</f>
        <v>#NUM!</v>
      </c>
      <c r="W5" s="25" t="e">
        <f>IF(T5,_xll.qlIndexFixing(U5,Q5,FALSE,S5),"-")</f>
        <v>#N/A</v>
      </c>
      <c r="X5" s="25" t="e">
        <f>V5-W5</f>
        <v>#NUM!</v>
      </c>
      <c r="Y5" s="25" t="e">
        <f>_xll.qlIndexFixing(U5,Q5,TRUE,$W5)</f>
        <v>#NUM!</v>
      </c>
      <c r="Z5" s="25">
        <f>IF(ISERROR(X5),0,ABS(X5))</f>
        <v>0</v>
      </c>
      <c r="AA5" s="44"/>
      <c r="AE5" s="36"/>
    </row>
    <row r="6" spans="2:32" s="35" customFormat="1" ht="11.25" customHeight="1" x14ac:dyDescent="0.2">
      <c r="B6" s="50"/>
      <c r="C6" s="37" t="s">
        <v>0</v>
      </c>
      <c r="D6" s="37" t="str">
        <f t="shared" si="0"/>
        <v>Mx_EUR3M</v>
      </c>
      <c r="E6" s="38" t="str">
        <f>_xll.qlRelinkableHandleYieldTermStructure(D6,,Permanent,Trigger,ObjectOverwrite)</f>
        <v>Mx_EUR3M#0011</v>
      </c>
      <c r="F6" s="39" t="str">
        <f>_xll.ohRangeRetrieveError(E6)</f>
        <v/>
      </c>
      <c r="G6" s="24" t="s">
        <v>0</v>
      </c>
      <c r="H6" s="24" t="str">
        <f>PROPER(Currency)&amp;FamilyName&amp;$G6</f>
        <v>Euribor3M</v>
      </c>
      <c r="I6" s="24" t="str">
        <f>_xll.qlEuribor(H6,G6,E6,Permanent,Trigger,ObjectOverwrite)</f>
        <v>Euribor3M#0011</v>
      </c>
      <c r="J6" s="24" t="str">
        <f>_xll.qlLastFixingQuote(H6&amp;"LastFixing_Quote",I6,Permanent,Trigger,ObjectOverwrite)</f>
        <v>Euribor3MLastFixing_Quote#0011</v>
      </c>
      <c r="K6" s="40" t="str">
        <f>_xll.ohRangeRetrieveError(I5)</f>
        <v/>
      </c>
      <c r="L6" s="39" t="str">
        <f>_xll.ohRangeRetrieveError(J4)</f>
        <v/>
      </c>
      <c r="M6" s="1"/>
      <c r="N6" s="1"/>
      <c r="O6" s="28" t="s">
        <v>0</v>
      </c>
      <c r="P6" s="28" t="str">
        <f>Currency&amp;"IBOR"&amp;$O6&amp;"D="</f>
        <v>EURIBOR3MD=</v>
      </c>
      <c r="Q6" s="29">
        <f>$F$15</f>
        <v>42207</v>
      </c>
      <c r="R6" s="30" t="e">
        <v>#N/A</v>
      </c>
      <c r="S6" s="28" t="e">
        <f>IF(AND(ISNUMBER(R6),R6&lt;&gt;0%,_xll.ohTrigger(Trigger)+1),TRUE,FALSE)</f>
        <v>#N/A</v>
      </c>
      <c r="T6" s="28" t="e">
        <f>IF($S6,_xll.qlIndexAddFixings(U6,Q6,R6/100,TRUE,ISERROR($V9)),NA())</f>
        <v>#N/A</v>
      </c>
      <c r="U6" s="58" t="str">
        <f>I6</f>
        <v>Euribor3M#0011</v>
      </c>
      <c r="V6" s="28" t="e">
        <f>_xll.qlIndexFixing(U6,Q6,TRUE,S6)</f>
        <v>#NUM!</v>
      </c>
      <c r="W6" s="28" t="e">
        <f>IF(T6,_xll.qlIndexFixing(U6,Q6,FALSE,S6),"-")</f>
        <v>#N/A</v>
      </c>
      <c r="X6" s="28" t="e">
        <f>V6-W6</f>
        <v>#NUM!</v>
      </c>
      <c r="Y6" s="28" t="e">
        <f>_xll.qlIndexFixing(U6,Q6,TRUE,$W6)</f>
        <v>#NUM!</v>
      </c>
      <c r="Z6" s="28">
        <f>IF(ISERROR(X6),0,ABS(X6))</f>
        <v>0</v>
      </c>
      <c r="AA6" s="44"/>
      <c r="AE6" s="36"/>
    </row>
    <row r="7" spans="2:32" s="35" customFormat="1" ht="11.25" customHeight="1" x14ac:dyDescent="0.2">
      <c r="B7" s="50"/>
      <c r="C7" s="37" t="s">
        <v>3</v>
      </c>
      <c r="D7" s="37" t="str">
        <f t="shared" si="0"/>
        <v>Mx_EUR6M</v>
      </c>
      <c r="E7" s="38" t="str">
        <f>_xll.qlRelinkableHandleYieldTermStructure(D7,,Permanent,Trigger,ObjectOverwrite)</f>
        <v>Mx_EUR6M#0011</v>
      </c>
      <c r="F7" s="39" t="str">
        <f>_xll.ohRangeRetrieveError(E7)</f>
        <v/>
      </c>
      <c r="G7" s="24" t="s">
        <v>3</v>
      </c>
      <c r="H7" s="24" t="str">
        <f>PROPER(Currency)&amp;FamilyName&amp;$G7</f>
        <v>Euribor6M</v>
      </c>
      <c r="I7" s="24" t="str">
        <f>_xll.qlEuribor(H7,G7,E7,Permanent,Trigger,ObjectOverwrite)</f>
        <v>Euribor6M#0011</v>
      </c>
      <c r="J7" s="24" t="str">
        <f>_xll.qlLastFixingQuote(H7&amp;"LastFixing_Quote",I7,Permanent,Trigger,ObjectOverwrite)</f>
        <v>Euribor6MLastFixing_Quote#0011</v>
      </c>
      <c r="K7" s="40"/>
      <c r="L7" s="39" t="str">
        <f>_xll.ohRangeRetrieveError(J5)</f>
        <v/>
      </c>
      <c r="M7" s="1"/>
      <c r="N7" s="1"/>
      <c r="O7" s="28" t="s">
        <v>3</v>
      </c>
      <c r="P7" s="28" t="str">
        <f>Currency&amp;"IBOR"&amp;$O7&amp;"D="</f>
        <v>EURIBOR6MD=</v>
      </c>
      <c r="Q7" s="29">
        <f>$F$15</f>
        <v>42207</v>
      </c>
      <c r="R7" s="30" t="e">
        <v>#N/A</v>
      </c>
      <c r="S7" s="28" t="e">
        <f>IF(AND(ISNUMBER(R7),R7&lt;&gt;0%,_xll.ohTrigger(Trigger)+1),TRUE,FALSE)</f>
        <v>#N/A</v>
      </c>
      <c r="T7" s="28" t="e">
        <f>IF($S7,_xll.qlIndexAddFixings(U7,Q7,R7/100,TRUE,ISERROR(#REF!)),NA())</f>
        <v>#N/A</v>
      </c>
      <c r="U7" s="58" t="str">
        <f>I7</f>
        <v>Euribor6M#0011</v>
      </c>
      <c r="V7" s="28" t="e">
        <f>_xll.qlIndexFixing(U7,Q7,TRUE,S7)</f>
        <v>#NUM!</v>
      </c>
      <c r="W7" s="28" t="e">
        <f>IF(T7,_xll.qlIndexFixing(U7,Q7,FALSE,S7),"-")</f>
        <v>#N/A</v>
      </c>
      <c r="X7" s="28" t="e">
        <f>V7-W7</f>
        <v>#NUM!</v>
      </c>
      <c r="Y7" s="28" t="e">
        <f>_xll.qlIndexFixing(U7,Q7,TRUE,$W7)</f>
        <v>#NUM!</v>
      </c>
      <c r="Z7" s="28">
        <f>IF(ISERROR(X7),0,ABS(X7))</f>
        <v>0</v>
      </c>
      <c r="AA7" s="44"/>
      <c r="AE7" s="36"/>
    </row>
    <row r="8" spans="2:32" s="35" customFormat="1" ht="11.25" customHeight="1" x14ac:dyDescent="0.2">
      <c r="B8" s="50"/>
      <c r="C8" s="37" t="s">
        <v>46</v>
      </c>
      <c r="D8" s="37" t="str">
        <f t="shared" si="0"/>
        <v>Mx_EUR1Y</v>
      </c>
      <c r="E8" s="38" t="str">
        <f>_xll.qlRelinkableHandleYieldTermStructure(D8,,Permanent,Trigger,ObjectOverwrite)</f>
        <v>Mx_EUR1Y#0011</v>
      </c>
      <c r="F8" s="39" t="str">
        <f>_xll.ohRangeRetrieveError(E8)</f>
        <v/>
      </c>
      <c r="G8" s="24" t="s">
        <v>46</v>
      </c>
      <c r="H8" s="24" t="str">
        <f>PROPER(Currency)&amp;FamilyName&amp;$G8</f>
        <v>Euribor1Y</v>
      </c>
      <c r="I8" s="24" t="str">
        <f>_xll.qlEuribor(H8,G8,E8,Permanent,Trigger,ObjectOverwrite)</f>
        <v>Euribor1Y#0011</v>
      </c>
      <c r="J8" s="24" t="str">
        <f>_xll.qlLastFixingQuote(H8&amp;"LastFixing_Quote",I8,Permanent,Trigger,ObjectOverwrite)</f>
        <v>Euribor1YLastFixing_Quote#0011</v>
      </c>
      <c r="K8" s="40" t="str">
        <f>_xll.ohRangeRetrieveError(I6)</f>
        <v/>
      </c>
      <c r="L8" s="39" t="str">
        <f>_xll.ohRangeRetrieveError(J6)</f>
        <v/>
      </c>
      <c r="M8" s="1"/>
      <c r="N8" s="1"/>
      <c r="O8" s="31" t="s">
        <v>46</v>
      </c>
      <c r="P8" s="31" t="str">
        <f>Currency&amp;"IBOR"&amp;$O8&amp;"D="</f>
        <v>EURIBOR1YD=</v>
      </c>
      <c r="Q8" s="32">
        <f>$F$15</f>
        <v>42207</v>
      </c>
      <c r="R8" s="33" t="e">
        <v>#N/A</v>
      </c>
      <c r="S8" s="31" t="e">
        <f>IF(AND(ISNUMBER(R8),R8&lt;&gt;0%,_xll.ohTrigger(Trigger)+1),TRUE,FALSE)</f>
        <v>#N/A</v>
      </c>
      <c r="T8" s="31" t="e">
        <f>IF($S8,_xll.qlIndexAddFixings(U8,Q8,R8/100,TRUE,ISERROR(#REF!)),NA())</f>
        <v>#N/A</v>
      </c>
      <c r="U8" s="59" t="str">
        <f>I8</f>
        <v>Euribor1Y#0011</v>
      </c>
      <c r="V8" s="31" t="e">
        <f>_xll.qlIndexFixing(U8,Q8,TRUE,S8)</f>
        <v>#NUM!</v>
      </c>
      <c r="W8" s="31" t="e">
        <f>IF(T8,_xll.qlIndexFixing(U8,Q8,FALSE,S8),"-")</f>
        <v>#N/A</v>
      </c>
      <c r="X8" s="31" t="e">
        <f>V8-W8</f>
        <v>#NUM!</v>
      </c>
      <c r="Y8" s="31" t="e">
        <f>_xll.qlIndexFixing(U8,Q8,TRUE,$W8)</f>
        <v>#NUM!</v>
      </c>
      <c r="Z8" s="31">
        <f>IF(ISERROR(X8),0,ABS(X8))</f>
        <v>0</v>
      </c>
      <c r="AA8" s="44"/>
      <c r="AE8" s="36"/>
    </row>
    <row r="9" spans="2:32" s="35" customFormat="1" ht="11.25" customHeight="1" x14ac:dyDescent="0.2">
      <c r="B9" s="51"/>
      <c r="C9" s="52"/>
      <c r="D9" s="52"/>
      <c r="E9" s="52"/>
      <c r="F9" s="52"/>
      <c r="G9" s="52"/>
      <c r="H9" s="52"/>
      <c r="I9" s="52"/>
      <c r="J9" s="52"/>
      <c r="K9" s="52"/>
      <c r="L9" s="52"/>
      <c r="M9" s="52"/>
      <c r="N9" s="52"/>
      <c r="O9" s="52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6"/>
      <c r="AE9" s="36"/>
    </row>
    <row r="10" spans="2:32" s="35" customFormat="1" ht="11.25" customHeight="1" x14ac:dyDescent="0.2">
      <c r="B10" s="36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O10" s="36"/>
      <c r="AE10" s="36"/>
    </row>
    <row r="11" spans="2:32" s="35" customFormat="1" ht="11.25" customHeight="1" x14ac:dyDescent="0.2">
      <c r="B11" s="53"/>
      <c r="C11" s="53"/>
      <c r="D11" s="56"/>
      <c r="E11" s="53"/>
      <c r="F11" s="53"/>
      <c r="G11" s="53"/>
      <c r="H11" s="53"/>
      <c r="I11" s="53"/>
      <c r="J11" s="53"/>
      <c r="K11" s="54"/>
      <c r="L11" s="36"/>
      <c r="M11" s="36"/>
      <c r="AC11" s="36"/>
      <c r="AD11" s="36"/>
      <c r="AE11" s="36"/>
      <c r="AF11" s="36"/>
    </row>
    <row r="12" spans="2:32" s="35" customFormat="1" ht="22.5" customHeight="1" x14ac:dyDescent="0.2">
      <c r="B12" s="53"/>
      <c r="C12" s="37" t="s">
        <v>72</v>
      </c>
      <c r="D12" s="21" t="s">
        <v>66</v>
      </c>
      <c r="E12" s="20" t="s">
        <v>67</v>
      </c>
      <c r="F12" s="41" t="str">
        <f>_xll.RHistory(P4:P8,D12:E12,D13,,"CH:In;Fd TSREPEAT:N SORT:"&amp;"DESC",F13)</f>
        <v>Updated at 11:37:18</v>
      </c>
      <c r="G12" s="55"/>
      <c r="H12" s="55"/>
      <c r="I12" s="55"/>
      <c r="J12" s="55"/>
      <c r="L12" s="36"/>
      <c r="M12" s="36"/>
      <c r="AC12" s="36"/>
      <c r="AD12" s="36"/>
      <c r="AE12" s="36"/>
      <c r="AF12" s="36"/>
    </row>
    <row r="13" spans="2:32" s="35" customFormat="1" ht="11.25" customHeight="1" x14ac:dyDescent="0.2">
      <c r="B13" s="53"/>
      <c r="C13" s="37" t="s">
        <v>65</v>
      </c>
      <c r="D13" s="22" t="str">
        <f>"START:"&amp;D14&amp; " END:"&amp;D15&amp;" INTERVAL:1D"</f>
        <v>START:42207 END:42207 INTERVAL:1D</v>
      </c>
      <c r="E13" s="53"/>
      <c r="F13" s="37"/>
      <c r="G13" s="37" t="s">
        <v>61</v>
      </c>
      <c r="H13" s="37" t="s">
        <v>68</v>
      </c>
      <c r="I13" s="37" t="s">
        <v>69</v>
      </c>
      <c r="J13" s="37" t="s">
        <v>70</v>
      </c>
      <c r="K13" s="37" t="s">
        <v>71</v>
      </c>
      <c r="L13" s="36"/>
      <c r="M13" s="36"/>
      <c r="AC13" s="36"/>
      <c r="AD13" s="36"/>
      <c r="AE13" s="36"/>
      <c r="AF13" s="36"/>
    </row>
    <row r="14" spans="2:32" s="35" customFormat="1" ht="11.25" customHeight="1" x14ac:dyDescent="0.2">
      <c r="B14" s="53"/>
      <c r="C14" s="37" t="s">
        <v>62</v>
      </c>
      <c r="D14" s="34">
        <f>Evaluationdate</f>
        <v>42207</v>
      </c>
      <c r="E14" s="53"/>
      <c r="F14" s="37" t="s">
        <v>260</v>
      </c>
      <c r="G14" s="23" t="s">
        <v>231</v>
      </c>
      <c r="H14" s="23" t="s">
        <v>261</v>
      </c>
      <c r="I14" s="23" t="s">
        <v>261</v>
      </c>
      <c r="J14" s="23" t="s">
        <v>261</v>
      </c>
      <c r="K14" s="23" t="s">
        <v>261</v>
      </c>
      <c r="L14" s="36"/>
      <c r="M14" s="36"/>
      <c r="AC14" s="36"/>
      <c r="AD14" s="36"/>
      <c r="AE14" s="36"/>
      <c r="AF14" s="36"/>
    </row>
    <row r="15" spans="2:32" s="35" customFormat="1" ht="11.25" customHeight="1" x14ac:dyDescent="0.2">
      <c r="B15" s="53"/>
      <c r="C15" s="37" t="s">
        <v>64</v>
      </c>
      <c r="D15" s="34">
        <f>D14</f>
        <v>42207</v>
      </c>
      <c r="E15" s="53"/>
      <c r="F15" s="34">
        <v>42207</v>
      </c>
      <c r="G15" s="23" t="e">
        <v>#N/A</v>
      </c>
      <c r="H15" s="23">
        <v>-7.3000000000000009E-2</v>
      </c>
      <c r="I15" s="23">
        <v>-1.9E-2</v>
      </c>
      <c r="J15" s="23">
        <v>4.9000000000000002E-2</v>
      </c>
      <c r="K15" s="23">
        <v>0.17100000000000001</v>
      </c>
      <c r="L15" s="36"/>
      <c r="M15" s="36"/>
      <c r="AC15" s="36"/>
      <c r="AD15" s="36"/>
      <c r="AE15" s="36"/>
      <c r="AF15" s="36"/>
    </row>
    <row r="16" spans="2:32" ht="11.25" customHeight="1" x14ac:dyDescent="0.2">
      <c r="B16" s="53"/>
      <c r="C16" s="53"/>
      <c r="D16" s="53"/>
      <c r="E16" s="53"/>
      <c r="F16" s="53"/>
      <c r="G16" s="53"/>
      <c r="H16" s="53"/>
      <c r="I16" s="53"/>
      <c r="J16" s="53"/>
      <c r="K16" s="53"/>
    </row>
    <row r="17" ht="11.25" customHeight="1" x14ac:dyDescent="0.2"/>
    <row r="18" ht="11.25" customHeight="1" x14ac:dyDescent="0.2"/>
    <row r="19" ht="11.25" customHeight="1" x14ac:dyDescent="0.2"/>
    <row r="20" ht="11.25" customHeight="1" x14ac:dyDescent="0.2"/>
    <row r="23" ht="24" customHeight="1" x14ac:dyDescent="0.2"/>
    <row r="24" ht="11.25" customHeight="1" x14ac:dyDescent="0.2"/>
    <row r="25" ht="11.25" customHeight="1" x14ac:dyDescent="0.2"/>
    <row r="26" ht="11.25" customHeight="1" x14ac:dyDescent="0.2"/>
    <row r="27" ht="11.25" customHeight="1" x14ac:dyDescent="0.2"/>
    <row r="28" ht="11.25" customHeight="1" x14ac:dyDescent="0.2"/>
    <row r="29" ht="11.25" customHeight="1" x14ac:dyDescent="0.2"/>
  </sheetData>
  <conditionalFormatting sqref="X4:X8">
    <cfRule type="cellIs" dxfId="1" priority="21" stopIfTrue="1" operator="greaterThan">
      <formula>0</formula>
    </cfRule>
    <cfRule type="cellIs" dxfId="0" priority="22" stopIfTrue="1" operator="lessThan">
      <formula>0</formula>
    </cfRule>
  </conditionalFormatting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G74"/>
  <sheetViews>
    <sheetView workbookViewId="0">
      <selection activeCell="AE1" sqref="AE1:AM66"/>
    </sheetView>
  </sheetViews>
  <sheetFormatPr defaultRowHeight="11.25" x14ac:dyDescent="0.2"/>
  <cols>
    <col min="1" max="1" width="4" style="80" bestFit="1" customWidth="1"/>
    <col min="2" max="2" width="10" style="80" bestFit="1" customWidth="1"/>
    <col min="3" max="3" width="16.140625" style="80" bestFit="1" customWidth="1"/>
    <col min="4" max="4" width="10" style="80" bestFit="1" customWidth="1"/>
    <col min="5" max="5" width="4.42578125" style="80" customWidth="1"/>
    <col min="6" max="7" width="2" style="80" bestFit="1" customWidth="1"/>
    <col min="8" max="8" width="11" style="80" bestFit="1" customWidth="1"/>
    <col min="9" max="9" width="2" style="80" bestFit="1" customWidth="1"/>
    <col min="10" max="10" width="2.7109375" style="80" customWidth="1"/>
    <col min="11" max="11" width="4" style="80" bestFit="1" customWidth="1"/>
    <col min="12" max="12" width="10" style="80" bestFit="1" customWidth="1"/>
    <col min="13" max="13" width="16.140625" style="80" bestFit="1" customWidth="1"/>
    <col min="14" max="15" width="10" style="80" bestFit="1" customWidth="1"/>
    <col min="16" max="17" width="2" style="80" bestFit="1" customWidth="1"/>
    <col min="18" max="18" width="11" style="80" bestFit="1" customWidth="1"/>
    <col min="19" max="19" width="2" style="80" bestFit="1" customWidth="1"/>
    <col min="20" max="20" width="2.7109375" style="80" customWidth="1"/>
    <col min="21" max="21" width="4" style="80" bestFit="1" customWidth="1"/>
    <col min="22" max="22" width="10" style="80" bestFit="1" customWidth="1"/>
    <col min="23" max="23" width="16.140625" style="80" bestFit="1" customWidth="1"/>
    <col min="24" max="24" width="10" style="80" bestFit="1" customWidth="1"/>
    <col min="25" max="25" width="4" style="80" bestFit="1" customWidth="1"/>
    <col min="26" max="27" width="2" style="80" bestFit="1" customWidth="1"/>
    <col min="28" max="28" width="11" style="80" bestFit="1" customWidth="1"/>
    <col min="29" max="29" width="2" style="80" bestFit="1" customWidth="1"/>
    <col min="30" max="30" width="2.7109375" style="80" customWidth="1"/>
    <col min="31" max="31" width="4" style="80" bestFit="1" customWidth="1"/>
    <col min="32" max="32" width="10" style="80" bestFit="1" customWidth="1"/>
    <col min="33" max="33" width="16.140625" style="80" bestFit="1" customWidth="1"/>
    <col min="34" max="34" width="10" style="80" bestFit="1" customWidth="1"/>
    <col min="35" max="35" width="4" style="80" bestFit="1" customWidth="1"/>
    <col min="36" max="37" width="2" style="80" bestFit="1" customWidth="1"/>
    <col min="38" max="38" width="11" style="80" bestFit="1" customWidth="1"/>
    <col min="39" max="39" width="2" style="80" bestFit="1" customWidth="1"/>
    <col min="40" max="40" width="2.7109375" style="80" customWidth="1"/>
    <col min="41" max="41" width="4" style="80" bestFit="1" customWidth="1"/>
    <col min="42" max="42" width="10" style="80" bestFit="1" customWidth="1"/>
    <col min="43" max="43" width="16.140625" style="80" bestFit="1" customWidth="1"/>
    <col min="44" max="45" width="10" style="80" bestFit="1" customWidth="1"/>
    <col min="46" max="47" width="2" style="80" bestFit="1" customWidth="1"/>
    <col min="48" max="48" width="11" style="80" bestFit="1" customWidth="1"/>
    <col min="49" max="49" width="2" style="80" bestFit="1" customWidth="1"/>
    <col min="50" max="50" width="2.7109375" style="80" customWidth="1"/>
    <col min="51" max="51" width="4" style="80" bestFit="1" customWidth="1"/>
    <col min="52" max="52" width="10" style="80" bestFit="1" customWidth="1"/>
    <col min="53" max="53" width="7" style="80" bestFit="1" customWidth="1"/>
    <col min="54" max="54" width="10" style="80" bestFit="1" customWidth="1"/>
    <col min="55" max="55" width="4" style="80" bestFit="1" customWidth="1"/>
    <col min="56" max="57" width="2" style="80" bestFit="1" customWidth="1"/>
    <col min="58" max="58" width="11" style="80" bestFit="1" customWidth="1"/>
    <col min="59" max="59" width="2" style="80" bestFit="1" customWidth="1"/>
    <col min="60" max="16384" width="9.140625" style="80"/>
  </cols>
  <sheetData>
    <row r="1" spans="1:59" x14ac:dyDescent="0.2">
      <c r="A1" s="223" t="s">
        <v>29</v>
      </c>
      <c r="B1" s="203" t="s">
        <v>77</v>
      </c>
      <c r="C1" s="203"/>
      <c r="D1" s="203"/>
      <c r="E1" s="203"/>
      <c r="F1" s="203"/>
      <c r="G1" s="203"/>
      <c r="H1" s="203"/>
      <c r="I1" s="202"/>
      <c r="K1" s="223" t="s">
        <v>29</v>
      </c>
      <c r="L1" s="203" t="s">
        <v>125</v>
      </c>
      <c r="M1" s="203"/>
      <c r="N1" s="203"/>
      <c r="O1" s="203"/>
      <c r="P1" s="203"/>
      <c r="Q1" s="203"/>
      <c r="R1" s="203"/>
      <c r="S1" s="202"/>
      <c r="U1" s="223" t="s">
        <v>29</v>
      </c>
      <c r="V1" s="203" t="s">
        <v>130</v>
      </c>
      <c r="W1" s="203"/>
      <c r="X1" s="203"/>
      <c r="Y1" s="203"/>
      <c r="Z1" s="203"/>
      <c r="AA1" s="203"/>
      <c r="AB1" s="203"/>
      <c r="AC1" s="202"/>
      <c r="AE1" s="223" t="s">
        <v>29</v>
      </c>
      <c r="AF1" s="203" t="s">
        <v>157</v>
      </c>
      <c r="AG1" s="203"/>
      <c r="AH1" s="203"/>
      <c r="AI1" s="203"/>
      <c r="AJ1" s="203"/>
      <c r="AK1" s="203"/>
      <c r="AL1" s="203"/>
      <c r="AM1" s="202"/>
      <c r="AO1" s="223" t="s">
        <v>29</v>
      </c>
      <c r="AP1" s="203" t="s">
        <v>134</v>
      </c>
      <c r="AQ1" s="203"/>
      <c r="AR1" s="203"/>
      <c r="AS1" s="203"/>
      <c r="AT1" s="203"/>
      <c r="AU1" s="203"/>
      <c r="AV1" s="203"/>
      <c r="AW1" s="202"/>
      <c r="AY1" s="223" t="s">
        <v>29</v>
      </c>
      <c r="AZ1" s="203" t="s">
        <v>139</v>
      </c>
      <c r="BA1" s="203"/>
      <c r="BB1" s="203"/>
      <c r="BC1" s="203"/>
      <c r="BD1" s="203"/>
      <c r="BE1" s="203"/>
      <c r="BF1" s="203"/>
      <c r="BG1" s="202"/>
    </row>
    <row r="2" spans="1:59" x14ac:dyDescent="0.2">
      <c r="A2" s="9" t="s">
        <v>41</v>
      </c>
      <c r="B2" s="226">
        <v>42206</v>
      </c>
      <c r="C2" s="9" t="s">
        <v>78</v>
      </c>
      <c r="D2" s="226">
        <v>42207</v>
      </c>
      <c r="E2" s="9" t="s">
        <v>79</v>
      </c>
      <c r="F2" s="9">
        <v>0</v>
      </c>
      <c r="G2" s="9">
        <v>0</v>
      </c>
      <c r="H2" s="224">
        <v>-0.1099999</v>
      </c>
      <c r="I2" s="9">
        <v>0</v>
      </c>
      <c r="K2" s="9" t="s">
        <v>41</v>
      </c>
      <c r="L2" s="226">
        <v>42206</v>
      </c>
      <c r="M2" s="9" t="s">
        <v>126</v>
      </c>
      <c r="N2" s="226">
        <v>42207</v>
      </c>
      <c r="O2" s="9" t="s">
        <v>79</v>
      </c>
      <c r="P2" s="9">
        <v>0</v>
      </c>
      <c r="Q2" s="9">
        <v>0</v>
      </c>
      <c r="R2" s="224">
        <v>-0.1099999</v>
      </c>
      <c r="S2" s="9">
        <v>0</v>
      </c>
      <c r="U2" s="9" t="s">
        <v>41</v>
      </c>
      <c r="V2" s="226">
        <v>42206</v>
      </c>
      <c r="W2" s="9" t="s">
        <v>78</v>
      </c>
      <c r="X2" s="226">
        <v>42207</v>
      </c>
      <c r="Y2" s="9" t="s">
        <v>79</v>
      </c>
      <c r="Z2" s="9">
        <v>0</v>
      </c>
      <c r="AA2" s="9">
        <v>0</v>
      </c>
      <c r="AB2" s="224">
        <v>-0.1099999</v>
      </c>
      <c r="AC2" s="9">
        <v>0</v>
      </c>
      <c r="AE2" s="9" t="s">
        <v>41</v>
      </c>
      <c r="AF2" s="226">
        <v>42206</v>
      </c>
      <c r="AG2" s="9" t="s">
        <v>158</v>
      </c>
      <c r="AH2" s="226">
        <v>42207</v>
      </c>
      <c r="AI2" s="9" t="s">
        <v>79</v>
      </c>
      <c r="AJ2" s="9">
        <v>0</v>
      </c>
      <c r="AK2" s="9">
        <v>0</v>
      </c>
      <c r="AL2" s="224">
        <v>-7.9051360000000001E-2</v>
      </c>
      <c r="AM2" s="9">
        <v>0</v>
      </c>
      <c r="AO2" s="9" t="s">
        <v>41</v>
      </c>
      <c r="AP2" s="226">
        <v>42206</v>
      </c>
      <c r="AQ2" s="9" t="s">
        <v>78</v>
      </c>
      <c r="AR2" s="226">
        <v>42207</v>
      </c>
      <c r="AS2" s="9" t="s">
        <v>79</v>
      </c>
      <c r="AT2" s="9">
        <v>0</v>
      </c>
      <c r="AU2" s="9">
        <v>0</v>
      </c>
      <c r="AV2" s="224">
        <v>-0.1099999</v>
      </c>
      <c r="AW2" s="9">
        <v>0</v>
      </c>
      <c r="AY2" s="9" t="s">
        <v>41</v>
      </c>
      <c r="AZ2" s="226">
        <v>42206</v>
      </c>
      <c r="BA2" s="9" t="s">
        <v>126</v>
      </c>
      <c r="BB2" s="226">
        <v>42207</v>
      </c>
      <c r="BC2" s="9" t="s">
        <v>79</v>
      </c>
      <c r="BD2" s="9">
        <v>0</v>
      </c>
      <c r="BE2" s="9">
        <v>0</v>
      </c>
      <c r="BF2" s="224">
        <v>-0.1099999</v>
      </c>
      <c r="BG2" s="9">
        <v>0</v>
      </c>
    </row>
    <row r="3" spans="1:59" x14ac:dyDescent="0.2">
      <c r="A3" s="9" t="s">
        <v>41</v>
      </c>
      <c r="B3" s="226">
        <v>42207</v>
      </c>
      <c r="C3" s="9" t="s">
        <v>78</v>
      </c>
      <c r="D3" s="226">
        <v>42208</v>
      </c>
      <c r="E3" s="9" t="s">
        <v>80</v>
      </c>
      <c r="F3" s="9">
        <v>0</v>
      </c>
      <c r="G3" s="9">
        <v>0</v>
      </c>
      <c r="H3" s="224">
        <v>-0.11</v>
      </c>
      <c r="I3" s="9">
        <v>0</v>
      </c>
      <c r="K3" s="9" t="s">
        <v>41</v>
      </c>
      <c r="L3" s="226">
        <v>42207</v>
      </c>
      <c r="M3" s="9" t="s">
        <v>126</v>
      </c>
      <c r="N3" s="226">
        <v>42208</v>
      </c>
      <c r="O3" s="9" t="s">
        <v>80</v>
      </c>
      <c r="P3" s="9">
        <v>0</v>
      </c>
      <c r="Q3" s="9">
        <v>0</v>
      </c>
      <c r="R3" s="224">
        <v>-0.11</v>
      </c>
      <c r="S3" s="9">
        <v>0</v>
      </c>
      <c r="U3" s="9" t="s">
        <v>41</v>
      </c>
      <c r="V3" s="226">
        <v>42207</v>
      </c>
      <c r="W3" s="9" t="s">
        <v>78</v>
      </c>
      <c r="X3" s="226">
        <v>42208</v>
      </c>
      <c r="Y3" s="9" t="s">
        <v>80</v>
      </c>
      <c r="Z3" s="9">
        <v>0</v>
      </c>
      <c r="AA3" s="9">
        <v>0</v>
      </c>
      <c r="AB3" s="224">
        <v>-0.11</v>
      </c>
      <c r="AC3" s="9">
        <v>0</v>
      </c>
      <c r="AE3" s="9" t="s">
        <v>41</v>
      </c>
      <c r="AF3" s="226">
        <v>42207</v>
      </c>
      <c r="AG3" s="9" t="s">
        <v>158</v>
      </c>
      <c r="AH3" s="226">
        <v>42208</v>
      </c>
      <c r="AI3" s="9" t="s">
        <v>80</v>
      </c>
      <c r="AJ3" s="9">
        <v>0</v>
      </c>
      <c r="AK3" s="9">
        <v>0</v>
      </c>
      <c r="AL3" s="224">
        <v>-7.8355645000000002E-2</v>
      </c>
      <c r="AM3" s="9">
        <v>0</v>
      </c>
      <c r="AO3" s="9" t="s">
        <v>41</v>
      </c>
      <c r="AP3" s="226">
        <v>42207</v>
      </c>
      <c r="AQ3" s="9" t="s">
        <v>78</v>
      </c>
      <c r="AR3" s="226">
        <v>42208</v>
      </c>
      <c r="AS3" s="9" t="s">
        <v>80</v>
      </c>
      <c r="AT3" s="9">
        <v>0</v>
      </c>
      <c r="AU3" s="9">
        <v>0</v>
      </c>
      <c r="AV3" s="224">
        <v>-0.11</v>
      </c>
      <c r="AW3" s="9">
        <v>0</v>
      </c>
      <c r="AY3" s="9" t="s">
        <v>41</v>
      </c>
      <c r="AZ3" s="226">
        <v>42207</v>
      </c>
      <c r="BA3" s="9" t="s">
        <v>126</v>
      </c>
      <c r="BB3" s="226">
        <v>42208</v>
      </c>
      <c r="BC3" s="9" t="s">
        <v>80</v>
      </c>
      <c r="BD3" s="9">
        <v>0</v>
      </c>
      <c r="BE3" s="9">
        <v>0</v>
      </c>
      <c r="BF3" s="224">
        <v>-0.11</v>
      </c>
      <c r="BG3" s="9">
        <v>0</v>
      </c>
    </row>
    <row r="4" spans="1:59" x14ac:dyDescent="0.2">
      <c r="A4" s="9" t="s">
        <v>41</v>
      </c>
      <c r="B4" s="226">
        <v>42208</v>
      </c>
      <c r="C4" s="9" t="s">
        <v>81</v>
      </c>
      <c r="D4" s="226">
        <v>42209</v>
      </c>
      <c r="E4" s="9" t="s">
        <v>82</v>
      </c>
      <c r="F4" s="9">
        <v>0</v>
      </c>
      <c r="G4" s="9">
        <v>0</v>
      </c>
      <c r="H4" s="224">
        <v>-2.1299999999999999E-2</v>
      </c>
      <c r="I4" s="9">
        <v>0</v>
      </c>
      <c r="K4" s="9" t="s">
        <v>41</v>
      </c>
      <c r="L4" s="226">
        <v>42208</v>
      </c>
      <c r="M4" s="9" t="s">
        <v>126</v>
      </c>
      <c r="N4" s="226">
        <v>42209</v>
      </c>
      <c r="O4" s="9" t="s">
        <v>82</v>
      </c>
      <c r="P4" s="9">
        <v>0</v>
      </c>
      <c r="Q4" s="9">
        <v>0</v>
      </c>
      <c r="R4" s="224">
        <v>-0.11</v>
      </c>
      <c r="S4" s="9">
        <v>0</v>
      </c>
      <c r="U4" s="9" t="s">
        <v>41</v>
      </c>
      <c r="V4" s="226">
        <v>42208</v>
      </c>
      <c r="W4" s="9" t="s">
        <v>131</v>
      </c>
      <c r="X4" s="226">
        <v>42209</v>
      </c>
      <c r="Y4" s="9" t="s">
        <v>82</v>
      </c>
      <c r="Z4" s="9">
        <v>0</v>
      </c>
      <c r="AA4" s="9">
        <v>0</v>
      </c>
      <c r="AB4" s="224">
        <v>0.2253</v>
      </c>
      <c r="AC4" s="9">
        <v>0</v>
      </c>
      <c r="AE4" s="9" t="s">
        <v>41</v>
      </c>
      <c r="AF4" s="226">
        <v>42208</v>
      </c>
      <c r="AG4" s="9" t="s">
        <v>158</v>
      </c>
      <c r="AH4" s="226">
        <v>42209</v>
      </c>
      <c r="AI4" s="9" t="s">
        <v>82</v>
      </c>
      <c r="AJ4" s="9">
        <v>0</v>
      </c>
      <c r="AK4" s="9">
        <v>0</v>
      </c>
      <c r="AL4" s="224">
        <v>-7.7684418000000005E-2</v>
      </c>
      <c r="AM4" s="9">
        <v>0</v>
      </c>
      <c r="AO4" s="9" t="s">
        <v>41</v>
      </c>
      <c r="AP4" s="226">
        <v>42208</v>
      </c>
      <c r="AQ4" s="9" t="s">
        <v>135</v>
      </c>
      <c r="AR4" s="226">
        <v>42209</v>
      </c>
      <c r="AS4" s="9" t="s">
        <v>82</v>
      </c>
      <c r="AT4" s="9">
        <v>0</v>
      </c>
      <c r="AU4" s="9">
        <v>0</v>
      </c>
      <c r="AV4" s="224">
        <v>0.17760000000000001</v>
      </c>
      <c r="AW4" s="9">
        <v>0</v>
      </c>
      <c r="AY4" s="9" t="s">
        <v>41</v>
      </c>
      <c r="AZ4" s="226">
        <v>42208</v>
      </c>
      <c r="BA4" s="9" t="s">
        <v>126</v>
      </c>
      <c r="BB4" s="226">
        <v>42209</v>
      </c>
      <c r="BC4" s="9" t="s">
        <v>82</v>
      </c>
      <c r="BD4" s="9">
        <v>0</v>
      </c>
      <c r="BE4" s="9">
        <v>0</v>
      </c>
      <c r="BF4" s="224">
        <v>-0.11</v>
      </c>
      <c r="BG4" s="9">
        <v>0</v>
      </c>
    </row>
    <row r="5" spans="1:59" x14ac:dyDescent="0.2">
      <c r="A5" s="9" t="s">
        <v>41</v>
      </c>
      <c r="B5" s="226">
        <v>42208</v>
      </c>
      <c r="C5" s="9" t="s">
        <v>81</v>
      </c>
      <c r="D5" s="226">
        <v>42215</v>
      </c>
      <c r="E5" s="9" t="s">
        <v>83</v>
      </c>
      <c r="F5" s="9">
        <v>0</v>
      </c>
      <c r="G5" s="9">
        <v>0</v>
      </c>
      <c r="H5" s="224">
        <v>-2.6599999999999999E-2</v>
      </c>
      <c r="I5" s="9">
        <v>0</v>
      </c>
      <c r="K5" s="9" t="s">
        <v>41</v>
      </c>
      <c r="L5" s="226">
        <v>42208</v>
      </c>
      <c r="M5" s="9" t="s">
        <v>126</v>
      </c>
      <c r="N5" s="226">
        <v>42215</v>
      </c>
      <c r="O5" s="9" t="s">
        <v>83</v>
      </c>
      <c r="P5" s="9">
        <v>0</v>
      </c>
      <c r="Q5" s="9">
        <v>0</v>
      </c>
      <c r="R5" s="224">
        <v>-0.11</v>
      </c>
      <c r="S5" s="9">
        <v>0</v>
      </c>
      <c r="U5" s="9" t="s">
        <v>41</v>
      </c>
      <c r="V5" s="226">
        <v>42208</v>
      </c>
      <c r="W5" s="9" t="s">
        <v>131</v>
      </c>
      <c r="X5" s="226">
        <v>42215</v>
      </c>
      <c r="Y5" s="9" t="s">
        <v>83</v>
      </c>
      <c r="Z5" s="9">
        <v>0</v>
      </c>
      <c r="AA5" s="9">
        <v>0</v>
      </c>
      <c r="AB5" s="224">
        <v>6.7000000000000002E-3</v>
      </c>
      <c r="AC5" s="9">
        <v>0</v>
      </c>
      <c r="AE5" s="9" t="s">
        <v>41</v>
      </c>
      <c r="AF5" s="226">
        <v>42208</v>
      </c>
      <c r="AG5" s="9" t="s">
        <v>158</v>
      </c>
      <c r="AH5" s="226">
        <v>42215</v>
      </c>
      <c r="AI5" s="9" t="s">
        <v>83</v>
      </c>
      <c r="AJ5" s="9">
        <v>0</v>
      </c>
      <c r="AK5" s="9">
        <v>0</v>
      </c>
      <c r="AL5" s="224">
        <v>-7.2800000000000004E-2</v>
      </c>
      <c r="AM5" s="9">
        <v>0</v>
      </c>
      <c r="AO5" s="9" t="s">
        <v>41</v>
      </c>
      <c r="AP5" s="226">
        <v>42208</v>
      </c>
      <c r="AQ5" s="9" t="s">
        <v>135</v>
      </c>
      <c r="AR5" s="226">
        <v>42215</v>
      </c>
      <c r="AS5" s="9" t="s">
        <v>83</v>
      </c>
      <c r="AT5" s="9">
        <v>0</v>
      </c>
      <c r="AU5" s="9">
        <v>0</v>
      </c>
      <c r="AV5" s="224">
        <v>0.1656</v>
      </c>
      <c r="AW5" s="9">
        <v>0</v>
      </c>
      <c r="AY5" s="9" t="s">
        <v>41</v>
      </c>
      <c r="AZ5" s="226">
        <v>42208</v>
      </c>
      <c r="BA5" s="9" t="s">
        <v>140</v>
      </c>
      <c r="BB5" s="226">
        <v>42215</v>
      </c>
      <c r="BC5" s="9" t="s">
        <v>83</v>
      </c>
      <c r="BD5" s="9">
        <v>0</v>
      </c>
      <c r="BE5" s="9">
        <v>0</v>
      </c>
      <c r="BF5" s="224">
        <v>-0.122</v>
      </c>
      <c r="BG5" s="9">
        <v>0</v>
      </c>
    </row>
    <row r="6" spans="1:59" x14ac:dyDescent="0.2">
      <c r="A6" s="9" t="s">
        <v>41</v>
      </c>
      <c r="B6" s="226">
        <v>42208</v>
      </c>
      <c r="C6" s="9" t="s">
        <v>81</v>
      </c>
      <c r="D6" s="226">
        <v>42222</v>
      </c>
      <c r="E6" s="9" t="s">
        <v>84</v>
      </c>
      <c r="F6" s="9">
        <v>0</v>
      </c>
      <c r="G6" s="9">
        <v>0</v>
      </c>
      <c r="H6" s="224">
        <v>-3.2800000000000003E-2</v>
      </c>
      <c r="I6" s="9">
        <v>0</v>
      </c>
      <c r="K6" s="9" t="s">
        <v>41</v>
      </c>
      <c r="L6" s="226">
        <v>42208</v>
      </c>
      <c r="M6" s="9" t="s">
        <v>126</v>
      </c>
      <c r="N6" s="226">
        <v>42222</v>
      </c>
      <c r="O6" s="9" t="s">
        <v>84</v>
      </c>
      <c r="P6" s="9">
        <v>0</v>
      </c>
      <c r="Q6" s="9">
        <v>0</v>
      </c>
      <c r="R6" s="224">
        <v>-0.1</v>
      </c>
      <c r="S6" s="9">
        <v>0</v>
      </c>
      <c r="U6" s="9" t="s">
        <v>41</v>
      </c>
      <c r="V6" s="226">
        <v>42208</v>
      </c>
      <c r="W6" s="9" t="s">
        <v>131</v>
      </c>
      <c r="X6" s="226">
        <v>42222</v>
      </c>
      <c r="Y6" s="9" t="s">
        <v>84</v>
      </c>
      <c r="Z6" s="9">
        <v>0</v>
      </c>
      <c r="AA6" s="9">
        <v>0</v>
      </c>
      <c r="AB6" s="224">
        <v>2.0400000000000001E-2</v>
      </c>
      <c r="AC6" s="9">
        <v>0</v>
      </c>
      <c r="AE6" s="9" t="s">
        <v>41</v>
      </c>
      <c r="AF6" s="226">
        <v>42208</v>
      </c>
      <c r="AG6" s="9" t="s">
        <v>158</v>
      </c>
      <c r="AH6" s="226">
        <v>42222</v>
      </c>
      <c r="AI6" s="9" t="s">
        <v>84</v>
      </c>
      <c r="AJ6" s="9">
        <v>0</v>
      </c>
      <c r="AK6" s="9">
        <v>0</v>
      </c>
      <c r="AL6" s="224">
        <v>-6.59E-2</v>
      </c>
      <c r="AM6" s="9">
        <v>0</v>
      </c>
      <c r="AO6" s="9" t="s">
        <v>41</v>
      </c>
      <c r="AP6" s="226">
        <v>42208</v>
      </c>
      <c r="AQ6" s="9" t="s">
        <v>135</v>
      </c>
      <c r="AR6" s="226">
        <v>42222</v>
      </c>
      <c r="AS6" s="9" t="s">
        <v>84</v>
      </c>
      <c r="AT6" s="9">
        <v>0</v>
      </c>
      <c r="AU6" s="9">
        <v>0</v>
      </c>
      <c r="AV6" s="224">
        <v>0.1736</v>
      </c>
      <c r="AW6" s="9">
        <v>0</v>
      </c>
      <c r="AY6" s="9" t="s">
        <v>41</v>
      </c>
      <c r="AZ6" s="226">
        <v>42208</v>
      </c>
      <c r="BA6" s="9" t="s">
        <v>140</v>
      </c>
      <c r="BB6" s="226">
        <v>42222</v>
      </c>
      <c r="BC6" s="9" t="s">
        <v>84</v>
      </c>
      <c r="BD6" s="9">
        <v>0</v>
      </c>
      <c r="BE6" s="9">
        <v>0</v>
      </c>
      <c r="BF6" s="224">
        <v>-0.114</v>
      </c>
      <c r="BG6" s="9">
        <v>0</v>
      </c>
    </row>
    <row r="7" spans="1:59" x14ac:dyDescent="0.2">
      <c r="A7" s="9" t="s">
        <v>41</v>
      </c>
      <c r="B7" s="226">
        <v>42208</v>
      </c>
      <c r="C7" s="9" t="s">
        <v>81</v>
      </c>
      <c r="D7" s="226">
        <v>42229</v>
      </c>
      <c r="E7" s="9" t="s">
        <v>85</v>
      </c>
      <c r="F7" s="9">
        <v>0</v>
      </c>
      <c r="G7" s="9">
        <v>0</v>
      </c>
      <c r="H7" s="224">
        <v>-3.3799999999999997E-2</v>
      </c>
      <c r="I7" s="9">
        <v>0</v>
      </c>
      <c r="K7" s="9" t="s">
        <v>41</v>
      </c>
      <c r="L7" s="226">
        <v>42208</v>
      </c>
      <c r="M7" s="9" t="s">
        <v>126</v>
      </c>
      <c r="N7" s="226">
        <v>42229</v>
      </c>
      <c r="O7" s="9" t="s">
        <v>85</v>
      </c>
      <c r="P7" s="9">
        <v>0</v>
      </c>
      <c r="Q7" s="9">
        <v>0</v>
      </c>
      <c r="R7" s="224">
        <v>-0.09</v>
      </c>
      <c r="S7" s="9">
        <v>0</v>
      </c>
      <c r="U7" s="9" t="s">
        <v>41</v>
      </c>
      <c r="V7" s="226">
        <v>42208</v>
      </c>
      <c r="W7" s="9" t="s">
        <v>131</v>
      </c>
      <c r="X7" s="226">
        <v>42229</v>
      </c>
      <c r="Y7" s="9" t="s">
        <v>85</v>
      </c>
      <c r="Z7" s="9">
        <v>0</v>
      </c>
      <c r="AA7" s="9">
        <v>0</v>
      </c>
      <c r="AB7" s="224">
        <v>2.2700000000000001E-2</v>
      </c>
      <c r="AC7" s="9">
        <v>0</v>
      </c>
      <c r="AE7" s="9" t="s">
        <v>41</v>
      </c>
      <c r="AF7" s="226">
        <v>42208</v>
      </c>
      <c r="AG7" s="9" t="s">
        <v>158</v>
      </c>
      <c r="AH7" s="226">
        <v>42229</v>
      </c>
      <c r="AI7" s="9" t="s">
        <v>85</v>
      </c>
      <c r="AJ7" s="9">
        <v>0</v>
      </c>
      <c r="AK7" s="9">
        <v>0</v>
      </c>
      <c r="AL7" s="224">
        <v>-6.9800000000000001E-2</v>
      </c>
      <c r="AM7" s="9">
        <v>0</v>
      </c>
      <c r="AO7" s="9" t="s">
        <v>41</v>
      </c>
      <c r="AP7" s="226">
        <v>42208</v>
      </c>
      <c r="AQ7" s="9" t="s">
        <v>135</v>
      </c>
      <c r="AR7" s="226">
        <v>42229</v>
      </c>
      <c r="AS7" s="9" t="s">
        <v>85</v>
      </c>
      <c r="AT7" s="9">
        <v>0</v>
      </c>
      <c r="AU7" s="9">
        <v>0</v>
      </c>
      <c r="AV7" s="224">
        <v>0.1706</v>
      </c>
      <c r="AW7" s="9">
        <v>0</v>
      </c>
      <c r="AY7" s="9" t="s">
        <v>41</v>
      </c>
      <c r="AZ7" s="226">
        <v>42208</v>
      </c>
      <c r="BA7" s="9" t="s">
        <v>140</v>
      </c>
      <c r="BB7" s="226">
        <v>42229</v>
      </c>
      <c r="BC7" s="9" t="s">
        <v>85</v>
      </c>
      <c r="BD7" s="9">
        <v>0</v>
      </c>
      <c r="BE7" s="9">
        <v>0</v>
      </c>
      <c r="BF7" s="224">
        <v>-0.11700000000000001</v>
      </c>
      <c r="BG7" s="9">
        <v>0</v>
      </c>
    </row>
    <row r="8" spans="1:59" x14ac:dyDescent="0.2">
      <c r="A8" s="9" t="s">
        <v>41</v>
      </c>
      <c r="B8" s="226">
        <v>42208</v>
      </c>
      <c r="C8" s="9" t="s">
        <v>81</v>
      </c>
      <c r="D8" s="226">
        <v>42240</v>
      </c>
      <c r="E8" s="9" t="s">
        <v>2</v>
      </c>
      <c r="F8" s="9">
        <v>0</v>
      </c>
      <c r="G8" s="9">
        <v>0</v>
      </c>
      <c r="H8" s="224">
        <v>-3.27E-2</v>
      </c>
      <c r="I8" s="9">
        <v>0</v>
      </c>
      <c r="K8" s="9" t="s">
        <v>41</v>
      </c>
      <c r="L8" s="226">
        <v>42208</v>
      </c>
      <c r="M8" s="9" t="s">
        <v>126</v>
      </c>
      <c r="N8" s="226">
        <v>42240</v>
      </c>
      <c r="O8" s="9" t="s">
        <v>2</v>
      </c>
      <c r="P8" s="9">
        <v>0</v>
      </c>
      <c r="Q8" s="9">
        <v>0</v>
      </c>
      <c r="R8" s="224">
        <v>-7.0000000000000007E-2</v>
      </c>
      <c r="S8" s="9">
        <v>0</v>
      </c>
      <c r="U8" s="9" t="s">
        <v>41</v>
      </c>
      <c r="V8" s="226">
        <v>42208</v>
      </c>
      <c r="W8" s="9" t="s">
        <v>131</v>
      </c>
      <c r="X8" s="226">
        <v>42240</v>
      </c>
      <c r="Y8" s="9" t="s">
        <v>2</v>
      </c>
      <c r="Z8" s="9">
        <v>0</v>
      </c>
      <c r="AA8" s="9">
        <v>0</v>
      </c>
      <c r="AB8" s="224">
        <v>2.8899999999999999E-2</v>
      </c>
      <c r="AC8" s="9">
        <v>0</v>
      </c>
      <c r="AE8" s="9" t="s">
        <v>41</v>
      </c>
      <c r="AF8" s="226">
        <v>42208</v>
      </c>
      <c r="AG8" s="9" t="s">
        <v>158</v>
      </c>
      <c r="AH8" s="226">
        <v>42240</v>
      </c>
      <c r="AI8" s="9" t="s">
        <v>2</v>
      </c>
      <c r="AJ8" s="9">
        <v>0</v>
      </c>
      <c r="AK8" s="9">
        <v>0</v>
      </c>
      <c r="AL8" s="224">
        <v>-7.2999999999999995E-2</v>
      </c>
      <c r="AM8" s="9">
        <v>0</v>
      </c>
      <c r="AO8" s="9" t="s">
        <v>41</v>
      </c>
      <c r="AP8" s="226">
        <v>42208</v>
      </c>
      <c r="AQ8" s="9" t="s">
        <v>135</v>
      </c>
      <c r="AR8" s="226">
        <v>42240</v>
      </c>
      <c r="AS8" s="9" t="s">
        <v>2</v>
      </c>
      <c r="AT8" s="9">
        <v>0</v>
      </c>
      <c r="AU8" s="9">
        <v>0</v>
      </c>
      <c r="AV8" s="224">
        <v>0.1686</v>
      </c>
      <c r="AW8" s="9">
        <v>0</v>
      </c>
      <c r="AY8" s="9" t="s">
        <v>41</v>
      </c>
      <c r="AZ8" s="226">
        <v>42208</v>
      </c>
      <c r="BA8" s="9" t="s">
        <v>140</v>
      </c>
      <c r="BB8" s="226">
        <v>42240</v>
      </c>
      <c r="BC8" s="9" t="s">
        <v>2</v>
      </c>
      <c r="BD8" s="9">
        <v>0</v>
      </c>
      <c r="BE8" s="9">
        <v>0</v>
      </c>
      <c r="BF8" s="224">
        <v>-0.11899999999999999</v>
      </c>
      <c r="BG8" s="9">
        <v>0</v>
      </c>
    </row>
    <row r="9" spans="1:59" x14ac:dyDescent="0.2">
      <c r="A9" s="9" t="s">
        <v>41</v>
      </c>
      <c r="B9" s="226">
        <v>42208</v>
      </c>
      <c r="C9" s="9" t="s">
        <v>81</v>
      </c>
      <c r="D9" s="226">
        <v>42270</v>
      </c>
      <c r="E9" s="9" t="s">
        <v>86</v>
      </c>
      <c r="F9" s="9">
        <v>0</v>
      </c>
      <c r="G9" s="9">
        <v>0</v>
      </c>
      <c r="H9" s="224">
        <v>-2.53E-2</v>
      </c>
      <c r="I9" s="9">
        <v>0</v>
      </c>
      <c r="K9" s="9" t="s">
        <v>41</v>
      </c>
      <c r="L9" s="226">
        <v>42208</v>
      </c>
      <c r="M9" s="9" t="s">
        <v>126</v>
      </c>
      <c r="N9" s="226">
        <v>42270</v>
      </c>
      <c r="O9" s="9" t="s">
        <v>86</v>
      </c>
      <c r="P9" s="9">
        <v>0</v>
      </c>
      <c r="Q9" s="9">
        <v>0</v>
      </c>
      <c r="R9" s="224">
        <v>-0.04</v>
      </c>
      <c r="S9" s="9">
        <v>0</v>
      </c>
      <c r="T9" s="200"/>
      <c r="U9" s="9" t="s">
        <v>41</v>
      </c>
      <c r="V9" s="226">
        <v>42208</v>
      </c>
      <c r="W9" s="9" t="s">
        <v>131</v>
      </c>
      <c r="X9" s="226">
        <v>42270</v>
      </c>
      <c r="Y9" s="9" t="s">
        <v>86</v>
      </c>
      <c r="Z9" s="9">
        <v>0</v>
      </c>
      <c r="AA9" s="9">
        <v>0</v>
      </c>
      <c r="AB9" s="224">
        <v>2.81E-2</v>
      </c>
      <c r="AC9" s="9">
        <v>0</v>
      </c>
      <c r="AE9" s="9" t="s">
        <v>40</v>
      </c>
      <c r="AF9" s="226">
        <v>42208</v>
      </c>
      <c r="AG9" s="9" t="s">
        <v>159</v>
      </c>
      <c r="AH9" s="226">
        <v>42270</v>
      </c>
      <c r="AI9" s="9" t="s">
        <v>86</v>
      </c>
      <c r="AJ9" s="9">
        <v>0</v>
      </c>
      <c r="AK9" s="9">
        <v>0</v>
      </c>
      <c r="AL9" s="224">
        <v>-7.7001379999999994E-2</v>
      </c>
      <c r="AM9" s="9">
        <v>0</v>
      </c>
      <c r="AO9" s="9" t="s">
        <v>41</v>
      </c>
      <c r="AP9" s="226">
        <v>42208</v>
      </c>
      <c r="AQ9" s="9" t="s">
        <v>135</v>
      </c>
      <c r="AR9" s="226">
        <v>42270</v>
      </c>
      <c r="AS9" s="9" t="s">
        <v>86</v>
      </c>
      <c r="AT9" s="9">
        <v>0</v>
      </c>
      <c r="AU9" s="9">
        <v>0</v>
      </c>
      <c r="AV9" s="224">
        <v>0.1656</v>
      </c>
      <c r="AW9" s="9">
        <v>0</v>
      </c>
      <c r="AY9" s="9" t="s">
        <v>41</v>
      </c>
      <c r="AZ9" s="226">
        <v>42208</v>
      </c>
      <c r="BA9" s="9" t="s">
        <v>140</v>
      </c>
      <c r="BB9" s="226">
        <v>42270</v>
      </c>
      <c r="BC9" s="9" t="s">
        <v>86</v>
      </c>
      <c r="BD9" s="9">
        <v>0</v>
      </c>
      <c r="BE9" s="9">
        <v>0</v>
      </c>
      <c r="BF9" s="224">
        <v>-0.122</v>
      </c>
      <c r="BG9" s="9">
        <v>0</v>
      </c>
    </row>
    <row r="10" spans="1:59" x14ac:dyDescent="0.2">
      <c r="A10" s="9" t="s">
        <v>41</v>
      </c>
      <c r="B10" s="226">
        <v>42208</v>
      </c>
      <c r="C10" s="9" t="s">
        <v>81</v>
      </c>
      <c r="D10" s="226">
        <v>42300</v>
      </c>
      <c r="E10" s="9" t="s">
        <v>0</v>
      </c>
      <c r="F10" s="9">
        <v>0</v>
      </c>
      <c r="G10" s="9">
        <v>0</v>
      </c>
      <c r="H10" s="224">
        <v>-1.95E-2</v>
      </c>
      <c r="I10" s="9">
        <v>0</v>
      </c>
      <c r="K10" s="9" t="s">
        <v>41</v>
      </c>
      <c r="L10" s="226">
        <v>42208</v>
      </c>
      <c r="M10" s="9" t="s">
        <v>126</v>
      </c>
      <c r="N10" s="226">
        <v>42300</v>
      </c>
      <c r="O10" s="9" t="s">
        <v>0</v>
      </c>
      <c r="P10" s="9">
        <v>0</v>
      </c>
      <c r="Q10" s="9">
        <v>0</v>
      </c>
      <c r="R10" s="224">
        <v>-0.01</v>
      </c>
      <c r="S10" s="9">
        <v>0</v>
      </c>
      <c r="U10" s="9" t="s">
        <v>41</v>
      </c>
      <c r="V10" s="226">
        <v>42208</v>
      </c>
      <c r="W10" s="9" t="s">
        <v>131</v>
      </c>
      <c r="X10" s="226">
        <v>42300</v>
      </c>
      <c r="Y10" s="9" t="s">
        <v>0</v>
      </c>
      <c r="Z10" s="9">
        <v>0</v>
      </c>
      <c r="AA10" s="9">
        <v>0</v>
      </c>
      <c r="AB10" s="224">
        <v>3.73E-2</v>
      </c>
      <c r="AC10" s="9">
        <v>0</v>
      </c>
      <c r="AE10" s="9" t="s">
        <v>40</v>
      </c>
      <c r="AF10" s="226">
        <v>42208</v>
      </c>
      <c r="AG10" s="9" t="s">
        <v>159</v>
      </c>
      <c r="AH10" s="226">
        <v>42300</v>
      </c>
      <c r="AI10" s="9" t="s">
        <v>0</v>
      </c>
      <c r="AJ10" s="9">
        <v>0</v>
      </c>
      <c r="AK10" s="9">
        <v>0</v>
      </c>
      <c r="AL10" s="224">
        <v>-7.9003006000000001E-2</v>
      </c>
      <c r="AM10" s="9">
        <v>0</v>
      </c>
      <c r="AO10" s="9" t="s">
        <v>41</v>
      </c>
      <c r="AP10" s="226">
        <v>42208</v>
      </c>
      <c r="AQ10" s="9" t="s">
        <v>135</v>
      </c>
      <c r="AR10" s="226">
        <v>42300</v>
      </c>
      <c r="AS10" s="9" t="s">
        <v>0</v>
      </c>
      <c r="AT10" s="9">
        <v>0</v>
      </c>
      <c r="AU10" s="9">
        <v>0</v>
      </c>
      <c r="AV10" s="224">
        <v>0.16350000000000001</v>
      </c>
      <c r="AW10" s="9">
        <v>0</v>
      </c>
      <c r="AY10" s="9" t="s">
        <v>41</v>
      </c>
      <c r="AZ10" s="226">
        <v>42208</v>
      </c>
      <c r="BA10" s="9" t="s">
        <v>140</v>
      </c>
      <c r="BB10" s="226">
        <v>42300</v>
      </c>
      <c r="BC10" s="9" t="s">
        <v>0</v>
      </c>
      <c r="BD10" s="9">
        <v>0</v>
      </c>
      <c r="BE10" s="9">
        <v>0</v>
      </c>
      <c r="BF10" s="224">
        <v>-0.124</v>
      </c>
      <c r="BG10" s="9">
        <v>0</v>
      </c>
    </row>
    <row r="11" spans="1:59" x14ac:dyDescent="0.2">
      <c r="A11" s="9" t="s">
        <v>41</v>
      </c>
      <c r="B11" s="226">
        <v>42208</v>
      </c>
      <c r="C11" s="9" t="s">
        <v>81</v>
      </c>
      <c r="D11" s="226">
        <v>42331</v>
      </c>
      <c r="E11" s="9" t="s">
        <v>87</v>
      </c>
      <c r="F11" s="9">
        <v>0</v>
      </c>
      <c r="G11" s="9">
        <v>0</v>
      </c>
      <c r="H11" s="224">
        <v>-2.1499999999999998E-2</v>
      </c>
      <c r="I11" s="9">
        <v>0</v>
      </c>
      <c r="K11" s="9" t="s">
        <v>41</v>
      </c>
      <c r="L11" s="226">
        <v>42208</v>
      </c>
      <c r="M11" s="9" t="s">
        <v>126</v>
      </c>
      <c r="N11" s="226">
        <v>42331</v>
      </c>
      <c r="O11" s="9" t="s">
        <v>87</v>
      </c>
      <c r="P11" s="9">
        <v>0</v>
      </c>
      <c r="Q11" s="9">
        <v>0</v>
      </c>
      <c r="R11" s="224">
        <v>0.01</v>
      </c>
      <c r="S11" s="9">
        <v>0</v>
      </c>
      <c r="U11" s="9" t="s">
        <v>41</v>
      </c>
      <c r="V11" s="226">
        <v>42208</v>
      </c>
      <c r="W11" s="9" t="s">
        <v>131</v>
      </c>
      <c r="X11" s="226">
        <v>42331</v>
      </c>
      <c r="Y11" s="9" t="s">
        <v>87</v>
      </c>
      <c r="Z11" s="9">
        <v>0</v>
      </c>
      <c r="AA11" s="9">
        <v>0</v>
      </c>
      <c r="AB11" s="224">
        <v>4.1399999999999999E-2</v>
      </c>
      <c r="AC11" s="9">
        <v>0</v>
      </c>
      <c r="AE11" s="9" t="s">
        <v>40</v>
      </c>
      <c r="AF11" s="226">
        <v>42208</v>
      </c>
      <c r="AG11" s="9" t="s">
        <v>159</v>
      </c>
      <c r="AH11" s="226">
        <v>42331</v>
      </c>
      <c r="AI11" s="9" t="s">
        <v>87</v>
      </c>
      <c r="AJ11" s="9">
        <v>0</v>
      </c>
      <c r="AK11" s="9">
        <v>0</v>
      </c>
      <c r="AL11" s="224">
        <v>-8.0004715000000004E-2</v>
      </c>
      <c r="AM11" s="9">
        <v>0</v>
      </c>
      <c r="AO11" s="9" t="s">
        <v>41</v>
      </c>
      <c r="AP11" s="226">
        <v>42208</v>
      </c>
      <c r="AQ11" s="9" t="s">
        <v>135</v>
      </c>
      <c r="AR11" s="226">
        <v>42331</v>
      </c>
      <c r="AS11" s="9" t="s">
        <v>87</v>
      </c>
      <c r="AT11" s="9">
        <v>0</v>
      </c>
      <c r="AU11" s="9">
        <v>0</v>
      </c>
      <c r="AV11" s="224">
        <v>0.1605</v>
      </c>
      <c r="AW11" s="9">
        <v>0</v>
      </c>
      <c r="AY11" s="9" t="s">
        <v>41</v>
      </c>
      <c r="AZ11" s="226">
        <v>42208</v>
      </c>
      <c r="BA11" s="9" t="s">
        <v>140</v>
      </c>
      <c r="BB11" s="226">
        <v>42331</v>
      </c>
      <c r="BC11" s="9" t="s">
        <v>87</v>
      </c>
      <c r="BD11" s="9">
        <v>0</v>
      </c>
      <c r="BE11" s="9">
        <v>0</v>
      </c>
      <c r="BF11" s="224">
        <v>-0.127</v>
      </c>
      <c r="BG11" s="9">
        <v>0</v>
      </c>
    </row>
    <row r="12" spans="1:59" x14ac:dyDescent="0.2">
      <c r="A12" s="9" t="s">
        <v>41</v>
      </c>
      <c r="B12" s="226">
        <v>42208</v>
      </c>
      <c r="C12" s="9" t="s">
        <v>81</v>
      </c>
      <c r="D12" s="226">
        <v>42361</v>
      </c>
      <c r="E12" s="9" t="s">
        <v>88</v>
      </c>
      <c r="F12" s="9">
        <v>0</v>
      </c>
      <c r="G12" s="9">
        <v>0</v>
      </c>
      <c r="H12" s="224">
        <v>-2.1000000000000001E-2</v>
      </c>
      <c r="I12" s="9">
        <v>0</v>
      </c>
      <c r="K12" s="9" t="s">
        <v>41</v>
      </c>
      <c r="L12" s="226">
        <v>42208</v>
      </c>
      <c r="M12" s="9" t="s">
        <v>126</v>
      </c>
      <c r="N12" s="226">
        <v>42361</v>
      </c>
      <c r="O12" s="9" t="s">
        <v>88</v>
      </c>
      <c r="P12" s="9">
        <v>0</v>
      </c>
      <c r="Q12" s="9">
        <v>0</v>
      </c>
      <c r="R12" s="224">
        <v>0.03</v>
      </c>
      <c r="S12" s="9">
        <v>0</v>
      </c>
      <c r="U12" s="9" t="s">
        <v>41</v>
      </c>
      <c r="V12" s="226">
        <v>42208</v>
      </c>
      <c r="W12" s="9" t="s">
        <v>131</v>
      </c>
      <c r="X12" s="226">
        <v>42361</v>
      </c>
      <c r="Y12" s="9" t="s">
        <v>88</v>
      </c>
      <c r="Z12" s="9">
        <v>0</v>
      </c>
      <c r="AA12" s="9">
        <v>0</v>
      </c>
      <c r="AB12" s="224">
        <v>4.65E-2</v>
      </c>
      <c r="AC12" s="9">
        <v>0</v>
      </c>
      <c r="AE12" s="9" t="s">
        <v>40</v>
      </c>
      <c r="AF12" s="226">
        <v>42208</v>
      </c>
      <c r="AG12" s="9" t="s">
        <v>159</v>
      </c>
      <c r="AH12" s="226">
        <v>42361</v>
      </c>
      <c r="AI12" s="9" t="s">
        <v>88</v>
      </c>
      <c r="AJ12" s="9">
        <v>0</v>
      </c>
      <c r="AK12" s="9">
        <v>0</v>
      </c>
      <c r="AL12" s="224">
        <v>-8.2005939999999999E-2</v>
      </c>
      <c r="AM12" s="9">
        <v>0</v>
      </c>
      <c r="AO12" s="9" t="s">
        <v>41</v>
      </c>
      <c r="AP12" s="226">
        <v>42208</v>
      </c>
      <c r="AQ12" s="9" t="s">
        <v>135</v>
      </c>
      <c r="AR12" s="226">
        <v>42361</v>
      </c>
      <c r="AS12" s="9" t="s">
        <v>88</v>
      </c>
      <c r="AT12" s="9">
        <v>0</v>
      </c>
      <c r="AU12" s="9">
        <v>0</v>
      </c>
      <c r="AV12" s="224">
        <v>0.1595</v>
      </c>
      <c r="AW12" s="9">
        <v>0</v>
      </c>
      <c r="AY12" s="9" t="s">
        <v>41</v>
      </c>
      <c r="AZ12" s="226">
        <v>42208</v>
      </c>
      <c r="BA12" s="9" t="s">
        <v>140</v>
      </c>
      <c r="BB12" s="226">
        <v>42361</v>
      </c>
      <c r="BC12" s="9" t="s">
        <v>88</v>
      </c>
      <c r="BD12" s="9">
        <v>0</v>
      </c>
      <c r="BE12" s="9">
        <v>0</v>
      </c>
      <c r="BF12" s="224">
        <v>-0.128</v>
      </c>
      <c r="BG12" s="9">
        <v>0</v>
      </c>
    </row>
    <row r="13" spans="1:59" x14ac:dyDescent="0.2">
      <c r="A13" s="9" t="s">
        <v>41</v>
      </c>
      <c r="B13" s="226">
        <v>42208</v>
      </c>
      <c r="C13" s="9" t="s">
        <v>81</v>
      </c>
      <c r="D13" s="226">
        <v>42394</v>
      </c>
      <c r="E13" s="9" t="s">
        <v>3</v>
      </c>
      <c r="F13" s="9">
        <v>0</v>
      </c>
      <c r="G13" s="9">
        <v>0</v>
      </c>
      <c r="H13" s="224">
        <v>-1.84E-2</v>
      </c>
      <c r="I13" s="9">
        <v>0</v>
      </c>
      <c r="K13" s="9" t="s">
        <v>41</v>
      </c>
      <c r="L13" s="226">
        <v>42208</v>
      </c>
      <c r="M13" s="9" t="s">
        <v>126</v>
      </c>
      <c r="N13" s="226">
        <v>42394</v>
      </c>
      <c r="O13" s="9" t="s">
        <v>3</v>
      </c>
      <c r="P13" s="9">
        <v>0</v>
      </c>
      <c r="Q13" s="9">
        <v>0</v>
      </c>
      <c r="R13" s="224">
        <v>0.06</v>
      </c>
      <c r="S13" s="9">
        <v>0</v>
      </c>
      <c r="U13" s="9" t="s">
        <v>41</v>
      </c>
      <c r="V13" s="226">
        <v>42208</v>
      </c>
      <c r="W13" s="9" t="s">
        <v>131</v>
      </c>
      <c r="X13" s="226">
        <v>42394</v>
      </c>
      <c r="Y13" s="9" t="s">
        <v>3</v>
      </c>
      <c r="Z13" s="9">
        <v>0</v>
      </c>
      <c r="AA13" s="9">
        <v>0</v>
      </c>
      <c r="AB13" s="224">
        <v>4.82E-2</v>
      </c>
      <c r="AC13" s="9">
        <v>0</v>
      </c>
      <c r="AE13" s="9" t="s">
        <v>40</v>
      </c>
      <c r="AF13" s="226">
        <v>42208</v>
      </c>
      <c r="AG13" s="9" t="s">
        <v>159</v>
      </c>
      <c r="AH13" s="226">
        <v>42394</v>
      </c>
      <c r="AI13" s="9" t="s">
        <v>3</v>
      </c>
      <c r="AJ13" s="9">
        <v>0</v>
      </c>
      <c r="AK13" s="9">
        <v>0</v>
      </c>
      <c r="AL13" s="224">
        <v>-8.1008195000000005E-2</v>
      </c>
      <c r="AM13" s="9">
        <v>0</v>
      </c>
      <c r="AO13" s="9" t="s">
        <v>41</v>
      </c>
      <c r="AP13" s="226">
        <v>42208</v>
      </c>
      <c r="AQ13" s="9" t="s">
        <v>135</v>
      </c>
      <c r="AR13" s="226">
        <v>42394</v>
      </c>
      <c r="AS13" s="9" t="s">
        <v>3</v>
      </c>
      <c r="AT13" s="9">
        <v>0</v>
      </c>
      <c r="AU13" s="9">
        <v>0</v>
      </c>
      <c r="AV13" s="224">
        <v>0.1605</v>
      </c>
      <c r="AW13" s="9">
        <v>0</v>
      </c>
      <c r="AY13" s="9" t="s">
        <v>41</v>
      </c>
      <c r="AZ13" s="226">
        <v>42208</v>
      </c>
      <c r="BA13" s="9" t="s">
        <v>140</v>
      </c>
      <c r="BB13" s="226">
        <v>42394</v>
      </c>
      <c r="BC13" s="9" t="s">
        <v>3</v>
      </c>
      <c r="BD13" s="9">
        <v>0</v>
      </c>
      <c r="BE13" s="9">
        <v>0</v>
      </c>
      <c r="BF13" s="224">
        <v>-0.127</v>
      </c>
      <c r="BG13" s="9">
        <v>0</v>
      </c>
    </row>
    <row r="14" spans="1:59" x14ac:dyDescent="0.2">
      <c r="A14" s="9" t="s">
        <v>41</v>
      </c>
      <c r="B14" s="226">
        <v>42208</v>
      </c>
      <c r="C14" s="9" t="s">
        <v>81</v>
      </c>
      <c r="D14" s="226">
        <v>42423</v>
      </c>
      <c r="E14" s="9" t="s">
        <v>89</v>
      </c>
      <c r="F14" s="9">
        <v>0</v>
      </c>
      <c r="G14" s="9">
        <v>0</v>
      </c>
      <c r="H14" s="224">
        <v>-1.7999999999999999E-2</v>
      </c>
      <c r="I14" s="9">
        <v>0</v>
      </c>
      <c r="K14" s="9" t="s">
        <v>41</v>
      </c>
      <c r="L14" s="226">
        <v>42208</v>
      </c>
      <c r="M14" s="9" t="s">
        <v>126</v>
      </c>
      <c r="N14" s="226">
        <v>42423</v>
      </c>
      <c r="O14" s="9" t="s">
        <v>89</v>
      </c>
      <c r="P14" s="9">
        <v>0</v>
      </c>
      <c r="Q14" s="9">
        <v>0</v>
      </c>
      <c r="R14" s="224">
        <v>0.08</v>
      </c>
      <c r="S14" s="9">
        <v>0</v>
      </c>
      <c r="U14" s="9" t="s">
        <v>41</v>
      </c>
      <c r="V14" s="226">
        <v>42208</v>
      </c>
      <c r="W14" s="9" t="s">
        <v>131</v>
      </c>
      <c r="X14" s="226">
        <v>42423</v>
      </c>
      <c r="Y14" s="9" t="s">
        <v>89</v>
      </c>
      <c r="Z14" s="9">
        <v>0</v>
      </c>
      <c r="AA14" s="9">
        <v>0</v>
      </c>
      <c r="AB14" s="224">
        <v>4.7800000000000002E-2</v>
      </c>
      <c r="AC14" s="9">
        <v>0</v>
      </c>
      <c r="AE14" s="9" t="s">
        <v>40</v>
      </c>
      <c r="AF14" s="226">
        <v>42208</v>
      </c>
      <c r="AG14" s="9" t="s">
        <v>159</v>
      </c>
      <c r="AH14" s="226">
        <v>42423</v>
      </c>
      <c r="AI14" s="9" t="s">
        <v>89</v>
      </c>
      <c r="AJ14" s="9">
        <v>0</v>
      </c>
      <c r="AK14" s="9">
        <v>0</v>
      </c>
      <c r="AL14" s="224">
        <v>-8.1009859000000004E-2</v>
      </c>
      <c r="AM14" s="9">
        <v>0</v>
      </c>
      <c r="AO14" s="9" t="s">
        <v>41</v>
      </c>
      <c r="AP14" s="226">
        <v>42208</v>
      </c>
      <c r="AQ14" s="9" t="s">
        <v>135</v>
      </c>
      <c r="AR14" s="226">
        <v>42423</v>
      </c>
      <c r="AS14" s="9" t="s">
        <v>89</v>
      </c>
      <c r="AT14" s="9">
        <v>0</v>
      </c>
      <c r="AU14" s="9">
        <v>0</v>
      </c>
      <c r="AV14" s="224">
        <v>0.1595</v>
      </c>
      <c r="AW14" s="9">
        <v>0</v>
      </c>
      <c r="AY14" s="9" t="s">
        <v>41</v>
      </c>
      <c r="AZ14" s="226">
        <v>42208</v>
      </c>
      <c r="BA14" s="9" t="s">
        <v>140</v>
      </c>
      <c r="BB14" s="226">
        <v>42423</v>
      </c>
      <c r="BC14" s="9" t="s">
        <v>89</v>
      </c>
      <c r="BD14" s="9">
        <v>0</v>
      </c>
      <c r="BE14" s="9">
        <v>0</v>
      </c>
      <c r="BF14" s="224">
        <v>-0.128</v>
      </c>
      <c r="BG14" s="9">
        <v>0</v>
      </c>
    </row>
    <row r="15" spans="1:59" x14ac:dyDescent="0.2">
      <c r="A15" s="9" t="s">
        <v>41</v>
      </c>
      <c r="B15" s="226">
        <v>42208</v>
      </c>
      <c r="C15" s="9" t="s">
        <v>90</v>
      </c>
      <c r="D15" s="226">
        <v>42445</v>
      </c>
      <c r="E15" s="9" t="s">
        <v>256</v>
      </c>
      <c r="F15" s="9">
        <v>0</v>
      </c>
      <c r="G15" s="9">
        <v>0</v>
      </c>
      <c r="H15" s="224">
        <v>-1.7858599999999999E-2</v>
      </c>
      <c r="I15" s="9">
        <v>0</v>
      </c>
      <c r="K15" s="9" t="s">
        <v>41</v>
      </c>
      <c r="L15" s="226">
        <v>42208</v>
      </c>
      <c r="M15" s="9" t="s">
        <v>127</v>
      </c>
      <c r="N15" s="226">
        <v>42445</v>
      </c>
      <c r="O15" s="316" t="s">
        <v>256</v>
      </c>
      <c r="P15" s="9">
        <v>0</v>
      </c>
      <c r="Q15" s="9">
        <v>0</v>
      </c>
      <c r="R15" s="224">
        <v>9.5172413999999997E-2</v>
      </c>
      <c r="S15" s="9">
        <v>0</v>
      </c>
      <c r="U15" s="9" t="s">
        <v>41</v>
      </c>
      <c r="V15" s="226">
        <v>42208</v>
      </c>
      <c r="W15" s="9" t="s">
        <v>132</v>
      </c>
      <c r="X15" s="226">
        <v>42445</v>
      </c>
      <c r="Y15" s="9" t="s">
        <v>256</v>
      </c>
      <c r="Z15" s="9">
        <v>0</v>
      </c>
      <c r="AA15" s="9">
        <v>0</v>
      </c>
      <c r="AB15" s="224">
        <v>4.59414E-2</v>
      </c>
      <c r="AC15" s="9">
        <v>0</v>
      </c>
      <c r="AE15" s="9" t="s">
        <v>40</v>
      </c>
      <c r="AF15" s="226">
        <v>42208</v>
      </c>
      <c r="AG15" s="9" t="s">
        <v>159</v>
      </c>
      <c r="AH15" s="226">
        <v>42452</v>
      </c>
      <c r="AI15" s="9" t="s">
        <v>141</v>
      </c>
      <c r="AJ15" s="9">
        <v>0</v>
      </c>
      <c r="AK15" s="9">
        <v>0</v>
      </c>
      <c r="AL15" s="224">
        <v>-8.1011649000000005E-2</v>
      </c>
      <c r="AM15" s="9">
        <v>0</v>
      </c>
      <c r="AO15" s="9" t="s">
        <v>41</v>
      </c>
      <c r="AP15" s="226">
        <v>42208</v>
      </c>
      <c r="AQ15" s="9" t="s">
        <v>136</v>
      </c>
      <c r="AR15" s="226">
        <v>42445</v>
      </c>
      <c r="AS15" s="9" t="s">
        <v>256</v>
      </c>
      <c r="AT15" s="9">
        <v>0</v>
      </c>
      <c r="AU15" s="9">
        <v>0</v>
      </c>
      <c r="AV15" s="224">
        <v>0.14804139999999999</v>
      </c>
      <c r="AW15" s="9">
        <v>0</v>
      </c>
      <c r="AY15" s="9" t="s">
        <v>41</v>
      </c>
      <c r="AZ15" s="226">
        <v>42208</v>
      </c>
      <c r="BA15" s="9" t="s">
        <v>140</v>
      </c>
      <c r="BB15" s="226">
        <v>42452</v>
      </c>
      <c r="BC15" s="9" t="s">
        <v>141</v>
      </c>
      <c r="BD15" s="9">
        <v>0</v>
      </c>
      <c r="BE15" s="9">
        <v>0</v>
      </c>
      <c r="BF15" s="224">
        <v>-0.129</v>
      </c>
      <c r="BG15" s="9">
        <v>0</v>
      </c>
    </row>
    <row r="16" spans="1:59" x14ac:dyDescent="0.2">
      <c r="A16" s="9" t="s">
        <v>39</v>
      </c>
      <c r="B16" s="226">
        <v>42445</v>
      </c>
      <c r="C16" s="9" t="s">
        <v>91</v>
      </c>
      <c r="D16" s="226">
        <v>42537</v>
      </c>
      <c r="E16" s="9">
        <v>42430</v>
      </c>
      <c r="F16" s="9">
        <v>0</v>
      </c>
      <c r="G16" s="9">
        <v>0</v>
      </c>
      <c r="H16" s="224">
        <v>100.0125</v>
      </c>
      <c r="I16" s="9">
        <v>0</v>
      </c>
      <c r="K16" s="9" t="s">
        <v>39</v>
      </c>
      <c r="L16" s="226">
        <v>42445</v>
      </c>
      <c r="M16" s="9" t="s">
        <v>128</v>
      </c>
      <c r="N16" s="226">
        <v>42537</v>
      </c>
      <c r="O16" s="9">
        <v>42430</v>
      </c>
      <c r="P16" s="9">
        <v>0</v>
      </c>
      <c r="Q16" s="9">
        <v>0</v>
      </c>
      <c r="R16" s="224">
        <v>100.0125</v>
      </c>
      <c r="S16" s="9">
        <v>0</v>
      </c>
      <c r="U16" s="9" t="s">
        <v>39</v>
      </c>
      <c r="V16" s="226">
        <v>42445</v>
      </c>
      <c r="W16" s="9" t="s">
        <v>133</v>
      </c>
      <c r="X16" s="226">
        <v>42537</v>
      </c>
      <c r="Y16" s="9">
        <v>42430</v>
      </c>
      <c r="Z16" s="9">
        <v>0</v>
      </c>
      <c r="AA16" s="9">
        <v>0</v>
      </c>
      <c r="AB16" s="224">
        <v>99.927199999999999</v>
      </c>
      <c r="AC16" s="9">
        <v>0</v>
      </c>
      <c r="AE16" s="9" t="s">
        <v>40</v>
      </c>
      <c r="AF16" s="226">
        <v>42208</v>
      </c>
      <c r="AG16" s="9" t="s">
        <v>159</v>
      </c>
      <c r="AH16" s="226">
        <v>42485</v>
      </c>
      <c r="AI16" s="9" t="s">
        <v>142</v>
      </c>
      <c r="AJ16" s="9">
        <v>0</v>
      </c>
      <c r="AK16" s="9">
        <v>0</v>
      </c>
      <c r="AL16" s="224">
        <v>-8.1013801999999996E-2</v>
      </c>
      <c r="AM16" s="9">
        <v>0</v>
      </c>
      <c r="AO16" s="9" t="s">
        <v>39</v>
      </c>
      <c r="AP16" s="226">
        <v>42445</v>
      </c>
      <c r="AQ16" s="9" t="s">
        <v>137</v>
      </c>
      <c r="AR16" s="226">
        <v>42537</v>
      </c>
      <c r="AS16" s="9">
        <v>42430</v>
      </c>
      <c r="AT16" s="9">
        <v>0</v>
      </c>
      <c r="AU16" s="9">
        <v>0</v>
      </c>
      <c r="AV16" s="224">
        <v>99.790599999999998</v>
      </c>
      <c r="AW16" s="9">
        <v>0</v>
      </c>
      <c r="AY16" s="9" t="s">
        <v>41</v>
      </c>
      <c r="AZ16" s="226">
        <v>42208</v>
      </c>
      <c r="BA16" s="9" t="s">
        <v>140</v>
      </c>
      <c r="BB16" s="226">
        <v>42485</v>
      </c>
      <c r="BC16" s="9" t="s">
        <v>142</v>
      </c>
      <c r="BD16" s="9">
        <v>0</v>
      </c>
      <c r="BE16" s="9">
        <v>0</v>
      </c>
      <c r="BF16" s="224">
        <v>-0.129</v>
      </c>
      <c r="BG16" s="9">
        <v>0</v>
      </c>
    </row>
    <row r="17" spans="1:59" x14ac:dyDescent="0.2">
      <c r="A17" s="9" t="s">
        <v>39</v>
      </c>
      <c r="B17" s="226">
        <v>42536</v>
      </c>
      <c r="C17" s="9" t="s">
        <v>91</v>
      </c>
      <c r="D17" s="226">
        <v>42628</v>
      </c>
      <c r="E17" s="9">
        <v>42522</v>
      </c>
      <c r="F17" s="9">
        <v>0</v>
      </c>
      <c r="G17" s="9">
        <v>0</v>
      </c>
      <c r="H17" s="224">
        <v>100.0025</v>
      </c>
      <c r="I17" s="9">
        <v>0</v>
      </c>
      <c r="K17" s="9" t="s">
        <v>39</v>
      </c>
      <c r="L17" s="226">
        <v>42536</v>
      </c>
      <c r="M17" s="9" t="s">
        <v>128</v>
      </c>
      <c r="N17" s="226">
        <v>42628</v>
      </c>
      <c r="O17" s="9">
        <v>42522</v>
      </c>
      <c r="P17" s="9">
        <v>0</v>
      </c>
      <c r="Q17" s="9">
        <v>0</v>
      </c>
      <c r="R17" s="224">
        <v>100.0025</v>
      </c>
      <c r="S17" s="9">
        <v>0</v>
      </c>
      <c r="U17" s="9" t="s">
        <v>39</v>
      </c>
      <c r="V17" s="226">
        <v>42536</v>
      </c>
      <c r="W17" s="9" t="s">
        <v>133</v>
      </c>
      <c r="X17" s="226">
        <v>42628</v>
      </c>
      <c r="Y17" s="9">
        <v>42522</v>
      </c>
      <c r="Z17" s="9">
        <v>0</v>
      </c>
      <c r="AA17" s="9">
        <v>0</v>
      </c>
      <c r="AB17" s="224">
        <v>99.915300000000002</v>
      </c>
      <c r="AC17" s="9">
        <v>0</v>
      </c>
      <c r="AE17" s="9" t="s">
        <v>40</v>
      </c>
      <c r="AF17" s="226">
        <v>42208</v>
      </c>
      <c r="AG17" s="9" t="s">
        <v>159</v>
      </c>
      <c r="AH17" s="226">
        <v>42513</v>
      </c>
      <c r="AI17" s="9" t="s">
        <v>143</v>
      </c>
      <c r="AJ17" s="9">
        <v>0</v>
      </c>
      <c r="AK17" s="9">
        <v>0</v>
      </c>
      <c r="AL17" s="224">
        <v>-8.1015512999999997E-2</v>
      </c>
      <c r="AM17" s="9">
        <v>0</v>
      </c>
      <c r="AO17" s="9" t="s">
        <v>39</v>
      </c>
      <c r="AP17" s="226">
        <v>42536</v>
      </c>
      <c r="AQ17" s="9" t="s">
        <v>137</v>
      </c>
      <c r="AR17" s="226">
        <v>42628</v>
      </c>
      <c r="AS17" s="9">
        <v>42522</v>
      </c>
      <c r="AT17" s="9">
        <v>0</v>
      </c>
      <c r="AU17" s="9">
        <v>0</v>
      </c>
      <c r="AV17" s="224">
        <v>99.780699999999996</v>
      </c>
      <c r="AW17" s="9">
        <v>0</v>
      </c>
      <c r="AY17" s="9" t="s">
        <v>41</v>
      </c>
      <c r="AZ17" s="226">
        <v>42208</v>
      </c>
      <c r="BA17" s="9" t="s">
        <v>140</v>
      </c>
      <c r="BB17" s="226">
        <v>42513</v>
      </c>
      <c r="BC17" s="9" t="s">
        <v>143</v>
      </c>
      <c r="BD17" s="9">
        <v>0</v>
      </c>
      <c r="BE17" s="9">
        <v>0</v>
      </c>
      <c r="BF17" s="224">
        <v>-0.129</v>
      </c>
      <c r="BG17" s="9">
        <v>0</v>
      </c>
    </row>
    <row r="18" spans="1:59" x14ac:dyDescent="0.2">
      <c r="A18" s="9" t="s">
        <v>39</v>
      </c>
      <c r="B18" s="226">
        <v>42634</v>
      </c>
      <c r="C18" s="9" t="s">
        <v>91</v>
      </c>
      <c r="D18" s="226">
        <v>42725</v>
      </c>
      <c r="E18" s="9">
        <v>42614</v>
      </c>
      <c r="F18" s="9">
        <v>0</v>
      </c>
      <c r="G18" s="9">
        <v>0</v>
      </c>
      <c r="H18" s="224">
        <v>99.982500000000002</v>
      </c>
      <c r="I18" s="9">
        <v>0</v>
      </c>
      <c r="K18" s="9" t="s">
        <v>39</v>
      </c>
      <c r="L18" s="226">
        <v>42634</v>
      </c>
      <c r="M18" s="9" t="s">
        <v>128</v>
      </c>
      <c r="N18" s="226">
        <v>42725</v>
      </c>
      <c r="O18" s="9">
        <v>42614</v>
      </c>
      <c r="P18" s="9">
        <v>0</v>
      </c>
      <c r="Q18" s="9">
        <v>0</v>
      </c>
      <c r="R18" s="224">
        <v>99.982500000000002</v>
      </c>
      <c r="S18" s="9">
        <v>0</v>
      </c>
      <c r="U18" s="9" t="s">
        <v>39</v>
      </c>
      <c r="V18" s="226">
        <v>42634</v>
      </c>
      <c r="W18" s="9" t="s">
        <v>133</v>
      </c>
      <c r="X18" s="226">
        <v>42725</v>
      </c>
      <c r="Y18" s="9">
        <v>42614</v>
      </c>
      <c r="Z18" s="9">
        <v>0</v>
      </c>
      <c r="AA18" s="9">
        <v>0</v>
      </c>
      <c r="AB18" s="224">
        <v>99.889300000000006</v>
      </c>
      <c r="AC18" s="9">
        <v>0</v>
      </c>
      <c r="AE18" s="9" t="s">
        <v>40</v>
      </c>
      <c r="AF18" s="226">
        <v>42208</v>
      </c>
      <c r="AG18" s="9" t="s">
        <v>159</v>
      </c>
      <c r="AH18" s="226">
        <v>42544</v>
      </c>
      <c r="AI18" s="9" t="s">
        <v>144</v>
      </c>
      <c r="AJ18" s="9">
        <v>0</v>
      </c>
      <c r="AK18" s="9">
        <v>0</v>
      </c>
      <c r="AL18" s="224">
        <v>-8.0017818000000004E-2</v>
      </c>
      <c r="AM18" s="9">
        <v>0</v>
      </c>
      <c r="AO18" s="9" t="s">
        <v>39</v>
      </c>
      <c r="AP18" s="226">
        <v>42634</v>
      </c>
      <c r="AQ18" s="9" t="s">
        <v>137</v>
      </c>
      <c r="AR18" s="226">
        <v>42725</v>
      </c>
      <c r="AS18" s="9">
        <v>42614</v>
      </c>
      <c r="AT18" s="9">
        <v>0</v>
      </c>
      <c r="AU18" s="9">
        <v>0</v>
      </c>
      <c r="AV18" s="224">
        <v>99.7607</v>
      </c>
      <c r="AW18" s="9">
        <v>0</v>
      </c>
      <c r="AY18" s="9" t="s">
        <v>41</v>
      </c>
      <c r="AZ18" s="226">
        <v>42208</v>
      </c>
      <c r="BA18" s="9" t="s">
        <v>140</v>
      </c>
      <c r="BB18" s="226">
        <v>42544</v>
      </c>
      <c r="BC18" s="9" t="s">
        <v>144</v>
      </c>
      <c r="BD18" s="9">
        <v>0</v>
      </c>
      <c r="BE18" s="9">
        <v>0</v>
      </c>
      <c r="BF18" s="224">
        <v>-0.13</v>
      </c>
      <c r="BG18" s="9">
        <v>0</v>
      </c>
    </row>
    <row r="19" spans="1:59" x14ac:dyDescent="0.2">
      <c r="A19" s="9" t="s">
        <v>39</v>
      </c>
      <c r="B19" s="226">
        <v>42725</v>
      </c>
      <c r="C19" s="9" t="s">
        <v>91</v>
      </c>
      <c r="D19" s="226">
        <v>42815</v>
      </c>
      <c r="E19" s="9">
        <v>42705</v>
      </c>
      <c r="F19" s="9">
        <v>0</v>
      </c>
      <c r="G19" s="9">
        <v>0</v>
      </c>
      <c r="H19" s="224">
        <v>99.952749999999995</v>
      </c>
      <c r="I19" s="9">
        <v>0</v>
      </c>
      <c r="K19" s="9" t="s">
        <v>39</v>
      </c>
      <c r="L19" s="226">
        <v>42725</v>
      </c>
      <c r="M19" s="9" t="s">
        <v>128</v>
      </c>
      <c r="N19" s="226">
        <v>42815</v>
      </c>
      <c r="O19" s="9">
        <v>42705</v>
      </c>
      <c r="P19" s="9">
        <v>0</v>
      </c>
      <c r="Q19" s="9">
        <v>0</v>
      </c>
      <c r="R19" s="224">
        <v>99.952749999999995</v>
      </c>
      <c r="S19" s="9">
        <v>0</v>
      </c>
      <c r="U19" s="9" t="s">
        <v>39</v>
      </c>
      <c r="V19" s="226">
        <v>42725</v>
      </c>
      <c r="W19" s="9" t="s">
        <v>133</v>
      </c>
      <c r="X19" s="226">
        <v>42815</v>
      </c>
      <c r="Y19" s="9">
        <v>42705</v>
      </c>
      <c r="Z19" s="9">
        <v>0</v>
      </c>
      <c r="AA19" s="9">
        <v>0</v>
      </c>
      <c r="AB19" s="224">
        <v>99.851650000000006</v>
      </c>
      <c r="AC19" s="9">
        <v>0</v>
      </c>
      <c r="AE19" s="9" t="s">
        <v>40</v>
      </c>
      <c r="AF19" s="226">
        <v>42208</v>
      </c>
      <c r="AG19" s="9" t="s">
        <v>159</v>
      </c>
      <c r="AH19" s="226">
        <v>42576</v>
      </c>
      <c r="AI19" s="9" t="s">
        <v>160</v>
      </c>
      <c r="AJ19" s="9">
        <v>0</v>
      </c>
      <c r="AK19" s="9">
        <v>0</v>
      </c>
      <c r="AL19" s="224">
        <v>-8.0019214000000005E-2</v>
      </c>
      <c r="AM19" s="9">
        <v>0</v>
      </c>
      <c r="AO19" s="9" t="s">
        <v>39</v>
      </c>
      <c r="AP19" s="226">
        <v>42725</v>
      </c>
      <c r="AQ19" s="9" t="s">
        <v>137</v>
      </c>
      <c r="AR19" s="226">
        <v>42815</v>
      </c>
      <c r="AS19" s="9">
        <v>42705</v>
      </c>
      <c r="AT19" s="9">
        <v>0</v>
      </c>
      <c r="AU19" s="9">
        <v>0</v>
      </c>
      <c r="AV19" s="224">
        <v>99.731049999999996</v>
      </c>
      <c r="AW19" s="9">
        <v>0</v>
      </c>
      <c r="AY19" s="9" t="s">
        <v>41</v>
      </c>
      <c r="AZ19" s="226">
        <v>42208</v>
      </c>
      <c r="BA19" s="9" t="s">
        <v>140</v>
      </c>
      <c r="BB19" s="226">
        <v>42576</v>
      </c>
      <c r="BC19" s="9" t="s">
        <v>46</v>
      </c>
      <c r="BD19" s="9">
        <v>0</v>
      </c>
      <c r="BE19" s="9">
        <v>0</v>
      </c>
      <c r="BF19" s="224">
        <v>-0.13</v>
      </c>
      <c r="BG19" s="9">
        <v>0</v>
      </c>
    </row>
    <row r="20" spans="1:59" x14ac:dyDescent="0.2">
      <c r="A20" s="9" t="s">
        <v>39</v>
      </c>
      <c r="B20" s="226">
        <v>42809</v>
      </c>
      <c r="C20" s="9" t="s">
        <v>91</v>
      </c>
      <c r="D20" s="226">
        <v>42901</v>
      </c>
      <c r="E20" s="9">
        <v>42795</v>
      </c>
      <c r="F20" s="9">
        <v>0</v>
      </c>
      <c r="G20" s="9">
        <v>0</v>
      </c>
      <c r="H20" s="224">
        <v>99.914000000000001</v>
      </c>
      <c r="I20" s="9">
        <v>0</v>
      </c>
      <c r="K20" s="9" t="s">
        <v>39</v>
      </c>
      <c r="L20" s="226">
        <v>42809</v>
      </c>
      <c r="M20" s="9" t="s">
        <v>128</v>
      </c>
      <c r="N20" s="226">
        <v>42901</v>
      </c>
      <c r="O20" s="9">
        <v>42795</v>
      </c>
      <c r="P20" s="9">
        <v>0</v>
      </c>
      <c r="Q20" s="9">
        <v>0</v>
      </c>
      <c r="R20" s="224">
        <v>99.914000000000001</v>
      </c>
      <c r="S20" s="9">
        <v>0</v>
      </c>
      <c r="U20" s="9" t="s">
        <v>39</v>
      </c>
      <c r="V20" s="226">
        <v>42809</v>
      </c>
      <c r="W20" s="9" t="s">
        <v>133</v>
      </c>
      <c r="X20" s="226">
        <v>42901</v>
      </c>
      <c r="Y20" s="9">
        <v>42795</v>
      </c>
      <c r="Z20" s="9">
        <v>0</v>
      </c>
      <c r="AA20" s="9">
        <v>0</v>
      </c>
      <c r="AB20" s="224">
        <v>99.802400000000006</v>
      </c>
      <c r="AC20" s="9">
        <v>0</v>
      </c>
      <c r="AE20" s="9" t="s">
        <v>40</v>
      </c>
      <c r="AF20" s="226">
        <v>42208</v>
      </c>
      <c r="AG20" s="9" t="s">
        <v>161</v>
      </c>
      <c r="AH20" s="226">
        <v>42667</v>
      </c>
      <c r="AI20" s="9" t="s">
        <v>162</v>
      </c>
      <c r="AJ20" s="9">
        <v>0</v>
      </c>
      <c r="AK20" s="9">
        <v>0</v>
      </c>
      <c r="AL20" s="224">
        <v>-8.0656815000000007E-2</v>
      </c>
      <c r="AM20" s="9">
        <v>0</v>
      </c>
      <c r="AO20" s="9" t="s">
        <v>39</v>
      </c>
      <c r="AP20" s="226">
        <v>42809</v>
      </c>
      <c r="AQ20" s="9" t="s">
        <v>137</v>
      </c>
      <c r="AR20" s="226">
        <v>42901</v>
      </c>
      <c r="AS20" s="9">
        <v>42795</v>
      </c>
      <c r="AT20" s="9">
        <v>0</v>
      </c>
      <c r="AU20" s="9">
        <v>0</v>
      </c>
      <c r="AV20" s="224">
        <v>99.6922</v>
      </c>
      <c r="AW20" s="9">
        <v>0</v>
      </c>
      <c r="AY20" s="9" t="s">
        <v>41</v>
      </c>
      <c r="AZ20" s="226">
        <v>42208</v>
      </c>
      <c r="BA20" s="9" t="s">
        <v>140</v>
      </c>
      <c r="BB20" s="226">
        <v>42605</v>
      </c>
      <c r="BC20" s="9" t="s">
        <v>145</v>
      </c>
      <c r="BD20" s="9">
        <v>0</v>
      </c>
      <c r="BE20" s="9">
        <v>0</v>
      </c>
      <c r="BF20" s="224">
        <v>-0.129</v>
      </c>
      <c r="BG20" s="9">
        <v>0</v>
      </c>
    </row>
    <row r="21" spans="1:59" x14ac:dyDescent="0.2">
      <c r="A21" s="9" t="s">
        <v>39</v>
      </c>
      <c r="B21" s="226">
        <v>42907</v>
      </c>
      <c r="C21" s="9" t="s">
        <v>91</v>
      </c>
      <c r="D21" s="226">
        <v>42999</v>
      </c>
      <c r="E21" s="9">
        <v>42887</v>
      </c>
      <c r="F21" s="9">
        <v>0</v>
      </c>
      <c r="G21" s="9">
        <v>0</v>
      </c>
      <c r="H21" s="224">
        <v>99.873000000000005</v>
      </c>
      <c r="I21" s="9">
        <v>0</v>
      </c>
      <c r="K21" s="9" t="s">
        <v>39</v>
      </c>
      <c r="L21" s="226">
        <v>42907</v>
      </c>
      <c r="M21" s="9" t="s">
        <v>128</v>
      </c>
      <c r="N21" s="226">
        <v>42999</v>
      </c>
      <c r="O21" s="9">
        <v>42887</v>
      </c>
      <c r="P21" s="9">
        <v>0</v>
      </c>
      <c r="Q21" s="9">
        <v>0</v>
      </c>
      <c r="R21" s="224">
        <v>99.873000000000005</v>
      </c>
      <c r="S21" s="9">
        <v>0</v>
      </c>
      <c r="U21" s="9" t="s">
        <v>39</v>
      </c>
      <c r="V21" s="226">
        <v>42907</v>
      </c>
      <c r="W21" s="9" t="s">
        <v>133</v>
      </c>
      <c r="X21" s="226">
        <v>42999</v>
      </c>
      <c r="Y21" s="9">
        <v>42887</v>
      </c>
      <c r="Z21" s="9">
        <v>0</v>
      </c>
      <c r="AA21" s="9">
        <v>0</v>
      </c>
      <c r="AB21" s="224">
        <v>99.769499999999994</v>
      </c>
      <c r="AC21" s="9">
        <v>0</v>
      </c>
      <c r="AE21" s="9" t="s">
        <v>40</v>
      </c>
      <c r="AF21" s="226">
        <v>42208</v>
      </c>
      <c r="AG21" s="9" t="s">
        <v>161</v>
      </c>
      <c r="AH21" s="226">
        <v>42758</v>
      </c>
      <c r="AI21" s="9" t="s">
        <v>163</v>
      </c>
      <c r="AJ21" s="9">
        <v>0</v>
      </c>
      <c r="AK21" s="9">
        <v>0</v>
      </c>
      <c r="AL21" s="224">
        <v>-7.7209764E-2</v>
      </c>
      <c r="AM21" s="9">
        <v>0</v>
      </c>
      <c r="AO21" s="9" t="s">
        <v>39</v>
      </c>
      <c r="AP21" s="226">
        <v>42907</v>
      </c>
      <c r="AQ21" s="9" t="s">
        <v>137</v>
      </c>
      <c r="AR21" s="226">
        <v>42999</v>
      </c>
      <c r="AS21" s="9">
        <v>42887</v>
      </c>
      <c r="AT21" s="9">
        <v>0</v>
      </c>
      <c r="AU21" s="9">
        <v>0</v>
      </c>
      <c r="AV21" s="224">
        <v>99.651200000000003</v>
      </c>
      <c r="AW21" s="9">
        <v>0</v>
      </c>
      <c r="AY21" s="9" t="s">
        <v>41</v>
      </c>
      <c r="AZ21" s="226">
        <v>42208</v>
      </c>
      <c r="BA21" s="9" t="s">
        <v>140</v>
      </c>
      <c r="BB21" s="226">
        <v>42636</v>
      </c>
      <c r="BC21" s="9" t="s">
        <v>146</v>
      </c>
      <c r="BD21" s="9">
        <v>0</v>
      </c>
      <c r="BE21" s="9">
        <v>0</v>
      </c>
      <c r="BF21" s="224">
        <v>-0.129</v>
      </c>
      <c r="BG21" s="9">
        <v>0</v>
      </c>
    </row>
    <row r="22" spans="1:59" x14ac:dyDescent="0.2">
      <c r="A22" s="9" t="s">
        <v>40</v>
      </c>
      <c r="B22" s="226">
        <v>42208</v>
      </c>
      <c r="C22" s="9" t="s">
        <v>92</v>
      </c>
      <c r="D22" s="226">
        <v>43304</v>
      </c>
      <c r="E22" s="9" t="s">
        <v>93</v>
      </c>
      <c r="F22" s="9">
        <v>0</v>
      </c>
      <c r="G22" s="9">
        <v>0</v>
      </c>
      <c r="H22" s="224">
        <v>9.1999999999999998E-2</v>
      </c>
      <c r="I22" s="9">
        <v>0</v>
      </c>
      <c r="K22" s="9" t="s">
        <v>40</v>
      </c>
      <c r="L22" s="226">
        <v>42208</v>
      </c>
      <c r="M22" s="9" t="s">
        <v>129</v>
      </c>
      <c r="N22" s="226">
        <v>43304</v>
      </c>
      <c r="O22" s="9" t="s">
        <v>93</v>
      </c>
      <c r="P22" s="9">
        <v>0</v>
      </c>
      <c r="Q22" s="9">
        <v>0</v>
      </c>
      <c r="R22" s="224">
        <v>0.184</v>
      </c>
      <c r="S22" s="9">
        <v>0</v>
      </c>
      <c r="U22" s="9" t="s">
        <v>40</v>
      </c>
      <c r="V22" s="226">
        <v>42208</v>
      </c>
      <c r="W22" s="9" t="s">
        <v>129</v>
      </c>
      <c r="X22" s="226">
        <v>43304</v>
      </c>
      <c r="Y22" s="9" t="s">
        <v>93</v>
      </c>
      <c r="Z22" s="9">
        <v>0</v>
      </c>
      <c r="AA22" s="9">
        <v>0</v>
      </c>
      <c r="AB22" s="224">
        <v>0.184</v>
      </c>
      <c r="AC22" s="9">
        <v>0</v>
      </c>
      <c r="AE22" s="9" t="s">
        <v>40</v>
      </c>
      <c r="AF22" s="226">
        <v>42208</v>
      </c>
      <c r="AG22" s="9" t="s">
        <v>161</v>
      </c>
      <c r="AH22" s="226">
        <v>42849</v>
      </c>
      <c r="AI22" s="9" t="s">
        <v>164</v>
      </c>
      <c r="AJ22" s="9">
        <v>0</v>
      </c>
      <c r="AK22" s="9">
        <v>0</v>
      </c>
      <c r="AL22" s="224">
        <v>-7.0839485999999993E-2</v>
      </c>
      <c r="AM22" s="9">
        <v>0</v>
      </c>
      <c r="AO22" s="9" t="s">
        <v>40</v>
      </c>
      <c r="AP22" s="226">
        <v>42208</v>
      </c>
      <c r="AQ22" s="9" t="s">
        <v>138</v>
      </c>
      <c r="AR22" s="226">
        <v>43304</v>
      </c>
      <c r="AS22" s="9" t="s">
        <v>93</v>
      </c>
      <c r="AT22" s="9">
        <v>0</v>
      </c>
      <c r="AU22" s="9">
        <v>0</v>
      </c>
      <c r="AV22" s="224">
        <v>0.308</v>
      </c>
      <c r="AW22" s="9">
        <v>0</v>
      </c>
      <c r="AY22" s="9" t="s">
        <v>41</v>
      </c>
      <c r="AZ22" s="226">
        <v>42208</v>
      </c>
      <c r="BA22" s="9" t="s">
        <v>140</v>
      </c>
      <c r="BB22" s="226">
        <v>42667</v>
      </c>
      <c r="BC22" s="9" t="s">
        <v>147</v>
      </c>
      <c r="BD22" s="9">
        <v>0</v>
      </c>
      <c r="BE22" s="9">
        <v>0</v>
      </c>
      <c r="BF22" s="224">
        <v>-0.128</v>
      </c>
      <c r="BG22" s="9">
        <v>0</v>
      </c>
    </row>
    <row r="23" spans="1:59" x14ac:dyDescent="0.2">
      <c r="A23" s="9" t="s">
        <v>40</v>
      </c>
      <c r="B23" s="226">
        <v>42208</v>
      </c>
      <c r="C23" s="9" t="s">
        <v>92</v>
      </c>
      <c r="D23" s="226">
        <v>43669</v>
      </c>
      <c r="E23" s="9" t="s">
        <v>94</v>
      </c>
      <c r="F23" s="9">
        <v>0</v>
      </c>
      <c r="G23" s="9">
        <v>0</v>
      </c>
      <c r="H23" s="224">
        <v>0.20599999999999999</v>
      </c>
      <c r="I23" s="9">
        <v>0</v>
      </c>
      <c r="K23" s="9" t="s">
        <v>40</v>
      </c>
      <c r="L23" s="226">
        <v>42208</v>
      </c>
      <c r="M23" s="9" t="s">
        <v>129</v>
      </c>
      <c r="N23" s="226">
        <v>43669</v>
      </c>
      <c r="O23" s="9" t="s">
        <v>94</v>
      </c>
      <c r="P23" s="9">
        <v>0</v>
      </c>
      <c r="Q23" s="9">
        <v>0</v>
      </c>
      <c r="R23" s="224">
        <v>0.30299999999999999</v>
      </c>
      <c r="S23" s="9">
        <v>0</v>
      </c>
      <c r="U23" s="9" t="s">
        <v>40</v>
      </c>
      <c r="V23" s="226">
        <v>42208</v>
      </c>
      <c r="W23" s="9" t="s">
        <v>129</v>
      </c>
      <c r="X23" s="226">
        <v>43669</v>
      </c>
      <c r="Y23" s="9" t="s">
        <v>94</v>
      </c>
      <c r="Z23" s="9">
        <v>0</v>
      </c>
      <c r="AA23" s="9">
        <v>0</v>
      </c>
      <c r="AB23" s="224">
        <v>0.30299999999999999</v>
      </c>
      <c r="AC23" s="9">
        <v>0</v>
      </c>
      <c r="AE23" s="9" t="s">
        <v>40</v>
      </c>
      <c r="AF23" s="226">
        <v>42208</v>
      </c>
      <c r="AG23" s="9" t="s">
        <v>161</v>
      </c>
      <c r="AH23" s="226">
        <v>42940</v>
      </c>
      <c r="AI23" s="9" t="s">
        <v>156</v>
      </c>
      <c r="AJ23" s="9">
        <v>0</v>
      </c>
      <c r="AK23" s="9">
        <v>0</v>
      </c>
      <c r="AL23" s="224">
        <v>-6.2E-2</v>
      </c>
      <c r="AM23" s="9">
        <v>0</v>
      </c>
      <c r="AO23" s="9" t="s">
        <v>40</v>
      </c>
      <c r="AP23" s="226">
        <v>42208</v>
      </c>
      <c r="AQ23" s="9" t="s">
        <v>138</v>
      </c>
      <c r="AR23" s="226">
        <v>43669</v>
      </c>
      <c r="AS23" s="9" t="s">
        <v>94</v>
      </c>
      <c r="AT23" s="9">
        <v>0</v>
      </c>
      <c r="AU23" s="9">
        <v>0</v>
      </c>
      <c r="AV23" s="224">
        <v>0.42799999999999999</v>
      </c>
      <c r="AW23" s="9">
        <v>0</v>
      </c>
      <c r="AY23" s="9" t="s">
        <v>41</v>
      </c>
      <c r="AZ23" s="226">
        <v>42208</v>
      </c>
      <c r="BA23" s="9" t="s">
        <v>140</v>
      </c>
      <c r="BB23" s="226">
        <v>42697</v>
      </c>
      <c r="BC23" s="9" t="s">
        <v>148</v>
      </c>
      <c r="BD23" s="9">
        <v>0</v>
      </c>
      <c r="BE23" s="9">
        <v>0</v>
      </c>
      <c r="BF23" s="224">
        <v>-0.128</v>
      </c>
      <c r="BG23" s="9">
        <v>0</v>
      </c>
    </row>
    <row r="24" spans="1:59" x14ac:dyDescent="0.2">
      <c r="A24" s="9" t="s">
        <v>40</v>
      </c>
      <c r="B24" s="226">
        <v>42208</v>
      </c>
      <c r="C24" s="9" t="s">
        <v>92</v>
      </c>
      <c r="D24" s="226">
        <v>44035</v>
      </c>
      <c r="E24" s="9" t="s">
        <v>95</v>
      </c>
      <c r="F24" s="9">
        <v>0</v>
      </c>
      <c r="G24" s="9">
        <v>0</v>
      </c>
      <c r="H24" s="224">
        <v>0.34599999999999997</v>
      </c>
      <c r="I24" s="9">
        <v>0</v>
      </c>
      <c r="K24" s="9" t="s">
        <v>40</v>
      </c>
      <c r="L24" s="226">
        <v>42208</v>
      </c>
      <c r="M24" s="9" t="s">
        <v>129</v>
      </c>
      <c r="N24" s="226">
        <v>44035</v>
      </c>
      <c r="O24" s="9" t="s">
        <v>95</v>
      </c>
      <c r="P24" s="9">
        <v>0</v>
      </c>
      <c r="Q24" s="9">
        <v>0</v>
      </c>
      <c r="R24" s="224">
        <v>0.44500000000000001</v>
      </c>
      <c r="S24" s="9">
        <v>0</v>
      </c>
      <c r="U24" s="9" t="s">
        <v>40</v>
      </c>
      <c r="V24" s="226">
        <v>42208</v>
      </c>
      <c r="W24" s="9" t="s">
        <v>129</v>
      </c>
      <c r="X24" s="226">
        <v>44035</v>
      </c>
      <c r="Y24" s="9" t="s">
        <v>95</v>
      </c>
      <c r="Z24" s="9">
        <v>0</v>
      </c>
      <c r="AA24" s="9">
        <v>0</v>
      </c>
      <c r="AB24" s="224">
        <v>0.44500000000000001</v>
      </c>
      <c r="AC24" s="9">
        <v>0</v>
      </c>
      <c r="AE24" s="9" t="s">
        <v>40</v>
      </c>
      <c r="AF24" s="226">
        <v>42208</v>
      </c>
      <c r="AG24" s="9" t="s">
        <v>161</v>
      </c>
      <c r="AH24" s="226">
        <v>43031</v>
      </c>
      <c r="AI24" s="9" t="s">
        <v>165</v>
      </c>
      <c r="AJ24" s="9">
        <v>0</v>
      </c>
      <c r="AK24" s="9">
        <v>0</v>
      </c>
      <c r="AL24" s="224">
        <v>-5.0619694E-2</v>
      </c>
      <c r="AM24" s="9">
        <v>0</v>
      </c>
      <c r="AO24" s="9" t="s">
        <v>40</v>
      </c>
      <c r="AP24" s="226">
        <v>42208</v>
      </c>
      <c r="AQ24" s="9" t="s">
        <v>138</v>
      </c>
      <c r="AR24" s="226">
        <v>44035</v>
      </c>
      <c r="AS24" s="9" t="s">
        <v>95</v>
      </c>
      <c r="AT24" s="9">
        <v>0</v>
      </c>
      <c r="AU24" s="9">
        <v>0</v>
      </c>
      <c r="AV24" s="224">
        <v>0.56999999999999995</v>
      </c>
      <c r="AW24" s="9">
        <v>0</v>
      </c>
      <c r="AY24" s="9" t="s">
        <v>41</v>
      </c>
      <c r="AZ24" s="226">
        <v>42208</v>
      </c>
      <c r="BA24" s="9" t="s">
        <v>140</v>
      </c>
      <c r="BB24" s="226">
        <v>42727</v>
      </c>
      <c r="BC24" s="9" t="s">
        <v>149</v>
      </c>
      <c r="BD24" s="9">
        <v>0</v>
      </c>
      <c r="BE24" s="9">
        <v>0</v>
      </c>
      <c r="BF24" s="224">
        <v>-0.127</v>
      </c>
      <c r="BG24" s="9">
        <v>0</v>
      </c>
    </row>
    <row r="25" spans="1:59" x14ac:dyDescent="0.2">
      <c r="A25" s="9" t="s">
        <v>40</v>
      </c>
      <c r="B25" s="226">
        <v>42208</v>
      </c>
      <c r="C25" s="9" t="s">
        <v>92</v>
      </c>
      <c r="D25" s="226">
        <v>44400</v>
      </c>
      <c r="E25" s="9" t="s">
        <v>96</v>
      </c>
      <c r="F25" s="9">
        <v>0</v>
      </c>
      <c r="G25" s="9">
        <v>0</v>
      </c>
      <c r="H25" s="224">
        <v>0.49099999999999999</v>
      </c>
      <c r="I25" s="9">
        <v>0</v>
      </c>
      <c r="K25" s="9" t="s">
        <v>40</v>
      </c>
      <c r="L25" s="226">
        <v>42208</v>
      </c>
      <c r="M25" s="9" t="s">
        <v>129</v>
      </c>
      <c r="N25" s="226">
        <v>44400</v>
      </c>
      <c r="O25" s="9" t="s">
        <v>96</v>
      </c>
      <c r="P25" s="9">
        <v>0</v>
      </c>
      <c r="Q25" s="9">
        <v>0</v>
      </c>
      <c r="R25" s="224">
        <v>0.59</v>
      </c>
      <c r="S25" s="9">
        <v>0</v>
      </c>
      <c r="U25" s="9" t="s">
        <v>40</v>
      </c>
      <c r="V25" s="226">
        <v>42208</v>
      </c>
      <c r="W25" s="9" t="s">
        <v>129</v>
      </c>
      <c r="X25" s="226">
        <v>44400</v>
      </c>
      <c r="Y25" s="9" t="s">
        <v>96</v>
      </c>
      <c r="Z25" s="9">
        <v>0</v>
      </c>
      <c r="AA25" s="9">
        <v>0</v>
      </c>
      <c r="AB25" s="224">
        <v>0.59</v>
      </c>
      <c r="AC25" s="9">
        <v>0</v>
      </c>
      <c r="AE25" s="9" t="s">
        <v>40</v>
      </c>
      <c r="AF25" s="226">
        <v>42208</v>
      </c>
      <c r="AG25" s="9" t="s">
        <v>161</v>
      </c>
      <c r="AH25" s="226">
        <v>43123</v>
      </c>
      <c r="AI25" s="9" t="s">
        <v>166</v>
      </c>
      <c r="AJ25" s="9">
        <v>0</v>
      </c>
      <c r="AK25" s="9">
        <v>0</v>
      </c>
      <c r="AL25" s="224">
        <v>-3.6349461E-2</v>
      </c>
      <c r="AM25" s="9">
        <v>0</v>
      </c>
      <c r="AO25" s="9" t="s">
        <v>40</v>
      </c>
      <c r="AP25" s="226">
        <v>42208</v>
      </c>
      <c r="AQ25" s="9" t="s">
        <v>138</v>
      </c>
      <c r="AR25" s="226">
        <v>44400</v>
      </c>
      <c r="AS25" s="9" t="s">
        <v>96</v>
      </c>
      <c r="AT25" s="9">
        <v>0</v>
      </c>
      <c r="AU25" s="9">
        <v>0</v>
      </c>
      <c r="AV25" s="224">
        <v>0.71399999999999997</v>
      </c>
      <c r="AW25" s="9">
        <v>0</v>
      </c>
      <c r="AY25" s="9" t="s">
        <v>41</v>
      </c>
      <c r="AZ25" s="226">
        <v>42208</v>
      </c>
      <c r="BA25" s="9" t="s">
        <v>140</v>
      </c>
      <c r="BB25" s="226">
        <v>42758</v>
      </c>
      <c r="BC25" s="9" t="s">
        <v>150</v>
      </c>
      <c r="BD25" s="9">
        <v>0</v>
      </c>
      <c r="BE25" s="9">
        <v>0</v>
      </c>
      <c r="BF25" s="224">
        <v>-0.126</v>
      </c>
      <c r="BG25" s="9">
        <v>0</v>
      </c>
    </row>
    <row r="26" spans="1:59" x14ac:dyDescent="0.2">
      <c r="A26" s="9" t="s">
        <v>40</v>
      </c>
      <c r="B26" s="226">
        <v>42208</v>
      </c>
      <c r="C26" s="9" t="s">
        <v>92</v>
      </c>
      <c r="D26" s="226">
        <v>44767</v>
      </c>
      <c r="E26" s="9" t="s">
        <v>97</v>
      </c>
      <c r="F26" s="9">
        <v>0</v>
      </c>
      <c r="G26" s="9">
        <v>0</v>
      </c>
      <c r="H26" s="224">
        <v>0.63600000000000001</v>
      </c>
      <c r="I26" s="9">
        <v>0</v>
      </c>
      <c r="K26" s="9" t="s">
        <v>40</v>
      </c>
      <c r="L26" s="226">
        <v>42208</v>
      </c>
      <c r="M26" s="9" t="s">
        <v>129</v>
      </c>
      <c r="N26" s="226">
        <v>44767</v>
      </c>
      <c r="O26" s="9" t="s">
        <v>97</v>
      </c>
      <c r="P26" s="9">
        <v>0</v>
      </c>
      <c r="Q26" s="9">
        <v>0</v>
      </c>
      <c r="R26" s="224">
        <v>0.73299999999999998</v>
      </c>
      <c r="S26" s="9">
        <v>0</v>
      </c>
      <c r="U26" s="9" t="s">
        <v>40</v>
      </c>
      <c r="V26" s="226">
        <v>42208</v>
      </c>
      <c r="W26" s="9" t="s">
        <v>129</v>
      </c>
      <c r="X26" s="226">
        <v>44767</v>
      </c>
      <c r="Y26" s="9" t="s">
        <v>97</v>
      </c>
      <c r="Z26" s="9">
        <v>0</v>
      </c>
      <c r="AA26" s="9">
        <v>0</v>
      </c>
      <c r="AB26" s="224">
        <v>0.73299999999999998</v>
      </c>
      <c r="AC26" s="9">
        <v>0</v>
      </c>
      <c r="AE26" s="9" t="s">
        <v>40</v>
      </c>
      <c r="AF26" s="226">
        <v>42208</v>
      </c>
      <c r="AG26" s="9" t="s">
        <v>161</v>
      </c>
      <c r="AH26" s="226">
        <v>43213</v>
      </c>
      <c r="AI26" s="9" t="s">
        <v>167</v>
      </c>
      <c r="AJ26" s="9">
        <v>0</v>
      </c>
      <c r="AK26" s="9">
        <v>0</v>
      </c>
      <c r="AL26" s="224">
        <v>-1.9617516000000002E-2</v>
      </c>
      <c r="AM26" s="9">
        <v>0</v>
      </c>
      <c r="AO26" s="9" t="s">
        <v>40</v>
      </c>
      <c r="AP26" s="226">
        <v>42208</v>
      </c>
      <c r="AQ26" s="9" t="s">
        <v>138</v>
      </c>
      <c r="AR26" s="226">
        <v>44767</v>
      </c>
      <c r="AS26" s="9" t="s">
        <v>97</v>
      </c>
      <c r="AT26" s="9">
        <v>0</v>
      </c>
      <c r="AU26" s="9">
        <v>0</v>
      </c>
      <c r="AV26" s="224">
        <v>0.85499999999999998</v>
      </c>
      <c r="AW26" s="9">
        <v>0</v>
      </c>
      <c r="AY26" s="9" t="s">
        <v>41</v>
      </c>
      <c r="AZ26" s="226">
        <v>42208</v>
      </c>
      <c r="BA26" s="9" t="s">
        <v>140</v>
      </c>
      <c r="BB26" s="226">
        <v>42789</v>
      </c>
      <c r="BC26" s="9" t="s">
        <v>151</v>
      </c>
      <c r="BD26" s="9">
        <v>0</v>
      </c>
      <c r="BE26" s="9">
        <v>0</v>
      </c>
      <c r="BF26" s="224">
        <v>-0.124</v>
      </c>
      <c r="BG26" s="9">
        <v>0</v>
      </c>
    </row>
    <row r="27" spans="1:59" x14ac:dyDescent="0.2">
      <c r="A27" s="9" t="s">
        <v>40</v>
      </c>
      <c r="B27" s="226">
        <v>42208</v>
      </c>
      <c r="C27" s="9" t="s">
        <v>92</v>
      </c>
      <c r="D27" s="226">
        <v>45131</v>
      </c>
      <c r="E27" s="9" t="s">
        <v>98</v>
      </c>
      <c r="F27" s="9">
        <v>0</v>
      </c>
      <c r="G27" s="9">
        <v>0</v>
      </c>
      <c r="H27" s="224">
        <v>0.77300000000000002</v>
      </c>
      <c r="I27" s="9">
        <v>0</v>
      </c>
      <c r="K27" s="9" t="s">
        <v>40</v>
      </c>
      <c r="L27" s="226">
        <v>42208</v>
      </c>
      <c r="M27" s="9" t="s">
        <v>129</v>
      </c>
      <c r="N27" s="226">
        <v>45131</v>
      </c>
      <c r="O27" s="9" t="s">
        <v>98</v>
      </c>
      <c r="P27" s="9">
        <v>0</v>
      </c>
      <c r="Q27" s="9">
        <v>0</v>
      </c>
      <c r="R27" s="224">
        <v>0.86699999999999999</v>
      </c>
      <c r="S27" s="9">
        <v>0</v>
      </c>
      <c r="U27" s="9" t="s">
        <v>40</v>
      </c>
      <c r="V27" s="226">
        <v>42208</v>
      </c>
      <c r="W27" s="9" t="s">
        <v>129</v>
      </c>
      <c r="X27" s="226">
        <v>45131</v>
      </c>
      <c r="Y27" s="9" t="s">
        <v>98</v>
      </c>
      <c r="Z27" s="9">
        <v>0</v>
      </c>
      <c r="AA27" s="9">
        <v>0</v>
      </c>
      <c r="AB27" s="224">
        <v>0.86699999999999999</v>
      </c>
      <c r="AC27" s="9">
        <v>0</v>
      </c>
      <c r="AE27" s="9" t="s">
        <v>40</v>
      </c>
      <c r="AF27" s="226">
        <v>42208</v>
      </c>
      <c r="AG27" s="9" t="s">
        <v>161</v>
      </c>
      <c r="AH27" s="226">
        <v>43304</v>
      </c>
      <c r="AI27" s="9" t="s">
        <v>93</v>
      </c>
      <c r="AJ27" s="9">
        <v>0</v>
      </c>
      <c r="AK27" s="9">
        <v>0</v>
      </c>
      <c r="AL27" s="224">
        <v>1E-3</v>
      </c>
      <c r="AM27" s="9">
        <v>0</v>
      </c>
      <c r="AO27" s="9" t="s">
        <v>40</v>
      </c>
      <c r="AP27" s="226">
        <v>42208</v>
      </c>
      <c r="AQ27" s="9" t="s">
        <v>138</v>
      </c>
      <c r="AR27" s="226">
        <v>45131</v>
      </c>
      <c r="AS27" s="9" t="s">
        <v>98</v>
      </c>
      <c r="AT27" s="9">
        <v>0</v>
      </c>
      <c r="AU27" s="9">
        <v>0</v>
      </c>
      <c r="AV27" s="224">
        <v>0.98699999999999999</v>
      </c>
      <c r="AW27" s="9">
        <v>0</v>
      </c>
      <c r="AY27" s="9" t="s">
        <v>41</v>
      </c>
      <c r="AZ27" s="226">
        <v>42208</v>
      </c>
      <c r="BA27" s="9" t="s">
        <v>140</v>
      </c>
      <c r="BB27" s="226">
        <v>42817</v>
      </c>
      <c r="BC27" s="9" t="s">
        <v>152</v>
      </c>
      <c r="BD27" s="9">
        <v>0</v>
      </c>
      <c r="BE27" s="9">
        <v>0</v>
      </c>
      <c r="BF27" s="224">
        <v>-0.122</v>
      </c>
      <c r="BG27" s="9">
        <v>0</v>
      </c>
    </row>
    <row r="28" spans="1:59" x14ac:dyDescent="0.2">
      <c r="A28" s="9" t="s">
        <v>40</v>
      </c>
      <c r="B28" s="226">
        <v>42208</v>
      </c>
      <c r="C28" s="9" t="s">
        <v>92</v>
      </c>
      <c r="D28" s="226">
        <v>45496</v>
      </c>
      <c r="E28" s="9" t="s">
        <v>99</v>
      </c>
      <c r="F28" s="9">
        <v>0</v>
      </c>
      <c r="G28" s="9">
        <v>0</v>
      </c>
      <c r="H28" s="224">
        <v>0.89700000000000002</v>
      </c>
      <c r="I28" s="9">
        <v>0</v>
      </c>
      <c r="K28" s="9" t="s">
        <v>40</v>
      </c>
      <c r="L28" s="226">
        <v>42208</v>
      </c>
      <c r="M28" s="9" t="s">
        <v>129</v>
      </c>
      <c r="N28" s="226">
        <v>45496</v>
      </c>
      <c r="O28" s="9" t="s">
        <v>99</v>
      </c>
      <c r="P28" s="9">
        <v>0</v>
      </c>
      <c r="Q28" s="9">
        <v>0</v>
      </c>
      <c r="R28" s="224">
        <v>0.98799999999999999</v>
      </c>
      <c r="S28" s="9">
        <v>0</v>
      </c>
      <c r="U28" s="9" t="s">
        <v>40</v>
      </c>
      <c r="V28" s="226">
        <v>42208</v>
      </c>
      <c r="W28" s="9" t="s">
        <v>129</v>
      </c>
      <c r="X28" s="226">
        <v>45496</v>
      </c>
      <c r="Y28" s="9" t="s">
        <v>99</v>
      </c>
      <c r="Z28" s="9">
        <v>0</v>
      </c>
      <c r="AA28" s="9">
        <v>0</v>
      </c>
      <c r="AB28" s="224">
        <v>0.98799999999999999</v>
      </c>
      <c r="AC28" s="9">
        <v>0</v>
      </c>
      <c r="AE28" s="9" t="s">
        <v>40</v>
      </c>
      <c r="AF28" s="226">
        <v>42208</v>
      </c>
      <c r="AG28" s="9" t="s">
        <v>161</v>
      </c>
      <c r="AH28" s="226">
        <v>43669</v>
      </c>
      <c r="AI28" s="9" t="s">
        <v>94</v>
      </c>
      <c r="AJ28" s="9">
        <v>0</v>
      </c>
      <c r="AK28" s="9">
        <v>0</v>
      </c>
      <c r="AL28" s="224">
        <v>0.105</v>
      </c>
      <c r="AM28" s="9">
        <v>0</v>
      </c>
      <c r="AO28" s="9" t="s">
        <v>40</v>
      </c>
      <c r="AP28" s="226">
        <v>42208</v>
      </c>
      <c r="AQ28" s="9" t="s">
        <v>138</v>
      </c>
      <c r="AR28" s="226">
        <v>45496</v>
      </c>
      <c r="AS28" s="9" t="s">
        <v>99</v>
      </c>
      <c r="AT28" s="9">
        <v>0</v>
      </c>
      <c r="AU28" s="9">
        <v>0</v>
      </c>
      <c r="AV28" s="224">
        <v>1.1060000000000001</v>
      </c>
      <c r="AW28" s="9">
        <v>0</v>
      </c>
      <c r="AY28" s="9" t="s">
        <v>41</v>
      </c>
      <c r="AZ28" s="226">
        <v>42208</v>
      </c>
      <c r="BA28" s="9" t="s">
        <v>140</v>
      </c>
      <c r="BB28" s="226">
        <v>42849</v>
      </c>
      <c r="BC28" s="9" t="s">
        <v>153</v>
      </c>
      <c r="BD28" s="9">
        <v>0</v>
      </c>
      <c r="BE28" s="9">
        <v>0</v>
      </c>
      <c r="BF28" s="224">
        <v>-0.11899999999999999</v>
      </c>
      <c r="BG28" s="9">
        <v>0</v>
      </c>
    </row>
    <row r="29" spans="1:59" x14ac:dyDescent="0.2">
      <c r="A29" s="9" t="s">
        <v>40</v>
      </c>
      <c r="B29" s="226">
        <v>42208</v>
      </c>
      <c r="C29" s="9" t="s">
        <v>92</v>
      </c>
      <c r="D29" s="226">
        <v>45861</v>
      </c>
      <c r="E29" s="9" t="s">
        <v>100</v>
      </c>
      <c r="F29" s="9">
        <v>0</v>
      </c>
      <c r="G29" s="9">
        <v>0</v>
      </c>
      <c r="H29" s="224">
        <v>1.008</v>
      </c>
      <c r="I29" s="9">
        <v>0</v>
      </c>
      <c r="K29" s="9" t="s">
        <v>40</v>
      </c>
      <c r="L29" s="226">
        <v>42208</v>
      </c>
      <c r="M29" s="9" t="s">
        <v>129</v>
      </c>
      <c r="N29" s="226">
        <v>45861</v>
      </c>
      <c r="O29" s="9" t="s">
        <v>100</v>
      </c>
      <c r="P29" s="9">
        <v>0</v>
      </c>
      <c r="Q29" s="9">
        <v>0</v>
      </c>
      <c r="R29" s="224">
        <v>1.095</v>
      </c>
      <c r="S29" s="9">
        <v>0</v>
      </c>
      <c r="U29" s="9" t="s">
        <v>40</v>
      </c>
      <c r="V29" s="226">
        <v>42208</v>
      </c>
      <c r="W29" s="9" t="s">
        <v>129</v>
      </c>
      <c r="X29" s="226">
        <v>45861</v>
      </c>
      <c r="Y29" s="9" t="s">
        <v>100</v>
      </c>
      <c r="Z29" s="9">
        <v>0</v>
      </c>
      <c r="AA29" s="9">
        <v>0</v>
      </c>
      <c r="AB29" s="224">
        <v>1.095</v>
      </c>
      <c r="AC29" s="9">
        <v>0</v>
      </c>
      <c r="AE29" s="9" t="s">
        <v>40</v>
      </c>
      <c r="AF29" s="226">
        <v>42208</v>
      </c>
      <c r="AG29" s="9" t="s">
        <v>161</v>
      </c>
      <c r="AH29" s="226">
        <v>44035</v>
      </c>
      <c r="AI29" s="9" t="s">
        <v>95</v>
      </c>
      <c r="AJ29" s="9">
        <v>0</v>
      </c>
      <c r="AK29" s="9">
        <v>0</v>
      </c>
      <c r="AL29" s="224">
        <v>0.24199999999999999</v>
      </c>
      <c r="AM29" s="9">
        <v>0</v>
      </c>
      <c r="AO29" s="9" t="s">
        <v>40</v>
      </c>
      <c r="AP29" s="226">
        <v>42208</v>
      </c>
      <c r="AQ29" s="9" t="s">
        <v>138</v>
      </c>
      <c r="AR29" s="226">
        <v>45861</v>
      </c>
      <c r="AS29" s="9" t="s">
        <v>100</v>
      </c>
      <c r="AT29" s="9">
        <v>0</v>
      </c>
      <c r="AU29" s="9">
        <v>0</v>
      </c>
      <c r="AV29" s="224">
        <v>1.21</v>
      </c>
      <c r="AW29" s="9">
        <v>0</v>
      </c>
      <c r="AY29" s="9" t="s">
        <v>41</v>
      </c>
      <c r="AZ29" s="226">
        <v>42208</v>
      </c>
      <c r="BA29" s="9" t="s">
        <v>140</v>
      </c>
      <c r="BB29" s="226">
        <v>42878</v>
      </c>
      <c r="BC29" s="9" t="s">
        <v>154</v>
      </c>
      <c r="BD29" s="9">
        <v>0</v>
      </c>
      <c r="BE29" s="9">
        <v>0</v>
      </c>
      <c r="BF29" s="224">
        <v>-0.11600000000000001</v>
      </c>
      <c r="BG29" s="9">
        <v>0</v>
      </c>
    </row>
    <row r="30" spans="1:59" x14ac:dyDescent="0.2">
      <c r="A30" s="9" t="s">
        <v>40</v>
      </c>
      <c r="B30" s="226">
        <v>42208</v>
      </c>
      <c r="C30" s="9" t="s">
        <v>92</v>
      </c>
      <c r="D30" s="226">
        <v>46226</v>
      </c>
      <c r="E30" s="9" t="s">
        <v>101</v>
      </c>
      <c r="F30" s="9">
        <v>0</v>
      </c>
      <c r="G30" s="9">
        <v>0</v>
      </c>
      <c r="H30" s="224">
        <v>1.10814491</v>
      </c>
      <c r="I30" s="9">
        <v>0</v>
      </c>
      <c r="K30" s="9" t="s">
        <v>40</v>
      </c>
      <c r="L30" s="226">
        <v>42208</v>
      </c>
      <c r="M30" s="9" t="s">
        <v>129</v>
      </c>
      <c r="N30" s="226">
        <v>46226</v>
      </c>
      <c r="O30" s="9" t="s">
        <v>101</v>
      </c>
      <c r="P30" s="9">
        <v>0</v>
      </c>
      <c r="Q30" s="9">
        <v>0</v>
      </c>
      <c r="R30" s="224">
        <v>1.191439591</v>
      </c>
      <c r="S30" s="9">
        <v>0</v>
      </c>
      <c r="U30" s="9" t="s">
        <v>40</v>
      </c>
      <c r="V30" s="226">
        <v>42208</v>
      </c>
      <c r="W30" s="9" t="s">
        <v>129</v>
      </c>
      <c r="X30" s="226">
        <v>46226</v>
      </c>
      <c r="Y30" s="9" t="s">
        <v>101</v>
      </c>
      <c r="Z30" s="9">
        <v>0</v>
      </c>
      <c r="AA30" s="9">
        <v>0</v>
      </c>
      <c r="AB30" s="224">
        <v>1.191439591</v>
      </c>
      <c r="AC30" s="9">
        <v>0</v>
      </c>
      <c r="AE30" s="9" t="s">
        <v>40</v>
      </c>
      <c r="AF30" s="226">
        <v>42208</v>
      </c>
      <c r="AG30" s="9" t="s">
        <v>161</v>
      </c>
      <c r="AH30" s="226">
        <v>44400</v>
      </c>
      <c r="AI30" s="9" t="s">
        <v>96</v>
      </c>
      <c r="AJ30" s="9">
        <v>0</v>
      </c>
      <c r="AK30" s="9">
        <v>0</v>
      </c>
      <c r="AL30" s="224">
        <v>0.38700000000000001</v>
      </c>
      <c r="AM30" s="9">
        <v>0</v>
      </c>
      <c r="AO30" s="9" t="s">
        <v>40</v>
      </c>
      <c r="AP30" s="226">
        <v>42208</v>
      </c>
      <c r="AQ30" s="9" t="s">
        <v>138</v>
      </c>
      <c r="AR30" s="226">
        <v>46226</v>
      </c>
      <c r="AS30" s="9" t="s">
        <v>101</v>
      </c>
      <c r="AT30" s="9">
        <v>0</v>
      </c>
      <c r="AU30" s="9">
        <v>0</v>
      </c>
      <c r="AV30" s="224">
        <v>1.3026509159999999</v>
      </c>
      <c r="AW30" s="9">
        <v>0</v>
      </c>
      <c r="AY30" s="9" t="s">
        <v>41</v>
      </c>
      <c r="AZ30" s="226">
        <v>42208</v>
      </c>
      <c r="BA30" s="9" t="s">
        <v>140</v>
      </c>
      <c r="BB30" s="226">
        <v>42909</v>
      </c>
      <c r="BC30" s="9" t="s">
        <v>155</v>
      </c>
      <c r="BD30" s="9">
        <v>0</v>
      </c>
      <c r="BE30" s="9">
        <v>0</v>
      </c>
      <c r="BF30" s="224">
        <v>-0.114</v>
      </c>
      <c r="BG30" s="9">
        <v>0</v>
      </c>
    </row>
    <row r="31" spans="1:59" x14ac:dyDescent="0.2">
      <c r="A31" s="9" t="s">
        <v>40</v>
      </c>
      <c r="B31" s="226">
        <v>42208</v>
      </c>
      <c r="C31" s="9" t="s">
        <v>92</v>
      </c>
      <c r="D31" s="226">
        <v>46591</v>
      </c>
      <c r="E31" s="9" t="s">
        <v>102</v>
      </c>
      <c r="F31" s="9">
        <v>0</v>
      </c>
      <c r="G31" s="9">
        <v>0</v>
      </c>
      <c r="H31" s="224">
        <v>1.196</v>
      </c>
      <c r="I31" s="9">
        <v>0</v>
      </c>
      <c r="K31" s="9" t="s">
        <v>40</v>
      </c>
      <c r="L31" s="226">
        <v>42208</v>
      </c>
      <c r="M31" s="9" t="s">
        <v>129</v>
      </c>
      <c r="N31" s="226">
        <v>46591</v>
      </c>
      <c r="O31" s="9" t="s">
        <v>102</v>
      </c>
      <c r="P31" s="9">
        <v>0</v>
      </c>
      <c r="Q31" s="9">
        <v>0</v>
      </c>
      <c r="R31" s="224">
        <v>1.276</v>
      </c>
      <c r="S31" s="9">
        <v>0</v>
      </c>
      <c r="U31" s="9" t="s">
        <v>40</v>
      </c>
      <c r="V31" s="226">
        <v>42208</v>
      </c>
      <c r="W31" s="9" t="s">
        <v>129</v>
      </c>
      <c r="X31" s="226">
        <v>46591</v>
      </c>
      <c r="Y31" s="9" t="s">
        <v>102</v>
      </c>
      <c r="Z31" s="9">
        <v>0</v>
      </c>
      <c r="AA31" s="9">
        <v>0</v>
      </c>
      <c r="AB31" s="224">
        <v>1.276</v>
      </c>
      <c r="AC31" s="9">
        <v>0</v>
      </c>
      <c r="AE31" s="9" t="s">
        <v>40</v>
      </c>
      <c r="AF31" s="226">
        <v>42208</v>
      </c>
      <c r="AG31" s="9" t="s">
        <v>161</v>
      </c>
      <c r="AH31" s="226">
        <v>44767</v>
      </c>
      <c r="AI31" s="9" t="s">
        <v>97</v>
      </c>
      <c r="AJ31" s="9">
        <v>0</v>
      </c>
      <c r="AK31" s="9">
        <v>0</v>
      </c>
      <c r="AL31" s="224">
        <v>0.53300000000000003</v>
      </c>
      <c r="AM31" s="9">
        <v>0</v>
      </c>
      <c r="AO31" s="9" t="s">
        <v>40</v>
      </c>
      <c r="AP31" s="226">
        <v>42208</v>
      </c>
      <c r="AQ31" s="9" t="s">
        <v>138</v>
      </c>
      <c r="AR31" s="226">
        <v>46591</v>
      </c>
      <c r="AS31" s="9" t="s">
        <v>102</v>
      </c>
      <c r="AT31" s="9">
        <v>0</v>
      </c>
      <c r="AU31" s="9">
        <v>0</v>
      </c>
      <c r="AV31" s="224">
        <v>1.383</v>
      </c>
      <c r="AW31" s="9">
        <v>0</v>
      </c>
      <c r="AY31" s="9" t="s">
        <v>41</v>
      </c>
      <c r="AZ31" s="226">
        <v>42208</v>
      </c>
      <c r="BA31" s="9" t="s">
        <v>140</v>
      </c>
      <c r="BB31" s="226">
        <v>42940</v>
      </c>
      <c r="BC31" s="9" t="s">
        <v>156</v>
      </c>
      <c r="BD31" s="9">
        <v>0</v>
      </c>
      <c r="BE31" s="9">
        <v>0</v>
      </c>
      <c r="BF31" s="224">
        <v>-0.111</v>
      </c>
      <c r="BG31" s="9">
        <v>0</v>
      </c>
    </row>
    <row r="32" spans="1:59" x14ac:dyDescent="0.2">
      <c r="A32" s="9" t="s">
        <v>40</v>
      </c>
      <c r="B32" s="226">
        <v>42208</v>
      </c>
      <c r="C32" s="9" t="s">
        <v>92</v>
      </c>
      <c r="D32" s="226">
        <v>46958</v>
      </c>
      <c r="E32" s="9" t="s">
        <v>103</v>
      </c>
      <c r="F32" s="9">
        <v>0</v>
      </c>
      <c r="G32" s="9">
        <v>0</v>
      </c>
      <c r="H32" s="224">
        <v>1.271321667</v>
      </c>
      <c r="I32" s="9">
        <v>0</v>
      </c>
      <c r="K32" s="9" t="s">
        <v>40</v>
      </c>
      <c r="L32" s="226">
        <v>42208</v>
      </c>
      <c r="M32" s="9" t="s">
        <v>129</v>
      </c>
      <c r="N32" s="226">
        <v>46958</v>
      </c>
      <c r="O32" s="9" t="s">
        <v>103</v>
      </c>
      <c r="P32" s="9">
        <v>0</v>
      </c>
      <c r="Q32" s="9">
        <v>0</v>
      </c>
      <c r="R32" s="224">
        <v>1.348229533</v>
      </c>
      <c r="S32" s="9">
        <v>0</v>
      </c>
      <c r="U32" s="9" t="s">
        <v>40</v>
      </c>
      <c r="V32" s="226">
        <v>42208</v>
      </c>
      <c r="W32" s="9" t="s">
        <v>129</v>
      </c>
      <c r="X32" s="226">
        <v>46958</v>
      </c>
      <c r="Y32" s="9" t="s">
        <v>103</v>
      </c>
      <c r="Z32" s="9">
        <v>0</v>
      </c>
      <c r="AA32" s="9">
        <v>0</v>
      </c>
      <c r="AB32" s="224">
        <v>1.348229533</v>
      </c>
      <c r="AC32" s="9">
        <v>0</v>
      </c>
      <c r="AE32" s="9" t="s">
        <v>40</v>
      </c>
      <c r="AF32" s="226">
        <v>42208</v>
      </c>
      <c r="AG32" s="9" t="s">
        <v>161</v>
      </c>
      <c r="AH32" s="226">
        <v>45131</v>
      </c>
      <c r="AI32" s="9" t="s">
        <v>98</v>
      </c>
      <c r="AJ32" s="9">
        <v>0</v>
      </c>
      <c r="AK32" s="9">
        <v>0</v>
      </c>
      <c r="AL32" s="224">
        <v>0.67100000000000004</v>
      </c>
      <c r="AM32" s="9">
        <v>0</v>
      </c>
      <c r="AO32" s="9" t="s">
        <v>40</v>
      </c>
      <c r="AP32" s="226">
        <v>42208</v>
      </c>
      <c r="AQ32" s="9" t="s">
        <v>138</v>
      </c>
      <c r="AR32" s="226">
        <v>46958</v>
      </c>
      <c r="AS32" s="9" t="s">
        <v>103</v>
      </c>
      <c r="AT32" s="9">
        <v>0</v>
      </c>
      <c r="AU32" s="9">
        <v>0</v>
      </c>
      <c r="AV32" s="224">
        <v>1.4509053000000001</v>
      </c>
      <c r="AW32" s="9">
        <v>0</v>
      </c>
      <c r="AY32" s="9" t="s">
        <v>41</v>
      </c>
      <c r="AZ32" s="226">
        <v>42208</v>
      </c>
      <c r="BA32" s="9" t="s">
        <v>140</v>
      </c>
      <c r="BB32" s="226">
        <v>43304</v>
      </c>
      <c r="BC32" s="9" t="s">
        <v>93</v>
      </c>
      <c r="BD32" s="9">
        <v>0</v>
      </c>
      <c r="BE32" s="9">
        <v>0</v>
      </c>
      <c r="BF32" s="224">
        <v>-4.7E-2</v>
      </c>
      <c r="BG32" s="9">
        <v>0</v>
      </c>
    </row>
    <row r="33" spans="1:59" x14ac:dyDescent="0.2">
      <c r="A33" s="9" t="s">
        <v>40</v>
      </c>
      <c r="B33" s="226">
        <v>42208</v>
      </c>
      <c r="C33" s="9" t="s">
        <v>92</v>
      </c>
      <c r="D33" s="226">
        <v>47322</v>
      </c>
      <c r="E33" s="9" t="s">
        <v>104</v>
      </c>
      <c r="F33" s="9">
        <v>0</v>
      </c>
      <c r="G33" s="9">
        <v>0</v>
      </c>
      <c r="H33" s="224">
        <v>1.33463179</v>
      </c>
      <c r="I33" s="9">
        <v>0</v>
      </c>
      <c r="K33" s="9" t="s">
        <v>40</v>
      </c>
      <c r="L33" s="226">
        <v>42208</v>
      </c>
      <c r="M33" s="9" t="s">
        <v>129</v>
      </c>
      <c r="N33" s="226">
        <v>47322</v>
      </c>
      <c r="O33" s="9" t="s">
        <v>104</v>
      </c>
      <c r="P33" s="9">
        <v>0</v>
      </c>
      <c r="Q33" s="9">
        <v>0</v>
      </c>
      <c r="R33" s="224">
        <v>1.408564511</v>
      </c>
      <c r="S33" s="9">
        <v>0</v>
      </c>
      <c r="U33" s="9" t="s">
        <v>40</v>
      </c>
      <c r="V33" s="226">
        <v>42208</v>
      </c>
      <c r="W33" s="9" t="s">
        <v>129</v>
      </c>
      <c r="X33" s="226">
        <v>47322</v>
      </c>
      <c r="Y33" s="9" t="s">
        <v>104</v>
      </c>
      <c r="Z33" s="9">
        <v>0</v>
      </c>
      <c r="AA33" s="9">
        <v>0</v>
      </c>
      <c r="AB33" s="224">
        <v>1.408564511</v>
      </c>
      <c r="AC33" s="9">
        <v>0</v>
      </c>
      <c r="AE33" s="9" t="s">
        <v>40</v>
      </c>
      <c r="AF33" s="226">
        <v>42208</v>
      </c>
      <c r="AG33" s="9" t="s">
        <v>161</v>
      </c>
      <c r="AH33" s="226">
        <v>45496</v>
      </c>
      <c r="AI33" s="9" t="s">
        <v>99</v>
      </c>
      <c r="AJ33" s="9">
        <v>0</v>
      </c>
      <c r="AK33" s="9">
        <v>0</v>
      </c>
      <c r="AL33" s="224">
        <v>0.79600000000000004</v>
      </c>
      <c r="AM33" s="9">
        <v>0</v>
      </c>
      <c r="AO33" s="9" t="s">
        <v>40</v>
      </c>
      <c r="AP33" s="226">
        <v>42208</v>
      </c>
      <c r="AQ33" s="9" t="s">
        <v>138</v>
      </c>
      <c r="AR33" s="226">
        <v>47322</v>
      </c>
      <c r="AS33" s="9" t="s">
        <v>104</v>
      </c>
      <c r="AT33" s="9">
        <v>0</v>
      </c>
      <c r="AU33" s="9">
        <v>0</v>
      </c>
      <c r="AV33" s="224">
        <v>1.5071590050000001</v>
      </c>
      <c r="AW33" s="9">
        <v>0</v>
      </c>
      <c r="AY33" s="9" t="s">
        <v>41</v>
      </c>
      <c r="AZ33" s="226">
        <v>42208</v>
      </c>
      <c r="BA33" s="9" t="s">
        <v>140</v>
      </c>
      <c r="BB33" s="226">
        <v>43669</v>
      </c>
      <c r="BC33" s="9" t="s">
        <v>94</v>
      </c>
      <c r="BD33" s="9">
        <v>0</v>
      </c>
      <c r="BE33" s="9">
        <v>0</v>
      </c>
      <c r="BF33" s="224">
        <v>5.8999999999999997E-2</v>
      </c>
      <c r="BG33" s="9">
        <v>0</v>
      </c>
    </row>
    <row r="34" spans="1:59" x14ac:dyDescent="0.2">
      <c r="A34" s="9" t="s">
        <v>40</v>
      </c>
      <c r="B34" s="226">
        <v>42208</v>
      </c>
      <c r="C34" s="9" t="s">
        <v>92</v>
      </c>
      <c r="D34" s="226">
        <v>11162</v>
      </c>
      <c r="E34" s="9" t="s">
        <v>105</v>
      </c>
      <c r="F34" s="9">
        <v>0</v>
      </c>
      <c r="G34" s="9">
        <v>0</v>
      </c>
      <c r="H34" s="224">
        <v>1.389</v>
      </c>
      <c r="I34" s="9">
        <v>0</v>
      </c>
      <c r="K34" s="9" t="s">
        <v>40</v>
      </c>
      <c r="L34" s="226">
        <v>42208</v>
      </c>
      <c r="M34" s="9" t="s">
        <v>129</v>
      </c>
      <c r="N34" s="226">
        <v>11162</v>
      </c>
      <c r="O34" s="9" t="s">
        <v>105</v>
      </c>
      <c r="P34" s="9">
        <v>0</v>
      </c>
      <c r="Q34" s="9">
        <v>0</v>
      </c>
      <c r="R34" s="224">
        <v>1.46</v>
      </c>
      <c r="S34" s="9">
        <v>0</v>
      </c>
      <c r="U34" s="9" t="s">
        <v>40</v>
      </c>
      <c r="V34" s="226">
        <v>42208</v>
      </c>
      <c r="W34" s="9" t="s">
        <v>129</v>
      </c>
      <c r="X34" s="226">
        <v>11162</v>
      </c>
      <c r="Y34" s="9" t="s">
        <v>105</v>
      </c>
      <c r="Z34" s="9">
        <v>0</v>
      </c>
      <c r="AA34" s="9">
        <v>0</v>
      </c>
      <c r="AB34" s="224">
        <v>1.46</v>
      </c>
      <c r="AC34" s="9">
        <v>0</v>
      </c>
      <c r="AE34" s="9" t="s">
        <v>40</v>
      </c>
      <c r="AF34" s="226">
        <v>42208</v>
      </c>
      <c r="AG34" s="9" t="s">
        <v>161</v>
      </c>
      <c r="AH34" s="226">
        <v>45861</v>
      </c>
      <c r="AI34" s="9" t="s">
        <v>100</v>
      </c>
      <c r="AJ34" s="9">
        <v>0</v>
      </c>
      <c r="AK34" s="9">
        <v>0</v>
      </c>
      <c r="AL34" s="224">
        <v>0.90800000000000003</v>
      </c>
      <c r="AM34" s="9">
        <v>0</v>
      </c>
      <c r="AO34" s="9" t="s">
        <v>40</v>
      </c>
      <c r="AP34" s="226">
        <v>42208</v>
      </c>
      <c r="AQ34" s="9" t="s">
        <v>138</v>
      </c>
      <c r="AR34" s="226">
        <v>11162</v>
      </c>
      <c r="AS34" s="9" t="s">
        <v>105</v>
      </c>
      <c r="AT34" s="9">
        <v>0</v>
      </c>
      <c r="AU34" s="9">
        <v>0</v>
      </c>
      <c r="AV34" s="224">
        <v>1.5549999999999999</v>
      </c>
      <c r="AW34" s="9">
        <v>0</v>
      </c>
      <c r="AY34" s="9" t="s">
        <v>41</v>
      </c>
      <c r="AZ34" s="226">
        <v>42208</v>
      </c>
      <c r="BA34" s="9" t="s">
        <v>140</v>
      </c>
      <c r="BB34" s="226">
        <v>44035</v>
      </c>
      <c r="BC34" s="9" t="s">
        <v>95</v>
      </c>
      <c r="BD34" s="9">
        <v>0</v>
      </c>
      <c r="BE34" s="9">
        <v>0</v>
      </c>
      <c r="BF34" s="224">
        <v>0.19</v>
      </c>
      <c r="BG34" s="9">
        <v>0</v>
      </c>
    </row>
    <row r="35" spans="1:59" x14ac:dyDescent="0.2">
      <c r="A35" s="9" t="s">
        <v>40</v>
      </c>
      <c r="B35" s="226">
        <v>42208</v>
      </c>
      <c r="C35" s="9" t="s">
        <v>92</v>
      </c>
      <c r="D35" s="226">
        <v>11527</v>
      </c>
      <c r="E35" s="9" t="s">
        <v>106</v>
      </c>
      <c r="F35" s="9">
        <v>0</v>
      </c>
      <c r="G35" s="9">
        <v>0</v>
      </c>
      <c r="H35" s="224">
        <v>1.435651818</v>
      </c>
      <c r="I35" s="9">
        <v>0</v>
      </c>
      <c r="K35" s="9" t="s">
        <v>40</v>
      </c>
      <c r="L35" s="226">
        <v>42208</v>
      </c>
      <c r="M35" s="9" t="s">
        <v>129</v>
      </c>
      <c r="N35" s="226">
        <v>11527</v>
      </c>
      <c r="O35" s="9" t="s">
        <v>106</v>
      </c>
      <c r="P35" s="9">
        <v>0</v>
      </c>
      <c r="Q35" s="9">
        <v>0</v>
      </c>
      <c r="R35" s="224">
        <v>1.5037487599999999</v>
      </c>
      <c r="S35" s="9">
        <v>0</v>
      </c>
      <c r="U35" s="9" t="s">
        <v>40</v>
      </c>
      <c r="V35" s="226">
        <v>42208</v>
      </c>
      <c r="W35" s="9" t="s">
        <v>129</v>
      </c>
      <c r="X35" s="226">
        <v>11527</v>
      </c>
      <c r="Y35" s="9" t="s">
        <v>106</v>
      </c>
      <c r="Z35" s="9">
        <v>0</v>
      </c>
      <c r="AA35" s="9">
        <v>0</v>
      </c>
      <c r="AB35" s="224">
        <v>1.5037487599999999</v>
      </c>
      <c r="AC35" s="9">
        <v>0</v>
      </c>
      <c r="AE35" s="9" t="s">
        <v>40</v>
      </c>
      <c r="AF35" s="226">
        <v>42208</v>
      </c>
      <c r="AG35" s="9" t="s">
        <v>161</v>
      </c>
      <c r="AH35" s="226">
        <v>46226</v>
      </c>
      <c r="AI35" s="9" t="s">
        <v>101</v>
      </c>
      <c r="AJ35" s="9">
        <v>0</v>
      </c>
      <c r="AK35" s="9">
        <v>0</v>
      </c>
      <c r="AL35" s="224">
        <v>1.009000382</v>
      </c>
      <c r="AM35" s="9">
        <v>0</v>
      </c>
      <c r="AO35" s="9" t="s">
        <v>40</v>
      </c>
      <c r="AP35" s="226">
        <v>42208</v>
      </c>
      <c r="AQ35" s="9" t="s">
        <v>138</v>
      </c>
      <c r="AR35" s="226">
        <v>11527</v>
      </c>
      <c r="AS35" s="9" t="s">
        <v>106</v>
      </c>
      <c r="AT35" s="9">
        <v>0</v>
      </c>
      <c r="AU35" s="9">
        <v>0</v>
      </c>
      <c r="AV35" s="224">
        <v>1.5957862119999999</v>
      </c>
      <c r="AW35" s="9">
        <v>0</v>
      </c>
      <c r="AY35" s="9" t="s">
        <v>41</v>
      </c>
      <c r="AZ35" s="226">
        <v>42208</v>
      </c>
      <c r="BA35" s="9" t="s">
        <v>140</v>
      </c>
      <c r="BB35" s="226">
        <v>44400</v>
      </c>
      <c r="BC35" s="9" t="s">
        <v>96</v>
      </c>
      <c r="BD35" s="9">
        <v>0</v>
      </c>
      <c r="BE35" s="9">
        <v>0</v>
      </c>
      <c r="BF35" s="224">
        <v>0.33400000000000002</v>
      </c>
      <c r="BG35" s="9">
        <v>0</v>
      </c>
    </row>
    <row r="36" spans="1:59" x14ac:dyDescent="0.2">
      <c r="A36" s="9" t="s">
        <v>40</v>
      </c>
      <c r="B36" s="226">
        <v>42208</v>
      </c>
      <c r="C36" s="9" t="s">
        <v>92</v>
      </c>
      <c r="D36" s="226">
        <v>11893</v>
      </c>
      <c r="E36" s="9" t="s">
        <v>107</v>
      </c>
      <c r="F36" s="9">
        <v>0</v>
      </c>
      <c r="G36" s="9">
        <v>0</v>
      </c>
      <c r="H36" s="224">
        <v>1.475558889</v>
      </c>
      <c r="I36" s="9">
        <v>0</v>
      </c>
      <c r="K36" s="9" t="s">
        <v>40</v>
      </c>
      <c r="L36" s="226">
        <v>42208</v>
      </c>
      <c r="M36" s="9" t="s">
        <v>129</v>
      </c>
      <c r="N36" s="226">
        <v>11893</v>
      </c>
      <c r="O36" s="9" t="s">
        <v>107</v>
      </c>
      <c r="P36" s="9">
        <v>0</v>
      </c>
      <c r="Q36" s="9">
        <v>0</v>
      </c>
      <c r="R36" s="224">
        <v>1.5408475500000001</v>
      </c>
      <c r="S36" s="9">
        <v>0</v>
      </c>
      <c r="U36" s="9" t="s">
        <v>40</v>
      </c>
      <c r="V36" s="226">
        <v>42208</v>
      </c>
      <c r="W36" s="9" t="s">
        <v>129</v>
      </c>
      <c r="X36" s="226">
        <v>11893</v>
      </c>
      <c r="Y36" s="9" t="s">
        <v>107</v>
      </c>
      <c r="Z36" s="9">
        <v>0</v>
      </c>
      <c r="AA36" s="9">
        <v>0</v>
      </c>
      <c r="AB36" s="224">
        <v>1.5408475500000001</v>
      </c>
      <c r="AC36" s="9">
        <v>0</v>
      </c>
      <c r="AE36" s="9" t="s">
        <v>40</v>
      </c>
      <c r="AF36" s="226">
        <v>42208</v>
      </c>
      <c r="AG36" s="9" t="s">
        <v>161</v>
      </c>
      <c r="AH36" s="226">
        <v>46591</v>
      </c>
      <c r="AI36" s="9" t="s">
        <v>102</v>
      </c>
      <c r="AJ36" s="9">
        <v>0</v>
      </c>
      <c r="AK36" s="9">
        <v>0</v>
      </c>
      <c r="AL36" s="224">
        <v>1.0980000000000001</v>
      </c>
      <c r="AM36" s="9">
        <v>0</v>
      </c>
      <c r="AO36" s="9" t="s">
        <v>40</v>
      </c>
      <c r="AP36" s="226">
        <v>42208</v>
      </c>
      <c r="AQ36" s="9" t="s">
        <v>138</v>
      </c>
      <c r="AR36" s="226">
        <v>11893</v>
      </c>
      <c r="AS36" s="9" t="s">
        <v>107</v>
      </c>
      <c r="AT36" s="9">
        <v>0</v>
      </c>
      <c r="AU36" s="9">
        <v>0</v>
      </c>
      <c r="AV36" s="224">
        <v>1.630439202</v>
      </c>
      <c r="AW36" s="9">
        <v>0</v>
      </c>
      <c r="AY36" s="9" t="s">
        <v>41</v>
      </c>
      <c r="AZ36" s="226">
        <v>42208</v>
      </c>
      <c r="BA36" s="9" t="s">
        <v>140</v>
      </c>
      <c r="BB36" s="226">
        <v>44767</v>
      </c>
      <c r="BC36" s="9" t="s">
        <v>97</v>
      </c>
      <c r="BD36" s="9">
        <v>0</v>
      </c>
      <c r="BE36" s="9">
        <v>0</v>
      </c>
      <c r="BF36" s="224">
        <v>0.47799999999999998</v>
      </c>
      <c r="BG36" s="9">
        <v>0</v>
      </c>
    </row>
    <row r="37" spans="1:59" x14ac:dyDescent="0.2">
      <c r="A37" s="9" t="s">
        <v>40</v>
      </c>
      <c r="B37" s="226">
        <v>42208</v>
      </c>
      <c r="C37" s="9" t="s">
        <v>92</v>
      </c>
      <c r="D37" s="226">
        <v>12260</v>
      </c>
      <c r="E37" s="9" t="s">
        <v>108</v>
      </c>
      <c r="F37" s="9">
        <v>0</v>
      </c>
      <c r="G37" s="9">
        <v>0</v>
      </c>
      <c r="H37" s="224">
        <v>1.508686172</v>
      </c>
      <c r="I37" s="9">
        <v>0</v>
      </c>
      <c r="K37" s="9" t="s">
        <v>40</v>
      </c>
      <c r="L37" s="226">
        <v>42208</v>
      </c>
      <c r="M37" s="9" t="s">
        <v>129</v>
      </c>
      <c r="N37" s="226">
        <v>12260</v>
      </c>
      <c r="O37" s="9" t="s">
        <v>108</v>
      </c>
      <c r="P37" s="9">
        <v>0</v>
      </c>
      <c r="Q37" s="9">
        <v>0</v>
      </c>
      <c r="R37" s="224">
        <v>1.571309683</v>
      </c>
      <c r="S37" s="9">
        <v>0</v>
      </c>
      <c r="U37" s="9" t="s">
        <v>40</v>
      </c>
      <c r="V37" s="226">
        <v>42208</v>
      </c>
      <c r="W37" s="9" t="s">
        <v>129</v>
      </c>
      <c r="X37" s="226">
        <v>12260</v>
      </c>
      <c r="Y37" s="9" t="s">
        <v>108</v>
      </c>
      <c r="Z37" s="9">
        <v>0</v>
      </c>
      <c r="AA37" s="9">
        <v>0</v>
      </c>
      <c r="AB37" s="224">
        <v>1.571309683</v>
      </c>
      <c r="AC37" s="9">
        <v>0</v>
      </c>
      <c r="AE37" s="9" t="s">
        <v>40</v>
      </c>
      <c r="AF37" s="226">
        <v>42208</v>
      </c>
      <c r="AG37" s="9" t="s">
        <v>161</v>
      </c>
      <c r="AH37" s="226">
        <v>46958</v>
      </c>
      <c r="AI37" s="9" t="s">
        <v>103</v>
      </c>
      <c r="AJ37" s="9">
        <v>0</v>
      </c>
      <c r="AK37" s="9">
        <v>0</v>
      </c>
      <c r="AL37" s="224">
        <v>1.1750415000000001</v>
      </c>
      <c r="AM37" s="9">
        <v>0</v>
      </c>
      <c r="AO37" s="9" t="s">
        <v>40</v>
      </c>
      <c r="AP37" s="226">
        <v>42208</v>
      </c>
      <c r="AQ37" s="9" t="s">
        <v>138</v>
      </c>
      <c r="AR37" s="226">
        <v>12260</v>
      </c>
      <c r="AS37" s="9" t="s">
        <v>108</v>
      </c>
      <c r="AT37" s="9">
        <v>0</v>
      </c>
      <c r="AU37" s="9">
        <v>0</v>
      </c>
      <c r="AV37" s="224">
        <v>1.6588038860000001</v>
      </c>
      <c r="AW37" s="9">
        <v>0</v>
      </c>
      <c r="AY37" s="9" t="s">
        <v>41</v>
      </c>
      <c r="AZ37" s="226">
        <v>42208</v>
      </c>
      <c r="BA37" s="9" t="s">
        <v>140</v>
      </c>
      <c r="BB37" s="226">
        <v>45131</v>
      </c>
      <c r="BC37" s="9" t="s">
        <v>98</v>
      </c>
      <c r="BD37" s="9">
        <v>0</v>
      </c>
      <c r="BE37" s="9">
        <v>0</v>
      </c>
      <c r="BF37" s="224">
        <v>0.61199999999999999</v>
      </c>
      <c r="BG37" s="9">
        <v>0</v>
      </c>
    </row>
    <row r="38" spans="1:59" x14ac:dyDescent="0.2">
      <c r="A38" s="9" t="s">
        <v>40</v>
      </c>
      <c r="B38" s="226">
        <v>42208</v>
      </c>
      <c r="C38" s="9" t="s">
        <v>92</v>
      </c>
      <c r="D38" s="226">
        <v>12624</v>
      </c>
      <c r="E38" s="9" t="s">
        <v>109</v>
      </c>
      <c r="F38" s="9">
        <v>0</v>
      </c>
      <c r="G38" s="9">
        <v>0</v>
      </c>
      <c r="H38" s="224">
        <v>1.5353020770000001</v>
      </c>
      <c r="I38" s="9">
        <v>0</v>
      </c>
      <c r="K38" s="9" t="s">
        <v>40</v>
      </c>
      <c r="L38" s="226">
        <v>42208</v>
      </c>
      <c r="M38" s="9" t="s">
        <v>129</v>
      </c>
      <c r="N38" s="226">
        <v>12624</v>
      </c>
      <c r="O38" s="9" t="s">
        <v>109</v>
      </c>
      <c r="P38" s="9">
        <v>0</v>
      </c>
      <c r="Q38" s="9">
        <v>0</v>
      </c>
      <c r="R38" s="224">
        <v>1.595491062</v>
      </c>
      <c r="S38" s="9">
        <v>0</v>
      </c>
      <c r="U38" s="9" t="s">
        <v>40</v>
      </c>
      <c r="V38" s="226">
        <v>42208</v>
      </c>
      <c r="W38" s="9" t="s">
        <v>129</v>
      </c>
      <c r="X38" s="226">
        <v>12624</v>
      </c>
      <c r="Y38" s="9" t="s">
        <v>109</v>
      </c>
      <c r="Z38" s="9">
        <v>0</v>
      </c>
      <c r="AA38" s="9">
        <v>0</v>
      </c>
      <c r="AB38" s="224">
        <v>1.595491062</v>
      </c>
      <c r="AC38" s="9">
        <v>0</v>
      </c>
      <c r="AE38" s="9" t="s">
        <v>40</v>
      </c>
      <c r="AF38" s="226">
        <v>42208</v>
      </c>
      <c r="AG38" s="9" t="s">
        <v>161</v>
      </c>
      <c r="AH38" s="226">
        <v>47322</v>
      </c>
      <c r="AI38" s="9" t="s">
        <v>104</v>
      </c>
      <c r="AJ38" s="9">
        <v>0</v>
      </c>
      <c r="AK38" s="9">
        <v>0</v>
      </c>
      <c r="AL38" s="224">
        <v>1.240437193</v>
      </c>
      <c r="AM38" s="9">
        <v>0</v>
      </c>
      <c r="AO38" s="9" t="s">
        <v>40</v>
      </c>
      <c r="AP38" s="226">
        <v>42208</v>
      </c>
      <c r="AQ38" s="9" t="s">
        <v>138</v>
      </c>
      <c r="AR38" s="226">
        <v>12624</v>
      </c>
      <c r="AS38" s="9" t="s">
        <v>109</v>
      </c>
      <c r="AT38" s="9">
        <v>0</v>
      </c>
      <c r="AU38" s="9">
        <v>0</v>
      </c>
      <c r="AV38" s="224">
        <v>1.681156731</v>
      </c>
      <c r="AW38" s="9">
        <v>0</v>
      </c>
      <c r="AY38" s="9" t="s">
        <v>41</v>
      </c>
      <c r="AZ38" s="226">
        <v>42208</v>
      </c>
      <c r="BA38" s="9" t="s">
        <v>140</v>
      </c>
      <c r="BB38" s="226">
        <v>45496</v>
      </c>
      <c r="BC38" s="9" t="s">
        <v>99</v>
      </c>
      <c r="BD38" s="9">
        <v>0</v>
      </c>
      <c r="BE38" s="9">
        <v>0</v>
      </c>
      <c r="BF38" s="224">
        <v>0.73599999999999999</v>
      </c>
      <c r="BG38" s="9">
        <v>0</v>
      </c>
    </row>
    <row r="39" spans="1:59" x14ac:dyDescent="0.2">
      <c r="A39" s="9" t="s">
        <v>40</v>
      </c>
      <c r="B39" s="226">
        <v>42208</v>
      </c>
      <c r="C39" s="9" t="s">
        <v>92</v>
      </c>
      <c r="D39" s="226">
        <v>12988</v>
      </c>
      <c r="E39" s="9" t="s">
        <v>110</v>
      </c>
      <c r="F39" s="9">
        <v>0</v>
      </c>
      <c r="G39" s="9">
        <v>0</v>
      </c>
      <c r="H39" s="224">
        <v>1.556</v>
      </c>
      <c r="I39" s="9">
        <v>0</v>
      </c>
      <c r="K39" s="9" t="s">
        <v>40</v>
      </c>
      <c r="L39" s="226">
        <v>42208</v>
      </c>
      <c r="M39" s="9" t="s">
        <v>129</v>
      </c>
      <c r="N39" s="226">
        <v>12988</v>
      </c>
      <c r="O39" s="9" t="s">
        <v>110</v>
      </c>
      <c r="P39" s="9">
        <v>0</v>
      </c>
      <c r="Q39" s="9">
        <v>0</v>
      </c>
      <c r="R39" s="224">
        <v>1.6140000000000001</v>
      </c>
      <c r="S39" s="9">
        <v>0</v>
      </c>
      <c r="U39" s="9" t="s">
        <v>40</v>
      </c>
      <c r="V39" s="226">
        <v>42208</v>
      </c>
      <c r="W39" s="9" t="s">
        <v>129</v>
      </c>
      <c r="X39" s="226">
        <v>12988</v>
      </c>
      <c r="Y39" s="9" t="s">
        <v>110</v>
      </c>
      <c r="Z39" s="9">
        <v>0</v>
      </c>
      <c r="AA39" s="9">
        <v>0</v>
      </c>
      <c r="AB39" s="224">
        <v>1.6140000000000001</v>
      </c>
      <c r="AC39" s="9">
        <v>0</v>
      </c>
      <c r="AE39" s="9" t="s">
        <v>40</v>
      </c>
      <c r="AF39" s="226">
        <v>42208</v>
      </c>
      <c r="AG39" s="9" t="s">
        <v>161</v>
      </c>
      <c r="AH39" s="226">
        <v>11162</v>
      </c>
      <c r="AI39" s="9" t="s">
        <v>105</v>
      </c>
      <c r="AJ39" s="9">
        <v>0</v>
      </c>
      <c r="AK39" s="9">
        <v>0</v>
      </c>
      <c r="AL39" s="224">
        <v>1.2969999999999999</v>
      </c>
      <c r="AM39" s="9">
        <v>0</v>
      </c>
      <c r="AO39" s="9" t="s">
        <v>40</v>
      </c>
      <c r="AP39" s="226">
        <v>42208</v>
      </c>
      <c r="AQ39" s="9" t="s">
        <v>138</v>
      </c>
      <c r="AR39" s="226">
        <v>12988</v>
      </c>
      <c r="AS39" s="9" t="s">
        <v>110</v>
      </c>
      <c r="AT39" s="9">
        <v>0</v>
      </c>
      <c r="AU39" s="9">
        <v>0</v>
      </c>
      <c r="AV39" s="224">
        <v>1.698</v>
      </c>
      <c r="AW39" s="9">
        <v>0</v>
      </c>
      <c r="AY39" s="9" t="s">
        <v>41</v>
      </c>
      <c r="AZ39" s="226">
        <v>42208</v>
      </c>
      <c r="BA39" s="9" t="s">
        <v>140</v>
      </c>
      <c r="BB39" s="226">
        <v>45861</v>
      </c>
      <c r="BC39" s="9" t="s">
        <v>100</v>
      </c>
      <c r="BD39" s="9">
        <v>0</v>
      </c>
      <c r="BE39" s="9">
        <v>0</v>
      </c>
      <c r="BF39" s="224">
        <v>0.84899999999999998</v>
      </c>
      <c r="BG39" s="9">
        <v>0</v>
      </c>
    </row>
    <row r="40" spans="1:59" x14ac:dyDescent="0.2">
      <c r="A40" s="9" t="s">
        <v>40</v>
      </c>
      <c r="B40" s="226">
        <v>42208</v>
      </c>
      <c r="C40" s="9" t="s">
        <v>92</v>
      </c>
      <c r="D40" s="226">
        <v>13354</v>
      </c>
      <c r="E40" s="9" t="s">
        <v>111</v>
      </c>
      <c r="F40" s="9">
        <v>0</v>
      </c>
      <c r="G40" s="9">
        <v>0</v>
      </c>
      <c r="H40" s="224">
        <v>1.571497782</v>
      </c>
      <c r="I40" s="9">
        <v>0</v>
      </c>
      <c r="K40" s="9" t="s">
        <v>40</v>
      </c>
      <c r="L40" s="226">
        <v>42208</v>
      </c>
      <c r="M40" s="9" t="s">
        <v>129</v>
      </c>
      <c r="N40" s="226">
        <v>13354</v>
      </c>
      <c r="O40" s="9" t="s">
        <v>111</v>
      </c>
      <c r="P40" s="9">
        <v>0</v>
      </c>
      <c r="Q40" s="9">
        <v>0</v>
      </c>
      <c r="R40" s="224">
        <v>1.627564274</v>
      </c>
      <c r="S40" s="9">
        <v>0</v>
      </c>
      <c r="U40" s="9" t="s">
        <v>40</v>
      </c>
      <c r="V40" s="226">
        <v>42208</v>
      </c>
      <c r="W40" s="9" t="s">
        <v>129</v>
      </c>
      <c r="X40" s="226">
        <v>13354</v>
      </c>
      <c r="Y40" s="9" t="s">
        <v>111</v>
      </c>
      <c r="Z40" s="9">
        <v>0</v>
      </c>
      <c r="AA40" s="9">
        <v>0</v>
      </c>
      <c r="AB40" s="224">
        <v>1.627564274</v>
      </c>
      <c r="AC40" s="9">
        <v>0</v>
      </c>
      <c r="AE40" s="9" t="s">
        <v>40</v>
      </c>
      <c r="AF40" s="226">
        <v>42208</v>
      </c>
      <c r="AG40" s="9" t="s">
        <v>161</v>
      </c>
      <c r="AH40" s="226">
        <v>11527</v>
      </c>
      <c r="AI40" s="9" t="s">
        <v>106</v>
      </c>
      <c r="AJ40" s="9">
        <v>0</v>
      </c>
      <c r="AK40" s="9">
        <v>0</v>
      </c>
      <c r="AL40" s="224">
        <v>1.3457896330000001</v>
      </c>
      <c r="AM40" s="9">
        <v>0</v>
      </c>
      <c r="AO40" s="9" t="s">
        <v>40</v>
      </c>
      <c r="AP40" s="226">
        <v>42208</v>
      </c>
      <c r="AQ40" s="9" t="s">
        <v>138</v>
      </c>
      <c r="AR40" s="226">
        <v>13354</v>
      </c>
      <c r="AS40" s="9" t="s">
        <v>111</v>
      </c>
      <c r="AT40" s="9">
        <v>0</v>
      </c>
      <c r="AU40" s="9">
        <v>0</v>
      </c>
      <c r="AV40" s="224">
        <v>1.7100011939999999</v>
      </c>
      <c r="AW40" s="9">
        <v>0</v>
      </c>
      <c r="AY40" s="9" t="s">
        <v>41</v>
      </c>
      <c r="AZ40" s="226">
        <v>42208</v>
      </c>
      <c r="BA40" s="9" t="s">
        <v>140</v>
      </c>
      <c r="BB40" s="226">
        <v>46226</v>
      </c>
      <c r="BC40" s="9" t="s">
        <v>101</v>
      </c>
      <c r="BD40" s="9">
        <v>0</v>
      </c>
      <c r="BE40" s="9">
        <v>0</v>
      </c>
      <c r="BF40" s="224">
        <v>0.95</v>
      </c>
      <c r="BG40" s="9">
        <v>0</v>
      </c>
    </row>
    <row r="41" spans="1:59" x14ac:dyDescent="0.2">
      <c r="A41" s="9" t="s">
        <v>40</v>
      </c>
      <c r="B41" s="226">
        <v>42208</v>
      </c>
      <c r="C41" s="9" t="s">
        <v>92</v>
      </c>
      <c r="D41" s="226">
        <v>13719</v>
      </c>
      <c r="E41" s="9" t="s">
        <v>112</v>
      </c>
      <c r="F41" s="9">
        <v>0</v>
      </c>
      <c r="G41" s="9">
        <v>0</v>
      </c>
      <c r="H41" s="224">
        <v>1.582569978</v>
      </c>
      <c r="I41" s="9">
        <v>0</v>
      </c>
      <c r="K41" s="9" t="s">
        <v>40</v>
      </c>
      <c r="L41" s="226">
        <v>42208</v>
      </c>
      <c r="M41" s="9" t="s">
        <v>129</v>
      </c>
      <c r="N41" s="226">
        <v>13719</v>
      </c>
      <c r="O41" s="9" t="s">
        <v>112</v>
      </c>
      <c r="P41" s="9">
        <v>0</v>
      </c>
      <c r="Q41" s="9">
        <v>0</v>
      </c>
      <c r="R41" s="224">
        <v>1.6369161699999999</v>
      </c>
      <c r="S41" s="9">
        <v>0</v>
      </c>
      <c r="U41" s="9" t="s">
        <v>40</v>
      </c>
      <c r="V41" s="226">
        <v>42208</v>
      </c>
      <c r="W41" s="9" t="s">
        <v>129</v>
      </c>
      <c r="X41" s="226">
        <v>13719</v>
      </c>
      <c r="Y41" s="9" t="s">
        <v>112</v>
      </c>
      <c r="Z41" s="9">
        <v>0</v>
      </c>
      <c r="AA41" s="9">
        <v>0</v>
      </c>
      <c r="AB41" s="224">
        <v>1.6369161699999999</v>
      </c>
      <c r="AC41" s="9">
        <v>0</v>
      </c>
      <c r="AE41" s="9" t="s">
        <v>40</v>
      </c>
      <c r="AF41" s="226">
        <v>42208</v>
      </c>
      <c r="AG41" s="9" t="s">
        <v>161</v>
      </c>
      <c r="AH41" s="226">
        <v>11893</v>
      </c>
      <c r="AI41" s="9" t="s">
        <v>107</v>
      </c>
      <c r="AJ41" s="9">
        <v>0</v>
      </c>
      <c r="AK41" s="9">
        <v>0</v>
      </c>
      <c r="AL41" s="224">
        <v>1.3877512999999999</v>
      </c>
      <c r="AM41" s="9">
        <v>0</v>
      </c>
      <c r="AO41" s="9" t="s">
        <v>40</v>
      </c>
      <c r="AP41" s="226">
        <v>42208</v>
      </c>
      <c r="AQ41" s="9" t="s">
        <v>138</v>
      </c>
      <c r="AR41" s="226">
        <v>13719</v>
      </c>
      <c r="AS41" s="9" t="s">
        <v>112</v>
      </c>
      <c r="AT41" s="9">
        <v>0</v>
      </c>
      <c r="AU41" s="9">
        <v>0</v>
      </c>
      <c r="AV41" s="224">
        <v>1.7178721880000001</v>
      </c>
      <c r="AW41" s="9">
        <v>0</v>
      </c>
      <c r="AY41" s="9" t="s">
        <v>41</v>
      </c>
      <c r="AZ41" s="226">
        <v>42208</v>
      </c>
      <c r="BA41" s="9" t="s">
        <v>140</v>
      </c>
      <c r="BB41" s="226">
        <v>46591</v>
      </c>
      <c r="BC41" s="9" t="s">
        <v>102</v>
      </c>
      <c r="BD41" s="9">
        <v>0</v>
      </c>
      <c r="BE41" s="9">
        <v>0</v>
      </c>
      <c r="BF41" s="224">
        <v>1.04</v>
      </c>
      <c r="BG41" s="9">
        <v>0</v>
      </c>
    </row>
    <row r="42" spans="1:59" x14ac:dyDescent="0.2">
      <c r="A42" s="9" t="s">
        <v>40</v>
      </c>
      <c r="B42" s="226">
        <v>42208</v>
      </c>
      <c r="C42" s="9" t="s">
        <v>92</v>
      </c>
      <c r="D42" s="226">
        <v>14084</v>
      </c>
      <c r="E42" s="9" t="s">
        <v>113</v>
      </c>
      <c r="F42" s="9">
        <v>0</v>
      </c>
      <c r="G42" s="9">
        <v>0</v>
      </c>
      <c r="H42" s="224">
        <v>1.5906736429999999</v>
      </c>
      <c r="I42" s="9">
        <v>0</v>
      </c>
      <c r="K42" s="9" t="s">
        <v>40</v>
      </c>
      <c r="L42" s="226">
        <v>42208</v>
      </c>
      <c r="M42" s="9" t="s">
        <v>129</v>
      </c>
      <c r="N42" s="226">
        <v>14084</v>
      </c>
      <c r="O42" s="9" t="s">
        <v>113</v>
      </c>
      <c r="P42" s="9">
        <v>0</v>
      </c>
      <c r="Q42" s="9">
        <v>0</v>
      </c>
      <c r="R42" s="224">
        <v>1.6434621119999999</v>
      </c>
      <c r="S42" s="9">
        <v>0</v>
      </c>
      <c r="U42" s="9" t="s">
        <v>40</v>
      </c>
      <c r="V42" s="226">
        <v>42208</v>
      </c>
      <c r="W42" s="9" t="s">
        <v>129</v>
      </c>
      <c r="X42" s="226">
        <v>14084</v>
      </c>
      <c r="Y42" s="9" t="s">
        <v>113</v>
      </c>
      <c r="Z42" s="9">
        <v>0</v>
      </c>
      <c r="AA42" s="9">
        <v>0</v>
      </c>
      <c r="AB42" s="224">
        <v>1.6434621119999999</v>
      </c>
      <c r="AC42" s="9">
        <v>0</v>
      </c>
      <c r="AE42" s="9" t="s">
        <v>40</v>
      </c>
      <c r="AF42" s="226">
        <v>42208</v>
      </c>
      <c r="AG42" s="9" t="s">
        <v>161</v>
      </c>
      <c r="AH42" s="226">
        <v>12260</v>
      </c>
      <c r="AI42" s="9" t="s">
        <v>108</v>
      </c>
      <c r="AJ42" s="9">
        <v>0</v>
      </c>
      <c r="AK42" s="9">
        <v>0</v>
      </c>
      <c r="AL42" s="224">
        <v>1.422883696</v>
      </c>
      <c r="AM42" s="9">
        <v>0</v>
      </c>
      <c r="AO42" s="9" t="s">
        <v>40</v>
      </c>
      <c r="AP42" s="226">
        <v>42208</v>
      </c>
      <c r="AQ42" s="9" t="s">
        <v>138</v>
      </c>
      <c r="AR42" s="226">
        <v>14084</v>
      </c>
      <c r="AS42" s="9" t="s">
        <v>113</v>
      </c>
      <c r="AT42" s="9">
        <v>0</v>
      </c>
      <c r="AU42" s="9">
        <v>0</v>
      </c>
      <c r="AV42" s="224">
        <v>1.7230200899999999</v>
      </c>
      <c r="AW42" s="9">
        <v>0</v>
      </c>
      <c r="AY42" s="9" t="s">
        <v>41</v>
      </c>
      <c r="AZ42" s="226">
        <v>42208</v>
      </c>
      <c r="BA42" s="9" t="s">
        <v>140</v>
      </c>
      <c r="BB42" s="226">
        <v>46958</v>
      </c>
      <c r="BC42" s="9" t="s">
        <v>103</v>
      </c>
      <c r="BD42" s="9">
        <v>0</v>
      </c>
      <c r="BE42" s="9">
        <v>0</v>
      </c>
      <c r="BF42" s="224">
        <v>1.1180000000000001</v>
      </c>
      <c r="BG42" s="9">
        <v>0</v>
      </c>
    </row>
    <row r="43" spans="1:59" x14ac:dyDescent="0.2">
      <c r="A43" s="9" t="s">
        <v>40</v>
      </c>
      <c r="B43" s="226">
        <v>42208</v>
      </c>
      <c r="C43" s="9" t="s">
        <v>92</v>
      </c>
      <c r="D43" s="226">
        <v>14451</v>
      </c>
      <c r="E43" s="9" t="s">
        <v>114</v>
      </c>
      <c r="F43" s="9">
        <v>0</v>
      </c>
      <c r="G43" s="9">
        <v>0</v>
      </c>
      <c r="H43" s="224">
        <v>1.596848686</v>
      </c>
      <c r="I43" s="9">
        <v>0</v>
      </c>
      <c r="K43" s="9" t="s">
        <v>40</v>
      </c>
      <c r="L43" s="226">
        <v>42208</v>
      </c>
      <c r="M43" s="9" t="s">
        <v>129</v>
      </c>
      <c r="N43" s="226">
        <v>14451</v>
      </c>
      <c r="O43" s="9" t="s">
        <v>114</v>
      </c>
      <c r="P43" s="9">
        <v>0</v>
      </c>
      <c r="Q43" s="9">
        <v>0</v>
      </c>
      <c r="R43" s="224">
        <v>1.648192149</v>
      </c>
      <c r="S43" s="9">
        <v>0</v>
      </c>
      <c r="U43" s="9" t="s">
        <v>40</v>
      </c>
      <c r="V43" s="226">
        <v>42208</v>
      </c>
      <c r="W43" s="9" t="s">
        <v>129</v>
      </c>
      <c r="X43" s="226">
        <v>14451</v>
      </c>
      <c r="Y43" s="9" t="s">
        <v>114</v>
      </c>
      <c r="Z43" s="9">
        <v>0</v>
      </c>
      <c r="AA43" s="9">
        <v>0</v>
      </c>
      <c r="AB43" s="224">
        <v>1.648192149</v>
      </c>
      <c r="AC43" s="9">
        <v>0</v>
      </c>
      <c r="AE43" s="9" t="s">
        <v>40</v>
      </c>
      <c r="AF43" s="226">
        <v>42208</v>
      </c>
      <c r="AG43" s="9" t="s">
        <v>161</v>
      </c>
      <c r="AH43" s="226">
        <v>12624</v>
      </c>
      <c r="AI43" s="9" t="s">
        <v>109</v>
      </c>
      <c r="AJ43" s="9">
        <v>0</v>
      </c>
      <c r="AK43" s="9">
        <v>0</v>
      </c>
      <c r="AL43" s="224">
        <v>1.451427869</v>
      </c>
      <c r="AM43" s="9">
        <v>0</v>
      </c>
      <c r="AO43" s="9" t="s">
        <v>40</v>
      </c>
      <c r="AP43" s="226">
        <v>42208</v>
      </c>
      <c r="AQ43" s="9" t="s">
        <v>138</v>
      </c>
      <c r="AR43" s="226">
        <v>14451</v>
      </c>
      <c r="AS43" s="9" t="s">
        <v>114</v>
      </c>
      <c r="AT43" s="9">
        <v>0</v>
      </c>
      <c r="AU43" s="9">
        <v>0</v>
      </c>
      <c r="AV43" s="224">
        <v>1.7264243130000001</v>
      </c>
      <c r="AW43" s="9">
        <v>0</v>
      </c>
      <c r="AY43" s="9" t="s">
        <v>41</v>
      </c>
      <c r="AZ43" s="226">
        <v>42208</v>
      </c>
      <c r="BA43" s="9" t="s">
        <v>140</v>
      </c>
      <c r="BB43" s="226">
        <v>47322</v>
      </c>
      <c r="BC43" s="9" t="s">
        <v>104</v>
      </c>
      <c r="BD43" s="9">
        <v>0</v>
      </c>
      <c r="BE43" s="9">
        <v>0</v>
      </c>
      <c r="BF43" s="224">
        <v>1.1839999999999999</v>
      </c>
      <c r="BG43" s="9">
        <v>0</v>
      </c>
    </row>
    <row r="44" spans="1:59" x14ac:dyDescent="0.2">
      <c r="A44" s="9" t="s">
        <v>40</v>
      </c>
      <c r="B44" s="226">
        <v>42208</v>
      </c>
      <c r="C44" s="9" t="s">
        <v>92</v>
      </c>
      <c r="D44" s="226">
        <v>14815</v>
      </c>
      <c r="E44" s="9" t="s">
        <v>115</v>
      </c>
      <c r="F44" s="9">
        <v>0</v>
      </c>
      <c r="G44" s="9">
        <v>0</v>
      </c>
      <c r="H44" s="224">
        <v>1.6020000000000001</v>
      </c>
      <c r="I44" s="9">
        <v>0</v>
      </c>
      <c r="K44" s="9" t="s">
        <v>40</v>
      </c>
      <c r="L44" s="226">
        <v>42208</v>
      </c>
      <c r="M44" s="9" t="s">
        <v>129</v>
      </c>
      <c r="N44" s="226">
        <v>14815</v>
      </c>
      <c r="O44" s="9" t="s">
        <v>115</v>
      </c>
      <c r="P44" s="9">
        <v>0</v>
      </c>
      <c r="Q44" s="9">
        <v>0</v>
      </c>
      <c r="R44" s="224">
        <v>1.6519999999999999</v>
      </c>
      <c r="S44" s="9">
        <v>0</v>
      </c>
      <c r="U44" s="9" t="s">
        <v>40</v>
      </c>
      <c r="V44" s="226">
        <v>42208</v>
      </c>
      <c r="W44" s="9" t="s">
        <v>129</v>
      </c>
      <c r="X44" s="226">
        <v>14815</v>
      </c>
      <c r="Y44" s="9" t="s">
        <v>115</v>
      </c>
      <c r="Z44" s="9">
        <v>0</v>
      </c>
      <c r="AA44" s="9">
        <v>0</v>
      </c>
      <c r="AB44" s="224">
        <v>1.6519999999999999</v>
      </c>
      <c r="AC44" s="9">
        <v>0</v>
      </c>
      <c r="AE44" s="9" t="s">
        <v>40</v>
      </c>
      <c r="AF44" s="226">
        <v>42208</v>
      </c>
      <c r="AG44" s="9" t="s">
        <v>161</v>
      </c>
      <c r="AH44" s="226">
        <v>12988</v>
      </c>
      <c r="AI44" s="9" t="s">
        <v>110</v>
      </c>
      <c r="AJ44" s="9">
        <v>0</v>
      </c>
      <c r="AK44" s="9">
        <v>0</v>
      </c>
      <c r="AL44" s="224">
        <v>1.474</v>
      </c>
      <c r="AM44" s="9">
        <v>0</v>
      </c>
      <c r="AO44" s="9" t="s">
        <v>40</v>
      </c>
      <c r="AP44" s="226">
        <v>42208</v>
      </c>
      <c r="AQ44" s="9" t="s">
        <v>138</v>
      </c>
      <c r="AR44" s="226">
        <v>14815</v>
      </c>
      <c r="AS44" s="9" t="s">
        <v>115</v>
      </c>
      <c r="AT44" s="9">
        <v>0</v>
      </c>
      <c r="AU44" s="9">
        <v>0</v>
      </c>
      <c r="AV44" s="224">
        <v>1.7290000000000001</v>
      </c>
      <c r="AW44" s="9">
        <v>0</v>
      </c>
      <c r="AY44" s="9" t="s">
        <v>41</v>
      </c>
      <c r="AZ44" s="226">
        <v>42208</v>
      </c>
      <c r="BA44" s="9" t="s">
        <v>140</v>
      </c>
      <c r="BB44" s="226">
        <v>11162</v>
      </c>
      <c r="BC44" s="9" t="s">
        <v>105</v>
      </c>
      <c r="BD44" s="9">
        <v>0</v>
      </c>
      <c r="BE44" s="9">
        <v>0</v>
      </c>
      <c r="BF44" s="224">
        <v>1.2410000000000001</v>
      </c>
      <c r="BG44" s="9">
        <v>0</v>
      </c>
    </row>
    <row r="45" spans="1:59" x14ac:dyDescent="0.2">
      <c r="A45" s="9" t="s">
        <v>40</v>
      </c>
      <c r="B45" s="226">
        <v>42208</v>
      </c>
      <c r="C45" s="9" t="s">
        <v>92</v>
      </c>
      <c r="D45" s="226">
        <v>15180</v>
      </c>
      <c r="E45" s="9" t="s">
        <v>116</v>
      </c>
      <c r="F45" s="9">
        <v>0</v>
      </c>
      <c r="G45" s="9">
        <v>0</v>
      </c>
      <c r="H45" s="224">
        <v>1.6065216</v>
      </c>
      <c r="I45" s="9">
        <v>0</v>
      </c>
      <c r="K45" s="9" t="s">
        <v>40</v>
      </c>
      <c r="L45" s="226">
        <v>42208</v>
      </c>
      <c r="M45" s="9" t="s">
        <v>129</v>
      </c>
      <c r="N45" s="226">
        <v>15180</v>
      </c>
      <c r="O45" s="9" t="s">
        <v>116</v>
      </c>
      <c r="P45" s="9">
        <v>0</v>
      </c>
      <c r="Q45" s="9">
        <v>0</v>
      </c>
      <c r="R45" s="224">
        <v>1.6552293419999999</v>
      </c>
      <c r="S45" s="9">
        <v>0</v>
      </c>
      <c r="U45" s="9" t="s">
        <v>40</v>
      </c>
      <c r="V45" s="226">
        <v>42208</v>
      </c>
      <c r="W45" s="9" t="s">
        <v>129</v>
      </c>
      <c r="X45" s="226">
        <v>15180</v>
      </c>
      <c r="Y45" s="9" t="s">
        <v>116</v>
      </c>
      <c r="Z45" s="9">
        <v>0</v>
      </c>
      <c r="AA45" s="9">
        <v>0</v>
      </c>
      <c r="AB45" s="224">
        <v>1.6552293419999999</v>
      </c>
      <c r="AC45" s="9">
        <v>0</v>
      </c>
      <c r="AE45" s="9" t="s">
        <v>40</v>
      </c>
      <c r="AF45" s="226">
        <v>42208</v>
      </c>
      <c r="AG45" s="9" t="s">
        <v>161</v>
      </c>
      <c r="AH45" s="226">
        <v>13354</v>
      </c>
      <c r="AI45" s="9" t="s">
        <v>111</v>
      </c>
      <c r="AJ45" s="9">
        <v>0</v>
      </c>
      <c r="AK45" s="9">
        <v>0</v>
      </c>
      <c r="AL45" s="224">
        <v>1.4913172269999999</v>
      </c>
      <c r="AM45" s="9">
        <v>0</v>
      </c>
      <c r="AO45" s="9" t="s">
        <v>40</v>
      </c>
      <c r="AP45" s="226">
        <v>42208</v>
      </c>
      <c r="AQ45" s="9" t="s">
        <v>138</v>
      </c>
      <c r="AR45" s="226">
        <v>15180</v>
      </c>
      <c r="AS45" s="9" t="s">
        <v>116</v>
      </c>
      <c r="AT45" s="9">
        <v>0</v>
      </c>
      <c r="AU45" s="9">
        <v>0</v>
      </c>
      <c r="AV45" s="224">
        <v>1.7310615970000001</v>
      </c>
      <c r="AW45" s="9">
        <v>0</v>
      </c>
      <c r="AY45" s="9" t="s">
        <v>41</v>
      </c>
      <c r="AZ45" s="226">
        <v>42208</v>
      </c>
      <c r="BA45" s="9" t="s">
        <v>140</v>
      </c>
      <c r="BB45" s="226">
        <v>11527</v>
      </c>
      <c r="BC45" s="9" t="s">
        <v>106</v>
      </c>
      <c r="BD45" s="9">
        <v>0</v>
      </c>
      <c r="BE45" s="9">
        <v>0</v>
      </c>
      <c r="BF45" s="224">
        <v>1.29</v>
      </c>
      <c r="BG45" s="9">
        <v>0</v>
      </c>
    </row>
    <row r="46" spans="1:59" x14ac:dyDescent="0.2">
      <c r="A46" s="9" t="s">
        <v>40</v>
      </c>
      <c r="B46" s="226">
        <v>42208</v>
      </c>
      <c r="C46" s="9" t="s">
        <v>92</v>
      </c>
      <c r="D46" s="226">
        <v>15545</v>
      </c>
      <c r="E46" s="9" t="s">
        <v>117</v>
      </c>
      <c r="F46" s="9">
        <v>0</v>
      </c>
      <c r="G46" s="9">
        <v>0</v>
      </c>
      <c r="H46" s="224">
        <v>1.6107636329999999</v>
      </c>
      <c r="I46" s="9">
        <v>0</v>
      </c>
      <c r="K46" s="9" t="s">
        <v>40</v>
      </c>
      <c r="L46" s="226">
        <v>42208</v>
      </c>
      <c r="M46" s="9" t="s">
        <v>129</v>
      </c>
      <c r="N46" s="226">
        <v>15545</v>
      </c>
      <c r="O46" s="9" t="s">
        <v>117</v>
      </c>
      <c r="P46" s="9">
        <v>0</v>
      </c>
      <c r="Q46" s="9">
        <v>0</v>
      </c>
      <c r="R46" s="224">
        <v>1.6582298040000001</v>
      </c>
      <c r="S46" s="9">
        <v>0</v>
      </c>
      <c r="U46" s="9" t="s">
        <v>40</v>
      </c>
      <c r="V46" s="226">
        <v>42208</v>
      </c>
      <c r="W46" s="9" t="s">
        <v>129</v>
      </c>
      <c r="X46" s="226">
        <v>15545</v>
      </c>
      <c r="Y46" s="9" t="s">
        <v>117</v>
      </c>
      <c r="Z46" s="9">
        <v>0</v>
      </c>
      <c r="AA46" s="9">
        <v>0</v>
      </c>
      <c r="AB46" s="224">
        <v>1.6582298040000001</v>
      </c>
      <c r="AC46" s="9">
        <v>0</v>
      </c>
      <c r="AE46" s="9" t="s">
        <v>40</v>
      </c>
      <c r="AF46" s="226">
        <v>42208</v>
      </c>
      <c r="AG46" s="9" t="s">
        <v>161</v>
      </c>
      <c r="AH46" s="226">
        <v>13719</v>
      </c>
      <c r="AI46" s="9" t="s">
        <v>112</v>
      </c>
      <c r="AJ46" s="9">
        <v>0</v>
      </c>
      <c r="AK46" s="9">
        <v>0</v>
      </c>
      <c r="AL46" s="224">
        <v>1.5041284850000001</v>
      </c>
      <c r="AM46" s="9">
        <v>0</v>
      </c>
      <c r="AO46" s="9" t="s">
        <v>40</v>
      </c>
      <c r="AP46" s="226">
        <v>42208</v>
      </c>
      <c r="AQ46" s="9" t="s">
        <v>138</v>
      </c>
      <c r="AR46" s="226">
        <v>15545</v>
      </c>
      <c r="AS46" s="9" t="s">
        <v>117</v>
      </c>
      <c r="AT46" s="9">
        <v>0</v>
      </c>
      <c r="AU46" s="9">
        <v>0</v>
      </c>
      <c r="AV46" s="224">
        <v>1.732973651</v>
      </c>
      <c r="AW46" s="9">
        <v>0</v>
      </c>
      <c r="AY46" s="9" t="s">
        <v>41</v>
      </c>
      <c r="AZ46" s="226">
        <v>42208</v>
      </c>
      <c r="BA46" s="9" t="s">
        <v>140</v>
      </c>
      <c r="BB46" s="226">
        <v>11893</v>
      </c>
      <c r="BC46" s="9" t="s">
        <v>107</v>
      </c>
      <c r="BD46" s="9">
        <v>0</v>
      </c>
      <c r="BE46" s="9">
        <v>0</v>
      </c>
      <c r="BF46" s="224">
        <v>1.3320000000000001</v>
      </c>
      <c r="BG46" s="9">
        <v>0</v>
      </c>
    </row>
    <row r="47" spans="1:59" x14ac:dyDescent="0.2">
      <c r="A47" s="9" t="s">
        <v>40</v>
      </c>
      <c r="B47" s="226">
        <v>42208</v>
      </c>
      <c r="C47" s="9" t="s">
        <v>92</v>
      </c>
      <c r="D47" s="226">
        <v>15910</v>
      </c>
      <c r="E47" s="9" t="s">
        <v>118</v>
      </c>
      <c r="F47" s="9">
        <v>0</v>
      </c>
      <c r="G47" s="9">
        <v>0</v>
      </c>
      <c r="H47" s="224">
        <v>1.614839492</v>
      </c>
      <c r="I47" s="9">
        <v>0</v>
      </c>
      <c r="K47" s="9" t="s">
        <v>40</v>
      </c>
      <c r="L47" s="226">
        <v>42208</v>
      </c>
      <c r="M47" s="9" t="s">
        <v>129</v>
      </c>
      <c r="N47" s="226">
        <v>15910</v>
      </c>
      <c r="O47" s="9" t="s">
        <v>118</v>
      </c>
      <c r="P47" s="9">
        <v>0</v>
      </c>
      <c r="Q47" s="9">
        <v>0</v>
      </c>
      <c r="R47" s="224">
        <v>1.6611101880000001</v>
      </c>
      <c r="S47" s="9">
        <v>0</v>
      </c>
      <c r="U47" s="9" t="s">
        <v>40</v>
      </c>
      <c r="V47" s="226">
        <v>42208</v>
      </c>
      <c r="W47" s="9" t="s">
        <v>129</v>
      </c>
      <c r="X47" s="226">
        <v>15910</v>
      </c>
      <c r="Y47" s="9" t="s">
        <v>118</v>
      </c>
      <c r="Z47" s="9">
        <v>0</v>
      </c>
      <c r="AA47" s="9">
        <v>0</v>
      </c>
      <c r="AB47" s="224">
        <v>1.6611101880000001</v>
      </c>
      <c r="AC47" s="9">
        <v>0</v>
      </c>
      <c r="AE47" s="9" t="s">
        <v>40</v>
      </c>
      <c r="AF47" s="226">
        <v>42208</v>
      </c>
      <c r="AG47" s="9" t="s">
        <v>161</v>
      </c>
      <c r="AH47" s="226">
        <v>14084</v>
      </c>
      <c r="AI47" s="9" t="s">
        <v>113</v>
      </c>
      <c r="AJ47" s="9">
        <v>0</v>
      </c>
      <c r="AK47" s="9">
        <v>0</v>
      </c>
      <c r="AL47" s="224">
        <v>1.5138575830000001</v>
      </c>
      <c r="AM47" s="9">
        <v>0</v>
      </c>
      <c r="AO47" s="9" t="s">
        <v>40</v>
      </c>
      <c r="AP47" s="226">
        <v>42208</v>
      </c>
      <c r="AQ47" s="9" t="s">
        <v>138</v>
      </c>
      <c r="AR47" s="226">
        <v>15910</v>
      </c>
      <c r="AS47" s="9" t="s">
        <v>118</v>
      </c>
      <c r="AT47" s="9">
        <v>0</v>
      </c>
      <c r="AU47" s="9">
        <v>0</v>
      </c>
      <c r="AV47" s="224">
        <v>1.7348498320000001</v>
      </c>
      <c r="AW47" s="9">
        <v>0</v>
      </c>
      <c r="AY47" s="9" t="s">
        <v>41</v>
      </c>
      <c r="AZ47" s="226">
        <v>42208</v>
      </c>
      <c r="BA47" s="9" t="s">
        <v>140</v>
      </c>
      <c r="BB47" s="226">
        <v>12260</v>
      </c>
      <c r="BC47" s="9" t="s">
        <v>108</v>
      </c>
      <c r="BD47" s="9">
        <v>0</v>
      </c>
      <c r="BE47" s="9">
        <v>0</v>
      </c>
      <c r="BF47" s="224">
        <v>1.3680000000000001</v>
      </c>
      <c r="BG47" s="9">
        <v>0</v>
      </c>
    </row>
    <row r="48" spans="1:59" x14ac:dyDescent="0.2">
      <c r="A48" s="9" t="s">
        <v>40</v>
      </c>
      <c r="B48" s="226">
        <v>42208</v>
      </c>
      <c r="C48" s="9" t="s">
        <v>92</v>
      </c>
      <c r="D48" s="226">
        <v>16278</v>
      </c>
      <c r="E48" s="9" t="s">
        <v>119</v>
      </c>
      <c r="F48" s="9">
        <v>0</v>
      </c>
      <c r="G48" s="9">
        <v>0</v>
      </c>
      <c r="H48" s="224">
        <v>1.618995033</v>
      </c>
      <c r="I48" s="9">
        <v>0</v>
      </c>
      <c r="K48" s="9" t="s">
        <v>40</v>
      </c>
      <c r="L48" s="226">
        <v>42208</v>
      </c>
      <c r="M48" s="9" t="s">
        <v>129</v>
      </c>
      <c r="N48" s="226">
        <v>16278</v>
      </c>
      <c r="O48" s="9" t="s">
        <v>119</v>
      </c>
      <c r="P48" s="9">
        <v>0</v>
      </c>
      <c r="Q48" s="9">
        <v>0</v>
      </c>
      <c r="R48" s="224">
        <v>1.6641063810000001</v>
      </c>
      <c r="S48" s="9">
        <v>0</v>
      </c>
      <c r="U48" s="9" t="s">
        <v>40</v>
      </c>
      <c r="V48" s="226">
        <v>42208</v>
      </c>
      <c r="W48" s="9" t="s">
        <v>129</v>
      </c>
      <c r="X48" s="226">
        <v>16278</v>
      </c>
      <c r="Y48" s="9" t="s">
        <v>119</v>
      </c>
      <c r="Z48" s="9">
        <v>0</v>
      </c>
      <c r="AA48" s="9">
        <v>0</v>
      </c>
      <c r="AB48" s="224">
        <v>1.6641063810000001</v>
      </c>
      <c r="AC48" s="9">
        <v>0</v>
      </c>
      <c r="AE48" s="9" t="s">
        <v>40</v>
      </c>
      <c r="AF48" s="226">
        <v>42208</v>
      </c>
      <c r="AG48" s="9" t="s">
        <v>161</v>
      </c>
      <c r="AH48" s="226">
        <v>14451</v>
      </c>
      <c r="AI48" s="9" t="s">
        <v>114</v>
      </c>
      <c r="AJ48" s="9">
        <v>0</v>
      </c>
      <c r="AK48" s="9">
        <v>0</v>
      </c>
      <c r="AL48" s="224">
        <v>1.521528464</v>
      </c>
      <c r="AM48" s="9">
        <v>0</v>
      </c>
      <c r="AO48" s="9" t="s">
        <v>40</v>
      </c>
      <c r="AP48" s="226">
        <v>42208</v>
      </c>
      <c r="AQ48" s="9" t="s">
        <v>138</v>
      </c>
      <c r="AR48" s="226">
        <v>16278</v>
      </c>
      <c r="AS48" s="9" t="s">
        <v>119</v>
      </c>
      <c r="AT48" s="9">
        <v>0</v>
      </c>
      <c r="AU48" s="9">
        <v>0</v>
      </c>
      <c r="AV48" s="224">
        <v>1.736928236</v>
      </c>
      <c r="AW48" s="9">
        <v>0</v>
      </c>
      <c r="AY48" s="9" t="s">
        <v>41</v>
      </c>
      <c r="AZ48" s="226">
        <v>42208</v>
      </c>
      <c r="BA48" s="9" t="s">
        <v>140</v>
      </c>
      <c r="BB48" s="226">
        <v>12624</v>
      </c>
      <c r="BC48" s="9" t="s">
        <v>109</v>
      </c>
      <c r="BD48" s="9">
        <v>0</v>
      </c>
      <c r="BE48" s="9">
        <v>0</v>
      </c>
      <c r="BF48" s="224">
        <v>1.397</v>
      </c>
      <c r="BG48" s="9">
        <v>0</v>
      </c>
    </row>
    <row r="49" spans="1:59" x14ac:dyDescent="0.2">
      <c r="A49" s="9" t="s">
        <v>40</v>
      </c>
      <c r="B49" s="226">
        <v>42208</v>
      </c>
      <c r="C49" s="9" t="s">
        <v>92</v>
      </c>
      <c r="D49" s="226">
        <v>16642</v>
      </c>
      <c r="E49" s="9" t="s">
        <v>120</v>
      </c>
      <c r="F49" s="9">
        <v>0</v>
      </c>
      <c r="G49" s="9">
        <v>0</v>
      </c>
      <c r="H49" s="224">
        <v>1.623</v>
      </c>
      <c r="I49" s="9">
        <v>0</v>
      </c>
      <c r="K49" s="9" t="s">
        <v>40</v>
      </c>
      <c r="L49" s="226">
        <v>42208</v>
      </c>
      <c r="M49" s="9" t="s">
        <v>129</v>
      </c>
      <c r="N49" s="226">
        <v>16642</v>
      </c>
      <c r="O49" s="9" t="s">
        <v>120</v>
      </c>
      <c r="P49" s="9">
        <v>0</v>
      </c>
      <c r="Q49" s="9">
        <v>0</v>
      </c>
      <c r="R49" s="224">
        <v>1.667</v>
      </c>
      <c r="S49" s="9">
        <v>0</v>
      </c>
      <c r="U49" s="9" t="s">
        <v>40</v>
      </c>
      <c r="V49" s="226">
        <v>42208</v>
      </c>
      <c r="W49" s="9" t="s">
        <v>129</v>
      </c>
      <c r="X49" s="226">
        <v>16642</v>
      </c>
      <c r="Y49" s="9" t="s">
        <v>120</v>
      </c>
      <c r="Z49" s="9">
        <v>0</v>
      </c>
      <c r="AA49" s="9">
        <v>0</v>
      </c>
      <c r="AB49" s="224">
        <v>1.667</v>
      </c>
      <c r="AC49" s="9">
        <v>0</v>
      </c>
      <c r="AE49" s="9" t="s">
        <v>40</v>
      </c>
      <c r="AF49" s="226">
        <v>42208</v>
      </c>
      <c r="AG49" s="9" t="s">
        <v>161</v>
      </c>
      <c r="AH49" s="226">
        <v>14815</v>
      </c>
      <c r="AI49" s="9" t="s">
        <v>115</v>
      </c>
      <c r="AJ49" s="9">
        <v>0</v>
      </c>
      <c r="AK49" s="9">
        <v>0</v>
      </c>
      <c r="AL49" s="224">
        <v>1.528</v>
      </c>
      <c r="AM49" s="9">
        <v>0</v>
      </c>
      <c r="AO49" s="9" t="s">
        <v>40</v>
      </c>
      <c r="AP49" s="226">
        <v>42208</v>
      </c>
      <c r="AQ49" s="9" t="s">
        <v>138</v>
      </c>
      <c r="AR49" s="226">
        <v>16642</v>
      </c>
      <c r="AS49" s="9" t="s">
        <v>120</v>
      </c>
      <c r="AT49" s="9">
        <v>0</v>
      </c>
      <c r="AU49" s="9">
        <v>0</v>
      </c>
      <c r="AV49" s="224">
        <v>1.7390000000000001</v>
      </c>
      <c r="AW49" s="9">
        <v>0</v>
      </c>
      <c r="AY49" s="9" t="s">
        <v>41</v>
      </c>
      <c r="AZ49" s="226">
        <v>42208</v>
      </c>
      <c r="BA49" s="9" t="s">
        <v>140</v>
      </c>
      <c r="BB49" s="226">
        <v>12988</v>
      </c>
      <c r="BC49" s="9" t="s">
        <v>110</v>
      </c>
      <c r="BD49" s="9">
        <v>0</v>
      </c>
      <c r="BE49" s="9">
        <v>0</v>
      </c>
      <c r="BF49" s="224">
        <v>1.421</v>
      </c>
      <c r="BG49" s="9">
        <v>0</v>
      </c>
    </row>
    <row r="50" spans="1:59" x14ac:dyDescent="0.2">
      <c r="A50" s="9" t="s">
        <v>40</v>
      </c>
      <c r="B50" s="226">
        <v>42208</v>
      </c>
      <c r="C50" s="9" t="s">
        <v>92</v>
      </c>
      <c r="D50" s="226">
        <v>17006</v>
      </c>
      <c r="E50" s="9" t="s">
        <v>121</v>
      </c>
      <c r="F50" s="9">
        <v>0</v>
      </c>
      <c r="G50" s="9">
        <v>0</v>
      </c>
      <c r="H50" s="224">
        <v>1.6270430389999999</v>
      </c>
      <c r="I50" s="9">
        <v>0</v>
      </c>
      <c r="K50" s="9" t="s">
        <v>40</v>
      </c>
      <c r="L50" s="226">
        <v>42208</v>
      </c>
      <c r="M50" s="9" t="s">
        <v>129</v>
      </c>
      <c r="N50" s="226">
        <v>17006</v>
      </c>
      <c r="O50" s="9" t="s">
        <v>121</v>
      </c>
      <c r="P50" s="9">
        <v>0</v>
      </c>
      <c r="Q50" s="9">
        <v>0</v>
      </c>
      <c r="R50" s="224">
        <v>1.6699613499999999</v>
      </c>
      <c r="S50" s="9">
        <v>0</v>
      </c>
      <c r="U50" s="9" t="s">
        <v>40</v>
      </c>
      <c r="V50" s="226">
        <v>42208</v>
      </c>
      <c r="W50" s="9" t="s">
        <v>129</v>
      </c>
      <c r="X50" s="226">
        <v>17006</v>
      </c>
      <c r="Y50" s="9" t="s">
        <v>121</v>
      </c>
      <c r="Z50" s="9">
        <v>0</v>
      </c>
      <c r="AA50" s="9">
        <v>0</v>
      </c>
      <c r="AB50" s="224">
        <v>1.6699613499999999</v>
      </c>
      <c r="AC50" s="9">
        <v>0</v>
      </c>
      <c r="AE50" s="9" t="s">
        <v>40</v>
      </c>
      <c r="AF50" s="226">
        <v>42208</v>
      </c>
      <c r="AG50" s="9" t="s">
        <v>161</v>
      </c>
      <c r="AH50" s="226">
        <v>15180</v>
      </c>
      <c r="AI50" s="9" t="s">
        <v>116</v>
      </c>
      <c r="AJ50" s="9">
        <v>0</v>
      </c>
      <c r="AK50" s="9">
        <v>0</v>
      </c>
      <c r="AL50" s="224">
        <v>1.5336904200000001</v>
      </c>
      <c r="AM50" s="9">
        <v>0</v>
      </c>
      <c r="AO50" s="9" t="s">
        <v>40</v>
      </c>
      <c r="AP50" s="226">
        <v>42208</v>
      </c>
      <c r="AQ50" s="9" t="s">
        <v>138</v>
      </c>
      <c r="AR50" s="226">
        <v>17006</v>
      </c>
      <c r="AS50" s="9" t="s">
        <v>121</v>
      </c>
      <c r="AT50" s="9">
        <v>0</v>
      </c>
      <c r="AU50" s="9">
        <v>0</v>
      </c>
      <c r="AV50" s="224">
        <v>1.7412369839999999</v>
      </c>
      <c r="AW50" s="9">
        <v>0</v>
      </c>
      <c r="AY50" s="9" t="s">
        <v>41</v>
      </c>
      <c r="AZ50" s="226">
        <v>42208</v>
      </c>
      <c r="BA50" s="9" t="s">
        <v>140</v>
      </c>
      <c r="BB50" s="226">
        <v>13354</v>
      </c>
      <c r="BC50" s="9" t="s">
        <v>111</v>
      </c>
      <c r="BD50" s="9">
        <v>0</v>
      </c>
      <c r="BE50" s="9">
        <v>0</v>
      </c>
      <c r="BF50" s="224">
        <v>1.4390000000000001</v>
      </c>
      <c r="BG50" s="9">
        <v>0</v>
      </c>
    </row>
    <row r="51" spans="1:59" x14ac:dyDescent="0.2">
      <c r="A51" s="9" t="s">
        <v>40</v>
      </c>
      <c r="B51" s="226">
        <v>42208</v>
      </c>
      <c r="C51" s="9" t="s">
        <v>92</v>
      </c>
      <c r="D51" s="226">
        <v>17371</v>
      </c>
      <c r="E51" s="9" t="s">
        <v>122</v>
      </c>
      <c r="F51" s="9">
        <v>0</v>
      </c>
      <c r="G51" s="9">
        <v>0</v>
      </c>
      <c r="H51" s="224">
        <v>1.630988933</v>
      </c>
      <c r="I51" s="9">
        <v>0</v>
      </c>
      <c r="K51" s="9" t="s">
        <v>40</v>
      </c>
      <c r="L51" s="226">
        <v>42208</v>
      </c>
      <c r="M51" s="9" t="s">
        <v>129</v>
      </c>
      <c r="N51" s="226">
        <v>17371</v>
      </c>
      <c r="O51" s="9" t="s">
        <v>122</v>
      </c>
      <c r="P51" s="9">
        <v>0</v>
      </c>
      <c r="Q51" s="9">
        <v>0</v>
      </c>
      <c r="R51" s="224">
        <v>1.6728212149999999</v>
      </c>
      <c r="S51" s="9">
        <v>0</v>
      </c>
      <c r="U51" s="9" t="s">
        <v>40</v>
      </c>
      <c r="V51" s="226">
        <v>42208</v>
      </c>
      <c r="W51" s="9" t="s">
        <v>129</v>
      </c>
      <c r="X51" s="226">
        <v>17371</v>
      </c>
      <c r="Y51" s="9" t="s">
        <v>122</v>
      </c>
      <c r="Z51" s="9">
        <v>0</v>
      </c>
      <c r="AA51" s="9">
        <v>0</v>
      </c>
      <c r="AB51" s="224">
        <v>1.6728212149999999</v>
      </c>
      <c r="AC51" s="9">
        <v>0</v>
      </c>
      <c r="AE51" s="9" t="s">
        <v>40</v>
      </c>
      <c r="AF51" s="226">
        <v>42208</v>
      </c>
      <c r="AG51" s="9" t="s">
        <v>161</v>
      </c>
      <c r="AH51" s="226">
        <v>15545</v>
      </c>
      <c r="AI51" s="9" t="s">
        <v>117</v>
      </c>
      <c r="AJ51" s="9">
        <v>0</v>
      </c>
      <c r="AK51" s="9">
        <v>0</v>
      </c>
      <c r="AL51" s="224">
        <v>1.538977372</v>
      </c>
      <c r="AM51" s="9">
        <v>0</v>
      </c>
      <c r="AO51" s="9" t="s">
        <v>40</v>
      </c>
      <c r="AP51" s="226">
        <v>42208</v>
      </c>
      <c r="AQ51" s="9" t="s">
        <v>138</v>
      </c>
      <c r="AR51" s="226">
        <v>17371</v>
      </c>
      <c r="AS51" s="9" t="s">
        <v>122</v>
      </c>
      <c r="AT51" s="9">
        <v>0</v>
      </c>
      <c r="AU51" s="9">
        <v>0</v>
      </c>
      <c r="AV51" s="224">
        <v>1.7434888120000001</v>
      </c>
      <c r="AW51" s="9">
        <v>0</v>
      </c>
      <c r="AY51" s="9" t="s">
        <v>41</v>
      </c>
      <c r="AZ51" s="226">
        <v>42208</v>
      </c>
      <c r="BA51" s="9" t="s">
        <v>140</v>
      </c>
      <c r="BB51" s="226">
        <v>13719</v>
      </c>
      <c r="BC51" s="9" t="s">
        <v>112</v>
      </c>
      <c r="BD51" s="9">
        <v>0</v>
      </c>
      <c r="BE51" s="9">
        <v>0</v>
      </c>
      <c r="BF51" s="224">
        <v>1.454</v>
      </c>
      <c r="BG51" s="9">
        <v>0</v>
      </c>
    </row>
    <row r="52" spans="1:59" x14ac:dyDescent="0.2">
      <c r="A52" s="9" t="s">
        <v>40</v>
      </c>
      <c r="B52" s="226">
        <v>42208</v>
      </c>
      <c r="C52" s="9" t="s">
        <v>92</v>
      </c>
      <c r="D52" s="226">
        <v>17737</v>
      </c>
      <c r="E52" s="9" t="s">
        <v>123</v>
      </c>
      <c r="F52" s="9">
        <v>0</v>
      </c>
      <c r="G52" s="9">
        <v>0</v>
      </c>
      <c r="H52" s="224">
        <v>1.6347714520000001</v>
      </c>
      <c r="I52" s="9">
        <v>0</v>
      </c>
      <c r="K52" s="9" t="s">
        <v>40</v>
      </c>
      <c r="L52" s="226">
        <v>42208</v>
      </c>
      <c r="M52" s="9" t="s">
        <v>129</v>
      </c>
      <c r="N52" s="226">
        <v>17737</v>
      </c>
      <c r="O52" s="9" t="s">
        <v>123</v>
      </c>
      <c r="P52" s="9">
        <v>0</v>
      </c>
      <c r="Q52" s="9">
        <v>0</v>
      </c>
      <c r="R52" s="224">
        <v>1.675483134</v>
      </c>
      <c r="S52" s="9">
        <v>0</v>
      </c>
      <c r="U52" s="9" t="s">
        <v>40</v>
      </c>
      <c r="V52" s="226">
        <v>42208</v>
      </c>
      <c r="W52" s="9" t="s">
        <v>129</v>
      </c>
      <c r="X52" s="226">
        <v>17737</v>
      </c>
      <c r="Y52" s="9" t="s">
        <v>123</v>
      </c>
      <c r="Z52" s="9">
        <v>0</v>
      </c>
      <c r="AA52" s="9">
        <v>0</v>
      </c>
      <c r="AB52" s="224">
        <v>1.675483134</v>
      </c>
      <c r="AC52" s="9">
        <v>0</v>
      </c>
      <c r="AE52" s="9" t="s">
        <v>40</v>
      </c>
      <c r="AF52" s="226">
        <v>42208</v>
      </c>
      <c r="AG52" s="9" t="s">
        <v>161</v>
      </c>
      <c r="AH52" s="226">
        <v>15910</v>
      </c>
      <c r="AI52" s="9" t="s">
        <v>118</v>
      </c>
      <c r="AJ52" s="9">
        <v>0</v>
      </c>
      <c r="AK52" s="9">
        <v>0</v>
      </c>
      <c r="AL52" s="224">
        <v>1.5440168160000001</v>
      </c>
      <c r="AM52" s="9">
        <v>0</v>
      </c>
      <c r="AO52" s="9" t="s">
        <v>40</v>
      </c>
      <c r="AP52" s="226">
        <v>42208</v>
      </c>
      <c r="AQ52" s="9" t="s">
        <v>138</v>
      </c>
      <c r="AR52" s="226">
        <v>17737</v>
      </c>
      <c r="AS52" s="9" t="s">
        <v>123</v>
      </c>
      <c r="AT52" s="9">
        <v>0</v>
      </c>
      <c r="AU52" s="9">
        <v>0</v>
      </c>
      <c r="AV52" s="224">
        <v>1.745685406</v>
      </c>
      <c r="AW52" s="9">
        <v>0</v>
      </c>
      <c r="AY52" s="9" t="s">
        <v>41</v>
      </c>
      <c r="AZ52" s="226">
        <v>42208</v>
      </c>
      <c r="BA52" s="9" t="s">
        <v>140</v>
      </c>
      <c r="BB52" s="226">
        <v>14084</v>
      </c>
      <c r="BC52" s="9" t="s">
        <v>113</v>
      </c>
      <c r="BD52" s="9">
        <v>0</v>
      </c>
      <c r="BE52" s="9">
        <v>0</v>
      </c>
      <c r="BF52" s="224">
        <v>1.4650000000000001</v>
      </c>
      <c r="BG52" s="9">
        <v>0</v>
      </c>
    </row>
    <row r="53" spans="1:59" x14ac:dyDescent="0.2">
      <c r="A53" s="9" t="s">
        <v>40</v>
      </c>
      <c r="B53" s="226">
        <v>42208</v>
      </c>
      <c r="C53" s="9" t="s">
        <v>92</v>
      </c>
      <c r="D53" s="226">
        <v>18102</v>
      </c>
      <c r="E53" s="9" t="s">
        <v>124</v>
      </c>
      <c r="F53" s="9">
        <v>0</v>
      </c>
      <c r="G53" s="9">
        <v>0</v>
      </c>
      <c r="H53" s="224">
        <v>1.63802333</v>
      </c>
      <c r="I53" s="9">
        <v>0</v>
      </c>
      <c r="K53" s="9" t="s">
        <v>40</v>
      </c>
      <c r="L53" s="226">
        <v>42208</v>
      </c>
      <c r="M53" s="9" t="s">
        <v>129</v>
      </c>
      <c r="N53" s="226">
        <v>18102</v>
      </c>
      <c r="O53" s="9" t="s">
        <v>124</v>
      </c>
      <c r="P53" s="9">
        <v>0</v>
      </c>
      <c r="Q53" s="9">
        <v>0</v>
      </c>
      <c r="R53" s="224">
        <v>1.6775525630000001</v>
      </c>
      <c r="S53" s="9">
        <v>0</v>
      </c>
      <c r="U53" s="9" t="s">
        <v>40</v>
      </c>
      <c r="V53" s="226">
        <v>42208</v>
      </c>
      <c r="W53" s="9" t="s">
        <v>129</v>
      </c>
      <c r="X53" s="226">
        <v>18102</v>
      </c>
      <c r="Y53" s="9" t="s">
        <v>124</v>
      </c>
      <c r="Z53" s="9">
        <v>0</v>
      </c>
      <c r="AA53" s="9">
        <v>0</v>
      </c>
      <c r="AB53" s="224">
        <v>1.6775525630000001</v>
      </c>
      <c r="AC53" s="9">
        <v>0</v>
      </c>
      <c r="AE53" s="9" t="s">
        <v>40</v>
      </c>
      <c r="AF53" s="226">
        <v>42208</v>
      </c>
      <c r="AG53" s="9" t="s">
        <v>161</v>
      </c>
      <c r="AH53" s="226">
        <v>16278</v>
      </c>
      <c r="AI53" s="9" t="s">
        <v>119</v>
      </c>
      <c r="AJ53" s="9">
        <v>0</v>
      </c>
      <c r="AK53" s="9">
        <v>0</v>
      </c>
      <c r="AL53" s="224">
        <v>1.5490931889999999</v>
      </c>
      <c r="AM53" s="9">
        <v>0</v>
      </c>
      <c r="AO53" s="9" t="s">
        <v>40</v>
      </c>
      <c r="AP53" s="226">
        <v>42208</v>
      </c>
      <c r="AQ53" s="9" t="s">
        <v>138</v>
      </c>
      <c r="AR53" s="226">
        <v>18102</v>
      </c>
      <c r="AS53" s="9" t="s">
        <v>124</v>
      </c>
      <c r="AT53" s="9">
        <v>0</v>
      </c>
      <c r="AU53" s="9">
        <v>0</v>
      </c>
      <c r="AV53" s="224">
        <v>1.747443799</v>
      </c>
      <c r="AW53" s="9">
        <v>0</v>
      </c>
      <c r="AY53" s="9" t="s">
        <v>41</v>
      </c>
      <c r="AZ53" s="226">
        <v>42208</v>
      </c>
      <c r="BA53" s="9" t="s">
        <v>140</v>
      </c>
      <c r="BB53" s="226">
        <v>14451</v>
      </c>
      <c r="BC53" s="9" t="s">
        <v>114</v>
      </c>
      <c r="BD53" s="9">
        <v>0</v>
      </c>
      <c r="BE53" s="9">
        <v>0</v>
      </c>
      <c r="BF53" s="224">
        <v>1.4730000000000001</v>
      </c>
      <c r="BG53" s="9">
        <v>0</v>
      </c>
    </row>
    <row r="54" spans="1:59" x14ac:dyDescent="0.2">
      <c r="A54" s="9" t="s">
        <v>40</v>
      </c>
      <c r="B54" s="226">
        <v>42208</v>
      </c>
      <c r="C54" s="9" t="s">
        <v>92</v>
      </c>
      <c r="D54" s="226">
        <v>18469</v>
      </c>
      <c r="E54" s="9" t="s">
        <v>168</v>
      </c>
      <c r="F54" s="9">
        <v>0</v>
      </c>
      <c r="G54" s="9">
        <v>0</v>
      </c>
      <c r="H54" s="224">
        <v>1.6407471309999999</v>
      </c>
      <c r="I54" s="9">
        <v>0</v>
      </c>
      <c r="K54" s="9" t="s">
        <v>40</v>
      </c>
      <c r="L54" s="226">
        <v>42208</v>
      </c>
      <c r="M54" s="9" t="s">
        <v>129</v>
      </c>
      <c r="N54" s="226">
        <v>18469</v>
      </c>
      <c r="O54" s="9" t="s">
        <v>168</v>
      </c>
      <c r="P54" s="9">
        <v>0</v>
      </c>
      <c r="Q54" s="9">
        <v>0</v>
      </c>
      <c r="R54" s="224">
        <v>1.679</v>
      </c>
      <c r="S54" s="9">
        <v>0</v>
      </c>
      <c r="U54" s="9" t="s">
        <v>40</v>
      </c>
      <c r="V54" s="226">
        <v>42208</v>
      </c>
      <c r="W54" s="9" t="s">
        <v>129</v>
      </c>
      <c r="X54" s="226">
        <v>18469</v>
      </c>
      <c r="Y54" s="9" t="s">
        <v>168</v>
      </c>
      <c r="Z54" s="9">
        <v>0</v>
      </c>
      <c r="AA54" s="9">
        <v>0</v>
      </c>
      <c r="AB54" s="224">
        <v>1.679</v>
      </c>
      <c r="AC54" s="9">
        <v>0</v>
      </c>
      <c r="AE54" s="9" t="s">
        <v>40</v>
      </c>
      <c r="AF54" s="226">
        <v>42208</v>
      </c>
      <c r="AG54" s="9" t="s">
        <v>161</v>
      </c>
      <c r="AH54" s="226">
        <v>16642</v>
      </c>
      <c r="AI54" s="9" t="s">
        <v>120</v>
      </c>
      <c r="AJ54" s="9">
        <v>0</v>
      </c>
      <c r="AK54" s="9">
        <v>0</v>
      </c>
      <c r="AL54" s="224">
        <v>1.554</v>
      </c>
      <c r="AM54" s="9">
        <v>0</v>
      </c>
      <c r="AO54" s="9" t="s">
        <v>40</v>
      </c>
      <c r="AP54" s="226">
        <v>42208</v>
      </c>
      <c r="AQ54" s="9" t="s">
        <v>138</v>
      </c>
      <c r="AR54" s="226">
        <v>18469</v>
      </c>
      <c r="AS54" s="9" t="s">
        <v>168</v>
      </c>
      <c r="AT54" s="9">
        <v>0</v>
      </c>
      <c r="AU54" s="9">
        <v>0</v>
      </c>
      <c r="AV54" s="224">
        <v>1.7487524270000001</v>
      </c>
      <c r="AW54" s="9">
        <v>0</v>
      </c>
      <c r="AY54" s="9" t="s">
        <v>41</v>
      </c>
      <c r="AZ54" s="226">
        <v>42208</v>
      </c>
      <c r="BA54" s="9" t="s">
        <v>140</v>
      </c>
      <c r="BB54" s="226">
        <v>14815</v>
      </c>
      <c r="BC54" s="9" t="s">
        <v>115</v>
      </c>
      <c r="BD54" s="9">
        <v>0</v>
      </c>
      <c r="BE54" s="9">
        <v>0</v>
      </c>
      <c r="BF54" s="224">
        <v>1.48</v>
      </c>
      <c r="BG54" s="9">
        <v>0</v>
      </c>
    </row>
    <row r="55" spans="1:59" x14ac:dyDescent="0.2">
      <c r="A55" s="9" t="s">
        <v>40</v>
      </c>
      <c r="B55" s="226">
        <v>42208</v>
      </c>
      <c r="C55" s="9" t="s">
        <v>92</v>
      </c>
      <c r="D55" s="226">
        <v>18833</v>
      </c>
      <c r="E55" s="9" t="s">
        <v>169</v>
      </c>
      <c r="F55" s="9">
        <v>0</v>
      </c>
      <c r="G55" s="9">
        <v>0</v>
      </c>
      <c r="H55" s="224">
        <v>1.6428041330000001</v>
      </c>
      <c r="I55" s="9">
        <v>0</v>
      </c>
      <c r="K55" s="9" t="s">
        <v>40</v>
      </c>
      <c r="L55" s="226">
        <v>42208</v>
      </c>
      <c r="M55" s="9" t="s">
        <v>129</v>
      </c>
      <c r="N55" s="226">
        <v>18833</v>
      </c>
      <c r="O55" s="9" t="s">
        <v>169</v>
      </c>
      <c r="P55" s="9">
        <v>0</v>
      </c>
      <c r="Q55" s="9">
        <v>0</v>
      </c>
      <c r="R55" s="224">
        <v>1.6797467159999999</v>
      </c>
      <c r="S55" s="9">
        <v>0</v>
      </c>
      <c r="U55" s="9" t="s">
        <v>40</v>
      </c>
      <c r="V55" s="226">
        <v>42208</v>
      </c>
      <c r="W55" s="9" t="s">
        <v>129</v>
      </c>
      <c r="X55" s="226">
        <v>18833</v>
      </c>
      <c r="Y55" s="9" t="s">
        <v>169</v>
      </c>
      <c r="Z55" s="9">
        <v>0</v>
      </c>
      <c r="AA55" s="9">
        <v>0</v>
      </c>
      <c r="AB55" s="224">
        <v>1.6797467159999999</v>
      </c>
      <c r="AC55" s="9">
        <v>0</v>
      </c>
      <c r="AE55" s="9" t="s">
        <v>40</v>
      </c>
      <c r="AF55" s="226">
        <v>42208</v>
      </c>
      <c r="AG55" s="9" t="s">
        <v>161</v>
      </c>
      <c r="AH55" s="226">
        <v>17006</v>
      </c>
      <c r="AI55" s="9" t="s">
        <v>121</v>
      </c>
      <c r="AJ55" s="9">
        <v>0</v>
      </c>
      <c r="AK55" s="9">
        <v>0</v>
      </c>
      <c r="AL55" s="224">
        <v>1.5589509029999999</v>
      </c>
      <c r="AM55" s="9">
        <v>0</v>
      </c>
      <c r="AO55" s="9" t="s">
        <v>40</v>
      </c>
      <c r="AP55" s="226">
        <v>42208</v>
      </c>
      <c r="AQ55" s="9" t="s">
        <v>138</v>
      </c>
      <c r="AR55" s="226">
        <v>18833</v>
      </c>
      <c r="AS55" s="9" t="s">
        <v>169</v>
      </c>
      <c r="AT55" s="9">
        <v>0</v>
      </c>
      <c r="AU55" s="9">
        <v>0</v>
      </c>
      <c r="AV55" s="224">
        <v>1.7494832039999999</v>
      </c>
      <c r="AW55" s="9">
        <v>0</v>
      </c>
      <c r="AY55" s="9" t="s">
        <v>41</v>
      </c>
      <c r="AZ55" s="226">
        <v>42208</v>
      </c>
      <c r="BA55" s="9" t="s">
        <v>140</v>
      </c>
      <c r="BB55" s="226">
        <v>15180</v>
      </c>
      <c r="BC55" s="9" t="s">
        <v>116</v>
      </c>
      <c r="BD55" s="9">
        <v>0</v>
      </c>
      <c r="BE55" s="9">
        <v>0</v>
      </c>
      <c r="BF55" s="224">
        <v>1.486</v>
      </c>
      <c r="BG55" s="9">
        <v>0</v>
      </c>
    </row>
    <row r="56" spans="1:59" x14ac:dyDescent="0.2">
      <c r="A56" s="9" t="s">
        <v>40</v>
      </c>
      <c r="B56" s="226">
        <v>42208</v>
      </c>
      <c r="C56" s="9" t="s">
        <v>92</v>
      </c>
      <c r="D56" s="226">
        <v>19198</v>
      </c>
      <c r="E56" s="9" t="s">
        <v>170</v>
      </c>
      <c r="F56" s="9">
        <v>0</v>
      </c>
      <c r="G56" s="9">
        <v>0</v>
      </c>
      <c r="H56" s="224">
        <v>1.644216103</v>
      </c>
      <c r="I56" s="9">
        <v>0</v>
      </c>
      <c r="K56" s="9" t="s">
        <v>40</v>
      </c>
      <c r="L56" s="226">
        <v>42208</v>
      </c>
      <c r="M56" s="9" t="s">
        <v>129</v>
      </c>
      <c r="N56" s="226">
        <v>19198</v>
      </c>
      <c r="O56" s="9" t="s">
        <v>170</v>
      </c>
      <c r="P56" s="9">
        <v>0</v>
      </c>
      <c r="Q56" s="9">
        <v>0</v>
      </c>
      <c r="R56" s="224">
        <v>1.680086277</v>
      </c>
      <c r="S56" s="9">
        <v>0</v>
      </c>
      <c r="U56" s="9" t="s">
        <v>40</v>
      </c>
      <c r="V56" s="226">
        <v>42208</v>
      </c>
      <c r="W56" s="9" t="s">
        <v>129</v>
      </c>
      <c r="X56" s="226">
        <v>19198</v>
      </c>
      <c r="Y56" s="9" t="s">
        <v>170</v>
      </c>
      <c r="Z56" s="9">
        <v>0</v>
      </c>
      <c r="AA56" s="9">
        <v>0</v>
      </c>
      <c r="AB56" s="224">
        <v>1.680086277</v>
      </c>
      <c r="AC56" s="9">
        <v>0</v>
      </c>
      <c r="AE56" s="9" t="s">
        <v>40</v>
      </c>
      <c r="AF56" s="226">
        <v>42208</v>
      </c>
      <c r="AG56" s="9" t="s">
        <v>161</v>
      </c>
      <c r="AH56" s="226">
        <v>17371</v>
      </c>
      <c r="AI56" s="9" t="s">
        <v>122</v>
      </c>
      <c r="AJ56" s="9">
        <v>0</v>
      </c>
      <c r="AK56" s="9">
        <v>0</v>
      </c>
      <c r="AL56" s="224">
        <v>1.5638066909999999</v>
      </c>
      <c r="AM56" s="9">
        <v>0</v>
      </c>
      <c r="AO56" s="9" t="s">
        <v>40</v>
      </c>
      <c r="AP56" s="226">
        <v>42208</v>
      </c>
      <c r="AQ56" s="9" t="s">
        <v>138</v>
      </c>
      <c r="AR56" s="226">
        <v>19198</v>
      </c>
      <c r="AS56" s="9" t="s">
        <v>170</v>
      </c>
      <c r="AT56" s="9">
        <v>0</v>
      </c>
      <c r="AU56" s="9">
        <v>0</v>
      </c>
      <c r="AV56" s="224">
        <v>1.7496408189999999</v>
      </c>
      <c r="AW56" s="9">
        <v>0</v>
      </c>
      <c r="AY56" s="9" t="s">
        <v>41</v>
      </c>
      <c r="AZ56" s="226">
        <v>42208</v>
      </c>
      <c r="BA56" s="9" t="s">
        <v>140</v>
      </c>
      <c r="BB56" s="226">
        <v>15545</v>
      </c>
      <c r="BC56" s="9" t="s">
        <v>117</v>
      </c>
      <c r="BD56" s="9">
        <v>0</v>
      </c>
      <c r="BE56" s="9">
        <v>0</v>
      </c>
      <c r="BF56" s="224">
        <v>1.492</v>
      </c>
      <c r="BG56" s="9">
        <v>0</v>
      </c>
    </row>
    <row r="57" spans="1:59" x14ac:dyDescent="0.2">
      <c r="A57" s="9" t="s">
        <v>40</v>
      </c>
      <c r="B57" s="226">
        <v>42208</v>
      </c>
      <c r="C57" s="9" t="s">
        <v>92</v>
      </c>
      <c r="D57" s="226">
        <v>19563</v>
      </c>
      <c r="E57" s="9" t="s">
        <v>171</v>
      </c>
      <c r="F57" s="9">
        <v>0</v>
      </c>
      <c r="G57" s="9">
        <v>0</v>
      </c>
      <c r="H57" s="224">
        <v>1.644719925</v>
      </c>
      <c r="I57" s="9">
        <v>0</v>
      </c>
      <c r="K57" s="9" t="s">
        <v>40</v>
      </c>
      <c r="L57" s="226">
        <v>42208</v>
      </c>
      <c r="M57" s="9" t="s">
        <v>129</v>
      </c>
      <c r="N57" s="226">
        <v>19563</v>
      </c>
      <c r="O57" s="9" t="s">
        <v>171</v>
      </c>
      <c r="P57" s="9">
        <v>0</v>
      </c>
      <c r="Q57" s="9">
        <v>0</v>
      </c>
      <c r="R57" s="224">
        <v>1.680064827</v>
      </c>
      <c r="S57" s="9">
        <v>0</v>
      </c>
      <c r="U57" s="9" t="s">
        <v>40</v>
      </c>
      <c r="V57" s="226">
        <v>42208</v>
      </c>
      <c r="W57" s="9" t="s">
        <v>129</v>
      </c>
      <c r="X57" s="226">
        <v>19563</v>
      </c>
      <c r="Y57" s="9" t="s">
        <v>171</v>
      </c>
      <c r="Z57" s="9">
        <v>0</v>
      </c>
      <c r="AA57" s="9">
        <v>0</v>
      </c>
      <c r="AB57" s="224">
        <v>1.680064827</v>
      </c>
      <c r="AC57" s="9">
        <v>0</v>
      </c>
      <c r="AE57" s="9" t="s">
        <v>40</v>
      </c>
      <c r="AF57" s="226">
        <v>42208</v>
      </c>
      <c r="AG57" s="9" t="s">
        <v>161</v>
      </c>
      <c r="AH57" s="226">
        <v>17737</v>
      </c>
      <c r="AI57" s="9" t="s">
        <v>123</v>
      </c>
      <c r="AJ57" s="9">
        <v>0</v>
      </c>
      <c r="AK57" s="9">
        <v>0</v>
      </c>
      <c r="AL57" s="224">
        <v>1.5684856170000001</v>
      </c>
      <c r="AM57" s="9">
        <v>0</v>
      </c>
      <c r="AO57" s="9" t="s">
        <v>40</v>
      </c>
      <c r="AP57" s="226">
        <v>42208</v>
      </c>
      <c r="AQ57" s="9" t="s">
        <v>138</v>
      </c>
      <c r="AR57" s="226">
        <v>19563</v>
      </c>
      <c r="AS57" s="9" t="s">
        <v>171</v>
      </c>
      <c r="AT57" s="9">
        <v>0</v>
      </c>
      <c r="AU57" s="9">
        <v>0</v>
      </c>
      <c r="AV57" s="224">
        <v>1.748947746</v>
      </c>
      <c r="AW57" s="9">
        <v>0</v>
      </c>
      <c r="AY57" s="9" t="s">
        <v>41</v>
      </c>
      <c r="AZ57" s="226">
        <v>42208</v>
      </c>
      <c r="BA57" s="9" t="s">
        <v>140</v>
      </c>
      <c r="BB57" s="226">
        <v>15910</v>
      </c>
      <c r="BC57" s="9" t="s">
        <v>118</v>
      </c>
      <c r="BD57" s="9">
        <v>0</v>
      </c>
      <c r="BE57" s="9">
        <v>0</v>
      </c>
      <c r="BF57" s="224">
        <v>1.498</v>
      </c>
      <c r="BG57" s="9">
        <v>0</v>
      </c>
    </row>
    <row r="58" spans="1:59" x14ac:dyDescent="0.2">
      <c r="A58" s="9" t="s">
        <v>40</v>
      </c>
      <c r="B58" s="226">
        <v>42208</v>
      </c>
      <c r="C58" s="9" t="s">
        <v>92</v>
      </c>
      <c r="D58" s="226">
        <v>19928</v>
      </c>
      <c r="E58" s="9" t="s">
        <v>172</v>
      </c>
      <c r="F58" s="9">
        <v>0</v>
      </c>
      <c r="G58" s="9">
        <v>0</v>
      </c>
      <c r="H58" s="224">
        <v>1.6443350839999999</v>
      </c>
      <c r="I58" s="9">
        <v>0</v>
      </c>
      <c r="K58" s="9" t="s">
        <v>40</v>
      </c>
      <c r="L58" s="226">
        <v>42208</v>
      </c>
      <c r="M58" s="9" t="s">
        <v>129</v>
      </c>
      <c r="N58" s="226">
        <v>19928</v>
      </c>
      <c r="O58" s="9" t="s">
        <v>172</v>
      </c>
      <c r="P58" s="9">
        <v>0</v>
      </c>
      <c r="Q58" s="9">
        <v>0</v>
      </c>
      <c r="R58" s="224">
        <v>1.6799763059999999</v>
      </c>
      <c r="S58" s="9">
        <v>0</v>
      </c>
      <c r="U58" s="9" t="s">
        <v>40</v>
      </c>
      <c r="V58" s="226">
        <v>42208</v>
      </c>
      <c r="W58" s="9" t="s">
        <v>129</v>
      </c>
      <c r="X58" s="226">
        <v>19928</v>
      </c>
      <c r="Y58" s="9" t="s">
        <v>172</v>
      </c>
      <c r="Z58" s="9">
        <v>0</v>
      </c>
      <c r="AA58" s="9">
        <v>0</v>
      </c>
      <c r="AB58" s="224">
        <v>1.6799763059999999</v>
      </c>
      <c r="AC58" s="9">
        <v>0</v>
      </c>
      <c r="AE58" s="9" t="s">
        <v>40</v>
      </c>
      <c r="AF58" s="226">
        <v>42208</v>
      </c>
      <c r="AG58" s="9" t="s">
        <v>161</v>
      </c>
      <c r="AH58" s="226">
        <v>18102</v>
      </c>
      <c r="AI58" s="9" t="s">
        <v>124</v>
      </c>
      <c r="AJ58" s="9">
        <v>0</v>
      </c>
      <c r="AK58" s="9">
        <v>0</v>
      </c>
      <c r="AL58" s="224">
        <v>1.572614054</v>
      </c>
      <c r="AM58" s="9">
        <v>0</v>
      </c>
      <c r="AO58" s="9" t="s">
        <v>40</v>
      </c>
      <c r="AP58" s="226">
        <v>42208</v>
      </c>
      <c r="AQ58" s="9" t="s">
        <v>138</v>
      </c>
      <c r="AR58" s="226">
        <v>19928</v>
      </c>
      <c r="AS58" s="9" t="s">
        <v>172</v>
      </c>
      <c r="AT58" s="9">
        <v>0</v>
      </c>
      <c r="AU58" s="9">
        <v>0</v>
      </c>
      <c r="AV58" s="224">
        <v>1.7474231769999999</v>
      </c>
      <c r="AW58" s="9">
        <v>0</v>
      </c>
      <c r="AY58" s="9" t="s">
        <v>41</v>
      </c>
      <c r="AZ58" s="226">
        <v>42208</v>
      </c>
      <c r="BA58" s="9" t="s">
        <v>140</v>
      </c>
      <c r="BB58" s="226">
        <v>16278</v>
      </c>
      <c r="BC58" s="9" t="s">
        <v>119</v>
      </c>
      <c r="BD58" s="9">
        <v>0</v>
      </c>
      <c r="BE58" s="9">
        <v>0</v>
      </c>
      <c r="BF58" s="224">
        <v>1.504</v>
      </c>
      <c r="BG58" s="9">
        <v>0</v>
      </c>
    </row>
    <row r="59" spans="1:59" x14ac:dyDescent="0.2">
      <c r="A59" s="9" t="s">
        <v>40</v>
      </c>
      <c r="B59" s="226">
        <v>42208</v>
      </c>
      <c r="C59" s="9" t="s">
        <v>92</v>
      </c>
      <c r="D59" s="226">
        <v>20293</v>
      </c>
      <c r="E59" s="9" t="s">
        <v>173</v>
      </c>
      <c r="F59" s="9">
        <v>0</v>
      </c>
      <c r="G59" s="9">
        <v>0</v>
      </c>
      <c r="H59" s="224">
        <v>1.643</v>
      </c>
      <c r="I59" s="9">
        <v>0</v>
      </c>
      <c r="K59" s="9" t="s">
        <v>40</v>
      </c>
      <c r="L59" s="226">
        <v>42208</v>
      </c>
      <c r="M59" s="9" t="s">
        <v>129</v>
      </c>
      <c r="N59" s="226">
        <v>20293</v>
      </c>
      <c r="O59" s="9" t="s">
        <v>173</v>
      </c>
      <c r="P59" s="9">
        <v>0</v>
      </c>
      <c r="Q59" s="9">
        <v>0</v>
      </c>
      <c r="R59" s="224">
        <v>1.68</v>
      </c>
      <c r="S59" s="9">
        <v>0</v>
      </c>
      <c r="U59" s="9" t="s">
        <v>40</v>
      </c>
      <c r="V59" s="226">
        <v>42208</v>
      </c>
      <c r="W59" s="9" t="s">
        <v>129</v>
      </c>
      <c r="X59" s="226">
        <v>20293</v>
      </c>
      <c r="Y59" s="9" t="s">
        <v>173</v>
      </c>
      <c r="Z59" s="9">
        <v>0</v>
      </c>
      <c r="AA59" s="9">
        <v>0</v>
      </c>
      <c r="AB59" s="224">
        <v>1.68</v>
      </c>
      <c r="AC59" s="9">
        <v>0</v>
      </c>
      <c r="AE59" s="9" t="s">
        <v>40</v>
      </c>
      <c r="AF59" s="226">
        <v>42208</v>
      </c>
      <c r="AG59" s="9" t="s">
        <v>161</v>
      </c>
      <c r="AH59" s="226">
        <v>18469</v>
      </c>
      <c r="AI59" s="9" t="s">
        <v>168</v>
      </c>
      <c r="AJ59" s="9">
        <v>0</v>
      </c>
      <c r="AK59" s="9">
        <v>0</v>
      </c>
      <c r="AL59" s="224">
        <v>1.5761890119999999</v>
      </c>
      <c r="AM59" s="9">
        <v>0</v>
      </c>
      <c r="AO59" s="9" t="s">
        <v>40</v>
      </c>
      <c r="AP59" s="226">
        <v>42208</v>
      </c>
      <c r="AQ59" s="9" t="s">
        <v>138</v>
      </c>
      <c r="AR59" s="226">
        <v>20293</v>
      </c>
      <c r="AS59" s="9" t="s">
        <v>173</v>
      </c>
      <c r="AT59" s="9">
        <v>0</v>
      </c>
      <c r="AU59" s="9">
        <v>0</v>
      </c>
      <c r="AV59" s="224">
        <v>1.7450000000000001</v>
      </c>
      <c r="AW59" s="9">
        <v>0</v>
      </c>
      <c r="AY59" s="9" t="s">
        <v>41</v>
      </c>
      <c r="AZ59" s="226">
        <v>42208</v>
      </c>
      <c r="BA59" s="9" t="s">
        <v>140</v>
      </c>
      <c r="BB59" s="226">
        <v>16642</v>
      </c>
      <c r="BC59" s="9" t="s">
        <v>120</v>
      </c>
      <c r="BD59" s="9">
        <v>0</v>
      </c>
      <c r="BE59" s="9">
        <v>0</v>
      </c>
      <c r="BF59" s="224">
        <v>1.5089999999999999</v>
      </c>
      <c r="BG59" s="9">
        <v>0</v>
      </c>
    </row>
    <row r="60" spans="1:59" x14ac:dyDescent="0.2">
      <c r="A60" s="9" t="s">
        <v>40</v>
      </c>
      <c r="B60" s="226">
        <v>42208</v>
      </c>
      <c r="C60" s="9" t="s">
        <v>92</v>
      </c>
      <c r="D60" s="226">
        <v>23946</v>
      </c>
      <c r="E60" s="9" t="s">
        <v>174</v>
      </c>
      <c r="F60" s="9">
        <v>0</v>
      </c>
      <c r="G60" s="9">
        <v>0</v>
      </c>
      <c r="H60" s="224">
        <v>1.607</v>
      </c>
      <c r="I60" s="9">
        <v>0</v>
      </c>
      <c r="K60" s="9" t="s">
        <v>40</v>
      </c>
      <c r="L60" s="226">
        <v>42208</v>
      </c>
      <c r="M60" s="9" t="s">
        <v>129</v>
      </c>
      <c r="N60" s="226">
        <v>23946</v>
      </c>
      <c r="O60" s="9" t="s">
        <v>174</v>
      </c>
      <c r="P60" s="9">
        <v>0</v>
      </c>
      <c r="Q60" s="9">
        <v>0</v>
      </c>
      <c r="R60" s="224">
        <v>1.639</v>
      </c>
      <c r="S60" s="9">
        <v>0</v>
      </c>
      <c r="U60" s="9" t="s">
        <v>40</v>
      </c>
      <c r="V60" s="226">
        <v>42208</v>
      </c>
      <c r="W60" s="9" t="s">
        <v>129</v>
      </c>
      <c r="X60" s="226">
        <v>23946</v>
      </c>
      <c r="Y60" s="9" t="s">
        <v>174</v>
      </c>
      <c r="Z60" s="9">
        <v>0</v>
      </c>
      <c r="AA60" s="9">
        <v>0</v>
      </c>
      <c r="AB60" s="224">
        <v>1.639</v>
      </c>
      <c r="AC60" s="9">
        <v>0</v>
      </c>
      <c r="AE60" s="9" t="s">
        <v>40</v>
      </c>
      <c r="AF60" s="226">
        <v>42208</v>
      </c>
      <c r="AG60" s="9" t="s">
        <v>161</v>
      </c>
      <c r="AH60" s="226">
        <v>18833</v>
      </c>
      <c r="AI60" s="9" t="s">
        <v>169</v>
      </c>
      <c r="AJ60" s="9">
        <v>0</v>
      </c>
      <c r="AK60" s="9">
        <v>0</v>
      </c>
      <c r="AL60" s="224">
        <v>1.579053037</v>
      </c>
      <c r="AM60" s="9">
        <v>0</v>
      </c>
      <c r="AO60" s="9" t="s">
        <v>40</v>
      </c>
      <c r="AP60" s="226">
        <v>42208</v>
      </c>
      <c r="AQ60" s="9" t="s">
        <v>138</v>
      </c>
      <c r="AR60" s="226">
        <v>23946</v>
      </c>
      <c r="AS60" s="9" t="s">
        <v>174</v>
      </c>
      <c r="AT60" s="9">
        <v>0</v>
      </c>
      <c r="AU60" s="9">
        <v>0</v>
      </c>
      <c r="AV60" s="224">
        <v>1.7</v>
      </c>
      <c r="AW60" s="9">
        <v>0</v>
      </c>
      <c r="AY60" s="9" t="s">
        <v>41</v>
      </c>
      <c r="AZ60" s="226">
        <v>42208</v>
      </c>
      <c r="BA60" s="9" t="s">
        <v>140</v>
      </c>
      <c r="BB60" s="226">
        <v>18469</v>
      </c>
      <c r="BC60" s="9" t="s">
        <v>168</v>
      </c>
      <c r="BD60" s="9">
        <v>0</v>
      </c>
      <c r="BE60" s="9">
        <v>0</v>
      </c>
      <c r="BF60" s="224">
        <v>1.532</v>
      </c>
      <c r="BG60" s="9">
        <v>0</v>
      </c>
    </row>
    <row r="61" spans="1:59" x14ac:dyDescent="0.2">
      <c r="A61" s="9" t="s">
        <v>40</v>
      </c>
      <c r="B61" s="226">
        <v>42208</v>
      </c>
      <c r="C61" s="9" t="s">
        <v>92</v>
      </c>
      <c r="D61" s="226">
        <v>27598</v>
      </c>
      <c r="E61" s="9" t="s">
        <v>175</v>
      </c>
      <c r="F61" s="9">
        <v>0</v>
      </c>
      <c r="G61" s="9">
        <v>0</v>
      </c>
      <c r="H61" s="224">
        <v>1.595</v>
      </c>
      <c r="I61" s="9">
        <v>0</v>
      </c>
      <c r="K61" s="9" t="s">
        <v>40</v>
      </c>
      <c r="L61" s="226">
        <v>42208</v>
      </c>
      <c r="M61" s="9" t="s">
        <v>129</v>
      </c>
      <c r="N61" s="226">
        <v>27598</v>
      </c>
      <c r="O61" s="9" t="s">
        <v>175</v>
      </c>
      <c r="P61" s="9">
        <v>0</v>
      </c>
      <c r="Q61" s="9">
        <v>0</v>
      </c>
      <c r="R61" s="224">
        <v>1.6240000000000001</v>
      </c>
      <c r="S61" s="9">
        <v>0</v>
      </c>
      <c r="U61" s="9" t="s">
        <v>40</v>
      </c>
      <c r="V61" s="226">
        <v>42208</v>
      </c>
      <c r="W61" s="9" t="s">
        <v>129</v>
      </c>
      <c r="X61" s="226">
        <v>27598</v>
      </c>
      <c r="Y61" s="9" t="s">
        <v>175</v>
      </c>
      <c r="Z61" s="9">
        <v>0</v>
      </c>
      <c r="AA61" s="9">
        <v>0</v>
      </c>
      <c r="AB61" s="224">
        <v>1.6240000000000001</v>
      </c>
      <c r="AC61" s="9">
        <v>0</v>
      </c>
      <c r="AE61" s="9" t="s">
        <v>40</v>
      </c>
      <c r="AF61" s="226">
        <v>42208</v>
      </c>
      <c r="AG61" s="9" t="s">
        <v>161</v>
      </c>
      <c r="AH61" s="226">
        <v>19198</v>
      </c>
      <c r="AI61" s="9" t="s">
        <v>170</v>
      </c>
      <c r="AJ61" s="9">
        <v>0</v>
      </c>
      <c r="AK61" s="9">
        <v>0</v>
      </c>
      <c r="AL61" s="224">
        <v>1.5812276059999999</v>
      </c>
      <c r="AM61" s="9">
        <v>0</v>
      </c>
      <c r="AO61" s="9" t="s">
        <v>40</v>
      </c>
      <c r="AP61" s="226">
        <v>42208</v>
      </c>
      <c r="AQ61" s="9" t="s">
        <v>138</v>
      </c>
      <c r="AR61" s="226">
        <v>27598</v>
      </c>
      <c r="AS61" s="9" t="s">
        <v>175</v>
      </c>
      <c r="AT61" s="9">
        <v>0</v>
      </c>
      <c r="AU61" s="9">
        <v>0</v>
      </c>
      <c r="AV61" s="224">
        <v>1.681</v>
      </c>
      <c r="AW61" s="9">
        <v>0</v>
      </c>
      <c r="AY61" s="9" t="s">
        <v>41</v>
      </c>
      <c r="AZ61" s="226">
        <v>42208</v>
      </c>
      <c r="BA61" s="9" t="s">
        <v>140</v>
      </c>
      <c r="BB61" s="226">
        <v>20293</v>
      </c>
      <c r="BC61" s="9" t="s">
        <v>173</v>
      </c>
      <c r="BD61" s="9">
        <v>0</v>
      </c>
      <c r="BE61" s="9">
        <v>0</v>
      </c>
      <c r="BF61" s="224">
        <v>1.542</v>
      </c>
      <c r="BG61" s="9">
        <v>0</v>
      </c>
    </row>
    <row r="62" spans="1:59" x14ac:dyDescent="0.2">
      <c r="A62" s="9"/>
      <c r="B62" s="226"/>
      <c r="C62" s="9"/>
      <c r="D62" s="226"/>
      <c r="E62" s="9"/>
      <c r="F62" s="9"/>
      <c r="G62" s="9"/>
      <c r="H62" s="224"/>
      <c r="I62" s="9"/>
      <c r="K62" s="9"/>
      <c r="L62" s="226"/>
      <c r="M62" s="9"/>
      <c r="N62" s="226"/>
      <c r="O62" s="9"/>
      <c r="P62" s="9"/>
      <c r="Q62" s="9"/>
      <c r="R62" s="224"/>
      <c r="S62" s="9"/>
      <c r="U62" s="9"/>
      <c r="V62" s="226"/>
      <c r="W62" s="9"/>
      <c r="X62" s="226"/>
      <c r="Y62" s="9"/>
      <c r="Z62" s="9"/>
      <c r="AA62" s="9"/>
      <c r="AB62" s="224"/>
      <c r="AC62" s="9"/>
      <c r="AE62" s="9" t="s">
        <v>40</v>
      </c>
      <c r="AF62" s="226">
        <v>42208</v>
      </c>
      <c r="AG62" s="9" t="s">
        <v>161</v>
      </c>
      <c r="AH62" s="226">
        <v>19563</v>
      </c>
      <c r="AI62" s="9" t="s">
        <v>171</v>
      </c>
      <c r="AJ62" s="9">
        <v>0</v>
      </c>
      <c r="AK62" s="9">
        <v>0</v>
      </c>
      <c r="AL62" s="224">
        <v>1.582448828</v>
      </c>
      <c r="AM62" s="9">
        <v>0</v>
      </c>
      <c r="AO62" s="9"/>
      <c r="AP62" s="226"/>
      <c r="AQ62" s="9"/>
      <c r="AR62" s="226"/>
      <c r="AS62" s="9"/>
      <c r="AT62" s="9"/>
      <c r="AU62" s="9"/>
      <c r="AV62" s="224"/>
      <c r="AW62" s="9"/>
      <c r="AY62" s="9" t="s">
        <v>41</v>
      </c>
      <c r="AZ62" s="226">
        <v>42208</v>
      </c>
      <c r="BA62" s="9" t="s">
        <v>140</v>
      </c>
      <c r="BB62" s="226">
        <v>23946</v>
      </c>
      <c r="BC62" s="9" t="s">
        <v>174</v>
      </c>
      <c r="BD62" s="9">
        <v>0</v>
      </c>
      <c r="BE62" s="9">
        <v>0</v>
      </c>
      <c r="BF62" s="224">
        <v>1.516</v>
      </c>
      <c r="BG62" s="9">
        <v>0</v>
      </c>
    </row>
    <row r="63" spans="1:59" x14ac:dyDescent="0.2">
      <c r="A63" s="9"/>
      <c r="B63" s="226"/>
      <c r="C63" s="9"/>
      <c r="D63" s="226"/>
      <c r="E63" s="9"/>
      <c r="F63" s="9"/>
      <c r="G63" s="9"/>
      <c r="H63" s="224"/>
      <c r="I63" s="9"/>
      <c r="K63" s="9"/>
      <c r="L63" s="226"/>
      <c r="M63" s="9"/>
      <c r="N63" s="226"/>
      <c r="O63" s="9"/>
      <c r="P63" s="9"/>
      <c r="Q63" s="9"/>
      <c r="R63" s="224"/>
      <c r="S63" s="9"/>
      <c r="U63" s="9"/>
      <c r="V63" s="226"/>
      <c r="W63" s="9"/>
      <c r="X63" s="226"/>
      <c r="Y63" s="9"/>
      <c r="Z63" s="9"/>
      <c r="AA63" s="9"/>
      <c r="AB63" s="224"/>
      <c r="AC63" s="9"/>
      <c r="AE63" s="9" t="s">
        <v>40</v>
      </c>
      <c r="AF63" s="226">
        <v>42208</v>
      </c>
      <c r="AG63" s="9" t="s">
        <v>161</v>
      </c>
      <c r="AH63" s="226">
        <v>19928</v>
      </c>
      <c r="AI63" s="9" t="s">
        <v>172</v>
      </c>
      <c r="AJ63" s="9">
        <v>0</v>
      </c>
      <c r="AK63" s="9">
        <v>0</v>
      </c>
      <c r="AL63" s="224">
        <v>1.5827281419999999</v>
      </c>
      <c r="AM63" s="9">
        <v>0</v>
      </c>
      <c r="AO63" s="9"/>
      <c r="AP63" s="226"/>
      <c r="AQ63" s="9"/>
      <c r="AR63" s="226"/>
      <c r="AS63" s="9"/>
      <c r="AT63" s="9"/>
      <c r="AU63" s="9"/>
      <c r="AV63" s="224"/>
      <c r="AW63" s="9"/>
      <c r="AY63" s="9" t="s">
        <v>41</v>
      </c>
      <c r="AZ63" s="226">
        <v>42208</v>
      </c>
      <c r="BA63" s="9" t="s">
        <v>140</v>
      </c>
      <c r="BB63" s="226">
        <v>27598</v>
      </c>
      <c r="BC63" s="9" t="s">
        <v>175</v>
      </c>
      <c r="BD63" s="9">
        <v>0</v>
      </c>
      <c r="BE63" s="9">
        <v>0</v>
      </c>
      <c r="BF63" s="224">
        <v>1.5109999999999999</v>
      </c>
      <c r="BG63" s="9">
        <v>0</v>
      </c>
    </row>
    <row r="64" spans="1:59" x14ac:dyDescent="0.2">
      <c r="A64" s="9"/>
      <c r="B64" s="226"/>
      <c r="C64" s="9"/>
      <c r="D64" s="226"/>
      <c r="E64" s="9"/>
      <c r="F64" s="9"/>
      <c r="G64" s="9"/>
      <c r="H64" s="224"/>
      <c r="I64" s="9"/>
      <c r="K64" s="9"/>
      <c r="L64" s="226"/>
      <c r="M64" s="9"/>
      <c r="N64" s="226"/>
      <c r="O64" s="9"/>
      <c r="P64" s="9"/>
      <c r="Q64" s="9"/>
      <c r="R64" s="224"/>
      <c r="S64" s="9"/>
      <c r="U64" s="9"/>
      <c r="V64" s="226"/>
      <c r="W64" s="9"/>
      <c r="X64" s="226"/>
      <c r="Y64" s="9"/>
      <c r="Z64" s="9"/>
      <c r="AA64" s="9"/>
      <c r="AB64" s="224"/>
      <c r="AC64" s="9"/>
      <c r="AE64" s="9" t="s">
        <v>40</v>
      </c>
      <c r="AF64" s="226">
        <v>42208</v>
      </c>
      <c r="AG64" s="9" t="s">
        <v>161</v>
      </c>
      <c r="AH64" s="226">
        <v>20293</v>
      </c>
      <c r="AI64" s="9" t="s">
        <v>173</v>
      </c>
      <c r="AJ64" s="9">
        <v>0</v>
      </c>
      <c r="AK64" s="9">
        <v>0</v>
      </c>
      <c r="AL64" s="224">
        <v>1.5820000000000001</v>
      </c>
      <c r="AM64" s="9">
        <v>0</v>
      </c>
      <c r="AO64" s="9"/>
      <c r="AP64" s="226"/>
      <c r="AQ64" s="9"/>
      <c r="AR64" s="226"/>
      <c r="AS64" s="9"/>
      <c r="AT64" s="9"/>
      <c r="AU64" s="9"/>
      <c r="AV64" s="224"/>
      <c r="AW64" s="9"/>
      <c r="AY64" s="9"/>
      <c r="AZ64" s="226"/>
      <c r="BA64" s="9"/>
      <c r="BB64" s="226"/>
      <c r="BC64" s="9"/>
      <c r="BD64" s="9"/>
      <c r="BE64" s="9"/>
      <c r="BF64" s="224"/>
      <c r="BG64" s="9"/>
    </row>
    <row r="65" spans="1:59" x14ac:dyDescent="0.2">
      <c r="A65" s="9"/>
      <c r="B65" s="226"/>
      <c r="C65" s="9"/>
      <c r="D65" s="226"/>
      <c r="E65" s="9"/>
      <c r="F65" s="9"/>
      <c r="G65" s="9"/>
      <c r="H65" s="224"/>
      <c r="I65" s="9"/>
      <c r="K65" s="9"/>
      <c r="L65" s="226"/>
      <c r="M65" s="9"/>
      <c r="N65" s="226"/>
      <c r="O65" s="9"/>
      <c r="P65" s="9"/>
      <c r="Q65" s="9"/>
      <c r="R65" s="224"/>
      <c r="S65" s="9"/>
      <c r="U65" s="9"/>
      <c r="V65" s="226"/>
      <c r="W65" s="9"/>
      <c r="X65" s="226"/>
      <c r="Y65" s="9"/>
      <c r="Z65" s="9"/>
      <c r="AA65" s="9"/>
      <c r="AB65" s="224"/>
      <c r="AC65" s="9"/>
      <c r="AE65" s="9" t="s">
        <v>40</v>
      </c>
      <c r="AF65" s="226">
        <v>42208</v>
      </c>
      <c r="AG65" s="9" t="s">
        <v>161</v>
      </c>
      <c r="AH65" s="226">
        <v>23946</v>
      </c>
      <c r="AI65" s="9" t="s">
        <v>174</v>
      </c>
      <c r="AJ65" s="9">
        <v>0</v>
      </c>
      <c r="AK65" s="9">
        <v>0</v>
      </c>
      <c r="AL65" s="224">
        <v>1.55</v>
      </c>
      <c r="AM65" s="9">
        <v>0</v>
      </c>
      <c r="AO65" s="9"/>
      <c r="AP65" s="226"/>
      <c r="AQ65" s="9"/>
      <c r="AR65" s="226"/>
      <c r="AS65" s="9"/>
      <c r="AT65" s="9"/>
      <c r="AU65" s="9"/>
      <c r="AV65" s="224"/>
      <c r="AW65" s="9"/>
      <c r="AY65" s="9"/>
      <c r="AZ65" s="226"/>
      <c r="BA65" s="9"/>
      <c r="BB65" s="226"/>
      <c r="BC65" s="9"/>
      <c r="BD65" s="9"/>
      <c r="BE65" s="9"/>
      <c r="BF65" s="224"/>
      <c r="BG65" s="9"/>
    </row>
    <row r="66" spans="1:59" x14ac:dyDescent="0.2">
      <c r="A66" s="9"/>
      <c r="B66" s="226"/>
      <c r="C66" s="9"/>
      <c r="D66" s="226"/>
      <c r="E66" s="9"/>
      <c r="F66" s="9"/>
      <c r="G66" s="9"/>
      <c r="H66" s="224"/>
      <c r="I66" s="9"/>
      <c r="K66" s="9"/>
      <c r="L66" s="226"/>
      <c r="M66" s="9"/>
      <c r="N66" s="226"/>
      <c r="O66" s="9"/>
      <c r="P66" s="9"/>
      <c r="Q66" s="9"/>
      <c r="R66" s="224"/>
      <c r="S66" s="9"/>
      <c r="U66" s="9"/>
      <c r="V66" s="226"/>
      <c r="W66" s="9"/>
      <c r="X66" s="226"/>
      <c r="Y66" s="9"/>
      <c r="Z66" s="9"/>
      <c r="AA66" s="9"/>
      <c r="AB66" s="224"/>
      <c r="AC66" s="9"/>
      <c r="AE66" s="9" t="s">
        <v>40</v>
      </c>
      <c r="AF66" s="226">
        <v>42208</v>
      </c>
      <c r="AG66" s="9" t="s">
        <v>161</v>
      </c>
      <c r="AH66" s="226">
        <v>27598</v>
      </c>
      <c r="AI66" s="9" t="s">
        <v>175</v>
      </c>
      <c r="AJ66" s="9">
        <v>0</v>
      </c>
      <c r="AK66" s="9">
        <v>0</v>
      </c>
      <c r="AL66" s="224">
        <v>1.5409999999999999</v>
      </c>
      <c r="AM66" s="9">
        <v>0</v>
      </c>
      <c r="AO66" s="9"/>
      <c r="AP66" s="226"/>
      <c r="AQ66" s="9"/>
      <c r="AR66" s="226"/>
      <c r="AS66" s="9"/>
      <c r="AT66" s="9"/>
      <c r="AU66" s="9"/>
      <c r="AV66" s="224"/>
      <c r="AW66" s="9"/>
      <c r="AY66" s="9"/>
      <c r="AZ66" s="226"/>
      <c r="BA66" s="9"/>
      <c r="BB66" s="226"/>
      <c r="BC66" s="9"/>
      <c r="BD66" s="9"/>
      <c r="BE66" s="9"/>
      <c r="BF66" s="224"/>
      <c r="BG66" s="9"/>
    </row>
    <row r="67" spans="1:59" x14ac:dyDescent="0.2">
      <c r="A67" s="9"/>
      <c r="B67" s="226"/>
      <c r="C67" s="9"/>
      <c r="D67" s="226"/>
      <c r="E67" s="9"/>
      <c r="F67" s="9"/>
      <c r="G67" s="9"/>
      <c r="H67" s="224"/>
      <c r="I67" s="9"/>
      <c r="K67" s="9"/>
      <c r="L67" s="226"/>
      <c r="M67" s="9"/>
      <c r="N67" s="226"/>
      <c r="O67" s="9"/>
      <c r="P67" s="9"/>
      <c r="Q67" s="9"/>
      <c r="R67" s="224"/>
      <c r="S67" s="9"/>
      <c r="U67" s="9"/>
      <c r="V67" s="226"/>
      <c r="W67" s="9"/>
      <c r="X67" s="226"/>
      <c r="Y67" s="9"/>
      <c r="Z67" s="9"/>
      <c r="AA67" s="9"/>
      <c r="AB67" s="224"/>
      <c r="AC67" s="9"/>
      <c r="AE67" s="9"/>
      <c r="AF67" s="226"/>
      <c r="AG67" s="9"/>
      <c r="AH67" s="226"/>
      <c r="AI67" s="9"/>
      <c r="AJ67" s="9"/>
      <c r="AK67" s="9"/>
      <c r="AL67" s="224"/>
      <c r="AM67" s="9"/>
      <c r="AO67" s="9"/>
      <c r="AP67" s="226"/>
      <c r="AQ67" s="9"/>
      <c r="AR67" s="226"/>
      <c r="AS67" s="9"/>
      <c r="AT67" s="9"/>
      <c r="AU67" s="9"/>
      <c r="AV67" s="224"/>
      <c r="AW67" s="9"/>
      <c r="AY67" s="9"/>
      <c r="AZ67" s="226"/>
      <c r="BA67" s="9"/>
      <c r="BB67" s="226"/>
      <c r="BC67" s="9"/>
      <c r="BD67" s="9"/>
      <c r="BE67" s="9"/>
      <c r="BF67" s="224"/>
      <c r="BG67" s="9"/>
    </row>
    <row r="68" spans="1:59" x14ac:dyDescent="0.2">
      <c r="A68" s="9"/>
      <c r="B68" s="226"/>
      <c r="C68" s="9"/>
      <c r="D68" s="226"/>
      <c r="E68" s="9"/>
      <c r="F68" s="9"/>
      <c r="G68" s="9"/>
      <c r="H68" s="224"/>
      <c r="I68" s="9"/>
      <c r="K68" s="9"/>
      <c r="L68" s="226"/>
      <c r="M68" s="9"/>
      <c r="N68" s="226"/>
      <c r="O68" s="9"/>
      <c r="P68" s="9"/>
      <c r="Q68" s="9"/>
      <c r="R68" s="224"/>
      <c r="S68" s="9"/>
      <c r="U68" s="9"/>
      <c r="V68" s="226"/>
      <c r="W68" s="9"/>
      <c r="X68" s="226"/>
      <c r="Y68" s="9"/>
      <c r="Z68" s="9"/>
      <c r="AA68" s="9"/>
      <c r="AB68" s="224"/>
      <c r="AC68" s="9"/>
      <c r="AE68" s="9"/>
      <c r="AF68" s="226"/>
      <c r="AG68" s="9"/>
      <c r="AH68" s="226"/>
      <c r="AI68" s="9"/>
      <c r="AJ68" s="9"/>
      <c r="AK68" s="9"/>
      <c r="AL68" s="224"/>
      <c r="AM68" s="9"/>
      <c r="AO68" s="9"/>
      <c r="AP68" s="226"/>
      <c r="AQ68" s="9"/>
      <c r="AR68" s="226"/>
      <c r="AS68" s="9"/>
      <c r="AT68" s="9"/>
      <c r="AU68" s="9"/>
      <c r="AV68" s="224"/>
      <c r="AW68" s="9"/>
      <c r="AY68" s="9"/>
      <c r="AZ68" s="226"/>
      <c r="BA68" s="9"/>
      <c r="BB68" s="226"/>
      <c r="BC68" s="9"/>
      <c r="BD68" s="9"/>
      <c r="BE68" s="9"/>
      <c r="BF68" s="224"/>
      <c r="BG68" s="9"/>
    </row>
    <row r="69" spans="1:59" x14ac:dyDescent="0.2">
      <c r="A69" s="9"/>
      <c r="B69" s="226"/>
      <c r="C69" s="9"/>
      <c r="D69" s="226"/>
      <c r="E69" s="9"/>
      <c r="F69" s="9"/>
      <c r="G69" s="9"/>
      <c r="H69" s="224"/>
      <c r="I69" s="9"/>
      <c r="K69" s="9"/>
      <c r="L69" s="226"/>
      <c r="M69" s="9"/>
      <c r="N69" s="226"/>
      <c r="O69" s="9"/>
      <c r="P69" s="9"/>
      <c r="Q69" s="9"/>
      <c r="R69" s="224"/>
      <c r="S69" s="9"/>
      <c r="U69" s="9"/>
      <c r="V69" s="226"/>
      <c r="W69" s="9"/>
      <c r="X69" s="226"/>
      <c r="Y69" s="9"/>
      <c r="Z69" s="9"/>
      <c r="AA69" s="9"/>
      <c r="AB69" s="224"/>
      <c r="AC69" s="9"/>
      <c r="AE69" s="9"/>
      <c r="AF69" s="226"/>
      <c r="AG69" s="9"/>
      <c r="AH69" s="226"/>
      <c r="AI69" s="9"/>
      <c r="AJ69" s="9"/>
      <c r="AK69" s="9"/>
      <c r="AL69" s="224"/>
      <c r="AM69" s="9"/>
      <c r="AO69" s="9"/>
      <c r="AP69" s="226"/>
      <c r="AQ69" s="9"/>
      <c r="AR69" s="226"/>
      <c r="AS69" s="9"/>
      <c r="AT69" s="9"/>
      <c r="AU69" s="9"/>
      <c r="AV69" s="224"/>
      <c r="AW69" s="9"/>
      <c r="AY69" s="9"/>
      <c r="AZ69" s="226"/>
      <c r="BA69" s="9"/>
      <c r="BB69" s="226"/>
      <c r="BC69" s="9"/>
      <c r="BD69" s="9"/>
      <c r="BE69" s="9"/>
      <c r="BF69" s="224"/>
      <c r="BG69" s="9"/>
    </row>
    <row r="70" spans="1:59" x14ac:dyDescent="0.2">
      <c r="A70" s="9"/>
      <c r="B70" s="226"/>
      <c r="C70" s="9"/>
      <c r="D70" s="226"/>
      <c r="E70" s="9"/>
      <c r="F70" s="9"/>
      <c r="G70" s="9"/>
      <c r="H70" s="224"/>
      <c r="I70" s="9"/>
      <c r="K70" s="9"/>
      <c r="L70" s="226"/>
      <c r="M70" s="9"/>
      <c r="N70" s="226"/>
      <c r="O70" s="9"/>
      <c r="P70" s="9"/>
      <c r="Q70" s="9"/>
      <c r="R70" s="224"/>
      <c r="S70" s="9"/>
      <c r="U70" s="9"/>
      <c r="V70" s="226"/>
      <c r="W70" s="9"/>
      <c r="X70" s="226"/>
      <c r="Y70" s="9"/>
      <c r="Z70" s="9"/>
      <c r="AA70" s="9"/>
      <c r="AB70" s="224"/>
      <c r="AC70" s="9"/>
      <c r="AE70" s="9"/>
      <c r="AF70" s="226"/>
      <c r="AG70" s="9"/>
      <c r="AH70" s="226"/>
      <c r="AI70" s="9"/>
      <c r="AJ70" s="9"/>
      <c r="AK70" s="9"/>
      <c r="AL70" s="224"/>
      <c r="AM70" s="9"/>
      <c r="AO70" s="9"/>
      <c r="AP70" s="226"/>
      <c r="AQ70" s="9"/>
      <c r="AR70" s="226"/>
      <c r="AS70" s="9"/>
      <c r="AT70" s="9"/>
      <c r="AU70" s="9"/>
      <c r="AV70" s="224"/>
      <c r="AW70" s="9"/>
      <c r="AY70" s="9"/>
      <c r="AZ70" s="226"/>
      <c r="BA70" s="9"/>
      <c r="BB70" s="226"/>
      <c r="BC70" s="9"/>
      <c r="BD70" s="9"/>
      <c r="BE70" s="9"/>
      <c r="BF70" s="224"/>
      <c r="BG70" s="9"/>
    </row>
    <row r="71" spans="1:59" x14ac:dyDescent="0.2">
      <c r="A71" s="9"/>
      <c r="B71" s="226"/>
      <c r="C71" s="9"/>
      <c r="D71" s="226"/>
      <c r="E71" s="9"/>
      <c r="F71" s="9"/>
      <c r="G71" s="9"/>
      <c r="H71" s="224"/>
      <c r="I71" s="9"/>
      <c r="K71" s="9"/>
      <c r="L71" s="226"/>
      <c r="M71" s="9"/>
      <c r="N71" s="226"/>
      <c r="O71" s="9"/>
      <c r="P71" s="9"/>
      <c r="Q71" s="9"/>
      <c r="R71" s="224"/>
      <c r="S71" s="9"/>
      <c r="U71" s="9"/>
      <c r="V71" s="226"/>
      <c r="W71" s="9"/>
      <c r="X71" s="226"/>
      <c r="Y71" s="9"/>
      <c r="Z71" s="9"/>
      <c r="AA71" s="9"/>
      <c r="AB71" s="224"/>
      <c r="AC71" s="9"/>
      <c r="AE71" s="9"/>
      <c r="AF71" s="226"/>
      <c r="AG71" s="9"/>
      <c r="AH71" s="226"/>
      <c r="AI71" s="9"/>
      <c r="AJ71" s="9"/>
      <c r="AK71" s="9"/>
      <c r="AL71" s="224"/>
      <c r="AM71" s="9"/>
      <c r="AO71" s="9"/>
      <c r="AP71" s="226"/>
      <c r="AQ71" s="9"/>
      <c r="AR71" s="226"/>
      <c r="AS71" s="9"/>
      <c r="AT71" s="9"/>
      <c r="AU71" s="9"/>
      <c r="AV71" s="224"/>
      <c r="AW71" s="9"/>
      <c r="AY71" s="9"/>
      <c r="AZ71" s="226"/>
      <c r="BA71" s="9"/>
      <c r="BB71" s="226"/>
      <c r="BC71" s="9"/>
      <c r="BD71" s="9"/>
      <c r="BE71" s="9"/>
      <c r="BF71" s="224"/>
      <c r="BG71" s="9"/>
    </row>
    <row r="72" spans="1:59" x14ac:dyDescent="0.2">
      <c r="A72" s="9"/>
      <c r="B72" s="226"/>
      <c r="C72" s="9"/>
      <c r="D72" s="226"/>
      <c r="E72" s="9"/>
      <c r="F72" s="9"/>
      <c r="G72" s="9"/>
      <c r="H72" s="224"/>
      <c r="I72" s="9"/>
      <c r="K72" s="9"/>
      <c r="L72" s="226"/>
      <c r="M72" s="9"/>
      <c r="N72" s="226"/>
      <c r="O72" s="9"/>
      <c r="P72" s="9"/>
      <c r="Q72" s="9"/>
      <c r="R72" s="224"/>
      <c r="S72" s="9"/>
      <c r="U72" s="9"/>
      <c r="V72" s="226"/>
      <c r="W72" s="9"/>
      <c r="X72" s="226"/>
      <c r="Y72" s="9"/>
      <c r="Z72" s="9"/>
      <c r="AA72" s="9"/>
      <c r="AB72" s="224"/>
      <c r="AC72" s="9"/>
      <c r="AE72" s="9"/>
      <c r="AF72" s="226"/>
      <c r="AG72" s="9"/>
      <c r="AH72" s="226"/>
      <c r="AI72" s="9"/>
      <c r="AJ72" s="9"/>
      <c r="AK72" s="9"/>
      <c r="AL72" s="224"/>
      <c r="AM72" s="9"/>
      <c r="AO72" s="9"/>
      <c r="AP72" s="226"/>
      <c r="AQ72" s="9"/>
      <c r="AR72" s="226"/>
      <c r="AS72" s="9"/>
      <c r="AT72" s="9"/>
      <c r="AU72" s="9"/>
      <c r="AV72" s="224"/>
      <c r="AW72" s="9"/>
      <c r="AY72" s="9"/>
      <c r="AZ72" s="226"/>
      <c r="BA72" s="9"/>
      <c r="BB72" s="226"/>
      <c r="BC72" s="9"/>
      <c r="BD72" s="9"/>
      <c r="BE72" s="9"/>
      <c r="BF72" s="224"/>
      <c r="BG72" s="9"/>
    </row>
    <row r="73" spans="1:59" x14ac:dyDescent="0.2">
      <c r="A73" s="9"/>
      <c r="B73" s="226"/>
      <c r="C73" s="9"/>
      <c r="D73" s="226"/>
      <c r="E73" s="9"/>
      <c r="F73" s="9"/>
      <c r="G73" s="9"/>
      <c r="H73" s="224"/>
      <c r="I73" s="9"/>
      <c r="K73" s="9"/>
      <c r="L73" s="226"/>
      <c r="M73" s="9"/>
      <c r="N73" s="226"/>
      <c r="O73" s="9"/>
      <c r="P73" s="9"/>
      <c r="Q73" s="9"/>
      <c r="R73" s="224"/>
      <c r="S73" s="9"/>
      <c r="U73" s="9"/>
      <c r="V73" s="226"/>
      <c r="W73" s="9"/>
      <c r="X73" s="226"/>
      <c r="Y73" s="9"/>
      <c r="Z73" s="9"/>
      <c r="AA73" s="9"/>
      <c r="AB73" s="224"/>
      <c r="AC73" s="9"/>
      <c r="AE73" s="9"/>
      <c r="AF73" s="226"/>
      <c r="AG73" s="9"/>
      <c r="AH73" s="226"/>
      <c r="AI73" s="9"/>
      <c r="AJ73" s="9"/>
      <c r="AK73" s="9"/>
      <c r="AL73" s="224"/>
      <c r="AM73" s="9"/>
      <c r="AO73" s="9"/>
      <c r="AP73" s="226"/>
      <c r="AQ73" s="9"/>
      <c r="AR73" s="226"/>
      <c r="AS73" s="9"/>
      <c r="AT73" s="9"/>
      <c r="AU73" s="9"/>
      <c r="AV73" s="224"/>
      <c r="AW73" s="9"/>
      <c r="AY73" s="9"/>
      <c r="AZ73" s="226"/>
      <c r="BA73" s="9"/>
      <c r="BB73" s="226"/>
      <c r="BC73" s="9"/>
      <c r="BD73" s="9"/>
      <c r="BE73" s="9"/>
      <c r="BF73" s="224"/>
      <c r="BG73" s="9"/>
    </row>
    <row r="74" spans="1:59" x14ac:dyDescent="0.2">
      <c r="A74" s="11"/>
      <c r="B74" s="227"/>
      <c r="C74" s="11"/>
      <c r="D74" s="227"/>
      <c r="E74" s="11"/>
      <c r="F74" s="11"/>
      <c r="G74" s="11"/>
      <c r="H74" s="225"/>
      <c r="I74" s="11"/>
      <c r="K74" s="11"/>
      <c r="L74" s="227"/>
      <c r="M74" s="11"/>
      <c r="N74" s="227"/>
      <c r="O74" s="11"/>
      <c r="P74" s="11"/>
      <c r="Q74" s="11"/>
      <c r="R74" s="225"/>
      <c r="S74" s="11"/>
      <c r="U74" s="11"/>
      <c r="V74" s="227"/>
      <c r="W74" s="11"/>
      <c r="X74" s="227"/>
      <c r="Y74" s="11"/>
      <c r="Z74" s="11"/>
      <c r="AA74" s="11"/>
      <c r="AB74" s="225"/>
      <c r="AC74" s="11"/>
      <c r="AE74" s="11"/>
      <c r="AF74" s="227"/>
      <c r="AG74" s="11"/>
      <c r="AH74" s="227"/>
      <c r="AI74" s="11"/>
      <c r="AJ74" s="11"/>
      <c r="AK74" s="11"/>
      <c r="AL74" s="225"/>
      <c r="AM74" s="11"/>
      <c r="AO74" s="11"/>
      <c r="AP74" s="227"/>
      <c r="AQ74" s="11"/>
      <c r="AR74" s="227"/>
      <c r="AS74" s="11"/>
      <c r="AT74" s="11"/>
      <c r="AU74" s="11"/>
      <c r="AV74" s="225"/>
      <c r="AW74" s="11"/>
      <c r="AY74" s="11"/>
      <c r="AZ74" s="227"/>
      <c r="BA74" s="11"/>
      <c r="BB74" s="227"/>
      <c r="BC74" s="11"/>
      <c r="BD74" s="11"/>
      <c r="BE74" s="11"/>
      <c r="BF74" s="225"/>
      <c r="BG74" s="11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AZ143"/>
  <sheetViews>
    <sheetView workbookViewId="0">
      <selection activeCell="B3" sqref="B3"/>
    </sheetView>
  </sheetViews>
  <sheetFormatPr defaultRowHeight="11.25" outlineLevelRow="1" outlineLevelCol="1" x14ac:dyDescent="0.2"/>
  <cols>
    <col min="1" max="1" width="2.7109375" style="80" customWidth="1"/>
    <col min="2" max="2" width="3" style="80" customWidth="1"/>
    <col min="3" max="3" width="9.7109375" style="88" customWidth="1"/>
    <col min="4" max="4" width="20.7109375" style="88" customWidth="1"/>
    <col min="5" max="5" width="24.42578125" style="88" hidden="1" customWidth="1" outlineLevel="1"/>
    <col min="6" max="6" width="9" style="88" bestFit="1" customWidth="1" collapsed="1"/>
    <col min="7" max="7" width="11.28515625" style="88" hidden="1" customWidth="1" outlineLevel="1"/>
    <col min="8" max="8" width="2.7109375" style="88" customWidth="1" collapsed="1"/>
    <col min="9" max="9" width="3" style="88" customWidth="1"/>
    <col min="10" max="10" width="9.7109375" style="88" customWidth="1"/>
    <col min="11" max="11" width="20.7109375" style="88" customWidth="1"/>
    <col min="12" max="12" width="24.42578125" style="88" hidden="1" customWidth="1" outlineLevel="1"/>
    <col min="13" max="13" width="9" style="88" bestFit="1" customWidth="1" collapsed="1"/>
    <col min="14" max="14" width="11.28515625" style="88" hidden="1" customWidth="1" outlineLevel="1"/>
    <col min="15" max="15" width="2.7109375" style="88" customWidth="1" collapsed="1"/>
    <col min="16" max="16" width="3" style="88" customWidth="1"/>
    <col min="17" max="17" width="9.7109375" style="88" customWidth="1"/>
    <col min="18" max="18" width="20.7109375" style="88" customWidth="1"/>
    <col min="19" max="19" width="24.42578125" style="88" hidden="1" customWidth="1" outlineLevel="1"/>
    <col min="20" max="21" width="9" style="88" hidden="1" customWidth="1" outlineLevel="1"/>
    <col min="22" max="22" width="9" style="88" bestFit="1" customWidth="1" collapsed="1"/>
    <col min="23" max="23" width="11.28515625" style="88" hidden="1" customWidth="1" outlineLevel="1"/>
    <col min="24" max="24" width="2.7109375" style="88" customWidth="1" collapsed="1"/>
    <col min="25" max="25" width="3" style="88" customWidth="1"/>
    <col min="26" max="26" width="9.7109375" style="88" customWidth="1"/>
    <col min="27" max="27" width="20.7109375" style="88" customWidth="1"/>
    <col min="28" max="28" width="26.5703125" style="88" hidden="1" customWidth="1" outlineLevel="1"/>
    <col min="29" max="30" width="10.7109375" style="88" hidden="1" customWidth="1" outlineLevel="1"/>
    <col min="31" max="31" width="9" style="88" bestFit="1" customWidth="1" collapsed="1"/>
    <col min="32" max="32" width="10.7109375" style="88" hidden="1" customWidth="1" outlineLevel="1"/>
    <col min="33" max="33" width="2.7109375" style="88" customWidth="1" collapsed="1"/>
    <col min="34" max="34" width="3" style="88" customWidth="1"/>
    <col min="35" max="35" width="9.7109375" style="88" customWidth="1"/>
    <col min="36" max="36" width="20.7109375" style="88" customWidth="1"/>
    <col min="37" max="37" width="28.5703125" style="88" hidden="1" customWidth="1" outlineLevel="1"/>
    <col min="38" max="38" width="9" style="88" bestFit="1" customWidth="1" collapsed="1"/>
    <col min="39" max="39" width="10.7109375" style="88" hidden="1" customWidth="1" outlineLevel="1"/>
    <col min="40" max="40" width="2.7109375" style="80" customWidth="1" collapsed="1"/>
    <col min="41" max="41" width="3" style="88" customWidth="1"/>
    <col min="42" max="42" width="9.7109375" style="88" customWidth="1"/>
    <col min="43" max="43" width="20.7109375" style="88" customWidth="1"/>
    <col min="44" max="44" width="26.5703125" style="88" customWidth="1" outlineLevel="1"/>
    <col min="45" max="46" width="10.7109375" style="88" customWidth="1" outlineLevel="1"/>
    <col min="47" max="47" width="9" style="88" bestFit="1" customWidth="1"/>
    <col min="48" max="48" width="10.7109375" style="88" hidden="1" customWidth="1" outlineLevel="1"/>
    <col min="49" max="49" width="2.5703125" style="88" customWidth="1" collapsed="1"/>
    <col min="50" max="50" width="6" style="80" bestFit="1" customWidth="1"/>
    <col min="51" max="51" width="17.28515625" style="80" bestFit="1" customWidth="1"/>
    <col min="52" max="52" width="13.140625" style="80" bestFit="1" customWidth="1"/>
    <col min="53" max="53" width="8" style="80" bestFit="1" customWidth="1"/>
    <col min="54" max="16384" width="9.140625" style="80"/>
  </cols>
  <sheetData>
    <row r="1" spans="2:51" x14ac:dyDescent="0.2">
      <c r="V1" s="80"/>
      <c r="W1" s="80"/>
      <c r="X1" s="80"/>
      <c r="Y1" s="80"/>
      <c r="Z1" s="80"/>
      <c r="AA1" s="80"/>
      <c r="AB1" s="80"/>
      <c r="AO1" s="80"/>
      <c r="AP1" s="80"/>
      <c r="AQ1" s="80"/>
      <c r="AR1" s="80"/>
      <c r="AW1" s="163"/>
    </row>
    <row r="2" spans="2:51" s="208" customFormat="1" ht="13.5" x14ac:dyDescent="0.25">
      <c r="B2" s="204" t="s">
        <v>60</v>
      </c>
      <c r="C2" s="205"/>
      <c r="D2" s="206"/>
      <c r="E2" s="207"/>
      <c r="F2" s="171">
        <f>_xll.ohTrigger(F4:F102)</f>
        <v>26</v>
      </c>
      <c r="G2" s="207"/>
      <c r="H2" s="207"/>
      <c r="I2" s="204" t="s">
        <v>2</v>
      </c>
      <c r="J2" s="205"/>
      <c r="K2" s="206"/>
      <c r="L2" s="207"/>
      <c r="M2" s="171">
        <f>_xll.ohTrigger(M4:M102)</f>
        <v>39</v>
      </c>
      <c r="N2" s="207"/>
      <c r="O2" s="207"/>
      <c r="P2" s="204" t="s">
        <v>0</v>
      </c>
      <c r="Q2" s="205"/>
      <c r="R2" s="206"/>
      <c r="S2" s="207"/>
      <c r="T2" s="207"/>
      <c r="U2" s="207"/>
      <c r="V2" s="171">
        <f>_xll.ohTrigger(V4:V102)</f>
        <v>50</v>
      </c>
      <c r="W2" s="207"/>
      <c r="Y2" s="204" t="s">
        <v>3</v>
      </c>
      <c r="Z2" s="205"/>
      <c r="AA2" s="206"/>
      <c r="AB2" s="207"/>
      <c r="AD2" s="88"/>
      <c r="AE2" s="171">
        <f>_xll.ohTrigger(AE4:AE102)</f>
        <v>46</v>
      </c>
      <c r="AF2" s="207"/>
      <c r="AG2" s="207"/>
      <c r="AH2" s="204" t="s">
        <v>160</v>
      </c>
      <c r="AI2" s="205"/>
      <c r="AJ2" s="206"/>
      <c r="AK2" s="207"/>
      <c r="AL2" s="171">
        <f>_xll.ohTrigger(AL4:AL102)</f>
        <v>50</v>
      </c>
      <c r="AM2" s="207"/>
      <c r="AO2" s="204" t="s">
        <v>51</v>
      </c>
      <c r="AP2" s="205"/>
      <c r="AQ2" s="206"/>
      <c r="AR2" s="207"/>
      <c r="AT2" s="88"/>
      <c r="AU2" s="171">
        <f>_xll.ohTrigger(AU4:AU102)</f>
        <v>45</v>
      </c>
      <c r="AV2" s="207"/>
      <c r="AW2" s="163"/>
      <c r="AX2" s="172" t="s">
        <v>127</v>
      </c>
      <c r="AY2" s="173" t="str">
        <f>"#"&amp;YEAR($AY$10)&amp;IF(MONTH($AY$10)=12,MONTH($AY$10),"0"&amp;(MONTH($AY$10)))&amp;DAY($AY$10)</f>
        <v>#20160316</v>
      </c>
    </row>
    <row r="3" spans="2:51" s="208" customFormat="1" ht="13.5" x14ac:dyDescent="0.25">
      <c r="B3" s="209"/>
      <c r="C3" s="209" t="s">
        <v>50</v>
      </c>
      <c r="D3" s="210" t="s">
        <v>214</v>
      </c>
      <c r="E3" s="210" t="s">
        <v>212</v>
      </c>
      <c r="F3" s="210" t="s">
        <v>34</v>
      </c>
      <c r="G3" s="211" t="s">
        <v>213</v>
      </c>
      <c r="H3" s="207"/>
      <c r="I3" s="209"/>
      <c r="J3" s="209" t="s">
        <v>50</v>
      </c>
      <c r="K3" s="210" t="s">
        <v>214</v>
      </c>
      <c r="L3" s="210" t="s">
        <v>212</v>
      </c>
      <c r="M3" s="210" t="s">
        <v>34</v>
      </c>
      <c r="N3" s="209" t="s">
        <v>213</v>
      </c>
      <c r="O3" s="207"/>
      <c r="P3" s="209"/>
      <c r="Q3" s="209" t="s">
        <v>50</v>
      </c>
      <c r="R3" s="210" t="s">
        <v>214</v>
      </c>
      <c r="S3" s="210" t="s">
        <v>212</v>
      </c>
      <c r="T3" s="210" t="s">
        <v>223</v>
      </c>
      <c r="U3" s="210" t="s">
        <v>222</v>
      </c>
      <c r="V3" s="210" t="s">
        <v>34</v>
      </c>
      <c r="W3" s="209" t="s">
        <v>213</v>
      </c>
      <c r="Y3" s="209"/>
      <c r="Z3" s="209" t="s">
        <v>50</v>
      </c>
      <c r="AA3" s="210" t="s">
        <v>214</v>
      </c>
      <c r="AB3" s="210" t="s">
        <v>212</v>
      </c>
      <c r="AC3" s="210" t="s">
        <v>223</v>
      </c>
      <c r="AD3" s="210" t="s">
        <v>222</v>
      </c>
      <c r="AE3" s="210" t="s">
        <v>224</v>
      </c>
      <c r="AF3" s="209" t="s">
        <v>213</v>
      </c>
      <c r="AG3" s="212"/>
      <c r="AH3" s="209"/>
      <c r="AI3" s="209" t="s">
        <v>50</v>
      </c>
      <c r="AJ3" s="210" t="s">
        <v>214</v>
      </c>
      <c r="AK3" s="210" t="s">
        <v>212</v>
      </c>
      <c r="AL3" s="210" t="s">
        <v>34</v>
      </c>
      <c r="AM3" s="209" t="s">
        <v>213</v>
      </c>
      <c r="AO3" s="209"/>
      <c r="AP3" s="209" t="s">
        <v>50</v>
      </c>
      <c r="AQ3" s="210" t="s">
        <v>214</v>
      </c>
      <c r="AR3" s="210" t="s">
        <v>212</v>
      </c>
      <c r="AS3" s="210" t="s">
        <v>223</v>
      </c>
      <c r="AT3" s="210" t="s">
        <v>222</v>
      </c>
      <c r="AU3" s="210" t="s">
        <v>224</v>
      </c>
      <c r="AV3" s="209" t="s">
        <v>213</v>
      </c>
      <c r="AW3" s="163"/>
      <c r="AX3" s="174" t="s">
        <v>197</v>
      </c>
      <c r="AY3" s="175">
        <f>Settlementdate</f>
        <v>42209</v>
      </c>
    </row>
    <row r="4" spans="2:51" x14ac:dyDescent="0.2">
      <c r="B4" s="191" t="str">
        <f>IF(F4="","","Dp")</f>
        <v>Dp</v>
      </c>
      <c r="C4" s="191" t="s">
        <v>60</v>
      </c>
      <c r="D4" s="192" t="str">
        <f>Currency&amp;"X"&amp;C4&amp;"D="</f>
        <v>EURXOND=</v>
      </c>
      <c r="E4" s="192" t="str">
        <f>_xll.qlSimpleQuote(D4&amp;$B$2,,,Permanent,Trigger,ObjectOverwrite)</f>
        <v>EURXOND=ON#0010</v>
      </c>
      <c r="F4" s="193">
        <f>IFERROR(_xll.RtGet("DTSIMI1",D4,"ASK")/100,"")</f>
        <v>-1.0999989999999999E-3</v>
      </c>
      <c r="G4" s="193" t="e">
        <f>_xll.qlSimpleQuoteSetValue(E4,F4,Trigger)</f>
        <v>#N/A</v>
      </c>
      <c r="I4" s="191" t="s">
        <v>237</v>
      </c>
      <c r="J4" s="192" t="s">
        <v>60</v>
      </c>
      <c r="K4" s="192" t="str">
        <f>Currency&amp;"YC"&amp;$I$2&amp;"_"&amp;J4&amp;"D"</f>
        <v>EURYC1M_OND</v>
      </c>
      <c r="L4" s="192" t="str">
        <f>_xll.qlSimpleQuote(K4&amp;$I$2,,,Permanent,Trigger,ObjectOverwrite)</f>
        <v>EURYC1M_OND1M#0010</v>
      </c>
      <c r="M4" s="193">
        <f>IFERROR(_xll.RtGet("DTSIMI1",K4,"ASK")/100,"")</f>
        <v>-8.1823829000000003E-4</v>
      </c>
      <c r="N4" s="438" t="e">
        <f>_xll.qlSimpleQuoteSetValue(L4,M4,Trigger)</f>
        <v>#N/A</v>
      </c>
      <c r="P4" s="191" t="s">
        <v>237</v>
      </c>
      <c r="Q4" s="192" t="s">
        <v>60</v>
      </c>
      <c r="R4" s="192" t="str">
        <f>Currency&amp;"X"&amp;Q4&amp;"D="</f>
        <v>EURXOND=</v>
      </c>
      <c r="S4" s="192" t="str">
        <f>_xll.qlSimpleQuote(R4&amp;$P$2,,,Permanent,Trigger,ObjectOverwrite)</f>
        <v>EURXOND=3M#0010</v>
      </c>
      <c r="T4" s="264">
        <f>IFERROR(_xll.RtGet("DTSIMI1",R4,$T$3)/100,"")</f>
        <v>-1.0999989999999999E-3</v>
      </c>
      <c r="U4" s="264">
        <f>IFERROR(_xll.RtGet("DTSIMI1",R4,$U$3)/100,"")</f>
        <v>-1.0999989999999999E-3</v>
      </c>
      <c r="V4" s="193">
        <f>IFERROR(AVERAGE(T4:U4),"")</f>
        <v>-1.0999989999999999E-3</v>
      </c>
      <c r="W4" s="438" t="e">
        <f>_xll.qlSimpleQuoteSetValue(S4,V4,Trigger)</f>
        <v>#N/A</v>
      </c>
      <c r="X4" s="80"/>
      <c r="Y4" s="191" t="s">
        <v>237</v>
      </c>
      <c r="Z4" s="192" t="s">
        <v>60</v>
      </c>
      <c r="AA4" s="192" t="str">
        <f>Currency&amp;"X"&amp;Z4&amp;"D="</f>
        <v>EURXOND=</v>
      </c>
      <c r="AB4" s="192" t="str">
        <f>_xll.qlSimpleQuote(AA4&amp;$Y$2,,,Permanent,Trigger,ObjectOverwrite)</f>
        <v>EURXOND=6M#0010</v>
      </c>
      <c r="AC4" s="193">
        <f>IFERROR(_xll.RtGet("DTSIMI1",AA4,$AC$3)/100,"")</f>
        <v>-1.0999989999999999E-3</v>
      </c>
      <c r="AD4" s="193">
        <f>IFERROR(_xll.RtGet("DTSIMI1",AA4,$AD$3)/100,"")</f>
        <v>-1.0999989999999999E-3</v>
      </c>
      <c r="AE4" s="193">
        <f>IFERROR(AVERAGE(AC4,AD4),"")</f>
        <v>-1.0999989999999999E-3</v>
      </c>
      <c r="AF4" s="193" t="e">
        <f>_xll.qlSimpleQuoteSetValue(AB4,AE4,Trigger)</f>
        <v>#N/A</v>
      </c>
      <c r="AG4" s="89"/>
      <c r="AH4" s="191" t="s">
        <v>237</v>
      </c>
      <c r="AI4" s="192" t="s">
        <v>60</v>
      </c>
      <c r="AJ4" s="192" t="str">
        <f>Currency&amp;"X"&amp;AI4&amp;"D="</f>
        <v>EURXOND=</v>
      </c>
      <c r="AK4" s="193" t="str">
        <f>_xll.qlSimpleQuote(AJ4&amp;$AH$2,,,Permanent,Trigger,ObjectOverwrite)</f>
        <v>EURXOND=12M#0010</v>
      </c>
      <c r="AL4" s="193">
        <f>IFERROR(_xll.RtGet("DTSIMI1",AJ4,"ASK")/100,"")</f>
        <v>-1.0999989999999999E-3</v>
      </c>
      <c r="AM4" s="438" t="e">
        <f>_xll.qlSimpleQuoteSetValue(AK4,AL4,Trigger)</f>
        <v>#N/A</v>
      </c>
      <c r="AO4" s="191" t="s">
        <v>237</v>
      </c>
      <c r="AP4" s="192" t="s">
        <v>60</v>
      </c>
      <c r="AQ4" s="192" t="str">
        <f t="shared" ref="AQ4:AQ22" si="0">Currency&amp;"X"&amp;IF(LEFT(AP4,1)="#","STUB",AP4)&amp;"D="</f>
        <v>EURXOND=</v>
      </c>
      <c r="AR4" s="192" t="str">
        <f>_xll.qlSimpleQuote(AQ4&amp;$AO$2,,,Permanent,Trigger,ObjectOverwrite)</f>
        <v>EURXOND=STD#0010</v>
      </c>
      <c r="AS4" s="193">
        <f>IFERROR(_xll.RtGet("DTSIMI1",AQ4,$AC$3)/100,"")</f>
        <v>-1.0999989999999999E-3</v>
      </c>
      <c r="AT4" s="193">
        <f>IFERROR(_xll.RtGet("DTSIMI1",AQ4,$AD$3)/100,"")</f>
        <v>-1.0999989999999999E-3</v>
      </c>
      <c r="AU4" s="193">
        <f>IFERROR(AVERAGE(AS4,AT4),"")</f>
        <v>-1.0999989999999999E-3</v>
      </c>
      <c r="AV4" s="193" t="e">
        <f>_xll.qlSimpleQuoteSetValue(AR4,AU4,Trigger)</f>
        <v>#N/A</v>
      </c>
      <c r="AW4" s="163"/>
      <c r="AX4" s="94" t="s">
        <v>198</v>
      </c>
      <c r="AY4" s="95">
        <f>DATE(RIGHT(LEFT(AY2,5),4),LEFT(RIGHT(AY2,4),2),RIGHT(AY2,2))</f>
        <v>42445</v>
      </c>
    </row>
    <row r="5" spans="2:51" x14ac:dyDescent="0.2">
      <c r="B5" s="194" t="str">
        <f t="shared" ref="B5:B22" si="1">IF(F5="","","Dp")</f>
        <v>Dp</v>
      </c>
      <c r="C5" s="194" t="s">
        <v>176</v>
      </c>
      <c r="D5" s="195" t="str">
        <f>Currency&amp;"X"&amp;J5&amp;"D="</f>
        <v>EURXTND=</v>
      </c>
      <c r="E5" s="195" t="str">
        <f>_xll.qlSimpleQuote(D5&amp;$B$2,,,Permanent,Trigger,ObjectOverwrite)</f>
        <v>EURXTND=ON#0010</v>
      </c>
      <c r="F5" s="196">
        <f>IFERROR(_xll.RtGet("DTSIMI1",D5,"ASK")/100,"")</f>
        <v>-1.1000000000000001E-3</v>
      </c>
      <c r="G5" s="196" t="e">
        <f>_xll.qlSimpleQuoteSetValue(E5,F5,Trigger)</f>
        <v>#N/A</v>
      </c>
      <c r="I5" s="194" t="s">
        <v>237</v>
      </c>
      <c r="J5" s="195" t="s">
        <v>176</v>
      </c>
      <c r="K5" s="195" t="str">
        <f>Currency&amp;"YC"&amp;$I$2&amp;"_"&amp;J5&amp;"D"</f>
        <v>EURYC1M_TND</v>
      </c>
      <c r="L5" s="196" t="str">
        <f>_xll.qlSimpleQuote(K5&amp;$I$2,,,Permanent,Trigger,ObjectOverwrite)</f>
        <v>EURYC1M_TND1M#0010</v>
      </c>
      <c r="M5" s="196">
        <f>IFERROR(_xll.RtGet("DTSIMI1",K5,"ASK")/100,"")</f>
        <v>-8.1190894999999996E-4</v>
      </c>
      <c r="N5" s="439" t="e">
        <f>_xll.qlSimpleQuoteSetValue(L5,M5,Trigger)</f>
        <v>#N/A</v>
      </c>
      <c r="O5" s="163"/>
      <c r="P5" s="194" t="s">
        <v>237</v>
      </c>
      <c r="Q5" s="195" t="s">
        <v>176</v>
      </c>
      <c r="R5" s="195" t="str">
        <f>Currency&amp;"X"&amp;Q5&amp;"D="</f>
        <v>EURXTND=</v>
      </c>
      <c r="S5" s="196" t="str">
        <f>_xll.qlSimpleQuote(R5&amp;$P$2,,,Permanent,Trigger,ObjectOverwrite)</f>
        <v>EURXTND=3M#0010</v>
      </c>
      <c r="T5" s="196">
        <f>IFERROR(_xll.RtGet("DTSIMI1",R5,$T$3)/100,"")</f>
        <v>-1.1000000000000001E-3</v>
      </c>
      <c r="U5" s="196">
        <f>IFERROR(_xll.RtGet("DTSIMI1",R5,$U$3)/100,"")</f>
        <v>-1.1000000000000001E-3</v>
      </c>
      <c r="V5" s="196">
        <f t="shared" ref="V5:V68" si="2">IFERROR(AVERAGE(T5:U5),"")</f>
        <v>-1.1000000000000001E-3</v>
      </c>
      <c r="W5" s="439" t="e">
        <f>_xll.qlSimpleQuoteSetValue(S5,V5,Trigger)</f>
        <v>#N/A</v>
      </c>
      <c r="X5" s="80"/>
      <c r="Y5" s="194" t="s">
        <v>237</v>
      </c>
      <c r="Z5" s="195" t="s">
        <v>176</v>
      </c>
      <c r="AA5" s="195" t="str">
        <f>Currency&amp;"X"&amp;Z5&amp;"D="</f>
        <v>EURXTND=</v>
      </c>
      <c r="AB5" s="196" t="str">
        <f>_xll.qlSimpleQuote(AA5&amp;$Y$2,,,Permanent,Trigger,ObjectOverwrite)</f>
        <v>EURXTND=6M#0010</v>
      </c>
      <c r="AC5" s="196">
        <f>IFERROR(_xll.RtGet("DTSIMI1",AA5,$AC$3)/100,"")</f>
        <v>-1.1000000000000001E-3</v>
      </c>
      <c r="AD5" s="196">
        <f>IFERROR(_xll.RtGet("DTSIMI1",AA5,$AD$3)/100,"")</f>
        <v>-1.1000000000000001E-3</v>
      </c>
      <c r="AE5" s="196">
        <f t="shared" ref="AE5:AE68" si="3">IFERROR(AVERAGE(AC5,AD5),"")</f>
        <v>-1.1000000000000001E-3</v>
      </c>
      <c r="AF5" s="196" t="e">
        <f>_xll.qlSimpleQuoteSetValue(AB5,AE5,Trigger)</f>
        <v>#N/A</v>
      </c>
      <c r="AG5" s="89"/>
      <c r="AH5" s="194" t="s">
        <v>237</v>
      </c>
      <c r="AI5" s="195" t="s">
        <v>176</v>
      </c>
      <c r="AJ5" s="195" t="str">
        <f>Currency&amp;"X"&amp;AI5&amp;"D="</f>
        <v>EURXTND=</v>
      </c>
      <c r="AK5" s="196" t="str">
        <f>_xll.qlSimpleQuote(AJ5&amp;$AH$2,,,Permanent,Trigger,ObjectOverwrite)</f>
        <v>EURXTND=12M#0010</v>
      </c>
      <c r="AL5" s="196">
        <f>IFERROR(_xll.RtGet("DTSIMI1",AJ5,"ASK")/100,"")</f>
        <v>-1.1000000000000001E-3</v>
      </c>
      <c r="AM5" s="439" t="e">
        <f>_xll.qlSimpleQuoteSetValue(AK5,AL5,Trigger)</f>
        <v>#N/A</v>
      </c>
      <c r="AO5" s="194" t="s">
        <v>237</v>
      </c>
      <c r="AP5" s="195" t="s">
        <v>176</v>
      </c>
      <c r="AQ5" s="195" t="str">
        <f t="shared" si="0"/>
        <v>EURXTND=</v>
      </c>
      <c r="AR5" s="196" t="str">
        <f>_xll.qlSimpleQuote(AQ5&amp;$AO$2,,,Permanent,Trigger,ObjectOverwrite)</f>
        <v>EURXTND=STD#0010</v>
      </c>
      <c r="AS5" s="196">
        <f>IFERROR(_xll.RtGet("DTSIMI1",AQ5,$AC$3)/100,"")</f>
        <v>-1.1000000000000001E-3</v>
      </c>
      <c r="AT5" s="196">
        <f>IFERROR(_xll.RtGet("DTSIMI1",AQ5,$AD$3)/100,"")</f>
        <v>-1.1000000000000001E-3</v>
      </c>
      <c r="AU5" s="196">
        <f t="shared" ref="AU5:AU68" si="4">IFERROR(AVERAGE(AS5,AT5),"")</f>
        <v>-1.1000000000000001E-3</v>
      </c>
      <c r="AV5" s="196" t="e">
        <f>_xll.qlSimpleQuoteSetValue(AR5,AU5,Trigger)</f>
        <v>#N/A</v>
      </c>
      <c r="AW5" s="163"/>
      <c r="AX5" s="94" t="s">
        <v>199</v>
      </c>
      <c r="AY5" s="96">
        <f>_xll.qlDayCounterYearFraction("actual/360",AY3,AY4,,,Trigger)</f>
        <v>0.65555555555555556</v>
      </c>
    </row>
    <row r="6" spans="2:51" x14ac:dyDescent="0.2">
      <c r="B6" s="180" t="str">
        <f t="shared" si="1"/>
        <v>Dp</v>
      </c>
      <c r="C6" s="180" t="s">
        <v>177</v>
      </c>
      <c r="D6" s="180" t="str">
        <f>Currency&amp;"X"&amp;C6&amp;"D="</f>
        <v>EURXSND=</v>
      </c>
      <c r="E6" s="180" t="str">
        <f>_xll.qlSimpleQuote(D6&amp;$B$2,,,Permanent,Trigger,ObjectOverwrite)</f>
        <v>EURXSND=ON#0011</v>
      </c>
      <c r="F6" s="197">
        <f>IFERROR(_xll.RtGet("DTSIMI1",D6,"ASK")/100,"")</f>
        <v>-1.1000000000000001E-3</v>
      </c>
      <c r="G6" s="197" t="e">
        <f>_xll.qlSimpleQuoteSetValue(E6,F6,Trigger)</f>
        <v>#N/A</v>
      </c>
      <c r="I6" s="180" t="s">
        <v>237</v>
      </c>
      <c r="J6" s="180" t="s">
        <v>177</v>
      </c>
      <c r="K6" s="180" t="str">
        <f>Currency&amp;"YC"&amp;$I$2&amp;"_"&amp;J6&amp;"D"</f>
        <v>EURYC1M_SND</v>
      </c>
      <c r="L6" s="197" t="str">
        <f>_xll.qlSimpleQuote(K6&amp;$I$2,,,Permanent,Trigger,ObjectOverwrite)</f>
        <v>EURYC1M_SND1M#0011</v>
      </c>
      <c r="M6" s="197">
        <f>IFERROR(_xll.RtGet("DTSIMI1",K6,"ASK")/100,"")</f>
        <v>-8.0595832000000009E-4</v>
      </c>
      <c r="N6" s="440" t="e">
        <f>_xll.qlSimpleQuoteSetValue(L6,M6,Trigger)</f>
        <v>#N/A</v>
      </c>
      <c r="O6" s="163"/>
      <c r="P6" s="180" t="s">
        <v>237</v>
      </c>
      <c r="Q6" s="180" t="s">
        <v>177</v>
      </c>
      <c r="R6" s="180" t="str">
        <f t="shared" ref="R6:R22" si="5">Currency&amp;"_CURVE_DEP"&amp;$P$2&amp;"_"&amp;Q6</f>
        <v>EUR_CURVE_DEP3M_SN</v>
      </c>
      <c r="S6" s="197" t="str">
        <f>_xll.qlSimpleQuote(R6,,,Permanent,Trigger,ObjectOverwrite)</f>
        <v>EUR_CURVE_DEP3M_SN#0010</v>
      </c>
      <c r="T6" s="197">
        <f>IFERROR(_xll.RtGet("DTSIMI1",R6,$T$3)/100,"")</f>
        <v>-2.1400000000000002E-4</v>
      </c>
      <c r="U6" s="197">
        <f>IFERROR(_xll.RtGet("DTSIMI1",R6,$U$3)/100,"")</f>
        <v>-2.1400000000000002E-4</v>
      </c>
      <c r="V6" s="197">
        <f t="shared" si="2"/>
        <v>-2.1400000000000002E-4</v>
      </c>
      <c r="W6" s="440" t="e">
        <f>_xll.qlSimpleQuoteSetValue(S6,V6,Trigger)</f>
        <v>#N/A</v>
      </c>
      <c r="X6" s="80"/>
      <c r="Y6" s="180" t="s">
        <v>237</v>
      </c>
      <c r="Z6" s="180" t="s">
        <v>177</v>
      </c>
      <c r="AA6" s="180" t="str">
        <f t="shared" ref="AA6:AA21" si="6">Currency&amp;"_CURVE_DEP"&amp;$Y$2&amp;"_"&amp;Z6</f>
        <v>EUR_CURVE_DEP6M_SN</v>
      </c>
      <c r="AB6" s="197" t="str">
        <f>_xll.qlSimpleQuote(AA6,,,Permanent,Trigger,ObjectOverwrite)</f>
        <v>EUR_CURVE_DEP6M_SN#0010</v>
      </c>
      <c r="AC6" s="197">
        <f>IFERROR(_xll.RtGet("DTSIMI1",AA6,$AC$3)/100,"")</f>
        <v>2.2659999999999998E-3</v>
      </c>
      <c r="AD6" s="260">
        <f>IFERROR(_xll.RtGet("DTSIMI1",AA6,$AD$3)/100,"")</f>
        <v>2.2659999999999998E-3</v>
      </c>
      <c r="AE6" s="260">
        <f t="shared" si="3"/>
        <v>2.2659999999999998E-3</v>
      </c>
      <c r="AF6" s="260" t="e">
        <f>_xll.qlSimpleQuoteSetValue(AB6,AE6,Trigger)</f>
        <v>#N/A</v>
      </c>
      <c r="AG6" s="89"/>
      <c r="AH6" s="180" t="s">
        <v>237</v>
      </c>
      <c r="AI6" s="180" t="s">
        <v>177</v>
      </c>
      <c r="AJ6" s="180" t="str">
        <f t="shared" ref="AJ6:AJ22" si="7">Currency&amp;"_CURVE_DEP12M"&amp;"_"&amp;AI6</f>
        <v>EUR_CURVE_DEP12M_SN</v>
      </c>
      <c r="AK6" s="197" t="str">
        <f>_xll.qlSimpleQuote(AJ6,,,Permanent,Trigger,ObjectOverwrite)</f>
        <v>EUR_CURVE_DEP12M_SN#0010</v>
      </c>
      <c r="AL6" s="197">
        <f>IFERROR(_xll.RtGet("DTSIMI1",AJ6,"ASK")/100,"")</f>
        <v>1.7780000000000001E-3</v>
      </c>
      <c r="AM6" s="440" t="e">
        <f>_xll.qlSimpleQuoteSetValue(AK6,AL6,Trigger)</f>
        <v>#N/A</v>
      </c>
      <c r="AO6" s="180" t="s">
        <v>237</v>
      </c>
      <c r="AP6" s="180" t="s">
        <v>177</v>
      </c>
      <c r="AQ6" s="180" t="str">
        <f t="shared" si="0"/>
        <v>EURXSND=</v>
      </c>
      <c r="AR6" s="197" t="str">
        <f>_xll.qlSimpleQuote(AQ6,,,Permanent,Trigger,ObjectOverwrite)</f>
        <v>EURXSND=#0010</v>
      </c>
      <c r="AS6" s="197">
        <f>IFERROR(_xll.RtGet("DTSIMI1",AQ6,$AC$3)/100,"")</f>
        <v>-1.1000000000000001E-3</v>
      </c>
      <c r="AT6" s="260">
        <f>IFERROR(_xll.RtGet("DTSIMI1",AQ6,$AD$3)/100,"")</f>
        <v>-1.1000000000000001E-3</v>
      </c>
      <c r="AU6" s="260">
        <f t="shared" si="4"/>
        <v>-1.1000000000000001E-3</v>
      </c>
      <c r="AV6" s="260" t="e">
        <f>_xll.qlSimpleQuoteSetValue(AR6,AU6,Trigger)</f>
        <v>#N/A</v>
      </c>
      <c r="AW6" s="163"/>
      <c r="AX6" s="94" t="s">
        <v>200</v>
      </c>
      <c r="AY6" s="97" t="e">
        <f>((_xll.qlYieldTSDiscount("EUR6M",AY3,,_xll.ohTrigger(F2,M2,V2,AE2,AL2))/_xll.qlYieldTSDiscount("EUR6M",AY4,,_xll.ohTrigger(F2,M2,V2,AE2,AL2)))-1)/AY5</f>
        <v>#NUM!</v>
      </c>
    </row>
    <row r="7" spans="2:51" x14ac:dyDescent="0.2">
      <c r="B7" s="180" t="str">
        <f t="shared" si="1"/>
        <v>Dp</v>
      </c>
      <c r="C7" s="180" t="s">
        <v>83</v>
      </c>
      <c r="D7" s="181" t="str">
        <f t="shared" ref="D7:D21" si="8">Currency&amp;"OISDDS"&amp;C7</f>
        <v>EUROISDDS1W</v>
      </c>
      <c r="E7" s="181" t="str">
        <f>_xll.qlSimpleQuote(D7,,,Permanent,Trigger,ObjectOverwrite)</f>
        <v>EUROISDDS1W#0010</v>
      </c>
      <c r="F7" s="164">
        <f>IFERROR(_xll.RtGet("DTSIMI1",D7,"ASK")/100,"")</f>
        <v>-1.2199999999999999E-3</v>
      </c>
      <c r="G7" s="164" t="e">
        <f>_xll.qlSimpleQuoteSetValue(E7,F7,Trigger)</f>
        <v>#N/A</v>
      </c>
      <c r="I7" s="180" t="s">
        <v>237</v>
      </c>
      <c r="J7" s="181" t="s">
        <v>83</v>
      </c>
      <c r="K7" s="198" t="str">
        <f>Currency&amp;"YC"&amp;$I$2&amp;"_"&amp;"SW"&amp;"D"</f>
        <v>EURYC1M_SWD</v>
      </c>
      <c r="L7" s="164" t="str">
        <f>_xll.qlSimpleQuote(K7,,,Permanent,Trigger,ObjectOverwrite)</f>
        <v>EURYC1M_SWD#0010</v>
      </c>
      <c r="M7" s="164">
        <f>IFERROR(_xll.RtGet("DTSIMI1",K7,"ASK")/100,"")</f>
        <v>-7.5700000000000008E-4</v>
      </c>
      <c r="N7" s="440" t="e">
        <f>_xll.qlSimpleQuoteSetValue(L7,M7,Trigger)</f>
        <v>#N/A</v>
      </c>
      <c r="O7" s="163"/>
      <c r="P7" s="180" t="s">
        <v>237</v>
      </c>
      <c r="Q7" s="181" t="s">
        <v>83</v>
      </c>
      <c r="R7" s="181" t="str">
        <f t="shared" si="5"/>
        <v>EUR_CURVE_DEP3M_1W</v>
      </c>
      <c r="S7" s="164" t="str">
        <f>_xll.qlSimpleQuote(R7,,,Permanent,Trigger,ObjectOverwrite)</f>
        <v>EUR_CURVE_DEP3M_1W#0010</v>
      </c>
      <c r="T7" s="164">
        <f>IFERROR(_xll.RtGet("DTSIMI1",R7,$T$3)/100,"")</f>
        <v>1.8900000000000001E-4</v>
      </c>
      <c r="U7" s="164">
        <f>IFERROR(_xll.RtGet("DTSIMI1",R7,$U$3)/100,"")</f>
        <v>-8.1099999999999987E-4</v>
      </c>
      <c r="V7" s="164">
        <f t="shared" si="2"/>
        <v>-3.1099999999999992E-4</v>
      </c>
      <c r="W7" s="440" t="e">
        <f>_xll.qlSimpleQuoteSetValue(S7,V7,Trigger)</f>
        <v>#N/A</v>
      </c>
      <c r="X7" s="80"/>
      <c r="Y7" s="180" t="s">
        <v>237</v>
      </c>
      <c r="Z7" s="181" t="s">
        <v>83</v>
      </c>
      <c r="AA7" s="181" t="str">
        <f t="shared" si="6"/>
        <v>EUR_CURVE_DEP6M_1W</v>
      </c>
      <c r="AB7" s="164" t="str">
        <f>_xll.qlSimpleQuote(AA7,,,Permanent,Trigger,ObjectOverwrite)</f>
        <v>EUR_CURVE_DEP6M_1W#0010</v>
      </c>
      <c r="AC7" s="164">
        <f>IFERROR(_xll.RtGet("DTSIMI1",AA7,$AC$3)/100,"")</f>
        <v>5.5899999999999993E-4</v>
      </c>
      <c r="AD7" s="164">
        <f>IFERROR(_xll.RtGet("DTSIMI1",AA7,$AD$3)/100,"")</f>
        <v>-4.4099999999999999E-4</v>
      </c>
      <c r="AE7" s="164">
        <f t="shared" si="3"/>
        <v>5.899999999999997E-5</v>
      </c>
      <c r="AF7" s="164" t="e">
        <f>_xll.qlSimpleQuoteSetValue(AB7,AE7,Trigger)</f>
        <v>#N/A</v>
      </c>
      <c r="AG7" s="89"/>
      <c r="AH7" s="180" t="s">
        <v>237</v>
      </c>
      <c r="AI7" s="181" t="s">
        <v>83</v>
      </c>
      <c r="AJ7" s="181" t="str">
        <f t="shared" si="7"/>
        <v>EUR_CURVE_DEP12M_1W</v>
      </c>
      <c r="AK7" s="164" t="str">
        <f>_xll.qlSimpleQuote(AJ7,,,Permanent,Trigger,ObjectOverwrite)</f>
        <v>EUR_CURVE_DEP12M_1W#0010</v>
      </c>
      <c r="AL7" s="164">
        <f>IFERROR(_xll.RtGet("DTSIMI1",AJ7,"ASK")/100,"")</f>
        <v>2.1579999999999998E-3</v>
      </c>
      <c r="AM7" s="440" t="e">
        <f>_xll.qlSimpleQuoteSetValue(AK7,AL7,Trigger)</f>
        <v>#N/A</v>
      </c>
      <c r="AO7" s="180"/>
      <c r="AP7" s="181" t="s">
        <v>83</v>
      </c>
      <c r="AQ7" s="181" t="str">
        <f t="shared" si="0"/>
        <v>EURX1WD=</v>
      </c>
      <c r="AR7" s="164" t="str">
        <f>_xll.qlSimpleQuote(AQ7,,,Permanent,Trigger,ObjectOverwrite)</f>
        <v>EURX1WD=#0010</v>
      </c>
      <c r="AS7" s="164" t="str">
        <f>IFERROR(_xll.RtGet("DTSIMI1",AQ7,$AC$3)/100,"")</f>
        <v/>
      </c>
      <c r="AT7" s="164" t="str">
        <f>IFERROR(_xll.RtGet("DTSIMI1",AQ7,$AD$3)/100,"")</f>
        <v/>
      </c>
      <c r="AU7" s="164" t="str">
        <f t="shared" si="4"/>
        <v/>
      </c>
      <c r="AV7" s="164">
        <f>_xll.qlSimpleQuoteSetValue(AR7,AU7,Trigger)</f>
        <v>0</v>
      </c>
      <c r="AW7" s="163"/>
    </row>
    <row r="8" spans="2:51" x14ac:dyDescent="0.2">
      <c r="B8" s="180" t="str">
        <f t="shared" si="1"/>
        <v>Dp</v>
      </c>
      <c r="C8" s="180" t="s">
        <v>84</v>
      </c>
      <c r="D8" s="181" t="str">
        <f t="shared" si="8"/>
        <v>EUROISDDS2W</v>
      </c>
      <c r="E8" s="181" t="str">
        <f>_xll.qlSimpleQuote(D8,,,Permanent,Trigger,ObjectOverwrite)</f>
        <v>EUROISDDS2W#0010</v>
      </c>
      <c r="F8" s="164">
        <f>IFERROR(_xll.RtGet("DTSIMI1",D8,"ASK")/100,"")</f>
        <v>-1.1299999999999999E-3</v>
      </c>
      <c r="G8" s="164" t="e">
        <f>_xll.qlSimpleQuoteSetValue(E8,F8,Trigger)</f>
        <v>#N/A</v>
      </c>
      <c r="I8" s="180" t="s">
        <v>237</v>
      </c>
      <c r="J8" s="181" t="s">
        <v>84</v>
      </c>
      <c r="K8" s="181" t="str">
        <f>Currency&amp;"YC"&amp;$I$2&amp;"_"&amp;J8&amp;"D"</f>
        <v>EURYC1M_2WD</v>
      </c>
      <c r="L8" s="164" t="str">
        <f>_xll.qlSimpleQuote(K8,,,Permanent,Trigger,ObjectOverwrite)</f>
        <v>EURYC1M_2WD#0010</v>
      </c>
      <c r="M8" s="164">
        <f>IFERROR(_xll.RtGet("DTSIMI1",K8,"ASK")/100,"")</f>
        <v>-6.6799999999999997E-4</v>
      </c>
      <c r="N8" s="440" t="e">
        <f>_xll.qlSimpleQuoteSetValue(L8,M8,Trigger)</f>
        <v>#N/A</v>
      </c>
      <c r="O8" s="163"/>
      <c r="P8" s="180" t="s">
        <v>237</v>
      </c>
      <c r="Q8" s="181" t="s">
        <v>84</v>
      </c>
      <c r="R8" s="181" t="str">
        <f t="shared" si="5"/>
        <v>EUR_CURVE_DEP3M_2W</v>
      </c>
      <c r="S8" s="164" t="str">
        <f>_xll.qlSimpleQuote(R8,,,Permanent,Trigger,ObjectOverwrite)</f>
        <v>EUR_CURVE_DEP3M_2W#0010</v>
      </c>
      <c r="T8" s="164">
        <f>IFERROR(_xll.RtGet("DTSIMI1",R8,$T$3)/100,"")</f>
        <v>1.9800000000000002E-4</v>
      </c>
      <c r="U8" s="164">
        <f>IFERROR(_xll.RtGet("DTSIMI1",R8,$U$3)/100,"")</f>
        <v>-8.0199999999999998E-4</v>
      </c>
      <c r="V8" s="164">
        <f t="shared" si="2"/>
        <v>-3.0199999999999997E-4</v>
      </c>
      <c r="W8" s="440" t="e">
        <f>_xll.qlSimpleQuoteSetValue(S8,V8,Trigger)</f>
        <v>#N/A</v>
      </c>
      <c r="X8" s="80"/>
      <c r="Y8" s="180" t="s">
        <v>237</v>
      </c>
      <c r="Z8" s="181" t="s">
        <v>84</v>
      </c>
      <c r="AA8" s="181" t="str">
        <f t="shared" si="6"/>
        <v>EUR_CURVE_DEP6M_2W</v>
      </c>
      <c r="AB8" s="164" t="str">
        <f>_xll.qlSimpleQuote(AA8,,,Permanent,Trigger,ObjectOverwrite)</f>
        <v>EUR_CURVE_DEP6M_2W#0010</v>
      </c>
      <c r="AC8" s="164">
        <f>IFERROR(_xll.RtGet("DTSIMI1",AA8,$AC$3)/100,"")</f>
        <v>7.0099999999999991E-4</v>
      </c>
      <c r="AD8" s="164">
        <f>IFERROR(_xll.RtGet("DTSIMI1",AA8,$AD$3)/100,"")</f>
        <v>-2.99E-4</v>
      </c>
      <c r="AE8" s="164">
        <f t="shared" si="3"/>
        <v>2.0099999999999995E-4</v>
      </c>
      <c r="AF8" s="164" t="e">
        <f>_xll.qlSimpleQuoteSetValue(AB8,AE8,Trigger)</f>
        <v>#N/A</v>
      </c>
      <c r="AG8" s="89"/>
      <c r="AH8" s="180" t="s">
        <v>237</v>
      </c>
      <c r="AI8" s="181" t="s">
        <v>84</v>
      </c>
      <c r="AJ8" s="181" t="str">
        <f t="shared" si="7"/>
        <v>EUR_CURVE_DEP12M_2W</v>
      </c>
      <c r="AK8" s="164" t="str">
        <f>_xll.qlSimpleQuote(AJ8,,,Permanent,Trigger,ObjectOverwrite)</f>
        <v>EUR_CURVE_DEP12M_2W#0010</v>
      </c>
      <c r="AL8" s="164">
        <f>IFERROR(_xll.RtGet("DTSIMI1",AJ8,"ASK")/100,"")</f>
        <v>2.2480000000000004E-3</v>
      </c>
      <c r="AM8" s="440" t="e">
        <f>_xll.qlSimpleQuoteSetValue(AK8,AL8,Trigger)</f>
        <v>#N/A</v>
      </c>
      <c r="AO8" s="180" t="s">
        <v>237</v>
      </c>
      <c r="AP8" s="181" t="s">
        <v>84</v>
      </c>
      <c r="AQ8" s="181" t="str">
        <f t="shared" si="0"/>
        <v>EURX2WD=</v>
      </c>
      <c r="AR8" s="164" t="str">
        <f>_xll.qlSimpleQuote(AQ8,,,Permanent,Trigger,ObjectOverwrite)</f>
        <v>EURX2WD=#0010</v>
      </c>
      <c r="AS8" s="164">
        <f>IFERROR(_xll.RtGet("DTSIMI1",AQ8,$AC$3)/100,"")</f>
        <v>-1E-3</v>
      </c>
      <c r="AT8" s="164">
        <f>IFERROR(_xll.RtGet("DTSIMI1",AQ8,$AD$3)/100,"")</f>
        <v>-1E-3</v>
      </c>
      <c r="AU8" s="164">
        <f t="shared" si="4"/>
        <v>-1E-3</v>
      </c>
      <c r="AV8" s="164" t="e">
        <f>_xll.qlSimpleQuoteSetValue(AR8,AU8,Trigger)</f>
        <v>#N/A</v>
      </c>
      <c r="AW8" s="163"/>
      <c r="AX8" s="174" t="str">
        <f>_xll.qlIMMNextCode($AY$3,TRUE,Trigger)</f>
        <v>U5</v>
      </c>
      <c r="AY8" s="175">
        <f>_xll.qlIMMdate(AX8,$AY$3,Trigger)</f>
        <v>42263</v>
      </c>
    </row>
    <row r="9" spans="2:51" x14ac:dyDescent="0.2">
      <c r="B9" s="180" t="str">
        <f t="shared" si="1"/>
        <v>Dp</v>
      </c>
      <c r="C9" s="180" t="s">
        <v>85</v>
      </c>
      <c r="D9" s="181" t="str">
        <f t="shared" si="8"/>
        <v>EUROISDDS3W</v>
      </c>
      <c r="E9" s="181" t="str">
        <f>_xll.qlSimpleQuote(D9,,,Permanent,Trigger,ObjectOverwrite)</f>
        <v>EUROISDDS3W#0010</v>
      </c>
      <c r="F9" s="164">
        <f>IFERROR(_xll.RtGet("DTSIMI1",D9,"ASK")/100,"")</f>
        <v>-1.16E-3</v>
      </c>
      <c r="G9" s="164" t="e">
        <f>_xll.qlSimpleQuoteSetValue(E9,F9,Trigger)</f>
        <v>#N/A</v>
      </c>
      <c r="I9" s="180" t="s">
        <v>237</v>
      </c>
      <c r="J9" s="181" t="s">
        <v>85</v>
      </c>
      <c r="K9" s="181" t="str">
        <f>Currency&amp;"YC"&amp;$I$2&amp;"_"&amp;J9&amp;"D"</f>
        <v>EURYC1M_3WD</v>
      </c>
      <c r="L9" s="164" t="str">
        <f>_xll.qlSimpleQuote(K9,,,Permanent,Trigger,ObjectOverwrite)</f>
        <v>EURYC1M_3WD#0010</v>
      </c>
      <c r="M9" s="164">
        <f>IFERROR(_xll.RtGet("DTSIMI1",K9,"ASK")/100,"")</f>
        <v>-6.9900000000000008E-4</v>
      </c>
      <c r="N9" s="440" t="e">
        <f>_xll.qlSimpleQuoteSetValue(L9,M9,Trigger)</f>
        <v>#N/A</v>
      </c>
      <c r="O9" s="163"/>
      <c r="P9" s="180" t="s">
        <v>237</v>
      </c>
      <c r="Q9" s="181" t="s">
        <v>85</v>
      </c>
      <c r="R9" s="181" t="str">
        <f t="shared" si="5"/>
        <v>EUR_CURVE_DEP3M_3W</v>
      </c>
      <c r="S9" s="164" t="str">
        <f>_xll.qlSimpleQuote(R9,,,Permanent,Trigger,ObjectOverwrite)</f>
        <v>EUR_CURVE_DEP3M_3W#0010</v>
      </c>
      <c r="T9" s="164">
        <f>IFERROR(_xll.RtGet("DTSIMI1",R9,$T$3)/100,"")</f>
        <v>1.8700000000000002E-4</v>
      </c>
      <c r="U9" s="164">
        <f>IFERROR(_xll.RtGet("DTSIMI1",R9,$U$3)/100,"")</f>
        <v>-8.1300000000000014E-4</v>
      </c>
      <c r="V9" s="164">
        <f t="shared" si="2"/>
        <v>-3.1300000000000007E-4</v>
      </c>
      <c r="W9" s="440" t="e">
        <f>_xll.qlSimpleQuoteSetValue(S9,V9,Trigger)</f>
        <v>#N/A</v>
      </c>
      <c r="X9" s="80"/>
      <c r="Y9" s="180" t="s">
        <v>237</v>
      </c>
      <c r="Z9" s="181" t="s">
        <v>85</v>
      </c>
      <c r="AA9" s="181" t="str">
        <f t="shared" si="6"/>
        <v>EUR_CURVE_DEP6M_3W</v>
      </c>
      <c r="AB9" s="164" t="str">
        <f>_xll.qlSimpleQuote(AA9,,,Permanent,Trigger,ObjectOverwrite)</f>
        <v>EUR_CURVE_DEP6M_3W#0010</v>
      </c>
      <c r="AC9" s="164">
        <f>IFERROR(_xll.RtGet("DTSIMI1",AA9,$AC$3)/100,"")</f>
        <v>7.4300000000000006E-4</v>
      </c>
      <c r="AD9" s="164">
        <f>IFERROR(_xll.RtGet("DTSIMI1",AA9,$AD$3)/100,"")</f>
        <v>-2.5700000000000001E-4</v>
      </c>
      <c r="AE9" s="164">
        <f t="shared" si="3"/>
        <v>2.4300000000000002E-4</v>
      </c>
      <c r="AF9" s="164" t="e">
        <f>_xll.qlSimpleQuoteSetValue(AB9,AE9,Trigger)</f>
        <v>#N/A</v>
      </c>
      <c r="AG9" s="89"/>
      <c r="AH9" s="180" t="s">
        <v>237</v>
      </c>
      <c r="AI9" s="181" t="s">
        <v>85</v>
      </c>
      <c r="AJ9" s="181" t="str">
        <f t="shared" si="7"/>
        <v>EUR_CURVE_DEP12M_3W</v>
      </c>
      <c r="AK9" s="164" t="str">
        <f>_xll.qlSimpleQuote(AJ9,,,Permanent,Trigger,ObjectOverwrite)</f>
        <v>EUR_CURVE_DEP12M_3W#0010</v>
      </c>
      <c r="AL9" s="164">
        <f>IFERROR(_xll.RtGet("DTSIMI1",AJ9,"ASK")/100,"")</f>
        <v>2.2179999999999999E-3</v>
      </c>
      <c r="AM9" s="440" t="e">
        <f>_xll.qlSimpleQuoteSetValue(AK9,AL9,Trigger)</f>
        <v>#N/A</v>
      </c>
      <c r="AO9" s="180" t="s">
        <v>237</v>
      </c>
      <c r="AP9" s="181" t="s">
        <v>85</v>
      </c>
      <c r="AQ9" s="181" t="str">
        <f t="shared" si="0"/>
        <v>EURX3WD=</v>
      </c>
      <c r="AR9" s="164" t="str">
        <f>_xll.qlSimpleQuote(AQ9,,,Permanent,Trigger,ObjectOverwrite)</f>
        <v>EURX3WD=#0010</v>
      </c>
      <c r="AS9" s="164">
        <f>IFERROR(_xll.RtGet("DTSIMI1",AQ9,$AC$3)/100,"")</f>
        <v>-8.9999999999999998E-4</v>
      </c>
      <c r="AT9" s="164">
        <f>IFERROR(_xll.RtGet("DTSIMI1",AQ9,$AD$3)/100,"")</f>
        <v>-8.9999999999999998E-4</v>
      </c>
      <c r="AU9" s="164">
        <f t="shared" si="4"/>
        <v>-8.9999999999999998E-4</v>
      </c>
      <c r="AV9" s="164" t="e">
        <f>_xll.qlSimpleQuoteSetValue(AR9,AU9,Trigger)</f>
        <v>#N/A</v>
      </c>
      <c r="AW9" s="163"/>
      <c r="AX9" s="94" t="str">
        <f>_xll.qlIMMNextCode(AX8,TRUE,Trigger)</f>
        <v>Z5</v>
      </c>
      <c r="AY9" s="95">
        <f>_xll.qlIMMdate(AX9,$AY$3,Trigger)</f>
        <v>42354</v>
      </c>
    </row>
    <row r="10" spans="2:51" x14ac:dyDescent="0.2">
      <c r="B10" s="194" t="str">
        <f t="shared" si="1"/>
        <v>Dp</v>
      </c>
      <c r="C10" s="194" t="s">
        <v>2</v>
      </c>
      <c r="D10" s="195" t="str">
        <f t="shared" si="8"/>
        <v>EUROISDDS1M</v>
      </c>
      <c r="E10" s="195" t="str">
        <f>_xll.qlSimpleQuote(D10,,,Permanent,Trigger,ObjectOverwrite)</f>
        <v>EUROISDDS1M#0010</v>
      </c>
      <c r="F10" s="196">
        <f>IFERROR(_xll.RtGet("DTSIMI1",D10,"ASK")/100,"")</f>
        <v>-1.1899999999999999E-3</v>
      </c>
      <c r="G10" s="196" t="e">
        <f>_xll.qlSimpleQuoteSetValue(E10,F10,Trigger)</f>
        <v>#N/A</v>
      </c>
      <c r="I10" s="194" t="s">
        <v>237</v>
      </c>
      <c r="J10" s="195" t="s">
        <v>2</v>
      </c>
      <c r="K10" s="195" t="str">
        <f>Currency&amp;"YC"&amp;$I$2&amp;"_"&amp;J10&amp;"D"</f>
        <v>EURYC1M_1MD</v>
      </c>
      <c r="L10" s="196" t="str">
        <f>_xll.qlSimpleQuote(K10,,,Permanent,Trigger,ObjectOverwrite)</f>
        <v>EURYC1M_1MD#0010</v>
      </c>
      <c r="M10" s="196">
        <f>IFERROR(_xll.RtGet("DTSIMI1",K10,"ASK")/100,"")</f>
        <v>-7.2999999999999996E-4</v>
      </c>
      <c r="N10" s="439" t="e">
        <f>_xll.qlSimpleQuoteSetValue(L10,M10,Trigger)</f>
        <v>#N/A</v>
      </c>
      <c r="O10" s="163"/>
      <c r="P10" s="194" t="s">
        <v>237</v>
      </c>
      <c r="Q10" s="195" t="s">
        <v>2</v>
      </c>
      <c r="R10" s="195" t="str">
        <f t="shared" si="5"/>
        <v>EUR_CURVE_DEP3M_1M</v>
      </c>
      <c r="S10" s="196" t="str">
        <f>_xll.qlSimpleQuote(R10,,,Permanent,Trigger,ObjectOverwrite)</f>
        <v>EUR_CURVE_DEP3M_1M#0010</v>
      </c>
      <c r="T10" s="196">
        <f>IFERROR(_xll.RtGet("DTSIMI1",R10,$T$3)/100,"")</f>
        <v>-6.3E-5</v>
      </c>
      <c r="U10" s="196">
        <f>IFERROR(_xll.RtGet("DTSIMI1",R10,$U$3)/100,"")</f>
        <v>-5.6299999999999992E-4</v>
      </c>
      <c r="V10" s="196">
        <f t="shared" si="2"/>
        <v>-3.1299999999999996E-4</v>
      </c>
      <c r="W10" s="439" t="e">
        <f>_xll.qlSimpleQuoteSetValue(S10,V10,Trigger)</f>
        <v>#N/A</v>
      </c>
      <c r="X10" s="80"/>
      <c r="Y10" s="194" t="s">
        <v>237</v>
      </c>
      <c r="Z10" s="195" t="s">
        <v>2</v>
      </c>
      <c r="AA10" s="195" t="str">
        <f t="shared" si="6"/>
        <v>EUR_CURVE_DEP6M_1M</v>
      </c>
      <c r="AB10" s="196" t="str">
        <f>_xll.qlSimpleQuote(AA10,,,Permanent,Trigger,ObjectOverwrite)</f>
        <v>EUR_CURVE_DEP6M_1M#0010</v>
      </c>
      <c r="AC10" s="196">
        <f>IFERROR(_xll.RtGet("DTSIMI1",AA10,$AC$3)/100,"")</f>
        <v>5.7499999999999999E-4</v>
      </c>
      <c r="AD10" s="196">
        <f>IFERROR(_xll.RtGet("DTSIMI1",AA10,$AD$3)/100,"")</f>
        <v>7.4999999999999993E-5</v>
      </c>
      <c r="AE10" s="196">
        <f t="shared" si="3"/>
        <v>3.2499999999999999E-4</v>
      </c>
      <c r="AF10" s="196" t="e">
        <f>_xll.qlSimpleQuoteSetValue(AB10,AE10,Trigger)</f>
        <v>#N/A</v>
      </c>
      <c r="AG10" s="89"/>
      <c r="AH10" s="194" t="s">
        <v>237</v>
      </c>
      <c r="AI10" s="195" t="s">
        <v>2</v>
      </c>
      <c r="AJ10" s="195" t="str">
        <f t="shared" si="7"/>
        <v>EUR_CURVE_DEP12M_1M</v>
      </c>
      <c r="AK10" s="196" t="str">
        <f>_xll.qlSimpleQuote(AJ10,,,Permanent,Trigger,ObjectOverwrite)</f>
        <v>EUR_CURVE_DEP12M_1M#0010</v>
      </c>
      <c r="AL10" s="196">
        <f>IFERROR(_xll.RtGet("DTSIMI1",AJ10,"ASK")/100,"")</f>
        <v>1.9380000000000003E-3</v>
      </c>
      <c r="AM10" s="439" t="e">
        <f>_xll.qlSimpleQuoteSetValue(AK10,AL10,Trigger)</f>
        <v>#N/A</v>
      </c>
      <c r="AO10" s="194" t="s">
        <v>237</v>
      </c>
      <c r="AP10" s="195" t="s">
        <v>2</v>
      </c>
      <c r="AQ10" s="195" t="str">
        <f t="shared" si="0"/>
        <v>EURX1MD=</v>
      </c>
      <c r="AR10" s="196" t="str">
        <f>_xll.qlSimpleQuote(AQ10,,,Permanent,Trigger,ObjectOverwrite)</f>
        <v>EURX1MD=#0010</v>
      </c>
      <c r="AS10" s="196">
        <f>IFERROR(_xll.RtGet("DTSIMI1",AQ10,$AC$3)/100,"")</f>
        <v>-6.9999999999999988E-4</v>
      </c>
      <c r="AT10" s="196">
        <f>IFERROR(_xll.RtGet("DTSIMI1",AQ10,$AD$3)/100,"")</f>
        <v>-6.9999999999999988E-4</v>
      </c>
      <c r="AU10" s="196">
        <f t="shared" si="4"/>
        <v>-6.9999999999999988E-4</v>
      </c>
      <c r="AV10" s="196" t="e">
        <f>_xll.qlSimpleQuoteSetValue(AR10,AU10,Trigger)</f>
        <v>#N/A</v>
      </c>
      <c r="AW10" s="163"/>
      <c r="AX10" s="174" t="str">
        <f>_xll.qlIMMNextCode(AX9,TRUE,Trigger)</f>
        <v>H6</v>
      </c>
      <c r="AY10" s="175">
        <f>_xll.qlIMMdate(AX10,$AY$3,Trigger)</f>
        <v>42445</v>
      </c>
    </row>
    <row r="11" spans="2:51" x14ac:dyDescent="0.2">
      <c r="B11" s="180" t="str">
        <f t="shared" si="1"/>
        <v>Dp</v>
      </c>
      <c r="C11" s="180" t="s">
        <v>86</v>
      </c>
      <c r="D11" s="181" t="str">
        <f t="shared" si="8"/>
        <v>EUROISDDS2M</v>
      </c>
      <c r="E11" s="181" t="str">
        <f>_xll.qlSimpleQuote(D11,,,Permanent,Trigger,ObjectOverwrite)</f>
        <v>EUROISDDS2M#0010</v>
      </c>
      <c r="F11" s="164">
        <f>IFERROR(_xll.RtGet("DTSIMI1",D11,"ASK")/100,"")</f>
        <v>-1.2199999999999999E-3</v>
      </c>
      <c r="G11" s="164" t="e">
        <f>_xll.qlSimpleQuoteSetValue(E11,F11,Trigger)</f>
        <v>#N/A</v>
      </c>
      <c r="I11" s="182" t="s">
        <v>239</v>
      </c>
      <c r="J11" s="185" t="s">
        <v>86</v>
      </c>
      <c r="K11" s="185" t="str">
        <f t="shared" ref="K11:K21" si="9">Currency&amp;"X1S"&amp;J11&amp;"="</f>
        <v>EURX1S2M=</v>
      </c>
      <c r="L11" s="107" t="str">
        <f>_xll.qlSimpleQuote(K11,,,Permanent,Trigger,ObjectOverwrite)</f>
        <v>EURX1S2M=#0010</v>
      </c>
      <c r="M11" s="107">
        <f>IFERROR(_xll.RtGet("DTSIMI1",K11,"ASK")/100,"")</f>
        <v>-7.6001446000000005E-4</v>
      </c>
      <c r="N11" s="186" t="e">
        <f>_xll.qlSimpleQuoteSetValue(L11,M11,Trigger)</f>
        <v>#N/A</v>
      </c>
      <c r="O11" s="163"/>
      <c r="P11" s="180" t="s">
        <v>237</v>
      </c>
      <c r="Q11" s="181" t="s">
        <v>86</v>
      </c>
      <c r="R11" s="181" t="str">
        <f t="shared" si="5"/>
        <v>EUR_CURVE_DEP3M_2M</v>
      </c>
      <c r="S11" s="164" t="str">
        <f>_xll.qlSimpleQuote(R11,,,Permanent,Trigger,ObjectOverwrite)</f>
        <v>EUR_CURVE_DEP3M_2M#0010</v>
      </c>
      <c r="T11" s="164">
        <f>IFERROR(_xll.RtGet("DTSIMI1",R11,$T$3)/100,"")</f>
        <v>-1.6999999999999996E-5</v>
      </c>
      <c r="U11" s="164">
        <f>IFERROR(_xll.RtGet("DTSIMI1",R11,$U$3)/100,"")</f>
        <v>-5.1699999999999999E-4</v>
      </c>
      <c r="V11" s="164">
        <f t="shared" si="2"/>
        <v>-2.6699999999999998E-4</v>
      </c>
      <c r="W11" s="440" t="e">
        <f>_xll.qlSimpleQuoteSetValue(S11,V11,Trigger)</f>
        <v>#N/A</v>
      </c>
      <c r="X11" s="80"/>
      <c r="Y11" s="180" t="s">
        <v>237</v>
      </c>
      <c r="Z11" s="181" t="s">
        <v>86</v>
      </c>
      <c r="AA11" s="181" t="str">
        <f t="shared" si="6"/>
        <v>EUR_CURVE_DEP6M_2M</v>
      </c>
      <c r="AB11" s="164" t="str">
        <f>_xll.qlSimpleQuote(AA11,,,Permanent,Trigger,ObjectOverwrite)</f>
        <v>EUR_CURVE_DEP6M_2M#0010</v>
      </c>
      <c r="AC11" s="164">
        <f>IFERROR(_xll.RtGet("DTSIMI1",AA11,$AC$3)/100,"")</f>
        <v>5.1000000000000004E-4</v>
      </c>
      <c r="AD11" s="164">
        <f>IFERROR(_xll.RtGet("DTSIMI1",AA11,$AD$3)/100,"")</f>
        <v>1.0000000000000001E-5</v>
      </c>
      <c r="AE11" s="164">
        <f t="shared" si="3"/>
        <v>2.6000000000000003E-4</v>
      </c>
      <c r="AF11" s="164" t="e">
        <f>_xll.qlSimpleQuoteSetValue(AB11,AE11,Trigger)</f>
        <v>#N/A</v>
      </c>
      <c r="AG11" s="89"/>
      <c r="AH11" s="180" t="s">
        <v>237</v>
      </c>
      <c r="AI11" s="181" t="s">
        <v>86</v>
      </c>
      <c r="AJ11" s="181" t="str">
        <f t="shared" si="7"/>
        <v>EUR_CURVE_DEP12M_2M</v>
      </c>
      <c r="AK11" s="164" t="str">
        <f>_xll.qlSimpleQuote(AJ11,,,Permanent,Trigger,ObjectOverwrite)</f>
        <v>EUR_CURVE_DEP12M_2M#0010</v>
      </c>
      <c r="AL11" s="164">
        <f>IFERROR(_xll.RtGet("DTSIMI1",AJ11,"ASK")/100,"")</f>
        <v>1.908E-3</v>
      </c>
      <c r="AM11" s="440" t="e">
        <f>_xll.qlSimpleQuoteSetValue(AK11,AL11,Trigger)</f>
        <v>#N/A</v>
      </c>
      <c r="AO11" s="180" t="s">
        <v>237</v>
      </c>
      <c r="AP11" s="181" t="s">
        <v>86</v>
      </c>
      <c r="AQ11" s="181" t="str">
        <f t="shared" si="0"/>
        <v>EURX2MD=</v>
      </c>
      <c r="AR11" s="164" t="str">
        <f>_xll.qlSimpleQuote(AQ11,,,Permanent,Trigger,ObjectOverwrite)</f>
        <v>EURX2MD=#0010</v>
      </c>
      <c r="AS11" s="164">
        <f>IFERROR(_xll.RtGet("DTSIMI1",AQ11,$AC$3)/100,"")</f>
        <v>-4.0000000000000002E-4</v>
      </c>
      <c r="AT11" s="164">
        <f>IFERROR(_xll.RtGet("DTSIMI1",AQ11,$AD$3)/100,"")</f>
        <v>-4.0000000000000002E-4</v>
      </c>
      <c r="AU11" s="164">
        <f t="shared" si="4"/>
        <v>-4.0000000000000002E-4</v>
      </c>
      <c r="AV11" s="164" t="e">
        <f>_xll.qlSimpleQuoteSetValue(AR11,AU11,Trigger)</f>
        <v>#N/A</v>
      </c>
      <c r="AW11" s="163"/>
    </row>
    <row r="12" spans="2:51" x14ac:dyDescent="0.2">
      <c r="B12" s="194" t="str">
        <f t="shared" si="1"/>
        <v>Dp</v>
      </c>
      <c r="C12" s="194" t="s">
        <v>0</v>
      </c>
      <c r="D12" s="195" t="str">
        <f t="shared" si="8"/>
        <v>EUROISDDS3M</v>
      </c>
      <c r="E12" s="195" t="str">
        <f>_xll.qlSimpleQuote(D12,,,Permanent,Trigger,ObjectOverwrite)</f>
        <v>EUROISDDS3M#0010</v>
      </c>
      <c r="F12" s="196">
        <f>IFERROR(_xll.RtGet("DTSIMI1",D12,"ASK")/100,"")</f>
        <v>-1.24E-3</v>
      </c>
      <c r="G12" s="196" t="e">
        <f>_xll.qlSimpleQuoteSetValue(E12,F12,Trigger)</f>
        <v>#N/A</v>
      </c>
      <c r="I12" s="187" t="s">
        <v>239</v>
      </c>
      <c r="J12" s="188" t="s">
        <v>0</v>
      </c>
      <c r="K12" s="188" t="str">
        <f t="shared" si="9"/>
        <v>EURX1S3M=</v>
      </c>
      <c r="L12" s="108" t="str">
        <f>_xll.qlSimpleQuote(K12,,,Permanent,Trigger,ObjectOverwrite)</f>
        <v>EURX1S3M=#0010</v>
      </c>
      <c r="M12" s="108">
        <f>IFERROR(_xll.RtGet("DTSIMI1",K12,"ASK")/100,"")</f>
        <v>-7.8003058999999994E-4</v>
      </c>
      <c r="N12" s="189" t="e">
        <f>_xll.qlSimpleQuoteSetValue(L12,M12,Trigger)</f>
        <v>#N/A</v>
      </c>
      <c r="O12" s="163"/>
      <c r="P12" s="194" t="s">
        <v>237</v>
      </c>
      <c r="Q12" s="195" t="s">
        <v>0</v>
      </c>
      <c r="R12" s="195" t="str">
        <f t="shared" si="5"/>
        <v>EUR_CURVE_DEP3M_3M</v>
      </c>
      <c r="S12" s="196" t="str">
        <f>_xll.qlSimpleQuote(R12,,,Permanent,Trigger,ObjectOverwrite)</f>
        <v>EUR_CURVE_DEP3M_3M#0010</v>
      </c>
      <c r="T12" s="196">
        <f>IFERROR(_xll.RtGet("DTSIMI1",R12,$T$3)/100,"")</f>
        <v>5.2000000000000004E-5</v>
      </c>
      <c r="U12" s="196">
        <f>IFERROR(_xll.RtGet("DTSIMI1",R12,$U$3)/100,"")</f>
        <v>-4.4800000000000005E-4</v>
      </c>
      <c r="V12" s="196">
        <f t="shared" si="2"/>
        <v>-1.9800000000000002E-4</v>
      </c>
      <c r="W12" s="439" t="e">
        <f>_xll.qlSimpleQuoteSetValue(S12,V12,Trigger)</f>
        <v>#N/A</v>
      </c>
      <c r="X12" s="80"/>
      <c r="Y12" s="194" t="s">
        <v>237</v>
      </c>
      <c r="Z12" s="195" t="s">
        <v>0</v>
      </c>
      <c r="AA12" s="195" t="str">
        <f t="shared" si="6"/>
        <v>EUR_CURVE_DEP6M_3M</v>
      </c>
      <c r="AB12" s="196" t="str">
        <f>_xll.qlSimpleQuote(AA12,,,Permanent,Trigger,ObjectOverwrite)</f>
        <v>EUR_CURVE_DEP6M_3M#0010</v>
      </c>
      <c r="AC12" s="196">
        <f>IFERROR(_xll.RtGet("DTSIMI1",AA12,$AC$3)/100,"")</f>
        <v>6.11E-4</v>
      </c>
      <c r="AD12" s="196">
        <f>IFERROR(_xll.RtGet("DTSIMI1",AA12,$AD$3)/100,"")</f>
        <v>1.1100000000000003E-4</v>
      </c>
      <c r="AE12" s="196">
        <f t="shared" si="3"/>
        <v>3.6099999999999999E-4</v>
      </c>
      <c r="AF12" s="196" t="e">
        <f>_xll.qlSimpleQuoteSetValue(AB12,AE12,Trigger)</f>
        <v>#N/A</v>
      </c>
      <c r="AG12" s="89"/>
      <c r="AH12" s="194" t="s">
        <v>237</v>
      </c>
      <c r="AI12" s="195" t="s">
        <v>0</v>
      </c>
      <c r="AJ12" s="195" t="str">
        <f t="shared" si="7"/>
        <v>EUR_CURVE_DEP12M_3M</v>
      </c>
      <c r="AK12" s="196" t="str">
        <f>_xll.qlSimpleQuote(AJ12,,,Permanent,Trigger,ObjectOverwrite)</f>
        <v>EUR_CURVE_DEP12M_3M#0010</v>
      </c>
      <c r="AL12" s="196">
        <f>IFERROR(_xll.RtGet("DTSIMI1",AJ12,"ASK")/100,"")</f>
        <v>1.8880000000000001E-3</v>
      </c>
      <c r="AM12" s="439" t="e">
        <f>_xll.qlSimpleQuoteSetValue(AK12,AL12,Trigger)</f>
        <v>#N/A</v>
      </c>
      <c r="AO12" s="194" t="s">
        <v>237</v>
      </c>
      <c r="AP12" s="195" t="s">
        <v>0</v>
      </c>
      <c r="AQ12" s="195" t="str">
        <f t="shared" si="0"/>
        <v>EURX3MD=</v>
      </c>
      <c r="AR12" s="196" t="str">
        <f>_xll.qlSimpleQuote(AQ12,,,Permanent,Trigger,ObjectOverwrite)</f>
        <v>EURX3MD=#0010</v>
      </c>
      <c r="AS12" s="196">
        <f>IFERROR(_xll.RtGet("DTSIMI1",AQ12,$AC$3)/100,"")</f>
        <v>-1E-4</v>
      </c>
      <c r="AT12" s="196">
        <f>IFERROR(_xll.RtGet("DTSIMI1",AQ12,$AD$3)/100,"")</f>
        <v>-1E-4</v>
      </c>
      <c r="AU12" s="196">
        <f t="shared" si="4"/>
        <v>-1E-4</v>
      </c>
      <c r="AV12" s="196" t="e">
        <f>_xll.qlSimpleQuoteSetValue(AR12,AU12,Trigger)</f>
        <v>#N/A</v>
      </c>
      <c r="AW12" s="163"/>
    </row>
    <row r="13" spans="2:51" x14ac:dyDescent="0.2">
      <c r="B13" s="180" t="str">
        <f t="shared" si="1"/>
        <v>Dp</v>
      </c>
      <c r="C13" s="180" t="s">
        <v>87</v>
      </c>
      <c r="D13" s="181" t="str">
        <f t="shared" si="8"/>
        <v>EUROISDDS4M</v>
      </c>
      <c r="E13" s="181" t="str">
        <f>_xll.qlSimpleQuote(D13,,,Permanent,Trigger,ObjectOverwrite)</f>
        <v>EUROISDDS4M#0010</v>
      </c>
      <c r="F13" s="164">
        <f>IFERROR(_xll.RtGet("DTSIMI1",D13,"ASK")/100,"")</f>
        <v>-1.2600000000000001E-3</v>
      </c>
      <c r="G13" s="164" t="e">
        <f>_xll.qlSimpleQuoteSetValue(E13,F13,Trigger)</f>
        <v>#N/A</v>
      </c>
      <c r="I13" s="184" t="s">
        <v>239</v>
      </c>
      <c r="J13" s="185" t="s">
        <v>87</v>
      </c>
      <c r="K13" s="185" t="str">
        <f t="shared" si="9"/>
        <v>EURX1S4M=</v>
      </c>
      <c r="L13" s="107" t="str">
        <f>_xll.qlSimpleQuote(K13,,,Permanent,Trigger,ObjectOverwrite)</f>
        <v>EURX1S4M=#0010</v>
      </c>
      <c r="M13" s="107">
        <f>IFERROR(_xll.RtGet("DTSIMI1",K13,"ASK")/100,"")</f>
        <v>-7.9004600000000009E-4</v>
      </c>
      <c r="N13" s="186" t="e">
        <f>_xll.qlSimpleQuoteSetValue(L13,M13,Trigger)</f>
        <v>#N/A</v>
      </c>
      <c r="O13" s="163"/>
      <c r="P13" s="180" t="s">
        <v>237</v>
      </c>
      <c r="Q13" s="181" t="s">
        <v>87</v>
      </c>
      <c r="R13" s="181" t="str">
        <f t="shared" si="5"/>
        <v>EUR_CURVE_DEP3M_4M</v>
      </c>
      <c r="S13" s="164" t="str">
        <f>_xll.qlSimpleQuote(R13,,,Permanent,Trigger,ObjectOverwrite)</f>
        <v>EUR_CURVE_DEP3M_4M#0010</v>
      </c>
      <c r="T13" s="164">
        <f>IFERROR(_xll.RtGet("DTSIMI1",R13,$T$3)/100,"")</f>
        <v>4.0999999999999994E-5</v>
      </c>
      <c r="U13" s="164">
        <f>IFERROR(_xll.RtGet("DTSIMI1",R13,$U$3)/100,"")</f>
        <v>-4.5899999999999999E-4</v>
      </c>
      <c r="V13" s="164">
        <f t="shared" si="2"/>
        <v>-2.0899999999999998E-4</v>
      </c>
      <c r="W13" s="440" t="e">
        <f>_xll.qlSimpleQuoteSetValue(S13,V13,Trigger)</f>
        <v>#N/A</v>
      </c>
      <c r="X13" s="80"/>
      <c r="Y13" s="180" t="s">
        <v>237</v>
      </c>
      <c r="Z13" s="181" t="s">
        <v>87</v>
      </c>
      <c r="AA13" s="181" t="str">
        <f t="shared" si="6"/>
        <v>EUR_CURVE_DEP6M_4M</v>
      </c>
      <c r="AB13" s="164" t="str">
        <f>_xll.qlSimpleQuote(AA13,,,Permanent,Trigger,ObjectOverwrite)</f>
        <v>EUR_CURVE_DEP6M_4M#0010</v>
      </c>
      <c r="AC13" s="164">
        <f>IFERROR(_xll.RtGet("DTSIMI1",AA13,$AC$3)/100,"")</f>
        <v>6.7100000000000005E-4</v>
      </c>
      <c r="AD13" s="164">
        <f>IFERROR(_xll.RtGet("DTSIMI1",AA13,$AD$3)/100,"")</f>
        <v>1.7099999999999998E-4</v>
      </c>
      <c r="AE13" s="164">
        <f t="shared" si="3"/>
        <v>4.2100000000000004E-4</v>
      </c>
      <c r="AF13" s="164" t="e">
        <f>_xll.qlSimpleQuoteSetValue(AB13,AE13,Trigger)</f>
        <v>#N/A</v>
      </c>
      <c r="AG13" s="89"/>
      <c r="AH13" s="180" t="s">
        <v>237</v>
      </c>
      <c r="AI13" s="181" t="s">
        <v>87</v>
      </c>
      <c r="AJ13" s="181" t="str">
        <f t="shared" si="7"/>
        <v>EUR_CURVE_DEP12M_4M</v>
      </c>
      <c r="AK13" s="164" t="str">
        <f>_xll.qlSimpleQuote(AJ13,,,Permanent,Trigger,ObjectOverwrite)</f>
        <v>EUR_CURVE_DEP12M_4M#0010</v>
      </c>
      <c r="AL13" s="164">
        <f>IFERROR(_xll.RtGet("DTSIMI1",AJ13,"ASK")/100,"")</f>
        <v>1.8679999999999999E-3</v>
      </c>
      <c r="AM13" s="440" t="e">
        <f>_xll.qlSimpleQuoteSetValue(AK13,AL13,Trigger)</f>
        <v>#N/A</v>
      </c>
      <c r="AO13" s="180" t="s">
        <v>237</v>
      </c>
      <c r="AP13" s="181" t="s">
        <v>87</v>
      </c>
      <c r="AQ13" s="181" t="str">
        <f t="shared" si="0"/>
        <v>EURX4MD=</v>
      </c>
      <c r="AR13" s="164" t="str">
        <f>_xll.qlSimpleQuote(AQ13,,,Permanent,Trigger,ObjectOverwrite)</f>
        <v>EURX4MD=#0010</v>
      </c>
      <c r="AS13" s="164">
        <f>IFERROR(_xll.RtGet("DTSIMI1",AQ13,$AC$3)/100,"")</f>
        <v>1E-4</v>
      </c>
      <c r="AT13" s="164">
        <f>IFERROR(_xll.RtGet("DTSIMI1",AQ13,$AD$3)/100,"")</f>
        <v>1E-4</v>
      </c>
      <c r="AU13" s="164">
        <f t="shared" si="4"/>
        <v>1E-4</v>
      </c>
      <c r="AV13" s="164" t="e">
        <f>_xll.qlSimpleQuoteSetValue(AR13,AU13,Trigger)</f>
        <v>#N/A</v>
      </c>
      <c r="AW13" s="163"/>
    </row>
    <row r="14" spans="2:51" x14ac:dyDescent="0.2">
      <c r="B14" s="180" t="str">
        <f t="shared" si="1"/>
        <v>Dp</v>
      </c>
      <c r="C14" s="180" t="s">
        <v>88</v>
      </c>
      <c r="D14" s="181" t="str">
        <f t="shared" si="8"/>
        <v>EUROISDDS5M</v>
      </c>
      <c r="E14" s="181" t="str">
        <f>_xll.qlSimpleQuote(D14,,,Permanent,Trigger,ObjectOverwrite)</f>
        <v>EUROISDDS5M#0010</v>
      </c>
      <c r="F14" s="164">
        <f>IFERROR(_xll.RtGet("DTSIMI1",D14,"ASK")/100,"")</f>
        <v>-1.2700000000000001E-3</v>
      </c>
      <c r="G14" s="164" t="e">
        <f>_xll.qlSimpleQuoteSetValue(E14,F14,Trigger)</f>
        <v>#N/A</v>
      </c>
      <c r="I14" s="184" t="s">
        <v>239</v>
      </c>
      <c r="J14" s="185" t="s">
        <v>88</v>
      </c>
      <c r="K14" s="185" t="str">
        <f t="shared" si="9"/>
        <v>EURX1S5M=</v>
      </c>
      <c r="L14" s="107" t="str">
        <f>_xll.qlSimpleQuote(K14,,,Permanent,Trigger,ObjectOverwrite)</f>
        <v>EURX1S5M=#0010</v>
      </c>
      <c r="M14" s="107">
        <f>IFERROR(_xll.RtGet("DTSIMI1",K14,"ASK")/100,"")</f>
        <v>-8.0006029999999989E-4</v>
      </c>
      <c r="N14" s="186" t="e">
        <f>_xll.qlSimpleQuoteSetValue(L14,M14,Trigger)</f>
        <v>#N/A</v>
      </c>
      <c r="O14" s="163"/>
      <c r="P14" s="180" t="s">
        <v>237</v>
      </c>
      <c r="Q14" s="181" t="s">
        <v>88</v>
      </c>
      <c r="R14" s="181" t="str">
        <f t="shared" si="5"/>
        <v>EUR_CURVE_DEP3M_5M</v>
      </c>
      <c r="S14" s="164" t="str">
        <f>_xll.qlSimpleQuote(R14,,,Permanent,Trigger,ObjectOverwrite)</f>
        <v>EUR_CURVE_DEP3M_5M#0010</v>
      </c>
      <c r="T14" s="164">
        <f>IFERROR(_xll.RtGet("DTSIMI1",R14,$T$3)/100,"")</f>
        <v>4.8999999999999998E-5</v>
      </c>
      <c r="U14" s="164">
        <f>IFERROR(_xll.RtGet("DTSIMI1",R14,$U$3)/100,"")</f>
        <v>-4.5099999999999996E-4</v>
      </c>
      <c r="V14" s="164">
        <f t="shared" si="2"/>
        <v>-2.0099999999999998E-4</v>
      </c>
      <c r="W14" s="440" t="e">
        <f>_xll.qlSimpleQuoteSetValue(S14,V14,Trigger)</f>
        <v>#N/A</v>
      </c>
      <c r="X14" s="80"/>
      <c r="Y14" s="180" t="s">
        <v>237</v>
      </c>
      <c r="Z14" s="181" t="s">
        <v>88</v>
      </c>
      <c r="AA14" s="181" t="str">
        <f t="shared" si="6"/>
        <v>EUR_CURVE_DEP6M_5M</v>
      </c>
      <c r="AB14" s="164" t="str">
        <f>_xll.qlSimpleQuote(AA14,,,Permanent,Trigger,ObjectOverwrite)</f>
        <v>EUR_CURVE_DEP6M_5M#0010</v>
      </c>
      <c r="AC14" s="164">
        <f>IFERROR(_xll.RtGet("DTSIMI1",AA14,$AC$3)/100,"")</f>
        <v>7.3200000000000001E-4</v>
      </c>
      <c r="AD14" s="164">
        <f>IFERROR(_xll.RtGet("DTSIMI1",AA14,$AD$3)/100,"")</f>
        <v>2.3199999999999997E-4</v>
      </c>
      <c r="AE14" s="164">
        <f t="shared" si="3"/>
        <v>4.8200000000000001E-4</v>
      </c>
      <c r="AF14" s="164" t="e">
        <f>_xll.qlSimpleQuoteSetValue(AB14,AE14,Trigger)</f>
        <v>#N/A</v>
      </c>
      <c r="AG14" s="89"/>
      <c r="AH14" s="180" t="s">
        <v>237</v>
      </c>
      <c r="AI14" s="181" t="s">
        <v>88</v>
      </c>
      <c r="AJ14" s="181" t="str">
        <f t="shared" si="7"/>
        <v>EUR_CURVE_DEP12M_5M</v>
      </c>
      <c r="AK14" s="164" t="str">
        <f>_xll.qlSimpleQuote(AJ14,,,Permanent,Trigger,ObjectOverwrite)</f>
        <v>EUR_CURVE_DEP12M_5M#0010</v>
      </c>
      <c r="AL14" s="164">
        <f>IFERROR(_xll.RtGet("DTSIMI1",AJ14,"ASK")/100,"")</f>
        <v>1.8580000000000003E-3</v>
      </c>
      <c r="AM14" s="440" t="e">
        <f>_xll.qlSimpleQuoteSetValue(AK14,AL14,Trigger)</f>
        <v>#N/A</v>
      </c>
      <c r="AO14" s="180" t="s">
        <v>237</v>
      </c>
      <c r="AP14" s="181" t="s">
        <v>88</v>
      </c>
      <c r="AQ14" s="181" t="str">
        <f t="shared" si="0"/>
        <v>EURX5MD=</v>
      </c>
      <c r="AR14" s="164" t="str">
        <f>_xll.qlSimpleQuote(AQ14,,,Permanent,Trigger,ObjectOverwrite)</f>
        <v>EURX5MD=#0010</v>
      </c>
      <c r="AS14" s="164">
        <f>IFERROR(_xll.RtGet("DTSIMI1",AQ14,$AC$3)/100,"")</f>
        <v>2.9999999999999997E-4</v>
      </c>
      <c r="AT14" s="164">
        <f>IFERROR(_xll.RtGet("DTSIMI1",AQ14,$AD$3)/100,"")</f>
        <v>2.9999999999999997E-4</v>
      </c>
      <c r="AU14" s="164">
        <f t="shared" si="4"/>
        <v>2.9999999999999997E-4</v>
      </c>
      <c r="AV14" s="164" t="e">
        <f>_xll.qlSimpleQuoteSetValue(AR14,AU14,Trigger)</f>
        <v>#N/A</v>
      </c>
      <c r="AW14" s="163"/>
    </row>
    <row r="15" spans="2:51" x14ac:dyDescent="0.2">
      <c r="B15" s="194" t="str">
        <f t="shared" si="1"/>
        <v>Dp</v>
      </c>
      <c r="C15" s="194" t="s">
        <v>3</v>
      </c>
      <c r="D15" s="195" t="str">
        <f t="shared" si="8"/>
        <v>EUROISDDS6M</v>
      </c>
      <c r="E15" s="195" t="str">
        <f>_xll.qlSimpleQuote(D15,,,Permanent,Trigger,ObjectOverwrite)</f>
        <v>EUROISDDS6M#0010</v>
      </c>
      <c r="F15" s="196">
        <f>IFERROR(_xll.RtGet("DTSIMI1",D15,"ASK")/100,"")</f>
        <v>-1.2600000000000001E-3</v>
      </c>
      <c r="G15" s="196" t="e">
        <f>_xll.qlSimpleQuoteSetValue(E15,F15,Trigger)</f>
        <v>#N/A</v>
      </c>
      <c r="I15" s="187" t="s">
        <v>239</v>
      </c>
      <c r="J15" s="188" t="s">
        <v>3</v>
      </c>
      <c r="K15" s="188" t="str">
        <f t="shared" si="9"/>
        <v>EURX1S6M=</v>
      </c>
      <c r="L15" s="108" t="str">
        <f>_xll.qlSimpleQuote(K15,,,Permanent,Trigger,ObjectOverwrite)</f>
        <v>EURX1S6M=#0010</v>
      </c>
      <c r="M15" s="108">
        <f>IFERROR(_xll.RtGet("DTSIMI1",K15,"ASK")/100,"")</f>
        <v>-7.9008147000000006E-4</v>
      </c>
      <c r="N15" s="189" t="e">
        <f>_xll.qlSimpleQuoteSetValue(L15,M15,Trigger)</f>
        <v>#N/A</v>
      </c>
      <c r="O15" s="163"/>
      <c r="P15" s="194" t="s">
        <v>237</v>
      </c>
      <c r="Q15" s="195" t="s">
        <v>3</v>
      </c>
      <c r="R15" s="195" t="str">
        <f t="shared" si="5"/>
        <v>EUR_CURVE_DEP3M_6M</v>
      </c>
      <c r="S15" s="196" t="str">
        <f>_xll.qlSimpleQuote(R15,,,Permanent,Trigger,ObjectOverwrite)</f>
        <v>EUR_CURVE_DEP3M_6M#0010</v>
      </c>
      <c r="T15" s="196">
        <f>IFERROR(_xll.RtGet("DTSIMI1",R15,$T$3)/100,"")</f>
        <v>7.7999999999999999E-5</v>
      </c>
      <c r="U15" s="196">
        <f>IFERROR(_xll.RtGet("DTSIMI1",R15,$U$3)/100,"")</f>
        <v>-4.2200000000000001E-4</v>
      </c>
      <c r="V15" s="196">
        <f t="shared" si="2"/>
        <v>-1.7200000000000001E-4</v>
      </c>
      <c r="W15" s="439" t="e">
        <f>_xll.qlSimpleQuoteSetValue(S15,V15,Trigger)</f>
        <v>#N/A</v>
      </c>
      <c r="X15" s="80"/>
      <c r="Y15" s="194" t="s">
        <v>237</v>
      </c>
      <c r="Z15" s="195" t="s">
        <v>3</v>
      </c>
      <c r="AA15" s="195" t="str">
        <f t="shared" si="6"/>
        <v>EUR_CURVE_DEP6M_6M</v>
      </c>
      <c r="AB15" s="196" t="str">
        <f>_xll.qlSimpleQuote(AA15,,,Permanent,Trigger,ObjectOverwrite)</f>
        <v>EUR_CURVE_DEP6M_6M#0010</v>
      </c>
      <c r="AC15" s="196">
        <f>IFERROR(_xll.RtGet("DTSIMI1",AA15,$AC$3)/100,"")</f>
        <v>7.4800000000000008E-4</v>
      </c>
      <c r="AD15" s="196">
        <f>IFERROR(_xll.RtGet("DTSIMI1",AA15,$AD$3)/100,"")</f>
        <v>2.4800000000000001E-4</v>
      </c>
      <c r="AE15" s="196">
        <f t="shared" si="3"/>
        <v>4.9800000000000007E-4</v>
      </c>
      <c r="AF15" s="196" t="e">
        <f>_xll.qlSimpleQuoteSetValue(AB15,AE15,Trigger)</f>
        <v>#N/A</v>
      </c>
      <c r="AG15" s="89"/>
      <c r="AH15" s="194" t="s">
        <v>237</v>
      </c>
      <c r="AI15" s="195" t="s">
        <v>3</v>
      </c>
      <c r="AJ15" s="195" t="str">
        <f t="shared" si="7"/>
        <v>EUR_CURVE_DEP12M_6M</v>
      </c>
      <c r="AK15" s="196" t="str">
        <f>_xll.qlSimpleQuote(AJ15,,,Permanent,Trigger,ObjectOverwrite)</f>
        <v>EUR_CURVE_DEP12M_6M#0010</v>
      </c>
      <c r="AL15" s="196">
        <f>IFERROR(_xll.RtGet("DTSIMI1",AJ15,"ASK")/100,"")</f>
        <v>1.8679999999999999E-3</v>
      </c>
      <c r="AM15" s="439" t="e">
        <f>_xll.qlSimpleQuoteSetValue(AK15,AL15,Trigger)</f>
        <v>#N/A</v>
      </c>
      <c r="AO15" s="194" t="s">
        <v>237</v>
      </c>
      <c r="AP15" s="195" t="s">
        <v>3</v>
      </c>
      <c r="AQ15" s="195" t="str">
        <f t="shared" si="0"/>
        <v>EURX6MD=</v>
      </c>
      <c r="AR15" s="196" t="str">
        <f>_xll.qlSimpleQuote(AQ15,,,Permanent,Trigger,ObjectOverwrite)</f>
        <v>EURX6MD=#0010</v>
      </c>
      <c r="AS15" s="196">
        <f>IFERROR(_xll.RtGet("DTSIMI1",AQ15,$AC$3)/100,"")</f>
        <v>5.9999999999999995E-4</v>
      </c>
      <c r="AT15" s="196">
        <f>IFERROR(_xll.RtGet("DTSIMI1",AQ15,$AD$3)/100,"")</f>
        <v>5.9999999999999995E-4</v>
      </c>
      <c r="AU15" s="196">
        <f t="shared" si="4"/>
        <v>5.9999999999999995E-4</v>
      </c>
      <c r="AV15" s="196" t="e">
        <f>_xll.qlSimpleQuoteSetValue(AR15,AU15,Trigger)</f>
        <v>#N/A</v>
      </c>
      <c r="AW15" s="163"/>
    </row>
    <row r="16" spans="2:51" x14ac:dyDescent="0.2">
      <c r="B16" s="180" t="str">
        <f t="shared" si="1"/>
        <v>Dp</v>
      </c>
      <c r="C16" s="180" t="s">
        <v>89</v>
      </c>
      <c r="D16" s="181" t="str">
        <f t="shared" si="8"/>
        <v>EUROISDDS7M</v>
      </c>
      <c r="E16" s="181" t="str">
        <f>_xll.qlSimpleQuote(D16,,,Permanent,Trigger,ObjectOverwrite)</f>
        <v>EUROISDDS7M#0010</v>
      </c>
      <c r="F16" s="164">
        <f>IFERROR(_xll.RtGet("DTSIMI1",D16,"ASK")/100,"")</f>
        <v>-1.2600000000000001E-3</v>
      </c>
      <c r="G16" s="164" t="e">
        <f>_xll.qlSimpleQuoteSetValue(E16,F16,Trigger)</f>
        <v>#N/A</v>
      </c>
      <c r="I16" s="184" t="s">
        <v>239</v>
      </c>
      <c r="J16" s="185" t="s">
        <v>89</v>
      </c>
      <c r="K16" s="185" t="str">
        <f t="shared" si="9"/>
        <v>EURX1S7M=</v>
      </c>
      <c r="L16" s="107" t="str">
        <f>_xll.qlSimpleQuote(K16,,,Permanent,Trigger,ObjectOverwrite)</f>
        <v>EURX1S7M=#0010</v>
      </c>
      <c r="M16" s="107">
        <f>IFERROR(_xll.RtGet("DTSIMI1",K16,"ASK")/100,"")</f>
        <v>-7.9009848999999992E-4</v>
      </c>
      <c r="N16" s="186" t="e">
        <f>_xll.qlSimpleQuoteSetValue(L16,M16,Trigger)</f>
        <v>#N/A</v>
      </c>
      <c r="O16" s="163"/>
      <c r="P16" s="180" t="s">
        <v>237</v>
      </c>
      <c r="Q16" s="181" t="s">
        <v>89</v>
      </c>
      <c r="R16" s="181" t="str">
        <f t="shared" si="5"/>
        <v>EUR_CURVE_DEP3M_7M</v>
      </c>
      <c r="S16" s="164" t="str">
        <f>_xll.qlSimpleQuote(R16,,,Permanent,Trigger,ObjectOverwrite)</f>
        <v>EUR_CURVE_DEP3M_7M#0010</v>
      </c>
      <c r="T16" s="164">
        <f>IFERROR(_xll.RtGet("DTSIMI1",R16,$T$3)/100,"")</f>
        <v>9.4999999999999992E-5</v>
      </c>
      <c r="U16" s="164">
        <f>IFERROR(_xll.RtGet("DTSIMI1",R16,$U$3)/100,"")</f>
        <v>-4.0499999999999992E-4</v>
      </c>
      <c r="V16" s="164">
        <f t="shared" si="2"/>
        <v>-1.5499999999999997E-4</v>
      </c>
      <c r="W16" s="440" t="e">
        <f>_xll.qlSimpleQuoteSetValue(S16,V16,Trigger)</f>
        <v>#N/A</v>
      </c>
      <c r="X16" s="80"/>
      <c r="Y16" s="180" t="s">
        <v>237</v>
      </c>
      <c r="Z16" s="181" t="s">
        <v>89</v>
      </c>
      <c r="AA16" s="181" t="str">
        <f t="shared" si="6"/>
        <v>EUR_CURVE_DEP6M_7M</v>
      </c>
      <c r="AB16" s="164" t="str">
        <f>_xll.qlSimpleQuote(AA16,,,Permanent,Trigger,ObjectOverwrite)</f>
        <v>EUR_CURVE_DEP6M_7M#0010</v>
      </c>
      <c r="AC16" s="164">
        <f>IFERROR(_xll.RtGet("DTSIMI1",AA16,$AC$3)/100,"")</f>
        <v>7.5300000000000009E-4</v>
      </c>
      <c r="AD16" s="164">
        <f>IFERROR(_xll.RtGet("DTSIMI1",AA16,$AD$3)/100,"")</f>
        <v>2.5299999999999997E-4</v>
      </c>
      <c r="AE16" s="164">
        <f t="shared" si="3"/>
        <v>5.0299999999999997E-4</v>
      </c>
      <c r="AF16" s="164" t="e">
        <f>_xll.qlSimpleQuoteSetValue(AB16,AE16,Trigger)</f>
        <v>#N/A</v>
      </c>
      <c r="AG16" s="89"/>
      <c r="AH16" s="180" t="s">
        <v>237</v>
      </c>
      <c r="AI16" s="181" t="s">
        <v>89</v>
      </c>
      <c r="AJ16" s="181" t="str">
        <f t="shared" si="7"/>
        <v>EUR_CURVE_DEP12M_7M</v>
      </c>
      <c r="AK16" s="164" t="str">
        <f>_xll.qlSimpleQuote(AJ16,,,Permanent,Trigger,ObjectOverwrite)</f>
        <v>EUR_CURVE_DEP12M_7M#0010</v>
      </c>
      <c r="AL16" s="164">
        <f>IFERROR(_xll.RtGet("DTSIMI1",AJ16,"ASK")/100,"")</f>
        <v>1.867E-3</v>
      </c>
      <c r="AM16" s="440" t="e">
        <f>_xll.qlSimpleQuoteSetValue(AK16,AL16,Trigger)</f>
        <v>#N/A</v>
      </c>
      <c r="AO16" s="180" t="s">
        <v>237</v>
      </c>
      <c r="AP16" s="181" t="s">
        <v>89</v>
      </c>
      <c r="AQ16" s="181" t="str">
        <f t="shared" si="0"/>
        <v>EURX7MD=</v>
      </c>
      <c r="AR16" s="164" t="str">
        <f>_xll.qlSimpleQuote(AQ16,,,Permanent,Trigger,ObjectOverwrite)</f>
        <v>EURX7MD=#0010</v>
      </c>
      <c r="AS16" s="164">
        <f>IFERROR(_xll.RtGet("DTSIMI1",AQ16,$AC$3)/100,"")</f>
        <v>8.0000000000000004E-4</v>
      </c>
      <c r="AT16" s="164">
        <f>IFERROR(_xll.RtGet("DTSIMI1",AQ16,$AD$3)/100,"")</f>
        <v>8.0000000000000004E-4</v>
      </c>
      <c r="AU16" s="164">
        <f t="shared" si="4"/>
        <v>8.0000000000000004E-4</v>
      </c>
      <c r="AV16" s="164" t="e">
        <f>_xll.qlSimpleQuoteSetValue(AR16,AU16,Trigger)</f>
        <v>#N/A</v>
      </c>
      <c r="AW16" s="163"/>
    </row>
    <row r="17" spans="2:52" x14ac:dyDescent="0.2">
      <c r="B17" s="180" t="str">
        <f t="shared" si="1"/>
        <v>Dp</v>
      </c>
      <c r="C17" s="180" t="s">
        <v>141</v>
      </c>
      <c r="D17" s="181" t="str">
        <f t="shared" si="8"/>
        <v>EUROISDDS8M</v>
      </c>
      <c r="E17" s="181" t="str">
        <f>_xll.qlSimpleQuote(D17,,,Permanent,Trigger,ObjectOverwrite)</f>
        <v>EUROISDDS8M#0010</v>
      </c>
      <c r="F17" s="164">
        <f>IFERROR(_xll.RtGet("DTSIMI1",D17,"ASK")/100,"")</f>
        <v>-1.2700000000000001E-3</v>
      </c>
      <c r="G17" s="164" t="e">
        <f>_xll.qlSimpleQuoteSetValue(E17,F17,Trigger)</f>
        <v>#N/A</v>
      </c>
      <c r="I17" s="184" t="s">
        <v>239</v>
      </c>
      <c r="J17" s="185" t="s">
        <v>141</v>
      </c>
      <c r="K17" s="185" t="str">
        <f t="shared" si="9"/>
        <v>EURX1S8M=</v>
      </c>
      <c r="L17" s="107" t="str">
        <f>_xll.qlSimpleQuote(K17,,,Permanent,Trigger,ObjectOverwrite)</f>
        <v>EURX1S8M=#0010</v>
      </c>
      <c r="M17" s="107">
        <f>IFERROR(_xll.RtGet("DTSIMI1",K17,"ASK")/100,"")</f>
        <v>-7.901161900000001E-4</v>
      </c>
      <c r="N17" s="186" t="e">
        <f>_xll.qlSimpleQuoteSetValue(L17,M17,Trigger)</f>
        <v>#N/A</v>
      </c>
      <c r="O17" s="163"/>
      <c r="P17" s="180" t="s">
        <v>237</v>
      </c>
      <c r="Q17" s="181" t="s">
        <v>141</v>
      </c>
      <c r="R17" s="181" t="str">
        <f t="shared" si="5"/>
        <v>EUR_CURVE_DEP3M_8M</v>
      </c>
      <c r="S17" s="164" t="str">
        <f>_xll.qlSimpleQuote(R17,,,Permanent,Trigger,ObjectOverwrite)</f>
        <v>EUR_CURVE_DEP3M_8M#0010</v>
      </c>
      <c r="T17" s="164">
        <f>IFERROR(_xll.RtGet("DTSIMI1",R17,$T$3)/100,"")</f>
        <v>8.099999999999999E-5</v>
      </c>
      <c r="U17" s="164">
        <f>IFERROR(_xll.RtGet("DTSIMI1",R17,$U$3)/100,"")</f>
        <v>-4.1900000000000005E-4</v>
      </c>
      <c r="V17" s="164">
        <f t="shared" si="2"/>
        <v>-1.6900000000000004E-4</v>
      </c>
      <c r="W17" s="440" t="e">
        <f>_xll.qlSimpleQuoteSetValue(S17,V17,Trigger)</f>
        <v>#N/A</v>
      </c>
      <c r="X17" s="80"/>
      <c r="Y17" s="180" t="s">
        <v>237</v>
      </c>
      <c r="Z17" s="181" t="s">
        <v>141</v>
      </c>
      <c r="AA17" s="181" t="str">
        <f t="shared" si="6"/>
        <v>EUR_CURVE_DEP6M_8M</v>
      </c>
      <c r="AB17" s="164" t="str">
        <f>_xll.qlSimpleQuote(AA17,,,Permanent,Trigger,ObjectOverwrite)</f>
        <v>EUR_CURVE_DEP6M_8M#0010</v>
      </c>
      <c r="AC17" s="164">
        <f>IFERROR(_xll.RtGet("DTSIMI1",AA17,$AC$3)/100,"")</f>
        <v>7.1599999999999995E-4</v>
      </c>
      <c r="AD17" s="164">
        <f>IFERROR(_xll.RtGet("DTSIMI1",AA17,$AD$3)/100,"")</f>
        <v>2.1600000000000002E-4</v>
      </c>
      <c r="AE17" s="164">
        <f t="shared" si="3"/>
        <v>4.66E-4</v>
      </c>
      <c r="AF17" s="164" t="e">
        <f>_xll.qlSimpleQuoteSetValue(AB17,AE17,Trigger)</f>
        <v>#N/A</v>
      </c>
      <c r="AG17" s="89"/>
      <c r="AH17" s="180" t="s">
        <v>237</v>
      </c>
      <c r="AI17" s="181" t="s">
        <v>141</v>
      </c>
      <c r="AJ17" s="181" t="str">
        <f t="shared" si="7"/>
        <v>EUR_CURVE_DEP12M_8M</v>
      </c>
      <c r="AK17" s="164" t="str">
        <f>_xll.qlSimpleQuote(AJ17,,,Permanent,Trigger,ObjectOverwrite)</f>
        <v>EUR_CURVE_DEP12M_8M#0010</v>
      </c>
      <c r="AL17" s="164">
        <f>IFERROR(_xll.RtGet("DTSIMI1",AJ17,"ASK")/100,"")</f>
        <v>1.7110000000000001E-3</v>
      </c>
      <c r="AM17" s="440" t="e">
        <f>_xll.qlSimpleQuoteSetValue(AK17,AL17,Trigger)</f>
        <v>#N/A</v>
      </c>
      <c r="AO17" s="180" t="s">
        <v>237</v>
      </c>
      <c r="AP17" s="181" t="s">
        <v>141</v>
      </c>
      <c r="AQ17" s="181" t="str">
        <f t="shared" si="0"/>
        <v>EURX8MD=</v>
      </c>
      <c r="AR17" s="164" t="str">
        <f>_xll.qlSimpleQuote(AQ17,,,Permanent,Trigger,ObjectOverwrite)</f>
        <v>EURX8MD=#0010</v>
      </c>
      <c r="AS17" s="164">
        <f>IFERROR(_xll.RtGet("DTSIMI1",AQ17,$AC$3)/100,"")</f>
        <v>1E-3</v>
      </c>
      <c r="AT17" s="164">
        <f>IFERROR(_xll.RtGet("DTSIMI1",AQ17,$AD$3)/100,"")</f>
        <v>1E-3</v>
      </c>
      <c r="AU17" s="164">
        <f t="shared" si="4"/>
        <v>1E-3</v>
      </c>
      <c r="AV17" s="164" t="e">
        <f>_xll.qlSimpleQuoteSetValue(AR17,AU17,Trigger)</f>
        <v>#N/A</v>
      </c>
      <c r="AW17" s="163"/>
    </row>
    <row r="18" spans="2:52" x14ac:dyDescent="0.2">
      <c r="B18" s="180" t="str">
        <f t="shared" si="1"/>
        <v>Dp</v>
      </c>
      <c r="C18" s="180" t="s">
        <v>142</v>
      </c>
      <c r="D18" s="181" t="str">
        <f t="shared" si="8"/>
        <v>EUROISDDS9M</v>
      </c>
      <c r="E18" s="181" t="str">
        <f>_xll.qlSimpleQuote(D18,,,Permanent,Trigger,ObjectOverwrite)</f>
        <v>EUROISDDS9M#0010</v>
      </c>
      <c r="F18" s="164">
        <f>IFERROR(_xll.RtGet("DTSIMI1",D18,"ASK")/100,"")</f>
        <v>-1.2800000000000001E-3</v>
      </c>
      <c r="G18" s="164" t="e">
        <f>_xll.qlSimpleQuoteSetValue(E18,F18,Trigger)</f>
        <v>#N/A</v>
      </c>
      <c r="I18" s="184" t="s">
        <v>239</v>
      </c>
      <c r="J18" s="185" t="s">
        <v>142</v>
      </c>
      <c r="K18" s="185" t="str">
        <f t="shared" si="9"/>
        <v>EURX1S9M=</v>
      </c>
      <c r="L18" s="107" t="str">
        <f>_xll.qlSimpleQuote(K18,,,Permanent,Trigger,ObjectOverwrite)</f>
        <v>EURX1S9M=#0010</v>
      </c>
      <c r="M18" s="107">
        <f>IFERROR(_xll.RtGet("DTSIMI1",K18,"ASK")/100,"")</f>
        <v>-7.9013628000000006E-4</v>
      </c>
      <c r="N18" s="186" t="e">
        <f>_xll.qlSimpleQuoteSetValue(L18,M18,Trigger)</f>
        <v>#N/A</v>
      </c>
      <c r="O18" s="163"/>
      <c r="P18" s="180" t="s">
        <v>237</v>
      </c>
      <c r="Q18" s="181" t="s">
        <v>142</v>
      </c>
      <c r="R18" s="181" t="str">
        <f t="shared" si="5"/>
        <v>EUR_CURVE_DEP3M_9M</v>
      </c>
      <c r="S18" s="164" t="str">
        <f>_xll.qlSimpleQuote(R18,,,Permanent,Trigger,ObjectOverwrite)</f>
        <v>EUR_CURVE_DEP3M_9M#0010</v>
      </c>
      <c r="T18" s="164">
        <f>IFERROR(_xll.RtGet("DTSIMI1",R18,$T$3)/100,"")</f>
        <v>6.7000000000000002E-5</v>
      </c>
      <c r="U18" s="164">
        <f>IFERROR(_xll.RtGet("DTSIMI1",R18,$U$3)/100,"")</f>
        <v>-4.3300000000000001E-4</v>
      </c>
      <c r="V18" s="164">
        <f t="shared" si="2"/>
        <v>-1.83E-4</v>
      </c>
      <c r="W18" s="440" t="e">
        <f>_xll.qlSimpleQuoteSetValue(S18,V18,Trigger)</f>
        <v>#N/A</v>
      </c>
      <c r="X18" s="80"/>
      <c r="Y18" s="180" t="s">
        <v>237</v>
      </c>
      <c r="Z18" s="181" t="s">
        <v>142</v>
      </c>
      <c r="AA18" s="181" t="str">
        <f t="shared" si="6"/>
        <v>EUR_CURVE_DEP6M_9M</v>
      </c>
      <c r="AB18" s="164" t="str">
        <f>_xll.qlSimpleQuote(AA18,,,Permanent,Trigger,ObjectOverwrite)</f>
        <v>EUR_CURVE_DEP6M_9M#0010</v>
      </c>
      <c r="AC18" s="164">
        <f>IFERROR(_xll.RtGet("DTSIMI1",AA18,$AC$3)/100,"")</f>
        <v>6.7599999999999995E-4</v>
      </c>
      <c r="AD18" s="164">
        <f>IFERROR(_xll.RtGet("DTSIMI1",AA18,$AD$3)/100,"")</f>
        <v>1.7599999999999997E-4</v>
      </c>
      <c r="AE18" s="164">
        <f t="shared" si="3"/>
        <v>4.2599999999999995E-4</v>
      </c>
      <c r="AF18" s="164" t="e">
        <f>_xll.qlSimpleQuoteSetValue(AB18,AE18,Trigger)</f>
        <v>#N/A</v>
      </c>
      <c r="AG18" s="89"/>
      <c r="AH18" s="180" t="s">
        <v>237</v>
      </c>
      <c r="AI18" s="181" t="s">
        <v>142</v>
      </c>
      <c r="AJ18" s="181" t="str">
        <f t="shared" si="7"/>
        <v>EUR_CURVE_DEP12M_9M</v>
      </c>
      <c r="AK18" s="164" t="str">
        <f>_xll.qlSimpleQuote(AJ18,,,Permanent,Trigger,ObjectOverwrite)</f>
        <v>EUR_CURVE_DEP12M_9M#0010</v>
      </c>
      <c r="AL18" s="164">
        <f>IFERROR(_xll.RtGet("DTSIMI1",AJ18,"ASK")/100,"")</f>
        <v>1.534E-3</v>
      </c>
      <c r="AM18" s="440" t="e">
        <f>_xll.qlSimpleQuoteSetValue(AK18,AL18,Trigger)</f>
        <v>#N/A</v>
      </c>
      <c r="AO18" s="180" t="s">
        <v>237</v>
      </c>
      <c r="AP18" s="181" t="s">
        <v>142</v>
      </c>
      <c r="AQ18" s="181" t="str">
        <f t="shared" si="0"/>
        <v>EURX9MD=</v>
      </c>
      <c r="AR18" s="164" t="str">
        <f>_xll.qlSimpleQuote(AQ18,,,Permanent,Trigger,ObjectOverwrite)</f>
        <v>EURX9MD=#0010</v>
      </c>
      <c r="AS18" s="164">
        <f>IFERROR(_xll.RtGet("DTSIMI1",AQ18,$AC$3)/100,"")</f>
        <v>1.1999999999999999E-3</v>
      </c>
      <c r="AT18" s="164">
        <f>IFERROR(_xll.RtGet("DTSIMI1",AQ18,$AD$3)/100,"")</f>
        <v>1.1999999999999999E-3</v>
      </c>
      <c r="AU18" s="164">
        <f t="shared" si="4"/>
        <v>1.1999999999999999E-3</v>
      </c>
      <c r="AV18" s="164" t="e">
        <f>_xll.qlSimpleQuoteSetValue(AR18,AU18,Trigger)</f>
        <v>#N/A</v>
      </c>
      <c r="AW18" s="163"/>
    </row>
    <row r="19" spans="2:52" x14ac:dyDescent="0.2">
      <c r="B19" s="180" t="str">
        <f t="shared" si="1"/>
        <v>Dp</v>
      </c>
      <c r="C19" s="180" t="s">
        <v>143</v>
      </c>
      <c r="D19" s="181" t="str">
        <f t="shared" si="8"/>
        <v>EUROISDDS10M</v>
      </c>
      <c r="E19" s="181" t="str">
        <f>_xll.qlSimpleQuote(D19,,,Permanent,Trigger,ObjectOverwrite)</f>
        <v>EUROISDDS10M#0010</v>
      </c>
      <c r="F19" s="164">
        <f>IFERROR(_xll.RtGet("DTSIMI1",D19,"ASK")/100,"")</f>
        <v>-1.2800000000000001E-3</v>
      </c>
      <c r="G19" s="164" t="e">
        <f>_xll.qlSimpleQuoteSetValue(E19,F19,Trigger)</f>
        <v>#N/A</v>
      </c>
      <c r="I19" s="184" t="s">
        <v>239</v>
      </c>
      <c r="J19" s="185" t="s">
        <v>143</v>
      </c>
      <c r="K19" s="185" t="str">
        <f t="shared" si="9"/>
        <v>EURX1S10M=</v>
      </c>
      <c r="L19" s="107" t="str">
        <f>_xll.qlSimpleQuote(K19,,,Permanent,Trigger,ObjectOverwrite)</f>
        <v>EURX1S10M=#0010</v>
      </c>
      <c r="M19" s="107">
        <f>IFERROR(_xll.RtGet("DTSIMI1",K19,"ASK")/100,"")</f>
        <v>-7.8015933000000009E-4</v>
      </c>
      <c r="N19" s="186" t="e">
        <f>_xll.qlSimpleQuoteSetValue(L19,M19,Trigger)</f>
        <v>#N/A</v>
      </c>
      <c r="O19" s="163"/>
      <c r="P19" s="180" t="s">
        <v>237</v>
      </c>
      <c r="Q19" s="181" t="s">
        <v>143</v>
      </c>
      <c r="R19" s="181" t="str">
        <f t="shared" si="5"/>
        <v>EUR_CURVE_DEP3M_10M</v>
      </c>
      <c r="S19" s="164" t="str">
        <f>_xll.qlSimpleQuote(R19,,,Permanent,Trigger,ObjectOverwrite)</f>
        <v>EUR_CURVE_DEP3M_10M#0010</v>
      </c>
      <c r="T19" s="164" t="str">
        <f>IFERROR(_xll.RtGet("DTSIMI1",R19,$T$3)/100,"")</f>
        <v/>
      </c>
      <c r="U19" s="164" t="str">
        <f>IFERROR(_xll.RtGet("DTSIMI1",R19,$U$3)/100,"")</f>
        <v/>
      </c>
      <c r="V19" s="164" t="str">
        <f t="shared" si="2"/>
        <v/>
      </c>
      <c r="W19" s="440">
        <f>_xll.qlSimpleQuoteSetValue(S19,V19,Trigger)</f>
        <v>0</v>
      </c>
      <c r="X19" s="80"/>
      <c r="Y19" s="180" t="s">
        <v>237</v>
      </c>
      <c r="Z19" s="181" t="s">
        <v>143</v>
      </c>
      <c r="AA19" s="181" t="str">
        <f t="shared" si="6"/>
        <v>EUR_CURVE_DEP6M_10M</v>
      </c>
      <c r="AB19" s="164" t="str">
        <f>_xll.qlSimpleQuote(AA19,,,Permanent,Trigger,ObjectOverwrite)</f>
        <v>EUR_CURVE_DEP6M_10M#0010</v>
      </c>
      <c r="AC19" s="164" t="str">
        <f>IFERROR(_xll.RtGet("DTSIMI1",AA19,$AC$3)/100,"")</f>
        <v/>
      </c>
      <c r="AD19" s="164" t="str">
        <f>IFERROR(_xll.RtGet("DTSIMI1",AA19,$AD$3)/100,"")</f>
        <v/>
      </c>
      <c r="AE19" s="164" t="str">
        <f t="shared" si="3"/>
        <v/>
      </c>
      <c r="AF19" s="164">
        <f>_xll.qlSimpleQuoteSetValue(AB19,AE19,Trigger)</f>
        <v>0</v>
      </c>
      <c r="AG19" s="89"/>
      <c r="AH19" s="180" t="s">
        <v>237</v>
      </c>
      <c r="AI19" s="181" t="s">
        <v>143</v>
      </c>
      <c r="AJ19" s="181" t="str">
        <f t="shared" si="7"/>
        <v>EUR_CURVE_DEP12M_10M</v>
      </c>
      <c r="AK19" s="164" t="str">
        <f>_xll.qlSimpleQuote(AJ19,,,Permanent,Trigger,ObjectOverwrite)</f>
        <v>EUR_CURVE_DEP12M_10M#0010</v>
      </c>
      <c r="AL19" s="164" t="str">
        <f>IFERROR(_xll.RtGet("DTSIMI1",AJ19,"ASK")/100,"")</f>
        <v/>
      </c>
      <c r="AM19" s="440">
        <f>_xll.qlSimpleQuoteSetValue(AK19,AL19,Trigger)</f>
        <v>0</v>
      </c>
      <c r="AO19" s="180" t="s">
        <v>237</v>
      </c>
      <c r="AP19" s="181" t="s">
        <v>143</v>
      </c>
      <c r="AQ19" s="181" t="str">
        <f t="shared" si="0"/>
        <v>EURX10MD=</v>
      </c>
      <c r="AR19" s="164" t="str">
        <f>_xll.qlSimpleQuote(AQ19,,,Permanent,Trigger,ObjectOverwrite)</f>
        <v>EURX10MD=#0010</v>
      </c>
      <c r="AS19" s="164">
        <f>IFERROR(_xll.RtGet("DTSIMI1",AQ19,$AC$3)/100,"")</f>
        <v>1.3999999999999998E-3</v>
      </c>
      <c r="AT19" s="164">
        <f>IFERROR(_xll.RtGet("DTSIMI1",AQ19,$AD$3)/100,"")</f>
        <v>1.3999999999999998E-3</v>
      </c>
      <c r="AU19" s="164">
        <f t="shared" si="4"/>
        <v>1.3999999999999998E-3</v>
      </c>
      <c r="AV19" s="164" t="e">
        <f>_xll.qlSimpleQuoteSetValue(AR19,AU19,Trigger)</f>
        <v>#N/A</v>
      </c>
      <c r="AW19" s="163"/>
    </row>
    <row r="20" spans="2:52" x14ac:dyDescent="0.2">
      <c r="B20" s="180" t="str">
        <f t="shared" si="1"/>
        <v>Dp</v>
      </c>
      <c r="C20" s="180" t="s">
        <v>144</v>
      </c>
      <c r="D20" s="181" t="str">
        <f t="shared" si="8"/>
        <v>EUROISDDS11M</v>
      </c>
      <c r="E20" s="181" t="str">
        <f>_xll.qlSimpleQuote(D20,,,Permanent,Trigger,ObjectOverwrite)</f>
        <v>EUROISDDS11M#0010</v>
      </c>
      <c r="F20" s="164">
        <f>IFERROR(_xll.RtGet("DTSIMI1",D20,"ASK")/100,"")</f>
        <v>-1.2800000000000001E-3</v>
      </c>
      <c r="G20" s="164" t="e">
        <f>_xll.qlSimpleQuoteSetValue(E20,F20,Trigger)</f>
        <v>#N/A</v>
      </c>
      <c r="I20" s="184" t="s">
        <v>239</v>
      </c>
      <c r="J20" s="185" t="s">
        <v>144</v>
      </c>
      <c r="K20" s="185" t="str">
        <f t="shared" si="9"/>
        <v>EURX1S11M=</v>
      </c>
      <c r="L20" s="107" t="str">
        <f>_xll.qlSimpleQuote(K20,,,Permanent,Trigger,ObjectOverwrite)</f>
        <v>EURX1S11M=#0010</v>
      </c>
      <c r="M20" s="107">
        <f>IFERROR(_xll.RtGet("DTSIMI1",K20,"ASK")/100,"")</f>
        <v>-7.8017443999999988E-4</v>
      </c>
      <c r="N20" s="186" t="e">
        <f>_xll.qlSimpleQuoteSetValue(L20,M20,Trigger)</f>
        <v>#N/A</v>
      </c>
      <c r="O20" s="88" t="s">
        <v>202</v>
      </c>
      <c r="P20" s="180" t="s">
        <v>237</v>
      </c>
      <c r="Q20" s="181" t="s">
        <v>144</v>
      </c>
      <c r="R20" s="181" t="str">
        <f t="shared" si="5"/>
        <v>EUR_CURVE_DEP3M_11M</v>
      </c>
      <c r="S20" s="164" t="str">
        <f>_xll.qlSimpleQuote(R20,,,Permanent,Trigger,ObjectOverwrite)</f>
        <v>EUR_CURVE_DEP3M_11M#0010</v>
      </c>
      <c r="T20" s="164" t="str">
        <f>IFERROR(_xll.RtGet("DTSIMI1",R20,$T$3)/100,"")</f>
        <v/>
      </c>
      <c r="U20" s="164" t="str">
        <f>IFERROR(_xll.RtGet("DTSIMI1",R20,$U$3)/100,"")</f>
        <v/>
      </c>
      <c r="V20" s="164" t="str">
        <f t="shared" si="2"/>
        <v/>
      </c>
      <c r="W20" s="440">
        <f>_xll.qlSimpleQuoteSetValue(S20,V20,Trigger)</f>
        <v>0</v>
      </c>
      <c r="X20" s="80"/>
      <c r="Y20" s="180" t="s">
        <v>237</v>
      </c>
      <c r="Z20" s="181" t="s">
        <v>144</v>
      </c>
      <c r="AA20" s="181" t="str">
        <f t="shared" si="6"/>
        <v>EUR_CURVE_DEP6M_11M</v>
      </c>
      <c r="AB20" s="164" t="str">
        <f>_xll.qlSimpleQuote(AA20,,,Permanent,Trigger,ObjectOverwrite)</f>
        <v>EUR_CURVE_DEP6M_11M#0010</v>
      </c>
      <c r="AC20" s="164" t="str">
        <f>IFERROR(_xll.RtGet("DTSIMI1",AA20,$AC$3)/100,"")</f>
        <v/>
      </c>
      <c r="AD20" s="164" t="str">
        <f>IFERROR(_xll.RtGet("DTSIMI1",AA20,$AD$3)/100,"")</f>
        <v/>
      </c>
      <c r="AE20" s="164" t="str">
        <f t="shared" si="3"/>
        <v/>
      </c>
      <c r="AF20" s="164">
        <f>_xll.qlSimpleQuoteSetValue(AB20,AE20,Trigger)</f>
        <v>0</v>
      </c>
      <c r="AG20" s="89"/>
      <c r="AH20" s="180" t="s">
        <v>237</v>
      </c>
      <c r="AI20" s="181" t="s">
        <v>144</v>
      </c>
      <c r="AJ20" s="181" t="str">
        <f t="shared" si="7"/>
        <v>EUR_CURVE_DEP12M_11M</v>
      </c>
      <c r="AK20" s="164" t="str">
        <f>_xll.qlSimpleQuote(AJ20,,,Permanent,Trigger,ObjectOverwrite)</f>
        <v>EUR_CURVE_DEP12M_11M#0010</v>
      </c>
      <c r="AL20" s="164" t="str">
        <f>IFERROR(_xll.RtGet("DTSIMI1",AJ20,"ASK")/100,"")</f>
        <v/>
      </c>
      <c r="AM20" s="440">
        <f>_xll.qlSimpleQuoteSetValue(AK20,AL20,Trigger)</f>
        <v>0</v>
      </c>
      <c r="AO20" s="180" t="s">
        <v>237</v>
      </c>
      <c r="AP20" s="181" t="s">
        <v>144</v>
      </c>
      <c r="AQ20" s="181" t="str">
        <f t="shared" si="0"/>
        <v>EURX11MD=</v>
      </c>
      <c r="AR20" s="164" t="str">
        <f>_xll.qlSimpleQuote(AQ20,,,Permanent,Trigger,ObjectOverwrite)</f>
        <v>EURX11MD=#0010</v>
      </c>
      <c r="AS20" s="164">
        <f>IFERROR(_xll.RtGet("DTSIMI1",AQ20,$AC$3)/100,"")</f>
        <v>1.6000000000000001E-3</v>
      </c>
      <c r="AT20" s="164">
        <f>IFERROR(_xll.RtGet("DTSIMI1",AQ20,$AD$3)/100,"")</f>
        <v>1.6000000000000001E-3</v>
      </c>
      <c r="AU20" s="164">
        <f t="shared" si="4"/>
        <v>1.6000000000000001E-3</v>
      </c>
      <c r="AV20" s="164" t="e">
        <f>_xll.qlSimpleQuoteSetValue(AR20,AU20,Trigger)</f>
        <v>#N/A</v>
      </c>
      <c r="AW20" s="163"/>
    </row>
    <row r="21" spans="2:52" x14ac:dyDescent="0.2">
      <c r="B21" s="180" t="str">
        <f t="shared" si="1"/>
        <v/>
      </c>
      <c r="C21" s="180" t="s">
        <v>160</v>
      </c>
      <c r="D21" s="181" t="str">
        <f t="shared" si="8"/>
        <v>EUROISDDS12M</v>
      </c>
      <c r="E21" s="181" t="str">
        <f>_xll.qlSimpleQuote(D21,,,Permanent,Trigger,ObjectOverwrite)</f>
        <v>EUROISDDS12M#0010</v>
      </c>
      <c r="F21" s="165" t="str">
        <f>IFERROR(_xll.RtGet("DTSIMI1",D21,"ASK")/100,"")</f>
        <v/>
      </c>
      <c r="G21" s="165">
        <f>_xll.qlSimpleQuoteSetValue(E21,F21,Trigger)</f>
        <v>0</v>
      </c>
      <c r="I21" s="184" t="s">
        <v>239</v>
      </c>
      <c r="J21" s="185" t="s">
        <v>160</v>
      </c>
      <c r="K21" s="185" t="str">
        <f t="shared" si="9"/>
        <v>EURX1S12M=</v>
      </c>
      <c r="L21" s="215" t="str">
        <f>_xll.qlSimpleQuote(K21,,,Permanent,Trigger,ObjectOverwrite)</f>
        <v>EURX1S12M=#0010</v>
      </c>
      <c r="M21" s="215">
        <f>IFERROR(_xll.RtGet("DTSIMI1",K21,"ASK")/100,"")</f>
        <v>-7.8018716999999997E-4</v>
      </c>
      <c r="N21" s="186" t="e">
        <f>_xll.qlSimpleQuoteSetValue(L21,M21,Trigger)</f>
        <v>#N/A</v>
      </c>
      <c r="O21" s="88" t="s">
        <v>202</v>
      </c>
      <c r="P21" s="180" t="s">
        <v>237</v>
      </c>
      <c r="Q21" s="181" t="s">
        <v>160</v>
      </c>
      <c r="R21" s="181" t="str">
        <f t="shared" si="5"/>
        <v>EUR_CURVE_DEP3M_12M</v>
      </c>
      <c r="S21" s="165" t="str">
        <f>_xll.qlSimpleQuote(R21,,,Permanent,Trigger,ObjectOverwrite)</f>
        <v>EUR_CURVE_DEP3M_12M#0010</v>
      </c>
      <c r="T21" s="165" t="str">
        <f>IFERROR(_xll.RtGet("DTSIMI1",R21,$T$3)/100,"")</f>
        <v/>
      </c>
      <c r="U21" s="165" t="str">
        <f>IFERROR(_xll.RtGet("DTSIMI1",R21,$U$3)/100,"")</f>
        <v/>
      </c>
      <c r="V21" s="165" t="str">
        <f t="shared" si="2"/>
        <v/>
      </c>
      <c r="W21" s="440">
        <f>_xll.qlSimpleQuoteSetValue(S21,V21,Trigger)</f>
        <v>0</v>
      </c>
      <c r="Y21" s="180" t="s">
        <v>237</v>
      </c>
      <c r="Z21" s="181" t="s">
        <v>160</v>
      </c>
      <c r="AA21" s="181" t="str">
        <f t="shared" si="6"/>
        <v>EUR_CURVE_DEP6M_12M</v>
      </c>
      <c r="AB21" s="165" t="str">
        <f>_xll.qlSimpleQuote(AA21,,,Permanent,Trigger,ObjectOverwrite)</f>
        <v>EUR_CURVE_DEP6M_12M#0010</v>
      </c>
      <c r="AC21" s="165" t="str">
        <f>IFERROR(_xll.RtGet("DTSIMI1",AA21,$AC$3)/100,"")</f>
        <v/>
      </c>
      <c r="AD21" s="164" t="str">
        <f>IFERROR(_xll.RtGet("DTSIMI1",AA21,$AD$3)/100,"")</f>
        <v/>
      </c>
      <c r="AE21" s="164" t="str">
        <f t="shared" si="3"/>
        <v/>
      </c>
      <c r="AF21" s="164">
        <f>_xll.qlSimpleQuoteSetValue(AB21,AE21,Trigger)</f>
        <v>0</v>
      </c>
      <c r="AH21" s="180" t="s">
        <v>237</v>
      </c>
      <c r="AI21" s="181" t="s">
        <v>160</v>
      </c>
      <c r="AJ21" s="181" t="str">
        <f t="shared" si="7"/>
        <v>EUR_CURVE_DEP12M_12M</v>
      </c>
      <c r="AK21" s="165" t="str">
        <f>_xll.qlSimpleQuote(AJ21,,,Permanent,Trigger,ObjectOverwrite)</f>
        <v>EUR_CURVE_DEP12M_12M#0010</v>
      </c>
      <c r="AL21" s="165" t="str">
        <f>IFERROR(_xll.RtGet("DTSIMI1",AJ21,"ASK")/100,"")</f>
        <v/>
      </c>
      <c r="AM21" s="440">
        <f>_xll.qlSimpleQuoteSetValue(AK21,AL21,Trigger)</f>
        <v>0</v>
      </c>
      <c r="AO21" s="180" t="s">
        <v>237</v>
      </c>
      <c r="AP21" s="181" t="s">
        <v>46</v>
      </c>
      <c r="AQ21" s="181" t="str">
        <f t="shared" si="0"/>
        <v>EURX1YD=</v>
      </c>
      <c r="AR21" s="165" t="str">
        <f>_xll.qlSimpleQuote(AQ21,,,Permanent,Trigger,ObjectOverwrite)</f>
        <v>EURX1YD=#0010</v>
      </c>
      <c r="AS21" s="165">
        <f>IFERROR(_xll.RtGet("DTSIMI1",AQ21,$AC$3)/100,"")</f>
        <v>1.8E-3</v>
      </c>
      <c r="AT21" s="164">
        <f>IFERROR(_xll.RtGet("DTSIMI1",AQ21,$AD$3)/100,"")</f>
        <v>1.8E-3</v>
      </c>
      <c r="AU21" s="164">
        <f t="shared" si="4"/>
        <v>1.8E-3</v>
      </c>
      <c r="AV21" s="164" t="e">
        <f>_xll.qlSimpleQuoteSetValue(AR21,AU21,Trigger)</f>
        <v>#N/A</v>
      </c>
      <c r="AW21" s="163"/>
    </row>
    <row r="22" spans="2:52" x14ac:dyDescent="0.2">
      <c r="B22" s="154" t="str">
        <f t="shared" si="1"/>
        <v/>
      </c>
      <c r="C22" s="177" t="str">
        <f>Stub</f>
        <v>#20160316</v>
      </c>
      <c r="D22" s="178"/>
      <c r="E22" s="178"/>
      <c r="F22" s="155"/>
      <c r="G22" s="155"/>
      <c r="H22" s="88" t="s">
        <v>202</v>
      </c>
      <c r="I22" s="177" t="str">
        <f>IF(M22="","","Dp")</f>
        <v/>
      </c>
      <c r="J22" s="178" t="str">
        <f>Stub</f>
        <v>#20160316</v>
      </c>
      <c r="K22" s="178"/>
      <c r="L22" s="155"/>
      <c r="M22" s="155"/>
      <c r="N22" s="179"/>
      <c r="O22" s="88" t="s">
        <v>202</v>
      </c>
      <c r="P22" s="177" t="s">
        <v>237</v>
      </c>
      <c r="Q22" s="178" t="str">
        <f>Stub</f>
        <v>#20160316</v>
      </c>
      <c r="R22" s="178" t="str">
        <f t="shared" si="5"/>
        <v>EUR_CURVE_DEP3M_#20160316</v>
      </c>
      <c r="S22" s="155" t="str">
        <f>_xll.qlSimpleQuote("STUB"&amp;$P$2,,,Permanent,Trigger,ObjectOverwrite)</f>
        <v>STUB3M#0010</v>
      </c>
      <c r="T22" s="155">
        <f>IFERROR(_xll.RtGet("DTSIMI1",R22,$T$3)/100,"")</f>
        <v>-1.7799999999999999E-4</v>
      </c>
      <c r="U22" s="155">
        <f>IFERROR(_xll.RtGet("DTSIMI1",R22,$U$3)/100,"")</f>
        <v>-1.7799999999999999E-4</v>
      </c>
      <c r="V22" s="155">
        <f t="shared" si="2"/>
        <v>-1.7799999999999999E-4</v>
      </c>
      <c r="W22" s="179" t="e">
        <f>_xll.qlSimpleQuoteSetValue(S22,V22,Trigger)</f>
        <v>#N/A</v>
      </c>
      <c r="Y22" s="177" t="s">
        <v>237</v>
      </c>
      <c r="Z22" s="178" t="str">
        <f>Stub</f>
        <v>#20160316</v>
      </c>
      <c r="AA22" s="178" t="str">
        <f>Currency&amp;"_CURVE_DEP"&amp;$Y$2&amp;"_"&amp;Z22</f>
        <v>EUR_CURVE_DEP6M_#20160316</v>
      </c>
      <c r="AB22" s="155" t="str">
        <f>_xll.qlSimpleQuote("STUB"&amp;$Y$2,,,Permanent,Trigger,ObjectOverwrite)</f>
        <v>STUB6M#0010</v>
      </c>
      <c r="AC22" s="155">
        <f>IFERROR(_xll.RtGet("DTSIMI1",AA22,$AC$3)/100,"")</f>
        <v>4.6299999999999992E-4</v>
      </c>
      <c r="AD22" s="155">
        <f>IFERROR(_xll.RtGet("DTSIMI1",AA22,$AD$3)/100,"")</f>
        <v>4.6299999999999992E-4</v>
      </c>
      <c r="AE22" s="155">
        <f t="shared" si="3"/>
        <v>4.6299999999999992E-4</v>
      </c>
      <c r="AF22" s="155" t="e">
        <f>_xll.qlSimpleQuoteSetValue(AB22,AE22,Trigger)</f>
        <v>#N/A</v>
      </c>
      <c r="AH22" s="177" t="s">
        <v>237</v>
      </c>
      <c r="AI22" s="178" t="str">
        <f>Stub</f>
        <v>#20160316</v>
      </c>
      <c r="AJ22" s="178" t="str">
        <f t="shared" si="7"/>
        <v>EUR_CURVE_DEP12M_#20160316</v>
      </c>
      <c r="AK22" s="155" t="str">
        <f>_xll.qlSimpleQuote("STUB"&amp;$AH$2,,,Permanent,Trigger,ObjectOverwrite)</f>
        <v>STUB12M#0010</v>
      </c>
      <c r="AL22" s="155">
        <f>IFERROR(_xll.RtGet("DTSIMI1",AJ22,"ASK")/100,"")</f>
        <v>1.4860000000000001E-3</v>
      </c>
      <c r="AM22" s="179" t="e">
        <f>_xll.qlSimpleQuoteSetValue(AK22,AL22,Trigger)</f>
        <v>#N/A</v>
      </c>
      <c r="AO22" s="177" t="s">
        <v>237</v>
      </c>
      <c r="AP22" s="178" t="str">
        <f>Stub</f>
        <v>#20160316</v>
      </c>
      <c r="AQ22" s="178" t="str">
        <f t="shared" si="0"/>
        <v>EURXSTUBD=</v>
      </c>
      <c r="AR22" s="155" t="str">
        <f>_xll.qlSimpleQuote("STUB"&amp;$AO$2,,,Permanent,Trigger,ObjectOverwrite)</f>
        <v>STUBSTD#0010</v>
      </c>
      <c r="AS22" s="155">
        <f>IFERROR(_xll.RtGet("DTSIMI1",AQ22,$AC$3)/100,"")</f>
        <v>1.0448275899999999E-3</v>
      </c>
      <c r="AT22" s="155">
        <f>IFERROR(_xll.RtGet("DTSIMI1",AQ22,$AD$3)/100,"")</f>
        <v>8.4482759000000006E-4</v>
      </c>
      <c r="AU22" s="155">
        <f t="shared" si="4"/>
        <v>9.4482759E-4</v>
      </c>
      <c r="AV22" s="155" t="e">
        <f>_xll.qlSimpleQuoteSetValue(AR22,AU22,Trigger)</f>
        <v>#N/A</v>
      </c>
      <c r="AW22" s="163"/>
      <c r="AY22" s="94" t="s">
        <v>228</v>
      </c>
      <c r="AZ22" s="94" t="s">
        <v>229</v>
      </c>
    </row>
    <row r="23" spans="2:52" x14ac:dyDescent="0.2">
      <c r="B23" s="228"/>
      <c r="C23" s="229" t="str">
        <f>Q23</f>
        <v>H6</v>
      </c>
      <c r="D23" s="230"/>
      <c r="E23" s="230"/>
      <c r="F23" s="231"/>
      <c r="G23" s="199"/>
      <c r="H23" s="88" t="s">
        <v>202</v>
      </c>
      <c r="I23" s="229" t="str">
        <f>IF(M23="","","Sf")</f>
        <v/>
      </c>
      <c r="J23" s="230" t="str">
        <f>Q23</f>
        <v>H6</v>
      </c>
      <c r="K23" s="230"/>
      <c r="L23" s="231"/>
      <c r="M23" s="235"/>
      <c r="N23" s="213"/>
      <c r="O23" s="88" t="s">
        <v>202</v>
      </c>
      <c r="P23" s="229" t="s">
        <v>238</v>
      </c>
      <c r="Q23" s="230" t="str">
        <f>_xll.qlIMMNextCode(DATE(RIGHT(LEFT(Stub,5),4),LEFT(RIGHT(Stub,4),2),RIGHT(Stub,2))-1)</f>
        <v>H6</v>
      </c>
      <c r="R23" s="230" t="str">
        <f t="shared" ref="R23:R28" si="10">Currency&amp;"_CURVE_FUT"&amp;$P$2&amp;"_"&amp;Q23</f>
        <v>EUR_CURVE_FUT3M_H6</v>
      </c>
      <c r="S23" s="231" t="str">
        <f>_xll.qlSimpleQuote(R23,,,Permanent,Trigger,ObjectOverwrite)</f>
        <v>EUR_CURVE_FUT3M_H6#0010</v>
      </c>
      <c r="T23" s="231">
        <f>IFERROR(_xll.RtGet("DTSIMI1",R23,$T$3),"")</f>
        <v>100.01</v>
      </c>
      <c r="U23" s="231">
        <f>IFERROR(_xll.RtGet("DTSIMI1",R23,$U$3),"")</f>
        <v>100.005</v>
      </c>
      <c r="V23" s="237">
        <f t="shared" si="2"/>
        <v>100.00749999999999</v>
      </c>
      <c r="W23" s="213" t="e">
        <f>_xll.qlSimpleQuoteSetValue(S23,V23,Trigger)</f>
        <v>#N/A</v>
      </c>
      <c r="Y23" s="229" t="s">
        <v>238</v>
      </c>
      <c r="Z23" s="230" t="str">
        <f>Q23</f>
        <v>H6</v>
      </c>
      <c r="AA23" s="230" t="str">
        <f t="shared" ref="AA23:AA28" si="11">Currency&amp;"_CURVE_FUT"&amp;$Y$2&amp;"_"&amp;Z23</f>
        <v>EUR_CURVE_FUT6M_H6</v>
      </c>
      <c r="AB23" s="231" t="str">
        <f>_xll.qlSimpleQuote(AA23,,,Permanent,Trigger,ObjectOverwrite)</f>
        <v>EUR_CURVE_FUT6M_H6#0010</v>
      </c>
      <c r="AC23" s="235">
        <f>IFERROR(_xll.RtGet("DTSIMI1",AA23,$AC$3),"")</f>
        <v>99.924499999999995</v>
      </c>
      <c r="AD23" s="235">
        <f>IFERROR(_xll.RtGet("DTSIMI1",AA23,$AD$3),"")</f>
        <v>99.919499999999999</v>
      </c>
      <c r="AE23" s="235">
        <f t="shared" si="3"/>
        <v>99.921999999999997</v>
      </c>
      <c r="AF23" s="261" t="e">
        <f>_xll.qlSimpleQuoteSetValue(AB23,AE23,Trigger)</f>
        <v>#N/A</v>
      </c>
      <c r="AH23" s="229" t="s">
        <v>238</v>
      </c>
      <c r="AI23" s="230" t="str">
        <f>Q23</f>
        <v>H6</v>
      </c>
      <c r="AJ23" s="230" t="str">
        <f t="shared" ref="AJ23:AJ28" si="12">Currency&amp;"_CURVE_FUT"&amp;$AH$2&amp;"_"&amp;AI23</f>
        <v>EUR_CURVE_FUT12M_H6</v>
      </c>
      <c r="AK23" s="231" t="str">
        <f>_xll.qlSimpleQuote(AJ23,,,Permanent,Trigger,ObjectOverwrite)</f>
        <v>EUR_CURVE_FUT12M_H6#0010</v>
      </c>
      <c r="AL23" s="237">
        <f>IFERROR(_xll.RtGet("DTSIMI1",AJ23,"ASK"),"")</f>
        <v>99.789199999999994</v>
      </c>
      <c r="AM23" s="213" t="e">
        <f>_xll.qlSimpleQuoteSetValue(AK23,AL23,Trigger)</f>
        <v>#N/A</v>
      </c>
      <c r="AO23" s="229" t="s">
        <v>238</v>
      </c>
      <c r="AP23" s="230" t="str">
        <f>_xll.qlIMMNextCode(DATE(RIGHT(LEFT(Stub,5),4),LEFT(RIGHT(Stub,4),2),RIGHT(Stub,2))-1)</f>
        <v>H6</v>
      </c>
      <c r="AQ23" s="230" t="str">
        <f t="shared" ref="AQ23:AQ28" si="13">Currency&amp;"_CURVE_FUT"&amp;$P$2&amp;"_"&amp;AP23</f>
        <v>EUR_CURVE_FUT3M_H6</v>
      </c>
      <c r="AR23" s="231" t="str">
        <f>_xll.qlSimpleQuote(AQ23,,,Permanent,Trigger,ObjectOverwrite)</f>
        <v>EUR_CURVE_FUT3M_H6#0010</v>
      </c>
      <c r="AS23" s="231">
        <f>IFERROR(_xll.RtGet("DTSIMI1",AQ23,$T$3),"")</f>
        <v>100.01</v>
      </c>
      <c r="AT23" s="231">
        <f>IFERROR(_xll.RtGet("DTSIMI1",AQ23,$U$3),"")</f>
        <v>100.005</v>
      </c>
      <c r="AU23" s="237">
        <f t="shared" ref="AU23:AU28" si="14">IFERROR(AVERAGE(AS23:AT23),"")</f>
        <v>100.00749999999999</v>
      </c>
      <c r="AV23" s="213"/>
      <c r="AW23" s="405"/>
      <c r="AY23" s="265">
        <f>AZ23</f>
        <v>0</v>
      </c>
      <c r="AZ23" s="265">
        <v>0</v>
      </c>
    </row>
    <row r="24" spans="2:52" x14ac:dyDescent="0.2">
      <c r="B24" s="228"/>
      <c r="C24" s="229" t="str">
        <f t="shared" ref="C24:C28" si="15">Q24</f>
        <v>M6</v>
      </c>
      <c r="D24" s="230"/>
      <c r="E24" s="230"/>
      <c r="F24" s="231"/>
      <c r="G24" s="199"/>
      <c r="H24" s="88" t="s">
        <v>202</v>
      </c>
      <c r="I24" s="229" t="str">
        <f t="shared" ref="I24:I28" si="16">IF(M24="","","Sf")</f>
        <v/>
      </c>
      <c r="J24" s="230" t="str">
        <f t="shared" ref="J24:J28" si="17">Q24</f>
        <v>M6</v>
      </c>
      <c r="K24" s="230"/>
      <c r="L24" s="231"/>
      <c r="M24" s="235"/>
      <c r="N24" s="213"/>
      <c r="O24" s="88" t="s">
        <v>202</v>
      </c>
      <c r="P24" s="229" t="s">
        <v>238</v>
      </c>
      <c r="Q24" s="230" t="str">
        <f>_xll.qlIMMNextCode(Q23)</f>
        <v>M6</v>
      </c>
      <c r="R24" s="230" t="str">
        <f t="shared" si="10"/>
        <v>EUR_CURVE_FUT3M_M6</v>
      </c>
      <c r="S24" s="231" t="str">
        <f>_xll.qlSimpleQuote(R24,,,Permanent,Trigger,ObjectOverwrite)</f>
        <v>EUR_CURVE_FUT3M_M6#0010</v>
      </c>
      <c r="T24" s="231">
        <f>IFERROR(_xll.RtGet("DTSIMI1",R24,$T$3),"")</f>
        <v>100</v>
      </c>
      <c r="U24" s="231">
        <f>IFERROR(_xll.RtGet("DTSIMI1",R24,$U$3),"")</f>
        <v>99.995000000000005</v>
      </c>
      <c r="V24" s="237">
        <f t="shared" si="2"/>
        <v>99.997500000000002</v>
      </c>
      <c r="W24" s="213" t="e">
        <f>_xll.qlSimpleQuoteSetValue(S24,V24,Trigger)</f>
        <v>#N/A</v>
      </c>
      <c r="Y24" s="229" t="s">
        <v>238</v>
      </c>
      <c r="Z24" s="230" t="str">
        <f t="shared" ref="Z24:Z28" si="18">Q24</f>
        <v>M6</v>
      </c>
      <c r="AA24" s="230" t="str">
        <f t="shared" si="11"/>
        <v>EUR_CURVE_FUT6M_M6</v>
      </c>
      <c r="AB24" s="231" t="str">
        <f>_xll.qlSimpleQuote(AA24,,,Permanent,Trigger,ObjectOverwrite)</f>
        <v>EUR_CURVE_FUT6M_M6#0010</v>
      </c>
      <c r="AC24" s="235">
        <f>IFERROR(_xll.RtGet("DTSIMI1",AA24,$AC$3),"")</f>
        <v>99.912899999999993</v>
      </c>
      <c r="AD24" s="235">
        <f>IFERROR(_xll.RtGet("DTSIMI1",AA24,$AD$3),"")</f>
        <v>99.907899999999998</v>
      </c>
      <c r="AE24" s="235">
        <f t="shared" si="3"/>
        <v>99.910399999999996</v>
      </c>
      <c r="AF24" s="261" t="e">
        <f>_xll.qlSimpleQuoteSetValue(AB24,AE24,Trigger)</f>
        <v>#N/A</v>
      </c>
      <c r="AH24" s="229" t="s">
        <v>238</v>
      </c>
      <c r="AI24" s="230" t="str">
        <f t="shared" ref="AI24:AI28" si="19">Q24</f>
        <v>M6</v>
      </c>
      <c r="AJ24" s="230" t="str">
        <f t="shared" si="12"/>
        <v>EUR_CURVE_FUT12M_M6</v>
      </c>
      <c r="AK24" s="231" t="str">
        <f>_xll.qlSimpleQuote(AJ24,,,Permanent,Trigger,ObjectOverwrite)</f>
        <v>EUR_CURVE_FUT12M_M6#0010</v>
      </c>
      <c r="AL24" s="237">
        <f>IFERROR(_xll.RtGet("DTSIMI1",AJ24,"ASK"),"")</f>
        <v>99.779300000000006</v>
      </c>
      <c r="AM24" s="213" t="e">
        <f>_xll.qlSimpleQuoteSetValue(AK24,AL24,Trigger)</f>
        <v>#N/A</v>
      </c>
      <c r="AO24" s="229" t="s">
        <v>238</v>
      </c>
      <c r="AP24" s="230" t="str">
        <f>_xll.qlIMMNextCode(AP23)</f>
        <v>M6</v>
      </c>
      <c r="AQ24" s="230" t="str">
        <f t="shared" si="13"/>
        <v>EUR_CURVE_FUT3M_M6</v>
      </c>
      <c r="AR24" s="231" t="str">
        <f>_xll.qlSimpleQuote(AQ24,,,Permanent,Trigger,ObjectOverwrite)</f>
        <v>EUR_CURVE_FUT3M_M6#0010</v>
      </c>
      <c r="AS24" s="231">
        <f>IFERROR(_xll.RtGet("DTSIMI1",AQ24,$T$3),"")</f>
        <v>100</v>
      </c>
      <c r="AT24" s="231">
        <f>IFERROR(_xll.RtGet("DTSIMI1",AQ24,$U$3),"")</f>
        <v>99.995000000000005</v>
      </c>
      <c r="AU24" s="237">
        <f t="shared" si="14"/>
        <v>99.997500000000002</v>
      </c>
      <c r="AV24" s="213"/>
      <c r="AW24" s="405"/>
      <c r="AY24" s="266">
        <f t="shared" ref="AY24:AY28" si="20">AZ24</f>
        <v>-2.5000000000000001E-4</v>
      </c>
      <c r="AZ24" s="266">
        <v>-2.5000000000000001E-4</v>
      </c>
    </row>
    <row r="25" spans="2:52" x14ac:dyDescent="0.2">
      <c r="B25" s="228"/>
      <c r="C25" s="229" t="str">
        <f t="shared" si="15"/>
        <v>U6</v>
      </c>
      <c r="D25" s="230"/>
      <c r="E25" s="230"/>
      <c r="F25" s="231"/>
      <c r="G25" s="199"/>
      <c r="H25" s="88" t="s">
        <v>202</v>
      </c>
      <c r="I25" s="229" t="str">
        <f t="shared" si="16"/>
        <v/>
      </c>
      <c r="J25" s="230" t="str">
        <f t="shared" si="17"/>
        <v>U6</v>
      </c>
      <c r="K25" s="230"/>
      <c r="L25" s="231"/>
      <c r="M25" s="235"/>
      <c r="N25" s="213"/>
      <c r="O25" s="88" t="s">
        <v>202</v>
      </c>
      <c r="P25" s="229" t="s">
        <v>238</v>
      </c>
      <c r="Q25" s="230" t="str">
        <f>_xll.qlIMMNextCode(Q24)</f>
        <v>U6</v>
      </c>
      <c r="R25" s="230" t="str">
        <f t="shared" si="10"/>
        <v>EUR_CURVE_FUT3M_U6</v>
      </c>
      <c r="S25" s="231" t="str">
        <f>_xll.qlSimpleQuote(R25,,,Permanent,Trigger,ObjectOverwrite)</f>
        <v>EUR_CURVE_FUT3M_U6#0010</v>
      </c>
      <c r="T25" s="231">
        <f>IFERROR(_xll.RtGet("DTSIMI1",R25,$T$3),"")</f>
        <v>99.98</v>
      </c>
      <c r="U25" s="231">
        <f>IFERROR(_xll.RtGet("DTSIMI1",R25,$U$3),"")</f>
        <v>99.974999999999994</v>
      </c>
      <c r="V25" s="237">
        <f t="shared" si="2"/>
        <v>99.977499999999992</v>
      </c>
      <c r="W25" s="213" t="e">
        <f>_xll.qlSimpleQuoteSetValue(S25,V25,Trigger)</f>
        <v>#N/A</v>
      </c>
      <c r="Y25" s="229" t="s">
        <v>238</v>
      </c>
      <c r="Z25" s="230" t="str">
        <f t="shared" si="18"/>
        <v>U6</v>
      </c>
      <c r="AA25" s="230" t="str">
        <f t="shared" si="11"/>
        <v>EUR_CURVE_FUT6M_U6</v>
      </c>
      <c r="AB25" s="231" t="str">
        <f>_xll.qlSimpleQuote(AA25,,,Permanent,Trigger,ObjectOverwrite)</f>
        <v>EUR_CURVE_FUT6M_U6#0010</v>
      </c>
      <c r="AC25" s="235">
        <f>IFERROR(_xll.RtGet("DTSIMI1",AA25,$AC$3),"")</f>
        <v>99.886700000000005</v>
      </c>
      <c r="AD25" s="235">
        <f>IFERROR(_xll.RtGet("DTSIMI1",AA25,$AD$3),"")</f>
        <v>99.881699999999995</v>
      </c>
      <c r="AE25" s="235">
        <f t="shared" si="3"/>
        <v>99.884199999999993</v>
      </c>
      <c r="AF25" s="261" t="e">
        <f>_xll.qlSimpleQuoteSetValue(AB25,AE25,Trigger)</f>
        <v>#N/A</v>
      </c>
      <c r="AH25" s="229" t="s">
        <v>238</v>
      </c>
      <c r="AI25" s="230" t="str">
        <f t="shared" si="19"/>
        <v>U6</v>
      </c>
      <c r="AJ25" s="230" t="str">
        <f t="shared" si="12"/>
        <v>EUR_CURVE_FUT12M_U6</v>
      </c>
      <c r="AK25" s="231" t="str">
        <f>_xll.qlSimpleQuote(AJ25,,,Permanent,Trigger,ObjectOverwrite)</f>
        <v>EUR_CURVE_FUT12M_U6#0010</v>
      </c>
      <c r="AL25" s="237">
        <f>IFERROR(_xll.RtGet("DTSIMI1",AJ25,"ASK"),"")</f>
        <v>99.759399999999999</v>
      </c>
      <c r="AM25" s="213" t="e">
        <f>_xll.qlSimpleQuoteSetValue(AK25,AL25,Trigger)</f>
        <v>#N/A</v>
      </c>
      <c r="AO25" s="229" t="s">
        <v>238</v>
      </c>
      <c r="AP25" s="230" t="str">
        <f>_xll.qlIMMNextCode(AP24)</f>
        <v>U6</v>
      </c>
      <c r="AQ25" s="230" t="str">
        <f t="shared" si="13"/>
        <v>EUR_CURVE_FUT3M_U6</v>
      </c>
      <c r="AR25" s="231" t="str">
        <f>_xll.qlSimpleQuote(AQ25,,,Permanent,Trigger,ObjectOverwrite)</f>
        <v>EUR_CURVE_FUT3M_U6#0010</v>
      </c>
      <c r="AS25" s="231">
        <f>IFERROR(_xll.RtGet("DTSIMI1",AQ25,$T$3),"")</f>
        <v>99.98</v>
      </c>
      <c r="AT25" s="231">
        <f>IFERROR(_xll.RtGet("DTSIMI1",AQ25,$U$3),"")</f>
        <v>99.974999999999994</v>
      </c>
      <c r="AU25" s="237">
        <f t="shared" si="14"/>
        <v>99.977499999999992</v>
      </c>
      <c r="AV25" s="213"/>
      <c r="AW25" s="405"/>
      <c r="AY25" s="266">
        <f t="shared" si="20"/>
        <v>-2.5000000000000001E-4</v>
      </c>
      <c r="AZ25" s="266">
        <v>-2.5000000000000001E-4</v>
      </c>
    </row>
    <row r="26" spans="2:52" x14ac:dyDescent="0.2">
      <c r="B26" s="228"/>
      <c r="C26" s="229" t="str">
        <f t="shared" si="15"/>
        <v>Z6</v>
      </c>
      <c r="D26" s="230"/>
      <c r="E26" s="230"/>
      <c r="F26" s="231"/>
      <c r="G26" s="199"/>
      <c r="H26" s="88" t="s">
        <v>202</v>
      </c>
      <c r="I26" s="229" t="str">
        <f t="shared" si="16"/>
        <v/>
      </c>
      <c r="J26" s="230" t="str">
        <f t="shared" si="17"/>
        <v>Z6</v>
      </c>
      <c r="K26" s="230"/>
      <c r="L26" s="231"/>
      <c r="M26" s="235"/>
      <c r="N26" s="213"/>
      <c r="O26" s="88" t="s">
        <v>202</v>
      </c>
      <c r="P26" s="229" t="s">
        <v>238</v>
      </c>
      <c r="Q26" s="230" t="str">
        <f>_xll.qlIMMNextCode(Q25)</f>
        <v>Z6</v>
      </c>
      <c r="R26" s="230" t="str">
        <f t="shared" si="10"/>
        <v>EUR_CURVE_FUT3M_Z6</v>
      </c>
      <c r="S26" s="231" t="str">
        <f>_xll.qlSimpleQuote(R26,,,Permanent,Trigger,ObjectOverwrite)</f>
        <v>EUR_CURVE_FUT3M_Z6#0010</v>
      </c>
      <c r="T26" s="231">
        <f>IFERROR(_xll.RtGet("DTSIMI1",R26,$T$3),"")</f>
        <v>99.95</v>
      </c>
      <c r="U26" s="231">
        <f>IFERROR(_xll.RtGet("DTSIMI1",R26,$U$3),"")</f>
        <v>99.944999999999993</v>
      </c>
      <c r="V26" s="237">
        <f t="shared" si="2"/>
        <v>99.947499999999991</v>
      </c>
      <c r="W26" s="213" t="e">
        <f>_xll.qlSimpleQuoteSetValue(S26,V26,Trigger)</f>
        <v>#N/A</v>
      </c>
      <c r="Y26" s="229" t="s">
        <v>238</v>
      </c>
      <c r="Z26" s="230" t="str">
        <f t="shared" si="18"/>
        <v>Z6</v>
      </c>
      <c r="AA26" s="230" t="str">
        <f t="shared" si="11"/>
        <v>EUR_CURVE_FUT6M_Z6</v>
      </c>
      <c r="AB26" s="231" t="str">
        <f>_xll.qlSimpleQuote(AA26,,,Permanent,Trigger,ObjectOverwrite)</f>
        <v>EUR_CURVE_FUT6M_Z6#0010</v>
      </c>
      <c r="AC26" s="235">
        <f>IFERROR(_xll.RtGet("DTSIMI1",AA26,$AC$3),"")</f>
        <v>99.849000000000004</v>
      </c>
      <c r="AD26" s="235">
        <f>IFERROR(_xll.RtGet("DTSIMI1",AA26,$AD$3),"")</f>
        <v>99.843999999999994</v>
      </c>
      <c r="AE26" s="235">
        <f t="shared" si="3"/>
        <v>99.846499999999992</v>
      </c>
      <c r="AF26" s="261" t="e">
        <f>_xll.qlSimpleQuoteSetValue(AB26,AE26,Trigger)</f>
        <v>#N/A</v>
      </c>
      <c r="AH26" s="229" t="s">
        <v>238</v>
      </c>
      <c r="AI26" s="230" t="str">
        <f t="shared" si="19"/>
        <v>Z6</v>
      </c>
      <c r="AJ26" s="230" t="str">
        <f t="shared" si="12"/>
        <v>EUR_CURVE_FUT12M_Z6</v>
      </c>
      <c r="AK26" s="231" t="str">
        <f>_xll.qlSimpleQuote(AJ26,,,Permanent,Trigger,ObjectOverwrite)</f>
        <v>EUR_CURVE_FUT12M_Z6#0010</v>
      </c>
      <c r="AL26" s="237">
        <f>IFERROR(_xll.RtGet("DTSIMI1",AJ26,"ASK"),"")</f>
        <v>99.729399999999998</v>
      </c>
      <c r="AM26" s="213" t="e">
        <f>_xll.qlSimpleQuoteSetValue(AK26,AL26,Trigger)</f>
        <v>#N/A</v>
      </c>
      <c r="AO26" s="229" t="s">
        <v>238</v>
      </c>
      <c r="AP26" s="230" t="str">
        <f>_xll.qlIMMNextCode(AP25)</f>
        <v>Z6</v>
      </c>
      <c r="AQ26" s="230" t="str">
        <f t="shared" si="13"/>
        <v>EUR_CURVE_FUT3M_Z6</v>
      </c>
      <c r="AR26" s="231" t="str">
        <f>_xll.qlSimpleQuote(AQ26,,,Permanent,Trigger,ObjectOverwrite)</f>
        <v>EUR_CURVE_FUT3M_Z6#0010</v>
      </c>
      <c r="AS26" s="231">
        <f>IFERROR(_xll.RtGet("DTSIMI1",AQ26,$T$3),"")</f>
        <v>99.95</v>
      </c>
      <c r="AT26" s="231">
        <f>IFERROR(_xll.RtGet("DTSIMI1",AQ26,$U$3),"")</f>
        <v>99.944999999999993</v>
      </c>
      <c r="AU26" s="237">
        <f t="shared" si="14"/>
        <v>99.947499999999991</v>
      </c>
      <c r="AV26" s="213"/>
      <c r="AW26" s="405"/>
      <c r="AY26" s="266">
        <f t="shared" si="20"/>
        <v>0</v>
      </c>
      <c r="AZ26" s="266">
        <v>0</v>
      </c>
    </row>
    <row r="27" spans="2:52" x14ac:dyDescent="0.2">
      <c r="B27" s="228"/>
      <c r="C27" s="229" t="str">
        <f t="shared" si="15"/>
        <v>H7</v>
      </c>
      <c r="D27" s="230"/>
      <c r="E27" s="230"/>
      <c r="F27" s="231"/>
      <c r="G27" s="199"/>
      <c r="H27" s="88" t="s">
        <v>202</v>
      </c>
      <c r="I27" s="229" t="str">
        <f t="shared" si="16"/>
        <v/>
      </c>
      <c r="J27" s="230" t="str">
        <f t="shared" si="17"/>
        <v>H7</v>
      </c>
      <c r="K27" s="230"/>
      <c r="L27" s="231"/>
      <c r="M27" s="235"/>
      <c r="N27" s="213"/>
      <c r="O27" s="88" t="s">
        <v>202</v>
      </c>
      <c r="P27" s="229" t="s">
        <v>238</v>
      </c>
      <c r="Q27" s="230" t="str">
        <f>_xll.qlIMMNextCode(Q26)</f>
        <v>H7</v>
      </c>
      <c r="R27" s="230" t="str">
        <f t="shared" si="10"/>
        <v>EUR_CURVE_FUT3M_H7</v>
      </c>
      <c r="S27" s="231" t="str">
        <f>_xll.qlSimpleQuote(R27,,,Permanent,Trigger,ObjectOverwrite)</f>
        <v>EUR_CURVE_FUT3M_H7#0010</v>
      </c>
      <c r="T27" s="231">
        <f>IFERROR(_xll.RtGet("DTSIMI1",R27,$T$3),"")</f>
        <v>99.915000000000006</v>
      </c>
      <c r="U27" s="231">
        <f>IFERROR(_xll.RtGet("DTSIMI1",R27,$U$3),"")</f>
        <v>99.91</v>
      </c>
      <c r="V27" s="237">
        <f t="shared" si="2"/>
        <v>99.912499999999994</v>
      </c>
      <c r="W27" s="213" t="e">
        <f>_xll.qlSimpleQuoteSetValue(S27,V27,Trigger)</f>
        <v>#N/A</v>
      </c>
      <c r="Y27" s="229" t="s">
        <v>238</v>
      </c>
      <c r="Z27" s="230" t="str">
        <f t="shared" si="18"/>
        <v>H7</v>
      </c>
      <c r="AA27" s="230" t="str">
        <f t="shared" si="11"/>
        <v>EUR_CURVE_FUT6M_H7</v>
      </c>
      <c r="AB27" s="231" t="str">
        <f>_xll.qlSimpleQuote(AA27,,,Permanent,Trigger,ObjectOverwrite)</f>
        <v>EUR_CURVE_FUT6M_H7#0010</v>
      </c>
      <c r="AC27" s="235">
        <f>IFERROR(_xll.RtGet("DTSIMI1",AA27,$AC$3),"")</f>
        <v>99.804100000000005</v>
      </c>
      <c r="AD27" s="235">
        <f>IFERROR(_xll.RtGet("DTSIMI1",AA27,$AD$3),"")</f>
        <v>99.799099999999996</v>
      </c>
      <c r="AE27" s="235">
        <f t="shared" si="3"/>
        <v>99.801600000000008</v>
      </c>
      <c r="AF27" s="261" t="e">
        <f>_xll.qlSimpleQuoteSetValue(AB27,AE27,Trigger)</f>
        <v>#N/A</v>
      </c>
      <c r="AH27" s="229" t="s">
        <v>238</v>
      </c>
      <c r="AI27" s="230" t="str">
        <f t="shared" si="19"/>
        <v>H7</v>
      </c>
      <c r="AJ27" s="230" t="str">
        <f t="shared" si="12"/>
        <v>EUR_CURVE_FUT12M_H7</v>
      </c>
      <c r="AK27" s="231" t="str">
        <f>_xll.qlSimpleQuote(AJ27,,,Permanent,Trigger,ObjectOverwrite)</f>
        <v>EUR_CURVE_FUT12M_H7#0010</v>
      </c>
      <c r="AL27" s="237">
        <f>IFERROR(_xll.RtGet("DTSIMI1",AJ27,"ASK"),"")</f>
        <v>99.694400000000002</v>
      </c>
      <c r="AM27" s="213" t="e">
        <f>_xll.qlSimpleQuoteSetValue(AK27,AL27,Trigger)</f>
        <v>#N/A</v>
      </c>
      <c r="AO27" s="229" t="s">
        <v>238</v>
      </c>
      <c r="AP27" s="230" t="str">
        <f>_xll.qlIMMNextCode(AP26)</f>
        <v>H7</v>
      </c>
      <c r="AQ27" s="230" t="str">
        <f t="shared" si="13"/>
        <v>EUR_CURVE_FUT3M_H7</v>
      </c>
      <c r="AR27" s="231" t="str">
        <f>_xll.qlSimpleQuote(AQ27,,,Permanent,Trigger,ObjectOverwrite)</f>
        <v>EUR_CURVE_FUT3M_H7#0010</v>
      </c>
      <c r="AS27" s="231">
        <f>IFERROR(_xll.RtGet("DTSIMI1",AQ27,$T$3),"")</f>
        <v>99.915000000000006</v>
      </c>
      <c r="AT27" s="231">
        <f>IFERROR(_xll.RtGet("DTSIMI1",AQ27,$U$3),"")</f>
        <v>99.91</v>
      </c>
      <c r="AU27" s="237">
        <f t="shared" si="14"/>
        <v>99.912499999999994</v>
      </c>
      <c r="AV27" s="213"/>
      <c r="AW27" s="405"/>
      <c r="AY27" s="266">
        <f t="shared" si="20"/>
        <v>0</v>
      </c>
      <c r="AZ27" s="266">
        <v>0</v>
      </c>
    </row>
    <row r="28" spans="2:52" x14ac:dyDescent="0.2">
      <c r="B28" s="228"/>
      <c r="C28" s="232" t="str">
        <f t="shared" si="15"/>
        <v>M7</v>
      </c>
      <c r="D28" s="233"/>
      <c r="E28" s="233"/>
      <c r="F28" s="234"/>
      <c r="G28" s="201"/>
      <c r="H28" s="88" t="s">
        <v>202</v>
      </c>
      <c r="I28" s="232" t="str">
        <f t="shared" si="16"/>
        <v/>
      </c>
      <c r="J28" s="233" t="str">
        <f t="shared" si="17"/>
        <v>M7</v>
      </c>
      <c r="K28" s="233"/>
      <c r="L28" s="234"/>
      <c r="M28" s="236"/>
      <c r="N28" s="214"/>
      <c r="O28" s="89" t="s">
        <v>202</v>
      </c>
      <c r="P28" s="232" t="s">
        <v>238</v>
      </c>
      <c r="Q28" s="233" t="str">
        <f>_xll.qlIMMNextCode(Q27)</f>
        <v>M7</v>
      </c>
      <c r="R28" s="233" t="str">
        <f t="shared" si="10"/>
        <v>EUR_CURVE_FUT3M_M7</v>
      </c>
      <c r="S28" s="234" t="str">
        <f>_xll.qlSimpleQuote(R28,,,Permanent,Trigger,ObjectOverwrite)</f>
        <v>EUR_CURVE_FUT3M_M7#0010</v>
      </c>
      <c r="T28" s="234">
        <f>IFERROR(_xll.RtGet("DTSIMI1",R28,$T$3),"")</f>
        <v>99.875</v>
      </c>
      <c r="U28" s="234">
        <f>IFERROR(_xll.RtGet("DTSIMI1",R28,$U$3),"")</f>
        <v>99.87</v>
      </c>
      <c r="V28" s="238">
        <f t="shared" si="2"/>
        <v>99.872500000000002</v>
      </c>
      <c r="W28" s="214" t="e">
        <f>_xll.qlSimpleQuoteSetValue(S28,V28,Trigger)</f>
        <v>#N/A</v>
      </c>
      <c r="Y28" s="232" t="s">
        <v>238</v>
      </c>
      <c r="Z28" s="233" t="str">
        <f t="shared" si="18"/>
        <v>M7</v>
      </c>
      <c r="AA28" s="233" t="str">
        <f t="shared" si="11"/>
        <v>EUR_CURVE_FUT6M_M7</v>
      </c>
      <c r="AB28" s="234" t="str">
        <f>_xll.qlSimpleQuote(AA28,,,Permanent,Trigger,ObjectOverwrite)</f>
        <v>EUR_CURVE_FUT6M_M7#0010</v>
      </c>
      <c r="AC28" s="236">
        <f>IFERROR(_xll.RtGet("DTSIMI1",AA28,$AC$3),"")</f>
        <v>99.772099999999995</v>
      </c>
      <c r="AD28" s="236">
        <f>IFERROR(_xll.RtGet("DTSIMI1",AA28,$AD$3),"")</f>
        <v>99.767099999999999</v>
      </c>
      <c r="AE28" s="236">
        <f t="shared" si="3"/>
        <v>99.769599999999997</v>
      </c>
      <c r="AF28" s="262" t="e">
        <f>_xll.qlSimpleQuoteSetValue(AB28,AE28,Trigger)</f>
        <v>#N/A</v>
      </c>
      <c r="AH28" s="232" t="s">
        <v>238</v>
      </c>
      <c r="AI28" s="233" t="str">
        <f t="shared" si="19"/>
        <v>M7</v>
      </c>
      <c r="AJ28" s="233" t="str">
        <f t="shared" si="12"/>
        <v>EUR_CURVE_FUT12M_M7</v>
      </c>
      <c r="AK28" s="234" t="str">
        <f>_xll.qlSimpleQuote(AJ28,,,Permanent,Trigger,ObjectOverwrite)</f>
        <v>EUR_CURVE_FUT12M_M7#0010</v>
      </c>
      <c r="AL28" s="238">
        <f>IFERROR(_xll.RtGet("DTSIMI1",AJ28,"ASK"),"")</f>
        <v>99.654399999999995</v>
      </c>
      <c r="AM28" s="214" t="e">
        <f>_xll.qlSimpleQuoteSetValue(AK28,AL28,Trigger)</f>
        <v>#N/A</v>
      </c>
      <c r="AO28" s="232" t="s">
        <v>238</v>
      </c>
      <c r="AP28" s="233" t="str">
        <f>_xll.qlIMMNextCode(AP27)</f>
        <v>M7</v>
      </c>
      <c r="AQ28" s="233" t="str">
        <f t="shared" si="13"/>
        <v>EUR_CURVE_FUT3M_M7</v>
      </c>
      <c r="AR28" s="234" t="str">
        <f>_xll.qlSimpleQuote(AQ28,,,Permanent,Trigger,ObjectOverwrite)</f>
        <v>EUR_CURVE_FUT3M_M7#0010</v>
      </c>
      <c r="AS28" s="234">
        <f>IFERROR(_xll.RtGet("DTSIMI1",AQ28,$T$3),"")</f>
        <v>99.875</v>
      </c>
      <c r="AT28" s="234">
        <f>IFERROR(_xll.RtGet("DTSIMI1",AQ28,$U$3),"")</f>
        <v>99.87</v>
      </c>
      <c r="AU28" s="238">
        <f t="shared" si="14"/>
        <v>99.872500000000002</v>
      </c>
      <c r="AV28" s="214"/>
      <c r="AW28" s="405"/>
      <c r="AY28" s="267">
        <f t="shared" si="20"/>
        <v>1.75E-3</v>
      </c>
      <c r="AZ28" s="267">
        <v>1.75E-3</v>
      </c>
    </row>
    <row r="29" spans="2:52" x14ac:dyDescent="0.2">
      <c r="B29" s="98" t="str">
        <f>IF(F29="","","Dp")</f>
        <v>Dp</v>
      </c>
      <c r="C29" s="184" t="s">
        <v>46</v>
      </c>
      <c r="D29" s="185" t="str">
        <f t="shared" ref="D29:D60" si="21">Currency&amp;"OISDDS"&amp;C29</f>
        <v>EUROISDDS1Y</v>
      </c>
      <c r="E29" s="185" t="str">
        <f>_xll.qlSimpleQuote(D29,,,Permanent,Trigger,ObjectOverwrite)</f>
        <v>EUROISDDS1Y#0010</v>
      </c>
      <c r="F29" s="107">
        <f>IFERROR(_xll.RtGet("DTSIMI1",D29,"ask")/100,"")</f>
        <v>-1.2800000000000001E-3</v>
      </c>
      <c r="G29" s="60" t="e">
        <f>_xll.qlSimpleQuoteSetValue(E29,F29,Trigger)</f>
        <v>#N/A</v>
      </c>
      <c r="H29" s="89" t="s">
        <v>202</v>
      </c>
      <c r="I29" s="184"/>
      <c r="J29" s="185" t="s">
        <v>46</v>
      </c>
      <c r="K29" s="185" t="str">
        <f>Currency&amp;"YC"&amp;$I$2&amp;"_AB1E_"&amp;J29</f>
        <v>EURYC1M_AB1E_1Y</v>
      </c>
      <c r="L29" s="107" t="str">
        <f>_xll.qlSimpleQuote(K29,,,Permanent,Trigger,ObjectOverwrite)</f>
        <v>EURYC1M_AB1E_1Y#0010</v>
      </c>
      <c r="M29" s="107">
        <f>IFERROR(_xll.RtGet("DTSIMI1",K29,"ASK")/100,"")</f>
        <v>5.0891299999999999E-3</v>
      </c>
      <c r="N29" s="176" t="e">
        <f>_xll.qlSimpleQuoteSetValue(L29,M29,Trigger)</f>
        <v>#N/A</v>
      </c>
      <c r="O29" s="89" t="s">
        <v>202</v>
      </c>
      <c r="P29" s="184"/>
      <c r="Q29" s="185" t="s">
        <v>46</v>
      </c>
      <c r="R29" s="185" t="str">
        <f>Currency&amp;"_CURVE_"&amp;$P$2&amp;"_"&amp;Q29</f>
        <v>EUR_CURVE_3M_1Y</v>
      </c>
      <c r="S29" s="107" t="str">
        <f>_xll.qlSimpleQuote(R29,,,Permanent,Trigger,ObjectOverwrite)</f>
        <v>EUR_CURVE_3M_1Y#0010</v>
      </c>
      <c r="T29" s="107">
        <f>IFERROR(_xll.RtGet("DTSIMI1",R29,$T$3)/100,"")</f>
        <v>-1.2511023999999999E-4</v>
      </c>
      <c r="U29" s="107">
        <f>IFERROR(_xll.RtGet("DTSIMI1",R29,$U$3)/100,"")</f>
        <v>-1.2511023999999999E-4</v>
      </c>
      <c r="V29" s="107">
        <f t="shared" si="2"/>
        <v>-1.2511023999999999E-4</v>
      </c>
      <c r="W29" s="176">
        <f>_xll.qlSimpleQuoteSetValue(S29,V29,Trigger)</f>
        <v>-3.3999999999667976E-10</v>
      </c>
      <c r="X29" s="89"/>
      <c r="Y29" s="184"/>
      <c r="Z29" s="185" t="s">
        <v>46</v>
      </c>
      <c r="AA29" s="185" t="str">
        <f>Currency&amp;"AB6R"&amp;Z29&amp;"="</f>
        <v>EURAB6R1Y=</v>
      </c>
      <c r="AB29" s="107" t="str">
        <f>_xll.qlSimpleQuote(AA29,,,Permanent,Trigger,ObjectOverwrite)</f>
        <v>EURAB6R1Y=#0010</v>
      </c>
      <c r="AC29" s="107">
        <f>IFERROR(_xll.RtGet("DTSIMI1",AA29,$AC$3)/100,"")</f>
        <v>6.0385278999999998E-4</v>
      </c>
      <c r="AD29" s="107">
        <f>IFERROR(_xll.RtGet("DTSIMI1",AA29,$AD$3)/100,"")</f>
        <v>6.0385278999999998E-4</v>
      </c>
      <c r="AE29" s="107">
        <f t="shared" si="3"/>
        <v>6.0385278999999998E-4</v>
      </c>
      <c r="AF29" s="107" t="e">
        <f>_xll.qlSimpleQuoteSetValue(AB29,AE29,Trigger)</f>
        <v>#N/A</v>
      </c>
      <c r="AG29" s="89"/>
      <c r="AH29" s="184"/>
      <c r="AI29" s="185" t="s">
        <v>46</v>
      </c>
      <c r="AJ29" s="185" t="str">
        <f>Currency&amp;"_CURVE_"&amp;$AH$2&amp;"_"&amp;AI29</f>
        <v>EUR_CURVE_12M_1Y</v>
      </c>
      <c r="AK29" s="107" t="str">
        <f>_xll.qlSimpleQuote(AJ29,,,Permanent,Trigger,ObjectOverwrite)</f>
        <v>EUR_CURVE_12M_1Y#0010</v>
      </c>
      <c r="AL29" s="107">
        <f>IFERROR(_xll.RtGet("DTSIMI1",AJ29,"ASK")/100,"")</f>
        <v>1.73842105E-3</v>
      </c>
      <c r="AM29" s="176" t="e">
        <f>_xll.qlSimpleQuoteSetValue(AK29,AL29,Trigger)</f>
        <v>#N/A</v>
      </c>
      <c r="AO29" s="184"/>
      <c r="AP29" s="185" t="s">
        <v>46</v>
      </c>
      <c r="AQ29" s="185" t="str">
        <f>Currency&amp;"AB6R"&amp;AP29&amp;"="</f>
        <v>EURAB6R1Y=</v>
      </c>
      <c r="AR29" s="107" t="str">
        <f>_xll.qlSimpleQuote(AQ29,,,Permanent,Trigger,ObjectOverwrite)</f>
        <v>EURAB6R1Y=#0010</v>
      </c>
      <c r="AS29" s="107">
        <f>IFERROR(_xll.RtGet("DTSIMI1",AQ29,$AC$3)/100,"")</f>
        <v>6.0385278999999998E-4</v>
      </c>
      <c r="AT29" s="107">
        <f>IFERROR(_xll.RtGet("DTSIMI1",AQ29,$AD$3)/100,"")</f>
        <v>6.0385278999999998E-4</v>
      </c>
      <c r="AU29" s="107">
        <f t="shared" si="4"/>
        <v>6.0385278999999998E-4</v>
      </c>
      <c r="AV29" s="107"/>
      <c r="AW29" s="163"/>
    </row>
    <row r="30" spans="2:52" x14ac:dyDescent="0.2">
      <c r="B30" s="100" t="str">
        <f t="shared" ref="B30:B93" si="22">IF(F30="","","Dp")</f>
        <v>Dp</v>
      </c>
      <c r="C30" s="184" t="s">
        <v>145</v>
      </c>
      <c r="D30" s="185" t="str">
        <f t="shared" si="21"/>
        <v>EUROISDDS13M</v>
      </c>
      <c r="E30" s="185" t="str">
        <f>_xll.qlSimpleQuote(D30,,,Permanent,Trigger,ObjectOverwrite)</f>
        <v>EUROISDDS13M#0010</v>
      </c>
      <c r="F30" s="107">
        <f>IFERROR(_xll.RtGet("DTSIMI1",D30,"ask")/100,"")</f>
        <v>-1.2700000000000001E-3</v>
      </c>
      <c r="G30" s="107" t="e">
        <f>_xll.qlSimpleQuoteSetValue(E30,F30,Trigger)</f>
        <v>#N/A</v>
      </c>
      <c r="H30" s="89" t="s">
        <v>202</v>
      </c>
      <c r="I30" s="184" t="str">
        <f t="shared" ref="I30:I92" si="23">IF(ISBLANK(J30),"","SW")</f>
        <v/>
      </c>
      <c r="J30" s="185"/>
      <c r="K30" s="185"/>
      <c r="L30" s="107"/>
      <c r="M30" s="107"/>
      <c r="N30" s="186"/>
      <c r="O30" s="88" t="s">
        <v>202</v>
      </c>
      <c r="P30" s="184" t="str">
        <f t="shared" ref="P30:P92" si="24">IF(ISBLANK(Q30),"","SW")</f>
        <v/>
      </c>
      <c r="Q30" s="185"/>
      <c r="R30" s="185"/>
      <c r="S30" s="107"/>
      <c r="T30" s="107" t="str">
        <f>IFERROR(_xll.RtGet("DTSIMI1",R30,$T$3)/100,"")</f>
        <v/>
      </c>
      <c r="U30" s="107" t="str">
        <f>IFERROR(_xll.RtGet("DTSIMI1",R30,$U$3)/100,"")</f>
        <v/>
      </c>
      <c r="V30" s="107" t="str">
        <f t="shared" si="2"/>
        <v/>
      </c>
      <c r="W30" s="186"/>
      <c r="X30" s="89"/>
      <c r="Y30" s="184" t="str">
        <f t="shared" ref="Y30:Y92" si="25">IF(ISBLANK(Z30),"","SW")</f>
        <v/>
      </c>
      <c r="Z30" s="185"/>
      <c r="AA30" s="185"/>
      <c r="AB30" s="107"/>
      <c r="AC30" s="107" t="str">
        <f>IFERROR(_xll.RtGet("DTSIMI1",AA30,$AC$3)/100,"")</f>
        <v/>
      </c>
      <c r="AD30" s="107" t="str">
        <f>IFERROR(_xll.RtGet("DTSIMI1",AA30,$AD$3)/100,"")</f>
        <v/>
      </c>
      <c r="AE30" s="107" t="str">
        <f t="shared" si="3"/>
        <v/>
      </c>
      <c r="AF30" s="107"/>
      <c r="AG30" s="89"/>
      <c r="AH30" s="184"/>
      <c r="AI30" s="185"/>
      <c r="AJ30" s="185"/>
      <c r="AK30" s="107"/>
      <c r="AL30" s="107"/>
      <c r="AM30" s="183"/>
      <c r="AO30" s="184" t="str">
        <f t="shared" ref="AO30:AO92" si="26">IF(ISBLANK(AP30),"","SW")</f>
        <v/>
      </c>
      <c r="AP30" s="185"/>
      <c r="AQ30" s="185"/>
      <c r="AR30" s="107"/>
      <c r="AS30" s="107" t="str">
        <f>IFERROR(_xll.RtGet("DTSIMI1",AQ30,$AC$3)/100,"")</f>
        <v/>
      </c>
      <c r="AT30" s="107" t="str">
        <f>IFERROR(_xll.RtGet("DTSIMI1",AQ30,$AD$3)/100,"")</f>
        <v/>
      </c>
      <c r="AU30" s="107" t="str">
        <f t="shared" si="4"/>
        <v/>
      </c>
      <c r="AV30" s="107"/>
      <c r="AW30" s="163"/>
    </row>
    <row r="31" spans="2:52" x14ac:dyDescent="0.2">
      <c r="B31" s="100" t="str">
        <f t="shared" si="22"/>
        <v>Dp</v>
      </c>
      <c r="C31" s="184" t="s">
        <v>146</v>
      </c>
      <c r="D31" s="185" t="str">
        <f t="shared" si="21"/>
        <v>EUROISDDS14M</v>
      </c>
      <c r="E31" s="185" t="str">
        <f>_xll.qlSimpleQuote(D31,,,Permanent,Trigger,ObjectOverwrite)</f>
        <v>EUROISDDS14M#0010</v>
      </c>
      <c r="F31" s="107">
        <f>IFERROR(_xll.RtGet("DTSIMI1",D31,"ask")/100,"")</f>
        <v>-1.2700000000000001E-3</v>
      </c>
      <c r="G31" s="107" t="e">
        <f>_xll.qlSimpleQuoteSetValue(E31,F31,Trigger)</f>
        <v>#N/A</v>
      </c>
      <c r="H31" s="89"/>
      <c r="I31" s="184" t="str">
        <f t="shared" si="23"/>
        <v/>
      </c>
      <c r="J31" s="185"/>
      <c r="K31" s="185"/>
      <c r="L31" s="107"/>
      <c r="M31" s="107"/>
      <c r="N31" s="186"/>
      <c r="O31" s="89"/>
      <c r="P31" s="184" t="str">
        <f t="shared" si="24"/>
        <v/>
      </c>
      <c r="Q31" s="185"/>
      <c r="R31" s="185"/>
      <c r="S31" s="107"/>
      <c r="T31" s="107" t="str">
        <f>IFERROR(_xll.RtGet("DTSIMI1",R31,$T$3)/100,"")</f>
        <v/>
      </c>
      <c r="U31" s="107" t="str">
        <f>IFERROR(_xll.RtGet("DTSIMI1",R31,$U$3)/100,"")</f>
        <v/>
      </c>
      <c r="V31" s="107" t="str">
        <f t="shared" si="2"/>
        <v/>
      </c>
      <c r="W31" s="186"/>
      <c r="X31" s="87"/>
      <c r="Y31" s="184" t="str">
        <f t="shared" si="25"/>
        <v/>
      </c>
      <c r="Z31" s="185"/>
      <c r="AA31" s="185"/>
      <c r="AB31" s="107"/>
      <c r="AC31" s="107" t="str">
        <f>IFERROR(_xll.RtGet("DTSIMI1",AA31,$AC$3)/100,"")</f>
        <v/>
      </c>
      <c r="AD31" s="107" t="str">
        <f>IFERROR(_xll.RtGet("DTSIMI1",AA31,$AD$3)/100,"")</f>
        <v/>
      </c>
      <c r="AE31" s="107" t="str">
        <f t="shared" si="3"/>
        <v/>
      </c>
      <c r="AF31" s="107"/>
      <c r="AG31" s="89"/>
      <c r="AH31" s="184"/>
      <c r="AI31" s="185"/>
      <c r="AJ31" s="185"/>
      <c r="AK31" s="107"/>
      <c r="AL31" s="107"/>
      <c r="AM31" s="186"/>
      <c r="AO31" s="184"/>
      <c r="AP31" s="185"/>
      <c r="AQ31" s="185"/>
      <c r="AR31" s="107"/>
      <c r="AS31" s="107" t="str">
        <f>IFERROR(_xll.RtGet("DTSIMI1",AQ31,$AC$3)/100,"")</f>
        <v/>
      </c>
      <c r="AT31" s="107" t="str">
        <f>IFERROR(_xll.RtGet("DTSIMI1",AQ31,$AD$3)/100,"")</f>
        <v/>
      </c>
      <c r="AU31" s="107" t="str">
        <f t="shared" si="4"/>
        <v/>
      </c>
      <c r="AV31" s="107"/>
      <c r="AW31" s="163"/>
    </row>
    <row r="32" spans="2:52" x14ac:dyDescent="0.2">
      <c r="B32" s="100" t="str">
        <f t="shared" si="22"/>
        <v>Dp</v>
      </c>
      <c r="C32" s="184" t="s">
        <v>147</v>
      </c>
      <c r="D32" s="185" t="str">
        <f t="shared" si="21"/>
        <v>EUROISDDS15M</v>
      </c>
      <c r="E32" s="185" t="str">
        <f>_xll.qlSimpleQuote(D32,,,Permanent,Trigger,ObjectOverwrite)</f>
        <v>EUROISDDS15M#0010</v>
      </c>
      <c r="F32" s="107">
        <f>IFERROR(_xll.RtGet("DTSIMI1",D32,"ask")/100,"")</f>
        <v>-1.2600000000000001E-3</v>
      </c>
      <c r="G32" s="107" t="e">
        <f>_xll.qlSimpleQuoteSetValue(E32,F32,Trigger)</f>
        <v>#N/A</v>
      </c>
      <c r="H32" s="89"/>
      <c r="I32" s="184" t="str">
        <f t="shared" si="23"/>
        <v>SW</v>
      </c>
      <c r="J32" s="185" t="s">
        <v>162</v>
      </c>
      <c r="K32" s="185" t="str">
        <f>Currency&amp;"YC"&amp;$I$2&amp;"_AB1E_"&amp;J32</f>
        <v>EURYC1M_AB1E_1Y3M</v>
      </c>
      <c r="L32" s="107" t="str">
        <f>_xll.qlSimpleQuote(K32,,,Permanent,Trigger,ObjectOverwrite)</f>
        <v>EURYC1M_AB1E_1Y3M#0010</v>
      </c>
      <c r="M32" s="107">
        <f>IFERROR(_xll.RtGet("DTSIMI1",K32,"ASK")/100,"")</f>
        <v>-7.7889812000000004E-4</v>
      </c>
      <c r="N32" s="186">
        <f>_xll.qlSimpleQuoteSetValue(L32,M32,Trigger)</f>
        <v>-9.999999960041972E-12</v>
      </c>
      <c r="O32" s="89"/>
      <c r="P32" s="184"/>
      <c r="Q32" s="185" t="s">
        <v>162</v>
      </c>
      <c r="R32" s="185" t="str">
        <f>Currency&amp;"_CURVE_"&amp;$P$2&amp;"_"&amp;Q32</f>
        <v>EUR_CURVE_3M_1Y3M</v>
      </c>
      <c r="S32" s="107"/>
      <c r="T32" s="107"/>
      <c r="U32" s="107"/>
      <c r="V32" s="107"/>
      <c r="W32" s="186"/>
      <c r="X32" s="87"/>
      <c r="Y32" s="184"/>
      <c r="Z32" s="185" t="s">
        <v>162</v>
      </c>
      <c r="AA32" s="185" t="str">
        <f>Currency&amp;"AB6R"&amp;Z32&amp;"="</f>
        <v>EURAB6R1Y3M=</v>
      </c>
      <c r="AB32" s="107"/>
      <c r="AC32" s="107" t="str">
        <f>IFERROR(_xll.RtGet("DTSIMI1",AA32,$AC$3)/100,"")</f>
        <v/>
      </c>
      <c r="AD32" s="107" t="str">
        <f>IFERROR(_xll.RtGet("DTSIMI1",AA32,$AD$3)/100,"")</f>
        <v/>
      </c>
      <c r="AE32" s="107" t="str">
        <f t="shared" si="3"/>
        <v/>
      </c>
      <c r="AF32" s="107"/>
      <c r="AG32" s="89"/>
      <c r="AH32" s="184"/>
      <c r="AI32" s="185" t="s">
        <v>162</v>
      </c>
      <c r="AJ32" s="185" t="str">
        <f>Currency&amp;"_CURVE_"&amp;$AH$2&amp;"_"&amp;AI32</f>
        <v>EUR_CURVE_12M_1Y3M</v>
      </c>
      <c r="AK32" s="107"/>
      <c r="AL32" s="107"/>
      <c r="AM32" s="186"/>
      <c r="AO32" s="184"/>
      <c r="AP32" s="185" t="s">
        <v>162</v>
      </c>
      <c r="AQ32" s="185" t="str">
        <f>Currency&amp;"AB6R"&amp;AP32&amp;"="</f>
        <v>EURAB6R1Y3M=</v>
      </c>
      <c r="AR32" s="107"/>
      <c r="AS32" s="107" t="str">
        <f>IFERROR(_xll.RtGet("DTSIMI1",AQ32,$AC$3)/100,"")</f>
        <v/>
      </c>
      <c r="AT32" s="107" t="str">
        <f>IFERROR(_xll.RtGet("DTSIMI1",AQ32,$AD$3)/100,"")</f>
        <v/>
      </c>
      <c r="AU32" s="107" t="str">
        <f t="shared" si="4"/>
        <v/>
      </c>
      <c r="AV32" s="107"/>
      <c r="AW32" s="163"/>
    </row>
    <row r="33" spans="2:49" x14ac:dyDescent="0.2">
      <c r="B33" s="100" t="str">
        <f t="shared" si="22"/>
        <v>Dp</v>
      </c>
      <c r="C33" s="184" t="s">
        <v>148</v>
      </c>
      <c r="D33" s="185" t="str">
        <f t="shared" si="21"/>
        <v>EUROISDDS16M</v>
      </c>
      <c r="E33" s="185" t="str">
        <f>_xll.qlSimpleQuote(D33,,,Permanent,Trigger,ObjectOverwrite)</f>
        <v>EUROISDDS16M#0010</v>
      </c>
      <c r="F33" s="107">
        <f>IFERROR(_xll.RtGet("DTSIMI1",D33,"ask")/100,"")</f>
        <v>-1.2600000000000001E-3</v>
      </c>
      <c r="G33" s="107" t="e">
        <f>_xll.qlSimpleQuoteSetValue(E33,F33,Trigger)</f>
        <v>#N/A</v>
      </c>
      <c r="H33" s="89"/>
      <c r="I33" s="184" t="str">
        <f t="shared" si="23"/>
        <v/>
      </c>
      <c r="J33" s="185"/>
      <c r="K33" s="185"/>
      <c r="L33" s="107"/>
      <c r="M33" s="107"/>
      <c r="N33" s="186"/>
      <c r="O33" s="89"/>
      <c r="P33" s="184"/>
      <c r="Q33" s="185"/>
      <c r="R33" s="185"/>
      <c r="S33" s="107"/>
      <c r="T33" s="107"/>
      <c r="U33" s="107"/>
      <c r="V33" s="107"/>
      <c r="W33" s="186"/>
      <c r="X33" s="87"/>
      <c r="Y33" s="184"/>
      <c r="Z33" s="185"/>
      <c r="AA33" s="185"/>
      <c r="AB33" s="107"/>
      <c r="AC33" s="107" t="str">
        <f>IFERROR(_xll.RtGet("DTSIMI1",AA33,$AC$3)/100,"")</f>
        <v/>
      </c>
      <c r="AD33" s="107" t="str">
        <f>IFERROR(_xll.RtGet("DTSIMI1",AA33,$AD$3)/100,"")</f>
        <v/>
      </c>
      <c r="AE33" s="107" t="str">
        <f t="shared" si="3"/>
        <v/>
      </c>
      <c r="AF33" s="107"/>
      <c r="AG33" s="89"/>
      <c r="AH33" s="184"/>
      <c r="AI33" s="185"/>
      <c r="AJ33" s="185"/>
      <c r="AK33" s="107"/>
      <c r="AL33" s="107"/>
      <c r="AM33" s="186"/>
      <c r="AO33" s="184"/>
      <c r="AP33" s="185"/>
      <c r="AQ33" s="185"/>
      <c r="AR33" s="107"/>
      <c r="AS33" s="107" t="str">
        <f>IFERROR(_xll.RtGet("DTSIMI1",AQ33,$AC$3)/100,"")</f>
        <v/>
      </c>
      <c r="AT33" s="107" t="str">
        <f>IFERROR(_xll.RtGet("DTSIMI1",AQ33,$AD$3)/100,"")</f>
        <v/>
      </c>
      <c r="AU33" s="107" t="str">
        <f t="shared" si="4"/>
        <v/>
      </c>
      <c r="AV33" s="107"/>
      <c r="AW33" s="163"/>
    </row>
    <row r="34" spans="2:49" x14ac:dyDescent="0.2">
      <c r="B34" s="100" t="str">
        <f t="shared" si="22"/>
        <v>Dp</v>
      </c>
      <c r="C34" s="184" t="s">
        <v>149</v>
      </c>
      <c r="D34" s="185" t="str">
        <f t="shared" si="21"/>
        <v>EUROISDDS17M</v>
      </c>
      <c r="E34" s="185" t="str">
        <f>_xll.qlSimpleQuote(D34,,,Permanent,Trigger,ObjectOverwrite)</f>
        <v>EUROISDDS17M#0010</v>
      </c>
      <c r="F34" s="107">
        <f>IFERROR(_xll.RtGet("DTSIMI1",D34,"ask")/100,"")</f>
        <v>-1.25E-3</v>
      </c>
      <c r="G34" s="107" t="e">
        <f>_xll.qlSimpleQuoteSetValue(E34,F34,Trigger)</f>
        <v>#N/A</v>
      </c>
      <c r="H34" s="89"/>
      <c r="I34" s="184" t="str">
        <f t="shared" si="23"/>
        <v/>
      </c>
      <c r="J34" s="185"/>
      <c r="K34" s="185"/>
      <c r="L34" s="107"/>
      <c r="M34" s="107"/>
      <c r="N34" s="186"/>
      <c r="O34" s="89"/>
      <c r="P34" s="184"/>
      <c r="Q34" s="185"/>
      <c r="R34" s="185"/>
      <c r="S34" s="107"/>
      <c r="T34" s="107"/>
      <c r="U34" s="107"/>
      <c r="V34" s="107"/>
      <c r="W34" s="186"/>
      <c r="X34" s="87"/>
      <c r="Y34" s="184"/>
      <c r="Z34" s="185"/>
      <c r="AA34" s="185"/>
      <c r="AB34" s="107"/>
      <c r="AC34" s="107" t="str">
        <f>IFERROR(_xll.RtGet("DTSIMI1",AA34,$AC$3)/100,"")</f>
        <v/>
      </c>
      <c r="AD34" s="107" t="str">
        <f>IFERROR(_xll.RtGet("DTSIMI1",AA34,$AD$3)/100,"")</f>
        <v/>
      </c>
      <c r="AE34" s="107" t="str">
        <f t="shared" si="3"/>
        <v/>
      </c>
      <c r="AF34" s="107"/>
      <c r="AG34" s="89"/>
      <c r="AH34" s="184"/>
      <c r="AI34" s="185"/>
      <c r="AJ34" s="185"/>
      <c r="AK34" s="107"/>
      <c r="AL34" s="107"/>
      <c r="AM34" s="186"/>
      <c r="AO34" s="184"/>
      <c r="AP34" s="185"/>
      <c r="AQ34" s="185"/>
      <c r="AR34" s="107"/>
      <c r="AS34" s="107" t="str">
        <f>IFERROR(_xll.RtGet("DTSIMI1",AQ34,$AC$3)/100,"")</f>
        <v/>
      </c>
      <c r="AT34" s="107" t="str">
        <f>IFERROR(_xll.RtGet("DTSIMI1",AQ34,$AD$3)/100,"")</f>
        <v/>
      </c>
      <c r="AU34" s="107" t="str">
        <f t="shared" si="4"/>
        <v/>
      </c>
      <c r="AV34" s="107"/>
      <c r="AW34" s="163"/>
    </row>
    <row r="35" spans="2:49" x14ac:dyDescent="0.2">
      <c r="B35" s="100" t="str">
        <f t="shared" si="22"/>
        <v>Dp</v>
      </c>
      <c r="C35" s="184" t="s">
        <v>150</v>
      </c>
      <c r="D35" s="185" t="str">
        <f t="shared" si="21"/>
        <v>EUROISDDS18M</v>
      </c>
      <c r="E35" s="185" t="str">
        <f>_xll.qlSimpleQuote(D35,,,Permanent,Trigger,ObjectOverwrite)</f>
        <v>EUROISDDS18M#0010</v>
      </c>
      <c r="F35" s="107">
        <f>IFERROR(_xll.RtGet("DTSIMI1",D35,"ask")/100,"")</f>
        <v>-1.24E-3</v>
      </c>
      <c r="G35" s="107" t="e">
        <f>_xll.qlSimpleQuoteSetValue(E35,F35,Trigger)</f>
        <v>#N/A</v>
      </c>
      <c r="H35" s="89"/>
      <c r="I35" s="184" t="str">
        <f t="shared" si="23"/>
        <v>SW</v>
      </c>
      <c r="J35" s="185" t="s">
        <v>163</v>
      </c>
      <c r="K35" s="185" t="str">
        <f>Currency&amp;"YC"&amp;$I$2&amp;"_AB1E_"&amp;J35</f>
        <v>EURYC1M_AB1E_1Y6M</v>
      </c>
      <c r="L35" s="107" t="str">
        <f>_xll.qlSimpleQuote(K35,,,Permanent,Trigger,ObjectOverwrite)</f>
        <v>EURYC1M_AB1E_1Y6M#0010</v>
      </c>
      <c r="M35" s="107">
        <f>IFERROR(_xll.RtGet("DTSIMI1",K35,"ASK")/100,"")</f>
        <v>-7.4208911999999988E-4</v>
      </c>
      <c r="N35" s="186">
        <f>_xll.qlSimpleQuoteSetValue(L35,M35,Trigger)</f>
        <v>-9.9999998516217548E-12</v>
      </c>
      <c r="O35" s="89"/>
      <c r="P35" s="184"/>
      <c r="Q35" s="185" t="s">
        <v>163</v>
      </c>
      <c r="R35" s="185" t="str">
        <f>Currency&amp;"_CURVE_"&amp;$P$2&amp;"_"&amp;Q35</f>
        <v>EUR_CURVE_3M_1Y6M</v>
      </c>
      <c r="S35" s="107"/>
      <c r="T35" s="107"/>
      <c r="U35" s="107"/>
      <c r="V35" s="107"/>
      <c r="W35" s="186"/>
      <c r="X35" s="87"/>
      <c r="Y35" s="184"/>
      <c r="Z35" s="185" t="s">
        <v>163</v>
      </c>
      <c r="AA35" s="185" t="str">
        <f>Currency&amp;"AB6R"&amp;Z35&amp;"="</f>
        <v>EURAB6R1Y6M=</v>
      </c>
      <c r="AB35" s="107"/>
      <c r="AC35" s="107" t="str">
        <f>IFERROR(_xll.RtGet("DTSIMI1",AA35,$AC$3)/100,"")</f>
        <v/>
      </c>
      <c r="AD35" s="107" t="str">
        <f>IFERROR(_xll.RtGet("DTSIMI1",AA35,$AD$3)/100,"")</f>
        <v/>
      </c>
      <c r="AE35" s="107" t="str">
        <f t="shared" si="3"/>
        <v/>
      </c>
      <c r="AF35" s="107"/>
      <c r="AG35" s="89"/>
      <c r="AH35" s="184"/>
      <c r="AI35" s="185" t="s">
        <v>163</v>
      </c>
      <c r="AJ35" s="185" t="str">
        <f>Currency&amp;"_CURVE_"&amp;$AH$2&amp;"_"&amp;AI35</f>
        <v>EUR_CURVE_12M_1Y6M</v>
      </c>
      <c r="AK35" s="107"/>
      <c r="AL35" s="107"/>
      <c r="AM35" s="186"/>
      <c r="AO35" s="184"/>
      <c r="AP35" s="185" t="s">
        <v>163</v>
      </c>
      <c r="AQ35" s="185" t="str">
        <f>Currency&amp;"AB6R"&amp;AP35&amp;"="</f>
        <v>EURAB6R1Y6M=</v>
      </c>
      <c r="AR35" s="107"/>
      <c r="AS35" s="107" t="str">
        <f>IFERROR(_xll.RtGet("DTSIMI1",AQ35,$AC$3)/100,"")</f>
        <v/>
      </c>
      <c r="AT35" s="107" t="str">
        <f>IFERROR(_xll.RtGet("DTSIMI1",AQ35,$AD$3)/100,"")</f>
        <v/>
      </c>
      <c r="AU35" s="107" t="str">
        <f t="shared" si="4"/>
        <v/>
      </c>
      <c r="AV35" s="107"/>
      <c r="AW35" s="163"/>
    </row>
    <row r="36" spans="2:49" x14ac:dyDescent="0.2">
      <c r="B36" s="100" t="str">
        <f t="shared" si="22"/>
        <v>Dp</v>
      </c>
      <c r="C36" s="184" t="s">
        <v>151</v>
      </c>
      <c r="D36" s="185" t="str">
        <f t="shared" si="21"/>
        <v>EUROISDDS19M</v>
      </c>
      <c r="E36" s="185" t="str">
        <f>_xll.qlSimpleQuote(D36,,,Permanent,Trigger,ObjectOverwrite)</f>
        <v>EUROISDDS19M#0010</v>
      </c>
      <c r="F36" s="107">
        <f>IFERROR(_xll.RtGet("DTSIMI1",D36,"ask")/100,"")</f>
        <v>-1.2199999999999999E-3</v>
      </c>
      <c r="G36" s="107" t="e">
        <f>_xll.qlSimpleQuoteSetValue(E36,F36,Trigger)</f>
        <v>#N/A</v>
      </c>
      <c r="H36" s="89"/>
      <c r="I36" s="184" t="str">
        <f t="shared" si="23"/>
        <v/>
      </c>
      <c r="J36" s="185"/>
      <c r="K36" s="185"/>
      <c r="L36" s="107"/>
      <c r="M36" s="107"/>
      <c r="N36" s="186"/>
      <c r="O36" s="89"/>
      <c r="P36" s="184"/>
      <c r="Q36" s="185"/>
      <c r="R36" s="185"/>
      <c r="S36" s="107"/>
      <c r="T36" s="107"/>
      <c r="U36" s="107"/>
      <c r="V36" s="107"/>
      <c r="W36" s="186"/>
      <c r="X36" s="87"/>
      <c r="Y36" s="184"/>
      <c r="Z36" s="185"/>
      <c r="AA36" s="185"/>
      <c r="AB36" s="107"/>
      <c r="AC36" s="107" t="str">
        <f>IFERROR(_xll.RtGet("DTSIMI1",AA36,$AC$3)/100,"")</f>
        <v/>
      </c>
      <c r="AD36" s="107" t="str">
        <f>IFERROR(_xll.RtGet("DTSIMI1",AA36,$AD$3)/100,"")</f>
        <v/>
      </c>
      <c r="AE36" s="107" t="str">
        <f t="shared" si="3"/>
        <v/>
      </c>
      <c r="AF36" s="107"/>
      <c r="AG36" s="89"/>
      <c r="AH36" s="184"/>
      <c r="AI36" s="185"/>
      <c r="AJ36" s="185"/>
      <c r="AK36" s="107"/>
      <c r="AL36" s="107"/>
      <c r="AM36" s="186"/>
      <c r="AO36" s="184"/>
      <c r="AP36" s="185"/>
      <c r="AQ36" s="185"/>
      <c r="AR36" s="107"/>
      <c r="AS36" s="107" t="str">
        <f>IFERROR(_xll.RtGet("DTSIMI1",AQ36,$AC$3)/100,"")</f>
        <v/>
      </c>
      <c r="AT36" s="107" t="str">
        <f>IFERROR(_xll.RtGet("DTSIMI1",AQ36,$AD$3)/100,"")</f>
        <v/>
      </c>
      <c r="AU36" s="107" t="str">
        <f t="shared" si="4"/>
        <v/>
      </c>
      <c r="AV36" s="107"/>
      <c r="AW36" s="163"/>
    </row>
    <row r="37" spans="2:49" x14ac:dyDescent="0.2">
      <c r="B37" s="100" t="str">
        <f t="shared" si="22"/>
        <v>Dp</v>
      </c>
      <c r="C37" s="184" t="s">
        <v>152</v>
      </c>
      <c r="D37" s="185" t="str">
        <f t="shared" si="21"/>
        <v>EUROISDDS20M</v>
      </c>
      <c r="E37" s="185" t="str">
        <f>_xll.qlSimpleQuote(D37,,,Permanent,Trigger,ObjectOverwrite)</f>
        <v>EUROISDDS20M#0010</v>
      </c>
      <c r="F37" s="107">
        <f>IFERROR(_xll.RtGet("DTSIMI1",D37,"ask")/100,"")</f>
        <v>-1.1999999999999999E-3</v>
      </c>
      <c r="G37" s="107" t="e">
        <f>_xll.qlSimpleQuoteSetValue(E37,F37,Trigger)</f>
        <v>#N/A</v>
      </c>
      <c r="H37" s="89"/>
      <c r="I37" s="184" t="str">
        <f t="shared" si="23"/>
        <v/>
      </c>
      <c r="J37" s="185"/>
      <c r="K37" s="185"/>
      <c r="L37" s="107"/>
      <c r="M37" s="107"/>
      <c r="N37" s="186"/>
      <c r="O37" s="89"/>
      <c r="P37" s="184"/>
      <c r="Q37" s="185"/>
      <c r="R37" s="185"/>
      <c r="S37" s="107"/>
      <c r="T37" s="107"/>
      <c r="U37" s="107"/>
      <c r="V37" s="107"/>
      <c r="W37" s="186"/>
      <c r="X37" s="87"/>
      <c r="Y37" s="184"/>
      <c r="Z37" s="185"/>
      <c r="AA37" s="185"/>
      <c r="AB37" s="107"/>
      <c r="AC37" s="107" t="str">
        <f>IFERROR(_xll.RtGet("DTSIMI1",AA37,$AC$3)/100,"")</f>
        <v/>
      </c>
      <c r="AD37" s="107" t="str">
        <f>IFERROR(_xll.RtGet("DTSIMI1",AA37,$AD$3)/100,"")</f>
        <v/>
      </c>
      <c r="AE37" s="107" t="str">
        <f t="shared" si="3"/>
        <v/>
      </c>
      <c r="AF37" s="107"/>
      <c r="AG37" s="89"/>
      <c r="AH37" s="184"/>
      <c r="AI37" s="185"/>
      <c r="AJ37" s="185"/>
      <c r="AK37" s="107"/>
      <c r="AL37" s="107"/>
      <c r="AM37" s="186"/>
      <c r="AO37" s="184"/>
      <c r="AP37" s="185"/>
      <c r="AQ37" s="185"/>
      <c r="AR37" s="107"/>
      <c r="AS37" s="107" t="str">
        <f>IFERROR(_xll.RtGet("DTSIMI1",AQ37,$AC$3)/100,"")</f>
        <v/>
      </c>
      <c r="AT37" s="107" t="str">
        <f>IFERROR(_xll.RtGet("DTSIMI1",AQ37,$AD$3)/100,"")</f>
        <v/>
      </c>
      <c r="AU37" s="107" t="str">
        <f t="shared" si="4"/>
        <v/>
      </c>
      <c r="AV37" s="107"/>
      <c r="AW37" s="163"/>
    </row>
    <row r="38" spans="2:49" x14ac:dyDescent="0.2">
      <c r="B38" s="100" t="str">
        <f t="shared" si="22"/>
        <v>Dp</v>
      </c>
      <c r="C38" s="184" t="s">
        <v>153</v>
      </c>
      <c r="D38" s="185" t="str">
        <f t="shared" si="21"/>
        <v>EUROISDDS21M</v>
      </c>
      <c r="E38" s="185" t="str">
        <f>_xll.qlSimpleQuote(D38,,,Permanent,Trigger,ObjectOverwrite)</f>
        <v>EUROISDDS21M#0010</v>
      </c>
      <c r="F38" s="107">
        <f>IFERROR(_xll.RtGet("DTSIMI1",D38,"ask")/100,"")</f>
        <v>-1.1799999999999998E-3</v>
      </c>
      <c r="G38" s="107" t="e">
        <f>_xll.qlSimpleQuoteSetValue(E38,F38,Trigger)</f>
        <v>#N/A</v>
      </c>
      <c r="H38" s="89"/>
      <c r="I38" s="184" t="str">
        <f t="shared" si="23"/>
        <v>SW</v>
      </c>
      <c r="J38" s="185" t="s">
        <v>164</v>
      </c>
      <c r="K38" s="185" t="str">
        <f>Currency&amp;"YC"&amp;$I$2&amp;"_AB1E_"&amp;J38</f>
        <v>EURYC1M_AB1E_1Y9M</v>
      </c>
      <c r="L38" s="107" t="str">
        <f>_xll.qlSimpleQuote(K38,,,Permanent,Trigger,ObjectOverwrite)</f>
        <v>EURYC1M_AB1E_1Y9M#0010</v>
      </c>
      <c r="M38" s="107">
        <f>IFERROR(_xll.RtGet("DTSIMI1",K38,"ASK")/100,"")</f>
        <v>-6.8173210999999999E-4</v>
      </c>
      <c r="N38" s="186">
        <f>_xll.qlSimpleQuoteSetValue(L38,M38,Trigger)</f>
        <v>-9.999999960041972E-12</v>
      </c>
      <c r="O38" s="89"/>
      <c r="P38" s="184"/>
      <c r="Q38" s="185" t="s">
        <v>164</v>
      </c>
      <c r="R38" s="185" t="str">
        <f>Currency&amp;"_CURVE_"&amp;$P$2&amp;"_"&amp;Q38</f>
        <v>EUR_CURVE_3M_1Y9M</v>
      </c>
      <c r="S38" s="107"/>
      <c r="T38" s="107"/>
      <c r="U38" s="107"/>
      <c r="V38" s="107"/>
      <c r="W38" s="186"/>
      <c r="X38" s="87"/>
      <c r="Y38" s="184"/>
      <c r="Z38" s="185" t="s">
        <v>164</v>
      </c>
      <c r="AA38" s="185" t="str">
        <f>Currency&amp;"AB6R"&amp;Z38&amp;"="</f>
        <v>EURAB6R1Y9M=</v>
      </c>
      <c r="AB38" s="107"/>
      <c r="AC38" s="107" t="str">
        <f>IFERROR(_xll.RtGet("DTSIMI1",AA38,$AC$3)/100,"")</f>
        <v/>
      </c>
      <c r="AD38" s="107" t="str">
        <f>IFERROR(_xll.RtGet("DTSIMI1",AA38,$AD$3)/100,"")</f>
        <v/>
      </c>
      <c r="AE38" s="107" t="str">
        <f t="shared" si="3"/>
        <v/>
      </c>
      <c r="AF38" s="107"/>
      <c r="AG38" s="89"/>
      <c r="AH38" s="184"/>
      <c r="AI38" s="185" t="s">
        <v>164</v>
      </c>
      <c r="AJ38" s="185" t="str">
        <f>Currency&amp;"_CURVE_"&amp;$AH$2&amp;"_"&amp;AI38</f>
        <v>EUR_CURVE_12M_1Y9M</v>
      </c>
      <c r="AK38" s="107"/>
      <c r="AL38" s="107"/>
      <c r="AM38" s="186"/>
      <c r="AO38" s="184"/>
      <c r="AP38" s="185" t="s">
        <v>164</v>
      </c>
      <c r="AQ38" s="185" t="str">
        <f>Currency&amp;"AB6R"&amp;AP38&amp;"="</f>
        <v>EURAB6R1Y9M=</v>
      </c>
      <c r="AR38" s="107"/>
      <c r="AS38" s="107" t="str">
        <f>IFERROR(_xll.RtGet("DTSIMI1",AQ38,$AC$3)/100,"")</f>
        <v/>
      </c>
      <c r="AT38" s="107" t="str">
        <f>IFERROR(_xll.RtGet("DTSIMI1",AQ38,$AD$3)/100,"")</f>
        <v/>
      </c>
      <c r="AU38" s="107" t="str">
        <f t="shared" si="4"/>
        <v/>
      </c>
      <c r="AV38" s="107"/>
      <c r="AW38" s="163"/>
    </row>
    <row r="39" spans="2:49" x14ac:dyDescent="0.2">
      <c r="B39" s="100" t="str">
        <f t="shared" si="22"/>
        <v>Dp</v>
      </c>
      <c r="C39" s="184" t="s">
        <v>154</v>
      </c>
      <c r="D39" s="185" t="str">
        <f t="shared" si="21"/>
        <v>EUROISDDS22M</v>
      </c>
      <c r="E39" s="185" t="str">
        <f>_xll.qlSimpleQuote(D39,,,Permanent,Trigger,ObjectOverwrite)</f>
        <v>EUROISDDS22M#0010</v>
      </c>
      <c r="F39" s="107">
        <f>IFERROR(_xll.RtGet("DTSIMI1",D39,"ask")/100,"")</f>
        <v>-1.15E-3</v>
      </c>
      <c r="G39" s="107" t="e">
        <f>_xll.qlSimpleQuoteSetValue(E39,F39,Trigger)</f>
        <v>#N/A</v>
      </c>
      <c r="H39" s="89"/>
      <c r="I39" s="184" t="str">
        <f t="shared" si="23"/>
        <v/>
      </c>
      <c r="J39" s="185"/>
      <c r="K39" s="185"/>
      <c r="L39" s="107"/>
      <c r="M39" s="107"/>
      <c r="N39" s="186"/>
      <c r="O39" s="89"/>
      <c r="P39" s="184"/>
      <c r="Q39" s="185"/>
      <c r="R39" s="185"/>
      <c r="S39" s="107"/>
      <c r="T39" s="107"/>
      <c r="U39" s="107"/>
      <c r="V39" s="107"/>
      <c r="W39" s="186"/>
      <c r="X39" s="87"/>
      <c r="Y39" s="184"/>
      <c r="Z39" s="185"/>
      <c r="AA39" s="185"/>
      <c r="AB39" s="107"/>
      <c r="AC39" s="107" t="str">
        <f>IFERROR(_xll.RtGet("DTSIMI1",AA39,$AC$3)/100,"")</f>
        <v/>
      </c>
      <c r="AD39" s="107" t="str">
        <f>IFERROR(_xll.RtGet("DTSIMI1",AA39,$AD$3)/100,"")</f>
        <v/>
      </c>
      <c r="AE39" s="107" t="str">
        <f t="shared" si="3"/>
        <v/>
      </c>
      <c r="AF39" s="107"/>
      <c r="AG39" s="89"/>
      <c r="AH39" s="184"/>
      <c r="AI39" s="185"/>
      <c r="AJ39" s="185"/>
      <c r="AK39" s="107"/>
      <c r="AL39" s="107"/>
      <c r="AM39" s="186"/>
      <c r="AO39" s="184" t="str">
        <f t="shared" si="26"/>
        <v/>
      </c>
      <c r="AP39" s="185"/>
      <c r="AQ39" s="185"/>
      <c r="AR39" s="107"/>
      <c r="AS39" s="107" t="str">
        <f>IFERROR(_xll.RtGet("DTSIMI1",AQ39,$AC$3)/100,"")</f>
        <v/>
      </c>
      <c r="AT39" s="107" t="str">
        <f>IFERROR(_xll.RtGet("DTSIMI1",AQ39,$AD$3)/100,"")</f>
        <v/>
      </c>
      <c r="AU39" s="107" t="str">
        <f t="shared" si="4"/>
        <v/>
      </c>
      <c r="AV39" s="107"/>
      <c r="AW39" s="163"/>
    </row>
    <row r="40" spans="2:49" x14ac:dyDescent="0.2">
      <c r="B40" s="100" t="str">
        <f t="shared" si="22"/>
        <v>Dp</v>
      </c>
      <c r="C40" s="184" t="s">
        <v>155</v>
      </c>
      <c r="D40" s="185" t="str">
        <f t="shared" si="21"/>
        <v>EUROISDDS23M</v>
      </c>
      <c r="E40" s="185" t="str">
        <f>_xll.qlSimpleQuote(D40,,,Permanent,Trigger,ObjectOverwrite)</f>
        <v>EUROISDDS23M#0010</v>
      </c>
      <c r="F40" s="107">
        <f>IFERROR(_xll.RtGet("DTSIMI1",D40,"ask")/100,"")</f>
        <v>-1.1200000000000001E-3</v>
      </c>
      <c r="G40" s="107" t="e">
        <f>_xll.qlSimpleQuoteSetValue(E40,F40,Trigger)</f>
        <v>#N/A</v>
      </c>
      <c r="H40" s="89"/>
      <c r="I40" s="184" t="str">
        <f t="shared" si="23"/>
        <v/>
      </c>
      <c r="J40" s="185"/>
      <c r="K40" s="185"/>
      <c r="L40" s="107"/>
      <c r="M40" s="107"/>
      <c r="N40" s="186"/>
      <c r="O40" s="89"/>
      <c r="P40" s="184"/>
      <c r="Q40" s="185"/>
      <c r="R40" s="185"/>
      <c r="S40" s="107"/>
      <c r="T40" s="107"/>
      <c r="U40" s="107"/>
      <c r="V40" s="107"/>
      <c r="W40" s="186"/>
      <c r="X40" s="87"/>
      <c r="Y40" s="184" t="str">
        <f t="shared" si="25"/>
        <v/>
      </c>
      <c r="Z40" s="185"/>
      <c r="AA40" s="185"/>
      <c r="AB40" s="107"/>
      <c r="AC40" s="107" t="str">
        <f>IFERROR(_xll.RtGet("DTSIMI1",AA40,$AC$3)/100,"")</f>
        <v/>
      </c>
      <c r="AD40" s="107" t="str">
        <f>IFERROR(_xll.RtGet("DTSIMI1",AA40,$AD$3)/100,"")</f>
        <v/>
      </c>
      <c r="AE40" s="107" t="str">
        <f t="shared" si="3"/>
        <v/>
      </c>
      <c r="AF40" s="107"/>
      <c r="AG40" s="89"/>
      <c r="AH40" s="184"/>
      <c r="AI40" s="185"/>
      <c r="AJ40" s="185"/>
      <c r="AK40" s="107"/>
      <c r="AL40" s="107"/>
      <c r="AM40" s="189"/>
      <c r="AO40" s="184" t="str">
        <f t="shared" si="26"/>
        <v/>
      </c>
      <c r="AP40" s="185"/>
      <c r="AQ40" s="185"/>
      <c r="AR40" s="107"/>
      <c r="AS40" s="107" t="str">
        <f>IFERROR(_xll.RtGet("DTSIMI1",AQ40,$AC$3)/100,"")</f>
        <v/>
      </c>
      <c r="AT40" s="107" t="str">
        <f>IFERROR(_xll.RtGet("DTSIMI1",AQ40,$AD$3)/100,"")</f>
        <v/>
      </c>
      <c r="AU40" s="107" t="str">
        <f t="shared" si="4"/>
        <v/>
      </c>
      <c r="AV40" s="107"/>
      <c r="AW40" s="163"/>
    </row>
    <row r="41" spans="2:49" x14ac:dyDescent="0.2">
      <c r="B41" s="100" t="str">
        <f t="shared" si="22"/>
        <v>Dp</v>
      </c>
      <c r="C41" s="184" t="s">
        <v>156</v>
      </c>
      <c r="D41" s="185" t="str">
        <f t="shared" si="21"/>
        <v>EUROISDDS2Y</v>
      </c>
      <c r="E41" s="185" t="str">
        <f>_xll.qlSimpleQuote(D41,,,Permanent,Trigger,ObjectOverwrite)</f>
        <v>EUROISDDS2Y#0010</v>
      </c>
      <c r="F41" s="107">
        <f>IFERROR(_xll.RtGet("DTSIMI1",D41,"ask")/100,"")</f>
        <v>-1.09E-3</v>
      </c>
      <c r="G41" s="107" t="e">
        <f>_xll.qlSimpleQuoteSetValue(E41,F41,Trigger)</f>
        <v>#N/A</v>
      </c>
      <c r="H41" s="89"/>
      <c r="I41" s="184" t="str">
        <f t="shared" si="23"/>
        <v>SW</v>
      </c>
      <c r="J41" s="185" t="s">
        <v>156</v>
      </c>
      <c r="K41" s="185" t="str">
        <f t="shared" ref="K41:K72" si="27">Currency&amp;"YC"&amp;$I$2&amp;"_AB1E_"&amp;J41</f>
        <v>EURYC1M_AB1E_2Y</v>
      </c>
      <c r="L41" s="107" t="str">
        <f>_xll.qlSimpleQuote(K41,,,Permanent,Trigger,ObjectOverwrite)</f>
        <v>EURYC1M_AB1E_2Y#0010</v>
      </c>
      <c r="M41" s="107">
        <f>IFERROR(_xll.RtGet("DTSIMI1",K41,"ASK")/100,"")</f>
        <v>-5.9999999999999995E-4</v>
      </c>
      <c r="N41" s="186" t="e">
        <f>_xll.qlSimpleQuoteSetValue(L41,M41,Trigger)</f>
        <v>#N/A</v>
      </c>
      <c r="O41" s="89"/>
      <c r="P41" s="184"/>
      <c r="Q41" s="185" t="s">
        <v>156</v>
      </c>
      <c r="R41" s="185" t="str">
        <f>Currency&amp;"_CURVE_"&amp;$P$2&amp;"_"&amp;Q41</f>
        <v>EUR_CURVE_3M_2Y</v>
      </c>
      <c r="S41" s="107" t="str">
        <f>_xll.qlSimpleQuote(R41,,,Permanent,Trigger,ObjectOverwrite)</f>
        <v>EUR_CURVE_3M_2Y#0010</v>
      </c>
      <c r="T41" s="107">
        <f>IFERROR(_xll.RtGet("DTSIMI1",R41,$T$3)/100,"")</f>
        <v>2.0352135999999999E-4</v>
      </c>
      <c r="U41" s="107">
        <f>IFERROR(_xll.RtGet("DTSIMI1",R41,$U$3)/100,"")</f>
        <v>2.0352135999999999E-4</v>
      </c>
      <c r="V41" s="107">
        <f t="shared" si="2"/>
        <v>2.0352135999999999E-4</v>
      </c>
      <c r="W41" s="186">
        <f>_xll.qlSimpleQuoteSetValue(S41,V41,Trigger)</f>
        <v>-5.0000000017050295E-11</v>
      </c>
      <c r="X41" s="87"/>
      <c r="Y41" s="184"/>
      <c r="Z41" s="185" t="s">
        <v>156</v>
      </c>
      <c r="AA41" s="185" t="str">
        <f t="shared" ref="AA41:AA72" si="28">Currency&amp;"AB6R"&amp;Z41&amp;"="</f>
        <v>EURAB6R2Y=</v>
      </c>
      <c r="AB41" s="107" t="str">
        <f>_xll.qlSimpleQuote(AA41,,,Permanent,Trigger,ObjectOverwrite)</f>
        <v>EURAB6R2Y=#0010</v>
      </c>
      <c r="AC41" s="107">
        <f>IFERROR(_xll.RtGet("DTSIMI1",AA41,$AC$3)/100,"")</f>
        <v>1.03953235E-3</v>
      </c>
      <c r="AD41" s="107">
        <f>IFERROR(_xll.RtGet("DTSIMI1",AA41,$AD$3)/100,"")</f>
        <v>1.03953235E-3</v>
      </c>
      <c r="AE41" s="107">
        <f t="shared" si="3"/>
        <v>1.03953235E-3</v>
      </c>
      <c r="AF41" s="107" t="e">
        <f>_xll.qlSimpleQuoteSetValue(AB41,AE41,Trigger)</f>
        <v>#N/A</v>
      </c>
      <c r="AG41" s="89"/>
      <c r="AH41" s="184"/>
      <c r="AI41" s="185" t="s">
        <v>156</v>
      </c>
      <c r="AJ41" s="185" t="str">
        <f t="shared" ref="AJ41:AJ72" si="29">Currency&amp;"_CURVE_"&amp;$AH$2&amp;"_"&amp;AI41</f>
        <v>EUR_CURVE_12M_2Y</v>
      </c>
      <c r="AK41" s="107" t="str">
        <f>_xll.qlSimpleQuote(AJ41,,,Permanent,Trigger,ObjectOverwrite)</f>
        <v>EUR_CURVE_12M_2Y#0010</v>
      </c>
      <c r="AL41" s="107">
        <f>IFERROR(_xll.RtGet("DTSIMI1",AJ41,"ASK")/100,"")</f>
        <v>2.2405490799999998E-3</v>
      </c>
      <c r="AM41" s="186">
        <f>_xll.qlSimpleQuoteSetValue(AK41,AL41,Trigger)</f>
        <v>4.999999980020986E-11</v>
      </c>
      <c r="AO41" s="184"/>
      <c r="AP41" s="185" t="s">
        <v>156</v>
      </c>
      <c r="AQ41" s="185" t="str">
        <f t="shared" ref="AQ41:AQ102" si="30">Currency&amp;"AB6R"&amp;AP41&amp;"="</f>
        <v>EURAB6R2Y=</v>
      </c>
      <c r="AR41" s="107" t="str">
        <f>_xll.qlSimpleQuote(AQ41,,,Permanent,Trigger,ObjectOverwrite)</f>
        <v>EURAB6R2Y=#0010</v>
      </c>
      <c r="AS41" s="107">
        <f>IFERROR(_xll.RtGet("DTSIMI1",AQ41,$AC$3)/100,"")</f>
        <v>1.03953235E-3</v>
      </c>
      <c r="AT41" s="107">
        <f>IFERROR(_xll.RtGet("DTSIMI1",AQ41,$AD$3)/100,"")</f>
        <v>1.03953235E-3</v>
      </c>
      <c r="AU41" s="107">
        <f t="shared" si="4"/>
        <v>1.03953235E-3</v>
      </c>
      <c r="AV41" s="107"/>
      <c r="AW41" s="163"/>
    </row>
    <row r="42" spans="2:49" hidden="1" outlineLevel="1" x14ac:dyDescent="0.2">
      <c r="B42" s="100" t="str">
        <f t="shared" si="22"/>
        <v/>
      </c>
      <c r="C42" s="184" t="s">
        <v>165</v>
      </c>
      <c r="D42" s="185" t="str">
        <f t="shared" si="21"/>
        <v>EUROISDDS2Y3M</v>
      </c>
      <c r="E42" s="185"/>
      <c r="F42" s="107" t="str">
        <f>IFERROR(_xll.RtGet("DTSIMI1",D42,"ask")/100,"")</f>
        <v/>
      </c>
      <c r="G42" s="107" t="e">
        <f>_xll.qlSimpleQuoteSetValue(E42,F42,Trigger)</f>
        <v>#NUM!</v>
      </c>
      <c r="H42" s="89"/>
      <c r="I42" s="184" t="str">
        <f t="shared" si="23"/>
        <v>SW</v>
      </c>
      <c r="J42" s="185" t="s">
        <v>165</v>
      </c>
      <c r="K42" s="185" t="str">
        <f t="shared" si="27"/>
        <v>EURYC1M_AB1E_2Y3M</v>
      </c>
      <c r="L42" s="107" t="str">
        <f>_xll.qlSimpleQuote(K42,,,Permanent,Trigger,ObjectOverwrite)</f>
        <v>EURYC1M_AB1E_2Y3M#0010</v>
      </c>
      <c r="M42" s="107">
        <f>IFERROR(_xll.RtGet("DTSIMI1",K42,"ASK")/100,"")</f>
        <v>-4.9453503000000004E-4</v>
      </c>
      <c r="N42" s="186">
        <f>_xll.qlSimpleQuoteSetValue(L42,M42,Trigger)</f>
        <v>1.9999999920083944E-11</v>
      </c>
      <c r="O42" s="89"/>
      <c r="P42" s="184"/>
      <c r="Q42" s="185" t="s">
        <v>165</v>
      </c>
      <c r="R42" s="185" t="str">
        <f>Currency&amp;"_CURVE_"&amp;$P$2&amp;"_"&amp;Q42</f>
        <v>EUR_CURVE_3M_2Y3M</v>
      </c>
      <c r="S42" s="107"/>
      <c r="T42" s="107" t="str">
        <f>IFERROR(_xll.RtGet("DTSIMI1",R42,$T$3)/100,"")</f>
        <v/>
      </c>
      <c r="U42" s="107" t="str">
        <f>IFERROR(_xll.RtGet("DTSIMI1",R42,$U$3)/100,"")</f>
        <v/>
      </c>
      <c r="V42" s="107" t="str">
        <f t="shared" si="2"/>
        <v/>
      </c>
      <c r="W42" s="186"/>
      <c r="X42" s="87"/>
      <c r="Y42" s="184"/>
      <c r="Z42" s="185" t="s">
        <v>165</v>
      </c>
      <c r="AA42" s="185" t="str">
        <f t="shared" si="28"/>
        <v>EURAB6R2Y3M=</v>
      </c>
      <c r="AB42" s="107"/>
      <c r="AC42" s="107" t="str">
        <f>IFERROR(_xll.RtGet("DTSIMI1",AA42,$AC$3)/100,"")</f>
        <v/>
      </c>
      <c r="AD42" s="107" t="str">
        <f>IFERROR(_xll.RtGet("DTSIMI1",AA42,$AD$3)/100,"")</f>
        <v/>
      </c>
      <c r="AE42" s="107" t="str">
        <f t="shared" si="3"/>
        <v/>
      </c>
      <c r="AF42" s="107"/>
      <c r="AG42" s="89"/>
      <c r="AH42" s="184"/>
      <c r="AI42" s="185" t="s">
        <v>165</v>
      </c>
      <c r="AJ42" s="185" t="str">
        <f t="shared" si="29"/>
        <v>EUR_CURVE_12M_2Y3M</v>
      </c>
      <c r="AK42" s="107"/>
      <c r="AL42" s="107" t="str">
        <f>IFERROR(_xll.RtGet("DTSIMI1",AJ42,"ASK")/100,"")</f>
        <v/>
      </c>
      <c r="AM42" s="186" t="e">
        <f>_xll.qlSimpleQuoteSetValue(AK42,AL42,Trigger)</f>
        <v>#NUM!</v>
      </c>
      <c r="AO42" s="184"/>
      <c r="AP42" s="185" t="s">
        <v>165</v>
      </c>
      <c r="AQ42" s="185"/>
      <c r="AR42" s="107"/>
      <c r="AS42" s="107" t="str">
        <f>IFERROR(_xll.RtGet("DTSIMI1",AQ42,$AC$3)/100,"")</f>
        <v/>
      </c>
      <c r="AT42" s="107" t="str">
        <f>IFERROR(_xll.RtGet("DTSIMI1",AQ42,$AD$3)/100,"")</f>
        <v/>
      </c>
      <c r="AU42" s="107" t="str">
        <f t="shared" si="4"/>
        <v/>
      </c>
      <c r="AV42" s="107"/>
      <c r="AW42" s="163"/>
    </row>
    <row r="43" spans="2:49" hidden="1" outlineLevel="1" x14ac:dyDescent="0.2">
      <c r="B43" s="100" t="str">
        <f t="shared" si="22"/>
        <v/>
      </c>
      <c r="C43" s="184" t="s">
        <v>166</v>
      </c>
      <c r="D43" s="185" t="str">
        <f t="shared" si="21"/>
        <v>EUROISDDS2Y6M</v>
      </c>
      <c r="E43" s="185"/>
      <c r="F43" s="107" t="str">
        <f>IFERROR(_xll.RtGet("DTSIMI1",D43,"ask")/100,"")</f>
        <v/>
      </c>
      <c r="G43" s="107" t="e">
        <f>_xll.qlSimpleQuoteSetValue(E43,F43,Trigger)</f>
        <v>#NUM!</v>
      </c>
      <c r="H43" s="89"/>
      <c r="I43" s="184" t="str">
        <f t="shared" si="23"/>
        <v>SW</v>
      </c>
      <c r="J43" s="185" t="s">
        <v>166</v>
      </c>
      <c r="K43" s="185" t="str">
        <f t="shared" si="27"/>
        <v>EURYC1M_AB1E_2Y6M</v>
      </c>
      <c r="L43" s="107" t="str">
        <f>_xll.qlSimpleQuote(K43,,,Permanent,Trigger,ObjectOverwrite)</f>
        <v>EURYC1M_AB1E_2Y6M#0010</v>
      </c>
      <c r="M43" s="107">
        <f>IFERROR(_xll.RtGet("DTSIMI1",K43,"ASK")/100,"")</f>
        <v>-3.6157707999999998E-4</v>
      </c>
      <c r="N43" s="186">
        <f>_xll.qlSimpleQuoteSetValue(L43,M43,Trigger)</f>
        <v>2.9999999988546133E-11</v>
      </c>
      <c r="O43" s="89"/>
      <c r="P43" s="184"/>
      <c r="Q43" s="185" t="s">
        <v>166</v>
      </c>
      <c r="R43" s="185" t="str">
        <f t="shared" ref="R43:R72" si="31">Currency&amp;"_CURVE_"&amp;$P$2&amp;"_"&amp;Q43</f>
        <v>EUR_CURVE_3M_2Y6M</v>
      </c>
      <c r="S43" s="107"/>
      <c r="T43" s="107" t="str">
        <f>IFERROR(_xll.RtGet("DTSIMI1",R43,$T$3)/100,"")</f>
        <v/>
      </c>
      <c r="U43" s="107" t="str">
        <f>IFERROR(_xll.RtGet("DTSIMI1",R43,$U$3)/100,"")</f>
        <v/>
      </c>
      <c r="V43" s="107" t="str">
        <f t="shared" si="2"/>
        <v/>
      </c>
      <c r="W43" s="186"/>
      <c r="X43" s="87"/>
      <c r="Y43" s="184"/>
      <c r="Z43" s="185" t="s">
        <v>166</v>
      </c>
      <c r="AA43" s="185" t="str">
        <f t="shared" si="28"/>
        <v>EURAB6R2Y6M=</v>
      </c>
      <c r="AB43" s="107"/>
      <c r="AC43" s="107" t="str">
        <f>IFERROR(_xll.RtGet("DTSIMI1",AA43,$AC$3)/100,"")</f>
        <v/>
      </c>
      <c r="AD43" s="107" t="str">
        <f>IFERROR(_xll.RtGet("DTSIMI1",AA43,$AD$3)/100,"")</f>
        <v/>
      </c>
      <c r="AE43" s="107" t="str">
        <f t="shared" si="3"/>
        <v/>
      </c>
      <c r="AF43" s="107"/>
      <c r="AG43" s="89"/>
      <c r="AH43" s="184"/>
      <c r="AI43" s="185" t="s">
        <v>166</v>
      </c>
      <c r="AJ43" s="185" t="str">
        <f t="shared" si="29"/>
        <v>EUR_CURVE_12M_2Y6M</v>
      </c>
      <c r="AK43" s="107"/>
      <c r="AL43" s="107" t="str">
        <f>IFERROR(_xll.RtGet("DTSIMI1",AJ43,"ASK")/100,"")</f>
        <v/>
      </c>
      <c r="AM43" s="186" t="e">
        <f>_xll.qlSimpleQuoteSetValue(AK43,AL43,Trigger)</f>
        <v>#NUM!</v>
      </c>
      <c r="AO43" s="184"/>
      <c r="AP43" s="185" t="s">
        <v>166</v>
      </c>
      <c r="AQ43" s="185"/>
      <c r="AR43" s="107"/>
      <c r="AS43" s="107" t="str">
        <f>IFERROR(_xll.RtGet("DTSIMI1",AQ43,$AC$3)/100,"")</f>
        <v/>
      </c>
      <c r="AT43" s="107" t="str">
        <f>IFERROR(_xll.RtGet("DTSIMI1",AQ43,$AD$3)/100,"")</f>
        <v/>
      </c>
      <c r="AU43" s="107" t="str">
        <f t="shared" si="4"/>
        <v/>
      </c>
      <c r="AV43" s="107"/>
      <c r="AW43" s="163"/>
    </row>
    <row r="44" spans="2:49" hidden="1" outlineLevel="1" x14ac:dyDescent="0.2">
      <c r="B44" s="100" t="str">
        <f t="shared" si="22"/>
        <v/>
      </c>
      <c r="C44" s="184" t="s">
        <v>167</v>
      </c>
      <c r="D44" s="185" t="str">
        <f t="shared" si="21"/>
        <v>EUROISDDS2Y9M</v>
      </c>
      <c r="E44" s="185"/>
      <c r="F44" s="107" t="str">
        <f>IFERROR(_xll.RtGet("DTSIMI1",D44,"ask")/100,"")</f>
        <v/>
      </c>
      <c r="G44" s="107" t="e">
        <f>_xll.qlSimpleQuoteSetValue(E44,F44,Trigger)</f>
        <v>#NUM!</v>
      </c>
      <c r="H44" s="89"/>
      <c r="I44" s="184" t="str">
        <f t="shared" si="23"/>
        <v>SW</v>
      </c>
      <c r="J44" s="185" t="s">
        <v>167</v>
      </c>
      <c r="K44" s="185" t="str">
        <f t="shared" si="27"/>
        <v>EURYC1M_AB1E_2Y9M</v>
      </c>
      <c r="L44" s="107" t="str">
        <f>_xll.qlSimpleQuote(K44,,,Permanent,Trigger,ObjectOverwrite)</f>
        <v>EURYC1M_AB1E_2Y9M#0010</v>
      </c>
      <c r="M44" s="107">
        <f>IFERROR(_xll.RtGet("DTSIMI1",K44,"ASK")/100,"")</f>
        <v>-2.0186958000000001E-4</v>
      </c>
      <c r="N44" s="186">
        <f>_xll.qlSimpleQuoteSetValue(L44,M44,Trigger)</f>
        <v>1.9999999947188998E-11</v>
      </c>
      <c r="O44" s="89"/>
      <c r="P44" s="184"/>
      <c r="Q44" s="185" t="s">
        <v>167</v>
      </c>
      <c r="R44" s="185" t="str">
        <f t="shared" si="31"/>
        <v>EUR_CURVE_3M_2Y9M</v>
      </c>
      <c r="S44" s="107"/>
      <c r="T44" s="107" t="str">
        <f>IFERROR(_xll.RtGet("DTSIMI1",R44,$T$3)/100,"")</f>
        <v/>
      </c>
      <c r="U44" s="107" t="str">
        <f>IFERROR(_xll.RtGet("DTSIMI1",R44,$U$3)/100,"")</f>
        <v/>
      </c>
      <c r="V44" s="107" t="str">
        <f t="shared" si="2"/>
        <v/>
      </c>
      <c r="W44" s="186"/>
      <c r="X44" s="87"/>
      <c r="Y44" s="184"/>
      <c r="Z44" s="185" t="s">
        <v>167</v>
      </c>
      <c r="AA44" s="185" t="str">
        <f t="shared" si="28"/>
        <v>EURAB6R2Y9M=</v>
      </c>
      <c r="AB44" s="107"/>
      <c r="AC44" s="107" t="str">
        <f>IFERROR(_xll.RtGet("DTSIMI1",AA44,$AC$3)/100,"")</f>
        <v/>
      </c>
      <c r="AD44" s="107" t="str">
        <f>IFERROR(_xll.RtGet("DTSIMI1",AA44,$AD$3)/100,"")</f>
        <v/>
      </c>
      <c r="AE44" s="107" t="str">
        <f t="shared" si="3"/>
        <v/>
      </c>
      <c r="AF44" s="107"/>
      <c r="AG44" s="89"/>
      <c r="AH44" s="184"/>
      <c r="AI44" s="185" t="s">
        <v>167</v>
      </c>
      <c r="AJ44" s="185" t="str">
        <f t="shared" si="29"/>
        <v>EUR_CURVE_12M_2Y9M</v>
      </c>
      <c r="AK44" s="107"/>
      <c r="AL44" s="107" t="str">
        <f>IFERROR(_xll.RtGet("DTSIMI1",AJ44,"ASK")/100,"")</f>
        <v/>
      </c>
      <c r="AM44" s="186" t="e">
        <f>_xll.qlSimpleQuoteSetValue(AK44,AL44,Trigger)</f>
        <v>#NUM!</v>
      </c>
      <c r="AO44" s="184"/>
      <c r="AP44" s="185" t="s">
        <v>167</v>
      </c>
      <c r="AQ44" s="185"/>
      <c r="AR44" s="107"/>
      <c r="AS44" s="107" t="str">
        <f>IFERROR(_xll.RtGet("DTSIMI1",AQ44,$AC$3)/100,"")</f>
        <v/>
      </c>
      <c r="AT44" s="107" t="str">
        <f>IFERROR(_xll.RtGet("DTSIMI1",AQ44,$AD$3)/100,"")</f>
        <v/>
      </c>
      <c r="AU44" s="107" t="str">
        <f t="shared" si="4"/>
        <v/>
      </c>
      <c r="AV44" s="107"/>
      <c r="AW44" s="163"/>
    </row>
    <row r="45" spans="2:49" collapsed="1" x14ac:dyDescent="0.2">
      <c r="B45" s="100" t="str">
        <f t="shared" si="22"/>
        <v>Dp</v>
      </c>
      <c r="C45" s="184" t="s">
        <v>93</v>
      </c>
      <c r="D45" s="185" t="str">
        <f t="shared" si="21"/>
        <v>EUROISDDS3Y</v>
      </c>
      <c r="E45" s="185" t="str">
        <f>_xll.qlSimpleQuote(D45,,,Permanent,Trigger,ObjectOverwrite)</f>
        <v>EUROISDDS3Y#0010</v>
      </c>
      <c r="F45" s="107">
        <f>IFERROR(_xll.RtGet("DTSIMI1",D45,"ask")/100,"")</f>
        <v>-4.6999999999999999E-4</v>
      </c>
      <c r="G45" s="107" t="e">
        <f>_xll.qlSimpleQuoteSetValue(E45,F45,Trigger)</f>
        <v>#N/A</v>
      </c>
      <c r="H45" s="89"/>
      <c r="I45" s="184" t="str">
        <f t="shared" si="23"/>
        <v>SW</v>
      </c>
      <c r="J45" s="185" t="s">
        <v>93</v>
      </c>
      <c r="K45" s="185" t="str">
        <f t="shared" si="27"/>
        <v>EURYC1M_AB1E_3Y</v>
      </c>
      <c r="L45" s="107" t="str">
        <f>_xll.qlSimpleQuote(K45,,,Permanent,Trigger,ObjectOverwrite)</f>
        <v>EURYC1M_AB1E_3Y#0010</v>
      </c>
      <c r="M45" s="107">
        <f>IFERROR(_xll.RtGet("DTSIMI1",K45,"ASK")/100,"")</f>
        <v>-1.0000000000000001E-5</v>
      </c>
      <c r="N45" s="186" t="e">
        <f>_xll.qlSimpleQuoteSetValue(L45,M45,Trigger)</f>
        <v>#N/A</v>
      </c>
      <c r="O45" s="89"/>
      <c r="P45" s="184" t="str">
        <f t="shared" si="24"/>
        <v>SW</v>
      </c>
      <c r="Q45" s="185" t="s">
        <v>93</v>
      </c>
      <c r="R45" s="185" t="str">
        <f t="shared" si="31"/>
        <v>EUR_CURVE_3M_3Y</v>
      </c>
      <c r="S45" s="107" t="str">
        <f>_xll.qlSimpleQuote(R45,,,Permanent,Trigger,ObjectOverwrite)</f>
        <v>EUR_CURVE_3M_3Y#0010</v>
      </c>
      <c r="T45" s="107">
        <f>IFERROR(_xll.RtGet("DTSIMI1",R45,$T$3)/100,"")</f>
        <v>9.2000000000000003E-4</v>
      </c>
      <c r="U45" s="107">
        <f>IFERROR(_xll.RtGet("DTSIMI1",R45,$U$3)/100,"")</f>
        <v>9.2000000000000003E-4</v>
      </c>
      <c r="V45" s="107">
        <f t="shared" si="2"/>
        <v>9.2000000000000003E-4</v>
      </c>
      <c r="W45" s="186" t="e">
        <f>_xll.qlSimpleQuoteSetValue(S45,V45,Trigger)</f>
        <v>#N/A</v>
      </c>
      <c r="X45" s="87"/>
      <c r="Y45" s="184" t="str">
        <f t="shared" si="25"/>
        <v>SW</v>
      </c>
      <c r="Z45" s="185" t="s">
        <v>93</v>
      </c>
      <c r="AA45" s="185" t="str">
        <f t="shared" si="28"/>
        <v>EURAB6R3Y=</v>
      </c>
      <c r="AB45" s="107" t="str">
        <f>_xll.qlSimpleQuote(AA45,,,Permanent,Trigger,ObjectOverwrite)</f>
        <v>EURAB6R3Y=#0010</v>
      </c>
      <c r="AC45" s="107">
        <f>IFERROR(_xll.RtGet("DTSIMI1",AA45,$AC$3)/100,"")</f>
        <v>1.8400000000000001E-3</v>
      </c>
      <c r="AD45" s="107">
        <f>IFERROR(_xll.RtGet("DTSIMI1",AA45,$AD$3)/100,"")</f>
        <v>1.8400000000000001E-3</v>
      </c>
      <c r="AE45" s="107">
        <f t="shared" si="3"/>
        <v>1.8400000000000001E-3</v>
      </c>
      <c r="AF45" s="107" t="e">
        <f>_xll.qlSimpleQuoteSetValue(AB45,AE45,Trigger)</f>
        <v>#N/A</v>
      </c>
      <c r="AG45" s="89"/>
      <c r="AH45" s="184" t="str">
        <f t="shared" ref="AH45:AH92" si="32">IF(ISBLANK(AI45),"","SW")</f>
        <v>SW</v>
      </c>
      <c r="AI45" s="185" t="s">
        <v>93</v>
      </c>
      <c r="AJ45" s="185" t="str">
        <f t="shared" si="29"/>
        <v>EUR_CURVE_12M_3Y</v>
      </c>
      <c r="AK45" s="107" t="str">
        <f>_xll.qlSimpleQuote(AJ45,,,Permanent,Trigger,ObjectOverwrite)</f>
        <v>EUR_CURVE_12M_3Y#0010</v>
      </c>
      <c r="AL45" s="107">
        <f>IFERROR(_xll.RtGet("DTSIMI1",AJ45,"ASK")/100,"")</f>
        <v>3.0899999999999999E-3</v>
      </c>
      <c r="AM45" s="186" t="e">
        <f>_xll.qlSimpleQuoteSetValue(AK45,AL45,Trigger)</f>
        <v>#N/A</v>
      </c>
      <c r="AO45" s="184" t="str">
        <f t="shared" si="26"/>
        <v>SW</v>
      </c>
      <c r="AP45" s="185" t="s">
        <v>93</v>
      </c>
      <c r="AQ45" s="185" t="str">
        <f t="shared" si="30"/>
        <v>EURAB6R3Y=</v>
      </c>
      <c r="AR45" s="107" t="str">
        <f>_xll.qlSimpleQuote(AQ45,,,Permanent,Trigger,ObjectOverwrite)</f>
        <v>EURAB6R3Y=#0010</v>
      </c>
      <c r="AS45" s="107">
        <f>IFERROR(_xll.RtGet("DTSIMI1",AQ45,$AC$3)/100,"")</f>
        <v>1.8400000000000001E-3</v>
      </c>
      <c r="AT45" s="107">
        <f>IFERROR(_xll.RtGet("DTSIMI1",AQ45,$AD$3)/100,"")</f>
        <v>1.8400000000000001E-3</v>
      </c>
      <c r="AU45" s="107">
        <f t="shared" si="4"/>
        <v>1.8400000000000001E-3</v>
      </c>
      <c r="AV45" s="107"/>
      <c r="AW45" s="163"/>
    </row>
    <row r="46" spans="2:49" x14ac:dyDescent="0.2">
      <c r="B46" s="100" t="str">
        <f t="shared" si="22"/>
        <v>Dp</v>
      </c>
      <c r="C46" s="184" t="s">
        <v>94</v>
      </c>
      <c r="D46" s="185" t="str">
        <f t="shared" si="21"/>
        <v>EUROISDDS4Y</v>
      </c>
      <c r="E46" s="185" t="str">
        <f>_xll.qlSimpleQuote(D46,,,Permanent,Trigger,ObjectOverwrite)</f>
        <v>EUROISDDS4Y#0010</v>
      </c>
      <c r="F46" s="107">
        <f>IFERROR(_xll.RtGet("DTSIMI1",D46,"ask")/100,"")</f>
        <v>5.8E-4</v>
      </c>
      <c r="G46" s="107">
        <f>_xll.qlSimpleQuoteSetValue(E46,F46,Trigger)</f>
        <v>-1.0000000000000135E-5</v>
      </c>
      <c r="H46" s="89"/>
      <c r="I46" s="184" t="str">
        <f t="shared" si="23"/>
        <v>SW</v>
      </c>
      <c r="J46" s="185" t="s">
        <v>94</v>
      </c>
      <c r="K46" s="185" t="str">
        <f t="shared" si="27"/>
        <v>EURYC1M_AB1E_4Y</v>
      </c>
      <c r="L46" s="107" t="str">
        <f>_xll.qlSimpleQuote(K46,,,Permanent,Trigger,ObjectOverwrite)</f>
        <v>EURYC1M_AB1E_4Y#0010</v>
      </c>
      <c r="M46" s="107">
        <f>IFERROR(_xll.RtGet("DTSIMI1",K46,"ASK")/100,"")</f>
        <v>1.0400000000000001E-3</v>
      </c>
      <c r="N46" s="186">
        <f>_xll.qlSimpleQuoteSetValue(L46,M46,Trigger)</f>
        <v>-1.0000000000000026E-5</v>
      </c>
      <c r="O46" s="89"/>
      <c r="P46" s="184" t="str">
        <f t="shared" si="24"/>
        <v>SW</v>
      </c>
      <c r="Q46" s="185" t="s">
        <v>94</v>
      </c>
      <c r="R46" s="185" t="str">
        <f t="shared" si="31"/>
        <v>EUR_CURVE_3M_4Y</v>
      </c>
      <c r="S46" s="107" t="str">
        <f>_xll.qlSimpleQuote(R46,,,Permanent,Trigger,ObjectOverwrite)</f>
        <v>EUR_CURVE_3M_4Y#0010</v>
      </c>
      <c r="T46" s="107">
        <f>IFERROR(_xll.RtGet("DTSIMI1",R46,$T$3)/100,"")</f>
        <v>2.0499999999999997E-3</v>
      </c>
      <c r="U46" s="107">
        <f>IFERROR(_xll.RtGet("DTSIMI1",R46,$U$3)/100,"")</f>
        <v>2.0499999999999997E-3</v>
      </c>
      <c r="V46" s="107">
        <f t="shared" si="2"/>
        <v>2.0499999999999997E-3</v>
      </c>
      <c r="W46" s="186">
        <f>_xll.qlSimpleQuoteSetValue(S46,V46,Trigger)</f>
        <v>-1.000000000000046E-5</v>
      </c>
      <c r="X46" s="87"/>
      <c r="Y46" s="184" t="str">
        <f t="shared" si="25"/>
        <v>SW</v>
      </c>
      <c r="Z46" s="185" t="s">
        <v>94</v>
      </c>
      <c r="AA46" s="185" t="str">
        <f t="shared" si="28"/>
        <v>EURAB6R4Y=</v>
      </c>
      <c r="AB46" s="107" t="str">
        <f>_xll.qlSimpleQuote(AA46,,,Permanent,Trigger,ObjectOverwrite)</f>
        <v>EURAB6R4Y=#0010</v>
      </c>
      <c r="AC46" s="107">
        <f>IFERROR(_xll.RtGet("DTSIMI1",AA46,$AC$3)/100,"")</f>
        <v>3.0299999999999997E-3</v>
      </c>
      <c r="AD46" s="107">
        <f>IFERROR(_xll.RtGet("DTSIMI1",AA46,$AD$3)/100,"")</f>
        <v>3.0299999999999997E-3</v>
      </c>
      <c r="AE46" s="107">
        <f t="shared" si="3"/>
        <v>3.0299999999999997E-3</v>
      </c>
      <c r="AF46" s="107">
        <f>_xll.qlSimpleQuoteSetValue(AB46,AE46,Trigger)</f>
        <v>-1.0000000000000026E-5</v>
      </c>
      <c r="AG46" s="89"/>
      <c r="AH46" s="184" t="str">
        <f t="shared" si="32"/>
        <v>SW</v>
      </c>
      <c r="AI46" s="185" t="s">
        <v>94</v>
      </c>
      <c r="AJ46" s="185" t="str">
        <f t="shared" si="29"/>
        <v>EUR_CURVE_12M_4Y</v>
      </c>
      <c r="AK46" s="107" t="str">
        <f>_xll.qlSimpleQuote(AJ46,,,Permanent,Trigger,ObjectOverwrite)</f>
        <v>EUR_CURVE_12M_4Y#0010</v>
      </c>
      <c r="AL46" s="107">
        <f>IFERROR(_xll.RtGet("DTSIMI1",AJ46,"ASK")/100,"")</f>
        <v>4.2899999999999995E-3</v>
      </c>
      <c r="AM46" s="186">
        <f>_xll.qlSimpleQuoteSetValue(AK46,AL46,Trigger)</f>
        <v>-1.000000000000046E-5</v>
      </c>
      <c r="AO46" s="184" t="str">
        <f t="shared" si="26"/>
        <v>SW</v>
      </c>
      <c r="AP46" s="185" t="s">
        <v>94</v>
      </c>
      <c r="AQ46" s="185" t="str">
        <f t="shared" si="30"/>
        <v>EURAB6R4Y=</v>
      </c>
      <c r="AR46" s="107" t="str">
        <f>_xll.qlSimpleQuote(AQ46,,,Permanent,Trigger,ObjectOverwrite)</f>
        <v>EURAB6R4Y=#0010</v>
      </c>
      <c r="AS46" s="107">
        <f>IFERROR(_xll.RtGet("DTSIMI1",AQ46,$AC$3)/100,"")</f>
        <v>3.0299999999999997E-3</v>
      </c>
      <c r="AT46" s="107">
        <f>IFERROR(_xll.RtGet("DTSIMI1",AQ46,$AD$3)/100,"")</f>
        <v>3.0299999999999997E-3</v>
      </c>
      <c r="AU46" s="107">
        <f t="shared" si="4"/>
        <v>3.0299999999999997E-3</v>
      </c>
      <c r="AV46" s="107"/>
      <c r="AW46" s="163"/>
    </row>
    <row r="47" spans="2:49" x14ac:dyDescent="0.2">
      <c r="B47" s="100" t="str">
        <f t="shared" si="22"/>
        <v>Dp</v>
      </c>
      <c r="C47" s="184" t="s">
        <v>95</v>
      </c>
      <c r="D47" s="185" t="str">
        <f t="shared" si="21"/>
        <v>EUROISDDS5Y</v>
      </c>
      <c r="E47" s="185" t="str">
        <f>_xll.qlSimpleQuote(D47,,,Permanent,Trigger,ObjectOverwrite)</f>
        <v>EUROISDDS5Y#0010</v>
      </c>
      <c r="F47" s="107">
        <f>IFERROR(_xll.RtGet("DTSIMI1",D47,"ask")/100,"")</f>
        <v>1.8799999999999999E-3</v>
      </c>
      <c r="G47" s="107">
        <f>_xll.qlSimpleQuoteSetValue(E47,F47,Trigger)</f>
        <v>-2.0000000000000052E-5</v>
      </c>
      <c r="H47" s="89"/>
      <c r="I47" s="184" t="str">
        <f t="shared" si="23"/>
        <v>SW</v>
      </c>
      <c r="J47" s="185" t="s">
        <v>95</v>
      </c>
      <c r="K47" s="185" t="str">
        <f t="shared" si="27"/>
        <v>EURYC1M_AB1E_5Y</v>
      </c>
      <c r="L47" s="107" t="str">
        <f>_xll.qlSimpleQuote(K47,,,Permanent,Trigger,ObjectOverwrite)</f>
        <v>EURYC1M_AB1E_5Y#0010</v>
      </c>
      <c r="M47" s="107">
        <f>IFERROR(_xll.RtGet("DTSIMI1",K47,"ASK")/100,"")</f>
        <v>2.3900000000000002E-3</v>
      </c>
      <c r="N47" s="186">
        <f>_xll.qlSimpleQuoteSetValue(L47,M47,Trigger)</f>
        <v>-2.0000000000000052E-5</v>
      </c>
      <c r="O47" s="89"/>
      <c r="P47" s="184" t="str">
        <f t="shared" si="24"/>
        <v>SW</v>
      </c>
      <c r="Q47" s="185" t="s">
        <v>95</v>
      </c>
      <c r="R47" s="185" t="str">
        <f t="shared" si="31"/>
        <v>EUR_CURVE_3M_5Y</v>
      </c>
      <c r="S47" s="107" t="str">
        <f>_xll.qlSimpleQuote(R47,,,Permanent,Trigger,ObjectOverwrite)</f>
        <v>EUR_CURVE_3M_5Y#0010</v>
      </c>
      <c r="T47" s="107">
        <f>IFERROR(_xll.RtGet("DTSIMI1",R47,$T$3)/100,"")</f>
        <v>3.4300000000000003E-3</v>
      </c>
      <c r="U47" s="107">
        <f>IFERROR(_xll.RtGet("DTSIMI1",R47,$U$3)/100,"")</f>
        <v>3.4300000000000003E-3</v>
      </c>
      <c r="V47" s="107">
        <f t="shared" si="2"/>
        <v>3.4300000000000003E-3</v>
      </c>
      <c r="W47" s="186">
        <f>_xll.qlSimpleQuoteSetValue(S47,V47,Trigger)</f>
        <v>-2.0000000000000052E-5</v>
      </c>
      <c r="X47" s="87"/>
      <c r="Y47" s="184" t="str">
        <f t="shared" si="25"/>
        <v>SW</v>
      </c>
      <c r="Z47" s="185" t="s">
        <v>95</v>
      </c>
      <c r="AA47" s="185" t="str">
        <f t="shared" si="28"/>
        <v>EURAB6R5Y=</v>
      </c>
      <c r="AB47" s="107" t="str">
        <f>_xll.qlSimpleQuote(AA47,,,Permanent,Trigger,ObjectOverwrite)</f>
        <v>EURAB6R5Y=#0010</v>
      </c>
      <c r="AC47" s="107">
        <f>IFERROR(_xll.RtGet("DTSIMI1",AA47,$AC$3)/100,"")</f>
        <v>4.4400000000000004E-3</v>
      </c>
      <c r="AD47" s="107">
        <f>IFERROR(_xll.RtGet("DTSIMI1",AA47,$AD$3)/100,"")</f>
        <v>4.4400000000000004E-3</v>
      </c>
      <c r="AE47" s="107">
        <f t="shared" si="3"/>
        <v>4.4400000000000004E-3</v>
      </c>
      <c r="AF47" s="107">
        <f>_xll.qlSimpleQuoteSetValue(AB47,AE47,Trigger)</f>
        <v>-2.0000000000000052E-5</v>
      </c>
      <c r="AG47" s="89"/>
      <c r="AH47" s="184" t="str">
        <f t="shared" si="32"/>
        <v>SW</v>
      </c>
      <c r="AI47" s="185" t="s">
        <v>95</v>
      </c>
      <c r="AJ47" s="185" t="str">
        <f t="shared" si="29"/>
        <v>EUR_CURVE_12M_5Y</v>
      </c>
      <c r="AK47" s="107" t="str">
        <f>_xll.qlSimpleQuote(AJ47,,,Permanent,Trigger,ObjectOverwrite)</f>
        <v>EUR_CURVE_12M_5Y#0010</v>
      </c>
      <c r="AL47" s="107">
        <f>IFERROR(_xll.RtGet("DTSIMI1",AJ47,"ASK")/100,"")</f>
        <v>5.6900000000000006E-3</v>
      </c>
      <c r="AM47" s="186">
        <f>_xll.qlSimpleQuoteSetValue(AK47,AL47,Trigger)</f>
        <v>-1.9999999999999185E-5</v>
      </c>
      <c r="AO47" s="184" t="str">
        <f t="shared" si="26"/>
        <v>SW</v>
      </c>
      <c r="AP47" s="185" t="s">
        <v>95</v>
      </c>
      <c r="AQ47" s="185" t="str">
        <f t="shared" si="30"/>
        <v>EURAB6R5Y=</v>
      </c>
      <c r="AR47" s="107" t="str">
        <f>_xll.qlSimpleQuote(AQ47,,,Permanent,Trigger,ObjectOverwrite)</f>
        <v>EURAB6R5Y=#0010</v>
      </c>
      <c r="AS47" s="107">
        <f>IFERROR(_xll.RtGet("DTSIMI1",AQ47,$AC$3)/100,"")</f>
        <v>4.4400000000000004E-3</v>
      </c>
      <c r="AT47" s="107">
        <f>IFERROR(_xll.RtGet("DTSIMI1",AQ47,$AD$3)/100,"")</f>
        <v>4.4400000000000004E-3</v>
      </c>
      <c r="AU47" s="107">
        <f t="shared" si="4"/>
        <v>4.4400000000000004E-3</v>
      </c>
      <c r="AV47" s="107"/>
      <c r="AW47" s="163"/>
    </row>
    <row r="48" spans="2:49" x14ac:dyDescent="0.2">
      <c r="B48" s="100" t="str">
        <f t="shared" si="22"/>
        <v>Dp</v>
      </c>
      <c r="C48" s="184" t="s">
        <v>96</v>
      </c>
      <c r="D48" s="185" t="str">
        <f t="shared" si="21"/>
        <v>EUROISDDS6Y</v>
      </c>
      <c r="E48" s="185" t="str">
        <f>_xll.qlSimpleQuote(D48,,,Permanent,Trigger,ObjectOverwrite)</f>
        <v>EUROISDDS6Y#0010</v>
      </c>
      <c r="F48" s="107">
        <f>IFERROR(_xll.RtGet("DTSIMI1",D48,"ask")/100,"")</f>
        <v>3.31E-3</v>
      </c>
      <c r="G48" s="107">
        <f>_xll.qlSimpleQuoteSetValue(E48,F48,Trigger)</f>
        <v>-2.0000000000000052E-5</v>
      </c>
      <c r="I48" s="184" t="str">
        <f t="shared" si="23"/>
        <v>SW</v>
      </c>
      <c r="J48" s="185" t="s">
        <v>96</v>
      </c>
      <c r="K48" s="185" t="str">
        <f t="shared" si="27"/>
        <v>EURYC1M_AB1E_6Y</v>
      </c>
      <c r="L48" s="107" t="str">
        <f>_xll.qlSimpleQuote(K48,,,Permanent,Trigger,ObjectOverwrite)</f>
        <v>EURYC1M_AB1E_6Y#0010</v>
      </c>
      <c r="M48" s="107">
        <f>IFERROR(_xll.RtGet("DTSIMI1",K48,"ASK")/100,"")</f>
        <v>3.8400000000000001E-3</v>
      </c>
      <c r="N48" s="186">
        <f>_xll.qlSimpleQuoteSetValue(L48,M48,Trigger)</f>
        <v>-2.0000000000000052E-5</v>
      </c>
      <c r="O48" s="89"/>
      <c r="P48" s="184" t="str">
        <f t="shared" si="24"/>
        <v>SW</v>
      </c>
      <c r="Q48" s="185" t="s">
        <v>96</v>
      </c>
      <c r="R48" s="185" t="str">
        <f t="shared" si="31"/>
        <v>EUR_CURVE_3M_6Y</v>
      </c>
      <c r="S48" s="107" t="str">
        <f>_xll.qlSimpleQuote(R48,,,Permanent,Trigger,ObjectOverwrite)</f>
        <v>EUR_CURVE_3M_6Y#0010</v>
      </c>
      <c r="T48" s="107">
        <f>IFERROR(_xll.RtGet("DTSIMI1",R48,$T$3)/100,"")</f>
        <v>4.8799999999999998E-3</v>
      </c>
      <c r="U48" s="107">
        <f>IFERROR(_xll.RtGet("DTSIMI1",R48,$U$3)/100,"")</f>
        <v>4.8799999999999998E-3</v>
      </c>
      <c r="V48" s="107">
        <f t="shared" si="2"/>
        <v>4.8799999999999998E-3</v>
      </c>
      <c r="W48" s="186">
        <f>_xll.qlSimpleQuoteSetValue(S48,V48,Trigger)</f>
        <v>-2.000000000000092E-5</v>
      </c>
      <c r="X48" s="80"/>
      <c r="Y48" s="184" t="str">
        <f t="shared" si="25"/>
        <v>SW</v>
      </c>
      <c r="Z48" s="185" t="s">
        <v>96</v>
      </c>
      <c r="AA48" s="185" t="str">
        <f t="shared" si="28"/>
        <v>EURAB6R6Y=</v>
      </c>
      <c r="AB48" s="107" t="str">
        <f>_xll.qlSimpleQuote(AA48,,,Permanent,Trigger,ObjectOverwrite)</f>
        <v>EURAB6R6Y=#0010</v>
      </c>
      <c r="AC48" s="107">
        <f>IFERROR(_xll.RtGet("DTSIMI1",AA48,$AC$3)/100,"")</f>
        <v>5.8899999999999994E-3</v>
      </c>
      <c r="AD48" s="107">
        <f>IFERROR(_xll.RtGet("DTSIMI1",AA48,$AD$3)/100,"")</f>
        <v>5.8899999999999994E-3</v>
      </c>
      <c r="AE48" s="107">
        <f t="shared" si="3"/>
        <v>5.8899999999999994E-3</v>
      </c>
      <c r="AF48" s="107">
        <f>_xll.qlSimpleQuoteSetValue(AB48,AE48,Trigger)</f>
        <v>-2.0000000000000052E-5</v>
      </c>
      <c r="AG48" s="89"/>
      <c r="AH48" s="184" t="str">
        <f t="shared" si="32"/>
        <v>SW</v>
      </c>
      <c r="AI48" s="185" t="s">
        <v>96</v>
      </c>
      <c r="AJ48" s="185" t="str">
        <f t="shared" si="29"/>
        <v>EUR_CURVE_12M_6Y</v>
      </c>
      <c r="AK48" s="107" t="str">
        <f>_xll.qlSimpleQuote(AJ48,,,Permanent,Trigger,ObjectOverwrite)</f>
        <v>EUR_CURVE_12M_6Y#0010</v>
      </c>
      <c r="AL48" s="107">
        <f>IFERROR(_xll.RtGet("DTSIMI1",AJ48,"ASK")/100,"")</f>
        <v>7.1300000000000001E-3</v>
      </c>
      <c r="AM48" s="186">
        <f>_xll.qlSimpleQuoteSetValue(AK48,AL48,Trigger)</f>
        <v>-2.000000000000092E-5</v>
      </c>
      <c r="AO48" s="184" t="str">
        <f t="shared" si="26"/>
        <v>SW</v>
      </c>
      <c r="AP48" s="185" t="s">
        <v>96</v>
      </c>
      <c r="AQ48" s="185" t="str">
        <f t="shared" si="30"/>
        <v>EURAB6R6Y=</v>
      </c>
      <c r="AR48" s="107" t="str">
        <f>_xll.qlSimpleQuote(AQ48,,,Permanent,Trigger,ObjectOverwrite)</f>
        <v>EURAB6R6Y=#0010</v>
      </c>
      <c r="AS48" s="107">
        <f>IFERROR(_xll.RtGet("DTSIMI1",AQ48,$AC$3)/100,"")</f>
        <v>5.8899999999999994E-3</v>
      </c>
      <c r="AT48" s="107">
        <f>IFERROR(_xll.RtGet("DTSIMI1",AQ48,$AD$3)/100,"")</f>
        <v>5.8899999999999994E-3</v>
      </c>
      <c r="AU48" s="107">
        <f t="shared" si="4"/>
        <v>5.8899999999999994E-3</v>
      </c>
      <c r="AV48" s="107"/>
      <c r="AW48" s="163"/>
    </row>
    <row r="49" spans="2:49" x14ac:dyDescent="0.2">
      <c r="B49" s="100" t="str">
        <f t="shared" si="22"/>
        <v>Dp</v>
      </c>
      <c r="C49" s="184" t="s">
        <v>97</v>
      </c>
      <c r="D49" s="185" t="str">
        <f t="shared" si="21"/>
        <v>EUROISDDS7Y</v>
      </c>
      <c r="E49" s="185" t="str">
        <f>_xll.qlSimpleQuote(D49,,,Permanent,Trigger,ObjectOverwrite)</f>
        <v>EUROISDDS7Y#0010</v>
      </c>
      <c r="F49" s="107">
        <f>IFERROR(_xll.RtGet("DTSIMI1",D49,"ask")/100,"")</f>
        <v>4.7300000000000007E-3</v>
      </c>
      <c r="G49" s="107">
        <f>_xll.qlSimpleQuoteSetValue(E49,F49,Trigger)</f>
        <v>-1.9999999999999185E-5</v>
      </c>
      <c r="I49" s="184" t="str">
        <f t="shared" si="23"/>
        <v>SW</v>
      </c>
      <c r="J49" s="185" t="s">
        <v>97</v>
      </c>
      <c r="K49" s="185" t="str">
        <f t="shared" si="27"/>
        <v>EURYC1M_AB1E_7Y</v>
      </c>
      <c r="L49" s="107" t="str">
        <f>_xll.qlSimpleQuote(K49,,,Permanent,Trigger,ObjectOverwrite)</f>
        <v>EURYC1M_AB1E_7Y#0010</v>
      </c>
      <c r="M49" s="107">
        <f>IFERROR(_xll.RtGet("DTSIMI1",K49,"ASK")/100,"")</f>
        <v>5.28E-3</v>
      </c>
      <c r="N49" s="186">
        <f>_xll.qlSimpleQuoteSetValue(L49,M49,Trigger)</f>
        <v>-2.0000000000000052E-5</v>
      </c>
      <c r="O49" s="89"/>
      <c r="P49" s="184" t="str">
        <f t="shared" si="24"/>
        <v>SW</v>
      </c>
      <c r="Q49" s="185" t="s">
        <v>97</v>
      </c>
      <c r="R49" s="185" t="str">
        <f t="shared" si="31"/>
        <v>EUR_CURVE_3M_7Y</v>
      </c>
      <c r="S49" s="107" t="str">
        <f>_xll.qlSimpleQuote(R49,,,Permanent,Trigger,ObjectOverwrite)</f>
        <v>EUR_CURVE_3M_7Y#0010</v>
      </c>
      <c r="T49" s="107">
        <f>IFERROR(_xll.RtGet("DTSIMI1",R49,$T$3)/100,"")</f>
        <v>6.3099999999999996E-3</v>
      </c>
      <c r="U49" s="107">
        <f>IFERROR(_xll.RtGet("DTSIMI1",R49,$U$3)/100,"")</f>
        <v>6.3099999999999996E-3</v>
      </c>
      <c r="V49" s="107">
        <f t="shared" si="2"/>
        <v>6.3099999999999996E-3</v>
      </c>
      <c r="W49" s="186">
        <f>_xll.qlSimpleQuoteSetValue(S49,V49,Trigger)</f>
        <v>-2.0000000000000052E-5</v>
      </c>
      <c r="X49" s="80"/>
      <c r="Y49" s="184" t="str">
        <f t="shared" si="25"/>
        <v>SW</v>
      </c>
      <c r="Z49" s="185" t="s">
        <v>97</v>
      </c>
      <c r="AA49" s="185" t="str">
        <f t="shared" si="28"/>
        <v>EURAB6R7Y=</v>
      </c>
      <c r="AB49" s="107" t="str">
        <f>_xll.qlSimpleQuote(AA49,,,Permanent,Trigger,ObjectOverwrite)</f>
        <v>EURAB6R7Y=#0010</v>
      </c>
      <c r="AC49" s="107">
        <f>IFERROR(_xll.RtGet("DTSIMI1",AA49,$AC$3)/100,"")</f>
        <v>7.3000000000000001E-3</v>
      </c>
      <c r="AD49" s="107">
        <f>IFERROR(_xll.RtGet("DTSIMI1",AA49,$AD$3)/100,"")</f>
        <v>7.3000000000000001E-3</v>
      </c>
      <c r="AE49" s="107">
        <f t="shared" si="3"/>
        <v>7.3000000000000001E-3</v>
      </c>
      <c r="AF49" s="107">
        <f>_xll.qlSimpleQuoteSetValue(AB49,AE49,Trigger)</f>
        <v>-9.9999999999995925E-6</v>
      </c>
      <c r="AG49" s="89"/>
      <c r="AH49" s="184" t="str">
        <f t="shared" si="32"/>
        <v>SW</v>
      </c>
      <c r="AI49" s="185" t="s">
        <v>97</v>
      </c>
      <c r="AJ49" s="185" t="str">
        <f t="shared" si="29"/>
        <v>EUR_CURVE_12M_7Y</v>
      </c>
      <c r="AK49" s="107" t="str">
        <f>_xll.qlSimpleQuote(AJ49,,,Permanent,Trigger,ObjectOverwrite)</f>
        <v>EUR_CURVE_12M_7Y#0010</v>
      </c>
      <c r="AL49" s="107">
        <f>IFERROR(_xll.RtGet("DTSIMI1",AJ49,"ASK")/100,"")</f>
        <v>8.5199999999999998E-3</v>
      </c>
      <c r="AM49" s="186">
        <f>_xll.qlSimpleQuoteSetValue(AK49,AL49,Trigger)</f>
        <v>-9.9999999999995925E-6</v>
      </c>
      <c r="AO49" s="184" t="str">
        <f t="shared" si="26"/>
        <v>SW</v>
      </c>
      <c r="AP49" s="185" t="s">
        <v>97</v>
      </c>
      <c r="AQ49" s="185" t="str">
        <f t="shared" si="30"/>
        <v>EURAB6R7Y=</v>
      </c>
      <c r="AR49" s="107" t="str">
        <f>_xll.qlSimpleQuote(AQ49,,,Permanent,Trigger,ObjectOverwrite)</f>
        <v>EURAB6R7Y=#0010</v>
      </c>
      <c r="AS49" s="107">
        <f>IFERROR(_xll.RtGet("DTSIMI1",AQ49,$AC$3)/100,"")</f>
        <v>7.3000000000000001E-3</v>
      </c>
      <c r="AT49" s="107">
        <f>IFERROR(_xll.RtGet("DTSIMI1",AQ49,$AD$3)/100,"")</f>
        <v>7.3000000000000001E-3</v>
      </c>
      <c r="AU49" s="107">
        <f t="shared" si="4"/>
        <v>7.3000000000000001E-3</v>
      </c>
      <c r="AV49" s="107"/>
      <c r="AW49" s="163"/>
    </row>
    <row r="50" spans="2:49" x14ac:dyDescent="0.2">
      <c r="B50" s="100" t="str">
        <f t="shared" si="22"/>
        <v>Dp</v>
      </c>
      <c r="C50" s="184" t="s">
        <v>98</v>
      </c>
      <c r="D50" s="185" t="str">
        <f t="shared" si="21"/>
        <v>EUROISDDS8Y</v>
      </c>
      <c r="E50" s="185" t="str">
        <f>_xll.qlSimpleQuote(D50,,,Permanent,Trigger,ObjectOverwrite)</f>
        <v>EUROISDDS8Y#0010</v>
      </c>
      <c r="F50" s="107">
        <f>IFERROR(_xll.RtGet("DTSIMI1",D50,"ask")/100,"")</f>
        <v>6.0799999999999995E-3</v>
      </c>
      <c r="G50" s="107">
        <f>_xll.qlSimpleQuoteSetValue(E50,F50,Trigger)</f>
        <v>-2.0000000000000052E-5</v>
      </c>
      <c r="I50" s="184" t="str">
        <f t="shared" si="23"/>
        <v>SW</v>
      </c>
      <c r="J50" s="185" t="s">
        <v>98</v>
      </c>
      <c r="K50" s="185" t="str">
        <f t="shared" si="27"/>
        <v>EURYC1M_AB1E_8Y</v>
      </c>
      <c r="L50" s="107" t="str">
        <f>_xll.qlSimpleQuote(K50,,,Permanent,Trigger,ObjectOverwrite)</f>
        <v>EURYC1M_AB1E_8Y#0010</v>
      </c>
      <c r="M50" s="107">
        <f>IFERROR(_xll.RtGet("DTSIMI1",K50,"ASK")/100,"")</f>
        <v>6.6600000000000001E-3</v>
      </c>
      <c r="N50" s="186">
        <f>_xll.qlSimpleQuoteSetValue(L50,M50,Trigger)</f>
        <v>-1.9999999999999185E-5</v>
      </c>
      <c r="O50" s="89"/>
      <c r="P50" s="184" t="str">
        <f t="shared" si="24"/>
        <v>SW</v>
      </c>
      <c r="Q50" s="185" t="s">
        <v>98</v>
      </c>
      <c r="R50" s="185" t="str">
        <f t="shared" si="31"/>
        <v>EUR_CURVE_3M_8Y</v>
      </c>
      <c r="S50" s="107" t="str">
        <f>_xll.qlSimpleQuote(R50,,,Permanent,Trigger,ObjectOverwrite)</f>
        <v>EUR_CURVE_3M_8Y#0010</v>
      </c>
      <c r="T50" s="107">
        <f>IFERROR(_xll.RtGet("DTSIMI1",R50,$T$3)/100,"")</f>
        <v>7.6800000000000002E-3</v>
      </c>
      <c r="U50" s="107">
        <f>IFERROR(_xll.RtGet("DTSIMI1",R50,$U$3)/100,"")</f>
        <v>7.6800000000000002E-3</v>
      </c>
      <c r="V50" s="107">
        <f t="shared" si="2"/>
        <v>7.6800000000000002E-3</v>
      </c>
      <c r="W50" s="186">
        <f>_xll.qlSimpleQuoteSetValue(S50,V50,Trigger)</f>
        <v>-2.0000000000000052E-5</v>
      </c>
      <c r="X50" s="80"/>
      <c r="Y50" s="184" t="str">
        <f t="shared" si="25"/>
        <v>SW</v>
      </c>
      <c r="Z50" s="185" t="s">
        <v>98</v>
      </c>
      <c r="AA50" s="185" t="str">
        <f t="shared" si="28"/>
        <v>EURAB6R8Y=</v>
      </c>
      <c r="AB50" s="107" t="str">
        <f>_xll.qlSimpleQuote(AA50,,,Permanent,Trigger,ObjectOverwrite)</f>
        <v>EURAB6R8Y=#0010</v>
      </c>
      <c r="AC50" s="107">
        <f>IFERROR(_xll.RtGet("DTSIMI1",AA50,$AC$3)/100,"")</f>
        <v>8.6400000000000018E-3</v>
      </c>
      <c r="AD50" s="107">
        <f>IFERROR(_xll.RtGet("DTSIMI1",AA50,$AD$3)/100,"")</f>
        <v>8.6400000000000018E-3</v>
      </c>
      <c r="AE50" s="107">
        <f t="shared" si="3"/>
        <v>8.6400000000000018E-3</v>
      </c>
      <c r="AF50" s="107">
        <f>_xll.qlSimpleQuoteSetValue(AB50,AE50,Trigger)</f>
        <v>-9.9999999999978578E-6</v>
      </c>
      <c r="AG50" s="89"/>
      <c r="AH50" s="184" t="str">
        <f t="shared" si="32"/>
        <v>SW</v>
      </c>
      <c r="AI50" s="185" t="s">
        <v>98</v>
      </c>
      <c r="AJ50" s="185" t="str">
        <f t="shared" si="29"/>
        <v>EUR_CURVE_12M_8Y</v>
      </c>
      <c r="AK50" s="107" t="str">
        <f>_xll.qlSimpleQuote(AJ50,,,Permanent,Trigger,ObjectOverwrite)</f>
        <v>EUR_CURVE_12M_8Y#0010</v>
      </c>
      <c r="AL50" s="107">
        <f>IFERROR(_xll.RtGet("DTSIMI1",AJ50,"ASK")/100,"")</f>
        <v>9.8399999999999998E-3</v>
      </c>
      <c r="AM50" s="186">
        <f>_xll.qlSimpleQuoteSetValue(AK50,AL50,Trigger)</f>
        <v>-9.9999999999995925E-6</v>
      </c>
      <c r="AO50" s="184" t="str">
        <f t="shared" si="26"/>
        <v>SW</v>
      </c>
      <c r="AP50" s="185" t="s">
        <v>98</v>
      </c>
      <c r="AQ50" s="185" t="str">
        <f t="shared" si="30"/>
        <v>EURAB6R8Y=</v>
      </c>
      <c r="AR50" s="107" t="str">
        <f>_xll.qlSimpleQuote(AQ50,,,Permanent,Trigger,ObjectOverwrite)</f>
        <v>EURAB6R8Y=#0010</v>
      </c>
      <c r="AS50" s="107">
        <f>IFERROR(_xll.RtGet("DTSIMI1",AQ50,$AC$3)/100,"")</f>
        <v>8.6400000000000018E-3</v>
      </c>
      <c r="AT50" s="107">
        <f>IFERROR(_xll.RtGet("DTSIMI1",AQ50,$AD$3)/100,"")</f>
        <v>8.6400000000000018E-3</v>
      </c>
      <c r="AU50" s="107">
        <f t="shared" si="4"/>
        <v>8.6400000000000018E-3</v>
      </c>
      <c r="AV50" s="107"/>
      <c r="AW50" s="163"/>
    </row>
    <row r="51" spans="2:49" x14ac:dyDescent="0.2">
      <c r="B51" s="100" t="str">
        <f t="shared" si="22"/>
        <v>Dp</v>
      </c>
      <c r="C51" s="184" t="s">
        <v>99</v>
      </c>
      <c r="D51" s="185" t="str">
        <f t="shared" si="21"/>
        <v>EUROISDDS9Y</v>
      </c>
      <c r="E51" s="185" t="str">
        <f>_xll.qlSimpleQuote(D51,,,Permanent,Trigger,ObjectOverwrite)</f>
        <v>EUROISDDS9Y#0010</v>
      </c>
      <c r="F51" s="107">
        <f>IFERROR(_xll.RtGet("DTSIMI1",D51,"ask")/100,"")</f>
        <v>7.3200000000000001E-3</v>
      </c>
      <c r="G51" s="107">
        <f>_xll.qlSimpleQuoteSetValue(E51,F51,Trigger)</f>
        <v>-2.0000000000000052E-5</v>
      </c>
      <c r="I51" s="184" t="str">
        <f t="shared" si="23"/>
        <v>SW</v>
      </c>
      <c r="J51" s="185" t="s">
        <v>99</v>
      </c>
      <c r="K51" s="185" t="str">
        <f t="shared" si="27"/>
        <v>EURYC1M_AB1E_9Y</v>
      </c>
      <c r="L51" s="107" t="str">
        <f>_xll.qlSimpleQuote(K51,,,Permanent,Trigger,ObjectOverwrite)</f>
        <v>EURYC1M_AB1E_9Y#0010</v>
      </c>
      <c r="M51" s="107">
        <f>IFERROR(_xll.RtGet("DTSIMI1",K51,"ASK")/100,"")</f>
        <v>7.9100000000000004E-3</v>
      </c>
      <c r="N51" s="186">
        <f>_xll.qlSimpleQuoteSetValue(L51,M51,Trigger)</f>
        <v>-1.9999999999999185E-5</v>
      </c>
      <c r="O51" s="89"/>
      <c r="P51" s="184" t="str">
        <f t="shared" si="24"/>
        <v>SW</v>
      </c>
      <c r="Q51" s="185" t="s">
        <v>99</v>
      </c>
      <c r="R51" s="185" t="str">
        <f t="shared" si="31"/>
        <v>EUR_CURVE_3M_9Y</v>
      </c>
      <c r="S51" s="107" t="str">
        <f>_xll.qlSimpleQuote(R51,,,Permanent,Trigger,ObjectOverwrite)</f>
        <v>EUR_CURVE_3M_9Y#0010</v>
      </c>
      <c r="T51" s="107">
        <f>IFERROR(_xll.RtGet("DTSIMI1",R51,$T$3)/100,"")</f>
        <v>8.9200000000000008E-3</v>
      </c>
      <c r="U51" s="107">
        <f>IFERROR(_xll.RtGet("DTSIMI1",R51,$U$3)/100,"")</f>
        <v>8.9200000000000008E-3</v>
      </c>
      <c r="V51" s="107">
        <f t="shared" si="2"/>
        <v>8.9200000000000008E-3</v>
      </c>
      <c r="W51" s="186">
        <f>_xll.qlSimpleQuoteSetValue(S51,V51,Trigger)</f>
        <v>-1.999999999999745E-5</v>
      </c>
      <c r="X51" s="80"/>
      <c r="Y51" s="184" t="str">
        <f t="shared" si="25"/>
        <v>SW</v>
      </c>
      <c r="Z51" s="185" t="s">
        <v>99</v>
      </c>
      <c r="AA51" s="185" t="str">
        <f t="shared" si="28"/>
        <v>EURAB6R9Y=</v>
      </c>
      <c r="AB51" s="107" t="str">
        <f>_xll.qlSimpleQuote(AA51,,,Permanent,Trigger,ObjectOverwrite)</f>
        <v>EURAB6R9Y=#0010</v>
      </c>
      <c r="AC51" s="107">
        <f>IFERROR(_xll.RtGet("DTSIMI1",AA51,$AC$3)/100,"")</f>
        <v>9.8499999999999994E-3</v>
      </c>
      <c r="AD51" s="107">
        <f>IFERROR(_xll.RtGet("DTSIMI1",AA51,$AD$3)/100,"")</f>
        <v>9.8499999999999994E-3</v>
      </c>
      <c r="AE51" s="107">
        <f t="shared" si="3"/>
        <v>9.8499999999999994E-3</v>
      </c>
      <c r="AF51" s="107">
        <f>_xll.qlSimpleQuoteSetValue(AB51,AE51,Trigger)</f>
        <v>-1.9999999999999185E-5</v>
      </c>
      <c r="AG51" s="89"/>
      <c r="AH51" s="184" t="str">
        <f t="shared" si="32"/>
        <v>SW</v>
      </c>
      <c r="AI51" s="185" t="s">
        <v>99</v>
      </c>
      <c r="AJ51" s="185" t="str">
        <f t="shared" si="29"/>
        <v>EUR_CURVE_12M_9Y</v>
      </c>
      <c r="AK51" s="107" t="str">
        <f>_xll.qlSimpleQuote(AJ51,,,Permanent,Trigger,ObjectOverwrite)</f>
        <v>EUR_CURVE_12M_9Y#0010</v>
      </c>
      <c r="AL51" s="107">
        <f>IFERROR(_xll.RtGet("DTSIMI1",AJ51,"ASK")/100,"")</f>
        <v>1.103E-2</v>
      </c>
      <c r="AM51" s="186">
        <f>_xll.qlSimpleQuoteSetValue(AK51,AL51,Trigger)</f>
        <v>-1.9999999999999185E-5</v>
      </c>
      <c r="AO51" s="184" t="str">
        <f t="shared" si="26"/>
        <v>SW</v>
      </c>
      <c r="AP51" s="185" t="s">
        <v>99</v>
      </c>
      <c r="AQ51" s="185" t="str">
        <f t="shared" si="30"/>
        <v>EURAB6R9Y=</v>
      </c>
      <c r="AR51" s="107" t="str">
        <f>_xll.qlSimpleQuote(AQ51,,,Permanent,Trigger,ObjectOverwrite)</f>
        <v>EURAB6R9Y=#0010</v>
      </c>
      <c r="AS51" s="107">
        <f>IFERROR(_xll.RtGet("DTSIMI1",AQ51,$AC$3)/100,"")</f>
        <v>9.8499999999999994E-3</v>
      </c>
      <c r="AT51" s="107">
        <f>IFERROR(_xll.RtGet("DTSIMI1",AQ51,$AD$3)/100,"")</f>
        <v>9.8499999999999994E-3</v>
      </c>
      <c r="AU51" s="107">
        <f t="shared" si="4"/>
        <v>9.8499999999999994E-3</v>
      </c>
      <c r="AV51" s="107"/>
      <c r="AW51" s="163"/>
    </row>
    <row r="52" spans="2:49" x14ac:dyDescent="0.2">
      <c r="B52" s="100" t="str">
        <f t="shared" si="22"/>
        <v>Dp</v>
      </c>
      <c r="C52" s="184" t="s">
        <v>100</v>
      </c>
      <c r="D52" s="185" t="str">
        <f t="shared" si="21"/>
        <v>EUROISDDS10Y</v>
      </c>
      <c r="E52" s="185" t="str">
        <f>_xll.qlSimpleQuote(D52,,,Permanent,Trigger,ObjectOverwrite)</f>
        <v>EUROISDDS10Y#0010</v>
      </c>
      <c r="F52" s="107">
        <f>IFERROR(_xll.RtGet("DTSIMI1",D52,"ask")/100,"")</f>
        <v>8.43E-3</v>
      </c>
      <c r="G52" s="107">
        <f>_xll.qlSimpleQuoteSetValue(E52,F52,Trigger)</f>
        <v>-9.9999999999995925E-6</v>
      </c>
      <c r="I52" s="184" t="str">
        <f t="shared" si="23"/>
        <v>SW</v>
      </c>
      <c r="J52" s="185" t="s">
        <v>100</v>
      </c>
      <c r="K52" s="185" t="str">
        <f t="shared" si="27"/>
        <v>EURYC1M_AB1E_10Y</v>
      </c>
      <c r="L52" s="107" t="str">
        <f>_xll.qlSimpleQuote(K52,,,Permanent,Trigger,ObjectOverwrite)</f>
        <v>EURYC1M_AB1E_10Y#0010</v>
      </c>
      <c r="M52" s="107">
        <f>IFERROR(_xll.RtGet("DTSIMI1",K52,"ASK")/100,"")</f>
        <v>9.0299999999999998E-3</v>
      </c>
      <c r="N52" s="186">
        <f>_xll.qlSimpleQuoteSetValue(L52,M52,Trigger)</f>
        <v>-9.9999999999995925E-6</v>
      </c>
      <c r="O52" s="89"/>
      <c r="P52" s="184" t="str">
        <f t="shared" si="24"/>
        <v>SW</v>
      </c>
      <c r="Q52" s="185" t="s">
        <v>100</v>
      </c>
      <c r="R52" s="185" t="str">
        <f t="shared" si="31"/>
        <v>EUR_CURVE_3M_10Y</v>
      </c>
      <c r="S52" s="107" t="str">
        <f>_xll.qlSimpleQuote(R52,,,Permanent,Trigger,ObjectOverwrite)</f>
        <v>EUR_CURVE_3M_10Y#0010</v>
      </c>
      <c r="T52" s="107">
        <f>IFERROR(_xll.RtGet("DTSIMI1",R52,$T$3)/100,"")</f>
        <v>1.0019999999999999E-2</v>
      </c>
      <c r="U52" s="107">
        <f>IFERROR(_xll.RtGet("DTSIMI1",R52,$U$3)/100,"")</f>
        <v>1.0019999999999999E-2</v>
      </c>
      <c r="V52" s="107">
        <f t="shared" si="2"/>
        <v>1.0019999999999999E-2</v>
      </c>
      <c r="W52" s="186">
        <f>_xll.qlSimpleQuoteSetValue(S52,V52,Trigger)</f>
        <v>-9.9999999999995925E-6</v>
      </c>
      <c r="X52" s="80"/>
      <c r="Y52" s="184" t="str">
        <f t="shared" si="25"/>
        <v>SW</v>
      </c>
      <c r="Z52" s="185" t="s">
        <v>100</v>
      </c>
      <c r="AA52" s="185" t="str">
        <f t="shared" si="28"/>
        <v>EURAB6R10Y=</v>
      </c>
      <c r="AB52" s="107" t="str">
        <f>_xll.qlSimpleQuote(AA52,,,Permanent,Trigger,ObjectOverwrite)</f>
        <v>EURAB6R10Y=#0010</v>
      </c>
      <c r="AC52" s="107">
        <f>IFERROR(_xll.RtGet("DTSIMI1",AA52,$AC$3)/100,"")</f>
        <v>1.0920000000000001E-2</v>
      </c>
      <c r="AD52" s="107">
        <f>IFERROR(_xll.RtGet("DTSIMI1",AA52,$AD$3)/100,"")</f>
        <v>1.0920000000000001E-2</v>
      </c>
      <c r="AE52" s="107">
        <f t="shared" si="3"/>
        <v>1.0920000000000001E-2</v>
      </c>
      <c r="AF52" s="107">
        <f>_xll.qlSimpleQuoteSetValue(AB52,AE52,Trigger)</f>
        <v>1.0000000000001327E-5</v>
      </c>
      <c r="AG52" s="89"/>
      <c r="AH52" s="184" t="str">
        <f t="shared" si="32"/>
        <v>SW</v>
      </c>
      <c r="AI52" s="185" t="s">
        <v>100</v>
      </c>
      <c r="AJ52" s="185" t="str">
        <f t="shared" si="29"/>
        <v>EUR_CURVE_12M_10Y</v>
      </c>
      <c r="AK52" s="107" t="str">
        <f>_xll.qlSimpleQuote(AJ52,,,Permanent,Trigger,ObjectOverwrite)</f>
        <v>EUR_CURVE_12M_10Y#0010</v>
      </c>
      <c r="AL52" s="107">
        <f>IFERROR(_xll.RtGet("DTSIMI1",AJ52,"ASK")/100,"")</f>
        <v>1.2070000000000001E-2</v>
      </c>
      <c r="AM52" s="186">
        <f>_xll.qlSimpleQuoteSetValue(AK52,AL52,Trigger)</f>
        <v>1.0000000000001327E-5</v>
      </c>
      <c r="AO52" s="184" t="str">
        <f t="shared" si="26"/>
        <v>SW</v>
      </c>
      <c r="AP52" s="185" t="s">
        <v>100</v>
      </c>
      <c r="AQ52" s="185" t="str">
        <f t="shared" si="30"/>
        <v>EURAB6R10Y=</v>
      </c>
      <c r="AR52" s="107" t="str">
        <f>_xll.qlSimpleQuote(AQ52,,,Permanent,Trigger,ObjectOverwrite)</f>
        <v>EURAB6R10Y=#0010</v>
      </c>
      <c r="AS52" s="107">
        <f>IFERROR(_xll.RtGet("DTSIMI1",AQ52,$AC$3)/100,"")</f>
        <v>1.0920000000000001E-2</v>
      </c>
      <c r="AT52" s="107">
        <f>IFERROR(_xll.RtGet("DTSIMI1",AQ52,$AD$3)/100,"")</f>
        <v>1.0920000000000001E-2</v>
      </c>
      <c r="AU52" s="107">
        <f t="shared" si="4"/>
        <v>1.0920000000000001E-2</v>
      </c>
      <c r="AV52" s="107"/>
      <c r="AW52" s="163"/>
    </row>
    <row r="53" spans="2:49" x14ac:dyDescent="0.2">
      <c r="B53" s="100" t="str">
        <f t="shared" si="22"/>
        <v>Dp</v>
      </c>
      <c r="C53" s="184" t="s">
        <v>101</v>
      </c>
      <c r="D53" s="185" t="str">
        <f t="shared" si="21"/>
        <v>EUROISDDS11Y</v>
      </c>
      <c r="E53" s="185" t="str">
        <f>_xll.qlSimpleQuote(D53,,,Permanent,Trigger,ObjectOverwrite)</f>
        <v>EUROISDDS11Y#0010</v>
      </c>
      <c r="F53" s="107">
        <f>IFERROR(_xll.RtGet("DTSIMI1",D53,"ask")/100,"")</f>
        <v>9.4500000000000001E-3</v>
      </c>
      <c r="G53" s="107">
        <f>_xll.qlSimpleQuoteSetValue(E53,F53,Trigger)</f>
        <v>-1.0000000000001327E-5</v>
      </c>
      <c r="I53" s="184" t="str">
        <f t="shared" si="23"/>
        <v>SW</v>
      </c>
      <c r="J53" s="185" t="s">
        <v>101</v>
      </c>
      <c r="K53" s="185" t="str">
        <f t="shared" si="27"/>
        <v>EURYC1M_AB1E_11Y</v>
      </c>
      <c r="L53" s="107" t="str">
        <f>_xll.qlSimpleQuote(K53,,,Permanent,Trigger,ObjectOverwrite)</f>
        <v>EURYC1M_AB1E_11Y#0010</v>
      </c>
      <c r="M53" s="107">
        <f>IFERROR(_xll.RtGet("DTSIMI1",K53,"ASK")/100,"")</f>
        <v>1.003644563E-2</v>
      </c>
      <c r="N53" s="186">
        <f>_xll.qlSimpleQuoteSetValue(L53,M53,Trigger)</f>
        <v>1.8350000000402766E-8</v>
      </c>
      <c r="O53" s="89"/>
      <c r="P53" s="184" t="str">
        <f t="shared" si="24"/>
        <v>SW</v>
      </c>
      <c r="Q53" s="185" t="s">
        <v>101</v>
      </c>
      <c r="R53" s="185" t="str">
        <f t="shared" si="31"/>
        <v>EUR_CURVE_3M_11Y</v>
      </c>
      <c r="S53" s="107" t="str">
        <f>_xll.qlSimpleQuote(R53,,,Permanent,Trigger,ObjectOverwrite)</f>
        <v>EUR_CURVE_3M_11Y#0010</v>
      </c>
      <c r="T53" s="107">
        <f>IFERROR(_xll.RtGet("DTSIMI1",R53,$T$3)/100,"")</f>
        <v>1.1020334560000001E-2</v>
      </c>
      <c r="U53" s="107">
        <f>IFERROR(_xll.RtGet("DTSIMI1",R53,$U$3)/100,"")</f>
        <v>1.1020334560000001E-2</v>
      </c>
      <c r="V53" s="107">
        <f t="shared" si="2"/>
        <v>1.1020334560000001E-2</v>
      </c>
      <c r="W53" s="186">
        <f>_xll.qlSimpleQuoteSetValue(S53,V53,Trigger)</f>
        <v>1.4340000001680786E-8</v>
      </c>
      <c r="X53" s="80"/>
      <c r="Y53" s="184" t="str">
        <f t="shared" si="25"/>
        <v>SW</v>
      </c>
      <c r="Z53" s="185" t="s">
        <v>101</v>
      </c>
      <c r="AA53" s="185" t="str">
        <f t="shared" si="28"/>
        <v>EURAB6R11Y=</v>
      </c>
      <c r="AB53" s="107" t="str">
        <f>_xll.qlSimpleQuote(AA53,,,Permanent,Trigger,ObjectOverwrite)</f>
        <v>EURAB6R11Y=#0010</v>
      </c>
      <c r="AC53" s="107">
        <f>IFERROR(_xll.RtGet("DTSIMI1",AA53,$AC$3)/100,"")</f>
        <v>1.1881678939999999E-2</v>
      </c>
      <c r="AD53" s="107">
        <f>IFERROR(_xll.RtGet("DTSIMI1",AA53,$AD$3)/100,"")</f>
        <v>1.1881678939999999E-2</v>
      </c>
      <c r="AE53" s="107">
        <f t="shared" si="3"/>
        <v>1.1881678939999999E-2</v>
      </c>
      <c r="AF53" s="107">
        <f>_xll.qlSimpleQuoteSetValue(AB53,AE53,Trigger)</f>
        <v>1.2342729999998206E-5</v>
      </c>
      <c r="AG53" s="89"/>
      <c r="AH53" s="184" t="str">
        <f t="shared" si="32"/>
        <v>SW</v>
      </c>
      <c r="AI53" s="185" t="s">
        <v>101</v>
      </c>
      <c r="AJ53" s="185" t="str">
        <f t="shared" si="29"/>
        <v>EUR_CURVE_12M_11Y</v>
      </c>
      <c r="AK53" s="107" t="str">
        <f>_xll.qlSimpleQuote(AJ53,,,Permanent,Trigger,ObjectOverwrite)</f>
        <v>EUR_CURVE_12M_11Y#0010</v>
      </c>
      <c r="AL53" s="107">
        <f>IFERROR(_xll.RtGet("DTSIMI1",AJ53,"ASK")/100,"")</f>
        <v>1.299382992E-2</v>
      </c>
      <c r="AM53" s="186">
        <f>_xll.qlSimpleQuoteSetValue(AK53,AL53,Trigger)</f>
        <v>1.2317109999999964E-5</v>
      </c>
      <c r="AO53" s="184" t="str">
        <f t="shared" si="26"/>
        <v>SW</v>
      </c>
      <c r="AP53" s="185" t="s">
        <v>101</v>
      </c>
      <c r="AQ53" s="185" t="str">
        <f t="shared" si="30"/>
        <v>EURAB6R11Y=</v>
      </c>
      <c r="AR53" s="107" t="str">
        <f>_xll.qlSimpleQuote(AQ53,,,Permanent,Trigger,ObjectOverwrite)</f>
        <v>EURAB6R11Y=#0010</v>
      </c>
      <c r="AS53" s="107">
        <f>IFERROR(_xll.RtGet("DTSIMI1",AQ53,$AC$3)/100,"")</f>
        <v>1.1881678939999999E-2</v>
      </c>
      <c r="AT53" s="107">
        <f>IFERROR(_xll.RtGet("DTSIMI1",AQ53,$AD$3)/100,"")</f>
        <v>1.1881678939999999E-2</v>
      </c>
      <c r="AU53" s="107">
        <f t="shared" si="4"/>
        <v>1.1881678939999999E-2</v>
      </c>
      <c r="AV53" s="107"/>
      <c r="AW53" s="163"/>
    </row>
    <row r="54" spans="2:49" x14ac:dyDescent="0.2">
      <c r="B54" s="100" t="str">
        <f t="shared" si="22"/>
        <v>Dp</v>
      </c>
      <c r="C54" s="184" t="s">
        <v>102</v>
      </c>
      <c r="D54" s="185" t="str">
        <f t="shared" si="21"/>
        <v>EUROISDDS12Y</v>
      </c>
      <c r="E54" s="185" t="str">
        <f>_xll.qlSimpleQuote(D54,,,Permanent,Trigger,ObjectOverwrite)</f>
        <v>EUROISDDS12Y#0010</v>
      </c>
      <c r="F54" s="107">
        <f>IFERROR(_xll.RtGet("DTSIMI1",D54,"ask")/100,"")</f>
        <v>1.035E-2</v>
      </c>
      <c r="G54" s="107">
        <f>_xll.qlSimpleQuoteSetValue(E54,F54,Trigger)</f>
        <v>-1.0000000000001327E-5</v>
      </c>
      <c r="I54" s="184" t="str">
        <f t="shared" si="23"/>
        <v>SW</v>
      </c>
      <c r="J54" s="185" t="s">
        <v>102</v>
      </c>
      <c r="K54" s="185" t="str">
        <f t="shared" si="27"/>
        <v>EURYC1M_AB1E_12Y</v>
      </c>
      <c r="L54" s="107" t="str">
        <f>_xll.qlSimpleQuote(K54,,,Permanent,Trigger,ObjectOverwrite)</f>
        <v>EURYC1M_AB1E_12Y#0010</v>
      </c>
      <c r="M54" s="107">
        <f>IFERROR(_xll.RtGet("DTSIMI1",K54,"ASK")/100,"")</f>
        <v>1.093E-2</v>
      </c>
      <c r="N54" s="186">
        <f>_xll.qlSimpleQuoteSetValue(L54,M54,Trigger)</f>
        <v>-9.9999999999995925E-6</v>
      </c>
      <c r="O54" s="89"/>
      <c r="P54" s="184" t="str">
        <f t="shared" si="24"/>
        <v>SW</v>
      </c>
      <c r="Q54" s="185" t="s">
        <v>102</v>
      </c>
      <c r="R54" s="185" t="str">
        <f t="shared" si="31"/>
        <v>EUR_CURVE_3M_12Y</v>
      </c>
      <c r="S54" s="107" t="str">
        <f>_xll.qlSimpleQuote(R54,,,Permanent,Trigger,ObjectOverwrite)</f>
        <v>EUR_CURVE_3M_12Y#0010</v>
      </c>
      <c r="T54" s="107">
        <f>IFERROR(_xll.RtGet("DTSIMI1",R54,$T$3)/100,"")</f>
        <v>1.191E-2</v>
      </c>
      <c r="U54" s="107">
        <f>IFERROR(_xll.RtGet("DTSIMI1",R54,$U$3)/100,"")</f>
        <v>1.191E-2</v>
      </c>
      <c r="V54" s="107">
        <f t="shared" si="2"/>
        <v>1.191E-2</v>
      </c>
      <c r="W54" s="186">
        <f>_xll.qlSimpleQuoteSetValue(S54,V54,Trigger)</f>
        <v>-9.9999999999995925E-6</v>
      </c>
      <c r="X54" s="80"/>
      <c r="Y54" s="184" t="str">
        <f t="shared" si="25"/>
        <v>SW</v>
      </c>
      <c r="Z54" s="185" t="s">
        <v>102</v>
      </c>
      <c r="AA54" s="185" t="str">
        <f t="shared" si="28"/>
        <v>EURAB6R12Y=</v>
      </c>
      <c r="AB54" s="107" t="str">
        <f>_xll.qlSimpleQuote(AA54,,,Permanent,Trigger,ObjectOverwrite)</f>
        <v>EURAB6R12Y=#0010</v>
      </c>
      <c r="AC54" s="107">
        <f>IFERROR(_xll.RtGet("DTSIMI1",AA54,$AC$3)/100,"")</f>
        <v>1.2730000000000002E-2</v>
      </c>
      <c r="AD54" s="107">
        <f>IFERROR(_xll.RtGet("DTSIMI1",AA54,$AD$3)/100,"")</f>
        <v>1.2730000000000002E-2</v>
      </c>
      <c r="AE54" s="107">
        <f t="shared" si="3"/>
        <v>1.2730000000000002E-2</v>
      </c>
      <c r="AF54" s="107">
        <f>_xll.qlSimpleQuoteSetValue(AB54,AE54,Trigger)</f>
        <v>1.0000000000001327E-5</v>
      </c>
      <c r="AG54" s="89"/>
      <c r="AH54" s="184" t="str">
        <f t="shared" si="32"/>
        <v>SW</v>
      </c>
      <c r="AI54" s="185" t="s">
        <v>102</v>
      </c>
      <c r="AJ54" s="185" t="str">
        <f t="shared" si="29"/>
        <v>EUR_CURVE_12M_12Y</v>
      </c>
      <c r="AK54" s="107" t="str">
        <f>_xll.qlSimpleQuote(AJ54,,,Permanent,Trigger,ObjectOverwrite)</f>
        <v>EUR_CURVE_12M_12Y#0010</v>
      </c>
      <c r="AL54" s="107">
        <f>IFERROR(_xll.RtGet("DTSIMI1",AJ54,"ASK")/100,"")</f>
        <v>1.38E-2</v>
      </c>
      <c r="AM54" s="186">
        <f>_xll.qlSimpleQuoteSetValue(AK54,AL54,Trigger)</f>
        <v>9.9999999999995925E-6</v>
      </c>
      <c r="AO54" s="184" t="str">
        <f t="shared" si="26"/>
        <v>SW</v>
      </c>
      <c r="AP54" s="185" t="s">
        <v>102</v>
      </c>
      <c r="AQ54" s="185" t="str">
        <f t="shared" si="30"/>
        <v>EURAB6R12Y=</v>
      </c>
      <c r="AR54" s="107" t="str">
        <f>_xll.qlSimpleQuote(AQ54,,,Permanent,Trigger,ObjectOverwrite)</f>
        <v>EURAB6R12Y=#0010</v>
      </c>
      <c r="AS54" s="107">
        <f>IFERROR(_xll.RtGet("DTSIMI1",AQ54,$AC$3)/100,"")</f>
        <v>1.2730000000000002E-2</v>
      </c>
      <c r="AT54" s="107">
        <f>IFERROR(_xll.RtGet("DTSIMI1",AQ54,$AD$3)/100,"")</f>
        <v>1.2730000000000002E-2</v>
      </c>
      <c r="AU54" s="107">
        <f t="shared" si="4"/>
        <v>1.2730000000000002E-2</v>
      </c>
      <c r="AV54" s="107"/>
      <c r="AW54" s="163"/>
    </row>
    <row r="55" spans="2:49" x14ac:dyDescent="0.2">
      <c r="B55" s="100" t="str">
        <f t="shared" si="22"/>
        <v>Dp</v>
      </c>
      <c r="C55" s="184" t="s">
        <v>103</v>
      </c>
      <c r="D55" s="185" t="str">
        <f t="shared" si="21"/>
        <v>EUROISDDS13Y</v>
      </c>
      <c r="E55" s="185" t="str">
        <f>_xll.qlSimpleQuote(D55,,,Permanent,Trigger,ObjectOverwrite)</f>
        <v>EUROISDDS13Y#0010</v>
      </c>
      <c r="F55" s="107">
        <f>IFERROR(_xll.RtGet("DTSIMI1",D55,"ask")/100,"")</f>
        <v>1.1129999999999999E-2</v>
      </c>
      <c r="G55" s="107">
        <f>_xll.qlSimpleQuoteSetValue(E55,F55,Trigger)</f>
        <v>-9.9999999999995925E-6</v>
      </c>
      <c r="I55" s="184" t="str">
        <f t="shared" si="23"/>
        <v>SW</v>
      </c>
      <c r="J55" s="185" t="s">
        <v>103</v>
      </c>
      <c r="K55" s="185" t="str">
        <f t="shared" si="27"/>
        <v>EURYC1M_AB1E_13Y</v>
      </c>
      <c r="L55" s="107" t="str">
        <f>_xll.qlSimpleQuote(K55,,,Permanent,Trigger,ObjectOverwrite)</f>
        <v>EURYC1M_AB1E_13Y#0010</v>
      </c>
      <c r="M55" s="107">
        <f>IFERROR(_xll.RtGet("DTSIMI1",K55,"ASK")/100,"")</f>
        <v>1.170121272E-2</v>
      </c>
      <c r="N55" s="186">
        <f>_xll.qlSimpleQuoteSetValue(L55,M55,Trigger)</f>
        <v>1.0099999999541032E-8</v>
      </c>
      <c r="O55" s="89"/>
      <c r="P55" s="184" t="str">
        <f t="shared" si="24"/>
        <v>SW</v>
      </c>
      <c r="Q55" s="185" t="s">
        <v>103</v>
      </c>
      <c r="R55" s="185" t="str">
        <f t="shared" si="31"/>
        <v>EUR_CURVE_3M_13Y</v>
      </c>
      <c r="S55" s="107" t="str">
        <f>_xll.qlSimpleQuote(R55,,,Permanent,Trigger,ObjectOverwrite)</f>
        <v>EUR_CURVE_3M_13Y#0010</v>
      </c>
      <c r="T55" s="107">
        <f>IFERROR(_xll.RtGet("DTSIMI1",R55,$T$3)/100,"")</f>
        <v>1.2666839780000001E-2</v>
      </c>
      <c r="U55" s="107">
        <f>IFERROR(_xll.RtGet("DTSIMI1",R55,$U$3)/100,"")</f>
        <v>1.2666839780000001E-2</v>
      </c>
      <c r="V55" s="107">
        <f t="shared" si="2"/>
        <v>1.2666839780000001E-2</v>
      </c>
      <c r="W55" s="186">
        <f>_xll.qlSimpleQuoteSetValue(S55,V55,Trigger)</f>
        <v>1.144000000112555E-8</v>
      </c>
      <c r="X55" s="80"/>
      <c r="Y55" s="184" t="str">
        <f t="shared" si="25"/>
        <v>SW</v>
      </c>
      <c r="Z55" s="185" t="s">
        <v>103</v>
      </c>
      <c r="AA55" s="185" t="str">
        <f t="shared" si="28"/>
        <v>EURAB6R13Y=</v>
      </c>
      <c r="AB55" s="107" t="str">
        <f>_xll.qlSimpleQuote(AA55,,,Permanent,Trigger,ObjectOverwrite)</f>
        <v>EURAB6R13Y=#0010</v>
      </c>
      <c r="AC55" s="107">
        <f>IFERROR(_xll.RtGet("DTSIMI1",AA55,$AC$3)/100,"")</f>
        <v>1.344982919E-2</v>
      </c>
      <c r="AD55" s="107">
        <f>IFERROR(_xll.RtGet("DTSIMI1",AA55,$AD$3)/100,"")</f>
        <v>1.344982919E-2</v>
      </c>
      <c r="AE55" s="107">
        <f t="shared" si="3"/>
        <v>1.344982919E-2</v>
      </c>
      <c r="AF55" s="107">
        <f>_xll.qlSimpleQuoteSetValue(AB55,AE55,Trigger)</f>
        <v>9.0423599999993332E-6</v>
      </c>
      <c r="AG55" s="89"/>
      <c r="AH55" s="184" t="str">
        <f t="shared" si="32"/>
        <v>SW</v>
      </c>
      <c r="AI55" s="185" t="s">
        <v>103</v>
      </c>
      <c r="AJ55" s="185" t="str">
        <f t="shared" si="29"/>
        <v>EUR_CURVE_12M_13Y</v>
      </c>
      <c r="AK55" s="107" t="str">
        <f>_xll.qlSimpleQuote(AJ55,,,Permanent,Trigger,ObjectOverwrite)</f>
        <v>EUR_CURVE_12M_13Y#0010</v>
      </c>
      <c r="AL55" s="107">
        <f>IFERROR(_xll.RtGet("DTSIMI1",AJ55,"ASK")/100,"")</f>
        <v>1.4476940380000001E-2</v>
      </c>
      <c r="AM55" s="186">
        <f>_xll.qlSimpleQuoteSetValue(AK55,AL55,Trigger)</f>
        <v>9.0515600000024704E-6</v>
      </c>
      <c r="AO55" s="184" t="str">
        <f t="shared" si="26"/>
        <v>SW</v>
      </c>
      <c r="AP55" s="185" t="s">
        <v>103</v>
      </c>
      <c r="AQ55" s="185" t="str">
        <f t="shared" si="30"/>
        <v>EURAB6R13Y=</v>
      </c>
      <c r="AR55" s="107" t="str">
        <f>_xll.qlSimpleQuote(AQ55,,,Permanent,Trigger,ObjectOverwrite)</f>
        <v>EURAB6R13Y=#0010</v>
      </c>
      <c r="AS55" s="107">
        <f>IFERROR(_xll.RtGet("DTSIMI1",AQ55,$AC$3)/100,"")</f>
        <v>1.344982919E-2</v>
      </c>
      <c r="AT55" s="107">
        <f>IFERROR(_xll.RtGet("DTSIMI1",AQ55,$AD$3)/100,"")</f>
        <v>1.344982919E-2</v>
      </c>
      <c r="AU55" s="107">
        <f t="shared" si="4"/>
        <v>1.344982919E-2</v>
      </c>
      <c r="AV55" s="107"/>
      <c r="AW55" s="163"/>
    </row>
    <row r="56" spans="2:49" x14ac:dyDescent="0.2">
      <c r="B56" s="100" t="str">
        <f t="shared" si="22"/>
        <v>Dp</v>
      </c>
      <c r="C56" s="184" t="s">
        <v>104</v>
      </c>
      <c r="D56" s="185" t="str">
        <f t="shared" si="21"/>
        <v>EUROISDDS14Y</v>
      </c>
      <c r="E56" s="185" t="str">
        <f>_xll.qlSimpleQuote(D56,,,Permanent,Trigger,ObjectOverwrite)</f>
        <v>EUROISDDS14Y#0010</v>
      </c>
      <c r="F56" s="107">
        <f>IFERROR(_xll.RtGet("DTSIMI1",D56,"ask")/100,"")</f>
        <v>1.18E-2</v>
      </c>
      <c r="G56" s="107">
        <f>_xll.qlSimpleQuoteSetValue(E56,F56,Trigger)</f>
        <v>-1.9999999999999185E-5</v>
      </c>
      <c r="I56" s="184" t="str">
        <f t="shared" si="23"/>
        <v>SW</v>
      </c>
      <c r="J56" s="185" t="s">
        <v>104</v>
      </c>
      <c r="K56" s="185" t="str">
        <f t="shared" si="27"/>
        <v>EURYC1M_AB1E_14Y</v>
      </c>
      <c r="L56" s="107" t="str">
        <f>_xll.qlSimpleQuote(K56,,,Permanent,Trigger,ObjectOverwrite)</f>
        <v>EURYC1M_AB1E_14Y#0010</v>
      </c>
      <c r="M56" s="107">
        <f>IFERROR(_xll.RtGet("DTSIMI1",K56,"ASK")/100,"")</f>
        <v>1.2367201960000001E-2</v>
      </c>
      <c r="N56" s="186">
        <f>_xll.qlSimpleQuoteSetValue(L56,M56,Trigger)</f>
        <v>1.4670000001229533E-8</v>
      </c>
      <c r="O56" s="89"/>
      <c r="P56" s="184" t="str">
        <f t="shared" si="24"/>
        <v>SW</v>
      </c>
      <c r="Q56" s="185" t="s">
        <v>104</v>
      </c>
      <c r="R56" s="185" t="str">
        <f t="shared" si="31"/>
        <v>EUR_CURVE_3M_14Y</v>
      </c>
      <c r="S56" s="107" t="str">
        <f>_xll.qlSimpleQuote(R56,,,Permanent,Trigger,ObjectOverwrite)</f>
        <v>EUR_CURVE_3M_14Y#0010</v>
      </c>
      <c r="T56" s="107">
        <f>IFERROR(_xll.RtGet("DTSIMI1",R56,$T$3)/100,"")</f>
        <v>1.3310962269999999E-2</v>
      </c>
      <c r="U56" s="107">
        <f>IFERROR(_xll.RtGet("DTSIMI1",R56,$U$3)/100,"")</f>
        <v>1.3310962269999999E-2</v>
      </c>
      <c r="V56" s="107">
        <f t="shared" si="2"/>
        <v>1.3310962269999999E-2</v>
      </c>
      <c r="W56" s="186">
        <f>_xll.qlSimpleQuoteSetValue(S56,V56,Trigger)</f>
        <v>1.5089999997816572E-8</v>
      </c>
      <c r="X56" s="80"/>
      <c r="Y56" s="184" t="str">
        <f t="shared" si="25"/>
        <v>SW</v>
      </c>
      <c r="Z56" s="185" t="s">
        <v>104</v>
      </c>
      <c r="AA56" s="185" t="str">
        <f t="shared" si="28"/>
        <v>EURAB6R14Y=</v>
      </c>
      <c r="AB56" s="107" t="str">
        <f>_xll.qlSimpleQuote(AA56,,,Permanent,Trigger,ObjectOverwrite)</f>
        <v>EURAB6R14Y=#0010</v>
      </c>
      <c r="AC56" s="107">
        <f>IFERROR(_xll.RtGet("DTSIMI1",AA56,$AC$3)/100,"")</f>
        <v>1.406078696E-2</v>
      </c>
      <c r="AD56" s="107">
        <f>IFERROR(_xll.RtGet("DTSIMI1",AA56,$AD$3)/100,"")</f>
        <v>1.406078696E-2</v>
      </c>
      <c r="AE56" s="107">
        <f t="shared" si="3"/>
        <v>1.406078696E-2</v>
      </c>
      <c r="AF56" s="107">
        <f>_xll.qlSimpleQuoteSetValue(AB56,AE56,Trigger)</f>
        <v>9.3769000000000491E-6</v>
      </c>
      <c r="AG56" s="89"/>
      <c r="AH56" s="184" t="str">
        <f t="shared" si="32"/>
        <v>SW</v>
      </c>
      <c r="AI56" s="185" t="s">
        <v>104</v>
      </c>
      <c r="AJ56" s="185" t="str">
        <f t="shared" si="29"/>
        <v>EUR_CURVE_12M_14Y</v>
      </c>
      <c r="AK56" s="107" t="str">
        <f>_xll.qlSimpleQuote(AJ56,,,Permanent,Trigger,ObjectOverwrite)</f>
        <v>EUR_CURVE_12M_14Y#0010</v>
      </c>
      <c r="AL56" s="107">
        <f>IFERROR(_xll.RtGet("DTSIMI1",AJ56,"ASK")/100,"")</f>
        <v>1.504685874E-2</v>
      </c>
      <c r="AM56" s="186">
        <f>_xll.qlSimpleQuoteSetValue(AK56,AL56,Trigger)</f>
        <v>9.3826399999996646E-6</v>
      </c>
      <c r="AO56" s="184" t="str">
        <f t="shared" si="26"/>
        <v>SW</v>
      </c>
      <c r="AP56" s="185" t="s">
        <v>104</v>
      </c>
      <c r="AQ56" s="185" t="str">
        <f t="shared" si="30"/>
        <v>EURAB6R14Y=</v>
      </c>
      <c r="AR56" s="107" t="str">
        <f>_xll.qlSimpleQuote(AQ56,,,Permanent,Trigger,ObjectOverwrite)</f>
        <v>EURAB6R14Y=#0010</v>
      </c>
      <c r="AS56" s="107">
        <f>IFERROR(_xll.RtGet("DTSIMI1",AQ56,$AC$3)/100,"")</f>
        <v>1.406078696E-2</v>
      </c>
      <c r="AT56" s="107">
        <f>IFERROR(_xll.RtGet("DTSIMI1",AQ56,$AD$3)/100,"")</f>
        <v>1.406078696E-2</v>
      </c>
      <c r="AU56" s="107">
        <f t="shared" si="4"/>
        <v>1.406078696E-2</v>
      </c>
      <c r="AV56" s="107"/>
      <c r="AW56" s="163"/>
    </row>
    <row r="57" spans="2:49" x14ac:dyDescent="0.2">
      <c r="B57" s="100" t="str">
        <f t="shared" si="22"/>
        <v>Dp</v>
      </c>
      <c r="C57" s="184" t="s">
        <v>105</v>
      </c>
      <c r="D57" s="185" t="str">
        <f t="shared" si="21"/>
        <v>EUROISDDS15Y</v>
      </c>
      <c r="E57" s="185" t="str">
        <f>_xll.qlSimpleQuote(D57,,,Permanent,Trigger,ObjectOverwrite)</f>
        <v>EUROISDDS15Y#0010</v>
      </c>
      <c r="F57" s="107">
        <f>IFERROR(_xll.RtGet("DTSIMI1",D57,"ask")/100,"")</f>
        <v>1.238E-2</v>
      </c>
      <c r="G57" s="107">
        <f>_xll.qlSimpleQuoteSetValue(E57,F57,Trigger)</f>
        <v>-1.9999999999999185E-5</v>
      </c>
      <c r="I57" s="184" t="str">
        <f t="shared" si="23"/>
        <v>SW</v>
      </c>
      <c r="J57" s="185" t="s">
        <v>105</v>
      </c>
      <c r="K57" s="185" t="str">
        <f t="shared" si="27"/>
        <v>EURYC1M_AB1E_15Y</v>
      </c>
      <c r="L57" s="107" t="str">
        <f>_xll.qlSimpleQuote(K57,,,Permanent,Trigger,ObjectOverwrite)</f>
        <v>EURYC1M_AB1E_15Y#0010</v>
      </c>
      <c r="M57" s="107">
        <f>IFERROR(_xll.RtGet("DTSIMI1",K57,"ASK")/100,"")</f>
        <v>1.294E-2</v>
      </c>
      <c r="N57" s="186">
        <f>_xll.qlSimpleQuoteSetValue(L57,M57,Trigger)</f>
        <v>-9.9999999999995925E-6</v>
      </c>
      <c r="O57" s="89"/>
      <c r="P57" s="184" t="str">
        <f t="shared" si="24"/>
        <v>SW</v>
      </c>
      <c r="Q57" s="185" t="s">
        <v>105</v>
      </c>
      <c r="R57" s="185" t="str">
        <f t="shared" si="31"/>
        <v>EUR_CURVE_3M_15Y</v>
      </c>
      <c r="S57" s="107" t="str">
        <f>_xll.qlSimpleQuote(R57,,,Permanent,Trigger,ObjectOverwrite)</f>
        <v>EUR_CURVE_3M_15Y#0010</v>
      </c>
      <c r="T57" s="107">
        <f>IFERROR(_xll.RtGet("DTSIMI1",R57,$T$3)/100,"")</f>
        <v>1.3860000000000001E-2</v>
      </c>
      <c r="U57" s="107">
        <f>IFERROR(_xll.RtGet("DTSIMI1",R57,$U$3)/100,"")</f>
        <v>1.3860000000000001E-2</v>
      </c>
      <c r="V57" s="107">
        <f t="shared" si="2"/>
        <v>1.3860000000000001E-2</v>
      </c>
      <c r="W57" s="186">
        <f>_xll.qlSimpleQuoteSetValue(S57,V57,Trigger)</f>
        <v>-9.9999999999995925E-6</v>
      </c>
      <c r="X57" s="80"/>
      <c r="Y57" s="184" t="str">
        <f t="shared" si="25"/>
        <v>SW</v>
      </c>
      <c r="Z57" s="185" t="s">
        <v>105</v>
      </c>
      <c r="AA57" s="185" t="str">
        <f t="shared" si="28"/>
        <v>EURAB6R15Y=</v>
      </c>
      <c r="AB57" s="107" t="str">
        <f>_xll.qlSimpleQuote(AA57,,,Permanent,Trigger,ObjectOverwrite)</f>
        <v>EURAB6R15Y=#0010</v>
      </c>
      <c r="AC57" s="107">
        <f>IFERROR(_xll.RtGet("DTSIMI1",AA57,$AC$3)/100,"")</f>
        <v>1.4579999999999999E-2</v>
      </c>
      <c r="AD57" s="107">
        <f>IFERROR(_xll.RtGet("DTSIMI1",AA57,$AD$3)/100,"")</f>
        <v>1.4579999999999999E-2</v>
      </c>
      <c r="AE57" s="107">
        <f t="shared" si="3"/>
        <v>1.4579999999999999E-2</v>
      </c>
      <c r="AF57" s="107">
        <f>_xll.qlSimpleQuoteSetValue(AB57,AE57,Trigger)</f>
        <v>9.9999999999978578E-6</v>
      </c>
      <c r="AG57" s="89"/>
      <c r="AH57" s="184" t="str">
        <f t="shared" si="32"/>
        <v>SW</v>
      </c>
      <c r="AI57" s="185" t="s">
        <v>105</v>
      </c>
      <c r="AJ57" s="185" t="str">
        <f t="shared" si="29"/>
        <v>EUR_CURVE_12M_15Y</v>
      </c>
      <c r="AK57" s="107" t="str">
        <f>_xll.qlSimpleQuote(AJ57,,,Permanent,Trigger,ObjectOverwrite)</f>
        <v>EUR_CURVE_12M_15Y#0010</v>
      </c>
      <c r="AL57" s="107">
        <f>IFERROR(_xll.RtGet("DTSIMI1",AJ57,"ASK")/100,"")</f>
        <v>1.5529999999999999E-2</v>
      </c>
      <c r="AM57" s="186">
        <f>_xll.qlSimpleQuoteSetValue(AK57,AL57,Trigger)</f>
        <v>9.9999999999978578E-6</v>
      </c>
      <c r="AO57" s="184" t="str">
        <f t="shared" si="26"/>
        <v>SW</v>
      </c>
      <c r="AP57" s="185" t="s">
        <v>105</v>
      </c>
      <c r="AQ57" s="185" t="str">
        <f t="shared" si="30"/>
        <v>EURAB6R15Y=</v>
      </c>
      <c r="AR57" s="107" t="str">
        <f>_xll.qlSimpleQuote(AQ57,,,Permanent,Trigger,ObjectOverwrite)</f>
        <v>EURAB6R15Y=#0010</v>
      </c>
      <c r="AS57" s="107">
        <f>IFERROR(_xll.RtGet("DTSIMI1",AQ57,$AC$3)/100,"")</f>
        <v>1.4579999999999999E-2</v>
      </c>
      <c r="AT57" s="107">
        <f>IFERROR(_xll.RtGet("DTSIMI1",AQ57,$AD$3)/100,"")</f>
        <v>1.4579999999999999E-2</v>
      </c>
      <c r="AU57" s="107">
        <f t="shared" si="4"/>
        <v>1.4579999999999999E-2</v>
      </c>
      <c r="AV57" s="107"/>
      <c r="AW57" s="163"/>
    </row>
    <row r="58" spans="2:49" x14ac:dyDescent="0.2">
      <c r="B58" s="100" t="str">
        <f t="shared" si="22"/>
        <v>Dp</v>
      </c>
      <c r="C58" s="184" t="s">
        <v>106</v>
      </c>
      <c r="D58" s="185" t="str">
        <f t="shared" si="21"/>
        <v>EUROISDDS16Y</v>
      </c>
      <c r="E58" s="185" t="str">
        <f>_xll.qlSimpleQuote(D58,,,Permanent,Trigger,ObjectOverwrite)</f>
        <v>EUROISDDS16Y#0010</v>
      </c>
      <c r="F58" s="107">
        <f>IFERROR(_xll.RtGet("DTSIMI1",D58,"ask")/100,"")</f>
        <v>1.2880000000000001E-2</v>
      </c>
      <c r="G58" s="107">
        <f>_xll.qlSimpleQuoteSetValue(E58,F58,Trigger)</f>
        <v>-1.9999999999999185E-5</v>
      </c>
      <c r="I58" s="184" t="str">
        <f t="shared" si="23"/>
        <v>SW</v>
      </c>
      <c r="J58" s="185" t="s">
        <v>106</v>
      </c>
      <c r="K58" s="185" t="str">
        <f t="shared" si="27"/>
        <v>EURYC1M_AB1E_16Y</v>
      </c>
      <c r="L58" s="107" t="str">
        <f>_xll.qlSimpleQuote(K58,,,Permanent,Trigger,ObjectOverwrite)</f>
        <v>EURYC1M_AB1E_16Y#0010</v>
      </c>
      <c r="M58" s="107">
        <f>IFERROR(_xll.RtGet("DTSIMI1",K58,"ASK")/100,"")</f>
        <v>1.342913204E-2</v>
      </c>
      <c r="N58" s="186">
        <f>_xll.qlSimpleQuoteSetValue(L58,M58,Trigger)</f>
        <v>-2.2470000001287294E-8</v>
      </c>
      <c r="O58" s="89"/>
      <c r="P58" s="184" t="str">
        <f t="shared" si="24"/>
        <v>SW</v>
      </c>
      <c r="Q58" s="185" t="s">
        <v>106</v>
      </c>
      <c r="R58" s="185" t="str">
        <f t="shared" si="31"/>
        <v>EUR_CURVE_3M_16Y</v>
      </c>
      <c r="S58" s="107" t="str">
        <f>_xll.qlSimpleQuote(R58,,,Permanent,Trigger,ObjectOverwrite)</f>
        <v>EUR_CURVE_3M_16Y#0010</v>
      </c>
      <c r="T58" s="107">
        <f>IFERROR(_xll.RtGet("DTSIMI1",R58,$T$3)/100,"")</f>
        <v>1.4326777779999999E-2</v>
      </c>
      <c r="U58" s="107">
        <f>IFERROR(_xll.RtGet("DTSIMI1",R58,$U$3)/100,"")</f>
        <v>1.4326777779999999E-2</v>
      </c>
      <c r="V58" s="107">
        <f t="shared" si="2"/>
        <v>1.4326777779999999E-2</v>
      </c>
      <c r="W58" s="186">
        <f>_xll.qlSimpleQuoteSetValue(S58,V58,Trigger)</f>
        <v>-2.1940000000802984E-8</v>
      </c>
      <c r="X58" s="80"/>
      <c r="Y58" s="184" t="str">
        <f t="shared" si="25"/>
        <v>SW</v>
      </c>
      <c r="Z58" s="185" t="s">
        <v>106</v>
      </c>
      <c r="AA58" s="185" t="str">
        <f t="shared" si="28"/>
        <v>EURAB6R16Y=</v>
      </c>
      <c r="AB58" s="107" t="str">
        <f>_xll.qlSimpleQuote(AA58,,,Permanent,Trigger,ObjectOverwrite)</f>
        <v>EURAB6R16Y=#0010</v>
      </c>
      <c r="AC58" s="107">
        <f>IFERROR(_xll.RtGet("DTSIMI1",AA58,$AC$3)/100,"")</f>
        <v>1.5019657989999999E-2</v>
      </c>
      <c r="AD58" s="107">
        <f>IFERROR(_xll.RtGet("DTSIMI1",AA58,$AD$3)/100,"")</f>
        <v>1.5019657989999999E-2</v>
      </c>
      <c r="AE58" s="107">
        <f t="shared" si="3"/>
        <v>1.5019657989999999E-2</v>
      </c>
      <c r="AF58" s="107">
        <f>_xll.qlSimpleQuoteSetValue(AB58,AE58,Trigger)</f>
        <v>1.031819999999968E-5</v>
      </c>
      <c r="AG58" s="89"/>
      <c r="AH58" s="184" t="str">
        <f t="shared" si="32"/>
        <v>SW</v>
      </c>
      <c r="AI58" s="185" t="s">
        <v>106</v>
      </c>
      <c r="AJ58" s="185" t="str">
        <f t="shared" si="29"/>
        <v>EUR_CURVE_12M_16Y</v>
      </c>
      <c r="AK58" s="107" t="str">
        <f>_xll.qlSimpleQuote(AJ58,,,Permanent,Trigger,ObjectOverwrite)</f>
        <v>EUR_CURVE_12M_16Y#0010</v>
      </c>
      <c r="AL58" s="107">
        <f>IFERROR(_xll.RtGet("DTSIMI1",AJ58,"ASK")/100,"")</f>
        <v>1.5939946739999999E-2</v>
      </c>
      <c r="AM58" s="186">
        <f>_xll.qlSimpleQuoteSetValue(AK58,AL58,Trigger)</f>
        <v>1.0313769999999167E-5</v>
      </c>
      <c r="AO58" s="184" t="str">
        <f t="shared" si="26"/>
        <v>SW</v>
      </c>
      <c r="AP58" s="185" t="s">
        <v>106</v>
      </c>
      <c r="AQ58" s="185" t="str">
        <f t="shared" si="30"/>
        <v>EURAB6R16Y=</v>
      </c>
      <c r="AR58" s="107" t="str">
        <f>_xll.qlSimpleQuote(AQ58,,,Permanent,Trigger,ObjectOverwrite)</f>
        <v>EURAB6R16Y=#0010</v>
      </c>
      <c r="AS58" s="107">
        <f>IFERROR(_xll.RtGet("DTSIMI1",AQ58,$AC$3)/100,"")</f>
        <v>1.5019657989999999E-2</v>
      </c>
      <c r="AT58" s="107">
        <f>IFERROR(_xll.RtGet("DTSIMI1",AQ58,$AD$3)/100,"")</f>
        <v>1.5019657989999999E-2</v>
      </c>
      <c r="AU58" s="107">
        <f t="shared" si="4"/>
        <v>1.5019657989999999E-2</v>
      </c>
      <c r="AV58" s="107"/>
      <c r="AW58" s="163"/>
    </row>
    <row r="59" spans="2:49" x14ac:dyDescent="0.2">
      <c r="B59" s="100" t="str">
        <f t="shared" si="22"/>
        <v>Dp</v>
      </c>
      <c r="C59" s="184" t="s">
        <v>107</v>
      </c>
      <c r="D59" s="185" t="str">
        <f t="shared" si="21"/>
        <v>EUROISDDS17Y</v>
      </c>
      <c r="E59" s="185" t="str">
        <f>_xll.qlSimpleQuote(D59,,,Permanent,Trigger,ObjectOverwrite)</f>
        <v>EUROISDDS17Y#0010</v>
      </c>
      <c r="F59" s="107">
        <f>IFERROR(_xll.RtGet("DTSIMI1",D59,"ask")/100,"")</f>
        <v>1.3300000000000001E-2</v>
      </c>
      <c r="G59" s="107">
        <f>_xll.qlSimpleQuoteSetValue(E59,F59,Trigger)</f>
        <v>-1.999999999999745E-5</v>
      </c>
      <c r="I59" s="184" t="str">
        <f t="shared" si="23"/>
        <v>SW</v>
      </c>
      <c r="J59" s="185" t="s">
        <v>107</v>
      </c>
      <c r="K59" s="185" t="str">
        <f t="shared" si="27"/>
        <v>EURYC1M_AB1E_17Y</v>
      </c>
      <c r="L59" s="107" t="str">
        <f>_xll.qlSimpleQuote(K59,,,Permanent,Trigger,ObjectOverwrite)</f>
        <v>EURYC1M_AB1E_17Y#0010</v>
      </c>
      <c r="M59" s="107">
        <f>IFERROR(_xll.RtGet("DTSIMI1",K59,"ASK")/100,"")</f>
        <v>1.384815203E-2</v>
      </c>
      <c r="N59" s="186">
        <f>_xll.qlSimpleQuoteSetValue(L59,M59,Trigger)</f>
        <v>-3.468000000193816E-8</v>
      </c>
      <c r="O59" s="89"/>
      <c r="P59" s="184" t="str">
        <f t="shared" si="24"/>
        <v>SW</v>
      </c>
      <c r="Q59" s="185" t="s">
        <v>107</v>
      </c>
      <c r="R59" s="185" t="str">
        <f t="shared" si="31"/>
        <v>EUR_CURVE_3M_17Y</v>
      </c>
      <c r="S59" s="107" t="str">
        <f>_xll.qlSimpleQuote(R59,,,Permanent,Trigger,ObjectOverwrite)</f>
        <v>EUR_CURVE_3M_17Y#0010</v>
      </c>
      <c r="T59" s="107">
        <f>IFERROR(_xll.RtGet("DTSIMI1",R59,$T$3)/100,"")</f>
        <v>1.472495761E-2</v>
      </c>
      <c r="U59" s="107">
        <f>IFERROR(_xll.RtGet("DTSIMI1",R59,$U$3)/100,"")</f>
        <v>1.472495761E-2</v>
      </c>
      <c r="V59" s="107">
        <f t="shared" si="2"/>
        <v>1.472495761E-2</v>
      </c>
      <c r="W59" s="186">
        <f>_xll.qlSimpleQuoteSetValue(S59,V59,Trigger)</f>
        <v>-3.3530000000461802E-8</v>
      </c>
      <c r="X59" s="80"/>
      <c r="Y59" s="184" t="str">
        <f t="shared" si="25"/>
        <v>SW</v>
      </c>
      <c r="Z59" s="185" t="s">
        <v>107</v>
      </c>
      <c r="AA59" s="185" t="str">
        <f t="shared" si="28"/>
        <v>EURAB6R17Y=</v>
      </c>
      <c r="AB59" s="107" t="str">
        <f>_xll.qlSimpleQuote(AA59,,,Permanent,Trigger,ObjectOverwrite)</f>
        <v>EURAB6R17Y=#0010</v>
      </c>
      <c r="AC59" s="107">
        <f>IFERROR(_xll.RtGet("DTSIMI1",AA59,$AC$3)/100,"")</f>
        <v>1.539266056E-2</v>
      </c>
      <c r="AD59" s="107">
        <f>IFERROR(_xll.RtGet("DTSIMI1",AA59,$AD$3)/100,"")</f>
        <v>1.539266056E-2</v>
      </c>
      <c r="AE59" s="107">
        <f t="shared" si="3"/>
        <v>1.539266056E-2</v>
      </c>
      <c r="AF59" s="107">
        <f>_xll.qlSimpleQuoteSetValue(AB59,AE59,Trigger)</f>
        <v>1.036723999999975E-5</v>
      </c>
      <c r="AG59" s="89"/>
      <c r="AH59" s="184" t="str">
        <f t="shared" si="32"/>
        <v>SW</v>
      </c>
      <c r="AI59" s="185" t="s">
        <v>107</v>
      </c>
      <c r="AJ59" s="185" t="str">
        <f t="shared" si="29"/>
        <v>EUR_CURVE_12M_17Y</v>
      </c>
      <c r="AK59" s="107" t="str">
        <f>_xll.qlSimpleQuote(AJ59,,,Permanent,Trigger,ObjectOverwrite)</f>
        <v>EUR_CURVE_12M_17Y#0010</v>
      </c>
      <c r="AL59" s="107">
        <f>IFERROR(_xll.RtGet("DTSIMI1",AJ59,"ASK")/100,"")</f>
        <v>1.6288329020000002E-2</v>
      </c>
      <c r="AM59" s="186">
        <f>_xll.qlSimpleQuoteSetValue(AK59,AL59,Trigger)</f>
        <v>1.035949000000036E-5</v>
      </c>
      <c r="AO59" s="184" t="str">
        <f t="shared" si="26"/>
        <v>SW</v>
      </c>
      <c r="AP59" s="185" t="s">
        <v>107</v>
      </c>
      <c r="AQ59" s="185" t="str">
        <f t="shared" si="30"/>
        <v>EURAB6R17Y=</v>
      </c>
      <c r="AR59" s="107" t="str">
        <f>_xll.qlSimpleQuote(AQ59,,,Permanent,Trigger,ObjectOverwrite)</f>
        <v>EURAB6R17Y=#0010</v>
      </c>
      <c r="AS59" s="107">
        <f>IFERROR(_xll.RtGet("DTSIMI1",AQ59,$AC$3)/100,"")</f>
        <v>1.539266056E-2</v>
      </c>
      <c r="AT59" s="107">
        <f>IFERROR(_xll.RtGet("DTSIMI1",AQ59,$AD$3)/100,"")</f>
        <v>1.539266056E-2</v>
      </c>
      <c r="AU59" s="107">
        <f t="shared" si="4"/>
        <v>1.539266056E-2</v>
      </c>
      <c r="AV59" s="107"/>
      <c r="AW59" s="163"/>
    </row>
    <row r="60" spans="2:49" x14ac:dyDescent="0.2">
      <c r="B60" s="100" t="str">
        <f t="shared" si="22"/>
        <v>Dp</v>
      </c>
      <c r="C60" s="184" t="s">
        <v>108</v>
      </c>
      <c r="D60" s="185" t="str">
        <f t="shared" si="21"/>
        <v>EUROISDDS18Y</v>
      </c>
      <c r="E60" s="185" t="str">
        <f>_xll.qlSimpleQuote(D60,,,Permanent,Trigger,ObjectOverwrite)</f>
        <v>EUROISDDS18Y#0010</v>
      </c>
      <c r="F60" s="107">
        <f>IFERROR(_xll.RtGet("DTSIMI1",D60,"ask")/100,"")</f>
        <v>1.366E-2</v>
      </c>
      <c r="G60" s="107">
        <f>_xll.qlSimpleQuoteSetValue(E60,F60,Trigger)</f>
        <v>-1.9999999999999185E-5</v>
      </c>
      <c r="I60" s="184" t="str">
        <f t="shared" si="23"/>
        <v>SW</v>
      </c>
      <c r="J60" s="185" t="s">
        <v>108</v>
      </c>
      <c r="K60" s="185" t="str">
        <f t="shared" si="27"/>
        <v>EURYC1M_AB1E_18Y</v>
      </c>
      <c r="L60" s="107" t="str">
        <f>_xll.qlSimpleQuote(K60,,,Permanent,Trigger,ObjectOverwrite)</f>
        <v>EURYC1M_AB1E_18Y#0010</v>
      </c>
      <c r="M60" s="107">
        <f>IFERROR(_xll.RtGet("DTSIMI1",K60,"ASK")/100,"")</f>
        <v>1.4192562689999999E-2</v>
      </c>
      <c r="N60" s="186">
        <f>_xll.qlSimpleQuoteSetValue(L60,M60,Trigger)</f>
        <v>-3.1400000001166606E-8</v>
      </c>
      <c r="O60" s="89"/>
      <c r="P60" s="184" t="str">
        <f t="shared" si="24"/>
        <v>SW</v>
      </c>
      <c r="Q60" s="185" t="s">
        <v>108</v>
      </c>
      <c r="R60" s="185" t="str">
        <f t="shared" si="31"/>
        <v>EUR_CURVE_3M_18Y</v>
      </c>
      <c r="S60" s="107" t="str">
        <f>_xll.qlSimpleQuote(R60,,,Permanent,Trigger,ObjectOverwrite)</f>
        <v>EUR_CURVE_3M_18Y#0010</v>
      </c>
      <c r="T60" s="107">
        <f>IFERROR(_xll.RtGet("DTSIMI1",R60,$T$3)/100,"")</f>
        <v>1.504975158E-2</v>
      </c>
      <c r="U60" s="107">
        <f>IFERROR(_xll.RtGet("DTSIMI1",R60,$U$3)/100,"")</f>
        <v>1.504975158E-2</v>
      </c>
      <c r="V60" s="107">
        <f t="shared" si="2"/>
        <v>1.504975158E-2</v>
      </c>
      <c r="W60" s="186">
        <f>_xll.qlSimpleQuoteSetValue(S60,V60,Trigger)</f>
        <v>-3.0110000000249659E-8</v>
      </c>
      <c r="X60" s="80"/>
      <c r="Y60" s="184" t="str">
        <f t="shared" si="25"/>
        <v>SW</v>
      </c>
      <c r="Z60" s="185" t="s">
        <v>108</v>
      </c>
      <c r="AA60" s="185" t="str">
        <f t="shared" si="28"/>
        <v>EURAB6R18Y=</v>
      </c>
      <c r="AB60" s="107" t="str">
        <f>_xll.qlSimpleQuote(AA60,,,Permanent,Trigger,ObjectOverwrite)</f>
        <v>EURAB6R18Y=#0010</v>
      </c>
      <c r="AC60" s="107">
        <f>IFERROR(_xll.RtGet("DTSIMI1",AA60,$AC$3)/100,"")</f>
        <v>1.569395044E-2</v>
      </c>
      <c r="AD60" s="107">
        <f>IFERROR(_xll.RtGet("DTSIMI1",AA60,$AD$3)/100,"")</f>
        <v>1.569395044E-2</v>
      </c>
      <c r="AE60" s="107">
        <f t="shared" si="3"/>
        <v>1.569395044E-2</v>
      </c>
      <c r="AF60" s="107">
        <f>_xll.qlSimpleQuoteSetValue(AB60,AE60,Trigger)</f>
        <v>1.0272549999999075E-5</v>
      </c>
      <c r="AG60" s="89"/>
      <c r="AH60" s="184" t="str">
        <f t="shared" si="32"/>
        <v>SW</v>
      </c>
      <c r="AI60" s="185" t="s">
        <v>108</v>
      </c>
      <c r="AJ60" s="185" t="str">
        <f t="shared" si="29"/>
        <v>EUR_CURVE_12M_18Y</v>
      </c>
      <c r="AK60" s="107" t="str">
        <f>_xll.qlSimpleQuote(AJ60,,,Permanent,Trigger,ObjectOverwrite)</f>
        <v>EUR_CURVE_12M_18Y#0010</v>
      </c>
      <c r="AL60" s="107">
        <f>IFERROR(_xll.RtGet("DTSIMI1",AJ60,"ASK")/100,"")</f>
        <v>1.6568820620000001E-2</v>
      </c>
      <c r="AM60" s="186">
        <f>_xll.qlSimpleQuoteSetValue(AK60,AL60,Trigger)</f>
        <v>1.0263430000000823E-5</v>
      </c>
      <c r="AO60" s="184" t="str">
        <f t="shared" si="26"/>
        <v>SW</v>
      </c>
      <c r="AP60" s="185" t="s">
        <v>108</v>
      </c>
      <c r="AQ60" s="185" t="str">
        <f t="shared" si="30"/>
        <v>EURAB6R18Y=</v>
      </c>
      <c r="AR60" s="107" t="str">
        <f>_xll.qlSimpleQuote(AQ60,,,Permanent,Trigger,ObjectOverwrite)</f>
        <v>EURAB6R18Y=#0010</v>
      </c>
      <c r="AS60" s="107">
        <f>IFERROR(_xll.RtGet("DTSIMI1",AQ60,$AC$3)/100,"")</f>
        <v>1.569395044E-2</v>
      </c>
      <c r="AT60" s="107">
        <f>IFERROR(_xll.RtGet("DTSIMI1",AQ60,$AD$3)/100,"")</f>
        <v>1.569395044E-2</v>
      </c>
      <c r="AU60" s="107">
        <f t="shared" si="4"/>
        <v>1.569395044E-2</v>
      </c>
      <c r="AV60" s="107"/>
      <c r="AW60" s="163"/>
    </row>
    <row r="61" spans="2:49" x14ac:dyDescent="0.2">
      <c r="B61" s="100" t="str">
        <f t="shared" si="22"/>
        <v>Dp</v>
      </c>
      <c r="C61" s="184" t="s">
        <v>109</v>
      </c>
      <c r="D61" s="185" t="str">
        <f t="shared" ref="D61:D92" si="33">Currency&amp;"OISDDS"&amp;C61</f>
        <v>EUROISDDS19Y</v>
      </c>
      <c r="E61" s="185" t="str">
        <f>_xll.qlSimpleQuote(D61,,,Permanent,Trigger,ObjectOverwrite)</f>
        <v>EUROISDDS19Y#0010</v>
      </c>
      <c r="F61" s="107">
        <f>IFERROR(_xll.RtGet("DTSIMI1",D61,"ask")/100,"")</f>
        <v>1.3950000000000001E-2</v>
      </c>
      <c r="G61" s="107">
        <f>_xll.qlSimpleQuoteSetValue(E61,F61,Trigger)</f>
        <v>-1.9999999999999185E-5</v>
      </c>
      <c r="I61" s="184" t="str">
        <f t="shared" si="23"/>
        <v>SW</v>
      </c>
      <c r="J61" s="185" t="s">
        <v>109</v>
      </c>
      <c r="K61" s="185" t="str">
        <f t="shared" si="27"/>
        <v>EURYC1M_AB1E_19Y</v>
      </c>
      <c r="L61" s="107" t="str">
        <f>_xll.qlSimpleQuote(K61,,,Permanent,Trigger,ObjectOverwrite)</f>
        <v>EURYC1M_AB1E_19Y#0010</v>
      </c>
      <c r="M61" s="107">
        <f>IFERROR(_xll.RtGet("DTSIMI1",K61,"ASK")/100,"")</f>
        <v>1.447482221E-2</v>
      </c>
      <c r="N61" s="186">
        <f>_xll.qlSimpleQuoteSetValue(L61,M61,Trigger)</f>
        <v>-1.7100000001060711E-8</v>
      </c>
      <c r="O61" s="89"/>
      <c r="P61" s="184" t="str">
        <f t="shared" si="24"/>
        <v>SW</v>
      </c>
      <c r="Q61" s="185" t="s">
        <v>109</v>
      </c>
      <c r="R61" s="185" t="str">
        <f t="shared" si="31"/>
        <v>EUR_CURVE_3M_19Y</v>
      </c>
      <c r="S61" s="107" t="str">
        <f>_xll.qlSimpleQuote(R61,,,Permanent,Trigger,ObjectOverwrite)</f>
        <v>EUR_CURVE_3M_19Y#0010</v>
      </c>
      <c r="T61" s="107">
        <f>IFERROR(_xll.RtGet("DTSIMI1",R61,$T$3)/100,"")</f>
        <v>1.531318081E-2</v>
      </c>
      <c r="U61" s="107">
        <f>IFERROR(_xll.RtGet("DTSIMI1",R61,$U$3)/100,"")</f>
        <v>1.531318081E-2</v>
      </c>
      <c r="V61" s="107">
        <f t="shared" si="2"/>
        <v>1.531318081E-2</v>
      </c>
      <c r="W61" s="186">
        <f>_xll.qlSimpleQuoteSetValue(S61,V61,Trigger)</f>
        <v>-1.6279999999133099E-8</v>
      </c>
      <c r="X61" s="80"/>
      <c r="Y61" s="184" t="str">
        <f t="shared" si="25"/>
        <v>SW</v>
      </c>
      <c r="Z61" s="185" t="s">
        <v>109</v>
      </c>
      <c r="AA61" s="185" t="str">
        <f t="shared" si="28"/>
        <v>EURAB6R19Y=</v>
      </c>
      <c r="AB61" s="107" t="str">
        <f>_xll.qlSimpleQuote(AA61,,,Permanent,Trigger,ObjectOverwrite)</f>
        <v>EURAB6R19Y=#0010</v>
      </c>
      <c r="AC61" s="107">
        <f>IFERROR(_xll.RtGet("DTSIMI1",AA61,$AC$3)/100,"")</f>
        <v>1.5934943610000002E-2</v>
      </c>
      <c r="AD61" s="107">
        <f>IFERROR(_xll.RtGet("DTSIMI1",AA61,$AD$3)/100,"")</f>
        <v>1.5934943610000002E-2</v>
      </c>
      <c r="AE61" s="107">
        <f t="shared" si="3"/>
        <v>1.5934943610000002E-2</v>
      </c>
      <c r="AF61" s="107">
        <f>_xll.qlSimpleQuoteSetValue(AB61,AE61,Trigger)</f>
        <v>1.0128050000002276E-5</v>
      </c>
      <c r="AG61" s="89"/>
      <c r="AH61" s="184" t="str">
        <f t="shared" si="32"/>
        <v>SW</v>
      </c>
      <c r="AI61" s="185" t="s">
        <v>109</v>
      </c>
      <c r="AJ61" s="185" t="str">
        <f t="shared" si="29"/>
        <v>EUR_CURVE_12M_19Y</v>
      </c>
      <c r="AK61" s="107" t="str">
        <f>_xll.qlSimpleQuote(AJ61,,,Permanent,Trigger,ObjectOverwrite)</f>
        <v>EUR_CURVE_12M_19Y#0010</v>
      </c>
      <c r="AL61" s="107">
        <f>IFERROR(_xll.RtGet("DTSIMI1",AJ61,"ASK")/100,"")</f>
        <v>1.679156536E-2</v>
      </c>
      <c r="AM61" s="186">
        <f>_xll.qlSimpleQuoteSetValue(AK61,AL61,Trigger)</f>
        <v>1.0121009999999181E-5</v>
      </c>
      <c r="AO61" s="184" t="str">
        <f t="shared" si="26"/>
        <v>SW</v>
      </c>
      <c r="AP61" s="185" t="s">
        <v>109</v>
      </c>
      <c r="AQ61" s="185" t="str">
        <f t="shared" si="30"/>
        <v>EURAB6R19Y=</v>
      </c>
      <c r="AR61" s="107" t="str">
        <f>_xll.qlSimpleQuote(AQ61,,,Permanent,Trigger,ObjectOverwrite)</f>
        <v>EURAB6R19Y=#0010</v>
      </c>
      <c r="AS61" s="107">
        <f>IFERROR(_xll.RtGet("DTSIMI1",AQ61,$AC$3)/100,"")</f>
        <v>1.5934943610000002E-2</v>
      </c>
      <c r="AT61" s="107">
        <f>IFERROR(_xll.RtGet("DTSIMI1",AQ61,$AD$3)/100,"")</f>
        <v>1.5934943610000002E-2</v>
      </c>
      <c r="AU61" s="107">
        <f t="shared" si="4"/>
        <v>1.5934943610000002E-2</v>
      </c>
      <c r="AV61" s="107"/>
      <c r="AW61" s="163"/>
    </row>
    <row r="62" spans="2:49" x14ac:dyDescent="0.2">
      <c r="B62" s="100" t="str">
        <f t="shared" si="22"/>
        <v>Dp</v>
      </c>
      <c r="C62" s="184" t="s">
        <v>110</v>
      </c>
      <c r="D62" s="185" t="str">
        <f t="shared" si="33"/>
        <v>EUROISDDS20Y</v>
      </c>
      <c r="E62" s="185" t="str">
        <f>_xll.qlSimpleQuote(D62,,,Permanent,Trigger,ObjectOverwrite)</f>
        <v>EUROISDDS20Y#0010</v>
      </c>
      <c r="F62" s="107">
        <f>IFERROR(_xll.RtGet("DTSIMI1",D62,"ask")/100,"")</f>
        <v>1.418E-2</v>
      </c>
      <c r="G62" s="107">
        <f>_xll.qlSimpleQuoteSetValue(E62,F62,Trigger)</f>
        <v>-1.0000000000001327E-5</v>
      </c>
      <c r="I62" s="184" t="str">
        <f t="shared" si="23"/>
        <v>SW</v>
      </c>
      <c r="J62" s="185" t="s">
        <v>110</v>
      </c>
      <c r="K62" s="185" t="str">
        <f t="shared" si="27"/>
        <v>EURYC1M_AB1E_20Y</v>
      </c>
      <c r="L62" s="107" t="str">
        <f>_xll.qlSimpleQuote(K62,,,Permanent,Trigger,ObjectOverwrite)</f>
        <v>EURYC1M_AB1E_20Y#0010</v>
      </c>
      <c r="M62" s="107">
        <f>IFERROR(_xll.RtGet("DTSIMI1",K62,"ASK")/100,"")</f>
        <v>1.47E-2</v>
      </c>
      <c r="N62" s="186">
        <f>_xll.qlSimpleQuoteSetValue(L62,M62,Trigger)</f>
        <v>-1.0000000000001327E-5</v>
      </c>
      <c r="O62" s="89"/>
      <c r="P62" s="184" t="str">
        <f t="shared" si="24"/>
        <v>SW</v>
      </c>
      <c r="Q62" s="185" t="s">
        <v>110</v>
      </c>
      <c r="R62" s="185" t="str">
        <f t="shared" si="31"/>
        <v>EUR_CURVE_3M_20Y</v>
      </c>
      <c r="S62" s="107" t="str">
        <f>_xll.qlSimpleQuote(R62,,,Permanent,Trigger,ObjectOverwrite)</f>
        <v>EUR_CURVE_3M_20Y#0010</v>
      </c>
      <c r="T62" s="107">
        <f>IFERROR(_xll.RtGet("DTSIMI1",R62,$T$3)/100,"")</f>
        <v>1.5520000000000001E-2</v>
      </c>
      <c r="U62" s="107">
        <f>IFERROR(_xll.RtGet("DTSIMI1",R62,$U$3)/100,"")</f>
        <v>1.5520000000000001E-2</v>
      </c>
      <c r="V62" s="107">
        <f t="shared" si="2"/>
        <v>1.5520000000000001E-2</v>
      </c>
      <c r="W62" s="186">
        <f>_xll.qlSimpleQuoteSetValue(S62,V62,Trigger)</f>
        <v>-9.9999999999978578E-6</v>
      </c>
      <c r="X62" s="80"/>
      <c r="Y62" s="184" t="str">
        <f t="shared" si="25"/>
        <v>SW</v>
      </c>
      <c r="Z62" s="185" t="s">
        <v>110</v>
      </c>
      <c r="AA62" s="185" t="str">
        <f t="shared" si="28"/>
        <v>EURAB6R20Y=</v>
      </c>
      <c r="AB62" s="107" t="str">
        <f>_xll.qlSimpleQuote(AA62,,,Permanent,Trigger,ObjectOverwrite)</f>
        <v>EURAB6R20Y=#0010</v>
      </c>
      <c r="AC62" s="107">
        <f>IFERROR(_xll.RtGet("DTSIMI1",AA62,$AC$3)/100,"")</f>
        <v>1.6120000000000002E-2</v>
      </c>
      <c r="AD62" s="107">
        <f>IFERROR(_xll.RtGet("DTSIMI1",AA62,$AD$3)/100,"")</f>
        <v>1.6120000000000002E-2</v>
      </c>
      <c r="AE62" s="107">
        <f t="shared" si="3"/>
        <v>1.6120000000000002E-2</v>
      </c>
      <c r="AF62" s="107">
        <f>_xll.qlSimpleQuoteSetValue(AB62,AE62,Trigger)</f>
        <v>1.0000000000003062E-5</v>
      </c>
      <c r="AG62" s="89"/>
      <c r="AH62" s="184" t="str">
        <f t="shared" si="32"/>
        <v>SW</v>
      </c>
      <c r="AI62" s="185" t="s">
        <v>110</v>
      </c>
      <c r="AJ62" s="185" t="str">
        <f t="shared" si="29"/>
        <v>EUR_CURVE_12M_20Y</v>
      </c>
      <c r="AK62" s="107" t="str">
        <f>_xll.qlSimpleQuote(AJ62,,,Permanent,Trigger,ObjectOverwrite)</f>
        <v>EUR_CURVE_12M_20Y#0010</v>
      </c>
      <c r="AL62" s="107">
        <f>IFERROR(_xll.RtGet("DTSIMI1",AJ62,"ASK")/100,"")</f>
        <v>1.6959999999999999E-2</v>
      </c>
      <c r="AM62" s="186">
        <f>_xll.qlSimpleQuoteSetValue(AK62,AL62,Trigger)</f>
        <v>9.9999999999995925E-6</v>
      </c>
      <c r="AO62" s="184" t="str">
        <f t="shared" si="26"/>
        <v>SW</v>
      </c>
      <c r="AP62" s="185" t="s">
        <v>110</v>
      </c>
      <c r="AQ62" s="185" t="str">
        <f t="shared" si="30"/>
        <v>EURAB6R20Y=</v>
      </c>
      <c r="AR62" s="107" t="str">
        <f>_xll.qlSimpleQuote(AQ62,,,Permanent,Trigger,ObjectOverwrite)</f>
        <v>EURAB6R20Y=#0010</v>
      </c>
      <c r="AS62" s="107">
        <f>IFERROR(_xll.RtGet("DTSIMI1",AQ62,$AC$3)/100,"")</f>
        <v>1.6120000000000002E-2</v>
      </c>
      <c r="AT62" s="107">
        <f>IFERROR(_xll.RtGet("DTSIMI1",AQ62,$AD$3)/100,"")</f>
        <v>1.6120000000000002E-2</v>
      </c>
      <c r="AU62" s="107">
        <f t="shared" si="4"/>
        <v>1.6120000000000002E-2</v>
      </c>
      <c r="AV62" s="107"/>
      <c r="AW62" s="163"/>
    </row>
    <row r="63" spans="2:49" x14ac:dyDescent="0.2">
      <c r="B63" s="100" t="str">
        <f t="shared" si="22"/>
        <v>Dp</v>
      </c>
      <c r="C63" s="184" t="s">
        <v>111</v>
      </c>
      <c r="D63" s="185" t="str">
        <f t="shared" si="33"/>
        <v>EUROISDDS21Y</v>
      </c>
      <c r="E63" s="185" t="str">
        <f>_xll.qlSimpleQuote(D63,,,Permanent,Trigger,ObjectOverwrite)</f>
        <v>EUROISDDS21Y#0010</v>
      </c>
      <c r="F63" s="107">
        <f>IFERROR(_xll.RtGet("DTSIMI1",D63,"ask")/100,"")</f>
        <v>1.436E-2</v>
      </c>
      <c r="G63" s="107">
        <f>_xll.qlSimpleQuoteSetValue(E63,F63,Trigger)</f>
        <v>-1.0000000000001327E-5</v>
      </c>
      <c r="I63" s="184" t="str">
        <f t="shared" si="23"/>
        <v>SW</v>
      </c>
      <c r="J63" s="185" t="s">
        <v>111</v>
      </c>
      <c r="K63" s="185" t="str">
        <f t="shared" si="27"/>
        <v>EURYC1M_AB1E_21Y</v>
      </c>
      <c r="L63" s="107" t="str">
        <f>_xll.qlSimpleQuote(K63,,,Permanent,Trigger,ObjectOverwrite)</f>
        <v>EURYC1M_AB1E_21Y#0010</v>
      </c>
      <c r="M63" s="107">
        <f>IFERROR(_xll.RtGet("DTSIMI1",K63,"ASK")/100,"")</f>
        <v>1.4874760170000001E-2</v>
      </c>
      <c r="N63" s="186">
        <f>_xll.qlSimpleQuoteSetValue(L63,M63,Trigger)</f>
        <v>1.1720000001741449E-8</v>
      </c>
      <c r="O63" s="89"/>
      <c r="P63" s="184" t="str">
        <f t="shared" si="24"/>
        <v>SW</v>
      </c>
      <c r="Q63" s="185" t="s">
        <v>111</v>
      </c>
      <c r="R63" s="185" t="str">
        <f t="shared" si="31"/>
        <v>EUR_CURVE_3M_21Y</v>
      </c>
      <c r="S63" s="107" t="str">
        <f>_xll.qlSimpleQuote(R63,,,Permanent,Trigger,ObjectOverwrite)</f>
        <v>EUR_CURVE_3M_21Y#0010</v>
      </c>
      <c r="T63" s="107">
        <f>IFERROR(_xll.RtGet("DTSIMI1",R63,$T$3)/100,"")</f>
        <v>1.5676847689999999E-2</v>
      </c>
      <c r="U63" s="107">
        <f>IFERROR(_xll.RtGet("DTSIMI1",R63,$U$3)/100,"")</f>
        <v>1.5676847689999999E-2</v>
      </c>
      <c r="V63" s="107">
        <f t="shared" si="2"/>
        <v>1.5676847689999999E-2</v>
      </c>
      <c r="W63" s="186">
        <f>_xll.qlSimpleQuoteSetValue(S63,V63,Trigger)</f>
        <v>1.1030000000161744E-8</v>
      </c>
      <c r="X63" s="80"/>
      <c r="Y63" s="184" t="str">
        <f t="shared" si="25"/>
        <v>SW</v>
      </c>
      <c r="Z63" s="185" t="s">
        <v>111</v>
      </c>
      <c r="AA63" s="185" t="str">
        <f t="shared" si="28"/>
        <v>EURAB6R21Y=</v>
      </c>
      <c r="AB63" s="107" t="str">
        <f>_xll.qlSimpleQuote(AA63,,,Permanent,Trigger,ObjectOverwrite)</f>
        <v>EURAB6R21Y=#0010</v>
      </c>
      <c r="AC63" s="107">
        <f>IFERROR(_xll.RtGet("DTSIMI1",AA63,$AC$3)/100,"")</f>
        <v>1.625570673E-2</v>
      </c>
      <c r="AD63" s="107">
        <f>IFERROR(_xll.RtGet("DTSIMI1",AA63,$AD$3)/100,"")</f>
        <v>1.625570673E-2</v>
      </c>
      <c r="AE63" s="107">
        <f t="shared" si="3"/>
        <v>1.625570673E-2</v>
      </c>
      <c r="AF63" s="107">
        <f>_xll.qlSimpleQuoteSetValue(AB63,AE63,Trigger)</f>
        <v>9.9300700000005959E-6</v>
      </c>
      <c r="AG63" s="89"/>
      <c r="AH63" s="184" t="str">
        <f t="shared" si="32"/>
        <v>SW</v>
      </c>
      <c r="AI63" s="185" t="s">
        <v>111</v>
      </c>
      <c r="AJ63" s="185" t="str">
        <f t="shared" si="29"/>
        <v>EUR_CURVE_12M_21Y</v>
      </c>
      <c r="AK63" s="107" t="str">
        <f>_xll.qlSimpleQuote(AJ63,,,Permanent,Trigger,ObjectOverwrite)</f>
        <v>EUR_CURVE_12M_21Y#0010</v>
      </c>
      <c r="AL63" s="107">
        <f>IFERROR(_xll.RtGet("DTSIMI1",AJ63,"ASK")/100,"")</f>
        <v>1.7080187399999999E-2</v>
      </c>
      <c r="AM63" s="186">
        <f>_xll.qlSimpleQuoteSetValue(AK63,AL63,Trigger)</f>
        <v>9.9426599999979937E-6</v>
      </c>
      <c r="AO63" s="184" t="str">
        <f t="shared" si="26"/>
        <v>SW</v>
      </c>
      <c r="AP63" s="185" t="s">
        <v>111</v>
      </c>
      <c r="AQ63" s="185" t="str">
        <f t="shared" si="30"/>
        <v>EURAB6R21Y=</v>
      </c>
      <c r="AR63" s="107" t="str">
        <f>_xll.qlSimpleQuote(AQ63,,,Permanent,Trigger,ObjectOverwrite)</f>
        <v>EURAB6R21Y=#0010</v>
      </c>
      <c r="AS63" s="107">
        <f>IFERROR(_xll.RtGet("DTSIMI1",AQ63,$AC$3)/100,"")</f>
        <v>1.625570673E-2</v>
      </c>
      <c r="AT63" s="107">
        <f>IFERROR(_xll.RtGet("DTSIMI1",AQ63,$AD$3)/100,"")</f>
        <v>1.625570673E-2</v>
      </c>
      <c r="AU63" s="107">
        <f t="shared" si="4"/>
        <v>1.625570673E-2</v>
      </c>
      <c r="AV63" s="107"/>
      <c r="AW63" s="163"/>
    </row>
    <row r="64" spans="2:49" x14ac:dyDescent="0.2">
      <c r="B64" s="100" t="str">
        <f t="shared" si="22"/>
        <v>Dp</v>
      </c>
      <c r="C64" s="184" t="s">
        <v>112</v>
      </c>
      <c r="D64" s="185" t="str">
        <f t="shared" si="33"/>
        <v>EUROISDDS22Y</v>
      </c>
      <c r="E64" s="185" t="str">
        <f>_xll.qlSimpleQuote(D64,,,Permanent,Trigger,ObjectOverwrite)</f>
        <v>EUROISDDS22Y#0010</v>
      </c>
      <c r="F64" s="107">
        <f>IFERROR(_xll.RtGet("DTSIMI1",D64,"ask")/100,"")</f>
        <v>1.4499999999999999E-2</v>
      </c>
      <c r="G64" s="107">
        <f>_xll.qlSimpleQuoteSetValue(E64,F64,Trigger)</f>
        <v>-1.0000000000001327E-5</v>
      </c>
      <c r="I64" s="184" t="str">
        <f t="shared" si="23"/>
        <v>SW</v>
      </c>
      <c r="J64" s="185" t="s">
        <v>112</v>
      </c>
      <c r="K64" s="185" t="str">
        <f t="shared" si="27"/>
        <v>EURYC1M_AB1E_22Y</v>
      </c>
      <c r="L64" s="107" t="str">
        <f>_xll.qlSimpleQuote(K64,,,Permanent,Trigger,ObjectOverwrite)</f>
        <v>EURYC1M_AB1E_22Y#0010</v>
      </c>
      <c r="M64" s="107">
        <f>IFERROR(_xll.RtGet("DTSIMI1",K64,"ASK")/100,"")</f>
        <v>1.5006006949999999E-2</v>
      </c>
      <c r="N64" s="186">
        <f>_xll.qlSimpleQuoteSetValue(L64,M64,Trigger)</f>
        <v>1.490000000117786E-8</v>
      </c>
      <c r="O64" s="89"/>
      <c r="P64" s="184" t="str">
        <f t="shared" si="24"/>
        <v>SW</v>
      </c>
      <c r="Q64" s="185" t="s">
        <v>112</v>
      </c>
      <c r="R64" s="185" t="str">
        <f t="shared" si="31"/>
        <v>EUR_CURVE_3M_22Y</v>
      </c>
      <c r="S64" s="107" t="str">
        <f>_xll.qlSimpleQuote(R64,,,Permanent,Trigger,ObjectOverwrite)</f>
        <v>EUR_CURVE_3M_22Y#0010</v>
      </c>
      <c r="T64" s="107">
        <f>IFERROR(_xll.RtGet("DTSIMI1",R64,$T$3)/100,"")</f>
        <v>1.5790824990000001E-2</v>
      </c>
      <c r="U64" s="107">
        <f>IFERROR(_xll.RtGet("DTSIMI1",R64,$U$3)/100,"")</f>
        <v>1.5790824990000001E-2</v>
      </c>
      <c r="V64" s="107">
        <f t="shared" si="2"/>
        <v>1.5790824990000001E-2</v>
      </c>
      <c r="W64" s="186">
        <f>_xll.qlSimpleQuoteSetValue(S64,V64,Trigger)</f>
        <v>1.3890000000876812E-8</v>
      </c>
      <c r="X64" s="80"/>
      <c r="Y64" s="184" t="str">
        <f t="shared" si="25"/>
        <v>SW</v>
      </c>
      <c r="Z64" s="185" t="s">
        <v>112</v>
      </c>
      <c r="AA64" s="185" t="str">
        <f t="shared" si="28"/>
        <v>EURAB6R22Y=</v>
      </c>
      <c r="AB64" s="107" t="str">
        <f>_xll.qlSimpleQuote(AA64,,,Permanent,Trigger,ObjectOverwrite)</f>
        <v>EURAB6R22Y=#0010</v>
      </c>
      <c r="AC64" s="107">
        <f>IFERROR(_xll.RtGet("DTSIMI1",AA64,$AC$3)/100,"")</f>
        <v>1.6349630150000002E-2</v>
      </c>
      <c r="AD64" s="107">
        <f>IFERROR(_xll.RtGet("DTSIMI1",AA64,$AD$3)/100,"")</f>
        <v>1.6349630150000002E-2</v>
      </c>
      <c r="AE64" s="107">
        <f t="shared" si="3"/>
        <v>1.6349630150000002E-2</v>
      </c>
      <c r="AF64" s="107">
        <f>_xll.qlSimpleQuoteSetValue(AB64,AE64,Trigger)</f>
        <v>9.9069100000029331E-6</v>
      </c>
      <c r="AG64" s="89"/>
      <c r="AH64" s="184" t="str">
        <f t="shared" si="32"/>
        <v>SW</v>
      </c>
      <c r="AI64" s="185" t="s">
        <v>112</v>
      </c>
      <c r="AJ64" s="185" t="str">
        <f t="shared" si="29"/>
        <v>EUR_CURVE_12M_22Y</v>
      </c>
      <c r="AK64" s="107" t="str">
        <f>_xll.qlSimpleQuote(AJ64,,,Permanent,Trigger,ObjectOverwrite)</f>
        <v>EUR_CURVE_12M_22Y#0010</v>
      </c>
      <c r="AL64" s="107">
        <f>IFERROR(_xll.RtGet("DTSIMI1",AJ64,"ASK")/100,"")</f>
        <v>1.7159397239999999E-2</v>
      </c>
      <c r="AM64" s="186">
        <f>_xll.qlSimpleQuoteSetValue(AK64,AL64,Trigger)</f>
        <v>9.9319200000010099E-6</v>
      </c>
      <c r="AO64" s="184" t="str">
        <f t="shared" si="26"/>
        <v>SW</v>
      </c>
      <c r="AP64" s="185" t="s">
        <v>112</v>
      </c>
      <c r="AQ64" s="185" t="str">
        <f t="shared" si="30"/>
        <v>EURAB6R22Y=</v>
      </c>
      <c r="AR64" s="107" t="str">
        <f>_xll.qlSimpleQuote(AQ64,,,Permanent,Trigger,ObjectOverwrite)</f>
        <v>EURAB6R22Y=#0010</v>
      </c>
      <c r="AS64" s="107">
        <f>IFERROR(_xll.RtGet("DTSIMI1",AQ64,$AC$3)/100,"")</f>
        <v>1.6349630150000002E-2</v>
      </c>
      <c r="AT64" s="107">
        <f>IFERROR(_xll.RtGet("DTSIMI1",AQ64,$AD$3)/100,"")</f>
        <v>1.6349630150000002E-2</v>
      </c>
      <c r="AU64" s="107">
        <f t="shared" si="4"/>
        <v>1.6349630150000002E-2</v>
      </c>
      <c r="AV64" s="107"/>
      <c r="AW64" s="163"/>
    </row>
    <row r="65" spans="2:49" x14ac:dyDescent="0.2">
      <c r="B65" s="100" t="str">
        <f t="shared" si="22"/>
        <v>Dp</v>
      </c>
      <c r="C65" s="184" t="s">
        <v>113</v>
      </c>
      <c r="D65" s="185" t="str">
        <f t="shared" si="33"/>
        <v>EUROISDDS23Y</v>
      </c>
      <c r="E65" s="185" t="str">
        <f>_xll.qlSimpleQuote(D65,,,Permanent,Trigger,ObjectOverwrite)</f>
        <v>EUROISDDS23Y#0010</v>
      </c>
      <c r="F65" s="107">
        <f>IFERROR(_xll.RtGet("DTSIMI1",D65,"ask")/100,"")</f>
        <v>1.4610000000000001E-2</v>
      </c>
      <c r="G65" s="107">
        <f>_xll.qlSimpleQuoteSetValue(E65,F65,Trigger)</f>
        <v>-9.9999999999978578E-6</v>
      </c>
      <c r="I65" s="184" t="str">
        <f t="shared" si="23"/>
        <v>SW</v>
      </c>
      <c r="J65" s="185" t="s">
        <v>113</v>
      </c>
      <c r="K65" s="185" t="str">
        <f t="shared" si="27"/>
        <v>EURYC1M_AB1E_23Y</v>
      </c>
      <c r="L65" s="107" t="str">
        <f>_xll.qlSimpleQuote(K65,,,Permanent,Trigger,ObjectOverwrite)</f>
        <v>EURYC1M_AB1E_23Y#0010</v>
      </c>
      <c r="M65" s="107">
        <f>IFERROR(_xll.RtGet("DTSIMI1",K65,"ASK")/100,"")</f>
        <v>1.5106976890000002E-2</v>
      </c>
      <c r="N65" s="186">
        <f>_xll.qlSimpleQuoteSetValue(L65,M65,Trigger)</f>
        <v>1.1830000002169272E-8</v>
      </c>
      <c r="O65" s="89"/>
      <c r="P65" s="184" t="str">
        <f t="shared" si="24"/>
        <v>SW</v>
      </c>
      <c r="Q65" s="185" t="s">
        <v>113</v>
      </c>
      <c r="R65" s="185" t="str">
        <f t="shared" si="31"/>
        <v>EUR_CURVE_3M_23Y</v>
      </c>
      <c r="S65" s="107" t="str">
        <f>_xll.qlSimpleQuote(R65,,,Permanent,Trigger,ObjectOverwrite)</f>
        <v>EUR_CURVE_3M_23Y#0010</v>
      </c>
      <c r="T65" s="107">
        <f>IFERROR(_xll.RtGet("DTSIMI1",R65,$T$3)/100,"")</f>
        <v>1.5875436310000001E-2</v>
      </c>
      <c r="U65" s="107">
        <f>IFERROR(_xll.RtGet("DTSIMI1",R65,$U$3)/100,"")</f>
        <v>1.5875436310000001E-2</v>
      </c>
      <c r="V65" s="107">
        <f t="shared" si="2"/>
        <v>1.5875436310000001E-2</v>
      </c>
      <c r="W65" s="186">
        <f>_xll.qlSimpleQuoteSetValue(S65,V65,Trigger)</f>
        <v>1.0920000001468644E-8</v>
      </c>
      <c r="X65" s="80"/>
      <c r="Y65" s="184" t="str">
        <f t="shared" si="25"/>
        <v>SW</v>
      </c>
      <c r="Z65" s="185" t="s">
        <v>113</v>
      </c>
      <c r="AA65" s="185" t="str">
        <f t="shared" si="28"/>
        <v>EURAB6R23Y=</v>
      </c>
      <c r="AB65" s="107" t="str">
        <f>_xll.qlSimpleQuote(AA65,,,Permanent,Trigger,ObjectOverwrite)</f>
        <v>EURAB6R23Y=#0010</v>
      </c>
      <c r="AC65" s="107">
        <f>IFERROR(_xll.RtGet("DTSIMI1",AA65,$AC$3)/100,"")</f>
        <v>1.6415710429999997E-2</v>
      </c>
      <c r="AD65" s="107">
        <f>IFERROR(_xll.RtGet("DTSIMI1",AA65,$AD$3)/100,"")</f>
        <v>1.6415710429999997E-2</v>
      </c>
      <c r="AE65" s="107">
        <f t="shared" si="3"/>
        <v>1.6415710429999997E-2</v>
      </c>
      <c r="AF65" s="107">
        <f>_xll.qlSimpleQuoteSetValue(AB65,AE65,Trigger)</f>
        <v>9.9174899999970867E-6</v>
      </c>
      <c r="AG65" s="89"/>
      <c r="AH65" s="184" t="str">
        <f t="shared" si="32"/>
        <v>SW</v>
      </c>
      <c r="AI65" s="185" t="s">
        <v>113</v>
      </c>
      <c r="AJ65" s="185" t="str">
        <f t="shared" si="29"/>
        <v>EUR_CURVE_12M_23Y</v>
      </c>
      <c r="AK65" s="107" t="str">
        <f>_xll.qlSimpleQuote(AJ65,,,Permanent,Trigger,ObjectOverwrite)</f>
        <v>EUR_CURVE_12M_23Y#0010</v>
      </c>
      <c r="AL65" s="107">
        <f>IFERROR(_xll.RtGet("DTSIMI1",AJ65,"ASK")/100,"")</f>
        <v>1.7211459070000001E-2</v>
      </c>
      <c r="AM65" s="186">
        <f>_xll.qlSimpleQuoteSetValue(AK65,AL65,Trigger)</f>
        <v>9.9481999999984083E-6</v>
      </c>
      <c r="AO65" s="184" t="str">
        <f t="shared" si="26"/>
        <v>SW</v>
      </c>
      <c r="AP65" s="185" t="s">
        <v>113</v>
      </c>
      <c r="AQ65" s="185" t="str">
        <f t="shared" si="30"/>
        <v>EURAB6R23Y=</v>
      </c>
      <c r="AR65" s="107" t="str">
        <f>_xll.qlSimpleQuote(AQ65,,,Permanent,Trigger,ObjectOverwrite)</f>
        <v>EURAB6R23Y=#0010</v>
      </c>
      <c r="AS65" s="107">
        <f>IFERROR(_xll.RtGet("DTSIMI1",AQ65,$AC$3)/100,"")</f>
        <v>1.6415710429999997E-2</v>
      </c>
      <c r="AT65" s="107">
        <f>IFERROR(_xll.RtGet("DTSIMI1",AQ65,$AD$3)/100,"")</f>
        <v>1.6415710429999997E-2</v>
      </c>
      <c r="AU65" s="107">
        <f t="shared" si="4"/>
        <v>1.6415710429999997E-2</v>
      </c>
      <c r="AV65" s="107"/>
      <c r="AW65" s="163"/>
    </row>
    <row r="66" spans="2:49" x14ac:dyDescent="0.2">
      <c r="B66" s="100" t="str">
        <f t="shared" si="22"/>
        <v>Dp</v>
      </c>
      <c r="C66" s="184" t="s">
        <v>114</v>
      </c>
      <c r="D66" s="185" t="str">
        <f t="shared" si="33"/>
        <v>EUROISDDS24Y</v>
      </c>
      <c r="E66" s="185" t="str">
        <f>_xll.qlSimpleQuote(D66,,,Permanent,Trigger,ObjectOverwrite)</f>
        <v>EUROISDDS24Y#0010</v>
      </c>
      <c r="F66" s="107">
        <f>IFERROR(_xll.RtGet("DTSIMI1",D66,"ask")/100,"")</f>
        <v>1.4690000000000002E-2</v>
      </c>
      <c r="G66" s="107">
        <f>_xll.qlSimpleQuoteSetValue(E66,F66,Trigger)</f>
        <v>-9.9999999999978578E-6</v>
      </c>
      <c r="I66" s="184" t="str">
        <f t="shared" si="23"/>
        <v>SW</v>
      </c>
      <c r="J66" s="185" t="s">
        <v>114</v>
      </c>
      <c r="K66" s="185" t="str">
        <f t="shared" si="27"/>
        <v>EURYC1M_AB1E_24Y</v>
      </c>
      <c r="L66" s="107" t="str">
        <f>_xll.qlSimpleQuote(K66,,,Permanent,Trigger,ObjectOverwrite)</f>
        <v>EURYC1M_AB1E_24Y#0010</v>
      </c>
      <c r="M66" s="107">
        <f>IFERROR(_xll.RtGet("DTSIMI1",K66,"ASK")/100,"")</f>
        <v>1.5185129950000001E-2</v>
      </c>
      <c r="N66" s="186">
        <f>_xll.qlSimpleQuoteSetValue(L66,M66,Trigger)</f>
        <v>5.7100000006027329E-9</v>
      </c>
      <c r="O66" s="89"/>
      <c r="P66" s="184" t="str">
        <f t="shared" si="24"/>
        <v>SW</v>
      </c>
      <c r="Q66" s="185" t="s">
        <v>114</v>
      </c>
      <c r="R66" s="185" t="str">
        <f t="shared" si="31"/>
        <v>EUR_CURVE_3M_24Y</v>
      </c>
      <c r="S66" s="107" t="str">
        <f>_xll.qlSimpleQuote(R66,,,Permanent,Trigger,ObjectOverwrite)</f>
        <v>EUR_CURVE_3M_24Y#0010</v>
      </c>
      <c r="T66" s="107">
        <f>IFERROR(_xll.RtGet("DTSIMI1",R66,$T$3)/100,"")</f>
        <v>1.5938616919999999E-2</v>
      </c>
      <c r="U66" s="107">
        <f>IFERROR(_xll.RtGet("DTSIMI1",R66,$U$3)/100,"")</f>
        <v>1.5938616919999999E-2</v>
      </c>
      <c r="V66" s="107">
        <f t="shared" si="2"/>
        <v>1.5938616919999999E-2</v>
      </c>
      <c r="W66" s="186">
        <f>_xll.qlSimpleQuoteSetValue(S66,V66,Trigger)</f>
        <v>5.2100000008659109E-9</v>
      </c>
      <c r="X66" s="80"/>
      <c r="Y66" s="184" t="str">
        <f t="shared" si="25"/>
        <v>SW</v>
      </c>
      <c r="Z66" s="185" t="s">
        <v>114</v>
      </c>
      <c r="AA66" s="185" t="str">
        <f t="shared" si="28"/>
        <v>EURAB6R24Y=</v>
      </c>
      <c r="AB66" s="107" t="str">
        <f>_xll.qlSimpleQuote(AA66,,,Permanent,Trigger,ObjectOverwrite)</f>
        <v>EURAB6R24Y=#0010</v>
      </c>
      <c r="AC66" s="107">
        <f>IFERROR(_xll.RtGet("DTSIMI1",AA66,$AC$3)/100,"")</f>
        <v>1.6462556400000002E-2</v>
      </c>
      <c r="AD66" s="107">
        <f>IFERROR(_xll.RtGet("DTSIMI1",AA66,$AD$3)/100,"")</f>
        <v>1.6462556400000002E-2</v>
      </c>
      <c r="AE66" s="107">
        <f t="shared" si="3"/>
        <v>1.6462556400000002E-2</v>
      </c>
      <c r="AF66" s="107">
        <f>_xll.qlSimpleQuoteSetValue(AB66,AE66,Trigger)</f>
        <v>9.9509000000032322E-6</v>
      </c>
      <c r="AG66" s="89"/>
      <c r="AH66" s="184" t="str">
        <f t="shared" si="32"/>
        <v>SW</v>
      </c>
      <c r="AI66" s="185" t="s">
        <v>114</v>
      </c>
      <c r="AJ66" s="185" t="str">
        <f t="shared" si="29"/>
        <v>EUR_CURVE_12M_24Y</v>
      </c>
      <c r="AK66" s="107" t="str">
        <f>_xll.qlSimpleQuote(AJ66,,,Permanent,Trigger,ObjectOverwrite)</f>
        <v>EUR_CURVE_12M_24Y#0010</v>
      </c>
      <c r="AL66" s="107">
        <f>IFERROR(_xll.RtGet("DTSIMI1",AJ66,"ASK")/100,"")</f>
        <v>1.724509665E-2</v>
      </c>
      <c r="AM66" s="186">
        <f>_xll.qlSimpleQuoteSetValue(AK66,AL66,Trigger)</f>
        <v>9.9748599999976983E-6</v>
      </c>
      <c r="AO66" s="184" t="str">
        <f t="shared" si="26"/>
        <v>SW</v>
      </c>
      <c r="AP66" s="185" t="s">
        <v>114</v>
      </c>
      <c r="AQ66" s="185" t="str">
        <f t="shared" si="30"/>
        <v>EURAB6R24Y=</v>
      </c>
      <c r="AR66" s="107" t="str">
        <f>_xll.qlSimpleQuote(AQ66,,,Permanent,Trigger,ObjectOverwrite)</f>
        <v>EURAB6R24Y=#0010</v>
      </c>
      <c r="AS66" s="107">
        <f>IFERROR(_xll.RtGet("DTSIMI1",AQ66,$AC$3)/100,"")</f>
        <v>1.6462556400000002E-2</v>
      </c>
      <c r="AT66" s="107">
        <f>IFERROR(_xll.RtGet("DTSIMI1",AQ66,$AD$3)/100,"")</f>
        <v>1.6462556400000002E-2</v>
      </c>
      <c r="AU66" s="107">
        <f t="shared" si="4"/>
        <v>1.6462556400000002E-2</v>
      </c>
      <c r="AV66" s="107"/>
      <c r="AW66" s="163"/>
    </row>
    <row r="67" spans="2:49" x14ac:dyDescent="0.2">
      <c r="B67" s="100" t="str">
        <f t="shared" si="22"/>
        <v>Dp</v>
      </c>
      <c r="C67" s="184" t="s">
        <v>115</v>
      </c>
      <c r="D67" s="185" t="str">
        <f t="shared" si="33"/>
        <v>EUROISDDS25Y</v>
      </c>
      <c r="E67" s="185" t="str">
        <f>_xll.qlSimpleQuote(D67,,,Permanent,Trigger,ObjectOverwrite)</f>
        <v>EUROISDDS25Y#0010</v>
      </c>
      <c r="F67" s="107">
        <f>IFERROR(_xll.RtGet("DTSIMI1",D67,"ask")/100,"")</f>
        <v>1.4760000000000001E-2</v>
      </c>
      <c r="G67" s="107">
        <f>_xll.qlSimpleQuoteSetValue(E67,F67,Trigger)</f>
        <v>-9.9999999999978578E-6</v>
      </c>
      <c r="I67" s="184" t="str">
        <f t="shared" si="23"/>
        <v>SW</v>
      </c>
      <c r="J67" s="185" t="s">
        <v>115</v>
      </c>
      <c r="K67" s="185" t="str">
        <f t="shared" si="27"/>
        <v>EURYC1M_AB1E_25Y</v>
      </c>
      <c r="L67" s="107" t="str">
        <f>_xll.qlSimpleQuote(K67,,,Permanent,Trigger,ObjectOverwrite)</f>
        <v>EURYC1M_AB1E_25Y#0010</v>
      </c>
      <c r="M67" s="107">
        <f>IFERROR(_xll.RtGet("DTSIMI1",K67,"ASK")/100,"")</f>
        <v>1.525E-2</v>
      </c>
      <c r="N67" s="186">
        <f>_xll.qlSimpleQuoteSetValue(L67,M67,Trigger)</f>
        <v>-1.0000000000001327E-5</v>
      </c>
      <c r="O67" s="89"/>
      <c r="P67" s="184" t="str">
        <f t="shared" si="24"/>
        <v>SW</v>
      </c>
      <c r="Q67" s="185" t="s">
        <v>115</v>
      </c>
      <c r="R67" s="185" t="str">
        <f t="shared" si="31"/>
        <v>EUR_CURVE_3M_25Y</v>
      </c>
      <c r="S67" s="107" t="str">
        <f>_xll.qlSimpleQuote(R67,,,Permanent,Trigger,ObjectOverwrite)</f>
        <v>EUR_CURVE_3M_25Y#0010</v>
      </c>
      <c r="T67" s="107">
        <f>IFERROR(_xll.RtGet("DTSIMI1",R67,$T$3)/100,"")</f>
        <v>1.5990000000000001E-2</v>
      </c>
      <c r="U67" s="107">
        <f>IFERROR(_xll.RtGet("DTSIMI1",R67,$U$3)/100,"")</f>
        <v>1.5990000000000001E-2</v>
      </c>
      <c r="V67" s="107">
        <f t="shared" si="2"/>
        <v>1.5990000000000001E-2</v>
      </c>
      <c r="W67" s="186">
        <f>_xll.qlSimpleQuoteSetValue(S67,V67,Trigger)</f>
        <v>-9.9999999999995925E-6</v>
      </c>
      <c r="X67" s="80"/>
      <c r="Y67" s="184" t="str">
        <f t="shared" si="25"/>
        <v>SW</v>
      </c>
      <c r="Z67" s="185" t="s">
        <v>115</v>
      </c>
      <c r="AA67" s="185" t="str">
        <f t="shared" si="28"/>
        <v>EURAB6R25Y=</v>
      </c>
      <c r="AB67" s="107" t="str">
        <f>_xll.qlSimpleQuote(AA67,,,Permanent,Trigger,ObjectOverwrite)</f>
        <v>EURAB6R25Y=#0010</v>
      </c>
      <c r="AC67" s="107">
        <f>IFERROR(_xll.RtGet("DTSIMI1",AA67,$AC$3)/100,"")</f>
        <v>1.6500000000000001E-2</v>
      </c>
      <c r="AD67" s="107">
        <f>IFERROR(_xll.RtGet("DTSIMI1",AA67,$AD$3)/100,"")</f>
        <v>1.6500000000000001E-2</v>
      </c>
      <c r="AE67" s="107">
        <f t="shared" si="3"/>
        <v>1.6500000000000001E-2</v>
      </c>
      <c r="AF67" s="107">
        <f>_xll.qlSimpleQuoteSetValue(AB67,AE67,Trigger)</f>
        <v>9.9999999999995925E-6</v>
      </c>
      <c r="AG67" s="89"/>
      <c r="AH67" s="184" t="str">
        <f t="shared" si="32"/>
        <v>SW</v>
      </c>
      <c r="AI67" s="185" t="s">
        <v>115</v>
      </c>
      <c r="AJ67" s="185" t="str">
        <f t="shared" si="29"/>
        <v>EUR_CURVE_12M_25Y</v>
      </c>
      <c r="AK67" s="107" t="str">
        <f>_xll.qlSimpleQuote(AJ67,,,Permanent,Trigger,ObjectOverwrite)</f>
        <v>EUR_CURVE_12M_25Y#0010</v>
      </c>
      <c r="AL67" s="107">
        <f>IFERROR(_xll.RtGet("DTSIMI1",AJ67,"ASK")/100,"")</f>
        <v>1.7269999999999997E-2</v>
      </c>
      <c r="AM67" s="186">
        <f>_xll.qlSimpleQuoteSetValue(AK67,AL67,Trigger)</f>
        <v>9.9999999999961231E-6</v>
      </c>
      <c r="AO67" s="184" t="str">
        <f t="shared" si="26"/>
        <v>SW</v>
      </c>
      <c r="AP67" s="185" t="s">
        <v>115</v>
      </c>
      <c r="AQ67" s="185" t="str">
        <f t="shared" si="30"/>
        <v>EURAB6R25Y=</v>
      </c>
      <c r="AR67" s="107" t="str">
        <f>_xll.qlSimpleQuote(AQ67,,,Permanent,Trigger,ObjectOverwrite)</f>
        <v>EURAB6R25Y=#0010</v>
      </c>
      <c r="AS67" s="107">
        <f>IFERROR(_xll.RtGet("DTSIMI1",AQ67,$AC$3)/100,"")</f>
        <v>1.6500000000000001E-2</v>
      </c>
      <c r="AT67" s="107">
        <f>IFERROR(_xll.RtGet("DTSIMI1",AQ67,$AD$3)/100,"")</f>
        <v>1.6500000000000001E-2</v>
      </c>
      <c r="AU67" s="107">
        <f t="shared" si="4"/>
        <v>1.6500000000000001E-2</v>
      </c>
      <c r="AV67" s="107"/>
      <c r="AW67" s="163"/>
    </row>
    <row r="68" spans="2:49" x14ac:dyDescent="0.2">
      <c r="B68" s="100" t="str">
        <f t="shared" si="22"/>
        <v>Dp</v>
      </c>
      <c r="C68" s="184" t="s">
        <v>116</v>
      </c>
      <c r="D68" s="185" t="str">
        <f t="shared" si="33"/>
        <v>EUROISDDS26Y</v>
      </c>
      <c r="E68" s="185" t="str">
        <f>_xll.qlSimpleQuote(D68,,,Permanent,Trigger,ObjectOverwrite)</f>
        <v>EUROISDDS26Y#0010</v>
      </c>
      <c r="F68" s="107">
        <f>IFERROR(_xll.RtGet("DTSIMI1",D68,"ask")/100,"")</f>
        <v>1.482E-2</v>
      </c>
      <c r="G68" s="107">
        <f>_xll.qlSimpleQuoteSetValue(E68,F68,Trigger)</f>
        <v>-1.0000000000001327E-5</v>
      </c>
      <c r="I68" s="184" t="str">
        <f t="shared" si="23"/>
        <v>SW</v>
      </c>
      <c r="J68" s="185" t="s">
        <v>116</v>
      </c>
      <c r="K68" s="185" t="str">
        <f t="shared" si="27"/>
        <v>EURYC1M_AB1E_26Y</v>
      </c>
      <c r="L68" s="107" t="str">
        <f>_xll.qlSimpleQuote(K68,,,Permanent,Trigger,ObjectOverwrite)</f>
        <v>EURYC1M_AB1E_26Y#0010</v>
      </c>
      <c r="M68" s="107">
        <f>IFERROR(_xll.RtGet("DTSIMI1",K68,"ASK")/100,"")</f>
        <v>1.530429357E-2</v>
      </c>
      <c r="N68" s="186">
        <f>_xll.qlSimpleQuoteSetValue(L68,M68,Trigger)</f>
        <v>-3.3299999997044027E-9</v>
      </c>
      <c r="O68" s="89"/>
      <c r="P68" s="184" t="str">
        <f t="shared" si="24"/>
        <v>SW</v>
      </c>
      <c r="Q68" s="185" t="s">
        <v>116</v>
      </c>
      <c r="R68" s="185" t="str">
        <f t="shared" si="31"/>
        <v>EUR_CURVE_3M_26Y</v>
      </c>
      <c r="S68" s="107" t="str">
        <f>_xll.qlSimpleQuote(R68,,,Permanent,Trigger,ObjectOverwrite)</f>
        <v>EUR_CURVE_3M_26Y#0010</v>
      </c>
      <c r="T68" s="107">
        <f>IFERROR(_xll.RtGet("DTSIMI1",R68,$T$3)/100,"")</f>
        <v>1.6032288469999999E-2</v>
      </c>
      <c r="U68" s="107">
        <f>IFERROR(_xll.RtGet("DTSIMI1",R68,$U$3)/100,"")</f>
        <v>1.6032288469999999E-2</v>
      </c>
      <c r="V68" s="107">
        <f t="shared" si="2"/>
        <v>1.6032288469999999E-2</v>
      </c>
      <c r="W68" s="186">
        <f>_xll.qlSimpleQuoteSetValue(S68,V68,Trigger)</f>
        <v>-3.0200000035451868E-9</v>
      </c>
      <c r="X68" s="80"/>
      <c r="Y68" s="184" t="str">
        <f t="shared" si="25"/>
        <v>SW</v>
      </c>
      <c r="Z68" s="185" t="s">
        <v>116</v>
      </c>
      <c r="AA68" s="185" t="str">
        <f t="shared" si="28"/>
        <v>EURAB6R26Y=</v>
      </c>
      <c r="AB68" s="107" t="str">
        <f>_xll.qlSimpleQuote(AA68,,,Permanent,Trigger,ObjectOverwrite)</f>
        <v>EURAB6R26Y=#0010</v>
      </c>
      <c r="AC68" s="107">
        <f>IFERROR(_xll.RtGet("DTSIMI1",AA68,$AC$3)/100,"")</f>
        <v>1.6530758859999998E-2</v>
      </c>
      <c r="AD68" s="107">
        <f>IFERROR(_xll.RtGet("DTSIMI1",AA68,$AD$3)/100,"")</f>
        <v>1.6530758859999998E-2</v>
      </c>
      <c r="AE68" s="107">
        <f t="shared" si="3"/>
        <v>1.6530758859999998E-2</v>
      </c>
      <c r="AF68" s="107">
        <f>_xll.qlSimpleQuoteSetValue(AB68,AE68,Trigger)</f>
        <v>1.0053099999997317E-5</v>
      </c>
      <c r="AG68" s="89"/>
      <c r="AH68" s="184" t="str">
        <f t="shared" si="32"/>
        <v>SW</v>
      </c>
      <c r="AI68" s="185" t="s">
        <v>116</v>
      </c>
      <c r="AJ68" s="185" t="str">
        <f t="shared" si="29"/>
        <v>EUR_CURVE_12M_26Y</v>
      </c>
      <c r="AK68" s="107" t="str">
        <f>_xll.qlSimpleQuote(AJ68,,,Permanent,Trigger,ObjectOverwrite)</f>
        <v>EUR_CURVE_12M_26Y#0010</v>
      </c>
      <c r="AL68" s="107">
        <f>IFERROR(_xll.RtGet("DTSIMI1",AJ68,"ASK")/100,"")</f>
        <v>1.7288782330000002E-2</v>
      </c>
      <c r="AM68" s="186">
        <f>_xll.qlSimpleQuoteSetValue(AK68,AL68,Trigger)</f>
        <v>1.0012390000001259E-5</v>
      </c>
      <c r="AO68" s="184" t="str">
        <f t="shared" si="26"/>
        <v>SW</v>
      </c>
      <c r="AP68" s="185" t="s">
        <v>116</v>
      </c>
      <c r="AQ68" s="185" t="str">
        <f t="shared" si="30"/>
        <v>EURAB6R26Y=</v>
      </c>
      <c r="AR68" s="107" t="str">
        <f>_xll.qlSimpleQuote(AQ68,,,Permanent,Trigger,ObjectOverwrite)</f>
        <v>EURAB6R26Y=#0010</v>
      </c>
      <c r="AS68" s="107">
        <f>IFERROR(_xll.RtGet("DTSIMI1",AQ68,$AC$3)/100,"")</f>
        <v>1.6530758859999998E-2</v>
      </c>
      <c r="AT68" s="107">
        <f>IFERROR(_xll.RtGet("DTSIMI1",AQ68,$AD$3)/100,"")</f>
        <v>1.6530758859999998E-2</v>
      </c>
      <c r="AU68" s="107">
        <f t="shared" si="4"/>
        <v>1.6530758859999998E-2</v>
      </c>
      <c r="AV68" s="107"/>
      <c r="AW68" s="163"/>
    </row>
    <row r="69" spans="2:49" x14ac:dyDescent="0.2">
      <c r="B69" s="100" t="str">
        <f t="shared" si="22"/>
        <v>Dp</v>
      </c>
      <c r="C69" s="184" t="s">
        <v>117</v>
      </c>
      <c r="D69" s="185" t="str">
        <f t="shared" si="33"/>
        <v>EUROISDDS27Y</v>
      </c>
      <c r="E69" s="185" t="str">
        <f>_xll.qlSimpleQuote(D69,,,Permanent,Trigger,ObjectOverwrite)</f>
        <v>EUROISDDS27Y#0010</v>
      </c>
      <c r="F69" s="107">
        <f>IFERROR(_xll.RtGet("DTSIMI1",D69,"ask")/100,"")</f>
        <v>1.4879999999999999E-2</v>
      </c>
      <c r="G69" s="107">
        <f>_xll.qlSimpleQuoteSetValue(E69,F69,Trigger)</f>
        <v>-9.9999999999995925E-6</v>
      </c>
      <c r="I69" s="184" t="str">
        <f t="shared" si="23"/>
        <v>SW</v>
      </c>
      <c r="J69" s="185" t="s">
        <v>117</v>
      </c>
      <c r="K69" s="185" t="str">
        <f t="shared" si="27"/>
        <v>EURYC1M_AB1E_27Y</v>
      </c>
      <c r="L69" s="107" t="str">
        <f>_xll.qlSimpleQuote(K69,,,Permanent,Trigger,ObjectOverwrite)</f>
        <v>EURYC1M_AB1E_27Y#0010</v>
      </c>
      <c r="M69" s="107">
        <f>IFERROR(_xll.RtGet("DTSIMI1",K69,"ASK")/100,"")</f>
        <v>1.53528717E-2</v>
      </c>
      <c r="N69" s="186">
        <f>_xll.qlSimpleQuoteSetValue(L69,M69,Trigger)</f>
        <v>-4.1200000008845272E-9</v>
      </c>
      <c r="O69" s="89"/>
      <c r="P69" s="184" t="str">
        <f t="shared" si="24"/>
        <v>SW</v>
      </c>
      <c r="Q69" s="185" t="s">
        <v>117</v>
      </c>
      <c r="R69" s="185" t="str">
        <f t="shared" si="31"/>
        <v>EUR_CURVE_3M_27Y</v>
      </c>
      <c r="S69" s="107" t="str">
        <f>_xll.qlSimpleQuote(R69,,,Permanent,Trigger,ObjectOverwrite)</f>
        <v>EUR_CURVE_3M_27Y#0010</v>
      </c>
      <c r="T69" s="107">
        <f>IFERROR(_xll.RtGet("DTSIMI1",R69,$T$3)/100,"")</f>
        <v>1.6070146190000002E-2</v>
      </c>
      <c r="U69" s="107">
        <f>IFERROR(_xll.RtGet("DTSIMI1",R69,$U$3)/100,"")</f>
        <v>1.6070146190000002E-2</v>
      </c>
      <c r="V69" s="107">
        <f t="shared" ref="V69:V102" si="34">IFERROR(AVERAGE(T69:U69),"")</f>
        <v>1.6070146190000002E-2</v>
      </c>
      <c r="W69" s="186">
        <f>_xll.qlSimpleQuoteSetValue(S69,V69,Trigger)</f>
        <v>-3.7299999998408051E-9</v>
      </c>
      <c r="X69" s="80"/>
      <c r="Y69" s="184" t="str">
        <f t="shared" si="25"/>
        <v>SW</v>
      </c>
      <c r="Z69" s="185" t="s">
        <v>117</v>
      </c>
      <c r="AA69" s="185" t="str">
        <f t="shared" si="28"/>
        <v>EURAB6R27Y=</v>
      </c>
      <c r="AB69" s="107" t="str">
        <f>_xll.qlSimpleQuote(AA69,,,Permanent,Trigger,ObjectOverwrite)</f>
        <v>EURAB6R27Y=#0010</v>
      </c>
      <c r="AC69" s="107">
        <f>IFERROR(_xll.RtGet("DTSIMI1",AA69,$AC$3)/100,"")</f>
        <v>1.655870567E-2</v>
      </c>
      <c r="AD69" s="107">
        <f>IFERROR(_xll.RtGet("DTSIMI1",AA69,$AD$3)/100,"")</f>
        <v>1.655870567E-2</v>
      </c>
      <c r="AE69" s="107">
        <f t="shared" ref="AE69:AE102" si="35">IFERROR(AVERAGE(AC69,AD69),"")</f>
        <v>1.655870567E-2</v>
      </c>
      <c r="AF69" s="107">
        <f>_xll.qlSimpleQuoteSetValue(AB69,AE69,Trigger)</f>
        <v>1.009471999999928E-5</v>
      </c>
      <c r="AG69" s="89"/>
      <c r="AH69" s="184" t="str">
        <f t="shared" si="32"/>
        <v>SW</v>
      </c>
      <c r="AI69" s="185" t="s">
        <v>117</v>
      </c>
      <c r="AJ69" s="185" t="str">
        <f t="shared" si="29"/>
        <v>EUR_CURVE_12M_27Y</v>
      </c>
      <c r="AK69" s="107" t="str">
        <f>_xll.qlSimpleQuote(AJ69,,,Permanent,Trigger,ObjectOverwrite)</f>
        <v>EUR_CURVE_12M_27Y#0010</v>
      </c>
      <c r="AL69" s="107">
        <f>IFERROR(_xll.RtGet("DTSIMI1",AJ69,"ASK")/100,"")</f>
        <v>1.7305562910000002E-2</v>
      </c>
      <c r="AM69" s="186">
        <f>_xll.qlSimpleQuoteSetValue(AK69,AL69,Trigger)</f>
        <v>1.0015060000003601E-5</v>
      </c>
      <c r="AO69" s="184" t="str">
        <f t="shared" si="26"/>
        <v>SW</v>
      </c>
      <c r="AP69" s="185" t="s">
        <v>117</v>
      </c>
      <c r="AQ69" s="185" t="str">
        <f t="shared" si="30"/>
        <v>EURAB6R27Y=</v>
      </c>
      <c r="AR69" s="107" t="str">
        <f>_xll.qlSimpleQuote(AQ69,,,Permanent,Trigger,ObjectOverwrite)</f>
        <v>EURAB6R27Y=#0010</v>
      </c>
      <c r="AS69" s="107">
        <f>IFERROR(_xll.RtGet("DTSIMI1",AQ69,$AC$3)/100,"")</f>
        <v>1.655870567E-2</v>
      </c>
      <c r="AT69" s="107">
        <f>IFERROR(_xll.RtGet("DTSIMI1",AQ69,$AD$3)/100,"")</f>
        <v>1.655870567E-2</v>
      </c>
      <c r="AU69" s="107">
        <f t="shared" ref="AU69:AU102" si="36">IFERROR(AVERAGE(AS69,AT69),"")</f>
        <v>1.655870567E-2</v>
      </c>
      <c r="AV69" s="107"/>
      <c r="AW69" s="163"/>
    </row>
    <row r="70" spans="2:49" x14ac:dyDescent="0.2">
      <c r="B70" s="100" t="str">
        <f t="shared" si="22"/>
        <v>Dp</v>
      </c>
      <c r="C70" s="184" t="s">
        <v>118</v>
      </c>
      <c r="D70" s="185" t="str">
        <f t="shared" si="33"/>
        <v>EUROISDDS28Y</v>
      </c>
      <c r="E70" s="185" t="str">
        <f>_xll.qlSimpleQuote(D70,,,Permanent,Trigger,ObjectOverwrite)</f>
        <v>EUROISDDS28Y#0010</v>
      </c>
      <c r="F70" s="107">
        <f>IFERROR(_xll.RtGet("DTSIMI1",D70,"ask")/100,"")</f>
        <v>1.494E-2</v>
      </c>
      <c r="G70" s="107">
        <f>_xll.qlSimpleQuoteSetValue(E70,F70,Trigger)</f>
        <v>-1.0000000000001327E-5</v>
      </c>
      <c r="I70" s="184" t="str">
        <f t="shared" si="23"/>
        <v>SW</v>
      </c>
      <c r="J70" s="185" t="s">
        <v>118</v>
      </c>
      <c r="K70" s="185" t="str">
        <f t="shared" si="27"/>
        <v>EURYC1M_AB1E_28Y</v>
      </c>
      <c r="L70" s="107" t="str">
        <f>_xll.qlSimpleQuote(K70,,,Permanent,Trigger,ObjectOverwrite)</f>
        <v>EURYC1M_AB1E_28Y#0010</v>
      </c>
      <c r="M70" s="107">
        <f>IFERROR(_xll.RtGet("DTSIMI1",K70,"ASK")/100,"")</f>
        <v>1.539837296E-2</v>
      </c>
      <c r="N70" s="186">
        <f>_xll.qlSimpleQuoteSetValue(L70,M70,Trigger)</f>
        <v>-3.2999999989569151E-9</v>
      </c>
      <c r="O70" s="89"/>
      <c r="P70" s="184" t="str">
        <f t="shared" si="24"/>
        <v>SW</v>
      </c>
      <c r="Q70" s="185" t="s">
        <v>118</v>
      </c>
      <c r="R70" s="185" t="str">
        <f t="shared" si="31"/>
        <v>EUR_CURVE_3M_28Y</v>
      </c>
      <c r="S70" s="107" t="str">
        <f>_xll.qlSimpleQuote(R70,,,Permanent,Trigger,ObjectOverwrite)</f>
        <v>EUR_CURVE_3M_28Y#0010</v>
      </c>
      <c r="T70" s="107">
        <f>IFERROR(_xll.RtGet("DTSIMI1",R70,$T$3)/100,"")</f>
        <v>1.610590512E-2</v>
      </c>
      <c r="U70" s="107">
        <f>IFERROR(_xll.RtGet("DTSIMI1",R70,$U$3)/100,"")</f>
        <v>1.610590512E-2</v>
      </c>
      <c r="V70" s="107">
        <f t="shared" si="34"/>
        <v>1.610590512E-2</v>
      </c>
      <c r="W70" s="186">
        <f>_xll.qlSimpleQuoteSetValue(S70,V70,Trigger)</f>
        <v>-2.9900000010629757E-9</v>
      </c>
      <c r="X70" s="80"/>
      <c r="Y70" s="184" t="str">
        <f t="shared" si="25"/>
        <v>SW</v>
      </c>
      <c r="Z70" s="185" t="s">
        <v>118</v>
      </c>
      <c r="AA70" s="185" t="str">
        <f t="shared" si="28"/>
        <v>EURAB6R28Y=</v>
      </c>
      <c r="AB70" s="107" t="str">
        <f>_xll.qlSimpleQuote(AA70,,,Permanent,Trigger,ObjectOverwrite)</f>
        <v>EURAB6R28Y=#0010</v>
      </c>
      <c r="AC70" s="107">
        <f>IFERROR(_xll.RtGet("DTSIMI1",AA70,$AC$3)/100,"")</f>
        <v>1.658525055E-2</v>
      </c>
      <c r="AD70" s="107">
        <f>IFERROR(_xll.RtGet("DTSIMI1",AA70,$AD$3)/100,"")</f>
        <v>1.658525055E-2</v>
      </c>
      <c r="AE70" s="107">
        <f t="shared" si="35"/>
        <v>1.658525055E-2</v>
      </c>
      <c r="AF70" s="107">
        <f>_xll.qlSimpleQuoteSetValue(AB70,AE70,Trigger)</f>
        <v>1.0108509999998821E-5</v>
      </c>
      <c r="AG70" s="89"/>
      <c r="AH70" s="184" t="str">
        <f t="shared" si="32"/>
        <v>SW</v>
      </c>
      <c r="AI70" s="185" t="s">
        <v>118</v>
      </c>
      <c r="AJ70" s="185" t="str">
        <f t="shared" si="29"/>
        <v>EUR_CURVE_12M_28Y</v>
      </c>
      <c r="AK70" s="107" t="str">
        <f>_xll.qlSimpleQuote(AJ70,,,Permanent,Trigger,ObjectOverwrite)</f>
        <v>EUR_CURVE_12M_28Y#0010</v>
      </c>
      <c r="AL70" s="107">
        <f>IFERROR(_xll.RtGet("DTSIMI1",AJ70,"ASK")/100,"")</f>
        <v>1.7321941389999998E-2</v>
      </c>
      <c r="AM70" s="186">
        <f>_xll.qlSimpleQuoteSetValue(AK70,AL70,Trigger)</f>
        <v>1.0011709999997037E-5</v>
      </c>
      <c r="AO70" s="184" t="str">
        <f t="shared" si="26"/>
        <v>SW</v>
      </c>
      <c r="AP70" s="185" t="s">
        <v>118</v>
      </c>
      <c r="AQ70" s="185" t="str">
        <f t="shared" si="30"/>
        <v>EURAB6R28Y=</v>
      </c>
      <c r="AR70" s="107" t="str">
        <f>_xll.qlSimpleQuote(AQ70,,,Permanent,Trigger,ObjectOverwrite)</f>
        <v>EURAB6R28Y=#0010</v>
      </c>
      <c r="AS70" s="107">
        <f>IFERROR(_xll.RtGet("DTSIMI1",AQ70,$AC$3)/100,"")</f>
        <v>1.658525055E-2</v>
      </c>
      <c r="AT70" s="107">
        <f>IFERROR(_xll.RtGet("DTSIMI1",AQ70,$AD$3)/100,"")</f>
        <v>1.658525055E-2</v>
      </c>
      <c r="AU70" s="107">
        <f t="shared" si="36"/>
        <v>1.658525055E-2</v>
      </c>
      <c r="AV70" s="107"/>
      <c r="AW70" s="163"/>
    </row>
    <row r="71" spans="2:49" x14ac:dyDescent="0.2">
      <c r="B71" s="100" t="str">
        <f t="shared" si="22"/>
        <v>Dp</v>
      </c>
      <c r="C71" s="184" t="s">
        <v>119</v>
      </c>
      <c r="D71" s="185" t="str">
        <f t="shared" si="33"/>
        <v>EUROISDDS29Y</v>
      </c>
      <c r="E71" s="185" t="str">
        <f>_xll.qlSimpleQuote(D71,,,Permanent,Trigger,ObjectOverwrite)</f>
        <v>EUROISDDS29Y#0010</v>
      </c>
      <c r="F71" s="107">
        <f>IFERROR(_xll.RtGet("DTSIMI1",D71,"ask")/100,"")</f>
        <v>1.4999999999999999E-2</v>
      </c>
      <c r="G71" s="107">
        <f>_xll.qlSimpleQuoteSetValue(E71,F71,Trigger)</f>
        <v>-9.9999999999995925E-6</v>
      </c>
      <c r="I71" s="184" t="str">
        <f t="shared" si="23"/>
        <v>SW</v>
      </c>
      <c r="J71" s="185" t="s">
        <v>119</v>
      </c>
      <c r="K71" s="185" t="str">
        <f t="shared" si="27"/>
        <v>EURYC1M_AB1E_29Y</v>
      </c>
      <c r="L71" s="107" t="str">
        <f>_xll.qlSimpleQuote(K71,,,Permanent,Trigger,ObjectOverwrite)</f>
        <v>EURYC1M_AB1E_29Y#0010</v>
      </c>
      <c r="M71" s="107">
        <f>IFERROR(_xll.RtGet("DTSIMI1",K71,"ASK")/100,"")</f>
        <v>1.5444403779999999E-2</v>
      </c>
      <c r="N71" s="186">
        <f>_xll.qlSimpleQuoteSetValue(L71,M71,Trigger)</f>
        <v>-1.5299999999579539E-9</v>
      </c>
      <c r="O71" s="89"/>
      <c r="P71" s="184" t="str">
        <f t="shared" si="24"/>
        <v>SW</v>
      </c>
      <c r="Q71" s="185" t="s">
        <v>119</v>
      </c>
      <c r="R71" s="185" t="str">
        <f t="shared" si="31"/>
        <v>EUR_CURVE_3M_29Y</v>
      </c>
      <c r="S71" s="107" t="str">
        <f>_xll.qlSimpleQuote(R71,,,Permanent,Trigger,ObjectOverwrite)</f>
        <v>EUR_CURVE_3M_29Y#0010</v>
      </c>
      <c r="T71" s="107">
        <f>IFERROR(_xll.RtGet("DTSIMI1",R71,$T$3)/100,"")</f>
        <v>1.6142913120000001E-2</v>
      </c>
      <c r="U71" s="107">
        <f>IFERROR(_xll.RtGet("DTSIMI1",R71,$U$3)/100,"")</f>
        <v>1.6142913120000001E-2</v>
      </c>
      <c r="V71" s="107">
        <f t="shared" si="34"/>
        <v>1.6142913120000001E-2</v>
      </c>
      <c r="W71" s="186">
        <f>_xll.qlSimpleQuoteSetValue(S71,V71,Trigger)</f>
        <v>-1.3500000006771984E-9</v>
      </c>
      <c r="X71" s="80"/>
      <c r="Y71" s="184" t="str">
        <f t="shared" si="25"/>
        <v>SW</v>
      </c>
      <c r="Z71" s="185" t="s">
        <v>119</v>
      </c>
      <c r="AA71" s="185" t="str">
        <f t="shared" si="28"/>
        <v>EURAB6R29Y=</v>
      </c>
      <c r="AB71" s="107" t="str">
        <f>_xll.qlSimpleQuote(AA71,,,Permanent,Trigger,ObjectOverwrite)</f>
        <v>EURAB6R29Y=#0010</v>
      </c>
      <c r="AC71" s="107">
        <f>IFERROR(_xll.RtGet("DTSIMI1",AA71,$AC$3)/100,"")</f>
        <v>1.6612940980000001E-2</v>
      </c>
      <c r="AD71" s="107">
        <f>IFERROR(_xll.RtGet("DTSIMI1",AA71,$AD$3)/100,"")</f>
        <v>1.6612940980000001E-2</v>
      </c>
      <c r="AE71" s="107">
        <f t="shared" si="35"/>
        <v>1.6612940980000001E-2</v>
      </c>
      <c r="AF71" s="107">
        <f>_xll.qlSimpleQuoteSetValue(AB71,AE71,Trigger)</f>
        <v>1.0081309999999954E-5</v>
      </c>
      <c r="AG71" s="89"/>
      <c r="AH71" s="184" t="str">
        <f t="shared" si="32"/>
        <v>SW</v>
      </c>
      <c r="AI71" s="185" t="s">
        <v>119</v>
      </c>
      <c r="AJ71" s="185" t="str">
        <f t="shared" si="29"/>
        <v>EUR_CURVE_12M_29Y</v>
      </c>
      <c r="AK71" s="107" t="str">
        <f>_xll.qlSimpleQuote(AJ71,,,Permanent,Trigger,ObjectOverwrite)</f>
        <v>EUR_CURVE_12M_29Y#0010</v>
      </c>
      <c r="AL71" s="107">
        <f>IFERROR(_xll.RtGet("DTSIMI1",AJ71,"ASK")/100,"")</f>
        <v>1.734063186E-2</v>
      </c>
      <c r="AM71" s="186">
        <f>_xll.qlSimpleQuoteSetValue(AK71,AL71,Trigger)</f>
        <v>1.0006440000001615E-5</v>
      </c>
      <c r="AO71" s="184" t="str">
        <f t="shared" si="26"/>
        <v>SW</v>
      </c>
      <c r="AP71" s="185" t="s">
        <v>119</v>
      </c>
      <c r="AQ71" s="185" t="str">
        <f t="shared" si="30"/>
        <v>EURAB6R29Y=</v>
      </c>
      <c r="AR71" s="107" t="str">
        <f>_xll.qlSimpleQuote(AQ71,,,Permanent,Trigger,ObjectOverwrite)</f>
        <v>EURAB6R29Y=#0010</v>
      </c>
      <c r="AS71" s="107">
        <f>IFERROR(_xll.RtGet("DTSIMI1",AQ71,$AC$3)/100,"")</f>
        <v>1.6612940980000001E-2</v>
      </c>
      <c r="AT71" s="107">
        <f>IFERROR(_xll.RtGet("DTSIMI1",AQ71,$AD$3)/100,"")</f>
        <v>1.6612940980000001E-2</v>
      </c>
      <c r="AU71" s="107">
        <f t="shared" si="36"/>
        <v>1.6612940980000001E-2</v>
      </c>
      <c r="AV71" s="107"/>
      <c r="AW71" s="163"/>
    </row>
    <row r="72" spans="2:49" x14ac:dyDescent="0.2">
      <c r="B72" s="100" t="str">
        <f t="shared" si="22"/>
        <v>Dp</v>
      </c>
      <c r="C72" s="184" t="s">
        <v>120</v>
      </c>
      <c r="D72" s="185" t="str">
        <f t="shared" si="33"/>
        <v>EUROISDDS30Y</v>
      </c>
      <c r="E72" s="185" t="str">
        <f>_xll.qlSimpleQuote(D72,,,Permanent,Trigger,ObjectOverwrite)</f>
        <v>EUROISDDS30Y#0010</v>
      </c>
      <c r="F72" s="107">
        <f>IFERROR(_xll.RtGet("DTSIMI1",D72,"ask")/100,"")</f>
        <v>1.5049999999999999E-2</v>
      </c>
      <c r="G72" s="107">
        <f>_xll.qlSimpleQuoteSetValue(E72,F72,Trigger)</f>
        <v>-1.0000000000001327E-5</v>
      </c>
      <c r="I72" s="184" t="str">
        <f t="shared" si="23"/>
        <v>SW</v>
      </c>
      <c r="J72" s="185" t="s">
        <v>120</v>
      </c>
      <c r="K72" s="185" t="str">
        <f t="shared" si="27"/>
        <v>EURYC1M_AB1E_30Y</v>
      </c>
      <c r="L72" s="107" t="str">
        <f>_xll.qlSimpleQuote(K72,,,Permanent,Trigger,ObjectOverwrite)</f>
        <v>EURYC1M_AB1E_30Y#0010</v>
      </c>
      <c r="M72" s="107">
        <f>IFERROR(_xll.RtGet("DTSIMI1",K72,"ASK")/100,"")</f>
        <v>1.5489999999999999E-2</v>
      </c>
      <c r="N72" s="186">
        <f>_xll.qlSimpleQuoteSetValue(L72,M72,Trigger)</f>
        <v>-1.0000000000001327E-5</v>
      </c>
      <c r="O72" s="89"/>
      <c r="P72" s="184" t="str">
        <f t="shared" si="24"/>
        <v>SW</v>
      </c>
      <c r="Q72" s="185" t="s">
        <v>120</v>
      </c>
      <c r="R72" s="185" t="str">
        <f t="shared" si="31"/>
        <v>EUR_CURVE_3M_30Y</v>
      </c>
      <c r="S72" s="107" t="str">
        <f>_xll.qlSimpleQuote(R72,,,Permanent,Trigger,ObjectOverwrite)</f>
        <v>EUR_CURVE_3M_30Y#0010</v>
      </c>
      <c r="T72" s="107">
        <f>IFERROR(_xll.RtGet("DTSIMI1",R72,$T$3)/100,"")</f>
        <v>1.618E-2</v>
      </c>
      <c r="U72" s="107">
        <f>IFERROR(_xll.RtGet("DTSIMI1",R72,$U$3)/100,"")</f>
        <v>1.618E-2</v>
      </c>
      <c r="V72" s="107">
        <f t="shared" si="34"/>
        <v>1.618E-2</v>
      </c>
      <c r="W72" s="186">
        <f>_xll.qlSimpleQuoteSetValue(S72,V72,Trigger)</f>
        <v>-9.9999999999995925E-6</v>
      </c>
      <c r="X72" s="80"/>
      <c r="Y72" s="184" t="str">
        <f t="shared" si="25"/>
        <v>SW</v>
      </c>
      <c r="Z72" s="185" t="s">
        <v>120</v>
      </c>
      <c r="AA72" s="185" t="str">
        <f t="shared" si="28"/>
        <v>EURAB6R30Y=</v>
      </c>
      <c r="AB72" s="107" t="str">
        <f>_xll.qlSimpleQuote(AA72,,,Permanent,Trigger,ObjectOverwrite)</f>
        <v>EURAB6R30Y=#0010</v>
      </c>
      <c r="AC72" s="107">
        <f>IFERROR(_xll.RtGet("DTSIMI1",AA72,$AC$3)/100,"")</f>
        <v>1.6639999999999999E-2</v>
      </c>
      <c r="AD72" s="107">
        <f>IFERROR(_xll.RtGet("DTSIMI1",AA72,$AD$3)/100,"")</f>
        <v>1.6639999999999999E-2</v>
      </c>
      <c r="AE72" s="107">
        <f t="shared" si="35"/>
        <v>1.6639999999999999E-2</v>
      </c>
      <c r="AF72" s="107">
        <f>_xll.qlSimpleQuoteSetValue(AB72,AE72,Trigger)</f>
        <v>9.9999999999995925E-6</v>
      </c>
      <c r="AG72" s="89"/>
      <c r="AH72" s="184" t="str">
        <f t="shared" si="32"/>
        <v>SW</v>
      </c>
      <c r="AI72" s="185" t="s">
        <v>120</v>
      </c>
      <c r="AJ72" s="185" t="str">
        <f t="shared" si="29"/>
        <v>EUR_CURVE_12M_30Y</v>
      </c>
      <c r="AK72" s="107" t="str">
        <f>_xll.qlSimpleQuote(AJ72,,,Permanent,Trigger,ObjectOverwrite)</f>
        <v>EUR_CURVE_12M_30Y#0010</v>
      </c>
      <c r="AL72" s="107">
        <f>IFERROR(_xll.RtGet("DTSIMI1",AJ72,"ASK")/100,"")</f>
        <v>1.736E-2</v>
      </c>
      <c r="AM72" s="186">
        <f>_xll.qlSimpleQuoteSetValue(AK72,AL72,Trigger)</f>
        <v>1.0000000000003062E-5</v>
      </c>
      <c r="AO72" s="184" t="str">
        <f t="shared" si="26"/>
        <v>SW</v>
      </c>
      <c r="AP72" s="185" t="s">
        <v>120</v>
      </c>
      <c r="AQ72" s="185" t="str">
        <f t="shared" si="30"/>
        <v>EURAB6R30Y=</v>
      </c>
      <c r="AR72" s="107" t="str">
        <f>_xll.qlSimpleQuote(AQ72,,,Permanent,Trigger,ObjectOverwrite)</f>
        <v>EURAB6R30Y=#0010</v>
      </c>
      <c r="AS72" s="107">
        <f>IFERROR(_xll.RtGet("DTSIMI1",AQ72,$AC$3)/100,"")</f>
        <v>1.6639999999999999E-2</v>
      </c>
      <c r="AT72" s="107">
        <f>IFERROR(_xll.RtGet("DTSIMI1",AQ72,$AD$3)/100,"")</f>
        <v>1.6639999999999999E-2</v>
      </c>
      <c r="AU72" s="107">
        <f t="shared" si="36"/>
        <v>1.6639999999999999E-2</v>
      </c>
      <c r="AV72" s="107"/>
      <c r="AW72" s="163"/>
    </row>
    <row r="73" spans="2:49" x14ac:dyDescent="0.2">
      <c r="B73" s="100" t="str">
        <f t="shared" si="22"/>
        <v/>
      </c>
      <c r="C73" s="184" t="s">
        <v>121</v>
      </c>
      <c r="D73" s="185" t="str">
        <f t="shared" si="33"/>
        <v>EUROISDDS31Y</v>
      </c>
      <c r="E73" s="185"/>
      <c r="F73" s="107" t="str">
        <f>IFERROR(_xll.RtGet("DTSIMI1",D73,"ask")/100,"")</f>
        <v/>
      </c>
      <c r="G73" s="107" t="e">
        <f>_xll.qlSimpleQuoteSetValue(E73,F73,Trigger)</f>
        <v>#NUM!</v>
      </c>
      <c r="I73" s="184" t="str">
        <f t="shared" si="23"/>
        <v>SW</v>
      </c>
      <c r="J73" s="185" t="s">
        <v>121</v>
      </c>
      <c r="K73" s="185" t="str">
        <f t="shared" ref="K73:K102" si="37">Currency&amp;"YC"&amp;$I$2&amp;"_AB1E_"&amp;J73</f>
        <v>EURYC1M_AB1E_31Y</v>
      </c>
      <c r="L73" s="107" t="str">
        <f>_xll.qlSimpleQuote(K73,,,Permanent,Trigger,ObjectOverwrite)</f>
        <v>EURYC1M_AB1E_31Y#0010</v>
      </c>
      <c r="M73" s="107">
        <f>IFERROR(_xll.RtGet("DTSIMI1",K73,"ASK")/100,"")</f>
        <v>1.5537747399999999E-2</v>
      </c>
      <c r="N73" s="186">
        <f>_xll.qlSimpleQuoteSetValue(L73,M73,Trigger)</f>
        <v>9.199999980585849E-10</v>
      </c>
      <c r="O73" s="89"/>
      <c r="P73" s="184" t="str">
        <f t="shared" si="24"/>
        <v>SW</v>
      </c>
      <c r="Q73" s="185" t="s">
        <v>121</v>
      </c>
      <c r="R73" s="185" t="str">
        <f t="shared" ref="R73:R102" si="38">Currency&amp;"_CURVE_"&amp;$P$2&amp;"_"&amp;Q73</f>
        <v>EUR_CURVE_3M_31Y</v>
      </c>
      <c r="S73" s="107" t="str">
        <f>_xll.qlSimpleQuote(R73,,,Permanent,Trigger,ObjectOverwrite)</f>
        <v>EUR_CURVE_3M_31Y#0010</v>
      </c>
      <c r="T73" s="107">
        <f>IFERROR(_xll.RtGet("DTSIMI1",R73,$T$3)/100,"")</f>
        <v>1.6219541569999999E-2</v>
      </c>
      <c r="U73" s="107">
        <f>IFERROR(_xll.RtGet("DTSIMI1",R73,$U$3)/100,"")</f>
        <v>1.6219541569999999E-2</v>
      </c>
      <c r="V73" s="107">
        <f t="shared" si="34"/>
        <v>1.6219541569999999E-2</v>
      </c>
      <c r="W73" s="186">
        <f>_xll.qlSimpleQuoteSetValue(S73,V73,Trigger)</f>
        <v>8.0000000027280471E-10</v>
      </c>
      <c r="X73" s="80"/>
      <c r="Y73" s="184" t="str">
        <f t="shared" si="25"/>
        <v>SW</v>
      </c>
      <c r="Z73" s="185" t="s">
        <v>121</v>
      </c>
      <c r="AA73" s="185" t="str">
        <f t="shared" ref="AA73:AA102" si="39">Currency&amp;"AB6R"&amp;Z73&amp;"="</f>
        <v>EURAB6R31Y=</v>
      </c>
      <c r="AB73" s="107" t="str">
        <f>_xll.qlSimpleQuote(AA73,,,Permanent,Trigger,ObjectOverwrite)</f>
        <v>EURAB6R31Y=#0010</v>
      </c>
      <c r="AC73" s="107">
        <f>IFERROR(_xll.RtGet("DTSIMI1",AA73,$AC$3)/100,"")</f>
        <v>1.66682976E-2</v>
      </c>
      <c r="AD73" s="107">
        <f>IFERROR(_xll.RtGet("DTSIMI1",AA73,$AD$3)/100,"")</f>
        <v>1.66682976E-2</v>
      </c>
      <c r="AE73" s="107">
        <f t="shared" si="35"/>
        <v>1.66682976E-2</v>
      </c>
      <c r="AF73" s="107">
        <f>_xll.qlSimpleQuoteSetValue(AB73,AE73,Trigger)</f>
        <v>9.869089999999664E-6</v>
      </c>
      <c r="AG73" s="89"/>
      <c r="AH73" s="184" t="str">
        <f t="shared" si="32"/>
        <v>SW</v>
      </c>
      <c r="AI73" s="185" t="s">
        <v>121</v>
      </c>
      <c r="AJ73" s="185" t="str">
        <f t="shared" ref="AJ73:AJ102" si="40">Currency&amp;"_CURVE_"&amp;$AH$2&amp;"_"&amp;AI73</f>
        <v>EUR_CURVE_12M_31Y</v>
      </c>
      <c r="AK73" s="107" t="str">
        <f>_xll.qlSimpleQuote(AJ73,,,Permanent,Trigger,ObjectOverwrite)</f>
        <v>EUR_CURVE_12M_31Y#0010</v>
      </c>
      <c r="AL73" s="107">
        <f>IFERROR(_xll.RtGet("DTSIMI1",AJ73,"ASK")/100,"")</f>
        <v>1.738195734E-2</v>
      </c>
      <c r="AM73" s="186">
        <f>_xll.qlSimpleQuoteSetValue(AK73,AL73,Trigger)</f>
        <v>9.9952500000020927E-6</v>
      </c>
      <c r="AO73" s="184" t="str">
        <f t="shared" si="26"/>
        <v>SW</v>
      </c>
      <c r="AP73" s="185" t="s">
        <v>121</v>
      </c>
      <c r="AQ73" s="185" t="str">
        <f t="shared" si="30"/>
        <v>EURAB6R31Y=</v>
      </c>
      <c r="AR73" s="107" t="str">
        <f>_xll.qlSimpleQuote(AQ73,,,Permanent,Trigger,ObjectOverwrite)</f>
        <v>EURAB6R31Y=#0010</v>
      </c>
      <c r="AS73" s="107">
        <f>IFERROR(_xll.RtGet("DTSIMI1",AQ73,$AC$3)/100,"")</f>
        <v>1.66682976E-2</v>
      </c>
      <c r="AT73" s="107">
        <f>IFERROR(_xll.RtGet("DTSIMI1",AQ73,$AD$3)/100,"")</f>
        <v>1.66682976E-2</v>
      </c>
      <c r="AU73" s="107">
        <f t="shared" si="36"/>
        <v>1.66682976E-2</v>
      </c>
      <c r="AV73" s="107"/>
      <c r="AW73" s="163"/>
    </row>
    <row r="74" spans="2:49" x14ac:dyDescent="0.2">
      <c r="B74" s="100" t="str">
        <f t="shared" si="22"/>
        <v/>
      </c>
      <c r="C74" s="184" t="s">
        <v>122</v>
      </c>
      <c r="D74" s="185" t="str">
        <f t="shared" si="33"/>
        <v>EUROISDDS32Y</v>
      </c>
      <c r="E74" s="185"/>
      <c r="F74" s="107" t="str">
        <f>IFERROR(_xll.RtGet("DTSIMI1",D74,"ask")/100,"")</f>
        <v/>
      </c>
      <c r="G74" s="107" t="e">
        <f>_xll.qlSimpleQuoteSetValue(E74,F74,Trigger)</f>
        <v>#NUM!</v>
      </c>
      <c r="I74" s="184" t="str">
        <f t="shared" si="23"/>
        <v>SW</v>
      </c>
      <c r="J74" s="185" t="s">
        <v>122</v>
      </c>
      <c r="K74" s="185" t="str">
        <f t="shared" si="37"/>
        <v>EURYC1M_AB1E_32Y</v>
      </c>
      <c r="L74" s="107" t="str">
        <f>_xll.qlSimpleQuote(K74,,,Permanent,Trigger,ObjectOverwrite)</f>
        <v>EURYC1M_AB1E_32Y#0010</v>
      </c>
      <c r="M74" s="107">
        <f>IFERROR(_xll.RtGet("DTSIMI1",K74,"ASK")/100,"")</f>
        <v>1.558578643E-2</v>
      </c>
      <c r="N74" s="186">
        <f>_xll.qlSimpleQuoteSetValue(L74,M74,Trigger)</f>
        <v>1.3100000008370305E-9</v>
      </c>
      <c r="O74" s="89"/>
      <c r="P74" s="184" t="str">
        <f t="shared" si="24"/>
        <v>SW</v>
      </c>
      <c r="Q74" s="185" t="s">
        <v>122</v>
      </c>
      <c r="R74" s="185" t="str">
        <f t="shared" si="38"/>
        <v>EUR_CURVE_3M_32Y</v>
      </c>
      <c r="S74" s="107" t="str">
        <f>_xll.qlSimpleQuote(R74,,,Permanent,Trigger,ObjectOverwrite)</f>
        <v>EUR_CURVE_3M_32Y#0010</v>
      </c>
      <c r="T74" s="107">
        <f>IFERROR(_xll.RtGet("DTSIMI1",R74,$T$3)/100,"")</f>
        <v>1.6259664570000002E-2</v>
      </c>
      <c r="U74" s="107">
        <f>IFERROR(_xll.RtGet("DTSIMI1",R74,$U$3)/100,"")</f>
        <v>1.6259664570000002E-2</v>
      </c>
      <c r="V74" s="107">
        <f t="shared" si="34"/>
        <v>1.6259664570000002E-2</v>
      </c>
      <c r="W74" s="186">
        <f>_xll.qlSimpleQuoteSetValue(S74,V74,Trigger)</f>
        <v>1.1000000042782343E-9</v>
      </c>
      <c r="X74" s="80"/>
      <c r="Y74" s="184" t="str">
        <f t="shared" si="25"/>
        <v>SW</v>
      </c>
      <c r="Z74" s="185" t="s">
        <v>122</v>
      </c>
      <c r="AA74" s="185" t="str">
        <f t="shared" si="39"/>
        <v>EURAB6R32Y=</v>
      </c>
      <c r="AB74" s="107" t="str">
        <f>_xll.qlSimpleQuote(AA74,,,Permanent,Trigger,ObjectOverwrite)</f>
        <v>EURAB6R32Y=#0010</v>
      </c>
      <c r="AC74" s="107">
        <f>IFERROR(_xll.RtGet("DTSIMI1",AA74,$AC$3)/100,"")</f>
        <v>1.6696109729999999E-2</v>
      </c>
      <c r="AD74" s="107">
        <f>IFERROR(_xll.RtGet("DTSIMI1",AA74,$AD$3)/100,"")</f>
        <v>1.6696109729999999E-2</v>
      </c>
      <c r="AE74" s="107">
        <f t="shared" si="35"/>
        <v>1.6696109729999999E-2</v>
      </c>
      <c r="AF74" s="107">
        <f>_xll.qlSimpleQuoteSetValue(AB74,AE74,Trigger)</f>
        <v>9.7456299999985896E-6</v>
      </c>
      <c r="AG74" s="89"/>
      <c r="AH74" s="184" t="str">
        <f t="shared" si="32"/>
        <v>SW</v>
      </c>
      <c r="AI74" s="185" t="s">
        <v>122</v>
      </c>
      <c r="AJ74" s="185" t="str">
        <f t="shared" si="40"/>
        <v>EUR_CURVE_12M_32Y</v>
      </c>
      <c r="AK74" s="107" t="str">
        <f>_xll.qlSimpleQuote(AJ74,,,Permanent,Trigger,ObjectOverwrite)</f>
        <v>EUR_CURVE_12M_32Y#0010</v>
      </c>
      <c r="AL74" s="107">
        <f>IFERROR(_xll.RtGet("DTSIMI1",AJ74,"ASK")/100,"")</f>
        <v>1.7404752239999998E-2</v>
      </c>
      <c r="AM74" s="186">
        <f>_xll.qlSimpleQuoteSetValue(AK74,AL74,Trigger)</f>
        <v>9.9922899999965731E-6</v>
      </c>
      <c r="AO74" s="184" t="str">
        <f t="shared" si="26"/>
        <v>SW</v>
      </c>
      <c r="AP74" s="185" t="s">
        <v>122</v>
      </c>
      <c r="AQ74" s="185" t="str">
        <f t="shared" si="30"/>
        <v>EURAB6R32Y=</v>
      </c>
      <c r="AR74" s="107" t="str">
        <f>_xll.qlSimpleQuote(AQ74,,,Permanent,Trigger,ObjectOverwrite)</f>
        <v>EURAB6R32Y=#0010</v>
      </c>
      <c r="AS74" s="107">
        <f>IFERROR(_xll.RtGet("DTSIMI1",AQ74,$AC$3)/100,"")</f>
        <v>1.6696109729999999E-2</v>
      </c>
      <c r="AT74" s="107">
        <f>IFERROR(_xll.RtGet("DTSIMI1",AQ74,$AD$3)/100,"")</f>
        <v>1.6696109729999999E-2</v>
      </c>
      <c r="AU74" s="107">
        <f t="shared" si="36"/>
        <v>1.6696109729999999E-2</v>
      </c>
      <c r="AV74" s="107"/>
      <c r="AW74" s="163"/>
    </row>
    <row r="75" spans="2:49" x14ac:dyDescent="0.2">
      <c r="B75" s="100" t="str">
        <f t="shared" si="22"/>
        <v/>
      </c>
      <c r="C75" s="184" t="s">
        <v>123</v>
      </c>
      <c r="D75" s="185" t="str">
        <f t="shared" si="33"/>
        <v>EUROISDDS33Y</v>
      </c>
      <c r="E75" s="185"/>
      <c r="F75" s="107" t="str">
        <f>IFERROR(_xll.RtGet("DTSIMI1",D75,"ask")/100,"")</f>
        <v/>
      </c>
      <c r="G75" s="107" t="e">
        <f>_xll.qlSimpleQuoteSetValue(E75,F75,Trigger)</f>
        <v>#NUM!</v>
      </c>
      <c r="I75" s="184" t="str">
        <f t="shared" si="23"/>
        <v>SW</v>
      </c>
      <c r="J75" s="185" t="s">
        <v>123</v>
      </c>
      <c r="K75" s="185" t="str">
        <f t="shared" si="37"/>
        <v>EURYC1M_AB1E_33Y</v>
      </c>
      <c r="L75" s="107" t="str">
        <f>_xll.qlSimpleQuote(K75,,,Permanent,Trigger,ObjectOverwrite)</f>
        <v>EURYC1M_AB1E_33Y#0010</v>
      </c>
      <c r="M75" s="107">
        <f>IFERROR(_xll.RtGet("DTSIMI1",K75,"ASK")/100,"")</f>
        <v>1.563308981E-2</v>
      </c>
      <c r="N75" s="186">
        <f>_xll.qlSimpleQuoteSetValue(L75,M75,Trigger)</f>
        <v>1.5600000007054415E-9</v>
      </c>
      <c r="O75" s="89"/>
      <c r="P75" s="184" t="str">
        <f t="shared" si="24"/>
        <v>SW</v>
      </c>
      <c r="Q75" s="185" t="s">
        <v>123</v>
      </c>
      <c r="R75" s="185" t="str">
        <f t="shared" si="38"/>
        <v>EUR_CURVE_3M_33Y</v>
      </c>
      <c r="S75" s="107" t="str">
        <f>_xll.qlSimpleQuote(R75,,,Permanent,Trigger,ObjectOverwrite)</f>
        <v>EUR_CURVE_3M_33Y#0010</v>
      </c>
      <c r="T75" s="107">
        <f>IFERROR(_xll.RtGet("DTSIMI1",R75,$T$3)/100,"")</f>
        <v>1.6299354009999999E-2</v>
      </c>
      <c r="U75" s="107">
        <f>IFERROR(_xll.RtGet("DTSIMI1",R75,$U$3)/100,"")</f>
        <v>1.6299354009999999E-2</v>
      </c>
      <c r="V75" s="107">
        <f t="shared" si="34"/>
        <v>1.6299354009999999E-2</v>
      </c>
      <c r="W75" s="186">
        <f>_xll.qlSimpleQuoteSetValue(S75,V75,Trigger)</f>
        <v>1.3199999981949873E-9</v>
      </c>
      <c r="X75" s="80"/>
      <c r="Y75" s="184" t="str">
        <f t="shared" si="25"/>
        <v>SW</v>
      </c>
      <c r="Z75" s="185" t="s">
        <v>123</v>
      </c>
      <c r="AA75" s="185" t="str">
        <f t="shared" si="39"/>
        <v>EURAB6R33Y=</v>
      </c>
      <c r="AB75" s="107" t="str">
        <f>_xll.qlSimpleQuote(AA75,,,Permanent,Trigger,ObjectOverwrite)</f>
        <v>EURAB6R33Y=#0010</v>
      </c>
      <c r="AC75" s="107">
        <f>IFERROR(_xll.RtGet("DTSIMI1",AA75,$AC$3)/100,"")</f>
        <v>1.672263798E-2</v>
      </c>
      <c r="AD75" s="107">
        <f>IFERROR(_xll.RtGet("DTSIMI1",AA75,$AD$3)/100,"")</f>
        <v>1.672263798E-2</v>
      </c>
      <c r="AE75" s="107">
        <f t="shared" si="35"/>
        <v>1.672263798E-2</v>
      </c>
      <c r="AF75" s="107">
        <f>_xll.qlSimpleQuoteSetValue(AB75,AE75,Trigger)</f>
        <v>9.6923399999990223E-6</v>
      </c>
      <c r="AG75" s="89"/>
      <c r="AH75" s="184" t="str">
        <f t="shared" si="32"/>
        <v>SW</v>
      </c>
      <c r="AI75" s="185" t="s">
        <v>123</v>
      </c>
      <c r="AJ75" s="185" t="str">
        <f t="shared" si="40"/>
        <v>EUR_CURVE_12M_33Y</v>
      </c>
      <c r="AK75" s="107" t="str">
        <f>_xll.qlSimpleQuote(AJ75,,,Permanent,Trigger,ObjectOverwrite)</f>
        <v>EUR_CURVE_12M_33Y#0010</v>
      </c>
      <c r="AL75" s="107">
        <f>IFERROR(_xll.RtGet("DTSIMI1",AJ75,"ASK")/100,"")</f>
        <v>1.7427546579999998E-2</v>
      </c>
      <c r="AM75" s="186">
        <f>_xll.qlSimpleQuoteSetValue(AK75,AL75,Trigger)</f>
        <v>9.9916699999973158E-6</v>
      </c>
      <c r="AO75" s="184" t="str">
        <f t="shared" si="26"/>
        <v>SW</v>
      </c>
      <c r="AP75" s="185" t="s">
        <v>123</v>
      </c>
      <c r="AQ75" s="185" t="str">
        <f t="shared" si="30"/>
        <v>EURAB6R33Y=</v>
      </c>
      <c r="AR75" s="107" t="str">
        <f>_xll.qlSimpleQuote(AQ75,,,Permanent,Trigger,ObjectOverwrite)</f>
        <v>EURAB6R33Y=#0010</v>
      </c>
      <c r="AS75" s="107">
        <f>IFERROR(_xll.RtGet("DTSIMI1",AQ75,$AC$3)/100,"")</f>
        <v>1.672263798E-2</v>
      </c>
      <c r="AT75" s="107">
        <f>IFERROR(_xll.RtGet("DTSIMI1",AQ75,$AD$3)/100,"")</f>
        <v>1.672263798E-2</v>
      </c>
      <c r="AU75" s="107">
        <f t="shared" si="36"/>
        <v>1.672263798E-2</v>
      </c>
      <c r="AV75" s="107"/>
      <c r="AW75" s="163"/>
    </row>
    <row r="76" spans="2:49" x14ac:dyDescent="0.2">
      <c r="B76" s="100" t="str">
        <f t="shared" si="22"/>
        <v/>
      </c>
      <c r="C76" s="184" t="s">
        <v>124</v>
      </c>
      <c r="D76" s="185" t="str">
        <f t="shared" si="33"/>
        <v>EUROISDDS34Y</v>
      </c>
      <c r="E76" s="185"/>
      <c r="F76" s="107" t="str">
        <f>IFERROR(_xll.RtGet("DTSIMI1",D76,"ask")/100,"")</f>
        <v/>
      </c>
      <c r="G76" s="107" t="e">
        <f>_xll.qlSimpleQuoteSetValue(E76,F76,Trigger)</f>
        <v>#NUM!</v>
      </c>
      <c r="I76" s="184" t="str">
        <f t="shared" si="23"/>
        <v>SW</v>
      </c>
      <c r="J76" s="185" t="s">
        <v>124</v>
      </c>
      <c r="K76" s="185" t="str">
        <f t="shared" si="37"/>
        <v>EURYC1M_AB1E_34Y</v>
      </c>
      <c r="L76" s="107" t="str">
        <f>_xll.qlSimpleQuote(K76,,,Permanent,Trigger,ObjectOverwrite)</f>
        <v>EURYC1M_AB1E_34Y#0010</v>
      </c>
      <c r="M76" s="107">
        <f>IFERROR(_xll.RtGet("DTSIMI1",K76,"ASK")/100,"")</f>
        <v>1.5675837590000002E-2</v>
      </c>
      <c r="N76" s="186">
        <f>_xll.qlSimpleQuoteSetValue(L76,M76,Trigger)</f>
        <v>1.3200000016644342E-9</v>
      </c>
      <c r="O76" s="89"/>
      <c r="P76" s="184" t="str">
        <f t="shared" si="24"/>
        <v>SW</v>
      </c>
      <c r="Q76" s="185" t="s">
        <v>124</v>
      </c>
      <c r="R76" s="185" t="str">
        <f t="shared" si="38"/>
        <v>EUR_CURVE_3M_34Y</v>
      </c>
      <c r="S76" s="107" t="str">
        <f>_xll.qlSimpleQuote(R76,,,Permanent,Trigger,ObjectOverwrite)</f>
        <v>EUR_CURVE_3M_34Y#0010</v>
      </c>
      <c r="T76" s="107">
        <f>IFERROR(_xll.RtGet("DTSIMI1",R76,$T$3)/100,"")</f>
        <v>1.633469978E-2</v>
      </c>
      <c r="U76" s="107">
        <f>IFERROR(_xll.RtGet("DTSIMI1",R76,$U$3)/100,"")</f>
        <v>1.633469978E-2</v>
      </c>
      <c r="V76" s="107">
        <f t="shared" si="34"/>
        <v>1.633469978E-2</v>
      </c>
      <c r="W76" s="186">
        <f>_xll.qlSimpleQuoteSetValue(S76,V76,Trigger)</f>
        <v>1.0800000026234269E-9</v>
      </c>
      <c r="X76" s="80"/>
      <c r="Y76" s="184" t="str">
        <f t="shared" si="25"/>
        <v>SW</v>
      </c>
      <c r="Z76" s="185" t="s">
        <v>124</v>
      </c>
      <c r="AA76" s="185" t="str">
        <f t="shared" si="39"/>
        <v>EURAB6R34Y=</v>
      </c>
      <c r="AB76" s="107" t="str">
        <f>_xll.qlSimpleQuote(AA76,,,Permanent,Trigger,ObjectOverwrite)</f>
        <v>EURAB6R34Y=#0010</v>
      </c>
      <c r="AC76" s="107">
        <f>IFERROR(_xll.RtGet("DTSIMI1",AA76,$AC$3)/100,"")</f>
        <v>1.6744111539999999E-2</v>
      </c>
      <c r="AD76" s="107">
        <f>IFERROR(_xll.RtGet("DTSIMI1",AA76,$AD$3)/100,"")</f>
        <v>1.6744111539999999E-2</v>
      </c>
      <c r="AE76" s="107">
        <f t="shared" si="35"/>
        <v>1.6744111539999999E-2</v>
      </c>
      <c r="AF76" s="107">
        <f>_xll.qlSimpleQuoteSetValue(AB76,AE76,Trigger)</f>
        <v>9.7620599999979907E-6</v>
      </c>
      <c r="AG76" s="89"/>
      <c r="AH76" s="184" t="str">
        <f t="shared" si="32"/>
        <v>SW</v>
      </c>
      <c r="AI76" s="185" t="s">
        <v>124</v>
      </c>
      <c r="AJ76" s="185" t="str">
        <f t="shared" si="40"/>
        <v>EUR_CURVE_12M_34Y</v>
      </c>
      <c r="AK76" s="107" t="str">
        <f>_xll.qlSimpleQuote(AJ76,,,Permanent,Trigger,ObjectOverwrite)</f>
        <v>EUR_CURVE_12M_34Y#0010</v>
      </c>
      <c r="AL76" s="107">
        <f>IFERROR(_xll.RtGet("DTSIMI1",AJ76,"ASK")/100,"")</f>
        <v>1.7446422690000001E-2</v>
      </c>
      <c r="AM76" s="186">
        <f>_xll.qlSimpleQuoteSetValue(AK76,AL76,Trigger)</f>
        <v>9.9913000000013963E-6</v>
      </c>
      <c r="AO76" s="184" t="str">
        <f t="shared" si="26"/>
        <v>SW</v>
      </c>
      <c r="AP76" s="185" t="s">
        <v>124</v>
      </c>
      <c r="AQ76" s="185" t="str">
        <f t="shared" si="30"/>
        <v>EURAB6R34Y=</v>
      </c>
      <c r="AR76" s="107" t="str">
        <f>_xll.qlSimpleQuote(AQ76,,,Permanent,Trigger,ObjectOverwrite)</f>
        <v>EURAB6R34Y=#0010</v>
      </c>
      <c r="AS76" s="107">
        <f>IFERROR(_xll.RtGet("DTSIMI1",AQ76,$AC$3)/100,"")</f>
        <v>1.6744111539999999E-2</v>
      </c>
      <c r="AT76" s="107">
        <f>IFERROR(_xll.RtGet("DTSIMI1",AQ76,$AD$3)/100,"")</f>
        <v>1.6744111539999999E-2</v>
      </c>
      <c r="AU76" s="107">
        <f t="shared" si="36"/>
        <v>1.6744111539999999E-2</v>
      </c>
      <c r="AV76" s="107"/>
      <c r="AW76" s="163"/>
    </row>
    <row r="77" spans="2:49" x14ac:dyDescent="0.2">
      <c r="B77" s="100" t="str">
        <f t="shared" si="22"/>
        <v>Dp</v>
      </c>
      <c r="C77" s="184" t="s">
        <v>168</v>
      </c>
      <c r="D77" s="185" t="str">
        <f t="shared" si="33"/>
        <v>EUROISDDS35Y</v>
      </c>
      <c r="E77" s="185" t="str">
        <f>_xll.qlSimpleQuote(D77,,,Permanent,Trigger,ObjectOverwrite)</f>
        <v>EUROISDDS35Y#0010</v>
      </c>
      <c r="F77" s="107">
        <f>IFERROR(_xll.RtGet("DTSIMI1",D77,"ask")/100,"")</f>
        <v>1.529E-2</v>
      </c>
      <c r="G77" s="107">
        <f>_xll.qlSimpleQuoteSetValue(E77,F77,Trigger)</f>
        <v>-1.0000000000001327E-5</v>
      </c>
      <c r="I77" s="184" t="str">
        <f t="shared" si="23"/>
        <v>SW</v>
      </c>
      <c r="J77" s="185" t="s">
        <v>168</v>
      </c>
      <c r="K77" s="185" t="str">
        <f t="shared" si="37"/>
        <v>EURYC1M_AB1E_35Y</v>
      </c>
      <c r="L77" s="107" t="str">
        <f>_xll.qlSimpleQuote(K77,,,Permanent,Trigger,ObjectOverwrite)</f>
        <v>EURYC1M_AB1E_35Y#0010</v>
      </c>
      <c r="M77" s="107">
        <f>IFERROR(_xll.RtGet("DTSIMI1",K77,"ASK")/100,"")</f>
        <v>1.5713028849999998E-2</v>
      </c>
      <c r="N77" s="186">
        <f>_xll.qlSimpleQuoteSetValue(L77,M77,Trigger)</f>
        <v>9.7999999781883673E-10</v>
      </c>
      <c r="O77" s="89"/>
      <c r="P77" s="184" t="str">
        <f t="shared" si="24"/>
        <v>SW</v>
      </c>
      <c r="Q77" s="185" t="s">
        <v>168</v>
      </c>
      <c r="R77" s="185" t="str">
        <f t="shared" si="38"/>
        <v>EUR_CURVE_3M_35Y</v>
      </c>
      <c r="S77" s="107" t="str">
        <f>_xll.qlSimpleQuote(R77,,,Permanent,Trigger,ObjectOverwrite)</f>
        <v>EUR_CURVE_3M_35Y#0010</v>
      </c>
      <c r="T77" s="107">
        <f>IFERROR(_xll.RtGet("DTSIMI1",R77,$T$3)/100,"")</f>
        <v>1.6364814599999999E-2</v>
      </c>
      <c r="U77" s="107">
        <f>IFERROR(_xll.RtGet("DTSIMI1",R77,$U$3)/100,"")</f>
        <v>1.6364814599999999E-2</v>
      </c>
      <c r="V77" s="107">
        <f t="shared" si="34"/>
        <v>1.6364814599999999E-2</v>
      </c>
      <c r="W77" s="186">
        <f>_xll.qlSimpleQuoteSetValue(S77,V77,Trigger)</f>
        <v>7.4999999960523311E-10</v>
      </c>
      <c r="X77" s="80"/>
      <c r="Y77" s="184" t="str">
        <f t="shared" si="25"/>
        <v>SW</v>
      </c>
      <c r="Z77" s="185" t="s">
        <v>168</v>
      </c>
      <c r="AA77" s="185" t="str">
        <f t="shared" si="39"/>
        <v>EURAB6R35Y=</v>
      </c>
      <c r="AB77" s="107" t="str">
        <f>_xll.qlSimpleQuote(AA77,,,Permanent,Trigger,ObjectOverwrite)</f>
        <v>EURAB6R35Y=#0010</v>
      </c>
      <c r="AC77" s="107">
        <f>IFERROR(_xll.RtGet("DTSIMI1",AA77,$AC$3)/100,"")</f>
        <v>1.6760000000000001E-2</v>
      </c>
      <c r="AD77" s="107">
        <f>IFERROR(_xll.RtGet("DTSIMI1",AA77,$AD$3)/100,"")</f>
        <v>1.6760000000000001E-2</v>
      </c>
      <c r="AE77" s="107">
        <f t="shared" si="35"/>
        <v>1.6760000000000001E-2</v>
      </c>
      <c r="AF77" s="107">
        <f>_xll.qlSimpleQuoteSetValue(AB77,AE77,Trigger)</f>
        <v>9.9999999999995925E-6</v>
      </c>
      <c r="AG77" s="89"/>
      <c r="AH77" s="184" t="str">
        <f t="shared" si="32"/>
        <v>SW</v>
      </c>
      <c r="AI77" s="185" t="s">
        <v>168</v>
      </c>
      <c r="AJ77" s="185" t="str">
        <f t="shared" si="40"/>
        <v>EUR_CURVE_12M_35Y</v>
      </c>
      <c r="AK77" s="107" t="str">
        <f>_xll.qlSimpleQuote(AJ77,,,Permanent,Trigger,ObjectOverwrite)</f>
        <v>EUR_CURVE_12M_35Y#0010</v>
      </c>
      <c r="AL77" s="107">
        <f>IFERROR(_xll.RtGet("DTSIMI1",AJ77,"ASK")/100,"")</f>
        <v>1.7460852159999998E-2</v>
      </c>
      <c r="AM77" s="186">
        <f>_xll.qlSimpleQuoteSetValue(AK77,AL77,Trigger)</f>
        <v>9.9917999999976637E-6</v>
      </c>
      <c r="AO77" s="184" t="str">
        <f t="shared" si="26"/>
        <v>SW</v>
      </c>
      <c r="AP77" s="185" t="s">
        <v>168</v>
      </c>
      <c r="AQ77" s="185" t="str">
        <f t="shared" si="30"/>
        <v>EURAB6R35Y=</v>
      </c>
      <c r="AR77" s="107" t="str">
        <f>_xll.qlSimpleQuote(AQ77,,,Permanent,Trigger,ObjectOverwrite)</f>
        <v>EURAB6R35Y=#0010</v>
      </c>
      <c r="AS77" s="107">
        <f>IFERROR(_xll.RtGet("DTSIMI1",AQ77,$AC$3)/100,"")</f>
        <v>1.6760000000000001E-2</v>
      </c>
      <c r="AT77" s="107">
        <f>IFERROR(_xll.RtGet("DTSIMI1",AQ77,$AD$3)/100,"")</f>
        <v>1.6760000000000001E-2</v>
      </c>
      <c r="AU77" s="107">
        <f t="shared" si="36"/>
        <v>1.6760000000000001E-2</v>
      </c>
      <c r="AV77" s="107"/>
      <c r="AW77" s="163"/>
    </row>
    <row r="78" spans="2:49" x14ac:dyDescent="0.2">
      <c r="B78" s="100" t="str">
        <f t="shared" si="22"/>
        <v/>
      </c>
      <c r="C78" s="184" t="s">
        <v>169</v>
      </c>
      <c r="D78" s="185" t="str">
        <f t="shared" si="33"/>
        <v>EUROISDDS36Y</v>
      </c>
      <c r="E78" s="185"/>
      <c r="F78" s="107" t="str">
        <f>IFERROR(_xll.RtGet("DTSIMI1",D78,"ask")/100,"")</f>
        <v/>
      </c>
      <c r="G78" s="107" t="e">
        <f>_xll.qlSimpleQuoteSetValue(E78,F78,Trigger)</f>
        <v>#NUM!</v>
      </c>
      <c r="I78" s="184" t="str">
        <f t="shared" si="23"/>
        <v>SW</v>
      </c>
      <c r="J78" s="185" t="s">
        <v>169</v>
      </c>
      <c r="K78" s="185" t="str">
        <f t="shared" si="37"/>
        <v>EURYC1M_AB1E_36Y</v>
      </c>
      <c r="L78" s="107" t="str">
        <f>_xll.qlSimpleQuote(K78,,,Permanent,Trigger,ObjectOverwrite)</f>
        <v>EURYC1M_AB1E_36Y#0010</v>
      </c>
      <c r="M78" s="107">
        <f>IFERROR(_xll.RtGet("DTSIMI1",K78,"ASK")/100,"")</f>
        <v>1.57436678E-2</v>
      </c>
      <c r="N78" s="186">
        <f>_xll.qlSimpleQuoteSetValue(L78,M78,Trigger)</f>
        <v>6.1000000189936898E-10</v>
      </c>
      <c r="O78" s="89"/>
      <c r="P78" s="184" t="str">
        <f t="shared" si="24"/>
        <v>SW</v>
      </c>
      <c r="Q78" s="185" t="s">
        <v>169</v>
      </c>
      <c r="R78" s="185" t="str">
        <f t="shared" si="38"/>
        <v>EUR_CURVE_3M_36Y</v>
      </c>
      <c r="S78" s="107" t="str">
        <f>_xll.qlSimpleQuote(R78,,,Permanent,Trigger,ObjectOverwrite)</f>
        <v>EUR_CURVE_3M_36Y#0010</v>
      </c>
      <c r="T78" s="107">
        <f>IFERROR(_xll.RtGet("DTSIMI1",R78,$T$3)/100,"")</f>
        <v>1.6388632570000002E-2</v>
      </c>
      <c r="U78" s="107">
        <f>IFERROR(_xll.RtGet("DTSIMI1",R78,$U$3)/100,"")</f>
        <v>1.6388632570000002E-2</v>
      </c>
      <c r="V78" s="107">
        <f t="shared" si="34"/>
        <v>1.6388632570000002E-2</v>
      </c>
      <c r="W78" s="186">
        <f>_xll.qlSimpleQuoteSetValue(S78,V78,Trigger)</f>
        <v>4.0000000187112583E-10</v>
      </c>
      <c r="X78" s="80"/>
      <c r="Y78" s="184" t="str">
        <f t="shared" si="25"/>
        <v>SW</v>
      </c>
      <c r="Z78" s="185" t="s">
        <v>169</v>
      </c>
      <c r="AA78" s="185" t="str">
        <f t="shared" si="39"/>
        <v>EURAB6R36Y=</v>
      </c>
      <c r="AB78" s="107" t="str">
        <f>_xll.qlSimpleQuote(AA78,,,Permanent,Trigger,ObjectOverwrite)</f>
        <v>EURAB6R36Y=#0010</v>
      </c>
      <c r="AC78" s="107">
        <f>IFERROR(_xll.RtGet("DTSIMI1",AA78,$AC$3)/100,"")</f>
        <v>1.6769799280000001E-2</v>
      </c>
      <c r="AD78" s="107">
        <f>IFERROR(_xll.RtGet("DTSIMI1",AA78,$AD$3)/100,"")</f>
        <v>1.6769799280000001E-2</v>
      </c>
      <c r="AE78" s="107">
        <f t="shared" si="35"/>
        <v>1.6769799280000001E-2</v>
      </c>
      <c r="AF78" s="107">
        <f>_xll.qlSimpleQuoteSetValue(AB78,AE78,Trigger)</f>
        <v>1.0401180000001176E-5</v>
      </c>
      <c r="AG78" s="89"/>
      <c r="AH78" s="184" t="str">
        <f t="shared" si="32"/>
        <v>SW</v>
      </c>
      <c r="AI78" s="185" t="s">
        <v>169</v>
      </c>
      <c r="AJ78" s="185" t="str">
        <f t="shared" si="40"/>
        <v>EUR_CURVE_12M_36Y</v>
      </c>
      <c r="AK78" s="107" t="str">
        <f>_xll.qlSimpleQuote(AJ78,,,Permanent,Trigger,ObjectOverwrite)</f>
        <v>EUR_CURVE_12M_36Y#0010</v>
      </c>
      <c r="AL78" s="107">
        <f>IFERROR(_xll.RtGet("DTSIMI1",AJ78,"ASK")/100,"")</f>
        <v>1.7469725660000001E-2</v>
      </c>
      <c r="AM78" s="186">
        <f>_xll.qlSimpleQuoteSetValue(AK78,AL78,Trigger)</f>
        <v>9.9929300000009547E-6</v>
      </c>
      <c r="AO78" s="184" t="str">
        <f t="shared" si="26"/>
        <v>SW</v>
      </c>
      <c r="AP78" s="185" t="s">
        <v>169</v>
      </c>
      <c r="AQ78" s="185" t="str">
        <f t="shared" si="30"/>
        <v>EURAB6R36Y=</v>
      </c>
      <c r="AR78" s="107" t="str">
        <f>_xll.qlSimpleQuote(AQ78,,,Permanent,Trigger,ObjectOverwrite)</f>
        <v>EURAB6R36Y=#0010</v>
      </c>
      <c r="AS78" s="107">
        <f>IFERROR(_xll.RtGet("DTSIMI1",AQ78,$AC$3)/100,"")</f>
        <v>1.6769799280000001E-2</v>
      </c>
      <c r="AT78" s="107">
        <f>IFERROR(_xll.RtGet("DTSIMI1",AQ78,$AD$3)/100,"")</f>
        <v>1.6769799280000001E-2</v>
      </c>
      <c r="AU78" s="107">
        <f t="shared" si="36"/>
        <v>1.6769799280000001E-2</v>
      </c>
      <c r="AV78" s="107"/>
      <c r="AW78" s="163"/>
    </row>
    <row r="79" spans="2:49" x14ac:dyDescent="0.2">
      <c r="B79" s="100" t="str">
        <f t="shared" si="22"/>
        <v/>
      </c>
      <c r="C79" s="184" t="s">
        <v>170</v>
      </c>
      <c r="D79" s="185" t="str">
        <f t="shared" si="33"/>
        <v>EUROISDDS37Y</v>
      </c>
      <c r="E79" s="185"/>
      <c r="F79" s="107" t="str">
        <f>IFERROR(_xll.RtGet("DTSIMI1",D79,"ask")/100,"")</f>
        <v/>
      </c>
      <c r="G79" s="107" t="e">
        <f>_xll.qlSimpleQuoteSetValue(E79,F79,Trigger)</f>
        <v>#NUM!</v>
      </c>
      <c r="I79" s="184" t="str">
        <f t="shared" si="23"/>
        <v>SW</v>
      </c>
      <c r="J79" s="185" t="s">
        <v>170</v>
      </c>
      <c r="K79" s="185" t="str">
        <f t="shared" si="37"/>
        <v>EURYC1M_AB1E_37Y</v>
      </c>
      <c r="L79" s="107" t="str">
        <f>_xll.qlSimpleQuote(K79,,,Permanent,Trigger,ObjectOverwrite)</f>
        <v>EURYC1M_AB1E_37Y#0010</v>
      </c>
      <c r="M79" s="107">
        <f>IFERROR(_xll.RtGet("DTSIMI1",K79,"ASK")/100,"")</f>
        <v>1.576752075E-2</v>
      </c>
      <c r="N79" s="186">
        <f>_xll.qlSimpleQuoteSetValue(L79,M79,Trigger)</f>
        <v>4.5999999989665419E-10</v>
      </c>
      <c r="O79" s="89"/>
      <c r="P79" s="184" t="str">
        <f t="shared" si="24"/>
        <v>SW</v>
      </c>
      <c r="Q79" s="185" t="s">
        <v>170</v>
      </c>
      <c r="R79" s="185" t="str">
        <f t="shared" si="38"/>
        <v>EUR_CURVE_3M_37Y</v>
      </c>
      <c r="S79" s="107" t="str">
        <f>_xll.qlSimpleQuote(R79,,,Permanent,Trigger,ObjectOverwrite)</f>
        <v>EUR_CURVE_3M_37Y#0010</v>
      </c>
      <c r="T79" s="107">
        <f>IFERROR(_xll.RtGet("DTSIMI1",R79,$T$3)/100,"")</f>
        <v>1.6405910459999999E-2</v>
      </c>
      <c r="U79" s="107">
        <f>IFERROR(_xll.RtGet("DTSIMI1",R79,$U$3)/100,"")</f>
        <v>1.6405910459999999E-2</v>
      </c>
      <c r="V79" s="107">
        <f t="shared" si="34"/>
        <v>1.6405910459999999E-2</v>
      </c>
      <c r="W79" s="186">
        <f>_xll.qlSimpleQuoteSetValue(S79,V79,Trigger)</f>
        <v>3.0999999789393939E-10</v>
      </c>
      <c r="X79" s="80"/>
      <c r="Y79" s="184" t="str">
        <f t="shared" si="25"/>
        <v>SW</v>
      </c>
      <c r="Z79" s="185" t="s">
        <v>170</v>
      </c>
      <c r="AA79" s="185" t="str">
        <f t="shared" si="39"/>
        <v>EURAB6R37Y=</v>
      </c>
      <c r="AB79" s="107" t="str">
        <f>_xll.qlSimpleQuote(AA79,,,Permanent,Trigger,ObjectOverwrite)</f>
        <v>EURAB6R37Y=#0010</v>
      </c>
      <c r="AC79" s="107">
        <f>IFERROR(_xll.RtGet("DTSIMI1",AA79,$AC$3)/100,"")</f>
        <v>1.6775856460000002E-2</v>
      </c>
      <c r="AD79" s="107">
        <f>IFERROR(_xll.RtGet("DTSIMI1",AA79,$AD$3)/100,"")</f>
        <v>1.6775856460000002E-2</v>
      </c>
      <c r="AE79" s="107">
        <f t="shared" si="35"/>
        <v>1.6775856460000002E-2</v>
      </c>
      <c r="AF79" s="107">
        <f>_xll.qlSimpleQuoteSetValue(AB79,AE79,Trigger)</f>
        <v>1.0791590000003293E-5</v>
      </c>
      <c r="AG79" s="89"/>
      <c r="AH79" s="184" t="str">
        <f t="shared" si="32"/>
        <v>SW</v>
      </c>
      <c r="AI79" s="185" t="s">
        <v>170</v>
      </c>
      <c r="AJ79" s="185" t="str">
        <f t="shared" si="40"/>
        <v>EUR_CURVE_12M_37Y</v>
      </c>
      <c r="AK79" s="107" t="str">
        <f>_xll.qlSimpleQuote(AJ79,,,Permanent,Trigger,ObjectOverwrite)</f>
        <v>EUR_CURVE_12M_37Y#0010</v>
      </c>
      <c r="AL79" s="107">
        <f>IFERROR(_xll.RtGet("DTSIMI1",AJ79,"ASK")/100,"")</f>
        <v>1.747286143E-2</v>
      </c>
      <c r="AM79" s="186">
        <f>_xll.qlSimpleQuoteSetValue(AK79,AL79,Trigger)</f>
        <v>9.99522000000308E-6</v>
      </c>
      <c r="AO79" s="184" t="str">
        <f t="shared" si="26"/>
        <v>SW</v>
      </c>
      <c r="AP79" s="185" t="s">
        <v>170</v>
      </c>
      <c r="AQ79" s="185" t="str">
        <f t="shared" si="30"/>
        <v>EURAB6R37Y=</v>
      </c>
      <c r="AR79" s="107" t="str">
        <f>_xll.qlSimpleQuote(AQ79,,,Permanent,Trigger,ObjectOverwrite)</f>
        <v>EURAB6R37Y=#0010</v>
      </c>
      <c r="AS79" s="107">
        <f>IFERROR(_xll.RtGet("DTSIMI1",AQ79,$AC$3)/100,"")</f>
        <v>1.6775856460000002E-2</v>
      </c>
      <c r="AT79" s="107">
        <f>IFERROR(_xll.RtGet("DTSIMI1",AQ79,$AD$3)/100,"")</f>
        <v>1.6775856460000002E-2</v>
      </c>
      <c r="AU79" s="107">
        <f t="shared" si="36"/>
        <v>1.6775856460000002E-2</v>
      </c>
      <c r="AV79" s="107"/>
      <c r="AW79" s="163"/>
    </row>
    <row r="80" spans="2:49" x14ac:dyDescent="0.2">
      <c r="B80" s="100" t="str">
        <f t="shared" si="22"/>
        <v/>
      </c>
      <c r="C80" s="184" t="s">
        <v>171</v>
      </c>
      <c r="D80" s="185" t="str">
        <f t="shared" si="33"/>
        <v>EUROISDDS38Y</v>
      </c>
      <c r="E80" s="185"/>
      <c r="F80" s="107" t="str">
        <f>IFERROR(_xll.RtGet("DTSIMI1",D80,"ask")/100,"")</f>
        <v/>
      </c>
      <c r="G80" s="107" t="e">
        <f>_xll.qlSimpleQuoteSetValue(E80,F80,Trigger)</f>
        <v>#NUM!</v>
      </c>
      <c r="I80" s="184" t="str">
        <f t="shared" si="23"/>
        <v>SW</v>
      </c>
      <c r="J80" s="185" t="s">
        <v>171</v>
      </c>
      <c r="K80" s="185" t="str">
        <f t="shared" si="37"/>
        <v>EURYC1M_AB1E_38Y</v>
      </c>
      <c r="L80" s="107" t="str">
        <f>_xll.qlSimpleQuote(K80,,,Permanent,Trigger,ObjectOverwrite)</f>
        <v>EURYC1M_AB1E_38Y#0010</v>
      </c>
      <c r="M80" s="107">
        <f>IFERROR(_xll.RtGet("DTSIMI1",K80,"ASK")/100,"")</f>
        <v>1.578165577E-2</v>
      </c>
      <c r="N80" s="186">
        <f>_xll.qlSimpleQuoteSetValue(L80,M80,Trigger)</f>
        <v>1.8000000101547897E-10</v>
      </c>
      <c r="O80" s="89"/>
      <c r="P80" s="184" t="str">
        <f t="shared" si="24"/>
        <v>SW</v>
      </c>
      <c r="Q80" s="185" t="s">
        <v>171</v>
      </c>
      <c r="R80" s="185" t="str">
        <f t="shared" si="38"/>
        <v>EUR_CURVE_3M_38Y</v>
      </c>
      <c r="S80" s="107" t="str">
        <f>_xll.qlSimpleQuote(R80,,,Permanent,Trigger,ObjectOverwrite)</f>
        <v>EUR_CURVE_3M_38Y#0010</v>
      </c>
      <c r="T80" s="107">
        <f>IFERROR(_xll.RtGet("DTSIMI1",R80,$T$3)/100,"")</f>
        <v>1.6413695089999999E-2</v>
      </c>
      <c r="U80" s="107">
        <f>IFERROR(_xll.RtGet("DTSIMI1",R80,$U$3)/100,"")</f>
        <v>1.6413695089999999E-2</v>
      </c>
      <c r="V80" s="107">
        <f t="shared" si="34"/>
        <v>1.6413695089999999E-2</v>
      </c>
      <c r="W80" s="186">
        <f>_xll.qlSimpleQuoteSetValue(S80,V80,Trigger)</f>
        <v>7.9999999680335776E-11</v>
      </c>
      <c r="X80" s="80"/>
      <c r="Y80" s="184" t="str">
        <f t="shared" si="25"/>
        <v>SW</v>
      </c>
      <c r="Z80" s="185" t="s">
        <v>171</v>
      </c>
      <c r="AA80" s="185" t="str">
        <f t="shared" si="39"/>
        <v>EURAB6R38Y=</v>
      </c>
      <c r="AB80" s="107" t="str">
        <f>_xll.qlSimpleQuote(AA80,,,Permanent,Trigger,ObjectOverwrite)</f>
        <v>EURAB6R38Y=#0010</v>
      </c>
      <c r="AC80" s="107">
        <f>IFERROR(_xll.RtGet("DTSIMI1",AA80,$AC$3)/100,"")</f>
        <v>1.6778096459999999E-2</v>
      </c>
      <c r="AD80" s="107">
        <f>IFERROR(_xll.RtGet("DTSIMI1",AA80,$AD$3)/100,"")</f>
        <v>1.6778096459999999E-2</v>
      </c>
      <c r="AE80" s="107">
        <f t="shared" si="35"/>
        <v>1.6778096459999999E-2</v>
      </c>
      <c r="AF80" s="107">
        <f>_xll.qlSimpleQuoteSetValue(AB80,AE80,Trigger)</f>
        <v>1.0967880000000568E-5</v>
      </c>
      <c r="AG80" s="89"/>
      <c r="AH80" s="184" t="str">
        <f t="shared" si="32"/>
        <v>SW</v>
      </c>
      <c r="AI80" s="185" t="s">
        <v>171</v>
      </c>
      <c r="AJ80" s="185" t="str">
        <f t="shared" si="40"/>
        <v>EUR_CURVE_12M_38Y</v>
      </c>
      <c r="AK80" s="107" t="str">
        <f>_xll.qlSimpleQuote(AJ80,,,Permanent,Trigger,ObjectOverwrite)</f>
        <v>EUR_CURVE_12M_38Y#0010</v>
      </c>
      <c r="AL80" s="107">
        <f>IFERROR(_xll.RtGet("DTSIMI1",AJ80,"ASK")/100,"")</f>
        <v>1.7467379290000001E-2</v>
      </c>
      <c r="AM80" s="186">
        <f>_xll.qlSimpleQuoteSetValue(AK80,AL80,Trigger)</f>
        <v>9.9968800000016511E-6</v>
      </c>
      <c r="AO80" s="184" t="str">
        <f t="shared" si="26"/>
        <v>SW</v>
      </c>
      <c r="AP80" s="185" t="s">
        <v>171</v>
      </c>
      <c r="AQ80" s="185" t="str">
        <f t="shared" si="30"/>
        <v>EURAB6R38Y=</v>
      </c>
      <c r="AR80" s="107" t="str">
        <f>_xll.qlSimpleQuote(AQ80,,,Permanent,Trigger,ObjectOverwrite)</f>
        <v>EURAB6R38Y=#0010</v>
      </c>
      <c r="AS80" s="107">
        <f>IFERROR(_xll.RtGet("DTSIMI1",AQ80,$AC$3)/100,"")</f>
        <v>1.6778096459999999E-2</v>
      </c>
      <c r="AT80" s="107">
        <f>IFERROR(_xll.RtGet("DTSIMI1",AQ80,$AD$3)/100,"")</f>
        <v>1.6778096459999999E-2</v>
      </c>
      <c r="AU80" s="107">
        <f t="shared" si="36"/>
        <v>1.6778096459999999E-2</v>
      </c>
      <c r="AV80" s="107"/>
      <c r="AW80" s="163"/>
    </row>
    <row r="81" spans="2:51" x14ac:dyDescent="0.2">
      <c r="B81" s="100" t="str">
        <f t="shared" si="22"/>
        <v/>
      </c>
      <c r="C81" s="184" t="s">
        <v>172</v>
      </c>
      <c r="D81" s="185" t="str">
        <f t="shared" si="33"/>
        <v>EUROISDDS39Y</v>
      </c>
      <c r="E81" s="185"/>
      <c r="F81" s="107" t="str">
        <f>IFERROR(_xll.RtGet("DTSIMI1",D81,"ask")/100,"")</f>
        <v/>
      </c>
      <c r="G81" s="107" t="e">
        <f>_xll.qlSimpleQuoteSetValue(E81,F81,Trigger)</f>
        <v>#NUM!</v>
      </c>
      <c r="I81" s="184" t="str">
        <f t="shared" si="23"/>
        <v>SW</v>
      </c>
      <c r="J81" s="185" t="s">
        <v>172</v>
      </c>
      <c r="K81" s="185" t="str">
        <f t="shared" si="37"/>
        <v>EURYC1M_AB1E_39Y</v>
      </c>
      <c r="L81" s="107" t="str">
        <f>_xll.qlSimpleQuote(K81,,,Permanent,Trigger,ObjectOverwrite)</f>
        <v>EURYC1M_AB1E_39Y#0010</v>
      </c>
      <c r="M81" s="107">
        <f>IFERROR(_xll.RtGet("DTSIMI1",K81,"ASK")/100,"")</f>
        <v>1.578610284E-2</v>
      </c>
      <c r="N81" s="186">
        <f>_xll.qlSimpleQuoteSetValue(L81,M81,Trigger)</f>
        <v>1.9999998185360468E-11</v>
      </c>
      <c r="O81" s="89"/>
      <c r="P81" s="184" t="str">
        <f t="shared" si="24"/>
        <v>SW</v>
      </c>
      <c r="Q81" s="185" t="s">
        <v>172</v>
      </c>
      <c r="R81" s="185" t="str">
        <f t="shared" si="38"/>
        <v>EUR_CURVE_3M_39Y</v>
      </c>
      <c r="S81" s="107" t="str">
        <f>_xll.qlSimpleQuote(R81,,,Permanent,Trigger,ObjectOverwrite)</f>
        <v>EUR_CURVE_3M_39Y#0010</v>
      </c>
      <c r="T81" s="107">
        <f>IFERROR(_xll.RtGet("DTSIMI1",R81,$T$3)/100,"")</f>
        <v>1.6412025400000002E-2</v>
      </c>
      <c r="U81" s="107">
        <f>IFERROR(_xll.RtGet("DTSIMI1",R81,$U$3)/100,"")</f>
        <v>1.6412025400000002E-2</v>
      </c>
      <c r="V81" s="107">
        <f t="shared" si="34"/>
        <v>1.6412025400000002E-2</v>
      </c>
      <c r="W81" s="186">
        <f>_xll.qlSimpleQuoteSetValue(S81,V81,Trigger)</f>
        <v>-1.9999998185360468E-11</v>
      </c>
      <c r="X81" s="80"/>
      <c r="Y81" s="184" t="str">
        <f t="shared" si="25"/>
        <v>SW</v>
      </c>
      <c r="Z81" s="185" t="s">
        <v>172</v>
      </c>
      <c r="AA81" s="185" t="str">
        <f t="shared" si="39"/>
        <v>EURAB6R39Y=</v>
      </c>
      <c r="AB81" s="107" t="str">
        <f>_xll.qlSimpleQuote(AA81,,,Permanent,Trigger,ObjectOverwrite)</f>
        <v>EURAB6R39Y=#0010</v>
      </c>
      <c r="AC81" s="107">
        <f>IFERROR(_xll.RtGet("DTSIMI1",AA81,$AC$3)/100,"")</f>
        <v>1.6779015219999999E-2</v>
      </c>
      <c r="AD81" s="107">
        <f>IFERROR(_xll.RtGet("DTSIMI1",AA81,$AD$3)/100,"")</f>
        <v>1.6779015219999999E-2</v>
      </c>
      <c r="AE81" s="107">
        <f t="shared" si="35"/>
        <v>1.6779015219999999E-2</v>
      </c>
      <c r="AF81" s="107">
        <f>_xll.qlSimpleQuoteSetValue(AB81,AE81,Trigger)</f>
        <v>1.0757469999997382E-5</v>
      </c>
      <c r="AG81" s="89"/>
      <c r="AH81" s="184" t="str">
        <f t="shared" si="32"/>
        <v>SW</v>
      </c>
      <c r="AI81" s="185" t="s">
        <v>172</v>
      </c>
      <c r="AJ81" s="185" t="str">
        <f t="shared" si="40"/>
        <v>EUR_CURVE_12M_39Y</v>
      </c>
      <c r="AK81" s="107" t="str">
        <f>_xll.qlSimpleQuote(AJ81,,,Permanent,Trigger,ObjectOverwrite)</f>
        <v>EUR_CURVE_12M_39Y#0010</v>
      </c>
      <c r="AL81" s="107">
        <f>IFERROR(_xll.RtGet("DTSIMI1",AJ81,"ASK")/100,"")</f>
        <v>1.745339563E-2</v>
      </c>
      <c r="AM81" s="186">
        <f>_xll.qlSimpleQuoteSetValue(AK81,AL81,Trigger)</f>
        <v>9.9985400000002222E-6</v>
      </c>
      <c r="AO81" s="184" t="str">
        <f t="shared" si="26"/>
        <v>SW</v>
      </c>
      <c r="AP81" s="185" t="s">
        <v>172</v>
      </c>
      <c r="AQ81" s="185" t="str">
        <f t="shared" si="30"/>
        <v>EURAB6R39Y=</v>
      </c>
      <c r="AR81" s="107" t="str">
        <f>_xll.qlSimpleQuote(AQ81,,,Permanent,Trigger,ObjectOverwrite)</f>
        <v>EURAB6R39Y=#0010</v>
      </c>
      <c r="AS81" s="107">
        <f>IFERROR(_xll.RtGet("DTSIMI1",AQ81,$AC$3)/100,"")</f>
        <v>1.6779015219999999E-2</v>
      </c>
      <c r="AT81" s="107">
        <f>IFERROR(_xll.RtGet("DTSIMI1",AQ81,$AD$3)/100,"")</f>
        <v>1.6779015219999999E-2</v>
      </c>
      <c r="AU81" s="107">
        <f t="shared" si="36"/>
        <v>1.6779015219999999E-2</v>
      </c>
      <c r="AV81" s="107"/>
      <c r="AW81" s="163"/>
    </row>
    <row r="82" spans="2:51" x14ac:dyDescent="0.2">
      <c r="B82" s="100" t="str">
        <f t="shared" si="22"/>
        <v>Dp</v>
      </c>
      <c r="C82" s="184" t="s">
        <v>173</v>
      </c>
      <c r="D82" s="185" t="str">
        <f t="shared" si="33"/>
        <v>EUROISDDS40Y</v>
      </c>
      <c r="E82" s="185" t="str">
        <f>_xll.qlSimpleQuote(D82,,,Permanent,Trigger,ObjectOverwrite)</f>
        <v>EUROISDDS40Y#0010</v>
      </c>
      <c r="F82" s="107">
        <f>IFERROR(_xll.RtGet("DTSIMI1",D82,"ask")/100,"")</f>
        <v>1.5389999999999999E-2</v>
      </c>
      <c r="G82" s="107">
        <f>_xll.qlSimpleQuoteSetValue(E82,F82,Trigger)</f>
        <v>-1.0000000000001327E-5</v>
      </c>
      <c r="I82" s="184" t="str">
        <f t="shared" si="23"/>
        <v>SW</v>
      </c>
      <c r="J82" s="185" t="s">
        <v>173</v>
      </c>
      <c r="K82" s="185" t="str">
        <f t="shared" si="37"/>
        <v>EURYC1M_AB1E_40Y</v>
      </c>
      <c r="L82" s="107" t="str">
        <f>_xll.qlSimpleQuote(K82,,,Permanent,Trigger,ObjectOverwrite)</f>
        <v>EURYC1M_AB1E_40Y#0010</v>
      </c>
      <c r="M82" s="107">
        <f>IFERROR(_xll.RtGet("DTSIMI1",K82,"ASK")/100,"")</f>
        <v>1.5780000000000002E-2</v>
      </c>
      <c r="N82" s="186">
        <f>_xll.qlSimpleQuoteSetValue(L82,M82,Trigger)</f>
        <v>-9.9999999999961231E-6</v>
      </c>
      <c r="O82" s="89"/>
      <c r="P82" s="184" t="str">
        <f t="shared" si="24"/>
        <v>SW</v>
      </c>
      <c r="Q82" s="185" t="s">
        <v>173</v>
      </c>
      <c r="R82" s="185" t="str">
        <f t="shared" si="38"/>
        <v>EUR_CURVE_3M_40Y</v>
      </c>
      <c r="S82" s="107" t="str">
        <f>_xll.qlSimpleQuote(R82,,,Permanent,Trigger,ObjectOverwrite)</f>
        <v>EUR_CURVE_3M_40Y#0010</v>
      </c>
      <c r="T82" s="107">
        <f>IFERROR(_xll.RtGet("DTSIMI1",R82,$T$3)/100,"")</f>
        <v>1.6400000000000001E-2</v>
      </c>
      <c r="U82" s="107">
        <f>IFERROR(_xll.RtGet("DTSIMI1",R82,$U$3)/100,"")</f>
        <v>1.6400000000000001E-2</v>
      </c>
      <c r="V82" s="107">
        <f t="shared" si="34"/>
        <v>1.6400000000000001E-2</v>
      </c>
      <c r="W82" s="186">
        <f>_xll.qlSimpleQuoteSetValue(S82,V82,Trigger)</f>
        <v>-9.9999999999995925E-6</v>
      </c>
      <c r="X82" s="80"/>
      <c r="Y82" s="184" t="str">
        <f t="shared" si="25"/>
        <v>SW</v>
      </c>
      <c r="Z82" s="185" t="s">
        <v>173</v>
      </c>
      <c r="AA82" s="185" t="str">
        <f t="shared" si="39"/>
        <v>EURAB6R40Y=</v>
      </c>
      <c r="AB82" s="107" t="str">
        <f>_xll.qlSimpleQuote(AA82,,,Permanent,Trigger,ObjectOverwrite)</f>
        <v>EURAB6R40Y=#0010</v>
      </c>
      <c r="AC82" s="107">
        <f>IFERROR(_xll.RtGet("DTSIMI1",AA82,$AC$3)/100,"")</f>
        <v>1.678E-2</v>
      </c>
      <c r="AD82" s="107">
        <f>IFERROR(_xll.RtGet("DTSIMI1",AA82,$AD$3)/100,"")</f>
        <v>1.678E-2</v>
      </c>
      <c r="AE82" s="107">
        <f t="shared" si="35"/>
        <v>1.678E-2</v>
      </c>
      <c r="AF82" s="107">
        <f>_xll.qlSimpleQuoteSetValue(AB82,AE82,Trigger)</f>
        <v>9.9999999999995925E-6</v>
      </c>
      <c r="AG82" s="89"/>
      <c r="AH82" s="184" t="str">
        <f t="shared" si="32"/>
        <v>SW</v>
      </c>
      <c r="AI82" s="185" t="s">
        <v>173</v>
      </c>
      <c r="AJ82" s="185" t="str">
        <f t="shared" si="40"/>
        <v>EUR_CURVE_12M_40Y</v>
      </c>
      <c r="AK82" s="107" t="str">
        <f>_xll.qlSimpleQuote(AJ82,,,Permanent,Trigger,ObjectOverwrite)</f>
        <v>EUR_CURVE_12M_40Y#0010</v>
      </c>
      <c r="AL82" s="107">
        <f>IFERROR(_xll.RtGet("DTSIMI1",AJ82,"ASK")/100,"")</f>
        <v>1.7429999999999998E-2</v>
      </c>
      <c r="AM82" s="186">
        <f>_xll.qlSimpleQuoteSetValue(AK82,AL82,Trigger)</f>
        <v>9.9999999999961231E-6</v>
      </c>
      <c r="AO82" s="184" t="str">
        <f t="shared" si="26"/>
        <v>SW</v>
      </c>
      <c r="AP82" s="185" t="s">
        <v>173</v>
      </c>
      <c r="AQ82" s="185" t="str">
        <f t="shared" si="30"/>
        <v>EURAB6R40Y=</v>
      </c>
      <c r="AR82" s="107" t="str">
        <f>_xll.qlSimpleQuote(AQ82,,,Permanent,Trigger,ObjectOverwrite)</f>
        <v>EURAB6R40Y=#0010</v>
      </c>
      <c r="AS82" s="107">
        <f>IFERROR(_xll.RtGet("DTSIMI1",AQ82,$AC$3)/100,"")</f>
        <v>1.678E-2</v>
      </c>
      <c r="AT82" s="107">
        <f>IFERROR(_xll.RtGet("DTSIMI1",AQ82,$AD$3)/100,"")</f>
        <v>1.678E-2</v>
      </c>
      <c r="AU82" s="107">
        <f t="shared" si="36"/>
        <v>1.678E-2</v>
      </c>
      <c r="AV82" s="107"/>
      <c r="AW82" s="163"/>
    </row>
    <row r="83" spans="2:51" hidden="1" outlineLevel="1" x14ac:dyDescent="0.2">
      <c r="B83" s="100" t="str">
        <f t="shared" si="22"/>
        <v/>
      </c>
      <c r="C83" s="184" t="s">
        <v>179</v>
      </c>
      <c r="D83" s="185" t="str">
        <f t="shared" si="33"/>
        <v>EUROISDDS41Y</v>
      </c>
      <c r="E83" s="185"/>
      <c r="F83" s="107" t="str">
        <f>IFERROR(_xll.RtGet("DTSIMI1",D83,"ask")/100,"")</f>
        <v/>
      </c>
      <c r="G83" s="107" t="e">
        <f>_xll.qlSimpleQuoteSetValue(E83,F83,Trigger)</f>
        <v>#NUM!</v>
      </c>
      <c r="I83" s="184" t="str">
        <f t="shared" si="23"/>
        <v>SW</v>
      </c>
      <c r="J83" s="185" t="s">
        <v>179</v>
      </c>
      <c r="K83" s="185" t="str">
        <f t="shared" si="37"/>
        <v>EURYC1M_AB1E_41Y</v>
      </c>
      <c r="L83" s="107" t="str">
        <f>_xll.qlSimpleQuote(K83,,,Permanent,Trigger,ObjectOverwrite)</f>
        <v>EURYC1M_AB1E_41Y#0010</v>
      </c>
      <c r="M83" s="107">
        <f>IFERROR(_xll.RtGet("DTSIMI1",K83,"ASK")/100,"")</f>
        <v>2.436601E-2</v>
      </c>
      <c r="N83" s="186" t="e">
        <f>_xll.qlSimpleQuoteSetValue(L83,M83,Trigger)</f>
        <v>#N/A</v>
      </c>
      <c r="O83" s="89"/>
      <c r="P83" s="184"/>
      <c r="Q83" s="185" t="s">
        <v>179</v>
      </c>
      <c r="R83" s="185" t="str">
        <f t="shared" si="38"/>
        <v>EUR_CURVE_3M_41Y</v>
      </c>
      <c r="S83" s="107"/>
      <c r="T83" s="107" t="str">
        <f>IFERROR(_xll.RtGet("DTSIMI1",R83,$T$3)/100,"")</f>
        <v/>
      </c>
      <c r="U83" s="107" t="str">
        <f>IFERROR(_xll.RtGet("DTSIMI1",R83,$U$3)/100,"")</f>
        <v/>
      </c>
      <c r="V83" s="107" t="str">
        <f t="shared" si="34"/>
        <v/>
      </c>
      <c r="W83" s="186" t="e">
        <f>_xll.qlSimpleQuoteSetValue(S83,V83,Trigger)</f>
        <v>#NUM!</v>
      </c>
      <c r="X83" s="80"/>
      <c r="Y83" s="184"/>
      <c r="Z83" s="185" t="s">
        <v>179</v>
      </c>
      <c r="AA83" s="185" t="str">
        <f t="shared" si="39"/>
        <v>EURAB6R41Y=</v>
      </c>
      <c r="AB83" s="107"/>
      <c r="AC83" s="107" t="str">
        <f>IFERROR(_xll.RtGet("DTSIMI1",AA83,$AC$3)/100,"")</f>
        <v/>
      </c>
      <c r="AD83" s="107" t="str">
        <f>IFERROR(_xll.RtGet("DTSIMI1",AA83,$AD$3)/100,"")</f>
        <v/>
      </c>
      <c r="AE83" s="107" t="str">
        <f t="shared" si="35"/>
        <v/>
      </c>
      <c r="AF83" s="107"/>
      <c r="AG83" s="89"/>
      <c r="AH83" s="184"/>
      <c r="AI83" s="185" t="s">
        <v>179</v>
      </c>
      <c r="AJ83" s="185" t="str">
        <f t="shared" si="40"/>
        <v>EUR_CURVE_12M_41Y</v>
      </c>
      <c r="AK83" s="107"/>
      <c r="AL83" s="107" t="str">
        <f>IFERROR(_xll.RtGet("DTSIMI1",AJ83,"ASK")/100,"")</f>
        <v/>
      </c>
      <c r="AM83" s="186" t="e">
        <f>_xll.qlSimpleQuoteSetValue(AK83,AL83,Trigger)</f>
        <v>#NUM!</v>
      </c>
      <c r="AO83" s="184"/>
      <c r="AP83" s="185" t="s">
        <v>179</v>
      </c>
      <c r="AQ83" s="185"/>
      <c r="AR83" s="107"/>
      <c r="AS83" s="107" t="str">
        <f>IFERROR(_xll.RtGet("DTSIMI1",AQ83,$AC$3)/100,"")</f>
        <v/>
      </c>
      <c r="AT83" s="107" t="str">
        <f>IFERROR(_xll.RtGet("DTSIMI1",AQ83,$AD$3)/100,"")</f>
        <v/>
      </c>
      <c r="AU83" s="107" t="str">
        <f t="shared" si="36"/>
        <v/>
      </c>
      <c r="AV83" s="107"/>
      <c r="AW83" s="163"/>
    </row>
    <row r="84" spans="2:51" hidden="1" outlineLevel="1" x14ac:dyDescent="0.2">
      <c r="B84" s="100" t="str">
        <f t="shared" si="22"/>
        <v/>
      </c>
      <c r="C84" s="184" t="s">
        <v>180</v>
      </c>
      <c r="D84" s="185" t="str">
        <f t="shared" si="33"/>
        <v>EUROISDDS42Y</v>
      </c>
      <c r="E84" s="185"/>
      <c r="F84" s="107" t="str">
        <f>IFERROR(_xll.RtGet("DTSIMI1",D84,"ask")/100,"")</f>
        <v/>
      </c>
      <c r="G84" s="107" t="e">
        <f>_xll.qlSimpleQuoteSetValue(E84,F84,Trigger)</f>
        <v>#NUM!</v>
      </c>
      <c r="I84" s="184" t="str">
        <f t="shared" si="23"/>
        <v>SW</v>
      </c>
      <c r="J84" s="185" t="s">
        <v>180</v>
      </c>
      <c r="K84" s="185" t="str">
        <f t="shared" si="37"/>
        <v>EURYC1M_AB1E_42Y</v>
      </c>
      <c r="L84" s="107" t="str">
        <f>_xll.qlSimpleQuote(K84,,,Permanent,Trigger,ObjectOverwrite)</f>
        <v>EURYC1M_AB1E_42Y#0010</v>
      </c>
      <c r="M84" s="107">
        <f>IFERROR(_xll.RtGet("DTSIMI1",K84,"ASK")/100,"")</f>
        <v>2.4349370000000002E-2</v>
      </c>
      <c r="N84" s="186" t="e">
        <f>_xll.qlSimpleQuoteSetValue(L84,M84,Trigger)</f>
        <v>#N/A</v>
      </c>
      <c r="O84" s="89"/>
      <c r="P84" s="184"/>
      <c r="Q84" s="185" t="s">
        <v>180</v>
      </c>
      <c r="R84" s="185" t="str">
        <f t="shared" si="38"/>
        <v>EUR_CURVE_3M_42Y</v>
      </c>
      <c r="S84" s="107"/>
      <c r="T84" s="107" t="str">
        <f>IFERROR(_xll.RtGet("DTSIMI1",R84,$T$3)/100,"")</f>
        <v/>
      </c>
      <c r="U84" s="107" t="str">
        <f>IFERROR(_xll.RtGet("DTSIMI1",R84,$U$3)/100,"")</f>
        <v/>
      </c>
      <c r="V84" s="107" t="str">
        <f t="shared" si="34"/>
        <v/>
      </c>
      <c r="W84" s="186" t="e">
        <f>_xll.qlSimpleQuoteSetValue(S84,V84,Trigger)</f>
        <v>#NUM!</v>
      </c>
      <c r="X84" s="80"/>
      <c r="Y84" s="184"/>
      <c r="Z84" s="185" t="s">
        <v>180</v>
      </c>
      <c r="AA84" s="185" t="str">
        <f t="shared" si="39"/>
        <v>EURAB6R42Y=</v>
      </c>
      <c r="AB84" s="107"/>
      <c r="AC84" s="107" t="str">
        <f>IFERROR(_xll.RtGet("DTSIMI1",AA84,$AC$3)/100,"")</f>
        <v/>
      </c>
      <c r="AD84" s="107" t="str">
        <f>IFERROR(_xll.RtGet("DTSIMI1",AA84,$AD$3)/100,"")</f>
        <v/>
      </c>
      <c r="AE84" s="107" t="str">
        <f t="shared" si="35"/>
        <v/>
      </c>
      <c r="AF84" s="107"/>
      <c r="AG84" s="89"/>
      <c r="AH84" s="184"/>
      <c r="AI84" s="185" t="s">
        <v>180</v>
      </c>
      <c r="AJ84" s="185" t="str">
        <f t="shared" si="40"/>
        <v>EUR_CURVE_12M_42Y</v>
      </c>
      <c r="AK84" s="107"/>
      <c r="AL84" s="107" t="str">
        <f>IFERROR(_xll.RtGet("DTSIMI1",AJ84,"ASK")/100,"")</f>
        <v/>
      </c>
      <c r="AM84" s="186" t="e">
        <f>_xll.qlSimpleQuoteSetValue(AK84,AL84,Trigger)</f>
        <v>#NUM!</v>
      </c>
      <c r="AO84" s="184"/>
      <c r="AP84" s="185" t="s">
        <v>180</v>
      </c>
      <c r="AQ84" s="185"/>
      <c r="AR84" s="107"/>
      <c r="AS84" s="107" t="str">
        <f>IFERROR(_xll.RtGet("DTSIMI1",AQ84,$AC$3)/100,"")</f>
        <v/>
      </c>
      <c r="AT84" s="107" t="str">
        <f>IFERROR(_xll.RtGet("DTSIMI1",AQ84,$AD$3)/100,"")</f>
        <v/>
      </c>
      <c r="AU84" s="107" t="str">
        <f t="shared" si="36"/>
        <v/>
      </c>
      <c r="AV84" s="107"/>
      <c r="AW84" s="163"/>
    </row>
    <row r="85" spans="2:51" hidden="1" outlineLevel="1" x14ac:dyDescent="0.2">
      <c r="B85" s="100" t="str">
        <f t="shared" si="22"/>
        <v/>
      </c>
      <c r="C85" s="184" t="s">
        <v>181</v>
      </c>
      <c r="D85" s="185" t="str">
        <f t="shared" si="33"/>
        <v>EUROISDDS43Y</v>
      </c>
      <c r="E85" s="185"/>
      <c r="F85" s="107" t="str">
        <f>IFERROR(_xll.RtGet("DTSIMI1",D85,"ask")/100,"")</f>
        <v/>
      </c>
      <c r="G85" s="107" t="e">
        <f>_xll.qlSimpleQuoteSetValue(E85,F85,Trigger)</f>
        <v>#NUM!</v>
      </c>
      <c r="I85" s="184" t="str">
        <f t="shared" si="23"/>
        <v>SW</v>
      </c>
      <c r="J85" s="185" t="s">
        <v>181</v>
      </c>
      <c r="K85" s="185" t="str">
        <f t="shared" si="37"/>
        <v>EURYC1M_AB1E_43Y</v>
      </c>
      <c r="L85" s="107" t="str">
        <f>_xll.qlSimpleQuote(K85,,,Permanent,Trigger,ObjectOverwrite)</f>
        <v>EURYC1M_AB1E_43Y#0010</v>
      </c>
      <c r="M85" s="107">
        <f>IFERROR(_xll.RtGet("DTSIMI1",K85,"ASK")/100,"")</f>
        <v>2.433364E-2</v>
      </c>
      <c r="N85" s="186" t="e">
        <f>_xll.qlSimpleQuoteSetValue(L85,M85,Trigger)</f>
        <v>#N/A</v>
      </c>
      <c r="O85" s="89"/>
      <c r="P85" s="184"/>
      <c r="Q85" s="185" t="s">
        <v>181</v>
      </c>
      <c r="R85" s="185" t="str">
        <f t="shared" si="38"/>
        <v>EUR_CURVE_3M_43Y</v>
      </c>
      <c r="S85" s="107"/>
      <c r="T85" s="107" t="str">
        <f>IFERROR(_xll.RtGet("DTSIMI1",R85,$T$3)/100,"")</f>
        <v/>
      </c>
      <c r="U85" s="107" t="str">
        <f>IFERROR(_xll.RtGet("DTSIMI1",R85,$U$3)/100,"")</f>
        <v/>
      </c>
      <c r="V85" s="107" t="str">
        <f t="shared" si="34"/>
        <v/>
      </c>
      <c r="W85" s="186" t="e">
        <f>_xll.qlSimpleQuoteSetValue(S85,V85,Trigger)</f>
        <v>#NUM!</v>
      </c>
      <c r="X85" s="80"/>
      <c r="Y85" s="184"/>
      <c r="Z85" s="185" t="s">
        <v>181</v>
      </c>
      <c r="AA85" s="185" t="str">
        <f t="shared" si="39"/>
        <v>EURAB6R43Y=</v>
      </c>
      <c r="AB85" s="107"/>
      <c r="AC85" s="107" t="str">
        <f>IFERROR(_xll.RtGet("DTSIMI1",AA85,$AC$3)/100,"")</f>
        <v/>
      </c>
      <c r="AD85" s="107" t="str">
        <f>IFERROR(_xll.RtGet("DTSIMI1",AA85,$AD$3)/100,"")</f>
        <v/>
      </c>
      <c r="AE85" s="107" t="str">
        <f t="shared" si="35"/>
        <v/>
      </c>
      <c r="AF85" s="107"/>
      <c r="AG85" s="89"/>
      <c r="AH85" s="184"/>
      <c r="AI85" s="185" t="s">
        <v>181</v>
      </c>
      <c r="AJ85" s="185" t="str">
        <f t="shared" si="40"/>
        <v>EUR_CURVE_12M_43Y</v>
      </c>
      <c r="AK85" s="107"/>
      <c r="AL85" s="107" t="str">
        <f>IFERROR(_xll.RtGet("DTSIMI1",AJ85,"ASK")/100,"")</f>
        <v/>
      </c>
      <c r="AM85" s="186" t="e">
        <f>_xll.qlSimpleQuoteSetValue(AK85,AL85,Trigger)</f>
        <v>#NUM!</v>
      </c>
      <c r="AO85" s="184"/>
      <c r="AP85" s="185" t="s">
        <v>181</v>
      </c>
      <c r="AQ85" s="185"/>
      <c r="AR85" s="107"/>
      <c r="AS85" s="107" t="str">
        <f>IFERROR(_xll.RtGet("DTSIMI1",AQ85,$AC$3)/100,"")</f>
        <v/>
      </c>
      <c r="AT85" s="107" t="str">
        <f>IFERROR(_xll.RtGet("DTSIMI1",AQ85,$AD$3)/100,"")</f>
        <v/>
      </c>
      <c r="AU85" s="107" t="str">
        <f t="shared" si="36"/>
        <v/>
      </c>
      <c r="AV85" s="107"/>
      <c r="AW85" s="163"/>
    </row>
    <row r="86" spans="2:51" hidden="1" outlineLevel="1" x14ac:dyDescent="0.2">
      <c r="B86" s="100" t="str">
        <f t="shared" si="22"/>
        <v/>
      </c>
      <c r="C86" s="184" t="s">
        <v>182</v>
      </c>
      <c r="D86" s="185" t="str">
        <f t="shared" si="33"/>
        <v>EUROISDDS44Y</v>
      </c>
      <c r="E86" s="185"/>
      <c r="F86" s="107" t="str">
        <f>IFERROR(_xll.RtGet("DTSIMI1",D86,"ask")/100,"")</f>
        <v/>
      </c>
      <c r="G86" s="107" t="e">
        <f>_xll.qlSimpleQuoteSetValue(E86,F86,Trigger)</f>
        <v>#NUM!</v>
      </c>
      <c r="I86" s="184" t="str">
        <f t="shared" si="23"/>
        <v>SW</v>
      </c>
      <c r="J86" s="185" t="s">
        <v>182</v>
      </c>
      <c r="K86" s="185" t="str">
        <f t="shared" si="37"/>
        <v>EURYC1M_AB1E_44Y</v>
      </c>
      <c r="L86" s="107" t="str">
        <f>_xll.qlSimpleQuote(K86,,,Permanent,Trigger,ObjectOverwrite)</f>
        <v>EURYC1M_AB1E_44Y#0010</v>
      </c>
      <c r="M86" s="107">
        <f>IFERROR(_xll.RtGet("DTSIMI1",K86,"ASK")/100,"")</f>
        <v>2.4318759999999998E-2</v>
      </c>
      <c r="N86" s="186" t="e">
        <f>_xll.qlSimpleQuoteSetValue(L86,M86,Trigger)</f>
        <v>#N/A</v>
      </c>
      <c r="O86" s="89"/>
      <c r="P86" s="184"/>
      <c r="Q86" s="185" t="s">
        <v>182</v>
      </c>
      <c r="R86" s="185" t="str">
        <f t="shared" si="38"/>
        <v>EUR_CURVE_3M_44Y</v>
      </c>
      <c r="S86" s="107"/>
      <c r="T86" s="107" t="str">
        <f>IFERROR(_xll.RtGet("DTSIMI1",R86,$T$3)/100,"")</f>
        <v/>
      </c>
      <c r="U86" s="107" t="str">
        <f>IFERROR(_xll.RtGet("DTSIMI1",R86,$U$3)/100,"")</f>
        <v/>
      </c>
      <c r="V86" s="107" t="str">
        <f t="shared" si="34"/>
        <v/>
      </c>
      <c r="W86" s="186" t="e">
        <f>_xll.qlSimpleQuoteSetValue(S86,V86,Trigger)</f>
        <v>#NUM!</v>
      </c>
      <c r="X86" s="80"/>
      <c r="Y86" s="184"/>
      <c r="Z86" s="185" t="s">
        <v>182</v>
      </c>
      <c r="AA86" s="185" t="str">
        <f t="shared" si="39"/>
        <v>EURAB6R44Y=</v>
      </c>
      <c r="AB86" s="107"/>
      <c r="AC86" s="107" t="str">
        <f>IFERROR(_xll.RtGet("DTSIMI1",AA86,$AC$3)/100,"")</f>
        <v/>
      </c>
      <c r="AD86" s="107" t="str">
        <f>IFERROR(_xll.RtGet("DTSIMI1",AA86,$AD$3)/100,"")</f>
        <v/>
      </c>
      <c r="AE86" s="107" t="str">
        <f t="shared" si="35"/>
        <v/>
      </c>
      <c r="AF86" s="107"/>
      <c r="AG86" s="89"/>
      <c r="AH86" s="184"/>
      <c r="AI86" s="185" t="s">
        <v>182</v>
      </c>
      <c r="AJ86" s="185" t="str">
        <f t="shared" si="40"/>
        <v>EUR_CURVE_12M_44Y</v>
      </c>
      <c r="AK86" s="107"/>
      <c r="AL86" s="107" t="str">
        <f>IFERROR(_xll.RtGet("DTSIMI1",AJ86,"ASK")/100,"")</f>
        <v/>
      </c>
      <c r="AM86" s="186" t="e">
        <f>_xll.qlSimpleQuoteSetValue(AK86,AL86,Trigger)</f>
        <v>#NUM!</v>
      </c>
      <c r="AO86" s="184"/>
      <c r="AP86" s="185" t="s">
        <v>182</v>
      </c>
      <c r="AQ86" s="185"/>
      <c r="AR86" s="107"/>
      <c r="AS86" s="107" t="str">
        <f>IFERROR(_xll.RtGet("DTSIMI1",AQ86,$AC$3)/100,"")</f>
        <v/>
      </c>
      <c r="AT86" s="107" t="str">
        <f>IFERROR(_xll.RtGet("DTSIMI1",AQ86,$AD$3)/100,"")</f>
        <v/>
      </c>
      <c r="AU86" s="107" t="str">
        <f t="shared" si="36"/>
        <v/>
      </c>
      <c r="AV86" s="107"/>
      <c r="AW86" s="163"/>
      <c r="AX86" s="88"/>
      <c r="AY86" s="88"/>
    </row>
    <row r="87" spans="2:51" hidden="1" outlineLevel="1" x14ac:dyDescent="0.2">
      <c r="B87" s="170"/>
      <c r="C87" s="216" t="s">
        <v>183</v>
      </c>
      <c r="D87" s="217" t="str">
        <f t="shared" si="33"/>
        <v>EUROISDDS45Y</v>
      </c>
      <c r="E87" s="217" t="str">
        <f>_xll.qlSimpleQuote(D87,,,Permanent,Trigger,ObjectOverwrite)</f>
        <v>EUROISDDS45Y#0010</v>
      </c>
      <c r="F87" s="218">
        <f>IFERROR(_xll.RtGet("DTSIMI1",D87,"ask")/100,"")</f>
        <v>0</v>
      </c>
      <c r="G87" s="218" t="e">
        <f>_xll.qlSimpleQuoteSetValue(E87,F87,Trigger)</f>
        <v>#N/A</v>
      </c>
      <c r="I87" s="184" t="str">
        <f t="shared" si="23"/>
        <v>SW</v>
      </c>
      <c r="J87" s="185" t="s">
        <v>183</v>
      </c>
      <c r="K87" s="185" t="str">
        <f t="shared" si="37"/>
        <v>EURYC1M_AB1E_45Y</v>
      </c>
      <c r="L87" s="107" t="str">
        <f>_xll.qlSimpleQuote(K87,,,Permanent,Trigger,ObjectOverwrite)</f>
        <v>EURYC1M_AB1E_45Y#0010</v>
      </c>
      <c r="M87" s="107">
        <f>IFERROR(_xll.RtGet("DTSIMI1",K87,"ASK")/100,"")</f>
        <v>2.4305370000000003E-2</v>
      </c>
      <c r="N87" s="186" t="e">
        <f>_xll.qlSimpleQuoteSetValue(L87,M87,Trigger)</f>
        <v>#N/A</v>
      </c>
      <c r="O87" s="89"/>
      <c r="P87" s="184"/>
      <c r="Q87" s="185" t="s">
        <v>183</v>
      </c>
      <c r="R87" s="185" t="str">
        <f t="shared" si="38"/>
        <v>EUR_CURVE_3M_45Y</v>
      </c>
      <c r="S87" s="218"/>
      <c r="T87" s="218" t="str">
        <f>IFERROR(_xll.RtGet("DTSIMI1",R87,$T$3)/100,"")</f>
        <v/>
      </c>
      <c r="U87" s="218" t="str">
        <f>IFERROR(_xll.RtGet("DTSIMI1",R87,$U$3)/100,"")</f>
        <v/>
      </c>
      <c r="V87" s="218" t="str">
        <f t="shared" si="34"/>
        <v/>
      </c>
      <c r="W87" s="186" t="e">
        <f>_xll.qlSimpleQuoteSetValue(S87,V87,Trigger)</f>
        <v>#NUM!</v>
      </c>
      <c r="X87" s="80"/>
      <c r="Y87" s="184"/>
      <c r="Z87" s="185" t="s">
        <v>183</v>
      </c>
      <c r="AA87" s="185" t="str">
        <f t="shared" si="39"/>
        <v>EURAB6R45Y=</v>
      </c>
      <c r="AB87" s="218"/>
      <c r="AC87" s="218" t="str">
        <f>IFERROR(_xll.RtGet("DTSIMI1",AA87,$AC$3)/100,"")</f>
        <v/>
      </c>
      <c r="AD87" s="218" t="str">
        <f>IFERROR(_xll.RtGet("DTSIMI1",AA87,$AD$3)/100,"")</f>
        <v/>
      </c>
      <c r="AE87" s="218" t="str">
        <f t="shared" si="35"/>
        <v/>
      </c>
      <c r="AF87" s="218"/>
      <c r="AG87" s="89"/>
      <c r="AH87" s="184"/>
      <c r="AI87" s="185" t="s">
        <v>183</v>
      </c>
      <c r="AJ87" s="185" t="str">
        <f t="shared" si="40"/>
        <v>EUR_CURVE_12M_45Y</v>
      </c>
      <c r="AK87" s="218"/>
      <c r="AL87" s="218" t="str">
        <f>IFERROR(_xll.RtGet("DTSIMI1",AJ87,"ASK")/100,"")</f>
        <v/>
      </c>
      <c r="AM87" s="441" t="e">
        <f>_xll.qlSimpleQuoteSetValue(AK87,AL87,Trigger)</f>
        <v>#NUM!</v>
      </c>
      <c r="AO87" s="184"/>
      <c r="AP87" s="185" t="s">
        <v>183</v>
      </c>
      <c r="AQ87" s="185"/>
      <c r="AR87" s="107"/>
      <c r="AS87" s="107" t="str">
        <f>IFERROR(_xll.RtGet("DTSIMI1",AQ87,$AC$3)/100,"")</f>
        <v/>
      </c>
      <c r="AT87" s="107" t="str">
        <f>IFERROR(_xll.RtGet("DTSIMI1",AQ87,$AD$3)/100,"")</f>
        <v/>
      </c>
      <c r="AU87" s="107" t="str">
        <f t="shared" si="36"/>
        <v/>
      </c>
      <c r="AV87" s="107"/>
      <c r="AW87" s="163"/>
      <c r="AX87" s="88"/>
      <c r="AY87" s="88"/>
    </row>
    <row r="88" spans="2:51" hidden="1" outlineLevel="1" x14ac:dyDescent="0.2">
      <c r="B88" s="100" t="str">
        <f t="shared" si="22"/>
        <v/>
      </c>
      <c r="C88" s="184" t="s">
        <v>184</v>
      </c>
      <c r="D88" s="185" t="str">
        <f t="shared" si="33"/>
        <v>EUROISDDS46Y</v>
      </c>
      <c r="E88" s="185"/>
      <c r="F88" s="107" t="str">
        <f>IFERROR(_xll.RtGet("DTSIMI1",D88,"ask")/100,"")</f>
        <v/>
      </c>
      <c r="G88" s="107" t="e">
        <f>_xll.qlSimpleQuoteSetValue(E88,F88,Trigger)</f>
        <v>#NUM!</v>
      </c>
      <c r="I88" s="184" t="str">
        <f t="shared" si="23"/>
        <v>SW</v>
      </c>
      <c r="J88" s="185" t="s">
        <v>184</v>
      </c>
      <c r="K88" s="185" t="str">
        <f t="shared" si="37"/>
        <v>EURYC1M_AB1E_46Y</v>
      </c>
      <c r="L88" s="107" t="str">
        <f>_xll.qlSimpleQuote(K88,,,Permanent,Trigger,ObjectOverwrite)</f>
        <v>EURYC1M_AB1E_46Y#0010</v>
      </c>
      <c r="M88" s="107">
        <f>IFERROR(_xll.RtGet("DTSIMI1",K88,"ASK")/100,"")</f>
        <v>2.4292020000000001E-2</v>
      </c>
      <c r="N88" s="186" t="e">
        <f>_xll.qlSimpleQuoteSetValue(L88,M88,Trigger)</f>
        <v>#N/A</v>
      </c>
      <c r="O88" s="89"/>
      <c r="P88" s="184"/>
      <c r="Q88" s="185" t="s">
        <v>184</v>
      </c>
      <c r="R88" s="185" t="str">
        <f t="shared" si="38"/>
        <v>EUR_CURVE_3M_46Y</v>
      </c>
      <c r="S88" s="107"/>
      <c r="T88" s="107" t="str">
        <f>IFERROR(_xll.RtGet("DTSIMI1",R88,$T$3)/100,"")</f>
        <v/>
      </c>
      <c r="U88" s="107" t="str">
        <f>IFERROR(_xll.RtGet("DTSIMI1",R88,$U$3)/100,"")</f>
        <v/>
      </c>
      <c r="V88" s="107" t="str">
        <f t="shared" si="34"/>
        <v/>
      </c>
      <c r="W88" s="186" t="e">
        <f>_xll.qlSimpleQuoteSetValue(S88,V88,Trigger)</f>
        <v>#NUM!</v>
      </c>
      <c r="X88" s="80"/>
      <c r="Y88" s="184"/>
      <c r="Z88" s="185" t="s">
        <v>184</v>
      </c>
      <c r="AA88" s="185" t="str">
        <f t="shared" si="39"/>
        <v>EURAB6R46Y=</v>
      </c>
      <c r="AB88" s="107"/>
      <c r="AC88" s="107" t="str">
        <f>IFERROR(_xll.RtGet("DTSIMI1",AA88,$AC$3)/100,"")</f>
        <v/>
      </c>
      <c r="AD88" s="107" t="str">
        <f>IFERROR(_xll.RtGet("DTSIMI1",AA88,$AD$3)/100,"")</f>
        <v/>
      </c>
      <c r="AE88" s="107" t="str">
        <f t="shared" si="35"/>
        <v/>
      </c>
      <c r="AF88" s="107"/>
      <c r="AG88" s="89"/>
      <c r="AH88" s="184"/>
      <c r="AI88" s="185" t="s">
        <v>184</v>
      </c>
      <c r="AJ88" s="185" t="str">
        <f t="shared" si="40"/>
        <v>EUR_CURVE_12M_46Y</v>
      </c>
      <c r="AK88" s="107"/>
      <c r="AL88" s="107" t="str">
        <f>IFERROR(_xll.RtGet("DTSIMI1",AJ88,"ASK")/100,"")</f>
        <v/>
      </c>
      <c r="AM88" s="186" t="e">
        <f>_xll.qlSimpleQuoteSetValue(AK88,AL88,Trigger)</f>
        <v>#NUM!</v>
      </c>
      <c r="AO88" s="184"/>
      <c r="AP88" s="185" t="s">
        <v>184</v>
      </c>
      <c r="AQ88" s="185"/>
      <c r="AR88" s="107"/>
      <c r="AS88" s="107" t="str">
        <f>IFERROR(_xll.RtGet("DTSIMI1",AQ88,$AC$3)/100,"")</f>
        <v/>
      </c>
      <c r="AT88" s="107" t="str">
        <f>IFERROR(_xll.RtGet("DTSIMI1",AQ88,$AD$3)/100,"")</f>
        <v/>
      </c>
      <c r="AU88" s="107" t="str">
        <f t="shared" si="36"/>
        <v/>
      </c>
      <c r="AV88" s="107"/>
      <c r="AW88" s="163"/>
      <c r="AX88" s="88"/>
      <c r="AY88" s="88"/>
    </row>
    <row r="89" spans="2:51" hidden="1" outlineLevel="1" x14ac:dyDescent="0.2">
      <c r="B89" s="100" t="str">
        <f t="shared" si="22"/>
        <v/>
      </c>
      <c r="C89" s="184" t="s">
        <v>185</v>
      </c>
      <c r="D89" s="185" t="str">
        <f t="shared" si="33"/>
        <v>EUROISDDS47Y</v>
      </c>
      <c r="E89" s="185"/>
      <c r="F89" s="107" t="str">
        <f>IFERROR(_xll.RtGet("DTSIMI1",D89,"ask")/100,"")</f>
        <v/>
      </c>
      <c r="G89" s="107" t="e">
        <f>_xll.qlSimpleQuoteSetValue(E89,F89,Trigger)</f>
        <v>#NUM!</v>
      </c>
      <c r="I89" s="184" t="str">
        <f t="shared" si="23"/>
        <v>SW</v>
      </c>
      <c r="J89" s="185" t="s">
        <v>185</v>
      </c>
      <c r="K89" s="185" t="str">
        <f t="shared" si="37"/>
        <v>EURYC1M_AB1E_47Y</v>
      </c>
      <c r="L89" s="107" t="str">
        <f>_xll.qlSimpleQuote(K89,,,Permanent,Trigger,ObjectOverwrite)</f>
        <v>EURYC1M_AB1E_47Y#0010</v>
      </c>
      <c r="M89" s="107">
        <f>IFERROR(_xll.RtGet("DTSIMI1",K89,"ASK")/100,"")</f>
        <v>2.4279350000000002E-2</v>
      </c>
      <c r="N89" s="186" t="e">
        <f>_xll.qlSimpleQuoteSetValue(L89,M89,Trigger)</f>
        <v>#N/A</v>
      </c>
      <c r="O89" s="89"/>
      <c r="P89" s="184"/>
      <c r="Q89" s="185" t="s">
        <v>185</v>
      </c>
      <c r="R89" s="185" t="str">
        <f t="shared" si="38"/>
        <v>EUR_CURVE_3M_47Y</v>
      </c>
      <c r="S89" s="107"/>
      <c r="T89" s="107" t="str">
        <f>IFERROR(_xll.RtGet("DTSIMI1",R89,$T$3)/100,"")</f>
        <v/>
      </c>
      <c r="U89" s="107" t="str">
        <f>IFERROR(_xll.RtGet("DTSIMI1",R89,$U$3)/100,"")</f>
        <v/>
      </c>
      <c r="V89" s="107" t="str">
        <f t="shared" si="34"/>
        <v/>
      </c>
      <c r="W89" s="186" t="e">
        <f>_xll.qlSimpleQuoteSetValue(S89,V89,Trigger)</f>
        <v>#NUM!</v>
      </c>
      <c r="X89" s="80"/>
      <c r="Y89" s="184"/>
      <c r="Z89" s="185" t="s">
        <v>185</v>
      </c>
      <c r="AA89" s="185" t="str">
        <f t="shared" si="39"/>
        <v>EURAB6R47Y=</v>
      </c>
      <c r="AB89" s="107"/>
      <c r="AC89" s="107" t="str">
        <f>IFERROR(_xll.RtGet("DTSIMI1",AA89,$AC$3)/100,"")</f>
        <v/>
      </c>
      <c r="AD89" s="107" t="str">
        <f>IFERROR(_xll.RtGet("DTSIMI1",AA89,$AD$3)/100,"")</f>
        <v/>
      </c>
      <c r="AE89" s="107" t="str">
        <f t="shared" si="35"/>
        <v/>
      </c>
      <c r="AF89" s="107"/>
      <c r="AG89" s="89"/>
      <c r="AH89" s="184"/>
      <c r="AI89" s="185" t="s">
        <v>185</v>
      </c>
      <c r="AJ89" s="185" t="str">
        <f t="shared" si="40"/>
        <v>EUR_CURVE_12M_47Y</v>
      </c>
      <c r="AK89" s="107"/>
      <c r="AL89" s="107" t="str">
        <f>IFERROR(_xll.RtGet("DTSIMI1",AJ89,"ASK")/100,"")</f>
        <v/>
      </c>
      <c r="AM89" s="186" t="e">
        <f>_xll.qlSimpleQuoteSetValue(AK89,AL89,Trigger)</f>
        <v>#NUM!</v>
      </c>
      <c r="AO89" s="184"/>
      <c r="AP89" s="185" t="s">
        <v>185</v>
      </c>
      <c r="AQ89" s="185"/>
      <c r="AR89" s="107"/>
      <c r="AS89" s="107" t="str">
        <f>IFERROR(_xll.RtGet("DTSIMI1",AQ89,$AC$3)/100,"")</f>
        <v/>
      </c>
      <c r="AT89" s="107" t="str">
        <f>IFERROR(_xll.RtGet("DTSIMI1",AQ89,$AD$3)/100,"")</f>
        <v/>
      </c>
      <c r="AU89" s="107" t="str">
        <f t="shared" si="36"/>
        <v/>
      </c>
      <c r="AV89" s="107"/>
      <c r="AW89" s="163"/>
      <c r="AX89" s="88"/>
      <c r="AY89" s="88"/>
    </row>
    <row r="90" spans="2:51" hidden="1" outlineLevel="1" x14ac:dyDescent="0.2">
      <c r="B90" s="100" t="str">
        <f t="shared" si="22"/>
        <v/>
      </c>
      <c r="C90" s="184" t="s">
        <v>186</v>
      </c>
      <c r="D90" s="185" t="str">
        <f t="shared" si="33"/>
        <v>EUROISDDS48Y</v>
      </c>
      <c r="E90" s="185"/>
      <c r="F90" s="107" t="str">
        <f>IFERROR(_xll.RtGet("DTSIMI1",D90,"ask")/100,"")</f>
        <v/>
      </c>
      <c r="G90" s="107" t="e">
        <f>_xll.qlSimpleQuoteSetValue(E90,F90,Trigger)</f>
        <v>#NUM!</v>
      </c>
      <c r="I90" s="184" t="str">
        <f t="shared" si="23"/>
        <v>SW</v>
      </c>
      <c r="J90" s="185" t="s">
        <v>186</v>
      </c>
      <c r="K90" s="185" t="str">
        <f t="shared" si="37"/>
        <v>EURYC1M_AB1E_48Y</v>
      </c>
      <c r="L90" s="107" t="str">
        <f>_xll.qlSimpleQuote(K90,,,Permanent,Trigger,ObjectOverwrite)</f>
        <v>EURYC1M_AB1E_48Y#0010</v>
      </c>
      <c r="M90" s="107">
        <f>IFERROR(_xll.RtGet("DTSIMI1",K90,"ASK")/100,"")</f>
        <v>2.4267259999999999E-2</v>
      </c>
      <c r="N90" s="186" t="e">
        <f>_xll.qlSimpleQuoteSetValue(L90,M90,Trigger)</f>
        <v>#N/A</v>
      </c>
      <c r="O90" s="89"/>
      <c r="P90" s="184"/>
      <c r="Q90" s="185" t="s">
        <v>186</v>
      </c>
      <c r="R90" s="185" t="str">
        <f t="shared" si="38"/>
        <v>EUR_CURVE_3M_48Y</v>
      </c>
      <c r="S90" s="107"/>
      <c r="T90" s="107" t="str">
        <f>IFERROR(_xll.RtGet("DTSIMI1",R90,$T$3)/100,"")</f>
        <v/>
      </c>
      <c r="U90" s="107" t="str">
        <f>IFERROR(_xll.RtGet("DTSIMI1",R90,$U$3)/100,"")</f>
        <v/>
      </c>
      <c r="V90" s="107" t="str">
        <f t="shared" si="34"/>
        <v/>
      </c>
      <c r="W90" s="186" t="e">
        <f>_xll.qlSimpleQuoteSetValue(S90,V90,Trigger)</f>
        <v>#NUM!</v>
      </c>
      <c r="X90" s="80"/>
      <c r="Y90" s="184"/>
      <c r="Z90" s="185" t="s">
        <v>186</v>
      </c>
      <c r="AA90" s="185" t="str">
        <f t="shared" si="39"/>
        <v>EURAB6R48Y=</v>
      </c>
      <c r="AB90" s="107"/>
      <c r="AC90" s="107" t="str">
        <f>IFERROR(_xll.RtGet("DTSIMI1",AA90,$AC$3)/100,"")</f>
        <v/>
      </c>
      <c r="AD90" s="107" t="str">
        <f>IFERROR(_xll.RtGet("DTSIMI1",AA90,$AD$3)/100,"")</f>
        <v/>
      </c>
      <c r="AE90" s="107" t="str">
        <f t="shared" si="35"/>
        <v/>
      </c>
      <c r="AF90" s="107"/>
      <c r="AG90" s="89"/>
      <c r="AH90" s="184"/>
      <c r="AI90" s="185" t="s">
        <v>186</v>
      </c>
      <c r="AJ90" s="185" t="str">
        <f t="shared" si="40"/>
        <v>EUR_CURVE_12M_48Y</v>
      </c>
      <c r="AK90" s="107"/>
      <c r="AL90" s="107" t="str">
        <f>IFERROR(_xll.RtGet("DTSIMI1",AJ90,"ASK")/100,"")</f>
        <v/>
      </c>
      <c r="AM90" s="186" t="e">
        <f>_xll.qlSimpleQuoteSetValue(AK90,AL90,Trigger)</f>
        <v>#NUM!</v>
      </c>
      <c r="AO90" s="184"/>
      <c r="AP90" s="185" t="s">
        <v>186</v>
      </c>
      <c r="AQ90" s="185"/>
      <c r="AR90" s="107"/>
      <c r="AS90" s="107" t="str">
        <f>IFERROR(_xll.RtGet("DTSIMI1",AQ90,$AC$3)/100,"")</f>
        <v/>
      </c>
      <c r="AT90" s="107" t="str">
        <f>IFERROR(_xll.RtGet("DTSIMI1",AQ90,$AD$3)/100,"")</f>
        <v/>
      </c>
      <c r="AU90" s="107" t="str">
        <f t="shared" si="36"/>
        <v/>
      </c>
      <c r="AV90" s="107"/>
      <c r="AW90" s="163"/>
      <c r="AX90" s="88"/>
      <c r="AY90" s="88"/>
    </row>
    <row r="91" spans="2:51" hidden="1" outlineLevel="1" x14ac:dyDescent="0.2">
      <c r="B91" s="100" t="str">
        <f t="shared" si="22"/>
        <v/>
      </c>
      <c r="C91" s="184" t="s">
        <v>187</v>
      </c>
      <c r="D91" s="185" t="str">
        <f t="shared" si="33"/>
        <v>EUROISDDS49Y</v>
      </c>
      <c r="E91" s="185"/>
      <c r="F91" s="107" t="str">
        <f>IFERROR(_xll.RtGet("DTSIMI1",D91,"ask")/100,"")</f>
        <v/>
      </c>
      <c r="G91" s="107" t="e">
        <f>_xll.qlSimpleQuoteSetValue(E91,F91,Trigger)</f>
        <v>#NUM!</v>
      </c>
      <c r="I91" s="184" t="str">
        <f t="shared" si="23"/>
        <v>SW</v>
      </c>
      <c r="J91" s="185" t="s">
        <v>187</v>
      </c>
      <c r="K91" s="185" t="str">
        <f t="shared" si="37"/>
        <v>EURYC1M_AB1E_49Y</v>
      </c>
      <c r="L91" s="107" t="str">
        <f>_xll.qlSimpleQuote(K91,,,Permanent,Trigger,ObjectOverwrite)</f>
        <v>EURYC1M_AB1E_49Y#0010</v>
      </c>
      <c r="M91" s="107">
        <f>IFERROR(_xll.RtGet("DTSIMI1",K91,"ASK")/100,"")</f>
        <v>2.4256470000000002E-2</v>
      </c>
      <c r="N91" s="186" t="e">
        <f>_xll.qlSimpleQuoteSetValue(L91,M91,Trigger)</f>
        <v>#N/A</v>
      </c>
      <c r="O91" s="89"/>
      <c r="P91" s="184"/>
      <c r="Q91" s="185" t="s">
        <v>187</v>
      </c>
      <c r="R91" s="185" t="str">
        <f t="shared" si="38"/>
        <v>EUR_CURVE_3M_49Y</v>
      </c>
      <c r="S91" s="107"/>
      <c r="T91" s="107" t="str">
        <f>IFERROR(_xll.RtGet("DTSIMI1",R91,$T$3)/100,"")</f>
        <v/>
      </c>
      <c r="U91" s="107" t="str">
        <f>IFERROR(_xll.RtGet("DTSIMI1",R91,$U$3)/100,"")</f>
        <v/>
      </c>
      <c r="V91" s="107" t="str">
        <f t="shared" si="34"/>
        <v/>
      </c>
      <c r="W91" s="186" t="e">
        <f>_xll.qlSimpleQuoteSetValue(S91,V91,Trigger)</f>
        <v>#NUM!</v>
      </c>
      <c r="X91" s="80"/>
      <c r="Y91" s="184"/>
      <c r="Z91" s="185" t="s">
        <v>187</v>
      </c>
      <c r="AA91" s="185" t="str">
        <f t="shared" si="39"/>
        <v>EURAB6R49Y=</v>
      </c>
      <c r="AB91" s="107"/>
      <c r="AC91" s="107" t="str">
        <f>IFERROR(_xll.RtGet("DTSIMI1",AA91,$AC$3)/100,"")</f>
        <v/>
      </c>
      <c r="AD91" s="107" t="str">
        <f>IFERROR(_xll.RtGet("DTSIMI1",AA91,$AD$3)/100,"")</f>
        <v/>
      </c>
      <c r="AE91" s="107" t="str">
        <f t="shared" si="35"/>
        <v/>
      </c>
      <c r="AF91" s="107"/>
      <c r="AG91" s="89"/>
      <c r="AH91" s="184"/>
      <c r="AI91" s="185" t="s">
        <v>187</v>
      </c>
      <c r="AJ91" s="185" t="str">
        <f t="shared" si="40"/>
        <v>EUR_CURVE_12M_49Y</v>
      </c>
      <c r="AK91" s="107"/>
      <c r="AL91" s="107" t="str">
        <f>IFERROR(_xll.RtGet("DTSIMI1",AJ91,"ASK")/100,"")</f>
        <v/>
      </c>
      <c r="AM91" s="186" t="e">
        <f>_xll.qlSimpleQuoteSetValue(AK91,AL91,Trigger)</f>
        <v>#NUM!</v>
      </c>
      <c r="AO91" s="184"/>
      <c r="AP91" s="185" t="s">
        <v>187</v>
      </c>
      <c r="AQ91" s="185"/>
      <c r="AR91" s="107"/>
      <c r="AS91" s="107" t="str">
        <f>IFERROR(_xll.RtGet("DTSIMI1",AQ91,$AC$3)/100,"")</f>
        <v/>
      </c>
      <c r="AT91" s="107" t="str">
        <f>IFERROR(_xll.RtGet("DTSIMI1",AQ91,$AD$3)/100,"")</f>
        <v/>
      </c>
      <c r="AU91" s="107" t="str">
        <f t="shared" si="36"/>
        <v/>
      </c>
      <c r="AV91" s="107"/>
      <c r="AW91" s="163"/>
      <c r="AX91" s="88"/>
      <c r="AY91" s="88"/>
    </row>
    <row r="92" spans="2:51" collapsed="1" x14ac:dyDescent="0.2">
      <c r="B92" s="100" t="str">
        <f t="shared" si="22"/>
        <v>Dp</v>
      </c>
      <c r="C92" s="184" t="s">
        <v>174</v>
      </c>
      <c r="D92" s="185" t="str">
        <f t="shared" si="33"/>
        <v>EUROISDDS50Y</v>
      </c>
      <c r="E92" s="185" t="str">
        <f>_xll.qlSimpleQuote(D92,,,Permanent,Trigger,ObjectOverwrite)</f>
        <v>EUROISDDS50Y#0010</v>
      </c>
      <c r="F92" s="107">
        <f>IFERROR(_xll.RtGet("DTSIMI1",D92,"ask")/100,"")</f>
        <v>1.5129999999999999E-2</v>
      </c>
      <c r="G92" s="107">
        <f>_xll.qlSimpleQuoteSetValue(E92,F92,Trigger)</f>
        <v>-1.0000000000001327E-5</v>
      </c>
      <c r="I92" s="184" t="str">
        <f t="shared" si="23"/>
        <v>SW</v>
      </c>
      <c r="J92" s="185" t="s">
        <v>174</v>
      </c>
      <c r="K92" s="185" t="str">
        <f t="shared" si="37"/>
        <v>EURYC1M_AB1E_50Y</v>
      </c>
      <c r="L92" s="107" t="str">
        <f>_xll.qlSimpleQuote(K92,,,Permanent,Trigger,ObjectOverwrite)</f>
        <v>EURYC1M_AB1E_50Y#0010</v>
      </c>
      <c r="M92" s="107">
        <f>IFERROR(_xll.RtGet("DTSIMI1",K92,"ASK")/100,"")</f>
        <v>1.546E-2</v>
      </c>
      <c r="N92" s="186">
        <f>_xll.qlSimpleQuoteSetValue(L92,M92,Trigger)</f>
        <v>-9.9999999999995925E-6</v>
      </c>
      <c r="O92" s="89"/>
      <c r="P92" s="184" t="str">
        <f t="shared" si="24"/>
        <v>SW</v>
      </c>
      <c r="Q92" s="185" t="s">
        <v>174</v>
      </c>
      <c r="R92" s="185" t="str">
        <f t="shared" si="38"/>
        <v>EUR_CURVE_3M_50Y</v>
      </c>
      <c r="S92" s="107" t="str">
        <f>_xll.qlSimpleQuote(R92,,,Permanent,Trigger,ObjectOverwrite)</f>
        <v>EUR_CURVE_3M_50Y#0010</v>
      </c>
      <c r="T92" s="107">
        <f>IFERROR(_xll.RtGet("DTSIMI1",R92,$T$3)/100,"")</f>
        <v>1.6029999999999999E-2</v>
      </c>
      <c r="U92" s="107">
        <f>IFERROR(_xll.RtGet("DTSIMI1",R92,$U$3)/100,"")</f>
        <v>1.6029999999999999E-2</v>
      </c>
      <c r="V92" s="107">
        <f t="shared" si="34"/>
        <v>1.6029999999999999E-2</v>
      </c>
      <c r="W92" s="186">
        <f>_xll.qlSimpleQuoteSetValue(S92,V92,Trigger)</f>
        <v>-1.0000000000003062E-5</v>
      </c>
      <c r="X92" s="80"/>
      <c r="Y92" s="184" t="str">
        <f t="shared" si="25"/>
        <v>SW</v>
      </c>
      <c r="Z92" s="185" t="s">
        <v>174</v>
      </c>
      <c r="AA92" s="185" t="str">
        <f t="shared" si="39"/>
        <v>EURAB6R50Y=</v>
      </c>
      <c r="AB92" s="107" t="str">
        <f>_xll.qlSimpleQuote(AA92,,,Permanent,Trigger,ObjectOverwrite)</f>
        <v>EURAB6R50Y=#0010</v>
      </c>
      <c r="AC92" s="107">
        <f>IFERROR(_xll.RtGet("DTSIMI1",AA92,$AC$3)/100,"")</f>
        <v>1.6369999999999999E-2</v>
      </c>
      <c r="AD92" s="107">
        <f>IFERROR(_xll.RtGet("DTSIMI1",AA92,$AD$3)/100,"")</f>
        <v>1.6369999999999999E-2</v>
      </c>
      <c r="AE92" s="107">
        <f t="shared" si="35"/>
        <v>1.6369999999999999E-2</v>
      </c>
      <c r="AF92" s="107">
        <f>_xll.qlSimpleQuoteSetValue(AB92,AE92,Trigger)</f>
        <v>9.9999999999995925E-6</v>
      </c>
      <c r="AG92" s="89"/>
      <c r="AH92" s="184" t="str">
        <f t="shared" si="32"/>
        <v>SW</v>
      </c>
      <c r="AI92" s="185" t="s">
        <v>174</v>
      </c>
      <c r="AJ92" s="185" t="str">
        <f t="shared" si="40"/>
        <v>EUR_CURVE_12M_50Y</v>
      </c>
      <c r="AK92" s="107" t="str">
        <f>_xll.qlSimpleQuote(AJ92,,,Permanent,Trigger,ObjectOverwrite)</f>
        <v>EUR_CURVE_12M_50Y#0010</v>
      </c>
      <c r="AL92" s="107">
        <f>IFERROR(_xll.RtGet("DTSIMI1",AJ92,"ASK")/100,"")</f>
        <v>1.6979999999999999E-2</v>
      </c>
      <c r="AM92" s="186">
        <f>_xll.qlSimpleQuoteSetValue(AK92,AL92,Trigger)</f>
        <v>9.9999999999995925E-6</v>
      </c>
      <c r="AO92" s="184" t="str">
        <f t="shared" si="26"/>
        <v>SW</v>
      </c>
      <c r="AP92" s="185" t="s">
        <v>174</v>
      </c>
      <c r="AQ92" s="185" t="str">
        <f t="shared" si="30"/>
        <v>EURAB6R50Y=</v>
      </c>
      <c r="AR92" s="107" t="str">
        <f>_xll.qlSimpleQuote(AQ92,,,Permanent,Trigger,ObjectOverwrite)</f>
        <v>EURAB6R50Y=#0010</v>
      </c>
      <c r="AS92" s="107">
        <f>IFERROR(_xll.RtGet("DTSIMI1",AQ92,$AC$3)/100,"")</f>
        <v>1.6369999999999999E-2</v>
      </c>
      <c r="AT92" s="107">
        <f>IFERROR(_xll.RtGet("DTSIMI1",AQ92,$AD$3)/100,"")</f>
        <v>1.6369999999999999E-2</v>
      </c>
      <c r="AU92" s="107">
        <f t="shared" si="36"/>
        <v>1.6369999999999999E-2</v>
      </c>
      <c r="AV92" s="107"/>
      <c r="AW92" s="163"/>
      <c r="AX92" s="88"/>
      <c r="AY92" s="88"/>
    </row>
    <row r="93" spans="2:51" hidden="1" outlineLevel="1" x14ac:dyDescent="0.2">
      <c r="B93" s="100" t="str">
        <f t="shared" si="22"/>
        <v/>
      </c>
      <c r="C93" s="184" t="s">
        <v>188</v>
      </c>
      <c r="D93" s="185" t="str">
        <f t="shared" ref="D93:D102" si="41">Currency&amp;"OISDDS"&amp;C93</f>
        <v>EUROISDDS51Y</v>
      </c>
      <c r="E93" s="185"/>
      <c r="F93" s="107" t="str">
        <f>IFERROR(_xll.RtGet("DTSIMI1",D93,"ask")/100,"")</f>
        <v/>
      </c>
      <c r="G93" s="107" t="e">
        <f>_xll.qlSimpleQuoteSetValue(E93,F93,Trigger)</f>
        <v>#NUM!</v>
      </c>
      <c r="I93" s="184" t="str">
        <f t="shared" ref="I93:I102" si="42">IF(ISBLANK(J93),"","SW")</f>
        <v>SW</v>
      </c>
      <c r="J93" s="185" t="s">
        <v>188</v>
      </c>
      <c r="K93" s="185" t="str">
        <f t="shared" si="37"/>
        <v>EURYC1M_AB1E_51Y</v>
      </c>
      <c r="L93" s="107" t="str">
        <f>_xll.qlSimpleQuote(K93,,,Permanent,Trigger,ObjectOverwrite)</f>
        <v>EURYC1M_AB1E_51Y#0010</v>
      </c>
      <c r="M93" s="107">
        <f>IFERROR(_xll.RtGet("DTSIMI1",K93,"ASK")/100,"")</f>
        <v>2.4235009999999998E-2</v>
      </c>
      <c r="N93" s="186" t="e">
        <f>_xll.qlSimpleQuoteSetValue(L93,M93,Trigger)</f>
        <v>#N/A</v>
      </c>
      <c r="O93" s="89"/>
      <c r="P93" s="184"/>
      <c r="Q93" s="185" t="s">
        <v>188</v>
      </c>
      <c r="R93" s="185" t="str">
        <f t="shared" si="38"/>
        <v>EUR_CURVE_3M_51Y</v>
      </c>
      <c r="S93" s="107"/>
      <c r="T93" s="107" t="str">
        <f>IFERROR(_xll.RtGet("DTSIMI1",R93,$T$3)/100,"")</f>
        <v/>
      </c>
      <c r="U93" s="107" t="str">
        <f>IFERROR(_xll.RtGet("DTSIMI1",R93,$U$3)/100,"")</f>
        <v/>
      </c>
      <c r="V93" s="107" t="str">
        <f t="shared" si="34"/>
        <v/>
      </c>
      <c r="W93" s="186" t="e">
        <f>_xll.qlSimpleQuoteSetValue(S93,V93,Trigger)</f>
        <v>#NUM!</v>
      </c>
      <c r="X93" s="80"/>
      <c r="Y93" s="184"/>
      <c r="Z93" s="185" t="s">
        <v>188</v>
      </c>
      <c r="AA93" s="185" t="str">
        <f t="shared" si="39"/>
        <v>EURAB6R51Y=</v>
      </c>
      <c r="AB93" s="107"/>
      <c r="AC93" s="107" t="str">
        <f>IFERROR(_xll.RtGet("DTSIMI1",AA93,$AC$3)/100,"")</f>
        <v/>
      </c>
      <c r="AD93" s="107" t="str">
        <f>IFERROR(_xll.RtGet("DTSIMI1",AA93,$AD$3)/100,"")</f>
        <v/>
      </c>
      <c r="AE93" s="107" t="str">
        <f t="shared" si="35"/>
        <v/>
      </c>
      <c r="AF93" s="107"/>
      <c r="AG93" s="89"/>
      <c r="AH93" s="184"/>
      <c r="AI93" s="185" t="s">
        <v>188</v>
      </c>
      <c r="AJ93" s="185" t="str">
        <f t="shared" si="40"/>
        <v>EUR_CURVE_12M_51Y</v>
      </c>
      <c r="AK93" s="107"/>
      <c r="AL93" s="107" t="str">
        <f>IFERROR(_xll.RtGet("DTSIMI1",AJ93,"ASK")/100,"")</f>
        <v/>
      </c>
      <c r="AM93" s="186" t="e">
        <f>_xll.qlSimpleQuoteSetValue(AK93,AL93,Trigger)</f>
        <v>#NUM!</v>
      </c>
      <c r="AO93" s="184"/>
      <c r="AP93" s="185" t="s">
        <v>188</v>
      </c>
      <c r="AQ93" s="185"/>
      <c r="AR93" s="107"/>
      <c r="AS93" s="107" t="str">
        <f>IFERROR(_xll.RtGet("DTSIMI1",AQ93,$AC$3)/100,"")</f>
        <v/>
      </c>
      <c r="AT93" s="107" t="str">
        <f>IFERROR(_xll.RtGet("DTSIMI1",AQ93,$AD$3)/100,"")</f>
        <v/>
      </c>
      <c r="AU93" s="107" t="str">
        <f t="shared" si="36"/>
        <v/>
      </c>
      <c r="AV93" s="107"/>
      <c r="AW93" s="163"/>
      <c r="AX93" s="88"/>
      <c r="AY93" s="88"/>
    </row>
    <row r="94" spans="2:51" hidden="1" outlineLevel="1" x14ac:dyDescent="0.2">
      <c r="B94" s="100" t="str">
        <f t="shared" ref="B94:B102" si="43">IF(F94="","","Dp")</f>
        <v/>
      </c>
      <c r="C94" s="184" t="s">
        <v>189</v>
      </c>
      <c r="D94" s="185" t="str">
        <f t="shared" si="41"/>
        <v>EUROISDDS52Y</v>
      </c>
      <c r="E94" s="185"/>
      <c r="F94" s="107" t="str">
        <f>IFERROR(_xll.RtGet("DTSIMI1",D94,"ask")/100,"")</f>
        <v/>
      </c>
      <c r="G94" s="107" t="e">
        <f>_xll.qlSimpleQuoteSetValue(E94,F94,Trigger)</f>
        <v>#NUM!</v>
      </c>
      <c r="I94" s="184" t="str">
        <f t="shared" si="42"/>
        <v>SW</v>
      </c>
      <c r="J94" s="185" t="s">
        <v>189</v>
      </c>
      <c r="K94" s="185" t="str">
        <f t="shared" si="37"/>
        <v>EURYC1M_AB1E_52Y</v>
      </c>
      <c r="L94" s="107" t="str">
        <f>_xll.qlSimpleQuote(K94,,,Permanent,Trigger,ObjectOverwrite)</f>
        <v>EURYC1M_AB1E_52Y#0010</v>
      </c>
      <c r="M94" s="107">
        <f>IFERROR(_xll.RtGet("DTSIMI1",K94,"ASK")/100,"")</f>
        <v>2.422508E-2</v>
      </c>
      <c r="N94" s="186" t="e">
        <f>_xll.qlSimpleQuoteSetValue(L94,M94,Trigger)</f>
        <v>#N/A</v>
      </c>
      <c r="O94" s="89"/>
      <c r="P94" s="184"/>
      <c r="Q94" s="185" t="s">
        <v>189</v>
      </c>
      <c r="R94" s="185" t="str">
        <f t="shared" si="38"/>
        <v>EUR_CURVE_3M_52Y</v>
      </c>
      <c r="S94" s="107"/>
      <c r="T94" s="107" t="str">
        <f>IFERROR(_xll.RtGet("DTSIMI1",R94,$T$3)/100,"")</f>
        <v/>
      </c>
      <c r="U94" s="107" t="str">
        <f>IFERROR(_xll.RtGet("DTSIMI1",R94,$U$3)/100,"")</f>
        <v/>
      </c>
      <c r="V94" s="107" t="str">
        <f t="shared" si="34"/>
        <v/>
      </c>
      <c r="W94" s="186" t="e">
        <f>_xll.qlSimpleQuoteSetValue(S94,V94,Trigger)</f>
        <v>#NUM!</v>
      </c>
      <c r="X94" s="80"/>
      <c r="Y94" s="184"/>
      <c r="Z94" s="185" t="s">
        <v>189</v>
      </c>
      <c r="AA94" s="185" t="str">
        <f t="shared" si="39"/>
        <v>EURAB6R52Y=</v>
      </c>
      <c r="AB94" s="107"/>
      <c r="AC94" s="107" t="str">
        <f>IFERROR(_xll.RtGet("DTSIMI1",AA94,$AC$3)/100,"")</f>
        <v/>
      </c>
      <c r="AD94" s="107" t="str">
        <f>IFERROR(_xll.RtGet("DTSIMI1",AA94,$AD$3)/100,"")</f>
        <v/>
      </c>
      <c r="AE94" s="107" t="str">
        <f t="shared" si="35"/>
        <v/>
      </c>
      <c r="AF94" s="107"/>
      <c r="AG94" s="89"/>
      <c r="AH94" s="184"/>
      <c r="AI94" s="185" t="s">
        <v>189</v>
      </c>
      <c r="AJ94" s="185" t="str">
        <f t="shared" si="40"/>
        <v>EUR_CURVE_12M_52Y</v>
      </c>
      <c r="AK94" s="107"/>
      <c r="AL94" s="107" t="str">
        <f>IFERROR(_xll.RtGet("DTSIMI1",AJ94,"ASK")/100,"")</f>
        <v/>
      </c>
      <c r="AM94" s="186" t="e">
        <f>_xll.qlSimpleQuoteSetValue(AK94,AL94,Trigger)</f>
        <v>#NUM!</v>
      </c>
      <c r="AO94" s="184"/>
      <c r="AP94" s="185" t="s">
        <v>189</v>
      </c>
      <c r="AQ94" s="185"/>
      <c r="AR94" s="107"/>
      <c r="AS94" s="107" t="str">
        <f>IFERROR(_xll.RtGet("DTSIMI1",AQ94,$AC$3)/100,"")</f>
        <v/>
      </c>
      <c r="AT94" s="107" t="str">
        <f>IFERROR(_xll.RtGet("DTSIMI1",AQ94,$AD$3)/100,"")</f>
        <v/>
      </c>
      <c r="AU94" s="107" t="str">
        <f t="shared" si="36"/>
        <v/>
      </c>
      <c r="AV94" s="107"/>
      <c r="AW94" s="163"/>
      <c r="AX94" s="88"/>
      <c r="AY94" s="88"/>
    </row>
    <row r="95" spans="2:51" hidden="1" outlineLevel="1" x14ac:dyDescent="0.2">
      <c r="B95" s="100" t="str">
        <f t="shared" si="43"/>
        <v/>
      </c>
      <c r="C95" s="184" t="s">
        <v>190</v>
      </c>
      <c r="D95" s="185" t="str">
        <f t="shared" si="41"/>
        <v>EUROISDDS53Y</v>
      </c>
      <c r="E95" s="185"/>
      <c r="F95" s="107" t="str">
        <f>IFERROR(_xll.RtGet("DTSIMI1",D95,"ask")/100,"")</f>
        <v/>
      </c>
      <c r="G95" s="107" t="e">
        <f>_xll.qlSimpleQuoteSetValue(E95,F95,Trigger)</f>
        <v>#NUM!</v>
      </c>
      <c r="I95" s="184" t="str">
        <f t="shared" si="42"/>
        <v>SW</v>
      </c>
      <c r="J95" s="185" t="s">
        <v>190</v>
      </c>
      <c r="K95" s="185" t="str">
        <f t="shared" si="37"/>
        <v>EURYC1M_AB1E_53Y</v>
      </c>
      <c r="L95" s="107" t="str">
        <f>_xll.qlSimpleQuote(K95,,,Permanent,Trigger,ObjectOverwrite)</f>
        <v>EURYC1M_AB1E_53Y#0010</v>
      </c>
      <c r="M95" s="107">
        <f>IFERROR(_xll.RtGet("DTSIMI1",K95,"ASK")/100,"")</f>
        <v>2.42162E-2</v>
      </c>
      <c r="N95" s="186" t="e">
        <f>_xll.qlSimpleQuoteSetValue(L95,M95,Trigger)</f>
        <v>#N/A</v>
      </c>
      <c r="O95" s="89"/>
      <c r="P95" s="184"/>
      <c r="Q95" s="185" t="s">
        <v>190</v>
      </c>
      <c r="R95" s="185" t="str">
        <f t="shared" si="38"/>
        <v>EUR_CURVE_3M_53Y</v>
      </c>
      <c r="S95" s="107"/>
      <c r="T95" s="107" t="str">
        <f>IFERROR(_xll.RtGet("DTSIMI1",R95,$T$3)/100,"")</f>
        <v/>
      </c>
      <c r="U95" s="107" t="str">
        <f>IFERROR(_xll.RtGet("DTSIMI1",R95,$U$3)/100,"")</f>
        <v/>
      </c>
      <c r="V95" s="107" t="str">
        <f t="shared" si="34"/>
        <v/>
      </c>
      <c r="W95" s="186" t="e">
        <f>_xll.qlSimpleQuoteSetValue(S95,V95,Trigger)</f>
        <v>#NUM!</v>
      </c>
      <c r="X95" s="80"/>
      <c r="Y95" s="184"/>
      <c r="Z95" s="185" t="s">
        <v>190</v>
      </c>
      <c r="AA95" s="185" t="str">
        <f t="shared" si="39"/>
        <v>EURAB6R53Y=</v>
      </c>
      <c r="AB95" s="107"/>
      <c r="AC95" s="107" t="str">
        <f>IFERROR(_xll.RtGet("DTSIMI1",AA95,$AC$3)/100,"")</f>
        <v/>
      </c>
      <c r="AD95" s="107" t="str">
        <f>IFERROR(_xll.RtGet("DTSIMI1",AA95,$AD$3)/100,"")</f>
        <v/>
      </c>
      <c r="AE95" s="107" t="str">
        <f t="shared" si="35"/>
        <v/>
      </c>
      <c r="AF95" s="107"/>
      <c r="AG95" s="89"/>
      <c r="AH95" s="184"/>
      <c r="AI95" s="185" t="s">
        <v>190</v>
      </c>
      <c r="AJ95" s="185" t="str">
        <f t="shared" si="40"/>
        <v>EUR_CURVE_12M_53Y</v>
      </c>
      <c r="AK95" s="107"/>
      <c r="AL95" s="107" t="str">
        <f>IFERROR(_xll.RtGet("DTSIMI1",AJ95,"ASK")/100,"")</f>
        <v/>
      </c>
      <c r="AM95" s="186" t="e">
        <f>_xll.qlSimpleQuoteSetValue(AK95,AL95,Trigger)</f>
        <v>#NUM!</v>
      </c>
      <c r="AO95" s="184"/>
      <c r="AP95" s="185" t="s">
        <v>190</v>
      </c>
      <c r="AQ95" s="185"/>
      <c r="AR95" s="107"/>
      <c r="AS95" s="107" t="str">
        <f>IFERROR(_xll.RtGet("DTSIMI1",AQ95,$AC$3)/100,"")</f>
        <v/>
      </c>
      <c r="AT95" s="107" t="str">
        <f>IFERROR(_xll.RtGet("DTSIMI1",AQ95,$AD$3)/100,"")</f>
        <v/>
      </c>
      <c r="AU95" s="107" t="str">
        <f t="shared" si="36"/>
        <v/>
      </c>
      <c r="AV95" s="107"/>
      <c r="AW95" s="163"/>
    </row>
    <row r="96" spans="2:51" hidden="1" outlineLevel="1" x14ac:dyDescent="0.2">
      <c r="B96" s="100" t="str">
        <f t="shared" si="43"/>
        <v/>
      </c>
      <c r="C96" s="184" t="s">
        <v>191</v>
      </c>
      <c r="D96" s="185" t="str">
        <f t="shared" si="41"/>
        <v>EUROISDDS54Y</v>
      </c>
      <c r="E96" s="185"/>
      <c r="F96" s="107" t="str">
        <f>IFERROR(_xll.RtGet("DTSIMI1",D96,"ask")/100,"")</f>
        <v/>
      </c>
      <c r="G96" s="107" t="e">
        <f>_xll.qlSimpleQuoteSetValue(E96,F96,Trigger)</f>
        <v>#NUM!</v>
      </c>
      <c r="I96" s="184" t="str">
        <f t="shared" si="42"/>
        <v>SW</v>
      </c>
      <c r="J96" s="185" t="s">
        <v>191</v>
      </c>
      <c r="K96" s="185" t="str">
        <f t="shared" si="37"/>
        <v>EURYC1M_AB1E_54Y</v>
      </c>
      <c r="L96" s="107" t="str">
        <f>_xll.qlSimpleQuote(K96,,,Permanent,Trigger,ObjectOverwrite)</f>
        <v>EURYC1M_AB1E_54Y#0010</v>
      </c>
      <c r="M96" s="107">
        <f>IFERROR(_xll.RtGet("DTSIMI1",K96,"ASK")/100,"")</f>
        <v>2.4207100000000002E-2</v>
      </c>
      <c r="N96" s="186" t="e">
        <f>_xll.qlSimpleQuoteSetValue(L96,M96,Trigger)</f>
        <v>#N/A</v>
      </c>
      <c r="O96" s="89"/>
      <c r="P96" s="184"/>
      <c r="Q96" s="185" t="s">
        <v>191</v>
      </c>
      <c r="R96" s="185" t="str">
        <f t="shared" si="38"/>
        <v>EUR_CURVE_3M_54Y</v>
      </c>
      <c r="S96" s="107"/>
      <c r="T96" s="107" t="str">
        <f>IFERROR(_xll.RtGet("DTSIMI1",R96,$T$3)/100,"")</f>
        <v/>
      </c>
      <c r="U96" s="107" t="str">
        <f>IFERROR(_xll.RtGet("DTSIMI1",R96,$U$3)/100,"")</f>
        <v/>
      </c>
      <c r="V96" s="107" t="str">
        <f t="shared" si="34"/>
        <v/>
      </c>
      <c r="W96" s="186" t="e">
        <f>_xll.qlSimpleQuoteSetValue(S96,V96,Trigger)</f>
        <v>#NUM!</v>
      </c>
      <c r="X96" s="80"/>
      <c r="Y96" s="184"/>
      <c r="Z96" s="185" t="s">
        <v>191</v>
      </c>
      <c r="AA96" s="185" t="str">
        <f t="shared" si="39"/>
        <v>EURAB6R54Y=</v>
      </c>
      <c r="AB96" s="107"/>
      <c r="AC96" s="107" t="str">
        <f>IFERROR(_xll.RtGet("DTSIMI1",AA96,$AC$3)/100,"")</f>
        <v/>
      </c>
      <c r="AD96" s="107" t="str">
        <f>IFERROR(_xll.RtGet("DTSIMI1",AA96,$AD$3)/100,"")</f>
        <v/>
      </c>
      <c r="AE96" s="107" t="str">
        <f t="shared" si="35"/>
        <v/>
      </c>
      <c r="AF96" s="107"/>
      <c r="AG96" s="89"/>
      <c r="AH96" s="184"/>
      <c r="AI96" s="185" t="s">
        <v>191</v>
      </c>
      <c r="AJ96" s="185" t="str">
        <f t="shared" si="40"/>
        <v>EUR_CURVE_12M_54Y</v>
      </c>
      <c r="AK96" s="107"/>
      <c r="AL96" s="107" t="str">
        <f>IFERROR(_xll.RtGet("DTSIMI1",AJ96,"ASK")/100,"")</f>
        <v/>
      </c>
      <c r="AM96" s="186" t="e">
        <f>_xll.qlSimpleQuoteSetValue(AK96,AL96,Trigger)</f>
        <v>#NUM!</v>
      </c>
      <c r="AO96" s="184"/>
      <c r="AP96" s="185" t="s">
        <v>191</v>
      </c>
      <c r="AQ96" s="185"/>
      <c r="AR96" s="107"/>
      <c r="AS96" s="107" t="str">
        <f>IFERROR(_xll.RtGet("DTSIMI1",AQ96,$AC$3)/100,"")</f>
        <v/>
      </c>
      <c r="AT96" s="107" t="str">
        <f>IFERROR(_xll.RtGet("DTSIMI1",AQ96,$AD$3)/100,"")</f>
        <v/>
      </c>
      <c r="AU96" s="107" t="str">
        <f t="shared" si="36"/>
        <v/>
      </c>
      <c r="AV96" s="107"/>
      <c r="AW96" s="163"/>
    </row>
    <row r="97" spans="2:49" hidden="1" outlineLevel="1" x14ac:dyDescent="0.2">
      <c r="B97" s="100" t="str">
        <f t="shared" si="43"/>
        <v/>
      </c>
      <c r="C97" s="184" t="s">
        <v>192</v>
      </c>
      <c r="D97" s="185" t="str">
        <f t="shared" si="41"/>
        <v>EUROISDDS55Y</v>
      </c>
      <c r="E97" s="185"/>
      <c r="F97" s="107" t="str">
        <f>IFERROR(_xll.RtGet("DTSIMI1",D97,"ask")/100,"")</f>
        <v/>
      </c>
      <c r="G97" s="107" t="e">
        <f>_xll.qlSimpleQuoteSetValue(E97,F97,Trigger)</f>
        <v>#NUM!</v>
      </c>
      <c r="I97" s="184" t="str">
        <f t="shared" si="42"/>
        <v>SW</v>
      </c>
      <c r="J97" s="185" t="s">
        <v>192</v>
      </c>
      <c r="K97" s="185" t="str">
        <f t="shared" si="37"/>
        <v>EURYC1M_AB1E_55Y</v>
      </c>
      <c r="L97" s="107" t="str">
        <f>_xll.qlSimpleQuote(K97,,,Permanent,Trigger,ObjectOverwrite)</f>
        <v>EURYC1M_AB1E_55Y#0010</v>
      </c>
      <c r="M97" s="107">
        <f>IFERROR(_xll.RtGet("DTSIMI1",K97,"ASK")/100,"")</f>
        <v>2.419839E-2</v>
      </c>
      <c r="N97" s="186" t="e">
        <f>_xll.qlSimpleQuoteSetValue(L97,M97,Trigger)</f>
        <v>#N/A</v>
      </c>
      <c r="O97" s="89"/>
      <c r="P97" s="184"/>
      <c r="Q97" s="185" t="s">
        <v>192</v>
      </c>
      <c r="R97" s="185" t="str">
        <f t="shared" si="38"/>
        <v>EUR_CURVE_3M_55Y</v>
      </c>
      <c r="S97" s="107"/>
      <c r="T97" s="107" t="str">
        <f>IFERROR(_xll.RtGet("DTSIMI1",R97,$T$3)/100,"")</f>
        <v/>
      </c>
      <c r="U97" s="107" t="str">
        <f>IFERROR(_xll.RtGet("DTSIMI1",R97,$U$3)/100,"")</f>
        <v/>
      </c>
      <c r="V97" s="107" t="str">
        <f t="shared" si="34"/>
        <v/>
      </c>
      <c r="W97" s="186" t="e">
        <f>_xll.qlSimpleQuoteSetValue(S97,V97,Trigger)</f>
        <v>#NUM!</v>
      </c>
      <c r="X97" s="80"/>
      <c r="Y97" s="184"/>
      <c r="Z97" s="185" t="s">
        <v>192</v>
      </c>
      <c r="AA97" s="185" t="str">
        <f t="shared" si="39"/>
        <v>EURAB6R55Y=</v>
      </c>
      <c r="AB97" s="107"/>
      <c r="AC97" s="107" t="str">
        <f>IFERROR(_xll.RtGet("DTSIMI1",AA97,$AC$3)/100,"")</f>
        <v/>
      </c>
      <c r="AD97" s="107" t="str">
        <f>IFERROR(_xll.RtGet("DTSIMI1",AA97,$AD$3)/100,"")</f>
        <v/>
      </c>
      <c r="AE97" s="107" t="str">
        <f t="shared" si="35"/>
        <v/>
      </c>
      <c r="AF97" s="107"/>
      <c r="AG97" s="89"/>
      <c r="AH97" s="184"/>
      <c r="AI97" s="185" t="s">
        <v>192</v>
      </c>
      <c r="AJ97" s="185" t="str">
        <f t="shared" si="40"/>
        <v>EUR_CURVE_12M_55Y</v>
      </c>
      <c r="AK97" s="107"/>
      <c r="AL97" s="107" t="str">
        <f>IFERROR(_xll.RtGet("DTSIMI1",AJ97,"ASK")/100,"")</f>
        <v/>
      </c>
      <c r="AM97" s="186" t="e">
        <f>_xll.qlSimpleQuoteSetValue(AK97,AL97,Trigger)</f>
        <v>#NUM!</v>
      </c>
      <c r="AO97" s="184"/>
      <c r="AP97" s="185" t="s">
        <v>192</v>
      </c>
      <c r="AQ97" s="185"/>
      <c r="AR97" s="107"/>
      <c r="AS97" s="107" t="str">
        <f>IFERROR(_xll.RtGet("DTSIMI1",AQ97,$AC$3)/100,"")</f>
        <v/>
      </c>
      <c r="AT97" s="107" t="str">
        <f>IFERROR(_xll.RtGet("DTSIMI1",AQ97,$AD$3)/100,"")</f>
        <v/>
      </c>
      <c r="AU97" s="107" t="str">
        <f t="shared" si="36"/>
        <v/>
      </c>
      <c r="AV97" s="107"/>
      <c r="AW97" s="163"/>
    </row>
    <row r="98" spans="2:49" hidden="1" outlineLevel="1" x14ac:dyDescent="0.2">
      <c r="B98" s="100" t="str">
        <f t="shared" si="43"/>
        <v/>
      </c>
      <c r="C98" s="184" t="s">
        <v>193</v>
      </c>
      <c r="D98" s="185" t="str">
        <f t="shared" si="41"/>
        <v>EUROISDDS56Y</v>
      </c>
      <c r="E98" s="185"/>
      <c r="F98" s="107" t="str">
        <f>IFERROR(_xll.RtGet("DTSIMI1",D98,"ask")/100,"")</f>
        <v/>
      </c>
      <c r="G98" s="107" t="e">
        <f>_xll.qlSimpleQuoteSetValue(E98,F98,Trigger)</f>
        <v>#NUM!</v>
      </c>
      <c r="I98" s="184" t="str">
        <f t="shared" si="42"/>
        <v>SW</v>
      </c>
      <c r="J98" s="185" t="s">
        <v>193</v>
      </c>
      <c r="K98" s="185" t="str">
        <f t="shared" si="37"/>
        <v>EURYC1M_AB1E_56Y</v>
      </c>
      <c r="L98" s="107" t="str">
        <f>_xll.qlSimpleQuote(K98,,,Permanent,Trigger,ObjectOverwrite)</f>
        <v>EURYC1M_AB1E_56Y#0010</v>
      </c>
      <c r="M98" s="107">
        <f>IFERROR(_xll.RtGet("DTSIMI1",K98,"ASK")/100,"")</f>
        <v>2.4190040000000003E-2</v>
      </c>
      <c r="N98" s="186" t="e">
        <f>_xll.qlSimpleQuoteSetValue(L98,M98,Trigger)</f>
        <v>#N/A</v>
      </c>
      <c r="O98" s="89"/>
      <c r="P98" s="184"/>
      <c r="Q98" s="185" t="s">
        <v>193</v>
      </c>
      <c r="R98" s="185" t="str">
        <f t="shared" si="38"/>
        <v>EUR_CURVE_3M_56Y</v>
      </c>
      <c r="S98" s="107"/>
      <c r="T98" s="107" t="str">
        <f>IFERROR(_xll.RtGet("DTSIMI1",R98,$T$3)/100,"")</f>
        <v/>
      </c>
      <c r="U98" s="107" t="str">
        <f>IFERROR(_xll.RtGet("DTSIMI1",R98,$U$3)/100,"")</f>
        <v/>
      </c>
      <c r="V98" s="107" t="str">
        <f t="shared" si="34"/>
        <v/>
      </c>
      <c r="W98" s="186" t="e">
        <f>_xll.qlSimpleQuoteSetValue(S98,V98,Trigger)</f>
        <v>#NUM!</v>
      </c>
      <c r="X98" s="80"/>
      <c r="Y98" s="184"/>
      <c r="Z98" s="185" t="s">
        <v>193</v>
      </c>
      <c r="AA98" s="185" t="str">
        <f t="shared" si="39"/>
        <v>EURAB6R56Y=</v>
      </c>
      <c r="AB98" s="107"/>
      <c r="AC98" s="107" t="str">
        <f>IFERROR(_xll.RtGet("DTSIMI1",AA98,$AC$3)/100,"")</f>
        <v/>
      </c>
      <c r="AD98" s="107" t="str">
        <f>IFERROR(_xll.RtGet("DTSIMI1",AA98,$AD$3)/100,"")</f>
        <v/>
      </c>
      <c r="AE98" s="107" t="str">
        <f t="shared" si="35"/>
        <v/>
      </c>
      <c r="AF98" s="107"/>
      <c r="AG98" s="89"/>
      <c r="AH98" s="184"/>
      <c r="AI98" s="185" t="s">
        <v>193</v>
      </c>
      <c r="AJ98" s="185" t="str">
        <f t="shared" si="40"/>
        <v>EUR_CURVE_12M_56Y</v>
      </c>
      <c r="AK98" s="107"/>
      <c r="AL98" s="107" t="str">
        <f>IFERROR(_xll.RtGet("DTSIMI1",AJ98,"ASK")/100,"")</f>
        <v/>
      </c>
      <c r="AM98" s="186" t="e">
        <f>_xll.qlSimpleQuoteSetValue(AK98,AL98,Trigger)</f>
        <v>#NUM!</v>
      </c>
      <c r="AO98" s="184"/>
      <c r="AP98" s="185" t="s">
        <v>193</v>
      </c>
      <c r="AQ98" s="185"/>
      <c r="AR98" s="107"/>
      <c r="AS98" s="107" t="str">
        <f>IFERROR(_xll.RtGet("DTSIMI1",AQ98,$AC$3)/100,"")</f>
        <v/>
      </c>
      <c r="AT98" s="107" t="str">
        <f>IFERROR(_xll.RtGet("DTSIMI1",AQ98,$AD$3)/100,"")</f>
        <v/>
      </c>
      <c r="AU98" s="107" t="str">
        <f t="shared" si="36"/>
        <v/>
      </c>
      <c r="AV98" s="107"/>
      <c r="AW98" s="163"/>
    </row>
    <row r="99" spans="2:49" hidden="1" outlineLevel="1" x14ac:dyDescent="0.2">
      <c r="B99" s="100" t="str">
        <f t="shared" si="43"/>
        <v/>
      </c>
      <c r="C99" s="184" t="s">
        <v>194</v>
      </c>
      <c r="D99" s="185" t="str">
        <f t="shared" si="41"/>
        <v>EUROISDDS57Y</v>
      </c>
      <c r="E99" s="185"/>
      <c r="F99" s="107" t="str">
        <f>IFERROR(_xll.RtGet("DTSIMI1",D99,"ask")/100,"")</f>
        <v/>
      </c>
      <c r="G99" s="107" t="e">
        <f>_xll.qlSimpleQuoteSetValue(E99,F99,Trigger)</f>
        <v>#NUM!</v>
      </c>
      <c r="I99" s="184" t="str">
        <f t="shared" si="42"/>
        <v>SW</v>
      </c>
      <c r="J99" s="185" t="s">
        <v>194</v>
      </c>
      <c r="K99" s="185" t="str">
        <f t="shared" si="37"/>
        <v>EURYC1M_AB1E_57Y</v>
      </c>
      <c r="L99" s="107" t="str">
        <f>_xll.qlSimpleQuote(K99,,,Permanent,Trigger,ObjectOverwrite)</f>
        <v>EURYC1M_AB1E_57Y#0010</v>
      </c>
      <c r="M99" s="107">
        <f>IFERROR(_xll.RtGet("DTSIMI1",K99,"ASK")/100,"")</f>
        <v>2.4182559999999999E-2</v>
      </c>
      <c r="N99" s="186" t="e">
        <f>_xll.qlSimpleQuoteSetValue(L99,M99,Trigger)</f>
        <v>#N/A</v>
      </c>
      <c r="O99" s="89"/>
      <c r="P99" s="184"/>
      <c r="Q99" s="185" t="s">
        <v>194</v>
      </c>
      <c r="R99" s="185" t="str">
        <f t="shared" si="38"/>
        <v>EUR_CURVE_3M_57Y</v>
      </c>
      <c r="S99" s="107"/>
      <c r="T99" s="107" t="str">
        <f>IFERROR(_xll.RtGet("DTSIMI1",R99,$T$3)/100,"")</f>
        <v/>
      </c>
      <c r="U99" s="107" t="str">
        <f>IFERROR(_xll.RtGet("DTSIMI1",R99,$U$3)/100,"")</f>
        <v/>
      </c>
      <c r="V99" s="107" t="str">
        <f t="shared" si="34"/>
        <v/>
      </c>
      <c r="W99" s="186" t="e">
        <f>_xll.qlSimpleQuoteSetValue(S99,V99,Trigger)</f>
        <v>#NUM!</v>
      </c>
      <c r="X99" s="80"/>
      <c r="Y99" s="184"/>
      <c r="Z99" s="185" t="s">
        <v>194</v>
      </c>
      <c r="AA99" s="185" t="str">
        <f t="shared" si="39"/>
        <v>EURAB6R57Y=</v>
      </c>
      <c r="AB99" s="107"/>
      <c r="AC99" s="107" t="str">
        <f>IFERROR(_xll.RtGet("DTSIMI1",AA99,$AC$3)/100,"")</f>
        <v/>
      </c>
      <c r="AD99" s="107" t="str">
        <f>IFERROR(_xll.RtGet("DTSIMI1",AA99,$AD$3)/100,"")</f>
        <v/>
      </c>
      <c r="AE99" s="107" t="str">
        <f t="shared" si="35"/>
        <v/>
      </c>
      <c r="AF99" s="107"/>
      <c r="AG99" s="89"/>
      <c r="AH99" s="184"/>
      <c r="AI99" s="185" t="s">
        <v>194</v>
      </c>
      <c r="AJ99" s="185" t="str">
        <f t="shared" si="40"/>
        <v>EUR_CURVE_12M_57Y</v>
      </c>
      <c r="AK99" s="107"/>
      <c r="AL99" s="107" t="str">
        <f>IFERROR(_xll.RtGet("DTSIMI1",AJ99,"ASK")/100,"")</f>
        <v/>
      </c>
      <c r="AM99" s="186" t="e">
        <f>_xll.qlSimpleQuoteSetValue(AK99,AL99,Trigger)</f>
        <v>#NUM!</v>
      </c>
      <c r="AO99" s="184"/>
      <c r="AP99" s="185" t="s">
        <v>194</v>
      </c>
      <c r="AQ99" s="185"/>
      <c r="AR99" s="107"/>
      <c r="AS99" s="107" t="str">
        <f>IFERROR(_xll.RtGet("DTSIMI1",AQ99,$AC$3)/100,"")</f>
        <v/>
      </c>
      <c r="AT99" s="107" t="str">
        <f>IFERROR(_xll.RtGet("DTSIMI1",AQ99,$AD$3)/100,"")</f>
        <v/>
      </c>
      <c r="AU99" s="107" t="str">
        <f t="shared" si="36"/>
        <v/>
      </c>
      <c r="AV99" s="107"/>
      <c r="AW99" s="163"/>
    </row>
    <row r="100" spans="2:49" hidden="1" outlineLevel="1" x14ac:dyDescent="0.2">
      <c r="B100" s="100" t="str">
        <f t="shared" si="43"/>
        <v/>
      </c>
      <c r="C100" s="184" t="s">
        <v>195</v>
      </c>
      <c r="D100" s="185" t="str">
        <f t="shared" si="41"/>
        <v>EUROISDDS58Y</v>
      </c>
      <c r="E100" s="185"/>
      <c r="F100" s="107" t="str">
        <f>IFERROR(_xll.RtGet("DTSIMI1",D100,"ask")/100,"")</f>
        <v/>
      </c>
      <c r="G100" s="107" t="e">
        <f>_xll.qlSimpleQuoteSetValue(E100,F100,Trigger)</f>
        <v>#NUM!</v>
      </c>
      <c r="I100" s="184" t="str">
        <f t="shared" si="42"/>
        <v>SW</v>
      </c>
      <c r="J100" s="185" t="s">
        <v>195</v>
      </c>
      <c r="K100" s="185" t="str">
        <f t="shared" si="37"/>
        <v>EURYC1M_AB1E_58Y</v>
      </c>
      <c r="L100" s="107" t="str">
        <f>_xll.qlSimpleQuote(K100,,,Permanent,Trigger,ObjectOverwrite)</f>
        <v>EURYC1M_AB1E_58Y#0010</v>
      </c>
      <c r="M100" s="107">
        <f>IFERROR(_xll.RtGet("DTSIMI1",K100,"ASK")/100,"")</f>
        <v>2.4174889999999997E-2</v>
      </c>
      <c r="N100" s="186" t="e">
        <f>_xll.qlSimpleQuoteSetValue(L100,M100,Trigger)</f>
        <v>#N/A</v>
      </c>
      <c r="O100" s="89"/>
      <c r="P100" s="184"/>
      <c r="Q100" s="185" t="s">
        <v>195</v>
      </c>
      <c r="R100" s="185" t="str">
        <f t="shared" si="38"/>
        <v>EUR_CURVE_3M_58Y</v>
      </c>
      <c r="S100" s="107"/>
      <c r="T100" s="107" t="str">
        <f>IFERROR(_xll.RtGet("DTSIMI1",R100,$T$3)/100,"")</f>
        <v/>
      </c>
      <c r="U100" s="107" t="str">
        <f>IFERROR(_xll.RtGet("DTSIMI1",R100,$U$3)/100,"")</f>
        <v/>
      </c>
      <c r="V100" s="107" t="str">
        <f t="shared" si="34"/>
        <v/>
      </c>
      <c r="W100" s="186" t="e">
        <f>_xll.qlSimpleQuoteSetValue(S100,V100,Trigger)</f>
        <v>#NUM!</v>
      </c>
      <c r="X100" s="80"/>
      <c r="Y100" s="184"/>
      <c r="Z100" s="185" t="s">
        <v>195</v>
      </c>
      <c r="AA100" s="185" t="str">
        <f t="shared" si="39"/>
        <v>EURAB6R58Y=</v>
      </c>
      <c r="AB100" s="107"/>
      <c r="AC100" s="107" t="str">
        <f>IFERROR(_xll.RtGet("DTSIMI1",AA100,$AC$3)/100,"")</f>
        <v/>
      </c>
      <c r="AD100" s="107" t="str">
        <f>IFERROR(_xll.RtGet("DTSIMI1",AA100,$AD$3)/100,"")</f>
        <v/>
      </c>
      <c r="AE100" s="107" t="str">
        <f t="shared" si="35"/>
        <v/>
      </c>
      <c r="AF100" s="107"/>
      <c r="AG100" s="89"/>
      <c r="AH100" s="184"/>
      <c r="AI100" s="185" t="s">
        <v>195</v>
      </c>
      <c r="AJ100" s="185" t="str">
        <f t="shared" si="40"/>
        <v>EUR_CURVE_12M_58Y</v>
      </c>
      <c r="AK100" s="107"/>
      <c r="AL100" s="107" t="str">
        <f>IFERROR(_xll.RtGet("DTSIMI1",AJ100,"ASK")/100,"")</f>
        <v/>
      </c>
      <c r="AM100" s="186" t="e">
        <f>_xll.qlSimpleQuoteSetValue(AK100,AL100,Trigger)</f>
        <v>#NUM!</v>
      </c>
      <c r="AO100" s="184"/>
      <c r="AP100" s="185" t="s">
        <v>195</v>
      </c>
      <c r="AQ100" s="185"/>
      <c r="AR100" s="107"/>
      <c r="AS100" s="107" t="str">
        <f>IFERROR(_xll.RtGet("DTSIMI1",AQ100,$AC$3)/100,"")</f>
        <v/>
      </c>
      <c r="AT100" s="107" t="str">
        <f>IFERROR(_xll.RtGet("DTSIMI1",AQ100,$AD$3)/100,"")</f>
        <v/>
      </c>
      <c r="AU100" s="107" t="str">
        <f t="shared" si="36"/>
        <v/>
      </c>
      <c r="AV100" s="107"/>
      <c r="AW100" s="163"/>
    </row>
    <row r="101" spans="2:49" hidden="1" outlineLevel="1" x14ac:dyDescent="0.2">
      <c r="B101" s="100" t="str">
        <f t="shared" si="43"/>
        <v/>
      </c>
      <c r="C101" s="184" t="s">
        <v>196</v>
      </c>
      <c r="D101" s="185" t="str">
        <f t="shared" si="41"/>
        <v>EUROISDDS59Y</v>
      </c>
      <c r="E101" s="185"/>
      <c r="F101" s="107" t="str">
        <f>IFERROR(_xll.RtGet("DTSIMI1",D101,"ask")/100,"")</f>
        <v/>
      </c>
      <c r="G101" s="107" t="e">
        <f>_xll.qlSimpleQuoteSetValue(E101,F101,Trigger)</f>
        <v>#NUM!</v>
      </c>
      <c r="I101" s="184" t="str">
        <f t="shared" si="42"/>
        <v>SW</v>
      </c>
      <c r="J101" s="185" t="s">
        <v>196</v>
      </c>
      <c r="K101" s="185" t="str">
        <f t="shared" si="37"/>
        <v>EURYC1M_AB1E_59Y</v>
      </c>
      <c r="L101" s="107" t="str">
        <f>_xll.qlSimpleQuote(K101,,,Permanent,Trigger,ObjectOverwrite)</f>
        <v>EURYC1M_AB1E_59Y#0010</v>
      </c>
      <c r="M101" s="107">
        <f>IFERROR(_xll.RtGet("DTSIMI1",K101,"ASK")/100,"")</f>
        <v>2.416751E-2</v>
      </c>
      <c r="N101" s="186" t="e">
        <f>_xll.qlSimpleQuoteSetValue(L101,M101,Trigger)</f>
        <v>#N/A</v>
      </c>
      <c r="O101" s="89"/>
      <c r="P101" s="184"/>
      <c r="Q101" s="185" t="s">
        <v>196</v>
      </c>
      <c r="R101" s="185" t="str">
        <f t="shared" si="38"/>
        <v>EUR_CURVE_3M_59Y</v>
      </c>
      <c r="S101" s="107"/>
      <c r="T101" s="107" t="str">
        <f>IFERROR(_xll.RtGet("DTSIMI1",R101,$T$3)/100,"")</f>
        <v/>
      </c>
      <c r="U101" s="107" t="str">
        <f>IFERROR(_xll.RtGet("DTSIMI1",R101,$U$3)/100,"")</f>
        <v/>
      </c>
      <c r="V101" s="107" t="str">
        <f t="shared" si="34"/>
        <v/>
      </c>
      <c r="W101" s="186" t="e">
        <f>_xll.qlSimpleQuoteSetValue(S101,V101,Trigger)</f>
        <v>#NUM!</v>
      </c>
      <c r="X101" s="80"/>
      <c r="Y101" s="184"/>
      <c r="Z101" s="185" t="s">
        <v>196</v>
      </c>
      <c r="AA101" s="185" t="str">
        <f t="shared" si="39"/>
        <v>EURAB6R59Y=</v>
      </c>
      <c r="AB101" s="107"/>
      <c r="AC101" s="107" t="str">
        <f>IFERROR(_xll.RtGet("DTSIMI1",AA101,$AC$3)/100,"")</f>
        <v/>
      </c>
      <c r="AD101" s="107" t="str">
        <f>IFERROR(_xll.RtGet("DTSIMI1",AA101,$AD$3)/100,"")</f>
        <v/>
      </c>
      <c r="AE101" s="107" t="str">
        <f t="shared" si="35"/>
        <v/>
      </c>
      <c r="AF101" s="107"/>
      <c r="AG101" s="89"/>
      <c r="AH101" s="184"/>
      <c r="AI101" s="185" t="s">
        <v>196</v>
      </c>
      <c r="AJ101" s="185" t="str">
        <f t="shared" si="40"/>
        <v>EUR_CURVE_12M_59Y</v>
      </c>
      <c r="AK101" s="107"/>
      <c r="AL101" s="107" t="str">
        <f>IFERROR(_xll.RtGet("DTSIMI1",AJ101,"ASK")/100,"")</f>
        <v/>
      </c>
      <c r="AM101" s="186" t="e">
        <f>_xll.qlSimpleQuoteSetValue(AK101,AL101,Trigger)</f>
        <v>#NUM!</v>
      </c>
      <c r="AO101" s="184"/>
      <c r="AP101" s="185" t="s">
        <v>196</v>
      </c>
      <c r="AQ101" s="185"/>
      <c r="AR101" s="107"/>
      <c r="AS101" s="107" t="str">
        <f>IFERROR(_xll.RtGet("DTSIMI1",AQ101,$AC$3)/100,"")</f>
        <v/>
      </c>
      <c r="AT101" s="107" t="str">
        <f>IFERROR(_xll.RtGet("DTSIMI1",AQ101,$AD$3)/100,"")</f>
        <v/>
      </c>
      <c r="AU101" s="107" t="str">
        <f t="shared" si="36"/>
        <v/>
      </c>
      <c r="AV101" s="107"/>
      <c r="AW101" s="163"/>
    </row>
    <row r="102" spans="2:49" collapsed="1" x14ac:dyDescent="0.2">
      <c r="B102" s="110" t="str">
        <f t="shared" si="43"/>
        <v>Dp</v>
      </c>
      <c r="C102" s="219" t="s">
        <v>175</v>
      </c>
      <c r="D102" s="219" t="str">
        <f t="shared" si="41"/>
        <v>EUROISDDS60Y</v>
      </c>
      <c r="E102" s="220" t="str">
        <f>_xll.qlSimpleQuote(D102,,,Permanent,Trigger,ObjectOverwrite)</f>
        <v>EUROISDDS60Y#0010</v>
      </c>
      <c r="F102" s="215">
        <f>IFERROR(_xll.RtGet("DTSIMI1",D102,"ask")/100,"")</f>
        <v>1.5070000000000002E-2</v>
      </c>
      <c r="G102" s="215">
        <f>_xll.qlSimpleQuoteSetValue(E102,F102,Trigger)</f>
        <v>-9.9999999999978578E-6</v>
      </c>
      <c r="I102" s="219" t="str">
        <f t="shared" si="42"/>
        <v>SW</v>
      </c>
      <c r="J102" s="219" t="s">
        <v>175</v>
      </c>
      <c r="K102" s="220" t="str">
        <f t="shared" si="37"/>
        <v>EURYC1M_AB1E_60Y</v>
      </c>
      <c r="L102" s="215" t="str">
        <f>_xll.qlSimpleQuote(K102,,,Permanent,Trigger,ObjectOverwrite)</f>
        <v>EURYC1M_AB1E_60Y#0010</v>
      </c>
      <c r="M102" s="215">
        <f>IFERROR(_xll.RtGet("DTSIMI1",K102,"ASK")/100,"")</f>
        <v>1.538E-2</v>
      </c>
      <c r="N102" s="437">
        <f>_xll.qlSimpleQuoteSetValue(L102,M102,Trigger)</f>
        <v>-9.9999999999995925E-6</v>
      </c>
      <c r="O102" s="89"/>
      <c r="P102" s="219" t="str">
        <f t="shared" ref="P102" si="44">IF(ISBLANK(Q102),"","SW")</f>
        <v>SW</v>
      </c>
      <c r="Q102" s="219" t="s">
        <v>175</v>
      </c>
      <c r="R102" s="220" t="str">
        <f t="shared" si="38"/>
        <v>EUR_CURVE_3M_60Y</v>
      </c>
      <c r="S102" s="215" t="str">
        <f>_xll.qlSimpleQuote(R102,,,Permanent,Trigger,ObjectOverwrite)</f>
        <v>EUR_CURVE_3M_60Y#0010</v>
      </c>
      <c r="T102" s="215">
        <f>IFERROR(_xll.RtGet("DTSIMI1",R102,$T$3)/100,"")</f>
        <v>1.5910000000000001E-2</v>
      </c>
      <c r="U102" s="215">
        <f>IFERROR(_xll.RtGet("DTSIMI1",R102,$U$3)/100,"")</f>
        <v>1.5910000000000001E-2</v>
      </c>
      <c r="V102" s="215">
        <f t="shared" si="34"/>
        <v>1.5910000000000001E-2</v>
      </c>
      <c r="W102" s="437">
        <f>_xll.qlSimpleQuoteSetValue(S102,V102,Trigger)</f>
        <v>-9.9999999999995925E-6</v>
      </c>
      <c r="X102" s="80"/>
      <c r="Y102" s="219" t="str">
        <f t="shared" ref="Y102" si="45">IF(ISBLANK(Z102),"","SW")</f>
        <v>SW</v>
      </c>
      <c r="Z102" s="219" t="s">
        <v>175</v>
      </c>
      <c r="AA102" s="220" t="str">
        <f t="shared" si="39"/>
        <v>EURAB6R60Y=</v>
      </c>
      <c r="AB102" s="215" t="str">
        <f>_xll.qlSimpleQuote(AA102,,,Permanent,Trigger,ObjectOverwrite)</f>
        <v>EURAB6R60Y=#0010</v>
      </c>
      <c r="AC102" s="215">
        <f>IFERROR(_xll.RtGet("DTSIMI1",AA102,$AC$3)/100,"")</f>
        <v>1.6219999999999998E-2</v>
      </c>
      <c r="AD102" s="215">
        <f>IFERROR(_xll.RtGet("DTSIMI1",AA102,$AD$3)/100,"")</f>
        <v>1.6219999999999998E-2</v>
      </c>
      <c r="AE102" s="215">
        <f t="shared" si="35"/>
        <v>1.6219999999999998E-2</v>
      </c>
      <c r="AF102" s="215">
        <f>_xll.qlSimpleQuoteSetValue(AB102,AE102,Trigger)</f>
        <v>9.9999999999995925E-6</v>
      </c>
      <c r="AG102" s="89"/>
      <c r="AH102" s="219" t="str">
        <f t="shared" ref="AH102" si="46">IF(ISBLANK(AI102),"","SW")</f>
        <v>SW</v>
      </c>
      <c r="AI102" s="219" t="s">
        <v>175</v>
      </c>
      <c r="AJ102" s="220" t="str">
        <f t="shared" si="40"/>
        <v>EUR_CURVE_12M_60Y</v>
      </c>
      <c r="AK102" s="215" t="str">
        <f>_xll.qlSimpleQuote(AJ102,,,Permanent,Trigger,ObjectOverwrite)</f>
        <v>EUR_CURVE_12M_60Y#0010</v>
      </c>
      <c r="AL102" s="215">
        <f>IFERROR(_xll.RtGet("DTSIMI1",AJ102,"ASK")/100,"")</f>
        <v>1.6789999999999999E-2</v>
      </c>
      <c r="AM102" s="437">
        <f>_xll.qlSimpleQuoteSetValue(AK102,AL102,Trigger)</f>
        <v>9.9999999999995925E-6</v>
      </c>
      <c r="AO102" s="219" t="str">
        <f t="shared" ref="AO102" si="47">IF(ISBLANK(AP102),"","SW")</f>
        <v>SW</v>
      </c>
      <c r="AP102" s="219" t="s">
        <v>175</v>
      </c>
      <c r="AQ102" s="220" t="str">
        <f t="shared" si="30"/>
        <v>EURAB6R60Y=</v>
      </c>
      <c r="AR102" s="215" t="str">
        <f>_xll.qlSimpleQuote(AQ102,,,Permanent,Trigger,ObjectOverwrite)</f>
        <v>EURAB6R60Y=#0010</v>
      </c>
      <c r="AS102" s="215">
        <f>IFERROR(_xll.RtGet("DTSIMI1",AQ102,$AC$3)/100,"")</f>
        <v>1.6219999999999998E-2</v>
      </c>
      <c r="AT102" s="215">
        <f>IFERROR(_xll.RtGet("DTSIMI1",AQ102,$AD$3)/100,"")</f>
        <v>1.6219999999999998E-2</v>
      </c>
      <c r="AU102" s="215">
        <f t="shared" si="36"/>
        <v>1.6219999999999998E-2</v>
      </c>
      <c r="AV102" s="215"/>
      <c r="AW102" s="163"/>
    </row>
    <row r="103" spans="2:49" x14ac:dyDescent="0.2">
      <c r="C103" s="190"/>
      <c r="D103" s="190"/>
      <c r="E103" s="190"/>
      <c r="F103" s="89"/>
      <c r="G103" s="89"/>
      <c r="I103" s="109"/>
      <c r="J103" s="109"/>
      <c r="K103" s="109"/>
      <c r="L103" s="109"/>
      <c r="M103" s="109"/>
      <c r="N103" s="89"/>
      <c r="O103" s="89"/>
      <c r="P103" s="89"/>
      <c r="Q103" s="89"/>
      <c r="R103" s="89"/>
      <c r="S103" s="89"/>
      <c r="T103" s="89"/>
      <c r="U103" s="89"/>
      <c r="V103" s="109"/>
      <c r="W103" s="89"/>
      <c r="X103" s="80"/>
      <c r="Y103" s="80"/>
      <c r="Z103" s="80"/>
      <c r="AA103" s="80"/>
      <c r="AB103" s="80"/>
      <c r="AC103" s="109"/>
      <c r="AD103" s="89"/>
      <c r="AE103" s="89"/>
      <c r="AF103" s="89"/>
      <c r="AG103" s="89"/>
      <c r="AH103" s="89"/>
      <c r="AI103" s="89"/>
      <c r="AJ103" s="89"/>
      <c r="AK103" s="89"/>
      <c r="AL103" s="109"/>
      <c r="AM103" s="89"/>
      <c r="AO103" s="80"/>
      <c r="AP103" s="80"/>
      <c r="AQ103" s="80"/>
      <c r="AR103" s="80"/>
      <c r="AS103" s="109"/>
      <c r="AT103" s="89"/>
      <c r="AU103" s="89"/>
      <c r="AV103" s="89"/>
      <c r="AW103" s="89"/>
    </row>
    <row r="104" spans="2:49" x14ac:dyDescent="0.2">
      <c r="C104" s="190"/>
      <c r="D104" s="190"/>
      <c r="E104" s="190"/>
      <c r="F104" s="89"/>
      <c r="G104" s="89"/>
      <c r="I104" s="89"/>
      <c r="J104" s="89"/>
      <c r="K104" s="89"/>
      <c r="L104" s="89"/>
      <c r="M104" s="89"/>
      <c r="N104" s="89"/>
      <c r="O104" s="89"/>
      <c r="P104" s="89"/>
      <c r="Q104" s="89"/>
      <c r="R104" s="89"/>
      <c r="S104" s="89"/>
      <c r="T104" s="89"/>
      <c r="U104" s="89"/>
      <c r="V104" s="89"/>
      <c r="W104" s="89"/>
      <c r="X104" s="80"/>
      <c r="Y104" s="80"/>
      <c r="Z104" s="80"/>
      <c r="AA104" s="80"/>
      <c r="AB104" s="80"/>
      <c r="AC104" s="89"/>
      <c r="AD104" s="89"/>
      <c r="AE104" s="89"/>
      <c r="AF104" s="89"/>
      <c r="AG104" s="89"/>
      <c r="AH104" s="89"/>
      <c r="AI104" s="89"/>
      <c r="AJ104" s="89"/>
      <c r="AK104" s="89"/>
      <c r="AL104" s="89"/>
      <c r="AM104" s="89"/>
      <c r="AO104" s="80"/>
      <c r="AP104" s="80"/>
      <c r="AQ104" s="80"/>
      <c r="AR104" s="80"/>
      <c r="AS104" s="89"/>
      <c r="AT104" s="89"/>
      <c r="AU104" s="89"/>
      <c r="AV104" s="89"/>
      <c r="AW104" s="89"/>
    </row>
    <row r="105" spans="2:49" x14ac:dyDescent="0.2">
      <c r="C105" s="190"/>
      <c r="D105" s="190"/>
      <c r="E105" s="190"/>
      <c r="F105" s="89"/>
      <c r="G105" s="89"/>
      <c r="I105" s="89"/>
      <c r="J105" s="89"/>
      <c r="K105" s="89"/>
      <c r="L105" s="89"/>
      <c r="M105" s="89"/>
      <c r="N105" s="89"/>
      <c r="O105" s="89"/>
      <c r="P105" s="89"/>
      <c r="Q105" s="89"/>
      <c r="R105" s="89"/>
      <c r="S105" s="89"/>
      <c r="T105" s="89"/>
      <c r="U105" s="89"/>
      <c r="V105" s="89"/>
      <c r="W105" s="89"/>
      <c r="X105" s="80"/>
      <c r="Y105" s="80"/>
      <c r="Z105" s="80"/>
      <c r="AA105" s="80"/>
      <c r="AB105" s="80"/>
      <c r="AC105" s="89"/>
      <c r="AD105" s="89"/>
      <c r="AE105" s="89"/>
      <c r="AF105" s="89"/>
      <c r="AG105" s="89"/>
      <c r="AH105" s="89"/>
      <c r="AI105" s="89"/>
      <c r="AJ105" s="89"/>
      <c r="AK105" s="89"/>
      <c r="AL105" s="89"/>
      <c r="AM105" s="89"/>
      <c r="AO105" s="80"/>
      <c r="AP105" s="80"/>
      <c r="AQ105" s="80"/>
      <c r="AR105" s="80"/>
      <c r="AS105" s="89"/>
      <c r="AT105" s="89"/>
      <c r="AU105" s="89"/>
      <c r="AV105" s="89"/>
      <c r="AW105" s="89"/>
    </row>
    <row r="106" spans="2:49" x14ac:dyDescent="0.2">
      <c r="C106" s="190"/>
      <c r="D106" s="190"/>
      <c r="E106" s="190"/>
      <c r="F106" s="89"/>
      <c r="G106" s="89"/>
      <c r="I106" s="89"/>
      <c r="J106" s="89"/>
      <c r="K106" s="89"/>
      <c r="L106" s="89"/>
      <c r="M106" s="89"/>
      <c r="N106" s="89"/>
      <c r="O106" s="89"/>
      <c r="P106" s="89"/>
      <c r="Q106" s="89"/>
      <c r="R106" s="89"/>
      <c r="S106" s="89"/>
      <c r="T106" s="89"/>
      <c r="U106" s="89"/>
      <c r="V106" s="89"/>
      <c r="W106" s="89"/>
      <c r="X106" s="80"/>
      <c r="Y106" s="80"/>
      <c r="Z106" s="80"/>
      <c r="AA106" s="80"/>
      <c r="AB106" s="80"/>
      <c r="AC106" s="89"/>
      <c r="AD106" s="89"/>
      <c r="AE106" s="89"/>
      <c r="AF106" s="89"/>
      <c r="AG106" s="89"/>
      <c r="AH106" s="89"/>
      <c r="AI106" s="89"/>
      <c r="AJ106" s="89"/>
      <c r="AK106" s="89"/>
      <c r="AL106" s="89"/>
      <c r="AM106" s="89"/>
      <c r="AO106" s="80"/>
      <c r="AP106" s="80"/>
      <c r="AQ106" s="80"/>
      <c r="AR106" s="80"/>
      <c r="AS106" s="89"/>
      <c r="AT106" s="89"/>
      <c r="AU106" s="89"/>
      <c r="AV106" s="89"/>
      <c r="AW106" s="89"/>
    </row>
    <row r="107" spans="2:49" x14ac:dyDescent="0.2">
      <c r="C107" s="190"/>
      <c r="D107" s="190"/>
      <c r="E107" s="190"/>
      <c r="F107" s="89"/>
      <c r="G107" s="89"/>
      <c r="I107" s="89"/>
      <c r="J107" s="89"/>
      <c r="K107" s="89"/>
      <c r="L107" s="89"/>
      <c r="M107" s="89"/>
      <c r="N107" s="89"/>
      <c r="O107" s="89"/>
      <c r="P107" s="89"/>
      <c r="Q107" s="89"/>
      <c r="R107" s="89"/>
      <c r="S107" s="89"/>
      <c r="T107" s="89"/>
      <c r="U107" s="89"/>
      <c r="V107" s="89"/>
      <c r="W107" s="89"/>
      <c r="X107" s="80"/>
      <c r="Y107" s="80"/>
      <c r="Z107" s="80"/>
      <c r="AA107" s="80"/>
      <c r="AB107" s="80"/>
      <c r="AC107" s="89"/>
      <c r="AD107" s="89"/>
      <c r="AE107" s="89"/>
      <c r="AF107" s="89"/>
      <c r="AG107" s="89"/>
      <c r="AH107" s="89"/>
      <c r="AI107" s="89"/>
      <c r="AJ107" s="89"/>
      <c r="AK107" s="89"/>
      <c r="AL107" s="89"/>
      <c r="AM107" s="89"/>
      <c r="AO107" s="80"/>
      <c r="AP107" s="80"/>
      <c r="AQ107" s="80"/>
      <c r="AR107" s="80"/>
      <c r="AS107" s="89"/>
      <c r="AT107" s="89"/>
      <c r="AU107" s="89"/>
      <c r="AV107" s="89"/>
      <c r="AW107" s="89"/>
    </row>
    <row r="108" spans="2:49" x14ac:dyDescent="0.2">
      <c r="C108" s="190"/>
      <c r="D108" s="190"/>
      <c r="E108" s="190"/>
      <c r="F108" s="89"/>
      <c r="G108" s="89"/>
      <c r="I108" s="89"/>
      <c r="J108" s="89"/>
      <c r="K108" s="89"/>
      <c r="L108" s="89"/>
      <c r="M108" s="89"/>
      <c r="N108" s="89"/>
      <c r="O108" s="89"/>
      <c r="P108" s="89"/>
      <c r="Q108" s="89"/>
      <c r="R108" s="89"/>
      <c r="S108" s="89"/>
      <c r="T108" s="89"/>
      <c r="U108" s="89"/>
      <c r="V108" s="89"/>
      <c r="W108" s="89"/>
      <c r="X108" s="80"/>
      <c r="Y108" s="80"/>
      <c r="Z108" s="80"/>
      <c r="AA108" s="80"/>
      <c r="AB108" s="80"/>
      <c r="AC108" s="89"/>
      <c r="AD108" s="89"/>
      <c r="AE108" s="89"/>
      <c r="AF108" s="89"/>
      <c r="AG108" s="89"/>
      <c r="AH108" s="89"/>
      <c r="AI108" s="89"/>
      <c r="AJ108" s="89"/>
      <c r="AK108" s="89"/>
      <c r="AL108" s="89"/>
      <c r="AM108" s="89"/>
      <c r="AO108" s="80"/>
      <c r="AP108" s="80"/>
      <c r="AQ108" s="80"/>
      <c r="AR108" s="80"/>
      <c r="AS108" s="89"/>
      <c r="AT108" s="89"/>
      <c r="AU108" s="89"/>
      <c r="AV108" s="89"/>
      <c r="AW108" s="89"/>
    </row>
    <row r="109" spans="2:49" x14ac:dyDescent="0.2">
      <c r="C109" s="190"/>
      <c r="D109" s="190"/>
      <c r="E109" s="190"/>
      <c r="F109" s="89"/>
      <c r="G109" s="89"/>
      <c r="I109" s="89"/>
      <c r="J109" s="89"/>
      <c r="K109" s="89"/>
      <c r="L109" s="89"/>
      <c r="M109" s="89"/>
      <c r="N109" s="89"/>
      <c r="O109" s="89"/>
      <c r="P109" s="89"/>
      <c r="Q109" s="89"/>
      <c r="R109" s="89"/>
      <c r="S109" s="89"/>
      <c r="T109" s="89"/>
      <c r="U109" s="89"/>
      <c r="V109" s="89"/>
      <c r="W109" s="89"/>
      <c r="X109" s="80"/>
      <c r="Y109" s="80"/>
      <c r="Z109" s="80"/>
      <c r="AA109" s="80"/>
      <c r="AB109" s="80"/>
      <c r="AC109" s="89"/>
      <c r="AD109" s="89"/>
      <c r="AE109" s="89"/>
      <c r="AF109" s="89"/>
      <c r="AG109" s="89"/>
      <c r="AH109" s="89"/>
      <c r="AI109" s="89"/>
      <c r="AJ109" s="89"/>
      <c r="AK109" s="89"/>
      <c r="AL109" s="89"/>
      <c r="AM109" s="89"/>
      <c r="AO109" s="80"/>
      <c r="AP109" s="80"/>
      <c r="AQ109" s="80"/>
      <c r="AR109" s="80"/>
      <c r="AS109" s="89"/>
      <c r="AT109" s="89"/>
      <c r="AU109" s="89"/>
      <c r="AV109" s="89"/>
      <c r="AW109" s="89"/>
    </row>
    <row r="110" spans="2:49" x14ac:dyDescent="0.2">
      <c r="C110" s="190"/>
      <c r="D110" s="190"/>
      <c r="E110" s="190"/>
      <c r="F110" s="89"/>
      <c r="G110" s="89"/>
      <c r="I110" s="89"/>
      <c r="J110" s="89"/>
      <c r="K110" s="89"/>
      <c r="L110" s="89"/>
      <c r="M110" s="89"/>
      <c r="N110" s="89"/>
      <c r="O110" s="89"/>
      <c r="P110" s="89"/>
      <c r="Q110" s="89"/>
      <c r="R110" s="89"/>
      <c r="S110" s="89"/>
      <c r="T110" s="89"/>
      <c r="U110" s="89"/>
      <c r="V110" s="89"/>
      <c r="W110" s="89"/>
      <c r="X110" s="80"/>
      <c r="Y110" s="80"/>
      <c r="Z110" s="80"/>
      <c r="AA110" s="80"/>
      <c r="AB110" s="80"/>
      <c r="AC110" s="89"/>
      <c r="AD110" s="89"/>
      <c r="AE110" s="89"/>
      <c r="AF110" s="89"/>
      <c r="AG110" s="89"/>
      <c r="AH110" s="89"/>
      <c r="AI110" s="89"/>
      <c r="AJ110" s="89"/>
      <c r="AK110" s="89"/>
      <c r="AL110" s="89"/>
      <c r="AM110" s="89"/>
      <c r="AO110" s="80"/>
      <c r="AP110" s="80"/>
      <c r="AQ110" s="80"/>
      <c r="AR110" s="80"/>
      <c r="AS110" s="89"/>
      <c r="AT110" s="89"/>
      <c r="AU110" s="89"/>
      <c r="AV110" s="89"/>
      <c r="AW110" s="89"/>
    </row>
    <row r="111" spans="2:49" x14ac:dyDescent="0.2">
      <c r="C111" s="190"/>
      <c r="D111" s="190"/>
      <c r="E111" s="190"/>
      <c r="F111" s="89"/>
      <c r="G111" s="89"/>
      <c r="I111" s="89"/>
      <c r="J111" s="89"/>
      <c r="K111" s="89"/>
      <c r="L111" s="89"/>
      <c r="M111" s="89"/>
      <c r="N111" s="89"/>
      <c r="O111" s="89"/>
      <c r="P111" s="89"/>
      <c r="Q111" s="89"/>
      <c r="R111" s="89"/>
      <c r="S111" s="89"/>
      <c r="T111" s="89"/>
      <c r="U111" s="89"/>
      <c r="V111" s="89"/>
      <c r="W111" s="89"/>
      <c r="X111" s="80"/>
      <c r="Y111" s="80"/>
      <c r="Z111" s="80"/>
      <c r="AA111" s="80"/>
      <c r="AB111" s="80"/>
      <c r="AC111" s="89"/>
      <c r="AD111" s="89"/>
      <c r="AE111" s="89"/>
      <c r="AF111" s="89"/>
      <c r="AG111" s="89"/>
      <c r="AH111" s="89"/>
      <c r="AI111" s="89"/>
      <c r="AJ111" s="89"/>
      <c r="AK111" s="89"/>
      <c r="AL111" s="89"/>
      <c r="AM111" s="89"/>
      <c r="AO111" s="80"/>
      <c r="AP111" s="80"/>
      <c r="AQ111" s="80"/>
      <c r="AR111" s="80"/>
      <c r="AS111" s="89"/>
      <c r="AT111" s="89"/>
      <c r="AU111" s="89"/>
      <c r="AV111" s="89"/>
      <c r="AW111" s="89"/>
    </row>
    <row r="112" spans="2:49" x14ac:dyDescent="0.2">
      <c r="C112" s="190"/>
      <c r="D112" s="190"/>
      <c r="E112" s="190"/>
      <c r="F112" s="89"/>
      <c r="G112" s="89"/>
      <c r="I112" s="89"/>
      <c r="J112" s="89"/>
      <c r="K112" s="89"/>
      <c r="L112" s="89"/>
      <c r="M112" s="89"/>
      <c r="N112" s="89"/>
      <c r="O112" s="89"/>
      <c r="P112" s="89"/>
      <c r="Q112" s="89"/>
      <c r="R112" s="89"/>
      <c r="S112" s="89"/>
      <c r="T112" s="89"/>
      <c r="U112" s="89"/>
      <c r="V112" s="89"/>
      <c r="W112" s="89"/>
      <c r="X112" s="80"/>
      <c r="Y112" s="80"/>
      <c r="Z112" s="80"/>
      <c r="AA112" s="80"/>
      <c r="AB112" s="80"/>
      <c r="AC112" s="89"/>
      <c r="AD112" s="89"/>
      <c r="AE112" s="89"/>
      <c r="AF112" s="89"/>
      <c r="AG112" s="89"/>
      <c r="AH112" s="89"/>
      <c r="AI112" s="89"/>
      <c r="AJ112" s="89"/>
      <c r="AK112" s="89"/>
      <c r="AL112" s="89"/>
      <c r="AM112" s="89"/>
      <c r="AO112" s="80"/>
      <c r="AP112" s="80"/>
      <c r="AQ112" s="80"/>
      <c r="AR112" s="80"/>
      <c r="AS112" s="89"/>
      <c r="AT112" s="89"/>
      <c r="AU112" s="89"/>
      <c r="AV112" s="89"/>
      <c r="AW112" s="89"/>
    </row>
    <row r="113" spans="3:49" x14ac:dyDescent="0.2">
      <c r="C113" s="190"/>
      <c r="D113" s="190"/>
      <c r="E113" s="190"/>
      <c r="F113" s="89"/>
      <c r="G113" s="89"/>
      <c r="I113" s="89"/>
      <c r="J113" s="89"/>
      <c r="K113" s="89"/>
      <c r="L113" s="89"/>
      <c r="M113" s="89"/>
      <c r="N113" s="89"/>
      <c r="O113" s="89"/>
      <c r="P113" s="89"/>
      <c r="Q113" s="89"/>
      <c r="R113" s="89"/>
      <c r="S113" s="89"/>
      <c r="T113" s="89"/>
      <c r="U113" s="89"/>
      <c r="V113" s="89"/>
      <c r="W113" s="89"/>
      <c r="X113" s="80"/>
      <c r="Y113" s="80"/>
      <c r="Z113" s="80"/>
      <c r="AA113" s="80"/>
      <c r="AB113" s="80"/>
      <c r="AC113" s="89"/>
      <c r="AD113" s="89"/>
      <c r="AE113" s="89"/>
      <c r="AF113" s="89"/>
      <c r="AG113" s="89"/>
      <c r="AH113" s="89"/>
      <c r="AI113" s="89"/>
      <c r="AJ113" s="89"/>
      <c r="AK113" s="89"/>
      <c r="AL113" s="89"/>
      <c r="AM113" s="89"/>
      <c r="AO113" s="80"/>
      <c r="AP113" s="80"/>
      <c r="AQ113" s="80"/>
      <c r="AR113" s="80"/>
      <c r="AS113" s="89"/>
      <c r="AT113" s="89"/>
      <c r="AU113" s="89"/>
      <c r="AV113" s="89"/>
      <c r="AW113" s="89"/>
    </row>
    <row r="114" spans="3:49" x14ac:dyDescent="0.2">
      <c r="C114" s="190"/>
      <c r="D114" s="190"/>
      <c r="E114" s="190"/>
      <c r="F114" s="89"/>
      <c r="G114" s="89"/>
      <c r="I114" s="89"/>
      <c r="J114" s="89"/>
      <c r="K114" s="89"/>
      <c r="L114" s="89"/>
      <c r="M114" s="89"/>
      <c r="N114" s="89"/>
      <c r="O114" s="89"/>
      <c r="P114" s="89"/>
      <c r="Q114" s="89"/>
      <c r="R114" s="89"/>
      <c r="S114" s="89"/>
      <c r="T114" s="89"/>
      <c r="U114" s="89"/>
      <c r="V114" s="89"/>
      <c r="W114" s="89"/>
      <c r="X114" s="80"/>
      <c r="Y114" s="80"/>
      <c r="Z114" s="80"/>
      <c r="AA114" s="80"/>
      <c r="AB114" s="80"/>
      <c r="AC114" s="89"/>
      <c r="AD114" s="89"/>
      <c r="AE114" s="89"/>
      <c r="AF114" s="89"/>
      <c r="AG114" s="89"/>
      <c r="AH114" s="89"/>
      <c r="AI114" s="89"/>
      <c r="AJ114" s="89"/>
      <c r="AK114" s="89"/>
      <c r="AL114" s="89"/>
      <c r="AM114" s="89"/>
      <c r="AO114" s="80"/>
      <c r="AP114" s="80"/>
      <c r="AQ114" s="80"/>
      <c r="AR114" s="80"/>
      <c r="AS114" s="89"/>
      <c r="AT114" s="89"/>
      <c r="AU114" s="89"/>
      <c r="AV114" s="89"/>
      <c r="AW114" s="89"/>
    </row>
    <row r="115" spans="3:49" x14ac:dyDescent="0.2">
      <c r="C115" s="190"/>
      <c r="D115" s="190"/>
      <c r="E115" s="190"/>
      <c r="F115" s="89"/>
      <c r="G115" s="89"/>
      <c r="I115" s="89"/>
      <c r="J115" s="89"/>
      <c r="K115" s="89"/>
      <c r="L115" s="89"/>
      <c r="M115" s="89"/>
      <c r="N115" s="89"/>
      <c r="O115" s="89"/>
      <c r="P115" s="89"/>
      <c r="Q115" s="89"/>
      <c r="R115" s="89"/>
      <c r="S115" s="89"/>
      <c r="T115" s="89"/>
      <c r="U115" s="89"/>
      <c r="V115" s="89"/>
      <c r="W115" s="89"/>
      <c r="X115" s="80"/>
      <c r="Y115" s="80"/>
      <c r="Z115" s="80"/>
      <c r="AA115" s="80"/>
      <c r="AB115" s="80"/>
      <c r="AC115" s="89"/>
      <c r="AD115" s="89"/>
      <c r="AE115" s="89"/>
      <c r="AF115" s="89"/>
      <c r="AG115" s="89"/>
      <c r="AH115" s="89"/>
      <c r="AI115" s="89"/>
      <c r="AJ115" s="89"/>
      <c r="AK115" s="89"/>
      <c r="AL115" s="89"/>
      <c r="AM115" s="89"/>
      <c r="AO115" s="80"/>
      <c r="AP115" s="80"/>
      <c r="AQ115" s="80"/>
      <c r="AR115" s="80"/>
      <c r="AS115" s="89"/>
      <c r="AT115" s="89"/>
      <c r="AU115" s="89"/>
      <c r="AV115" s="89"/>
      <c r="AW115" s="89"/>
    </row>
    <row r="116" spans="3:49" x14ac:dyDescent="0.2">
      <c r="C116" s="190"/>
      <c r="D116" s="190"/>
      <c r="E116" s="190"/>
      <c r="F116" s="89"/>
      <c r="G116" s="89"/>
      <c r="I116" s="89"/>
      <c r="J116" s="89"/>
      <c r="K116" s="89"/>
      <c r="L116" s="89"/>
      <c r="M116" s="89"/>
      <c r="N116" s="89"/>
      <c r="O116" s="89"/>
      <c r="P116" s="89"/>
      <c r="Q116" s="89"/>
      <c r="R116" s="89"/>
      <c r="S116" s="89"/>
      <c r="T116" s="89"/>
      <c r="U116" s="89"/>
      <c r="V116" s="89"/>
      <c r="W116" s="89"/>
      <c r="X116" s="80"/>
      <c r="Y116" s="80"/>
      <c r="Z116" s="80"/>
      <c r="AA116" s="80"/>
      <c r="AB116" s="80"/>
      <c r="AC116" s="89"/>
      <c r="AD116" s="89"/>
      <c r="AE116" s="89"/>
      <c r="AF116" s="89"/>
      <c r="AG116" s="89"/>
      <c r="AH116" s="89"/>
      <c r="AI116" s="89"/>
      <c r="AJ116" s="89"/>
      <c r="AK116" s="89"/>
      <c r="AL116" s="89"/>
      <c r="AM116" s="89"/>
      <c r="AO116" s="80"/>
      <c r="AP116" s="80"/>
      <c r="AQ116" s="80"/>
      <c r="AR116" s="80"/>
      <c r="AS116" s="89"/>
      <c r="AT116" s="89"/>
      <c r="AU116" s="89"/>
      <c r="AV116" s="89"/>
      <c r="AW116" s="89"/>
    </row>
    <row r="117" spans="3:49" x14ac:dyDescent="0.2">
      <c r="C117" s="190"/>
      <c r="D117" s="190"/>
      <c r="E117" s="190"/>
      <c r="F117" s="89"/>
      <c r="G117" s="89"/>
      <c r="I117" s="89"/>
      <c r="J117" s="89"/>
      <c r="K117" s="89"/>
      <c r="L117" s="89"/>
      <c r="M117" s="89"/>
      <c r="N117" s="89"/>
      <c r="O117" s="89"/>
      <c r="P117" s="89"/>
      <c r="Q117" s="89"/>
      <c r="R117" s="89"/>
      <c r="S117" s="89"/>
      <c r="T117" s="89"/>
      <c r="U117" s="89"/>
      <c r="V117" s="89"/>
      <c r="W117" s="89"/>
      <c r="X117" s="80"/>
      <c r="Y117" s="80"/>
      <c r="Z117" s="80"/>
      <c r="AA117" s="80"/>
      <c r="AB117" s="80"/>
      <c r="AC117" s="89"/>
      <c r="AD117" s="89"/>
      <c r="AE117" s="89"/>
      <c r="AF117" s="89"/>
      <c r="AG117" s="89"/>
      <c r="AH117" s="89"/>
      <c r="AI117" s="89"/>
      <c r="AJ117" s="89"/>
      <c r="AK117" s="89"/>
      <c r="AL117" s="89"/>
      <c r="AM117" s="89"/>
      <c r="AO117" s="80"/>
      <c r="AP117" s="80"/>
      <c r="AQ117" s="80"/>
      <c r="AR117" s="80"/>
      <c r="AS117" s="89"/>
      <c r="AT117" s="89"/>
      <c r="AU117" s="89"/>
      <c r="AV117" s="89"/>
      <c r="AW117" s="89"/>
    </row>
    <row r="118" spans="3:49" x14ac:dyDescent="0.2">
      <c r="C118" s="190"/>
      <c r="D118" s="190"/>
      <c r="E118" s="190"/>
      <c r="F118" s="89"/>
      <c r="G118" s="89"/>
      <c r="I118" s="89"/>
      <c r="J118" s="89"/>
      <c r="K118" s="89"/>
      <c r="L118" s="89"/>
      <c r="M118" s="89"/>
      <c r="N118" s="89"/>
      <c r="O118" s="89"/>
      <c r="P118" s="89"/>
      <c r="Q118" s="89"/>
      <c r="R118" s="89"/>
      <c r="S118" s="89"/>
      <c r="T118" s="89"/>
      <c r="U118" s="89"/>
      <c r="V118" s="89"/>
      <c r="W118" s="89"/>
      <c r="X118" s="80"/>
      <c r="Y118" s="80"/>
      <c r="Z118" s="80"/>
      <c r="AA118" s="80"/>
      <c r="AB118" s="80"/>
      <c r="AC118" s="89"/>
      <c r="AD118" s="89"/>
      <c r="AE118" s="89"/>
      <c r="AF118" s="89"/>
      <c r="AG118" s="89"/>
      <c r="AH118" s="89"/>
      <c r="AI118" s="89"/>
      <c r="AJ118" s="89"/>
      <c r="AK118" s="89"/>
      <c r="AL118" s="89"/>
      <c r="AM118" s="89"/>
      <c r="AO118" s="80"/>
      <c r="AP118" s="80"/>
      <c r="AQ118" s="80"/>
      <c r="AR118" s="80"/>
      <c r="AS118" s="89"/>
      <c r="AT118" s="89"/>
      <c r="AU118" s="89"/>
      <c r="AV118" s="89"/>
      <c r="AW118" s="89"/>
    </row>
    <row r="119" spans="3:49" x14ac:dyDescent="0.2">
      <c r="C119" s="190"/>
      <c r="D119" s="190"/>
      <c r="E119" s="190"/>
      <c r="F119" s="89"/>
      <c r="G119" s="89"/>
      <c r="I119" s="89"/>
      <c r="J119" s="89"/>
      <c r="K119" s="89"/>
      <c r="L119" s="89"/>
      <c r="M119" s="89"/>
      <c r="N119" s="89"/>
      <c r="O119" s="89"/>
      <c r="P119" s="89"/>
      <c r="Q119" s="89"/>
      <c r="R119" s="89"/>
      <c r="S119" s="89"/>
      <c r="T119" s="89"/>
      <c r="U119" s="89"/>
      <c r="V119" s="89"/>
      <c r="W119" s="89"/>
      <c r="X119" s="80"/>
      <c r="Y119" s="80"/>
      <c r="Z119" s="80"/>
      <c r="AA119" s="80"/>
      <c r="AB119" s="80"/>
      <c r="AC119" s="89"/>
      <c r="AD119" s="89"/>
      <c r="AE119" s="89"/>
      <c r="AF119" s="89"/>
      <c r="AG119" s="89"/>
      <c r="AH119" s="89"/>
      <c r="AI119" s="89"/>
      <c r="AJ119" s="89"/>
      <c r="AK119" s="89"/>
      <c r="AL119" s="89"/>
      <c r="AM119" s="89"/>
      <c r="AO119" s="80"/>
      <c r="AP119" s="80"/>
      <c r="AQ119" s="80"/>
      <c r="AR119" s="80"/>
      <c r="AS119" s="89"/>
      <c r="AT119" s="89"/>
      <c r="AU119" s="89"/>
      <c r="AV119" s="89"/>
      <c r="AW119" s="89"/>
    </row>
    <row r="120" spans="3:49" x14ac:dyDescent="0.2">
      <c r="C120" s="190"/>
      <c r="D120" s="190"/>
      <c r="E120" s="190"/>
      <c r="F120" s="89"/>
      <c r="G120" s="89"/>
      <c r="I120" s="89"/>
      <c r="J120" s="89"/>
      <c r="K120" s="89"/>
      <c r="L120" s="89"/>
      <c r="M120" s="89"/>
      <c r="N120" s="89"/>
      <c r="O120" s="89"/>
      <c r="P120" s="89"/>
      <c r="Q120" s="89"/>
      <c r="R120" s="89"/>
      <c r="S120" s="89"/>
      <c r="T120" s="89"/>
      <c r="U120" s="89"/>
      <c r="V120" s="89"/>
      <c r="W120" s="89"/>
      <c r="X120" s="80"/>
      <c r="Y120" s="80"/>
      <c r="Z120" s="80"/>
      <c r="AA120" s="80"/>
      <c r="AB120" s="80"/>
      <c r="AC120" s="89"/>
      <c r="AD120" s="89"/>
      <c r="AE120" s="89"/>
      <c r="AF120" s="89"/>
      <c r="AG120" s="89"/>
      <c r="AH120" s="89"/>
      <c r="AI120" s="89"/>
      <c r="AJ120" s="89"/>
      <c r="AK120" s="89"/>
      <c r="AL120" s="89"/>
      <c r="AM120" s="89"/>
      <c r="AO120" s="80"/>
      <c r="AP120" s="80"/>
      <c r="AQ120" s="80"/>
      <c r="AR120" s="80"/>
      <c r="AS120" s="89"/>
      <c r="AT120" s="89"/>
      <c r="AU120" s="89"/>
      <c r="AV120" s="89"/>
      <c r="AW120" s="89"/>
    </row>
    <row r="121" spans="3:49" x14ac:dyDescent="0.2">
      <c r="C121" s="190"/>
      <c r="D121" s="190"/>
      <c r="E121" s="190"/>
      <c r="F121" s="89"/>
      <c r="G121" s="89"/>
      <c r="I121" s="89"/>
      <c r="J121" s="89"/>
      <c r="K121" s="89"/>
      <c r="L121" s="89"/>
      <c r="M121" s="89"/>
      <c r="N121" s="89"/>
      <c r="O121" s="89"/>
      <c r="P121" s="89"/>
      <c r="Q121" s="89"/>
      <c r="R121" s="89"/>
      <c r="S121" s="89"/>
      <c r="T121" s="89"/>
      <c r="U121" s="89"/>
      <c r="V121" s="89"/>
      <c r="W121" s="89"/>
      <c r="X121" s="80"/>
      <c r="Y121" s="80"/>
      <c r="Z121" s="80"/>
      <c r="AA121" s="80"/>
      <c r="AB121" s="80"/>
      <c r="AC121" s="89"/>
      <c r="AD121" s="89"/>
      <c r="AE121" s="89"/>
      <c r="AF121" s="89"/>
      <c r="AG121" s="89"/>
      <c r="AH121" s="89"/>
      <c r="AI121" s="89"/>
      <c r="AJ121" s="89"/>
      <c r="AK121" s="89"/>
      <c r="AL121" s="89"/>
      <c r="AM121" s="89"/>
      <c r="AO121" s="80"/>
      <c r="AP121" s="80"/>
      <c r="AQ121" s="80"/>
      <c r="AR121" s="80"/>
      <c r="AS121" s="89"/>
      <c r="AT121" s="89"/>
      <c r="AU121" s="89"/>
      <c r="AV121" s="89"/>
      <c r="AW121" s="89"/>
    </row>
    <row r="122" spans="3:49" x14ac:dyDescent="0.2">
      <c r="C122" s="190"/>
      <c r="D122" s="190"/>
      <c r="E122" s="190"/>
      <c r="F122" s="89"/>
      <c r="G122" s="89"/>
      <c r="I122" s="89"/>
      <c r="J122" s="89"/>
      <c r="K122" s="89"/>
      <c r="L122" s="89"/>
      <c r="M122" s="89"/>
      <c r="N122" s="89"/>
      <c r="O122" s="89"/>
      <c r="P122" s="89"/>
      <c r="Q122" s="89"/>
      <c r="R122" s="89"/>
      <c r="S122" s="89"/>
      <c r="T122" s="89"/>
      <c r="U122" s="89"/>
      <c r="V122" s="89"/>
      <c r="W122" s="89"/>
      <c r="X122" s="80"/>
      <c r="Y122" s="80"/>
      <c r="Z122" s="80"/>
      <c r="AA122" s="80"/>
      <c r="AB122" s="80"/>
      <c r="AC122" s="89"/>
      <c r="AD122" s="89"/>
      <c r="AE122" s="89"/>
      <c r="AF122" s="89"/>
      <c r="AG122" s="89"/>
      <c r="AH122" s="89"/>
      <c r="AI122" s="89"/>
      <c r="AJ122" s="89"/>
      <c r="AK122" s="89"/>
      <c r="AL122" s="89"/>
      <c r="AM122" s="89"/>
      <c r="AO122" s="80"/>
      <c r="AP122" s="80"/>
      <c r="AQ122" s="80"/>
      <c r="AR122" s="80"/>
      <c r="AS122" s="89"/>
      <c r="AT122" s="89"/>
      <c r="AU122" s="89"/>
      <c r="AV122" s="89"/>
      <c r="AW122" s="89"/>
    </row>
    <row r="123" spans="3:49" x14ac:dyDescent="0.2">
      <c r="C123" s="190"/>
      <c r="D123" s="190"/>
      <c r="E123" s="190"/>
      <c r="F123" s="89"/>
      <c r="G123" s="89"/>
      <c r="H123" s="89"/>
      <c r="I123" s="89"/>
      <c r="J123" s="89"/>
      <c r="K123" s="89"/>
      <c r="L123" s="89"/>
      <c r="M123" s="89"/>
      <c r="N123" s="89"/>
      <c r="O123" s="89"/>
      <c r="P123" s="89"/>
      <c r="Q123" s="89"/>
      <c r="R123" s="89"/>
      <c r="S123" s="89"/>
      <c r="T123" s="89"/>
      <c r="U123" s="89"/>
      <c r="V123" s="89"/>
      <c r="W123" s="89"/>
      <c r="X123" s="80"/>
      <c r="Y123" s="80"/>
      <c r="Z123" s="80"/>
      <c r="AA123" s="80"/>
      <c r="AB123" s="80"/>
      <c r="AC123" s="89"/>
      <c r="AD123" s="89"/>
      <c r="AE123" s="89"/>
      <c r="AF123" s="89"/>
      <c r="AG123" s="89"/>
      <c r="AH123" s="89"/>
      <c r="AI123" s="89"/>
      <c r="AJ123" s="89"/>
      <c r="AK123" s="89"/>
      <c r="AL123" s="89"/>
      <c r="AM123" s="89"/>
      <c r="AO123" s="80"/>
      <c r="AP123" s="80"/>
      <c r="AQ123" s="80"/>
      <c r="AR123" s="80"/>
      <c r="AS123" s="89"/>
      <c r="AT123" s="89"/>
      <c r="AU123" s="89"/>
      <c r="AV123" s="89"/>
      <c r="AW123" s="89"/>
    </row>
    <row r="124" spans="3:49" x14ac:dyDescent="0.2">
      <c r="C124" s="190"/>
      <c r="D124" s="190"/>
      <c r="E124" s="190"/>
      <c r="F124" s="89"/>
      <c r="G124" s="89"/>
      <c r="H124" s="89"/>
      <c r="I124" s="89"/>
      <c r="J124" s="89"/>
      <c r="K124" s="89"/>
      <c r="L124" s="89"/>
      <c r="M124" s="89"/>
      <c r="N124" s="89"/>
      <c r="O124" s="89"/>
      <c r="P124" s="89"/>
      <c r="Q124" s="89"/>
      <c r="R124" s="89"/>
      <c r="S124" s="89"/>
      <c r="T124" s="89"/>
      <c r="U124" s="89"/>
      <c r="V124" s="89"/>
      <c r="W124" s="89"/>
      <c r="X124" s="80"/>
      <c r="Y124" s="80"/>
      <c r="Z124" s="80"/>
      <c r="AA124" s="80"/>
      <c r="AB124" s="80"/>
      <c r="AC124" s="89"/>
      <c r="AD124" s="89"/>
      <c r="AE124" s="89"/>
      <c r="AF124" s="89"/>
      <c r="AG124" s="89"/>
      <c r="AH124" s="89"/>
      <c r="AI124" s="89"/>
      <c r="AJ124" s="89"/>
      <c r="AK124" s="89"/>
      <c r="AL124" s="89"/>
      <c r="AM124" s="89"/>
      <c r="AO124" s="80"/>
      <c r="AP124" s="80"/>
      <c r="AQ124" s="80"/>
      <c r="AR124" s="80"/>
      <c r="AS124" s="89"/>
      <c r="AT124" s="89"/>
      <c r="AU124" s="89"/>
      <c r="AV124" s="89"/>
      <c r="AW124" s="89"/>
    </row>
    <row r="125" spans="3:49" x14ac:dyDescent="0.2">
      <c r="C125" s="190"/>
      <c r="D125" s="190"/>
      <c r="E125" s="190"/>
      <c r="F125" s="89"/>
      <c r="G125" s="89"/>
      <c r="H125" s="89"/>
      <c r="I125" s="89"/>
      <c r="J125" s="89"/>
      <c r="K125" s="89"/>
      <c r="L125" s="89"/>
      <c r="M125" s="89"/>
      <c r="N125" s="89"/>
      <c r="O125" s="89"/>
      <c r="P125" s="89"/>
      <c r="Q125" s="89"/>
      <c r="R125" s="89"/>
      <c r="S125" s="89"/>
      <c r="T125" s="89"/>
      <c r="U125" s="89"/>
      <c r="V125" s="89"/>
      <c r="W125" s="89"/>
      <c r="X125" s="80"/>
      <c r="Y125" s="80"/>
      <c r="Z125" s="80"/>
      <c r="AA125" s="80"/>
      <c r="AB125" s="80"/>
      <c r="AC125" s="89"/>
      <c r="AD125" s="89"/>
      <c r="AE125" s="89"/>
      <c r="AF125" s="89"/>
      <c r="AG125" s="89"/>
      <c r="AH125" s="89"/>
      <c r="AI125" s="89"/>
      <c r="AJ125" s="89"/>
      <c r="AK125" s="89"/>
      <c r="AL125" s="89"/>
      <c r="AM125" s="89"/>
      <c r="AO125" s="80"/>
      <c r="AP125" s="80"/>
      <c r="AQ125" s="80"/>
      <c r="AR125" s="80"/>
      <c r="AS125" s="89"/>
      <c r="AT125" s="89"/>
      <c r="AU125" s="89"/>
      <c r="AV125" s="89"/>
      <c r="AW125" s="89"/>
    </row>
    <row r="126" spans="3:49" x14ac:dyDescent="0.2">
      <c r="C126" s="190"/>
      <c r="D126" s="190"/>
      <c r="E126" s="190"/>
      <c r="F126" s="89"/>
      <c r="G126" s="89"/>
      <c r="H126" s="89"/>
      <c r="I126" s="89"/>
      <c r="J126" s="89"/>
      <c r="K126" s="89"/>
      <c r="L126" s="89"/>
      <c r="M126" s="89"/>
      <c r="N126" s="89"/>
      <c r="O126" s="89"/>
      <c r="P126" s="89"/>
      <c r="Q126" s="89"/>
      <c r="R126" s="89"/>
      <c r="S126" s="89"/>
      <c r="T126" s="89"/>
      <c r="U126" s="89"/>
      <c r="V126" s="89"/>
      <c r="W126" s="89"/>
      <c r="X126" s="89"/>
      <c r="Y126" s="89"/>
      <c r="Z126" s="89"/>
      <c r="AA126" s="89"/>
      <c r="AB126" s="89"/>
      <c r="AC126" s="89"/>
      <c r="AD126" s="89"/>
      <c r="AE126" s="89"/>
      <c r="AF126" s="89"/>
      <c r="AG126" s="89"/>
      <c r="AH126" s="89"/>
      <c r="AI126" s="89"/>
      <c r="AJ126" s="89"/>
      <c r="AK126" s="89"/>
      <c r="AL126" s="89"/>
      <c r="AM126" s="89"/>
      <c r="AO126" s="89"/>
      <c r="AP126" s="89"/>
      <c r="AQ126" s="89"/>
      <c r="AR126" s="89"/>
      <c r="AS126" s="89"/>
      <c r="AT126" s="89"/>
      <c r="AU126" s="89"/>
      <c r="AV126" s="89"/>
      <c r="AW126" s="89"/>
    </row>
    <row r="127" spans="3:49" x14ac:dyDescent="0.2">
      <c r="C127" s="190"/>
      <c r="D127" s="190"/>
      <c r="E127" s="190"/>
      <c r="F127" s="89"/>
      <c r="G127" s="89"/>
      <c r="H127" s="89"/>
      <c r="I127" s="89"/>
      <c r="J127" s="89"/>
      <c r="K127" s="89"/>
      <c r="L127" s="89"/>
      <c r="M127" s="89"/>
      <c r="N127" s="89"/>
      <c r="O127" s="89"/>
      <c r="P127" s="89"/>
      <c r="Q127" s="89"/>
      <c r="R127" s="89"/>
      <c r="S127" s="89"/>
      <c r="T127" s="89"/>
      <c r="U127" s="89"/>
      <c r="V127" s="89"/>
      <c r="W127" s="89"/>
      <c r="X127" s="89"/>
      <c r="Y127" s="89"/>
      <c r="Z127" s="89"/>
      <c r="AA127" s="89"/>
      <c r="AB127" s="89"/>
      <c r="AC127" s="89"/>
      <c r="AD127" s="89"/>
      <c r="AE127" s="89"/>
      <c r="AF127" s="89"/>
      <c r="AG127" s="89"/>
      <c r="AH127" s="89"/>
      <c r="AI127" s="89"/>
      <c r="AJ127" s="89"/>
      <c r="AK127" s="89"/>
      <c r="AL127" s="89"/>
      <c r="AM127" s="89"/>
      <c r="AO127" s="89"/>
      <c r="AP127" s="89"/>
      <c r="AQ127" s="89"/>
      <c r="AR127" s="89"/>
      <c r="AS127" s="89"/>
      <c r="AT127" s="89"/>
      <c r="AU127" s="89"/>
      <c r="AV127" s="89"/>
      <c r="AW127" s="89"/>
    </row>
    <row r="128" spans="3:49" x14ac:dyDescent="0.2">
      <c r="C128" s="190"/>
      <c r="D128" s="190"/>
      <c r="E128" s="190"/>
      <c r="F128" s="89"/>
      <c r="G128" s="89"/>
      <c r="H128" s="89"/>
      <c r="I128" s="89"/>
      <c r="J128" s="89"/>
      <c r="K128" s="89"/>
      <c r="L128" s="89"/>
      <c r="M128" s="89"/>
      <c r="N128" s="89"/>
      <c r="O128" s="89"/>
      <c r="P128" s="89"/>
      <c r="Q128" s="89"/>
      <c r="R128" s="89"/>
      <c r="S128" s="89"/>
      <c r="T128" s="89"/>
      <c r="U128" s="89"/>
      <c r="V128" s="89"/>
      <c r="W128" s="89"/>
      <c r="X128" s="89"/>
      <c r="Y128" s="89"/>
      <c r="Z128" s="89"/>
      <c r="AA128" s="89"/>
      <c r="AB128" s="89"/>
      <c r="AC128" s="89"/>
      <c r="AD128" s="89"/>
      <c r="AE128" s="89"/>
      <c r="AF128" s="89"/>
      <c r="AG128" s="89"/>
      <c r="AH128" s="89"/>
      <c r="AI128" s="89"/>
      <c r="AJ128" s="89"/>
      <c r="AK128" s="89"/>
      <c r="AL128" s="89"/>
      <c r="AM128" s="89"/>
      <c r="AO128" s="89"/>
      <c r="AP128" s="89"/>
      <c r="AQ128" s="89"/>
      <c r="AR128" s="89"/>
      <c r="AS128" s="89"/>
      <c r="AT128" s="89"/>
      <c r="AU128" s="89"/>
      <c r="AV128" s="89"/>
      <c r="AW128" s="89"/>
    </row>
    <row r="129" spans="3:49" x14ac:dyDescent="0.2">
      <c r="C129" s="190"/>
      <c r="D129" s="190"/>
      <c r="E129" s="190"/>
      <c r="F129" s="89"/>
      <c r="G129" s="89"/>
      <c r="H129" s="89"/>
      <c r="I129" s="89"/>
      <c r="J129" s="89"/>
      <c r="K129" s="89"/>
      <c r="L129" s="89"/>
      <c r="M129" s="89"/>
      <c r="N129" s="89"/>
      <c r="O129" s="89"/>
      <c r="P129" s="89"/>
      <c r="Q129" s="89"/>
      <c r="R129" s="89"/>
      <c r="S129" s="89"/>
      <c r="T129" s="89"/>
      <c r="U129" s="89"/>
      <c r="V129" s="89"/>
      <c r="W129" s="89"/>
      <c r="X129" s="89"/>
      <c r="Y129" s="89"/>
      <c r="Z129" s="89"/>
      <c r="AA129" s="89"/>
      <c r="AB129" s="89"/>
      <c r="AC129" s="89"/>
      <c r="AD129" s="89"/>
      <c r="AE129" s="89"/>
      <c r="AF129" s="89"/>
      <c r="AG129" s="89"/>
      <c r="AH129" s="89"/>
      <c r="AI129" s="89"/>
      <c r="AJ129" s="89"/>
      <c r="AK129" s="89"/>
      <c r="AL129" s="89"/>
      <c r="AM129" s="89"/>
      <c r="AO129" s="89"/>
      <c r="AP129" s="89"/>
      <c r="AQ129" s="89"/>
      <c r="AR129" s="89"/>
      <c r="AS129" s="89"/>
      <c r="AT129" s="89"/>
      <c r="AU129" s="89"/>
      <c r="AV129" s="89"/>
      <c r="AW129" s="89"/>
    </row>
    <row r="130" spans="3:49" x14ac:dyDescent="0.2">
      <c r="C130" s="190"/>
      <c r="D130" s="190"/>
      <c r="E130" s="190"/>
      <c r="F130" s="89"/>
      <c r="G130" s="89"/>
      <c r="H130" s="89"/>
      <c r="I130" s="89"/>
      <c r="J130" s="89"/>
      <c r="K130" s="89"/>
      <c r="L130" s="89"/>
      <c r="M130" s="89"/>
      <c r="N130" s="89"/>
      <c r="O130" s="89"/>
      <c r="P130" s="89"/>
      <c r="Q130" s="89"/>
      <c r="R130" s="89"/>
      <c r="S130" s="89"/>
      <c r="T130" s="89"/>
      <c r="U130" s="89"/>
      <c r="V130" s="89"/>
      <c r="W130" s="89"/>
      <c r="X130" s="89"/>
      <c r="Y130" s="89"/>
      <c r="Z130" s="89"/>
      <c r="AA130" s="89"/>
      <c r="AB130" s="89"/>
      <c r="AC130" s="89"/>
      <c r="AD130" s="89"/>
      <c r="AE130" s="89"/>
      <c r="AF130" s="89"/>
      <c r="AG130" s="89"/>
      <c r="AH130" s="89"/>
      <c r="AI130" s="89"/>
      <c r="AJ130" s="89"/>
      <c r="AK130" s="89"/>
      <c r="AL130" s="89"/>
      <c r="AM130" s="89"/>
      <c r="AO130" s="89"/>
      <c r="AP130" s="89"/>
      <c r="AQ130" s="89"/>
      <c r="AR130" s="89"/>
      <c r="AS130" s="89"/>
      <c r="AT130" s="89"/>
      <c r="AU130" s="89"/>
      <c r="AV130" s="89"/>
      <c r="AW130" s="89"/>
    </row>
    <row r="131" spans="3:49" x14ac:dyDescent="0.2">
      <c r="C131" s="190"/>
      <c r="D131" s="190"/>
      <c r="E131" s="190"/>
      <c r="F131" s="89"/>
      <c r="G131" s="89"/>
      <c r="H131" s="89"/>
      <c r="I131" s="89"/>
      <c r="J131" s="89"/>
      <c r="K131" s="89"/>
      <c r="L131" s="89"/>
      <c r="M131" s="89"/>
      <c r="N131" s="89"/>
      <c r="O131" s="89"/>
      <c r="P131" s="89"/>
      <c r="Q131" s="89"/>
      <c r="R131" s="89"/>
      <c r="S131" s="89"/>
      <c r="T131" s="89"/>
      <c r="U131" s="89"/>
      <c r="V131" s="89"/>
      <c r="W131" s="89"/>
      <c r="X131" s="89"/>
      <c r="Y131" s="89"/>
      <c r="Z131" s="89"/>
      <c r="AA131" s="89"/>
      <c r="AB131" s="89"/>
      <c r="AC131" s="89"/>
      <c r="AD131" s="89"/>
      <c r="AE131" s="89"/>
      <c r="AF131" s="89"/>
      <c r="AG131" s="89"/>
      <c r="AH131" s="89"/>
      <c r="AI131" s="89"/>
      <c r="AJ131" s="89"/>
      <c r="AK131" s="89"/>
      <c r="AL131" s="89"/>
      <c r="AM131" s="89"/>
      <c r="AO131" s="89"/>
      <c r="AP131" s="89"/>
      <c r="AQ131" s="89"/>
      <c r="AR131" s="89"/>
      <c r="AS131" s="89"/>
      <c r="AT131" s="89"/>
      <c r="AU131" s="89"/>
      <c r="AV131" s="89"/>
      <c r="AW131" s="89"/>
    </row>
    <row r="132" spans="3:49" x14ac:dyDescent="0.2">
      <c r="C132" s="190"/>
      <c r="D132" s="190"/>
      <c r="E132" s="190"/>
      <c r="F132" s="89"/>
      <c r="G132" s="89"/>
      <c r="H132" s="89"/>
      <c r="I132" s="89"/>
      <c r="J132" s="89"/>
      <c r="K132" s="89"/>
      <c r="L132" s="89"/>
      <c r="M132" s="89"/>
      <c r="N132" s="89"/>
      <c r="O132" s="89"/>
      <c r="P132" s="89"/>
      <c r="Q132" s="89"/>
      <c r="R132" s="89"/>
      <c r="S132" s="89"/>
      <c r="T132" s="89"/>
      <c r="U132" s="89"/>
      <c r="V132" s="89"/>
      <c r="W132" s="89"/>
      <c r="X132" s="89"/>
      <c r="Y132" s="89"/>
      <c r="Z132" s="89"/>
      <c r="AA132" s="89"/>
      <c r="AB132" s="89"/>
      <c r="AC132" s="89"/>
      <c r="AD132" s="89"/>
      <c r="AE132" s="89"/>
      <c r="AF132" s="89"/>
      <c r="AG132" s="89"/>
      <c r="AH132" s="89"/>
      <c r="AI132" s="89"/>
      <c r="AJ132" s="89"/>
      <c r="AK132" s="89"/>
      <c r="AL132" s="89"/>
      <c r="AM132" s="89"/>
      <c r="AO132" s="89"/>
      <c r="AP132" s="89"/>
      <c r="AQ132" s="89"/>
      <c r="AR132" s="89"/>
      <c r="AS132" s="89"/>
      <c r="AT132" s="89"/>
      <c r="AU132" s="89"/>
      <c r="AV132" s="89"/>
      <c r="AW132" s="89"/>
    </row>
    <row r="133" spans="3:49" x14ac:dyDescent="0.2">
      <c r="C133" s="190"/>
      <c r="D133" s="190"/>
      <c r="E133" s="190"/>
      <c r="F133" s="89"/>
      <c r="G133" s="89"/>
      <c r="H133" s="89"/>
      <c r="I133" s="89"/>
      <c r="J133" s="89"/>
      <c r="K133" s="89"/>
      <c r="L133" s="89"/>
      <c r="M133" s="89"/>
      <c r="N133" s="89"/>
      <c r="O133" s="89"/>
      <c r="P133" s="89"/>
      <c r="Q133" s="89"/>
      <c r="R133" s="89"/>
      <c r="S133" s="89"/>
      <c r="T133" s="89"/>
      <c r="U133" s="89"/>
      <c r="V133" s="89"/>
      <c r="W133" s="89"/>
      <c r="X133" s="89"/>
      <c r="Y133" s="89"/>
      <c r="Z133" s="89"/>
      <c r="AA133" s="89"/>
      <c r="AB133" s="89"/>
      <c r="AC133" s="89"/>
      <c r="AD133" s="89"/>
      <c r="AE133" s="89"/>
      <c r="AF133" s="89"/>
      <c r="AG133" s="89"/>
      <c r="AH133" s="89"/>
      <c r="AI133" s="89"/>
      <c r="AJ133" s="89"/>
      <c r="AK133" s="89"/>
      <c r="AL133" s="89"/>
      <c r="AM133" s="89"/>
      <c r="AO133" s="89"/>
      <c r="AP133" s="89"/>
      <c r="AQ133" s="89"/>
      <c r="AR133" s="89"/>
      <c r="AS133" s="89"/>
      <c r="AT133" s="89"/>
      <c r="AU133" s="89"/>
      <c r="AV133" s="89"/>
      <c r="AW133" s="89"/>
    </row>
    <row r="134" spans="3:49" x14ac:dyDescent="0.2">
      <c r="C134" s="190"/>
      <c r="D134" s="190"/>
      <c r="E134" s="190"/>
      <c r="F134" s="89"/>
      <c r="G134" s="89"/>
      <c r="H134" s="89"/>
      <c r="I134" s="89"/>
      <c r="J134" s="89"/>
      <c r="K134" s="89"/>
      <c r="L134" s="89"/>
      <c r="M134" s="89"/>
      <c r="N134" s="89"/>
      <c r="O134" s="89"/>
      <c r="P134" s="89"/>
      <c r="Q134" s="89"/>
      <c r="R134" s="89"/>
      <c r="S134" s="89"/>
      <c r="T134" s="89"/>
      <c r="U134" s="89"/>
      <c r="V134" s="89"/>
      <c r="W134" s="89"/>
      <c r="X134" s="89"/>
      <c r="Y134" s="89"/>
      <c r="Z134" s="89"/>
      <c r="AA134" s="89"/>
      <c r="AB134" s="89"/>
      <c r="AC134" s="89"/>
      <c r="AD134" s="89"/>
      <c r="AE134" s="89"/>
      <c r="AF134" s="89"/>
      <c r="AG134" s="89"/>
      <c r="AH134" s="89"/>
      <c r="AI134" s="89"/>
      <c r="AJ134" s="89"/>
      <c r="AK134" s="89"/>
      <c r="AL134" s="89"/>
      <c r="AM134" s="89"/>
      <c r="AO134" s="89"/>
      <c r="AP134" s="89"/>
      <c r="AQ134" s="89"/>
      <c r="AR134" s="89"/>
      <c r="AS134" s="89"/>
      <c r="AT134" s="89"/>
      <c r="AU134" s="89"/>
      <c r="AV134" s="89"/>
      <c r="AW134" s="89"/>
    </row>
    <row r="135" spans="3:49" x14ac:dyDescent="0.2">
      <c r="C135" s="190"/>
      <c r="D135" s="190"/>
      <c r="E135" s="190"/>
      <c r="F135" s="89"/>
      <c r="G135" s="89"/>
      <c r="H135" s="89"/>
      <c r="I135" s="89"/>
      <c r="J135" s="89"/>
      <c r="K135" s="89"/>
      <c r="L135" s="89"/>
      <c r="M135" s="89"/>
      <c r="N135" s="89"/>
      <c r="O135" s="89"/>
      <c r="P135" s="89"/>
      <c r="Q135" s="89"/>
      <c r="R135" s="89"/>
      <c r="S135" s="89"/>
      <c r="T135" s="89"/>
      <c r="U135" s="89"/>
      <c r="V135" s="89"/>
      <c r="W135" s="89"/>
      <c r="X135" s="89"/>
      <c r="Y135" s="89"/>
      <c r="Z135" s="89"/>
      <c r="AA135" s="89"/>
      <c r="AB135" s="89"/>
      <c r="AC135" s="89"/>
      <c r="AD135" s="89"/>
      <c r="AE135" s="89"/>
      <c r="AF135" s="89"/>
      <c r="AG135" s="89"/>
      <c r="AH135" s="89"/>
      <c r="AI135" s="89"/>
      <c r="AJ135" s="89"/>
      <c r="AK135" s="89"/>
      <c r="AL135" s="89"/>
      <c r="AM135" s="89"/>
      <c r="AO135" s="89"/>
      <c r="AP135" s="89"/>
      <c r="AQ135" s="89"/>
      <c r="AR135" s="89"/>
      <c r="AS135" s="89"/>
      <c r="AT135" s="89"/>
      <c r="AU135" s="89"/>
      <c r="AV135" s="89"/>
      <c r="AW135" s="89"/>
    </row>
    <row r="136" spans="3:49" x14ac:dyDescent="0.2">
      <c r="C136" s="190"/>
      <c r="D136" s="190"/>
      <c r="E136" s="190"/>
      <c r="F136" s="89"/>
      <c r="G136" s="89"/>
      <c r="H136" s="89"/>
      <c r="I136" s="89"/>
      <c r="J136" s="89"/>
      <c r="K136" s="89"/>
      <c r="L136" s="89"/>
      <c r="M136" s="89"/>
      <c r="N136" s="89"/>
      <c r="O136" s="89"/>
      <c r="P136" s="89"/>
      <c r="Q136" s="89"/>
      <c r="R136" s="89"/>
      <c r="S136" s="89"/>
      <c r="T136" s="89"/>
      <c r="U136" s="89"/>
      <c r="V136" s="89"/>
      <c r="W136" s="89"/>
      <c r="X136" s="89"/>
      <c r="Y136" s="89"/>
      <c r="Z136" s="89"/>
      <c r="AA136" s="89"/>
      <c r="AB136" s="89"/>
      <c r="AC136" s="89"/>
      <c r="AD136" s="89"/>
      <c r="AE136" s="89"/>
      <c r="AF136" s="89"/>
      <c r="AG136" s="89"/>
      <c r="AH136" s="89"/>
      <c r="AI136" s="89"/>
      <c r="AJ136" s="89"/>
      <c r="AK136" s="89"/>
      <c r="AL136" s="89"/>
      <c r="AM136" s="89"/>
      <c r="AO136" s="89"/>
      <c r="AP136" s="89"/>
      <c r="AQ136" s="89"/>
      <c r="AR136" s="89"/>
      <c r="AS136" s="89"/>
      <c r="AT136" s="89"/>
      <c r="AU136" s="89"/>
      <c r="AV136" s="89"/>
      <c r="AW136" s="89"/>
    </row>
    <row r="137" spans="3:49" x14ac:dyDescent="0.2">
      <c r="C137" s="190"/>
      <c r="D137" s="190"/>
      <c r="E137" s="190"/>
      <c r="F137" s="89"/>
      <c r="G137" s="89"/>
      <c r="H137" s="89"/>
      <c r="I137" s="89"/>
      <c r="J137" s="89"/>
      <c r="K137" s="89"/>
      <c r="L137" s="89"/>
      <c r="M137" s="89"/>
      <c r="N137" s="89"/>
      <c r="O137" s="89"/>
      <c r="P137" s="89"/>
      <c r="Q137" s="89"/>
      <c r="R137" s="89"/>
      <c r="S137" s="89"/>
      <c r="T137" s="89"/>
      <c r="U137" s="89"/>
      <c r="V137" s="89"/>
      <c r="W137" s="89"/>
      <c r="X137" s="89"/>
      <c r="Y137" s="89"/>
      <c r="Z137" s="89"/>
      <c r="AA137" s="89"/>
      <c r="AB137" s="89"/>
      <c r="AC137" s="89"/>
      <c r="AD137" s="89"/>
      <c r="AE137" s="89"/>
      <c r="AF137" s="89"/>
      <c r="AG137" s="89"/>
      <c r="AH137" s="89"/>
      <c r="AI137" s="89"/>
      <c r="AJ137" s="89"/>
      <c r="AK137" s="89"/>
      <c r="AL137" s="89"/>
      <c r="AM137" s="89"/>
      <c r="AO137" s="89"/>
      <c r="AP137" s="89"/>
      <c r="AQ137" s="89"/>
      <c r="AR137" s="89"/>
      <c r="AS137" s="89"/>
      <c r="AT137" s="89"/>
      <c r="AU137" s="89"/>
      <c r="AV137" s="89"/>
      <c r="AW137" s="89"/>
    </row>
    <row r="138" spans="3:49" x14ac:dyDescent="0.2">
      <c r="C138" s="190"/>
      <c r="D138" s="190"/>
      <c r="E138" s="190"/>
      <c r="F138" s="89"/>
      <c r="G138" s="89"/>
      <c r="H138" s="89"/>
      <c r="I138" s="89"/>
      <c r="J138" s="89"/>
      <c r="K138" s="89"/>
      <c r="L138" s="89"/>
      <c r="M138" s="89"/>
      <c r="N138" s="89"/>
      <c r="O138" s="89"/>
      <c r="P138" s="89"/>
      <c r="Q138" s="89"/>
      <c r="R138" s="89"/>
      <c r="S138" s="89"/>
      <c r="T138" s="89"/>
      <c r="U138" s="89"/>
      <c r="V138" s="89"/>
      <c r="W138" s="89"/>
      <c r="X138" s="89"/>
      <c r="Y138" s="89"/>
      <c r="Z138" s="89"/>
      <c r="AA138" s="89"/>
      <c r="AB138" s="89"/>
      <c r="AC138" s="89"/>
      <c r="AD138" s="89"/>
      <c r="AE138" s="89"/>
      <c r="AF138" s="89"/>
      <c r="AG138" s="89"/>
      <c r="AH138" s="89"/>
      <c r="AI138" s="89"/>
      <c r="AJ138" s="89"/>
      <c r="AK138" s="89"/>
      <c r="AL138" s="89"/>
      <c r="AM138" s="89"/>
      <c r="AO138" s="89"/>
      <c r="AP138" s="89"/>
      <c r="AQ138" s="89"/>
      <c r="AR138" s="89"/>
      <c r="AS138" s="89"/>
      <c r="AT138" s="89"/>
      <c r="AU138" s="89"/>
      <c r="AV138" s="89"/>
      <c r="AW138" s="89"/>
    </row>
    <row r="139" spans="3:49" x14ac:dyDescent="0.2">
      <c r="C139" s="190"/>
      <c r="D139" s="190"/>
      <c r="E139" s="190"/>
      <c r="F139" s="89"/>
      <c r="G139" s="89"/>
      <c r="H139" s="89"/>
      <c r="I139" s="89"/>
      <c r="J139" s="89"/>
      <c r="K139" s="89"/>
      <c r="L139" s="89"/>
      <c r="M139" s="89"/>
      <c r="N139" s="89"/>
      <c r="O139" s="89"/>
      <c r="P139" s="89"/>
      <c r="Q139" s="89"/>
      <c r="R139" s="89"/>
      <c r="S139" s="89"/>
      <c r="T139" s="89"/>
      <c r="U139" s="89"/>
      <c r="V139" s="89"/>
      <c r="W139" s="89"/>
      <c r="X139" s="89"/>
      <c r="Y139" s="89"/>
      <c r="Z139" s="89"/>
      <c r="AA139" s="89"/>
      <c r="AB139" s="89"/>
      <c r="AC139" s="89"/>
      <c r="AD139" s="89"/>
      <c r="AE139" s="89"/>
      <c r="AF139" s="89"/>
      <c r="AG139" s="89"/>
      <c r="AH139" s="89"/>
      <c r="AI139" s="89"/>
      <c r="AJ139" s="89"/>
      <c r="AK139" s="89"/>
      <c r="AL139" s="89"/>
      <c r="AM139" s="89"/>
      <c r="AO139" s="89"/>
      <c r="AP139" s="89"/>
      <c r="AQ139" s="89"/>
      <c r="AR139" s="89"/>
      <c r="AS139" s="89"/>
      <c r="AT139" s="89"/>
      <c r="AU139" s="89"/>
      <c r="AV139" s="89"/>
      <c r="AW139" s="89"/>
    </row>
    <row r="140" spans="3:49" x14ac:dyDescent="0.2">
      <c r="C140" s="190"/>
      <c r="D140" s="190"/>
      <c r="E140" s="190"/>
      <c r="F140" s="89"/>
      <c r="G140" s="89"/>
      <c r="H140" s="89"/>
      <c r="I140" s="89"/>
      <c r="J140" s="89"/>
      <c r="K140" s="89"/>
      <c r="L140" s="89"/>
      <c r="M140" s="89"/>
      <c r="N140" s="89"/>
      <c r="O140" s="89"/>
      <c r="P140" s="89"/>
      <c r="Q140" s="89"/>
      <c r="R140" s="89"/>
      <c r="S140" s="89"/>
      <c r="T140" s="89"/>
      <c r="U140" s="89"/>
      <c r="V140" s="89"/>
      <c r="W140" s="89"/>
      <c r="X140" s="89"/>
      <c r="Y140" s="89"/>
      <c r="Z140" s="89"/>
      <c r="AA140" s="89"/>
      <c r="AB140" s="89"/>
      <c r="AC140" s="89"/>
      <c r="AD140" s="89"/>
      <c r="AE140" s="89"/>
      <c r="AF140" s="89"/>
      <c r="AG140" s="89"/>
      <c r="AH140" s="89"/>
      <c r="AI140" s="89"/>
      <c r="AJ140" s="89"/>
      <c r="AK140" s="89"/>
      <c r="AL140" s="89"/>
      <c r="AM140" s="89"/>
      <c r="AO140" s="89"/>
      <c r="AP140" s="89"/>
      <c r="AQ140" s="89"/>
      <c r="AR140" s="89"/>
      <c r="AS140" s="89"/>
      <c r="AT140" s="89"/>
      <c r="AU140" s="89"/>
      <c r="AV140" s="89"/>
      <c r="AW140" s="89"/>
    </row>
    <row r="141" spans="3:49" x14ac:dyDescent="0.2">
      <c r="C141" s="190"/>
      <c r="D141" s="190"/>
      <c r="E141" s="190"/>
      <c r="F141" s="89"/>
      <c r="G141" s="89"/>
      <c r="H141" s="89"/>
      <c r="I141" s="89"/>
      <c r="J141" s="89"/>
      <c r="K141" s="89"/>
      <c r="L141" s="89"/>
      <c r="M141" s="89"/>
      <c r="N141" s="89"/>
      <c r="O141" s="89"/>
      <c r="P141" s="89"/>
      <c r="Q141" s="89"/>
      <c r="R141" s="89"/>
      <c r="S141" s="89"/>
      <c r="T141" s="89"/>
      <c r="U141" s="89"/>
      <c r="V141" s="89"/>
      <c r="W141" s="89"/>
      <c r="X141" s="89"/>
      <c r="Y141" s="89"/>
      <c r="Z141" s="89"/>
      <c r="AA141" s="89"/>
      <c r="AB141" s="89"/>
      <c r="AC141" s="89"/>
      <c r="AD141" s="89"/>
      <c r="AE141" s="89"/>
      <c r="AF141" s="89"/>
      <c r="AG141" s="89"/>
      <c r="AH141" s="89"/>
      <c r="AI141" s="89"/>
      <c r="AJ141" s="89"/>
      <c r="AK141" s="89"/>
      <c r="AL141" s="89"/>
      <c r="AM141" s="89"/>
      <c r="AO141" s="89"/>
      <c r="AP141" s="89"/>
      <c r="AQ141" s="89"/>
      <c r="AR141" s="89"/>
      <c r="AS141" s="89"/>
      <c r="AT141" s="89"/>
      <c r="AU141" s="89"/>
      <c r="AV141" s="89"/>
      <c r="AW141" s="89"/>
    </row>
    <row r="142" spans="3:49" x14ac:dyDescent="0.2">
      <c r="C142" s="190"/>
      <c r="D142" s="190"/>
      <c r="E142" s="190"/>
      <c r="F142" s="89"/>
      <c r="G142" s="89"/>
      <c r="H142" s="89"/>
      <c r="I142" s="89"/>
      <c r="J142" s="89"/>
      <c r="K142" s="89"/>
      <c r="L142" s="89"/>
      <c r="M142" s="89"/>
      <c r="N142" s="89"/>
      <c r="O142" s="89"/>
      <c r="P142" s="89"/>
      <c r="Q142" s="89"/>
      <c r="R142" s="89"/>
      <c r="S142" s="89"/>
      <c r="T142" s="89"/>
      <c r="U142" s="89"/>
      <c r="V142" s="89"/>
      <c r="W142" s="89"/>
      <c r="X142" s="89"/>
      <c r="Y142" s="89"/>
      <c r="Z142" s="89"/>
      <c r="AA142" s="89"/>
      <c r="AB142" s="89"/>
      <c r="AC142" s="89"/>
      <c r="AD142" s="89"/>
      <c r="AE142" s="89"/>
      <c r="AF142" s="89"/>
      <c r="AG142" s="89"/>
      <c r="AH142" s="89"/>
      <c r="AI142" s="89"/>
      <c r="AJ142" s="89"/>
      <c r="AK142" s="89"/>
      <c r="AL142" s="89"/>
      <c r="AM142" s="89"/>
      <c r="AO142" s="89"/>
      <c r="AP142" s="89"/>
      <c r="AQ142" s="89"/>
      <c r="AR142" s="89"/>
      <c r="AS142" s="89"/>
      <c r="AT142" s="89"/>
      <c r="AU142" s="89"/>
      <c r="AV142" s="89"/>
      <c r="AW142" s="89"/>
    </row>
    <row r="143" spans="3:49" x14ac:dyDescent="0.2">
      <c r="C143" s="190"/>
      <c r="D143" s="190"/>
      <c r="E143" s="190"/>
      <c r="F143" s="89"/>
      <c r="G143" s="89"/>
      <c r="H143" s="89"/>
      <c r="I143" s="89"/>
      <c r="J143" s="89"/>
      <c r="K143" s="89"/>
      <c r="L143" s="89"/>
      <c r="M143" s="89"/>
      <c r="N143" s="89"/>
      <c r="O143" s="89"/>
      <c r="P143" s="89"/>
      <c r="Q143" s="89"/>
      <c r="R143" s="89"/>
      <c r="S143" s="89"/>
      <c r="T143" s="89"/>
      <c r="U143" s="89"/>
      <c r="V143" s="89"/>
      <c r="W143" s="89"/>
      <c r="X143" s="89"/>
      <c r="Y143" s="89"/>
      <c r="Z143" s="89"/>
      <c r="AA143" s="89"/>
      <c r="AB143" s="89"/>
      <c r="AC143" s="89"/>
      <c r="AD143" s="89"/>
      <c r="AE143" s="89"/>
      <c r="AF143" s="89"/>
      <c r="AG143" s="89"/>
      <c r="AH143" s="89"/>
      <c r="AI143" s="89"/>
      <c r="AJ143" s="89"/>
      <c r="AK143" s="89"/>
      <c r="AL143" s="89"/>
      <c r="AM143" s="89"/>
      <c r="AO143" s="89"/>
      <c r="AP143" s="89"/>
      <c r="AQ143" s="89"/>
      <c r="AR143" s="89"/>
      <c r="AS143" s="89"/>
      <c r="AT143" s="89"/>
      <c r="AU143" s="89"/>
      <c r="AV143" s="89"/>
      <c r="AW143" s="8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46</vt:i4>
      </vt:variant>
    </vt:vector>
  </HeadingPairs>
  <TitlesOfParts>
    <vt:vector size="56" baseType="lpstr">
      <vt:lpstr>GeneralSettings</vt:lpstr>
      <vt:lpstr>EURON</vt:lpstr>
      <vt:lpstr>EUR1M</vt:lpstr>
      <vt:lpstr>EUR3M</vt:lpstr>
      <vt:lpstr>EUR6M</vt:lpstr>
      <vt:lpstr>EUR1Y</vt:lpstr>
      <vt:lpstr>EURSTD</vt:lpstr>
      <vt:lpstr>Euribor</vt:lpstr>
      <vt:lpstr>PastedValue</vt:lpstr>
      <vt:lpstr>Quote</vt:lpstr>
      <vt:lpstr>Calendar</vt:lpstr>
      <vt:lpstr>Currency</vt:lpstr>
      <vt:lpstr>DataSelect</vt:lpstr>
      <vt:lpstr>dest1M</vt:lpstr>
      <vt:lpstr>dest1Y</vt:lpstr>
      <vt:lpstr>dest3M</vt:lpstr>
      <vt:lpstr>dest6M</vt:lpstr>
      <vt:lpstr>destOIS</vt:lpstr>
      <vt:lpstr>DestStd</vt:lpstr>
      <vt:lpstr>Discounting</vt:lpstr>
      <vt:lpstr>Evaluationdate</vt:lpstr>
      <vt:lpstr>FamilyName</vt:lpstr>
      <vt:lpstr>EURSTD!FutTenor</vt:lpstr>
      <vt:lpstr>EUR1M!IborIndex</vt:lpstr>
      <vt:lpstr>EUR1Y!IborIndex</vt:lpstr>
      <vt:lpstr>EUR6M!IborIndex</vt:lpstr>
      <vt:lpstr>EURSTD!IborIndex</vt:lpstr>
      <vt:lpstr>IborIndex</vt:lpstr>
      <vt:lpstr>ImportedDate</vt:lpstr>
      <vt:lpstr>ObjectOverwrite</vt:lpstr>
      <vt:lpstr>Permanent</vt:lpstr>
      <vt:lpstr>EUR1M!RecalcTrigger</vt:lpstr>
      <vt:lpstr>EUR1Y!RecalcTrigger</vt:lpstr>
      <vt:lpstr>EUR6M!RecalcTrigger</vt:lpstr>
      <vt:lpstr>RecalcTrigger</vt:lpstr>
      <vt:lpstr>Settlementdate</vt:lpstr>
      <vt:lpstr>Stub</vt:lpstr>
      <vt:lpstr>EURSTD!SwapTenor</vt:lpstr>
      <vt:lpstr>EUR1M!Tenor</vt:lpstr>
      <vt:lpstr>EUR1Y!Tenor</vt:lpstr>
      <vt:lpstr>EUR3M!Tenor</vt:lpstr>
      <vt:lpstr>EUR6M!Tenor</vt:lpstr>
      <vt:lpstr>EURON!Tenor</vt:lpstr>
      <vt:lpstr>Trigger</vt:lpstr>
      <vt:lpstr>Trigger12M</vt:lpstr>
      <vt:lpstr>Trigger1M</vt:lpstr>
      <vt:lpstr>Trigger3M</vt:lpstr>
      <vt:lpstr>Trigger6M</vt:lpstr>
      <vt:lpstr>TriggerON</vt:lpstr>
      <vt:lpstr>TriggerSTD</vt:lpstr>
      <vt:lpstr>YieldCurve_1M</vt:lpstr>
      <vt:lpstr>YieldCurve_1Y</vt:lpstr>
      <vt:lpstr>YieldCurve_3M</vt:lpstr>
      <vt:lpstr>YieldCurve_6M</vt:lpstr>
      <vt:lpstr>YieldCurve_ON</vt:lpstr>
      <vt:lpstr>YieldCurve_STD</vt:lpstr>
    </vt:vector>
  </TitlesOfParts>
  <Company>Banca IMI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MAZZOCCHI PAOLO</dc:creator>
  <cp:lastModifiedBy>MAZZOCCHI PAOLO</cp:lastModifiedBy>
  <dcterms:created xsi:type="dcterms:W3CDTF">2014-09-18T08:07:51Z</dcterms:created>
  <dcterms:modified xsi:type="dcterms:W3CDTF">2015-07-22T09:38:31Z</dcterms:modified>
</cp:coreProperties>
</file>